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MASTER" sheetId="1" r:id="rId4"/>
    <sheet state="visible" name="Master v.Gephi" sheetId="2" r:id="rId5"/>
    <sheet state="visible" name="Master v.GephiEdgeSocial" sheetId="3" r:id="rId6"/>
    <sheet state="hidden" name="Master v.GephiNode (w removed) " sheetId="4" r:id="rId7"/>
    <sheet state="hidden" name="Master v.GephiEdge v.FC" sheetId="5" r:id="rId8"/>
    <sheet state="visible" name="Master v.GephiEdgeFinancial" sheetId="6" r:id="rId9"/>
    <sheet state="visible" name="Sheet23" sheetId="7" r:id="rId10"/>
    <sheet state="hidden" name="Merged" sheetId="8" r:id="rId11"/>
    <sheet state="hidden" name="Financial Counts" sheetId="9" r:id="rId12"/>
    <sheet state="hidden" name="Social Count" sheetId="10" r:id="rId13"/>
    <sheet state="visible" name="FINANCIAL NETWORK v.FC" sheetId="11" r:id="rId14"/>
    <sheet state="visible" name="Companies w Bitcoin Treasuries " sheetId="12" r:id="rId15"/>
    <sheet state="hidden" name="VCs w Location" sheetId="13" r:id="rId16"/>
    <sheet state="visible" name="Companies that receive funding" sheetId="14" r:id="rId17"/>
    <sheet state="hidden" name="SOCIAL NETWORK v.FC" sheetId="15" r:id="rId18"/>
    <sheet state="hidden" name="Social Network By Country" sheetId="16" r:id="rId19"/>
    <sheet state="hidden" name="Social Network by State" sheetId="17" r:id="rId20"/>
    <sheet state="hidden" name="Companies minus US" sheetId="18" r:id="rId21"/>
    <sheet state="hidden" name="Sheet17" sheetId="19" r:id="rId22"/>
    <sheet state="visible" name="Unique States" sheetId="20" r:id="rId23"/>
    <sheet state="hidden" name="Unique Country + State" sheetId="21" r:id="rId24"/>
    <sheet state="hidden" name="Social Network v.GephiEdges" sheetId="22" r:id="rId25"/>
    <sheet state="hidden" name="Social Network" sheetId="23" r:id="rId26"/>
    <sheet state="hidden" name="Unique Countries" sheetId="24" r:id="rId27"/>
    <sheet state="hidden" name="Revised Social Network Gephi" sheetId="25" r:id="rId28"/>
    <sheet state="hidden" name="Meet-Ups" sheetId="26" r:id="rId29"/>
    <sheet state="hidden" name="Circular Economies" sheetId="27" r:id="rId30"/>
    <sheet state="hidden" name="Conferences 24" sheetId="28" r:id="rId31"/>
    <sheet state="hidden" name="3rd Place  Houses Co-Working" sheetId="29" r:id="rId32"/>
    <sheet state="visible" name="Social Misc" sheetId="30" r:id="rId33"/>
    <sheet state="hidden" name="Granting orgs + Misc" sheetId="31" r:id="rId34"/>
    <sheet state="hidden" name="VCs + Misc" sheetId="32" r:id="rId35"/>
    <sheet state="hidden" name="Merchants" sheetId="33" r:id="rId36"/>
    <sheet state="hidden" name="LN Nodes" sheetId="34" r:id="rId3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clarif that this is all based on publicly available information
	-Ella Hough</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J163">
      <text>
        <t xml:space="preserve">this # is higher b/c some are based in a different country but operate mainly in a state in the US (like cayman entities)
	-Ella Hough</t>
      </text>
    </comment>
    <comment authorId="0" ref="A27">
      <text>
        <t xml:space="preserve">did it end?
	-Ella Hough</t>
      </text>
    </comment>
    <comment authorId="0" ref="A14">
      <text>
        <t xml:space="preserve">call out b/c in both groups
	-Ella Hough</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3">
      <text>
        <t xml:space="preserve">also so since it's al bitcoin based - maybe somewhat makes sense to use these - also not perfect because missing out on so many other companies
	-Ella Hough
manageable and verifablity - reproduccablity of data
	-Ella Hough</t>
      </text>
    </comment>
    <comment authorId="0" ref="C72">
      <text>
        <t xml:space="preserve">germany has a really interesting storey - especially b/c everyone things they sold all their bitcoin but actually it was a province??
	-Ella Hough</t>
      </text>
    </comment>
    <comment authorId="0" ref="A1">
      <text>
        <t xml:space="preserve">GRAND TOTAL:	₿1,715,893
	-Ella Hough</t>
      </text>
    </comment>
    <comment authorId="0" ref="D72">
      <text>
        <t xml:space="preserve">germany has a really interesting storey - especially b/c everyone things they sold all their bitcoin but actually it was a province??
	-Ella Hough</t>
      </text>
    </comment>
    <comment authorId="0" ref="D1">
      <text>
        <t xml:space="preserve">went w/ this route b/c wanted to get a robust and "official" data set- also if public likely to have a more official giving arm
	-Ella Hough
also i could more easily verify that actually held bitcoin - bitcoin only
	-Ella Hough
and how bitcoin is a tool for lots of people to use
	-Ella Hough
excldued "DeFi / Smart Contracts" b/c no location - that totaled ₿221,112
	-Ella Hough</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what connects everyone is the region
	-Ella Hough</t>
      </text>
    </comment>
    <comment authorId="0" ref="E13">
      <text>
        <t xml:space="preserve">https://www.riotplatforms.com/riot-announces-the-acquisition-of-block-mining-expands-riots-total-potential-power-capacity-to-2-gigawatts/
	-Ella Hough</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08">
      <text>
        <t xml:space="preserve">what about melanion?
	-Ella Hough</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F65">
      <text>
        <t xml:space="preserve">https://x.com/frankcorva/status/1874431990122078702
	-Ella Hough</t>
      </text>
    </comment>
    <comment authorId="0" ref="H21">
      <text>
        <t xml:space="preserve">he also has something about teaching bitcoin in pidgin?
	-Ella Hough</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9">
      <text>
        <t xml:space="preserve">they also support a lot of conferences
	-Ella Hough</t>
      </text>
    </comment>
  </commentList>
</comments>
</file>

<file path=xl/sharedStrings.xml><?xml version="1.0" encoding="utf-8"?>
<sst xmlns="http://schemas.openxmlformats.org/spreadsheetml/2006/main" count="91752" uniqueCount="2350">
  <si>
    <t>Region</t>
  </si>
  <si>
    <t>Continent</t>
  </si>
  <si>
    <t>circular-economy</t>
  </si>
  <si>
    <t>conference</t>
  </si>
  <si>
    <t>meet-up</t>
  </si>
  <si>
    <t>funded-company</t>
  </si>
  <si>
    <t>third-place</t>
  </si>
  <si>
    <t>etfs-other-funds</t>
  </si>
  <si>
    <t>exchanges-custodians</t>
  </si>
  <si>
    <t>government</t>
  </si>
  <si>
    <t>granting-organization</t>
  </si>
  <si>
    <t>private-company</t>
  </si>
  <si>
    <t>public-company</t>
  </si>
  <si>
    <t>vc-fund</t>
  </si>
  <si>
    <t>Sum</t>
  </si>
  <si>
    <t>Afghanistan</t>
  </si>
  <si>
    <t>Asia</t>
  </si>
  <si>
    <t>Alabama, USA</t>
  </si>
  <si>
    <t>North America</t>
  </si>
  <si>
    <t>Argentina</t>
  </si>
  <si>
    <t>South America</t>
  </si>
  <si>
    <t>Arizona, USA</t>
  </si>
  <si>
    <t>Arkansas, USA</t>
  </si>
  <si>
    <t>Australia</t>
  </si>
  <si>
    <t>Oceania</t>
  </si>
  <si>
    <t>Austria</t>
  </si>
  <si>
    <t>Europe</t>
  </si>
  <si>
    <t>Bhutan</t>
  </si>
  <si>
    <t>Botswana</t>
  </si>
  <si>
    <t>Africa</t>
  </si>
  <si>
    <t>Brazil</t>
  </si>
  <si>
    <t>British Virgin Islands</t>
  </si>
  <si>
    <t>Bulgaria</t>
  </si>
  <si>
    <t>Burundi</t>
  </si>
  <si>
    <t>California, USA</t>
  </si>
  <si>
    <t>Canada</t>
  </si>
  <si>
    <t>Cayman Islands</t>
  </si>
  <si>
    <t>China</t>
  </si>
  <si>
    <t>Colombia</t>
  </si>
  <si>
    <t>Colorado, USA</t>
  </si>
  <si>
    <t>Connecticut</t>
  </si>
  <si>
    <t>Connecticut, USA</t>
  </si>
  <si>
    <t>Costa Rica</t>
  </si>
  <si>
    <t>Cuba</t>
  </si>
  <si>
    <t>Czech Republic</t>
  </si>
  <si>
    <t>Delaware, USA</t>
  </si>
  <si>
    <t>Democratic Republic of Congo</t>
  </si>
  <si>
    <t>Denmark</t>
  </si>
  <si>
    <t>Dominican Republic</t>
  </si>
  <si>
    <t>El Salvador</t>
  </si>
  <si>
    <t>Estonia</t>
  </si>
  <si>
    <t>Ethiopia</t>
  </si>
  <si>
    <t>Finland</t>
  </si>
  <si>
    <t>Florida, USA</t>
  </si>
  <si>
    <t>France</t>
  </si>
  <si>
    <t>Georgia, USA</t>
  </si>
  <si>
    <t>Germany</t>
  </si>
  <si>
    <t>Ghana</t>
  </si>
  <si>
    <t>Gibraltar</t>
  </si>
  <si>
    <t>Greece</t>
  </si>
  <si>
    <t>Guatemala</t>
  </si>
  <si>
    <t>Haiti</t>
  </si>
  <si>
    <t>Hawaii, USA</t>
  </si>
  <si>
    <t>Honduras</t>
  </si>
  <si>
    <t>Hong Kong</t>
  </si>
  <si>
    <t>Hungary</t>
  </si>
  <si>
    <t>Idaho, USA</t>
  </si>
  <si>
    <t>Illinois, USA</t>
  </si>
  <si>
    <t>India</t>
  </si>
  <si>
    <t>Indiana, USA</t>
  </si>
  <si>
    <t>Indonesia</t>
  </si>
  <si>
    <t>Ireland</t>
  </si>
  <si>
    <t>Isle of Man</t>
  </si>
  <si>
    <t>Israel</t>
  </si>
  <si>
    <t>Italy</t>
  </si>
  <si>
    <t>Jamaica</t>
  </si>
  <si>
    <t>Japan</t>
  </si>
  <si>
    <t>Jersey</t>
  </si>
  <si>
    <t>Kentucky, USA</t>
  </si>
  <si>
    <t>Kenya</t>
  </si>
  <si>
    <t>Latvia</t>
  </si>
  <si>
    <t>Liechtenstein</t>
  </si>
  <si>
    <t>Luxembourg</t>
  </si>
  <si>
    <t>Madagascar</t>
  </si>
  <si>
    <t>Maine, USA</t>
  </si>
  <si>
    <t>Malta</t>
  </si>
  <si>
    <t>Maryland, USA</t>
  </si>
  <si>
    <t>Massachusetts, USA</t>
  </si>
  <si>
    <t>Mexico</t>
  </si>
  <si>
    <t>Michigan, USA</t>
  </si>
  <si>
    <t>Minnesota, USA</t>
  </si>
  <si>
    <t>Mississippi, USA</t>
  </si>
  <si>
    <t>Missouri, USA</t>
  </si>
  <si>
    <t>Montserrat</t>
  </si>
  <si>
    <t>Nebraska, USA</t>
  </si>
  <si>
    <t>Netherlands</t>
  </si>
  <si>
    <t>Netherlands Antilles</t>
  </si>
  <si>
    <t>Nevada, USA</t>
  </si>
  <si>
    <t>New Jersey, USA</t>
  </si>
  <si>
    <t>New Mexico, USA</t>
  </si>
  <si>
    <t>New York</t>
  </si>
  <si>
    <t>New York, USA</t>
  </si>
  <si>
    <t>New Zealand</t>
  </si>
  <si>
    <t>Nigeria</t>
  </si>
  <si>
    <t>North Carolina, USA</t>
  </si>
  <si>
    <t>North Korea</t>
  </si>
  <si>
    <t>Norway</t>
  </si>
  <si>
    <t>Ohio</t>
  </si>
  <si>
    <t>Ohio, USA</t>
  </si>
  <si>
    <t>Oklahaoma, USA</t>
  </si>
  <si>
    <t>Oregon, USA</t>
  </si>
  <si>
    <t>Pakistan</t>
  </si>
  <si>
    <t>Paraguay</t>
  </si>
  <si>
    <t>Pennsylvania, USA</t>
  </si>
  <si>
    <t>Peru</t>
  </si>
  <si>
    <t>Philippines</t>
  </si>
  <si>
    <t>Poland</t>
  </si>
  <si>
    <t>Portugal</t>
  </si>
  <si>
    <t>Remote, USA</t>
  </si>
  <si>
    <t>Serbia</t>
  </si>
  <si>
    <t>Seychelles</t>
  </si>
  <si>
    <t>Singapore</t>
  </si>
  <si>
    <t>Slovenia</t>
  </si>
  <si>
    <t>South Africa</t>
  </si>
  <si>
    <t>South Carolina, USA</t>
  </si>
  <si>
    <t>South Korea</t>
  </si>
  <si>
    <t>Spain</t>
  </si>
  <si>
    <t>Suriname</t>
  </si>
  <si>
    <t>Sweden</t>
  </si>
  <si>
    <t>Switzerland</t>
  </si>
  <si>
    <t>Taiwan</t>
  </si>
  <si>
    <t>Tanzania</t>
  </si>
  <si>
    <t>Tennessee, USA</t>
  </si>
  <si>
    <t>Texas, USA</t>
  </si>
  <si>
    <t>Thailand</t>
  </si>
  <si>
    <t>Turkey</t>
  </si>
  <si>
    <t>Uganda</t>
  </si>
  <si>
    <t>Ukraine</t>
  </si>
  <si>
    <t>United Arab Emirates</t>
  </si>
  <si>
    <t>United Kingdom</t>
  </si>
  <si>
    <t>Unknown</t>
  </si>
  <si>
    <t>Unknown, USA</t>
  </si>
  <si>
    <t>Uruguay</t>
  </si>
  <si>
    <t>Venezuela</t>
  </si>
  <si>
    <t>Vietnam</t>
  </si>
  <si>
    <t>Virginia, USA</t>
  </si>
  <si>
    <t>Washington, D.C., USA</t>
  </si>
  <si>
    <t>Wyoming, USA</t>
  </si>
  <si>
    <t>Zambia</t>
  </si>
  <si>
    <t>Zimbabwe</t>
  </si>
  <si>
    <t>SUM</t>
  </si>
  <si>
    <t xml:space="preserve">Id </t>
  </si>
  <si>
    <t>continent</t>
  </si>
  <si>
    <t>social_total_count</t>
  </si>
  <si>
    <t>social_level</t>
  </si>
  <si>
    <t>financial_total_count</t>
  </si>
  <si>
    <t>financial_level</t>
  </si>
  <si>
    <t>total_count</t>
  </si>
  <si>
    <t>social_to_financial</t>
  </si>
  <si>
    <t>ratio</t>
  </si>
  <si>
    <t>High_Social</t>
  </si>
  <si>
    <t>Low_Financial</t>
  </si>
  <si>
    <t>High_Financial</t>
  </si>
  <si>
    <t>Medium_Financial</t>
  </si>
  <si>
    <t>Low_Social</t>
  </si>
  <si>
    <t>Medium_Social</t>
  </si>
  <si>
    <t>Source</t>
  </si>
  <si>
    <t>Target</t>
  </si>
  <si>
    <t>Type</t>
  </si>
  <si>
    <t>Weight</t>
  </si>
  <si>
    <t>Relationship</t>
  </si>
  <si>
    <t>Undirected</t>
  </si>
  <si>
    <t>Id</t>
  </si>
  <si>
    <t>Label</t>
  </si>
  <si>
    <t>High_Social_High_Financial</t>
  </si>
  <si>
    <t>High_Social_Low_Financial</t>
  </si>
  <si>
    <t>High_Social_Medium_Financial</t>
  </si>
  <si>
    <t>Low_Social_Low_Financial</t>
  </si>
  <si>
    <t>Low_Social_Medium_Financial</t>
  </si>
  <si>
    <t>Medium_Social_Low_Financial</t>
  </si>
  <si>
    <t>Medium_Social_Medium_Financial</t>
  </si>
  <si>
    <t>continent_unique</t>
  </si>
  <si>
    <t>count_continent</t>
  </si>
  <si>
    <t>Country</t>
  </si>
  <si>
    <t>Country - US + US States</t>
  </si>
  <si>
    <t>country_unique</t>
  </si>
  <si>
    <t>count_country</t>
  </si>
  <si>
    <t>Network</t>
  </si>
  <si>
    <t>Category</t>
  </si>
  <si>
    <t>type_unique</t>
  </si>
  <si>
    <t>count_type</t>
  </si>
  <si>
    <t># Give Funding TO</t>
  </si>
  <si>
    <t># Get Funding FROM</t>
  </si>
  <si>
    <t>Bitcoin Holdings</t>
  </si>
  <si>
    <t>Note</t>
  </si>
  <si>
    <t>KabulBitcoin</t>
  </si>
  <si>
    <t>social</t>
  </si>
  <si>
    <t>La Crypta</t>
  </si>
  <si>
    <t>Ola Bitcoin</t>
  </si>
  <si>
    <t>Bitcoin é aqui! Rolante</t>
  </si>
  <si>
    <t>Montanha Bitcoin</t>
  </si>
  <si>
    <t>Praia Bitcoin Brazil</t>
  </si>
  <si>
    <t>Ordermoon</t>
  </si>
  <si>
    <t>BTC Shule</t>
  </si>
  <si>
    <t>The Sat Market - Calgary</t>
  </si>
  <si>
    <t>ColombiaP2P</t>
  </si>
  <si>
    <t>Bitcoin Jungle</t>
  </si>
  <si>
    <t>Cuba Bitcoin</t>
  </si>
  <si>
    <t>la islaBTC</t>
  </si>
  <si>
    <t>Twenty One</t>
  </si>
  <si>
    <t>Kiveclair</t>
  </si>
  <si>
    <t>Bitcoin Dominicana</t>
  </si>
  <si>
    <t>Bitcoin Beach</t>
  </si>
  <si>
    <t>Bitcoin Berlín SV</t>
  </si>
  <si>
    <t>Bitcoin La Pirraya</t>
  </si>
  <si>
    <t>Bitcoin Oriente</t>
  </si>
  <si>
    <t>Bitcoin Brr</t>
  </si>
  <si>
    <t>Bitcoin Dua</t>
  </si>
  <si>
    <t>Bitfiasi Initiative</t>
  </si>
  <si>
    <t>Bitcoin Lake / Lago Bitcoin Guatemala</t>
  </si>
  <si>
    <t>Bitcoin Lake Guatemala</t>
  </si>
  <si>
    <t>YesBitcoinHaiti</t>
  </si>
  <si>
    <t>AmityAge</t>
  </si>
  <si>
    <t>Bitcoin Beach Goa</t>
  </si>
  <si>
    <t>Bitcoin Indonesia</t>
  </si>
  <si>
    <t>Bitcoin Bosa</t>
  </si>
  <si>
    <t>Bitcoin in Venice</t>
  </si>
  <si>
    <t>Bitcoin Valley</t>
  </si>
  <si>
    <t>Villagio Bitcoin</t>
  </si>
  <si>
    <t>Afribit Kibra</t>
  </si>
  <si>
    <t>Bitcoin Babies</t>
  </si>
  <si>
    <t>Bitcoin Chama</t>
  </si>
  <si>
    <t>Bitcoin Dada</t>
  </si>
  <si>
    <t>Bitcoin Kibra</t>
  </si>
  <si>
    <t>Bitcoin Nairobi</t>
  </si>
  <si>
    <t>BitcoinMtaani</t>
  </si>
  <si>
    <t>The Core - Bitcoin Githurai</t>
  </si>
  <si>
    <t>Madagascar for Bitcoin</t>
  </si>
  <si>
    <t>Bitcoin Club Malta</t>
  </si>
  <si>
    <t>Bitcoin Yucatan</t>
  </si>
  <si>
    <t>BTC Isla</t>
  </si>
  <si>
    <t>Bitcoin Montserrat</t>
  </si>
  <si>
    <t>Arnhem Bitcoinstad</t>
  </si>
  <si>
    <t>Bitcoin Reef</t>
  </si>
  <si>
    <t>Bitcoin Anambra</t>
  </si>
  <si>
    <t>BitcoinEkiti</t>
  </si>
  <si>
    <t>Calabar Bitcoin Club</t>
  </si>
  <si>
    <t>Bitcoin Paraguay</t>
  </si>
  <si>
    <t>MOTIV Perú</t>
  </si>
  <si>
    <t>Bitcoin Islands</t>
  </si>
  <si>
    <t>Bitconi Portugal</t>
  </si>
  <si>
    <t>FREE Madeira</t>
  </si>
  <si>
    <t>Bitcoin Ekasi</t>
  </si>
  <si>
    <t>Bitcoin El Zera</t>
  </si>
  <si>
    <t>Bitcoin Loxion</t>
  </si>
  <si>
    <t>Bitcoin Plett</t>
  </si>
  <si>
    <t>Bitcoin Sedgefield</t>
  </si>
  <si>
    <t>Bitcoin Ubuntu</t>
  </si>
  <si>
    <t>Bitcoin Witsand</t>
  </si>
  <si>
    <t>Simply Sow</t>
  </si>
  <si>
    <t>Soweto BTC</t>
  </si>
  <si>
    <t>Bitcoin Alfonsdorp</t>
  </si>
  <si>
    <t>Bitcoin Sranan</t>
  </si>
  <si>
    <t>Plan B Lugano</t>
  </si>
  <si>
    <t>Bitcoin Arusha</t>
  </si>
  <si>
    <t>BitcoinSafariTzEducation</t>
  </si>
  <si>
    <t xml:space="preserve">Bitcoin Beach Thailand </t>
  </si>
  <si>
    <t>Bitcoin Kampala</t>
  </si>
  <si>
    <t>DVADTZYATODIN - BTC Ukraine</t>
  </si>
  <si>
    <t>Bitcoin Island - Isle of Man</t>
  </si>
  <si>
    <t>Bitcoin Republic LA</t>
  </si>
  <si>
    <t>United States</t>
  </si>
  <si>
    <t>Bitcoin Bay Foundation</t>
  </si>
  <si>
    <t>Lake Satoshi</t>
  </si>
  <si>
    <t>Bitcoin Chattanooga</t>
  </si>
  <si>
    <t>Escuelita Bitcoin</t>
  </si>
  <si>
    <t>Bitcoin Victoria Falls</t>
  </si>
  <si>
    <t>Bitcoin Reach</t>
  </si>
  <si>
    <t>Amber</t>
  </si>
  <si>
    <t>Bipa</t>
  </si>
  <si>
    <t>beaver bitcoin</t>
  </si>
  <si>
    <t>Blockstream</t>
  </si>
  <si>
    <t>Cathedra</t>
  </si>
  <si>
    <t>Coinkite</t>
  </si>
  <si>
    <t>Coinmiles</t>
  </si>
  <si>
    <t xml:space="preserve">Ocean  </t>
  </si>
  <si>
    <t>Ocean Falls Blockchain</t>
  </si>
  <si>
    <t>Umbrel</t>
  </si>
  <si>
    <t>Upstream Data</t>
  </si>
  <si>
    <t>Avalon</t>
  </si>
  <si>
    <t>Primal</t>
  </si>
  <si>
    <t>DitoBanx</t>
  </si>
  <si>
    <t>Synonym</t>
  </si>
  <si>
    <t>Striga</t>
  </si>
  <si>
    <t>Bitstack</t>
  </si>
  <si>
    <t>Hestiia</t>
  </si>
  <si>
    <t>Liana</t>
  </si>
  <si>
    <t>LN Markets</t>
  </si>
  <si>
    <t>nodl</t>
  </si>
  <si>
    <t>Revault</t>
  </si>
  <si>
    <t>Alby</t>
  </si>
  <si>
    <t>Botanix</t>
  </si>
  <si>
    <t>Vaultoro</t>
  </si>
  <si>
    <t>Ibex Mercado</t>
  </si>
  <si>
    <t>Infinite Fleet</t>
  </si>
  <si>
    <t>Xverse</t>
  </si>
  <si>
    <t>Bithyve</t>
  </si>
  <si>
    <t>Go Sats</t>
  </si>
  <si>
    <t>coin corner</t>
  </si>
  <si>
    <t>Breez</t>
  </si>
  <si>
    <t>Flash</t>
  </si>
  <si>
    <t>Nayuta</t>
  </si>
  <si>
    <t>Gridless</t>
  </si>
  <si>
    <t>Umoja</t>
  </si>
  <si>
    <t>Debifi</t>
  </si>
  <si>
    <t>HodlHodl</t>
  </si>
  <si>
    <t>STOKR</t>
  </si>
  <si>
    <t>Satsback</t>
  </si>
  <si>
    <t>Bitnob</t>
  </si>
  <si>
    <t>Amihan</t>
  </si>
  <si>
    <t>Pouch</t>
  </si>
  <si>
    <t>Bitlayer</t>
  </si>
  <si>
    <t>UXUY</t>
  </si>
  <si>
    <t xml:space="preserve">Velar </t>
  </si>
  <si>
    <t>Machankura</t>
  </si>
  <si>
    <t>Blue Wallet</t>
  </si>
  <si>
    <t>Satoshi's Games</t>
  </si>
  <si>
    <t>Bitrefill</t>
  </si>
  <si>
    <t>blink</t>
  </si>
  <si>
    <t>Block Green</t>
  </si>
  <si>
    <t>mempool.space</t>
  </si>
  <si>
    <t>Peach</t>
  </si>
  <si>
    <t>Relai</t>
  </si>
  <si>
    <t>Onramp MENA</t>
  </si>
  <si>
    <t>Azteco</t>
  </si>
  <si>
    <t>BVNK</t>
  </si>
  <si>
    <t>Fedi</t>
  </si>
  <si>
    <t>Fountain</t>
  </si>
  <si>
    <t>Geyser</t>
  </si>
  <si>
    <t>LNbits</t>
  </si>
  <si>
    <t>OrdinalsBot</t>
  </si>
  <si>
    <t>Samourai Wallet</t>
  </si>
  <si>
    <t>Thndr</t>
  </si>
  <si>
    <t>What Bitcoin Did</t>
  </si>
  <si>
    <t>Fold</t>
  </si>
  <si>
    <t>Bitcoin Startup Lab</t>
  </si>
  <si>
    <t>Button Wallet</t>
  </si>
  <si>
    <t>D-Matrix</t>
  </si>
  <si>
    <t>DMarket</t>
  </si>
  <si>
    <t>Kraken</t>
  </si>
  <si>
    <t>Lastbit</t>
  </si>
  <si>
    <t>Lightning Labs</t>
  </si>
  <si>
    <t>Lightspark</t>
  </si>
  <si>
    <t>Metagood</t>
  </si>
  <si>
    <t>OpenNode</t>
  </si>
  <si>
    <t>Orange Pill App</t>
  </si>
  <si>
    <t>Stardust</t>
  </si>
  <si>
    <t>StatMuse</t>
  </si>
  <si>
    <t>Swan</t>
  </si>
  <si>
    <t xml:space="preserve">The Graph </t>
  </si>
  <si>
    <t>Vespene Energy</t>
  </si>
  <si>
    <t>Block Mining</t>
  </si>
  <si>
    <t>Casa</t>
  </si>
  <si>
    <t>Start9</t>
  </si>
  <si>
    <t>digtl</t>
  </si>
  <si>
    <t>Galoy</t>
  </si>
  <si>
    <t>Navier</t>
  </si>
  <si>
    <t>Strike</t>
  </si>
  <si>
    <t>Voltage</t>
  </si>
  <si>
    <t>Alpen Labs</t>
  </si>
  <si>
    <t>Bison Labs</t>
  </si>
  <si>
    <t>Blockrize</t>
  </si>
  <si>
    <t>Citrea</t>
  </si>
  <si>
    <t>Clovyr</t>
  </si>
  <si>
    <t>DLC.Link</t>
  </si>
  <si>
    <t>Heatbit</t>
  </si>
  <si>
    <t>Impervious</t>
  </si>
  <si>
    <t>Meanwhile</t>
  </si>
  <si>
    <t>Moon</t>
  </si>
  <si>
    <t>Scarce.City</t>
  </si>
  <si>
    <t xml:space="preserve">Sphinx Chat </t>
  </si>
  <si>
    <t>StyleSage</t>
  </si>
  <si>
    <t>Sustainable Bitcoin Protocol</t>
  </si>
  <si>
    <t>Taproot Wizards</t>
  </si>
  <si>
    <t>Titan</t>
  </si>
  <si>
    <t>Wolf</t>
  </si>
  <si>
    <t>Zebedee</t>
  </si>
  <si>
    <t>GRIID</t>
  </si>
  <si>
    <t>River</t>
  </si>
  <si>
    <t>Synota</t>
  </si>
  <si>
    <t>Acropolis</t>
  </si>
  <si>
    <t>Arch Network</t>
  </si>
  <si>
    <t>Battery</t>
  </si>
  <si>
    <t>Best in Slot</t>
  </si>
  <si>
    <t xml:space="preserve">Bitcoin Layers </t>
  </si>
  <si>
    <t>Blockcade Games</t>
  </si>
  <si>
    <t>bold.observer</t>
  </si>
  <si>
    <t>Build on Bitcoin</t>
  </si>
  <si>
    <t>cloacked</t>
  </si>
  <si>
    <t>Crobo</t>
  </si>
  <si>
    <t>Demand</t>
  </si>
  <si>
    <t>Diba</t>
  </si>
  <si>
    <t>Eden</t>
  </si>
  <si>
    <t>Elixir</t>
  </si>
  <si>
    <t>Federated Computer</t>
  </si>
  <si>
    <t>Fewsats</t>
  </si>
  <si>
    <t>getbit</t>
  </si>
  <si>
    <t>Lava</t>
  </si>
  <si>
    <t>Lightning Network+</t>
  </si>
  <si>
    <t>Liquidium</t>
  </si>
  <si>
    <t>LX Research Labs</t>
  </si>
  <si>
    <t>Magisat</t>
  </si>
  <si>
    <t>Magnolia</t>
  </si>
  <si>
    <t>Merlin</t>
  </si>
  <si>
    <t>Metabit</t>
  </si>
  <si>
    <t>Mirror</t>
  </si>
  <si>
    <t xml:space="preserve">Nexbridge </t>
  </si>
  <si>
    <t>Noah</t>
  </si>
  <si>
    <t>Open Agents</t>
  </si>
  <si>
    <t>Open Secret</t>
  </si>
  <si>
    <t>Ord.io</t>
  </si>
  <si>
    <t>Ordinox</t>
  </si>
  <si>
    <t>Osmo</t>
  </si>
  <si>
    <t>OYL</t>
  </si>
  <si>
    <t>Pnkfrg Studios</t>
  </si>
  <si>
    <t xml:space="preserve">QED </t>
  </si>
  <si>
    <t>Rebar</t>
  </si>
  <si>
    <t>RGB++</t>
  </si>
  <si>
    <t>Sat Republic</t>
  </si>
  <si>
    <t>Sat Screener</t>
  </si>
  <si>
    <t>Satflow</t>
  </si>
  <si>
    <t>Satlantis</t>
  </si>
  <si>
    <t>Satoshi</t>
  </si>
  <si>
    <t>Satoshi Money</t>
  </si>
  <si>
    <t>Saturn</t>
  </si>
  <si>
    <t xml:space="preserve">Shock Wallet </t>
  </si>
  <si>
    <t>slice</t>
  </si>
  <si>
    <t>SVORT</t>
  </si>
  <si>
    <t>Theya</t>
  </si>
  <si>
    <t>Tribe</t>
  </si>
  <si>
    <t xml:space="preserve">Unmapped </t>
  </si>
  <si>
    <t>Yopaki</t>
  </si>
  <si>
    <t>Valkyrie</t>
  </si>
  <si>
    <t>Amboss Technologies</t>
  </si>
  <si>
    <t>AnchorWatch</t>
  </si>
  <si>
    <t>crowd health</t>
  </si>
  <si>
    <t>Deezy</t>
  </si>
  <si>
    <t>Foundation</t>
  </si>
  <si>
    <t>Giga Energy</t>
  </si>
  <si>
    <t>Hedera</t>
  </si>
  <si>
    <t>Hoseki</t>
  </si>
  <si>
    <t xml:space="preserve">Kronologic </t>
  </si>
  <si>
    <t>Mutiny</t>
  </si>
  <si>
    <t>Onramp</t>
  </si>
  <si>
    <t>Oshi</t>
  </si>
  <si>
    <t>PlebLab</t>
  </si>
  <si>
    <t>Satoshi Energy</t>
  </si>
  <si>
    <t>Stacker News</t>
  </si>
  <si>
    <t>Stakwork</t>
  </si>
  <si>
    <t>Standard Bitcoin</t>
  </si>
  <si>
    <t>The Bitcoin Company</t>
  </si>
  <si>
    <t>Unchained</t>
  </si>
  <si>
    <t>Vida</t>
  </si>
  <si>
    <t>Wavlake</t>
  </si>
  <si>
    <t>Zaprite</t>
  </si>
  <si>
    <t>Zion</t>
  </si>
  <si>
    <t>Stealth</t>
  </si>
  <si>
    <t>Neutron Pay</t>
  </si>
  <si>
    <t xml:space="preserve">bitcoin++ is getting paid in Bitcoin </t>
  </si>
  <si>
    <t>LABITCONF</t>
  </si>
  <si>
    <t>Bitcoin Alive</t>
  </si>
  <si>
    <t>Bush Bash</t>
  </si>
  <si>
    <t>SatsConf</t>
  </si>
  <si>
    <t>Crypto Revolution</t>
  </si>
  <si>
    <t>Canadian Bitcoin Conference</t>
  </si>
  <si>
    <t>Sovereign Minds</t>
  </si>
  <si>
    <t>The Bitcoin Rodeo</t>
  </si>
  <si>
    <t>Bitcoin Freedom Festival</t>
  </si>
  <si>
    <t>DevHackDay + BTCPrague</t>
  </si>
  <si>
    <t>Hackers Congress Paraleni Polis</t>
  </si>
  <si>
    <t>Pizza Day Prague</t>
  </si>
  <si>
    <t>Adopting Bitcoin</t>
  </si>
  <si>
    <t>B-Only</t>
  </si>
  <si>
    <t>Bitcoin Economic Forum</t>
  </si>
  <si>
    <t>Halving Party - Citadelle</t>
  </si>
  <si>
    <t>Surfin' Bitcoin</t>
  </si>
  <si>
    <t>Bitcoin im Ländle</t>
  </si>
  <si>
    <t>Bitcoin Zitadelle</t>
  </si>
  <si>
    <t>bitcoin++ is minting ecash</t>
  </si>
  <si>
    <t>Northern Lightning</t>
  </si>
  <si>
    <t>Zitadelle Uckermark</t>
  </si>
  <si>
    <t>Santorini Halving Party</t>
  </si>
  <si>
    <t>Bitcoin Asia</t>
  </si>
  <si>
    <t>Bitcoin Layer 2 Conference</t>
  </si>
  <si>
    <t>Bitcoin India Conference</t>
  </si>
  <si>
    <t>Bitcoin Ireland Conference</t>
  </si>
  <si>
    <t>Bitcoin Tokyo 2024</t>
  </si>
  <si>
    <t>Africa Bitcoin Conference</t>
  </si>
  <si>
    <t>Baltic Honeybadger</t>
  </si>
  <si>
    <t>Adopting Bitcoin Arnhem</t>
  </si>
  <si>
    <t>Bitcoin Amsterdam</t>
  </si>
  <si>
    <t>BitKiwi VIII</t>
  </si>
  <si>
    <t>Oslo Freedom Forum</t>
  </si>
  <si>
    <t>European Halving Party</t>
  </si>
  <si>
    <t>Bitcoin Atlantis</t>
  </si>
  <si>
    <t>Bitcoin Singapore</t>
  </si>
  <si>
    <t>NiceHashX - Bitcoin Conference</t>
  </si>
  <si>
    <t>Bitcoin Seoul Conference</t>
  </si>
  <si>
    <t>Mallorca Blockchain Days V</t>
  </si>
  <si>
    <t>Watch out, Bitcoin!</t>
  </si>
  <si>
    <t>Innovate Suriname</t>
  </si>
  <si>
    <t>Bitcoin Baden</t>
  </si>
  <si>
    <t xml:space="preserve">Le Paradigme Bitcoin </t>
  </si>
  <si>
    <t>Plan B Forum</t>
  </si>
  <si>
    <t>Swiss Bitcoin Conference</t>
  </si>
  <si>
    <t>Thailand Bitcoin Conference</t>
  </si>
  <si>
    <t>Bitcoin MENA (BTC Inc.)</t>
  </si>
  <si>
    <t>Bitcoin Oasis 2.1 - Sky and Sand</t>
  </si>
  <si>
    <t>Dubai Oasis</t>
  </si>
  <si>
    <t>Advancing Bitcoin</t>
  </si>
  <si>
    <t>Bitcoin Beach Retreat</t>
  </si>
  <si>
    <t>BITCOIN CULTURE FESTIVAL</t>
  </si>
  <si>
    <t>CheatCode Conference</t>
  </si>
  <si>
    <t>The Bitcoin Football Festival</t>
  </si>
  <si>
    <t>Bitcoin Renaissance</t>
  </si>
  <si>
    <t>Rocky Mountain Bush Bash</t>
  </si>
  <si>
    <t>Bitcoin Day</t>
  </si>
  <si>
    <t>Bitcoin Energy Summit</t>
  </si>
  <si>
    <t>Mining Disrupt</t>
  </si>
  <si>
    <t>Sound Money Soiree</t>
  </si>
  <si>
    <t>HODLween</t>
  </si>
  <si>
    <t>TABConf</t>
  </si>
  <si>
    <t>Bitcoin Race Weekend</t>
  </si>
  <si>
    <t>MassAdoption</t>
  </si>
  <si>
    <t>MIT Bitcoin Hackathon</t>
  </si>
  <si>
    <t>Lake Satoshi Campout</t>
  </si>
  <si>
    <t>The Mining Conference</t>
  </si>
  <si>
    <t>Bitcoin &amp; Lightning for Corporations [MicroStrategy World]</t>
  </si>
  <si>
    <t>Blackout Conference</t>
  </si>
  <si>
    <t>Unconfiscatable</t>
  </si>
  <si>
    <t>Bitcoin Investor Day</t>
  </si>
  <si>
    <t>Bitcoin 2024 Conference (BTC Inc.)</t>
  </si>
  <si>
    <t>Thank God for Bitcoin 24</t>
  </si>
  <si>
    <t>BitBlockBoom</t>
  </si>
  <si>
    <t>Bitcoin Block Party</t>
  </si>
  <si>
    <t>bitcoin++ is script happy</t>
  </si>
  <si>
    <t>Empower Energizing Bitcoin</t>
  </si>
  <si>
    <t>Nashville Energy &amp; Mining Summit</t>
  </si>
  <si>
    <t>Bitcoin Policy Institute Summit</t>
  </si>
  <si>
    <t>Bitcoin Ski Summit</t>
  </si>
  <si>
    <t>Global X 21Shares Bitcoin ETF</t>
  </si>
  <si>
    <t>financial</t>
  </si>
  <si>
    <t>Monochrome Bitcoin ETF</t>
  </si>
  <si>
    <t>ETF QR Asset</t>
  </si>
  <si>
    <t>Hashdex Nasdaq Bitcoin ETF</t>
  </si>
  <si>
    <t>Hashdex Nasdaq Crypto Index Fundo De Indice</t>
  </si>
  <si>
    <t>3iQ Bitcoin ETF</t>
  </si>
  <si>
    <t>3iQ The Bitcoin Fund</t>
  </si>
  <si>
    <t>CI Galaxy Bitcoin ETF</t>
  </si>
  <si>
    <t>CI Galaxy Bitcoin ETF (USD)</t>
  </si>
  <si>
    <t>Evolve Bitcoin ETF</t>
  </si>
  <si>
    <t>Fidelity Advantage Bitcoin ETF</t>
  </si>
  <si>
    <t>Purpose Bitcoin ETF</t>
  </si>
  <si>
    <t>Grayscale Digital Large Cap Fund</t>
  </si>
  <si>
    <t>Bitwise Core Bitcoin ETC</t>
  </si>
  <si>
    <t>Bitwise Physical Bitcoin ETC</t>
  </si>
  <si>
    <t>DDA Physical Bitcoin ETP</t>
  </si>
  <si>
    <t>Bosera HashKey Bitcoin ETF</t>
  </si>
  <si>
    <t>ChinaAMC Bitcoin ETF</t>
  </si>
  <si>
    <t>Harvest Bitcoin Spot ETF</t>
  </si>
  <si>
    <t>CoinShares Physical Bitcoin ETP</t>
  </si>
  <si>
    <t>Invesco Physical Bitcoin ETN</t>
  </si>
  <si>
    <t>VanEck Bitcoin ETN</t>
  </si>
  <si>
    <t>CoinShares Bitcoin Tracker One XBT Provider</t>
  </si>
  <si>
    <t>21Shares Bitcoin ETP</t>
  </si>
  <si>
    <t>Jacobi FT Wilshire Bitcoin ETF</t>
  </si>
  <si>
    <t>WisdomTree Physical Bitcoin</t>
  </si>
  <si>
    <t>Bitwise 10 Crypto Index Fund</t>
  </si>
  <si>
    <t>Bitwise Bitcoin ETF</t>
  </si>
  <si>
    <t>Franklin Bitcoin ETF</t>
  </si>
  <si>
    <t>iShares Bitcoin Trust</t>
  </si>
  <si>
    <t>Grayscale Bitcoin Mini Trust</t>
  </si>
  <si>
    <t>Grayscale Bitcoin Trust</t>
  </si>
  <si>
    <t>Osprey Bitcoin Trust</t>
  </si>
  <si>
    <t>Invesco Galaxy Bitcoin ETF</t>
  </si>
  <si>
    <t>Fidelity Wise Origin Bitcoin Fund</t>
  </si>
  <si>
    <t>ARK 21Shares Bitcoin ETF</t>
  </si>
  <si>
    <t>CoinShares Valkyrie Bitcoin Fund</t>
  </si>
  <si>
    <t>Hashdex Bitcoin ETF</t>
  </si>
  <si>
    <t>VanEck Bitcoin Trust</t>
  </si>
  <si>
    <t>WisdomTree Bitcoin Fund</t>
  </si>
  <si>
    <t>Xapo</t>
  </si>
  <si>
    <t>Mt. Gox</t>
  </si>
  <si>
    <t>BitMEX</t>
  </si>
  <si>
    <t>Roswell, New Mexico</t>
  </si>
  <si>
    <t>Vinteum</t>
  </si>
  <si>
    <t>Primarily located in San Francisco Bay Area</t>
  </si>
  <si>
    <t>Maelstrom</t>
  </si>
  <si>
    <t>B40S</t>
  </si>
  <si>
    <t>LatAm Focus</t>
  </si>
  <si>
    <t>Europe Focus</t>
  </si>
  <si>
    <t>Btrust</t>
  </si>
  <si>
    <t>Initially Africa &amp; India. Now also LatAm &amp; Southeast Asia</t>
  </si>
  <si>
    <t>OKX</t>
  </si>
  <si>
    <t xml:space="preserve">brink </t>
  </si>
  <si>
    <t>Main office in London</t>
  </si>
  <si>
    <t>Spiral</t>
  </si>
  <si>
    <t>Global focus</t>
  </si>
  <si>
    <t xml:space="preserve">digital currency initiative </t>
  </si>
  <si>
    <t>MIT Campus Cambridge, MA, USA</t>
  </si>
  <si>
    <t>chaincode</t>
  </si>
  <si>
    <t>Office in Midtown Manhattan</t>
  </si>
  <si>
    <t>Human Rights Foundation</t>
  </si>
  <si>
    <t>Office in NYC, Global Focus, primarly LatAm, Africa, Middle East</t>
  </si>
  <si>
    <t xml:space="preserve">OpenSats </t>
  </si>
  <si>
    <t>Bitcoin Dev Kit</t>
  </si>
  <si>
    <t>Adelaide Bitcoin Meet-Up</t>
  </si>
  <si>
    <t>Brisbane Bitcoin Meet-Up</t>
  </si>
  <si>
    <t>Melbourne Bitcoin Meet-Up</t>
  </si>
  <si>
    <t>Perth Bitcoin Meet-Up</t>
  </si>
  <si>
    <t>Sydney Bitcoin Meet-Up</t>
  </si>
  <si>
    <t>Graz Bitcoin Meet-Up</t>
  </si>
  <si>
    <t>Innsbruck Bitcoin Meet-Up</t>
  </si>
  <si>
    <t>Klagenfurt Bitcoin Meet-Up</t>
  </si>
  <si>
    <t>Ried i.I. Bitcoin Meet-Up</t>
  </si>
  <si>
    <t>Salzburg Bitcoin Meet-Up</t>
  </si>
  <si>
    <t>Vienna Bitcoin Meet-Up (1)</t>
  </si>
  <si>
    <t>Vienna Bitcoin Meet-Up (2)</t>
  </si>
  <si>
    <t xml:space="preserve">Vienna Bitcoin Meet-Up (3) </t>
  </si>
  <si>
    <t>Vorarlberg Bitcoin Meet-Up</t>
  </si>
  <si>
    <t>São Paulo Bitcoin Meet-Up</t>
  </si>
  <si>
    <t>Calgary Bitcoin Meet-Up</t>
  </si>
  <si>
    <t>Halifax Bitcoin Meet-Up</t>
  </si>
  <si>
    <t>Montreal Bitcoin Meet-Up</t>
  </si>
  <si>
    <t>Toronto Bitcoin Meet-Up</t>
  </si>
  <si>
    <t>Villamaría Bitcoin Meet-Up</t>
  </si>
  <si>
    <t>Copenhagen Bitcoin Meet-Up</t>
  </si>
  <si>
    <t>Paris Bitcoin Meet-Up</t>
  </si>
  <si>
    <t>Augsburg Bitcoin Meet-Up</t>
  </si>
  <si>
    <t>Berlin Bitcoin Meet-Up (1)</t>
  </si>
  <si>
    <t>Berlin Bitcoin Meet-Up (2)</t>
  </si>
  <si>
    <t>Bonn Bitcoin Meet-Up</t>
  </si>
  <si>
    <t>Darmstadt Bitcoin Meet-Up</t>
  </si>
  <si>
    <t>Dresden Bitcoin Meet-Up (1)</t>
  </si>
  <si>
    <t>Dresden Bitcoin Meet-Up (2)</t>
  </si>
  <si>
    <t>Düsseldorf Bitcoin Meet-Up</t>
  </si>
  <si>
    <t>Essen Bitcoin Meet-Up</t>
  </si>
  <si>
    <t>Franken Bitcoin Meet-Up</t>
  </si>
  <si>
    <t>Frankfurt Bitcoin Meet-Up</t>
  </si>
  <si>
    <t>Freiburg Bitcoin Meet-Up</t>
  </si>
  <si>
    <t>Freising Bitcoin Meet-Up</t>
  </si>
  <si>
    <t>Göttingen Bitcoin Meet-Up</t>
  </si>
  <si>
    <t>Hamburg / Bremen / Niedersachsen Bitcoin Meet-Up</t>
  </si>
  <si>
    <t>Hannover Bitcoin Meet-Up</t>
  </si>
  <si>
    <t>Heinsberg Bitcoin Meet-Up</t>
  </si>
  <si>
    <t>Kempten Bitcoin Meet-Up</t>
  </si>
  <si>
    <t>Koblenz Bitcoin Meet-Up</t>
  </si>
  <si>
    <t>Köln Bitcoin Meet-Up</t>
  </si>
  <si>
    <t>Konstanz Bitcoin Meet-Up</t>
  </si>
  <si>
    <t>Leipzig Bitcoin Meet-Up</t>
  </si>
  <si>
    <t>Mainz Bitcoin Meet-Up</t>
  </si>
  <si>
    <t>Mannheim Bitcoin Meet-Up</t>
  </si>
  <si>
    <t>Mecklenburg-Vorpommern Bitcoin Meet-Up</t>
  </si>
  <si>
    <t>München Bitcoin Meet-Up</t>
  </si>
  <si>
    <t>Osnabrück Bitcoin Meet-Up</t>
  </si>
  <si>
    <t>OWL Bitcoin Meet-Up</t>
  </si>
  <si>
    <t>Passau Bitcoin Meet-Up</t>
  </si>
  <si>
    <t>Saarland Bitcoin Meet-Up</t>
  </si>
  <si>
    <t>Sachsen-Anhalt Bitcoin Meet-Up</t>
  </si>
  <si>
    <t>Stuttgart Bitcoin Meet-Up</t>
  </si>
  <si>
    <t>Thüringen Bitcoin Meet-Up</t>
  </si>
  <si>
    <t>Ulm Bitcoin Meet-Up</t>
  </si>
  <si>
    <t>Milan Bitcoin Meet-Up</t>
  </si>
  <si>
    <t>Reggio Emilia Bitcoin Meet-Up</t>
  </si>
  <si>
    <t>Tokyo Bitcoin Meet-Up</t>
  </si>
  <si>
    <t>Liechtenstein Bitcoin Meet-Up</t>
  </si>
  <si>
    <t>Sliema Bitcoin Meet-Up</t>
  </si>
  <si>
    <t>Guadalajara Bitcoin Meet-Up</t>
  </si>
  <si>
    <t>Mexico City Bitcoin Meet-Up</t>
  </si>
  <si>
    <t>Amsterdam Bitcoin Meet-Up (1)</t>
  </si>
  <si>
    <t xml:space="preserve">Amsterdam Bitcoin Meet-Up (2) </t>
  </si>
  <si>
    <t>Oslo Bitcoin Meet-Up</t>
  </si>
  <si>
    <t>Lahore Bitcoin Meet-Up</t>
  </si>
  <si>
    <t>Lagos Bitcoin Meet-Up</t>
  </si>
  <si>
    <t>Lisbon Bitcoin Meet-Up</t>
  </si>
  <si>
    <t>Singapore Bitcoin Meet-Up</t>
  </si>
  <si>
    <t>Seoul Bitcoin Meet-Up</t>
  </si>
  <si>
    <t>Gran Canaria Bitcoin Meet-Up</t>
  </si>
  <si>
    <t>Gothenburg Bitcoin Meet-Up</t>
  </si>
  <si>
    <t>Basel Bitcoin Meet-Up</t>
  </si>
  <si>
    <t>Bern Bitcoin Meet-Up (1)</t>
  </si>
  <si>
    <t>Bern Bitcoin Meet-Up (2)</t>
  </si>
  <si>
    <t>Zürich Bitcoin Meet-Up</t>
  </si>
  <si>
    <t>Taipei Bitcoin Meet-Up</t>
  </si>
  <si>
    <t>Bangkok Bitcoin Meet-Up</t>
  </si>
  <si>
    <t>Chiang Mai Bitcoin Meet-Up</t>
  </si>
  <si>
    <t>Yirmibir Istanbul Bitcoin Meet-Up</t>
  </si>
  <si>
    <t>Dubai Bitcoin Meet-Up</t>
  </si>
  <si>
    <t>Berkshire Bitcoin Meet-Up</t>
  </si>
  <si>
    <t>London Bitcoin Meet-Up</t>
  </si>
  <si>
    <t>Sheffield Bitcoin Meet-Up</t>
  </si>
  <si>
    <t>Huntsville Bitcoin Meet-Up</t>
  </si>
  <si>
    <t>Phoenix Bitcoin Meet-Up</t>
  </si>
  <si>
    <t>Little Rock Bitcoin Meet-Up</t>
  </si>
  <si>
    <t>Anaheim Bitcoin Meet-Up</t>
  </si>
  <si>
    <t>Long Beach Bitcoin Meet-Up</t>
  </si>
  <si>
    <t>Los Angeles Bitcoin Meet-Up (1)</t>
  </si>
  <si>
    <t>Los Angeles Bitcoin Meet-Up (2)</t>
  </si>
  <si>
    <t>Redding Bitcoin Meet-Up</t>
  </si>
  <si>
    <t>San Diego Bitcoin Meet-Up</t>
  </si>
  <si>
    <t>San Francisco Bay Area Bitcoin Meet-Up</t>
  </si>
  <si>
    <t>Denver Bitcoin Meet-Up</t>
  </si>
  <si>
    <t>Montrose Bitcoin Meet-Up</t>
  </si>
  <si>
    <t>Broward County Bitcoin Meet-Up</t>
  </si>
  <si>
    <t>Miami Bitcoin Meet-Up</t>
  </si>
  <si>
    <t>St. Augustine Bitcoin Meet-Up</t>
  </si>
  <si>
    <t>Tampa Bitcoin Meet-Up</t>
  </si>
  <si>
    <t>Atlanta Bitcoin Meet-Up (1)</t>
  </si>
  <si>
    <t>Atlanta Bitcoin Meet-Up (2)</t>
  </si>
  <si>
    <t>Honolulu Bitcoin Meet-Up</t>
  </si>
  <si>
    <t>Boise Bitcoin Meet-Up</t>
  </si>
  <si>
    <t>Chicago Bitcoin Meet-Up</t>
  </si>
  <si>
    <t>Lincoln Land Bitcoin Meet-Up</t>
  </si>
  <si>
    <t>Indianapolis Bitcoin Meet-Up</t>
  </si>
  <si>
    <t>Lexington Bitcoin Meet-Up</t>
  </si>
  <si>
    <t>Annapolis Bitcoin Meet-Up</t>
  </si>
  <si>
    <t>Benton Harbor / St. Joseph Bitcoin Meet-Up</t>
  </si>
  <si>
    <t>Detroit Bitcoin Meet-Up</t>
  </si>
  <si>
    <t>Grand Rapids Bitcoin Meet-Up</t>
  </si>
  <si>
    <t>Ovid Bitcoin Meet-Up</t>
  </si>
  <si>
    <t>Minneapolis Bitcoin Meet-Up</t>
  </si>
  <si>
    <t>Jackson Bitcoin Meet-Up</t>
  </si>
  <si>
    <t>Kansas City Bitcoin Meet-Up</t>
  </si>
  <si>
    <t>St. Louis Bitcoin Meet-Up</t>
  </si>
  <si>
    <t>NYC Bitcoin Meet-Up</t>
  </si>
  <si>
    <t>Asheville Bitcoin Meet-Up</t>
  </si>
  <si>
    <t>Charlotte Bitcoin Meet-Up</t>
  </si>
  <si>
    <t>Holly Springs Bitcoin Meet-Up</t>
  </si>
  <si>
    <t>Raleigh Bitcoin Meet-Up</t>
  </si>
  <si>
    <t>Cincinnati Bitcoin Meet-Up</t>
  </si>
  <si>
    <t>Cleveland Bitcoin Meet-Up</t>
  </si>
  <si>
    <t>Columbus Bitcoin Meet-Up</t>
  </si>
  <si>
    <t>Toledo Bitcoin Meet-Up</t>
  </si>
  <si>
    <t>Portland Bitcoin Meet-Up</t>
  </si>
  <si>
    <t>Philadelphia Bitcoin Meet-Up</t>
  </si>
  <si>
    <t>Chattanooga Bitcoin Meet-Up</t>
  </si>
  <si>
    <t>Nashville Bitcoin Meet-Up</t>
  </si>
  <si>
    <t>Austin Bitcoin Meet-Up (1)</t>
  </si>
  <si>
    <t>Austin Bitcoin Meet-Up (2)</t>
  </si>
  <si>
    <t>Brownsville Bitcoin Meet-Up</t>
  </si>
  <si>
    <t>Dallas–Fort Worth Bitcoin Meet-Up</t>
  </si>
  <si>
    <t>Houston Bitcoin Meet-Up</t>
  </si>
  <si>
    <t>San Antonio Bitcoin Meet-Up</t>
  </si>
  <si>
    <t>Georgetown Bitcoin Meet-Up</t>
  </si>
  <si>
    <t>Seattle Bitcoin Meet-Up</t>
  </si>
  <si>
    <t>Caracas Bitcoin Meet-Up</t>
  </si>
  <si>
    <t>Saigon Bitcoin Meet-Up</t>
  </si>
  <si>
    <t>21BitcoinApp</t>
  </si>
  <si>
    <t>Bergfahrten</t>
  </si>
  <si>
    <t>klarkurs steuerberatung gmbh</t>
  </si>
  <si>
    <t>Leveler</t>
  </si>
  <si>
    <t>Tether Holdings Limited</t>
  </si>
  <si>
    <t>Block.one</t>
  </si>
  <si>
    <t>KV Cégcsoport</t>
  </si>
  <si>
    <t>Rocksoft</t>
  </si>
  <si>
    <t>Bitcoin Association Switzerland</t>
  </si>
  <si>
    <t>SayNode Operations AG</t>
  </si>
  <si>
    <t>The Tezos Foundation</t>
  </si>
  <si>
    <t>Content Formula Ltd</t>
  </si>
  <si>
    <t>Real Bedford FC Ltd</t>
  </si>
  <si>
    <t xml:space="preserve">SpaceX </t>
  </si>
  <si>
    <t>Forager</t>
  </si>
  <si>
    <t>ACK Eats (Delivery.com | Nantucket)</t>
  </si>
  <si>
    <t>Metcalf Paint, LLC</t>
  </si>
  <si>
    <t>WFMU</t>
  </si>
  <si>
    <t>Circle Internet Group, Inc.</t>
  </si>
  <si>
    <t>Rainforest Foundation US</t>
  </si>
  <si>
    <t>Stone Ridge Holdings Group</t>
  </si>
  <si>
    <t>Pepperoni Software</t>
  </si>
  <si>
    <t>Blockhenge</t>
  </si>
  <si>
    <t>San Antonio Elite Chiropractic</t>
  </si>
  <si>
    <t>MercadoLibre, Inc.</t>
  </si>
  <si>
    <t>DigitalX</t>
  </si>
  <si>
    <t>Méliuz</t>
  </si>
  <si>
    <t>Banxa Holdings Inc.</t>
  </si>
  <si>
    <t>BIGG Digital Assets Inc.</t>
  </si>
  <si>
    <t>Bitcoin Well Inc</t>
  </si>
  <si>
    <t>Bitfarms Ltd.</t>
  </si>
  <si>
    <t>Blockmint Technologies Inc.</t>
  </si>
  <si>
    <t>Cathedra Bitcoin Inc.</t>
  </si>
  <si>
    <t>CryptoStar Corp.</t>
  </si>
  <si>
    <t>Cypherpunk Holdings Inc.</t>
  </si>
  <si>
    <t>DeFi Technologies</t>
  </si>
  <si>
    <t>Digihost Technology Inc.</t>
  </si>
  <si>
    <t>DMG Blockchain Solutions Inc.</t>
  </si>
  <si>
    <t>Fintech Select Ltd.</t>
  </si>
  <si>
    <t>Galaxy Digital Holdings Ltd</t>
  </si>
  <si>
    <t>HIVE Digital Technologies</t>
  </si>
  <si>
    <t>Hut 8 Mining Corp</t>
  </si>
  <si>
    <t>Kontrol Technologies</t>
  </si>
  <si>
    <t>Leef Brands Inc</t>
  </si>
  <si>
    <t>LQWD Technologies Corp.</t>
  </si>
  <si>
    <t>Matador Technologies Inc</t>
  </si>
  <si>
    <t>Mogo Inc.</t>
  </si>
  <si>
    <t>NameSilo Technologies Corp</t>
  </si>
  <si>
    <t>Neptune Digital Assets</t>
  </si>
  <si>
    <t>Rumble Inc.</t>
  </si>
  <si>
    <t>SATO Technologies Corp</t>
  </si>
  <si>
    <t>WonderFi</t>
  </si>
  <si>
    <t>Sphere 3D</t>
  </si>
  <si>
    <t>Bit Digital, Inc.</t>
  </si>
  <si>
    <t>XXI</t>
  </si>
  <si>
    <t>BIT Mining Limited</t>
  </si>
  <si>
    <t>Cango Inc</t>
  </si>
  <si>
    <t>Intchains Group Limited</t>
  </si>
  <si>
    <t>Linekong Interactive Group Co., Ltd</t>
  </si>
  <si>
    <t>Nano Labs</t>
  </si>
  <si>
    <t>SOS Limited</t>
  </si>
  <si>
    <t>The9 Limited</t>
  </si>
  <si>
    <t>The Blockchain Group</t>
  </si>
  <si>
    <t>Advanced Bitcoin Technologies AG</t>
  </si>
  <si>
    <t>Bitcoin Group SE</t>
  </si>
  <si>
    <t>Boyaa Interactive International Limited</t>
  </si>
  <si>
    <t>HK Asia Holdings</t>
  </si>
  <si>
    <t>Meitu, Inc.</t>
  </si>
  <si>
    <t>Ming Shing Group</t>
  </si>
  <si>
    <t>YUXING</t>
  </si>
  <si>
    <t>Jetking Infotrain Ltd.</t>
  </si>
  <si>
    <t>Intesa Sanpaolo</t>
  </si>
  <si>
    <t>AI Fusion Capital Group Corp.</t>
  </si>
  <si>
    <t>Anap Holdings Inc.</t>
  </si>
  <si>
    <t>Metaplanet Inc.</t>
  </si>
  <si>
    <t>NEXON Co., Ltd.</t>
  </si>
  <si>
    <t>Remixpoint</t>
  </si>
  <si>
    <t>SBC Medical Group Holdings Inc</t>
  </si>
  <si>
    <t>Value Creation Co., Ltd.</t>
  </si>
  <si>
    <t>Coinshares International Limited</t>
  </si>
  <si>
    <t>Incrementum Digital &amp; Physical Gold Fund</t>
  </si>
  <si>
    <t>Globant S.A.</t>
  </si>
  <si>
    <t>Samara Asset Group</t>
  </si>
  <si>
    <t>Aker ASA</t>
  </si>
  <si>
    <t>Bitdeer Technologies Group</t>
  </si>
  <si>
    <t>BITFUFU</t>
  </si>
  <si>
    <t>Canaan Inc.</t>
  </si>
  <si>
    <t>Genius Group</t>
  </si>
  <si>
    <t>Altvest Capital</t>
  </si>
  <si>
    <t>bitmax</t>
  </si>
  <si>
    <t>Neowiz holdings</t>
  </si>
  <si>
    <t>WEMADE</t>
  </si>
  <si>
    <t>Jasmine International PCL</t>
  </si>
  <si>
    <t>The Brooker Group</t>
  </si>
  <si>
    <t>Net Holding A.S.</t>
  </si>
  <si>
    <t>Phoenix Group PLC</t>
  </si>
  <si>
    <t>Argo Blockchain PLC</t>
  </si>
  <si>
    <t>R8 Capital Investments PLC</t>
  </si>
  <si>
    <t>The Smarter Web Company PLC</t>
  </si>
  <si>
    <t>Vinanz</t>
  </si>
  <si>
    <t>Fold Holdings Inc.</t>
  </si>
  <si>
    <t>Block, Inc.</t>
  </si>
  <si>
    <t>Reddit Inc.</t>
  </si>
  <si>
    <t>Semler Scientific</t>
  </si>
  <si>
    <t>Thumzup</t>
  </si>
  <si>
    <t>Riot Platforms, Inc.</t>
  </si>
  <si>
    <t>Core Scientific</t>
  </si>
  <si>
    <t>LM Funding America</t>
  </si>
  <si>
    <t>MARA Holdings, Inc.</t>
  </si>
  <si>
    <t>Bitcoin Depot</t>
  </si>
  <si>
    <t>BTCS Inc.</t>
  </si>
  <si>
    <t>TeraWulf</t>
  </si>
  <si>
    <t>OneMedNet Corp.</t>
  </si>
  <si>
    <t>Exodus Movement, Inc</t>
  </si>
  <si>
    <t>CleanSpark, Inc.</t>
  </si>
  <si>
    <t>BlackRock, Inc.</t>
  </si>
  <si>
    <t>Cipher Mining</t>
  </si>
  <si>
    <t>Coinbase Global, Inc.</t>
  </si>
  <si>
    <t>FRMO Corp.</t>
  </si>
  <si>
    <t>Alliance Resource Partners, L.P.</t>
  </si>
  <si>
    <t>Coin Citadel</t>
  </si>
  <si>
    <t>KULR Technology Group</t>
  </si>
  <si>
    <t>Phunware Inc</t>
  </si>
  <si>
    <t>Tesla, Inc.</t>
  </si>
  <si>
    <t>Microstrategy, Inc.</t>
  </si>
  <si>
    <t>Casa21</t>
  </si>
  <si>
    <t>4NK.ACADEMY</t>
  </si>
  <si>
    <t>Bitshala Bitspace</t>
  </si>
  <si>
    <t>Bitcoin House Bali</t>
  </si>
  <si>
    <t>BitPolito</t>
  </si>
  <si>
    <t xml:space="preserve">Plan B Hub Turin </t>
  </si>
  <si>
    <t>Tokyo Bitcoin Base</t>
  </si>
  <si>
    <t>Basement</t>
  </si>
  <si>
    <t>La Casa De Satoshi</t>
  </si>
  <si>
    <t>Hub21</t>
  </si>
  <si>
    <t>PoW Space</t>
  </si>
  <si>
    <t>Bitcoin Chiang Mai Learning Center</t>
  </si>
  <si>
    <t>Bob Space</t>
  </si>
  <si>
    <t>Bitcoin Innovation Hub</t>
  </si>
  <si>
    <t>Antidote</t>
  </si>
  <si>
    <t>Presidio Bitcoin</t>
  </si>
  <si>
    <t>The Space</t>
  </si>
  <si>
    <t xml:space="preserve">PubKey NYC </t>
  </si>
  <si>
    <t xml:space="preserve">Bitcoin Park </t>
  </si>
  <si>
    <t>Bitcoin Park Austin</t>
  </si>
  <si>
    <t>PubKey DC / BPI</t>
  </si>
  <si>
    <t>Strategy Bitcoin Hub</t>
  </si>
  <si>
    <t>Timechain</t>
  </si>
  <si>
    <t>Bitcoiner Ventures</t>
  </si>
  <si>
    <t>Hivemind Ventures</t>
  </si>
  <si>
    <t>Lightning Ventures</t>
  </si>
  <si>
    <t>Stillmark</t>
  </si>
  <si>
    <t>Epoch</t>
  </si>
  <si>
    <t>Fulgur Ventures</t>
  </si>
  <si>
    <t>New Layer Capital</t>
  </si>
  <si>
    <t>Ten31</t>
  </si>
  <si>
    <t>UTXO Mgmt</t>
  </si>
  <si>
    <t>Early Riders</t>
  </si>
  <si>
    <t xml:space="preserve">Ego Death Capital </t>
  </si>
  <si>
    <t>Trammell Venture Partners</t>
  </si>
  <si>
    <t xml:space="preserve">continent </t>
  </si>
  <si>
    <t>financial_count_by_continent</t>
  </si>
  <si>
    <t>country</t>
  </si>
  <si>
    <t>financial_count_by_country</t>
  </si>
  <si>
    <t>state of main address</t>
  </si>
  <si>
    <t>state_unique</t>
  </si>
  <si>
    <t>financial_count_by_state</t>
  </si>
  <si>
    <t>state of incorporation</t>
  </si>
  <si>
    <t>city</t>
  </si>
  <si>
    <t>-</t>
  </si>
  <si>
    <t>ETFs / Other Funds</t>
  </si>
  <si>
    <t>Private Company</t>
  </si>
  <si>
    <t>Public Company</t>
  </si>
  <si>
    <t>Exchanges/ Custodians</t>
  </si>
  <si>
    <t>Washington, D.C.</t>
  </si>
  <si>
    <t xml:space="preserve">- </t>
  </si>
  <si>
    <t>Government</t>
  </si>
  <si>
    <t>Amsterdam</t>
  </si>
  <si>
    <t>Granting Organization</t>
  </si>
  <si>
    <t>Bermuda</t>
  </si>
  <si>
    <t>California</t>
  </si>
  <si>
    <t>British Columbia</t>
  </si>
  <si>
    <t>Victoria</t>
  </si>
  <si>
    <t>Sao Paulo</t>
  </si>
  <si>
    <t>San Francisco</t>
  </si>
  <si>
    <t>Delaware</t>
  </si>
  <si>
    <t>Massachusetts</t>
  </si>
  <si>
    <t>Illinois</t>
  </si>
  <si>
    <t>Oklahaoma</t>
  </si>
  <si>
    <t>Georgia</t>
  </si>
  <si>
    <t>Pennsylvania</t>
  </si>
  <si>
    <t>Nebraska</t>
  </si>
  <si>
    <t>Arizona</t>
  </si>
  <si>
    <t>Texas</t>
  </si>
  <si>
    <t>Florida</t>
  </si>
  <si>
    <t>Virginia</t>
  </si>
  <si>
    <t>Minnesota</t>
  </si>
  <si>
    <t>Maryland</t>
  </si>
  <si>
    <t>Cambridge</t>
  </si>
  <si>
    <t>Nevada</t>
  </si>
  <si>
    <t>Colorado</t>
  </si>
  <si>
    <t>NYC</t>
  </si>
  <si>
    <t>London</t>
  </si>
  <si>
    <t>VC Fund</t>
  </si>
  <si>
    <t>New Mexico</t>
  </si>
  <si>
    <t>Tennessee</t>
  </si>
  <si>
    <t>Nashville</t>
  </si>
  <si>
    <t>Maine</t>
  </si>
  <si>
    <t>South Carolina</t>
  </si>
  <si>
    <t xml:space="preserve">New Jersey </t>
  </si>
  <si>
    <t>Los Angeles</t>
  </si>
  <si>
    <t>Austin</t>
  </si>
  <si>
    <t>Denver</t>
  </si>
  <si>
    <t>Wilmington</t>
  </si>
  <si>
    <t>Miami</t>
  </si>
  <si>
    <r>
      <rPr>
        <sz val="10.0"/>
      </rPr>
      <t xml:space="preserve">Source: on May 11: </t>
    </r>
    <r>
      <rPr>
        <color rgb="FF1155CC"/>
        <sz val="10.0"/>
        <u/>
      </rPr>
      <t>https://bitcointreasuries.net/</t>
    </r>
  </si>
  <si>
    <t>https://www.sec.gov/search-filings</t>
  </si>
  <si>
    <t xml:space="preserve">Name </t>
  </si>
  <si>
    <t>State of Incorporation</t>
  </si>
  <si>
    <t>State of Main Address</t>
  </si>
  <si>
    <t>Symbol</t>
  </si>
  <si>
    <t>Market Cap</t>
  </si>
  <si>
    <t>Ent. Value</t>
  </si>
  <si>
    <t>Bitcoin</t>
  </si>
  <si>
    <t>MELI</t>
  </si>
  <si>
    <t>$124,209M</t>
  </si>
  <si>
    <t>$117,866M</t>
  </si>
  <si>
    <t>₿</t>
  </si>
  <si>
    <t>DCC.AX</t>
  </si>
  <si>
    <t>$46M</t>
  </si>
  <si>
    <t>$42M</t>
  </si>
  <si>
    <t>EBTC.XA</t>
  </si>
  <si>
    <t>$128.39M</t>
  </si>
  <si>
    <t>IBTC.XA</t>
  </si>
  <si>
    <t>$14.01M</t>
  </si>
  <si>
    <t>N/A</t>
  </si>
  <si>
    <t>—</t>
  </si>
  <si>
    <t>CASH3.SA</t>
  </si>
  <si>
    <t>$121M</t>
  </si>
  <si>
    <t>$87M</t>
  </si>
  <si>
    <t>HASH11.SA</t>
  </si>
  <si>
    <t>$604.32M</t>
  </si>
  <si>
    <t>BITH11.SA</t>
  </si>
  <si>
    <t>$161.53M</t>
  </si>
  <si>
    <t>QBTC11.SA</t>
  </si>
  <si>
    <t>$158.92M</t>
  </si>
  <si>
    <t>GLXY.TO</t>
  </si>
  <si>
    <t>$6,631M</t>
  </si>
  <si>
    <t>$2,432M</t>
  </si>
  <si>
    <t>HUT</t>
  </si>
  <si>
    <t>$1,447M</t>
  </si>
  <si>
    <t>$1,736M</t>
  </si>
  <si>
    <t>HIVE</t>
  </si>
  <si>
    <t>$286M</t>
  </si>
  <si>
    <t>$269M</t>
  </si>
  <si>
    <t>BITF</t>
  </si>
  <si>
    <t>$600M</t>
  </si>
  <si>
    <t>$551M</t>
  </si>
  <si>
    <t>NDA.V</t>
  </si>
  <si>
    <t>$187M</t>
  </si>
  <si>
    <t>$165M</t>
  </si>
  <si>
    <t>DMGI.V</t>
  </si>
  <si>
    <t>$34M</t>
  </si>
  <si>
    <t>$41M</t>
  </si>
  <si>
    <t>DEFI.NE</t>
  </si>
  <si>
    <t>$1,302M</t>
  </si>
  <si>
    <t>$1,287M</t>
  </si>
  <si>
    <t>RUM</t>
  </si>
  <si>
    <t>$3,149M</t>
  </si>
  <si>
    <t>$2,521M</t>
  </si>
  <si>
    <t>LQWD.V</t>
  </si>
  <si>
    <t>$17M</t>
  </si>
  <si>
    <t>$16M</t>
  </si>
  <si>
    <t>BNXAF</t>
  </si>
  <si>
    <t>$26M</t>
  </si>
  <si>
    <t>$39M</t>
  </si>
  <si>
    <t>BIGG.V</t>
  </si>
  <si>
    <t>$28M</t>
  </si>
  <si>
    <t>$24M</t>
  </si>
  <si>
    <t>MATA.V</t>
  </si>
  <si>
    <t>$48M</t>
  </si>
  <si>
    <t>$33M</t>
  </si>
  <si>
    <t>CBIT.V</t>
  </si>
  <si>
    <t>$8M</t>
  </si>
  <si>
    <t>$37M</t>
  </si>
  <si>
    <t>MOGO</t>
  </si>
  <si>
    <t>$104M</t>
  </si>
  <si>
    <t>WNDR.TO</t>
  </si>
  <si>
    <t>$78M</t>
  </si>
  <si>
    <t>SATO.V</t>
  </si>
  <si>
    <t>KNR.NE</t>
  </si>
  <si>
    <t>$6M</t>
  </si>
  <si>
    <t>$0M</t>
  </si>
  <si>
    <t>HODL.CN</t>
  </si>
  <si>
    <t>$405M</t>
  </si>
  <si>
    <t>$365M</t>
  </si>
  <si>
    <t>DGHI.NE</t>
  </si>
  <si>
    <t>URL.CN</t>
  </si>
  <si>
    <t>$67M</t>
  </si>
  <si>
    <t>$65M</t>
  </si>
  <si>
    <t>BTCW.V</t>
  </si>
  <si>
    <t>$19M</t>
  </si>
  <si>
    <t>$36M</t>
  </si>
  <si>
    <t>FTEC.V</t>
  </si>
  <si>
    <t>$1M</t>
  </si>
  <si>
    <t>BKMT.V</t>
  </si>
  <si>
    <t>$3M</t>
  </si>
  <si>
    <t>LEEEF</t>
  </si>
  <si>
    <t>$21M</t>
  </si>
  <si>
    <t>$45M</t>
  </si>
  <si>
    <t>CSTR.V</t>
  </si>
  <si>
    <t>$5M</t>
  </si>
  <si>
    <t>BTCC.TO</t>
  </si>
  <si>
    <t>$2,300.27M</t>
  </si>
  <si>
    <t>FBTC.TO</t>
  </si>
  <si>
    <t>$814.89M</t>
  </si>
  <si>
    <t>BTCX-B.TO</t>
  </si>
  <si>
    <t>$599.82M</t>
  </si>
  <si>
    <t>QBTC.TO</t>
  </si>
  <si>
    <t>$561.76M</t>
  </si>
  <si>
    <t>BTCX-U.TO</t>
  </si>
  <si>
    <t>$522.66M</t>
  </si>
  <si>
    <t>BTCQ.TO</t>
  </si>
  <si>
    <t>$349.10M</t>
  </si>
  <si>
    <t>EBIT.TO</t>
  </si>
  <si>
    <t>$280.31M</t>
  </si>
  <si>
    <t xml:space="preserve">Connecticut </t>
  </si>
  <si>
    <t>ANY</t>
  </si>
  <si>
    <t>$4M</t>
  </si>
  <si>
    <t>CEP</t>
  </si>
  <si>
    <t>$325M</t>
  </si>
  <si>
    <t>$404M</t>
  </si>
  <si>
    <t>CAN</t>
  </si>
  <si>
    <t>$315M</t>
  </si>
  <si>
    <t>$3,382M</t>
  </si>
  <si>
    <t>BTBT</t>
  </si>
  <si>
    <t>$424M</t>
  </si>
  <si>
    <t>$307M</t>
  </si>
  <si>
    <t>BTCM</t>
  </si>
  <si>
    <t>$29M</t>
  </si>
  <si>
    <t>$2,568M</t>
  </si>
  <si>
    <t>GDLC</t>
  </si>
  <si>
    <t>$629.30M</t>
  </si>
  <si>
    <t xml:space="preserve">Cayman Islands </t>
  </si>
  <si>
    <t>CANG</t>
  </si>
  <si>
    <t>$470M</t>
  </si>
  <si>
    <t>$-1,504M</t>
  </si>
  <si>
    <t>SOS</t>
  </si>
  <si>
    <t>$1,145M</t>
  </si>
  <si>
    <t>NA</t>
  </si>
  <si>
    <t>$70M</t>
  </si>
  <si>
    <t>$232M</t>
  </si>
  <si>
    <t>NCTY</t>
  </si>
  <si>
    <t>$167M</t>
  </si>
  <si>
    <t>$44,872M</t>
  </si>
  <si>
    <t>8267.HK</t>
  </si>
  <si>
    <t>$13M</t>
  </si>
  <si>
    <t>ICG</t>
  </si>
  <si>
    <t>$139M</t>
  </si>
  <si>
    <t>$-244M</t>
  </si>
  <si>
    <t xml:space="preserve">England </t>
  </si>
  <si>
    <t>ARBK</t>
  </si>
  <si>
    <t>$23M</t>
  </si>
  <si>
    <t>$251M</t>
  </si>
  <si>
    <t>ALTBG.PA</t>
  </si>
  <si>
    <t>$134M</t>
  </si>
  <si>
    <t>$119M</t>
  </si>
  <si>
    <t>ADE.DE</t>
  </si>
  <si>
    <t>$230M</t>
  </si>
  <si>
    <t>$214M</t>
  </si>
  <si>
    <t>ABT.DU</t>
  </si>
  <si>
    <t>$12M</t>
  </si>
  <si>
    <t>BTCE.SW</t>
  </si>
  <si>
    <t>$1,346.31M</t>
  </si>
  <si>
    <t>XBTI.PA</t>
  </si>
  <si>
    <t>$21.12M</t>
  </si>
  <si>
    <t>BTC1.DE</t>
  </si>
  <si>
    <t>$15.89M</t>
  </si>
  <si>
    <t>$4,070.36M</t>
  </si>
  <si>
    <t>0434.HK</t>
  </si>
  <si>
    <t>$436M</t>
  </si>
  <si>
    <t>$411M</t>
  </si>
  <si>
    <t>MSW</t>
  </si>
  <si>
    <t>$49M</t>
  </si>
  <si>
    <t>8005.HK</t>
  </si>
  <si>
    <t>$31M</t>
  </si>
  <si>
    <t>1723.HK</t>
  </si>
  <si>
    <t>$207M</t>
  </si>
  <si>
    <t>1357.HK</t>
  </si>
  <si>
    <t>$3,130M</t>
  </si>
  <si>
    <t>$2,817M</t>
  </si>
  <si>
    <t>3042.HK</t>
  </si>
  <si>
    <t>$283.34M</t>
  </si>
  <si>
    <t>3008.HK</t>
  </si>
  <si>
    <t>$167.08M</t>
  </si>
  <si>
    <t>3439.HK</t>
  </si>
  <si>
    <t>$103.99M</t>
  </si>
  <si>
    <t>JETKINGQ.BO</t>
  </si>
  <si>
    <t>$9M</t>
  </si>
  <si>
    <t>ISP.MI</t>
  </si>
  <si>
    <t>$97,272M</t>
  </si>
  <si>
    <t>$220,321M</t>
  </si>
  <si>
    <t>3350.T</t>
  </si>
  <si>
    <t>$1,675M</t>
  </si>
  <si>
    <t>$1,604M</t>
  </si>
  <si>
    <t>3659.T</t>
  </si>
  <si>
    <t>$12,806M</t>
  </si>
  <si>
    <t>$8,971M</t>
  </si>
  <si>
    <t>3825.T</t>
  </si>
  <si>
    <t>$360M</t>
  </si>
  <si>
    <t>$292M</t>
  </si>
  <si>
    <t>SBC</t>
  </si>
  <si>
    <t>$345M</t>
  </si>
  <si>
    <t>3189.T</t>
  </si>
  <si>
    <t>$55M</t>
  </si>
  <si>
    <t>254A.T</t>
  </si>
  <si>
    <t>$64M</t>
  </si>
  <si>
    <t>9238.T</t>
  </si>
  <si>
    <t>$18M</t>
  </si>
  <si>
    <t>$15M</t>
  </si>
  <si>
    <t>$4,694.33M</t>
  </si>
  <si>
    <t>CS.ST</t>
  </si>
  <si>
    <t>$548M</t>
  </si>
  <si>
    <t>$553M</t>
  </si>
  <si>
    <t>BITC.SW</t>
  </si>
  <si>
    <t>$1,697.84M</t>
  </si>
  <si>
    <t>BTIC.SW</t>
  </si>
  <si>
    <t>$318.05M</t>
  </si>
  <si>
    <t>0P0001DZL0</t>
  </si>
  <si>
    <t>VBTC.PA</t>
  </si>
  <si>
    <t>$718.80M</t>
  </si>
  <si>
    <t>GLOB</t>
  </si>
  <si>
    <t>$5,674M</t>
  </si>
  <si>
    <t>$6,062M</t>
  </si>
  <si>
    <t>SRAG.DU</t>
  </si>
  <si>
    <t>$110M</t>
  </si>
  <si>
    <t>$256M</t>
  </si>
  <si>
    <t>AKER.OL</t>
  </si>
  <si>
    <t>$4,396M</t>
  </si>
  <si>
    <t>$7,804M</t>
  </si>
  <si>
    <t>$5,438.85M</t>
  </si>
  <si>
    <t>FUFU</t>
  </si>
  <si>
    <t>$591M</t>
  </si>
  <si>
    <t>$675M</t>
  </si>
  <si>
    <t>BTDR</t>
  </si>
  <si>
    <t>$2,778M</t>
  </si>
  <si>
    <t>$2,584M</t>
  </si>
  <si>
    <t>GNS</t>
  </si>
  <si>
    <t>ALV.JO</t>
  </si>
  <si>
    <t>112040.KQ</t>
  </si>
  <si>
    <t>$652M</t>
  </si>
  <si>
    <t>377030.KQ</t>
  </si>
  <si>
    <t>042420.KQ</t>
  </si>
  <si>
    <t>$103M</t>
  </si>
  <si>
    <t>$112M</t>
  </si>
  <si>
    <t>BITCOIN-XBT.ST</t>
  </si>
  <si>
    <t>$1,361.80M</t>
  </si>
  <si>
    <t>ABTC.SW</t>
  </si>
  <si>
    <t>$1,014.90M</t>
  </si>
  <si>
    <t>JAS.BK</t>
  </si>
  <si>
    <t>$400M</t>
  </si>
  <si>
    <t>$410M</t>
  </si>
  <si>
    <t>BTC.BK</t>
  </si>
  <si>
    <t>$128M</t>
  </si>
  <si>
    <t>$130M</t>
  </si>
  <si>
    <t>NTHOL.IS</t>
  </si>
  <si>
    <t>$481M</t>
  </si>
  <si>
    <t>$695M</t>
  </si>
  <si>
    <t>PHX.AD</t>
  </si>
  <si>
    <t>BTC.L</t>
  </si>
  <si>
    <t>SWC.AQ</t>
  </si>
  <si>
    <t>MODE.L</t>
  </si>
  <si>
    <t>$2M</t>
  </si>
  <si>
    <t>BTCW.SW</t>
  </si>
  <si>
    <t>$958.12M</t>
  </si>
  <si>
    <t>BCOIN.AS</t>
  </si>
  <si>
    <t>$2.61M</t>
  </si>
  <si>
    <t>MSTR</t>
  </si>
  <si>
    <t>$113,744M</t>
  </si>
  <si>
    <t>$123,183M</t>
  </si>
  <si>
    <t>MARA</t>
  </si>
  <si>
    <t>$5,546M</t>
  </si>
  <si>
    <t>$7,031M</t>
  </si>
  <si>
    <t>RIOT</t>
  </si>
  <si>
    <t>$3,030M</t>
  </si>
  <si>
    <t>$3,399M</t>
  </si>
  <si>
    <t>CLSK</t>
  </si>
  <si>
    <t>$2,583M</t>
  </si>
  <si>
    <t>$3,131M</t>
  </si>
  <si>
    <t>TSLA</t>
  </si>
  <si>
    <t>$960,684M</t>
  </si>
  <si>
    <t>$894,290M</t>
  </si>
  <si>
    <t>COIN</t>
  </si>
  <si>
    <t>$50,752M</t>
  </si>
  <si>
    <t>$48,512M</t>
  </si>
  <si>
    <t>XYZ</t>
  </si>
  <si>
    <t>$30,972M</t>
  </si>
  <si>
    <t>$29,314M</t>
  </si>
  <si>
    <t>SMLR</t>
  </si>
  <si>
    <t>$403M</t>
  </si>
  <si>
    <t>$302M</t>
  </si>
  <si>
    <t>EXOD</t>
  </si>
  <si>
    <t>$1,434M</t>
  </si>
  <si>
    <t>$1,365M</t>
  </si>
  <si>
    <t>FLD</t>
  </si>
  <si>
    <t>$199M</t>
  </si>
  <si>
    <t>CIFR</t>
  </si>
  <si>
    <t>$1,106M</t>
  </si>
  <si>
    <t>$1,156M</t>
  </si>
  <si>
    <t>KULR</t>
  </si>
  <si>
    <t>$387M</t>
  </si>
  <si>
    <t>$333M</t>
  </si>
  <si>
    <t>ARLP</t>
  </si>
  <si>
    <t>$3,207M</t>
  </si>
  <si>
    <t>$3,628M</t>
  </si>
  <si>
    <t>CORZ</t>
  </si>
  <si>
    <t>$2,748M</t>
  </si>
  <si>
    <t>$2,981M</t>
  </si>
  <si>
    <t>LMFA</t>
  </si>
  <si>
    <t>$10M</t>
  </si>
  <si>
    <t>BTCS</t>
  </si>
  <si>
    <t>$63M</t>
  </si>
  <si>
    <t>BTM</t>
  </si>
  <si>
    <t>$74M</t>
  </si>
  <si>
    <t>FRMO</t>
  </si>
  <si>
    <t>$357M</t>
  </si>
  <si>
    <t>$174M</t>
  </si>
  <si>
    <t>MN</t>
  </si>
  <si>
    <t>ONMD</t>
  </si>
  <si>
    <t>$22M</t>
  </si>
  <si>
    <t>WULF</t>
  </si>
  <si>
    <t>$1,155M</t>
  </si>
  <si>
    <t>$1,491M</t>
  </si>
  <si>
    <t>TZUP</t>
  </si>
  <si>
    <t>$58M</t>
  </si>
  <si>
    <t>$53M</t>
  </si>
  <si>
    <t>BLK</t>
  </si>
  <si>
    <t>$143,154M</t>
  </si>
  <si>
    <t>$145,427M</t>
  </si>
  <si>
    <t>CCTL</t>
  </si>
  <si>
    <t>$7M</t>
  </si>
  <si>
    <t>PHUN</t>
  </si>
  <si>
    <t>$61M</t>
  </si>
  <si>
    <t>$-54M</t>
  </si>
  <si>
    <t>RDDT</t>
  </si>
  <si>
    <t>$20,013M</t>
  </si>
  <si>
    <t>$17,972M</t>
  </si>
  <si>
    <t>Massachusets</t>
  </si>
  <si>
    <t>IBIT</t>
  </si>
  <si>
    <t>$64,849.25M</t>
  </si>
  <si>
    <t>Massacusetts</t>
  </si>
  <si>
    <t>FBTC</t>
  </si>
  <si>
    <t>$20,996.23M</t>
  </si>
  <si>
    <t>GBTC</t>
  </si>
  <si>
    <t>$19,789.06M</t>
  </si>
  <si>
    <t>ARKB</t>
  </si>
  <si>
    <t>$5,512.45M</t>
  </si>
  <si>
    <t>BTC</t>
  </si>
  <si>
    <t>$4,399.49M</t>
  </si>
  <si>
    <t>BITB</t>
  </si>
  <si>
    <t>$4,085.30M</t>
  </si>
  <si>
    <t>HODL</t>
  </si>
  <si>
    <t>$1,474.72M</t>
  </si>
  <si>
    <t>BITW</t>
  </si>
  <si>
    <t>$1,096.24M</t>
  </si>
  <si>
    <t>BTCO</t>
  </si>
  <si>
    <t>$917.98M</t>
  </si>
  <si>
    <t>BRRR</t>
  </si>
  <si>
    <t>$685.27M</t>
  </si>
  <si>
    <t>EZBC</t>
  </si>
  <si>
    <t>$428.35M</t>
  </si>
  <si>
    <t>BTCW</t>
  </si>
  <si>
    <t>$401.59M</t>
  </si>
  <si>
    <t>OBTC</t>
  </si>
  <si>
    <t>$202.52M</t>
  </si>
  <si>
    <t>DEFI</t>
  </si>
  <si>
    <t>$15.47M</t>
  </si>
  <si>
    <t>$2,091.27M</t>
  </si>
  <si>
    <t>source: linkedin, google, pitchbook</t>
  </si>
  <si>
    <t>source</t>
  </si>
  <si>
    <t>location</t>
  </si>
  <si>
    <t>target</t>
  </si>
  <si>
    <t>type</t>
  </si>
  <si>
    <t>Los Angeles, CA, USA</t>
  </si>
  <si>
    <t>Stockholm, Sweden</t>
  </si>
  <si>
    <t>directed</t>
  </si>
  <si>
    <t>London, UK</t>
  </si>
  <si>
    <t>Remote / USA</t>
  </si>
  <si>
    <t>Wilmington, DE, USA</t>
  </si>
  <si>
    <t>New York, NY, USA</t>
  </si>
  <si>
    <t>Barcelona, Spain</t>
  </si>
  <si>
    <t>Victoria, Canada (HQ), London, UK</t>
  </si>
  <si>
    <t>San Francisco, CA, USA</t>
  </si>
  <si>
    <t>Paris, France</t>
  </si>
  <si>
    <t>Remote / Switzerland</t>
  </si>
  <si>
    <t>Miami, FL, USA</t>
  </si>
  <si>
    <t>Zug, Switzerland</t>
  </si>
  <si>
    <t>TenThirtyOne</t>
  </si>
  <si>
    <t>Nashville, TN, USA</t>
  </si>
  <si>
    <t>Toronto, Canada</t>
  </si>
  <si>
    <t>Austin, TX, USA</t>
  </si>
  <si>
    <t>Berlin, Germany</t>
  </si>
  <si>
    <t>Sydney, Australia</t>
  </si>
  <si>
    <t>Manila, Philippines</t>
  </si>
  <si>
    <t>UTXO Management</t>
  </si>
  <si>
    <t>Beijing, China</t>
  </si>
  <si>
    <t>Mumbai, India</t>
  </si>
  <si>
    <t>Lagos, Nigeria</t>
  </si>
  <si>
    <t>Tel Aviv, Israel</t>
  </si>
  <si>
    <t>Denver, CO, USA</t>
  </si>
  <si>
    <t>Douglas, Isle of Man</t>
  </si>
  <si>
    <t>Montreal, Canada</t>
  </si>
  <si>
    <t>San Jose, CA, USA</t>
  </si>
  <si>
    <t>Riga, Latvia</t>
  </si>
  <si>
    <t>San Salvador, El Salvador</t>
  </si>
  <si>
    <t>Santa Monica, CA, USA</t>
  </si>
  <si>
    <t>Houston, TX, USA</t>
  </si>
  <si>
    <t>Bengaluru, India</t>
  </si>
  <si>
    <t>Nairobi, Kenya</t>
  </si>
  <si>
    <t>Cincinnati, OH, USA</t>
  </si>
  <si>
    <t>Dallas, TX, USA</t>
  </si>
  <si>
    <t>Guatemala City, Guatemala</t>
  </si>
  <si>
    <t>Johannesburg, South Africa</t>
  </si>
  <si>
    <t>Fukuoka, Japan</t>
  </si>
  <si>
    <t>Ho Chi Minh City, Vietnam</t>
  </si>
  <si>
    <t>Vancouver, Canada</t>
  </si>
  <si>
    <t>Dubai, UAE</t>
  </si>
  <si>
    <t>Prague, Czech Republic</t>
  </si>
  <si>
    <t>Zurich, Switzerland</t>
  </si>
  <si>
    <t>Columbus, OH, USA</t>
  </si>
  <si>
    <t>London, UK (remote)</t>
  </si>
  <si>
    <t>Madrid, Spain</t>
  </si>
  <si>
    <t>Amsterdam, Netherlands</t>
  </si>
  <si>
    <t>Luxembourg City, Luxembourg</t>
  </si>
  <si>
    <t>Tallinn, Estonia</t>
  </si>
  <si>
    <t>Chicago, IL, USA</t>
  </si>
  <si>
    <t>Cleveland, OH, USA</t>
  </si>
  <si>
    <t>Alberta, Canada</t>
  </si>
  <si>
    <t>Berkeley, CA, USA</t>
  </si>
  <si>
    <t>Kansas City, MO, USA</t>
  </si>
  <si>
    <t>UK</t>
  </si>
  <si>
    <t>social_count_by_continent</t>
  </si>
  <si>
    <t>social_count_by_country</t>
  </si>
  <si>
    <t>state</t>
  </si>
  <si>
    <t>social_count_by_state</t>
  </si>
  <si>
    <t>Kibra</t>
  </si>
  <si>
    <t>Arnhem</t>
  </si>
  <si>
    <t>Suriname, Alfonsdorp</t>
  </si>
  <si>
    <t>Anambra</t>
  </si>
  <si>
    <t>Arusha</t>
  </si>
  <si>
    <t>Goa</t>
  </si>
  <si>
    <t>Berlín</t>
  </si>
  <si>
    <t>Bosa, Sardinia</t>
  </si>
  <si>
    <t>Addis Ababa</t>
  </si>
  <si>
    <t>Chattanooga, TN</t>
  </si>
  <si>
    <t>Agbozome</t>
  </si>
  <si>
    <t>Rolante - RS.</t>
  </si>
  <si>
    <t>Mossel Bay</t>
  </si>
  <si>
    <t>Randburg</t>
  </si>
  <si>
    <t>Venice Island</t>
  </si>
  <si>
    <t>Bali</t>
  </si>
  <si>
    <t>Cebu City, Central Visayas</t>
  </si>
  <si>
    <t>Dominical, Uvita, Ojochal</t>
  </si>
  <si>
    <t>Kampala</t>
  </si>
  <si>
    <t>Lago Atitlán, Panajachel</t>
  </si>
  <si>
    <t>Cpt, Khayelitsha</t>
  </si>
  <si>
    <t>Nairobi</t>
  </si>
  <si>
    <t>Plettenberg</t>
  </si>
  <si>
    <t>Curaçao</t>
  </si>
  <si>
    <t>Los, Angeles, CA</t>
  </si>
  <si>
    <t>Sedgefield</t>
  </si>
  <si>
    <t>Livingstone</t>
  </si>
  <si>
    <t>Witsand</t>
  </si>
  <si>
    <t>Yucatán</t>
  </si>
  <si>
    <t>Ekiti State</t>
  </si>
  <si>
    <t>Dar es Salaam</t>
  </si>
  <si>
    <t>Isla Mujeres</t>
  </si>
  <si>
    <t>C.R.S</t>
  </si>
  <si>
    <t>Funchal</t>
  </si>
  <si>
    <t>Goma</t>
  </si>
  <si>
    <t>Michigan</t>
  </si>
  <si>
    <t>Lansing, MI</t>
  </si>
  <si>
    <t>São Thomé das Letras - MG</t>
  </si>
  <si>
    <t>Sofia</t>
  </si>
  <si>
    <t>Lugano</t>
  </si>
  <si>
    <t>Soweto</t>
  </si>
  <si>
    <t xml:space="preserve">Githuari 45 </t>
  </si>
  <si>
    <t>Darfo Boario Terme, Lombardia</t>
  </si>
  <si>
    <t>Toronto</t>
  </si>
  <si>
    <t>company</t>
  </si>
  <si>
    <t>Remote</t>
  </si>
  <si>
    <t>Berlin</t>
  </si>
  <si>
    <t>Sydney</t>
  </si>
  <si>
    <t>Manila</t>
  </si>
  <si>
    <t>Beijing</t>
  </si>
  <si>
    <t>Mumbai</t>
  </si>
  <si>
    <t>Lagos</t>
  </si>
  <si>
    <t>Stockholm</t>
  </si>
  <si>
    <t>Paris</t>
  </si>
  <si>
    <t>Zug</t>
  </si>
  <si>
    <t>Barcelona</t>
  </si>
  <si>
    <t>Tel Aviv</t>
  </si>
  <si>
    <t>Douglas</t>
  </si>
  <si>
    <t>Montreal</t>
  </si>
  <si>
    <t>San Jose</t>
  </si>
  <si>
    <t>Riga</t>
  </si>
  <si>
    <t>San Salvador</t>
  </si>
  <si>
    <t>Santa Monica</t>
  </si>
  <si>
    <t>Houston</t>
  </si>
  <si>
    <t>Bengaluru</t>
  </si>
  <si>
    <t>Cincinnati</t>
  </si>
  <si>
    <t>Dallas</t>
  </si>
  <si>
    <t>Guatemala City</t>
  </si>
  <si>
    <t>Johannesburg</t>
  </si>
  <si>
    <t>Fukuoka</t>
  </si>
  <si>
    <t>Ho Chi Minh City</t>
  </si>
  <si>
    <t>Vancouver</t>
  </si>
  <si>
    <t>Dubai</t>
  </si>
  <si>
    <t>Prague</t>
  </si>
  <si>
    <t>Zurich</t>
  </si>
  <si>
    <t>Columbus</t>
  </si>
  <si>
    <t>Madrid</t>
  </si>
  <si>
    <t>Luxembourg City</t>
  </si>
  <si>
    <t>Tallinn</t>
  </si>
  <si>
    <t>Chicago</t>
  </si>
  <si>
    <t>Cleveland</t>
  </si>
  <si>
    <t>Alberta</t>
  </si>
  <si>
    <t>Berkeley</t>
  </si>
  <si>
    <t>Missouri</t>
  </si>
  <si>
    <t>Kansas City</t>
  </si>
  <si>
    <t>Cape Town</t>
  </si>
  <si>
    <t>Annecy</t>
  </si>
  <si>
    <t>Las Vegas</t>
  </si>
  <si>
    <t>Madeira Island</t>
  </si>
  <si>
    <t>Baden</t>
  </si>
  <si>
    <t>Wales</t>
  </si>
  <si>
    <t>Naples</t>
  </si>
  <si>
    <t>Bretagne</t>
  </si>
  <si>
    <t>Uvita</t>
  </si>
  <si>
    <t>Newlands Cross</t>
  </si>
  <si>
    <t>Abu Dhabi</t>
  </si>
  <si>
    <t>Washington DC</t>
  </si>
  <si>
    <t>Indiana</t>
  </si>
  <si>
    <t>Indianapolis Motor Speedway</t>
  </si>
  <si>
    <t>Seoul</t>
  </si>
  <si>
    <t>Wyoming</t>
  </si>
  <si>
    <t>Teton Village</t>
  </si>
  <si>
    <t>Tokyo</t>
  </si>
  <si>
    <t>Hannover</t>
  </si>
  <si>
    <t>Buenos Aires</t>
  </si>
  <si>
    <t>Queenstown</t>
  </si>
  <si>
    <t>Beechworth</t>
  </si>
  <si>
    <t>Bedford</t>
  </si>
  <si>
    <t>Warsaw</t>
  </si>
  <si>
    <t>Atlanta</t>
  </si>
  <si>
    <t>Paramaribo</t>
  </si>
  <si>
    <t>Lansing</t>
  </si>
  <si>
    <t>La Chaux-de-Fonds</t>
  </si>
  <si>
    <t>Palma</t>
  </si>
  <si>
    <t>Boston</t>
  </si>
  <si>
    <t>Maribor</t>
  </si>
  <si>
    <t>Oslo</t>
  </si>
  <si>
    <t>Florissant</t>
  </si>
  <si>
    <t>Santorini</t>
  </si>
  <si>
    <t>Tampa Bay</t>
  </si>
  <si>
    <t>Calgary</t>
  </si>
  <si>
    <t>Biarritz</t>
  </si>
  <si>
    <t>Kreuzlingen</t>
  </si>
  <si>
    <t>Bangkok</t>
  </si>
  <si>
    <t>Nottingham</t>
  </si>
  <si>
    <t>Baxter</t>
  </si>
  <si>
    <t>Templin</t>
  </si>
  <si>
    <t>Adelaide</t>
  </si>
  <si>
    <t>Anaheim</t>
  </si>
  <si>
    <t>Annapolis</t>
  </si>
  <si>
    <t>North Carolina</t>
  </si>
  <si>
    <t>Asheville</t>
  </si>
  <si>
    <t>Augsburg</t>
  </si>
  <si>
    <t>Basel</t>
  </si>
  <si>
    <t>Benton Harbor / St. Joseph</t>
  </si>
  <si>
    <t>Berkshire</t>
  </si>
  <si>
    <t>Bern</t>
  </si>
  <si>
    <t>Idaho</t>
  </si>
  <si>
    <t>Boise</t>
  </si>
  <si>
    <t>Bonn</t>
  </si>
  <si>
    <t>Brisbane</t>
  </si>
  <si>
    <t>Broward County</t>
  </si>
  <si>
    <t>Brownsville</t>
  </si>
  <si>
    <t>Caracas</t>
  </si>
  <si>
    <t>Charlotte</t>
  </si>
  <si>
    <t>Chattanooga</t>
  </si>
  <si>
    <t>Chiang Mai</t>
  </si>
  <si>
    <t>Copenhagen</t>
  </si>
  <si>
    <t>Dallas–Fort Worth</t>
  </si>
  <si>
    <t>Darmstadt</t>
  </si>
  <si>
    <t>Detroit</t>
  </si>
  <si>
    <t>Dresden</t>
  </si>
  <si>
    <t>Düsseldorf</t>
  </si>
  <si>
    <t>Essen</t>
  </si>
  <si>
    <t>Franken</t>
  </si>
  <si>
    <t>Frankfurt</t>
  </si>
  <si>
    <t>Freiburg</t>
  </si>
  <si>
    <t>Freising</t>
  </si>
  <si>
    <t>Georgetown</t>
  </si>
  <si>
    <t>Gothenburg</t>
  </si>
  <si>
    <t>Göttingen</t>
  </si>
  <si>
    <t>Gran Canaria</t>
  </si>
  <si>
    <t>Grand Rapids</t>
  </si>
  <si>
    <t>Bitcoin Graz</t>
  </si>
  <si>
    <t>Guadalajara</t>
  </si>
  <si>
    <t>Halifax</t>
  </si>
  <si>
    <t>Hamburg / Bremen / Niedersachsen</t>
  </si>
  <si>
    <t>Heinsberg</t>
  </si>
  <si>
    <t>Holly Springs</t>
  </si>
  <si>
    <t>Hawaii</t>
  </si>
  <si>
    <t>Honolulu</t>
  </si>
  <si>
    <t>Alabama</t>
  </si>
  <si>
    <t>Huntsville</t>
  </si>
  <si>
    <t>Indianapolis</t>
  </si>
  <si>
    <t>Innsbruck</t>
  </si>
  <si>
    <t>Mississippi</t>
  </si>
  <si>
    <t>Jackson</t>
  </si>
  <si>
    <t>Kempten</t>
  </si>
  <si>
    <t>Klagenfurt</t>
  </si>
  <si>
    <t>Koblenz</t>
  </si>
  <si>
    <t>Köln</t>
  </si>
  <si>
    <t>Konstanz</t>
  </si>
  <si>
    <t>Lahore</t>
  </si>
  <si>
    <t>Leipzig</t>
  </si>
  <si>
    <t>Kentucky</t>
  </si>
  <si>
    <t>Lexington</t>
  </si>
  <si>
    <t>Lincoln Land</t>
  </si>
  <si>
    <t>Lisbon</t>
  </si>
  <si>
    <t>Arkansas</t>
  </si>
  <si>
    <t>Little Rock</t>
  </si>
  <si>
    <t>Long Beach</t>
  </si>
  <si>
    <t>Mainz</t>
  </si>
  <si>
    <t>Mannheim</t>
  </si>
  <si>
    <t>Melbourne</t>
  </si>
  <si>
    <t>Mexico City</t>
  </si>
  <si>
    <t>Milan</t>
  </si>
  <si>
    <t>Minneapolis</t>
  </si>
  <si>
    <t>Montrose</t>
  </si>
  <si>
    <t>München</t>
  </si>
  <si>
    <t>Osnabrück</t>
  </si>
  <si>
    <t>Ovid</t>
  </si>
  <si>
    <t>OWL</t>
  </si>
  <si>
    <t>Passau</t>
  </si>
  <si>
    <t>Perth</t>
  </si>
  <si>
    <t>Philadelphia</t>
  </si>
  <si>
    <t>Phoenix</t>
  </si>
  <si>
    <t>Oregon</t>
  </si>
  <si>
    <t>Portland</t>
  </si>
  <si>
    <t>Raleigh</t>
  </si>
  <si>
    <t>Redding</t>
  </si>
  <si>
    <t>Reggio Emilia</t>
  </si>
  <si>
    <t>Ried i.I.</t>
  </si>
  <si>
    <t>Saigon</t>
  </si>
  <si>
    <t>Salzburg</t>
  </si>
  <si>
    <t>San Antonio</t>
  </si>
  <si>
    <t>San Diego</t>
  </si>
  <si>
    <t>San Francisco Bay Area</t>
  </si>
  <si>
    <t>São Paulo</t>
  </si>
  <si>
    <t>Seattle</t>
  </si>
  <si>
    <t>Sheffield</t>
  </si>
  <si>
    <t>Sliema</t>
  </si>
  <si>
    <t>St. Augustine</t>
  </si>
  <si>
    <t>St. Louis</t>
  </si>
  <si>
    <t>Stuttgart</t>
  </si>
  <si>
    <t>Taipei</t>
  </si>
  <si>
    <t>Tampa</t>
  </si>
  <si>
    <t>Toledo</t>
  </si>
  <si>
    <t>Ulm</t>
  </si>
  <si>
    <t>Vienna</t>
  </si>
  <si>
    <t>Villamaría</t>
  </si>
  <si>
    <t>Yirmibir Istanbul</t>
  </si>
  <si>
    <t>Zürich</t>
  </si>
  <si>
    <t>Rouen</t>
  </si>
  <si>
    <t xml:space="preserve">Kampala </t>
  </si>
  <si>
    <t>Ausin</t>
  </si>
  <si>
    <t>Turin</t>
  </si>
  <si>
    <t>Bangalore</t>
  </si>
  <si>
    <t>São Paulo, SP</t>
  </si>
  <si>
    <t>Belgrade</t>
  </si>
  <si>
    <t>Ciudad de México</t>
  </si>
  <si>
    <t>DC</t>
  </si>
  <si>
    <t>Name (label)</t>
  </si>
  <si>
    <t>region</t>
  </si>
  <si>
    <t>founded</t>
  </si>
  <si>
    <t>founded year</t>
  </si>
  <si>
    <t>twitter handle or website</t>
  </si>
  <si>
    <t xml:space="preserve">contact </t>
  </si>
  <si>
    <t>notes</t>
  </si>
  <si>
    <t>https://x.com/4NKACADEMY</t>
  </si>
  <si>
    <t>@danWilcz</t>
  </si>
  <si>
    <t>SLV</t>
  </si>
  <si>
    <t>https://sv24.adoptingbitcoin.org/</t>
  </si>
  <si>
    <t>Nov 15-16</t>
  </si>
  <si>
    <t>https://adoptingbitcoin.org/capetown-2024/</t>
  </si>
  <si>
    <t>January 26-28</t>
  </si>
  <si>
    <t>www.adoptingbitcoinarnhem.com</t>
  </si>
  <si>
    <t>https://www.advancingbitcoin.com/</t>
  </si>
  <si>
    <t>March 14-15</t>
  </si>
  <si>
    <t>12/2022</t>
  </si>
  <si>
    <t>https://x.com/AfribitKibera</t>
  </si>
  <si>
    <t>Ronnie</t>
  </si>
  <si>
    <t>Their focus is to empower the youth in the largest slum in Kenya (Kibera) while building a circular economy. Potential for volunteers to create their own projects to better the living conditions of the people in Kibera (waste management, painting buildings, handmade crafts that can be sold, etc). Another opportunity is to send volunteers with skills that they can teach the youth (software development, digital marketing, etc). Might be worth sending more than 2 people here.</t>
  </si>
  <si>
    <t>https://www.afrobitcoin.org/</t>
  </si>
  <si>
    <t>Dec 9-11</t>
  </si>
  <si>
    <t>06/2021</t>
  </si>
  <si>
    <t>https://x.com/AmityAge</t>
  </si>
  <si>
    <t>Dusan Matuska</t>
  </si>
  <si>
    <t>Holland</t>
  </si>
  <si>
    <t>@OnHodliday</t>
  </si>
  <si>
    <t>@JWBurgers</t>
  </si>
  <si>
    <t>@ocbtcn</t>
  </si>
  <si>
    <t>@Robbobrobert_</t>
  </si>
  <si>
    <t>https://x.com/AntidoteBTC</t>
  </si>
  <si>
    <t>04/2014</t>
  </si>
  <si>
    <t>https://x.com/bitcoinstad</t>
  </si>
  <si>
    <t>@AVLbitcoiners</t>
  </si>
  <si>
    <t>@atlantabitdevs</t>
  </si>
  <si>
    <t>@atlantabitplebs</t>
  </si>
  <si>
    <t>Bayern</t>
  </si>
  <si>
    <t>@_justinmoon_</t>
  </si>
  <si>
    <t>@AustinBTCclub</t>
  </si>
  <si>
    <t>FRA</t>
  </si>
  <si>
    <t>B-only.org</t>
  </si>
  <si>
    <t>Nov 9-11</t>
  </si>
  <si>
    <t>https://baltichoneybadger.com/</t>
  </si>
  <si>
    <t>Aug 24-25</t>
  </si>
  <si>
    <t>@PorterhouseMD</t>
  </si>
  <si>
    <t>N/a</t>
  </si>
  <si>
    <t>https://g.co/kgs/c1mjfnG</t>
  </si>
  <si>
    <t>@dvhaley</t>
  </si>
  <si>
    <t>@Bitcoinshire</t>
  </si>
  <si>
    <t>@FulmoLightning</t>
  </si>
  <si>
    <t>@gugol</t>
  </si>
  <si>
    <t>TX</t>
  </si>
  <si>
    <t>https://bitblockboom.com/</t>
  </si>
  <si>
    <t>April 11-14</t>
  </si>
  <si>
    <t>NV</t>
  </si>
  <si>
    <t>https://www.microstrategy.com/en/world-2023/bitcoin-for-corporations</t>
  </si>
  <si>
    <t>May 1-2</t>
  </si>
  <si>
    <t>TN</t>
  </si>
  <si>
    <t>https://b.tc/conference/</t>
  </si>
  <si>
    <t>July 25-27</t>
  </si>
  <si>
    <t>11/2024</t>
  </si>
  <si>
    <t>https://x.com/btcAlfonsdorp</t>
  </si>
  <si>
    <t>https://x.com/TKarijodinbtc</t>
  </si>
  <si>
    <t>https://bitcoinalive.io/</t>
  </si>
  <si>
    <t>https://b.tc/conference/amsterdam</t>
  </si>
  <si>
    <t>Oct 9-10</t>
  </si>
  <si>
    <t>07/2024</t>
  </si>
  <si>
    <t>https://x.com/BitcoinAnambra</t>
  </si>
  <si>
    <t>https://x.com/kesterbils</t>
  </si>
  <si>
    <t>12/2024 - 877,030</t>
  </si>
  <si>
    <t>https://x.com/bitcoinarusha</t>
  </si>
  <si>
    <t>https://b.tc/conference/asia</t>
  </si>
  <si>
    <t>May 9-10</t>
  </si>
  <si>
    <t>https://bitcoinatlantis.com/</t>
  </si>
  <si>
    <t>March 1-3</t>
  </si>
  <si>
    <t>09/2022</t>
  </si>
  <si>
    <t>https://x.com/BtcBabies</t>
  </si>
  <si>
    <t>https://x.com/NgachaNaomi1</t>
  </si>
  <si>
    <t>https://bitcoinbaden.ch/</t>
  </si>
  <si>
    <t>10/2018</t>
  </si>
  <si>
    <t>https://x.com/bitcoinbaytpa</t>
  </si>
  <si>
    <t>08/2019</t>
  </si>
  <si>
    <t>https://x.com/Bitcoinbeach</t>
  </si>
  <si>
    <t>Mike Peterson</t>
  </si>
  <si>
    <t>10/2023</t>
  </si>
  <si>
    <t>https://x.com/plebstogether</t>
  </si>
  <si>
    <t>https://bitcoinretreat.co.uk/</t>
  </si>
  <si>
    <t>July 12-15</t>
  </si>
  <si>
    <t>05/2022</t>
  </si>
  <si>
    <t>https://x.com/BitcoinBeachTh</t>
  </si>
  <si>
    <t>06/2023</t>
  </si>
  <si>
    <t>https://x.com/BitcoinBerlinSV</t>
  </si>
  <si>
    <t>https://www.eventbrite.com/e/bitcoin-block-party-wednesday-january-3-2024-in-dallas-texas-tickets-755577240867</t>
  </si>
  <si>
    <t>Jan 3rd</t>
  </si>
  <si>
    <t>08/2021</t>
  </si>
  <si>
    <t>https://x.com/BisforBosa</t>
  </si>
  <si>
    <t>https://x.com/BitcoinBirr</t>
  </si>
  <si>
    <t>https://x.com/KalKassa</t>
  </si>
  <si>
    <t>08/2022</t>
  </si>
  <si>
    <t>https://x.com/Bitcoinchama</t>
  </si>
  <si>
    <t>https://x.com/kelvinomari_</t>
  </si>
  <si>
    <t>Their main focus is building a circular economy through self-sustainable projects. The base for Bitcoin Chama is Kisii. They want to make sure that the locals are able to create a living for themselves through bitcoin. Currently, they are working on onboarding more merchants. The project has a local gym and local beehive as part of their project. They have plans to add more as a proof of concept. Worth sending more than 2 people here.</t>
  </si>
  <si>
    <t>10/2021</t>
  </si>
  <si>
    <t>https://x.com/BitcoinChatt</t>
  </si>
  <si>
    <t>https://x.com/JimmyKostro</t>
  </si>
  <si>
    <t>https://x.com/bitcoinclubmt</t>
  </si>
  <si>
    <t>https://bitcoinclubmalta.com/malta-bitcoin-map/</t>
  </si>
  <si>
    <t>bitcoinculturefestival.london</t>
  </si>
  <si>
    <t>Oct 29 - Nov 03</t>
  </si>
  <si>
    <t>https://x.com/btc_dada</t>
  </si>
  <si>
    <t>https://x.com/marcelorraine</t>
  </si>
  <si>
    <t xml:space="preserve">FL  </t>
  </si>
  <si>
    <t>https://bitcoinday.io/</t>
  </si>
  <si>
    <t>FL</t>
  </si>
  <si>
    <t>https://bitcoinday.io/miami24</t>
  </si>
  <si>
    <t>09/2023</t>
  </si>
  <si>
    <t>https://x.com/btcdominicana</t>
  </si>
  <si>
    <t>https://x.com/pvitalg</t>
  </si>
  <si>
    <t>https://x.com/bitcoin_dua</t>
  </si>
  <si>
    <t>https://x.com/Mawufemorfoli</t>
  </si>
  <si>
    <t xml:space="preserve">Brazil </t>
  </si>
  <si>
    <t>04/2023</t>
  </si>
  <si>
    <t>https://x.com/bitcoineaqui</t>
  </si>
  <si>
    <t>https://www.breizhbitcoin.com/bitcoin-economic-forum/</t>
  </si>
  <si>
    <t>May 18-20</t>
  </si>
  <si>
    <t>11/2021</t>
  </si>
  <si>
    <t>https://x.com/BitcoinEkasi</t>
  </si>
  <si>
    <t>Hermann</t>
  </si>
  <si>
    <t>10/2024</t>
  </si>
  <si>
    <t>https://x.com/BitcoinElZera</t>
  </si>
  <si>
    <t>https://www.eventbrite.com/e/bitcoin-energy-summit-2024-tickets-724317261427</t>
  </si>
  <si>
    <t>https://www.bitcoinfreedomfestival.com/</t>
  </si>
  <si>
    <t>January 18-20</t>
  </si>
  <si>
    <t>https://x.com/btchousebali</t>
  </si>
  <si>
    <t>Diana &amp; Marius</t>
  </si>
  <si>
    <t>They have about 7 meetup points in different parts of Bali. They operate using a closed-loop system. This is quite unique as bitcoin is banned in Indonesia and the closed-loop system keeps them out of the radar of the government. Something worth studying and writing a report on. They have multiple activities that take place in Bali. Might be worth sending more than 2 people here.</t>
  </si>
  <si>
    <t>https://einundzwanzig-stuttg.art/</t>
  </si>
  <si>
    <t>June 28-30</t>
  </si>
  <si>
    <t>07/2018 - #533123</t>
  </si>
  <si>
    <t>https://x.com/bitcoininvenice</t>
  </si>
  <si>
    <t>https://bitcoin4india.org/</t>
  </si>
  <si>
    <t>Aug 2-4</t>
  </si>
  <si>
    <t>12/2023</t>
  </si>
  <si>
    <t>https://x.com/bitcoinindo21</t>
  </si>
  <si>
    <t>https://x.com/Btchubafrica</t>
  </si>
  <si>
    <t>Pauleos</t>
  </si>
  <si>
    <t>This project is quite clever. This project is focused on refugees in Uganda. They offer empowerment courses like sewing, coding, cooking, etc that the refugees can use to build a business for themselves of over their skills for further employment. The empowerment courses come with 1 hour of bitcoin education. There's an opportunity for volunteers to offer their technical knowledge to add to the range of courses the hub offers. There's also room for volunteers to come up with projects to help graduates further improve their businesses (eg. teach them how to find other markets for their skills like selling their handwork online). Worth sending more than 2 volunteers here.</t>
  </si>
  <si>
    <t>NY</t>
  </si>
  <si>
    <t>https://lu.ma/btcinvestorday</t>
  </si>
  <si>
    <t>Dublin</t>
  </si>
  <si>
    <t>https://www.bitcoinireland.eu/</t>
  </si>
  <si>
    <t xml:space="preserve">United Kingdom </t>
  </si>
  <si>
    <t>https://x.com/BTCIOM</t>
  </si>
  <si>
    <t xml:space="preserve">Philippines </t>
  </si>
  <si>
    <t>02/2023</t>
  </si>
  <si>
    <t>https://x.com/BtcRetreat</t>
  </si>
  <si>
    <t>https://x.com/pouchceo</t>
  </si>
  <si>
    <t>12/2021 - 712800</t>
  </si>
  <si>
    <t>https://x.com/BitcoinJungleCR</t>
  </si>
  <si>
    <t>https://twitter.com/BitcoinKampala</t>
  </si>
  <si>
    <t>08/2024</t>
  </si>
  <si>
    <t>https://x.com/KibraBTC</t>
  </si>
  <si>
    <t>https://x.com/MasterGuantai</t>
  </si>
  <si>
    <t>11/2023</t>
  </si>
  <si>
    <t>https://x.com/Bitcoinpirraya</t>
  </si>
  <si>
    <t>09/2021</t>
  </si>
  <si>
    <t>https://x.com/LakeBitcoin</t>
  </si>
  <si>
    <t>Eliazaar</t>
  </si>
  <si>
    <t>Eliazaar has onboarded over 100 merchants and counting. This means that there is large coverage. Might be worth sending more than 2 people here.</t>
  </si>
  <si>
    <t>05/2021</t>
  </si>
  <si>
    <t>https://x.com/bitcoinlake</t>
  </si>
  <si>
    <t>https://www.btcl2conf.com/</t>
  </si>
  <si>
    <t>02/2024</t>
  </si>
  <si>
    <t>https://x.com/BitcoinLoxion</t>
  </si>
  <si>
    <t>https://b.tc/conference/mena</t>
  </si>
  <si>
    <t>Dec 9-10</t>
  </si>
  <si>
    <t>https://x.com/BTCMontserrat</t>
  </si>
  <si>
    <t>https://x.com/Cowpertweets</t>
  </si>
  <si>
    <t>03/2024</t>
  </si>
  <si>
    <t>https://x.com/btcnairobi</t>
  </si>
  <si>
    <t>https://x.com/martinmutonga21</t>
  </si>
  <si>
    <t>https://www.bitcoin-oasis.com</t>
  </si>
  <si>
    <t>Oct 3-4</t>
  </si>
  <si>
    <t>06/2024</t>
  </si>
  <si>
    <t>https://x.com/BitcoinOriente</t>
  </si>
  <si>
    <t>https://x.com/BTCParaguay</t>
  </si>
  <si>
    <t>@criptoboi</t>
  </si>
  <si>
    <t>https://x.com/bitcoinpark_</t>
  </si>
  <si>
    <t>Community-supported campus for Bitcoiners to work, learn, and collaborate.</t>
  </si>
  <si>
    <t>12/2021 - 719,300</t>
  </si>
  <si>
    <t>https://x.com/bitcoincommons</t>
  </si>
  <si>
    <t>Bitcoin-centric flex space hosting meetups and workshops.</t>
  </si>
  <si>
    <t>01/2025</t>
  </si>
  <si>
    <t>https://x.com/BitcoinPlett</t>
  </si>
  <si>
    <t>https://www.btcpolicysummit.org/</t>
  </si>
  <si>
    <t>https://www.megawatthq.com/race</t>
  </si>
  <si>
    <t>Oct 4-6</t>
  </si>
  <si>
    <t>11/2022</t>
  </si>
  <si>
    <t>https://x.com/Bitcoinreach</t>
  </si>
  <si>
    <t>https://x.com/alesander97</t>
  </si>
  <si>
    <t>06/2020</t>
  </si>
  <si>
    <t>https://x.com/BtcCuracao</t>
  </si>
  <si>
    <t>@WilliamSantiago</t>
  </si>
  <si>
    <t>CO</t>
  </si>
  <si>
    <t>https://bitcoin-renaissance.com/</t>
  </si>
  <si>
    <t>10/2009</t>
  </si>
  <si>
    <t>https://x.com/BtcRepublicLA</t>
  </si>
  <si>
    <t>@GallegosFES</t>
  </si>
  <si>
    <t>11/2015</t>
  </si>
  <si>
    <t>https://x.com/BTCSedgefield</t>
  </si>
  <si>
    <t>http://bitcoinseoul.kr</t>
  </si>
  <si>
    <t>May 29-31</t>
  </si>
  <si>
    <t>https://btc-singapore.com/</t>
  </si>
  <si>
    <t>WY</t>
  </si>
  <si>
    <t>https://www.apres.tech/bitcoin-ski-summit-2024</t>
  </si>
  <si>
    <t>March 6-9</t>
  </si>
  <si>
    <t>03/2023</t>
  </si>
  <si>
    <t>https://x.com/BitcoinSranan</t>
  </si>
  <si>
    <t>https://x.com/terencecoronel</t>
  </si>
  <si>
    <t>Sept 21</t>
  </si>
  <si>
    <t>https://twitter.com/BitcoinUbuntu</t>
  </si>
  <si>
    <t>https://bitcoinvalley.eu/</t>
  </si>
  <si>
    <t>https://twitter.com/BitcoinVicFalls</t>
  </si>
  <si>
    <t>01/2023</t>
  </si>
  <si>
    <t>https://twitter.com/BitcoinWitsand</t>
  </si>
  <si>
    <t>https://x.com/bitcoinyucatan</t>
  </si>
  <si>
    <t>https://x.com/BTCZitadelle</t>
  </si>
  <si>
    <t>May 9-12</t>
  </si>
  <si>
    <t>https://btcplusplus.dev/ba24</t>
  </si>
  <si>
    <t>Feb 22-24</t>
  </si>
  <si>
    <t>DEU</t>
  </si>
  <si>
    <t>https://btcplusplus.dev/conf/berlin24</t>
  </si>
  <si>
    <t>Oct 11-13</t>
  </si>
  <si>
    <t>https://btcplusplus.dev/atx24</t>
  </si>
  <si>
    <t>May 1-4</t>
  </si>
  <si>
    <t>https://x.com/BitcoinEkiti</t>
  </si>
  <si>
    <t>03/2020</t>
  </si>
  <si>
    <t>https://x.com/BitcoinMtaani</t>
  </si>
  <si>
    <t>https://x.com/BitcoinSafariTZ</t>
  </si>
  <si>
    <t>https://x.com/Graysatoshi</t>
  </si>
  <si>
    <t xml:space="preserve">Portugal </t>
  </si>
  <si>
    <t>03/2018</t>
  </si>
  <si>
    <t>https://x.com/_bit4all</t>
  </si>
  <si>
    <t>https://x.com/bitfiasi</t>
  </si>
  <si>
    <t>https://x.com/FinallyGidkom</t>
  </si>
  <si>
    <t>https://x.com/SenaKAmi</t>
  </si>
  <si>
    <t>https://twitter.com/Bitkiwi1</t>
  </si>
  <si>
    <t>Feb 17th</t>
  </si>
  <si>
    <t>https://x.com/bitpolito</t>
  </si>
  <si>
    <t>https://x.com/bitshala</t>
  </si>
  <si>
    <t>https://www.blackbitcoinbillionaire.com/get-ready-for-the-las-vegas-blackout/</t>
  </si>
  <si>
    <t>Feb 23-24</t>
  </si>
  <si>
    <t>https://x.com/BOBSpace_BKK</t>
  </si>
  <si>
    <t xml:space="preserve">Piccolo </t>
  </si>
  <si>
    <t>@boisebitcoiners</t>
  </si>
  <si>
    <t>Nordrhein-Westfalen</t>
  </si>
  <si>
    <t>@BenHowardAU</t>
  </si>
  <si>
    <t>@Bitcoincounty</t>
  </si>
  <si>
    <t>@jaimeandresdiez</t>
  </si>
  <si>
    <t>08/2023</t>
  </si>
  <si>
    <t>https://x.com/BTCisla</t>
  </si>
  <si>
    <t>Isa</t>
  </si>
  <si>
    <t>09/2024</t>
  </si>
  <si>
    <t>https://x.com/btcshule</t>
  </si>
  <si>
    <t>https://x.com/belyi_nobel</t>
  </si>
  <si>
    <t>https://bitcoinbushbash.info/</t>
  </si>
  <si>
    <t>March 15-17</t>
  </si>
  <si>
    <t>https://x.com/BitcoinCalabar</t>
  </si>
  <si>
    <t>@yycbitcoin</t>
  </si>
  <si>
    <t>https://canadianbitcoinconf.com</t>
  </si>
  <si>
    <t>May 16-18</t>
  </si>
  <si>
    <t>@criptobastardo</t>
  </si>
  <si>
    <t>https://x.com/casavinteum</t>
  </si>
  <si>
    <t>https://x.com/vinteum_org</t>
  </si>
  <si>
    <t>@jacobparrish</t>
  </si>
  <si>
    <t>@geekigai</t>
  </si>
  <si>
    <t>https://www.cheatcode.co.uk/</t>
  </si>
  <si>
    <t>April 12-13</t>
  </si>
  <si>
    <t>@nolim1t</t>
  </si>
  <si>
    <t>@chibitdevs</t>
  </si>
  <si>
    <t>@cinti_btc</t>
  </si>
  <si>
    <t>@BitcoinCLE</t>
  </si>
  <si>
    <t>https://x.com/ColombiaP2P</t>
  </si>
  <si>
    <t>@ColumbusBitcoin</t>
  </si>
  <si>
    <t>@FKrauss</t>
  </si>
  <si>
    <t>https://www-bitcoinconf-bg.translate.goog/?_x_tr_sl=en&amp;_x_tr_tl=es&amp;_x_tr_hl=en&amp;_x_tr_pto=wapp</t>
  </si>
  <si>
    <t>June 8-9</t>
  </si>
  <si>
    <t>https://x.com/Cuba_BTC</t>
  </si>
  <si>
    <t>@DTXbitcoiners</t>
  </si>
  <si>
    <t>Hessen</t>
  </si>
  <si>
    <t>@beerbitcoin</t>
  </si>
  <si>
    <t>@detbtc</t>
  </si>
  <si>
    <t>https://www.btcprague.com/</t>
  </si>
  <si>
    <t>June 12 + June 13-15</t>
  </si>
  <si>
    <t>unknown</t>
  </si>
  <si>
    <t>Sachsen</t>
  </si>
  <si>
    <t>@FarooqAhmedX</t>
  </si>
  <si>
    <t>https://bitcoin-oasis.com/</t>
  </si>
  <si>
    <t>Feb. 7-9</t>
  </si>
  <si>
    <t>https://primal.net/p/npub1ejn6vu9rkqyqldq4ufn6sdhwyyua97uuglkk8ekpa0xx4wdkvqksdvdst0</t>
  </si>
  <si>
    <t>https://digitalwildcatters.com/event/empower-energizing-bitcoin/</t>
  </si>
  <si>
    <t>March 26-27</t>
  </si>
  <si>
    <t>01/2022</t>
  </si>
  <si>
    <t>https://x.com/escuelitabtc</t>
  </si>
  <si>
    <t>https://bitcoinfilmfest.com/europeanhalvingparty/</t>
  </si>
  <si>
    <t>April 19-21</t>
  </si>
  <si>
    <t>@einundzwanzigFR</t>
  </si>
  <si>
    <t>https://x.com/FREEMadeiraOrg</t>
  </si>
  <si>
    <t>Andre</t>
  </si>
  <si>
    <t>Baden-Württemberg</t>
  </si>
  <si>
    <t>Washington</t>
  </si>
  <si>
    <t>@gtown_bitcoin</t>
  </si>
  <si>
    <t>@LindenJohan</t>
  </si>
  <si>
    <t>Niedersachsen</t>
  </si>
  <si>
    <t>Canary Islands</t>
  </si>
  <si>
    <t>@grbtc</t>
  </si>
  <si>
    <t>Steiermark</t>
  </si>
  <si>
    <t>@KatieAnanina</t>
  </si>
  <si>
    <t>https://1337.hcpp.cz/</t>
  </si>
  <si>
    <t>Oct 4 - 6</t>
  </si>
  <si>
    <t>@billy_btc</t>
  </si>
  <si>
    <t>https://www.breizhbitcoin.com/halving-party-citadelle/</t>
  </si>
  <si>
    <t>April 20-21</t>
  </si>
  <si>
    <t>Norddeutschland</t>
  </si>
  <si>
    <t>GA</t>
  </si>
  <si>
    <t>https://hodlween.party/</t>
  </si>
  <si>
    <t>@Dave_Parrish</t>
  </si>
  <si>
    <t>@HonoluluBitcoin</t>
  </si>
  <si>
    <t>@lacrosse_al</t>
  </si>
  <si>
    <t>https://x.com/hub21rs</t>
  </si>
  <si>
    <t>@HuntsvilleBTC</t>
  </si>
  <si>
    <t>@IndyBitcoin</t>
  </si>
  <si>
    <t>https://innovatesuriname.com/</t>
  </si>
  <si>
    <t>March 23-25</t>
  </si>
  <si>
    <t>Tirol</t>
  </si>
  <si>
    <t>@MatthewABurrow</t>
  </si>
  <si>
    <t>https://x.com/kabulbitcoin21</t>
  </si>
  <si>
    <t>@WittyUsername30</t>
  </si>
  <si>
    <t>https://x.com/kiveclair</t>
  </si>
  <si>
    <t>Rheinland-Pfalz</t>
  </si>
  <si>
    <t>https://x.com/LaCasaDeSatoshi</t>
  </si>
  <si>
    <t>Santiago</t>
  </si>
  <si>
    <t>https://x.com/LaCryptaOk</t>
  </si>
  <si>
    <t>https://x.com/laislabtc24</t>
  </si>
  <si>
    <t>https://www.labitconf.com/</t>
  </si>
  <si>
    <t>Nov 1-2</t>
  </si>
  <si>
    <t>08/202</t>
  </si>
  <si>
    <t>https://x.com/LakeSatoshi</t>
  </si>
  <si>
    <t>MI</t>
  </si>
  <si>
    <t>https://twitter.com/LakeSatoshi</t>
  </si>
  <si>
    <t>Aug 10-11</t>
  </si>
  <si>
    <t>https://leparadigmebitcoin.ch/</t>
  </si>
  <si>
    <t>June 27-29</t>
  </si>
  <si>
    <t>@lexbitcoinorg</t>
  </si>
  <si>
    <t>@BTCLincolnLand</t>
  </si>
  <si>
    <t>@BitcoinErrorLog</t>
  </si>
  <si>
    <t>@_joerodgers</t>
  </si>
  <si>
    <t>@raw_avocado</t>
  </si>
  <si>
    <t>@lbcbitcoiners</t>
  </si>
  <si>
    <t>@BitDevsLA</t>
  </si>
  <si>
    <t>@BitPlebsLA</t>
  </si>
  <si>
    <t>02/2014</t>
  </si>
  <si>
    <t>https://x.com/MadaGasBit</t>
  </si>
  <si>
    <t>Mallorca</t>
  </si>
  <si>
    <t>https://mallorcablockchaindays.com/</t>
  </si>
  <si>
    <t>July 11-14</t>
  </si>
  <si>
    <t>MA</t>
  </si>
  <si>
    <t>https://twitter.com/BTC_Mass</t>
  </si>
  <si>
    <t>Mecklenburg-Vorpommern</t>
  </si>
  <si>
    <t>@BitcoinMEL</t>
  </si>
  <si>
    <t>@lablegal101</t>
  </si>
  <si>
    <t>@jonchenot</t>
  </si>
  <si>
    <t>@LarryBitcoin</t>
  </si>
  <si>
    <t>https://miningdisrupt.com/</t>
  </si>
  <si>
    <t>June 24-26</t>
  </si>
  <si>
    <t>@Bquittem</t>
  </si>
  <si>
    <t>https://mitbitcoin.devpost.com</t>
  </si>
  <si>
    <t>05/2023</t>
  </si>
  <si>
    <t>https://x.com/montanhabitcoin</t>
  </si>
  <si>
    <t>@CepnikMaciej</t>
  </si>
  <si>
    <t>@adam_egloff</t>
  </si>
  <si>
    <t>https://x.com/MotivPeru</t>
  </si>
  <si>
    <t>@nashbitcoiners</t>
  </si>
  <si>
    <t>https://www.meetup.com/bitcoinpark/events/290980686/</t>
  </si>
  <si>
    <t>Jan 18-19</t>
  </si>
  <si>
    <t>https://www.nicehashx.com/</t>
  </si>
  <si>
    <t>Nov 8-9</t>
  </si>
  <si>
    <t>https://kongerik.et/</t>
  </si>
  <si>
    <t>June 7-8</t>
  </si>
  <si>
    <t>@TiKawamoto</t>
  </si>
  <si>
    <t>https://x.com/olabitcoinbw</t>
  </si>
  <si>
    <t>https://x.com/ordermoon21</t>
  </si>
  <si>
    <t>@sikanderlhote</t>
  </si>
  <si>
    <t>https://oslofreedomforum.com/</t>
  </si>
  <si>
    <t>June 3-5</t>
  </si>
  <si>
    <t>@hancock_ben</t>
  </si>
  <si>
    <t>@Bob_le_chinois</t>
  </si>
  <si>
    <t>@_Bosch_</t>
  </si>
  <si>
    <t>@OffZeroPodcast</t>
  </si>
  <si>
    <t>@sthenc</t>
  </si>
  <si>
    <t>https://pizzaday.cz/</t>
  </si>
  <si>
    <t>May 20-21</t>
  </si>
  <si>
    <t>CHE</t>
  </si>
  <si>
    <t>https://planb.lugano.ch/planb-forum/</t>
  </si>
  <si>
    <t>Oct 25-26</t>
  </si>
  <si>
    <t>PlanB/ Fulgur</t>
  </si>
  <si>
    <t>03/2022</t>
  </si>
  <si>
    <t>https://x.com/LuganoPlanB</t>
  </si>
  <si>
    <t>Marce</t>
  </si>
  <si>
    <t>https://x.com/PlebLab</t>
  </si>
  <si>
    <t>@Jestopher_BTC</t>
  </si>
  <si>
    <t>https://x.com/pow_space</t>
  </si>
  <si>
    <t>PlanB/ Tether</t>
  </si>
  <si>
    <t>https://x.com/BitcoinBeachBR</t>
  </si>
  <si>
    <t>https://x.com/MotoleseOficial</t>
  </si>
  <si>
    <t>CA</t>
  </si>
  <si>
    <t>https://x.com/PresidioBitcoin</t>
  </si>
  <si>
    <t xml:space="preserve">Haley Berkoe, Steve Lee </t>
  </si>
  <si>
    <t>https://x.com/PubKey_DC</t>
  </si>
  <si>
    <t>02/2022 - 735,075</t>
  </si>
  <si>
    <t>https://x.com/PubKey</t>
  </si>
  <si>
    <t>@Steve_Jeffress</t>
  </si>
  <si>
    <t>@dooowta</t>
  </si>
  <si>
    <t>@tierotiero</t>
  </si>
  <si>
    <t>Oberösterreich</t>
  </si>
  <si>
    <t>Aug 16-18</t>
  </si>
  <si>
    <t>Saarland</t>
  </si>
  <si>
    <t>Sachsen-Anhalt</t>
  </si>
  <si>
    <t>@BitcoinSaigon</t>
  </si>
  <si>
    <t>@SABTCclub</t>
  </si>
  <si>
    <t>@sdbitcoiners</t>
  </si>
  <si>
    <t>@bayareabtc</t>
  </si>
  <si>
    <t>https://public.theorangepillapp.com/event/651ae68a651a9497e3a85e7d</t>
  </si>
  <si>
    <t>April 13-14</t>
  </si>
  <si>
    <t>@BitcoinAssembly</t>
  </si>
  <si>
    <t>BRA</t>
  </si>
  <si>
    <t>https://satsconf.com.br/</t>
  </si>
  <si>
    <t>@bitcoin_meetup</t>
  </si>
  <si>
    <t>@SeoulBitcoin</t>
  </si>
  <si>
    <t>@in3rsha</t>
  </si>
  <si>
    <t>https://x.com/SimplySowBtc</t>
  </si>
  <si>
    <t>@jamielimjj</t>
  </si>
  <si>
    <t>@hyperfreeorg</t>
  </si>
  <si>
    <t>https://www.bitcoinbay.live/sound-money-soiree</t>
  </si>
  <si>
    <t>Feb 3rd</t>
  </si>
  <si>
    <t>AB</t>
  </si>
  <si>
    <t>https://SovereignMinds.ca/</t>
  </si>
  <si>
    <t>https://x.com/SowetoBtc</t>
  </si>
  <si>
    <t>@OldCityBitcoin</t>
  </si>
  <si>
    <t>@Stl_Meetup</t>
  </si>
  <si>
    <t>https://x.com/Strategy</t>
  </si>
  <si>
    <t>https://surfinbitcoin.com/</t>
  </si>
  <si>
    <t>Aug 28-30</t>
  </si>
  <si>
    <t>https://swiss-bitcoin-conference.com/</t>
  </si>
  <si>
    <t>April 25-28</t>
  </si>
  <si>
    <t>@stephanlivera</t>
  </si>
  <si>
    <t>https://tabconf.com</t>
  </si>
  <si>
    <t>Oct 23-26</t>
  </si>
  <si>
    <t>@BTCwisdom4bp</t>
  </si>
  <si>
    <t>@bennyhodl</t>
  </si>
  <si>
    <t>https://www.eventpop.me/e/17031</t>
  </si>
  <si>
    <t>Sept 14-15</t>
  </si>
  <si>
    <t>https://tgfb.com/store</t>
  </si>
  <si>
    <t>July 24-25</t>
  </si>
  <si>
    <t>https://www.bitcoinnottingham.org/bitcoin-football-festival/</t>
  </si>
  <si>
    <t>http://bitcoinrodeo.com/</t>
  </si>
  <si>
    <t>July 4-5</t>
  </si>
  <si>
    <t>02/2025</t>
  </si>
  <si>
    <t>https://x.com/bitcoingithurai</t>
  </si>
  <si>
    <t>https://x.com/MukunguFelix</t>
  </si>
  <si>
    <t>https://theminingconference.com/</t>
  </si>
  <si>
    <t>Sept 27-29</t>
  </si>
  <si>
    <t>https://x.com/BTCSatMarket</t>
  </si>
  <si>
    <t>02/2024 - 836,738</t>
  </si>
  <si>
    <t>https://x.com/SpaceDenver</t>
  </si>
  <si>
    <t>Member-run Bitcoin citadel and community hub offering coworking, events, and workshops.</t>
  </si>
  <si>
    <t>Thüringen</t>
  </si>
  <si>
    <t>https://x.com/TYO_BitcoinBase</t>
  </si>
  <si>
    <t>Bitcoin-focused coworking and event space aiming to rebuild Japan's Bitcoin community.</t>
  </si>
  <si>
    <t>@Wiz</t>
  </si>
  <si>
    <t>@MaxwellSikorski</t>
  </si>
  <si>
    <t>@nvk</t>
  </si>
  <si>
    <t>https://x.com/jednadvacetorg</t>
  </si>
  <si>
    <t>https://jednadvacet.org/</t>
  </si>
  <si>
    <t>https://unconfiscatable.com/</t>
  </si>
  <si>
    <t>Sept 16-19</t>
  </si>
  <si>
    <t>@SvenSchnieders</t>
  </si>
  <si>
    <t>@keyvandavani</t>
  </si>
  <si>
    <t>Wien</t>
  </si>
  <si>
    <t>https://x.com/VillaggioBTC</t>
  </si>
  <si>
    <t>@Ricardo90850004</t>
  </si>
  <si>
    <t>Vorarlberg</t>
  </si>
  <si>
    <t>https://wobitcoin.org/</t>
  </si>
  <si>
    <t>Sept 25-27</t>
  </si>
  <si>
    <t>https://x.com/yesbitcoinhaiti</t>
  </si>
  <si>
    <t>Istanbul</t>
  </si>
  <si>
    <t>@_pretyflaco</t>
  </si>
  <si>
    <t>https://twitter.com/ZitadelleUM</t>
  </si>
  <si>
    <t>July 25-28</t>
  </si>
  <si>
    <t/>
  </si>
  <si>
    <t>id</t>
  </si>
  <si>
    <t xml:space="preserve">Indiana </t>
  </si>
  <si>
    <t>State</t>
  </si>
  <si>
    <t xml:space="preserve">Category </t>
  </si>
  <si>
    <t>Name</t>
  </si>
  <si>
    <t># of meetups, conferences, coworking spaces, circular economies</t>
  </si>
  <si>
    <t>Washington D.C., USA</t>
  </si>
  <si>
    <t>Washington, USA</t>
  </si>
  <si>
    <t xml:space="preserve">target </t>
  </si>
  <si>
    <r>
      <rPr>
        <rFont val="Proxima Nova"/>
        <b/>
      </rPr>
      <t xml:space="preserve">Source: </t>
    </r>
    <r>
      <rPr>
        <rFont val="Proxima Nova"/>
        <b/>
        <color rgb="FF1155CC"/>
        <u/>
      </rPr>
      <t>https://bitcoin-only.com/meetups</t>
    </r>
  </si>
  <si>
    <t>category</t>
  </si>
  <si>
    <t>https://2140meetups.com/</t>
  </si>
  <si>
    <r>
      <rPr>
        <rFont val="Proxima Nova"/>
        <b/>
      </rPr>
      <t xml:space="preserve">Source: </t>
    </r>
    <r>
      <rPr>
        <rFont val="Proxima Nova"/>
        <b/>
        <color rgb="FF1155CC"/>
        <u/>
      </rPr>
      <t>https://bitcoin-only.com/meetups</t>
    </r>
  </si>
  <si>
    <t>Twitter</t>
  </si>
  <si>
    <t>Date Founded (Based on Twitter)</t>
  </si>
  <si>
    <t>City</t>
  </si>
  <si>
    <t>Contact Person (s)</t>
  </si>
  <si>
    <t>Notes</t>
  </si>
  <si>
    <t>USA</t>
  </si>
  <si>
    <r>
      <rPr>
        <rFont val="Arial"/>
      </rPr>
      <t xml:space="preserve">Source: </t>
    </r>
    <r>
      <rPr>
        <rFont val="Arial"/>
        <color rgb="FF1155CC"/>
        <u/>
      </rPr>
      <t>https://x.com/steliosrammos/status/1902167701465751825</t>
    </r>
  </si>
  <si>
    <t>https://map.geyser.fund/</t>
  </si>
  <si>
    <t>https://fbce.io/btc-circular-economies-1</t>
  </si>
  <si>
    <t>Source: https://docs.google.com/spreadsheets/d/147AXd8hN3uO3v_P1dupgfRCRzSMlH85dvQSHPAg7lZ4/edit?pli=1&amp;gid=0#gid=0</t>
  </si>
  <si>
    <t>Twitter / Website</t>
  </si>
  <si>
    <t>Date of Conference</t>
  </si>
  <si>
    <t>UAE</t>
  </si>
  <si>
    <t>NZ</t>
  </si>
  <si>
    <t>Korea</t>
  </si>
  <si>
    <t xml:space="preserve">Source: </t>
  </si>
  <si>
    <t>Erik</t>
  </si>
  <si>
    <t>Groundswell</t>
  </si>
  <si>
    <t>Somalia</t>
  </si>
  <si>
    <t xml:space="preserve">Groundswell </t>
  </si>
  <si>
    <t>Kaka</t>
  </si>
  <si>
    <t xml:space="preserve">Latin America </t>
  </si>
  <si>
    <t>Mayan Bitcoin</t>
  </si>
  <si>
    <t>@mayanbitcoin</t>
  </si>
  <si>
    <t>Bitshala</t>
  </si>
  <si>
    <t>Mi Primer Bitcoin</t>
  </si>
  <si>
    <t>Latin America</t>
  </si>
  <si>
    <t>Mi Primier Bitcoin</t>
  </si>
  <si>
    <t xml:space="preserve">Zambia bitcion kids? </t>
  </si>
  <si>
    <t>women staoshi cooperative</t>
  </si>
  <si>
    <t>BSN nodes</t>
  </si>
  <si>
    <t>DigiOats</t>
  </si>
  <si>
    <t>Heritage Falodun</t>
  </si>
  <si>
    <t>Mainly focused on bitcoin education and they run meetups and do bitcoin education in different states in Nigeria (Lagos, Abuja, Port Harcourt, Calabar, Ekiti are the ones that are active). Since the states are far apart we can choose one or two states to begin with to focus activities in those regions. If we'll be focusing on 2 states it might be worth sending 2 volunteers to each state and they could stay there on rotation.</t>
  </si>
  <si>
    <t>@story_bitcoin</t>
  </si>
  <si>
    <t>Destiny</t>
  </si>
  <si>
    <t>@BTCcoalition_ca</t>
  </si>
  <si>
    <t>Bitsacco</t>
  </si>
  <si>
    <t>Jodom Konuko</t>
  </si>
  <si>
    <t>The volunteers can offer both technical skills and also do on the ground work with local chamas. This will give the volunteers an opportunity to know how people who are part of chamas use the fund they get from the chamas, the dynamics of chamas and the community built around it and the problems they use chamas to solve. Worth sending more than 2 people due to the large number of chamas in Kenya. For those offering technical skills, they have the opportunity to keep contributing to the project since it is open source.</t>
  </si>
  <si>
    <t>Splice</t>
  </si>
  <si>
    <t>Vlad &amp; Rokundo</t>
  </si>
  <si>
    <t>Bitcoin School Kenya</t>
  </si>
  <si>
    <t>https://x.com/bitcoinschoolke</t>
  </si>
  <si>
    <t>@ronniesamuel</t>
  </si>
  <si>
    <t>Mali</t>
  </si>
  <si>
    <t>Kisaw</t>
  </si>
  <si>
    <t>Togo</t>
  </si>
  <si>
    <t>Chef Lopez</t>
  </si>
  <si>
    <t>It would be better to send volunteers who can speak French or who are learning French here. Not many people speak English most especially the farming community. There will be a lot of interaction with farmers who are not tech savvy at all. Opportunity to teach farmers more about bitcoin. It might be more active during the planting season, but during downtime the volunteers could volunteer at the Togo Bitcoin Hub located in the city.</t>
  </si>
  <si>
    <t>Bitcoin for Fairness</t>
  </si>
  <si>
    <t>https://x.com/BFFbtc</t>
  </si>
  <si>
    <t>12/2021</t>
  </si>
  <si>
    <t>https://x.com/AnitaPosch</t>
  </si>
  <si>
    <t>@gpvansat</t>
  </si>
  <si>
    <t>https://x.com/yunyoungjnag</t>
  </si>
  <si>
    <t>สุญญ- ไม่ใช่ร้านกาแฟ(Vacuumnotacoffeeshop)</t>
  </si>
  <si>
    <t>https://x.com/vacummcoffee</t>
  </si>
  <si>
    <t>https://x.com/CeskaCkma</t>
  </si>
  <si>
    <t>Nova Stars</t>
  </si>
  <si>
    <t>https://x.com/novastarsfac</t>
  </si>
  <si>
    <t>Peter Mccormack in Bedford</t>
  </si>
  <si>
    <t>Bitcoin VanCity</t>
  </si>
  <si>
    <t>https://x.com/BtcVancity</t>
  </si>
  <si>
    <t>04/2022</t>
  </si>
  <si>
    <t>Node nation</t>
  </si>
  <si>
    <t>trezor academy</t>
  </si>
  <si>
    <t>https://x.com/BitcoinBenin</t>
  </si>
  <si>
    <t>https://x.com/SABTCclub</t>
  </si>
  <si>
    <t>Cyphermunk House</t>
  </si>
  <si>
    <t>nother Bitcoin-only hub is emerging in London, which also has a large traditional finance sector as well. Cyphermunk House is filled with art installations that demonstrate, for example, the petro-dollar and a press freed</t>
  </si>
  <si>
    <t>the Palo Verde Hotel</t>
  </si>
  <si>
    <t xml:space="preserve">El Salvador </t>
  </si>
  <si>
    <t xml:space="preserve">Brink co-working space london? </t>
  </si>
  <si>
    <t>https://x.com/Bitcoin4India</t>
  </si>
  <si>
    <t>https://www.forbes.com/sites/digital-assets/2024/10/23/the-rise-of-bitcoin-only-community-and-event-hubs-around-the-world/</t>
  </si>
  <si>
    <t>Categroy</t>
  </si>
  <si>
    <t>Year Founded</t>
  </si>
  <si>
    <t>Legally Registered</t>
  </si>
  <si>
    <t xml:space="preserve">Operational </t>
  </si>
  <si>
    <t>Regional Focus</t>
  </si>
  <si>
    <t xml:space="preserve">Support LN? </t>
  </si>
  <si>
    <t>BTC Developer Funding Org</t>
  </si>
  <si>
    <t>Victoria, BC, Canada</t>
  </si>
  <si>
    <t>Global</t>
  </si>
  <si>
    <t>Office in London</t>
  </si>
  <si>
    <t>Yes</t>
  </si>
  <si>
    <t>LatAM</t>
  </si>
  <si>
    <t xml:space="preserve">Hong Kong </t>
  </si>
  <si>
    <t>2 in Stealth</t>
  </si>
  <si>
    <t xml:space="preserve">Sources: </t>
  </si>
  <si>
    <t>https://s3.amazonaws.com/1a1z.com/files/1A1z%20-%20Funding%20Bitcoin%20-%20Part%201.pdf</t>
  </si>
  <si>
    <t>https://river.com/learn/files/river-bitcoin-adoption-report-2025.pdf?ref=blog.river.com</t>
  </si>
  <si>
    <t xml:space="preserve">"According to BitMEX research others orgs included the below but these programs are either inactive, infrequent, or not exclusively focused on furthering Bitcoin. </t>
  </si>
  <si>
    <t>DG Lab</t>
  </si>
  <si>
    <t>Acinq</t>
  </si>
  <si>
    <t>Bitfinex</t>
  </si>
  <si>
    <t>Bull Bitcoin</t>
  </si>
  <si>
    <t>Crypto Advance</t>
  </si>
  <si>
    <t>Hardcore Fund</t>
  </si>
  <si>
    <t>Bitmain</t>
  </si>
  <si>
    <t>Blockchain.info</t>
  </si>
  <si>
    <t>BTCC</t>
  </si>
  <si>
    <t>BitPay</t>
  </si>
  <si>
    <t>Coinbase</t>
  </si>
  <si>
    <t xml:space="preserve">Gemini (Opportunity Fund &amp; Superlunar) </t>
  </si>
  <si>
    <t>33/41 Core Dev Locations</t>
  </si>
  <si>
    <t xml:space="preserve">USA </t>
  </si>
  <si>
    <t xml:space="preserve">Netherlands </t>
  </si>
  <si>
    <t xml:space="preserve">Switzerland </t>
  </si>
  <si>
    <t xml:space="preserve">Australia </t>
  </si>
  <si>
    <t xml:space="preserve">Canada </t>
  </si>
  <si>
    <t xml:space="preserve">Germany </t>
  </si>
  <si>
    <t xml:space="preserve">India </t>
  </si>
  <si>
    <t xml:space="preserve">Nigeria </t>
  </si>
  <si>
    <t xml:space="preserve">Sweeden </t>
  </si>
  <si>
    <t>New Funding Sources</t>
  </si>
  <si>
    <t xml:space="preserve">Foundry </t>
  </si>
  <si>
    <t>Bitwise</t>
  </si>
  <si>
    <t>VanEck</t>
  </si>
  <si>
    <t xml:space="preserve">Look at the TVP new report </t>
  </si>
  <si>
    <t>BTC Opp Fund</t>
  </si>
  <si>
    <t xml:space="preserve">Off the chain capitalL? </t>
  </si>
  <si>
    <t xml:space="preserve">Boardwalk? - Stephen Cole </t>
  </si>
  <si>
    <t>HCM Capital - Jack Lee</t>
  </si>
  <si>
    <t>https://ltng.ventures/</t>
  </si>
  <si>
    <t>https://egodeath.capital/portfolio</t>
  </si>
  <si>
    <t>https://www.hivemind.vc/portfolio</t>
  </si>
  <si>
    <t>https://ten31.vc/home#portfolio</t>
  </si>
  <si>
    <t>https://epochvc.io/portfolio/</t>
  </si>
  <si>
    <t>TVP</t>
  </si>
  <si>
    <t>https://tvp.fund/companies/</t>
  </si>
  <si>
    <t>https://fulgur.ventures/</t>
  </si>
  <si>
    <t>https://www.stillmark.com/our-companies</t>
  </si>
  <si>
    <t>https://www.bitcoinerventures.com/</t>
  </si>
  <si>
    <t>https://timechain.concentric.vc/</t>
  </si>
  <si>
    <t>Bitcoin Opportunity Fund</t>
  </si>
  <si>
    <t>https://www.bitcoinopportunity.fund/</t>
  </si>
  <si>
    <t>amber</t>
  </si>
  <si>
    <t>Anchor Watch</t>
  </si>
  <si>
    <t>azteco</t>
  </si>
  <si>
    <t>Ibex</t>
  </si>
  <si>
    <t>Opennode</t>
  </si>
  <si>
    <t>LNMarkets</t>
  </si>
  <si>
    <t>bipa</t>
  </si>
  <si>
    <t xml:space="preserve">Satoshi Energy </t>
  </si>
  <si>
    <t>bitnob</t>
  </si>
  <si>
    <t>bitstack</t>
  </si>
  <si>
    <t xml:space="preserve">Alpen Labs  </t>
  </si>
  <si>
    <t xml:space="preserve">Stealth </t>
  </si>
  <si>
    <t>debifi</t>
  </si>
  <si>
    <t>Amboss</t>
  </si>
  <si>
    <t xml:space="preserve">Ibex Mercado </t>
  </si>
  <si>
    <t>Unchained Capital</t>
  </si>
  <si>
    <t>bold</t>
  </si>
  <si>
    <t>breez</t>
  </si>
  <si>
    <t>Hodl Hodl</t>
  </si>
  <si>
    <t>hoseki</t>
  </si>
  <si>
    <t>federated computer</t>
  </si>
  <si>
    <t>IBEX</t>
  </si>
  <si>
    <t>Fdei</t>
  </si>
  <si>
    <t>foundation</t>
  </si>
  <si>
    <t>fountain</t>
  </si>
  <si>
    <t xml:space="preserve">Voltage </t>
  </si>
  <si>
    <t>galoy</t>
  </si>
  <si>
    <t>Blockstram</t>
  </si>
  <si>
    <t>geyser</t>
  </si>
  <si>
    <t>ibex</t>
  </si>
  <si>
    <t xml:space="preserve">Stakwork </t>
  </si>
  <si>
    <t>impervious</t>
  </si>
  <si>
    <t>ZBD</t>
  </si>
  <si>
    <t>moon</t>
  </si>
  <si>
    <t>orange pill app</t>
  </si>
  <si>
    <t>ordinals bot</t>
  </si>
  <si>
    <t>osmo</t>
  </si>
  <si>
    <t>Sphinx Chat</t>
  </si>
  <si>
    <t>pleblab</t>
  </si>
  <si>
    <t>pnkfrg studios</t>
  </si>
  <si>
    <t>relai</t>
  </si>
  <si>
    <t>satoshi</t>
  </si>
  <si>
    <t>satsback</t>
  </si>
  <si>
    <t>scarce city</t>
  </si>
  <si>
    <t>start9</t>
  </si>
  <si>
    <t>strike</t>
  </si>
  <si>
    <t>swan</t>
  </si>
  <si>
    <t>zaprite</t>
  </si>
  <si>
    <t>the bitcoin company</t>
  </si>
  <si>
    <t>theya</t>
  </si>
  <si>
    <t>thndr</t>
  </si>
  <si>
    <t>unchained</t>
  </si>
  <si>
    <t>vida</t>
  </si>
  <si>
    <t>wavlake</t>
  </si>
  <si>
    <t xml:space="preserve">zaprite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</si>
</sst>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md"/>
    <numFmt numFmtId="165" formatCode="m/yyyy"/>
    <numFmt numFmtId="166" formatCode="mmmm d"/>
    <numFmt numFmtId="167" formatCode="mm/yyyy"/>
    <numFmt numFmtId="168" formatCode="mmm d"/>
    <numFmt numFmtId="169" formatCode="mm/dd/yyyy"/>
  </numFmts>
  <fonts count="79">
    <font>
      <sz val="10.0"/>
      <color rgb="FF000000"/>
      <name val="Arial"/>
      <scheme val="minor"/>
    </font>
    <font>
      <b/>
      <color theme="1"/>
      <name val="Arial"/>
      <scheme val="minor"/>
    </font>
    <font>
      <color theme="1"/>
      <name val="Arial"/>
      <scheme val="minor"/>
    </font>
    <font>
      <color theme="1"/>
      <name val="Arial"/>
    </font>
    <font>
      <b/>
      <sz val="10.0"/>
      <color theme="1"/>
      <name val="Proxima Nova"/>
    </font>
    <font>
      <sz val="10.0"/>
      <color rgb="FF1F1F1F"/>
      <name val="Proxima Nova"/>
    </font>
    <font>
      <sz val="10.0"/>
      <color theme="1"/>
      <name val="Proxima Nova"/>
    </font>
    <font>
      <b/>
      <color theme="1"/>
      <name val="Arial"/>
    </font>
    <font>
      <b/>
      <sz val="10.0"/>
      <color rgb="FF1F1F1F"/>
      <name val="Proxima Nova"/>
    </font>
    <font>
      <b/>
      <sz val="10.0"/>
      <color rgb="FFFFFFFF"/>
      <name val="Proxima Nova"/>
    </font>
    <font>
      <color theme="1"/>
      <name val="Proxima Nova"/>
    </font>
    <font>
      <sz val="10.0"/>
      <color rgb="FF000000"/>
      <name val="Proxima Nova"/>
    </font>
    <font>
      <b/>
      <sz val="10.0"/>
      <color rgb="FF000000"/>
      <name val="Proxima Nova"/>
    </font>
    <font>
      <b/>
      <color theme="1"/>
      <name val="Proxima Nova"/>
    </font>
    <font>
      <b/>
      <color rgb="FFFFFFFF"/>
      <name val="Proxima Nova"/>
    </font>
    <font>
      <u/>
      <sz val="10.0"/>
      <color rgb="FF0000FF"/>
    </font>
    <font>
      <sz val="10.0"/>
      <color theme="1"/>
      <name val="Arial"/>
      <scheme val="minor"/>
    </font>
    <font>
      <u/>
      <sz val="10.0"/>
      <color rgb="FF0000FF"/>
    </font>
    <font>
      <u/>
      <sz val="10.0"/>
      <color rgb="FF000000"/>
    </font>
    <font>
      <u/>
      <sz val="10.0"/>
      <color rgb="FF000000"/>
    </font>
    <font>
      <sz val="10.0"/>
      <color rgb="FFFF0000"/>
      <name val="Arial"/>
      <scheme val="minor"/>
    </font>
    <font>
      <color rgb="FF9CA3AF"/>
      <name val="Arial"/>
      <scheme val="minor"/>
    </font>
    <font>
      <b/>
      <color rgb="FF374151"/>
      <name val="Arial"/>
      <scheme val="minor"/>
    </font>
    <font>
      <b/>
      <color rgb="FF78716C"/>
      <name val="Arial"/>
      <scheme val="minor"/>
    </font>
    <font>
      <sz val="12.0"/>
      <color theme="1"/>
      <name val="Arial"/>
      <scheme val="minor"/>
    </font>
    <font>
      <b/>
      <color rgb="FFFFFFFF"/>
      <name val="Arial"/>
    </font>
    <font>
      <color rgb="FFFFFFFF"/>
      <name val="Arial"/>
      <scheme val="minor"/>
    </font>
    <font>
      <sz val="10.0"/>
      <color theme="1"/>
      <name val="Helvetica Neue"/>
    </font>
    <font>
      <sz val="10.0"/>
      <color rgb="FF000000"/>
      <name val="&quot;Helvetica Neue&quot;"/>
    </font>
    <font>
      <color theme="1"/>
      <name val="Helvetica Neue"/>
    </font>
    <font>
      <u/>
      <color rgb="FF0000FF"/>
    </font>
    <font>
      <u/>
      <sz val="10.0"/>
      <color rgb="FF0000FF"/>
      <name val="Helvetica Neue"/>
    </font>
    <font>
      <u/>
      <color rgb="FF0000FF"/>
    </font>
    <font>
      <u/>
      <color rgb="FF0000FF"/>
      <name val="Proxima Nova"/>
    </font>
    <font>
      <color rgb="FF000000"/>
      <name val="Proxima Nova"/>
    </font>
    <font>
      <u/>
      <color rgb="FF000000"/>
      <name val="Proxima Nova"/>
    </font>
    <font>
      <u/>
      <color rgb="FF1155CC"/>
      <name val="Proxima Nova"/>
    </font>
    <font>
      <u/>
      <color rgb="FF1155CC"/>
      <name val="Proxima Nova"/>
    </font>
    <font>
      <u/>
      <sz val="10.0"/>
      <color rgb="FF0000FF"/>
      <name val="Proxima Nova"/>
    </font>
    <font>
      <color rgb="FF434343"/>
      <name val="Docs-Roboto"/>
    </font>
    <font>
      <u/>
      <color rgb="FF0000FF"/>
      <name val="Proxima Nova"/>
    </font>
    <font>
      <u/>
      <sz val="10.0"/>
      <color rgb="FF0000FF"/>
      <name val="Proxima Nova"/>
    </font>
    <font>
      <color rgb="FFFF0000"/>
      <name val="Proxima Nova"/>
    </font>
    <font>
      <sz val="11.0"/>
      <color rgb="FF000000"/>
      <name val="Proxima Nova"/>
    </font>
    <font>
      <color rgb="FFFF0000"/>
      <name val="Arial"/>
    </font>
    <font>
      <b/>
      <u/>
      <color rgb="FF0000FF"/>
      <name val="Proxima Nova"/>
    </font>
    <font>
      <b/>
      <u/>
      <color rgb="FFFF0000"/>
      <name val="Proxima Nova"/>
    </font>
    <font>
      <u/>
      <color rgb="FF0000FF"/>
      <name val="Arial"/>
    </font>
    <font>
      <u/>
      <color rgb="FF1155CC"/>
      <name val="Arial"/>
    </font>
    <font>
      <b/>
      <color rgb="FFFFFFFF"/>
      <name val="Roboto"/>
    </font>
    <font>
      <b/>
      <color rgb="FFFFFFFF"/>
      <name val="Docs-Roboto"/>
    </font>
    <font>
      <sz val="10.0"/>
      <color rgb="FFFF0000"/>
      <name val="Proxima Nova"/>
    </font>
    <font>
      <color rgb="FF000000"/>
      <name val="Roboto"/>
    </font>
    <font>
      <sz val="11.0"/>
      <color rgb="FFE7E9EA"/>
      <name val="Inherit"/>
    </font>
    <font>
      <sz val="11.0"/>
      <color theme="1"/>
      <name val="Inherit"/>
    </font>
    <font>
      <color theme="1"/>
      <name val="Inherit"/>
    </font>
    <font>
      <sz val="11.0"/>
      <color rgb="FFFFFFFF"/>
      <name val="Ui-sans-serif"/>
    </font>
    <font>
      <sz val="11.0"/>
      <color theme="1"/>
      <name val="Ui-sans-serif"/>
    </font>
    <font>
      <sz val="15.0"/>
      <color theme="1"/>
      <name val="Inherit"/>
    </font>
    <font>
      <sz val="11.0"/>
      <color theme="1"/>
      <name val="TwitterChirp"/>
    </font>
    <font>
      <sz val="11.0"/>
      <color rgb="FFE7E9EA"/>
      <name val="TwitterChirp"/>
    </font>
    <font>
      <sz val="13.0"/>
      <color rgb="FFE7E9EA"/>
      <name val="TwitterChirp"/>
    </font>
    <font>
      <b/>
      <u/>
      <color rgb="FF0000FF"/>
      <name val="Proxima Nova"/>
    </font>
    <font>
      <u/>
      <color rgb="FFB7B7B7"/>
      <name val="Proxima Nova"/>
    </font>
    <font>
      <color rgb="FFB7B7B7"/>
      <name val="Proxima Nova"/>
    </font>
    <font>
      <u/>
      <color rgb="FF0000FF"/>
      <name val="Proxima Nova"/>
    </font>
    <font>
      <b/>
      <color rgb="FF000000"/>
      <name val="Proxima Nova"/>
    </font>
    <font>
      <sz val="10.0"/>
      <color rgb="FF434343"/>
      <name val="Arial"/>
      <scheme val="minor"/>
    </font>
    <font>
      <u/>
      <sz val="10.0"/>
      <color rgb="FF0000FF"/>
    </font>
    <font>
      <u/>
      <sz val="10.0"/>
      <color rgb="FF0000FF"/>
    </font>
    <font>
      <u/>
      <sz val="10.0"/>
      <color rgb="FF1155CC"/>
    </font>
    <font>
      <u/>
      <sz val="10.0"/>
      <color rgb="FF0000FF"/>
    </font>
    <font>
      <sz val="10.0"/>
      <color rgb="FF333333"/>
      <name val="Arial"/>
      <scheme val="minor"/>
    </font>
    <font>
      <u/>
      <sz val="10.0"/>
      <color rgb="FF0000FF"/>
    </font>
    <font>
      <u/>
      <color rgb="FF0000FF"/>
    </font>
    <font>
      <u/>
      <color rgb="FF0000FF"/>
    </font>
    <font>
      <b/>
      <u/>
      <color rgb="FF0000FF"/>
    </font>
    <font>
      <b/>
      <u/>
      <color rgb="FF0000FF"/>
    </font>
    <font>
      <u/>
      <color rgb="FF0000FF"/>
    </font>
  </fonts>
  <fills count="11">
    <fill>
      <patternFill patternType="none"/>
    </fill>
    <fill>
      <patternFill patternType="lightGray"/>
    </fill>
    <fill>
      <patternFill patternType="solid">
        <fgColor rgb="FFEFEFEF"/>
        <bgColor rgb="FFEFEFEF"/>
      </patternFill>
    </fill>
    <fill>
      <patternFill patternType="solid">
        <fgColor rgb="FFC9DAF8"/>
        <bgColor rgb="FFC9DAF8"/>
      </patternFill>
    </fill>
    <fill>
      <patternFill patternType="solid">
        <fgColor rgb="FFD9EAD3"/>
        <bgColor rgb="FFD9EAD3"/>
      </patternFill>
    </fill>
    <fill>
      <patternFill patternType="solid">
        <fgColor rgb="FFFFFF00"/>
        <bgColor rgb="FFFFFF00"/>
      </patternFill>
    </fill>
    <fill>
      <patternFill patternType="solid">
        <fgColor rgb="FF000000"/>
        <bgColor rgb="FF000000"/>
      </patternFill>
    </fill>
    <fill>
      <patternFill patternType="solid">
        <fgColor rgb="FFF3F3F3"/>
        <bgColor rgb="FFF3F3F3"/>
      </patternFill>
    </fill>
    <fill>
      <patternFill patternType="solid">
        <fgColor rgb="FFFF9900"/>
        <bgColor rgb="FFFF9900"/>
      </patternFill>
    </fill>
    <fill>
      <patternFill patternType="solid">
        <fgColor rgb="FFFFFFFF"/>
        <bgColor rgb="FFFFFFFF"/>
      </patternFill>
    </fill>
    <fill>
      <patternFill patternType="solid">
        <fgColor rgb="FFDADFE8"/>
        <bgColor rgb="FFDADFE8"/>
      </patternFill>
    </fill>
  </fills>
  <borders count="6">
    <border/>
    <border>
      <right style="thin">
        <color rgb="FF356854"/>
      </right>
      <bottom style="thin">
        <color rgb="FF284E3F"/>
      </bottom>
    </border>
    <border>
      <right style="thin">
        <color rgb="FF356854"/>
      </right>
    </border>
    <border>
      <left style="hair">
        <color rgb="FFD1D5DB"/>
      </left>
    </border>
    <border>
      <right style="thin">
        <color rgb="FF284E3F"/>
      </right>
      <bottom style="thin">
        <color rgb="FF284E3F"/>
      </bottom>
    </border>
    <border>
      <right style="thin">
        <color rgb="FF284E3F"/>
      </right>
      <bottom style="thin">
        <color rgb="FFF6F8F9"/>
      </bottom>
    </border>
  </borders>
  <cellStyleXfs count="1">
    <xf borderId="0" fillId="0" fontId="0" numFmtId="0" applyAlignment="1" applyFont="1"/>
  </cellStyleXfs>
  <cellXfs count="409">
    <xf borderId="0" fillId="0" fontId="0" numFmtId="0" xfId="0" applyAlignment="1" applyFont="1">
      <alignment readingOrder="0" shrinkToFit="0" vertical="bottom" wrapText="0"/>
    </xf>
    <xf borderId="0" fillId="2" fontId="1" numFmtId="0" xfId="0" applyFill="1" applyFont="1"/>
    <xf borderId="0" fillId="2" fontId="1" numFmtId="0" xfId="0" applyAlignment="1" applyFont="1">
      <alignment readingOrder="0"/>
    </xf>
    <xf borderId="0" fillId="3" fontId="1" numFmtId="0" xfId="0" applyFill="1" applyFont="1"/>
    <xf borderId="0" fillId="4" fontId="1" numFmtId="0" xfId="0" applyFill="1" applyFont="1"/>
    <xf borderId="0" fillId="0" fontId="1" numFmtId="0" xfId="0" applyFont="1"/>
    <xf borderId="0" fillId="2" fontId="2" numFmtId="0" xfId="0" applyFont="1"/>
    <xf borderId="0" fillId="2" fontId="2" numFmtId="0" xfId="0" applyAlignment="1" applyFont="1">
      <alignment readingOrder="0"/>
    </xf>
    <xf borderId="0" fillId="3" fontId="2" numFmtId="0" xfId="0" applyFont="1"/>
    <xf borderId="0" fillId="4" fontId="2" numFmtId="0" xfId="0" applyFont="1"/>
    <xf borderId="0" fillId="2" fontId="2" numFmtId="0" xfId="0" applyFont="1"/>
    <xf borderId="0" fillId="5" fontId="2" numFmtId="0" xfId="0" applyFill="1" applyFont="1"/>
    <xf borderId="0" fillId="5" fontId="2" numFmtId="0" xfId="0" applyAlignment="1" applyFont="1">
      <alignment readingOrder="0"/>
    </xf>
    <xf borderId="0" fillId="5" fontId="2" numFmtId="0" xfId="0" applyFont="1"/>
    <xf borderId="0" fillId="2" fontId="3" numFmtId="0" xfId="0" applyAlignment="1" applyFont="1">
      <alignment vertical="bottom"/>
    </xf>
    <xf borderId="0" fillId="5" fontId="3" numFmtId="0" xfId="0" applyAlignment="1" applyFont="1">
      <alignment vertical="bottom"/>
    </xf>
    <xf borderId="0" fillId="2" fontId="3" numFmtId="0" xfId="0" applyAlignment="1" applyFont="1">
      <alignment readingOrder="0" vertical="bottom"/>
    </xf>
    <xf borderId="0" fillId="0" fontId="2" numFmtId="0" xfId="0" applyFont="1"/>
    <xf borderId="0" fillId="2" fontId="1" numFmtId="0" xfId="0" applyFont="1"/>
    <xf borderId="0" fillId="0" fontId="2" numFmtId="0" xfId="0" applyAlignment="1" applyFont="1">
      <alignment readingOrder="0"/>
    </xf>
    <xf borderId="0" fillId="2" fontId="4" numFmtId="0" xfId="0" applyAlignment="1" applyFont="1">
      <alignment horizontal="left" readingOrder="0"/>
    </xf>
    <xf borderId="0" fillId="3" fontId="4" numFmtId="0" xfId="0" applyAlignment="1" applyFont="1">
      <alignment horizontal="left"/>
    </xf>
    <xf borderId="0" fillId="4" fontId="4" numFmtId="0" xfId="0" applyAlignment="1" applyFont="1">
      <alignment horizontal="left"/>
    </xf>
    <xf borderId="0" fillId="3" fontId="4" numFmtId="0" xfId="0" applyAlignment="1" applyFont="1">
      <alignment horizontal="left" readingOrder="0"/>
    </xf>
    <xf borderId="0" fillId="4" fontId="4" numFmtId="0" xfId="0" applyAlignment="1" applyFont="1">
      <alignment horizontal="left" readingOrder="0"/>
    </xf>
    <xf borderId="0" fillId="2" fontId="5" numFmtId="0" xfId="0" applyAlignment="1" applyFont="1">
      <alignment horizontal="left" readingOrder="0"/>
    </xf>
    <xf borderId="0" fillId="5" fontId="6" numFmtId="0" xfId="0" applyAlignment="1" applyFont="1">
      <alignment horizontal="left"/>
    </xf>
    <xf borderId="0" fillId="5" fontId="6" numFmtId="0" xfId="0" applyAlignment="1" applyFont="1">
      <alignment horizontal="left" readingOrder="0"/>
    </xf>
    <xf borderId="0" fillId="5" fontId="6" numFmtId="0" xfId="0" applyAlignment="1" applyFont="1">
      <alignment horizontal="left"/>
    </xf>
    <xf borderId="0" fillId="5" fontId="5" numFmtId="0" xfId="0" applyAlignment="1" applyFont="1">
      <alignment horizontal="left" readingOrder="0"/>
    </xf>
    <xf borderId="0" fillId="5" fontId="6" numFmtId="0" xfId="0" applyFont="1"/>
    <xf borderId="0" fillId="2" fontId="6" numFmtId="0" xfId="0" applyAlignment="1" applyFont="1">
      <alignment horizontal="left"/>
    </xf>
    <xf borderId="0" fillId="2" fontId="6" numFmtId="0" xfId="0" applyAlignment="1" applyFont="1">
      <alignment horizontal="left" readingOrder="0"/>
    </xf>
    <xf borderId="0" fillId="3" fontId="6" numFmtId="0" xfId="0" applyAlignment="1" applyFont="1">
      <alignment horizontal="left"/>
    </xf>
    <xf borderId="0" fillId="4" fontId="6" numFmtId="0" xfId="0" applyAlignment="1" applyFont="1">
      <alignment horizontal="left"/>
    </xf>
    <xf borderId="0" fillId="3" fontId="6" numFmtId="0" xfId="0" applyAlignment="1" applyFont="1">
      <alignment horizontal="left"/>
    </xf>
    <xf borderId="0" fillId="3" fontId="6" numFmtId="0" xfId="0" applyAlignment="1" applyFont="1">
      <alignment horizontal="left" readingOrder="0"/>
    </xf>
    <xf borderId="0" fillId="4" fontId="6" numFmtId="0" xfId="0" applyAlignment="1" applyFont="1">
      <alignment horizontal="left"/>
    </xf>
    <xf borderId="0" fillId="4" fontId="6" numFmtId="0" xfId="0" applyAlignment="1" applyFont="1">
      <alignment horizontal="left" readingOrder="0"/>
    </xf>
    <xf borderId="0" fillId="2" fontId="6" numFmtId="0" xfId="0" applyAlignment="1" applyFont="1">
      <alignment horizontal="left"/>
    </xf>
    <xf borderId="0" fillId="2" fontId="6" numFmtId="0" xfId="0" applyFont="1"/>
    <xf borderId="0" fillId="2" fontId="6" numFmtId="0" xfId="0" applyAlignment="1" applyFont="1">
      <alignment horizontal="left" vertical="bottom"/>
    </xf>
    <xf borderId="0" fillId="5" fontId="6" numFmtId="0" xfId="0" applyAlignment="1" applyFont="1">
      <alignment horizontal="left" vertical="bottom"/>
    </xf>
    <xf borderId="0" fillId="2" fontId="6" numFmtId="0" xfId="0" applyAlignment="1" applyFont="1">
      <alignment horizontal="left" readingOrder="0" vertical="bottom"/>
    </xf>
    <xf borderId="0" fillId="2" fontId="7" numFmtId="0" xfId="0" applyAlignment="1" applyFont="1">
      <alignment horizontal="left" vertical="bottom"/>
    </xf>
    <xf borderId="0" fillId="2" fontId="3" numFmtId="0" xfId="0" applyAlignment="1" applyFont="1">
      <alignment horizontal="left" vertical="bottom"/>
    </xf>
    <xf borderId="0" fillId="2" fontId="3" numFmtId="0" xfId="0" applyAlignment="1" applyFont="1">
      <alignment vertical="bottom"/>
    </xf>
    <xf borderId="0" fillId="2" fontId="2" numFmtId="0" xfId="0" applyAlignment="1" applyFont="1">
      <alignment horizontal="left"/>
    </xf>
    <xf borderId="0" fillId="3" fontId="2" numFmtId="0" xfId="0" applyFont="1"/>
    <xf borderId="0" fillId="4" fontId="2" numFmtId="0" xfId="0" applyFont="1"/>
    <xf borderId="0" fillId="3" fontId="4" numFmtId="0" xfId="0" applyAlignment="1" applyFont="1">
      <alignment readingOrder="0"/>
    </xf>
    <xf borderId="0" fillId="2" fontId="8" numFmtId="0" xfId="0" applyAlignment="1" applyFont="1">
      <alignment readingOrder="0"/>
    </xf>
    <xf borderId="0" fillId="2" fontId="4" numFmtId="0" xfId="0" applyAlignment="1" applyFont="1">
      <alignment readingOrder="0"/>
    </xf>
    <xf borderId="0" fillId="3" fontId="6" numFmtId="0" xfId="0" applyAlignment="1" applyFont="1">
      <alignment readingOrder="0"/>
    </xf>
    <xf borderId="0" fillId="2" fontId="5" numFmtId="0" xfId="0" applyAlignment="1" applyFont="1">
      <alignment readingOrder="0"/>
    </xf>
    <xf borderId="0" fillId="4" fontId="6" numFmtId="0" xfId="0" applyAlignment="1" applyFont="1">
      <alignment readingOrder="0"/>
    </xf>
    <xf borderId="0" fillId="6" fontId="9" numFmtId="0" xfId="0" applyAlignment="1" applyFill="1" applyFont="1">
      <alignment horizontal="left" readingOrder="0"/>
    </xf>
    <xf borderId="0" fillId="0" fontId="1" numFmtId="0" xfId="0" applyAlignment="1" applyFont="1">
      <alignment horizontal="left"/>
    </xf>
    <xf borderId="0" fillId="0" fontId="2" numFmtId="0" xfId="0" applyAlignment="1" applyFont="1">
      <alignment horizontal="left"/>
    </xf>
    <xf borderId="0" fillId="0" fontId="2" numFmtId="0" xfId="0" applyAlignment="1" applyFont="1">
      <alignment horizontal="left" readingOrder="0"/>
    </xf>
    <xf borderId="1" fillId="6" fontId="9" numFmtId="0" xfId="0" applyAlignment="1" applyBorder="1" applyFont="1">
      <alignment readingOrder="0" vertical="bottom"/>
    </xf>
    <xf borderId="1" fillId="6" fontId="9" numFmtId="0" xfId="0" applyAlignment="1" applyBorder="1" applyFont="1">
      <alignment horizontal="left" readingOrder="0" vertical="bottom"/>
    </xf>
    <xf borderId="0" fillId="7" fontId="6" numFmtId="0" xfId="0" applyAlignment="1" applyFill="1" applyFont="1">
      <alignment horizontal="center" readingOrder="0" shrinkToFit="0" vertical="center" wrapText="1"/>
    </xf>
    <xf borderId="0" fillId="6" fontId="9" numFmtId="49" xfId="0" applyAlignment="1" applyFont="1" applyNumberFormat="1">
      <alignment horizontal="left" readingOrder="0" shrinkToFit="0" vertical="bottom" wrapText="1"/>
    </xf>
    <xf borderId="1" fillId="6" fontId="9" numFmtId="49" xfId="0" applyAlignment="1" applyBorder="1" applyFont="1" applyNumberFormat="1">
      <alignment horizontal="left" readingOrder="0" shrinkToFit="0" vertical="bottom" wrapText="1"/>
    </xf>
    <xf borderId="2" fillId="6" fontId="9" numFmtId="49" xfId="0" applyAlignment="1" applyBorder="1" applyFont="1" applyNumberFormat="1">
      <alignment horizontal="left" readingOrder="0" shrinkToFit="0" vertical="bottom" wrapText="1"/>
    </xf>
    <xf borderId="3" fillId="2" fontId="6" numFmtId="0" xfId="0" applyAlignment="1" applyBorder="1" applyFont="1">
      <alignment horizontal="left" vertical="bottom"/>
    </xf>
    <xf borderId="0" fillId="2" fontId="6" numFmtId="49" xfId="0" applyAlignment="1" applyFont="1" applyNumberFormat="1">
      <alignment horizontal="left" vertical="bottom"/>
    </xf>
    <xf borderId="0" fillId="2" fontId="10" numFmtId="49" xfId="0" applyAlignment="1" applyFont="1" applyNumberFormat="1">
      <alignment vertical="bottom"/>
    </xf>
    <xf borderId="0" fillId="2" fontId="10" numFmtId="0" xfId="0" applyAlignment="1" applyFont="1">
      <alignment horizontal="left" vertical="bottom"/>
    </xf>
    <xf borderId="3" fillId="2" fontId="6" numFmtId="49" xfId="0" applyAlignment="1" applyBorder="1" applyFont="1" applyNumberFormat="1">
      <alignment vertical="bottom"/>
    </xf>
    <xf borderId="0" fillId="2" fontId="6" numFmtId="0" xfId="0" applyAlignment="1" applyFont="1">
      <alignment readingOrder="0" vertical="bottom"/>
    </xf>
    <xf borderId="0" fillId="2" fontId="6" numFmtId="0" xfId="0" applyAlignment="1" applyFont="1">
      <alignment vertical="bottom"/>
    </xf>
    <xf borderId="0" fillId="2" fontId="10" numFmtId="0" xfId="0" applyAlignment="1" applyFont="1">
      <alignment vertical="bottom"/>
    </xf>
    <xf borderId="0" fillId="2" fontId="11" numFmtId="0" xfId="0" applyAlignment="1" applyFont="1">
      <alignment horizontal="left"/>
    </xf>
    <xf borderId="0" fillId="2" fontId="11" numFmtId="0" xfId="0" applyAlignment="1" applyFont="1">
      <alignment horizontal="left" readingOrder="0"/>
    </xf>
    <xf borderId="0" fillId="2" fontId="6" numFmtId="49" xfId="0" applyAlignment="1" applyFont="1" applyNumberFormat="1">
      <alignment vertical="bottom"/>
    </xf>
    <xf borderId="0" fillId="2" fontId="6" numFmtId="49" xfId="0" applyAlignment="1" applyFont="1" applyNumberFormat="1">
      <alignment readingOrder="0" vertical="bottom"/>
    </xf>
    <xf borderId="3" fillId="2" fontId="11" numFmtId="0" xfId="0" applyAlignment="1" applyBorder="1" applyFont="1">
      <alignment horizontal="left" readingOrder="0"/>
    </xf>
    <xf borderId="3" fillId="2" fontId="11" numFmtId="0" xfId="0" applyAlignment="1" applyBorder="1" applyFont="1">
      <alignment horizontal="left"/>
    </xf>
    <xf borderId="3" fillId="2" fontId="6" numFmtId="0" xfId="0" applyAlignment="1" applyBorder="1" applyFont="1">
      <alignment vertical="bottom"/>
    </xf>
    <xf borderId="0" fillId="8" fontId="4" numFmtId="49" xfId="0" applyAlignment="1" applyFill="1" applyFont="1" applyNumberFormat="1">
      <alignment vertical="bottom"/>
    </xf>
    <xf borderId="0" fillId="8" fontId="12" numFmtId="0" xfId="0" applyAlignment="1" applyFont="1">
      <alignment horizontal="left"/>
    </xf>
    <xf borderId="0" fillId="2" fontId="6" numFmtId="0" xfId="0" applyAlignment="1" applyFont="1">
      <alignment horizontal="left" vertical="bottom"/>
    </xf>
    <xf borderId="0" fillId="2" fontId="6" numFmtId="0" xfId="0" applyAlignment="1" applyFont="1">
      <alignment vertical="top"/>
    </xf>
    <xf borderId="3" fillId="2" fontId="6" numFmtId="0" xfId="0" applyAlignment="1" applyBorder="1" applyFont="1">
      <alignment vertical="top"/>
    </xf>
    <xf borderId="3" fillId="2" fontId="6" numFmtId="49" xfId="0" applyAlignment="1" applyBorder="1" applyFont="1" applyNumberFormat="1">
      <alignment readingOrder="0" vertical="bottom"/>
    </xf>
    <xf borderId="3" fillId="2" fontId="6" numFmtId="0" xfId="0" applyAlignment="1" applyBorder="1" applyFont="1">
      <alignment readingOrder="0" vertical="bottom"/>
    </xf>
    <xf borderId="3" fillId="2" fontId="6" numFmtId="164" xfId="0" applyAlignment="1" applyBorder="1" applyFont="1" applyNumberFormat="1">
      <alignment horizontal="left" vertical="bottom"/>
    </xf>
    <xf borderId="0" fillId="2" fontId="6" numFmtId="49" xfId="0" applyAlignment="1" applyFont="1" applyNumberFormat="1">
      <alignment horizontal="left" vertical="top"/>
    </xf>
    <xf borderId="0" fillId="8" fontId="13" numFmtId="0" xfId="0" applyAlignment="1" applyFont="1">
      <alignment horizontal="left" vertical="bottom"/>
    </xf>
    <xf borderId="3" fillId="2" fontId="6" numFmtId="0" xfId="0" applyAlignment="1" applyBorder="1" applyFont="1">
      <alignment readingOrder="0" vertical="top"/>
    </xf>
    <xf borderId="0" fillId="2" fontId="6" numFmtId="0" xfId="0" applyAlignment="1" applyFont="1">
      <alignment readingOrder="0" vertical="top"/>
    </xf>
    <xf borderId="0" fillId="5" fontId="6" numFmtId="0" xfId="0" applyAlignment="1" applyFont="1">
      <alignment horizontal="left" vertical="bottom"/>
    </xf>
    <xf borderId="0" fillId="5" fontId="6" numFmtId="0" xfId="0" applyAlignment="1" applyFont="1">
      <alignment readingOrder="0" vertical="top"/>
    </xf>
    <xf borderId="0" fillId="5" fontId="6" numFmtId="0" xfId="0" applyAlignment="1" applyFont="1">
      <alignment readingOrder="0" vertical="bottom"/>
    </xf>
    <xf borderId="0" fillId="5" fontId="11" numFmtId="0" xfId="0" applyAlignment="1" applyFont="1">
      <alignment horizontal="left"/>
    </xf>
    <xf borderId="0" fillId="5" fontId="6" numFmtId="0" xfId="0" applyAlignment="1" applyFont="1">
      <alignment vertical="bottom"/>
    </xf>
    <xf borderId="0" fillId="5" fontId="11" numFmtId="0" xfId="0" applyAlignment="1" applyFont="1">
      <alignment horizontal="left" readingOrder="0"/>
    </xf>
    <xf borderId="0" fillId="2" fontId="11" numFmtId="0" xfId="0" applyAlignment="1" applyFont="1">
      <alignment vertical="bottom"/>
    </xf>
    <xf borderId="0" fillId="2" fontId="11" numFmtId="49" xfId="0" applyAlignment="1" applyFont="1" applyNumberFormat="1">
      <alignment readingOrder="0" vertical="bottom"/>
    </xf>
    <xf borderId="0" fillId="2" fontId="11" numFmtId="0" xfId="0" applyAlignment="1" applyFont="1">
      <alignment horizontal="left" vertical="bottom"/>
    </xf>
    <xf borderId="0" fillId="2" fontId="11" numFmtId="0" xfId="0" applyAlignment="1" applyFont="1">
      <alignment readingOrder="0" vertical="bottom"/>
    </xf>
    <xf borderId="0" fillId="2" fontId="11" numFmtId="3" xfId="0" applyAlignment="1" applyFont="1" applyNumberFormat="1">
      <alignment horizontal="left" readingOrder="0" shrinkToFit="0" wrapText="0"/>
    </xf>
    <xf borderId="0" fillId="2" fontId="11" numFmtId="3" xfId="0" applyAlignment="1" applyFont="1" applyNumberFormat="1">
      <alignment horizontal="left" vertical="bottom"/>
    </xf>
    <xf borderId="0" fillId="2" fontId="11" numFmtId="49" xfId="0" applyAlignment="1" applyFont="1" applyNumberFormat="1">
      <alignment horizontal="left" vertical="bottom"/>
    </xf>
    <xf borderId="0" fillId="2" fontId="11" numFmtId="0" xfId="0" applyAlignment="1" applyFont="1">
      <alignment horizontal="left" readingOrder="0" shrinkToFit="0" wrapText="0"/>
    </xf>
    <xf borderId="0" fillId="2" fontId="11" numFmtId="10" xfId="0" applyAlignment="1" applyFont="1" applyNumberFormat="1">
      <alignment vertical="bottom"/>
    </xf>
    <xf borderId="0" fillId="2" fontId="11" numFmtId="0" xfId="0" applyAlignment="1" applyFont="1">
      <alignment readingOrder="0"/>
    </xf>
    <xf borderId="0" fillId="2" fontId="11" numFmtId="0" xfId="0" applyAlignment="1" applyFont="1">
      <alignment horizontal="left" readingOrder="0" vertical="bottom"/>
    </xf>
    <xf borderId="0" fillId="2" fontId="11" numFmtId="0" xfId="0" applyAlignment="1" applyFont="1">
      <alignment vertical="bottom"/>
    </xf>
    <xf borderId="0" fillId="2" fontId="11" numFmtId="49" xfId="0" applyAlignment="1" applyFont="1" applyNumberFormat="1">
      <alignment horizontal="left" readingOrder="0" vertical="bottom"/>
    </xf>
    <xf borderId="0" fillId="5" fontId="11" numFmtId="0" xfId="0" applyAlignment="1" applyFont="1">
      <alignment readingOrder="0" vertical="bottom"/>
    </xf>
    <xf borderId="0" fillId="5" fontId="11" numFmtId="0" xfId="0" applyAlignment="1" applyFont="1">
      <alignment readingOrder="0"/>
    </xf>
    <xf borderId="0" fillId="2" fontId="11" numFmtId="164" xfId="0" applyAlignment="1" applyFont="1" applyNumberFormat="1">
      <alignment horizontal="left" readingOrder="0" shrinkToFit="0" wrapText="0"/>
    </xf>
    <xf borderId="0" fillId="8" fontId="12" numFmtId="0" xfId="0" applyAlignment="1" applyFont="1">
      <alignment horizontal="left" vertical="bottom"/>
    </xf>
    <xf borderId="0" fillId="8" fontId="12" numFmtId="3" xfId="0" applyAlignment="1" applyFont="1" applyNumberFormat="1">
      <alignment horizontal="left" readingOrder="0" shrinkToFit="0" wrapText="0"/>
    </xf>
    <xf borderId="0" fillId="8" fontId="12" numFmtId="0" xfId="0" applyAlignment="1" applyFont="1">
      <alignment horizontal="left" readingOrder="0" vertical="bottom"/>
    </xf>
    <xf borderId="0" fillId="2" fontId="6" numFmtId="164" xfId="0" applyAlignment="1" applyFont="1" applyNumberFormat="1">
      <alignment horizontal="left" vertical="bottom"/>
    </xf>
    <xf borderId="1" fillId="6" fontId="14" numFmtId="0" xfId="0" applyAlignment="1" applyBorder="1" applyFont="1">
      <alignment vertical="bottom"/>
    </xf>
    <xf borderId="1" fillId="6" fontId="14" numFmtId="49" xfId="0" applyAlignment="1" applyBorder="1" applyFont="1" applyNumberFormat="1">
      <alignment horizontal="left" readingOrder="0" shrinkToFit="0" vertical="bottom" wrapText="1"/>
    </xf>
    <xf borderId="1" fillId="6" fontId="14" numFmtId="49" xfId="0" applyAlignment="1" applyBorder="1" applyFont="1" applyNumberFormat="1">
      <alignment shrinkToFit="0" vertical="bottom" wrapText="1"/>
    </xf>
    <xf borderId="1" fillId="6" fontId="14" numFmtId="49" xfId="0" applyAlignment="1" applyBorder="1" applyFont="1" applyNumberFormat="1">
      <alignment readingOrder="0" shrinkToFit="0" vertical="bottom" wrapText="1"/>
    </xf>
    <xf borderId="3" fillId="2" fontId="11" numFmtId="0" xfId="0" applyAlignment="1" applyBorder="1" applyFont="1">
      <alignment vertical="bottom"/>
    </xf>
    <xf borderId="3" fillId="2" fontId="11" numFmtId="0" xfId="0" applyAlignment="1" applyBorder="1" applyFont="1">
      <alignment horizontal="left" readingOrder="0" shrinkToFit="0" wrapText="0"/>
    </xf>
    <xf borderId="3" fillId="2" fontId="11" numFmtId="3" xfId="0" applyAlignment="1" applyBorder="1" applyFont="1" applyNumberFormat="1">
      <alignment horizontal="left" readingOrder="0" shrinkToFit="0" wrapText="0"/>
    </xf>
    <xf borderId="3" fillId="2" fontId="11" numFmtId="0" xfId="0" applyAlignment="1" applyBorder="1" applyFont="1">
      <alignment horizontal="left" vertical="bottom"/>
    </xf>
    <xf borderId="3" fillId="2" fontId="11" numFmtId="10" xfId="0" applyAlignment="1" applyBorder="1" applyFont="1" applyNumberFormat="1">
      <alignment vertical="bottom"/>
    </xf>
    <xf borderId="3" fillId="2" fontId="11" numFmtId="3" xfId="0" applyAlignment="1" applyBorder="1" applyFont="1" applyNumberFormat="1">
      <alignment horizontal="left" vertical="bottom"/>
    </xf>
    <xf borderId="3" fillId="2" fontId="10" numFmtId="0" xfId="0" applyAlignment="1" applyBorder="1" applyFont="1">
      <alignment horizontal="left" vertical="bottom"/>
    </xf>
    <xf borderId="3" fillId="2" fontId="11" numFmtId="0" xfId="0" applyAlignment="1" applyBorder="1" applyFont="1">
      <alignment vertical="bottom"/>
    </xf>
    <xf borderId="3" fillId="2" fontId="11" numFmtId="0" xfId="0" applyAlignment="1" applyBorder="1" applyFont="1">
      <alignment horizontal="left" readingOrder="0" vertical="bottom"/>
    </xf>
    <xf borderId="3" fillId="2" fontId="11" numFmtId="0" xfId="0" applyAlignment="1" applyBorder="1" applyFont="1">
      <alignment readingOrder="0"/>
    </xf>
    <xf borderId="0" fillId="2" fontId="11" numFmtId="49" xfId="0" applyAlignment="1" applyFont="1" applyNumberFormat="1">
      <alignment horizontal="left" readingOrder="0" shrinkToFit="0" wrapText="0"/>
    </xf>
    <xf borderId="3" fillId="2" fontId="11" numFmtId="164" xfId="0" applyAlignment="1" applyBorder="1" applyFont="1" applyNumberFormat="1">
      <alignment horizontal="left" readingOrder="0" shrinkToFit="0" wrapText="0"/>
    </xf>
    <xf borderId="0" fillId="2" fontId="11" numFmtId="0" xfId="0" applyAlignment="1" applyFont="1">
      <alignment horizontal="left" readingOrder="0" shrinkToFit="0" wrapText="0"/>
    </xf>
    <xf borderId="0" fillId="8" fontId="12" numFmtId="0" xfId="0" applyAlignment="1" applyFont="1">
      <alignment horizontal="left" readingOrder="0" shrinkToFit="0" wrapText="0"/>
    </xf>
    <xf borderId="3" fillId="2" fontId="11" numFmtId="49" xfId="0" applyAlignment="1" applyBorder="1" applyFont="1" applyNumberFormat="1">
      <alignment horizontal="left" readingOrder="0" vertical="bottom"/>
    </xf>
    <xf borderId="0" fillId="2" fontId="11" numFmtId="0" xfId="0" applyFont="1"/>
    <xf borderId="3" fillId="2" fontId="11" numFmtId="0" xfId="0" applyAlignment="1" applyBorder="1" applyFont="1">
      <alignment readingOrder="0" vertical="bottom"/>
    </xf>
    <xf borderId="0" fillId="2" fontId="11" numFmtId="0" xfId="0" applyAlignment="1" applyFont="1">
      <alignment readingOrder="0" vertical="top"/>
    </xf>
    <xf borderId="0" fillId="5" fontId="11" numFmtId="49" xfId="0" applyAlignment="1" applyFont="1" applyNumberFormat="1">
      <alignment vertical="bottom"/>
    </xf>
    <xf borderId="0" fillId="5" fontId="11" numFmtId="49" xfId="0" applyAlignment="1" applyFont="1" applyNumberFormat="1">
      <alignment horizontal="left" vertical="bottom"/>
    </xf>
    <xf borderId="3" fillId="5" fontId="11" numFmtId="49" xfId="0" applyAlignment="1" applyBorder="1" applyFont="1" applyNumberFormat="1">
      <alignment horizontal="left" vertical="bottom"/>
    </xf>
    <xf borderId="0" fillId="0" fontId="15" numFmtId="0" xfId="0" applyAlignment="1" applyFont="1">
      <alignment horizontal="left" readingOrder="0" shrinkToFit="0" wrapText="0"/>
    </xf>
    <xf borderId="0" fillId="0" fontId="16" numFmtId="0" xfId="0" applyAlignment="1" applyFont="1">
      <alignment horizontal="left" readingOrder="0" shrinkToFit="0" wrapText="0"/>
    </xf>
    <xf borderId="0" fillId="0" fontId="2" numFmtId="0" xfId="0" applyAlignment="1" applyFont="1">
      <alignment horizontal="center"/>
    </xf>
    <xf borderId="0" fillId="0" fontId="17" numFmtId="0" xfId="0" applyAlignment="1" applyFont="1">
      <alignment horizontal="left" readingOrder="0" shrinkToFit="0" wrapText="0"/>
    </xf>
    <xf borderId="0" fillId="0" fontId="0" numFmtId="0" xfId="0" applyAlignment="1" applyFont="1">
      <alignment horizontal="left" readingOrder="0" shrinkToFit="0" wrapText="0"/>
    </xf>
    <xf borderId="3" fillId="9" fontId="0" numFmtId="0" xfId="0" applyAlignment="1" applyBorder="1" applyFill="1" applyFont="1">
      <alignment horizontal="left" readingOrder="0" shrinkToFit="0" wrapText="0"/>
    </xf>
    <xf borderId="0" fillId="9" fontId="0" numFmtId="0" xfId="0" applyAlignment="1" applyFont="1">
      <alignment horizontal="left" readingOrder="0" shrinkToFit="0" wrapText="0"/>
    </xf>
    <xf borderId="3" fillId="9" fontId="0" numFmtId="0" xfId="0" applyAlignment="1" applyBorder="1" applyFont="1">
      <alignment horizontal="center" readingOrder="0" shrinkToFit="0" wrapText="0"/>
    </xf>
    <xf borderId="3" fillId="9" fontId="18" numFmtId="0" xfId="0" applyAlignment="1" applyBorder="1" applyFont="1">
      <alignment horizontal="left" readingOrder="0" shrinkToFit="0" wrapText="0"/>
    </xf>
    <xf borderId="3" fillId="9" fontId="0" numFmtId="0" xfId="0" applyAlignment="1" applyBorder="1" applyFont="1">
      <alignment vertical="bottom"/>
    </xf>
    <xf borderId="0" fillId="9" fontId="0" numFmtId="0" xfId="0" applyAlignment="1" applyFont="1">
      <alignment vertical="bottom"/>
    </xf>
    <xf borderId="0" fillId="9" fontId="0" numFmtId="3" xfId="0" applyAlignment="1" applyFont="1" applyNumberFormat="1">
      <alignment horizontal="center" vertical="bottom"/>
    </xf>
    <xf borderId="3" fillId="9" fontId="0" numFmtId="0" xfId="0" applyAlignment="1" applyBorder="1" applyFont="1">
      <alignment horizontal="center" vertical="bottom"/>
    </xf>
    <xf borderId="3" fillId="9" fontId="0" numFmtId="3" xfId="0" applyAlignment="1" applyBorder="1" applyFont="1" applyNumberFormat="1">
      <alignment horizontal="center" readingOrder="0" shrinkToFit="0" wrapText="0"/>
    </xf>
    <xf borderId="3" fillId="9" fontId="0" numFmtId="3" xfId="0" applyAlignment="1" applyBorder="1" applyFont="1" applyNumberFormat="1">
      <alignment horizontal="center" vertical="bottom"/>
    </xf>
    <xf borderId="3" fillId="9" fontId="0" numFmtId="164" xfId="0" applyAlignment="1" applyBorder="1" applyFont="1" applyNumberFormat="1">
      <alignment horizontal="left" readingOrder="0" shrinkToFit="0" wrapText="0"/>
    </xf>
    <xf borderId="0" fillId="9" fontId="0" numFmtId="3" xfId="0" applyAlignment="1" applyFont="1" applyNumberFormat="1">
      <alignment horizontal="center" readingOrder="0" shrinkToFit="0" wrapText="0"/>
    </xf>
    <xf borderId="0" fillId="9" fontId="0" numFmtId="0" xfId="0" applyAlignment="1" applyFont="1">
      <alignment horizontal="center" readingOrder="0" shrinkToFit="0" wrapText="0"/>
    </xf>
    <xf borderId="3" fillId="0" fontId="0" numFmtId="0" xfId="0" applyAlignment="1" applyBorder="1" applyFont="1">
      <alignment horizontal="left" readingOrder="0" shrinkToFit="0" wrapText="0"/>
    </xf>
    <xf borderId="3" fillId="9" fontId="0" numFmtId="0" xfId="0" applyAlignment="1" applyBorder="1" applyFont="1">
      <alignment readingOrder="0" vertical="bottom"/>
    </xf>
    <xf borderId="0" fillId="0" fontId="0" numFmtId="0" xfId="0" applyAlignment="1" applyFont="1">
      <alignment horizontal="left" readingOrder="0" shrinkToFit="0" wrapText="0"/>
    </xf>
    <xf borderId="0" fillId="9" fontId="0" numFmtId="0" xfId="0" applyAlignment="1" applyFont="1">
      <alignment horizontal="center" vertical="bottom"/>
    </xf>
    <xf borderId="0" fillId="9" fontId="0" numFmtId="0" xfId="0" applyAlignment="1" applyFont="1">
      <alignment readingOrder="0" vertical="bottom"/>
    </xf>
    <xf borderId="0" fillId="9" fontId="19" numFmtId="0" xfId="0" applyAlignment="1" applyFont="1">
      <alignment horizontal="left" readingOrder="0" shrinkToFit="0" wrapText="0"/>
    </xf>
    <xf borderId="3" fillId="9" fontId="20" numFmtId="0" xfId="0" applyAlignment="1" applyBorder="1" applyFont="1">
      <alignment vertical="bottom"/>
    </xf>
    <xf borderId="0" fillId="0" fontId="1" numFmtId="0" xfId="0" applyAlignment="1" applyFont="1">
      <alignment horizontal="left" readingOrder="0" shrinkToFit="0" wrapText="0"/>
    </xf>
    <xf borderId="0" fillId="0" fontId="1" numFmtId="0" xfId="0" applyAlignment="1" applyFont="1">
      <alignment horizontal="center" readingOrder="0" shrinkToFit="0" wrapText="0"/>
    </xf>
    <xf borderId="0" fillId="0" fontId="2" numFmtId="0" xfId="0" applyAlignment="1" applyFont="1">
      <alignment horizontal="left" readingOrder="0" shrinkToFit="0" wrapText="0"/>
    </xf>
    <xf borderId="0" fillId="0" fontId="21" numFmtId="0" xfId="0" applyAlignment="1" applyFont="1">
      <alignment horizontal="left" readingOrder="0" shrinkToFit="0" wrapText="0"/>
    </xf>
    <xf borderId="3" fillId="0" fontId="2" numFmtId="0" xfId="0" applyAlignment="1" applyBorder="1" applyFont="1">
      <alignment horizontal="left" readingOrder="0" shrinkToFit="0" wrapText="0"/>
    </xf>
    <xf borderId="3" fillId="0" fontId="2" numFmtId="10" xfId="0" applyAlignment="1" applyBorder="1" applyFont="1" applyNumberFormat="1">
      <alignment horizontal="left" readingOrder="0" shrinkToFit="0" wrapText="0"/>
    </xf>
    <xf borderId="0" fillId="0" fontId="2" numFmtId="0" xfId="0" applyAlignment="1" applyFont="1">
      <alignment horizontal="left" shrinkToFit="0" wrapText="0"/>
    </xf>
    <xf borderId="0" fillId="0" fontId="22" numFmtId="0" xfId="0" applyAlignment="1" applyFont="1">
      <alignment horizontal="left" readingOrder="0"/>
    </xf>
    <xf borderId="0" fillId="0" fontId="23" numFmtId="0" xfId="0" applyAlignment="1" applyFont="1">
      <alignment horizontal="left"/>
    </xf>
    <xf borderId="0" fillId="0" fontId="23" numFmtId="0" xfId="0" applyAlignment="1" applyFont="1">
      <alignment horizontal="left" readingOrder="0"/>
    </xf>
    <xf borderId="0" fillId="0" fontId="24" numFmtId="0" xfId="0" applyAlignment="1" applyFont="1">
      <alignment horizontal="left"/>
    </xf>
    <xf borderId="0" fillId="6" fontId="25" numFmtId="0" xfId="0" applyAlignment="1" applyFont="1">
      <alignment readingOrder="0" vertical="bottom"/>
    </xf>
    <xf borderId="0" fillId="6" fontId="25" numFmtId="164" xfId="0" applyAlignment="1" applyFont="1" applyNumberFormat="1">
      <alignment vertical="bottom"/>
    </xf>
    <xf borderId="0" fillId="6" fontId="26" numFmtId="0" xfId="0" applyFont="1"/>
    <xf borderId="0" fillId="6" fontId="25" numFmtId="0" xfId="0" applyAlignment="1" applyFont="1">
      <alignment vertical="bottom"/>
    </xf>
    <xf borderId="0" fillId="0" fontId="3" numFmtId="0" xfId="0" applyAlignment="1" applyFont="1">
      <alignment vertical="bottom"/>
    </xf>
    <xf borderId="0" fillId="2" fontId="6" numFmtId="0" xfId="0" applyAlignment="1" applyFont="1">
      <alignment readingOrder="0"/>
    </xf>
    <xf borderId="0" fillId="0" fontId="3" numFmtId="0" xfId="0" applyAlignment="1" applyFont="1">
      <alignment readingOrder="0" vertical="bottom"/>
    </xf>
    <xf borderId="0" fillId="0" fontId="27" numFmtId="0" xfId="0" applyAlignment="1" applyFont="1">
      <alignment vertical="top"/>
    </xf>
    <xf borderId="0" fillId="0" fontId="3" numFmtId="0" xfId="0" applyAlignment="1" applyFont="1">
      <alignment horizontal="left" readingOrder="0" vertical="bottom"/>
    </xf>
    <xf borderId="0" fillId="0" fontId="1" numFmtId="0" xfId="0" applyAlignment="1" applyFont="1">
      <alignment readingOrder="0"/>
    </xf>
    <xf borderId="0" fillId="0" fontId="3" numFmtId="164" xfId="0" applyAlignment="1" applyFont="1" applyNumberFormat="1">
      <alignment horizontal="left" vertical="bottom"/>
    </xf>
    <xf borderId="0" fillId="0" fontId="28" numFmtId="0" xfId="0" applyAlignment="1" applyFont="1">
      <alignment readingOrder="0" vertical="top"/>
    </xf>
    <xf borderId="0" fillId="0" fontId="2" numFmtId="164" xfId="0" applyAlignment="1" applyFont="1" applyNumberFormat="1">
      <alignment horizontal="left" readingOrder="0"/>
    </xf>
    <xf borderId="0" fillId="0" fontId="1" numFmtId="0" xfId="0" applyAlignment="1" applyFont="1">
      <alignment readingOrder="0"/>
    </xf>
    <xf borderId="0" fillId="0" fontId="27" numFmtId="0" xfId="0" applyAlignment="1" applyFont="1">
      <alignment vertical="bottom"/>
    </xf>
    <xf borderId="0" fillId="0" fontId="2" numFmtId="164" xfId="0" applyAlignment="1" applyFont="1" applyNumberFormat="1">
      <alignment readingOrder="0"/>
    </xf>
    <xf borderId="0" fillId="0" fontId="29" numFmtId="0" xfId="0" applyAlignment="1" applyFont="1">
      <alignment vertical="top"/>
    </xf>
    <xf borderId="0" fillId="0" fontId="29" numFmtId="0" xfId="0" applyAlignment="1" applyFont="1">
      <alignment vertical="top"/>
    </xf>
    <xf borderId="0" fillId="0" fontId="27" numFmtId="0" xfId="0" applyAlignment="1" applyFont="1">
      <alignment readingOrder="0" vertical="top"/>
    </xf>
    <xf borderId="0" fillId="0" fontId="30" numFmtId="0" xfId="0" applyAlignment="1" applyFont="1">
      <alignment readingOrder="0"/>
    </xf>
    <xf borderId="0" fillId="5" fontId="3" numFmtId="0" xfId="0" applyAlignment="1" applyFont="1">
      <alignment vertical="bottom"/>
    </xf>
    <xf borderId="0" fillId="2" fontId="3" numFmtId="0" xfId="0" applyAlignment="1" applyFont="1">
      <alignment horizontal="left" readingOrder="0" vertical="bottom"/>
    </xf>
    <xf borderId="0" fillId="2" fontId="3" numFmtId="164" xfId="0" applyAlignment="1" applyFont="1" applyNumberFormat="1">
      <alignment horizontal="left" vertical="bottom"/>
    </xf>
    <xf borderId="0" fillId="2" fontId="6" numFmtId="164" xfId="0" applyAlignment="1" applyFont="1" applyNumberFormat="1">
      <alignment horizontal="left" readingOrder="0"/>
    </xf>
    <xf borderId="0" fillId="2" fontId="28" numFmtId="0" xfId="0" applyAlignment="1" applyFont="1">
      <alignment readingOrder="0" vertical="top"/>
    </xf>
    <xf borderId="0" fillId="2" fontId="2" numFmtId="164" xfId="0" applyAlignment="1" applyFont="1" applyNumberFormat="1">
      <alignment horizontal="left" readingOrder="0"/>
    </xf>
    <xf borderId="0" fillId="2" fontId="27" numFmtId="0" xfId="0" applyAlignment="1" applyFont="1">
      <alignment vertical="top"/>
    </xf>
    <xf borderId="0" fillId="2" fontId="1" numFmtId="0" xfId="0" applyAlignment="1" applyFont="1">
      <alignment readingOrder="0"/>
    </xf>
    <xf borderId="0" fillId="2" fontId="27" numFmtId="0" xfId="0" applyAlignment="1" applyFont="1">
      <alignment vertical="bottom"/>
    </xf>
    <xf borderId="0" fillId="2" fontId="2" numFmtId="164" xfId="0" applyAlignment="1" applyFont="1" applyNumberFormat="1">
      <alignment readingOrder="0"/>
    </xf>
    <xf borderId="0" fillId="2" fontId="31" numFmtId="0" xfId="0" applyAlignment="1" applyFont="1">
      <alignment vertical="top"/>
    </xf>
    <xf borderId="0" fillId="2" fontId="29" numFmtId="0" xfId="0" applyAlignment="1" applyFont="1">
      <alignment vertical="top"/>
    </xf>
    <xf borderId="0" fillId="2" fontId="29" numFmtId="0" xfId="0" applyAlignment="1" applyFont="1">
      <alignment vertical="top"/>
    </xf>
    <xf borderId="0" fillId="2" fontId="27" numFmtId="0" xfId="0" applyAlignment="1" applyFont="1">
      <alignment readingOrder="0" vertical="top"/>
    </xf>
    <xf borderId="0" fillId="2" fontId="32" numFmtId="0" xfId="0" applyAlignment="1" applyFont="1">
      <alignment readingOrder="0"/>
    </xf>
    <xf borderId="0" fillId="5" fontId="27" numFmtId="0" xfId="0" applyAlignment="1" applyFont="1">
      <alignment vertical="top"/>
    </xf>
    <xf borderId="0" fillId="5" fontId="1" numFmtId="0" xfId="0" applyAlignment="1" applyFont="1">
      <alignment readingOrder="0"/>
    </xf>
    <xf borderId="0" fillId="5" fontId="3" numFmtId="0" xfId="0" applyAlignment="1" applyFont="1">
      <alignment readingOrder="0" vertical="bottom"/>
    </xf>
    <xf borderId="0" fillId="8" fontId="4" numFmtId="0" xfId="0" applyAlignment="1" applyFont="1">
      <alignment horizontal="left" readingOrder="0"/>
    </xf>
    <xf borderId="0" fillId="2" fontId="6" numFmtId="49" xfId="0" applyAlignment="1" applyFont="1" applyNumberFormat="1">
      <alignment readingOrder="0"/>
    </xf>
    <xf borderId="0" fillId="2" fontId="11" numFmtId="49" xfId="0" applyAlignment="1" applyFont="1" applyNumberFormat="1">
      <alignment readingOrder="0" vertical="top"/>
    </xf>
    <xf borderId="0" fillId="2" fontId="6" numFmtId="49" xfId="0" applyAlignment="1" applyFont="1" applyNumberFormat="1">
      <alignment vertical="top"/>
    </xf>
    <xf borderId="0" fillId="8" fontId="4" numFmtId="0" xfId="0" applyAlignment="1" applyFont="1">
      <alignment horizontal="left" vertical="top"/>
    </xf>
    <xf borderId="0" fillId="5" fontId="6" numFmtId="0" xfId="0" applyAlignment="1" applyFont="1">
      <alignment vertical="bottom"/>
    </xf>
    <xf borderId="0" fillId="2" fontId="11" numFmtId="0" xfId="0" applyAlignment="1" applyFont="1">
      <alignment horizontal="left" vertical="bottom"/>
    </xf>
    <xf borderId="0" fillId="8" fontId="4" numFmtId="49" xfId="0" applyAlignment="1" applyFont="1" applyNumberFormat="1">
      <alignment horizontal="left" vertical="bottom"/>
    </xf>
    <xf borderId="0" fillId="2" fontId="6" numFmtId="49" xfId="0" applyAlignment="1" applyFont="1" applyNumberFormat="1">
      <alignment horizontal="left" readingOrder="0" vertical="bottom"/>
    </xf>
    <xf borderId="0" fillId="0" fontId="10" numFmtId="0" xfId="0" applyFont="1"/>
    <xf borderId="0" fillId="0" fontId="6" numFmtId="0" xfId="0" applyFont="1"/>
    <xf borderId="1" fillId="6" fontId="14" numFmtId="0" xfId="0" applyAlignment="1" applyBorder="1" applyFont="1">
      <alignment readingOrder="0" vertical="bottom"/>
    </xf>
    <xf borderId="1" fillId="6" fontId="14" numFmtId="0" xfId="0" applyAlignment="1" applyBorder="1" applyFont="1">
      <alignment horizontal="left" readingOrder="0" vertical="bottom"/>
    </xf>
    <xf borderId="4" fillId="6" fontId="14" numFmtId="0" xfId="0" applyAlignment="1" applyBorder="1" applyFont="1">
      <alignment readingOrder="0" shrinkToFit="0" vertical="bottom" wrapText="1"/>
    </xf>
    <xf borderId="0" fillId="6" fontId="14" numFmtId="0" xfId="0" applyAlignment="1" applyFont="1">
      <alignment readingOrder="0" vertical="bottom"/>
    </xf>
    <xf borderId="0" fillId="6" fontId="14" numFmtId="0" xfId="0" applyAlignment="1" applyFont="1">
      <alignment vertical="bottom"/>
    </xf>
    <xf borderId="0" fillId="2" fontId="10" numFmtId="0" xfId="0" applyAlignment="1" applyFont="1">
      <alignment readingOrder="0"/>
    </xf>
    <xf borderId="0" fillId="2" fontId="10" numFmtId="0" xfId="0" applyAlignment="1" applyFont="1">
      <alignment readingOrder="0" vertical="bottom"/>
    </xf>
    <xf borderId="0" fillId="2" fontId="10" numFmtId="0" xfId="0" applyFont="1"/>
    <xf borderId="0" fillId="2" fontId="10" numFmtId="165" xfId="0" applyAlignment="1" applyFont="1" applyNumberFormat="1">
      <alignment horizontal="left" readingOrder="0"/>
    </xf>
    <xf borderId="0" fillId="2" fontId="33" numFmtId="0" xfId="0" applyAlignment="1" applyFont="1">
      <alignment readingOrder="0"/>
    </xf>
    <xf borderId="0" fillId="2" fontId="10" numFmtId="0" xfId="0" applyAlignment="1" applyFont="1">
      <alignment vertical="bottom"/>
    </xf>
    <xf borderId="0" fillId="2" fontId="34" numFmtId="0" xfId="0" applyAlignment="1" applyFont="1">
      <alignment vertical="bottom"/>
    </xf>
    <xf borderId="0" fillId="2" fontId="35" numFmtId="0" xfId="0" applyAlignment="1" applyFont="1">
      <alignment shrinkToFit="0" vertical="bottom" wrapText="0"/>
    </xf>
    <xf borderId="0" fillId="2" fontId="34" numFmtId="0" xfId="0" applyAlignment="1" applyFont="1">
      <alignment horizontal="left" vertical="bottom"/>
    </xf>
    <xf borderId="0" fillId="2" fontId="34" numFmtId="166" xfId="0" applyAlignment="1" applyFont="1" applyNumberFormat="1">
      <alignment horizontal="left" vertical="bottom"/>
    </xf>
    <xf borderId="0" fillId="2" fontId="6" numFmtId="0" xfId="0" applyFont="1"/>
    <xf borderId="0" fillId="2" fontId="36" numFmtId="0" xfId="0" applyAlignment="1" applyFont="1">
      <alignment vertical="bottom"/>
    </xf>
    <xf borderId="0" fillId="2" fontId="10" numFmtId="167" xfId="0" applyAlignment="1" applyFont="1" applyNumberFormat="1">
      <alignment horizontal="left" readingOrder="0" vertical="bottom"/>
    </xf>
    <xf borderId="0" fillId="2" fontId="37" numFmtId="0" xfId="0" applyAlignment="1" applyFont="1">
      <alignment vertical="bottom"/>
    </xf>
    <xf borderId="0" fillId="2" fontId="10" numFmtId="0" xfId="0" applyAlignment="1" applyFont="1">
      <alignment horizontal="left" readingOrder="0" vertical="bottom"/>
    </xf>
    <xf borderId="0" fillId="2" fontId="38" numFmtId="0" xfId="0" applyAlignment="1" applyFont="1">
      <alignment readingOrder="0"/>
    </xf>
    <xf borderId="0" fillId="2" fontId="39" numFmtId="0" xfId="0" applyAlignment="1" applyFont="1">
      <alignment horizontal="left" shrinkToFit="0" wrapText="1"/>
    </xf>
    <xf borderId="0" fillId="2" fontId="34" numFmtId="168" xfId="0" applyAlignment="1" applyFont="1" applyNumberFormat="1">
      <alignment horizontal="left" vertical="bottom"/>
    </xf>
    <xf borderId="0" fillId="2" fontId="10" numFmtId="0" xfId="0" applyAlignment="1" applyFont="1">
      <alignment horizontal="left" vertical="bottom"/>
    </xf>
    <xf borderId="0" fillId="2" fontId="3" numFmtId="49" xfId="0" applyAlignment="1" applyFont="1" applyNumberFormat="1">
      <alignment vertical="bottom"/>
    </xf>
    <xf borderId="0" fillId="2" fontId="40" numFmtId="0" xfId="0" applyAlignment="1" applyFont="1">
      <alignment readingOrder="0" vertical="bottom"/>
    </xf>
    <xf borderId="0" fillId="2" fontId="41" numFmtId="0" xfId="0" applyFont="1"/>
    <xf borderId="0" fillId="2" fontId="42" numFmtId="49" xfId="0" applyAlignment="1" applyFont="1" applyNumberFormat="1">
      <alignment vertical="bottom"/>
    </xf>
    <xf borderId="0" fillId="2" fontId="10" numFmtId="49" xfId="0" applyAlignment="1" applyFont="1" applyNumberFormat="1">
      <alignment readingOrder="0" vertical="bottom"/>
    </xf>
    <xf borderId="0" fillId="2" fontId="34" numFmtId="0" xfId="0" applyAlignment="1" applyFont="1">
      <alignment shrinkToFit="0" vertical="bottom" wrapText="0"/>
    </xf>
    <xf borderId="0" fillId="2" fontId="10" numFmtId="0" xfId="0" applyFont="1"/>
    <xf borderId="0" fillId="2" fontId="43" numFmtId="0" xfId="0" applyAlignment="1" applyFont="1">
      <alignment vertical="bottom"/>
    </xf>
    <xf borderId="0" fillId="2" fontId="10" numFmtId="167" xfId="0" applyAlignment="1" applyFont="1" applyNumberFormat="1">
      <alignment horizontal="left" readingOrder="0"/>
    </xf>
    <xf borderId="0" fillId="2" fontId="10" numFmtId="49" xfId="0" applyAlignment="1" applyFont="1" applyNumberFormat="1">
      <alignment horizontal="left" vertical="bottom"/>
    </xf>
    <xf borderId="0" fillId="2" fontId="10" numFmtId="169" xfId="0" applyAlignment="1" applyFont="1" applyNumberFormat="1">
      <alignment horizontal="left" readingOrder="0" vertical="bottom"/>
    </xf>
    <xf borderId="0" fillId="0" fontId="10" numFmtId="0" xfId="0" applyAlignment="1" applyFont="1">
      <alignment horizontal="left"/>
    </xf>
    <xf borderId="1" fillId="9" fontId="0" numFmtId="164" xfId="0" applyAlignment="1" applyBorder="1" applyFont="1" applyNumberFormat="1">
      <alignment horizontal="left" readingOrder="0" shrinkToFit="0" wrapText="0"/>
    </xf>
    <xf borderId="1" fillId="9" fontId="0" numFmtId="0" xfId="0" applyAlignment="1" applyBorder="1" applyFont="1">
      <alignment horizontal="left" readingOrder="0" shrinkToFit="0" wrapText="0"/>
    </xf>
    <xf borderId="1" fillId="2" fontId="6" numFmtId="0" xfId="0" applyAlignment="1" applyBorder="1" applyFont="1">
      <alignment horizontal="left" readingOrder="0"/>
    </xf>
    <xf borderId="1" fillId="0" fontId="2" numFmtId="0" xfId="0" applyBorder="1" applyFont="1"/>
    <xf borderId="4" fillId="0" fontId="2" numFmtId="0" xfId="0" applyBorder="1" applyFont="1"/>
    <xf borderId="3" fillId="9" fontId="0" numFmtId="3" xfId="0" applyAlignment="1" applyBorder="1" applyFont="1" applyNumberFormat="1">
      <alignment horizontal="left" vertical="bottom"/>
    </xf>
    <xf borderId="0" fillId="9" fontId="0" numFmtId="3" xfId="0" applyAlignment="1" applyFont="1" applyNumberFormat="1">
      <alignment horizontal="left" vertical="bottom"/>
    </xf>
    <xf borderId="3" fillId="9" fontId="0" numFmtId="3" xfId="0" applyAlignment="1" applyBorder="1" applyFont="1" applyNumberFormat="1">
      <alignment horizontal="left" readingOrder="0" shrinkToFit="0" wrapText="0"/>
    </xf>
    <xf borderId="0" fillId="9" fontId="0" numFmtId="3" xfId="0" applyAlignment="1" applyFont="1" applyNumberFormat="1">
      <alignment horizontal="left" readingOrder="0" shrinkToFit="0" wrapText="0"/>
    </xf>
    <xf borderId="3" fillId="9" fontId="0" numFmtId="0" xfId="0" applyAlignment="1" applyBorder="1" applyFont="1">
      <alignment horizontal="left" vertical="bottom"/>
    </xf>
    <xf borderId="0" fillId="9" fontId="0" numFmtId="0" xfId="0" applyAlignment="1" applyFont="1">
      <alignment horizontal="left" vertical="bottom"/>
    </xf>
    <xf borderId="0" fillId="6" fontId="14" numFmtId="0" xfId="0" applyAlignment="1" applyFont="1">
      <alignment horizontal="left" readingOrder="0" vertical="bottom"/>
    </xf>
    <xf borderId="0" fillId="6" fontId="14" numFmtId="49" xfId="0" applyAlignment="1" applyFont="1" applyNumberFormat="1">
      <alignment horizontal="left" readingOrder="0" shrinkToFit="0" vertical="bottom" wrapText="1"/>
    </xf>
    <xf borderId="0" fillId="6" fontId="14" numFmtId="0" xfId="0" applyAlignment="1" applyFont="1">
      <alignment readingOrder="0" shrinkToFit="0" vertical="bottom" wrapText="1"/>
    </xf>
    <xf borderId="3" fillId="9" fontId="0" numFmtId="10" xfId="0" applyAlignment="1" applyBorder="1" applyFont="1" applyNumberFormat="1">
      <alignment horizontal="left" vertical="bottom"/>
    </xf>
    <xf borderId="0" fillId="9" fontId="0" numFmtId="10" xfId="0" applyAlignment="1" applyFont="1" applyNumberFormat="1">
      <alignment vertical="bottom"/>
    </xf>
    <xf borderId="0" fillId="9" fontId="0" numFmtId="10" xfId="0" applyAlignment="1" applyFont="1" applyNumberFormat="1">
      <alignment horizontal="left" vertical="bottom"/>
    </xf>
    <xf borderId="3" fillId="0" fontId="16" numFmtId="0" xfId="0" applyAlignment="1" applyBorder="1" applyFont="1">
      <alignment horizontal="left" readingOrder="0" shrinkToFit="0" wrapText="0"/>
    </xf>
    <xf borderId="0" fillId="9" fontId="0" numFmtId="164" xfId="0" applyAlignment="1" applyFont="1" applyNumberFormat="1">
      <alignment horizontal="left" readingOrder="0" shrinkToFit="0" wrapText="0"/>
    </xf>
    <xf borderId="0" fillId="9" fontId="3" numFmtId="0" xfId="0" applyAlignment="1" applyFont="1">
      <alignment vertical="bottom"/>
    </xf>
    <xf borderId="3" fillId="9" fontId="3" numFmtId="3" xfId="0" applyAlignment="1" applyBorder="1" applyFont="1" applyNumberFormat="1">
      <alignment vertical="bottom"/>
    </xf>
    <xf borderId="3" fillId="9" fontId="3" numFmtId="0" xfId="0" applyAlignment="1" applyBorder="1" applyFont="1">
      <alignment vertical="bottom"/>
    </xf>
    <xf borderId="3" fillId="9" fontId="3" numFmtId="0" xfId="0" applyAlignment="1" applyBorder="1" applyFont="1">
      <alignment vertical="bottom"/>
    </xf>
    <xf borderId="3" fillId="0" fontId="3" numFmtId="0" xfId="0" applyAlignment="1" applyBorder="1" applyFont="1">
      <alignment vertical="bottom"/>
    </xf>
    <xf borderId="0" fillId="9" fontId="3" numFmtId="0" xfId="0" applyAlignment="1" applyFont="1">
      <alignment vertical="bottom"/>
    </xf>
    <xf borderId="0" fillId="9" fontId="3" numFmtId="3" xfId="0" applyAlignment="1" applyFont="1" applyNumberFormat="1">
      <alignment vertical="bottom"/>
    </xf>
    <xf borderId="1" fillId="9" fontId="3" numFmtId="0" xfId="0" applyAlignment="1" applyBorder="1" applyFont="1">
      <alignment vertical="bottom"/>
    </xf>
    <xf borderId="3" fillId="9" fontId="44" numFmtId="0" xfId="0" applyAlignment="1" applyBorder="1" applyFont="1">
      <alignment vertical="bottom"/>
    </xf>
    <xf borderId="3" fillId="9" fontId="3" numFmtId="3" xfId="0" applyAlignment="1" applyBorder="1" applyFont="1" applyNumberFormat="1">
      <alignment readingOrder="0" vertical="bottom"/>
    </xf>
    <xf borderId="0" fillId="0" fontId="2" numFmtId="0" xfId="0" applyFont="1"/>
    <xf borderId="0" fillId="5" fontId="2" numFmtId="49" xfId="0" applyAlignment="1" applyFont="1" applyNumberFormat="1">
      <alignment readingOrder="0"/>
    </xf>
    <xf borderId="0" fillId="5" fontId="2" numFmtId="49" xfId="0" applyFont="1" applyNumberFormat="1"/>
    <xf borderId="0" fillId="5" fontId="2" numFmtId="0" xfId="0" applyAlignment="1" applyFont="1">
      <alignment horizontal="center"/>
    </xf>
    <xf borderId="0" fillId="0" fontId="2" numFmtId="49" xfId="0" applyAlignment="1" applyFont="1" applyNumberFormat="1">
      <alignment readingOrder="0" vertical="center"/>
    </xf>
    <xf borderId="0" fillId="0" fontId="2" numFmtId="0" xfId="0" applyAlignment="1" applyFont="1">
      <alignment readingOrder="0" vertical="center"/>
    </xf>
    <xf borderId="0" fillId="0" fontId="2" numFmtId="0" xfId="0" applyAlignment="1" applyFont="1">
      <alignment horizontal="center" readingOrder="0" shrinkToFit="0" vertical="center" wrapText="1"/>
    </xf>
    <xf borderId="0" fillId="0" fontId="2" numFmtId="49" xfId="0" applyAlignment="1" applyFont="1" applyNumberFormat="1">
      <alignment readingOrder="0"/>
    </xf>
    <xf borderId="0" fillId="0" fontId="2" numFmtId="0" xfId="0" applyAlignment="1" applyFont="1">
      <alignment horizontal="center"/>
    </xf>
    <xf borderId="0" fillId="0" fontId="2" numFmtId="49" xfId="0" applyFont="1" applyNumberFormat="1"/>
    <xf borderId="0" fillId="0" fontId="2" numFmtId="0" xfId="0" applyAlignment="1" applyFont="1">
      <alignment horizontal="center" readingOrder="0"/>
    </xf>
    <xf borderId="0" fillId="0" fontId="45" numFmtId="0" xfId="0" applyAlignment="1" applyFont="1">
      <alignment readingOrder="0"/>
    </xf>
    <xf borderId="0" fillId="0" fontId="13" numFmtId="0" xfId="0" applyFont="1"/>
    <xf borderId="0" fillId="6" fontId="14" numFmtId="49" xfId="0" applyAlignment="1" applyFont="1" applyNumberFormat="1">
      <alignment horizontal="left" readingOrder="0" vertical="bottom"/>
    </xf>
    <xf borderId="0" fillId="6" fontId="14" numFmtId="0" xfId="0" applyAlignment="1" applyFont="1">
      <alignment shrinkToFit="0" vertical="bottom" wrapText="1"/>
    </xf>
    <xf borderId="0" fillId="0" fontId="46" numFmtId="0" xfId="0" applyAlignment="1" applyFont="1">
      <alignment readingOrder="0"/>
    </xf>
    <xf borderId="4" fillId="6" fontId="14" numFmtId="0" xfId="0" applyAlignment="1" applyBorder="1" applyFont="1">
      <alignment shrinkToFit="0" vertical="bottom" wrapText="1"/>
    </xf>
    <xf borderId="0" fillId="0" fontId="10" numFmtId="0" xfId="0" applyAlignment="1" applyFont="1">
      <alignment vertical="bottom"/>
    </xf>
    <xf borderId="0" fillId="7" fontId="47" numFmtId="0" xfId="0" applyAlignment="1" applyFont="1">
      <alignment vertical="bottom"/>
    </xf>
    <xf borderId="0" fillId="7" fontId="2" numFmtId="0" xfId="0" applyAlignment="1" applyFont="1">
      <alignment readingOrder="0"/>
    </xf>
    <xf borderId="0" fillId="7" fontId="2" numFmtId="49" xfId="0" applyAlignment="1" applyFont="1" applyNumberFormat="1">
      <alignment horizontal="left" readingOrder="0"/>
    </xf>
    <xf borderId="0" fillId="7" fontId="2" numFmtId="0" xfId="0" applyFont="1"/>
    <xf borderId="0" fillId="7" fontId="16" numFmtId="0" xfId="0" applyFont="1"/>
    <xf borderId="0" fillId="7" fontId="2" numFmtId="0" xfId="0" applyFont="1"/>
    <xf borderId="0" fillId="7" fontId="48" numFmtId="0" xfId="0" applyAlignment="1" applyFont="1">
      <alignment vertical="bottom"/>
    </xf>
    <xf borderId="0" fillId="7" fontId="2" numFmtId="0" xfId="0" applyAlignment="1" applyFont="1">
      <alignment readingOrder="0"/>
    </xf>
    <xf borderId="0" fillId="7" fontId="2" numFmtId="49" xfId="0" applyAlignment="1" applyFont="1" applyNumberFormat="1">
      <alignment horizontal="left" readingOrder="0"/>
    </xf>
    <xf borderId="0" fillId="6" fontId="49" numFmtId="0" xfId="0" applyAlignment="1" applyFont="1">
      <alignment readingOrder="0" vertical="bottom"/>
    </xf>
    <xf borderId="0" fillId="6" fontId="49" numFmtId="49" xfId="0" applyAlignment="1" applyFont="1" applyNumberFormat="1">
      <alignment horizontal="left" readingOrder="0" vertical="bottom"/>
    </xf>
    <xf borderId="0" fillId="6" fontId="50" numFmtId="0" xfId="0" applyAlignment="1" applyFont="1">
      <alignment shrinkToFit="0" vertical="bottom" wrapText="1"/>
    </xf>
    <xf borderId="1" fillId="6" fontId="9" numFmtId="49" xfId="0" applyAlignment="1" applyBorder="1" applyFont="1" applyNumberFormat="1">
      <alignment horizontal="left" readingOrder="0" vertical="bottom"/>
    </xf>
    <xf borderId="4" fillId="6" fontId="9" numFmtId="0" xfId="0" applyAlignment="1" applyBorder="1" applyFont="1">
      <alignment shrinkToFit="0" vertical="bottom" wrapText="1"/>
    </xf>
    <xf borderId="0" fillId="2" fontId="6" numFmtId="49" xfId="0" applyAlignment="1" applyFont="1" applyNumberFormat="1">
      <alignment horizontal="left" readingOrder="0"/>
    </xf>
    <xf borderId="0" fillId="2" fontId="6" numFmtId="0" xfId="0" applyAlignment="1" applyFont="1">
      <alignment vertical="bottom"/>
    </xf>
    <xf borderId="0" fillId="2" fontId="51" numFmtId="49" xfId="0" applyAlignment="1" applyFont="1" applyNumberFormat="1">
      <alignment horizontal="left" readingOrder="0"/>
    </xf>
    <xf borderId="0" fillId="2" fontId="6" numFmtId="49" xfId="0" applyAlignment="1" applyFont="1" applyNumberFormat="1">
      <alignment horizontal="left"/>
    </xf>
    <xf borderId="5" fillId="2" fontId="2" numFmtId="0" xfId="0" applyBorder="1" applyFont="1"/>
    <xf borderId="5" fillId="2" fontId="39" numFmtId="0" xfId="0" applyAlignment="1" applyBorder="1" applyFont="1">
      <alignment horizontal="left" readingOrder="0" shrinkToFit="0" wrapText="1"/>
    </xf>
    <xf borderId="4" fillId="2" fontId="2" numFmtId="0" xfId="0" applyBorder="1" applyFont="1"/>
    <xf borderId="0" fillId="0" fontId="2" numFmtId="49" xfId="0" applyAlignment="1" applyFont="1" applyNumberFormat="1">
      <alignment horizontal="left"/>
    </xf>
    <xf borderId="0" fillId="10" fontId="52" numFmtId="0" xfId="0" applyAlignment="1" applyFill="1" applyFont="1">
      <alignment vertical="bottom"/>
    </xf>
    <xf borderId="0" fillId="0" fontId="2" numFmtId="168" xfId="0" applyFont="1" applyNumberFormat="1"/>
    <xf borderId="0" fillId="0" fontId="3" numFmtId="168" xfId="0" applyAlignment="1" applyFont="1" applyNumberFormat="1">
      <alignment vertical="bottom"/>
    </xf>
    <xf borderId="0" fillId="0" fontId="53" numFmtId="0" xfId="0" applyAlignment="1" applyFont="1">
      <alignment readingOrder="0" shrinkToFit="0" wrapText="1"/>
    </xf>
    <xf borderId="0" fillId="0" fontId="53" numFmtId="49" xfId="0" applyAlignment="1" applyFont="1" applyNumberFormat="1">
      <alignment horizontal="left" readingOrder="0" shrinkToFit="0" wrapText="1"/>
    </xf>
    <xf borderId="0" fillId="0" fontId="54" numFmtId="0" xfId="0" applyAlignment="1" applyFont="1">
      <alignment readingOrder="0" shrinkToFit="0" wrapText="1"/>
    </xf>
    <xf borderId="0" fillId="0" fontId="54" numFmtId="49" xfId="0" applyAlignment="1" applyFont="1" applyNumberFormat="1">
      <alignment horizontal="left" readingOrder="0" shrinkToFit="0" wrapText="1"/>
    </xf>
    <xf borderId="0" fillId="0" fontId="55" numFmtId="0" xfId="0" applyAlignment="1" applyFont="1">
      <alignment readingOrder="0" shrinkToFit="0" wrapText="1"/>
    </xf>
    <xf borderId="0" fillId="0" fontId="55" numFmtId="49" xfId="0" applyAlignment="1" applyFont="1" applyNumberFormat="1">
      <alignment horizontal="left" readingOrder="0" shrinkToFit="0" wrapText="1"/>
    </xf>
    <xf borderId="0" fillId="0" fontId="56" numFmtId="0" xfId="0" applyAlignment="1" applyFont="1">
      <alignment readingOrder="0" shrinkToFit="0" wrapText="1"/>
    </xf>
    <xf borderId="0" fillId="0" fontId="56" numFmtId="49" xfId="0" applyAlignment="1" applyFont="1" applyNumberFormat="1">
      <alignment horizontal="left" readingOrder="0" shrinkToFit="0" wrapText="1"/>
    </xf>
    <xf borderId="0" fillId="0" fontId="57" numFmtId="0" xfId="0" applyAlignment="1" applyFont="1">
      <alignment readingOrder="0" shrinkToFit="0" wrapText="1"/>
    </xf>
    <xf borderId="0" fillId="0" fontId="57" numFmtId="49" xfId="0" applyAlignment="1" applyFont="1" applyNumberFormat="1">
      <alignment horizontal="left" readingOrder="0" shrinkToFit="0" wrapText="1"/>
    </xf>
    <xf borderId="0" fillId="0" fontId="57" numFmtId="168" xfId="0" applyAlignment="1" applyFont="1" applyNumberFormat="1">
      <alignment readingOrder="0" shrinkToFit="0" wrapText="1"/>
    </xf>
    <xf borderId="0" fillId="0" fontId="58" numFmtId="0" xfId="0" applyAlignment="1" applyFont="1">
      <alignment readingOrder="0" shrinkToFit="0" wrapText="1"/>
    </xf>
    <xf borderId="0" fillId="0" fontId="58" numFmtId="49" xfId="0" applyAlignment="1" applyFont="1" applyNumberFormat="1">
      <alignment horizontal="left" readingOrder="0" shrinkToFit="0" wrapText="1"/>
    </xf>
    <xf borderId="0" fillId="0" fontId="59" numFmtId="0" xfId="0" applyAlignment="1" applyFont="1">
      <alignment readingOrder="0" shrinkToFit="0" wrapText="1"/>
    </xf>
    <xf borderId="0" fillId="0" fontId="59" numFmtId="49" xfId="0" applyAlignment="1" applyFont="1" applyNumberFormat="1">
      <alignment horizontal="left" readingOrder="0" shrinkToFit="0" wrapText="1"/>
    </xf>
    <xf borderId="0" fillId="0" fontId="56" numFmtId="0" xfId="0" applyFont="1"/>
    <xf borderId="0" fillId="0" fontId="56" numFmtId="49" xfId="0" applyAlignment="1" applyFont="1" applyNumberFormat="1">
      <alignment horizontal="left"/>
    </xf>
    <xf borderId="0" fillId="0" fontId="56" numFmtId="0" xfId="0" applyAlignment="1" applyFont="1">
      <alignment readingOrder="0"/>
    </xf>
    <xf borderId="0" fillId="0" fontId="56" numFmtId="49" xfId="0" applyAlignment="1" applyFont="1" applyNumberFormat="1">
      <alignment horizontal="left" readingOrder="0"/>
    </xf>
    <xf borderId="0" fillId="9" fontId="60" numFmtId="0" xfId="0" applyAlignment="1" applyFill="1" applyFont="1">
      <alignment readingOrder="0" shrinkToFit="0" vertical="bottom" wrapText="1"/>
    </xf>
    <xf borderId="0" fillId="9" fontId="60" numFmtId="49" xfId="0" applyAlignment="1" applyFont="1" applyNumberFormat="1">
      <alignment horizontal="left" readingOrder="0" shrinkToFit="0" vertical="bottom" wrapText="1"/>
    </xf>
    <xf borderId="0" fillId="0" fontId="60" numFmtId="0" xfId="0" applyAlignment="1" applyFont="1">
      <alignment readingOrder="0" shrinkToFit="0" vertical="bottom" wrapText="1"/>
    </xf>
    <xf borderId="0" fillId="0" fontId="60" numFmtId="49" xfId="0" applyAlignment="1" applyFont="1" applyNumberFormat="1">
      <alignment horizontal="left" readingOrder="0" shrinkToFit="0" vertical="bottom" wrapText="1"/>
    </xf>
    <xf borderId="0" fillId="0" fontId="61" numFmtId="0" xfId="0" applyAlignment="1" applyFont="1">
      <alignment readingOrder="0" shrinkToFit="0" wrapText="1"/>
    </xf>
    <xf borderId="0" fillId="0" fontId="61" numFmtId="49" xfId="0" applyAlignment="1" applyFont="1" applyNumberFormat="1">
      <alignment horizontal="left" readingOrder="0" shrinkToFit="0" wrapText="1"/>
    </xf>
    <xf borderId="0" fillId="0" fontId="59" numFmtId="0" xfId="0" applyAlignment="1" applyFont="1">
      <alignment shrinkToFit="0" wrapText="1"/>
    </xf>
    <xf borderId="0" fillId="0" fontId="59" numFmtId="49" xfId="0" applyAlignment="1" applyFont="1" applyNumberFormat="1">
      <alignment horizontal="left" shrinkToFit="0" wrapText="1"/>
    </xf>
    <xf borderId="0" fillId="0" fontId="62" numFmtId="0" xfId="0" applyFont="1"/>
    <xf borderId="0" fillId="0" fontId="63" numFmtId="0" xfId="0" applyAlignment="1" applyFont="1">
      <alignment shrinkToFit="0" vertical="bottom" wrapText="0"/>
    </xf>
    <xf borderId="0" fillId="0" fontId="64" numFmtId="0" xfId="0" applyAlignment="1" applyFont="1">
      <alignment vertical="bottom"/>
    </xf>
    <xf borderId="0" fillId="0" fontId="64" numFmtId="0" xfId="0" applyAlignment="1" applyFont="1">
      <alignment horizontal="left" vertical="bottom"/>
    </xf>
    <xf borderId="0" fillId="6" fontId="14" numFmtId="0" xfId="0" applyAlignment="1" applyFont="1">
      <alignment readingOrder="0" shrinkToFit="0" vertical="bottom" wrapText="0"/>
    </xf>
    <xf borderId="1" fillId="6" fontId="14" numFmtId="0" xfId="0" applyAlignment="1" applyBorder="1" applyFont="1">
      <alignment readingOrder="0" shrinkToFit="0" vertical="bottom" wrapText="0"/>
    </xf>
    <xf borderId="1" fillId="6" fontId="14" numFmtId="49" xfId="0" applyAlignment="1" applyBorder="1" applyFont="1" applyNumberFormat="1">
      <alignment horizontal="left" readingOrder="0" vertical="bottom"/>
    </xf>
    <xf borderId="0" fillId="0" fontId="10" numFmtId="0" xfId="0" applyAlignment="1" applyFont="1">
      <alignment shrinkToFit="0" vertical="bottom" wrapText="0"/>
    </xf>
    <xf borderId="0" fillId="0" fontId="10" numFmtId="0" xfId="0" applyAlignment="1" applyFont="1">
      <alignment horizontal="left" vertical="bottom"/>
    </xf>
    <xf borderId="0" fillId="0" fontId="13" numFmtId="0" xfId="0" applyAlignment="1" applyFont="1">
      <alignment vertical="bottom"/>
    </xf>
    <xf borderId="0" fillId="0" fontId="65" numFmtId="0" xfId="0" applyAlignment="1" applyFont="1">
      <alignment shrinkToFit="0" vertical="bottom" wrapText="0"/>
    </xf>
    <xf borderId="0" fillId="0" fontId="10" numFmtId="0" xfId="0" applyAlignment="1" applyFont="1">
      <alignment shrinkToFit="0" wrapText="0"/>
    </xf>
    <xf borderId="0" fillId="2" fontId="66" numFmtId="0" xfId="0" applyAlignment="1" applyFont="1">
      <alignment readingOrder="0" vertical="bottom"/>
    </xf>
    <xf borderId="0" fillId="2" fontId="14" numFmtId="0" xfId="0" applyAlignment="1" applyFont="1">
      <alignment readingOrder="0" vertical="bottom"/>
    </xf>
    <xf borderId="0" fillId="2" fontId="14" numFmtId="49" xfId="0" applyAlignment="1" applyFont="1" applyNumberFormat="1">
      <alignment horizontal="left" readingOrder="0" vertical="bottom"/>
    </xf>
    <xf borderId="0" fillId="2" fontId="14" numFmtId="0" xfId="0" applyAlignment="1" applyFont="1">
      <alignment shrinkToFit="0" vertical="bottom" wrapText="1"/>
    </xf>
    <xf borderId="0" fillId="2" fontId="14" numFmtId="0" xfId="0" applyAlignment="1" applyFont="1">
      <alignment vertical="bottom"/>
    </xf>
    <xf borderId="0" fillId="2" fontId="13" numFmtId="0" xfId="0" applyFont="1"/>
    <xf borderId="0" fillId="0" fontId="13" numFmtId="0" xfId="0" applyAlignment="1" applyFont="1">
      <alignment shrinkToFit="0" wrapText="1"/>
    </xf>
    <xf borderId="1" fillId="6" fontId="9" numFmtId="0" xfId="0" applyAlignment="1" applyBorder="1" applyFont="1">
      <alignment readingOrder="0" shrinkToFit="0" vertical="bottom" wrapText="1"/>
    </xf>
    <xf borderId="0" fillId="2" fontId="16" numFmtId="0" xfId="0" applyFont="1"/>
    <xf borderId="0" fillId="2" fontId="16" numFmtId="0" xfId="0" applyFont="1"/>
    <xf borderId="0" fillId="2" fontId="67" numFmtId="0" xfId="0" applyAlignment="1" applyFont="1">
      <alignment horizontal="left" shrinkToFit="0" wrapText="1"/>
    </xf>
    <xf borderId="0" fillId="0" fontId="16" numFmtId="0" xfId="0" applyFont="1"/>
    <xf borderId="0" fillId="0" fontId="16" numFmtId="0" xfId="0" applyAlignment="1" applyFont="1">
      <alignment readingOrder="0"/>
    </xf>
    <xf borderId="0" fillId="2" fontId="16" numFmtId="0" xfId="0" applyAlignment="1" applyFont="1">
      <alignment vertical="bottom"/>
    </xf>
    <xf borderId="0" fillId="2" fontId="16" numFmtId="0" xfId="0" applyAlignment="1" applyFont="1">
      <alignment readingOrder="0"/>
    </xf>
    <xf borderId="5" fillId="2" fontId="16" numFmtId="0" xfId="0" applyBorder="1" applyFont="1"/>
    <xf borderId="0" fillId="2" fontId="16" numFmtId="49" xfId="0" applyAlignment="1" applyFont="1" applyNumberFormat="1">
      <alignment horizontal="left"/>
    </xf>
    <xf borderId="0" fillId="2" fontId="67" numFmtId="0" xfId="0" applyAlignment="1" applyFont="1">
      <alignment horizontal="left" readingOrder="0" shrinkToFit="0" wrapText="1"/>
    </xf>
    <xf borderId="0" fillId="2" fontId="16" numFmtId="49" xfId="0" applyAlignment="1" applyFont="1" applyNumberFormat="1">
      <alignment vertical="bottom"/>
    </xf>
    <xf borderId="0" fillId="0" fontId="68" numFmtId="0" xfId="0" applyAlignment="1" applyFont="1">
      <alignment readingOrder="0"/>
    </xf>
    <xf borderId="0" fillId="2" fontId="69" numFmtId="0" xfId="0" applyAlignment="1" applyFont="1">
      <alignment readingOrder="0"/>
    </xf>
    <xf borderId="0" fillId="2" fontId="16" numFmtId="49" xfId="0" applyAlignment="1" applyFont="1" applyNumberFormat="1">
      <alignment horizontal="left" readingOrder="0"/>
    </xf>
    <xf borderId="0" fillId="2" fontId="70" numFmtId="0" xfId="0" applyAlignment="1" applyFont="1">
      <alignment vertical="bottom"/>
    </xf>
    <xf borderId="0" fillId="2" fontId="71" numFmtId="0" xfId="0" applyFont="1"/>
    <xf borderId="0" fillId="2" fontId="72" numFmtId="0" xfId="0" applyAlignment="1" applyFont="1">
      <alignment readingOrder="0"/>
    </xf>
    <xf borderId="0" fillId="2" fontId="73" numFmtId="0" xfId="0" applyAlignment="1" applyFont="1">
      <alignment readingOrder="0"/>
    </xf>
    <xf borderId="0" fillId="5" fontId="2" numFmtId="0" xfId="0" applyAlignment="1" applyFont="1">
      <alignment horizontal="left" readingOrder="0"/>
    </xf>
    <xf borderId="0" fillId="0" fontId="74" numFmtId="0" xfId="0" applyAlignment="1" applyFont="1">
      <alignment horizontal="left" readingOrder="0"/>
    </xf>
    <xf borderId="0" fillId="0" fontId="75" numFmtId="0" xfId="0" applyAlignment="1" applyFont="1">
      <alignment horizontal="left" readingOrder="0"/>
    </xf>
    <xf borderId="0" fillId="0" fontId="1" numFmtId="0" xfId="0" applyAlignment="1" applyFont="1">
      <alignment horizontal="left" readingOrder="0"/>
    </xf>
    <xf borderId="0" fillId="0" fontId="76" numFmtId="0" xfId="0" applyAlignment="1" applyFont="1">
      <alignment readingOrder="0"/>
    </xf>
    <xf borderId="0" fillId="0" fontId="77" numFmtId="0" xfId="0" applyAlignment="1" applyFont="1">
      <alignment readingOrder="0"/>
    </xf>
    <xf borderId="0" fillId="0" fontId="7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40" Type="http://schemas.openxmlformats.org/officeDocument/2006/relationships/hyperlink" Target="http://nthol.is" TargetMode="External"/><Relationship Id="rId20" Type="http://schemas.openxmlformats.org/officeDocument/2006/relationships/hyperlink" Target="http://btcx-u.to" TargetMode="External"/><Relationship Id="rId42" Type="http://schemas.openxmlformats.org/officeDocument/2006/relationships/hyperlink" Target="http://swc.aq" TargetMode="External"/><Relationship Id="rId41" Type="http://schemas.openxmlformats.org/officeDocument/2006/relationships/hyperlink" Target="http://phx.ad" TargetMode="External"/><Relationship Id="rId22" Type="http://schemas.openxmlformats.org/officeDocument/2006/relationships/hyperlink" Target="http://ebit.to" TargetMode="External"/><Relationship Id="rId44" Type="http://schemas.openxmlformats.org/officeDocument/2006/relationships/drawing" Target="../drawings/drawing12.xml"/><Relationship Id="rId21" Type="http://schemas.openxmlformats.org/officeDocument/2006/relationships/hyperlink" Target="http://btcq.to" TargetMode="External"/><Relationship Id="rId43" Type="http://schemas.openxmlformats.org/officeDocument/2006/relationships/hyperlink" Target="http://bcoin.as" TargetMode="External"/><Relationship Id="rId24" Type="http://schemas.openxmlformats.org/officeDocument/2006/relationships/hyperlink" Target="http://altbg.pa" TargetMode="External"/><Relationship Id="rId23" Type="http://schemas.openxmlformats.org/officeDocument/2006/relationships/hyperlink" Target="http://8267.hk" TargetMode="External"/><Relationship Id="rId45" Type="http://schemas.openxmlformats.org/officeDocument/2006/relationships/vmlDrawing" Target="../drawings/vmlDrawing3.vml"/><Relationship Id="rId1" Type="http://schemas.openxmlformats.org/officeDocument/2006/relationships/comments" Target="../comments3.xml"/><Relationship Id="rId2" Type="http://schemas.openxmlformats.org/officeDocument/2006/relationships/hyperlink" Target="https://bitcointreasuries.net/" TargetMode="External"/><Relationship Id="rId3" Type="http://schemas.openxmlformats.org/officeDocument/2006/relationships/hyperlink" Target="https://www.sec.gov/search-filings" TargetMode="External"/><Relationship Id="rId4" Type="http://schemas.openxmlformats.org/officeDocument/2006/relationships/hyperlink" Target="http://dcc.ax" TargetMode="External"/><Relationship Id="rId9" Type="http://schemas.openxmlformats.org/officeDocument/2006/relationships/hyperlink" Target="http://glxy.to" TargetMode="External"/><Relationship Id="rId26" Type="http://schemas.openxmlformats.org/officeDocument/2006/relationships/hyperlink" Target="http://xbti.pa" TargetMode="External"/><Relationship Id="rId25" Type="http://schemas.openxmlformats.org/officeDocument/2006/relationships/hyperlink" Target="http://ade.de" TargetMode="External"/><Relationship Id="rId28" Type="http://schemas.openxmlformats.org/officeDocument/2006/relationships/hyperlink" Target="http://0434.hk" TargetMode="External"/><Relationship Id="rId27" Type="http://schemas.openxmlformats.org/officeDocument/2006/relationships/hyperlink" Target="http://btc1.de" TargetMode="External"/><Relationship Id="rId5" Type="http://schemas.openxmlformats.org/officeDocument/2006/relationships/hyperlink" Target="http://cash3.sa" TargetMode="External"/><Relationship Id="rId6" Type="http://schemas.openxmlformats.org/officeDocument/2006/relationships/hyperlink" Target="http://hash11.sa" TargetMode="External"/><Relationship Id="rId29" Type="http://schemas.openxmlformats.org/officeDocument/2006/relationships/hyperlink" Target="http://8005.hk" TargetMode="External"/><Relationship Id="rId7" Type="http://schemas.openxmlformats.org/officeDocument/2006/relationships/hyperlink" Target="http://bith11.sa" TargetMode="External"/><Relationship Id="rId8" Type="http://schemas.openxmlformats.org/officeDocument/2006/relationships/hyperlink" Target="http://qbtc11.sa" TargetMode="External"/><Relationship Id="rId31" Type="http://schemas.openxmlformats.org/officeDocument/2006/relationships/hyperlink" Target="http://1357.hk" TargetMode="External"/><Relationship Id="rId30" Type="http://schemas.openxmlformats.org/officeDocument/2006/relationships/hyperlink" Target="http://1723.hk" TargetMode="External"/><Relationship Id="rId11" Type="http://schemas.openxmlformats.org/officeDocument/2006/relationships/hyperlink" Target="http://wndr.to" TargetMode="External"/><Relationship Id="rId33" Type="http://schemas.openxmlformats.org/officeDocument/2006/relationships/hyperlink" Target="http://3008.hk" TargetMode="External"/><Relationship Id="rId10" Type="http://schemas.openxmlformats.org/officeDocument/2006/relationships/hyperlink" Target="http://defi.ne" TargetMode="External"/><Relationship Id="rId32" Type="http://schemas.openxmlformats.org/officeDocument/2006/relationships/hyperlink" Target="http://3042.hk" TargetMode="External"/><Relationship Id="rId13" Type="http://schemas.openxmlformats.org/officeDocument/2006/relationships/hyperlink" Target="http://hodl.cn" TargetMode="External"/><Relationship Id="rId35" Type="http://schemas.openxmlformats.org/officeDocument/2006/relationships/hyperlink" Target="http://jetkingq.bo" TargetMode="External"/><Relationship Id="rId12" Type="http://schemas.openxmlformats.org/officeDocument/2006/relationships/hyperlink" Target="http://knr.ne" TargetMode="External"/><Relationship Id="rId34" Type="http://schemas.openxmlformats.org/officeDocument/2006/relationships/hyperlink" Target="http://3439.hk" TargetMode="External"/><Relationship Id="rId15" Type="http://schemas.openxmlformats.org/officeDocument/2006/relationships/hyperlink" Target="http://url.cn" TargetMode="External"/><Relationship Id="rId37" Type="http://schemas.openxmlformats.org/officeDocument/2006/relationships/hyperlink" Target="http://vbtc.pa" TargetMode="External"/><Relationship Id="rId14" Type="http://schemas.openxmlformats.org/officeDocument/2006/relationships/hyperlink" Target="http://dghi.ne" TargetMode="External"/><Relationship Id="rId36" Type="http://schemas.openxmlformats.org/officeDocument/2006/relationships/hyperlink" Target="http://cs.st" TargetMode="External"/><Relationship Id="rId17" Type="http://schemas.openxmlformats.org/officeDocument/2006/relationships/hyperlink" Target="http://fbtc.to" TargetMode="External"/><Relationship Id="rId39" Type="http://schemas.openxmlformats.org/officeDocument/2006/relationships/hyperlink" Target="http://bitcoin-xbt.st" TargetMode="External"/><Relationship Id="rId16" Type="http://schemas.openxmlformats.org/officeDocument/2006/relationships/hyperlink" Target="http://btcc.to" TargetMode="External"/><Relationship Id="rId38" Type="http://schemas.openxmlformats.org/officeDocument/2006/relationships/hyperlink" Target="http://alv.jo" TargetMode="External"/><Relationship Id="rId19" Type="http://schemas.openxmlformats.org/officeDocument/2006/relationships/hyperlink" Target="http://qbtc.to" TargetMode="External"/><Relationship Id="rId18" Type="http://schemas.openxmlformats.org/officeDocument/2006/relationships/hyperlink" Target="http://btcx-b.to" TargetMode="External"/></Relationships>
</file>

<file path=xl/worksheets/_rels/sheet1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ord.io/" TargetMode="External"/><Relationship Id="rId3" Type="http://schemas.openxmlformats.org/officeDocument/2006/relationships/drawing" Target="../drawings/drawing13.xml"/><Relationship Id="rId4"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1" Type="http://schemas.openxmlformats.org/officeDocument/2006/relationships/hyperlink" Target="http://ord.io/" TargetMode="External"/><Relationship Id="rId2" Type="http://schemas.openxmlformats.org/officeDocument/2006/relationships/hyperlink" Target="http://ord.i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40" Type="http://schemas.openxmlformats.org/officeDocument/2006/relationships/hyperlink" Target="https://x.com/kelvinomari_" TargetMode="External"/><Relationship Id="rId190" Type="http://schemas.openxmlformats.org/officeDocument/2006/relationships/hyperlink" Target="https://x.com/Strategy" TargetMode="External"/><Relationship Id="rId42" Type="http://schemas.openxmlformats.org/officeDocument/2006/relationships/hyperlink" Target="https://x.com/JimmyKostro" TargetMode="External"/><Relationship Id="rId41" Type="http://schemas.openxmlformats.org/officeDocument/2006/relationships/hyperlink" Target="https://x.com/BitcoinChatt" TargetMode="External"/><Relationship Id="rId44" Type="http://schemas.openxmlformats.org/officeDocument/2006/relationships/hyperlink" Target="https://bitcoinclubmalta.com/malta-bitcoin-map/" TargetMode="External"/><Relationship Id="rId194" Type="http://schemas.openxmlformats.org/officeDocument/2006/relationships/hyperlink" Target="https://www.eventpop.me/e/17031" TargetMode="External"/><Relationship Id="rId43" Type="http://schemas.openxmlformats.org/officeDocument/2006/relationships/hyperlink" Target="https://x.com/bitcoinclubmt" TargetMode="External"/><Relationship Id="rId193" Type="http://schemas.openxmlformats.org/officeDocument/2006/relationships/hyperlink" Target="https://tabconf.com/" TargetMode="External"/><Relationship Id="rId46" Type="http://schemas.openxmlformats.org/officeDocument/2006/relationships/hyperlink" Target="https://x.com/marcelorraine" TargetMode="External"/><Relationship Id="rId192" Type="http://schemas.openxmlformats.org/officeDocument/2006/relationships/hyperlink" Target="https://swiss-bitcoin-conference.com/" TargetMode="External"/><Relationship Id="rId45" Type="http://schemas.openxmlformats.org/officeDocument/2006/relationships/hyperlink" Target="https://x.com/btc_dada" TargetMode="External"/><Relationship Id="rId191" Type="http://schemas.openxmlformats.org/officeDocument/2006/relationships/hyperlink" Target="https://surfinbitcoin.com/" TargetMode="External"/><Relationship Id="rId48" Type="http://schemas.openxmlformats.org/officeDocument/2006/relationships/hyperlink" Target="https://bitcoinday.io/miami24" TargetMode="External"/><Relationship Id="rId187" Type="http://schemas.openxmlformats.org/officeDocument/2006/relationships/hyperlink" Target="https://www.bitcoinbay.live/sound-money-soiree" TargetMode="External"/><Relationship Id="rId47" Type="http://schemas.openxmlformats.org/officeDocument/2006/relationships/hyperlink" Target="https://bitcoinday.io/" TargetMode="External"/><Relationship Id="rId186" Type="http://schemas.openxmlformats.org/officeDocument/2006/relationships/hyperlink" Target="https://x.com/SimplySowBtc" TargetMode="External"/><Relationship Id="rId185" Type="http://schemas.openxmlformats.org/officeDocument/2006/relationships/hyperlink" Target="https://satsconf.com.br/" TargetMode="External"/><Relationship Id="rId49" Type="http://schemas.openxmlformats.org/officeDocument/2006/relationships/hyperlink" Target="https://x.com/btcdominicana" TargetMode="External"/><Relationship Id="rId184" Type="http://schemas.openxmlformats.org/officeDocument/2006/relationships/hyperlink" Target="https://public.theorangepillapp.com/event/651ae68a651a9497e3a85e7d" TargetMode="External"/><Relationship Id="rId189" Type="http://schemas.openxmlformats.org/officeDocument/2006/relationships/hyperlink" Target="https://x.com/SowetoBtc" TargetMode="External"/><Relationship Id="rId188" Type="http://schemas.openxmlformats.org/officeDocument/2006/relationships/hyperlink" Target="https://sovereignminds.ca/" TargetMode="External"/><Relationship Id="rId31" Type="http://schemas.openxmlformats.org/officeDocument/2006/relationships/hyperlink" Target="https://x.com/plebstogether" TargetMode="External"/><Relationship Id="rId30" Type="http://schemas.openxmlformats.org/officeDocument/2006/relationships/hyperlink" Target="https://x.com/Bitcoinbeach" TargetMode="External"/><Relationship Id="rId33" Type="http://schemas.openxmlformats.org/officeDocument/2006/relationships/hyperlink" Target="https://x.com/BitcoinBeachTh" TargetMode="External"/><Relationship Id="rId183" Type="http://schemas.openxmlformats.org/officeDocument/2006/relationships/hyperlink" Target="https://x.com/PubKey" TargetMode="External"/><Relationship Id="rId32" Type="http://schemas.openxmlformats.org/officeDocument/2006/relationships/hyperlink" Target="https://bitcoinretreat.co.uk/" TargetMode="External"/><Relationship Id="rId182" Type="http://schemas.openxmlformats.org/officeDocument/2006/relationships/hyperlink" Target="https://x.com/PubKey_DC" TargetMode="External"/><Relationship Id="rId35" Type="http://schemas.openxmlformats.org/officeDocument/2006/relationships/hyperlink" Target="https://www.eventbrite.com/e/bitcoin-block-party-wednesday-january-3-2024-in-dallas-texas-tickets-755577240867" TargetMode="External"/><Relationship Id="rId181" Type="http://schemas.openxmlformats.org/officeDocument/2006/relationships/hyperlink" Target="https://x.com/PresidioBitcoin" TargetMode="External"/><Relationship Id="rId34" Type="http://schemas.openxmlformats.org/officeDocument/2006/relationships/hyperlink" Target="https://x.com/BitcoinBerlinSV" TargetMode="External"/><Relationship Id="rId180" Type="http://schemas.openxmlformats.org/officeDocument/2006/relationships/hyperlink" Target="https://x.com/MotoleseOficial" TargetMode="External"/><Relationship Id="rId37" Type="http://schemas.openxmlformats.org/officeDocument/2006/relationships/hyperlink" Target="https://x.com/BitcoinBirr" TargetMode="External"/><Relationship Id="rId176" Type="http://schemas.openxmlformats.org/officeDocument/2006/relationships/hyperlink" Target="https://x.com/LuganoPlanB" TargetMode="External"/><Relationship Id="rId36" Type="http://schemas.openxmlformats.org/officeDocument/2006/relationships/hyperlink" Target="https://x.com/BisforBosa" TargetMode="External"/><Relationship Id="rId175" Type="http://schemas.openxmlformats.org/officeDocument/2006/relationships/hyperlink" Target="https://planb.lugano.ch/planb-forum/" TargetMode="External"/><Relationship Id="rId39" Type="http://schemas.openxmlformats.org/officeDocument/2006/relationships/hyperlink" Target="https://x.com/Bitcoinchama" TargetMode="External"/><Relationship Id="rId174" Type="http://schemas.openxmlformats.org/officeDocument/2006/relationships/hyperlink" Target="https://pizzaday.cz/" TargetMode="External"/><Relationship Id="rId38" Type="http://schemas.openxmlformats.org/officeDocument/2006/relationships/hyperlink" Target="https://x.com/KalKassa" TargetMode="External"/><Relationship Id="rId173" Type="http://schemas.openxmlformats.org/officeDocument/2006/relationships/hyperlink" Target="https://oslofreedomforum.com/" TargetMode="External"/><Relationship Id="rId179" Type="http://schemas.openxmlformats.org/officeDocument/2006/relationships/hyperlink" Target="https://x.com/BitcoinBeachBR" TargetMode="External"/><Relationship Id="rId178" Type="http://schemas.openxmlformats.org/officeDocument/2006/relationships/hyperlink" Target="https://x.com/pow_space" TargetMode="External"/><Relationship Id="rId177" Type="http://schemas.openxmlformats.org/officeDocument/2006/relationships/hyperlink" Target="https://x.com/PlebLab" TargetMode="External"/><Relationship Id="rId20" Type="http://schemas.openxmlformats.org/officeDocument/2006/relationships/hyperlink" Target="https://b.tc/conference/amsterdam" TargetMode="External"/><Relationship Id="rId22" Type="http://schemas.openxmlformats.org/officeDocument/2006/relationships/hyperlink" Target="https://x.com/kesterbils" TargetMode="External"/><Relationship Id="rId21" Type="http://schemas.openxmlformats.org/officeDocument/2006/relationships/hyperlink" Target="https://x.com/BitcoinAnambra" TargetMode="External"/><Relationship Id="rId24" Type="http://schemas.openxmlformats.org/officeDocument/2006/relationships/hyperlink" Target="https://b.tc/conference/asia" TargetMode="External"/><Relationship Id="rId23" Type="http://schemas.openxmlformats.org/officeDocument/2006/relationships/hyperlink" Target="https://x.com/bitcoinarusha" TargetMode="External"/><Relationship Id="rId26" Type="http://schemas.openxmlformats.org/officeDocument/2006/relationships/hyperlink" Target="https://x.com/BtcBabies" TargetMode="External"/><Relationship Id="rId25" Type="http://schemas.openxmlformats.org/officeDocument/2006/relationships/hyperlink" Target="https://bitcoinatlantis.com/" TargetMode="External"/><Relationship Id="rId28" Type="http://schemas.openxmlformats.org/officeDocument/2006/relationships/hyperlink" Target="https://bitcoinbaden.ch/" TargetMode="External"/><Relationship Id="rId27" Type="http://schemas.openxmlformats.org/officeDocument/2006/relationships/hyperlink" Target="https://x.com/NgachaNaomi1" TargetMode="External"/><Relationship Id="rId29" Type="http://schemas.openxmlformats.org/officeDocument/2006/relationships/hyperlink" Target="https://x.com/bitcoinbaytpa" TargetMode="External"/><Relationship Id="rId11" Type="http://schemas.openxmlformats.org/officeDocument/2006/relationships/hyperlink" Target="http://b-only.org/" TargetMode="External"/><Relationship Id="rId10" Type="http://schemas.openxmlformats.org/officeDocument/2006/relationships/hyperlink" Target="https://x.com/bitcoinstad" TargetMode="External"/><Relationship Id="rId13" Type="http://schemas.openxmlformats.org/officeDocument/2006/relationships/hyperlink" Target="https://g.co/kgs/c1mjfnG" TargetMode="External"/><Relationship Id="rId12" Type="http://schemas.openxmlformats.org/officeDocument/2006/relationships/hyperlink" Target="https://baltichoneybadger.com/" TargetMode="External"/><Relationship Id="rId15" Type="http://schemas.openxmlformats.org/officeDocument/2006/relationships/hyperlink" Target="https://www.microstrategy.com/en/world-2023/bitcoin-for-corporations" TargetMode="External"/><Relationship Id="rId198" Type="http://schemas.openxmlformats.org/officeDocument/2006/relationships/hyperlink" Target="https://x.com/bitcoingithurai" TargetMode="External"/><Relationship Id="rId14" Type="http://schemas.openxmlformats.org/officeDocument/2006/relationships/hyperlink" Target="https://bitblockboom.com/" TargetMode="External"/><Relationship Id="rId197" Type="http://schemas.openxmlformats.org/officeDocument/2006/relationships/hyperlink" Target="http://bitcoinrodeo.com/" TargetMode="External"/><Relationship Id="rId17" Type="http://schemas.openxmlformats.org/officeDocument/2006/relationships/hyperlink" Target="https://x.com/btcAlfonsdorp" TargetMode="External"/><Relationship Id="rId196" Type="http://schemas.openxmlformats.org/officeDocument/2006/relationships/hyperlink" Target="https://www.bitcoinnottingham.org/bitcoin-football-festival/" TargetMode="External"/><Relationship Id="rId16" Type="http://schemas.openxmlformats.org/officeDocument/2006/relationships/hyperlink" Target="https://b.tc/conference/" TargetMode="External"/><Relationship Id="rId195" Type="http://schemas.openxmlformats.org/officeDocument/2006/relationships/hyperlink" Target="https://tgfb.com/store" TargetMode="External"/><Relationship Id="rId19" Type="http://schemas.openxmlformats.org/officeDocument/2006/relationships/hyperlink" Target="https://bitcoinalive.io/" TargetMode="External"/><Relationship Id="rId18" Type="http://schemas.openxmlformats.org/officeDocument/2006/relationships/hyperlink" Target="https://x.com/TKarijodinbtc" TargetMode="External"/><Relationship Id="rId199" Type="http://schemas.openxmlformats.org/officeDocument/2006/relationships/hyperlink" Target="https://x.com/MukunguFelix" TargetMode="External"/><Relationship Id="rId84" Type="http://schemas.openxmlformats.org/officeDocument/2006/relationships/hyperlink" Target="https://www.bitcoin-oasis.com/" TargetMode="External"/><Relationship Id="rId83" Type="http://schemas.openxmlformats.org/officeDocument/2006/relationships/hyperlink" Target="https://x.com/martinmutonga21" TargetMode="External"/><Relationship Id="rId86" Type="http://schemas.openxmlformats.org/officeDocument/2006/relationships/hyperlink" Target="https://x.com/BTCParaguay" TargetMode="External"/><Relationship Id="rId85" Type="http://schemas.openxmlformats.org/officeDocument/2006/relationships/hyperlink" Target="https://x.com/BitcoinOriente" TargetMode="External"/><Relationship Id="rId88" Type="http://schemas.openxmlformats.org/officeDocument/2006/relationships/hyperlink" Target="https://x.com/bitcoinpark_" TargetMode="External"/><Relationship Id="rId150" Type="http://schemas.openxmlformats.org/officeDocument/2006/relationships/hyperlink" Target="https://x.com/hub21rs" TargetMode="External"/><Relationship Id="rId87" Type="http://schemas.openxmlformats.org/officeDocument/2006/relationships/hyperlink" Target="https://x.com/criptoboi" TargetMode="External"/><Relationship Id="rId89" Type="http://schemas.openxmlformats.org/officeDocument/2006/relationships/hyperlink" Target="https://x.com/bitcoincommons" TargetMode="External"/><Relationship Id="rId80" Type="http://schemas.openxmlformats.org/officeDocument/2006/relationships/hyperlink" Target="https://x.com/BTCMontserrat" TargetMode="External"/><Relationship Id="rId82" Type="http://schemas.openxmlformats.org/officeDocument/2006/relationships/hyperlink" Target="https://x.com/btcnairobi" TargetMode="External"/><Relationship Id="rId81" Type="http://schemas.openxmlformats.org/officeDocument/2006/relationships/hyperlink" Target="https://x.com/Cowpertweets" TargetMode="External"/><Relationship Id="rId1" Type="http://schemas.openxmlformats.org/officeDocument/2006/relationships/hyperlink" Target="https://x.com/4NKACADEMY" TargetMode="External"/><Relationship Id="rId2" Type="http://schemas.openxmlformats.org/officeDocument/2006/relationships/hyperlink" Target="https://www.adoptingbitcoin.org/" TargetMode="External"/><Relationship Id="rId3" Type="http://schemas.openxmlformats.org/officeDocument/2006/relationships/hyperlink" Target="https://adoptingbitcoin.org/capetown-2024/" TargetMode="External"/><Relationship Id="rId149" Type="http://schemas.openxmlformats.org/officeDocument/2006/relationships/hyperlink" Target="https://hodlween.party/" TargetMode="External"/><Relationship Id="rId4" Type="http://schemas.openxmlformats.org/officeDocument/2006/relationships/hyperlink" Target="http://www.adoptingbitcoinarnhem.com/" TargetMode="External"/><Relationship Id="rId148" Type="http://schemas.openxmlformats.org/officeDocument/2006/relationships/hyperlink" Target="https://www.breizhbitcoin.com/halving-party-citadelle/" TargetMode="External"/><Relationship Id="rId9" Type="http://schemas.openxmlformats.org/officeDocument/2006/relationships/hyperlink" Target="https://x.com/AntidoteBTC" TargetMode="External"/><Relationship Id="rId143" Type="http://schemas.openxmlformats.org/officeDocument/2006/relationships/hyperlink" Target="https://digitalwildcatters.com/event/empower-energizing-bitcoin/" TargetMode="External"/><Relationship Id="rId142" Type="http://schemas.openxmlformats.org/officeDocument/2006/relationships/hyperlink" Target="https://primal.net/p/npub1ejn6vu9rkqyqldq4ufn6sdhwyyua97uuglkk8ekpa0xx4wdkvqksdvdst0" TargetMode="External"/><Relationship Id="rId141" Type="http://schemas.openxmlformats.org/officeDocument/2006/relationships/hyperlink" Target="https://bitcoin-oasis.com/" TargetMode="External"/><Relationship Id="rId140" Type="http://schemas.openxmlformats.org/officeDocument/2006/relationships/hyperlink" Target="https://www.btcprague.com/" TargetMode="External"/><Relationship Id="rId5" Type="http://schemas.openxmlformats.org/officeDocument/2006/relationships/hyperlink" Target="https://www.advancingbitcoin.com/" TargetMode="External"/><Relationship Id="rId147" Type="http://schemas.openxmlformats.org/officeDocument/2006/relationships/hyperlink" Target="https://1337.hcpp.cz/" TargetMode="External"/><Relationship Id="rId6" Type="http://schemas.openxmlformats.org/officeDocument/2006/relationships/hyperlink" Target="https://x.com/AfribitKibera" TargetMode="External"/><Relationship Id="rId146" Type="http://schemas.openxmlformats.org/officeDocument/2006/relationships/hyperlink" Target="https://x.com/FREEMadeiraOrg" TargetMode="External"/><Relationship Id="rId7" Type="http://schemas.openxmlformats.org/officeDocument/2006/relationships/hyperlink" Target="https://www.afrobitcoin.org/" TargetMode="External"/><Relationship Id="rId145" Type="http://schemas.openxmlformats.org/officeDocument/2006/relationships/hyperlink" Target="https://bitcoinfilmfest.com/europeanhalvingparty/" TargetMode="External"/><Relationship Id="rId8" Type="http://schemas.openxmlformats.org/officeDocument/2006/relationships/hyperlink" Target="https://x.com/AmityAge" TargetMode="External"/><Relationship Id="rId144" Type="http://schemas.openxmlformats.org/officeDocument/2006/relationships/hyperlink" Target="https://x.com/escuelitabtc" TargetMode="External"/><Relationship Id="rId73" Type="http://schemas.openxmlformats.org/officeDocument/2006/relationships/hyperlink" Target="https://x.com/MasterGuantai" TargetMode="External"/><Relationship Id="rId72" Type="http://schemas.openxmlformats.org/officeDocument/2006/relationships/hyperlink" Target="https://x.com/KibraBTC" TargetMode="External"/><Relationship Id="rId75" Type="http://schemas.openxmlformats.org/officeDocument/2006/relationships/hyperlink" Target="https://x.com/LakeBitcoin" TargetMode="External"/><Relationship Id="rId74" Type="http://schemas.openxmlformats.org/officeDocument/2006/relationships/hyperlink" Target="https://x.com/Bitcoinpirraya" TargetMode="External"/><Relationship Id="rId77" Type="http://schemas.openxmlformats.org/officeDocument/2006/relationships/hyperlink" Target="https://www.btcl2conf.com/" TargetMode="External"/><Relationship Id="rId76" Type="http://schemas.openxmlformats.org/officeDocument/2006/relationships/hyperlink" Target="https://x.com/bitcoinlake" TargetMode="External"/><Relationship Id="rId79" Type="http://schemas.openxmlformats.org/officeDocument/2006/relationships/hyperlink" Target="https://b.tc/conference/mena" TargetMode="External"/><Relationship Id="rId78" Type="http://schemas.openxmlformats.org/officeDocument/2006/relationships/hyperlink" Target="https://x.com/BitcoinLoxion" TargetMode="External"/><Relationship Id="rId71" Type="http://schemas.openxmlformats.org/officeDocument/2006/relationships/hyperlink" Target="https://twitter.com/BitcoinKampala" TargetMode="External"/><Relationship Id="rId70" Type="http://schemas.openxmlformats.org/officeDocument/2006/relationships/hyperlink" Target="https://x.com/BitcoinJungleCR" TargetMode="External"/><Relationship Id="rId139" Type="http://schemas.openxmlformats.org/officeDocument/2006/relationships/hyperlink" Target="https://x.com/Cuba_BTC" TargetMode="External"/><Relationship Id="rId138" Type="http://schemas.openxmlformats.org/officeDocument/2006/relationships/hyperlink" Target="https://www-bitcoinconf-bg.translate.goog/?_x_tr_sl=en&amp;_x_tr_tl=es&amp;_x_tr_hl=en&amp;_x_tr_pto=wapp" TargetMode="External"/><Relationship Id="rId137" Type="http://schemas.openxmlformats.org/officeDocument/2006/relationships/hyperlink" Target="https://x.com/ColombiaP2P" TargetMode="External"/><Relationship Id="rId132" Type="http://schemas.openxmlformats.org/officeDocument/2006/relationships/hyperlink" Target="https://x.com/BitcoinCalabar" TargetMode="External"/><Relationship Id="rId131" Type="http://schemas.openxmlformats.org/officeDocument/2006/relationships/hyperlink" Target="https://bitcoinbushbash.info/" TargetMode="External"/><Relationship Id="rId130" Type="http://schemas.openxmlformats.org/officeDocument/2006/relationships/hyperlink" Target="https://x.com/belyi_nobel" TargetMode="External"/><Relationship Id="rId136" Type="http://schemas.openxmlformats.org/officeDocument/2006/relationships/hyperlink" Target="https://www.cheatcode.co.uk/" TargetMode="External"/><Relationship Id="rId135" Type="http://schemas.openxmlformats.org/officeDocument/2006/relationships/hyperlink" Target="https://x.com/vinteum_org" TargetMode="External"/><Relationship Id="rId134" Type="http://schemas.openxmlformats.org/officeDocument/2006/relationships/hyperlink" Target="https://x.com/casavinteum" TargetMode="External"/><Relationship Id="rId133" Type="http://schemas.openxmlformats.org/officeDocument/2006/relationships/hyperlink" Target="https://canadianbitcoinconf.com/" TargetMode="External"/><Relationship Id="rId62" Type="http://schemas.openxmlformats.org/officeDocument/2006/relationships/hyperlink" Target="https://bitcoin4india.org/" TargetMode="External"/><Relationship Id="rId61" Type="http://schemas.openxmlformats.org/officeDocument/2006/relationships/hyperlink" Target="https://x.com/bitcoininvenice" TargetMode="External"/><Relationship Id="rId64" Type="http://schemas.openxmlformats.org/officeDocument/2006/relationships/hyperlink" Target="https://x.com/Btchubafrica" TargetMode="External"/><Relationship Id="rId63" Type="http://schemas.openxmlformats.org/officeDocument/2006/relationships/hyperlink" Target="https://x.com/bitcoinindo21" TargetMode="External"/><Relationship Id="rId66" Type="http://schemas.openxmlformats.org/officeDocument/2006/relationships/hyperlink" Target="https://www.bitcoinireland.eu/" TargetMode="External"/><Relationship Id="rId172" Type="http://schemas.openxmlformats.org/officeDocument/2006/relationships/hyperlink" Target="https://x.com/ordermoon21" TargetMode="External"/><Relationship Id="rId65" Type="http://schemas.openxmlformats.org/officeDocument/2006/relationships/hyperlink" Target="https://lu.ma/btcinvestorday" TargetMode="External"/><Relationship Id="rId171" Type="http://schemas.openxmlformats.org/officeDocument/2006/relationships/hyperlink" Target="https://x.com/olabitcoinbw" TargetMode="External"/><Relationship Id="rId68" Type="http://schemas.openxmlformats.org/officeDocument/2006/relationships/hyperlink" Target="https://x.com/BtcRetreat" TargetMode="External"/><Relationship Id="rId170" Type="http://schemas.openxmlformats.org/officeDocument/2006/relationships/hyperlink" Target="https://kongerik.et/" TargetMode="External"/><Relationship Id="rId67" Type="http://schemas.openxmlformats.org/officeDocument/2006/relationships/hyperlink" Target="https://x.com/BTCIOM" TargetMode="External"/><Relationship Id="rId60" Type="http://schemas.openxmlformats.org/officeDocument/2006/relationships/hyperlink" Target="https://einundzwanzig-stuttg.art/" TargetMode="External"/><Relationship Id="rId165" Type="http://schemas.openxmlformats.org/officeDocument/2006/relationships/hyperlink" Target="https://mitbitcoin.devpost.com/" TargetMode="External"/><Relationship Id="rId69" Type="http://schemas.openxmlformats.org/officeDocument/2006/relationships/hyperlink" Target="https://x.com/pouchceo" TargetMode="External"/><Relationship Id="rId164" Type="http://schemas.openxmlformats.org/officeDocument/2006/relationships/hyperlink" Target="https://miningdisrupt.com/" TargetMode="External"/><Relationship Id="rId163" Type="http://schemas.openxmlformats.org/officeDocument/2006/relationships/hyperlink" Target="https://twitter.com/BTC_Mass" TargetMode="External"/><Relationship Id="rId162" Type="http://schemas.openxmlformats.org/officeDocument/2006/relationships/hyperlink" Target="https://mallorcablockchaindays.com/" TargetMode="External"/><Relationship Id="rId169" Type="http://schemas.openxmlformats.org/officeDocument/2006/relationships/hyperlink" Target="https://www.nicehashx.com/" TargetMode="External"/><Relationship Id="rId168" Type="http://schemas.openxmlformats.org/officeDocument/2006/relationships/hyperlink" Target="https://www.meetup.com/bitcoinpark/events/290980686/" TargetMode="External"/><Relationship Id="rId167" Type="http://schemas.openxmlformats.org/officeDocument/2006/relationships/hyperlink" Target="https://x.com/MotivPeru" TargetMode="External"/><Relationship Id="rId166" Type="http://schemas.openxmlformats.org/officeDocument/2006/relationships/hyperlink" Target="https://x.com/montanhabitcoin" TargetMode="External"/><Relationship Id="rId51" Type="http://schemas.openxmlformats.org/officeDocument/2006/relationships/hyperlink" Target="https://x.com/bitcoin_dua" TargetMode="External"/><Relationship Id="rId50" Type="http://schemas.openxmlformats.org/officeDocument/2006/relationships/hyperlink" Target="https://x.com/pvitalg" TargetMode="External"/><Relationship Id="rId53" Type="http://schemas.openxmlformats.org/officeDocument/2006/relationships/hyperlink" Target="https://x.com/bitcoineaqui" TargetMode="External"/><Relationship Id="rId52" Type="http://schemas.openxmlformats.org/officeDocument/2006/relationships/hyperlink" Target="https://x.com/Mawufemorfoli" TargetMode="External"/><Relationship Id="rId55" Type="http://schemas.openxmlformats.org/officeDocument/2006/relationships/hyperlink" Target="https://x.com/BitcoinEkasi" TargetMode="External"/><Relationship Id="rId161" Type="http://schemas.openxmlformats.org/officeDocument/2006/relationships/hyperlink" Target="https://x.com/MadaGasBit" TargetMode="External"/><Relationship Id="rId54" Type="http://schemas.openxmlformats.org/officeDocument/2006/relationships/hyperlink" Target="https://www.breizhbitcoin.com/bitcoin-economic-forum/" TargetMode="External"/><Relationship Id="rId160" Type="http://schemas.openxmlformats.org/officeDocument/2006/relationships/hyperlink" Target="https://leparadigmebitcoin.ch/" TargetMode="External"/><Relationship Id="rId57" Type="http://schemas.openxmlformats.org/officeDocument/2006/relationships/hyperlink" Target="https://www.eventbrite.com/e/bitcoin-energy-summit-2024-tickets-724317261427" TargetMode="External"/><Relationship Id="rId56" Type="http://schemas.openxmlformats.org/officeDocument/2006/relationships/hyperlink" Target="https://x.com/BitcoinElZera" TargetMode="External"/><Relationship Id="rId159" Type="http://schemas.openxmlformats.org/officeDocument/2006/relationships/hyperlink" Target="https://twitter.com/LakeSatoshi" TargetMode="External"/><Relationship Id="rId59" Type="http://schemas.openxmlformats.org/officeDocument/2006/relationships/hyperlink" Target="https://x.com/btchousebali" TargetMode="External"/><Relationship Id="rId154" Type="http://schemas.openxmlformats.org/officeDocument/2006/relationships/hyperlink" Target="https://x.com/LaCasaDeSatoshi" TargetMode="External"/><Relationship Id="rId58" Type="http://schemas.openxmlformats.org/officeDocument/2006/relationships/hyperlink" Target="https://www.bitcoinfreedomfestival.com/" TargetMode="External"/><Relationship Id="rId153" Type="http://schemas.openxmlformats.org/officeDocument/2006/relationships/hyperlink" Target="https://x.com/kiveclair" TargetMode="External"/><Relationship Id="rId152" Type="http://schemas.openxmlformats.org/officeDocument/2006/relationships/hyperlink" Target="https://x.com/kabulbitcoin21" TargetMode="External"/><Relationship Id="rId151" Type="http://schemas.openxmlformats.org/officeDocument/2006/relationships/hyperlink" Target="https://innovatesuriname.com/" TargetMode="External"/><Relationship Id="rId158" Type="http://schemas.openxmlformats.org/officeDocument/2006/relationships/hyperlink" Target="https://x.com/LakeSatoshi" TargetMode="External"/><Relationship Id="rId157" Type="http://schemas.openxmlformats.org/officeDocument/2006/relationships/hyperlink" Target="https://www.labitconf.com/" TargetMode="External"/><Relationship Id="rId156" Type="http://schemas.openxmlformats.org/officeDocument/2006/relationships/hyperlink" Target="https://x.com/laislabtc24" TargetMode="External"/><Relationship Id="rId155" Type="http://schemas.openxmlformats.org/officeDocument/2006/relationships/hyperlink" Target="https://x.com/LaCryptaOk" TargetMode="External"/><Relationship Id="rId107" Type="http://schemas.openxmlformats.org/officeDocument/2006/relationships/hyperlink" Target="https://x.com/Cowpertweets" TargetMode="External"/><Relationship Id="rId106" Type="http://schemas.openxmlformats.org/officeDocument/2006/relationships/hyperlink" Target="https://twitter.com/BitcoinVicFalls" TargetMode="External"/><Relationship Id="rId105" Type="http://schemas.openxmlformats.org/officeDocument/2006/relationships/hyperlink" Target="https://bitcoinvalley.eu/" TargetMode="External"/><Relationship Id="rId104" Type="http://schemas.openxmlformats.org/officeDocument/2006/relationships/hyperlink" Target="https://twitter.com/BitcoinUbuntu" TargetMode="External"/><Relationship Id="rId109" Type="http://schemas.openxmlformats.org/officeDocument/2006/relationships/hyperlink" Target="https://x.com/bitcoinyucatan" TargetMode="External"/><Relationship Id="rId108" Type="http://schemas.openxmlformats.org/officeDocument/2006/relationships/hyperlink" Target="https://twitter.com/BitcoinWitsand" TargetMode="External"/><Relationship Id="rId103" Type="http://schemas.openxmlformats.org/officeDocument/2006/relationships/hyperlink" Target="https://x.com/terencecoronel" TargetMode="External"/><Relationship Id="rId102" Type="http://schemas.openxmlformats.org/officeDocument/2006/relationships/hyperlink" Target="https://x.com/BitcoinSranan" TargetMode="External"/><Relationship Id="rId101" Type="http://schemas.openxmlformats.org/officeDocument/2006/relationships/hyperlink" Target="https://www.apres.tech/bitcoin-ski-summit-2024" TargetMode="External"/><Relationship Id="rId100" Type="http://schemas.openxmlformats.org/officeDocument/2006/relationships/hyperlink" Target="https://btc-singapore.com/" TargetMode="External"/><Relationship Id="rId211" Type="http://schemas.openxmlformats.org/officeDocument/2006/relationships/drawing" Target="../drawings/drawing16.xml"/><Relationship Id="rId210" Type="http://schemas.openxmlformats.org/officeDocument/2006/relationships/hyperlink" Target="https://twitter.com/ZitadelleUM" TargetMode="External"/><Relationship Id="rId129" Type="http://schemas.openxmlformats.org/officeDocument/2006/relationships/hyperlink" Target="https://x.com/btcshule" TargetMode="External"/><Relationship Id="rId128" Type="http://schemas.openxmlformats.org/officeDocument/2006/relationships/hyperlink" Target="https://x.com/BTCisla" TargetMode="External"/><Relationship Id="rId127" Type="http://schemas.openxmlformats.org/officeDocument/2006/relationships/hyperlink" Target="https://x.com/BOBSpace_BKK" TargetMode="External"/><Relationship Id="rId126" Type="http://schemas.openxmlformats.org/officeDocument/2006/relationships/hyperlink" Target="https://www.blackbitcoinbillionaire.com/get-ready-for-the-las-vegas-blackout/" TargetMode="External"/><Relationship Id="rId121" Type="http://schemas.openxmlformats.org/officeDocument/2006/relationships/hyperlink" Target="https://x.com/FinallyGidkom" TargetMode="External"/><Relationship Id="rId120" Type="http://schemas.openxmlformats.org/officeDocument/2006/relationships/hyperlink" Target="https://x.com/bitfiasi" TargetMode="External"/><Relationship Id="rId125" Type="http://schemas.openxmlformats.org/officeDocument/2006/relationships/hyperlink" Target="https://x.com/bitshala" TargetMode="External"/><Relationship Id="rId124" Type="http://schemas.openxmlformats.org/officeDocument/2006/relationships/hyperlink" Target="https://x.com/bitpolito" TargetMode="External"/><Relationship Id="rId123" Type="http://schemas.openxmlformats.org/officeDocument/2006/relationships/hyperlink" Target="https://twitter.com/Bitkiwi1" TargetMode="External"/><Relationship Id="rId122" Type="http://schemas.openxmlformats.org/officeDocument/2006/relationships/hyperlink" Target="https://x.com/SenaKAmi" TargetMode="External"/><Relationship Id="rId95" Type="http://schemas.openxmlformats.org/officeDocument/2006/relationships/hyperlink" Target="https://x.com/BtcCuracao" TargetMode="External"/><Relationship Id="rId94" Type="http://schemas.openxmlformats.org/officeDocument/2006/relationships/hyperlink" Target="https://x.com/alesander97" TargetMode="External"/><Relationship Id="rId97" Type="http://schemas.openxmlformats.org/officeDocument/2006/relationships/hyperlink" Target="https://x.com/BtcRepublicLA" TargetMode="External"/><Relationship Id="rId96" Type="http://schemas.openxmlformats.org/officeDocument/2006/relationships/hyperlink" Target="https://bitcoin-renaissance.com/" TargetMode="External"/><Relationship Id="rId99" Type="http://schemas.openxmlformats.org/officeDocument/2006/relationships/hyperlink" Target="http://bitcoinseoul.kr/" TargetMode="External"/><Relationship Id="rId98" Type="http://schemas.openxmlformats.org/officeDocument/2006/relationships/hyperlink" Target="https://x.com/BTCSedgefield" TargetMode="External"/><Relationship Id="rId91" Type="http://schemas.openxmlformats.org/officeDocument/2006/relationships/hyperlink" Target="https://www.btcpolicysummit.org/" TargetMode="External"/><Relationship Id="rId90" Type="http://schemas.openxmlformats.org/officeDocument/2006/relationships/hyperlink" Target="https://x.com/BitcoinPlett" TargetMode="External"/><Relationship Id="rId93" Type="http://schemas.openxmlformats.org/officeDocument/2006/relationships/hyperlink" Target="https://x.com/Bitcoinreach" TargetMode="External"/><Relationship Id="rId92" Type="http://schemas.openxmlformats.org/officeDocument/2006/relationships/hyperlink" Target="https://www.megawatthq.com/race" TargetMode="External"/><Relationship Id="rId118" Type="http://schemas.openxmlformats.org/officeDocument/2006/relationships/hyperlink" Target="https://x.com/Graysatoshi" TargetMode="External"/><Relationship Id="rId117" Type="http://schemas.openxmlformats.org/officeDocument/2006/relationships/hyperlink" Target="https://x.com/BitcoinSafariTZ" TargetMode="External"/><Relationship Id="rId116" Type="http://schemas.openxmlformats.org/officeDocument/2006/relationships/hyperlink" Target="https://x.com/MasterGuantai" TargetMode="External"/><Relationship Id="rId115" Type="http://schemas.openxmlformats.org/officeDocument/2006/relationships/hyperlink" Target="https://x.com/BitcoinMtaani" TargetMode="External"/><Relationship Id="rId119" Type="http://schemas.openxmlformats.org/officeDocument/2006/relationships/hyperlink" Target="https://x.com/_bit4all" TargetMode="External"/><Relationship Id="rId110" Type="http://schemas.openxmlformats.org/officeDocument/2006/relationships/hyperlink" Target="https://x.com/BTCZitadelle" TargetMode="External"/><Relationship Id="rId114" Type="http://schemas.openxmlformats.org/officeDocument/2006/relationships/hyperlink" Target="https://x.com/BitcoinEkiti" TargetMode="External"/><Relationship Id="rId113" Type="http://schemas.openxmlformats.org/officeDocument/2006/relationships/hyperlink" Target="https://btcplusplus.dev/atx24" TargetMode="External"/><Relationship Id="rId112" Type="http://schemas.openxmlformats.org/officeDocument/2006/relationships/hyperlink" Target="https://btcplusplus.dev/conf/berlin24" TargetMode="External"/><Relationship Id="rId111" Type="http://schemas.openxmlformats.org/officeDocument/2006/relationships/hyperlink" Target="https://btcplusplus.dev/ba24" TargetMode="External"/><Relationship Id="rId206" Type="http://schemas.openxmlformats.org/officeDocument/2006/relationships/hyperlink" Target="https://unconfiscatable.com/" TargetMode="External"/><Relationship Id="rId205" Type="http://schemas.openxmlformats.org/officeDocument/2006/relationships/hyperlink" Target="https://jednadvacet.org/" TargetMode="External"/><Relationship Id="rId204" Type="http://schemas.openxmlformats.org/officeDocument/2006/relationships/hyperlink" Target="https://x.com/jednadvacetorg" TargetMode="External"/><Relationship Id="rId203" Type="http://schemas.openxmlformats.org/officeDocument/2006/relationships/hyperlink" Target="https://x.com/TYO_BitcoinBase" TargetMode="External"/><Relationship Id="rId209" Type="http://schemas.openxmlformats.org/officeDocument/2006/relationships/hyperlink" Target="https://x.com/yesbitcoinhaiti" TargetMode="External"/><Relationship Id="rId208" Type="http://schemas.openxmlformats.org/officeDocument/2006/relationships/hyperlink" Target="https://wobitcoin.org/" TargetMode="External"/><Relationship Id="rId207" Type="http://schemas.openxmlformats.org/officeDocument/2006/relationships/hyperlink" Target="https://x.com/VillaggioBTC" TargetMode="External"/><Relationship Id="rId202" Type="http://schemas.openxmlformats.org/officeDocument/2006/relationships/hyperlink" Target="https://x.com/SpaceDenver" TargetMode="External"/><Relationship Id="rId201" Type="http://schemas.openxmlformats.org/officeDocument/2006/relationships/hyperlink" Target="https://x.com/BTCSatMarket" TargetMode="External"/><Relationship Id="rId200" Type="http://schemas.openxmlformats.org/officeDocument/2006/relationships/hyperlink" Target="https://theminingconference.com/" TargetMode="External"/></Relationships>
</file>

<file path=xl/worksheets/_rels/sheet17.xml.rels><?xml version="1.0" encoding="UTF-8" standalone="yes"?><Relationships xmlns="http://schemas.openxmlformats.org/package/2006/relationships"><Relationship Id="rId31" Type="http://schemas.openxmlformats.org/officeDocument/2006/relationships/hyperlink" Target="https://x.com/PubKey" TargetMode="External"/><Relationship Id="rId30" Type="http://schemas.openxmlformats.org/officeDocument/2006/relationships/hyperlink" Target="https://x.com/PubKey_DC" TargetMode="External"/><Relationship Id="rId33" Type="http://schemas.openxmlformats.org/officeDocument/2006/relationships/hyperlink" Target="https://x.com/Strategy" TargetMode="External"/><Relationship Id="rId32" Type="http://schemas.openxmlformats.org/officeDocument/2006/relationships/hyperlink" Target="https://www.bitcoinbay.live/sound-money-soiree" TargetMode="External"/><Relationship Id="rId35" Type="http://schemas.openxmlformats.org/officeDocument/2006/relationships/hyperlink" Target="https://tgfb.com/store" TargetMode="External"/><Relationship Id="rId34" Type="http://schemas.openxmlformats.org/officeDocument/2006/relationships/hyperlink" Target="https://tabconf.com/" TargetMode="External"/><Relationship Id="rId37" Type="http://schemas.openxmlformats.org/officeDocument/2006/relationships/hyperlink" Target="https://x.com/SpaceDenver" TargetMode="External"/><Relationship Id="rId36" Type="http://schemas.openxmlformats.org/officeDocument/2006/relationships/hyperlink" Target="https://theminingconference.com/" TargetMode="External"/><Relationship Id="rId39" Type="http://schemas.openxmlformats.org/officeDocument/2006/relationships/drawing" Target="../drawings/drawing17.xml"/><Relationship Id="rId38" Type="http://schemas.openxmlformats.org/officeDocument/2006/relationships/hyperlink" Target="https://unconfiscatable.com/" TargetMode="External"/><Relationship Id="rId20" Type="http://schemas.openxmlformats.org/officeDocument/2006/relationships/hyperlink" Target="https://digitalwildcatters.com/event/empower-energizing-bitcoin/" TargetMode="External"/><Relationship Id="rId22" Type="http://schemas.openxmlformats.org/officeDocument/2006/relationships/hyperlink" Target="https://x.com/LakeSatoshi" TargetMode="External"/><Relationship Id="rId21" Type="http://schemas.openxmlformats.org/officeDocument/2006/relationships/hyperlink" Target="https://hodlween.party/" TargetMode="External"/><Relationship Id="rId24" Type="http://schemas.openxmlformats.org/officeDocument/2006/relationships/hyperlink" Target="https://twitter.com/BTC_Mass" TargetMode="External"/><Relationship Id="rId23" Type="http://schemas.openxmlformats.org/officeDocument/2006/relationships/hyperlink" Target="https://twitter.com/LakeSatoshi" TargetMode="External"/><Relationship Id="rId26" Type="http://schemas.openxmlformats.org/officeDocument/2006/relationships/hyperlink" Target="https://mitbitcoin.devpost.com/" TargetMode="External"/><Relationship Id="rId25" Type="http://schemas.openxmlformats.org/officeDocument/2006/relationships/hyperlink" Target="https://miningdisrupt.com/" TargetMode="External"/><Relationship Id="rId28" Type="http://schemas.openxmlformats.org/officeDocument/2006/relationships/hyperlink" Target="https://x.com/PlebLab" TargetMode="External"/><Relationship Id="rId27" Type="http://schemas.openxmlformats.org/officeDocument/2006/relationships/hyperlink" Target="https://www.meetup.com/bitcoinpark/events/290980686/" TargetMode="External"/><Relationship Id="rId29" Type="http://schemas.openxmlformats.org/officeDocument/2006/relationships/hyperlink" Target="https://x.com/PresidioBitcoin" TargetMode="External"/><Relationship Id="rId11" Type="http://schemas.openxmlformats.org/officeDocument/2006/relationships/hyperlink" Target="https://x.com/bitcoinpark_" TargetMode="External"/><Relationship Id="rId10" Type="http://schemas.openxmlformats.org/officeDocument/2006/relationships/hyperlink" Target="https://lu.ma/btcinvestorday" TargetMode="External"/><Relationship Id="rId13" Type="http://schemas.openxmlformats.org/officeDocument/2006/relationships/hyperlink" Target="https://www.btcpolicysummit.org/" TargetMode="External"/><Relationship Id="rId12" Type="http://schemas.openxmlformats.org/officeDocument/2006/relationships/hyperlink" Target="https://x.com/bitcoincommons" TargetMode="External"/><Relationship Id="rId15" Type="http://schemas.openxmlformats.org/officeDocument/2006/relationships/hyperlink" Target="https://bitcoin-renaissance.com/" TargetMode="External"/><Relationship Id="rId14" Type="http://schemas.openxmlformats.org/officeDocument/2006/relationships/hyperlink" Target="https://www.megawatthq.com/race" TargetMode="External"/><Relationship Id="rId17" Type="http://schemas.openxmlformats.org/officeDocument/2006/relationships/hyperlink" Target="https://www.apres.tech/bitcoin-ski-summit-2024" TargetMode="External"/><Relationship Id="rId16" Type="http://schemas.openxmlformats.org/officeDocument/2006/relationships/hyperlink" Target="https://x.com/BtcRepublicLA" TargetMode="External"/><Relationship Id="rId19" Type="http://schemas.openxmlformats.org/officeDocument/2006/relationships/hyperlink" Target="https://www.blackbitcoinbillionaire.com/get-ready-for-the-las-vegas-blackout/" TargetMode="External"/><Relationship Id="rId18" Type="http://schemas.openxmlformats.org/officeDocument/2006/relationships/hyperlink" Target="https://btcplusplus.dev/atx24" TargetMode="External"/><Relationship Id="rId1" Type="http://schemas.openxmlformats.org/officeDocument/2006/relationships/hyperlink" Target="https://bitblockboom.com/" TargetMode="External"/><Relationship Id="rId2" Type="http://schemas.openxmlformats.org/officeDocument/2006/relationships/hyperlink" Target="https://www.microstrategy.com/en/world-2023/bitcoin-for-corporations" TargetMode="External"/><Relationship Id="rId3" Type="http://schemas.openxmlformats.org/officeDocument/2006/relationships/hyperlink" Target="https://b.tc/conference/" TargetMode="External"/><Relationship Id="rId4" Type="http://schemas.openxmlformats.org/officeDocument/2006/relationships/hyperlink" Target="https://x.com/bitcoinbaytpa" TargetMode="External"/><Relationship Id="rId9" Type="http://schemas.openxmlformats.org/officeDocument/2006/relationships/hyperlink" Target="https://www.eventbrite.com/e/bitcoin-energy-summit-2024-tickets-724317261427" TargetMode="External"/><Relationship Id="rId5" Type="http://schemas.openxmlformats.org/officeDocument/2006/relationships/hyperlink" Target="https://www.eventbrite.com/e/bitcoin-block-party-wednesday-january-3-2024-in-dallas-texas-tickets-755577240867" TargetMode="External"/><Relationship Id="rId6" Type="http://schemas.openxmlformats.org/officeDocument/2006/relationships/hyperlink" Target="https://x.com/BitcoinChatt" TargetMode="External"/><Relationship Id="rId7" Type="http://schemas.openxmlformats.org/officeDocument/2006/relationships/hyperlink" Target="https://bitcoinday.io/miami24" TargetMode="External"/><Relationship Id="rId8" Type="http://schemas.openxmlformats.org/officeDocument/2006/relationships/hyperlink" Target="https://bitcoinday.io/" TargetMode="External"/></Relationships>
</file>

<file path=xl/worksheets/_rels/sheet1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8.xml"/><Relationship Id="rId3" Type="http://schemas.openxmlformats.org/officeDocument/2006/relationships/vmlDrawing" Target="../drawings/vmlDrawing5.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40" Type="http://schemas.openxmlformats.org/officeDocument/2006/relationships/hyperlink" Target="https://x.com/MasterGuantai" TargetMode="External"/><Relationship Id="rId190" Type="http://schemas.openxmlformats.org/officeDocument/2006/relationships/hyperlink" Target="https://bitcoinday.io/" TargetMode="External"/><Relationship Id="rId42" Type="http://schemas.openxmlformats.org/officeDocument/2006/relationships/hyperlink" Target="https://x.com/BitcoinCalabar" TargetMode="External"/><Relationship Id="rId41" Type="http://schemas.openxmlformats.org/officeDocument/2006/relationships/hyperlink" Target="https://x.com/LaCasaDeSatoshi" TargetMode="External"/><Relationship Id="rId44" Type="http://schemas.openxmlformats.org/officeDocument/2006/relationships/hyperlink" Target="https://jednadvacet.org/" TargetMode="External"/><Relationship Id="rId194" Type="http://schemas.openxmlformats.org/officeDocument/2006/relationships/hyperlink" Target="https://www.btcpolicysummit.org/" TargetMode="External"/><Relationship Id="rId43" Type="http://schemas.openxmlformats.org/officeDocument/2006/relationships/hyperlink" Target="https://x.com/jednadvacetorg" TargetMode="External"/><Relationship Id="rId193" Type="http://schemas.openxmlformats.org/officeDocument/2006/relationships/hyperlink" Target="https://lu.ma/btcinvestorday" TargetMode="External"/><Relationship Id="rId46" Type="http://schemas.openxmlformats.org/officeDocument/2006/relationships/hyperlink" Target="https://x.com/ColombiaP2P" TargetMode="External"/><Relationship Id="rId192" Type="http://schemas.openxmlformats.org/officeDocument/2006/relationships/hyperlink" Target="https://www.eventbrite.com/e/bitcoin-energy-summit-2024-tickets-724317261427" TargetMode="External"/><Relationship Id="rId45" Type="http://schemas.openxmlformats.org/officeDocument/2006/relationships/hyperlink" Target="https://x.com/BTCisla" TargetMode="External"/><Relationship Id="rId191" Type="http://schemas.openxmlformats.org/officeDocument/2006/relationships/hyperlink" Target="https://bitcoinday.io/miami24" TargetMode="External"/><Relationship Id="rId48" Type="http://schemas.openxmlformats.org/officeDocument/2006/relationships/hyperlink" Target="https://x.com/kelvinomari_" TargetMode="External"/><Relationship Id="rId187" Type="http://schemas.openxmlformats.org/officeDocument/2006/relationships/hyperlink" Target="https://www.microstrategy.com/en/world-2023/bitcoin-for-corporations" TargetMode="External"/><Relationship Id="rId47" Type="http://schemas.openxmlformats.org/officeDocument/2006/relationships/hyperlink" Target="https://x.com/Bitcoinchama" TargetMode="External"/><Relationship Id="rId186" Type="http://schemas.openxmlformats.org/officeDocument/2006/relationships/hyperlink" Target="https://bitblockboom.com/" TargetMode="External"/><Relationship Id="rId185" Type="http://schemas.openxmlformats.org/officeDocument/2006/relationships/hyperlink" Target="https://www.bitcoinnottingham.org/bitcoin-football-festival/" TargetMode="External"/><Relationship Id="rId49" Type="http://schemas.openxmlformats.org/officeDocument/2006/relationships/hyperlink" Target="https://x.com/BisforBosa" TargetMode="External"/><Relationship Id="rId184" Type="http://schemas.openxmlformats.org/officeDocument/2006/relationships/hyperlink" Target="https://www.cheatcode.co.uk/" TargetMode="External"/><Relationship Id="rId189" Type="http://schemas.openxmlformats.org/officeDocument/2006/relationships/hyperlink" Target="https://www.eventbrite.com/e/bitcoin-block-party-wednesday-january-3-2024-in-dallas-texas-tickets-755577240867" TargetMode="External"/><Relationship Id="rId188" Type="http://schemas.openxmlformats.org/officeDocument/2006/relationships/hyperlink" Target="https://b.tc/conference/" TargetMode="External"/><Relationship Id="rId31" Type="http://schemas.openxmlformats.org/officeDocument/2006/relationships/hyperlink" Target="https://x.com/BtcRepublicLA" TargetMode="External"/><Relationship Id="rId30" Type="http://schemas.openxmlformats.org/officeDocument/2006/relationships/hyperlink" Target="https://x.com/bitcoinbaytpa" TargetMode="External"/><Relationship Id="rId33" Type="http://schemas.openxmlformats.org/officeDocument/2006/relationships/hyperlink" Target="https://x.com/belyi_nobel" TargetMode="External"/><Relationship Id="rId183" Type="http://schemas.openxmlformats.org/officeDocument/2006/relationships/hyperlink" Target="https://bitcoinretreat.co.uk/" TargetMode="External"/><Relationship Id="rId32" Type="http://schemas.openxmlformats.org/officeDocument/2006/relationships/hyperlink" Target="https://x.com/btcshule" TargetMode="External"/><Relationship Id="rId182" Type="http://schemas.openxmlformats.org/officeDocument/2006/relationships/hyperlink" Target="https://www.advancingbitcoin.com/" TargetMode="External"/><Relationship Id="rId35" Type="http://schemas.openxmlformats.org/officeDocument/2006/relationships/hyperlink" Target="https://x.com/pvitalg" TargetMode="External"/><Relationship Id="rId181" Type="http://schemas.openxmlformats.org/officeDocument/2006/relationships/hyperlink" Target="https://bitcoin-oasis.com/" TargetMode="External"/><Relationship Id="rId34" Type="http://schemas.openxmlformats.org/officeDocument/2006/relationships/hyperlink" Target="https://x.com/btcdominicana" TargetMode="External"/><Relationship Id="rId180" Type="http://schemas.openxmlformats.org/officeDocument/2006/relationships/hyperlink" Target="https://www.bitcoin-oasis.com/" TargetMode="External"/><Relationship Id="rId37" Type="http://schemas.openxmlformats.org/officeDocument/2006/relationships/hyperlink" Target="https://x.com/NgachaNaomi1" TargetMode="External"/><Relationship Id="rId176" Type="http://schemas.openxmlformats.org/officeDocument/2006/relationships/hyperlink" Target="https://swiss-bitcoin-conference.com/" TargetMode="External"/><Relationship Id="rId36" Type="http://schemas.openxmlformats.org/officeDocument/2006/relationships/hyperlink" Target="https://x.com/BtcBabies" TargetMode="External"/><Relationship Id="rId175" Type="http://schemas.openxmlformats.org/officeDocument/2006/relationships/hyperlink" Target="https://planb.lugano.ch/planb-forum/" TargetMode="External"/><Relationship Id="rId39" Type="http://schemas.openxmlformats.org/officeDocument/2006/relationships/hyperlink" Target="https://x.com/KibraBTC" TargetMode="External"/><Relationship Id="rId174" Type="http://schemas.openxmlformats.org/officeDocument/2006/relationships/hyperlink" Target="https://leparadigmebitcoin.ch/" TargetMode="External"/><Relationship Id="rId38" Type="http://schemas.openxmlformats.org/officeDocument/2006/relationships/hyperlink" Target="https://x.com/LakeBitcoin" TargetMode="External"/><Relationship Id="rId173" Type="http://schemas.openxmlformats.org/officeDocument/2006/relationships/hyperlink" Target="https://bitcoinbaden.ch/" TargetMode="External"/><Relationship Id="rId179" Type="http://schemas.openxmlformats.org/officeDocument/2006/relationships/hyperlink" Target="https://b.tc/conference/mena" TargetMode="External"/><Relationship Id="rId178" Type="http://schemas.openxmlformats.org/officeDocument/2006/relationships/hyperlink" Target="https://www.eventpop.me/e/17031" TargetMode="External"/><Relationship Id="rId177" Type="http://schemas.openxmlformats.org/officeDocument/2006/relationships/hyperlink" Target="https://x.com/JimmyKostro" TargetMode="External"/><Relationship Id="rId20" Type="http://schemas.openxmlformats.org/officeDocument/2006/relationships/hyperlink" Target="https://x.com/TKarijodinbtc" TargetMode="External"/><Relationship Id="rId22" Type="http://schemas.openxmlformats.org/officeDocument/2006/relationships/hyperlink" Target="https://x.com/Bitcoinreach" TargetMode="External"/><Relationship Id="rId21" Type="http://schemas.openxmlformats.org/officeDocument/2006/relationships/hyperlink" Target="https://x.com/Bitcoinpirraya" TargetMode="External"/><Relationship Id="rId24" Type="http://schemas.openxmlformats.org/officeDocument/2006/relationships/hyperlink" Target="https://x.com/kiveclair" TargetMode="External"/><Relationship Id="rId23" Type="http://schemas.openxmlformats.org/officeDocument/2006/relationships/hyperlink" Target="https://x.com/alesander97" TargetMode="External"/><Relationship Id="rId26" Type="http://schemas.openxmlformats.org/officeDocument/2006/relationships/hyperlink" Target="https://x.com/BTCSedgefield" TargetMode="External"/><Relationship Id="rId25" Type="http://schemas.openxmlformats.org/officeDocument/2006/relationships/hyperlink" Target="https://x.com/BitcoinEkasi" TargetMode="External"/><Relationship Id="rId28" Type="http://schemas.openxmlformats.org/officeDocument/2006/relationships/hyperlink" Target="https://x.com/plebstogether" TargetMode="External"/><Relationship Id="rId27" Type="http://schemas.openxmlformats.org/officeDocument/2006/relationships/hyperlink" Target="https://x.com/BitcoinElZera" TargetMode="External"/><Relationship Id="rId29" Type="http://schemas.openxmlformats.org/officeDocument/2006/relationships/hyperlink" Target="https://x.com/BitcoinChatt" TargetMode="External"/><Relationship Id="rId11" Type="http://schemas.openxmlformats.org/officeDocument/2006/relationships/hyperlink" Target="https://x.com/bitcoin_dua" TargetMode="External"/><Relationship Id="rId10" Type="http://schemas.openxmlformats.org/officeDocument/2006/relationships/hyperlink" Target="https://x.com/Cowpertweets" TargetMode="External"/><Relationship Id="rId13" Type="http://schemas.openxmlformats.org/officeDocument/2006/relationships/hyperlink" Target="https://x.com/bitshala" TargetMode="External"/><Relationship Id="rId12" Type="http://schemas.openxmlformats.org/officeDocument/2006/relationships/hyperlink" Target="https://x.com/Mawufemorfoli" TargetMode="External"/><Relationship Id="rId15" Type="http://schemas.openxmlformats.org/officeDocument/2006/relationships/hyperlink" Target="https://twitter.com/BitcoinUbuntu" TargetMode="External"/><Relationship Id="rId198" Type="http://schemas.openxmlformats.org/officeDocument/2006/relationships/hyperlink" Target="https://btcplusplus.dev/atx24" TargetMode="External"/><Relationship Id="rId14" Type="http://schemas.openxmlformats.org/officeDocument/2006/relationships/hyperlink" Target="https://x.com/AfribitKibera" TargetMode="External"/><Relationship Id="rId197" Type="http://schemas.openxmlformats.org/officeDocument/2006/relationships/hyperlink" Target="https://www.apres.tech/bitcoin-ski-summit-2024" TargetMode="External"/><Relationship Id="rId17" Type="http://schemas.openxmlformats.org/officeDocument/2006/relationships/hyperlink" Target="https://x.com/BitcoinJungleCR" TargetMode="External"/><Relationship Id="rId196" Type="http://schemas.openxmlformats.org/officeDocument/2006/relationships/hyperlink" Target="https://bitcoin-renaissance.com/" TargetMode="External"/><Relationship Id="rId16" Type="http://schemas.openxmlformats.org/officeDocument/2006/relationships/hyperlink" Target="https://x.com/bitcoincommons" TargetMode="External"/><Relationship Id="rId195" Type="http://schemas.openxmlformats.org/officeDocument/2006/relationships/hyperlink" Target="https://www.megawatthq.com/race" TargetMode="External"/><Relationship Id="rId19" Type="http://schemas.openxmlformats.org/officeDocument/2006/relationships/hyperlink" Target="https://x.com/btcAlfonsdorp" TargetMode="External"/><Relationship Id="rId18" Type="http://schemas.openxmlformats.org/officeDocument/2006/relationships/hyperlink" Target="https://x.com/laislabtc24" TargetMode="External"/><Relationship Id="rId199" Type="http://schemas.openxmlformats.org/officeDocument/2006/relationships/hyperlink" Target="https://www.blackbitcoinbillionaire.com/get-ready-for-the-las-vegas-blackout/" TargetMode="External"/><Relationship Id="rId84" Type="http://schemas.openxmlformats.org/officeDocument/2006/relationships/hyperlink" Target="https://x.com/bitcoinyucatan" TargetMode="External"/><Relationship Id="rId83" Type="http://schemas.openxmlformats.org/officeDocument/2006/relationships/hyperlink" Target="https://x.com/Cuba_BTC" TargetMode="External"/><Relationship Id="rId86" Type="http://schemas.openxmlformats.org/officeDocument/2006/relationships/hyperlink" Target="https://x.com/terencecoronel" TargetMode="External"/><Relationship Id="rId85" Type="http://schemas.openxmlformats.org/officeDocument/2006/relationships/hyperlink" Target="https://x.com/BitcoinSranan" TargetMode="External"/><Relationship Id="rId88" Type="http://schemas.openxmlformats.org/officeDocument/2006/relationships/hyperlink" Target="https://x.com/BitcoinMtaani" TargetMode="External"/><Relationship Id="rId150" Type="http://schemas.openxmlformats.org/officeDocument/2006/relationships/hyperlink" Target="https://public.theorangepillapp.com/event/651ae68a651a9497e3a85e7d" TargetMode="External"/><Relationship Id="rId87" Type="http://schemas.openxmlformats.org/officeDocument/2006/relationships/hyperlink" Target="https://x.com/LuganoPlanB" TargetMode="External"/><Relationship Id="rId89" Type="http://schemas.openxmlformats.org/officeDocument/2006/relationships/hyperlink" Target="https://x.com/MasterGuantai" TargetMode="External"/><Relationship Id="rId80" Type="http://schemas.openxmlformats.org/officeDocument/2006/relationships/hyperlink" Target="https://x.com/bitcoinstad" TargetMode="External"/><Relationship Id="rId82" Type="http://schemas.openxmlformats.org/officeDocument/2006/relationships/hyperlink" Target="https://x.com/martinmutonga21" TargetMode="External"/><Relationship Id="rId81" Type="http://schemas.openxmlformats.org/officeDocument/2006/relationships/hyperlink" Target="https://x.com/btcnairobi" TargetMode="External"/><Relationship Id="rId1" Type="http://schemas.openxmlformats.org/officeDocument/2006/relationships/hyperlink" Target="https://bitcoin-only.com/meetups" TargetMode="External"/><Relationship Id="rId2" Type="http://schemas.openxmlformats.org/officeDocument/2006/relationships/hyperlink" Target="https://g.co/kgs/c1mjfnG" TargetMode="External"/><Relationship Id="rId3" Type="http://schemas.openxmlformats.org/officeDocument/2006/relationships/hyperlink" Target="https://x.com/PubKey_DC" TargetMode="External"/><Relationship Id="rId149" Type="http://schemas.openxmlformats.org/officeDocument/2006/relationships/hyperlink" Target="https://twitter.com/ZitadelleUM" TargetMode="External"/><Relationship Id="rId4" Type="http://schemas.openxmlformats.org/officeDocument/2006/relationships/hyperlink" Target="https://x.com/bitcoinarusha" TargetMode="External"/><Relationship Id="rId148" Type="http://schemas.openxmlformats.org/officeDocument/2006/relationships/hyperlink" Target="https://kongerik.et/" TargetMode="External"/><Relationship Id="rId9" Type="http://schemas.openxmlformats.org/officeDocument/2006/relationships/hyperlink" Target="https://twitter.com/BitcoinVicFalls" TargetMode="External"/><Relationship Id="rId143" Type="http://schemas.openxmlformats.org/officeDocument/2006/relationships/hyperlink" Target="https://www.breizhbitcoin.com/halving-party-citadelle/" TargetMode="External"/><Relationship Id="rId142" Type="http://schemas.openxmlformats.org/officeDocument/2006/relationships/hyperlink" Target="https://www.breizhbitcoin.com/bitcoin-economic-forum/" TargetMode="External"/><Relationship Id="rId141" Type="http://schemas.openxmlformats.org/officeDocument/2006/relationships/hyperlink" Target="http://b-only.org/" TargetMode="External"/><Relationship Id="rId140" Type="http://schemas.openxmlformats.org/officeDocument/2006/relationships/hyperlink" Target="https://www.adoptingbitcoin.org/" TargetMode="External"/><Relationship Id="rId5" Type="http://schemas.openxmlformats.org/officeDocument/2006/relationships/hyperlink" Target="https://x.com/bitcoinindo21" TargetMode="External"/><Relationship Id="rId147" Type="http://schemas.openxmlformats.org/officeDocument/2006/relationships/hyperlink" Target="https://btcplusplus.dev/conf/berlin24" TargetMode="External"/><Relationship Id="rId6" Type="http://schemas.openxmlformats.org/officeDocument/2006/relationships/hyperlink" Target="https://x.com/BitcoinSafariTZ" TargetMode="External"/><Relationship Id="rId146" Type="http://schemas.openxmlformats.org/officeDocument/2006/relationships/hyperlink" Target="https://x.com/BTCZitadelle" TargetMode="External"/><Relationship Id="rId7" Type="http://schemas.openxmlformats.org/officeDocument/2006/relationships/hyperlink" Target="https://x.com/Graysatoshi" TargetMode="External"/><Relationship Id="rId145" Type="http://schemas.openxmlformats.org/officeDocument/2006/relationships/hyperlink" Target="https://einundzwanzig-stuttg.art/" TargetMode="External"/><Relationship Id="rId8" Type="http://schemas.openxmlformats.org/officeDocument/2006/relationships/hyperlink" Target="https://primal.net/p/npub1ejn6vu9rkqyqldq4ufn6sdhwyyua97uuglkk8ekpa0xx4wdkvqksdvdst0" TargetMode="External"/><Relationship Id="rId144" Type="http://schemas.openxmlformats.org/officeDocument/2006/relationships/hyperlink" Target="https://surfinbitcoin.com/" TargetMode="External"/><Relationship Id="rId73" Type="http://schemas.openxmlformats.org/officeDocument/2006/relationships/hyperlink" Target="https://x.com/BitcoinBeachTh" TargetMode="External"/><Relationship Id="rId72" Type="http://schemas.openxmlformats.org/officeDocument/2006/relationships/hyperlink" Target="https://x.com/SowetoBtc" TargetMode="External"/><Relationship Id="rId75" Type="http://schemas.openxmlformats.org/officeDocument/2006/relationships/hyperlink" Target="https://x.com/BitcoinBeachBR" TargetMode="External"/><Relationship Id="rId74" Type="http://schemas.openxmlformats.org/officeDocument/2006/relationships/hyperlink" Target="https://x.com/BTCIOM" TargetMode="External"/><Relationship Id="rId77" Type="http://schemas.openxmlformats.org/officeDocument/2006/relationships/hyperlink" Target="https://x.com/bitcoinlake" TargetMode="External"/><Relationship Id="rId76" Type="http://schemas.openxmlformats.org/officeDocument/2006/relationships/hyperlink" Target="https://x.com/MotoleseOficial" TargetMode="External"/><Relationship Id="rId79" Type="http://schemas.openxmlformats.org/officeDocument/2006/relationships/hyperlink" Target="https://x.com/SimplySowBtc" TargetMode="External"/><Relationship Id="rId78" Type="http://schemas.openxmlformats.org/officeDocument/2006/relationships/hyperlink" Target="https://x.com/bitcoineaqui" TargetMode="External"/><Relationship Id="rId71" Type="http://schemas.openxmlformats.org/officeDocument/2006/relationships/hyperlink" Target="https://x.com/marcelorraine" TargetMode="External"/><Relationship Id="rId70" Type="http://schemas.openxmlformats.org/officeDocument/2006/relationships/hyperlink" Target="https://x.com/btc_dada" TargetMode="External"/><Relationship Id="rId139" Type="http://schemas.openxmlformats.org/officeDocument/2006/relationships/hyperlink" Target="https://pizzaday.cz/" TargetMode="External"/><Relationship Id="rId138" Type="http://schemas.openxmlformats.org/officeDocument/2006/relationships/hyperlink" Target="https://1337.hcpp.cz/" TargetMode="External"/><Relationship Id="rId137" Type="http://schemas.openxmlformats.org/officeDocument/2006/relationships/hyperlink" Target="https://www.btcprague.com/" TargetMode="External"/><Relationship Id="rId132" Type="http://schemas.openxmlformats.org/officeDocument/2006/relationships/hyperlink" Target="https://www-bitcoinconf-bg.translate.goog/?_x_tr_sl=en&amp;_x_tr_tl=es&amp;_x_tr_hl=en&amp;_x_tr_pto=wapp" TargetMode="External"/><Relationship Id="rId131" Type="http://schemas.openxmlformats.org/officeDocument/2006/relationships/hyperlink" Target="https://satsconf.com.br/" TargetMode="External"/><Relationship Id="rId130" Type="http://schemas.openxmlformats.org/officeDocument/2006/relationships/hyperlink" Target="https://bitcoinbushbash.info/" TargetMode="External"/><Relationship Id="rId136" Type="http://schemas.openxmlformats.org/officeDocument/2006/relationships/hyperlink" Target="https://www.bitcoinfreedomfestival.com/" TargetMode="External"/><Relationship Id="rId135" Type="http://schemas.openxmlformats.org/officeDocument/2006/relationships/hyperlink" Target="http://bitcoinrodeo.com/" TargetMode="External"/><Relationship Id="rId134" Type="http://schemas.openxmlformats.org/officeDocument/2006/relationships/hyperlink" Target="https://sovereignminds.ca/" TargetMode="External"/><Relationship Id="rId133" Type="http://schemas.openxmlformats.org/officeDocument/2006/relationships/hyperlink" Target="https://canadianbitcoinconf.com/" TargetMode="External"/><Relationship Id="rId62" Type="http://schemas.openxmlformats.org/officeDocument/2006/relationships/hyperlink" Target="https://twitter.com/BitcoinKampala" TargetMode="External"/><Relationship Id="rId61" Type="http://schemas.openxmlformats.org/officeDocument/2006/relationships/hyperlink" Target="https://x.com/BitcoinBerlinSV" TargetMode="External"/><Relationship Id="rId64" Type="http://schemas.openxmlformats.org/officeDocument/2006/relationships/hyperlink" Target="https://x.com/KalKassa" TargetMode="External"/><Relationship Id="rId63" Type="http://schemas.openxmlformats.org/officeDocument/2006/relationships/hyperlink" Target="https://x.com/BitcoinBirr" TargetMode="External"/><Relationship Id="rId66" Type="http://schemas.openxmlformats.org/officeDocument/2006/relationships/hyperlink" Target="https://x.com/BtcCuracao" TargetMode="External"/><Relationship Id="rId172" Type="http://schemas.openxmlformats.org/officeDocument/2006/relationships/hyperlink" Target="https://innovatesuriname.com/" TargetMode="External"/><Relationship Id="rId65" Type="http://schemas.openxmlformats.org/officeDocument/2006/relationships/hyperlink" Target="https://x.com/AmityAge" TargetMode="External"/><Relationship Id="rId171" Type="http://schemas.openxmlformats.org/officeDocument/2006/relationships/hyperlink" Target="https://wobitcoin.org/" TargetMode="External"/><Relationship Id="rId68" Type="http://schemas.openxmlformats.org/officeDocument/2006/relationships/hyperlink" Target="https://x.com/MotivPeru" TargetMode="External"/><Relationship Id="rId170" Type="http://schemas.openxmlformats.org/officeDocument/2006/relationships/hyperlink" Target="https://mallorcablockchaindays.com/" TargetMode="External"/><Relationship Id="rId67" Type="http://schemas.openxmlformats.org/officeDocument/2006/relationships/hyperlink" Target="https://x.com/montanhabitcoin" TargetMode="External"/><Relationship Id="rId60" Type="http://schemas.openxmlformats.org/officeDocument/2006/relationships/hyperlink" Target="https://x.com/criptoboi" TargetMode="External"/><Relationship Id="rId165" Type="http://schemas.openxmlformats.org/officeDocument/2006/relationships/hyperlink" Target="https://bitcoinatlantis.com/" TargetMode="External"/><Relationship Id="rId69" Type="http://schemas.openxmlformats.org/officeDocument/2006/relationships/hyperlink" Target="https://x.com/LaCryptaOk" TargetMode="External"/><Relationship Id="rId164" Type="http://schemas.openxmlformats.org/officeDocument/2006/relationships/hyperlink" Target="https://bitcoinfilmfest.com/europeanhalvingparty/" TargetMode="External"/><Relationship Id="rId163" Type="http://schemas.openxmlformats.org/officeDocument/2006/relationships/hyperlink" Target="https://oslofreedomforum.com/" TargetMode="External"/><Relationship Id="rId162" Type="http://schemas.openxmlformats.org/officeDocument/2006/relationships/hyperlink" Target="https://twitter.com/Bitkiwi1" TargetMode="External"/><Relationship Id="rId169" Type="http://schemas.openxmlformats.org/officeDocument/2006/relationships/hyperlink" Target="http://bitcoinseoul.kr/" TargetMode="External"/><Relationship Id="rId168" Type="http://schemas.openxmlformats.org/officeDocument/2006/relationships/hyperlink" Target="https://adoptingbitcoin.org/capetown-2024/" TargetMode="External"/><Relationship Id="rId167" Type="http://schemas.openxmlformats.org/officeDocument/2006/relationships/hyperlink" Target="https://www.nicehashx.com/" TargetMode="External"/><Relationship Id="rId166" Type="http://schemas.openxmlformats.org/officeDocument/2006/relationships/hyperlink" Target="https://btc-singapore.com/" TargetMode="External"/><Relationship Id="rId51" Type="http://schemas.openxmlformats.org/officeDocument/2006/relationships/hyperlink" Target="https://x.com/Bitcoinbeach" TargetMode="External"/><Relationship Id="rId50" Type="http://schemas.openxmlformats.org/officeDocument/2006/relationships/hyperlink" Target="https://x.com/LakeSatoshi" TargetMode="External"/><Relationship Id="rId53" Type="http://schemas.openxmlformats.org/officeDocument/2006/relationships/hyperlink" Target="https://x.com/BitcoinAnambra" TargetMode="External"/><Relationship Id="rId52" Type="http://schemas.openxmlformats.org/officeDocument/2006/relationships/hyperlink" Target="https://x.com/ordermoon21" TargetMode="External"/><Relationship Id="rId55" Type="http://schemas.openxmlformats.org/officeDocument/2006/relationships/hyperlink" Target="https://x.com/bitcoininvenice" TargetMode="External"/><Relationship Id="rId161" Type="http://schemas.openxmlformats.org/officeDocument/2006/relationships/hyperlink" Target="https://b.tc/conference/amsterdam" TargetMode="External"/><Relationship Id="rId54" Type="http://schemas.openxmlformats.org/officeDocument/2006/relationships/hyperlink" Target="https://x.com/kesterbils" TargetMode="External"/><Relationship Id="rId160" Type="http://schemas.openxmlformats.org/officeDocument/2006/relationships/hyperlink" Target="http://www.adoptingbitcoinarnhem.com/" TargetMode="External"/><Relationship Id="rId57" Type="http://schemas.openxmlformats.org/officeDocument/2006/relationships/hyperlink" Target="https://x.com/BTCSatMarket" TargetMode="External"/><Relationship Id="rId56" Type="http://schemas.openxmlformats.org/officeDocument/2006/relationships/hyperlink" Target="https://x.com/kabulbitcoin21" TargetMode="External"/><Relationship Id="rId159" Type="http://schemas.openxmlformats.org/officeDocument/2006/relationships/hyperlink" Target="https://bitcoinclubmalta.com/malta-bitcoin-map/" TargetMode="External"/><Relationship Id="rId59" Type="http://schemas.openxmlformats.org/officeDocument/2006/relationships/hyperlink" Target="https://x.com/BTCParaguay" TargetMode="External"/><Relationship Id="rId154" Type="http://schemas.openxmlformats.org/officeDocument/2006/relationships/hyperlink" Target="https://www.bitcoinireland.eu/" TargetMode="External"/><Relationship Id="rId58" Type="http://schemas.openxmlformats.org/officeDocument/2006/relationships/hyperlink" Target="https://x.com/BitcoinOriente" TargetMode="External"/><Relationship Id="rId153" Type="http://schemas.openxmlformats.org/officeDocument/2006/relationships/hyperlink" Target="https://bitcoin4india.org/" TargetMode="External"/><Relationship Id="rId152" Type="http://schemas.openxmlformats.org/officeDocument/2006/relationships/hyperlink" Target="https://www.btcl2conf.com/" TargetMode="External"/><Relationship Id="rId151" Type="http://schemas.openxmlformats.org/officeDocument/2006/relationships/hyperlink" Target="https://b.tc/conference/asia" TargetMode="External"/><Relationship Id="rId158" Type="http://schemas.openxmlformats.org/officeDocument/2006/relationships/hyperlink" Target="https://x.com/bitcoinclubmt" TargetMode="External"/><Relationship Id="rId157" Type="http://schemas.openxmlformats.org/officeDocument/2006/relationships/hyperlink" Target="https://baltichoneybadger.com/" TargetMode="External"/><Relationship Id="rId156" Type="http://schemas.openxmlformats.org/officeDocument/2006/relationships/hyperlink" Target="https://www.afrobitcoin.org/" TargetMode="External"/><Relationship Id="rId155" Type="http://schemas.openxmlformats.org/officeDocument/2006/relationships/hyperlink" Target="https://bitcoinvalley.eu/" TargetMode="External"/><Relationship Id="rId107" Type="http://schemas.openxmlformats.org/officeDocument/2006/relationships/hyperlink" Target="https://x.com/BitcoinPlett" TargetMode="External"/><Relationship Id="rId106" Type="http://schemas.openxmlformats.org/officeDocument/2006/relationships/hyperlink" Target="https://x.com/BitcoinEkiti" TargetMode="External"/><Relationship Id="rId105" Type="http://schemas.openxmlformats.org/officeDocument/2006/relationships/hyperlink" Target="https://x.com/MadaGasBit" TargetMode="External"/><Relationship Id="rId104" Type="http://schemas.openxmlformats.org/officeDocument/2006/relationships/hyperlink" Target="https://x.com/PubKey" TargetMode="External"/><Relationship Id="rId109" Type="http://schemas.openxmlformats.org/officeDocument/2006/relationships/hyperlink" Target="https://twitter.com/BitcoinWitsand" TargetMode="External"/><Relationship Id="rId108" Type="http://schemas.openxmlformats.org/officeDocument/2006/relationships/hyperlink" Target="https://x.com/FREEMadeiraOrg" TargetMode="External"/><Relationship Id="rId103" Type="http://schemas.openxmlformats.org/officeDocument/2006/relationships/hyperlink" Target="https://x.com/pouchceo" TargetMode="External"/><Relationship Id="rId102" Type="http://schemas.openxmlformats.org/officeDocument/2006/relationships/hyperlink" Target="https://x.com/BtcRetreat" TargetMode="External"/><Relationship Id="rId101" Type="http://schemas.openxmlformats.org/officeDocument/2006/relationships/hyperlink" Target="https://x.com/BitcoinLoxion" TargetMode="External"/><Relationship Id="rId100" Type="http://schemas.openxmlformats.org/officeDocument/2006/relationships/hyperlink" Target="https://x.com/Cowpertweets" TargetMode="External"/><Relationship Id="rId212" Type="http://schemas.openxmlformats.org/officeDocument/2006/relationships/drawing" Target="../drawings/drawing23.xml"/><Relationship Id="rId211" Type="http://schemas.openxmlformats.org/officeDocument/2006/relationships/hyperlink" Target="https://unconfiscatable.com/" TargetMode="External"/><Relationship Id="rId210" Type="http://schemas.openxmlformats.org/officeDocument/2006/relationships/hyperlink" Target="https://theminingconference.com/" TargetMode="External"/><Relationship Id="rId129" Type="http://schemas.openxmlformats.org/officeDocument/2006/relationships/hyperlink" Target="https://bitcoinalive.io/" TargetMode="External"/><Relationship Id="rId128" Type="http://schemas.openxmlformats.org/officeDocument/2006/relationships/hyperlink" Target="https://www.labitconf.com/" TargetMode="External"/><Relationship Id="rId127" Type="http://schemas.openxmlformats.org/officeDocument/2006/relationships/hyperlink" Target="https://btcplusplus.dev/ba24" TargetMode="External"/><Relationship Id="rId126" Type="http://schemas.openxmlformats.org/officeDocument/2006/relationships/hyperlink" Target="https://x.com/bitpolito" TargetMode="External"/><Relationship Id="rId121" Type="http://schemas.openxmlformats.org/officeDocument/2006/relationships/hyperlink" Target="https://x.com/Btchubafrica" TargetMode="External"/><Relationship Id="rId120" Type="http://schemas.openxmlformats.org/officeDocument/2006/relationships/hyperlink" Target="https://x.com/btchousebali" TargetMode="External"/><Relationship Id="rId125" Type="http://schemas.openxmlformats.org/officeDocument/2006/relationships/hyperlink" Target="https://x.com/PlebLab" TargetMode="External"/><Relationship Id="rId124" Type="http://schemas.openxmlformats.org/officeDocument/2006/relationships/hyperlink" Target="https://x.com/bitcoinpark_" TargetMode="External"/><Relationship Id="rId123" Type="http://schemas.openxmlformats.org/officeDocument/2006/relationships/hyperlink" Target="https://x.com/BOBSpace_BKK" TargetMode="External"/><Relationship Id="rId122" Type="http://schemas.openxmlformats.org/officeDocument/2006/relationships/hyperlink" Target="https://x.com/hub21rs" TargetMode="External"/><Relationship Id="rId95" Type="http://schemas.openxmlformats.org/officeDocument/2006/relationships/hyperlink" Target="https://x.com/bitfiasi" TargetMode="External"/><Relationship Id="rId94" Type="http://schemas.openxmlformats.org/officeDocument/2006/relationships/hyperlink" Target="https://x.com/olabitcoinbw" TargetMode="External"/><Relationship Id="rId97" Type="http://schemas.openxmlformats.org/officeDocument/2006/relationships/hyperlink" Target="https://x.com/SenaKAmi" TargetMode="External"/><Relationship Id="rId96" Type="http://schemas.openxmlformats.org/officeDocument/2006/relationships/hyperlink" Target="https://x.com/FinallyGidkom" TargetMode="External"/><Relationship Id="rId99" Type="http://schemas.openxmlformats.org/officeDocument/2006/relationships/hyperlink" Target="https://x.com/BTCMontserrat" TargetMode="External"/><Relationship Id="rId98" Type="http://schemas.openxmlformats.org/officeDocument/2006/relationships/hyperlink" Target="https://x.com/yesbitcoinhaiti" TargetMode="External"/><Relationship Id="rId91" Type="http://schemas.openxmlformats.org/officeDocument/2006/relationships/hyperlink" Target="https://x.com/bitcoingithurai" TargetMode="External"/><Relationship Id="rId90" Type="http://schemas.openxmlformats.org/officeDocument/2006/relationships/hyperlink" Target="https://x.com/_bit4all" TargetMode="External"/><Relationship Id="rId93" Type="http://schemas.openxmlformats.org/officeDocument/2006/relationships/hyperlink" Target="https://x.com/SpaceDenver" TargetMode="External"/><Relationship Id="rId92" Type="http://schemas.openxmlformats.org/officeDocument/2006/relationships/hyperlink" Target="https://x.com/MukunguFelix" TargetMode="External"/><Relationship Id="rId118" Type="http://schemas.openxmlformats.org/officeDocument/2006/relationships/hyperlink" Target="https://x.com/PresidioBitcoin" TargetMode="External"/><Relationship Id="rId117" Type="http://schemas.openxmlformats.org/officeDocument/2006/relationships/hyperlink" Target="https://x.com/vinteum_org" TargetMode="External"/><Relationship Id="rId116" Type="http://schemas.openxmlformats.org/officeDocument/2006/relationships/hyperlink" Target="https://x.com/casavinteum" TargetMode="External"/><Relationship Id="rId115" Type="http://schemas.openxmlformats.org/officeDocument/2006/relationships/hyperlink" Target="https://x.com/TYO_BitcoinBase" TargetMode="External"/><Relationship Id="rId119" Type="http://schemas.openxmlformats.org/officeDocument/2006/relationships/hyperlink" Target="https://x.com/pow_space" TargetMode="External"/><Relationship Id="rId110" Type="http://schemas.openxmlformats.org/officeDocument/2006/relationships/hyperlink" Target="https://x.com/VillaggioBTC" TargetMode="External"/><Relationship Id="rId114" Type="http://schemas.openxmlformats.org/officeDocument/2006/relationships/hyperlink" Target="https://x.com/Strategy" TargetMode="External"/><Relationship Id="rId113" Type="http://schemas.openxmlformats.org/officeDocument/2006/relationships/hyperlink" Target="https://x.com/4NKACADEMY" TargetMode="External"/><Relationship Id="rId112" Type="http://schemas.openxmlformats.org/officeDocument/2006/relationships/hyperlink" Target="https://x.com/AntidoteBTC" TargetMode="External"/><Relationship Id="rId111" Type="http://schemas.openxmlformats.org/officeDocument/2006/relationships/hyperlink" Target="https://x.com/escuelitabtc" TargetMode="External"/><Relationship Id="rId206" Type="http://schemas.openxmlformats.org/officeDocument/2006/relationships/hyperlink" Target="https://www.meetup.com/bitcoinpark/events/290980686/" TargetMode="External"/><Relationship Id="rId205" Type="http://schemas.openxmlformats.org/officeDocument/2006/relationships/hyperlink" Target="https://mitbitcoin.devpost.com/" TargetMode="External"/><Relationship Id="rId204" Type="http://schemas.openxmlformats.org/officeDocument/2006/relationships/hyperlink" Target="https://miningdisrupt.com/" TargetMode="External"/><Relationship Id="rId203" Type="http://schemas.openxmlformats.org/officeDocument/2006/relationships/hyperlink" Target="https://twitter.com/BTC_Mass" TargetMode="External"/><Relationship Id="rId209" Type="http://schemas.openxmlformats.org/officeDocument/2006/relationships/hyperlink" Target="https://tgfb.com/store" TargetMode="External"/><Relationship Id="rId208" Type="http://schemas.openxmlformats.org/officeDocument/2006/relationships/hyperlink" Target="https://tabconf.com/" TargetMode="External"/><Relationship Id="rId207" Type="http://schemas.openxmlformats.org/officeDocument/2006/relationships/hyperlink" Target="https://www.bitcoinbay.live/sound-money-soiree" TargetMode="External"/><Relationship Id="rId202" Type="http://schemas.openxmlformats.org/officeDocument/2006/relationships/hyperlink" Target="https://twitter.com/LakeSatoshi" TargetMode="External"/><Relationship Id="rId201" Type="http://schemas.openxmlformats.org/officeDocument/2006/relationships/hyperlink" Target="https://hodlween.party/" TargetMode="External"/><Relationship Id="rId200" Type="http://schemas.openxmlformats.org/officeDocument/2006/relationships/hyperlink" Target="https://digitalwildcatters.com/event/empower-energizing-bitcoin/"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2140meetups.com/" TargetMode="External"/><Relationship Id="rId2" Type="http://schemas.openxmlformats.org/officeDocument/2006/relationships/hyperlink" Target="https://bitcoin-only.com/meetups" TargetMode="External"/><Relationship Id="rId3"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40" Type="http://schemas.openxmlformats.org/officeDocument/2006/relationships/hyperlink" Target="https://twitter.com/BitcoinUbuntu" TargetMode="External"/><Relationship Id="rId42" Type="http://schemas.openxmlformats.org/officeDocument/2006/relationships/hyperlink" Target="https://x.com/SimplySowBtc" TargetMode="External"/><Relationship Id="rId41" Type="http://schemas.openxmlformats.org/officeDocument/2006/relationships/hyperlink" Target="https://twitter.com/BitcoinWitsand" TargetMode="External"/><Relationship Id="rId44" Type="http://schemas.openxmlformats.org/officeDocument/2006/relationships/hyperlink" Target="https://x.com/BitcoinPlett" TargetMode="External"/><Relationship Id="rId43" Type="http://schemas.openxmlformats.org/officeDocument/2006/relationships/hyperlink" Target="https://x.com/SowetoBtc" TargetMode="External"/><Relationship Id="rId46" Type="http://schemas.openxmlformats.org/officeDocument/2006/relationships/hyperlink" Target="https://x.com/BitcoinSafariTZ" TargetMode="External"/><Relationship Id="rId45" Type="http://schemas.openxmlformats.org/officeDocument/2006/relationships/hyperlink" Target="https://x.com/bitcoinarusha" TargetMode="External"/><Relationship Id="rId48" Type="http://schemas.openxmlformats.org/officeDocument/2006/relationships/hyperlink" Target="https://twitter.com/BitcoinKampala" TargetMode="External"/><Relationship Id="rId47" Type="http://schemas.openxmlformats.org/officeDocument/2006/relationships/hyperlink" Target="https://x.com/Graysatoshi" TargetMode="External"/><Relationship Id="rId49" Type="http://schemas.openxmlformats.org/officeDocument/2006/relationships/hyperlink" Target="https://twitter.com/BitcoinVicFalls" TargetMode="External"/><Relationship Id="rId31" Type="http://schemas.openxmlformats.org/officeDocument/2006/relationships/hyperlink" Target="https://x.com/MadaGasBit" TargetMode="External"/><Relationship Id="rId30" Type="http://schemas.openxmlformats.org/officeDocument/2006/relationships/hyperlink" Target="https://x.com/MasterGuantai" TargetMode="External"/><Relationship Id="rId33" Type="http://schemas.openxmlformats.org/officeDocument/2006/relationships/hyperlink" Target="https://x.com/kesterbils" TargetMode="External"/><Relationship Id="rId32" Type="http://schemas.openxmlformats.org/officeDocument/2006/relationships/hyperlink" Target="https://x.com/BitcoinAnambra" TargetMode="External"/><Relationship Id="rId35" Type="http://schemas.openxmlformats.org/officeDocument/2006/relationships/hyperlink" Target="https://x.com/BitcoinEkiti" TargetMode="External"/><Relationship Id="rId34" Type="http://schemas.openxmlformats.org/officeDocument/2006/relationships/hyperlink" Target="https://x.com/BitcoinCalabar" TargetMode="External"/><Relationship Id="rId37" Type="http://schemas.openxmlformats.org/officeDocument/2006/relationships/hyperlink" Target="https://x.com/BitcoinElZera" TargetMode="External"/><Relationship Id="rId36" Type="http://schemas.openxmlformats.org/officeDocument/2006/relationships/hyperlink" Target="https://x.com/BitcoinEkasi" TargetMode="External"/><Relationship Id="rId39" Type="http://schemas.openxmlformats.org/officeDocument/2006/relationships/hyperlink" Target="https://x.com/BTCSedgefield" TargetMode="External"/><Relationship Id="rId38" Type="http://schemas.openxmlformats.org/officeDocument/2006/relationships/hyperlink" Target="https://x.com/BitcoinLoxion" TargetMode="External"/><Relationship Id="rId20" Type="http://schemas.openxmlformats.org/officeDocument/2006/relationships/hyperlink" Target="https://x.com/btc_dada" TargetMode="External"/><Relationship Id="rId22" Type="http://schemas.openxmlformats.org/officeDocument/2006/relationships/hyperlink" Target="https://x.com/AfribitKibera" TargetMode="External"/><Relationship Id="rId21" Type="http://schemas.openxmlformats.org/officeDocument/2006/relationships/hyperlink" Target="https://x.com/marcelorraine" TargetMode="External"/><Relationship Id="rId24" Type="http://schemas.openxmlformats.org/officeDocument/2006/relationships/hyperlink" Target="https://x.com/kelvinomari_" TargetMode="External"/><Relationship Id="rId23" Type="http://schemas.openxmlformats.org/officeDocument/2006/relationships/hyperlink" Target="https://x.com/Bitcoinchama" TargetMode="External"/><Relationship Id="rId26" Type="http://schemas.openxmlformats.org/officeDocument/2006/relationships/hyperlink" Target="https://x.com/MasterGuantai" TargetMode="External"/><Relationship Id="rId25" Type="http://schemas.openxmlformats.org/officeDocument/2006/relationships/hyperlink" Target="https://x.com/KibraBTC" TargetMode="External"/><Relationship Id="rId28" Type="http://schemas.openxmlformats.org/officeDocument/2006/relationships/hyperlink" Target="https://x.com/martinmutonga21" TargetMode="External"/><Relationship Id="rId27" Type="http://schemas.openxmlformats.org/officeDocument/2006/relationships/hyperlink" Target="https://x.com/btcnairobi" TargetMode="External"/><Relationship Id="rId29" Type="http://schemas.openxmlformats.org/officeDocument/2006/relationships/hyperlink" Target="https://x.com/BitcoinMtaani" TargetMode="External"/><Relationship Id="rId11" Type="http://schemas.openxmlformats.org/officeDocument/2006/relationships/hyperlink" Target="https://x.com/bitcoin_dua" TargetMode="External"/><Relationship Id="rId10" Type="http://schemas.openxmlformats.org/officeDocument/2006/relationships/hyperlink" Target="https://x.com/KalKassa" TargetMode="External"/><Relationship Id="rId13" Type="http://schemas.openxmlformats.org/officeDocument/2006/relationships/hyperlink" Target="https://x.com/bitfiasi" TargetMode="External"/><Relationship Id="rId12" Type="http://schemas.openxmlformats.org/officeDocument/2006/relationships/hyperlink" Target="https://x.com/Mawufemorfoli" TargetMode="External"/><Relationship Id="rId15" Type="http://schemas.openxmlformats.org/officeDocument/2006/relationships/hyperlink" Target="https://x.com/SenaKAmi" TargetMode="External"/><Relationship Id="rId14" Type="http://schemas.openxmlformats.org/officeDocument/2006/relationships/hyperlink" Target="https://x.com/FinallyGidkom" TargetMode="External"/><Relationship Id="rId17" Type="http://schemas.openxmlformats.org/officeDocument/2006/relationships/hyperlink" Target="https://x.com/MukunguFelix" TargetMode="External"/><Relationship Id="rId16" Type="http://schemas.openxmlformats.org/officeDocument/2006/relationships/hyperlink" Target="https://x.com/bitcoingithurai" TargetMode="External"/><Relationship Id="rId19" Type="http://schemas.openxmlformats.org/officeDocument/2006/relationships/hyperlink" Target="https://x.com/NgachaNaomi1" TargetMode="External"/><Relationship Id="rId18" Type="http://schemas.openxmlformats.org/officeDocument/2006/relationships/hyperlink" Target="https://x.com/BtcBabies" TargetMode="External"/><Relationship Id="rId84" Type="http://schemas.openxmlformats.org/officeDocument/2006/relationships/hyperlink" Target="https://x.com/MotivPeru" TargetMode="External"/><Relationship Id="rId83" Type="http://schemas.openxmlformats.org/officeDocument/2006/relationships/hyperlink" Target="https://x.com/criptoboi" TargetMode="External"/><Relationship Id="rId86" Type="http://schemas.openxmlformats.org/officeDocument/2006/relationships/hyperlink" Target="https://x.com/TKarijodinbtc" TargetMode="External"/><Relationship Id="rId85" Type="http://schemas.openxmlformats.org/officeDocument/2006/relationships/hyperlink" Target="https://x.com/btcAlfonsdorp" TargetMode="External"/><Relationship Id="rId88" Type="http://schemas.openxmlformats.org/officeDocument/2006/relationships/hyperlink" Target="https://x.com/terencecoronel" TargetMode="External"/><Relationship Id="rId87" Type="http://schemas.openxmlformats.org/officeDocument/2006/relationships/hyperlink" Target="https://x.com/BitcoinSranan" TargetMode="External"/><Relationship Id="rId89" Type="http://schemas.openxmlformats.org/officeDocument/2006/relationships/hyperlink" Target="https://x.com/escuelitabtc" TargetMode="External"/><Relationship Id="rId80" Type="http://schemas.openxmlformats.org/officeDocument/2006/relationships/hyperlink" Target="https://x.com/LakeBitcoin" TargetMode="External"/><Relationship Id="rId82" Type="http://schemas.openxmlformats.org/officeDocument/2006/relationships/hyperlink" Target="https://x.com/BTCParaguay" TargetMode="External"/><Relationship Id="rId81" Type="http://schemas.openxmlformats.org/officeDocument/2006/relationships/hyperlink" Target="https://x.com/bitcoinlake" TargetMode="External"/><Relationship Id="rId1" Type="http://schemas.openxmlformats.org/officeDocument/2006/relationships/comments" Target="../comments6.xml"/><Relationship Id="rId2" Type="http://schemas.openxmlformats.org/officeDocument/2006/relationships/hyperlink" Target="https://x.com/steliosrammos/status/1902167701465751825" TargetMode="External"/><Relationship Id="rId3" Type="http://schemas.openxmlformats.org/officeDocument/2006/relationships/hyperlink" Target="https://map.geyser.fund/" TargetMode="External"/><Relationship Id="rId4" Type="http://schemas.openxmlformats.org/officeDocument/2006/relationships/hyperlink" Target="https://fbce.io/btc-circular-economies-1" TargetMode="External"/><Relationship Id="rId9" Type="http://schemas.openxmlformats.org/officeDocument/2006/relationships/hyperlink" Target="https://x.com/BitcoinBirr" TargetMode="External"/><Relationship Id="rId5" Type="http://schemas.openxmlformats.org/officeDocument/2006/relationships/hyperlink" Target="https://x.com/olabitcoinbw" TargetMode="External"/><Relationship Id="rId6" Type="http://schemas.openxmlformats.org/officeDocument/2006/relationships/hyperlink" Target="https://x.com/btcshule" TargetMode="External"/><Relationship Id="rId7" Type="http://schemas.openxmlformats.org/officeDocument/2006/relationships/hyperlink" Target="https://x.com/belyi_nobel" TargetMode="External"/><Relationship Id="rId8" Type="http://schemas.openxmlformats.org/officeDocument/2006/relationships/hyperlink" Target="https://x.com/kiveclair" TargetMode="External"/><Relationship Id="rId73" Type="http://schemas.openxmlformats.org/officeDocument/2006/relationships/hyperlink" Target="https://x.com/LaCryptaOk" TargetMode="External"/><Relationship Id="rId72" Type="http://schemas.openxmlformats.org/officeDocument/2006/relationships/hyperlink" Target="https://x.com/BTCIOM" TargetMode="External"/><Relationship Id="rId75" Type="http://schemas.openxmlformats.org/officeDocument/2006/relationships/hyperlink" Target="https://x.com/MotoleseOficial" TargetMode="External"/><Relationship Id="rId74" Type="http://schemas.openxmlformats.org/officeDocument/2006/relationships/hyperlink" Target="https://x.com/BitcoinBeachBR" TargetMode="External"/><Relationship Id="rId77" Type="http://schemas.openxmlformats.org/officeDocument/2006/relationships/hyperlink" Target="https://x.com/bitcoineaqui" TargetMode="External"/><Relationship Id="rId76" Type="http://schemas.openxmlformats.org/officeDocument/2006/relationships/hyperlink" Target="https://x.com/montanhabitcoin" TargetMode="External"/><Relationship Id="rId79" Type="http://schemas.openxmlformats.org/officeDocument/2006/relationships/hyperlink" Target="https://x.com/BtcCuracao" TargetMode="External"/><Relationship Id="rId78" Type="http://schemas.openxmlformats.org/officeDocument/2006/relationships/hyperlink" Target="https://x.com/ColombiaP2P" TargetMode="External"/><Relationship Id="rId71" Type="http://schemas.openxmlformats.org/officeDocument/2006/relationships/hyperlink" Target="https://primal.net/p/npub1ejn6vu9rkqyqldq4ufn6sdhwyyua97uuglkk8ekpa0xx4wdkvqksdvdst0" TargetMode="External"/><Relationship Id="rId70" Type="http://schemas.openxmlformats.org/officeDocument/2006/relationships/hyperlink" Target="https://x.com/LuganoPlanB" TargetMode="External"/><Relationship Id="rId62" Type="http://schemas.openxmlformats.org/officeDocument/2006/relationships/hyperlink" Target="https://bitcoinvalley.eu/" TargetMode="External"/><Relationship Id="rId61" Type="http://schemas.openxmlformats.org/officeDocument/2006/relationships/hyperlink" Target="https://x.com/BisforBosa" TargetMode="External"/><Relationship Id="rId64" Type="http://schemas.openxmlformats.org/officeDocument/2006/relationships/hyperlink" Target="https://x.com/VillaggioBTC" TargetMode="External"/><Relationship Id="rId63" Type="http://schemas.openxmlformats.org/officeDocument/2006/relationships/hyperlink" Target="https://x.com/bitcoininvenice" TargetMode="External"/><Relationship Id="rId66" Type="http://schemas.openxmlformats.org/officeDocument/2006/relationships/hyperlink" Target="https://bitcoinclubmalta.com/malta-bitcoin-map/" TargetMode="External"/><Relationship Id="rId65" Type="http://schemas.openxmlformats.org/officeDocument/2006/relationships/hyperlink" Target="https://x.com/bitcoinclubmt" TargetMode="External"/><Relationship Id="rId68" Type="http://schemas.openxmlformats.org/officeDocument/2006/relationships/hyperlink" Target="https://x.com/FREEMadeiraOrg" TargetMode="External"/><Relationship Id="rId67" Type="http://schemas.openxmlformats.org/officeDocument/2006/relationships/hyperlink" Target="https://x.com/bitcoinstad" TargetMode="External"/><Relationship Id="rId60" Type="http://schemas.openxmlformats.org/officeDocument/2006/relationships/hyperlink" Target="https://jednadvacet.org/" TargetMode="External"/><Relationship Id="rId69" Type="http://schemas.openxmlformats.org/officeDocument/2006/relationships/hyperlink" Target="https://x.com/_bit4all" TargetMode="External"/><Relationship Id="rId51" Type="http://schemas.openxmlformats.org/officeDocument/2006/relationships/hyperlink" Target="https://x.com/Bitcoinreach" TargetMode="External"/><Relationship Id="rId50" Type="http://schemas.openxmlformats.org/officeDocument/2006/relationships/hyperlink" Target="https://x.com/Cowpertweets" TargetMode="External"/><Relationship Id="rId53" Type="http://schemas.openxmlformats.org/officeDocument/2006/relationships/hyperlink" Target="https://x.com/kabulbitcoin21" TargetMode="External"/><Relationship Id="rId52" Type="http://schemas.openxmlformats.org/officeDocument/2006/relationships/hyperlink" Target="https://x.com/alesander97" TargetMode="External"/><Relationship Id="rId55" Type="http://schemas.openxmlformats.org/officeDocument/2006/relationships/hyperlink" Target="https://x.com/bitcoinindo21" TargetMode="External"/><Relationship Id="rId54" Type="http://schemas.openxmlformats.org/officeDocument/2006/relationships/hyperlink" Target="https://x.com/plebstogether" TargetMode="External"/><Relationship Id="rId57" Type="http://schemas.openxmlformats.org/officeDocument/2006/relationships/hyperlink" Target="https://x.com/pouchceo" TargetMode="External"/><Relationship Id="rId56" Type="http://schemas.openxmlformats.org/officeDocument/2006/relationships/hyperlink" Target="https://x.com/BtcRetreat" TargetMode="External"/><Relationship Id="rId59" Type="http://schemas.openxmlformats.org/officeDocument/2006/relationships/hyperlink" Target="https://x.com/jednadvacetorg" TargetMode="External"/><Relationship Id="rId58" Type="http://schemas.openxmlformats.org/officeDocument/2006/relationships/hyperlink" Target="https://x.com/ordermoon21" TargetMode="External"/><Relationship Id="rId107" Type="http://schemas.openxmlformats.org/officeDocument/2006/relationships/hyperlink" Target="https://x.com/BtcRepublicLA" TargetMode="External"/><Relationship Id="rId106" Type="http://schemas.openxmlformats.org/officeDocument/2006/relationships/hyperlink" Target="https://x.com/BitcoinChatt" TargetMode="External"/><Relationship Id="rId105" Type="http://schemas.openxmlformats.org/officeDocument/2006/relationships/hyperlink" Target="https://x.com/Cowpertweets" TargetMode="External"/><Relationship Id="rId104" Type="http://schemas.openxmlformats.org/officeDocument/2006/relationships/hyperlink" Target="https://x.com/BTCMontserrat" TargetMode="External"/><Relationship Id="rId109" Type="http://schemas.openxmlformats.org/officeDocument/2006/relationships/hyperlink" Target="https://x.com/BitcoinBeachTh" TargetMode="External"/><Relationship Id="rId108" Type="http://schemas.openxmlformats.org/officeDocument/2006/relationships/hyperlink" Target="https://x.com/bitcoinbaytpa" TargetMode="External"/><Relationship Id="rId103" Type="http://schemas.openxmlformats.org/officeDocument/2006/relationships/hyperlink" Target="https://x.com/bitcoinyucatan" TargetMode="External"/><Relationship Id="rId102" Type="http://schemas.openxmlformats.org/officeDocument/2006/relationships/hyperlink" Target="https://x.com/BTCisla" TargetMode="External"/><Relationship Id="rId101" Type="http://schemas.openxmlformats.org/officeDocument/2006/relationships/hyperlink" Target="https://x.com/AmityAge" TargetMode="External"/><Relationship Id="rId100" Type="http://schemas.openxmlformats.org/officeDocument/2006/relationships/hyperlink" Target="https://x.com/yesbitcoinhaiti" TargetMode="External"/><Relationship Id="rId95" Type="http://schemas.openxmlformats.org/officeDocument/2006/relationships/hyperlink" Target="https://x.com/pvitalg" TargetMode="External"/><Relationship Id="rId94" Type="http://schemas.openxmlformats.org/officeDocument/2006/relationships/hyperlink" Target="https://x.com/btcdominicana" TargetMode="External"/><Relationship Id="rId97" Type="http://schemas.openxmlformats.org/officeDocument/2006/relationships/hyperlink" Target="https://x.com/BitcoinBerlinSV" TargetMode="External"/><Relationship Id="rId96" Type="http://schemas.openxmlformats.org/officeDocument/2006/relationships/hyperlink" Target="https://x.com/Bitcoinbeach" TargetMode="External"/><Relationship Id="rId99" Type="http://schemas.openxmlformats.org/officeDocument/2006/relationships/hyperlink" Target="https://x.com/BitcoinOriente" TargetMode="External"/><Relationship Id="rId98" Type="http://schemas.openxmlformats.org/officeDocument/2006/relationships/hyperlink" Target="https://x.com/Bitcoinpirraya" TargetMode="External"/><Relationship Id="rId91" Type="http://schemas.openxmlformats.org/officeDocument/2006/relationships/hyperlink" Target="https://x.com/BitcoinJungleCR" TargetMode="External"/><Relationship Id="rId90" Type="http://schemas.openxmlformats.org/officeDocument/2006/relationships/hyperlink" Target="https://x.com/BTCSatMarket" TargetMode="External"/><Relationship Id="rId93" Type="http://schemas.openxmlformats.org/officeDocument/2006/relationships/hyperlink" Target="https://x.com/laislabtc24" TargetMode="External"/><Relationship Id="rId92" Type="http://schemas.openxmlformats.org/officeDocument/2006/relationships/hyperlink" Target="https://x.com/Cuba_BTC" TargetMode="External"/><Relationship Id="rId110" Type="http://schemas.openxmlformats.org/officeDocument/2006/relationships/hyperlink" Target="https://x.com/LakeSatoshi" TargetMode="External"/><Relationship Id="rId112" Type="http://schemas.openxmlformats.org/officeDocument/2006/relationships/vmlDrawing" Target="../drawings/vmlDrawing6.vml"/><Relationship Id="rId11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40" Type="http://schemas.openxmlformats.org/officeDocument/2006/relationships/hyperlink" Target="https://www.advancingbitcoin.com/" TargetMode="External"/><Relationship Id="rId42" Type="http://schemas.openxmlformats.org/officeDocument/2006/relationships/hyperlink" Target="https://bitcoinatlantis.com/" TargetMode="External"/><Relationship Id="rId41" Type="http://schemas.openxmlformats.org/officeDocument/2006/relationships/hyperlink" Target="https://planb.lugano.ch/planb-forum/" TargetMode="External"/><Relationship Id="rId44" Type="http://schemas.openxmlformats.org/officeDocument/2006/relationships/hyperlink" Target="https://www.nicehashx.com/" TargetMode="External"/><Relationship Id="rId43" Type="http://schemas.openxmlformats.org/officeDocument/2006/relationships/hyperlink" Target="https://wobitcoin.org/" TargetMode="External"/><Relationship Id="rId46" Type="http://schemas.openxmlformats.org/officeDocument/2006/relationships/hyperlink" Target="https://bitcoinday.io/miami24" TargetMode="External"/><Relationship Id="rId45" Type="http://schemas.openxmlformats.org/officeDocument/2006/relationships/hyperlink" Target="https://www.eventbrite.com/e/bitcoin-energy-summit-2024-tickets-724317261427" TargetMode="External"/><Relationship Id="rId48" Type="http://schemas.openxmlformats.org/officeDocument/2006/relationships/hyperlink" Target="https://canadianbitcoinconf.com/" TargetMode="External"/><Relationship Id="rId47" Type="http://schemas.openxmlformats.org/officeDocument/2006/relationships/hyperlink" Target="https://miningdisrupt.com/" TargetMode="External"/><Relationship Id="rId49" Type="http://schemas.openxmlformats.org/officeDocument/2006/relationships/hyperlink" Target="https://www.afrobitcoin.org/" TargetMode="External"/><Relationship Id="rId31" Type="http://schemas.openxmlformats.org/officeDocument/2006/relationships/hyperlink" Target="https://b.tc/conference/asia" TargetMode="External"/><Relationship Id="rId30" Type="http://schemas.openxmlformats.org/officeDocument/2006/relationships/hyperlink" Target="https://x.com/BTCZitadelle" TargetMode="External"/><Relationship Id="rId33" Type="http://schemas.openxmlformats.org/officeDocument/2006/relationships/hyperlink" Target="https://www.megawatthq.com/race" TargetMode="External"/><Relationship Id="rId32" Type="http://schemas.openxmlformats.org/officeDocument/2006/relationships/hyperlink" Target="https://digitalwildcatters.com/event/empower-energizing-bitcoin/" TargetMode="External"/><Relationship Id="rId35" Type="http://schemas.openxmlformats.org/officeDocument/2006/relationships/hyperlink" Target="https://leparadigmebitcoin.ch/" TargetMode="External"/><Relationship Id="rId34" Type="http://schemas.openxmlformats.org/officeDocument/2006/relationships/hyperlink" Target="https://swiss-bitcoin-conference.com/" TargetMode="External"/><Relationship Id="rId37" Type="http://schemas.openxmlformats.org/officeDocument/2006/relationships/hyperlink" Target="https://www.blackbitcoinbillionaire.com/get-ready-for-the-las-vegas-blackout/" TargetMode="External"/><Relationship Id="rId36" Type="http://schemas.openxmlformats.org/officeDocument/2006/relationships/hyperlink" Target="https://twitter.com/LakeSatoshi" TargetMode="External"/><Relationship Id="rId39" Type="http://schemas.openxmlformats.org/officeDocument/2006/relationships/hyperlink" Target="https://unconfiscatable.com/" TargetMode="External"/><Relationship Id="rId38" Type="http://schemas.openxmlformats.org/officeDocument/2006/relationships/hyperlink" Target="https://www.microstrategy.com/en/world-2023/bitcoin-for-corporations" TargetMode="External"/><Relationship Id="rId20" Type="http://schemas.openxmlformats.org/officeDocument/2006/relationships/hyperlink" Target="https://www.breizhbitcoin.com/bitcoin-economic-forum/" TargetMode="External"/><Relationship Id="rId22" Type="http://schemas.openxmlformats.org/officeDocument/2006/relationships/hyperlink" Target="https://www.labitconf.com/" TargetMode="External"/><Relationship Id="rId21" Type="http://schemas.openxmlformats.org/officeDocument/2006/relationships/hyperlink" Target="https://btcplusplus.dev/ba24" TargetMode="External"/><Relationship Id="rId24" Type="http://schemas.openxmlformats.org/officeDocument/2006/relationships/hyperlink" Target="https://sovereignminds.ca/" TargetMode="External"/><Relationship Id="rId23" Type="http://schemas.openxmlformats.org/officeDocument/2006/relationships/hyperlink" Target="http://bitcoinrodeo.com/" TargetMode="External"/><Relationship Id="rId26" Type="http://schemas.openxmlformats.org/officeDocument/2006/relationships/hyperlink" Target="https://adoptingbitcoin.org/capetown-2024/" TargetMode="External"/><Relationship Id="rId25" Type="http://schemas.openxmlformats.org/officeDocument/2006/relationships/hyperlink" Target="https://mitbitcoin.devpost.com/" TargetMode="External"/><Relationship Id="rId28" Type="http://schemas.openxmlformats.org/officeDocument/2006/relationships/hyperlink" Target="https://bitblockboom.com/" TargetMode="External"/><Relationship Id="rId27" Type="http://schemas.openxmlformats.org/officeDocument/2006/relationships/hyperlink" Target="https://www.eventbrite.com/e/bitcoin-block-party-wednesday-january-3-2024-in-dallas-texas-tickets-755577240867" TargetMode="External"/><Relationship Id="rId29" Type="http://schemas.openxmlformats.org/officeDocument/2006/relationships/hyperlink" Target="https://bitcoin-renaissance.com/" TargetMode="External"/><Relationship Id="rId11" Type="http://schemas.openxmlformats.org/officeDocument/2006/relationships/hyperlink" Target="https://www.eventpop.me/e/17031" TargetMode="External"/><Relationship Id="rId10" Type="http://schemas.openxmlformats.org/officeDocument/2006/relationships/hyperlink" Target="https://bitcoinbaden.ch/" TargetMode="External"/><Relationship Id="rId13" Type="http://schemas.openxmlformats.org/officeDocument/2006/relationships/hyperlink" Target="https://www.cheatcode.co.uk/" TargetMode="External"/><Relationship Id="rId12" Type="http://schemas.openxmlformats.org/officeDocument/2006/relationships/hyperlink" Target="https://theminingconference.com/" TargetMode="External"/><Relationship Id="rId15" Type="http://schemas.openxmlformats.org/officeDocument/2006/relationships/hyperlink" Target="https://kongerik.et/" TargetMode="External"/><Relationship Id="rId14" Type="http://schemas.openxmlformats.org/officeDocument/2006/relationships/hyperlink" Target="https://bitcoinbushbash.info/" TargetMode="External"/><Relationship Id="rId17" Type="http://schemas.openxmlformats.org/officeDocument/2006/relationships/hyperlink" Target="https://surfinbitcoin.com/" TargetMode="External"/><Relationship Id="rId16" Type="http://schemas.openxmlformats.org/officeDocument/2006/relationships/hyperlink" Target="https://btcplusplus.dev/conf/berlin24" TargetMode="External"/><Relationship Id="rId19" Type="http://schemas.openxmlformats.org/officeDocument/2006/relationships/hyperlink" Target="https://www.breizhbitcoin.com/halving-party-citadelle/" TargetMode="External"/><Relationship Id="rId18" Type="http://schemas.openxmlformats.org/officeDocument/2006/relationships/hyperlink" Target="https://twitter.com/BTC_Mass" TargetMode="External"/><Relationship Id="rId83" Type="http://schemas.openxmlformats.org/officeDocument/2006/relationships/drawing" Target="../drawings/drawing28.xml"/><Relationship Id="rId80" Type="http://schemas.openxmlformats.org/officeDocument/2006/relationships/hyperlink" Target="https://www.btcl2conf.com/" TargetMode="External"/><Relationship Id="rId82" Type="http://schemas.openxmlformats.org/officeDocument/2006/relationships/hyperlink" Target="https://bitcoin4india.org/" TargetMode="External"/><Relationship Id="rId81" Type="http://schemas.openxmlformats.org/officeDocument/2006/relationships/hyperlink" Target="https://einundzwanzig-stuttg.art/" TargetMode="External"/><Relationship Id="rId1" Type="http://schemas.openxmlformats.org/officeDocument/2006/relationships/hyperlink" Target="https://docs.google.com/spreadsheets/d/147AXd8hN3uO3v_P1dupgfRCRzSMlH85dvQSHPAg7lZ4/edit?pli=1&amp;gid=0" TargetMode="External"/><Relationship Id="rId2" Type="http://schemas.openxmlformats.org/officeDocument/2006/relationships/hyperlink" Target="https://www.bitcoin-oasis.com/" TargetMode="External"/><Relationship Id="rId3" Type="http://schemas.openxmlformats.org/officeDocument/2006/relationships/hyperlink" Target="https://b.tc/conference/mena" TargetMode="External"/><Relationship Id="rId4" Type="http://schemas.openxmlformats.org/officeDocument/2006/relationships/hyperlink" Target="https://b.tc/conference/amsterdam" TargetMode="External"/><Relationship Id="rId9" Type="http://schemas.openxmlformats.org/officeDocument/2006/relationships/hyperlink" Target="https://btcplusplus.dev/atx24" TargetMode="External"/><Relationship Id="rId5" Type="http://schemas.openxmlformats.org/officeDocument/2006/relationships/hyperlink" Target="http://b-only.org/" TargetMode="External"/><Relationship Id="rId6" Type="http://schemas.openxmlformats.org/officeDocument/2006/relationships/hyperlink" Target="http://www.adoptingbitcoinarnhem.com/" TargetMode="External"/><Relationship Id="rId7" Type="http://schemas.openxmlformats.org/officeDocument/2006/relationships/hyperlink" Target="https://tabconf.com/" TargetMode="External"/><Relationship Id="rId8" Type="http://schemas.openxmlformats.org/officeDocument/2006/relationships/hyperlink" Target="https://hodlween.party/" TargetMode="External"/><Relationship Id="rId73" Type="http://schemas.openxmlformats.org/officeDocument/2006/relationships/hyperlink" Target="https://www.bitcoinfreedomfestival.com/" TargetMode="External"/><Relationship Id="rId72" Type="http://schemas.openxmlformats.org/officeDocument/2006/relationships/hyperlink" Target="https://www.apres.tech/bitcoin-ski-summit-2024" TargetMode="External"/><Relationship Id="rId75" Type="http://schemas.openxmlformats.org/officeDocument/2006/relationships/hyperlink" Target="https://bitcoinfilmfest.com/europeanhalvingparty/" TargetMode="External"/><Relationship Id="rId74" Type="http://schemas.openxmlformats.org/officeDocument/2006/relationships/hyperlink" Target="https://bitcoinretreat.co.uk/" TargetMode="External"/><Relationship Id="rId77" Type="http://schemas.openxmlformats.org/officeDocument/2006/relationships/hyperlink" Target="https://bitcoin-oasis.com/" TargetMode="External"/><Relationship Id="rId76" Type="http://schemas.openxmlformats.org/officeDocument/2006/relationships/hyperlink" Target="https://www.btcpolicysummit.org/" TargetMode="External"/><Relationship Id="rId79" Type="http://schemas.openxmlformats.org/officeDocument/2006/relationships/hyperlink" Target="https://lu.ma/btcinvestorday" TargetMode="External"/><Relationship Id="rId78" Type="http://schemas.openxmlformats.org/officeDocument/2006/relationships/hyperlink" Target="https://btc-singapore.com/" TargetMode="External"/><Relationship Id="rId71" Type="http://schemas.openxmlformats.org/officeDocument/2006/relationships/hyperlink" Target="https://twitter.com/ZitadelleUM" TargetMode="External"/><Relationship Id="rId70" Type="http://schemas.openxmlformats.org/officeDocument/2006/relationships/hyperlink" Target="https://www.bitcoinbay.live/sound-money-soiree" TargetMode="External"/><Relationship Id="rId62" Type="http://schemas.openxmlformats.org/officeDocument/2006/relationships/hyperlink" Target="https://twitter.com/Bitkiwi1" TargetMode="External"/><Relationship Id="rId61" Type="http://schemas.openxmlformats.org/officeDocument/2006/relationships/hyperlink" Target="https://1337.hcpp.cz/" TargetMode="External"/><Relationship Id="rId64" Type="http://schemas.openxmlformats.org/officeDocument/2006/relationships/hyperlink" Target="https://www.adoptingbitcoin.org/" TargetMode="External"/><Relationship Id="rId63" Type="http://schemas.openxmlformats.org/officeDocument/2006/relationships/hyperlink" Target="https://baltichoneybadger.com/" TargetMode="External"/><Relationship Id="rId66" Type="http://schemas.openxmlformats.org/officeDocument/2006/relationships/hyperlink" Target="https://satsconf.com.br/" TargetMode="External"/><Relationship Id="rId65" Type="http://schemas.openxmlformats.org/officeDocument/2006/relationships/hyperlink" Target="https://public.theorangepillapp.com/event/651ae68a651a9497e3a85e7d" TargetMode="External"/><Relationship Id="rId68" Type="http://schemas.openxmlformats.org/officeDocument/2006/relationships/hyperlink" Target="https://www-bitcoinconf-bg.translate.goog/?_x_tr_sl=en&amp;_x_tr_tl=es&amp;_x_tr_hl=en&amp;_x_tr_pto=wapp" TargetMode="External"/><Relationship Id="rId67" Type="http://schemas.openxmlformats.org/officeDocument/2006/relationships/hyperlink" Target="http://bitcoinseoul.kr/" TargetMode="External"/><Relationship Id="rId60" Type="http://schemas.openxmlformats.org/officeDocument/2006/relationships/hyperlink" Target="https://www.btcprague.com/" TargetMode="External"/><Relationship Id="rId69" Type="http://schemas.openxmlformats.org/officeDocument/2006/relationships/hyperlink" Target="https://bitcoinalive.io/" TargetMode="External"/><Relationship Id="rId51" Type="http://schemas.openxmlformats.org/officeDocument/2006/relationships/hyperlink" Target="https://www.meetup.com/bitcoinpark/events/290980686/" TargetMode="External"/><Relationship Id="rId50" Type="http://schemas.openxmlformats.org/officeDocument/2006/relationships/hyperlink" Target="https://bitcoinday.io/" TargetMode="External"/><Relationship Id="rId53" Type="http://schemas.openxmlformats.org/officeDocument/2006/relationships/hyperlink" Target="https://b.tc/conference/" TargetMode="External"/><Relationship Id="rId52" Type="http://schemas.openxmlformats.org/officeDocument/2006/relationships/hyperlink" Target="https://tgfb.com/store" TargetMode="External"/><Relationship Id="rId55" Type="http://schemas.openxmlformats.org/officeDocument/2006/relationships/hyperlink" Target="https://www.bitcoinnottingham.org/bitcoin-football-festival/" TargetMode="External"/><Relationship Id="rId54" Type="http://schemas.openxmlformats.org/officeDocument/2006/relationships/hyperlink" Target="https://www.bitcoinireland.eu/" TargetMode="External"/><Relationship Id="rId57" Type="http://schemas.openxmlformats.org/officeDocument/2006/relationships/hyperlink" Target="https://mallorcablockchaindays.com/" TargetMode="External"/><Relationship Id="rId56" Type="http://schemas.openxmlformats.org/officeDocument/2006/relationships/hyperlink" Target="https://oslofreedomforum.com/" TargetMode="External"/><Relationship Id="rId59" Type="http://schemas.openxmlformats.org/officeDocument/2006/relationships/hyperlink" Target="https://pizzaday.cz/" TargetMode="External"/><Relationship Id="rId58" Type="http://schemas.openxmlformats.org/officeDocument/2006/relationships/hyperlink" Target="https://innovatesuriname.com/" TargetMode="External"/></Relationships>
</file>

<file path=xl/worksheets/_rels/sheet29.xml.rels><?xml version="1.0" encoding="UTF-8" standalone="yes"?><Relationships xmlns="http://schemas.openxmlformats.org/package/2006/relationships"><Relationship Id="rId20" Type="http://schemas.openxmlformats.org/officeDocument/2006/relationships/hyperlink" Target="https://x.com/hub21rs" TargetMode="External"/><Relationship Id="rId22" Type="http://schemas.openxmlformats.org/officeDocument/2006/relationships/hyperlink" Target="https://x.com/bitpolito" TargetMode="External"/><Relationship Id="rId21" Type="http://schemas.openxmlformats.org/officeDocument/2006/relationships/hyperlink" Target="https://x.com/4NKACADEMY" TargetMode="External"/><Relationship Id="rId24" Type="http://schemas.openxmlformats.org/officeDocument/2006/relationships/drawing" Target="../drawings/drawing29.xml"/><Relationship Id="rId23" Type="http://schemas.openxmlformats.org/officeDocument/2006/relationships/hyperlink" Target="https://x.com/pow_space" TargetMode="External"/><Relationship Id="rId11" Type="http://schemas.openxmlformats.org/officeDocument/2006/relationships/hyperlink" Target="https://x.com/PresidioBitcoin" TargetMode="External"/><Relationship Id="rId10" Type="http://schemas.openxmlformats.org/officeDocument/2006/relationships/hyperlink" Target="https://g.co/kgs/c1mjfnG" TargetMode="External"/><Relationship Id="rId13" Type="http://schemas.openxmlformats.org/officeDocument/2006/relationships/hyperlink" Target="https://x.com/Btchubafrica" TargetMode="External"/><Relationship Id="rId12" Type="http://schemas.openxmlformats.org/officeDocument/2006/relationships/hyperlink" Target="https://x.com/TYO_BitcoinBase" TargetMode="External"/><Relationship Id="rId15" Type="http://schemas.openxmlformats.org/officeDocument/2006/relationships/hyperlink" Target="https://x.com/bitshala" TargetMode="External"/><Relationship Id="rId14" Type="http://schemas.openxmlformats.org/officeDocument/2006/relationships/hyperlink" Target="https://x.com/BOBSpace_BKK" TargetMode="External"/><Relationship Id="rId17" Type="http://schemas.openxmlformats.org/officeDocument/2006/relationships/hyperlink" Target="https://x.com/vinteum_org" TargetMode="External"/><Relationship Id="rId16" Type="http://schemas.openxmlformats.org/officeDocument/2006/relationships/hyperlink" Target="https://x.com/casavinteum" TargetMode="External"/><Relationship Id="rId19" Type="http://schemas.openxmlformats.org/officeDocument/2006/relationships/hyperlink" Target="https://x.com/PlebLab" TargetMode="External"/><Relationship Id="rId18" Type="http://schemas.openxmlformats.org/officeDocument/2006/relationships/hyperlink" Target="https://x.com/JimmyKostro" TargetMode="External"/><Relationship Id="rId1" Type="http://schemas.openxmlformats.org/officeDocument/2006/relationships/hyperlink" Target="https://x.com/bitcoincommons" TargetMode="External"/><Relationship Id="rId2" Type="http://schemas.openxmlformats.org/officeDocument/2006/relationships/hyperlink" Target="https://x.com/btchousebali" TargetMode="External"/><Relationship Id="rId3" Type="http://schemas.openxmlformats.org/officeDocument/2006/relationships/hyperlink" Target="https://x.com/PubKey_DC" TargetMode="External"/><Relationship Id="rId4" Type="http://schemas.openxmlformats.org/officeDocument/2006/relationships/hyperlink" Target="https://x.com/Strategy" TargetMode="External"/><Relationship Id="rId9" Type="http://schemas.openxmlformats.org/officeDocument/2006/relationships/hyperlink" Target="https://x.com/LaCasaDeSatoshi" TargetMode="External"/><Relationship Id="rId5" Type="http://schemas.openxmlformats.org/officeDocument/2006/relationships/hyperlink" Target="https://x.com/SpaceDenver" TargetMode="External"/><Relationship Id="rId6" Type="http://schemas.openxmlformats.org/officeDocument/2006/relationships/hyperlink" Target="https://x.com/AntidoteBTC" TargetMode="External"/><Relationship Id="rId7" Type="http://schemas.openxmlformats.org/officeDocument/2006/relationships/hyperlink" Target="https://x.com/bitcoinpark_" TargetMode="External"/><Relationship Id="rId8" Type="http://schemas.openxmlformats.org/officeDocument/2006/relationships/hyperlink" Target="https://x.com/PubKey" TargetMode="External"/></Relationships>
</file>

<file path=xl/worksheets/_rels/sheet30.xml.rels><?xml version="1.0" encoding="UTF-8" standalone="yes"?><Relationships xmlns="http://schemas.openxmlformats.org/package/2006/relationships"><Relationship Id="rId11" Type="http://schemas.openxmlformats.org/officeDocument/2006/relationships/hyperlink" Target="https://x.com/SABTCclub" TargetMode="External"/><Relationship Id="rId10" Type="http://schemas.openxmlformats.org/officeDocument/2006/relationships/hyperlink" Target="https://x.com/BitcoinBenin" TargetMode="External"/><Relationship Id="rId13" Type="http://schemas.openxmlformats.org/officeDocument/2006/relationships/hyperlink" Target="https://x.com/Bitcoin4India" TargetMode="External"/><Relationship Id="rId12" Type="http://schemas.openxmlformats.org/officeDocument/2006/relationships/hyperlink" Target="https://goodlifeelsalvador.com/a-recap-of-adopting-bitcoin-2023-el-salvador/" TargetMode="External"/><Relationship Id="rId15" Type="http://schemas.openxmlformats.org/officeDocument/2006/relationships/drawing" Target="../drawings/drawing30.xml"/><Relationship Id="rId14" Type="http://schemas.openxmlformats.org/officeDocument/2006/relationships/hyperlink" Target="https://www.forbes.com/sites/digital-assets/2024/10/23/the-rise-of-bitcoin-only-community-and-event-hubs-around-the-world/" TargetMode="External"/><Relationship Id="rId1" Type="http://schemas.openxmlformats.org/officeDocument/2006/relationships/hyperlink" Target="https://x.com/bitcoinschoolke" TargetMode="External"/><Relationship Id="rId2" Type="http://schemas.openxmlformats.org/officeDocument/2006/relationships/hyperlink" Target="https://x.com/BFFbtc" TargetMode="External"/><Relationship Id="rId3" Type="http://schemas.openxmlformats.org/officeDocument/2006/relationships/hyperlink" Target="https://x.com/AnitaPosch" TargetMode="External"/><Relationship Id="rId4" Type="http://schemas.openxmlformats.org/officeDocument/2006/relationships/hyperlink" Target="https://x.com/yunyoungjnag" TargetMode="External"/><Relationship Id="rId9" Type="http://schemas.openxmlformats.org/officeDocument/2006/relationships/hyperlink" Target="https://x.com/BtcVancity" TargetMode="External"/><Relationship Id="rId5" Type="http://schemas.openxmlformats.org/officeDocument/2006/relationships/hyperlink" Target="https://x.com/vacummcoffee" TargetMode="External"/><Relationship Id="rId6" Type="http://schemas.openxmlformats.org/officeDocument/2006/relationships/hyperlink" Target="https://x.com/vacummcoffee" TargetMode="External"/><Relationship Id="rId7" Type="http://schemas.openxmlformats.org/officeDocument/2006/relationships/hyperlink" Target="https://x.com/CeskaCkma" TargetMode="External"/><Relationship Id="rId8" Type="http://schemas.openxmlformats.org/officeDocument/2006/relationships/hyperlink" Target="https://x.com/novastarsfac"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s3.amazonaws.com/1a1z.com/files/1A1z%20-%20Funding%20Bitcoin%20-%20Part%201.pdf" TargetMode="External"/><Relationship Id="rId2" Type="http://schemas.openxmlformats.org/officeDocument/2006/relationships/hyperlink" Target="https://river.com/learn/files/river-bitcoin-adoption-report-2025.pdf?ref=blog.river.com" TargetMode="External"/><Relationship Id="rId3" Type="http://schemas.openxmlformats.org/officeDocument/2006/relationships/hyperlink" Target="http://blockchain.info/"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1" Type="http://schemas.openxmlformats.org/officeDocument/2006/relationships/hyperlink" Target="https://timechain.concentric.vc/" TargetMode="External"/><Relationship Id="rId10" Type="http://schemas.openxmlformats.org/officeDocument/2006/relationships/hyperlink" Target="https://www.bitcoinerventures.com/" TargetMode="External"/><Relationship Id="rId13" Type="http://schemas.openxmlformats.org/officeDocument/2006/relationships/drawing" Target="../drawings/drawing32.xml"/><Relationship Id="rId12" Type="http://schemas.openxmlformats.org/officeDocument/2006/relationships/hyperlink" Target="https://www.bitcoinopportunity.fund/" TargetMode="External"/><Relationship Id="rId14" Type="http://schemas.openxmlformats.org/officeDocument/2006/relationships/vmlDrawing" Target="../drawings/vmlDrawing7.vml"/><Relationship Id="rId1" Type="http://schemas.openxmlformats.org/officeDocument/2006/relationships/comments" Target="../comments7.xml"/><Relationship Id="rId2" Type="http://schemas.openxmlformats.org/officeDocument/2006/relationships/hyperlink" Target="https://ltng.ventures/" TargetMode="External"/><Relationship Id="rId3" Type="http://schemas.openxmlformats.org/officeDocument/2006/relationships/hyperlink" Target="https://egodeath.capital/portfolio" TargetMode="External"/><Relationship Id="rId4" Type="http://schemas.openxmlformats.org/officeDocument/2006/relationships/hyperlink" Target="https://www.hivemind.vc/portfolio" TargetMode="External"/><Relationship Id="rId9" Type="http://schemas.openxmlformats.org/officeDocument/2006/relationships/hyperlink" Target="https://www.stillmark.com/our-companies" TargetMode="External"/><Relationship Id="rId5" Type="http://schemas.openxmlformats.org/officeDocument/2006/relationships/hyperlink" Target="https://ten31.vc/home" TargetMode="External"/><Relationship Id="rId6" Type="http://schemas.openxmlformats.org/officeDocument/2006/relationships/hyperlink" Target="https://epochvc.io/portfolio/" TargetMode="External"/><Relationship Id="rId7" Type="http://schemas.openxmlformats.org/officeDocument/2006/relationships/hyperlink" Target="https://tvp.fund/companies/" TargetMode="External"/><Relationship Id="rId8" Type="http://schemas.openxmlformats.org/officeDocument/2006/relationships/hyperlink" Target="https://fulgur.ventures/"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0"/>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2" t="s">
        <v>14</v>
      </c>
      <c r="P1" s="5"/>
      <c r="Q1" s="5"/>
      <c r="R1" s="5"/>
      <c r="S1" s="5"/>
      <c r="T1" s="5"/>
      <c r="U1" s="5"/>
      <c r="V1" s="5"/>
      <c r="W1" s="5"/>
      <c r="X1" s="5"/>
      <c r="Y1" s="5"/>
      <c r="Z1" s="5"/>
      <c r="AA1" s="5"/>
    </row>
    <row r="2">
      <c r="A2" s="6" t="s">
        <v>15</v>
      </c>
      <c r="B2" s="7" t="s">
        <v>16</v>
      </c>
      <c r="C2" s="8">
        <v>1.0</v>
      </c>
      <c r="D2" s="8">
        <v>0.0</v>
      </c>
      <c r="E2" s="8">
        <v>0.0</v>
      </c>
      <c r="F2" s="8">
        <v>0.0</v>
      </c>
      <c r="G2" s="8">
        <v>0.0</v>
      </c>
      <c r="H2" s="9">
        <v>0.0</v>
      </c>
      <c r="I2" s="9">
        <v>0.0</v>
      </c>
      <c r="J2" s="9">
        <v>0.0</v>
      </c>
      <c r="K2" s="9">
        <v>0.0</v>
      </c>
      <c r="L2" s="9">
        <v>0.0</v>
      </c>
      <c r="M2" s="9">
        <v>0.0</v>
      </c>
      <c r="N2" s="9">
        <v>0.0</v>
      </c>
      <c r="O2" s="10">
        <f t="shared" ref="O2:O130" si="1">SUM(C2:N2)</f>
        <v>1</v>
      </c>
    </row>
    <row r="3">
      <c r="A3" s="6" t="s">
        <v>17</v>
      </c>
      <c r="B3" s="7" t="s">
        <v>18</v>
      </c>
      <c r="C3" s="8">
        <v>0.0</v>
      </c>
      <c r="D3" s="8">
        <v>0.0</v>
      </c>
      <c r="E3" s="8">
        <v>1.0</v>
      </c>
      <c r="F3" s="8">
        <v>0.0</v>
      </c>
      <c r="G3" s="8">
        <v>0.0</v>
      </c>
      <c r="H3" s="9">
        <v>0.0</v>
      </c>
      <c r="I3" s="9">
        <v>0.0</v>
      </c>
      <c r="J3" s="9">
        <v>0.0</v>
      </c>
      <c r="K3" s="9">
        <v>0.0</v>
      </c>
      <c r="L3" s="9">
        <v>0.0</v>
      </c>
      <c r="M3" s="9">
        <v>0.0</v>
      </c>
      <c r="N3" s="9">
        <v>0.0</v>
      </c>
      <c r="O3" s="10">
        <f t="shared" si="1"/>
        <v>1</v>
      </c>
    </row>
    <row r="4">
      <c r="A4" s="6" t="s">
        <v>19</v>
      </c>
      <c r="B4" s="7" t="s">
        <v>20</v>
      </c>
      <c r="C4" s="8">
        <v>1.0</v>
      </c>
      <c r="D4" s="8">
        <v>2.0</v>
      </c>
      <c r="E4" s="8">
        <v>0.0</v>
      </c>
      <c r="F4" s="8">
        <v>0.0</v>
      </c>
      <c r="G4" s="8">
        <v>0.0</v>
      </c>
      <c r="H4" s="9">
        <v>0.0</v>
      </c>
      <c r="I4" s="9">
        <v>0.0</v>
      </c>
      <c r="J4" s="9">
        <v>0.0</v>
      </c>
      <c r="K4" s="9">
        <v>0.0</v>
      </c>
      <c r="L4" s="9">
        <v>0.0</v>
      </c>
      <c r="M4" s="9">
        <v>1.0</v>
      </c>
      <c r="N4" s="9">
        <v>0.0</v>
      </c>
      <c r="O4" s="10">
        <f t="shared" si="1"/>
        <v>4</v>
      </c>
    </row>
    <row r="5">
      <c r="A5" s="6" t="s">
        <v>21</v>
      </c>
      <c r="B5" s="7" t="s">
        <v>18</v>
      </c>
      <c r="C5" s="8">
        <v>0.0</v>
      </c>
      <c r="D5" s="8">
        <v>0.0</v>
      </c>
      <c r="E5" s="8">
        <v>1.0</v>
      </c>
      <c r="F5" s="8">
        <v>1.0</v>
      </c>
      <c r="G5" s="8">
        <v>0.0</v>
      </c>
      <c r="H5" s="9">
        <v>0.0</v>
      </c>
      <c r="I5" s="9">
        <v>0.0</v>
      </c>
      <c r="J5" s="9">
        <v>0.0</v>
      </c>
      <c r="K5" s="9">
        <v>0.0</v>
      </c>
      <c r="L5" s="9">
        <v>0.0</v>
      </c>
      <c r="M5" s="9">
        <v>1.0</v>
      </c>
      <c r="N5" s="9">
        <v>0.0</v>
      </c>
      <c r="O5" s="10">
        <f t="shared" si="1"/>
        <v>3</v>
      </c>
    </row>
    <row r="6">
      <c r="A6" s="6" t="s">
        <v>22</v>
      </c>
      <c r="B6" s="7" t="s">
        <v>18</v>
      </c>
      <c r="C6" s="8">
        <v>0.0</v>
      </c>
      <c r="D6" s="8">
        <v>0.0</v>
      </c>
      <c r="E6" s="8">
        <v>1.0</v>
      </c>
      <c r="F6" s="8">
        <v>0.0</v>
      </c>
      <c r="G6" s="8">
        <v>0.0</v>
      </c>
      <c r="H6" s="9">
        <v>0.0</v>
      </c>
      <c r="I6" s="9">
        <v>0.0</v>
      </c>
      <c r="J6" s="9">
        <v>0.0</v>
      </c>
      <c r="K6" s="9">
        <v>0.0</v>
      </c>
      <c r="L6" s="9">
        <v>0.0</v>
      </c>
      <c r="M6" s="9">
        <v>0.0</v>
      </c>
      <c r="N6" s="9">
        <v>0.0</v>
      </c>
      <c r="O6" s="10">
        <f t="shared" si="1"/>
        <v>1</v>
      </c>
    </row>
    <row r="7">
      <c r="A7" s="6" t="s">
        <v>23</v>
      </c>
      <c r="B7" s="7" t="s">
        <v>24</v>
      </c>
      <c r="C7" s="8">
        <v>0.0</v>
      </c>
      <c r="D7" s="8">
        <v>2.0</v>
      </c>
      <c r="E7" s="8">
        <v>5.0</v>
      </c>
      <c r="F7" s="8">
        <v>1.0</v>
      </c>
      <c r="G7" s="8">
        <v>0.0</v>
      </c>
      <c r="H7" s="9">
        <v>2.0</v>
      </c>
      <c r="I7" s="9">
        <v>0.0</v>
      </c>
      <c r="J7" s="9">
        <v>0.0</v>
      </c>
      <c r="K7" s="9">
        <v>0.0</v>
      </c>
      <c r="L7" s="9">
        <v>0.0</v>
      </c>
      <c r="M7" s="9">
        <v>1.0</v>
      </c>
      <c r="N7" s="9">
        <v>0.0</v>
      </c>
      <c r="O7" s="10">
        <f t="shared" si="1"/>
        <v>11</v>
      </c>
    </row>
    <row r="8">
      <c r="A8" s="6" t="s">
        <v>25</v>
      </c>
      <c r="B8" s="7" t="s">
        <v>26</v>
      </c>
      <c r="C8" s="8">
        <v>0.0</v>
      </c>
      <c r="D8" s="8">
        <v>0.0</v>
      </c>
      <c r="E8" s="8">
        <v>9.0</v>
      </c>
      <c r="F8" s="8">
        <v>0.0</v>
      </c>
      <c r="G8" s="8">
        <v>0.0</v>
      </c>
      <c r="H8" s="9">
        <v>0.0</v>
      </c>
      <c r="I8" s="9">
        <v>0.0</v>
      </c>
      <c r="J8" s="9">
        <v>0.0</v>
      </c>
      <c r="K8" s="9">
        <v>0.0</v>
      </c>
      <c r="L8" s="9">
        <v>4.0</v>
      </c>
      <c r="M8" s="9">
        <v>0.0</v>
      </c>
      <c r="N8" s="9">
        <v>0.0</v>
      </c>
      <c r="O8" s="10">
        <f t="shared" si="1"/>
        <v>13</v>
      </c>
    </row>
    <row r="9">
      <c r="A9" s="6" t="s">
        <v>27</v>
      </c>
      <c r="B9" s="7" t="s">
        <v>16</v>
      </c>
      <c r="C9" s="8">
        <v>0.0</v>
      </c>
      <c r="D9" s="8">
        <v>0.0</v>
      </c>
      <c r="E9" s="8">
        <v>0.0</v>
      </c>
      <c r="F9" s="8">
        <v>0.0</v>
      </c>
      <c r="G9" s="8">
        <v>0.0</v>
      </c>
      <c r="H9" s="9">
        <v>0.0</v>
      </c>
      <c r="I9" s="9">
        <v>0.0</v>
      </c>
      <c r="J9" s="9">
        <v>1.0</v>
      </c>
      <c r="K9" s="9">
        <v>0.0</v>
      </c>
      <c r="L9" s="9">
        <v>0.0</v>
      </c>
      <c r="M9" s="9">
        <v>0.0</v>
      </c>
      <c r="N9" s="9">
        <v>0.0</v>
      </c>
      <c r="O9" s="10">
        <f t="shared" si="1"/>
        <v>1</v>
      </c>
    </row>
    <row r="10">
      <c r="A10" s="6" t="s">
        <v>28</v>
      </c>
      <c r="B10" s="7" t="s">
        <v>29</v>
      </c>
      <c r="C10" s="8">
        <v>1.0</v>
      </c>
      <c r="D10" s="8">
        <v>0.0</v>
      </c>
      <c r="E10" s="8">
        <v>0.0</v>
      </c>
      <c r="F10" s="8">
        <v>0.0</v>
      </c>
      <c r="G10" s="8">
        <v>0.0</v>
      </c>
      <c r="H10" s="9">
        <v>0.0</v>
      </c>
      <c r="I10" s="9">
        <v>0.0</v>
      </c>
      <c r="J10" s="9">
        <v>0.0</v>
      </c>
      <c r="K10" s="9">
        <v>0.0</v>
      </c>
      <c r="L10" s="9">
        <v>0.0</v>
      </c>
      <c r="M10" s="9">
        <v>0.0</v>
      </c>
      <c r="N10" s="9">
        <v>0.0</v>
      </c>
      <c r="O10" s="10">
        <f t="shared" si="1"/>
        <v>1</v>
      </c>
    </row>
    <row r="11">
      <c r="A11" s="6" t="s">
        <v>30</v>
      </c>
      <c r="B11" s="7" t="s">
        <v>20</v>
      </c>
      <c r="C11" s="8">
        <v>3.0</v>
      </c>
      <c r="D11" s="8">
        <v>1.0</v>
      </c>
      <c r="E11" s="8">
        <v>1.0</v>
      </c>
      <c r="F11" s="8">
        <v>1.0</v>
      </c>
      <c r="G11" s="8">
        <v>1.0</v>
      </c>
      <c r="H11" s="9">
        <v>3.0</v>
      </c>
      <c r="I11" s="9">
        <v>0.0</v>
      </c>
      <c r="J11" s="9">
        <v>0.0</v>
      </c>
      <c r="K11" s="9">
        <v>1.0</v>
      </c>
      <c r="L11" s="9">
        <v>0.0</v>
      </c>
      <c r="M11" s="9">
        <v>1.0</v>
      </c>
      <c r="N11" s="9">
        <v>0.0</v>
      </c>
      <c r="O11" s="10">
        <f t="shared" si="1"/>
        <v>12</v>
      </c>
    </row>
    <row r="12">
      <c r="A12" s="6" t="s">
        <v>31</v>
      </c>
      <c r="B12" s="7" t="s">
        <v>18</v>
      </c>
      <c r="C12" s="8">
        <v>0.0</v>
      </c>
      <c r="D12" s="8">
        <v>0.0</v>
      </c>
      <c r="E12" s="8">
        <v>0.0</v>
      </c>
      <c r="F12" s="8">
        <v>0.0</v>
      </c>
      <c r="G12" s="8">
        <v>0.0</v>
      </c>
      <c r="H12" s="9">
        <v>0.0</v>
      </c>
      <c r="I12" s="9">
        <v>0.0</v>
      </c>
      <c r="J12" s="9">
        <v>0.0</v>
      </c>
      <c r="K12" s="9">
        <v>0.0</v>
      </c>
      <c r="L12" s="9">
        <v>2.0</v>
      </c>
      <c r="M12" s="9">
        <v>0.0</v>
      </c>
      <c r="N12" s="9">
        <v>0.0</v>
      </c>
      <c r="O12" s="10">
        <f t="shared" si="1"/>
        <v>2</v>
      </c>
    </row>
    <row r="13">
      <c r="A13" s="6" t="s">
        <v>32</v>
      </c>
      <c r="B13" s="7" t="s">
        <v>26</v>
      </c>
      <c r="C13" s="8">
        <v>1.0</v>
      </c>
      <c r="D13" s="8">
        <v>1.0</v>
      </c>
      <c r="E13" s="8">
        <v>0.0</v>
      </c>
      <c r="F13" s="8">
        <v>0.0</v>
      </c>
      <c r="G13" s="8">
        <v>0.0</v>
      </c>
      <c r="H13" s="9">
        <v>0.0</v>
      </c>
      <c r="I13" s="9">
        <v>0.0</v>
      </c>
      <c r="J13" s="9">
        <v>1.0</v>
      </c>
      <c r="K13" s="9">
        <v>0.0</v>
      </c>
      <c r="L13" s="9">
        <v>0.0</v>
      </c>
      <c r="M13" s="9">
        <v>0.0</v>
      </c>
      <c r="N13" s="9">
        <v>0.0</v>
      </c>
      <c r="O13" s="10">
        <f t="shared" si="1"/>
        <v>3</v>
      </c>
    </row>
    <row r="14">
      <c r="A14" s="6" t="s">
        <v>33</v>
      </c>
      <c r="B14" s="7" t="s">
        <v>29</v>
      </c>
      <c r="C14" s="8">
        <v>1.0</v>
      </c>
      <c r="D14" s="8">
        <v>0.0</v>
      </c>
      <c r="E14" s="8">
        <v>0.0</v>
      </c>
      <c r="F14" s="8">
        <v>0.0</v>
      </c>
      <c r="G14" s="8">
        <v>0.0</v>
      </c>
      <c r="H14" s="9">
        <v>0.0</v>
      </c>
      <c r="I14" s="9">
        <v>0.0</v>
      </c>
      <c r="J14" s="9">
        <v>0.0</v>
      </c>
      <c r="K14" s="9">
        <v>0.0</v>
      </c>
      <c r="L14" s="9">
        <v>0.0</v>
      </c>
      <c r="M14" s="9">
        <v>0.0</v>
      </c>
      <c r="N14" s="9">
        <v>0.0</v>
      </c>
      <c r="O14" s="10">
        <f t="shared" si="1"/>
        <v>1</v>
      </c>
    </row>
    <row r="15">
      <c r="A15" s="6" t="s">
        <v>34</v>
      </c>
      <c r="B15" s="7" t="s">
        <v>18</v>
      </c>
      <c r="C15" s="8">
        <v>1.0</v>
      </c>
      <c r="D15" s="8">
        <v>0.0</v>
      </c>
      <c r="E15" s="8">
        <v>7.0</v>
      </c>
      <c r="F15" s="8">
        <v>16.0</v>
      </c>
      <c r="G15" s="8">
        <v>1.0</v>
      </c>
      <c r="H15" s="9">
        <v>4.0</v>
      </c>
      <c r="I15" s="9">
        <v>0.0</v>
      </c>
      <c r="J15" s="9">
        <v>0.0</v>
      </c>
      <c r="K15" s="9">
        <v>2.0</v>
      </c>
      <c r="L15" s="9">
        <v>1.0</v>
      </c>
      <c r="M15" s="9">
        <v>4.0</v>
      </c>
      <c r="N15" s="9">
        <v>4.0</v>
      </c>
      <c r="O15" s="10">
        <f t="shared" si="1"/>
        <v>40</v>
      </c>
    </row>
    <row r="16">
      <c r="A16" s="6" t="s">
        <v>35</v>
      </c>
      <c r="B16" s="7" t="s">
        <v>18</v>
      </c>
      <c r="C16" s="8">
        <v>1.0</v>
      </c>
      <c r="D16" s="8">
        <v>3.0</v>
      </c>
      <c r="E16" s="8">
        <v>4.0</v>
      </c>
      <c r="F16" s="8">
        <v>10.0</v>
      </c>
      <c r="G16" s="8">
        <v>0.0</v>
      </c>
      <c r="H16" s="9">
        <v>7.0</v>
      </c>
      <c r="I16" s="9">
        <v>0.0</v>
      </c>
      <c r="J16" s="9">
        <v>0.0</v>
      </c>
      <c r="K16" s="9">
        <v>0.0</v>
      </c>
      <c r="L16" s="9">
        <v>0.0</v>
      </c>
      <c r="M16" s="9">
        <v>25.0</v>
      </c>
      <c r="N16" s="9">
        <v>0.0</v>
      </c>
      <c r="O16" s="10">
        <f t="shared" si="1"/>
        <v>50</v>
      </c>
    </row>
    <row r="17">
      <c r="A17" s="6" t="s">
        <v>36</v>
      </c>
      <c r="B17" s="7" t="s">
        <v>18</v>
      </c>
      <c r="C17" s="8">
        <v>0.0</v>
      </c>
      <c r="D17" s="8">
        <v>0.0</v>
      </c>
      <c r="E17" s="8">
        <v>0.0</v>
      </c>
      <c r="F17" s="8">
        <v>0.0</v>
      </c>
      <c r="G17" s="8">
        <v>0.0</v>
      </c>
      <c r="H17" s="9">
        <v>0.0</v>
      </c>
      <c r="I17" s="9">
        <v>0.0</v>
      </c>
      <c r="J17" s="9">
        <v>0.0</v>
      </c>
      <c r="K17" s="9">
        <v>0.0</v>
      </c>
      <c r="L17" s="9">
        <v>1.0</v>
      </c>
      <c r="M17" s="9">
        <v>0.0</v>
      </c>
      <c r="N17" s="9">
        <v>0.0</v>
      </c>
      <c r="O17" s="10">
        <f t="shared" si="1"/>
        <v>1</v>
      </c>
    </row>
    <row r="18">
      <c r="A18" s="6" t="s">
        <v>37</v>
      </c>
      <c r="B18" s="7" t="s">
        <v>16</v>
      </c>
      <c r="C18" s="8">
        <v>0.0</v>
      </c>
      <c r="D18" s="8">
        <v>0.0</v>
      </c>
      <c r="E18" s="8">
        <v>0.0</v>
      </c>
      <c r="F18" s="8">
        <v>1.0</v>
      </c>
      <c r="G18" s="8">
        <v>0.0</v>
      </c>
      <c r="H18" s="9">
        <v>0.0</v>
      </c>
      <c r="I18" s="9">
        <v>0.0</v>
      </c>
      <c r="J18" s="9">
        <v>1.0</v>
      </c>
      <c r="K18" s="9">
        <v>0.0</v>
      </c>
      <c r="L18" s="9">
        <v>0.0</v>
      </c>
      <c r="M18" s="9">
        <v>6.0</v>
      </c>
      <c r="N18" s="9">
        <v>0.0</v>
      </c>
      <c r="O18" s="10">
        <f t="shared" si="1"/>
        <v>8</v>
      </c>
    </row>
    <row r="19">
      <c r="A19" s="6" t="s">
        <v>38</v>
      </c>
      <c r="B19" s="7" t="s">
        <v>20</v>
      </c>
      <c r="C19" s="8">
        <v>1.0</v>
      </c>
      <c r="D19" s="8">
        <v>0.0</v>
      </c>
      <c r="E19" s="8">
        <v>1.0</v>
      </c>
      <c r="F19" s="8">
        <v>0.0</v>
      </c>
      <c r="G19" s="8">
        <v>0.0</v>
      </c>
      <c r="H19" s="9">
        <v>0.0</v>
      </c>
      <c r="I19" s="9">
        <v>0.0</v>
      </c>
      <c r="J19" s="9">
        <v>0.0</v>
      </c>
      <c r="K19" s="9">
        <v>0.0</v>
      </c>
      <c r="L19" s="9">
        <v>0.0</v>
      </c>
      <c r="M19" s="9">
        <v>0.0</v>
      </c>
      <c r="N19" s="9">
        <v>0.0</v>
      </c>
      <c r="O19" s="10">
        <f t="shared" si="1"/>
        <v>2</v>
      </c>
    </row>
    <row r="20">
      <c r="A20" s="6" t="s">
        <v>39</v>
      </c>
      <c r="B20" s="7" t="s">
        <v>18</v>
      </c>
      <c r="C20" s="8">
        <v>0.0</v>
      </c>
      <c r="D20" s="8">
        <v>2.0</v>
      </c>
      <c r="E20" s="8">
        <v>2.0</v>
      </c>
      <c r="F20" s="8">
        <v>3.0</v>
      </c>
      <c r="G20" s="8">
        <v>1.0</v>
      </c>
      <c r="H20" s="9">
        <v>0.0</v>
      </c>
      <c r="I20" s="9">
        <v>0.0</v>
      </c>
      <c r="J20" s="9">
        <v>0.0</v>
      </c>
      <c r="K20" s="9">
        <v>0.0</v>
      </c>
      <c r="L20" s="9">
        <v>0.0</v>
      </c>
      <c r="M20" s="9">
        <v>1.0</v>
      </c>
      <c r="N20" s="9">
        <v>1.0</v>
      </c>
      <c r="O20" s="10">
        <f t="shared" si="1"/>
        <v>10</v>
      </c>
    </row>
    <row r="21">
      <c r="A21" s="6" t="s">
        <v>40</v>
      </c>
      <c r="B21" s="7" t="s">
        <v>18</v>
      </c>
      <c r="C21" s="8">
        <v>0.0</v>
      </c>
      <c r="D21" s="8">
        <v>0.0</v>
      </c>
      <c r="E21" s="8">
        <v>0.0</v>
      </c>
      <c r="F21" s="8">
        <v>0.0</v>
      </c>
      <c r="G21" s="8">
        <v>0.0</v>
      </c>
      <c r="H21" s="9">
        <v>1.0</v>
      </c>
      <c r="I21" s="9">
        <v>0.0</v>
      </c>
      <c r="J21" s="9">
        <v>0.0</v>
      </c>
      <c r="K21" s="9">
        <v>0.0</v>
      </c>
      <c r="L21" s="9">
        <v>0.0</v>
      </c>
      <c r="M21" s="9">
        <v>0.0</v>
      </c>
      <c r="N21" s="9">
        <v>0.0</v>
      </c>
      <c r="O21" s="10">
        <f t="shared" si="1"/>
        <v>1</v>
      </c>
    </row>
    <row r="22">
      <c r="A22" s="6" t="s">
        <v>41</v>
      </c>
      <c r="B22" s="7" t="s">
        <v>18</v>
      </c>
      <c r="C22" s="8">
        <v>0.0</v>
      </c>
      <c r="D22" s="8">
        <v>0.0</v>
      </c>
      <c r="E22" s="8">
        <v>0.0</v>
      </c>
      <c r="F22" s="8">
        <v>0.0</v>
      </c>
      <c r="G22" s="8">
        <v>0.0</v>
      </c>
      <c r="H22" s="9">
        <v>3.0</v>
      </c>
      <c r="I22" s="9">
        <v>0.0</v>
      </c>
      <c r="J22" s="9">
        <v>0.0</v>
      </c>
      <c r="K22" s="9">
        <v>0.0</v>
      </c>
      <c r="L22" s="9">
        <v>0.0</v>
      </c>
      <c r="M22" s="9">
        <v>1.0</v>
      </c>
      <c r="N22" s="9">
        <v>0.0</v>
      </c>
      <c r="O22" s="10">
        <f t="shared" si="1"/>
        <v>4</v>
      </c>
    </row>
    <row r="23">
      <c r="A23" s="6" t="s">
        <v>42</v>
      </c>
      <c r="B23" s="7" t="s">
        <v>18</v>
      </c>
      <c r="C23" s="8">
        <v>1.0</v>
      </c>
      <c r="D23" s="8">
        <v>1.0</v>
      </c>
      <c r="E23" s="8">
        <v>0.0</v>
      </c>
      <c r="F23" s="8">
        <v>0.0</v>
      </c>
      <c r="G23" s="8">
        <v>0.0</v>
      </c>
      <c r="H23" s="9">
        <v>0.0</v>
      </c>
      <c r="I23" s="9">
        <v>0.0</v>
      </c>
      <c r="J23" s="9">
        <v>0.0</v>
      </c>
      <c r="K23" s="9">
        <v>0.0</v>
      </c>
      <c r="L23" s="9">
        <v>0.0</v>
      </c>
      <c r="M23" s="9">
        <v>0.0</v>
      </c>
      <c r="N23" s="9">
        <v>0.0</v>
      </c>
      <c r="O23" s="10">
        <f t="shared" si="1"/>
        <v>2</v>
      </c>
    </row>
    <row r="24">
      <c r="A24" s="6" t="s">
        <v>43</v>
      </c>
      <c r="B24" s="7" t="s">
        <v>18</v>
      </c>
      <c r="C24" s="8">
        <v>2.0</v>
      </c>
      <c r="D24" s="8">
        <v>0.0</v>
      </c>
      <c r="E24" s="8">
        <v>0.0</v>
      </c>
      <c r="F24" s="8">
        <v>0.0</v>
      </c>
      <c r="G24" s="8">
        <v>0.0</v>
      </c>
      <c r="H24" s="9">
        <v>0.0</v>
      </c>
      <c r="I24" s="9">
        <v>0.0</v>
      </c>
      <c r="J24" s="9">
        <v>0.0</v>
      </c>
      <c r="K24" s="9">
        <v>0.0</v>
      </c>
      <c r="L24" s="9">
        <v>0.0</v>
      </c>
      <c r="M24" s="9">
        <v>0.0</v>
      </c>
      <c r="N24" s="9">
        <v>0.0</v>
      </c>
      <c r="O24" s="10">
        <f t="shared" si="1"/>
        <v>2</v>
      </c>
    </row>
    <row r="25">
      <c r="A25" s="6" t="s">
        <v>44</v>
      </c>
      <c r="B25" s="7" t="s">
        <v>26</v>
      </c>
      <c r="C25" s="8">
        <v>1.0</v>
      </c>
      <c r="D25" s="8">
        <v>3.0</v>
      </c>
      <c r="E25" s="8">
        <v>0.0</v>
      </c>
      <c r="F25" s="8">
        <v>1.0</v>
      </c>
      <c r="G25" s="8">
        <v>0.0</v>
      </c>
      <c r="H25" s="9">
        <v>0.0</v>
      </c>
      <c r="I25" s="9">
        <v>0.0</v>
      </c>
      <c r="J25" s="9">
        <v>0.0</v>
      </c>
      <c r="K25" s="9">
        <v>0.0</v>
      </c>
      <c r="L25" s="9">
        <v>0.0</v>
      </c>
      <c r="M25" s="9">
        <v>0.0</v>
      </c>
      <c r="N25" s="9">
        <v>0.0</v>
      </c>
      <c r="O25" s="10">
        <f t="shared" si="1"/>
        <v>5</v>
      </c>
    </row>
    <row r="26">
      <c r="A26" s="6" t="s">
        <v>45</v>
      </c>
      <c r="B26" s="7" t="s">
        <v>18</v>
      </c>
      <c r="C26" s="8">
        <v>0.0</v>
      </c>
      <c r="D26" s="8">
        <v>0.0</v>
      </c>
      <c r="E26" s="8">
        <v>0.0</v>
      </c>
      <c r="F26" s="8">
        <v>0.0</v>
      </c>
      <c r="G26" s="8">
        <v>0.0</v>
      </c>
      <c r="H26" s="9">
        <v>0.0</v>
      </c>
      <c r="I26" s="9">
        <v>0.0</v>
      </c>
      <c r="J26" s="9">
        <v>0.0</v>
      </c>
      <c r="K26" s="9">
        <v>0.0</v>
      </c>
      <c r="L26" s="9">
        <v>0.0</v>
      </c>
      <c r="M26" s="9">
        <v>1.0</v>
      </c>
      <c r="N26" s="9">
        <v>1.0</v>
      </c>
      <c r="O26" s="10">
        <f t="shared" si="1"/>
        <v>2</v>
      </c>
    </row>
    <row r="27">
      <c r="A27" s="6" t="s">
        <v>46</v>
      </c>
      <c r="B27" s="7" t="s">
        <v>29</v>
      </c>
      <c r="C27" s="8">
        <v>1.0</v>
      </c>
      <c r="D27" s="8">
        <v>0.0</v>
      </c>
      <c r="E27" s="8">
        <v>0.0</v>
      </c>
      <c r="F27" s="8">
        <v>0.0</v>
      </c>
      <c r="G27" s="8">
        <v>0.0</v>
      </c>
      <c r="H27" s="9">
        <v>0.0</v>
      </c>
      <c r="I27" s="9">
        <v>0.0</v>
      </c>
      <c r="J27" s="9">
        <v>0.0</v>
      </c>
      <c r="K27" s="9">
        <v>0.0</v>
      </c>
      <c r="L27" s="9">
        <v>0.0</v>
      </c>
      <c r="M27" s="9">
        <v>0.0</v>
      </c>
      <c r="N27" s="9">
        <v>0.0</v>
      </c>
      <c r="O27" s="10">
        <f t="shared" si="1"/>
        <v>1</v>
      </c>
    </row>
    <row r="28">
      <c r="A28" s="6" t="s">
        <v>47</v>
      </c>
      <c r="B28" s="7" t="s">
        <v>26</v>
      </c>
      <c r="C28" s="8">
        <v>0.0</v>
      </c>
      <c r="D28" s="8">
        <v>0.0</v>
      </c>
      <c r="E28" s="8">
        <v>1.0</v>
      </c>
      <c r="F28" s="8">
        <v>0.0</v>
      </c>
      <c r="G28" s="8">
        <v>0.0</v>
      </c>
      <c r="H28" s="9">
        <v>0.0</v>
      </c>
      <c r="I28" s="9">
        <v>0.0</v>
      </c>
      <c r="J28" s="9">
        <v>0.0</v>
      </c>
      <c r="K28" s="9">
        <v>0.0</v>
      </c>
      <c r="L28" s="9">
        <v>0.0</v>
      </c>
      <c r="M28" s="9">
        <v>0.0</v>
      </c>
      <c r="N28" s="9">
        <v>0.0</v>
      </c>
      <c r="O28" s="10">
        <f t="shared" si="1"/>
        <v>1</v>
      </c>
    </row>
    <row r="29">
      <c r="A29" s="6" t="s">
        <v>48</v>
      </c>
      <c r="B29" s="7" t="s">
        <v>18</v>
      </c>
      <c r="C29" s="8">
        <v>1.0</v>
      </c>
      <c r="D29" s="8">
        <v>0.0</v>
      </c>
      <c r="E29" s="8">
        <v>0.0</v>
      </c>
      <c r="F29" s="8">
        <v>0.0</v>
      </c>
      <c r="G29" s="8">
        <v>0.0</v>
      </c>
      <c r="H29" s="9">
        <v>0.0</v>
      </c>
      <c r="I29" s="9">
        <v>0.0</v>
      </c>
      <c r="J29" s="9">
        <v>0.0</v>
      </c>
      <c r="K29" s="9">
        <v>0.0</v>
      </c>
      <c r="L29" s="9">
        <v>0.0</v>
      </c>
      <c r="M29" s="9">
        <v>0.0</v>
      </c>
      <c r="N29" s="9">
        <v>0.0</v>
      </c>
      <c r="O29" s="10">
        <f t="shared" si="1"/>
        <v>1</v>
      </c>
    </row>
    <row r="30">
      <c r="A30" s="6" t="s">
        <v>49</v>
      </c>
      <c r="B30" s="7" t="s">
        <v>18</v>
      </c>
      <c r="C30" s="8">
        <v>4.0</v>
      </c>
      <c r="D30" s="8">
        <v>1.0</v>
      </c>
      <c r="E30" s="8">
        <v>0.0</v>
      </c>
      <c r="F30" s="8">
        <v>2.0</v>
      </c>
      <c r="G30" s="8">
        <v>0.0</v>
      </c>
      <c r="H30" s="9">
        <v>0.0</v>
      </c>
      <c r="I30" s="9">
        <v>0.0</v>
      </c>
      <c r="J30" s="9">
        <v>1.0</v>
      </c>
      <c r="K30" s="9">
        <v>0.0</v>
      </c>
      <c r="L30" s="9">
        <v>0.0</v>
      </c>
      <c r="M30" s="9">
        <v>0.0</v>
      </c>
      <c r="N30" s="9">
        <v>0.0</v>
      </c>
      <c r="O30" s="10">
        <f t="shared" si="1"/>
        <v>8</v>
      </c>
    </row>
    <row r="31">
      <c r="A31" s="6" t="s">
        <v>50</v>
      </c>
      <c r="B31" s="7" t="s">
        <v>26</v>
      </c>
      <c r="C31" s="8">
        <v>0.0</v>
      </c>
      <c r="D31" s="8">
        <v>0.0</v>
      </c>
      <c r="E31" s="8">
        <v>0.0</v>
      </c>
      <c r="F31" s="8">
        <v>1.0</v>
      </c>
      <c r="G31" s="8">
        <v>0.0</v>
      </c>
      <c r="H31" s="9">
        <v>0.0</v>
      </c>
      <c r="I31" s="9">
        <v>0.0</v>
      </c>
      <c r="J31" s="9">
        <v>0.0</v>
      </c>
      <c r="K31" s="9">
        <v>0.0</v>
      </c>
      <c r="L31" s="9">
        <v>0.0</v>
      </c>
      <c r="M31" s="9">
        <v>0.0</v>
      </c>
      <c r="N31" s="9">
        <v>0.0</v>
      </c>
      <c r="O31" s="10">
        <f t="shared" si="1"/>
        <v>1</v>
      </c>
    </row>
    <row r="32">
      <c r="A32" s="6" t="s">
        <v>51</v>
      </c>
      <c r="B32" s="7" t="s">
        <v>29</v>
      </c>
      <c r="C32" s="8">
        <v>1.0</v>
      </c>
      <c r="D32" s="8">
        <v>0.0</v>
      </c>
      <c r="E32" s="8">
        <v>0.0</v>
      </c>
      <c r="F32" s="8">
        <v>0.0</v>
      </c>
      <c r="G32" s="8">
        <v>0.0</v>
      </c>
      <c r="H32" s="9">
        <v>0.0</v>
      </c>
      <c r="I32" s="9">
        <v>0.0</v>
      </c>
      <c r="J32" s="9">
        <v>0.0</v>
      </c>
      <c r="K32" s="9">
        <v>0.0</v>
      </c>
      <c r="L32" s="9">
        <v>0.0</v>
      </c>
      <c r="M32" s="9">
        <v>0.0</v>
      </c>
      <c r="N32" s="9">
        <v>0.0</v>
      </c>
      <c r="O32" s="10">
        <f t="shared" si="1"/>
        <v>1</v>
      </c>
    </row>
    <row r="33">
      <c r="A33" s="6" t="s">
        <v>52</v>
      </c>
      <c r="B33" s="7" t="s">
        <v>26</v>
      </c>
      <c r="C33" s="8">
        <v>0.0</v>
      </c>
      <c r="D33" s="8">
        <v>0.0</v>
      </c>
      <c r="E33" s="8">
        <v>0.0</v>
      </c>
      <c r="F33" s="8">
        <v>0.0</v>
      </c>
      <c r="G33" s="8">
        <v>0.0</v>
      </c>
      <c r="H33" s="9">
        <v>0.0</v>
      </c>
      <c r="I33" s="9">
        <v>0.0</v>
      </c>
      <c r="J33" s="9">
        <v>1.0</v>
      </c>
      <c r="K33" s="9">
        <v>0.0</v>
      </c>
      <c r="L33" s="9">
        <v>0.0</v>
      </c>
      <c r="M33" s="9">
        <v>0.0</v>
      </c>
      <c r="N33" s="9">
        <v>0.0</v>
      </c>
      <c r="O33" s="10">
        <f t="shared" si="1"/>
        <v>1</v>
      </c>
    </row>
    <row r="34">
      <c r="A34" s="6" t="s">
        <v>53</v>
      </c>
      <c r="B34" s="7" t="s">
        <v>18</v>
      </c>
      <c r="C34" s="8">
        <v>1.0</v>
      </c>
      <c r="D34" s="8">
        <v>5.0</v>
      </c>
      <c r="E34" s="8">
        <v>4.0</v>
      </c>
      <c r="F34" s="8">
        <v>3.0</v>
      </c>
      <c r="G34" s="8">
        <v>0.0</v>
      </c>
      <c r="H34" s="9">
        <v>0.0</v>
      </c>
      <c r="I34" s="9">
        <v>0.0</v>
      </c>
      <c r="J34" s="9">
        <v>0.0</v>
      </c>
      <c r="K34" s="9">
        <v>0.0</v>
      </c>
      <c r="L34" s="9">
        <v>0.0</v>
      </c>
      <c r="M34" s="9">
        <v>2.0</v>
      </c>
      <c r="N34" s="9">
        <v>1.0</v>
      </c>
      <c r="O34" s="10">
        <f t="shared" si="1"/>
        <v>16</v>
      </c>
    </row>
    <row r="35">
      <c r="A35" s="6" t="s">
        <v>54</v>
      </c>
      <c r="B35" s="7" t="s">
        <v>26</v>
      </c>
      <c r="C35" s="8">
        <v>0.0</v>
      </c>
      <c r="D35" s="8">
        <v>4.0</v>
      </c>
      <c r="E35" s="8">
        <v>1.0</v>
      </c>
      <c r="F35" s="8">
        <v>6.0</v>
      </c>
      <c r="G35" s="8">
        <v>1.0</v>
      </c>
      <c r="H35" s="9">
        <v>0.0</v>
      </c>
      <c r="I35" s="9">
        <v>0.0</v>
      </c>
      <c r="J35" s="9">
        <v>0.0</v>
      </c>
      <c r="K35" s="9">
        <v>0.0</v>
      </c>
      <c r="L35" s="9">
        <v>0.0</v>
      </c>
      <c r="M35" s="9">
        <v>1.0</v>
      </c>
      <c r="N35" s="9">
        <v>0.0</v>
      </c>
      <c r="O35" s="10">
        <f t="shared" si="1"/>
        <v>13</v>
      </c>
    </row>
    <row r="36">
      <c r="A36" s="6" t="s">
        <v>55</v>
      </c>
      <c r="B36" s="7" t="s">
        <v>18</v>
      </c>
      <c r="C36" s="8">
        <v>0.0</v>
      </c>
      <c r="D36" s="8">
        <v>2.0</v>
      </c>
      <c r="E36" s="8">
        <v>2.0</v>
      </c>
      <c r="F36" s="8">
        <v>0.0</v>
      </c>
      <c r="G36" s="8">
        <v>0.0</v>
      </c>
      <c r="H36" s="9">
        <v>0.0</v>
      </c>
      <c r="I36" s="9">
        <v>0.0</v>
      </c>
      <c r="J36" s="9">
        <v>0.0</v>
      </c>
      <c r="K36" s="9">
        <v>0.0</v>
      </c>
      <c r="L36" s="9">
        <v>0.0</v>
      </c>
      <c r="M36" s="9">
        <v>1.0</v>
      </c>
      <c r="N36" s="9">
        <v>0.0</v>
      </c>
      <c r="O36" s="10">
        <f t="shared" si="1"/>
        <v>5</v>
      </c>
    </row>
    <row r="37">
      <c r="A37" s="6" t="s">
        <v>56</v>
      </c>
      <c r="B37" s="7" t="s">
        <v>26</v>
      </c>
      <c r="C37" s="8">
        <v>0.0</v>
      </c>
      <c r="D37" s="8">
        <v>5.0</v>
      </c>
      <c r="E37" s="8">
        <v>34.0</v>
      </c>
      <c r="F37" s="8">
        <v>3.0</v>
      </c>
      <c r="G37" s="8">
        <v>0.0</v>
      </c>
      <c r="H37" s="9">
        <v>3.0</v>
      </c>
      <c r="I37" s="9">
        <v>0.0</v>
      </c>
      <c r="J37" s="9">
        <v>1.0</v>
      </c>
      <c r="K37" s="9">
        <v>0.0</v>
      </c>
      <c r="L37" s="9">
        <v>0.0</v>
      </c>
      <c r="M37" s="9">
        <v>2.0</v>
      </c>
      <c r="N37" s="9">
        <v>0.0</v>
      </c>
      <c r="O37" s="10">
        <f t="shared" si="1"/>
        <v>48</v>
      </c>
    </row>
    <row r="38">
      <c r="A38" s="6" t="s">
        <v>57</v>
      </c>
      <c r="B38" s="7" t="s">
        <v>29</v>
      </c>
      <c r="C38" s="8">
        <v>2.0</v>
      </c>
      <c r="D38" s="8">
        <v>0.0</v>
      </c>
      <c r="E38" s="8">
        <v>0.0</v>
      </c>
      <c r="F38" s="8">
        <v>0.0</v>
      </c>
      <c r="G38" s="8">
        <v>0.0</v>
      </c>
      <c r="H38" s="9">
        <v>0.0</v>
      </c>
      <c r="I38" s="9">
        <v>0.0</v>
      </c>
      <c r="J38" s="9">
        <v>0.0</v>
      </c>
      <c r="K38" s="9">
        <v>0.0</v>
      </c>
      <c r="L38" s="9">
        <v>0.0</v>
      </c>
      <c r="M38" s="9">
        <v>0.0</v>
      </c>
      <c r="N38" s="9">
        <v>0.0</v>
      </c>
      <c r="O38" s="10">
        <f t="shared" si="1"/>
        <v>2</v>
      </c>
    </row>
    <row r="39">
      <c r="A39" s="6" t="s">
        <v>58</v>
      </c>
      <c r="B39" s="7" t="s">
        <v>26</v>
      </c>
      <c r="C39" s="8">
        <v>0.0</v>
      </c>
      <c r="D39" s="8">
        <v>0.0</v>
      </c>
      <c r="E39" s="8">
        <v>0.0</v>
      </c>
      <c r="F39" s="8">
        <v>0.0</v>
      </c>
      <c r="G39" s="8">
        <v>0.0</v>
      </c>
      <c r="H39" s="9">
        <v>0.0</v>
      </c>
      <c r="I39" s="9">
        <v>1.0</v>
      </c>
      <c r="J39" s="9">
        <v>0.0</v>
      </c>
      <c r="K39" s="9">
        <v>0.0</v>
      </c>
      <c r="L39" s="9">
        <v>0.0</v>
      </c>
      <c r="M39" s="9">
        <v>0.0</v>
      </c>
      <c r="N39" s="9">
        <v>0.0</v>
      </c>
      <c r="O39" s="10">
        <f t="shared" si="1"/>
        <v>1</v>
      </c>
    </row>
    <row r="40">
      <c r="A40" s="6" t="s">
        <v>59</v>
      </c>
      <c r="B40" s="7" t="s">
        <v>26</v>
      </c>
      <c r="C40" s="8">
        <v>0.0</v>
      </c>
      <c r="D40" s="8">
        <v>1.0</v>
      </c>
      <c r="E40" s="8">
        <v>0.0</v>
      </c>
      <c r="F40" s="8">
        <v>0.0</v>
      </c>
      <c r="G40" s="8">
        <v>0.0</v>
      </c>
      <c r="H40" s="9">
        <v>0.0</v>
      </c>
      <c r="I40" s="9">
        <v>0.0</v>
      </c>
      <c r="J40" s="9">
        <v>0.0</v>
      </c>
      <c r="K40" s="9">
        <v>0.0</v>
      </c>
      <c r="L40" s="9">
        <v>0.0</v>
      </c>
      <c r="M40" s="9">
        <v>0.0</v>
      </c>
      <c r="N40" s="9">
        <v>0.0</v>
      </c>
      <c r="O40" s="10">
        <f t="shared" si="1"/>
        <v>1</v>
      </c>
    </row>
    <row r="41">
      <c r="A41" s="6" t="s">
        <v>60</v>
      </c>
      <c r="B41" s="7" t="s">
        <v>20</v>
      </c>
      <c r="C41" s="8">
        <v>2.0</v>
      </c>
      <c r="D41" s="8">
        <v>0.0</v>
      </c>
      <c r="E41" s="8">
        <v>0.0</v>
      </c>
      <c r="F41" s="8">
        <v>1.0</v>
      </c>
      <c r="G41" s="8">
        <v>0.0</v>
      </c>
      <c r="H41" s="9">
        <v>0.0</v>
      </c>
      <c r="I41" s="9">
        <v>0.0</v>
      </c>
      <c r="J41" s="9">
        <v>0.0</v>
      </c>
      <c r="K41" s="9">
        <v>0.0</v>
      </c>
      <c r="L41" s="9">
        <v>0.0</v>
      </c>
      <c r="M41" s="9">
        <v>0.0</v>
      </c>
      <c r="N41" s="9">
        <v>0.0</v>
      </c>
      <c r="O41" s="10">
        <f t="shared" si="1"/>
        <v>3</v>
      </c>
    </row>
    <row r="42">
      <c r="A42" s="6" t="s">
        <v>61</v>
      </c>
      <c r="B42" s="7" t="s">
        <v>18</v>
      </c>
      <c r="C42" s="8">
        <v>1.0</v>
      </c>
      <c r="D42" s="8">
        <v>0.0</v>
      </c>
      <c r="E42" s="8">
        <v>0.0</v>
      </c>
      <c r="F42" s="8">
        <v>0.0</v>
      </c>
      <c r="G42" s="8">
        <v>0.0</v>
      </c>
      <c r="H42" s="9">
        <v>0.0</v>
      </c>
      <c r="I42" s="9">
        <v>0.0</v>
      </c>
      <c r="J42" s="9">
        <v>0.0</v>
      </c>
      <c r="K42" s="9">
        <v>0.0</v>
      </c>
      <c r="L42" s="9">
        <v>0.0</v>
      </c>
      <c r="M42" s="9">
        <v>0.0</v>
      </c>
      <c r="N42" s="9">
        <v>0.0</v>
      </c>
      <c r="O42" s="10">
        <f t="shared" si="1"/>
        <v>1</v>
      </c>
    </row>
    <row r="43">
      <c r="A43" s="6" t="s">
        <v>62</v>
      </c>
      <c r="B43" s="7" t="s">
        <v>18</v>
      </c>
      <c r="C43" s="8">
        <v>0.0</v>
      </c>
      <c r="D43" s="8">
        <v>0.0</v>
      </c>
      <c r="E43" s="8">
        <v>1.0</v>
      </c>
      <c r="F43" s="8">
        <v>0.0</v>
      </c>
      <c r="G43" s="8">
        <v>0.0</v>
      </c>
      <c r="H43" s="9">
        <v>0.0</v>
      </c>
      <c r="I43" s="9">
        <v>0.0</v>
      </c>
      <c r="J43" s="9">
        <v>0.0</v>
      </c>
      <c r="K43" s="9">
        <v>0.0</v>
      </c>
      <c r="L43" s="9">
        <v>0.0</v>
      </c>
      <c r="M43" s="9">
        <v>0.0</v>
      </c>
      <c r="N43" s="9">
        <v>0.0</v>
      </c>
      <c r="O43" s="10">
        <f t="shared" si="1"/>
        <v>1</v>
      </c>
    </row>
    <row r="44">
      <c r="A44" s="6" t="s">
        <v>63</v>
      </c>
      <c r="B44" s="7" t="s">
        <v>18</v>
      </c>
      <c r="C44" s="8">
        <v>1.0</v>
      </c>
      <c r="D44" s="8">
        <v>0.0</v>
      </c>
      <c r="E44" s="8">
        <v>0.0</v>
      </c>
      <c r="F44" s="8">
        <v>0.0</v>
      </c>
      <c r="G44" s="8">
        <v>0.0</v>
      </c>
      <c r="H44" s="9">
        <v>0.0</v>
      </c>
      <c r="I44" s="9">
        <v>0.0</v>
      </c>
      <c r="J44" s="9">
        <v>0.0</v>
      </c>
      <c r="K44" s="9">
        <v>0.0</v>
      </c>
      <c r="L44" s="9">
        <v>0.0</v>
      </c>
      <c r="M44" s="9">
        <v>0.0</v>
      </c>
      <c r="N44" s="9">
        <v>0.0</v>
      </c>
      <c r="O44" s="10">
        <f t="shared" si="1"/>
        <v>1</v>
      </c>
    </row>
    <row r="45">
      <c r="A45" s="6" t="s">
        <v>64</v>
      </c>
      <c r="B45" s="7" t="s">
        <v>16</v>
      </c>
      <c r="C45" s="8">
        <v>0.0</v>
      </c>
      <c r="D45" s="8">
        <v>2.0</v>
      </c>
      <c r="E45" s="8">
        <v>0.0</v>
      </c>
      <c r="F45" s="8">
        <v>2.0</v>
      </c>
      <c r="G45" s="8">
        <v>0.0</v>
      </c>
      <c r="H45" s="9">
        <v>3.0</v>
      </c>
      <c r="I45" s="9">
        <v>0.0</v>
      </c>
      <c r="J45" s="9">
        <v>0.0</v>
      </c>
      <c r="K45" s="9">
        <v>1.0</v>
      </c>
      <c r="L45" s="9">
        <v>0.0</v>
      </c>
      <c r="M45" s="9">
        <v>5.0</v>
      </c>
      <c r="N45" s="9">
        <v>0.0</v>
      </c>
      <c r="O45" s="10">
        <f t="shared" si="1"/>
        <v>13</v>
      </c>
    </row>
    <row r="46">
      <c r="A46" s="6" t="s">
        <v>65</v>
      </c>
      <c r="B46" s="7" t="s">
        <v>26</v>
      </c>
      <c r="C46" s="8">
        <v>0.0</v>
      </c>
      <c r="D46" s="8">
        <v>0.0</v>
      </c>
      <c r="E46" s="8">
        <v>0.0</v>
      </c>
      <c r="F46" s="8">
        <v>0.0</v>
      </c>
      <c r="G46" s="8">
        <v>0.0</v>
      </c>
      <c r="H46" s="9">
        <v>0.0</v>
      </c>
      <c r="I46" s="9">
        <v>0.0</v>
      </c>
      <c r="J46" s="9">
        <v>0.0</v>
      </c>
      <c r="K46" s="9">
        <v>0.0</v>
      </c>
      <c r="L46" s="9">
        <v>1.0</v>
      </c>
      <c r="M46" s="9">
        <v>0.0</v>
      </c>
      <c r="N46" s="9">
        <v>0.0</v>
      </c>
      <c r="O46" s="10">
        <f t="shared" si="1"/>
        <v>1</v>
      </c>
    </row>
    <row r="47">
      <c r="A47" s="6" t="s">
        <v>66</v>
      </c>
      <c r="B47" s="7" t="s">
        <v>18</v>
      </c>
      <c r="C47" s="8">
        <v>0.0</v>
      </c>
      <c r="D47" s="8">
        <v>0.0</v>
      </c>
      <c r="E47" s="8">
        <v>1.0</v>
      </c>
      <c r="F47" s="8">
        <v>0.0</v>
      </c>
      <c r="G47" s="8">
        <v>0.0</v>
      </c>
      <c r="H47" s="9">
        <v>0.0</v>
      </c>
      <c r="I47" s="9">
        <v>0.0</v>
      </c>
      <c r="J47" s="9">
        <v>0.0</v>
      </c>
      <c r="K47" s="9">
        <v>0.0</v>
      </c>
      <c r="L47" s="9">
        <v>0.0</v>
      </c>
      <c r="M47" s="9">
        <v>0.0</v>
      </c>
      <c r="N47" s="9">
        <v>0.0</v>
      </c>
      <c r="O47" s="10">
        <f t="shared" si="1"/>
        <v>1</v>
      </c>
    </row>
    <row r="48">
      <c r="A48" s="6" t="s">
        <v>67</v>
      </c>
      <c r="B48" s="7" t="s">
        <v>18</v>
      </c>
      <c r="C48" s="8">
        <v>0.0</v>
      </c>
      <c r="D48" s="8">
        <v>0.0</v>
      </c>
      <c r="E48" s="8">
        <v>2.0</v>
      </c>
      <c r="F48" s="8">
        <v>1.0</v>
      </c>
      <c r="G48" s="8">
        <v>0.0</v>
      </c>
      <c r="H48" s="9">
        <v>1.0</v>
      </c>
      <c r="I48" s="9">
        <v>0.0</v>
      </c>
      <c r="J48" s="9">
        <v>0.0</v>
      </c>
      <c r="K48" s="9">
        <v>0.0</v>
      </c>
      <c r="L48" s="9">
        <v>0.0</v>
      </c>
      <c r="M48" s="9">
        <v>0.0</v>
      </c>
      <c r="N48" s="9">
        <v>0.0</v>
      </c>
      <c r="O48" s="10">
        <f t="shared" si="1"/>
        <v>4</v>
      </c>
    </row>
    <row r="49">
      <c r="A49" s="6" t="s">
        <v>68</v>
      </c>
      <c r="B49" s="7" t="s">
        <v>16</v>
      </c>
      <c r="C49" s="8">
        <v>1.0</v>
      </c>
      <c r="D49" s="8">
        <v>1.0</v>
      </c>
      <c r="E49" s="8">
        <v>0.0</v>
      </c>
      <c r="F49" s="8">
        <v>2.0</v>
      </c>
      <c r="G49" s="8">
        <v>1.0</v>
      </c>
      <c r="H49" s="9">
        <v>0.0</v>
      </c>
      <c r="I49" s="9">
        <v>0.0</v>
      </c>
      <c r="J49" s="9">
        <v>0.0</v>
      </c>
      <c r="K49" s="9">
        <v>0.0</v>
      </c>
      <c r="L49" s="9">
        <v>0.0</v>
      </c>
      <c r="M49" s="9">
        <v>1.0</v>
      </c>
      <c r="N49" s="9">
        <v>0.0</v>
      </c>
      <c r="O49" s="10">
        <f t="shared" si="1"/>
        <v>6</v>
      </c>
    </row>
    <row r="50">
      <c r="A50" s="6" t="s">
        <v>69</v>
      </c>
      <c r="B50" s="7" t="s">
        <v>18</v>
      </c>
      <c r="C50" s="8">
        <v>0.0</v>
      </c>
      <c r="D50" s="8">
        <v>1.0</v>
      </c>
      <c r="E50" s="8">
        <v>1.0</v>
      </c>
      <c r="F50" s="8">
        <v>0.0</v>
      </c>
      <c r="G50" s="8">
        <v>0.0</v>
      </c>
      <c r="H50" s="9">
        <v>0.0</v>
      </c>
      <c r="I50" s="9">
        <v>0.0</v>
      </c>
      <c r="J50" s="9">
        <v>0.0</v>
      </c>
      <c r="K50" s="9">
        <v>0.0</v>
      </c>
      <c r="L50" s="9">
        <v>0.0</v>
      </c>
      <c r="M50" s="9">
        <v>0.0</v>
      </c>
      <c r="N50" s="9">
        <v>0.0</v>
      </c>
      <c r="O50" s="10">
        <f t="shared" si="1"/>
        <v>2</v>
      </c>
    </row>
    <row r="51">
      <c r="A51" s="6" t="s">
        <v>70</v>
      </c>
      <c r="B51" s="7" t="s">
        <v>16</v>
      </c>
      <c r="C51" s="8">
        <v>1.0</v>
      </c>
      <c r="D51" s="8">
        <v>0.0</v>
      </c>
      <c r="E51" s="8">
        <v>0.0</v>
      </c>
      <c r="F51" s="8">
        <v>0.0</v>
      </c>
      <c r="G51" s="8">
        <v>1.0</v>
      </c>
      <c r="H51" s="9">
        <v>0.0</v>
      </c>
      <c r="I51" s="9">
        <v>0.0</v>
      </c>
      <c r="J51" s="9">
        <v>0.0</v>
      </c>
      <c r="K51" s="9">
        <v>0.0</v>
      </c>
      <c r="L51" s="9">
        <v>0.0</v>
      </c>
      <c r="M51" s="9">
        <v>0.0</v>
      </c>
      <c r="N51" s="9">
        <v>0.0</v>
      </c>
      <c r="O51" s="10">
        <f t="shared" si="1"/>
        <v>2</v>
      </c>
    </row>
    <row r="52">
      <c r="A52" s="6" t="s">
        <v>71</v>
      </c>
      <c r="B52" s="7" t="s">
        <v>26</v>
      </c>
      <c r="C52" s="8">
        <v>0.0</v>
      </c>
      <c r="D52" s="8">
        <v>1.0</v>
      </c>
      <c r="E52" s="8">
        <v>0.0</v>
      </c>
      <c r="F52" s="8">
        <v>0.0</v>
      </c>
      <c r="G52" s="8">
        <v>0.0</v>
      </c>
      <c r="H52" s="9">
        <v>0.0</v>
      </c>
      <c r="I52" s="9">
        <v>0.0</v>
      </c>
      <c r="J52" s="9">
        <v>0.0</v>
      </c>
      <c r="K52" s="9">
        <v>0.0</v>
      </c>
      <c r="L52" s="9">
        <v>0.0</v>
      </c>
      <c r="M52" s="9">
        <v>0.0</v>
      </c>
      <c r="N52" s="9">
        <v>0.0</v>
      </c>
      <c r="O52" s="10">
        <f t="shared" si="1"/>
        <v>1</v>
      </c>
    </row>
    <row r="53">
      <c r="A53" s="6" t="s">
        <v>72</v>
      </c>
      <c r="B53" s="7" t="s">
        <v>26</v>
      </c>
      <c r="C53" s="8">
        <v>0.0</v>
      </c>
      <c r="D53" s="8">
        <v>0.0</v>
      </c>
      <c r="E53" s="8">
        <v>0.0</v>
      </c>
      <c r="F53" s="8">
        <v>1.0</v>
      </c>
      <c r="G53" s="8">
        <v>0.0</v>
      </c>
      <c r="H53" s="9">
        <v>0.0</v>
      </c>
      <c r="I53" s="9">
        <v>0.0</v>
      </c>
      <c r="J53" s="9">
        <v>0.0</v>
      </c>
      <c r="K53" s="9">
        <v>0.0</v>
      </c>
      <c r="L53" s="9">
        <v>0.0</v>
      </c>
      <c r="M53" s="9">
        <v>0.0</v>
      </c>
      <c r="N53" s="9">
        <v>0.0</v>
      </c>
      <c r="O53" s="10">
        <f t="shared" si="1"/>
        <v>1</v>
      </c>
    </row>
    <row r="54">
      <c r="A54" s="6" t="s">
        <v>73</v>
      </c>
      <c r="B54" s="7" t="s">
        <v>16</v>
      </c>
      <c r="C54" s="8">
        <v>0.0</v>
      </c>
      <c r="D54" s="8">
        <v>0.0</v>
      </c>
      <c r="E54" s="8">
        <v>0.0</v>
      </c>
      <c r="F54" s="8">
        <v>1.0</v>
      </c>
      <c r="G54" s="8">
        <v>0.0</v>
      </c>
      <c r="H54" s="9">
        <v>0.0</v>
      </c>
      <c r="I54" s="9">
        <v>0.0</v>
      </c>
      <c r="J54" s="9">
        <v>0.0</v>
      </c>
      <c r="K54" s="9">
        <v>0.0</v>
      </c>
      <c r="L54" s="9">
        <v>0.0</v>
      </c>
      <c r="M54" s="9">
        <v>0.0</v>
      </c>
      <c r="N54" s="9">
        <v>0.0</v>
      </c>
      <c r="O54" s="10">
        <f t="shared" si="1"/>
        <v>1</v>
      </c>
    </row>
    <row r="55">
      <c r="A55" s="6" t="s">
        <v>74</v>
      </c>
      <c r="B55" s="7" t="s">
        <v>26</v>
      </c>
      <c r="C55" s="8">
        <v>4.0</v>
      </c>
      <c r="D55" s="8">
        <v>0.0</v>
      </c>
      <c r="E55" s="8">
        <v>2.0</v>
      </c>
      <c r="F55" s="8">
        <v>0.0</v>
      </c>
      <c r="G55" s="8">
        <v>2.0</v>
      </c>
      <c r="H55" s="9">
        <v>0.0</v>
      </c>
      <c r="I55" s="9">
        <v>0.0</v>
      </c>
      <c r="J55" s="9">
        <v>0.0</v>
      </c>
      <c r="K55" s="9">
        <v>0.0</v>
      </c>
      <c r="L55" s="9">
        <v>0.0</v>
      </c>
      <c r="M55" s="9">
        <v>1.0</v>
      </c>
      <c r="N55" s="9">
        <v>0.0</v>
      </c>
      <c r="O55" s="10">
        <f t="shared" si="1"/>
        <v>9</v>
      </c>
    </row>
    <row r="56">
      <c r="A56" s="6" t="s">
        <v>75</v>
      </c>
      <c r="B56" s="7" t="s">
        <v>18</v>
      </c>
      <c r="C56" s="8">
        <v>0.0</v>
      </c>
      <c r="D56" s="8">
        <v>0.0</v>
      </c>
      <c r="E56" s="8">
        <v>0.0</v>
      </c>
      <c r="F56" s="8">
        <v>1.0</v>
      </c>
      <c r="G56" s="8">
        <v>0.0</v>
      </c>
      <c r="H56" s="9">
        <v>0.0</v>
      </c>
      <c r="I56" s="9">
        <v>0.0</v>
      </c>
      <c r="J56" s="9">
        <v>0.0</v>
      </c>
      <c r="K56" s="9">
        <v>0.0</v>
      </c>
      <c r="L56" s="9">
        <v>0.0</v>
      </c>
      <c r="M56" s="9">
        <v>0.0</v>
      </c>
      <c r="N56" s="9">
        <v>0.0</v>
      </c>
      <c r="O56" s="10">
        <f t="shared" si="1"/>
        <v>1</v>
      </c>
    </row>
    <row r="57">
      <c r="A57" s="6" t="s">
        <v>76</v>
      </c>
      <c r="B57" s="7" t="s">
        <v>16</v>
      </c>
      <c r="C57" s="8">
        <v>0.0</v>
      </c>
      <c r="D57" s="8">
        <v>1.0</v>
      </c>
      <c r="E57" s="8">
        <v>1.0</v>
      </c>
      <c r="F57" s="8">
        <v>1.0</v>
      </c>
      <c r="G57" s="8">
        <v>1.0</v>
      </c>
      <c r="H57" s="9">
        <v>0.0</v>
      </c>
      <c r="I57" s="9">
        <v>1.0</v>
      </c>
      <c r="J57" s="9">
        <v>0.0</v>
      </c>
      <c r="K57" s="9">
        <v>0.0</v>
      </c>
      <c r="L57" s="9">
        <v>0.0</v>
      </c>
      <c r="M57" s="9">
        <v>7.0</v>
      </c>
      <c r="N57" s="9">
        <v>0.0</v>
      </c>
      <c r="O57" s="10">
        <f t="shared" si="1"/>
        <v>12</v>
      </c>
    </row>
    <row r="58">
      <c r="A58" s="6" t="s">
        <v>77</v>
      </c>
      <c r="B58" s="7" t="s">
        <v>26</v>
      </c>
      <c r="C58" s="8">
        <v>0.0</v>
      </c>
      <c r="D58" s="8">
        <v>0.0</v>
      </c>
      <c r="E58" s="8">
        <v>0.0</v>
      </c>
      <c r="F58" s="8">
        <v>0.0</v>
      </c>
      <c r="G58" s="8">
        <v>0.0</v>
      </c>
      <c r="H58" s="9">
        <v>2.0</v>
      </c>
      <c r="I58" s="9">
        <v>0.0</v>
      </c>
      <c r="J58" s="9">
        <v>0.0</v>
      </c>
      <c r="K58" s="9">
        <v>0.0</v>
      </c>
      <c r="L58" s="9">
        <v>0.0</v>
      </c>
      <c r="M58" s="9">
        <v>1.0</v>
      </c>
      <c r="N58" s="9">
        <v>0.0</v>
      </c>
      <c r="O58" s="10">
        <f t="shared" si="1"/>
        <v>3</v>
      </c>
    </row>
    <row r="59">
      <c r="A59" s="6" t="s">
        <v>78</v>
      </c>
      <c r="B59" s="7" t="s">
        <v>18</v>
      </c>
      <c r="C59" s="8">
        <v>0.0</v>
      </c>
      <c r="D59" s="8">
        <v>0.0</v>
      </c>
      <c r="E59" s="8">
        <v>1.0</v>
      </c>
      <c r="F59" s="8">
        <v>0.0</v>
      </c>
      <c r="G59" s="8">
        <v>0.0</v>
      </c>
      <c r="H59" s="9">
        <v>0.0</v>
      </c>
      <c r="I59" s="9">
        <v>0.0</v>
      </c>
      <c r="J59" s="9">
        <v>0.0</v>
      </c>
      <c r="K59" s="9">
        <v>0.0</v>
      </c>
      <c r="L59" s="9">
        <v>0.0</v>
      </c>
      <c r="M59" s="9">
        <v>0.0</v>
      </c>
      <c r="N59" s="9">
        <v>0.0</v>
      </c>
      <c r="O59" s="10">
        <f t="shared" si="1"/>
        <v>1</v>
      </c>
    </row>
    <row r="60">
      <c r="A60" s="6" t="s">
        <v>79</v>
      </c>
      <c r="B60" s="7" t="s">
        <v>29</v>
      </c>
      <c r="C60" s="8">
        <v>8.0</v>
      </c>
      <c r="D60" s="8">
        <v>1.0</v>
      </c>
      <c r="E60" s="8">
        <v>0.0</v>
      </c>
      <c r="F60" s="8">
        <v>2.0</v>
      </c>
      <c r="G60" s="8">
        <v>0.0</v>
      </c>
      <c r="H60" s="9">
        <v>0.0</v>
      </c>
      <c r="I60" s="9">
        <v>0.0</v>
      </c>
      <c r="J60" s="9">
        <v>0.0</v>
      </c>
      <c r="K60" s="9">
        <v>0.0</v>
      </c>
      <c r="L60" s="9">
        <v>0.0</v>
      </c>
      <c r="M60" s="9">
        <v>0.0</v>
      </c>
      <c r="N60" s="9">
        <v>0.0</v>
      </c>
      <c r="O60" s="10">
        <f t="shared" si="1"/>
        <v>11</v>
      </c>
    </row>
    <row r="61">
      <c r="A61" s="6" t="s">
        <v>80</v>
      </c>
      <c r="B61" s="7" t="s">
        <v>26</v>
      </c>
      <c r="C61" s="8">
        <v>0.0</v>
      </c>
      <c r="D61" s="8">
        <v>1.0</v>
      </c>
      <c r="E61" s="8">
        <v>0.0</v>
      </c>
      <c r="F61" s="8">
        <v>2.0</v>
      </c>
      <c r="G61" s="8">
        <v>1.0</v>
      </c>
      <c r="H61" s="9">
        <v>0.0</v>
      </c>
      <c r="I61" s="9">
        <v>0.0</v>
      </c>
      <c r="J61" s="9">
        <v>0.0</v>
      </c>
      <c r="K61" s="9">
        <v>0.0</v>
      </c>
      <c r="L61" s="9">
        <v>0.0</v>
      </c>
      <c r="M61" s="9">
        <v>0.0</v>
      </c>
      <c r="N61" s="9">
        <v>0.0</v>
      </c>
      <c r="O61" s="10">
        <f t="shared" si="1"/>
        <v>4</v>
      </c>
    </row>
    <row r="62">
      <c r="A62" s="6" t="s">
        <v>81</v>
      </c>
      <c r="B62" s="7" t="s">
        <v>26</v>
      </c>
      <c r="C62" s="8">
        <v>0.0</v>
      </c>
      <c r="D62" s="8">
        <v>0.0</v>
      </c>
      <c r="E62" s="8">
        <v>1.0</v>
      </c>
      <c r="F62" s="8">
        <v>0.0</v>
      </c>
      <c r="G62" s="8">
        <v>0.0</v>
      </c>
      <c r="H62" s="9">
        <v>1.0</v>
      </c>
      <c r="I62" s="9">
        <v>0.0</v>
      </c>
      <c r="J62" s="9">
        <v>0.0</v>
      </c>
      <c r="K62" s="9">
        <v>0.0</v>
      </c>
      <c r="L62" s="9">
        <v>0.0</v>
      </c>
      <c r="M62" s="9">
        <v>1.0</v>
      </c>
      <c r="N62" s="9">
        <v>0.0</v>
      </c>
      <c r="O62" s="10">
        <f t="shared" si="1"/>
        <v>3</v>
      </c>
    </row>
    <row r="63">
      <c r="A63" s="6" t="s">
        <v>82</v>
      </c>
      <c r="B63" s="7" t="s">
        <v>26</v>
      </c>
      <c r="C63" s="8">
        <v>0.0</v>
      </c>
      <c r="D63" s="8">
        <v>0.0</v>
      </c>
      <c r="E63" s="8">
        <v>0.0</v>
      </c>
      <c r="F63" s="8">
        <v>1.0</v>
      </c>
      <c r="G63" s="8">
        <v>0.0</v>
      </c>
      <c r="H63" s="9">
        <v>0.0</v>
      </c>
      <c r="I63" s="9">
        <v>0.0</v>
      </c>
      <c r="J63" s="9">
        <v>0.0</v>
      </c>
      <c r="K63" s="9">
        <v>0.0</v>
      </c>
      <c r="L63" s="9">
        <v>0.0</v>
      </c>
      <c r="M63" s="9">
        <v>1.0</v>
      </c>
      <c r="N63" s="9">
        <v>0.0</v>
      </c>
      <c r="O63" s="10">
        <f t="shared" si="1"/>
        <v>2</v>
      </c>
    </row>
    <row r="64">
      <c r="A64" s="6" t="s">
        <v>83</v>
      </c>
      <c r="B64" s="7" t="s">
        <v>29</v>
      </c>
      <c r="C64" s="8">
        <v>1.0</v>
      </c>
      <c r="D64" s="8">
        <v>0.0</v>
      </c>
      <c r="E64" s="8">
        <v>0.0</v>
      </c>
      <c r="F64" s="8">
        <v>0.0</v>
      </c>
      <c r="G64" s="8">
        <v>0.0</v>
      </c>
      <c r="H64" s="9">
        <v>0.0</v>
      </c>
      <c r="I64" s="9">
        <v>0.0</v>
      </c>
      <c r="J64" s="9">
        <v>0.0</v>
      </c>
      <c r="K64" s="9">
        <v>0.0</v>
      </c>
      <c r="L64" s="9">
        <v>0.0</v>
      </c>
      <c r="M64" s="9">
        <v>0.0</v>
      </c>
      <c r="N64" s="9">
        <v>0.0</v>
      </c>
      <c r="O64" s="10">
        <f t="shared" si="1"/>
        <v>1</v>
      </c>
    </row>
    <row r="65">
      <c r="A65" s="6" t="s">
        <v>84</v>
      </c>
      <c r="B65" s="7" t="s">
        <v>18</v>
      </c>
      <c r="C65" s="8">
        <v>0.0</v>
      </c>
      <c r="D65" s="8">
        <v>0.0</v>
      </c>
      <c r="E65" s="8">
        <v>0.0</v>
      </c>
      <c r="F65" s="8">
        <v>0.0</v>
      </c>
      <c r="G65" s="8">
        <v>0.0</v>
      </c>
      <c r="H65" s="9">
        <v>0.0</v>
      </c>
      <c r="I65" s="9">
        <v>0.0</v>
      </c>
      <c r="J65" s="9">
        <v>0.0</v>
      </c>
      <c r="K65" s="9">
        <v>0.0</v>
      </c>
      <c r="L65" s="9">
        <v>1.0</v>
      </c>
      <c r="M65" s="9">
        <v>0.0</v>
      </c>
      <c r="N65" s="9">
        <v>0.0</v>
      </c>
      <c r="O65" s="10">
        <f t="shared" si="1"/>
        <v>1</v>
      </c>
    </row>
    <row r="66">
      <c r="A66" s="6" t="s">
        <v>85</v>
      </c>
      <c r="B66" s="7" t="s">
        <v>26</v>
      </c>
      <c r="C66" s="8">
        <v>1.0</v>
      </c>
      <c r="D66" s="8">
        <v>0.0</v>
      </c>
      <c r="E66" s="8">
        <v>1.0</v>
      </c>
      <c r="F66" s="8">
        <v>0.0</v>
      </c>
      <c r="G66" s="8">
        <v>0.0</v>
      </c>
      <c r="H66" s="9">
        <v>0.0</v>
      </c>
      <c r="I66" s="9">
        <v>0.0</v>
      </c>
      <c r="J66" s="9">
        <v>0.0</v>
      </c>
      <c r="K66" s="9">
        <v>0.0</v>
      </c>
      <c r="L66" s="9">
        <v>0.0</v>
      </c>
      <c r="M66" s="9">
        <v>1.0</v>
      </c>
      <c r="N66" s="9">
        <v>0.0</v>
      </c>
      <c r="O66" s="10">
        <f t="shared" si="1"/>
        <v>3</v>
      </c>
    </row>
    <row r="67">
      <c r="A67" s="6" t="s">
        <v>86</v>
      </c>
      <c r="B67" s="7" t="s">
        <v>18</v>
      </c>
      <c r="C67" s="8">
        <v>0.0</v>
      </c>
      <c r="D67" s="8">
        <v>0.0</v>
      </c>
      <c r="E67" s="8">
        <v>1.0</v>
      </c>
      <c r="F67" s="8">
        <v>0.0</v>
      </c>
      <c r="G67" s="8">
        <v>0.0</v>
      </c>
      <c r="H67" s="9">
        <v>0.0</v>
      </c>
      <c r="I67" s="9">
        <v>0.0</v>
      </c>
      <c r="J67" s="9">
        <v>0.0</v>
      </c>
      <c r="K67" s="9">
        <v>0.0</v>
      </c>
      <c r="L67" s="9">
        <v>0.0</v>
      </c>
      <c r="M67" s="9">
        <v>2.0</v>
      </c>
      <c r="N67" s="9">
        <v>0.0</v>
      </c>
      <c r="O67" s="10">
        <f t="shared" si="1"/>
        <v>3</v>
      </c>
    </row>
    <row r="68">
      <c r="A68" s="6" t="s">
        <v>87</v>
      </c>
      <c r="B68" s="7" t="s">
        <v>18</v>
      </c>
      <c r="C68" s="8">
        <v>0.0</v>
      </c>
      <c r="D68" s="8">
        <v>2.0</v>
      </c>
      <c r="E68" s="8">
        <v>0.0</v>
      </c>
      <c r="F68" s="8">
        <v>0.0</v>
      </c>
      <c r="G68" s="8">
        <v>0.0</v>
      </c>
      <c r="H68" s="9">
        <v>1.0</v>
      </c>
      <c r="I68" s="9">
        <v>0.0</v>
      </c>
      <c r="J68" s="9">
        <v>0.0</v>
      </c>
      <c r="K68" s="9">
        <v>1.0</v>
      </c>
      <c r="L68" s="9">
        <v>1.0</v>
      </c>
      <c r="M68" s="9">
        <v>0.0</v>
      </c>
      <c r="N68" s="9">
        <v>0.0</v>
      </c>
      <c r="O68" s="10">
        <f t="shared" si="1"/>
        <v>5</v>
      </c>
    </row>
    <row r="69">
      <c r="A69" s="6" t="s">
        <v>88</v>
      </c>
      <c r="B69" s="7" t="s">
        <v>18</v>
      </c>
      <c r="C69" s="8">
        <v>2.0</v>
      </c>
      <c r="D69" s="8">
        <v>0.0</v>
      </c>
      <c r="E69" s="8">
        <v>2.0</v>
      </c>
      <c r="F69" s="8">
        <v>0.0</v>
      </c>
      <c r="G69" s="8">
        <v>1.0</v>
      </c>
      <c r="H69" s="9">
        <v>0.0</v>
      </c>
      <c r="I69" s="9">
        <v>0.0</v>
      </c>
      <c r="J69" s="9">
        <v>0.0</v>
      </c>
      <c r="K69" s="9">
        <v>1.0</v>
      </c>
      <c r="L69" s="9">
        <v>0.0</v>
      </c>
      <c r="M69" s="9">
        <v>0.0</v>
      </c>
      <c r="N69" s="9">
        <v>0.0</v>
      </c>
      <c r="O69" s="10">
        <f t="shared" si="1"/>
        <v>6</v>
      </c>
    </row>
    <row r="70">
      <c r="A70" s="6" t="s">
        <v>89</v>
      </c>
      <c r="B70" s="7" t="s">
        <v>18</v>
      </c>
      <c r="C70" s="8">
        <v>1.0</v>
      </c>
      <c r="D70" s="8">
        <v>1.0</v>
      </c>
      <c r="E70" s="8">
        <v>4.0</v>
      </c>
      <c r="F70" s="8">
        <v>0.0</v>
      </c>
      <c r="G70" s="8">
        <v>0.0</v>
      </c>
      <c r="H70" s="9">
        <v>0.0</v>
      </c>
      <c r="I70" s="9">
        <v>0.0</v>
      </c>
      <c r="J70" s="9">
        <v>0.0</v>
      </c>
      <c r="K70" s="9">
        <v>0.0</v>
      </c>
      <c r="L70" s="9">
        <v>0.0</v>
      </c>
      <c r="M70" s="9">
        <v>0.0</v>
      </c>
      <c r="N70" s="9">
        <v>0.0</v>
      </c>
      <c r="O70" s="10">
        <f t="shared" si="1"/>
        <v>6</v>
      </c>
    </row>
    <row r="71">
      <c r="A71" s="6" t="s">
        <v>90</v>
      </c>
      <c r="B71" s="7" t="s">
        <v>18</v>
      </c>
      <c r="C71" s="8">
        <v>0.0</v>
      </c>
      <c r="D71" s="8">
        <v>1.0</v>
      </c>
      <c r="E71" s="8">
        <v>1.0</v>
      </c>
      <c r="F71" s="8">
        <v>0.0</v>
      </c>
      <c r="G71" s="8">
        <v>0.0</v>
      </c>
      <c r="H71" s="9">
        <v>0.0</v>
      </c>
      <c r="I71" s="9">
        <v>0.0</v>
      </c>
      <c r="J71" s="9">
        <v>0.0</v>
      </c>
      <c r="K71" s="9">
        <v>0.0</v>
      </c>
      <c r="L71" s="9">
        <v>0.0</v>
      </c>
      <c r="M71" s="9">
        <v>1.0</v>
      </c>
      <c r="N71" s="9">
        <v>0.0</v>
      </c>
      <c r="O71" s="10">
        <f t="shared" si="1"/>
        <v>3</v>
      </c>
    </row>
    <row r="72">
      <c r="A72" s="6" t="s">
        <v>91</v>
      </c>
      <c r="B72" s="7" t="s">
        <v>18</v>
      </c>
      <c r="C72" s="8">
        <v>0.0</v>
      </c>
      <c r="D72" s="8">
        <v>0.0</v>
      </c>
      <c r="E72" s="8">
        <v>1.0</v>
      </c>
      <c r="F72" s="8">
        <v>0.0</v>
      </c>
      <c r="G72" s="8">
        <v>0.0</v>
      </c>
      <c r="H72" s="9">
        <v>0.0</v>
      </c>
      <c r="I72" s="9">
        <v>0.0</v>
      </c>
      <c r="J72" s="9">
        <v>0.0</v>
      </c>
      <c r="K72" s="9">
        <v>0.0</v>
      </c>
      <c r="L72" s="9">
        <v>0.0</v>
      </c>
      <c r="M72" s="9">
        <v>0.0</v>
      </c>
      <c r="N72" s="9">
        <v>0.0</v>
      </c>
      <c r="O72" s="10">
        <f t="shared" si="1"/>
        <v>1</v>
      </c>
    </row>
    <row r="73">
      <c r="A73" s="6" t="s">
        <v>92</v>
      </c>
      <c r="B73" s="7" t="s">
        <v>18</v>
      </c>
      <c r="C73" s="8">
        <v>0.0</v>
      </c>
      <c r="D73" s="8">
        <v>0.0</v>
      </c>
      <c r="E73" s="8">
        <v>2.0</v>
      </c>
      <c r="F73" s="8">
        <v>1.0</v>
      </c>
      <c r="G73" s="8">
        <v>0.0</v>
      </c>
      <c r="H73" s="9">
        <v>0.0</v>
      </c>
      <c r="I73" s="9">
        <v>0.0</v>
      </c>
      <c r="J73" s="9">
        <v>0.0</v>
      </c>
      <c r="K73" s="9">
        <v>0.0</v>
      </c>
      <c r="L73" s="9">
        <v>0.0</v>
      </c>
      <c r="M73" s="9">
        <v>0.0</v>
      </c>
      <c r="N73" s="9">
        <v>0.0</v>
      </c>
      <c r="O73" s="10">
        <f t="shared" si="1"/>
        <v>3</v>
      </c>
    </row>
    <row r="74">
      <c r="A74" s="6" t="s">
        <v>93</v>
      </c>
      <c r="B74" s="7" t="s">
        <v>18</v>
      </c>
      <c r="C74" s="8">
        <v>1.0</v>
      </c>
      <c r="D74" s="8">
        <v>0.0</v>
      </c>
      <c r="E74" s="8">
        <v>0.0</v>
      </c>
      <c r="F74" s="8">
        <v>0.0</v>
      </c>
      <c r="G74" s="8">
        <v>0.0</v>
      </c>
      <c r="H74" s="9">
        <v>0.0</v>
      </c>
      <c r="I74" s="9">
        <v>0.0</v>
      </c>
      <c r="J74" s="9">
        <v>0.0</v>
      </c>
      <c r="K74" s="9">
        <v>0.0</v>
      </c>
      <c r="L74" s="9">
        <v>0.0</v>
      </c>
      <c r="M74" s="9">
        <v>0.0</v>
      </c>
      <c r="N74" s="9">
        <v>0.0</v>
      </c>
      <c r="O74" s="10">
        <f t="shared" si="1"/>
        <v>1</v>
      </c>
    </row>
    <row r="75">
      <c r="A75" s="6" t="s">
        <v>94</v>
      </c>
      <c r="B75" s="7" t="s">
        <v>18</v>
      </c>
      <c r="C75" s="8">
        <v>0.0</v>
      </c>
      <c r="D75" s="8">
        <v>0.0</v>
      </c>
      <c r="E75" s="8">
        <v>0.0</v>
      </c>
      <c r="F75" s="8">
        <v>0.0</v>
      </c>
      <c r="G75" s="8">
        <v>0.0</v>
      </c>
      <c r="H75" s="9">
        <v>0.0</v>
      </c>
      <c r="I75" s="9">
        <v>0.0</v>
      </c>
      <c r="J75" s="9">
        <v>0.0</v>
      </c>
      <c r="K75" s="9">
        <v>0.0</v>
      </c>
      <c r="L75" s="9">
        <v>1.0</v>
      </c>
      <c r="M75" s="9">
        <v>1.0</v>
      </c>
      <c r="N75" s="9">
        <v>0.0</v>
      </c>
      <c r="O75" s="10">
        <f t="shared" si="1"/>
        <v>2</v>
      </c>
    </row>
    <row r="76">
      <c r="A76" s="6" t="s">
        <v>95</v>
      </c>
      <c r="B76" s="7" t="s">
        <v>26</v>
      </c>
      <c r="C76" s="8">
        <v>1.0</v>
      </c>
      <c r="D76" s="8">
        <v>2.0</v>
      </c>
      <c r="E76" s="8">
        <v>2.0</v>
      </c>
      <c r="F76" s="8">
        <v>1.0</v>
      </c>
      <c r="G76" s="8">
        <v>0.0</v>
      </c>
      <c r="H76" s="9">
        <v>0.0</v>
      </c>
      <c r="I76" s="9">
        <v>0.0</v>
      </c>
      <c r="J76" s="9">
        <v>0.0</v>
      </c>
      <c r="K76" s="9">
        <v>1.0</v>
      </c>
      <c r="L76" s="9">
        <v>0.0</v>
      </c>
      <c r="M76" s="9">
        <v>0.0</v>
      </c>
      <c r="N76" s="9">
        <v>0.0</v>
      </c>
      <c r="O76" s="10">
        <f t="shared" si="1"/>
        <v>7</v>
      </c>
    </row>
    <row r="77">
      <c r="A77" s="6" t="s">
        <v>96</v>
      </c>
      <c r="B77" s="7" t="s">
        <v>20</v>
      </c>
      <c r="C77" s="8">
        <v>1.0</v>
      </c>
      <c r="D77" s="8">
        <v>0.0</v>
      </c>
      <c r="E77" s="8">
        <v>0.0</v>
      </c>
      <c r="F77" s="8">
        <v>0.0</v>
      </c>
      <c r="G77" s="8">
        <v>0.0</v>
      </c>
      <c r="H77" s="9">
        <v>0.0</v>
      </c>
      <c r="I77" s="9">
        <v>0.0</v>
      </c>
      <c r="J77" s="9">
        <v>0.0</v>
      </c>
      <c r="K77" s="9">
        <v>0.0</v>
      </c>
      <c r="L77" s="9">
        <v>0.0</v>
      </c>
      <c r="M77" s="9">
        <v>0.0</v>
      </c>
      <c r="N77" s="9">
        <v>0.0</v>
      </c>
      <c r="O77" s="10">
        <f t="shared" si="1"/>
        <v>1</v>
      </c>
    </row>
    <row r="78">
      <c r="A78" s="6" t="s">
        <v>97</v>
      </c>
      <c r="B78" s="7" t="s">
        <v>18</v>
      </c>
      <c r="C78" s="8">
        <v>0.0</v>
      </c>
      <c r="D78" s="8">
        <v>3.0</v>
      </c>
      <c r="E78" s="8">
        <v>0.0</v>
      </c>
      <c r="F78" s="8">
        <v>0.0</v>
      </c>
      <c r="G78" s="8">
        <v>0.0</v>
      </c>
      <c r="H78" s="9">
        <v>0.0</v>
      </c>
      <c r="I78" s="9">
        <v>0.0</v>
      </c>
      <c r="J78" s="9">
        <v>0.0</v>
      </c>
      <c r="K78" s="9">
        <v>0.0</v>
      </c>
      <c r="L78" s="9">
        <v>0.0</v>
      </c>
      <c r="M78" s="9">
        <v>1.0</v>
      </c>
      <c r="N78" s="9">
        <v>0.0</v>
      </c>
      <c r="O78" s="10">
        <f t="shared" si="1"/>
        <v>4</v>
      </c>
    </row>
    <row r="79">
      <c r="A79" s="6" t="s">
        <v>98</v>
      </c>
      <c r="B79" s="7" t="s">
        <v>18</v>
      </c>
      <c r="C79" s="8">
        <v>0.0</v>
      </c>
      <c r="D79" s="8">
        <v>0.0</v>
      </c>
      <c r="E79" s="8">
        <v>0.0</v>
      </c>
      <c r="F79" s="8">
        <v>0.0</v>
      </c>
      <c r="G79" s="8">
        <v>0.0</v>
      </c>
      <c r="H79" s="9">
        <v>0.0</v>
      </c>
      <c r="I79" s="9">
        <v>0.0</v>
      </c>
      <c r="J79" s="9">
        <v>0.0</v>
      </c>
      <c r="K79" s="9">
        <v>0.0</v>
      </c>
      <c r="L79" s="9">
        <v>1.0</v>
      </c>
      <c r="M79" s="9">
        <v>0.0</v>
      </c>
      <c r="N79" s="9">
        <v>0.0</v>
      </c>
      <c r="O79" s="10">
        <f t="shared" si="1"/>
        <v>1</v>
      </c>
    </row>
    <row r="80">
      <c r="A80" s="6" t="s">
        <v>99</v>
      </c>
      <c r="B80" s="7" t="s">
        <v>18</v>
      </c>
      <c r="C80" s="8">
        <v>0.0</v>
      </c>
      <c r="D80" s="8">
        <v>0.0</v>
      </c>
      <c r="E80" s="8">
        <v>0.0</v>
      </c>
      <c r="F80" s="8">
        <v>0.0</v>
      </c>
      <c r="G80" s="8">
        <v>0.0</v>
      </c>
      <c r="H80" s="9">
        <v>0.0</v>
      </c>
      <c r="I80" s="9">
        <v>0.0</v>
      </c>
      <c r="J80" s="9">
        <v>1.0</v>
      </c>
      <c r="K80" s="9">
        <v>0.0</v>
      </c>
      <c r="L80" s="9">
        <v>0.0</v>
      </c>
      <c r="M80" s="9">
        <v>0.0</v>
      </c>
      <c r="N80" s="9">
        <v>0.0</v>
      </c>
      <c r="O80" s="10">
        <f t="shared" si="1"/>
        <v>1</v>
      </c>
    </row>
    <row r="81">
      <c r="A81" s="6" t="s">
        <v>100</v>
      </c>
      <c r="B81" s="7" t="s">
        <v>18</v>
      </c>
      <c r="C81" s="8">
        <v>0.0</v>
      </c>
      <c r="D81" s="8">
        <v>0.0</v>
      </c>
      <c r="E81" s="8">
        <v>0.0</v>
      </c>
      <c r="F81" s="8">
        <v>0.0</v>
      </c>
      <c r="G81" s="8">
        <v>0.0</v>
      </c>
      <c r="H81" s="9">
        <v>0.0</v>
      </c>
      <c r="I81" s="9">
        <v>0.0</v>
      </c>
      <c r="J81" s="9">
        <v>0.0</v>
      </c>
      <c r="K81" s="9">
        <v>0.0</v>
      </c>
      <c r="L81" s="9">
        <v>0.0</v>
      </c>
      <c r="M81" s="9">
        <v>2.0</v>
      </c>
      <c r="N81" s="9">
        <v>0.0</v>
      </c>
      <c r="O81" s="10">
        <f t="shared" si="1"/>
        <v>2</v>
      </c>
    </row>
    <row r="82">
      <c r="A82" s="6" t="s">
        <v>101</v>
      </c>
      <c r="B82" s="7" t="s">
        <v>18</v>
      </c>
      <c r="C82" s="8">
        <v>0.0</v>
      </c>
      <c r="D82" s="8">
        <v>1.0</v>
      </c>
      <c r="E82" s="8">
        <v>1.0</v>
      </c>
      <c r="F82" s="8">
        <v>18.0</v>
      </c>
      <c r="G82" s="8">
        <v>1.0</v>
      </c>
      <c r="H82" s="9">
        <v>5.0</v>
      </c>
      <c r="I82" s="9">
        <v>0.0</v>
      </c>
      <c r="J82" s="9">
        <v>0.0</v>
      </c>
      <c r="K82" s="9">
        <v>2.0</v>
      </c>
      <c r="L82" s="9">
        <v>3.0</v>
      </c>
      <c r="M82" s="9">
        <v>4.0</v>
      </c>
      <c r="N82" s="9">
        <v>0.0</v>
      </c>
      <c r="O82" s="10">
        <f t="shared" si="1"/>
        <v>35</v>
      </c>
    </row>
    <row r="83">
      <c r="A83" s="6" t="s">
        <v>102</v>
      </c>
      <c r="B83" s="7" t="s">
        <v>24</v>
      </c>
      <c r="C83" s="8">
        <v>0.0</v>
      </c>
      <c r="D83" s="8">
        <v>1.0</v>
      </c>
      <c r="E83" s="8">
        <v>0.0</v>
      </c>
      <c r="F83" s="8">
        <v>0.0</v>
      </c>
      <c r="G83" s="8">
        <v>0.0</v>
      </c>
      <c r="H83" s="9">
        <v>0.0</v>
      </c>
      <c r="I83" s="9">
        <v>0.0</v>
      </c>
      <c r="J83" s="9">
        <v>0.0</v>
      </c>
      <c r="K83" s="9">
        <v>0.0</v>
      </c>
      <c r="L83" s="9">
        <v>0.0</v>
      </c>
      <c r="M83" s="9">
        <v>0.0</v>
      </c>
      <c r="N83" s="9">
        <v>0.0</v>
      </c>
      <c r="O83" s="10">
        <f t="shared" si="1"/>
        <v>1</v>
      </c>
    </row>
    <row r="84">
      <c r="A84" s="6" t="s">
        <v>103</v>
      </c>
      <c r="B84" s="7" t="s">
        <v>29</v>
      </c>
      <c r="C84" s="8">
        <v>3.0</v>
      </c>
      <c r="D84" s="8">
        <v>0.0</v>
      </c>
      <c r="E84" s="8">
        <v>0.0</v>
      </c>
      <c r="F84" s="8">
        <v>1.0</v>
      </c>
      <c r="G84" s="8">
        <v>0.0</v>
      </c>
      <c r="H84" s="9">
        <v>0.0</v>
      </c>
      <c r="I84" s="9">
        <v>0.0</v>
      </c>
      <c r="J84" s="9">
        <v>0.0</v>
      </c>
      <c r="K84" s="9">
        <v>1.0</v>
      </c>
      <c r="L84" s="9">
        <v>0.0</v>
      </c>
      <c r="M84" s="9">
        <v>0.0</v>
      </c>
      <c r="N84" s="9">
        <v>0.0</v>
      </c>
      <c r="O84" s="10">
        <f t="shared" si="1"/>
        <v>5</v>
      </c>
    </row>
    <row r="85">
      <c r="A85" s="6" t="s">
        <v>104</v>
      </c>
      <c r="B85" s="7" t="s">
        <v>18</v>
      </c>
      <c r="C85" s="8">
        <v>0.0</v>
      </c>
      <c r="D85" s="8">
        <v>0.0</v>
      </c>
      <c r="E85" s="8">
        <v>4.0</v>
      </c>
      <c r="F85" s="8">
        <v>0.0</v>
      </c>
      <c r="G85" s="8">
        <v>0.0</v>
      </c>
      <c r="H85" s="9">
        <v>0.0</v>
      </c>
      <c r="I85" s="9">
        <v>0.0</v>
      </c>
      <c r="J85" s="9">
        <v>0.0</v>
      </c>
      <c r="K85" s="9">
        <v>0.0</v>
      </c>
      <c r="L85" s="9">
        <v>0.0</v>
      </c>
      <c r="M85" s="9">
        <v>0.0</v>
      </c>
      <c r="N85" s="9">
        <v>0.0</v>
      </c>
      <c r="O85" s="10">
        <f t="shared" si="1"/>
        <v>4</v>
      </c>
    </row>
    <row r="86">
      <c r="A86" s="6" t="s">
        <v>105</v>
      </c>
      <c r="B86" s="7" t="s">
        <v>16</v>
      </c>
      <c r="C86" s="8">
        <v>0.0</v>
      </c>
      <c r="D86" s="8">
        <v>0.0</v>
      </c>
      <c r="E86" s="8">
        <v>0.0</v>
      </c>
      <c r="F86" s="8">
        <v>0.0</v>
      </c>
      <c r="G86" s="8">
        <v>0.0</v>
      </c>
      <c r="H86" s="9">
        <v>0.0</v>
      </c>
      <c r="I86" s="9">
        <v>0.0</v>
      </c>
      <c r="J86" s="9">
        <v>1.0</v>
      </c>
      <c r="K86" s="9">
        <v>0.0</v>
      </c>
      <c r="L86" s="9">
        <v>0.0</v>
      </c>
      <c r="M86" s="9">
        <v>0.0</v>
      </c>
      <c r="N86" s="9">
        <v>0.0</v>
      </c>
      <c r="O86" s="10">
        <f t="shared" si="1"/>
        <v>1</v>
      </c>
    </row>
    <row r="87">
      <c r="A87" s="6" t="s">
        <v>106</v>
      </c>
      <c r="B87" s="7" t="s">
        <v>26</v>
      </c>
      <c r="C87" s="8">
        <v>0.0</v>
      </c>
      <c r="D87" s="8">
        <v>1.0</v>
      </c>
      <c r="E87" s="8">
        <v>1.0</v>
      </c>
      <c r="F87" s="8">
        <v>0.0</v>
      </c>
      <c r="G87" s="8">
        <v>0.0</v>
      </c>
      <c r="H87" s="9">
        <v>0.0</v>
      </c>
      <c r="I87" s="9">
        <v>0.0</v>
      </c>
      <c r="J87" s="9">
        <v>0.0</v>
      </c>
      <c r="K87" s="9">
        <v>0.0</v>
      </c>
      <c r="L87" s="9">
        <v>0.0</v>
      </c>
      <c r="M87" s="9">
        <v>1.0</v>
      </c>
      <c r="N87" s="9">
        <v>0.0</v>
      </c>
      <c r="O87" s="10">
        <f t="shared" si="1"/>
        <v>3</v>
      </c>
    </row>
    <row r="88">
      <c r="A88" s="6" t="s">
        <v>107</v>
      </c>
      <c r="B88" s="7" t="s">
        <v>18</v>
      </c>
      <c r="C88" s="8">
        <v>0.0</v>
      </c>
      <c r="D88" s="8">
        <v>0.0</v>
      </c>
      <c r="E88" s="8">
        <v>0.0</v>
      </c>
      <c r="F88" s="8">
        <v>0.0</v>
      </c>
      <c r="G88" s="8">
        <v>0.0</v>
      </c>
      <c r="H88" s="9">
        <v>0.0</v>
      </c>
      <c r="I88" s="9">
        <v>0.0</v>
      </c>
      <c r="J88" s="9">
        <v>0.0</v>
      </c>
      <c r="K88" s="9">
        <v>0.0</v>
      </c>
      <c r="L88" s="9">
        <v>0.0</v>
      </c>
      <c r="M88" s="9">
        <v>1.0</v>
      </c>
      <c r="N88" s="9">
        <v>0.0</v>
      </c>
      <c r="O88" s="10">
        <f t="shared" si="1"/>
        <v>1</v>
      </c>
    </row>
    <row r="89">
      <c r="A89" s="6" t="s">
        <v>108</v>
      </c>
      <c r="B89" s="7" t="s">
        <v>18</v>
      </c>
      <c r="C89" s="8">
        <v>0.0</v>
      </c>
      <c r="D89" s="8">
        <v>0.0</v>
      </c>
      <c r="E89" s="8">
        <v>4.0</v>
      </c>
      <c r="F89" s="8">
        <v>3.0</v>
      </c>
      <c r="G89" s="8">
        <v>0.0</v>
      </c>
      <c r="H89" s="9">
        <v>0.0</v>
      </c>
      <c r="I89" s="9">
        <v>1.0</v>
      </c>
      <c r="J89" s="9">
        <v>0.0</v>
      </c>
      <c r="K89" s="9">
        <v>0.0</v>
      </c>
      <c r="L89" s="9">
        <v>0.0</v>
      </c>
      <c r="M89" s="9">
        <v>0.0</v>
      </c>
      <c r="N89" s="9">
        <v>0.0</v>
      </c>
      <c r="O89" s="10">
        <f t="shared" si="1"/>
        <v>8</v>
      </c>
    </row>
    <row r="90">
      <c r="A90" s="6" t="s">
        <v>109</v>
      </c>
      <c r="B90" s="7" t="s">
        <v>18</v>
      </c>
      <c r="C90" s="8">
        <v>0.0</v>
      </c>
      <c r="D90" s="8">
        <v>0.0</v>
      </c>
      <c r="E90" s="8">
        <v>0.0</v>
      </c>
      <c r="F90" s="8">
        <v>0.0</v>
      </c>
      <c r="G90" s="8">
        <v>0.0</v>
      </c>
      <c r="H90" s="9">
        <v>0.0</v>
      </c>
      <c r="I90" s="9">
        <v>0.0</v>
      </c>
      <c r="J90" s="9">
        <v>0.0</v>
      </c>
      <c r="K90" s="9">
        <v>0.0</v>
      </c>
      <c r="L90" s="9">
        <v>0.0</v>
      </c>
      <c r="M90" s="9">
        <v>1.0</v>
      </c>
      <c r="N90" s="9">
        <v>0.0</v>
      </c>
      <c r="O90" s="10">
        <f t="shared" si="1"/>
        <v>1</v>
      </c>
    </row>
    <row r="91">
      <c r="A91" s="6" t="s">
        <v>110</v>
      </c>
      <c r="B91" s="7" t="s">
        <v>18</v>
      </c>
      <c r="C91" s="8">
        <v>0.0</v>
      </c>
      <c r="D91" s="8">
        <v>0.0</v>
      </c>
      <c r="E91" s="8">
        <v>1.0</v>
      </c>
      <c r="F91" s="8">
        <v>0.0</v>
      </c>
      <c r="G91" s="8">
        <v>0.0</v>
      </c>
      <c r="H91" s="9">
        <v>0.0</v>
      </c>
      <c r="I91" s="9">
        <v>0.0</v>
      </c>
      <c r="J91" s="9">
        <v>0.0</v>
      </c>
      <c r="K91" s="9">
        <v>0.0</v>
      </c>
      <c r="L91" s="9">
        <v>0.0</v>
      </c>
      <c r="M91" s="9">
        <v>0.0</v>
      </c>
      <c r="N91" s="9">
        <v>0.0</v>
      </c>
      <c r="O91" s="10">
        <f t="shared" si="1"/>
        <v>1</v>
      </c>
    </row>
    <row r="92">
      <c r="A92" s="6" t="s">
        <v>111</v>
      </c>
      <c r="B92" s="7" t="s">
        <v>16</v>
      </c>
      <c r="C92" s="8">
        <v>0.0</v>
      </c>
      <c r="D92" s="8">
        <v>0.0</v>
      </c>
      <c r="E92" s="8">
        <v>1.0</v>
      </c>
      <c r="F92" s="8">
        <v>0.0</v>
      </c>
      <c r="G92" s="8">
        <v>0.0</v>
      </c>
      <c r="H92" s="9">
        <v>0.0</v>
      </c>
      <c r="I92" s="9">
        <v>0.0</v>
      </c>
      <c r="J92" s="9">
        <v>0.0</v>
      </c>
      <c r="K92" s="9">
        <v>0.0</v>
      </c>
      <c r="L92" s="9">
        <v>0.0</v>
      </c>
      <c r="M92" s="9">
        <v>0.0</v>
      </c>
      <c r="N92" s="9">
        <v>0.0</v>
      </c>
      <c r="O92" s="10">
        <f t="shared" si="1"/>
        <v>1</v>
      </c>
    </row>
    <row r="93">
      <c r="A93" s="6" t="s">
        <v>112</v>
      </c>
      <c r="B93" s="7" t="s">
        <v>20</v>
      </c>
      <c r="C93" s="8">
        <v>1.0</v>
      </c>
      <c r="D93" s="8">
        <v>0.0</v>
      </c>
      <c r="E93" s="8">
        <v>0.0</v>
      </c>
      <c r="F93" s="8">
        <v>0.0</v>
      </c>
      <c r="G93" s="8">
        <v>0.0</v>
      </c>
      <c r="H93" s="9">
        <v>0.0</v>
      </c>
      <c r="I93" s="9">
        <v>0.0</v>
      </c>
      <c r="J93" s="9">
        <v>0.0</v>
      </c>
      <c r="K93" s="9">
        <v>0.0</v>
      </c>
      <c r="L93" s="9">
        <v>0.0</v>
      </c>
      <c r="M93" s="9">
        <v>0.0</v>
      </c>
      <c r="N93" s="9">
        <v>0.0</v>
      </c>
      <c r="O93" s="10">
        <f t="shared" si="1"/>
        <v>1</v>
      </c>
    </row>
    <row r="94">
      <c r="A94" s="6" t="s">
        <v>113</v>
      </c>
      <c r="B94" s="7" t="s">
        <v>18</v>
      </c>
      <c r="C94" s="8">
        <v>0.0</v>
      </c>
      <c r="D94" s="8">
        <v>0.0</v>
      </c>
      <c r="E94" s="8">
        <v>1.0</v>
      </c>
      <c r="F94" s="8">
        <v>0.0</v>
      </c>
      <c r="G94" s="8">
        <v>0.0</v>
      </c>
      <c r="H94" s="9">
        <v>0.0</v>
      </c>
      <c r="I94" s="9">
        <v>0.0</v>
      </c>
      <c r="J94" s="9">
        <v>0.0</v>
      </c>
      <c r="K94" s="9">
        <v>0.0</v>
      </c>
      <c r="L94" s="9">
        <v>0.0</v>
      </c>
      <c r="M94" s="9">
        <v>1.0</v>
      </c>
      <c r="N94" s="9">
        <v>0.0</v>
      </c>
      <c r="O94" s="10">
        <f t="shared" si="1"/>
        <v>2</v>
      </c>
    </row>
    <row r="95">
      <c r="A95" s="6" t="s">
        <v>114</v>
      </c>
      <c r="B95" s="7" t="s">
        <v>20</v>
      </c>
      <c r="C95" s="8">
        <v>1.0</v>
      </c>
      <c r="D95" s="8">
        <v>0.0</v>
      </c>
      <c r="E95" s="8">
        <v>0.0</v>
      </c>
      <c r="F95" s="8">
        <v>0.0</v>
      </c>
      <c r="G95" s="8">
        <v>0.0</v>
      </c>
      <c r="H95" s="9">
        <v>0.0</v>
      </c>
      <c r="I95" s="9">
        <v>0.0</v>
      </c>
      <c r="J95" s="9">
        <v>0.0</v>
      </c>
      <c r="K95" s="9">
        <v>0.0</v>
      </c>
      <c r="L95" s="9">
        <v>0.0</v>
      </c>
      <c r="M95" s="9">
        <v>0.0</v>
      </c>
      <c r="N95" s="9">
        <v>0.0</v>
      </c>
      <c r="O95" s="10">
        <f t="shared" si="1"/>
        <v>1</v>
      </c>
    </row>
    <row r="96">
      <c r="A96" s="6" t="s">
        <v>115</v>
      </c>
      <c r="B96" s="7" t="s">
        <v>16</v>
      </c>
      <c r="C96" s="8">
        <v>1.0</v>
      </c>
      <c r="D96" s="8">
        <v>0.0</v>
      </c>
      <c r="E96" s="8">
        <v>0.0</v>
      </c>
      <c r="F96" s="8">
        <v>2.0</v>
      </c>
      <c r="G96" s="8">
        <v>0.0</v>
      </c>
      <c r="H96" s="9">
        <v>0.0</v>
      </c>
      <c r="I96" s="9">
        <v>0.0</v>
      </c>
      <c r="J96" s="9">
        <v>0.0</v>
      </c>
      <c r="K96" s="9">
        <v>0.0</v>
      </c>
      <c r="L96" s="9">
        <v>0.0</v>
      </c>
      <c r="M96" s="9">
        <v>0.0</v>
      </c>
      <c r="N96" s="9">
        <v>0.0</v>
      </c>
      <c r="O96" s="10">
        <f t="shared" si="1"/>
        <v>3</v>
      </c>
    </row>
    <row r="97">
      <c r="A97" s="6" t="s">
        <v>116</v>
      </c>
      <c r="B97" s="7" t="s">
        <v>26</v>
      </c>
      <c r="C97" s="8">
        <v>0.0</v>
      </c>
      <c r="D97" s="8">
        <v>1.0</v>
      </c>
      <c r="E97" s="8">
        <v>0.0</v>
      </c>
      <c r="F97" s="8">
        <v>0.0</v>
      </c>
      <c r="G97" s="8">
        <v>0.0</v>
      </c>
      <c r="H97" s="9">
        <v>0.0</v>
      </c>
      <c r="I97" s="9">
        <v>0.0</v>
      </c>
      <c r="J97" s="9">
        <v>0.0</v>
      </c>
      <c r="K97" s="9">
        <v>0.0</v>
      </c>
      <c r="L97" s="9">
        <v>1.0</v>
      </c>
      <c r="M97" s="9">
        <v>0.0</v>
      </c>
      <c r="N97" s="9">
        <v>0.0</v>
      </c>
      <c r="O97" s="10">
        <f t="shared" si="1"/>
        <v>2</v>
      </c>
    </row>
    <row r="98">
      <c r="A98" s="6" t="s">
        <v>117</v>
      </c>
      <c r="B98" s="7" t="s">
        <v>26</v>
      </c>
      <c r="C98" s="8">
        <v>2.0</v>
      </c>
      <c r="D98" s="8">
        <v>1.0</v>
      </c>
      <c r="E98" s="8">
        <v>2.0</v>
      </c>
      <c r="F98" s="8">
        <v>0.0</v>
      </c>
      <c r="G98" s="8">
        <v>0.0</v>
      </c>
      <c r="H98" s="9">
        <v>0.0</v>
      </c>
      <c r="I98" s="9">
        <v>0.0</v>
      </c>
      <c r="J98" s="9">
        <v>0.0</v>
      </c>
      <c r="K98" s="9">
        <v>0.0</v>
      </c>
      <c r="L98" s="9">
        <v>0.0</v>
      </c>
      <c r="M98" s="9">
        <v>0.0</v>
      </c>
      <c r="N98" s="9">
        <v>0.0</v>
      </c>
      <c r="O98" s="10">
        <f t="shared" si="1"/>
        <v>5</v>
      </c>
    </row>
    <row r="99">
      <c r="A99" s="11" t="s">
        <v>118</v>
      </c>
      <c r="B99" s="12" t="s">
        <v>18</v>
      </c>
      <c r="C99" s="11">
        <v>0.0</v>
      </c>
      <c r="D99" s="11">
        <v>0.0</v>
      </c>
      <c r="E99" s="11">
        <v>0.0</v>
      </c>
      <c r="F99" s="11">
        <v>52.0</v>
      </c>
      <c r="G99" s="11">
        <v>0.0</v>
      </c>
      <c r="H99" s="11">
        <v>0.0</v>
      </c>
      <c r="I99" s="11">
        <v>0.0</v>
      </c>
      <c r="J99" s="11">
        <v>0.0</v>
      </c>
      <c r="K99" s="11">
        <v>0.0</v>
      </c>
      <c r="L99" s="11">
        <v>0.0</v>
      </c>
      <c r="M99" s="11">
        <v>0.0</v>
      </c>
      <c r="N99" s="11">
        <v>0.0</v>
      </c>
      <c r="O99" s="13">
        <f t="shared" si="1"/>
        <v>52</v>
      </c>
      <c r="P99" s="13"/>
      <c r="Q99" s="13"/>
      <c r="R99" s="13"/>
      <c r="S99" s="13"/>
      <c r="T99" s="13"/>
      <c r="U99" s="13"/>
      <c r="V99" s="13"/>
      <c r="W99" s="13"/>
      <c r="X99" s="13"/>
      <c r="Y99" s="13"/>
      <c r="Z99" s="13"/>
      <c r="AA99" s="13"/>
    </row>
    <row r="100">
      <c r="A100" s="6" t="s">
        <v>119</v>
      </c>
      <c r="B100" s="7" t="s">
        <v>26</v>
      </c>
      <c r="C100" s="8">
        <v>0.0</v>
      </c>
      <c r="D100" s="8">
        <v>0.0</v>
      </c>
      <c r="E100" s="8">
        <v>0.0</v>
      </c>
      <c r="F100" s="8">
        <v>0.0</v>
      </c>
      <c r="G100" s="8">
        <v>1.0</v>
      </c>
      <c r="H100" s="9">
        <v>0.0</v>
      </c>
      <c r="I100" s="9">
        <v>0.0</v>
      </c>
      <c r="J100" s="9">
        <v>0.0</v>
      </c>
      <c r="K100" s="9">
        <v>0.0</v>
      </c>
      <c r="L100" s="9">
        <v>0.0</v>
      </c>
      <c r="M100" s="9">
        <v>0.0</v>
      </c>
      <c r="N100" s="9">
        <v>0.0</v>
      </c>
      <c r="O100" s="10">
        <f t="shared" si="1"/>
        <v>1</v>
      </c>
    </row>
    <row r="101">
      <c r="A101" s="6" t="s">
        <v>120</v>
      </c>
      <c r="B101" s="7" t="s">
        <v>29</v>
      </c>
      <c r="C101" s="8">
        <v>0.0</v>
      </c>
      <c r="D101" s="8">
        <v>0.0</v>
      </c>
      <c r="E101" s="8">
        <v>0.0</v>
      </c>
      <c r="F101" s="8">
        <v>0.0</v>
      </c>
      <c r="G101" s="8">
        <v>0.0</v>
      </c>
      <c r="H101" s="9">
        <v>0.0</v>
      </c>
      <c r="I101" s="9">
        <v>1.0</v>
      </c>
      <c r="J101" s="9">
        <v>0.0</v>
      </c>
      <c r="K101" s="9">
        <v>1.0</v>
      </c>
      <c r="L101" s="9">
        <v>0.0</v>
      </c>
      <c r="M101" s="9">
        <v>0.0</v>
      </c>
      <c r="N101" s="9">
        <v>0.0</v>
      </c>
      <c r="O101" s="10">
        <f t="shared" si="1"/>
        <v>2</v>
      </c>
    </row>
    <row r="102">
      <c r="A102" s="6" t="s">
        <v>121</v>
      </c>
      <c r="B102" s="7" t="s">
        <v>16</v>
      </c>
      <c r="C102" s="8">
        <v>0.0</v>
      </c>
      <c r="D102" s="8">
        <v>1.0</v>
      </c>
      <c r="E102" s="8">
        <v>1.0</v>
      </c>
      <c r="F102" s="8">
        <v>3.0</v>
      </c>
      <c r="G102" s="8">
        <v>0.0</v>
      </c>
      <c r="H102" s="9">
        <v>0.0</v>
      </c>
      <c r="I102" s="9">
        <v>0.0</v>
      </c>
      <c r="J102" s="9">
        <v>0.0</v>
      </c>
      <c r="K102" s="9">
        <v>0.0</v>
      </c>
      <c r="L102" s="9">
        <v>0.0</v>
      </c>
      <c r="M102" s="9">
        <v>4.0</v>
      </c>
      <c r="N102" s="9">
        <v>0.0</v>
      </c>
      <c r="O102" s="10">
        <f t="shared" si="1"/>
        <v>9</v>
      </c>
    </row>
    <row r="103">
      <c r="A103" s="6" t="s">
        <v>122</v>
      </c>
      <c r="B103" s="14" t="s">
        <v>26</v>
      </c>
      <c r="C103" s="8">
        <v>0.0</v>
      </c>
      <c r="D103" s="8">
        <v>1.0</v>
      </c>
      <c r="E103" s="8">
        <v>0.0</v>
      </c>
      <c r="F103" s="8">
        <v>0.0</v>
      </c>
      <c r="G103" s="8">
        <v>0.0</v>
      </c>
      <c r="H103" s="9">
        <v>0.0</v>
      </c>
      <c r="I103" s="9">
        <v>0.0</v>
      </c>
      <c r="J103" s="9">
        <v>0.0</v>
      </c>
      <c r="K103" s="9">
        <v>0.0</v>
      </c>
      <c r="L103" s="9">
        <v>0.0</v>
      </c>
      <c r="M103" s="9">
        <v>0.0</v>
      </c>
      <c r="N103" s="9">
        <v>0.0</v>
      </c>
      <c r="O103" s="10">
        <f t="shared" si="1"/>
        <v>1</v>
      </c>
    </row>
    <row r="104">
      <c r="A104" s="6" t="s">
        <v>123</v>
      </c>
      <c r="B104" s="14" t="s">
        <v>29</v>
      </c>
      <c r="C104" s="8">
        <v>9.0</v>
      </c>
      <c r="D104" s="8">
        <v>1.0</v>
      </c>
      <c r="E104" s="8">
        <v>0.0</v>
      </c>
      <c r="F104" s="8">
        <v>1.0</v>
      </c>
      <c r="G104" s="8">
        <v>0.0</v>
      </c>
      <c r="H104" s="9">
        <v>0.0</v>
      </c>
      <c r="I104" s="9">
        <v>0.0</v>
      </c>
      <c r="J104" s="9">
        <v>0.0</v>
      </c>
      <c r="K104" s="9">
        <v>0.0</v>
      </c>
      <c r="L104" s="9">
        <v>0.0</v>
      </c>
      <c r="M104" s="9">
        <v>1.0</v>
      </c>
      <c r="N104" s="9">
        <v>0.0</v>
      </c>
      <c r="O104" s="10">
        <f t="shared" si="1"/>
        <v>12</v>
      </c>
    </row>
    <row r="105">
      <c r="A105" s="6" t="s">
        <v>124</v>
      </c>
      <c r="B105" s="14" t="s">
        <v>18</v>
      </c>
      <c r="C105" s="8">
        <v>0.0</v>
      </c>
      <c r="D105" s="8">
        <v>0.0</v>
      </c>
      <c r="E105" s="8">
        <v>0.0</v>
      </c>
      <c r="F105" s="8">
        <v>0.0</v>
      </c>
      <c r="G105" s="8">
        <v>0.0</v>
      </c>
      <c r="H105" s="9">
        <v>0.0</v>
      </c>
      <c r="I105" s="9">
        <v>0.0</v>
      </c>
      <c r="J105" s="9">
        <v>0.0</v>
      </c>
      <c r="K105" s="9">
        <v>0.0</v>
      </c>
      <c r="L105" s="9">
        <v>1.0</v>
      </c>
      <c r="M105" s="9">
        <v>0.0</v>
      </c>
      <c r="N105" s="9">
        <v>0.0</v>
      </c>
      <c r="O105" s="10">
        <f t="shared" si="1"/>
        <v>1</v>
      </c>
    </row>
    <row r="106">
      <c r="A106" s="6" t="s">
        <v>125</v>
      </c>
      <c r="B106" s="14" t="s">
        <v>16</v>
      </c>
      <c r="C106" s="8">
        <v>0.0</v>
      </c>
      <c r="D106" s="8">
        <v>1.0</v>
      </c>
      <c r="E106" s="8">
        <v>1.0</v>
      </c>
      <c r="F106" s="8">
        <v>0.0</v>
      </c>
      <c r="G106" s="8">
        <v>0.0</v>
      </c>
      <c r="H106" s="9">
        <v>0.0</v>
      </c>
      <c r="I106" s="9">
        <v>0.0</v>
      </c>
      <c r="J106" s="9">
        <v>0.0</v>
      </c>
      <c r="K106" s="9">
        <v>0.0</v>
      </c>
      <c r="L106" s="9">
        <v>0.0</v>
      </c>
      <c r="M106" s="9">
        <v>3.0</v>
      </c>
      <c r="N106" s="9">
        <v>0.0</v>
      </c>
      <c r="O106" s="10">
        <f t="shared" si="1"/>
        <v>5</v>
      </c>
    </row>
    <row r="107">
      <c r="A107" s="6" t="s">
        <v>126</v>
      </c>
      <c r="B107" s="14" t="s">
        <v>26</v>
      </c>
      <c r="C107" s="8">
        <v>0.0</v>
      </c>
      <c r="D107" s="8">
        <v>2.0</v>
      </c>
      <c r="E107" s="8">
        <v>1.0</v>
      </c>
      <c r="F107" s="8">
        <v>2.0</v>
      </c>
      <c r="G107" s="8">
        <v>0.0</v>
      </c>
      <c r="H107" s="9">
        <v>0.0</v>
      </c>
      <c r="I107" s="9">
        <v>0.0</v>
      </c>
      <c r="J107" s="9">
        <v>0.0</v>
      </c>
      <c r="K107" s="9">
        <v>0.0</v>
      </c>
      <c r="L107" s="9">
        <v>0.0</v>
      </c>
      <c r="M107" s="9">
        <v>0.0</v>
      </c>
      <c r="N107" s="9">
        <v>0.0</v>
      </c>
      <c r="O107" s="10">
        <f t="shared" si="1"/>
        <v>5</v>
      </c>
    </row>
    <row r="108">
      <c r="A108" s="6" t="s">
        <v>127</v>
      </c>
      <c r="B108" s="14" t="s">
        <v>20</v>
      </c>
      <c r="C108" s="8">
        <v>2.0</v>
      </c>
      <c r="D108" s="8">
        <v>1.0</v>
      </c>
      <c r="E108" s="8">
        <v>0.0</v>
      </c>
      <c r="F108" s="8">
        <v>0.0</v>
      </c>
      <c r="G108" s="8">
        <v>0.0</v>
      </c>
      <c r="H108" s="9">
        <v>0.0</v>
      </c>
      <c r="I108" s="9">
        <v>0.0</v>
      </c>
      <c r="J108" s="9">
        <v>0.0</v>
      </c>
      <c r="K108" s="9">
        <v>0.0</v>
      </c>
      <c r="L108" s="9">
        <v>0.0</v>
      </c>
      <c r="M108" s="9">
        <v>0.0</v>
      </c>
      <c r="N108" s="9">
        <v>0.0</v>
      </c>
      <c r="O108" s="10">
        <f t="shared" si="1"/>
        <v>3</v>
      </c>
    </row>
    <row r="109">
      <c r="A109" s="6" t="s">
        <v>128</v>
      </c>
      <c r="B109" s="14" t="s">
        <v>26</v>
      </c>
      <c r="C109" s="8">
        <v>0.0</v>
      </c>
      <c r="D109" s="8">
        <v>0.0</v>
      </c>
      <c r="E109" s="8">
        <v>1.0</v>
      </c>
      <c r="F109" s="8">
        <v>1.0</v>
      </c>
      <c r="G109" s="8">
        <v>0.0</v>
      </c>
      <c r="H109" s="9">
        <v>1.0</v>
      </c>
      <c r="I109" s="9">
        <v>0.0</v>
      </c>
      <c r="J109" s="9">
        <v>0.0</v>
      </c>
      <c r="K109" s="9">
        <v>0.0</v>
      </c>
      <c r="L109" s="9">
        <v>0.0</v>
      </c>
      <c r="M109" s="9">
        <v>0.0</v>
      </c>
      <c r="N109" s="9">
        <v>0.0</v>
      </c>
      <c r="O109" s="10">
        <f t="shared" si="1"/>
        <v>3</v>
      </c>
    </row>
    <row r="110">
      <c r="A110" s="6" t="s">
        <v>129</v>
      </c>
      <c r="B110" s="14" t="s">
        <v>26</v>
      </c>
      <c r="C110" s="8">
        <v>1.0</v>
      </c>
      <c r="D110" s="8">
        <v>4.0</v>
      </c>
      <c r="E110" s="8">
        <v>4.0</v>
      </c>
      <c r="F110" s="8">
        <v>5.0</v>
      </c>
      <c r="G110" s="8">
        <v>1.0</v>
      </c>
      <c r="H110" s="9">
        <v>1.0</v>
      </c>
      <c r="I110" s="9">
        <v>0.0</v>
      </c>
      <c r="J110" s="9">
        <v>0.0</v>
      </c>
      <c r="K110" s="9">
        <v>0.0</v>
      </c>
      <c r="L110" s="9">
        <v>4.0</v>
      </c>
      <c r="M110" s="9">
        <v>0.0</v>
      </c>
      <c r="N110" s="9">
        <v>0.0</v>
      </c>
      <c r="O110" s="10">
        <f t="shared" si="1"/>
        <v>20</v>
      </c>
    </row>
    <row r="111">
      <c r="A111" s="6" t="s">
        <v>130</v>
      </c>
      <c r="B111" s="14" t="s">
        <v>16</v>
      </c>
      <c r="C111" s="8">
        <v>0.0</v>
      </c>
      <c r="D111" s="8">
        <v>0.0</v>
      </c>
      <c r="E111" s="8">
        <v>1.0</v>
      </c>
      <c r="F111" s="8">
        <v>0.0</v>
      </c>
      <c r="G111" s="8">
        <v>0.0</v>
      </c>
      <c r="H111" s="9">
        <v>0.0</v>
      </c>
      <c r="I111" s="9">
        <v>0.0</v>
      </c>
      <c r="J111" s="9">
        <v>0.0</v>
      </c>
      <c r="K111" s="9">
        <v>0.0</v>
      </c>
      <c r="L111" s="9">
        <v>0.0</v>
      </c>
      <c r="M111" s="9">
        <v>0.0</v>
      </c>
      <c r="N111" s="9">
        <v>0.0</v>
      </c>
      <c r="O111" s="10">
        <f t="shared" si="1"/>
        <v>1</v>
      </c>
    </row>
    <row r="112">
      <c r="A112" s="6" t="s">
        <v>131</v>
      </c>
      <c r="B112" s="14" t="s">
        <v>29</v>
      </c>
      <c r="C112" s="8">
        <v>2.0</v>
      </c>
      <c r="D112" s="8">
        <v>0.0</v>
      </c>
      <c r="E112" s="8">
        <v>0.0</v>
      </c>
      <c r="F112" s="8">
        <v>0.0</v>
      </c>
      <c r="G112" s="8">
        <v>0.0</v>
      </c>
      <c r="H112" s="9">
        <v>0.0</v>
      </c>
      <c r="I112" s="9">
        <v>0.0</v>
      </c>
      <c r="J112" s="9">
        <v>0.0</v>
      </c>
      <c r="K112" s="9">
        <v>0.0</v>
      </c>
      <c r="L112" s="9">
        <v>0.0</v>
      </c>
      <c r="M112" s="9">
        <v>0.0</v>
      </c>
      <c r="N112" s="9">
        <v>0.0</v>
      </c>
      <c r="O112" s="10">
        <f t="shared" si="1"/>
        <v>2</v>
      </c>
    </row>
    <row r="113">
      <c r="A113" s="6" t="s">
        <v>132</v>
      </c>
      <c r="B113" s="14" t="s">
        <v>18</v>
      </c>
      <c r="C113" s="8">
        <v>1.0</v>
      </c>
      <c r="D113" s="8">
        <v>2.0</v>
      </c>
      <c r="E113" s="8">
        <v>2.0</v>
      </c>
      <c r="F113" s="8">
        <v>1.0</v>
      </c>
      <c r="G113" s="8">
        <v>1.0</v>
      </c>
      <c r="H113" s="9">
        <v>0.0</v>
      </c>
      <c r="I113" s="9">
        <v>0.0</v>
      </c>
      <c r="J113" s="9">
        <v>0.0</v>
      </c>
      <c r="K113" s="9">
        <v>1.0</v>
      </c>
      <c r="L113" s="9">
        <v>0.0</v>
      </c>
      <c r="M113" s="9">
        <v>0.0</v>
      </c>
      <c r="N113" s="9">
        <v>2.0</v>
      </c>
      <c r="O113" s="10">
        <f t="shared" si="1"/>
        <v>10</v>
      </c>
    </row>
    <row r="114">
      <c r="A114" s="6" t="s">
        <v>133</v>
      </c>
      <c r="B114" s="14" t="s">
        <v>18</v>
      </c>
      <c r="C114" s="8">
        <v>0.0</v>
      </c>
      <c r="D114" s="8">
        <v>5.0</v>
      </c>
      <c r="E114" s="8">
        <v>6.0</v>
      </c>
      <c r="F114" s="8">
        <v>23.0</v>
      </c>
      <c r="G114" s="8">
        <v>2.0</v>
      </c>
      <c r="H114" s="9">
        <v>0.0</v>
      </c>
      <c r="I114" s="9">
        <v>0.0</v>
      </c>
      <c r="J114" s="9">
        <v>0.0</v>
      </c>
      <c r="K114" s="9">
        <v>0.0</v>
      </c>
      <c r="L114" s="9">
        <v>2.0</v>
      </c>
      <c r="M114" s="9">
        <v>3.0</v>
      </c>
      <c r="N114" s="9">
        <v>3.0</v>
      </c>
      <c r="O114" s="10">
        <f t="shared" si="1"/>
        <v>44</v>
      </c>
    </row>
    <row r="115">
      <c r="A115" s="6" t="s">
        <v>134</v>
      </c>
      <c r="B115" s="14" t="s">
        <v>16</v>
      </c>
      <c r="C115" s="8">
        <v>1.0</v>
      </c>
      <c r="D115" s="8">
        <v>1.0</v>
      </c>
      <c r="E115" s="8">
        <v>2.0</v>
      </c>
      <c r="F115" s="8">
        <v>0.0</v>
      </c>
      <c r="G115" s="8">
        <v>2.0</v>
      </c>
      <c r="H115" s="9">
        <v>0.0</v>
      </c>
      <c r="I115" s="9">
        <v>0.0</v>
      </c>
      <c r="J115" s="9">
        <v>0.0</v>
      </c>
      <c r="K115" s="9">
        <v>0.0</v>
      </c>
      <c r="L115" s="9">
        <v>0.0</v>
      </c>
      <c r="M115" s="9">
        <v>2.0</v>
      </c>
      <c r="N115" s="9">
        <v>0.0</v>
      </c>
      <c r="O115" s="10">
        <f t="shared" si="1"/>
        <v>8</v>
      </c>
    </row>
    <row r="116">
      <c r="A116" s="6" t="s">
        <v>135</v>
      </c>
      <c r="B116" s="14" t="s">
        <v>16</v>
      </c>
      <c r="C116" s="8">
        <v>0.0</v>
      </c>
      <c r="D116" s="8">
        <v>0.0</v>
      </c>
      <c r="E116" s="8">
        <v>1.0</v>
      </c>
      <c r="F116" s="8">
        <v>0.0</v>
      </c>
      <c r="G116" s="8">
        <v>0.0</v>
      </c>
      <c r="H116" s="9">
        <v>0.0</v>
      </c>
      <c r="I116" s="9">
        <v>0.0</v>
      </c>
      <c r="J116" s="9">
        <v>0.0</v>
      </c>
      <c r="K116" s="9">
        <v>0.0</v>
      </c>
      <c r="L116" s="9">
        <v>0.0</v>
      </c>
      <c r="M116" s="9">
        <v>1.0</v>
      </c>
      <c r="N116" s="9">
        <v>0.0</v>
      </c>
      <c r="O116" s="10">
        <f t="shared" si="1"/>
        <v>2</v>
      </c>
    </row>
    <row r="117">
      <c r="A117" s="6" t="s">
        <v>136</v>
      </c>
      <c r="B117" s="14" t="s">
        <v>29</v>
      </c>
      <c r="C117" s="8">
        <v>1.0</v>
      </c>
      <c r="D117" s="8">
        <v>0.0</v>
      </c>
      <c r="E117" s="8">
        <v>0.0</v>
      </c>
      <c r="F117" s="8">
        <v>0.0</v>
      </c>
      <c r="G117" s="8">
        <v>1.0</v>
      </c>
      <c r="H117" s="9">
        <v>0.0</v>
      </c>
      <c r="I117" s="9">
        <v>0.0</v>
      </c>
      <c r="J117" s="9">
        <v>0.0</v>
      </c>
      <c r="K117" s="9">
        <v>0.0</v>
      </c>
      <c r="L117" s="9">
        <v>0.0</v>
      </c>
      <c r="M117" s="9">
        <v>0.0</v>
      </c>
      <c r="N117" s="9">
        <v>0.0</v>
      </c>
      <c r="O117" s="10">
        <f t="shared" si="1"/>
        <v>2</v>
      </c>
    </row>
    <row r="118">
      <c r="A118" s="6" t="s">
        <v>137</v>
      </c>
      <c r="B118" s="14" t="s">
        <v>26</v>
      </c>
      <c r="C118" s="8">
        <v>1.0</v>
      </c>
      <c r="D118" s="8">
        <v>0.0</v>
      </c>
      <c r="E118" s="8">
        <v>0.0</v>
      </c>
      <c r="F118" s="8">
        <v>0.0</v>
      </c>
      <c r="G118" s="8">
        <v>0.0</v>
      </c>
      <c r="H118" s="9">
        <v>0.0</v>
      </c>
      <c r="I118" s="9">
        <v>0.0</v>
      </c>
      <c r="J118" s="9">
        <v>1.0</v>
      </c>
      <c r="K118" s="9">
        <v>0.0</v>
      </c>
      <c r="L118" s="9">
        <v>0.0</v>
      </c>
      <c r="M118" s="9">
        <v>0.0</v>
      </c>
      <c r="N118" s="9">
        <v>0.0</v>
      </c>
      <c r="O118" s="10">
        <f t="shared" si="1"/>
        <v>2</v>
      </c>
    </row>
    <row r="119">
      <c r="A119" s="6" t="s">
        <v>138</v>
      </c>
      <c r="B119" s="14" t="s">
        <v>16</v>
      </c>
      <c r="C119" s="8">
        <v>0.0</v>
      </c>
      <c r="D119" s="8">
        <v>3.0</v>
      </c>
      <c r="E119" s="8">
        <v>1.0</v>
      </c>
      <c r="F119" s="8">
        <v>1.0</v>
      </c>
      <c r="G119" s="8">
        <v>0.0</v>
      </c>
      <c r="H119" s="9">
        <v>0.0</v>
      </c>
      <c r="I119" s="9">
        <v>0.0</v>
      </c>
      <c r="J119" s="9">
        <v>0.0</v>
      </c>
      <c r="K119" s="9">
        <v>0.0</v>
      </c>
      <c r="L119" s="9">
        <v>0.0</v>
      </c>
      <c r="M119" s="9">
        <v>1.0</v>
      </c>
      <c r="N119" s="9">
        <v>0.0</v>
      </c>
      <c r="O119" s="10">
        <f t="shared" si="1"/>
        <v>6</v>
      </c>
    </row>
    <row r="120">
      <c r="A120" s="6" t="s">
        <v>139</v>
      </c>
      <c r="B120" s="14" t="s">
        <v>26</v>
      </c>
      <c r="C120" s="8">
        <v>1.0</v>
      </c>
      <c r="D120" s="8">
        <v>5.0</v>
      </c>
      <c r="E120" s="8">
        <v>3.0</v>
      </c>
      <c r="F120" s="8">
        <v>10.0</v>
      </c>
      <c r="G120" s="8">
        <v>1.0</v>
      </c>
      <c r="H120" s="9">
        <v>2.0</v>
      </c>
      <c r="I120" s="9">
        <v>0.0</v>
      </c>
      <c r="J120" s="9">
        <v>1.0</v>
      </c>
      <c r="K120" s="9">
        <v>1.0</v>
      </c>
      <c r="L120" s="9">
        <v>2.0</v>
      </c>
      <c r="M120" s="9">
        <v>4.0</v>
      </c>
      <c r="N120" s="9">
        <v>1.0</v>
      </c>
      <c r="O120" s="10">
        <f t="shared" si="1"/>
        <v>31</v>
      </c>
    </row>
    <row r="121">
      <c r="A121" s="11" t="s">
        <v>140</v>
      </c>
      <c r="B121" s="15" t="s">
        <v>140</v>
      </c>
      <c r="C121" s="11">
        <v>0.0</v>
      </c>
      <c r="D121" s="11">
        <v>0.0</v>
      </c>
      <c r="E121" s="11">
        <v>0.0</v>
      </c>
      <c r="F121" s="11">
        <v>3.0</v>
      </c>
      <c r="G121" s="11">
        <v>0.0</v>
      </c>
      <c r="H121" s="11">
        <v>0.0</v>
      </c>
      <c r="I121" s="11">
        <v>0.0</v>
      </c>
      <c r="J121" s="11">
        <v>0.0</v>
      </c>
      <c r="K121" s="11">
        <v>2.0</v>
      </c>
      <c r="L121" s="11">
        <v>0.0</v>
      </c>
      <c r="M121" s="11">
        <v>0.0</v>
      </c>
      <c r="N121" s="11">
        <v>0.0</v>
      </c>
      <c r="O121" s="13">
        <f t="shared" si="1"/>
        <v>5</v>
      </c>
      <c r="P121" s="13"/>
      <c r="Q121" s="13"/>
      <c r="R121" s="13"/>
      <c r="S121" s="13"/>
      <c r="T121" s="13"/>
      <c r="U121" s="13"/>
      <c r="V121" s="13"/>
      <c r="W121" s="13"/>
      <c r="X121" s="13"/>
      <c r="Y121" s="13"/>
      <c r="Z121" s="13"/>
      <c r="AA121" s="13"/>
    </row>
    <row r="122">
      <c r="A122" s="11" t="s">
        <v>141</v>
      </c>
      <c r="B122" s="15" t="s">
        <v>18</v>
      </c>
      <c r="C122" s="11">
        <v>0.0</v>
      </c>
      <c r="D122" s="11">
        <v>0.0</v>
      </c>
      <c r="E122" s="11">
        <v>0.0</v>
      </c>
      <c r="F122" s="11">
        <v>0.0</v>
      </c>
      <c r="G122" s="11">
        <v>0.0</v>
      </c>
      <c r="H122" s="11">
        <v>0.0</v>
      </c>
      <c r="I122" s="11">
        <v>0.0</v>
      </c>
      <c r="J122" s="11">
        <v>0.0</v>
      </c>
      <c r="K122" s="11">
        <v>1.0</v>
      </c>
      <c r="L122" s="11">
        <v>0.0</v>
      </c>
      <c r="M122" s="11">
        <v>0.0</v>
      </c>
      <c r="N122" s="11">
        <v>0.0</v>
      </c>
      <c r="O122" s="13">
        <f t="shared" si="1"/>
        <v>1</v>
      </c>
      <c r="P122" s="13"/>
      <c r="Q122" s="13"/>
      <c r="R122" s="13"/>
      <c r="S122" s="13"/>
      <c r="T122" s="13"/>
      <c r="U122" s="13"/>
      <c r="V122" s="13"/>
      <c r="W122" s="13"/>
      <c r="X122" s="13"/>
      <c r="Y122" s="13"/>
      <c r="Z122" s="13"/>
      <c r="AA122" s="13"/>
    </row>
    <row r="123">
      <c r="A123" s="6" t="s">
        <v>142</v>
      </c>
      <c r="B123" s="14" t="s">
        <v>20</v>
      </c>
      <c r="C123" s="8">
        <v>1.0</v>
      </c>
      <c r="D123" s="8">
        <v>0.0</v>
      </c>
      <c r="E123" s="8">
        <v>0.0</v>
      </c>
      <c r="F123" s="8">
        <v>0.0</v>
      </c>
      <c r="G123" s="8">
        <v>0.0</v>
      </c>
      <c r="H123" s="9">
        <v>0.0</v>
      </c>
      <c r="I123" s="9">
        <v>0.0</v>
      </c>
      <c r="J123" s="9">
        <v>0.0</v>
      </c>
      <c r="K123" s="9">
        <v>0.0</v>
      </c>
      <c r="L123" s="9">
        <v>0.0</v>
      </c>
      <c r="M123" s="9">
        <v>0.0</v>
      </c>
      <c r="N123" s="9">
        <v>0.0</v>
      </c>
      <c r="O123" s="10">
        <f t="shared" si="1"/>
        <v>1</v>
      </c>
    </row>
    <row r="124">
      <c r="A124" s="6" t="s">
        <v>143</v>
      </c>
      <c r="B124" s="14" t="s">
        <v>20</v>
      </c>
      <c r="C124" s="8">
        <v>0.0</v>
      </c>
      <c r="D124" s="8">
        <v>0.0</v>
      </c>
      <c r="E124" s="8">
        <v>1.0</v>
      </c>
      <c r="F124" s="8">
        <v>0.0</v>
      </c>
      <c r="G124" s="8">
        <v>0.0</v>
      </c>
      <c r="H124" s="9">
        <v>0.0</v>
      </c>
      <c r="I124" s="9">
        <v>0.0</v>
      </c>
      <c r="J124" s="9">
        <v>1.0</v>
      </c>
      <c r="K124" s="9">
        <v>0.0</v>
      </c>
      <c r="L124" s="9">
        <v>0.0</v>
      </c>
      <c r="M124" s="9">
        <v>0.0</v>
      </c>
      <c r="N124" s="9">
        <v>0.0</v>
      </c>
      <c r="O124" s="10">
        <f t="shared" si="1"/>
        <v>2</v>
      </c>
    </row>
    <row r="125">
      <c r="A125" s="6" t="s">
        <v>144</v>
      </c>
      <c r="B125" s="14" t="s">
        <v>16</v>
      </c>
      <c r="C125" s="8">
        <v>0.0</v>
      </c>
      <c r="D125" s="8">
        <v>0.0</v>
      </c>
      <c r="E125" s="8">
        <v>1.0</v>
      </c>
      <c r="F125" s="8">
        <v>1.0</v>
      </c>
      <c r="G125" s="8">
        <v>0.0</v>
      </c>
      <c r="H125" s="9">
        <v>0.0</v>
      </c>
      <c r="I125" s="9">
        <v>0.0</v>
      </c>
      <c r="J125" s="9">
        <v>0.0</v>
      </c>
      <c r="K125" s="9">
        <v>0.0</v>
      </c>
      <c r="L125" s="9">
        <v>0.0</v>
      </c>
      <c r="M125" s="9">
        <v>0.0</v>
      </c>
      <c r="N125" s="9">
        <v>0.0</v>
      </c>
      <c r="O125" s="10">
        <f t="shared" si="1"/>
        <v>2</v>
      </c>
    </row>
    <row r="126">
      <c r="A126" s="6" t="s">
        <v>145</v>
      </c>
      <c r="B126" s="14" t="s">
        <v>18</v>
      </c>
      <c r="C126" s="8">
        <v>0.0</v>
      </c>
      <c r="D126" s="8">
        <v>0.0</v>
      </c>
      <c r="E126" s="8">
        <v>0.0</v>
      </c>
      <c r="F126" s="8">
        <v>0.0</v>
      </c>
      <c r="G126" s="8">
        <v>0.0</v>
      </c>
      <c r="H126" s="9">
        <v>0.0</v>
      </c>
      <c r="I126" s="9">
        <v>0.0</v>
      </c>
      <c r="J126" s="9">
        <v>0.0</v>
      </c>
      <c r="K126" s="9">
        <v>0.0</v>
      </c>
      <c r="L126" s="9">
        <v>0.0</v>
      </c>
      <c r="M126" s="9">
        <v>1.0</v>
      </c>
      <c r="N126" s="9">
        <v>0.0</v>
      </c>
      <c r="O126" s="10">
        <f t="shared" si="1"/>
        <v>1</v>
      </c>
    </row>
    <row r="127">
      <c r="A127" s="6" t="s">
        <v>146</v>
      </c>
      <c r="B127" s="14" t="s">
        <v>18</v>
      </c>
      <c r="C127" s="8">
        <v>0.0</v>
      </c>
      <c r="D127" s="8">
        <v>1.0</v>
      </c>
      <c r="E127" s="8">
        <v>2.0</v>
      </c>
      <c r="F127" s="8">
        <v>0.0</v>
      </c>
      <c r="G127" s="8">
        <v>2.0</v>
      </c>
      <c r="H127" s="9">
        <v>0.0</v>
      </c>
      <c r="I127" s="9">
        <v>0.0</v>
      </c>
      <c r="J127" s="9">
        <v>1.0</v>
      </c>
      <c r="K127" s="9">
        <v>0.0</v>
      </c>
      <c r="L127" s="9">
        <v>0.0</v>
      </c>
      <c r="M127" s="9">
        <v>0.0</v>
      </c>
      <c r="N127" s="9">
        <v>0.0</v>
      </c>
      <c r="O127" s="10">
        <f t="shared" si="1"/>
        <v>6</v>
      </c>
    </row>
    <row r="128">
      <c r="A128" s="6" t="s">
        <v>147</v>
      </c>
      <c r="B128" s="14" t="s">
        <v>18</v>
      </c>
      <c r="C128" s="8">
        <v>0.0</v>
      </c>
      <c r="D128" s="8">
        <v>1.0</v>
      </c>
      <c r="E128" s="8">
        <v>0.0</v>
      </c>
      <c r="F128" s="8">
        <v>0.0</v>
      </c>
      <c r="G128" s="8">
        <v>0.0</v>
      </c>
      <c r="H128" s="9">
        <v>0.0</v>
      </c>
      <c r="I128" s="9">
        <v>0.0</v>
      </c>
      <c r="J128" s="9">
        <v>0.0</v>
      </c>
      <c r="K128" s="9">
        <v>0.0</v>
      </c>
      <c r="L128" s="9">
        <v>0.0</v>
      </c>
      <c r="M128" s="9">
        <v>0.0</v>
      </c>
      <c r="N128" s="9">
        <v>0.0</v>
      </c>
      <c r="O128" s="10">
        <f t="shared" si="1"/>
        <v>1</v>
      </c>
    </row>
    <row r="129">
      <c r="A129" s="6" t="s">
        <v>148</v>
      </c>
      <c r="B129" s="14" t="s">
        <v>29</v>
      </c>
      <c r="C129" s="8">
        <v>1.0</v>
      </c>
      <c r="D129" s="8">
        <v>0.0</v>
      </c>
      <c r="E129" s="8">
        <v>0.0</v>
      </c>
      <c r="F129" s="8">
        <v>0.0</v>
      </c>
      <c r="G129" s="8">
        <v>0.0</v>
      </c>
      <c r="H129" s="9">
        <v>0.0</v>
      </c>
      <c r="I129" s="9">
        <v>0.0</v>
      </c>
      <c r="J129" s="9">
        <v>0.0</v>
      </c>
      <c r="K129" s="9">
        <v>0.0</v>
      </c>
      <c r="L129" s="9">
        <v>0.0</v>
      </c>
      <c r="M129" s="9">
        <v>0.0</v>
      </c>
      <c r="N129" s="9">
        <v>0.0</v>
      </c>
      <c r="O129" s="10">
        <f t="shared" si="1"/>
        <v>1</v>
      </c>
    </row>
    <row r="130">
      <c r="A130" s="6" t="s">
        <v>149</v>
      </c>
      <c r="B130" s="16" t="s">
        <v>29</v>
      </c>
      <c r="C130" s="8">
        <v>1.0</v>
      </c>
      <c r="D130" s="8">
        <v>0.0</v>
      </c>
      <c r="E130" s="8">
        <v>0.0</v>
      </c>
      <c r="F130" s="8">
        <v>0.0</v>
      </c>
      <c r="G130" s="8">
        <v>0.0</v>
      </c>
      <c r="H130" s="9">
        <v>0.0</v>
      </c>
      <c r="I130" s="9">
        <v>0.0</v>
      </c>
      <c r="J130" s="9">
        <v>0.0</v>
      </c>
      <c r="K130" s="9">
        <v>0.0</v>
      </c>
      <c r="L130" s="9">
        <v>0.0</v>
      </c>
      <c r="M130" s="9">
        <v>0.0</v>
      </c>
      <c r="N130" s="9">
        <v>0.0</v>
      </c>
      <c r="O130" s="10">
        <f t="shared" si="1"/>
        <v>1</v>
      </c>
    </row>
    <row r="131">
      <c r="A131" s="2" t="s">
        <v>150</v>
      </c>
      <c r="B131" s="7"/>
      <c r="C131" s="17">
        <f t="shared" ref="C131:N131" si="2">sum(C2:C130)</f>
        <v>81</v>
      </c>
      <c r="D131" s="17">
        <f t="shared" si="2"/>
        <v>84</v>
      </c>
      <c r="E131" s="17">
        <f t="shared" si="2"/>
        <v>141</v>
      </c>
      <c r="F131" s="17">
        <f t="shared" si="2"/>
        <v>193</v>
      </c>
      <c r="G131" s="17">
        <f t="shared" si="2"/>
        <v>23</v>
      </c>
      <c r="H131" s="17">
        <f t="shared" si="2"/>
        <v>40</v>
      </c>
      <c r="I131" s="17">
        <f t="shared" si="2"/>
        <v>4</v>
      </c>
      <c r="J131" s="17">
        <f t="shared" si="2"/>
        <v>12</v>
      </c>
      <c r="K131" s="17">
        <f t="shared" si="2"/>
        <v>16</v>
      </c>
      <c r="L131" s="17">
        <f t="shared" si="2"/>
        <v>26</v>
      </c>
      <c r="M131" s="17">
        <f t="shared" si="2"/>
        <v>101</v>
      </c>
      <c r="N131" s="17">
        <f t="shared" si="2"/>
        <v>13</v>
      </c>
      <c r="O131" s="18">
        <f>sum(C131:N131)</f>
        <v>734</v>
      </c>
    </row>
    <row r="132" hidden="1">
      <c r="A132" s="10"/>
      <c r="B132" s="19" t="s">
        <v>29</v>
      </c>
      <c r="O132" s="10"/>
    </row>
    <row r="133" hidden="1">
      <c r="A133" s="10"/>
      <c r="O133" s="10"/>
    </row>
    <row r="134" hidden="1">
      <c r="A134" s="10"/>
      <c r="O134" s="10"/>
    </row>
    <row r="135" hidden="1">
      <c r="A135" s="10"/>
      <c r="O135" s="10"/>
    </row>
    <row r="136" hidden="1">
      <c r="A136" s="10"/>
      <c r="O136" s="10"/>
    </row>
    <row r="137" hidden="1">
      <c r="A137" s="10"/>
      <c r="O137" s="10"/>
    </row>
    <row r="138" hidden="1">
      <c r="A138" s="10"/>
      <c r="O138" s="10"/>
    </row>
    <row r="139" hidden="1">
      <c r="A139" s="10"/>
      <c r="O139" s="10"/>
    </row>
    <row r="140" hidden="1">
      <c r="A140" s="10"/>
      <c r="O140" s="10"/>
    </row>
    <row r="141" hidden="1">
      <c r="A141" s="10"/>
      <c r="O141" s="10"/>
    </row>
    <row r="142" hidden="1">
      <c r="A142" s="10"/>
      <c r="O142" s="10"/>
    </row>
    <row r="143" hidden="1">
      <c r="A143" s="10"/>
      <c r="O143" s="10"/>
    </row>
    <row r="144" hidden="1">
      <c r="A144" s="10"/>
      <c r="O144" s="10"/>
    </row>
    <row r="145" hidden="1">
      <c r="A145" s="10"/>
      <c r="O145" s="10"/>
    </row>
    <row r="146" hidden="1">
      <c r="A146" s="10"/>
      <c r="O146" s="10"/>
    </row>
    <row r="147" hidden="1">
      <c r="A147" s="10"/>
      <c r="O147" s="10"/>
    </row>
    <row r="148" hidden="1">
      <c r="A148" s="10"/>
      <c r="O148" s="10"/>
    </row>
    <row r="149" hidden="1">
      <c r="A149" s="10"/>
      <c r="O149" s="10"/>
    </row>
    <row r="150" hidden="1">
      <c r="A150" s="10"/>
      <c r="O150" s="10"/>
    </row>
    <row r="151" hidden="1">
      <c r="A151" s="10"/>
      <c r="O151" s="10"/>
    </row>
    <row r="152" hidden="1">
      <c r="A152" s="10"/>
      <c r="O152" s="10"/>
    </row>
    <row r="153" hidden="1">
      <c r="A153" s="10"/>
      <c r="O153" s="10"/>
    </row>
    <row r="154" hidden="1">
      <c r="A154" s="10"/>
      <c r="O154" s="10"/>
    </row>
    <row r="155" hidden="1">
      <c r="A155" s="10"/>
      <c r="O155" s="10"/>
    </row>
    <row r="156" hidden="1">
      <c r="A156" s="10"/>
      <c r="O156" s="10"/>
    </row>
    <row r="157" hidden="1">
      <c r="A157" s="10"/>
      <c r="O157" s="10"/>
    </row>
    <row r="158" hidden="1">
      <c r="A158" s="10"/>
      <c r="O158" s="10"/>
    </row>
    <row r="159" hidden="1">
      <c r="A159" s="10"/>
      <c r="O159" s="10"/>
    </row>
    <row r="160" hidden="1">
      <c r="A160" s="10"/>
      <c r="O160" s="10"/>
    </row>
    <row r="161" hidden="1">
      <c r="A161" s="10"/>
      <c r="O161" s="10"/>
    </row>
    <row r="162" hidden="1">
      <c r="A162" s="10"/>
      <c r="O162" s="10"/>
    </row>
    <row r="163" hidden="1">
      <c r="A163" s="10"/>
      <c r="O163" s="10"/>
    </row>
    <row r="164" hidden="1">
      <c r="A164" s="10"/>
      <c r="O164" s="10"/>
    </row>
    <row r="165" hidden="1">
      <c r="A165" s="10"/>
      <c r="O165" s="10"/>
    </row>
    <row r="166" hidden="1">
      <c r="A166" s="10"/>
      <c r="O166" s="10"/>
    </row>
    <row r="167" hidden="1">
      <c r="A167" s="10"/>
      <c r="O167" s="10"/>
    </row>
    <row r="168" hidden="1">
      <c r="A168" s="10"/>
      <c r="O168" s="10"/>
    </row>
    <row r="169" hidden="1">
      <c r="A169" s="10"/>
      <c r="O169" s="10"/>
    </row>
    <row r="170" hidden="1">
      <c r="A170" s="10"/>
      <c r="O170" s="10"/>
    </row>
    <row r="171" hidden="1">
      <c r="A171" s="10"/>
      <c r="O171" s="10"/>
    </row>
    <row r="172" hidden="1">
      <c r="A172" s="10"/>
      <c r="O172" s="10"/>
    </row>
    <row r="173" hidden="1">
      <c r="A173" s="10"/>
      <c r="O173" s="10"/>
    </row>
    <row r="174" hidden="1">
      <c r="A174" s="10"/>
      <c r="O174" s="10"/>
    </row>
    <row r="175" hidden="1">
      <c r="A175" s="10"/>
      <c r="O175" s="10"/>
    </row>
    <row r="176" hidden="1">
      <c r="A176" s="10"/>
      <c r="O176" s="10"/>
    </row>
    <row r="177" hidden="1">
      <c r="A177" s="10"/>
      <c r="O177" s="10"/>
    </row>
    <row r="178" hidden="1">
      <c r="A178" s="10"/>
      <c r="O178" s="10"/>
    </row>
    <row r="179" hidden="1">
      <c r="A179" s="10"/>
      <c r="O179" s="10"/>
    </row>
    <row r="180" hidden="1">
      <c r="A180" s="10"/>
      <c r="O180" s="10"/>
    </row>
    <row r="181" hidden="1">
      <c r="A181" s="10"/>
      <c r="O181" s="10"/>
    </row>
    <row r="182" hidden="1">
      <c r="A182" s="10"/>
      <c r="O182" s="10"/>
    </row>
    <row r="183" hidden="1">
      <c r="A183" s="10"/>
      <c r="O183" s="10"/>
    </row>
    <row r="184" hidden="1">
      <c r="A184" s="10"/>
      <c r="O184" s="10"/>
    </row>
    <row r="185" hidden="1">
      <c r="A185" s="10"/>
      <c r="O185" s="10"/>
    </row>
    <row r="186" hidden="1">
      <c r="A186" s="10"/>
      <c r="O186" s="10"/>
    </row>
    <row r="187" hidden="1">
      <c r="A187" s="10"/>
      <c r="O187" s="10"/>
    </row>
    <row r="188" hidden="1">
      <c r="A188" s="10"/>
      <c r="O188" s="10"/>
    </row>
    <row r="189" hidden="1">
      <c r="A189" s="10"/>
      <c r="O189" s="10"/>
    </row>
    <row r="190" hidden="1">
      <c r="A190" s="10"/>
      <c r="O190" s="10"/>
    </row>
    <row r="191" hidden="1">
      <c r="A191" s="10"/>
      <c r="O191" s="10"/>
    </row>
    <row r="192" hidden="1">
      <c r="A192" s="10"/>
      <c r="O192" s="10"/>
    </row>
    <row r="193" hidden="1">
      <c r="A193" s="10"/>
      <c r="O193" s="10"/>
    </row>
    <row r="194" hidden="1">
      <c r="A194" s="10"/>
      <c r="O194" s="10"/>
    </row>
    <row r="195" hidden="1">
      <c r="A195" s="10"/>
      <c r="O195" s="10"/>
    </row>
    <row r="196" hidden="1">
      <c r="A196" s="10"/>
      <c r="O196" s="10"/>
    </row>
    <row r="197" hidden="1">
      <c r="A197" s="10"/>
      <c r="O197" s="10"/>
    </row>
    <row r="198" hidden="1">
      <c r="A198" s="10"/>
      <c r="O198" s="10"/>
    </row>
    <row r="199" hidden="1">
      <c r="A199" s="10"/>
      <c r="O199" s="10"/>
    </row>
    <row r="200" hidden="1">
      <c r="A200" s="10"/>
      <c r="O200" s="10"/>
    </row>
    <row r="201" hidden="1">
      <c r="A201" s="10"/>
      <c r="O201" s="10"/>
    </row>
    <row r="202" hidden="1">
      <c r="A202" s="10"/>
      <c r="O202" s="10"/>
    </row>
    <row r="203" hidden="1">
      <c r="A203" s="10"/>
      <c r="O203" s="10"/>
    </row>
    <row r="204" hidden="1">
      <c r="A204" s="10"/>
      <c r="O204" s="10"/>
    </row>
    <row r="205" hidden="1">
      <c r="A205" s="10"/>
      <c r="O205" s="10"/>
    </row>
    <row r="206" hidden="1">
      <c r="A206" s="10"/>
      <c r="O206" s="10"/>
    </row>
    <row r="207" hidden="1">
      <c r="A207" s="10"/>
      <c r="O207" s="10"/>
    </row>
    <row r="208" hidden="1">
      <c r="A208" s="10"/>
      <c r="O208" s="10"/>
    </row>
    <row r="209" hidden="1">
      <c r="A209" s="10"/>
      <c r="O209" s="10"/>
    </row>
    <row r="210" hidden="1">
      <c r="A210" s="10"/>
      <c r="O210" s="10"/>
    </row>
    <row r="211" hidden="1">
      <c r="A211" s="10"/>
      <c r="O211" s="10"/>
    </row>
    <row r="212" hidden="1">
      <c r="A212" s="10"/>
      <c r="O212" s="10"/>
    </row>
    <row r="213" hidden="1">
      <c r="A213" s="10"/>
      <c r="O213" s="10"/>
    </row>
    <row r="214" hidden="1">
      <c r="A214" s="10"/>
      <c r="O214" s="10"/>
    </row>
    <row r="215" hidden="1">
      <c r="A215" s="10"/>
      <c r="O215" s="10"/>
    </row>
    <row r="216" hidden="1">
      <c r="A216" s="10"/>
      <c r="O216" s="10"/>
    </row>
    <row r="217" hidden="1">
      <c r="A217" s="10"/>
      <c r="O217" s="10"/>
    </row>
    <row r="218" hidden="1">
      <c r="A218" s="10"/>
      <c r="O218" s="10"/>
    </row>
    <row r="219" hidden="1">
      <c r="A219" s="10"/>
      <c r="O219" s="10"/>
    </row>
    <row r="220" hidden="1">
      <c r="A220" s="10"/>
      <c r="O220" s="10"/>
    </row>
    <row r="221" hidden="1">
      <c r="A221" s="10"/>
      <c r="O221" s="10"/>
    </row>
    <row r="222" hidden="1">
      <c r="A222" s="10"/>
      <c r="O222" s="10"/>
    </row>
    <row r="223" hidden="1">
      <c r="A223" s="10"/>
      <c r="O223" s="10"/>
    </row>
    <row r="224" hidden="1">
      <c r="A224" s="10"/>
      <c r="O224" s="10"/>
    </row>
    <row r="225" hidden="1">
      <c r="A225" s="10"/>
      <c r="O225" s="10"/>
    </row>
    <row r="226" hidden="1">
      <c r="A226" s="10"/>
      <c r="O226" s="10"/>
    </row>
    <row r="227" hidden="1">
      <c r="A227" s="10"/>
      <c r="O227" s="10"/>
    </row>
    <row r="228" hidden="1">
      <c r="A228" s="10"/>
      <c r="O228" s="10"/>
    </row>
    <row r="229" hidden="1">
      <c r="A229" s="10"/>
      <c r="O229" s="10"/>
    </row>
    <row r="230" hidden="1">
      <c r="A230" s="10"/>
      <c r="O230" s="10"/>
    </row>
    <row r="231" hidden="1">
      <c r="A231" s="10"/>
      <c r="O231" s="10"/>
    </row>
    <row r="232" hidden="1">
      <c r="A232" s="10"/>
      <c r="O232" s="10"/>
    </row>
    <row r="233" hidden="1">
      <c r="A233" s="10"/>
      <c r="O233" s="10"/>
    </row>
    <row r="234" hidden="1">
      <c r="A234" s="10"/>
      <c r="O234" s="10"/>
    </row>
    <row r="235" hidden="1">
      <c r="A235" s="10"/>
      <c r="O235" s="10"/>
    </row>
    <row r="236" hidden="1">
      <c r="A236" s="10"/>
      <c r="O236" s="10"/>
    </row>
    <row r="237" hidden="1">
      <c r="A237" s="10"/>
      <c r="O237" s="10"/>
    </row>
    <row r="238" hidden="1">
      <c r="A238" s="10"/>
      <c r="O238" s="10"/>
    </row>
    <row r="239" hidden="1">
      <c r="A239" s="10"/>
      <c r="O239" s="10"/>
    </row>
    <row r="240" hidden="1">
      <c r="A240" s="10"/>
      <c r="O240" s="10"/>
    </row>
    <row r="241" hidden="1">
      <c r="A241" s="10"/>
      <c r="O241" s="10"/>
    </row>
    <row r="242" hidden="1">
      <c r="A242" s="10"/>
      <c r="O242" s="10"/>
    </row>
    <row r="243" hidden="1">
      <c r="A243" s="10"/>
      <c r="O243" s="10"/>
    </row>
    <row r="244" hidden="1">
      <c r="A244" s="10"/>
      <c r="O244" s="10"/>
    </row>
    <row r="245" hidden="1">
      <c r="A245" s="10"/>
      <c r="O245" s="10"/>
    </row>
    <row r="246" hidden="1">
      <c r="A246" s="10"/>
      <c r="O246" s="10"/>
    </row>
    <row r="247" hidden="1">
      <c r="A247" s="10"/>
      <c r="O247" s="10"/>
    </row>
    <row r="248" hidden="1">
      <c r="A248" s="10"/>
      <c r="O248" s="10"/>
    </row>
    <row r="249" hidden="1">
      <c r="A249" s="10"/>
      <c r="O249" s="10"/>
    </row>
    <row r="250" hidden="1">
      <c r="A250" s="10"/>
      <c r="O250" s="10"/>
    </row>
    <row r="251" hidden="1">
      <c r="A251" s="10"/>
      <c r="O251" s="10"/>
    </row>
    <row r="252" hidden="1">
      <c r="A252" s="10"/>
      <c r="O252" s="10"/>
    </row>
    <row r="253" hidden="1">
      <c r="A253" s="10"/>
      <c r="O253" s="10"/>
    </row>
    <row r="254" hidden="1">
      <c r="A254" s="10"/>
      <c r="O254" s="10"/>
    </row>
    <row r="255" hidden="1">
      <c r="A255" s="10"/>
      <c r="O255" s="10"/>
    </row>
    <row r="256" hidden="1">
      <c r="A256" s="10"/>
      <c r="O256" s="10"/>
    </row>
    <row r="257" hidden="1">
      <c r="A257" s="10"/>
      <c r="O257" s="10"/>
    </row>
    <row r="258" hidden="1">
      <c r="A258" s="10"/>
      <c r="O258" s="10"/>
    </row>
    <row r="259" hidden="1">
      <c r="A259" s="10"/>
      <c r="O259" s="10"/>
    </row>
    <row r="260" hidden="1">
      <c r="A260" s="10"/>
      <c r="O260" s="10"/>
    </row>
    <row r="261" hidden="1">
      <c r="A261" s="10"/>
      <c r="O261" s="10"/>
    </row>
    <row r="262" hidden="1">
      <c r="A262" s="10"/>
      <c r="O262" s="10"/>
    </row>
    <row r="263" hidden="1">
      <c r="A263" s="10"/>
      <c r="O263" s="10"/>
    </row>
    <row r="264" hidden="1">
      <c r="A264" s="10"/>
      <c r="O264" s="10"/>
    </row>
    <row r="265" hidden="1">
      <c r="A265" s="10"/>
      <c r="O265" s="10"/>
    </row>
    <row r="266" hidden="1">
      <c r="A266" s="10"/>
      <c r="O266" s="10"/>
    </row>
    <row r="267" hidden="1">
      <c r="A267" s="10"/>
      <c r="O267" s="10"/>
    </row>
    <row r="268" hidden="1">
      <c r="A268" s="10"/>
      <c r="O268" s="10"/>
    </row>
    <row r="269" hidden="1">
      <c r="A269" s="10"/>
      <c r="O269" s="10"/>
    </row>
    <row r="270" hidden="1">
      <c r="A270" s="10"/>
      <c r="O270" s="10"/>
    </row>
    <row r="271" hidden="1">
      <c r="A271" s="10"/>
      <c r="O271" s="10"/>
    </row>
    <row r="272" hidden="1">
      <c r="A272" s="10"/>
      <c r="O272" s="10"/>
    </row>
    <row r="273" hidden="1">
      <c r="A273" s="10"/>
      <c r="O273" s="10"/>
    </row>
    <row r="274" hidden="1">
      <c r="A274" s="10"/>
      <c r="O274" s="10"/>
    </row>
    <row r="275" hidden="1">
      <c r="A275" s="10"/>
      <c r="O275" s="10"/>
    </row>
    <row r="276" hidden="1">
      <c r="A276" s="10"/>
      <c r="O276" s="10"/>
    </row>
    <row r="277" hidden="1">
      <c r="A277" s="10"/>
      <c r="O277" s="10"/>
    </row>
    <row r="278" hidden="1">
      <c r="A278" s="10"/>
      <c r="O278" s="10"/>
    </row>
    <row r="279" hidden="1">
      <c r="A279" s="10"/>
      <c r="O279" s="10"/>
    </row>
    <row r="280" hidden="1">
      <c r="A280" s="10"/>
      <c r="O280" s="10"/>
    </row>
    <row r="281" hidden="1">
      <c r="A281" s="10"/>
      <c r="O281" s="10"/>
    </row>
    <row r="282" hidden="1">
      <c r="A282" s="10"/>
      <c r="O282" s="10"/>
    </row>
    <row r="283" hidden="1">
      <c r="A283" s="10"/>
      <c r="O283" s="10"/>
    </row>
    <row r="284" hidden="1">
      <c r="A284" s="10"/>
      <c r="O284" s="10"/>
    </row>
    <row r="285" hidden="1">
      <c r="A285" s="10"/>
      <c r="O285" s="10"/>
    </row>
    <row r="286" hidden="1">
      <c r="A286" s="10"/>
      <c r="O286" s="10"/>
    </row>
    <row r="287" hidden="1">
      <c r="A287" s="10"/>
      <c r="O287" s="10"/>
    </row>
    <row r="288" hidden="1">
      <c r="A288" s="10"/>
      <c r="O288" s="10"/>
    </row>
    <row r="289" hidden="1">
      <c r="A289" s="10"/>
      <c r="O289" s="10"/>
    </row>
    <row r="290" hidden="1">
      <c r="A290" s="10"/>
      <c r="O290" s="10"/>
    </row>
    <row r="291" hidden="1">
      <c r="A291" s="10"/>
      <c r="O291" s="10"/>
    </row>
    <row r="292" hidden="1">
      <c r="A292" s="10"/>
      <c r="O292" s="10"/>
    </row>
    <row r="293" hidden="1">
      <c r="A293" s="10"/>
      <c r="O293" s="10"/>
    </row>
    <row r="294" hidden="1">
      <c r="A294" s="10"/>
      <c r="O294" s="10"/>
    </row>
    <row r="295" hidden="1">
      <c r="A295" s="10"/>
      <c r="O295" s="10"/>
    </row>
    <row r="296" hidden="1">
      <c r="A296" s="10"/>
      <c r="O296" s="10"/>
    </row>
    <row r="297" hidden="1">
      <c r="A297" s="10"/>
      <c r="O297" s="10"/>
    </row>
    <row r="298" hidden="1">
      <c r="A298" s="10"/>
      <c r="O298" s="10"/>
    </row>
    <row r="299" hidden="1">
      <c r="A299" s="10"/>
      <c r="O299" s="10"/>
    </row>
    <row r="300" hidden="1">
      <c r="A300" s="10"/>
      <c r="O300" s="10"/>
    </row>
    <row r="301" hidden="1">
      <c r="A301" s="10"/>
      <c r="O301" s="10"/>
    </row>
    <row r="302" hidden="1">
      <c r="A302" s="10"/>
      <c r="O302" s="10"/>
    </row>
    <row r="303" hidden="1">
      <c r="A303" s="10"/>
      <c r="O303" s="10"/>
    </row>
    <row r="304" hidden="1">
      <c r="A304" s="10"/>
      <c r="O304" s="10"/>
    </row>
    <row r="305" hidden="1">
      <c r="A305" s="10"/>
      <c r="O305" s="10"/>
    </row>
    <row r="306" hidden="1">
      <c r="A306" s="10"/>
      <c r="O306" s="10"/>
    </row>
    <row r="307" hidden="1">
      <c r="A307" s="10"/>
      <c r="O307" s="10"/>
    </row>
    <row r="308" hidden="1">
      <c r="A308" s="10"/>
      <c r="O308" s="10"/>
    </row>
    <row r="309" hidden="1">
      <c r="A309" s="10"/>
      <c r="O309" s="10"/>
    </row>
    <row r="310" hidden="1">
      <c r="A310" s="10"/>
      <c r="O310" s="10"/>
    </row>
    <row r="311" hidden="1">
      <c r="A311" s="10"/>
      <c r="O311" s="10"/>
    </row>
    <row r="312" hidden="1">
      <c r="A312" s="10"/>
      <c r="O312" s="10"/>
    </row>
    <row r="313" hidden="1">
      <c r="A313" s="10"/>
      <c r="O313" s="10"/>
    </row>
    <row r="314" hidden="1">
      <c r="A314" s="10"/>
      <c r="O314" s="10"/>
    </row>
    <row r="315" hidden="1">
      <c r="A315" s="10"/>
      <c r="O315" s="10"/>
    </row>
    <row r="316" hidden="1">
      <c r="A316" s="10"/>
      <c r="O316" s="10"/>
    </row>
    <row r="317" hidden="1">
      <c r="A317" s="10"/>
      <c r="O317" s="10"/>
    </row>
    <row r="318" hidden="1">
      <c r="A318" s="10"/>
      <c r="O318" s="10"/>
    </row>
    <row r="319" hidden="1">
      <c r="A319" s="10"/>
      <c r="O319" s="10"/>
    </row>
    <row r="320" hidden="1">
      <c r="A320" s="10"/>
      <c r="O320" s="10"/>
    </row>
    <row r="321" hidden="1">
      <c r="A321" s="10"/>
      <c r="O321" s="10"/>
    </row>
    <row r="322" hidden="1">
      <c r="A322" s="10"/>
      <c r="O322" s="10"/>
    </row>
    <row r="323" hidden="1">
      <c r="A323" s="10"/>
      <c r="O323" s="10"/>
    </row>
    <row r="324" hidden="1">
      <c r="A324" s="10"/>
      <c r="O324" s="10"/>
    </row>
    <row r="325" hidden="1">
      <c r="A325" s="10"/>
      <c r="O325" s="10"/>
    </row>
    <row r="326" hidden="1">
      <c r="A326" s="10"/>
      <c r="O326" s="10"/>
    </row>
    <row r="327" hidden="1">
      <c r="A327" s="10"/>
      <c r="O327" s="10"/>
    </row>
    <row r="328" hidden="1">
      <c r="A328" s="10"/>
      <c r="O328" s="10"/>
    </row>
    <row r="329" hidden="1">
      <c r="A329" s="10"/>
      <c r="O329" s="10"/>
    </row>
    <row r="330" hidden="1">
      <c r="A330" s="10"/>
      <c r="O330" s="10"/>
    </row>
    <row r="331" hidden="1">
      <c r="A331" s="10"/>
      <c r="O331" s="10"/>
    </row>
    <row r="332" hidden="1">
      <c r="A332" s="10"/>
      <c r="O332" s="10"/>
    </row>
    <row r="333" hidden="1">
      <c r="A333" s="10"/>
      <c r="O333" s="10"/>
    </row>
    <row r="334" hidden="1">
      <c r="A334" s="10"/>
      <c r="O334" s="10"/>
    </row>
    <row r="335" hidden="1">
      <c r="A335" s="10"/>
      <c r="O335" s="10"/>
    </row>
    <row r="336" hidden="1">
      <c r="A336" s="10"/>
      <c r="O336" s="10"/>
    </row>
    <row r="337" hidden="1">
      <c r="A337" s="10"/>
      <c r="O337" s="10"/>
    </row>
    <row r="338" hidden="1">
      <c r="A338" s="10"/>
      <c r="O338" s="10"/>
    </row>
    <row r="339" hidden="1">
      <c r="A339" s="10"/>
      <c r="O339" s="10"/>
    </row>
    <row r="340" hidden="1">
      <c r="A340" s="10"/>
      <c r="O340" s="10"/>
    </row>
    <row r="341" hidden="1">
      <c r="A341" s="10"/>
      <c r="O341" s="10"/>
    </row>
    <row r="342" hidden="1">
      <c r="A342" s="10"/>
      <c r="O342" s="10"/>
    </row>
    <row r="343" hidden="1">
      <c r="A343" s="10"/>
      <c r="O343" s="10"/>
    </row>
    <row r="344" hidden="1">
      <c r="A344" s="10"/>
      <c r="O344" s="10"/>
    </row>
    <row r="345" hidden="1">
      <c r="A345" s="10"/>
      <c r="O345" s="10"/>
    </row>
    <row r="346" hidden="1">
      <c r="A346" s="10"/>
      <c r="O346" s="10"/>
    </row>
    <row r="347" hidden="1">
      <c r="A347" s="10"/>
      <c r="O347" s="10"/>
    </row>
    <row r="348" hidden="1">
      <c r="A348" s="10"/>
      <c r="O348" s="10"/>
    </row>
    <row r="349" hidden="1">
      <c r="A349" s="10"/>
      <c r="O349" s="10"/>
    </row>
    <row r="350" hidden="1">
      <c r="A350" s="10"/>
      <c r="O350" s="10"/>
    </row>
    <row r="351" hidden="1">
      <c r="A351" s="10"/>
      <c r="O351" s="10"/>
    </row>
    <row r="352" hidden="1">
      <c r="A352" s="10"/>
      <c r="O352" s="10"/>
    </row>
    <row r="353" hidden="1">
      <c r="A353" s="10"/>
      <c r="O353" s="10"/>
    </row>
    <row r="354" hidden="1">
      <c r="A354" s="10"/>
      <c r="O354" s="10"/>
    </row>
    <row r="355" hidden="1">
      <c r="A355" s="10"/>
      <c r="O355" s="10"/>
    </row>
    <row r="356" hidden="1">
      <c r="A356" s="10"/>
      <c r="O356" s="10"/>
    </row>
    <row r="357" hidden="1">
      <c r="A357" s="10"/>
      <c r="O357" s="10"/>
    </row>
    <row r="358" hidden="1">
      <c r="A358" s="10"/>
      <c r="O358" s="10"/>
    </row>
    <row r="359" hidden="1">
      <c r="A359" s="10"/>
      <c r="O359" s="10"/>
    </row>
    <row r="360" hidden="1">
      <c r="A360" s="10"/>
      <c r="O360" s="10"/>
    </row>
    <row r="361" hidden="1">
      <c r="A361" s="10"/>
      <c r="O361" s="10"/>
    </row>
    <row r="362" hidden="1">
      <c r="A362" s="10"/>
      <c r="O362" s="10"/>
    </row>
    <row r="363" hidden="1">
      <c r="A363" s="10"/>
      <c r="O363" s="10"/>
    </row>
    <row r="364" hidden="1">
      <c r="A364" s="10"/>
      <c r="O364" s="10"/>
    </row>
    <row r="365" hidden="1">
      <c r="A365" s="10"/>
      <c r="O365" s="10"/>
    </row>
    <row r="366" hidden="1">
      <c r="A366" s="10"/>
      <c r="O366" s="10"/>
    </row>
    <row r="367" hidden="1">
      <c r="A367" s="10"/>
      <c r="O367" s="10"/>
    </row>
    <row r="368" hidden="1">
      <c r="A368" s="10"/>
      <c r="O368" s="10"/>
    </row>
    <row r="369" hidden="1">
      <c r="A369" s="10"/>
      <c r="O369" s="10"/>
    </row>
    <row r="370" hidden="1">
      <c r="A370" s="10"/>
      <c r="O370" s="10"/>
    </row>
    <row r="371" hidden="1">
      <c r="A371" s="10"/>
      <c r="O371" s="10"/>
    </row>
    <row r="372" hidden="1">
      <c r="A372" s="10"/>
      <c r="O372" s="10"/>
    </row>
    <row r="373" hidden="1">
      <c r="A373" s="10"/>
      <c r="O373" s="10"/>
    </row>
    <row r="374" hidden="1">
      <c r="A374" s="10"/>
      <c r="O374" s="10"/>
    </row>
    <row r="375" hidden="1">
      <c r="A375" s="10"/>
      <c r="O375" s="10"/>
    </row>
    <row r="376" hidden="1">
      <c r="A376" s="10"/>
      <c r="O376" s="10"/>
    </row>
    <row r="377" hidden="1">
      <c r="A377" s="10"/>
      <c r="O377" s="10"/>
    </row>
    <row r="378" hidden="1">
      <c r="A378" s="10"/>
      <c r="O378" s="10"/>
    </row>
    <row r="379" hidden="1">
      <c r="A379" s="10"/>
      <c r="O379" s="10"/>
    </row>
    <row r="380" hidden="1">
      <c r="A380" s="10"/>
      <c r="O380" s="10"/>
    </row>
    <row r="381" hidden="1">
      <c r="A381" s="10"/>
      <c r="O381" s="10"/>
    </row>
    <row r="382" hidden="1">
      <c r="A382" s="10"/>
      <c r="O382" s="10"/>
    </row>
    <row r="383" hidden="1">
      <c r="A383" s="10"/>
      <c r="O383" s="10"/>
    </row>
    <row r="384" hidden="1">
      <c r="A384" s="10"/>
      <c r="O384" s="10"/>
    </row>
    <row r="385" hidden="1">
      <c r="A385" s="10"/>
      <c r="O385" s="10"/>
    </row>
    <row r="386" hidden="1">
      <c r="A386" s="10"/>
      <c r="O386" s="10"/>
    </row>
    <row r="387" hidden="1">
      <c r="A387" s="10"/>
      <c r="O387" s="10"/>
    </row>
    <row r="388" hidden="1">
      <c r="A388" s="10"/>
      <c r="O388" s="10"/>
    </row>
    <row r="389" hidden="1">
      <c r="A389" s="10"/>
      <c r="O389" s="10"/>
    </row>
    <row r="390" hidden="1">
      <c r="A390" s="10"/>
      <c r="O390" s="10"/>
    </row>
    <row r="391" hidden="1">
      <c r="A391" s="10"/>
      <c r="O391" s="10"/>
    </row>
    <row r="392" hidden="1">
      <c r="A392" s="10"/>
      <c r="O392" s="10"/>
    </row>
    <row r="393" hidden="1">
      <c r="A393" s="10"/>
      <c r="O393" s="10"/>
    </row>
    <row r="394" hidden="1">
      <c r="A394" s="10"/>
      <c r="O394" s="10"/>
    </row>
    <row r="395" hidden="1">
      <c r="A395" s="10"/>
      <c r="O395" s="10"/>
    </row>
    <row r="396" hidden="1">
      <c r="A396" s="10"/>
      <c r="O396" s="10"/>
    </row>
    <row r="397" hidden="1">
      <c r="A397" s="10"/>
      <c r="O397" s="10"/>
    </row>
    <row r="398" hidden="1">
      <c r="A398" s="10"/>
      <c r="O398" s="10"/>
    </row>
    <row r="399" hidden="1">
      <c r="A399" s="10"/>
      <c r="O399" s="10"/>
    </row>
    <row r="400" hidden="1">
      <c r="A400" s="10"/>
      <c r="O400" s="10"/>
    </row>
    <row r="401" hidden="1">
      <c r="A401" s="10"/>
      <c r="O401" s="10"/>
    </row>
    <row r="402" hidden="1">
      <c r="A402" s="10"/>
      <c r="O402" s="10"/>
    </row>
    <row r="403" hidden="1">
      <c r="A403" s="10"/>
      <c r="O403" s="10"/>
    </row>
    <row r="404" hidden="1">
      <c r="A404" s="10"/>
      <c r="O404" s="10"/>
    </row>
    <row r="405" hidden="1">
      <c r="A405" s="10"/>
      <c r="O405" s="10"/>
    </row>
    <row r="406" hidden="1">
      <c r="A406" s="10"/>
      <c r="O406" s="10"/>
    </row>
    <row r="407" hidden="1">
      <c r="A407" s="10"/>
      <c r="O407" s="10"/>
    </row>
    <row r="408" hidden="1">
      <c r="A408" s="10"/>
      <c r="O408" s="10"/>
    </row>
    <row r="409" hidden="1">
      <c r="A409" s="10"/>
      <c r="O409" s="10"/>
    </row>
    <row r="410" hidden="1">
      <c r="A410" s="10"/>
      <c r="O410" s="10"/>
    </row>
    <row r="411" hidden="1">
      <c r="A411" s="10"/>
      <c r="O411" s="10"/>
    </row>
    <row r="412" hidden="1">
      <c r="A412" s="10"/>
      <c r="O412" s="10"/>
    </row>
    <row r="413" hidden="1">
      <c r="A413" s="10"/>
      <c r="O413" s="10"/>
    </row>
    <row r="414" hidden="1">
      <c r="A414" s="10"/>
      <c r="O414" s="10"/>
    </row>
    <row r="415" hidden="1">
      <c r="A415" s="10"/>
      <c r="O415" s="10"/>
    </row>
    <row r="416" hidden="1">
      <c r="A416" s="10"/>
      <c r="O416" s="10"/>
    </row>
    <row r="417" hidden="1">
      <c r="A417" s="10"/>
      <c r="O417" s="10"/>
    </row>
    <row r="418" hidden="1">
      <c r="A418" s="10"/>
      <c r="O418" s="10"/>
    </row>
    <row r="419" hidden="1">
      <c r="A419" s="10"/>
      <c r="O419" s="10"/>
    </row>
    <row r="420" hidden="1">
      <c r="A420" s="10"/>
      <c r="O420" s="10"/>
    </row>
    <row r="421" hidden="1">
      <c r="A421" s="10"/>
      <c r="O421" s="10"/>
    </row>
    <row r="422" hidden="1">
      <c r="A422" s="10"/>
      <c r="O422" s="10"/>
    </row>
    <row r="423" hidden="1">
      <c r="A423" s="10"/>
      <c r="O423" s="10"/>
    </row>
    <row r="424" hidden="1">
      <c r="A424" s="10"/>
      <c r="O424" s="10"/>
    </row>
    <row r="425" hidden="1">
      <c r="A425" s="10"/>
      <c r="O425" s="10"/>
    </row>
    <row r="426" hidden="1">
      <c r="A426" s="10"/>
      <c r="O426" s="10"/>
    </row>
    <row r="427" hidden="1">
      <c r="A427" s="10"/>
      <c r="O427" s="10"/>
    </row>
    <row r="428" hidden="1">
      <c r="A428" s="10"/>
      <c r="O428" s="10"/>
    </row>
    <row r="429" hidden="1">
      <c r="A429" s="10"/>
      <c r="O429" s="10"/>
    </row>
    <row r="430" hidden="1">
      <c r="A430" s="10"/>
      <c r="O430" s="10"/>
    </row>
    <row r="431" hidden="1">
      <c r="A431" s="10"/>
      <c r="O431" s="10"/>
    </row>
    <row r="432" hidden="1">
      <c r="A432" s="10"/>
      <c r="O432" s="10"/>
    </row>
    <row r="433" hidden="1">
      <c r="A433" s="10"/>
      <c r="O433" s="10"/>
    </row>
    <row r="434" hidden="1">
      <c r="A434" s="10"/>
      <c r="O434" s="10"/>
    </row>
    <row r="435" hidden="1">
      <c r="A435" s="10"/>
      <c r="O435" s="10"/>
    </row>
    <row r="436" hidden="1">
      <c r="A436" s="10"/>
      <c r="O436" s="10"/>
    </row>
    <row r="437" hidden="1">
      <c r="A437" s="10"/>
      <c r="O437" s="10"/>
    </row>
    <row r="438" hidden="1">
      <c r="A438" s="10"/>
      <c r="O438" s="10"/>
    </row>
    <row r="439" hidden="1">
      <c r="A439" s="10"/>
      <c r="O439" s="10"/>
    </row>
    <row r="440" hidden="1">
      <c r="A440" s="10"/>
      <c r="O440" s="10"/>
    </row>
    <row r="441" hidden="1">
      <c r="A441" s="10"/>
      <c r="O441" s="10"/>
    </row>
    <row r="442" hidden="1">
      <c r="A442" s="10"/>
      <c r="O442" s="10"/>
    </row>
    <row r="443" hidden="1">
      <c r="A443" s="10"/>
      <c r="O443" s="10"/>
    </row>
    <row r="444" hidden="1">
      <c r="A444" s="10"/>
      <c r="O444" s="10"/>
    </row>
    <row r="445" hidden="1">
      <c r="A445" s="10"/>
      <c r="O445" s="10"/>
    </row>
    <row r="446" hidden="1">
      <c r="A446" s="10"/>
      <c r="O446" s="10"/>
    </row>
    <row r="447" hidden="1">
      <c r="A447" s="10"/>
      <c r="O447" s="10"/>
    </row>
    <row r="448" hidden="1">
      <c r="A448" s="10"/>
      <c r="O448" s="10"/>
    </row>
    <row r="449" hidden="1">
      <c r="A449" s="10"/>
      <c r="O449" s="10"/>
    </row>
    <row r="450" hidden="1">
      <c r="A450" s="10"/>
      <c r="O450" s="10"/>
    </row>
    <row r="451" hidden="1">
      <c r="A451" s="10"/>
      <c r="O451" s="10"/>
    </row>
    <row r="452" hidden="1">
      <c r="A452" s="10"/>
      <c r="O452" s="10"/>
    </row>
    <row r="453" hidden="1">
      <c r="A453" s="10"/>
      <c r="O453" s="10"/>
    </row>
    <row r="454" hidden="1">
      <c r="A454" s="10"/>
      <c r="O454" s="10"/>
    </row>
    <row r="455" hidden="1">
      <c r="A455" s="10"/>
      <c r="O455" s="10"/>
    </row>
    <row r="456" hidden="1">
      <c r="A456" s="10"/>
      <c r="O456" s="10"/>
    </row>
    <row r="457" hidden="1">
      <c r="A457" s="10"/>
      <c r="O457" s="10"/>
    </row>
    <row r="458" hidden="1">
      <c r="A458" s="10"/>
      <c r="O458" s="10"/>
    </row>
    <row r="459" hidden="1">
      <c r="A459" s="10"/>
      <c r="O459" s="10"/>
    </row>
    <row r="460" hidden="1">
      <c r="A460" s="10"/>
      <c r="O460" s="10"/>
    </row>
    <row r="461" hidden="1">
      <c r="A461" s="10"/>
      <c r="O461" s="10"/>
    </row>
    <row r="462" hidden="1">
      <c r="A462" s="10"/>
      <c r="O462" s="10"/>
    </row>
    <row r="463" hidden="1">
      <c r="A463" s="10"/>
      <c r="O463" s="10"/>
    </row>
    <row r="464" hidden="1">
      <c r="A464" s="10"/>
      <c r="O464" s="10"/>
    </row>
    <row r="465" hidden="1">
      <c r="A465" s="10"/>
      <c r="O465" s="10"/>
    </row>
    <row r="466" hidden="1">
      <c r="A466" s="10"/>
      <c r="O466" s="10"/>
    </row>
    <row r="467" hidden="1">
      <c r="A467" s="10"/>
      <c r="O467" s="10"/>
    </row>
    <row r="468" hidden="1">
      <c r="A468" s="10"/>
      <c r="O468" s="10"/>
    </row>
    <row r="469" hidden="1">
      <c r="A469" s="10"/>
      <c r="O469" s="10"/>
    </row>
    <row r="470" hidden="1">
      <c r="A470" s="10"/>
      <c r="O470" s="10"/>
    </row>
    <row r="471" hidden="1">
      <c r="A471" s="10"/>
      <c r="O471" s="10"/>
    </row>
    <row r="472" hidden="1">
      <c r="A472" s="10"/>
      <c r="O472" s="10"/>
    </row>
    <row r="473" hidden="1">
      <c r="A473" s="10"/>
      <c r="O473" s="10"/>
    </row>
    <row r="474" hidden="1">
      <c r="A474" s="10"/>
      <c r="O474" s="10"/>
    </row>
    <row r="475" hidden="1">
      <c r="A475" s="10"/>
      <c r="O475" s="10"/>
    </row>
    <row r="476" hidden="1">
      <c r="A476" s="10"/>
      <c r="O476" s="10"/>
    </row>
    <row r="477" hidden="1">
      <c r="A477" s="10"/>
      <c r="O477" s="10"/>
    </row>
    <row r="478" hidden="1">
      <c r="A478" s="10"/>
      <c r="O478" s="10"/>
    </row>
    <row r="479" hidden="1">
      <c r="A479" s="10"/>
      <c r="O479" s="10"/>
    </row>
    <row r="480" hidden="1">
      <c r="A480" s="10"/>
      <c r="O480" s="10"/>
    </row>
    <row r="481" hidden="1">
      <c r="A481" s="10"/>
      <c r="O481" s="10"/>
    </row>
    <row r="482" hidden="1">
      <c r="A482" s="10"/>
      <c r="O482" s="10"/>
    </row>
    <row r="483" hidden="1">
      <c r="A483" s="10"/>
      <c r="O483" s="10"/>
    </row>
    <row r="484" hidden="1">
      <c r="A484" s="10"/>
      <c r="O484" s="10"/>
    </row>
    <row r="485" hidden="1">
      <c r="A485" s="10"/>
      <c r="O485" s="10"/>
    </row>
    <row r="486" hidden="1">
      <c r="A486" s="10"/>
      <c r="O486" s="10"/>
    </row>
    <row r="487" hidden="1">
      <c r="A487" s="10"/>
      <c r="O487" s="10"/>
    </row>
    <row r="488" hidden="1">
      <c r="A488" s="10"/>
      <c r="O488" s="10"/>
    </row>
    <row r="489" hidden="1">
      <c r="A489" s="10"/>
      <c r="O489" s="10"/>
    </row>
    <row r="490" hidden="1">
      <c r="A490" s="10"/>
      <c r="O490" s="10"/>
    </row>
    <row r="491" hidden="1">
      <c r="A491" s="10"/>
      <c r="O491" s="10"/>
    </row>
    <row r="492" hidden="1">
      <c r="A492" s="10"/>
      <c r="O492" s="10"/>
    </row>
    <row r="493" hidden="1">
      <c r="A493" s="10"/>
      <c r="O493" s="10"/>
    </row>
    <row r="494" hidden="1">
      <c r="A494" s="10"/>
      <c r="O494" s="10"/>
    </row>
    <row r="495" hidden="1">
      <c r="A495" s="10"/>
      <c r="O495" s="10"/>
    </row>
    <row r="496" hidden="1">
      <c r="A496" s="10"/>
      <c r="O496" s="10"/>
    </row>
    <row r="497" hidden="1">
      <c r="A497" s="10"/>
      <c r="O497" s="10"/>
    </row>
    <row r="498" hidden="1">
      <c r="A498" s="10"/>
      <c r="O498" s="10"/>
    </row>
    <row r="499" hidden="1">
      <c r="A499" s="10"/>
      <c r="O499" s="10"/>
    </row>
    <row r="500" hidden="1">
      <c r="A500" s="10"/>
      <c r="O500" s="10"/>
    </row>
    <row r="501" hidden="1">
      <c r="A501" s="10"/>
      <c r="O501" s="10"/>
    </row>
    <row r="502" hidden="1">
      <c r="A502" s="10"/>
      <c r="O502" s="10"/>
    </row>
    <row r="503" hidden="1">
      <c r="A503" s="10"/>
      <c r="O503" s="10"/>
    </row>
    <row r="504" hidden="1">
      <c r="A504" s="10"/>
      <c r="O504" s="10"/>
    </row>
    <row r="505" hidden="1">
      <c r="A505" s="10"/>
      <c r="O505" s="10"/>
    </row>
    <row r="506" hidden="1">
      <c r="A506" s="10"/>
      <c r="O506" s="10"/>
    </row>
    <row r="507" hidden="1">
      <c r="A507" s="10"/>
      <c r="O507" s="10"/>
    </row>
    <row r="508" hidden="1">
      <c r="A508" s="10"/>
      <c r="O508" s="10"/>
    </row>
    <row r="509" hidden="1">
      <c r="A509" s="10"/>
      <c r="O509" s="10"/>
    </row>
    <row r="510" hidden="1">
      <c r="A510" s="10"/>
      <c r="O510" s="10"/>
    </row>
    <row r="511" hidden="1">
      <c r="A511" s="10"/>
      <c r="O511" s="10"/>
    </row>
    <row r="512" hidden="1">
      <c r="A512" s="10"/>
      <c r="O512" s="10"/>
    </row>
    <row r="513" hidden="1">
      <c r="A513" s="10"/>
      <c r="O513" s="10"/>
    </row>
    <row r="514" hidden="1">
      <c r="A514" s="10"/>
      <c r="O514" s="10"/>
    </row>
    <row r="515" hidden="1">
      <c r="A515" s="10"/>
      <c r="O515" s="10"/>
    </row>
    <row r="516" hidden="1">
      <c r="A516" s="10"/>
      <c r="O516" s="10"/>
    </row>
    <row r="517" hidden="1">
      <c r="A517" s="10"/>
      <c r="O517" s="10"/>
    </row>
    <row r="518" hidden="1">
      <c r="A518" s="10"/>
      <c r="O518" s="10"/>
    </row>
    <row r="519" hidden="1">
      <c r="A519" s="10"/>
      <c r="O519" s="10"/>
    </row>
    <row r="520" hidden="1">
      <c r="A520" s="10"/>
      <c r="O520" s="10"/>
    </row>
    <row r="521" hidden="1">
      <c r="A521" s="10"/>
      <c r="O521" s="10"/>
    </row>
    <row r="522" hidden="1">
      <c r="A522" s="10"/>
      <c r="O522" s="10"/>
    </row>
    <row r="523" hidden="1">
      <c r="A523" s="10"/>
      <c r="O523" s="10"/>
    </row>
    <row r="524" hidden="1">
      <c r="A524" s="10"/>
      <c r="O524" s="10"/>
    </row>
    <row r="525" hidden="1">
      <c r="A525" s="10"/>
      <c r="O525" s="10"/>
    </row>
    <row r="526" hidden="1">
      <c r="A526" s="10"/>
      <c r="O526" s="10"/>
    </row>
    <row r="527" hidden="1">
      <c r="A527" s="10"/>
      <c r="O527" s="10"/>
    </row>
    <row r="528" hidden="1">
      <c r="A528" s="10"/>
      <c r="O528" s="10"/>
    </row>
    <row r="529" hidden="1">
      <c r="A529" s="10"/>
      <c r="O529" s="10"/>
    </row>
    <row r="530" hidden="1">
      <c r="A530" s="10"/>
      <c r="O530" s="10"/>
    </row>
    <row r="531" hidden="1">
      <c r="A531" s="10"/>
      <c r="O531" s="10"/>
    </row>
    <row r="532" hidden="1">
      <c r="A532" s="10"/>
      <c r="O532" s="10"/>
    </row>
    <row r="533" hidden="1">
      <c r="A533" s="10"/>
      <c r="O533" s="10"/>
    </row>
    <row r="534" hidden="1">
      <c r="A534" s="10"/>
      <c r="O534" s="10"/>
    </row>
    <row r="535" hidden="1">
      <c r="A535" s="10"/>
      <c r="O535" s="10"/>
    </row>
    <row r="536" hidden="1">
      <c r="A536" s="10"/>
      <c r="O536" s="10"/>
    </row>
    <row r="537" hidden="1">
      <c r="A537" s="10"/>
      <c r="O537" s="10"/>
    </row>
    <row r="538" hidden="1">
      <c r="A538" s="10"/>
      <c r="O538" s="10"/>
    </row>
    <row r="539" hidden="1">
      <c r="A539" s="10"/>
      <c r="O539" s="10"/>
    </row>
    <row r="540" hidden="1">
      <c r="A540" s="10"/>
      <c r="O540" s="10"/>
    </row>
    <row r="541" hidden="1">
      <c r="A541" s="10"/>
      <c r="O541" s="10"/>
    </row>
    <row r="542" hidden="1">
      <c r="A542" s="10"/>
      <c r="O542" s="10"/>
    </row>
    <row r="543" hidden="1">
      <c r="A543" s="10"/>
      <c r="O543" s="10"/>
    </row>
    <row r="544" hidden="1">
      <c r="A544" s="10"/>
      <c r="O544" s="10"/>
    </row>
    <row r="545" hidden="1">
      <c r="A545" s="10"/>
      <c r="O545" s="10"/>
    </row>
    <row r="546" hidden="1">
      <c r="A546" s="10"/>
      <c r="O546" s="10"/>
    </row>
    <row r="547" hidden="1">
      <c r="A547" s="10"/>
      <c r="O547" s="10"/>
    </row>
    <row r="548" hidden="1">
      <c r="A548" s="10"/>
      <c r="O548" s="10"/>
    </row>
    <row r="549" hidden="1">
      <c r="A549" s="10"/>
      <c r="O549" s="10"/>
    </row>
    <row r="550" hidden="1">
      <c r="A550" s="10"/>
      <c r="O550" s="10"/>
    </row>
    <row r="551" hidden="1">
      <c r="A551" s="10"/>
      <c r="O551" s="10"/>
    </row>
    <row r="552" hidden="1">
      <c r="A552" s="10"/>
      <c r="O552" s="10"/>
    </row>
    <row r="553" hidden="1">
      <c r="A553" s="10"/>
      <c r="O553" s="10"/>
    </row>
    <row r="554" hidden="1">
      <c r="A554" s="10"/>
      <c r="O554" s="10"/>
    </row>
    <row r="555" hidden="1">
      <c r="A555" s="10"/>
      <c r="O555" s="10"/>
    </row>
    <row r="556" hidden="1">
      <c r="A556" s="10"/>
      <c r="O556" s="10"/>
    </row>
    <row r="557" hidden="1">
      <c r="A557" s="10"/>
      <c r="O557" s="10"/>
    </row>
    <row r="558" hidden="1">
      <c r="A558" s="10"/>
      <c r="O558" s="10"/>
    </row>
    <row r="559" hidden="1">
      <c r="A559" s="10"/>
      <c r="O559" s="10"/>
    </row>
    <row r="560" hidden="1">
      <c r="A560" s="10"/>
      <c r="O560" s="10"/>
    </row>
    <row r="561" hidden="1">
      <c r="A561" s="10"/>
      <c r="O561" s="10"/>
    </row>
    <row r="562" hidden="1">
      <c r="A562" s="10"/>
      <c r="O562" s="10"/>
    </row>
    <row r="563" hidden="1">
      <c r="A563" s="10"/>
      <c r="O563" s="10"/>
    </row>
    <row r="564" hidden="1">
      <c r="A564" s="10"/>
      <c r="O564" s="10"/>
    </row>
    <row r="565" hidden="1">
      <c r="A565" s="10"/>
      <c r="O565" s="10"/>
    </row>
    <row r="566" hidden="1">
      <c r="A566" s="10"/>
      <c r="O566" s="10"/>
    </row>
    <row r="567" hidden="1">
      <c r="A567" s="10"/>
      <c r="O567" s="10"/>
    </row>
    <row r="568" hidden="1">
      <c r="A568" s="10"/>
      <c r="O568" s="10"/>
    </row>
    <row r="569" hidden="1">
      <c r="A569" s="10"/>
      <c r="O569" s="10"/>
    </row>
    <row r="570" hidden="1">
      <c r="A570" s="10"/>
      <c r="O570" s="10"/>
    </row>
    <row r="571" hidden="1">
      <c r="A571" s="10"/>
      <c r="O571" s="10"/>
    </row>
    <row r="572" hidden="1">
      <c r="A572" s="10"/>
      <c r="O572" s="10"/>
    </row>
    <row r="573" hidden="1">
      <c r="A573" s="10"/>
      <c r="O573" s="10"/>
    </row>
    <row r="574" hidden="1">
      <c r="A574" s="10"/>
      <c r="O574" s="10"/>
    </row>
    <row r="575" hidden="1">
      <c r="A575" s="10"/>
      <c r="O575" s="10"/>
    </row>
    <row r="576" hidden="1">
      <c r="A576" s="10"/>
      <c r="O576" s="10"/>
    </row>
    <row r="577" hidden="1">
      <c r="A577" s="10"/>
      <c r="O577" s="10"/>
    </row>
    <row r="578" hidden="1">
      <c r="A578" s="10"/>
      <c r="O578" s="10"/>
    </row>
    <row r="579" hidden="1">
      <c r="A579" s="10"/>
      <c r="O579" s="10"/>
    </row>
    <row r="580" hidden="1">
      <c r="A580" s="10"/>
      <c r="O580" s="10"/>
    </row>
    <row r="581" hidden="1">
      <c r="A581" s="10"/>
      <c r="O581" s="10"/>
    </row>
    <row r="582" hidden="1">
      <c r="A582" s="10"/>
      <c r="O582" s="10"/>
    </row>
    <row r="583" hidden="1">
      <c r="A583" s="10"/>
      <c r="O583" s="10"/>
    </row>
    <row r="584" hidden="1">
      <c r="A584" s="10"/>
      <c r="O584" s="10"/>
    </row>
    <row r="585" hidden="1">
      <c r="A585" s="10"/>
      <c r="O585" s="10"/>
    </row>
    <row r="586" hidden="1">
      <c r="A586" s="10"/>
      <c r="O586" s="10"/>
    </row>
    <row r="587" hidden="1">
      <c r="A587" s="10"/>
      <c r="O587" s="10"/>
    </row>
    <row r="588" hidden="1">
      <c r="A588" s="10"/>
      <c r="O588" s="10"/>
    </row>
    <row r="589" hidden="1">
      <c r="A589" s="10"/>
      <c r="O589" s="10"/>
    </row>
    <row r="590" hidden="1">
      <c r="A590" s="10"/>
      <c r="O590" s="10"/>
    </row>
    <row r="591" hidden="1">
      <c r="A591" s="10"/>
      <c r="O591" s="10"/>
    </row>
    <row r="592" hidden="1">
      <c r="A592" s="10"/>
      <c r="O592" s="10"/>
    </row>
    <row r="593" hidden="1">
      <c r="A593" s="10"/>
      <c r="O593" s="10"/>
    </row>
    <row r="594" hidden="1">
      <c r="A594" s="10"/>
      <c r="O594" s="10"/>
    </row>
    <row r="595" hidden="1">
      <c r="A595" s="10"/>
      <c r="O595" s="10"/>
    </row>
    <row r="596" hidden="1">
      <c r="A596" s="10"/>
      <c r="O596" s="10"/>
    </row>
    <row r="597" hidden="1">
      <c r="A597" s="10"/>
      <c r="O597" s="10"/>
    </row>
    <row r="598" hidden="1">
      <c r="A598" s="10"/>
      <c r="O598" s="10"/>
    </row>
    <row r="599" hidden="1">
      <c r="A599" s="10"/>
      <c r="O599" s="10"/>
    </row>
    <row r="600" hidden="1">
      <c r="A600" s="10"/>
      <c r="O600" s="10"/>
    </row>
    <row r="601" hidden="1">
      <c r="A601" s="10"/>
      <c r="O601" s="10"/>
    </row>
    <row r="602" hidden="1">
      <c r="A602" s="10"/>
      <c r="O602" s="10"/>
    </row>
    <row r="603" hidden="1">
      <c r="A603" s="10"/>
      <c r="O603" s="10"/>
    </row>
    <row r="604" hidden="1">
      <c r="A604" s="10"/>
      <c r="O604" s="10"/>
    </row>
    <row r="605" hidden="1">
      <c r="A605" s="10"/>
      <c r="O605" s="10"/>
    </row>
    <row r="606" hidden="1">
      <c r="A606" s="10"/>
      <c r="O606" s="10"/>
    </row>
    <row r="607" hidden="1">
      <c r="A607" s="10"/>
      <c r="O607" s="10"/>
    </row>
    <row r="608" hidden="1">
      <c r="A608" s="10"/>
      <c r="O608" s="10"/>
    </row>
    <row r="609" hidden="1">
      <c r="A609" s="10"/>
      <c r="O609" s="10"/>
    </row>
    <row r="610" hidden="1">
      <c r="A610" s="10"/>
      <c r="O610" s="10"/>
    </row>
    <row r="611" hidden="1">
      <c r="A611" s="10"/>
      <c r="O611" s="10"/>
    </row>
    <row r="612" hidden="1">
      <c r="A612" s="10"/>
      <c r="O612" s="10"/>
    </row>
    <row r="613" hidden="1">
      <c r="A613" s="10"/>
      <c r="O613" s="10"/>
    </row>
    <row r="614" hidden="1">
      <c r="A614" s="10"/>
      <c r="O614" s="10"/>
    </row>
    <row r="615" hidden="1">
      <c r="A615" s="10"/>
      <c r="O615" s="10"/>
    </row>
    <row r="616" hidden="1">
      <c r="A616" s="10"/>
      <c r="O616" s="10"/>
    </row>
    <row r="617" hidden="1">
      <c r="A617" s="10"/>
      <c r="O617" s="10"/>
    </row>
    <row r="618" hidden="1">
      <c r="A618" s="10"/>
      <c r="O618" s="10"/>
    </row>
    <row r="619" hidden="1">
      <c r="A619" s="10"/>
      <c r="O619" s="10"/>
    </row>
    <row r="620" hidden="1">
      <c r="A620" s="10"/>
      <c r="O620" s="10"/>
    </row>
    <row r="621" hidden="1">
      <c r="A621" s="10"/>
      <c r="O621" s="10"/>
    </row>
    <row r="622" hidden="1">
      <c r="A622" s="10"/>
      <c r="O622" s="10"/>
    </row>
    <row r="623" hidden="1">
      <c r="A623" s="10"/>
      <c r="O623" s="10"/>
    </row>
    <row r="624" hidden="1">
      <c r="A624" s="10"/>
      <c r="O624" s="10"/>
    </row>
    <row r="625" hidden="1">
      <c r="A625" s="10"/>
      <c r="O625" s="10"/>
    </row>
    <row r="626" hidden="1">
      <c r="A626" s="10"/>
      <c r="O626" s="10"/>
    </row>
    <row r="627" hidden="1">
      <c r="A627" s="10"/>
      <c r="O627" s="10"/>
    </row>
    <row r="628" hidden="1">
      <c r="A628" s="10"/>
      <c r="O628" s="10"/>
    </row>
    <row r="629" hidden="1">
      <c r="A629" s="10"/>
      <c r="O629" s="10"/>
    </row>
    <row r="630" hidden="1">
      <c r="A630" s="10"/>
      <c r="O630" s="10"/>
    </row>
    <row r="631" hidden="1">
      <c r="A631" s="10"/>
      <c r="O631" s="10"/>
    </row>
    <row r="632" hidden="1">
      <c r="A632" s="10"/>
      <c r="O632" s="10"/>
    </row>
    <row r="633" hidden="1">
      <c r="A633" s="10"/>
      <c r="O633" s="10"/>
    </row>
    <row r="634" hidden="1">
      <c r="A634" s="10"/>
      <c r="O634" s="10"/>
    </row>
    <row r="635" hidden="1">
      <c r="A635" s="10"/>
      <c r="O635" s="10"/>
    </row>
    <row r="636" hidden="1">
      <c r="A636" s="10"/>
      <c r="O636" s="10"/>
    </row>
    <row r="637" hidden="1">
      <c r="A637" s="10"/>
      <c r="O637" s="10"/>
    </row>
    <row r="638" hidden="1">
      <c r="A638" s="10"/>
      <c r="O638" s="10"/>
    </row>
    <row r="639" hidden="1">
      <c r="A639" s="10"/>
      <c r="O639" s="10"/>
    </row>
    <row r="640" hidden="1">
      <c r="A640" s="10"/>
      <c r="O640" s="10"/>
    </row>
    <row r="641" hidden="1">
      <c r="A641" s="10"/>
      <c r="O641" s="10"/>
    </row>
    <row r="642" hidden="1">
      <c r="A642" s="10"/>
      <c r="O642" s="10"/>
    </row>
    <row r="643" hidden="1">
      <c r="A643" s="10"/>
      <c r="O643" s="10"/>
    </row>
    <row r="644" hidden="1">
      <c r="A644" s="10"/>
      <c r="O644" s="10"/>
    </row>
    <row r="645" hidden="1">
      <c r="A645" s="10"/>
      <c r="O645" s="10"/>
    </row>
    <row r="646" hidden="1">
      <c r="A646" s="10"/>
      <c r="O646" s="10"/>
    </row>
    <row r="647" hidden="1">
      <c r="A647" s="10"/>
      <c r="O647" s="10"/>
    </row>
    <row r="648" hidden="1">
      <c r="A648" s="10"/>
      <c r="O648" s="10"/>
    </row>
    <row r="649" hidden="1">
      <c r="A649" s="10"/>
      <c r="O649" s="10"/>
    </row>
    <row r="650" hidden="1">
      <c r="A650" s="10"/>
      <c r="O650" s="10"/>
    </row>
    <row r="651" hidden="1">
      <c r="A651" s="10"/>
      <c r="O651" s="10"/>
    </row>
    <row r="652" hidden="1">
      <c r="A652" s="10"/>
      <c r="O652" s="10"/>
    </row>
    <row r="653" hidden="1">
      <c r="A653" s="10"/>
      <c r="O653" s="10"/>
    </row>
    <row r="654" hidden="1">
      <c r="A654" s="10"/>
      <c r="O654" s="10"/>
    </row>
    <row r="655" hidden="1">
      <c r="A655" s="10"/>
      <c r="O655" s="10"/>
    </row>
    <row r="656" hidden="1">
      <c r="A656" s="10"/>
      <c r="O656" s="10"/>
    </row>
    <row r="657" hidden="1">
      <c r="A657" s="10"/>
      <c r="O657" s="10"/>
    </row>
    <row r="658" hidden="1">
      <c r="A658" s="10"/>
      <c r="O658" s="10"/>
    </row>
    <row r="659" hidden="1">
      <c r="A659" s="10"/>
      <c r="O659" s="10"/>
    </row>
    <row r="660" hidden="1">
      <c r="A660" s="10"/>
      <c r="O660" s="10"/>
    </row>
    <row r="661" hidden="1">
      <c r="A661" s="10"/>
      <c r="O661" s="10"/>
    </row>
    <row r="662" hidden="1">
      <c r="A662" s="10"/>
      <c r="O662" s="10"/>
    </row>
    <row r="663" hidden="1">
      <c r="A663" s="10"/>
      <c r="O663" s="10"/>
    </row>
    <row r="664" hidden="1">
      <c r="A664" s="10"/>
      <c r="O664" s="10"/>
    </row>
    <row r="665" hidden="1">
      <c r="A665" s="10"/>
      <c r="O665" s="10"/>
    </row>
    <row r="666" hidden="1">
      <c r="A666" s="10"/>
      <c r="O666" s="10"/>
    </row>
    <row r="667" hidden="1">
      <c r="A667" s="10"/>
      <c r="O667" s="10"/>
    </row>
    <row r="668" hidden="1">
      <c r="A668" s="10"/>
      <c r="O668" s="10"/>
    </row>
    <row r="669" hidden="1">
      <c r="A669" s="10"/>
      <c r="O669" s="10"/>
    </row>
    <row r="670" hidden="1">
      <c r="A670" s="10"/>
      <c r="O670" s="10"/>
    </row>
    <row r="671" hidden="1">
      <c r="A671" s="10"/>
      <c r="O671" s="10"/>
    </row>
    <row r="672" hidden="1">
      <c r="A672" s="10"/>
      <c r="O672" s="10"/>
    </row>
    <row r="673" hidden="1">
      <c r="A673" s="10"/>
      <c r="O673" s="10"/>
    </row>
    <row r="674" hidden="1">
      <c r="A674" s="10"/>
      <c r="O674" s="10"/>
    </row>
    <row r="675" hidden="1">
      <c r="A675" s="10"/>
      <c r="O675" s="10"/>
    </row>
    <row r="676" hidden="1">
      <c r="A676" s="10"/>
      <c r="O676" s="10"/>
    </row>
    <row r="677" hidden="1">
      <c r="A677" s="10"/>
      <c r="O677" s="10"/>
    </row>
    <row r="678" hidden="1">
      <c r="A678" s="10"/>
      <c r="O678" s="10"/>
    </row>
    <row r="679" hidden="1">
      <c r="A679" s="10"/>
      <c r="O679" s="10"/>
    </row>
    <row r="680" hidden="1">
      <c r="A680" s="10"/>
      <c r="O680" s="10"/>
    </row>
    <row r="681" hidden="1">
      <c r="A681" s="10"/>
      <c r="O681" s="10"/>
    </row>
    <row r="682" hidden="1">
      <c r="A682" s="10"/>
      <c r="O682" s="10"/>
    </row>
    <row r="683" hidden="1">
      <c r="A683" s="10"/>
      <c r="O683" s="10"/>
    </row>
    <row r="684" hidden="1">
      <c r="A684" s="10"/>
      <c r="O684" s="10"/>
    </row>
    <row r="685" hidden="1">
      <c r="A685" s="10"/>
      <c r="O685" s="10"/>
    </row>
    <row r="686" hidden="1">
      <c r="A686" s="10"/>
      <c r="O686" s="10"/>
    </row>
    <row r="687" hidden="1">
      <c r="A687" s="10"/>
      <c r="O687" s="10"/>
    </row>
    <row r="688" hidden="1">
      <c r="A688" s="10"/>
      <c r="O688" s="10"/>
    </row>
    <row r="689" hidden="1">
      <c r="A689" s="10"/>
      <c r="O689" s="10"/>
    </row>
    <row r="690" hidden="1">
      <c r="A690" s="10"/>
      <c r="O690" s="10"/>
    </row>
    <row r="691" hidden="1">
      <c r="A691" s="10"/>
      <c r="O691" s="10"/>
    </row>
    <row r="692" hidden="1">
      <c r="A692" s="10"/>
      <c r="O692" s="10"/>
    </row>
    <row r="693" hidden="1">
      <c r="A693" s="10"/>
      <c r="O693" s="10"/>
    </row>
    <row r="694" hidden="1">
      <c r="A694" s="10"/>
      <c r="O694" s="10"/>
    </row>
    <row r="695" hidden="1">
      <c r="A695" s="10"/>
      <c r="O695" s="10"/>
    </row>
    <row r="696" hidden="1">
      <c r="A696" s="10"/>
      <c r="O696" s="10"/>
    </row>
    <row r="697" hidden="1">
      <c r="A697" s="10"/>
      <c r="O697" s="10"/>
    </row>
    <row r="698" hidden="1">
      <c r="A698" s="10"/>
      <c r="O698" s="10"/>
    </row>
    <row r="699" hidden="1">
      <c r="A699" s="10"/>
      <c r="O699" s="10"/>
    </row>
    <row r="700" hidden="1">
      <c r="A700" s="10"/>
      <c r="O700" s="10"/>
    </row>
    <row r="701" hidden="1">
      <c r="A701" s="10"/>
      <c r="O701" s="10"/>
    </row>
    <row r="702" hidden="1">
      <c r="A702" s="10"/>
      <c r="O702" s="10"/>
    </row>
    <row r="703" hidden="1">
      <c r="A703" s="10"/>
      <c r="O703" s="10"/>
    </row>
    <row r="704" hidden="1">
      <c r="A704" s="10"/>
      <c r="O704" s="10"/>
    </row>
    <row r="705" hidden="1">
      <c r="A705" s="10"/>
      <c r="O705" s="10"/>
    </row>
    <row r="706" hidden="1">
      <c r="A706" s="10"/>
      <c r="O706" s="10"/>
    </row>
    <row r="707" hidden="1">
      <c r="A707" s="10"/>
      <c r="O707" s="10"/>
    </row>
    <row r="708" hidden="1">
      <c r="A708" s="10"/>
      <c r="O708" s="10"/>
    </row>
    <row r="709" hidden="1">
      <c r="A709" s="10"/>
      <c r="O709" s="10"/>
    </row>
    <row r="710" hidden="1">
      <c r="A710" s="10"/>
      <c r="O710" s="10"/>
    </row>
    <row r="711" hidden="1">
      <c r="A711" s="10"/>
      <c r="O711" s="10"/>
    </row>
    <row r="712" hidden="1">
      <c r="A712" s="10"/>
      <c r="O712" s="10"/>
    </row>
    <row r="713" hidden="1">
      <c r="A713" s="10"/>
      <c r="O713" s="10"/>
    </row>
    <row r="714" hidden="1">
      <c r="A714" s="10"/>
      <c r="O714" s="10"/>
    </row>
    <row r="715" hidden="1">
      <c r="A715" s="10"/>
      <c r="O715" s="10"/>
    </row>
    <row r="716" hidden="1">
      <c r="A716" s="10"/>
      <c r="O716" s="10"/>
    </row>
    <row r="717" hidden="1">
      <c r="A717" s="10"/>
      <c r="O717" s="10"/>
    </row>
    <row r="718" hidden="1">
      <c r="A718" s="10"/>
      <c r="O718" s="10"/>
    </row>
    <row r="719" hidden="1">
      <c r="A719" s="10"/>
      <c r="O719" s="10"/>
    </row>
    <row r="720" hidden="1">
      <c r="A720" s="10"/>
      <c r="O720" s="10"/>
    </row>
    <row r="721" hidden="1">
      <c r="A721" s="10"/>
      <c r="O721" s="10"/>
    </row>
    <row r="722" hidden="1">
      <c r="A722" s="10"/>
      <c r="O722" s="10"/>
    </row>
    <row r="723" hidden="1">
      <c r="A723" s="10"/>
      <c r="O723" s="10"/>
    </row>
    <row r="724" hidden="1">
      <c r="A724" s="10"/>
      <c r="O724" s="10"/>
    </row>
    <row r="725" hidden="1">
      <c r="A725" s="10"/>
      <c r="O725" s="10"/>
    </row>
    <row r="726" hidden="1">
      <c r="A726" s="10"/>
      <c r="O726" s="10"/>
    </row>
    <row r="727" hidden="1">
      <c r="A727" s="10"/>
      <c r="O727" s="10"/>
    </row>
    <row r="728" hidden="1">
      <c r="A728" s="10"/>
      <c r="O728" s="10"/>
    </row>
    <row r="729" hidden="1">
      <c r="A729" s="10"/>
      <c r="O729" s="10"/>
    </row>
    <row r="730" hidden="1">
      <c r="A730" s="10"/>
      <c r="O730" s="10"/>
    </row>
    <row r="731" hidden="1">
      <c r="A731" s="10"/>
      <c r="O731" s="10"/>
    </row>
    <row r="732" hidden="1">
      <c r="A732" s="10"/>
      <c r="O732" s="10"/>
    </row>
    <row r="733" hidden="1">
      <c r="A733" s="10"/>
      <c r="O733" s="10"/>
    </row>
    <row r="734" hidden="1">
      <c r="A734" s="10"/>
      <c r="O734" s="10"/>
    </row>
    <row r="735" hidden="1">
      <c r="A735" s="10"/>
      <c r="O735" s="10"/>
    </row>
    <row r="736" hidden="1">
      <c r="A736" s="10"/>
      <c r="O736" s="10"/>
    </row>
    <row r="737" hidden="1">
      <c r="A737" s="10"/>
      <c r="O737" s="10"/>
    </row>
    <row r="738" hidden="1">
      <c r="A738" s="10"/>
      <c r="O738" s="10"/>
    </row>
    <row r="739" hidden="1">
      <c r="A739" s="10"/>
      <c r="O739" s="10"/>
    </row>
    <row r="740" hidden="1">
      <c r="A740" s="10"/>
      <c r="O740" s="10"/>
    </row>
    <row r="741" hidden="1">
      <c r="A741" s="10"/>
      <c r="O741" s="10"/>
    </row>
    <row r="742" hidden="1">
      <c r="A742" s="10"/>
      <c r="O742" s="10"/>
    </row>
    <row r="743" hidden="1">
      <c r="A743" s="10"/>
      <c r="O743" s="10"/>
    </row>
    <row r="744" hidden="1">
      <c r="A744" s="10"/>
      <c r="O744" s="10"/>
    </row>
    <row r="745" hidden="1">
      <c r="A745" s="10"/>
      <c r="O745" s="10"/>
    </row>
    <row r="746" hidden="1">
      <c r="A746" s="10"/>
      <c r="O746" s="10"/>
    </row>
    <row r="747" hidden="1">
      <c r="A747" s="10"/>
      <c r="O747" s="10"/>
    </row>
    <row r="748" hidden="1">
      <c r="A748" s="10"/>
      <c r="O748" s="10"/>
    </row>
    <row r="749" hidden="1">
      <c r="A749" s="10"/>
      <c r="O749" s="10"/>
    </row>
    <row r="750" hidden="1">
      <c r="A750" s="10"/>
      <c r="O750" s="10"/>
    </row>
    <row r="751" hidden="1">
      <c r="A751" s="10"/>
      <c r="O751" s="10"/>
    </row>
    <row r="752" hidden="1">
      <c r="A752" s="10"/>
      <c r="O752" s="10"/>
    </row>
    <row r="753" hidden="1">
      <c r="A753" s="10"/>
      <c r="O753" s="10"/>
    </row>
    <row r="754" hidden="1">
      <c r="A754" s="10"/>
      <c r="O754" s="10"/>
    </row>
    <row r="755" hidden="1">
      <c r="A755" s="10"/>
      <c r="O755" s="10"/>
    </row>
    <row r="756" hidden="1">
      <c r="A756" s="10"/>
      <c r="O756" s="10"/>
    </row>
    <row r="757" hidden="1">
      <c r="A757" s="10"/>
      <c r="O757" s="10"/>
    </row>
    <row r="758" hidden="1">
      <c r="A758" s="10"/>
      <c r="O758" s="10"/>
    </row>
    <row r="759" hidden="1">
      <c r="A759" s="10"/>
      <c r="O759" s="10"/>
    </row>
    <row r="760" hidden="1">
      <c r="A760" s="10"/>
      <c r="O760" s="10"/>
    </row>
    <row r="761" hidden="1">
      <c r="A761" s="10"/>
      <c r="O761" s="10"/>
    </row>
    <row r="762" hidden="1">
      <c r="A762" s="10"/>
      <c r="O762" s="10"/>
    </row>
    <row r="763" hidden="1">
      <c r="A763" s="10"/>
      <c r="O763" s="10"/>
    </row>
    <row r="764" hidden="1">
      <c r="A764" s="10"/>
      <c r="O764" s="10"/>
    </row>
    <row r="765" hidden="1">
      <c r="A765" s="10"/>
      <c r="O765" s="10"/>
    </row>
    <row r="766" hidden="1">
      <c r="A766" s="10"/>
      <c r="O766" s="10"/>
    </row>
    <row r="767" hidden="1">
      <c r="A767" s="10"/>
      <c r="O767" s="10"/>
    </row>
    <row r="768" hidden="1">
      <c r="A768" s="10"/>
      <c r="O768" s="10"/>
    </row>
    <row r="769" hidden="1">
      <c r="A769" s="10"/>
      <c r="O769" s="10"/>
    </row>
    <row r="770" hidden="1">
      <c r="A770" s="10"/>
      <c r="O770" s="10"/>
    </row>
    <row r="771" hidden="1">
      <c r="A771" s="10"/>
      <c r="O771" s="10"/>
    </row>
    <row r="772" hidden="1">
      <c r="A772" s="10"/>
      <c r="O772" s="10"/>
    </row>
    <row r="773" hidden="1">
      <c r="A773" s="10"/>
      <c r="O773" s="10"/>
    </row>
    <row r="774" hidden="1">
      <c r="A774" s="10"/>
      <c r="O774" s="10"/>
    </row>
    <row r="775" hidden="1">
      <c r="A775" s="10"/>
      <c r="O775" s="10"/>
    </row>
    <row r="776" hidden="1">
      <c r="A776" s="10"/>
      <c r="O776" s="10"/>
    </row>
    <row r="777" hidden="1">
      <c r="A777" s="10"/>
      <c r="O777" s="10"/>
    </row>
    <row r="778" hidden="1">
      <c r="A778" s="10"/>
      <c r="O778" s="10"/>
    </row>
    <row r="779" hidden="1">
      <c r="A779" s="10"/>
      <c r="O779" s="10"/>
    </row>
    <row r="780" hidden="1">
      <c r="A780" s="10"/>
      <c r="O780" s="10"/>
    </row>
    <row r="781" hidden="1">
      <c r="A781" s="10"/>
      <c r="O781" s="10"/>
    </row>
    <row r="782" hidden="1">
      <c r="A782" s="10"/>
      <c r="O782" s="10"/>
    </row>
    <row r="783" hidden="1">
      <c r="A783" s="10"/>
      <c r="O783" s="10"/>
    </row>
    <row r="784" hidden="1">
      <c r="A784" s="10"/>
      <c r="O784" s="10"/>
    </row>
    <row r="785" hidden="1">
      <c r="A785" s="10"/>
      <c r="O785" s="10"/>
    </row>
    <row r="786" hidden="1">
      <c r="A786" s="10"/>
      <c r="O786" s="10"/>
    </row>
    <row r="787" hidden="1">
      <c r="A787" s="10"/>
      <c r="O787" s="10"/>
    </row>
    <row r="788" hidden="1">
      <c r="A788" s="10"/>
      <c r="O788" s="10"/>
    </row>
    <row r="789" hidden="1">
      <c r="A789" s="10"/>
      <c r="O789" s="10"/>
    </row>
    <row r="790" hidden="1">
      <c r="A790" s="10"/>
      <c r="O790" s="10"/>
    </row>
    <row r="791" hidden="1">
      <c r="A791" s="10"/>
      <c r="O791" s="10"/>
    </row>
    <row r="792" hidden="1">
      <c r="A792" s="10"/>
      <c r="O792" s="10"/>
    </row>
    <row r="793" hidden="1">
      <c r="A793" s="10"/>
      <c r="O793" s="10"/>
    </row>
    <row r="794" hidden="1">
      <c r="A794" s="10"/>
      <c r="O794" s="10"/>
    </row>
    <row r="795" hidden="1">
      <c r="A795" s="10"/>
      <c r="O795" s="10"/>
    </row>
    <row r="796" hidden="1">
      <c r="A796" s="10"/>
      <c r="O796" s="10"/>
    </row>
    <row r="797" hidden="1">
      <c r="A797" s="10"/>
      <c r="O797" s="10"/>
    </row>
    <row r="798" hidden="1">
      <c r="A798" s="10"/>
      <c r="O798" s="10"/>
    </row>
    <row r="799" hidden="1">
      <c r="A799" s="10"/>
      <c r="O799" s="10"/>
    </row>
    <row r="800" hidden="1">
      <c r="A800" s="10"/>
      <c r="O800" s="10"/>
    </row>
    <row r="801" hidden="1">
      <c r="A801" s="10"/>
      <c r="O801" s="10"/>
    </row>
    <row r="802" hidden="1">
      <c r="A802" s="10"/>
      <c r="O802" s="10"/>
    </row>
    <row r="803" hidden="1">
      <c r="A803" s="10"/>
      <c r="O803" s="10"/>
    </row>
    <row r="804" hidden="1">
      <c r="A804" s="10"/>
      <c r="O804" s="10"/>
    </row>
    <row r="805" hidden="1">
      <c r="A805" s="10"/>
      <c r="O805" s="10"/>
    </row>
    <row r="806" hidden="1">
      <c r="A806" s="10"/>
      <c r="O806" s="10"/>
    </row>
    <row r="807" hidden="1">
      <c r="A807" s="10"/>
      <c r="O807" s="10"/>
    </row>
    <row r="808" hidden="1">
      <c r="A808" s="10"/>
      <c r="O808" s="10"/>
    </row>
    <row r="809" hidden="1">
      <c r="A809" s="10"/>
      <c r="O809" s="10"/>
    </row>
    <row r="810" hidden="1">
      <c r="A810" s="10"/>
      <c r="O810" s="10"/>
    </row>
    <row r="811" hidden="1">
      <c r="A811" s="10"/>
      <c r="O811" s="10"/>
    </row>
    <row r="812" hidden="1">
      <c r="A812" s="10"/>
      <c r="O812" s="10"/>
    </row>
    <row r="813" hidden="1">
      <c r="A813" s="10"/>
      <c r="O813" s="10"/>
    </row>
    <row r="814" hidden="1">
      <c r="A814" s="10"/>
      <c r="O814" s="10"/>
    </row>
    <row r="815" hidden="1">
      <c r="A815" s="10"/>
      <c r="O815" s="10"/>
    </row>
    <row r="816" hidden="1">
      <c r="A816" s="10"/>
      <c r="O816" s="10"/>
    </row>
    <row r="817" hidden="1">
      <c r="A817" s="10"/>
      <c r="O817" s="10"/>
    </row>
    <row r="818" hidden="1">
      <c r="A818" s="10"/>
      <c r="O818" s="10"/>
    </row>
    <row r="819" hidden="1">
      <c r="A819" s="10"/>
      <c r="O819" s="10"/>
    </row>
    <row r="820" hidden="1">
      <c r="A820" s="10"/>
      <c r="O820" s="10"/>
    </row>
    <row r="821" hidden="1">
      <c r="A821" s="10"/>
      <c r="O821" s="10"/>
    </row>
    <row r="822" hidden="1">
      <c r="A822" s="10"/>
      <c r="O822" s="10"/>
    </row>
    <row r="823" hidden="1">
      <c r="A823" s="10"/>
      <c r="O823" s="10"/>
    </row>
    <row r="824" hidden="1">
      <c r="A824" s="10"/>
      <c r="O824" s="10"/>
    </row>
    <row r="825" hidden="1">
      <c r="A825" s="10"/>
      <c r="O825" s="10"/>
    </row>
    <row r="826" hidden="1">
      <c r="A826" s="10"/>
      <c r="O826" s="10"/>
    </row>
    <row r="827" hidden="1">
      <c r="A827" s="10"/>
      <c r="O827" s="10"/>
    </row>
    <row r="828" hidden="1">
      <c r="A828" s="10"/>
      <c r="O828" s="10"/>
    </row>
    <row r="829" hidden="1">
      <c r="A829" s="10"/>
      <c r="O829" s="10"/>
    </row>
    <row r="830" hidden="1">
      <c r="A830" s="10"/>
      <c r="O830" s="10"/>
    </row>
    <row r="831" hidden="1">
      <c r="A831" s="10"/>
      <c r="O831" s="10"/>
    </row>
    <row r="832" hidden="1">
      <c r="A832" s="10"/>
      <c r="O832" s="10"/>
    </row>
    <row r="833" hidden="1">
      <c r="A833" s="10"/>
      <c r="O833" s="10"/>
    </row>
    <row r="834" hidden="1">
      <c r="A834" s="10"/>
      <c r="O834" s="10"/>
    </row>
    <row r="835" hidden="1">
      <c r="A835" s="10"/>
      <c r="O835" s="10"/>
    </row>
    <row r="836" hidden="1">
      <c r="A836" s="10"/>
      <c r="O836" s="10"/>
    </row>
    <row r="837" hidden="1">
      <c r="A837" s="10"/>
      <c r="O837" s="10"/>
    </row>
    <row r="838" hidden="1">
      <c r="A838" s="10"/>
      <c r="O838" s="10"/>
    </row>
    <row r="839" hidden="1">
      <c r="A839" s="10"/>
      <c r="O839" s="10"/>
    </row>
    <row r="840" hidden="1">
      <c r="A840" s="10"/>
      <c r="O840" s="10"/>
    </row>
    <row r="841" hidden="1">
      <c r="A841" s="10"/>
      <c r="O841" s="10"/>
    </row>
    <row r="842" hidden="1">
      <c r="A842" s="10"/>
      <c r="O842" s="10"/>
    </row>
    <row r="843" hidden="1">
      <c r="A843" s="10"/>
      <c r="O843" s="10"/>
    </row>
    <row r="844" hidden="1">
      <c r="A844" s="10"/>
      <c r="O844" s="10"/>
    </row>
    <row r="845" hidden="1">
      <c r="A845" s="10"/>
      <c r="O845" s="10"/>
    </row>
    <row r="846" hidden="1">
      <c r="A846" s="10"/>
      <c r="O846" s="10"/>
    </row>
    <row r="847" hidden="1">
      <c r="A847" s="10"/>
      <c r="O847" s="10"/>
    </row>
    <row r="848" hidden="1">
      <c r="A848" s="10"/>
      <c r="O848" s="10"/>
    </row>
    <row r="849" hidden="1">
      <c r="A849" s="10"/>
      <c r="O849" s="10"/>
    </row>
    <row r="850" hidden="1">
      <c r="A850" s="10"/>
      <c r="O850" s="10"/>
    </row>
    <row r="851" hidden="1">
      <c r="A851" s="10"/>
      <c r="O851" s="10"/>
    </row>
    <row r="852" hidden="1">
      <c r="A852" s="10"/>
      <c r="O852" s="10"/>
    </row>
    <row r="853" hidden="1">
      <c r="A853" s="10"/>
      <c r="O853" s="10"/>
    </row>
    <row r="854" hidden="1">
      <c r="A854" s="10"/>
      <c r="O854" s="10"/>
    </row>
    <row r="855" hidden="1">
      <c r="A855" s="10"/>
      <c r="O855" s="10"/>
    </row>
    <row r="856" hidden="1">
      <c r="A856" s="10"/>
      <c r="O856" s="10"/>
    </row>
    <row r="857" hidden="1">
      <c r="A857" s="10"/>
      <c r="O857" s="10"/>
    </row>
    <row r="858" hidden="1">
      <c r="A858" s="10"/>
      <c r="O858" s="10"/>
    </row>
    <row r="859" hidden="1">
      <c r="A859" s="10"/>
      <c r="O859" s="10"/>
    </row>
    <row r="860" hidden="1">
      <c r="A860" s="10"/>
      <c r="O860" s="10"/>
    </row>
    <row r="861" hidden="1">
      <c r="A861" s="10"/>
      <c r="O861" s="10"/>
    </row>
    <row r="862" hidden="1">
      <c r="A862" s="10"/>
      <c r="O862" s="10"/>
    </row>
    <row r="863" hidden="1">
      <c r="A863" s="10"/>
      <c r="O863" s="10"/>
    </row>
    <row r="864" hidden="1">
      <c r="A864" s="10"/>
      <c r="O864" s="10"/>
    </row>
    <row r="865" hidden="1">
      <c r="A865" s="10"/>
      <c r="O865" s="10"/>
    </row>
    <row r="866" hidden="1">
      <c r="A866" s="10"/>
      <c r="O866" s="10"/>
    </row>
    <row r="867" hidden="1">
      <c r="A867" s="10"/>
      <c r="O867" s="10"/>
    </row>
    <row r="868" hidden="1">
      <c r="A868" s="10"/>
      <c r="O868" s="10"/>
    </row>
    <row r="869" hidden="1">
      <c r="A869" s="10"/>
      <c r="O869" s="10"/>
    </row>
    <row r="870" hidden="1">
      <c r="A870" s="10"/>
      <c r="O870" s="10"/>
    </row>
    <row r="871" hidden="1">
      <c r="A871" s="10"/>
      <c r="O871" s="10"/>
    </row>
    <row r="872" hidden="1">
      <c r="A872" s="10"/>
      <c r="O872" s="10"/>
    </row>
    <row r="873" hidden="1">
      <c r="A873" s="10"/>
      <c r="O873" s="10"/>
    </row>
    <row r="874" hidden="1">
      <c r="A874" s="10"/>
      <c r="O874" s="10"/>
    </row>
    <row r="875" hidden="1">
      <c r="A875" s="10"/>
      <c r="O875" s="10"/>
    </row>
    <row r="876" hidden="1">
      <c r="A876" s="10"/>
      <c r="O876" s="10"/>
    </row>
    <row r="877" hidden="1">
      <c r="A877" s="10"/>
      <c r="O877" s="10"/>
    </row>
    <row r="878" hidden="1">
      <c r="A878" s="10"/>
      <c r="O878" s="10"/>
    </row>
    <row r="879" hidden="1">
      <c r="A879" s="10"/>
      <c r="O879" s="10"/>
    </row>
    <row r="880" hidden="1">
      <c r="A880" s="10"/>
      <c r="O880" s="10"/>
    </row>
    <row r="881" hidden="1">
      <c r="A881" s="10"/>
      <c r="O881" s="10"/>
    </row>
    <row r="882" hidden="1">
      <c r="A882" s="10"/>
      <c r="O882" s="10"/>
    </row>
    <row r="883" hidden="1">
      <c r="A883" s="10"/>
      <c r="O883" s="10"/>
    </row>
    <row r="884" hidden="1">
      <c r="A884" s="10"/>
      <c r="O884" s="10"/>
    </row>
    <row r="885" hidden="1">
      <c r="A885" s="10"/>
      <c r="O885" s="10"/>
    </row>
    <row r="886" hidden="1">
      <c r="A886" s="10"/>
      <c r="O886" s="10"/>
    </row>
    <row r="887" hidden="1">
      <c r="A887" s="10"/>
      <c r="O887" s="10"/>
    </row>
    <row r="888" hidden="1">
      <c r="A888" s="10"/>
      <c r="O888" s="10"/>
    </row>
    <row r="889" hidden="1">
      <c r="A889" s="10"/>
      <c r="O889" s="10"/>
    </row>
    <row r="890" hidden="1">
      <c r="A890" s="10"/>
      <c r="O890" s="10"/>
    </row>
    <row r="891" hidden="1">
      <c r="A891" s="10"/>
      <c r="O891" s="10"/>
    </row>
    <row r="892" hidden="1">
      <c r="A892" s="10"/>
      <c r="O892" s="10"/>
    </row>
    <row r="893" hidden="1">
      <c r="A893" s="10"/>
      <c r="O893" s="10"/>
    </row>
    <row r="894" hidden="1">
      <c r="A894" s="10"/>
      <c r="O894" s="10"/>
    </row>
    <row r="895" hidden="1">
      <c r="A895" s="10"/>
      <c r="O895" s="10"/>
    </row>
    <row r="896" hidden="1">
      <c r="A896" s="10"/>
      <c r="O896" s="10"/>
    </row>
    <row r="897" hidden="1">
      <c r="A897" s="10"/>
      <c r="O897" s="10"/>
    </row>
    <row r="898" hidden="1">
      <c r="A898" s="10"/>
      <c r="O898" s="10"/>
    </row>
    <row r="899" hidden="1">
      <c r="A899" s="10"/>
      <c r="O899" s="10"/>
    </row>
    <row r="900" hidden="1">
      <c r="A900" s="10"/>
      <c r="O900" s="10"/>
    </row>
    <row r="901" hidden="1">
      <c r="A901" s="10"/>
      <c r="O901" s="10"/>
    </row>
    <row r="902" hidden="1">
      <c r="A902" s="10"/>
      <c r="O902" s="10"/>
    </row>
    <row r="903" hidden="1">
      <c r="A903" s="10"/>
      <c r="O903" s="10"/>
    </row>
    <row r="904" hidden="1">
      <c r="A904" s="10"/>
      <c r="O904" s="10"/>
    </row>
    <row r="905" hidden="1">
      <c r="A905" s="10"/>
      <c r="O905" s="10"/>
    </row>
    <row r="906" hidden="1">
      <c r="A906" s="10"/>
      <c r="O906" s="10"/>
    </row>
    <row r="907" hidden="1">
      <c r="A907" s="10"/>
      <c r="O907" s="10"/>
    </row>
    <row r="908" hidden="1">
      <c r="A908" s="10"/>
      <c r="O908" s="10"/>
    </row>
    <row r="909" hidden="1">
      <c r="A909" s="10"/>
      <c r="O909" s="10"/>
    </row>
    <row r="910" hidden="1">
      <c r="A910" s="10"/>
      <c r="O910" s="10"/>
    </row>
    <row r="911" hidden="1">
      <c r="A911" s="10"/>
      <c r="O911" s="10"/>
    </row>
    <row r="912" hidden="1">
      <c r="A912" s="10"/>
      <c r="O912" s="10"/>
    </row>
    <row r="913" hidden="1">
      <c r="A913" s="10"/>
      <c r="O913" s="10"/>
    </row>
    <row r="914" hidden="1">
      <c r="A914" s="10"/>
      <c r="O914" s="10"/>
    </row>
    <row r="915" hidden="1">
      <c r="A915" s="10"/>
      <c r="O915" s="10"/>
    </row>
    <row r="916" hidden="1">
      <c r="A916" s="10"/>
      <c r="O916" s="10"/>
    </row>
    <row r="917" hidden="1">
      <c r="A917" s="10"/>
      <c r="O917" s="10"/>
    </row>
    <row r="918" hidden="1">
      <c r="A918" s="10"/>
      <c r="O918" s="10"/>
    </row>
    <row r="919" hidden="1">
      <c r="A919" s="10"/>
      <c r="O919" s="10"/>
    </row>
    <row r="920" hidden="1">
      <c r="A920" s="10"/>
      <c r="O920" s="10"/>
    </row>
    <row r="921" hidden="1">
      <c r="A921" s="10"/>
      <c r="O921" s="10"/>
    </row>
    <row r="922" hidden="1">
      <c r="A922" s="10"/>
      <c r="O922" s="10"/>
    </row>
    <row r="923" hidden="1">
      <c r="A923" s="10"/>
      <c r="O923" s="10"/>
    </row>
    <row r="924" hidden="1">
      <c r="A924" s="10"/>
      <c r="O924" s="10"/>
    </row>
    <row r="925" hidden="1">
      <c r="A925" s="10"/>
      <c r="O925" s="10"/>
    </row>
    <row r="926" hidden="1">
      <c r="A926" s="10"/>
      <c r="O926" s="10"/>
    </row>
    <row r="927" hidden="1">
      <c r="A927" s="10"/>
      <c r="O927" s="10"/>
    </row>
    <row r="928" hidden="1">
      <c r="A928" s="10"/>
      <c r="O928" s="10"/>
    </row>
    <row r="929" hidden="1">
      <c r="A929" s="10"/>
      <c r="O929" s="10"/>
    </row>
    <row r="930" hidden="1">
      <c r="A930" s="10"/>
      <c r="O930" s="10"/>
    </row>
    <row r="931" hidden="1">
      <c r="A931" s="10"/>
      <c r="O931" s="10"/>
    </row>
    <row r="932" hidden="1">
      <c r="A932" s="10"/>
      <c r="O932" s="10"/>
    </row>
    <row r="933" hidden="1">
      <c r="A933" s="10"/>
      <c r="O933" s="10"/>
    </row>
    <row r="934" hidden="1">
      <c r="A934" s="10"/>
      <c r="O934" s="10"/>
    </row>
    <row r="935" hidden="1">
      <c r="A935" s="10"/>
      <c r="O935" s="10"/>
    </row>
    <row r="936" hidden="1">
      <c r="A936" s="10"/>
      <c r="O936" s="10"/>
    </row>
    <row r="937" hidden="1">
      <c r="A937" s="10"/>
      <c r="O937" s="10"/>
    </row>
    <row r="938" hidden="1">
      <c r="A938" s="10"/>
      <c r="O938" s="10"/>
    </row>
    <row r="939" hidden="1">
      <c r="A939" s="10"/>
      <c r="O939" s="10"/>
    </row>
    <row r="940" hidden="1">
      <c r="A940" s="10"/>
      <c r="O940" s="10"/>
    </row>
    <row r="941" hidden="1">
      <c r="A941" s="10"/>
      <c r="O941" s="10"/>
    </row>
    <row r="942" hidden="1">
      <c r="A942" s="10"/>
      <c r="O942" s="10"/>
    </row>
    <row r="943" hidden="1">
      <c r="A943" s="10"/>
      <c r="O943" s="10"/>
    </row>
    <row r="944" hidden="1">
      <c r="A944" s="10"/>
      <c r="O944" s="10"/>
    </row>
    <row r="945" hidden="1">
      <c r="A945" s="10"/>
      <c r="O945" s="10"/>
    </row>
    <row r="946" hidden="1">
      <c r="A946" s="10"/>
      <c r="O946" s="10"/>
    </row>
    <row r="947" hidden="1">
      <c r="A947" s="10"/>
      <c r="O947" s="10"/>
    </row>
    <row r="948" hidden="1">
      <c r="A948" s="10"/>
      <c r="O948" s="10"/>
    </row>
    <row r="949" hidden="1">
      <c r="A949" s="10"/>
      <c r="O949" s="10"/>
    </row>
    <row r="950" hidden="1">
      <c r="A950" s="10"/>
      <c r="O950" s="10"/>
    </row>
    <row r="951" hidden="1">
      <c r="A951" s="10"/>
      <c r="O951" s="10"/>
    </row>
    <row r="952" hidden="1">
      <c r="A952" s="10"/>
      <c r="O952" s="10"/>
    </row>
    <row r="953" hidden="1">
      <c r="A953" s="10"/>
      <c r="O953" s="10"/>
    </row>
    <row r="954" hidden="1">
      <c r="A954" s="10"/>
      <c r="O954" s="10"/>
    </row>
    <row r="955" hidden="1">
      <c r="A955" s="10"/>
      <c r="O955" s="10"/>
    </row>
    <row r="956" hidden="1">
      <c r="A956" s="10"/>
      <c r="O956" s="10"/>
    </row>
    <row r="957" hidden="1">
      <c r="A957" s="10"/>
      <c r="O957" s="10"/>
    </row>
    <row r="958" hidden="1">
      <c r="A958" s="10"/>
      <c r="O958" s="10"/>
    </row>
    <row r="959" hidden="1">
      <c r="A959" s="10"/>
      <c r="O959" s="10"/>
    </row>
    <row r="960" hidden="1">
      <c r="A960" s="10"/>
      <c r="O960" s="10"/>
    </row>
    <row r="961" hidden="1">
      <c r="A961" s="10"/>
      <c r="O961" s="10"/>
    </row>
    <row r="962" hidden="1">
      <c r="A962" s="10"/>
      <c r="O962" s="10"/>
    </row>
    <row r="963" hidden="1">
      <c r="A963" s="10"/>
      <c r="O963" s="10"/>
    </row>
    <row r="964" hidden="1">
      <c r="A964" s="10"/>
      <c r="O964" s="10"/>
    </row>
    <row r="965" hidden="1">
      <c r="A965" s="10"/>
      <c r="O965" s="10"/>
    </row>
    <row r="966" hidden="1">
      <c r="A966" s="10"/>
      <c r="O966" s="10"/>
    </row>
    <row r="967" hidden="1">
      <c r="A967" s="10"/>
      <c r="O967" s="10"/>
    </row>
    <row r="968" hidden="1">
      <c r="A968" s="10"/>
      <c r="O968" s="10"/>
    </row>
    <row r="969" hidden="1">
      <c r="A969" s="10"/>
      <c r="O969" s="10"/>
    </row>
    <row r="970" hidden="1">
      <c r="A970" s="10"/>
      <c r="O970" s="10"/>
    </row>
    <row r="971" hidden="1">
      <c r="A971" s="10"/>
      <c r="O971" s="10"/>
    </row>
    <row r="972" hidden="1">
      <c r="A972" s="10"/>
      <c r="O972" s="10"/>
    </row>
    <row r="973" hidden="1">
      <c r="A973" s="10"/>
      <c r="O973" s="10"/>
    </row>
    <row r="974" hidden="1">
      <c r="A974" s="10"/>
      <c r="O974" s="10"/>
    </row>
    <row r="975" hidden="1">
      <c r="A975" s="10"/>
      <c r="O975" s="10"/>
    </row>
    <row r="976" hidden="1">
      <c r="A976" s="10"/>
      <c r="O976" s="10"/>
    </row>
    <row r="977" hidden="1">
      <c r="A977" s="10"/>
      <c r="O977" s="10"/>
    </row>
    <row r="978" hidden="1">
      <c r="A978" s="10"/>
      <c r="O978" s="10"/>
    </row>
    <row r="979" hidden="1">
      <c r="A979" s="10"/>
      <c r="O979" s="10"/>
    </row>
    <row r="980" hidden="1">
      <c r="A980" s="10"/>
      <c r="O980" s="10"/>
    </row>
    <row r="981" hidden="1">
      <c r="A981" s="10"/>
      <c r="O981" s="10"/>
    </row>
    <row r="982" hidden="1">
      <c r="A982" s="10"/>
      <c r="O982" s="10"/>
    </row>
    <row r="983" hidden="1">
      <c r="A983" s="10"/>
      <c r="O983" s="10"/>
    </row>
    <row r="984" hidden="1">
      <c r="A984" s="10"/>
      <c r="O984" s="10"/>
    </row>
    <row r="985" hidden="1">
      <c r="A985" s="10"/>
      <c r="O985" s="10"/>
    </row>
    <row r="986" hidden="1">
      <c r="A986" s="10"/>
      <c r="O986" s="10"/>
    </row>
    <row r="987" hidden="1">
      <c r="A987" s="10"/>
      <c r="O987" s="10"/>
    </row>
    <row r="988" hidden="1">
      <c r="A988" s="10"/>
      <c r="O988" s="10"/>
    </row>
    <row r="989" hidden="1">
      <c r="A989" s="10"/>
      <c r="O989" s="10"/>
    </row>
    <row r="990" hidden="1">
      <c r="A990" s="10"/>
      <c r="O990" s="10"/>
    </row>
    <row r="991" hidden="1">
      <c r="A991" s="10"/>
      <c r="O991" s="10"/>
    </row>
    <row r="992" hidden="1">
      <c r="A992" s="10"/>
      <c r="O992" s="10"/>
    </row>
    <row r="993" hidden="1">
      <c r="A993" s="10"/>
      <c r="O993" s="10"/>
    </row>
    <row r="994" hidden="1">
      <c r="A994" s="10"/>
      <c r="O994" s="10"/>
    </row>
    <row r="995" hidden="1">
      <c r="A995" s="10"/>
      <c r="O995" s="10"/>
    </row>
    <row r="996" hidden="1">
      <c r="A996" s="10"/>
      <c r="O996" s="10"/>
    </row>
    <row r="997" hidden="1">
      <c r="A997" s="10"/>
      <c r="O997" s="10"/>
    </row>
    <row r="998" hidden="1">
      <c r="A998" s="10"/>
      <c r="O998" s="10"/>
    </row>
    <row r="999" hidden="1">
      <c r="A999" s="10"/>
      <c r="O999" s="10"/>
    </row>
    <row r="1000" hidden="1">
      <c r="A1000" s="10"/>
      <c r="O1000" s="10"/>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0"/>
    <col customWidth="1" min="15" max="15" width="16.5"/>
    <col customWidth="1" min="17" max="17" width="19.25"/>
    <col customWidth="1" min="20" max="20" width="27.13"/>
    <col hidden="1" min="22" max="27" width="12.63"/>
  </cols>
  <sheetData>
    <row r="1">
      <c r="A1" s="20" t="s">
        <v>151</v>
      </c>
      <c r="B1" s="20" t="s">
        <v>152</v>
      </c>
      <c r="C1" s="21" t="s">
        <v>2</v>
      </c>
      <c r="D1" s="21" t="s">
        <v>3</v>
      </c>
      <c r="E1" s="21" t="s">
        <v>4</v>
      </c>
      <c r="F1" s="21" t="s">
        <v>5</v>
      </c>
      <c r="G1" s="21" t="s">
        <v>6</v>
      </c>
      <c r="H1" s="22" t="s">
        <v>7</v>
      </c>
      <c r="I1" s="22" t="s">
        <v>8</v>
      </c>
      <c r="J1" s="22" t="s">
        <v>9</v>
      </c>
      <c r="K1" s="22" t="s">
        <v>10</v>
      </c>
      <c r="L1" s="22" t="s">
        <v>11</v>
      </c>
      <c r="M1" s="22" t="s">
        <v>12</v>
      </c>
      <c r="N1" s="22" t="s">
        <v>13</v>
      </c>
      <c r="O1" s="23" t="s">
        <v>153</v>
      </c>
      <c r="P1" s="23" t="s">
        <v>154</v>
      </c>
      <c r="Q1" s="24" t="s">
        <v>155</v>
      </c>
      <c r="R1" s="24" t="s">
        <v>156</v>
      </c>
      <c r="S1" s="20" t="s">
        <v>157</v>
      </c>
      <c r="T1" s="25" t="s">
        <v>158</v>
      </c>
      <c r="U1" s="20" t="s">
        <v>159</v>
      </c>
      <c r="V1" s="20"/>
      <c r="W1" s="20"/>
      <c r="X1" s="20"/>
      <c r="Y1" s="20"/>
      <c r="Z1" s="20"/>
      <c r="AA1" s="20"/>
    </row>
    <row r="2">
      <c r="A2" s="26" t="s">
        <v>118</v>
      </c>
      <c r="B2" s="27" t="s">
        <v>18</v>
      </c>
      <c r="C2" s="26">
        <v>0.0</v>
      </c>
      <c r="D2" s="26">
        <v>0.0</v>
      </c>
      <c r="E2" s="26">
        <v>0.0</v>
      </c>
      <c r="F2" s="26">
        <v>52.0</v>
      </c>
      <c r="G2" s="26">
        <v>0.0</v>
      </c>
      <c r="H2" s="26">
        <v>0.0</v>
      </c>
      <c r="I2" s="26">
        <v>0.0</v>
      </c>
      <c r="J2" s="26">
        <v>0.0</v>
      </c>
      <c r="K2" s="26">
        <v>0.0</v>
      </c>
      <c r="L2" s="26">
        <v>0.0</v>
      </c>
      <c r="M2" s="26">
        <v>0.0</v>
      </c>
      <c r="N2" s="26">
        <v>0.0</v>
      </c>
      <c r="O2" s="28">
        <f t="shared" ref="O2:O128" si="1">sum(C2:G2)</f>
        <v>52</v>
      </c>
      <c r="P2" s="27" t="s">
        <v>160</v>
      </c>
      <c r="Q2" s="28">
        <f t="shared" ref="Q2:Q128" si="2">sum(H2:N2)</f>
        <v>0</v>
      </c>
      <c r="R2" s="27" t="s">
        <v>161</v>
      </c>
      <c r="S2" s="28">
        <f t="shared" ref="S2:S128" si="3">SUM(C2:N2)</f>
        <v>52</v>
      </c>
      <c r="T2" s="29" t="str">
        <f t="shared" ref="T2:T128" si="4">P2 &amp; "_" &amp; R2</f>
        <v>High_Social_Low_Financial</v>
      </c>
      <c r="U2" s="28" t="str">
        <f t="shared" ref="U2:U128" si="5">O2/Q2</f>
        <v>#DIV/0!</v>
      </c>
      <c r="V2" s="30"/>
      <c r="W2" s="30"/>
      <c r="X2" s="30"/>
      <c r="Y2" s="30"/>
      <c r="Z2" s="30"/>
      <c r="AA2" s="30"/>
    </row>
    <row r="3">
      <c r="A3" s="31" t="s">
        <v>35</v>
      </c>
      <c r="B3" s="32" t="s">
        <v>18</v>
      </c>
      <c r="C3" s="33">
        <v>1.0</v>
      </c>
      <c r="D3" s="33">
        <v>3.0</v>
      </c>
      <c r="E3" s="33">
        <v>4.0</v>
      </c>
      <c r="F3" s="33">
        <v>10.0</v>
      </c>
      <c r="G3" s="33">
        <v>0.0</v>
      </c>
      <c r="H3" s="34">
        <v>7.0</v>
      </c>
      <c r="I3" s="34">
        <v>0.0</v>
      </c>
      <c r="J3" s="34">
        <v>0.0</v>
      </c>
      <c r="K3" s="34">
        <v>0.0</v>
      </c>
      <c r="L3" s="34">
        <v>0.0</v>
      </c>
      <c r="M3" s="34">
        <v>25.0</v>
      </c>
      <c r="N3" s="34">
        <v>0.0</v>
      </c>
      <c r="O3" s="35">
        <f t="shared" si="1"/>
        <v>18</v>
      </c>
      <c r="P3" s="36" t="s">
        <v>160</v>
      </c>
      <c r="Q3" s="37">
        <f t="shared" si="2"/>
        <v>32</v>
      </c>
      <c r="R3" s="38" t="s">
        <v>162</v>
      </c>
      <c r="S3" s="39">
        <f t="shared" si="3"/>
        <v>50</v>
      </c>
      <c r="T3" s="25" t="str">
        <f t="shared" si="4"/>
        <v>High_Social_High_Financial</v>
      </c>
      <c r="U3" s="39">
        <f t="shared" si="5"/>
        <v>0.5625</v>
      </c>
      <c r="V3" s="40"/>
      <c r="W3" s="40"/>
      <c r="X3" s="40"/>
      <c r="Y3" s="40"/>
      <c r="Z3" s="40"/>
      <c r="AA3" s="40"/>
    </row>
    <row r="4">
      <c r="A4" s="31" t="s">
        <v>56</v>
      </c>
      <c r="B4" s="32" t="s">
        <v>26</v>
      </c>
      <c r="C4" s="33">
        <v>0.0</v>
      </c>
      <c r="D4" s="33">
        <v>5.0</v>
      </c>
      <c r="E4" s="33">
        <v>34.0</v>
      </c>
      <c r="F4" s="33">
        <v>3.0</v>
      </c>
      <c r="G4" s="33">
        <v>0.0</v>
      </c>
      <c r="H4" s="34">
        <v>3.0</v>
      </c>
      <c r="I4" s="34">
        <v>0.0</v>
      </c>
      <c r="J4" s="34">
        <v>1.0</v>
      </c>
      <c r="K4" s="34">
        <v>0.0</v>
      </c>
      <c r="L4" s="34">
        <v>0.0</v>
      </c>
      <c r="M4" s="34">
        <v>2.0</v>
      </c>
      <c r="N4" s="34">
        <v>0.0</v>
      </c>
      <c r="O4" s="35">
        <f t="shared" si="1"/>
        <v>42</v>
      </c>
      <c r="P4" s="36" t="s">
        <v>160</v>
      </c>
      <c r="Q4" s="37">
        <f t="shared" si="2"/>
        <v>6</v>
      </c>
      <c r="R4" s="38" t="s">
        <v>163</v>
      </c>
      <c r="S4" s="39">
        <f t="shared" si="3"/>
        <v>48</v>
      </c>
      <c r="T4" s="25" t="str">
        <f t="shared" si="4"/>
        <v>High_Social_Medium_Financial</v>
      </c>
      <c r="U4" s="39">
        <f t="shared" si="5"/>
        <v>7</v>
      </c>
      <c r="V4" s="40"/>
      <c r="W4" s="40"/>
      <c r="X4" s="40"/>
      <c r="Y4" s="40"/>
      <c r="Z4" s="40"/>
      <c r="AA4" s="40"/>
    </row>
    <row r="5">
      <c r="A5" s="31" t="s">
        <v>133</v>
      </c>
      <c r="B5" s="41" t="s">
        <v>18</v>
      </c>
      <c r="C5" s="33">
        <v>0.0</v>
      </c>
      <c r="D5" s="33">
        <v>5.0</v>
      </c>
      <c r="E5" s="33">
        <v>6.0</v>
      </c>
      <c r="F5" s="33">
        <v>23.0</v>
      </c>
      <c r="G5" s="33">
        <v>2.0</v>
      </c>
      <c r="H5" s="34">
        <v>0.0</v>
      </c>
      <c r="I5" s="34">
        <v>0.0</v>
      </c>
      <c r="J5" s="34">
        <v>0.0</v>
      </c>
      <c r="K5" s="34">
        <v>0.0</v>
      </c>
      <c r="L5" s="34">
        <v>2.0</v>
      </c>
      <c r="M5" s="34">
        <v>3.0</v>
      </c>
      <c r="N5" s="34">
        <v>3.0</v>
      </c>
      <c r="O5" s="35">
        <f t="shared" si="1"/>
        <v>36</v>
      </c>
      <c r="P5" s="36" t="s">
        <v>160</v>
      </c>
      <c r="Q5" s="37">
        <f t="shared" si="2"/>
        <v>8</v>
      </c>
      <c r="R5" s="38" t="s">
        <v>163</v>
      </c>
      <c r="S5" s="39">
        <f t="shared" si="3"/>
        <v>44</v>
      </c>
      <c r="T5" s="25" t="str">
        <f t="shared" si="4"/>
        <v>High_Social_Medium_Financial</v>
      </c>
      <c r="U5" s="39">
        <f t="shared" si="5"/>
        <v>4.5</v>
      </c>
      <c r="V5" s="40"/>
      <c r="W5" s="40"/>
      <c r="X5" s="40"/>
      <c r="Y5" s="40"/>
      <c r="Z5" s="40"/>
      <c r="AA5" s="40"/>
    </row>
    <row r="6">
      <c r="A6" s="31" t="s">
        <v>34</v>
      </c>
      <c r="B6" s="32" t="s">
        <v>18</v>
      </c>
      <c r="C6" s="33">
        <v>1.0</v>
      </c>
      <c r="D6" s="33">
        <v>0.0</v>
      </c>
      <c r="E6" s="33">
        <v>7.0</v>
      </c>
      <c r="F6" s="33">
        <v>16.0</v>
      </c>
      <c r="G6" s="33">
        <v>1.0</v>
      </c>
      <c r="H6" s="34">
        <v>4.0</v>
      </c>
      <c r="I6" s="34">
        <v>0.0</v>
      </c>
      <c r="J6" s="34">
        <v>0.0</v>
      </c>
      <c r="K6" s="34">
        <v>2.0</v>
      </c>
      <c r="L6" s="34">
        <v>1.0</v>
      </c>
      <c r="M6" s="34">
        <v>4.0</v>
      </c>
      <c r="N6" s="34">
        <v>4.0</v>
      </c>
      <c r="O6" s="35">
        <f t="shared" si="1"/>
        <v>25</v>
      </c>
      <c r="P6" s="36" t="s">
        <v>160</v>
      </c>
      <c r="Q6" s="37">
        <f t="shared" si="2"/>
        <v>15</v>
      </c>
      <c r="R6" s="38" t="s">
        <v>162</v>
      </c>
      <c r="S6" s="39">
        <f t="shared" si="3"/>
        <v>40</v>
      </c>
      <c r="T6" s="25" t="str">
        <f t="shared" si="4"/>
        <v>High_Social_High_Financial</v>
      </c>
      <c r="U6" s="39">
        <f t="shared" si="5"/>
        <v>1.666666667</v>
      </c>
      <c r="V6" s="40"/>
      <c r="W6" s="40"/>
      <c r="X6" s="40"/>
      <c r="Y6" s="40"/>
      <c r="Z6" s="40"/>
      <c r="AA6" s="40"/>
    </row>
    <row r="7">
      <c r="A7" s="31" t="s">
        <v>101</v>
      </c>
      <c r="B7" s="32" t="s">
        <v>18</v>
      </c>
      <c r="C7" s="33">
        <v>0.0</v>
      </c>
      <c r="D7" s="33">
        <v>1.0</v>
      </c>
      <c r="E7" s="33">
        <v>1.0</v>
      </c>
      <c r="F7" s="33">
        <v>18.0</v>
      </c>
      <c r="G7" s="33">
        <v>1.0</v>
      </c>
      <c r="H7" s="34">
        <v>5.0</v>
      </c>
      <c r="I7" s="34">
        <v>0.0</v>
      </c>
      <c r="J7" s="34">
        <v>0.0</v>
      </c>
      <c r="K7" s="34">
        <v>2.0</v>
      </c>
      <c r="L7" s="34">
        <v>3.0</v>
      </c>
      <c r="M7" s="38">
        <v>6.0</v>
      </c>
      <c r="N7" s="34">
        <v>0.0</v>
      </c>
      <c r="O7" s="35">
        <f t="shared" si="1"/>
        <v>21</v>
      </c>
      <c r="P7" s="36" t="s">
        <v>160</v>
      </c>
      <c r="Q7" s="37">
        <f t="shared" si="2"/>
        <v>16</v>
      </c>
      <c r="R7" s="38" t="s">
        <v>162</v>
      </c>
      <c r="S7" s="39">
        <f t="shared" si="3"/>
        <v>37</v>
      </c>
      <c r="T7" s="25" t="str">
        <f t="shared" si="4"/>
        <v>High_Social_High_Financial</v>
      </c>
      <c r="U7" s="39">
        <f t="shared" si="5"/>
        <v>1.3125</v>
      </c>
      <c r="V7" s="40"/>
      <c r="W7" s="40"/>
      <c r="X7" s="40"/>
      <c r="Y7" s="40"/>
      <c r="Z7" s="40"/>
      <c r="AA7" s="40"/>
    </row>
    <row r="8">
      <c r="A8" s="31" t="s">
        <v>139</v>
      </c>
      <c r="B8" s="41" t="s">
        <v>26</v>
      </c>
      <c r="C8" s="33">
        <v>1.0</v>
      </c>
      <c r="D8" s="33">
        <v>5.0</v>
      </c>
      <c r="E8" s="33">
        <v>3.0</v>
      </c>
      <c r="F8" s="33">
        <v>10.0</v>
      </c>
      <c r="G8" s="33">
        <v>1.0</v>
      </c>
      <c r="H8" s="34">
        <v>2.0</v>
      </c>
      <c r="I8" s="34">
        <v>0.0</v>
      </c>
      <c r="J8" s="34">
        <v>1.0</v>
      </c>
      <c r="K8" s="34">
        <v>1.0</v>
      </c>
      <c r="L8" s="34">
        <v>2.0</v>
      </c>
      <c r="M8" s="34">
        <v>4.0</v>
      </c>
      <c r="N8" s="34">
        <v>1.0</v>
      </c>
      <c r="O8" s="35">
        <f t="shared" si="1"/>
        <v>20</v>
      </c>
      <c r="P8" s="36" t="s">
        <v>160</v>
      </c>
      <c r="Q8" s="37">
        <f t="shared" si="2"/>
        <v>11</v>
      </c>
      <c r="R8" s="38" t="s">
        <v>162</v>
      </c>
      <c r="S8" s="39">
        <f t="shared" si="3"/>
        <v>31</v>
      </c>
      <c r="T8" s="25" t="str">
        <f t="shared" si="4"/>
        <v>High_Social_High_Financial</v>
      </c>
      <c r="U8" s="39">
        <f t="shared" si="5"/>
        <v>1.818181818</v>
      </c>
      <c r="V8" s="40"/>
      <c r="W8" s="40"/>
      <c r="X8" s="40"/>
      <c r="Y8" s="40"/>
      <c r="Z8" s="40"/>
      <c r="AA8" s="40"/>
    </row>
    <row r="9">
      <c r="A9" s="31" t="s">
        <v>129</v>
      </c>
      <c r="B9" s="41" t="s">
        <v>26</v>
      </c>
      <c r="C9" s="33">
        <v>1.0</v>
      </c>
      <c r="D9" s="33">
        <v>4.0</v>
      </c>
      <c r="E9" s="33">
        <v>4.0</v>
      </c>
      <c r="F9" s="33">
        <v>5.0</v>
      </c>
      <c r="G9" s="33">
        <v>1.0</v>
      </c>
      <c r="H9" s="34">
        <v>1.0</v>
      </c>
      <c r="I9" s="34">
        <v>0.0</v>
      </c>
      <c r="J9" s="34">
        <v>0.0</v>
      </c>
      <c r="K9" s="34">
        <v>0.0</v>
      </c>
      <c r="L9" s="34">
        <v>4.0</v>
      </c>
      <c r="M9" s="34">
        <v>0.0</v>
      </c>
      <c r="N9" s="34">
        <v>0.0</v>
      </c>
      <c r="O9" s="35">
        <f t="shared" si="1"/>
        <v>15</v>
      </c>
      <c r="P9" s="36" t="s">
        <v>160</v>
      </c>
      <c r="Q9" s="37">
        <f t="shared" si="2"/>
        <v>5</v>
      </c>
      <c r="R9" s="38" t="s">
        <v>163</v>
      </c>
      <c r="S9" s="39">
        <f t="shared" si="3"/>
        <v>20</v>
      </c>
      <c r="T9" s="25" t="str">
        <f t="shared" si="4"/>
        <v>High_Social_Medium_Financial</v>
      </c>
      <c r="U9" s="39">
        <f t="shared" si="5"/>
        <v>3</v>
      </c>
      <c r="V9" s="40"/>
      <c r="W9" s="40"/>
      <c r="X9" s="40"/>
      <c r="Y9" s="40"/>
      <c r="Z9" s="40"/>
      <c r="AA9" s="40"/>
    </row>
    <row r="10">
      <c r="A10" s="31" t="s">
        <v>53</v>
      </c>
      <c r="B10" s="32" t="s">
        <v>18</v>
      </c>
      <c r="C10" s="33">
        <v>1.0</v>
      </c>
      <c r="D10" s="33">
        <v>5.0</v>
      </c>
      <c r="E10" s="33">
        <v>4.0</v>
      </c>
      <c r="F10" s="33">
        <v>3.0</v>
      </c>
      <c r="G10" s="33">
        <v>0.0</v>
      </c>
      <c r="H10" s="34">
        <v>0.0</v>
      </c>
      <c r="I10" s="34">
        <v>0.0</v>
      </c>
      <c r="J10" s="34">
        <v>0.0</v>
      </c>
      <c r="K10" s="34">
        <v>0.0</v>
      </c>
      <c r="L10" s="34">
        <v>0.0</v>
      </c>
      <c r="M10" s="34">
        <v>2.0</v>
      </c>
      <c r="N10" s="34">
        <v>1.0</v>
      </c>
      <c r="O10" s="35">
        <f t="shared" si="1"/>
        <v>13</v>
      </c>
      <c r="P10" s="36" t="s">
        <v>160</v>
      </c>
      <c r="Q10" s="37">
        <f t="shared" si="2"/>
        <v>3</v>
      </c>
      <c r="R10" s="38" t="s">
        <v>161</v>
      </c>
      <c r="S10" s="39">
        <f t="shared" si="3"/>
        <v>16</v>
      </c>
      <c r="T10" s="25" t="str">
        <f t="shared" si="4"/>
        <v>High_Social_Low_Financial</v>
      </c>
      <c r="U10" s="39">
        <f t="shared" si="5"/>
        <v>4.333333333</v>
      </c>
      <c r="V10" s="40"/>
      <c r="W10" s="40"/>
      <c r="X10" s="40"/>
      <c r="Y10" s="40"/>
      <c r="Z10" s="40"/>
      <c r="AA10" s="40"/>
    </row>
    <row r="11">
      <c r="A11" s="31" t="s">
        <v>64</v>
      </c>
      <c r="B11" s="32" t="s">
        <v>16</v>
      </c>
      <c r="C11" s="33">
        <v>0.0</v>
      </c>
      <c r="D11" s="33">
        <v>2.0</v>
      </c>
      <c r="E11" s="33">
        <v>0.0</v>
      </c>
      <c r="F11" s="33">
        <v>2.0</v>
      </c>
      <c r="G11" s="33">
        <v>0.0</v>
      </c>
      <c r="H11" s="34">
        <v>3.0</v>
      </c>
      <c r="I11" s="34">
        <v>0.0</v>
      </c>
      <c r="J11" s="34">
        <v>0.0</v>
      </c>
      <c r="K11" s="34">
        <v>1.0</v>
      </c>
      <c r="L11" s="34">
        <v>0.0</v>
      </c>
      <c r="M11" s="34">
        <v>5.0</v>
      </c>
      <c r="N11" s="34">
        <v>0.0</v>
      </c>
      <c r="O11" s="35">
        <f t="shared" si="1"/>
        <v>4</v>
      </c>
      <c r="P11" s="36" t="s">
        <v>164</v>
      </c>
      <c r="Q11" s="37">
        <f t="shared" si="2"/>
        <v>9</v>
      </c>
      <c r="R11" s="38" t="s">
        <v>163</v>
      </c>
      <c r="S11" s="39">
        <f t="shared" si="3"/>
        <v>13</v>
      </c>
      <c r="T11" s="25" t="str">
        <f t="shared" si="4"/>
        <v>Low_Social_Medium_Financial</v>
      </c>
      <c r="U11" s="39">
        <f t="shared" si="5"/>
        <v>0.4444444444</v>
      </c>
      <c r="V11" s="40"/>
      <c r="W11" s="40"/>
      <c r="X11" s="40"/>
      <c r="Y11" s="40"/>
      <c r="Z11" s="40"/>
      <c r="AA11" s="40"/>
    </row>
    <row r="12">
      <c r="A12" s="31" t="s">
        <v>25</v>
      </c>
      <c r="B12" s="32" t="s">
        <v>26</v>
      </c>
      <c r="C12" s="33">
        <v>0.0</v>
      </c>
      <c r="D12" s="33">
        <v>0.0</v>
      </c>
      <c r="E12" s="33">
        <v>9.0</v>
      </c>
      <c r="F12" s="33">
        <v>0.0</v>
      </c>
      <c r="G12" s="33">
        <v>0.0</v>
      </c>
      <c r="H12" s="34">
        <v>0.0</v>
      </c>
      <c r="I12" s="34">
        <v>0.0</v>
      </c>
      <c r="J12" s="34">
        <v>0.0</v>
      </c>
      <c r="K12" s="34">
        <v>0.0</v>
      </c>
      <c r="L12" s="34">
        <v>4.0</v>
      </c>
      <c r="M12" s="34">
        <v>0.0</v>
      </c>
      <c r="N12" s="34">
        <v>0.0</v>
      </c>
      <c r="O12" s="35">
        <f t="shared" si="1"/>
        <v>9</v>
      </c>
      <c r="P12" s="36" t="s">
        <v>165</v>
      </c>
      <c r="Q12" s="37">
        <f t="shared" si="2"/>
        <v>4</v>
      </c>
      <c r="R12" s="38" t="s">
        <v>161</v>
      </c>
      <c r="S12" s="39">
        <f t="shared" si="3"/>
        <v>13</v>
      </c>
      <c r="T12" s="25" t="str">
        <f t="shared" si="4"/>
        <v>Medium_Social_Low_Financial</v>
      </c>
      <c r="U12" s="39">
        <f t="shared" si="5"/>
        <v>2.25</v>
      </c>
      <c r="V12" s="40"/>
      <c r="W12" s="40"/>
      <c r="X12" s="40"/>
      <c r="Y12" s="40"/>
      <c r="Z12" s="40"/>
      <c r="AA12" s="40"/>
    </row>
    <row r="13">
      <c r="A13" s="31" t="s">
        <v>54</v>
      </c>
      <c r="B13" s="32" t="s">
        <v>26</v>
      </c>
      <c r="C13" s="33">
        <v>0.0</v>
      </c>
      <c r="D13" s="33">
        <v>4.0</v>
      </c>
      <c r="E13" s="33">
        <v>1.0</v>
      </c>
      <c r="F13" s="33">
        <v>6.0</v>
      </c>
      <c r="G13" s="33">
        <v>1.0</v>
      </c>
      <c r="H13" s="34">
        <v>0.0</v>
      </c>
      <c r="I13" s="34">
        <v>0.0</v>
      </c>
      <c r="J13" s="34">
        <v>0.0</v>
      </c>
      <c r="K13" s="34">
        <v>0.0</v>
      </c>
      <c r="L13" s="34">
        <v>0.0</v>
      </c>
      <c r="M13" s="34">
        <v>1.0</v>
      </c>
      <c r="N13" s="34">
        <v>0.0</v>
      </c>
      <c r="O13" s="35">
        <f t="shared" si="1"/>
        <v>12</v>
      </c>
      <c r="P13" s="36" t="s">
        <v>160</v>
      </c>
      <c r="Q13" s="37">
        <f t="shared" si="2"/>
        <v>1</v>
      </c>
      <c r="R13" s="38" t="s">
        <v>161</v>
      </c>
      <c r="S13" s="39">
        <f t="shared" si="3"/>
        <v>13</v>
      </c>
      <c r="T13" s="25" t="str">
        <f t="shared" si="4"/>
        <v>High_Social_Low_Financial</v>
      </c>
      <c r="U13" s="39">
        <f t="shared" si="5"/>
        <v>12</v>
      </c>
      <c r="V13" s="40"/>
      <c r="W13" s="40"/>
      <c r="X13" s="40"/>
      <c r="Y13" s="40"/>
      <c r="Z13" s="40"/>
      <c r="AA13" s="40"/>
    </row>
    <row r="14">
      <c r="A14" s="31" t="s">
        <v>76</v>
      </c>
      <c r="B14" s="32" t="s">
        <v>16</v>
      </c>
      <c r="C14" s="33">
        <v>0.0</v>
      </c>
      <c r="D14" s="33">
        <v>1.0</v>
      </c>
      <c r="E14" s="33">
        <v>1.0</v>
      </c>
      <c r="F14" s="33">
        <v>1.0</v>
      </c>
      <c r="G14" s="33">
        <v>1.0</v>
      </c>
      <c r="H14" s="34">
        <v>0.0</v>
      </c>
      <c r="I14" s="34">
        <v>1.0</v>
      </c>
      <c r="J14" s="34">
        <v>0.0</v>
      </c>
      <c r="K14" s="34">
        <v>0.0</v>
      </c>
      <c r="L14" s="34">
        <v>0.0</v>
      </c>
      <c r="M14" s="34">
        <v>7.0</v>
      </c>
      <c r="N14" s="34">
        <v>0.0</v>
      </c>
      <c r="O14" s="35">
        <f t="shared" si="1"/>
        <v>4</v>
      </c>
      <c r="P14" s="36" t="s">
        <v>164</v>
      </c>
      <c r="Q14" s="37">
        <f t="shared" si="2"/>
        <v>8</v>
      </c>
      <c r="R14" s="38" t="s">
        <v>163</v>
      </c>
      <c r="S14" s="39">
        <f t="shared" si="3"/>
        <v>12</v>
      </c>
      <c r="T14" s="25" t="str">
        <f t="shared" si="4"/>
        <v>Low_Social_Medium_Financial</v>
      </c>
      <c r="U14" s="39">
        <f t="shared" si="5"/>
        <v>0.5</v>
      </c>
      <c r="V14" s="40"/>
      <c r="W14" s="40"/>
      <c r="X14" s="40"/>
      <c r="Y14" s="40"/>
      <c r="Z14" s="40"/>
      <c r="AA14" s="40"/>
    </row>
    <row r="15">
      <c r="A15" s="31" t="s">
        <v>30</v>
      </c>
      <c r="B15" s="32" t="s">
        <v>20</v>
      </c>
      <c r="C15" s="33">
        <v>3.0</v>
      </c>
      <c r="D15" s="33">
        <v>1.0</v>
      </c>
      <c r="E15" s="33">
        <v>1.0</v>
      </c>
      <c r="F15" s="33">
        <v>1.0</v>
      </c>
      <c r="G15" s="33">
        <v>1.0</v>
      </c>
      <c r="H15" s="34">
        <v>3.0</v>
      </c>
      <c r="I15" s="34">
        <v>0.0</v>
      </c>
      <c r="J15" s="34">
        <v>0.0</v>
      </c>
      <c r="K15" s="34">
        <v>1.0</v>
      </c>
      <c r="L15" s="34">
        <v>0.0</v>
      </c>
      <c r="M15" s="34">
        <v>1.0</v>
      </c>
      <c r="N15" s="34">
        <v>0.0</v>
      </c>
      <c r="O15" s="35">
        <f t="shared" si="1"/>
        <v>7</v>
      </c>
      <c r="P15" s="36" t="s">
        <v>165</v>
      </c>
      <c r="Q15" s="37">
        <f t="shared" si="2"/>
        <v>5</v>
      </c>
      <c r="R15" s="38" t="s">
        <v>163</v>
      </c>
      <c r="S15" s="39">
        <f t="shared" si="3"/>
        <v>12</v>
      </c>
      <c r="T15" s="25" t="str">
        <f t="shared" si="4"/>
        <v>Medium_Social_Medium_Financial</v>
      </c>
      <c r="U15" s="39">
        <f t="shared" si="5"/>
        <v>1.4</v>
      </c>
      <c r="V15" s="40"/>
      <c r="W15" s="40"/>
      <c r="X15" s="40"/>
      <c r="Y15" s="40"/>
      <c r="Z15" s="40"/>
      <c r="AA15" s="40"/>
    </row>
    <row r="16">
      <c r="A16" s="31" t="s">
        <v>123</v>
      </c>
      <c r="B16" s="41" t="s">
        <v>29</v>
      </c>
      <c r="C16" s="33">
        <v>9.0</v>
      </c>
      <c r="D16" s="33">
        <v>1.0</v>
      </c>
      <c r="E16" s="33">
        <v>0.0</v>
      </c>
      <c r="F16" s="33">
        <v>1.0</v>
      </c>
      <c r="G16" s="33">
        <v>0.0</v>
      </c>
      <c r="H16" s="34">
        <v>0.0</v>
      </c>
      <c r="I16" s="34">
        <v>0.0</v>
      </c>
      <c r="J16" s="34">
        <v>0.0</v>
      </c>
      <c r="K16" s="34">
        <v>0.0</v>
      </c>
      <c r="L16" s="34">
        <v>0.0</v>
      </c>
      <c r="M16" s="34">
        <v>1.0</v>
      </c>
      <c r="N16" s="34">
        <v>0.0</v>
      </c>
      <c r="O16" s="35">
        <f t="shared" si="1"/>
        <v>11</v>
      </c>
      <c r="P16" s="36" t="s">
        <v>160</v>
      </c>
      <c r="Q16" s="37">
        <f t="shared" si="2"/>
        <v>1</v>
      </c>
      <c r="R16" s="38" t="s">
        <v>161</v>
      </c>
      <c r="S16" s="39">
        <f t="shared" si="3"/>
        <v>12</v>
      </c>
      <c r="T16" s="25" t="str">
        <f t="shared" si="4"/>
        <v>High_Social_Low_Financial</v>
      </c>
      <c r="U16" s="39">
        <f t="shared" si="5"/>
        <v>11</v>
      </c>
      <c r="V16" s="40"/>
      <c r="W16" s="40"/>
      <c r="X16" s="40"/>
      <c r="Y16" s="40"/>
      <c r="Z16" s="40"/>
      <c r="AA16" s="40"/>
    </row>
    <row r="17">
      <c r="A17" s="31" t="s">
        <v>23</v>
      </c>
      <c r="B17" s="32" t="s">
        <v>24</v>
      </c>
      <c r="C17" s="33">
        <v>0.0</v>
      </c>
      <c r="D17" s="33">
        <v>2.0</v>
      </c>
      <c r="E17" s="33">
        <v>5.0</v>
      </c>
      <c r="F17" s="33">
        <v>1.0</v>
      </c>
      <c r="G17" s="33">
        <v>0.0</v>
      </c>
      <c r="H17" s="34">
        <v>2.0</v>
      </c>
      <c r="I17" s="34">
        <v>0.0</v>
      </c>
      <c r="J17" s="34">
        <v>0.0</v>
      </c>
      <c r="K17" s="34">
        <v>0.0</v>
      </c>
      <c r="L17" s="34">
        <v>0.0</v>
      </c>
      <c r="M17" s="34">
        <v>1.0</v>
      </c>
      <c r="N17" s="34">
        <v>0.0</v>
      </c>
      <c r="O17" s="35">
        <f t="shared" si="1"/>
        <v>8</v>
      </c>
      <c r="P17" s="36" t="s">
        <v>165</v>
      </c>
      <c r="Q17" s="37">
        <f t="shared" si="2"/>
        <v>3</v>
      </c>
      <c r="R17" s="38" t="s">
        <v>161</v>
      </c>
      <c r="S17" s="39">
        <f t="shared" si="3"/>
        <v>11</v>
      </c>
      <c r="T17" s="25" t="str">
        <f t="shared" si="4"/>
        <v>Medium_Social_Low_Financial</v>
      </c>
      <c r="U17" s="39">
        <f t="shared" si="5"/>
        <v>2.666666667</v>
      </c>
      <c r="V17" s="40"/>
      <c r="W17" s="40"/>
      <c r="X17" s="40"/>
      <c r="Y17" s="40"/>
      <c r="Z17" s="40"/>
      <c r="AA17" s="40"/>
    </row>
    <row r="18">
      <c r="A18" s="31" t="s">
        <v>79</v>
      </c>
      <c r="B18" s="32" t="s">
        <v>29</v>
      </c>
      <c r="C18" s="33">
        <v>8.0</v>
      </c>
      <c r="D18" s="33">
        <v>1.0</v>
      </c>
      <c r="E18" s="33">
        <v>0.0</v>
      </c>
      <c r="F18" s="33">
        <v>2.0</v>
      </c>
      <c r="G18" s="33">
        <v>0.0</v>
      </c>
      <c r="H18" s="34">
        <v>0.0</v>
      </c>
      <c r="I18" s="34">
        <v>0.0</v>
      </c>
      <c r="J18" s="34">
        <v>0.0</v>
      </c>
      <c r="K18" s="34">
        <v>0.0</v>
      </c>
      <c r="L18" s="34">
        <v>0.0</v>
      </c>
      <c r="M18" s="34">
        <v>0.0</v>
      </c>
      <c r="N18" s="34">
        <v>0.0</v>
      </c>
      <c r="O18" s="35">
        <f t="shared" si="1"/>
        <v>11</v>
      </c>
      <c r="P18" s="36" t="s">
        <v>160</v>
      </c>
      <c r="Q18" s="37">
        <f t="shared" si="2"/>
        <v>0</v>
      </c>
      <c r="R18" s="38" t="s">
        <v>161</v>
      </c>
      <c r="S18" s="39">
        <f t="shared" si="3"/>
        <v>11</v>
      </c>
      <c r="T18" s="25" t="str">
        <f t="shared" si="4"/>
        <v>High_Social_Low_Financial</v>
      </c>
      <c r="U18" s="39" t="str">
        <f t="shared" si="5"/>
        <v>#DIV/0!</v>
      </c>
      <c r="V18" s="40"/>
      <c r="W18" s="40"/>
      <c r="X18" s="40"/>
      <c r="Y18" s="40"/>
      <c r="Z18" s="40"/>
      <c r="AA18" s="40"/>
    </row>
    <row r="19">
      <c r="A19" s="31" t="s">
        <v>132</v>
      </c>
      <c r="B19" s="41" t="s">
        <v>18</v>
      </c>
      <c r="C19" s="33">
        <v>1.0</v>
      </c>
      <c r="D19" s="33">
        <v>2.0</v>
      </c>
      <c r="E19" s="33">
        <v>2.0</v>
      </c>
      <c r="F19" s="33">
        <v>1.0</v>
      </c>
      <c r="G19" s="33">
        <v>1.0</v>
      </c>
      <c r="H19" s="34">
        <v>0.0</v>
      </c>
      <c r="I19" s="34">
        <v>0.0</v>
      </c>
      <c r="J19" s="34">
        <v>0.0</v>
      </c>
      <c r="K19" s="34">
        <v>1.0</v>
      </c>
      <c r="L19" s="34">
        <v>0.0</v>
      </c>
      <c r="M19" s="34">
        <v>0.0</v>
      </c>
      <c r="N19" s="34">
        <v>2.0</v>
      </c>
      <c r="O19" s="35">
        <f t="shared" si="1"/>
        <v>7</v>
      </c>
      <c r="P19" s="36" t="s">
        <v>165</v>
      </c>
      <c r="Q19" s="37">
        <f t="shared" si="2"/>
        <v>3</v>
      </c>
      <c r="R19" s="38" t="s">
        <v>161</v>
      </c>
      <c r="S19" s="39">
        <f t="shared" si="3"/>
        <v>10</v>
      </c>
      <c r="T19" s="25" t="str">
        <f t="shared" si="4"/>
        <v>Medium_Social_Low_Financial</v>
      </c>
      <c r="U19" s="39">
        <f t="shared" si="5"/>
        <v>2.333333333</v>
      </c>
      <c r="V19" s="40"/>
      <c r="W19" s="40"/>
      <c r="X19" s="40"/>
      <c r="Y19" s="40"/>
      <c r="Z19" s="40"/>
      <c r="AA19" s="40"/>
    </row>
    <row r="20">
      <c r="A20" s="31" t="s">
        <v>39</v>
      </c>
      <c r="B20" s="32" t="s">
        <v>18</v>
      </c>
      <c r="C20" s="33">
        <v>0.0</v>
      </c>
      <c r="D20" s="33">
        <v>2.0</v>
      </c>
      <c r="E20" s="33">
        <v>2.0</v>
      </c>
      <c r="F20" s="33">
        <v>3.0</v>
      </c>
      <c r="G20" s="33">
        <v>1.0</v>
      </c>
      <c r="H20" s="34">
        <v>0.0</v>
      </c>
      <c r="I20" s="34">
        <v>0.0</v>
      </c>
      <c r="J20" s="34">
        <v>0.0</v>
      </c>
      <c r="K20" s="34">
        <v>0.0</v>
      </c>
      <c r="L20" s="34">
        <v>0.0</v>
      </c>
      <c r="M20" s="34">
        <v>1.0</v>
      </c>
      <c r="N20" s="34">
        <v>1.0</v>
      </c>
      <c r="O20" s="35">
        <f t="shared" si="1"/>
        <v>8</v>
      </c>
      <c r="P20" s="36" t="s">
        <v>165</v>
      </c>
      <c r="Q20" s="37">
        <f t="shared" si="2"/>
        <v>2</v>
      </c>
      <c r="R20" s="38" t="s">
        <v>161</v>
      </c>
      <c r="S20" s="39">
        <f t="shared" si="3"/>
        <v>10</v>
      </c>
      <c r="T20" s="25" t="str">
        <f t="shared" si="4"/>
        <v>Medium_Social_Low_Financial</v>
      </c>
      <c r="U20" s="39">
        <f t="shared" si="5"/>
        <v>4</v>
      </c>
      <c r="V20" s="40"/>
      <c r="W20" s="40"/>
      <c r="X20" s="40"/>
      <c r="Y20" s="40"/>
      <c r="Z20" s="40"/>
      <c r="AA20" s="40"/>
    </row>
    <row r="21">
      <c r="A21" s="31" t="s">
        <v>121</v>
      </c>
      <c r="B21" s="32" t="s">
        <v>16</v>
      </c>
      <c r="C21" s="33">
        <v>0.0</v>
      </c>
      <c r="D21" s="33">
        <v>1.0</v>
      </c>
      <c r="E21" s="33">
        <v>1.0</v>
      </c>
      <c r="F21" s="33">
        <v>3.0</v>
      </c>
      <c r="G21" s="33">
        <v>0.0</v>
      </c>
      <c r="H21" s="34">
        <v>0.0</v>
      </c>
      <c r="I21" s="34">
        <v>0.0</v>
      </c>
      <c r="J21" s="34">
        <v>0.0</v>
      </c>
      <c r="K21" s="34">
        <v>0.0</v>
      </c>
      <c r="L21" s="34">
        <v>0.0</v>
      </c>
      <c r="M21" s="34">
        <v>4.0</v>
      </c>
      <c r="N21" s="34">
        <v>0.0</v>
      </c>
      <c r="O21" s="35">
        <f t="shared" si="1"/>
        <v>5</v>
      </c>
      <c r="P21" s="36" t="s">
        <v>165</v>
      </c>
      <c r="Q21" s="37">
        <f t="shared" si="2"/>
        <v>4</v>
      </c>
      <c r="R21" s="38" t="s">
        <v>161</v>
      </c>
      <c r="S21" s="39">
        <f t="shared" si="3"/>
        <v>9</v>
      </c>
      <c r="T21" s="25" t="str">
        <f t="shared" si="4"/>
        <v>Medium_Social_Low_Financial</v>
      </c>
      <c r="U21" s="39">
        <f t="shared" si="5"/>
        <v>1.25</v>
      </c>
      <c r="V21" s="40"/>
      <c r="W21" s="40"/>
      <c r="X21" s="40"/>
      <c r="Y21" s="40"/>
      <c r="Z21" s="40"/>
      <c r="AA21" s="40"/>
    </row>
    <row r="22">
      <c r="A22" s="31" t="s">
        <v>108</v>
      </c>
      <c r="B22" s="32" t="s">
        <v>18</v>
      </c>
      <c r="C22" s="33">
        <v>0.0</v>
      </c>
      <c r="D22" s="33">
        <v>0.0</v>
      </c>
      <c r="E22" s="33">
        <v>4.0</v>
      </c>
      <c r="F22" s="33">
        <v>3.0</v>
      </c>
      <c r="G22" s="33">
        <v>0.0</v>
      </c>
      <c r="H22" s="34">
        <v>0.0</v>
      </c>
      <c r="I22" s="34">
        <v>1.0</v>
      </c>
      <c r="J22" s="34">
        <v>0.0</v>
      </c>
      <c r="K22" s="34">
        <v>0.0</v>
      </c>
      <c r="L22" s="34">
        <v>0.0</v>
      </c>
      <c r="M22" s="38">
        <v>1.0</v>
      </c>
      <c r="N22" s="34">
        <v>0.0</v>
      </c>
      <c r="O22" s="35">
        <f t="shared" si="1"/>
        <v>7</v>
      </c>
      <c r="P22" s="36" t="s">
        <v>165</v>
      </c>
      <c r="Q22" s="37">
        <f t="shared" si="2"/>
        <v>2</v>
      </c>
      <c r="R22" s="38" t="s">
        <v>161</v>
      </c>
      <c r="S22" s="39">
        <f t="shared" si="3"/>
        <v>9</v>
      </c>
      <c r="T22" s="25" t="str">
        <f t="shared" si="4"/>
        <v>Medium_Social_Low_Financial</v>
      </c>
      <c r="U22" s="39">
        <f t="shared" si="5"/>
        <v>3.5</v>
      </c>
      <c r="V22" s="40"/>
      <c r="W22" s="40"/>
      <c r="X22" s="40"/>
      <c r="Y22" s="40"/>
      <c r="Z22" s="40"/>
      <c r="AA22" s="40"/>
    </row>
    <row r="23">
      <c r="A23" s="31" t="s">
        <v>74</v>
      </c>
      <c r="B23" s="32" t="s">
        <v>26</v>
      </c>
      <c r="C23" s="33">
        <v>4.0</v>
      </c>
      <c r="D23" s="33">
        <v>0.0</v>
      </c>
      <c r="E23" s="33">
        <v>2.0</v>
      </c>
      <c r="F23" s="33">
        <v>0.0</v>
      </c>
      <c r="G23" s="33">
        <v>2.0</v>
      </c>
      <c r="H23" s="34">
        <v>0.0</v>
      </c>
      <c r="I23" s="34">
        <v>0.0</v>
      </c>
      <c r="J23" s="34">
        <v>0.0</v>
      </c>
      <c r="K23" s="34">
        <v>0.0</v>
      </c>
      <c r="L23" s="34">
        <v>0.0</v>
      </c>
      <c r="M23" s="34">
        <v>1.0</v>
      </c>
      <c r="N23" s="34">
        <v>0.0</v>
      </c>
      <c r="O23" s="35">
        <f t="shared" si="1"/>
        <v>8</v>
      </c>
      <c r="P23" s="36" t="s">
        <v>165</v>
      </c>
      <c r="Q23" s="37">
        <f t="shared" si="2"/>
        <v>1</v>
      </c>
      <c r="R23" s="38" t="s">
        <v>161</v>
      </c>
      <c r="S23" s="39">
        <f t="shared" si="3"/>
        <v>9</v>
      </c>
      <c r="T23" s="25" t="str">
        <f t="shared" si="4"/>
        <v>Medium_Social_Low_Financial</v>
      </c>
      <c r="U23" s="39">
        <f t="shared" si="5"/>
        <v>8</v>
      </c>
      <c r="V23" s="40"/>
      <c r="W23" s="40"/>
      <c r="X23" s="40"/>
      <c r="Y23" s="40"/>
      <c r="Z23" s="40"/>
      <c r="AA23" s="40"/>
    </row>
    <row r="24">
      <c r="A24" s="31" t="s">
        <v>37</v>
      </c>
      <c r="B24" s="32" t="s">
        <v>16</v>
      </c>
      <c r="C24" s="33">
        <v>0.0</v>
      </c>
      <c r="D24" s="33">
        <v>0.0</v>
      </c>
      <c r="E24" s="33">
        <v>0.0</v>
      </c>
      <c r="F24" s="33">
        <v>1.0</v>
      </c>
      <c r="G24" s="33">
        <v>0.0</v>
      </c>
      <c r="H24" s="34">
        <v>0.0</v>
      </c>
      <c r="I24" s="34">
        <v>0.0</v>
      </c>
      <c r="J24" s="34">
        <v>1.0</v>
      </c>
      <c r="K24" s="34">
        <v>0.0</v>
      </c>
      <c r="L24" s="34">
        <v>0.0</v>
      </c>
      <c r="M24" s="34">
        <v>6.0</v>
      </c>
      <c r="N24" s="34">
        <v>0.0</v>
      </c>
      <c r="O24" s="35">
        <f t="shared" si="1"/>
        <v>1</v>
      </c>
      <c r="P24" s="36" t="s">
        <v>164</v>
      </c>
      <c r="Q24" s="37">
        <f t="shared" si="2"/>
        <v>7</v>
      </c>
      <c r="R24" s="38" t="s">
        <v>163</v>
      </c>
      <c r="S24" s="39">
        <f t="shared" si="3"/>
        <v>8</v>
      </c>
      <c r="T24" s="25" t="str">
        <f t="shared" si="4"/>
        <v>Low_Social_Medium_Financial</v>
      </c>
      <c r="U24" s="39">
        <f t="shared" si="5"/>
        <v>0.1428571429</v>
      </c>
      <c r="V24" s="40"/>
      <c r="W24" s="40"/>
      <c r="X24" s="40"/>
      <c r="Y24" s="40"/>
      <c r="Z24" s="40"/>
      <c r="AA24" s="40"/>
    </row>
    <row r="25">
      <c r="A25" s="31" t="s">
        <v>134</v>
      </c>
      <c r="B25" s="41" t="s">
        <v>16</v>
      </c>
      <c r="C25" s="33">
        <v>1.0</v>
      </c>
      <c r="D25" s="33">
        <v>1.0</v>
      </c>
      <c r="E25" s="33">
        <v>2.0</v>
      </c>
      <c r="F25" s="33">
        <v>0.0</v>
      </c>
      <c r="G25" s="33">
        <v>2.0</v>
      </c>
      <c r="H25" s="34">
        <v>0.0</v>
      </c>
      <c r="I25" s="34">
        <v>0.0</v>
      </c>
      <c r="J25" s="34">
        <v>0.0</v>
      </c>
      <c r="K25" s="34">
        <v>0.0</v>
      </c>
      <c r="L25" s="34">
        <v>0.0</v>
      </c>
      <c r="M25" s="34">
        <v>2.0</v>
      </c>
      <c r="N25" s="34">
        <v>0.0</v>
      </c>
      <c r="O25" s="35">
        <f t="shared" si="1"/>
        <v>6</v>
      </c>
      <c r="P25" s="36" t="s">
        <v>165</v>
      </c>
      <c r="Q25" s="37">
        <f t="shared" si="2"/>
        <v>2</v>
      </c>
      <c r="R25" s="38" t="s">
        <v>161</v>
      </c>
      <c r="S25" s="39">
        <f t="shared" si="3"/>
        <v>8</v>
      </c>
      <c r="T25" s="25" t="str">
        <f t="shared" si="4"/>
        <v>Medium_Social_Low_Financial</v>
      </c>
      <c r="U25" s="39">
        <f t="shared" si="5"/>
        <v>3</v>
      </c>
      <c r="V25" s="40"/>
      <c r="W25" s="40"/>
      <c r="X25" s="40"/>
      <c r="Y25" s="40"/>
      <c r="Z25" s="40"/>
      <c r="AA25" s="40"/>
    </row>
    <row r="26">
      <c r="A26" s="31" t="s">
        <v>49</v>
      </c>
      <c r="B26" s="32" t="s">
        <v>18</v>
      </c>
      <c r="C26" s="33">
        <v>4.0</v>
      </c>
      <c r="D26" s="33">
        <v>1.0</v>
      </c>
      <c r="E26" s="33">
        <v>0.0</v>
      </c>
      <c r="F26" s="33">
        <v>2.0</v>
      </c>
      <c r="G26" s="33">
        <v>0.0</v>
      </c>
      <c r="H26" s="34">
        <v>0.0</v>
      </c>
      <c r="I26" s="34">
        <v>0.0</v>
      </c>
      <c r="J26" s="34">
        <v>1.0</v>
      </c>
      <c r="K26" s="34">
        <v>0.0</v>
      </c>
      <c r="L26" s="34">
        <v>0.0</v>
      </c>
      <c r="M26" s="34">
        <v>0.0</v>
      </c>
      <c r="N26" s="34">
        <v>0.0</v>
      </c>
      <c r="O26" s="35">
        <f t="shared" si="1"/>
        <v>7</v>
      </c>
      <c r="P26" s="36" t="s">
        <v>165</v>
      </c>
      <c r="Q26" s="37">
        <f t="shared" si="2"/>
        <v>1</v>
      </c>
      <c r="R26" s="38" t="s">
        <v>161</v>
      </c>
      <c r="S26" s="39">
        <f t="shared" si="3"/>
        <v>8</v>
      </c>
      <c r="T26" s="25" t="str">
        <f t="shared" si="4"/>
        <v>Medium_Social_Low_Financial</v>
      </c>
      <c r="U26" s="39">
        <f t="shared" si="5"/>
        <v>7</v>
      </c>
      <c r="V26" s="40"/>
      <c r="W26" s="40"/>
      <c r="X26" s="40"/>
      <c r="Y26" s="40"/>
      <c r="Z26" s="40"/>
      <c r="AA26" s="40"/>
    </row>
    <row r="27">
      <c r="A27" s="31" t="s">
        <v>95</v>
      </c>
      <c r="B27" s="32" t="s">
        <v>26</v>
      </c>
      <c r="C27" s="33">
        <v>1.0</v>
      </c>
      <c r="D27" s="33">
        <v>2.0</v>
      </c>
      <c r="E27" s="33">
        <v>2.0</v>
      </c>
      <c r="F27" s="33">
        <v>1.0</v>
      </c>
      <c r="G27" s="33">
        <v>0.0</v>
      </c>
      <c r="H27" s="34">
        <v>0.0</v>
      </c>
      <c r="I27" s="34">
        <v>0.0</v>
      </c>
      <c r="J27" s="34">
        <v>0.0</v>
      </c>
      <c r="K27" s="34">
        <v>1.0</v>
      </c>
      <c r="L27" s="34">
        <v>0.0</v>
      </c>
      <c r="M27" s="34">
        <v>0.0</v>
      </c>
      <c r="N27" s="34">
        <v>0.0</v>
      </c>
      <c r="O27" s="35">
        <f t="shared" si="1"/>
        <v>6</v>
      </c>
      <c r="P27" s="36" t="s">
        <v>165</v>
      </c>
      <c r="Q27" s="37">
        <f t="shared" si="2"/>
        <v>1</v>
      </c>
      <c r="R27" s="38" t="s">
        <v>161</v>
      </c>
      <c r="S27" s="39">
        <f t="shared" si="3"/>
        <v>7</v>
      </c>
      <c r="T27" s="25" t="str">
        <f t="shared" si="4"/>
        <v>Medium_Social_Low_Financial</v>
      </c>
      <c r="U27" s="39">
        <f t="shared" si="5"/>
        <v>6</v>
      </c>
      <c r="V27" s="40"/>
      <c r="W27" s="40"/>
      <c r="X27" s="40"/>
      <c r="Y27" s="40"/>
      <c r="Z27" s="40"/>
      <c r="AA27" s="40"/>
    </row>
    <row r="28">
      <c r="A28" s="31" t="s">
        <v>68</v>
      </c>
      <c r="B28" s="32" t="s">
        <v>16</v>
      </c>
      <c r="C28" s="33">
        <v>1.0</v>
      </c>
      <c r="D28" s="33">
        <v>1.0</v>
      </c>
      <c r="E28" s="33">
        <v>0.0</v>
      </c>
      <c r="F28" s="33">
        <v>2.0</v>
      </c>
      <c r="G28" s="33">
        <v>1.0</v>
      </c>
      <c r="H28" s="34">
        <v>0.0</v>
      </c>
      <c r="I28" s="34">
        <v>0.0</v>
      </c>
      <c r="J28" s="34">
        <v>0.0</v>
      </c>
      <c r="K28" s="34">
        <v>0.0</v>
      </c>
      <c r="L28" s="34">
        <v>0.0</v>
      </c>
      <c r="M28" s="34">
        <v>1.0</v>
      </c>
      <c r="N28" s="34">
        <v>0.0</v>
      </c>
      <c r="O28" s="35">
        <f t="shared" si="1"/>
        <v>5</v>
      </c>
      <c r="P28" s="36" t="s">
        <v>165</v>
      </c>
      <c r="Q28" s="37">
        <f t="shared" si="2"/>
        <v>1</v>
      </c>
      <c r="R28" s="38" t="s">
        <v>161</v>
      </c>
      <c r="S28" s="39">
        <f t="shared" si="3"/>
        <v>6</v>
      </c>
      <c r="T28" s="25" t="str">
        <f t="shared" si="4"/>
        <v>Medium_Social_Low_Financial</v>
      </c>
      <c r="U28" s="39">
        <f t="shared" si="5"/>
        <v>5</v>
      </c>
      <c r="V28" s="40"/>
      <c r="W28" s="40"/>
      <c r="X28" s="40"/>
      <c r="Y28" s="40"/>
      <c r="Z28" s="40"/>
      <c r="AA28" s="40"/>
    </row>
    <row r="29">
      <c r="A29" s="31" t="s">
        <v>88</v>
      </c>
      <c r="B29" s="32" t="s">
        <v>18</v>
      </c>
      <c r="C29" s="33">
        <v>2.0</v>
      </c>
      <c r="D29" s="33">
        <v>0.0</v>
      </c>
      <c r="E29" s="33">
        <v>2.0</v>
      </c>
      <c r="F29" s="33">
        <v>0.0</v>
      </c>
      <c r="G29" s="33">
        <v>1.0</v>
      </c>
      <c r="H29" s="34">
        <v>0.0</v>
      </c>
      <c r="I29" s="34">
        <v>0.0</v>
      </c>
      <c r="J29" s="34">
        <v>0.0</v>
      </c>
      <c r="K29" s="34">
        <v>1.0</v>
      </c>
      <c r="L29" s="34">
        <v>0.0</v>
      </c>
      <c r="M29" s="34">
        <v>0.0</v>
      </c>
      <c r="N29" s="34">
        <v>0.0</v>
      </c>
      <c r="O29" s="35">
        <f t="shared" si="1"/>
        <v>5</v>
      </c>
      <c r="P29" s="36" t="s">
        <v>165</v>
      </c>
      <c r="Q29" s="37">
        <f t="shared" si="2"/>
        <v>1</v>
      </c>
      <c r="R29" s="38" t="s">
        <v>161</v>
      </c>
      <c r="S29" s="39">
        <f t="shared" si="3"/>
        <v>6</v>
      </c>
      <c r="T29" s="25" t="str">
        <f t="shared" si="4"/>
        <v>Medium_Social_Low_Financial</v>
      </c>
      <c r="U29" s="39">
        <f t="shared" si="5"/>
        <v>5</v>
      </c>
      <c r="V29" s="40"/>
      <c r="W29" s="40"/>
      <c r="X29" s="40"/>
      <c r="Y29" s="40"/>
      <c r="Z29" s="40"/>
      <c r="AA29" s="40"/>
    </row>
    <row r="30">
      <c r="A30" s="31" t="s">
        <v>138</v>
      </c>
      <c r="B30" s="41" t="s">
        <v>16</v>
      </c>
      <c r="C30" s="33">
        <v>0.0</v>
      </c>
      <c r="D30" s="33">
        <v>3.0</v>
      </c>
      <c r="E30" s="33">
        <v>1.0</v>
      </c>
      <c r="F30" s="33">
        <v>1.0</v>
      </c>
      <c r="G30" s="33">
        <v>0.0</v>
      </c>
      <c r="H30" s="34">
        <v>0.0</v>
      </c>
      <c r="I30" s="34">
        <v>0.0</v>
      </c>
      <c r="J30" s="34">
        <v>0.0</v>
      </c>
      <c r="K30" s="34">
        <v>0.0</v>
      </c>
      <c r="L30" s="34">
        <v>0.0</v>
      </c>
      <c r="M30" s="34">
        <v>1.0</v>
      </c>
      <c r="N30" s="34">
        <v>0.0</v>
      </c>
      <c r="O30" s="35">
        <f t="shared" si="1"/>
        <v>5</v>
      </c>
      <c r="P30" s="36" t="s">
        <v>165</v>
      </c>
      <c r="Q30" s="37">
        <f t="shared" si="2"/>
        <v>1</v>
      </c>
      <c r="R30" s="38" t="s">
        <v>161</v>
      </c>
      <c r="S30" s="39">
        <f t="shared" si="3"/>
        <v>6</v>
      </c>
      <c r="T30" s="25" t="str">
        <f t="shared" si="4"/>
        <v>Medium_Social_Low_Financial</v>
      </c>
      <c r="U30" s="39">
        <f t="shared" si="5"/>
        <v>5</v>
      </c>
      <c r="V30" s="40"/>
      <c r="W30" s="40"/>
      <c r="X30" s="40"/>
      <c r="Y30" s="40"/>
      <c r="Z30" s="40"/>
      <c r="AA30" s="40"/>
    </row>
    <row r="31">
      <c r="A31" s="31" t="s">
        <v>146</v>
      </c>
      <c r="B31" s="41" t="s">
        <v>18</v>
      </c>
      <c r="C31" s="33">
        <v>0.0</v>
      </c>
      <c r="D31" s="33">
        <v>1.0</v>
      </c>
      <c r="E31" s="33">
        <v>2.0</v>
      </c>
      <c r="F31" s="33">
        <v>0.0</v>
      </c>
      <c r="G31" s="33">
        <v>2.0</v>
      </c>
      <c r="H31" s="34">
        <v>0.0</v>
      </c>
      <c r="I31" s="34">
        <v>0.0</v>
      </c>
      <c r="J31" s="34">
        <v>1.0</v>
      </c>
      <c r="K31" s="34">
        <v>0.0</v>
      </c>
      <c r="L31" s="34">
        <v>0.0</v>
      </c>
      <c r="M31" s="34">
        <v>0.0</v>
      </c>
      <c r="N31" s="34">
        <v>0.0</v>
      </c>
      <c r="O31" s="35">
        <f t="shared" si="1"/>
        <v>5</v>
      </c>
      <c r="P31" s="36" t="s">
        <v>165</v>
      </c>
      <c r="Q31" s="37">
        <f t="shared" si="2"/>
        <v>1</v>
      </c>
      <c r="R31" s="38" t="s">
        <v>161</v>
      </c>
      <c r="S31" s="39">
        <f t="shared" si="3"/>
        <v>6</v>
      </c>
      <c r="T31" s="25" t="str">
        <f t="shared" si="4"/>
        <v>Medium_Social_Low_Financial</v>
      </c>
      <c r="U31" s="39">
        <f t="shared" si="5"/>
        <v>5</v>
      </c>
      <c r="V31" s="40"/>
      <c r="W31" s="40"/>
      <c r="X31" s="40"/>
      <c r="Y31" s="40"/>
      <c r="Z31" s="40"/>
      <c r="AA31" s="40"/>
    </row>
    <row r="32">
      <c r="A32" s="31" t="s">
        <v>89</v>
      </c>
      <c r="B32" s="32" t="s">
        <v>18</v>
      </c>
      <c r="C32" s="33">
        <v>1.0</v>
      </c>
      <c r="D32" s="33">
        <v>1.0</v>
      </c>
      <c r="E32" s="33">
        <v>4.0</v>
      </c>
      <c r="F32" s="33">
        <v>0.0</v>
      </c>
      <c r="G32" s="33">
        <v>0.0</v>
      </c>
      <c r="H32" s="34">
        <v>0.0</v>
      </c>
      <c r="I32" s="34">
        <v>0.0</v>
      </c>
      <c r="J32" s="34">
        <v>0.0</v>
      </c>
      <c r="K32" s="34">
        <v>0.0</v>
      </c>
      <c r="L32" s="34">
        <v>0.0</v>
      </c>
      <c r="M32" s="34">
        <v>0.0</v>
      </c>
      <c r="N32" s="34">
        <v>0.0</v>
      </c>
      <c r="O32" s="35">
        <f t="shared" si="1"/>
        <v>6</v>
      </c>
      <c r="P32" s="36" t="s">
        <v>165</v>
      </c>
      <c r="Q32" s="37">
        <f t="shared" si="2"/>
        <v>0</v>
      </c>
      <c r="R32" s="38" t="s">
        <v>161</v>
      </c>
      <c r="S32" s="39">
        <f t="shared" si="3"/>
        <v>6</v>
      </c>
      <c r="T32" s="25" t="str">
        <f t="shared" si="4"/>
        <v>Medium_Social_Low_Financial</v>
      </c>
      <c r="U32" s="39" t="str">
        <f t="shared" si="5"/>
        <v>#DIV/0!</v>
      </c>
      <c r="V32" s="40"/>
      <c r="W32" s="40"/>
      <c r="X32" s="40"/>
      <c r="Y32" s="40"/>
      <c r="Z32" s="40"/>
      <c r="AA32" s="40"/>
    </row>
    <row r="33">
      <c r="A33" s="31" t="s">
        <v>87</v>
      </c>
      <c r="B33" s="32" t="s">
        <v>18</v>
      </c>
      <c r="C33" s="33">
        <v>0.0</v>
      </c>
      <c r="D33" s="33">
        <v>2.0</v>
      </c>
      <c r="E33" s="33">
        <v>0.0</v>
      </c>
      <c r="F33" s="33">
        <v>0.0</v>
      </c>
      <c r="G33" s="33">
        <v>0.0</v>
      </c>
      <c r="H33" s="34">
        <v>1.0</v>
      </c>
      <c r="I33" s="34">
        <v>0.0</v>
      </c>
      <c r="J33" s="34">
        <v>0.0</v>
      </c>
      <c r="K33" s="34">
        <v>1.0</v>
      </c>
      <c r="L33" s="34">
        <v>1.0</v>
      </c>
      <c r="M33" s="34">
        <v>0.0</v>
      </c>
      <c r="N33" s="34">
        <v>0.0</v>
      </c>
      <c r="O33" s="35">
        <f t="shared" si="1"/>
        <v>2</v>
      </c>
      <c r="P33" s="36" t="s">
        <v>164</v>
      </c>
      <c r="Q33" s="37">
        <f t="shared" si="2"/>
        <v>3</v>
      </c>
      <c r="R33" s="38" t="s">
        <v>161</v>
      </c>
      <c r="S33" s="39">
        <f t="shared" si="3"/>
        <v>5</v>
      </c>
      <c r="T33" s="25" t="str">
        <f t="shared" si="4"/>
        <v>Low_Social_Low_Financial</v>
      </c>
      <c r="U33" s="39">
        <f t="shared" si="5"/>
        <v>0.6666666667</v>
      </c>
      <c r="V33" s="40"/>
      <c r="W33" s="40"/>
      <c r="X33" s="40"/>
      <c r="Y33" s="40"/>
      <c r="Z33" s="40"/>
      <c r="AA33" s="40"/>
    </row>
    <row r="34">
      <c r="A34" s="31" t="s">
        <v>125</v>
      </c>
      <c r="B34" s="41" t="s">
        <v>16</v>
      </c>
      <c r="C34" s="33">
        <v>0.0</v>
      </c>
      <c r="D34" s="33">
        <v>1.0</v>
      </c>
      <c r="E34" s="33">
        <v>1.0</v>
      </c>
      <c r="F34" s="33">
        <v>0.0</v>
      </c>
      <c r="G34" s="33">
        <v>0.0</v>
      </c>
      <c r="H34" s="34">
        <v>0.0</v>
      </c>
      <c r="I34" s="34">
        <v>0.0</v>
      </c>
      <c r="J34" s="34">
        <v>0.0</v>
      </c>
      <c r="K34" s="34">
        <v>0.0</v>
      </c>
      <c r="L34" s="34">
        <v>0.0</v>
      </c>
      <c r="M34" s="34">
        <v>3.0</v>
      </c>
      <c r="N34" s="34">
        <v>0.0</v>
      </c>
      <c r="O34" s="35">
        <f t="shared" si="1"/>
        <v>2</v>
      </c>
      <c r="P34" s="36" t="s">
        <v>164</v>
      </c>
      <c r="Q34" s="37">
        <f t="shared" si="2"/>
        <v>3</v>
      </c>
      <c r="R34" s="38" t="s">
        <v>161</v>
      </c>
      <c r="S34" s="39">
        <f t="shared" si="3"/>
        <v>5</v>
      </c>
      <c r="T34" s="25" t="str">
        <f t="shared" si="4"/>
        <v>Low_Social_Low_Financial</v>
      </c>
      <c r="U34" s="39">
        <f t="shared" si="5"/>
        <v>0.6666666667</v>
      </c>
      <c r="V34" s="40"/>
      <c r="W34" s="40"/>
      <c r="X34" s="40"/>
      <c r="Y34" s="40"/>
      <c r="Z34" s="40"/>
      <c r="AA34" s="40"/>
    </row>
    <row r="35">
      <c r="A35" s="26" t="s">
        <v>140</v>
      </c>
      <c r="B35" s="42" t="s">
        <v>140</v>
      </c>
      <c r="C35" s="26">
        <v>0.0</v>
      </c>
      <c r="D35" s="26">
        <v>0.0</v>
      </c>
      <c r="E35" s="26">
        <v>0.0</v>
      </c>
      <c r="F35" s="26">
        <v>3.0</v>
      </c>
      <c r="G35" s="26">
        <v>0.0</v>
      </c>
      <c r="H35" s="26">
        <v>0.0</v>
      </c>
      <c r="I35" s="26">
        <v>0.0</v>
      </c>
      <c r="J35" s="26">
        <v>0.0</v>
      </c>
      <c r="K35" s="26">
        <v>2.0</v>
      </c>
      <c r="L35" s="26">
        <v>0.0</v>
      </c>
      <c r="M35" s="26">
        <v>0.0</v>
      </c>
      <c r="N35" s="26">
        <v>0.0</v>
      </c>
      <c r="O35" s="28">
        <f t="shared" si="1"/>
        <v>3</v>
      </c>
      <c r="P35" s="27" t="s">
        <v>164</v>
      </c>
      <c r="Q35" s="28">
        <f t="shared" si="2"/>
        <v>2</v>
      </c>
      <c r="R35" s="27" t="s">
        <v>161</v>
      </c>
      <c r="S35" s="28">
        <f t="shared" si="3"/>
        <v>5</v>
      </c>
      <c r="T35" s="29" t="str">
        <f t="shared" si="4"/>
        <v>Low_Social_Low_Financial</v>
      </c>
      <c r="U35" s="28">
        <f t="shared" si="5"/>
        <v>1.5</v>
      </c>
      <c r="V35" s="30"/>
      <c r="W35" s="30"/>
      <c r="X35" s="30"/>
      <c r="Y35" s="30"/>
      <c r="Z35" s="30"/>
      <c r="AA35" s="30"/>
    </row>
    <row r="36">
      <c r="A36" s="31" t="s">
        <v>55</v>
      </c>
      <c r="B36" s="32" t="s">
        <v>18</v>
      </c>
      <c r="C36" s="33">
        <v>0.0</v>
      </c>
      <c r="D36" s="33">
        <v>2.0</v>
      </c>
      <c r="E36" s="33">
        <v>2.0</v>
      </c>
      <c r="F36" s="33">
        <v>0.0</v>
      </c>
      <c r="G36" s="33">
        <v>0.0</v>
      </c>
      <c r="H36" s="34">
        <v>0.0</v>
      </c>
      <c r="I36" s="34">
        <v>0.0</v>
      </c>
      <c r="J36" s="34">
        <v>0.0</v>
      </c>
      <c r="K36" s="34">
        <v>0.0</v>
      </c>
      <c r="L36" s="34">
        <v>0.0</v>
      </c>
      <c r="M36" s="34">
        <v>1.0</v>
      </c>
      <c r="N36" s="34">
        <v>0.0</v>
      </c>
      <c r="O36" s="35">
        <f t="shared" si="1"/>
        <v>4</v>
      </c>
      <c r="P36" s="36" t="s">
        <v>164</v>
      </c>
      <c r="Q36" s="37">
        <f t="shared" si="2"/>
        <v>1</v>
      </c>
      <c r="R36" s="38" t="s">
        <v>161</v>
      </c>
      <c r="S36" s="39">
        <f t="shared" si="3"/>
        <v>5</v>
      </c>
      <c r="T36" s="25" t="str">
        <f t="shared" si="4"/>
        <v>Low_Social_Low_Financial</v>
      </c>
      <c r="U36" s="39">
        <f t="shared" si="5"/>
        <v>4</v>
      </c>
      <c r="V36" s="40"/>
      <c r="W36" s="40"/>
      <c r="X36" s="40"/>
      <c r="Y36" s="40"/>
      <c r="Z36" s="40"/>
      <c r="AA36" s="40"/>
    </row>
    <row r="37">
      <c r="A37" s="31" t="s">
        <v>103</v>
      </c>
      <c r="B37" s="32" t="s">
        <v>29</v>
      </c>
      <c r="C37" s="33">
        <v>3.0</v>
      </c>
      <c r="D37" s="33">
        <v>0.0</v>
      </c>
      <c r="E37" s="33">
        <v>0.0</v>
      </c>
      <c r="F37" s="33">
        <v>1.0</v>
      </c>
      <c r="G37" s="33">
        <v>0.0</v>
      </c>
      <c r="H37" s="34">
        <v>0.0</v>
      </c>
      <c r="I37" s="34">
        <v>0.0</v>
      </c>
      <c r="J37" s="34">
        <v>0.0</v>
      </c>
      <c r="K37" s="34">
        <v>1.0</v>
      </c>
      <c r="L37" s="34">
        <v>0.0</v>
      </c>
      <c r="M37" s="34">
        <v>0.0</v>
      </c>
      <c r="N37" s="34">
        <v>0.0</v>
      </c>
      <c r="O37" s="35">
        <f t="shared" si="1"/>
        <v>4</v>
      </c>
      <c r="P37" s="36" t="s">
        <v>164</v>
      </c>
      <c r="Q37" s="37">
        <f t="shared" si="2"/>
        <v>1</v>
      </c>
      <c r="R37" s="38" t="s">
        <v>161</v>
      </c>
      <c r="S37" s="39">
        <f t="shared" si="3"/>
        <v>5</v>
      </c>
      <c r="T37" s="25" t="str">
        <f t="shared" si="4"/>
        <v>Low_Social_Low_Financial</v>
      </c>
      <c r="U37" s="39">
        <f t="shared" si="5"/>
        <v>4</v>
      </c>
      <c r="V37" s="40"/>
      <c r="W37" s="40"/>
      <c r="X37" s="40"/>
      <c r="Y37" s="40"/>
      <c r="Z37" s="40"/>
      <c r="AA37" s="40"/>
    </row>
    <row r="38">
      <c r="A38" s="31" t="s">
        <v>44</v>
      </c>
      <c r="B38" s="32" t="s">
        <v>26</v>
      </c>
      <c r="C38" s="33">
        <v>1.0</v>
      </c>
      <c r="D38" s="33">
        <v>3.0</v>
      </c>
      <c r="E38" s="33">
        <v>0.0</v>
      </c>
      <c r="F38" s="33">
        <v>1.0</v>
      </c>
      <c r="G38" s="33">
        <v>0.0</v>
      </c>
      <c r="H38" s="34">
        <v>0.0</v>
      </c>
      <c r="I38" s="34">
        <v>0.0</v>
      </c>
      <c r="J38" s="34">
        <v>0.0</v>
      </c>
      <c r="K38" s="34">
        <v>0.0</v>
      </c>
      <c r="L38" s="34">
        <v>0.0</v>
      </c>
      <c r="M38" s="34">
        <v>0.0</v>
      </c>
      <c r="N38" s="34">
        <v>0.0</v>
      </c>
      <c r="O38" s="35">
        <f t="shared" si="1"/>
        <v>5</v>
      </c>
      <c r="P38" s="36" t="s">
        <v>165</v>
      </c>
      <c r="Q38" s="37">
        <f t="shared" si="2"/>
        <v>0</v>
      </c>
      <c r="R38" s="38" t="s">
        <v>161</v>
      </c>
      <c r="S38" s="39">
        <f t="shared" si="3"/>
        <v>5</v>
      </c>
      <c r="T38" s="25" t="str">
        <f t="shared" si="4"/>
        <v>Medium_Social_Low_Financial</v>
      </c>
      <c r="U38" s="39" t="str">
        <f t="shared" si="5"/>
        <v>#DIV/0!</v>
      </c>
      <c r="V38" s="40"/>
      <c r="W38" s="40"/>
      <c r="X38" s="40"/>
      <c r="Y38" s="40"/>
      <c r="Z38" s="40"/>
      <c r="AA38" s="40"/>
    </row>
    <row r="39">
      <c r="A39" s="31" t="s">
        <v>117</v>
      </c>
      <c r="B39" s="32" t="s">
        <v>26</v>
      </c>
      <c r="C39" s="33">
        <v>2.0</v>
      </c>
      <c r="D39" s="33">
        <v>1.0</v>
      </c>
      <c r="E39" s="33">
        <v>2.0</v>
      </c>
      <c r="F39" s="33">
        <v>0.0</v>
      </c>
      <c r="G39" s="33">
        <v>0.0</v>
      </c>
      <c r="H39" s="34">
        <v>0.0</v>
      </c>
      <c r="I39" s="34">
        <v>0.0</v>
      </c>
      <c r="J39" s="34">
        <v>0.0</v>
      </c>
      <c r="K39" s="34">
        <v>0.0</v>
      </c>
      <c r="L39" s="34">
        <v>0.0</v>
      </c>
      <c r="M39" s="34">
        <v>0.0</v>
      </c>
      <c r="N39" s="34">
        <v>0.0</v>
      </c>
      <c r="O39" s="35">
        <f t="shared" si="1"/>
        <v>5</v>
      </c>
      <c r="P39" s="36" t="s">
        <v>165</v>
      </c>
      <c r="Q39" s="37">
        <f t="shared" si="2"/>
        <v>0</v>
      </c>
      <c r="R39" s="38" t="s">
        <v>161</v>
      </c>
      <c r="S39" s="39">
        <f t="shared" si="3"/>
        <v>5</v>
      </c>
      <c r="T39" s="25" t="str">
        <f t="shared" si="4"/>
        <v>Medium_Social_Low_Financial</v>
      </c>
      <c r="U39" s="39" t="str">
        <f t="shared" si="5"/>
        <v>#DIV/0!</v>
      </c>
      <c r="V39" s="40"/>
      <c r="W39" s="40"/>
      <c r="X39" s="40"/>
      <c r="Y39" s="40"/>
      <c r="Z39" s="40"/>
      <c r="AA39" s="40"/>
    </row>
    <row r="40">
      <c r="A40" s="31" t="s">
        <v>126</v>
      </c>
      <c r="B40" s="41" t="s">
        <v>26</v>
      </c>
      <c r="C40" s="33">
        <v>0.0</v>
      </c>
      <c r="D40" s="33">
        <v>2.0</v>
      </c>
      <c r="E40" s="33">
        <v>1.0</v>
      </c>
      <c r="F40" s="33">
        <v>2.0</v>
      </c>
      <c r="G40" s="33">
        <v>0.0</v>
      </c>
      <c r="H40" s="34">
        <v>0.0</v>
      </c>
      <c r="I40" s="34">
        <v>0.0</v>
      </c>
      <c r="J40" s="34">
        <v>0.0</v>
      </c>
      <c r="K40" s="34">
        <v>0.0</v>
      </c>
      <c r="L40" s="34">
        <v>0.0</v>
      </c>
      <c r="M40" s="34">
        <v>0.0</v>
      </c>
      <c r="N40" s="34">
        <v>0.0</v>
      </c>
      <c r="O40" s="35">
        <f t="shared" si="1"/>
        <v>5</v>
      </c>
      <c r="P40" s="36" t="s">
        <v>165</v>
      </c>
      <c r="Q40" s="37">
        <f t="shared" si="2"/>
        <v>0</v>
      </c>
      <c r="R40" s="38" t="s">
        <v>161</v>
      </c>
      <c r="S40" s="39">
        <f t="shared" si="3"/>
        <v>5</v>
      </c>
      <c r="T40" s="25" t="str">
        <f t="shared" si="4"/>
        <v>Medium_Social_Low_Financial</v>
      </c>
      <c r="U40" s="39" t="str">
        <f t="shared" si="5"/>
        <v>#DIV/0!</v>
      </c>
      <c r="V40" s="40"/>
      <c r="W40" s="40"/>
      <c r="X40" s="40"/>
      <c r="Y40" s="40"/>
      <c r="Z40" s="40"/>
      <c r="AA40" s="40"/>
    </row>
    <row r="41">
      <c r="A41" s="31" t="s">
        <v>41</v>
      </c>
      <c r="B41" s="32" t="s">
        <v>18</v>
      </c>
      <c r="C41" s="33">
        <v>0.0</v>
      </c>
      <c r="D41" s="33">
        <v>0.0</v>
      </c>
      <c r="E41" s="33">
        <v>0.0</v>
      </c>
      <c r="F41" s="33">
        <v>0.0</v>
      </c>
      <c r="G41" s="33">
        <v>0.0</v>
      </c>
      <c r="H41" s="34">
        <v>3.0</v>
      </c>
      <c r="I41" s="34">
        <v>0.0</v>
      </c>
      <c r="J41" s="34">
        <v>0.0</v>
      </c>
      <c r="K41" s="34">
        <v>0.0</v>
      </c>
      <c r="L41" s="34">
        <v>0.0</v>
      </c>
      <c r="M41" s="34">
        <v>1.0</v>
      </c>
      <c r="N41" s="34">
        <v>0.0</v>
      </c>
      <c r="O41" s="35">
        <f t="shared" si="1"/>
        <v>0</v>
      </c>
      <c r="P41" s="36" t="s">
        <v>164</v>
      </c>
      <c r="Q41" s="37">
        <f t="shared" si="2"/>
        <v>4</v>
      </c>
      <c r="R41" s="38" t="s">
        <v>161</v>
      </c>
      <c r="S41" s="39">
        <f t="shared" si="3"/>
        <v>4</v>
      </c>
      <c r="T41" s="25" t="str">
        <f t="shared" si="4"/>
        <v>Low_Social_Low_Financial</v>
      </c>
      <c r="U41" s="39">
        <f t="shared" si="5"/>
        <v>0</v>
      </c>
      <c r="V41" s="40"/>
      <c r="W41" s="40"/>
      <c r="X41" s="40"/>
      <c r="Y41" s="40"/>
      <c r="Z41" s="40"/>
      <c r="AA41" s="40"/>
    </row>
    <row r="42">
      <c r="A42" s="31" t="s">
        <v>19</v>
      </c>
      <c r="B42" s="32" t="s">
        <v>20</v>
      </c>
      <c r="C42" s="33">
        <v>1.0</v>
      </c>
      <c r="D42" s="33">
        <v>2.0</v>
      </c>
      <c r="E42" s="33">
        <v>0.0</v>
      </c>
      <c r="F42" s="33">
        <v>0.0</v>
      </c>
      <c r="G42" s="33">
        <v>0.0</v>
      </c>
      <c r="H42" s="34">
        <v>0.0</v>
      </c>
      <c r="I42" s="34">
        <v>0.0</v>
      </c>
      <c r="J42" s="34">
        <v>0.0</v>
      </c>
      <c r="K42" s="34">
        <v>0.0</v>
      </c>
      <c r="L42" s="34">
        <v>0.0</v>
      </c>
      <c r="M42" s="34">
        <v>1.0</v>
      </c>
      <c r="N42" s="34">
        <v>0.0</v>
      </c>
      <c r="O42" s="35">
        <f t="shared" si="1"/>
        <v>3</v>
      </c>
      <c r="P42" s="36" t="s">
        <v>164</v>
      </c>
      <c r="Q42" s="37">
        <f t="shared" si="2"/>
        <v>1</v>
      </c>
      <c r="R42" s="38" t="s">
        <v>161</v>
      </c>
      <c r="S42" s="39">
        <f t="shared" si="3"/>
        <v>4</v>
      </c>
      <c r="T42" s="25" t="str">
        <f t="shared" si="4"/>
        <v>Low_Social_Low_Financial</v>
      </c>
      <c r="U42" s="39">
        <f t="shared" si="5"/>
        <v>3</v>
      </c>
      <c r="V42" s="40"/>
      <c r="W42" s="40"/>
      <c r="X42" s="40"/>
      <c r="Y42" s="40"/>
      <c r="Z42" s="40"/>
      <c r="AA42" s="40"/>
    </row>
    <row r="43">
      <c r="A43" s="31" t="s">
        <v>67</v>
      </c>
      <c r="B43" s="32" t="s">
        <v>18</v>
      </c>
      <c r="C43" s="33">
        <v>0.0</v>
      </c>
      <c r="D43" s="33">
        <v>0.0</v>
      </c>
      <c r="E43" s="33">
        <v>2.0</v>
      </c>
      <c r="F43" s="33">
        <v>1.0</v>
      </c>
      <c r="G43" s="33">
        <v>0.0</v>
      </c>
      <c r="H43" s="34">
        <v>1.0</v>
      </c>
      <c r="I43" s="34">
        <v>0.0</v>
      </c>
      <c r="J43" s="34">
        <v>0.0</v>
      </c>
      <c r="K43" s="34">
        <v>0.0</v>
      </c>
      <c r="L43" s="34">
        <v>0.0</v>
      </c>
      <c r="M43" s="34">
        <v>0.0</v>
      </c>
      <c r="N43" s="34">
        <v>0.0</v>
      </c>
      <c r="O43" s="35">
        <f t="shared" si="1"/>
        <v>3</v>
      </c>
      <c r="P43" s="36" t="s">
        <v>164</v>
      </c>
      <c r="Q43" s="37">
        <f t="shared" si="2"/>
        <v>1</v>
      </c>
      <c r="R43" s="38" t="s">
        <v>161</v>
      </c>
      <c r="S43" s="39">
        <f t="shared" si="3"/>
        <v>4</v>
      </c>
      <c r="T43" s="25" t="str">
        <f t="shared" si="4"/>
        <v>Low_Social_Low_Financial</v>
      </c>
      <c r="U43" s="39">
        <f t="shared" si="5"/>
        <v>3</v>
      </c>
      <c r="V43" s="40"/>
      <c r="W43" s="40"/>
      <c r="X43" s="40"/>
      <c r="Y43" s="40"/>
      <c r="Z43" s="40"/>
      <c r="AA43" s="40"/>
    </row>
    <row r="44">
      <c r="A44" s="31" t="s">
        <v>97</v>
      </c>
      <c r="B44" s="32" t="s">
        <v>18</v>
      </c>
      <c r="C44" s="33">
        <v>0.0</v>
      </c>
      <c r="D44" s="33">
        <v>3.0</v>
      </c>
      <c r="E44" s="33">
        <v>0.0</v>
      </c>
      <c r="F44" s="33">
        <v>0.0</v>
      </c>
      <c r="G44" s="33">
        <v>0.0</v>
      </c>
      <c r="H44" s="34">
        <v>0.0</v>
      </c>
      <c r="I44" s="34">
        <v>0.0</v>
      </c>
      <c r="J44" s="34">
        <v>0.0</v>
      </c>
      <c r="K44" s="34">
        <v>0.0</v>
      </c>
      <c r="L44" s="34">
        <v>0.0</v>
      </c>
      <c r="M44" s="34">
        <v>1.0</v>
      </c>
      <c r="N44" s="34">
        <v>0.0</v>
      </c>
      <c r="O44" s="35">
        <f t="shared" si="1"/>
        <v>3</v>
      </c>
      <c r="P44" s="36" t="s">
        <v>164</v>
      </c>
      <c r="Q44" s="37">
        <f t="shared" si="2"/>
        <v>1</v>
      </c>
      <c r="R44" s="38" t="s">
        <v>161</v>
      </c>
      <c r="S44" s="39">
        <f t="shared" si="3"/>
        <v>4</v>
      </c>
      <c r="T44" s="25" t="str">
        <f t="shared" si="4"/>
        <v>Low_Social_Low_Financial</v>
      </c>
      <c r="U44" s="39">
        <f t="shared" si="5"/>
        <v>3</v>
      </c>
      <c r="V44" s="40"/>
      <c r="W44" s="40"/>
      <c r="X44" s="40"/>
      <c r="Y44" s="40"/>
      <c r="Z44" s="40"/>
      <c r="AA44" s="40"/>
    </row>
    <row r="45">
      <c r="A45" s="31" t="s">
        <v>80</v>
      </c>
      <c r="B45" s="32" t="s">
        <v>26</v>
      </c>
      <c r="C45" s="33">
        <v>0.0</v>
      </c>
      <c r="D45" s="33">
        <v>1.0</v>
      </c>
      <c r="E45" s="33">
        <v>0.0</v>
      </c>
      <c r="F45" s="33">
        <v>2.0</v>
      </c>
      <c r="G45" s="33">
        <v>1.0</v>
      </c>
      <c r="H45" s="34">
        <v>0.0</v>
      </c>
      <c r="I45" s="34">
        <v>0.0</v>
      </c>
      <c r="J45" s="34">
        <v>0.0</v>
      </c>
      <c r="K45" s="34">
        <v>0.0</v>
      </c>
      <c r="L45" s="34">
        <v>0.0</v>
      </c>
      <c r="M45" s="34">
        <v>0.0</v>
      </c>
      <c r="N45" s="34">
        <v>0.0</v>
      </c>
      <c r="O45" s="35">
        <f t="shared" si="1"/>
        <v>4</v>
      </c>
      <c r="P45" s="36" t="s">
        <v>164</v>
      </c>
      <c r="Q45" s="37">
        <f t="shared" si="2"/>
        <v>0</v>
      </c>
      <c r="R45" s="38" t="s">
        <v>161</v>
      </c>
      <c r="S45" s="39">
        <f t="shared" si="3"/>
        <v>4</v>
      </c>
      <c r="T45" s="25" t="str">
        <f t="shared" si="4"/>
        <v>Low_Social_Low_Financial</v>
      </c>
      <c r="U45" s="39" t="str">
        <f t="shared" si="5"/>
        <v>#DIV/0!</v>
      </c>
      <c r="V45" s="40"/>
      <c r="W45" s="40"/>
      <c r="X45" s="40"/>
      <c r="Y45" s="40"/>
      <c r="Z45" s="40"/>
      <c r="AA45" s="40"/>
    </row>
    <row r="46">
      <c r="A46" s="31" t="s">
        <v>104</v>
      </c>
      <c r="B46" s="32" t="s">
        <v>18</v>
      </c>
      <c r="C46" s="33">
        <v>0.0</v>
      </c>
      <c r="D46" s="33">
        <v>0.0</v>
      </c>
      <c r="E46" s="33">
        <v>4.0</v>
      </c>
      <c r="F46" s="33">
        <v>0.0</v>
      </c>
      <c r="G46" s="33">
        <v>0.0</v>
      </c>
      <c r="H46" s="34">
        <v>0.0</v>
      </c>
      <c r="I46" s="34">
        <v>0.0</v>
      </c>
      <c r="J46" s="34">
        <v>0.0</v>
      </c>
      <c r="K46" s="34">
        <v>0.0</v>
      </c>
      <c r="L46" s="34">
        <v>0.0</v>
      </c>
      <c r="M46" s="34">
        <v>0.0</v>
      </c>
      <c r="N46" s="34">
        <v>0.0</v>
      </c>
      <c r="O46" s="35">
        <f t="shared" si="1"/>
        <v>4</v>
      </c>
      <c r="P46" s="36" t="s">
        <v>164</v>
      </c>
      <c r="Q46" s="37">
        <f t="shared" si="2"/>
        <v>0</v>
      </c>
      <c r="R46" s="38" t="s">
        <v>161</v>
      </c>
      <c r="S46" s="39">
        <f t="shared" si="3"/>
        <v>4</v>
      </c>
      <c r="T46" s="25" t="str">
        <f t="shared" si="4"/>
        <v>Low_Social_Low_Financial</v>
      </c>
      <c r="U46" s="39" t="str">
        <f t="shared" si="5"/>
        <v>#DIV/0!</v>
      </c>
      <c r="V46" s="40"/>
      <c r="W46" s="40"/>
      <c r="X46" s="40"/>
      <c r="Y46" s="40"/>
      <c r="Z46" s="40"/>
      <c r="AA46" s="40"/>
    </row>
    <row r="47">
      <c r="A47" s="31" t="s">
        <v>77</v>
      </c>
      <c r="B47" s="32" t="s">
        <v>26</v>
      </c>
      <c r="C47" s="33">
        <v>0.0</v>
      </c>
      <c r="D47" s="33">
        <v>0.0</v>
      </c>
      <c r="E47" s="33">
        <v>0.0</v>
      </c>
      <c r="F47" s="33">
        <v>0.0</v>
      </c>
      <c r="G47" s="33">
        <v>0.0</v>
      </c>
      <c r="H47" s="34">
        <v>2.0</v>
      </c>
      <c r="I47" s="34">
        <v>0.0</v>
      </c>
      <c r="J47" s="34">
        <v>0.0</v>
      </c>
      <c r="K47" s="34">
        <v>0.0</v>
      </c>
      <c r="L47" s="34">
        <v>0.0</v>
      </c>
      <c r="M47" s="34">
        <v>1.0</v>
      </c>
      <c r="N47" s="34">
        <v>0.0</v>
      </c>
      <c r="O47" s="35">
        <f t="shared" si="1"/>
        <v>0</v>
      </c>
      <c r="P47" s="36" t="s">
        <v>164</v>
      </c>
      <c r="Q47" s="37">
        <f t="shared" si="2"/>
        <v>3</v>
      </c>
      <c r="R47" s="38" t="s">
        <v>161</v>
      </c>
      <c r="S47" s="39">
        <f t="shared" si="3"/>
        <v>3</v>
      </c>
      <c r="T47" s="25" t="str">
        <f t="shared" si="4"/>
        <v>Low_Social_Low_Financial</v>
      </c>
      <c r="U47" s="39">
        <f t="shared" si="5"/>
        <v>0</v>
      </c>
      <c r="V47" s="40"/>
      <c r="W47" s="40"/>
      <c r="X47" s="40"/>
      <c r="Y47" s="40"/>
      <c r="Z47" s="40"/>
      <c r="AA47" s="40"/>
    </row>
    <row r="48">
      <c r="A48" s="31" t="s">
        <v>81</v>
      </c>
      <c r="B48" s="32" t="s">
        <v>26</v>
      </c>
      <c r="C48" s="33">
        <v>0.0</v>
      </c>
      <c r="D48" s="33">
        <v>0.0</v>
      </c>
      <c r="E48" s="33">
        <v>1.0</v>
      </c>
      <c r="F48" s="33">
        <v>0.0</v>
      </c>
      <c r="G48" s="33">
        <v>0.0</v>
      </c>
      <c r="H48" s="34">
        <v>1.0</v>
      </c>
      <c r="I48" s="34">
        <v>0.0</v>
      </c>
      <c r="J48" s="34">
        <v>0.0</v>
      </c>
      <c r="K48" s="34">
        <v>0.0</v>
      </c>
      <c r="L48" s="34">
        <v>0.0</v>
      </c>
      <c r="M48" s="34">
        <v>1.0</v>
      </c>
      <c r="N48" s="34">
        <v>0.0</v>
      </c>
      <c r="O48" s="35">
        <f t="shared" si="1"/>
        <v>1</v>
      </c>
      <c r="P48" s="36" t="s">
        <v>164</v>
      </c>
      <c r="Q48" s="37">
        <f t="shared" si="2"/>
        <v>2</v>
      </c>
      <c r="R48" s="38" t="s">
        <v>161</v>
      </c>
      <c r="S48" s="39">
        <f t="shared" si="3"/>
        <v>3</v>
      </c>
      <c r="T48" s="25" t="str">
        <f t="shared" si="4"/>
        <v>Low_Social_Low_Financial</v>
      </c>
      <c r="U48" s="39">
        <f t="shared" si="5"/>
        <v>0.5</v>
      </c>
      <c r="V48" s="40"/>
      <c r="W48" s="40"/>
      <c r="X48" s="40"/>
      <c r="Y48" s="40"/>
      <c r="Z48" s="40"/>
      <c r="AA48" s="40"/>
    </row>
    <row r="49">
      <c r="A49" s="31" t="s">
        <v>86</v>
      </c>
      <c r="B49" s="32" t="s">
        <v>18</v>
      </c>
      <c r="C49" s="33">
        <v>0.0</v>
      </c>
      <c r="D49" s="33">
        <v>0.0</v>
      </c>
      <c r="E49" s="33">
        <v>1.0</v>
      </c>
      <c r="F49" s="33">
        <v>0.0</v>
      </c>
      <c r="G49" s="33">
        <v>0.0</v>
      </c>
      <c r="H49" s="34">
        <v>0.0</v>
      </c>
      <c r="I49" s="34">
        <v>0.0</v>
      </c>
      <c r="J49" s="34">
        <v>0.0</v>
      </c>
      <c r="K49" s="34">
        <v>0.0</v>
      </c>
      <c r="L49" s="34">
        <v>0.0</v>
      </c>
      <c r="M49" s="34">
        <v>2.0</v>
      </c>
      <c r="N49" s="34">
        <v>0.0</v>
      </c>
      <c r="O49" s="35">
        <f t="shared" si="1"/>
        <v>1</v>
      </c>
      <c r="P49" s="36" t="s">
        <v>164</v>
      </c>
      <c r="Q49" s="37">
        <f t="shared" si="2"/>
        <v>2</v>
      </c>
      <c r="R49" s="38" t="s">
        <v>161</v>
      </c>
      <c r="S49" s="39">
        <f t="shared" si="3"/>
        <v>3</v>
      </c>
      <c r="T49" s="25" t="str">
        <f t="shared" si="4"/>
        <v>Low_Social_Low_Financial</v>
      </c>
      <c r="U49" s="39">
        <f t="shared" si="5"/>
        <v>0.5</v>
      </c>
      <c r="V49" s="40"/>
      <c r="W49" s="40"/>
      <c r="X49" s="40"/>
      <c r="Y49" s="40"/>
      <c r="Z49" s="40"/>
      <c r="AA49" s="40"/>
    </row>
    <row r="50">
      <c r="A50" s="31" t="s">
        <v>21</v>
      </c>
      <c r="B50" s="32" t="s">
        <v>18</v>
      </c>
      <c r="C50" s="33">
        <v>0.0</v>
      </c>
      <c r="D50" s="33">
        <v>0.0</v>
      </c>
      <c r="E50" s="33">
        <v>1.0</v>
      </c>
      <c r="F50" s="33">
        <v>1.0</v>
      </c>
      <c r="G50" s="33">
        <v>0.0</v>
      </c>
      <c r="H50" s="34">
        <v>0.0</v>
      </c>
      <c r="I50" s="34">
        <v>0.0</v>
      </c>
      <c r="J50" s="34">
        <v>0.0</v>
      </c>
      <c r="K50" s="34">
        <v>0.0</v>
      </c>
      <c r="L50" s="34">
        <v>0.0</v>
      </c>
      <c r="M50" s="34">
        <v>1.0</v>
      </c>
      <c r="N50" s="34">
        <v>0.0</v>
      </c>
      <c r="O50" s="35">
        <f t="shared" si="1"/>
        <v>2</v>
      </c>
      <c r="P50" s="36" t="s">
        <v>164</v>
      </c>
      <c r="Q50" s="37">
        <f t="shared" si="2"/>
        <v>1</v>
      </c>
      <c r="R50" s="38" t="s">
        <v>161</v>
      </c>
      <c r="S50" s="39">
        <f t="shared" si="3"/>
        <v>3</v>
      </c>
      <c r="T50" s="25" t="str">
        <f t="shared" si="4"/>
        <v>Low_Social_Low_Financial</v>
      </c>
      <c r="U50" s="39">
        <f t="shared" si="5"/>
        <v>2</v>
      </c>
      <c r="V50" s="40"/>
      <c r="W50" s="40"/>
      <c r="X50" s="40"/>
      <c r="Y50" s="40"/>
      <c r="Z50" s="40"/>
      <c r="AA50" s="40"/>
    </row>
    <row r="51">
      <c r="A51" s="31" t="s">
        <v>32</v>
      </c>
      <c r="B51" s="32" t="s">
        <v>26</v>
      </c>
      <c r="C51" s="33">
        <v>1.0</v>
      </c>
      <c r="D51" s="33">
        <v>1.0</v>
      </c>
      <c r="E51" s="33">
        <v>0.0</v>
      </c>
      <c r="F51" s="33">
        <v>0.0</v>
      </c>
      <c r="G51" s="33">
        <v>0.0</v>
      </c>
      <c r="H51" s="34">
        <v>0.0</v>
      </c>
      <c r="I51" s="34">
        <v>0.0</v>
      </c>
      <c r="J51" s="34">
        <v>1.0</v>
      </c>
      <c r="K51" s="34">
        <v>0.0</v>
      </c>
      <c r="L51" s="34">
        <v>0.0</v>
      </c>
      <c r="M51" s="34">
        <v>0.0</v>
      </c>
      <c r="N51" s="34">
        <v>0.0</v>
      </c>
      <c r="O51" s="35">
        <f t="shared" si="1"/>
        <v>2</v>
      </c>
      <c r="P51" s="36" t="s">
        <v>164</v>
      </c>
      <c r="Q51" s="37">
        <f t="shared" si="2"/>
        <v>1</v>
      </c>
      <c r="R51" s="38" t="s">
        <v>161</v>
      </c>
      <c r="S51" s="39">
        <f t="shared" si="3"/>
        <v>3</v>
      </c>
      <c r="T51" s="25" t="str">
        <f t="shared" si="4"/>
        <v>Low_Social_Low_Financial</v>
      </c>
      <c r="U51" s="39">
        <f t="shared" si="5"/>
        <v>2</v>
      </c>
      <c r="V51" s="40"/>
      <c r="W51" s="40"/>
      <c r="X51" s="40"/>
      <c r="Y51" s="40"/>
      <c r="Z51" s="40"/>
      <c r="AA51" s="40"/>
    </row>
    <row r="52">
      <c r="A52" s="31" t="s">
        <v>85</v>
      </c>
      <c r="B52" s="32" t="s">
        <v>26</v>
      </c>
      <c r="C52" s="33">
        <v>1.0</v>
      </c>
      <c r="D52" s="33">
        <v>0.0</v>
      </c>
      <c r="E52" s="33">
        <v>1.0</v>
      </c>
      <c r="F52" s="33">
        <v>0.0</v>
      </c>
      <c r="G52" s="33">
        <v>0.0</v>
      </c>
      <c r="H52" s="34">
        <v>0.0</v>
      </c>
      <c r="I52" s="34">
        <v>0.0</v>
      </c>
      <c r="J52" s="34">
        <v>0.0</v>
      </c>
      <c r="K52" s="34">
        <v>0.0</v>
      </c>
      <c r="L52" s="34">
        <v>0.0</v>
      </c>
      <c r="M52" s="34">
        <v>1.0</v>
      </c>
      <c r="N52" s="34">
        <v>0.0</v>
      </c>
      <c r="O52" s="35">
        <f t="shared" si="1"/>
        <v>2</v>
      </c>
      <c r="P52" s="36" t="s">
        <v>164</v>
      </c>
      <c r="Q52" s="37">
        <f t="shared" si="2"/>
        <v>1</v>
      </c>
      <c r="R52" s="38" t="s">
        <v>161</v>
      </c>
      <c r="S52" s="39">
        <f t="shared" si="3"/>
        <v>3</v>
      </c>
      <c r="T52" s="25" t="str">
        <f t="shared" si="4"/>
        <v>Low_Social_Low_Financial</v>
      </c>
      <c r="U52" s="39">
        <f t="shared" si="5"/>
        <v>2</v>
      </c>
      <c r="V52" s="40"/>
      <c r="W52" s="40"/>
      <c r="X52" s="40"/>
      <c r="Y52" s="40"/>
      <c r="Z52" s="40"/>
      <c r="AA52" s="40"/>
    </row>
    <row r="53">
      <c r="A53" s="31" t="s">
        <v>90</v>
      </c>
      <c r="B53" s="32" t="s">
        <v>18</v>
      </c>
      <c r="C53" s="33">
        <v>0.0</v>
      </c>
      <c r="D53" s="33">
        <v>1.0</v>
      </c>
      <c r="E53" s="33">
        <v>1.0</v>
      </c>
      <c r="F53" s="33">
        <v>0.0</v>
      </c>
      <c r="G53" s="33">
        <v>0.0</v>
      </c>
      <c r="H53" s="34">
        <v>0.0</v>
      </c>
      <c r="I53" s="34">
        <v>0.0</v>
      </c>
      <c r="J53" s="34">
        <v>0.0</v>
      </c>
      <c r="K53" s="34">
        <v>0.0</v>
      </c>
      <c r="L53" s="34">
        <v>0.0</v>
      </c>
      <c r="M53" s="34">
        <v>1.0</v>
      </c>
      <c r="N53" s="34">
        <v>0.0</v>
      </c>
      <c r="O53" s="35">
        <f t="shared" si="1"/>
        <v>2</v>
      </c>
      <c r="P53" s="36" t="s">
        <v>164</v>
      </c>
      <c r="Q53" s="37">
        <f t="shared" si="2"/>
        <v>1</v>
      </c>
      <c r="R53" s="38" t="s">
        <v>161</v>
      </c>
      <c r="S53" s="39">
        <f t="shared" si="3"/>
        <v>3</v>
      </c>
      <c r="T53" s="25" t="str">
        <f t="shared" si="4"/>
        <v>Low_Social_Low_Financial</v>
      </c>
      <c r="U53" s="39">
        <f t="shared" si="5"/>
        <v>2</v>
      </c>
      <c r="V53" s="40"/>
      <c r="W53" s="40"/>
      <c r="X53" s="40"/>
      <c r="Y53" s="40"/>
      <c r="Z53" s="40"/>
      <c r="AA53" s="40"/>
    </row>
    <row r="54">
      <c r="A54" s="31" t="s">
        <v>106</v>
      </c>
      <c r="B54" s="32" t="s">
        <v>26</v>
      </c>
      <c r="C54" s="33">
        <v>0.0</v>
      </c>
      <c r="D54" s="33">
        <v>1.0</v>
      </c>
      <c r="E54" s="33">
        <v>1.0</v>
      </c>
      <c r="F54" s="33">
        <v>0.0</v>
      </c>
      <c r="G54" s="33">
        <v>0.0</v>
      </c>
      <c r="H54" s="34">
        <v>0.0</v>
      </c>
      <c r="I54" s="34">
        <v>0.0</v>
      </c>
      <c r="J54" s="34">
        <v>0.0</v>
      </c>
      <c r="K54" s="34">
        <v>0.0</v>
      </c>
      <c r="L54" s="34">
        <v>0.0</v>
      </c>
      <c r="M54" s="34">
        <v>1.0</v>
      </c>
      <c r="N54" s="34">
        <v>0.0</v>
      </c>
      <c r="O54" s="35">
        <f t="shared" si="1"/>
        <v>2</v>
      </c>
      <c r="P54" s="36" t="s">
        <v>164</v>
      </c>
      <c r="Q54" s="37">
        <f t="shared" si="2"/>
        <v>1</v>
      </c>
      <c r="R54" s="38" t="s">
        <v>161</v>
      </c>
      <c r="S54" s="39">
        <f t="shared" si="3"/>
        <v>3</v>
      </c>
      <c r="T54" s="25" t="str">
        <f t="shared" si="4"/>
        <v>Low_Social_Low_Financial</v>
      </c>
      <c r="U54" s="39">
        <f t="shared" si="5"/>
        <v>2</v>
      </c>
      <c r="V54" s="40"/>
      <c r="W54" s="40"/>
      <c r="X54" s="40"/>
      <c r="Y54" s="40"/>
      <c r="Z54" s="40"/>
      <c r="AA54" s="40"/>
    </row>
    <row r="55">
      <c r="A55" s="31" t="s">
        <v>128</v>
      </c>
      <c r="B55" s="41" t="s">
        <v>26</v>
      </c>
      <c r="C55" s="33">
        <v>0.0</v>
      </c>
      <c r="D55" s="33">
        <v>0.0</v>
      </c>
      <c r="E55" s="33">
        <v>1.0</v>
      </c>
      <c r="F55" s="33">
        <v>1.0</v>
      </c>
      <c r="G55" s="33">
        <v>0.0</v>
      </c>
      <c r="H55" s="34">
        <v>1.0</v>
      </c>
      <c r="I55" s="34">
        <v>0.0</v>
      </c>
      <c r="J55" s="34">
        <v>0.0</v>
      </c>
      <c r="K55" s="34">
        <v>0.0</v>
      </c>
      <c r="L55" s="34">
        <v>0.0</v>
      </c>
      <c r="M55" s="34">
        <v>0.0</v>
      </c>
      <c r="N55" s="34">
        <v>0.0</v>
      </c>
      <c r="O55" s="35">
        <f t="shared" si="1"/>
        <v>2</v>
      </c>
      <c r="P55" s="36" t="s">
        <v>164</v>
      </c>
      <c r="Q55" s="37">
        <f t="shared" si="2"/>
        <v>1</v>
      </c>
      <c r="R55" s="38" t="s">
        <v>161</v>
      </c>
      <c r="S55" s="39">
        <f t="shared" si="3"/>
        <v>3</v>
      </c>
      <c r="T55" s="25" t="str">
        <f t="shared" si="4"/>
        <v>Low_Social_Low_Financial</v>
      </c>
      <c r="U55" s="39">
        <f t="shared" si="5"/>
        <v>2</v>
      </c>
      <c r="V55" s="40"/>
      <c r="W55" s="40"/>
      <c r="X55" s="40"/>
      <c r="Y55" s="40"/>
      <c r="Z55" s="40"/>
      <c r="AA55" s="40"/>
    </row>
    <row r="56">
      <c r="A56" s="31" t="s">
        <v>60</v>
      </c>
      <c r="B56" s="32" t="s">
        <v>20</v>
      </c>
      <c r="C56" s="33">
        <v>2.0</v>
      </c>
      <c r="D56" s="33">
        <v>0.0</v>
      </c>
      <c r="E56" s="33">
        <v>0.0</v>
      </c>
      <c r="F56" s="33">
        <v>1.0</v>
      </c>
      <c r="G56" s="33">
        <v>0.0</v>
      </c>
      <c r="H56" s="34">
        <v>0.0</v>
      </c>
      <c r="I56" s="34">
        <v>0.0</v>
      </c>
      <c r="J56" s="34">
        <v>0.0</v>
      </c>
      <c r="K56" s="34">
        <v>0.0</v>
      </c>
      <c r="L56" s="34">
        <v>0.0</v>
      </c>
      <c r="M56" s="34">
        <v>0.0</v>
      </c>
      <c r="N56" s="34">
        <v>0.0</v>
      </c>
      <c r="O56" s="35">
        <f t="shared" si="1"/>
        <v>3</v>
      </c>
      <c r="P56" s="36" t="s">
        <v>164</v>
      </c>
      <c r="Q56" s="37">
        <f t="shared" si="2"/>
        <v>0</v>
      </c>
      <c r="R56" s="38" t="s">
        <v>161</v>
      </c>
      <c r="S56" s="39">
        <f t="shared" si="3"/>
        <v>3</v>
      </c>
      <c r="T56" s="25" t="str">
        <f t="shared" si="4"/>
        <v>Low_Social_Low_Financial</v>
      </c>
      <c r="U56" s="39" t="str">
        <f t="shared" si="5"/>
        <v>#DIV/0!</v>
      </c>
      <c r="V56" s="40"/>
      <c r="W56" s="40"/>
      <c r="X56" s="40"/>
      <c r="Y56" s="40"/>
      <c r="Z56" s="40"/>
      <c r="AA56" s="40"/>
    </row>
    <row r="57">
      <c r="A57" s="31" t="s">
        <v>92</v>
      </c>
      <c r="B57" s="32" t="s">
        <v>18</v>
      </c>
      <c r="C57" s="33">
        <v>0.0</v>
      </c>
      <c r="D57" s="33">
        <v>0.0</v>
      </c>
      <c r="E57" s="33">
        <v>2.0</v>
      </c>
      <c r="F57" s="33">
        <v>1.0</v>
      </c>
      <c r="G57" s="33">
        <v>0.0</v>
      </c>
      <c r="H57" s="34">
        <v>0.0</v>
      </c>
      <c r="I57" s="34">
        <v>0.0</v>
      </c>
      <c r="J57" s="34">
        <v>0.0</v>
      </c>
      <c r="K57" s="34">
        <v>0.0</v>
      </c>
      <c r="L57" s="34">
        <v>0.0</v>
      </c>
      <c r="M57" s="34">
        <v>0.0</v>
      </c>
      <c r="N57" s="34">
        <v>0.0</v>
      </c>
      <c r="O57" s="35">
        <f t="shared" si="1"/>
        <v>3</v>
      </c>
      <c r="P57" s="36" t="s">
        <v>164</v>
      </c>
      <c r="Q57" s="37">
        <f t="shared" si="2"/>
        <v>0</v>
      </c>
      <c r="R57" s="38" t="s">
        <v>161</v>
      </c>
      <c r="S57" s="39">
        <f t="shared" si="3"/>
        <v>3</v>
      </c>
      <c r="T57" s="25" t="str">
        <f t="shared" si="4"/>
        <v>Low_Social_Low_Financial</v>
      </c>
      <c r="U57" s="39" t="str">
        <f t="shared" si="5"/>
        <v>#DIV/0!</v>
      </c>
      <c r="V57" s="40"/>
      <c r="W57" s="40"/>
      <c r="X57" s="40"/>
      <c r="Y57" s="40"/>
      <c r="Z57" s="40"/>
      <c r="AA57" s="40"/>
    </row>
    <row r="58">
      <c r="A58" s="31" t="s">
        <v>115</v>
      </c>
      <c r="B58" s="32" t="s">
        <v>16</v>
      </c>
      <c r="C58" s="33">
        <v>1.0</v>
      </c>
      <c r="D58" s="33">
        <v>0.0</v>
      </c>
      <c r="E58" s="33">
        <v>0.0</v>
      </c>
      <c r="F58" s="33">
        <v>2.0</v>
      </c>
      <c r="G58" s="33">
        <v>0.0</v>
      </c>
      <c r="H58" s="34">
        <v>0.0</v>
      </c>
      <c r="I58" s="34">
        <v>0.0</v>
      </c>
      <c r="J58" s="34">
        <v>0.0</v>
      </c>
      <c r="K58" s="34">
        <v>0.0</v>
      </c>
      <c r="L58" s="34">
        <v>0.0</v>
      </c>
      <c r="M58" s="34">
        <v>0.0</v>
      </c>
      <c r="N58" s="34">
        <v>0.0</v>
      </c>
      <c r="O58" s="35">
        <f t="shared" si="1"/>
        <v>3</v>
      </c>
      <c r="P58" s="36" t="s">
        <v>164</v>
      </c>
      <c r="Q58" s="37">
        <f t="shared" si="2"/>
        <v>0</v>
      </c>
      <c r="R58" s="38" t="s">
        <v>161</v>
      </c>
      <c r="S58" s="39">
        <f t="shared" si="3"/>
        <v>3</v>
      </c>
      <c r="T58" s="25" t="str">
        <f t="shared" si="4"/>
        <v>Low_Social_Low_Financial</v>
      </c>
      <c r="U58" s="39" t="str">
        <f t="shared" si="5"/>
        <v>#DIV/0!</v>
      </c>
      <c r="V58" s="40"/>
      <c r="W58" s="40"/>
      <c r="X58" s="40"/>
      <c r="Y58" s="40"/>
      <c r="Z58" s="40"/>
      <c r="AA58" s="40"/>
    </row>
    <row r="59">
      <c r="A59" s="31" t="s">
        <v>127</v>
      </c>
      <c r="B59" s="41" t="s">
        <v>20</v>
      </c>
      <c r="C59" s="33">
        <v>2.0</v>
      </c>
      <c r="D59" s="33">
        <v>1.0</v>
      </c>
      <c r="E59" s="33">
        <v>0.0</v>
      </c>
      <c r="F59" s="33">
        <v>0.0</v>
      </c>
      <c r="G59" s="33">
        <v>0.0</v>
      </c>
      <c r="H59" s="34">
        <v>0.0</v>
      </c>
      <c r="I59" s="34">
        <v>0.0</v>
      </c>
      <c r="J59" s="34">
        <v>0.0</v>
      </c>
      <c r="K59" s="34">
        <v>0.0</v>
      </c>
      <c r="L59" s="34">
        <v>0.0</v>
      </c>
      <c r="M59" s="34">
        <v>0.0</v>
      </c>
      <c r="N59" s="34">
        <v>0.0</v>
      </c>
      <c r="O59" s="35">
        <f t="shared" si="1"/>
        <v>3</v>
      </c>
      <c r="P59" s="36" t="s">
        <v>164</v>
      </c>
      <c r="Q59" s="37">
        <f t="shared" si="2"/>
        <v>0</v>
      </c>
      <c r="R59" s="38" t="s">
        <v>161</v>
      </c>
      <c r="S59" s="39">
        <f t="shared" si="3"/>
        <v>3</v>
      </c>
      <c r="T59" s="25" t="str">
        <f t="shared" si="4"/>
        <v>Low_Social_Low_Financial</v>
      </c>
      <c r="U59" s="39" t="str">
        <f t="shared" si="5"/>
        <v>#DIV/0!</v>
      </c>
      <c r="V59" s="40"/>
      <c r="W59" s="40"/>
      <c r="X59" s="40"/>
      <c r="Y59" s="40"/>
      <c r="Z59" s="40"/>
      <c r="AA59" s="40"/>
    </row>
    <row r="60">
      <c r="A60" s="31" t="s">
        <v>31</v>
      </c>
      <c r="B60" s="32" t="s">
        <v>18</v>
      </c>
      <c r="C60" s="33">
        <v>0.0</v>
      </c>
      <c r="D60" s="33">
        <v>0.0</v>
      </c>
      <c r="E60" s="33">
        <v>0.0</v>
      </c>
      <c r="F60" s="33">
        <v>0.0</v>
      </c>
      <c r="G60" s="33">
        <v>0.0</v>
      </c>
      <c r="H60" s="34">
        <v>0.0</v>
      </c>
      <c r="I60" s="34">
        <v>0.0</v>
      </c>
      <c r="J60" s="34">
        <v>0.0</v>
      </c>
      <c r="K60" s="34">
        <v>0.0</v>
      </c>
      <c r="L60" s="34">
        <v>2.0</v>
      </c>
      <c r="M60" s="34">
        <v>0.0</v>
      </c>
      <c r="N60" s="34">
        <v>0.0</v>
      </c>
      <c r="O60" s="35">
        <f t="shared" si="1"/>
        <v>0</v>
      </c>
      <c r="P60" s="36" t="s">
        <v>164</v>
      </c>
      <c r="Q60" s="37">
        <f t="shared" si="2"/>
        <v>2</v>
      </c>
      <c r="R60" s="38" t="s">
        <v>161</v>
      </c>
      <c r="S60" s="39">
        <f t="shared" si="3"/>
        <v>2</v>
      </c>
      <c r="T60" s="25" t="str">
        <f t="shared" si="4"/>
        <v>Low_Social_Low_Financial</v>
      </c>
      <c r="U60" s="39">
        <f t="shared" si="5"/>
        <v>0</v>
      </c>
      <c r="V60" s="40"/>
      <c r="W60" s="40"/>
      <c r="X60" s="40"/>
      <c r="Y60" s="40"/>
      <c r="Z60" s="40"/>
      <c r="AA60" s="40"/>
    </row>
    <row r="61">
      <c r="A61" s="31" t="s">
        <v>45</v>
      </c>
      <c r="B61" s="32" t="s">
        <v>18</v>
      </c>
      <c r="C61" s="33">
        <v>0.0</v>
      </c>
      <c r="D61" s="33">
        <v>0.0</v>
      </c>
      <c r="E61" s="33">
        <v>0.0</v>
      </c>
      <c r="F61" s="33">
        <v>0.0</v>
      </c>
      <c r="G61" s="33">
        <v>0.0</v>
      </c>
      <c r="H61" s="34">
        <v>0.0</v>
      </c>
      <c r="I61" s="34">
        <v>0.0</v>
      </c>
      <c r="J61" s="34">
        <v>0.0</v>
      </c>
      <c r="K61" s="34">
        <v>0.0</v>
      </c>
      <c r="L61" s="34">
        <v>0.0</v>
      </c>
      <c r="M61" s="34">
        <v>1.0</v>
      </c>
      <c r="N61" s="34">
        <v>1.0</v>
      </c>
      <c r="O61" s="35">
        <f t="shared" si="1"/>
        <v>0</v>
      </c>
      <c r="P61" s="36" t="s">
        <v>164</v>
      </c>
      <c r="Q61" s="37">
        <f t="shared" si="2"/>
        <v>2</v>
      </c>
      <c r="R61" s="38" t="s">
        <v>161</v>
      </c>
      <c r="S61" s="39">
        <f t="shared" si="3"/>
        <v>2</v>
      </c>
      <c r="T61" s="25" t="str">
        <f t="shared" si="4"/>
        <v>Low_Social_Low_Financial</v>
      </c>
      <c r="U61" s="39">
        <f t="shared" si="5"/>
        <v>0</v>
      </c>
      <c r="V61" s="40"/>
      <c r="W61" s="40"/>
      <c r="X61" s="40"/>
      <c r="Y61" s="40"/>
      <c r="Z61" s="40"/>
      <c r="AA61" s="40"/>
    </row>
    <row r="62">
      <c r="A62" s="31" t="s">
        <v>94</v>
      </c>
      <c r="B62" s="32" t="s">
        <v>18</v>
      </c>
      <c r="C62" s="33">
        <v>0.0</v>
      </c>
      <c r="D62" s="33">
        <v>0.0</v>
      </c>
      <c r="E62" s="33">
        <v>0.0</v>
      </c>
      <c r="F62" s="33">
        <v>0.0</v>
      </c>
      <c r="G62" s="33">
        <v>0.0</v>
      </c>
      <c r="H62" s="34">
        <v>0.0</v>
      </c>
      <c r="I62" s="34">
        <v>0.0</v>
      </c>
      <c r="J62" s="34">
        <v>0.0</v>
      </c>
      <c r="K62" s="34">
        <v>0.0</v>
      </c>
      <c r="L62" s="34">
        <v>1.0</v>
      </c>
      <c r="M62" s="34">
        <v>1.0</v>
      </c>
      <c r="N62" s="34">
        <v>0.0</v>
      </c>
      <c r="O62" s="35">
        <f t="shared" si="1"/>
        <v>0</v>
      </c>
      <c r="P62" s="36" t="s">
        <v>164</v>
      </c>
      <c r="Q62" s="37">
        <f t="shared" si="2"/>
        <v>2</v>
      </c>
      <c r="R62" s="38" t="s">
        <v>161</v>
      </c>
      <c r="S62" s="39">
        <f t="shared" si="3"/>
        <v>2</v>
      </c>
      <c r="T62" s="25" t="str">
        <f t="shared" si="4"/>
        <v>Low_Social_Low_Financial</v>
      </c>
      <c r="U62" s="39">
        <f t="shared" si="5"/>
        <v>0</v>
      </c>
      <c r="V62" s="40"/>
      <c r="W62" s="40"/>
      <c r="X62" s="40"/>
      <c r="Y62" s="40"/>
      <c r="Z62" s="40"/>
      <c r="AA62" s="40"/>
    </row>
    <row r="63">
      <c r="A63" s="31" t="s">
        <v>120</v>
      </c>
      <c r="B63" s="32" t="s">
        <v>29</v>
      </c>
      <c r="C63" s="33">
        <v>0.0</v>
      </c>
      <c r="D63" s="33">
        <v>0.0</v>
      </c>
      <c r="E63" s="33">
        <v>0.0</v>
      </c>
      <c r="F63" s="33">
        <v>0.0</v>
      </c>
      <c r="G63" s="33">
        <v>0.0</v>
      </c>
      <c r="H63" s="34">
        <v>0.0</v>
      </c>
      <c r="I63" s="34">
        <v>1.0</v>
      </c>
      <c r="J63" s="34">
        <v>0.0</v>
      </c>
      <c r="K63" s="34">
        <v>1.0</v>
      </c>
      <c r="L63" s="34">
        <v>0.0</v>
      </c>
      <c r="M63" s="34">
        <v>0.0</v>
      </c>
      <c r="N63" s="34">
        <v>0.0</v>
      </c>
      <c r="O63" s="35">
        <f t="shared" si="1"/>
        <v>0</v>
      </c>
      <c r="P63" s="36" t="s">
        <v>164</v>
      </c>
      <c r="Q63" s="37">
        <f t="shared" si="2"/>
        <v>2</v>
      </c>
      <c r="R63" s="38" t="s">
        <v>161</v>
      </c>
      <c r="S63" s="39">
        <f t="shared" si="3"/>
        <v>2</v>
      </c>
      <c r="T63" s="25" t="str">
        <f t="shared" si="4"/>
        <v>Low_Social_Low_Financial</v>
      </c>
      <c r="U63" s="39">
        <f t="shared" si="5"/>
        <v>0</v>
      </c>
      <c r="V63" s="40"/>
      <c r="W63" s="40"/>
      <c r="X63" s="40"/>
      <c r="Y63" s="40"/>
      <c r="Z63" s="40"/>
      <c r="AA63" s="40"/>
    </row>
    <row r="64">
      <c r="A64" s="31" t="s">
        <v>82</v>
      </c>
      <c r="B64" s="32" t="s">
        <v>26</v>
      </c>
      <c r="C64" s="33">
        <v>0.0</v>
      </c>
      <c r="D64" s="33">
        <v>0.0</v>
      </c>
      <c r="E64" s="33">
        <v>0.0</v>
      </c>
      <c r="F64" s="33">
        <v>1.0</v>
      </c>
      <c r="G64" s="33">
        <v>0.0</v>
      </c>
      <c r="H64" s="34">
        <v>0.0</v>
      </c>
      <c r="I64" s="34">
        <v>0.0</v>
      </c>
      <c r="J64" s="34">
        <v>0.0</v>
      </c>
      <c r="K64" s="34">
        <v>0.0</v>
      </c>
      <c r="L64" s="34">
        <v>0.0</v>
      </c>
      <c r="M64" s="34">
        <v>1.0</v>
      </c>
      <c r="N64" s="34">
        <v>0.0</v>
      </c>
      <c r="O64" s="35">
        <f t="shared" si="1"/>
        <v>1</v>
      </c>
      <c r="P64" s="36" t="s">
        <v>164</v>
      </c>
      <c r="Q64" s="37">
        <f t="shared" si="2"/>
        <v>1</v>
      </c>
      <c r="R64" s="38" t="s">
        <v>161</v>
      </c>
      <c r="S64" s="39">
        <f t="shared" si="3"/>
        <v>2</v>
      </c>
      <c r="T64" s="25" t="str">
        <f t="shared" si="4"/>
        <v>Low_Social_Low_Financial</v>
      </c>
      <c r="U64" s="39">
        <f t="shared" si="5"/>
        <v>1</v>
      </c>
      <c r="V64" s="40"/>
      <c r="W64" s="40"/>
      <c r="X64" s="40"/>
      <c r="Y64" s="40"/>
      <c r="Z64" s="40"/>
      <c r="AA64" s="40"/>
    </row>
    <row r="65">
      <c r="A65" s="31" t="s">
        <v>113</v>
      </c>
      <c r="B65" s="32" t="s">
        <v>18</v>
      </c>
      <c r="C65" s="33">
        <v>0.0</v>
      </c>
      <c r="D65" s="33">
        <v>0.0</v>
      </c>
      <c r="E65" s="33">
        <v>1.0</v>
      </c>
      <c r="F65" s="33">
        <v>0.0</v>
      </c>
      <c r="G65" s="33">
        <v>0.0</v>
      </c>
      <c r="H65" s="34">
        <v>0.0</v>
      </c>
      <c r="I65" s="34">
        <v>0.0</v>
      </c>
      <c r="J65" s="34">
        <v>0.0</v>
      </c>
      <c r="K65" s="34">
        <v>0.0</v>
      </c>
      <c r="L65" s="34">
        <v>0.0</v>
      </c>
      <c r="M65" s="34">
        <v>1.0</v>
      </c>
      <c r="N65" s="34">
        <v>0.0</v>
      </c>
      <c r="O65" s="35">
        <f t="shared" si="1"/>
        <v>1</v>
      </c>
      <c r="P65" s="36" t="s">
        <v>164</v>
      </c>
      <c r="Q65" s="37">
        <f t="shared" si="2"/>
        <v>1</v>
      </c>
      <c r="R65" s="38" t="s">
        <v>161</v>
      </c>
      <c r="S65" s="39">
        <f t="shared" si="3"/>
        <v>2</v>
      </c>
      <c r="T65" s="25" t="str">
        <f t="shared" si="4"/>
        <v>Low_Social_Low_Financial</v>
      </c>
      <c r="U65" s="39">
        <f t="shared" si="5"/>
        <v>1</v>
      </c>
      <c r="V65" s="40"/>
      <c r="W65" s="40"/>
      <c r="X65" s="40"/>
      <c r="Y65" s="40"/>
      <c r="Z65" s="40"/>
      <c r="AA65" s="40"/>
    </row>
    <row r="66">
      <c r="A66" s="31" t="s">
        <v>116</v>
      </c>
      <c r="B66" s="32" t="s">
        <v>26</v>
      </c>
      <c r="C66" s="33">
        <v>0.0</v>
      </c>
      <c r="D66" s="33">
        <v>1.0</v>
      </c>
      <c r="E66" s="33">
        <v>0.0</v>
      </c>
      <c r="F66" s="33">
        <v>0.0</v>
      </c>
      <c r="G66" s="33">
        <v>0.0</v>
      </c>
      <c r="H66" s="34">
        <v>0.0</v>
      </c>
      <c r="I66" s="34">
        <v>0.0</v>
      </c>
      <c r="J66" s="34">
        <v>0.0</v>
      </c>
      <c r="K66" s="34">
        <v>0.0</v>
      </c>
      <c r="L66" s="34">
        <v>1.0</v>
      </c>
      <c r="M66" s="34">
        <v>0.0</v>
      </c>
      <c r="N66" s="34">
        <v>0.0</v>
      </c>
      <c r="O66" s="35">
        <f t="shared" si="1"/>
        <v>1</v>
      </c>
      <c r="P66" s="36" t="s">
        <v>164</v>
      </c>
      <c r="Q66" s="37">
        <f t="shared" si="2"/>
        <v>1</v>
      </c>
      <c r="R66" s="38" t="s">
        <v>161</v>
      </c>
      <c r="S66" s="39">
        <f t="shared" si="3"/>
        <v>2</v>
      </c>
      <c r="T66" s="25" t="str">
        <f t="shared" si="4"/>
        <v>Low_Social_Low_Financial</v>
      </c>
      <c r="U66" s="39">
        <f t="shared" si="5"/>
        <v>1</v>
      </c>
      <c r="V66" s="40"/>
      <c r="W66" s="40"/>
      <c r="X66" s="40"/>
      <c r="Y66" s="40"/>
      <c r="Z66" s="40"/>
      <c r="AA66" s="40"/>
    </row>
    <row r="67">
      <c r="A67" s="31" t="s">
        <v>135</v>
      </c>
      <c r="B67" s="41" t="s">
        <v>16</v>
      </c>
      <c r="C67" s="33">
        <v>0.0</v>
      </c>
      <c r="D67" s="33">
        <v>0.0</v>
      </c>
      <c r="E67" s="33">
        <v>1.0</v>
      </c>
      <c r="F67" s="33">
        <v>0.0</v>
      </c>
      <c r="G67" s="33">
        <v>0.0</v>
      </c>
      <c r="H67" s="34">
        <v>0.0</v>
      </c>
      <c r="I67" s="34">
        <v>0.0</v>
      </c>
      <c r="J67" s="34">
        <v>0.0</v>
      </c>
      <c r="K67" s="34">
        <v>0.0</v>
      </c>
      <c r="L67" s="34">
        <v>0.0</v>
      </c>
      <c r="M67" s="34">
        <v>1.0</v>
      </c>
      <c r="N67" s="34">
        <v>0.0</v>
      </c>
      <c r="O67" s="35">
        <f t="shared" si="1"/>
        <v>1</v>
      </c>
      <c r="P67" s="36" t="s">
        <v>164</v>
      </c>
      <c r="Q67" s="37">
        <f t="shared" si="2"/>
        <v>1</v>
      </c>
      <c r="R67" s="38" t="s">
        <v>161</v>
      </c>
      <c r="S67" s="39">
        <f t="shared" si="3"/>
        <v>2</v>
      </c>
      <c r="T67" s="25" t="str">
        <f t="shared" si="4"/>
        <v>Low_Social_Low_Financial</v>
      </c>
      <c r="U67" s="39">
        <f t="shared" si="5"/>
        <v>1</v>
      </c>
      <c r="V67" s="40"/>
      <c r="W67" s="40"/>
      <c r="X67" s="40"/>
      <c r="Y67" s="40"/>
      <c r="Z67" s="40"/>
      <c r="AA67" s="40"/>
    </row>
    <row r="68">
      <c r="A68" s="31" t="s">
        <v>137</v>
      </c>
      <c r="B68" s="41" t="s">
        <v>26</v>
      </c>
      <c r="C68" s="33">
        <v>1.0</v>
      </c>
      <c r="D68" s="33">
        <v>0.0</v>
      </c>
      <c r="E68" s="33">
        <v>0.0</v>
      </c>
      <c r="F68" s="33">
        <v>0.0</v>
      </c>
      <c r="G68" s="33">
        <v>0.0</v>
      </c>
      <c r="H68" s="34">
        <v>0.0</v>
      </c>
      <c r="I68" s="34">
        <v>0.0</v>
      </c>
      <c r="J68" s="34">
        <v>1.0</v>
      </c>
      <c r="K68" s="34">
        <v>0.0</v>
      </c>
      <c r="L68" s="34">
        <v>0.0</v>
      </c>
      <c r="M68" s="34">
        <v>0.0</v>
      </c>
      <c r="N68" s="34">
        <v>0.0</v>
      </c>
      <c r="O68" s="35">
        <f t="shared" si="1"/>
        <v>1</v>
      </c>
      <c r="P68" s="36" t="s">
        <v>164</v>
      </c>
      <c r="Q68" s="37">
        <f t="shared" si="2"/>
        <v>1</v>
      </c>
      <c r="R68" s="38" t="s">
        <v>161</v>
      </c>
      <c r="S68" s="39">
        <f t="shared" si="3"/>
        <v>2</v>
      </c>
      <c r="T68" s="25" t="str">
        <f t="shared" si="4"/>
        <v>Low_Social_Low_Financial</v>
      </c>
      <c r="U68" s="39">
        <f t="shared" si="5"/>
        <v>1</v>
      </c>
      <c r="V68" s="40"/>
      <c r="W68" s="40"/>
      <c r="X68" s="40"/>
      <c r="Y68" s="40"/>
      <c r="Z68" s="40"/>
      <c r="AA68" s="40"/>
    </row>
    <row r="69">
      <c r="A69" s="31" t="s">
        <v>143</v>
      </c>
      <c r="B69" s="41" t="s">
        <v>20</v>
      </c>
      <c r="C69" s="33">
        <v>0.0</v>
      </c>
      <c r="D69" s="33">
        <v>0.0</v>
      </c>
      <c r="E69" s="33">
        <v>1.0</v>
      </c>
      <c r="F69" s="33">
        <v>0.0</v>
      </c>
      <c r="G69" s="33">
        <v>0.0</v>
      </c>
      <c r="H69" s="34">
        <v>0.0</v>
      </c>
      <c r="I69" s="34">
        <v>0.0</v>
      </c>
      <c r="J69" s="34">
        <v>1.0</v>
      </c>
      <c r="K69" s="34">
        <v>0.0</v>
      </c>
      <c r="L69" s="34">
        <v>0.0</v>
      </c>
      <c r="M69" s="34">
        <v>0.0</v>
      </c>
      <c r="N69" s="34">
        <v>0.0</v>
      </c>
      <c r="O69" s="35">
        <f t="shared" si="1"/>
        <v>1</v>
      </c>
      <c r="P69" s="36" t="s">
        <v>164</v>
      </c>
      <c r="Q69" s="37">
        <f t="shared" si="2"/>
        <v>1</v>
      </c>
      <c r="R69" s="38" t="s">
        <v>161</v>
      </c>
      <c r="S69" s="39">
        <f t="shared" si="3"/>
        <v>2</v>
      </c>
      <c r="T69" s="25" t="str">
        <f t="shared" si="4"/>
        <v>Low_Social_Low_Financial</v>
      </c>
      <c r="U69" s="39">
        <f t="shared" si="5"/>
        <v>1</v>
      </c>
      <c r="V69" s="40"/>
      <c r="W69" s="40"/>
      <c r="X69" s="40"/>
      <c r="Y69" s="40"/>
      <c r="Z69" s="40"/>
      <c r="AA69" s="40"/>
    </row>
    <row r="70">
      <c r="A70" s="31" t="s">
        <v>38</v>
      </c>
      <c r="B70" s="32" t="s">
        <v>20</v>
      </c>
      <c r="C70" s="33">
        <v>1.0</v>
      </c>
      <c r="D70" s="33">
        <v>0.0</v>
      </c>
      <c r="E70" s="33">
        <v>1.0</v>
      </c>
      <c r="F70" s="33">
        <v>0.0</v>
      </c>
      <c r="G70" s="33">
        <v>0.0</v>
      </c>
      <c r="H70" s="34">
        <v>0.0</v>
      </c>
      <c r="I70" s="34">
        <v>0.0</v>
      </c>
      <c r="J70" s="34">
        <v>0.0</v>
      </c>
      <c r="K70" s="34">
        <v>0.0</v>
      </c>
      <c r="L70" s="34">
        <v>0.0</v>
      </c>
      <c r="M70" s="34">
        <v>0.0</v>
      </c>
      <c r="N70" s="34">
        <v>0.0</v>
      </c>
      <c r="O70" s="35">
        <f t="shared" si="1"/>
        <v>2</v>
      </c>
      <c r="P70" s="36" t="s">
        <v>164</v>
      </c>
      <c r="Q70" s="37">
        <f t="shared" si="2"/>
        <v>0</v>
      </c>
      <c r="R70" s="38" t="s">
        <v>161</v>
      </c>
      <c r="S70" s="39">
        <f t="shared" si="3"/>
        <v>2</v>
      </c>
      <c r="T70" s="25" t="str">
        <f t="shared" si="4"/>
        <v>Low_Social_Low_Financial</v>
      </c>
      <c r="U70" s="39" t="str">
        <f t="shared" si="5"/>
        <v>#DIV/0!</v>
      </c>
      <c r="V70" s="40"/>
      <c r="W70" s="40"/>
      <c r="X70" s="40"/>
      <c r="Y70" s="40"/>
      <c r="Z70" s="40"/>
      <c r="AA70" s="40"/>
    </row>
    <row r="71">
      <c r="A71" s="31" t="s">
        <v>42</v>
      </c>
      <c r="B71" s="32" t="s">
        <v>18</v>
      </c>
      <c r="C71" s="33">
        <v>1.0</v>
      </c>
      <c r="D71" s="33">
        <v>1.0</v>
      </c>
      <c r="E71" s="33">
        <v>0.0</v>
      </c>
      <c r="F71" s="33">
        <v>0.0</v>
      </c>
      <c r="G71" s="33">
        <v>0.0</v>
      </c>
      <c r="H71" s="34">
        <v>0.0</v>
      </c>
      <c r="I71" s="34">
        <v>0.0</v>
      </c>
      <c r="J71" s="34">
        <v>0.0</v>
      </c>
      <c r="K71" s="34">
        <v>0.0</v>
      </c>
      <c r="L71" s="34">
        <v>0.0</v>
      </c>
      <c r="M71" s="34">
        <v>0.0</v>
      </c>
      <c r="N71" s="34">
        <v>0.0</v>
      </c>
      <c r="O71" s="35">
        <f t="shared" si="1"/>
        <v>2</v>
      </c>
      <c r="P71" s="36" t="s">
        <v>164</v>
      </c>
      <c r="Q71" s="37">
        <f t="shared" si="2"/>
        <v>0</v>
      </c>
      <c r="R71" s="38" t="s">
        <v>161</v>
      </c>
      <c r="S71" s="39">
        <f t="shared" si="3"/>
        <v>2</v>
      </c>
      <c r="T71" s="25" t="str">
        <f t="shared" si="4"/>
        <v>Low_Social_Low_Financial</v>
      </c>
      <c r="U71" s="39" t="str">
        <f t="shared" si="5"/>
        <v>#DIV/0!</v>
      </c>
      <c r="V71" s="40"/>
      <c r="W71" s="40"/>
      <c r="X71" s="40"/>
      <c r="Y71" s="40"/>
      <c r="Z71" s="40"/>
      <c r="AA71" s="40"/>
    </row>
    <row r="72">
      <c r="A72" s="31" t="s">
        <v>43</v>
      </c>
      <c r="B72" s="32" t="s">
        <v>18</v>
      </c>
      <c r="C72" s="33">
        <v>2.0</v>
      </c>
      <c r="D72" s="33">
        <v>0.0</v>
      </c>
      <c r="E72" s="33">
        <v>0.0</v>
      </c>
      <c r="F72" s="33">
        <v>0.0</v>
      </c>
      <c r="G72" s="33">
        <v>0.0</v>
      </c>
      <c r="H72" s="34">
        <v>0.0</v>
      </c>
      <c r="I72" s="34">
        <v>0.0</v>
      </c>
      <c r="J72" s="34">
        <v>0.0</v>
      </c>
      <c r="K72" s="34">
        <v>0.0</v>
      </c>
      <c r="L72" s="34">
        <v>0.0</v>
      </c>
      <c r="M72" s="34">
        <v>0.0</v>
      </c>
      <c r="N72" s="34">
        <v>0.0</v>
      </c>
      <c r="O72" s="35">
        <f t="shared" si="1"/>
        <v>2</v>
      </c>
      <c r="P72" s="36" t="s">
        <v>164</v>
      </c>
      <c r="Q72" s="37">
        <f t="shared" si="2"/>
        <v>0</v>
      </c>
      <c r="R72" s="38" t="s">
        <v>161</v>
      </c>
      <c r="S72" s="39">
        <f t="shared" si="3"/>
        <v>2</v>
      </c>
      <c r="T72" s="25" t="str">
        <f t="shared" si="4"/>
        <v>Low_Social_Low_Financial</v>
      </c>
      <c r="U72" s="39" t="str">
        <f t="shared" si="5"/>
        <v>#DIV/0!</v>
      </c>
      <c r="V72" s="40"/>
      <c r="W72" s="40"/>
      <c r="X72" s="40"/>
      <c r="Y72" s="40"/>
      <c r="Z72" s="40"/>
      <c r="AA72" s="40"/>
    </row>
    <row r="73">
      <c r="A73" s="31" t="s">
        <v>57</v>
      </c>
      <c r="B73" s="32" t="s">
        <v>29</v>
      </c>
      <c r="C73" s="33">
        <v>2.0</v>
      </c>
      <c r="D73" s="33">
        <v>0.0</v>
      </c>
      <c r="E73" s="33">
        <v>0.0</v>
      </c>
      <c r="F73" s="33">
        <v>0.0</v>
      </c>
      <c r="G73" s="33">
        <v>0.0</v>
      </c>
      <c r="H73" s="34">
        <v>0.0</v>
      </c>
      <c r="I73" s="34">
        <v>0.0</v>
      </c>
      <c r="J73" s="34">
        <v>0.0</v>
      </c>
      <c r="K73" s="34">
        <v>0.0</v>
      </c>
      <c r="L73" s="34">
        <v>0.0</v>
      </c>
      <c r="M73" s="34">
        <v>0.0</v>
      </c>
      <c r="N73" s="34">
        <v>0.0</v>
      </c>
      <c r="O73" s="35">
        <f t="shared" si="1"/>
        <v>2</v>
      </c>
      <c r="P73" s="36" t="s">
        <v>164</v>
      </c>
      <c r="Q73" s="37">
        <f t="shared" si="2"/>
        <v>0</v>
      </c>
      <c r="R73" s="38" t="s">
        <v>161</v>
      </c>
      <c r="S73" s="39">
        <f t="shared" si="3"/>
        <v>2</v>
      </c>
      <c r="T73" s="25" t="str">
        <f t="shared" si="4"/>
        <v>Low_Social_Low_Financial</v>
      </c>
      <c r="U73" s="39" t="str">
        <f t="shared" si="5"/>
        <v>#DIV/0!</v>
      </c>
      <c r="V73" s="40"/>
      <c r="W73" s="40"/>
      <c r="X73" s="40"/>
      <c r="Y73" s="40"/>
      <c r="Z73" s="40"/>
      <c r="AA73" s="40"/>
    </row>
    <row r="74">
      <c r="A74" s="31" t="s">
        <v>69</v>
      </c>
      <c r="B74" s="32" t="s">
        <v>18</v>
      </c>
      <c r="C74" s="33">
        <v>0.0</v>
      </c>
      <c r="D74" s="33">
        <v>1.0</v>
      </c>
      <c r="E74" s="33">
        <v>1.0</v>
      </c>
      <c r="F74" s="33">
        <v>0.0</v>
      </c>
      <c r="G74" s="33">
        <v>0.0</v>
      </c>
      <c r="H74" s="34">
        <v>0.0</v>
      </c>
      <c r="I74" s="34">
        <v>0.0</v>
      </c>
      <c r="J74" s="34">
        <v>0.0</v>
      </c>
      <c r="K74" s="34">
        <v>0.0</v>
      </c>
      <c r="L74" s="34">
        <v>0.0</v>
      </c>
      <c r="M74" s="34">
        <v>0.0</v>
      </c>
      <c r="N74" s="34">
        <v>0.0</v>
      </c>
      <c r="O74" s="35">
        <f t="shared" si="1"/>
        <v>2</v>
      </c>
      <c r="P74" s="36" t="s">
        <v>164</v>
      </c>
      <c r="Q74" s="37">
        <f t="shared" si="2"/>
        <v>0</v>
      </c>
      <c r="R74" s="38" t="s">
        <v>161</v>
      </c>
      <c r="S74" s="39">
        <f t="shared" si="3"/>
        <v>2</v>
      </c>
      <c r="T74" s="25" t="str">
        <f t="shared" si="4"/>
        <v>Low_Social_Low_Financial</v>
      </c>
      <c r="U74" s="39" t="str">
        <f t="shared" si="5"/>
        <v>#DIV/0!</v>
      </c>
      <c r="V74" s="40"/>
      <c r="W74" s="40"/>
      <c r="X74" s="40"/>
      <c r="Y74" s="40"/>
      <c r="Z74" s="40"/>
      <c r="AA74" s="40"/>
    </row>
    <row r="75">
      <c r="A75" s="31" t="s">
        <v>70</v>
      </c>
      <c r="B75" s="32" t="s">
        <v>16</v>
      </c>
      <c r="C75" s="33">
        <v>1.0</v>
      </c>
      <c r="D75" s="33">
        <v>0.0</v>
      </c>
      <c r="E75" s="33">
        <v>0.0</v>
      </c>
      <c r="F75" s="33">
        <v>0.0</v>
      </c>
      <c r="G75" s="33">
        <v>1.0</v>
      </c>
      <c r="H75" s="34">
        <v>0.0</v>
      </c>
      <c r="I75" s="34">
        <v>0.0</v>
      </c>
      <c r="J75" s="34">
        <v>0.0</v>
      </c>
      <c r="K75" s="34">
        <v>0.0</v>
      </c>
      <c r="L75" s="34">
        <v>0.0</v>
      </c>
      <c r="M75" s="34">
        <v>0.0</v>
      </c>
      <c r="N75" s="34">
        <v>0.0</v>
      </c>
      <c r="O75" s="35">
        <f t="shared" si="1"/>
        <v>2</v>
      </c>
      <c r="P75" s="36" t="s">
        <v>164</v>
      </c>
      <c r="Q75" s="37">
        <f t="shared" si="2"/>
        <v>0</v>
      </c>
      <c r="R75" s="38" t="s">
        <v>161</v>
      </c>
      <c r="S75" s="39">
        <f t="shared" si="3"/>
        <v>2</v>
      </c>
      <c r="T75" s="25" t="str">
        <f t="shared" si="4"/>
        <v>Low_Social_Low_Financial</v>
      </c>
      <c r="U75" s="39" t="str">
        <f t="shared" si="5"/>
        <v>#DIV/0!</v>
      </c>
      <c r="V75" s="40"/>
      <c r="W75" s="40"/>
      <c r="X75" s="40"/>
      <c r="Y75" s="40"/>
      <c r="Z75" s="40"/>
      <c r="AA75" s="40"/>
    </row>
    <row r="76">
      <c r="A76" s="31" t="s">
        <v>131</v>
      </c>
      <c r="B76" s="41" t="s">
        <v>29</v>
      </c>
      <c r="C76" s="33">
        <v>2.0</v>
      </c>
      <c r="D76" s="33">
        <v>0.0</v>
      </c>
      <c r="E76" s="33">
        <v>0.0</v>
      </c>
      <c r="F76" s="33">
        <v>0.0</v>
      </c>
      <c r="G76" s="33">
        <v>0.0</v>
      </c>
      <c r="H76" s="34">
        <v>0.0</v>
      </c>
      <c r="I76" s="34">
        <v>0.0</v>
      </c>
      <c r="J76" s="34">
        <v>0.0</v>
      </c>
      <c r="K76" s="34">
        <v>0.0</v>
      </c>
      <c r="L76" s="34">
        <v>0.0</v>
      </c>
      <c r="M76" s="34">
        <v>0.0</v>
      </c>
      <c r="N76" s="34">
        <v>0.0</v>
      </c>
      <c r="O76" s="35">
        <f t="shared" si="1"/>
        <v>2</v>
      </c>
      <c r="P76" s="36" t="s">
        <v>164</v>
      </c>
      <c r="Q76" s="37">
        <f t="shared" si="2"/>
        <v>0</v>
      </c>
      <c r="R76" s="38" t="s">
        <v>161</v>
      </c>
      <c r="S76" s="39">
        <f t="shared" si="3"/>
        <v>2</v>
      </c>
      <c r="T76" s="25" t="str">
        <f t="shared" si="4"/>
        <v>Low_Social_Low_Financial</v>
      </c>
      <c r="U76" s="39" t="str">
        <f t="shared" si="5"/>
        <v>#DIV/0!</v>
      </c>
      <c r="V76" s="40"/>
      <c r="W76" s="40"/>
      <c r="X76" s="40"/>
      <c r="Y76" s="40"/>
      <c r="Z76" s="40"/>
      <c r="AA76" s="40"/>
    </row>
    <row r="77">
      <c r="A77" s="31" t="s">
        <v>136</v>
      </c>
      <c r="B77" s="41" t="s">
        <v>29</v>
      </c>
      <c r="C77" s="33">
        <v>1.0</v>
      </c>
      <c r="D77" s="33">
        <v>0.0</v>
      </c>
      <c r="E77" s="33">
        <v>0.0</v>
      </c>
      <c r="F77" s="33">
        <v>0.0</v>
      </c>
      <c r="G77" s="33">
        <v>1.0</v>
      </c>
      <c r="H77" s="34">
        <v>0.0</v>
      </c>
      <c r="I77" s="34">
        <v>0.0</v>
      </c>
      <c r="J77" s="34">
        <v>0.0</v>
      </c>
      <c r="K77" s="34">
        <v>0.0</v>
      </c>
      <c r="L77" s="34">
        <v>0.0</v>
      </c>
      <c r="M77" s="34">
        <v>0.0</v>
      </c>
      <c r="N77" s="34">
        <v>0.0</v>
      </c>
      <c r="O77" s="35">
        <f t="shared" si="1"/>
        <v>2</v>
      </c>
      <c r="P77" s="36" t="s">
        <v>164</v>
      </c>
      <c r="Q77" s="37">
        <f t="shared" si="2"/>
        <v>0</v>
      </c>
      <c r="R77" s="38" t="s">
        <v>161</v>
      </c>
      <c r="S77" s="39">
        <f t="shared" si="3"/>
        <v>2</v>
      </c>
      <c r="T77" s="25" t="str">
        <f t="shared" si="4"/>
        <v>Low_Social_Low_Financial</v>
      </c>
      <c r="U77" s="39" t="str">
        <f t="shared" si="5"/>
        <v>#DIV/0!</v>
      </c>
      <c r="V77" s="40"/>
      <c r="W77" s="40"/>
      <c r="X77" s="40"/>
      <c r="Y77" s="40"/>
      <c r="Z77" s="40"/>
      <c r="AA77" s="40"/>
    </row>
    <row r="78">
      <c r="A78" s="31" t="s">
        <v>144</v>
      </c>
      <c r="B78" s="41" t="s">
        <v>16</v>
      </c>
      <c r="C78" s="33">
        <v>0.0</v>
      </c>
      <c r="D78" s="33">
        <v>0.0</v>
      </c>
      <c r="E78" s="33">
        <v>1.0</v>
      </c>
      <c r="F78" s="33">
        <v>1.0</v>
      </c>
      <c r="G78" s="33">
        <v>0.0</v>
      </c>
      <c r="H78" s="34">
        <v>0.0</v>
      </c>
      <c r="I78" s="34">
        <v>0.0</v>
      </c>
      <c r="J78" s="34">
        <v>0.0</v>
      </c>
      <c r="K78" s="34">
        <v>0.0</v>
      </c>
      <c r="L78" s="34">
        <v>0.0</v>
      </c>
      <c r="M78" s="34">
        <v>0.0</v>
      </c>
      <c r="N78" s="34">
        <v>0.0</v>
      </c>
      <c r="O78" s="35">
        <f t="shared" si="1"/>
        <v>2</v>
      </c>
      <c r="P78" s="36" t="s">
        <v>164</v>
      </c>
      <c r="Q78" s="37">
        <f t="shared" si="2"/>
        <v>0</v>
      </c>
      <c r="R78" s="38" t="s">
        <v>161</v>
      </c>
      <c r="S78" s="39">
        <f t="shared" si="3"/>
        <v>2</v>
      </c>
      <c r="T78" s="25" t="str">
        <f t="shared" si="4"/>
        <v>Low_Social_Low_Financial</v>
      </c>
      <c r="U78" s="39" t="str">
        <f t="shared" si="5"/>
        <v>#DIV/0!</v>
      </c>
      <c r="V78" s="40"/>
      <c r="W78" s="40"/>
      <c r="X78" s="40"/>
      <c r="Y78" s="40"/>
      <c r="Z78" s="40"/>
      <c r="AA78" s="40"/>
    </row>
    <row r="79">
      <c r="A79" s="31" t="s">
        <v>27</v>
      </c>
      <c r="B79" s="32" t="s">
        <v>16</v>
      </c>
      <c r="C79" s="33">
        <v>0.0</v>
      </c>
      <c r="D79" s="33">
        <v>0.0</v>
      </c>
      <c r="E79" s="33">
        <v>0.0</v>
      </c>
      <c r="F79" s="33">
        <v>0.0</v>
      </c>
      <c r="G79" s="33">
        <v>0.0</v>
      </c>
      <c r="H79" s="34">
        <v>0.0</v>
      </c>
      <c r="I79" s="34">
        <v>0.0</v>
      </c>
      <c r="J79" s="34">
        <v>1.0</v>
      </c>
      <c r="K79" s="34">
        <v>0.0</v>
      </c>
      <c r="L79" s="34">
        <v>0.0</v>
      </c>
      <c r="M79" s="34">
        <v>0.0</v>
      </c>
      <c r="N79" s="34">
        <v>0.0</v>
      </c>
      <c r="O79" s="35">
        <f t="shared" si="1"/>
        <v>0</v>
      </c>
      <c r="P79" s="36" t="s">
        <v>164</v>
      </c>
      <c r="Q79" s="37">
        <f t="shared" si="2"/>
        <v>1</v>
      </c>
      <c r="R79" s="38" t="s">
        <v>161</v>
      </c>
      <c r="S79" s="39">
        <f t="shared" si="3"/>
        <v>1</v>
      </c>
      <c r="T79" s="25" t="str">
        <f t="shared" si="4"/>
        <v>Low_Social_Low_Financial</v>
      </c>
      <c r="U79" s="39">
        <f t="shared" si="5"/>
        <v>0</v>
      </c>
      <c r="V79" s="40"/>
      <c r="W79" s="40"/>
      <c r="X79" s="40"/>
      <c r="Y79" s="40"/>
      <c r="Z79" s="40"/>
      <c r="AA79" s="40"/>
    </row>
    <row r="80">
      <c r="A80" s="31" t="s">
        <v>36</v>
      </c>
      <c r="B80" s="32" t="s">
        <v>18</v>
      </c>
      <c r="C80" s="33">
        <v>0.0</v>
      </c>
      <c r="D80" s="33">
        <v>0.0</v>
      </c>
      <c r="E80" s="33">
        <v>0.0</v>
      </c>
      <c r="F80" s="33">
        <v>0.0</v>
      </c>
      <c r="G80" s="33">
        <v>0.0</v>
      </c>
      <c r="H80" s="34">
        <v>0.0</v>
      </c>
      <c r="I80" s="34">
        <v>0.0</v>
      </c>
      <c r="J80" s="34">
        <v>0.0</v>
      </c>
      <c r="K80" s="34">
        <v>0.0</v>
      </c>
      <c r="L80" s="34">
        <v>1.0</v>
      </c>
      <c r="M80" s="34">
        <v>0.0</v>
      </c>
      <c r="N80" s="34">
        <v>0.0</v>
      </c>
      <c r="O80" s="35">
        <f t="shared" si="1"/>
        <v>0</v>
      </c>
      <c r="P80" s="36" t="s">
        <v>164</v>
      </c>
      <c r="Q80" s="37">
        <f t="shared" si="2"/>
        <v>1</v>
      </c>
      <c r="R80" s="38" t="s">
        <v>161</v>
      </c>
      <c r="S80" s="39">
        <f t="shared" si="3"/>
        <v>1</v>
      </c>
      <c r="T80" s="25" t="str">
        <f t="shared" si="4"/>
        <v>Low_Social_Low_Financial</v>
      </c>
      <c r="U80" s="39">
        <f t="shared" si="5"/>
        <v>0</v>
      </c>
      <c r="V80" s="40"/>
      <c r="W80" s="40"/>
      <c r="X80" s="40"/>
      <c r="Y80" s="40"/>
      <c r="Z80" s="40"/>
      <c r="AA80" s="40"/>
    </row>
    <row r="81">
      <c r="A81" s="31" t="s">
        <v>40</v>
      </c>
      <c r="B81" s="32" t="s">
        <v>18</v>
      </c>
      <c r="C81" s="33">
        <v>0.0</v>
      </c>
      <c r="D81" s="33">
        <v>0.0</v>
      </c>
      <c r="E81" s="33">
        <v>0.0</v>
      </c>
      <c r="F81" s="33">
        <v>0.0</v>
      </c>
      <c r="G81" s="33">
        <v>0.0</v>
      </c>
      <c r="H81" s="34">
        <v>1.0</v>
      </c>
      <c r="I81" s="34">
        <v>0.0</v>
      </c>
      <c r="J81" s="34">
        <v>0.0</v>
      </c>
      <c r="K81" s="34">
        <v>0.0</v>
      </c>
      <c r="L81" s="34">
        <v>0.0</v>
      </c>
      <c r="M81" s="34">
        <v>0.0</v>
      </c>
      <c r="N81" s="34">
        <v>0.0</v>
      </c>
      <c r="O81" s="35">
        <f t="shared" si="1"/>
        <v>0</v>
      </c>
      <c r="P81" s="36" t="s">
        <v>164</v>
      </c>
      <c r="Q81" s="37">
        <f t="shared" si="2"/>
        <v>1</v>
      </c>
      <c r="R81" s="38" t="s">
        <v>161</v>
      </c>
      <c r="S81" s="39">
        <f t="shared" si="3"/>
        <v>1</v>
      </c>
      <c r="T81" s="25" t="str">
        <f t="shared" si="4"/>
        <v>Low_Social_Low_Financial</v>
      </c>
      <c r="U81" s="39">
        <f t="shared" si="5"/>
        <v>0</v>
      </c>
      <c r="V81" s="40"/>
      <c r="W81" s="40"/>
      <c r="X81" s="40"/>
      <c r="Y81" s="40"/>
      <c r="Z81" s="40"/>
      <c r="AA81" s="40"/>
    </row>
    <row r="82">
      <c r="A82" s="31" t="s">
        <v>52</v>
      </c>
      <c r="B82" s="32" t="s">
        <v>26</v>
      </c>
      <c r="C82" s="33">
        <v>0.0</v>
      </c>
      <c r="D82" s="33">
        <v>0.0</v>
      </c>
      <c r="E82" s="33">
        <v>0.0</v>
      </c>
      <c r="F82" s="33">
        <v>0.0</v>
      </c>
      <c r="G82" s="33">
        <v>0.0</v>
      </c>
      <c r="H82" s="34">
        <v>0.0</v>
      </c>
      <c r="I82" s="34">
        <v>0.0</v>
      </c>
      <c r="J82" s="34">
        <v>1.0</v>
      </c>
      <c r="K82" s="34">
        <v>0.0</v>
      </c>
      <c r="L82" s="34">
        <v>0.0</v>
      </c>
      <c r="M82" s="34">
        <v>0.0</v>
      </c>
      <c r="N82" s="34">
        <v>0.0</v>
      </c>
      <c r="O82" s="35">
        <f t="shared" si="1"/>
        <v>0</v>
      </c>
      <c r="P82" s="36" t="s">
        <v>164</v>
      </c>
      <c r="Q82" s="37">
        <f t="shared" si="2"/>
        <v>1</v>
      </c>
      <c r="R82" s="38" t="s">
        <v>161</v>
      </c>
      <c r="S82" s="39">
        <f t="shared" si="3"/>
        <v>1</v>
      </c>
      <c r="T82" s="25" t="str">
        <f t="shared" si="4"/>
        <v>Low_Social_Low_Financial</v>
      </c>
      <c r="U82" s="39">
        <f t="shared" si="5"/>
        <v>0</v>
      </c>
      <c r="V82" s="40"/>
      <c r="W82" s="40"/>
      <c r="X82" s="40"/>
      <c r="Y82" s="40"/>
      <c r="Z82" s="40"/>
      <c r="AA82" s="40"/>
    </row>
    <row r="83">
      <c r="A83" s="31" t="s">
        <v>58</v>
      </c>
      <c r="B83" s="32" t="s">
        <v>26</v>
      </c>
      <c r="C83" s="33">
        <v>0.0</v>
      </c>
      <c r="D83" s="33">
        <v>0.0</v>
      </c>
      <c r="E83" s="33">
        <v>0.0</v>
      </c>
      <c r="F83" s="33">
        <v>0.0</v>
      </c>
      <c r="G83" s="33">
        <v>0.0</v>
      </c>
      <c r="H83" s="34">
        <v>0.0</v>
      </c>
      <c r="I83" s="34">
        <v>1.0</v>
      </c>
      <c r="J83" s="34">
        <v>0.0</v>
      </c>
      <c r="K83" s="34">
        <v>0.0</v>
      </c>
      <c r="L83" s="34">
        <v>0.0</v>
      </c>
      <c r="M83" s="34">
        <v>0.0</v>
      </c>
      <c r="N83" s="34">
        <v>0.0</v>
      </c>
      <c r="O83" s="35">
        <f t="shared" si="1"/>
        <v>0</v>
      </c>
      <c r="P83" s="36" t="s">
        <v>164</v>
      </c>
      <c r="Q83" s="37">
        <f t="shared" si="2"/>
        <v>1</v>
      </c>
      <c r="R83" s="38" t="s">
        <v>161</v>
      </c>
      <c r="S83" s="39">
        <f t="shared" si="3"/>
        <v>1</v>
      </c>
      <c r="T83" s="25" t="str">
        <f t="shared" si="4"/>
        <v>Low_Social_Low_Financial</v>
      </c>
      <c r="U83" s="39">
        <f t="shared" si="5"/>
        <v>0</v>
      </c>
      <c r="V83" s="40"/>
      <c r="W83" s="40"/>
      <c r="X83" s="40"/>
      <c r="Y83" s="40"/>
      <c r="Z83" s="40"/>
      <c r="AA83" s="40"/>
    </row>
    <row r="84">
      <c r="A84" s="31" t="s">
        <v>65</v>
      </c>
      <c r="B84" s="32" t="s">
        <v>26</v>
      </c>
      <c r="C84" s="33">
        <v>0.0</v>
      </c>
      <c r="D84" s="33">
        <v>0.0</v>
      </c>
      <c r="E84" s="33">
        <v>0.0</v>
      </c>
      <c r="F84" s="33">
        <v>0.0</v>
      </c>
      <c r="G84" s="33">
        <v>0.0</v>
      </c>
      <c r="H84" s="34">
        <v>0.0</v>
      </c>
      <c r="I84" s="34">
        <v>0.0</v>
      </c>
      <c r="J84" s="34">
        <v>0.0</v>
      </c>
      <c r="K84" s="34">
        <v>0.0</v>
      </c>
      <c r="L84" s="34">
        <v>1.0</v>
      </c>
      <c r="M84" s="34">
        <v>0.0</v>
      </c>
      <c r="N84" s="34">
        <v>0.0</v>
      </c>
      <c r="O84" s="35">
        <f t="shared" si="1"/>
        <v>0</v>
      </c>
      <c r="P84" s="36" t="s">
        <v>164</v>
      </c>
      <c r="Q84" s="37">
        <f t="shared" si="2"/>
        <v>1</v>
      </c>
      <c r="R84" s="38" t="s">
        <v>161</v>
      </c>
      <c r="S84" s="39">
        <f t="shared" si="3"/>
        <v>1</v>
      </c>
      <c r="T84" s="25" t="str">
        <f t="shared" si="4"/>
        <v>Low_Social_Low_Financial</v>
      </c>
      <c r="U84" s="39">
        <f t="shared" si="5"/>
        <v>0</v>
      </c>
      <c r="V84" s="40"/>
      <c r="W84" s="40"/>
      <c r="X84" s="40"/>
      <c r="Y84" s="40"/>
      <c r="Z84" s="40"/>
      <c r="AA84" s="40"/>
    </row>
    <row r="85">
      <c r="A85" s="31" t="s">
        <v>84</v>
      </c>
      <c r="B85" s="32" t="s">
        <v>18</v>
      </c>
      <c r="C85" s="33">
        <v>0.0</v>
      </c>
      <c r="D85" s="33">
        <v>0.0</v>
      </c>
      <c r="E85" s="33">
        <v>0.0</v>
      </c>
      <c r="F85" s="33">
        <v>0.0</v>
      </c>
      <c r="G85" s="33">
        <v>0.0</v>
      </c>
      <c r="H85" s="34">
        <v>0.0</v>
      </c>
      <c r="I85" s="34">
        <v>0.0</v>
      </c>
      <c r="J85" s="34">
        <v>0.0</v>
      </c>
      <c r="K85" s="34">
        <v>0.0</v>
      </c>
      <c r="L85" s="34">
        <v>1.0</v>
      </c>
      <c r="M85" s="34">
        <v>0.0</v>
      </c>
      <c r="N85" s="34">
        <v>0.0</v>
      </c>
      <c r="O85" s="35">
        <f t="shared" si="1"/>
        <v>0</v>
      </c>
      <c r="P85" s="36" t="s">
        <v>164</v>
      </c>
      <c r="Q85" s="37">
        <f t="shared" si="2"/>
        <v>1</v>
      </c>
      <c r="R85" s="38" t="s">
        <v>161</v>
      </c>
      <c r="S85" s="39">
        <f t="shared" si="3"/>
        <v>1</v>
      </c>
      <c r="T85" s="25" t="str">
        <f t="shared" si="4"/>
        <v>Low_Social_Low_Financial</v>
      </c>
      <c r="U85" s="39">
        <f t="shared" si="5"/>
        <v>0</v>
      </c>
      <c r="V85" s="40"/>
      <c r="W85" s="40"/>
      <c r="X85" s="40"/>
      <c r="Y85" s="40"/>
      <c r="Z85" s="40"/>
      <c r="AA85" s="40"/>
    </row>
    <row r="86">
      <c r="A86" s="31" t="s">
        <v>98</v>
      </c>
      <c r="B86" s="32" t="s">
        <v>18</v>
      </c>
      <c r="C86" s="33">
        <v>0.0</v>
      </c>
      <c r="D86" s="33">
        <v>0.0</v>
      </c>
      <c r="E86" s="33">
        <v>0.0</v>
      </c>
      <c r="F86" s="33">
        <v>0.0</v>
      </c>
      <c r="G86" s="33">
        <v>0.0</v>
      </c>
      <c r="H86" s="34">
        <v>0.0</v>
      </c>
      <c r="I86" s="34">
        <v>0.0</v>
      </c>
      <c r="J86" s="34">
        <v>0.0</v>
      </c>
      <c r="K86" s="34">
        <v>0.0</v>
      </c>
      <c r="L86" s="34">
        <v>1.0</v>
      </c>
      <c r="M86" s="34">
        <v>0.0</v>
      </c>
      <c r="N86" s="34">
        <v>0.0</v>
      </c>
      <c r="O86" s="35">
        <f t="shared" si="1"/>
        <v>0</v>
      </c>
      <c r="P86" s="36" t="s">
        <v>164</v>
      </c>
      <c r="Q86" s="37">
        <f t="shared" si="2"/>
        <v>1</v>
      </c>
      <c r="R86" s="38" t="s">
        <v>161</v>
      </c>
      <c r="S86" s="39">
        <f t="shared" si="3"/>
        <v>1</v>
      </c>
      <c r="T86" s="25" t="str">
        <f t="shared" si="4"/>
        <v>Low_Social_Low_Financial</v>
      </c>
      <c r="U86" s="39">
        <f t="shared" si="5"/>
        <v>0</v>
      </c>
      <c r="V86" s="40"/>
      <c r="W86" s="40"/>
      <c r="X86" s="40"/>
      <c r="Y86" s="40"/>
      <c r="Z86" s="40"/>
      <c r="AA86" s="40"/>
    </row>
    <row r="87">
      <c r="A87" s="31" t="s">
        <v>99</v>
      </c>
      <c r="B87" s="32" t="s">
        <v>18</v>
      </c>
      <c r="C87" s="33">
        <v>0.0</v>
      </c>
      <c r="D87" s="33">
        <v>0.0</v>
      </c>
      <c r="E87" s="33">
        <v>0.0</v>
      </c>
      <c r="F87" s="33">
        <v>0.0</v>
      </c>
      <c r="G87" s="33">
        <v>0.0</v>
      </c>
      <c r="H87" s="34">
        <v>0.0</v>
      </c>
      <c r="I87" s="34">
        <v>0.0</v>
      </c>
      <c r="J87" s="34">
        <v>1.0</v>
      </c>
      <c r="K87" s="34">
        <v>0.0</v>
      </c>
      <c r="L87" s="34">
        <v>0.0</v>
      </c>
      <c r="M87" s="34">
        <v>0.0</v>
      </c>
      <c r="N87" s="34">
        <v>0.0</v>
      </c>
      <c r="O87" s="35">
        <f t="shared" si="1"/>
        <v>0</v>
      </c>
      <c r="P87" s="36" t="s">
        <v>164</v>
      </c>
      <c r="Q87" s="37">
        <f t="shared" si="2"/>
        <v>1</v>
      </c>
      <c r="R87" s="38" t="s">
        <v>161</v>
      </c>
      <c r="S87" s="39">
        <f t="shared" si="3"/>
        <v>1</v>
      </c>
      <c r="T87" s="25" t="str">
        <f t="shared" si="4"/>
        <v>Low_Social_Low_Financial</v>
      </c>
      <c r="U87" s="39">
        <f t="shared" si="5"/>
        <v>0</v>
      </c>
      <c r="V87" s="40"/>
      <c r="W87" s="40"/>
      <c r="X87" s="40"/>
      <c r="Y87" s="40"/>
      <c r="Z87" s="40"/>
      <c r="AA87" s="40"/>
    </row>
    <row r="88">
      <c r="A88" s="31" t="s">
        <v>105</v>
      </c>
      <c r="B88" s="32" t="s">
        <v>16</v>
      </c>
      <c r="C88" s="33">
        <v>0.0</v>
      </c>
      <c r="D88" s="33">
        <v>0.0</v>
      </c>
      <c r="E88" s="33">
        <v>0.0</v>
      </c>
      <c r="F88" s="33">
        <v>0.0</v>
      </c>
      <c r="G88" s="33">
        <v>0.0</v>
      </c>
      <c r="H88" s="34">
        <v>0.0</v>
      </c>
      <c r="I88" s="34">
        <v>0.0</v>
      </c>
      <c r="J88" s="34">
        <v>1.0</v>
      </c>
      <c r="K88" s="34">
        <v>0.0</v>
      </c>
      <c r="L88" s="34">
        <v>0.0</v>
      </c>
      <c r="M88" s="34">
        <v>0.0</v>
      </c>
      <c r="N88" s="34">
        <v>0.0</v>
      </c>
      <c r="O88" s="35">
        <f t="shared" si="1"/>
        <v>0</v>
      </c>
      <c r="P88" s="36" t="s">
        <v>164</v>
      </c>
      <c r="Q88" s="37">
        <f t="shared" si="2"/>
        <v>1</v>
      </c>
      <c r="R88" s="38" t="s">
        <v>161</v>
      </c>
      <c r="S88" s="39">
        <f t="shared" si="3"/>
        <v>1</v>
      </c>
      <c r="T88" s="25" t="str">
        <f t="shared" si="4"/>
        <v>Low_Social_Low_Financial</v>
      </c>
      <c r="U88" s="39">
        <f t="shared" si="5"/>
        <v>0</v>
      </c>
      <c r="V88" s="40"/>
      <c r="W88" s="40"/>
      <c r="X88" s="40"/>
      <c r="Y88" s="40"/>
      <c r="Z88" s="40"/>
      <c r="AA88" s="40"/>
    </row>
    <row r="89">
      <c r="A89" s="31" t="s">
        <v>109</v>
      </c>
      <c r="B89" s="32" t="s">
        <v>18</v>
      </c>
      <c r="C89" s="33">
        <v>0.0</v>
      </c>
      <c r="D89" s="33">
        <v>0.0</v>
      </c>
      <c r="E89" s="33">
        <v>0.0</v>
      </c>
      <c r="F89" s="33">
        <v>0.0</v>
      </c>
      <c r="G89" s="33">
        <v>0.0</v>
      </c>
      <c r="H89" s="34">
        <v>0.0</v>
      </c>
      <c r="I89" s="34">
        <v>0.0</v>
      </c>
      <c r="J89" s="34">
        <v>0.0</v>
      </c>
      <c r="K89" s="34">
        <v>0.0</v>
      </c>
      <c r="L89" s="34">
        <v>0.0</v>
      </c>
      <c r="M89" s="34">
        <v>1.0</v>
      </c>
      <c r="N89" s="34">
        <v>0.0</v>
      </c>
      <c r="O89" s="35">
        <f t="shared" si="1"/>
        <v>0</v>
      </c>
      <c r="P89" s="36" t="s">
        <v>164</v>
      </c>
      <c r="Q89" s="37">
        <f t="shared" si="2"/>
        <v>1</v>
      </c>
      <c r="R89" s="38" t="s">
        <v>161</v>
      </c>
      <c r="S89" s="39">
        <f t="shared" si="3"/>
        <v>1</v>
      </c>
      <c r="T89" s="25" t="str">
        <f t="shared" si="4"/>
        <v>Low_Social_Low_Financial</v>
      </c>
      <c r="U89" s="39">
        <f t="shared" si="5"/>
        <v>0</v>
      </c>
      <c r="V89" s="40"/>
      <c r="W89" s="40"/>
      <c r="X89" s="40"/>
      <c r="Y89" s="40"/>
      <c r="Z89" s="40"/>
      <c r="AA89" s="40"/>
    </row>
    <row r="90">
      <c r="A90" s="31" t="s">
        <v>124</v>
      </c>
      <c r="B90" s="41" t="s">
        <v>18</v>
      </c>
      <c r="C90" s="33">
        <v>0.0</v>
      </c>
      <c r="D90" s="33">
        <v>0.0</v>
      </c>
      <c r="E90" s="33">
        <v>0.0</v>
      </c>
      <c r="F90" s="33">
        <v>0.0</v>
      </c>
      <c r="G90" s="33">
        <v>0.0</v>
      </c>
      <c r="H90" s="34">
        <v>0.0</v>
      </c>
      <c r="I90" s="34">
        <v>0.0</v>
      </c>
      <c r="J90" s="34">
        <v>0.0</v>
      </c>
      <c r="K90" s="34">
        <v>0.0</v>
      </c>
      <c r="L90" s="34">
        <v>1.0</v>
      </c>
      <c r="M90" s="34">
        <v>0.0</v>
      </c>
      <c r="N90" s="34">
        <v>0.0</v>
      </c>
      <c r="O90" s="35">
        <f t="shared" si="1"/>
        <v>0</v>
      </c>
      <c r="P90" s="36" t="s">
        <v>164</v>
      </c>
      <c r="Q90" s="37">
        <f t="shared" si="2"/>
        <v>1</v>
      </c>
      <c r="R90" s="38" t="s">
        <v>161</v>
      </c>
      <c r="S90" s="39">
        <f t="shared" si="3"/>
        <v>1</v>
      </c>
      <c r="T90" s="25" t="str">
        <f t="shared" si="4"/>
        <v>Low_Social_Low_Financial</v>
      </c>
      <c r="U90" s="39">
        <f t="shared" si="5"/>
        <v>0</v>
      </c>
      <c r="V90" s="40"/>
      <c r="W90" s="40"/>
      <c r="X90" s="40"/>
      <c r="Y90" s="40"/>
      <c r="Z90" s="40"/>
      <c r="AA90" s="40"/>
    </row>
    <row r="91">
      <c r="A91" s="26" t="s">
        <v>141</v>
      </c>
      <c r="B91" s="42" t="s">
        <v>18</v>
      </c>
      <c r="C91" s="26">
        <v>0.0</v>
      </c>
      <c r="D91" s="26">
        <v>0.0</v>
      </c>
      <c r="E91" s="26">
        <v>0.0</v>
      </c>
      <c r="F91" s="26">
        <v>0.0</v>
      </c>
      <c r="G91" s="26">
        <v>0.0</v>
      </c>
      <c r="H91" s="26">
        <v>0.0</v>
      </c>
      <c r="I91" s="26">
        <v>0.0</v>
      </c>
      <c r="J91" s="26">
        <v>0.0</v>
      </c>
      <c r="K91" s="26">
        <v>1.0</v>
      </c>
      <c r="L91" s="26">
        <v>0.0</v>
      </c>
      <c r="M91" s="26">
        <v>0.0</v>
      </c>
      <c r="N91" s="26">
        <v>0.0</v>
      </c>
      <c r="O91" s="28">
        <f t="shared" si="1"/>
        <v>0</v>
      </c>
      <c r="P91" s="27" t="s">
        <v>164</v>
      </c>
      <c r="Q91" s="28">
        <f t="shared" si="2"/>
        <v>1</v>
      </c>
      <c r="R91" s="27" t="s">
        <v>161</v>
      </c>
      <c r="S91" s="28">
        <f t="shared" si="3"/>
        <v>1</v>
      </c>
      <c r="T91" s="29" t="str">
        <f t="shared" si="4"/>
        <v>Low_Social_Low_Financial</v>
      </c>
      <c r="U91" s="28">
        <f t="shared" si="5"/>
        <v>0</v>
      </c>
      <c r="V91" s="30"/>
      <c r="W91" s="30"/>
      <c r="X91" s="30"/>
      <c r="Y91" s="30"/>
      <c r="Z91" s="30"/>
      <c r="AA91" s="30"/>
    </row>
    <row r="92">
      <c r="A92" s="31" t="s">
        <v>145</v>
      </c>
      <c r="B92" s="41" t="s">
        <v>18</v>
      </c>
      <c r="C92" s="33">
        <v>0.0</v>
      </c>
      <c r="D92" s="33">
        <v>0.0</v>
      </c>
      <c r="E92" s="33">
        <v>0.0</v>
      </c>
      <c r="F92" s="33">
        <v>0.0</v>
      </c>
      <c r="G92" s="33">
        <v>0.0</v>
      </c>
      <c r="H92" s="34">
        <v>0.0</v>
      </c>
      <c r="I92" s="34">
        <v>0.0</v>
      </c>
      <c r="J92" s="34">
        <v>0.0</v>
      </c>
      <c r="K92" s="34">
        <v>0.0</v>
      </c>
      <c r="L92" s="34">
        <v>0.0</v>
      </c>
      <c r="M92" s="34">
        <v>1.0</v>
      </c>
      <c r="N92" s="34">
        <v>0.0</v>
      </c>
      <c r="O92" s="35">
        <f t="shared" si="1"/>
        <v>0</v>
      </c>
      <c r="P92" s="36" t="s">
        <v>164</v>
      </c>
      <c r="Q92" s="37">
        <f t="shared" si="2"/>
        <v>1</v>
      </c>
      <c r="R92" s="38" t="s">
        <v>161</v>
      </c>
      <c r="S92" s="39">
        <f t="shared" si="3"/>
        <v>1</v>
      </c>
      <c r="T92" s="25" t="str">
        <f t="shared" si="4"/>
        <v>Low_Social_Low_Financial</v>
      </c>
      <c r="U92" s="39">
        <f t="shared" si="5"/>
        <v>0</v>
      </c>
      <c r="V92" s="40"/>
      <c r="W92" s="40"/>
      <c r="X92" s="40"/>
      <c r="Y92" s="40"/>
      <c r="Z92" s="40"/>
      <c r="AA92" s="40"/>
    </row>
    <row r="93">
      <c r="A93" s="31" t="s">
        <v>15</v>
      </c>
      <c r="B93" s="32" t="s">
        <v>16</v>
      </c>
      <c r="C93" s="33">
        <v>1.0</v>
      </c>
      <c r="D93" s="33">
        <v>0.0</v>
      </c>
      <c r="E93" s="33">
        <v>0.0</v>
      </c>
      <c r="F93" s="33">
        <v>0.0</v>
      </c>
      <c r="G93" s="33">
        <v>0.0</v>
      </c>
      <c r="H93" s="34">
        <v>0.0</v>
      </c>
      <c r="I93" s="34">
        <v>0.0</v>
      </c>
      <c r="J93" s="34">
        <v>0.0</v>
      </c>
      <c r="K93" s="34">
        <v>0.0</v>
      </c>
      <c r="L93" s="34">
        <v>0.0</v>
      </c>
      <c r="M93" s="34">
        <v>0.0</v>
      </c>
      <c r="N93" s="34">
        <v>0.0</v>
      </c>
      <c r="O93" s="35">
        <f t="shared" si="1"/>
        <v>1</v>
      </c>
      <c r="P93" s="36" t="s">
        <v>164</v>
      </c>
      <c r="Q93" s="37">
        <f t="shared" si="2"/>
        <v>0</v>
      </c>
      <c r="R93" s="38" t="s">
        <v>161</v>
      </c>
      <c r="S93" s="39">
        <f t="shared" si="3"/>
        <v>1</v>
      </c>
      <c r="T93" s="25" t="str">
        <f t="shared" si="4"/>
        <v>Low_Social_Low_Financial</v>
      </c>
      <c r="U93" s="39" t="str">
        <f t="shared" si="5"/>
        <v>#DIV/0!</v>
      </c>
      <c r="V93" s="40"/>
      <c r="W93" s="40"/>
      <c r="X93" s="40"/>
      <c r="Y93" s="40"/>
      <c r="Z93" s="40"/>
      <c r="AA93" s="40"/>
    </row>
    <row r="94">
      <c r="A94" s="31" t="s">
        <v>17</v>
      </c>
      <c r="B94" s="32" t="s">
        <v>18</v>
      </c>
      <c r="C94" s="33">
        <v>0.0</v>
      </c>
      <c r="D94" s="33">
        <v>0.0</v>
      </c>
      <c r="E94" s="33">
        <v>1.0</v>
      </c>
      <c r="F94" s="33">
        <v>0.0</v>
      </c>
      <c r="G94" s="33">
        <v>0.0</v>
      </c>
      <c r="H94" s="34">
        <v>0.0</v>
      </c>
      <c r="I94" s="34">
        <v>0.0</v>
      </c>
      <c r="J94" s="34">
        <v>0.0</v>
      </c>
      <c r="K94" s="34">
        <v>0.0</v>
      </c>
      <c r="L94" s="34">
        <v>0.0</v>
      </c>
      <c r="M94" s="34">
        <v>0.0</v>
      </c>
      <c r="N94" s="34">
        <v>0.0</v>
      </c>
      <c r="O94" s="35">
        <f t="shared" si="1"/>
        <v>1</v>
      </c>
      <c r="P94" s="36" t="s">
        <v>164</v>
      </c>
      <c r="Q94" s="37">
        <f t="shared" si="2"/>
        <v>0</v>
      </c>
      <c r="R94" s="38" t="s">
        <v>161</v>
      </c>
      <c r="S94" s="39">
        <f t="shared" si="3"/>
        <v>1</v>
      </c>
      <c r="T94" s="25" t="str">
        <f t="shared" si="4"/>
        <v>Low_Social_Low_Financial</v>
      </c>
      <c r="U94" s="39" t="str">
        <f t="shared" si="5"/>
        <v>#DIV/0!</v>
      </c>
      <c r="V94" s="40"/>
      <c r="W94" s="40"/>
      <c r="X94" s="40"/>
      <c r="Y94" s="40"/>
      <c r="Z94" s="40"/>
      <c r="AA94" s="40"/>
    </row>
    <row r="95">
      <c r="A95" s="31" t="s">
        <v>22</v>
      </c>
      <c r="B95" s="32" t="s">
        <v>18</v>
      </c>
      <c r="C95" s="33">
        <v>0.0</v>
      </c>
      <c r="D95" s="33">
        <v>0.0</v>
      </c>
      <c r="E95" s="33">
        <v>1.0</v>
      </c>
      <c r="F95" s="33">
        <v>0.0</v>
      </c>
      <c r="G95" s="33">
        <v>0.0</v>
      </c>
      <c r="H95" s="34">
        <v>0.0</v>
      </c>
      <c r="I95" s="34">
        <v>0.0</v>
      </c>
      <c r="J95" s="34">
        <v>0.0</v>
      </c>
      <c r="K95" s="34">
        <v>0.0</v>
      </c>
      <c r="L95" s="34">
        <v>0.0</v>
      </c>
      <c r="M95" s="34">
        <v>0.0</v>
      </c>
      <c r="N95" s="34">
        <v>0.0</v>
      </c>
      <c r="O95" s="35">
        <f t="shared" si="1"/>
        <v>1</v>
      </c>
      <c r="P95" s="36" t="s">
        <v>164</v>
      </c>
      <c r="Q95" s="37">
        <f t="shared" si="2"/>
        <v>0</v>
      </c>
      <c r="R95" s="38" t="s">
        <v>161</v>
      </c>
      <c r="S95" s="39">
        <f t="shared" si="3"/>
        <v>1</v>
      </c>
      <c r="T95" s="25" t="str">
        <f t="shared" si="4"/>
        <v>Low_Social_Low_Financial</v>
      </c>
      <c r="U95" s="39" t="str">
        <f t="shared" si="5"/>
        <v>#DIV/0!</v>
      </c>
      <c r="V95" s="40"/>
      <c r="W95" s="40"/>
      <c r="X95" s="40"/>
      <c r="Y95" s="40"/>
      <c r="Z95" s="40"/>
      <c r="AA95" s="40"/>
    </row>
    <row r="96">
      <c r="A96" s="31" t="s">
        <v>28</v>
      </c>
      <c r="B96" s="32" t="s">
        <v>29</v>
      </c>
      <c r="C96" s="33">
        <v>1.0</v>
      </c>
      <c r="D96" s="33">
        <v>0.0</v>
      </c>
      <c r="E96" s="33">
        <v>0.0</v>
      </c>
      <c r="F96" s="33">
        <v>0.0</v>
      </c>
      <c r="G96" s="33">
        <v>0.0</v>
      </c>
      <c r="H96" s="34">
        <v>0.0</v>
      </c>
      <c r="I96" s="34">
        <v>0.0</v>
      </c>
      <c r="J96" s="34">
        <v>0.0</v>
      </c>
      <c r="K96" s="34">
        <v>0.0</v>
      </c>
      <c r="L96" s="34">
        <v>0.0</v>
      </c>
      <c r="M96" s="34">
        <v>0.0</v>
      </c>
      <c r="N96" s="34">
        <v>0.0</v>
      </c>
      <c r="O96" s="35">
        <f t="shared" si="1"/>
        <v>1</v>
      </c>
      <c r="P96" s="36" t="s">
        <v>164</v>
      </c>
      <c r="Q96" s="37">
        <f t="shared" si="2"/>
        <v>0</v>
      </c>
      <c r="R96" s="38" t="s">
        <v>161</v>
      </c>
      <c r="S96" s="39">
        <f t="shared" si="3"/>
        <v>1</v>
      </c>
      <c r="T96" s="25" t="str">
        <f t="shared" si="4"/>
        <v>Low_Social_Low_Financial</v>
      </c>
      <c r="U96" s="39" t="str">
        <f t="shared" si="5"/>
        <v>#DIV/0!</v>
      </c>
      <c r="V96" s="40"/>
      <c r="W96" s="40"/>
      <c r="X96" s="40"/>
      <c r="Y96" s="40"/>
      <c r="Z96" s="40"/>
      <c r="AA96" s="40"/>
    </row>
    <row r="97">
      <c r="A97" s="31" t="s">
        <v>33</v>
      </c>
      <c r="B97" s="32" t="s">
        <v>29</v>
      </c>
      <c r="C97" s="33">
        <v>1.0</v>
      </c>
      <c r="D97" s="33">
        <v>0.0</v>
      </c>
      <c r="E97" s="33">
        <v>0.0</v>
      </c>
      <c r="F97" s="33">
        <v>0.0</v>
      </c>
      <c r="G97" s="33">
        <v>0.0</v>
      </c>
      <c r="H97" s="34">
        <v>0.0</v>
      </c>
      <c r="I97" s="34">
        <v>0.0</v>
      </c>
      <c r="J97" s="34">
        <v>0.0</v>
      </c>
      <c r="K97" s="34">
        <v>0.0</v>
      </c>
      <c r="L97" s="34">
        <v>0.0</v>
      </c>
      <c r="M97" s="34">
        <v>0.0</v>
      </c>
      <c r="N97" s="34">
        <v>0.0</v>
      </c>
      <c r="O97" s="35">
        <f t="shared" si="1"/>
        <v>1</v>
      </c>
      <c r="P97" s="36" t="s">
        <v>164</v>
      </c>
      <c r="Q97" s="37">
        <f t="shared" si="2"/>
        <v>0</v>
      </c>
      <c r="R97" s="38" t="s">
        <v>161</v>
      </c>
      <c r="S97" s="39">
        <f t="shared" si="3"/>
        <v>1</v>
      </c>
      <c r="T97" s="25" t="str">
        <f t="shared" si="4"/>
        <v>Low_Social_Low_Financial</v>
      </c>
      <c r="U97" s="39" t="str">
        <f t="shared" si="5"/>
        <v>#DIV/0!</v>
      </c>
      <c r="V97" s="40"/>
      <c r="W97" s="40"/>
      <c r="X97" s="40"/>
      <c r="Y97" s="40"/>
      <c r="Z97" s="40"/>
      <c r="AA97" s="40"/>
    </row>
    <row r="98">
      <c r="A98" s="31" t="s">
        <v>46</v>
      </c>
      <c r="B98" s="32" t="s">
        <v>29</v>
      </c>
      <c r="C98" s="33">
        <v>1.0</v>
      </c>
      <c r="D98" s="33">
        <v>0.0</v>
      </c>
      <c r="E98" s="33">
        <v>0.0</v>
      </c>
      <c r="F98" s="33">
        <v>0.0</v>
      </c>
      <c r="G98" s="33">
        <v>0.0</v>
      </c>
      <c r="H98" s="34">
        <v>0.0</v>
      </c>
      <c r="I98" s="34">
        <v>0.0</v>
      </c>
      <c r="J98" s="34">
        <v>0.0</v>
      </c>
      <c r="K98" s="34">
        <v>0.0</v>
      </c>
      <c r="L98" s="34">
        <v>0.0</v>
      </c>
      <c r="M98" s="34">
        <v>0.0</v>
      </c>
      <c r="N98" s="34">
        <v>0.0</v>
      </c>
      <c r="O98" s="35">
        <f t="shared" si="1"/>
        <v>1</v>
      </c>
      <c r="P98" s="36" t="s">
        <v>164</v>
      </c>
      <c r="Q98" s="37">
        <f t="shared" si="2"/>
        <v>0</v>
      </c>
      <c r="R98" s="38" t="s">
        <v>161</v>
      </c>
      <c r="S98" s="39">
        <f t="shared" si="3"/>
        <v>1</v>
      </c>
      <c r="T98" s="25" t="str">
        <f t="shared" si="4"/>
        <v>Low_Social_Low_Financial</v>
      </c>
      <c r="U98" s="39" t="str">
        <f t="shared" si="5"/>
        <v>#DIV/0!</v>
      </c>
      <c r="V98" s="40"/>
      <c r="W98" s="40"/>
      <c r="X98" s="40"/>
      <c r="Y98" s="40"/>
      <c r="Z98" s="40"/>
      <c r="AA98" s="40"/>
    </row>
    <row r="99">
      <c r="A99" s="31" t="s">
        <v>47</v>
      </c>
      <c r="B99" s="32" t="s">
        <v>26</v>
      </c>
      <c r="C99" s="33">
        <v>0.0</v>
      </c>
      <c r="D99" s="33">
        <v>0.0</v>
      </c>
      <c r="E99" s="33">
        <v>1.0</v>
      </c>
      <c r="F99" s="33">
        <v>0.0</v>
      </c>
      <c r="G99" s="33">
        <v>0.0</v>
      </c>
      <c r="H99" s="34">
        <v>0.0</v>
      </c>
      <c r="I99" s="34">
        <v>0.0</v>
      </c>
      <c r="J99" s="34">
        <v>0.0</v>
      </c>
      <c r="K99" s="34">
        <v>0.0</v>
      </c>
      <c r="L99" s="34">
        <v>0.0</v>
      </c>
      <c r="M99" s="34">
        <v>0.0</v>
      </c>
      <c r="N99" s="34">
        <v>0.0</v>
      </c>
      <c r="O99" s="35">
        <f t="shared" si="1"/>
        <v>1</v>
      </c>
      <c r="P99" s="36" t="s">
        <v>164</v>
      </c>
      <c r="Q99" s="37">
        <f t="shared" si="2"/>
        <v>0</v>
      </c>
      <c r="R99" s="38" t="s">
        <v>161</v>
      </c>
      <c r="S99" s="39">
        <f t="shared" si="3"/>
        <v>1</v>
      </c>
      <c r="T99" s="25" t="str">
        <f t="shared" si="4"/>
        <v>Low_Social_Low_Financial</v>
      </c>
      <c r="U99" s="39" t="str">
        <f t="shared" si="5"/>
        <v>#DIV/0!</v>
      </c>
      <c r="V99" s="40"/>
      <c r="W99" s="40"/>
      <c r="X99" s="40"/>
      <c r="Y99" s="40"/>
      <c r="Z99" s="40"/>
      <c r="AA99" s="40"/>
    </row>
    <row r="100">
      <c r="A100" s="31" t="s">
        <v>48</v>
      </c>
      <c r="B100" s="32" t="s">
        <v>18</v>
      </c>
      <c r="C100" s="33">
        <v>1.0</v>
      </c>
      <c r="D100" s="33">
        <v>0.0</v>
      </c>
      <c r="E100" s="33">
        <v>0.0</v>
      </c>
      <c r="F100" s="33">
        <v>0.0</v>
      </c>
      <c r="G100" s="33">
        <v>0.0</v>
      </c>
      <c r="H100" s="34">
        <v>0.0</v>
      </c>
      <c r="I100" s="34">
        <v>0.0</v>
      </c>
      <c r="J100" s="34">
        <v>0.0</v>
      </c>
      <c r="K100" s="34">
        <v>0.0</v>
      </c>
      <c r="L100" s="34">
        <v>0.0</v>
      </c>
      <c r="M100" s="34">
        <v>0.0</v>
      </c>
      <c r="N100" s="34">
        <v>0.0</v>
      </c>
      <c r="O100" s="35">
        <f t="shared" si="1"/>
        <v>1</v>
      </c>
      <c r="P100" s="36" t="s">
        <v>164</v>
      </c>
      <c r="Q100" s="37">
        <f t="shared" si="2"/>
        <v>0</v>
      </c>
      <c r="R100" s="38" t="s">
        <v>161</v>
      </c>
      <c r="S100" s="39">
        <f t="shared" si="3"/>
        <v>1</v>
      </c>
      <c r="T100" s="25" t="str">
        <f t="shared" si="4"/>
        <v>Low_Social_Low_Financial</v>
      </c>
      <c r="U100" s="39" t="str">
        <f t="shared" si="5"/>
        <v>#DIV/0!</v>
      </c>
      <c r="V100" s="40"/>
      <c r="W100" s="40"/>
      <c r="X100" s="40"/>
      <c r="Y100" s="40"/>
      <c r="Z100" s="40"/>
      <c r="AA100" s="40"/>
    </row>
    <row r="101">
      <c r="A101" s="31" t="s">
        <v>50</v>
      </c>
      <c r="B101" s="32" t="s">
        <v>26</v>
      </c>
      <c r="C101" s="33">
        <v>0.0</v>
      </c>
      <c r="D101" s="33">
        <v>0.0</v>
      </c>
      <c r="E101" s="33">
        <v>0.0</v>
      </c>
      <c r="F101" s="33">
        <v>1.0</v>
      </c>
      <c r="G101" s="33">
        <v>0.0</v>
      </c>
      <c r="H101" s="34">
        <v>0.0</v>
      </c>
      <c r="I101" s="34">
        <v>0.0</v>
      </c>
      <c r="J101" s="34">
        <v>0.0</v>
      </c>
      <c r="K101" s="34">
        <v>0.0</v>
      </c>
      <c r="L101" s="34">
        <v>0.0</v>
      </c>
      <c r="M101" s="34">
        <v>0.0</v>
      </c>
      <c r="N101" s="34">
        <v>0.0</v>
      </c>
      <c r="O101" s="35">
        <f t="shared" si="1"/>
        <v>1</v>
      </c>
      <c r="P101" s="36" t="s">
        <v>164</v>
      </c>
      <c r="Q101" s="37">
        <f t="shared" si="2"/>
        <v>0</v>
      </c>
      <c r="R101" s="38" t="s">
        <v>161</v>
      </c>
      <c r="S101" s="39">
        <f t="shared" si="3"/>
        <v>1</v>
      </c>
      <c r="T101" s="25" t="str">
        <f t="shared" si="4"/>
        <v>Low_Social_Low_Financial</v>
      </c>
      <c r="U101" s="39" t="str">
        <f t="shared" si="5"/>
        <v>#DIV/0!</v>
      </c>
      <c r="V101" s="40"/>
      <c r="W101" s="40"/>
      <c r="X101" s="40"/>
      <c r="Y101" s="40"/>
      <c r="Z101" s="40"/>
      <c r="AA101" s="40"/>
    </row>
    <row r="102">
      <c r="A102" s="31" t="s">
        <v>51</v>
      </c>
      <c r="B102" s="32" t="s">
        <v>29</v>
      </c>
      <c r="C102" s="33">
        <v>1.0</v>
      </c>
      <c r="D102" s="33">
        <v>0.0</v>
      </c>
      <c r="E102" s="33">
        <v>0.0</v>
      </c>
      <c r="F102" s="33">
        <v>0.0</v>
      </c>
      <c r="G102" s="33">
        <v>0.0</v>
      </c>
      <c r="H102" s="34">
        <v>0.0</v>
      </c>
      <c r="I102" s="34">
        <v>0.0</v>
      </c>
      <c r="J102" s="34">
        <v>0.0</v>
      </c>
      <c r="K102" s="34">
        <v>0.0</v>
      </c>
      <c r="L102" s="34">
        <v>0.0</v>
      </c>
      <c r="M102" s="34">
        <v>0.0</v>
      </c>
      <c r="N102" s="34">
        <v>0.0</v>
      </c>
      <c r="O102" s="35">
        <f t="shared" si="1"/>
        <v>1</v>
      </c>
      <c r="P102" s="36" t="s">
        <v>164</v>
      </c>
      <c r="Q102" s="37">
        <f t="shared" si="2"/>
        <v>0</v>
      </c>
      <c r="R102" s="38" t="s">
        <v>161</v>
      </c>
      <c r="S102" s="39">
        <f t="shared" si="3"/>
        <v>1</v>
      </c>
      <c r="T102" s="25" t="str">
        <f t="shared" si="4"/>
        <v>Low_Social_Low_Financial</v>
      </c>
      <c r="U102" s="39" t="str">
        <f t="shared" si="5"/>
        <v>#DIV/0!</v>
      </c>
      <c r="V102" s="40"/>
      <c r="W102" s="40"/>
      <c r="X102" s="40"/>
      <c r="Y102" s="40"/>
      <c r="Z102" s="40"/>
      <c r="AA102" s="40"/>
    </row>
    <row r="103">
      <c r="A103" s="31" t="s">
        <v>59</v>
      </c>
      <c r="B103" s="32" t="s">
        <v>26</v>
      </c>
      <c r="C103" s="33">
        <v>0.0</v>
      </c>
      <c r="D103" s="33">
        <v>1.0</v>
      </c>
      <c r="E103" s="33">
        <v>0.0</v>
      </c>
      <c r="F103" s="33">
        <v>0.0</v>
      </c>
      <c r="G103" s="33">
        <v>0.0</v>
      </c>
      <c r="H103" s="34">
        <v>0.0</v>
      </c>
      <c r="I103" s="34">
        <v>0.0</v>
      </c>
      <c r="J103" s="34">
        <v>0.0</v>
      </c>
      <c r="K103" s="34">
        <v>0.0</v>
      </c>
      <c r="L103" s="34">
        <v>0.0</v>
      </c>
      <c r="M103" s="34">
        <v>0.0</v>
      </c>
      <c r="N103" s="34">
        <v>0.0</v>
      </c>
      <c r="O103" s="35">
        <f t="shared" si="1"/>
        <v>1</v>
      </c>
      <c r="P103" s="36" t="s">
        <v>164</v>
      </c>
      <c r="Q103" s="37">
        <f t="shared" si="2"/>
        <v>0</v>
      </c>
      <c r="R103" s="38" t="s">
        <v>161</v>
      </c>
      <c r="S103" s="39">
        <f t="shared" si="3"/>
        <v>1</v>
      </c>
      <c r="T103" s="25" t="str">
        <f t="shared" si="4"/>
        <v>Low_Social_Low_Financial</v>
      </c>
      <c r="U103" s="39" t="str">
        <f t="shared" si="5"/>
        <v>#DIV/0!</v>
      </c>
      <c r="V103" s="40"/>
      <c r="W103" s="40"/>
      <c r="X103" s="40"/>
      <c r="Y103" s="40"/>
      <c r="Z103" s="40"/>
      <c r="AA103" s="40"/>
    </row>
    <row r="104">
      <c r="A104" s="31" t="s">
        <v>61</v>
      </c>
      <c r="B104" s="32" t="s">
        <v>18</v>
      </c>
      <c r="C104" s="33">
        <v>1.0</v>
      </c>
      <c r="D104" s="33">
        <v>0.0</v>
      </c>
      <c r="E104" s="33">
        <v>0.0</v>
      </c>
      <c r="F104" s="33">
        <v>0.0</v>
      </c>
      <c r="G104" s="33">
        <v>0.0</v>
      </c>
      <c r="H104" s="34">
        <v>0.0</v>
      </c>
      <c r="I104" s="34">
        <v>0.0</v>
      </c>
      <c r="J104" s="34">
        <v>0.0</v>
      </c>
      <c r="K104" s="34">
        <v>0.0</v>
      </c>
      <c r="L104" s="34">
        <v>0.0</v>
      </c>
      <c r="M104" s="34">
        <v>0.0</v>
      </c>
      <c r="N104" s="34">
        <v>0.0</v>
      </c>
      <c r="O104" s="35">
        <f t="shared" si="1"/>
        <v>1</v>
      </c>
      <c r="P104" s="36" t="s">
        <v>164</v>
      </c>
      <c r="Q104" s="37">
        <f t="shared" si="2"/>
        <v>0</v>
      </c>
      <c r="R104" s="38" t="s">
        <v>161</v>
      </c>
      <c r="S104" s="39">
        <f t="shared" si="3"/>
        <v>1</v>
      </c>
      <c r="T104" s="25" t="str">
        <f t="shared" si="4"/>
        <v>Low_Social_Low_Financial</v>
      </c>
      <c r="U104" s="39" t="str">
        <f t="shared" si="5"/>
        <v>#DIV/0!</v>
      </c>
      <c r="V104" s="40"/>
      <c r="W104" s="40"/>
      <c r="X104" s="40"/>
      <c r="Y104" s="40"/>
      <c r="Z104" s="40"/>
      <c r="AA104" s="40"/>
    </row>
    <row r="105">
      <c r="A105" s="31" t="s">
        <v>62</v>
      </c>
      <c r="B105" s="32" t="s">
        <v>18</v>
      </c>
      <c r="C105" s="33">
        <v>0.0</v>
      </c>
      <c r="D105" s="33">
        <v>0.0</v>
      </c>
      <c r="E105" s="33">
        <v>1.0</v>
      </c>
      <c r="F105" s="33">
        <v>0.0</v>
      </c>
      <c r="G105" s="33">
        <v>0.0</v>
      </c>
      <c r="H105" s="34">
        <v>0.0</v>
      </c>
      <c r="I105" s="34">
        <v>0.0</v>
      </c>
      <c r="J105" s="34">
        <v>0.0</v>
      </c>
      <c r="K105" s="34">
        <v>0.0</v>
      </c>
      <c r="L105" s="34">
        <v>0.0</v>
      </c>
      <c r="M105" s="34">
        <v>0.0</v>
      </c>
      <c r="N105" s="34">
        <v>0.0</v>
      </c>
      <c r="O105" s="35">
        <f t="shared" si="1"/>
        <v>1</v>
      </c>
      <c r="P105" s="36" t="s">
        <v>164</v>
      </c>
      <c r="Q105" s="37">
        <f t="shared" si="2"/>
        <v>0</v>
      </c>
      <c r="R105" s="38" t="s">
        <v>161</v>
      </c>
      <c r="S105" s="39">
        <f t="shared" si="3"/>
        <v>1</v>
      </c>
      <c r="T105" s="25" t="str">
        <f t="shared" si="4"/>
        <v>Low_Social_Low_Financial</v>
      </c>
      <c r="U105" s="39" t="str">
        <f t="shared" si="5"/>
        <v>#DIV/0!</v>
      </c>
      <c r="V105" s="40"/>
      <c r="W105" s="40"/>
      <c r="X105" s="40"/>
      <c r="Y105" s="40"/>
      <c r="Z105" s="40"/>
      <c r="AA105" s="40"/>
    </row>
    <row r="106">
      <c r="A106" s="31" t="s">
        <v>63</v>
      </c>
      <c r="B106" s="32" t="s">
        <v>18</v>
      </c>
      <c r="C106" s="33">
        <v>1.0</v>
      </c>
      <c r="D106" s="33">
        <v>0.0</v>
      </c>
      <c r="E106" s="33">
        <v>0.0</v>
      </c>
      <c r="F106" s="33">
        <v>0.0</v>
      </c>
      <c r="G106" s="33">
        <v>0.0</v>
      </c>
      <c r="H106" s="34">
        <v>0.0</v>
      </c>
      <c r="I106" s="34">
        <v>0.0</v>
      </c>
      <c r="J106" s="34">
        <v>0.0</v>
      </c>
      <c r="K106" s="34">
        <v>0.0</v>
      </c>
      <c r="L106" s="34">
        <v>0.0</v>
      </c>
      <c r="M106" s="34">
        <v>0.0</v>
      </c>
      <c r="N106" s="34">
        <v>0.0</v>
      </c>
      <c r="O106" s="35">
        <f t="shared" si="1"/>
        <v>1</v>
      </c>
      <c r="P106" s="36" t="s">
        <v>164</v>
      </c>
      <c r="Q106" s="37">
        <f t="shared" si="2"/>
        <v>0</v>
      </c>
      <c r="R106" s="38" t="s">
        <v>161</v>
      </c>
      <c r="S106" s="39">
        <f t="shared" si="3"/>
        <v>1</v>
      </c>
      <c r="T106" s="25" t="str">
        <f t="shared" si="4"/>
        <v>Low_Social_Low_Financial</v>
      </c>
      <c r="U106" s="39" t="str">
        <f t="shared" si="5"/>
        <v>#DIV/0!</v>
      </c>
      <c r="V106" s="40"/>
      <c r="W106" s="40"/>
      <c r="X106" s="40"/>
      <c r="Y106" s="40"/>
      <c r="Z106" s="40"/>
      <c r="AA106" s="40"/>
    </row>
    <row r="107">
      <c r="A107" s="31" t="s">
        <v>66</v>
      </c>
      <c r="B107" s="32" t="s">
        <v>18</v>
      </c>
      <c r="C107" s="33">
        <v>0.0</v>
      </c>
      <c r="D107" s="33">
        <v>0.0</v>
      </c>
      <c r="E107" s="33">
        <v>1.0</v>
      </c>
      <c r="F107" s="33">
        <v>0.0</v>
      </c>
      <c r="G107" s="33">
        <v>0.0</v>
      </c>
      <c r="H107" s="34">
        <v>0.0</v>
      </c>
      <c r="I107" s="34">
        <v>0.0</v>
      </c>
      <c r="J107" s="34">
        <v>0.0</v>
      </c>
      <c r="K107" s="34">
        <v>0.0</v>
      </c>
      <c r="L107" s="34">
        <v>0.0</v>
      </c>
      <c r="M107" s="34">
        <v>0.0</v>
      </c>
      <c r="N107" s="34">
        <v>0.0</v>
      </c>
      <c r="O107" s="35">
        <f t="shared" si="1"/>
        <v>1</v>
      </c>
      <c r="P107" s="36" t="s">
        <v>164</v>
      </c>
      <c r="Q107" s="37">
        <f t="shared" si="2"/>
        <v>0</v>
      </c>
      <c r="R107" s="38" t="s">
        <v>161</v>
      </c>
      <c r="S107" s="39">
        <f t="shared" si="3"/>
        <v>1</v>
      </c>
      <c r="T107" s="25" t="str">
        <f t="shared" si="4"/>
        <v>Low_Social_Low_Financial</v>
      </c>
      <c r="U107" s="39" t="str">
        <f t="shared" si="5"/>
        <v>#DIV/0!</v>
      </c>
      <c r="V107" s="40"/>
      <c r="W107" s="40"/>
      <c r="X107" s="40"/>
      <c r="Y107" s="40"/>
      <c r="Z107" s="40"/>
      <c r="AA107" s="40"/>
    </row>
    <row r="108">
      <c r="A108" s="31" t="s">
        <v>71</v>
      </c>
      <c r="B108" s="32" t="s">
        <v>26</v>
      </c>
      <c r="C108" s="33">
        <v>0.0</v>
      </c>
      <c r="D108" s="33">
        <v>1.0</v>
      </c>
      <c r="E108" s="33">
        <v>0.0</v>
      </c>
      <c r="F108" s="33">
        <v>0.0</v>
      </c>
      <c r="G108" s="33">
        <v>0.0</v>
      </c>
      <c r="H108" s="34">
        <v>0.0</v>
      </c>
      <c r="I108" s="34">
        <v>0.0</v>
      </c>
      <c r="J108" s="34">
        <v>0.0</v>
      </c>
      <c r="K108" s="34">
        <v>0.0</v>
      </c>
      <c r="L108" s="34">
        <v>0.0</v>
      </c>
      <c r="M108" s="34">
        <v>0.0</v>
      </c>
      <c r="N108" s="34">
        <v>0.0</v>
      </c>
      <c r="O108" s="35">
        <f t="shared" si="1"/>
        <v>1</v>
      </c>
      <c r="P108" s="36" t="s">
        <v>164</v>
      </c>
      <c r="Q108" s="37">
        <f t="shared" si="2"/>
        <v>0</v>
      </c>
      <c r="R108" s="38" t="s">
        <v>161</v>
      </c>
      <c r="S108" s="39">
        <f t="shared" si="3"/>
        <v>1</v>
      </c>
      <c r="T108" s="25" t="str">
        <f t="shared" si="4"/>
        <v>Low_Social_Low_Financial</v>
      </c>
      <c r="U108" s="39" t="str">
        <f t="shared" si="5"/>
        <v>#DIV/0!</v>
      </c>
      <c r="V108" s="40"/>
      <c r="W108" s="40"/>
      <c r="X108" s="40"/>
      <c r="Y108" s="40"/>
      <c r="Z108" s="40"/>
      <c r="AA108" s="40"/>
    </row>
    <row r="109">
      <c r="A109" s="31" t="s">
        <v>72</v>
      </c>
      <c r="B109" s="32" t="s">
        <v>26</v>
      </c>
      <c r="C109" s="33">
        <v>0.0</v>
      </c>
      <c r="D109" s="33">
        <v>0.0</v>
      </c>
      <c r="E109" s="33">
        <v>0.0</v>
      </c>
      <c r="F109" s="33">
        <v>1.0</v>
      </c>
      <c r="G109" s="33">
        <v>0.0</v>
      </c>
      <c r="H109" s="34">
        <v>0.0</v>
      </c>
      <c r="I109" s="34">
        <v>0.0</v>
      </c>
      <c r="J109" s="34">
        <v>0.0</v>
      </c>
      <c r="K109" s="34">
        <v>0.0</v>
      </c>
      <c r="L109" s="34">
        <v>0.0</v>
      </c>
      <c r="M109" s="34">
        <v>0.0</v>
      </c>
      <c r="N109" s="34">
        <v>0.0</v>
      </c>
      <c r="O109" s="35">
        <f t="shared" si="1"/>
        <v>1</v>
      </c>
      <c r="P109" s="36" t="s">
        <v>164</v>
      </c>
      <c r="Q109" s="37">
        <f t="shared" si="2"/>
        <v>0</v>
      </c>
      <c r="R109" s="38" t="s">
        <v>161</v>
      </c>
      <c r="S109" s="39">
        <f t="shared" si="3"/>
        <v>1</v>
      </c>
      <c r="T109" s="25" t="str">
        <f t="shared" si="4"/>
        <v>Low_Social_Low_Financial</v>
      </c>
      <c r="U109" s="39" t="str">
        <f t="shared" si="5"/>
        <v>#DIV/0!</v>
      </c>
      <c r="V109" s="40"/>
      <c r="W109" s="40"/>
      <c r="X109" s="40"/>
      <c r="Y109" s="40"/>
      <c r="Z109" s="40"/>
      <c r="AA109" s="40"/>
    </row>
    <row r="110">
      <c r="A110" s="31" t="s">
        <v>73</v>
      </c>
      <c r="B110" s="32" t="s">
        <v>16</v>
      </c>
      <c r="C110" s="33">
        <v>0.0</v>
      </c>
      <c r="D110" s="33">
        <v>0.0</v>
      </c>
      <c r="E110" s="33">
        <v>0.0</v>
      </c>
      <c r="F110" s="33">
        <v>1.0</v>
      </c>
      <c r="G110" s="33">
        <v>0.0</v>
      </c>
      <c r="H110" s="34">
        <v>0.0</v>
      </c>
      <c r="I110" s="34">
        <v>0.0</v>
      </c>
      <c r="J110" s="34">
        <v>0.0</v>
      </c>
      <c r="K110" s="34">
        <v>0.0</v>
      </c>
      <c r="L110" s="34">
        <v>0.0</v>
      </c>
      <c r="M110" s="34">
        <v>0.0</v>
      </c>
      <c r="N110" s="34">
        <v>0.0</v>
      </c>
      <c r="O110" s="35">
        <f t="shared" si="1"/>
        <v>1</v>
      </c>
      <c r="P110" s="36" t="s">
        <v>164</v>
      </c>
      <c r="Q110" s="37">
        <f t="shared" si="2"/>
        <v>0</v>
      </c>
      <c r="R110" s="38" t="s">
        <v>161</v>
      </c>
      <c r="S110" s="39">
        <f t="shared" si="3"/>
        <v>1</v>
      </c>
      <c r="T110" s="25" t="str">
        <f t="shared" si="4"/>
        <v>Low_Social_Low_Financial</v>
      </c>
      <c r="U110" s="39" t="str">
        <f t="shared" si="5"/>
        <v>#DIV/0!</v>
      </c>
      <c r="V110" s="40"/>
      <c r="W110" s="40"/>
      <c r="X110" s="40"/>
      <c r="Y110" s="40"/>
      <c r="Z110" s="40"/>
      <c r="AA110" s="40"/>
    </row>
    <row r="111">
      <c r="A111" s="31" t="s">
        <v>75</v>
      </c>
      <c r="B111" s="32" t="s">
        <v>18</v>
      </c>
      <c r="C111" s="33">
        <v>0.0</v>
      </c>
      <c r="D111" s="33">
        <v>0.0</v>
      </c>
      <c r="E111" s="33">
        <v>0.0</v>
      </c>
      <c r="F111" s="33">
        <v>1.0</v>
      </c>
      <c r="G111" s="33">
        <v>0.0</v>
      </c>
      <c r="H111" s="34">
        <v>0.0</v>
      </c>
      <c r="I111" s="34">
        <v>0.0</v>
      </c>
      <c r="J111" s="34">
        <v>0.0</v>
      </c>
      <c r="K111" s="34">
        <v>0.0</v>
      </c>
      <c r="L111" s="34">
        <v>0.0</v>
      </c>
      <c r="M111" s="34">
        <v>0.0</v>
      </c>
      <c r="N111" s="34">
        <v>0.0</v>
      </c>
      <c r="O111" s="35">
        <f t="shared" si="1"/>
        <v>1</v>
      </c>
      <c r="P111" s="36" t="s">
        <v>164</v>
      </c>
      <c r="Q111" s="37">
        <f t="shared" si="2"/>
        <v>0</v>
      </c>
      <c r="R111" s="38" t="s">
        <v>161</v>
      </c>
      <c r="S111" s="39">
        <f t="shared" si="3"/>
        <v>1</v>
      </c>
      <c r="T111" s="25" t="str">
        <f t="shared" si="4"/>
        <v>Low_Social_Low_Financial</v>
      </c>
      <c r="U111" s="39" t="str">
        <f t="shared" si="5"/>
        <v>#DIV/0!</v>
      </c>
      <c r="V111" s="40"/>
      <c r="W111" s="40"/>
      <c r="X111" s="40"/>
      <c r="Y111" s="40"/>
      <c r="Z111" s="40"/>
      <c r="AA111" s="40"/>
    </row>
    <row r="112">
      <c r="A112" s="31" t="s">
        <v>78</v>
      </c>
      <c r="B112" s="32" t="s">
        <v>18</v>
      </c>
      <c r="C112" s="33">
        <v>0.0</v>
      </c>
      <c r="D112" s="33">
        <v>0.0</v>
      </c>
      <c r="E112" s="33">
        <v>1.0</v>
      </c>
      <c r="F112" s="33">
        <v>0.0</v>
      </c>
      <c r="G112" s="33">
        <v>0.0</v>
      </c>
      <c r="H112" s="34">
        <v>0.0</v>
      </c>
      <c r="I112" s="34">
        <v>0.0</v>
      </c>
      <c r="J112" s="34">
        <v>0.0</v>
      </c>
      <c r="K112" s="34">
        <v>0.0</v>
      </c>
      <c r="L112" s="34">
        <v>0.0</v>
      </c>
      <c r="M112" s="34">
        <v>0.0</v>
      </c>
      <c r="N112" s="34">
        <v>0.0</v>
      </c>
      <c r="O112" s="35">
        <f t="shared" si="1"/>
        <v>1</v>
      </c>
      <c r="P112" s="36" t="s">
        <v>164</v>
      </c>
      <c r="Q112" s="37">
        <f t="shared" si="2"/>
        <v>0</v>
      </c>
      <c r="R112" s="38" t="s">
        <v>161</v>
      </c>
      <c r="S112" s="39">
        <f t="shared" si="3"/>
        <v>1</v>
      </c>
      <c r="T112" s="25" t="str">
        <f t="shared" si="4"/>
        <v>Low_Social_Low_Financial</v>
      </c>
      <c r="U112" s="39" t="str">
        <f t="shared" si="5"/>
        <v>#DIV/0!</v>
      </c>
      <c r="V112" s="40"/>
      <c r="W112" s="40"/>
      <c r="X112" s="40"/>
      <c r="Y112" s="40"/>
      <c r="Z112" s="40"/>
      <c r="AA112" s="40"/>
    </row>
    <row r="113">
      <c r="A113" s="31" t="s">
        <v>83</v>
      </c>
      <c r="B113" s="32" t="s">
        <v>29</v>
      </c>
      <c r="C113" s="33">
        <v>1.0</v>
      </c>
      <c r="D113" s="33">
        <v>0.0</v>
      </c>
      <c r="E113" s="33">
        <v>0.0</v>
      </c>
      <c r="F113" s="33">
        <v>0.0</v>
      </c>
      <c r="G113" s="33">
        <v>0.0</v>
      </c>
      <c r="H113" s="34">
        <v>0.0</v>
      </c>
      <c r="I113" s="34">
        <v>0.0</v>
      </c>
      <c r="J113" s="34">
        <v>0.0</v>
      </c>
      <c r="K113" s="34">
        <v>0.0</v>
      </c>
      <c r="L113" s="34">
        <v>0.0</v>
      </c>
      <c r="M113" s="34">
        <v>0.0</v>
      </c>
      <c r="N113" s="34">
        <v>0.0</v>
      </c>
      <c r="O113" s="35">
        <f t="shared" si="1"/>
        <v>1</v>
      </c>
      <c r="P113" s="36" t="s">
        <v>164</v>
      </c>
      <c r="Q113" s="37">
        <f t="shared" si="2"/>
        <v>0</v>
      </c>
      <c r="R113" s="38" t="s">
        <v>161</v>
      </c>
      <c r="S113" s="39">
        <f t="shared" si="3"/>
        <v>1</v>
      </c>
      <c r="T113" s="25" t="str">
        <f t="shared" si="4"/>
        <v>Low_Social_Low_Financial</v>
      </c>
      <c r="U113" s="39" t="str">
        <f t="shared" si="5"/>
        <v>#DIV/0!</v>
      </c>
      <c r="V113" s="40"/>
      <c r="W113" s="40"/>
      <c r="X113" s="40"/>
      <c r="Y113" s="40"/>
      <c r="Z113" s="40"/>
      <c r="AA113" s="40"/>
    </row>
    <row r="114">
      <c r="A114" s="31" t="s">
        <v>91</v>
      </c>
      <c r="B114" s="32" t="s">
        <v>18</v>
      </c>
      <c r="C114" s="33">
        <v>0.0</v>
      </c>
      <c r="D114" s="33">
        <v>0.0</v>
      </c>
      <c r="E114" s="33">
        <v>1.0</v>
      </c>
      <c r="F114" s="33">
        <v>0.0</v>
      </c>
      <c r="G114" s="33">
        <v>0.0</v>
      </c>
      <c r="H114" s="34">
        <v>0.0</v>
      </c>
      <c r="I114" s="34">
        <v>0.0</v>
      </c>
      <c r="J114" s="34">
        <v>0.0</v>
      </c>
      <c r="K114" s="34">
        <v>0.0</v>
      </c>
      <c r="L114" s="34">
        <v>0.0</v>
      </c>
      <c r="M114" s="34">
        <v>0.0</v>
      </c>
      <c r="N114" s="34">
        <v>0.0</v>
      </c>
      <c r="O114" s="35">
        <f t="shared" si="1"/>
        <v>1</v>
      </c>
      <c r="P114" s="36" t="s">
        <v>164</v>
      </c>
      <c r="Q114" s="37">
        <f t="shared" si="2"/>
        <v>0</v>
      </c>
      <c r="R114" s="38" t="s">
        <v>161</v>
      </c>
      <c r="S114" s="39">
        <f t="shared" si="3"/>
        <v>1</v>
      </c>
      <c r="T114" s="25" t="str">
        <f t="shared" si="4"/>
        <v>Low_Social_Low_Financial</v>
      </c>
      <c r="U114" s="39" t="str">
        <f t="shared" si="5"/>
        <v>#DIV/0!</v>
      </c>
      <c r="V114" s="40"/>
      <c r="W114" s="40"/>
      <c r="X114" s="40"/>
      <c r="Y114" s="40"/>
      <c r="Z114" s="40"/>
      <c r="AA114" s="40"/>
    </row>
    <row r="115">
      <c r="A115" s="31" t="s">
        <v>93</v>
      </c>
      <c r="B115" s="32" t="s">
        <v>18</v>
      </c>
      <c r="C115" s="33">
        <v>1.0</v>
      </c>
      <c r="D115" s="33">
        <v>0.0</v>
      </c>
      <c r="E115" s="33">
        <v>0.0</v>
      </c>
      <c r="F115" s="33">
        <v>0.0</v>
      </c>
      <c r="G115" s="33">
        <v>0.0</v>
      </c>
      <c r="H115" s="34">
        <v>0.0</v>
      </c>
      <c r="I115" s="34">
        <v>0.0</v>
      </c>
      <c r="J115" s="34">
        <v>0.0</v>
      </c>
      <c r="K115" s="34">
        <v>0.0</v>
      </c>
      <c r="L115" s="34">
        <v>0.0</v>
      </c>
      <c r="M115" s="34">
        <v>0.0</v>
      </c>
      <c r="N115" s="34">
        <v>0.0</v>
      </c>
      <c r="O115" s="35">
        <f t="shared" si="1"/>
        <v>1</v>
      </c>
      <c r="P115" s="36" t="s">
        <v>164</v>
      </c>
      <c r="Q115" s="37">
        <f t="shared" si="2"/>
        <v>0</v>
      </c>
      <c r="R115" s="38" t="s">
        <v>161</v>
      </c>
      <c r="S115" s="39">
        <f t="shared" si="3"/>
        <v>1</v>
      </c>
      <c r="T115" s="25" t="str">
        <f t="shared" si="4"/>
        <v>Low_Social_Low_Financial</v>
      </c>
      <c r="U115" s="39" t="str">
        <f t="shared" si="5"/>
        <v>#DIV/0!</v>
      </c>
      <c r="V115" s="40"/>
      <c r="W115" s="40"/>
      <c r="X115" s="40"/>
      <c r="Y115" s="40"/>
      <c r="Z115" s="40"/>
      <c r="AA115" s="40"/>
    </row>
    <row r="116">
      <c r="A116" s="31" t="s">
        <v>96</v>
      </c>
      <c r="B116" s="32" t="s">
        <v>20</v>
      </c>
      <c r="C116" s="33">
        <v>1.0</v>
      </c>
      <c r="D116" s="33">
        <v>0.0</v>
      </c>
      <c r="E116" s="33">
        <v>0.0</v>
      </c>
      <c r="F116" s="33">
        <v>0.0</v>
      </c>
      <c r="G116" s="33">
        <v>0.0</v>
      </c>
      <c r="H116" s="34">
        <v>0.0</v>
      </c>
      <c r="I116" s="34">
        <v>0.0</v>
      </c>
      <c r="J116" s="34">
        <v>0.0</v>
      </c>
      <c r="K116" s="34">
        <v>0.0</v>
      </c>
      <c r="L116" s="34">
        <v>0.0</v>
      </c>
      <c r="M116" s="34">
        <v>0.0</v>
      </c>
      <c r="N116" s="34">
        <v>0.0</v>
      </c>
      <c r="O116" s="35">
        <f t="shared" si="1"/>
        <v>1</v>
      </c>
      <c r="P116" s="36" t="s">
        <v>164</v>
      </c>
      <c r="Q116" s="37">
        <f t="shared" si="2"/>
        <v>0</v>
      </c>
      <c r="R116" s="38" t="s">
        <v>161</v>
      </c>
      <c r="S116" s="39">
        <f t="shared" si="3"/>
        <v>1</v>
      </c>
      <c r="T116" s="25" t="str">
        <f t="shared" si="4"/>
        <v>Low_Social_Low_Financial</v>
      </c>
      <c r="U116" s="39" t="str">
        <f t="shared" si="5"/>
        <v>#DIV/0!</v>
      </c>
      <c r="V116" s="40"/>
      <c r="W116" s="40"/>
      <c r="X116" s="40"/>
      <c r="Y116" s="40"/>
      <c r="Z116" s="40"/>
      <c r="AA116" s="40"/>
    </row>
    <row r="117">
      <c r="A117" s="31" t="s">
        <v>102</v>
      </c>
      <c r="B117" s="32" t="s">
        <v>24</v>
      </c>
      <c r="C117" s="33">
        <v>0.0</v>
      </c>
      <c r="D117" s="33">
        <v>1.0</v>
      </c>
      <c r="E117" s="33">
        <v>0.0</v>
      </c>
      <c r="F117" s="33">
        <v>0.0</v>
      </c>
      <c r="G117" s="33">
        <v>0.0</v>
      </c>
      <c r="H117" s="34">
        <v>0.0</v>
      </c>
      <c r="I117" s="34">
        <v>0.0</v>
      </c>
      <c r="J117" s="34">
        <v>0.0</v>
      </c>
      <c r="K117" s="34">
        <v>0.0</v>
      </c>
      <c r="L117" s="34">
        <v>0.0</v>
      </c>
      <c r="M117" s="34">
        <v>0.0</v>
      </c>
      <c r="N117" s="34">
        <v>0.0</v>
      </c>
      <c r="O117" s="35">
        <f t="shared" si="1"/>
        <v>1</v>
      </c>
      <c r="P117" s="36" t="s">
        <v>164</v>
      </c>
      <c r="Q117" s="37">
        <f t="shared" si="2"/>
        <v>0</v>
      </c>
      <c r="R117" s="38" t="s">
        <v>161</v>
      </c>
      <c r="S117" s="39">
        <f t="shared" si="3"/>
        <v>1</v>
      </c>
      <c r="T117" s="25" t="str">
        <f t="shared" si="4"/>
        <v>Low_Social_Low_Financial</v>
      </c>
      <c r="U117" s="39" t="str">
        <f t="shared" si="5"/>
        <v>#DIV/0!</v>
      </c>
      <c r="V117" s="40"/>
      <c r="W117" s="40"/>
      <c r="X117" s="40"/>
      <c r="Y117" s="40"/>
      <c r="Z117" s="40"/>
      <c r="AA117" s="40"/>
    </row>
    <row r="118">
      <c r="A118" s="31" t="s">
        <v>110</v>
      </c>
      <c r="B118" s="32" t="s">
        <v>18</v>
      </c>
      <c r="C118" s="33">
        <v>0.0</v>
      </c>
      <c r="D118" s="33">
        <v>0.0</v>
      </c>
      <c r="E118" s="33">
        <v>1.0</v>
      </c>
      <c r="F118" s="33">
        <v>0.0</v>
      </c>
      <c r="G118" s="33">
        <v>0.0</v>
      </c>
      <c r="H118" s="34">
        <v>0.0</v>
      </c>
      <c r="I118" s="34">
        <v>0.0</v>
      </c>
      <c r="J118" s="34">
        <v>0.0</v>
      </c>
      <c r="K118" s="34">
        <v>0.0</v>
      </c>
      <c r="L118" s="34">
        <v>0.0</v>
      </c>
      <c r="M118" s="34">
        <v>0.0</v>
      </c>
      <c r="N118" s="34">
        <v>0.0</v>
      </c>
      <c r="O118" s="35">
        <f t="shared" si="1"/>
        <v>1</v>
      </c>
      <c r="P118" s="36" t="s">
        <v>164</v>
      </c>
      <c r="Q118" s="37">
        <f t="shared" si="2"/>
        <v>0</v>
      </c>
      <c r="R118" s="38" t="s">
        <v>161</v>
      </c>
      <c r="S118" s="39">
        <f t="shared" si="3"/>
        <v>1</v>
      </c>
      <c r="T118" s="25" t="str">
        <f t="shared" si="4"/>
        <v>Low_Social_Low_Financial</v>
      </c>
      <c r="U118" s="39" t="str">
        <f t="shared" si="5"/>
        <v>#DIV/0!</v>
      </c>
      <c r="V118" s="40"/>
      <c r="W118" s="40"/>
      <c r="X118" s="40"/>
      <c r="Y118" s="40"/>
      <c r="Z118" s="40"/>
      <c r="AA118" s="40"/>
    </row>
    <row r="119">
      <c r="A119" s="31" t="s">
        <v>111</v>
      </c>
      <c r="B119" s="32" t="s">
        <v>16</v>
      </c>
      <c r="C119" s="33">
        <v>0.0</v>
      </c>
      <c r="D119" s="33">
        <v>0.0</v>
      </c>
      <c r="E119" s="33">
        <v>1.0</v>
      </c>
      <c r="F119" s="33">
        <v>0.0</v>
      </c>
      <c r="G119" s="33">
        <v>0.0</v>
      </c>
      <c r="H119" s="34">
        <v>0.0</v>
      </c>
      <c r="I119" s="34">
        <v>0.0</v>
      </c>
      <c r="J119" s="34">
        <v>0.0</v>
      </c>
      <c r="K119" s="34">
        <v>0.0</v>
      </c>
      <c r="L119" s="34">
        <v>0.0</v>
      </c>
      <c r="M119" s="34">
        <v>0.0</v>
      </c>
      <c r="N119" s="34">
        <v>0.0</v>
      </c>
      <c r="O119" s="35">
        <f t="shared" si="1"/>
        <v>1</v>
      </c>
      <c r="P119" s="36" t="s">
        <v>164</v>
      </c>
      <c r="Q119" s="37">
        <f t="shared" si="2"/>
        <v>0</v>
      </c>
      <c r="R119" s="38" t="s">
        <v>161</v>
      </c>
      <c r="S119" s="39">
        <f t="shared" si="3"/>
        <v>1</v>
      </c>
      <c r="T119" s="25" t="str">
        <f t="shared" si="4"/>
        <v>Low_Social_Low_Financial</v>
      </c>
      <c r="U119" s="39" t="str">
        <f t="shared" si="5"/>
        <v>#DIV/0!</v>
      </c>
      <c r="V119" s="40"/>
      <c r="W119" s="40"/>
      <c r="X119" s="40"/>
      <c r="Y119" s="40"/>
      <c r="Z119" s="40"/>
      <c r="AA119" s="40"/>
    </row>
    <row r="120">
      <c r="A120" s="31" t="s">
        <v>112</v>
      </c>
      <c r="B120" s="32" t="s">
        <v>20</v>
      </c>
      <c r="C120" s="33">
        <v>1.0</v>
      </c>
      <c r="D120" s="33">
        <v>0.0</v>
      </c>
      <c r="E120" s="33">
        <v>0.0</v>
      </c>
      <c r="F120" s="33">
        <v>0.0</v>
      </c>
      <c r="G120" s="33">
        <v>0.0</v>
      </c>
      <c r="H120" s="34">
        <v>0.0</v>
      </c>
      <c r="I120" s="34">
        <v>0.0</v>
      </c>
      <c r="J120" s="34">
        <v>0.0</v>
      </c>
      <c r="K120" s="34">
        <v>0.0</v>
      </c>
      <c r="L120" s="34">
        <v>0.0</v>
      </c>
      <c r="M120" s="34">
        <v>0.0</v>
      </c>
      <c r="N120" s="34">
        <v>0.0</v>
      </c>
      <c r="O120" s="35">
        <f t="shared" si="1"/>
        <v>1</v>
      </c>
      <c r="P120" s="36" t="s">
        <v>164</v>
      </c>
      <c r="Q120" s="37">
        <f t="shared" si="2"/>
        <v>0</v>
      </c>
      <c r="R120" s="38" t="s">
        <v>161</v>
      </c>
      <c r="S120" s="39">
        <f t="shared" si="3"/>
        <v>1</v>
      </c>
      <c r="T120" s="25" t="str">
        <f t="shared" si="4"/>
        <v>Low_Social_Low_Financial</v>
      </c>
      <c r="U120" s="39" t="str">
        <f t="shared" si="5"/>
        <v>#DIV/0!</v>
      </c>
      <c r="V120" s="40"/>
      <c r="W120" s="40"/>
      <c r="X120" s="40"/>
      <c r="Y120" s="40"/>
      <c r="Z120" s="40"/>
      <c r="AA120" s="40"/>
    </row>
    <row r="121">
      <c r="A121" s="31" t="s">
        <v>114</v>
      </c>
      <c r="B121" s="32" t="s">
        <v>20</v>
      </c>
      <c r="C121" s="33">
        <v>1.0</v>
      </c>
      <c r="D121" s="33">
        <v>0.0</v>
      </c>
      <c r="E121" s="33">
        <v>0.0</v>
      </c>
      <c r="F121" s="33">
        <v>0.0</v>
      </c>
      <c r="G121" s="33">
        <v>0.0</v>
      </c>
      <c r="H121" s="34">
        <v>0.0</v>
      </c>
      <c r="I121" s="34">
        <v>0.0</v>
      </c>
      <c r="J121" s="34">
        <v>0.0</v>
      </c>
      <c r="K121" s="34">
        <v>0.0</v>
      </c>
      <c r="L121" s="34">
        <v>0.0</v>
      </c>
      <c r="M121" s="34">
        <v>0.0</v>
      </c>
      <c r="N121" s="34">
        <v>0.0</v>
      </c>
      <c r="O121" s="35">
        <f t="shared" si="1"/>
        <v>1</v>
      </c>
      <c r="P121" s="36" t="s">
        <v>164</v>
      </c>
      <c r="Q121" s="37">
        <f t="shared" si="2"/>
        <v>0</v>
      </c>
      <c r="R121" s="38" t="s">
        <v>161</v>
      </c>
      <c r="S121" s="39">
        <f t="shared" si="3"/>
        <v>1</v>
      </c>
      <c r="T121" s="25" t="str">
        <f t="shared" si="4"/>
        <v>Low_Social_Low_Financial</v>
      </c>
      <c r="U121" s="39" t="str">
        <f t="shared" si="5"/>
        <v>#DIV/0!</v>
      </c>
      <c r="V121" s="40"/>
      <c r="W121" s="40"/>
      <c r="X121" s="40"/>
      <c r="Y121" s="40"/>
      <c r="Z121" s="40"/>
      <c r="AA121" s="40"/>
    </row>
    <row r="122">
      <c r="A122" s="31" t="s">
        <v>119</v>
      </c>
      <c r="B122" s="32" t="s">
        <v>26</v>
      </c>
      <c r="C122" s="33">
        <v>0.0</v>
      </c>
      <c r="D122" s="33">
        <v>0.0</v>
      </c>
      <c r="E122" s="33">
        <v>0.0</v>
      </c>
      <c r="F122" s="33">
        <v>0.0</v>
      </c>
      <c r="G122" s="33">
        <v>1.0</v>
      </c>
      <c r="H122" s="34">
        <v>0.0</v>
      </c>
      <c r="I122" s="34">
        <v>0.0</v>
      </c>
      <c r="J122" s="34">
        <v>0.0</v>
      </c>
      <c r="K122" s="34">
        <v>0.0</v>
      </c>
      <c r="L122" s="34">
        <v>0.0</v>
      </c>
      <c r="M122" s="34">
        <v>0.0</v>
      </c>
      <c r="N122" s="34">
        <v>0.0</v>
      </c>
      <c r="O122" s="35">
        <f t="shared" si="1"/>
        <v>1</v>
      </c>
      <c r="P122" s="36" t="s">
        <v>164</v>
      </c>
      <c r="Q122" s="37">
        <f t="shared" si="2"/>
        <v>0</v>
      </c>
      <c r="R122" s="38" t="s">
        <v>161</v>
      </c>
      <c r="S122" s="39">
        <f t="shared" si="3"/>
        <v>1</v>
      </c>
      <c r="T122" s="25" t="str">
        <f t="shared" si="4"/>
        <v>Low_Social_Low_Financial</v>
      </c>
      <c r="U122" s="39" t="str">
        <f t="shared" si="5"/>
        <v>#DIV/0!</v>
      </c>
      <c r="V122" s="40"/>
      <c r="W122" s="40"/>
      <c r="X122" s="40"/>
      <c r="Y122" s="40"/>
      <c r="Z122" s="40"/>
      <c r="AA122" s="40"/>
    </row>
    <row r="123">
      <c r="A123" s="31" t="s">
        <v>122</v>
      </c>
      <c r="B123" s="41" t="s">
        <v>26</v>
      </c>
      <c r="C123" s="33">
        <v>0.0</v>
      </c>
      <c r="D123" s="33">
        <v>1.0</v>
      </c>
      <c r="E123" s="33">
        <v>0.0</v>
      </c>
      <c r="F123" s="33">
        <v>0.0</v>
      </c>
      <c r="G123" s="33">
        <v>0.0</v>
      </c>
      <c r="H123" s="34">
        <v>0.0</v>
      </c>
      <c r="I123" s="34">
        <v>0.0</v>
      </c>
      <c r="J123" s="34">
        <v>0.0</v>
      </c>
      <c r="K123" s="34">
        <v>0.0</v>
      </c>
      <c r="L123" s="34">
        <v>0.0</v>
      </c>
      <c r="M123" s="34">
        <v>0.0</v>
      </c>
      <c r="N123" s="34">
        <v>0.0</v>
      </c>
      <c r="O123" s="35">
        <f t="shared" si="1"/>
        <v>1</v>
      </c>
      <c r="P123" s="36" t="s">
        <v>164</v>
      </c>
      <c r="Q123" s="37">
        <f t="shared" si="2"/>
        <v>0</v>
      </c>
      <c r="R123" s="38" t="s">
        <v>161</v>
      </c>
      <c r="S123" s="39">
        <f t="shared" si="3"/>
        <v>1</v>
      </c>
      <c r="T123" s="25" t="str">
        <f t="shared" si="4"/>
        <v>Low_Social_Low_Financial</v>
      </c>
      <c r="U123" s="39" t="str">
        <f t="shared" si="5"/>
        <v>#DIV/0!</v>
      </c>
      <c r="V123" s="40"/>
      <c r="W123" s="40"/>
      <c r="X123" s="40"/>
      <c r="Y123" s="40"/>
      <c r="Z123" s="40"/>
      <c r="AA123" s="40"/>
    </row>
    <row r="124">
      <c r="A124" s="31" t="s">
        <v>130</v>
      </c>
      <c r="B124" s="41" t="s">
        <v>16</v>
      </c>
      <c r="C124" s="33">
        <v>0.0</v>
      </c>
      <c r="D124" s="33">
        <v>0.0</v>
      </c>
      <c r="E124" s="33">
        <v>1.0</v>
      </c>
      <c r="F124" s="33">
        <v>0.0</v>
      </c>
      <c r="G124" s="33">
        <v>0.0</v>
      </c>
      <c r="H124" s="34">
        <v>0.0</v>
      </c>
      <c r="I124" s="34">
        <v>0.0</v>
      </c>
      <c r="J124" s="34">
        <v>0.0</v>
      </c>
      <c r="K124" s="34">
        <v>0.0</v>
      </c>
      <c r="L124" s="34">
        <v>0.0</v>
      </c>
      <c r="M124" s="34">
        <v>0.0</v>
      </c>
      <c r="N124" s="34">
        <v>0.0</v>
      </c>
      <c r="O124" s="35">
        <f t="shared" si="1"/>
        <v>1</v>
      </c>
      <c r="P124" s="36" t="s">
        <v>164</v>
      </c>
      <c r="Q124" s="37">
        <f t="shared" si="2"/>
        <v>0</v>
      </c>
      <c r="R124" s="38" t="s">
        <v>161</v>
      </c>
      <c r="S124" s="39">
        <f t="shared" si="3"/>
        <v>1</v>
      </c>
      <c r="T124" s="25" t="str">
        <f t="shared" si="4"/>
        <v>Low_Social_Low_Financial</v>
      </c>
      <c r="U124" s="39" t="str">
        <f t="shared" si="5"/>
        <v>#DIV/0!</v>
      </c>
      <c r="V124" s="40"/>
      <c r="W124" s="40"/>
      <c r="X124" s="40"/>
      <c r="Y124" s="40"/>
      <c r="Z124" s="40"/>
      <c r="AA124" s="40"/>
    </row>
    <row r="125">
      <c r="A125" s="31" t="s">
        <v>142</v>
      </c>
      <c r="B125" s="41" t="s">
        <v>20</v>
      </c>
      <c r="C125" s="33">
        <v>1.0</v>
      </c>
      <c r="D125" s="33">
        <v>0.0</v>
      </c>
      <c r="E125" s="33">
        <v>0.0</v>
      </c>
      <c r="F125" s="33">
        <v>0.0</v>
      </c>
      <c r="G125" s="33">
        <v>0.0</v>
      </c>
      <c r="H125" s="34">
        <v>0.0</v>
      </c>
      <c r="I125" s="34">
        <v>0.0</v>
      </c>
      <c r="J125" s="34">
        <v>0.0</v>
      </c>
      <c r="K125" s="34">
        <v>0.0</v>
      </c>
      <c r="L125" s="34">
        <v>0.0</v>
      </c>
      <c r="M125" s="34">
        <v>0.0</v>
      </c>
      <c r="N125" s="34">
        <v>0.0</v>
      </c>
      <c r="O125" s="35">
        <f t="shared" si="1"/>
        <v>1</v>
      </c>
      <c r="P125" s="36" t="s">
        <v>164</v>
      </c>
      <c r="Q125" s="37">
        <f t="shared" si="2"/>
        <v>0</v>
      </c>
      <c r="R125" s="38" t="s">
        <v>161</v>
      </c>
      <c r="S125" s="39">
        <f t="shared" si="3"/>
        <v>1</v>
      </c>
      <c r="T125" s="25" t="str">
        <f t="shared" si="4"/>
        <v>Low_Social_Low_Financial</v>
      </c>
      <c r="U125" s="39" t="str">
        <f t="shared" si="5"/>
        <v>#DIV/0!</v>
      </c>
      <c r="V125" s="40"/>
      <c r="W125" s="40"/>
      <c r="X125" s="40"/>
      <c r="Y125" s="40"/>
      <c r="Z125" s="40"/>
      <c r="AA125" s="40"/>
    </row>
    <row r="126">
      <c r="A126" s="31" t="s">
        <v>147</v>
      </c>
      <c r="B126" s="41" t="s">
        <v>18</v>
      </c>
      <c r="C126" s="33">
        <v>0.0</v>
      </c>
      <c r="D126" s="33">
        <v>1.0</v>
      </c>
      <c r="E126" s="33">
        <v>0.0</v>
      </c>
      <c r="F126" s="33">
        <v>0.0</v>
      </c>
      <c r="G126" s="33">
        <v>0.0</v>
      </c>
      <c r="H126" s="34">
        <v>0.0</v>
      </c>
      <c r="I126" s="34">
        <v>0.0</v>
      </c>
      <c r="J126" s="34">
        <v>0.0</v>
      </c>
      <c r="K126" s="34">
        <v>0.0</v>
      </c>
      <c r="L126" s="34">
        <v>0.0</v>
      </c>
      <c r="M126" s="34">
        <v>0.0</v>
      </c>
      <c r="N126" s="34">
        <v>0.0</v>
      </c>
      <c r="O126" s="35">
        <f t="shared" si="1"/>
        <v>1</v>
      </c>
      <c r="P126" s="36" t="s">
        <v>164</v>
      </c>
      <c r="Q126" s="37">
        <f t="shared" si="2"/>
        <v>0</v>
      </c>
      <c r="R126" s="38" t="s">
        <v>161</v>
      </c>
      <c r="S126" s="39">
        <f t="shared" si="3"/>
        <v>1</v>
      </c>
      <c r="T126" s="25" t="str">
        <f t="shared" si="4"/>
        <v>Low_Social_Low_Financial</v>
      </c>
      <c r="U126" s="39" t="str">
        <f t="shared" si="5"/>
        <v>#DIV/0!</v>
      </c>
      <c r="V126" s="40"/>
      <c r="W126" s="40"/>
      <c r="X126" s="40"/>
      <c r="Y126" s="40"/>
      <c r="Z126" s="40"/>
      <c r="AA126" s="40"/>
    </row>
    <row r="127">
      <c r="A127" s="31" t="s">
        <v>148</v>
      </c>
      <c r="B127" s="41" t="s">
        <v>29</v>
      </c>
      <c r="C127" s="33">
        <v>1.0</v>
      </c>
      <c r="D127" s="33">
        <v>0.0</v>
      </c>
      <c r="E127" s="33">
        <v>0.0</v>
      </c>
      <c r="F127" s="33">
        <v>0.0</v>
      </c>
      <c r="G127" s="33">
        <v>0.0</v>
      </c>
      <c r="H127" s="34">
        <v>0.0</v>
      </c>
      <c r="I127" s="34">
        <v>0.0</v>
      </c>
      <c r="J127" s="34">
        <v>0.0</v>
      </c>
      <c r="K127" s="34">
        <v>0.0</v>
      </c>
      <c r="L127" s="34">
        <v>0.0</v>
      </c>
      <c r="M127" s="34">
        <v>0.0</v>
      </c>
      <c r="N127" s="34">
        <v>0.0</v>
      </c>
      <c r="O127" s="35">
        <f t="shared" si="1"/>
        <v>1</v>
      </c>
      <c r="P127" s="36" t="s">
        <v>164</v>
      </c>
      <c r="Q127" s="37">
        <f t="shared" si="2"/>
        <v>0</v>
      </c>
      <c r="R127" s="38" t="s">
        <v>161</v>
      </c>
      <c r="S127" s="39">
        <f t="shared" si="3"/>
        <v>1</v>
      </c>
      <c r="T127" s="25" t="str">
        <f t="shared" si="4"/>
        <v>Low_Social_Low_Financial</v>
      </c>
      <c r="U127" s="39" t="str">
        <f t="shared" si="5"/>
        <v>#DIV/0!</v>
      </c>
      <c r="V127" s="40"/>
      <c r="W127" s="40"/>
      <c r="X127" s="40"/>
      <c r="Y127" s="40"/>
      <c r="Z127" s="40"/>
      <c r="AA127" s="40"/>
    </row>
    <row r="128">
      <c r="A128" s="31" t="s">
        <v>149</v>
      </c>
      <c r="B128" s="43" t="s">
        <v>29</v>
      </c>
      <c r="C128" s="33">
        <v>1.0</v>
      </c>
      <c r="D128" s="33">
        <v>0.0</v>
      </c>
      <c r="E128" s="33">
        <v>0.0</v>
      </c>
      <c r="F128" s="33">
        <v>0.0</v>
      </c>
      <c r="G128" s="33">
        <v>0.0</v>
      </c>
      <c r="H128" s="34">
        <v>0.0</v>
      </c>
      <c r="I128" s="34">
        <v>0.0</v>
      </c>
      <c r="J128" s="34">
        <v>0.0</v>
      </c>
      <c r="K128" s="34">
        <v>0.0</v>
      </c>
      <c r="L128" s="34">
        <v>0.0</v>
      </c>
      <c r="M128" s="34">
        <v>0.0</v>
      </c>
      <c r="N128" s="34">
        <v>0.0</v>
      </c>
      <c r="O128" s="35">
        <f t="shared" si="1"/>
        <v>1</v>
      </c>
      <c r="P128" s="36" t="s">
        <v>164</v>
      </c>
      <c r="Q128" s="37">
        <f t="shared" si="2"/>
        <v>0</v>
      </c>
      <c r="R128" s="38" t="s">
        <v>161</v>
      </c>
      <c r="S128" s="39">
        <f t="shared" si="3"/>
        <v>1</v>
      </c>
      <c r="T128" s="25" t="str">
        <f t="shared" si="4"/>
        <v>Low_Social_Low_Financial</v>
      </c>
      <c r="U128" s="39" t="str">
        <f t="shared" si="5"/>
        <v>#DIV/0!</v>
      </c>
      <c r="V128" s="40"/>
      <c r="W128" s="40"/>
      <c r="X128" s="40"/>
      <c r="Y128" s="40"/>
      <c r="Z128" s="40"/>
      <c r="AA128" s="40"/>
    </row>
    <row r="129">
      <c r="A129" s="44" t="s">
        <v>150</v>
      </c>
      <c r="B129" s="45"/>
      <c r="C129" s="45">
        <f t="shared" ref="C129:S129" si="6">SUM(C2:C128)</f>
        <v>81</v>
      </c>
      <c r="D129" s="45">
        <f t="shared" si="6"/>
        <v>84</v>
      </c>
      <c r="E129" s="45">
        <f t="shared" si="6"/>
        <v>141</v>
      </c>
      <c r="F129" s="45">
        <f t="shared" si="6"/>
        <v>193</v>
      </c>
      <c r="G129" s="45">
        <f t="shared" si="6"/>
        <v>23</v>
      </c>
      <c r="H129" s="45">
        <f t="shared" si="6"/>
        <v>40</v>
      </c>
      <c r="I129" s="45">
        <f t="shared" si="6"/>
        <v>4</v>
      </c>
      <c r="J129" s="45">
        <f t="shared" si="6"/>
        <v>12</v>
      </c>
      <c r="K129" s="45">
        <f t="shared" si="6"/>
        <v>16</v>
      </c>
      <c r="L129" s="45">
        <f t="shared" si="6"/>
        <v>26</v>
      </c>
      <c r="M129" s="45">
        <f t="shared" si="6"/>
        <v>101</v>
      </c>
      <c r="N129" s="45">
        <f t="shared" si="6"/>
        <v>13</v>
      </c>
      <c r="O129" s="45">
        <f t="shared" si="6"/>
        <v>522</v>
      </c>
      <c r="P129" s="45">
        <f t="shared" si="6"/>
        <v>0</v>
      </c>
      <c r="Q129" s="45">
        <f t="shared" si="6"/>
        <v>212</v>
      </c>
      <c r="R129" s="45">
        <f t="shared" si="6"/>
        <v>0</v>
      </c>
      <c r="S129" s="45">
        <f t="shared" si="6"/>
        <v>734</v>
      </c>
      <c r="T129" s="45"/>
      <c r="U129" s="45"/>
      <c r="V129" s="46"/>
      <c r="W129" s="46"/>
      <c r="X129" s="46"/>
      <c r="Y129" s="46"/>
      <c r="Z129" s="46"/>
      <c r="AA129" s="46"/>
    </row>
    <row r="130" hidden="1">
      <c r="A130" s="47"/>
      <c r="B130" s="47"/>
      <c r="C130" s="48"/>
      <c r="D130" s="48"/>
      <c r="E130" s="48"/>
      <c r="F130" s="48"/>
      <c r="G130" s="48"/>
      <c r="H130" s="49"/>
      <c r="I130" s="49"/>
      <c r="J130" s="49"/>
      <c r="K130" s="49"/>
      <c r="L130" s="49"/>
      <c r="M130" s="49"/>
      <c r="N130" s="49"/>
      <c r="O130" s="48"/>
      <c r="P130" s="48"/>
      <c r="Q130" s="49"/>
      <c r="R130" s="49"/>
      <c r="S130" s="10"/>
      <c r="T130" s="10"/>
      <c r="U130" s="10"/>
      <c r="V130" s="10"/>
      <c r="W130" s="10"/>
      <c r="X130" s="10"/>
      <c r="Y130" s="10"/>
      <c r="Z130" s="10"/>
      <c r="AA130" s="10"/>
    </row>
    <row r="131" hidden="1">
      <c r="A131" s="47"/>
      <c r="B131" s="47"/>
      <c r="C131" s="48"/>
      <c r="D131" s="48"/>
      <c r="E131" s="48"/>
      <c r="F131" s="48"/>
      <c r="G131" s="48"/>
      <c r="H131" s="49"/>
      <c r="I131" s="49"/>
      <c r="J131" s="49"/>
      <c r="K131" s="49"/>
      <c r="L131" s="49"/>
      <c r="M131" s="49"/>
      <c r="N131" s="49"/>
      <c r="O131" s="48"/>
      <c r="P131" s="48"/>
      <c r="Q131" s="49"/>
      <c r="R131" s="49"/>
      <c r="S131" s="10"/>
      <c r="T131" s="10"/>
      <c r="U131" s="10"/>
      <c r="V131" s="10"/>
      <c r="W131" s="10"/>
      <c r="X131" s="10"/>
      <c r="Y131" s="10"/>
      <c r="Z131" s="10"/>
      <c r="AA131" s="10"/>
    </row>
    <row r="132" hidden="1">
      <c r="A132" s="47"/>
      <c r="B132" s="47"/>
      <c r="C132" s="48"/>
      <c r="D132" s="48"/>
      <c r="E132" s="48"/>
      <c r="F132" s="48"/>
      <c r="G132" s="48"/>
      <c r="H132" s="49"/>
      <c r="I132" s="49"/>
      <c r="J132" s="49"/>
      <c r="K132" s="49"/>
      <c r="L132" s="49"/>
      <c r="M132" s="49"/>
      <c r="N132" s="49"/>
      <c r="O132" s="48"/>
      <c r="P132" s="48"/>
      <c r="Q132" s="49"/>
      <c r="R132" s="49"/>
      <c r="S132" s="10"/>
      <c r="T132" s="10"/>
      <c r="U132" s="10"/>
      <c r="V132" s="10"/>
      <c r="W132" s="10"/>
      <c r="X132" s="10"/>
      <c r="Y132" s="10"/>
      <c r="Z132" s="10"/>
      <c r="AA132" s="10"/>
    </row>
    <row r="133" hidden="1">
      <c r="A133" s="47"/>
      <c r="B133" s="47"/>
      <c r="C133" s="48"/>
      <c r="D133" s="48"/>
      <c r="E133" s="48"/>
      <c r="F133" s="48"/>
      <c r="G133" s="48"/>
      <c r="H133" s="49"/>
      <c r="I133" s="49"/>
      <c r="J133" s="49"/>
      <c r="K133" s="49"/>
      <c r="L133" s="49"/>
      <c r="M133" s="49"/>
      <c r="N133" s="49"/>
      <c r="O133" s="48"/>
      <c r="P133" s="48"/>
      <c r="Q133" s="49"/>
      <c r="R133" s="49"/>
      <c r="S133" s="10"/>
      <c r="T133" s="10"/>
      <c r="U133" s="10"/>
      <c r="V133" s="10"/>
      <c r="W133" s="10"/>
      <c r="X133" s="10"/>
      <c r="Y133" s="10"/>
      <c r="Z133" s="10"/>
      <c r="AA133" s="10"/>
    </row>
    <row r="134" hidden="1">
      <c r="A134" s="47"/>
      <c r="B134" s="47"/>
      <c r="C134" s="48"/>
      <c r="D134" s="48"/>
      <c r="E134" s="48"/>
      <c r="F134" s="48"/>
      <c r="G134" s="48"/>
      <c r="H134" s="49"/>
      <c r="I134" s="49"/>
      <c r="J134" s="49"/>
      <c r="K134" s="49"/>
      <c r="L134" s="49"/>
      <c r="M134" s="49"/>
      <c r="N134" s="49"/>
      <c r="O134" s="48"/>
      <c r="P134" s="48"/>
      <c r="Q134" s="49"/>
      <c r="R134" s="49"/>
      <c r="S134" s="10"/>
      <c r="T134" s="10"/>
      <c r="U134" s="10"/>
      <c r="V134" s="10"/>
      <c r="W134" s="10"/>
      <c r="X134" s="10"/>
      <c r="Y134" s="10"/>
      <c r="Z134" s="10"/>
      <c r="AA134" s="10"/>
    </row>
    <row r="135" hidden="1">
      <c r="A135" s="47"/>
      <c r="B135" s="47"/>
      <c r="C135" s="48"/>
      <c r="D135" s="48"/>
      <c r="E135" s="48"/>
      <c r="F135" s="48"/>
      <c r="G135" s="48"/>
      <c r="H135" s="49"/>
      <c r="I135" s="49"/>
      <c r="J135" s="49"/>
      <c r="K135" s="49"/>
      <c r="L135" s="49"/>
      <c r="M135" s="49"/>
      <c r="N135" s="49"/>
      <c r="O135" s="48"/>
      <c r="P135" s="48"/>
      <c r="Q135" s="49"/>
      <c r="R135" s="49"/>
      <c r="S135" s="10"/>
      <c r="T135" s="10"/>
      <c r="U135" s="10"/>
      <c r="V135" s="10"/>
      <c r="W135" s="10"/>
      <c r="X135" s="10"/>
      <c r="Y135" s="10"/>
      <c r="Z135" s="10"/>
      <c r="AA135" s="10"/>
    </row>
    <row r="136" hidden="1">
      <c r="A136" s="47"/>
      <c r="B136" s="47"/>
      <c r="C136" s="48"/>
      <c r="D136" s="48"/>
      <c r="E136" s="48"/>
      <c r="F136" s="48"/>
      <c r="G136" s="48"/>
      <c r="H136" s="49"/>
      <c r="I136" s="49"/>
      <c r="J136" s="49"/>
      <c r="K136" s="49"/>
      <c r="L136" s="49"/>
      <c r="M136" s="49"/>
      <c r="N136" s="49"/>
      <c r="O136" s="48"/>
      <c r="P136" s="48"/>
      <c r="Q136" s="49"/>
      <c r="R136" s="49"/>
      <c r="S136" s="10"/>
      <c r="T136" s="10"/>
      <c r="U136" s="10"/>
      <c r="V136" s="10"/>
      <c r="W136" s="10"/>
      <c r="X136" s="10"/>
      <c r="Y136" s="10"/>
      <c r="Z136" s="10"/>
      <c r="AA136" s="10"/>
    </row>
    <row r="137" hidden="1">
      <c r="A137" s="47"/>
      <c r="B137" s="47"/>
      <c r="C137" s="48"/>
      <c r="D137" s="48"/>
      <c r="E137" s="48"/>
      <c r="F137" s="48"/>
      <c r="G137" s="48"/>
      <c r="H137" s="49"/>
      <c r="I137" s="49"/>
      <c r="J137" s="49"/>
      <c r="K137" s="49"/>
      <c r="L137" s="49"/>
      <c r="M137" s="49"/>
      <c r="N137" s="49"/>
      <c r="O137" s="48"/>
      <c r="P137" s="48"/>
      <c r="Q137" s="49"/>
      <c r="R137" s="49"/>
      <c r="S137" s="10"/>
      <c r="T137" s="10"/>
      <c r="U137" s="10"/>
      <c r="V137" s="10"/>
      <c r="W137" s="10"/>
      <c r="X137" s="10"/>
      <c r="Y137" s="10"/>
      <c r="Z137" s="10"/>
      <c r="AA137" s="10"/>
    </row>
    <row r="138" hidden="1">
      <c r="A138" s="47"/>
      <c r="B138" s="47"/>
      <c r="C138" s="48"/>
      <c r="D138" s="48"/>
      <c r="E138" s="48"/>
      <c r="F138" s="48"/>
      <c r="G138" s="48"/>
      <c r="H138" s="49"/>
      <c r="I138" s="49"/>
      <c r="J138" s="49"/>
      <c r="K138" s="49"/>
      <c r="L138" s="49"/>
      <c r="M138" s="49"/>
      <c r="N138" s="49"/>
      <c r="O138" s="48"/>
      <c r="P138" s="48"/>
      <c r="Q138" s="49"/>
      <c r="R138" s="49"/>
      <c r="S138" s="10"/>
      <c r="T138" s="10"/>
      <c r="U138" s="10"/>
      <c r="V138" s="10"/>
      <c r="W138" s="10"/>
      <c r="X138" s="10"/>
      <c r="Y138" s="10"/>
      <c r="Z138" s="10"/>
      <c r="AA138" s="10"/>
    </row>
    <row r="139" hidden="1">
      <c r="A139" s="47"/>
      <c r="B139" s="47"/>
      <c r="C139" s="48"/>
      <c r="D139" s="48"/>
      <c r="E139" s="48"/>
      <c r="F139" s="48"/>
      <c r="G139" s="48"/>
      <c r="H139" s="49"/>
      <c r="I139" s="49"/>
      <c r="J139" s="49"/>
      <c r="K139" s="49"/>
      <c r="L139" s="49"/>
      <c r="M139" s="49"/>
      <c r="N139" s="49"/>
      <c r="O139" s="48"/>
      <c r="P139" s="48"/>
      <c r="Q139" s="49"/>
      <c r="R139" s="49"/>
      <c r="S139" s="10"/>
      <c r="T139" s="10"/>
      <c r="U139" s="10"/>
      <c r="V139" s="10"/>
      <c r="W139" s="10"/>
      <c r="X139" s="10"/>
      <c r="Y139" s="10"/>
      <c r="Z139" s="10"/>
      <c r="AA139" s="10"/>
    </row>
    <row r="140" hidden="1">
      <c r="A140" s="47"/>
      <c r="B140" s="47"/>
      <c r="C140" s="48"/>
      <c r="D140" s="48"/>
      <c r="E140" s="48"/>
      <c r="F140" s="48"/>
      <c r="G140" s="48"/>
      <c r="H140" s="49"/>
      <c r="I140" s="49"/>
      <c r="J140" s="49"/>
      <c r="K140" s="49"/>
      <c r="L140" s="49"/>
      <c r="M140" s="49"/>
      <c r="N140" s="49"/>
      <c r="O140" s="48"/>
      <c r="P140" s="48"/>
      <c r="Q140" s="49"/>
      <c r="R140" s="49"/>
      <c r="S140" s="10"/>
      <c r="T140" s="10"/>
      <c r="U140" s="10"/>
      <c r="V140" s="10"/>
      <c r="W140" s="10"/>
      <c r="X140" s="10"/>
      <c r="Y140" s="10"/>
      <c r="Z140" s="10"/>
      <c r="AA140" s="10"/>
    </row>
    <row r="141" hidden="1">
      <c r="A141" s="47"/>
      <c r="B141" s="47"/>
      <c r="C141" s="48"/>
      <c r="D141" s="48"/>
      <c r="E141" s="48"/>
      <c r="F141" s="48"/>
      <c r="G141" s="48"/>
      <c r="H141" s="49"/>
      <c r="I141" s="49"/>
      <c r="J141" s="49"/>
      <c r="K141" s="49"/>
      <c r="L141" s="49"/>
      <c r="M141" s="49"/>
      <c r="N141" s="49"/>
      <c r="O141" s="48"/>
      <c r="P141" s="48"/>
      <c r="Q141" s="49"/>
      <c r="R141" s="49"/>
      <c r="S141" s="10"/>
      <c r="T141" s="10"/>
      <c r="U141" s="10"/>
      <c r="V141" s="10"/>
      <c r="W141" s="10"/>
      <c r="X141" s="10"/>
      <c r="Y141" s="10"/>
      <c r="Z141" s="10"/>
      <c r="AA141" s="10"/>
    </row>
    <row r="142" hidden="1">
      <c r="A142" s="47"/>
      <c r="B142" s="47"/>
      <c r="C142" s="48"/>
      <c r="D142" s="48"/>
      <c r="E142" s="48"/>
      <c r="F142" s="48"/>
      <c r="G142" s="48"/>
      <c r="H142" s="49"/>
      <c r="I142" s="49"/>
      <c r="J142" s="49"/>
      <c r="K142" s="49"/>
      <c r="L142" s="49"/>
      <c r="M142" s="49"/>
      <c r="N142" s="49"/>
      <c r="O142" s="48"/>
      <c r="P142" s="48"/>
      <c r="Q142" s="49"/>
      <c r="R142" s="49"/>
      <c r="S142" s="10"/>
      <c r="T142" s="10"/>
      <c r="U142" s="10"/>
      <c r="V142" s="10"/>
      <c r="W142" s="10"/>
      <c r="X142" s="10"/>
      <c r="Y142" s="10"/>
      <c r="Z142" s="10"/>
      <c r="AA142" s="10"/>
    </row>
    <row r="143" hidden="1">
      <c r="A143" s="47"/>
      <c r="B143" s="47"/>
      <c r="C143" s="48"/>
      <c r="D143" s="48"/>
      <c r="E143" s="48"/>
      <c r="F143" s="48"/>
      <c r="G143" s="48"/>
      <c r="H143" s="49"/>
      <c r="I143" s="49"/>
      <c r="J143" s="49"/>
      <c r="K143" s="49"/>
      <c r="L143" s="49"/>
      <c r="M143" s="49"/>
      <c r="N143" s="49"/>
      <c r="O143" s="48"/>
      <c r="P143" s="48"/>
      <c r="Q143" s="49"/>
      <c r="R143" s="49"/>
      <c r="S143" s="10"/>
      <c r="T143" s="10"/>
      <c r="U143" s="10"/>
      <c r="V143" s="10"/>
      <c r="W143" s="10"/>
      <c r="X143" s="10"/>
      <c r="Y143" s="10"/>
      <c r="Z143" s="10"/>
      <c r="AA143" s="10"/>
    </row>
    <row r="144" hidden="1">
      <c r="A144" s="47"/>
      <c r="B144" s="47"/>
      <c r="C144" s="48"/>
      <c r="D144" s="48"/>
      <c r="E144" s="48"/>
      <c r="F144" s="48"/>
      <c r="G144" s="48"/>
      <c r="H144" s="49"/>
      <c r="I144" s="49"/>
      <c r="J144" s="49"/>
      <c r="K144" s="49"/>
      <c r="L144" s="49"/>
      <c r="M144" s="49"/>
      <c r="N144" s="49"/>
      <c r="O144" s="48"/>
      <c r="P144" s="48"/>
      <c r="Q144" s="49"/>
      <c r="R144" s="49"/>
      <c r="S144" s="10"/>
      <c r="T144" s="10"/>
      <c r="U144" s="10"/>
      <c r="V144" s="10"/>
      <c r="W144" s="10"/>
      <c r="X144" s="10"/>
      <c r="Y144" s="10"/>
      <c r="Z144" s="10"/>
      <c r="AA144" s="10"/>
    </row>
    <row r="145" hidden="1">
      <c r="A145" s="47"/>
      <c r="B145" s="47"/>
      <c r="C145" s="48"/>
      <c r="D145" s="48"/>
      <c r="E145" s="48"/>
      <c r="F145" s="48"/>
      <c r="G145" s="48"/>
      <c r="H145" s="49"/>
      <c r="I145" s="49"/>
      <c r="J145" s="49"/>
      <c r="K145" s="49"/>
      <c r="L145" s="49"/>
      <c r="M145" s="49"/>
      <c r="N145" s="49"/>
      <c r="O145" s="48"/>
      <c r="P145" s="48"/>
      <c r="Q145" s="49"/>
      <c r="R145" s="49"/>
      <c r="S145" s="10"/>
      <c r="T145" s="10"/>
      <c r="U145" s="10"/>
      <c r="V145" s="10"/>
      <c r="W145" s="10"/>
      <c r="X145" s="10"/>
      <c r="Y145" s="10"/>
      <c r="Z145" s="10"/>
      <c r="AA145" s="10"/>
    </row>
    <row r="146" hidden="1">
      <c r="A146" s="47"/>
      <c r="B146" s="47"/>
      <c r="C146" s="48"/>
      <c r="D146" s="48"/>
      <c r="E146" s="48"/>
      <c r="F146" s="48"/>
      <c r="G146" s="48"/>
      <c r="H146" s="49"/>
      <c r="I146" s="49"/>
      <c r="J146" s="49"/>
      <c r="K146" s="49"/>
      <c r="L146" s="49"/>
      <c r="M146" s="49"/>
      <c r="N146" s="49"/>
      <c r="O146" s="48"/>
      <c r="P146" s="48"/>
      <c r="Q146" s="49"/>
      <c r="R146" s="49"/>
      <c r="S146" s="10"/>
      <c r="T146" s="10"/>
      <c r="U146" s="10"/>
      <c r="V146" s="10"/>
      <c r="W146" s="10"/>
      <c r="X146" s="10"/>
      <c r="Y146" s="10"/>
      <c r="Z146" s="10"/>
      <c r="AA146" s="10"/>
    </row>
    <row r="147" hidden="1">
      <c r="A147" s="47"/>
      <c r="B147" s="47"/>
      <c r="C147" s="48"/>
      <c r="D147" s="48"/>
      <c r="E147" s="48"/>
      <c r="F147" s="48"/>
      <c r="G147" s="48"/>
      <c r="H147" s="49"/>
      <c r="I147" s="49"/>
      <c r="J147" s="49"/>
      <c r="K147" s="49"/>
      <c r="L147" s="49"/>
      <c r="M147" s="49"/>
      <c r="N147" s="49"/>
      <c r="O147" s="48"/>
      <c r="P147" s="48"/>
      <c r="Q147" s="49"/>
      <c r="R147" s="49"/>
      <c r="S147" s="10"/>
      <c r="T147" s="10"/>
      <c r="U147" s="10"/>
      <c r="V147" s="10"/>
      <c r="W147" s="10"/>
      <c r="X147" s="10"/>
      <c r="Y147" s="10"/>
      <c r="Z147" s="10"/>
      <c r="AA147" s="10"/>
    </row>
    <row r="148" hidden="1">
      <c r="A148" s="47"/>
      <c r="B148" s="47"/>
      <c r="C148" s="48"/>
      <c r="D148" s="48"/>
      <c r="E148" s="48"/>
      <c r="F148" s="48"/>
      <c r="G148" s="48"/>
      <c r="H148" s="49"/>
      <c r="I148" s="49"/>
      <c r="J148" s="49"/>
      <c r="K148" s="49"/>
      <c r="L148" s="49"/>
      <c r="M148" s="49"/>
      <c r="N148" s="49"/>
      <c r="O148" s="48"/>
      <c r="P148" s="48"/>
      <c r="Q148" s="49"/>
      <c r="R148" s="49"/>
      <c r="S148" s="10"/>
      <c r="T148" s="10"/>
      <c r="U148" s="10"/>
      <c r="V148" s="10"/>
      <c r="W148" s="10"/>
      <c r="X148" s="10"/>
      <c r="Y148" s="10"/>
      <c r="Z148" s="10"/>
      <c r="AA148" s="10"/>
    </row>
    <row r="149" hidden="1">
      <c r="A149" s="47"/>
      <c r="B149" s="47"/>
      <c r="C149" s="48"/>
      <c r="D149" s="48"/>
      <c r="E149" s="48"/>
      <c r="F149" s="48"/>
      <c r="G149" s="48"/>
      <c r="H149" s="49"/>
      <c r="I149" s="49"/>
      <c r="J149" s="49"/>
      <c r="K149" s="49"/>
      <c r="L149" s="49"/>
      <c r="M149" s="49"/>
      <c r="N149" s="49"/>
      <c r="O149" s="48"/>
      <c r="P149" s="48"/>
      <c r="Q149" s="49"/>
      <c r="R149" s="49"/>
      <c r="S149" s="10"/>
      <c r="T149" s="10"/>
      <c r="U149" s="10"/>
      <c r="V149" s="10"/>
      <c r="W149" s="10"/>
      <c r="X149" s="10"/>
      <c r="Y149" s="10"/>
      <c r="Z149" s="10"/>
      <c r="AA149" s="10"/>
    </row>
    <row r="150" hidden="1">
      <c r="A150" s="47"/>
      <c r="B150" s="47"/>
      <c r="C150" s="48"/>
      <c r="D150" s="48"/>
      <c r="E150" s="48"/>
      <c r="F150" s="48"/>
      <c r="G150" s="48"/>
      <c r="H150" s="49"/>
      <c r="I150" s="49"/>
      <c r="J150" s="49"/>
      <c r="K150" s="49"/>
      <c r="L150" s="49"/>
      <c r="M150" s="49"/>
      <c r="N150" s="49"/>
      <c r="O150" s="48"/>
      <c r="P150" s="48"/>
      <c r="Q150" s="49"/>
      <c r="R150" s="49"/>
      <c r="S150" s="10"/>
      <c r="T150" s="10"/>
      <c r="U150" s="10"/>
      <c r="V150" s="10"/>
      <c r="W150" s="10"/>
      <c r="X150" s="10"/>
      <c r="Y150" s="10"/>
      <c r="Z150" s="10"/>
      <c r="AA150" s="10"/>
    </row>
    <row r="151" hidden="1">
      <c r="A151" s="47"/>
      <c r="B151" s="47"/>
      <c r="C151" s="48"/>
      <c r="D151" s="48"/>
      <c r="E151" s="48"/>
      <c r="F151" s="48"/>
      <c r="G151" s="48"/>
      <c r="H151" s="49"/>
      <c r="I151" s="49"/>
      <c r="J151" s="49"/>
      <c r="K151" s="49"/>
      <c r="L151" s="49"/>
      <c r="M151" s="49"/>
      <c r="N151" s="49"/>
      <c r="O151" s="48"/>
      <c r="P151" s="48"/>
      <c r="Q151" s="49"/>
      <c r="R151" s="49"/>
      <c r="S151" s="10"/>
      <c r="T151" s="10"/>
      <c r="U151" s="10"/>
      <c r="V151" s="10"/>
      <c r="W151" s="10"/>
      <c r="X151" s="10"/>
      <c r="Y151" s="10"/>
      <c r="Z151" s="10"/>
      <c r="AA151" s="10"/>
    </row>
    <row r="152" hidden="1">
      <c r="A152" s="47"/>
      <c r="B152" s="47"/>
      <c r="C152" s="48"/>
      <c r="D152" s="48"/>
      <c r="E152" s="48"/>
      <c r="F152" s="48"/>
      <c r="G152" s="48"/>
      <c r="H152" s="49"/>
      <c r="I152" s="49"/>
      <c r="J152" s="49"/>
      <c r="K152" s="49"/>
      <c r="L152" s="49"/>
      <c r="M152" s="49"/>
      <c r="N152" s="49"/>
      <c r="O152" s="48"/>
      <c r="P152" s="48"/>
      <c r="Q152" s="49"/>
      <c r="R152" s="49"/>
      <c r="S152" s="10"/>
      <c r="T152" s="10"/>
      <c r="U152" s="10"/>
      <c r="V152" s="10"/>
      <c r="W152" s="10"/>
      <c r="X152" s="10"/>
      <c r="Y152" s="10"/>
      <c r="Z152" s="10"/>
      <c r="AA152" s="10"/>
    </row>
    <row r="153" hidden="1">
      <c r="A153" s="47"/>
      <c r="B153" s="47"/>
      <c r="C153" s="48"/>
      <c r="D153" s="48"/>
      <c r="E153" s="48"/>
      <c r="F153" s="48"/>
      <c r="G153" s="48"/>
      <c r="H153" s="49"/>
      <c r="I153" s="49"/>
      <c r="J153" s="49"/>
      <c r="K153" s="49"/>
      <c r="L153" s="49"/>
      <c r="M153" s="49"/>
      <c r="N153" s="49"/>
      <c r="O153" s="48"/>
      <c r="P153" s="48"/>
      <c r="Q153" s="49"/>
      <c r="R153" s="49"/>
      <c r="S153" s="10"/>
      <c r="T153" s="10"/>
      <c r="U153" s="10"/>
      <c r="V153" s="10"/>
      <c r="W153" s="10"/>
      <c r="X153" s="10"/>
      <c r="Y153" s="10"/>
      <c r="Z153" s="10"/>
      <c r="AA153" s="10"/>
    </row>
    <row r="154" hidden="1">
      <c r="A154" s="47"/>
      <c r="B154" s="47"/>
      <c r="C154" s="48"/>
      <c r="D154" s="48"/>
      <c r="E154" s="48"/>
      <c r="F154" s="48"/>
      <c r="G154" s="48"/>
      <c r="H154" s="49"/>
      <c r="I154" s="49"/>
      <c r="J154" s="49"/>
      <c r="K154" s="49"/>
      <c r="L154" s="49"/>
      <c r="M154" s="49"/>
      <c r="N154" s="49"/>
      <c r="O154" s="48"/>
      <c r="P154" s="48"/>
      <c r="Q154" s="49"/>
      <c r="R154" s="49"/>
      <c r="S154" s="10"/>
      <c r="T154" s="10"/>
      <c r="U154" s="10"/>
      <c r="V154" s="10"/>
      <c r="W154" s="10"/>
      <c r="X154" s="10"/>
      <c r="Y154" s="10"/>
      <c r="Z154" s="10"/>
      <c r="AA154" s="10"/>
    </row>
    <row r="155" hidden="1">
      <c r="A155" s="47"/>
      <c r="B155" s="47"/>
      <c r="C155" s="48"/>
      <c r="D155" s="48"/>
      <c r="E155" s="48"/>
      <c r="F155" s="48"/>
      <c r="G155" s="48"/>
      <c r="H155" s="49"/>
      <c r="I155" s="49"/>
      <c r="J155" s="49"/>
      <c r="K155" s="49"/>
      <c r="L155" s="49"/>
      <c r="M155" s="49"/>
      <c r="N155" s="49"/>
      <c r="O155" s="48"/>
      <c r="P155" s="48"/>
      <c r="Q155" s="49"/>
      <c r="R155" s="49"/>
      <c r="S155" s="10"/>
      <c r="T155" s="10"/>
      <c r="U155" s="10"/>
      <c r="V155" s="10"/>
      <c r="W155" s="10"/>
      <c r="X155" s="10"/>
      <c r="Y155" s="10"/>
      <c r="Z155" s="10"/>
      <c r="AA155" s="10"/>
    </row>
    <row r="156" hidden="1">
      <c r="A156" s="47"/>
      <c r="B156" s="47"/>
      <c r="C156" s="48"/>
      <c r="D156" s="48"/>
      <c r="E156" s="48"/>
      <c r="F156" s="48"/>
      <c r="G156" s="48"/>
      <c r="H156" s="49"/>
      <c r="I156" s="49"/>
      <c r="J156" s="49"/>
      <c r="K156" s="49"/>
      <c r="L156" s="49"/>
      <c r="M156" s="49"/>
      <c r="N156" s="49"/>
      <c r="O156" s="48"/>
      <c r="P156" s="48"/>
      <c r="Q156" s="49"/>
      <c r="R156" s="49"/>
      <c r="S156" s="10"/>
      <c r="T156" s="10"/>
      <c r="U156" s="10"/>
      <c r="V156" s="10"/>
      <c r="W156" s="10"/>
      <c r="X156" s="10"/>
      <c r="Y156" s="10"/>
      <c r="Z156" s="10"/>
      <c r="AA156" s="10"/>
    </row>
    <row r="157" hidden="1">
      <c r="A157" s="47"/>
      <c r="B157" s="47"/>
      <c r="C157" s="48"/>
      <c r="D157" s="48"/>
      <c r="E157" s="48"/>
      <c r="F157" s="48"/>
      <c r="G157" s="48"/>
      <c r="H157" s="49"/>
      <c r="I157" s="49"/>
      <c r="J157" s="49"/>
      <c r="K157" s="49"/>
      <c r="L157" s="49"/>
      <c r="M157" s="49"/>
      <c r="N157" s="49"/>
      <c r="O157" s="48"/>
      <c r="P157" s="48"/>
      <c r="Q157" s="49"/>
      <c r="R157" s="49"/>
      <c r="S157" s="10"/>
      <c r="T157" s="10"/>
      <c r="U157" s="10"/>
      <c r="V157" s="10"/>
      <c r="W157" s="10"/>
      <c r="X157" s="10"/>
      <c r="Y157" s="10"/>
      <c r="Z157" s="10"/>
      <c r="AA157" s="10"/>
    </row>
    <row r="158" hidden="1">
      <c r="A158" s="47"/>
      <c r="B158" s="47"/>
      <c r="C158" s="48"/>
      <c r="D158" s="48"/>
      <c r="E158" s="48"/>
      <c r="F158" s="48"/>
      <c r="G158" s="48"/>
      <c r="H158" s="49"/>
      <c r="I158" s="49"/>
      <c r="J158" s="49"/>
      <c r="K158" s="49"/>
      <c r="L158" s="49"/>
      <c r="M158" s="49"/>
      <c r="N158" s="49"/>
      <c r="O158" s="48"/>
      <c r="P158" s="48"/>
      <c r="Q158" s="49"/>
      <c r="R158" s="49"/>
      <c r="S158" s="10"/>
      <c r="T158" s="10"/>
      <c r="U158" s="10"/>
      <c r="V158" s="10"/>
      <c r="W158" s="10"/>
      <c r="X158" s="10"/>
      <c r="Y158" s="10"/>
      <c r="Z158" s="10"/>
      <c r="AA158" s="10"/>
    </row>
    <row r="159" hidden="1">
      <c r="A159" s="47"/>
      <c r="B159" s="47"/>
      <c r="C159" s="48"/>
      <c r="D159" s="48"/>
      <c r="E159" s="48"/>
      <c r="F159" s="48"/>
      <c r="G159" s="48"/>
      <c r="H159" s="49"/>
      <c r="I159" s="49"/>
      <c r="J159" s="49"/>
      <c r="K159" s="49"/>
      <c r="L159" s="49"/>
      <c r="M159" s="49"/>
      <c r="N159" s="49"/>
      <c r="O159" s="48"/>
      <c r="P159" s="48"/>
      <c r="Q159" s="49"/>
      <c r="R159" s="49"/>
      <c r="S159" s="10"/>
      <c r="T159" s="10"/>
      <c r="U159" s="10"/>
      <c r="V159" s="10"/>
      <c r="W159" s="10"/>
      <c r="X159" s="10"/>
      <c r="Y159" s="10"/>
      <c r="Z159" s="10"/>
      <c r="AA159" s="10"/>
    </row>
    <row r="160" hidden="1">
      <c r="A160" s="47"/>
      <c r="B160" s="47"/>
      <c r="C160" s="48"/>
      <c r="D160" s="48"/>
      <c r="E160" s="48"/>
      <c r="F160" s="48"/>
      <c r="G160" s="48"/>
      <c r="H160" s="49"/>
      <c r="I160" s="49"/>
      <c r="J160" s="49"/>
      <c r="K160" s="49"/>
      <c r="L160" s="49"/>
      <c r="M160" s="49"/>
      <c r="N160" s="49"/>
      <c r="O160" s="48"/>
      <c r="P160" s="48"/>
      <c r="Q160" s="49"/>
      <c r="R160" s="49"/>
      <c r="S160" s="10"/>
      <c r="T160" s="10"/>
      <c r="U160" s="10"/>
      <c r="V160" s="10"/>
      <c r="W160" s="10"/>
      <c r="X160" s="10"/>
      <c r="Y160" s="10"/>
      <c r="Z160" s="10"/>
      <c r="AA160" s="10"/>
    </row>
    <row r="161" hidden="1">
      <c r="A161" s="47"/>
      <c r="B161" s="47"/>
      <c r="C161" s="48"/>
      <c r="D161" s="48"/>
      <c r="E161" s="48"/>
      <c r="F161" s="48"/>
      <c r="G161" s="48"/>
      <c r="H161" s="49"/>
      <c r="I161" s="49"/>
      <c r="J161" s="49"/>
      <c r="K161" s="49"/>
      <c r="L161" s="49"/>
      <c r="M161" s="49"/>
      <c r="N161" s="49"/>
      <c r="O161" s="48"/>
      <c r="P161" s="48"/>
      <c r="Q161" s="49"/>
      <c r="R161" s="49"/>
      <c r="S161" s="10"/>
      <c r="T161" s="10"/>
      <c r="U161" s="10"/>
      <c r="V161" s="10"/>
      <c r="W161" s="10"/>
      <c r="X161" s="10"/>
      <c r="Y161" s="10"/>
      <c r="Z161" s="10"/>
      <c r="AA161" s="10"/>
    </row>
    <row r="162" hidden="1">
      <c r="A162" s="47"/>
      <c r="B162" s="47"/>
      <c r="C162" s="48"/>
      <c r="D162" s="48"/>
      <c r="E162" s="48"/>
      <c r="F162" s="48"/>
      <c r="G162" s="48"/>
      <c r="H162" s="49"/>
      <c r="I162" s="49"/>
      <c r="J162" s="49"/>
      <c r="K162" s="49"/>
      <c r="L162" s="49"/>
      <c r="M162" s="49"/>
      <c r="N162" s="49"/>
      <c r="O162" s="48"/>
      <c r="P162" s="48"/>
      <c r="Q162" s="49"/>
      <c r="R162" s="49"/>
      <c r="S162" s="10"/>
      <c r="T162" s="10"/>
      <c r="U162" s="10"/>
      <c r="V162" s="10"/>
      <c r="W162" s="10"/>
      <c r="X162" s="10"/>
      <c r="Y162" s="10"/>
      <c r="Z162" s="10"/>
      <c r="AA162" s="10"/>
    </row>
    <row r="163" hidden="1">
      <c r="A163" s="47"/>
      <c r="B163" s="47"/>
      <c r="C163" s="48"/>
      <c r="D163" s="48"/>
      <c r="E163" s="48"/>
      <c r="F163" s="48"/>
      <c r="G163" s="48"/>
      <c r="H163" s="49"/>
      <c r="I163" s="49"/>
      <c r="J163" s="49"/>
      <c r="K163" s="49"/>
      <c r="L163" s="49"/>
      <c r="M163" s="49"/>
      <c r="N163" s="49"/>
      <c r="O163" s="48"/>
      <c r="P163" s="48"/>
      <c r="Q163" s="49"/>
      <c r="R163" s="49"/>
      <c r="S163" s="10"/>
      <c r="T163" s="10"/>
      <c r="U163" s="10"/>
      <c r="V163" s="10"/>
      <c r="W163" s="10"/>
      <c r="X163" s="10"/>
      <c r="Y163" s="10"/>
      <c r="Z163" s="10"/>
      <c r="AA163" s="10"/>
    </row>
    <row r="164" hidden="1">
      <c r="A164" s="47"/>
      <c r="B164" s="47"/>
      <c r="C164" s="48"/>
      <c r="D164" s="48"/>
      <c r="E164" s="48"/>
      <c r="F164" s="48"/>
      <c r="G164" s="48"/>
      <c r="H164" s="49"/>
      <c r="I164" s="49"/>
      <c r="J164" s="49"/>
      <c r="K164" s="49"/>
      <c r="L164" s="49"/>
      <c r="M164" s="49"/>
      <c r="N164" s="49"/>
      <c r="O164" s="48"/>
      <c r="P164" s="48"/>
      <c r="Q164" s="49"/>
      <c r="R164" s="49"/>
      <c r="S164" s="10"/>
      <c r="T164" s="10"/>
      <c r="U164" s="10"/>
      <c r="V164" s="10"/>
      <c r="W164" s="10"/>
      <c r="X164" s="10"/>
      <c r="Y164" s="10"/>
      <c r="Z164" s="10"/>
      <c r="AA164" s="10"/>
    </row>
    <row r="165" hidden="1">
      <c r="A165" s="47"/>
      <c r="B165" s="47"/>
      <c r="C165" s="48"/>
      <c r="D165" s="48"/>
      <c r="E165" s="48"/>
      <c r="F165" s="48"/>
      <c r="G165" s="48"/>
      <c r="H165" s="49"/>
      <c r="I165" s="49"/>
      <c r="J165" s="49"/>
      <c r="K165" s="49"/>
      <c r="L165" s="49"/>
      <c r="M165" s="49"/>
      <c r="N165" s="49"/>
      <c r="O165" s="48"/>
      <c r="P165" s="48"/>
      <c r="Q165" s="49"/>
      <c r="R165" s="49"/>
      <c r="S165" s="10"/>
      <c r="T165" s="10"/>
      <c r="U165" s="10"/>
      <c r="V165" s="10"/>
      <c r="W165" s="10"/>
      <c r="X165" s="10"/>
      <c r="Y165" s="10"/>
      <c r="Z165" s="10"/>
      <c r="AA165" s="10"/>
    </row>
    <row r="166" hidden="1">
      <c r="A166" s="47"/>
      <c r="B166" s="47"/>
      <c r="C166" s="48"/>
      <c r="D166" s="48"/>
      <c r="E166" s="48"/>
      <c r="F166" s="48"/>
      <c r="G166" s="48"/>
      <c r="H166" s="49"/>
      <c r="I166" s="49"/>
      <c r="J166" s="49"/>
      <c r="K166" s="49"/>
      <c r="L166" s="49"/>
      <c r="M166" s="49"/>
      <c r="N166" s="49"/>
      <c r="O166" s="48"/>
      <c r="P166" s="48"/>
      <c r="Q166" s="49"/>
      <c r="R166" s="49"/>
      <c r="S166" s="10"/>
      <c r="T166" s="10"/>
      <c r="U166" s="10"/>
      <c r="V166" s="10"/>
      <c r="W166" s="10"/>
      <c r="X166" s="10"/>
      <c r="Y166" s="10"/>
      <c r="Z166" s="10"/>
      <c r="AA166" s="10"/>
    </row>
    <row r="167" hidden="1">
      <c r="A167" s="47"/>
      <c r="B167" s="47"/>
      <c r="C167" s="48"/>
      <c r="D167" s="48"/>
      <c r="E167" s="48"/>
      <c r="F167" s="48"/>
      <c r="G167" s="48"/>
      <c r="H167" s="49"/>
      <c r="I167" s="49"/>
      <c r="J167" s="49"/>
      <c r="K167" s="49"/>
      <c r="L167" s="49"/>
      <c r="M167" s="49"/>
      <c r="N167" s="49"/>
      <c r="O167" s="48"/>
      <c r="P167" s="48"/>
      <c r="Q167" s="49"/>
      <c r="R167" s="49"/>
      <c r="S167" s="10"/>
      <c r="T167" s="10"/>
      <c r="U167" s="10"/>
      <c r="V167" s="10"/>
      <c r="W167" s="10"/>
      <c r="X167" s="10"/>
      <c r="Y167" s="10"/>
      <c r="Z167" s="10"/>
      <c r="AA167" s="10"/>
    </row>
    <row r="168" hidden="1">
      <c r="A168" s="47"/>
      <c r="B168" s="47"/>
      <c r="C168" s="48"/>
      <c r="D168" s="48"/>
      <c r="E168" s="48"/>
      <c r="F168" s="48"/>
      <c r="G168" s="48"/>
      <c r="H168" s="49"/>
      <c r="I168" s="49"/>
      <c r="J168" s="49"/>
      <c r="K168" s="49"/>
      <c r="L168" s="49"/>
      <c r="M168" s="49"/>
      <c r="N168" s="49"/>
      <c r="O168" s="48"/>
      <c r="P168" s="48"/>
      <c r="Q168" s="49"/>
      <c r="R168" s="49"/>
      <c r="S168" s="10"/>
      <c r="T168" s="10"/>
      <c r="U168" s="10"/>
      <c r="V168" s="10"/>
      <c r="W168" s="10"/>
      <c r="X168" s="10"/>
      <c r="Y168" s="10"/>
      <c r="Z168" s="10"/>
      <c r="AA168" s="10"/>
    </row>
    <row r="169" hidden="1">
      <c r="A169" s="47"/>
      <c r="B169" s="47"/>
      <c r="C169" s="48"/>
      <c r="D169" s="48"/>
      <c r="E169" s="48"/>
      <c r="F169" s="48"/>
      <c r="G169" s="48"/>
      <c r="H169" s="49"/>
      <c r="I169" s="49"/>
      <c r="J169" s="49"/>
      <c r="K169" s="49"/>
      <c r="L169" s="49"/>
      <c r="M169" s="49"/>
      <c r="N169" s="49"/>
      <c r="O169" s="48"/>
      <c r="P169" s="48"/>
      <c r="Q169" s="49"/>
      <c r="R169" s="49"/>
      <c r="S169" s="10"/>
      <c r="T169" s="10"/>
      <c r="U169" s="10"/>
      <c r="V169" s="10"/>
      <c r="W169" s="10"/>
      <c r="X169" s="10"/>
      <c r="Y169" s="10"/>
      <c r="Z169" s="10"/>
      <c r="AA169" s="10"/>
    </row>
    <row r="170" hidden="1">
      <c r="A170" s="47"/>
      <c r="B170" s="47"/>
      <c r="C170" s="48"/>
      <c r="D170" s="48"/>
      <c r="E170" s="48"/>
      <c r="F170" s="48"/>
      <c r="G170" s="48"/>
      <c r="H170" s="49"/>
      <c r="I170" s="49"/>
      <c r="J170" s="49"/>
      <c r="K170" s="49"/>
      <c r="L170" s="49"/>
      <c r="M170" s="49"/>
      <c r="N170" s="49"/>
      <c r="O170" s="48"/>
      <c r="P170" s="48"/>
      <c r="Q170" s="49"/>
      <c r="R170" s="49"/>
      <c r="S170" s="10"/>
      <c r="T170" s="10"/>
      <c r="U170" s="10"/>
      <c r="V170" s="10"/>
      <c r="W170" s="10"/>
      <c r="X170" s="10"/>
      <c r="Y170" s="10"/>
      <c r="Z170" s="10"/>
      <c r="AA170" s="10"/>
    </row>
    <row r="171" hidden="1">
      <c r="A171" s="47"/>
      <c r="B171" s="47"/>
      <c r="C171" s="48"/>
      <c r="D171" s="48"/>
      <c r="E171" s="48"/>
      <c r="F171" s="48"/>
      <c r="G171" s="48"/>
      <c r="H171" s="49"/>
      <c r="I171" s="49"/>
      <c r="J171" s="49"/>
      <c r="K171" s="49"/>
      <c r="L171" s="49"/>
      <c r="M171" s="49"/>
      <c r="N171" s="49"/>
      <c r="O171" s="48"/>
      <c r="P171" s="48"/>
      <c r="Q171" s="49"/>
      <c r="R171" s="49"/>
      <c r="S171" s="10"/>
      <c r="T171" s="10"/>
      <c r="U171" s="10"/>
      <c r="V171" s="10"/>
      <c r="W171" s="10"/>
      <c r="X171" s="10"/>
      <c r="Y171" s="10"/>
      <c r="Z171" s="10"/>
      <c r="AA171" s="10"/>
    </row>
    <row r="172" hidden="1">
      <c r="A172" s="47"/>
      <c r="B172" s="47"/>
      <c r="C172" s="48"/>
      <c r="D172" s="48"/>
      <c r="E172" s="48"/>
      <c r="F172" s="48"/>
      <c r="G172" s="48"/>
      <c r="H172" s="49"/>
      <c r="I172" s="49"/>
      <c r="J172" s="49"/>
      <c r="K172" s="49"/>
      <c r="L172" s="49"/>
      <c r="M172" s="49"/>
      <c r="N172" s="49"/>
      <c r="O172" s="48"/>
      <c r="P172" s="48"/>
      <c r="Q172" s="49"/>
      <c r="R172" s="49"/>
      <c r="S172" s="10"/>
      <c r="T172" s="10"/>
      <c r="U172" s="10"/>
      <c r="V172" s="10"/>
      <c r="W172" s="10"/>
      <c r="X172" s="10"/>
      <c r="Y172" s="10"/>
      <c r="Z172" s="10"/>
      <c r="AA172" s="10"/>
    </row>
    <row r="173" hidden="1">
      <c r="A173" s="47"/>
      <c r="B173" s="47"/>
      <c r="C173" s="48"/>
      <c r="D173" s="48"/>
      <c r="E173" s="48"/>
      <c r="F173" s="48"/>
      <c r="G173" s="48"/>
      <c r="H173" s="49"/>
      <c r="I173" s="49"/>
      <c r="J173" s="49"/>
      <c r="K173" s="49"/>
      <c r="L173" s="49"/>
      <c r="M173" s="49"/>
      <c r="N173" s="49"/>
      <c r="O173" s="48"/>
      <c r="P173" s="48"/>
      <c r="Q173" s="49"/>
      <c r="R173" s="49"/>
      <c r="S173" s="10"/>
      <c r="T173" s="10"/>
      <c r="U173" s="10"/>
      <c r="V173" s="10"/>
      <c r="W173" s="10"/>
      <c r="X173" s="10"/>
      <c r="Y173" s="10"/>
      <c r="Z173" s="10"/>
      <c r="AA173" s="10"/>
    </row>
    <row r="174" hidden="1">
      <c r="A174" s="47"/>
      <c r="B174" s="47"/>
      <c r="C174" s="48"/>
      <c r="D174" s="48"/>
      <c r="E174" s="48"/>
      <c r="F174" s="48"/>
      <c r="G174" s="48"/>
      <c r="H174" s="49"/>
      <c r="I174" s="49"/>
      <c r="J174" s="49"/>
      <c r="K174" s="49"/>
      <c r="L174" s="49"/>
      <c r="M174" s="49"/>
      <c r="N174" s="49"/>
      <c r="O174" s="48"/>
      <c r="P174" s="48"/>
      <c r="Q174" s="49"/>
      <c r="R174" s="49"/>
      <c r="S174" s="10"/>
      <c r="T174" s="10"/>
      <c r="U174" s="10"/>
      <c r="V174" s="10"/>
      <c r="W174" s="10"/>
      <c r="X174" s="10"/>
      <c r="Y174" s="10"/>
      <c r="Z174" s="10"/>
      <c r="AA174" s="10"/>
    </row>
    <row r="175" hidden="1">
      <c r="A175" s="47"/>
      <c r="B175" s="47"/>
      <c r="C175" s="48"/>
      <c r="D175" s="48"/>
      <c r="E175" s="48"/>
      <c r="F175" s="48"/>
      <c r="G175" s="48"/>
      <c r="H175" s="49"/>
      <c r="I175" s="49"/>
      <c r="J175" s="49"/>
      <c r="K175" s="49"/>
      <c r="L175" s="49"/>
      <c r="M175" s="49"/>
      <c r="N175" s="49"/>
      <c r="O175" s="48"/>
      <c r="P175" s="48"/>
      <c r="Q175" s="49"/>
      <c r="R175" s="49"/>
      <c r="S175" s="10"/>
      <c r="T175" s="10"/>
      <c r="U175" s="10"/>
      <c r="V175" s="10"/>
      <c r="W175" s="10"/>
      <c r="X175" s="10"/>
      <c r="Y175" s="10"/>
      <c r="Z175" s="10"/>
      <c r="AA175" s="10"/>
    </row>
    <row r="176" hidden="1">
      <c r="A176" s="47"/>
      <c r="B176" s="47"/>
      <c r="C176" s="48"/>
      <c r="D176" s="48"/>
      <c r="E176" s="48"/>
      <c r="F176" s="48"/>
      <c r="G176" s="48"/>
      <c r="H176" s="49"/>
      <c r="I176" s="49"/>
      <c r="J176" s="49"/>
      <c r="K176" s="49"/>
      <c r="L176" s="49"/>
      <c r="M176" s="49"/>
      <c r="N176" s="49"/>
      <c r="O176" s="48"/>
      <c r="P176" s="48"/>
      <c r="Q176" s="49"/>
      <c r="R176" s="49"/>
      <c r="S176" s="10"/>
      <c r="T176" s="10"/>
      <c r="U176" s="10"/>
      <c r="V176" s="10"/>
      <c r="W176" s="10"/>
      <c r="X176" s="10"/>
      <c r="Y176" s="10"/>
      <c r="Z176" s="10"/>
      <c r="AA176" s="10"/>
    </row>
    <row r="177" hidden="1">
      <c r="A177" s="47"/>
      <c r="B177" s="47"/>
      <c r="C177" s="48"/>
      <c r="D177" s="48"/>
      <c r="E177" s="48"/>
      <c r="F177" s="48"/>
      <c r="G177" s="48"/>
      <c r="H177" s="49"/>
      <c r="I177" s="49"/>
      <c r="J177" s="49"/>
      <c r="K177" s="49"/>
      <c r="L177" s="49"/>
      <c r="M177" s="49"/>
      <c r="N177" s="49"/>
      <c r="O177" s="48"/>
      <c r="P177" s="48"/>
      <c r="Q177" s="49"/>
      <c r="R177" s="49"/>
      <c r="S177" s="10"/>
      <c r="T177" s="10"/>
      <c r="U177" s="10"/>
      <c r="V177" s="10"/>
      <c r="W177" s="10"/>
      <c r="X177" s="10"/>
      <c r="Y177" s="10"/>
      <c r="Z177" s="10"/>
      <c r="AA177" s="10"/>
    </row>
    <row r="178" hidden="1">
      <c r="A178" s="47"/>
      <c r="B178" s="47"/>
      <c r="C178" s="48"/>
      <c r="D178" s="48"/>
      <c r="E178" s="48"/>
      <c r="F178" s="48"/>
      <c r="G178" s="48"/>
      <c r="H178" s="49"/>
      <c r="I178" s="49"/>
      <c r="J178" s="49"/>
      <c r="K178" s="49"/>
      <c r="L178" s="49"/>
      <c r="M178" s="49"/>
      <c r="N178" s="49"/>
      <c r="O178" s="48"/>
      <c r="P178" s="48"/>
      <c r="Q178" s="49"/>
      <c r="R178" s="49"/>
      <c r="S178" s="10"/>
      <c r="T178" s="10"/>
      <c r="U178" s="10"/>
      <c r="V178" s="10"/>
      <c r="W178" s="10"/>
      <c r="X178" s="10"/>
      <c r="Y178" s="10"/>
      <c r="Z178" s="10"/>
      <c r="AA178" s="10"/>
    </row>
    <row r="179" hidden="1">
      <c r="A179" s="47"/>
      <c r="B179" s="47"/>
      <c r="C179" s="48"/>
      <c r="D179" s="48"/>
      <c r="E179" s="48"/>
      <c r="F179" s="48"/>
      <c r="G179" s="48"/>
      <c r="H179" s="49"/>
      <c r="I179" s="49"/>
      <c r="J179" s="49"/>
      <c r="K179" s="49"/>
      <c r="L179" s="49"/>
      <c r="M179" s="49"/>
      <c r="N179" s="49"/>
      <c r="O179" s="48"/>
      <c r="P179" s="48"/>
      <c r="Q179" s="49"/>
      <c r="R179" s="49"/>
      <c r="S179" s="10"/>
      <c r="T179" s="10"/>
      <c r="U179" s="10"/>
      <c r="V179" s="10"/>
      <c r="W179" s="10"/>
      <c r="X179" s="10"/>
      <c r="Y179" s="10"/>
      <c r="Z179" s="10"/>
      <c r="AA179" s="10"/>
    </row>
    <row r="180" hidden="1">
      <c r="A180" s="47"/>
      <c r="B180" s="47"/>
      <c r="C180" s="48"/>
      <c r="D180" s="48"/>
      <c r="E180" s="48"/>
      <c r="F180" s="48"/>
      <c r="G180" s="48"/>
      <c r="H180" s="49"/>
      <c r="I180" s="49"/>
      <c r="J180" s="49"/>
      <c r="K180" s="49"/>
      <c r="L180" s="49"/>
      <c r="M180" s="49"/>
      <c r="N180" s="49"/>
      <c r="O180" s="48"/>
      <c r="P180" s="48"/>
      <c r="Q180" s="49"/>
      <c r="R180" s="49"/>
      <c r="S180" s="10"/>
      <c r="T180" s="10"/>
      <c r="U180" s="10"/>
      <c r="V180" s="10"/>
      <c r="W180" s="10"/>
      <c r="X180" s="10"/>
      <c r="Y180" s="10"/>
      <c r="Z180" s="10"/>
      <c r="AA180" s="10"/>
    </row>
    <row r="181" hidden="1">
      <c r="A181" s="47"/>
      <c r="B181" s="47"/>
      <c r="C181" s="48"/>
      <c r="D181" s="48"/>
      <c r="E181" s="48"/>
      <c r="F181" s="48"/>
      <c r="G181" s="48"/>
      <c r="H181" s="49"/>
      <c r="I181" s="49"/>
      <c r="J181" s="49"/>
      <c r="K181" s="49"/>
      <c r="L181" s="49"/>
      <c r="M181" s="49"/>
      <c r="N181" s="49"/>
      <c r="O181" s="48"/>
      <c r="P181" s="48"/>
      <c r="Q181" s="49"/>
      <c r="R181" s="49"/>
      <c r="S181" s="10"/>
      <c r="T181" s="10"/>
      <c r="U181" s="10"/>
      <c r="V181" s="10"/>
      <c r="W181" s="10"/>
      <c r="X181" s="10"/>
      <c r="Y181" s="10"/>
      <c r="Z181" s="10"/>
      <c r="AA181" s="10"/>
    </row>
    <row r="182" hidden="1">
      <c r="A182" s="47"/>
      <c r="B182" s="47"/>
      <c r="C182" s="48"/>
      <c r="D182" s="48"/>
      <c r="E182" s="48"/>
      <c r="F182" s="48"/>
      <c r="G182" s="48"/>
      <c r="H182" s="49"/>
      <c r="I182" s="49"/>
      <c r="J182" s="49"/>
      <c r="K182" s="49"/>
      <c r="L182" s="49"/>
      <c r="M182" s="49"/>
      <c r="N182" s="49"/>
      <c r="O182" s="48"/>
      <c r="P182" s="48"/>
      <c r="Q182" s="49"/>
      <c r="R182" s="49"/>
      <c r="S182" s="10"/>
      <c r="T182" s="10"/>
      <c r="U182" s="10"/>
      <c r="V182" s="10"/>
      <c r="W182" s="10"/>
      <c r="X182" s="10"/>
      <c r="Y182" s="10"/>
      <c r="Z182" s="10"/>
      <c r="AA182" s="10"/>
    </row>
    <row r="183" hidden="1">
      <c r="A183" s="47"/>
      <c r="B183" s="47"/>
      <c r="C183" s="48"/>
      <c r="D183" s="48"/>
      <c r="E183" s="48"/>
      <c r="F183" s="48"/>
      <c r="G183" s="48"/>
      <c r="H183" s="49"/>
      <c r="I183" s="49"/>
      <c r="J183" s="49"/>
      <c r="K183" s="49"/>
      <c r="L183" s="49"/>
      <c r="M183" s="49"/>
      <c r="N183" s="49"/>
      <c r="O183" s="48"/>
      <c r="P183" s="48"/>
      <c r="Q183" s="49"/>
      <c r="R183" s="49"/>
      <c r="S183" s="10"/>
      <c r="T183" s="10"/>
      <c r="U183" s="10"/>
      <c r="V183" s="10"/>
      <c r="W183" s="10"/>
      <c r="X183" s="10"/>
      <c r="Y183" s="10"/>
      <c r="Z183" s="10"/>
      <c r="AA183" s="10"/>
    </row>
    <row r="184" hidden="1">
      <c r="A184" s="47"/>
      <c r="B184" s="47"/>
      <c r="C184" s="48"/>
      <c r="D184" s="48"/>
      <c r="E184" s="48"/>
      <c r="F184" s="48"/>
      <c r="G184" s="48"/>
      <c r="H184" s="49"/>
      <c r="I184" s="49"/>
      <c r="J184" s="49"/>
      <c r="K184" s="49"/>
      <c r="L184" s="49"/>
      <c r="M184" s="49"/>
      <c r="N184" s="49"/>
      <c r="O184" s="48"/>
      <c r="P184" s="48"/>
      <c r="Q184" s="49"/>
      <c r="R184" s="49"/>
      <c r="S184" s="10"/>
      <c r="T184" s="10"/>
      <c r="U184" s="10"/>
      <c r="V184" s="10"/>
      <c r="W184" s="10"/>
      <c r="X184" s="10"/>
      <c r="Y184" s="10"/>
      <c r="Z184" s="10"/>
      <c r="AA184" s="10"/>
    </row>
    <row r="185" hidden="1">
      <c r="A185" s="47"/>
      <c r="B185" s="47"/>
      <c r="C185" s="48"/>
      <c r="D185" s="48"/>
      <c r="E185" s="48"/>
      <c r="F185" s="48"/>
      <c r="G185" s="48"/>
      <c r="H185" s="49"/>
      <c r="I185" s="49"/>
      <c r="J185" s="49"/>
      <c r="K185" s="49"/>
      <c r="L185" s="49"/>
      <c r="M185" s="49"/>
      <c r="N185" s="49"/>
      <c r="O185" s="48"/>
      <c r="P185" s="48"/>
      <c r="Q185" s="49"/>
      <c r="R185" s="49"/>
      <c r="S185" s="10"/>
      <c r="T185" s="10"/>
      <c r="U185" s="10"/>
      <c r="V185" s="10"/>
      <c r="W185" s="10"/>
      <c r="X185" s="10"/>
      <c r="Y185" s="10"/>
      <c r="Z185" s="10"/>
      <c r="AA185" s="10"/>
    </row>
    <row r="186" hidden="1">
      <c r="A186" s="47"/>
      <c r="B186" s="47"/>
      <c r="C186" s="48"/>
      <c r="D186" s="48"/>
      <c r="E186" s="48"/>
      <c r="F186" s="48"/>
      <c r="G186" s="48"/>
      <c r="H186" s="49"/>
      <c r="I186" s="49"/>
      <c r="J186" s="49"/>
      <c r="K186" s="49"/>
      <c r="L186" s="49"/>
      <c r="M186" s="49"/>
      <c r="N186" s="49"/>
      <c r="O186" s="48"/>
      <c r="P186" s="48"/>
      <c r="Q186" s="49"/>
      <c r="R186" s="49"/>
      <c r="S186" s="10"/>
      <c r="T186" s="10"/>
      <c r="U186" s="10"/>
      <c r="V186" s="10"/>
      <c r="W186" s="10"/>
      <c r="X186" s="10"/>
      <c r="Y186" s="10"/>
      <c r="Z186" s="10"/>
      <c r="AA186" s="10"/>
    </row>
    <row r="187" hidden="1">
      <c r="A187" s="47"/>
      <c r="B187" s="47"/>
      <c r="C187" s="48"/>
      <c r="D187" s="48"/>
      <c r="E187" s="48"/>
      <c r="F187" s="48"/>
      <c r="G187" s="48"/>
      <c r="H187" s="49"/>
      <c r="I187" s="49"/>
      <c r="J187" s="49"/>
      <c r="K187" s="49"/>
      <c r="L187" s="49"/>
      <c r="M187" s="49"/>
      <c r="N187" s="49"/>
      <c r="O187" s="48"/>
      <c r="P187" s="48"/>
      <c r="Q187" s="49"/>
      <c r="R187" s="49"/>
      <c r="S187" s="10"/>
      <c r="T187" s="10"/>
      <c r="U187" s="10"/>
      <c r="V187" s="10"/>
      <c r="W187" s="10"/>
      <c r="X187" s="10"/>
      <c r="Y187" s="10"/>
      <c r="Z187" s="10"/>
      <c r="AA187" s="10"/>
    </row>
    <row r="188" hidden="1">
      <c r="A188" s="47"/>
      <c r="B188" s="47"/>
      <c r="C188" s="48"/>
      <c r="D188" s="48"/>
      <c r="E188" s="48"/>
      <c r="F188" s="48"/>
      <c r="G188" s="48"/>
      <c r="H188" s="49"/>
      <c r="I188" s="49"/>
      <c r="J188" s="49"/>
      <c r="K188" s="49"/>
      <c r="L188" s="49"/>
      <c r="M188" s="49"/>
      <c r="N188" s="49"/>
      <c r="O188" s="48"/>
      <c r="P188" s="48"/>
      <c r="Q188" s="49"/>
      <c r="R188" s="49"/>
      <c r="S188" s="10"/>
      <c r="T188" s="10"/>
      <c r="U188" s="10"/>
      <c r="V188" s="10"/>
      <c r="W188" s="10"/>
      <c r="X188" s="10"/>
      <c r="Y188" s="10"/>
      <c r="Z188" s="10"/>
      <c r="AA188" s="10"/>
    </row>
    <row r="189" hidden="1">
      <c r="A189" s="47"/>
      <c r="B189" s="47"/>
      <c r="C189" s="48"/>
      <c r="D189" s="48"/>
      <c r="E189" s="48"/>
      <c r="F189" s="48"/>
      <c r="G189" s="48"/>
      <c r="H189" s="49"/>
      <c r="I189" s="49"/>
      <c r="J189" s="49"/>
      <c r="K189" s="49"/>
      <c r="L189" s="49"/>
      <c r="M189" s="49"/>
      <c r="N189" s="49"/>
      <c r="O189" s="48"/>
      <c r="P189" s="48"/>
      <c r="Q189" s="49"/>
      <c r="R189" s="49"/>
      <c r="S189" s="10"/>
      <c r="T189" s="10"/>
      <c r="U189" s="10"/>
      <c r="V189" s="10"/>
      <c r="W189" s="10"/>
      <c r="X189" s="10"/>
      <c r="Y189" s="10"/>
      <c r="Z189" s="10"/>
      <c r="AA189" s="10"/>
    </row>
    <row r="190" hidden="1">
      <c r="A190" s="47"/>
      <c r="B190" s="47"/>
      <c r="C190" s="48"/>
      <c r="D190" s="48"/>
      <c r="E190" s="48"/>
      <c r="F190" s="48"/>
      <c r="G190" s="48"/>
      <c r="H190" s="49"/>
      <c r="I190" s="49"/>
      <c r="J190" s="49"/>
      <c r="K190" s="49"/>
      <c r="L190" s="49"/>
      <c r="M190" s="49"/>
      <c r="N190" s="49"/>
      <c r="O190" s="48"/>
      <c r="P190" s="48"/>
      <c r="Q190" s="49"/>
      <c r="R190" s="49"/>
      <c r="S190" s="10"/>
      <c r="T190" s="10"/>
      <c r="U190" s="10"/>
      <c r="V190" s="10"/>
      <c r="W190" s="10"/>
      <c r="X190" s="10"/>
      <c r="Y190" s="10"/>
      <c r="Z190" s="10"/>
      <c r="AA190" s="10"/>
    </row>
    <row r="191" hidden="1">
      <c r="A191" s="47"/>
      <c r="B191" s="47"/>
      <c r="C191" s="48"/>
      <c r="D191" s="48"/>
      <c r="E191" s="48"/>
      <c r="F191" s="48"/>
      <c r="G191" s="48"/>
      <c r="H191" s="49"/>
      <c r="I191" s="49"/>
      <c r="J191" s="49"/>
      <c r="K191" s="49"/>
      <c r="L191" s="49"/>
      <c r="M191" s="49"/>
      <c r="N191" s="49"/>
      <c r="O191" s="48"/>
      <c r="P191" s="48"/>
      <c r="Q191" s="49"/>
      <c r="R191" s="49"/>
      <c r="S191" s="10"/>
      <c r="T191" s="10"/>
      <c r="U191" s="10"/>
      <c r="V191" s="10"/>
      <c r="W191" s="10"/>
      <c r="X191" s="10"/>
      <c r="Y191" s="10"/>
      <c r="Z191" s="10"/>
      <c r="AA191" s="10"/>
    </row>
    <row r="192" hidden="1">
      <c r="A192" s="47"/>
      <c r="B192" s="47"/>
      <c r="C192" s="48"/>
      <c r="D192" s="48"/>
      <c r="E192" s="48"/>
      <c r="F192" s="48"/>
      <c r="G192" s="48"/>
      <c r="H192" s="49"/>
      <c r="I192" s="49"/>
      <c r="J192" s="49"/>
      <c r="K192" s="49"/>
      <c r="L192" s="49"/>
      <c r="M192" s="49"/>
      <c r="N192" s="49"/>
      <c r="O192" s="48"/>
      <c r="P192" s="48"/>
      <c r="Q192" s="49"/>
      <c r="R192" s="49"/>
      <c r="S192" s="10"/>
      <c r="T192" s="10"/>
      <c r="U192" s="10"/>
      <c r="V192" s="10"/>
      <c r="W192" s="10"/>
      <c r="X192" s="10"/>
      <c r="Y192" s="10"/>
      <c r="Z192" s="10"/>
      <c r="AA192" s="10"/>
    </row>
    <row r="193" hidden="1">
      <c r="A193" s="47"/>
      <c r="B193" s="47"/>
      <c r="C193" s="48"/>
      <c r="D193" s="48"/>
      <c r="E193" s="48"/>
      <c r="F193" s="48"/>
      <c r="G193" s="48"/>
      <c r="H193" s="49"/>
      <c r="I193" s="49"/>
      <c r="J193" s="49"/>
      <c r="K193" s="49"/>
      <c r="L193" s="49"/>
      <c r="M193" s="49"/>
      <c r="N193" s="49"/>
      <c r="O193" s="48"/>
      <c r="P193" s="48"/>
      <c r="Q193" s="49"/>
      <c r="R193" s="49"/>
      <c r="S193" s="10"/>
      <c r="T193" s="10"/>
      <c r="U193" s="10"/>
      <c r="V193" s="10"/>
      <c r="W193" s="10"/>
      <c r="X193" s="10"/>
      <c r="Y193" s="10"/>
      <c r="Z193" s="10"/>
      <c r="AA193" s="10"/>
    </row>
    <row r="194" hidden="1">
      <c r="A194" s="47"/>
      <c r="B194" s="47"/>
      <c r="C194" s="48"/>
      <c r="D194" s="48"/>
      <c r="E194" s="48"/>
      <c r="F194" s="48"/>
      <c r="G194" s="48"/>
      <c r="H194" s="49"/>
      <c r="I194" s="49"/>
      <c r="J194" s="49"/>
      <c r="K194" s="49"/>
      <c r="L194" s="49"/>
      <c r="M194" s="49"/>
      <c r="N194" s="49"/>
      <c r="O194" s="48"/>
      <c r="P194" s="48"/>
      <c r="Q194" s="49"/>
      <c r="R194" s="49"/>
      <c r="S194" s="10"/>
      <c r="T194" s="10"/>
      <c r="U194" s="10"/>
      <c r="V194" s="10"/>
      <c r="W194" s="10"/>
      <c r="X194" s="10"/>
      <c r="Y194" s="10"/>
      <c r="Z194" s="10"/>
      <c r="AA194" s="10"/>
    </row>
    <row r="195" hidden="1">
      <c r="A195" s="47"/>
      <c r="B195" s="47"/>
      <c r="C195" s="48"/>
      <c r="D195" s="48"/>
      <c r="E195" s="48"/>
      <c r="F195" s="48"/>
      <c r="G195" s="48"/>
      <c r="H195" s="49"/>
      <c r="I195" s="49"/>
      <c r="J195" s="49"/>
      <c r="K195" s="49"/>
      <c r="L195" s="49"/>
      <c r="M195" s="49"/>
      <c r="N195" s="49"/>
      <c r="O195" s="48"/>
      <c r="P195" s="48"/>
      <c r="Q195" s="49"/>
      <c r="R195" s="49"/>
      <c r="S195" s="10"/>
      <c r="T195" s="10"/>
      <c r="U195" s="10"/>
      <c r="V195" s="10"/>
      <c r="W195" s="10"/>
      <c r="X195" s="10"/>
      <c r="Y195" s="10"/>
      <c r="Z195" s="10"/>
      <c r="AA195" s="10"/>
    </row>
    <row r="196" hidden="1">
      <c r="A196" s="47"/>
      <c r="B196" s="47"/>
      <c r="C196" s="48"/>
      <c r="D196" s="48"/>
      <c r="E196" s="48"/>
      <c r="F196" s="48"/>
      <c r="G196" s="48"/>
      <c r="H196" s="49"/>
      <c r="I196" s="49"/>
      <c r="J196" s="49"/>
      <c r="K196" s="49"/>
      <c r="L196" s="49"/>
      <c r="M196" s="49"/>
      <c r="N196" s="49"/>
      <c r="O196" s="48"/>
      <c r="P196" s="48"/>
      <c r="Q196" s="49"/>
      <c r="R196" s="49"/>
      <c r="S196" s="10"/>
      <c r="T196" s="10"/>
      <c r="U196" s="10"/>
      <c r="V196" s="10"/>
      <c r="W196" s="10"/>
      <c r="X196" s="10"/>
      <c r="Y196" s="10"/>
      <c r="Z196" s="10"/>
      <c r="AA196" s="10"/>
    </row>
    <row r="197" hidden="1">
      <c r="A197" s="47"/>
      <c r="B197" s="47"/>
      <c r="C197" s="48"/>
      <c r="D197" s="48"/>
      <c r="E197" s="48"/>
      <c r="F197" s="48"/>
      <c r="G197" s="48"/>
      <c r="H197" s="49"/>
      <c r="I197" s="49"/>
      <c r="J197" s="49"/>
      <c r="K197" s="49"/>
      <c r="L197" s="49"/>
      <c r="M197" s="49"/>
      <c r="N197" s="49"/>
      <c r="O197" s="48"/>
      <c r="P197" s="48"/>
      <c r="Q197" s="49"/>
      <c r="R197" s="49"/>
      <c r="S197" s="10"/>
      <c r="T197" s="10"/>
      <c r="U197" s="10"/>
      <c r="V197" s="10"/>
      <c r="W197" s="10"/>
      <c r="X197" s="10"/>
      <c r="Y197" s="10"/>
      <c r="Z197" s="10"/>
      <c r="AA197" s="10"/>
    </row>
    <row r="198" hidden="1">
      <c r="A198" s="47"/>
      <c r="B198" s="47"/>
      <c r="C198" s="48"/>
      <c r="D198" s="48"/>
      <c r="E198" s="48"/>
      <c r="F198" s="48"/>
      <c r="G198" s="48"/>
      <c r="H198" s="49"/>
      <c r="I198" s="49"/>
      <c r="J198" s="49"/>
      <c r="K198" s="49"/>
      <c r="L198" s="49"/>
      <c r="M198" s="49"/>
      <c r="N198" s="49"/>
      <c r="O198" s="48"/>
      <c r="P198" s="48"/>
      <c r="Q198" s="49"/>
      <c r="R198" s="49"/>
      <c r="S198" s="10"/>
      <c r="T198" s="10"/>
      <c r="U198" s="10"/>
      <c r="V198" s="10"/>
      <c r="W198" s="10"/>
      <c r="X198" s="10"/>
      <c r="Y198" s="10"/>
      <c r="Z198" s="10"/>
      <c r="AA198" s="10"/>
    </row>
    <row r="199" hidden="1">
      <c r="A199" s="47"/>
      <c r="B199" s="47"/>
      <c r="C199" s="48"/>
      <c r="D199" s="48"/>
      <c r="E199" s="48"/>
      <c r="F199" s="48"/>
      <c r="G199" s="48"/>
      <c r="H199" s="49"/>
      <c r="I199" s="49"/>
      <c r="J199" s="49"/>
      <c r="K199" s="49"/>
      <c r="L199" s="49"/>
      <c r="M199" s="49"/>
      <c r="N199" s="49"/>
      <c r="O199" s="48"/>
      <c r="P199" s="48"/>
      <c r="Q199" s="49"/>
      <c r="R199" s="49"/>
      <c r="S199" s="10"/>
      <c r="T199" s="10"/>
      <c r="U199" s="10"/>
      <c r="V199" s="10"/>
      <c r="W199" s="10"/>
      <c r="X199" s="10"/>
      <c r="Y199" s="10"/>
      <c r="Z199" s="10"/>
      <c r="AA199" s="10"/>
    </row>
    <row r="200" hidden="1">
      <c r="A200" s="47"/>
      <c r="B200" s="47"/>
      <c r="C200" s="48"/>
      <c r="D200" s="48"/>
      <c r="E200" s="48"/>
      <c r="F200" s="48"/>
      <c r="G200" s="48"/>
      <c r="H200" s="49"/>
      <c r="I200" s="49"/>
      <c r="J200" s="49"/>
      <c r="K200" s="49"/>
      <c r="L200" s="49"/>
      <c r="M200" s="49"/>
      <c r="N200" s="49"/>
      <c r="O200" s="48"/>
      <c r="P200" s="48"/>
      <c r="Q200" s="49"/>
      <c r="R200" s="49"/>
      <c r="S200" s="10"/>
      <c r="T200" s="10"/>
      <c r="U200" s="10"/>
      <c r="V200" s="10"/>
      <c r="W200" s="10"/>
      <c r="X200" s="10"/>
      <c r="Y200" s="10"/>
      <c r="Z200" s="10"/>
      <c r="AA200" s="10"/>
    </row>
    <row r="201" hidden="1">
      <c r="A201" s="47"/>
      <c r="B201" s="47"/>
      <c r="C201" s="48"/>
      <c r="D201" s="48"/>
      <c r="E201" s="48"/>
      <c r="F201" s="48"/>
      <c r="G201" s="48"/>
      <c r="H201" s="49"/>
      <c r="I201" s="49"/>
      <c r="J201" s="49"/>
      <c r="K201" s="49"/>
      <c r="L201" s="49"/>
      <c r="M201" s="49"/>
      <c r="N201" s="49"/>
      <c r="O201" s="48"/>
      <c r="P201" s="48"/>
      <c r="Q201" s="49"/>
      <c r="R201" s="49"/>
      <c r="S201" s="10"/>
      <c r="T201" s="10"/>
      <c r="U201" s="10"/>
      <c r="V201" s="10"/>
      <c r="W201" s="10"/>
      <c r="X201" s="10"/>
      <c r="Y201" s="10"/>
      <c r="Z201" s="10"/>
      <c r="AA201" s="10"/>
    </row>
    <row r="202" hidden="1">
      <c r="A202" s="47"/>
      <c r="B202" s="47"/>
      <c r="C202" s="48"/>
      <c r="D202" s="48"/>
      <c r="E202" s="48"/>
      <c r="F202" s="48"/>
      <c r="G202" s="48"/>
      <c r="H202" s="49"/>
      <c r="I202" s="49"/>
      <c r="J202" s="49"/>
      <c r="K202" s="49"/>
      <c r="L202" s="49"/>
      <c r="M202" s="49"/>
      <c r="N202" s="49"/>
      <c r="O202" s="48"/>
      <c r="P202" s="48"/>
      <c r="Q202" s="49"/>
      <c r="R202" s="49"/>
      <c r="S202" s="10"/>
      <c r="T202" s="10"/>
      <c r="U202" s="10"/>
      <c r="V202" s="10"/>
      <c r="W202" s="10"/>
      <c r="X202" s="10"/>
      <c r="Y202" s="10"/>
      <c r="Z202" s="10"/>
      <c r="AA202" s="10"/>
    </row>
    <row r="203" hidden="1">
      <c r="A203" s="47"/>
      <c r="B203" s="47"/>
      <c r="C203" s="48"/>
      <c r="D203" s="48"/>
      <c r="E203" s="48"/>
      <c r="F203" s="48"/>
      <c r="G203" s="48"/>
      <c r="H203" s="49"/>
      <c r="I203" s="49"/>
      <c r="J203" s="49"/>
      <c r="K203" s="49"/>
      <c r="L203" s="49"/>
      <c r="M203" s="49"/>
      <c r="N203" s="49"/>
      <c r="O203" s="48"/>
      <c r="P203" s="48"/>
      <c r="Q203" s="49"/>
      <c r="R203" s="49"/>
      <c r="S203" s="10"/>
      <c r="T203" s="10"/>
      <c r="U203" s="10"/>
      <c r="V203" s="10"/>
      <c r="W203" s="10"/>
      <c r="X203" s="10"/>
      <c r="Y203" s="10"/>
      <c r="Z203" s="10"/>
      <c r="AA203" s="10"/>
    </row>
    <row r="204" hidden="1">
      <c r="A204" s="47"/>
      <c r="B204" s="47"/>
      <c r="C204" s="48"/>
      <c r="D204" s="48"/>
      <c r="E204" s="48"/>
      <c r="F204" s="48"/>
      <c r="G204" s="48"/>
      <c r="H204" s="49"/>
      <c r="I204" s="49"/>
      <c r="J204" s="49"/>
      <c r="K204" s="49"/>
      <c r="L204" s="49"/>
      <c r="M204" s="49"/>
      <c r="N204" s="49"/>
      <c r="O204" s="48"/>
      <c r="P204" s="48"/>
      <c r="Q204" s="49"/>
      <c r="R204" s="49"/>
      <c r="S204" s="10"/>
      <c r="T204" s="10"/>
      <c r="U204" s="10"/>
      <c r="V204" s="10"/>
      <c r="W204" s="10"/>
      <c r="X204" s="10"/>
      <c r="Y204" s="10"/>
      <c r="Z204" s="10"/>
      <c r="AA204" s="10"/>
    </row>
    <row r="205" hidden="1">
      <c r="A205" s="47"/>
      <c r="B205" s="47"/>
      <c r="C205" s="48"/>
      <c r="D205" s="48"/>
      <c r="E205" s="48"/>
      <c r="F205" s="48"/>
      <c r="G205" s="48"/>
      <c r="H205" s="49"/>
      <c r="I205" s="49"/>
      <c r="J205" s="49"/>
      <c r="K205" s="49"/>
      <c r="L205" s="49"/>
      <c r="M205" s="49"/>
      <c r="N205" s="49"/>
      <c r="O205" s="48"/>
      <c r="P205" s="48"/>
      <c r="Q205" s="49"/>
      <c r="R205" s="49"/>
      <c r="S205" s="10"/>
      <c r="T205" s="10"/>
      <c r="U205" s="10"/>
      <c r="V205" s="10"/>
      <c r="W205" s="10"/>
      <c r="X205" s="10"/>
      <c r="Y205" s="10"/>
      <c r="Z205" s="10"/>
      <c r="AA205" s="10"/>
    </row>
    <row r="206" hidden="1">
      <c r="A206" s="47"/>
      <c r="B206" s="47"/>
      <c r="C206" s="48"/>
      <c r="D206" s="48"/>
      <c r="E206" s="48"/>
      <c r="F206" s="48"/>
      <c r="G206" s="48"/>
      <c r="H206" s="49"/>
      <c r="I206" s="49"/>
      <c r="J206" s="49"/>
      <c r="K206" s="49"/>
      <c r="L206" s="49"/>
      <c r="M206" s="49"/>
      <c r="N206" s="49"/>
      <c r="O206" s="48"/>
      <c r="P206" s="48"/>
      <c r="Q206" s="49"/>
      <c r="R206" s="49"/>
      <c r="S206" s="10"/>
      <c r="T206" s="10"/>
      <c r="U206" s="10"/>
      <c r="V206" s="10"/>
      <c r="W206" s="10"/>
      <c r="X206" s="10"/>
      <c r="Y206" s="10"/>
      <c r="Z206" s="10"/>
      <c r="AA206" s="10"/>
    </row>
    <row r="207" hidden="1">
      <c r="A207" s="47"/>
      <c r="B207" s="47"/>
      <c r="C207" s="48"/>
      <c r="D207" s="48"/>
      <c r="E207" s="48"/>
      <c r="F207" s="48"/>
      <c r="G207" s="48"/>
      <c r="H207" s="49"/>
      <c r="I207" s="49"/>
      <c r="J207" s="49"/>
      <c r="K207" s="49"/>
      <c r="L207" s="49"/>
      <c r="M207" s="49"/>
      <c r="N207" s="49"/>
      <c r="O207" s="48"/>
      <c r="P207" s="48"/>
      <c r="Q207" s="49"/>
      <c r="R207" s="49"/>
      <c r="S207" s="10"/>
      <c r="T207" s="10"/>
      <c r="U207" s="10"/>
      <c r="V207" s="10"/>
      <c r="W207" s="10"/>
      <c r="X207" s="10"/>
      <c r="Y207" s="10"/>
      <c r="Z207" s="10"/>
      <c r="AA207" s="10"/>
    </row>
    <row r="208" hidden="1">
      <c r="A208" s="47"/>
      <c r="B208" s="47"/>
      <c r="C208" s="48"/>
      <c r="D208" s="48"/>
      <c r="E208" s="48"/>
      <c r="F208" s="48"/>
      <c r="G208" s="48"/>
      <c r="H208" s="49"/>
      <c r="I208" s="49"/>
      <c r="J208" s="49"/>
      <c r="K208" s="49"/>
      <c r="L208" s="49"/>
      <c r="M208" s="49"/>
      <c r="N208" s="49"/>
      <c r="O208" s="48"/>
      <c r="P208" s="48"/>
      <c r="Q208" s="49"/>
      <c r="R208" s="49"/>
      <c r="S208" s="10"/>
      <c r="T208" s="10"/>
      <c r="U208" s="10"/>
      <c r="V208" s="10"/>
      <c r="W208" s="10"/>
      <c r="X208" s="10"/>
      <c r="Y208" s="10"/>
      <c r="Z208" s="10"/>
      <c r="AA208" s="10"/>
    </row>
    <row r="209" hidden="1">
      <c r="A209" s="47"/>
      <c r="B209" s="47"/>
      <c r="C209" s="48"/>
      <c r="D209" s="48"/>
      <c r="E209" s="48"/>
      <c r="F209" s="48"/>
      <c r="G209" s="48"/>
      <c r="H209" s="49"/>
      <c r="I209" s="49"/>
      <c r="J209" s="49"/>
      <c r="K209" s="49"/>
      <c r="L209" s="49"/>
      <c r="M209" s="49"/>
      <c r="N209" s="49"/>
      <c r="O209" s="48"/>
      <c r="P209" s="48"/>
      <c r="Q209" s="49"/>
      <c r="R209" s="49"/>
      <c r="S209" s="10"/>
      <c r="T209" s="10"/>
      <c r="U209" s="10"/>
      <c r="V209" s="10"/>
      <c r="W209" s="10"/>
      <c r="X209" s="10"/>
      <c r="Y209" s="10"/>
      <c r="Z209" s="10"/>
      <c r="AA209" s="10"/>
    </row>
    <row r="210" hidden="1">
      <c r="A210" s="47"/>
      <c r="B210" s="47"/>
      <c r="C210" s="48"/>
      <c r="D210" s="48"/>
      <c r="E210" s="48"/>
      <c r="F210" s="48"/>
      <c r="G210" s="48"/>
      <c r="H210" s="49"/>
      <c r="I210" s="49"/>
      <c r="J210" s="49"/>
      <c r="K210" s="49"/>
      <c r="L210" s="49"/>
      <c r="M210" s="49"/>
      <c r="N210" s="49"/>
      <c r="O210" s="48"/>
      <c r="P210" s="48"/>
      <c r="Q210" s="49"/>
      <c r="R210" s="49"/>
      <c r="S210" s="10"/>
      <c r="T210" s="10"/>
      <c r="U210" s="10"/>
      <c r="V210" s="10"/>
      <c r="W210" s="10"/>
      <c r="X210" s="10"/>
      <c r="Y210" s="10"/>
      <c r="Z210" s="10"/>
      <c r="AA210" s="10"/>
    </row>
    <row r="211" hidden="1">
      <c r="A211" s="47"/>
      <c r="B211" s="47"/>
      <c r="C211" s="48"/>
      <c r="D211" s="48"/>
      <c r="E211" s="48"/>
      <c r="F211" s="48"/>
      <c r="G211" s="48"/>
      <c r="H211" s="49"/>
      <c r="I211" s="49"/>
      <c r="J211" s="49"/>
      <c r="K211" s="49"/>
      <c r="L211" s="49"/>
      <c r="M211" s="49"/>
      <c r="N211" s="49"/>
      <c r="O211" s="48"/>
      <c r="P211" s="48"/>
      <c r="Q211" s="49"/>
      <c r="R211" s="49"/>
      <c r="S211" s="10"/>
      <c r="T211" s="10"/>
      <c r="U211" s="10"/>
      <c r="V211" s="10"/>
      <c r="W211" s="10"/>
      <c r="X211" s="10"/>
      <c r="Y211" s="10"/>
      <c r="Z211" s="10"/>
      <c r="AA211" s="10"/>
    </row>
    <row r="212" hidden="1">
      <c r="A212" s="47"/>
      <c r="B212" s="47"/>
      <c r="C212" s="48"/>
      <c r="D212" s="48"/>
      <c r="E212" s="48"/>
      <c r="F212" s="48"/>
      <c r="G212" s="48"/>
      <c r="H212" s="49"/>
      <c r="I212" s="49"/>
      <c r="J212" s="49"/>
      <c r="K212" s="49"/>
      <c r="L212" s="49"/>
      <c r="M212" s="49"/>
      <c r="N212" s="49"/>
      <c r="O212" s="48"/>
      <c r="P212" s="48"/>
      <c r="Q212" s="49"/>
      <c r="R212" s="49"/>
      <c r="S212" s="10"/>
      <c r="T212" s="10"/>
      <c r="U212" s="10"/>
      <c r="V212" s="10"/>
      <c r="W212" s="10"/>
      <c r="X212" s="10"/>
      <c r="Y212" s="10"/>
      <c r="Z212" s="10"/>
      <c r="AA212" s="10"/>
    </row>
    <row r="213" hidden="1">
      <c r="A213" s="47"/>
      <c r="B213" s="47"/>
      <c r="C213" s="48"/>
      <c r="D213" s="48"/>
      <c r="E213" s="48"/>
      <c r="F213" s="48"/>
      <c r="G213" s="48"/>
      <c r="H213" s="49"/>
      <c r="I213" s="49"/>
      <c r="J213" s="49"/>
      <c r="K213" s="49"/>
      <c r="L213" s="49"/>
      <c r="M213" s="49"/>
      <c r="N213" s="49"/>
      <c r="O213" s="48"/>
      <c r="P213" s="48"/>
      <c r="Q213" s="49"/>
      <c r="R213" s="49"/>
      <c r="S213" s="10"/>
      <c r="T213" s="10"/>
      <c r="U213" s="10"/>
      <c r="V213" s="10"/>
      <c r="W213" s="10"/>
      <c r="X213" s="10"/>
      <c r="Y213" s="10"/>
      <c r="Z213" s="10"/>
      <c r="AA213" s="10"/>
    </row>
    <row r="214" hidden="1">
      <c r="A214" s="47"/>
      <c r="B214" s="47"/>
      <c r="C214" s="48"/>
      <c r="D214" s="48"/>
      <c r="E214" s="48"/>
      <c r="F214" s="48"/>
      <c r="G214" s="48"/>
      <c r="H214" s="49"/>
      <c r="I214" s="49"/>
      <c r="J214" s="49"/>
      <c r="K214" s="49"/>
      <c r="L214" s="49"/>
      <c r="M214" s="49"/>
      <c r="N214" s="49"/>
      <c r="O214" s="48"/>
      <c r="P214" s="48"/>
      <c r="Q214" s="49"/>
      <c r="R214" s="49"/>
      <c r="S214" s="10"/>
      <c r="T214" s="10"/>
      <c r="U214" s="10"/>
      <c r="V214" s="10"/>
      <c r="W214" s="10"/>
      <c r="X214" s="10"/>
      <c r="Y214" s="10"/>
      <c r="Z214" s="10"/>
      <c r="AA214" s="10"/>
    </row>
    <row r="215" hidden="1">
      <c r="A215" s="47"/>
      <c r="B215" s="47"/>
      <c r="C215" s="48"/>
      <c r="D215" s="48"/>
      <c r="E215" s="48"/>
      <c r="F215" s="48"/>
      <c r="G215" s="48"/>
      <c r="H215" s="49"/>
      <c r="I215" s="49"/>
      <c r="J215" s="49"/>
      <c r="K215" s="49"/>
      <c r="L215" s="49"/>
      <c r="M215" s="49"/>
      <c r="N215" s="49"/>
      <c r="O215" s="48"/>
      <c r="P215" s="48"/>
      <c r="Q215" s="49"/>
      <c r="R215" s="49"/>
      <c r="S215" s="10"/>
      <c r="T215" s="10"/>
      <c r="U215" s="10"/>
      <c r="V215" s="10"/>
      <c r="W215" s="10"/>
      <c r="X215" s="10"/>
      <c r="Y215" s="10"/>
      <c r="Z215" s="10"/>
      <c r="AA215" s="10"/>
    </row>
    <row r="216" hidden="1">
      <c r="A216" s="47"/>
      <c r="B216" s="47"/>
      <c r="C216" s="48"/>
      <c r="D216" s="48"/>
      <c r="E216" s="48"/>
      <c r="F216" s="48"/>
      <c r="G216" s="48"/>
      <c r="H216" s="49"/>
      <c r="I216" s="49"/>
      <c r="J216" s="49"/>
      <c r="K216" s="49"/>
      <c r="L216" s="49"/>
      <c r="M216" s="49"/>
      <c r="N216" s="49"/>
      <c r="O216" s="48"/>
      <c r="P216" s="48"/>
      <c r="Q216" s="49"/>
      <c r="R216" s="49"/>
      <c r="S216" s="10"/>
      <c r="T216" s="10"/>
      <c r="U216" s="10"/>
      <c r="V216" s="10"/>
      <c r="W216" s="10"/>
      <c r="X216" s="10"/>
      <c r="Y216" s="10"/>
      <c r="Z216" s="10"/>
      <c r="AA216" s="10"/>
    </row>
    <row r="217" hidden="1">
      <c r="A217" s="47"/>
      <c r="B217" s="47"/>
      <c r="C217" s="48"/>
      <c r="D217" s="48"/>
      <c r="E217" s="48"/>
      <c r="F217" s="48"/>
      <c r="G217" s="48"/>
      <c r="H217" s="49"/>
      <c r="I217" s="49"/>
      <c r="J217" s="49"/>
      <c r="K217" s="49"/>
      <c r="L217" s="49"/>
      <c r="M217" s="49"/>
      <c r="N217" s="49"/>
      <c r="O217" s="48"/>
      <c r="P217" s="48"/>
      <c r="Q217" s="49"/>
      <c r="R217" s="49"/>
      <c r="S217" s="10"/>
      <c r="T217" s="10"/>
      <c r="U217" s="10"/>
      <c r="V217" s="10"/>
      <c r="W217" s="10"/>
      <c r="X217" s="10"/>
      <c r="Y217" s="10"/>
      <c r="Z217" s="10"/>
      <c r="AA217" s="10"/>
    </row>
    <row r="218" hidden="1">
      <c r="A218" s="47"/>
      <c r="B218" s="47"/>
      <c r="C218" s="48"/>
      <c r="D218" s="48"/>
      <c r="E218" s="48"/>
      <c r="F218" s="48"/>
      <c r="G218" s="48"/>
      <c r="H218" s="49"/>
      <c r="I218" s="49"/>
      <c r="J218" s="49"/>
      <c r="K218" s="49"/>
      <c r="L218" s="49"/>
      <c r="M218" s="49"/>
      <c r="N218" s="49"/>
      <c r="O218" s="48"/>
      <c r="P218" s="48"/>
      <c r="Q218" s="49"/>
      <c r="R218" s="49"/>
      <c r="S218" s="10"/>
      <c r="T218" s="10"/>
      <c r="U218" s="10"/>
      <c r="V218" s="10"/>
      <c r="W218" s="10"/>
      <c r="X218" s="10"/>
      <c r="Y218" s="10"/>
      <c r="Z218" s="10"/>
      <c r="AA218" s="10"/>
    </row>
    <row r="219" hidden="1">
      <c r="A219" s="47"/>
      <c r="B219" s="47"/>
      <c r="C219" s="48"/>
      <c r="D219" s="48"/>
      <c r="E219" s="48"/>
      <c r="F219" s="48"/>
      <c r="G219" s="48"/>
      <c r="H219" s="49"/>
      <c r="I219" s="49"/>
      <c r="J219" s="49"/>
      <c r="K219" s="49"/>
      <c r="L219" s="49"/>
      <c r="M219" s="49"/>
      <c r="N219" s="49"/>
      <c r="O219" s="48"/>
      <c r="P219" s="48"/>
      <c r="Q219" s="49"/>
      <c r="R219" s="49"/>
      <c r="S219" s="10"/>
      <c r="T219" s="10"/>
      <c r="U219" s="10"/>
      <c r="V219" s="10"/>
      <c r="W219" s="10"/>
      <c r="X219" s="10"/>
      <c r="Y219" s="10"/>
      <c r="Z219" s="10"/>
      <c r="AA219" s="10"/>
    </row>
    <row r="220" hidden="1">
      <c r="A220" s="47"/>
      <c r="B220" s="47"/>
      <c r="C220" s="48"/>
      <c r="D220" s="48"/>
      <c r="E220" s="48"/>
      <c r="F220" s="48"/>
      <c r="G220" s="48"/>
      <c r="H220" s="49"/>
      <c r="I220" s="49"/>
      <c r="J220" s="49"/>
      <c r="K220" s="49"/>
      <c r="L220" s="49"/>
      <c r="M220" s="49"/>
      <c r="N220" s="49"/>
      <c r="O220" s="48"/>
      <c r="P220" s="48"/>
      <c r="Q220" s="49"/>
      <c r="R220" s="49"/>
      <c r="S220" s="10"/>
      <c r="T220" s="10"/>
      <c r="U220" s="10"/>
      <c r="V220" s="10"/>
      <c r="W220" s="10"/>
      <c r="X220" s="10"/>
      <c r="Y220" s="10"/>
      <c r="Z220" s="10"/>
      <c r="AA220" s="10"/>
    </row>
    <row r="221" hidden="1">
      <c r="A221" s="47"/>
      <c r="B221" s="47"/>
      <c r="C221" s="48"/>
      <c r="D221" s="48"/>
      <c r="E221" s="48"/>
      <c r="F221" s="48"/>
      <c r="G221" s="48"/>
      <c r="H221" s="49"/>
      <c r="I221" s="49"/>
      <c r="J221" s="49"/>
      <c r="K221" s="49"/>
      <c r="L221" s="49"/>
      <c r="M221" s="49"/>
      <c r="N221" s="49"/>
      <c r="O221" s="48"/>
      <c r="P221" s="48"/>
      <c r="Q221" s="49"/>
      <c r="R221" s="49"/>
      <c r="S221" s="10"/>
      <c r="T221" s="10"/>
      <c r="U221" s="10"/>
      <c r="V221" s="10"/>
      <c r="W221" s="10"/>
      <c r="X221" s="10"/>
      <c r="Y221" s="10"/>
      <c r="Z221" s="10"/>
      <c r="AA221" s="10"/>
    </row>
    <row r="222" hidden="1">
      <c r="A222" s="47"/>
      <c r="B222" s="47"/>
      <c r="C222" s="48"/>
      <c r="D222" s="48"/>
      <c r="E222" s="48"/>
      <c r="F222" s="48"/>
      <c r="G222" s="48"/>
      <c r="H222" s="49"/>
      <c r="I222" s="49"/>
      <c r="J222" s="49"/>
      <c r="K222" s="49"/>
      <c r="L222" s="49"/>
      <c r="M222" s="49"/>
      <c r="N222" s="49"/>
      <c r="O222" s="48"/>
      <c r="P222" s="48"/>
      <c r="Q222" s="49"/>
      <c r="R222" s="49"/>
      <c r="S222" s="10"/>
      <c r="T222" s="10"/>
      <c r="U222" s="10"/>
      <c r="V222" s="10"/>
      <c r="W222" s="10"/>
      <c r="X222" s="10"/>
      <c r="Y222" s="10"/>
      <c r="Z222" s="10"/>
      <c r="AA222" s="10"/>
    </row>
    <row r="223" hidden="1">
      <c r="A223" s="47"/>
      <c r="B223" s="47"/>
      <c r="C223" s="48"/>
      <c r="D223" s="48"/>
      <c r="E223" s="48"/>
      <c r="F223" s="48"/>
      <c r="G223" s="48"/>
      <c r="H223" s="49"/>
      <c r="I223" s="49"/>
      <c r="J223" s="49"/>
      <c r="K223" s="49"/>
      <c r="L223" s="49"/>
      <c r="M223" s="49"/>
      <c r="N223" s="49"/>
      <c r="O223" s="48"/>
      <c r="P223" s="48"/>
      <c r="Q223" s="49"/>
      <c r="R223" s="49"/>
      <c r="S223" s="10"/>
      <c r="T223" s="10"/>
      <c r="U223" s="10"/>
      <c r="V223" s="10"/>
      <c r="W223" s="10"/>
      <c r="X223" s="10"/>
      <c r="Y223" s="10"/>
      <c r="Z223" s="10"/>
      <c r="AA223" s="10"/>
    </row>
    <row r="224" hidden="1">
      <c r="A224" s="47"/>
      <c r="B224" s="47"/>
      <c r="C224" s="48"/>
      <c r="D224" s="48"/>
      <c r="E224" s="48"/>
      <c r="F224" s="48"/>
      <c r="G224" s="48"/>
      <c r="H224" s="49"/>
      <c r="I224" s="49"/>
      <c r="J224" s="49"/>
      <c r="K224" s="49"/>
      <c r="L224" s="49"/>
      <c r="M224" s="49"/>
      <c r="N224" s="49"/>
      <c r="O224" s="48"/>
      <c r="P224" s="48"/>
      <c r="Q224" s="49"/>
      <c r="R224" s="49"/>
      <c r="S224" s="10"/>
      <c r="T224" s="10"/>
      <c r="U224" s="10"/>
      <c r="V224" s="10"/>
      <c r="W224" s="10"/>
      <c r="X224" s="10"/>
      <c r="Y224" s="10"/>
      <c r="Z224" s="10"/>
      <c r="AA224" s="10"/>
    </row>
    <row r="225" hidden="1">
      <c r="A225" s="47"/>
      <c r="B225" s="47"/>
      <c r="C225" s="48"/>
      <c r="D225" s="48"/>
      <c r="E225" s="48"/>
      <c r="F225" s="48"/>
      <c r="G225" s="48"/>
      <c r="H225" s="49"/>
      <c r="I225" s="49"/>
      <c r="J225" s="49"/>
      <c r="K225" s="49"/>
      <c r="L225" s="49"/>
      <c r="M225" s="49"/>
      <c r="N225" s="49"/>
      <c r="O225" s="48"/>
      <c r="P225" s="48"/>
      <c r="Q225" s="49"/>
      <c r="R225" s="49"/>
      <c r="S225" s="10"/>
      <c r="T225" s="10"/>
      <c r="U225" s="10"/>
      <c r="V225" s="10"/>
      <c r="W225" s="10"/>
      <c r="X225" s="10"/>
      <c r="Y225" s="10"/>
      <c r="Z225" s="10"/>
      <c r="AA225" s="10"/>
    </row>
    <row r="226" hidden="1">
      <c r="A226" s="47"/>
      <c r="B226" s="47"/>
      <c r="C226" s="48"/>
      <c r="D226" s="48"/>
      <c r="E226" s="48"/>
      <c r="F226" s="48"/>
      <c r="G226" s="48"/>
      <c r="H226" s="49"/>
      <c r="I226" s="49"/>
      <c r="J226" s="49"/>
      <c r="K226" s="49"/>
      <c r="L226" s="49"/>
      <c r="M226" s="49"/>
      <c r="N226" s="49"/>
      <c r="O226" s="48"/>
      <c r="P226" s="48"/>
      <c r="Q226" s="49"/>
      <c r="R226" s="49"/>
      <c r="S226" s="10"/>
      <c r="T226" s="10"/>
      <c r="U226" s="10"/>
      <c r="V226" s="10"/>
      <c r="W226" s="10"/>
      <c r="X226" s="10"/>
      <c r="Y226" s="10"/>
      <c r="Z226" s="10"/>
      <c r="AA226" s="10"/>
    </row>
    <row r="227" hidden="1">
      <c r="A227" s="47"/>
      <c r="B227" s="47"/>
      <c r="C227" s="48"/>
      <c r="D227" s="48"/>
      <c r="E227" s="48"/>
      <c r="F227" s="48"/>
      <c r="G227" s="48"/>
      <c r="H227" s="49"/>
      <c r="I227" s="49"/>
      <c r="J227" s="49"/>
      <c r="K227" s="49"/>
      <c r="L227" s="49"/>
      <c r="M227" s="49"/>
      <c r="N227" s="49"/>
      <c r="O227" s="48"/>
      <c r="P227" s="48"/>
      <c r="Q227" s="49"/>
      <c r="R227" s="49"/>
      <c r="S227" s="10"/>
      <c r="T227" s="10"/>
      <c r="U227" s="10"/>
      <c r="V227" s="10"/>
      <c r="W227" s="10"/>
      <c r="X227" s="10"/>
      <c r="Y227" s="10"/>
      <c r="Z227" s="10"/>
      <c r="AA227" s="10"/>
    </row>
    <row r="228" hidden="1">
      <c r="A228" s="47"/>
      <c r="B228" s="47"/>
      <c r="C228" s="48"/>
      <c r="D228" s="48"/>
      <c r="E228" s="48"/>
      <c r="F228" s="48"/>
      <c r="G228" s="48"/>
      <c r="H228" s="49"/>
      <c r="I228" s="49"/>
      <c r="J228" s="49"/>
      <c r="K228" s="49"/>
      <c r="L228" s="49"/>
      <c r="M228" s="49"/>
      <c r="N228" s="49"/>
      <c r="O228" s="48"/>
      <c r="P228" s="48"/>
      <c r="Q228" s="49"/>
      <c r="R228" s="49"/>
      <c r="S228" s="10"/>
      <c r="T228" s="10"/>
      <c r="U228" s="10"/>
      <c r="V228" s="10"/>
      <c r="W228" s="10"/>
      <c r="X228" s="10"/>
      <c r="Y228" s="10"/>
      <c r="Z228" s="10"/>
      <c r="AA228" s="10"/>
    </row>
    <row r="229" hidden="1">
      <c r="A229" s="47"/>
      <c r="B229" s="47"/>
      <c r="C229" s="48"/>
      <c r="D229" s="48"/>
      <c r="E229" s="48"/>
      <c r="F229" s="48"/>
      <c r="G229" s="48"/>
      <c r="H229" s="49"/>
      <c r="I229" s="49"/>
      <c r="J229" s="49"/>
      <c r="K229" s="49"/>
      <c r="L229" s="49"/>
      <c r="M229" s="49"/>
      <c r="N229" s="49"/>
      <c r="O229" s="48"/>
      <c r="P229" s="48"/>
      <c r="Q229" s="49"/>
      <c r="R229" s="49"/>
      <c r="S229" s="10"/>
      <c r="T229" s="10"/>
      <c r="U229" s="10"/>
      <c r="V229" s="10"/>
      <c r="W229" s="10"/>
      <c r="X229" s="10"/>
      <c r="Y229" s="10"/>
      <c r="Z229" s="10"/>
      <c r="AA229" s="10"/>
    </row>
    <row r="230" hidden="1">
      <c r="A230" s="47"/>
      <c r="B230" s="47"/>
      <c r="C230" s="48"/>
      <c r="D230" s="48"/>
      <c r="E230" s="48"/>
      <c r="F230" s="48"/>
      <c r="G230" s="48"/>
      <c r="H230" s="49"/>
      <c r="I230" s="49"/>
      <c r="J230" s="49"/>
      <c r="K230" s="49"/>
      <c r="L230" s="49"/>
      <c r="M230" s="49"/>
      <c r="N230" s="49"/>
      <c r="O230" s="48"/>
      <c r="P230" s="48"/>
      <c r="Q230" s="49"/>
      <c r="R230" s="49"/>
      <c r="S230" s="10"/>
      <c r="T230" s="10"/>
      <c r="U230" s="10"/>
      <c r="V230" s="10"/>
      <c r="W230" s="10"/>
      <c r="X230" s="10"/>
      <c r="Y230" s="10"/>
      <c r="Z230" s="10"/>
      <c r="AA230" s="10"/>
    </row>
    <row r="231" hidden="1">
      <c r="A231" s="47"/>
      <c r="B231" s="47"/>
      <c r="C231" s="48"/>
      <c r="D231" s="48"/>
      <c r="E231" s="48"/>
      <c r="F231" s="48"/>
      <c r="G231" s="48"/>
      <c r="H231" s="49"/>
      <c r="I231" s="49"/>
      <c r="J231" s="49"/>
      <c r="K231" s="49"/>
      <c r="L231" s="49"/>
      <c r="M231" s="49"/>
      <c r="N231" s="49"/>
      <c r="O231" s="48"/>
      <c r="P231" s="48"/>
      <c r="Q231" s="49"/>
      <c r="R231" s="49"/>
      <c r="S231" s="10"/>
      <c r="T231" s="10"/>
      <c r="U231" s="10"/>
      <c r="V231" s="10"/>
      <c r="W231" s="10"/>
      <c r="X231" s="10"/>
      <c r="Y231" s="10"/>
      <c r="Z231" s="10"/>
      <c r="AA231" s="10"/>
    </row>
    <row r="232" hidden="1">
      <c r="A232" s="47"/>
      <c r="B232" s="47"/>
      <c r="C232" s="48"/>
      <c r="D232" s="48"/>
      <c r="E232" s="48"/>
      <c r="F232" s="48"/>
      <c r="G232" s="48"/>
      <c r="H232" s="49"/>
      <c r="I232" s="49"/>
      <c r="J232" s="49"/>
      <c r="K232" s="49"/>
      <c r="L232" s="49"/>
      <c r="M232" s="49"/>
      <c r="N232" s="49"/>
      <c r="O232" s="48"/>
      <c r="P232" s="48"/>
      <c r="Q232" s="49"/>
      <c r="R232" s="49"/>
      <c r="S232" s="10"/>
      <c r="T232" s="10"/>
      <c r="U232" s="10"/>
      <c r="V232" s="10"/>
      <c r="W232" s="10"/>
      <c r="X232" s="10"/>
      <c r="Y232" s="10"/>
      <c r="Z232" s="10"/>
      <c r="AA232" s="10"/>
    </row>
    <row r="233" hidden="1">
      <c r="A233" s="47"/>
      <c r="B233" s="47"/>
      <c r="C233" s="48"/>
      <c r="D233" s="48"/>
      <c r="E233" s="48"/>
      <c r="F233" s="48"/>
      <c r="G233" s="48"/>
      <c r="H233" s="49"/>
      <c r="I233" s="49"/>
      <c r="J233" s="49"/>
      <c r="K233" s="49"/>
      <c r="L233" s="49"/>
      <c r="M233" s="49"/>
      <c r="N233" s="49"/>
      <c r="O233" s="48"/>
      <c r="P233" s="48"/>
      <c r="Q233" s="49"/>
      <c r="R233" s="49"/>
      <c r="S233" s="10"/>
      <c r="T233" s="10"/>
      <c r="U233" s="10"/>
      <c r="V233" s="10"/>
      <c r="W233" s="10"/>
      <c r="X233" s="10"/>
      <c r="Y233" s="10"/>
      <c r="Z233" s="10"/>
      <c r="AA233" s="10"/>
    </row>
    <row r="234" hidden="1">
      <c r="A234" s="47"/>
      <c r="B234" s="47"/>
      <c r="C234" s="48"/>
      <c r="D234" s="48"/>
      <c r="E234" s="48"/>
      <c r="F234" s="48"/>
      <c r="G234" s="48"/>
      <c r="H234" s="49"/>
      <c r="I234" s="49"/>
      <c r="J234" s="49"/>
      <c r="K234" s="49"/>
      <c r="L234" s="49"/>
      <c r="M234" s="49"/>
      <c r="N234" s="49"/>
      <c r="O234" s="48"/>
      <c r="P234" s="48"/>
      <c r="Q234" s="49"/>
      <c r="R234" s="49"/>
      <c r="S234" s="10"/>
      <c r="T234" s="10"/>
      <c r="U234" s="10"/>
      <c r="V234" s="10"/>
      <c r="W234" s="10"/>
      <c r="X234" s="10"/>
      <c r="Y234" s="10"/>
      <c r="Z234" s="10"/>
      <c r="AA234" s="10"/>
    </row>
    <row r="235" hidden="1">
      <c r="A235" s="47"/>
      <c r="B235" s="47"/>
      <c r="C235" s="48"/>
      <c r="D235" s="48"/>
      <c r="E235" s="48"/>
      <c r="F235" s="48"/>
      <c r="G235" s="48"/>
      <c r="H235" s="49"/>
      <c r="I235" s="49"/>
      <c r="J235" s="49"/>
      <c r="K235" s="49"/>
      <c r="L235" s="49"/>
      <c r="M235" s="49"/>
      <c r="N235" s="49"/>
      <c r="O235" s="48"/>
      <c r="P235" s="48"/>
      <c r="Q235" s="49"/>
      <c r="R235" s="49"/>
      <c r="S235" s="10"/>
      <c r="T235" s="10"/>
      <c r="U235" s="10"/>
      <c r="V235" s="10"/>
      <c r="W235" s="10"/>
      <c r="X235" s="10"/>
      <c r="Y235" s="10"/>
      <c r="Z235" s="10"/>
      <c r="AA235" s="10"/>
    </row>
    <row r="236" hidden="1">
      <c r="A236" s="47"/>
      <c r="B236" s="47"/>
      <c r="C236" s="48"/>
      <c r="D236" s="48"/>
      <c r="E236" s="48"/>
      <c r="F236" s="48"/>
      <c r="G236" s="48"/>
      <c r="H236" s="49"/>
      <c r="I236" s="49"/>
      <c r="J236" s="49"/>
      <c r="K236" s="49"/>
      <c r="L236" s="49"/>
      <c r="M236" s="49"/>
      <c r="N236" s="49"/>
      <c r="O236" s="48"/>
      <c r="P236" s="48"/>
      <c r="Q236" s="49"/>
      <c r="R236" s="49"/>
      <c r="S236" s="10"/>
      <c r="T236" s="10"/>
      <c r="U236" s="10"/>
      <c r="V236" s="10"/>
      <c r="W236" s="10"/>
      <c r="X236" s="10"/>
      <c r="Y236" s="10"/>
      <c r="Z236" s="10"/>
      <c r="AA236" s="10"/>
    </row>
    <row r="237" hidden="1">
      <c r="A237" s="47"/>
      <c r="B237" s="47"/>
      <c r="C237" s="48"/>
      <c r="D237" s="48"/>
      <c r="E237" s="48"/>
      <c r="F237" s="48"/>
      <c r="G237" s="48"/>
      <c r="H237" s="49"/>
      <c r="I237" s="49"/>
      <c r="J237" s="49"/>
      <c r="K237" s="49"/>
      <c r="L237" s="49"/>
      <c r="M237" s="49"/>
      <c r="N237" s="49"/>
      <c r="O237" s="48"/>
      <c r="P237" s="48"/>
      <c r="Q237" s="49"/>
      <c r="R237" s="49"/>
      <c r="S237" s="10"/>
      <c r="T237" s="10"/>
      <c r="U237" s="10"/>
      <c r="V237" s="10"/>
      <c r="W237" s="10"/>
      <c r="X237" s="10"/>
      <c r="Y237" s="10"/>
      <c r="Z237" s="10"/>
      <c r="AA237" s="10"/>
    </row>
    <row r="238" hidden="1">
      <c r="A238" s="47"/>
      <c r="B238" s="47"/>
      <c r="C238" s="48"/>
      <c r="D238" s="48"/>
      <c r="E238" s="48"/>
      <c r="F238" s="48"/>
      <c r="G238" s="48"/>
      <c r="H238" s="49"/>
      <c r="I238" s="49"/>
      <c r="J238" s="49"/>
      <c r="K238" s="49"/>
      <c r="L238" s="49"/>
      <c r="M238" s="49"/>
      <c r="N238" s="49"/>
      <c r="O238" s="48"/>
      <c r="P238" s="48"/>
      <c r="Q238" s="49"/>
      <c r="R238" s="49"/>
      <c r="S238" s="10"/>
      <c r="T238" s="10"/>
      <c r="U238" s="10"/>
      <c r="V238" s="10"/>
      <c r="W238" s="10"/>
      <c r="X238" s="10"/>
      <c r="Y238" s="10"/>
      <c r="Z238" s="10"/>
      <c r="AA238" s="10"/>
    </row>
    <row r="239" hidden="1">
      <c r="A239" s="47"/>
      <c r="B239" s="47"/>
      <c r="C239" s="48"/>
      <c r="D239" s="48"/>
      <c r="E239" s="48"/>
      <c r="F239" s="48"/>
      <c r="G239" s="48"/>
      <c r="H239" s="49"/>
      <c r="I239" s="49"/>
      <c r="J239" s="49"/>
      <c r="K239" s="49"/>
      <c r="L239" s="49"/>
      <c r="M239" s="49"/>
      <c r="N239" s="49"/>
      <c r="O239" s="48"/>
      <c r="P239" s="48"/>
      <c r="Q239" s="49"/>
      <c r="R239" s="49"/>
      <c r="S239" s="10"/>
      <c r="T239" s="10"/>
      <c r="U239" s="10"/>
      <c r="V239" s="10"/>
      <c r="W239" s="10"/>
      <c r="X239" s="10"/>
      <c r="Y239" s="10"/>
      <c r="Z239" s="10"/>
      <c r="AA239" s="10"/>
    </row>
    <row r="240" hidden="1">
      <c r="A240" s="47"/>
      <c r="B240" s="47"/>
      <c r="C240" s="48"/>
      <c r="D240" s="48"/>
      <c r="E240" s="48"/>
      <c r="F240" s="48"/>
      <c r="G240" s="48"/>
      <c r="H240" s="49"/>
      <c r="I240" s="49"/>
      <c r="J240" s="49"/>
      <c r="K240" s="49"/>
      <c r="L240" s="49"/>
      <c r="M240" s="49"/>
      <c r="N240" s="49"/>
      <c r="O240" s="48"/>
      <c r="P240" s="48"/>
      <c r="Q240" s="49"/>
      <c r="R240" s="49"/>
      <c r="S240" s="10"/>
      <c r="T240" s="10"/>
      <c r="U240" s="10"/>
      <c r="V240" s="10"/>
      <c r="W240" s="10"/>
      <c r="X240" s="10"/>
      <c r="Y240" s="10"/>
      <c r="Z240" s="10"/>
      <c r="AA240" s="10"/>
    </row>
    <row r="241" hidden="1">
      <c r="A241" s="47"/>
      <c r="B241" s="47"/>
      <c r="C241" s="48"/>
      <c r="D241" s="48"/>
      <c r="E241" s="48"/>
      <c r="F241" s="48"/>
      <c r="G241" s="48"/>
      <c r="H241" s="49"/>
      <c r="I241" s="49"/>
      <c r="J241" s="49"/>
      <c r="K241" s="49"/>
      <c r="L241" s="49"/>
      <c r="M241" s="49"/>
      <c r="N241" s="49"/>
      <c r="O241" s="48"/>
      <c r="P241" s="48"/>
      <c r="Q241" s="49"/>
      <c r="R241" s="49"/>
      <c r="S241" s="10"/>
      <c r="T241" s="10"/>
      <c r="U241" s="10"/>
      <c r="V241" s="10"/>
      <c r="W241" s="10"/>
      <c r="X241" s="10"/>
      <c r="Y241" s="10"/>
      <c r="Z241" s="10"/>
      <c r="AA241" s="10"/>
    </row>
    <row r="242" hidden="1">
      <c r="A242" s="47"/>
      <c r="B242" s="47"/>
      <c r="C242" s="48"/>
      <c r="D242" s="48"/>
      <c r="E242" s="48"/>
      <c r="F242" s="48"/>
      <c r="G242" s="48"/>
      <c r="H242" s="49"/>
      <c r="I242" s="49"/>
      <c r="J242" s="49"/>
      <c r="K242" s="49"/>
      <c r="L242" s="49"/>
      <c r="M242" s="49"/>
      <c r="N242" s="49"/>
      <c r="O242" s="48"/>
      <c r="P242" s="48"/>
      <c r="Q242" s="49"/>
      <c r="R242" s="49"/>
      <c r="S242" s="10"/>
      <c r="T242" s="10"/>
      <c r="U242" s="10"/>
      <c r="V242" s="10"/>
      <c r="W242" s="10"/>
      <c r="X242" s="10"/>
      <c r="Y242" s="10"/>
      <c r="Z242" s="10"/>
      <c r="AA242" s="10"/>
    </row>
    <row r="243" hidden="1">
      <c r="A243" s="47"/>
      <c r="B243" s="47"/>
      <c r="C243" s="48"/>
      <c r="D243" s="48"/>
      <c r="E243" s="48"/>
      <c r="F243" s="48"/>
      <c r="G243" s="48"/>
      <c r="H243" s="49"/>
      <c r="I243" s="49"/>
      <c r="J243" s="49"/>
      <c r="K243" s="49"/>
      <c r="L243" s="49"/>
      <c r="M243" s="49"/>
      <c r="N243" s="49"/>
      <c r="O243" s="48"/>
      <c r="P243" s="48"/>
      <c r="Q243" s="49"/>
      <c r="R243" s="49"/>
      <c r="S243" s="10"/>
      <c r="T243" s="10"/>
      <c r="U243" s="10"/>
      <c r="V243" s="10"/>
      <c r="W243" s="10"/>
      <c r="X243" s="10"/>
      <c r="Y243" s="10"/>
      <c r="Z243" s="10"/>
      <c r="AA243" s="10"/>
    </row>
    <row r="244" hidden="1">
      <c r="A244" s="47"/>
      <c r="B244" s="47"/>
      <c r="C244" s="48"/>
      <c r="D244" s="48"/>
      <c r="E244" s="48"/>
      <c r="F244" s="48"/>
      <c r="G244" s="48"/>
      <c r="H244" s="49"/>
      <c r="I244" s="49"/>
      <c r="J244" s="49"/>
      <c r="K244" s="49"/>
      <c r="L244" s="49"/>
      <c r="M244" s="49"/>
      <c r="N244" s="49"/>
      <c r="O244" s="48"/>
      <c r="P244" s="48"/>
      <c r="Q244" s="49"/>
      <c r="R244" s="49"/>
      <c r="S244" s="10"/>
      <c r="T244" s="10"/>
      <c r="U244" s="10"/>
      <c r="V244" s="10"/>
      <c r="W244" s="10"/>
      <c r="X244" s="10"/>
      <c r="Y244" s="10"/>
      <c r="Z244" s="10"/>
      <c r="AA244" s="10"/>
    </row>
    <row r="245" hidden="1">
      <c r="A245" s="47"/>
      <c r="B245" s="47"/>
      <c r="C245" s="48"/>
      <c r="D245" s="48"/>
      <c r="E245" s="48"/>
      <c r="F245" s="48"/>
      <c r="G245" s="48"/>
      <c r="H245" s="49"/>
      <c r="I245" s="49"/>
      <c r="J245" s="49"/>
      <c r="K245" s="49"/>
      <c r="L245" s="49"/>
      <c r="M245" s="49"/>
      <c r="N245" s="49"/>
      <c r="O245" s="48"/>
      <c r="P245" s="48"/>
      <c r="Q245" s="49"/>
      <c r="R245" s="49"/>
      <c r="S245" s="10"/>
      <c r="T245" s="10"/>
      <c r="U245" s="10"/>
      <c r="V245" s="10"/>
      <c r="W245" s="10"/>
      <c r="X245" s="10"/>
      <c r="Y245" s="10"/>
      <c r="Z245" s="10"/>
      <c r="AA245" s="10"/>
    </row>
    <row r="246" hidden="1">
      <c r="A246" s="47"/>
      <c r="B246" s="47"/>
      <c r="C246" s="48"/>
      <c r="D246" s="48"/>
      <c r="E246" s="48"/>
      <c r="F246" s="48"/>
      <c r="G246" s="48"/>
      <c r="H246" s="49"/>
      <c r="I246" s="49"/>
      <c r="J246" s="49"/>
      <c r="K246" s="49"/>
      <c r="L246" s="49"/>
      <c r="M246" s="49"/>
      <c r="N246" s="49"/>
      <c r="O246" s="48"/>
      <c r="P246" s="48"/>
      <c r="Q246" s="49"/>
      <c r="R246" s="49"/>
      <c r="S246" s="10"/>
      <c r="T246" s="10"/>
      <c r="U246" s="10"/>
      <c r="V246" s="10"/>
      <c r="W246" s="10"/>
      <c r="X246" s="10"/>
      <c r="Y246" s="10"/>
      <c r="Z246" s="10"/>
      <c r="AA246" s="10"/>
    </row>
    <row r="247" hidden="1">
      <c r="A247" s="47"/>
      <c r="B247" s="47"/>
      <c r="C247" s="48"/>
      <c r="D247" s="48"/>
      <c r="E247" s="48"/>
      <c r="F247" s="48"/>
      <c r="G247" s="48"/>
      <c r="H247" s="49"/>
      <c r="I247" s="49"/>
      <c r="J247" s="49"/>
      <c r="K247" s="49"/>
      <c r="L247" s="49"/>
      <c r="M247" s="49"/>
      <c r="N247" s="49"/>
      <c r="O247" s="48"/>
      <c r="P247" s="48"/>
      <c r="Q247" s="49"/>
      <c r="R247" s="49"/>
      <c r="S247" s="10"/>
      <c r="T247" s="10"/>
      <c r="U247" s="10"/>
      <c r="V247" s="10"/>
      <c r="W247" s="10"/>
      <c r="X247" s="10"/>
      <c r="Y247" s="10"/>
      <c r="Z247" s="10"/>
      <c r="AA247" s="10"/>
    </row>
    <row r="248" hidden="1">
      <c r="A248" s="47"/>
      <c r="B248" s="47"/>
      <c r="C248" s="48"/>
      <c r="D248" s="48"/>
      <c r="E248" s="48"/>
      <c r="F248" s="48"/>
      <c r="G248" s="48"/>
      <c r="H248" s="49"/>
      <c r="I248" s="49"/>
      <c r="J248" s="49"/>
      <c r="K248" s="49"/>
      <c r="L248" s="49"/>
      <c r="M248" s="49"/>
      <c r="N248" s="49"/>
      <c r="O248" s="48"/>
      <c r="P248" s="48"/>
      <c r="Q248" s="49"/>
      <c r="R248" s="49"/>
      <c r="S248" s="10"/>
      <c r="T248" s="10"/>
      <c r="U248" s="10"/>
      <c r="V248" s="10"/>
      <c r="W248" s="10"/>
      <c r="X248" s="10"/>
      <c r="Y248" s="10"/>
      <c r="Z248" s="10"/>
      <c r="AA248" s="10"/>
    </row>
    <row r="249" hidden="1">
      <c r="A249" s="47"/>
      <c r="B249" s="47"/>
      <c r="C249" s="48"/>
      <c r="D249" s="48"/>
      <c r="E249" s="48"/>
      <c r="F249" s="48"/>
      <c r="G249" s="48"/>
      <c r="H249" s="49"/>
      <c r="I249" s="49"/>
      <c r="J249" s="49"/>
      <c r="K249" s="49"/>
      <c r="L249" s="49"/>
      <c r="M249" s="49"/>
      <c r="N249" s="49"/>
      <c r="O249" s="48"/>
      <c r="P249" s="48"/>
      <c r="Q249" s="49"/>
      <c r="R249" s="49"/>
      <c r="S249" s="10"/>
      <c r="T249" s="10"/>
      <c r="U249" s="10"/>
      <c r="V249" s="10"/>
      <c r="W249" s="10"/>
      <c r="X249" s="10"/>
      <c r="Y249" s="10"/>
      <c r="Z249" s="10"/>
      <c r="AA249" s="10"/>
    </row>
    <row r="250" hidden="1">
      <c r="A250" s="47"/>
      <c r="B250" s="47"/>
      <c r="C250" s="48"/>
      <c r="D250" s="48"/>
      <c r="E250" s="48"/>
      <c r="F250" s="48"/>
      <c r="G250" s="48"/>
      <c r="H250" s="49"/>
      <c r="I250" s="49"/>
      <c r="J250" s="49"/>
      <c r="K250" s="49"/>
      <c r="L250" s="49"/>
      <c r="M250" s="49"/>
      <c r="N250" s="49"/>
      <c r="O250" s="48"/>
      <c r="P250" s="48"/>
      <c r="Q250" s="49"/>
      <c r="R250" s="49"/>
      <c r="S250" s="10"/>
      <c r="T250" s="10"/>
      <c r="U250" s="10"/>
      <c r="V250" s="10"/>
      <c r="W250" s="10"/>
      <c r="X250" s="10"/>
      <c r="Y250" s="10"/>
      <c r="Z250" s="10"/>
      <c r="AA250" s="10"/>
    </row>
    <row r="251" hidden="1">
      <c r="A251" s="47"/>
      <c r="B251" s="47"/>
      <c r="C251" s="48"/>
      <c r="D251" s="48"/>
      <c r="E251" s="48"/>
      <c r="F251" s="48"/>
      <c r="G251" s="48"/>
      <c r="H251" s="49"/>
      <c r="I251" s="49"/>
      <c r="J251" s="49"/>
      <c r="K251" s="49"/>
      <c r="L251" s="49"/>
      <c r="M251" s="49"/>
      <c r="N251" s="49"/>
      <c r="O251" s="48"/>
      <c r="P251" s="48"/>
      <c r="Q251" s="49"/>
      <c r="R251" s="49"/>
      <c r="S251" s="10"/>
      <c r="T251" s="10"/>
      <c r="U251" s="10"/>
      <c r="V251" s="10"/>
      <c r="W251" s="10"/>
      <c r="X251" s="10"/>
      <c r="Y251" s="10"/>
      <c r="Z251" s="10"/>
      <c r="AA251" s="10"/>
    </row>
    <row r="252" hidden="1">
      <c r="A252" s="47"/>
      <c r="B252" s="47"/>
      <c r="C252" s="48"/>
      <c r="D252" s="48"/>
      <c r="E252" s="48"/>
      <c r="F252" s="48"/>
      <c r="G252" s="48"/>
      <c r="H252" s="49"/>
      <c r="I252" s="49"/>
      <c r="J252" s="49"/>
      <c r="K252" s="49"/>
      <c r="L252" s="49"/>
      <c r="M252" s="49"/>
      <c r="N252" s="49"/>
      <c r="O252" s="48"/>
      <c r="P252" s="48"/>
      <c r="Q252" s="49"/>
      <c r="R252" s="49"/>
      <c r="S252" s="10"/>
      <c r="T252" s="10"/>
      <c r="U252" s="10"/>
      <c r="V252" s="10"/>
      <c r="W252" s="10"/>
      <c r="X252" s="10"/>
      <c r="Y252" s="10"/>
      <c r="Z252" s="10"/>
      <c r="AA252" s="10"/>
    </row>
    <row r="253" hidden="1">
      <c r="A253" s="47"/>
      <c r="B253" s="47"/>
      <c r="C253" s="48"/>
      <c r="D253" s="48"/>
      <c r="E253" s="48"/>
      <c r="F253" s="48"/>
      <c r="G253" s="48"/>
      <c r="H253" s="49"/>
      <c r="I253" s="49"/>
      <c r="J253" s="49"/>
      <c r="K253" s="49"/>
      <c r="L253" s="49"/>
      <c r="M253" s="49"/>
      <c r="N253" s="49"/>
      <c r="O253" s="48"/>
      <c r="P253" s="48"/>
      <c r="Q253" s="49"/>
      <c r="R253" s="49"/>
      <c r="S253" s="10"/>
      <c r="T253" s="10"/>
      <c r="U253" s="10"/>
      <c r="V253" s="10"/>
      <c r="W253" s="10"/>
      <c r="X253" s="10"/>
      <c r="Y253" s="10"/>
      <c r="Z253" s="10"/>
      <c r="AA253" s="10"/>
    </row>
    <row r="254" hidden="1">
      <c r="A254" s="47"/>
      <c r="B254" s="47"/>
      <c r="C254" s="48"/>
      <c r="D254" s="48"/>
      <c r="E254" s="48"/>
      <c r="F254" s="48"/>
      <c r="G254" s="48"/>
      <c r="H254" s="49"/>
      <c r="I254" s="49"/>
      <c r="J254" s="49"/>
      <c r="K254" s="49"/>
      <c r="L254" s="49"/>
      <c r="M254" s="49"/>
      <c r="N254" s="49"/>
      <c r="O254" s="48"/>
      <c r="P254" s="48"/>
      <c r="Q254" s="49"/>
      <c r="R254" s="49"/>
      <c r="S254" s="10"/>
      <c r="T254" s="10"/>
      <c r="U254" s="10"/>
      <c r="V254" s="10"/>
      <c r="W254" s="10"/>
      <c r="X254" s="10"/>
      <c r="Y254" s="10"/>
      <c r="Z254" s="10"/>
      <c r="AA254" s="10"/>
    </row>
    <row r="255" hidden="1">
      <c r="A255" s="47"/>
      <c r="B255" s="47"/>
      <c r="C255" s="48"/>
      <c r="D255" s="48"/>
      <c r="E255" s="48"/>
      <c r="F255" s="48"/>
      <c r="G255" s="48"/>
      <c r="H255" s="49"/>
      <c r="I255" s="49"/>
      <c r="J255" s="49"/>
      <c r="K255" s="49"/>
      <c r="L255" s="49"/>
      <c r="M255" s="49"/>
      <c r="N255" s="49"/>
      <c r="O255" s="48"/>
      <c r="P255" s="48"/>
      <c r="Q255" s="49"/>
      <c r="R255" s="49"/>
      <c r="S255" s="10"/>
      <c r="T255" s="10"/>
      <c r="U255" s="10"/>
      <c r="V255" s="10"/>
      <c r="W255" s="10"/>
      <c r="X255" s="10"/>
      <c r="Y255" s="10"/>
      <c r="Z255" s="10"/>
      <c r="AA255" s="10"/>
    </row>
    <row r="256" hidden="1">
      <c r="A256" s="47"/>
      <c r="B256" s="47"/>
      <c r="C256" s="48"/>
      <c r="D256" s="48"/>
      <c r="E256" s="48"/>
      <c r="F256" s="48"/>
      <c r="G256" s="48"/>
      <c r="H256" s="49"/>
      <c r="I256" s="49"/>
      <c r="J256" s="49"/>
      <c r="K256" s="49"/>
      <c r="L256" s="49"/>
      <c r="M256" s="49"/>
      <c r="N256" s="49"/>
      <c r="O256" s="48"/>
      <c r="P256" s="48"/>
      <c r="Q256" s="49"/>
      <c r="R256" s="49"/>
      <c r="S256" s="10"/>
      <c r="T256" s="10"/>
      <c r="U256" s="10"/>
      <c r="V256" s="10"/>
      <c r="W256" s="10"/>
      <c r="X256" s="10"/>
      <c r="Y256" s="10"/>
      <c r="Z256" s="10"/>
      <c r="AA256" s="10"/>
    </row>
    <row r="257" hidden="1">
      <c r="A257" s="47"/>
      <c r="B257" s="47"/>
      <c r="C257" s="48"/>
      <c r="D257" s="48"/>
      <c r="E257" s="48"/>
      <c r="F257" s="48"/>
      <c r="G257" s="48"/>
      <c r="H257" s="49"/>
      <c r="I257" s="49"/>
      <c r="J257" s="49"/>
      <c r="K257" s="49"/>
      <c r="L257" s="49"/>
      <c r="M257" s="49"/>
      <c r="N257" s="49"/>
      <c r="O257" s="48"/>
      <c r="P257" s="48"/>
      <c r="Q257" s="49"/>
      <c r="R257" s="49"/>
      <c r="S257" s="10"/>
      <c r="T257" s="10"/>
      <c r="U257" s="10"/>
      <c r="V257" s="10"/>
      <c r="W257" s="10"/>
      <c r="X257" s="10"/>
      <c r="Y257" s="10"/>
      <c r="Z257" s="10"/>
      <c r="AA257" s="10"/>
    </row>
    <row r="258" hidden="1">
      <c r="A258" s="47"/>
      <c r="B258" s="47"/>
      <c r="C258" s="48"/>
      <c r="D258" s="48"/>
      <c r="E258" s="48"/>
      <c r="F258" s="48"/>
      <c r="G258" s="48"/>
      <c r="H258" s="49"/>
      <c r="I258" s="49"/>
      <c r="J258" s="49"/>
      <c r="K258" s="49"/>
      <c r="L258" s="49"/>
      <c r="M258" s="49"/>
      <c r="N258" s="49"/>
      <c r="O258" s="48"/>
      <c r="P258" s="48"/>
      <c r="Q258" s="49"/>
      <c r="R258" s="49"/>
      <c r="S258" s="10"/>
      <c r="T258" s="10"/>
      <c r="U258" s="10"/>
      <c r="V258" s="10"/>
      <c r="W258" s="10"/>
      <c r="X258" s="10"/>
      <c r="Y258" s="10"/>
      <c r="Z258" s="10"/>
      <c r="AA258" s="10"/>
    </row>
    <row r="259" hidden="1">
      <c r="A259" s="47"/>
      <c r="B259" s="47"/>
      <c r="C259" s="48"/>
      <c r="D259" s="48"/>
      <c r="E259" s="48"/>
      <c r="F259" s="48"/>
      <c r="G259" s="48"/>
      <c r="H259" s="49"/>
      <c r="I259" s="49"/>
      <c r="J259" s="49"/>
      <c r="K259" s="49"/>
      <c r="L259" s="49"/>
      <c r="M259" s="49"/>
      <c r="N259" s="49"/>
      <c r="O259" s="48"/>
      <c r="P259" s="48"/>
      <c r="Q259" s="49"/>
      <c r="R259" s="49"/>
      <c r="S259" s="10"/>
      <c r="T259" s="10"/>
      <c r="U259" s="10"/>
      <c r="V259" s="10"/>
      <c r="W259" s="10"/>
      <c r="X259" s="10"/>
      <c r="Y259" s="10"/>
      <c r="Z259" s="10"/>
      <c r="AA259" s="10"/>
    </row>
    <row r="260" hidden="1">
      <c r="A260" s="47"/>
      <c r="B260" s="47"/>
      <c r="C260" s="48"/>
      <c r="D260" s="48"/>
      <c r="E260" s="48"/>
      <c r="F260" s="48"/>
      <c r="G260" s="48"/>
      <c r="H260" s="49"/>
      <c r="I260" s="49"/>
      <c r="J260" s="49"/>
      <c r="K260" s="49"/>
      <c r="L260" s="49"/>
      <c r="M260" s="49"/>
      <c r="N260" s="49"/>
      <c r="O260" s="48"/>
      <c r="P260" s="48"/>
      <c r="Q260" s="49"/>
      <c r="R260" s="49"/>
      <c r="S260" s="10"/>
      <c r="T260" s="10"/>
      <c r="U260" s="10"/>
      <c r="V260" s="10"/>
      <c r="W260" s="10"/>
      <c r="X260" s="10"/>
      <c r="Y260" s="10"/>
      <c r="Z260" s="10"/>
      <c r="AA260" s="10"/>
    </row>
    <row r="261" hidden="1">
      <c r="A261" s="47"/>
      <c r="B261" s="47"/>
      <c r="C261" s="48"/>
      <c r="D261" s="48"/>
      <c r="E261" s="48"/>
      <c r="F261" s="48"/>
      <c r="G261" s="48"/>
      <c r="H261" s="49"/>
      <c r="I261" s="49"/>
      <c r="J261" s="49"/>
      <c r="K261" s="49"/>
      <c r="L261" s="49"/>
      <c r="M261" s="49"/>
      <c r="N261" s="49"/>
      <c r="O261" s="48"/>
      <c r="P261" s="48"/>
      <c r="Q261" s="49"/>
      <c r="R261" s="49"/>
      <c r="S261" s="10"/>
      <c r="T261" s="10"/>
      <c r="U261" s="10"/>
      <c r="V261" s="10"/>
      <c r="W261" s="10"/>
      <c r="X261" s="10"/>
      <c r="Y261" s="10"/>
      <c r="Z261" s="10"/>
      <c r="AA261" s="10"/>
    </row>
    <row r="262" hidden="1">
      <c r="A262" s="47"/>
      <c r="B262" s="47"/>
      <c r="C262" s="48"/>
      <c r="D262" s="48"/>
      <c r="E262" s="48"/>
      <c r="F262" s="48"/>
      <c r="G262" s="48"/>
      <c r="H262" s="49"/>
      <c r="I262" s="49"/>
      <c r="J262" s="49"/>
      <c r="K262" s="49"/>
      <c r="L262" s="49"/>
      <c r="M262" s="49"/>
      <c r="N262" s="49"/>
      <c r="O262" s="48"/>
      <c r="P262" s="48"/>
      <c r="Q262" s="49"/>
      <c r="R262" s="49"/>
      <c r="S262" s="10"/>
      <c r="T262" s="10"/>
      <c r="U262" s="10"/>
      <c r="V262" s="10"/>
      <c r="W262" s="10"/>
      <c r="X262" s="10"/>
      <c r="Y262" s="10"/>
      <c r="Z262" s="10"/>
      <c r="AA262" s="10"/>
    </row>
    <row r="263" hidden="1">
      <c r="A263" s="47"/>
      <c r="B263" s="47"/>
      <c r="C263" s="48"/>
      <c r="D263" s="48"/>
      <c r="E263" s="48"/>
      <c r="F263" s="48"/>
      <c r="G263" s="48"/>
      <c r="H263" s="49"/>
      <c r="I263" s="49"/>
      <c r="J263" s="49"/>
      <c r="K263" s="49"/>
      <c r="L263" s="49"/>
      <c r="M263" s="49"/>
      <c r="N263" s="49"/>
      <c r="O263" s="48"/>
      <c r="P263" s="48"/>
      <c r="Q263" s="49"/>
      <c r="R263" s="49"/>
      <c r="S263" s="10"/>
      <c r="T263" s="10"/>
      <c r="U263" s="10"/>
      <c r="V263" s="10"/>
      <c r="W263" s="10"/>
      <c r="X263" s="10"/>
      <c r="Y263" s="10"/>
      <c r="Z263" s="10"/>
      <c r="AA263" s="10"/>
    </row>
    <row r="264" hidden="1">
      <c r="A264" s="47"/>
      <c r="B264" s="47"/>
      <c r="C264" s="48"/>
      <c r="D264" s="48"/>
      <c r="E264" s="48"/>
      <c r="F264" s="48"/>
      <c r="G264" s="48"/>
      <c r="H264" s="49"/>
      <c r="I264" s="49"/>
      <c r="J264" s="49"/>
      <c r="K264" s="49"/>
      <c r="L264" s="49"/>
      <c r="M264" s="49"/>
      <c r="N264" s="49"/>
      <c r="O264" s="48"/>
      <c r="P264" s="48"/>
      <c r="Q264" s="49"/>
      <c r="R264" s="49"/>
      <c r="S264" s="10"/>
      <c r="T264" s="10"/>
      <c r="U264" s="10"/>
      <c r="V264" s="10"/>
      <c r="W264" s="10"/>
      <c r="X264" s="10"/>
      <c r="Y264" s="10"/>
      <c r="Z264" s="10"/>
      <c r="AA264" s="10"/>
    </row>
    <row r="265" hidden="1">
      <c r="A265" s="47"/>
      <c r="B265" s="47"/>
      <c r="C265" s="48"/>
      <c r="D265" s="48"/>
      <c r="E265" s="48"/>
      <c r="F265" s="48"/>
      <c r="G265" s="48"/>
      <c r="H265" s="49"/>
      <c r="I265" s="49"/>
      <c r="J265" s="49"/>
      <c r="K265" s="49"/>
      <c r="L265" s="49"/>
      <c r="M265" s="49"/>
      <c r="N265" s="49"/>
      <c r="O265" s="48"/>
      <c r="P265" s="48"/>
      <c r="Q265" s="49"/>
      <c r="R265" s="49"/>
      <c r="S265" s="10"/>
      <c r="T265" s="10"/>
      <c r="U265" s="10"/>
      <c r="V265" s="10"/>
      <c r="W265" s="10"/>
      <c r="X265" s="10"/>
      <c r="Y265" s="10"/>
      <c r="Z265" s="10"/>
      <c r="AA265" s="10"/>
    </row>
    <row r="266" hidden="1">
      <c r="A266" s="47"/>
      <c r="B266" s="47"/>
      <c r="C266" s="48"/>
      <c r="D266" s="48"/>
      <c r="E266" s="48"/>
      <c r="F266" s="48"/>
      <c r="G266" s="48"/>
      <c r="H266" s="49"/>
      <c r="I266" s="49"/>
      <c r="J266" s="49"/>
      <c r="K266" s="49"/>
      <c r="L266" s="49"/>
      <c r="M266" s="49"/>
      <c r="N266" s="49"/>
      <c r="O266" s="48"/>
      <c r="P266" s="48"/>
      <c r="Q266" s="49"/>
      <c r="R266" s="49"/>
      <c r="S266" s="10"/>
      <c r="T266" s="10"/>
      <c r="U266" s="10"/>
      <c r="V266" s="10"/>
      <c r="W266" s="10"/>
      <c r="X266" s="10"/>
      <c r="Y266" s="10"/>
      <c r="Z266" s="10"/>
      <c r="AA266" s="10"/>
    </row>
    <row r="267" hidden="1">
      <c r="A267" s="47"/>
      <c r="B267" s="47"/>
      <c r="C267" s="48"/>
      <c r="D267" s="48"/>
      <c r="E267" s="48"/>
      <c r="F267" s="48"/>
      <c r="G267" s="48"/>
      <c r="H267" s="49"/>
      <c r="I267" s="49"/>
      <c r="J267" s="49"/>
      <c r="K267" s="49"/>
      <c r="L267" s="49"/>
      <c r="M267" s="49"/>
      <c r="N267" s="49"/>
      <c r="O267" s="48"/>
      <c r="P267" s="48"/>
      <c r="Q267" s="49"/>
      <c r="R267" s="49"/>
      <c r="S267" s="10"/>
      <c r="T267" s="10"/>
      <c r="U267" s="10"/>
      <c r="V267" s="10"/>
      <c r="W267" s="10"/>
      <c r="X267" s="10"/>
      <c r="Y267" s="10"/>
      <c r="Z267" s="10"/>
      <c r="AA267" s="10"/>
    </row>
    <row r="268" hidden="1">
      <c r="A268" s="47"/>
      <c r="B268" s="47"/>
      <c r="C268" s="48"/>
      <c r="D268" s="48"/>
      <c r="E268" s="48"/>
      <c r="F268" s="48"/>
      <c r="G268" s="48"/>
      <c r="H268" s="49"/>
      <c r="I268" s="49"/>
      <c r="J268" s="49"/>
      <c r="K268" s="49"/>
      <c r="L268" s="49"/>
      <c r="M268" s="49"/>
      <c r="N268" s="49"/>
      <c r="O268" s="48"/>
      <c r="P268" s="48"/>
      <c r="Q268" s="49"/>
      <c r="R268" s="49"/>
      <c r="S268" s="10"/>
      <c r="T268" s="10"/>
      <c r="U268" s="10"/>
      <c r="V268" s="10"/>
      <c r="W268" s="10"/>
      <c r="X268" s="10"/>
      <c r="Y268" s="10"/>
      <c r="Z268" s="10"/>
      <c r="AA268" s="10"/>
    </row>
    <row r="269" hidden="1">
      <c r="A269" s="47"/>
      <c r="B269" s="47"/>
      <c r="C269" s="48"/>
      <c r="D269" s="48"/>
      <c r="E269" s="48"/>
      <c r="F269" s="48"/>
      <c r="G269" s="48"/>
      <c r="H269" s="49"/>
      <c r="I269" s="49"/>
      <c r="J269" s="49"/>
      <c r="K269" s="49"/>
      <c r="L269" s="49"/>
      <c r="M269" s="49"/>
      <c r="N269" s="49"/>
      <c r="O269" s="48"/>
      <c r="P269" s="48"/>
      <c r="Q269" s="49"/>
      <c r="R269" s="49"/>
      <c r="S269" s="10"/>
      <c r="T269" s="10"/>
      <c r="U269" s="10"/>
      <c r="V269" s="10"/>
      <c r="W269" s="10"/>
      <c r="X269" s="10"/>
      <c r="Y269" s="10"/>
      <c r="Z269" s="10"/>
      <c r="AA269" s="10"/>
    </row>
    <row r="270" hidden="1">
      <c r="A270" s="47"/>
      <c r="B270" s="47"/>
      <c r="C270" s="48"/>
      <c r="D270" s="48"/>
      <c r="E270" s="48"/>
      <c r="F270" s="48"/>
      <c r="G270" s="48"/>
      <c r="H270" s="49"/>
      <c r="I270" s="49"/>
      <c r="J270" s="49"/>
      <c r="K270" s="49"/>
      <c r="L270" s="49"/>
      <c r="M270" s="49"/>
      <c r="N270" s="49"/>
      <c r="O270" s="48"/>
      <c r="P270" s="48"/>
      <c r="Q270" s="49"/>
      <c r="R270" s="49"/>
      <c r="S270" s="10"/>
      <c r="T270" s="10"/>
      <c r="U270" s="10"/>
      <c r="V270" s="10"/>
      <c r="W270" s="10"/>
      <c r="X270" s="10"/>
      <c r="Y270" s="10"/>
      <c r="Z270" s="10"/>
      <c r="AA270" s="10"/>
    </row>
    <row r="271" hidden="1">
      <c r="A271" s="47"/>
      <c r="B271" s="47"/>
      <c r="C271" s="48"/>
      <c r="D271" s="48"/>
      <c r="E271" s="48"/>
      <c r="F271" s="48"/>
      <c r="G271" s="48"/>
      <c r="H271" s="49"/>
      <c r="I271" s="49"/>
      <c r="J271" s="49"/>
      <c r="K271" s="49"/>
      <c r="L271" s="49"/>
      <c r="M271" s="49"/>
      <c r="N271" s="49"/>
      <c r="O271" s="48"/>
      <c r="P271" s="48"/>
      <c r="Q271" s="49"/>
      <c r="R271" s="49"/>
      <c r="S271" s="10"/>
      <c r="T271" s="10"/>
      <c r="U271" s="10"/>
      <c r="V271" s="10"/>
      <c r="W271" s="10"/>
      <c r="X271" s="10"/>
      <c r="Y271" s="10"/>
      <c r="Z271" s="10"/>
      <c r="AA271" s="10"/>
    </row>
    <row r="272" hidden="1">
      <c r="A272" s="47"/>
      <c r="B272" s="47"/>
      <c r="C272" s="48"/>
      <c r="D272" s="48"/>
      <c r="E272" s="48"/>
      <c r="F272" s="48"/>
      <c r="G272" s="48"/>
      <c r="H272" s="49"/>
      <c r="I272" s="49"/>
      <c r="J272" s="49"/>
      <c r="K272" s="49"/>
      <c r="L272" s="49"/>
      <c r="M272" s="49"/>
      <c r="N272" s="49"/>
      <c r="O272" s="48"/>
      <c r="P272" s="48"/>
      <c r="Q272" s="49"/>
      <c r="R272" s="49"/>
      <c r="S272" s="10"/>
      <c r="T272" s="10"/>
      <c r="U272" s="10"/>
      <c r="V272" s="10"/>
      <c r="W272" s="10"/>
      <c r="X272" s="10"/>
      <c r="Y272" s="10"/>
      <c r="Z272" s="10"/>
      <c r="AA272" s="10"/>
    </row>
    <row r="273" hidden="1">
      <c r="A273" s="47"/>
      <c r="B273" s="47"/>
      <c r="C273" s="48"/>
      <c r="D273" s="48"/>
      <c r="E273" s="48"/>
      <c r="F273" s="48"/>
      <c r="G273" s="48"/>
      <c r="H273" s="49"/>
      <c r="I273" s="49"/>
      <c r="J273" s="49"/>
      <c r="K273" s="49"/>
      <c r="L273" s="49"/>
      <c r="M273" s="49"/>
      <c r="N273" s="49"/>
      <c r="O273" s="48"/>
      <c r="P273" s="48"/>
      <c r="Q273" s="49"/>
      <c r="R273" s="49"/>
      <c r="S273" s="10"/>
      <c r="T273" s="10"/>
      <c r="U273" s="10"/>
      <c r="V273" s="10"/>
      <c r="W273" s="10"/>
      <c r="X273" s="10"/>
      <c r="Y273" s="10"/>
      <c r="Z273" s="10"/>
      <c r="AA273" s="10"/>
    </row>
    <row r="274" hidden="1">
      <c r="A274" s="47"/>
      <c r="B274" s="47"/>
      <c r="C274" s="48"/>
      <c r="D274" s="48"/>
      <c r="E274" s="48"/>
      <c r="F274" s="48"/>
      <c r="G274" s="48"/>
      <c r="H274" s="49"/>
      <c r="I274" s="49"/>
      <c r="J274" s="49"/>
      <c r="K274" s="49"/>
      <c r="L274" s="49"/>
      <c r="M274" s="49"/>
      <c r="N274" s="49"/>
      <c r="O274" s="48"/>
      <c r="P274" s="48"/>
      <c r="Q274" s="49"/>
      <c r="R274" s="49"/>
      <c r="S274" s="10"/>
      <c r="T274" s="10"/>
      <c r="U274" s="10"/>
      <c r="V274" s="10"/>
      <c r="W274" s="10"/>
      <c r="X274" s="10"/>
      <c r="Y274" s="10"/>
      <c r="Z274" s="10"/>
      <c r="AA274" s="10"/>
    </row>
    <row r="275" hidden="1">
      <c r="A275" s="47"/>
      <c r="B275" s="47"/>
      <c r="C275" s="48"/>
      <c r="D275" s="48"/>
      <c r="E275" s="48"/>
      <c r="F275" s="48"/>
      <c r="G275" s="48"/>
      <c r="H275" s="49"/>
      <c r="I275" s="49"/>
      <c r="J275" s="49"/>
      <c r="K275" s="49"/>
      <c r="L275" s="49"/>
      <c r="M275" s="49"/>
      <c r="N275" s="49"/>
      <c r="O275" s="48"/>
      <c r="P275" s="48"/>
      <c r="Q275" s="49"/>
      <c r="R275" s="49"/>
      <c r="S275" s="10"/>
      <c r="T275" s="10"/>
      <c r="U275" s="10"/>
      <c r="V275" s="10"/>
      <c r="W275" s="10"/>
      <c r="X275" s="10"/>
      <c r="Y275" s="10"/>
      <c r="Z275" s="10"/>
      <c r="AA275" s="10"/>
    </row>
    <row r="276" hidden="1">
      <c r="A276" s="47"/>
      <c r="B276" s="47"/>
      <c r="C276" s="48"/>
      <c r="D276" s="48"/>
      <c r="E276" s="48"/>
      <c r="F276" s="48"/>
      <c r="G276" s="48"/>
      <c r="H276" s="49"/>
      <c r="I276" s="49"/>
      <c r="J276" s="49"/>
      <c r="K276" s="49"/>
      <c r="L276" s="49"/>
      <c r="M276" s="49"/>
      <c r="N276" s="49"/>
      <c r="O276" s="48"/>
      <c r="P276" s="48"/>
      <c r="Q276" s="49"/>
      <c r="R276" s="49"/>
      <c r="S276" s="10"/>
      <c r="T276" s="10"/>
      <c r="U276" s="10"/>
      <c r="V276" s="10"/>
      <c r="W276" s="10"/>
      <c r="X276" s="10"/>
      <c r="Y276" s="10"/>
      <c r="Z276" s="10"/>
      <c r="AA276" s="10"/>
    </row>
    <row r="277" hidden="1">
      <c r="A277" s="47"/>
      <c r="B277" s="47"/>
      <c r="C277" s="48"/>
      <c r="D277" s="48"/>
      <c r="E277" s="48"/>
      <c r="F277" s="48"/>
      <c r="G277" s="48"/>
      <c r="H277" s="49"/>
      <c r="I277" s="49"/>
      <c r="J277" s="49"/>
      <c r="K277" s="49"/>
      <c r="L277" s="49"/>
      <c r="M277" s="49"/>
      <c r="N277" s="49"/>
      <c r="O277" s="48"/>
      <c r="P277" s="48"/>
      <c r="Q277" s="49"/>
      <c r="R277" s="49"/>
      <c r="S277" s="10"/>
      <c r="T277" s="10"/>
      <c r="U277" s="10"/>
      <c r="V277" s="10"/>
      <c r="W277" s="10"/>
      <c r="X277" s="10"/>
      <c r="Y277" s="10"/>
      <c r="Z277" s="10"/>
      <c r="AA277" s="10"/>
    </row>
    <row r="278" hidden="1">
      <c r="A278" s="47"/>
      <c r="B278" s="47"/>
      <c r="C278" s="48"/>
      <c r="D278" s="48"/>
      <c r="E278" s="48"/>
      <c r="F278" s="48"/>
      <c r="G278" s="48"/>
      <c r="H278" s="49"/>
      <c r="I278" s="49"/>
      <c r="J278" s="49"/>
      <c r="K278" s="49"/>
      <c r="L278" s="49"/>
      <c r="M278" s="49"/>
      <c r="N278" s="49"/>
      <c r="O278" s="48"/>
      <c r="P278" s="48"/>
      <c r="Q278" s="49"/>
      <c r="R278" s="49"/>
      <c r="S278" s="10"/>
      <c r="T278" s="10"/>
      <c r="U278" s="10"/>
      <c r="V278" s="10"/>
      <c r="W278" s="10"/>
      <c r="X278" s="10"/>
      <c r="Y278" s="10"/>
      <c r="Z278" s="10"/>
      <c r="AA278" s="10"/>
    </row>
    <row r="279" hidden="1">
      <c r="A279" s="47"/>
      <c r="B279" s="47"/>
      <c r="C279" s="48"/>
      <c r="D279" s="48"/>
      <c r="E279" s="48"/>
      <c r="F279" s="48"/>
      <c r="G279" s="48"/>
      <c r="H279" s="49"/>
      <c r="I279" s="49"/>
      <c r="J279" s="49"/>
      <c r="K279" s="49"/>
      <c r="L279" s="49"/>
      <c r="M279" s="49"/>
      <c r="N279" s="49"/>
      <c r="O279" s="48"/>
      <c r="P279" s="48"/>
      <c r="Q279" s="49"/>
      <c r="R279" s="49"/>
      <c r="S279" s="10"/>
      <c r="T279" s="10"/>
      <c r="U279" s="10"/>
      <c r="V279" s="10"/>
      <c r="W279" s="10"/>
      <c r="X279" s="10"/>
      <c r="Y279" s="10"/>
      <c r="Z279" s="10"/>
      <c r="AA279" s="10"/>
    </row>
    <row r="280" hidden="1">
      <c r="A280" s="47"/>
      <c r="B280" s="47"/>
      <c r="C280" s="48"/>
      <c r="D280" s="48"/>
      <c r="E280" s="48"/>
      <c r="F280" s="48"/>
      <c r="G280" s="48"/>
      <c r="H280" s="49"/>
      <c r="I280" s="49"/>
      <c r="J280" s="49"/>
      <c r="K280" s="49"/>
      <c r="L280" s="49"/>
      <c r="M280" s="49"/>
      <c r="N280" s="49"/>
      <c r="O280" s="48"/>
      <c r="P280" s="48"/>
      <c r="Q280" s="49"/>
      <c r="R280" s="49"/>
      <c r="S280" s="10"/>
      <c r="T280" s="10"/>
      <c r="U280" s="10"/>
      <c r="V280" s="10"/>
      <c r="W280" s="10"/>
      <c r="X280" s="10"/>
      <c r="Y280" s="10"/>
      <c r="Z280" s="10"/>
      <c r="AA280" s="10"/>
    </row>
    <row r="281" hidden="1">
      <c r="A281" s="47"/>
      <c r="B281" s="47"/>
      <c r="C281" s="48"/>
      <c r="D281" s="48"/>
      <c r="E281" s="48"/>
      <c r="F281" s="48"/>
      <c r="G281" s="48"/>
      <c r="H281" s="49"/>
      <c r="I281" s="49"/>
      <c r="J281" s="49"/>
      <c r="K281" s="49"/>
      <c r="L281" s="49"/>
      <c r="M281" s="49"/>
      <c r="N281" s="49"/>
      <c r="O281" s="48"/>
      <c r="P281" s="48"/>
      <c r="Q281" s="49"/>
      <c r="R281" s="49"/>
      <c r="S281" s="10"/>
      <c r="T281" s="10"/>
      <c r="U281" s="10"/>
      <c r="V281" s="10"/>
      <c r="W281" s="10"/>
      <c r="X281" s="10"/>
      <c r="Y281" s="10"/>
      <c r="Z281" s="10"/>
      <c r="AA281" s="10"/>
    </row>
    <row r="282" hidden="1">
      <c r="A282" s="47"/>
      <c r="B282" s="47"/>
      <c r="C282" s="48"/>
      <c r="D282" s="48"/>
      <c r="E282" s="48"/>
      <c r="F282" s="48"/>
      <c r="G282" s="48"/>
      <c r="H282" s="49"/>
      <c r="I282" s="49"/>
      <c r="J282" s="49"/>
      <c r="K282" s="49"/>
      <c r="L282" s="49"/>
      <c r="M282" s="49"/>
      <c r="N282" s="49"/>
      <c r="O282" s="48"/>
      <c r="P282" s="48"/>
      <c r="Q282" s="49"/>
      <c r="R282" s="49"/>
      <c r="S282" s="10"/>
      <c r="T282" s="10"/>
      <c r="U282" s="10"/>
      <c r="V282" s="10"/>
      <c r="W282" s="10"/>
      <c r="X282" s="10"/>
      <c r="Y282" s="10"/>
      <c r="Z282" s="10"/>
      <c r="AA282" s="10"/>
    </row>
    <row r="283" hidden="1">
      <c r="A283" s="47"/>
      <c r="B283" s="47"/>
      <c r="C283" s="48"/>
      <c r="D283" s="48"/>
      <c r="E283" s="48"/>
      <c r="F283" s="48"/>
      <c r="G283" s="48"/>
      <c r="H283" s="49"/>
      <c r="I283" s="49"/>
      <c r="J283" s="49"/>
      <c r="K283" s="49"/>
      <c r="L283" s="49"/>
      <c r="M283" s="49"/>
      <c r="N283" s="49"/>
      <c r="O283" s="48"/>
      <c r="P283" s="48"/>
      <c r="Q283" s="49"/>
      <c r="R283" s="49"/>
      <c r="S283" s="10"/>
      <c r="T283" s="10"/>
      <c r="U283" s="10"/>
      <c r="V283" s="10"/>
      <c r="W283" s="10"/>
      <c r="X283" s="10"/>
      <c r="Y283" s="10"/>
      <c r="Z283" s="10"/>
      <c r="AA283" s="10"/>
    </row>
    <row r="284" hidden="1">
      <c r="A284" s="47"/>
      <c r="B284" s="47"/>
      <c r="C284" s="48"/>
      <c r="D284" s="48"/>
      <c r="E284" s="48"/>
      <c r="F284" s="48"/>
      <c r="G284" s="48"/>
      <c r="H284" s="49"/>
      <c r="I284" s="49"/>
      <c r="J284" s="49"/>
      <c r="K284" s="49"/>
      <c r="L284" s="49"/>
      <c r="M284" s="49"/>
      <c r="N284" s="49"/>
      <c r="O284" s="48"/>
      <c r="P284" s="48"/>
      <c r="Q284" s="49"/>
      <c r="R284" s="49"/>
      <c r="S284" s="10"/>
      <c r="T284" s="10"/>
      <c r="U284" s="10"/>
      <c r="V284" s="10"/>
      <c r="W284" s="10"/>
      <c r="X284" s="10"/>
      <c r="Y284" s="10"/>
      <c r="Z284" s="10"/>
      <c r="AA284" s="10"/>
    </row>
    <row r="285" hidden="1">
      <c r="A285" s="47"/>
      <c r="B285" s="47"/>
      <c r="C285" s="48"/>
      <c r="D285" s="48"/>
      <c r="E285" s="48"/>
      <c r="F285" s="48"/>
      <c r="G285" s="48"/>
      <c r="H285" s="49"/>
      <c r="I285" s="49"/>
      <c r="J285" s="49"/>
      <c r="K285" s="49"/>
      <c r="L285" s="49"/>
      <c r="M285" s="49"/>
      <c r="N285" s="49"/>
      <c r="O285" s="48"/>
      <c r="P285" s="48"/>
      <c r="Q285" s="49"/>
      <c r="R285" s="49"/>
      <c r="S285" s="10"/>
      <c r="T285" s="10"/>
      <c r="U285" s="10"/>
      <c r="V285" s="10"/>
      <c r="W285" s="10"/>
      <c r="X285" s="10"/>
      <c r="Y285" s="10"/>
      <c r="Z285" s="10"/>
      <c r="AA285" s="10"/>
    </row>
    <row r="286" hidden="1">
      <c r="A286" s="47"/>
      <c r="B286" s="47"/>
      <c r="C286" s="48"/>
      <c r="D286" s="48"/>
      <c r="E286" s="48"/>
      <c r="F286" s="48"/>
      <c r="G286" s="48"/>
      <c r="H286" s="49"/>
      <c r="I286" s="49"/>
      <c r="J286" s="49"/>
      <c r="K286" s="49"/>
      <c r="L286" s="49"/>
      <c r="M286" s="49"/>
      <c r="N286" s="49"/>
      <c r="O286" s="48"/>
      <c r="P286" s="48"/>
      <c r="Q286" s="49"/>
      <c r="R286" s="49"/>
      <c r="S286" s="10"/>
      <c r="T286" s="10"/>
      <c r="U286" s="10"/>
      <c r="V286" s="10"/>
      <c r="W286" s="10"/>
      <c r="X286" s="10"/>
      <c r="Y286" s="10"/>
      <c r="Z286" s="10"/>
      <c r="AA286" s="10"/>
    </row>
    <row r="287" hidden="1">
      <c r="A287" s="47"/>
      <c r="B287" s="47"/>
      <c r="C287" s="48"/>
      <c r="D287" s="48"/>
      <c r="E287" s="48"/>
      <c r="F287" s="48"/>
      <c r="G287" s="48"/>
      <c r="H287" s="49"/>
      <c r="I287" s="49"/>
      <c r="J287" s="49"/>
      <c r="K287" s="49"/>
      <c r="L287" s="49"/>
      <c r="M287" s="49"/>
      <c r="N287" s="49"/>
      <c r="O287" s="48"/>
      <c r="P287" s="48"/>
      <c r="Q287" s="49"/>
      <c r="R287" s="49"/>
      <c r="S287" s="10"/>
      <c r="T287" s="10"/>
      <c r="U287" s="10"/>
      <c r="V287" s="10"/>
      <c r="W287" s="10"/>
      <c r="X287" s="10"/>
      <c r="Y287" s="10"/>
      <c r="Z287" s="10"/>
      <c r="AA287" s="10"/>
    </row>
    <row r="288" hidden="1">
      <c r="A288" s="47"/>
      <c r="B288" s="47"/>
      <c r="C288" s="48"/>
      <c r="D288" s="48"/>
      <c r="E288" s="48"/>
      <c r="F288" s="48"/>
      <c r="G288" s="48"/>
      <c r="H288" s="49"/>
      <c r="I288" s="49"/>
      <c r="J288" s="49"/>
      <c r="K288" s="49"/>
      <c r="L288" s="49"/>
      <c r="M288" s="49"/>
      <c r="N288" s="49"/>
      <c r="O288" s="48"/>
      <c r="P288" s="48"/>
      <c r="Q288" s="49"/>
      <c r="R288" s="49"/>
      <c r="S288" s="10"/>
      <c r="T288" s="10"/>
      <c r="U288" s="10"/>
      <c r="V288" s="10"/>
      <c r="W288" s="10"/>
      <c r="X288" s="10"/>
      <c r="Y288" s="10"/>
      <c r="Z288" s="10"/>
      <c r="AA288" s="10"/>
    </row>
    <row r="289" hidden="1">
      <c r="A289" s="47"/>
      <c r="B289" s="47"/>
      <c r="C289" s="48"/>
      <c r="D289" s="48"/>
      <c r="E289" s="48"/>
      <c r="F289" s="48"/>
      <c r="G289" s="48"/>
      <c r="H289" s="49"/>
      <c r="I289" s="49"/>
      <c r="J289" s="49"/>
      <c r="K289" s="49"/>
      <c r="L289" s="49"/>
      <c r="M289" s="49"/>
      <c r="N289" s="49"/>
      <c r="O289" s="48"/>
      <c r="P289" s="48"/>
      <c r="Q289" s="49"/>
      <c r="R289" s="49"/>
      <c r="S289" s="10"/>
      <c r="T289" s="10"/>
      <c r="U289" s="10"/>
      <c r="V289" s="10"/>
      <c r="W289" s="10"/>
      <c r="X289" s="10"/>
      <c r="Y289" s="10"/>
      <c r="Z289" s="10"/>
      <c r="AA289" s="10"/>
    </row>
    <row r="290" hidden="1">
      <c r="A290" s="47"/>
      <c r="B290" s="47"/>
      <c r="C290" s="48"/>
      <c r="D290" s="48"/>
      <c r="E290" s="48"/>
      <c r="F290" s="48"/>
      <c r="G290" s="48"/>
      <c r="H290" s="49"/>
      <c r="I290" s="49"/>
      <c r="J290" s="49"/>
      <c r="K290" s="49"/>
      <c r="L290" s="49"/>
      <c r="M290" s="49"/>
      <c r="N290" s="49"/>
      <c r="O290" s="48"/>
      <c r="P290" s="48"/>
      <c r="Q290" s="49"/>
      <c r="R290" s="49"/>
      <c r="S290" s="10"/>
      <c r="T290" s="10"/>
      <c r="U290" s="10"/>
      <c r="V290" s="10"/>
      <c r="W290" s="10"/>
      <c r="X290" s="10"/>
      <c r="Y290" s="10"/>
      <c r="Z290" s="10"/>
      <c r="AA290" s="10"/>
    </row>
    <row r="291" hidden="1">
      <c r="A291" s="47"/>
      <c r="B291" s="47"/>
      <c r="C291" s="48"/>
      <c r="D291" s="48"/>
      <c r="E291" s="48"/>
      <c r="F291" s="48"/>
      <c r="G291" s="48"/>
      <c r="H291" s="49"/>
      <c r="I291" s="49"/>
      <c r="J291" s="49"/>
      <c r="K291" s="49"/>
      <c r="L291" s="49"/>
      <c r="M291" s="49"/>
      <c r="N291" s="49"/>
      <c r="O291" s="48"/>
      <c r="P291" s="48"/>
      <c r="Q291" s="49"/>
      <c r="R291" s="49"/>
      <c r="S291" s="10"/>
      <c r="T291" s="10"/>
      <c r="U291" s="10"/>
      <c r="V291" s="10"/>
      <c r="W291" s="10"/>
      <c r="X291" s="10"/>
      <c r="Y291" s="10"/>
      <c r="Z291" s="10"/>
      <c r="AA291" s="10"/>
    </row>
    <row r="292" hidden="1">
      <c r="A292" s="47"/>
      <c r="B292" s="47"/>
      <c r="C292" s="48"/>
      <c r="D292" s="48"/>
      <c r="E292" s="48"/>
      <c r="F292" s="48"/>
      <c r="G292" s="48"/>
      <c r="H292" s="49"/>
      <c r="I292" s="49"/>
      <c r="J292" s="49"/>
      <c r="K292" s="49"/>
      <c r="L292" s="49"/>
      <c r="M292" s="49"/>
      <c r="N292" s="49"/>
      <c r="O292" s="48"/>
      <c r="P292" s="48"/>
      <c r="Q292" s="49"/>
      <c r="R292" s="49"/>
      <c r="S292" s="10"/>
      <c r="T292" s="10"/>
      <c r="U292" s="10"/>
      <c r="V292" s="10"/>
      <c r="W292" s="10"/>
      <c r="X292" s="10"/>
      <c r="Y292" s="10"/>
      <c r="Z292" s="10"/>
      <c r="AA292" s="10"/>
    </row>
    <row r="293" hidden="1">
      <c r="A293" s="47"/>
      <c r="B293" s="47"/>
      <c r="C293" s="48"/>
      <c r="D293" s="48"/>
      <c r="E293" s="48"/>
      <c r="F293" s="48"/>
      <c r="G293" s="48"/>
      <c r="H293" s="49"/>
      <c r="I293" s="49"/>
      <c r="J293" s="49"/>
      <c r="K293" s="49"/>
      <c r="L293" s="49"/>
      <c r="M293" s="49"/>
      <c r="N293" s="49"/>
      <c r="O293" s="48"/>
      <c r="P293" s="48"/>
      <c r="Q293" s="49"/>
      <c r="R293" s="49"/>
      <c r="S293" s="10"/>
      <c r="T293" s="10"/>
      <c r="U293" s="10"/>
      <c r="V293" s="10"/>
      <c r="W293" s="10"/>
      <c r="X293" s="10"/>
      <c r="Y293" s="10"/>
      <c r="Z293" s="10"/>
      <c r="AA293" s="10"/>
    </row>
    <row r="294" hidden="1">
      <c r="A294" s="47"/>
      <c r="B294" s="47"/>
      <c r="C294" s="48"/>
      <c r="D294" s="48"/>
      <c r="E294" s="48"/>
      <c r="F294" s="48"/>
      <c r="G294" s="48"/>
      <c r="H294" s="49"/>
      <c r="I294" s="49"/>
      <c r="J294" s="49"/>
      <c r="K294" s="49"/>
      <c r="L294" s="49"/>
      <c r="M294" s="49"/>
      <c r="N294" s="49"/>
      <c r="O294" s="48"/>
      <c r="P294" s="48"/>
      <c r="Q294" s="49"/>
      <c r="R294" s="49"/>
      <c r="S294" s="10"/>
      <c r="T294" s="10"/>
      <c r="U294" s="10"/>
      <c r="V294" s="10"/>
      <c r="W294" s="10"/>
      <c r="X294" s="10"/>
      <c r="Y294" s="10"/>
      <c r="Z294" s="10"/>
      <c r="AA294" s="10"/>
    </row>
    <row r="295" hidden="1">
      <c r="A295" s="47"/>
      <c r="B295" s="47"/>
      <c r="C295" s="48"/>
      <c r="D295" s="48"/>
      <c r="E295" s="48"/>
      <c r="F295" s="48"/>
      <c r="G295" s="48"/>
      <c r="H295" s="49"/>
      <c r="I295" s="49"/>
      <c r="J295" s="49"/>
      <c r="K295" s="49"/>
      <c r="L295" s="49"/>
      <c r="M295" s="49"/>
      <c r="N295" s="49"/>
      <c r="O295" s="48"/>
      <c r="P295" s="48"/>
      <c r="Q295" s="49"/>
      <c r="R295" s="49"/>
      <c r="S295" s="10"/>
      <c r="T295" s="10"/>
      <c r="U295" s="10"/>
      <c r="V295" s="10"/>
      <c r="W295" s="10"/>
      <c r="X295" s="10"/>
      <c r="Y295" s="10"/>
      <c r="Z295" s="10"/>
      <c r="AA295" s="10"/>
    </row>
    <row r="296" hidden="1">
      <c r="A296" s="47"/>
      <c r="B296" s="47"/>
      <c r="C296" s="48"/>
      <c r="D296" s="48"/>
      <c r="E296" s="48"/>
      <c r="F296" s="48"/>
      <c r="G296" s="48"/>
      <c r="H296" s="49"/>
      <c r="I296" s="49"/>
      <c r="J296" s="49"/>
      <c r="K296" s="49"/>
      <c r="L296" s="49"/>
      <c r="M296" s="49"/>
      <c r="N296" s="49"/>
      <c r="O296" s="48"/>
      <c r="P296" s="48"/>
      <c r="Q296" s="49"/>
      <c r="R296" s="49"/>
      <c r="S296" s="10"/>
      <c r="T296" s="10"/>
      <c r="U296" s="10"/>
      <c r="V296" s="10"/>
      <c r="W296" s="10"/>
      <c r="X296" s="10"/>
      <c r="Y296" s="10"/>
      <c r="Z296" s="10"/>
      <c r="AA296" s="10"/>
    </row>
    <row r="297" hidden="1">
      <c r="A297" s="47"/>
      <c r="B297" s="47"/>
      <c r="C297" s="48"/>
      <c r="D297" s="48"/>
      <c r="E297" s="48"/>
      <c r="F297" s="48"/>
      <c r="G297" s="48"/>
      <c r="H297" s="49"/>
      <c r="I297" s="49"/>
      <c r="J297" s="49"/>
      <c r="K297" s="49"/>
      <c r="L297" s="49"/>
      <c r="M297" s="49"/>
      <c r="N297" s="49"/>
      <c r="O297" s="48"/>
      <c r="P297" s="48"/>
      <c r="Q297" s="49"/>
      <c r="R297" s="49"/>
      <c r="S297" s="10"/>
      <c r="T297" s="10"/>
      <c r="U297" s="10"/>
      <c r="V297" s="10"/>
      <c r="W297" s="10"/>
      <c r="X297" s="10"/>
      <c r="Y297" s="10"/>
      <c r="Z297" s="10"/>
      <c r="AA297" s="10"/>
    </row>
    <row r="298" hidden="1">
      <c r="A298" s="47"/>
      <c r="B298" s="47"/>
      <c r="C298" s="48"/>
      <c r="D298" s="48"/>
      <c r="E298" s="48"/>
      <c r="F298" s="48"/>
      <c r="G298" s="48"/>
      <c r="H298" s="49"/>
      <c r="I298" s="49"/>
      <c r="J298" s="49"/>
      <c r="K298" s="49"/>
      <c r="L298" s="49"/>
      <c r="M298" s="49"/>
      <c r="N298" s="49"/>
      <c r="O298" s="48"/>
      <c r="P298" s="48"/>
      <c r="Q298" s="49"/>
      <c r="R298" s="49"/>
      <c r="S298" s="10"/>
      <c r="T298" s="10"/>
      <c r="U298" s="10"/>
      <c r="V298" s="10"/>
      <c r="W298" s="10"/>
      <c r="X298" s="10"/>
      <c r="Y298" s="10"/>
      <c r="Z298" s="10"/>
      <c r="AA298" s="10"/>
    </row>
    <row r="299" hidden="1">
      <c r="A299" s="47"/>
      <c r="B299" s="47"/>
      <c r="C299" s="48"/>
      <c r="D299" s="48"/>
      <c r="E299" s="48"/>
      <c r="F299" s="48"/>
      <c r="G299" s="48"/>
      <c r="H299" s="49"/>
      <c r="I299" s="49"/>
      <c r="J299" s="49"/>
      <c r="K299" s="49"/>
      <c r="L299" s="49"/>
      <c r="M299" s="49"/>
      <c r="N299" s="49"/>
      <c r="O299" s="48"/>
      <c r="P299" s="48"/>
      <c r="Q299" s="49"/>
      <c r="R299" s="49"/>
      <c r="S299" s="10"/>
      <c r="T299" s="10"/>
      <c r="U299" s="10"/>
      <c r="V299" s="10"/>
      <c r="W299" s="10"/>
      <c r="X299" s="10"/>
      <c r="Y299" s="10"/>
      <c r="Z299" s="10"/>
      <c r="AA299" s="10"/>
    </row>
    <row r="300" hidden="1">
      <c r="A300" s="47"/>
      <c r="B300" s="47"/>
      <c r="C300" s="48"/>
      <c r="D300" s="48"/>
      <c r="E300" s="48"/>
      <c r="F300" s="48"/>
      <c r="G300" s="48"/>
      <c r="H300" s="49"/>
      <c r="I300" s="49"/>
      <c r="J300" s="49"/>
      <c r="K300" s="49"/>
      <c r="L300" s="49"/>
      <c r="M300" s="49"/>
      <c r="N300" s="49"/>
      <c r="O300" s="48"/>
      <c r="P300" s="48"/>
      <c r="Q300" s="49"/>
      <c r="R300" s="49"/>
      <c r="S300" s="10"/>
      <c r="T300" s="10"/>
      <c r="U300" s="10"/>
      <c r="V300" s="10"/>
      <c r="W300" s="10"/>
      <c r="X300" s="10"/>
      <c r="Y300" s="10"/>
      <c r="Z300" s="10"/>
      <c r="AA300" s="10"/>
    </row>
    <row r="301" hidden="1">
      <c r="A301" s="47"/>
      <c r="B301" s="47"/>
      <c r="C301" s="48"/>
      <c r="D301" s="48"/>
      <c r="E301" s="48"/>
      <c r="F301" s="48"/>
      <c r="G301" s="48"/>
      <c r="H301" s="49"/>
      <c r="I301" s="49"/>
      <c r="J301" s="49"/>
      <c r="K301" s="49"/>
      <c r="L301" s="49"/>
      <c r="M301" s="49"/>
      <c r="N301" s="49"/>
      <c r="O301" s="48"/>
      <c r="P301" s="48"/>
      <c r="Q301" s="49"/>
      <c r="R301" s="49"/>
      <c r="S301" s="10"/>
      <c r="T301" s="10"/>
      <c r="U301" s="10"/>
      <c r="V301" s="10"/>
      <c r="W301" s="10"/>
      <c r="X301" s="10"/>
      <c r="Y301" s="10"/>
      <c r="Z301" s="10"/>
      <c r="AA301" s="10"/>
    </row>
    <row r="302" hidden="1">
      <c r="A302" s="47"/>
      <c r="B302" s="47"/>
      <c r="C302" s="48"/>
      <c r="D302" s="48"/>
      <c r="E302" s="48"/>
      <c r="F302" s="48"/>
      <c r="G302" s="48"/>
      <c r="H302" s="49"/>
      <c r="I302" s="49"/>
      <c r="J302" s="49"/>
      <c r="K302" s="49"/>
      <c r="L302" s="49"/>
      <c r="M302" s="49"/>
      <c r="N302" s="49"/>
      <c r="O302" s="48"/>
      <c r="P302" s="48"/>
      <c r="Q302" s="49"/>
      <c r="R302" s="49"/>
      <c r="S302" s="10"/>
      <c r="T302" s="10"/>
      <c r="U302" s="10"/>
      <c r="V302" s="10"/>
      <c r="W302" s="10"/>
      <c r="X302" s="10"/>
      <c r="Y302" s="10"/>
      <c r="Z302" s="10"/>
      <c r="AA302" s="10"/>
    </row>
    <row r="303" hidden="1">
      <c r="A303" s="47"/>
      <c r="B303" s="47"/>
      <c r="C303" s="48"/>
      <c r="D303" s="48"/>
      <c r="E303" s="48"/>
      <c r="F303" s="48"/>
      <c r="G303" s="48"/>
      <c r="H303" s="49"/>
      <c r="I303" s="49"/>
      <c r="J303" s="49"/>
      <c r="K303" s="49"/>
      <c r="L303" s="49"/>
      <c r="M303" s="49"/>
      <c r="N303" s="49"/>
      <c r="O303" s="48"/>
      <c r="P303" s="48"/>
      <c r="Q303" s="49"/>
      <c r="R303" s="49"/>
      <c r="S303" s="10"/>
      <c r="T303" s="10"/>
      <c r="U303" s="10"/>
      <c r="V303" s="10"/>
      <c r="W303" s="10"/>
      <c r="X303" s="10"/>
      <c r="Y303" s="10"/>
      <c r="Z303" s="10"/>
      <c r="AA303" s="10"/>
    </row>
    <row r="304" hidden="1">
      <c r="A304" s="47"/>
      <c r="B304" s="47"/>
      <c r="C304" s="48"/>
      <c r="D304" s="48"/>
      <c r="E304" s="48"/>
      <c r="F304" s="48"/>
      <c r="G304" s="48"/>
      <c r="H304" s="49"/>
      <c r="I304" s="49"/>
      <c r="J304" s="49"/>
      <c r="K304" s="49"/>
      <c r="L304" s="49"/>
      <c r="M304" s="49"/>
      <c r="N304" s="49"/>
      <c r="O304" s="48"/>
      <c r="P304" s="48"/>
      <c r="Q304" s="49"/>
      <c r="R304" s="49"/>
      <c r="S304" s="10"/>
      <c r="T304" s="10"/>
      <c r="U304" s="10"/>
      <c r="V304" s="10"/>
      <c r="W304" s="10"/>
      <c r="X304" s="10"/>
      <c r="Y304" s="10"/>
      <c r="Z304" s="10"/>
      <c r="AA304" s="10"/>
    </row>
    <row r="305" hidden="1">
      <c r="A305" s="47"/>
      <c r="B305" s="47"/>
      <c r="C305" s="48"/>
      <c r="D305" s="48"/>
      <c r="E305" s="48"/>
      <c r="F305" s="48"/>
      <c r="G305" s="48"/>
      <c r="H305" s="49"/>
      <c r="I305" s="49"/>
      <c r="J305" s="49"/>
      <c r="K305" s="49"/>
      <c r="L305" s="49"/>
      <c r="M305" s="49"/>
      <c r="N305" s="49"/>
      <c r="O305" s="48"/>
      <c r="P305" s="48"/>
      <c r="Q305" s="49"/>
      <c r="R305" s="49"/>
      <c r="S305" s="10"/>
      <c r="T305" s="10"/>
      <c r="U305" s="10"/>
      <c r="V305" s="10"/>
      <c r="W305" s="10"/>
      <c r="X305" s="10"/>
      <c r="Y305" s="10"/>
      <c r="Z305" s="10"/>
      <c r="AA305" s="10"/>
    </row>
    <row r="306" hidden="1">
      <c r="A306" s="47"/>
      <c r="B306" s="47"/>
      <c r="C306" s="48"/>
      <c r="D306" s="48"/>
      <c r="E306" s="48"/>
      <c r="F306" s="48"/>
      <c r="G306" s="48"/>
      <c r="H306" s="49"/>
      <c r="I306" s="49"/>
      <c r="J306" s="49"/>
      <c r="K306" s="49"/>
      <c r="L306" s="49"/>
      <c r="M306" s="49"/>
      <c r="N306" s="49"/>
      <c r="O306" s="48"/>
      <c r="P306" s="48"/>
      <c r="Q306" s="49"/>
      <c r="R306" s="49"/>
      <c r="S306" s="10"/>
      <c r="T306" s="10"/>
      <c r="U306" s="10"/>
      <c r="V306" s="10"/>
      <c r="W306" s="10"/>
      <c r="X306" s="10"/>
      <c r="Y306" s="10"/>
      <c r="Z306" s="10"/>
      <c r="AA306" s="10"/>
    </row>
    <row r="307" hidden="1">
      <c r="A307" s="47"/>
      <c r="B307" s="47"/>
      <c r="C307" s="48"/>
      <c r="D307" s="48"/>
      <c r="E307" s="48"/>
      <c r="F307" s="48"/>
      <c r="G307" s="48"/>
      <c r="H307" s="49"/>
      <c r="I307" s="49"/>
      <c r="J307" s="49"/>
      <c r="K307" s="49"/>
      <c r="L307" s="49"/>
      <c r="M307" s="49"/>
      <c r="N307" s="49"/>
      <c r="O307" s="48"/>
      <c r="P307" s="48"/>
      <c r="Q307" s="49"/>
      <c r="R307" s="49"/>
      <c r="S307" s="10"/>
      <c r="T307" s="10"/>
      <c r="U307" s="10"/>
      <c r="V307" s="10"/>
      <c r="W307" s="10"/>
      <c r="X307" s="10"/>
      <c r="Y307" s="10"/>
      <c r="Z307" s="10"/>
      <c r="AA307" s="10"/>
    </row>
    <row r="308" hidden="1">
      <c r="A308" s="47"/>
      <c r="B308" s="47"/>
      <c r="C308" s="48"/>
      <c r="D308" s="48"/>
      <c r="E308" s="48"/>
      <c r="F308" s="48"/>
      <c r="G308" s="48"/>
      <c r="H308" s="49"/>
      <c r="I308" s="49"/>
      <c r="J308" s="49"/>
      <c r="K308" s="49"/>
      <c r="L308" s="49"/>
      <c r="M308" s="49"/>
      <c r="N308" s="49"/>
      <c r="O308" s="48"/>
      <c r="P308" s="48"/>
      <c r="Q308" s="49"/>
      <c r="R308" s="49"/>
      <c r="S308" s="10"/>
      <c r="T308" s="10"/>
      <c r="U308" s="10"/>
      <c r="V308" s="10"/>
      <c r="W308" s="10"/>
      <c r="X308" s="10"/>
      <c r="Y308" s="10"/>
      <c r="Z308" s="10"/>
      <c r="AA308" s="10"/>
    </row>
    <row r="309" hidden="1">
      <c r="A309" s="47"/>
      <c r="B309" s="47"/>
      <c r="C309" s="48"/>
      <c r="D309" s="48"/>
      <c r="E309" s="48"/>
      <c r="F309" s="48"/>
      <c r="G309" s="48"/>
      <c r="H309" s="49"/>
      <c r="I309" s="49"/>
      <c r="J309" s="49"/>
      <c r="K309" s="49"/>
      <c r="L309" s="49"/>
      <c r="M309" s="49"/>
      <c r="N309" s="49"/>
      <c r="O309" s="48"/>
      <c r="P309" s="48"/>
      <c r="Q309" s="49"/>
      <c r="R309" s="49"/>
      <c r="S309" s="10"/>
      <c r="T309" s="10"/>
      <c r="U309" s="10"/>
      <c r="V309" s="10"/>
      <c r="W309" s="10"/>
      <c r="X309" s="10"/>
      <c r="Y309" s="10"/>
      <c r="Z309" s="10"/>
      <c r="AA309" s="10"/>
    </row>
    <row r="310" hidden="1">
      <c r="A310" s="47"/>
      <c r="B310" s="47"/>
      <c r="C310" s="48"/>
      <c r="D310" s="48"/>
      <c r="E310" s="48"/>
      <c r="F310" s="48"/>
      <c r="G310" s="48"/>
      <c r="H310" s="49"/>
      <c r="I310" s="49"/>
      <c r="J310" s="49"/>
      <c r="K310" s="49"/>
      <c r="L310" s="49"/>
      <c r="M310" s="49"/>
      <c r="N310" s="49"/>
      <c r="O310" s="48"/>
      <c r="P310" s="48"/>
      <c r="Q310" s="49"/>
      <c r="R310" s="49"/>
      <c r="S310" s="10"/>
      <c r="T310" s="10"/>
      <c r="U310" s="10"/>
      <c r="V310" s="10"/>
      <c r="W310" s="10"/>
      <c r="X310" s="10"/>
      <c r="Y310" s="10"/>
      <c r="Z310" s="10"/>
      <c r="AA310" s="10"/>
    </row>
    <row r="311" hidden="1">
      <c r="A311" s="47"/>
      <c r="B311" s="47"/>
      <c r="C311" s="48"/>
      <c r="D311" s="48"/>
      <c r="E311" s="48"/>
      <c r="F311" s="48"/>
      <c r="G311" s="48"/>
      <c r="H311" s="49"/>
      <c r="I311" s="49"/>
      <c r="J311" s="49"/>
      <c r="K311" s="49"/>
      <c r="L311" s="49"/>
      <c r="M311" s="49"/>
      <c r="N311" s="49"/>
      <c r="O311" s="48"/>
      <c r="P311" s="48"/>
      <c r="Q311" s="49"/>
      <c r="R311" s="49"/>
      <c r="S311" s="10"/>
      <c r="T311" s="10"/>
      <c r="U311" s="10"/>
      <c r="V311" s="10"/>
      <c r="W311" s="10"/>
      <c r="X311" s="10"/>
      <c r="Y311" s="10"/>
      <c r="Z311" s="10"/>
      <c r="AA311" s="10"/>
    </row>
    <row r="312" hidden="1">
      <c r="A312" s="47"/>
      <c r="B312" s="47"/>
      <c r="C312" s="48"/>
      <c r="D312" s="48"/>
      <c r="E312" s="48"/>
      <c r="F312" s="48"/>
      <c r="G312" s="48"/>
      <c r="H312" s="49"/>
      <c r="I312" s="49"/>
      <c r="J312" s="49"/>
      <c r="K312" s="49"/>
      <c r="L312" s="49"/>
      <c r="M312" s="49"/>
      <c r="N312" s="49"/>
      <c r="O312" s="48"/>
      <c r="P312" s="48"/>
      <c r="Q312" s="49"/>
      <c r="R312" s="49"/>
      <c r="S312" s="10"/>
      <c r="T312" s="10"/>
      <c r="U312" s="10"/>
      <c r="V312" s="10"/>
      <c r="W312" s="10"/>
      <c r="X312" s="10"/>
      <c r="Y312" s="10"/>
      <c r="Z312" s="10"/>
      <c r="AA312" s="10"/>
    </row>
    <row r="313" hidden="1">
      <c r="A313" s="47"/>
      <c r="B313" s="47"/>
      <c r="C313" s="48"/>
      <c r="D313" s="48"/>
      <c r="E313" s="48"/>
      <c r="F313" s="48"/>
      <c r="G313" s="48"/>
      <c r="H313" s="49"/>
      <c r="I313" s="49"/>
      <c r="J313" s="49"/>
      <c r="K313" s="49"/>
      <c r="L313" s="49"/>
      <c r="M313" s="49"/>
      <c r="N313" s="49"/>
      <c r="O313" s="48"/>
      <c r="P313" s="48"/>
      <c r="Q313" s="49"/>
      <c r="R313" s="49"/>
      <c r="S313" s="10"/>
      <c r="T313" s="10"/>
      <c r="U313" s="10"/>
      <c r="V313" s="10"/>
      <c r="W313" s="10"/>
      <c r="X313" s="10"/>
      <c r="Y313" s="10"/>
      <c r="Z313" s="10"/>
      <c r="AA313" s="10"/>
    </row>
    <row r="314" hidden="1">
      <c r="A314" s="47"/>
      <c r="B314" s="47"/>
      <c r="C314" s="48"/>
      <c r="D314" s="48"/>
      <c r="E314" s="48"/>
      <c r="F314" s="48"/>
      <c r="G314" s="48"/>
      <c r="H314" s="49"/>
      <c r="I314" s="49"/>
      <c r="J314" s="49"/>
      <c r="K314" s="49"/>
      <c r="L314" s="49"/>
      <c r="M314" s="49"/>
      <c r="N314" s="49"/>
      <c r="O314" s="48"/>
      <c r="P314" s="48"/>
      <c r="Q314" s="49"/>
      <c r="R314" s="49"/>
      <c r="S314" s="10"/>
      <c r="T314" s="10"/>
      <c r="U314" s="10"/>
      <c r="V314" s="10"/>
      <c r="W314" s="10"/>
      <c r="X314" s="10"/>
      <c r="Y314" s="10"/>
      <c r="Z314" s="10"/>
      <c r="AA314" s="10"/>
    </row>
    <row r="315" hidden="1">
      <c r="A315" s="47"/>
      <c r="B315" s="47"/>
      <c r="C315" s="48"/>
      <c r="D315" s="48"/>
      <c r="E315" s="48"/>
      <c r="F315" s="48"/>
      <c r="G315" s="48"/>
      <c r="H315" s="49"/>
      <c r="I315" s="49"/>
      <c r="J315" s="49"/>
      <c r="K315" s="49"/>
      <c r="L315" s="49"/>
      <c r="M315" s="49"/>
      <c r="N315" s="49"/>
      <c r="O315" s="48"/>
      <c r="P315" s="48"/>
      <c r="Q315" s="49"/>
      <c r="R315" s="49"/>
      <c r="S315" s="10"/>
      <c r="T315" s="10"/>
      <c r="U315" s="10"/>
      <c r="V315" s="10"/>
      <c r="W315" s="10"/>
      <c r="X315" s="10"/>
      <c r="Y315" s="10"/>
      <c r="Z315" s="10"/>
      <c r="AA315" s="10"/>
    </row>
    <row r="316" hidden="1">
      <c r="A316" s="47"/>
      <c r="B316" s="47"/>
      <c r="C316" s="48"/>
      <c r="D316" s="48"/>
      <c r="E316" s="48"/>
      <c r="F316" s="48"/>
      <c r="G316" s="48"/>
      <c r="H316" s="49"/>
      <c r="I316" s="49"/>
      <c r="J316" s="49"/>
      <c r="K316" s="49"/>
      <c r="L316" s="49"/>
      <c r="M316" s="49"/>
      <c r="N316" s="49"/>
      <c r="O316" s="48"/>
      <c r="P316" s="48"/>
      <c r="Q316" s="49"/>
      <c r="R316" s="49"/>
      <c r="S316" s="10"/>
      <c r="T316" s="10"/>
      <c r="U316" s="10"/>
      <c r="V316" s="10"/>
      <c r="W316" s="10"/>
      <c r="X316" s="10"/>
      <c r="Y316" s="10"/>
      <c r="Z316" s="10"/>
      <c r="AA316" s="10"/>
    </row>
    <row r="317" hidden="1">
      <c r="A317" s="47"/>
      <c r="B317" s="47"/>
      <c r="C317" s="48"/>
      <c r="D317" s="48"/>
      <c r="E317" s="48"/>
      <c r="F317" s="48"/>
      <c r="G317" s="48"/>
      <c r="H317" s="49"/>
      <c r="I317" s="49"/>
      <c r="J317" s="49"/>
      <c r="K317" s="49"/>
      <c r="L317" s="49"/>
      <c r="M317" s="49"/>
      <c r="N317" s="49"/>
      <c r="O317" s="48"/>
      <c r="P317" s="48"/>
      <c r="Q317" s="49"/>
      <c r="R317" s="49"/>
      <c r="S317" s="10"/>
      <c r="T317" s="10"/>
      <c r="U317" s="10"/>
      <c r="V317" s="10"/>
      <c r="W317" s="10"/>
      <c r="X317" s="10"/>
      <c r="Y317" s="10"/>
      <c r="Z317" s="10"/>
      <c r="AA317" s="10"/>
    </row>
    <row r="318" hidden="1">
      <c r="A318" s="47"/>
      <c r="B318" s="47"/>
      <c r="C318" s="48"/>
      <c r="D318" s="48"/>
      <c r="E318" s="48"/>
      <c r="F318" s="48"/>
      <c r="G318" s="48"/>
      <c r="H318" s="49"/>
      <c r="I318" s="49"/>
      <c r="J318" s="49"/>
      <c r="K318" s="49"/>
      <c r="L318" s="49"/>
      <c r="M318" s="49"/>
      <c r="N318" s="49"/>
      <c r="O318" s="48"/>
      <c r="P318" s="48"/>
      <c r="Q318" s="49"/>
      <c r="R318" s="49"/>
      <c r="S318" s="10"/>
      <c r="T318" s="10"/>
      <c r="U318" s="10"/>
      <c r="V318" s="10"/>
      <c r="W318" s="10"/>
      <c r="X318" s="10"/>
      <c r="Y318" s="10"/>
      <c r="Z318" s="10"/>
      <c r="AA318" s="10"/>
    </row>
    <row r="319" hidden="1">
      <c r="A319" s="47"/>
      <c r="B319" s="47"/>
      <c r="C319" s="48"/>
      <c r="D319" s="48"/>
      <c r="E319" s="48"/>
      <c r="F319" s="48"/>
      <c r="G319" s="48"/>
      <c r="H319" s="49"/>
      <c r="I319" s="49"/>
      <c r="J319" s="49"/>
      <c r="K319" s="49"/>
      <c r="L319" s="49"/>
      <c r="M319" s="49"/>
      <c r="N319" s="49"/>
      <c r="O319" s="48"/>
      <c r="P319" s="48"/>
      <c r="Q319" s="49"/>
      <c r="R319" s="49"/>
      <c r="S319" s="10"/>
      <c r="T319" s="10"/>
      <c r="U319" s="10"/>
      <c r="V319" s="10"/>
      <c r="W319" s="10"/>
      <c r="X319" s="10"/>
      <c r="Y319" s="10"/>
      <c r="Z319" s="10"/>
      <c r="AA319" s="10"/>
    </row>
    <row r="320" hidden="1">
      <c r="A320" s="47"/>
      <c r="B320" s="47"/>
      <c r="C320" s="48"/>
      <c r="D320" s="48"/>
      <c r="E320" s="48"/>
      <c r="F320" s="48"/>
      <c r="G320" s="48"/>
      <c r="H320" s="49"/>
      <c r="I320" s="49"/>
      <c r="J320" s="49"/>
      <c r="K320" s="49"/>
      <c r="L320" s="49"/>
      <c r="M320" s="49"/>
      <c r="N320" s="49"/>
      <c r="O320" s="48"/>
      <c r="P320" s="48"/>
      <c r="Q320" s="49"/>
      <c r="R320" s="49"/>
      <c r="S320" s="10"/>
      <c r="T320" s="10"/>
      <c r="U320" s="10"/>
      <c r="V320" s="10"/>
      <c r="W320" s="10"/>
      <c r="X320" s="10"/>
      <c r="Y320" s="10"/>
      <c r="Z320" s="10"/>
      <c r="AA320" s="10"/>
    </row>
    <row r="321" hidden="1">
      <c r="A321" s="47"/>
      <c r="B321" s="47"/>
      <c r="C321" s="48"/>
      <c r="D321" s="48"/>
      <c r="E321" s="48"/>
      <c r="F321" s="48"/>
      <c r="G321" s="48"/>
      <c r="H321" s="49"/>
      <c r="I321" s="49"/>
      <c r="J321" s="49"/>
      <c r="K321" s="49"/>
      <c r="L321" s="49"/>
      <c r="M321" s="49"/>
      <c r="N321" s="49"/>
      <c r="O321" s="48"/>
      <c r="P321" s="48"/>
      <c r="Q321" s="49"/>
      <c r="R321" s="49"/>
      <c r="S321" s="10"/>
      <c r="T321" s="10"/>
      <c r="U321" s="10"/>
      <c r="V321" s="10"/>
      <c r="W321" s="10"/>
      <c r="X321" s="10"/>
      <c r="Y321" s="10"/>
      <c r="Z321" s="10"/>
      <c r="AA321" s="10"/>
    </row>
    <row r="322" hidden="1">
      <c r="A322" s="47"/>
      <c r="B322" s="47"/>
      <c r="C322" s="48"/>
      <c r="D322" s="48"/>
      <c r="E322" s="48"/>
      <c r="F322" s="48"/>
      <c r="G322" s="48"/>
      <c r="H322" s="49"/>
      <c r="I322" s="49"/>
      <c r="J322" s="49"/>
      <c r="K322" s="49"/>
      <c r="L322" s="49"/>
      <c r="M322" s="49"/>
      <c r="N322" s="49"/>
      <c r="O322" s="48"/>
      <c r="P322" s="48"/>
      <c r="Q322" s="49"/>
      <c r="R322" s="49"/>
      <c r="S322" s="10"/>
      <c r="T322" s="10"/>
      <c r="U322" s="10"/>
      <c r="V322" s="10"/>
      <c r="W322" s="10"/>
      <c r="X322" s="10"/>
      <c r="Y322" s="10"/>
      <c r="Z322" s="10"/>
      <c r="AA322" s="10"/>
    </row>
    <row r="323" hidden="1">
      <c r="A323" s="47"/>
      <c r="B323" s="47"/>
      <c r="C323" s="48"/>
      <c r="D323" s="48"/>
      <c r="E323" s="48"/>
      <c r="F323" s="48"/>
      <c r="G323" s="48"/>
      <c r="H323" s="49"/>
      <c r="I323" s="49"/>
      <c r="J323" s="49"/>
      <c r="K323" s="49"/>
      <c r="L323" s="49"/>
      <c r="M323" s="49"/>
      <c r="N323" s="49"/>
      <c r="O323" s="48"/>
      <c r="P323" s="48"/>
      <c r="Q323" s="49"/>
      <c r="R323" s="49"/>
      <c r="S323" s="10"/>
      <c r="T323" s="10"/>
      <c r="U323" s="10"/>
      <c r="V323" s="10"/>
      <c r="W323" s="10"/>
      <c r="X323" s="10"/>
      <c r="Y323" s="10"/>
      <c r="Z323" s="10"/>
      <c r="AA323" s="10"/>
    </row>
    <row r="324" hidden="1">
      <c r="A324" s="47"/>
      <c r="B324" s="47"/>
      <c r="C324" s="48"/>
      <c r="D324" s="48"/>
      <c r="E324" s="48"/>
      <c r="F324" s="48"/>
      <c r="G324" s="48"/>
      <c r="H324" s="49"/>
      <c r="I324" s="49"/>
      <c r="J324" s="49"/>
      <c r="K324" s="49"/>
      <c r="L324" s="49"/>
      <c r="M324" s="49"/>
      <c r="N324" s="49"/>
      <c r="O324" s="48"/>
      <c r="P324" s="48"/>
      <c r="Q324" s="49"/>
      <c r="R324" s="49"/>
      <c r="S324" s="10"/>
      <c r="T324" s="10"/>
      <c r="U324" s="10"/>
      <c r="V324" s="10"/>
      <c r="W324" s="10"/>
      <c r="X324" s="10"/>
      <c r="Y324" s="10"/>
      <c r="Z324" s="10"/>
      <c r="AA324" s="10"/>
    </row>
    <row r="325" hidden="1">
      <c r="A325" s="47"/>
      <c r="B325" s="47"/>
      <c r="C325" s="48"/>
      <c r="D325" s="48"/>
      <c r="E325" s="48"/>
      <c r="F325" s="48"/>
      <c r="G325" s="48"/>
      <c r="H325" s="49"/>
      <c r="I325" s="49"/>
      <c r="J325" s="49"/>
      <c r="K325" s="49"/>
      <c r="L325" s="49"/>
      <c r="M325" s="49"/>
      <c r="N325" s="49"/>
      <c r="O325" s="48"/>
      <c r="P325" s="48"/>
      <c r="Q325" s="49"/>
      <c r="R325" s="49"/>
      <c r="S325" s="10"/>
      <c r="T325" s="10"/>
      <c r="U325" s="10"/>
      <c r="V325" s="10"/>
      <c r="W325" s="10"/>
      <c r="X325" s="10"/>
      <c r="Y325" s="10"/>
      <c r="Z325" s="10"/>
      <c r="AA325" s="10"/>
    </row>
    <row r="326" hidden="1">
      <c r="A326" s="47"/>
      <c r="B326" s="47"/>
      <c r="C326" s="48"/>
      <c r="D326" s="48"/>
      <c r="E326" s="48"/>
      <c r="F326" s="48"/>
      <c r="G326" s="48"/>
      <c r="H326" s="49"/>
      <c r="I326" s="49"/>
      <c r="J326" s="49"/>
      <c r="K326" s="49"/>
      <c r="L326" s="49"/>
      <c r="M326" s="49"/>
      <c r="N326" s="49"/>
      <c r="O326" s="48"/>
      <c r="P326" s="48"/>
      <c r="Q326" s="49"/>
      <c r="R326" s="49"/>
      <c r="S326" s="10"/>
      <c r="T326" s="10"/>
      <c r="U326" s="10"/>
      <c r="V326" s="10"/>
      <c r="W326" s="10"/>
      <c r="X326" s="10"/>
      <c r="Y326" s="10"/>
      <c r="Z326" s="10"/>
      <c r="AA326" s="10"/>
    </row>
    <row r="327" hidden="1">
      <c r="A327" s="47"/>
      <c r="B327" s="47"/>
      <c r="C327" s="48"/>
      <c r="D327" s="48"/>
      <c r="E327" s="48"/>
      <c r="F327" s="48"/>
      <c r="G327" s="48"/>
      <c r="H327" s="49"/>
      <c r="I327" s="49"/>
      <c r="J327" s="49"/>
      <c r="K327" s="49"/>
      <c r="L327" s="49"/>
      <c r="M327" s="49"/>
      <c r="N327" s="49"/>
      <c r="O327" s="48"/>
      <c r="P327" s="48"/>
      <c r="Q327" s="49"/>
      <c r="R327" s="49"/>
      <c r="S327" s="10"/>
      <c r="T327" s="10"/>
      <c r="U327" s="10"/>
      <c r="V327" s="10"/>
      <c r="W327" s="10"/>
      <c r="X327" s="10"/>
      <c r="Y327" s="10"/>
      <c r="Z327" s="10"/>
      <c r="AA327" s="10"/>
    </row>
    <row r="328" hidden="1">
      <c r="A328" s="47"/>
      <c r="B328" s="47"/>
      <c r="C328" s="48"/>
      <c r="D328" s="48"/>
      <c r="E328" s="48"/>
      <c r="F328" s="48"/>
      <c r="G328" s="48"/>
      <c r="H328" s="49"/>
      <c r="I328" s="49"/>
      <c r="J328" s="49"/>
      <c r="K328" s="49"/>
      <c r="L328" s="49"/>
      <c r="M328" s="49"/>
      <c r="N328" s="49"/>
      <c r="O328" s="48"/>
      <c r="P328" s="48"/>
      <c r="Q328" s="49"/>
      <c r="R328" s="49"/>
      <c r="S328" s="10"/>
      <c r="T328" s="10"/>
      <c r="U328" s="10"/>
      <c r="V328" s="10"/>
      <c r="W328" s="10"/>
      <c r="X328" s="10"/>
      <c r="Y328" s="10"/>
      <c r="Z328" s="10"/>
      <c r="AA328" s="10"/>
    </row>
    <row r="329" hidden="1">
      <c r="A329" s="47"/>
      <c r="B329" s="47"/>
      <c r="C329" s="48"/>
      <c r="D329" s="48"/>
      <c r="E329" s="48"/>
      <c r="F329" s="48"/>
      <c r="G329" s="48"/>
      <c r="H329" s="49"/>
      <c r="I329" s="49"/>
      <c r="J329" s="49"/>
      <c r="K329" s="49"/>
      <c r="L329" s="49"/>
      <c r="M329" s="49"/>
      <c r="N329" s="49"/>
      <c r="O329" s="48"/>
      <c r="P329" s="48"/>
      <c r="Q329" s="49"/>
      <c r="R329" s="49"/>
      <c r="S329" s="10"/>
      <c r="T329" s="10"/>
      <c r="U329" s="10"/>
      <c r="V329" s="10"/>
      <c r="W329" s="10"/>
      <c r="X329" s="10"/>
      <c r="Y329" s="10"/>
      <c r="Z329" s="10"/>
      <c r="AA329" s="10"/>
    </row>
    <row r="330" hidden="1">
      <c r="A330" s="47"/>
      <c r="B330" s="47"/>
      <c r="C330" s="48"/>
      <c r="D330" s="48"/>
      <c r="E330" s="48"/>
      <c r="F330" s="48"/>
      <c r="G330" s="48"/>
      <c r="H330" s="49"/>
      <c r="I330" s="49"/>
      <c r="J330" s="49"/>
      <c r="K330" s="49"/>
      <c r="L330" s="49"/>
      <c r="M330" s="49"/>
      <c r="N330" s="49"/>
      <c r="O330" s="48"/>
      <c r="P330" s="48"/>
      <c r="Q330" s="49"/>
      <c r="R330" s="49"/>
      <c r="S330" s="10"/>
      <c r="T330" s="10"/>
      <c r="U330" s="10"/>
      <c r="V330" s="10"/>
      <c r="W330" s="10"/>
      <c r="X330" s="10"/>
      <c r="Y330" s="10"/>
      <c r="Z330" s="10"/>
      <c r="AA330" s="10"/>
    </row>
    <row r="331" hidden="1">
      <c r="A331" s="47"/>
      <c r="B331" s="47"/>
      <c r="C331" s="48"/>
      <c r="D331" s="48"/>
      <c r="E331" s="48"/>
      <c r="F331" s="48"/>
      <c r="G331" s="48"/>
      <c r="H331" s="49"/>
      <c r="I331" s="49"/>
      <c r="J331" s="49"/>
      <c r="K331" s="49"/>
      <c r="L331" s="49"/>
      <c r="M331" s="49"/>
      <c r="N331" s="49"/>
      <c r="O331" s="48"/>
      <c r="P331" s="48"/>
      <c r="Q331" s="49"/>
      <c r="R331" s="49"/>
      <c r="S331" s="10"/>
      <c r="T331" s="10"/>
      <c r="U331" s="10"/>
      <c r="V331" s="10"/>
      <c r="W331" s="10"/>
      <c r="X331" s="10"/>
      <c r="Y331" s="10"/>
      <c r="Z331" s="10"/>
      <c r="AA331" s="10"/>
    </row>
    <row r="332" hidden="1">
      <c r="A332" s="47"/>
      <c r="B332" s="47"/>
      <c r="C332" s="48"/>
      <c r="D332" s="48"/>
      <c r="E332" s="48"/>
      <c r="F332" s="48"/>
      <c r="G332" s="48"/>
      <c r="H332" s="49"/>
      <c r="I332" s="49"/>
      <c r="J332" s="49"/>
      <c r="K332" s="49"/>
      <c r="L332" s="49"/>
      <c r="M332" s="49"/>
      <c r="N332" s="49"/>
      <c r="O332" s="48"/>
      <c r="P332" s="48"/>
      <c r="Q332" s="49"/>
      <c r="R332" s="49"/>
      <c r="S332" s="10"/>
      <c r="T332" s="10"/>
      <c r="U332" s="10"/>
      <c r="V332" s="10"/>
      <c r="W332" s="10"/>
      <c r="X332" s="10"/>
      <c r="Y332" s="10"/>
      <c r="Z332" s="10"/>
      <c r="AA332" s="10"/>
    </row>
    <row r="333" hidden="1">
      <c r="A333" s="47"/>
      <c r="B333" s="47"/>
      <c r="C333" s="48"/>
      <c r="D333" s="48"/>
      <c r="E333" s="48"/>
      <c r="F333" s="48"/>
      <c r="G333" s="48"/>
      <c r="H333" s="49"/>
      <c r="I333" s="49"/>
      <c r="J333" s="49"/>
      <c r="K333" s="49"/>
      <c r="L333" s="49"/>
      <c r="M333" s="49"/>
      <c r="N333" s="49"/>
      <c r="O333" s="48"/>
      <c r="P333" s="48"/>
      <c r="Q333" s="49"/>
      <c r="R333" s="49"/>
      <c r="S333" s="10"/>
      <c r="T333" s="10"/>
      <c r="U333" s="10"/>
      <c r="V333" s="10"/>
      <c r="W333" s="10"/>
      <c r="X333" s="10"/>
      <c r="Y333" s="10"/>
      <c r="Z333" s="10"/>
      <c r="AA333" s="10"/>
    </row>
    <row r="334" hidden="1">
      <c r="A334" s="47"/>
      <c r="B334" s="47"/>
      <c r="C334" s="48"/>
      <c r="D334" s="48"/>
      <c r="E334" s="48"/>
      <c r="F334" s="48"/>
      <c r="G334" s="48"/>
      <c r="H334" s="49"/>
      <c r="I334" s="49"/>
      <c r="J334" s="49"/>
      <c r="K334" s="49"/>
      <c r="L334" s="49"/>
      <c r="M334" s="49"/>
      <c r="N334" s="49"/>
      <c r="O334" s="48"/>
      <c r="P334" s="48"/>
      <c r="Q334" s="49"/>
      <c r="R334" s="49"/>
      <c r="S334" s="10"/>
      <c r="T334" s="10"/>
      <c r="U334" s="10"/>
      <c r="V334" s="10"/>
      <c r="W334" s="10"/>
      <c r="X334" s="10"/>
      <c r="Y334" s="10"/>
      <c r="Z334" s="10"/>
      <c r="AA334" s="10"/>
    </row>
    <row r="335" hidden="1">
      <c r="A335" s="47"/>
      <c r="B335" s="47"/>
      <c r="C335" s="48"/>
      <c r="D335" s="48"/>
      <c r="E335" s="48"/>
      <c r="F335" s="48"/>
      <c r="G335" s="48"/>
      <c r="H335" s="49"/>
      <c r="I335" s="49"/>
      <c r="J335" s="49"/>
      <c r="K335" s="49"/>
      <c r="L335" s="49"/>
      <c r="M335" s="49"/>
      <c r="N335" s="49"/>
      <c r="O335" s="48"/>
      <c r="P335" s="48"/>
      <c r="Q335" s="49"/>
      <c r="R335" s="49"/>
      <c r="S335" s="10"/>
      <c r="T335" s="10"/>
      <c r="U335" s="10"/>
      <c r="V335" s="10"/>
      <c r="W335" s="10"/>
      <c r="X335" s="10"/>
      <c r="Y335" s="10"/>
      <c r="Z335" s="10"/>
      <c r="AA335" s="10"/>
    </row>
    <row r="336" hidden="1">
      <c r="A336" s="47"/>
      <c r="B336" s="47"/>
      <c r="C336" s="48"/>
      <c r="D336" s="48"/>
      <c r="E336" s="48"/>
      <c r="F336" s="48"/>
      <c r="G336" s="48"/>
      <c r="H336" s="49"/>
      <c r="I336" s="49"/>
      <c r="J336" s="49"/>
      <c r="K336" s="49"/>
      <c r="L336" s="49"/>
      <c r="M336" s="49"/>
      <c r="N336" s="49"/>
      <c r="O336" s="48"/>
      <c r="P336" s="48"/>
      <c r="Q336" s="49"/>
      <c r="R336" s="49"/>
      <c r="S336" s="10"/>
      <c r="T336" s="10"/>
      <c r="U336" s="10"/>
      <c r="V336" s="10"/>
      <c r="W336" s="10"/>
      <c r="X336" s="10"/>
      <c r="Y336" s="10"/>
      <c r="Z336" s="10"/>
      <c r="AA336" s="10"/>
    </row>
    <row r="337" hidden="1">
      <c r="A337" s="47"/>
      <c r="B337" s="47"/>
      <c r="C337" s="48"/>
      <c r="D337" s="48"/>
      <c r="E337" s="48"/>
      <c r="F337" s="48"/>
      <c r="G337" s="48"/>
      <c r="H337" s="49"/>
      <c r="I337" s="49"/>
      <c r="J337" s="49"/>
      <c r="K337" s="49"/>
      <c r="L337" s="49"/>
      <c r="M337" s="49"/>
      <c r="N337" s="49"/>
      <c r="O337" s="48"/>
      <c r="P337" s="48"/>
      <c r="Q337" s="49"/>
      <c r="R337" s="49"/>
      <c r="S337" s="10"/>
      <c r="T337" s="10"/>
      <c r="U337" s="10"/>
      <c r="V337" s="10"/>
      <c r="W337" s="10"/>
      <c r="X337" s="10"/>
      <c r="Y337" s="10"/>
      <c r="Z337" s="10"/>
      <c r="AA337" s="10"/>
    </row>
    <row r="338" hidden="1">
      <c r="A338" s="47"/>
      <c r="B338" s="47"/>
      <c r="C338" s="48"/>
      <c r="D338" s="48"/>
      <c r="E338" s="48"/>
      <c r="F338" s="48"/>
      <c r="G338" s="48"/>
      <c r="H338" s="49"/>
      <c r="I338" s="49"/>
      <c r="J338" s="49"/>
      <c r="K338" s="49"/>
      <c r="L338" s="49"/>
      <c r="M338" s="49"/>
      <c r="N338" s="49"/>
      <c r="O338" s="48"/>
      <c r="P338" s="48"/>
      <c r="Q338" s="49"/>
      <c r="R338" s="49"/>
      <c r="S338" s="10"/>
      <c r="T338" s="10"/>
      <c r="U338" s="10"/>
      <c r="V338" s="10"/>
      <c r="W338" s="10"/>
      <c r="X338" s="10"/>
      <c r="Y338" s="10"/>
      <c r="Z338" s="10"/>
      <c r="AA338" s="10"/>
    </row>
    <row r="339" hidden="1">
      <c r="A339" s="47"/>
      <c r="B339" s="47"/>
      <c r="C339" s="48"/>
      <c r="D339" s="48"/>
      <c r="E339" s="48"/>
      <c r="F339" s="48"/>
      <c r="G339" s="48"/>
      <c r="H339" s="49"/>
      <c r="I339" s="49"/>
      <c r="J339" s="49"/>
      <c r="K339" s="49"/>
      <c r="L339" s="49"/>
      <c r="M339" s="49"/>
      <c r="N339" s="49"/>
      <c r="O339" s="48"/>
      <c r="P339" s="48"/>
      <c r="Q339" s="49"/>
      <c r="R339" s="49"/>
      <c r="S339" s="10"/>
      <c r="T339" s="10"/>
      <c r="U339" s="10"/>
      <c r="V339" s="10"/>
      <c r="W339" s="10"/>
      <c r="X339" s="10"/>
      <c r="Y339" s="10"/>
      <c r="Z339" s="10"/>
      <c r="AA339" s="10"/>
    </row>
    <row r="340" hidden="1">
      <c r="A340" s="47"/>
      <c r="B340" s="47"/>
      <c r="C340" s="48"/>
      <c r="D340" s="48"/>
      <c r="E340" s="48"/>
      <c r="F340" s="48"/>
      <c r="G340" s="48"/>
      <c r="H340" s="49"/>
      <c r="I340" s="49"/>
      <c r="J340" s="49"/>
      <c r="K340" s="49"/>
      <c r="L340" s="49"/>
      <c r="M340" s="49"/>
      <c r="N340" s="49"/>
      <c r="O340" s="48"/>
      <c r="P340" s="48"/>
      <c r="Q340" s="49"/>
      <c r="R340" s="49"/>
      <c r="S340" s="10"/>
      <c r="T340" s="10"/>
      <c r="U340" s="10"/>
      <c r="V340" s="10"/>
      <c r="W340" s="10"/>
      <c r="X340" s="10"/>
      <c r="Y340" s="10"/>
      <c r="Z340" s="10"/>
      <c r="AA340" s="10"/>
    </row>
    <row r="341" hidden="1">
      <c r="A341" s="47"/>
      <c r="B341" s="47"/>
      <c r="C341" s="48"/>
      <c r="D341" s="48"/>
      <c r="E341" s="48"/>
      <c r="F341" s="48"/>
      <c r="G341" s="48"/>
      <c r="H341" s="49"/>
      <c r="I341" s="49"/>
      <c r="J341" s="49"/>
      <c r="K341" s="49"/>
      <c r="L341" s="49"/>
      <c r="M341" s="49"/>
      <c r="N341" s="49"/>
      <c r="O341" s="48"/>
      <c r="P341" s="48"/>
      <c r="Q341" s="49"/>
      <c r="R341" s="49"/>
      <c r="S341" s="10"/>
      <c r="T341" s="10"/>
      <c r="U341" s="10"/>
      <c r="V341" s="10"/>
      <c r="W341" s="10"/>
      <c r="X341" s="10"/>
      <c r="Y341" s="10"/>
      <c r="Z341" s="10"/>
      <c r="AA341" s="10"/>
    </row>
    <row r="342" hidden="1">
      <c r="A342" s="47"/>
      <c r="B342" s="47"/>
      <c r="C342" s="48"/>
      <c r="D342" s="48"/>
      <c r="E342" s="48"/>
      <c r="F342" s="48"/>
      <c r="G342" s="48"/>
      <c r="H342" s="49"/>
      <c r="I342" s="49"/>
      <c r="J342" s="49"/>
      <c r="K342" s="49"/>
      <c r="L342" s="49"/>
      <c r="M342" s="49"/>
      <c r="N342" s="49"/>
      <c r="O342" s="48"/>
      <c r="P342" s="48"/>
      <c r="Q342" s="49"/>
      <c r="R342" s="49"/>
      <c r="S342" s="10"/>
      <c r="T342" s="10"/>
      <c r="U342" s="10"/>
      <c r="V342" s="10"/>
      <c r="W342" s="10"/>
      <c r="X342" s="10"/>
      <c r="Y342" s="10"/>
      <c r="Z342" s="10"/>
      <c r="AA342" s="10"/>
    </row>
    <row r="343" hidden="1">
      <c r="A343" s="47"/>
      <c r="B343" s="47"/>
      <c r="C343" s="48"/>
      <c r="D343" s="48"/>
      <c r="E343" s="48"/>
      <c r="F343" s="48"/>
      <c r="G343" s="48"/>
      <c r="H343" s="49"/>
      <c r="I343" s="49"/>
      <c r="J343" s="49"/>
      <c r="K343" s="49"/>
      <c r="L343" s="49"/>
      <c r="M343" s="49"/>
      <c r="N343" s="49"/>
      <c r="O343" s="48"/>
      <c r="P343" s="48"/>
      <c r="Q343" s="49"/>
      <c r="R343" s="49"/>
      <c r="S343" s="10"/>
      <c r="T343" s="10"/>
      <c r="U343" s="10"/>
      <c r="V343" s="10"/>
      <c r="W343" s="10"/>
      <c r="X343" s="10"/>
      <c r="Y343" s="10"/>
      <c r="Z343" s="10"/>
      <c r="AA343" s="10"/>
    </row>
    <row r="344" hidden="1">
      <c r="A344" s="47"/>
      <c r="B344" s="47"/>
      <c r="C344" s="48"/>
      <c r="D344" s="48"/>
      <c r="E344" s="48"/>
      <c r="F344" s="48"/>
      <c r="G344" s="48"/>
      <c r="H344" s="49"/>
      <c r="I344" s="49"/>
      <c r="J344" s="49"/>
      <c r="K344" s="49"/>
      <c r="L344" s="49"/>
      <c r="M344" s="49"/>
      <c r="N344" s="49"/>
      <c r="O344" s="48"/>
      <c r="P344" s="48"/>
      <c r="Q344" s="49"/>
      <c r="R344" s="49"/>
      <c r="S344" s="10"/>
      <c r="T344" s="10"/>
      <c r="U344" s="10"/>
      <c r="V344" s="10"/>
      <c r="W344" s="10"/>
      <c r="X344" s="10"/>
      <c r="Y344" s="10"/>
      <c r="Z344" s="10"/>
      <c r="AA344" s="10"/>
    </row>
    <row r="345" hidden="1">
      <c r="A345" s="47"/>
      <c r="B345" s="47"/>
      <c r="C345" s="48"/>
      <c r="D345" s="48"/>
      <c r="E345" s="48"/>
      <c r="F345" s="48"/>
      <c r="G345" s="48"/>
      <c r="H345" s="49"/>
      <c r="I345" s="49"/>
      <c r="J345" s="49"/>
      <c r="K345" s="49"/>
      <c r="L345" s="49"/>
      <c r="M345" s="49"/>
      <c r="N345" s="49"/>
      <c r="O345" s="48"/>
      <c r="P345" s="48"/>
      <c r="Q345" s="49"/>
      <c r="R345" s="49"/>
      <c r="S345" s="10"/>
      <c r="T345" s="10"/>
      <c r="U345" s="10"/>
      <c r="V345" s="10"/>
      <c r="W345" s="10"/>
      <c r="X345" s="10"/>
      <c r="Y345" s="10"/>
      <c r="Z345" s="10"/>
      <c r="AA345" s="10"/>
    </row>
    <row r="346" hidden="1">
      <c r="A346" s="47"/>
      <c r="B346" s="47"/>
      <c r="C346" s="48"/>
      <c r="D346" s="48"/>
      <c r="E346" s="48"/>
      <c r="F346" s="48"/>
      <c r="G346" s="48"/>
      <c r="H346" s="49"/>
      <c r="I346" s="49"/>
      <c r="J346" s="49"/>
      <c r="K346" s="49"/>
      <c r="L346" s="49"/>
      <c r="M346" s="49"/>
      <c r="N346" s="49"/>
      <c r="O346" s="48"/>
      <c r="P346" s="48"/>
      <c r="Q346" s="49"/>
      <c r="R346" s="49"/>
      <c r="S346" s="10"/>
      <c r="T346" s="10"/>
      <c r="U346" s="10"/>
      <c r="V346" s="10"/>
      <c r="W346" s="10"/>
      <c r="X346" s="10"/>
      <c r="Y346" s="10"/>
      <c r="Z346" s="10"/>
      <c r="AA346" s="10"/>
    </row>
    <row r="347" hidden="1">
      <c r="A347" s="47"/>
      <c r="B347" s="47"/>
      <c r="C347" s="48"/>
      <c r="D347" s="48"/>
      <c r="E347" s="48"/>
      <c r="F347" s="48"/>
      <c r="G347" s="48"/>
      <c r="H347" s="49"/>
      <c r="I347" s="49"/>
      <c r="J347" s="49"/>
      <c r="K347" s="49"/>
      <c r="L347" s="49"/>
      <c r="M347" s="49"/>
      <c r="N347" s="49"/>
      <c r="O347" s="48"/>
      <c r="P347" s="48"/>
      <c r="Q347" s="49"/>
      <c r="R347" s="49"/>
      <c r="S347" s="10"/>
      <c r="T347" s="10"/>
      <c r="U347" s="10"/>
      <c r="V347" s="10"/>
      <c r="W347" s="10"/>
      <c r="X347" s="10"/>
      <c r="Y347" s="10"/>
      <c r="Z347" s="10"/>
      <c r="AA347" s="10"/>
    </row>
    <row r="348" hidden="1">
      <c r="A348" s="47"/>
      <c r="B348" s="47"/>
      <c r="C348" s="48"/>
      <c r="D348" s="48"/>
      <c r="E348" s="48"/>
      <c r="F348" s="48"/>
      <c r="G348" s="48"/>
      <c r="H348" s="49"/>
      <c r="I348" s="49"/>
      <c r="J348" s="49"/>
      <c r="K348" s="49"/>
      <c r="L348" s="49"/>
      <c r="M348" s="49"/>
      <c r="N348" s="49"/>
      <c r="O348" s="48"/>
      <c r="P348" s="48"/>
      <c r="Q348" s="49"/>
      <c r="R348" s="49"/>
      <c r="S348" s="10"/>
      <c r="T348" s="10"/>
      <c r="U348" s="10"/>
      <c r="V348" s="10"/>
      <c r="W348" s="10"/>
      <c r="X348" s="10"/>
      <c r="Y348" s="10"/>
      <c r="Z348" s="10"/>
      <c r="AA348" s="10"/>
    </row>
    <row r="349" hidden="1">
      <c r="A349" s="47"/>
      <c r="B349" s="47"/>
      <c r="C349" s="48"/>
      <c r="D349" s="48"/>
      <c r="E349" s="48"/>
      <c r="F349" s="48"/>
      <c r="G349" s="48"/>
      <c r="H349" s="49"/>
      <c r="I349" s="49"/>
      <c r="J349" s="49"/>
      <c r="K349" s="49"/>
      <c r="L349" s="49"/>
      <c r="M349" s="49"/>
      <c r="N349" s="49"/>
      <c r="O349" s="48"/>
      <c r="P349" s="48"/>
      <c r="Q349" s="49"/>
      <c r="R349" s="49"/>
      <c r="S349" s="10"/>
      <c r="T349" s="10"/>
      <c r="U349" s="10"/>
      <c r="V349" s="10"/>
      <c r="W349" s="10"/>
      <c r="X349" s="10"/>
      <c r="Y349" s="10"/>
      <c r="Z349" s="10"/>
      <c r="AA349" s="10"/>
    </row>
    <row r="350" hidden="1">
      <c r="A350" s="47"/>
      <c r="B350" s="47"/>
      <c r="C350" s="48"/>
      <c r="D350" s="48"/>
      <c r="E350" s="48"/>
      <c r="F350" s="48"/>
      <c r="G350" s="48"/>
      <c r="H350" s="49"/>
      <c r="I350" s="49"/>
      <c r="J350" s="49"/>
      <c r="K350" s="49"/>
      <c r="L350" s="49"/>
      <c r="M350" s="49"/>
      <c r="N350" s="49"/>
      <c r="O350" s="48"/>
      <c r="P350" s="48"/>
      <c r="Q350" s="49"/>
      <c r="R350" s="49"/>
      <c r="S350" s="10"/>
      <c r="T350" s="10"/>
      <c r="U350" s="10"/>
      <c r="V350" s="10"/>
      <c r="W350" s="10"/>
      <c r="X350" s="10"/>
      <c r="Y350" s="10"/>
      <c r="Z350" s="10"/>
      <c r="AA350" s="10"/>
    </row>
    <row r="351" hidden="1">
      <c r="A351" s="47"/>
      <c r="B351" s="47"/>
      <c r="C351" s="48"/>
      <c r="D351" s="48"/>
      <c r="E351" s="48"/>
      <c r="F351" s="48"/>
      <c r="G351" s="48"/>
      <c r="H351" s="49"/>
      <c r="I351" s="49"/>
      <c r="J351" s="49"/>
      <c r="K351" s="49"/>
      <c r="L351" s="49"/>
      <c r="M351" s="49"/>
      <c r="N351" s="49"/>
      <c r="O351" s="48"/>
      <c r="P351" s="48"/>
      <c r="Q351" s="49"/>
      <c r="R351" s="49"/>
      <c r="S351" s="10"/>
      <c r="T351" s="10"/>
      <c r="U351" s="10"/>
      <c r="V351" s="10"/>
      <c r="W351" s="10"/>
      <c r="X351" s="10"/>
      <c r="Y351" s="10"/>
      <c r="Z351" s="10"/>
      <c r="AA351" s="10"/>
    </row>
    <row r="352" hidden="1">
      <c r="A352" s="47"/>
      <c r="B352" s="47"/>
      <c r="C352" s="48"/>
      <c r="D352" s="48"/>
      <c r="E352" s="48"/>
      <c r="F352" s="48"/>
      <c r="G352" s="48"/>
      <c r="H352" s="49"/>
      <c r="I352" s="49"/>
      <c r="J352" s="49"/>
      <c r="K352" s="49"/>
      <c r="L352" s="49"/>
      <c r="M352" s="49"/>
      <c r="N352" s="49"/>
      <c r="O352" s="48"/>
      <c r="P352" s="48"/>
      <c r="Q352" s="49"/>
      <c r="R352" s="49"/>
      <c r="S352" s="10"/>
      <c r="T352" s="10"/>
      <c r="U352" s="10"/>
      <c r="V352" s="10"/>
      <c r="W352" s="10"/>
      <c r="X352" s="10"/>
      <c r="Y352" s="10"/>
      <c r="Z352" s="10"/>
      <c r="AA352" s="10"/>
    </row>
    <row r="353" hidden="1">
      <c r="A353" s="47"/>
      <c r="B353" s="47"/>
      <c r="C353" s="48"/>
      <c r="D353" s="48"/>
      <c r="E353" s="48"/>
      <c r="F353" s="48"/>
      <c r="G353" s="48"/>
      <c r="H353" s="49"/>
      <c r="I353" s="49"/>
      <c r="J353" s="49"/>
      <c r="K353" s="49"/>
      <c r="L353" s="49"/>
      <c r="M353" s="49"/>
      <c r="N353" s="49"/>
      <c r="O353" s="48"/>
      <c r="P353" s="48"/>
      <c r="Q353" s="49"/>
      <c r="R353" s="49"/>
      <c r="S353" s="10"/>
      <c r="T353" s="10"/>
      <c r="U353" s="10"/>
      <c r="V353" s="10"/>
      <c r="W353" s="10"/>
      <c r="X353" s="10"/>
      <c r="Y353" s="10"/>
      <c r="Z353" s="10"/>
      <c r="AA353" s="10"/>
    </row>
    <row r="354" hidden="1">
      <c r="A354" s="47"/>
      <c r="B354" s="47"/>
      <c r="C354" s="48"/>
      <c r="D354" s="48"/>
      <c r="E354" s="48"/>
      <c r="F354" s="48"/>
      <c r="G354" s="48"/>
      <c r="H354" s="49"/>
      <c r="I354" s="49"/>
      <c r="J354" s="49"/>
      <c r="K354" s="49"/>
      <c r="L354" s="49"/>
      <c r="M354" s="49"/>
      <c r="N354" s="49"/>
      <c r="O354" s="48"/>
      <c r="P354" s="48"/>
      <c r="Q354" s="49"/>
      <c r="R354" s="49"/>
      <c r="S354" s="10"/>
      <c r="T354" s="10"/>
      <c r="U354" s="10"/>
      <c r="V354" s="10"/>
      <c r="W354" s="10"/>
      <c r="X354" s="10"/>
      <c r="Y354" s="10"/>
      <c r="Z354" s="10"/>
      <c r="AA354" s="10"/>
    </row>
    <row r="355" hidden="1">
      <c r="A355" s="47"/>
      <c r="B355" s="47"/>
      <c r="C355" s="48"/>
      <c r="D355" s="48"/>
      <c r="E355" s="48"/>
      <c r="F355" s="48"/>
      <c r="G355" s="48"/>
      <c r="H355" s="49"/>
      <c r="I355" s="49"/>
      <c r="J355" s="49"/>
      <c r="K355" s="49"/>
      <c r="L355" s="49"/>
      <c r="M355" s="49"/>
      <c r="N355" s="49"/>
      <c r="O355" s="48"/>
      <c r="P355" s="48"/>
      <c r="Q355" s="49"/>
      <c r="R355" s="49"/>
      <c r="S355" s="10"/>
      <c r="T355" s="10"/>
      <c r="U355" s="10"/>
      <c r="V355" s="10"/>
      <c r="W355" s="10"/>
      <c r="X355" s="10"/>
      <c r="Y355" s="10"/>
      <c r="Z355" s="10"/>
      <c r="AA355" s="10"/>
    </row>
    <row r="356" hidden="1">
      <c r="A356" s="47"/>
      <c r="B356" s="47"/>
      <c r="C356" s="48"/>
      <c r="D356" s="48"/>
      <c r="E356" s="48"/>
      <c r="F356" s="48"/>
      <c r="G356" s="48"/>
      <c r="H356" s="49"/>
      <c r="I356" s="49"/>
      <c r="J356" s="49"/>
      <c r="K356" s="49"/>
      <c r="L356" s="49"/>
      <c r="M356" s="49"/>
      <c r="N356" s="49"/>
      <c r="O356" s="48"/>
      <c r="P356" s="48"/>
      <c r="Q356" s="49"/>
      <c r="R356" s="49"/>
      <c r="S356" s="10"/>
      <c r="T356" s="10"/>
      <c r="U356" s="10"/>
      <c r="V356" s="10"/>
      <c r="W356" s="10"/>
      <c r="X356" s="10"/>
      <c r="Y356" s="10"/>
      <c r="Z356" s="10"/>
      <c r="AA356" s="10"/>
    </row>
    <row r="357" hidden="1">
      <c r="A357" s="47"/>
      <c r="B357" s="47"/>
      <c r="C357" s="48"/>
      <c r="D357" s="48"/>
      <c r="E357" s="48"/>
      <c r="F357" s="48"/>
      <c r="G357" s="48"/>
      <c r="H357" s="49"/>
      <c r="I357" s="49"/>
      <c r="J357" s="49"/>
      <c r="K357" s="49"/>
      <c r="L357" s="49"/>
      <c r="M357" s="49"/>
      <c r="N357" s="49"/>
      <c r="O357" s="48"/>
      <c r="P357" s="48"/>
      <c r="Q357" s="49"/>
      <c r="R357" s="49"/>
      <c r="S357" s="10"/>
      <c r="T357" s="10"/>
      <c r="U357" s="10"/>
      <c r="V357" s="10"/>
      <c r="W357" s="10"/>
      <c r="X357" s="10"/>
      <c r="Y357" s="10"/>
      <c r="Z357" s="10"/>
      <c r="AA357" s="10"/>
    </row>
    <row r="358" hidden="1">
      <c r="A358" s="47"/>
      <c r="B358" s="47"/>
      <c r="C358" s="48"/>
      <c r="D358" s="48"/>
      <c r="E358" s="48"/>
      <c r="F358" s="48"/>
      <c r="G358" s="48"/>
      <c r="H358" s="49"/>
      <c r="I358" s="49"/>
      <c r="J358" s="49"/>
      <c r="K358" s="49"/>
      <c r="L358" s="49"/>
      <c r="M358" s="49"/>
      <c r="N358" s="49"/>
      <c r="O358" s="48"/>
      <c r="P358" s="48"/>
      <c r="Q358" s="49"/>
      <c r="R358" s="49"/>
      <c r="S358" s="10"/>
      <c r="T358" s="10"/>
      <c r="U358" s="10"/>
      <c r="V358" s="10"/>
      <c r="W358" s="10"/>
      <c r="X358" s="10"/>
      <c r="Y358" s="10"/>
      <c r="Z358" s="10"/>
      <c r="AA358" s="10"/>
    </row>
    <row r="359" hidden="1">
      <c r="A359" s="47"/>
      <c r="B359" s="47"/>
      <c r="C359" s="48"/>
      <c r="D359" s="48"/>
      <c r="E359" s="48"/>
      <c r="F359" s="48"/>
      <c r="G359" s="48"/>
      <c r="H359" s="49"/>
      <c r="I359" s="49"/>
      <c r="J359" s="49"/>
      <c r="K359" s="49"/>
      <c r="L359" s="49"/>
      <c r="M359" s="49"/>
      <c r="N359" s="49"/>
      <c r="O359" s="48"/>
      <c r="P359" s="48"/>
      <c r="Q359" s="49"/>
      <c r="R359" s="49"/>
      <c r="S359" s="10"/>
      <c r="T359" s="10"/>
      <c r="U359" s="10"/>
      <c r="V359" s="10"/>
      <c r="W359" s="10"/>
      <c r="X359" s="10"/>
      <c r="Y359" s="10"/>
      <c r="Z359" s="10"/>
      <c r="AA359" s="10"/>
    </row>
    <row r="360" hidden="1">
      <c r="A360" s="47"/>
      <c r="B360" s="47"/>
      <c r="C360" s="48"/>
      <c r="D360" s="48"/>
      <c r="E360" s="48"/>
      <c r="F360" s="48"/>
      <c r="G360" s="48"/>
      <c r="H360" s="49"/>
      <c r="I360" s="49"/>
      <c r="J360" s="49"/>
      <c r="K360" s="49"/>
      <c r="L360" s="49"/>
      <c r="M360" s="49"/>
      <c r="N360" s="49"/>
      <c r="O360" s="48"/>
      <c r="P360" s="48"/>
      <c r="Q360" s="49"/>
      <c r="R360" s="49"/>
      <c r="S360" s="10"/>
      <c r="T360" s="10"/>
      <c r="U360" s="10"/>
      <c r="V360" s="10"/>
      <c r="W360" s="10"/>
      <c r="X360" s="10"/>
      <c r="Y360" s="10"/>
      <c r="Z360" s="10"/>
      <c r="AA360" s="10"/>
    </row>
    <row r="361" hidden="1">
      <c r="A361" s="47"/>
      <c r="B361" s="47"/>
      <c r="C361" s="48"/>
      <c r="D361" s="48"/>
      <c r="E361" s="48"/>
      <c r="F361" s="48"/>
      <c r="G361" s="48"/>
      <c r="H361" s="49"/>
      <c r="I361" s="49"/>
      <c r="J361" s="49"/>
      <c r="K361" s="49"/>
      <c r="L361" s="49"/>
      <c r="M361" s="49"/>
      <c r="N361" s="49"/>
      <c r="O361" s="48"/>
      <c r="P361" s="48"/>
      <c r="Q361" s="49"/>
      <c r="R361" s="49"/>
      <c r="S361" s="10"/>
      <c r="T361" s="10"/>
      <c r="U361" s="10"/>
      <c r="V361" s="10"/>
      <c r="W361" s="10"/>
      <c r="X361" s="10"/>
      <c r="Y361" s="10"/>
      <c r="Z361" s="10"/>
      <c r="AA361" s="10"/>
    </row>
    <row r="362" hidden="1">
      <c r="A362" s="47"/>
      <c r="B362" s="47"/>
      <c r="C362" s="48"/>
      <c r="D362" s="48"/>
      <c r="E362" s="48"/>
      <c r="F362" s="48"/>
      <c r="G362" s="48"/>
      <c r="H362" s="49"/>
      <c r="I362" s="49"/>
      <c r="J362" s="49"/>
      <c r="K362" s="49"/>
      <c r="L362" s="49"/>
      <c r="M362" s="49"/>
      <c r="N362" s="49"/>
      <c r="O362" s="48"/>
      <c r="P362" s="48"/>
      <c r="Q362" s="49"/>
      <c r="R362" s="49"/>
      <c r="S362" s="10"/>
      <c r="T362" s="10"/>
      <c r="U362" s="10"/>
      <c r="V362" s="10"/>
      <c r="W362" s="10"/>
      <c r="X362" s="10"/>
      <c r="Y362" s="10"/>
      <c r="Z362" s="10"/>
      <c r="AA362" s="10"/>
    </row>
    <row r="363" hidden="1">
      <c r="A363" s="47"/>
      <c r="B363" s="47"/>
      <c r="C363" s="48"/>
      <c r="D363" s="48"/>
      <c r="E363" s="48"/>
      <c r="F363" s="48"/>
      <c r="G363" s="48"/>
      <c r="H363" s="49"/>
      <c r="I363" s="49"/>
      <c r="J363" s="49"/>
      <c r="K363" s="49"/>
      <c r="L363" s="49"/>
      <c r="M363" s="49"/>
      <c r="N363" s="49"/>
      <c r="O363" s="48"/>
      <c r="P363" s="48"/>
      <c r="Q363" s="49"/>
      <c r="R363" s="49"/>
      <c r="S363" s="10"/>
      <c r="T363" s="10"/>
      <c r="U363" s="10"/>
      <c r="V363" s="10"/>
      <c r="W363" s="10"/>
      <c r="X363" s="10"/>
      <c r="Y363" s="10"/>
      <c r="Z363" s="10"/>
      <c r="AA363" s="10"/>
    </row>
    <row r="364" hidden="1">
      <c r="A364" s="47"/>
      <c r="B364" s="47"/>
      <c r="C364" s="48"/>
      <c r="D364" s="48"/>
      <c r="E364" s="48"/>
      <c r="F364" s="48"/>
      <c r="G364" s="48"/>
      <c r="H364" s="49"/>
      <c r="I364" s="49"/>
      <c r="J364" s="49"/>
      <c r="K364" s="49"/>
      <c r="L364" s="49"/>
      <c r="M364" s="49"/>
      <c r="N364" s="49"/>
      <c r="O364" s="48"/>
      <c r="P364" s="48"/>
      <c r="Q364" s="49"/>
      <c r="R364" s="49"/>
      <c r="S364" s="10"/>
      <c r="T364" s="10"/>
      <c r="U364" s="10"/>
      <c r="V364" s="10"/>
      <c r="W364" s="10"/>
      <c r="X364" s="10"/>
      <c r="Y364" s="10"/>
      <c r="Z364" s="10"/>
      <c r="AA364" s="10"/>
    </row>
    <row r="365" hidden="1">
      <c r="A365" s="47"/>
      <c r="B365" s="47"/>
      <c r="C365" s="48"/>
      <c r="D365" s="48"/>
      <c r="E365" s="48"/>
      <c r="F365" s="48"/>
      <c r="G365" s="48"/>
      <c r="H365" s="49"/>
      <c r="I365" s="49"/>
      <c r="J365" s="49"/>
      <c r="K365" s="49"/>
      <c r="L365" s="49"/>
      <c r="M365" s="49"/>
      <c r="N365" s="49"/>
      <c r="O365" s="48"/>
      <c r="P365" s="48"/>
      <c r="Q365" s="49"/>
      <c r="R365" s="49"/>
      <c r="S365" s="10"/>
      <c r="T365" s="10"/>
      <c r="U365" s="10"/>
      <c r="V365" s="10"/>
      <c r="W365" s="10"/>
      <c r="X365" s="10"/>
      <c r="Y365" s="10"/>
      <c r="Z365" s="10"/>
      <c r="AA365" s="10"/>
    </row>
    <row r="366" hidden="1">
      <c r="A366" s="47"/>
      <c r="B366" s="47"/>
      <c r="C366" s="48"/>
      <c r="D366" s="48"/>
      <c r="E366" s="48"/>
      <c r="F366" s="48"/>
      <c r="G366" s="48"/>
      <c r="H366" s="49"/>
      <c r="I366" s="49"/>
      <c r="J366" s="49"/>
      <c r="K366" s="49"/>
      <c r="L366" s="49"/>
      <c r="M366" s="49"/>
      <c r="N366" s="49"/>
      <c r="O366" s="48"/>
      <c r="P366" s="48"/>
      <c r="Q366" s="49"/>
      <c r="R366" s="49"/>
      <c r="S366" s="10"/>
      <c r="T366" s="10"/>
      <c r="U366" s="10"/>
      <c r="V366" s="10"/>
      <c r="W366" s="10"/>
      <c r="X366" s="10"/>
      <c r="Y366" s="10"/>
      <c r="Z366" s="10"/>
      <c r="AA366" s="10"/>
    </row>
    <row r="367" hidden="1">
      <c r="A367" s="47"/>
      <c r="B367" s="47"/>
      <c r="C367" s="48"/>
      <c r="D367" s="48"/>
      <c r="E367" s="48"/>
      <c r="F367" s="48"/>
      <c r="G367" s="48"/>
      <c r="H367" s="49"/>
      <c r="I367" s="49"/>
      <c r="J367" s="49"/>
      <c r="K367" s="49"/>
      <c r="L367" s="49"/>
      <c r="M367" s="49"/>
      <c r="N367" s="49"/>
      <c r="O367" s="48"/>
      <c r="P367" s="48"/>
      <c r="Q367" s="49"/>
      <c r="R367" s="49"/>
      <c r="S367" s="10"/>
      <c r="T367" s="10"/>
      <c r="U367" s="10"/>
      <c r="V367" s="10"/>
      <c r="W367" s="10"/>
      <c r="X367" s="10"/>
      <c r="Y367" s="10"/>
      <c r="Z367" s="10"/>
      <c r="AA367" s="10"/>
    </row>
    <row r="368" hidden="1">
      <c r="A368" s="47"/>
      <c r="B368" s="47"/>
      <c r="C368" s="48"/>
      <c r="D368" s="48"/>
      <c r="E368" s="48"/>
      <c r="F368" s="48"/>
      <c r="G368" s="48"/>
      <c r="H368" s="49"/>
      <c r="I368" s="49"/>
      <c r="J368" s="49"/>
      <c r="K368" s="49"/>
      <c r="L368" s="49"/>
      <c r="M368" s="49"/>
      <c r="N368" s="49"/>
      <c r="O368" s="48"/>
      <c r="P368" s="48"/>
      <c r="Q368" s="49"/>
      <c r="R368" s="49"/>
      <c r="S368" s="10"/>
      <c r="T368" s="10"/>
      <c r="U368" s="10"/>
      <c r="V368" s="10"/>
      <c r="W368" s="10"/>
      <c r="X368" s="10"/>
      <c r="Y368" s="10"/>
      <c r="Z368" s="10"/>
      <c r="AA368" s="10"/>
    </row>
    <row r="369" hidden="1">
      <c r="A369" s="47"/>
      <c r="B369" s="47"/>
      <c r="C369" s="48"/>
      <c r="D369" s="48"/>
      <c r="E369" s="48"/>
      <c r="F369" s="48"/>
      <c r="G369" s="48"/>
      <c r="H369" s="49"/>
      <c r="I369" s="49"/>
      <c r="J369" s="49"/>
      <c r="K369" s="49"/>
      <c r="L369" s="49"/>
      <c r="M369" s="49"/>
      <c r="N369" s="49"/>
      <c r="O369" s="48"/>
      <c r="P369" s="48"/>
      <c r="Q369" s="49"/>
      <c r="R369" s="49"/>
      <c r="S369" s="10"/>
      <c r="T369" s="10"/>
      <c r="U369" s="10"/>
      <c r="V369" s="10"/>
      <c r="W369" s="10"/>
      <c r="X369" s="10"/>
      <c r="Y369" s="10"/>
      <c r="Z369" s="10"/>
      <c r="AA369" s="10"/>
    </row>
    <row r="370" hidden="1">
      <c r="A370" s="47"/>
      <c r="B370" s="47"/>
      <c r="C370" s="48"/>
      <c r="D370" s="48"/>
      <c r="E370" s="48"/>
      <c r="F370" s="48"/>
      <c r="G370" s="48"/>
      <c r="H370" s="49"/>
      <c r="I370" s="49"/>
      <c r="J370" s="49"/>
      <c r="K370" s="49"/>
      <c r="L370" s="49"/>
      <c r="M370" s="49"/>
      <c r="N370" s="49"/>
      <c r="O370" s="48"/>
      <c r="P370" s="48"/>
      <c r="Q370" s="49"/>
      <c r="R370" s="49"/>
      <c r="S370" s="10"/>
      <c r="T370" s="10"/>
      <c r="U370" s="10"/>
      <c r="V370" s="10"/>
      <c r="W370" s="10"/>
      <c r="X370" s="10"/>
      <c r="Y370" s="10"/>
      <c r="Z370" s="10"/>
      <c r="AA370" s="10"/>
    </row>
    <row r="371" hidden="1">
      <c r="A371" s="47"/>
      <c r="B371" s="47"/>
      <c r="C371" s="48"/>
      <c r="D371" s="48"/>
      <c r="E371" s="48"/>
      <c r="F371" s="48"/>
      <c r="G371" s="48"/>
      <c r="H371" s="49"/>
      <c r="I371" s="49"/>
      <c r="J371" s="49"/>
      <c r="K371" s="49"/>
      <c r="L371" s="49"/>
      <c r="M371" s="49"/>
      <c r="N371" s="49"/>
      <c r="O371" s="48"/>
      <c r="P371" s="48"/>
      <c r="Q371" s="49"/>
      <c r="R371" s="49"/>
      <c r="S371" s="10"/>
      <c r="T371" s="10"/>
      <c r="U371" s="10"/>
      <c r="V371" s="10"/>
      <c r="W371" s="10"/>
      <c r="X371" s="10"/>
      <c r="Y371" s="10"/>
      <c r="Z371" s="10"/>
      <c r="AA371" s="10"/>
    </row>
    <row r="372" hidden="1">
      <c r="A372" s="47"/>
      <c r="B372" s="47"/>
      <c r="C372" s="48"/>
      <c r="D372" s="48"/>
      <c r="E372" s="48"/>
      <c r="F372" s="48"/>
      <c r="G372" s="48"/>
      <c r="H372" s="49"/>
      <c r="I372" s="49"/>
      <c r="J372" s="49"/>
      <c r="K372" s="49"/>
      <c r="L372" s="49"/>
      <c r="M372" s="49"/>
      <c r="N372" s="49"/>
      <c r="O372" s="48"/>
      <c r="P372" s="48"/>
      <c r="Q372" s="49"/>
      <c r="R372" s="49"/>
      <c r="S372" s="10"/>
      <c r="T372" s="10"/>
      <c r="U372" s="10"/>
      <c r="V372" s="10"/>
      <c r="W372" s="10"/>
      <c r="X372" s="10"/>
      <c r="Y372" s="10"/>
      <c r="Z372" s="10"/>
      <c r="AA372" s="10"/>
    </row>
    <row r="373" hidden="1">
      <c r="A373" s="47"/>
      <c r="B373" s="47"/>
      <c r="C373" s="48"/>
      <c r="D373" s="48"/>
      <c r="E373" s="48"/>
      <c r="F373" s="48"/>
      <c r="G373" s="48"/>
      <c r="H373" s="49"/>
      <c r="I373" s="49"/>
      <c r="J373" s="49"/>
      <c r="K373" s="49"/>
      <c r="L373" s="49"/>
      <c r="M373" s="49"/>
      <c r="N373" s="49"/>
      <c r="O373" s="48"/>
      <c r="P373" s="48"/>
      <c r="Q373" s="49"/>
      <c r="R373" s="49"/>
      <c r="S373" s="10"/>
      <c r="T373" s="10"/>
      <c r="U373" s="10"/>
      <c r="V373" s="10"/>
      <c r="W373" s="10"/>
      <c r="X373" s="10"/>
      <c r="Y373" s="10"/>
      <c r="Z373" s="10"/>
      <c r="AA373" s="10"/>
    </row>
    <row r="374" hidden="1">
      <c r="A374" s="47"/>
      <c r="B374" s="47"/>
      <c r="C374" s="48"/>
      <c r="D374" s="48"/>
      <c r="E374" s="48"/>
      <c r="F374" s="48"/>
      <c r="G374" s="48"/>
      <c r="H374" s="49"/>
      <c r="I374" s="49"/>
      <c r="J374" s="49"/>
      <c r="K374" s="49"/>
      <c r="L374" s="49"/>
      <c r="M374" s="49"/>
      <c r="N374" s="49"/>
      <c r="O374" s="48"/>
      <c r="P374" s="48"/>
      <c r="Q374" s="49"/>
      <c r="R374" s="49"/>
      <c r="S374" s="10"/>
      <c r="T374" s="10"/>
      <c r="U374" s="10"/>
      <c r="V374" s="10"/>
      <c r="W374" s="10"/>
      <c r="X374" s="10"/>
      <c r="Y374" s="10"/>
      <c r="Z374" s="10"/>
      <c r="AA374" s="10"/>
    </row>
    <row r="375" hidden="1">
      <c r="A375" s="47"/>
      <c r="B375" s="47"/>
      <c r="C375" s="48"/>
      <c r="D375" s="48"/>
      <c r="E375" s="48"/>
      <c r="F375" s="48"/>
      <c r="G375" s="48"/>
      <c r="H375" s="49"/>
      <c r="I375" s="49"/>
      <c r="J375" s="49"/>
      <c r="K375" s="49"/>
      <c r="L375" s="49"/>
      <c r="M375" s="49"/>
      <c r="N375" s="49"/>
      <c r="O375" s="48"/>
      <c r="P375" s="48"/>
      <c r="Q375" s="49"/>
      <c r="R375" s="49"/>
      <c r="S375" s="10"/>
      <c r="T375" s="10"/>
      <c r="U375" s="10"/>
      <c r="V375" s="10"/>
      <c r="W375" s="10"/>
      <c r="X375" s="10"/>
      <c r="Y375" s="10"/>
      <c r="Z375" s="10"/>
      <c r="AA375" s="10"/>
    </row>
    <row r="376" hidden="1">
      <c r="A376" s="47"/>
      <c r="B376" s="47"/>
      <c r="C376" s="48"/>
      <c r="D376" s="48"/>
      <c r="E376" s="48"/>
      <c r="F376" s="48"/>
      <c r="G376" s="48"/>
      <c r="H376" s="49"/>
      <c r="I376" s="49"/>
      <c r="J376" s="49"/>
      <c r="K376" s="49"/>
      <c r="L376" s="49"/>
      <c r="M376" s="49"/>
      <c r="N376" s="49"/>
      <c r="O376" s="48"/>
      <c r="P376" s="48"/>
      <c r="Q376" s="49"/>
      <c r="R376" s="49"/>
      <c r="S376" s="10"/>
      <c r="T376" s="10"/>
      <c r="U376" s="10"/>
      <c r="V376" s="10"/>
      <c r="W376" s="10"/>
      <c r="X376" s="10"/>
      <c r="Y376" s="10"/>
      <c r="Z376" s="10"/>
      <c r="AA376" s="10"/>
    </row>
    <row r="377" hidden="1">
      <c r="A377" s="47"/>
      <c r="B377" s="47"/>
      <c r="C377" s="48"/>
      <c r="D377" s="48"/>
      <c r="E377" s="48"/>
      <c r="F377" s="48"/>
      <c r="G377" s="48"/>
      <c r="H377" s="49"/>
      <c r="I377" s="49"/>
      <c r="J377" s="49"/>
      <c r="K377" s="49"/>
      <c r="L377" s="49"/>
      <c r="M377" s="49"/>
      <c r="N377" s="49"/>
      <c r="O377" s="48"/>
      <c r="P377" s="48"/>
      <c r="Q377" s="49"/>
      <c r="R377" s="49"/>
      <c r="S377" s="10"/>
      <c r="T377" s="10"/>
      <c r="U377" s="10"/>
      <c r="V377" s="10"/>
      <c r="W377" s="10"/>
      <c r="X377" s="10"/>
      <c r="Y377" s="10"/>
      <c r="Z377" s="10"/>
      <c r="AA377" s="10"/>
    </row>
    <row r="378" hidden="1">
      <c r="A378" s="47"/>
      <c r="B378" s="47"/>
      <c r="C378" s="48"/>
      <c r="D378" s="48"/>
      <c r="E378" s="48"/>
      <c r="F378" s="48"/>
      <c r="G378" s="48"/>
      <c r="H378" s="49"/>
      <c r="I378" s="49"/>
      <c r="J378" s="49"/>
      <c r="K378" s="49"/>
      <c r="L378" s="49"/>
      <c r="M378" s="49"/>
      <c r="N378" s="49"/>
      <c r="O378" s="48"/>
      <c r="P378" s="48"/>
      <c r="Q378" s="49"/>
      <c r="R378" s="49"/>
      <c r="S378" s="10"/>
      <c r="T378" s="10"/>
      <c r="U378" s="10"/>
      <c r="V378" s="10"/>
      <c r="W378" s="10"/>
      <c r="X378" s="10"/>
      <c r="Y378" s="10"/>
      <c r="Z378" s="10"/>
      <c r="AA378" s="10"/>
    </row>
    <row r="379" hidden="1">
      <c r="A379" s="47"/>
      <c r="B379" s="47"/>
      <c r="C379" s="48"/>
      <c r="D379" s="48"/>
      <c r="E379" s="48"/>
      <c r="F379" s="48"/>
      <c r="G379" s="48"/>
      <c r="H379" s="49"/>
      <c r="I379" s="49"/>
      <c r="J379" s="49"/>
      <c r="K379" s="49"/>
      <c r="L379" s="49"/>
      <c r="M379" s="49"/>
      <c r="N379" s="49"/>
      <c r="O379" s="48"/>
      <c r="P379" s="48"/>
      <c r="Q379" s="49"/>
      <c r="R379" s="49"/>
      <c r="S379" s="10"/>
      <c r="T379" s="10"/>
      <c r="U379" s="10"/>
      <c r="V379" s="10"/>
      <c r="W379" s="10"/>
      <c r="X379" s="10"/>
      <c r="Y379" s="10"/>
      <c r="Z379" s="10"/>
      <c r="AA379" s="10"/>
    </row>
    <row r="380" hidden="1">
      <c r="A380" s="47"/>
      <c r="B380" s="47"/>
      <c r="C380" s="48"/>
      <c r="D380" s="48"/>
      <c r="E380" s="48"/>
      <c r="F380" s="48"/>
      <c r="G380" s="48"/>
      <c r="H380" s="49"/>
      <c r="I380" s="49"/>
      <c r="J380" s="49"/>
      <c r="K380" s="49"/>
      <c r="L380" s="49"/>
      <c r="M380" s="49"/>
      <c r="N380" s="49"/>
      <c r="O380" s="48"/>
      <c r="P380" s="48"/>
      <c r="Q380" s="49"/>
      <c r="R380" s="49"/>
      <c r="S380" s="10"/>
      <c r="T380" s="10"/>
      <c r="U380" s="10"/>
      <c r="V380" s="10"/>
      <c r="W380" s="10"/>
      <c r="X380" s="10"/>
      <c r="Y380" s="10"/>
      <c r="Z380" s="10"/>
      <c r="AA380" s="10"/>
    </row>
    <row r="381" hidden="1">
      <c r="A381" s="47"/>
      <c r="B381" s="47"/>
      <c r="C381" s="48"/>
      <c r="D381" s="48"/>
      <c r="E381" s="48"/>
      <c r="F381" s="48"/>
      <c r="G381" s="48"/>
      <c r="H381" s="49"/>
      <c r="I381" s="49"/>
      <c r="J381" s="49"/>
      <c r="K381" s="49"/>
      <c r="L381" s="49"/>
      <c r="M381" s="49"/>
      <c r="N381" s="49"/>
      <c r="O381" s="48"/>
      <c r="P381" s="48"/>
      <c r="Q381" s="49"/>
      <c r="R381" s="49"/>
      <c r="S381" s="10"/>
      <c r="T381" s="10"/>
      <c r="U381" s="10"/>
      <c r="V381" s="10"/>
      <c r="W381" s="10"/>
      <c r="X381" s="10"/>
      <c r="Y381" s="10"/>
      <c r="Z381" s="10"/>
      <c r="AA381" s="10"/>
    </row>
    <row r="382" hidden="1">
      <c r="A382" s="47"/>
      <c r="B382" s="47"/>
      <c r="C382" s="48"/>
      <c r="D382" s="48"/>
      <c r="E382" s="48"/>
      <c r="F382" s="48"/>
      <c r="G382" s="48"/>
      <c r="H382" s="49"/>
      <c r="I382" s="49"/>
      <c r="J382" s="49"/>
      <c r="K382" s="49"/>
      <c r="L382" s="49"/>
      <c r="M382" s="49"/>
      <c r="N382" s="49"/>
      <c r="O382" s="48"/>
      <c r="P382" s="48"/>
      <c r="Q382" s="49"/>
      <c r="R382" s="49"/>
      <c r="S382" s="10"/>
      <c r="T382" s="10"/>
      <c r="U382" s="10"/>
      <c r="V382" s="10"/>
      <c r="W382" s="10"/>
      <c r="X382" s="10"/>
      <c r="Y382" s="10"/>
      <c r="Z382" s="10"/>
      <c r="AA382" s="10"/>
    </row>
    <row r="383" hidden="1">
      <c r="A383" s="47"/>
      <c r="B383" s="47"/>
      <c r="C383" s="48"/>
      <c r="D383" s="48"/>
      <c r="E383" s="48"/>
      <c r="F383" s="48"/>
      <c r="G383" s="48"/>
      <c r="H383" s="49"/>
      <c r="I383" s="49"/>
      <c r="J383" s="49"/>
      <c r="K383" s="49"/>
      <c r="L383" s="49"/>
      <c r="M383" s="49"/>
      <c r="N383" s="49"/>
      <c r="O383" s="48"/>
      <c r="P383" s="48"/>
      <c r="Q383" s="49"/>
      <c r="R383" s="49"/>
      <c r="S383" s="10"/>
      <c r="T383" s="10"/>
      <c r="U383" s="10"/>
      <c r="V383" s="10"/>
      <c r="W383" s="10"/>
      <c r="X383" s="10"/>
      <c r="Y383" s="10"/>
      <c r="Z383" s="10"/>
      <c r="AA383" s="10"/>
    </row>
    <row r="384" hidden="1">
      <c r="A384" s="47"/>
      <c r="B384" s="47"/>
      <c r="C384" s="48"/>
      <c r="D384" s="48"/>
      <c r="E384" s="48"/>
      <c r="F384" s="48"/>
      <c r="G384" s="48"/>
      <c r="H384" s="49"/>
      <c r="I384" s="49"/>
      <c r="J384" s="49"/>
      <c r="K384" s="49"/>
      <c r="L384" s="49"/>
      <c r="M384" s="49"/>
      <c r="N384" s="49"/>
      <c r="O384" s="48"/>
      <c r="P384" s="48"/>
      <c r="Q384" s="49"/>
      <c r="R384" s="49"/>
      <c r="S384" s="10"/>
      <c r="T384" s="10"/>
      <c r="U384" s="10"/>
      <c r="V384" s="10"/>
      <c r="W384" s="10"/>
      <c r="X384" s="10"/>
      <c r="Y384" s="10"/>
      <c r="Z384" s="10"/>
      <c r="AA384" s="10"/>
    </row>
    <row r="385" hidden="1">
      <c r="A385" s="47"/>
      <c r="B385" s="47"/>
      <c r="C385" s="48"/>
      <c r="D385" s="48"/>
      <c r="E385" s="48"/>
      <c r="F385" s="48"/>
      <c r="G385" s="48"/>
      <c r="H385" s="49"/>
      <c r="I385" s="49"/>
      <c r="J385" s="49"/>
      <c r="K385" s="49"/>
      <c r="L385" s="49"/>
      <c r="M385" s="49"/>
      <c r="N385" s="49"/>
      <c r="O385" s="48"/>
      <c r="P385" s="48"/>
      <c r="Q385" s="49"/>
      <c r="R385" s="49"/>
      <c r="S385" s="10"/>
      <c r="T385" s="10"/>
      <c r="U385" s="10"/>
      <c r="V385" s="10"/>
      <c r="W385" s="10"/>
      <c r="X385" s="10"/>
      <c r="Y385" s="10"/>
      <c r="Z385" s="10"/>
      <c r="AA385" s="10"/>
    </row>
    <row r="386" hidden="1">
      <c r="A386" s="47"/>
      <c r="B386" s="47"/>
      <c r="C386" s="48"/>
      <c r="D386" s="48"/>
      <c r="E386" s="48"/>
      <c r="F386" s="48"/>
      <c r="G386" s="48"/>
      <c r="H386" s="49"/>
      <c r="I386" s="49"/>
      <c r="J386" s="49"/>
      <c r="K386" s="49"/>
      <c r="L386" s="49"/>
      <c r="M386" s="49"/>
      <c r="N386" s="49"/>
      <c r="O386" s="48"/>
      <c r="P386" s="48"/>
      <c r="Q386" s="49"/>
      <c r="R386" s="49"/>
      <c r="S386" s="10"/>
      <c r="T386" s="10"/>
      <c r="U386" s="10"/>
      <c r="V386" s="10"/>
      <c r="W386" s="10"/>
      <c r="X386" s="10"/>
      <c r="Y386" s="10"/>
      <c r="Z386" s="10"/>
      <c r="AA386" s="10"/>
    </row>
    <row r="387" hidden="1">
      <c r="A387" s="47"/>
      <c r="B387" s="47"/>
      <c r="C387" s="48"/>
      <c r="D387" s="48"/>
      <c r="E387" s="48"/>
      <c r="F387" s="48"/>
      <c r="G387" s="48"/>
      <c r="H387" s="49"/>
      <c r="I387" s="49"/>
      <c r="J387" s="49"/>
      <c r="K387" s="49"/>
      <c r="L387" s="49"/>
      <c r="M387" s="49"/>
      <c r="N387" s="49"/>
      <c r="O387" s="48"/>
      <c r="P387" s="48"/>
      <c r="Q387" s="49"/>
      <c r="R387" s="49"/>
      <c r="S387" s="10"/>
      <c r="T387" s="10"/>
      <c r="U387" s="10"/>
      <c r="V387" s="10"/>
      <c r="W387" s="10"/>
      <c r="X387" s="10"/>
      <c r="Y387" s="10"/>
      <c r="Z387" s="10"/>
      <c r="AA387" s="10"/>
    </row>
    <row r="388" hidden="1">
      <c r="A388" s="47"/>
      <c r="B388" s="47"/>
      <c r="C388" s="48"/>
      <c r="D388" s="48"/>
      <c r="E388" s="48"/>
      <c r="F388" s="48"/>
      <c r="G388" s="48"/>
      <c r="H388" s="49"/>
      <c r="I388" s="49"/>
      <c r="J388" s="49"/>
      <c r="K388" s="49"/>
      <c r="L388" s="49"/>
      <c r="M388" s="49"/>
      <c r="N388" s="49"/>
      <c r="O388" s="48"/>
      <c r="P388" s="48"/>
      <c r="Q388" s="49"/>
      <c r="R388" s="49"/>
      <c r="S388" s="10"/>
      <c r="T388" s="10"/>
      <c r="U388" s="10"/>
      <c r="V388" s="10"/>
      <c r="W388" s="10"/>
      <c r="X388" s="10"/>
      <c r="Y388" s="10"/>
      <c r="Z388" s="10"/>
      <c r="AA388" s="10"/>
    </row>
    <row r="389" hidden="1">
      <c r="A389" s="47"/>
      <c r="B389" s="47"/>
      <c r="C389" s="48"/>
      <c r="D389" s="48"/>
      <c r="E389" s="48"/>
      <c r="F389" s="48"/>
      <c r="G389" s="48"/>
      <c r="H389" s="49"/>
      <c r="I389" s="49"/>
      <c r="J389" s="49"/>
      <c r="K389" s="49"/>
      <c r="L389" s="49"/>
      <c r="M389" s="49"/>
      <c r="N389" s="49"/>
      <c r="O389" s="48"/>
      <c r="P389" s="48"/>
      <c r="Q389" s="49"/>
      <c r="R389" s="49"/>
      <c r="S389" s="10"/>
      <c r="T389" s="10"/>
      <c r="U389" s="10"/>
      <c r="V389" s="10"/>
      <c r="W389" s="10"/>
      <c r="X389" s="10"/>
      <c r="Y389" s="10"/>
      <c r="Z389" s="10"/>
      <c r="AA389" s="10"/>
    </row>
    <row r="390" hidden="1">
      <c r="A390" s="47"/>
      <c r="B390" s="47"/>
      <c r="C390" s="48"/>
      <c r="D390" s="48"/>
      <c r="E390" s="48"/>
      <c r="F390" s="48"/>
      <c r="G390" s="48"/>
      <c r="H390" s="49"/>
      <c r="I390" s="49"/>
      <c r="J390" s="49"/>
      <c r="K390" s="49"/>
      <c r="L390" s="49"/>
      <c r="M390" s="49"/>
      <c r="N390" s="49"/>
      <c r="O390" s="48"/>
      <c r="P390" s="48"/>
      <c r="Q390" s="49"/>
      <c r="R390" s="49"/>
      <c r="S390" s="10"/>
      <c r="T390" s="10"/>
      <c r="U390" s="10"/>
      <c r="V390" s="10"/>
      <c r="W390" s="10"/>
      <c r="X390" s="10"/>
      <c r="Y390" s="10"/>
      <c r="Z390" s="10"/>
      <c r="AA390" s="10"/>
    </row>
    <row r="391" hidden="1">
      <c r="A391" s="47"/>
      <c r="B391" s="47"/>
      <c r="C391" s="48"/>
      <c r="D391" s="48"/>
      <c r="E391" s="48"/>
      <c r="F391" s="48"/>
      <c r="G391" s="48"/>
      <c r="H391" s="49"/>
      <c r="I391" s="49"/>
      <c r="J391" s="49"/>
      <c r="K391" s="49"/>
      <c r="L391" s="49"/>
      <c r="M391" s="49"/>
      <c r="N391" s="49"/>
      <c r="O391" s="48"/>
      <c r="P391" s="48"/>
      <c r="Q391" s="49"/>
      <c r="R391" s="49"/>
      <c r="S391" s="10"/>
      <c r="T391" s="10"/>
      <c r="U391" s="10"/>
      <c r="V391" s="10"/>
      <c r="W391" s="10"/>
      <c r="X391" s="10"/>
      <c r="Y391" s="10"/>
      <c r="Z391" s="10"/>
      <c r="AA391" s="10"/>
    </row>
    <row r="392" hidden="1">
      <c r="A392" s="47"/>
      <c r="B392" s="47"/>
      <c r="C392" s="48"/>
      <c r="D392" s="48"/>
      <c r="E392" s="48"/>
      <c r="F392" s="48"/>
      <c r="G392" s="48"/>
      <c r="H392" s="49"/>
      <c r="I392" s="49"/>
      <c r="J392" s="49"/>
      <c r="K392" s="49"/>
      <c r="L392" s="49"/>
      <c r="M392" s="49"/>
      <c r="N392" s="49"/>
      <c r="O392" s="48"/>
      <c r="P392" s="48"/>
      <c r="Q392" s="49"/>
      <c r="R392" s="49"/>
      <c r="S392" s="10"/>
      <c r="T392" s="10"/>
      <c r="U392" s="10"/>
      <c r="V392" s="10"/>
      <c r="W392" s="10"/>
      <c r="X392" s="10"/>
      <c r="Y392" s="10"/>
      <c r="Z392" s="10"/>
      <c r="AA392" s="10"/>
    </row>
    <row r="393" hidden="1">
      <c r="A393" s="47"/>
      <c r="B393" s="47"/>
      <c r="C393" s="48"/>
      <c r="D393" s="48"/>
      <c r="E393" s="48"/>
      <c r="F393" s="48"/>
      <c r="G393" s="48"/>
      <c r="H393" s="49"/>
      <c r="I393" s="49"/>
      <c r="J393" s="49"/>
      <c r="K393" s="49"/>
      <c r="L393" s="49"/>
      <c r="M393" s="49"/>
      <c r="N393" s="49"/>
      <c r="O393" s="48"/>
      <c r="P393" s="48"/>
      <c r="Q393" s="49"/>
      <c r="R393" s="49"/>
      <c r="S393" s="10"/>
      <c r="T393" s="10"/>
      <c r="U393" s="10"/>
      <c r="V393" s="10"/>
      <c r="W393" s="10"/>
      <c r="X393" s="10"/>
      <c r="Y393" s="10"/>
      <c r="Z393" s="10"/>
      <c r="AA393" s="10"/>
    </row>
    <row r="394" hidden="1">
      <c r="A394" s="47"/>
      <c r="B394" s="47"/>
      <c r="C394" s="48"/>
      <c r="D394" s="48"/>
      <c r="E394" s="48"/>
      <c r="F394" s="48"/>
      <c r="G394" s="48"/>
      <c r="H394" s="49"/>
      <c r="I394" s="49"/>
      <c r="J394" s="49"/>
      <c r="K394" s="49"/>
      <c r="L394" s="49"/>
      <c r="M394" s="49"/>
      <c r="N394" s="49"/>
      <c r="O394" s="48"/>
      <c r="P394" s="48"/>
      <c r="Q394" s="49"/>
      <c r="R394" s="49"/>
      <c r="S394" s="10"/>
      <c r="T394" s="10"/>
      <c r="U394" s="10"/>
      <c r="V394" s="10"/>
      <c r="W394" s="10"/>
      <c r="X394" s="10"/>
      <c r="Y394" s="10"/>
      <c r="Z394" s="10"/>
      <c r="AA394" s="10"/>
    </row>
    <row r="395" hidden="1">
      <c r="A395" s="47"/>
      <c r="B395" s="47"/>
      <c r="C395" s="48"/>
      <c r="D395" s="48"/>
      <c r="E395" s="48"/>
      <c r="F395" s="48"/>
      <c r="G395" s="48"/>
      <c r="H395" s="49"/>
      <c r="I395" s="49"/>
      <c r="J395" s="49"/>
      <c r="K395" s="49"/>
      <c r="L395" s="49"/>
      <c r="M395" s="49"/>
      <c r="N395" s="49"/>
      <c r="O395" s="48"/>
      <c r="P395" s="48"/>
      <c r="Q395" s="49"/>
      <c r="R395" s="49"/>
      <c r="S395" s="10"/>
      <c r="T395" s="10"/>
      <c r="U395" s="10"/>
      <c r="V395" s="10"/>
      <c r="W395" s="10"/>
      <c r="X395" s="10"/>
      <c r="Y395" s="10"/>
      <c r="Z395" s="10"/>
      <c r="AA395" s="10"/>
    </row>
    <row r="396" hidden="1">
      <c r="A396" s="47"/>
      <c r="B396" s="47"/>
      <c r="C396" s="48"/>
      <c r="D396" s="48"/>
      <c r="E396" s="48"/>
      <c r="F396" s="48"/>
      <c r="G396" s="48"/>
      <c r="H396" s="49"/>
      <c r="I396" s="49"/>
      <c r="J396" s="49"/>
      <c r="K396" s="49"/>
      <c r="L396" s="49"/>
      <c r="M396" s="49"/>
      <c r="N396" s="49"/>
      <c r="O396" s="48"/>
      <c r="P396" s="48"/>
      <c r="Q396" s="49"/>
      <c r="R396" s="49"/>
      <c r="S396" s="10"/>
      <c r="T396" s="10"/>
      <c r="U396" s="10"/>
      <c r="V396" s="10"/>
      <c r="W396" s="10"/>
      <c r="X396" s="10"/>
      <c r="Y396" s="10"/>
      <c r="Z396" s="10"/>
      <c r="AA396" s="10"/>
    </row>
    <row r="397" hidden="1">
      <c r="A397" s="47"/>
      <c r="B397" s="47"/>
      <c r="C397" s="48"/>
      <c r="D397" s="48"/>
      <c r="E397" s="48"/>
      <c r="F397" s="48"/>
      <c r="G397" s="48"/>
      <c r="H397" s="49"/>
      <c r="I397" s="49"/>
      <c r="J397" s="49"/>
      <c r="K397" s="49"/>
      <c r="L397" s="49"/>
      <c r="M397" s="49"/>
      <c r="N397" s="49"/>
      <c r="O397" s="48"/>
      <c r="P397" s="48"/>
      <c r="Q397" s="49"/>
      <c r="R397" s="49"/>
      <c r="S397" s="10"/>
      <c r="T397" s="10"/>
      <c r="U397" s="10"/>
      <c r="V397" s="10"/>
      <c r="W397" s="10"/>
      <c r="X397" s="10"/>
      <c r="Y397" s="10"/>
      <c r="Z397" s="10"/>
      <c r="AA397" s="10"/>
    </row>
    <row r="398" hidden="1">
      <c r="A398" s="47"/>
      <c r="B398" s="47"/>
      <c r="C398" s="48"/>
      <c r="D398" s="48"/>
      <c r="E398" s="48"/>
      <c r="F398" s="48"/>
      <c r="G398" s="48"/>
      <c r="H398" s="49"/>
      <c r="I398" s="49"/>
      <c r="J398" s="49"/>
      <c r="K398" s="49"/>
      <c r="L398" s="49"/>
      <c r="M398" s="49"/>
      <c r="N398" s="49"/>
      <c r="O398" s="48"/>
      <c r="P398" s="48"/>
      <c r="Q398" s="49"/>
      <c r="R398" s="49"/>
      <c r="S398" s="10"/>
      <c r="T398" s="10"/>
      <c r="U398" s="10"/>
      <c r="V398" s="10"/>
      <c r="W398" s="10"/>
      <c r="X398" s="10"/>
      <c r="Y398" s="10"/>
      <c r="Z398" s="10"/>
      <c r="AA398" s="10"/>
    </row>
    <row r="399" hidden="1">
      <c r="A399" s="47"/>
      <c r="B399" s="47"/>
      <c r="C399" s="48"/>
      <c r="D399" s="48"/>
      <c r="E399" s="48"/>
      <c r="F399" s="48"/>
      <c r="G399" s="48"/>
      <c r="H399" s="49"/>
      <c r="I399" s="49"/>
      <c r="J399" s="49"/>
      <c r="K399" s="49"/>
      <c r="L399" s="49"/>
      <c r="M399" s="49"/>
      <c r="N399" s="49"/>
      <c r="O399" s="48"/>
      <c r="P399" s="48"/>
      <c r="Q399" s="49"/>
      <c r="R399" s="49"/>
      <c r="S399" s="10"/>
      <c r="T399" s="10"/>
      <c r="U399" s="10"/>
      <c r="V399" s="10"/>
      <c r="W399" s="10"/>
      <c r="X399" s="10"/>
      <c r="Y399" s="10"/>
      <c r="Z399" s="10"/>
      <c r="AA399" s="10"/>
    </row>
    <row r="400" hidden="1">
      <c r="A400" s="47"/>
      <c r="B400" s="47"/>
      <c r="C400" s="48"/>
      <c r="D400" s="48"/>
      <c r="E400" s="48"/>
      <c r="F400" s="48"/>
      <c r="G400" s="48"/>
      <c r="H400" s="49"/>
      <c r="I400" s="49"/>
      <c r="J400" s="49"/>
      <c r="K400" s="49"/>
      <c r="L400" s="49"/>
      <c r="M400" s="49"/>
      <c r="N400" s="49"/>
      <c r="O400" s="48"/>
      <c r="P400" s="48"/>
      <c r="Q400" s="49"/>
      <c r="R400" s="49"/>
      <c r="S400" s="10"/>
      <c r="T400" s="10"/>
      <c r="U400" s="10"/>
      <c r="V400" s="10"/>
      <c r="W400" s="10"/>
      <c r="X400" s="10"/>
      <c r="Y400" s="10"/>
      <c r="Z400" s="10"/>
      <c r="AA400" s="10"/>
    </row>
    <row r="401" hidden="1">
      <c r="A401" s="47"/>
      <c r="B401" s="47"/>
      <c r="C401" s="48"/>
      <c r="D401" s="48"/>
      <c r="E401" s="48"/>
      <c r="F401" s="48"/>
      <c r="G401" s="48"/>
      <c r="H401" s="49"/>
      <c r="I401" s="49"/>
      <c r="J401" s="49"/>
      <c r="K401" s="49"/>
      <c r="L401" s="49"/>
      <c r="M401" s="49"/>
      <c r="N401" s="49"/>
      <c r="O401" s="48"/>
      <c r="P401" s="48"/>
      <c r="Q401" s="49"/>
      <c r="R401" s="49"/>
      <c r="S401" s="10"/>
      <c r="T401" s="10"/>
      <c r="U401" s="10"/>
      <c r="V401" s="10"/>
      <c r="W401" s="10"/>
      <c r="X401" s="10"/>
      <c r="Y401" s="10"/>
      <c r="Z401" s="10"/>
      <c r="AA401" s="10"/>
    </row>
    <row r="402" hidden="1">
      <c r="A402" s="47"/>
      <c r="B402" s="47"/>
      <c r="C402" s="48"/>
      <c r="D402" s="48"/>
      <c r="E402" s="48"/>
      <c r="F402" s="48"/>
      <c r="G402" s="48"/>
      <c r="H402" s="49"/>
      <c r="I402" s="49"/>
      <c r="J402" s="49"/>
      <c r="K402" s="49"/>
      <c r="L402" s="49"/>
      <c r="M402" s="49"/>
      <c r="N402" s="49"/>
      <c r="O402" s="48"/>
      <c r="P402" s="48"/>
      <c r="Q402" s="49"/>
      <c r="R402" s="49"/>
      <c r="S402" s="10"/>
      <c r="T402" s="10"/>
      <c r="U402" s="10"/>
      <c r="V402" s="10"/>
      <c r="W402" s="10"/>
      <c r="X402" s="10"/>
      <c r="Y402" s="10"/>
      <c r="Z402" s="10"/>
      <c r="AA402" s="10"/>
    </row>
    <row r="403" hidden="1">
      <c r="A403" s="47"/>
      <c r="B403" s="47"/>
      <c r="C403" s="48"/>
      <c r="D403" s="48"/>
      <c r="E403" s="48"/>
      <c r="F403" s="48"/>
      <c r="G403" s="48"/>
      <c r="H403" s="49"/>
      <c r="I403" s="49"/>
      <c r="J403" s="49"/>
      <c r="K403" s="49"/>
      <c r="L403" s="49"/>
      <c r="M403" s="49"/>
      <c r="N403" s="49"/>
      <c r="O403" s="48"/>
      <c r="P403" s="48"/>
      <c r="Q403" s="49"/>
      <c r="R403" s="49"/>
      <c r="S403" s="10"/>
      <c r="T403" s="10"/>
      <c r="U403" s="10"/>
      <c r="V403" s="10"/>
      <c r="W403" s="10"/>
      <c r="X403" s="10"/>
      <c r="Y403" s="10"/>
      <c r="Z403" s="10"/>
      <c r="AA403" s="10"/>
    </row>
    <row r="404" hidden="1">
      <c r="A404" s="47"/>
      <c r="B404" s="47"/>
      <c r="C404" s="48"/>
      <c r="D404" s="48"/>
      <c r="E404" s="48"/>
      <c r="F404" s="48"/>
      <c r="G404" s="48"/>
      <c r="H404" s="49"/>
      <c r="I404" s="49"/>
      <c r="J404" s="49"/>
      <c r="K404" s="49"/>
      <c r="L404" s="49"/>
      <c r="M404" s="49"/>
      <c r="N404" s="49"/>
      <c r="O404" s="48"/>
      <c r="P404" s="48"/>
      <c r="Q404" s="49"/>
      <c r="R404" s="49"/>
      <c r="S404" s="10"/>
      <c r="T404" s="10"/>
      <c r="U404" s="10"/>
      <c r="V404" s="10"/>
      <c r="W404" s="10"/>
      <c r="X404" s="10"/>
      <c r="Y404" s="10"/>
      <c r="Z404" s="10"/>
      <c r="AA404" s="10"/>
    </row>
    <row r="405" hidden="1">
      <c r="A405" s="47"/>
      <c r="B405" s="47"/>
      <c r="C405" s="48"/>
      <c r="D405" s="48"/>
      <c r="E405" s="48"/>
      <c r="F405" s="48"/>
      <c r="G405" s="48"/>
      <c r="H405" s="49"/>
      <c r="I405" s="49"/>
      <c r="J405" s="49"/>
      <c r="K405" s="49"/>
      <c r="L405" s="49"/>
      <c r="M405" s="49"/>
      <c r="N405" s="49"/>
      <c r="O405" s="48"/>
      <c r="P405" s="48"/>
      <c r="Q405" s="49"/>
      <c r="R405" s="49"/>
      <c r="S405" s="10"/>
      <c r="T405" s="10"/>
      <c r="U405" s="10"/>
      <c r="V405" s="10"/>
      <c r="W405" s="10"/>
      <c r="X405" s="10"/>
      <c r="Y405" s="10"/>
      <c r="Z405" s="10"/>
      <c r="AA405" s="10"/>
    </row>
    <row r="406" hidden="1">
      <c r="A406" s="47"/>
      <c r="B406" s="47"/>
      <c r="C406" s="48"/>
      <c r="D406" s="48"/>
      <c r="E406" s="48"/>
      <c r="F406" s="48"/>
      <c r="G406" s="48"/>
      <c r="H406" s="49"/>
      <c r="I406" s="49"/>
      <c r="J406" s="49"/>
      <c r="K406" s="49"/>
      <c r="L406" s="49"/>
      <c r="M406" s="49"/>
      <c r="N406" s="49"/>
      <c r="O406" s="48"/>
      <c r="P406" s="48"/>
      <c r="Q406" s="49"/>
      <c r="R406" s="49"/>
      <c r="S406" s="10"/>
      <c r="T406" s="10"/>
      <c r="U406" s="10"/>
      <c r="V406" s="10"/>
      <c r="W406" s="10"/>
      <c r="X406" s="10"/>
      <c r="Y406" s="10"/>
      <c r="Z406" s="10"/>
      <c r="AA406" s="10"/>
    </row>
    <row r="407" hidden="1">
      <c r="A407" s="47"/>
      <c r="B407" s="47"/>
      <c r="C407" s="48"/>
      <c r="D407" s="48"/>
      <c r="E407" s="48"/>
      <c r="F407" s="48"/>
      <c r="G407" s="48"/>
      <c r="H407" s="49"/>
      <c r="I407" s="49"/>
      <c r="J407" s="49"/>
      <c r="K407" s="49"/>
      <c r="L407" s="49"/>
      <c r="M407" s="49"/>
      <c r="N407" s="49"/>
      <c r="O407" s="48"/>
      <c r="P407" s="48"/>
      <c r="Q407" s="49"/>
      <c r="R407" s="49"/>
      <c r="S407" s="10"/>
      <c r="T407" s="10"/>
      <c r="U407" s="10"/>
      <c r="V407" s="10"/>
      <c r="W407" s="10"/>
      <c r="X407" s="10"/>
      <c r="Y407" s="10"/>
      <c r="Z407" s="10"/>
      <c r="AA407" s="10"/>
    </row>
    <row r="408" hidden="1">
      <c r="A408" s="47"/>
      <c r="B408" s="47"/>
      <c r="C408" s="48"/>
      <c r="D408" s="48"/>
      <c r="E408" s="48"/>
      <c r="F408" s="48"/>
      <c r="G408" s="48"/>
      <c r="H408" s="49"/>
      <c r="I408" s="49"/>
      <c r="J408" s="49"/>
      <c r="K408" s="49"/>
      <c r="L408" s="49"/>
      <c r="M408" s="49"/>
      <c r="N408" s="49"/>
      <c r="O408" s="48"/>
      <c r="P408" s="48"/>
      <c r="Q408" s="49"/>
      <c r="R408" s="49"/>
      <c r="S408" s="10"/>
      <c r="T408" s="10"/>
      <c r="U408" s="10"/>
      <c r="V408" s="10"/>
      <c r="W408" s="10"/>
      <c r="X408" s="10"/>
      <c r="Y408" s="10"/>
      <c r="Z408" s="10"/>
      <c r="AA408" s="10"/>
    </row>
    <row r="409" hidden="1">
      <c r="A409" s="47"/>
      <c r="B409" s="47"/>
      <c r="C409" s="48"/>
      <c r="D409" s="48"/>
      <c r="E409" s="48"/>
      <c r="F409" s="48"/>
      <c r="G409" s="48"/>
      <c r="H409" s="49"/>
      <c r="I409" s="49"/>
      <c r="J409" s="49"/>
      <c r="K409" s="49"/>
      <c r="L409" s="49"/>
      <c r="M409" s="49"/>
      <c r="N409" s="49"/>
      <c r="O409" s="48"/>
      <c r="P409" s="48"/>
      <c r="Q409" s="49"/>
      <c r="R409" s="49"/>
      <c r="S409" s="10"/>
      <c r="T409" s="10"/>
      <c r="U409" s="10"/>
      <c r="V409" s="10"/>
      <c r="W409" s="10"/>
      <c r="X409" s="10"/>
      <c r="Y409" s="10"/>
      <c r="Z409" s="10"/>
      <c r="AA409" s="10"/>
    </row>
    <row r="410" hidden="1">
      <c r="A410" s="47"/>
      <c r="B410" s="47"/>
      <c r="C410" s="48"/>
      <c r="D410" s="48"/>
      <c r="E410" s="48"/>
      <c r="F410" s="48"/>
      <c r="G410" s="48"/>
      <c r="H410" s="49"/>
      <c r="I410" s="49"/>
      <c r="J410" s="49"/>
      <c r="K410" s="49"/>
      <c r="L410" s="49"/>
      <c r="M410" s="49"/>
      <c r="N410" s="49"/>
      <c r="O410" s="48"/>
      <c r="P410" s="48"/>
      <c r="Q410" s="49"/>
      <c r="R410" s="49"/>
      <c r="S410" s="10"/>
      <c r="T410" s="10"/>
      <c r="U410" s="10"/>
      <c r="V410" s="10"/>
      <c r="W410" s="10"/>
      <c r="X410" s="10"/>
      <c r="Y410" s="10"/>
      <c r="Z410" s="10"/>
      <c r="AA410" s="10"/>
    </row>
    <row r="411" hidden="1">
      <c r="A411" s="47"/>
      <c r="B411" s="47"/>
      <c r="C411" s="48"/>
      <c r="D411" s="48"/>
      <c r="E411" s="48"/>
      <c r="F411" s="48"/>
      <c r="G411" s="48"/>
      <c r="H411" s="49"/>
      <c r="I411" s="49"/>
      <c r="J411" s="49"/>
      <c r="K411" s="49"/>
      <c r="L411" s="49"/>
      <c r="M411" s="49"/>
      <c r="N411" s="49"/>
      <c r="O411" s="48"/>
      <c r="P411" s="48"/>
      <c r="Q411" s="49"/>
      <c r="R411" s="49"/>
      <c r="S411" s="10"/>
      <c r="T411" s="10"/>
      <c r="U411" s="10"/>
      <c r="V411" s="10"/>
      <c r="W411" s="10"/>
      <c r="X411" s="10"/>
      <c r="Y411" s="10"/>
      <c r="Z411" s="10"/>
      <c r="AA411" s="10"/>
    </row>
    <row r="412" hidden="1">
      <c r="A412" s="47"/>
      <c r="B412" s="47"/>
      <c r="C412" s="48"/>
      <c r="D412" s="48"/>
      <c r="E412" s="48"/>
      <c r="F412" s="48"/>
      <c r="G412" s="48"/>
      <c r="H412" s="49"/>
      <c r="I412" s="49"/>
      <c r="J412" s="49"/>
      <c r="K412" s="49"/>
      <c r="L412" s="49"/>
      <c r="M412" s="49"/>
      <c r="N412" s="49"/>
      <c r="O412" s="48"/>
      <c r="P412" s="48"/>
      <c r="Q412" s="49"/>
      <c r="R412" s="49"/>
      <c r="S412" s="10"/>
      <c r="T412" s="10"/>
      <c r="U412" s="10"/>
      <c r="V412" s="10"/>
      <c r="W412" s="10"/>
      <c r="X412" s="10"/>
      <c r="Y412" s="10"/>
      <c r="Z412" s="10"/>
      <c r="AA412" s="10"/>
    </row>
    <row r="413" hidden="1">
      <c r="A413" s="47"/>
      <c r="B413" s="47"/>
      <c r="C413" s="48"/>
      <c r="D413" s="48"/>
      <c r="E413" s="48"/>
      <c r="F413" s="48"/>
      <c r="G413" s="48"/>
      <c r="H413" s="49"/>
      <c r="I413" s="49"/>
      <c r="J413" s="49"/>
      <c r="K413" s="49"/>
      <c r="L413" s="49"/>
      <c r="M413" s="49"/>
      <c r="N413" s="49"/>
      <c r="O413" s="48"/>
      <c r="P413" s="48"/>
      <c r="Q413" s="49"/>
      <c r="R413" s="49"/>
      <c r="S413" s="10"/>
      <c r="T413" s="10"/>
      <c r="U413" s="10"/>
      <c r="V413" s="10"/>
      <c r="W413" s="10"/>
      <c r="X413" s="10"/>
      <c r="Y413" s="10"/>
      <c r="Z413" s="10"/>
      <c r="AA413" s="10"/>
    </row>
    <row r="414" hidden="1">
      <c r="A414" s="47"/>
      <c r="B414" s="47"/>
      <c r="C414" s="48"/>
      <c r="D414" s="48"/>
      <c r="E414" s="48"/>
      <c r="F414" s="48"/>
      <c r="G414" s="48"/>
      <c r="H414" s="49"/>
      <c r="I414" s="49"/>
      <c r="J414" s="49"/>
      <c r="K414" s="49"/>
      <c r="L414" s="49"/>
      <c r="M414" s="49"/>
      <c r="N414" s="49"/>
      <c r="O414" s="48"/>
      <c r="P414" s="48"/>
      <c r="Q414" s="49"/>
      <c r="R414" s="49"/>
      <c r="S414" s="10"/>
      <c r="T414" s="10"/>
      <c r="U414" s="10"/>
      <c r="V414" s="10"/>
      <c r="W414" s="10"/>
      <c r="X414" s="10"/>
      <c r="Y414" s="10"/>
      <c r="Z414" s="10"/>
      <c r="AA414" s="10"/>
    </row>
    <row r="415" hidden="1">
      <c r="A415" s="47"/>
      <c r="B415" s="47"/>
      <c r="C415" s="48"/>
      <c r="D415" s="48"/>
      <c r="E415" s="48"/>
      <c r="F415" s="48"/>
      <c r="G415" s="48"/>
      <c r="H415" s="49"/>
      <c r="I415" s="49"/>
      <c r="J415" s="49"/>
      <c r="K415" s="49"/>
      <c r="L415" s="49"/>
      <c r="M415" s="49"/>
      <c r="N415" s="49"/>
      <c r="O415" s="48"/>
      <c r="P415" s="48"/>
      <c r="Q415" s="49"/>
      <c r="R415" s="49"/>
      <c r="S415" s="10"/>
      <c r="T415" s="10"/>
      <c r="U415" s="10"/>
      <c r="V415" s="10"/>
      <c r="W415" s="10"/>
      <c r="X415" s="10"/>
      <c r="Y415" s="10"/>
      <c r="Z415" s="10"/>
      <c r="AA415" s="10"/>
    </row>
    <row r="416" hidden="1">
      <c r="A416" s="47"/>
      <c r="B416" s="47"/>
      <c r="C416" s="48"/>
      <c r="D416" s="48"/>
      <c r="E416" s="48"/>
      <c r="F416" s="48"/>
      <c r="G416" s="48"/>
      <c r="H416" s="49"/>
      <c r="I416" s="49"/>
      <c r="J416" s="49"/>
      <c r="K416" s="49"/>
      <c r="L416" s="49"/>
      <c r="M416" s="49"/>
      <c r="N416" s="49"/>
      <c r="O416" s="48"/>
      <c r="P416" s="48"/>
      <c r="Q416" s="49"/>
      <c r="R416" s="49"/>
      <c r="S416" s="10"/>
      <c r="T416" s="10"/>
      <c r="U416" s="10"/>
      <c r="V416" s="10"/>
      <c r="W416" s="10"/>
      <c r="X416" s="10"/>
      <c r="Y416" s="10"/>
      <c r="Z416" s="10"/>
      <c r="AA416" s="10"/>
    </row>
    <row r="417" hidden="1">
      <c r="A417" s="47"/>
      <c r="B417" s="47"/>
      <c r="C417" s="48"/>
      <c r="D417" s="48"/>
      <c r="E417" s="48"/>
      <c r="F417" s="48"/>
      <c r="G417" s="48"/>
      <c r="H417" s="49"/>
      <c r="I417" s="49"/>
      <c r="J417" s="49"/>
      <c r="K417" s="49"/>
      <c r="L417" s="49"/>
      <c r="M417" s="49"/>
      <c r="N417" s="49"/>
      <c r="O417" s="48"/>
      <c r="P417" s="48"/>
      <c r="Q417" s="49"/>
      <c r="R417" s="49"/>
      <c r="S417" s="10"/>
      <c r="T417" s="10"/>
      <c r="U417" s="10"/>
      <c r="V417" s="10"/>
      <c r="W417" s="10"/>
      <c r="X417" s="10"/>
      <c r="Y417" s="10"/>
      <c r="Z417" s="10"/>
      <c r="AA417" s="10"/>
    </row>
    <row r="418" hidden="1">
      <c r="A418" s="47"/>
      <c r="B418" s="47"/>
      <c r="C418" s="48"/>
      <c r="D418" s="48"/>
      <c r="E418" s="48"/>
      <c r="F418" s="48"/>
      <c r="G418" s="48"/>
      <c r="H418" s="49"/>
      <c r="I418" s="49"/>
      <c r="J418" s="49"/>
      <c r="K418" s="49"/>
      <c r="L418" s="49"/>
      <c r="M418" s="49"/>
      <c r="N418" s="49"/>
      <c r="O418" s="48"/>
      <c r="P418" s="48"/>
      <c r="Q418" s="49"/>
      <c r="R418" s="49"/>
      <c r="S418" s="10"/>
      <c r="T418" s="10"/>
      <c r="U418" s="10"/>
      <c r="V418" s="10"/>
      <c r="W418" s="10"/>
      <c r="X418" s="10"/>
      <c r="Y418" s="10"/>
      <c r="Z418" s="10"/>
      <c r="AA418" s="10"/>
    </row>
    <row r="419" hidden="1">
      <c r="A419" s="47"/>
      <c r="B419" s="47"/>
      <c r="C419" s="48"/>
      <c r="D419" s="48"/>
      <c r="E419" s="48"/>
      <c r="F419" s="48"/>
      <c r="G419" s="48"/>
      <c r="H419" s="49"/>
      <c r="I419" s="49"/>
      <c r="J419" s="49"/>
      <c r="K419" s="49"/>
      <c r="L419" s="49"/>
      <c r="M419" s="49"/>
      <c r="N419" s="49"/>
      <c r="O419" s="48"/>
      <c r="P419" s="48"/>
      <c r="Q419" s="49"/>
      <c r="R419" s="49"/>
      <c r="S419" s="10"/>
      <c r="T419" s="10"/>
      <c r="U419" s="10"/>
      <c r="V419" s="10"/>
      <c r="W419" s="10"/>
      <c r="X419" s="10"/>
      <c r="Y419" s="10"/>
      <c r="Z419" s="10"/>
      <c r="AA419" s="10"/>
    </row>
    <row r="420" hidden="1">
      <c r="A420" s="47"/>
      <c r="B420" s="47"/>
      <c r="C420" s="48"/>
      <c r="D420" s="48"/>
      <c r="E420" s="48"/>
      <c r="F420" s="48"/>
      <c r="G420" s="48"/>
      <c r="H420" s="49"/>
      <c r="I420" s="49"/>
      <c r="J420" s="49"/>
      <c r="K420" s="49"/>
      <c r="L420" s="49"/>
      <c r="M420" s="49"/>
      <c r="N420" s="49"/>
      <c r="O420" s="48"/>
      <c r="P420" s="48"/>
      <c r="Q420" s="49"/>
      <c r="R420" s="49"/>
      <c r="S420" s="10"/>
      <c r="T420" s="10"/>
      <c r="U420" s="10"/>
      <c r="V420" s="10"/>
      <c r="W420" s="10"/>
      <c r="X420" s="10"/>
      <c r="Y420" s="10"/>
      <c r="Z420" s="10"/>
      <c r="AA420" s="10"/>
    </row>
    <row r="421" hidden="1">
      <c r="A421" s="47"/>
      <c r="B421" s="47"/>
      <c r="C421" s="48"/>
      <c r="D421" s="48"/>
      <c r="E421" s="48"/>
      <c r="F421" s="48"/>
      <c r="G421" s="48"/>
      <c r="H421" s="49"/>
      <c r="I421" s="49"/>
      <c r="J421" s="49"/>
      <c r="K421" s="49"/>
      <c r="L421" s="49"/>
      <c r="M421" s="49"/>
      <c r="N421" s="49"/>
      <c r="O421" s="48"/>
      <c r="P421" s="48"/>
      <c r="Q421" s="49"/>
      <c r="R421" s="49"/>
      <c r="S421" s="10"/>
      <c r="T421" s="10"/>
      <c r="U421" s="10"/>
      <c r="V421" s="10"/>
      <c r="W421" s="10"/>
      <c r="X421" s="10"/>
      <c r="Y421" s="10"/>
      <c r="Z421" s="10"/>
      <c r="AA421" s="10"/>
    </row>
    <row r="422" hidden="1">
      <c r="A422" s="47"/>
      <c r="B422" s="47"/>
      <c r="C422" s="48"/>
      <c r="D422" s="48"/>
      <c r="E422" s="48"/>
      <c r="F422" s="48"/>
      <c r="G422" s="48"/>
      <c r="H422" s="49"/>
      <c r="I422" s="49"/>
      <c r="J422" s="49"/>
      <c r="K422" s="49"/>
      <c r="L422" s="49"/>
      <c r="M422" s="49"/>
      <c r="N422" s="49"/>
      <c r="O422" s="48"/>
      <c r="P422" s="48"/>
      <c r="Q422" s="49"/>
      <c r="R422" s="49"/>
      <c r="S422" s="10"/>
      <c r="T422" s="10"/>
      <c r="U422" s="10"/>
      <c r="V422" s="10"/>
      <c r="W422" s="10"/>
      <c r="X422" s="10"/>
      <c r="Y422" s="10"/>
      <c r="Z422" s="10"/>
      <c r="AA422" s="10"/>
    </row>
    <row r="423" hidden="1">
      <c r="A423" s="47"/>
      <c r="B423" s="47"/>
      <c r="C423" s="48"/>
      <c r="D423" s="48"/>
      <c r="E423" s="48"/>
      <c r="F423" s="48"/>
      <c r="G423" s="48"/>
      <c r="H423" s="49"/>
      <c r="I423" s="49"/>
      <c r="J423" s="49"/>
      <c r="K423" s="49"/>
      <c r="L423" s="49"/>
      <c r="M423" s="49"/>
      <c r="N423" s="49"/>
      <c r="O423" s="48"/>
      <c r="P423" s="48"/>
      <c r="Q423" s="49"/>
      <c r="R423" s="49"/>
      <c r="S423" s="10"/>
      <c r="T423" s="10"/>
      <c r="U423" s="10"/>
      <c r="V423" s="10"/>
      <c r="W423" s="10"/>
      <c r="X423" s="10"/>
      <c r="Y423" s="10"/>
      <c r="Z423" s="10"/>
      <c r="AA423" s="10"/>
    </row>
    <row r="424" hidden="1">
      <c r="A424" s="47"/>
      <c r="B424" s="47"/>
      <c r="C424" s="48"/>
      <c r="D424" s="48"/>
      <c r="E424" s="48"/>
      <c r="F424" s="48"/>
      <c r="G424" s="48"/>
      <c r="H424" s="49"/>
      <c r="I424" s="49"/>
      <c r="J424" s="49"/>
      <c r="K424" s="49"/>
      <c r="L424" s="49"/>
      <c r="M424" s="49"/>
      <c r="N424" s="49"/>
      <c r="O424" s="48"/>
      <c r="P424" s="48"/>
      <c r="Q424" s="49"/>
      <c r="R424" s="49"/>
      <c r="S424" s="10"/>
      <c r="T424" s="10"/>
      <c r="U424" s="10"/>
      <c r="V424" s="10"/>
      <c r="W424" s="10"/>
      <c r="X424" s="10"/>
      <c r="Y424" s="10"/>
      <c r="Z424" s="10"/>
      <c r="AA424" s="10"/>
    </row>
    <row r="425" hidden="1">
      <c r="A425" s="47"/>
      <c r="B425" s="47"/>
      <c r="C425" s="48"/>
      <c r="D425" s="48"/>
      <c r="E425" s="48"/>
      <c r="F425" s="48"/>
      <c r="G425" s="48"/>
      <c r="H425" s="49"/>
      <c r="I425" s="49"/>
      <c r="J425" s="49"/>
      <c r="K425" s="49"/>
      <c r="L425" s="49"/>
      <c r="M425" s="49"/>
      <c r="N425" s="49"/>
      <c r="O425" s="48"/>
      <c r="P425" s="48"/>
      <c r="Q425" s="49"/>
      <c r="R425" s="49"/>
      <c r="S425" s="10"/>
      <c r="T425" s="10"/>
      <c r="U425" s="10"/>
      <c r="V425" s="10"/>
      <c r="W425" s="10"/>
      <c r="X425" s="10"/>
      <c r="Y425" s="10"/>
      <c r="Z425" s="10"/>
      <c r="AA425" s="10"/>
    </row>
    <row r="426" hidden="1">
      <c r="A426" s="47"/>
      <c r="B426" s="47"/>
      <c r="C426" s="48"/>
      <c r="D426" s="48"/>
      <c r="E426" s="48"/>
      <c r="F426" s="48"/>
      <c r="G426" s="48"/>
      <c r="H426" s="49"/>
      <c r="I426" s="49"/>
      <c r="J426" s="49"/>
      <c r="K426" s="49"/>
      <c r="L426" s="49"/>
      <c r="M426" s="49"/>
      <c r="N426" s="49"/>
      <c r="O426" s="48"/>
      <c r="P426" s="48"/>
      <c r="Q426" s="49"/>
      <c r="R426" s="49"/>
      <c r="S426" s="10"/>
      <c r="T426" s="10"/>
      <c r="U426" s="10"/>
      <c r="V426" s="10"/>
      <c r="W426" s="10"/>
      <c r="X426" s="10"/>
      <c r="Y426" s="10"/>
      <c r="Z426" s="10"/>
      <c r="AA426" s="10"/>
    </row>
    <row r="427" hidden="1">
      <c r="A427" s="47"/>
      <c r="B427" s="47"/>
      <c r="C427" s="48"/>
      <c r="D427" s="48"/>
      <c r="E427" s="48"/>
      <c r="F427" s="48"/>
      <c r="G427" s="48"/>
      <c r="H427" s="49"/>
      <c r="I427" s="49"/>
      <c r="J427" s="49"/>
      <c r="K427" s="49"/>
      <c r="L427" s="49"/>
      <c r="M427" s="49"/>
      <c r="N427" s="49"/>
      <c r="O427" s="48"/>
      <c r="P427" s="48"/>
      <c r="Q427" s="49"/>
      <c r="R427" s="49"/>
      <c r="S427" s="10"/>
      <c r="T427" s="10"/>
      <c r="U427" s="10"/>
      <c r="V427" s="10"/>
      <c r="W427" s="10"/>
      <c r="X427" s="10"/>
      <c r="Y427" s="10"/>
      <c r="Z427" s="10"/>
      <c r="AA427" s="10"/>
    </row>
    <row r="428" hidden="1">
      <c r="A428" s="47"/>
      <c r="B428" s="47"/>
      <c r="C428" s="48"/>
      <c r="D428" s="48"/>
      <c r="E428" s="48"/>
      <c r="F428" s="48"/>
      <c r="G428" s="48"/>
      <c r="H428" s="49"/>
      <c r="I428" s="49"/>
      <c r="J428" s="49"/>
      <c r="K428" s="49"/>
      <c r="L428" s="49"/>
      <c r="M428" s="49"/>
      <c r="N428" s="49"/>
      <c r="O428" s="48"/>
      <c r="P428" s="48"/>
      <c r="Q428" s="49"/>
      <c r="R428" s="49"/>
      <c r="S428" s="10"/>
      <c r="T428" s="10"/>
      <c r="U428" s="10"/>
      <c r="V428" s="10"/>
      <c r="W428" s="10"/>
      <c r="X428" s="10"/>
      <c r="Y428" s="10"/>
      <c r="Z428" s="10"/>
      <c r="AA428" s="10"/>
    </row>
    <row r="429" hidden="1">
      <c r="A429" s="47"/>
      <c r="B429" s="47"/>
      <c r="C429" s="48"/>
      <c r="D429" s="48"/>
      <c r="E429" s="48"/>
      <c r="F429" s="48"/>
      <c r="G429" s="48"/>
      <c r="H429" s="49"/>
      <c r="I429" s="49"/>
      <c r="J429" s="49"/>
      <c r="K429" s="49"/>
      <c r="L429" s="49"/>
      <c r="M429" s="49"/>
      <c r="N429" s="49"/>
      <c r="O429" s="48"/>
      <c r="P429" s="48"/>
      <c r="Q429" s="49"/>
      <c r="R429" s="49"/>
      <c r="S429" s="10"/>
      <c r="T429" s="10"/>
      <c r="U429" s="10"/>
      <c r="V429" s="10"/>
      <c r="W429" s="10"/>
      <c r="X429" s="10"/>
      <c r="Y429" s="10"/>
      <c r="Z429" s="10"/>
      <c r="AA429" s="10"/>
    </row>
    <row r="430" hidden="1">
      <c r="A430" s="47"/>
      <c r="B430" s="47"/>
      <c r="C430" s="48"/>
      <c r="D430" s="48"/>
      <c r="E430" s="48"/>
      <c r="F430" s="48"/>
      <c r="G430" s="48"/>
      <c r="H430" s="49"/>
      <c r="I430" s="49"/>
      <c r="J430" s="49"/>
      <c r="K430" s="49"/>
      <c r="L430" s="49"/>
      <c r="M430" s="49"/>
      <c r="N430" s="49"/>
      <c r="O430" s="48"/>
      <c r="P430" s="48"/>
      <c r="Q430" s="49"/>
      <c r="R430" s="49"/>
      <c r="S430" s="10"/>
      <c r="T430" s="10"/>
      <c r="U430" s="10"/>
      <c r="V430" s="10"/>
      <c r="W430" s="10"/>
      <c r="X430" s="10"/>
      <c r="Y430" s="10"/>
      <c r="Z430" s="10"/>
      <c r="AA430" s="10"/>
    </row>
    <row r="431" hidden="1">
      <c r="A431" s="47"/>
      <c r="B431" s="47"/>
      <c r="C431" s="48"/>
      <c r="D431" s="48"/>
      <c r="E431" s="48"/>
      <c r="F431" s="48"/>
      <c r="G431" s="48"/>
      <c r="H431" s="49"/>
      <c r="I431" s="49"/>
      <c r="J431" s="49"/>
      <c r="K431" s="49"/>
      <c r="L431" s="49"/>
      <c r="M431" s="49"/>
      <c r="N431" s="49"/>
      <c r="O431" s="48"/>
      <c r="P431" s="48"/>
      <c r="Q431" s="49"/>
      <c r="R431" s="49"/>
      <c r="S431" s="10"/>
      <c r="T431" s="10"/>
      <c r="U431" s="10"/>
      <c r="V431" s="10"/>
      <c r="W431" s="10"/>
      <c r="X431" s="10"/>
      <c r="Y431" s="10"/>
      <c r="Z431" s="10"/>
      <c r="AA431" s="10"/>
    </row>
    <row r="432" hidden="1">
      <c r="A432" s="47"/>
      <c r="B432" s="47"/>
      <c r="C432" s="48"/>
      <c r="D432" s="48"/>
      <c r="E432" s="48"/>
      <c r="F432" s="48"/>
      <c r="G432" s="48"/>
      <c r="H432" s="49"/>
      <c r="I432" s="49"/>
      <c r="J432" s="49"/>
      <c r="K432" s="49"/>
      <c r="L432" s="49"/>
      <c r="M432" s="49"/>
      <c r="N432" s="49"/>
      <c r="O432" s="48"/>
      <c r="P432" s="48"/>
      <c r="Q432" s="49"/>
      <c r="R432" s="49"/>
      <c r="S432" s="10"/>
      <c r="T432" s="10"/>
      <c r="U432" s="10"/>
      <c r="V432" s="10"/>
      <c r="W432" s="10"/>
      <c r="X432" s="10"/>
      <c r="Y432" s="10"/>
      <c r="Z432" s="10"/>
      <c r="AA432" s="10"/>
    </row>
    <row r="433" hidden="1">
      <c r="A433" s="47"/>
      <c r="B433" s="47"/>
      <c r="C433" s="48"/>
      <c r="D433" s="48"/>
      <c r="E433" s="48"/>
      <c r="F433" s="48"/>
      <c r="G433" s="48"/>
      <c r="H433" s="49"/>
      <c r="I433" s="49"/>
      <c r="J433" s="49"/>
      <c r="K433" s="49"/>
      <c r="L433" s="49"/>
      <c r="M433" s="49"/>
      <c r="N433" s="49"/>
      <c r="O433" s="48"/>
      <c r="P433" s="48"/>
      <c r="Q433" s="49"/>
      <c r="R433" s="49"/>
      <c r="S433" s="10"/>
      <c r="T433" s="10"/>
      <c r="U433" s="10"/>
      <c r="V433" s="10"/>
      <c r="W433" s="10"/>
      <c r="X433" s="10"/>
      <c r="Y433" s="10"/>
      <c r="Z433" s="10"/>
      <c r="AA433" s="10"/>
    </row>
    <row r="434" hidden="1">
      <c r="A434" s="47"/>
      <c r="B434" s="47"/>
      <c r="C434" s="48"/>
      <c r="D434" s="48"/>
      <c r="E434" s="48"/>
      <c r="F434" s="48"/>
      <c r="G434" s="48"/>
      <c r="H434" s="49"/>
      <c r="I434" s="49"/>
      <c r="J434" s="49"/>
      <c r="K434" s="49"/>
      <c r="L434" s="49"/>
      <c r="M434" s="49"/>
      <c r="N434" s="49"/>
      <c r="O434" s="48"/>
      <c r="P434" s="48"/>
      <c r="Q434" s="49"/>
      <c r="R434" s="49"/>
      <c r="S434" s="10"/>
      <c r="T434" s="10"/>
      <c r="U434" s="10"/>
      <c r="V434" s="10"/>
      <c r="W434" s="10"/>
      <c r="X434" s="10"/>
      <c r="Y434" s="10"/>
      <c r="Z434" s="10"/>
      <c r="AA434" s="10"/>
    </row>
    <row r="435" hidden="1">
      <c r="A435" s="47"/>
      <c r="B435" s="47"/>
      <c r="C435" s="48"/>
      <c r="D435" s="48"/>
      <c r="E435" s="48"/>
      <c r="F435" s="48"/>
      <c r="G435" s="48"/>
      <c r="H435" s="49"/>
      <c r="I435" s="49"/>
      <c r="J435" s="49"/>
      <c r="K435" s="49"/>
      <c r="L435" s="49"/>
      <c r="M435" s="49"/>
      <c r="N435" s="49"/>
      <c r="O435" s="48"/>
      <c r="P435" s="48"/>
      <c r="Q435" s="49"/>
      <c r="R435" s="49"/>
      <c r="S435" s="10"/>
      <c r="T435" s="10"/>
      <c r="U435" s="10"/>
      <c r="V435" s="10"/>
      <c r="W435" s="10"/>
      <c r="X435" s="10"/>
      <c r="Y435" s="10"/>
      <c r="Z435" s="10"/>
      <c r="AA435" s="10"/>
    </row>
    <row r="436" hidden="1">
      <c r="A436" s="47"/>
      <c r="B436" s="47"/>
      <c r="C436" s="48"/>
      <c r="D436" s="48"/>
      <c r="E436" s="48"/>
      <c r="F436" s="48"/>
      <c r="G436" s="48"/>
      <c r="H436" s="49"/>
      <c r="I436" s="49"/>
      <c r="J436" s="49"/>
      <c r="K436" s="49"/>
      <c r="L436" s="49"/>
      <c r="M436" s="49"/>
      <c r="N436" s="49"/>
      <c r="O436" s="48"/>
      <c r="P436" s="48"/>
      <c r="Q436" s="49"/>
      <c r="R436" s="49"/>
      <c r="S436" s="10"/>
      <c r="T436" s="10"/>
      <c r="U436" s="10"/>
      <c r="V436" s="10"/>
      <c r="W436" s="10"/>
      <c r="X436" s="10"/>
      <c r="Y436" s="10"/>
      <c r="Z436" s="10"/>
      <c r="AA436" s="10"/>
    </row>
    <row r="437" hidden="1">
      <c r="A437" s="47"/>
      <c r="B437" s="47"/>
      <c r="C437" s="48"/>
      <c r="D437" s="48"/>
      <c r="E437" s="48"/>
      <c r="F437" s="48"/>
      <c r="G437" s="48"/>
      <c r="H437" s="49"/>
      <c r="I437" s="49"/>
      <c r="J437" s="49"/>
      <c r="K437" s="49"/>
      <c r="L437" s="49"/>
      <c r="M437" s="49"/>
      <c r="N437" s="49"/>
      <c r="O437" s="48"/>
      <c r="P437" s="48"/>
      <c r="Q437" s="49"/>
      <c r="R437" s="49"/>
      <c r="S437" s="10"/>
      <c r="T437" s="10"/>
      <c r="U437" s="10"/>
      <c r="V437" s="10"/>
      <c r="W437" s="10"/>
      <c r="X437" s="10"/>
      <c r="Y437" s="10"/>
      <c r="Z437" s="10"/>
      <c r="AA437" s="10"/>
    </row>
    <row r="438" hidden="1">
      <c r="A438" s="47"/>
      <c r="B438" s="47"/>
      <c r="C438" s="48"/>
      <c r="D438" s="48"/>
      <c r="E438" s="48"/>
      <c r="F438" s="48"/>
      <c r="G438" s="48"/>
      <c r="H438" s="49"/>
      <c r="I438" s="49"/>
      <c r="J438" s="49"/>
      <c r="K438" s="49"/>
      <c r="L438" s="49"/>
      <c r="M438" s="49"/>
      <c r="N438" s="49"/>
      <c r="O438" s="48"/>
      <c r="P438" s="48"/>
      <c r="Q438" s="49"/>
      <c r="R438" s="49"/>
      <c r="S438" s="10"/>
      <c r="T438" s="10"/>
      <c r="U438" s="10"/>
      <c r="V438" s="10"/>
      <c r="W438" s="10"/>
      <c r="X438" s="10"/>
      <c r="Y438" s="10"/>
      <c r="Z438" s="10"/>
      <c r="AA438" s="10"/>
    </row>
    <row r="439" hidden="1">
      <c r="A439" s="47"/>
      <c r="B439" s="47"/>
      <c r="C439" s="48"/>
      <c r="D439" s="48"/>
      <c r="E439" s="48"/>
      <c r="F439" s="48"/>
      <c r="G439" s="48"/>
      <c r="H439" s="49"/>
      <c r="I439" s="49"/>
      <c r="J439" s="49"/>
      <c r="K439" s="49"/>
      <c r="L439" s="49"/>
      <c r="M439" s="49"/>
      <c r="N439" s="49"/>
      <c r="O439" s="48"/>
      <c r="P439" s="48"/>
      <c r="Q439" s="49"/>
      <c r="R439" s="49"/>
      <c r="S439" s="10"/>
      <c r="T439" s="10"/>
      <c r="U439" s="10"/>
      <c r="V439" s="10"/>
      <c r="W439" s="10"/>
      <c r="X439" s="10"/>
      <c r="Y439" s="10"/>
      <c r="Z439" s="10"/>
      <c r="AA439" s="10"/>
    </row>
    <row r="440" hidden="1">
      <c r="A440" s="47"/>
      <c r="B440" s="47"/>
      <c r="C440" s="48"/>
      <c r="D440" s="48"/>
      <c r="E440" s="48"/>
      <c r="F440" s="48"/>
      <c r="G440" s="48"/>
      <c r="H440" s="49"/>
      <c r="I440" s="49"/>
      <c r="J440" s="49"/>
      <c r="K440" s="49"/>
      <c r="L440" s="49"/>
      <c r="M440" s="49"/>
      <c r="N440" s="49"/>
      <c r="O440" s="48"/>
      <c r="P440" s="48"/>
      <c r="Q440" s="49"/>
      <c r="R440" s="49"/>
      <c r="S440" s="10"/>
      <c r="T440" s="10"/>
      <c r="U440" s="10"/>
      <c r="V440" s="10"/>
      <c r="W440" s="10"/>
      <c r="X440" s="10"/>
      <c r="Y440" s="10"/>
      <c r="Z440" s="10"/>
      <c r="AA440" s="10"/>
    </row>
    <row r="441" hidden="1">
      <c r="A441" s="47"/>
      <c r="B441" s="47"/>
      <c r="C441" s="48"/>
      <c r="D441" s="48"/>
      <c r="E441" s="48"/>
      <c r="F441" s="48"/>
      <c r="G441" s="48"/>
      <c r="H441" s="49"/>
      <c r="I441" s="49"/>
      <c r="J441" s="49"/>
      <c r="K441" s="49"/>
      <c r="L441" s="49"/>
      <c r="M441" s="49"/>
      <c r="N441" s="49"/>
      <c r="O441" s="48"/>
      <c r="P441" s="48"/>
      <c r="Q441" s="49"/>
      <c r="R441" s="49"/>
      <c r="S441" s="10"/>
      <c r="T441" s="10"/>
      <c r="U441" s="10"/>
      <c r="V441" s="10"/>
      <c r="W441" s="10"/>
      <c r="X441" s="10"/>
      <c r="Y441" s="10"/>
      <c r="Z441" s="10"/>
      <c r="AA441" s="10"/>
    </row>
    <row r="442" hidden="1">
      <c r="A442" s="47"/>
      <c r="B442" s="47"/>
      <c r="C442" s="48"/>
      <c r="D442" s="48"/>
      <c r="E442" s="48"/>
      <c r="F442" s="48"/>
      <c r="G442" s="48"/>
      <c r="H442" s="49"/>
      <c r="I442" s="49"/>
      <c r="J442" s="49"/>
      <c r="K442" s="49"/>
      <c r="L442" s="49"/>
      <c r="M442" s="49"/>
      <c r="N442" s="49"/>
      <c r="O442" s="48"/>
      <c r="P442" s="48"/>
      <c r="Q442" s="49"/>
      <c r="R442" s="49"/>
      <c r="S442" s="10"/>
      <c r="T442" s="10"/>
      <c r="U442" s="10"/>
      <c r="V442" s="10"/>
      <c r="W442" s="10"/>
      <c r="X442" s="10"/>
      <c r="Y442" s="10"/>
      <c r="Z442" s="10"/>
      <c r="AA442" s="10"/>
    </row>
    <row r="443" hidden="1">
      <c r="A443" s="47"/>
      <c r="B443" s="47"/>
      <c r="C443" s="48"/>
      <c r="D443" s="48"/>
      <c r="E443" s="48"/>
      <c r="F443" s="48"/>
      <c r="G443" s="48"/>
      <c r="H443" s="49"/>
      <c r="I443" s="49"/>
      <c r="J443" s="49"/>
      <c r="K443" s="49"/>
      <c r="L443" s="49"/>
      <c r="M443" s="49"/>
      <c r="N443" s="49"/>
      <c r="O443" s="48"/>
      <c r="P443" s="48"/>
      <c r="Q443" s="49"/>
      <c r="R443" s="49"/>
      <c r="S443" s="10"/>
      <c r="T443" s="10"/>
      <c r="U443" s="10"/>
      <c r="V443" s="10"/>
      <c r="W443" s="10"/>
      <c r="X443" s="10"/>
      <c r="Y443" s="10"/>
      <c r="Z443" s="10"/>
      <c r="AA443" s="10"/>
    </row>
    <row r="444" hidden="1">
      <c r="A444" s="47"/>
      <c r="B444" s="47"/>
      <c r="C444" s="48"/>
      <c r="D444" s="48"/>
      <c r="E444" s="48"/>
      <c r="F444" s="48"/>
      <c r="G444" s="48"/>
      <c r="H444" s="49"/>
      <c r="I444" s="49"/>
      <c r="J444" s="49"/>
      <c r="K444" s="49"/>
      <c r="L444" s="49"/>
      <c r="M444" s="49"/>
      <c r="N444" s="49"/>
      <c r="O444" s="48"/>
      <c r="P444" s="48"/>
      <c r="Q444" s="49"/>
      <c r="R444" s="49"/>
      <c r="S444" s="10"/>
      <c r="T444" s="10"/>
      <c r="U444" s="10"/>
      <c r="V444" s="10"/>
      <c r="W444" s="10"/>
      <c r="X444" s="10"/>
      <c r="Y444" s="10"/>
      <c r="Z444" s="10"/>
      <c r="AA444" s="10"/>
    </row>
    <row r="445" hidden="1">
      <c r="A445" s="47"/>
      <c r="B445" s="47"/>
      <c r="C445" s="48"/>
      <c r="D445" s="48"/>
      <c r="E445" s="48"/>
      <c r="F445" s="48"/>
      <c r="G445" s="48"/>
      <c r="H445" s="49"/>
      <c r="I445" s="49"/>
      <c r="J445" s="49"/>
      <c r="K445" s="49"/>
      <c r="L445" s="49"/>
      <c r="M445" s="49"/>
      <c r="N445" s="49"/>
      <c r="O445" s="48"/>
      <c r="P445" s="48"/>
      <c r="Q445" s="49"/>
      <c r="R445" s="49"/>
      <c r="S445" s="10"/>
      <c r="T445" s="10"/>
      <c r="U445" s="10"/>
      <c r="V445" s="10"/>
      <c r="W445" s="10"/>
      <c r="X445" s="10"/>
      <c r="Y445" s="10"/>
      <c r="Z445" s="10"/>
      <c r="AA445" s="10"/>
    </row>
    <row r="446" hidden="1">
      <c r="A446" s="47"/>
      <c r="B446" s="47"/>
      <c r="C446" s="48"/>
      <c r="D446" s="48"/>
      <c r="E446" s="48"/>
      <c r="F446" s="48"/>
      <c r="G446" s="48"/>
      <c r="H446" s="49"/>
      <c r="I446" s="49"/>
      <c r="J446" s="49"/>
      <c r="K446" s="49"/>
      <c r="L446" s="49"/>
      <c r="M446" s="49"/>
      <c r="N446" s="49"/>
      <c r="O446" s="48"/>
      <c r="P446" s="48"/>
      <c r="Q446" s="49"/>
      <c r="R446" s="49"/>
      <c r="S446" s="10"/>
      <c r="T446" s="10"/>
      <c r="U446" s="10"/>
      <c r="V446" s="10"/>
      <c r="W446" s="10"/>
      <c r="X446" s="10"/>
      <c r="Y446" s="10"/>
      <c r="Z446" s="10"/>
      <c r="AA446" s="10"/>
    </row>
    <row r="447" hidden="1">
      <c r="A447" s="47"/>
      <c r="B447" s="47"/>
      <c r="C447" s="48"/>
      <c r="D447" s="48"/>
      <c r="E447" s="48"/>
      <c r="F447" s="48"/>
      <c r="G447" s="48"/>
      <c r="H447" s="49"/>
      <c r="I447" s="49"/>
      <c r="J447" s="49"/>
      <c r="K447" s="49"/>
      <c r="L447" s="49"/>
      <c r="M447" s="49"/>
      <c r="N447" s="49"/>
      <c r="O447" s="48"/>
      <c r="P447" s="48"/>
      <c r="Q447" s="49"/>
      <c r="R447" s="49"/>
      <c r="S447" s="10"/>
      <c r="T447" s="10"/>
      <c r="U447" s="10"/>
      <c r="V447" s="10"/>
      <c r="W447" s="10"/>
      <c r="X447" s="10"/>
      <c r="Y447" s="10"/>
      <c r="Z447" s="10"/>
      <c r="AA447" s="10"/>
    </row>
    <row r="448" hidden="1">
      <c r="A448" s="47"/>
      <c r="B448" s="47"/>
      <c r="C448" s="48"/>
      <c r="D448" s="48"/>
      <c r="E448" s="48"/>
      <c r="F448" s="48"/>
      <c r="G448" s="48"/>
      <c r="H448" s="49"/>
      <c r="I448" s="49"/>
      <c r="J448" s="49"/>
      <c r="K448" s="49"/>
      <c r="L448" s="49"/>
      <c r="M448" s="49"/>
      <c r="N448" s="49"/>
      <c r="O448" s="48"/>
      <c r="P448" s="48"/>
      <c r="Q448" s="49"/>
      <c r="R448" s="49"/>
      <c r="S448" s="10"/>
      <c r="T448" s="10"/>
      <c r="U448" s="10"/>
      <c r="V448" s="10"/>
      <c r="W448" s="10"/>
      <c r="X448" s="10"/>
      <c r="Y448" s="10"/>
      <c r="Z448" s="10"/>
      <c r="AA448" s="10"/>
    </row>
    <row r="449" hidden="1">
      <c r="A449" s="47"/>
      <c r="B449" s="47"/>
      <c r="C449" s="48"/>
      <c r="D449" s="48"/>
      <c r="E449" s="48"/>
      <c r="F449" s="48"/>
      <c r="G449" s="48"/>
      <c r="H449" s="49"/>
      <c r="I449" s="49"/>
      <c r="J449" s="49"/>
      <c r="K449" s="49"/>
      <c r="L449" s="49"/>
      <c r="M449" s="49"/>
      <c r="N449" s="49"/>
      <c r="O449" s="48"/>
      <c r="P449" s="48"/>
      <c r="Q449" s="49"/>
      <c r="R449" s="49"/>
      <c r="S449" s="10"/>
      <c r="T449" s="10"/>
      <c r="U449" s="10"/>
      <c r="V449" s="10"/>
      <c r="W449" s="10"/>
      <c r="X449" s="10"/>
      <c r="Y449" s="10"/>
      <c r="Z449" s="10"/>
      <c r="AA449" s="10"/>
    </row>
    <row r="450" hidden="1">
      <c r="A450" s="47"/>
      <c r="B450" s="47"/>
      <c r="C450" s="48"/>
      <c r="D450" s="48"/>
      <c r="E450" s="48"/>
      <c r="F450" s="48"/>
      <c r="G450" s="48"/>
      <c r="H450" s="49"/>
      <c r="I450" s="49"/>
      <c r="J450" s="49"/>
      <c r="K450" s="49"/>
      <c r="L450" s="49"/>
      <c r="M450" s="49"/>
      <c r="N450" s="49"/>
      <c r="O450" s="48"/>
      <c r="P450" s="48"/>
      <c r="Q450" s="49"/>
      <c r="R450" s="49"/>
      <c r="S450" s="10"/>
      <c r="T450" s="10"/>
      <c r="U450" s="10"/>
      <c r="V450" s="10"/>
      <c r="W450" s="10"/>
      <c r="X450" s="10"/>
      <c r="Y450" s="10"/>
      <c r="Z450" s="10"/>
      <c r="AA450" s="10"/>
    </row>
    <row r="451" hidden="1">
      <c r="A451" s="47"/>
      <c r="B451" s="47"/>
      <c r="C451" s="48"/>
      <c r="D451" s="48"/>
      <c r="E451" s="48"/>
      <c r="F451" s="48"/>
      <c r="G451" s="48"/>
      <c r="H451" s="49"/>
      <c r="I451" s="49"/>
      <c r="J451" s="49"/>
      <c r="K451" s="49"/>
      <c r="L451" s="49"/>
      <c r="M451" s="49"/>
      <c r="N451" s="49"/>
      <c r="O451" s="48"/>
      <c r="P451" s="48"/>
      <c r="Q451" s="49"/>
      <c r="R451" s="49"/>
      <c r="S451" s="10"/>
      <c r="T451" s="10"/>
      <c r="U451" s="10"/>
      <c r="V451" s="10"/>
      <c r="W451" s="10"/>
      <c r="X451" s="10"/>
      <c r="Y451" s="10"/>
      <c r="Z451" s="10"/>
      <c r="AA451" s="10"/>
    </row>
    <row r="452" hidden="1">
      <c r="A452" s="47"/>
      <c r="B452" s="47"/>
      <c r="C452" s="48"/>
      <c r="D452" s="48"/>
      <c r="E452" s="48"/>
      <c r="F452" s="48"/>
      <c r="G452" s="48"/>
      <c r="H452" s="49"/>
      <c r="I452" s="49"/>
      <c r="J452" s="49"/>
      <c r="K452" s="49"/>
      <c r="L452" s="49"/>
      <c r="M452" s="49"/>
      <c r="N452" s="49"/>
      <c r="O452" s="48"/>
      <c r="P452" s="48"/>
      <c r="Q452" s="49"/>
      <c r="R452" s="49"/>
      <c r="S452" s="10"/>
      <c r="T452" s="10"/>
      <c r="U452" s="10"/>
      <c r="V452" s="10"/>
      <c r="W452" s="10"/>
      <c r="X452" s="10"/>
      <c r="Y452" s="10"/>
      <c r="Z452" s="10"/>
      <c r="AA452" s="10"/>
    </row>
    <row r="453" hidden="1">
      <c r="A453" s="47"/>
      <c r="B453" s="47"/>
      <c r="C453" s="48"/>
      <c r="D453" s="48"/>
      <c r="E453" s="48"/>
      <c r="F453" s="48"/>
      <c r="G453" s="48"/>
      <c r="H453" s="49"/>
      <c r="I453" s="49"/>
      <c r="J453" s="49"/>
      <c r="K453" s="49"/>
      <c r="L453" s="49"/>
      <c r="M453" s="49"/>
      <c r="N453" s="49"/>
      <c r="O453" s="48"/>
      <c r="P453" s="48"/>
      <c r="Q453" s="49"/>
      <c r="R453" s="49"/>
      <c r="S453" s="10"/>
      <c r="T453" s="10"/>
      <c r="U453" s="10"/>
      <c r="V453" s="10"/>
      <c r="W453" s="10"/>
      <c r="X453" s="10"/>
      <c r="Y453" s="10"/>
      <c r="Z453" s="10"/>
      <c r="AA453" s="10"/>
    </row>
    <row r="454" hidden="1">
      <c r="A454" s="47"/>
      <c r="B454" s="47"/>
      <c r="C454" s="48"/>
      <c r="D454" s="48"/>
      <c r="E454" s="48"/>
      <c r="F454" s="48"/>
      <c r="G454" s="48"/>
      <c r="H454" s="49"/>
      <c r="I454" s="49"/>
      <c r="J454" s="49"/>
      <c r="K454" s="49"/>
      <c r="L454" s="49"/>
      <c r="M454" s="49"/>
      <c r="N454" s="49"/>
      <c r="O454" s="48"/>
      <c r="P454" s="48"/>
      <c r="Q454" s="49"/>
      <c r="R454" s="49"/>
      <c r="S454" s="10"/>
      <c r="T454" s="10"/>
      <c r="U454" s="10"/>
      <c r="V454" s="10"/>
      <c r="W454" s="10"/>
      <c r="X454" s="10"/>
      <c r="Y454" s="10"/>
      <c r="Z454" s="10"/>
      <c r="AA454" s="10"/>
    </row>
    <row r="455" hidden="1">
      <c r="A455" s="47"/>
      <c r="B455" s="47"/>
      <c r="C455" s="48"/>
      <c r="D455" s="48"/>
      <c r="E455" s="48"/>
      <c r="F455" s="48"/>
      <c r="G455" s="48"/>
      <c r="H455" s="49"/>
      <c r="I455" s="49"/>
      <c r="J455" s="49"/>
      <c r="K455" s="49"/>
      <c r="L455" s="49"/>
      <c r="M455" s="49"/>
      <c r="N455" s="49"/>
      <c r="O455" s="48"/>
      <c r="P455" s="48"/>
      <c r="Q455" s="49"/>
      <c r="R455" s="49"/>
      <c r="S455" s="10"/>
      <c r="T455" s="10"/>
      <c r="U455" s="10"/>
      <c r="V455" s="10"/>
      <c r="W455" s="10"/>
      <c r="X455" s="10"/>
      <c r="Y455" s="10"/>
      <c r="Z455" s="10"/>
      <c r="AA455" s="10"/>
    </row>
    <row r="456" hidden="1">
      <c r="A456" s="47"/>
      <c r="B456" s="47"/>
      <c r="C456" s="48"/>
      <c r="D456" s="48"/>
      <c r="E456" s="48"/>
      <c r="F456" s="48"/>
      <c r="G456" s="48"/>
      <c r="H456" s="49"/>
      <c r="I456" s="49"/>
      <c r="J456" s="49"/>
      <c r="K456" s="49"/>
      <c r="L456" s="49"/>
      <c r="M456" s="49"/>
      <c r="N456" s="49"/>
      <c r="O456" s="48"/>
      <c r="P456" s="48"/>
      <c r="Q456" s="49"/>
      <c r="R456" s="49"/>
      <c r="S456" s="10"/>
      <c r="T456" s="10"/>
      <c r="U456" s="10"/>
      <c r="V456" s="10"/>
      <c r="W456" s="10"/>
      <c r="X456" s="10"/>
      <c r="Y456" s="10"/>
      <c r="Z456" s="10"/>
      <c r="AA456" s="10"/>
    </row>
    <row r="457" hidden="1">
      <c r="A457" s="47"/>
      <c r="B457" s="47"/>
      <c r="C457" s="48"/>
      <c r="D457" s="48"/>
      <c r="E457" s="48"/>
      <c r="F457" s="48"/>
      <c r="G457" s="48"/>
      <c r="H457" s="49"/>
      <c r="I457" s="49"/>
      <c r="J457" s="49"/>
      <c r="K457" s="49"/>
      <c r="L457" s="49"/>
      <c r="M457" s="49"/>
      <c r="N457" s="49"/>
      <c r="O457" s="48"/>
      <c r="P457" s="48"/>
      <c r="Q457" s="49"/>
      <c r="R457" s="49"/>
      <c r="S457" s="10"/>
      <c r="T457" s="10"/>
      <c r="U457" s="10"/>
      <c r="V457" s="10"/>
      <c r="W457" s="10"/>
      <c r="X457" s="10"/>
      <c r="Y457" s="10"/>
      <c r="Z457" s="10"/>
      <c r="AA457" s="10"/>
    </row>
    <row r="458" hidden="1">
      <c r="A458" s="47"/>
      <c r="B458" s="47"/>
      <c r="C458" s="48"/>
      <c r="D458" s="48"/>
      <c r="E458" s="48"/>
      <c r="F458" s="48"/>
      <c r="G458" s="48"/>
      <c r="H458" s="49"/>
      <c r="I458" s="49"/>
      <c r="J458" s="49"/>
      <c r="K458" s="49"/>
      <c r="L458" s="49"/>
      <c r="M458" s="49"/>
      <c r="N458" s="49"/>
      <c r="O458" s="48"/>
      <c r="P458" s="48"/>
      <c r="Q458" s="49"/>
      <c r="R458" s="49"/>
      <c r="S458" s="10"/>
      <c r="T458" s="10"/>
      <c r="U458" s="10"/>
      <c r="V458" s="10"/>
      <c r="W458" s="10"/>
      <c r="X458" s="10"/>
      <c r="Y458" s="10"/>
      <c r="Z458" s="10"/>
      <c r="AA458" s="10"/>
    </row>
    <row r="459" hidden="1">
      <c r="A459" s="47"/>
      <c r="B459" s="47"/>
      <c r="C459" s="48"/>
      <c r="D459" s="48"/>
      <c r="E459" s="48"/>
      <c r="F459" s="48"/>
      <c r="G459" s="48"/>
      <c r="H459" s="49"/>
      <c r="I459" s="49"/>
      <c r="J459" s="49"/>
      <c r="K459" s="49"/>
      <c r="L459" s="49"/>
      <c r="M459" s="49"/>
      <c r="N459" s="49"/>
      <c r="O459" s="48"/>
      <c r="P459" s="48"/>
      <c r="Q459" s="49"/>
      <c r="R459" s="49"/>
      <c r="S459" s="10"/>
      <c r="T459" s="10"/>
      <c r="U459" s="10"/>
      <c r="V459" s="10"/>
      <c r="W459" s="10"/>
      <c r="X459" s="10"/>
      <c r="Y459" s="10"/>
      <c r="Z459" s="10"/>
      <c r="AA459" s="10"/>
    </row>
    <row r="460" hidden="1">
      <c r="A460" s="47"/>
      <c r="B460" s="47"/>
      <c r="C460" s="48"/>
      <c r="D460" s="48"/>
      <c r="E460" s="48"/>
      <c r="F460" s="48"/>
      <c r="G460" s="48"/>
      <c r="H460" s="49"/>
      <c r="I460" s="49"/>
      <c r="J460" s="49"/>
      <c r="K460" s="49"/>
      <c r="L460" s="49"/>
      <c r="M460" s="49"/>
      <c r="N460" s="49"/>
      <c r="O460" s="48"/>
      <c r="P460" s="48"/>
      <c r="Q460" s="49"/>
      <c r="R460" s="49"/>
      <c r="S460" s="10"/>
      <c r="T460" s="10"/>
      <c r="U460" s="10"/>
      <c r="V460" s="10"/>
      <c r="W460" s="10"/>
      <c r="X460" s="10"/>
      <c r="Y460" s="10"/>
      <c r="Z460" s="10"/>
      <c r="AA460" s="10"/>
    </row>
    <row r="461" hidden="1">
      <c r="A461" s="47"/>
      <c r="B461" s="47"/>
      <c r="C461" s="48"/>
      <c r="D461" s="48"/>
      <c r="E461" s="48"/>
      <c r="F461" s="48"/>
      <c r="G461" s="48"/>
      <c r="H461" s="49"/>
      <c r="I461" s="49"/>
      <c r="J461" s="49"/>
      <c r="K461" s="49"/>
      <c r="L461" s="49"/>
      <c r="M461" s="49"/>
      <c r="N461" s="49"/>
      <c r="O461" s="48"/>
      <c r="P461" s="48"/>
      <c r="Q461" s="49"/>
      <c r="R461" s="49"/>
      <c r="S461" s="10"/>
      <c r="T461" s="10"/>
      <c r="U461" s="10"/>
      <c r="V461" s="10"/>
      <c r="W461" s="10"/>
      <c r="X461" s="10"/>
      <c r="Y461" s="10"/>
      <c r="Z461" s="10"/>
      <c r="AA461" s="10"/>
    </row>
    <row r="462" hidden="1">
      <c r="A462" s="47"/>
      <c r="B462" s="47"/>
      <c r="C462" s="48"/>
      <c r="D462" s="48"/>
      <c r="E462" s="48"/>
      <c r="F462" s="48"/>
      <c r="G462" s="48"/>
      <c r="H462" s="49"/>
      <c r="I462" s="49"/>
      <c r="J462" s="49"/>
      <c r="K462" s="49"/>
      <c r="L462" s="49"/>
      <c r="M462" s="49"/>
      <c r="N462" s="49"/>
      <c r="O462" s="48"/>
      <c r="P462" s="48"/>
      <c r="Q462" s="49"/>
      <c r="R462" s="49"/>
      <c r="S462" s="10"/>
      <c r="T462" s="10"/>
      <c r="U462" s="10"/>
      <c r="V462" s="10"/>
      <c r="W462" s="10"/>
      <c r="X462" s="10"/>
      <c r="Y462" s="10"/>
      <c r="Z462" s="10"/>
      <c r="AA462" s="10"/>
    </row>
    <row r="463" hidden="1">
      <c r="A463" s="47"/>
      <c r="B463" s="47"/>
      <c r="C463" s="48"/>
      <c r="D463" s="48"/>
      <c r="E463" s="48"/>
      <c r="F463" s="48"/>
      <c r="G463" s="48"/>
      <c r="H463" s="49"/>
      <c r="I463" s="49"/>
      <c r="J463" s="49"/>
      <c r="K463" s="49"/>
      <c r="L463" s="49"/>
      <c r="M463" s="49"/>
      <c r="N463" s="49"/>
      <c r="O463" s="48"/>
      <c r="P463" s="48"/>
      <c r="Q463" s="49"/>
      <c r="R463" s="49"/>
      <c r="S463" s="10"/>
      <c r="T463" s="10"/>
      <c r="U463" s="10"/>
      <c r="V463" s="10"/>
      <c r="W463" s="10"/>
      <c r="X463" s="10"/>
      <c r="Y463" s="10"/>
      <c r="Z463" s="10"/>
      <c r="AA463" s="10"/>
    </row>
    <row r="464" hidden="1">
      <c r="A464" s="47"/>
      <c r="B464" s="47"/>
      <c r="C464" s="48"/>
      <c r="D464" s="48"/>
      <c r="E464" s="48"/>
      <c r="F464" s="48"/>
      <c r="G464" s="48"/>
      <c r="H464" s="49"/>
      <c r="I464" s="49"/>
      <c r="J464" s="49"/>
      <c r="K464" s="49"/>
      <c r="L464" s="49"/>
      <c r="M464" s="49"/>
      <c r="N464" s="49"/>
      <c r="O464" s="48"/>
      <c r="P464" s="48"/>
      <c r="Q464" s="49"/>
      <c r="R464" s="49"/>
      <c r="S464" s="10"/>
      <c r="T464" s="10"/>
      <c r="U464" s="10"/>
      <c r="V464" s="10"/>
      <c r="W464" s="10"/>
      <c r="X464" s="10"/>
      <c r="Y464" s="10"/>
      <c r="Z464" s="10"/>
      <c r="AA464" s="10"/>
    </row>
    <row r="465" hidden="1">
      <c r="A465" s="47"/>
      <c r="B465" s="47"/>
      <c r="C465" s="48"/>
      <c r="D465" s="48"/>
      <c r="E465" s="48"/>
      <c r="F465" s="48"/>
      <c r="G465" s="48"/>
      <c r="H465" s="49"/>
      <c r="I465" s="49"/>
      <c r="J465" s="49"/>
      <c r="K465" s="49"/>
      <c r="L465" s="49"/>
      <c r="M465" s="49"/>
      <c r="N465" s="49"/>
      <c r="O465" s="48"/>
      <c r="P465" s="48"/>
      <c r="Q465" s="49"/>
      <c r="R465" s="49"/>
      <c r="S465" s="10"/>
      <c r="T465" s="10"/>
      <c r="U465" s="10"/>
      <c r="V465" s="10"/>
      <c r="W465" s="10"/>
      <c r="X465" s="10"/>
      <c r="Y465" s="10"/>
      <c r="Z465" s="10"/>
      <c r="AA465" s="10"/>
    </row>
    <row r="466" hidden="1">
      <c r="A466" s="47"/>
      <c r="B466" s="47"/>
      <c r="C466" s="48"/>
      <c r="D466" s="48"/>
      <c r="E466" s="48"/>
      <c r="F466" s="48"/>
      <c r="G466" s="48"/>
      <c r="H466" s="49"/>
      <c r="I466" s="49"/>
      <c r="J466" s="49"/>
      <c r="K466" s="49"/>
      <c r="L466" s="49"/>
      <c r="M466" s="49"/>
      <c r="N466" s="49"/>
      <c r="O466" s="48"/>
      <c r="P466" s="48"/>
      <c r="Q466" s="49"/>
      <c r="R466" s="49"/>
      <c r="S466" s="10"/>
      <c r="T466" s="10"/>
      <c r="U466" s="10"/>
      <c r="V466" s="10"/>
      <c r="W466" s="10"/>
      <c r="X466" s="10"/>
      <c r="Y466" s="10"/>
      <c r="Z466" s="10"/>
      <c r="AA466" s="10"/>
    </row>
    <row r="467" hidden="1">
      <c r="A467" s="47"/>
      <c r="B467" s="47"/>
      <c r="C467" s="48"/>
      <c r="D467" s="48"/>
      <c r="E467" s="48"/>
      <c r="F467" s="48"/>
      <c r="G467" s="48"/>
      <c r="H467" s="49"/>
      <c r="I467" s="49"/>
      <c r="J467" s="49"/>
      <c r="K467" s="49"/>
      <c r="L467" s="49"/>
      <c r="M467" s="49"/>
      <c r="N467" s="49"/>
      <c r="O467" s="48"/>
      <c r="P467" s="48"/>
      <c r="Q467" s="49"/>
      <c r="R467" s="49"/>
      <c r="S467" s="10"/>
      <c r="T467" s="10"/>
      <c r="U467" s="10"/>
      <c r="V467" s="10"/>
      <c r="W467" s="10"/>
      <c r="X467" s="10"/>
      <c r="Y467" s="10"/>
      <c r="Z467" s="10"/>
      <c r="AA467" s="10"/>
    </row>
    <row r="468" hidden="1">
      <c r="A468" s="47"/>
      <c r="B468" s="47"/>
      <c r="C468" s="48"/>
      <c r="D468" s="48"/>
      <c r="E468" s="48"/>
      <c r="F468" s="48"/>
      <c r="G468" s="48"/>
      <c r="H468" s="49"/>
      <c r="I468" s="49"/>
      <c r="J468" s="49"/>
      <c r="K468" s="49"/>
      <c r="L468" s="49"/>
      <c r="M468" s="49"/>
      <c r="N468" s="49"/>
      <c r="O468" s="48"/>
      <c r="P468" s="48"/>
      <c r="Q468" s="49"/>
      <c r="R468" s="49"/>
      <c r="S468" s="10"/>
      <c r="T468" s="10"/>
      <c r="U468" s="10"/>
      <c r="V468" s="10"/>
      <c r="W468" s="10"/>
      <c r="X468" s="10"/>
      <c r="Y468" s="10"/>
      <c r="Z468" s="10"/>
      <c r="AA468" s="10"/>
    </row>
    <row r="469" hidden="1">
      <c r="A469" s="47"/>
      <c r="B469" s="47"/>
      <c r="C469" s="48"/>
      <c r="D469" s="48"/>
      <c r="E469" s="48"/>
      <c r="F469" s="48"/>
      <c r="G469" s="48"/>
      <c r="H469" s="49"/>
      <c r="I469" s="49"/>
      <c r="J469" s="49"/>
      <c r="K469" s="49"/>
      <c r="L469" s="49"/>
      <c r="M469" s="49"/>
      <c r="N469" s="49"/>
      <c r="O469" s="48"/>
      <c r="P469" s="48"/>
      <c r="Q469" s="49"/>
      <c r="R469" s="49"/>
      <c r="S469" s="10"/>
      <c r="T469" s="10"/>
      <c r="U469" s="10"/>
      <c r="V469" s="10"/>
      <c r="W469" s="10"/>
      <c r="X469" s="10"/>
      <c r="Y469" s="10"/>
      <c r="Z469" s="10"/>
      <c r="AA469" s="10"/>
    </row>
    <row r="470" hidden="1">
      <c r="A470" s="47"/>
      <c r="B470" s="47"/>
      <c r="C470" s="48"/>
      <c r="D470" s="48"/>
      <c r="E470" s="48"/>
      <c r="F470" s="48"/>
      <c r="G470" s="48"/>
      <c r="H470" s="49"/>
      <c r="I470" s="49"/>
      <c r="J470" s="49"/>
      <c r="K470" s="49"/>
      <c r="L470" s="49"/>
      <c r="M470" s="49"/>
      <c r="N470" s="49"/>
      <c r="O470" s="48"/>
      <c r="P470" s="48"/>
      <c r="Q470" s="49"/>
      <c r="R470" s="49"/>
      <c r="S470" s="10"/>
      <c r="T470" s="10"/>
      <c r="U470" s="10"/>
      <c r="V470" s="10"/>
      <c r="W470" s="10"/>
      <c r="X470" s="10"/>
      <c r="Y470" s="10"/>
      <c r="Z470" s="10"/>
      <c r="AA470" s="10"/>
    </row>
    <row r="471" hidden="1">
      <c r="A471" s="47"/>
      <c r="B471" s="47"/>
      <c r="C471" s="48"/>
      <c r="D471" s="48"/>
      <c r="E471" s="48"/>
      <c r="F471" s="48"/>
      <c r="G471" s="48"/>
      <c r="H471" s="49"/>
      <c r="I471" s="49"/>
      <c r="J471" s="49"/>
      <c r="K471" s="49"/>
      <c r="L471" s="49"/>
      <c r="M471" s="49"/>
      <c r="N471" s="49"/>
      <c r="O471" s="48"/>
      <c r="P471" s="48"/>
      <c r="Q471" s="49"/>
      <c r="R471" s="49"/>
      <c r="S471" s="10"/>
      <c r="T471" s="10"/>
      <c r="U471" s="10"/>
      <c r="V471" s="10"/>
      <c r="W471" s="10"/>
      <c r="X471" s="10"/>
      <c r="Y471" s="10"/>
      <c r="Z471" s="10"/>
      <c r="AA471" s="10"/>
    </row>
    <row r="472" hidden="1">
      <c r="A472" s="47"/>
      <c r="B472" s="47"/>
      <c r="C472" s="48"/>
      <c r="D472" s="48"/>
      <c r="E472" s="48"/>
      <c r="F472" s="48"/>
      <c r="G472" s="48"/>
      <c r="H472" s="49"/>
      <c r="I472" s="49"/>
      <c r="J472" s="49"/>
      <c r="K472" s="49"/>
      <c r="L472" s="49"/>
      <c r="M472" s="49"/>
      <c r="N472" s="49"/>
      <c r="O472" s="48"/>
      <c r="P472" s="48"/>
      <c r="Q472" s="49"/>
      <c r="R472" s="49"/>
      <c r="S472" s="10"/>
      <c r="T472" s="10"/>
      <c r="U472" s="10"/>
      <c r="V472" s="10"/>
      <c r="W472" s="10"/>
      <c r="X472" s="10"/>
      <c r="Y472" s="10"/>
      <c r="Z472" s="10"/>
      <c r="AA472" s="10"/>
    </row>
    <row r="473" hidden="1">
      <c r="A473" s="47"/>
      <c r="B473" s="47"/>
      <c r="C473" s="48"/>
      <c r="D473" s="48"/>
      <c r="E473" s="48"/>
      <c r="F473" s="48"/>
      <c r="G473" s="48"/>
      <c r="H473" s="49"/>
      <c r="I473" s="49"/>
      <c r="J473" s="49"/>
      <c r="K473" s="49"/>
      <c r="L473" s="49"/>
      <c r="M473" s="49"/>
      <c r="N473" s="49"/>
      <c r="O473" s="48"/>
      <c r="P473" s="48"/>
      <c r="Q473" s="49"/>
      <c r="R473" s="49"/>
      <c r="S473" s="10"/>
      <c r="T473" s="10"/>
      <c r="U473" s="10"/>
      <c r="V473" s="10"/>
      <c r="W473" s="10"/>
      <c r="X473" s="10"/>
      <c r="Y473" s="10"/>
      <c r="Z473" s="10"/>
      <c r="AA473" s="10"/>
    </row>
    <row r="474" hidden="1">
      <c r="A474" s="47"/>
      <c r="B474" s="47"/>
      <c r="C474" s="48"/>
      <c r="D474" s="48"/>
      <c r="E474" s="48"/>
      <c r="F474" s="48"/>
      <c r="G474" s="48"/>
      <c r="H474" s="49"/>
      <c r="I474" s="49"/>
      <c r="J474" s="49"/>
      <c r="K474" s="49"/>
      <c r="L474" s="49"/>
      <c r="M474" s="49"/>
      <c r="N474" s="49"/>
      <c r="O474" s="48"/>
      <c r="P474" s="48"/>
      <c r="Q474" s="49"/>
      <c r="R474" s="49"/>
      <c r="S474" s="10"/>
      <c r="T474" s="10"/>
      <c r="U474" s="10"/>
      <c r="V474" s="10"/>
      <c r="W474" s="10"/>
      <c r="X474" s="10"/>
      <c r="Y474" s="10"/>
      <c r="Z474" s="10"/>
      <c r="AA474" s="10"/>
    </row>
    <row r="475" hidden="1">
      <c r="A475" s="47"/>
      <c r="B475" s="47"/>
      <c r="C475" s="48"/>
      <c r="D475" s="48"/>
      <c r="E475" s="48"/>
      <c r="F475" s="48"/>
      <c r="G475" s="48"/>
      <c r="H475" s="49"/>
      <c r="I475" s="49"/>
      <c r="J475" s="49"/>
      <c r="K475" s="49"/>
      <c r="L475" s="49"/>
      <c r="M475" s="49"/>
      <c r="N475" s="49"/>
      <c r="O475" s="48"/>
      <c r="P475" s="48"/>
      <c r="Q475" s="49"/>
      <c r="R475" s="49"/>
      <c r="S475" s="10"/>
      <c r="T475" s="10"/>
      <c r="U475" s="10"/>
      <c r="V475" s="10"/>
      <c r="W475" s="10"/>
      <c r="X475" s="10"/>
      <c r="Y475" s="10"/>
      <c r="Z475" s="10"/>
      <c r="AA475" s="10"/>
    </row>
    <row r="476" hidden="1">
      <c r="A476" s="47"/>
      <c r="B476" s="47"/>
      <c r="C476" s="48"/>
      <c r="D476" s="48"/>
      <c r="E476" s="48"/>
      <c r="F476" s="48"/>
      <c r="G476" s="48"/>
      <c r="H476" s="49"/>
      <c r="I476" s="49"/>
      <c r="J476" s="49"/>
      <c r="K476" s="49"/>
      <c r="L476" s="49"/>
      <c r="M476" s="49"/>
      <c r="N476" s="49"/>
      <c r="O476" s="48"/>
      <c r="P476" s="48"/>
      <c r="Q476" s="49"/>
      <c r="R476" s="49"/>
      <c r="S476" s="10"/>
      <c r="T476" s="10"/>
      <c r="U476" s="10"/>
      <c r="V476" s="10"/>
      <c r="W476" s="10"/>
      <c r="X476" s="10"/>
      <c r="Y476" s="10"/>
      <c r="Z476" s="10"/>
      <c r="AA476" s="10"/>
    </row>
    <row r="477" hidden="1">
      <c r="A477" s="47"/>
      <c r="B477" s="47"/>
      <c r="C477" s="48"/>
      <c r="D477" s="48"/>
      <c r="E477" s="48"/>
      <c r="F477" s="48"/>
      <c r="G477" s="48"/>
      <c r="H477" s="49"/>
      <c r="I477" s="49"/>
      <c r="J477" s="49"/>
      <c r="K477" s="49"/>
      <c r="L477" s="49"/>
      <c r="M477" s="49"/>
      <c r="N477" s="49"/>
      <c r="O477" s="48"/>
      <c r="P477" s="48"/>
      <c r="Q477" s="49"/>
      <c r="R477" s="49"/>
      <c r="S477" s="10"/>
      <c r="T477" s="10"/>
      <c r="U477" s="10"/>
      <c r="V477" s="10"/>
      <c r="W477" s="10"/>
      <c r="X477" s="10"/>
      <c r="Y477" s="10"/>
      <c r="Z477" s="10"/>
      <c r="AA477" s="10"/>
    </row>
    <row r="478" hidden="1">
      <c r="A478" s="47"/>
      <c r="B478" s="47"/>
      <c r="C478" s="48"/>
      <c r="D478" s="48"/>
      <c r="E478" s="48"/>
      <c r="F478" s="48"/>
      <c r="G478" s="48"/>
      <c r="H478" s="49"/>
      <c r="I478" s="49"/>
      <c r="J478" s="49"/>
      <c r="K478" s="49"/>
      <c r="L478" s="49"/>
      <c r="M478" s="49"/>
      <c r="N478" s="49"/>
      <c r="O478" s="48"/>
      <c r="P478" s="48"/>
      <c r="Q478" s="49"/>
      <c r="R478" s="49"/>
      <c r="S478" s="10"/>
      <c r="T478" s="10"/>
      <c r="U478" s="10"/>
      <c r="V478" s="10"/>
      <c r="W478" s="10"/>
      <c r="X478" s="10"/>
      <c r="Y478" s="10"/>
      <c r="Z478" s="10"/>
      <c r="AA478" s="10"/>
    </row>
    <row r="479" hidden="1">
      <c r="A479" s="47"/>
      <c r="B479" s="47"/>
      <c r="C479" s="48"/>
      <c r="D479" s="48"/>
      <c r="E479" s="48"/>
      <c r="F479" s="48"/>
      <c r="G479" s="48"/>
      <c r="H479" s="49"/>
      <c r="I479" s="49"/>
      <c r="J479" s="49"/>
      <c r="K479" s="49"/>
      <c r="L479" s="49"/>
      <c r="M479" s="49"/>
      <c r="N479" s="49"/>
      <c r="O479" s="48"/>
      <c r="P479" s="48"/>
      <c r="Q479" s="49"/>
      <c r="R479" s="49"/>
      <c r="S479" s="10"/>
      <c r="T479" s="10"/>
      <c r="U479" s="10"/>
      <c r="V479" s="10"/>
      <c r="W479" s="10"/>
      <c r="X479" s="10"/>
      <c r="Y479" s="10"/>
      <c r="Z479" s="10"/>
      <c r="AA479" s="10"/>
    </row>
    <row r="480" hidden="1">
      <c r="A480" s="47"/>
      <c r="B480" s="47"/>
      <c r="C480" s="48"/>
      <c r="D480" s="48"/>
      <c r="E480" s="48"/>
      <c r="F480" s="48"/>
      <c r="G480" s="48"/>
      <c r="H480" s="49"/>
      <c r="I480" s="49"/>
      <c r="J480" s="49"/>
      <c r="K480" s="49"/>
      <c r="L480" s="49"/>
      <c r="M480" s="49"/>
      <c r="N480" s="49"/>
      <c r="O480" s="48"/>
      <c r="P480" s="48"/>
      <c r="Q480" s="49"/>
      <c r="R480" s="49"/>
      <c r="S480" s="10"/>
      <c r="T480" s="10"/>
      <c r="U480" s="10"/>
      <c r="V480" s="10"/>
      <c r="W480" s="10"/>
      <c r="X480" s="10"/>
      <c r="Y480" s="10"/>
      <c r="Z480" s="10"/>
      <c r="AA480" s="10"/>
    </row>
    <row r="481" hidden="1">
      <c r="A481" s="47"/>
      <c r="B481" s="47"/>
      <c r="C481" s="48"/>
      <c r="D481" s="48"/>
      <c r="E481" s="48"/>
      <c r="F481" s="48"/>
      <c r="G481" s="48"/>
      <c r="H481" s="49"/>
      <c r="I481" s="49"/>
      <c r="J481" s="49"/>
      <c r="K481" s="49"/>
      <c r="L481" s="49"/>
      <c r="M481" s="49"/>
      <c r="N481" s="49"/>
      <c r="O481" s="48"/>
      <c r="P481" s="48"/>
      <c r="Q481" s="49"/>
      <c r="R481" s="49"/>
      <c r="S481" s="10"/>
      <c r="T481" s="10"/>
      <c r="U481" s="10"/>
      <c r="V481" s="10"/>
      <c r="W481" s="10"/>
      <c r="X481" s="10"/>
      <c r="Y481" s="10"/>
      <c r="Z481" s="10"/>
      <c r="AA481" s="10"/>
    </row>
    <row r="482" hidden="1">
      <c r="A482" s="47"/>
      <c r="B482" s="47"/>
      <c r="C482" s="48"/>
      <c r="D482" s="48"/>
      <c r="E482" s="48"/>
      <c r="F482" s="48"/>
      <c r="G482" s="48"/>
      <c r="H482" s="49"/>
      <c r="I482" s="49"/>
      <c r="J482" s="49"/>
      <c r="K482" s="49"/>
      <c r="L482" s="49"/>
      <c r="M482" s="49"/>
      <c r="N482" s="49"/>
      <c r="O482" s="48"/>
      <c r="P482" s="48"/>
      <c r="Q482" s="49"/>
      <c r="R482" s="49"/>
      <c r="S482" s="10"/>
      <c r="T482" s="10"/>
      <c r="U482" s="10"/>
      <c r="V482" s="10"/>
      <c r="W482" s="10"/>
      <c r="X482" s="10"/>
      <c r="Y482" s="10"/>
      <c r="Z482" s="10"/>
      <c r="AA482" s="10"/>
    </row>
    <row r="483" hidden="1">
      <c r="A483" s="47"/>
      <c r="B483" s="47"/>
      <c r="C483" s="48"/>
      <c r="D483" s="48"/>
      <c r="E483" s="48"/>
      <c r="F483" s="48"/>
      <c r="G483" s="48"/>
      <c r="H483" s="49"/>
      <c r="I483" s="49"/>
      <c r="J483" s="49"/>
      <c r="K483" s="49"/>
      <c r="L483" s="49"/>
      <c r="M483" s="49"/>
      <c r="N483" s="49"/>
      <c r="O483" s="48"/>
      <c r="P483" s="48"/>
      <c r="Q483" s="49"/>
      <c r="R483" s="49"/>
      <c r="S483" s="10"/>
      <c r="T483" s="10"/>
      <c r="U483" s="10"/>
      <c r="V483" s="10"/>
      <c r="W483" s="10"/>
      <c r="X483" s="10"/>
      <c r="Y483" s="10"/>
      <c r="Z483" s="10"/>
      <c r="AA483" s="10"/>
    </row>
    <row r="484" hidden="1">
      <c r="A484" s="47"/>
      <c r="B484" s="47"/>
      <c r="C484" s="48"/>
      <c r="D484" s="48"/>
      <c r="E484" s="48"/>
      <c r="F484" s="48"/>
      <c r="G484" s="48"/>
      <c r="H484" s="49"/>
      <c r="I484" s="49"/>
      <c r="J484" s="49"/>
      <c r="K484" s="49"/>
      <c r="L484" s="49"/>
      <c r="M484" s="49"/>
      <c r="N484" s="49"/>
      <c r="O484" s="48"/>
      <c r="P484" s="48"/>
      <c r="Q484" s="49"/>
      <c r="R484" s="49"/>
      <c r="S484" s="10"/>
      <c r="T484" s="10"/>
      <c r="U484" s="10"/>
      <c r="V484" s="10"/>
      <c r="W484" s="10"/>
      <c r="X484" s="10"/>
      <c r="Y484" s="10"/>
      <c r="Z484" s="10"/>
      <c r="AA484" s="10"/>
    </row>
    <row r="485" hidden="1">
      <c r="A485" s="47"/>
      <c r="B485" s="47"/>
      <c r="C485" s="48"/>
      <c r="D485" s="48"/>
      <c r="E485" s="48"/>
      <c r="F485" s="48"/>
      <c r="G485" s="48"/>
      <c r="H485" s="49"/>
      <c r="I485" s="49"/>
      <c r="J485" s="49"/>
      <c r="K485" s="49"/>
      <c r="L485" s="49"/>
      <c r="M485" s="49"/>
      <c r="N485" s="49"/>
      <c r="O485" s="48"/>
      <c r="P485" s="48"/>
      <c r="Q485" s="49"/>
      <c r="R485" s="49"/>
      <c r="S485" s="10"/>
      <c r="T485" s="10"/>
      <c r="U485" s="10"/>
      <c r="V485" s="10"/>
      <c r="W485" s="10"/>
      <c r="X485" s="10"/>
      <c r="Y485" s="10"/>
      <c r="Z485" s="10"/>
      <c r="AA485" s="10"/>
    </row>
    <row r="486" hidden="1">
      <c r="A486" s="47"/>
      <c r="B486" s="47"/>
      <c r="C486" s="48"/>
      <c r="D486" s="48"/>
      <c r="E486" s="48"/>
      <c r="F486" s="48"/>
      <c r="G486" s="48"/>
      <c r="H486" s="49"/>
      <c r="I486" s="49"/>
      <c r="J486" s="49"/>
      <c r="K486" s="49"/>
      <c r="L486" s="49"/>
      <c r="M486" s="49"/>
      <c r="N486" s="49"/>
      <c r="O486" s="48"/>
      <c r="P486" s="48"/>
      <c r="Q486" s="49"/>
      <c r="R486" s="49"/>
      <c r="S486" s="10"/>
      <c r="T486" s="10"/>
      <c r="U486" s="10"/>
      <c r="V486" s="10"/>
      <c r="W486" s="10"/>
      <c r="X486" s="10"/>
      <c r="Y486" s="10"/>
      <c r="Z486" s="10"/>
      <c r="AA486" s="10"/>
    </row>
    <row r="487" hidden="1">
      <c r="A487" s="47"/>
      <c r="B487" s="47"/>
      <c r="C487" s="48"/>
      <c r="D487" s="48"/>
      <c r="E487" s="48"/>
      <c r="F487" s="48"/>
      <c r="G487" s="48"/>
      <c r="H487" s="49"/>
      <c r="I487" s="49"/>
      <c r="J487" s="49"/>
      <c r="K487" s="49"/>
      <c r="L487" s="49"/>
      <c r="M487" s="49"/>
      <c r="N487" s="49"/>
      <c r="O487" s="48"/>
      <c r="P487" s="48"/>
      <c r="Q487" s="49"/>
      <c r="R487" s="49"/>
      <c r="S487" s="10"/>
      <c r="T487" s="10"/>
      <c r="U487" s="10"/>
      <c r="V487" s="10"/>
      <c r="W487" s="10"/>
      <c r="X487" s="10"/>
      <c r="Y487" s="10"/>
      <c r="Z487" s="10"/>
      <c r="AA487" s="10"/>
    </row>
    <row r="488" hidden="1">
      <c r="A488" s="47"/>
      <c r="B488" s="47"/>
      <c r="C488" s="48"/>
      <c r="D488" s="48"/>
      <c r="E488" s="48"/>
      <c r="F488" s="48"/>
      <c r="G488" s="48"/>
      <c r="H488" s="49"/>
      <c r="I488" s="49"/>
      <c r="J488" s="49"/>
      <c r="K488" s="49"/>
      <c r="L488" s="49"/>
      <c r="M488" s="49"/>
      <c r="N488" s="49"/>
      <c r="O488" s="48"/>
      <c r="P488" s="48"/>
      <c r="Q488" s="49"/>
      <c r="R488" s="49"/>
      <c r="S488" s="10"/>
      <c r="T488" s="10"/>
      <c r="U488" s="10"/>
      <c r="V488" s="10"/>
      <c r="W488" s="10"/>
      <c r="X488" s="10"/>
      <c r="Y488" s="10"/>
      <c r="Z488" s="10"/>
      <c r="AA488" s="10"/>
    </row>
    <row r="489" hidden="1">
      <c r="A489" s="47"/>
      <c r="B489" s="47"/>
      <c r="C489" s="48"/>
      <c r="D489" s="48"/>
      <c r="E489" s="48"/>
      <c r="F489" s="48"/>
      <c r="G489" s="48"/>
      <c r="H489" s="49"/>
      <c r="I489" s="49"/>
      <c r="J489" s="49"/>
      <c r="K489" s="49"/>
      <c r="L489" s="49"/>
      <c r="M489" s="49"/>
      <c r="N489" s="49"/>
      <c r="O489" s="48"/>
      <c r="P489" s="48"/>
      <c r="Q489" s="49"/>
      <c r="R489" s="49"/>
      <c r="S489" s="10"/>
      <c r="T489" s="10"/>
      <c r="U489" s="10"/>
      <c r="V489" s="10"/>
      <c r="W489" s="10"/>
      <c r="X489" s="10"/>
      <c r="Y489" s="10"/>
      <c r="Z489" s="10"/>
      <c r="AA489" s="10"/>
    </row>
    <row r="490" hidden="1">
      <c r="A490" s="47"/>
      <c r="B490" s="47"/>
      <c r="C490" s="48"/>
      <c r="D490" s="48"/>
      <c r="E490" s="48"/>
      <c r="F490" s="48"/>
      <c r="G490" s="48"/>
      <c r="H490" s="49"/>
      <c r="I490" s="49"/>
      <c r="J490" s="49"/>
      <c r="K490" s="49"/>
      <c r="L490" s="49"/>
      <c r="M490" s="49"/>
      <c r="N490" s="49"/>
      <c r="O490" s="48"/>
      <c r="P490" s="48"/>
      <c r="Q490" s="49"/>
      <c r="R490" s="49"/>
      <c r="S490" s="10"/>
      <c r="T490" s="10"/>
      <c r="U490" s="10"/>
      <c r="V490" s="10"/>
      <c r="W490" s="10"/>
      <c r="X490" s="10"/>
      <c r="Y490" s="10"/>
      <c r="Z490" s="10"/>
      <c r="AA490" s="10"/>
    </row>
    <row r="491" hidden="1">
      <c r="A491" s="47"/>
      <c r="B491" s="47"/>
      <c r="C491" s="48"/>
      <c r="D491" s="48"/>
      <c r="E491" s="48"/>
      <c r="F491" s="48"/>
      <c r="G491" s="48"/>
      <c r="H491" s="49"/>
      <c r="I491" s="49"/>
      <c r="J491" s="49"/>
      <c r="K491" s="49"/>
      <c r="L491" s="49"/>
      <c r="M491" s="49"/>
      <c r="N491" s="49"/>
      <c r="O491" s="48"/>
      <c r="P491" s="48"/>
      <c r="Q491" s="49"/>
      <c r="R491" s="49"/>
      <c r="S491" s="10"/>
      <c r="T491" s="10"/>
      <c r="U491" s="10"/>
      <c r="V491" s="10"/>
      <c r="W491" s="10"/>
      <c r="X491" s="10"/>
      <c r="Y491" s="10"/>
      <c r="Z491" s="10"/>
      <c r="AA491" s="10"/>
    </row>
    <row r="492" hidden="1">
      <c r="A492" s="47"/>
      <c r="B492" s="47"/>
      <c r="C492" s="48"/>
      <c r="D492" s="48"/>
      <c r="E492" s="48"/>
      <c r="F492" s="48"/>
      <c r="G492" s="48"/>
      <c r="H492" s="49"/>
      <c r="I492" s="49"/>
      <c r="J492" s="49"/>
      <c r="K492" s="49"/>
      <c r="L492" s="49"/>
      <c r="M492" s="49"/>
      <c r="N492" s="49"/>
      <c r="O492" s="48"/>
      <c r="P492" s="48"/>
      <c r="Q492" s="49"/>
      <c r="R492" s="49"/>
      <c r="S492" s="10"/>
      <c r="T492" s="10"/>
      <c r="U492" s="10"/>
      <c r="V492" s="10"/>
      <c r="W492" s="10"/>
      <c r="X492" s="10"/>
      <c r="Y492" s="10"/>
      <c r="Z492" s="10"/>
      <c r="AA492" s="10"/>
    </row>
    <row r="493" hidden="1">
      <c r="A493" s="47"/>
      <c r="B493" s="47"/>
      <c r="C493" s="48"/>
      <c r="D493" s="48"/>
      <c r="E493" s="48"/>
      <c r="F493" s="48"/>
      <c r="G493" s="48"/>
      <c r="H493" s="49"/>
      <c r="I493" s="49"/>
      <c r="J493" s="49"/>
      <c r="K493" s="49"/>
      <c r="L493" s="49"/>
      <c r="M493" s="49"/>
      <c r="N493" s="49"/>
      <c r="O493" s="48"/>
      <c r="P493" s="48"/>
      <c r="Q493" s="49"/>
      <c r="R493" s="49"/>
      <c r="S493" s="10"/>
      <c r="T493" s="10"/>
      <c r="U493" s="10"/>
      <c r="V493" s="10"/>
      <c r="W493" s="10"/>
      <c r="X493" s="10"/>
      <c r="Y493" s="10"/>
      <c r="Z493" s="10"/>
      <c r="AA493" s="10"/>
    </row>
    <row r="494" hidden="1">
      <c r="A494" s="47"/>
      <c r="B494" s="47"/>
      <c r="C494" s="48"/>
      <c r="D494" s="48"/>
      <c r="E494" s="48"/>
      <c r="F494" s="48"/>
      <c r="G494" s="48"/>
      <c r="H494" s="49"/>
      <c r="I494" s="49"/>
      <c r="J494" s="49"/>
      <c r="K494" s="49"/>
      <c r="L494" s="49"/>
      <c r="M494" s="49"/>
      <c r="N494" s="49"/>
      <c r="O494" s="48"/>
      <c r="P494" s="48"/>
      <c r="Q494" s="49"/>
      <c r="R494" s="49"/>
      <c r="S494" s="10"/>
      <c r="T494" s="10"/>
      <c r="U494" s="10"/>
      <c r="V494" s="10"/>
      <c r="W494" s="10"/>
      <c r="X494" s="10"/>
      <c r="Y494" s="10"/>
      <c r="Z494" s="10"/>
      <c r="AA494" s="10"/>
    </row>
    <row r="495" hidden="1">
      <c r="A495" s="47"/>
      <c r="B495" s="47"/>
      <c r="C495" s="48"/>
      <c r="D495" s="48"/>
      <c r="E495" s="48"/>
      <c r="F495" s="48"/>
      <c r="G495" s="48"/>
      <c r="H495" s="49"/>
      <c r="I495" s="49"/>
      <c r="J495" s="49"/>
      <c r="K495" s="49"/>
      <c r="L495" s="49"/>
      <c r="M495" s="49"/>
      <c r="N495" s="49"/>
      <c r="O495" s="48"/>
      <c r="P495" s="48"/>
      <c r="Q495" s="49"/>
      <c r="R495" s="49"/>
      <c r="S495" s="10"/>
      <c r="T495" s="10"/>
      <c r="U495" s="10"/>
      <c r="V495" s="10"/>
      <c r="W495" s="10"/>
      <c r="X495" s="10"/>
      <c r="Y495" s="10"/>
      <c r="Z495" s="10"/>
      <c r="AA495" s="10"/>
    </row>
    <row r="496" hidden="1">
      <c r="A496" s="47"/>
      <c r="B496" s="47"/>
      <c r="C496" s="48"/>
      <c r="D496" s="48"/>
      <c r="E496" s="48"/>
      <c r="F496" s="48"/>
      <c r="G496" s="48"/>
      <c r="H496" s="49"/>
      <c r="I496" s="49"/>
      <c r="J496" s="49"/>
      <c r="K496" s="49"/>
      <c r="L496" s="49"/>
      <c r="M496" s="49"/>
      <c r="N496" s="49"/>
      <c r="O496" s="48"/>
      <c r="P496" s="48"/>
      <c r="Q496" s="49"/>
      <c r="R496" s="49"/>
      <c r="S496" s="10"/>
      <c r="T496" s="10"/>
      <c r="U496" s="10"/>
      <c r="V496" s="10"/>
      <c r="W496" s="10"/>
      <c r="X496" s="10"/>
      <c r="Y496" s="10"/>
      <c r="Z496" s="10"/>
      <c r="AA496" s="10"/>
    </row>
    <row r="497" hidden="1">
      <c r="A497" s="47"/>
      <c r="B497" s="47"/>
      <c r="C497" s="48"/>
      <c r="D497" s="48"/>
      <c r="E497" s="48"/>
      <c r="F497" s="48"/>
      <c r="G497" s="48"/>
      <c r="H497" s="49"/>
      <c r="I497" s="49"/>
      <c r="J497" s="49"/>
      <c r="K497" s="49"/>
      <c r="L497" s="49"/>
      <c r="M497" s="49"/>
      <c r="N497" s="49"/>
      <c r="O497" s="48"/>
      <c r="P497" s="48"/>
      <c r="Q497" s="49"/>
      <c r="R497" s="49"/>
      <c r="S497" s="10"/>
      <c r="T497" s="10"/>
      <c r="U497" s="10"/>
      <c r="V497" s="10"/>
      <c r="W497" s="10"/>
      <c r="X497" s="10"/>
      <c r="Y497" s="10"/>
      <c r="Z497" s="10"/>
      <c r="AA497" s="10"/>
    </row>
    <row r="498" hidden="1">
      <c r="A498" s="47"/>
      <c r="B498" s="47"/>
      <c r="C498" s="48"/>
      <c r="D498" s="48"/>
      <c r="E498" s="48"/>
      <c r="F498" s="48"/>
      <c r="G498" s="48"/>
      <c r="H498" s="49"/>
      <c r="I498" s="49"/>
      <c r="J498" s="49"/>
      <c r="K498" s="49"/>
      <c r="L498" s="49"/>
      <c r="M498" s="49"/>
      <c r="N498" s="49"/>
      <c r="O498" s="48"/>
      <c r="P498" s="48"/>
      <c r="Q498" s="49"/>
      <c r="R498" s="49"/>
      <c r="S498" s="10"/>
      <c r="T498" s="10"/>
      <c r="U498" s="10"/>
      <c r="V498" s="10"/>
      <c r="W498" s="10"/>
      <c r="X498" s="10"/>
      <c r="Y498" s="10"/>
      <c r="Z498" s="10"/>
      <c r="AA498" s="10"/>
    </row>
    <row r="499" hidden="1">
      <c r="A499" s="47"/>
      <c r="B499" s="47"/>
      <c r="C499" s="48"/>
      <c r="D499" s="48"/>
      <c r="E499" s="48"/>
      <c r="F499" s="48"/>
      <c r="G499" s="48"/>
      <c r="H499" s="49"/>
      <c r="I499" s="49"/>
      <c r="J499" s="49"/>
      <c r="K499" s="49"/>
      <c r="L499" s="49"/>
      <c r="M499" s="49"/>
      <c r="N499" s="49"/>
      <c r="O499" s="48"/>
      <c r="P499" s="48"/>
      <c r="Q499" s="49"/>
      <c r="R499" s="49"/>
      <c r="S499" s="10"/>
      <c r="T499" s="10"/>
      <c r="U499" s="10"/>
      <c r="V499" s="10"/>
      <c r="W499" s="10"/>
      <c r="X499" s="10"/>
      <c r="Y499" s="10"/>
      <c r="Z499" s="10"/>
      <c r="AA499" s="10"/>
    </row>
    <row r="500" hidden="1">
      <c r="A500" s="47"/>
      <c r="B500" s="47"/>
      <c r="C500" s="48"/>
      <c r="D500" s="48"/>
      <c r="E500" s="48"/>
      <c r="F500" s="48"/>
      <c r="G500" s="48"/>
      <c r="H500" s="49"/>
      <c r="I500" s="49"/>
      <c r="J500" s="49"/>
      <c r="K500" s="49"/>
      <c r="L500" s="49"/>
      <c r="M500" s="49"/>
      <c r="N500" s="49"/>
      <c r="O500" s="48"/>
      <c r="P500" s="48"/>
      <c r="Q500" s="49"/>
      <c r="R500" s="49"/>
      <c r="S500" s="10"/>
      <c r="T500" s="10"/>
      <c r="U500" s="10"/>
      <c r="V500" s="10"/>
      <c r="W500" s="10"/>
      <c r="X500" s="10"/>
      <c r="Y500" s="10"/>
      <c r="Z500" s="10"/>
      <c r="AA500" s="10"/>
    </row>
    <row r="501" hidden="1">
      <c r="A501" s="47"/>
      <c r="B501" s="47"/>
      <c r="C501" s="48"/>
      <c r="D501" s="48"/>
      <c r="E501" s="48"/>
      <c r="F501" s="48"/>
      <c r="G501" s="48"/>
      <c r="H501" s="49"/>
      <c r="I501" s="49"/>
      <c r="J501" s="49"/>
      <c r="K501" s="49"/>
      <c r="L501" s="49"/>
      <c r="M501" s="49"/>
      <c r="N501" s="49"/>
      <c r="O501" s="48"/>
      <c r="P501" s="48"/>
      <c r="Q501" s="49"/>
      <c r="R501" s="49"/>
      <c r="S501" s="10"/>
      <c r="T501" s="10"/>
      <c r="U501" s="10"/>
      <c r="V501" s="10"/>
      <c r="W501" s="10"/>
      <c r="X501" s="10"/>
      <c r="Y501" s="10"/>
      <c r="Z501" s="10"/>
      <c r="AA501" s="10"/>
    </row>
    <row r="502" hidden="1">
      <c r="A502" s="47"/>
      <c r="B502" s="47"/>
      <c r="C502" s="48"/>
      <c r="D502" s="48"/>
      <c r="E502" s="48"/>
      <c r="F502" s="48"/>
      <c r="G502" s="48"/>
      <c r="H502" s="49"/>
      <c r="I502" s="49"/>
      <c r="J502" s="49"/>
      <c r="K502" s="49"/>
      <c r="L502" s="49"/>
      <c r="M502" s="49"/>
      <c r="N502" s="49"/>
      <c r="O502" s="48"/>
      <c r="P502" s="48"/>
      <c r="Q502" s="49"/>
      <c r="R502" s="49"/>
      <c r="S502" s="10"/>
      <c r="T502" s="10"/>
      <c r="U502" s="10"/>
      <c r="V502" s="10"/>
      <c r="W502" s="10"/>
      <c r="X502" s="10"/>
      <c r="Y502" s="10"/>
      <c r="Z502" s="10"/>
      <c r="AA502" s="10"/>
    </row>
    <row r="503" hidden="1">
      <c r="A503" s="47"/>
      <c r="B503" s="47"/>
      <c r="C503" s="48"/>
      <c r="D503" s="48"/>
      <c r="E503" s="48"/>
      <c r="F503" s="48"/>
      <c r="G503" s="48"/>
      <c r="H503" s="49"/>
      <c r="I503" s="49"/>
      <c r="J503" s="49"/>
      <c r="K503" s="49"/>
      <c r="L503" s="49"/>
      <c r="M503" s="49"/>
      <c r="N503" s="49"/>
      <c r="O503" s="48"/>
      <c r="P503" s="48"/>
      <c r="Q503" s="49"/>
      <c r="R503" s="49"/>
      <c r="S503" s="10"/>
      <c r="T503" s="10"/>
      <c r="U503" s="10"/>
      <c r="V503" s="10"/>
      <c r="W503" s="10"/>
      <c r="X503" s="10"/>
      <c r="Y503" s="10"/>
      <c r="Z503" s="10"/>
      <c r="AA503" s="10"/>
    </row>
    <row r="504" hidden="1">
      <c r="A504" s="47"/>
      <c r="B504" s="47"/>
      <c r="C504" s="48"/>
      <c r="D504" s="48"/>
      <c r="E504" s="48"/>
      <c r="F504" s="48"/>
      <c r="G504" s="48"/>
      <c r="H504" s="49"/>
      <c r="I504" s="49"/>
      <c r="J504" s="49"/>
      <c r="K504" s="49"/>
      <c r="L504" s="49"/>
      <c r="M504" s="49"/>
      <c r="N504" s="49"/>
      <c r="O504" s="48"/>
      <c r="P504" s="48"/>
      <c r="Q504" s="49"/>
      <c r="R504" s="49"/>
      <c r="S504" s="10"/>
      <c r="T504" s="10"/>
      <c r="U504" s="10"/>
      <c r="V504" s="10"/>
      <c r="W504" s="10"/>
      <c r="X504" s="10"/>
      <c r="Y504" s="10"/>
      <c r="Z504" s="10"/>
      <c r="AA504" s="10"/>
    </row>
    <row r="505" hidden="1">
      <c r="A505" s="47"/>
      <c r="B505" s="47"/>
      <c r="C505" s="48"/>
      <c r="D505" s="48"/>
      <c r="E505" s="48"/>
      <c r="F505" s="48"/>
      <c r="G505" s="48"/>
      <c r="H505" s="49"/>
      <c r="I505" s="49"/>
      <c r="J505" s="49"/>
      <c r="K505" s="49"/>
      <c r="L505" s="49"/>
      <c r="M505" s="49"/>
      <c r="N505" s="49"/>
      <c r="O505" s="48"/>
      <c r="P505" s="48"/>
      <c r="Q505" s="49"/>
      <c r="R505" s="49"/>
      <c r="S505" s="10"/>
      <c r="T505" s="10"/>
      <c r="U505" s="10"/>
      <c r="V505" s="10"/>
      <c r="W505" s="10"/>
      <c r="X505" s="10"/>
      <c r="Y505" s="10"/>
      <c r="Z505" s="10"/>
      <c r="AA505" s="10"/>
    </row>
    <row r="506" hidden="1">
      <c r="A506" s="47"/>
      <c r="B506" s="47"/>
      <c r="C506" s="48"/>
      <c r="D506" s="48"/>
      <c r="E506" s="48"/>
      <c r="F506" s="48"/>
      <c r="G506" s="48"/>
      <c r="H506" s="49"/>
      <c r="I506" s="49"/>
      <c r="J506" s="49"/>
      <c r="K506" s="49"/>
      <c r="L506" s="49"/>
      <c r="M506" s="49"/>
      <c r="N506" s="49"/>
      <c r="O506" s="48"/>
      <c r="P506" s="48"/>
      <c r="Q506" s="49"/>
      <c r="R506" s="49"/>
      <c r="S506" s="10"/>
      <c r="T506" s="10"/>
      <c r="U506" s="10"/>
      <c r="V506" s="10"/>
      <c r="W506" s="10"/>
      <c r="X506" s="10"/>
      <c r="Y506" s="10"/>
      <c r="Z506" s="10"/>
      <c r="AA506" s="10"/>
    </row>
    <row r="507" hidden="1">
      <c r="A507" s="47"/>
      <c r="B507" s="47"/>
      <c r="C507" s="48"/>
      <c r="D507" s="48"/>
      <c r="E507" s="48"/>
      <c r="F507" s="48"/>
      <c r="G507" s="48"/>
      <c r="H507" s="49"/>
      <c r="I507" s="49"/>
      <c r="J507" s="49"/>
      <c r="K507" s="49"/>
      <c r="L507" s="49"/>
      <c r="M507" s="49"/>
      <c r="N507" s="49"/>
      <c r="O507" s="48"/>
      <c r="P507" s="48"/>
      <c r="Q507" s="49"/>
      <c r="R507" s="49"/>
      <c r="S507" s="10"/>
      <c r="T507" s="10"/>
      <c r="U507" s="10"/>
      <c r="V507" s="10"/>
      <c r="W507" s="10"/>
      <c r="X507" s="10"/>
      <c r="Y507" s="10"/>
      <c r="Z507" s="10"/>
      <c r="AA507" s="10"/>
    </row>
    <row r="508" hidden="1">
      <c r="A508" s="47"/>
      <c r="B508" s="47"/>
      <c r="C508" s="48"/>
      <c r="D508" s="48"/>
      <c r="E508" s="48"/>
      <c r="F508" s="48"/>
      <c r="G508" s="48"/>
      <c r="H508" s="49"/>
      <c r="I508" s="49"/>
      <c r="J508" s="49"/>
      <c r="K508" s="49"/>
      <c r="L508" s="49"/>
      <c r="M508" s="49"/>
      <c r="N508" s="49"/>
      <c r="O508" s="48"/>
      <c r="P508" s="48"/>
      <c r="Q508" s="49"/>
      <c r="R508" s="49"/>
      <c r="S508" s="10"/>
      <c r="T508" s="10"/>
      <c r="U508" s="10"/>
      <c r="V508" s="10"/>
      <c r="W508" s="10"/>
      <c r="X508" s="10"/>
      <c r="Y508" s="10"/>
      <c r="Z508" s="10"/>
      <c r="AA508" s="10"/>
    </row>
    <row r="509" hidden="1">
      <c r="A509" s="47"/>
      <c r="B509" s="47"/>
      <c r="C509" s="48"/>
      <c r="D509" s="48"/>
      <c r="E509" s="48"/>
      <c r="F509" s="48"/>
      <c r="G509" s="48"/>
      <c r="H509" s="49"/>
      <c r="I509" s="49"/>
      <c r="J509" s="49"/>
      <c r="K509" s="49"/>
      <c r="L509" s="49"/>
      <c r="M509" s="49"/>
      <c r="N509" s="49"/>
      <c r="O509" s="48"/>
      <c r="P509" s="48"/>
      <c r="Q509" s="49"/>
      <c r="R509" s="49"/>
      <c r="S509" s="10"/>
      <c r="T509" s="10"/>
      <c r="U509" s="10"/>
      <c r="V509" s="10"/>
      <c r="W509" s="10"/>
      <c r="X509" s="10"/>
      <c r="Y509" s="10"/>
      <c r="Z509" s="10"/>
      <c r="AA509" s="10"/>
    </row>
    <row r="510" hidden="1">
      <c r="A510" s="47"/>
      <c r="B510" s="47"/>
      <c r="C510" s="48"/>
      <c r="D510" s="48"/>
      <c r="E510" s="48"/>
      <c r="F510" s="48"/>
      <c r="G510" s="48"/>
      <c r="H510" s="49"/>
      <c r="I510" s="49"/>
      <c r="J510" s="49"/>
      <c r="K510" s="49"/>
      <c r="L510" s="49"/>
      <c r="M510" s="49"/>
      <c r="N510" s="49"/>
      <c r="O510" s="48"/>
      <c r="P510" s="48"/>
      <c r="Q510" s="49"/>
      <c r="R510" s="49"/>
      <c r="S510" s="10"/>
      <c r="T510" s="10"/>
      <c r="U510" s="10"/>
      <c r="V510" s="10"/>
      <c r="W510" s="10"/>
      <c r="X510" s="10"/>
      <c r="Y510" s="10"/>
      <c r="Z510" s="10"/>
      <c r="AA510" s="10"/>
    </row>
    <row r="511" hidden="1">
      <c r="A511" s="47"/>
      <c r="B511" s="47"/>
      <c r="C511" s="48"/>
      <c r="D511" s="48"/>
      <c r="E511" s="48"/>
      <c r="F511" s="48"/>
      <c r="G511" s="48"/>
      <c r="H511" s="49"/>
      <c r="I511" s="49"/>
      <c r="J511" s="49"/>
      <c r="K511" s="49"/>
      <c r="L511" s="49"/>
      <c r="M511" s="49"/>
      <c r="N511" s="49"/>
      <c r="O511" s="48"/>
      <c r="P511" s="48"/>
      <c r="Q511" s="49"/>
      <c r="R511" s="49"/>
      <c r="S511" s="10"/>
      <c r="T511" s="10"/>
      <c r="U511" s="10"/>
      <c r="V511" s="10"/>
      <c r="W511" s="10"/>
      <c r="X511" s="10"/>
      <c r="Y511" s="10"/>
      <c r="Z511" s="10"/>
      <c r="AA511" s="10"/>
    </row>
    <row r="512" hidden="1">
      <c r="A512" s="47"/>
      <c r="B512" s="47"/>
      <c r="C512" s="48"/>
      <c r="D512" s="48"/>
      <c r="E512" s="48"/>
      <c r="F512" s="48"/>
      <c r="G512" s="48"/>
      <c r="H512" s="49"/>
      <c r="I512" s="49"/>
      <c r="J512" s="49"/>
      <c r="K512" s="49"/>
      <c r="L512" s="49"/>
      <c r="M512" s="49"/>
      <c r="N512" s="49"/>
      <c r="O512" s="48"/>
      <c r="P512" s="48"/>
      <c r="Q512" s="49"/>
      <c r="R512" s="49"/>
      <c r="S512" s="10"/>
      <c r="T512" s="10"/>
      <c r="U512" s="10"/>
      <c r="V512" s="10"/>
      <c r="W512" s="10"/>
      <c r="X512" s="10"/>
      <c r="Y512" s="10"/>
      <c r="Z512" s="10"/>
      <c r="AA512" s="10"/>
    </row>
    <row r="513" hidden="1">
      <c r="A513" s="47"/>
      <c r="B513" s="47"/>
      <c r="C513" s="48"/>
      <c r="D513" s="48"/>
      <c r="E513" s="48"/>
      <c r="F513" s="48"/>
      <c r="G513" s="48"/>
      <c r="H513" s="49"/>
      <c r="I513" s="49"/>
      <c r="J513" s="49"/>
      <c r="K513" s="49"/>
      <c r="L513" s="49"/>
      <c r="M513" s="49"/>
      <c r="N513" s="49"/>
      <c r="O513" s="48"/>
      <c r="P513" s="48"/>
      <c r="Q513" s="49"/>
      <c r="R513" s="49"/>
      <c r="S513" s="10"/>
      <c r="T513" s="10"/>
      <c r="U513" s="10"/>
      <c r="V513" s="10"/>
      <c r="W513" s="10"/>
      <c r="X513" s="10"/>
      <c r="Y513" s="10"/>
      <c r="Z513" s="10"/>
      <c r="AA513" s="10"/>
    </row>
    <row r="514" hidden="1">
      <c r="A514" s="47"/>
      <c r="B514" s="47"/>
      <c r="C514" s="48"/>
      <c r="D514" s="48"/>
      <c r="E514" s="48"/>
      <c r="F514" s="48"/>
      <c r="G514" s="48"/>
      <c r="H514" s="49"/>
      <c r="I514" s="49"/>
      <c r="J514" s="49"/>
      <c r="K514" s="49"/>
      <c r="L514" s="49"/>
      <c r="M514" s="49"/>
      <c r="N514" s="49"/>
      <c r="O514" s="48"/>
      <c r="P514" s="48"/>
      <c r="Q514" s="49"/>
      <c r="R514" s="49"/>
      <c r="S514" s="10"/>
      <c r="T514" s="10"/>
      <c r="U514" s="10"/>
      <c r="V514" s="10"/>
      <c r="W514" s="10"/>
      <c r="X514" s="10"/>
      <c r="Y514" s="10"/>
      <c r="Z514" s="10"/>
      <c r="AA514" s="10"/>
    </row>
    <row r="515" hidden="1">
      <c r="A515" s="47"/>
      <c r="B515" s="47"/>
      <c r="C515" s="48"/>
      <c r="D515" s="48"/>
      <c r="E515" s="48"/>
      <c r="F515" s="48"/>
      <c r="G515" s="48"/>
      <c r="H515" s="49"/>
      <c r="I515" s="49"/>
      <c r="J515" s="49"/>
      <c r="K515" s="49"/>
      <c r="L515" s="49"/>
      <c r="M515" s="49"/>
      <c r="N515" s="49"/>
      <c r="O515" s="48"/>
      <c r="P515" s="48"/>
      <c r="Q515" s="49"/>
      <c r="R515" s="49"/>
      <c r="S515" s="10"/>
      <c r="T515" s="10"/>
      <c r="U515" s="10"/>
      <c r="V515" s="10"/>
      <c r="W515" s="10"/>
      <c r="X515" s="10"/>
      <c r="Y515" s="10"/>
      <c r="Z515" s="10"/>
      <c r="AA515" s="10"/>
    </row>
    <row r="516" hidden="1">
      <c r="A516" s="47"/>
      <c r="B516" s="47"/>
      <c r="C516" s="48"/>
      <c r="D516" s="48"/>
      <c r="E516" s="48"/>
      <c r="F516" s="48"/>
      <c r="G516" s="48"/>
      <c r="H516" s="49"/>
      <c r="I516" s="49"/>
      <c r="J516" s="49"/>
      <c r="K516" s="49"/>
      <c r="L516" s="49"/>
      <c r="M516" s="49"/>
      <c r="N516" s="49"/>
      <c r="O516" s="48"/>
      <c r="P516" s="48"/>
      <c r="Q516" s="49"/>
      <c r="R516" s="49"/>
      <c r="S516" s="10"/>
      <c r="T516" s="10"/>
      <c r="U516" s="10"/>
      <c r="V516" s="10"/>
      <c r="W516" s="10"/>
      <c r="X516" s="10"/>
      <c r="Y516" s="10"/>
      <c r="Z516" s="10"/>
      <c r="AA516" s="10"/>
    </row>
    <row r="517" hidden="1">
      <c r="A517" s="47"/>
      <c r="B517" s="47"/>
      <c r="C517" s="48"/>
      <c r="D517" s="48"/>
      <c r="E517" s="48"/>
      <c r="F517" s="48"/>
      <c r="G517" s="48"/>
      <c r="H517" s="49"/>
      <c r="I517" s="49"/>
      <c r="J517" s="49"/>
      <c r="K517" s="49"/>
      <c r="L517" s="49"/>
      <c r="M517" s="49"/>
      <c r="N517" s="49"/>
      <c r="O517" s="48"/>
      <c r="P517" s="48"/>
      <c r="Q517" s="49"/>
      <c r="R517" s="49"/>
      <c r="S517" s="10"/>
      <c r="T517" s="10"/>
      <c r="U517" s="10"/>
      <c r="V517" s="10"/>
      <c r="W517" s="10"/>
      <c r="X517" s="10"/>
      <c r="Y517" s="10"/>
      <c r="Z517" s="10"/>
      <c r="AA517" s="10"/>
    </row>
    <row r="518" hidden="1">
      <c r="A518" s="47"/>
      <c r="B518" s="47"/>
      <c r="C518" s="48"/>
      <c r="D518" s="48"/>
      <c r="E518" s="48"/>
      <c r="F518" s="48"/>
      <c r="G518" s="48"/>
      <c r="H518" s="49"/>
      <c r="I518" s="49"/>
      <c r="J518" s="49"/>
      <c r="K518" s="49"/>
      <c r="L518" s="49"/>
      <c r="M518" s="49"/>
      <c r="N518" s="49"/>
      <c r="O518" s="48"/>
      <c r="P518" s="48"/>
      <c r="Q518" s="49"/>
      <c r="R518" s="49"/>
      <c r="S518" s="10"/>
      <c r="T518" s="10"/>
      <c r="U518" s="10"/>
      <c r="V518" s="10"/>
      <c r="W518" s="10"/>
      <c r="X518" s="10"/>
      <c r="Y518" s="10"/>
      <c r="Z518" s="10"/>
      <c r="AA518" s="10"/>
    </row>
    <row r="519" hidden="1">
      <c r="A519" s="47"/>
      <c r="B519" s="47"/>
      <c r="C519" s="48"/>
      <c r="D519" s="48"/>
      <c r="E519" s="48"/>
      <c r="F519" s="48"/>
      <c r="G519" s="48"/>
      <c r="H519" s="49"/>
      <c r="I519" s="49"/>
      <c r="J519" s="49"/>
      <c r="K519" s="49"/>
      <c r="L519" s="49"/>
      <c r="M519" s="49"/>
      <c r="N519" s="49"/>
      <c r="O519" s="48"/>
      <c r="P519" s="48"/>
      <c r="Q519" s="49"/>
      <c r="R519" s="49"/>
      <c r="S519" s="10"/>
      <c r="T519" s="10"/>
      <c r="U519" s="10"/>
      <c r="V519" s="10"/>
      <c r="W519" s="10"/>
      <c r="X519" s="10"/>
      <c r="Y519" s="10"/>
      <c r="Z519" s="10"/>
      <c r="AA519" s="10"/>
    </row>
    <row r="520" hidden="1">
      <c r="A520" s="47"/>
      <c r="B520" s="47"/>
      <c r="C520" s="48"/>
      <c r="D520" s="48"/>
      <c r="E520" s="48"/>
      <c r="F520" s="48"/>
      <c r="G520" s="48"/>
      <c r="H520" s="49"/>
      <c r="I520" s="49"/>
      <c r="J520" s="49"/>
      <c r="K520" s="49"/>
      <c r="L520" s="49"/>
      <c r="M520" s="49"/>
      <c r="N520" s="49"/>
      <c r="O520" s="48"/>
      <c r="P520" s="48"/>
      <c r="Q520" s="49"/>
      <c r="R520" s="49"/>
      <c r="S520" s="10"/>
      <c r="T520" s="10"/>
      <c r="U520" s="10"/>
      <c r="V520" s="10"/>
      <c r="W520" s="10"/>
      <c r="X520" s="10"/>
      <c r="Y520" s="10"/>
      <c r="Z520" s="10"/>
      <c r="AA520" s="10"/>
    </row>
    <row r="521" hidden="1">
      <c r="A521" s="47"/>
      <c r="B521" s="47"/>
      <c r="C521" s="48"/>
      <c r="D521" s="48"/>
      <c r="E521" s="48"/>
      <c r="F521" s="48"/>
      <c r="G521" s="48"/>
      <c r="H521" s="49"/>
      <c r="I521" s="49"/>
      <c r="J521" s="49"/>
      <c r="K521" s="49"/>
      <c r="L521" s="49"/>
      <c r="M521" s="49"/>
      <c r="N521" s="49"/>
      <c r="O521" s="48"/>
      <c r="P521" s="48"/>
      <c r="Q521" s="49"/>
      <c r="R521" s="49"/>
      <c r="S521" s="10"/>
      <c r="T521" s="10"/>
      <c r="U521" s="10"/>
      <c r="V521" s="10"/>
      <c r="W521" s="10"/>
      <c r="X521" s="10"/>
      <c r="Y521" s="10"/>
      <c r="Z521" s="10"/>
      <c r="AA521" s="10"/>
    </row>
    <row r="522" hidden="1">
      <c r="A522" s="47"/>
      <c r="B522" s="47"/>
      <c r="C522" s="48"/>
      <c r="D522" s="48"/>
      <c r="E522" s="48"/>
      <c r="F522" s="48"/>
      <c r="G522" s="48"/>
      <c r="H522" s="49"/>
      <c r="I522" s="49"/>
      <c r="J522" s="49"/>
      <c r="K522" s="49"/>
      <c r="L522" s="49"/>
      <c r="M522" s="49"/>
      <c r="N522" s="49"/>
      <c r="O522" s="48"/>
      <c r="P522" s="48"/>
      <c r="Q522" s="49"/>
      <c r="R522" s="49"/>
      <c r="S522" s="10"/>
      <c r="T522" s="10"/>
      <c r="U522" s="10"/>
      <c r="V522" s="10"/>
      <c r="W522" s="10"/>
      <c r="X522" s="10"/>
      <c r="Y522" s="10"/>
      <c r="Z522" s="10"/>
      <c r="AA522" s="10"/>
    </row>
    <row r="523" hidden="1">
      <c r="A523" s="47"/>
      <c r="B523" s="47"/>
      <c r="C523" s="48"/>
      <c r="D523" s="48"/>
      <c r="E523" s="48"/>
      <c r="F523" s="48"/>
      <c r="G523" s="48"/>
      <c r="H523" s="49"/>
      <c r="I523" s="49"/>
      <c r="J523" s="49"/>
      <c r="K523" s="49"/>
      <c r="L523" s="49"/>
      <c r="M523" s="49"/>
      <c r="N523" s="49"/>
      <c r="O523" s="48"/>
      <c r="P523" s="48"/>
      <c r="Q523" s="49"/>
      <c r="R523" s="49"/>
      <c r="S523" s="10"/>
      <c r="T523" s="10"/>
      <c r="U523" s="10"/>
      <c r="V523" s="10"/>
      <c r="W523" s="10"/>
      <c r="X523" s="10"/>
      <c r="Y523" s="10"/>
      <c r="Z523" s="10"/>
      <c r="AA523" s="10"/>
    </row>
    <row r="524" hidden="1">
      <c r="A524" s="47"/>
      <c r="B524" s="47"/>
      <c r="C524" s="48"/>
      <c r="D524" s="48"/>
      <c r="E524" s="48"/>
      <c r="F524" s="48"/>
      <c r="G524" s="48"/>
      <c r="H524" s="49"/>
      <c r="I524" s="49"/>
      <c r="J524" s="49"/>
      <c r="K524" s="49"/>
      <c r="L524" s="49"/>
      <c r="M524" s="49"/>
      <c r="N524" s="49"/>
      <c r="O524" s="48"/>
      <c r="P524" s="48"/>
      <c r="Q524" s="49"/>
      <c r="R524" s="49"/>
      <c r="S524" s="10"/>
      <c r="T524" s="10"/>
      <c r="U524" s="10"/>
      <c r="V524" s="10"/>
      <c r="W524" s="10"/>
      <c r="X524" s="10"/>
      <c r="Y524" s="10"/>
      <c r="Z524" s="10"/>
      <c r="AA524" s="10"/>
    </row>
    <row r="525" hidden="1">
      <c r="A525" s="47"/>
      <c r="B525" s="47"/>
      <c r="C525" s="48"/>
      <c r="D525" s="48"/>
      <c r="E525" s="48"/>
      <c r="F525" s="48"/>
      <c r="G525" s="48"/>
      <c r="H525" s="49"/>
      <c r="I525" s="49"/>
      <c r="J525" s="49"/>
      <c r="K525" s="49"/>
      <c r="L525" s="49"/>
      <c r="M525" s="49"/>
      <c r="N525" s="49"/>
      <c r="O525" s="48"/>
      <c r="P525" s="48"/>
      <c r="Q525" s="49"/>
      <c r="R525" s="49"/>
      <c r="S525" s="10"/>
      <c r="T525" s="10"/>
      <c r="U525" s="10"/>
      <c r="V525" s="10"/>
      <c r="W525" s="10"/>
      <c r="X525" s="10"/>
      <c r="Y525" s="10"/>
      <c r="Z525" s="10"/>
      <c r="AA525" s="10"/>
    </row>
    <row r="526" hidden="1">
      <c r="A526" s="47"/>
      <c r="B526" s="47"/>
      <c r="C526" s="48"/>
      <c r="D526" s="48"/>
      <c r="E526" s="48"/>
      <c r="F526" s="48"/>
      <c r="G526" s="48"/>
      <c r="H526" s="49"/>
      <c r="I526" s="49"/>
      <c r="J526" s="49"/>
      <c r="K526" s="49"/>
      <c r="L526" s="49"/>
      <c r="M526" s="49"/>
      <c r="N526" s="49"/>
      <c r="O526" s="48"/>
      <c r="P526" s="48"/>
      <c r="Q526" s="49"/>
      <c r="R526" s="49"/>
      <c r="S526" s="10"/>
      <c r="T526" s="10"/>
      <c r="U526" s="10"/>
      <c r="V526" s="10"/>
      <c r="W526" s="10"/>
      <c r="X526" s="10"/>
      <c r="Y526" s="10"/>
      <c r="Z526" s="10"/>
      <c r="AA526" s="10"/>
    </row>
    <row r="527" hidden="1">
      <c r="A527" s="47"/>
      <c r="B527" s="47"/>
      <c r="C527" s="48"/>
      <c r="D527" s="48"/>
      <c r="E527" s="48"/>
      <c r="F527" s="48"/>
      <c r="G527" s="48"/>
      <c r="H527" s="49"/>
      <c r="I527" s="49"/>
      <c r="J527" s="49"/>
      <c r="K527" s="49"/>
      <c r="L527" s="49"/>
      <c r="M527" s="49"/>
      <c r="N527" s="49"/>
      <c r="O527" s="48"/>
      <c r="P527" s="48"/>
      <c r="Q527" s="49"/>
      <c r="R527" s="49"/>
      <c r="S527" s="10"/>
      <c r="T527" s="10"/>
      <c r="U527" s="10"/>
      <c r="V527" s="10"/>
      <c r="W527" s="10"/>
      <c r="X527" s="10"/>
      <c r="Y527" s="10"/>
      <c r="Z527" s="10"/>
      <c r="AA527" s="10"/>
    </row>
    <row r="528" hidden="1">
      <c r="A528" s="47"/>
      <c r="B528" s="47"/>
      <c r="C528" s="48"/>
      <c r="D528" s="48"/>
      <c r="E528" s="48"/>
      <c r="F528" s="48"/>
      <c r="G528" s="48"/>
      <c r="H528" s="49"/>
      <c r="I528" s="49"/>
      <c r="J528" s="49"/>
      <c r="K528" s="49"/>
      <c r="L528" s="49"/>
      <c r="M528" s="49"/>
      <c r="N528" s="49"/>
      <c r="O528" s="48"/>
      <c r="P528" s="48"/>
      <c r="Q528" s="49"/>
      <c r="R528" s="49"/>
      <c r="S528" s="10"/>
      <c r="T528" s="10"/>
      <c r="U528" s="10"/>
      <c r="V528" s="10"/>
      <c r="W528" s="10"/>
      <c r="X528" s="10"/>
      <c r="Y528" s="10"/>
      <c r="Z528" s="10"/>
      <c r="AA528" s="10"/>
    </row>
    <row r="529" hidden="1">
      <c r="A529" s="47"/>
      <c r="B529" s="47"/>
      <c r="C529" s="48"/>
      <c r="D529" s="48"/>
      <c r="E529" s="48"/>
      <c r="F529" s="48"/>
      <c r="G529" s="48"/>
      <c r="H529" s="49"/>
      <c r="I529" s="49"/>
      <c r="J529" s="49"/>
      <c r="K529" s="49"/>
      <c r="L529" s="49"/>
      <c r="M529" s="49"/>
      <c r="N529" s="49"/>
      <c r="O529" s="48"/>
      <c r="P529" s="48"/>
      <c r="Q529" s="49"/>
      <c r="R529" s="49"/>
      <c r="S529" s="10"/>
      <c r="T529" s="10"/>
      <c r="U529" s="10"/>
      <c r="V529" s="10"/>
      <c r="W529" s="10"/>
      <c r="X529" s="10"/>
      <c r="Y529" s="10"/>
      <c r="Z529" s="10"/>
      <c r="AA529" s="10"/>
    </row>
    <row r="530" hidden="1">
      <c r="A530" s="47"/>
      <c r="B530" s="47"/>
      <c r="C530" s="48"/>
      <c r="D530" s="48"/>
      <c r="E530" s="48"/>
      <c r="F530" s="48"/>
      <c r="G530" s="48"/>
      <c r="H530" s="49"/>
      <c r="I530" s="49"/>
      <c r="J530" s="49"/>
      <c r="K530" s="49"/>
      <c r="L530" s="49"/>
      <c r="M530" s="49"/>
      <c r="N530" s="49"/>
      <c r="O530" s="48"/>
      <c r="P530" s="48"/>
      <c r="Q530" s="49"/>
      <c r="R530" s="49"/>
      <c r="S530" s="10"/>
      <c r="T530" s="10"/>
      <c r="U530" s="10"/>
      <c r="V530" s="10"/>
      <c r="W530" s="10"/>
      <c r="X530" s="10"/>
      <c r="Y530" s="10"/>
      <c r="Z530" s="10"/>
      <c r="AA530" s="10"/>
    </row>
    <row r="531" hidden="1">
      <c r="A531" s="47"/>
      <c r="B531" s="47"/>
      <c r="C531" s="48"/>
      <c r="D531" s="48"/>
      <c r="E531" s="48"/>
      <c r="F531" s="48"/>
      <c r="G531" s="48"/>
      <c r="H531" s="49"/>
      <c r="I531" s="49"/>
      <c r="J531" s="49"/>
      <c r="K531" s="49"/>
      <c r="L531" s="49"/>
      <c r="M531" s="49"/>
      <c r="N531" s="49"/>
      <c r="O531" s="48"/>
      <c r="P531" s="48"/>
      <c r="Q531" s="49"/>
      <c r="R531" s="49"/>
      <c r="S531" s="10"/>
      <c r="T531" s="10"/>
      <c r="U531" s="10"/>
      <c r="V531" s="10"/>
      <c r="W531" s="10"/>
      <c r="X531" s="10"/>
      <c r="Y531" s="10"/>
      <c r="Z531" s="10"/>
      <c r="AA531" s="10"/>
    </row>
    <row r="532" hidden="1">
      <c r="A532" s="47"/>
      <c r="B532" s="47"/>
      <c r="C532" s="48"/>
      <c r="D532" s="48"/>
      <c r="E532" s="48"/>
      <c r="F532" s="48"/>
      <c r="G532" s="48"/>
      <c r="H532" s="49"/>
      <c r="I532" s="49"/>
      <c r="J532" s="49"/>
      <c r="K532" s="49"/>
      <c r="L532" s="49"/>
      <c r="M532" s="49"/>
      <c r="N532" s="49"/>
      <c r="O532" s="48"/>
      <c r="P532" s="48"/>
      <c r="Q532" s="49"/>
      <c r="R532" s="49"/>
      <c r="S532" s="10"/>
      <c r="T532" s="10"/>
      <c r="U532" s="10"/>
      <c r="V532" s="10"/>
      <c r="W532" s="10"/>
      <c r="X532" s="10"/>
      <c r="Y532" s="10"/>
      <c r="Z532" s="10"/>
      <c r="AA532" s="10"/>
    </row>
    <row r="533" hidden="1">
      <c r="A533" s="47"/>
      <c r="B533" s="47"/>
      <c r="C533" s="48"/>
      <c r="D533" s="48"/>
      <c r="E533" s="48"/>
      <c r="F533" s="48"/>
      <c r="G533" s="48"/>
      <c r="H533" s="49"/>
      <c r="I533" s="49"/>
      <c r="J533" s="49"/>
      <c r="K533" s="49"/>
      <c r="L533" s="49"/>
      <c r="M533" s="49"/>
      <c r="N533" s="49"/>
      <c r="O533" s="48"/>
      <c r="P533" s="48"/>
      <c r="Q533" s="49"/>
      <c r="R533" s="49"/>
      <c r="S533" s="10"/>
      <c r="T533" s="10"/>
      <c r="U533" s="10"/>
      <c r="V533" s="10"/>
      <c r="W533" s="10"/>
      <c r="X533" s="10"/>
      <c r="Y533" s="10"/>
      <c r="Z533" s="10"/>
      <c r="AA533" s="10"/>
    </row>
    <row r="534" hidden="1">
      <c r="A534" s="47"/>
      <c r="B534" s="47"/>
      <c r="C534" s="48"/>
      <c r="D534" s="48"/>
      <c r="E534" s="48"/>
      <c r="F534" s="48"/>
      <c r="G534" s="48"/>
      <c r="H534" s="49"/>
      <c r="I534" s="49"/>
      <c r="J534" s="49"/>
      <c r="K534" s="49"/>
      <c r="L534" s="49"/>
      <c r="M534" s="49"/>
      <c r="N534" s="49"/>
      <c r="O534" s="48"/>
      <c r="P534" s="48"/>
      <c r="Q534" s="49"/>
      <c r="R534" s="49"/>
      <c r="S534" s="10"/>
      <c r="T534" s="10"/>
      <c r="U534" s="10"/>
      <c r="V534" s="10"/>
      <c r="W534" s="10"/>
      <c r="X534" s="10"/>
      <c r="Y534" s="10"/>
      <c r="Z534" s="10"/>
      <c r="AA534" s="10"/>
    </row>
    <row r="535" hidden="1">
      <c r="A535" s="47"/>
      <c r="B535" s="47"/>
      <c r="C535" s="48"/>
      <c r="D535" s="48"/>
      <c r="E535" s="48"/>
      <c r="F535" s="48"/>
      <c r="G535" s="48"/>
      <c r="H535" s="49"/>
      <c r="I535" s="49"/>
      <c r="J535" s="49"/>
      <c r="K535" s="49"/>
      <c r="L535" s="49"/>
      <c r="M535" s="49"/>
      <c r="N535" s="49"/>
      <c r="O535" s="48"/>
      <c r="P535" s="48"/>
      <c r="Q535" s="49"/>
      <c r="R535" s="49"/>
      <c r="S535" s="10"/>
      <c r="T535" s="10"/>
      <c r="U535" s="10"/>
      <c r="V535" s="10"/>
      <c r="W535" s="10"/>
      <c r="X535" s="10"/>
      <c r="Y535" s="10"/>
      <c r="Z535" s="10"/>
      <c r="AA535" s="10"/>
    </row>
    <row r="536" hidden="1">
      <c r="A536" s="47"/>
      <c r="B536" s="47"/>
      <c r="C536" s="48"/>
      <c r="D536" s="48"/>
      <c r="E536" s="48"/>
      <c r="F536" s="48"/>
      <c r="G536" s="48"/>
      <c r="H536" s="49"/>
      <c r="I536" s="49"/>
      <c r="J536" s="49"/>
      <c r="K536" s="49"/>
      <c r="L536" s="49"/>
      <c r="M536" s="49"/>
      <c r="N536" s="49"/>
      <c r="O536" s="48"/>
      <c r="P536" s="48"/>
      <c r="Q536" s="49"/>
      <c r="R536" s="49"/>
      <c r="S536" s="10"/>
      <c r="T536" s="10"/>
      <c r="U536" s="10"/>
      <c r="V536" s="10"/>
      <c r="W536" s="10"/>
      <c r="X536" s="10"/>
      <c r="Y536" s="10"/>
      <c r="Z536" s="10"/>
      <c r="AA536" s="10"/>
    </row>
    <row r="537" hidden="1">
      <c r="A537" s="47"/>
      <c r="B537" s="47"/>
      <c r="C537" s="48"/>
      <c r="D537" s="48"/>
      <c r="E537" s="48"/>
      <c r="F537" s="48"/>
      <c r="G537" s="48"/>
      <c r="H537" s="49"/>
      <c r="I537" s="49"/>
      <c r="J537" s="49"/>
      <c r="K537" s="49"/>
      <c r="L537" s="49"/>
      <c r="M537" s="49"/>
      <c r="N537" s="49"/>
      <c r="O537" s="48"/>
      <c r="P537" s="48"/>
      <c r="Q537" s="49"/>
      <c r="R537" s="49"/>
      <c r="S537" s="10"/>
      <c r="T537" s="10"/>
      <c r="U537" s="10"/>
      <c r="V537" s="10"/>
      <c r="W537" s="10"/>
      <c r="X537" s="10"/>
      <c r="Y537" s="10"/>
      <c r="Z537" s="10"/>
      <c r="AA537" s="10"/>
    </row>
    <row r="538" hidden="1">
      <c r="A538" s="47"/>
      <c r="B538" s="47"/>
      <c r="C538" s="48"/>
      <c r="D538" s="48"/>
      <c r="E538" s="48"/>
      <c r="F538" s="48"/>
      <c r="G538" s="48"/>
      <c r="H538" s="49"/>
      <c r="I538" s="49"/>
      <c r="J538" s="49"/>
      <c r="K538" s="49"/>
      <c r="L538" s="49"/>
      <c r="M538" s="49"/>
      <c r="N538" s="49"/>
      <c r="O538" s="48"/>
      <c r="P538" s="48"/>
      <c r="Q538" s="49"/>
      <c r="R538" s="49"/>
      <c r="S538" s="10"/>
      <c r="T538" s="10"/>
      <c r="U538" s="10"/>
      <c r="V538" s="10"/>
      <c r="W538" s="10"/>
      <c r="X538" s="10"/>
      <c r="Y538" s="10"/>
      <c r="Z538" s="10"/>
      <c r="AA538" s="10"/>
    </row>
    <row r="539" hidden="1">
      <c r="A539" s="47"/>
      <c r="B539" s="47"/>
      <c r="C539" s="48"/>
      <c r="D539" s="48"/>
      <c r="E539" s="48"/>
      <c r="F539" s="48"/>
      <c r="G539" s="48"/>
      <c r="H539" s="49"/>
      <c r="I539" s="49"/>
      <c r="J539" s="49"/>
      <c r="K539" s="49"/>
      <c r="L539" s="49"/>
      <c r="M539" s="49"/>
      <c r="N539" s="49"/>
      <c r="O539" s="48"/>
      <c r="P539" s="48"/>
      <c r="Q539" s="49"/>
      <c r="R539" s="49"/>
      <c r="S539" s="10"/>
      <c r="T539" s="10"/>
      <c r="U539" s="10"/>
      <c r="V539" s="10"/>
      <c r="W539" s="10"/>
      <c r="X539" s="10"/>
      <c r="Y539" s="10"/>
      <c r="Z539" s="10"/>
      <c r="AA539" s="10"/>
    </row>
    <row r="540" hidden="1">
      <c r="A540" s="47"/>
      <c r="B540" s="47"/>
      <c r="C540" s="48"/>
      <c r="D540" s="48"/>
      <c r="E540" s="48"/>
      <c r="F540" s="48"/>
      <c r="G540" s="48"/>
      <c r="H540" s="49"/>
      <c r="I540" s="49"/>
      <c r="J540" s="49"/>
      <c r="K540" s="49"/>
      <c r="L540" s="49"/>
      <c r="M540" s="49"/>
      <c r="N540" s="49"/>
      <c r="O540" s="48"/>
      <c r="P540" s="48"/>
      <c r="Q540" s="49"/>
      <c r="R540" s="49"/>
      <c r="S540" s="10"/>
      <c r="T540" s="10"/>
      <c r="U540" s="10"/>
      <c r="V540" s="10"/>
      <c r="W540" s="10"/>
      <c r="X540" s="10"/>
      <c r="Y540" s="10"/>
      <c r="Z540" s="10"/>
      <c r="AA540" s="10"/>
    </row>
    <row r="541" hidden="1">
      <c r="A541" s="47"/>
      <c r="B541" s="47"/>
      <c r="C541" s="48"/>
      <c r="D541" s="48"/>
      <c r="E541" s="48"/>
      <c r="F541" s="48"/>
      <c r="G541" s="48"/>
      <c r="H541" s="49"/>
      <c r="I541" s="49"/>
      <c r="J541" s="49"/>
      <c r="K541" s="49"/>
      <c r="L541" s="49"/>
      <c r="M541" s="49"/>
      <c r="N541" s="49"/>
      <c r="O541" s="48"/>
      <c r="P541" s="48"/>
      <c r="Q541" s="49"/>
      <c r="R541" s="49"/>
      <c r="S541" s="10"/>
      <c r="T541" s="10"/>
      <c r="U541" s="10"/>
      <c r="V541" s="10"/>
      <c r="W541" s="10"/>
      <c r="X541" s="10"/>
      <c r="Y541" s="10"/>
      <c r="Z541" s="10"/>
      <c r="AA541" s="10"/>
    </row>
    <row r="542" hidden="1">
      <c r="A542" s="47"/>
      <c r="B542" s="47"/>
      <c r="C542" s="48"/>
      <c r="D542" s="48"/>
      <c r="E542" s="48"/>
      <c r="F542" s="48"/>
      <c r="G542" s="48"/>
      <c r="H542" s="49"/>
      <c r="I542" s="49"/>
      <c r="J542" s="49"/>
      <c r="K542" s="49"/>
      <c r="L542" s="49"/>
      <c r="M542" s="49"/>
      <c r="N542" s="49"/>
      <c r="O542" s="48"/>
      <c r="P542" s="48"/>
      <c r="Q542" s="49"/>
      <c r="R542" s="49"/>
      <c r="S542" s="10"/>
      <c r="T542" s="10"/>
      <c r="U542" s="10"/>
      <c r="V542" s="10"/>
      <c r="W542" s="10"/>
      <c r="X542" s="10"/>
      <c r="Y542" s="10"/>
      <c r="Z542" s="10"/>
      <c r="AA542" s="10"/>
    </row>
    <row r="543" hidden="1">
      <c r="A543" s="47"/>
      <c r="B543" s="47"/>
      <c r="C543" s="48"/>
      <c r="D543" s="48"/>
      <c r="E543" s="48"/>
      <c r="F543" s="48"/>
      <c r="G543" s="48"/>
      <c r="H543" s="49"/>
      <c r="I543" s="49"/>
      <c r="J543" s="49"/>
      <c r="K543" s="49"/>
      <c r="L543" s="49"/>
      <c r="M543" s="49"/>
      <c r="N543" s="49"/>
      <c r="O543" s="48"/>
      <c r="P543" s="48"/>
      <c r="Q543" s="49"/>
      <c r="R543" s="49"/>
      <c r="S543" s="10"/>
      <c r="T543" s="10"/>
      <c r="U543" s="10"/>
      <c r="V543" s="10"/>
      <c r="W543" s="10"/>
      <c r="X543" s="10"/>
      <c r="Y543" s="10"/>
      <c r="Z543" s="10"/>
      <c r="AA543" s="10"/>
    </row>
    <row r="544" hidden="1">
      <c r="A544" s="47"/>
      <c r="B544" s="47"/>
      <c r="C544" s="48"/>
      <c r="D544" s="48"/>
      <c r="E544" s="48"/>
      <c r="F544" s="48"/>
      <c r="G544" s="48"/>
      <c r="H544" s="49"/>
      <c r="I544" s="49"/>
      <c r="J544" s="49"/>
      <c r="K544" s="49"/>
      <c r="L544" s="49"/>
      <c r="M544" s="49"/>
      <c r="N544" s="49"/>
      <c r="O544" s="48"/>
      <c r="P544" s="48"/>
      <c r="Q544" s="49"/>
      <c r="R544" s="49"/>
      <c r="S544" s="10"/>
      <c r="T544" s="10"/>
      <c r="U544" s="10"/>
      <c r="V544" s="10"/>
      <c r="W544" s="10"/>
      <c r="X544" s="10"/>
      <c r="Y544" s="10"/>
      <c r="Z544" s="10"/>
      <c r="AA544" s="10"/>
    </row>
    <row r="545" hidden="1">
      <c r="A545" s="47"/>
      <c r="B545" s="47"/>
      <c r="C545" s="48"/>
      <c r="D545" s="48"/>
      <c r="E545" s="48"/>
      <c r="F545" s="48"/>
      <c r="G545" s="48"/>
      <c r="H545" s="49"/>
      <c r="I545" s="49"/>
      <c r="J545" s="49"/>
      <c r="K545" s="49"/>
      <c r="L545" s="49"/>
      <c r="M545" s="49"/>
      <c r="N545" s="49"/>
      <c r="O545" s="48"/>
      <c r="P545" s="48"/>
      <c r="Q545" s="49"/>
      <c r="R545" s="49"/>
      <c r="S545" s="10"/>
      <c r="T545" s="10"/>
      <c r="U545" s="10"/>
      <c r="V545" s="10"/>
      <c r="W545" s="10"/>
      <c r="X545" s="10"/>
      <c r="Y545" s="10"/>
      <c r="Z545" s="10"/>
      <c r="AA545" s="10"/>
    </row>
    <row r="546" hidden="1">
      <c r="A546" s="47"/>
      <c r="B546" s="47"/>
      <c r="C546" s="48"/>
      <c r="D546" s="48"/>
      <c r="E546" s="48"/>
      <c r="F546" s="48"/>
      <c r="G546" s="48"/>
      <c r="H546" s="49"/>
      <c r="I546" s="49"/>
      <c r="J546" s="49"/>
      <c r="K546" s="49"/>
      <c r="L546" s="49"/>
      <c r="M546" s="49"/>
      <c r="N546" s="49"/>
      <c r="O546" s="48"/>
      <c r="P546" s="48"/>
      <c r="Q546" s="49"/>
      <c r="R546" s="49"/>
      <c r="S546" s="10"/>
      <c r="T546" s="10"/>
      <c r="U546" s="10"/>
      <c r="V546" s="10"/>
      <c r="W546" s="10"/>
      <c r="X546" s="10"/>
      <c r="Y546" s="10"/>
      <c r="Z546" s="10"/>
      <c r="AA546" s="10"/>
    </row>
    <row r="547" hidden="1">
      <c r="A547" s="47"/>
      <c r="B547" s="47"/>
      <c r="C547" s="48"/>
      <c r="D547" s="48"/>
      <c r="E547" s="48"/>
      <c r="F547" s="48"/>
      <c r="G547" s="48"/>
      <c r="H547" s="49"/>
      <c r="I547" s="49"/>
      <c r="J547" s="49"/>
      <c r="K547" s="49"/>
      <c r="L547" s="49"/>
      <c r="M547" s="49"/>
      <c r="N547" s="49"/>
      <c r="O547" s="48"/>
      <c r="P547" s="48"/>
      <c r="Q547" s="49"/>
      <c r="R547" s="49"/>
      <c r="S547" s="10"/>
      <c r="T547" s="10"/>
      <c r="U547" s="10"/>
      <c r="V547" s="10"/>
      <c r="W547" s="10"/>
      <c r="X547" s="10"/>
      <c r="Y547" s="10"/>
      <c r="Z547" s="10"/>
      <c r="AA547" s="10"/>
    </row>
    <row r="548" hidden="1">
      <c r="A548" s="47"/>
      <c r="B548" s="47"/>
      <c r="C548" s="48"/>
      <c r="D548" s="48"/>
      <c r="E548" s="48"/>
      <c r="F548" s="48"/>
      <c r="G548" s="48"/>
      <c r="H548" s="49"/>
      <c r="I548" s="49"/>
      <c r="J548" s="49"/>
      <c r="K548" s="49"/>
      <c r="L548" s="49"/>
      <c r="M548" s="49"/>
      <c r="N548" s="49"/>
      <c r="O548" s="48"/>
      <c r="P548" s="48"/>
      <c r="Q548" s="49"/>
      <c r="R548" s="49"/>
      <c r="S548" s="10"/>
      <c r="T548" s="10"/>
      <c r="U548" s="10"/>
      <c r="V548" s="10"/>
      <c r="W548" s="10"/>
      <c r="X548" s="10"/>
      <c r="Y548" s="10"/>
      <c r="Z548" s="10"/>
      <c r="AA548" s="10"/>
    </row>
    <row r="549" hidden="1">
      <c r="A549" s="47"/>
      <c r="B549" s="47"/>
      <c r="C549" s="48"/>
      <c r="D549" s="48"/>
      <c r="E549" s="48"/>
      <c r="F549" s="48"/>
      <c r="G549" s="48"/>
      <c r="H549" s="49"/>
      <c r="I549" s="49"/>
      <c r="J549" s="49"/>
      <c r="K549" s="49"/>
      <c r="L549" s="49"/>
      <c r="M549" s="49"/>
      <c r="N549" s="49"/>
      <c r="O549" s="48"/>
      <c r="P549" s="48"/>
      <c r="Q549" s="49"/>
      <c r="R549" s="49"/>
      <c r="S549" s="10"/>
      <c r="T549" s="10"/>
      <c r="U549" s="10"/>
      <c r="V549" s="10"/>
      <c r="W549" s="10"/>
      <c r="X549" s="10"/>
      <c r="Y549" s="10"/>
      <c r="Z549" s="10"/>
      <c r="AA549" s="10"/>
    </row>
    <row r="550" hidden="1">
      <c r="A550" s="47"/>
      <c r="B550" s="47"/>
      <c r="C550" s="48"/>
      <c r="D550" s="48"/>
      <c r="E550" s="48"/>
      <c r="F550" s="48"/>
      <c r="G550" s="48"/>
      <c r="H550" s="49"/>
      <c r="I550" s="49"/>
      <c r="J550" s="49"/>
      <c r="K550" s="49"/>
      <c r="L550" s="49"/>
      <c r="M550" s="49"/>
      <c r="N550" s="49"/>
      <c r="O550" s="48"/>
      <c r="P550" s="48"/>
      <c r="Q550" s="49"/>
      <c r="R550" s="49"/>
      <c r="S550" s="10"/>
      <c r="T550" s="10"/>
      <c r="U550" s="10"/>
      <c r="V550" s="10"/>
      <c r="W550" s="10"/>
      <c r="X550" s="10"/>
      <c r="Y550" s="10"/>
      <c r="Z550" s="10"/>
      <c r="AA550" s="10"/>
    </row>
    <row r="551" hidden="1">
      <c r="A551" s="47"/>
      <c r="B551" s="47"/>
      <c r="C551" s="48"/>
      <c r="D551" s="48"/>
      <c r="E551" s="48"/>
      <c r="F551" s="48"/>
      <c r="G551" s="48"/>
      <c r="H551" s="49"/>
      <c r="I551" s="49"/>
      <c r="J551" s="49"/>
      <c r="K551" s="49"/>
      <c r="L551" s="49"/>
      <c r="M551" s="49"/>
      <c r="N551" s="49"/>
      <c r="O551" s="48"/>
      <c r="P551" s="48"/>
      <c r="Q551" s="49"/>
      <c r="R551" s="49"/>
      <c r="S551" s="10"/>
      <c r="T551" s="10"/>
      <c r="U551" s="10"/>
      <c r="V551" s="10"/>
      <c r="W551" s="10"/>
      <c r="X551" s="10"/>
      <c r="Y551" s="10"/>
      <c r="Z551" s="10"/>
      <c r="AA551" s="10"/>
    </row>
    <row r="552" hidden="1">
      <c r="A552" s="47"/>
      <c r="B552" s="47"/>
      <c r="C552" s="48"/>
      <c r="D552" s="48"/>
      <c r="E552" s="48"/>
      <c r="F552" s="48"/>
      <c r="G552" s="48"/>
      <c r="H552" s="49"/>
      <c r="I552" s="49"/>
      <c r="J552" s="49"/>
      <c r="K552" s="49"/>
      <c r="L552" s="49"/>
      <c r="M552" s="49"/>
      <c r="N552" s="49"/>
      <c r="O552" s="48"/>
      <c r="P552" s="48"/>
      <c r="Q552" s="49"/>
      <c r="R552" s="49"/>
      <c r="S552" s="10"/>
      <c r="T552" s="10"/>
      <c r="U552" s="10"/>
      <c r="V552" s="10"/>
      <c r="W552" s="10"/>
      <c r="X552" s="10"/>
      <c r="Y552" s="10"/>
      <c r="Z552" s="10"/>
      <c r="AA552" s="10"/>
    </row>
    <row r="553" hidden="1">
      <c r="A553" s="47"/>
      <c r="B553" s="47"/>
      <c r="C553" s="48"/>
      <c r="D553" s="48"/>
      <c r="E553" s="48"/>
      <c r="F553" s="48"/>
      <c r="G553" s="48"/>
      <c r="H553" s="49"/>
      <c r="I553" s="49"/>
      <c r="J553" s="49"/>
      <c r="K553" s="49"/>
      <c r="L553" s="49"/>
      <c r="M553" s="49"/>
      <c r="N553" s="49"/>
      <c r="O553" s="48"/>
      <c r="P553" s="48"/>
      <c r="Q553" s="49"/>
      <c r="R553" s="49"/>
      <c r="S553" s="10"/>
      <c r="T553" s="10"/>
      <c r="U553" s="10"/>
      <c r="V553" s="10"/>
      <c r="W553" s="10"/>
      <c r="X553" s="10"/>
      <c r="Y553" s="10"/>
      <c r="Z553" s="10"/>
      <c r="AA553" s="10"/>
    </row>
    <row r="554" hidden="1">
      <c r="A554" s="47"/>
      <c r="B554" s="47"/>
      <c r="C554" s="48"/>
      <c r="D554" s="48"/>
      <c r="E554" s="48"/>
      <c r="F554" s="48"/>
      <c r="G554" s="48"/>
      <c r="H554" s="49"/>
      <c r="I554" s="49"/>
      <c r="J554" s="49"/>
      <c r="K554" s="49"/>
      <c r="L554" s="49"/>
      <c r="M554" s="49"/>
      <c r="N554" s="49"/>
      <c r="O554" s="48"/>
      <c r="P554" s="48"/>
      <c r="Q554" s="49"/>
      <c r="R554" s="49"/>
      <c r="S554" s="10"/>
      <c r="T554" s="10"/>
      <c r="U554" s="10"/>
      <c r="V554" s="10"/>
      <c r="W554" s="10"/>
      <c r="X554" s="10"/>
      <c r="Y554" s="10"/>
      <c r="Z554" s="10"/>
      <c r="AA554" s="10"/>
    </row>
    <row r="555" hidden="1">
      <c r="A555" s="47"/>
      <c r="B555" s="47"/>
      <c r="C555" s="48"/>
      <c r="D555" s="48"/>
      <c r="E555" s="48"/>
      <c r="F555" s="48"/>
      <c r="G555" s="48"/>
      <c r="H555" s="49"/>
      <c r="I555" s="49"/>
      <c r="J555" s="49"/>
      <c r="K555" s="49"/>
      <c r="L555" s="49"/>
      <c r="M555" s="49"/>
      <c r="N555" s="49"/>
      <c r="O555" s="48"/>
      <c r="P555" s="48"/>
      <c r="Q555" s="49"/>
      <c r="R555" s="49"/>
      <c r="S555" s="10"/>
      <c r="T555" s="10"/>
      <c r="U555" s="10"/>
      <c r="V555" s="10"/>
      <c r="W555" s="10"/>
      <c r="X555" s="10"/>
      <c r="Y555" s="10"/>
      <c r="Z555" s="10"/>
      <c r="AA555" s="10"/>
    </row>
    <row r="556" hidden="1">
      <c r="A556" s="47"/>
      <c r="B556" s="47"/>
      <c r="C556" s="48"/>
      <c r="D556" s="48"/>
      <c r="E556" s="48"/>
      <c r="F556" s="48"/>
      <c r="G556" s="48"/>
      <c r="H556" s="49"/>
      <c r="I556" s="49"/>
      <c r="J556" s="49"/>
      <c r="K556" s="49"/>
      <c r="L556" s="49"/>
      <c r="M556" s="49"/>
      <c r="N556" s="49"/>
      <c r="O556" s="48"/>
      <c r="P556" s="48"/>
      <c r="Q556" s="49"/>
      <c r="R556" s="49"/>
      <c r="S556" s="10"/>
      <c r="T556" s="10"/>
      <c r="U556" s="10"/>
      <c r="V556" s="10"/>
      <c r="W556" s="10"/>
      <c r="X556" s="10"/>
      <c r="Y556" s="10"/>
      <c r="Z556" s="10"/>
      <c r="AA556" s="10"/>
    </row>
    <row r="557" hidden="1">
      <c r="A557" s="47"/>
      <c r="B557" s="47"/>
      <c r="C557" s="48"/>
      <c r="D557" s="48"/>
      <c r="E557" s="48"/>
      <c r="F557" s="48"/>
      <c r="G557" s="48"/>
      <c r="H557" s="49"/>
      <c r="I557" s="49"/>
      <c r="J557" s="49"/>
      <c r="K557" s="49"/>
      <c r="L557" s="49"/>
      <c r="M557" s="49"/>
      <c r="N557" s="49"/>
      <c r="O557" s="48"/>
      <c r="P557" s="48"/>
      <c r="Q557" s="49"/>
      <c r="R557" s="49"/>
      <c r="S557" s="10"/>
      <c r="T557" s="10"/>
      <c r="U557" s="10"/>
      <c r="V557" s="10"/>
      <c r="W557" s="10"/>
      <c r="X557" s="10"/>
      <c r="Y557" s="10"/>
      <c r="Z557" s="10"/>
      <c r="AA557" s="10"/>
    </row>
    <row r="558" hidden="1">
      <c r="A558" s="47"/>
      <c r="B558" s="47"/>
      <c r="C558" s="48"/>
      <c r="D558" s="48"/>
      <c r="E558" s="48"/>
      <c r="F558" s="48"/>
      <c r="G558" s="48"/>
      <c r="H558" s="49"/>
      <c r="I558" s="49"/>
      <c r="J558" s="49"/>
      <c r="K558" s="49"/>
      <c r="L558" s="49"/>
      <c r="M558" s="49"/>
      <c r="N558" s="49"/>
      <c r="O558" s="48"/>
      <c r="P558" s="48"/>
      <c r="Q558" s="49"/>
      <c r="R558" s="49"/>
      <c r="S558" s="10"/>
      <c r="T558" s="10"/>
      <c r="U558" s="10"/>
      <c r="V558" s="10"/>
      <c r="W558" s="10"/>
      <c r="X558" s="10"/>
      <c r="Y558" s="10"/>
      <c r="Z558" s="10"/>
      <c r="AA558" s="10"/>
    </row>
    <row r="559" hidden="1">
      <c r="A559" s="47"/>
      <c r="B559" s="47"/>
      <c r="C559" s="48"/>
      <c r="D559" s="48"/>
      <c r="E559" s="48"/>
      <c r="F559" s="48"/>
      <c r="G559" s="48"/>
      <c r="H559" s="49"/>
      <c r="I559" s="49"/>
      <c r="J559" s="49"/>
      <c r="K559" s="49"/>
      <c r="L559" s="49"/>
      <c r="M559" s="49"/>
      <c r="N559" s="49"/>
      <c r="O559" s="48"/>
      <c r="P559" s="48"/>
      <c r="Q559" s="49"/>
      <c r="R559" s="49"/>
      <c r="S559" s="10"/>
      <c r="T559" s="10"/>
      <c r="U559" s="10"/>
      <c r="V559" s="10"/>
      <c r="W559" s="10"/>
      <c r="X559" s="10"/>
      <c r="Y559" s="10"/>
      <c r="Z559" s="10"/>
      <c r="AA559" s="10"/>
    </row>
    <row r="560" hidden="1">
      <c r="A560" s="47"/>
      <c r="B560" s="47"/>
      <c r="C560" s="48"/>
      <c r="D560" s="48"/>
      <c r="E560" s="48"/>
      <c r="F560" s="48"/>
      <c r="G560" s="48"/>
      <c r="H560" s="49"/>
      <c r="I560" s="49"/>
      <c r="J560" s="49"/>
      <c r="K560" s="49"/>
      <c r="L560" s="49"/>
      <c r="M560" s="49"/>
      <c r="N560" s="49"/>
      <c r="O560" s="48"/>
      <c r="P560" s="48"/>
      <c r="Q560" s="49"/>
      <c r="R560" s="49"/>
      <c r="S560" s="10"/>
      <c r="T560" s="10"/>
      <c r="U560" s="10"/>
      <c r="V560" s="10"/>
      <c r="W560" s="10"/>
      <c r="X560" s="10"/>
      <c r="Y560" s="10"/>
      <c r="Z560" s="10"/>
      <c r="AA560" s="10"/>
    </row>
    <row r="561" hidden="1">
      <c r="A561" s="47"/>
      <c r="B561" s="47"/>
      <c r="C561" s="48"/>
      <c r="D561" s="48"/>
      <c r="E561" s="48"/>
      <c r="F561" s="48"/>
      <c r="G561" s="48"/>
      <c r="H561" s="49"/>
      <c r="I561" s="49"/>
      <c r="J561" s="49"/>
      <c r="K561" s="49"/>
      <c r="L561" s="49"/>
      <c r="M561" s="49"/>
      <c r="N561" s="49"/>
      <c r="O561" s="48"/>
      <c r="P561" s="48"/>
      <c r="Q561" s="49"/>
      <c r="R561" s="49"/>
      <c r="S561" s="10"/>
      <c r="T561" s="10"/>
      <c r="U561" s="10"/>
      <c r="V561" s="10"/>
      <c r="W561" s="10"/>
      <c r="X561" s="10"/>
      <c r="Y561" s="10"/>
      <c r="Z561" s="10"/>
      <c r="AA561" s="10"/>
    </row>
    <row r="562" hidden="1">
      <c r="A562" s="47"/>
      <c r="B562" s="47"/>
      <c r="C562" s="48"/>
      <c r="D562" s="48"/>
      <c r="E562" s="48"/>
      <c r="F562" s="48"/>
      <c r="G562" s="48"/>
      <c r="H562" s="49"/>
      <c r="I562" s="49"/>
      <c r="J562" s="49"/>
      <c r="K562" s="49"/>
      <c r="L562" s="49"/>
      <c r="M562" s="49"/>
      <c r="N562" s="49"/>
      <c r="O562" s="48"/>
      <c r="P562" s="48"/>
      <c r="Q562" s="49"/>
      <c r="R562" s="49"/>
      <c r="S562" s="10"/>
      <c r="T562" s="10"/>
      <c r="U562" s="10"/>
      <c r="V562" s="10"/>
      <c r="W562" s="10"/>
      <c r="X562" s="10"/>
      <c r="Y562" s="10"/>
      <c r="Z562" s="10"/>
      <c r="AA562" s="10"/>
    </row>
    <row r="563" hidden="1">
      <c r="A563" s="47"/>
      <c r="B563" s="47"/>
      <c r="C563" s="48"/>
      <c r="D563" s="48"/>
      <c r="E563" s="48"/>
      <c r="F563" s="48"/>
      <c r="G563" s="48"/>
      <c r="H563" s="49"/>
      <c r="I563" s="49"/>
      <c r="J563" s="49"/>
      <c r="K563" s="49"/>
      <c r="L563" s="49"/>
      <c r="M563" s="49"/>
      <c r="N563" s="49"/>
      <c r="O563" s="48"/>
      <c r="P563" s="48"/>
      <c r="Q563" s="49"/>
      <c r="R563" s="49"/>
      <c r="S563" s="10"/>
      <c r="T563" s="10"/>
      <c r="U563" s="10"/>
      <c r="V563" s="10"/>
      <c r="W563" s="10"/>
      <c r="X563" s="10"/>
      <c r="Y563" s="10"/>
      <c r="Z563" s="10"/>
      <c r="AA563" s="10"/>
    </row>
    <row r="564" hidden="1">
      <c r="A564" s="47"/>
      <c r="B564" s="47"/>
      <c r="C564" s="48"/>
      <c r="D564" s="48"/>
      <c r="E564" s="48"/>
      <c r="F564" s="48"/>
      <c r="G564" s="48"/>
      <c r="H564" s="49"/>
      <c r="I564" s="49"/>
      <c r="J564" s="49"/>
      <c r="K564" s="49"/>
      <c r="L564" s="49"/>
      <c r="M564" s="49"/>
      <c r="N564" s="49"/>
      <c r="O564" s="48"/>
      <c r="P564" s="48"/>
      <c r="Q564" s="49"/>
      <c r="R564" s="49"/>
      <c r="S564" s="10"/>
      <c r="T564" s="10"/>
      <c r="U564" s="10"/>
      <c r="V564" s="10"/>
      <c r="W564" s="10"/>
      <c r="X564" s="10"/>
      <c r="Y564" s="10"/>
      <c r="Z564" s="10"/>
      <c r="AA564" s="10"/>
    </row>
    <row r="565" hidden="1">
      <c r="A565" s="47"/>
      <c r="B565" s="47"/>
      <c r="C565" s="48"/>
      <c r="D565" s="48"/>
      <c r="E565" s="48"/>
      <c r="F565" s="48"/>
      <c r="G565" s="48"/>
      <c r="H565" s="49"/>
      <c r="I565" s="49"/>
      <c r="J565" s="49"/>
      <c r="K565" s="49"/>
      <c r="L565" s="49"/>
      <c r="M565" s="49"/>
      <c r="N565" s="49"/>
      <c r="O565" s="48"/>
      <c r="P565" s="48"/>
      <c r="Q565" s="49"/>
      <c r="R565" s="49"/>
      <c r="S565" s="10"/>
      <c r="T565" s="10"/>
      <c r="U565" s="10"/>
      <c r="V565" s="10"/>
      <c r="W565" s="10"/>
      <c r="X565" s="10"/>
      <c r="Y565" s="10"/>
      <c r="Z565" s="10"/>
      <c r="AA565" s="10"/>
    </row>
    <row r="566" hidden="1">
      <c r="A566" s="47"/>
      <c r="B566" s="47"/>
      <c r="C566" s="48"/>
      <c r="D566" s="48"/>
      <c r="E566" s="48"/>
      <c r="F566" s="48"/>
      <c r="G566" s="48"/>
      <c r="H566" s="49"/>
      <c r="I566" s="49"/>
      <c r="J566" s="49"/>
      <c r="K566" s="49"/>
      <c r="L566" s="49"/>
      <c r="M566" s="49"/>
      <c r="N566" s="49"/>
      <c r="O566" s="48"/>
      <c r="P566" s="48"/>
      <c r="Q566" s="49"/>
      <c r="R566" s="49"/>
      <c r="S566" s="10"/>
      <c r="T566" s="10"/>
      <c r="U566" s="10"/>
      <c r="V566" s="10"/>
      <c r="W566" s="10"/>
      <c r="X566" s="10"/>
      <c r="Y566" s="10"/>
      <c r="Z566" s="10"/>
      <c r="AA566" s="10"/>
    </row>
    <row r="567" hidden="1">
      <c r="A567" s="47"/>
      <c r="B567" s="47"/>
      <c r="C567" s="48"/>
      <c r="D567" s="48"/>
      <c r="E567" s="48"/>
      <c r="F567" s="48"/>
      <c r="G567" s="48"/>
      <c r="H567" s="49"/>
      <c r="I567" s="49"/>
      <c r="J567" s="49"/>
      <c r="K567" s="49"/>
      <c r="L567" s="49"/>
      <c r="M567" s="49"/>
      <c r="N567" s="49"/>
      <c r="O567" s="48"/>
      <c r="P567" s="48"/>
      <c r="Q567" s="49"/>
      <c r="R567" s="49"/>
      <c r="S567" s="10"/>
      <c r="T567" s="10"/>
      <c r="U567" s="10"/>
      <c r="V567" s="10"/>
      <c r="W567" s="10"/>
      <c r="X567" s="10"/>
      <c r="Y567" s="10"/>
      <c r="Z567" s="10"/>
      <c r="AA567" s="10"/>
    </row>
    <row r="568" hidden="1">
      <c r="A568" s="47"/>
      <c r="B568" s="47"/>
      <c r="C568" s="48"/>
      <c r="D568" s="48"/>
      <c r="E568" s="48"/>
      <c r="F568" s="48"/>
      <c r="G568" s="48"/>
      <c r="H568" s="49"/>
      <c r="I568" s="49"/>
      <c r="J568" s="49"/>
      <c r="K568" s="49"/>
      <c r="L568" s="49"/>
      <c r="M568" s="49"/>
      <c r="N568" s="49"/>
      <c r="O568" s="48"/>
      <c r="P568" s="48"/>
      <c r="Q568" s="49"/>
      <c r="R568" s="49"/>
      <c r="S568" s="10"/>
      <c r="T568" s="10"/>
      <c r="U568" s="10"/>
      <c r="V568" s="10"/>
      <c r="W568" s="10"/>
      <c r="X568" s="10"/>
      <c r="Y568" s="10"/>
      <c r="Z568" s="10"/>
      <c r="AA568" s="10"/>
    </row>
    <row r="569" hidden="1">
      <c r="A569" s="47"/>
      <c r="B569" s="47"/>
      <c r="C569" s="48"/>
      <c r="D569" s="48"/>
      <c r="E569" s="48"/>
      <c r="F569" s="48"/>
      <c r="G569" s="48"/>
      <c r="H569" s="49"/>
      <c r="I569" s="49"/>
      <c r="J569" s="49"/>
      <c r="K569" s="49"/>
      <c r="L569" s="49"/>
      <c r="M569" s="49"/>
      <c r="N569" s="49"/>
      <c r="O569" s="48"/>
      <c r="P569" s="48"/>
      <c r="Q569" s="49"/>
      <c r="R569" s="49"/>
      <c r="S569" s="10"/>
      <c r="T569" s="10"/>
      <c r="U569" s="10"/>
      <c r="V569" s="10"/>
      <c r="W569" s="10"/>
      <c r="X569" s="10"/>
      <c r="Y569" s="10"/>
      <c r="Z569" s="10"/>
      <c r="AA569" s="10"/>
    </row>
    <row r="570" hidden="1">
      <c r="A570" s="47"/>
      <c r="B570" s="47"/>
      <c r="C570" s="48"/>
      <c r="D570" s="48"/>
      <c r="E570" s="48"/>
      <c r="F570" s="48"/>
      <c r="G570" s="48"/>
      <c r="H570" s="49"/>
      <c r="I570" s="49"/>
      <c r="J570" s="49"/>
      <c r="K570" s="49"/>
      <c r="L570" s="49"/>
      <c r="M570" s="49"/>
      <c r="N570" s="49"/>
      <c r="O570" s="48"/>
      <c r="P570" s="48"/>
      <c r="Q570" s="49"/>
      <c r="R570" s="49"/>
      <c r="S570" s="10"/>
      <c r="T570" s="10"/>
      <c r="U570" s="10"/>
      <c r="V570" s="10"/>
      <c r="W570" s="10"/>
      <c r="X570" s="10"/>
      <c r="Y570" s="10"/>
      <c r="Z570" s="10"/>
      <c r="AA570" s="10"/>
    </row>
    <row r="571" hidden="1">
      <c r="A571" s="47"/>
      <c r="B571" s="47"/>
      <c r="C571" s="48"/>
      <c r="D571" s="48"/>
      <c r="E571" s="48"/>
      <c r="F571" s="48"/>
      <c r="G571" s="48"/>
      <c r="H571" s="49"/>
      <c r="I571" s="49"/>
      <c r="J571" s="49"/>
      <c r="K571" s="49"/>
      <c r="L571" s="49"/>
      <c r="M571" s="49"/>
      <c r="N571" s="49"/>
      <c r="O571" s="48"/>
      <c r="P571" s="48"/>
      <c r="Q571" s="49"/>
      <c r="R571" s="49"/>
      <c r="S571" s="10"/>
      <c r="T571" s="10"/>
      <c r="U571" s="10"/>
      <c r="V571" s="10"/>
      <c r="W571" s="10"/>
      <c r="X571" s="10"/>
      <c r="Y571" s="10"/>
      <c r="Z571" s="10"/>
      <c r="AA571" s="10"/>
    </row>
    <row r="572" hidden="1">
      <c r="A572" s="47"/>
      <c r="B572" s="47"/>
      <c r="C572" s="48"/>
      <c r="D572" s="48"/>
      <c r="E572" s="48"/>
      <c r="F572" s="48"/>
      <c r="G572" s="48"/>
      <c r="H572" s="49"/>
      <c r="I572" s="49"/>
      <c r="J572" s="49"/>
      <c r="K572" s="49"/>
      <c r="L572" s="49"/>
      <c r="M572" s="49"/>
      <c r="N572" s="49"/>
      <c r="O572" s="48"/>
      <c r="P572" s="48"/>
      <c r="Q572" s="49"/>
      <c r="R572" s="49"/>
      <c r="S572" s="10"/>
      <c r="T572" s="10"/>
      <c r="U572" s="10"/>
      <c r="V572" s="10"/>
      <c r="W572" s="10"/>
      <c r="X572" s="10"/>
      <c r="Y572" s="10"/>
      <c r="Z572" s="10"/>
      <c r="AA572" s="10"/>
    </row>
    <row r="573" hidden="1">
      <c r="A573" s="47"/>
      <c r="B573" s="47"/>
      <c r="C573" s="48"/>
      <c r="D573" s="48"/>
      <c r="E573" s="48"/>
      <c r="F573" s="48"/>
      <c r="G573" s="48"/>
      <c r="H573" s="49"/>
      <c r="I573" s="49"/>
      <c r="J573" s="49"/>
      <c r="K573" s="49"/>
      <c r="L573" s="49"/>
      <c r="M573" s="49"/>
      <c r="N573" s="49"/>
      <c r="O573" s="48"/>
      <c r="P573" s="48"/>
      <c r="Q573" s="49"/>
      <c r="R573" s="49"/>
      <c r="S573" s="10"/>
      <c r="T573" s="10"/>
      <c r="U573" s="10"/>
      <c r="V573" s="10"/>
      <c r="W573" s="10"/>
      <c r="X573" s="10"/>
      <c r="Y573" s="10"/>
      <c r="Z573" s="10"/>
      <c r="AA573" s="10"/>
    </row>
    <row r="574" hidden="1">
      <c r="A574" s="47"/>
      <c r="B574" s="47"/>
      <c r="C574" s="48"/>
      <c r="D574" s="48"/>
      <c r="E574" s="48"/>
      <c r="F574" s="48"/>
      <c r="G574" s="48"/>
      <c r="H574" s="49"/>
      <c r="I574" s="49"/>
      <c r="J574" s="49"/>
      <c r="K574" s="49"/>
      <c r="L574" s="49"/>
      <c r="M574" s="49"/>
      <c r="N574" s="49"/>
      <c r="O574" s="48"/>
      <c r="P574" s="48"/>
      <c r="Q574" s="49"/>
      <c r="R574" s="49"/>
      <c r="S574" s="10"/>
      <c r="T574" s="10"/>
      <c r="U574" s="10"/>
      <c r="V574" s="10"/>
      <c r="W574" s="10"/>
      <c r="X574" s="10"/>
      <c r="Y574" s="10"/>
      <c r="Z574" s="10"/>
      <c r="AA574" s="10"/>
    </row>
    <row r="575" hidden="1">
      <c r="A575" s="47"/>
      <c r="B575" s="47"/>
      <c r="C575" s="48"/>
      <c r="D575" s="48"/>
      <c r="E575" s="48"/>
      <c r="F575" s="48"/>
      <c r="G575" s="48"/>
      <c r="H575" s="49"/>
      <c r="I575" s="49"/>
      <c r="J575" s="49"/>
      <c r="K575" s="49"/>
      <c r="L575" s="49"/>
      <c r="M575" s="49"/>
      <c r="N575" s="49"/>
      <c r="O575" s="48"/>
      <c r="P575" s="48"/>
      <c r="Q575" s="49"/>
      <c r="R575" s="49"/>
      <c r="S575" s="10"/>
      <c r="T575" s="10"/>
      <c r="U575" s="10"/>
      <c r="V575" s="10"/>
      <c r="W575" s="10"/>
      <c r="X575" s="10"/>
      <c r="Y575" s="10"/>
      <c r="Z575" s="10"/>
      <c r="AA575" s="10"/>
    </row>
    <row r="576" hidden="1">
      <c r="A576" s="47"/>
      <c r="B576" s="47"/>
      <c r="C576" s="48"/>
      <c r="D576" s="48"/>
      <c r="E576" s="48"/>
      <c r="F576" s="48"/>
      <c r="G576" s="48"/>
      <c r="H576" s="49"/>
      <c r="I576" s="49"/>
      <c r="J576" s="49"/>
      <c r="K576" s="49"/>
      <c r="L576" s="49"/>
      <c r="M576" s="49"/>
      <c r="N576" s="49"/>
      <c r="O576" s="48"/>
      <c r="P576" s="48"/>
      <c r="Q576" s="49"/>
      <c r="R576" s="49"/>
      <c r="S576" s="10"/>
      <c r="T576" s="10"/>
      <c r="U576" s="10"/>
      <c r="V576" s="10"/>
      <c r="W576" s="10"/>
      <c r="X576" s="10"/>
      <c r="Y576" s="10"/>
      <c r="Z576" s="10"/>
      <c r="AA576" s="10"/>
    </row>
    <row r="577" hidden="1">
      <c r="A577" s="47"/>
      <c r="B577" s="47"/>
      <c r="C577" s="48"/>
      <c r="D577" s="48"/>
      <c r="E577" s="48"/>
      <c r="F577" s="48"/>
      <c r="G577" s="48"/>
      <c r="H577" s="49"/>
      <c r="I577" s="49"/>
      <c r="J577" s="49"/>
      <c r="K577" s="49"/>
      <c r="L577" s="49"/>
      <c r="M577" s="49"/>
      <c r="N577" s="49"/>
      <c r="O577" s="48"/>
      <c r="P577" s="48"/>
      <c r="Q577" s="49"/>
      <c r="R577" s="49"/>
      <c r="S577" s="10"/>
      <c r="T577" s="10"/>
      <c r="U577" s="10"/>
      <c r="V577" s="10"/>
      <c r="W577" s="10"/>
      <c r="X577" s="10"/>
      <c r="Y577" s="10"/>
      <c r="Z577" s="10"/>
      <c r="AA577" s="10"/>
    </row>
    <row r="578" hidden="1">
      <c r="A578" s="47"/>
      <c r="B578" s="47"/>
      <c r="C578" s="48"/>
      <c r="D578" s="48"/>
      <c r="E578" s="48"/>
      <c r="F578" s="48"/>
      <c r="G578" s="48"/>
      <c r="H578" s="49"/>
      <c r="I578" s="49"/>
      <c r="J578" s="49"/>
      <c r="K578" s="49"/>
      <c r="L578" s="49"/>
      <c r="M578" s="49"/>
      <c r="N578" s="49"/>
      <c r="O578" s="48"/>
      <c r="P578" s="48"/>
      <c r="Q578" s="49"/>
      <c r="R578" s="49"/>
      <c r="S578" s="10"/>
      <c r="T578" s="10"/>
      <c r="U578" s="10"/>
      <c r="V578" s="10"/>
      <c r="W578" s="10"/>
      <c r="X578" s="10"/>
      <c r="Y578" s="10"/>
      <c r="Z578" s="10"/>
      <c r="AA578" s="10"/>
    </row>
    <row r="579" hidden="1">
      <c r="A579" s="47"/>
      <c r="B579" s="47"/>
      <c r="C579" s="48"/>
      <c r="D579" s="48"/>
      <c r="E579" s="48"/>
      <c r="F579" s="48"/>
      <c r="G579" s="48"/>
      <c r="H579" s="49"/>
      <c r="I579" s="49"/>
      <c r="J579" s="49"/>
      <c r="K579" s="49"/>
      <c r="L579" s="49"/>
      <c r="M579" s="49"/>
      <c r="N579" s="49"/>
      <c r="O579" s="48"/>
      <c r="P579" s="48"/>
      <c r="Q579" s="49"/>
      <c r="R579" s="49"/>
      <c r="S579" s="10"/>
      <c r="T579" s="10"/>
      <c r="U579" s="10"/>
      <c r="V579" s="10"/>
      <c r="W579" s="10"/>
      <c r="X579" s="10"/>
      <c r="Y579" s="10"/>
      <c r="Z579" s="10"/>
      <c r="AA579" s="10"/>
    </row>
    <row r="580" hidden="1">
      <c r="A580" s="47"/>
      <c r="B580" s="47"/>
      <c r="C580" s="48"/>
      <c r="D580" s="48"/>
      <c r="E580" s="48"/>
      <c r="F580" s="48"/>
      <c r="G580" s="48"/>
      <c r="H580" s="49"/>
      <c r="I580" s="49"/>
      <c r="J580" s="49"/>
      <c r="K580" s="49"/>
      <c r="L580" s="49"/>
      <c r="M580" s="49"/>
      <c r="N580" s="49"/>
      <c r="O580" s="48"/>
      <c r="P580" s="48"/>
      <c r="Q580" s="49"/>
      <c r="R580" s="49"/>
      <c r="S580" s="10"/>
      <c r="T580" s="10"/>
      <c r="U580" s="10"/>
      <c r="V580" s="10"/>
      <c r="W580" s="10"/>
      <c r="X580" s="10"/>
      <c r="Y580" s="10"/>
      <c r="Z580" s="10"/>
      <c r="AA580" s="10"/>
    </row>
    <row r="581" hidden="1">
      <c r="A581" s="47"/>
      <c r="B581" s="47"/>
      <c r="C581" s="48"/>
      <c r="D581" s="48"/>
      <c r="E581" s="48"/>
      <c r="F581" s="48"/>
      <c r="G581" s="48"/>
      <c r="H581" s="49"/>
      <c r="I581" s="49"/>
      <c r="J581" s="49"/>
      <c r="K581" s="49"/>
      <c r="L581" s="49"/>
      <c r="M581" s="49"/>
      <c r="N581" s="49"/>
      <c r="O581" s="48"/>
      <c r="P581" s="48"/>
      <c r="Q581" s="49"/>
      <c r="R581" s="49"/>
      <c r="S581" s="10"/>
      <c r="T581" s="10"/>
      <c r="U581" s="10"/>
      <c r="V581" s="10"/>
      <c r="W581" s="10"/>
      <c r="X581" s="10"/>
      <c r="Y581" s="10"/>
      <c r="Z581" s="10"/>
      <c r="AA581" s="10"/>
    </row>
    <row r="582" hidden="1">
      <c r="A582" s="47"/>
      <c r="B582" s="47"/>
      <c r="C582" s="48"/>
      <c r="D582" s="48"/>
      <c r="E582" s="48"/>
      <c r="F582" s="48"/>
      <c r="G582" s="48"/>
      <c r="H582" s="49"/>
      <c r="I582" s="49"/>
      <c r="J582" s="49"/>
      <c r="K582" s="49"/>
      <c r="L582" s="49"/>
      <c r="M582" s="49"/>
      <c r="N582" s="49"/>
      <c r="O582" s="48"/>
      <c r="P582" s="48"/>
      <c r="Q582" s="49"/>
      <c r="R582" s="49"/>
      <c r="S582" s="10"/>
      <c r="T582" s="10"/>
      <c r="U582" s="10"/>
      <c r="V582" s="10"/>
      <c r="W582" s="10"/>
      <c r="X582" s="10"/>
      <c r="Y582" s="10"/>
      <c r="Z582" s="10"/>
      <c r="AA582" s="10"/>
    </row>
    <row r="583" hidden="1">
      <c r="A583" s="47"/>
      <c r="B583" s="47"/>
      <c r="C583" s="48"/>
      <c r="D583" s="48"/>
      <c r="E583" s="48"/>
      <c r="F583" s="48"/>
      <c r="G583" s="48"/>
      <c r="H583" s="49"/>
      <c r="I583" s="49"/>
      <c r="J583" s="49"/>
      <c r="K583" s="49"/>
      <c r="L583" s="49"/>
      <c r="M583" s="49"/>
      <c r="N583" s="49"/>
      <c r="O583" s="48"/>
      <c r="P583" s="48"/>
      <c r="Q583" s="49"/>
      <c r="R583" s="49"/>
      <c r="S583" s="10"/>
      <c r="T583" s="10"/>
      <c r="U583" s="10"/>
      <c r="V583" s="10"/>
      <c r="W583" s="10"/>
      <c r="X583" s="10"/>
      <c r="Y583" s="10"/>
      <c r="Z583" s="10"/>
      <c r="AA583" s="10"/>
    </row>
    <row r="584" hidden="1">
      <c r="A584" s="47"/>
      <c r="B584" s="47"/>
      <c r="C584" s="48"/>
      <c r="D584" s="48"/>
      <c r="E584" s="48"/>
      <c r="F584" s="48"/>
      <c r="G584" s="48"/>
      <c r="H584" s="49"/>
      <c r="I584" s="49"/>
      <c r="J584" s="49"/>
      <c r="K584" s="49"/>
      <c r="L584" s="49"/>
      <c r="M584" s="49"/>
      <c r="N584" s="49"/>
      <c r="O584" s="48"/>
      <c r="P584" s="48"/>
      <c r="Q584" s="49"/>
      <c r="R584" s="49"/>
      <c r="S584" s="10"/>
      <c r="T584" s="10"/>
      <c r="U584" s="10"/>
      <c r="V584" s="10"/>
      <c r="W584" s="10"/>
      <c r="X584" s="10"/>
      <c r="Y584" s="10"/>
      <c r="Z584" s="10"/>
      <c r="AA584" s="10"/>
    </row>
    <row r="585" hidden="1">
      <c r="A585" s="47"/>
      <c r="B585" s="47"/>
      <c r="C585" s="48"/>
      <c r="D585" s="48"/>
      <c r="E585" s="48"/>
      <c r="F585" s="48"/>
      <c r="G585" s="48"/>
      <c r="H585" s="49"/>
      <c r="I585" s="49"/>
      <c r="J585" s="49"/>
      <c r="K585" s="49"/>
      <c r="L585" s="49"/>
      <c r="M585" s="49"/>
      <c r="N585" s="49"/>
      <c r="O585" s="48"/>
      <c r="P585" s="48"/>
      <c r="Q585" s="49"/>
      <c r="R585" s="49"/>
      <c r="S585" s="10"/>
      <c r="T585" s="10"/>
      <c r="U585" s="10"/>
      <c r="V585" s="10"/>
      <c r="W585" s="10"/>
      <c r="X585" s="10"/>
      <c r="Y585" s="10"/>
      <c r="Z585" s="10"/>
      <c r="AA585" s="10"/>
    </row>
    <row r="586" hidden="1">
      <c r="A586" s="47"/>
      <c r="B586" s="47"/>
      <c r="C586" s="48"/>
      <c r="D586" s="48"/>
      <c r="E586" s="48"/>
      <c r="F586" s="48"/>
      <c r="G586" s="48"/>
      <c r="H586" s="49"/>
      <c r="I586" s="49"/>
      <c r="J586" s="49"/>
      <c r="K586" s="49"/>
      <c r="L586" s="49"/>
      <c r="M586" s="49"/>
      <c r="N586" s="49"/>
      <c r="O586" s="48"/>
      <c r="P586" s="48"/>
      <c r="Q586" s="49"/>
      <c r="R586" s="49"/>
      <c r="S586" s="10"/>
      <c r="T586" s="10"/>
      <c r="U586" s="10"/>
      <c r="V586" s="10"/>
      <c r="W586" s="10"/>
      <c r="X586" s="10"/>
      <c r="Y586" s="10"/>
      <c r="Z586" s="10"/>
      <c r="AA586" s="10"/>
    </row>
    <row r="587" hidden="1">
      <c r="A587" s="47"/>
      <c r="B587" s="47"/>
      <c r="C587" s="48"/>
      <c r="D587" s="48"/>
      <c r="E587" s="48"/>
      <c r="F587" s="48"/>
      <c r="G587" s="48"/>
      <c r="H587" s="49"/>
      <c r="I587" s="49"/>
      <c r="J587" s="49"/>
      <c r="K587" s="49"/>
      <c r="L587" s="49"/>
      <c r="M587" s="49"/>
      <c r="N587" s="49"/>
      <c r="O587" s="48"/>
      <c r="P587" s="48"/>
      <c r="Q587" s="49"/>
      <c r="R587" s="49"/>
      <c r="S587" s="10"/>
      <c r="T587" s="10"/>
      <c r="U587" s="10"/>
      <c r="V587" s="10"/>
      <c r="W587" s="10"/>
      <c r="X587" s="10"/>
      <c r="Y587" s="10"/>
      <c r="Z587" s="10"/>
      <c r="AA587" s="10"/>
    </row>
    <row r="588" hidden="1">
      <c r="A588" s="47"/>
      <c r="B588" s="47"/>
      <c r="C588" s="48"/>
      <c r="D588" s="48"/>
      <c r="E588" s="48"/>
      <c r="F588" s="48"/>
      <c r="G588" s="48"/>
      <c r="H588" s="49"/>
      <c r="I588" s="49"/>
      <c r="J588" s="49"/>
      <c r="K588" s="49"/>
      <c r="L588" s="49"/>
      <c r="M588" s="49"/>
      <c r="N588" s="49"/>
      <c r="O588" s="48"/>
      <c r="P588" s="48"/>
      <c r="Q588" s="49"/>
      <c r="R588" s="49"/>
      <c r="S588" s="10"/>
      <c r="T588" s="10"/>
      <c r="U588" s="10"/>
      <c r="V588" s="10"/>
      <c r="W588" s="10"/>
      <c r="X588" s="10"/>
      <c r="Y588" s="10"/>
      <c r="Z588" s="10"/>
      <c r="AA588" s="10"/>
    </row>
    <row r="589" hidden="1">
      <c r="A589" s="47"/>
      <c r="B589" s="47"/>
      <c r="C589" s="48"/>
      <c r="D589" s="48"/>
      <c r="E589" s="48"/>
      <c r="F589" s="48"/>
      <c r="G589" s="48"/>
      <c r="H589" s="49"/>
      <c r="I589" s="49"/>
      <c r="J589" s="49"/>
      <c r="K589" s="49"/>
      <c r="L589" s="49"/>
      <c r="M589" s="49"/>
      <c r="N589" s="49"/>
      <c r="O589" s="48"/>
      <c r="P589" s="48"/>
      <c r="Q589" s="49"/>
      <c r="R589" s="49"/>
      <c r="S589" s="10"/>
      <c r="T589" s="10"/>
      <c r="U589" s="10"/>
      <c r="V589" s="10"/>
      <c r="W589" s="10"/>
      <c r="X589" s="10"/>
      <c r="Y589" s="10"/>
      <c r="Z589" s="10"/>
      <c r="AA589" s="10"/>
    </row>
    <row r="590" hidden="1">
      <c r="A590" s="47"/>
      <c r="B590" s="47"/>
      <c r="C590" s="48"/>
      <c r="D590" s="48"/>
      <c r="E590" s="48"/>
      <c r="F590" s="48"/>
      <c r="G590" s="48"/>
      <c r="H590" s="49"/>
      <c r="I590" s="49"/>
      <c r="J590" s="49"/>
      <c r="K590" s="49"/>
      <c r="L590" s="49"/>
      <c r="M590" s="49"/>
      <c r="N590" s="49"/>
      <c r="O590" s="48"/>
      <c r="P590" s="48"/>
      <c r="Q590" s="49"/>
      <c r="R590" s="49"/>
      <c r="S590" s="10"/>
      <c r="T590" s="10"/>
      <c r="U590" s="10"/>
      <c r="V590" s="10"/>
      <c r="W590" s="10"/>
      <c r="X590" s="10"/>
      <c r="Y590" s="10"/>
      <c r="Z590" s="10"/>
      <c r="AA590" s="10"/>
    </row>
    <row r="591" hidden="1">
      <c r="A591" s="47"/>
      <c r="B591" s="47"/>
      <c r="C591" s="48"/>
      <c r="D591" s="48"/>
      <c r="E591" s="48"/>
      <c r="F591" s="48"/>
      <c r="G591" s="48"/>
      <c r="H591" s="49"/>
      <c r="I591" s="49"/>
      <c r="J591" s="49"/>
      <c r="K591" s="49"/>
      <c r="L591" s="49"/>
      <c r="M591" s="49"/>
      <c r="N591" s="49"/>
      <c r="O591" s="48"/>
      <c r="P591" s="48"/>
      <c r="Q591" s="49"/>
      <c r="R591" s="49"/>
      <c r="S591" s="10"/>
      <c r="T591" s="10"/>
      <c r="U591" s="10"/>
      <c r="V591" s="10"/>
      <c r="W591" s="10"/>
      <c r="X591" s="10"/>
      <c r="Y591" s="10"/>
      <c r="Z591" s="10"/>
      <c r="AA591" s="10"/>
    </row>
    <row r="592" hidden="1">
      <c r="A592" s="47"/>
      <c r="B592" s="47"/>
      <c r="C592" s="48"/>
      <c r="D592" s="48"/>
      <c r="E592" s="48"/>
      <c r="F592" s="48"/>
      <c r="G592" s="48"/>
      <c r="H592" s="49"/>
      <c r="I592" s="49"/>
      <c r="J592" s="49"/>
      <c r="K592" s="49"/>
      <c r="L592" s="49"/>
      <c r="M592" s="49"/>
      <c r="N592" s="49"/>
      <c r="O592" s="48"/>
      <c r="P592" s="48"/>
      <c r="Q592" s="49"/>
      <c r="R592" s="49"/>
      <c r="S592" s="10"/>
      <c r="T592" s="10"/>
      <c r="U592" s="10"/>
      <c r="V592" s="10"/>
      <c r="W592" s="10"/>
      <c r="X592" s="10"/>
      <c r="Y592" s="10"/>
      <c r="Z592" s="10"/>
      <c r="AA592" s="10"/>
    </row>
    <row r="593" hidden="1">
      <c r="A593" s="47"/>
      <c r="B593" s="47"/>
      <c r="C593" s="48"/>
      <c r="D593" s="48"/>
      <c r="E593" s="48"/>
      <c r="F593" s="48"/>
      <c r="G593" s="48"/>
      <c r="H593" s="49"/>
      <c r="I593" s="49"/>
      <c r="J593" s="49"/>
      <c r="K593" s="49"/>
      <c r="L593" s="49"/>
      <c r="M593" s="49"/>
      <c r="N593" s="49"/>
      <c r="O593" s="48"/>
      <c r="P593" s="48"/>
      <c r="Q593" s="49"/>
      <c r="R593" s="49"/>
      <c r="S593" s="10"/>
      <c r="T593" s="10"/>
      <c r="U593" s="10"/>
      <c r="V593" s="10"/>
      <c r="W593" s="10"/>
      <c r="X593" s="10"/>
      <c r="Y593" s="10"/>
      <c r="Z593" s="10"/>
      <c r="AA593" s="10"/>
    </row>
    <row r="594" hidden="1">
      <c r="A594" s="47"/>
      <c r="B594" s="47"/>
      <c r="C594" s="48"/>
      <c r="D594" s="48"/>
      <c r="E594" s="48"/>
      <c r="F594" s="48"/>
      <c r="G594" s="48"/>
      <c r="H594" s="49"/>
      <c r="I594" s="49"/>
      <c r="J594" s="49"/>
      <c r="K594" s="49"/>
      <c r="L594" s="49"/>
      <c r="M594" s="49"/>
      <c r="N594" s="49"/>
      <c r="O594" s="48"/>
      <c r="P594" s="48"/>
      <c r="Q594" s="49"/>
      <c r="R594" s="49"/>
      <c r="S594" s="10"/>
      <c r="T594" s="10"/>
      <c r="U594" s="10"/>
      <c r="V594" s="10"/>
      <c r="W594" s="10"/>
      <c r="X594" s="10"/>
      <c r="Y594" s="10"/>
      <c r="Z594" s="10"/>
      <c r="AA594" s="10"/>
    </row>
    <row r="595" hidden="1">
      <c r="A595" s="47"/>
      <c r="B595" s="47"/>
      <c r="C595" s="48"/>
      <c r="D595" s="48"/>
      <c r="E595" s="48"/>
      <c r="F595" s="48"/>
      <c r="G595" s="48"/>
      <c r="H595" s="49"/>
      <c r="I595" s="49"/>
      <c r="J595" s="49"/>
      <c r="K595" s="49"/>
      <c r="L595" s="49"/>
      <c r="M595" s="49"/>
      <c r="N595" s="49"/>
      <c r="O595" s="48"/>
      <c r="P595" s="48"/>
      <c r="Q595" s="49"/>
      <c r="R595" s="49"/>
      <c r="S595" s="10"/>
      <c r="T595" s="10"/>
      <c r="U595" s="10"/>
      <c r="V595" s="10"/>
      <c r="W595" s="10"/>
      <c r="X595" s="10"/>
      <c r="Y595" s="10"/>
      <c r="Z595" s="10"/>
      <c r="AA595" s="10"/>
    </row>
    <row r="596" hidden="1">
      <c r="A596" s="47"/>
      <c r="B596" s="47"/>
      <c r="C596" s="48"/>
      <c r="D596" s="48"/>
      <c r="E596" s="48"/>
      <c r="F596" s="48"/>
      <c r="G596" s="48"/>
      <c r="H596" s="49"/>
      <c r="I596" s="49"/>
      <c r="J596" s="49"/>
      <c r="K596" s="49"/>
      <c r="L596" s="49"/>
      <c r="M596" s="49"/>
      <c r="N596" s="49"/>
      <c r="O596" s="48"/>
      <c r="P596" s="48"/>
      <c r="Q596" s="49"/>
      <c r="R596" s="49"/>
      <c r="S596" s="10"/>
      <c r="T596" s="10"/>
      <c r="U596" s="10"/>
      <c r="V596" s="10"/>
      <c r="W596" s="10"/>
      <c r="X596" s="10"/>
      <c r="Y596" s="10"/>
      <c r="Z596" s="10"/>
      <c r="AA596" s="10"/>
    </row>
    <row r="597" hidden="1">
      <c r="A597" s="47"/>
      <c r="B597" s="47"/>
      <c r="C597" s="48"/>
      <c r="D597" s="48"/>
      <c r="E597" s="48"/>
      <c r="F597" s="48"/>
      <c r="G597" s="48"/>
      <c r="H597" s="49"/>
      <c r="I597" s="49"/>
      <c r="J597" s="49"/>
      <c r="K597" s="49"/>
      <c r="L597" s="49"/>
      <c r="M597" s="49"/>
      <c r="N597" s="49"/>
      <c r="O597" s="48"/>
      <c r="P597" s="48"/>
      <c r="Q597" s="49"/>
      <c r="R597" s="49"/>
      <c r="S597" s="10"/>
      <c r="T597" s="10"/>
      <c r="U597" s="10"/>
      <c r="V597" s="10"/>
      <c r="W597" s="10"/>
      <c r="X597" s="10"/>
      <c r="Y597" s="10"/>
      <c r="Z597" s="10"/>
      <c r="AA597" s="10"/>
    </row>
    <row r="598" hidden="1">
      <c r="A598" s="47"/>
      <c r="B598" s="47"/>
      <c r="C598" s="48"/>
      <c r="D598" s="48"/>
      <c r="E598" s="48"/>
      <c r="F598" s="48"/>
      <c r="G598" s="48"/>
      <c r="H598" s="49"/>
      <c r="I598" s="49"/>
      <c r="J598" s="49"/>
      <c r="K598" s="49"/>
      <c r="L598" s="49"/>
      <c r="M598" s="49"/>
      <c r="N598" s="49"/>
      <c r="O598" s="48"/>
      <c r="P598" s="48"/>
      <c r="Q598" s="49"/>
      <c r="R598" s="49"/>
      <c r="S598" s="10"/>
      <c r="T598" s="10"/>
      <c r="U598" s="10"/>
      <c r="V598" s="10"/>
      <c r="W598" s="10"/>
      <c r="X598" s="10"/>
      <c r="Y598" s="10"/>
      <c r="Z598" s="10"/>
      <c r="AA598" s="10"/>
    </row>
    <row r="599" hidden="1">
      <c r="A599" s="47"/>
      <c r="B599" s="47"/>
      <c r="C599" s="48"/>
      <c r="D599" s="48"/>
      <c r="E599" s="48"/>
      <c r="F599" s="48"/>
      <c r="G599" s="48"/>
      <c r="H599" s="49"/>
      <c r="I599" s="49"/>
      <c r="J599" s="49"/>
      <c r="K599" s="49"/>
      <c r="L599" s="49"/>
      <c r="M599" s="49"/>
      <c r="N599" s="49"/>
      <c r="O599" s="48"/>
      <c r="P599" s="48"/>
      <c r="Q599" s="49"/>
      <c r="R599" s="49"/>
      <c r="S599" s="10"/>
      <c r="T599" s="10"/>
      <c r="U599" s="10"/>
      <c r="V599" s="10"/>
      <c r="W599" s="10"/>
      <c r="X599" s="10"/>
      <c r="Y599" s="10"/>
      <c r="Z599" s="10"/>
      <c r="AA599" s="10"/>
    </row>
    <row r="600" hidden="1">
      <c r="A600" s="47"/>
      <c r="B600" s="47"/>
      <c r="C600" s="48"/>
      <c r="D600" s="48"/>
      <c r="E600" s="48"/>
      <c r="F600" s="48"/>
      <c r="G600" s="48"/>
      <c r="H600" s="49"/>
      <c r="I600" s="49"/>
      <c r="J600" s="49"/>
      <c r="K600" s="49"/>
      <c r="L600" s="49"/>
      <c r="M600" s="49"/>
      <c r="N600" s="49"/>
      <c r="O600" s="48"/>
      <c r="P600" s="48"/>
      <c r="Q600" s="49"/>
      <c r="R600" s="49"/>
      <c r="S600" s="10"/>
      <c r="T600" s="10"/>
      <c r="U600" s="10"/>
      <c r="V600" s="10"/>
      <c r="W600" s="10"/>
      <c r="X600" s="10"/>
      <c r="Y600" s="10"/>
      <c r="Z600" s="10"/>
      <c r="AA600" s="10"/>
    </row>
    <row r="601" hidden="1">
      <c r="A601" s="47"/>
      <c r="B601" s="47"/>
      <c r="C601" s="48"/>
      <c r="D601" s="48"/>
      <c r="E601" s="48"/>
      <c r="F601" s="48"/>
      <c r="G601" s="48"/>
      <c r="H601" s="49"/>
      <c r="I601" s="49"/>
      <c r="J601" s="49"/>
      <c r="K601" s="49"/>
      <c r="L601" s="49"/>
      <c r="M601" s="49"/>
      <c r="N601" s="49"/>
      <c r="O601" s="48"/>
      <c r="P601" s="48"/>
      <c r="Q601" s="49"/>
      <c r="R601" s="49"/>
      <c r="S601" s="10"/>
      <c r="T601" s="10"/>
      <c r="U601" s="10"/>
      <c r="V601" s="10"/>
      <c r="W601" s="10"/>
      <c r="X601" s="10"/>
      <c r="Y601" s="10"/>
      <c r="Z601" s="10"/>
      <c r="AA601" s="10"/>
    </row>
    <row r="602" hidden="1">
      <c r="A602" s="47"/>
      <c r="B602" s="47"/>
      <c r="C602" s="48"/>
      <c r="D602" s="48"/>
      <c r="E602" s="48"/>
      <c r="F602" s="48"/>
      <c r="G602" s="48"/>
      <c r="H602" s="49"/>
      <c r="I602" s="49"/>
      <c r="J602" s="49"/>
      <c r="K602" s="49"/>
      <c r="L602" s="49"/>
      <c r="M602" s="49"/>
      <c r="N602" s="49"/>
      <c r="O602" s="48"/>
      <c r="P602" s="48"/>
      <c r="Q602" s="49"/>
      <c r="R602" s="49"/>
      <c r="S602" s="10"/>
      <c r="T602" s="10"/>
      <c r="U602" s="10"/>
      <c r="V602" s="10"/>
      <c r="W602" s="10"/>
      <c r="X602" s="10"/>
      <c r="Y602" s="10"/>
      <c r="Z602" s="10"/>
      <c r="AA602" s="10"/>
    </row>
    <row r="603" hidden="1">
      <c r="A603" s="47"/>
      <c r="B603" s="47"/>
      <c r="C603" s="48"/>
      <c r="D603" s="48"/>
      <c r="E603" s="48"/>
      <c r="F603" s="48"/>
      <c r="G603" s="48"/>
      <c r="H603" s="49"/>
      <c r="I603" s="49"/>
      <c r="J603" s="49"/>
      <c r="K603" s="49"/>
      <c r="L603" s="49"/>
      <c r="M603" s="49"/>
      <c r="N603" s="49"/>
      <c r="O603" s="48"/>
      <c r="P603" s="48"/>
      <c r="Q603" s="49"/>
      <c r="R603" s="49"/>
      <c r="S603" s="10"/>
      <c r="T603" s="10"/>
      <c r="U603" s="10"/>
      <c r="V603" s="10"/>
      <c r="W603" s="10"/>
      <c r="X603" s="10"/>
      <c r="Y603" s="10"/>
      <c r="Z603" s="10"/>
      <c r="AA603" s="10"/>
    </row>
    <row r="604" hidden="1">
      <c r="A604" s="47"/>
      <c r="B604" s="47"/>
      <c r="C604" s="48"/>
      <c r="D604" s="48"/>
      <c r="E604" s="48"/>
      <c r="F604" s="48"/>
      <c r="G604" s="48"/>
      <c r="H604" s="49"/>
      <c r="I604" s="49"/>
      <c r="J604" s="49"/>
      <c r="K604" s="49"/>
      <c r="L604" s="49"/>
      <c r="M604" s="49"/>
      <c r="N604" s="49"/>
      <c r="O604" s="48"/>
      <c r="P604" s="48"/>
      <c r="Q604" s="49"/>
      <c r="R604" s="49"/>
      <c r="S604" s="10"/>
      <c r="T604" s="10"/>
      <c r="U604" s="10"/>
      <c r="V604" s="10"/>
      <c r="W604" s="10"/>
      <c r="X604" s="10"/>
      <c r="Y604" s="10"/>
      <c r="Z604" s="10"/>
      <c r="AA604" s="10"/>
    </row>
    <row r="605" hidden="1">
      <c r="A605" s="47"/>
      <c r="B605" s="47"/>
      <c r="C605" s="48"/>
      <c r="D605" s="48"/>
      <c r="E605" s="48"/>
      <c r="F605" s="48"/>
      <c r="G605" s="48"/>
      <c r="H605" s="49"/>
      <c r="I605" s="49"/>
      <c r="J605" s="49"/>
      <c r="K605" s="49"/>
      <c r="L605" s="49"/>
      <c r="M605" s="49"/>
      <c r="N605" s="49"/>
      <c r="O605" s="48"/>
      <c r="P605" s="48"/>
      <c r="Q605" s="49"/>
      <c r="R605" s="49"/>
      <c r="S605" s="10"/>
      <c r="T605" s="10"/>
      <c r="U605" s="10"/>
      <c r="V605" s="10"/>
      <c r="W605" s="10"/>
      <c r="X605" s="10"/>
      <c r="Y605" s="10"/>
      <c r="Z605" s="10"/>
      <c r="AA605" s="10"/>
    </row>
    <row r="606" hidden="1">
      <c r="A606" s="47"/>
      <c r="B606" s="47"/>
      <c r="C606" s="48"/>
      <c r="D606" s="48"/>
      <c r="E606" s="48"/>
      <c r="F606" s="48"/>
      <c r="G606" s="48"/>
      <c r="H606" s="49"/>
      <c r="I606" s="49"/>
      <c r="J606" s="49"/>
      <c r="K606" s="49"/>
      <c r="L606" s="49"/>
      <c r="M606" s="49"/>
      <c r="N606" s="49"/>
      <c r="O606" s="48"/>
      <c r="P606" s="48"/>
      <c r="Q606" s="49"/>
      <c r="R606" s="49"/>
      <c r="S606" s="10"/>
      <c r="T606" s="10"/>
      <c r="U606" s="10"/>
      <c r="V606" s="10"/>
      <c r="W606" s="10"/>
      <c r="X606" s="10"/>
      <c r="Y606" s="10"/>
      <c r="Z606" s="10"/>
      <c r="AA606" s="10"/>
    </row>
    <row r="607" hidden="1">
      <c r="A607" s="47"/>
      <c r="B607" s="47"/>
      <c r="C607" s="48"/>
      <c r="D607" s="48"/>
      <c r="E607" s="48"/>
      <c r="F607" s="48"/>
      <c r="G607" s="48"/>
      <c r="H607" s="49"/>
      <c r="I607" s="49"/>
      <c r="J607" s="49"/>
      <c r="K607" s="49"/>
      <c r="L607" s="49"/>
      <c r="M607" s="49"/>
      <c r="N607" s="49"/>
      <c r="O607" s="48"/>
      <c r="P607" s="48"/>
      <c r="Q607" s="49"/>
      <c r="R607" s="49"/>
      <c r="S607" s="10"/>
      <c r="T607" s="10"/>
      <c r="U607" s="10"/>
      <c r="V607" s="10"/>
      <c r="W607" s="10"/>
      <c r="X607" s="10"/>
      <c r="Y607" s="10"/>
      <c r="Z607" s="10"/>
      <c r="AA607" s="10"/>
    </row>
    <row r="608" hidden="1">
      <c r="A608" s="47"/>
      <c r="B608" s="47"/>
      <c r="C608" s="48"/>
      <c r="D608" s="48"/>
      <c r="E608" s="48"/>
      <c r="F608" s="48"/>
      <c r="G608" s="48"/>
      <c r="H608" s="49"/>
      <c r="I608" s="49"/>
      <c r="J608" s="49"/>
      <c r="K608" s="49"/>
      <c r="L608" s="49"/>
      <c r="M608" s="49"/>
      <c r="N608" s="49"/>
      <c r="O608" s="48"/>
      <c r="P608" s="48"/>
      <c r="Q608" s="49"/>
      <c r="R608" s="49"/>
      <c r="S608" s="10"/>
      <c r="T608" s="10"/>
      <c r="U608" s="10"/>
      <c r="V608" s="10"/>
      <c r="W608" s="10"/>
      <c r="X608" s="10"/>
      <c r="Y608" s="10"/>
      <c r="Z608" s="10"/>
      <c r="AA608" s="10"/>
    </row>
    <row r="609" hidden="1">
      <c r="A609" s="47"/>
      <c r="B609" s="47"/>
      <c r="C609" s="48"/>
      <c r="D609" s="48"/>
      <c r="E609" s="48"/>
      <c r="F609" s="48"/>
      <c r="G609" s="48"/>
      <c r="H609" s="49"/>
      <c r="I609" s="49"/>
      <c r="J609" s="49"/>
      <c r="K609" s="49"/>
      <c r="L609" s="49"/>
      <c r="M609" s="49"/>
      <c r="N609" s="49"/>
      <c r="O609" s="48"/>
      <c r="P609" s="48"/>
      <c r="Q609" s="49"/>
      <c r="R609" s="49"/>
      <c r="S609" s="10"/>
      <c r="T609" s="10"/>
      <c r="U609" s="10"/>
      <c r="V609" s="10"/>
      <c r="W609" s="10"/>
      <c r="X609" s="10"/>
      <c r="Y609" s="10"/>
      <c r="Z609" s="10"/>
      <c r="AA609" s="10"/>
    </row>
    <row r="610" hidden="1">
      <c r="A610" s="47"/>
      <c r="B610" s="47"/>
      <c r="C610" s="48"/>
      <c r="D610" s="48"/>
      <c r="E610" s="48"/>
      <c r="F610" s="48"/>
      <c r="G610" s="48"/>
      <c r="H610" s="49"/>
      <c r="I610" s="49"/>
      <c r="J610" s="49"/>
      <c r="K610" s="49"/>
      <c r="L610" s="49"/>
      <c r="M610" s="49"/>
      <c r="N610" s="49"/>
      <c r="O610" s="48"/>
      <c r="P610" s="48"/>
      <c r="Q610" s="49"/>
      <c r="R610" s="49"/>
      <c r="S610" s="10"/>
      <c r="T610" s="10"/>
      <c r="U610" s="10"/>
      <c r="V610" s="10"/>
      <c r="W610" s="10"/>
      <c r="X610" s="10"/>
      <c r="Y610" s="10"/>
      <c r="Z610" s="10"/>
      <c r="AA610" s="10"/>
    </row>
    <row r="611" hidden="1">
      <c r="A611" s="47"/>
      <c r="B611" s="47"/>
      <c r="C611" s="48"/>
      <c r="D611" s="48"/>
      <c r="E611" s="48"/>
      <c r="F611" s="48"/>
      <c r="G611" s="48"/>
      <c r="H611" s="49"/>
      <c r="I611" s="49"/>
      <c r="J611" s="49"/>
      <c r="K611" s="49"/>
      <c r="L611" s="49"/>
      <c r="M611" s="49"/>
      <c r="N611" s="49"/>
      <c r="O611" s="48"/>
      <c r="P611" s="48"/>
      <c r="Q611" s="49"/>
      <c r="R611" s="49"/>
      <c r="S611" s="10"/>
      <c r="T611" s="10"/>
      <c r="U611" s="10"/>
      <c r="V611" s="10"/>
      <c r="W611" s="10"/>
      <c r="X611" s="10"/>
      <c r="Y611" s="10"/>
      <c r="Z611" s="10"/>
      <c r="AA611" s="10"/>
    </row>
    <row r="612" hidden="1">
      <c r="A612" s="47"/>
      <c r="B612" s="47"/>
      <c r="C612" s="48"/>
      <c r="D612" s="48"/>
      <c r="E612" s="48"/>
      <c r="F612" s="48"/>
      <c r="G612" s="48"/>
      <c r="H612" s="49"/>
      <c r="I612" s="49"/>
      <c r="J612" s="49"/>
      <c r="K612" s="49"/>
      <c r="L612" s="49"/>
      <c r="M612" s="49"/>
      <c r="N612" s="49"/>
      <c r="O612" s="48"/>
      <c r="P612" s="48"/>
      <c r="Q612" s="49"/>
      <c r="R612" s="49"/>
      <c r="S612" s="10"/>
      <c r="T612" s="10"/>
      <c r="U612" s="10"/>
      <c r="V612" s="10"/>
      <c r="W612" s="10"/>
      <c r="X612" s="10"/>
      <c r="Y612" s="10"/>
      <c r="Z612" s="10"/>
      <c r="AA612" s="10"/>
    </row>
    <row r="613" hidden="1">
      <c r="A613" s="47"/>
      <c r="B613" s="47"/>
      <c r="C613" s="48"/>
      <c r="D613" s="48"/>
      <c r="E613" s="48"/>
      <c r="F613" s="48"/>
      <c r="G613" s="48"/>
      <c r="H613" s="49"/>
      <c r="I613" s="49"/>
      <c r="J613" s="49"/>
      <c r="K613" s="49"/>
      <c r="L613" s="49"/>
      <c r="M613" s="49"/>
      <c r="N613" s="49"/>
      <c r="O613" s="48"/>
      <c r="P613" s="48"/>
      <c r="Q613" s="49"/>
      <c r="R613" s="49"/>
      <c r="S613" s="10"/>
      <c r="T613" s="10"/>
      <c r="U613" s="10"/>
      <c r="V613" s="10"/>
      <c r="W613" s="10"/>
      <c r="X613" s="10"/>
      <c r="Y613" s="10"/>
      <c r="Z613" s="10"/>
      <c r="AA613" s="10"/>
    </row>
    <row r="614" hidden="1">
      <c r="A614" s="47"/>
      <c r="B614" s="47"/>
      <c r="C614" s="48"/>
      <c r="D614" s="48"/>
      <c r="E614" s="48"/>
      <c r="F614" s="48"/>
      <c r="G614" s="48"/>
      <c r="H614" s="49"/>
      <c r="I614" s="49"/>
      <c r="J614" s="49"/>
      <c r="K614" s="49"/>
      <c r="L614" s="49"/>
      <c r="M614" s="49"/>
      <c r="N614" s="49"/>
      <c r="O614" s="48"/>
      <c r="P614" s="48"/>
      <c r="Q614" s="49"/>
      <c r="R614" s="49"/>
      <c r="S614" s="10"/>
      <c r="T614" s="10"/>
      <c r="U614" s="10"/>
      <c r="V614" s="10"/>
      <c r="W614" s="10"/>
      <c r="X614" s="10"/>
      <c r="Y614" s="10"/>
      <c r="Z614" s="10"/>
      <c r="AA614" s="10"/>
    </row>
    <row r="615" hidden="1">
      <c r="A615" s="47"/>
      <c r="B615" s="47"/>
      <c r="C615" s="48"/>
      <c r="D615" s="48"/>
      <c r="E615" s="48"/>
      <c r="F615" s="48"/>
      <c r="G615" s="48"/>
      <c r="H615" s="49"/>
      <c r="I615" s="49"/>
      <c r="J615" s="49"/>
      <c r="K615" s="49"/>
      <c r="L615" s="49"/>
      <c r="M615" s="49"/>
      <c r="N615" s="49"/>
      <c r="O615" s="48"/>
      <c r="P615" s="48"/>
      <c r="Q615" s="49"/>
      <c r="R615" s="49"/>
      <c r="S615" s="10"/>
      <c r="T615" s="10"/>
      <c r="U615" s="10"/>
      <c r="V615" s="10"/>
      <c r="W615" s="10"/>
      <c r="X615" s="10"/>
      <c r="Y615" s="10"/>
      <c r="Z615" s="10"/>
      <c r="AA615" s="10"/>
    </row>
    <row r="616" hidden="1">
      <c r="A616" s="47"/>
      <c r="B616" s="47"/>
      <c r="C616" s="48"/>
      <c r="D616" s="48"/>
      <c r="E616" s="48"/>
      <c r="F616" s="48"/>
      <c r="G616" s="48"/>
      <c r="H616" s="49"/>
      <c r="I616" s="49"/>
      <c r="J616" s="49"/>
      <c r="K616" s="49"/>
      <c r="L616" s="49"/>
      <c r="M616" s="49"/>
      <c r="N616" s="49"/>
      <c r="O616" s="48"/>
      <c r="P616" s="48"/>
      <c r="Q616" s="49"/>
      <c r="R616" s="49"/>
      <c r="S616" s="10"/>
      <c r="T616" s="10"/>
      <c r="U616" s="10"/>
      <c r="V616" s="10"/>
      <c r="W616" s="10"/>
      <c r="X616" s="10"/>
      <c r="Y616" s="10"/>
      <c r="Z616" s="10"/>
      <c r="AA616" s="10"/>
    </row>
    <row r="617" hidden="1">
      <c r="A617" s="47"/>
      <c r="B617" s="47"/>
      <c r="C617" s="48"/>
      <c r="D617" s="48"/>
      <c r="E617" s="48"/>
      <c r="F617" s="48"/>
      <c r="G617" s="48"/>
      <c r="H617" s="49"/>
      <c r="I617" s="49"/>
      <c r="J617" s="49"/>
      <c r="K617" s="49"/>
      <c r="L617" s="49"/>
      <c r="M617" s="49"/>
      <c r="N617" s="49"/>
      <c r="O617" s="48"/>
      <c r="P617" s="48"/>
      <c r="Q617" s="49"/>
      <c r="R617" s="49"/>
      <c r="S617" s="10"/>
      <c r="T617" s="10"/>
      <c r="U617" s="10"/>
      <c r="V617" s="10"/>
      <c r="W617" s="10"/>
      <c r="X617" s="10"/>
      <c r="Y617" s="10"/>
      <c r="Z617" s="10"/>
      <c r="AA617" s="10"/>
    </row>
    <row r="618" hidden="1">
      <c r="A618" s="47"/>
      <c r="B618" s="47"/>
      <c r="C618" s="48"/>
      <c r="D618" s="48"/>
      <c r="E618" s="48"/>
      <c r="F618" s="48"/>
      <c r="G618" s="48"/>
      <c r="H618" s="49"/>
      <c r="I618" s="49"/>
      <c r="J618" s="49"/>
      <c r="K618" s="49"/>
      <c r="L618" s="49"/>
      <c r="M618" s="49"/>
      <c r="N618" s="49"/>
      <c r="O618" s="48"/>
      <c r="P618" s="48"/>
      <c r="Q618" s="49"/>
      <c r="R618" s="49"/>
      <c r="S618" s="10"/>
      <c r="T618" s="10"/>
      <c r="U618" s="10"/>
      <c r="V618" s="10"/>
      <c r="W618" s="10"/>
      <c r="X618" s="10"/>
      <c r="Y618" s="10"/>
      <c r="Z618" s="10"/>
      <c r="AA618" s="10"/>
    </row>
    <row r="619" hidden="1">
      <c r="A619" s="47"/>
      <c r="B619" s="47"/>
      <c r="C619" s="48"/>
      <c r="D619" s="48"/>
      <c r="E619" s="48"/>
      <c r="F619" s="48"/>
      <c r="G619" s="48"/>
      <c r="H619" s="49"/>
      <c r="I619" s="49"/>
      <c r="J619" s="49"/>
      <c r="K619" s="49"/>
      <c r="L619" s="49"/>
      <c r="M619" s="49"/>
      <c r="N619" s="49"/>
      <c r="O619" s="48"/>
      <c r="P619" s="48"/>
      <c r="Q619" s="49"/>
      <c r="R619" s="49"/>
      <c r="S619" s="10"/>
      <c r="T619" s="10"/>
      <c r="U619" s="10"/>
      <c r="V619" s="10"/>
      <c r="W619" s="10"/>
      <c r="X619" s="10"/>
      <c r="Y619" s="10"/>
      <c r="Z619" s="10"/>
      <c r="AA619" s="10"/>
    </row>
    <row r="620" hidden="1">
      <c r="A620" s="47"/>
      <c r="B620" s="47"/>
      <c r="C620" s="48"/>
      <c r="D620" s="48"/>
      <c r="E620" s="48"/>
      <c r="F620" s="48"/>
      <c r="G620" s="48"/>
      <c r="H620" s="49"/>
      <c r="I620" s="49"/>
      <c r="J620" s="49"/>
      <c r="K620" s="49"/>
      <c r="L620" s="49"/>
      <c r="M620" s="49"/>
      <c r="N620" s="49"/>
      <c r="O620" s="48"/>
      <c r="P620" s="48"/>
      <c r="Q620" s="49"/>
      <c r="R620" s="49"/>
      <c r="S620" s="10"/>
      <c r="T620" s="10"/>
      <c r="U620" s="10"/>
      <c r="V620" s="10"/>
      <c r="W620" s="10"/>
      <c r="X620" s="10"/>
      <c r="Y620" s="10"/>
      <c r="Z620" s="10"/>
      <c r="AA620" s="10"/>
    </row>
    <row r="621" hidden="1">
      <c r="A621" s="47"/>
      <c r="B621" s="47"/>
      <c r="C621" s="48"/>
      <c r="D621" s="48"/>
      <c r="E621" s="48"/>
      <c r="F621" s="48"/>
      <c r="G621" s="48"/>
      <c r="H621" s="49"/>
      <c r="I621" s="49"/>
      <c r="J621" s="49"/>
      <c r="K621" s="49"/>
      <c r="L621" s="49"/>
      <c r="M621" s="49"/>
      <c r="N621" s="49"/>
      <c r="O621" s="48"/>
      <c r="P621" s="48"/>
      <c r="Q621" s="49"/>
      <c r="R621" s="49"/>
      <c r="S621" s="10"/>
      <c r="T621" s="10"/>
      <c r="U621" s="10"/>
      <c r="V621" s="10"/>
      <c r="W621" s="10"/>
      <c r="X621" s="10"/>
      <c r="Y621" s="10"/>
      <c r="Z621" s="10"/>
      <c r="AA621" s="10"/>
    </row>
    <row r="622" hidden="1">
      <c r="A622" s="47"/>
      <c r="B622" s="47"/>
      <c r="C622" s="48"/>
      <c r="D622" s="48"/>
      <c r="E622" s="48"/>
      <c r="F622" s="48"/>
      <c r="G622" s="48"/>
      <c r="H622" s="49"/>
      <c r="I622" s="49"/>
      <c r="J622" s="49"/>
      <c r="K622" s="49"/>
      <c r="L622" s="49"/>
      <c r="M622" s="49"/>
      <c r="N622" s="49"/>
      <c r="O622" s="48"/>
      <c r="P622" s="48"/>
      <c r="Q622" s="49"/>
      <c r="R622" s="49"/>
      <c r="S622" s="10"/>
      <c r="T622" s="10"/>
      <c r="U622" s="10"/>
      <c r="V622" s="10"/>
      <c r="W622" s="10"/>
      <c r="X622" s="10"/>
      <c r="Y622" s="10"/>
      <c r="Z622" s="10"/>
      <c r="AA622" s="10"/>
    </row>
    <row r="623" hidden="1">
      <c r="A623" s="47"/>
      <c r="B623" s="47"/>
      <c r="C623" s="48"/>
      <c r="D623" s="48"/>
      <c r="E623" s="48"/>
      <c r="F623" s="48"/>
      <c r="G623" s="48"/>
      <c r="H623" s="49"/>
      <c r="I623" s="49"/>
      <c r="J623" s="49"/>
      <c r="K623" s="49"/>
      <c r="L623" s="49"/>
      <c r="M623" s="49"/>
      <c r="N623" s="49"/>
      <c r="O623" s="48"/>
      <c r="P623" s="48"/>
      <c r="Q623" s="49"/>
      <c r="R623" s="49"/>
      <c r="S623" s="10"/>
      <c r="T623" s="10"/>
      <c r="U623" s="10"/>
      <c r="V623" s="10"/>
      <c r="W623" s="10"/>
      <c r="X623" s="10"/>
      <c r="Y623" s="10"/>
      <c r="Z623" s="10"/>
      <c r="AA623" s="10"/>
    </row>
    <row r="624" hidden="1">
      <c r="A624" s="47"/>
      <c r="B624" s="47"/>
      <c r="C624" s="48"/>
      <c r="D624" s="48"/>
      <c r="E624" s="48"/>
      <c r="F624" s="48"/>
      <c r="G624" s="48"/>
      <c r="H624" s="49"/>
      <c r="I624" s="49"/>
      <c r="J624" s="49"/>
      <c r="K624" s="49"/>
      <c r="L624" s="49"/>
      <c r="M624" s="49"/>
      <c r="N624" s="49"/>
      <c r="O624" s="48"/>
      <c r="P624" s="48"/>
      <c r="Q624" s="49"/>
      <c r="R624" s="49"/>
      <c r="S624" s="10"/>
      <c r="T624" s="10"/>
      <c r="U624" s="10"/>
      <c r="V624" s="10"/>
      <c r="W624" s="10"/>
      <c r="X624" s="10"/>
      <c r="Y624" s="10"/>
      <c r="Z624" s="10"/>
      <c r="AA624" s="10"/>
    </row>
    <row r="625" hidden="1">
      <c r="A625" s="47"/>
      <c r="B625" s="47"/>
      <c r="C625" s="48"/>
      <c r="D625" s="48"/>
      <c r="E625" s="48"/>
      <c r="F625" s="48"/>
      <c r="G625" s="48"/>
      <c r="H625" s="49"/>
      <c r="I625" s="49"/>
      <c r="J625" s="49"/>
      <c r="K625" s="49"/>
      <c r="L625" s="49"/>
      <c r="M625" s="49"/>
      <c r="N625" s="49"/>
      <c r="O625" s="48"/>
      <c r="P625" s="48"/>
      <c r="Q625" s="49"/>
      <c r="R625" s="49"/>
      <c r="S625" s="10"/>
      <c r="T625" s="10"/>
      <c r="U625" s="10"/>
      <c r="V625" s="10"/>
      <c r="W625" s="10"/>
      <c r="X625" s="10"/>
      <c r="Y625" s="10"/>
      <c r="Z625" s="10"/>
      <c r="AA625" s="10"/>
    </row>
    <row r="626" hidden="1">
      <c r="A626" s="47"/>
      <c r="B626" s="47"/>
      <c r="C626" s="48"/>
      <c r="D626" s="48"/>
      <c r="E626" s="48"/>
      <c r="F626" s="48"/>
      <c r="G626" s="48"/>
      <c r="H626" s="49"/>
      <c r="I626" s="49"/>
      <c r="J626" s="49"/>
      <c r="K626" s="49"/>
      <c r="L626" s="49"/>
      <c r="M626" s="49"/>
      <c r="N626" s="49"/>
      <c r="O626" s="48"/>
      <c r="P626" s="48"/>
      <c r="Q626" s="49"/>
      <c r="R626" s="49"/>
      <c r="S626" s="10"/>
      <c r="T626" s="10"/>
      <c r="U626" s="10"/>
      <c r="V626" s="10"/>
      <c r="W626" s="10"/>
      <c r="X626" s="10"/>
      <c r="Y626" s="10"/>
      <c r="Z626" s="10"/>
      <c r="AA626" s="10"/>
    </row>
    <row r="627" hidden="1">
      <c r="A627" s="47"/>
      <c r="B627" s="47"/>
      <c r="C627" s="48"/>
      <c r="D627" s="48"/>
      <c r="E627" s="48"/>
      <c r="F627" s="48"/>
      <c r="G627" s="48"/>
      <c r="H627" s="49"/>
      <c r="I627" s="49"/>
      <c r="J627" s="49"/>
      <c r="K627" s="49"/>
      <c r="L627" s="49"/>
      <c r="M627" s="49"/>
      <c r="N627" s="49"/>
      <c r="O627" s="48"/>
      <c r="P627" s="48"/>
      <c r="Q627" s="49"/>
      <c r="R627" s="49"/>
      <c r="S627" s="10"/>
      <c r="T627" s="10"/>
      <c r="U627" s="10"/>
      <c r="V627" s="10"/>
      <c r="W627" s="10"/>
      <c r="X627" s="10"/>
      <c r="Y627" s="10"/>
      <c r="Z627" s="10"/>
      <c r="AA627" s="10"/>
    </row>
    <row r="628" hidden="1">
      <c r="A628" s="47"/>
      <c r="B628" s="47"/>
      <c r="C628" s="48"/>
      <c r="D628" s="48"/>
      <c r="E628" s="48"/>
      <c r="F628" s="48"/>
      <c r="G628" s="48"/>
      <c r="H628" s="49"/>
      <c r="I628" s="49"/>
      <c r="J628" s="49"/>
      <c r="K628" s="49"/>
      <c r="L628" s="49"/>
      <c r="M628" s="49"/>
      <c r="N628" s="49"/>
      <c r="O628" s="48"/>
      <c r="P628" s="48"/>
      <c r="Q628" s="49"/>
      <c r="R628" s="49"/>
      <c r="S628" s="10"/>
      <c r="T628" s="10"/>
      <c r="U628" s="10"/>
      <c r="V628" s="10"/>
      <c r="W628" s="10"/>
      <c r="X628" s="10"/>
      <c r="Y628" s="10"/>
      <c r="Z628" s="10"/>
      <c r="AA628" s="10"/>
    </row>
    <row r="629" hidden="1">
      <c r="A629" s="47"/>
      <c r="B629" s="47"/>
      <c r="C629" s="48"/>
      <c r="D629" s="48"/>
      <c r="E629" s="48"/>
      <c r="F629" s="48"/>
      <c r="G629" s="48"/>
      <c r="H629" s="49"/>
      <c r="I629" s="49"/>
      <c r="J629" s="49"/>
      <c r="K629" s="49"/>
      <c r="L629" s="49"/>
      <c r="M629" s="49"/>
      <c r="N629" s="49"/>
      <c r="O629" s="48"/>
      <c r="P629" s="48"/>
      <c r="Q629" s="49"/>
      <c r="R629" s="49"/>
      <c r="S629" s="10"/>
      <c r="T629" s="10"/>
      <c r="U629" s="10"/>
      <c r="V629" s="10"/>
      <c r="W629" s="10"/>
      <c r="X629" s="10"/>
      <c r="Y629" s="10"/>
      <c r="Z629" s="10"/>
      <c r="AA629" s="10"/>
    </row>
    <row r="630" hidden="1">
      <c r="A630" s="47"/>
      <c r="B630" s="47"/>
      <c r="C630" s="48"/>
      <c r="D630" s="48"/>
      <c r="E630" s="48"/>
      <c r="F630" s="48"/>
      <c r="G630" s="48"/>
      <c r="H630" s="49"/>
      <c r="I630" s="49"/>
      <c r="J630" s="49"/>
      <c r="K630" s="49"/>
      <c r="L630" s="49"/>
      <c r="M630" s="49"/>
      <c r="N630" s="49"/>
      <c r="O630" s="48"/>
      <c r="P630" s="48"/>
      <c r="Q630" s="49"/>
      <c r="R630" s="49"/>
      <c r="S630" s="10"/>
      <c r="T630" s="10"/>
      <c r="U630" s="10"/>
      <c r="V630" s="10"/>
      <c r="W630" s="10"/>
      <c r="X630" s="10"/>
      <c r="Y630" s="10"/>
      <c r="Z630" s="10"/>
      <c r="AA630" s="10"/>
    </row>
    <row r="631" hidden="1">
      <c r="A631" s="47"/>
      <c r="B631" s="47"/>
      <c r="C631" s="48"/>
      <c r="D631" s="48"/>
      <c r="E631" s="48"/>
      <c r="F631" s="48"/>
      <c r="G631" s="48"/>
      <c r="H631" s="49"/>
      <c r="I631" s="49"/>
      <c r="J631" s="49"/>
      <c r="K631" s="49"/>
      <c r="L631" s="49"/>
      <c r="M631" s="49"/>
      <c r="N631" s="49"/>
      <c r="O631" s="48"/>
      <c r="P631" s="48"/>
      <c r="Q631" s="49"/>
      <c r="R631" s="49"/>
      <c r="S631" s="10"/>
      <c r="T631" s="10"/>
      <c r="U631" s="10"/>
      <c r="V631" s="10"/>
      <c r="W631" s="10"/>
      <c r="X631" s="10"/>
      <c r="Y631" s="10"/>
      <c r="Z631" s="10"/>
      <c r="AA631" s="10"/>
    </row>
    <row r="632" hidden="1">
      <c r="A632" s="47"/>
      <c r="B632" s="47"/>
      <c r="C632" s="48"/>
      <c r="D632" s="48"/>
      <c r="E632" s="48"/>
      <c r="F632" s="48"/>
      <c r="G632" s="48"/>
      <c r="H632" s="49"/>
      <c r="I632" s="49"/>
      <c r="J632" s="49"/>
      <c r="K632" s="49"/>
      <c r="L632" s="49"/>
      <c r="M632" s="49"/>
      <c r="N632" s="49"/>
      <c r="O632" s="48"/>
      <c r="P632" s="48"/>
      <c r="Q632" s="49"/>
      <c r="R632" s="49"/>
      <c r="S632" s="10"/>
      <c r="T632" s="10"/>
      <c r="U632" s="10"/>
      <c r="V632" s="10"/>
      <c r="W632" s="10"/>
      <c r="X632" s="10"/>
      <c r="Y632" s="10"/>
      <c r="Z632" s="10"/>
      <c r="AA632" s="10"/>
    </row>
    <row r="633" hidden="1">
      <c r="A633" s="47"/>
      <c r="B633" s="47"/>
      <c r="C633" s="48"/>
      <c r="D633" s="48"/>
      <c r="E633" s="48"/>
      <c r="F633" s="48"/>
      <c r="G633" s="48"/>
      <c r="H633" s="49"/>
      <c r="I633" s="49"/>
      <c r="J633" s="49"/>
      <c r="K633" s="49"/>
      <c r="L633" s="49"/>
      <c r="M633" s="49"/>
      <c r="N633" s="49"/>
      <c r="O633" s="48"/>
      <c r="P633" s="48"/>
      <c r="Q633" s="49"/>
      <c r="R633" s="49"/>
      <c r="S633" s="10"/>
      <c r="T633" s="10"/>
      <c r="U633" s="10"/>
      <c r="V633" s="10"/>
      <c r="W633" s="10"/>
      <c r="X633" s="10"/>
      <c r="Y633" s="10"/>
      <c r="Z633" s="10"/>
      <c r="AA633" s="10"/>
    </row>
    <row r="634" hidden="1">
      <c r="A634" s="47"/>
      <c r="B634" s="47"/>
      <c r="C634" s="48"/>
      <c r="D634" s="48"/>
      <c r="E634" s="48"/>
      <c r="F634" s="48"/>
      <c r="G634" s="48"/>
      <c r="H634" s="49"/>
      <c r="I634" s="49"/>
      <c r="J634" s="49"/>
      <c r="K634" s="49"/>
      <c r="L634" s="49"/>
      <c r="M634" s="49"/>
      <c r="N634" s="49"/>
      <c r="O634" s="48"/>
      <c r="P634" s="48"/>
      <c r="Q634" s="49"/>
      <c r="R634" s="49"/>
      <c r="S634" s="10"/>
      <c r="T634" s="10"/>
      <c r="U634" s="10"/>
      <c r="V634" s="10"/>
      <c r="W634" s="10"/>
      <c r="X634" s="10"/>
      <c r="Y634" s="10"/>
      <c r="Z634" s="10"/>
      <c r="AA634" s="10"/>
    </row>
    <row r="635" hidden="1">
      <c r="A635" s="47"/>
      <c r="B635" s="47"/>
      <c r="C635" s="48"/>
      <c r="D635" s="48"/>
      <c r="E635" s="48"/>
      <c r="F635" s="48"/>
      <c r="G635" s="48"/>
      <c r="H635" s="49"/>
      <c r="I635" s="49"/>
      <c r="J635" s="49"/>
      <c r="K635" s="49"/>
      <c r="L635" s="49"/>
      <c r="M635" s="49"/>
      <c r="N635" s="49"/>
      <c r="O635" s="48"/>
      <c r="P635" s="48"/>
      <c r="Q635" s="49"/>
      <c r="R635" s="49"/>
      <c r="S635" s="10"/>
      <c r="T635" s="10"/>
      <c r="U635" s="10"/>
      <c r="V635" s="10"/>
      <c r="W635" s="10"/>
      <c r="X635" s="10"/>
      <c r="Y635" s="10"/>
      <c r="Z635" s="10"/>
      <c r="AA635" s="10"/>
    </row>
    <row r="636" hidden="1">
      <c r="A636" s="47"/>
      <c r="B636" s="47"/>
      <c r="C636" s="48"/>
      <c r="D636" s="48"/>
      <c r="E636" s="48"/>
      <c r="F636" s="48"/>
      <c r="G636" s="48"/>
      <c r="H636" s="49"/>
      <c r="I636" s="49"/>
      <c r="J636" s="49"/>
      <c r="K636" s="49"/>
      <c r="L636" s="49"/>
      <c r="M636" s="49"/>
      <c r="N636" s="49"/>
      <c r="O636" s="48"/>
      <c r="P636" s="48"/>
      <c r="Q636" s="49"/>
      <c r="R636" s="49"/>
      <c r="S636" s="10"/>
      <c r="T636" s="10"/>
      <c r="U636" s="10"/>
      <c r="V636" s="10"/>
      <c r="W636" s="10"/>
      <c r="X636" s="10"/>
      <c r="Y636" s="10"/>
      <c r="Z636" s="10"/>
      <c r="AA636" s="10"/>
    </row>
    <row r="637" hidden="1">
      <c r="A637" s="47"/>
      <c r="B637" s="47"/>
      <c r="C637" s="48"/>
      <c r="D637" s="48"/>
      <c r="E637" s="48"/>
      <c r="F637" s="48"/>
      <c r="G637" s="48"/>
      <c r="H637" s="49"/>
      <c r="I637" s="49"/>
      <c r="J637" s="49"/>
      <c r="K637" s="49"/>
      <c r="L637" s="49"/>
      <c r="M637" s="49"/>
      <c r="N637" s="49"/>
      <c r="O637" s="48"/>
      <c r="P637" s="48"/>
      <c r="Q637" s="49"/>
      <c r="R637" s="49"/>
      <c r="S637" s="10"/>
      <c r="T637" s="10"/>
      <c r="U637" s="10"/>
      <c r="V637" s="10"/>
      <c r="W637" s="10"/>
      <c r="X637" s="10"/>
      <c r="Y637" s="10"/>
      <c r="Z637" s="10"/>
      <c r="AA637" s="10"/>
    </row>
    <row r="638" hidden="1">
      <c r="A638" s="47"/>
      <c r="B638" s="47"/>
      <c r="C638" s="48"/>
      <c r="D638" s="48"/>
      <c r="E638" s="48"/>
      <c r="F638" s="48"/>
      <c r="G638" s="48"/>
      <c r="H638" s="49"/>
      <c r="I638" s="49"/>
      <c r="J638" s="49"/>
      <c r="K638" s="49"/>
      <c r="L638" s="49"/>
      <c r="M638" s="49"/>
      <c r="N638" s="49"/>
      <c r="O638" s="48"/>
      <c r="P638" s="48"/>
      <c r="Q638" s="49"/>
      <c r="R638" s="49"/>
      <c r="S638" s="10"/>
      <c r="T638" s="10"/>
      <c r="U638" s="10"/>
      <c r="V638" s="10"/>
      <c r="W638" s="10"/>
      <c r="X638" s="10"/>
      <c r="Y638" s="10"/>
      <c r="Z638" s="10"/>
      <c r="AA638" s="10"/>
    </row>
    <row r="639" hidden="1">
      <c r="A639" s="47"/>
      <c r="B639" s="47"/>
      <c r="C639" s="48"/>
      <c r="D639" s="48"/>
      <c r="E639" s="48"/>
      <c r="F639" s="48"/>
      <c r="G639" s="48"/>
      <c r="H639" s="49"/>
      <c r="I639" s="49"/>
      <c r="J639" s="49"/>
      <c r="K639" s="49"/>
      <c r="L639" s="49"/>
      <c r="M639" s="49"/>
      <c r="N639" s="49"/>
      <c r="O639" s="48"/>
      <c r="P639" s="48"/>
      <c r="Q639" s="49"/>
      <c r="R639" s="49"/>
      <c r="S639" s="10"/>
      <c r="T639" s="10"/>
      <c r="U639" s="10"/>
      <c r="V639" s="10"/>
      <c r="W639" s="10"/>
      <c r="X639" s="10"/>
      <c r="Y639" s="10"/>
      <c r="Z639" s="10"/>
      <c r="AA639" s="10"/>
    </row>
    <row r="640" hidden="1">
      <c r="A640" s="47"/>
      <c r="B640" s="47"/>
      <c r="C640" s="48"/>
      <c r="D640" s="48"/>
      <c r="E640" s="48"/>
      <c r="F640" s="48"/>
      <c r="G640" s="48"/>
      <c r="H640" s="49"/>
      <c r="I640" s="49"/>
      <c r="J640" s="49"/>
      <c r="K640" s="49"/>
      <c r="L640" s="49"/>
      <c r="M640" s="49"/>
      <c r="N640" s="49"/>
      <c r="O640" s="48"/>
      <c r="P640" s="48"/>
      <c r="Q640" s="49"/>
      <c r="R640" s="49"/>
      <c r="S640" s="10"/>
      <c r="T640" s="10"/>
      <c r="U640" s="10"/>
      <c r="V640" s="10"/>
      <c r="W640" s="10"/>
      <c r="X640" s="10"/>
      <c r="Y640" s="10"/>
      <c r="Z640" s="10"/>
      <c r="AA640" s="10"/>
    </row>
    <row r="641" hidden="1">
      <c r="A641" s="47"/>
      <c r="B641" s="47"/>
      <c r="C641" s="48"/>
      <c r="D641" s="48"/>
      <c r="E641" s="48"/>
      <c r="F641" s="48"/>
      <c r="G641" s="48"/>
      <c r="H641" s="49"/>
      <c r="I641" s="49"/>
      <c r="J641" s="49"/>
      <c r="K641" s="49"/>
      <c r="L641" s="49"/>
      <c r="M641" s="49"/>
      <c r="N641" s="49"/>
      <c r="O641" s="48"/>
      <c r="P641" s="48"/>
      <c r="Q641" s="49"/>
      <c r="R641" s="49"/>
      <c r="S641" s="10"/>
      <c r="T641" s="10"/>
      <c r="U641" s="10"/>
      <c r="V641" s="10"/>
      <c r="W641" s="10"/>
      <c r="X641" s="10"/>
      <c r="Y641" s="10"/>
      <c r="Z641" s="10"/>
      <c r="AA641" s="10"/>
    </row>
    <row r="642" hidden="1">
      <c r="A642" s="47"/>
      <c r="B642" s="47"/>
      <c r="C642" s="48"/>
      <c r="D642" s="48"/>
      <c r="E642" s="48"/>
      <c r="F642" s="48"/>
      <c r="G642" s="48"/>
      <c r="H642" s="49"/>
      <c r="I642" s="49"/>
      <c r="J642" s="49"/>
      <c r="K642" s="49"/>
      <c r="L642" s="49"/>
      <c r="M642" s="49"/>
      <c r="N642" s="49"/>
      <c r="O642" s="48"/>
      <c r="P642" s="48"/>
      <c r="Q642" s="49"/>
      <c r="R642" s="49"/>
      <c r="S642" s="10"/>
      <c r="T642" s="10"/>
      <c r="U642" s="10"/>
      <c r="V642" s="10"/>
      <c r="W642" s="10"/>
      <c r="X642" s="10"/>
      <c r="Y642" s="10"/>
      <c r="Z642" s="10"/>
      <c r="AA642" s="10"/>
    </row>
    <row r="643" hidden="1">
      <c r="A643" s="47"/>
      <c r="B643" s="47"/>
      <c r="C643" s="48"/>
      <c r="D643" s="48"/>
      <c r="E643" s="48"/>
      <c r="F643" s="48"/>
      <c r="G643" s="48"/>
      <c r="H643" s="49"/>
      <c r="I643" s="49"/>
      <c r="J643" s="49"/>
      <c r="K643" s="49"/>
      <c r="L643" s="49"/>
      <c r="M643" s="49"/>
      <c r="N643" s="49"/>
      <c r="O643" s="48"/>
      <c r="P643" s="48"/>
      <c r="Q643" s="49"/>
      <c r="R643" s="49"/>
      <c r="S643" s="10"/>
      <c r="T643" s="10"/>
      <c r="U643" s="10"/>
      <c r="V643" s="10"/>
      <c r="W643" s="10"/>
      <c r="X643" s="10"/>
      <c r="Y643" s="10"/>
      <c r="Z643" s="10"/>
      <c r="AA643" s="10"/>
    </row>
    <row r="644" hidden="1">
      <c r="A644" s="47"/>
      <c r="B644" s="47"/>
      <c r="C644" s="48"/>
      <c r="D644" s="48"/>
      <c r="E644" s="48"/>
      <c r="F644" s="48"/>
      <c r="G644" s="48"/>
      <c r="H644" s="49"/>
      <c r="I644" s="49"/>
      <c r="J644" s="49"/>
      <c r="K644" s="49"/>
      <c r="L644" s="49"/>
      <c r="M644" s="49"/>
      <c r="N644" s="49"/>
      <c r="O644" s="48"/>
      <c r="P644" s="48"/>
      <c r="Q644" s="49"/>
      <c r="R644" s="49"/>
      <c r="S644" s="10"/>
      <c r="T644" s="10"/>
      <c r="U644" s="10"/>
      <c r="V644" s="10"/>
      <c r="W644" s="10"/>
      <c r="X644" s="10"/>
      <c r="Y644" s="10"/>
      <c r="Z644" s="10"/>
      <c r="AA644" s="10"/>
    </row>
    <row r="645" hidden="1">
      <c r="A645" s="47"/>
      <c r="B645" s="47"/>
      <c r="C645" s="48"/>
      <c r="D645" s="48"/>
      <c r="E645" s="48"/>
      <c r="F645" s="48"/>
      <c r="G645" s="48"/>
      <c r="H645" s="49"/>
      <c r="I645" s="49"/>
      <c r="J645" s="49"/>
      <c r="K645" s="49"/>
      <c r="L645" s="49"/>
      <c r="M645" s="49"/>
      <c r="N645" s="49"/>
      <c r="O645" s="48"/>
      <c r="P645" s="48"/>
      <c r="Q645" s="49"/>
      <c r="R645" s="49"/>
      <c r="S645" s="10"/>
      <c r="T645" s="10"/>
      <c r="U645" s="10"/>
      <c r="V645" s="10"/>
      <c r="W645" s="10"/>
      <c r="X645" s="10"/>
      <c r="Y645" s="10"/>
      <c r="Z645" s="10"/>
      <c r="AA645" s="10"/>
    </row>
    <row r="646" hidden="1">
      <c r="A646" s="47"/>
      <c r="B646" s="47"/>
      <c r="C646" s="48"/>
      <c r="D646" s="48"/>
      <c r="E646" s="48"/>
      <c r="F646" s="48"/>
      <c r="G646" s="48"/>
      <c r="H646" s="49"/>
      <c r="I646" s="49"/>
      <c r="J646" s="49"/>
      <c r="K646" s="49"/>
      <c r="L646" s="49"/>
      <c r="M646" s="49"/>
      <c r="N646" s="49"/>
      <c r="O646" s="48"/>
      <c r="P646" s="48"/>
      <c r="Q646" s="49"/>
      <c r="R646" s="49"/>
      <c r="S646" s="10"/>
      <c r="T646" s="10"/>
      <c r="U646" s="10"/>
      <c r="V646" s="10"/>
      <c r="W646" s="10"/>
      <c r="X646" s="10"/>
      <c r="Y646" s="10"/>
      <c r="Z646" s="10"/>
      <c r="AA646" s="10"/>
    </row>
    <row r="647" hidden="1">
      <c r="A647" s="47"/>
      <c r="B647" s="47"/>
      <c r="C647" s="48"/>
      <c r="D647" s="48"/>
      <c r="E647" s="48"/>
      <c r="F647" s="48"/>
      <c r="G647" s="48"/>
      <c r="H647" s="49"/>
      <c r="I647" s="49"/>
      <c r="J647" s="49"/>
      <c r="K647" s="49"/>
      <c r="L647" s="49"/>
      <c r="M647" s="49"/>
      <c r="N647" s="49"/>
      <c r="O647" s="48"/>
      <c r="P647" s="48"/>
      <c r="Q647" s="49"/>
      <c r="R647" s="49"/>
      <c r="S647" s="10"/>
      <c r="T647" s="10"/>
      <c r="U647" s="10"/>
      <c r="V647" s="10"/>
      <c r="W647" s="10"/>
      <c r="X647" s="10"/>
      <c r="Y647" s="10"/>
      <c r="Z647" s="10"/>
      <c r="AA647" s="10"/>
    </row>
    <row r="648" hidden="1">
      <c r="A648" s="47"/>
      <c r="B648" s="47"/>
      <c r="C648" s="48"/>
      <c r="D648" s="48"/>
      <c r="E648" s="48"/>
      <c r="F648" s="48"/>
      <c r="G648" s="48"/>
      <c r="H648" s="49"/>
      <c r="I648" s="49"/>
      <c r="J648" s="49"/>
      <c r="K648" s="49"/>
      <c r="L648" s="49"/>
      <c r="M648" s="49"/>
      <c r="N648" s="49"/>
      <c r="O648" s="48"/>
      <c r="P648" s="48"/>
      <c r="Q648" s="49"/>
      <c r="R648" s="49"/>
      <c r="S648" s="10"/>
      <c r="T648" s="10"/>
      <c r="U648" s="10"/>
      <c r="V648" s="10"/>
      <c r="W648" s="10"/>
      <c r="X648" s="10"/>
      <c r="Y648" s="10"/>
      <c r="Z648" s="10"/>
      <c r="AA648" s="10"/>
    </row>
    <row r="649" hidden="1">
      <c r="A649" s="47"/>
      <c r="B649" s="47"/>
      <c r="C649" s="48"/>
      <c r="D649" s="48"/>
      <c r="E649" s="48"/>
      <c r="F649" s="48"/>
      <c r="G649" s="48"/>
      <c r="H649" s="49"/>
      <c r="I649" s="49"/>
      <c r="J649" s="49"/>
      <c r="K649" s="49"/>
      <c r="L649" s="49"/>
      <c r="M649" s="49"/>
      <c r="N649" s="49"/>
      <c r="O649" s="48"/>
      <c r="P649" s="48"/>
      <c r="Q649" s="49"/>
      <c r="R649" s="49"/>
      <c r="S649" s="10"/>
      <c r="T649" s="10"/>
      <c r="U649" s="10"/>
      <c r="V649" s="10"/>
      <c r="W649" s="10"/>
      <c r="X649" s="10"/>
      <c r="Y649" s="10"/>
      <c r="Z649" s="10"/>
      <c r="AA649" s="10"/>
    </row>
    <row r="650" hidden="1">
      <c r="A650" s="47"/>
      <c r="B650" s="47"/>
      <c r="C650" s="48"/>
      <c r="D650" s="48"/>
      <c r="E650" s="48"/>
      <c r="F650" s="48"/>
      <c r="G650" s="48"/>
      <c r="H650" s="49"/>
      <c r="I650" s="49"/>
      <c r="J650" s="49"/>
      <c r="K650" s="49"/>
      <c r="L650" s="49"/>
      <c r="M650" s="49"/>
      <c r="N650" s="49"/>
      <c r="O650" s="48"/>
      <c r="P650" s="48"/>
      <c r="Q650" s="49"/>
      <c r="R650" s="49"/>
      <c r="S650" s="10"/>
      <c r="T650" s="10"/>
      <c r="U650" s="10"/>
      <c r="V650" s="10"/>
      <c r="W650" s="10"/>
      <c r="X650" s="10"/>
      <c r="Y650" s="10"/>
      <c r="Z650" s="10"/>
      <c r="AA650" s="10"/>
    </row>
    <row r="651" hidden="1">
      <c r="A651" s="47"/>
      <c r="B651" s="47"/>
      <c r="C651" s="48"/>
      <c r="D651" s="48"/>
      <c r="E651" s="48"/>
      <c r="F651" s="48"/>
      <c r="G651" s="48"/>
      <c r="H651" s="49"/>
      <c r="I651" s="49"/>
      <c r="J651" s="49"/>
      <c r="K651" s="49"/>
      <c r="L651" s="49"/>
      <c r="M651" s="49"/>
      <c r="N651" s="49"/>
      <c r="O651" s="48"/>
      <c r="P651" s="48"/>
      <c r="Q651" s="49"/>
      <c r="R651" s="49"/>
      <c r="S651" s="10"/>
      <c r="T651" s="10"/>
      <c r="U651" s="10"/>
      <c r="V651" s="10"/>
      <c r="W651" s="10"/>
      <c r="X651" s="10"/>
      <c r="Y651" s="10"/>
      <c r="Z651" s="10"/>
      <c r="AA651" s="10"/>
    </row>
    <row r="652" hidden="1">
      <c r="A652" s="47"/>
      <c r="B652" s="47"/>
      <c r="C652" s="48"/>
      <c r="D652" s="48"/>
      <c r="E652" s="48"/>
      <c r="F652" s="48"/>
      <c r="G652" s="48"/>
      <c r="H652" s="49"/>
      <c r="I652" s="49"/>
      <c r="J652" s="49"/>
      <c r="K652" s="49"/>
      <c r="L652" s="49"/>
      <c r="M652" s="49"/>
      <c r="N652" s="49"/>
      <c r="O652" s="48"/>
      <c r="P652" s="48"/>
      <c r="Q652" s="49"/>
      <c r="R652" s="49"/>
      <c r="S652" s="10"/>
      <c r="T652" s="10"/>
      <c r="U652" s="10"/>
      <c r="V652" s="10"/>
      <c r="W652" s="10"/>
      <c r="X652" s="10"/>
      <c r="Y652" s="10"/>
      <c r="Z652" s="10"/>
      <c r="AA652" s="10"/>
    </row>
    <row r="653" hidden="1">
      <c r="A653" s="47"/>
      <c r="B653" s="47"/>
      <c r="C653" s="48"/>
      <c r="D653" s="48"/>
      <c r="E653" s="48"/>
      <c r="F653" s="48"/>
      <c r="G653" s="48"/>
      <c r="H653" s="49"/>
      <c r="I653" s="49"/>
      <c r="J653" s="49"/>
      <c r="K653" s="49"/>
      <c r="L653" s="49"/>
      <c r="M653" s="49"/>
      <c r="N653" s="49"/>
      <c r="O653" s="48"/>
      <c r="P653" s="48"/>
      <c r="Q653" s="49"/>
      <c r="R653" s="49"/>
      <c r="S653" s="10"/>
      <c r="T653" s="10"/>
      <c r="U653" s="10"/>
      <c r="V653" s="10"/>
      <c r="W653" s="10"/>
      <c r="X653" s="10"/>
      <c r="Y653" s="10"/>
      <c r="Z653" s="10"/>
      <c r="AA653" s="10"/>
    </row>
    <row r="654" hidden="1">
      <c r="A654" s="47"/>
      <c r="B654" s="47"/>
      <c r="C654" s="48"/>
      <c r="D654" s="48"/>
      <c r="E654" s="48"/>
      <c r="F654" s="48"/>
      <c r="G654" s="48"/>
      <c r="H654" s="49"/>
      <c r="I654" s="49"/>
      <c r="J654" s="49"/>
      <c r="K654" s="49"/>
      <c r="L654" s="49"/>
      <c r="M654" s="49"/>
      <c r="N654" s="49"/>
      <c r="O654" s="48"/>
      <c r="P654" s="48"/>
      <c r="Q654" s="49"/>
      <c r="R654" s="49"/>
      <c r="S654" s="10"/>
      <c r="T654" s="10"/>
      <c r="U654" s="10"/>
      <c r="V654" s="10"/>
      <c r="W654" s="10"/>
      <c r="X654" s="10"/>
      <c r="Y654" s="10"/>
      <c r="Z654" s="10"/>
      <c r="AA654" s="10"/>
    </row>
    <row r="655" hidden="1">
      <c r="A655" s="47"/>
      <c r="B655" s="47"/>
      <c r="C655" s="48"/>
      <c r="D655" s="48"/>
      <c r="E655" s="48"/>
      <c r="F655" s="48"/>
      <c r="G655" s="48"/>
      <c r="H655" s="49"/>
      <c r="I655" s="49"/>
      <c r="J655" s="49"/>
      <c r="K655" s="49"/>
      <c r="L655" s="49"/>
      <c r="M655" s="49"/>
      <c r="N655" s="49"/>
      <c r="O655" s="48"/>
      <c r="P655" s="48"/>
      <c r="Q655" s="49"/>
      <c r="R655" s="49"/>
      <c r="S655" s="10"/>
      <c r="T655" s="10"/>
      <c r="U655" s="10"/>
      <c r="V655" s="10"/>
      <c r="W655" s="10"/>
      <c r="X655" s="10"/>
      <c r="Y655" s="10"/>
      <c r="Z655" s="10"/>
      <c r="AA655" s="10"/>
    </row>
    <row r="656" hidden="1">
      <c r="A656" s="47"/>
      <c r="B656" s="47"/>
      <c r="C656" s="48"/>
      <c r="D656" s="48"/>
      <c r="E656" s="48"/>
      <c r="F656" s="48"/>
      <c r="G656" s="48"/>
      <c r="H656" s="49"/>
      <c r="I656" s="49"/>
      <c r="J656" s="49"/>
      <c r="K656" s="49"/>
      <c r="L656" s="49"/>
      <c r="M656" s="49"/>
      <c r="N656" s="49"/>
      <c r="O656" s="48"/>
      <c r="P656" s="48"/>
      <c r="Q656" s="49"/>
      <c r="R656" s="49"/>
      <c r="S656" s="10"/>
      <c r="T656" s="10"/>
      <c r="U656" s="10"/>
      <c r="V656" s="10"/>
      <c r="W656" s="10"/>
      <c r="X656" s="10"/>
      <c r="Y656" s="10"/>
      <c r="Z656" s="10"/>
      <c r="AA656" s="10"/>
    </row>
    <row r="657" hidden="1">
      <c r="A657" s="47"/>
      <c r="B657" s="47"/>
      <c r="C657" s="48"/>
      <c r="D657" s="48"/>
      <c r="E657" s="48"/>
      <c r="F657" s="48"/>
      <c r="G657" s="48"/>
      <c r="H657" s="49"/>
      <c r="I657" s="49"/>
      <c r="J657" s="49"/>
      <c r="K657" s="49"/>
      <c r="L657" s="49"/>
      <c r="M657" s="49"/>
      <c r="N657" s="49"/>
      <c r="O657" s="48"/>
      <c r="P657" s="48"/>
      <c r="Q657" s="49"/>
      <c r="R657" s="49"/>
      <c r="S657" s="10"/>
      <c r="T657" s="10"/>
      <c r="U657" s="10"/>
      <c r="V657" s="10"/>
      <c r="W657" s="10"/>
      <c r="X657" s="10"/>
      <c r="Y657" s="10"/>
      <c r="Z657" s="10"/>
      <c r="AA657" s="10"/>
    </row>
    <row r="658" hidden="1">
      <c r="A658" s="47"/>
      <c r="B658" s="47"/>
      <c r="C658" s="48"/>
      <c r="D658" s="48"/>
      <c r="E658" s="48"/>
      <c r="F658" s="48"/>
      <c r="G658" s="48"/>
      <c r="H658" s="49"/>
      <c r="I658" s="49"/>
      <c r="J658" s="49"/>
      <c r="K658" s="49"/>
      <c r="L658" s="49"/>
      <c r="M658" s="49"/>
      <c r="N658" s="49"/>
      <c r="O658" s="48"/>
      <c r="P658" s="48"/>
      <c r="Q658" s="49"/>
      <c r="R658" s="49"/>
      <c r="S658" s="10"/>
      <c r="T658" s="10"/>
      <c r="U658" s="10"/>
      <c r="V658" s="10"/>
      <c r="W658" s="10"/>
      <c r="X658" s="10"/>
      <c r="Y658" s="10"/>
      <c r="Z658" s="10"/>
      <c r="AA658" s="10"/>
    </row>
    <row r="659" hidden="1">
      <c r="A659" s="47"/>
      <c r="B659" s="47"/>
      <c r="C659" s="48"/>
      <c r="D659" s="48"/>
      <c r="E659" s="48"/>
      <c r="F659" s="48"/>
      <c r="G659" s="48"/>
      <c r="H659" s="49"/>
      <c r="I659" s="49"/>
      <c r="J659" s="49"/>
      <c r="K659" s="49"/>
      <c r="L659" s="49"/>
      <c r="M659" s="49"/>
      <c r="N659" s="49"/>
      <c r="O659" s="48"/>
      <c r="P659" s="48"/>
      <c r="Q659" s="49"/>
      <c r="R659" s="49"/>
      <c r="S659" s="10"/>
      <c r="T659" s="10"/>
      <c r="U659" s="10"/>
      <c r="V659" s="10"/>
      <c r="W659" s="10"/>
      <c r="X659" s="10"/>
      <c r="Y659" s="10"/>
      <c r="Z659" s="10"/>
      <c r="AA659" s="10"/>
    </row>
    <row r="660" hidden="1">
      <c r="A660" s="47"/>
      <c r="B660" s="47"/>
      <c r="C660" s="48"/>
      <c r="D660" s="48"/>
      <c r="E660" s="48"/>
      <c r="F660" s="48"/>
      <c r="G660" s="48"/>
      <c r="H660" s="49"/>
      <c r="I660" s="49"/>
      <c r="J660" s="49"/>
      <c r="K660" s="49"/>
      <c r="L660" s="49"/>
      <c r="M660" s="49"/>
      <c r="N660" s="49"/>
      <c r="O660" s="48"/>
      <c r="P660" s="48"/>
      <c r="Q660" s="49"/>
      <c r="R660" s="49"/>
      <c r="S660" s="10"/>
      <c r="T660" s="10"/>
      <c r="U660" s="10"/>
      <c r="V660" s="10"/>
      <c r="W660" s="10"/>
      <c r="X660" s="10"/>
      <c r="Y660" s="10"/>
      <c r="Z660" s="10"/>
      <c r="AA660" s="10"/>
    </row>
    <row r="661" hidden="1">
      <c r="A661" s="47"/>
      <c r="B661" s="47"/>
      <c r="C661" s="48"/>
      <c r="D661" s="48"/>
      <c r="E661" s="48"/>
      <c r="F661" s="48"/>
      <c r="G661" s="48"/>
      <c r="H661" s="49"/>
      <c r="I661" s="49"/>
      <c r="J661" s="49"/>
      <c r="K661" s="49"/>
      <c r="L661" s="49"/>
      <c r="M661" s="49"/>
      <c r="N661" s="49"/>
      <c r="O661" s="48"/>
      <c r="P661" s="48"/>
      <c r="Q661" s="49"/>
      <c r="R661" s="49"/>
      <c r="S661" s="10"/>
      <c r="T661" s="10"/>
      <c r="U661" s="10"/>
      <c r="V661" s="10"/>
      <c r="W661" s="10"/>
      <c r="X661" s="10"/>
      <c r="Y661" s="10"/>
      <c r="Z661" s="10"/>
      <c r="AA661" s="10"/>
    </row>
    <row r="662" hidden="1">
      <c r="A662" s="47"/>
      <c r="B662" s="47"/>
      <c r="C662" s="48"/>
      <c r="D662" s="48"/>
      <c r="E662" s="48"/>
      <c r="F662" s="48"/>
      <c r="G662" s="48"/>
      <c r="H662" s="49"/>
      <c r="I662" s="49"/>
      <c r="J662" s="49"/>
      <c r="K662" s="49"/>
      <c r="L662" s="49"/>
      <c r="M662" s="49"/>
      <c r="N662" s="49"/>
      <c r="O662" s="48"/>
      <c r="P662" s="48"/>
      <c r="Q662" s="49"/>
      <c r="R662" s="49"/>
      <c r="S662" s="10"/>
      <c r="T662" s="10"/>
      <c r="U662" s="10"/>
      <c r="V662" s="10"/>
      <c r="W662" s="10"/>
      <c r="X662" s="10"/>
      <c r="Y662" s="10"/>
      <c r="Z662" s="10"/>
      <c r="AA662" s="10"/>
    </row>
    <row r="663" hidden="1">
      <c r="A663" s="47"/>
      <c r="B663" s="47"/>
      <c r="C663" s="48"/>
      <c r="D663" s="48"/>
      <c r="E663" s="48"/>
      <c r="F663" s="48"/>
      <c r="G663" s="48"/>
      <c r="H663" s="49"/>
      <c r="I663" s="49"/>
      <c r="J663" s="49"/>
      <c r="K663" s="49"/>
      <c r="L663" s="49"/>
      <c r="M663" s="49"/>
      <c r="N663" s="49"/>
      <c r="O663" s="48"/>
      <c r="P663" s="48"/>
      <c r="Q663" s="49"/>
      <c r="R663" s="49"/>
      <c r="S663" s="10"/>
      <c r="T663" s="10"/>
      <c r="U663" s="10"/>
      <c r="V663" s="10"/>
      <c r="W663" s="10"/>
      <c r="X663" s="10"/>
      <c r="Y663" s="10"/>
      <c r="Z663" s="10"/>
      <c r="AA663" s="10"/>
    </row>
    <row r="664" hidden="1">
      <c r="A664" s="47"/>
      <c r="B664" s="47"/>
      <c r="C664" s="48"/>
      <c r="D664" s="48"/>
      <c r="E664" s="48"/>
      <c r="F664" s="48"/>
      <c r="G664" s="48"/>
      <c r="H664" s="49"/>
      <c r="I664" s="49"/>
      <c r="J664" s="49"/>
      <c r="K664" s="49"/>
      <c r="L664" s="49"/>
      <c r="M664" s="49"/>
      <c r="N664" s="49"/>
      <c r="O664" s="48"/>
      <c r="P664" s="48"/>
      <c r="Q664" s="49"/>
      <c r="R664" s="49"/>
      <c r="S664" s="10"/>
      <c r="T664" s="10"/>
      <c r="U664" s="10"/>
      <c r="V664" s="10"/>
      <c r="W664" s="10"/>
      <c r="X664" s="10"/>
      <c r="Y664" s="10"/>
      <c r="Z664" s="10"/>
      <c r="AA664" s="10"/>
    </row>
    <row r="665" hidden="1">
      <c r="A665" s="47"/>
      <c r="B665" s="47"/>
      <c r="C665" s="48"/>
      <c r="D665" s="48"/>
      <c r="E665" s="48"/>
      <c r="F665" s="48"/>
      <c r="G665" s="48"/>
      <c r="H665" s="49"/>
      <c r="I665" s="49"/>
      <c r="J665" s="49"/>
      <c r="K665" s="49"/>
      <c r="L665" s="49"/>
      <c r="M665" s="49"/>
      <c r="N665" s="49"/>
      <c r="O665" s="48"/>
      <c r="P665" s="48"/>
      <c r="Q665" s="49"/>
      <c r="R665" s="49"/>
      <c r="S665" s="10"/>
      <c r="T665" s="10"/>
      <c r="U665" s="10"/>
      <c r="V665" s="10"/>
      <c r="W665" s="10"/>
      <c r="X665" s="10"/>
      <c r="Y665" s="10"/>
      <c r="Z665" s="10"/>
      <c r="AA665" s="10"/>
    </row>
    <row r="666" hidden="1">
      <c r="A666" s="47"/>
      <c r="B666" s="47"/>
      <c r="C666" s="48"/>
      <c r="D666" s="48"/>
      <c r="E666" s="48"/>
      <c r="F666" s="48"/>
      <c r="G666" s="48"/>
      <c r="H666" s="49"/>
      <c r="I666" s="49"/>
      <c r="J666" s="49"/>
      <c r="K666" s="49"/>
      <c r="L666" s="49"/>
      <c r="M666" s="49"/>
      <c r="N666" s="49"/>
      <c r="O666" s="48"/>
      <c r="P666" s="48"/>
      <c r="Q666" s="49"/>
      <c r="R666" s="49"/>
      <c r="S666" s="10"/>
      <c r="T666" s="10"/>
      <c r="U666" s="10"/>
      <c r="V666" s="10"/>
      <c r="W666" s="10"/>
      <c r="X666" s="10"/>
      <c r="Y666" s="10"/>
      <c r="Z666" s="10"/>
      <c r="AA666" s="10"/>
    </row>
    <row r="667" hidden="1">
      <c r="A667" s="47"/>
      <c r="B667" s="47"/>
      <c r="C667" s="48"/>
      <c r="D667" s="48"/>
      <c r="E667" s="48"/>
      <c r="F667" s="48"/>
      <c r="G667" s="48"/>
      <c r="H667" s="49"/>
      <c r="I667" s="49"/>
      <c r="J667" s="49"/>
      <c r="K667" s="49"/>
      <c r="L667" s="49"/>
      <c r="M667" s="49"/>
      <c r="N667" s="49"/>
      <c r="O667" s="48"/>
      <c r="P667" s="48"/>
      <c r="Q667" s="49"/>
      <c r="R667" s="49"/>
      <c r="S667" s="10"/>
      <c r="T667" s="10"/>
      <c r="U667" s="10"/>
      <c r="V667" s="10"/>
      <c r="W667" s="10"/>
      <c r="X667" s="10"/>
      <c r="Y667" s="10"/>
      <c r="Z667" s="10"/>
      <c r="AA667" s="10"/>
    </row>
    <row r="668" hidden="1">
      <c r="A668" s="47"/>
      <c r="B668" s="47"/>
      <c r="C668" s="48"/>
      <c r="D668" s="48"/>
      <c r="E668" s="48"/>
      <c r="F668" s="48"/>
      <c r="G668" s="48"/>
      <c r="H668" s="49"/>
      <c r="I668" s="49"/>
      <c r="J668" s="49"/>
      <c r="K668" s="49"/>
      <c r="L668" s="49"/>
      <c r="M668" s="49"/>
      <c r="N668" s="49"/>
      <c r="O668" s="48"/>
      <c r="P668" s="48"/>
      <c r="Q668" s="49"/>
      <c r="R668" s="49"/>
      <c r="S668" s="10"/>
      <c r="T668" s="10"/>
      <c r="U668" s="10"/>
      <c r="V668" s="10"/>
      <c r="W668" s="10"/>
      <c r="X668" s="10"/>
      <c r="Y668" s="10"/>
      <c r="Z668" s="10"/>
      <c r="AA668" s="10"/>
    </row>
    <row r="669" hidden="1">
      <c r="A669" s="47"/>
      <c r="B669" s="47"/>
      <c r="C669" s="48"/>
      <c r="D669" s="48"/>
      <c r="E669" s="48"/>
      <c r="F669" s="48"/>
      <c r="G669" s="48"/>
      <c r="H669" s="49"/>
      <c r="I669" s="49"/>
      <c r="J669" s="49"/>
      <c r="K669" s="49"/>
      <c r="L669" s="49"/>
      <c r="M669" s="49"/>
      <c r="N669" s="49"/>
      <c r="O669" s="48"/>
      <c r="P669" s="48"/>
      <c r="Q669" s="49"/>
      <c r="R669" s="49"/>
      <c r="S669" s="10"/>
      <c r="T669" s="10"/>
      <c r="U669" s="10"/>
      <c r="V669" s="10"/>
      <c r="W669" s="10"/>
      <c r="X669" s="10"/>
      <c r="Y669" s="10"/>
      <c r="Z669" s="10"/>
      <c r="AA669" s="10"/>
    </row>
    <row r="670" hidden="1">
      <c r="A670" s="47"/>
      <c r="B670" s="47"/>
      <c r="C670" s="48"/>
      <c r="D670" s="48"/>
      <c r="E670" s="48"/>
      <c r="F670" s="48"/>
      <c r="G670" s="48"/>
      <c r="H670" s="49"/>
      <c r="I670" s="49"/>
      <c r="J670" s="49"/>
      <c r="K670" s="49"/>
      <c r="L670" s="49"/>
      <c r="M670" s="49"/>
      <c r="N670" s="49"/>
      <c r="O670" s="48"/>
      <c r="P670" s="48"/>
      <c r="Q670" s="49"/>
      <c r="R670" s="49"/>
      <c r="S670" s="10"/>
      <c r="T670" s="10"/>
      <c r="U670" s="10"/>
      <c r="V670" s="10"/>
      <c r="W670" s="10"/>
      <c r="X670" s="10"/>
      <c r="Y670" s="10"/>
      <c r="Z670" s="10"/>
      <c r="AA670" s="10"/>
    </row>
    <row r="671" hidden="1">
      <c r="A671" s="47"/>
      <c r="B671" s="47"/>
      <c r="C671" s="48"/>
      <c r="D671" s="48"/>
      <c r="E671" s="48"/>
      <c r="F671" s="48"/>
      <c r="G671" s="48"/>
      <c r="H671" s="49"/>
      <c r="I671" s="49"/>
      <c r="J671" s="49"/>
      <c r="K671" s="49"/>
      <c r="L671" s="49"/>
      <c r="M671" s="49"/>
      <c r="N671" s="49"/>
      <c r="O671" s="48"/>
      <c r="P671" s="48"/>
      <c r="Q671" s="49"/>
      <c r="R671" s="49"/>
      <c r="S671" s="10"/>
      <c r="T671" s="10"/>
      <c r="U671" s="10"/>
      <c r="V671" s="10"/>
      <c r="W671" s="10"/>
      <c r="X671" s="10"/>
      <c r="Y671" s="10"/>
      <c r="Z671" s="10"/>
      <c r="AA671" s="10"/>
    </row>
    <row r="672" hidden="1">
      <c r="A672" s="47"/>
      <c r="B672" s="47"/>
      <c r="C672" s="48"/>
      <c r="D672" s="48"/>
      <c r="E672" s="48"/>
      <c r="F672" s="48"/>
      <c r="G672" s="48"/>
      <c r="H672" s="49"/>
      <c r="I672" s="49"/>
      <c r="J672" s="49"/>
      <c r="K672" s="49"/>
      <c r="L672" s="49"/>
      <c r="M672" s="49"/>
      <c r="N672" s="49"/>
      <c r="O672" s="48"/>
      <c r="P672" s="48"/>
      <c r="Q672" s="49"/>
      <c r="R672" s="49"/>
      <c r="S672" s="10"/>
      <c r="T672" s="10"/>
      <c r="U672" s="10"/>
      <c r="V672" s="10"/>
      <c r="W672" s="10"/>
      <c r="X672" s="10"/>
      <c r="Y672" s="10"/>
      <c r="Z672" s="10"/>
      <c r="AA672" s="10"/>
    </row>
    <row r="673" hidden="1">
      <c r="A673" s="47"/>
      <c r="B673" s="47"/>
      <c r="C673" s="48"/>
      <c r="D673" s="48"/>
      <c r="E673" s="48"/>
      <c r="F673" s="48"/>
      <c r="G673" s="48"/>
      <c r="H673" s="49"/>
      <c r="I673" s="49"/>
      <c r="J673" s="49"/>
      <c r="K673" s="49"/>
      <c r="L673" s="49"/>
      <c r="M673" s="49"/>
      <c r="N673" s="49"/>
      <c r="O673" s="48"/>
      <c r="P673" s="48"/>
      <c r="Q673" s="49"/>
      <c r="R673" s="49"/>
      <c r="S673" s="10"/>
      <c r="T673" s="10"/>
      <c r="U673" s="10"/>
      <c r="V673" s="10"/>
      <c r="W673" s="10"/>
      <c r="X673" s="10"/>
      <c r="Y673" s="10"/>
      <c r="Z673" s="10"/>
      <c r="AA673" s="10"/>
    </row>
    <row r="674" hidden="1">
      <c r="A674" s="47"/>
      <c r="B674" s="47"/>
      <c r="C674" s="48"/>
      <c r="D674" s="48"/>
      <c r="E674" s="48"/>
      <c r="F674" s="48"/>
      <c r="G674" s="48"/>
      <c r="H674" s="49"/>
      <c r="I674" s="49"/>
      <c r="J674" s="49"/>
      <c r="K674" s="49"/>
      <c r="L674" s="49"/>
      <c r="M674" s="49"/>
      <c r="N674" s="49"/>
      <c r="O674" s="48"/>
      <c r="P674" s="48"/>
      <c r="Q674" s="49"/>
      <c r="R674" s="49"/>
      <c r="S674" s="10"/>
      <c r="T674" s="10"/>
      <c r="U674" s="10"/>
      <c r="V674" s="10"/>
      <c r="W674" s="10"/>
      <c r="X674" s="10"/>
      <c r="Y674" s="10"/>
      <c r="Z674" s="10"/>
      <c r="AA674" s="10"/>
    </row>
    <row r="675" hidden="1">
      <c r="A675" s="47"/>
      <c r="B675" s="47"/>
      <c r="C675" s="48"/>
      <c r="D675" s="48"/>
      <c r="E675" s="48"/>
      <c r="F675" s="48"/>
      <c r="G675" s="48"/>
      <c r="H675" s="49"/>
      <c r="I675" s="49"/>
      <c r="J675" s="49"/>
      <c r="K675" s="49"/>
      <c r="L675" s="49"/>
      <c r="M675" s="49"/>
      <c r="N675" s="49"/>
      <c r="O675" s="48"/>
      <c r="P675" s="48"/>
      <c r="Q675" s="49"/>
      <c r="R675" s="49"/>
      <c r="S675" s="10"/>
      <c r="T675" s="10"/>
      <c r="U675" s="10"/>
      <c r="V675" s="10"/>
      <c r="W675" s="10"/>
      <c r="X675" s="10"/>
      <c r="Y675" s="10"/>
      <c r="Z675" s="10"/>
      <c r="AA675" s="10"/>
    </row>
    <row r="676" hidden="1">
      <c r="A676" s="47"/>
      <c r="B676" s="47"/>
      <c r="C676" s="48"/>
      <c r="D676" s="48"/>
      <c r="E676" s="48"/>
      <c r="F676" s="48"/>
      <c r="G676" s="48"/>
      <c r="H676" s="49"/>
      <c r="I676" s="49"/>
      <c r="J676" s="49"/>
      <c r="K676" s="49"/>
      <c r="L676" s="49"/>
      <c r="M676" s="49"/>
      <c r="N676" s="49"/>
      <c r="O676" s="48"/>
      <c r="P676" s="48"/>
      <c r="Q676" s="49"/>
      <c r="R676" s="49"/>
      <c r="S676" s="10"/>
      <c r="T676" s="10"/>
      <c r="U676" s="10"/>
      <c r="V676" s="10"/>
      <c r="W676" s="10"/>
      <c r="X676" s="10"/>
      <c r="Y676" s="10"/>
      <c r="Z676" s="10"/>
      <c r="AA676" s="10"/>
    </row>
    <row r="677" hidden="1">
      <c r="A677" s="47"/>
      <c r="B677" s="47"/>
      <c r="C677" s="48"/>
      <c r="D677" s="48"/>
      <c r="E677" s="48"/>
      <c r="F677" s="48"/>
      <c r="G677" s="48"/>
      <c r="H677" s="49"/>
      <c r="I677" s="49"/>
      <c r="J677" s="49"/>
      <c r="K677" s="49"/>
      <c r="L677" s="49"/>
      <c r="M677" s="49"/>
      <c r="N677" s="49"/>
      <c r="O677" s="48"/>
      <c r="P677" s="48"/>
      <c r="Q677" s="49"/>
      <c r="R677" s="49"/>
      <c r="S677" s="10"/>
      <c r="T677" s="10"/>
      <c r="U677" s="10"/>
      <c r="V677" s="10"/>
      <c r="W677" s="10"/>
      <c r="X677" s="10"/>
      <c r="Y677" s="10"/>
      <c r="Z677" s="10"/>
      <c r="AA677" s="10"/>
    </row>
    <row r="678" hidden="1">
      <c r="A678" s="47"/>
      <c r="B678" s="47"/>
      <c r="C678" s="48"/>
      <c r="D678" s="48"/>
      <c r="E678" s="48"/>
      <c r="F678" s="48"/>
      <c r="G678" s="48"/>
      <c r="H678" s="49"/>
      <c r="I678" s="49"/>
      <c r="J678" s="49"/>
      <c r="K678" s="49"/>
      <c r="L678" s="49"/>
      <c r="M678" s="49"/>
      <c r="N678" s="49"/>
      <c r="O678" s="48"/>
      <c r="P678" s="48"/>
      <c r="Q678" s="49"/>
      <c r="R678" s="49"/>
      <c r="S678" s="10"/>
      <c r="T678" s="10"/>
      <c r="U678" s="10"/>
      <c r="V678" s="10"/>
      <c r="W678" s="10"/>
      <c r="X678" s="10"/>
      <c r="Y678" s="10"/>
      <c r="Z678" s="10"/>
      <c r="AA678" s="10"/>
    </row>
    <row r="679" hidden="1">
      <c r="A679" s="47"/>
      <c r="B679" s="47"/>
      <c r="C679" s="48"/>
      <c r="D679" s="48"/>
      <c r="E679" s="48"/>
      <c r="F679" s="48"/>
      <c r="G679" s="48"/>
      <c r="H679" s="49"/>
      <c r="I679" s="49"/>
      <c r="J679" s="49"/>
      <c r="K679" s="49"/>
      <c r="L679" s="49"/>
      <c r="M679" s="49"/>
      <c r="N679" s="49"/>
      <c r="O679" s="48"/>
      <c r="P679" s="48"/>
      <c r="Q679" s="49"/>
      <c r="R679" s="49"/>
      <c r="S679" s="10"/>
      <c r="T679" s="10"/>
      <c r="U679" s="10"/>
      <c r="V679" s="10"/>
      <c r="W679" s="10"/>
      <c r="X679" s="10"/>
      <c r="Y679" s="10"/>
      <c r="Z679" s="10"/>
      <c r="AA679" s="10"/>
    </row>
    <row r="680" hidden="1">
      <c r="A680" s="47"/>
      <c r="B680" s="47"/>
      <c r="C680" s="48"/>
      <c r="D680" s="48"/>
      <c r="E680" s="48"/>
      <c r="F680" s="48"/>
      <c r="G680" s="48"/>
      <c r="H680" s="49"/>
      <c r="I680" s="49"/>
      <c r="J680" s="49"/>
      <c r="K680" s="49"/>
      <c r="L680" s="49"/>
      <c r="M680" s="49"/>
      <c r="N680" s="49"/>
      <c r="O680" s="48"/>
      <c r="P680" s="48"/>
      <c r="Q680" s="49"/>
      <c r="R680" s="49"/>
      <c r="S680" s="10"/>
      <c r="T680" s="10"/>
      <c r="U680" s="10"/>
      <c r="V680" s="10"/>
      <c r="W680" s="10"/>
      <c r="X680" s="10"/>
      <c r="Y680" s="10"/>
      <c r="Z680" s="10"/>
      <c r="AA680" s="10"/>
    </row>
    <row r="681" hidden="1">
      <c r="A681" s="47"/>
      <c r="B681" s="47"/>
      <c r="C681" s="48"/>
      <c r="D681" s="48"/>
      <c r="E681" s="48"/>
      <c r="F681" s="48"/>
      <c r="G681" s="48"/>
      <c r="H681" s="49"/>
      <c r="I681" s="49"/>
      <c r="J681" s="49"/>
      <c r="K681" s="49"/>
      <c r="L681" s="49"/>
      <c r="M681" s="49"/>
      <c r="N681" s="49"/>
      <c r="O681" s="48"/>
      <c r="P681" s="48"/>
      <c r="Q681" s="49"/>
      <c r="R681" s="49"/>
      <c r="S681" s="10"/>
      <c r="T681" s="10"/>
      <c r="U681" s="10"/>
      <c r="V681" s="10"/>
      <c r="W681" s="10"/>
      <c r="X681" s="10"/>
      <c r="Y681" s="10"/>
      <c r="Z681" s="10"/>
      <c r="AA681" s="10"/>
    </row>
    <row r="682" hidden="1">
      <c r="A682" s="47"/>
      <c r="B682" s="47"/>
      <c r="C682" s="48"/>
      <c r="D682" s="48"/>
      <c r="E682" s="48"/>
      <c r="F682" s="48"/>
      <c r="G682" s="48"/>
      <c r="H682" s="49"/>
      <c r="I682" s="49"/>
      <c r="J682" s="49"/>
      <c r="K682" s="49"/>
      <c r="L682" s="49"/>
      <c r="M682" s="49"/>
      <c r="N682" s="49"/>
      <c r="O682" s="48"/>
      <c r="P682" s="48"/>
      <c r="Q682" s="49"/>
      <c r="R682" s="49"/>
      <c r="S682" s="10"/>
      <c r="T682" s="10"/>
      <c r="U682" s="10"/>
      <c r="V682" s="10"/>
      <c r="W682" s="10"/>
      <c r="X682" s="10"/>
      <c r="Y682" s="10"/>
      <c r="Z682" s="10"/>
      <c r="AA682" s="10"/>
    </row>
    <row r="683" hidden="1">
      <c r="A683" s="47"/>
      <c r="B683" s="47"/>
      <c r="C683" s="48"/>
      <c r="D683" s="48"/>
      <c r="E683" s="48"/>
      <c r="F683" s="48"/>
      <c r="G683" s="48"/>
      <c r="H683" s="49"/>
      <c r="I683" s="49"/>
      <c r="J683" s="49"/>
      <c r="K683" s="49"/>
      <c r="L683" s="49"/>
      <c r="M683" s="49"/>
      <c r="N683" s="49"/>
      <c r="O683" s="48"/>
      <c r="P683" s="48"/>
      <c r="Q683" s="49"/>
      <c r="R683" s="49"/>
      <c r="S683" s="10"/>
      <c r="T683" s="10"/>
      <c r="U683" s="10"/>
      <c r="V683" s="10"/>
      <c r="W683" s="10"/>
      <c r="X683" s="10"/>
      <c r="Y683" s="10"/>
      <c r="Z683" s="10"/>
      <c r="AA683" s="10"/>
    </row>
    <row r="684" hidden="1">
      <c r="A684" s="47"/>
      <c r="B684" s="47"/>
      <c r="C684" s="48"/>
      <c r="D684" s="48"/>
      <c r="E684" s="48"/>
      <c r="F684" s="48"/>
      <c r="G684" s="48"/>
      <c r="H684" s="49"/>
      <c r="I684" s="49"/>
      <c r="J684" s="49"/>
      <c r="K684" s="49"/>
      <c r="L684" s="49"/>
      <c r="M684" s="49"/>
      <c r="N684" s="49"/>
      <c r="O684" s="48"/>
      <c r="P684" s="48"/>
      <c r="Q684" s="49"/>
      <c r="R684" s="49"/>
      <c r="S684" s="10"/>
      <c r="T684" s="10"/>
      <c r="U684" s="10"/>
      <c r="V684" s="10"/>
      <c r="W684" s="10"/>
      <c r="X684" s="10"/>
      <c r="Y684" s="10"/>
      <c r="Z684" s="10"/>
      <c r="AA684" s="10"/>
    </row>
    <row r="685" hidden="1">
      <c r="A685" s="47"/>
      <c r="B685" s="47"/>
      <c r="C685" s="48"/>
      <c r="D685" s="48"/>
      <c r="E685" s="48"/>
      <c r="F685" s="48"/>
      <c r="G685" s="48"/>
      <c r="H685" s="49"/>
      <c r="I685" s="49"/>
      <c r="J685" s="49"/>
      <c r="K685" s="49"/>
      <c r="L685" s="49"/>
      <c r="M685" s="49"/>
      <c r="N685" s="49"/>
      <c r="O685" s="48"/>
      <c r="P685" s="48"/>
      <c r="Q685" s="49"/>
      <c r="R685" s="49"/>
      <c r="S685" s="10"/>
      <c r="T685" s="10"/>
      <c r="U685" s="10"/>
      <c r="V685" s="10"/>
      <c r="W685" s="10"/>
      <c r="X685" s="10"/>
      <c r="Y685" s="10"/>
      <c r="Z685" s="10"/>
      <c r="AA685" s="10"/>
    </row>
    <row r="686" hidden="1">
      <c r="A686" s="47"/>
      <c r="B686" s="47"/>
      <c r="C686" s="48"/>
      <c r="D686" s="48"/>
      <c r="E686" s="48"/>
      <c r="F686" s="48"/>
      <c r="G686" s="48"/>
      <c r="H686" s="49"/>
      <c r="I686" s="49"/>
      <c r="J686" s="49"/>
      <c r="K686" s="49"/>
      <c r="L686" s="49"/>
      <c r="M686" s="49"/>
      <c r="N686" s="49"/>
      <c r="O686" s="48"/>
      <c r="P686" s="48"/>
      <c r="Q686" s="49"/>
      <c r="R686" s="49"/>
      <c r="S686" s="10"/>
      <c r="T686" s="10"/>
      <c r="U686" s="10"/>
      <c r="V686" s="10"/>
      <c r="W686" s="10"/>
      <c r="X686" s="10"/>
      <c r="Y686" s="10"/>
      <c r="Z686" s="10"/>
      <c r="AA686" s="10"/>
    </row>
    <row r="687" hidden="1">
      <c r="A687" s="47"/>
      <c r="B687" s="47"/>
      <c r="C687" s="48"/>
      <c r="D687" s="48"/>
      <c r="E687" s="48"/>
      <c r="F687" s="48"/>
      <c r="G687" s="48"/>
      <c r="H687" s="49"/>
      <c r="I687" s="49"/>
      <c r="J687" s="49"/>
      <c r="K687" s="49"/>
      <c r="L687" s="49"/>
      <c r="M687" s="49"/>
      <c r="N687" s="49"/>
      <c r="O687" s="48"/>
      <c r="P687" s="48"/>
      <c r="Q687" s="49"/>
      <c r="R687" s="49"/>
      <c r="S687" s="10"/>
      <c r="T687" s="10"/>
      <c r="U687" s="10"/>
      <c r="V687" s="10"/>
      <c r="W687" s="10"/>
      <c r="X687" s="10"/>
      <c r="Y687" s="10"/>
      <c r="Z687" s="10"/>
      <c r="AA687" s="10"/>
    </row>
    <row r="688" hidden="1">
      <c r="A688" s="47"/>
      <c r="B688" s="47"/>
      <c r="C688" s="48"/>
      <c r="D688" s="48"/>
      <c r="E688" s="48"/>
      <c r="F688" s="48"/>
      <c r="G688" s="48"/>
      <c r="H688" s="49"/>
      <c r="I688" s="49"/>
      <c r="J688" s="49"/>
      <c r="K688" s="49"/>
      <c r="L688" s="49"/>
      <c r="M688" s="49"/>
      <c r="N688" s="49"/>
      <c r="O688" s="48"/>
      <c r="P688" s="48"/>
      <c r="Q688" s="49"/>
      <c r="R688" s="49"/>
      <c r="S688" s="10"/>
      <c r="T688" s="10"/>
      <c r="U688" s="10"/>
      <c r="V688" s="10"/>
      <c r="W688" s="10"/>
      <c r="X688" s="10"/>
      <c r="Y688" s="10"/>
      <c r="Z688" s="10"/>
      <c r="AA688" s="10"/>
    </row>
    <row r="689" hidden="1">
      <c r="A689" s="47"/>
      <c r="B689" s="47"/>
      <c r="C689" s="48"/>
      <c r="D689" s="48"/>
      <c r="E689" s="48"/>
      <c r="F689" s="48"/>
      <c r="G689" s="48"/>
      <c r="H689" s="49"/>
      <c r="I689" s="49"/>
      <c r="J689" s="49"/>
      <c r="K689" s="49"/>
      <c r="L689" s="49"/>
      <c r="M689" s="49"/>
      <c r="N689" s="49"/>
      <c r="O689" s="48"/>
      <c r="P689" s="48"/>
      <c r="Q689" s="49"/>
      <c r="R689" s="49"/>
      <c r="S689" s="10"/>
      <c r="T689" s="10"/>
      <c r="U689" s="10"/>
      <c r="V689" s="10"/>
      <c r="W689" s="10"/>
      <c r="X689" s="10"/>
      <c r="Y689" s="10"/>
      <c r="Z689" s="10"/>
      <c r="AA689" s="10"/>
    </row>
    <row r="690" hidden="1">
      <c r="A690" s="47"/>
      <c r="B690" s="47"/>
      <c r="C690" s="48"/>
      <c r="D690" s="48"/>
      <c r="E690" s="48"/>
      <c r="F690" s="48"/>
      <c r="G690" s="48"/>
      <c r="H690" s="49"/>
      <c r="I690" s="49"/>
      <c r="J690" s="49"/>
      <c r="K690" s="49"/>
      <c r="L690" s="49"/>
      <c r="M690" s="49"/>
      <c r="N690" s="49"/>
      <c r="O690" s="48"/>
      <c r="P690" s="48"/>
      <c r="Q690" s="49"/>
      <c r="R690" s="49"/>
      <c r="S690" s="10"/>
      <c r="T690" s="10"/>
      <c r="U690" s="10"/>
      <c r="V690" s="10"/>
      <c r="W690" s="10"/>
      <c r="X690" s="10"/>
      <c r="Y690" s="10"/>
      <c r="Z690" s="10"/>
      <c r="AA690" s="10"/>
    </row>
    <row r="691" hidden="1">
      <c r="A691" s="47"/>
      <c r="B691" s="47"/>
      <c r="C691" s="48"/>
      <c r="D691" s="48"/>
      <c r="E691" s="48"/>
      <c r="F691" s="48"/>
      <c r="G691" s="48"/>
      <c r="H691" s="49"/>
      <c r="I691" s="49"/>
      <c r="J691" s="49"/>
      <c r="K691" s="49"/>
      <c r="L691" s="49"/>
      <c r="M691" s="49"/>
      <c r="N691" s="49"/>
      <c r="O691" s="48"/>
      <c r="P691" s="48"/>
      <c r="Q691" s="49"/>
      <c r="R691" s="49"/>
      <c r="S691" s="10"/>
      <c r="T691" s="10"/>
      <c r="U691" s="10"/>
      <c r="V691" s="10"/>
      <c r="W691" s="10"/>
      <c r="X691" s="10"/>
      <c r="Y691" s="10"/>
      <c r="Z691" s="10"/>
      <c r="AA691" s="10"/>
    </row>
    <row r="692" hidden="1">
      <c r="A692" s="47"/>
      <c r="B692" s="47"/>
      <c r="C692" s="48"/>
      <c r="D692" s="48"/>
      <c r="E692" s="48"/>
      <c r="F692" s="48"/>
      <c r="G692" s="48"/>
      <c r="H692" s="49"/>
      <c r="I692" s="49"/>
      <c r="J692" s="49"/>
      <c r="K692" s="49"/>
      <c r="L692" s="49"/>
      <c r="M692" s="49"/>
      <c r="N692" s="49"/>
      <c r="O692" s="48"/>
      <c r="P692" s="48"/>
      <c r="Q692" s="49"/>
      <c r="R692" s="49"/>
      <c r="S692" s="10"/>
      <c r="T692" s="10"/>
      <c r="U692" s="10"/>
      <c r="V692" s="10"/>
      <c r="W692" s="10"/>
      <c r="X692" s="10"/>
      <c r="Y692" s="10"/>
      <c r="Z692" s="10"/>
      <c r="AA692" s="10"/>
    </row>
    <row r="693" hidden="1">
      <c r="A693" s="47"/>
      <c r="B693" s="47"/>
      <c r="C693" s="48"/>
      <c r="D693" s="48"/>
      <c r="E693" s="48"/>
      <c r="F693" s="48"/>
      <c r="G693" s="48"/>
      <c r="H693" s="49"/>
      <c r="I693" s="49"/>
      <c r="J693" s="49"/>
      <c r="K693" s="49"/>
      <c r="L693" s="49"/>
      <c r="M693" s="49"/>
      <c r="N693" s="49"/>
      <c r="O693" s="48"/>
      <c r="P693" s="48"/>
      <c r="Q693" s="49"/>
      <c r="R693" s="49"/>
      <c r="S693" s="10"/>
      <c r="T693" s="10"/>
      <c r="U693" s="10"/>
      <c r="V693" s="10"/>
      <c r="W693" s="10"/>
      <c r="X693" s="10"/>
      <c r="Y693" s="10"/>
      <c r="Z693" s="10"/>
      <c r="AA693" s="10"/>
    </row>
    <row r="694" hidden="1">
      <c r="A694" s="47"/>
      <c r="B694" s="47"/>
      <c r="C694" s="48"/>
      <c r="D694" s="48"/>
      <c r="E694" s="48"/>
      <c r="F694" s="48"/>
      <c r="G694" s="48"/>
      <c r="H694" s="49"/>
      <c r="I694" s="49"/>
      <c r="J694" s="49"/>
      <c r="K694" s="49"/>
      <c r="L694" s="49"/>
      <c r="M694" s="49"/>
      <c r="N694" s="49"/>
      <c r="O694" s="48"/>
      <c r="P694" s="48"/>
      <c r="Q694" s="49"/>
      <c r="R694" s="49"/>
      <c r="S694" s="10"/>
      <c r="T694" s="10"/>
      <c r="U694" s="10"/>
      <c r="V694" s="10"/>
      <c r="W694" s="10"/>
      <c r="X694" s="10"/>
      <c r="Y694" s="10"/>
      <c r="Z694" s="10"/>
      <c r="AA694" s="10"/>
    </row>
    <row r="695" hidden="1">
      <c r="A695" s="47"/>
      <c r="B695" s="47"/>
      <c r="C695" s="48"/>
      <c r="D695" s="48"/>
      <c r="E695" s="48"/>
      <c r="F695" s="48"/>
      <c r="G695" s="48"/>
      <c r="H695" s="49"/>
      <c r="I695" s="49"/>
      <c r="J695" s="49"/>
      <c r="K695" s="49"/>
      <c r="L695" s="49"/>
      <c r="M695" s="49"/>
      <c r="N695" s="49"/>
      <c r="O695" s="48"/>
      <c r="P695" s="48"/>
      <c r="Q695" s="49"/>
      <c r="R695" s="49"/>
      <c r="S695" s="10"/>
      <c r="T695" s="10"/>
      <c r="U695" s="10"/>
      <c r="V695" s="10"/>
      <c r="W695" s="10"/>
      <c r="X695" s="10"/>
      <c r="Y695" s="10"/>
      <c r="Z695" s="10"/>
      <c r="AA695" s="10"/>
    </row>
    <row r="696" hidden="1">
      <c r="A696" s="47"/>
      <c r="B696" s="47"/>
      <c r="C696" s="48"/>
      <c r="D696" s="48"/>
      <c r="E696" s="48"/>
      <c r="F696" s="48"/>
      <c r="G696" s="48"/>
      <c r="H696" s="49"/>
      <c r="I696" s="49"/>
      <c r="J696" s="49"/>
      <c r="K696" s="49"/>
      <c r="L696" s="49"/>
      <c r="M696" s="49"/>
      <c r="N696" s="49"/>
      <c r="O696" s="48"/>
      <c r="P696" s="48"/>
      <c r="Q696" s="49"/>
      <c r="R696" s="49"/>
      <c r="S696" s="10"/>
      <c r="T696" s="10"/>
      <c r="U696" s="10"/>
      <c r="V696" s="10"/>
      <c r="W696" s="10"/>
      <c r="X696" s="10"/>
      <c r="Y696" s="10"/>
      <c r="Z696" s="10"/>
      <c r="AA696" s="10"/>
    </row>
    <row r="697" hidden="1">
      <c r="A697" s="47"/>
      <c r="B697" s="47"/>
      <c r="C697" s="48"/>
      <c r="D697" s="48"/>
      <c r="E697" s="48"/>
      <c r="F697" s="48"/>
      <c r="G697" s="48"/>
      <c r="H697" s="49"/>
      <c r="I697" s="49"/>
      <c r="J697" s="49"/>
      <c r="K697" s="49"/>
      <c r="L697" s="49"/>
      <c r="M697" s="49"/>
      <c r="N697" s="49"/>
      <c r="O697" s="48"/>
      <c r="P697" s="48"/>
      <c r="Q697" s="49"/>
      <c r="R697" s="49"/>
      <c r="S697" s="10"/>
      <c r="T697" s="10"/>
      <c r="U697" s="10"/>
      <c r="V697" s="10"/>
      <c r="W697" s="10"/>
      <c r="X697" s="10"/>
      <c r="Y697" s="10"/>
      <c r="Z697" s="10"/>
      <c r="AA697" s="10"/>
    </row>
    <row r="698" hidden="1">
      <c r="A698" s="47"/>
      <c r="B698" s="47"/>
      <c r="C698" s="48"/>
      <c r="D698" s="48"/>
      <c r="E698" s="48"/>
      <c r="F698" s="48"/>
      <c r="G698" s="48"/>
      <c r="H698" s="49"/>
      <c r="I698" s="49"/>
      <c r="J698" s="49"/>
      <c r="K698" s="49"/>
      <c r="L698" s="49"/>
      <c r="M698" s="49"/>
      <c r="N698" s="49"/>
      <c r="O698" s="48"/>
      <c r="P698" s="48"/>
      <c r="Q698" s="49"/>
      <c r="R698" s="49"/>
      <c r="S698" s="10"/>
      <c r="T698" s="10"/>
      <c r="U698" s="10"/>
      <c r="V698" s="10"/>
      <c r="W698" s="10"/>
      <c r="X698" s="10"/>
      <c r="Y698" s="10"/>
      <c r="Z698" s="10"/>
      <c r="AA698" s="10"/>
    </row>
    <row r="699" hidden="1">
      <c r="A699" s="47"/>
      <c r="B699" s="47"/>
      <c r="C699" s="48"/>
      <c r="D699" s="48"/>
      <c r="E699" s="48"/>
      <c r="F699" s="48"/>
      <c r="G699" s="48"/>
      <c r="H699" s="49"/>
      <c r="I699" s="49"/>
      <c r="J699" s="49"/>
      <c r="K699" s="49"/>
      <c r="L699" s="49"/>
      <c r="M699" s="49"/>
      <c r="N699" s="49"/>
      <c r="O699" s="48"/>
      <c r="P699" s="48"/>
      <c r="Q699" s="49"/>
      <c r="R699" s="49"/>
      <c r="S699" s="10"/>
      <c r="T699" s="10"/>
      <c r="U699" s="10"/>
      <c r="V699" s="10"/>
      <c r="W699" s="10"/>
      <c r="X699" s="10"/>
      <c r="Y699" s="10"/>
      <c r="Z699" s="10"/>
      <c r="AA699" s="10"/>
    </row>
    <row r="700" hidden="1">
      <c r="A700" s="47"/>
      <c r="B700" s="47"/>
      <c r="C700" s="48"/>
      <c r="D700" s="48"/>
      <c r="E700" s="48"/>
      <c r="F700" s="48"/>
      <c r="G700" s="48"/>
      <c r="H700" s="49"/>
      <c r="I700" s="49"/>
      <c r="J700" s="49"/>
      <c r="K700" s="49"/>
      <c r="L700" s="49"/>
      <c r="M700" s="49"/>
      <c r="N700" s="49"/>
      <c r="O700" s="48"/>
      <c r="P700" s="48"/>
      <c r="Q700" s="49"/>
      <c r="R700" s="49"/>
      <c r="S700" s="10"/>
      <c r="T700" s="10"/>
      <c r="U700" s="10"/>
      <c r="V700" s="10"/>
      <c r="W700" s="10"/>
      <c r="X700" s="10"/>
      <c r="Y700" s="10"/>
      <c r="Z700" s="10"/>
      <c r="AA700" s="10"/>
    </row>
    <row r="701" hidden="1">
      <c r="A701" s="47"/>
      <c r="B701" s="47"/>
      <c r="C701" s="48"/>
      <c r="D701" s="48"/>
      <c r="E701" s="48"/>
      <c r="F701" s="48"/>
      <c r="G701" s="48"/>
      <c r="H701" s="49"/>
      <c r="I701" s="49"/>
      <c r="J701" s="49"/>
      <c r="K701" s="49"/>
      <c r="L701" s="49"/>
      <c r="M701" s="49"/>
      <c r="N701" s="49"/>
      <c r="O701" s="48"/>
      <c r="P701" s="48"/>
      <c r="Q701" s="49"/>
      <c r="R701" s="49"/>
      <c r="S701" s="10"/>
      <c r="T701" s="10"/>
      <c r="U701" s="10"/>
      <c r="V701" s="10"/>
      <c r="W701" s="10"/>
      <c r="X701" s="10"/>
      <c r="Y701" s="10"/>
      <c r="Z701" s="10"/>
      <c r="AA701" s="10"/>
    </row>
    <row r="702" hidden="1">
      <c r="A702" s="47"/>
      <c r="B702" s="47"/>
      <c r="C702" s="48"/>
      <c r="D702" s="48"/>
      <c r="E702" s="48"/>
      <c r="F702" s="48"/>
      <c r="G702" s="48"/>
      <c r="H702" s="49"/>
      <c r="I702" s="49"/>
      <c r="J702" s="49"/>
      <c r="K702" s="49"/>
      <c r="L702" s="49"/>
      <c r="M702" s="49"/>
      <c r="N702" s="49"/>
      <c r="O702" s="48"/>
      <c r="P702" s="48"/>
      <c r="Q702" s="49"/>
      <c r="R702" s="49"/>
      <c r="S702" s="10"/>
      <c r="T702" s="10"/>
      <c r="U702" s="10"/>
      <c r="V702" s="10"/>
      <c r="W702" s="10"/>
      <c r="X702" s="10"/>
      <c r="Y702" s="10"/>
      <c r="Z702" s="10"/>
      <c r="AA702" s="10"/>
    </row>
    <row r="703" hidden="1">
      <c r="A703" s="47"/>
      <c r="B703" s="47"/>
      <c r="C703" s="48"/>
      <c r="D703" s="48"/>
      <c r="E703" s="48"/>
      <c r="F703" s="48"/>
      <c r="G703" s="48"/>
      <c r="H703" s="49"/>
      <c r="I703" s="49"/>
      <c r="J703" s="49"/>
      <c r="K703" s="49"/>
      <c r="L703" s="49"/>
      <c r="M703" s="49"/>
      <c r="N703" s="49"/>
      <c r="O703" s="48"/>
      <c r="P703" s="48"/>
      <c r="Q703" s="49"/>
      <c r="R703" s="49"/>
      <c r="S703" s="10"/>
      <c r="T703" s="10"/>
      <c r="U703" s="10"/>
      <c r="V703" s="10"/>
      <c r="W703" s="10"/>
      <c r="X703" s="10"/>
      <c r="Y703" s="10"/>
      <c r="Z703" s="10"/>
      <c r="AA703" s="10"/>
    </row>
    <row r="704" hidden="1">
      <c r="A704" s="47"/>
      <c r="B704" s="47"/>
      <c r="C704" s="48"/>
      <c r="D704" s="48"/>
      <c r="E704" s="48"/>
      <c r="F704" s="48"/>
      <c r="G704" s="48"/>
      <c r="H704" s="49"/>
      <c r="I704" s="49"/>
      <c r="J704" s="49"/>
      <c r="K704" s="49"/>
      <c r="L704" s="49"/>
      <c r="M704" s="49"/>
      <c r="N704" s="49"/>
      <c r="O704" s="48"/>
      <c r="P704" s="48"/>
      <c r="Q704" s="49"/>
      <c r="R704" s="49"/>
      <c r="S704" s="10"/>
      <c r="T704" s="10"/>
      <c r="U704" s="10"/>
      <c r="V704" s="10"/>
      <c r="W704" s="10"/>
      <c r="X704" s="10"/>
      <c r="Y704" s="10"/>
      <c r="Z704" s="10"/>
      <c r="AA704" s="10"/>
    </row>
    <row r="705" hidden="1">
      <c r="A705" s="47"/>
      <c r="B705" s="47"/>
      <c r="C705" s="48"/>
      <c r="D705" s="48"/>
      <c r="E705" s="48"/>
      <c r="F705" s="48"/>
      <c r="G705" s="48"/>
      <c r="H705" s="49"/>
      <c r="I705" s="49"/>
      <c r="J705" s="49"/>
      <c r="K705" s="49"/>
      <c r="L705" s="49"/>
      <c r="M705" s="49"/>
      <c r="N705" s="49"/>
      <c r="O705" s="48"/>
      <c r="P705" s="48"/>
      <c r="Q705" s="49"/>
      <c r="R705" s="49"/>
      <c r="S705" s="10"/>
      <c r="T705" s="10"/>
      <c r="U705" s="10"/>
      <c r="V705" s="10"/>
      <c r="W705" s="10"/>
      <c r="X705" s="10"/>
      <c r="Y705" s="10"/>
      <c r="Z705" s="10"/>
      <c r="AA705" s="10"/>
    </row>
    <row r="706" hidden="1">
      <c r="A706" s="47"/>
      <c r="B706" s="47"/>
      <c r="C706" s="48"/>
      <c r="D706" s="48"/>
      <c r="E706" s="48"/>
      <c r="F706" s="48"/>
      <c r="G706" s="48"/>
      <c r="H706" s="49"/>
      <c r="I706" s="49"/>
      <c r="J706" s="49"/>
      <c r="K706" s="49"/>
      <c r="L706" s="49"/>
      <c r="M706" s="49"/>
      <c r="N706" s="49"/>
      <c r="O706" s="48"/>
      <c r="P706" s="48"/>
      <c r="Q706" s="49"/>
      <c r="R706" s="49"/>
      <c r="S706" s="10"/>
      <c r="T706" s="10"/>
      <c r="U706" s="10"/>
      <c r="V706" s="10"/>
      <c r="W706" s="10"/>
      <c r="X706" s="10"/>
      <c r="Y706" s="10"/>
      <c r="Z706" s="10"/>
      <c r="AA706" s="10"/>
    </row>
    <row r="707" hidden="1">
      <c r="A707" s="47"/>
      <c r="B707" s="47"/>
      <c r="C707" s="48"/>
      <c r="D707" s="48"/>
      <c r="E707" s="48"/>
      <c r="F707" s="48"/>
      <c r="G707" s="48"/>
      <c r="H707" s="49"/>
      <c r="I707" s="49"/>
      <c r="J707" s="49"/>
      <c r="K707" s="49"/>
      <c r="L707" s="49"/>
      <c r="M707" s="49"/>
      <c r="N707" s="49"/>
      <c r="O707" s="48"/>
      <c r="P707" s="48"/>
      <c r="Q707" s="49"/>
      <c r="R707" s="49"/>
      <c r="S707" s="10"/>
      <c r="T707" s="10"/>
      <c r="U707" s="10"/>
      <c r="V707" s="10"/>
      <c r="W707" s="10"/>
      <c r="X707" s="10"/>
      <c r="Y707" s="10"/>
      <c r="Z707" s="10"/>
      <c r="AA707" s="10"/>
    </row>
    <row r="708" hidden="1">
      <c r="A708" s="47"/>
      <c r="B708" s="47"/>
      <c r="C708" s="48"/>
      <c r="D708" s="48"/>
      <c r="E708" s="48"/>
      <c r="F708" s="48"/>
      <c r="G708" s="48"/>
      <c r="H708" s="49"/>
      <c r="I708" s="49"/>
      <c r="J708" s="49"/>
      <c r="K708" s="49"/>
      <c r="L708" s="49"/>
      <c r="M708" s="49"/>
      <c r="N708" s="49"/>
      <c r="O708" s="48"/>
      <c r="P708" s="48"/>
      <c r="Q708" s="49"/>
      <c r="R708" s="49"/>
      <c r="S708" s="10"/>
      <c r="T708" s="10"/>
      <c r="U708" s="10"/>
      <c r="V708" s="10"/>
      <c r="W708" s="10"/>
      <c r="X708" s="10"/>
      <c r="Y708" s="10"/>
      <c r="Z708" s="10"/>
      <c r="AA708" s="10"/>
    </row>
    <row r="709" hidden="1">
      <c r="A709" s="47"/>
      <c r="B709" s="47"/>
      <c r="C709" s="48"/>
      <c r="D709" s="48"/>
      <c r="E709" s="48"/>
      <c r="F709" s="48"/>
      <c r="G709" s="48"/>
      <c r="H709" s="49"/>
      <c r="I709" s="49"/>
      <c r="J709" s="49"/>
      <c r="K709" s="49"/>
      <c r="L709" s="49"/>
      <c r="M709" s="49"/>
      <c r="N709" s="49"/>
      <c r="O709" s="48"/>
      <c r="P709" s="48"/>
      <c r="Q709" s="49"/>
      <c r="R709" s="49"/>
      <c r="S709" s="10"/>
      <c r="T709" s="10"/>
      <c r="U709" s="10"/>
      <c r="V709" s="10"/>
      <c r="W709" s="10"/>
      <c r="X709" s="10"/>
      <c r="Y709" s="10"/>
      <c r="Z709" s="10"/>
      <c r="AA709" s="10"/>
    </row>
    <row r="710" hidden="1">
      <c r="A710" s="47"/>
      <c r="B710" s="47"/>
      <c r="C710" s="48"/>
      <c r="D710" s="48"/>
      <c r="E710" s="48"/>
      <c r="F710" s="48"/>
      <c r="G710" s="48"/>
      <c r="H710" s="49"/>
      <c r="I710" s="49"/>
      <c r="J710" s="49"/>
      <c r="K710" s="49"/>
      <c r="L710" s="49"/>
      <c r="M710" s="49"/>
      <c r="N710" s="49"/>
      <c r="O710" s="48"/>
      <c r="P710" s="48"/>
      <c r="Q710" s="49"/>
      <c r="R710" s="49"/>
      <c r="S710" s="10"/>
      <c r="T710" s="10"/>
      <c r="U710" s="10"/>
      <c r="V710" s="10"/>
      <c r="W710" s="10"/>
      <c r="X710" s="10"/>
      <c r="Y710" s="10"/>
      <c r="Z710" s="10"/>
      <c r="AA710" s="10"/>
    </row>
    <row r="711" hidden="1">
      <c r="A711" s="47"/>
      <c r="B711" s="47"/>
      <c r="C711" s="48"/>
      <c r="D711" s="48"/>
      <c r="E711" s="48"/>
      <c r="F711" s="48"/>
      <c r="G711" s="48"/>
      <c r="H711" s="49"/>
      <c r="I711" s="49"/>
      <c r="J711" s="49"/>
      <c r="K711" s="49"/>
      <c r="L711" s="49"/>
      <c r="M711" s="49"/>
      <c r="N711" s="49"/>
      <c r="O711" s="48"/>
      <c r="P711" s="48"/>
      <c r="Q711" s="49"/>
      <c r="R711" s="49"/>
      <c r="S711" s="10"/>
      <c r="T711" s="10"/>
      <c r="U711" s="10"/>
      <c r="V711" s="10"/>
      <c r="W711" s="10"/>
      <c r="X711" s="10"/>
      <c r="Y711" s="10"/>
      <c r="Z711" s="10"/>
      <c r="AA711" s="10"/>
    </row>
    <row r="712" hidden="1">
      <c r="A712" s="47"/>
      <c r="B712" s="47"/>
      <c r="C712" s="48"/>
      <c r="D712" s="48"/>
      <c r="E712" s="48"/>
      <c r="F712" s="48"/>
      <c r="G712" s="48"/>
      <c r="H712" s="49"/>
      <c r="I712" s="49"/>
      <c r="J712" s="49"/>
      <c r="K712" s="49"/>
      <c r="L712" s="49"/>
      <c r="M712" s="49"/>
      <c r="N712" s="49"/>
      <c r="O712" s="48"/>
      <c r="P712" s="48"/>
      <c r="Q712" s="49"/>
      <c r="R712" s="49"/>
      <c r="S712" s="10"/>
      <c r="T712" s="10"/>
      <c r="U712" s="10"/>
      <c r="V712" s="10"/>
      <c r="W712" s="10"/>
      <c r="X712" s="10"/>
      <c r="Y712" s="10"/>
      <c r="Z712" s="10"/>
      <c r="AA712" s="10"/>
    </row>
    <row r="713" hidden="1">
      <c r="A713" s="47"/>
      <c r="B713" s="47"/>
      <c r="C713" s="48"/>
      <c r="D713" s="48"/>
      <c r="E713" s="48"/>
      <c r="F713" s="48"/>
      <c r="G713" s="48"/>
      <c r="H713" s="49"/>
      <c r="I713" s="49"/>
      <c r="J713" s="49"/>
      <c r="K713" s="49"/>
      <c r="L713" s="49"/>
      <c r="M713" s="49"/>
      <c r="N713" s="49"/>
      <c r="O713" s="48"/>
      <c r="P713" s="48"/>
      <c r="Q713" s="49"/>
      <c r="R713" s="49"/>
      <c r="S713" s="10"/>
      <c r="T713" s="10"/>
      <c r="U713" s="10"/>
      <c r="V713" s="10"/>
      <c r="W713" s="10"/>
      <c r="X713" s="10"/>
      <c r="Y713" s="10"/>
      <c r="Z713" s="10"/>
      <c r="AA713" s="10"/>
    </row>
    <row r="714" hidden="1">
      <c r="A714" s="47"/>
      <c r="B714" s="47"/>
      <c r="C714" s="48"/>
      <c r="D714" s="48"/>
      <c r="E714" s="48"/>
      <c r="F714" s="48"/>
      <c r="G714" s="48"/>
      <c r="H714" s="49"/>
      <c r="I714" s="49"/>
      <c r="J714" s="49"/>
      <c r="K714" s="49"/>
      <c r="L714" s="49"/>
      <c r="M714" s="49"/>
      <c r="N714" s="49"/>
      <c r="O714" s="48"/>
      <c r="P714" s="48"/>
      <c r="Q714" s="49"/>
      <c r="R714" s="49"/>
      <c r="S714" s="10"/>
      <c r="T714" s="10"/>
      <c r="U714" s="10"/>
      <c r="V714" s="10"/>
      <c r="W714" s="10"/>
      <c r="X714" s="10"/>
      <c r="Y714" s="10"/>
      <c r="Z714" s="10"/>
      <c r="AA714" s="10"/>
    </row>
    <row r="715" hidden="1">
      <c r="A715" s="47"/>
      <c r="B715" s="47"/>
      <c r="C715" s="48"/>
      <c r="D715" s="48"/>
      <c r="E715" s="48"/>
      <c r="F715" s="48"/>
      <c r="G715" s="48"/>
      <c r="H715" s="49"/>
      <c r="I715" s="49"/>
      <c r="J715" s="49"/>
      <c r="K715" s="49"/>
      <c r="L715" s="49"/>
      <c r="M715" s="49"/>
      <c r="N715" s="49"/>
      <c r="O715" s="48"/>
      <c r="P715" s="48"/>
      <c r="Q715" s="49"/>
      <c r="R715" s="49"/>
      <c r="S715" s="10"/>
      <c r="T715" s="10"/>
      <c r="U715" s="10"/>
      <c r="V715" s="10"/>
      <c r="W715" s="10"/>
      <c r="X715" s="10"/>
      <c r="Y715" s="10"/>
      <c r="Z715" s="10"/>
      <c r="AA715" s="10"/>
    </row>
    <row r="716" hidden="1">
      <c r="A716" s="47"/>
      <c r="B716" s="47"/>
      <c r="C716" s="48"/>
      <c r="D716" s="48"/>
      <c r="E716" s="48"/>
      <c r="F716" s="48"/>
      <c r="G716" s="48"/>
      <c r="H716" s="49"/>
      <c r="I716" s="49"/>
      <c r="J716" s="49"/>
      <c r="K716" s="49"/>
      <c r="L716" s="49"/>
      <c r="M716" s="49"/>
      <c r="N716" s="49"/>
      <c r="O716" s="48"/>
      <c r="P716" s="48"/>
      <c r="Q716" s="49"/>
      <c r="R716" s="49"/>
      <c r="S716" s="10"/>
      <c r="T716" s="10"/>
      <c r="U716" s="10"/>
      <c r="V716" s="10"/>
      <c r="W716" s="10"/>
      <c r="X716" s="10"/>
      <c r="Y716" s="10"/>
      <c r="Z716" s="10"/>
      <c r="AA716" s="10"/>
    </row>
    <row r="717" hidden="1">
      <c r="A717" s="47"/>
      <c r="B717" s="47"/>
      <c r="C717" s="48"/>
      <c r="D717" s="48"/>
      <c r="E717" s="48"/>
      <c r="F717" s="48"/>
      <c r="G717" s="48"/>
      <c r="H717" s="49"/>
      <c r="I717" s="49"/>
      <c r="J717" s="49"/>
      <c r="K717" s="49"/>
      <c r="L717" s="49"/>
      <c r="M717" s="49"/>
      <c r="N717" s="49"/>
      <c r="O717" s="48"/>
      <c r="P717" s="48"/>
      <c r="Q717" s="49"/>
      <c r="R717" s="49"/>
      <c r="S717" s="10"/>
      <c r="T717" s="10"/>
      <c r="U717" s="10"/>
      <c r="V717" s="10"/>
      <c r="W717" s="10"/>
      <c r="X717" s="10"/>
      <c r="Y717" s="10"/>
      <c r="Z717" s="10"/>
      <c r="AA717" s="10"/>
    </row>
    <row r="718" hidden="1">
      <c r="A718" s="47"/>
      <c r="B718" s="47"/>
      <c r="C718" s="48"/>
      <c r="D718" s="48"/>
      <c r="E718" s="48"/>
      <c r="F718" s="48"/>
      <c r="G718" s="48"/>
      <c r="H718" s="49"/>
      <c r="I718" s="49"/>
      <c r="J718" s="49"/>
      <c r="K718" s="49"/>
      <c r="L718" s="49"/>
      <c r="M718" s="49"/>
      <c r="N718" s="49"/>
      <c r="O718" s="48"/>
      <c r="P718" s="48"/>
      <c r="Q718" s="49"/>
      <c r="R718" s="49"/>
      <c r="S718" s="10"/>
      <c r="T718" s="10"/>
      <c r="U718" s="10"/>
      <c r="V718" s="10"/>
      <c r="W718" s="10"/>
      <c r="X718" s="10"/>
      <c r="Y718" s="10"/>
      <c r="Z718" s="10"/>
      <c r="AA718" s="10"/>
    </row>
    <row r="719" hidden="1">
      <c r="A719" s="47"/>
      <c r="B719" s="47"/>
      <c r="C719" s="48"/>
      <c r="D719" s="48"/>
      <c r="E719" s="48"/>
      <c r="F719" s="48"/>
      <c r="G719" s="48"/>
      <c r="H719" s="49"/>
      <c r="I719" s="49"/>
      <c r="J719" s="49"/>
      <c r="K719" s="49"/>
      <c r="L719" s="49"/>
      <c r="M719" s="49"/>
      <c r="N719" s="49"/>
      <c r="O719" s="48"/>
      <c r="P719" s="48"/>
      <c r="Q719" s="49"/>
      <c r="R719" s="49"/>
      <c r="S719" s="10"/>
      <c r="T719" s="10"/>
      <c r="U719" s="10"/>
      <c r="V719" s="10"/>
      <c r="W719" s="10"/>
      <c r="X719" s="10"/>
      <c r="Y719" s="10"/>
      <c r="Z719" s="10"/>
      <c r="AA719" s="10"/>
    </row>
    <row r="720" hidden="1">
      <c r="A720" s="47"/>
      <c r="B720" s="47"/>
      <c r="C720" s="48"/>
      <c r="D720" s="48"/>
      <c r="E720" s="48"/>
      <c r="F720" s="48"/>
      <c r="G720" s="48"/>
      <c r="H720" s="49"/>
      <c r="I720" s="49"/>
      <c r="J720" s="49"/>
      <c r="K720" s="49"/>
      <c r="L720" s="49"/>
      <c r="M720" s="49"/>
      <c r="N720" s="49"/>
      <c r="O720" s="48"/>
      <c r="P720" s="48"/>
      <c r="Q720" s="49"/>
      <c r="R720" s="49"/>
      <c r="S720" s="10"/>
      <c r="T720" s="10"/>
      <c r="U720" s="10"/>
      <c r="V720" s="10"/>
      <c r="W720" s="10"/>
      <c r="X720" s="10"/>
      <c r="Y720" s="10"/>
      <c r="Z720" s="10"/>
      <c r="AA720" s="10"/>
    </row>
    <row r="721" hidden="1">
      <c r="A721" s="47"/>
      <c r="B721" s="47"/>
      <c r="C721" s="48"/>
      <c r="D721" s="48"/>
      <c r="E721" s="48"/>
      <c r="F721" s="48"/>
      <c r="G721" s="48"/>
      <c r="H721" s="49"/>
      <c r="I721" s="49"/>
      <c r="J721" s="49"/>
      <c r="K721" s="49"/>
      <c r="L721" s="49"/>
      <c r="M721" s="49"/>
      <c r="N721" s="49"/>
      <c r="O721" s="48"/>
      <c r="P721" s="48"/>
      <c r="Q721" s="49"/>
      <c r="R721" s="49"/>
      <c r="S721" s="10"/>
      <c r="T721" s="10"/>
      <c r="U721" s="10"/>
      <c r="V721" s="10"/>
      <c r="W721" s="10"/>
      <c r="X721" s="10"/>
      <c r="Y721" s="10"/>
      <c r="Z721" s="10"/>
      <c r="AA721" s="10"/>
    </row>
    <row r="722" hidden="1">
      <c r="A722" s="47"/>
      <c r="B722" s="47"/>
      <c r="C722" s="48"/>
      <c r="D722" s="48"/>
      <c r="E722" s="48"/>
      <c r="F722" s="48"/>
      <c r="G722" s="48"/>
      <c r="H722" s="49"/>
      <c r="I722" s="49"/>
      <c r="J722" s="49"/>
      <c r="K722" s="49"/>
      <c r="L722" s="49"/>
      <c r="M722" s="49"/>
      <c r="N722" s="49"/>
      <c r="O722" s="48"/>
      <c r="P722" s="48"/>
      <c r="Q722" s="49"/>
      <c r="R722" s="49"/>
      <c r="S722" s="10"/>
      <c r="T722" s="10"/>
      <c r="U722" s="10"/>
      <c r="V722" s="10"/>
      <c r="W722" s="10"/>
      <c r="X722" s="10"/>
      <c r="Y722" s="10"/>
      <c r="Z722" s="10"/>
      <c r="AA722" s="10"/>
    </row>
    <row r="723" hidden="1">
      <c r="A723" s="47"/>
      <c r="B723" s="47"/>
      <c r="C723" s="48"/>
      <c r="D723" s="48"/>
      <c r="E723" s="48"/>
      <c r="F723" s="48"/>
      <c r="G723" s="48"/>
      <c r="H723" s="49"/>
      <c r="I723" s="49"/>
      <c r="J723" s="49"/>
      <c r="K723" s="49"/>
      <c r="L723" s="49"/>
      <c r="M723" s="49"/>
      <c r="N723" s="49"/>
      <c r="O723" s="48"/>
      <c r="P723" s="48"/>
      <c r="Q723" s="49"/>
      <c r="R723" s="49"/>
      <c r="S723" s="10"/>
      <c r="T723" s="10"/>
      <c r="U723" s="10"/>
      <c r="V723" s="10"/>
      <c r="W723" s="10"/>
      <c r="X723" s="10"/>
      <c r="Y723" s="10"/>
      <c r="Z723" s="10"/>
      <c r="AA723" s="10"/>
    </row>
    <row r="724" hidden="1">
      <c r="A724" s="47"/>
      <c r="B724" s="47"/>
      <c r="C724" s="48"/>
      <c r="D724" s="48"/>
      <c r="E724" s="48"/>
      <c r="F724" s="48"/>
      <c r="G724" s="48"/>
      <c r="H724" s="49"/>
      <c r="I724" s="49"/>
      <c r="J724" s="49"/>
      <c r="K724" s="49"/>
      <c r="L724" s="49"/>
      <c r="M724" s="49"/>
      <c r="N724" s="49"/>
      <c r="O724" s="48"/>
      <c r="P724" s="48"/>
      <c r="Q724" s="49"/>
      <c r="R724" s="49"/>
      <c r="S724" s="10"/>
      <c r="T724" s="10"/>
      <c r="U724" s="10"/>
      <c r="V724" s="10"/>
      <c r="W724" s="10"/>
      <c r="X724" s="10"/>
      <c r="Y724" s="10"/>
      <c r="Z724" s="10"/>
      <c r="AA724" s="10"/>
    </row>
    <row r="725" hidden="1">
      <c r="A725" s="47"/>
      <c r="B725" s="47"/>
      <c r="C725" s="48"/>
      <c r="D725" s="48"/>
      <c r="E725" s="48"/>
      <c r="F725" s="48"/>
      <c r="G725" s="48"/>
      <c r="H725" s="49"/>
      <c r="I725" s="49"/>
      <c r="J725" s="49"/>
      <c r="K725" s="49"/>
      <c r="L725" s="49"/>
      <c r="M725" s="49"/>
      <c r="N725" s="49"/>
      <c r="O725" s="48"/>
      <c r="P725" s="48"/>
      <c r="Q725" s="49"/>
      <c r="R725" s="49"/>
      <c r="S725" s="10"/>
      <c r="T725" s="10"/>
      <c r="U725" s="10"/>
      <c r="V725" s="10"/>
      <c r="W725" s="10"/>
      <c r="X725" s="10"/>
      <c r="Y725" s="10"/>
      <c r="Z725" s="10"/>
      <c r="AA725" s="10"/>
    </row>
    <row r="726" hidden="1">
      <c r="A726" s="47"/>
      <c r="B726" s="47"/>
      <c r="C726" s="48"/>
      <c r="D726" s="48"/>
      <c r="E726" s="48"/>
      <c r="F726" s="48"/>
      <c r="G726" s="48"/>
      <c r="H726" s="49"/>
      <c r="I726" s="49"/>
      <c r="J726" s="49"/>
      <c r="K726" s="49"/>
      <c r="L726" s="49"/>
      <c r="M726" s="49"/>
      <c r="N726" s="49"/>
      <c r="O726" s="48"/>
      <c r="P726" s="48"/>
      <c r="Q726" s="49"/>
      <c r="R726" s="49"/>
      <c r="S726" s="10"/>
      <c r="T726" s="10"/>
      <c r="U726" s="10"/>
      <c r="V726" s="10"/>
      <c r="W726" s="10"/>
      <c r="X726" s="10"/>
      <c r="Y726" s="10"/>
      <c r="Z726" s="10"/>
      <c r="AA726" s="10"/>
    </row>
    <row r="727" hidden="1">
      <c r="A727" s="47"/>
      <c r="B727" s="47"/>
      <c r="C727" s="48"/>
      <c r="D727" s="48"/>
      <c r="E727" s="48"/>
      <c r="F727" s="48"/>
      <c r="G727" s="48"/>
      <c r="H727" s="49"/>
      <c r="I727" s="49"/>
      <c r="J727" s="49"/>
      <c r="K727" s="49"/>
      <c r="L727" s="49"/>
      <c r="M727" s="49"/>
      <c r="N727" s="49"/>
      <c r="O727" s="48"/>
      <c r="P727" s="48"/>
      <c r="Q727" s="49"/>
      <c r="R727" s="49"/>
      <c r="S727" s="10"/>
      <c r="T727" s="10"/>
      <c r="U727" s="10"/>
      <c r="V727" s="10"/>
      <c r="W727" s="10"/>
      <c r="X727" s="10"/>
      <c r="Y727" s="10"/>
      <c r="Z727" s="10"/>
      <c r="AA727" s="10"/>
    </row>
    <row r="728" hidden="1">
      <c r="A728" s="47"/>
      <c r="B728" s="47"/>
      <c r="C728" s="48"/>
      <c r="D728" s="48"/>
      <c r="E728" s="48"/>
      <c r="F728" s="48"/>
      <c r="G728" s="48"/>
      <c r="H728" s="49"/>
      <c r="I728" s="49"/>
      <c r="J728" s="49"/>
      <c r="K728" s="49"/>
      <c r="L728" s="49"/>
      <c r="M728" s="49"/>
      <c r="N728" s="49"/>
      <c r="O728" s="48"/>
      <c r="P728" s="48"/>
      <c r="Q728" s="49"/>
      <c r="R728" s="49"/>
      <c r="S728" s="10"/>
      <c r="T728" s="10"/>
      <c r="U728" s="10"/>
      <c r="V728" s="10"/>
      <c r="W728" s="10"/>
      <c r="X728" s="10"/>
      <c r="Y728" s="10"/>
      <c r="Z728" s="10"/>
      <c r="AA728" s="10"/>
    </row>
    <row r="729" hidden="1">
      <c r="A729" s="47"/>
      <c r="B729" s="47"/>
      <c r="C729" s="48"/>
      <c r="D729" s="48"/>
      <c r="E729" s="48"/>
      <c r="F729" s="48"/>
      <c r="G729" s="48"/>
      <c r="H729" s="49"/>
      <c r="I729" s="49"/>
      <c r="J729" s="49"/>
      <c r="K729" s="49"/>
      <c r="L729" s="49"/>
      <c r="M729" s="49"/>
      <c r="N729" s="49"/>
      <c r="O729" s="48"/>
      <c r="P729" s="48"/>
      <c r="Q729" s="49"/>
      <c r="R729" s="49"/>
      <c r="S729" s="10"/>
      <c r="T729" s="10"/>
      <c r="U729" s="10"/>
      <c r="V729" s="10"/>
      <c r="W729" s="10"/>
      <c r="X729" s="10"/>
      <c r="Y729" s="10"/>
      <c r="Z729" s="10"/>
      <c r="AA729" s="10"/>
    </row>
    <row r="730" hidden="1">
      <c r="A730" s="47"/>
      <c r="B730" s="47"/>
      <c r="C730" s="48"/>
      <c r="D730" s="48"/>
      <c r="E730" s="48"/>
      <c r="F730" s="48"/>
      <c r="G730" s="48"/>
      <c r="H730" s="49"/>
      <c r="I730" s="49"/>
      <c r="J730" s="49"/>
      <c r="K730" s="49"/>
      <c r="L730" s="49"/>
      <c r="M730" s="49"/>
      <c r="N730" s="49"/>
      <c r="O730" s="48"/>
      <c r="P730" s="48"/>
      <c r="Q730" s="49"/>
      <c r="R730" s="49"/>
      <c r="S730" s="10"/>
      <c r="T730" s="10"/>
      <c r="U730" s="10"/>
      <c r="V730" s="10"/>
      <c r="W730" s="10"/>
      <c r="X730" s="10"/>
      <c r="Y730" s="10"/>
      <c r="Z730" s="10"/>
      <c r="AA730" s="10"/>
    </row>
    <row r="731" hidden="1">
      <c r="A731" s="47"/>
      <c r="B731" s="47"/>
      <c r="C731" s="48"/>
      <c r="D731" s="48"/>
      <c r="E731" s="48"/>
      <c r="F731" s="48"/>
      <c r="G731" s="48"/>
      <c r="H731" s="49"/>
      <c r="I731" s="49"/>
      <c r="J731" s="49"/>
      <c r="K731" s="49"/>
      <c r="L731" s="49"/>
      <c r="M731" s="49"/>
      <c r="N731" s="49"/>
      <c r="O731" s="48"/>
      <c r="P731" s="48"/>
      <c r="Q731" s="49"/>
      <c r="R731" s="49"/>
      <c r="S731" s="10"/>
      <c r="T731" s="10"/>
      <c r="U731" s="10"/>
      <c r="V731" s="10"/>
      <c r="W731" s="10"/>
      <c r="X731" s="10"/>
      <c r="Y731" s="10"/>
      <c r="Z731" s="10"/>
      <c r="AA731" s="10"/>
    </row>
    <row r="732" hidden="1">
      <c r="A732" s="47"/>
      <c r="B732" s="47"/>
      <c r="C732" s="48"/>
      <c r="D732" s="48"/>
      <c r="E732" s="48"/>
      <c r="F732" s="48"/>
      <c r="G732" s="48"/>
      <c r="H732" s="49"/>
      <c r="I732" s="49"/>
      <c r="J732" s="49"/>
      <c r="K732" s="49"/>
      <c r="L732" s="49"/>
      <c r="M732" s="49"/>
      <c r="N732" s="49"/>
      <c r="O732" s="48"/>
      <c r="P732" s="48"/>
      <c r="Q732" s="49"/>
      <c r="R732" s="49"/>
      <c r="S732" s="10"/>
      <c r="T732" s="10"/>
      <c r="U732" s="10"/>
      <c r="V732" s="10"/>
      <c r="W732" s="10"/>
      <c r="X732" s="10"/>
      <c r="Y732" s="10"/>
      <c r="Z732" s="10"/>
      <c r="AA732" s="10"/>
    </row>
    <row r="733" hidden="1">
      <c r="A733" s="47"/>
      <c r="B733" s="47"/>
      <c r="C733" s="48"/>
      <c r="D733" s="48"/>
      <c r="E733" s="48"/>
      <c r="F733" s="48"/>
      <c r="G733" s="48"/>
      <c r="H733" s="49"/>
      <c r="I733" s="49"/>
      <c r="J733" s="49"/>
      <c r="K733" s="49"/>
      <c r="L733" s="49"/>
      <c r="M733" s="49"/>
      <c r="N733" s="49"/>
      <c r="O733" s="48"/>
      <c r="P733" s="48"/>
      <c r="Q733" s="49"/>
      <c r="R733" s="49"/>
      <c r="S733" s="10"/>
      <c r="T733" s="10"/>
      <c r="U733" s="10"/>
      <c r="V733" s="10"/>
      <c r="W733" s="10"/>
      <c r="X733" s="10"/>
      <c r="Y733" s="10"/>
      <c r="Z733" s="10"/>
      <c r="AA733" s="10"/>
    </row>
    <row r="734" hidden="1">
      <c r="A734" s="47"/>
      <c r="B734" s="47"/>
      <c r="C734" s="48"/>
      <c r="D734" s="48"/>
      <c r="E734" s="48"/>
      <c r="F734" s="48"/>
      <c r="G734" s="48"/>
      <c r="H734" s="49"/>
      <c r="I734" s="49"/>
      <c r="J734" s="49"/>
      <c r="K734" s="49"/>
      <c r="L734" s="49"/>
      <c r="M734" s="49"/>
      <c r="N734" s="49"/>
      <c r="O734" s="48"/>
      <c r="P734" s="48"/>
      <c r="Q734" s="49"/>
      <c r="R734" s="49"/>
      <c r="S734" s="10"/>
      <c r="T734" s="10"/>
      <c r="U734" s="10"/>
      <c r="V734" s="10"/>
      <c r="W734" s="10"/>
      <c r="X734" s="10"/>
      <c r="Y734" s="10"/>
      <c r="Z734" s="10"/>
      <c r="AA734" s="10"/>
    </row>
    <row r="735" hidden="1">
      <c r="A735" s="47"/>
      <c r="B735" s="47"/>
      <c r="C735" s="48"/>
      <c r="D735" s="48"/>
      <c r="E735" s="48"/>
      <c r="F735" s="48"/>
      <c r="G735" s="48"/>
      <c r="H735" s="49"/>
      <c r="I735" s="49"/>
      <c r="J735" s="49"/>
      <c r="K735" s="49"/>
      <c r="L735" s="49"/>
      <c r="M735" s="49"/>
      <c r="N735" s="49"/>
      <c r="O735" s="48"/>
      <c r="P735" s="48"/>
      <c r="Q735" s="49"/>
      <c r="R735" s="49"/>
      <c r="S735" s="10"/>
      <c r="T735" s="10"/>
      <c r="U735" s="10"/>
      <c r="V735" s="10"/>
      <c r="W735" s="10"/>
      <c r="X735" s="10"/>
      <c r="Y735" s="10"/>
      <c r="Z735" s="10"/>
      <c r="AA735" s="10"/>
    </row>
    <row r="736" hidden="1">
      <c r="A736" s="47"/>
      <c r="B736" s="47"/>
      <c r="C736" s="48"/>
      <c r="D736" s="48"/>
      <c r="E736" s="48"/>
      <c r="F736" s="48"/>
      <c r="G736" s="48"/>
      <c r="H736" s="49"/>
      <c r="I736" s="49"/>
      <c r="J736" s="49"/>
      <c r="K736" s="49"/>
      <c r="L736" s="49"/>
      <c r="M736" s="49"/>
      <c r="N736" s="49"/>
      <c r="O736" s="48"/>
      <c r="P736" s="48"/>
      <c r="Q736" s="49"/>
      <c r="R736" s="49"/>
      <c r="S736" s="10"/>
      <c r="T736" s="10"/>
      <c r="U736" s="10"/>
      <c r="V736" s="10"/>
      <c r="W736" s="10"/>
      <c r="X736" s="10"/>
      <c r="Y736" s="10"/>
      <c r="Z736" s="10"/>
      <c r="AA736" s="10"/>
    </row>
    <row r="737" hidden="1">
      <c r="A737" s="47"/>
      <c r="B737" s="47"/>
      <c r="C737" s="48"/>
      <c r="D737" s="48"/>
      <c r="E737" s="48"/>
      <c r="F737" s="48"/>
      <c r="G737" s="48"/>
      <c r="H737" s="49"/>
      <c r="I737" s="49"/>
      <c r="J737" s="49"/>
      <c r="K737" s="49"/>
      <c r="L737" s="49"/>
      <c r="M737" s="49"/>
      <c r="N737" s="49"/>
      <c r="O737" s="48"/>
      <c r="P737" s="48"/>
      <c r="Q737" s="49"/>
      <c r="R737" s="49"/>
      <c r="S737" s="10"/>
      <c r="T737" s="10"/>
      <c r="U737" s="10"/>
      <c r="V737" s="10"/>
      <c r="W737" s="10"/>
      <c r="X737" s="10"/>
      <c r="Y737" s="10"/>
      <c r="Z737" s="10"/>
      <c r="AA737" s="10"/>
    </row>
    <row r="738" hidden="1">
      <c r="A738" s="47"/>
      <c r="B738" s="47"/>
      <c r="C738" s="48"/>
      <c r="D738" s="48"/>
      <c r="E738" s="48"/>
      <c r="F738" s="48"/>
      <c r="G738" s="48"/>
      <c r="H738" s="49"/>
      <c r="I738" s="49"/>
      <c r="J738" s="49"/>
      <c r="K738" s="49"/>
      <c r="L738" s="49"/>
      <c r="M738" s="49"/>
      <c r="N738" s="49"/>
      <c r="O738" s="48"/>
      <c r="P738" s="48"/>
      <c r="Q738" s="49"/>
      <c r="R738" s="49"/>
      <c r="S738" s="10"/>
      <c r="T738" s="10"/>
      <c r="U738" s="10"/>
      <c r="V738" s="10"/>
      <c r="W738" s="10"/>
      <c r="X738" s="10"/>
      <c r="Y738" s="10"/>
      <c r="Z738" s="10"/>
      <c r="AA738" s="10"/>
    </row>
    <row r="739" hidden="1">
      <c r="A739" s="47"/>
      <c r="B739" s="47"/>
      <c r="C739" s="48"/>
      <c r="D739" s="48"/>
      <c r="E739" s="48"/>
      <c r="F739" s="48"/>
      <c r="G739" s="48"/>
      <c r="H739" s="49"/>
      <c r="I739" s="49"/>
      <c r="J739" s="49"/>
      <c r="K739" s="49"/>
      <c r="L739" s="49"/>
      <c r="M739" s="49"/>
      <c r="N739" s="49"/>
      <c r="O739" s="48"/>
      <c r="P739" s="48"/>
      <c r="Q739" s="49"/>
      <c r="R739" s="49"/>
      <c r="S739" s="10"/>
      <c r="T739" s="10"/>
      <c r="U739" s="10"/>
      <c r="V739" s="10"/>
      <c r="W739" s="10"/>
      <c r="X739" s="10"/>
      <c r="Y739" s="10"/>
      <c r="Z739" s="10"/>
      <c r="AA739" s="10"/>
    </row>
    <row r="740" hidden="1">
      <c r="A740" s="47"/>
      <c r="B740" s="47"/>
      <c r="C740" s="48"/>
      <c r="D740" s="48"/>
      <c r="E740" s="48"/>
      <c r="F740" s="48"/>
      <c r="G740" s="48"/>
      <c r="H740" s="49"/>
      <c r="I740" s="49"/>
      <c r="J740" s="49"/>
      <c r="K740" s="49"/>
      <c r="L740" s="49"/>
      <c r="M740" s="49"/>
      <c r="N740" s="49"/>
      <c r="O740" s="48"/>
      <c r="P740" s="48"/>
      <c r="Q740" s="49"/>
      <c r="R740" s="49"/>
      <c r="S740" s="10"/>
      <c r="T740" s="10"/>
      <c r="U740" s="10"/>
      <c r="V740" s="10"/>
      <c r="W740" s="10"/>
      <c r="X740" s="10"/>
      <c r="Y740" s="10"/>
      <c r="Z740" s="10"/>
      <c r="AA740" s="10"/>
    </row>
    <row r="741" hidden="1">
      <c r="A741" s="47"/>
      <c r="B741" s="47"/>
      <c r="C741" s="48"/>
      <c r="D741" s="48"/>
      <c r="E741" s="48"/>
      <c r="F741" s="48"/>
      <c r="G741" s="48"/>
      <c r="H741" s="49"/>
      <c r="I741" s="49"/>
      <c r="J741" s="49"/>
      <c r="K741" s="49"/>
      <c r="L741" s="49"/>
      <c r="M741" s="49"/>
      <c r="N741" s="49"/>
      <c r="O741" s="48"/>
      <c r="P741" s="48"/>
      <c r="Q741" s="49"/>
      <c r="R741" s="49"/>
      <c r="S741" s="10"/>
      <c r="T741" s="10"/>
      <c r="U741" s="10"/>
      <c r="V741" s="10"/>
      <c r="W741" s="10"/>
      <c r="X741" s="10"/>
      <c r="Y741" s="10"/>
      <c r="Z741" s="10"/>
      <c r="AA741" s="10"/>
    </row>
    <row r="742" hidden="1">
      <c r="A742" s="47"/>
      <c r="B742" s="47"/>
      <c r="C742" s="48"/>
      <c r="D742" s="48"/>
      <c r="E742" s="48"/>
      <c r="F742" s="48"/>
      <c r="G742" s="48"/>
      <c r="H742" s="49"/>
      <c r="I742" s="49"/>
      <c r="J742" s="49"/>
      <c r="K742" s="49"/>
      <c r="L742" s="49"/>
      <c r="M742" s="49"/>
      <c r="N742" s="49"/>
      <c r="O742" s="48"/>
      <c r="P742" s="48"/>
      <c r="Q742" s="49"/>
      <c r="R742" s="49"/>
      <c r="S742" s="10"/>
      <c r="T742" s="10"/>
      <c r="U742" s="10"/>
      <c r="V742" s="10"/>
      <c r="W742" s="10"/>
      <c r="X742" s="10"/>
      <c r="Y742" s="10"/>
      <c r="Z742" s="10"/>
      <c r="AA742" s="10"/>
    </row>
    <row r="743" hidden="1">
      <c r="A743" s="47"/>
      <c r="B743" s="47"/>
      <c r="C743" s="48"/>
      <c r="D743" s="48"/>
      <c r="E743" s="48"/>
      <c r="F743" s="48"/>
      <c r="G743" s="48"/>
      <c r="H743" s="49"/>
      <c r="I743" s="49"/>
      <c r="J743" s="49"/>
      <c r="K743" s="49"/>
      <c r="L743" s="49"/>
      <c r="M743" s="49"/>
      <c r="N743" s="49"/>
      <c r="O743" s="48"/>
      <c r="P743" s="48"/>
      <c r="Q743" s="49"/>
      <c r="R743" s="49"/>
      <c r="S743" s="10"/>
      <c r="T743" s="10"/>
      <c r="U743" s="10"/>
      <c r="V743" s="10"/>
      <c r="W743" s="10"/>
      <c r="X743" s="10"/>
      <c r="Y743" s="10"/>
      <c r="Z743" s="10"/>
      <c r="AA743" s="10"/>
    </row>
    <row r="744" hidden="1">
      <c r="A744" s="47"/>
      <c r="B744" s="47"/>
      <c r="C744" s="48"/>
      <c r="D744" s="48"/>
      <c r="E744" s="48"/>
      <c r="F744" s="48"/>
      <c r="G744" s="48"/>
      <c r="H744" s="49"/>
      <c r="I744" s="49"/>
      <c r="J744" s="49"/>
      <c r="K744" s="49"/>
      <c r="L744" s="49"/>
      <c r="M744" s="49"/>
      <c r="N744" s="49"/>
      <c r="O744" s="48"/>
      <c r="P744" s="48"/>
      <c r="Q744" s="49"/>
      <c r="R744" s="49"/>
      <c r="S744" s="10"/>
      <c r="T744" s="10"/>
      <c r="U744" s="10"/>
      <c r="V744" s="10"/>
      <c r="W744" s="10"/>
      <c r="X744" s="10"/>
      <c r="Y744" s="10"/>
      <c r="Z744" s="10"/>
      <c r="AA744" s="10"/>
    </row>
    <row r="745" hidden="1">
      <c r="A745" s="47"/>
      <c r="B745" s="47"/>
      <c r="C745" s="48"/>
      <c r="D745" s="48"/>
      <c r="E745" s="48"/>
      <c r="F745" s="48"/>
      <c r="G745" s="48"/>
      <c r="H745" s="49"/>
      <c r="I745" s="49"/>
      <c r="J745" s="49"/>
      <c r="K745" s="49"/>
      <c r="L745" s="49"/>
      <c r="M745" s="49"/>
      <c r="N745" s="49"/>
      <c r="O745" s="48"/>
      <c r="P745" s="48"/>
      <c r="Q745" s="49"/>
      <c r="R745" s="49"/>
      <c r="S745" s="10"/>
      <c r="T745" s="10"/>
      <c r="U745" s="10"/>
      <c r="V745" s="10"/>
      <c r="W745" s="10"/>
      <c r="X745" s="10"/>
      <c r="Y745" s="10"/>
      <c r="Z745" s="10"/>
      <c r="AA745" s="10"/>
    </row>
    <row r="746" hidden="1">
      <c r="A746" s="47"/>
      <c r="B746" s="47"/>
      <c r="C746" s="48"/>
      <c r="D746" s="48"/>
      <c r="E746" s="48"/>
      <c r="F746" s="48"/>
      <c r="G746" s="48"/>
      <c r="H746" s="49"/>
      <c r="I746" s="49"/>
      <c r="J746" s="49"/>
      <c r="K746" s="49"/>
      <c r="L746" s="49"/>
      <c r="M746" s="49"/>
      <c r="N746" s="49"/>
      <c r="O746" s="48"/>
      <c r="P746" s="48"/>
      <c r="Q746" s="49"/>
      <c r="R746" s="49"/>
      <c r="S746" s="10"/>
      <c r="T746" s="10"/>
      <c r="U746" s="10"/>
      <c r="V746" s="10"/>
      <c r="W746" s="10"/>
      <c r="X746" s="10"/>
      <c r="Y746" s="10"/>
      <c r="Z746" s="10"/>
      <c r="AA746" s="10"/>
    </row>
    <row r="747" hidden="1">
      <c r="A747" s="47"/>
      <c r="B747" s="47"/>
      <c r="C747" s="48"/>
      <c r="D747" s="48"/>
      <c r="E747" s="48"/>
      <c r="F747" s="48"/>
      <c r="G747" s="48"/>
      <c r="H747" s="49"/>
      <c r="I747" s="49"/>
      <c r="J747" s="49"/>
      <c r="K747" s="49"/>
      <c r="L747" s="49"/>
      <c r="M747" s="49"/>
      <c r="N747" s="49"/>
      <c r="O747" s="48"/>
      <c r="P747" s="48"/>
      <c r="Q747" s="49"/>
      <c r="R747" s="49"/>
      <c r="S747" s="10"/>
      <c r="T747" s="10"/>
      <c r="U747" s="10"/>
      <c r="V747" s="10"/>
      <c r="W747" s="10"/>
      <c r="X747" s="10"/>
      <c r="Y747" s="10"/>
      <c r="Z747" s="10"/>
      <c r="AA747" s="10"/>
    </row>
    <row r="748" hidden="1">
      <c r="A748" s="47"/>
      <c r="B748" s="47"/>
      <c r="C748" s="48"/>
      <c r="D748" s="48"/>
      <c r="E748" s="48"/>
      <c r="F748" s="48"/>
      <c r="G748" s="48"/>
      <c r="H748" s="49"/>
      <c r="I748" s="49"/>
      <c r="J748" s="49"/>
      <c r="K748" s="49"/>
      <c r="L748" s="49"/>
      <c r="M748" s="49"/>
      <c r="N748" s="49"/>
      <c r="O748" s="48"/>
      <c r="P748" s="48"/>
      <c r="Q748" s="49"/>
      <c r="R748" s="49"/>
      <c r="S748" s="10"/>
      <c r="T748" s="10"/>
      <c r="U748" s="10"/>
      <c r="V748" s="10"/>
      <c r="W748" s="10"/>
      <c r="X748" s="10"/>
      <c r="Y748" s="10"/>
      <c r="Z748" s="10"/>
      <c r="AA748" s="10"/>
    </row>
    <row r="749" hidden="1">
      <c r="A749" s="47"/>
      <c r="B749" s="47"/>
      <c r="C749" s="48"/>
      <c r="D749" s="48"/>
      <c r="E749" s="48"/>
      <c r="F749" s="48"/>
      <c r="G749" s="48"/>
      <c r="H749" s="49"/>
      <c r="I749" s="49"/>
      <c r="J749" s="49"/>
      <c r="K749" s="49"/>
      <c r="L749" s="49"/>
      <c r="M749" s="49"/>
      <c r="N749" s="49"/>
      <c r="O749" s="48"/>
      <c r="P749" s="48"/>
      <c r="Q749" s="49"/>
      <c r="R749" s="49"/>
      <c r="S749" s="10"/>
      <c r="T749" s="10"/>
      <c r="U749" s="10"/>
      <c r="V749" s="10"/>
      <c r="W749" s="10"/>
      <c r="X749" s="10"/>
      <c r="Y749" s="10"/>
      <c r="Z749" s="10"/>
      <c r="AA749" s="10"/>
    </row>
    <row r="750" hidden="1">
      <c r="A750" s="47"/>
      <c r="B750" s="47"/>
      <c r="C750" s="48"/>
      <c r="D750" s="48"/>
      <c r="E750" s="48"/>
      <c r="F750" s="48"/>
      <c r="G750" s="48"/>
      <c r="H750" s="49"/>
      <c r="I750" s="49"/>
      <c r="J750" s="49"/>
      <c r="K750" s="49"/>
      <c r="L750" s="49"/>
      <c r="M750" s="49"/>
      <c r="N750" s="49"/>
      <c r="O750" s="48"/>
      <c r="P750" s="48"/>
      <c r="Q750" s="49"/>
      <c r="R750" s="49"/>
      <c r="S750" s="10"/>
      <c r="T750" s="10"/>
      <c r="U750" s="10"/>
      <c r="V750" s="10"/>
      <c r="W750" s="10"/>
      <c r="X750" s="10"/>
      <c r="Y750" s="10"/>
      <c r="Z750" s="10"/>
      <c r="AA750" s="10"/>
    </row>
    <row r="751" hidden="1">
      <c r="A751" s="47"/>
      <c r="B751" s="47"/>
      <c r="C751" s="48"/>
      <c r="D751" s="48"/>
      <c r="E751" s="48"/>
      <c r="F751" s="48"/>
      <c r="G751" s="48"/>
      <c r="H751" s="49"/>
      <c r="I751" s="49"/>
      <c r="J751" s="49"/>
      <c r="K751" s="49"/>
      <c r="L751" s="49"/>
      <c r="M751" s="49"/>
      <c r="N751" s="49"/>
      <c r="O751" s="48"/>
      <c r="P751" s="48"/>
      <c r="Q751" s="49"/>
      <c r="R751" s="49"/>
      <c r="S751" s="10"/>
      <c r="T751" s="10"/>
      <c r="U751" s="10"/>
      <c r="V751" s="10"/>
      <c r="W751" s="10"/>
      <c r="X751" s="10"/>
      <c r="Y751" s="10"/>
      <c r="Z751" s="10"/>
      <c r="AA751" s="10"/>
    </row>
    <row r="752" hidden="1">
      <c r="A752" s="47"/>
      <c r="B752" s="47"/>
      <c r="C752" s="48"/>
      <c r="D752" s="48"/>
      <c r="E752" s="48"/>
      <c r="F752" s="48"/>
      <c r="G752" s="48"/>
      <c r="H752" s="49"/>
      <c r="I752" s="49"/>
      <c r="J752" s="49"/>
      <c r="K752" s="49"/>
      <c r="L752" s="49"/>
      <c r="M752" s="49"/>
      <c r="N752" s="49"/>
      <c r="O752" s="48"/>
      <c r="P752" s="48"/>
      <c r="Q752" s="49"/>
      <c r="R752" s="49"/>
      <c r="S752" s="10"/>
      <c r="T752" s="10"/>
      <c r="U752" s="10"/>
      <c r="V752" s="10"/>
      <c r="W752" s="10"/>
      <c r="X752" s="10"/>
      <c r="Y752" s="10"/>
      <c r="Z752" s="10"/>
      <c r="AA752" s="10"/>
    </row>
    <row r="753" hidden="1">
      <c r="A753" s="47"/>
      <c r="B753" s="47"/>
      <c r="C753" s="48"/>
      <c r="D753" s="48"/>
      <c r="E753" s="48"/>
      <c r="F753" s="48"/>
      <c r="G753" s="48"/>
      <c r="H753" s="49"/>
      <c r="I753" s="49"/>
      <c r="J753" s="49"/>
      <c r="K753" s="49"/>
      <c r="L753" s="49"/>
      <c r="M753" s="49"/>
      <c r="N753" s="49"/>
      <c r="O753" s="48"/>
      <c r="P753" s="48"/>
      <c r="Q753" s="49"/>
      <c r="R753" s="49"/>
      <c r="S753" s="10"/>
      <c r="T753" s="10"/>
      <c r="U753" s="10"/>
      <c r="V753" s="10"/>
      <c r="W753" s="10"/>
      <c r="X753" s="10"/>
      <c r="Y753" s="10"/>
      <c r="Z753" s="10"/>
      <c r="AA753" s="10"/>
    </row>
    <row r="754" hidden="1">
      <c r="A754" s="47"/>
      <c r="B754" s="47"/>
      <c r="C754" s="48"/>
      <c r="D754" s="48"/>
      <c r="E754" s="48"/>
      <c r="F754" s="48"/>
      <c r="G754" s="48"/>
      <c r="H754" s="49"/>
      <c r="I754" s="49"/>
      <c r="J754" s="49"/>
      <c r="K754" s="49"/>
      <c r="L754" s="49"/>
      <c r="M754" s="49"/>
      <c r="N754" s="49"/>
      <c r="O754" s="48"/>
      <c r="P754" s="48"/>
      <c r="Q754" s="49"/>
      <c r="R754" s="49"/>
      <c r="S754" s="10"/>
      <c r="T754" s="10"/>
      <c r="U754" s="10"/>
      <c r="V754" s="10"/>
      <c r="W754" s="10"/>
      <c r="X754" s="10"/>
      <c r="Y754" s="10"/>
      <c r="Z754" s="10"/>
      <c r="AA754" s="10"/>
    </row>
    <row r="755" hidden="1">
      <c r="A755" s="47"/>
      <c r="B755" s="47"/>
      <c r="C755" s="48"/>
      <c r="D755" s="48"/>
      <c r="E755" s="48"/>
      <c r="F755" s="48"/>
      <c r="G755" s="48"/>
      <c r="H755" s="49"/>
      <c r="I755" s="49"/>
      <c r="J755" s="49"/>
      <c r="K755" s="49"/>
      <c r="L755" s="49"/>
      <c r="M755" s="49"/>
      <c r="N755" s="49"/>
      <c r="O755" s="48"/>
      <c r="P755" s="48"/>
      <c r="Q755" s="49"/>
      <c r="R755" s="49"/>
      <c r="S755" s="10"/>
      <c r="T755" s="10"/>
      <c r="U755" s="10"/>
      <c r="V755" s="10"/>
      <c r="W755" s="10"/>
      <c r="X755" s="10"/>
      <c r="Y755" s="10"/>
      <c r="Z755" s="10"/>
      <c r="AA755" s="10"/>
    </row>
    <row r="756" hidden="1">
      <c r="A756" s="47"/>
      <c r="B756" s="47"/>
      <c r="C756" s="48"/>
      <c r="D756" s="48"/>
      <c r="E756" s="48"/>
      <c r="F756" s="48"/>
      <c r="G756" s="48"/>
      <c r="H756" s="49"/>
      <c r="I756" s="49"/>
      <c r="J756" s="49"/>
      <c r="K756" s="49"/>
      <c r="L756" s="49"/>
      <c r="M756" s="49"/>
      <c r="N756" s="49"/>
      <c r="O756" s="48"/>
      <c r="P756" s="48"/>
      <c r="Q756" s="49"/>
      <c r="R756" s="49"/>
      <c r="S756" s="10"/>
      <c r="T756" s="10"/>
      <c r="U756" s="10"/>
      <c r="V756" s="10"/>
      <c r="W756" s="10"/>
      <c r="X756" s="10"/>
      <c r="Y756" s="10"/>
      <c r="Z756" s="10"/>
      <c r="AA756" s="10"/>
    </row>
    <row r="757" hidden="1">
      <c r="A757" s="47"/>
      <c r="B757" s="47"/>
      <c r="C757" s="48"/>
      <c r="D757" s="48"/>
      <c r="E757" s="48"/>
      <c r="F757" s="48"/>
      <c r="G757" s="48"/>
      <c r="H757" s="49"/>
      <c r="I757" s="49"/>
      <c r="J757" s="49"/>
      <c r="K757" s="49"/>
      <c r="L757" s="49"/>
      <c r="M757" s="49"/>
      <c r="N757" s="49"/>
      <c r="O757" s="48"/>
      <c r="P757" s="48"/>
      <c r="Q757" s="49"/>
      <c r="R757" s="49"/>
      <c r="S757" s="10"/>
      <c r="T757" s="10"/>
      <c r="U757" s="10"/>
      <c r="V757" s="10"/>
      <c r="W757" s="10"/>
      <c r="X757" s="10"/>
      <c r="Y757" s="10"/>
      <c r="Z757" s="10"/>
      <c r="AA757" s="10"/>
    </row>
    <row r="758" hidden="1">
      <c r="A758" s="47"/>
      <c r="B758" s="47"/>
      <c r="C758" s="48"/>
      <c r="D758" s="48"/>
      <c r="E758" s="48"/>
      <c r="F758" s="48"/>
      <c r="G758" s="48"/>
      <c r="H758" s="49"/>
      <c r="I758" s="49"/>
      <c r="J758" s="49"/>
      <c r="K758" s="49"/>
      <c r="L758" s="49"/>
      <c r="M758" s="49"/>
      <c r="N758" s="49"/>
      <c r="O758" s="48"/>
      <c r="P758" s="48"/>
      <c r="Q758" s="49"/>
      <c r="R758" s="49"/>
      <c r="S758" s="10"/>
      <c r="T758" s="10"/>
      <c r="U758" s="10"/>
      <c r="V758" s="10"/>
      <c r="W758" s="10"/>
      <c r="X758" s="10"/>
      <c r="Y758" s="10"/>
      <c r="Z758" s="10"/>
      <c r="AA758" s="10"/>
    </row>
    <row r="759" hidden="1">
      <c r="A759" s="47"/>
      <c r="B759" s="47"/>
      <c r="C759" s="48"/>
      <c r="D759" s="48"/>
      <c r="E759" s="48"/>
      <c r="F759" s="48"/>
      <c r="G759" s="48"/>
      <c r="H759" s="49"/>
      <c r="I759" s="49"/>
      <c r="J759" s="49"/>
      <c r="K759" s="49"/>
      <c r="L759" s="49"/>
      <c r="M759" s="49"/>
      <c r="N759" s="49"/>
      <c r="O759" s="48"/>
      <c r="P759" s="48"/>
      <c r="Q759" s="49"/>
      <c r="R759" s="49"/>
      <c r="S759" s="10"/>
      <c r="T759" s="10"/>
      <c r="U759" s="10"/>
      <c r="V759" s="10"/>
      <c r="W759" s="10"/>
      <c r="X759" s="10"/>
      <c r="Y759" s="10"/>
      <c r="Z759" s="10"/>
      <c r="AA759" s="10"/>
    </row>
    <row r="760" hidden="1">
      <c r="A760" s="47"/>
      <c r="B760" s="47"/>
      <c r="C760" s="48"/>
      <c r="D760" s="48"/>
      <c r="E760" s="48"/>
      <c r="F760" s="48"/>
      <c r="G760" s="48"/>
      <c r="H760" s="49"/>
      <c r="I760" s="49"/>
      <c r="J760" s="49"/>
      <c r="K760" s="49"/>
      <c r="L760" s="49"/>
      <c r="M760" s="49"/>
      <c r="N760" s="49"/>
      <c r="O760" s="48"/>
      <c r="P760" s="48"/>
      <c r="Q760" s="49"/>
      <c r="R760" s="49"/>
      <c r="S760" s="10"/>
      <c r="T760" s="10"/>
      <c r="U760" s="10"/>
      <c r="V760" s="10"/>
      <c r="W760" s="10"/>
      <c r="X760" s="10"/>
      <c r="Y760" s="10"/>
      <c r="Z760" s="10"/>
      <c r="AA760" s="10"/>
    </row>
    <row r="761" hidden="1">
      <c r="A761" s="47"/>
      <c r="B761" s="47"/>
      <c r="C761" s="48"/>
      <c r="D761" s="48"/>
      <c r="E761" s="48"/>
      <c r="F761" s="48"/>
      <c r="G761" s="48"/>
      <c r="H761" s="49"/>
      <c r="I761" s="49"/>
      <c r="J761" s="49"/>
      <c r="K761" s="49"/>
      <c r="L761" s="49"/>
      <c r="M761" s="49"/>
      <c r="N761" s="49"/>
      <c r="O761" s="48"/>
      <c r="P761" s="48"/>
      <c r="Q761" s="49"/>
      <c r="R761" s="49"/>
      <c r="S761" s="10"/>
      <c r="T761" s="10"/>
      <c r="U761" s="10"/>
      <c r="V761" s="10"/>
      <c r="W761" s="10"/>
      <c r="X761" s="10"/>
      <c r="Y761" s="10"/>
      <c r="Z761" s="10"/>
      <c r="AA761" s="10"/>
    </row>
    <row r="762" hidden="1">
      <c r="A762" s="47"/>
      <c r="B762" s="47"/>
      <c r="C762" s="48"/>
      <c r="D762" s="48"/>
      <c r="E762" s="48"/>
      <c r="F762" s="48"/>
      <c r="G762" s="48"/>
      <c r="H762" s="49"/>
      <c r="I762" s="49"/>
      <c r="J762" s="49"/>
      <c r="K762" s="49"/>
      <c r="L762" s="49"/>
      <c r="M762" s="49"/>
      <c r="N762" s="49"/>
      <c r="O762" s="48"/>
      <c r="P762" s="48"/>
      <c r="Q762" s="49"/>
      <c r="R762" s="49"/>
      <c r="S762" s="10"/>
      <c r="T762" s="10"/>
      <c r="U762" s="10"/>
      <c r="V762" s="10"/>
      <c r="W762" s="10"/>
      <c r="X762" s="10"/>
      <c r="Y762" s="10"/>
      <c r="Z762" s="10"/>
      <c r="AA762" s="10"/>
    </row>
    <row r="763" hidden="1">
      <c r="A763" s="47"/>
      <c r="B763" s="47"/>
      <c r="C763" s="48"/>
      <c r="D763" s="48"/>
      <c r="E763" s="48"/>
      <c r="F763" s="48"/>
      <c r="G763" s="48"/>
      <c r="H763" s="49"/>
      <c r="I763" s="49"/>
      <c r="J763" s="49"/>
      <c r="K763" s="49"/>
      <c r="L763" s="49"/>
      <c r="M763" s="49"/>
      <c r="N763" s="49"/>
      <c r="O763" s="48"/>
      <c r="P763" s="48"/>
      <c r="Q763" s="49"/>
      <c r="R763" s="49"/>
      <c r="S763" s="10"/>
      <c r="T763" s="10"/>
      <c r="U763" s="10"/>
      <c r="V763" s="10"/>
      <c r="W763" s="10"/>
      <c r="X763" s="10"/>
      <c r="Y763" s="10"/>
      <c r="Z763" s="10"/>
      <c r="AA763" s="10"/>
    </row>
    <row r="764" hidden="1">
      <c r="A764" s="47"/>
      <c r="B764" s="47"/>
      <c r="C764" s="48"/>
      <c r="D764" s="48"/>
      <c r="E764" s="48"/>
      <c r="F764" s="48"/>
      <c r="G764" s="48"/>
      <c r="H764" s="49"/>
      <c r="I764" s="49"/>
      <c r="J764" s="49"/>
      <c r="K764" s="49"/>
      <c r="L764" s="49"/>
      <c r="M764" s="49"/>
      <c r="N764" s="49"/>
      <c r="O764" s="48"/>
      <c r="P764" s="48"/>
      <c r="Q764" s="49"/>
      <c r="R764" s="49"/>
      <c r="S764" s="10"/>
      <c r="T764" s="10"/>
      <c r="U764" s="10"/>
      <c r="V764" s="10"/>
      <c r="W764" s="10"/>
      <c r="X764" s="10"/>
      <c r="Y764" s="10"/>
      <c r="Z764" s="10"/>
      <c r="AA764" s="10"/>
    </row>
    <row r="765" hidden="1">
      <c r="A765" s="47"/>
      <c r="B765" s="47"/>
      <c r="C765" s="48"/>
      <c r="D765" s="48"/>
      <c r="E765" s="48"/>
      <c r="F765" s="48"/>
      <c r="G765" s="48"/>
      <c r="H765" s="49"/>
      <c r="I765" s="49"/>
      <c r="J765" s="49"/>
      <c r="K765" s="49"/>
      <c r="L765" s="49"/>
      <c r="M765" s="49"/>
      <c r="N765" s="49"/>
      <c r="O765" s="48"/>
      <c r="P765" s="48"/>
      <c r="Q765" s="49"/>
      <c r="R765" s="49"/>
      <c r="S765" s="10"/>
      <c r="T765" s="10"/>
      <c r="U765" s="10"/>
      <c r="V765" s="10"/>
      <c r="W765" s="10"/>
      <c r="X765" s="10"/>
      <c r="Y765" s="10"/>
      <c r="Z765" s="10"/>
      <c r="AA765" s="10"/>
    </row>
    <row r="766" hidden="1">
      <c r="A766" s="47"/>
      <c r="B766" s="47"/>
      <c r="C766" s="48"/>
      <c r="D766" s="48"/>
      <c r="E766" s="48"/>
      <c r="F766" s="48"/>
      <c r="G766" s="48"/>
      <c r="H766" s="49"/>
      <c r="I766" s="49"/>
      <c r="J766" s="49"/>
      <c r="K766" s="49"/>
      <c r="L766" s="49"/>
      <c r="M766" s="49"/>
      <c r="N766" s="49"/>
      <c r="O766" s="48"/>
      <c r="P766" s="48"/>
      <c r="Q766" s="49"/>
      <c r="R766" s="49"/>
      <c r="S766" s="10"/>
      <c r="T766" s="10"/>
      <c r="U766" s="10"/>
      <c r="V766" s="10"/>
      <c r="W766" s="10"/>
      <c r="X766" s="10"/>
      <c r="Y766" s="10"/>
      <c r="Z766" s="10"/>
      <c r="AA766" s="10"/>
    </row>
    <row r="767" hidden="1">
      <c r="A767" s="47"/>
      <c r="B767" s="47"/>
      <c r="C767" s="48"/>
      <c r="D767" s="48"/>
      <c r="E767" s="48"/>
      <c r="F767" s="48"/>
      <c r="G767" s="48"/>
      <c r="H767" s="49"/>
      <c r="I767" s="49"/>
      <c r="J767" s="49"/>
      <c r="K767" s="49"/>
      <c r="L767" s="49"/>
      <c r="M767" s="49"/>
      <c r="N767" s="49"/>
      <c r="O767" s="48"/>
      <c r="P767" s="48"/>
      <c r="Q767" s="49"/>
      <c r="R767" s="49"/>
      <c r="S767" s="10"/>
      <c r="T767" s="10"/>
      <c r="U767" s="10"/>
      <c r="V767" s="10"/>
      <c r="W767" s="10"/>
      <c r="X767" s="10"/>
      <c r="Y767" s="10"/>
      <c r="Z767" s="10"/>
      <c r="AA767" s="10"/>
    </row>
    <row r="768" hidden="1">
      <c r="A768" s="47"/>
      <c r="B768" s="47"/>
      <c r="C768" s="48"/>
      <c r="D768" s="48"/>
      <c r="E768" s="48"/>
      <c r="F768" s="48"/>
      <c r="G768" s="48"/>
      <c r="H768" s="49"/>
      <c r="I768" s="49"/>
      <c r="J768" s="49"/>
      <c r="K768" s="49"/>
      <c r="L768" s="49"/>
      <c r="M768" s="49"/>
      <c r="N768" s="49"/>
      <c r="O768" s="48"/>
      <c r="P768" s="48"/>
      <c r="Q768" s="49"/>
      <c r="R768" s="49"/>
      <c r="S768" s="10"/>
      <c r="T768" s="10"/>
      <c r="U768" s="10"/>
      <c r="V768" s="10"/>
      <c r="W768" s="10"/>
      <c r="X768" s="10"/>
      <c r="Y768" s="10"/>
      <c r="Z768" s="10"/>
      <c r="AA768" s="10"/>
    </row>
    <row r="769" hidden="1">
      <c r="A769" s="47"/>
      <c r="B769" s="47"/>
      <c r="C769" s="48"/>
      <c r="D769" s="48"/>
      <c r="E769" s="48"/>
      <c r="F769" s="48"/>
      <c r="G769" s="48"/>
      <c r="H769" s="49"/>
      <c r="I769" s="49"/>
      <c r="J769" s="49"/>
      <c r="K769" s="49"/>
      <c r="L769" s="49"/>
      <c r="M769" s="49"/>
      <c r="N769" s="49"/>
      <c r="O769" s="48"/>
      <c r="P769" s="48"/>
      <c r="Q769" s="49"/>
      <c r="R769" s="49"/>
      <c r="S769" s="10"/>
      <c r="T769" s="10"/>
      <c r="U769" s="10"/>
      <c r="V769" s="10"/>
      <c r="W769" s="10"/>
      <c r="X769" s="10"/>
      <c r="Y769" s="10"/>
      <c r="Z769" s="10"/>
      <c r="AA769" s="10"/>
    </row>
    <row r="770" hidden="1">
      <c r="A770" s="47"/>
      <c r="B770" s="47"/>
      <c r="C770" s="48"/>
      <c r="D770" s="48"/>
      <c r="E770" s="48"/>
      <c r="F770" s="48"/>
      <c r="G770" s="48"/>
      <c r="H770" s="49"/>
      <c r="I770" s="49"/>
      <c r="J770" s="49"/>
      <c r="K770" s="49"/>
      <c r="L770" s="49"/>
      <c r="M770" s="49"/>
      <c r="N770" s="49"/>
      <c r="O770" s="48"/>
      <c r="P770" s="48"/>
      <c r="Q770" s="49"/>
      <c r="R770" s="49"/>
      <c r="S770" s="10"/>
      <c r="T770" s="10"/>
      <c r="U770" s="10"/>
      <c r="V770" s="10"/>
      <c r="W770" s="10"/>
      <c r="X770" s="10"/>
      <c r="Y770" s="10"/>
      <c r="Z770" s="10"/>
      <c r="AA770" s="10"/>
    </row>
    <row r="771" hidden="1">
      <c r="A771" s="47"/>
      <c r="B771" s="47"/>
      <c r="C771" s="48"/>
      <c r="D771" s="48"/>
      <c r="E771" s="48"/>
      <c r="F771" s="48"/>
      <c r="G771" s="48"/>
      <c r="H771" s="49"/>
      <c r="I771" s="49"/>
      <c r="J771" s="49"/>
      <c r="K771" s="49"/>
      <c r="L771" s="49"/>
      <c r="M771" s="49"/>
      <c r="N771" s="49"/>
      <c r="O771" s="48"/>
      <c r="P771" s="48"/>
      <c r="Q771" s="49"/>
      <c r="R771" s="49"/>
      <c r="S771" s="10"/>
      <c r="T771" s="10"/>
      <c r="U771" s="10"/>
      <c r="V771" s="10"/>
      <c r="W771" s="10"/>
      <c r="X771" s="10"/>
      <c r="Y771" s="10"/>
      <c r="Z771" s="10"/>
      <c r="AA771" s="10"/>
    </row>
    <row r="772" hidden="1">
      <c r="A772" s="47"/>
      <c r="B772" s="47"/>
      <c r="C772" s="48"/>
      <c r="D772" s="48"/>
      <c r="E772" s="48"/>
      <c r="F772" s="48"/>
      <c r="G772" s="48"/>
      <c r="H772" s="49"/>
      <c r="I772" s="49"/>
      <c r="J772" s="49"/>
      <c r="K772" s="49"/>
      <c r="L772" s="49"/>
      <c r="M772" s="49"/>
      <c r="N772" s="49"/>
      <c r="O772" s="48"/>
      <c r="P772" s="48"/>
      <c r="Q772" s="49"/>
      <c r="R772" s="49"/>
      <c r="S772" s="10"/>
      <c r="T772" s="10"/>
      <c r="U772" s="10"/>
      <c r="V772" s="10"/>
      <c r="W772" s="10"/>
      <c r="X772" s="10"/>
      <c r="Y772" s="10"/>
      <c r="Z772" s="10"/>
      <c r="AA772" s="10"/>
    </row>
    <row r="773" hidden="1">
      <c r="A773" s="47"/>
      <c r="B773" s="47"/>
      <c r="C773" s="48"/>
      <c r="D773" s="48"/>
      <c r="E773" s="48"/>
      <c r="F773" s="48"/>
      <c r="G773" s="48"/>
      <c r="H773" s="49"/>
      <c r="I773" s="49"/>
      <c r="J773" s="49"/>
      <c r="K773" s="49"/>
      <c r="L773" s="49"/>
      <c r="M773" s="49"/>
      <c r="N773" s="49"/>
      <c r="O773" s="48"/>
      <c r="P773" s="48"/>
      <c r="Q773" s="49"/>
      <c r="R773" s="49"/>
      <c r="S773" s="10"/>
      <c r="T773" s="10"/>
      <c r="U773" s="10"/>
      <c r="V773" s="10"/>
      <c r="W773" s="10"/>
      <c r="X773" s="10"/>
      <c r="Y773" s="10"/>
      <c r="Z773" s="10"/>
      <c r="AA773" s="10"/>
    </row>
    <row r="774" hidden="1">
      <c r="A774" s="47"/>
      <c r="B774" s="47"/>
      <c r="C774" s="48"/>
      <c r="D774" s="48"/>
      <c r="E774" s="48"/>
      <c r="F774" s="48"/>
      <c r="G774" s="48"/>
      <c r="H774" s="49"/>
      <c r="I774" s="49"/>
      <c r="J774" s="49"/>
      <c r="K774" s="49"/>
      <c r="L774" s="49"/>
      <c r="M774" s="49"/>
      <c r="N774" s="49"/>
      <c r="O774" s="48"/>
      <c r="P774" s="48"/>
      <c r="Q774" s="49"/>
      <c r="R774" s="49"/>
      <c r="S774" s="10"/>
      <c r="T774" s="10"/>
      <c r="U774" s="10"/>
      <c r="V774" s="10"/>
      <c r="W774" s="10"/>
      <c r="X774" s="10"/>
      <c r="Y774" s="10"/>
      <c r="Z774" s="10"/>
      <c r="AA774" s="10"/>
    </row>
    <row r="775" hidden="1">
      <c r="A775" s="47"/>
      <c r="B775" s="47"/>
      <c r="C775" s="48"/>
      <c r="D775" s="48"/>
      <c r="E775" s="48"/>
      <c r="F775" s="48"/>
      <c r="G775" s="48"/>
      <c r="H775" s="49"/>
      <c r="I775" s="49"/>
      <c r="J775" s="49"/>
      <c r="K775" s="49"/>
      <c r="L775" s="49"/>
      <c r="M775" s="49"/>
      <c r="N775" s="49"/>
      <c r="O775" s="48"/>
      <c r="P775" s="48"/>
      <c r="Q775" s="49"/>
      <c r="R775" s="49"/>
      <c r="S775" s="10"/>
      <c r="T775" s="10"/>
      <c r="U775" s="10"/>
      <c r="V775" s="10"/>
      <c r="W775" s="10"/>
      <c r="X775" s="10"/>
      <c r="Y775" s="10"/>
      <c r="Z775" s="10"/>
      <c r="AA775" s="10"/>
    </row>
    <row r="776" hidden="1">
      <c r="A776" s="47"/>
      <c r="B776" s="47"/>
      <c r="C776" s="48"/>
      <c r="D776" s="48"/>
      <c r="E776" s="48"/>
      <c r="F776" s="48"/>
      <c r="G776" s="48"/>
      <c r="H776" s="49"/>
      <c r="I776" s="49"/>
      <c r="J776" s="49"/>
      <c r="K776" s="49"/>
      <c r="L776" s="49"/>
      <c r="M776" s="49"/>
      <c r="N776" s="49"/>
      <c r="O776" s="48"/>
      <c r="P776" s="48"/>
      <c r="Q776" s="49"/>
      <c r="R776" s="49"/>
      <c r="S776" s="10"/>
      <c r="T776" s="10"/>
      <c r="U776" s="10"/>
      <c r="V776" s="10"/>
      <c r="W776" s="10"/>
      <c r="X776" s="10"/>
      <c r="Y776" s="10"/>
      <c r="Z776" s="10"/>
      <c r="AA776" s="10"/>
    </row>
    <row r="777" hidden="1">
      <c r="A777" s="47"/>
      <c r="B777" s="47"/>
      <c r="C777" s="48"/>
      <c r="D777" s="48"/>
      <c r="E777" s="48"/>
      <c r="F777" s="48"/>
      <c r="G777" s="48"/>
      <c r="H777" s="49"/>
      <c r="I777" s="49"/>
      <c r="J777" s="49"/>
      <c r="K777" s="49"/>
      <c r="L777" s="49"/>
      <c r="M777" s="49"/>
      <c r="N777" s="49"/>
      <c r="O777" s="48"/>
      <c r="P777" s="48"/>
      <c r="Q777" s="49"/>
      <c r="R777" s="49"/>
      <c r="S777" s="10"/>
      <c r="T777" s="10"/>
      <c r="U777" s="10"/>
      <c r="V777" s="10"/>
      <c r="W777" s="10"/>
      <c r="X777" s="10"/>
      <c r="Y777" s="10"/>
      <c r="Z777" s="10"/>
      <c r="AA777" s="10"/>
    </row>
    <row r="778" hidden="1">
      <c r="A778" s="47"/>
      <c r="B778" s="47"/>
      <c r="C778" s="48"/>
      <c r="D778" s="48"/>
      <c r="E778" s="48"/>
      <c r="F778" s="48"/>
      <c r="G778" s="48"/>
      <c r="H778" s="49"/>
      <c r="I778" s="49"/>
      <c r="J778" s="49"/>
      <c r="K778" s="49"/>
      <c r="L778" s="49"/>
      <c r="M778" s="49"/>
      <c r="N778" s="49"/>
      <c r="O778" s="48"/>
      <c r="P778" s="48"/>
      <c r="Q778" s="49"/>
      <c r="R778" s="49"/>
      <c r="S778" s="10"/>
      <c r="T778" s="10"/>
      <c r="U778" s="10"/>
      <c r="V778" s="10"/>
      <c r="W778" s="10"/>
      <c r="X778" s="10"/>
      <c r="Y778" s="10"/>
      <c r="Z778" s="10"/>
      <c r="AA778" s="10"/>
    </row>
    <row r="779" hidden="1">
      <c r="A779" s="47"/>
      <c r="B779" s="47"/>
      <c r="C779" s="48"/>
      <c r="D779" s="48"/>
      <c r="E779" s="48"/>
      <c r="F779" s="48"/>
      <c r="G779" s="48"/>
      <c r="H779" s="49"/>
      <c r="I779" s="49"/>
      <c r="J779" s="49"/>
      <c r="K779" s="49"/>
      <c r="L779" s="49"/>
      <c r="M779" s="49"/>
      <c r="N779" s="49"/>
      <c r="O779" s="48"/>
      <c r="P779" s="48"/>
      <c r="Q779" s="49"/>
      <c r="R779" s="49"/>
      <c r="S779" s="10"/>
      <c r="T779" s="10"/>
      <c r="U779" s="10"/>
      <c r="V779" s="10"/>
      <c r="W779" s="10"/>
      <c r="X779" s="10"/>
      <c r="Y779" s="10"/>
      <c r="Z779" s="10"/>
      <c r="AA779" s="10"/>
    </row>
    <row r="780" hidden="1">
      <c r="A780" s="47"/>
      <c r="B780" s="47"/>
      <c r="C780" s="48"/>
      <c r="D780" s="48"/>
      <c r="E780" s="48"/>
      <c r="F780" s="48"/>
      <c r="G780" s="48"/>
      <c r="H780" s="49"/>
      <c r="I780" s="49"/>
      <c r="J780" s="49"/>
      <c r="K780" s="49"/>
      <c r="L780" s="49"/>
      <c r="M780" s="49"/>
      <c r="N780" s="49"/>
      <c r="O780" s="48"/>
      <c r="P780" s="48"/>
      <c r="Q780" s="49"/>
      <c r="R780" s="49"/>
      <c r="S780" s="10"/>
      <c r="T780" s="10"/>
      <c r="U780" s="10"/>
      <c r="V780" s="10"/>
      <c r="W780" s="10"/>
      <c r="X780" s="10"/>
      <c r="Y780" s="10"/>
      <c r="Z780" s="10"/>
      <c r="AA780" s="10"/>
    </row>
    <row r="781" hidden="1">
      <c r="A781" s="47"/>
      <c r="B781" s="47"/>
      <c r="C781" s="48"/>
      <c r="D781" s="48"/>
      <c r="E781" s="48"/>
      <c r="F781" s="48"/>
      <c r="G781" s="48"/>
      <c r="H781" s="49"/>
      <c r="I781" s="49"/>
      <c r="J781" s="49"/>
      <c r="K781" s="49"/>
      <c r="L781" s="49"/>
      <c r="M781" s="49"/>
      <c r="N781" s="49"/>
      <c r="O781" s="48"/>
      <c r="P781" s="48"/>
      <c r="Q781" s="49"/>
      <c r="R781" s="49"/>
      <c r="S781" s="10"/>
      <c r="T781" s="10"/>
      <c r="U781" s="10"/>
      <c r="V781" s="10"/>
      <c r="W781" s="10"/>
      <c r="X781" s="10"/>
      <c r="Y781" s="10"/>
      <c r="Z781" s="10"/>
      <c r="AA781" s="10"/>
    </row>
    <row r="782" hidden="1">
      <c r="A782" s="47"/>
      <c r="B782" s="47"/>
      <c r="C782" s="48"/>
      <c r="D782" s="48"/>
      <c r="E782" s="48"/>
      <c r="F782" s="48"/>
      <c r="G782" s="48"/>
      <c r="H782" s="49"/>
      <c r="I782" s="49"/>
      <c r="J782" s="49"/>
      <c r="K782" s="49"/>
      <c r="L782" s="49"/>
      <c r="M782" s="49"/>
      <c r="N782" s="49"/>
      <c r="O782" s="48"/>
      <c r="P782" s="48"/>
      <c r="Q782" s="49"/>
      <c r="R782" s="49"/>
      <c r="S782" s="10"/>
      <c r="T782" s="10"/>
      <c r="U782" s="10"/>
      <c r="V782" s="10"/>
      <c r="W782" s="10"/>
      <c r="X782" s="10"/>
      <c r="Y782" s="10"/>
      <c r="Z782" s="10"/>
      <c r="AA782" s="10"/>
    </row>
    <row r="783" hidden="1">
      <c r="A783" s="47"/>
      <c r="B783" s="47"/>
      <c r="C783" s="48"/>
      <c r="D783" s="48"/>
      <c r="E783" s="48"/>
      <c r="F783" s="48"/>
      <c r="G783" s="48"/>
      <c r="H783" s="49"/>
      <c r="I783" s="49"/>
      <c r="J783" s="49"/>
      <c r="K783" s="49"/>
      <c r="L783" s="49"/>
      <c r="M783" s="49"/>
      <c r="N783" s="49"/>
      <c r="O783" s="48"/>
      <c r="P783" s="48"/>
      <c r="Q783" s="49"/>
      <c r="R783" s="49"/>
      <c r="S783" s="10"/>
      <c r="T783" s="10"/>
      <c r="U783" s="10"/>
      <c r="V783" s="10"/>
      <c r="W783" s="10"/>
      <c r="X783" s="10"/>
      <c r="Y783" s="10"/>
      <c r="Z783" s="10"/>
      <c r="AA783" s="10"/>
    </row>
    <row r="784" hidden="1">
      <c r="A784" s="47"/>
      <c r="B784" s="47"/>
      <c r="C784" s="48"/>
      <c r="D784" s="48"/>
      <c r="E784" s="48"/>
      <c r="F784" s="48"/>
      <c r="G784" s="48"/>
      <c r="H784" s="49"/>
      <c r="I784" s="49"/>
      <c r="J784" s="49"/>
      <c r="K784" s="49"/>
      <c r="L784" s="49"/>
      <c r="M784" s="49"/>
      <c r="N784" s="49"/>
      <c r="O784" s="48"/>
      <c r="P784" s="48"/>
      <c r="Q784" s="49"/>
      <c r="R784" s="49"/>
      <c r="S784" s="10"/>
      <c r="T784" s="10"/>
      <c r="U784" s="10"/>
      <c r="V784" s="10"/>
      <c r="W784" s="10"/>
      <c r="X784" s="10"/>
      <c r="Y784" s="10"/>
      <c r="Z784" s="10"/>
      <c r="AA784" s="10"/>
    </row>
    <row r="785" hidden="1">
      <c r="A785" s="47"/>
      <c r="B785" s="47"/>
      <c r="C785" s="48"/>
      <c r="D785" s="48"/>
      <c r="E785" s="48"/>
      <c r="F785" s="48"/>
      <c r="G785" s="48"/>
      <c r="H785" s="49"/>
      <c r="I785" s="49"/>
      <c r="J785" s="49"/>
      <c r="K785" s="49"/>
      <c r="L785" s="49"/>
      <c r="M785" s="49"/>
      <c r="N785" s="49"/>
      <c r="O785" s="48"/>
      <c r="P785" s="48"/>
      <c r="Q785" s="49"/>
      <c r="R785" s="49"/>
      <c r="S785" s="10"/>
      <c r="T785" s="10"/>
      <c r="U785" s="10"/>
      <c r="V785" s="10"/>
      <c r="W785" s="10"/>
      <c r="X785" s="10"/>
      <c r="Y785" s="10"/>
      <c r="Z785" s="10"/>
      <c r="AA785" s="10"/>
    </row>
    <row r="786" hidden="1">
      <c r="A786" s="47"/>
      <c r="B786" s="47"/>
      <c r="C786" s="48"/>
      <c r="D786" s="48"/>
      <c r="E786" s="48"/>
      <c r="F786" s="48"/>
      <c r="G786" s="48"/>
      <c r="H786" s="49"/>
      <c r="I786" s="49"/>
      <c r="J786" s="49"/>
      <c r="K786" s="49"/>
      <c r="L786" s="49"/>
      <c r="M786" s="49"/>
      <c r="N786" s="49"/>
      <c r="O786" s="48"/>
      <c r="P786" s="48"/>
      <c r="Q786" s="49"/>
      <c r="R786" s="49"/>
      <c r="S786" s="10"/>
      <c r="T786" s="10"/>
      <c r="U786" s="10"/>
      <c r="V786" s="10"/>
      <c r="W786" s="10"/>
      <c r="X786" s="10"/>
      <c r="Y786" s="10"/>
      <c r="Z786" s="10"/>
      <c r="AA786" s="10"/>
    </row>
    <row r="787" hidden="1">
      <c r="A787" s="47"/>
      <c r="B787" s="47"/>
      <c r="C787" s="48"/>
      <c r="D787" s="48"/>
      <c r="E787" s="48"/>
      <c r="F787" s="48"/>
      <c r="G787" s="48"/>
      <c r="H787" s="49"/>
      <c r="I787" s="49"/>
      <c r="J787" s="49"/>
      <c r="K787" s="49"/>
      <c r="L787" s="49"/>
      <c r="M787" s="49"/>
      <c r="N787" s="49"/>
      <c r="O787" s="48"/>
      <c r="P787" s="48"/>
      <c r="Q787" s="49"/>
      <c r="R787" s="49"/>
      <c r="S787" s="10"/>
      <c r="T787" s="10"/>
      <c r="U787" s="10"/>
      <c r="V787" s="10"/>
      <c r="W787" s="10"/>
      <c r="X787" s="10"/>
      <c r="Y787" s="10"/>
      <c r="Z787" s="10"/>
      <c r="AA787" s="10"/>
    </row>
    <row r="788" hidden="1">
      <c r="A788" s="47"/>
      <c r="B788" s="47"/>
      <c r="C788" s="48"/>
      <c r="D788" s="48"/>
      <c r="E788" s="48"/>
      <c r="F788" s="48"/>
      <c r="G788" s="48"/>
      <c r="H788" s="49"/>
      <c r="I788" s="49"/>
      <c r="J788" s="49"/>
      <c r="K788" s="49"/>
      <c r="L788" s="49"/>
      <c r="M788" s="49"/>
      <c r="N788" s="49"/>
      <c r="O788" s="48"/>
      <c r="P788" s="48"/>
      <c r="Q788" s="49"/>
      <c r="R788" s="49"/>
      <c r="S788" s="10"/>
      <c r="T788" s="10"/>
      <c r="U788" s="10"/>
      <c r="V788" s="10"/>
      <c r="W788" s="10"/>
      <c r="X788" s="10"/>
      <c r="Y788" s="10"/>
      <c r="Z788" s="10"/>
      <c r="AA788" s="10"/>
    </row>
    <row r="789" hidden="1">
      <c r="A789" s="47"/>
      <c r="B789" s="47"/>
      <c r="C789" s="48"/>
      <c r="D789" s="48"/>
      <c r="E789" s="48"/>
      <c r="F789" s="48"/>
      <c r="G789" s="48"/>
      <c r="H789" s="49"/>
      <c r="I789" s="49"/>
      <c r="J789" s="49"/>
      <c r="K789" s="49"/>
      <c r="L789" s="49"/>
      <c r="M789" s="49"/>
      <c r="N789" s="49"/>
      <c r="O789" s="48"/>
      <c r="P789" s="48"/>
      <c r="Q789" s="49"/>
      <c r="R789" s="49"/>
      <c r="S789" s="10"/>
      <c r="T789" s="10"/>
      <c r="U789" s="10"/>
      <c r="V789" s="10"/>
      <c r="W789" s="10"/>
      <c r="X789" s="10"/>
      <c r="Y789" s="10"/>
      <c r="Z789" s="10"/>
      <c r="AA789" s="10"/>
    </row>
    <row r="790" hidden="1">
      <c r="A790" s="47"/>
      <c r="B790" s="47"/>
      <c r="C790" s="48"/>
      <c r="D790" s="48"/>
      <c r="E790" s="48"/>
      <c r="F790" s="48"/>
      <c r="G790" s="48"/>
      <c r="H790" s="49"/>
      <c r="I790" s="49"/>
      <c r="J790" s="49"/>
      <c r="K790" s="49"/>
      <c r="L790" s="49"/>
      <c r="M790" s="49"/>
      <c r="N790" s="49"/>
      <c r="O790" s="48"/>
      <c r="P790" s="48"/>
      <c r="Q790" s="49"/>
      <c r="R790" s="49"/>
      <c r="S790" s="10"/>
      <c r="T790" s="10"/>
      <c r="U790" s="10"/>
      <c r="V790" s="10"/>
      <c r="W790" s="10"/>
      <c r="X790" s="10"/>
      <c r="Y790" s="10"/>
      <c r="Z790" s="10"/>
      <c r="AA790" s="10"/>
    </row>
    <row r="791" hidden="1">
      <c r="A791" s="47"/>
      <c r="B791" s="47"/>
      <c r="C791" s="48"/>
      <c r="D791" s="48"/>
      <c r="E791" s="48"/>
      <c r="F791" s="48"/>
      <c r="G791" s="48"/>
      <c r="H791" s="49"/>
      <c r="I791" s="49"/>
      <c r="J791" s="49"/>
      <c r="K791" s="49"/>
      <c r="L791" s="49"/>
      <c r="M791" s="49"/>
      <c r="N791" s="49"/>
      <c r="O791" s="48"/>
      <c r="P791" s="48"/>
      <c r="Q791" s="49"/>
      <c r="R791" s="49"/>
      <c r="S791" s="10"/>
      <c r="T791" s="10"/>
      <c r="U791" s="10"/>
      <c r="V791" s="10"/>
      <c r="W791" s="10"/>
      <c r="X791" s="10"/>
      <c r="Y791" s="10"/>
      <c r="Z791" s="10"/>
      <c r="AA791" s="10"/>
    </row>
    <row r="792" hidden="1">
      <c r="A792" s="47"/>
      <c r="B792" s="47"/>
      <c r="C792" s="48"/>
      <c r="D792" s="48"/>
      <c r="E792" s="48"/>
      <c r="F792" s="48"/>
      <c r="G792" s="48"/>
      <c r="H792" s="49"/>
      <c r="I792" s="49"/>
      <c r="J792" s="49"/>
      <c r="K792" s="49"/>
      <c r="L792" s="49"/>
      <c r="M792" s="49"/>
      <c r="N792" s="49"/>
      <c r="O792" s="48"/>
      <c r="P792" s="48"/>
      <c r="Q792" s="49"/>
      <c r="R792" s="49"/>
      <c r="S792" s="10"/>
      <c r="T792" s="10"/>
      <c r="U792" s="10"/>
      <c r="V792" s="10"/>
      <c r="W792" s="10"/>
      <c r="X792" s="10"/>
      <c r="Y792" s="10"/>
      <c r="Z792" s="10"/>
      <c r="AA792" s="10"/>
    </row>
    <row r="793" hidden="1">
      <c r="A793" s="47"/>
      <c r="B793" s="47"/>
      <c r="C793" s="48"/>
      <c r="D793" s="48"/>
      <c r="E793" s="48"/>
      <c r="F793" s="48"/>
      <c r="G793" s="48"/>
      <c r="H793" s="49"/>
      <c r="I793" s="49"/>
      <c r="J793" s="49"/>
      <c r="K793" s="49"/>
      <c r="L793" s="49"/>
      <c r="M793" s="49"/>
      <c r="N793" s="49"/>
      <c r="O793" s="48"/>
      <c r="P793" s="48"/>
      <c r="Q793" s="49"/>
      <c r="R793" s="49"/>
      <c r="S793" s="10"/>
      <c r="T793" s="10"/>
      <c r="U793" s="10"/>
      <c r="V793" s="10"/>
      <c r="W793" s="10"/>
      <c r="X793" s="10"/>
      <c r="Y793" s="10"/>
      <c r="Z793" s="10"/>
      <c r="AA793" s="10"/>
    </row>
    <row r="794" hidden="1">
      <c r="A794" s="47"/>
      <c r="B794" s="47"/>
      <c r="C794" s="48"/>
      <c r="D794" s="48"/>
      <c r="E794" s="48"/>
      <c r="F794" s="48"/>
      <c r="G794" s="48"/>
      <c r="H794" s="49"/>
      <c r="I794" s="49"/>
      <c r="J794" s="49"/>
      <c r="K794" s="49"/>
      <c r="L794" s="49"/>
      <c r="M794" s="49"/>
      <c r="N794" s="49"/>
      <c r="O794" s="48"/>
      <c r="P794" s="48"/>
      <c r="Q794" s="49"/>
      <c r="R794" s="49"/>
      <c r="S794" s="10"/>
      <c r="T794" s="10"/>
      <c r="U794" s="10"/>
      <c r="V794" s="10"/>
      <c r="W794" s="10"/>
      <c r="X794" s="10"/>
      <c r="Y794" s="10"/>
      <c r="Z794" s="10"/>
      <c r="AA794" s="10"/>
    </row>
    <row r="795" hidden="1">
      <c r="A795" s="47"/>
      <c r="B795" s="47"/>
      <c r="C795" s="48"/>
      <c r="D795" s="48"/>
      <c r="E795" s="48"/>
      <c r="F795" s="48"/>
      <c r="G795" s="48"/>
      <c r="H795" s="49"/>
      <c r="I795" s="49"/>
      <c r="J795" s="49"/>
      <c r="K795" s="49"/>
      <c r="L795" s="49"/>
      <c r="M795" s="49"/>
      <c r="N795" s="49"/>
      <c r="O795" s="48"/>
      <c r="P795" s="48"/>
      <c r="Q795" s="49"/>
      <c r="R795" s="49"/>
      <c r="S795" s="10"/>
      <c r="T795" s="10"/>
      <c r="U795" s="10"/>
      <c r="V795" s="10"/>
      <c r="W795" s="10"/>
      <c r="X795" s="10"/>
      <c r="Y795" s="10"/>
      <c r="Z795" s="10"/>
      <c r="AA795" s="10"/>
    </row>
    <row r="796" hidden="1">
      <c r="A796" s="47"/>
      <c r="B796" s="47"/>
      <c r="C796" s="48"/>
      <c r="D796" s="48"/>
      <c r="E796" s="48"/>
      <c r="F796" s="48"/>
      <c r="G796" s="48"/>
      <c r="H796" s="49"/>
      <c r="I796" s="49"/>
      <c r="J796" s="49"/>
      <c r="K796" s="49"/>
      <c r="L796" s="49"/>
      <c r="M796" s="49"/>
      <c r="N796" s="49"/>
      <c r="O796" s="48"/>
      <c r="P796" s="48"/>
      <c r="Q796" s="49"/>
      <c r="R796" s="49"/>
      <c r="S796" s="10"/>
      <c r="T796" s="10"/>
      <c r="U796" s="10"/>
      <c r="V796" s="10"/>
      <c r="W796" s="10"/>
      <c r="X796" s="10"/>
      <c r="Y796" s="10"/>
      <c r="Z796" s="10"/>
      <c r="AA796" s="10"/>
    </row>
    <row r="797" hidden="1">
      <c r="A797" s="47"/>
      <c r="B797" s="47"/>
      <c r="C797" s="48"/>
      <c r="D797" s="48"/>
      <c r="E797" s="48"/>
      <c r="F797" s="48"/>
      <c r="G797" s="48"/>
      <c r="H797" s="49"/>
      <c r="I797" s="49"/>
      <c r="J797" s="49"/>
      <c r="K797" s="49"/>
      <c r="L797" s="49"/>
      <c r="M797" s="49"/>
      <c r="N797" s="49"/>
      <c r="O797" s="48"/>
      <c r="P797" s="48"/>
      <c r="Q797" s="49"/>
      <c r="R797" s="49"/>
      <c r="S797" s="10"/>
      <c r="T797" s="10"/>
      <c r="U797" s="10"/>
      <c r="V797" s="10"/>
      <c r="W797" s="10"/>
      <c r="X797" s="10"/>
      <c r="Y797" s="10"/>
      <c r="Z797" s="10"/>
      <c r="AA797" s="10"/>
    </row>
    <row r="798" hidden="1">
      <c r="A798" s="47"/>
      <c r="B798" s="47"/>
      <c r="C798" s="48"/>
      <c r="D798" s="48"/>
      <c r="E798" s="48"/>
      <c r="F798" s="48"/>
      <c r="G798" s="48"/>
      <c r="H798" s="49"/>
      <c r="I798" s="49"/>
      <c r="J798" s="49"/>
      <c r="K798" s="49"/>
      <c r="L798" s="49"/>
      <c r="M798" s="49"/>
      <c r="N798" s="49"/>
      <c r="O798" s="48"/>
      <c r="P798" s="48"/>
      <c r="Q798" s="49"/>
      <c r="R798" s="49"/>
      <c r="S798" s="10"/>
      <c r="T798" s="10"/>
      <c r="U798" s="10"/>
      <c r="V798" s="10"/>
      <c r="W798" s="10"/>
      <c r="X798" s="10"/>
      <c r="Y798" s="10"/>
      <c r="Z798" s="10"/>
      <c r="AA798" s="10"/>
    </row>
    <row r="799" hidden="1">
      <c r="A799" s="47"/>
      <c r="B799" s="47"/>
      <c r="C799" s="48"/>
      <c r="D799" s="48"/>
      <c r="E799" s="48"/>
      <c r="F799" s="48"/>
      <c r="G799" s="48"/>
      <c r="H799" s="49"/>
      <c r="I799" s="49"/>
      <c r="J799" s="49"/>
      <c r="K799" s="49"/>
      <c r="L799" s="49"/>
      <c r="M799" s="49"/>
      <c r="N799" s="49"/>
      <c r="O799" s="48"/>
      <c r="P799" s="48"/>
      <c r="Q799" s="49"/>
      <c r="R799" s="49"/>
      <c r="S799" s="10"/>
      <c r="T799" s="10"/>
      <c r="U799" s="10"/>
      <c r="V799" s="10"/>
      <c r="W799" s="10"/>
      <c r="X799" s="10"/>
      <c r="Y799" s="10"/>
      <c r="Z799" s="10"/>
      <c r="AA799" s="10"/>
    </row>
    <row r="800" hidden="1">
      <c r="A800" s="47"/>
      <c r="B800" s="47"/>
      <c r="C800" s="48"/>
      <c r="D800" s="48"/>
      <c r="E800" s="48"/>
      <c r="F800" s="48"/>
      <c r="G800" s="48"/>
      <c r="H800" s="49"/>
      <c r="I800" s="49"/>
      <c r="J800" s="49"/>
      <c r="K800" s="49"/>
      <c r="L800" s="49"/>
      <c r="M800" s="49"/>
      <c r="N800" s="49"/>
      <c r="O800" s="48"/>
      <c r="P800" s="48"/>
      <c r="Q800" s="49"/>
      <c r="R800" s="49"/>
      <c r="S800" s="10"/>
      <c r="T800" s="10"/>
      <c r="U800" s="10"/>
      <c r="V800" s="10"/>
      <c r="W800" s="10"/>
      <c r="X800" s="10"/>
      <c r="Y800" s="10"/>
      <c r="Z800" s="10"/>
      <c r="AA800" s="10"/>
    </row>
    <row r="801" hidden="1">
      <c r="A801" s="47"/>
      <c r="B801" s="47"/>
      <c r="C801" s="48"/>
      <c r="D801" s="48"/>
      <c r="E801" s="48"/>
      <c r="F801" s="48"/>
      <c r="G801" s="48"/>
      <c r="H801" s="49"/>
      <c r="I801" s="49"/>
      <c r="J801" s="49"/>
      <c r="K801" s="49"/>
      <c r="L801" s="49"/>
      <c r="M801" s="49"/>
      <c r="N801" s="49"/>
      <c r="O801" s="48"/>
      <c r="P801" s="48"/>
      <c r="Q801" s="49"/>
      <c r="R801" s="49"/>
      <c r="S801" s="10"/>
      <c r="T801" s="10"/>
      <c r="U801" s="10"/>
      <c r="V801" s="10"/>
      <c r="W801" s="10"/>
      <c r="X801" s="10"/>
      <c r="Y801" s="10"/>
      <c r="Z801" s="10"/>
      <c r="AA801" s="10"/>
    </row>
    <row r="802" hidden="1">
      <c r="A802" s="47"/>
      <c r="B802" s="47"/>
      <c r="C802" s="48"/>
      <c r="D802" s="48"/>
      <c r="E802" s="48"/>
      <c r="F802" s="48"/>
      <c r="G802" s="48"/>
      <c r="H802" s="49"/>
      <c r="I802" s="49"/>
      <c r="J802" s="49"/>
      <c r="K802" s="49"/>
      <c r="L802" s="49"/>
      <c r="M802" s="49"/>
      <c r="N802" s="49"/>
      <c r="O802" s="48"/>
      <c r="P802" s="48"/>
      <c r="Q802" s="49"/>
      <c r="R802" s="49"/>
      <c r="S802" s="10"/>
      <c r="T802" s="10"/>
      <c r="U802" s="10"/>
      <c r="V802" s="10"/>
      <c r="W802" s="10"/>
      <c r="X802" s="10"/>
      <c r="Y802" s="10"/>
      <c r="Z802" s="10"/>
      <c r="AA802" s="10"/>
    </row>
    <row r="803" hidden="1">
      <c r="A803" s="47"/>
      <c r="B803" s="47"/>
      <c r="C803" s="48"/>
      <c r="D803" s="48"/>
      <c r="E803" s="48"/>
      <c r="F803" s="48"/>
      <c r="G803" s="48"/>
      <c r="H803" s="49"/>
      <c r="I803" s="49"/>
      <c r="J803" s="49"/>
      <c r="K803" s="49"/>
      <c r="L803" s="49"/>
      <c r="M803" s="49"/>
      <c r="N803" s="49"/>
      <c r="O803" s="48"/>
      <c r="P803" s="48"/>
      <c r="Q803" s="49"/>
      <c r="R803" s="49"/>
      <c r="S803" s="10"/>
      <c r="T803" s="10"/>
      <c r="U803" s="10"/>
      <c r="V803" s="10"/>
      <c r="W803" s="10"/>
      <c r="X803" s="10"/>
      <c r="Y803" s="10"/>
      <c r="Z803" s="10"/>
      <c r="AA803" s="10"/>
    </row>
    <row r="804" hidden="1">
      <c r="A804" s="47"/>
      <c r="B804" s="47"/>
      <c r="C804" s="48"/>
      <c r="D804" s="48"/>
      <c r="E804" s="48"/>
      <c r="F804" s="48"/>
      <c r="G804" s="48"/>
      <c r="H804" s="49"/>
      <c r="I804" s="49"/>
      <c r="J804" s="49"/>
      <c r="K804" s="49"/>
      <c r="L804" s="49"/>
      <c r="M804" s="49"/>
      <c r="N804" s="49"/>
      <c r="O804" s="48"/>
      <c r="P804" s="48"/>
      <c r="Q804" s="49"/>
      <c r="R804" s="49"/>
      <c r="S804" s="10"/>
      <c r="T804" s="10"/>
      <c r="U804" s="10"/>
      <c r="V804" s="10"/>
      <c r="W804" s="10"/>
      <c r="X804" s="10"/>
      <c r="Y804" s="10"/>
      <c r="Z804" s="10"/>
      <c r="AA804" s="10"/>
    </row>
    <row r="805" hidden="1">
      <c r="A805" s="47"/>
      <c r="B805" s="47"/>
      <c r="C805" s="48"/>
      <c r="D805" s="48"/>
      <c r="E805" s="48"/>
      <c r="F805" s="48"/>
      <c r="G805" s="48"/>
      <c r="H805" s="49"/>
      <c r="I805" s="49"/>
      <c r="J805" s="49"/>
      <c r="K805" s="49"/>
      <c r="L805" s="49"/>
      <c r="M805" s="49"/>
      <c r="N805" s="49"/>
      <c r="O805" s="48"/>
      <c r="P805" s="48"/>
      <c r="Q805" s="49"/>
      <c r="R805" s="49"/>
      <c r="S805" s="10"/>
      <c r="T805" s="10"/>
      <c r="U805" s="10"/>
      <c r="V805" s="10"/>
      <c r="W805" s="10"/>
      <c r="X805" s="10"/>
      <c r="Y805" s="10"/>
      <c r="Z805" s="10"/>
      <c r="AA805" s="10"/>
    </row>
    <row r="806" hidden="1">
      <c r="A806" s="47"/>
      <c r="B806" s="47"/>
      <c r="C806" s="48"/>
      <c r="D806" s="48"/>
      <c r="E806" s="48"/>
      <c r="F806" s="48"/>
      <c r="G806" s="48"/>
      <c r="H806" s="49"/>
      <c r="I806" s="49"/>
      <c r="J806" s="49"/>
      <c r="K806" s="49"/>
      <c r="L806" s="49"/>
      <c r="M806" s="49"/>
      <c r="N806" s="49"/>
      <c r="O806" s="48"/>
      <c r="P806" s="48"/>
      <c r="Q806" s="49"/>
      <c r="R806" s="49"/>
      <c r="S806" s="10"/>
      <c r="T806" s="10"/>
      <c r="U806" s="10"/>
      <c r="V806" s="10"/>
      <c r="W806" s="10"/>
      <c r="X806" s="10"/>
      <c r="Y806" s="10"/>
      <c r="Z806" s="10"/>
      <c r="AA806" s="10"/>
    </row>
    <row r="807" hidden="1">
      <c r="A807" s="47"/>
      <c r="B807" s="47"/>
      <c r="C807" s="48"/>
      <c r="D807" s="48"/>
      <c r="E807" s="48"/>
      <c r="F807" s="48"/>
      <c r="G807" s="48"/>
      <c r="H807" s="49"/>
      <c r="I807" s="49"/>
      <c r="J807" s="49"/>
      <c r="K807" s="49"/>
      <c r="L807" s="49"/>
      <c r="M807" s="49"/>
      <c r="N807" s="49"/>
      <c r="O807" s="48"/>
      <c r="P807" s="48"/>
      <c r="Q807" s="49"/>
      <c r="R807" s="49"/>
      <c r="S807" s="10"/>
      <c r="T807" s="10"/>
      <c r="U807" s="10"/>
      <c r="V807" s="10"/>
      <c r="W807" s="10"/>
      <c r="X807" s="10"/>
      <c r="Y807" s="10"/>
      <c r="Z807" s="10"/>
      <c r="AA807" s="10"/>
    </row>
    <row r="808" hidden="1">
      <c r="A808" s="47"/>
      <c r="B808" s="47"/>
      <c r="C808" s="48"/>
      <c r="D808" s="48"/>
      <c r="E808" s="48"/>
      <c r="F808" s="48"/>
      <c r="G808" s="48"/>
      <c r="H808" s="49"/>
      <c r="I808" s="49"/>
      <c r="J808" s="49"/>
      <c r="K808" s="49"/>
      <c r="L808" s="49"/>
      <c r="M808" s="49"/>
      <c r="N808" s="49"/>
      <c r="O808" s="48"/>
      <c r="P808" s="48"/>
      <c r="Q808" s="49"/>
      <c r="R808" s="49"/>
      <c r="S808" s="10"/>
      <c r="T808" s="10"/>
      <c r="U808" s="10"/>
      <c r="V808" s="10"/>
      <c r="W808" s="10"/>
      <c r="X808" s="10"/>
      <c r="Y808" s="10"/>
      <c r="Z808" s="10"/>
      <c r="AA808" s="10"/>
    </row>
    <row r="809" hidden="1">
      <c r="A809" s="47"/>
      <c r="B809" s="47"/>
      <c r="C809" s="48"/>
      <c r="D809" s="48"/>
      <c r="E809" s="48"/>
      <c r="F809" s="48"/>
      <c r="G809" s="48"/>
      <c r="H809" s="49"/>
      <c r="I809" s="49"/>
      <c r="J809" s="49"/>
      <c r="K809" s="49"/>
      <c r="L809" s="49"/>
      <c r="M809" s="49"/>
      <c r="N809" s="49"/>
      <c r="O809" s="48"/>
      <c r="P809" s="48"/>
      <c r="Q809" s="49"/>
      <c r="R809" s="49"/>
      <c r="S809" s="10"/>
      <c r="T809" s="10"/>
      <c r="U809" s="10"/>
      <c r="V809" s="10"/>
      <c r="W809" s="10"/>
      <c r="X809" s="10"/>
      <c r="Y809" s="10"/>
      <c r="Z809" s="10"/>
      <c r="AA809" s="10"/>
    </row>
    <row r="810" hidden="1">
      <c r="A810" s="47"/>
      <c r="B810" s="47"/>
      <c r="C810" s="48"/>
      <c r="D810" s="48"/>
      <c r="E810" s="48"/>
      <c r="F810" s="48"/>
      <c r="G810" s="48"/>
      <c r="H810" s="49"/>
      <c r="I810" s="49"/>
      <c r="J810" s="49"/>
      <c r="K810" s="49"/>
      <c r="L810" s="49"/>
      <c r="M810" s="49"/>
      <c r="N810" s="49"/>
      <c r="O810" s="48"/>
      <c r="P810" s="48"/>
      <c r="Q810" s="49"/>
      <c r="R810" s="49"/>
      <c r="S810" s="10"/>
      <c r="T810" s="10"/>
      <c r="U810" s="10"/>
      <c r="V810" s="10"/>
      <c r="W810" s="10"/>
      <c r="X810" s="10"/>
      <c r="Y810" s="10"/>
      <c r="Z810" s="10"/>
      <c r="AA810" s="10"/>
    </row>
    <row r="811" hidden="1">
      <c r="A811" s="47"/>
      <c r="B811" s="47"/>
      <c r="C811" s="48"/>
      <c r="D811" s="48"/>
      <c r="E811" s="48"/>
      <c r="F811" s="48"/>
      <c r="G811" s="48"/>
      <c r="H811" s="49"/>
      <c r="I811" s="49"/>
      <c r="J811" s="49"/>
      <c r="K811" s="49"/>
      <c r="L811" s="49"/>
      <c r="M811" s="49"/>
      <c r="N811" s="49"/>
      <c r="O811" s="48"/>
      <c r="P811" s="48"/>
      <c r="Q811" s="49"/>
      <c r="R811" s="49"/>
      <c r="S811" s="10"/>
      <c r="T811" s="10"/>
      <c r="U811" s="10"/>
      <c r="V811" s="10"/>
      <c r="W811" s="10"/>
      <c r="X811" s="10"/>
      <c r="Y811" s="10"/>
      <c r="Z811" s="10"/>
      <c r="AA811" s="10"/>
    </row>
    <row r="812" hidden="1">
      <c r="A812" s="47"/>
      <c r="B812" s="47"/>
      <c r="C812" s="48"/>
      <c r="D812" s="48"/>
      <c r="E812" s="48"/>
      <c r="F812" s="48"/>
      <c r="G812" s="48"/>
      <c r="H812" s="49"/>
      <c r="I812" s="49"/>
      <c r="J812" s="49"/>
      <c r="K812" s="49"/>
      <c r="L812" s="49"/>
      <c r="M812" s="49"/>
      <c r="N812" s="49"/>
      <c r="O812" s="48"/>
      <c r="P812" s="48"/>
      <c r="Q812" s="49"/>
      <c r="R812" s="49"/>
      <c r="S812" s="10"/>
      <c r="T812" s="10"/>
      <c r="U812" s="10"/>
      <c r="V812" s="10"/>
      <c r="W812" s="10"/>
      <c r="X812" s="10"/>
      <c r="Y812" s="10"/>
      <c r="Z812" s="10"/>
      <c r="AA812" s="10"/>
    </row>
    <row r="813" hidden="1">
      <c r="A813" s="47"/>
      <c r="B813" s="47"/>
      <c r="C813" s="48"/>
      <c r="D813" s="48"/>
      <c r="E813" s="48"/>
      <c r="F813" s="48"/>
      <c r="G813" s="48"/>
      <c r="H813" s="49"/>
      <c r="I813" s="49"/>
      <c r="J813" s="49"/>
      <c r="K813" s="49"/>
      <c r="L813" s="49"/>
      <c r="M813" s="49"/>
      <c r="N813" s="49"/>
      <c r="O813" s="48"/>
      <c r="P813" s="48"/>
      <c r="Q813" s="49"/>
      <c r="R813" s="49"/>
      <c r="S813" s="10"/>
      <c r="T813" s="10"/>
      <c r="U813" s="10"/>
      <c r="V813" s="10"/>
      <c r="W813" s="10"/>
      <c r="X813" s="10"/>
      <c r="Y813" s="10"/>
      <c r="Z813" s="10"/>
      <c r="AA813" s="10"/>
    </row>
    <row r="814" hidden="1">
      <c r="A814" s="47"/>
      <c r="B814" s="47"/>
      <c r="C814" s="48"/>
      <c r="D814" s="48"/>
      <c r="E814" s="48"/>
      <c r="F814" s="48"/>
      <c r="G814" s="48"/>
      <c r="H814" s="49"/>
      <c r="I814" s="49"/>
      <c r="J814" s="49"/>
      <c r="K814" s="49"/>
      <c r="L814" s="49"/>
      <c r="M814" s="49"/>
      <c r="N814" s="49"/>
      <c r="O814" s="48"/>
      <c r="P814" s="48"/>
      <c r="Q814" s="49"/>
      <c r="R814" s="49"/>
      <c r="S814" s="10"/>
      <c r="T814" s="10"/>
      <c r="U814" s="10"/>
      <c r="V814" s="10"/>
      <c r="W814" s="10"/>
      <c r="X814" s="10"/>
      <c r="Y814" s="10"/>
      <c r="Z814" s="10"/>
      <c r="AA814" s="10"/>
    </row>
    <row r="815" hidden="1">
      <c r="A815" s="47"/>
      <c r="B815" s="47"/>
      <c r="C815" s="48"/>
      <c r="D815" s="48"/>
      <c r="E815" s="48"/>
      <c r="F815" s="48"/>
      <c r="G815" s="48"/>
      <c r="H815" s="49"/>
      <c r="I815" s="49"/>
      <c r="J815" s="49"/>
      <c r="K815" s="49"/>
      <c r="L815" s="49"/>
      <c r="M815" s="49"/>
      <c r="N815" s="49"/>
      <c r="O815" s="48"/>
      <c r="P815" s="48"/>
      <c r="Q815" s="49"/>
      <c r="R815" s="49"/>
      <c r="S815" s="10"/>
      <c r="T815" s="10"/>
      <c r="U815" s="10"/>
      <c r="V815" s="10"/>
      <c r="W815" s="10"/>
      <c r="X815" s="10"/>
      <c r="Y815" s="10"/>
      <c r="Z815" s="10"/>
      <c r="AA815" s="10"/>
    </row>
    <row r="816" hidden="1">
      <c r="A816" s="47"/>
      <c r="B816" s="47"/>
      <c r="C816" s="48"/>
      <c r="D816" s="48"/>
      <c r="E816" s="48"/>
      <c r="F816" s="48"/>
      <c r="G816" s="48"/>
      <c r="H816" s="49"/>
      <c r="I816" s="49"/>
      <c r="J816" s="49"/>
      <c r="K816" s="49"/>
      <c r="L816" s="49"/>
      <c r="M816" s="49"/>
      <c r="N816" s="49"/>
      <c r="O816" s="48"/>
      <c r="P816" s="48"/>
      <c r="Q816" s="49"/>
      <c r="R816" s="49"/>
      <c r="S816" s="10"/>
      <c r="T816" s="10"/>
      <c r="U816" s="10"/>
      <c r="V816" s="10"/>
      <c r="W816" s="10"/>
      <c r="X816" s="10"/>
      <c r="Y816" s="10"/>
      <c r="Z816" s="10"/>
      <c r="AA816" s="10"/>
    </row>
    <row r="817" hidden="1">
      <c r="A817" s="47"/>
      <c r="B817" s="47"/>
      <c r="C817" s="48"/>
      <c r="D817" s="48"/>
      <c r="E817" s="48"/>
      <c r="F817" s="48"/>
      <c r="G817" s="48"/>
      <c r="H817" s="49"/>
      <c r="I817" s="49"/>
      <c r="J817" s="49"/>
      <c r="K817" s="49"/>
      <c r="L817" s="49"/>
      <c r="M817" s="49"/>
      <c r="N817" s="49"/>
      <c r="O817" s="48"/>
      <c r="P817" s="48"/>
      <c r="Q817" s="49"/>
      <c r="R817" s="49"/>
      <c r="S817" s="10"/>
      <c r="T817" s="10"/>
      <c r="U817" s="10"/>
      <c r="V817" s="10"/>
      <c r="W817" s="10"/>
      <c r="X817" s="10"/>
      <c r="Y817" s="10"/>
      <c r="Z817" s="10"/>
      <c r="AA817" s="10"/>
    </row>
    <row r="818" hidden="1">
      <c r="A818" s="47"/>
      <c r="B818" s="47"/>
      <c r="C818" s="48"/>
      <c r="D818" s="48"/>
      <c r="E818" s="48"/>
      <c r="F818" s="48"/>
      <c r="G818" s="48"/>
      <c r="H818" s="49"/>
      <c r="I818" s="49"/>
      <c r="J818" s="49"/>
      <c r="K818" s="49"/>
      <c r="L818" s="49"/>
      <c r="M818" s="49"/>
      <c r="N818" s="49"/>
      <c r="O818" s="48"/>
      <c r="P818" s="48"/>
      <c r="Q818" s="49"/>
      <c r="R818" s="49"/>
      <c r="S818" s="10"/>
      <c r="T818" s="10"/>
      <c r="U818" s="10"/>
      <c r="V818" s="10"/>
      <c r="W818" s="10"/>
      <c r="X818" s="10"/>
      <c r="Y818" s="10"/>
      <c r="Z818" s="10"/>
      <c r="AA818" s="10"/>
    </row>
    <row r="819" hidden="1">
      <c r="A819" s="47"/>
      <c r="B819" s="47"/>
      <c r="C819" s="48"/>
      <c r="D819" s="48"/>
      <c r="E819" s="48"/>
      <c r="F819" s="48"/>
      <c r="G819" s="48"/>
      <c r="H819" s="49"/>
      <c r="I819" s="49"/>
      <c r="J819" s="49"/>
      <c r="K819" s="49"/>
      <c r="L819" s="49"/>
      <c r="M819" s="49"/>
      <c r="N819" s="49"/>
      <c r="O819" s="48"/>
      <c r="P819" s="48"/>
      <c r="Q819" s="49"/>
      <c r="R819" s="49"/>
      <c r="S819" s="10"/>
      <c r="T819" s="10"/>
      <c r="U819" s="10"/>
      <c r="V819" s="10"/>
      <c r="W819" s="10"/>
      <c r="X819" s="10"/>
      <c r="Y819" s="10"/>
      <c r="Z819" s="10"/>
      <c r="AA819" s="10"/>
    </row>
    <row r="820" hidden="1">
      <c r="A820" s="47"/>
      <c r="B820" s="47"/>
      <c r="C820" s="48"/>
      <c r="D820" s="48"/>
      <c r="E820" s="48"/>
      <c r="F820" s="48"/>
      <c r="G820" s="48"/>
      <c r="H820" s="49"/>
      <c r="I820" s="49"/>
      <c r="J820" s="49"/>
      <c r="K820" s="49"/>
      <c r="L820" s="49"/>
      <c r="M820" s="49"/>
      <c r="N820" s="49"/>
      <c r="O820" s="48"/>
      <c r="P820" s="48"/>
      <c r="Q820" s="49"/>
      <c r="R820" s="49"/>
      <c r="S820" s="10"/>
      <c r="T820" s="10"/>
      <c r="U820" s="10"/>
      <c r="V820" s="10"/>
      <c r="W820" s="10"/>
      <c r="X820" s="10"/>
      <c r="Y820" s="10"/>
      <c r="Z820" s="10"/>
      <c r="AA820" s="10"/>
    </row>
    <row r="821" hidden="1">
      <c r="A821" s="47"/>
      <c r="B821" s="47"/>
      <c r="C821" s="48"/>
      <c r="D821" s="48"/>
      <c r="E821" s="48"/>
      <c r="F821" s="48"/>
      <c r="G821" s="48"/>
      <c r="H821" s="49"/>
      <c r="I821" s="49"/>
      <c r="J821" s="49"/>
      <c r="K821" s="49"/>
      <c r="L821" s="49"/>
      <c r="M821" s="49"/>
      <c r="N821" s="49"/>
      <c r="O821" s="48"/>
      <c r="P821" s="48"/>
      <c r="Q821" s="49"/>
      <c r="R821" s="49"/>
      <c r="S821" s="10"/>
      <c r="T821" s="10"/>
      <c r="U821" s="10"/>
      <c r="V821" s="10"/>
      <c r="W821" s="10"/>
      <c r="X821" s="10"/>
      <c r="Y821" s="10"/>
      <c r="Z821" s="10"/>
      <c r="AA821" s="10"/>
    </row>
    <row r="822" hidden="1">
      <c r="A822" s="47"/>
      <c r="B822" s="47"/>
      <c r="C822" s="48"/>
      <c r="D822" s="48"/>
      <c r="E822" s="48"/>
      <c r="F822" s="48"/>
      <c r="G822" s="48"/>
      <c r="H822" s="49"/>
      <c r="I822" s="49"/>
      <c r="J822" s="49"/>
      <c r="K822" s="49"/>
      <c r="L822" s="49"/>
      <c r="M822" s="49"/>
      <c r="N822" s="49"/>
      <c r="O822" s="48"/>
      <c r="P822" s="48"/>
      <c r="Q822" s="49"/>
      <c r="R822" s="49"/>
      <c r="S822" s="10"/>
      <c r="T822" s="10"/>
      <c r="U822" s="10"/>
      <c r="V822" s="10"/>
      <c r="W822" s="10"/>
      <c r="X822" s="10"/>
      <c r="Y822" s="10"/>
      <c r="Z822" s="10"/>
      <c r="AA822" s="10"/>
    </row>
    <row r="823" hidden="1">
      <c r="A823" s="47"/>
      <c r="B823" s="47"/>
      <c r="C823" s="48"/>
      <c r="D823" s="48"/>
      <c r="E823" s="48"/>
      <c r="F823" s="48"/>
      <c r="G823" s="48"/>
      <c r="H823" s="49"/>
      <c r="I823" s="49"/>
      <c r="J823" s="49"/>
      <c r="K823" s="49"/>
      <c r="L823" s="49"/>
      <c r="M823" s="49"/>
      <c r="N823" s="49"/>
      <c r="O823" s="48"/>
      <c r="P823" s="48"/>
      <c r="Q823" s="49"/>
      <c r="R823" s="49"/>
      <c r="S823" s="10"/>
      <c r="T823" s="10"/>
      <c r="U823" s="10"/>
      <c r="V823" s="10"/>
      <c r="W823" s="10"/>
      <c r="X823" s="10"/>
      <c r="Y823" s="10"/>
      <c r="Z823" s="10"/>
      <c r="AA823" s="10"/>
    </row>
    <row r="824" hidden="1">
      <c r="A824" s="47"/>
      <c r="B824" s="47"/>
      <c r="C824" s="48"/>
      <c r="D824" s="48"/>
      <c r="E824" s="48"/>
      <c r="F824" s="48"/>
      <c r="G824" s="48"/>
      <c r="H824" s="49"/>
      <c r="I824" s="49"/>
      <c r="J824" s="49"/>
      <c r="K824" s="49"/>
      <c r="L824" s="49"/>
      <c r="M824" s="49"/>
      <c r="N824" s="49"/>
      <c r="O824" s="48"/>
      <c r="P824" s="48"/>
      <c r="Q824" s="49"/>
      <c r="R824" s="49"/>
      <c r="S824" s="10"/>
      <c r="T824" s="10"/>
      <c r="U824" s="10"/>
      <c r="V824" s="10"/>
      <c r="W824" s="10"/>
      <c r="X824" s="10"/>
      <c r="Y824" s="10"/>
      <c r="Z824" s="10"/>
      <c r="AA824" s="10"/>
    </row>
    <row r="825" hidden="1">
      <c r="A825" s="47"/>
      <c r="B825" s="47"/>
      <c r="C825" s="48"/>
      <c r="D825" s="48"/>
      <c r="E825" s="48"/>
      <c r="F825" s="48"/>
      <c r="G825" s="48"/>
      <c r="H825" s="49"/>
      <c r="I825" s="49"/>
      <c r="J825" s="49"/>
      <c r="K825" s="49"/>
      <c r="L825" s="49"/>
      <c r="M825" s="49"/>
      <c r="N825" s="49"/>
      <c r="O825" s="48"/>
      <c r="P825" s="48"/>
      <c r="Q825" s="49"/>
      <c r="R825" s="49"/>
      <c r="S825" s="10"/>
      <c r="T825" s="10"/>
      <c r="U825" s="10"/>
      <c r="V825" s="10"/>
      <c r="W825" s="10"/>
      <c r="X825" s="10"/>
      <c r="Y825" s="10"/>
      <c r="Z825" s="10"/>
      <c r="AA825" s="10"/>
    </row>
    <row r="826" hidden="1">
      <c r="A826" s="47"/>
      <c r="B826" s="47"/>
      <c r="C826" s="48"/>
      <c r="D826" s="48"/>
      <c r="E826" s="48"/>
      <c r="F826" s="48"/>
      <c r="G826" s="48"/>
      <c r="H826" s="49"/>
      <c r="I826" s="49"/>
      <c r="J826" s="49"/>
      <c r="K826" s="49"/>
      <c r="L826" s="49"/>
      <c r="M826" s="49"/>
      <c r="N826" s="49"/>
      <c r="O826" s="48"/>
      <c r="P826" s="48"/>
      <c r="Q826" s="49"/>
      <c r="R826" s="49"/>
      <c r="S826" s="10"/>
      <c r="T826" s="10"/>
      <c r="U826" s="10"/>
      <c r="V826" s="10"/>
      <c r="W826" s="10"/>
      <c r="X826" s="10"/>
      <c r="Y826" s="10"/>
      <c r="Z826" s="10"/>
      <c r="AA826" s="10"/>
    </row>
    <row r="827" hidden="1">
      <c r="A827" s="47"/>
      <c r="B827" s="47"/>
      <c r="C827" s="48"/>
      <c r="D827" s="48"/>
      <c r="E827" s="48"/>
      <c r="F827" s="48"/>
      <c r="G827" s="48"/>
      <c r="H827" s="49"/>
      <c r="I827" s="49"/>
      <c r="J827" s="49"/>
      <c r="K827" s="49"/>
      <c r="L827" s="49"/>
      <c r="M827" s="49"/>
      <c r="N827" s="49"/>
      <c r="O827" s="48"/>
      <c r="P827" s="48"/>
      <c r="Q827" s="49"/>
      <c r="R827" s="49"/>
      <c r="S827" s="10"/>
      <c r="T827" s="10"/>
      <c r="U827" s="10"/>
      <c r="V827" s="10"/>
      <c r="W827" s="10"/>
      <c r="X827" s="10"/>
      <c r="Y827" s="10"/>
      <c r="Z827" s="10"/>
      <c r="AA827" s="10"/>
    </row>
    <row r="828" hidden="1">
      <c r="A828" s="47"/>
      <c r="B828" s="47"/>
      <c r="C828" s="48"/>
      <c r="D828" s="48"/>
      <c r="E828" s="48"/>
      <c r="F828" s="48"/>
      <c r="G828" s="48"/>
      <c r="H828" s="49"/>
      <c r="I828" s="49"/>
      <c r="J828" s="49"/>
      <c r="K828" s="49"/>
      <c r="L828" s="49"/>
      <c r="M828" s="49"/>
      <c r="N828" s="49"/>
      <c r="O828" s="48"/>
      <c r="P828" s="48"/>
      <c r="Q828" s="49"/>
      <c r="R828" s="49"/>
      <c r="S828" s="10"/>
      <c r="T828" s="10"/>
      <c r="U828" s="10"/>
      <c r="V828" s="10"/>
      <c r="W828" s="10"/>
      <c r="X828" s="10"/>
      <c r="Y828" s="10"/>
      <c r="Z828" s="10"/>
      <c r="AA828" s="10"/>
    </row>
    <row r="829" hidden="1">
      <c r="A829" s="47"/>
      <c r="B829" s="47"/>
      <c r="C829" s="48"/>
      <c r="D829" s="48"/>
      <c r="E829" s="48"/>
      <c r="F829" s="48"/>
      <c r="G829" s="48"/>
      <c r="H829" s="49"/>
      <c r="I829" s="49"/>
      <c r="J829" s="49"/>
      <c r="K829" s="49"/>
      <c r="L829" s="49"/>
      <c r="M829" s="49"/>
      <c r="N829" s="49"/>
      <c r="O829" s="48"/>
      <c r="P829" s="48"/>
      <c r="Q829" s="49"/>
      <c r="R829" s="49"/>
      <c r="S829" s="10"/>
      <c r="T829" s="10"/>
      <c r="U829" s="10"/>
      <c r="V829" s="10"/>
      <c r="W829" s="10"/>
      <c r="X829" s="10"/>
      <c r="Y829" s="10"/>
      <c r="Z829" s="10"/>
      <c r="AA829" s="10"/>
    </row>
    <row r="830" hidden="1">
      <c r="A830" s="47"/>
      <c r="B830" s="47"/>
      <c r="C830" s="48"/>
      <c r="D830" s="48"/>
      <c r="E830" s="48"/>
      <c r="F830" s="48"/>
      <c r="G830" s="48"/>
      <c r="H830" s="49"/>
      <c r="I830" s="49"/>
      <c r="J830" s="49"/>
      <c r="K830" s="49"/>
      <c r="L830" s="49"/>
      <c r="M830" s="49"/>
      <c r="N830" s="49"/>
      <c r="O830" s="48"/>
      <c r="P830" s="48"/>
      <c r="Q830" s="49"/>
      <c r="R830" s="49"/>
      <c r="S830" s="10"/>
      <c r="T830" s="10"/>
      <c r="U830" s="10"/>
      <c r="V830" s="10"/>
      <c r="W830" s="10"/>
      <c r="X830" s="10"/>
      <c r="Y830" s="10"/>
      <c r="Z830" s="10"/>
      <c r="AA830" s="10"/>
    </row>
    <row r="831" hidden="1">
      <c r="A831" s="47"/>
      <c r="B831" s="47"/>
      <c r="C831" s="48"/>
      <c r="D831" s="48"/>
      <c r="E831" s="48"/>
      <c r="F831" s="48"/>
      <c r="G831" s="48"/>
      <c r="H831" s="49"/>
      <c r="I831" s="49"/>
      <c r="J831" s="49"/>
      <c r="K831" s="49"/>
      <c r="L831" s="49"/>
      <c r="M831" s="49"/>
      <c r="N831" s="49"/>
      <c r="O831" s="48"/>
      <c r="P831" s="48"/>
      <c r="Q831" s="49"/>
      <c r="R831" s="49"/>
      <c r="S831" s="10"/>
      <c r="T831" s="10"/>
      <c r="U831" s="10"/>
      <c r="V831" s="10"/>
      <c r="W831" s="10"/>
      <c r="X831" s="10"/>
      <c r="Y831" s="10"/>
      <c r="Z831" s="10"/>
      <c r="AA831" s="10"/>
    </row>
    <row r="832" hidden="1">
      <c r="A832" s="47"/>
      <c r="B832" s="47"/>
      <c r="C832" s="48"/>
      <c r="D832" s="48"/>
      <c r="E832" s="48"/>
      <c r="F832" s="48"/>
      <c r="G832" s="48"/>
      <c r="H832" s="49"/>
      <c r="I832" s="49"/>
      <c r="J832" s="49"/>
      <c r="K832" s="49"/>
      <c r="L832" s="49"/>
      <c r="M832" s="49"/>
      <c r="N832" s="49"/>
      <c r="O832" s="48"/>
      <c r="P832" s="48"/>
      <c r="Q832" s="49"/>
      <c r="R832" s="49"/>
      <c r="S832" s="10"/>
      <c r="T832" s="10"/>
      <c r="U832" s="10"/>
      <c r="V832" s="10"/>
      <c r="W832" s="10"/>
      <c r="X832" s="10"/>
      <c r="Y832" s="10"/>
      <c r="Z832" s="10"/>
      <c r="AA832" s="10"/>
    </row>
    <row r="833" hidden="1">
      <c r="A833" s="47"/>
      <c r="B833" s="47"/>
      <c r="C833" s="48"/>
      <c r="D833" s="48"/>
      <c r="E833" s="48"/>
      <c r="F833" s="48"/>
      <c r="G833" s="48"/>
      <c r="H833" s="49"/>
      <c r="I833" s="49"/>
      <c r="J833" s="49"/>
      <c r="K833" s="49"/>
      <c r="L833" s="49"/>
      <c r="M833" s="49"/>
      <c r="N833" s="49"/>
      <c r="O833" s="48"/>
      <c r="P833" s="48"/>
      <c r="Q833" s="49"/>
      <c r="R833" s="49"/>
      <c r="S833" s="10"/>
      <c r="T833" s="10"/>
      <c r="U833" s="10"/>
      <c r="V833" s="10"/>
      <c r="W833" s="10"/>
      <c r="X833" s="10"/>
      <c r="Y833" s="10"/>
      <c r="Z833" s="10"/>
      <c r="AA833" s="10"/>
    </row>
    <row r="834" hidden="1">
      <c r="A834" s="47"/>
      <c r="B834" s="47"/>
      <c r="C834" s="48"/>
      <c r="D834" s="48"/>
      <c r="E834" s="48"/>
      <c r="F834" s="48"/>
      <c r="G834" s="48"/>
      <c r="H834" s="49"/>
      <c r="I834" s="49"/>
      <c r="J834" s="49"/>
      <c r="K834" s="49"/>
      <c r="L834" s="49"/>
      <c r="M834" s="49"/>
      <c r="N834" s="49"/>
      <c r="O834" s="48"/>
      <c r="P834" s="48"/>
      <c r="Q834" s="49"/>
      <c r="R834" s="49"/>
      <c r="S834" s="10"/>
      <c r="T834" s="10"/>
      <c r="U834" s="10"/>
      <c r="V834" s="10"/>
      <c r="W834" s="10"/>
      <c r="X834" s="10"/>
      <c r="Y834" s="10"/>
      <c r="Z834" s="10"/>
      <c r="AA834" s="10"/>
    </row>
    <row r="835" hidden="1">
      <c r="A835" s="47"/>
      <c r="B835" s="47"/>
      <c r="C835" s="48"/>
      <c r="D835" s="48"/>
      <c r="E835" s="48"/>
      <c r="F835" s="48"/>
      <c r="G835" s="48"/>
      <c r="H835" s="49"/>
      <c r="I835" s="49"/>
      <c r="J835" s="49"/>
      <c r="K835" s="49"/>
      <c r="L835" s="49"/>
      <c r="M835" s="49"/>
      <c r="N835" s="49"/>
      <c r="O835" s="48"/>
      <c r="P835" s="48"/>
      <c r="Q835" s="49"/>
      <c r="R835" s="49"/>
      <c r="S835" s="10"/>
      <c r="T835" s="10"/>
      <c r="U835" s="10"/>
      <c r="V835" s="10"/>
      <c r="W835" s="10"/>
      <c r="X835" s="10"/>
      <c r="Y835" s="10"/>
      <c r="Z835" s="10"/>
      <c r="AA835" s="10"/>
    </row>
    <row r="836" hidden="1">
      <c r="A836" s="47"/>
      <c r="B836" s="47"/>
      <c r="C836" s="48"/>
      <c r="D836" s="48"/>
      <c r="E836" s="48"/>
      <c r="F836" s="48"/>
      <c r="G836" s="48"/>
      <c r="H836" s="49"/>
      <c r="I836" s="49"/>
      <c r="J836" s="49"/>
      <c r="K836" s="49"/>
      <c r="L836" s="49"/>
      <c r="M836" s="49"/>
      <c r="N836" s="49"/>
      <c r="O836" s="48"/>
      <c r="P836" s="48"/>
      <c r="Q836" s="49"/>
      <c r="R836" s="49"/>
      <c r="S836" s="10"/>
      <c r="T836" s="10"/>
      <c r="U836" s="10"/>
      <c r="V836" s="10"/>
      <c r="W836" s="10"/>
      <c r="X836" s="10"/>
      <c r="Y836" s="10"/>
      <c r="Z836" s="10"/>
      <c r="AA836" s="10"/>
    </row>
    <row r="837" hidden="1">
      <c r="A837" s="47"/>
      <c r="B837" s="47"/>
      <c r="C837" s="48"/>
      <c r="D837" s="48"/>
      <c r="E837" s="48"/>
      <c r="F837" s="48"/>
      <c r="G837" s="48"/>
      <c r="H837" s="49"/>
      <c r="I837" s="49"/>
      <c r="J837" s="49"/>
      <c r="K837" s="49"/>
      <c r="L837" s="49"/>
      <c r="M837" s="49"/>
      <c r="N837" s="49"/>
      <c r="O837" s="48"/>
      <c r="P837" s="48"/>
      <c r="Q837" s="49"/>
      <c r="R837" s="49"/>
      <c r="S837" s="10"/>
      <c r="T837" s="10"/>
      <c r="U837" s="10"/>
      <c r="V837" s="10"/>
      <c r="W837" s="10"/>
      <c r="X837" s="10"/>
      <c r="Y837" s="10"/>
      <c r="Z837" s="10"/>
      <c r="AA837" s="10"/>
    </row>
    <row r="838" hidden="1">
      <c r="A838" s="47"/>
      <c r="B838" s="47"/>
      <c r="C838" s="48"/>
      <c r="D838" s="48"/>
      <c r="E838" s="48"/>
      <c r="F838" s="48"/>
      <c r="G838" s="48"/>
      <c r="H838" s="49"/>
      <c r="I838" s="49"/>
      <c r="J838" s="49"/>
      <c r="K838" s="49"/>
      <c r="L838" s="49"/>
      <c r="M838" s="49"/>
      <c r="N838" s="49"/>
      <c r="O838" s="48"/>
      <c r="P838" s="48"/>
      <c r="Q838" s="49"/>
      <c r="R838" s="49"/>
      <c r="S838" s="10"/>
      <c r="T838" s="10"/>
      <c r="U838" s="10"/>
      <c r="V838" s="10"/>
      <c r="W838" s="10"/>
      <c r="X838" s="10"/>
      <c r="Y838" s="10"/>
      <c r="Z838" s="10"/>
      <c r="AA838" s="10"/>
    </row>
    <row r="839" hidden="1">
      <c r="A839" s="47"/>
      <c r="B839" s="47"/>
      <c r="C839" s="48"/>
      <c r="D839" s="48"/>
      <c r="E839" s="48"/>
      <c r="F839" s="48"/>
      <c r="G839" s="48"/>
      <c r="H839" s="49"/>
      <c r="I839" s="49"/>
      <c r="J839" s="49"/>
      <c r="K839" s="49"/>
      <c r="L839" s="49"/>
      <c r="M839" s="49"/>
      <c r="N839" s="49"/>
      <c r="O839" s="48"/>
      <c r="P839" s="48"/>
      <c r="Q839" s="49"/>
      <c r="R839" s="49"/>
      <c r="S839" s="10"/>
      <c r="T839" s="10"/>
      <c r="U839" s="10"/>
      <c r="V839" s="10"/>
      <c r="W839" s="10"/>
      <c r="X839" s="10"/>
      <c r="Y839" s="10"/>
      <c r="Z839" s="10"/>
      <c r="AA839" s="10"/>
    </row>
    <row r="840" hidden="1">
      <c r="A840" s="47"/>
      <c r="B840" s="47"/>
      <c r="C840" s="48"/>
      <c r="D840" s="48"/>
      <c r="E840" s="48"/>
      <c r="F840" s="48"/>
      <c r="G840" s="48"/>
      <c r="H840" s="49"/>
      <c r="I840" s="49"/>
      <c r="J840" s="49"/>
      <c r="K840" s="49"/>
      <c r="L840" s="49"/>
      <c r="M840" s="49"/>
      <c r="N840" s="49"/>
      <c r="O840" s="48"/>
      <c r="P840" s="48"/>
      <c r="Q840" s="49"/>
      <c r="R840" s="49"/>
      <c r="S840" s="10"/>
      <c r="T840" s="10"/>
      <c r="U840" s="10"/>
      <c r="V840" s="10"/>
      <c r="W840" s="10"/>
      <c r="X840" s="10"/>
      <c r="Y840" s="10"/>
      <c r="Z840" s="10"/>
      <c r="AA840" s="10"/>
    </row>
    <row r="841" hidden="1">
      <c r="A841" s="47"/>
      <c r="B841" s="47"/>
      <c r="C841" s="48"/>
      <c r="D841" s="48"/>
      <c r="E841" s="48"/>
      <c r="F841" s="48"/>
      <c r="G841" s="48"/>
      <c r="H841" s="49"/>
      <c r="I841" s="49"/>
      <c r="J841" s="49"/>
      <c r="K841" s="49"/>
      <c r="L841" s="49"/>
      <c r="M841" s="49"/>
      <c r="N841" s="49"/>
      <c r="O841" s="48"/>
      <c r="P841" s="48"/>
      <c r="Q841" s="49"/>
      <c r="R841" s="49"/>
      <c r="S841" s="10"/>
      <c r="T841" s="10"/>
      <c r="U841" s="10"/>
      <c r="V841" s="10"/>
      <c r="W841" s="10"/>
      <c r="X841" s="10"/>
      <c r="Y841" s="10"/>
      <c r="Z841" s="10"/>
      <c r="AA841" s="10"/>
    </row>
    <row r="842" hidden="1">
      <c r="A842" s="47"/>
      <c r="B842" s="47"/>
      <c r="C842" s="48"/>
      <c r="D842" s="48"/>
      <c r="E842" s="48"/>
      <c r="F842" s="48"/>
      <c r="G842" s="48"/>
      <c r="H842" s="49"/>
      <c r="I842" s="49"/>
      <c r="J842" s="49"/>
      <c r="K842" s="49"/>
      <c r="L842" s="49"/>
      <c r="M842" s="49"/>
      <c r="N842" s="49"/>
      <c r="O842" s="48"/>
      <c r="P842" s="48"/>
      <c r="Q842" s="49"/>
      <c r="R842" s="49"/>
      <c r="S842" s="10"/>
      <c r="T842" s="10"/>
      <c r="U842" s="10"/>
      <c r="V842" s="10"/>
      <c r="W842" s="10"/>
      <c r="X842" s="10"/>
      <c r="Y842" s="10"/>
      <c r="Z842" s="10"/>
      <c r="AA842" s="10"/>
    </row>
    <row r="843" hidden="1">
      <c r="A843" s="47"/>
      <c r="B843" s="47"/>
      <c r="C843" s="48"/>
      <c r="D843" s="48"/>
      <c r="E843" s="48"/>
      <c r="F843" s="48"/>
      <c r="G843" s="48"/>
      <c r="H843" s="49"/>
      <c r="I843" s="49"/>
      <c r="J843" s="49"/>
      <c r="K843" s="49"/>
      <c r="L843" s="49"/>
      <c r="M843" s="49"/>
      <c r="N843" s="49"/>
      <c r="O843" s="48"/>
      <c r="P843" s="48"/>
      <c r="Q843" s="49"/>
      <c r="R843" s="49"/>
      <c r="S843" s="10"/>
      <c r="T843" s="10"/>
      <c r="U843" s="10"/>
      <c r="V843" s="10"/>
      <c r="W843" s="10"/>
      <c r="X843" s="10"/>
      <c r="Y843" s="10"/>
      <c r="Z843" s="10"/>
      <c r="AA843" s="10"/>
    </row>
    <row r="844" hidden="1">
      <c r="A844" s="47"/>
      <c r="B844" s="47"/>
      <c r="C844" s="48"/>
      <c r="D844" s="48"/>
      <c r="E844" s="48"/>
      <c r="F844" s="48"/>
      <c r="G844" s="48"/>
      <c r="H844" s="49"/>
      <c r="I844" s="49"/>
      <c r="J844" s="49"/>
      <c r="K844" s="49"/>
      <c r="L844" s="49"/>
      <c r="M844" s="49"/>
      <c r="N844" s="49"/>
      <c r="O844" s="48"/>
      <c r="P844" s="48"/>
      <c r="Q844" s="49"/>
      <c r="R844" s="49"/>
      <c r="S844" s="10"/>
      <c r="T844" s="10"/>
      <c r="U844" s="10"/>
      <c r="V844" s="10"/>
      <c r="W844" s="10"/>
      <c r="X844" s="10"/>
      <c r="Y844" s="10"/>
      <c r="Z844" s="10"/>
      <c r="AA844" s="10"/>
    </row>
    <row r="845" hidden="1">
      <c r="A845" s="47"/>
      <c r="B845" s="47"/>
      <c r="C845" s="48"/>
      <c r="D845" s="48"/>
      <c r="E845" s="48"/>
      <c r="F845" s="48"/>
      <c r="G845" s="48"/>
      <c r="H845" s="49"/>
      <c r="I845" s="49"/>
      <c r="J845" s="49"/>
      <c r="K845" s="49"/>
      <c r="L845" s="49"/>
      <c r="M845" s="49"/>
      <c r="N845" s="49"/>
      <c r="O845" s="48"/>
      <c r="P845" s="48"/>
      <c r="Q845" s="49"/>
      <c r="R845" s="49"/>
      <c r="S845" s="10"/>
      <c r="T845" s="10"/>
      <c r="U845" s="10"/>
      <c r="V845" s="10"/>
      <c r="W845" s="10"/>
      <c r="X845" s="10"/>
      <c r="Y845" s="10"/>
      <c r="Z845" s="10"/>
      <c r="AA845" s="10"/>
    </row>
    <row r="846" hidden="1">
      <c r="A846" s="47"/>
      <c r="B846" s="47"/>
      <c r="C846" s="48"/>
      <c r="D846" s="48"/>
      <c r="E846" s="48"/>
      <c r="F846" s="48"/>
      <c r="G846" s="48"/>
      <c r="H846" s="49"/>
      <c r="I846" s="49"/>
      <c r="J846" s="49"/>
      <c r="K846" s="49"/>
      <c r="L846" s="49"/>
      <c r="M846" s="49"/>
      <c r="N846" s="49"/>
      <c r="O846" s="48"/>
      <c r="P846" s="48"/>
      <c r="Q846" s="49"/>
      <c r="R846" s="49"/>
      <c r="S846" s="10"/>
      <c r="T846" s="10"/>
      <c r="U846" s="10"/>
      <c r="V846" s="10"/>
      <c r="W846" s="10"/>
      <c r="X846" s="10"/>
      <c r="Y846" s="10"/>
      <c r="Z846" s="10"/>
      <c r="AA846" s="10"/>
    </row>
    <row r="847" hidden="1">
      <c r="A847" s="47"/>
      <c r="B847" s="47"/>
      <c r="C847" s="48"/>
      <c r="D847" s="48"/>
      <c r="E847" s="48"/>
      <c r="F847" s="48"/>
      <c r="G847" s="48"/>
      <c r="H847" s="49"/>
      <c r="I847" s="49"/>
      <c r="J847" s="49"/>
      <c r="K847" s="49"/>
      <c r="L847" s="49"/>
      <c r="M847" s="49"/>
      <c r="N847" s="49"/>
      <c r="O847" s="48"/>
      <c r="P847" s="48"/>
      <c r="Q847" s="49"/>
      <c r="R847" s="49"/>
      <c r="S847" s="10"/>
      <c r="T847" s="10"/>
      <c r="U847" s="10"/>
      <c r="V847" s="10"/>
      <c r="W847" s="10"/>
      <c r="X847" s="10"/>
      <c r="Y847" s="10"/>
      <c r="Z847" s="10"/>
      <c r="AA847" s="10"/>
    </row>
    <row r="848" hidden="1">
      <c r="A848" s="47"/>
      <c r="B848" s="47"/>
      <c r="C848" s="48"/>
      <c r="D848" s="48"/>
      <c r="E848" s="48"/>
      <c r="F848" s="48"/>
      <c r="G848" s="48"/>
      <c r="H848" s="49"/>
      <c r="I848" s="49"/>
      <c r="J848" s="49"/>
      <c r="K848" s="49"/>
      <c r="L848" s="49"/>
      <c r="M848" s="49"/>
      <c r="N848" s="49"/>
      <c r="O848" s="48"/>
      <c r="P848" s="48"/>
      <c r="Q848" s="49"/>
      <c r="R848" s="49"/>
      <c r="S848" s="10"/>
      <c r="T848" s="10"/>
      <c r="U848" s="10"/>
      <c r="V848" s="10"/>
      <c r="W848" s="10"/>
      <c r="X848" s="10"/>
      <c r="Y848" s="10"/>
      <c r="Z848" s="10"/>
      <c r="AA848" s="10"/>
    </row>
    <row r="849" hidden="1">
      <c r="A849" s="47"/>
      <c r="B849" s="47"/>
      <c r="C849" s="48"/>
      <c r="D849" s="48"/>
      <c r="E849" s="48"/>
      <c r="F849" s="48"/>
      <c r="G849" s="48"/>
      <c r="H849" s="49"/>
      <c r="I849" s="49"/>
      <c r="J849" s="49"/>
      <c r="K849" s="49"/>
      <c r="L849" s="49"/>
      <c r="M849" s="49"/>
      <c r="N849" s="49"/>
      <c r="O849" s="48"/>
      <c r="P849" s="48"/>
      <c r="Q849" s="49"/>
      <c r="R849" s="49"/>
      <c r="S849" s="10"/>
      <c r="T849" s="10"/>
      <c r="U849" s="10"/>
      <c r="V849" s="10"/>
      <c r="W849" s="10"/>
      <c r="X849" s="10"/>
      <c r="Y849" s="10"/>
      <c r="Z849" s="10"/>
      <c r="AA849" s="10"/>
    </row>
    <row r="850" hidden="1">
      <c r="A850" s="47"/>
      <c r="B850" s="47"/>
      <c r="C850" s="48"/>
      <c r="D850" s="48"/>
      <c r="E850" s="48"/>
      <c r="F850" s="48"/>
      <c r="G850" s="48"/>
      <c r="H850" s="49"/>
      <c r="I850" s="49"/>
      <c r="J850" s="49"/>
      <c r="K850" s="49"/>
      <c r="L850" s="49"/>
      <c r="M850" s="49"/>
      <c r="N850" s="49"/>
      <c r="O850" s="48"/>
      <c r="P850" s="48"/>
      <c r="Q850" s="49"/>
      <c r="R850" s="49"/>
      <c r="S850" s="10"/>
      <c r="T850" s="10"/>
      <c r="U850" s="10"/>
      <c r="V850" s="10"/>
      <c r="W850" s="10"/>
      <c r="X850" s="10"/>
      <c r="Y850" s="10"/>
      <c r="Z850" s="10"/>
      <c r="AA850" s="10"/>
    </row>
    <row r="851" hidden="1">
      <c r="A851" s="47"/>
      <c r="B851" s="47"/>
      <c r="C851" s="48"/>
      <c r="D851" s="48"/>
      <c r="E851" s="48"/>
      <c r="F851" s="48"/>
      <c r="G851" s="48"/>
      <c r="H851" s="49"/>
      <c r="I851" s="49"/>
      <c r="J851" s="49"/>
      <c r="K851" s="49"/>
      <c r="L851" s="49"/>
      <c r="M851" s="49"/>
      <c r="N851" s="49"/>
      <c r="O851" s="48"/>
      <c r="P851" s="48"/>
      <c r="Q851" s="49"/>
      <c r="R851" s="49"/>
      <c r="S851" s="10"/>
      <c r="T851" s="10"/>
      <c r="U851" s="10"/>
      <c r="V851" s="10"/>
      <c r="W851" s="10"/>
      <c r="X851" s="10"/>
      <c r="Y851" s="10"/>
      <c r="Z851" s="10"/>
      <c r="AA851" s="10"/>
    </row>
    <row r="852" hidden="1">
      <c r="A852" s="47"/>
      <c r="B852" s="47"/>
      <c r="C852" s="48"/>
      <c r="D852" s="48"/>
      <c r="E852" s="48"/>
      <c r="F852" s="48"/>
      <c r="G852" s="48"/>
      <c r="H852" s="49"/>
      <c r="I852" s="49"/>
      <c r="J852" s="49"/>
      <c r="K852" s="49"/>
      <c r="L852" s="49"/>
      <c r="M852" s="49"/>
      <c r="N852" s="49"/>
      <c r="O852" s="48"/>
      <c r="P852" s="48"/>
      <c r="Q852" s="49"/>
      <c r="R852" s="49"/>
      <c r="S852" s="10"/>
      <c r="T852" s="10"/>
      <c r="U852" s="10"/>
      <c r="V852" s="10"/>
      <c r="W852" s="10"/>
      <c r="X852" s="10"/>
      <c r="Y852" s="10"/>
      <c r="Z852" s="10"/>
      <c r="AA852" s="10"/>
    </row>
    <row r="853" hidden="1">
      <c r="A853" s="47"/>
      <c r="B853" s="47"/>
      <c r="C853" s="48"/>
      <c r="D853" s="48"/>
      <c r="E853" s="48"/>
      <c r="F853" s="48"/>
      <c r="G853" s="48"/>
      <c r="H853" s="49"/>
      <c r="I853" s="49"/>
      <c r="J853" s="49"/>
      <c r="K853" s="49"/>
      <c r="L853" s="49"/>
      <c r="M853" s="49"/>
      <c r="N853" s="49"/>
      <c r="O853" s="48"/>
      <c r="P853" s="48"/>
      <c r="Q853" s="49"/>
      <c r="R853" s="49"/>
      <c r="S853" s="10"/>
      <c r="T853" s="10"/>
      <c r="U853" s="10"/>
      <c r="V853" s="10"/>
      <c r="W853" s="10"/>
      <c r="X853" s="10"/>
      <c r="Y853" s="10"/>
      <c r="Z853" s="10"/>
      <c r="AA853" s="10"/>
    </row>
    <row r="854" hidden="1">
      <c r="A854" s="47"/>
      <c r="B854" s="47"/>
      <c r="C854" s="48"/>
      <c r="D854" s="48"/>
      <c r="E854" s="48"/>
      <c r="F854" s="48"/>
      <c r="G854" s="48"/>
      <c r="H854" s="49"/>
      <c r="I854" s="49"/>
      <c r="J854" s="49"/>
      <c r="K854" s="49"/>
      <c r="L854" s="49"/>
      <c r="M854" s="49"/>
      <c r="N854" s="49"/>
      <c r="O854" s="48"/>
      <c r="P854" s="48"/>
      <c r="Q854" s="49"/>
      <c r="R854" s="49"/>
      <c r="S854" s="10"/>
      <c r="T854" s="10"/>
      <c r="U854" s="10"/>
      <c r="V854" s="10"/>
      <c r="W854" s="10"/>
      <c r="X854" s="10"/>
      <c r="Y854" s="10"/>
      <c r="Z854" s="10"/>
      <c r="AA854" s="10"/>
    </row>
    <row r="855" hidden="1">
      <c r="A855" s="47"/>
      <c r="B855" s="47"/>
      <c r="C855" s="48"/>
      <c r="D855" s="48"/>
      <c r="E855" s="48"/>
      <c r="F855" s="48"/>
      <c r="G855" s="48"/>
      <c r="H855" s="49"/>
      <c r="I855" s="49"/>
      <c r="J855" s="49"/>
      <c r="K855" s="49"/>
      <c r="L855" s="49"/>
      <c r="M855" s="49"/>
      <c r="N855" s="49"/>
      <c r="O855" s="48"/>
      <c r="P855" s="48"/>
      <c r="Q855" s="49"/>
      <c r="R855" s="49"/>
      <c r="S855" s="10"/>
      <c r="T855" s="10"/>
      <c r="U855" s="10"/>
      <c r="V855" s="10"/>
      <c r="W855" s="10"/>
      <c r="X855" s="10"/>
      <c r="Y855" s="10"/>
      <c r="Z855" s="10"/>
      <c r="AA855" s="10"/>
    </row>
    <row r="856" hidden="1">
      <c r="A856" s="47"/>
      <c r="B856" s="47"/>
      <c r="C856" s="48"/>
      <c r="D856" s="48"/>
      <c r="E856" s="48"/>
      <c r="F856" s="48"/>
      <c r="G856" s="48"/>
      <c r="H856" s="49"/>
      <c r="I856" s="49"/>
      <c r="J856" s="49"/>
      <c r="K856" s="49"/>
      <c r="L856" s="49"/>
      <c r="M856" s="49"/>
      <c r="N856" s="49"/>
      <c r="O856" s="48"/>
      <c r="P856" s="48"/>
      <c r="Q856" s="49"/>
      <c r="R856" s="49"/>
      <c r="S856" s="10"/>
      <c r="T856" s="10"/>
      <c r="U856" s="10"/>
      <c r="V856" s="10"/>
      <c r="W856" s="10"/>
      <c r="X856" s="10"/>
      <c r="Y856" s="10"/>
      <c r="Z856" s="10"/>
      <c r="AA856" s="10"/>
    </row>
    <row r="857" hidden="1">
      <c r="A857" s="47"/>
      <c r="B857" s="47"/>
      <c r="C857" s="48"/>
      <c r="D857" s="48"/>
      <c r="E857" s="48"/>
      <c r="F857" s="48"/>
      <c r="G857" s="48"/>
      <c r="H857" s="49"/>
      <c r="I857" s="49"/>
      <c r="J857" s="49"/>
      <c r="K857" s="49"/>
      <c r="L857" s="49"/>
      <c r="M857" s="49"/>
      <c r="N857" s="49"/>
      <c r="O857" s="48"/>
      <c r="P857" s="48"/>
      <c r="Q857" s="49"/>
      <c r="R857" s="49"/>
      <c r="S857" s="10"/>
      <c r="T857" s="10"/>
      <c r="U857" s="10"/>
      <c r="V857" s="10"/>
      <c r="W857" s="10"/>
      <c r="X857" s="10"/>
      <c r="Y857" s="10"/>
      <c r="Z857" s="10"/>
      <c r="AA857" s="10"/>
    </row>
    <row r="858" hidden="1">
      <c r="A858" s="47"/>
      <c r="B858" s="47"/>
      <c r="C858" s="48"/>
      <c r="D858" s="48"/>
      <c r="E858" s="48"/>
      <c r="F858" s="48"/>
      <c r="G858" s="48"/>
      <c r="H858" s="49"/>
      <c r="I858" s="49"/>
      <c r="J858" s="49"/>
      <c r="K858" s="49"/>
      <c r="L858" s="49"/>
      <c r="M858" s="49"/>
      <c r="N858" s="49"/>
      <c r="O858" s="48"/>
      <c r="P858" s="48"/>
      <c r="Q858" s="49"/>
      <c r="R858" s="49"/>
      <c r="S858" s="10"/>
      <c r="T858" s="10"/>
      <c r="U858" s="10"/>
      <c r="V858" s="10"/>
      <c r="W858" s="10"/>
      <c r="X858" s="10"/>
      <c r="Y858" s="10"/>
      <c r="Z858" s="10"/>
      <c r="AA858" s="10"/>
    </row>
    <row r="859" hidden="1">
      <c r="A859" s="47"/>
      <c r="B859" s="47"/>
      <c r="C859" s="48"/>
      <c r="D859" s="48"/>
      <c r="E859" s="48"/>
      <c r="F859" s="48"/>
      <c r="G859" s="48"/>
      <c r="H859" s="49"/>
      <c r="I859" s="49"/>
      <c r="J859" s="49"/>
      <c r="K859" s="49"/>
      <c r="L859" s="49"/>
      <c r="M859" s="49"/>
      <c r="N859" s="49"/>
      <c r="O859" s="48"/>
      <c r="P859" s="48"/>
      <c r="Q859" s="49"/>
      <c r="R859" s="49"/>
      <c r="S859" s="10"/>
      <c r="T859" s="10"/>
      <c r="U859" s="10"/>
      <c r="V859" s="10"/>
      <c r="W859" s="10"/>
      <c r="X859" s="10"/>
      <c r="Y859" s="10"/>
      <c r="Z859" s="10"/>
      <c r="AA859" s="10"/>
    </row>
    <row r="860" hidden="1">
      <c r="A860" s="47"/>
      <c r="B860" s="47"/>
      <c r="C860" s="48"/>
      <c r="D860" s="48"/>
      <c r="E860" s="48"/>
      <c r="F860" s="48"/>
      <c r="G860" s="48"/>
      <c r="H860" s="49"/>
      <c r="I860" s="49"/>
      <c r="J860" s="49"/>
      <c r="K860" s="49"/>
      <c r="L860" s="49"/>
      <c r="M860" s="49"/>
      <c r="N860" s="49"/>
      <c r="O860" s="48"/>
      <c r="P860" s="48"/>
      <c r="Q860" s="49"/>
      <c r="R860" s="49"/>
      <c r="S860" s="10"/>
      <c r="T860" s="10"/>
      <c r="U860" s="10"/>
      <c r="V860" s="10"/>
      <c r="W860" s="10"/>
      <c r="X860" s="10"/>
      <c r="Y860" s="10"/>
      <c r="Z860" s="10"/>
      <c r="AA860" s="10"/>
    </row>
    <row r="861" hidden="1">
      <c r="A861" s="47"/>
      <c r="B861" s="47"/>
      <c r="C861" s="48"/>
      <c r="D861" s="48"/>
      <c r="E861" s="48"/>
      <c r="F861" s="48"/>
      <c r="G861" s="48"/>
      <c r="H861" s="49"/>
      <c r="I861" s="49"/>
      <c r="J861" s="49"/>
      <c r="K861" s="49"/>
      <c r="L861" s="49"/>
      <c r="M861" s="49"/>
      <c r="N861" s="49"/>
      <c r="O861" s="48"/>
      <c r="P861" s="48"/>
      <c r="Q861" s="49"/>
      <c r="R861" s="49"/>
      <c r="S861" s="10"/>
      <c r="T861" s="10"/>
      <c r="U861" s="10"/>
      <c r="V861" s="10"/>
      <c r="W861" s="10"/>
      <c r="X861" s="10"/>
      <c r="Y861" s="10"/>
      <c r="Z861" s="10"/>
      <c r="AA861" s="10"/>
    </row>
    <row r="862" hidden="1">
      <c r="A862" s="47"/>
      <c r="B862" s="47"/>
      <c r="C862" s="48"/>
      <c r="D862" s="48"/>
      <c r="E862" s="48"/>
      <c r="F862" s="48"/>
      <c r="G862" s="48"/>
      <c r="H862" s="49"/>
      <c r="I862" s="49"/>
      <c r="J862" s="49"/>
      <c r="K862" s="49"/>
      <c r="L862" s="49"/>
      <c r="M862" s="49"/>
      <c r="N862" s="49"/>
      <c r="O862" s="48"/>
      <c r="P862" s="48"/>
      <c r="Q862" s="49"/>
      <c r="R862" s="49"/>
      <c r="S862" s="10"/>
      <c r="T862" s="10"/>
      <c r="U862" s="10"/>
      <c r="V862" s="10"/>
      <c r="W862" s="10"/>
      <c r="X862" s="10"/>
      <c r="Y862" s="10"/>
      <c r="Z862" s="10"/>
      <c r="AA862" s="10"/>
    </row>
    <row r="863" hidden="1">
      <c r="A863" s="47"/>
      <c r="B863" s="47"/>
      <c r="C863" s="48"/>
      <c r="D863" s="48"/>
      <c r="E863" s="48"/>
      <c r="F863" s="48"/>
      <c r="G863" s="48"/>
      <c r="H863" s="49"/>
      <c r="I863" s="49"/>
      <c r="J863" s="49"/>
      <c r="K863" s="49"/>
      <c r="L863" s="49"/>
      <c r="M863" s="49"/>
      <c r="N863" s="49"/>
      <c r="O863" s="48"/>
      <c r="P863" s="48"/>
      <c r="Q863" s="49"/>
      <c r="R863" s="49"/>
      <c r="S863" s="10"/>
      <c r="T863" s="10"/>
      <c r="U863" s="10"/>
      <c r="V863" s="10"/>
      <c r="W863" s="10"/>
      <c r="X863" s="10"/>
      <c r="Y863" s="10"/>
      <c r="Z863" s="10"/>
      <c r="AA863" s="10"/>
    </row>
    <row r="864" hidden="1">
      <c r="A864" s="47"/>
      <c r="B864" s="47"/>
      <c r="C864" s="48"/>
      <c r="D864" s="48"/>
      <c r="E864" s="48"/>
      <c r="F864" s="48"/>
      <c r="G864" s="48"/>
      <c r="H864" s="49"/>
      <c r="I864" s="49"/>
      <c r="J864" s="49"/>
      <c r="K864" s="49"/>
      <c r="L864" s="49"/>
      <c r="M864" s="49"/>
      <c r="N864" s="49"/>
      <c r="O864" s="48"/>
      <c r="P864" s="48"/>
      <c r="Q864" s="49"/>
      <c r="R864" s="49"/>
      <c r="S864" s="10"/>
      <c r="T864" s="10"/>
      <c r="U864" s="10"/>
      <c r="V864" s="10"/>
      <c r="W864" s="10"/>
      <c r="X864" s="10"/>
      <c r="Y864" s="10"/>
      <c r="Z864" s="10"/>
      <c r="AA864" s="10"/>
    </row>
    <row r="865" hidden="1">
      <c r="A865" s="47"/>
      <c r="B865" s="47"/>
      <c r="C865" s="48"/>
      <c r="D865" s="48"/>
      <c r="E865" s="48"/>
      <c r="F865" s="48"/>
      <c r="G865" s="48"/>
      <c r="H865" s="49"/>
      <c r="I865" s="49"/>
      <c r="J865" s="49"/>
      <c r="K865" s="49"/>
      <c r="L865" s="49"/>
      <c r="M865" s="49"/>
      <c r="N865" s="49"/>
      <c r="O865" s="48"/>
      <c r="P865" s="48"/>
      <c r="Q865" s="49"/>
      <c r="R865" s="49"/>
      <c r="S865" s="10"/>
      <c r="T865" s="10"/>
      <c r="U865" s="10"/>
      <c r="V865" s="10"/>
      <c r="W865" s="10"/>
      <c r="X865" s="10"/>
      <c r="Y865" s="10"/>
      <c r="Z865" s="10"/>
      <c r="AA865" s="10"/>
    </row>
    <row r="866" hidden="1">
      <c r="A866" s="47"/>
      <c r="B866" s="47"/>
      <c r="C866" s="48"/>
      <c r="D866" s="48"/>
      <c r="E866" s="48"/>
      <c r="F866" s="48"/>
      <c r="G866" s="48"/>
      <c r="H866" s="49"/>
      <c r="I866" s="49"/>
      <c r="J866" s="49"/>
      <c r="K866" s="49"/>
      <c r="L866" s="49"/>
      <c r="M866" s="49"/>
      <c r="N866" s="49"/>
      <c r="O866" s="48"/>
      <c r="P866" s="48"/>
      <c r="Q866" s="49"/>
      <c r="R866" s="49"/>
      <c r="S866" s="10"/>
      <c r="T866" s="10"/>
      <c r="U866" s="10"/>
      <c r="V866" s="10"/>
      <c r="W866" s="10"/>
      <c r="X866" s="10"/>
      <c r="Y866" s="10"/>
      <c r="Z866" s="10"/>
      <c r="AA866" s="10"/>
    </row>
    <row r="867" hidden="1">
      <c r="A867" s="47"/>
      <c r="B867" s="47"/>
      <c r="C867" s="48"/>
      <c r="D867" s="48"/>
      <c r="E867" s="48"/>
      <c r="F867" s="48"/>
      <c r="G867" s="48"/>
      <c r="H867" s="49"/>
      <c r="I867" s="49"/>
      <c r="J867" s="49"/>
      <c r="K867" s="49"/>
      <c r="L867" s="49"/>
      <c r="M867" s="49"/>
      <c r="N867" s="49"/>
      <c r="O867" s="48"/>
      <c r="P867" s="48"/>
      <c r="Q867" s="49"/>
      <c r="R867" s="49"/>
      <c r="S867" s="10"/>
      <c r="T867" s="10"/>
      <c r="U867" s="10"/>
      <c r="V867" s="10"/>
      <c r="W867" s="10"/>
      <c r="X867" s="10"/>
      <c r="Y867" s="10"/>
      <c r="Z867" s="10"/>
      <c r="AA867" s="10"/>
    </row>
    <row r="868" hidden="1">
      <c r="A868" s="47"/>
      <c r="B868" s="47"/>
      <c r="C868" s="48"/>
      <c r="D868" s="48"/>
      <c r="E868" s="48"/>
      <c r="F868" s="48"/>
      <c r="G868" s="48"/>
      <c r="H868" s="49"/>
      <c r="I868" s="49"/>
      <c r="J868" s="49"/>
      <c r="K868" s="49"/>
      <c r="L868" s="49"/>
      <c r="M868" s="49"/>
      <c r="N868" s="49"/>
      <c r="O868" s="48"/>
      <c r="P868" s="48"/>
      <c r="Q868" s="49"/>
      <c r="R868" s="49"/>
      <c r="S868" s="10"/>
      <c r="T868" s="10"/>
      <c r="U868" s="10"/>
      <c r="V868" s="10"/>
      <c r="W868" s="10"/>
      <c r="X868" s="10"/>
      <c r="Y868" s="10"/>
      <c r="Z868" s="10"/>
      <c r="AA868" s="10"/>
    </row>
    <row r="869" hidden="1">
      <c r="A869" s="47"/>
      <c r="B869" s="47"/>
      <c r="C869" s="48"/>
      <c r="D869" s="48"/>
      <c r="E869" s="48"/>
      <c r="F869" s="48"/>
      <c r="G869" s="48"/>
      <c r="H869" s="49"/>
      <c r="I869" s="49"/>
      <c r="J869" s="49"/>
      <c r="K869" s="49"/>
      <c r="L869" s="49"/>
      <c r="M869" s="49"/>
      <c r="N869" s="49"/>
      <c r="O869" s="48"/>
      <c r="P869" s="48"/>
      <c r="Q869" s="49"/>
      <c r="R869" s="49"/>
      <c r="S869" s="10"/>
      <c r="T869" s="10"/>
      <c r="U869" s="10"/>
      <c r="V869" s="10"/>
      <c r="W869" s="10"/>
      <c r="X869" s="10"/>
      <c r="Y869" s="10"/>
      <c r="Z869" s="10"/>
      <c r="AA869" s="10"/>
    </row>
    <row r="870" hidden="1">
      <c r="A870" s="47"/>
      <c r="B870" s="47"/>
      <c r="C870" s="48"/>
      <c r="D870" s="48"/>
      <c r="E870" s="48"/>
      <c r="F870" s="48"/>
      <c r="G870" s="48"/>
      <c r="H870" s="49"/>
      <c r="I870" s="49"/>
      <c r="J870" s="49"/>
      <c r="K870" s="49"/>
      <c r="L870" s="49"/>
      <c r="M870" s="49"/>
      <c r="N870" s="49"/>
      <c r="O870" s="48"/>
      <c r="P870" s="48"/>
      <c r="Q870" s="49"/>
      <c r="R870" s="49"/>
      <c r="S870" s="10"/>
      <c r="T870" s="10"/>
      <c r="U870" s="10"/>
      <c r="V870" s="10"/>
      <c r="W870" s="10"/>
      <c r="X870" s="10"/>
      <c r="Y870" s="10"/>
      <c r="Z870" s="10"/>
      <c r="AA870" s="10"/>
    </row>
    <row r="871" hidden="1">
      <c r="A871" s="47"/>
      <c r="B871" s="47"/>
      <c r="C871" s="48"/>
      <c r="D871" s="48"/>
      <c r="E871" s="48"/>
      <c r="F871" s="48"/>
      <c r="G871" s="48"/>
      <c r="H871" s="49"/>
      <c r="I871" s="49"/>
      <c r="J871" s="49"/>
      <c r="K871" s="49"/>
      <c r="L871" s="49"/>
      <c r="M871" s="49"/>
      <c r="N871" s="49"/>
      <c r="O871" s="48"/>
      <c r="P871" s="48"/>
      <c r="Q871" s="49"/>
      <c r="R871" s="49"/>
      <c r="S871" s="10"/>
      <c r="T871" s="10"/>
      <c r="U871" s="10"/>
      <c r="V871" s="10"/>
      <c r="W871" s="10"/>
      <c r="X871" s="10"/>
      <c r="Y871" s="10"/>
      <c r="Z871" s="10"/>
      <c r="AA871" s="10"/>
    </row>
    <row r="872" hidden="1">
      <c r="A872" s="47"/>
      <c r="B872" s="47"/>
      <c r="C872" s="48"/>
      <c r="D872" s="48"/>
      <c r="E872" s="48"/>
      <c r="F872" s="48"/>
      <c r="G872" s="48"/>
      <c r="H872" s="49"/>
      <c r="I872" s="49"/>
      <c r="J872" s="49"/>
      <c r="K872" s="49"/>
      <c r="L872" s="49"/>
      <c r="M872" s="49"/>
      <c r="N872" s="49"/>
      <c r="O872" s="48"/>
      <c r="P872" s="48"/>
      <c r="Q872" s="49"/>
      <c r="R872" s="49"/>
      <c r="S872" s="10"/>
      <c r="T872" s="10"/>
      <c r="U872" s="10"/>
      <c r="V872" s="10"/>
      <c r="W872" s="10"/>
      <c r="X872" s="10"/>
      <c r="Y872" s="10"/>
      <c r="Z872" s="10"/>
      <c r="AA872" s="10"/>
    </row>
    <row r="873" hidden="1">
      <c r="A873" s="47"/>
      <c r="B873" s="47"/>
      <c r="C873" s="48"/>
      <c r="D873" s="48"/>
      <c r="E873" s="48"/>
      <c r="F873" s="48"/>
      <c r="G873" s="48"/>
      <c r="H873" s="49"/>
      <c r="I873" s="49"/>
      <c r="J873" s="49"/>
      <c r="K873" s="49"/>
      <c r="L873" s="49"/>
      <c r="M873" s="49"/>
      <c r="N873" s="49"/>
      <c r="O873" s="48"/>
      <c r="P873" s="48"/>
      <c r="Q873" s="49"/>
      <c r="R873" s="49"/>
      <c r="S873" s="10"/>
      <c r="T873" s="10"/>
      <c r="U873" s="10"/>
      <c r="V873" s="10"/>
      <c r="W873" s="10"/>
      <c r="X873" s="10"/>
      <c r="Y873" s="10"/>
      <c r="Z873" s="10"/>
      <c r="AA873" s="10"/>
    </row>
    <row r="874" hidden="1">
      <c r="A874" s="47"/>
      <c r="B874" s="47"/>
      <c r="C874" s="48"/>
      <c r="D874" s="48"/>
      <c r="E874" s="48"/>
      <c r="F874" s="48"/>
      <c r="G874" s="48"/>
      <c r="H874" s="49"/>
      <c r="I874" s="49"/>
      <c r="J874" s="49"/>
      <c r="K874" s="49"/>
      <c r="L874" s="49"/>
      <c r="M874" s="49"/>
      <c r="N874" s="49"/>
      <c r="O874" s="48"/>
      <c r="P874" s="48"/>
      <c r="Q874" s="49"/>
      <c r="R874" s="49"/>
      <c r="S874" s="10"/>
      <c r="T874" s="10"/>
      <c r="U874" s="10"/>
      <c r="V874" s="10"/>
      <c r="W874" s="10"/>
      <c r="X874" s="10"/>
      <c r="Y874" s="10"/>
      <c r="Z874" s="10"/>
      <c r="AA874" s="10"/>
    </row>
    <row r="875" hidden="1">
      <c r="A875" s="47"/>
      <c r="B875" s="47"/>
      <c r="C875" s="48"/>
      <c r="D875" s="48"/>
      <c r="E875" s="48"/>
      <c r="F875" s="48"/>
      <c r="G875" s="48"/>
      <c r="H875" s="49"/>
      <c r="I875" s="49"/>
      <c r="J875" s="49"/>
      <c r="K875" s="49"/>
      <c r="L875" s="49"/>
      <c r="M875" s="49"/>
      <c r="N875" s="49"/>
      <c r="O875" s="48"/>
      <c r="P875" s="48"/>
      <c r="Q875" s="49"/>
      <c r="R875" s="49"/>
      <c r="S875" s="10"/>
      <c r="T875" s="10"/>
      <c r="U875" s="10"/>
      <c r="V875" s="10"/>
      <c r="W875" s="10"/>
      <c r="X875" s="10"/>
      <c r="Y875" s="10"/>
      <c r="Z875" s="10"/>
      <c r="AA875" s="10"/>
    </row>
    <row r="876" hidden="1">
      <c r="A876" s="47"/>
      <c r="B876" s="47"/>
      <c r="C876" s="48"/>
      <c r="D876" s="48"/>
      <c r="E876" s="48"/>
      <c r="F876" s="48"/>
      <c r="G876" s="48"/>
      <c r="H876" s="49"/>
      <c r="I876" s="49"/>
      <c r="J876" s="49"/>
      <c r="K876" s="49"/>
      <c r="L876" s="49"/>
      <c r="M876" s="49"/>
      <c r="N876" s="49"/>
      <c r="O876" s="48"/>
      <c r="P876" s="48"/>
      <c r="Q876" s="49"/>
      <c r="R876" s="49"/>
      <c r="S876" s="10"/>
      <c r="T876" s="10"/>
      <c r="U876" s="10"/>
      <c r="V876" s="10"/>
      <c r="W876" s="10"/>
      <c r="X876" s="10"/>
      <c r="Y876" s="10"/>
      <c r="Z876" s="10"/>
      <c r="AA876" s="10"/>
    </row>
    <row r="877" hidden="1">
      <c r="A877" s="47"/>
      <c r="B877" s="47"/>
      <c r="C877" s="48"/>
      <c r="D877" s="48"/>
      <c r="E877" s="48"/>
      <c r="F877" s="48"/>
      <c r="G877" s="48"/>
      <c r="H877" s="49"/>
      <c r="I877" s="49"/>
      <c r="J877" s="49"/>
      <c r="K877" s="49"/>
      <c r="L877" s="49"/>
      <c r="M877" s="49"/>
      <c r="N877" s="49"/>
      <c r="O877" s="48"/>
      <c r="P877" s="48"/>
      <c r="Q877" s="49"/>
      <c r="R877" s="49"/>
      <c r="S877" s="10"/>
      <c r="T877" s="10"/>
      <c r="U877" s="10"/>
      <c r="V877" s="10"/>
      <c r="W877" s="10"/>
      <c r="X877" s="10"/>
      <c r="Y877" s="10"/>
      <c r="Z877" s="10"/>
      <c r="AA877" s="10"/>
    </row>
    <row r="878" hidden="1">
      <c r="A878" s="47"/>
      <c r="B878" s="47"/>
      <c r="C878" s="48"/>
      <c r="D878" s="48"/>
      <c r="E878" s="48"/>
      <c r="F878" s="48"/>
      <c r="G878" s="48"/>
      <c r="H878" s="49"/>
      <c r="I878" s="49"/>
      <c r="J878" s="49"/>
      <c r="K878" s="49"/>
      <c r="L878" s="49"/>
      <c r="M878" s="49"/>
      <c r="N878" s="49"/>
      <c r="O878" s="48"/>
      <c r="P878" s="48"/>
      <c r="Q878" s="49"/>
      <c r="R878" s="49"/>
      <c r="S878" s="10"/>
      <c r="T878" s="10"/>
      <c r="U878" s="10"/>
      <c r="V878" s="10"/>
      <c r="W878" s="10"/>
      <c r="X878" s="10"/>
      <c r="Y878" s="10"/>
      <c r="Z878" s="10"/>
      <c r="AA878" s="10"/>
    </row>
    <row r="879" hidden="1">
      <c r="A879" s="47"/>
      <c r="B879" s="47"/>
      <c r="C879" s="48"/>
      <c r="D879" s="48"/>
      <c r="E879" s="48"/>
      <c r="F879" s="48"/>
      <c r="G879" s="48"/>
      <c r="H879" s="49"/>
      <c r="I879" s="49"/>
      <c r="J879" s="49"/>
      <c r="K879" s="49"/>
      <c r="L879" s="49"/>
      <c r="M879" s="49"/>
      <c r="N879" s="49"/>
      <c r="O879" s="48"/>
      <c r="P879" s="48"/>
      <c r="Q879" s="49"/>
      <c r="R879" s="49"/>
      <c r="S879" s="10"/>
      <c r="T879" s="10"/>
      <c r="U879" s="10"/>
      <c r="V879" s="10"/>
      <c r="W879" s="10"/>
      <c r="X879" s="10"/>
      <c r="Y879" s="10"/>
      <c r="Z879" s="10"/>
      <c r="AA879" s="10"/>
    </row>
    <row r="880" hidden="1">
      <c r="A880" s="47"/>
      <c r="B880" s="47"/>
      <c r="C880" s="48"/>
      <c r="D880" s="48"/>
      <c r="E880" s="48"/>
      <c r="F880" s="48"/>
      <c r="G880" s="48"/>
      <c r="H880" s="49"/>
      <c r="I880" s="49"/>
      <c r="J880" s="49"/>
      <c r="K880" s="49"/>
      <c r="L880" s="49"/>
      <c r="M880" s="49"/>
      <c r="N880" s="49"/>
      <c r="O880" s="48"/>
      <c r="P880" s="48"/>
      <c r="Q880" s="49"/>
      <c r="R880" s="49"/>
      <c r="S880" s="10"/>
      <c r="T880" s="10"/>
      <c r="U880" s="10"/>
      <c r="V880" s="10"/>
      <c r="W880" s="10"/>
      <c r="X880" s="10"/>
      <c r="Y880" s="10"/>
      <c r="Z880" s="10"/>
      <c r="AA880" s="10"/>
    </row>
    <row r="881" hidden="1">
      <c r="A881" s="47"/>
      <c r="B881" s="47"/>
      <c r="C881" s="48"/>
      <c r="D881" s="48"/>
      <c r="E881" s="48"/>
      <c r="F881" s="48"/>
      <c r="G881" s="48"/>
      <c r="H881" s="49"/>
      <c r="I881" s="49"/>
      <c r="J881" s="49"/>
      <c r="K881" s="49"/>
      <c r="L881" s="49"/>
      <c r="M881" s="49"/>
      <c r="N881" s="49"/>
      <c r="O881" s="48"/>
      <c r="P881" s="48"/>
      <c r="Q881" s="49"/>
      <c r="R881" s="49"/>
      <c r="S881" s="10"/>
      <c r="T881" s="10"/>
      <c r="U881" s="10"/>
      <c r="V881" s="10"/>
      <c r="W881" s="10"/>
      <c r="X881" s="10"/>
      <c r="Y881" s="10"/>
      <c r="Z881" s="10"/>
      <c r="AA881" s="10"/>
    </row>
    <row r="882" hidden="1">
      <c r="A882" s="47"/>
      <c r="B882" s="47"/>
      <c r="C882" s="48"/>
      <c r="D882" s="48"/>
      <c r="E882" s="48"/>
      <c r="F882" s="48"/>
      <c r="G882" s="48"/>
      <c r="H882" s="49"/>
      <c r="I882" s="49"/>
      <c r="J882" s="49"/>
      <c r="K882" s="49"/>
      <c r="L882" s="49"/>
      <c r="M882" s="49"/>
      <c r="N882" s="49"/>
      <c r="O882" s="48"/>
      <c r="P882" s="48"/>
      <c r="Q882" s="49"/>
      <c r="R882" s="49"/>
      <c r="S882" s="10"/>
      <c r="T882" s="10"/>
      <c r="U882" s="10"/>
      <c r="V882" s="10"/>
      <c r="W882" s="10"/>
      <c r="X882" s="10"/>
      <c r="Y882" s="10"/>
      <c r="Z882" s="10"/>
      <c r="AA882" s="10"/>
    </row>
    <row r="883" hidden="1">
      <c r="A883" s="47"/>
      <c r="B883" s="47"/>
      <c r="C883" s="48"/>
      <c r="D883" s="48"/>
      <c r="E883" s="48"/>
      <c r="F883" s="48"/>
      <c r="G883" s="48"/>
      <c r="H883" s="49"/>
      <c r="I883" s="49"/>
      <c r="J883" s="49"/>
      <c r="K883" s="49"/>
      <c r="L883" s="49"/>
      <c r="M883" s="49"/>
      <c r="N883" s="49"/>
      <c r="O883" s="48"/>
      <c r="P883" s="48"/>
      <c r="Q883" s="49"/>
      <c r="R883" s="49"/>
      <c r="S883" s="10"/>
      <c r="T883" s="10"/>
      <c r="U883" s="10"/>
      <c r="V883" s="10"/>
      <c r="W883" s="10"/>
      <c r="X883" s="10"/>
      <c r="Y883" s="10"/>
      <c r="Z883" s="10"/>
      <c r="AA883" s="10"/>
    </row>
    <row r="884" hidden="1">
      <c r="A884" s="47"/>
      <c r="B884" s="47"/>
      <c r="C884" s="48"/>
      <c r="D884" s="48"/>
      <c r="E884" s="48"/>
      <c r="F884" s="48"/>
      <c r="G884" s="48"/>
      <c r="H884" s="49"/>
      <c r="I884" s="49"/>
      <c r="J884" s="49"/>
      <c r="K884" s="49"/>
      <c r="L884" s="49"/>
      <c r="M884" s="49"/>
      <c r="N884" s="49"/>
      <c r="O884" s="48"/>
      <c r="P884" s="48"/>
      <c r="Q884" s="49"/>
      <c r="R884" s="49"/>
      <c r="S884" s="10"/>
      <c r="T884" s="10"/>
      <c r="U884" s="10"/>
      <c r="V884" s="10"/>
      <c r="W884" s="10"/>
      <c r="X884" s="10"/>
      <c r="Y884" s="10"/>
      <c r="Z884" s="10"/>
      <c r="AA884" s="10"/>
    </row>
    <row r="885" hidden="1">
      <c r="A885" s="47"/>
      <c r="B885" s="47"/>
      <c r="C885" s="48"/>
      <c r="D885" s="48"/>
      <c r="E885" s="48"/>
      <c r="F885" s="48"/>
      <c r="G885" s="48"/>
      <c r="H885" s="49"/>
      <c r="I885" s="49"/>
      <c r="J885" s="49"/>
      <c r="K885" s="49"/>
      <c r="L885" s="49"/>
      <c r="M885" s="49"/>
      <c r="N885" s="49"/>
      <c r="O885" s="48"/>
      <c r="P885" s="48"/>
      <c r="Q885" s="49"/>
      <c r="R885" s="49"/>
      <c r="S885" s="10"/>
      <c r="T885" s="10"/>
      <c r="U885" s="10"/>
      <c r="V885" s="10"/>
      <c r="W885" s="10"/>
      <c r="X885" s="10"/>
      <c r="Y885" s="10"/>
      <c r="Z885" s="10"/>
      <c r="AA885" s="10"/>
    </row>
    <row r="886" hidden="1">
      <c r="A886" s="47"/>
      <c r="B886" s="47"/>
      <c r="C886" s="48"/>
      <c r="D886" s="48"/>
      <c r="E886" s="48"/>
      <c r="F886" s="48"/>
      <c r="G886" s="48"/>
      <c r="H886" s="49"/>
      <c r="I886" s="49"/>
      <c r="J886" s="49"/>
      <c r="K886" s="49"/>
      <c r="L886" s="49"/>
      <c r="M886" s="49"/>
      <c r="N886" s="49"/>
      <c r="O886" s="48"/>
      <c r="P886" s="48"/>
      <c r="Q886" s="49"/>
      <c r="R886" s="49"/>
      <c r="S886" s="10"/>
      <c r="T886" s="10"/>
      <c r="U886" s="10"/>
      <c r="V886" s="10"/>
      <c r="W886" s="10"/>
      <c r="X886" s="10"/>
      <c r="Y886" s="10"/>
      <c r="Z886" s="10"/>
      <c r="AA886" s="10"/>
    </row>
    <row r="887" hidden="1">
      <c r="A887" s="47"/>
      <c r="B887" s="47"/>
      <c r="C887" s="48"/>
      <c r="D887" s="48"/>
      <c r="E887" s="48"/>
      <c r="F887" s="48"/>
      <c r="G887" s="48"/>
      <c r="H887" s="49"/>
      <c r="I887" s="49"/>
      <c r="J887" s="49"/>
      <c r="K887" s="49"/>
      <c r="L887" s="49"/>
      <c r="M887" s="49"/>
      <c r="N887" s="49"/>
      <c r="O887" s="48"/>
      <c r="P887" s="48"/>
      <c r="Q887" s="49"/>
      <c r="R887" s="49"/>
      <c r="S887" s="10"/>
      <c r="T887" s="10"/>
      <c r="U887" s="10"/>
      <c r="V887" s="10"/>
      <c r="W887" s="10"/>
      <c r="X887" s="10"/>
      <c r="Y887" s="10"/>
      <c r="Z887" s="10"/>
      <c r="AA887" s="10"/>
    </row>
    <row r="888" hidden="1">
      <c r="A888" s="47"/>
      <c r="B888" s="47"/>
      <c r="C888" s="48"/>
      <c r="D888" s="48"/>
      <c r="E888" s="48"/>
      <c r="F888" s="48"/>
      <c r="G888" s="48"/>
      <c r="H888" s="49"/>
      <c r="I888" s="49"/>
      <c r="J888" s="49"/>
      <c r="K888" s="49"/>
      <c r="L888" s="49"/>
      <c r="M888" s="49"/>
      <c r="N888" s="49"/>
      <c r="O888" s="48"/>
      <c r="P888" s="48"/>
      <c r="Q888" s="49"/>
      <c r="R888" s="49"/>
      <c r="S888" s="10"/>
      <c r="T888" s="10"/>
      <c r="U888" s="10"/>
      <c r="V888" s="10"/>
      <c r="W888" s="10"/>
      <c r="X888" s="10"/>
      <c r="Y888" s="10"/>
      <c r="Z888" s="10"/>
      <c r="AA888" s="10"/>
    </row>
    <row r="889" hidden="1">
      <c r="A889" s="47"/>
      <c r="B889" s="47"/>
      <c r="C889" s="48"/>
      <c r="D889" s="48"/>
      <c r="E889" s="48"/>
      <c r="F889" s="48"/>
      <c r="G889" s="48"/>
      <c r="H889" s="49"/>
      <c r="I889" s="49"/>
      <c r="J889" s="49"/>
      <c r="K889" s="49"/>
      <c r="L889" s="49"/>
      <c r="M889" s="49"/>
      <c r="N889" s="49"/>
      <c r="O889" s="48"/>
      <c r="P889" s="48"/>
      <c r="Q889" s="49"/>
      <c r="R889" s="49"/>
      <c r="S889" s="10"/>
      <c r="T889" s="10"/>
      <c r="U889" s="10"/>
      <c r="V889" s="10"/>
      <c r="W889" s="10"/>
      <c r="X889" s="10"/>
      <c r="Y889" s="10"/>
      <c r="Z889" s="10"/>
      <c r="AA889" s="10"/>
    </row>
    <row r="890" hidden="1">
      <c r="A890" s="47"/>
      <c r="B890" s="47"/>
      <c r="C890" s="48"/>
      <c r="D890" s="48"/>
      <c r="E890" s="48"/>
      <c r="F890" s="48"/>
      <c r="G890" s="48"/>
      <c r="H890" s="49"/>
      <c r="I890" s="49"/>
      <c r="J890" s="49"/>
      <c r="K890" s="49"/>
      <c r="L890" s="49"/>
      <c r="M890" s="49"/>
      <c r="N890" s="49"/>
      <c r="O890" s="48"/>
      <c r="P890" s="48"/>
      <c r="Q890" s="49"/>
      <c r="R890" s="49"/>
      <c r="S890" s="10"/>
      <c r="T890" s="10"/>
      <c r="U890" s="10"/>
      <c r="V890" s="10"/>
      <c r="W890" s="10"/>
      <c r="X890" s="10"/>
      <c r="Y890" s="10"/>
      <c r="Z890" s="10"/>
      <c r="AA890" s="10"/>
    </row>
    <row r="891" hidden="1">
      <c r="A891" s="47"/>
      <c r="B891" s="47"/>
      <c r="C891" s="48"/>
      <c r="D891" s="48"/>
      <c r="E891" s="48"/>
      <c r="F891" s="48"/>
      <c r="G891" s="48"/>
      <c r="H891" s="49"/>
      <c r="I891" s="49"/>
      <c r="J891" s="49"/>
      <c r="K891" s="49"/>
      <c r="L891" s="49"/>
      <c r="M891" s="49"/>
      <c r="N891" s="49"/>
      <c r="O891" s="48"/>
      <c r="P891" s="48"/>
      <c r="Q891" s="49"/>
      <c r="R891" s="49"/>
      <c r="S891" s="10"/>
      <c r="T891" s="10"/>
      <c r="U891" s="10"/>
      <c r="V891" s="10"/>
      <c r="W891" s="10"/>
      <c r="X891" s="10"/>
      <c r="Y891" s="10"/>
      <c r="Z891" s="10"/>
      <c r="AA891" s="10"/>
    </row>
    <row r="892" hidden="1">
      <c r="A892" s="47"/>
      <c r="B892" s="47"/>
      <c r="C892" s="48"/>
      <c r="D892" s="48"/>
      <c r="E892" s="48"/>
      <c r="F892" s="48"/>
      <c r="G892" s="48"/>
      <c r="H892" s="49"/>
      <c r="I892" s="49"/>
      <c r="J892" s="49"/>
      <c r="K892" s="49"/>
      <c r="L892" s="49"/>
      <c r="M892" s="49"/>
      <c r="N892" s="49"/>
      <c r="O892" s="48"/>
      <c r="P892" s="48"/>
      <c r="Q892" s="49"/>
      <c r="R892" s="49"/>
      <c r="S892" s="10"/>
      <c r="T892" s="10"/>
      <c r="U892" s="10"/>
      <c r="V892" s="10"/>
      <c r="W892" s="10"/>
      <c r="X892" s="10"/>
      <c r="Y892" s="10"/>
      <c r="Z892" s="10"/>
      <c r="AA892" s="10"/>
    </row>
    <row r="893" hidden="1">
      <c r="A893" s="47"/>
      <c r="B893" s="47"/>
      <c r="C893" s="48"/>
      <c r="D893" s="48"/>
      <c r="E893" s="48"/>
      <c r="F893" s="48"/>
      <c r="G893" s="48"/>
      <c r="H893" s="49"/>
      <c r="I893" s="49"/>
      <c r="J893" s="49"/>
      <c r="K893" s="49"/>
      <c r="L893" s="49"/>
      <c r="M893" s="49"/>
      <c r="N893" s="49"/>
      <c r="O893" s="48"/>
      <c r="P893" s="48"/>
      <c r="Q893" s="49"/>
      <c r="R893" s="49"/>
      <c r="S893" s="10"/>
      <c r="T893" s="10"/>
      <c r="U893" s="10"/>
      <c r="V893" s="10"/>
      <c r="W893" s="10"/>
      <c r="X893" s="10"/>
      <c r="Y893" s="10"/>
      <c r="Z893" s="10"/>
      <c r="AA893" s="10"/>
    </row>
    <row r="894" hidden="1">
      <c r="A894" s="47"/>
      <c r="B894" s="47"/>
      <c r="C894" s="48"/>
      <c r="D894" s="48"/>
      <c r="E894" s="48"/>
      <c r="F894" s="48"/>
      <c r="G894" s="48"/>
      <c r="H894" s="49"/>
      <c r="I894" s="49"/>
      <c r="J894" s="49"/>
      <c r="K894" s="49"/>
      <c r="L894" s="49"/>
      <c r="M894" s="49"/>
      <c r="N894" s="49"/>
      <c r="O894" s="48"/>
      <c r="P894" s="48"/>
      <c r="Q894" s="49"/>
      <c r="R894" s="49"/>
      <c r="S894" s="10"/>
      <c r="T894" s="10"/>
      <c r="U894" s="10"/>
      <c r="V894" s="10"/>
      <c r="W894" s="10"/>
      <c r="X894" s="10"/>
      <c r="Y894" s="10"/>
      <c r="Z894" s="10"/>
      <c r="AA894" s="10"/>
    </row>
    <row r="895" hidden="1">
      <c r="A895" s="47"/>
      <c r="B895" s="47"/>
      <c r="C895" s="48"/>
      <c r="D895" s="48"/>
      <c r="E895" s="48"/>
      <c r="F895" s="48"/>
      <c r="G895" s="48"/>
      <c r="H895" s="49"/>
      <c r="I895" s="49"/>
      <c r="J895" s="49"/>
      <c r="K895" s="49"/>
      <c r="L895" s="49"/>
      <c r="M895" s="49"/>
      <c r="N895" s="49"/>
      <c r="O895" s="48"/>
      <c r="P895" s="48"/>
      <c r="Q895" s="49"/>
      <c r="R895" s="49"/>
      <c r="S895" s="10"/>
      <c r="T895" s="10"/>
      <c r="U895" s="10"/>
      <c r="V895" s="10"/>
      <c r="W895" s="10"/>
      <c r="X895" s="10"/>
      <c r="Y895" s="10"/>
      <c r="Z895" s="10"/>
      <c r="AA895" s="10"/>
    </row>
    <row r="896" hidden="1">
      <c r="A896" s="47"/>
      <c r="B896" s="47"/>
      <c r="C896" s="48"/>
      <c r="D896" s="48"/>
      <c r="E896" s="48"/>
      <c r="F896" s="48"/>
      <c r="G896" s="48"/>
      <c r="H896" s="49"/>
      <c r="I896" s="49"/>
      <c r="J896" s="49"/>
      <c r="K896" s="49"/>
      <c r="L896" s="49"/>
      <c r="M896" s="49"/>
      <c r="N896" s="49"/>
      <c r="O896" s="48"/>
      <c r="P896" s="48"/>
      <c r="Q896" s="49"/>
      <c r="R896" s="49"/>
      <c r="S896" s="10"/>
      <c r="T896" s="10"/>
      <c r="U896" s="10"/>
      <c r="V896" s="10"/>
      <c r="W896" s="10"/>
      <c r="X896" s="10"/>
      <c r="Y896" s="10"/>
      <c r="Z896" s="10"/>
      <c r="AA896" s="10"/>
    </row>
    <row r="897" hidden="1">
      <c r="A897" s="47"/>
      <c r="B897" s="47"/>
      <c r="C897" s="48"/>
      <c r="D897" s="48"/>
      <c r="E897" s="48"/>
      <c r="F897" s="48"/>
      <c r="G897" s="48"/>
      <c r="H897" s="49"/>
      <c r="I897" s="49"/>
      <c r="J897" s="49"/>
      <c r="K897" s="49"/>
      <c r="L897" s="49"/>
      <c r="M897" s="49"/>
      <c r="N897" s="49"/>
      <c r="O897" s="48"/>
      <c r="P897" s="48"/>
      <c r="Q897" s="49"/>
      <c r="R897" s="49"/>
      <c r="S897" s="10"/>
      <c r="T897" s="10"/>
      <c r="U897" s="10"/>
      <c r="V897" s="10"/>
      <c r="W897" s="10"/>
      <c r="X897" s="10"/>
      <c r="Y897" s="10"/>
      <c r="Z897" s="10"/>
      <c r="AA897" s="10"/>
    </row>
    <row r="898" hidden="1">
      <c r="A898" s="47"/>
      <c r="B898" s="47"/>
      <c r="C898" s="48"/>
      <c r="D898" s="48"/>
      <c r="E898" s="48"/>
      <c r="F898" s="48"/>
      <c r="G898" s="48"/>
      <c r="H898" s="49"/>
      <c r="I898" s="49"/>
      <c r="J898" s="49"/>
      <c r="K898" s="49"/>
      <c r="L898" s="49"/>
      <c r="M898" s="49"/>
      <c r="N898" s="49"/>
      <c r="O898" s="48"/>
      <c r="P898" s="48"/>
      <c r="Q898" s="49"/>
      <c r="R898" s="49"/>
      <c r="S898" s="10"/>
      <c r="T898" s="10"/>
      <c r="U898" s="10"/>
      <c r="V898" s="10"/>
      <c r="W898" s="10"/>
      <c r="X898" s="10"/>
      <c r="Y898" s="10"/>
      <c r="Z898" s="10"/>
      <c r="AA898" s="10"/>
    </row>
    <row r="899" hidden="1">
      <c r="A899" s="47"/>
      <c r="B899" s="47"/>
      <c r="C899" s="48"/>
      <c r="D899" s="48"/>
      <c r="E899" s="48"/>
      <c r="F899" s="48"/>
      <c r="G899" s="48"/>
      <c r="H899" s="49"/>
      <c r="I899" s="49"/>
      <c r="J899" s="49"/>
      <c r="K899" s="49"/>
      <c r="L899" s="49"/>
      <c r="M899" s="49"/>
      <c r="N899" s="49"/>
      <c r="O899" s="48"/>
      <c r="P899" s="48"/>
      <c r="Q899" s="49"/>
      <c r="R899" s="49"/>
      <c r="S899" s="10"/>
      <c r="T899" s="10"/>
      <c r="U899" s="10"/>
      <c r="V899" s="10"/>
      <c r="W899" s="10"/>
      <c r="X899" s="10"/>
      <c r="Y899" s="10"/>
      <c r="Z899" s="10"/>
      <c r="AA899" s="10"/>
    </row>
    <row r="900" hidden="1">
      <c r="A900" s="47"/>
      <c r="B900" s="47"/>
      <c r="C900" s="48"/>
      <c r="D900" s="48"/>
      <c r="E900" s="48"/>
      <c r="F900" s="48"/>
      <c r="G900" s="48"/>
      <c r="H900" s="49"/>
      <c r="I900" s="49"/>
      <c r="J900" s="49"/>
      <c r="K900" s="49"/>
      <c r="L900" s="49"/>
      <c r="M900" s="49"/>
      <c r="N900" s="49"/>
      <c r="O900" s="48"/>
      <c r="P900" s="48"/>
      <c r="Q900" s="49"/>
      <c r="R900" s="49"/>
      <c r="S900" s="10"/>
      <c r="T900" s="10"/>
      <c r="U900" s="10"/>
      <c r="V900" s="10"/>
      <c r="W900" s="10"/>
      <c r="X900" s="10"/>
      <c r="Y900" s="10"/>
      <c r="Z900" s="10"/>
      <c r="AA900" s="10"/>
    </row>
    <row r="901" hidden="1">
      <c r="A901" s="47"/>
      <c r="B901" s="47"/>
      <c r="C901" s="48"/>
      <c r="D901" s="48"/>
      <c r="E901" s="48"/>
      <c r="F901" s="48"/>
      <c r="G901" s="48"/>
      <c r="H901" s="49"/>
      <c r="I901" s="49"/>
      <c r="J901" s="49"/>
      <c r="K901" s="49"/>
      <c r="L901" s="49"/>
      <c r="M901" s="49"/>
      <c r="N901" s="49"/>
      <c r="O901" s="48"/>
      <c r="P901" s="48"/>
      <c r="Q901" s="49"/>
      <c r="R901" s="49"/>
      <c r="S901" s="10"/>
      <c r="T901" s="10"/>
      <c r="U901" s="10"/>
      <c r="V901" s="10"/>
      <c r="W901" s="10"/>
      <c r="X901" s="10"/>
      <c r="Y901" s="10"/>
      <c r="Z901" s="10"/>
      <c r="AA901" s="10"/>
    </row>
    <row r="902" hidden="1">
      <c r="A902" s="47"/>
      <c r="B902" s="47"/>
      <c r="C902" s="48"/>
      <c r="D902" s="48"/>
      <c r="E902" s="48"/>
      <c r="F902" s="48"/>
      <c r="G902" s="48"/>
      <c r="H902" s="49"/>
      <c r="I902" s="49"/>
      <c r="J902" s="49"/>
      <c r="K902" s="49"/>
      <c r="L902" s="49"/>
      <c r="M902" s="49"/>
      <c r="N902" s="49"/>
      <c r="O902" s="48"/>
      <c r="P902" s="48"/>
      <c r="Q902" s="49"/>
      <c r="R902" s="49"/>
      <c r="S902" s="10"/>
      <c r="T902" s="10"/>
      <c r="U902" s="10"/>
      <c r="V902" s="10"/>
      <c r="W902" s="10"/>
      <c r="X902" s="10"/>
      <c r="Y902" s="10"/>
      <c r="Z902" s="10"/>
      <c r="AA902" s="10"/>
    </row>
    <row r="903" hidden="1">
      <c r="A903" s="47"/>
      <c r="B903" s="47"/>
      <c r="C903" s="48"/>
      <c r="D903" s="48"/>
      <c r="E903" s="48"/>
      <c r="F903" s="48"/>
      <c r="G903" s="48"/>
      <c r="H903" s="49"/>
      <c r="I903" s="49"/>
      <c r="J903" s="49"/>
      <c r="K903" s="49"/>
      <c r="L903" s="49"/>
      <c r="M903" s="49"/>
      <c r="N903" s="49"/>
      <c r="O903" s="48"/>
      <c r="P903" s="48"/>
      <c r="Q903" s="49"/>
      <c r="R903" s="49"/>
      <c r="S903" s="10"/>
      <c r="T903" s="10"/>
      <c r="U903" s="10"/>
      <c r="V903" s="10"/>
      <c r="W903" s="10"/>
      <c r="X903" s="10"/>
      <c r="Y903" s="10"/>
      <c r="Z903" s="10"/>
      <c r="AA903" s="10"/>
    </row>
    <row r="904" hidden="1">
      <c r="A904" s="47"/>
      <c r="B904" s="47"/>
      <c r="C904" s="48"/>
      <c r="D904" s="48"/>
      <c r="E904" s="48"/>
      <c r="F904" s="48"/>
      <c r="G904" s="48"/>
      <c r="H904" s="49"/>
      <c r="I904" s="49"/>
      <c r="J904" s="49"/>
      <c r="K904" s="49"/>
      <c r="L904" s="49"/>
      <c r="M904" s="49"/>
      <c r="N904" s="49"/>
      <c r="O904" s="48"/>
      <c r="P904" s="48"/>
      <c r="Q904" s="49"/>
      <c r="R904" s="49"/>
      <c r="S904" s="10"/>
      <c r="T904" s="10"/>
      <c r="U904" s="10"/>
      <c r="V904" s="10"/>
      <c r="W904" s="10"/>
      <c r="X904" s="10"/>
      <c r="Y904" s="10"/>
      <c r="Z904" s="10"/>
      <c r="AA904" s="10"/>
    </row>
    <row r="905" hidden="1">
      <c r="A905" s="47"/>
      <c r="B905" s="47"/>
      <c r="C905" s="48"/>
      <c r="D905" s="48"/>
      <c r="E905" s="48"/>
      <c r="F905" s="48"/>
      <c r="G905" s="48"/>
      <c r="H905" s="49"/>
      <c r="I905" s="49"/>
      <c r="J905" s="49"/>
      <c r="K905" s="49"/>
      <c r="L905" s="49"/>
      <c r="M905" s="49"/>
      <c r="N905" s="49"/>
      <c r="O905" s="48"/>
      <c r="P905" s="48"/>
      <c r="Q905" s="49"/>
      <c r="R905" s="49"/>
      <c r="S905" s="10"/>
      <c r="T905" s="10"/>
      <c r="U905" s="10"/>
      <c r="V905" s="10"/>
      <c r="W905" s="10"/>
      <c r="X905" s="10"/>
      <c r="Y905" s="10"/>
      <c r="Z905" s="10"/>
      <c r="AA905" s="10"/>
    </row>
    <row r="906" hidden="1">
      <c r="A906" s="47"/>
      <c r="B906" s="47"/>
      <c r="C906" s="48"/>
      <c r="D906" s="48"/>
      <c r="E906" s="48"/>
      <c r="F906" s="48"/>
      <c r="G906" s="48"/>
      <c r="H906" s="49"/>
      <c r="I906" s="49"/>
      <c r="J906" s="49"/>
      <c r="K906" s="49"/>
      <c r="L906" s="49"/>
      <c r="M906" s="49"/>
      <c r="N906" s="49"/>
      <c r="O906" s="48"/>
      <c r="P906" s="48"/>
      <c r="Q906" s="49"/>
      <c r="R906" s="49"/>
      <c r="S906" s="10"/>
      <c r="T906" s="10"/>
      <c r="U906" s="10"/>
      <c r="V906" s="10"/>
      <c r="W906" s="10"/>
      <c r="X906" s="10"/>
      <c r="Y906" s="10"/>
      <c r="Z906" s="10"/>
      <c r="AA906" s="10"/>
    </row>
    <row r="907" hidden="1">
      <c r="A907" s="47"/>
      <c r="B907" s="47"/>
      <c r="C907" s="48"/>
      <c r="D907" s="48"/>
      <c r="E907" s="48"/>
      <c r="F907" s="48"/>
      <c r="G907" s="48"/>
      <c r="H907" s="49"/>
      <c r="I907" s="49"/>
      <c r="J907" s="49"/>
      <c r="K907" s="49"/>
      <c r="L907" s="49"/>
      <c r="M907" s="49"/>
      <c r="N907" s="49"/>
      <c r="O907" s="48"/>
      <c r="P907" s="48"/>
      <c r="Q907" s="49"/>
      <c r="R907" s="49"/>
      <c r="S907" s="10"/>
      <c r="T907" s="10"/>
      <c r="U907" s="10"/>
      <c r="V907" s="10"/>
      <c r="W907" s="10"/>
      <c r="X907" s="10"/>
      <c r="Y907" s="10"/>
      <c r="Z907" s="10"/>
      <c r="AA907" s="10"/>
    </row>
    <row r="908" hidden="1">
      <c r="A908" s="47"/>
      <c r="B908" s="47"/>
      <c r="C908" s="48"/>
      <c r="D908" s="48"/>
      <c r="E908" s="48"/>
      <c r="F908" s="48"/>
      <c r="G908" s="48"/>
      <c r="H908" s="49"/>
      <c r="I908" s="49"/>
      <c r="J908" s="49"/>
      <c r="K908" s="49"/>
      <c r="L908" s="49"/>
      <c r="M908" s="49"/>
      <c r="N908" s="49"/>
      <c r="O908" s="48"/>
      <c r="P908" s="48"/>
      <c r="Q908" s="49"/>
      <c r="R908" s="49"/>
      <c r="S908" s="10"/>
      <c r="T908" s="10"/>
      <c r="U908" s="10"/>
      <c r="V908" s="10"/>
      <c r="W908" s="10"/>
      <c r="X908" s="10"/>
      <c r="Y908" s="10"/>
      <c r="Z908" s="10"/>
      <c r="AA908" s="10"/>
    </row>
    <row r="909" hidden="1">
      <c r="A909" s="47"/>
      <c r="B909" s="47"/>
      <c r="C909" s="48"/>
      <c r="D909" s="48"/>
      <c r="E909" s="48"/>
      <c r="F909" s="48"/>
      <c r="G909" s="48"/>
      <c r="H909" s="49"/>
      <c r="I909" s="49"/>
      <c r="J909" s="49"/>
      <c r="K909" s="49"/>
      <c r="L909" s="49"/>
      <c r="M909" s="49"/>
      <c r="N909" s="49"/>
      <c r="O909" s="48"/>
      <c r="P909" s="48"/>
      <c r="Q909" s="49"/>
      <c r="R909" s="49"/>
      <c r="S909" s="10"/>
      <c r="T909" s="10"/>
      <c r="U909" s="10"/>
      <c r="V909" s="10"/>
      <c r="W909" s="10"/>
      <c r="X909" s="10"/>
      <c r="Y909" s="10"/>
      <c r="Z909" s="10"/>
      <c r="AA909" s="10"/>
    </row>
    <row r="910" hidden="1">
      <c r="A910" s="47"/>
      <c r="B910" s="47"/>
      <c r="C910" s="48"/>
      <c r="D910" s="48"/>
      <c r="E910" s="48"/>
      <c r="F910" s="48"/>
      <c r="G910" s="48"/>
      <c r="H910" s="49"/>
      <c r="I910" s="49"/>
      <c r="J910" s="49"/>
      <c r="K910" s="49"/>
      <c r="L910" s="49"/>
      <c r="M910" s="49"/>
      <c r="N910" s="49"/>
      <c r="O910" s="48"/>
      <c r="P910" s="48"/>
      <c r="Q910" s="49"/>
      <c r="R910" s="49"/>
      <c r="S910" s="10"/>
      <c r="T910" s="10"/>
      <c r="U910" s="10"/>
      <c r="V910" s="10"/>
      <c r="W910" s="10"/>
      <c r="X910" s="10"/>
      <c r="Y910" s="10"/>
      <c r="Z910" s="10"/>
      <c r="AA910" s="10"/>
    </row>
    <row r="911" hidden="1">
      <c r="A911" s="47"/>
      <c r="B911" s="47"/>
      <c r="C911" s="48"/>
      <c r="D911" s="48"/>
      <c r="E911" s="48"/>
      <c r="F911" s="48"/>
      <c r="G911" s="48"/>
      <c r="H911" s="49"/>
      <c r="I911" s="49"/>
      <c r="J911" s="49"/>
      <c r="K911" s="49"/>
      <c r="L911" s="49"/>
      <c r="M911" s="49"/>
      <c r="N911" s="49"/>
      <c r="O911" s="48"/>
      <c r="P911" s="48"/>
      <c r="Q911" s="49"/>
      <c r="R911" s="49"/>
      <c r="S911" s="10"/>
      <c r="T911" s="10"/>
      <c r="U911" s="10"/>
      <c r="V911" s="10"/>
      <c r="W911" s="10"/>
      <c r="X911" s="10"/>
      <c r="Y911" s="10"/>
      <c r="Z911" s="10"/>
      <c r="AA911" s="10"/>
    </row>
    <row r="912" hidden="1">
      <c r="A912" s="47"/>
      <c r="B912" s="47"/>
      <c r="C912" s="48"/>
      <c r="D912" s="48"/>
      <c r="E912" s="48"/>
      <c r="F912" s="48"/>
      <c r="G912" s="48"/>
      <c r="H912" s="49"/>
      <c r="I912" s="49"/>
      <c r="J912" s="49"/>
      <c r="K912" s="49"/>
      <c r="L912" s="49"/>
      <c r="M912" s="49"/>
      <c r="N912" s="49"/>
      <c r="O912" s="48"/>
      <c r="P912" s="48"/>
      <c r="Q912" s="49"/>
      <c r="R912" s="49"/>
      <c r="S912" s="10"/>
      <c r="T912" s="10"/>
      <c r="U912" s="10"/>
      <c r="V912" s="10"/>
      <c r="W912" s="10"/>
      <c r="X912" s="10"/>
      <c r="Y912" s="10"/>
      <c r="Z912" s="10"/>
      <c r="AA912" s="10"/>
    </row>
    <row r="913" hidden="1">
      <c r="A913" s="47"/>
      <c r="B913" s="47"/>
      <c r="C913" s="48"/>
      <c r="D913" s="48"/>
      <c r="E913" s="48"/>
      <c r="F913" s="48"/>
      <c r="G913" s="48"/>
      <c r="H913" s="49"/>
      <c r="I913" s="49"/>
      <c r="J913" s="49"/>
      <c r="K913" s="49"/>
      <c r="L913" s="49"/>
      <c r="M913" s="49"/>
      <c r="N913" s="49"/>
      <c r="O913" s="48"/>
      <c r="P913" s="48"/>
      <c r="Q913" s="49"/>
      <c r="R913" s="49"/>
      <c r="S913" s="10"/>
      <c r="T913" s="10"/>
      <c r="U913" s="10"/>
      <c r="V913" s="10"/>
      <c r="W913" s="10"/>
      <c r="X913" s="10"/>
      <c r="Y913" s="10"/>
      <c r="Z913" s="10"/>
      <c r="AA913" s="10"/>
    </row>
    <row r="914" hidden="1">
      <c r="A914" s="47"/>
      <c r="B914" s="47"/>
      <c r="C914" s="48"/>
      <c r="D914" s="48"/>
      <c r="E914" s="48"/>
      <c r="F914" s="48"/>
      <c r="G914" s="48"/>
      <c r="H914" s="49"/>
      <c r="I914" s="49"/>
      <c r="J914" s="49"/>
      <c r="K914" s="49"/>
      <c r="L914" s="49"/>
      <c r="M914" s="49"/>
      <c r="N914" s="49"/>
      <c r="O914" s="48"/>
      <c r="P914" s="48"/>
      <c r="Q914" s="49"/>
      <c r="R914" s="49"/>
      <c r="S914" s="10"/>
      <c r="T914" s="10"/>
      <c r="U914" s="10"/>
      <c r="V914" s="10"/>
      <c r="W914" s="10"/>
      <c r="X914" s="10"/>
      <c r="Y914" s="10"/>
      <c r="Z914" s="10"/>
      <c r="AA914" s="10"/>
    </row>
    <row r="915" hidden="1">
      <c r="A915" s="47"/>
      <c r="B915" s="47"/>
      <c r="C915" s="48"/>
      <c r="D915" s="48"/>
      <c r="E915" s="48"/>
      <c r="F915" s="48"/>
      <c r="G915" s="48"/>
      <c r="H915" s="49"/>
      <c r="I915" s="49"/>
      <c r="J915" s="49"/>
      <c r="K915" s="49"/>
      <c r="L915" s="49"/>
      <c r="M915" s="49"/>
      <c r="N915" s="49"/>
      <c r="O915" s="48"/>
      <c r="P915" s="48"/>
      <c r="Q915" s="49"/>
      <c r="R915" s="49"/>
      <c r="S915" s="10"/>
      <c r="T915" s="10"/>
      <c r="U915" s="10"/>
      <c r="V915" s="10"/>
      <c r="W915" s="10"/>
      <c r="X915" s="10"/>
      <c r="Y915" s="10"/>
      <c r="Z915" s="10"/>
      <c r="AA915" s="10"/>
    </row>
    <row r="916" hidden="1">
      <c r="A916" s="47"/>
      <c r="B916" s="47"/>
      <c r="C916" s="48"/>
      <c r="D916" s="48"/>
      <c r="E916" s="48"/>
      <c r="F916" s="48"/>
      <c r="G916" s="48"/>
      <c r="H916" s="49"/>
      <c r="I916" s="49"/>
      <c r="J916" s="49"/>
      <c r="K916" s="49"/>
      <c r="L916" s="49"/>
      <c r="M916" s="49"/>
      <c r="N916" s="49"/>
      <c r="O916" s="48"/>
      <c r="P916" s="48"/>
      <c r="Q916" s="49"/>
      <c r="R916" s="49"/>
      <c r="S916" s="10"/>
      <c r="T916" s="10"/>
      <c r="U916" s="10"/>
      <c r="V916" s="10"/>
      <c r="W916" s="10"/>
      <c r="X916" s="10"/>
      <c r="Y916" s="10"/>
      <c r="Z916" s="10"/>
      <c r="AA916" s="10"/>
    </row>
    <row r="917" hidden="1">
      <c r="A917" s="47"/>
      <c r="B917" s="47"/>
      <c r="C917" s="48"/>
      <c r="D917" s="48"/>
      <c r="E917" s="48"/>
      <c r="F917" s="48"/>
      <c r="G917" s="48"/>
      <c r="H917" s="49"/>
      <c r="I917" s="49"/>
      <c r="J917" s="49"/>
      <c r="K917" s="49"/>
      <c r="L917" s="49"/>
      <c r="M917" s="49"/>
      <c r="N917" s="49"/>
      <c r="O917" s="48"/>
      <c r="P917" s="48"/>
      <c r="Q917" s="49"/>
      <c r="R917" s="49"/>
      <c r="S917" s="10"/>
      <c r="T917" s="10"/>
      <c r="U917" s="10"/>
      <c r="V917" s="10"/>
      <c r="W917" s="10"/>
      <c r="X917" s="10"/>
      <c r="Y917" s="10"/>
      <c r="Z917" s="10"/>
      <c r="AA917" s="10"/>
    </row>
    <row r="918" hidden="1">
      <c r="A918" s="47"/>
      <c r="B918" s="47"/>
      <c r="C918" s="48"/>
      <c r="D918" s="48"/>
      <c r="E918" s="48"/>
      <c r="F918" s="48"/>
      <c r="G918" s="48"/>
      <c r="H918" s="49"/>
      <c r="I918" s="49"/>
      <c r="J918" s="49"/>
      <c r="K918" s="49"/>
      <c r="L918" s="49"/>
      <c r="M918" s="49"/>
      <c r="N918" s="49"/>
      <c r="O918" s="48"/>
      <c r="P918" s="48"/>
      <c r="Q918" s="49"/>
      <c r="R918" s="49"/>
      <c r="S918" s="10"/>
      <c r="T918" s="10"/>
      <c r="U918" s="10"/>
      <c r="V918" s="10"/>
      <c r="W918" s="10"/>
      <c r="X918" s="10"/>
      <c r="Y918" s="10"/>
      <c r="Z918" s="10"/>
      <c r="AA918" s="10"/>
    </row>
    <row r="919" hidden="1">
      <c r="A919" s="47"/>
      <c r="B919" s="47"/>
      <c r="C919" s="48"/>
      <c r="D919" s="48"/>
      <c r="E919" s="48"/>
      <c r="F919" s="48"/>
      <c r="G919" s="48"/>
      <c r="H919" s="49"/>
      <c r="I919" s="49"/>
      <c r="J919" s="49"/>
      <c r="K919" s="49"/>
      <c r="L919" s="49"/>
      <c r="M919" s="49"/>
      <c r="N919" s="49"/>
      <c r="O919" s="48"/>
      <c r="P919" s="48"/>
      <c r="Q919" s="49"/>
      <c r="R919" s="49"/>
      <c r="S919" s="10"/>
      <c r="T919" s="10"/>
      <c r="U919" s="10"/>
      <c r="V919" s="10"/>
      <c r="W919" s="10"/>
      <c r="X919" s="10"/>
      <c r="Y919" s="10"/>
      <c r="Z919" s="10"/>
      <c r="AA919" s="10"/>
    </row>
    <row r="920" hidden="1">
      <c r="A920" s="47"/>
      <c r="B920" s="47"/>
      <c r="C920" s="48"/>
      <c r="D920" s="48"/>
      <c r="E920" s="48"/>
      <c r="F920" s="48"/>
      <c r="G920" s="48"/>
      <c r="H920" s="49"/>
      <c r="I920" s="49"/>
      <c r="J920" s="49"/>
      <c r="K920" s="49"/>
      <c r="L920" s="49"/>
      <c r="M920" s="49"/>
      <c r="N920" s="49"/>
      <c r="O920" s="48"/>
      <c r="P920" s="48"/>
      <c r="Q920" s="49"/>
      <c r="R920" s="49"/>
      <c r="S920" s="10"/>
      <c r="T920" s="10"/>
      <c r="U920" s="10"/>
      <c r="V920" s="10"/>
      <c r="W920" s="10"/>
      <c r="X920" s="10"/>
      <c r="Y920" s="10"/>
      <c r="Z920" s="10"/>
      <c r="AA920" s="10"/>
    </row>
    <row r="921" hidden="1">
      <c r="A921" s="47"/>
      <c r="B921" s="47"/>
      <c r="C921" s="48"/>
      <c r="D921" s="48"/>
      <c r="E921" s="48"/>
      <c r="F921" s="48"/>
      <c r="G921" s="48"/>
      <c r="H921" s="49"/>
      <c r="I921" s="49"/>
      <c r="J921" s="49"/>
      <c r="K921" s="49"/>
      <c r="L921" s="49"/>
      <c r="M921" s="49"/>
      <c r="N921" s="49"/>
      <c r="O921" s="48"/>
      <c r="P921" s="48"/>
      <c r="Q921" s="49"/>
      <c r="R921" s="49"/>
      <c r="S921" s="10"/>
      <c r="T921" s="10"/>
      <c r="U921" s="10"/>
      <c r="V921" s="10"/>
      <c r="W921" s="10"/>
      <c r="X921" s="10"/>
      <c r="Y921" s="10"/>
      <c r="Z921" s="10"/>
      <c r="AA921" s="10"/>
    </row>
    <row r="922" hidden="1">
      <c r="A922" s="47"/>
      <c r="B922" s="47"/>
      <c r="C922" s="48"/>
      <c r="D922" s="48"/>
      <c r="E922" s="48"/>
      <c r="F922" s="48"/>
      <c r="G922" s="48"/>
      <c r="H922" s="49"/>
      <c r="I922" s="49"/>
      <c r="J922" s="49"/>
      <c r="K922" s="49"/>
      <c r="L922" s="49"/>
      <c r="M922" s="49"/>
      <c r="N922" s="49"/>
      <c r="O922" s="48"/>
      <c r="P922" s="48"/>
      <c r="Q922" s="49"/>
      <c r="R922" s="49"/>
      <c r="S922" s="10"/>
      <c r="T922" s="10"/>
      <c r="U922" s="10"/>
      <c r="V922" s="10"/>
      <c r="W922" s="10"/>
      <c r="X922" s="10"/>
      <c r="Y922" s="10"/>
      <c r="Z922" s="10"/>
      <c r="AA922" s="10"/>
    </row>
    <row r="923" hidden="1">
      <c r="A923" s="47"/>
      <c r="B923" s="47"/>
      <c r="C923" s="48"/>
      <c r="D923" s="48"/>
      <c r="E923" s="48"/>
      <c r="F923" s="48"/>
      <c r="G923" s="48"/>
      <c r="H923" s="49"/>
      <c r="I923" s="49"/>
      <c r="J923" s="49"/>
      <c r="K923" s="49"/>
      <c r="L923" s="49"/>
      <c r="M923" s="49"/>
      <c r="N923" s="49"/>
      <c r="O923" s="48"/>
      <c r="P923" s="48"/>
      <c r="Q923" s="49"/>
      <c r="R923" s="49"/>
      <c r="S923" s="10"/>
      <c r="T923" s="10"/>
      <c r="U923" s="10"/>
      <c r="V923" s="10"/>
      <c r="W923" s="10"/>
      <c r="X923" s="10"/>
      <c r="Y923" s="10"/>
      <c r="Z923" s="10"/>
      <c r="AA923" s="10"/>
    </row>
    <row r="924" hidden="1">
      <c r="A924" s="47"/>
      <c r="B924" s="47"/>
      <c r="C924" s="48"/>
      <c r="D924" s="48"/>
      <c r="E924" s="48"/>
      <c r="F924" s="48"/>
      <c r="G924" s="48"/>
      <c r="H924" s="49"/>
      <c r="I924" s="49"/>
      <c r="J924" s="49"/>
      <c r="K924" s="49"/>
      <c r="L924" s="49"/>
      <c r="M924" s="49"/>
      <c r="N924" s="49"/>
      <c r="O924" s="48"/>
      <c r="P924" s="48"/>
      <c r="Q924" s="49"/>
      <c r="R924" s="49"/>
      <c r="S924" s="10"/>
      <c r="T924" s="10"/>
      <c r="U924" s="10"/>
      <c r="V924" s="10"/>
      <c r="W924" s="10"/>
      <c r="X924" s="10"/>
      <c r="Y924" s="10"/>
      <c r="Z924" s="10"/>
      <c r="AA924" s="10"/>
    </row>
    <row r="925" hidden="1">
      <c r="A925" s="47"/>
      <c r="B925" s="47"/>
      <c r="C925" s="48"/>
      <c r="D925" s="48"/>
      <c r="E925" s="48"/>
      <c r="F925" s="48"/>
      <c r="G925" s="48"/>
      <c r="H925" s="49"/>
      <c r="I925" s="49"/>
      <c r="J925" s="49"/>
      <c r="K925" s="49"/>
      <c r="L925" s="49"/>
      <c r="M925" s="49"/>
      <c r="N925" s="49"/>
      <c r="O925" s="48"/>
      <c r="P925" s="48"/>
      <c r="Q925" s="49"/>
      <c r="R925" s="49"/>
      <c r="S925" s="10"/>
      <c r="T925" s="10"/>
      <c r="U925" s="10"/>
      <c r="V925" s="10"/>
      <c r="W925" s="10"/>
      <c r="X925" s="10"/>
      <c r="Y925" s="10"/>
      <c r="Z925" s="10"/>
      <c r="AA925" s="10"/>
    </row>
    <row r="926" hidden="1">
      <c r="A926" s="47"/>
      <c r="B926" s="47"/>
      <c r="C926" s="48"/>
      <c r="D926" s="48"/>
      <c r="E926" s="48"/>
      <c r="F926" s="48"/>
      <c r="G926" s="48"/>
      <c r="H926" s="49"/>
      <c r="I926" s="49"/>
      <c r="J926" s="49"/>
      <c r="K926" s="49"/>
      <c r="L926" s="49"/>
      <c r="M926" s="49"/>
      <c r="N926" s="49"/>
      <c r="O926" s="48"/>
      <c r="P926" s="48"/>
      <c r="Q926" s="49"/>
      <c r="R926" s="49"/>
      <c r="S926" s="10"/>
      <c r="T926" s="10"/>
      <c r="U926" s="10"/>
      <c r="V926" s="10"/>
      <c r="W926" s="10"/>
      <c r="X926" s="10"/>
      <c r="Y926" s="10"/>
      <c r="Z926" s="10"/>
      <c r="AA926" s="10"/>
    </row>
    <row r="927" hidden="1">
      <c r="A927" s="47"/>
      <c r="B927" s="47"/>
      <c r="C927" s="48"/>
      <c r="D927" s="48"/>
      <c r="E927" s="48"/>
      <c r="F927" s="48"/>
      <c r="G927" s="48"/>
      <c r="H927" s="49"/>
      <c r="I927" s="49"/>
      <c r="J927" s="49"/>
      <c r="K927" s="49"/>
      <c r="L927" s="49"/>
      <c r="M927" s="49"/>
      <c r="N927" s="49"/>
      <c r="O927" s="48"/>
      <c r="P927" s="48"/>
      <c r="Q927" s="49"/>
      <c r="R927" s="49"/>
      <c r="S927" s="10"/>
      <c r="T927" s="10"/>
      <c r="U927" s="10"/>
      <c r="V927" s="10"/>
      <c r="W927" s="10"/>
      <c r="X927" s="10"/>
      <c r="Y927" s="10"/>
      <c r="Z927" s="10"/>
      <c r="AA927" s="10"/>
    </row>
    <row r="928" hidden="1">
      <c r="A928" s="47"/>
      <c r="B928" s="47"/>
      <c r="C928" s="48"/>
      <c r="D928" s="48"/>
      <c r="E928" s="48"/>
      <c r="F928" s="48"/>
      <c r="G928" s="48"/>
      <c r="H928" s="49"/>
      <c r="I928" s="49"/>
      <c r="J928" s="49"/>
      <c r="K928" s="49"/>
      <c r="L928" s="49"/>
      <c r="M928" s="49"/>
      <c r="N928" s="49"/>
      <c r="O928" s="48"/>
      <c r="P928" s="48"/>
      <c r="Q928" s="49"/>
      <c r="R928" s="49"/>
      <c r="S928" s="10"/>
      <c r="T928" s="10"/>
      <c r="U928" s="10"/>
      <c r="V928" s="10"/>
      <c r="W928" s="10"/>
      <c r="X928" s="10"/>
      <c r="Y928" s="10"/>
      <c r="Z928" s="10"/>
      <c r="AA928" s="10"/>
    </row>
    <row r="929" hidden="1">
      <c r="A929" s="47"/>
      <c r="B929" s="47"/>
      <c r="C929" s="48"/>
      <c r="D929" s="48"/>
      <c r="E929" s="48"/>
      <c r="F929" s="48"/>
      <c r="G929" s="48"/>
      <c r="H929" s="49"/>
      <c r="I929" s="49"/>
      <c r="J929" s="49"/>
      <c r="K929" s="49"/>
      <c r="L929" s="49"/>
      <c r="M929" s="49"/>
      <c r="N929" s="49"/>
      <c r="O929" s="48"/>
      <c r="P929" s="48"/>
      <c r="Q929" s="49"/>
      <c r="R929" s="49"/>
      <c r="S929" s="10"/>
      <c r="T929" s="10"/>
      <c r="U929" s="10"/>
      <c r="V929" s="10"/>
      <c r="W929" s="10"/>
      <c r="X929" s="10"/>
      <c r="Y929" s="10"/>
      <c r="Z929" s="10"/>
      <c r="AA929" s="10"/>
    </row>
    <row r="930" hidden="1">
      <c r="A930" s="47"/>
      <c r="B930" s="47"/>
      <c r="C930" s="48"/>
      <c r="D930" s="48"/>
      <c r="E930" s="48"/>
      <c r="F930" s="48"/>
      <c r="G930" s="48"/>
      <c r="H930" s="49"/>
      <c r="I930" s="49"/>
      <c r="J930" s="49"/>
      <c r="K930" s="49"/>
      <c r="L930" s="49"/>
      <c r="M930" s="49"/>
      <c r="N930" s="49"/>
      <c r="O930" s="48"/>
      <c r="P930" s="48"/>
      <c r="Q930" s="49"/>
      <c r="R930" s="49"/>
      <c r="S930" s="10"/>
      <c r="T930" s="10"/>
      <c r="U930" s="10"/>
      <c r="V930" s="10"/>
      <c r="W930" s="10"/>
      <c r="X930" s="10"/>
      <c r="Y930" s="10"/>
      <c r="Z930" s="10"/>
      <c r="AA930" s="10"/>
    </row>
    <row r="931" hidden="1">
      <c r="A931" s="47"/>
      <c r="B931" s="47"/>
      <c r="C931" s="48"/>
      <c r="D931" s="48"/>
      <c r="E931" s="48"/>
      <c r="F931" s="48"/>
      <c r="G931" s="48"/>
      <c r="H931" s="49"/>
      <c r="I931" s="49"/>
      <c r="J931" s="49"/>
      <c r="K931" s="49"/>
      <c r="L931" s="49"/>
      <c r="M931" s="49"/>
      <c r="N931" s="49"/>
      <c r="O931" s="48"/>
      <c r="P931" s="48"/>
      <c r="Q931" s="49"/>
      <c r="R931" s="49"/>
      <c r="S931" s="10"/>
      <c r="T931" s="10"/>
      <c r="U931" s="10"/>
      <c r="V931" s="10"/>
      <c r="W931" s="10"/>
      <c r="X931" s="10"/>
      <c r="Y931" s="10"/>
      <c r="Z931" s="10"/>
      <c r="AA931" s="10"/>
    </row>
    <row r="932" hidden="1">
      <c r="A932" s="47"/>
      <c r="B932" s="47"/>
      <c r="C932" s="48"/>
      <c r="D932" s="48"/>
      <c r="E932" s="48"/>
      <c r="F932" s="48"/>
      <c r="G932" s="48"/>
      <c r="H932" s="49"/>
      <c r="I932" s="49"/>
      <c r="J932" s="49"/>
      <c r="K932" s="49"/>
      <c r="L932" s="49"/>
      <c r="M932" s="49"/>
      <c r="N932" s="49"/>
      <c r="O932" s="48"/>
      <c r="P932" s="48"/>
      <c r="Q932" s="49"/>
      <c r="R932" s="49"/>
      <c r="S932" s="10"/>
      <c r="T932" s="10"/>
      <c r="U932" s="10"/>
      <c r="V932" s="10"/>
      <c r="W932" s="10"/>
      <c r="X932" s="10"/>
      <c r="Y932" s="10"/>
      <c r="Z932" s="10"/>
      <c r="AA932" s="10"/>
    </row>
    <row r="933" hidden="1">
      <c r="A933" s="47"/>
      <c r="B933" s="47"/>
      <c r="C933" s="48"/>
      <c r="D933" s="48"/>
      <c r="E933" s="48"/>
      <c r="F933" s="48"/>
      <c r="G933" s="48"/>
      <c r="H933" s="49"/>
      <c r="I933" s="49"/>
      <c r="J933" s="49"/>
      <c r="K933" s="49"/>
      <c r="L933" s="49"/>
      <c r="M933" s="49"/>
      <c r="N933" s="49"/>
      <c r="O933" s="48"/>
      <c r="P933" s="48"/>
      <c r="Q933" s="49"/>
      <c r="R933" s="49"/>
      <c r="S933" s="10"/>
      <c r="T933" s="10"/>
      <c r="U933" s="10"/>
      <c r="V933" s="10"/>
      <c r="W933" s="10"/>
      <c r="X933" s="10"/>
      <c r="Y933" s="10"/>
      <c r="Z933" s="10"/>
      <c r="AA933" s="10"/>
    </row>
    <row r="934" hidden="1">
      <c r="A934" s="47"/>
      <c r="B934" s="47"/>
      <c r="C934" s="48"/>
      <c r="D934" s="48"/>
      <c r="E934" s="48"/>
      <c r="F934" s="48"/>
      <c r="G934" s="48"/>
      <c r="H934" s="49"/>
      <c r="I934" s="49"/>
      <c r="J934" s="49"/>
      <c r="K934" s="49"/>
      <c r="L934" s="49"/>
      <c r="M934" s="49"/>
      <c r="N934" s="49"/>
      <c r="O934" s="48"/>
      <c r="P934" s="48"/>
      <c r="Q934" s="49"/>
      <c r="R934" s="49"/>
      <c r="S934" s="10"/>
      <c r="T934" s="10"/>
      <c r="U934" s="10"/>
      <c r="V934" s="10"/>
      <c r="W934" s="10"/>
      <c r="X934" s="10"/>
      <c r="Y934" s="10"/>
      <c r="Z934" s="10"/>
      <c r="AA934" s="10"/>
    </row>
    <row r="935" hidden="1">
      <c r="A935" s="47"/>
      <c r="B935" s="47"/>
      <c r="C935" s="48"/>
      <c r="D935" s="48"/>
      <c r="E935" s="48"/>
      <c r="F935" s="48"/>
      <c r="G935" s="48"/>
      <c r="H935" s="49"/>
      <c r="I935" s="49"/>
      <c r="J935" s="49"/>
      <c r="K935" s="49"/>
      <c r="L935" s="49"/>
      <c r="M935" s="49"/>
      <c r="N935" s="49"/>
      <c r="O935" s="48"/>
      <c r="P935" s="48"/>
      <c r="Q935" s="49"/>
      <c r="R935" s="49"/>
      <c r="S935" s="10"/>
      <c r="T935" s="10"/>
      <c r="U935" s="10"/>
      <c r="V935" s="10"/>
      <c r="W935" s="10"/>
      <c r="X935" s="10"/>
      <c r="Y935" s="10"/>
      <c r="Z935" s="10"/>
      <c r="AA935" s="10"/>
    </row>
    <row r="936" hidden="1">
      <c r="A936" s="47"/>
      <c r="B936" s="47"/>
      <c r="C936" s="48"/>
      <c r="D936" s="48"/>
      <c r="E936" s="48"/>
      <c r="F936" s="48"/>
      <c r="G936" s="48"/>
      <c r="H936" s="49"/>
      <c r="I936" s="49"/>
      <c r="J936" s="49"/>
      <c r="K936" s="49"/>
      <c r="L936" s="49"/>
      <c r="M936" s="49"/>
      <c r="N936" s="49"/>
      <c r="O936" s="48"/>
      <c r="P936" s="48"/>
      <c r="Q936" s="49"/>
      <c r="R936" s="49"/>
      <c r="S936" s="10"/>
      <c r="T936" s="10"/>
      <c r="U936" s="10"/>
      <c r="V936" s="10"/>
      <c r="W936" s="10"/>
      <c r="X936" s="10"/>
      <c r="Y936" s="10"/>
      <c r="Z936" s="10"/>
      <c r="AA936" s="10"/>
    </row>
    <row r="937" hidden="1">
      <c r="A937" s="47"/>
      <c r="B937" s="47"/>
      <c r="C937" s="48"/>
      <c r="D937" s="48"/>
      <c r="E937" s="48"/>
      <c r="F937" s="48"/>
      <c r="G937" s="48"/>
      <c r="H937" s="49"/>
      <c r="I937" s="49"/>
      <c r="J937" s="49"/>
      <c r="K937" s="49"/>
      <c r="L937" s="49"/>
      <c r="M937" s="49"/>
      <c r="N937" s="49"/>
      <c r="O937" s="48"/>
      <c r="P937" s="48"/>
      <c r="Q937" s="49"/>
      <c r="R937" s="49"/>
      <c r="S937" s="10"/>
      <c r="T937" s="10"/>
      <c r="U937" s="10"/>
      <c r="V937" s="10"/>
      <c r="W937" s="10"/>
      <c r="X937" s="10"/>
      <c r="Y937" s="10"/>
      <c r="Z937" s="10"/>
      <c r="AA937" s="10"/>
    </row>
    <row r="938" hidden="1">
      <c r="A938" s="47"/>
      <c r="B938" s="47"/>
      <c r="C938" s="48"/>
      <c r="D938" s="48"/>
      <c r="E938" s="48"/>
      <c r="F938" s="48"/>
      <c r="G938" s="48"/>
      <c r="H938" s="49"/>
      <c r="I938" s="49"/>
      <c r="J938" s="49"/>
      <c r="K938" s="49"/>
      <c r="L938" s="49"/>
      <c r="M938" s="49"/>
      <c r="N938" s="49"/>
      <c r="O938" s="48"/>
      <c r="P938" s="48"/>
      <c r="Q938" s="49"/>
      <c r="R938" s="49"/>
      <c r="S938" s="10"/>
      <c r="T938" s="10"/>
      <c r="U938" s="10"/>
      <c r="V938" s="10"/>
      <c r="W938" s="10"/>
      <c r="X938" s="10"/>
      <c r="Y938" s="10"/>
      <c r="Z938" s="10"/>
      <c r="AA938" s="10"/>
    </row>
    <row r="939" hidden="1">
      <c r="A939" s="47"/>
      <c r="B939" s="47"/>
      <c r="C939" s="48"/>
      <c r="D939" s="48"/>
      <c r="E939" s="48"/>
      <c r="F939" s="48"/>
      <c r="G939" s="48"/>
      <c r="H939" s="49"/>
      <c r="I939" s="49"/>
      <c r="J939" s="49"/>
      <c r="K939" s="49"/>
      <c r="L939" s="49"/>
      <c r="M939" s="49"/>
      <c r="N939" s="49"/>
      <c r="O939" s="48"/>
      <c r="P939" s="48"/>
      <c r="Q939" s="49"/>
      <c r="R939" s="49"/>
      <c r="S939" s="10"/>
      <c r="T939" s="10"/>
      <c r="U939" s="10"/>
      <c r="V939" s="10"/>
      <c r="W939" s="10"/>
      <c r="X939" s="10"/>
      <c r="Y939" s="10"/>
      <c r="Z939" s="10"/>
      <c r="AA939" s="10"/>
    </row>
    <row r="940" hidden="1">
      <c r="A940" s="47"/>
      <c r="B940" s="47"/>
      <c r="C940" s="48"/>
      <c r="D940" s="48"/>
      <c r="E940" s="48"/>
      <c r="F940" s="48"/>
      <c r="G940" s="48"/>
      <c r="H940" s="49"/>
      <c r="I940" s="49"/>
      <c r="J940" s="49"/>
      <c r="K940" s="49"/>
      <c r="L940" s="49"/>
      <c r="M940" s="49"/>
      <c r="N940" s="49"/>
      <c r="O940" s="48"/>
      <c r="P940" s="48"/>
      <c r="Q940" s="49"/>
      <c r="R940" s="49"/>
      <c r="S940" s="10"/>
      <c r="T940" s="10"/>
      <c r="U940" s="10"/>
      <c r="V940" s="10"/>
      <c r="W940" s="10"/>
      <c r="X940" s="10"/>
      <c r="Y940" s="10"/>
      <c r="Z940" s="10"/>
      <c r="AA940" s="10"/>
    </row>
    <row r="941" hidden="1">
      <c r="A941" s="47"/>
      <c r="B941" s="47"/>
      <c r="C941" s="48"/>
      <c r="D941" s="48"/>
      <c r="E941" s="48"/>
      <c r="F941" s="48"/>
      <c r="G941" s="48"/>
      <c r="H941" s="49"/>
      <c r="I941" s="49"/>
      <c r="J941" s="49"/>
      <c r="K941" s="49"/>
      <c r="L941" s="49"/>
      <c r="M941" s="49"/>
      <c r="N941" s="49"/>
      <c r="O941" s="48"/>
      <c r="P941" s="48"/>
      <c r="Q941" s="49"/>
      <c r="R941" s="49"/>
      <c r="S941" s="10"/>
      <c r="T941" s="10"/>
      <c r="U941" s="10"/>
      <c r="V941" s="10"/>
      <c r="W941" s="10"/>
      <c r="X941" s="10"/>
      <c r="Y941" s="10"/>
      <c r="Z941" s="10"/>
      <c r="AA941" s="10"/>
    </row>
    <row r="942" hidden="1">
      <c r="A942" s="47"/>
      <c r="B942" s="47"/>
      <c r="C942" s="48"/>
      <c r="D942" s="48"/>
      <c r="E942" s="48"/>
      <c r="F942" s="48"/>
      <c r="G942" s="48"/>
      <c r="H942" s="49"/>
      <c r="I942" s="49"/>
      <c r="J942" s="49"/>
      <c r="K942" s="49"/>
      <c r="L942" s="49"/>
      <c r="M942" s="49"/>
      <c r="N942" s="49"/>
      <c r="O942" s="48"/>
      <c r="P942" s="48"/>
      <c r="Q942" s="49"/>
      <c r="R942" s="49"/>
      <c r="S942" s="10"/>
      <c r="T942" s="10"/>
      <c r="U942" s="10"/>
      <c r="V942" s="10"/>
      <c r="W942" s="10"/>
      <c r="X942" s="10"/>
      <c r="Y942" s="10"/>
      <c r="Z942" s="10"/>
      <c r="AA942" s="10"/>
    </row>
    <row r="943" hidden="1">
      <c r="A943" s="47"/>
      <c r="B943" s="47"/>
      <c r="C943" s="48"/>
      <c r="D943" s="48"/>
      <c r="E943" s="48"/>
      <c r="F943" s="48"/>
      <c r="G943" s="48"/>
      <c r="H943" s="49"/>
      <c r="I943" s="49"/>
      <c r="J943" s="49"/>
      <c r="K943" s="49"/>
      <c r="L943" s="49"/>
      <c r="M943" s="49"/>
      <c r="N943" s="49"/>
      <c r="O943" s="48"/>
      <c r="P943" s="48"/>
      <c r="Q943" s="49"/>
      <c r="R943" s="49"/>
      <c r="S943" s="10"/>
      <c r="T943" s="10"/>
      <c r="U943" s="10"/>
      <c r="V943" s="10"/>
      <c r="W943" s="10"/>
      <c r="X943" s="10"/>
      <c r="Y943" s="10"/>
      <c r="Z943" s="10"/>
      <c r="AA943" s="10"/>
    </row>
    <row r="944" hidden="1">
      <c r="A944" s="47"/>
      <c r="B944" s="47"/>
      <c r="C944" s="48"/>
      <c r="D944" s="48"/>
      <c r="E944" s="48"/>
      <c r="F944" s="48"/>
      <c r="G944" s="48"/>
      <c r="H944" s="49"/>
      <c r="I944" s="49"/>
      <c r="J944" s="49"/>
      <c r="K944" s="49"/>
      <c r="L944" s="49"/>
      <c r="M944" s="49"/>
      <c r="N944" s="49"/>
      <c r="O944" s="48"/>
      <c r="P944" s="48"/>
      <c r="Q944" s="49"/>
      <c r="R944" s="49"/>
      <c r="S944" s="10"/>
      <c r="T944" s="10"/>
      <c r="U944" s="10"/>
      <c r="V944" s="10"/>
      <c r="W944" s="10"/>
      <c r="X944" s="10"/>
      <c r="Y944" s="10"/>
      <c r="Z944" s="10"/>
      <c r="AA944" s="10"/>
    </row>
    <row r="945" hidden="1">
      <c r="A945" s="47"/>
      <c r="B945" s="47"/>
      <c r="C945" s="48"/>
      <c r="D945" s="48"/>
      <c r="E945" s="48"/>
      <c r="F945" s="48"/>
      <c r="G945" s="48"/>
      <c r="H945" s="49"/>
      <c r="I945" s="49"/>
      <c r="J945" s="49"/>
      <c r="K945" s="49"/>
      <c r="L945" s="49"/>
      <c r="M945" s="49"/>
      <c r="N945" s="49"/>
      <c r="O945" s="48"/>
      <c r="P945" s="48"/>
      <c r="Q945" s="49"/>
      <c r="R945" s="49"/>
      <c r="S945" s="10"/>
      <c r="T945" s="10"/>
      <c r="U945" s="10"/>
      <c r="V945" s="10"/>
      <c r="W945" s="10"/>
      <c r="X945" s="10"/>
      <c r="Y945" s="10"/>
      <c r="Z945" s="10"/>
      <c r="AA945" s="10"/>
    </row>
    <row r="946" hidden="1">
      <c r="A946" s="47"/>
      <c r="B946" s="47"/>
      <c r="C946" s="48"/>
      <c r="D946" s="48"/>
      <c r="E946" s="48"/>
      <c r="F946" s="48"/>
      <c r="G946" s="48"/>
      <c r="H946" s="49"/>
      <c r="I946" s="49"/>
      <c r="J946" s="49"/>
      <c r="K946" s="49"/>
      <c r="L946" s="49"/>
      <c r="M946" s="49"/>
      <c r="N946" s="49"/>
      <c r="O946" s="48"/>
      <c r="P946" s="48"/>
      <c r="Q946" s="49"/>
      <c r="R946" s="49"/>
      <c r="S946" s="10"/>
      <c r="T946" s="10"/>
      <c r="U946" s="10"/>
      <c r="V946" s="10"/>
      <c r="W946" s="10"/>
      <c r="X946" s="10"/>
      <c r="Y946" s="10"/>
      <c r="Z946" s="10"/>
      <c r="AA946" s="10"/>
    </row>
    <row r="947" hidden="1">
      <c r="A947" s="47"/>
      <c r="B947" s="47"/>
      <c r="C947" s="48"/>
      <c r="D947" s="48"/>
      <c r="E947" s="48"/>
      <c r="F947" s="48"/>
      <c r="G947" s="48"/>
      <c r="H947" s="49"/>
      <c r="I947" s="49"/>
      <c r="J947" s="49"/>
      <c r="K947" s="49"/>
      <c r="L947" s="49"/>
      <c r="M947" s="49"/>
      <c r="N947" s="49"/>
      <c r="O947" s="48"/>
      <c r="P947" s="48"/>
      <c r="Q947" s="49"/>
      <c r="R947" s="49"/>
      <c r="S947" s="10"/>
      <c r="T947" s="10"/>
      <c r="U947" s="10"/>
      <c r="V947" s="10"/>
      <c r="W947" s="10"/>
      <c r="X947" s="10"/>
      <c r="Y947" s="10"/>
      <c r="Z947" s="10"/>
      <c r="AA947" s="10"/>
    </row>
    <row r="948" hidden="1">
      <c r="A948" s="47"/>
      <c r="B948" s="47"/>
      <c r="C948" s="48"/>
      <c r="D948" s="48"/>
      <c r="E948" s="48"/>
      <c r="F948" s="48"/>
      <c r="G948" s="48"/>
      <c r="H948" s="49"/>
      <c r="I948" s="49"/>
      <c r="J948" s="49"/>
      <c r="K948" s="49"/>
      <c r="L948" s="49"/>
      <c r="M948" s="49"/>
      <c r="N948" s="49"/>
      <c r="O948" s="48"/>
      <c r="P948" s="48"/>
      <c r="Q948" s="49"/>
      <c r="R948" s="49"/>
      <c r="S948" s="10"/>
      <c r="T948" s="10"/>
      <c r="U948" s="10"/>
      <c r="V948" s="10"/>
      <c r="W948" s="10"/>
      <c r="X948" s="10"/>
      <c r="Y948" s="10"/>
      <c r="Z948" s="10"/>
      <c r="AA948" s="10"/>
    </row>
    <row r="949" hidden="1">
      <c r="A949" s="47"/>
      <c r="B949" s="47"/>
      <c r="C949" s="48"/>
      <c r="D949" s="48"/>
      <c r="E949" s="48"/>
      <c r="F949" s="48"/>
      <c r="G949" s="48"/>
      <c r="H949" s="49"/>
      <c r="I949" s="49"/>
      <c r="J949" s="49"/>
      <c r="K949" s="49"/>
      <c r="L949" s="49"/>
      <c r="M949" s="49"/>
      <c r="N949" s="49"/>
      <c r="O949" s="48"/>
      <c r="P949" s="48"/>
      <c r="Q949" s="49"/>
      <c r="R949" s="49"/>
      <c r="S949" s="10"/>
      <c r="T949" s="10"/>
      <c r="U949" s="10"/>
      <c r="V949" s="10"/>
      <c r="W949" s="10"/>
      <c r="X949" s="10"/>
      <c r="Y949" s="10"/>
      <c r="Z949" s="10"/>
      <c r="AA949" s="10"/>
    </row>
    <row r="950" hidden="1">
      <c r="A950" s="47"/>
      <c r="B950" s="47"/>
      <c r="C950" s="48"/>
      <c r="D950" s="48"/>
      <c r="E950" s="48"/>
      <c r="F950" s="48"/>
      <c r="G950" s="48"/>
      <c r="H950" s="49"/>
      <c r="I950" s="49"/>
      <c r="J950" s="49"/>
      <c r="K950" s="49"/>
      <c r="L950" s="49"/>
      <c r="M950" s="49"/>
      <c r="N950" s="49"/>
      <c r="O950" s="48"/>
      <c r="P950" s="48"/>
      <c r="Q950" s="49"/>
      <c r="R950" s="49"/>
      <c r="S950" s="10"/>
      <c r="T950" s="10"/>
      <c r="U950" s="10"/>
      <c r="V950" s="10"/>
      <c r="W950" s="10"/>
      <c r="X950" s="10"/>
      <c r="Y950" s="10"/>
      <c r="Z950" s="10"/>
      <c r="AA950" s="10"/>
    </row>
    <row r="951" hidden="1">
      <c r="A951" s="47"/>
      <c r="B951" s="47"/>
      <c r="C951" s="48"/>
      <c r="D951" s="48"/>
      <c r="E951" s="48"/>
      <c r="F951" s="48"/>
      <c r="G951" s="48"/>
      <c r="H951" s="49"/>
      <c r="I951" s="49"/>
      <c r="J951" s="49"/>
      <c r="K951" s="49"/>
      <c r="L951" s="49"/>
      <c r="M951" s="49"/>
      <c r="N951" s="49"/>
      <c r="O951" s="48"/>
      <c r="P951" s="48"/>
      <c r="Q951" s="49"/>
      <c r="R951" s="49"/>
      <c r="S951" s="10"/>
      <c r="T951" s="10"/>
      <c r="U951" s="10"/>
      <c r="V951" s="10"/>
      <c r="W951" s="10"/>
      <c r="X951" s="10"/>
      <c r="Y951" s="10"/>
      <c r="Z951" s="10"/>
      <c r="AA951" s="10"/>
    </row>
    <row r="952" hidden="1">
      <c r="A952" s="47"/>
      <c r="B952" s="47"/>
      <c r="C952" s="48"/>
      <c r="D952" s="48"/>
      <c r="E952" s="48"/>
      <c r="F952" s="48"/>
      <c r="G952" s="48"/>
      <c r="H952" s="49"/>
      <c r="I952" s="49"/>
      <c r="J952" s="49"/>
      <c r="K952" s="49"/>
      <c r="L952" s="49"/>
      <c r="M952" s="49"/>
      <c r="N952" s="49"/>
      <c r="O952" s="48"/>
      <c r="P952" s="48"/>
      <c r="Q952" s="49"/>
      <c r="R952" s="49"/>
      <c r="S952" s="10"/>
      <c r="T952" s="10"/>
      <c r="U952" s="10"/>
      <c r="V952" s="10"/>
      <c r="W952" s="10"/>
      <c r="X952" s="10"/>
      <c r="Y952" s="10"/>
      <c r="Z952" s="10"/>
      <c r="AA952" s="10"/>
    </row>
    <row r="953" hidden="1">
      <c r="A953" s="47"/>
      <c r="B953" s="47"/>
      <c r="C953" s="48"/>
      <c r="D953" s="48"/>
      <c r="E953" s="48"/>
      <c r="F953" s="48"/>
      <c r="G953" s="48"/>
      <c r="H953" s="49"/>
      <c r="I953" s="49"/>
      <c r="J953" s="49"/>
      <c r="K953" s="49"/>
      <c r="L953" s="49"/>
      <c r="M953" s="49"/>
      <c r="N953" s="49"/>
      <c r="O953" s="48"/>
      <c r="P953" s="48"/>
      <c r="Q953" s="49"/>
      <c r="R953" s="49"/>
      <c r="S953" s="10"/>
      <c r="T953" s="10"/>
      <c r="U953" s="10"/>
      <c r="V953" s="10"/>
      <c r="W953" s="10"/>
      <c r="X953" s="10"/>
      <c r="Y953" s="10"/>
      <c r="Z953" s="10"/>
      <c r="AA953" s="10"/>
    </row>
    <row r="954" hidden="1">
      <c r="A954" s="47"/>
      <c r="B954" s="47"/>
      <c r="C954" s="48"/>
      <c r="D954" s="48"/>
      <c r="E954" s="48"/>
      <c r="F954" s="48"/>
      <c r="G954" s="48"/>
      <c r="H954" s="49"/>
      <c r="I954" s="49"/>
      <c r="J954" s="49"/>
      <c r="K954" s="49"/>
      <c r="L954" s="49"/>
      <c r="M954" s="49"/>
      <c r="N954" s="49"/>
      <c r="O954" s="48"/>
      <c r="P954" s="48"/>
      <c r="Q954" s="49"/>
      <c r="R954" s="49"/>
      <c r="S954" s="10"/>
      <c r="T954" s="10"/>
      <c r="U954" s="10"/>
      <c r="V954" s="10"/>
      <c r="W954" s="10"/>
      <c r="X954" s="10"/>
      <c r="Y954" s="10"/>
      <c r="Z954" s="10"/>
      <c r="AA954" s="10"/>
    </row>
    <row r="955" hidden="1">
      <c r="A955" s="47"/>
      <c r="B955" s="47"/>
      <c r="C955" s="48"/>
      <c r="D955" s="48"/>
      <c r="E955" s="48"/>
      <c r="F955" s="48"/>
      <c r="G955" s="48"/>
      <c r="H955" s="49"/>
      <c r="I955" s="49"/>
      <c r="J955" s="49"/>
      <c r="K955" s="49"/>
      <c r="L955" s="49"/>
      <c r="M955" s="49"/>
      <c r="N955" s="49"/>
      <c r="O955" s="48"/>
      <c r="P955" s="48"/>
      <c r="Q955" s="49"/>
      <c r="R955" s="49"/>
      <c r="S955" s="10"/>
      <c r="T955" s="10"/>
      <c r="U955" s="10"/>
      <c r="V955" s="10"/>
      <c r="W955" s="10"/>
      <c r="X955" s="10"/>
      <c r="Y955" s="10"/>
      <c r="Z955" s="10"/>
      <c r="AA955" s="10"/>
    </row>
    <row r="956" hidden="1">
      <c r="A956" s="47"/>
      <c r="B956" s="47"/>
      <c r="C956" s="48"/>
      <c r="D956" s="48"/>
      <c r="E956" s="48"/>
      <c r="F956" s="48"/>
      <c r="G956" s="48"/>
      <c r="H956" s="49"/>
      <c r="I956" s="49"/>
      <c r="J956" s="49"/>
      <c r="K956" s="49"/>
      <c r="L956" s="49"/>
      <c r="M956" s="49"/>
      <c r="N956" s="49"/>
      <c r="O956" s="48"/>
      <c r="P956" s="48"/>
      <c r="Q956" s="49"/>
      <c r="R956" s="49"/>
      <c r="S956" s="10"/>
      <c r="T956" s="10"/>
      <c r="U956" s="10"/>
      <c r="V956" s="10"/>
      <c r="W956" s="10"/>
      <c r="X956" s="10"/>
      <c r="Y956" s="10"/>
      <c r="Z956" s="10"/>
      <c r="AA956" s="10"/>
    </row>
    <row r="957" hidden="1">
      <c r="A957" s="47"/>
      <c r="B957" s="47"/>
      <c r="C957" s="48"/>
      <c r="D957" s="48"/>
      <c r="E957" s="48"/>
      <c r="F957" s="48"/>
      <c r="G957" s="48"/>
      <c r="H957" s="49"/>
      <c r="I957" s="49"/>
      <c r="J957" s="49"/>
      <c r="K957" s="49"/>
      <c r="L957" s="49"/>
      <c r="M957" s="49"/>
      <c r="N957" s="49"/>
      <c r="O957" s="48"/>
      <c r="P957" s="48"/>
      <c r="Q957" s="49"/>
      <c r="R957" s="49"/>
      <c r="S957" s="10"/>
      <c r="T957" s="10"/>
      <c r="U957" s="10"/>
      <c r="V957" s="10"/>
      <c r="W957" s="10"/>
      <c r="X957" s="10"/>
      <c r="Y957" s="10"/>
      <c r="Z957" s="10"/>
      <c r="AA957" s="10"/>
    </row>
    <row r="958" hidden="1">
      <c r="A958" s="47"/>
      <c r="B958" s="47"/>
      <c r="C958" s="48"/>
      <c r="D958" s="48"/>
      <c r="E958" s="48"/>
      <c r="F958" s="48"/>
      <c r="G958" s="48"/>
      <c r="H958" s="49"/>
      <c r="I958" s="49"/>
      <c r="J958" s="49"/>
      <c r="K958" s="49"/>
      <c r="L958" s="49"/>
      <c r="M958" s="49"/>
      <c r="N958" s="49"/>
      <c r="O958" s="48"/>
      <c r="P958" s="48"/>
      <c r="Q958" s="49"/>
      <c r="R958" s="49"/>
      <c r="S958" s="10"/>
      <c r="T958" s="10"/>
      <c r="U958" s="10"/>
      <c r="V958" s="10"/>
      <c r="W958" s="10"/>
      <c r="X958" s="10"/>
      <c r="Y958" s="10"/>
      <c r="Z958" s="10"/>
      <c r="AA958" s="10"/>
    </row>
    <row r="959" hidden="1">
      <c r="A959" s="47"/>
      <c r="B959" s="47"/>
      <c r="C959" s="48"/>
      <c r="D959" s="48"/>
      <c r="E959" s="48"/>
      <c r="F959" s="48"/>
      <c r="G959" s="48"/>
      <c r="H959" s="49"/>
      <c r="I959" s="49"/>
      <c r="J959" s="49"/>
      <c r="K959" s="49"/>
      <c r="L959" s="49"/>
      <c r="M959" s="49"/>
      <c r="N959" s="49"/>
      <c r="O959" s="48"/>
      <c r="P959" s="48"/>
      <c r="Q959" s="49"/>
      <c r="R959" s="49"/>
      <c r="S959" s="10"/>
      <c r="T959" s="10"/>
      <c r="U959" s="10"/>
      <c r="V959" s="10"/>
      <c r="W959" s="10"/>
      <c r="X959" s="10"/>
      <c r="Y959" s="10"/>
      <c r="Z959" s="10"/>
      <c r="AA959" s="10"/>
    </row>
    <row r="960" hidden="1">
      <c r="A960" s="47"/>
      <c r="B960" s="47"/>
      <c r="C960" s="48"/>
      <c r="D960" s="48"/>
      <c r="E960" s="48"/>
      <c r="F960" s="48"/>
      <c r="G960" s="48"/>
      <c r="H960" s="49"/>
      <c r="I960" s="49"/>
      <c r="J960" s="49"/>
      <c r="K960" s="49"/>
      <c r="L960" s="49"/>
      <c r="M960" s="49"/>
      <c r="N960" s="49"/>
      <c r="O960" s="48"/>
      <c r="P960" s="48"/>
      <c r="Q960" s="49"/>
      <c r="R960" s="49"/>
      <c r="S960" s="10"/>
      <c r="T960" s="10"/>
      <c r="U960" s="10"/>
      <c r="V960" s="10"/>
      <c r="W960" s="10"/>
      <c r="X960" s="10"/>
      <c r="Y960" s="10"/>
      <c r="Z960" s="10"/>
      <c r="AA960" s="10"/>
    </row>
    <row r="961" hidden="1">
      <c r="A961" s="47"/>
      <c r="B961" s="47"/>
      <c r="C961" s="48"/>
      <c r="D961" s="48"/>
      <c r="E961" s="48"/>
      <c r="F961" s="48"/>
      <c r="G961" s="48"/>
      <c r="H961" s="49"/>
      <c r="I961" s="49"/>
      <c r="J961" s="49"/>
      <c r="K961" s="49"/>
      <c r="L961" s="49"/>
      <c r="M961" s="49"/>
      <c r="N961" s="49"/>
      <c r="O961" s="48"/>
      <c r="P961" s="48"/>
      <c r="Q961" s="49"/>
      <c r="R961" s="49"/>
      <c r="S961" s="10"/>
      <c r="T961" s="10"/>
      <c r="U961" s="10"/>
      <c r="V961" s="10"/>
      <c r="W961" s="10"/>
      <c r="X961" s="10"/>
      <c r="Y961" s="10"/>
      <c r="Z961" s="10"/>
      <c r="AA961" s="10"/>
    </row>
    <row r="962" hidden="1">
      <c r="A962" s="47"/>
      <c r="B962" s="47"/>
      <c r="C962" s="48"/>
      <c r="D962" s="48"/>
      <c r="E962" s="48"/>
      <c r="F962" s="48"/>
      <c r="G962" s="48"/>
      <c r="H962" s="49"/>
      <c r="I962" s="49"/>
      <c r="J962" s="49"/>
      <c r="K962" s="49"/>
      <c r="L962" s="49"/>
      <c r="M962" s="49"/>
      <c r="N962" s="49"/>
      <c r="O962" s="48"/>
      <c r="P962" s="48"/>
      <c r="Q962" s="49"/>
      <c r="R962" s="49"/>
      <c r="S962" s="10"/>
      <c r="T962" s="10"/>
      <c r="U962" s="10"/>
      <c r="V962" s="10"/>
      <c r="W962" s="10"/>
      <c r="X962" s="10"/>
      <c r="Y962" s="10"/>
      <c r="Z962" s="10"/>
      <c r="AA962" s="10"/>
    </row>
    <row r="963" hidden="1">
      <c r="A963" s="47"/>
      <c r="B963" s="47"/>
      <c r="C963" s="48"/>
      <c r="D963" s="48"/>
      <c r="E963" s="48"/>
      <c r="F963" s="48"/>
      <c r="G963" s="48"/>
      <c r="H963" s="49"/>
      <c r="I963" s="49"/>
      <c r="J963" s="49"/>
      <c r="K963" s="49"/>
      <c r="L963" s="49"/>
      <c r="M963" s="49"/>
      <c r="N963" s="49"/>
      <c r="O963" s="48"/>
      <c r="P963" s="48"/>
      <c r="Q963" s="49"/>
      <c r="R963" s="49"/>
      <c r="S963" s="10"/>
      <c r="T963" s="10"/>
      <c r="U963" s="10"/>
      <c r="V963" s="10"/>
      <c r="W963" s="10"/>
      <c r="X963" s="10"/>
      <c r="Y963" s="10"/>
      <c r="Z963" s="10"/>
      <c r="AA963" s="10"/>
    </row>
    <row r="964" hidden="1">
      <c r="A964" s="47"/>
      <c r="B964" s="47"/>
      <c r="C964" s="48"/>
      <c r="D964" s="48"/>
      <c r="E964" s="48"/>
      <c r="F964" s="48"/>
      <c r="G964" s="48"/>
      <c r="H964" s="49"/>
      <c r="I964" s="49"/>
      <c r="J964" s="49"/>
      <c r="K964" s="49"/>
      <c r="L964" s="49"/>
      <c r="M964" s="49"/>
      <c r="N964" s="49"/>
      <c r="O964" s="48"/>
      <c r="P964" s="48"/>
      <c r="Q964" s="49"/>
      <c r="R964" s="49"/>
      <c r="S964" s="10"/>
      <c r="T964" s="10"/>
      <c r="U964" s="10"/>
      <c r="V964" s="10"/>
      <c r="W964" s="10"/>
      <c r="X964" s="10"/>
      <c r="Y964" s="10"/>
      <c r="Z964" s="10"/>
      <c r="AA964" s="10"/>
    </row>
    <row r="965" hidden="1">
      <c r="A965" s="47"/>
      <c r="B965" s="47"/>
      <c r="C965" s="48"/>
      <c r="D965" s="48"/>
      <c r="E965" s="48"/>
      <c r="F965" s="48"/>
      <c r="G965" s="48"/>
      <c r="H965" s="49"/>
      <c r="I965" s="49"/>
      <c r="J965" s="49"/>
      <c r="K965" s="49"/>
      <c r="L965" s="49"/>
      <c r="M965" s="49"/>
      <c r="N965" s="49"/>
      <c r="O965" s="48"/>
      <c r="P965" s="48"/>
      <c r="Q965" s="49"/>
      <c r="R965" s="49"/>
      <c r="S965" s="10"/>
      <c r="T965" s="10"/>
      <c r="U965" s="10"/>
      <c r="V965" s="10"/>
      <c r="W965" s="10"/>
      <c r="X965" s="10"/>
      <c r="Y965" s="10"/>
      <c r="Z965" s="10"/>
      <c r="AA965" s="10"/>
    </row>
    <row r="966" hidden="1">
      <c r="A966" s="47"/>
      <c r="B966" s="47"/>
      <c r="C966" s="48"/>
      <c r="D966" s="48"/>
      <c r="E966" s="48"/>
      <c r="F966" s="48"/>
      <c r="G966" s="48"/>
      <c r="H966" s="49"/>
      <c r="I966" s="49"/>
      <c r="J966" s="49"/>
      <c r="K966" s="49"/>
      <c r="L966" s="49"/>
      <c r="M966" s="49"/>
      <c r="N966" s="49"/>
      <c r="O966" s="48"/>
      <c r="P966" s="48"/>
      <c r="Q966" s="49"/>
      <c r="R966" s="49"/>
      <c r="S966" s="10"/>
      <c r="T966" s="10"/>
      <c r="U966" s="10"/>
      <c r="V966" s="10"/>
      <c r="W966" s="10"/>
      <c r="X966" s="10"/>
      <c r="Y966" s="10"/>
      <c r="Z966" s="10"/>
      <c r="AA966" s="10"/>
    </row>
    <row r="967" hidden="1">
      <c r="A967" s="47"/>
      <c r="B967" s="47"/>
      <c r="C967" s="48"/>
      <c r="D967" s="48"/>
      <c r="E967" s="48"/>
      <c r="F967" s="48"/>
      <c r="G967" s="48"/>
      <c r="H967" s="49"/>
      <c r="I967" s="49"/>
      <c r="J967" s="49"/>
      <c r="K967" s="49"/>
      <c r="L967" s="49"/>
      <c r="M967" s="49"/>
      <c r="N967" s="49"/>
      <c r="O967" s="48"/>
      <c r="P967" s="48"/>
      <c r="Q967" s="49"/>
      <c r="R967" s="49"/>
      <c r="S967" s="10"/>
      <c r="T967" s="10"/>
      <c r="U967" s="10"/>
      <c r="V967" s="10"/>
      <c r="W967" s="10"/>
      <c r="X967" s="10"/>
      <c r="Y967" s="10"/>
      <c r="Z967" s="10"/>
      <c r="AA967" s="10"/>
    </row>
    <row r="968" hidden="1">
      <c r="A968" s="47"/>
      <c r="B968" s="47"/>
      <c r="C968" s="48"/>
      <c r="D968" s="48"/>
      <c r="E968" s="48"/>
      <c r="F968" s="48"/>
      <c r="G968" s="48"/>
      <c r="H968" s="49"/>
      <c r="I968" s="49"/>
      <c r="J968" s="49"/>
      <c r="K968" s="49"/>
      <c r="L968" s="49"/>
      <c r="M968" s="49"/>
      <c r="N968" s="49"/>
      <c r="O968" s="48"/>
      <c r="P968" s="48"/>
      <c r="Q968" s="49"/>
      <c r="R968" s="49"/>
      <c r="S968" s="10"/>
      <c r="T968" s="10"/>
      <c r="U968" s="10"/>
      <c r="V968" s="10"/>
      <c r="W968" s="10"/>
      <c r="X968" s="10"/>
      <c r="Y968" s="10"/>
      <c r="Z968" s="10"/>
      <c r="AA968" s="10"/>
    </row>
    <row r="969" hidden="1">
      <c r="A969" s="47"/>
      <c r="B969" s="47"/>
      <c r="C969" s="48"/>
      <c r="D969" s="48"/>
      <c r="E969" s="48"/>
      <c r="F969" s="48"/>
      <c r="G969" s="48"/>
      <c r="H969" s="49"/>
      <c r="I969" s="49"/>
      <c r="J969" s="49"/>
      <c r="K969" s="49"/>
      <c r="L969" s="49"/>
      <c r="M969" s="49"/>
      <c r="N969" s="49"/>
      <c r="O969" s="48"/>
      <c r="P969" s="48"/>
      <c r="Q969" s="49"/>
      <c r="R969" s="49"/>
      <c r="S969" s="10"/>
      <c r="T969" s="10"/>
      <c r="U969" s="10"/>
      <c r="V969" s="10"/>
      <c r="W969" s="10"/>
      <c r="X969" s="10"/>
      <c r="Y969" s="10"/>
      <c r="Z969" s="10"/>
      <c r="AA969" s="10"/>
    </row>
    <row r="970" hidden="1">
      <c r="A970" s="47"/>
      <c r="B970" s="47"/>
      <c r="C970" s="48"/>
      <c r="D970" s="48"/>
      <c r="E970" s="48"/>
      <c r="F970" s="48"/>
      <c r="G970" s="48"/>
      <c r="H970" s="49"/>
      <c r="I970" s="49"/>
      <c r="J970" s="49"/>
      <c r="K970" s="49"/>
      <c r="L970" s="49"/>
      <c r="M970" s="49"/>
      <c r="N970" s="49"/>
      <c r="O970" s="48"/>
      <c r="P970" s="48"/>
      <c r="Q970" s="49"/>
      <c r="R970" s="49"/>
      <c r="S970" s="10"/>
      <c r="T970" s="10"/>
      <c r="U970" s="10"/>
      <c r="V970" s="10"/>
      <c r="W970" s="10"/>
      <c r="X970" s="10"/>
      <c r="Y970" s="10"/>
      <c r="Z970" s="10"/>
      <c r="AA970" s="10"/>
    </row>
    <row r="971" hidden="1">
      <c r="A971" s="47"/>
      <c r="B971" s="47"/>
      <c r="C971" s="48"/>
      <c r="D971" s="48"/>
      <c r="E971" s="48"/>
      <c r="F971" s="48"/>
      <c r="G971" s="48"/>
      <c r="H971" s="49"/>
      <c r="I971" s="49"/>
      <c r="J971" s="49"/>
      <c r="K971" s="49"/>
      <c r="L971" s="49"/>
      <c r="M971" s="49"/>
      <c r="N971" s="49"/>
      <c r="O971" s="48"/>
      <c r="P971" s="48"/>
      <c r="Q971" s="49"/>
      <c r="R971" s="49"/>
      <c r="S971" s="10"/>
      <c r="T971" s="10"/>
      <c r="U971" s="10"/>
      <c r="V971" s="10"/>
      <c r="W971" s="10"/>
      <c r="X971" s="10"/>
      <c r="Y971" s="10"/>
      <c r="Z971" s="10"/>
      <c r="AA971" s="10"/>
    </row>
    <row r="972" hidden="1">
      <c r="A972" s="47"/>
      <c r="B972" s="47"/>
      <c r="C972" s="48"/>
      <c r="D972" s="48"/>
      <c r="E972" s="48"/>
      <c r="F972" s="48"/>
      <c r="G972" s="48"/>
      <c r="H972" s="49"/>
      <c r="I972" s="49"/>
      <c r="J972" s="49"/>
      <c r="K972" s="49"/>
      <c r="L972" s="49"/>
      <c r="M972" s="49"/>
      <c r="N972" s="49"/>
      <c r="O972" s="48"/>
      <c r="P972" s="48"/>
      <c r="Q972" s="49"/>
      <c r="R972" s="49"/>
      <c r="S972" s="10"/>
      <c r="T972" s="10"/>
      <c r="U972" s="10"/>
      <c r="V972" s="10"/>
      <c r="W972" s="10"/>
      <c r="X972" s="10"/>
      <c r="Y972" s="10"/>
      <c r="Z972" s="10"/>
      <c r="AA972" s="10"/>
    </row>
    <row r="973" hidden="1">
      <c r="A973" s="47"/>
      <c r="B973" s="47"/>
      <c r="C973" s="48"/>
      <c r="D973" s="48"/>
      <c r="E973" s="48"/>
      <c r="F973" s="48"/>
      <c r="G973" s="48"/>
      <c r="H973" s="49"/>
      <c r="I973" s="49"/>
      <c r="J973" s="49"/>
      <c r="K973" s="49"/>
      <c r="L973" s="49"/>
      <c r="M973" s="49"/>
      <c r="N973" s="49"/>
      <c r="O973" s="48"/>
      <c r="P973" s="48"/>
      <c r="Q973" s="49"/>
      <c r="R973" s="49"/>
      <c r="S973" s="10"/>
      <c r="T973" s="10"/>
      <c r="U973" s="10"/>
      <c r="V973" s="10"/>
      <c r="W973" s="10"/>
      <c r="X973" s="10"/>
      <c r="Y973" s="10"/>
      <c r="Z973" s="10"/>
      <c r="AA973" s="10"/>
    </row>
    <row r="974" hidden="1">
      <c r="A974" s="47"/>
      <c r="B974" s="47"/>
      <c r="C974" s="48"/>
      <c r="D974" s="48"/>
      <c r="E974" s="48"/>
      <c r="F974" s="48"/>
      <c r="G974" s="48"/>
      <c r="H974" s="49"/>
      <c r="I974" s="49"/>
      <c r="J974" s="49"/>
      <c r="K974" s="49"/>
      <c r="L974" s="49"/>
      <c r="M974" s="49"/>
      <c r="N974" s="49"/>
      <c r="O974" s="48"/>
      <c r="P974" s="48"/>
      <c r="Q974" s="49"/>
      <c r="R974" s="49"/>
      <c r="S974" s="10"/>
      <c r="T974" s="10"/>
      <c r="U974" s="10"/>
      <c r="V974" s="10"/>
      <c r="W974" s="10"/>
      <c r="X974" s="10"/>
      <c r="Y974" s="10"/>
      <c r="Z974" s="10"/>
      <c r="AA974" s="10"/>
    </row>
    <row r="975" hidden="1">
      <c r="A975" s="47"/>
      <c r="B975" s="47"/>
      <c r="C975" s="48"/>
      <c r="D975" s="48"/>
      <c r="E975" s="48"/>
      <c r="F975" s="48"/>
      <c r="G975" s="48"/>
      <c r="H975" s="49"/>
      <c r="I975" s="49"/>
      <c r="J975" s="49"/>
      <c r="K975" s="49"/>
      <c r="L975" s="49"/>
      <c r="M975" s="49"/>
      <c r="N975" s="49"/>
      <c r="O975" s="48"/>
      <c r="P975" s="48"/>
      <c r="Q975" s="49"/>
      <c r="R975" s="49"/>
      <c r="S975" s="10"/>
      <c r="T975" s="10"/>
      <c r="U975" s="10"/>
      <c r="V975" s="10"/>
      <c r="W975" s="10"/>
      <c r="X975" s="10"/>
      <c r="Y975" s="10"/>
      <c r="Z975" s="10"/>
      <c r="AA975" s="10"/>
    </row>
    <row r="976" hidden="1">
      <c r="A976" s="47"/>
      <c r="B976" s="47"/>
      <c r="C976" s="48"/>
      <c r="D976" s="48"/>
      <c r="E976" s="48"/>
      <c r="F976" s="48"/>
      <c r="G976" s="48"/>
      <c r="H976" s="49"/>
      <c r="I976" s="49"/>
      <c r="J976" s="49"/>
      <c r="K976" s="49"/>
      <c r="L976" s="49"/>
      <c r="M976" s="49"/>
      <c r="N976" s="49"/>
      <c r="O976" s="48"/>
      <c r="P976" s="48"/>
      <c r="Q976" s="49"/>
      <c r="R976" s="49"/>
      <c r="S976" s="10"/>
      <c r="T976" s="10"/>
      <c r="U976" s="10"/>
      <c r="V976" s="10"/>
      <c r="W976" s="10"/>
      <c r="X976" s="10"/>
      <c r="Y976" s="10"/>
      <c r="Z976" s="10"/>
      <c r="AA976" s="10"/>
    </row>
    <row r="977" hidden="1">
      <c r="A977" s="47"/>
      <c r="B977" s="47"/>
      <c r="C977" s="48"/>
      <c r="D977" s="48"/>
      <c r="E977" s="48"/>
      <c r="F977" s="48"/>
      <c r="G977" s="48"/>
      <c r="H977" s="49"/>
      <c r="I977" s="49"/>
      <c r="J977" s="49"/>
      <c r="K977" s="49"/>
      <c r="L977" s="49"/>
      <c r="M977" s="49"/>
      <c r="N977" s="49"/>
      <c r="O977" s="48"/>
      <c r="P977" s="48"/>
      <c r="Q977" s="49"/>
      <c r="R977" s="49"/>
      <c r="S977" s="10"/>
      <c r="T977" s="10"/>
      <c r="U977" s="10"/>
      <c r="V977" s="10"/>
      <c r="W977" s="10"/>
      <c r="X977" s="10"/>
      <c r="Y977" s="10"/>
      <c r="Z977" s="10"/>
      <c r="AA977" s="10"/>
    </row>
    <row r="978" hidden="1">
      <c r="A978" s="47"/>
      <c r="B978" s="47"/>
      <c r="C978" s="48"/>
      <c r="D978" s="48"/>
      <c r="E978" s="48"/>
      <c r="F978" s="48"/>
      <c r="G978" s="48"/>
      <c r="H978" s="49"/>
      <c r="I978" s="49"/>
      <c r="J978" s="49"/>
      <c r="K978" s="49"/>
      <c r="L978" s="49"/>
      <c r="M978" s="49"/>
      <c r="N978" s="49"/>
      <c r="O978" s="48"/>
      <c r="P978" s="48"/>
      <c r="Q978" s="49"/>
      <c r="R978" s="49"/>
      <c r="S978" s="10"/>
      <c r="T978" s="10"/>
      <c r="U978" s="10"/>
      <c r="V978" s="10"/>
      <c r="W978" s="10"/>
      <c r="X978" s="10"/>
      <c r="Y978" s="10"/>
      <c r="Z978" s="10"/>
      <c r="AA978" s="10"/>
    </row>
    <row r="979" hidden="1">
      <c r="A979" s="47"/>
      <c r="B979" s="47"/>
      <c r="C979" s="48"/>
      <c r="D979" s="48"/>
      <c r="E979" s="48"/>
      <c r="F979" s="48"/>
      <c r="G979" s="48"/>
      <c r="H979" s="49"/>
      <c r="I979" s="49"/>
      <c r="J979" s="49"/>
      <c r="K979" s="49"/>
      <c r="L979" s="49"/>
      <c r="M979" s="49"/>
      <c r="N979" s="49"/>
      <c r="O979" s="48"/>
      <c r="P979" s="48"/>
      <c r="Q979" s="49"/>
      <c r="R979" s="49"/>
      <c r="S979" s="10"/>
      <c r="T979" s="10"/>
      <c r="U979" s="10"/>
      <c r="V979" s="10"/>
      <c r="W979" s="10"/>
      <c r="X979" s="10"/>
      <c r="Y979" s="10"/>
      <c r="Z979" s="10"/>
      <c r="AA979" s="10"/>
    </row>
    <row r="980" hidden="1">
      <c r="A980" s="47"/>
      <c r="B980" s="47"/>
      <c r="C980" s="48"/>
      <c r="D980" s="48"/>
      <c r="E980" s="48"/>
      <c r="F980" s="48"/>
      <c r="G980" s="48"/>
      <c r="H980" s="49"/>
      <c r="I980" s="49"/>
      <c r="J980" s="49"/>
      <c r="K980" s="49"/>
      <c r="L980" s="49"/>
      <c r="M980" s="49"/>
      <c r="N980" s="49"/>
      <c r="O980" s="48"/>
      <c r="P980" s="48"/>
      <c r="Q980" s="49"/>
      <c r="R980" s="49"/>
      <c r="S980" s="10"/>
      <c r="T980" s="10"/>
      <c r="U980" s="10"/>
      <c r="V980" s="10"/>
      <c r="W980" s="10"/>
      <c r="X980" s="10"/>
      <c r="Y980" s="10"/>
      <c r="Z980" s="10"/>
      <c r="AA980" s="10"/>
    </row>
    <row r="981" hidden="1">
      <c r="A981" s="47"/>
      <c r="B981" s="47"/>
      <c r="C981" s="48"/>
      <c r="D981" s="48"/>
      <c r="E981" s="48"/>
      <c r="F981" s="48"/>
      <c r="G981" s="48"/>
      <c r="H981" s="49"/>
      <c r="I981" s="49"/>
      <c r="J981" s="49"/>
      <c r="K981" s="49"/>
      <c r="L981" s="49"/>
      <c r="M981" s="49"/>
      <c r="N981" s="49"/>
      <c r="O981" s="48"/>
      <c r="P981" s="48"/>
      <c r="Q981" s="49"/>
      <c r="R981" s="49"/>
      <c r="S981" s="10"/>
      <c r="T981" s="10"/>
      <c r="U981" s="10"/>
      <c r="V981" s="10"/>
      <c r="W981" s="10"/>
      <c r="X981" s="10"/>
      <c r="Y981" s="10"/>
      <c r="Z981" s="10"/>
      <c r="AA981" s="10"/>
    </row>
    <row r="982" hidden="1">
      <c r="A982" s="47"/>
      <c r="B982" s="47"/>
      <c r="C982" s="48"/>
      <c r="D982" s="48"/>
      <c r="E982" s="48"/>
      <c r="F982" s="48"/>
      <c r="G982" s="48"/>
      <c r="H982" s="49"/>
      <c r="I982" s="49"/>
      <c r="J982" s="49"/>
      <c r="K982" s="49"/>
      <c r="L982" s="49"/>
      <c r="M982" s="49"/>
      <c r="N982" s="49"/>
      <c r="O982" s="48"/>
      <c r="P982" s="48"/>
      <c r="Q982" s="49"/>
      <c r="R982" s="49"/>
      <c r="S982" s="10"/>
      <c r="T982" s="10"/>
      <c r="U982" s="10"/>
      <c r="V982" s="10"/>
      <c r="W982" s="10"/>
      <c r="X982" s="10"/>
      <c r="Y982" s="10"/>
      <c r="Z982" s="10"/>
      <c r="AA982" s="10"/>
    </row>
    <row r="983" hidden="1">
      <c r="A983" s="47"/>
      <c r="B983" s="47"/>
      <c r="C983" s="48"/>
      <c r="D983" s="48"/>
      <c r="E983" s="48"/>
      <c r="F983" s="48"/>
      <c r="G983" s="48"/>
      <c r="H983" s="49"/>
      <c r="I983" s="49"/>
      <c r="J983" s="49"/>
      <c r="K983" s="49"/>
      <c r="L983" s="49"/>
      <c r="M983" s="49"/>
      <c r="N983" s="49"/>
      <c r="O983" s="48"/>
      <c r="P983" s="48"/>
      <c r="Q983" s="49"/>
      <c r="R983" s="49"/>
      <c r="S983" s="10"/>
      <c r="T983" s="10"/>
      <c r="U983" s="10"/>
      <c r="V983" s="10"/>
      <c r="W983" s="10"/>
      <c r="X983" s="10"/>
      <c r="Y983" s="10"/>
      <c r="Z983" s="10"/>
      <c r="AA983" s="10"/>
    </row>
    <row r="984" hidden="1">
      <c r="A984" s="47"/>
      <c r="B984" s="47"/>
      <c r="C984" s="48"/>
      <c r="D984" s="48"/>
      <c r="E984" s="48"/>
      <c r="F984" s="48"/>
      <c r="G984" s="48"/>
      <c r="H984" s="49"/>
      <c r="I984" s="49"/>
      <c r="J984" s="49"/>
      <c r="K984" s="49"/>
      <c r="L984" s="49"/>
      <c r="M984" s="49"/>
      <c r="N984" s="49"/>
      <c r="O984" s="48"/>
      <c r="P984" s="48"/>
      <c r="Q984" s="49"/>
      <c r="R984" s="49"/>
      <c r="S984" s="10"/>
      <c r="T984" s="10"/>
      <c r="U984" s="10"/>
      <c r="V984" s="10"/>
      <c r="W984" s="10"/>
      <c r="X984" s="10"/>
      <c r="Y984" s="10"/>
      <c r="Z984" s="10"/>
      <c r="AA984" s="10"/>
    </row>
    <row r="985" hidden="1">
      <c r="A985" s="47"/>
      <c r="B985" s="47"/>
      <c r="C985" s="48"/>
      <c r="D985" s="48"/>
      <c r="E985" s="48"/>
      <c r="F985" s="48"/>
      <c r="G985" s="48"/>
      <c r="H985" s="49"/>
      <c r="I985" s="49"/>
      <c r="J985" s="49"/>
      <c r="K985" s="49"/>
      <c r="L985" s="49"/>
      <c r="M985" s="49"/>
      <c r="N985" s="49"/>
      <c r="O985" s="48"/>
      <c r="P985" s="48"/>
      <c r="Q985" s="49"/>
      <c r="R985" s="49"/>
      <c r="S985" s="10"/>
      <c r="T985" s="10"/>
      <c r="U985" s="10"/>
      <c r="V985" s="10"/>
      <c r="W985" s="10"/>
      <c r="X985" s="10"/>
      <c r="Y985" s="10"/>
      <c r="Z985" s="10"/>
      <c r="AA985" s="10"/>
    </row>
    <row r="986" hidden="1">
      <c r="A986" s="47"/>
      <c r="B986" s="47"/>
      <c r="C986" s="48"/>
      <c r="D986" s="48"/>
      <c r="E986" s="48"/>
      <c r="F986" s="48"/>
      <c r="G986" s="48"/>
      <c r="H986" s="49"/>
      <c r="I986" s="49"/>
      <c r="J986" s="49"/>
      <c r="K986" s="49"/>
      <c r="L986" s="49"/>
      <c r="M986" s="49"/>
      <c r="N986" s="49"/>
      <c r="O986" s="48"/>
      <c r="P986" s="48"/>
      <c r="Q986" s="49"/>
      <c r="R986" s="49"/>
      <c r="S986" s="10"/>
      <c r="T986" s="10"/>
      <c r="U986" s="10"/>
      <c r="V986" s="10"/>
      <c r="W986" s="10"/>
      <c r="X986" s="10"/>
      <c r="Y986" s="10"/>
      <c r="Z986" s="10"/>
      <c r="AA986" s="10"/>
    </row>
    <row r="987" hidden="1">
      <c r="A987" s="47"/>
      <c r="B987" s="47"/>
      <c r="C987" s="48"/>
      <c r="D987" s="48"/>
      <c r="E987" s="48"/>
      <c r="F987" s="48"/>
      <c r="G987" s="48"/>
      <c r="H987" s="49"/>
      <c r="I987" s="49"/>
      <c r="J987" s="49"/>
      <c r="K987" s="49"/>
      <c r="L987" s="49"/>
      <c r="M987" s="49"/>
      <c r="N987" s="49"/>
      <c r="O987" s="48"/>
      <c r="P987" s="48"/>
      <c r="Q987" s="49"/>
      <c r="R987" s="49"/>
      <c r="S987" s="10"/>
      <c r="T987" s="10"/>
      <c r="U987" s="10"/>
      <c r="V987" s="10"/>
      <c r="W987" s="10"/>
      <c r="X987" s="10"/>
      <c r="Y987" s="10"/>
      <c r="Z987" s="10"/>
      <c r="AA987" s="10"/>
    </row>
    <row r="988" hidden="1">
      <c r="A988" s="47"/>
      <c r="B988" s="47"/>
      <c r="C988" s="48"/>
      <c r="D988" s="48"/>
      <c r="E988" s="48"/>
      <c r="F988" s="48"/>
      <c r="G988" s="48"/>
      <c r="H988" s="49"/>
      <c r="I988" s="49"/>
      <c r="J988" s="49"/>
      <c r="K988" s="49"/>
      <c r="L988" s="49"/>
      <c r="M988" s="49"/>
      <c r="N988" s="49"/>
      <c r="O988" s="48"/>
      <c r="P988" s="48"/>
      <c r="Q988" s="49"/>
      <c r="R988" s="49"/>
      <c r="S988" s="10"/>
      <c r="T988" s="10"/>
      <c r="U988" s="10"/>
      <c r="V988" s="10"/>
      <c r="W988" s="10"/>
      <c r="X988" s="10"/>
      <c r="Y988" s="10"/>
      <c r="Z988" s="10"/>
      <c r="AA988" s="10"/>
    </row>
    <row r="989" hidden="1">
      <c r="A989" s="47"/>
      <c r="B989" s="47"/>
      <c r="C989" s="48"/>
      <c r="D989" s="48"/>
      <c r="E989" s="48"/>
      <c r="F989" s="48"/>
      <c r="G989" s="48"/>
      <c r="H989" s="49"/>
      <c r="I989" s="49"/>
      <c r="J989" s="49"/>
      <c r="K989" s="49"/>
      <c r="L989" s="49"/>
      <c r="M989" s="49"/>
      <c r="N989" s="49"/>
      <c r="O989" s="48"/>
      <c r="P989" s="48"/>
      <c r="Q989" s="49"/>
      <c r="R989" s="49"/>
      <c r="S989" s="10"/>
      <c r="T989" s="10"/>
      <c r="U989" s="10"/>
      <c r="V989" s="10"/>
      <c r="W989" s="10"/>
      <c r="X989" s="10"/>
      <c r="Y989" s="10"/>
      <c r="Z989" s="10"/>
      <c r="AA989" s="10"/>
    </row>
    <row r="990" hidden="1">
      <c r="A990" s="47"/>
      <c r="B990" s="47"/>
      <c r="C990" s="48"/>
      <c r="D990" s="48"/>
      <c r="E990" s="48"/>
      <c r="F990" s="48"/>
      <c r="G990" s="48"/>
      <c r="H990" s="49"/>
      <c r="I990" s="49"/>
      <c r="J990" s="49"/>
      <c r="K990" s="49"/>
      <c r="L990" s="49"/>
      <c r="M990" s="49"/>
      <c r="N990" s="49"/>
      <c r="O990" s="48"/>
      <c r="P990" s="48"/>
      <c r="Q990" s="49"/>
      <c r="R990" s="49"/>
      <c r="S990" s="10"/>
      <c r="T990" s="10"/>
      <c r="U990" s="10"/>
      <c r="V990" s="10"/>
      <c r="W990" s="10"/>
      <c r="X990" s="10"/>
      <c r="Y990" s="10"/>
      <c r="Z990" s="10"/>
      <c r="AA990" s="10"/>
    </row>
    <row r="991" hidden="1">
      <c r="A991" s="47"/>
      <c r="B991" s="47"/>
      <c r="C991" s="48"/>
      <c r="D991" s="48"/>
      <c r="E991" s="48"/>
      <c r="F991" s="48"/>
      <c r="G991" s="48"/>
      <c r="H991" s="49"/>
      <c r="I991" s="49"/>
      <c r="J991" s="49"/>
      <c r="K991" s="49"/>
      <c r="L991" s="49"/>
      <c r="M991" s="49"/>
      <c r="N991" s="49"/>
      <c r="O991" s="48"/>
      <c r="P991" s="48"/>
      <c r="Q991" s="49"/>
      <c r="R991" s="49"/>
      <c r="S991" s="10"/>
      <c r="T991" s="10"/>
      <c r="U991" s="10"/>
      <c r="V991" s="10"/>
      <c r="W991" s="10"/>
      <c r="X991" s="10"/>
      <c r="Y991" s="10"/>
      <c r="Z991" s="10"/>
      <c r="AA991" s="10"/>
    </row>
    <row r="992" hidden="1">
      <c r="A992" s="47"/>
      <c r="B992" s="47"/>
      <c r="C992" s="48"/>
      <c r="D992" s="48"/>
      <c r="E992" s="48"/>
      <c r="F992" s="48"/>
      <c r="G992" s="48"/>
      <c r="H992" s="49"/>
      <c r="I992" s="49"/>
      <c r="J992" s="49"/>
      <c r="K992" s="49"/>
      <c r="L992" s="49"/>
      <c r="M992" s="49"/>
      <c r="N992" s="49"/>
      <c r="O992" s="48"/>
      <c r="P992" s="48"/>
      <c r="Q992" s="49"/>
      <c r="R992" s="49"/>
      <c r="S992" s="10"/>
      <c r="T992" s="10"/>
      <c r="U992" s="10"/>
      <c r="V992" s="10"/>
      <c r="W992" s="10"/>
      <c r="X992" s="10"/>
      <c r="Y992" s="10"/>
      <c r="Z992" s="10"/>
      <c r="AA992" s="10"/>
    </row>
    <row r="993" hidden="1">
      <c r="A993" s="47"/>
      <c r="B993" s="47"/>
      <c r="C993" s="48"/>
      <c r="D993" s="48"/>
      <c r="E993" s="48"/>
      <c r="F993" s="48"/>
      <c r="G993" s="48"/>
      <c r="H993" s="49"/>
      <c r="I993" s="49"/>
      <c r="J993" s="49"/>
      <c r="K993" s="49"/>
      <c r="L993" s="49"/>
      <c r="M993" s="49"/>
      <c r="N993" s="49"/>
      <c r="O993" s="48"/>
      <c r="P993" s="48"/>
      <c r="Q993" s="49"/>
      <c r="R993" s="49"/>
      <c r="S993" s="10"/>
      <c r="T993" s="10"/>
      <c r="U993" s="10"/>
      <c r="V993" s="10"/>
      <c r="W993" s="10"/>
      <c r="X993" s="10"/>
      <c r="Y993" s="10"/>
      <c r="Z993" s="10"/>
      <c r="AA993" s="10"/>
    </row>
    <row r="994" hidden="1">
      <c r="A994" s="47"/>
      <c r="B994" s="47"/>
      <c r="C994" s="48"/>
      <c r="D994" s="48"/>
      <c r="E994" s="48"/>
      <c r="F994" s="48"/>
      <c r="G994" s="48"/>
      <c r="H994" s="49"/>
      <c r="I994" s="49"/>
      <c r="J994" s="49"/>
      <c r="K994" s="49"/>
      <c r="L994" s="49"/>
      <c r="M994" s="49"/>
      <c r="N994" s="49"/>
      <c r="O994" s="48"/>
      <c r="P994" s="48"/>
      <c r="Q994" s="49"/>
      <c r="R994" s="49"/>
      <c r="S994" s="10"/>
      <c r="T994" s="10"/>
      <c r="U994" s="10"/>
      <c r="V994" s="10"/>
      <c r="W994" s="10"/>
      <c r="X994" s="10"/>
      <c r="Y994" s="10"/>
      <c r="Z994" s="10"/>
      <c r="AA994" s="10"/>
    </row>
    <row r="995" hidden="1">
      <c r="A995" s="47"/>
      <c r="B995" s="47"/>
      <c r="C995" s="48"/>
      <c r="D995" s="48"/>
      <c r="E995" s="48"/>
      <c r="F995" s="48"/>
      <c r="G995" s="48"/>
      <c r="H995" s="49"/>
      <c r="I995" s="49"/>
      <c r="J995" s="49"/>
      <c r="K995" s="49"/>
      <c r="L995" s="49"/>
      <c r="M995" s="49"/>
      <c r="N995" s="49"/>
      <c r="O995" s="48"/>
      <c r="P995" s="48"/>
      <c r="Q995" s="49"/>
      <c r="R995" s="49"/>
      <c r="S995" s="10"/>
      <c r="T995" s="10"/>
      <c r="U995" s="10"/>
      <c r="V995" s="10"/>
      <c r="W995" s="10"/>
      <c r="X995" s="10"/>
      <c r="Y995" s="10"/>
      <c r="Z995" s="10"/>
      <c r="AA995" s="10"/>
    </row>
    <row r="996" hidden="1">
      <c r="A996" s="47"/>
      <c r="B996" s="47"/>
      <c r="C996" s="48"/>
      <c r="D996" s="48"/>
      <c r="E996" s="48"/>
      <c r="F996" s="48"/>
      <c r="G996" s="48"/>
      <c r="H996" s="49"/>
      <c r="I996" s="49"/>
      <c r="J996" s="49"/>
      <c r="K996" s="49"/>
      <c r="L996" s="49"/>
      <c r="M996" s="49"/>
      <c r="N996" s="49"/>
      <c r="O996" s="48"/>
      <c r="P996" s="48"/>
      <c r="Q996" s="49"/>
      <c r="R996" s="49"/>
      <c r="S996" s="10"/>
      <c r="T996" s="10"/>
      <c r="U996" s="10"/>
      <c r="V996" s="10"/>
      <c r="W996" s="10"/>
      <c r="X996" s="10"/>
      <c r="Y996" s="10"/>
      <c r="Z996" s="10"/>
      <c r="AA996" s="10"/>
    </row>
    <row r="997" hidden="1">
      <c r="A997" s="47"/>
      <c r="B997" s="47"/>
      <c r="C997" s="48"/>
      <c r="D997" s="48"/>
      <c r="E997" s="48"/>
      <c r="F997" s="48"/>
      <c r="G997" s="48"/>
      <c r="H997" s="49"/>
      <c r="I997" s="49"/>
      <c r="J997" s="49"/>
      <c r="K997" s="49"/>
      <c r="L997" s="49"/>
      <c r="M997" s="49"/>
      <c r="N997" s="49"/>
      <c r="O997" s="48"/>
      <c r="P997" s="48"/>
      <c r="Q997" s="49"/>
      <c r="R997" s="49"/>
      <c r="S997" s="10"/>
      <c r="T997" s="10"/>
      <c r="U997" s="10"/>
      <c r="V997" s="10"/>
      <c r="W997" s="10"/>
      <c r="X997" s="10"/>
      <c r="Y997" s="10"/>
      <c r="Z997" s="10"/>
      <c r="AA997" s="10"/>
    </row>
    <row r="998" hidden="1">
      <c r="A998" s="47"/>
      <c r="B998" s="47"/>
      <c r="C998" s="48"/>
      <c r="D998" s="48"/>
      <c r="E998" s="48"/>
      <c r="F998" s="48"/>
      <c r="G998" s="48"/>
      <c r="H998" s="49"/>
      <c r="I998" s="49"/>
      <c r="J998" s="49"/>
      <c r="K998" s="49"/>
      <c r="L998" s="49"/>
      <c r="M998" s="49"/>
      <c r="N998" s="49"/>
      <c r="O998" s="48"/>
      <c r="P998" s="48"/>
      <c r="Q998" s="49"/>
      <c r="R998" s="49"/>
      <c r="S998" s="10"/>
      <c r="T998" s="10"/>
      <c r="U998" s="10"/>
      <c r="V998" s="10"/>
      <c r="W998" s="10"/>
      <c r="X998" s="10"/>
      <c r="Y998" s="10"/>
      <c r="Z998" s="10"/>
      <c r="AA998" s="10"/>
    </row>
    <row r="999" hidden="1">
      <c r="A999" s="47"/>
      <c r="B999" s="47"/>
      <c r="C999" s="48"/>
      <c r="D999" s="48"/>
      <c r="E999" s="48"/>
      <c r="F999" s="48"/>
      <c r="G999" s="48"/>
      <c r="H999" s="49"/>
      <c r="I999" s="49"/>
      <c r="J999" s="49"/>
      <c r="K999" s="49"/>
      <c r="L999" s="49"/>
      <c r="M999" s="49"/>
      <c r="N999" s="49"/>
      <c r="O999" s="48"/>
      <c r="P999" s="48"/>
      <c r="Q999" s="49"/>
      <c r="R999" s="49"/>
      <c r="S999" s="10"/>
      <c r="T999" s="10"/>
      <c r="U999" s="10"/>
      <c r="V999" s="10"/>
      <c r="W999" s="10"/>
      <c r="X999" s="10"/>
      <c r="Y999" s="10"/>
      <c r="Z999" s="10"/>
      <c r="AA999" s="10"/>
    </row>
    <row r="1000" hidden="1">
      <c r="A1000" s="47"/>
      <c r="B1000" s="47"/>
      <c r="C1000" s="48"/>
      <c r="D1000" s="48"/>
      <c r="E1000" s="48"/>
      <c r="F1000" s="48"/>
      <c r="G1000" s="48"/>
      <c r="H1000" s="49"/>
      <c r="I1000" s="49"/>
      <c r="J1000" s="49"/>
      <c r="K1000" s="49"/>
      <c r="L1000" s="49"/>
      <c r="M1000" s="49"/>
      <c r="N1000" s="49"/>
      <c r="O1000" s="48"/>
      <c r="P1000" s="48"/>
      <c r="Q1000" s="49"/>
      <c r="R1000" s="49"/>
      <c r="S1000" s="10"/>
      <c r="T1000" s="10"/>
      <c r="U1000" s="10"/>
      <c r="V1000" s="10"/>
      <c r="W1000" s="10"/>
      <c r="X1000" s="10"/>
      <c r="Y1000" s="10"/>
      <c r="Z1000" s="10"/>
      <c r="AA1000" s="10"/>
    </row>
    <row r="1001" hidden="1">
      <c r="A1001" s="47"/>
      <c r="B1001" s="47"/>
      <c r="C1001" s="48"/>
      <c r="D1001" s="48"/>
      <c r="E1001" s="48"/>
      <c r="F1001" s="48"/>
      <c r="G1001" s="48"/>
      <c r="H1001" s="49"/>
      <c r="I1001" s="49"/>
      <c r="J1001" s="49"/>
      <c r="K1001" s="49"/>
      <c r="L1001" s="49"/>
      <c r="M1001" s="49"/>
      <c r="N1001" s="49"/>
      <c r="O1001" s="48"/>
      <c r="P1001" s="48"/>
      <c r="Q1001" s="49"/>
      <c r="R1001" s="49"/>
      <c r="S1001" s="10"/>
      <c r="T1001" s="10"/>
      <c r="U1001" s="10"/>
      <c r="V1001" s="10"/>
      <c r="W1001" s="10"/>
      <c r="X1001" s="10"/>
      <c r="Y1001" s="10"/>
      <c r="Z1001" s="10"/>
      <c r="AA1001" s="10"/>
    </row>
    <row r="1002" hidden="1">
      <c r="A1002" s="47"/>
      <c r="B1002" s="47"/>
      <c r="C1002" s="48"/>
      <c r="D1002" s="48"/>
      <c r="E1002" s="48"/>
      <c r="F1002" s="48"/>
      <c r="G1002" s="48"/>
      <c r="H1002" s="49"/>
      <c r="I1002" s="49"/>
      <c r="J1002" s="49"/>
      <c r="K1002" s="49"/>
      <c r="L1002" s="49"/>
      <c r="M1002" s="49"/>
      <c r="N1002" s="49"/>
      <c r="O1002" s="48"/>
      <c r="P1002" s="48"/>
      <c r="Q1002" s="49"/>
      <c r="R1002" s="49"/>
      <c r="S1002" s="10"/>
      <c r="T1002" s="10"/>
      <c r="U1002" s="10"/>
      <c r="V1002" s="10"/>
      <c r="W1002" s="10"/>
      <c r="X1002" s="10"/>
      <c r="Y1002" s="10"/>
      <c r="Z1002" s="10"/>
      <c r="AA1002" s="10"/>
    </row>
    <row r="1003" hidden="1">
      <c r="A1003" s="47"/>
      <c r="B1003" s="47"/>
      <c r="C1003" s="48"/>
      <c r="D1003" s="48"/>
      <c r="E1003" s="48"/>
      <c r="F1003" s="48"/>
      <c r="G1003" s="48"/>
      <c r="H1003" s="49"/>
      <c r="I1003" s="49"/>
      <c r="J1003" s="49"/>
      <c r="K1003" s="49"/>
      <c r="L1003" s="49"/>
      <c r="M1003" s="49"/>
      <c r="N1003" s="49"/>
      <c r="O1003" s="48"/>
      <c r="P1003" s="48"/>
      <c r="Q1003" s="49"/>
      <c r="R1003" s="49"/>
      <c r="S1003" s="10"/>
      <c r="T1003" s="10"/>
      <c r="U1003" s="10"/>
      <c r="V1003" s="10"/>
      <c r="W1003" s="10"/>
      <c r="X1003" s="10"/>
      <c r="Y1003" s="10"/>
      <c r="Z1003" s="10"/>
      <c r="AA1003" s="10"/>
    </row>
    <row r="1004" hidden="1">
      <c r="A1004" s="47"/>
      <c r="B1004" s="47"/>
      <c r="C1004" s="48"/>
      <c r="D1004" s="48"/>
      <c r="E1004" s="48"/>
      <c r="F1004" s="48"/>
      <c r="G1004" s="48"/>
      <c r="H1004" s="49"/>
      <c r="I1004" s="49"/>
      <c r="J1004" s="49"/>
      <c r="K1004" s="49"/>
      <c r="L1004" s="49"/>
      <c r="M1004" s="49"/>
      <c r="N1004" s="49"/>
      <c r="O1004" s="48"/>
      <c r="P1004" s="48"/>
      <c r="Q1004" s="49"/>
      <c r="R1004" s="49"/>
      <c r="S1004" s="10"/>
      <c r="T1004" s="10"/>
      <c r="U1004" s="10"/>
      <c r="V1004" s="10"/>
      <c r="W1004" s="10"/>
      <c r="X1004" s="10"/>
      <c r="Y1004" s="10"/>
      <c r="Z1004" s="10"/>
      <c r="AA1004" s="10"/>
    </row>
    <row r="1005" hidden="1">
      <c r="A1005" s="47"/>
      <c r="B1005" s="47"/>
      <c r="C1005" s="48"/>
      <c r="D1005" s="48"/>
      <c r="E1005" s="48"/>
      <c r="F1005" s="48"/>
      <c r="G1005" s="48"/>
      <c r="H1005" s="49"/>
      <c r="I1005" s="49"/>
      <c r="J1005" s="49"/>
      <c r="K1005" s="49"/>
      <c r="L1005" s="49"/>
      <c r="M1005" s="49"/>
      <c r="N1005" s="49"/>
      <c r="O1005" s="48"/>
      <c r="P1005" s="48"/>
      <c r="Q1005" s="49"/>
      <c r="R1005" s="49"/>
      <c r="S1005" s="10"/>
      <c r="T1005" s="10"/>
      <c r="U1005" s="10"/>
      <c r="V1005" s="10"/>
      <c r="W1005" s="10"/>
      <c r="X1005" s="10"/>
      <c r="Y1005" s="10"/>
      <c r="Z1005" s="10"/>
      <c r="AA1005" s="10"/>
    </row>
    <row r="1006" hidden="1">
      <c r="A1006" s="47"/>
      <c r="B1006" s="47"/>
      <c r="C1006" s="48"/>
      <c r="D1006" s="48"/>
      <c r="E1006" s="48"/>
      <c r="F1006" s="48"/>
      <c r="G1006" s="48"/>
      <c r="H1006" s="49"/>
      <c r="I1006" s="49"/>
      <c r="J1006" s="49"/>
      <c r="K1006" s="49"/>
      <c r="L1006" s="49"/>
      <c r="M1006" s="49"/>
      <c r="N1006" s="49"/>
      <c r="O1006" s="48"/>
      <c r="P1006" s="48"/>
      <c r="Q1006" s="49"/>
      <c r="R1006" s="49"/>
      <c r="S1006" s="10"/>
      <c r="T1006" s="10"/>
      <c r="U1006" s="10"/>
      <c r="V1006" s="10"/>
      <c r="W1006" s="10"/>
      <c r="X1006" s="10"/>
      <c r="Y1006" s="10"/>
      <c r="Z1006" s="10"/>
      <c r="AA1006" s="10"/>
    </row>
    <row r="1007" hidden="1">
      <c r="A1007" s="47"/>
      <c r="B1007" s="47"/>
      <c r="C1007" s="48"/>
      <c r="D1007" s="48"/>
      <c r="E1007" s="48"/>
      <c r="F1007" s="48"/>
      <c r="G1007" s="48"/>
      <c r="H1007" s="49"/>
      <c r="I1007" s="49"/>
      <c r="J1007" s="49"/>
      <c r="K1007" s="49"/>
      <c r="L1007" s="49"/>
      <c r="M1007" s="49"/>
      <c r="N1007" s="49"/>
      <c r="O1007" s="48"/>
      <c r="P1007" s="48"/>
      <c r="Q1007" s="49"/>
      <c r="R1007" s="49"/>
      <c r="S1007" s="10"/>
      <c r="T1007" s="10"/>
      <c r="U1007" s="10"/>
      <c r="V1007" s="10"/>
      <c r="W1007" s="10"/>
      <c r="X1007" s="10"/>
      <c r="Y1007" s="10"/>
      <c r="Z1007" s="10"/>
      <c r="AA1007" s="10"/>
    </row>
    <row r="1008" hidden="1">
      <c r="A1008" s="47"/>
      <c r="B1008" s="47"/>
      <c r="C1008" s="48"/>
      <c r="D1008" s="48"/>
      <c r="E1008" s="48"/>
      <c r="F1008" s="48"/>
      <c r="G1008" s="48"/>
      <c r="H1008" s="49"/>
      <c r="I1008" s="49"/>
      <c r="J1008" s="49"/>
      <c r="K1008" s="49"/>
      <c r="L1008" s="49"/>
      <c r="M1008" s="49"/>
      <c r="N1008" s="49"/>
      <c r="O1008" s="48"/>
      <c r="P1008" s="48"/>
      <c r="Q1008" s="49"/>
      <c r="R1008" s="49"/>
      <c r="S1008" s="10"/>
      <c r="T1008" s="10"/>
      <c r="U1008" s="10"/>
      <c r="V1008" s="10"/>
      <c r="W1008" s="10"/>
      <c r="X1008" s="10"/>
      <c r="Y1008" s="10"/>
      <c r="Z1008" s="10"/>
      <c r="AA1008" s="10"/>
    </row>
    <row r="1009" hidden="1">
      <c r="A1009" s="47"/>
      <c r="B1009" s="47"/>
      <c r="C1009" s="48"/>
      <c r="D1009" s="48"/>
      <c r="E1009" s="48"/>
      <c r="F1009" s="48"/>
      <c r="G1009" s="48"/>
      <c r="H1009" s="49"/>
      <c r="I1009" s="49"/>
      <c r="J1009" s="49"/>
      <c r="K1009" s="49"/>
      <c r="L1009" s="49"/>
      <c r="M1009" s="49"/>
      <c r="N1009" s="49"/>
      <c r="O1009" s="48"/>
      <c r="P1009" s="48"/>
      <c r="Q1009" s="49"/>
      <c r="R1009" s="49"/>
      <c r="S1009" s="10"/>
      <c r="T1009" s="10"/>
      <c r="U1009" s="10"/>
      <c r="V1009" s="10"/>
      <c r="W1009" s="10"/>
      <c r="X1009" s="10"/>
      <c r="Y1009" s="10"/>
      <c r="Z1009" s="10"/>
      <c r="AA1009" s="10"/>
    </row>
    <row r="1010" hidden="1">
      <c r="A1010" s="47"/>
      <c r="B1010" s="47"/>
      <c r="C1010" s="48"/>
      <c r="D1010" s="48"/>
      <c r="E1010" s="48"/>
      <c r="F1010" s="48"/>
      <c r="G1010" s="48"/>
      <c r="H1010" s="49"/>
      <c r="I1010" s="49"/>
      <c r="J1010" s="49"/>
      <c r="K1010" s="49"/>
      <c r="L1010" s="49"/>
      <c r="M1010" s="49"/>
      <c r="N1010" s="49"/>
      <c r="O1010" s="48"/>
      <c r="P1010" s="48"/>
      <c r="Q1010" s="49"/>
      <c r="R1010" s="49"/>
      <c r="S1010" s="10"/>
      <c r="T1010" s="10"/>
      <c r="U1010" s="10"/>
      <c r="V1010" s="10"/>
      <c r="W1010" s="10"/>
      <c r="X1010" s="10"/>
      <c r="Y1010" s="10"/>
      <c r="Z1010" s="10"/>
      <c r="AA1010" s="10"/>
    </row>
    <row r="1011" hidden="1">
      <c r="A1011" s="47"/>
      <c r="B1011" s="47"/>
      <c r="C1011" s="48"/>
      <c r="D1011" s="48"/>
      <c r="E1011" s="48"/>
      <c r="F1011" s="48"/>
      <c r="G1011" s="48"/>
      <c r="H1011" s="49"/>
      <c r="I1011" s="49"/>
      <c r="J1011" s="49"/>
      <c r="K1011" s="49"/>
      <c r="L1011" s="49"/>
      <c r="M1011" s="49"/>
      <c r="N1011" s="49"/>
      <c r="O1011" s="48"/>
      <c r="P1011" s="48"/>
      <c r="Q1011" s="49"/>
      <c r="R1011" s="49"/>
      <c r="S1011" s="10"/>
      <c r="T1011" s="10"/>
      <c r="U1011" s="10"/>
      <c r="V1011" s="10"/>
      <c r="W1011" s="10"/>
      <c r="X1011" s="10"/>
      <c r="Y1011" s="10"/>
      <c r="Z1011" s="10"/>
      <c r="AA1011" s="10"/>
    </row>
    <row r="1012" hidden="1">
      <c r="A1012" s="47"/>
      <c r="B1012" s="47"/>
      <c r="C1012" s="48"/>
      <c r="D1012" s="48"/>
      <c r="E1012" s="48"/>
      <c r="F1012" s="48"/>
      <c r="G1012" s="48"/>
      <c r="H1012" s="49"/>
      <c r="I1012" s="49"/>
      <c r="J1012" s="49"/>
      <c r="K1012" s="49"/>
      <c r="L1012" s="49"/>
      <c r="M1012" s="49"/>
      <c r="N1012" s="49"/>
      <c r="O1012" s="48"/>
      <c r="P1012" s="48"/>
      <c r="Q1012" s="49"/>
      <c r="R1012" s="49"/>
      <c r="S1012" s="10"/>
      <c r="T1012" s="10"/>
      <c r="U1012" s="10"/>
      <c r="V1012" s="10"/>
      <c r="W1012" s="10"/>
      <c r="X1012" s="10"/>
      <c r="Y1012" s="10"/>
      <c r="Z1012" s="10"/>
      <c r="AA1012" s="10"/>
    </row>
    <row r="1013" hidden="1">
      <c r="A1013" s="47"/>
      <c r="B1013" s="47"/>
      <c r="C1013" s="48"/>
      <c r="D1013" s="48"/>
      <c r="E1013" s="48"/>
      <c r="F1013" s="48"/>
      <c r="G1013" s="48"/>
      <c r="H1013" s="49"/>
      <c r="I1013" s="49"/>
      <c r="J1013" s="49"/>
      <c r="K1013" s="49"/>
      <c r="L1013" s="49"/>
      <c r="M1013" s="49"/>
      <c r="N1013" s="49"/>
      <c r="O1013" s="48"/>
      <c r="P1013" s="48"/>
      <c r="Q1013" s="49"/>
      <c r="R1013" s="49"/>
      <c r="S1013" s="10"/>
      <c r="T1013" s="10"/>
      <c r="U1013" s="10"/>
      <c r="V1013" s="10"/>
      <c r="W1013" s="10"/>
      <c r="X1013" s="10"/>
      <c r="Y1013" s="10"/>
      <c r="Z1013" s="10"/>
      <c r="AA1013" s="10"/>
    </row>
    <row r="1014" hidden="1">
      <c r="A1014" s="47"/>
      <c r="B1014" s="47"/>
      <c r="C1014" s="48"/>
      <c r="D1014" s="48"/>
      <c r="E1014" s="48"/>
      <c r="F1014" s="48"/>
      <c r="G1014" s="48"/>
      <c r="H1014" s="49"/>
      <c r="I1014" s="49"/>
      <c r="J1014" s="49"/>
      <c r="K1014" s="49"/>
      <c r="L1014" s="49"/>
      <c r="M1014" s="49"/>
      <c r="N1014" s="49"/>
      <c r="O1014" s="48"/>
      <c r="P1014" s="48"/>
      <c r="Q1014" s="49"/>
      <c r="R1014" s="49"/>
      <c r="S1014" s="10"/>
      <c r="T1014" s="10"/>
      <c r="U1014" s="10"/>
      <c r="V1014" s="10"/>
      <c r="W1014" s="10"/>
      <c r="X1014" s="10"/>
      <c r="Y1014" s="10"/>
      <c r="Z1014" s="10"/>
      <c r="AA1014" s="10"/>
    </row>
    <row r="1015" hidden="1">
      <c r="A1015" s="47"/>
      <c r="B1015" s="47"/>
      <c r="C1015" s="48"/>
      <c r="D1015" s="48"/>
      <c r="E1015" s="48"/>
      <c r="F1015" s="48"/>
      <c r="G1015" s="48"/>
      <c r="H1015" s="49"/>
      <c r="I1015" s="49"/>
      <c r="J1015" s="49"/>
      <c r="K1015" s="49"/>
      <c r="L1015" s="49"/>
      <c r="M1015" s="49"/>
      <c r="N1015" s="49"/>
      <c r="O1015" s="48"/>
      <c r="P1015" s="48"/>
      <c r="Q1015" s="49"/>
      <c r="R1015" s="49"/>
      <c r="S1015" s="10"/>
      <c r="T1015" s="10"/>
      <c r="U1015" s="10"/>
      <c r="V1015" s="10"/>
      <c r="W1015" s="10"/>
      <c r="X1015" s="10"/>
      <c r="Y1015" s="10"/>
      <c r="Z1015" s="10"/>
      <c r="AA1015" s="10"/>
    </row>
    <row r="1016" hidden="1">
      <c r="A1016" s="47"/>
      <c r="B1016" s="47"/>
      <c r="C1016" s="48"/>
      <c r="D1016" s="48"/>
      <c r="E1016" s="48"/>
      <c r="F1016" s="48"/>
      <c r="G1016" s="48"/>
      <c r="H1016" s="49"/>
      <c r="I1016" s="49"/>
      <c r="J1016" s="49"/>
      <c r="K1016" s="49"/>
      <c r="L1016" s="49"/>
      <c r="M1016" s="49"/>
      <c r="N1016" s="49"/>
      <c r="O1016" s="48"/>
      <c r="P1016" s="48"/>
      <c r="Q1016" s="49"/>
      <c r="R1016" s="49"/>
      <c r="S1016" s="10"/>
      <c r="T1016" s="10"/>
      <c r="U1016" s="10"/>
      <c r="V1016" s="10"/>
      <c r="W1016" s="10"/>
      <c r="X1016" s="10"/>
      <c r="Y1016" s="10"/>
      <c r="Z1016" s="10"/>
      <c r="AA1016" s="10"/>
    </row>
    <row r="1017" hidden="1">
      <c r="A1017" s="47"/>
      <c r="B1017" s="47"/>
      <c r="C1017" s="48"/>
      <c r="D1017" s="48"/>
      <c r="E1017" s="48"/>
      <c r="F1017" s="48"/>
      <c r="G1017" s="48"/>
      <c r="H1017" s="49"/>
      <c r="I1017" s="49"/>
      <c r="J1017" s="49"/>
      <c r="K1017" s="49"/>
      <c r="L1017" s="49"/>
      <c r="M1017" s="49"/>
      <c r="N1017" s="49"/>
      <c r="O1017" s="48"/>
      <c r="P1017" s="48"/>
      <c r="Q1017" s="49"/>
      <c r="R1017" s="49"/>
      <c r="S1017" s="10"/>
      <c r="T1017" s="10"/>
      <c r="U1017" s="10"/>
      <c r="V1017" s="10"/>
      <c r="W1017" s="10"/>
      <c r="X1017" s="10"/>
      <c r="Y1017" s="10"/>
      <c r="Z1017" s="10"/>
      <c r="AA1017" s="10"/>
    </row>
    <row r="1018" hidden="1">
      <c r="A1018" s="47"/>
      <c r="B1018" s="47"/>
      <c r="C1018" s="48"/>
      <c r="D1018" s="48"/>
      <c r="E1018" s="48"/>
      <c r="F1018" s="48"/>
      <c r="G1018" s="48"/>
      <c r="H1018" s="49"/>
      <c r="I1018" s="49"/>
      <c r="J1018" s="49"/>
      <c r="K1018" s="49"/>
      <c r="L1018" s="49"/>
      <c r="M1018" s="49"/>
      <c r="N1018" s="49"/>
      <c r="O1018" s="48"/>
      <c r="P1018" s="48"/>
      <c r="Q1018" s="49"/>
      <c r="R1018" s="49"/>
      <c r="S1018" s="10"/>
      <c r="T1018" s="10"/>
      <c r="U1018" s="10"/>
      <c r="V1018" s="10"/>
      <c r="W1018" s="10"/>
      <c r="X1018" s="10"/>
      <c r="Y1018" s="10"/>
      <c r="Z1018" s="10"/>
      <c r="AA1018" s="10"/>
    </row>
    <row r="1019" hidden="1">
      <c r="A1019" s="47"/>
      <c r="B1019" s="47"/>
      <c r="C1019" s="48"/>
      <c r="D1019" s="48"/>
      <c r="E1019" s="48"/>
      <c r="F1019" s="48"/>
      <c r="G1019" s="48"/>
      <c r="H1019" s="49"/>
      <c r="I1019" s="49"/>
      <c r="J1019" s="49"/>
      <c r="K1019" s="49"/>
      <c r="L1019" s="49"/>
      <c r="M1019" s="49"/>
      <c r="N1019" s="49"/>
      <c r="O1019" s="48"/>
      <c r="P1019" s="48"/>
      <c r="Q1019" s="49"/>
      <c r="R1019" s="49"/>
      <c r="S1019" s="10"/>
      <c r="T1019" s="10"/>
      <c r="U1019" s="10"/>
      <c r="V1019" s="10"/>
      <c r="W1019" s="10"/>
      <c r="X1019" s="10"/>
      <c r="Y1019" s="10"/>
      <c r="Z1019" s="10"/>
      <c r="AA1019" s="10"/>
    </row>
    <row r="1020" hidden="1">
      <c r="A1020" s="47"/>
      <c r="B1020" s="47"/>
      <c r="C1020" s="48"/>
      <c r="D1020" s="48"/>
      <c r="E1020" s="48"/>
      <c r="F1020" s="48"/>
      <c r="G1020" s="48"/>
      <c r="H1020" s="49"/>
      <c r="I1020" s="49"/>
      <c r="J1020" s="49"/>
      <c r="K1020" s="49"/>
      <c r="L1020" s="49"/>
      <c r="M1020" s="49"/>
      <c r="N1020" s="49"/>
      <c r="O1020" s="48"/>
      <c r="P1020" s="48"/>
      <c r="Q1020" s="49"/>
      <c r="R1020" s="49"/>
      <c r="S1020" s="10"/>
      <c r="T1020" s="10"/>
      <c r="U1020" s="10"/>
      <c r="V1020" s="10"/>
      <c r="W1020" s="10"/>
      <c r="X1020" s="10"/>
      <c r="Y1020" s="10"/>
      <c r="Z1020" s="10"/>
      <c r="AA1020" s="10"/>
    </row>
    <row r="1021" hidden="1">
      <c r="A1021" s="47"/>
      <c r="B1021" s="47"/>
      <c r="C1021" s="48"/>
      <c r="D1021" s="48"/>
      <c r="E1021" s="48"/>
      <c r="F1021" s="48"/>
      <c r="G1021" s="48"/>
      <c r="H1021" s="49"/>
      <c r="I1021" s="49"/>
      <c r="J1021" s="49"/>
      <c r="K1021" s="49"/>
      <c r="L1021" s="49"/>
      <c r="M1021" s="49"/>
      <c r="N1021" s="49"/>
      <c r="O1021" s="48"/>
      <c r="P1021" s="48"/>
      <c r="Q1021" s="49"/>
      <c r="R1021" s="49"/>
      <c r="S1021" s="10"/>
      <c r="T1021" s="10"/>
      <c r="U1021" s="10"/>
      <c r="V1021" s="10"/>
      <c r="W1021" s="10"/>
      <c r="X1021" s="10"/>
      <c r="Y1021" s="10"/>
      <c r="Z1021" s="10"/>
      <c r="AA1021" s="10"/>
    </row>
    <row r="1022" hidden="1">
      <c r="A1022" s="47"/>
      <c r="B1022" s="47"/>
      <c r="C1022" s="48"/>
      <c r="D1022" s="48"/>
      <c r="E1022" s="48"/>
      <c r="F1022" s="48"/>
      <c r="G1022" s="48"/>
      <c r="H1022" s="49"/>
      <c r="I1022" s="49"/>
      <c r="J1022" s="49"/>
      <c r="K1022" s="49"/>
      <c r="L1022" s="49"/>
      <c r="M1022" s="49"/>
      <c r="N1022" s="49"/>
      <c r="O1022" s="48"/>
      <c r="P1022" s="48"/>
      <c r="Q1022" s="49"/>
      <c r="R1022" s="49"/>
      <c r="S1022" s="10"/>
      <c r="T1022" s="10"/>
      <c r="U1022" s="10"/>
      <c r="V1022" s="10"/>
      <c r="W1022" s="10"/>
      <c r="X1022" s="10"/>
      <c r="Y1022" s="10"/>
      <c r="Z1022" s="10"/>
      <c r="AA1022" s="10"/>
    </row>
    <row r="1023" hidden="1">
      <c r="A1023" s="47"/>
      <c r="B1023" s="47"/>
      <c r="C1023" s="48"/>
      <c r="D1023" s="48"/>
      <c r="E1023" s="48"/>
      <c r="F1023" s="48"/>
      <c r="G1023" s="48"/>
      <c r="H1023" s="49"/>
      <c r="I1023" s="49"/>
      <c r="J1023" s="49"/>
      <c r="K1023" s="49"/>
      <c r="L1023" s="49"/>
      <c r="M1023" s="49"/>
      <c r="N1023" s="49"/>
      <c r="O1023" s="48"/>
      <c r="P1023" s="48"/>
      <c r="Q1023" s="49"/>
      <c r="R1023" s="49"/>
      <c r="S1023" s="10"/>
      <c r="T1023" s="10"/>
      <c r="U1023" s="10"/>
      <c r="V1023" s="10"/>
      <c r="W1023" s="10"/>
      <c r="X1023" s="10"/>
      <c r="Y1023" s="10"/>
      <c r="Z1023" s="10"/>
      <c r="AA1023" s="10"/>
    </row>
    <row r="1024" hidden="1">
      <c r="A1024" s="47"/>
      <c r="B1024" s="47"/>
      <c r="C1024" s="48"/>
      <c r="D1024" s="48"/>
      <c r="E1024" s="48"/>
      <c r="F1024" s="48"/>
      <c r="G1024" s="48"/>
      <c r="H1024" s="49"/>
      <c r="I1024" s="49"/>
      <c r="J1024" s="49"/>
      <c r="K1024" s="49"/>
      <c r="L1024" s="49"/>
      <c r="M1024" s="49"/>
      <c r="N1024" s="49"/>
      <c r="O1024" s="48"/>
      <c r="P1024" s="48"/>
      <c r="Q1024" s="49"/>
      <c r="R1024" s="49"/>
      <c r="S1024" s="10"/>
      <c r="T1024" s="10"/>
      <c r="U1024" s="10"/>
      <c r="V1024" s="10"/>
      <c r="W1024" s="10"/>
      <c r="X1024" s="10"/>
      <c r="Y1024" s="10"/>
      <c r="Z1024" s="10"/>
      <c r="AA1024" s="10"/>
    </row>
    <row r="1025" hidden="1">
      <c r="A1025" s="47"/>
      <c r="B1025" s="47"/>
      <c r="C1025" s="48"/>
      <c r="D1025" s="48"/>
      <c r="E1025" s="48"/>
      <c r="F1025" s="48"/>
      <c r="G1025" s="48"/>
      <c r="H1025" s="49"/>
      <c r="I1025" s="49"/>
      <c r="J1025" s="49"/>
      <c r="K1025" s="49"/>
      <c r="L1025" s="49"/>
      <c r="M1025" s="49"/>
      <c r="N1025" s="49"/>
      <c r="O1025" s="48"/>
      <c r="P1025" s="48"/>
      <c r="Q1025" s="49"/>
      <c r="R1025" s="49"/>
      <c r="S1025" s="10"/>
      <c r="T1025" s="10"/>
      <c r="U1025" s="10"/>
      <c r="V1025" s="10"/>
      <c r="W1025" s="10"/>
      <c r="X1025" s="10"/>
      <c r="Y1025" s="10"/>
      <c r="Z1025" s="10"/>
      <c r="AA1025" s="10"/>
    </row>
    <row r="1026" hidden="1">
      <c r="A1026" s="47"/>
      <c r="B1026" s="47"/>
      <c r="C1026" s="48"/>
      <c r="D1026" s="48"/>
      <c r="E1026" s="48"/>
      <c r="F1026" s="48"/>
      <c r="G1026" s="48"/>
      <c r="H1026" s="49"/>
      <c r="I1026" s="49"/>
      <c r="J1026" s="49"/>
      <c r="K1026" s="49"/>
      <c r="L1026" s="49"/>
      <c r="M1026" s="49"/>
      <c r="N1026" s="49"/>
      <c r="O1026" s="48"/>
      <c r="P1026" s="48"/>
      <c r="Q1026" s="49"/>
      <c r="R1026" s="49"/>
      <c r="S1026" s="10"/>
      <c r="T1026" s="10"/>
      <c r="U1026" s="10"/>
      <c r="V1026" s="10"/>
      <c r="W1026" s="10"/>
      <c r="X1026" s="10"/>
      <c r="Y1026" s="10"/>
      <c r="Z1026" s="10"/>
      <c r="AA1026" s="10"/>
    </row>
    <row r="1027" hidden="1">
      <c r="A1027" s="47"/>
      <c r="B1027" s="47"/>
      <c r="C1027" s="48"/>
      <c r="D1027" s="48"/>
      <c r="E1027" s="48"/>
      <c r="F1027" s="48"/>
      <c r="G1027" s="48"/>
      <c r="H1027" s="49"/>
      <c r="I1027" s="49"/>
      <c r="J1027" s="49"/>
      <c r="K1027" s="49"/>
      <c r="L1027" s="49"/>
      <c r="M1027" s="49"/>
      <c r="N1027" s="49"/>
      <c r="O1027" s="48"/>
      <c r="P1027" s="48"/>
      <c r="Q1027" s="49"/>
      <c r="R1027" s="49"/>
      <c r="S1027" s="10"/>
      <c r="T1027" s="10"/>
      <c r="U1027" s="10"/>
      <c r="V1027" s="10"/>
      <c r="W1027" s="10"/>
      <c r="X1027" s="10"/>
      <c r="Y1027" s="10"/>
      <c r="Z1027" s="10"/>
      <c r="AA1027" s="10"/>
    </row>
    <row r="1028" hidden="1">
      <c r="A1028" s="47"/>
      <c r="B1028" s="47"/>
      <c r="C1028" s="48"/>
      <c r="D1028" s="48"/>
      <c r="E1028" s="48"/>
      <c r="F1028" s="48"/>
      <c r="G1028" s="48"/>
      <c r="H1028" s="49"/>
      <c r="I1028" s="49"/>
      <c r="J1028" s="49"/>
      <c r="K1028" s="49"/>
      <c r="L1028" s="49"/>
      <c r="M1028" s="49"/>
      <c r="N1028" s="49"/>
      <c r="O1028" s="48"/>
      <c r="P1028" s="48"/>
      <c r="Q1028" s="49"/>
      <c r="R1028" s="49"/>
      <c r="S1028" s="10"/>
      <c r="T1028" s="10"/>
      <c r="U1028" s="10"/>
      <c r="V1028" s="10"/>
      <c r="W1028" s="10"/>
      <c r="X1028" s="10"/>
      <c r="Y1028" s="10"/>
      <c r="Z1028" s="10"/>
      <c r="AA1028" s="10"/>
    </row>
    <row r="1029" hidden="1">
      <c r="A1029" s="47"/>
      <c r="B1029" s="47"/>
      <c r="C1029" s="48"/>
      <c r="D1029" s="48"/>
      <c r="E1029" s="48"/>
      <c r="F1029" s="48"/>
      <c r="G1029" s="48"/>
      <c r="H1029" s="49"/>
      <c r="I1029" s="49"/>
      <c r="J1029" s="49"/>
      <c r="K1029" s="49"/>
      <c r="L1029" s="49"/>
      <c r="M1029" s="49"/>
      <c r="N1029" s="49"/>
      <c r="O1029" s="48"/>
      <c r="P1029" s="48"/>
      <c r="Q1029" s="49"/>
      <c r="R1029" s="49"/>
      <c r="S1029" s="10"/>
      <c r="T1029" s="10"/>
      <c r="U1029" s="10"/>
      <c r="V1029" s="10"/>
      <c r="W1029" s="10"/>
      <c r="X1029" s="10"/>
      <c r="Y1029" s="10"/>
      <c r="Z1029" s="10"/>
      <c r="AA1029" s="10"/>
    </row>
    <row r="1030" hidden="1">
      <c r="A1030" s="47"/>
      <c r="B1030" s="47"/>
      <c r="C1030" s="48"/>
      <c r="D1030" s="48"/>
      <c r="E1030" s="48"/>
      <c r="F1030" s="48"/>
      <c r="G1030" s="48"/>
      <c r="H1030" s="49"/>
      <c r="I1030" s="49"/>
      <c r="J1030" s="49"/>
      <c r="K1030" s="49"/>
      <c r="L1030" s="49"/>
      <c r="M1030" s="49"/>
      <c r="N1030" s="49"/>
      <c r="O1030" s="48"/>
      <c r="P1030" s="48"/>
      <c r="Q1030" s="49"/>
      <c r="R1030" s="49"/>
      <c r="S1030" s="10"/>
      <c r="T1030" s="10"/>
      <c r="U1030" s="10"/>
      <c r="V1030" s="10"/>
      <c r="W1030" s="10"/>
      <c r="X1030" s="10"/>
      <c r="Y1030" s="10"/>
      <c r="Z1030" s="10"/>
      <c r="AA1030" s="10"/>
    </row>
    <row r="1031" hidden="1">
      <c r="A1031" s="47"/>
      <c r="B1031" s="47"/>
      <c r="C1031" s="48"/>
      <c r="D1031" s="48"/>
      <c r="E1031" s="48"/>
      <c r="F1031" s="48"/>
      <c r="G1031" s="48"/>
      <c r="H1031" s="49"/>
      <c r="I1031" s="49"/>
      <c r="J1031" s="49"/>
      <c r="K1031" s="49"/>
      <c r="L1031" s="49"/>
      <c r="M1031" s="49"/>
      <c r="N1031" s="49"/>
      <c r="O1031" s="48"/>
      <c r="P1031" s="48"/>
      <c r="Q1031" s="49"/>
      <c r="R1031" s="49"/>
      <c r="S1031" s="10"/>
      <c r="T1031" s="10"/>
      <c r="U1031" s="10"/>
      <c r="V1031" s="10"/>
      <c r="W1031" s="10"/>
      <c r="X1031" s="10"/>
      <c r="Y1031" s="10"/>
      <c r="Z1031" s="10"/>
      <c r="AA1031" s="10"/>
    </row>
    <row r="1032" hidden="1">
      <c r="A1032" s="47"/>
      <c r="B1032" s="47"/>
      <c r="C1032" s="48"/>
      <c r="D1032" s="48"/>
      <c r="E1032" s="48"/>
      <c r="F1032" s="48"/>
      <c r="G1032" s="48"/>
      <c r="H1032" s="49"/>
      <c r="I1032" s="49"/>
      <c r="J1032" s="49"/>
      <c r="K1032" s="49"/>
      <c r="L1032" s="49"/>
      <c r="M1032" s="49"/>
      <c r="N1032" s="49"/>
      <c r="O1032" s="48"/>
      <c r="P1032" s="48"/>
      <c r="Q1032" s="49"/>
      <c r="R1032" s="49"/>
      <c r="S1032" s="10"/>
      <c r="T1032" s="10"/>
      <c r="U1032" s="10"/>
      <c r="V1032" s="10"/>
      <c r="W1032" s="10"/>
      <c r="X1032" s="10"/>
      <c r="Y1032" s="10"/>
      <c r="Z1032" s="10"/>
      <c r="AA1032" s="10"/>
    </row>
    <row r="1033" hidden="1">
      <c r="A1033" s="47"/>
      <c r="B1033" s="47"/>
      <c r="C1033" s="48"/>
      <c r="D1033" s="48"/>
      <c r="E1033" s="48"/>
      <c r="F1033" s="48"/>
      <c r="G1033" s="48"/>
      <c r="H1033" s="49"/>
      <c r="I1033" s="49"/>
      <c r="J1033" s="49"/>
      <c r="K1033" s="49"/>
      <c r="L1033" s="49"/>
      <c r="M1033" s="49"/>
      <c r="N1033" s="49"/>
      <c r="O1033" s="48"/>
      <c r="P1033" s="48"/>
      <c r="Q1033" s="49"/>
      <c r="R1033" s="49"/>
      <c r="S1033" s="10"/>
      <c r="T1033" s="10"/>
      <c r="U1033" s="10"/>
      <c r="V1033" s="10"/>
      <c r="W1033" s="10"/>
      <c r="X1033" s="10"/>
      <c r="Y1033" s="10"/>
      <c r="Z1033" s="10"/>
      <c r="AA1033" s="10"/>
    </row>
    <row r="1034" hidden="1">
      <c r="A1034" s="47"/>
      <c r="B1034" s="47"/>
      <c r="C1034" s="48"/>
      <c r="D1034" s="48"/>
      <c r="E1034" s="48"/>
      <c r="F1034" s="48"/>
      <c r="G1034" s="48"/>
      <c r="H1034" s="49"/>
      <c r="I1034" s="49"/>
      <c r="J1034" s="49"/>
      <c r="K1034" s="49"/>
      <c r="L1034" s="49"/>
      <c r="M1034" s="49"/>
      <c r="N1034" s="49"/>
      <c r="O1034" s="48"/>
      <c r="P1034" s="48"/>
      <c r="Q1034" s="49"/>
      <c r="R1034" s="49"/>
      <c r="S1034" s="10"/>
      <c r="T1034" s="10"/>
      <c r="U1034" s="10"/>
      <c r="V1034" s="10"/>
      <c r="W1034" s="10"/>
      <c r="X1034" s="10"/>
      <c r="Y1034" s="10"/>
      <c r="Z1034" s="10"/>
      <c r="AA1034" s="10"/>
    </row>
    <row r="1035" hidden="1">
      <c r="A1035" s="47"/>
      <c r="B1035" s="47"/>
      <c r="C1035" s="48"/>
      <c r="D1035" s="48"/>
      <c r="E1035" s="48"/>
      <c r="F1035" s="48"/>
      <c r="G1035" s="48"/>
      <c r="H1035" s="49"/>
      <c r="I1035" s="49"/>
      <c r="J1035" s="49"/>
      <c r="K1035" s="49"/>
      <c r="L1035" s="49"/>
      <c r="M1035" s="49"/>
      <c r="N1035" s="49"/>
      <c r="O1035" s="48"/>
      <c r="P1035" s="48"/>
      <c r="Q1035" s="49"/>
      <c r="R1035" s="49"/>
      <c r="S1035" s="10"/>
      <c r="T1035" s="10"/>
      <c r="U1035" s="10"/>
      <c r="V1035" s="10"/>
      <c r="W1035" s="10"/>
      <c r="X1035" s="10"/>
      <c r="Y1035" s="10"/>
      <c r="Z1035" s="10"/>
      <c r="AA1035" s="10"/>
    </row>
    <row r="1036" hidden="1">
      <c r="A1036" s="47"/>
      <c r="B1036" s="47"/>
      <c r="C1036" s="48"/>
      <c r="D1036" s="48"/>
      <c r="E1036" s="48"/>
      <c r="F1036" s="48"/>
      <c r="G1036" s="48"/>
      <c r="H1036" s="49"/>
      <c r="I1036" s="49"/>
      <c r="J1036" s="49"/>
      <c r="K1036" s="49"/>
      <c r="L1036" s="49"/>
      <c r="M1036" s="49"/>
      <c r="N1036" s="49"/>
      <c r="O1036" s="48"/>
      <c r="P1036" s="48"/>
      <c r="Q1036" s="49"/>
      <c r="R1036" s="49"/>
      <c r="S1036" s="10"/>
      <c r="T1036" s="10"/>
      <c r="U1036" s="10"/>
      <c r="V1036" s="10"/>
      <c r="W1036" s="10"/>
      <c r="X1036" s="10"/>
      <c r="Y1036" s="10"/>
      <c r="Z1036" s="10"/>
      <c r="AA1036" s="10"/>
    </row>
    <row r="1037" hidden="1">
      <c r="A1037" s="47"/>
      <c r="B1037" s="47"/>
      <c r="C1037" s="48"/>
      <c r="D1037" s="48"/>
      <c r="E1037" s="48"/>
      <c r="F1037" s="48"/>
      <c r="G1037" s="48"/>
      <c r="H1037" s="49"/>
      <c r="I1037" s="49"/>
      <c r="J1037" s="49"/>
      <c r="K1037" s="49"/>
      <c r="L1037" s="49"/>
      <c r="M1037" s="49"/>
      <c r="N1037" s="49"/>
      <c r="O1037" s="48"/>
      <c r="P1037" s="48"/>
      <c r="Q1037" s="49"/>
      <c r="R1037" s="49"/>
      <c r="S1037" s="10"/>
      <c r="T1037" s="10"/>
      <c r="U1037" s="10"/>
      <c r="V1037" s="10"/>
      <c r="W1037" s="10"/>
      <c r="X1037" s="10"/>
      <c r="Y1037" s="10"/>
      <c r="Z1037" s="10"/>
      <c r="AA1037" s="10"/>
    </row>
    <row r="1038" hidden="1">
      <c r="A1038" s="47"/>
      <c r="B1038" s="47"/>
      <c r="C1038" s="48"/>
      <c r="D1038" s="48"/>
      <c r="E1038" s="48"/>
      <c r="F1038" s="48"/>
      <c r="G1038" s="48"/>
      <c r="H1038" s="49"/>
      <c r="I1038" s="49"/>
      <c r="J1038" s="49"/>
      <c r="K1038" s="49"/>
      <c r="L1038" s="49"/>
      <c r="M1038" s="49"/>
      <c r="N1038" s="49"/>
      <c r="O1038" s="48"/>
      <c r="P1038" s="48"/>
      <c r="Q1038" s="49"/>
      <c r="R1038" s="49"/>
      <c r="S1038" s="10"/>
      <c r="T1038" s="10"/>
      <c r="U1038" s="10"/>
      <c r="V1038" s="10"/>
      <c r="W1038" s="10"/>
      <c r="X1038" s="10"/>
      <c r="Y1038" s="10"/>
      <c r="Z1038" s="10"/>
      <c r="AA1038" s="10"/>
    </row>
    <row r="1039" hidden="1">
      <c r="A1039" s="47"/>
      <c r="B1039" s="47"/>
      <c r="C1039" s="48"/>
      <c r="D1039" s="48"/>
      <c r="E1039" s="48"/>
      <c r="F1039" s="48"/>
      <c r="G1039" s="48"/>
      <c r="H1039" s="49"/>
      <c r="I1039" s="49"/>
      <c r="J1039" s="49"/>
      <c r="K1039" s="49"/>
      <c r="L1039" s="49"/>
      <c r="M1039" s="49"/>
      <c r="N1039" s="49"/>
      <c r="O1039" s="48"/>
      <c r="P1039" s="48"/>
      <c r="Q1039" s="49"/>
      <c r="R1039" s="49"/>
      <c r="S1039" s="10"/>
      <c r="T1039" s="10"/>
      <c r="U1039" s="10"/>
      <c r="V1039" s="10"/>
      <c r="W1039" s="10"/>
      <c r="X1039" s="10"/>
      <c r="Y1039" s="10"/>
      <c r="Z1039" s="10"/>
      <c r="AA1039" s="10"/>
    </row>
    <row r="1040" hidden="1">
      <c r="A1040" s="47"/>
      <c r="B1040" s="47"/>
      <c r="C1040" s="48"/>
      <c r="D1040" s="48"/>
      <c r="E1040" s="48"/>
      <c r="F1040" s="48"/>
      <c r="G1040" s="48"/>
      <c r="H1040" s="49"/>
      <c r="I1040" s="49"/>
      <c r="J1040" s="49"/>
      <c r="K1040" s="49"/>
      <c r="L1040" s="49"/>
      <c r="M1040" s="49"/>
      <c r="N1040" s="49"/>
      <c r="O1040" s="48"/>
      <c r="P1040" s="48"/>
      <c r="Q1040" s="49"/>
      <c r="R1040" s="49"/>
      <c r="S1040" s="10"/>
      <c r="T1040" s="10"/>
      <c r="U1040" s="10"/>
      <c r="V1040" s="10"/>
      <c r="W1040" s="10"/>
      <c r="X1040" s="10"/>
      <c r="Y1040" s="10"/>
      <c r="Z1040" s="10"/>
      <c r="AA1040" s="10"/>
    </row>
    <row r="1041" hidden="1">
      <c r="A1041" s="47"/>
      <c r="B1041" s="47"/>
      <c r="C1041" s="48"/>
      <c r="D1041" s="48"/>
      <c r="E1041" s="48"/>
      <c r="F1041" s="48"/>
      <c r="G1041" s="48"/>
      <c r="H1041" s="49"/>
      <c r="I1041" s="49"/>
      <c r="J1041" s="49"/>
      <c r="K1041" s="49"/>
      <c r="L1041" s="49"/>
      <c r="M1041" s="49"/>
      <c r="N1041" s="49"/>
      <c r="O1041" s="48"/>
      <c r="P1041" s="48"/>
      <c r="Q1041" s="49"/>
      <c r="R1041" s="49"/>
      <c r="S1041" s="10"/>
      <c r="T1041" s="10"/>
      <c r="U1041" s="10"/>
      <c r="V1041" s="10"/>
      <c r="W1041" s="10"/>
      <c r="X1041" s="10"/>
      <c r="Y1041" s="10"/>
      <c r="Z1041" s="10"/>
      <c r="AA1041" s="10"/>
    </row>
    <row r="1042" hidden="1">
      <c r="A1042" s="47"/>
      <c r="B1042" s="47"/>
      <c r="C1042" s="48"/>
      <c r="D1042" s="48"/>
      <c r="E1042" s="48"/>
      <c r="F1042" s="48"/>
      <c r="G1042" s="48"/>
      <c r="H1042" s="49"/>
      <c r="I1042" s="49"/>
      <c r="J1042" s="49"/>
      <c r="K1042" s="49"/>
      <c r="L1042" s="49"/>
      <c r="M1042" s="49"/>
      <c r="N1042" s="49"/>
      <c r="O1042" s="48"/>
      <c r="P1042" s="48"/>
      <c r="Q1042" s="49"/>
      <c r="R1042" s="49"/>
      <c r="S1042" s="10"/>
      <c r="T1042" s="10"/>
      <c r="U1042" s="10"/>
      <c r="V1042" s="10"/>
      <c r="W1042" s="10"/>
      <c r="X1042" s="10"/>
      <c r="Y1042" s="10"/>
      <c r="Z1042" s="10"/>
      <c r="AA1042" s="10"/>
    </row>
    <row r="1043" hidden="1">
      <c r="A1043" s="47"/>
      <c r="B1043" s="47"/>
      <c r="C1043" s="48"/>
      <c r="D1043" s="48"/>
      <c r="E1043" s="48"/>
      <c r="F1043" s="48"/>
      <c r="G1043" s="48"/>
      <c r="H1043" s="49"/>
      <c r="I1043" s="49"/>
      <c r="J1043" s="49"/>
      <c r="K1043" s="49"/>
      <c r="L1043" s="49"/>
      <c r="M1043" s="49"/>
      <c r="N1043" s="49"/>
      <c r="O1043" s="48"/>
      <c r="P1043" s="48"/>
      <c r="Q1043" s="49"/>
      <c r="R1043" s="49"/>
      <c r="S1043" s="10"/>
      <c r="T1043" s="10"/>
      <c r="U1043" s="10"/>
      <c r="V1043" s="10"/>
      <c r="W1043" s="10"/>
      <c r="X1043" s="10"/>
      <c r="Y1043" s="10"/>
      <c r="Z1043" s="10"/>
      <c r="AA1043" s="10"/>
    </row>
    <row r="1044" hidden="1">
      <c r="A1044" s="47"/>
      <c r="B1044" s="47"/>
      <c r="C1044" s="48"/>
      <c r="D1044" s="48"/>
      <c r="E1044" s="48"/>
      <c r="F1044" s="48"/>
      <c r="G1044" s="48"/>
      <c r="H1044" s="49"/>
      <c r="I1044" s="49"/>
      <c r="J1044" s="49"/>
      <c r="K1044" s="49"/>
      <c r="L1044" s="49"/>
      <c r="M1044" s="49"/>
      <c r="N1044" s="49"/>
      <c r="O1044" s="48"/>
      <c r="P1044" s="48"/>
      <c r="Q1044" s="49"/>
      <c r="R1044" s="49"/>
      <c r="S1044" s="10"/>
      <c r="T1044" s="10"/>
      <c r="U1044" s="10"/>
      <c r="V1044" s="10"/>
      <c r="W1044" s="10"/>
      <c r="X1044" s="10"/>
      <c r="Y1044" s="10"/>
      <c r="Z1044" s="10"/>
      <c r="AA1044" s="10"/>
    </row>
    <row r="1045" hidden="1">
      <c r="A1045" s="47"/>
      <c r="B1045" s="47"/>
      <c r="C1045" s="48"/>
      <c r="D1045" s="48"/>
      <c r="E1045" s="48"/>
      <c r="F1045" s="48"/>
      <c r="G1045" s="48"/>
      <c r="H1045" s="49"/>
      <c r="I1045" s="49"/>
      <c r="J1045" s="49"/>
      <c r="K1045" s="49"/>
      <c r="L1045" s="49"/>
      <c r="M1045" s="49"/>
      <c r="N1045" s="49"/>
      <c r="O1045" s="48"/>
      <c r="P1045" s="48"/>
      <c r="Q1045" s="49"/>
      <c r="R1045" s="49"/>
      <c r="S1045" s="10"/>
      <c r="T1045" s="10"/>
      <c r="U1045" s="10"/>
      <c r="V1045" s="10"/>
      <c r="W1045" s="10"/>
      <c r="X1045" s="10"/>
      <c r="Y1045" s="10"/>
      <c r="Z1045" s="10"/>
      <c r="AA1045" s="10"/>
    </row>
    <row r="1046" hidden="1">
      <c r="A1046" s="47"/>
      <c r="B1046" s="47"/>
      <c r="C1046" s="48"/>
      <c r="D1046" s="48"/>
      <c r="E1046" s="48"/>
      <c r="F1046" s="48"/>
      <c r="G1046" s="48"/>
      <c r="H1046" s="49"/>
      <c r="I1046" s="49"/>
      <c r="J1046" s="49"/>
      <c r="K1046" s="49"/>
      <c r="L1046" s="49"/>
      <c r="M1046" s="49"/>
      <c r="N1046" s="49"/>
      <c r="O1046" s="48"/>
      <c r="P1046" s="48"/>
      <c r="Q1046" s="49"/>
      <c r="R1046" s="49"/>
      <c r="S1046" s="10"/>
      <c r="T1046" s="10"/>
      <c r="U1046" s="10"/>
      <c r="V1046" s="10"/>
      <c r="W1046" s="10"/>
      <c r="X1046" s="10"/>
      <c r="Y1046" s="10"/>
      <c r="Z1046" s="10"/>
      <c r="AA1046" s="10"/>
    </row>
    <row r="1047" hidden="1">
      <c r="A1047" s="47"/>
      <c r="B1047" s="47"/>
      <c r="C1047" s="48"/>
      <c r="D1047" s="48"/>
      <c r="E1047" s="48"/>
      <c r="F1047" s="48"/>
      <c r="G1047" s="48"/>
      <c r="H1047" s="49"/>
      <c r="I1047" s="49"/>
      <c r="J1047" s="49"/>
      <c r="K1047" s="49"/>
      <c r="L1047" s="49"/>
      <c r="M1047" s="49"/>
      <c r="N1047" s="49"/>
      <c r="O1047" s="48"/>
      <c r="P1047" s="48"/>
      <c r="Q1047" s="49"/>
      <c r="R1047" s="49"/>
      <c r="S1047" s="10"/>
      <c r="T1047" s="10"/>
      <c r="U1047" s="10"/>
      <c r="V1047" s="10"/>
      <c r="W1047" s="10"/>
      <c r="X1047" s="10"/>
      <c r="Y1047" s="10"/>
      <c r="Z1047" s="10"/>
      <c r="AA1047" s="10"/>
    </row>
    <row r="1048" hidden="1">
      <c r="A1048" s="47"/>
      <c r="B1048" s="47"/>
      <c r="C1048" s="48"/>
      <c r="D1048" s="48"/>
      <c r="E1048" s="48"/>
      <c r="F1048" s="48"/>
      <c r="G1048" s="48"/>
      <c r="H1048" s="49"/>
      <c r="I1048" s="49"/>
      <c r="J1048" s="49"/>
      <c r="K1048" s="49"/>
      <c r="L1048" s="49"/>
      <c r="M1048" s="49"/>
      <c r="N1048" s="49"/>
      <c r="O1048" s="48"/>
      <c r="P1048" s="48"/>
      <c r="Q1048" s="49"/>
      <c r="R1048" s="49"/>
      <c r="S1048" s="10"/>
      <c r="T1048" s="10"/>
      <c r="U1048" s="10"/>
      <c r="V1048" s="10"/>
      <c r="W1048" s="10"/>
      <c r="X1048" s="10"/>
      <c r="Y1048" s="10"/>
      <c r="Z1048" s="10"/>
      <c r="AA1048" s="10"/>
    </row>
    <row r="1049" hidden="1">
      <c r="A1049" s="47"/>
      <c r="B1049" s="47"/>
      <c r="C1049" s="48"/>
      <c r="D1049" s="48"/>
      <c r="E1049" s="48"/>
      <c r="F1049" s="48"/>
      <c r="G1049" s="48"/>
      <c r="H1049" s="49"/>
      <c r="I1049" s="49"/>
      <c r="J1049" s="49"/>
      <c r="K1049" s="49"/>
      <c r="L1049" s="49"/>
      <c r="M1049" s="49"/>
      <c r="N1049" s="49"/>
      <c r="O1049" s="48"/>
      <c r="P1049" s="48"/>
      <c r="Q1049" s="49"/>
      <c r="R1049" s="49"/>
      <c r="S1049" s="10"/>
      <c r="T1049" s="10"/>
      <c r="U1049" s="10"/>
      <c r="V1049" s="10"/>
      <c r="W1049" s="10"/>
      <c r="X1049" s="10"/>
      <c r="Y1049" s="10"/>
      <c r="Z1049" s="10"/>
      <c r="AA1049" s="10"/>
    </row>
    <row r="1050" hidden="1">
      <c r="A1050" s="47"/>
      <c r="B1050" s="47"/>
      <c r="C1050" s="48"/>
      <c r="D1050" s="48"/>
      <c r="E1050" s="48"/>
      <c r="F1050" s="48"/>
      <c r="G1050" s="48"/>
      <c r="H1050" s="49"/>
      <c r="I1050" s="49"/>
      <c r="J1050" s="49"/>
      <c r="K1050" s="49"/>
      <c r="L1050" s="49"/>
      <c r="M1050" s="49"/>
      <c r="N1050" s="49"/>
      <c r="O1050" s="48"/>
      <c r="P1050" s="48"/>
      <c r="Q1050" s="49"/>
      <c r="R1050" s="49"/>
      <c r="S1050" s="10"/>
      <c r="T1050" s="10"/>
      <c r="U1050" s="10"/>
      <c r="V1050" s="10"/>
      <c r="W1050" s="10"/>
      <c r="X1050" s="10"/>
      <c r="Y1050" s="10"/>
      <c r="Z1050" s="10"/>
      <c r="AA1050" s="10"/>
    </row>
    <row r="1051" hidden="1">
      <c r="A1051" s="47"/>
      <c r="B1051" s="47"/>
      <c r="C1051" s="48"/>
      <c r="D1051" s="48"/>
      <c r="E1051" s="48"/>
      <c r="F1051" s="48"/>
      <c r="G1051" s="48"/>
      <c r="H1051" s="49"/>
      <c r="I1051" s="49"/>
      <c r="J1051" s="49"/>
      <c r="K1051" s="49"/>
      <c r="L1051" s="49"/>
      <c r="M1051" s="49"/>
      <c r="N1051" s="49"/>
      <c r="O1051" s="48"/>
      <c r="P1051" s="48"/>
      <c r="Q1051" s="49"/>
      <c r="R1051" s="49"/>
      <c r="S1051" s="10"/>
      <c r="T1051" s="10"/>
      <c r="U1051" s="10"/>
      <c r="V1051" s="10"/>
      <c r="W1051" s="10"/>
      <c r="X1051" s="10"/>
      <c r="Y1051" s="10"/>
      <c r="Z1051" s="10"/>
      <c r="AA1051" s="10"/>
    </row>
    <row r="1052" hidden="1">
      <c r="A1052" s="47"/>
      <c r="B1052" s="47"/>
      <c r="C1052" s="48"/>
      <c r="D1052" s="48"/>
      <c r="E1052" s="48"/>
      <c r="F1052" s="48"/>
      <c r="G1052" s="48"/>
      <c r="H1052" s="49"/>
      <c r="I1052" s="49"/>
      <c r="J1052" s="49"/>
      <c r="K1052" s="49"/>
      <c r="L1052" s="49"/>
      <c r="M1052" s="49"/>
      <c r="N1052" s="49"/>
      <c r="O1052" s="48"/>
      <c r="P1052" s="48"/>
      <c r="Q1052" s="49"/>
      <c r="R1052" s="49"/>
      <c r="S1052" s="10"/>
      <c r="T1052" s="10"/>
      <c r="U1052" s="10"/>
      <c r="V1052" s="10"/>
      <c r="W1052" s="10"/>
      <c r="X1052" s="10"/>
      <c r="Y1052" s="10"/>
      <c r="Z1052" s="10"/>
      <c r="AA1052" s="10"/>
    </row>
    <row r="1053" hidden="1">
      <c r="A1053" s="47"/>
      <c r="B1053" s="47"/>
      <c r="C1053" s="48"/>
      <c r="D1053" s="48"/>
      <c r="E1053" s="48"/>
      <c r="F1053" s="48"/>
      <c r="G1053" s="48"/>
      <c r="H1053" s="49"/>
      <c r="I1053" s="49"/>
      <c r="J1053" s="49"/>
      <c r="K1053" s="49"/>
      <c r="L1053" s="49"/>
      <c r="M1053" s="49"/>
      <c r="N1053" s="49"/>
      <c r="O1053" s="48"/>
      <c r="P1053" s="48"/>
      <c r="Q1053" s="49"/>
      <c r="R1053" s="49"/>
      <c r="S1053" s="10"/>
      <c r="T1053" s="10"/>
      <c r="U1053" s="10"/>
      <c r="V1053" s="10"/>
      <c r="W1053" s="10"/>
      <c r="X1053" s="10"/>
      <c r="Y1053" s="10"/>
      <c r="Z1053" s="10"/>
      <c r="AA1053" s="10"/>
    </row>
    <row r="1054" hidden="1">
      <c r="A1054" s="47"/>
      <c r="B1054" s="47"/>
      <c r="C1054" s="48"/>
      <c r="D1054" s="48"/>
      <c r="E1054" s="48"/>
      <c r="F1054" s="48"/>
      <c r="G1054" s="48"/>
      <c r="H1054" s="49"/>
      <c r="I1054" s="49"/>
      <c r="J1054" s="49"/>
      <c r="K1054" s="49"/>
      <c r="L1054" s="49"/>
      <c r="M1054" s="49"/>
      <c r="N1054" s="49"/>
      <c r="O1054" s="48"/>
      <c r="P1054" s="48"/>
      <c r="Q1054" s="49"/>
      <c r="R1054" s="49"/>
      <c r="S1054" s="10"/>
      <c r="T1054" s="10"/>
      <c r="U1054" s="10"/>
      <c r="V1054" s="10"/>
      <c r="W1054" s="10"/>
      <c r="X1054" s="10"/>
      <c r="Y1054" s="10"/>
      <c r="Z1054" s="10"/>
      <c r="AA1054" s="10"/>
    </row>
    <row r="1055" hidden="1">
      <c r="A1055" s="47"/>
      <c r="B1055" s="47"/>
      <c r="C1055" s="48"/>
      <c r="D1055" s="48"/>
      <c r="E1055" s="48"/>
      <c r="F1055" s="48"/>
      <c r="G1055" s="48"/>
      <c r="H1055" s="49"/>
      <c r="I1055" s="49"/>
      <c r="J1055" s="49"/>
      <c r="K1055" s="49"/>
      <c r="L1055" s="49"/>
      <c r="M1055" s="49"/>
      <c r="N1055" s="49"/>
      <c r="O1055" s="48"/>
      <c r="P1055" s="48"/>
      <c r="Q1055" s="49"/>
      <c r="R1055" s="49"/>
      <c r="S1055" s="10"/>
      <c r="T1055" s="10"/>
      <c r="U1055" s="10"/>
      <c r="V1055" s="10"/>
      <c r="W1055" s="10"/>
      <c r="X1055" s="10"/>
      <c r="Y1055" s="10"/>
      <c r="Z1055" s="10"/>
      <c r="AA1055" s="10"/>
    </row>
    <row r="1056" hidden="1">
      <c r="A1056" s="47"/>
      <c r="B1056" s="47"/>
      <c r="C1056" s="48"/>
      <c r="D1056" s="48"/>
      <c r="E1056" s="48"/>
      <c r="F1056" s="48"/>
      <c r="G1056" s="48"/>
      <c r="H1056" s="49"/>
      <c r="I1056" s="49"/>
      <c r="J1056" s="49"/>
      <c r="K1056" s="49"/>
      <c r="L1056" s="49"/>
      <c r="M1056" s="49"/>
      <c r="N1056" s="49"/>
      <c r="O1056" s="48"/>
      <c r="P1056" s="48"/>
      <c r="Q1056" s="49"/>
      <c r="R1056" s="49"/>
      <c r="S1056" s="10"/>
      <c r="T1056" s="10"/>
      <c r="U1056" s="10"/>
      <c r="V1056" s="10"/>
      <c r="W1056" s="10"/>
      <c r="X1056" s="10"/>
      <c r="Y1056" s="10"/>
      <c r="Z1056" s="10"/>
      <c r="AA1056" s="10"/>
    </row>
    <row r="1057" hidden="1">
      <c r="A1057" s="47"/>
      <c r="B1057" s="47"/>
      <c r="C1057" s="48"/>
      <c r="D1057" s="48"/>
      <c r="E1057" s="48"/>
      <c r="F1057" s="48"/>
      <c r="G1057" s="48"/>
      <c r="H1057" s="49"/>
      <c r="I1057" s="49"/>
      <c r="J1057" s="49"/>
      <c r="K1057" s="49"/>
      <c r="L1057" s="49"/>
      <c r="M1057" s="49"/>
      <c r="N1057" s="49"/>
      <c r="O1057" s="48"/>
      <c r="P1057" s="48"/>
      <c r="Q1057" s="49"/>
      <c r="R1057" s="49"/>
      <c r="S1057" s="10"/>
      <c r="T1057" s="10"/>
      <c r="U1057" s="10"/>
      <c r="V1057" s="10"/>
      <c r="W1057" s="10"/>
      <c r="X1057" s="10"/>
      <c r="Y1057" s="10"/>
      <c r="Z1057" s="10"/>
      <c r="AA1057" s="10"/>
    </row>
    <row r="1058" hidden="1">
      <c r="A1058" s="47"/>
      <c r="B1058" s="47"/>
      <c r="C1058" s="48"/>
      <c r="D1058" s="48"/>
      <c r="E1058" s="48"/>
      <c r="F1058" s="48"/>
      <c r="G1058" s="48"/>
      <c r="H1058" s="49"/>
      <c r="I1058" s="49"/>
      <c r="J1058" s="49"/>
      <c r="K1058" s="49"/>
      <c r="L1058" s="49"/>
      <c r="M1058" s="49"/>
      <c r="N1058" s="49"/>
      <c r="O1058" s="48"/>
      <c r="P1058" s="48"/>
      <c r="Q1058" s="49"/>
      <c r="R1058" s="49"/>
      <c r="S1058" s="10"/>
      <c r="T1058" s="10"/>
      <c r="U1058" s="10"/>
      <c r="V1058" s="10"/>
      <c r="W1058" s="10"/>
      <c r="X1058" s="10"/>
      <c r="Y1058" s="10"/>
      <c r="Z1058" s="10"/>
      <c r="AA1058" s="10"/>
    </row>
    <row r="1059" hidden="1">
      <c r="A1059" s="47"/>
      <c r="B1059" s="47"/>
      <c r="C1059" s="48"/>
      <c r="D1059" s="48"/>
      <c r="E1059" s="48"/>
      <c r="F1059" s="48"/>
      <c r="G1059" s="48"/>
      <c r="H1059" s="49"/>
      <c r="I1059" s="49"/>
      <c r="J1059" s="49"/>
      <c r="K1059" s="49"/>
      <c r="L1059" s="49"/>
      <c r="M1059" s="49"/>
      <c r="N1059" s="49"/>
      <c r="O1059" s="48"/>
      <c r="P1059" s="48"/>
      <c r="Q1059" s="49"/>
      <c r="R1059" s="49"/>
      <c r="S1059" s="10"/>
      <c r="T1059" s="10"/>
      <c r="U1059" s="10"/>
      <c r="V1059" s="10"/>
      <c r="W1059" s="10"/>
      <c r="X1059" s="10"/>
      <c r="Y1059" s="10"/>
      <c r="Z1059" s="10"/>
      <c r="AA1059" s="10"/>
    </row>
    <row r="1060" hidden="1">
      <c r="A1060" s="47"/>
      <c r="B1060" s="47"/>
      <c r="C1060" s="48"/>
      <c r="D1060" s="48"/>
      <c r="E1060" s="48"/>
      <c r="F1060" s="48"/>
      <c r="G1060" s="48"/>
      <c r="H1060" s="49"/>
      <c r="I1060" s="49"/>
      <c r="J1060" s="49"/>
      <c r="K1060" s="49"/>
      <c r="L1060" s="49"/>
      <c r="M1060" s="49"/>
      <c r="N1060" s="49"/>
      <c r="O1060" s="48"/>
      <c r="P1060" s="48"/>
      <c r="Q1060" s="49"/>
      <c r="R1060" s="49"/>
      <c r="S1060" s="10"/>
      <c r="T1060" s="10"/>
      <c r="U1060" s="10"/>
      <c r="V1060" s="10"/>
      <c r="W1060" s="10"/>
      <c r="X1060" s="10"/>
      <c r="Y1060" s="10"/>
      <c r="Z1060" s="10"/>
      <c r="AA1060" s="10"/>
    </row>
    <row r="1061" hidden="1">
      <c r="A1061" s="47"/>
      <c r="B1061" s="47"/>
      <c r="C1061" s="48"/>
      <c r="D1061" s="48"/>
      <c r="E1061" s="48"/>
      <c r="F1061" s="48"/>
      <c r="G1061" s="48"/>
      <c r="H1061" s="49"/>
      <c r="I1061" s="49"/>
      <c r="J1061" s="49"/>
      <c r="K1061" s="49"/>
      <c r="L1061" s="49"/>
      <c r="M1061" s="49"/>
      <c r="N1061" s="49"/>
      <c r="O1061" s="48"/>
      <c r="P1061" s="48"/>
      <c r="Q1061" s="49"/>
      <c r="R1061" s="49"/>
      <c r="S1061" s="10"/>
      <c r="T1061" s="10"/>
      <c r="U1061" s="10"/>
      <c r="V1061" s="10"/>
      <c r="W1061" s="10"/>
      <c r="X1061" s="10"/>
      <c r="Y1061" s="10"/>
      <c r="Z1061" s="10"/>
      <c r="AA1061" s="10"/>
    </row>
    <row r="1062" hidden="1">
      <c r="A1062" s="47"/>
      <c r="B1062" s="47"/>
      <c r="C1062" s="48"/>
      <c r="D1062" s="48"/>
      <c r="E1062" s="48"/>
      <c r="F1062" s="48"/>
      <c r="G1062" s="48"/>
      <c r="H1062" s="49"/>
      <c r="I1062" s="49"/>
      <c r="J1062" s="49"/>
      <c r="K1062" s="49"/>
      <c r="L1062" s="49"/>
      <c r="M1062" s="49"/>
      <c r="N1062" s="49"/>
      <c r="O1062" s="48"/>
      <c r="P1062" s="48"/>
      <c r="Q1062" s="49"/>
      <c r="R1062" s="49"/>
      <c r="S1062" s="10"/>
      <c r="T1062" s="10"/>
      <c r="U1062" s="10"/>
      <c r="V1062" s="10"/>
      <c r="W1062" s="10"/>
      <c r="X1062" s="10"/>
      <c r="Y1062" s="10"/>
      <c r="Z1062" s="10"/>
      <c r="AA1062" s="10"/>
    </row>
    <row r="1063" hidden="1">
      <c r="A1063" s="47"/>
      <c r="B1063" s="47"/>
      <c r="C1063" s="48"/>
      <c r="D1063" s="48"/>
      <c r="E1063" s="48"/>
      <c r="F1063" s="48"/>
      <c r="G1063" s="48"/>
      <c r="H1063" s="49"/>
      <c r="I1063" s="49"/>
      <c r="J1063" s="49"/>
      <c r="K1063" s="49"/>
      <c r="L1063" s="49"/>
      <c r="M1063" s="49"/>
      <c r="N1063" s="49"/>
      <c r="O1063" s="48"/>
      <c r="P1063" s="48"/>
      <c r="Q1063" s="49"/>
      <c r="R1063" s="49"/>
      <c r="S1063" s="10"/>
      <c r="T1063" s="10"/>
      <c r="U1063" s="10"/>
      <c r="V1063" s="10"/>
      <c r="W1063" s="10"/>
      <c r="X1063" s="10"/>
      <c r="Y1063" s="10"/>
      <c r="Z1063" s="10"/>
      <c r="AA1063" s="10"/>
    </row>
    <row r="1064" hidden="1">
      <c r="A1064" s="47"/>
      <c r="B1064" s="47"/>
      <c r="C1064" s="48"/>
      <c r="D1064" s="48"/>
      <c r="E1064" s="48"/>
      <c r="F1064" s="48"/>
      <c r="G1064" s="48"/>
      <c r="H1064" s="49"/>
      <c r="I1064" s="49"/>
      <c r="J1064" s="49"/>
      <c r="K1064" s="49"/>
      <c r="L1064" s="49"/>
      <c r="M1064" s="49"/>
      <c r="N1064" s="49"/>
      <c r="O1064" s="48"/>
      <c r="P1064" s="48"/>
      <c r="Q1064" s="49"/>
      <c r="R1064" s="49"/>
      <c r="S1064" s="10"/>
      <c r="T1064" s="10"/>
      <c r="U1064" s="10"/>
      <c r="V1064" s="10"/>
      <c r="W1064" s="10"/>
      <c r="X1064" s="10"/>
      <c r="Y1064" s="10"/>
      <c r="Z1064" s="10"/>
      <c r="AA1064" s="10"/>
    </row>
    <row r="1065" hidden="1">
      <c r="A1065" s="47"/>
      <c r="B1065" s="47"/>
      <c r="C1065" s="48"/>
      <c r="D1065" s="48"/>
      <c r="E1065" s="48"/>
      <c r="F1065" s="48"/>
      <c r="G1065" s="48"/>
      <c r="H1065" s="49"/>
      <c r="I1065" s="49"/>
      <c r="J1065" s="49"/>
      <c r="K1065" s="49"/>
      <c r="L1065" s="49"/>
      <c r="M1065" s="49"/>
      <c r="N1065" s="49"/>
      <c r="O1065" s="48"/>
      <c r="P1065" s="48"/>
      <c r="Q1065" s="49"/>
      <c r="R1065" s="49"/>
      <c r="S1065" s="10"/>
      <c r="T1065" s="10"/>
      <c r="U1065" s="10"/>
      <c r="V1065" s="10"/>
      <c r="W1065" s="10"/>
      <c r="X1065" s="10"/>
      <c r="Y1065" s="10"/>
      <c r="Z1065" s="10"/>
      <c r="AA1065" s="10"/>
    </row>
    <row r="1066" hidden="1">
      <c r="A1066" s="47"/>
      <c r="B1066" s="47"/>
      <c r="C1066" s="48"/>
      <c r="D1066" s="48"/>
      <c r="E1066" s="48"/>
      <c r="F1066" s="48"/>
      <c r="G1066" s="48"/>
      <c r="H1066" s="49"/>
      <c r="I1066" s="49"/>
      <c r="J1066" s="49"/>
      <c r="K1066" s="49"/>
      <c r="L1066" s="49"/>
      <c r="M1066" s="49"/>
      <c r="N1066" s="49"/>
      <c r="O1066" s="48"/>
      <c r="P1066" s="48"/>
      <c r="Q1066" s="49"/>
      <c r="R1066" s="49"/>
      <c r="S1066" s="10"/>
      <c r="T1066" s="10"/>
      <c r="U1066" s="10"/>
      <c r="V1066" s="10"/>
      <c r="W1066" s="10"/>
      <c r="X1066" s="10"/>
      <c r="Y1066" s="10"/>
      <c r="Z1066" s="10"/>
      <c r="AA1066" s="10"/>
    </row>
    <row r="1067" hidden="1">
      <c r="A1067" s="47"/>
      <c r="B1067" s="47"/>
      <c r="C1067" s="48"/>
      <c r="D1067" s="48"/>
      <c r="E1067" s="48"/>
      <c r="F1067" s="48"/>
      <c r="G1067" s="48"/>
      <c r="H1067" s="49"/>
      <c r="I1067" s="49"/>
      <c r="J1067" s="49"/>
      <c r="K1067" s="49"/>
      <c r="L1067" s="49"/>
      <c r="M1067" s="49"/>
      <c r="N1067" s="49"/>
      <c r="O1067" s="48"/>
      <c r="P1067" s="48"/>
      <c r="Q1067" s="49"/>
      <c r="R1067" s="49"/>
      <c r="S1067" s="10"/>
      <c r="T1067" s="10"/>
      <c r="U1067" s="10"/>
      <c r="V1067" s="10"/>
      <c r="W1067" s="10"/>
      <c r="X1067" s="10"/>
      <c r="Y1067" s="10"/>
      <c r="Z1067" s="10"/>
      <c r="AA1067" s="10"/>
    </row>
    <row r="1068" hidden="1">
      <c r="A1068" s="47"/>
      <c r="B1068" s="47"/>
      <c r="C1068" s="48"/>
      <c r="D1068" s="48"/>
      <c r="E1068" s="48"/>
      <c r="F1068" s="48"/>
      <c r="G1068" s="48"/>
      <c r="H1068" s="49"/>
      <c r="I1068" s="49"/>
      <c r="J1068" s="49"/>
      <c r="K1068" s="49"/>
      <c r="L1068" s="49"/>
      <c r="M1068" s="49"/>
      <c r="N1068" s="49"/>
      <c r="O1068" s="48"/>
      <c r="P1068" s="48"/>
      <c r="Q1068" s="49"/>
      <c r="R1068" s="49"/>
      <c r="S1068" s="10"/>
      <c r="T1068" s="10"/>
      <c r="U1068" s="10"/>
      <c r="V1068" s="10"/>
      <c r="W1068" s="10"/>
      <c r="X1068" s="10"/>
      <c r="Y1068" s="10"/>
      <c r="Z1068" s="10"/>
      <c r="AA1068" s="10"/>
    </row>
    <row r="1069" hidden="1">
      <c r="A1069" s="47"/>
      <c r="B1069" s="47"/>
      <c r="C1069" s="48"/>
      <c r="D1069" s="48"/>
      <c r="E1069" s="48"/>
      <c r="F1069" s="48"/>
      <c r="G1069" s="48"/>
      <c r="H1069" s="49"/>
      <c r="I1069" s="49"/>
      <c r="J1069" s="49"/>
      <c r="K1069" s="49"/>
      <c r="L1069" s="49"/>
      <c r="M1069" s="49"/>
      <c r="N1069" s="49"/>
      <c r="O1069" s="48"/>
      <c r="P1069" s="48"/>
      <c r="Q1069" s="49"/>
      <c r="R1069" s="49"/>
      <c r="S1069" s="10"/>
      <c r="T1069" s="10"/>
      <c r="U1069" s="10"/>
      <c r="V1069" s="10"/>
      <c r="W1069" s="10"/>
      <c r="X1069" s="10"/>
      <c r="Y1069" s="10"/>
      <c r="Z1069" s="10"/>
      <c r="AA1069" s="10"/>
    </row>
    <row r="1070" hidden="1">
      <c r="A1070" s="47"/>
      <c r="B1070" s="47"/>
      <c r="C1070" s="48"/>
      <c r="D1070" s="48"/>
      <c r="E1070" s="48"/>
      <c r="F1070" s="48"/>
      <c r="G1070" s="48"/>
      <c r="H1070" s="49"/>
      <c r="I1070" s="49"/>
      <c r="J1070" s="49"/>
      <c r="K1070" s="49"/>
      <c r="L1070" s="49"/>
      <c r="M1070" s="49"/>
      <c r="N1070" s="49"/>
      <c r="O1070" s="48"/>
      <c r="P1070" s="48"/>
      <c r="Q1070" s="49"/>
      <c r="R1070" s="49"/>
      <c r="S1070" s="10"/>
      <c r="T1070" s="10"/>
      <c r="U1070" s="10"/>
      <c r="V1070" s="10"/>
      <c r="W1070" s="10"/>
      <c r="X1070" s="10"/>
      <c r="Y1070" s="10"/>
      <c r="Z1070" s="10"/>
      <c r="AA1070" s="10"/>
    </row>
    <row r="1071" hidden="1">
      <c r="A1071" s="47"/>
      <c r="B1071" s="47"/>
      <c r="C1071" s="48"/>
      <c r="D1071" s="48"/>
      <c r="E1071" s="48"/>
      <c r="F1071" s="48"/>
      <c r="G1071" s="48"/>
      <c r="H1071" s="49"/>
      <c r="I1071" s="49"/>
      <c r="J1071" s="49"/>
      <c r="K1071" s="49"/>
      <c r="L1071" s="49"/>
      <c r="M1071" s="49"/>
      <c r="N1071" s="49"/>
      <c r="O1071" s="48"/>
      <c r="P1071" s="48"/>
      <c r="Q1071" s="49"/>
      <c r="R1071" s="49"/>
      <c r="S1071" s="10"/>
      <c r="T1071" s="10"/>
      <c r="U1071" s="10"/>
      <c r="V1071" s="10"/>
      <c r="W1071" s="10"/>
      <c r="X1071" s="10"/>
      <c r="Y1071" s="10"/>
      <c r="Z1071" s="10"/>
      <c r="AA1071" s="10"/>
    </row>
    <row r="1072" hidden="1">
      <c r="A1072" s="47"/>
      <c r="B1072" s="47"/>
      <c r="C1072" s="48"/>
      <c r="D1072" s="48"/>
      <c r="E1072" s="48"/>
      <c r="F1072" s="48"/>
      <c r="G1072" s="48"/>
      <c r="H1072" s="49"/>
      <c r="I1072" s="49"/>
      <c r="J1072" s="49"/>
      <c r="K1072" s="49"/>
      <c r="L1072" s="49"/>
      <c r="M1072" s="49"/>
      <c r="N1072" s="49"/>
      <c r="O1072" s="48"/>
      <c r="P1072" s="48"/>
      <c r="Q1072" s="49"/>
      <c r="R1072" s="49"/>
      <c r="S1072" s="10"/>
      <c r="T1072" s="10"/>
      <c r="U1072" s="10"/>
      <c r="V1072" s="10"/>
      <c r="W1072" s="10"/>
      <c r="X1072" s="10"/>
      <c r="Y1072" s="10"/>
      <c r="Z1072" s="10"/>
      <c r="AA1072" s="10"/>
    </row>
    <row r="1073" hidden="1">
      <c r="A1073" s="47"/>
      <c r="B1073" s="47"/>
      <c r="C1073" s="48"/>
      <c r="D1073" s="48"/>
      <c r="E1073" s="48"/>
      <c r="F1073" s="48"/>
      <c r="G1073" s="48"/>
      <c r="H1073" s="49"/>
      <c r="I1073" s="49"/>
      <c r="J1073" s="49"/>
      <c r="K1073" s="49"/>
      <c r="L1073" s="49"/>
      <c r="M1073" s="49"/>
      <c r="N1073" s="49"/>
      <c r="O1073" s="48"/>
      <c r="P1073" s="48"/>
      <c r="Q1073" s="49"/>
      <c r="R1073" s="49"/>
      <c r="S1073" s="10"/>
      <c r="T1073" s="10"/>
      <c r="U1073" s="10"/>
      <c r="V1073" s="10"/>
      <c r="W1073" s="10"/>
      <c r="X1073" s="10"/>
      <c r="Y1073" s="10"/>
      <c r="Z1073" s="10"/>
      <c r="AA1073" s="10"/>
    </row>
    <row r="1074" hidden="1">
      <c r="A1074" s="47"/>
      <c r="B1074" s="47"/>
      <c r="C1074" s="48"/>
      <c r="D1074" s="48"/>
      <c r="E1074" s="48"/>
      <c r="F1074" s="48"/>
      <c r="G1074" s="48"/>
      <c r="H1074" s="49"/>
      <c r="I1074" s="49"/>
      <c r="J1074" s="49"/>
      <c r="K1074" s="49"/>
      <c r="L1074" s="49"/>
      <c r="M1074" s="49"/>
      <c r="N1074" s="49"/>
      <c r="O1074" s="48"/>
      <c r="P1074" s="48"/>
      <c r="Q1074" s="49"/>
      <c r="R1074" s="49"/>
      <c r="S1074" s="10"/>
      <c r="T1074" s="10"/>
      <c r="U1074" s="10"/>
      <c r="V1074" s="10"/>
      <c r="W1074" s="10"/>
      <c r="X1074" s="10"/>
      <c r="Y1074" s="10"/>
      <c r="Z1074" s="10"/>
      <c r="AA1074" s="10"/>
    </row>
    <row r="1075" hidden="1">
      <c r="A1075" s="47"/>
      <c r="B1075" s="47"/>
      <c r="C1075" s="48"/>
      <c r="D1075" s="48"/>
      <c r="E1075" s="48"/>
      <c r="F1075" s="48"/>
      <c r="G1075" s="48"/>
      <c r="H1075" s="49"/>
      <c r="I1075" s="49"/>
      <c r="J1075" s="49"/>
      <c r="K1075" s="49"/>
      <c r="L1075" s="49"/>
      <c r="M1075" s="49"/>
      <c r="N1075" s="49"/>
      <c r="O1075" s="48"/>
      <c r="P1075" s="48"/>
      <c r="Q1075" s="49"/>
      <c r="R1075" s="49"/>
      <c r="S1075" s="10"/>
      <c r="T1075" s="10"/>
      <c r="U1075" s="10"/>
      <c r="V1075" s="10"/>
      <c r="W1075" s="10"/>
      <c r="X1075" s="10"/>
      <c r="Y1075" s="10"/>
      <c r="Z1075" s="10"/>
      <c r="AA1075" s="10"/>
    </row>
    <row r="1076" hidden="1">
      <c r="A1076" s="47"/>
      <c r="B1076" s="47"/>
      <c r="C1076" s="48"/>
      <c r="D1076" s="48"/>
      <c r="E1076" s="48"/>
      <c r="F1076" s="48"/>
      <c r="G1076" s="48"/>
      <c r="H1076" s="49"/>
      <c r="I1076" s="49"/>
      <c r="J1076" s="49"/>
      <c r="K1076" s="49"/>
      <c r="L1076" s="49"/>
      <c r="M1076" s="49"/>
      <c r="N1076" s="49"/>
      <c r="O1076" s="48"/>
      <c r="P1076" s="48"/>
      <c r="Q1076" s="49"/>
      <c r="R1076" s="49"/>
      <c r="S1076" s="10"/>
      <c r="T1076" s="10"/>
      <c r="U1076" s="10"/>
      <c r="V1076" s="10"/>
      <c r="W1076" s="10"/>
      <c r="X1076" s="10"/>
      <c r="Y1076" s="10"/>
      <c r="Z1076" s="10"/>
      <c r="AA1076" s="10"/>
    </row>
    <row r="1077" hidden="1">
      <c r="A1077" s="47"/>
      <c r="B1077" s="47"/>
      <c r="C1077" s="48"/>
      <c r="D1077" s="48"/>
      <c r="E1077" s="48"/>
      <c r="F1077" s="48"/>
      <c r="G1077" s="48"/>
      <c r="H1077" s="49"/>
      <c r="I1077" s="49"/>
      <c r="J1077" s="49"/>
      <c r="K1077" s="49"/>
      <c r="L1077" s="49"/>
      <c r="M1077" s="49"/>
      <c r="N1077" s="49"/>
      <c r="O1077" s="48"/>
      <c r="P1077" s="48"/>
      <c r="Q1077" s="49"/>
      <c r="R1077" s="49"/>
      <c r="S1077" s="10"/>
      <c r="T1077" s="10"/>
      <c r="U1077" s="10"/>
      <c r="V1077" s="10"/>
      <c r="W1077" s="10"/>
      <c r="X1077" s="10"/>
      <c r="Y1077" s="10"/>
      <c r="Z1077" s="10"/>
      <c r="AA1077" s="10"/>
    </row>
    <row r="1078" hidden="1">
      <c r="A1078" s="47"/>
      <c r="B1078" s="47"/>
      <c r="C1078" s="48"/>
      <c r="D1078" s="48"/>
      <c r="E1078" s="48"/>
      <c r="F1078" s="48"/>
      <c r="G1078" s="48"/>
      <c r="H1078" s="49"/>
      <c r="I1078" s="49"/>
      <c r="J1078" s="49"/>
      <c r="K1078" s="49"/>
      <c r="L1078" s="49"/>
      <c r="M1078" s="49"/>
      <c r="N1078" s="49"/>
      <c r="O1078" s="48"/>
      <c r="P1078" s="48"/>
      <c r="Q1078" s="49"/>
      <c r="R1078" s="49"/>
      <c r="S1078" s="10"/>
      <c r="T1078" s="10"/>
      <c r="U1078" s="10"/>
      <c r="V1078" s="10"/>
      <c r="W1078" s="10"/>
      <c r="X1078" s="10"/>
      <c r="Y1078" s="10"/>
      <c r="Z1078" s="10"/>
      <c r="AA1078" s="10"/>
    </row>
    <row r="1079" hidden="1">
      <c r="A1079" s="47"/>
      <c r="B1079" s="47"/>
      <c r="C1079" s="48"/>
      <c r="D1079" s="48"/>
      <c r="E1079" s="48"/>
      <c r="F1079" s="48"/>
      <c r="G1079" s="48"/>
      <c r="H1079" s="49"/>
      <c r="I1079" s="49"/>
      <c r="J1079" s="49"/>
      <c r="K1079" s="49"/>
      <c r="L1079" s="49"/>
      <c r="M1079" s="49"/>
      <c r="N1079" s="49"/>
      <c r="O1079" s="48"/>
      <c r="P1079" s="48"/>
      <c r="Q1079" s="49"/>
      <c r="R1079" s="49"/>
      <c r="S1079" s="10"/>
      <c r="T1079" s="10"/>
      <c r="U1079" s="10"/>
      <c r="V1079" s="10"/>
      <c r="W1079" s="10"/>
      <c r="X1079" s="10"/>
      <c r="Y1079" s="10"/>
      <c r="Z1079" s="10"/>
      <c r="AA1079" s="10"/>
    </row>
    <row r="1080" hidden="1">
      <c r="A1080" s="47"/>
      <c r="B1080" s="47"/>
      <c r="C1080" s="48"/>
      <c r="D1080" s="48"/>
      <c r="E1080" s="48"/>
      <c r="F1080" s="48"/>
      <c r="G1080" s="48"/>
      <c r="H1080" s="49"/>
      <c r="I1080" s="49"/>
      <c r="J1080" s="49"/>
      <c r="K1080" s="49"/>
      <c r="L1080" s="49"/>
      <c r="M1080" s="49"/>
      <c r="N1080" s="49"/>
      <c r="O1080" s="48"/>
      <c r="P1080" s="48"/>
      <c r="Q1080" s="49"/>
      <c r="R1080" s="49"/>
      <c r="S1080" s="10"/>
      <c r="T1080" s="10"/>
      <c r="U1080" s="10"/>
      <c r="V1080" s="10"/>
      <c r="W1080" s="10"/>
      <c r="X1080" s="10"/>
      <c r="Y1080" s="10"/>
      <c r="Z1080" s="10"/>
      <c r="AA1080" s="10"/>
    </row>
    <row r="1081" hidden="1">
      <c r="A1081" s="47"/>
      <c r="B1081" s="47"/>
      <c r="C1081" s="48"/>
      <c r="D1081" s="48"/>
      <c r="E1081" s="48"/>
      <c r="F1081" s="48"/>
      <c r="G1081" s="48"/>
      <c r="H1081" s="49"/>
      <c r="I1081" s="49"/>
      <c r="J1081" s="49"/>
      <c r="K1081" s="49"/>
      <c r="L1081" s="49"/>
      <c r="M1081" s="49"/>
      <c r="N1081" s="49"/>
      <c r="O1081" s="48"/>
      <c r="P1081" s="48"/>
      <c r="Q1081" s="49"/>
      <c r="R1081" s="49"/>
      <c r="S1081" s="10"/>
      <c r="T1081" s="10"/>
      <c r="U1081" s="10"/>
      <c r="V1081" s="10"/>
      <c r="W1081" s="10"/>
      <c r="X1081" s="10"/>
      <c r="Y1081" s="10"/>
      <c r="Z1081" s="10"/>
      <c r="AA1081" s="10"/>
    </row>
    <row r="1082" hidden="1">
      <c r="A1082" s="47"/>
      <c r="B1082" s="47"/>
      <c r="C1082" s="48"/>
      <c r="D1082" s="48"/>
      <c r="E1082" s="48"/>
      <c r="F1082" s="48"/>
      <c r="G1082" s="48"/>
      <c r="H1082" s="49"/>
      <c r="I1082" s="49"/>
      <c r="J1082" s="49"/>
      <c r="K1082" s="49"/>
      <c r="L1082" s="49"/>
      <c r="M1082" s="49"/>
      <c r="N1082" s="49"/>
      <c r="O1082" s="48"/>
      <c r="P1082" s="48"/>
      <c r="Q1082" s="49"/>
      <c r="R1082" s="49"/>
      <c r="S1082" s="10"/>
      <c r="T1082" s="10"/>
      <c r="U1082" s="10"/>
      <c r="V1082" s="10"/>
      <c r="W1082" s="10"/>
      <c r="X1082" s="10"/>
      <c r="Y1082" s="10"/>
      <c r="Z1082" s="10"/>
      <c r="AA1082" s="10"/>
    </row>
    <row r="1083" hidden="1">
      <c r="A1083" s="47"/>
      <c r="B1083" s="47"/>
      <c r="C1083" s="48"/>
      <c r="D1083" s="48"/>
      <c r="E1083" s="48"/>
      <c r="F1083" s="48"/>
      <c r="G1083" s="48"/>
      <c r="H1083" s="49"/>
      <c r="I1083" s="49"/>
      <c r="J1083" s="49"/>
      <c r="K1083" s="49"/>
      <c r="L1083" s="49"/>
      <c r="M1083" s="49"/>
      <c r="N1083" s="49"/>
      <c r="O1083" s="48"/>
      <c r="P1083" s="48"/>
      <c r="Q1083" s="49"/>
      <c r="R1083" s="49"/>
      <c r="S1083" s="10"/>
      <c r="T1083" s="10"/>
      <c r="U1083" s="10"/>
      <c r="V1083" s="10"/>
      <c r="W1083" s="10"/>
      <c r="X1083" s="10"/>
      <c r="Y1083" s="10"/>
      <c r="Z1083" s="10"/>
      <c r="AA1083" s="10"/>
    </row>
    <row r="1084" hidden="1">
      <c r="A1084" s="47"/>
      <c r="B1084" s="47"/>
      <c r="C1084" s="48"/>
      <c r="D1084" s="48"/>
      <c r="E1084" s="48"/>
      <c r="F1084" s="48"/>
      <c r="G1084" s="48"/>
      <c r="H1084" s="49"/>
      <c r="I1084" s="49"/>
      <c r="J1084" s="49"/>
      <c r="K1084" s="49"/>
      <c r="L1084" s="49"/>
      <c r="M1084" s="49"/>
      <c r="N1084" s="49"/>
      <c r="O1084" s="48"/>
      <c r="P1084" s="48"/>
      <c r="Q1084" s="49"/>
      <c r="R1084" s="49"/>
      <c r="S1084" s="10"/>
      <c r="T1084" s="10"/>
      <c r="U1084" s="10"/>
      <c r="V1084" s="10"/>
      <c r="W1084" s="10"/>
      <c r="X1084" s="10"/>
      <c r="Y1084" s="10"/>
      <c r="Z1084" s="10"/>
      <c r="AA1084" s="10"/>
    </row>
    <row r="1085" hidden="1">
      <c r="A1085" s="47"/>
      <c r="B1085" s="47"/>
      <c r="C1085" s="48"/>
      <c r="D1085" s="48"/>
      <c r="E1085" s="48"/>
      <c r="F1085" s="48"/>
      <c r="G1085" s="48"/>
      <c r="H1085" s="49"/>
      <c r="I1085" s="49"/>
      <c r="J1085" s="49"/>
      <c r="K1085" s="49"/>
      <c r="L1085" s="49"/>
      <c r="M1085" s="49"/>
      <c r="N1085" s="49"/>
      <c r="O1085" s="48"/>
      <c r="P1085" s="48"/>
      <c r="Q1085" s="49"/>
      <c r="R1085" s="49"/>
      <c r="S1085" s="10"/>
      <c r="T1085" s="10"/>
      <c r="U1085" s="10"/>
      <c r="V1085" s="10"/>
      <c r="W1085" s="10"/>
      <c r="X1085" s="10"/>
      <c r="Y1085" s="10"/>
      <c r="Z1085" s="10"/>
      <c r="AA1085" s="10"/>
    </row>
    <row r="1086" hidden="1">
      <c r="A1086" s="47"/>
      <c r="B1086" s="47"/>
      <c r="C1086" s="48"/>
      <c r="D1086" s="48"/>
      <c r="E1086" s="48"/>
      <c r="F1086" s="48"/>
      <c r="G1086" s="48"/>
      <c r="H1086" s="49"/>
      <c r="I1086" s="49"/>
      <c r="J1086" s="49"/>
      <c r="K1086" s="49"/>
      <c r="L1086" s="49"/>
      <c r="M1086" s="49"/>
      <c r="N1086" s="49"/>
      <c r="O1086" s="48"/>
      <c r="P1086" s="48"/>
      <c r="Q1086" s="49"/>
      <c r="R1086" s="49"/>
      <c r="S1086" s="10"/>
      <c r="T1086" s="10"/>
      <c r="U1086" s="10"/>
      <c r="V1086" s="10"/>
      <c r="W1086" s="10"/>
      <c r="X1086" s="10"/>
      <c r="Y1086" s="10"/>
      <c r="Z1086" s="10"/>
      <c r="AA1086" s="10"/>
    </row>
    <row r="1087" hidden="1">
      <c r="A1087" s="47"/>
      <c r="B1087" s="47"/>
      <c r="C1087" s="48"/>
      <c r="D1087" s="48"/>
      <c r="E1087" s="48"/>
      <c r="F1087" s="48"/>
      <c r="G1087" s="48"/>
      <c r="H1087" s="49"/>
      <c r="I1087" s="49"/>
      <c r="J1087" s="49"/>
      <c r="K1087" s="49"/>
      <c r="L1087" s="49"/>
      <c r="M1087" s="49"/>
      <c r="N1087" s="49"/>
      <c r="O1087" s="48"/>
      <c r="P1087" s="48"/>
      <c r="Q1087" s="49"/>
      <c r="R1087" s="49"/>
      <c r="S1087" s="10"/>
      <c r="T1087" s="10"/>
      <c r="U1087" s="10"/>
      <c r="V1087" s="10"/>
      <c r="W1087" s="10"/>
      <c r="X1087" s="10"/>
      <c r="Y1087" s="10"/>
      <c r="Z1087" s="10"/>
      <c r="AA1087" s="10"/>
    </row>
    <row r="1088" hidden="1">
      <c r="A1088" s="47"/>
      <c r="B1088" s="47"/>
      <c r="C1088" s="48"/>
      <c r="D1088" s="48"/>
      <c r="E1088" s="48"/>
      <c r="F1088" s="48"/>
      <c r="G1088" s="48"/>
      <c r="H1088" s="49"/>
      <c r="I1088" s="49"/>
      <c r="J1088" s="49"/>
      <c r="K1088" s="49"/>
      <c r="L1088" s="49"/>
      <c r="M1088" s="49"/>
      <c r="N1088" s="49"/>
      <c r="O1088" s="48"/>
      <c r="P1088" s="48"/>
      <c r="Q1088" s="49"/>
      <c r="R1088" s="49"/>
      <c r="S1088" s="10"/>
      <c r="T1088" s="10"/>
      <c r="U1088" s="10"/>
      <c r="V1088" s="10"/>
      <c r="W1088" s="10"/>
      <c r="X1088" s="10"/>
      <c r="Y1088" s="10"/>
      <c r="Z1088" s="10"/>
      <c r="AA1088" s="10"/>
    </row>
    <row r="1089" hidden="1">
      <c r="A1089" s="47"/>
      <c r="B1089" s="47"/>
      <c r="C1089" s="48"/>
      <c r="D1089" s="48"/>
      <c r="E1089" s="48"/>
      <c r="F1089" s="48"/>
      <c r="G1089" s="48"/>
      <c r="H1089" s="49"/>
      <c r="I1089" s="49"/>
      <c r="J1089" s="49"/>
      <c r="K1089" s="49"/>
      <c r="L1089" s="49"/>
      <c r="M1089" s="49"/>
      <c r="N1089" s="49"/>
      <c r="O1089" s="48"/>
      <c r="P1089" s="48"/>
      <c r="Q1089" s="49"/>
      <c r="R1089" s="49"/>
      <c r="S1089" s="10"/>
      <c r="T1089" s="10"/>
      <c r="U1089" s="10"/>
      <c r="V1089" s="10"/>
      <c r="W1089" s="10"/>
      <c r="X1089" s="10"/>
      <c r="Y1089" s="10"/>
      <c r="Z1089" s="10"/>
      <c r="AA1089" s="10"/>
    </row>
    <row r="1090" hidden="1">
      <c r="A1090" s="47"/>
      <c r="B1090" s="47"/>
      <c r="C1090" s="48"/>
      <c r="D1090" s="48"/>
      <c r="E1090" s="48"/>
      <c r="F1090" s="48"/>
      <c r="G1090" s="48"/>
      <c r="H1090" s="49"/>
      <c r="I1090" s="49"/>
      <c r="J1090" s="49"/>
      <c r="K1090" s="49"/>
      <c r="L1090" s="49"/>
      <c r="M1090" s="49"/>
      <c r="N1090" s="49"/>
      <c r="O1090" s="48"/>
      <c r="P1090" s="48"/>
      <c r="Q1090" s="49"/>
      <c r="R1090" s="49"/>
      <c r="S1090" s="10"/>
      <c r="T1090" s="10"/>
      <c r="U1090" s="10"/>
      <c r="V1090" s="10"/>
      <c r="W1090" s="10"/>
      <c r="X1090" s="10"/>
      <c r="Y1090" s="10"/>
      <c r="Z1090" s="10"/>
      <c r="AA1090" s="10"/>
    </row>
    <row r="1091" hidden="1">
      <c r="A1091" s="47"/>
      <c r="B1091" s="47"/>
      <c r="C1091" s="48"/>
      <c r="D1091" s="48"/>
      <c r="E1091" s="48"/>
      <c r="F1091" s="48"/>
      <c r="G1091" s="48"/>
      <c r="H1091" s="49"/>
      <c r="I1091" s="49"/>
      <c r="J1091" s="49"/>
      <c r="K1091" s="49"/>
      <c r="L1091" s="49"/>
      <c r="M1091" s="49"/>
      <c r="N1091" s="49"/>
      <c r="O1091" s="48"/>
      <c r="P1091" s="48"/>
      <c r="Q1091" s="49"/>
      <c r="R1091" s="49"/>
      <c r="S1091" s="10"/>
      <c r="T1091" s="10"/>
      <c r="U1091" s="10"/>
      <c r="V1091" s="10"/>
      <c r="W1091" s="10"/>
      <c r="X1091" s="10"/>
      <c r="Y1091" s="10"/>
      <c r="Z1091" s="10"/>
      <c r="AA1091" s="10"/>
    </row>
    <row r="1092" hidden="1">
      <c r="A1092" s="47"/>
      <c r="B1092" s="47"/>
      <c r="C1092" s="48"/>
      <c r="D1092" s="48"/>
      <c r="E1092" s="48"/>
      <c r="F1092" s="48"/>
      <c r="G1092" s="48"/>
      <c r="H1092" s="49"/>
      <c r="I1092" s="49"/>
      <c r="J1092" s="49"/>
      <c r="K1092" s="49"/>
      <c r="L1092" s="49"/>
      <c r="M1092" s="49"/>
      <c r="N1092" s="49"/>
      <c r="O1092" s="48"/>
      <c r="P1092" s="48"/>
      <c r="Q1092" s="49"/>
      <c r="R1092" s="49"/>
      <c r="S1092" s="10"/>
      <c r="T1092" s="10"/>
      <c r="U1092" s="10"/>
      <c r="V1092" s="10"/>
      <c r="W1092" s="10"/>
      <c r="X1092" s="10"/>
      <c r="Y1092" s="10"/>
      <c r="Z1092" s="10"/>
      <c r="AA1092" s="10"/>
    </row>
    <row r="1093" hidden="1">
      <c r="A1093" s="47"/>
      <c r="B1093" s="47"/>
      <c r="C1093" s="48"/>
      <c r="D1093" s="48"/>
      <c r="E1093" s="48"/>
      <c r="F1093" s="48"/>
      <c r="G1093" s="48"/>
      <c r="H1093" s="49"/>
      <c r="I1093" s="49"/>
      <c r="J1093" s="49"/>
      <c r="K1093" s="49"/>
      <c r="L1093" s="49"/>
      <c r="M1093" s="49"/>
      <c r="N1093" s="49"/>
      <c r="O1093" s="48"/>
      <c r="P1093" s="48"/>
      <c r="Q1093" s="49"/>
      <c r="R1093" s="49"/>
      <c r="S1093" s="10"/>
      <c r="T1093" s="10"/>
      <c r="U1093" s="10"/>
      <c r="V1093" s="10"/>
      <c r="W1093" s="10"/>
      <c r="X1093" s="10"/>
      <c r="Y1093" s="10"/>
      <c r="Z1093" s="10"/>
      <c r="AA1093" s="10"/>
    </row>
    <row r="1094" hidden="1">
      <c r="A1094" s="47"/>
      <c r="B1094" s="47"/>
      <c r="C1094" s="48"/>
      <c r="D1094" s="48"/>
      <c r="E1094" s="48"/>
      <c r="F1094" s="48"/>
      <c r="G1094" s="48"/>
      <c r="H1094" s="49"/>
      <c r="I1094" s="49"/>
      <c r="J1094" s="49"/>
      <c r="K1094" s="49"/>
      <c r="L1094" s="49"/>
      <c r="M1094" s="49"/>
      <c r="N1094" s="49"/>
      <c r="O1094" s="48"/>
      <c r="P1094" s="48"/>
      <c r="Q1094" s="49"/>
      <c r="R1094" s="49"/>
      <c r="S1094" s="10"/>
      <c r="T1094" s="10"/>
      <c r="U1094" s="10"/>
      <c r="V1094" s="10"/>
      <c r="W1094" s="10"/>
      <c r="X1094" s="10"/>
      <c r="Y1094" s="10"/>
      <c r="Z1094" s="10"/>
      <c r="AA1094" s="10"/>
    </row>
    <row r="1095" hidden="1">
      <c r="A1095" s="47"/>
      <c r="B1095" s="47"/>
      <c r="C1095" s="48"/>
      <c r="D1095" s="48"/>
      <c r="E1095" s="48"/>
      <c r="F1095" s="48"/>
      <c r="G1095" s="48"/>
      <c r="H1095" s="49"/>
      <c r="I1095" s="49"/>
      <c r="J1095" s="49"/>
      <c r="K1095" s="49"/>
      <c r="L1095" s="49"/>
      <c r="M1095" s="49"/>
      <c r="N1095" s="49"/>
      <c r="O1095" s="48"/>
      <c r="P1095" s="48"/>
      <c r="Q1095" s="49"/>
      <c r="R1095" s="49"/>
      <c r="S1095" s="10"/>
      <c r="T1095" s="10"/>
      <c r="U1095" s="10"/>
      <c r="V1095" s="10"/>
      <c r="W1095" s="10"/>
      <c r="X1095" s="10"/>
      <c r="Y1095" s="10"/>
      <c r="Z1095" s="10"/>
      <c r="AA1095" s="10"/>
    </row>
    <row r="1096" hidden="1">
      <c r="A1096" s="47"/>
      <c r="B1096" s="47"/>
      <c r="C1096" s="48"/>
      <c r="D1096" s="48"/>
      <c r="E1096" s="48"/>
      <c r="F1096" s="48"/>
      <c r="G1096" s="48"/>
      <c r="H1096" s="49"/>
      <c r="I1096" s="49"/>
      <c r="J1096" s="49"/>
      <c r="K1096" s="49"/>
      <c r="L1096" s="49"/>
      <c r="M1096" s="49"/>
      <c r="N1096" s="49"/>
      <c r="O1096" s="48"/>
      <c r="P1096" s="48"/>
      <c r="Q1096" s="49"/>
      <c r="R1096" s="49"/>
      <c r="S1096" s="10"/>
      <c r="T1096" s="10"/>
      <c r="U1096" s="10"/>
      <c r="V1096" s="10"/>
      <c r="W1096" s="10"/>
      <c r="X1096" s="10"/>
      <c r="Y1096" s="10"/>
      <c r="Z1096" s="10"/>
      <c r="AA1096" s="10"/>
    </row>
    <row r="1097" hidden="1">
      <c r="A1097" s="47"/>
      <c r="B1097" s="47"/>
      <c r="C1097" s="48"/>
      <c r="D1097" s="48"/>
      <c r="E1097" s="48"/>
      <c r="F1097" s="48"/>
      <c r="G1097" s="48"/>
      <c r="H1097" s="49"/>
      <c r="I1097" s="49"/>
      <c r="J1097" s="49"/>
      <c r="K1097" s="49"/>
      <c r="L1097" s="49"/>
      <c r="M1097" s="49"/>
      <c r="N1097" s="49"/>
      <c r="O1097" s="48"/>
      <c r="P1097" s="48"/>
      <c r="Q1097" s="49"/>
      <c r="R1097" s="49"/>
      <c r="S1097" s="10"/>
      <c r="T1097" s="10"/>
      <c r="U1097" s="10"/>
      <c r="V1097" s="10"/>
      <c r="W1097" s="10"/>
      <c r="X1097" s="10"/>
      <c r="Y1097" s="10"/>
      <c r="Z1097" s="10"/>
      <c r="AA1097" s="10"/>
    </row>
    <row r="1098" hidden="1">
      <c r="A1098" s="47"/>
      <c r="B1098" s="47"/>
      <c r="C1098" s="48"/>
      <c r="D1098" s="48"/>
      <c r="E1098" s="48"/>
      <c r="F1098" s="48"/>
      <c r="G1098" s="48"/>
      <c r="H1098" s="49"/>
      <c r="I1098" s="49"/>
      <c r="J1098" s="49"/>
      <c r="K1098" s="49"/>
      <c r="L1098" s="49"/>
      <c r="M1098" s="49"/>
      <c r="N1098" s="49"/>
      <c r="O1098" s="48"/>
      <c r="P1098" s="48"/>
      <c r="Q1098" s="49"/>
      <c r="R1098" s="49"/>
      <c r="S1098" s="10"/>
      <c r="T1098" s="10"/>
      <c r="U1098" s="10"/>
      <c r="V1098" s="10"/>
      <c r="W1098" s="10"/>
      <c r="X1098" s="10"/>
      <c r="Y1098" s="10"/>
      <c r="Z1098" s="10"/>
      <c r="AA1098" s="10"/>
    </row>
    <row r="1099" hidden="1">
      <c r="A1099" s="47"/>
      <c r="B1099" s="47"/>
      <c r="C1099" s="48"/>
      <c r="D1099" s="48"/>
      <c r="E1099" s="48"/>
      <c r="F1099" s="48"/>
      <c r="G1099" s="48"/>
      <c r="H1099" s="49"/>
      <c r="I1099" s="49"/>
      <c r="J1099" s="49"/>
      <c r="K1099" s="49"/>
      <c r="L1099" s="49"/>
      <c r="M1099" s="49"/>
      <c r="N1099" s="49"/>
      <c r="O1099" s="48"/>
      <c r="P1099" s="48"/>
      <c r="Q1099" s="49"/>
      <c r="R1099" s="49"/>
      <c r="S1099" s="10"/>
      <c r="T1099" s="10"/>
      <c r="U1099" s="10"/>
      <c r="V1099" s="10"/>
      <c r="W1099" s="10"/>
      <c r="X1099" s="10"/>
      <c r="Y1099" s="10"/>
      <c r="Z1099" s="10"/>
      <c r="AA1099" s="10"/>
    </row>
    <row r="1100" hidden="1">
      <c r="A1100" s="47"/>
      <c r="B1100" s="47"/>
      <c r="C1100" s="48"/>
      <c r="D1100" s="48"/>
      <c r="E1100" s="48"/>
      <c r="F1100" s="48"/>
      <c r="G1100" s="48"/>
      <c r="H1100" s="49"/>
      <c r="I1100" s="49"/>
      <c r="J1100" s="49"/>
      <c r="K1100" s="49"/>
      <c r="L1100" s="49"/>
      <c r="M1100" s="49"/>
      <c r="N1100" s="49"/>
      <c r="O1100" s="48"/>
      <c r="P1100" s="48"/>
      <c r="Q1100" s="49"/>
      <c r="R1100" s="49"/>
      <c r="S1100" s="10"/>
      <c r="T1100" s="10"/>
      <c r="U1100" s="10"/>
      <c r="V1100" s="10"/>
      <c r="W1100" s="10"/>
      <c r="X1100" s="10"/>
      <c r="Y1100" s="10"/>
      <c r="Z1100" s="10"/>
      <c r="AA1100" s="10"/>
    </row>
    <row r="1101" hidden="1">
      <c r="A1101" s="47"/>
      <c r="B1101" s="47"/>
      <c r="C1101" s="48"/>
      <c r="D1101" s="48"/>
      <c r="E1101" s="48"/>
      <c r="F1101" s="48"/>
      <c r="G1101" s="48"/>
      <c r="H1101" s="49"/>
      <c r="I1101" s="49"/>
      <c r="J1101" s="49"/>
      <c r="K1101" s="49"/>
      <c r="L1101" s="49"/>
      <c r="M1101" s="49"/>
      <c r="N1101" s="49"/>
      <c r="O1101" s="48"/>
      <c r="P1101" s="48"/>
      <c r="Q1101" s="49"/>
      <c r="R1101" s="49"/>
      <c r="S1101" s="10"/>
      <c r="T1101" s="10"/>
      <c r="U1101" s="10"/>
      <c r="V1101" s="10"/>
      <c r="W1101" s="10"/>
      <c r="X1101" s="10"/>
      <c r="Y1101" s="10"/>
      <c r="Z1101" s="10"/>
      <c r="AA1101" s="10"/>
    </row>
    <row r="1102" hidden="1">
      <c r="A1102" s="47"/>
      <c r="B1102" s="47"/>
      <c r="C1102" s="48"/>
      <c r="D1102" s="48"/>
      <c r="E1102" s="48"/>
      <c r="F1102" s="48"/>
      <c r="G1102" s="48"/>
      <c r="H1102" s="49"/>
      <c r="I1102" s="49"/>
      <c r="J1102" s="49"/>
      <c r="K1102" s="49"/>
      <c r="L1102" s="49"/>
      <c r="M1102" s="49"/>
      <c r="N1102" s="49"/>
      <c r="O1102" s="48"/>
      <c r="P1102" s="48"/>
      <c r="Q1102" s="49"/>
      <c r="R1102" s="49"/>
      <c r="S1102" s="10"/>
      <c r="T1102" s="10"/>
      <c r="U1102" s="10"/>
      <c r="V1102" s="10"/>
      <c r="W1102" s="10"/>
      <c r="X1102" s="10"/>
      <c r="Y1102" s="10"/>
      <c r="Z1102" s="10"/>
      <c r="AA1102" s="10"/>
    </row>
    <row r="1103" hidden="1">
      <c r="A1103" s="47"/>
      <c r="B1103" s="47"/>
      <c r="C1103" s="48"/>
      <c r="D1103" s="48"/>
      <c r="E1103" s="48"/>
      <c r="F1103" s="48"/>
      <c r="G1103" s="48"/>
      <c r="H1103" s="49"/>
      <c r="I1103" s="49"/>
      <c r="J1103" s="49"/>
      <c r="K1103" s="49"/>
      <c r="L1103" s="49"/>
      <c r="M1103" s="49"/>
      <c r="N1103" s="49"/>
      <c r="O1103" s="48"/>
      <c r="P1103" s="48"/>
      <c r="Q1103" s="49"/>
      <c r="R1103" s="49"/>
      <c r="S1103" s="10"/>
      <c r="T1103" s="10"/>
      <c r="U1103" s="10"/>
      <c r="V1103" s="10"/>
      <c r="W1103" s="10"/>
      <c r="X1103" s="10"/>
      <c r="Y1103" s="10"/>
      <c r="Z1103" s="10"/>
      <c r="AA1103" s="10"/>
    </row>
    <row r="1104" hidden="1">
      <c r="A1104" s="47"/>
      <c r="B1104" s="47"/>
      <c r="C1104" s="48"/>
      <c r="D1104" s="48"/>
      <c r="E1104" s="48"/>
      <c r="F1104" s="48"/>
      <c r="G1104" s="48"/>
      <c r="H1104" s="49"/>
      <c r="I1104" s="49"/>
      <c r="J1104" s="49"/>
      <c r="K1104" s="49"/>
      <c r="L1104" s="49"/>
      <c r="M1104" s="49"/>
      <c r="N1104" s="49"/>
      <c r="O1104" s="48"/>
      <c r="P1104" s="48"/>
      <c r="Q1104" s="49"/>
      <c r="R1104" s="49"/>
      <c r="S1104" s="10"/>
      <c r="T1104" s="10"/>
      <c r="U1104" s="10"/>
      <c r="V1104" s="10"/>
      <c r="W1104" s="10"/>
      <c r="X1104" s="10"/>
      <c r="Y1104" s="10"/>
      <c r="Z1104" s="10"/>
      <c r="AA1104" s="10"/>
    </row>
    <row r="1105" hidden="1">
      <c r="A1105" s="47"/>
      <c r="B1105" s="47"/>
      <c r="C1105" s="48"/>
      <c r="D1105" s="48"/>
      <c r="E1105" s="48"/>
      <c r="F1105" s="48"/>
      <c r="G1105" s="48"/>
      <c r="H1105" s="49"/>
      <c r="I1105" s="49"/>
      <c r="J1105" s="49"/>
      <c r="K1105" s="49"/>
      <c r="L1105" s="49"/>
      <c r="M1105" s="49"/>
      <c r="N1105" s="49"/>
      <c r="O1105" s="48"/>
      <c r="P1105" s="48"/>
      <c r="Q1105" s="49"/>
      <c r="R1105" s="49"/>
      <c r="S1105" s="10"/>
      <c r="T1105" s="10"/>
      <c r="U1105" s="10"/>
      <c r="V1105" s="10"/>
      <c r="W1105" s="10"/>
      <c r="X1105" s="10"/>
      <c r="Y1105" s="10"/>
      <c r="Z1105" s="10"/>
      <c r="AA1105" s="10"/>
    </row>
    <row r="1106" hidden="1">
      <c r="A1106" s="47"/>
      <c r="B1106" s="47"/>
      <c r="C1106" s="48"/>
      <c r="D1106" s="48"/>
      <c r="E1106" s="48"/>
      <c r="F1106" s="48"/>
      <c r="G1106" s="48"/>
      <c r="H1106" s="49"/>
      <c r="I1106" s="49"/>
      <c r="J1106" s="49"/>
      <c r="K1106" s="49"/>
      <c r="L1106" s="49"/>
      <c r="M1106" s="49"/>
      <c r="N1106" s="49"/>
      <c r="O1106" s="48"/>
      <c r="P1106" s="48"/>
      <c r="Q1106" s="49"/>
      <c r="R1106" s="49"/>
      <c r="S1106" s="10"/>
      <c r="T1106" s="10"/>
      <c r="U1106" s="10"/>
      <c r="V1106" s="10"/>
      <c r="W1106" s="10"/>
      <c r="X1106" s="10"/>
      <c r="Y1106" s="10"/>
      <c r="Z1106" s="10"/>
      <c r="AA1106" s="10"/>
    </row>
    <row r="1107" hidden="1">
      <c r="A1107" s="47"/>
      <c r="B1107" s="47"/>
      <c r="C1107" s="48"/>
      <c r="D1107" s="48"/>
      <c r="E1107" s="48"/>
      <c r="F1107" s="48"/>
      <c r="G1107" s="48"/>
      <c r="H1107" s="49"/>
      <c r="I1107" s="49"/>
      <c r="J1107" s="49"/>
      <c r="K1107" s="49"/>
      <c r="L1107" s="49"/>
      <c r="M1107" s="49"/>
      <c r="N1107" s="49"/>
      <c r="O1107" s="48"/>
      <c r="P1107" s="48"/>
      <c r="Q1107" s="49"/>
      <c r="R1107" s="49"/>
      <c r="S1107" s="10"/>
      <c r="T1107" s="10"/>
      <c r="U1107" s="10"/>
      <c r="V1107" s="10"/>
      <c r="W1107" s="10"/>
      <c r="X1107" s="10"/>
      <c r="Y1107" s="10"/>
      <c r="Z1107" s="10"/>
      <c r="AA1107" s="10"/>
    </row>
    <row r="1108" hidden="1">
      <c r="A1108" s="47"/>
      <c r="B1108" s="47"/>
      <c r="C1108" s="48"/>
      <c r="D1108" s="48"/>
      <c r="E1108" s="48"/>
      <c r="F1108" s="48"/>
      <c r="G1108" s="48"/>
      <c r="H1108" s="49"/>
      <c r="I1108" s="49"/>
      <c r="J1108" s="49"/>
      <c r="K1108" s="49"/>
      <c r="L1108" s="49"/>
      <c r="M1108" s="49"/>
      <c r="N1108" s="49"/>
      <c r="O1108" s="48"/>
      <c r="P1108" s="48"/>
      <c r="Q1108" s="49"/>
      <c r="R1108" s="49"/>
      <c r="S1108" s="10"/>
      <c r="T1108" s="10"/>
      <c r="U1108" s="10"/>
      <c r="V1108" s="10"/>
      <c r="W1108" s="10"/>
      <c r="X1108" s="10"/>
      <c r="Y1108" s="10"/>
      <c r="Z1108" s="10"/>
      <c r="AA1108" s="10"/>
    </row>
    <row r="1109" hidden="1">
      <c r="A1109" s="47"/>
      <c r="B1109" s="47"/>
      <c r="C1109" s="48"/>
      <c r="D1109" s="48"/>
      <c r="E1109" s="48"/>
      <c r="F1109" s="48"/>
      <c r="G1109" s="48"/>
      <c r="H1109" s="49"/>
      <c r="I1109" s="49"/>
      <c r="J1109" s="49"/>
      <c r="K1109" s="49"/>
      <c r="L1109" s="49"/>
      <c r="M1109" s="49"/>
      <c r="N1109" s="49"/>
      <c r="O1109" s="48"/>
      <c r="P1109" s="48"/>
      <c r="Q1109" s="49"/>
      <c r="R1109" s="49"/>
      <c r="S1109" s="10"/>
      <c r="T1109" s="10"/>
      <c r="U1109" s="10"/>
      <c r="V1109" s="10"/>
      <c r="W1109" s="10"/>
      <c r="X1109" s="10"/>
      <c r="Y1109" s="10"/>
      <c r="Z1109" s="10"/>
      <c r="AA1109" s="10"/>
    </row>
    <row r="1110" hidden="1">
      <c r="A1110" s="47"/>
      <c r="B1110" s="47"/>
      <c r="C1110" s="48"/>
      <c r="D1110" s="48"/>
      <c r="E1110" s="48"/>
      <c r="F1110" s="48"/>
      <c r="G1110" s="48"/>
      <c r="H1110" s="49"/>
      <c r="I1110" s="49"/>
      <c r="J1110" s="49"/>
      <c r="K1110" s="49"/>
      <c r="L1110" s="49"/>
      <c r="M1110" s="49"/>
      <c r="N1110" s="49"/>
      <c r="O1110" s="48"/>
      <c r="P1110" s="48"/>
      <c r="Q1110" s="49"/>
      <c r="R1110" s="49"/>
      <c r="S1110" s="10"/>
      <c r="T1110" s="10"/>
      <c r="U1110" s="10"/>
      <c r="V1110" s="10"/>
      <c r="W1110" s="10"/>
      <c r="X1110" s="10"/>
      <c r="Y1110" s="10"/>
      <c r="Z1110" s="10"/>
      <c r="AA1110" s="10"/>
    </row>
    <row r="1111" hidden="1">
      <c r="A1111" s="47"/>
      <c r="B1111" s="47"/>
      <c r="C1111" s="48"/>
      <c r="D1111" s="48"/>
      <c r="E1111" s="48"/>
      <c r="F1111" s="48"/>
      <c r="G1111" s="48"/>
      <c r="H1111" s="49"/>
      <c r="I1111" s="49"/>
      <c r="J1111" s="49"/>
      <c r="K1111" s="49"/>
      <c r="L1111" s="49"/>
      <c r="M1111" s="49"/>
      <c r="N1111" s="49"/>
      <c r="O1111" s="48"/>
      <c r="P1111" s="48"/>
      <c r="Q1111" s="49"/>
      <c r="R1111" s="49"/>
      <c r="S1111" s="10"/>
      <c r="T1111" s="10"/>
      <c r="U1111" s="10"/>
      <c r="V1111" s="10"/>
      <c r="W1111" s="10"/>
      <c r="X1111" s="10"/>
      <c r="Y1111" s="10"/>
      <c r="Z1111" s="10"/>
      <c r="AA1111" s="10"/>
    </row>
    <row r="1112" hidden="1">
      <c r="A1112" s="47"/>
      <c r="B1112" s="47"/>
      <c r="C1112" s="48"/>
      <c r="D1112" s="48"/>
      <c r="E1112" s="48"/>
      <c r="F1112" s="48"/>
      <c r="G1112" s="48"/>
      <c r="H1112" s="49"/>
      <c r="I1112" s="49"/>
      <c r="J1112" s="49"/>
      <c r="K1112" s="49"/>
      <c r="L1112" s="49"/>
      <c r="M1112" s="49"/>
      <c r="N1112" s="49"/>
      <c r="O1112" s="48"/>
      <c r="P1112" s="48"/>
      <c r="Q1112" s="49"/>
      <c r="R1112" s="49"/>
      <c r="S1112" s="10"/>
      <c r="T1112" s="10"/>
      <c r="U1112" s="10"/>
      <c r="V1112" s="10"/>
      <c r="W1112" s="10"/>
      <c r="X1112" s="10"/>
      <c r="Y1112" s="10"/>
      <c r="Z1112" s="10"/>
      <c r="AA1112" s="10"/>
    </row>
    <row r="1113" hidden="1">
      <c r="A1113" s="47"/>
      <c r="B1113" s="47"/>
      <c r="C1113" s="48"/>
      <c r="D1113" s="48"/>
      <c r="E1113" s="48"/>
      <c r="F1113" s="48"/>
      <c r="G1113" s="48"/>
      <c r="H1113" s="49"/>
      <c r="I1113" s="49"/>
      <c r="J1113" s="49"/>
      <c r="K1113" s="49"/>
      <c r="L1113" s="49"/>
      <c r="M1113" s="49"/>
      <c r="N1113" s="49"/>
      <c r="O1113" s="48"/>
      <c r="P1113" s="48"/>
      <c r="Q1113" s="49"/>
      <c r="R1113" s="49"/>
      <c r="S1113" s="10"/>
      <c r="T1113" s="10"/>
      <c r="U1113" s="10"/>
      <c r="V1113" s="10"/>
      <c r="W1113" s="10"/>
      <c r="X1113" s="10"/>
      <c r="Y1113" s="10"/>
      <c r="Z1113" s="10"/>
      <c r="AA1113" s="10"/>
    </row>
    <row r="1114" hidden="1">
      <c r="A1114" s="47"/>
      <c r="B1114" s="47"/>
      <c r="C1114" s="48"/>
      <c r="D1114" s="48"/>
      <c r="E1114" s="48"/>
      <c r="F1114" s="48"/>
      <c r="G1114" s="48"/>
      <c r="H1114" s="49"/>
      <c r="I1114" s="49"/>
      <c r="J1114" s="49"/>
      <c r="K1114" s="49"/>
      <c r="L1114" s="49"/>
      <c r="M1114" s="49"/>
      <c r="N1114" s="49"/>
      <c r="O1114" s="48"/>
      <c r="P1114" s="48"/>
      <c r="Q1114" s="49"/>
      <c r="R1114" s="49"/>
      <c r="S1114" s="10"/>
      <c r="T1114" s="10"/>
      <c r="U1114" s="10"/>
      <c r="V1114" s="10"/>
      <c r="W1114" s="10"/>
      <c r="X1114" s="10"/>
      <c r="Y1114" s="10"/>
      <c r="Z1114" s="10"/>
      <c r="AA1114" s="10"/>
    </row>
    <row r="1115" hidden="1">
      <c r="A1115" s="47"/>
      <c r="B1115" s="47"/>
      <c r="C1115" s="48"/>
      <c r="D1115" s="48"/>
      <c r="E1115" s="48"/>
      <c r="F1115" s="48"/>
      <c r="G1115" s="48"/>
      <c r="H1115" s="49"/>
      <c r="I1115" s="49"/>
      <c r="J1115" s="49"/>
      <c r="K1115" s="49"/>
      <c r="L1115" s="49"/>
      <c r="M1115" s="49"/>
      <c r="N1115" s="49"/>
      <c r="O1115" s="48"/>
      <c r="P1115" s="48"/>
      <c r="Q1115" s="49"/>
      <c r="R1115" s="49"/>
      <c r="S1115" s="10"/>
      <c r="T1115" s="10"/>
      <c r="U1115" s="10"/>
      <c r="V1115" s="10"/>
      <c r="W1115" s="10"/>
      <c r="X1115" s="10"/>
      <c r="Y1115" s="10"/>
      <c r="Z1115" s="10"/>
      <c r="AA1115" s="10"/>
    </row>
    <row r="1116" hidden="1">
      <c r="A1116" s="47"/>
      <c r="B1116" s="47"/>
      <c r="C1116" s="48"/>
      <c r="D1116" s="48"/>
      <c r="E1116" s="48"/>
      <c r="F1116" s="48"/>
      <c r="G1116" s="48"/>
      <c r="H1116" s="49"/>
      <c r="I1116" s="49"/>
      <c r="J1116" s="49"/>
      <c r="K1116" s="49"/>
      <c r="L1116" s="49"/>
      <c r="M1116" s="49"/>
      <c r="N1116" s="49"/>
      <c r="O1116" s="48"/>
      <c r="P1116" s="48"/>
      <c r="Q1116" s="49"/>
      <c r="R1116" s="49"/>
      <c r="S1116" s="10"/>
      <c r="T1116" s="10"/>
      <c r="U1116" s="10"/>
      <c r="V1116" s="10"/>
      <c r="W1116" s="10"/>
      <c r="X1116" s="10"/>
      <c r="Y1116" s="10"/>
      <c r="Z1116" s="10"/>
      <c r="AA1116" s="10"/>
    </row>
    <row r="1117" hidden="1">
      <c r="A1117" s="47"/>
      <c r="B1117" s="47"/>
      <c r="C1117" s="48"/>
      <c r="D1117" s="48"/>
      <c r="E1117" s="48"/>
      <c r="F1117" s="48"/>
      <c r="G1117" s="48"/>
      <c r="H1117" s="49"/>
      <c r="I1117" s="49"/>
      <c r="J1117" s="49"/>
      <c r="K1117" s="49"/>
      <c r="L1117" s="49"/>
      <c r="M1117" s="49"/>
      <c r="N1117" s="49"/>
      <c r="O1117" s="48"/>
      <c r="P1117" s="48"/>
      <c r="Q1117" s="49"/>
      <c r="R1117" s="49"/>
      <c r="S1117" s="10"/>
      <c r="T1117" s="10"/>
      <c r="U1117" s="10"/>
      <c r="V1117" s="10"/>
      <c r="W1117" s="10"/>
      <c r="X1117" s="10"/>
      <c r="Y1117" s="10"/>
      <c r="Z1117" s="10"/>
      <c r="AA1117" s="10"/>
    </row>
    <row r="1118" hidden="1">
      <c r="A1118" s="47"/>
      <c r="B1118" s="47"/>
      <c r="C1118" s="48"/>
      <c r="D1118" s="48"/>
      <c r="E1118" s="48"/>
      <c r="F1118" s="48"/>
      <c r="G1118" s="48"/>
      <c r="H1118" s="49"/>
      <c r="I1118" s="49"/>
      <c r="J1118" s="49"/>
      <c r="K1118" s="49"/>
      <c r="L1118" s="49"/>
      <c r="M1118" s="49"/>
      <c r="N1118" s="49"/>
      <c r="O1118" s="48"/>
      <c r="P1118" s="48"/>
      <c r="Q1118" s="49"/>
      <c r="R1118" s="49"/>
      <c r="S1118" s="10"/>
      <c r="T1118" s="10"/>
      <c r="U1118" s="10"/>
      <c r="V1118" s="10"/>
      <c r="W1118" s="10"/>
      <c r="X1118" s="10"/>
      <c r="Y1118" s="10"/>
      <c r="Z1118" s="10"/>
      <c r="AA1118" s="10"/>
    </row>
    <row r="1119" hidden="1">
      <c r="A1119" s="47"/>
      <c r="B1119" s="47"/>
      <c r="C1119" s="48"/>
      <c r="D1119" s="48"/>
      <c r="E1119" s="48"/>
      <c r="F1119" s="48"/>
      <c r="G1119" s="48"/>
      <c r="H1119" s="49"/>
      <c r="I1119" s="49"/>
      <c r="J1119" s="49"/>
      <c r="K1119" s="49"/>
      <c r="L1119" s="49"/>
      <c r="M1119" s="49"/>
      <c r="N1119" s="49"/>
      <c r="O1119" s="48"/>
      <c r="P1119" s="48"/>
      <c r="Q1119" s="49"/>
      <c r="R1119" s="49"/>
      <c r="S1119" s="10"/>
      <c r="T1119" s="10"/>
      <c r="U1119" s="10"/>
      <c r="V1119" s="10"/>
      <c r="W1119" s="10"/>
      <c r="X1119" s="10"/>
      <c r="Y1119" s="10"/>
      <c r="Z1119" s="10"/>
      <c r="AA1119" s="10"/>
    </row>
    <row r="1120" hidden="1">
      <c r="A1120" s="47"/>
      <c r="B1120" s="47"/>
      <c r="C1120" s="48"/>
      <c r="D1120" s="48"/>
      <c r="E1120" s="48"/>
      <c r="F1120" s="48"/>
      <c r="G1120" s="48"/>
      <c r="H1120" s="49"/>
      <c r="I1120" s="49"/>
      <c r="J1120" s="49"/>
      <c r="K1120" s="49"/>
      <c r="L1120" s="49"/>
      <c r="M1120" s="49"/>
      <c r="N1120" s="49"/>
      <c r="O1120" s="48"/>
      <c r="P1120" s="48"/>
      <c r="Q1120" s="49"/>
      <c r="R1120" s="49"/>
      <c r="S1120" s="10"/>
      <c r="T1120" s="10"/>
      <c r="U1120" s="10"/>
      <c r="V1120" s="10"/>
      <c r="W1120" s="10"/>
      <c r="X1120" s="10"/>
      <c r="Y1120" s="10"/>
      <c r="Z1120" s="10"/>
      <c r="AA1120" s="10"/>
    </row>
    <row r="1121" hidden="1">
      <c r="A1121" s="47"/>
      <c r="B1121" s="47"/>
      <c r="C1121" s="48"/>
      <c r="D1121" s="48"/>
      <c r="E1121" s="48"/>
      <c r="F1121" s="48"/>
      <c r="G1121" s="48"/>
      <c r="H1121" s="49"/>
      <c r="I1121" s="49"/>
      <c r="J1121" s="49"/>
      <c r="K1121" s="49"/>
      <c r="L1121" s="49"/>
      <c r="M1121" s="49"/>
      <c r="N1121" s="49"/>
      <c r="O1121" s="48"/>
      <c r="P1121" s="48"/>
      <c r="Q1121" s="49"/>
      <c r="R1121" s="49"/>
      <c r="S1121" s="10"/>
      <c r="T1121" s="10"/>
      <c r="U1121" s="10"/>
      <c r="V1121" s="10"/>
      <c r="W1121" s="10"/>
      <c r="X1121" s="10"/>
      <c r="Y1121" s="10"/>
      <c r="Z1121" s="10"/>
      <c r="AA1121" s="10"/>
    </row>
    <row r="1122" hidden="1">
      <c r="A1122" s="47"/>
      <c r="B1122" s="47"/>
      <c r="C1122" s="48"/>
      <c r="D1122" s="48"/>
      <c r="E1122" s="48"/>
      <c r="F1122" s="48"/>
      <c r="G1122" s="48"/>
      <c r="H1122" s="49"/>
      <c r="I1122" s="49"/>
      <c r="J1122" s="49"/>
      <c r="K1122" s="49"/>
      <c r="L1122" s="49"/>
      <c r="M1122" s="49"/>
      <c r="N1122" s="49"/>
      <c r="O1122" s="48"/>
      <c r="P1122" s="48"/>
      <c r="Q1122" s="49"/>
      <c r="R1122" s="49"/>
      <c r="S1122" s="10"/>
      <c r="T1122" s="10"/>
      <c r="U1122" s="10"/>
      <c r="V1122" s="10"/>
      <c r="W1122" s="10"/>
      <c r="X1122" s="10"/>
      <c r="Y1122" s="10"/>
      <c r="Z1122" s="10"/>
      <c r="AA1122" s="10"/>
    </row>
    <row r="1123" hidden="1">
      <c r="A1123" s="47"/>
      <c r="B1123" s="47"/>
      <c r="C1123" s="48"/>
      <c r="D1123" s="48"/>
      <c r="E1123" s="48"/>
      <c r="F1123" s="48"/>
      <c r="G1123" s="48"/>
      <c r="H1123" s="49"/>
      <c r="I1123" s="49"/>
      <c r="J1123" s="49"/>
      <c r="K1123" s="49"/>
      <c r="L1123" s="49"/>
      <c r="M1123" s="49"/>
      <c r="N1123" s="49"/>
      <c r="O1123" s="48"/>
      <c r="P1123" s="48"/>
      <c r="Q1123" s="49"/>
      <c r="R1123" s="49"/>
      <c r="S1123" s="10"/>
      <c r="T1123" s="10"/>
      <c r="U1123" s="10"/>
      <c r="V1123" s="10"/>
      <c r="W1123" s="10"/>
      <c r="X1123" s="10"/>
      <c r="Y1123" s="10"/>
      <c r="Z1123" s="10"/>
      <c r="AA1123" s="10"/>
    </row>
    <row r="1124" hidden="1">
      <c r="A1124" s="47"/>
      <c r="B1124" s="47"/>
      <c r="C1124" s="48"/>
      <c r="D1124" s="48"/>
      <c r="E1124" s="48"/>
      <c r="F1124" s="48"/>
      <c r="G1124" s="48"/>
      <c r="H1124" s="49"/>
      <c r="I1124" s="49"/>
      <c r="J1124" s="49"/>
      <c r="K1124" s="49"/>
      <c r="L1124" s="49"/>
      <c r="M1124" s="49"/>
      <c r="N1124" s="49"/>
      <c r="O1124" s="48"/>
      <c r="P1124" s="48"/>
      <c r="Q1124" s="49"/>
      <c r="R1124" s="49"/>
      <c r="S1124" s="10"/>
      <c r="T1124" s="10"/>
      <c r="U1124" s="10"/>
      <c r="V1124" s="10"/>
      <c r="W1124" s="10"/>
      <c r="X1124" s="10"/>
      <c r="Y1124" s="10"/>
      <c r="Z1124" s="10"/>
      <c r="AA1124" s="10"/>
    </row>
    <row r="1125" hidden="1">
      <c r="A1125" s="47"/>
      <c r="B1125" s="47"/>
      <c r="C1125" s="48"/>
      <c r="D1125" s="48"/>
      <c r="E1125" s="48"/>
      <c r="F1125" s="48"/>
      <c r="G1125" s="48"/>
      <c r="H1125" s="49"/>
      <c r="I1125" s="49"/>
      <c r="J1125" s="49"/>
      <c r="K1125" s="49"/>
      <c r="L1125" s="49"/>
      <c r="M1125" s="49"/>
      <c r="N1125" s="49"/>
      <c r="O1125" s="48"/>
      <c r="P1125" s="48"/>
      <c r="Q1125" s="49"/>
      <c r="R1125" s="49"/>
      <c r="S1125" s="10"/>
      <c r="T1125" s="10"/>
      <c r="U1125" s="10"/>
      <c r="V1125" s="10"/>
      <c r="W1125" s="10"/>
      <c r="X1125" s="10"/>
      <c r="Y1125" s="10"/>
      <c r="Z1125" s="10"/>
      <c r="AA1125" s="10"/>
    </row>
    <row r="1126" hidden="1">
      <c r="A1126" s="47"/>
      <c r="B1126" s="47"/>
      <c r="C1126" s="48"/>
      <c r="D1126" s="48"/>
      <c r="E1126" s="48"/>
      <c r="F1126" s="48"/>
      <c r="G1126" s="48"/>
      <c r="H1126" s="49"/>
      <c r="I1126" s="49"/>
      <c r="J1126" s="49"/>
      <c r="K1126" s="49"/>
      <c r="L1126" s="49"/>
      <c r="M1126" s="49"/>
      <c r="N1126" s="49"/>
      <c r="O1126" s="48"/>
      <c r="P1126" s="48"/>
      <c r="Q1126" s="49"/>
      <c r="R1126" s="49"/>
      <c r="S1126" s="10"/>
      <c r="T1126" s="10"/>
      <c r="U1126" s="10"/>
      <c r="V1126" s="10"/>
      <c r="W1126" s="10"/>
      <c r="X1126" s="10"/>
      <c r="Y1126" s="10"/>
      <c r="Z1126" s="10"/>
      <c r="AA1126" s="10"/>
    </row>
    <row r="1127" hidden="1">
      <c r="A1127" s="47"/>
      <c r="B1127" s="47"/>
      <c r="C1127" s="48"/>
      <c r="D1127" s="48"/>
      <c r="E1127" s="48"/>
      <c r="F1127" s="48"/>
      <c r="G1127" s="48"/>
      <c r="H1127" s="49"/>
      <c r="I1127" s="49"/>
      <c r="J1127" s="49"/>
      <c r="K1127" s="49"/>
      <c r="L1127" s="49"/>
      <c r="M1127" s="49"/>
      <c r="N1127" s="49"/>
      <c r="O1127" s="48"/>
      <c r="P1127" s="48"/>
      <c r="Q1127" s="49"/>
      <c r="R1127" s="49"/>
      <c r="S1127" s="10"/>
      <c r="T1127" s="10"/>
      <c r="U1127" s="10"/>
      <c r="V1127" s="10"/>
      <c r="W1127" s="10"/>
      <c r="X1127" s="10"/>
      <c r="Y1127" s="10"/>
      <c r="Z1127" s="10"/>
      <c r="AA1127" s="10"/>
    </row>
    <row r="1128" hidden="1">
      <c r="A1128" s="47"/>
      <c r="B1128" s="47"/>
      <c r="C1128" s="48"/>
      <c r="D1128" s="48"/>
      <c r="E1128" s="48"/>
      <c r="F1128" s="48"/>
      <c r="G1128" s="48"/>
      <c r="H1128" s="49"/>
      <c r="I1128" s="49"/>
      <c r="J1128" s="49"/>
      <c r="K1128" s="49"/>
      <c r="L1128" s="49"/>
      <c r="M1128" s="49"/>
      <c r="N1128" s="49"/>
      <c r="O1128" s="48"/>
      <c r="P1128" s="48"/>
      <c r="Q1128" s="49"/>
      <c r="R1128" s="49"/>
      <c r="S1128" s="10"/>
      <c r="T1128" s="10"/>
      <c r="U1128" s="10"/>
      <c r="V1128" s="10"/>
      <c r="W1128" s="10"/>
      <c r="X1128" s="10"/>
      <c r="Y1128" s="10"/>
      <c r="Z1128" s="10"/>
      <c r="AA1128" s="10"/>
    </row>
    <row r="1129" hidden="1">
      <c r="A1129" s="47"/>
      <c r="B1129" s="47"/>
      <c r="C1129" s="48"/>
      <c r="D1129" s="48"/>
      <c r="E1129" s="48"/>
      <c r="F1129" s="48"/>
      <c r="G1129" s="48"/>
      <c r="H1129" s="49"/>
      <c r="I1129" s="49"/>
      <c r="J1129" s="49"/>
      <c r="K1129" s="49"/>
      <c r="L1129" s="49"/>
      <c r="M1129" s="49"/>
      <c r="N1129" s="49"/>
      <c r="O1129" s="48"/>
      <c r="P1129" s="48"/>
      <c r="Q1129" s="49"/>
      <c r="R1129" s="49"/>
      <c r="S1129" s="10"/>
      <c r="T1129" s="10"/>
      <c r="U1129" s="10"/>
      <c r="V1129" s="10"/>
      <c r="W1129" s="10"/>
      <c r="X1129" s="10"/>
      <c r="Y1129" s="10"/>
      <c r="Z1129" s="10"/>
      <c r="AA1129" s="10"/>
    </row>
    <row r="1130" hidden="1">
      <c r="A1130" s="47"/>
      <c r="B1130" s="47"/>
      <c r="C1130" s="48"/>
      <c r="D1130" s="48"/>
      <c r="E1130" s="48"/>
      <c r="F1130" s="48"/>
      <c r="G1130" s="48"/>
      <c r="H1130" s="49"/>
      <c r="I1130" s="49"/>
      <c r="J1130" s="49"/>
      <c r="K1130" s="49"/>
      <c r="L1130" s="49"/>
      <c r="M1130" s="49"/>
      <c r="N1130" s="49"/>
      <c r="O1130" s="48"/>
      <c r="P1130" s="48"/>
      <c r="Q1130" s="49"/>
      <c r="R1130" s="49"/>
      <c r="S1130" s="10"/>
      <c r="T1130" s="10"/>
      <c r="U1130" s="10"/>
      <c r="V1130" s="10"/>
      <c r="W1130" s="10"/>
      <c r="X1130" s="10"/>
      <c r="Y1130" s="10"/>
      <c r="Z1130" s="10"/>
      <c r="AA1130" s="10"/>
    </row>
    <row r="1131" hidden="1">
      <c r="A1131" s="47"/>
      <c r="B1131" s="47"/>
      <c r="C1131" s="48"/>
      <c r="D1131" s="48"/>
      <c r="E1131" s="48"/>
      <c r="F1131" s="48"/>
      <c r="G1131" s="48"/>
      <c r="H1131" s="49"/>
      <c r="I1131" s="49"/>
      <c r="J1131" s="49"/>
      <c r="K1131" s="49"/>
      <c r="L1131" s="49"/>
      <c r="M1131" s="49"/>
      <c r="N1131" s="49"/>
      <c r="O1131" s="48"/>
      <c r="P1131" s="48"/>
      <c r="Q1131" s="49"/>
      <c r="R1131" s="49"/>
      <c r="S1131" s="10"/>
      <c r="T1131" s="10"/>
      <c r="U1131" s="10"/>
      <c r="V1131" s="10"/>
      <c r="W1131" s="10"/>
      <c r="X1131" s="10"/>
      <c r="Y1131" s="10"/>
      <c r="Z1131" s="10"/>
      <c r="AA1131" s="10"/>
    </row>
    <row r="1132" hidden="1">
      <c r="A1132" s="47"/>
      <c r="B1132" s="47"/>
      <c r="C1132" s="48"/>
      <c r="D1132" s="48"/>
      <c r="E1132" s="48"/>
      <c r="F1132" s="48"/>
      <c r="G1132" s="48"/>
      <c r="H1132" s="49"/>
      <c r="I1132" s="49"/>
      <c r="J1132" s="49"/>
      <c r="K1132" s="49"/>
      <c r="L1132" s="49"/>
      <c r="M1132" s="49"/>
      <c r="N1132" s="49"/>
      <c r="O1132" s="48"/>
      <c r="P1132" s="48"/>
      <c r="Q1132" s="49"/>
      <c r="R1132" s="49"/>
      <c r="S1132" s="10"/>
      <c r="T1132" s="10"/>
      <c r="U1132" s="10"/>
      <c r="V1132" s="10"/>
      <c r="W1132" s="10"/>
      <c r="X1132" s="10"/>
      <c r="Y1132" s="10"/>
      <c r="Z1132" s="10"/>
      <c r="AA1132" s="10"/>
    </row>
    <row r="1133" hidden="1">
      <c r="A1133" s="47"/>
      <c r="B1133" s="47"/>
      <c r="C1133" s="48"/>
      <c r="D1133" s="48"/>
      <c r="E1133" s="48"/>
      <c r="F1133" s="48"/>
      <c r="G1133" s="48"/>
      <c r="H1133" s="49"/>
      <c r="I1133" s="49"/>
      <c r="J1133" s="49"/>
      <c r="K1133" s="49"/>
      <c r="L1133" s="49"/>
      <c r="M1133" s="49"/>
      <c r="N1133" s="49"/>
      <c r="O1133" s="48"/>
      <c r="P1133" s="48"/>
      <c r="Q1133" s="49"/>
      <c r="R1133" s="49"/>
      <c r="S1133" s="10"/>
      <c r="T1133" s="10"/>
      <c r="U1133" s="10"/>
      <c r="V1133" s="10"/>
      <c r="W1133" s="10"/>
      <c r="X1133" s="10"/>
      <c r="Y1133" s="10"/>
      <c r="Z1133" s="10"/>
      <c r="AA1133" s="10"/>
    </row>
    <row r="1134" hidden="1">
      <c r="A1134" s="47"/>
      <c r="B1134" s="47"/>
      <c r="C1134" s="48"/>
      <c r="D1134" s="48"/>
      <c r="E1134" s="48"/>
      <c r="F1134" s="48"/>
      <c r="G1134" s="48"/>
      <c r="H1134" s="49"/>
      <c r="I1134" s="49"/>
      <c r="J1134" s="49"/>
      <c r="K1134" s="49"/>
      <c r="L1134" s="49"/>
      <c r="M1134" s="49"/>
      <c r="N1134" s="49"/>
      <c r="O1134" s="48"/>
      <c r="P1134" s="48"/>
      <c r="Q1134" s="49"/>
      <c r="R1134" s="49"/>
      <c r="S1134" s="10"/>
      <c r="T1134" s="10"/>
      <c r="U1134" s="10"/>
      <c r="V1134" s="10"/>
      <c r="W1134" s="10"/>
      <c r="X1134" s="10"/>
      <c r="Y1134" s="10"/>
      <c r="Z1134" s="10"/>
      <c r="AA1134" s="10"/>
    </row>
    <row r="1135" hidden="1">
      <c r="A1135" s="47"/>
      <c r="B1135" s="47"/>
      <c r="C1135" s="48"/>
      <c r="D1135" s="48"/>
      <c r="E1135" s="48"/>
      <c r="F1135" s="48"/>
      <c r="G1135" s="48"/>
      <c r="H1135" s="49"/>
      <c r="I1135" s="49"/>
      <c r="J1135" s="49"/>
      <c r="K1135" s="49"/>
      <c r="L1135" s="49"/>
      <c r="M1135" s="49"/>
      <c r="N1135" s="49"/>
      <c r="O1135" s="48"/>
      <c r="P1135" s="48"/>
      <c r="Q1135" s="49"/>
      <c r="R1135" s="49"/>
      <c r="S1135" s="10"/>
      <c r="T1135" s="10"/>
      <c r="U1135" s="10"/>
      <c r="V1135" s="10"/>
      <c r="W1135" s="10"/>
      <c r="X1135" s="10"/>
      <c r="Y1135" s="10"/>
      <c r="Z1135" s="10"/>
      <c r="AA1135" s="10"/>
    </row>
    <row r="1136" hidden="1">
      <c r="A1136" s="47"/>
      <c r="B1136" s="47"/>
      <c r="C1136" s="48"/>
      <c r="D1136" s="48"/>
      <c r="E1136" s="48"/>
      <c r="F1136" s="48"/>
      <c r="G1136" s="48"/>
      <c r="H1136" s="49"/>
      <c r="I1136" s="49"/>
      <c r="J1136" s="49"/>
      <c r="K1136" s="49"/>
      <c r="L1136" s="49"/>
      <c r="M1136" s="49"/>
      <c r="N1136" s="49"/>
      <c r="O1136" s="48"/>
      <c r="P1136" s="48"/>
      <c r="Q1136" s="49"/>
      <c r="R1136" s="49"/>
      <c r="S1136" s="10"/>
      <c r="T1136" s="10"/>
      <c r="U1136" s="10"/>
      <c r="V1136" s="10"/>
      <c r="W1136" s="10"/>
      <c r="X1136" s="10"/>
      <c r="Y1136" s="10"/>
      <c r="Z1136" s="10"/>
      <c r="AA1136" s="10"/>
    </row>
    <row r="1137" hidden="1">
      <c r="A1137" s="47"/>
      <c r="B1137" s="47"/>
      <c r="C1137" s="48"/>
      <c r="D1137" s="48"/>
      <c r="E1137" s="48"/>
      <c r="F1137" s="48"/>
      <c r="G1137" s="48"/>
      <c r="H1137" s="49"/>
      <c r="I1137" s="49"/>
      <c r="J1137" s="49"/>
      <c r="K1137" s="49"/>
      <c r="L1137" s="49"/>
      <c r="M1137" s="49"/>
      <c r="N1137" s="49"/>
      <c r="O1137" s="48"/>
      <c r="P1137" s="48"/>
      <c r="Q1137" s="49"/>
      <c r="R1137" s="49"/>
      <c r="S1137" s="10"/>
      <c r="T1137" s="10"/>
      <c r="U1137" s="10"/>
      <c r="V1137" s="10"/>
      <c r="W1137" s="10"/>
      <c r="X1137" s="10"/>
      <c r="Y1137" s="10"/>
      <c r="Z1137" s="10"/>
      <c r="AA1137" s="10"/>
    </row>
    <row r="1138" hidden="1">
      <c r="A1138" s="47"/>
      <c r="B1138" s="47"/>
      <c r="C1138" s="48"/>
      <c r="D1138" s="48"/>
      <c r="E1138" s="48"/>
      <c r="F1138" s="48"/>
      <c r="G1138" s="48"/>
      <c r="H1138" s="49"/>
      <c r="I1138" s="49"/>
      <c r="J1138" s="49"/>
      <c r="K1138" s="49"/>
      <c r="L1138" s="49"/>
      <c r="M1138" s="49"/>
      <c r="N1138" s="49"/>
      <c r="O1138" s="48"/>
      <c r="P1138" s="48"/>
      <c r="Q1138" s="49"/>
      <c r="R1138" s="49"/>
      <c r="S1138" s="10"/>
      <c r="T1138" s="10"/>
      <c r="U1138" s="10"/>
      <c r="V1138" s="10"/>
      <c r="W1138" s="10"/>
      <c r="X1138" s="10"/>
      <c r="Y1138" s="10"/>
      <c r="Z1138" s="10"/>
      <c r="AA1138" s="10"/>
    </row>
    <row r="1139" hidden="1">
      <c r="A1139" s="47"/>
      <c r="B1139" s="47"/>
      <c r="C1139" s="48"/>
      <c r="D1139" s="48"/>
      <c r="E1139" s="48"/>
      <c r="F1139" s="48"/>
      <c r="G1139" s="48"/>
      <c r="H1139" s="49"/>
      <c r="I1139" s="49"/>
      <c r="J1139" s="49"/>
      <c r="K1139" s="49"/>
      <c r="L1139" s="49"/>
      <c r="M1139" s="49"/>
      <c r="N1139" s="49"/>
      <c r="O1139" s="48"/>
      <c r="P1139" s="48"/>
      <c r="Q1139" s="49"/>
      <c r="R1139" s="49"/>
      <c r="S1139" s="10"/>
      <c r="T1139" s="10"/>
      <c r="U1139" s="10"/>
      <c r="V1139" s="10"/>
      <c r="W1139" s="10"/>
      <c r="X1139" s="10"/>
      <c r="Y1139" s="10"/>
      <c r="Z1139" s="10"/>
      <c r="AA1139" s="10"/>
    </row>
    <row r="1140" hidden="1">
      <c r="A1140" s="47"/>
      <c r="B1140" s="47"/>
      <c r="C1140" s="48"/>
      <c r="D1140" s="48"/>
      <c r="E1140" s="48"/>
      <c r="F1140" s="48"/>
      <c r="G1140" s="48"/>
      <c r="H1140" s="49"/>
      <c r="I1140" s="49"/>
      <c r="J1140" s="49"/>
      <c r="K1140" s="49"/>
      <c r="L1140" s="49"/>
      <c r="M1140" s="49"/>
      <c r="N1140" s="49"/>
      <c r="O1140" s="48"/>
      <c r="P1140" s="48"/>
      <c r="Q1140" s="49"/>
      <c r="R1140" s="49"/>
      <c r="S1140" s="10"/>
      <c r="T1140" s="10"/>
      <c r="U1140" s="10"/>
      <c r="V1140" s="10"/>
      <c r="W1140" s="10"/>
      <c r="X1140" s="10"/>
      <c r="Y1140" s="10"/>
      <c r="Z1140" s="10"/>
      <c r="AA1140" s="10"/>
    </row>
    <row r="1141" hidden="1">
      <c r="A1141" s="47"/>
      <c r="B1141" s="47"/>
      <c r="C1141" s="48"/>
      <c r="D1141" s="48"/>
      <c r="E1141" s="48"/>
      <c r="F1141" s="48"/>
      <c r="G1141" s="48"/>
      <c r="H1141" s="49"/>
      <c r="I1141" s="49"/>
      <c r="J1141" s="49"/>
      <c r="K1141" s="49"/>
      <c r="L1141" s="49"/>
      <c r="M1141" s="49"/>
      <c r="N1141" s="49"/>
      <c r="O1141" s="48"/>
      <c r="P1141" s="48"/>
      <c r="Q1141" s="49"/>
      <c r="R1141" s="49"/>
      <c r="S1141" s="10"/>
      <c r="T1141" s="10"/>
      <c r="U1141" s="10"/>
      <c r="V1141" s="10"/>
      <c r="W1141" s="10"/>
      <c r="X1141" s="10"/>
      <c r="Y1141" s="10"/>
      <c r="Z1141" s="10"/>
      <c r="AA1141" s="10"/>
    </row>
    <row r="1142" hidden="1">
      <c r="A1142" s="47"/>
      <c r="B1142" s="47"/>
      <c r="C1142" s="48"/>
      <c r="D1142" s="48"/>
      <c r="E1142" s="48"/>
      <c r="F1142" s="48"/>
      <c r="G1142" s="48"/>
      <c r="H1142" s="49"/>
      <c r="I1142" s="49"/>
      <c r="J1142" s="49"/>
      <c r="K1142" s="49"/>
      <c r="L1142" s="49"/>
      <c r="M1142" s="49"/>
      <c r="N1142" s="49"/>
      <c r="O1142" s="48"/>
      <c r="P1142" s="48"/>
      <c r="Q1142" s="49"/>
      <c r="R1142" s="49"/>
      <c r="S1142" s="10"/>
      <c r="T1142" s="10"/>
      <c r="U1142" s="10"/>
      <c r="V1142" s="10"/>
      <c r="W1142" s="10"/>
      <c r="X1142" s="10"/>
      <c r="Y1142" s="10"/>
      <c r="Z1142" s="10"/>
      <c r="AA1142" s="10"/>
    </row>
    <row r="1143" hidden="1">
      <c r="A1143" s="47"/>
      <c r="B1143" s="47"/>
      <c r="C1143" s="48"/>
      <c r="D1143" s="48"/>
      <c r="E1143" s="48"/>
      <c r="F1143" s="48"/>
      <c r="G1143" s="48"/>
      <c r="H1143" s="49"/>
      <c r="I1143" s="49"/>
      <c r="J1143" s="49"/>
      <c r="K1143" s="49"/>
      <c r="L1143" s="49"/>
      <c r="M1143" s="49"/>
      <c r="N1143" s="49"/>
      <c r="O1143" s="48"/>
      <c r="P1143" s="48"/>
      <c r="Q1143" s="49"/>
      <c r="R1143" s="49"/>
      <c r="S1143" s="10"/>
      <c r="T1143" s="10"/>
      <c r="U1143" s="10"/>
      <c r="V1143" s="10"/>
      <c r="W1143" s="10"/>
      <c r="X1143" s="10"/>
      <c r="Y1143" s="10"/>
      <c r="Z1143" s="10"/>
      <c r="AA1143" s="10"/>
    </row>
    <row r="1144" hidden="1">
      <c r="A1144" s="47"/>
      <c r="B1144" s="47"/>
      <c r="C1144" s="48"/>
      <c r="D1144" s="48"/>
      <c r="E1144" s="48"/>
      <c r="F1144" s="48"/>
      <c r="G1144" s="48"/>
      <c r="H1144" s="49"/>
      <c r="I1144" s="49"/>
      <c r="J1144" s="49"/>
      <c r="K1144" s="49"/>
      <c r="L1144" s="49"/>
      <c r="M1144" s="49"/>
      <c r="N1144" s="49"/>
      <c r="O1144" s="48"/>
      <c r="P1144" s="48"/>
      <c r="Q1144" s="49"/>
      <c r="R1144" s="49"/>
      <c r="S1144" s="10"/>
      <c r="T1144" s="10"/>
      <c r="U1144" s="10"/>
      <c r="V1144" s="10"/>
      <c r="W1144" s="10"/>
      <c r="X1144" s="10"/>
      <c r="Y1144" s="10"/>
      <c r="Z1144" s="10"/>
      <c r="AA1144" s="10"/>
    </row>
    <row r="1145" hidden="1">
      <c r="A1145" s="47"/>
      <c r="B1145" s="47"/>
      <c r="C1145" s="48"/>
      <c r="D1145" s="48"/>
      <c r="E1145" s="48"/>
      <c r="F1145" s="48"/>
      <c r="G1145" s="48"/>
      <c r="H1145" s="49"/>
      <c r="I1145" s="49"/>
      <c r="J1145" s="49"/>
      <c r="K1145" s="49"/>
      <c r="L1145" s="49"/>
      <c r="M1145" s="49"/>
      <c r="N1145" s="49"/>
      <c r="O1145" s="48"/>
      <c r="P1145" s="48"/>
      <c r="Q1145" s="49"/>
      <c r="R1145" s="49"/>
      <c r="S1145" s="10"/>
      <c r="T1145" s="10"/>
      <c r="U1145" s="10"/>
      <c r="V1145" s="10"/>
      <c r="W1145" s="10"/>
      <c r="X1145" s="10"/>
      <c r="Y1145" s="10"/>
      <c r="Z1145" s="10"/>
      <c r="AA1145" s="10"/>
    </row>
    <row r="1146" hidden="1">
      <c r="A1146" s="47"/>
      <c r="B1146" s="47"/>
      <c r="C1146" s="48"/>
      <c r="D1146" s="48"/>
      <c r="E1146" s="48"/>
      <c r="F1146" s="48"/>
      <c r="G1146" s="48"/>
      <c r="H1146" s="49"/>
      <c r="I1146" s="49"/>
      <c r="J1146" s="49"/>
      <c r="K1146" s="49"/>
      <c r="L1146" s="49"/>
      <c r="M1146" s="49"/>
      <c r="N1146" s="49"/>
      <c r="O1146" s="48"/>
      <c r="P1146" s="48"/>
      <c r="Q1146" s="49"/>
      <c r="R1146" s="49"/>
      <c r="S1146" s="10"/>
      <c r="T1146" s="10"/>
      <c r="U1146" s="10"/>
      <c r="V1146" s="10"/>
      <c r="W1146" s="10"/>
      <c r="X1146" s="10"/>
      <c r="Y1146" s="10"/>
      <c r="Z1146" s="10"/>
      <c r="AA1146" s="10"/>
    </row>
    <row r="1147" hidden="1">
      <c r="A1147" s="47"/>
      <c r="B1147" s="47"/>
      <c r="C1147" s="48"/>
      <c r="D1147" s="48"/>
      <c r="E1147" s="48"/>
      <c r="F1147" s="48"/>
      <c r="G1147" s="48"/>
      <c r="H1147" s="49"/>
      <c r="I1147" s="49"/>
      <c r="J1147" s="49"/>
      <c r="K1147" s="49"/>
      <c r="L1147" s="49"/>
      <c r="M1147" s="49"/>
      <c r="N1147" s="49"/>
      <c r="O1147" s="48"/>
      <c r="P1147" s="48"/>
      <c r="Q1147" s="49"/>
      <c r="R1147" s="49"/>
      <c r="S1147" s="10"/>
      <c r="T1147" s="10"/>
      <c r="U1147" s="10"/>
      <c r="V1147" s="10"/>
      <c r="W1147" s="10"/>
      <c r="X1147" s="10"/>
      <c r="Y1147" s="10"/>
      <c r="Z1147" s="10"/>
      <c r="AA1147" s="10"/>
    </row>
    <row r="1148" hidden="1">
      <c r="A1148" s="47"/>
      <c r="B1148" s="47"/>
      <c r="C1148" s="48"/>
      <c r="D1148" s="48"/>
      <c r="E1148" s="48"/>
      <c r="F1148" s="48"/>
      <c r="G1148" s="48"/>
      <c r="H1148" s="49"/>
      <c r="I1148" s="49"/>
      <c r="J1148" s="49"/>
      <c r="K1148" s="49"/>
      <c r="L1148" s="49"/>
      <c r="M1148" s="49"/>
      <c r="N1148" s="49"/>
      <c r="O1148" s="48"/>
      <c r="P1148" s="48"/>
      <c r="Q1148" s="49"/>
      <c r="R1148" s="49"/>
      <c r="S1148" s="10"/>
      <c r="T1148" s="10"/>
      <c r="U1148" s="10"/>
      <c r="V1148" s="10"/>
      <c r="W1148" s="10"/>
      <c r="X1148" s="10"/>
      <c r="Y1148" s="10"/>
      <c r="Z1148" s="10"/>
      <c r="AA1148" s="10"/>
    </row>
    <row r="1149" hidden="1">
      <c r="A1149" s="47"/>
      <c r="B1149" s="47"/>
      <c r="C1149" s="48"/>
      <c r="D1149" s="48"/>
      <c r="E1149" s="48"/>
      <c r="F1149" s="48"/>
      <c r="G1149" s="48"/>
      <c r="H1149" s="49"/>
      <c r="I1149" s="49"/>
      <c r="J1149" s="49"/>
      <c r="K1149" s="49"/>
      <c r="L1149" s="49"/>
      <c r="M1149" s="49"/>
      <c r="N1149" s="49"/>
      <c r="O1149" s="48"/>
      <c r="P1149" s="48"/>
      <c r="Q1149" s="49"/>
      <c r="R1149" s="49"/>
      <c r="S1149" s="10"/>
      <c r="T1149" s="10"/>
      <c r="U1149" s="10"/>
      <c r="V1149" s="10"/>
      <c r="W1149" s="10"/>
      <c r="X1149" s="10"/>
      <c r="Y1149" s="10"/>
      <c r="Z1149" s="10"/>
      <c r="AA1149" s="10"/>
    </row>
    <row r="1150" hidden="1">
      <c r="A1150" s="47"/>
      <c r="B1150" s="47"/>
      <c r="C1150" s="48"/>
      <c r="D1150" s="48"/>
      <c r="E1150" s="48"/>
      <c r="F1150" s="48"/>
      <c r="G1150" s="48"/>
      <c r="H1150" s="49"/>
      <c r="I1150" s="49"/>
      <c r="J1150" s="49"/>
      <c r="K1150" s="49"/>
      <c r="L1150" s="49"/>
      <c r="M1150" s="49"/>
      <c r="N1150" s="49"/>
      <c r="O1150" s="48"/>
      <c r="P1150" s="48"/>
      <c r="Q1150" s="49"/>
      <c r="R1150" s="49"/>
      <c r="S1150" s="10"/>
      <c r="T1150" s="10"/>
      <c r="U1150" s="10"/>
      <c r="V1150" s="10"/>
      <c r="W1150" s="10"/>
      <c r="X1150" s="10"/>
      <c r="Y1150" s="10"/>
      <c r="Z1150" s="10"/>
      <c r="AA1150" s="10"/>
    </row>
    <row r="1151" hidden="1">
      <c r="A1151" s="47"/>
      <c r="B1151" s="47"/>
      <c r="C1151" s="48"/>
      <c r="D1151" s="48"/>
      <c r="E1151" s="48"/>
      <c r="F1151" s="48"/>
      <c r="G1151" s="48"/>
      <c r="H1151" s="49"/>
      <c r="I1151" s="49"/>
      <c r="J1151" s="49"/>
      <c r="K1151" s="49"/>
      <c r="L1151" s="49"/>
      <c r="M1151" s="49"/>
      <c r="N1151" s="49"/>
      <c r="O1151" s="48"/>
      <c r="P1151" s="48"/>
      <c r="Q1151" s="49"/>
      <c r="R1151" s="49"/>
      <c r="S1151" s="10"/>
      <c r="T1151" s="10"/>
      <c r="U1151" s="10"/>
      <c r="V1151" s="10"/>
      <c r="W1151" s="10"/>
      <c r="X1151" s="10"/>
      <c r="Y1151" s="10"/>
      <c r="Z1151" s="10"/>
      <c r="AA1151" s="10"/>
    </row>
    <row r="1152" hidden="1">
      <c r="A1152" s="47"/>
      <c r="B1152" s="47"/>
      <c r="C1152" s="48"/>
      <c r="D1152" s="48"/>
      <c r="E1152" s="48"/>
      <c r="F1152" s="48"/>
      <c r="G1152" s="48"/>
      <c r="H1152" s="49"/>
      <c r="I1152" s="49"/>
      <c r="J1152" s="49"/>
      <c r="K1152" s="49"/>
      <c r="L1152" s="49"/>
      <c r="M1152" s="49"/>
      <c r="N1152" s="49"/>
      <c r="O1152" s="48"/>
      <c r="P1152" s="48"/>
      <c r="Q1152" s="49"/>
      <c r="R1152" s="49"/>
      <c r="S1152" s="10"/>
      <c r="T1152" s="10"/>
      <c r="U1152" s="10"/>
      <c r="V1152" s="10"/>
      <c r="W1152" s="10"/>
      <c r="X1152" s="10"/>
      <c r="Y1152" s="10"/>
      <c r="Z1152" s="10"/>
      <c r="AA1152" s="10"/>
    </row>
    <row r="1153" hidden="1">
      <c r="A1153" s="47"/>
      <c r="B1153" s="47"/>
      <c r="C1153" s="48"/>
      <c r="D1153" s="48"/>
      <c r="E1153" s="48"/>
      <c r="F1153" s="48"/>
      <c r="G1153" s="48"/>
      <c r="H1153" s="49"/>
      <c r="I1153" s="49"/>
      <c r="J1153" s="49"/>
      <c r="K1153" s="49"/>
      <c r="L1153" s="49"/>
      <c r="M1153" s="49"/>
      <c r="N1153" s="49"/>
      <c r="O1153" s="48"/>
      <c r="P1153" s="48"/>
      <c r="Q1153" s="49"/>
      <c r="R1153" s="49"/>
      <c r="S1153" s="10"/>
      <c r="T1153" s="10"/>
      <c r="U1153" s="10"/>
      <c r="V1153" s="10"/>
      <c r="W1153" s="10"/>
      <c r="X1153" s="10"/>
      <c r="Y1153" s="10"/>
      <c r="Z1153" s="10"/>
      <c r="AA1153" s="10"/>
    </row>
    <row r="1154" hidden="1">
      <c r="A1154" s="47"/>
      <c r="B1154" s="47"/>
      <c r="C1154" s="48"/>
      <c r="D1154" s="48"/>
      <c r="E1154" s="48"/>
      <c r="F1154" s="48"/>
      <c r="G1154" s="48"/>
      <c r="H1154" s="49"/>
      <c r="I1154" s="49"/>
      <c r="J1154" s="49"/>
      <c r="K1154" s="49"/>
      <c r="L1154" s="49"/>
      <c r="M1154" s="49"/>
      <c r="N1154" s="49"/>
      <c r="O1154" s="48"/>
      <c r="P1154" s="48"/>
      <c r="Q1154" s="49"/>
      <c r="R1154" s="49"/>
      <c r="S1154" s="10"/>
      <c r="T1154" s="10"/>
      <c r="U1154" s="10"/>
      <c r="V1154" s="10"/>
      <c r="W1154" s="10"/>
      <c r="X1154" s="10"/>
      <c r="Y1154" s="10"/>
      <c r="Z1154" s="10"/>
      <c r="AA1154" s="10"/>
    </row>
    <row r="1155" hidden="1">
      <c r="A1155" s="47"/>
      <c r="B1155" s="47"/>
      <c r="C1155" s="48"/>
      <c r="D1155" s="48"/>
      <c r="E1155" s="48"/>
      <c r="F1155" s="48"/>
      <c r="G1155" s="48"/>
      <c r="H1155" s="49"/>
      <c r="I1155" s="49"/>
      <c r="J1155" s="49"/>
      <c r="K1155" s="49"/>
      <c r="L1155" s="49"/>
      <c r="M1155" s="49"/>
      <c r="N1155" s="49"/>
      <c r="O1155" s="48"/>
      <c r="P1155" s="48"/>
      <c r="Q1155" s="49"/>
      <c r="R1155" s="49"/>
      <c r="S1155" s="10"/>
      <c r="T1155" s="10"/>
      <c r="U1155" s="10"/>
      <c r="V1155" s="10"/>
      <c r="W1155" s="10"/>
      <c r="X1155" s="10"/>
      <c r="Y1155" s="10"/>
      <c r="Z1155" s="10"/>
      <c r="AA1155" s="10"/>
    </row>
    <row r="1156" hidden="1">
      <c r="A1156" s="47"/>
      <c r="B1156" s="47"/>
      <c r="C1156" s="48"/>
      <c r="D1156" s="48"/>
      <c r="E1156" s="48"/>
      <c r="F1156" s="48"/>
      <c r="G1156" s="48"/>
      <c r="H1156" s="49"/>
      <c r="I1156" s="49"/>
      <c r="J1156" s="49"/>
      <c r="K1156" s="49"/>
      <c r="L1156" s="49"/>
      <c r="M1156" s="49"/>
      <c r="N1156" s="49"/>
      <c r="O1156" s="48"/>
      <c r="P1156" s="48"/>
      <c r="Q1156" s="49"/>
      <c r="R1156" s="49"/>
      <c r="S1156" s="10"/>
      <c r="T1156" s="10"/>
      <c r="U1156" s="10"/>
      <c r="V1156" s="10"/>
      <c r="W1156" s="10"/>
      <c r="X1156" s="10"/>
      <c r="Y1156" s="10"/>
      <c r="Z1156" s="10"/>
      <c r="AA1156" s="10"/>
    </row>
    <row r="1157" hidden="1">
      <c r="A1157" s="47"/>
      <c r="B1157" s="47"/>
      <c r="C1157" s="48"/>
      <c r="D1157" s="48"/>
      <c r="E1157" s="48"/>
      <c r="F1157" s="48"/>
      <c r="G1157" s="48"/>
      <c r="H1157" s="49"/>
      <c r="I1157" s="49"/>
      <c r="J1157" s="49"/>
      <c r="K1157" s="49"/>
      <c r="L1157" s="49"/>
      <c r="M1157" s="49"/>
      <c r="N1157" s="49"/>
      <c r="O1157" s="48"/>
      <c r="P1157" s="48"/>
      <c r="Q1157" s="49"/>
      <c r="R1157" s="49"/>
      <c r="S1157" s="10"/>
      <c r="T1157" s="10"/>
      <c r="U1157" s="10"/>
      <c r="V1157" s="10"/>
      <c r="W1157" s="10"/>
      <c r="X1157" s="10"/>
      <c r="Y1157" s="10"/>
      <c r="Z1157" s="10"/>
      <c r="AA1157" s="10"/>
    </row>
    <row r="1158" hidden="1">
      <c r="A1158" s="47"/>
      <c r="B1158" s="47"/>
      <c r="C1158" s="48"/>
      <c r="D1158" s="48"/>
      <c r="E1158" s="48"/>
      <c r="F1158" s="48"/>
      <c r="G1158" s="48"/>
      <c r="H1158" s="49"/>
      <c r="I1158" s="49"/>
      <c r="J1158" s="49"/>
      <c r="K1158" s="49"/>
      <c r="L1158" s="49"/>
      <c r="M1158" s="49"/>
      <c r="N1158" s="49"/>
      <c r="O1158" s="48"/>
      <c r="P1158" s="48"/>
      <c r="Q1158" s="49"/>
      <c r="R1158" s="49"/>
      <c r="S1158" s="10"/>
      <c r="T1158" s="10"/>
      <c r="U1158" s="10"/>
      <c r="V1158" s="10"/>
      <c r="W1158" s="10"/>
      <c r="X1158" s="10"/>
      <c r="Y1158" s="10"/>
      <c r="Z1158" s="10"/>
      <c r="AA1158" s="10"/>
    </row>
    <row r="1159" hidden="1">
      <c r="A1159" s="47"/>
      <c r="B1159" s="47"/>
      <c r="C1159" s="48"/>
      <c r="D1159" s="48"/>
      <c r="E1159" s="48"/>
      <c r="F1159" s="48"/>
      <c r="G1159" s="48"/>
      <c r="H1159" s="49"/>
      <c r="I1159" s="49"/>
      <c r="J1159" s="49"/>
      <c r="K1159" s="49"/>
      <c r="L1159" s="49"/>
      <c r="M1159" s="49"/>
      <c r="N1159" s="49"/>
      <c r="O1159" s="48"/>
      <c r="P1159" s="48"/>
      <c r="Q1159" s="49"/>
      <c r="R1159" s="49"/>
      <c r="S1159" s="10"/>
      <c r="T1159" s="10"/>
      <c r="U1159" s="10"/>
      <c r="V1159" s="10"/>
      <c r="W1159" s="10"/>
      <c r="X1159" s="10"/>
      <c r="Y1159" s="10"/>
      <c r="Z1159" s="10"/>
      <c r="AA1159" s="10"/>
    </row>
    <row r="1160" hidden="1">
      <c r="A1160" s="47"/>
      <c r="B1160" s="47"/>
      <c r="C1160" s="48"/>
      <c r="D1160" s="48"/>
      <c r="E1160" s="48"/>
      <c r="F1160" s="48"/>
      <c r="G1160" s="48"/>
      <c r="H1160" s="49"/>
      <c r="I1160" s="49"/>
      <c r="J1160" s="49"/>
      <c r="K1160" s="49"/>
      <c r="L1160" s="49"/>
      <c r="M1160" s="49"/>
      <c r="N1160" s="49"/>
      <c r="O1160" s="48"/>
      <c r="P1160" s="48"/>
      <c r="Q1160" s="49"/>
      <c r="R1160" s="49"/>
      <c r="S1160" s="10"/>
      <c r="T1160" s="10"/>
      <c r="U1160" s="10"/>
      <c r="V1160" s="10"/>
      <c r="W1160" s="10"/>
      <c r="X1160" s="10"/>
      <c r="Y1160" s="10"/>
      <c r="Z1160" s="10"/>
      <c r="AA1160" s="10"/>
    </row>
    <row r="1161" hidden="1">
      <c r="A1161" s="47"/>
      <c r="B1161" s="47"/>
      <c r="C1161" s="48"/>
      <c r="D1161" s="48"/>
      <c r="E1161" s="48"/>
      <c r="F1161" s="48"/>
      <c r="G1161" s="48"/>
      <c r="H1161" s="49"/>
      <c r="I1161" s="49"/>
      <c r="J1161" s="49"/>
      <c r="K1161" s="49"/>
      <c r="L1161" s="49"/>
      <c r="M1161" s="49"/>
      <c r="N1161" s="49"/>
      <c r="O1161" s="48"/>
      <c r="P1161" s="48"/>
      <c r="Q1161" s="49"/>
      <c r="R1161" s="49"/>
      <c r="S1161" s="10"/>
      <c r="T1161" s="10"/>
      <c r="U1161" s="10"/>
      <c r="V1161" s="10"/>
      <c r="W1161" s="10"/>
      <c r="X1161" s="10"/>
      <c r="Y1161" s="10"/>
      <c r="Z1161" s="10"/>
      <c r="AA1161" s="10"/>
    </row>
    <row r="1162" hidden="1">
      <c r="A1162" s="47"/>
      <c r="B1162" s="47"/>
      <c r="C1162" s="48"/>
      <c r="D1162" s="48"/>
      <c r="E1162" s="48"/>
      <c r="F1162" s="48"/>
      <c r="G1162" s="48"/>
      <c r="H1162" s="49"/>
      <c r="I1162" s="49"/>
      <c r="J1162" s="49"/>
      <c r="K1162" s="49"/>
      <c r="L1162" s="49"/>
      <c r="M1162" s="49"/>
      <c r="N1162" s="49"/>
      <c r="O1162" s="48"/>
      <c r="P1162" s="48"/>
      <c r="Q1162" s="49"/>
      <c r="R1162" s="49"/>
      <c r="S1162" s="10"/>
      <c r="T1162" s="10"/>
      <c r="U1162" s="10"/>
      <c r="V1162" s="10"/>
      <c r="W1162" s="10"/>
      <c r="X1162" s="10"/>
      <c r="Y1162" s="10"/>
      <c r="Z1162" s="10"/>
      <c r="AA1162" s="10"/>
    </row>
    <row r="1163" hidden="1">
      <c r="A1163" s="47"/>
      <c r="B1163" s="47"/>
      <c r="C1163" s="48"/>
      <c r="D1163" s="48"/>
      <c r="E1163" s="48"/>
      <c r="F1163" s="48"/>
      <c r="G1163" s="48"/>
      <c r="H1163" s="49"/>
      <c r="I1163" s="49"/>
      <c r="J1163" s="49"/>
      <c r="K1163" s="49"/>
      <c r="L1163" s="49"/>
      <c r="M1163" s="49"/>
      <c r="N1163" s="49"/>
      <c r="O1163" s="48"/>
      <c r="P1163" s="48"/>
      <c r="Q1163" s="49"/>
      <c r="R1163" s="49"/>
      <c r="S1163" s="10"/>
      <c r="T1163" s="10"/>
      <c r="U1163" s="10"/>
      <c r="V1163" s="10"/>
      <c r="W1163" s="10"/>
      <c r="X1163" s="10"/>
      <c r="Y1163" s="10"/>
      <c r="Z1163" s="10"/>
      <c r="AA1163" s="10"/>
    </row>
    <row r="1164" hidden="1">
      <c r="A1164" s="47"/>
      <c r="B1164" s="47"/>
      <c r="C1164" s="48"/>
      <c r="D1164" s="48"/>
      <c r="E1164" s="48"/>
      <c r="F1164" s="48"/>
      <c r="G1164" s="48"/>
      <c r="H1164" s="49"/>
      <c r="I1164" s="49"/>
      <c r="J1164" s="49"/>
      <c r="K1164" s="49"/>
      <c r="L1164" s="49"/>
      <c r="M1164" s="49"/>
      <c r="N1164" s="49"/>
      <c r="O1164" s="48"/>
      <c r="P1164" s="48"/>
      <c r="Q1164" s="49"/>
      <c r="R1164" s="49"/>
      <c r="S1164" s="10"/>
      <c r="T1164" s="10"/>
      <c r="U1164" s="10"/>
      <c r="V1164" s="10"/>
      <c r="W1164" s="10"/>
      <c r="X1164" s="10"/>
      <c r="Y1164" s="10"/>
      <c r="Z1164" s="10"/>
      <c r="AA1164" s="10"/>
    </row>
    <row r="1165" hidden="1">
      <c r="A1165" s="47"/>
      <c r="B1165" s="47"/>
      <c r="C1165" s="48"/>
      <c r="D1165" s="48"/>
      <c r="E1165" s="48"/>
      <c r="F1165" s="48"/>
      <c r="G1165" s="48"/>
      <c r="H1165" s="49"/>
      <c r="I1165" s="49"/>
      <c r="J1165" s="49"/>
      <c r="K1165" s="49"/>
      <c r="L1165" s="49"/>
      <c r="M1165" s="49"/>
      <c r="N1165" s="49"/>
      <c r="O1165" s="48"/>
      <c r="P1165" s="48"/>
      <c r="Q1165" s="49"/>
      <c r="R1165" s="49"/>
      <c r="S1165" s="10"/>
      <c r="T1165" s="10"/>
      <c r="U1165" s="10"/>
      <c r="V1165" s="10"/>
      <c r="W1165" s="10"/>
      <c r="X1165" s="10"/>
      <c r="Y1165" s="10"/>
      <c r="Z1165" s="10"/>
      <c r="AA1165" s="10"/>
    </row>
    <row r="1166" hidden="1">
      <c r="A1166" s="47"/>
      <c r="B1166" s="47"/>
      <c r="C1166" s="48"/>
      <c r="D1166" s="48"/>
      <c r="E1166" s="48"/>
      <c r="F1166" s="48"/>
      <c r="G1166" s="48"/>
      <c r="H1166" s="49"/>
      <c r="I1166" s="49"/>
      <c r="J1166" s="49"/>
      <c r="K1166" s="49"/>
      <c r="L1166" s="49"/>
      <c r="M1166" s="49"/>
      <c r="N1166" s="49"/>
      <c r="O1166" s="48"/>
      <c r="P1166" s="48"/>
      <c r="Q1166" s="49"/>
      <c r="R1166" s="49"/>
      <c r="S1166" s="10"/>
      <c r="T1166" s="10"/>
      <c r="U1166" s="10"/>
      <c r="V1166" s="10"/>
      <c r="W1166" s="10"/>
      <c r="X1166" s="10"/>
      <c r="Y1166" s="10"/>
      <c r="Z1166" s="10"/>
      <c r="AA1166" s="10"/>
    </row>
    <row r="1167" hidden="1">
      <c r="A1167" s="47"/>
      <c r="B1167" s="47"/>
      <c r="C1167" s="48"/>
      <c r="D1167" s="48"/>
      <c r="E1167" s="48"/>
      <c r="F1167" s="48"/>
      <c r="G1167" s="48"/>
      <c r="H1167" s="49"/>
      <c r="I1167" s="49"/>
      <c r="J1167" s="49"/>
      <c r="K1167" s="49"/>
      <c r="L1167" s="49"/>
      <c r="M1167" s="49"/>
      <c r="N1167" s="49"/>
      <c r="O1167" s="48"/>
      <c r="P1167" s="48"/>
      <c r="Q1167" s="49"/>
      <c r="R1167" s="49"/>
      <c r="S1167" s="10"/>
      <c r="T1167" s="10"/>
      <c r="U1167" s="10"/>
      <c r="V1167" s="10"/>
      <c r="W1167" s="10"/>
      <c r="X1167" s="10"/>
      <c r="Y1167" s="10"/>
      <c r="Z1167" s="10"/>
      <c r="AA1167" s="10"/>
    </row>
    <row r="1168" hidden="1">
      <c r="A1168" s="47"/>
      <c r="B1168" s="47"/>
      <c r="C1168" s="48"/>
      <c r="D1168" s="48"/>
      <c r="E1168" s="48"/>
      <c r="F1168" s="48"/>
      <c r="G1168" s="48"/>
      <c r="H1168" s="49"/>
      <c r="I1168" s="49"/>
      <c r="J1168" s="49"/>
      <c r="K1168" s="49"/>
      <c r="L1168" s="49"/>
      <c r="M1168" s="49"/>
      <c r="N1168" s="49"/>
      <c r="O1168" s="48"/>
      <c r="P1168" s="48"/>
      <c r="Q1168" s="49"/>
      <c r="R1168" s="49"/>
      <c r="S1168" s="10"/>
      <c r="T1168" s="10"/>
      <c r="U1168" s="10"/>
      <c r="V1168" s="10"/>
      <c r="W1168" s="10"/>
      <c r="X1168" s="10"/>
      <c r="Y1168" s="10"/>
      <c r="Z1168" s="10"/>
      <c r="AA1168" s="10"/>
    </row>
    <row r="1169" hidden="1">
      <c r="A1169" s="47"/>
      <c r="B1169" s="47"/>
      <c r="C1169" s="48"/>
      <c r="D1169" s="48"/>
      <c r="E1169" s="48"/>
      <c r="F1169" s="48"/>
      <c r="G1169" s="48"/>
      <c r="H1169" s="49"/>
      <c r="I1169" s="49"/>
      <c r="J1169" s="49"/>
      <c r="K1169" s="49"/>
      <c r="L1169" s="49"/>
      <c r="M1169" s="49"/>
      <c r="N1169" s="49"/>
      <c r="O1169" s="48"/>
      <c r="P1169" s="48"/>
      <c r="Q1169" s="49"/>
      <c r="R1169" s="49"/>
      <c r="S1169" s="10"/>
      <c r="T1169" s="10"/>
      <c r="U1169" s="10"/>
      <c r="V1169" s="10"/>
      <c r="W1169" s="10"/>
      <c r="X1169" s="10"/>
      <c r="Y1169" s="10"/>
      <c r="Z1169" s="10"/>
      <c r="AA1169" s="10"/>
    </row>
    <row r="1170" hidden="1">
      <c r="A1170" s="47"/>
      <c r="B1170" s="47"/>
      <c r="C1170" s="48"/>
      <c r="D1170" s="48"/>
      <c r="E1170" s="48"/>
      <c r="F1170" s="48"/>
      <c r="G1170" s="48"/>
      <c r="H1170" s="49"/>
      <c r="I1170" s="49"/>
      <c r="J1170" s="49"/>
      <c r="K1170" s="49"/>
      <c r="L1170" s="49"/>
      <c r="M1170" s="49"/>
      <c r="N1170" s="49"/>
      <c r="O1170" s="48"/>
      <c r="P1170" s="48"/>
      <c r="Q1170" s="49"/>
      <c r="R1170" s="49"/>
      <c r="S1170" s="10"/>
      <c r="T1170" s="10"/>
      <c r="U1170" s="10"/>
      <c r="V1170" s="10"/>
      <c r="W1170" s="10"/>
      <c r="X1170" s="10"/>
      <c r="Y1170" s="10"/>
      <c r="Z1170" s="10"/>
      <c r="AA1170" s="10"/>
    </row>
    <row r="1171" hidden="1">
      <c r="A1171" s="47"/>
      <c r="B1171" s="47"/>
      <c r="C1171" s="48"/>
      <c r="D1171" s="48"/>
      <c r="E1171" s="48"/>
      <c r="F1171" s="48"/>
      <c r="G1171" s="48"/>
      <c r="H1171" s="49"/>
      <c r="I1171" s="49"/>
      <c r="J1171" s="49"/>
      <c r="K1171" s="49"/>
      <c r="L1171" s="49"/>
      <c r="M1171" s="49"/>
      <c r="N1171" s="49"/>
      <c r="O1171" s="48"/>
      <c r="P1171" s="48"/>
      <c r="Q1171" s="49"/>
      <c r="R1171" s="49"/>
      <c r="S1171" s="10"/>
      <c r="T1171" s="10"/>
      <c r="U1171" s="10"/>
      <c r="V1171" s="10"/>
      <c r="W1171" s="10"/>
      <c r="X1171" s="10"/>
      <c r="Y1171" s="10"/>
      <c r="Z1171" s="10"/>
      <c r="AA1171" s="10"/>
    </row>
    <row r="1172" hidden="1">
      <c r="A1172" s="47"/>
      <c r="B1172" s="47"/>
      <c r="C1172" s="48"/>
      <c r="D1172" s="48"/>
      <c r="E1172" s="48"/>
      <c r="F1172" s="48"/>
      <c r="G1172" s="48"/>
      <c r="H1172" s="49"/>
      <c r="I1172" s="49"/>
      <c r="J1172" s="49"/>
      <c r="K1172" s="49"/>
      <c r="L1172" s="49"/>
      <c r="M1172" s="49"/>
      <c r="N1172" s="49"/>
      <c r="O1172" s="48"/>
      <c r="P1172" s="48"/>
      <c r="Q1172" s="49"/>
      <c r="R1172" s="49"/>
      <c r="S1172" s="10"/>
      <c r="T1172" s="10"/>
      <c r="U1172" s="10"/>
      <c r="V1172" s="10"/>
      <c r="W1172" s="10"/>
      <c r="X1172" s="10"/>
      <c r="Y1172" s="10"/>
      <c r="Z1172" s="10"/>
      <c r="AA1172" s="10"/>
    </row>
    <row r="1173" hidden="1">
      <c r="A1173" s="47"/>
      <c r="B1173" s="47"/>
      <c r="C1173" s="48"/>
      <c r="D1173" s="48"/>
      <c r="E1173" s="48"/>
      <c r="F1173" s="48"/>
      <c r="G1173" s="48"/>
      <c r="H1173" s="49"/>
      <c r="I1173" s="49"/>
      <c r="J1173" s="49"/>
      <c r="K1173" s="49"/>
      <c r="L1173" s="49"/>
      <c r="M1173" s="49"/>
      <c r="N1173" s="49"/>
      <c r="O1173" s="48"/>
      <c r="P1173" s="48"/>
      <c r="Q1173" s="49"/>
      <c r="R1173" s="49"/>
      <c r="S1173" s="10"/>
      <c r="T1173" s="10"/>
      <c r="U1173" s="10"/>
      <c r="V1173" s="10"/>
      <c r="W1173" s="10"/>
      <c r="X1173" s="10"/>
      <c r="Y1173" s="10"/>
      <c r="Z1173" s="10"/>
      <c r="AA1173" s="10"/>
    </row>
    <row r="1174" hidden="1">
      <c r="A1174" s="47"/>
      <c r="B1174" s="47"/>
      <c r="C1174" s="48"/>
      <c r="D1174" s="48"/>
      <c r="E1174" s="48"/>
      <c r="F1174" s="48"/>
      <c r="G1174" s="48"/>
      <c r="H1174" s="49"/>
      <c r="I1174" s="49"/>
      <c r="J1174" s="49"/>
      <c r="K1174" s="49"/>
      <c r="L1174" s="49"/>
      <c r="M1174" s="49"/>
      <c r="N1174" s="49"/>
      <c r="O1174" s="48"/>
      <c r="P1174" s="48"/>
      <c r="Q1174" s="49"/>
      <c r="R1174" s="49"/>
      <c r="S1174" s="10"/>
      <c r="T1174" s="10"/>
      <c r="U1174" s="10"/>
      <c r="V1174" s="10"/>
      <c r="W1174" s="10"/>
      <c r="X1174" s="10"/>
      <c r="Y1174" s="10"/>
      <c r="Z1174" s="10"/>
      <c r="AA1174" s="10"/>
    </row>
    <row r="1175" hidden="1">
      <c r="A1175" s="47"/>
      <c r="B1175" s="47"/>
      <c r="C1175" s="48"/>
      <c r="D1175" s="48"/>
      <c r="E1175" s="48"/>
      <c r="F1175" s="48"/>
      <c r="G1175" s="48"/>
      <c r="H1175" s="49"/>
      <c r="I1175" s="49"/>
      <c r="J1175" s="49"/>
      <c r="K1175" s="49"/>
      <c r="L1175" s="49"/>
      <c r="M1175" s="49"/>
      <c r="N1175" s="49"/>
      <c r="O1175" s="48"/>
      <c r="P1175" s="48"/>
      <c r="Q1175" s="49"/>
      <c r="R1175" s="49"/>
      <c r="S1175" s="10"/>
      <c r="T1175" s="10"/>
      <c r="U1175" s="10"/>
      <c r="V1175" s="10"/>
      <c r="W1175" s="10"/>
      <c r="X1175" s="10"/>
      <c r="Y1175" s="10"/>
      <c r="Z1175" s="10"/>
      <c r="AA1175" s="10"/>
    </row>
    <row r="1176" hidden="1">
      <c r="A1176" s="47"/>
      <c r="B1176" s="47"/>
      <c r="C1176" s="48"/>
      <c r="D1176" s="48"/>
      <c r="E1176" s="48"/>
      <c r="F1176" s="48"/>
      <c r="G1176" s="48"/>
      <c r="H1176" s="49"/>
      <c r="I1176" s="49"/>
      <c r="J1176" s="49"/>
      <c r="K1176" s="49"/>
      <c r="L1176" s="49"/>
      <c r="M1176" s="49"/>
      <c r="N1176" s="49"/>
      <c r="O1176" s="48"/>
      <c r="P1176" s="48"/>
      <c r="Q1176" s="49"/>
      <c r="R1176" s="49"/>
      <c r="S1176" s="10"/>
      <c r="T1176" s="10"/>
      <c r="U1176" s="10"/>
      <c r="V1176" s="10"/>
      <c r="W1176" s="10"/>
      <c r="X1176" s="10"/>
      <c r="Y1176" s="10"/>
      <c r="Z1176" s="10"/>
      <c r="AA1176" s="10"/>
    </row>
    <row r="1177" hidden="1">
      <c r="A1177" s="47"/>
      <c r="B1177" s="47"/>
      <c r="C1177" s="48"/>
      <c r="D1177" s="48"/>
      <c r="E1177" s="48"/>
      <c r="F1177" s="48"/>
      <c r="G1177" s="48"/>
      <c r="H1177" s="49"/>
      <c r="I1177" s="49"/>
      <c r="J1177" s="49"/>
      <c r="K1177" s="49"/>
      <c r="L1177" s="49"/>
      <c r="M1177" s="49"/>
      <c r="N1177" s="49"/>
      <c r="O1177" s="48"/>
      <c r="P1177" s="48"/>
      <c r="Q1177" s="49"/>
      <c r="R1177" s="49"/>
      <c r="S1177" s="10"/>
      <c r="T1177" s="10"/>
      <c r="U1177" s="10"/>
      <c r="V1177" s="10"/>
      <c r="W1177" s="10"/>
      <c r="X1177" s="10"/>
      <c r="Y1177" s="10"/>
      <c r="Z1177" s="10"/>
      <c r="AA1177" s="10"/>
    </row>
    <row r="1178" hidden="1">
      <c r="A1178" s="47"/>
      <c r="B1178" s="47"/>
      <c r="C1178" s="48"/>
      <c r="D1178" s="48"/>
      <c r="E1178" s="48"/>
      <c r="F1178" s="48"/>
      <c r="G1178" s="48"/>
      <c r="H1178" s="49"/>
      <c r="I1178" s="49"/>
      <c r="J1178" s="49"/>
      <c r="K1178" s="49"/>
      <c r="L1178" s="49"/>
      <c r="M1178" s="49"/>
      <c r="N1178" s="49"/>
      <c r="O1178" s="48"/>
      <c r="P1178" s="48"/>
      <c r="Q1178" s="49"/>
      <c r="R1178" s="49"/>
      <c r="S1178" s="10"/>
      <c r="T1178" s="10"/>
      <c r="U1178" s="10"/>
      <c r="V1178" s="10"/>
      <c r="W1178" s="10"/>
      <c r="X1178" s="10"/>
      <c r="Y1178" s="10"/>
      <c r="Z1178" s="10"/>
      <c r="AA1178" s="10"/>
    </row>
    <row r="1179" hidden="1">
      <c r="A1179" s="47"/>
      <c r="B1179" s="47"/>
      <c r="C1179" s="48"/>
      <c r="D1179" s="48"/>
      <c r="E1179" s="48"/>
      <c r="F1179" s="48"/>
      <c r="G1179" s="48"/>
      <c r="H1179" s="49"/>
      <c r="I1179" s="49"/>
      <c r="J1179" s="49"/>
      <c r="K1179" s="49"/>
      <c r="L1179" s="49"/>
      <c r="M1179" s="49"/>
      <c r="N1179" s="49"/>
      <c r="O1179" s="48"/>
      <c r="P1179" s="48"/>
      <c r="Q1179" s="49"/>
      <c r="R1179" s="49"/>
      <c r="S1179" s="10"/>
      <c r="T1179" s="10"/>
      <c r="U1179" s="10"/>
      <c r="V1179" s="10"/>
      <c r="W1179" s="10"/>
      <c r="X1179" s="10"/>
      <c r="Y1179" s="10"/>
      <c r="Z1179" s="10"/>
      <c r="AA1179" s="10"/>
    </row>
    <row r="1180" hidden="1">
      <c r="A1180" s="47"/>
      <c r="B1180" s="47"/>
      <c r="C1180" s="48"/>
      <c r="D1180" s="48"/>
      <c r="E1180" s="48"/>
      <c r="F1180" s="48"/>
      <c r="G1180" s="48"/>
      <c r="H1180" s="49"/>
      <c r="I1180" s="49"/>
      <c r="J1180" s="49"/>
      <c r="K1180" s="49"/>
      <c r="L1180" s="49"/>
      <c r="M1180" s="49"/>
      <c r="N1180" s="49"/>
      <c r="O1180" s="48"/>
      <c r="P1180" s="48"/>
      <c r="Q1180" s="49"/>
      <c r="R1180" s="49"/>
      <c r="S1180" s="10"/>
      <c r="T1180" s="10"/>
      <c r="U1180" s="10"/>
      <c r="V1180" s="10"/>
      <c r="W1180" s="10"/>
      <c r="X1180" s="10"/>
      <c r="Y1180" s="10"/>
      <c r="Z1180" s="10"/>
      <c r="AA1180" s="10"/>
    </row>
    <row r="1181" hidden="1">
      <c r="A1181" s="47"/>
      <c r="B1181" s="47"/>
      <c r="C1181" s="48"/>
      <c r="D1181" s="48"/>
      <c r="E1181" s="48"/>
      <c r="F1181" s="48"/>
      <c r="G1181" s="48"/>
      <c r="H1181" s="49"/>
      <c r="I1181" s="49"/>
      <c r="J1181" s="49"/>
      <c r="K1181" s="49"/>
      <c r="L1181" s="49"/>
      <c r="M1181" s="49"/>
      <c r="N1181" s="49"/>
      <c r="O1181" s="48"/>
      <c r="P1181" s="48"/>
      <c r="Q1181" s="49"/>
      <c r="R1181" s="49"/>
      <c r="S1181" s="10"/>
      <c r="T1181" s="10"/>
      <c r="U1181" s="10"/>
      <c r="V1181" s="10"/>
      <c r="W1181" s="10"/>
      <c r="X1181" s="10"/>
      <c r="Y1181" s="10"/>
      <c r="Z1181" s="10"/>
      <c r="AA1181" s="10"/>
    </row>
    <row r="1182" hidden="1">
      <c r="A1182" s="47"/>
      <c r="B1182" s="47"/>
      <c r="C1182" s="48"/>
      <c r="D1182" s="48"/>
      <c r="E1182" s="48"/>
      <c r="F1182" s="48"/>
      <c r="G1182" s="48"/>
      <c r="H1182" s="49"/>
      <c r="I1182" s="49"/>
      <c r="J1182" s="49"/>
      <c r="K1182" s="49"/>
      <c r="L1182" s="49"/>
      <c r="M1182" s="49"/>
      <c r="N1182" s="49"/>
      <c r="O1182" s="48"/>
      <c r="P1182" s="48"/>
      <c r="Q1182" s="49"/>
      <c r="R1182" s="49"/>
      <c r="S1182" s="10"/>
      <c r="T1182" s="10"/>
      <c r="U1182" s="10"/>
      <c r="V1182" s="10"/>
      <c r="W1182" s="10"/>
      <c r="X1182" s="10"/>
      <c r="Y1182" s="10"/>
      <c r="Z1182" s="10"/>
      <c r="AA1182" s="10"/>
    </row>
    <row r="1183" hidden="1">
      <c r="A1183" s="47"/>
      <c r="B1183" s="47"/>
      <c r="C1183" s="48"/>
      <c r="D1183" s="48"/>
      <c r="E1183" s="48"/>
      <c r="F1183" s="48"/>
      <c r="G1183" s="48"/>
      <c r="H1183" s="49"/>
      <c r="I1183" s="49"/>
      <c r="J1183" s="49"/>
      <c r="K1183" s="49"/>
      <c r="L1183" s="49"/>
      <c r="M1183" s="49"/>
      <c r="N1183" s="49"/>
      <c r="O1183" s="48"/>
      <c r="P1183" s="48"/>
      <c r="Q1183" s="49"/>
      <c r="R1183" s="49"/>
      <c r="S1183" s="10"/>
      <c r="T1183" s="10"/>
      <c r="U1183" s="10"/>
      <c r="V1183" s="10"/>
      <c r="W1183" s="10"/>
      <c r="X1183" s="10"/>
      <c r="Y1183" s="10"/>
      <c r="Z1183" s="10"/>
      <c r="AA1183" s="10"/>
    </row>
    <row r="1184" hidden="1">
      <c r="A1184" s="47"/>
      <c r="B1184" s="47"/>
      <c r="C1184" s="48"/>
      <c r="D1184" s="48"/>
      <c r="E1184" s="48"/>
      <c r="F1184" s="48"/>
      <c r="G1184" s="48"/>
      <c r="H1184" s="49"/>
      <c r="I1184" s="49"/>
      <c r="J1184" s="49"/>
      <c r="K1184" s="49"/>
      <c r="L1184" s="49"/>
      <c r="M1184" s="49"/>
      <c r="N1184" s="49"/>
      <c r="O1184" s="48"/>
      <c r="P1184" s="48"/>
      <c r="Q1184" s="49"/>
      <c r="R1184" s="49"/>
      <c r="S1184" s="10"/>
      <c r="T1184" s="10"/>
      <c r="U1184" s="10"/>
      <c r="V1184" s="10"/>
      <c r="W1184" s="10"/>
      <c r="X1184" s="10"/>
      <c r="Y1184" s="10"/>
      <c r="Z1184" s="10"/>
      <c r="AA1184" s="10"/>
    </row>
    <row r="1185" hidden="1">
      <c r="A1185" s="47"/>
      <c r="B1185" s="47"/>
      <c r="C1185" s="48"/>
      <c r="D1185" s="48"/>
      <c r="E1185" s="48"/>
      <c r="F1185" s="48"/>
      <c r="G1185" s="48"/>
      <c r="H1185" s="49"/>
      <c r="I1185" s="49"/>
      <c r="J1185" s="49"/>
      <c r="K1185" s="49"/>
      <c r="L1185" s="49"/>
      <c r="M1185" s="49"/>
      <c r="N1185" s="49"/>
      <c r="O1185" s="48"/>
      <c r="P1185" s="48"/>
      <c r="Q1185" s="49"/>
      <c r="R1185" s="49"/>
      <c r="S1185" s="10"/>
      <c r="T1185" s="10"/>
      <c r="U1185" s="10"/>
      <c r="V1185" s="10"/>
      <c r="W1185" s="10"/>
      <c r="X1185" s="10"/>
      <c r="Y1185" s="10"/>
      <c r="Z1185" s="10"/>
      <c r="AA1185" s="10"/>
    </row>
    <row r="1186" hidden="1">
      <c r="A1186" s="47"/>
      <c r="B1186" s="47"/>
      <c r="C1186" s="48"/>
      <c r="D1186" s="48"/>
      <c r="E1186" s="48"/>
      <c r="F1186" s="48"/>
      <c r="G1186" s="48"/>
      <c r="H1186" s="49"/>
      <c r="I1186" s="49"/>
      <c r="J1186" s="49"/>
      <c r="K1186" s="49"/>
      <c r="L1186" s="49"/>
      <c r="M1186" s="49"/>
      <c r="N1186" s="49"/>
      <c r="O1186" s="48"/>
      <c r="P1186" s="48"/>
      <c r="Q1186" s="49"/>
      <c r="R1186" s="49"/>
      <c r="S1186" s="10"/>
      <c r="T1186" s="10"/>
      <c r="U1186" s="10"/>
      <c r="V1186" s="10"/>
      <c r="W1186" s="10"/>
      <c r="X1186" s="10"/>
      <c r="Y1186" s="10"/>
      <c r="Z1186" s="10"/>
      <c r="AA1186" s="10"/>
    </row>
    <row r="1187" hidden="1">
      <c r="A1187" s="47"/>
      <c r="B1187" s="47"/>
      <c r="C1187" s="48"/>
      <c r="D1187" s="48"/>
      <c r="E1187" s="48"/>
      <c r="F1187" s="48"/>
      <c r="G1187" s="48"/>
      <c r="H1187" s="49"/>
      <c r="I1187" s="49"/>
      <c r="J1187" s="49"/>
      <c r="K1187" s="49"/>
      <c r="L1187" s="49"/>
      <c r="M1187" s="49"/>
      <c r="N1187" s="49"/>
      <c r="O1187" s="48"/>
      <c r="P1187" s="48"/>
      <c r="Q1187" s="49"/>
      <c r="R1187" s="49"/>
      <c r="S1187" s="10"/>
      <c r="T1187" s="10"/>
      <c r="U1187" s="10"/>
      <c r="V1187" s="10"/>
      <c r="W1187" s="10"/>
      <c r="X1187" s="10"/>
      <c r="Y1187" s="10"/>
      <c r="Z1187" s="10"/>
      <c r="AA1187" s="10"/>
    </row>
    <row r="1188" hidden="1">
      <c r="A1188" s="47"/>
      <c r="B1188" s="47"/>
      <c r="C1188" s="48"/>
      <c r="D1188" s="48"/>
      <c r="E1188" s="48"/>
      <c r="F1188" s="48"/>
      <c r="G1188" s="48"/>
      <c r="H1188" s="49"/>
      <c r="I1188" s="49"/>
      <c r="J1188" s="49"/>
      <c r="K1188" s="49"/>
      <c r="L1188" s="49"/>
      <c r="M1188" s="49"/>
      <c r="N1188" s="49"/>
      <c r="O1188" s="48"/>
      <c r="P1188" s="48"/>
      <c r="Q1188" s="49"/>
      <c r="R1188" s="49"/>
      <c r="S1188" s="10"/>
      <c r="T1188" s="10"/>
      <c r="U1188" s="10"/>
      <c r="V1188" s="10"/>
      <c r="W1188" s="10"/>
      <c r="X1188" s="10"/>
      <c r="Y1188" s="10"/>
      <c r="Z1188" s="10"/>
      <c r="AA1188" s="10"/>
    </row>
    <row r="1189" hidden="1">
      <c r="A1189" s="47"/>
      <c r="B1189" s="47"/>
      <c r="C1189" s="48"/>
      <c r="D1189" s="48"/>
      <c r="E1189" s="48"/>
      <c r="F1189" s="48"/>
      <c r="G1189" s="48"/>
      <c r="H1189" s="49"/>
      <c r="I1189" s="49"/>
      <c r="J1189" s="49"/>
      <c r="K1189" s="49"/>
      <c r="L1189" s="49"/>
      <c r="M1189" s="49"/>
      <c r="N1189" s="49"/>
      <c r="O1189" s="48"/>
      <c r="P1189" s="48"/>
      <c r="Q1189" s="49"/>
      <c r="R1189" s="49"/>
      <c r="S1189" s="10"/>
      <c r="T1189" s="10"/>
      <c r="U1189" s="10"/>
      <c r="V1189" s="10"/>
      <c r="W1189" s="10"/>
      <c r="X1189" s="10"/>
      <c r="Y1189" s="10"/>
      <c r="Z1189" s="10"/>
      <c r="AA1189" s="10"/>
    </row>
    <row r="1190" hidden="1">
      <c r="A1190" s="47"/>
      <c r="B1190" s="47"/>
      <c r="C1190" s="48"/>
      <c r="D1190" s="48"/>
      <c r="E1190" s="48"/>
      <c r="F1190" s="48"/>
      <c r="G1190" s="48"/>
      <c r="H1190" s="49"/>
      <c r="I1190" s="49"/>
      <c r="J1190" s="49"/>
      <c r="K1190" s="49"/>
      <c r="L1190" s="49"/>
      <c r="M1190" s="49"/>
      <c r="N1190" s="49"/>
      <c r="O1190" s="48"/>
      <c r="P1190" s="48"/>
      <c r="Q1190" s="49"/>
      <c r="R1190" s="49"/>
      <c r="S1190" s="10"/>
      <c r="T1190" s="10"/>
      <c r="U1190" s="10"/>
      <c r="V1190" s="10"/>
      <c r="W1190" s="10"/>
      <c r="X1190" s="10"/>
      <c r="Y1190" s="10"/>
      <c r="Z1190" s="10"/>
      <c r="AA1190" s="10"/>
    </row>
    <row r="1191" hidden="1">
      <c r="A1191" s="47"/>
      <c r="B1191" s="47"/>
      <c r="C1191" s="48"/>
      <c r="D1191" s="48"/>
      <c r="E1191" s="48"/>
      <c r="F1191" s="48"/>
      <c r="G1191" s="48"/>
      <c r="H1191" s="49"/>
      <c r="I1191" s="49"/>
      <c r="J1191" s="49"/>
      <c r="K1191" s="49"/>
      <c r="L1191" s="49"/>
      <c r="M1191" s="49"/>
      <c r="N1191" s="49"/>
      <c r="O1191" s="48"/>
      <c r="P1191" s="48"/>
      <c r="Q1191" s="49"/>
      <c r="R1191" s="49"/>
      <c r="S1191" s="10"/>
      <c r="T1191" s="10"/>
      <c r="U1191" s="10"/>
      <c r="V1191" s="10"/>
      <c r="W1191" s="10"/>
      <c r="X1191" s="10"/>
      <c r="Y1191" s="10"/>
      <c r="Z1191" s="10"/>
      <c r="AA1191" s="10"/>
    </row>
    <row r="1192" hidden="1">
      <c r="A1192" s="47"/>
      <c r="B1192" s="47"/>
      <c r="C1192" s="48"/>
      <c r="D1192" s="48"/>
      <c r="E1192" s="48"/>
      <c r="F1192" s="48"/>
      <c r="G1192" s="48"/>
      <c r="H1192" s="49"/>
      <c r="I1192" s="49"/>
      <c r="J1192" s="49"/>
      <c r="K1192" s="49"/>
      <c r="L1192" s="49"/>
      <c r="M1192" s="49"/>
      <c r="N1192" s="49"/>
      <c r="O1192" s="48"/>
      <c r="P1192" s="48"/>
      <c r="Q1192" s="49"/>
      <c r="R1192" s="49"/>
      <c r="S1192" s="10"/>
      <c r="T1192" s="10"/>
      <c r="U1192" s="10"/>
      <c r="V1192" s="10"/>
      <c r="W1192" s="10"/>
      <c r="X1192" s="10"/>
      <c r="Y1192" s="10"/>
      <c r="Z1192" s="10"/>
      <c r="AA1192" s="10"/>
    </row>
    <row r="1193" hidden="1">
      <c r="A1193" s="47"/>
      <c r="B1193" s="47"/>
      <c r="C1193" s="48"/>
      <c r="D1193" s="48"/>
      <c r="E1193" s="48"/>
      <c r="F1193" s="48"/>
      <c r="G1193" s="48"/>
      <c r="H1193" s="49"/>
      <c r="I1193" s="49"/>
      <c r="J1193" s="49"/>
      <c r="K1193" s="49"/>
      <c r="L1193" s="49"/>
      <c r="M1193" s="49"/>
      <c r="N1193" s="49"/>
      <c r="O1193" s="48"/>
      <c r="P1193" s="48"/>
      <c r="Q1193" s="49"/>
      <c r="R1193" s="49"/>
      <c r="S1193" s="10"/>
      <c r="T1193" s="10"/>
      <c r="U1193" s="10"/>
      <c r="V1193" s="10"/>
      <c r="W1193" s="10"/>
      <c r="X1193" s="10"/>
      <c r="Y1193" s="10"/>
      <c r="Z1193" s="10"/>
      <c r="AA1193" s="10"/>
    </row>
    <row r="1194" hidden="1">
      <c r="A1194" s="47"/>
      <c r="B1194" s="47"/>
      <c r="C1194" s="48"/>
      <c r="D1194" s="48"/>
      <c r="E1194" s="48"/>
      <c r="F1194" s="48"/>
      <c r="G1194" s="48"/>
      <c r="H1194" s="49"/>
      <c r="I1194" s="49"/>
      <c r="J1194" s="49"/>
      <c r="K1194" s="49"/>
      <c r="L1194" s="49"/>
      <c r="M1194" s="49"/>
      <c r="N1194" s="49"/>
      <c r="O1194" s="48"/>
      <c r="P1194" s="48"/>
      <c r="Q1194" s="49"/>
      <c r="R1194" s="49"/>
      <c r="S1194" s="10"/>
      <c r="T1194" s="10"/>
      <c r="U1194" s="10"/>
      <c r="V1194" s="10"/>
      <c r="W1194" s="10"/>
      <c r="X1194" s="10"/>
      <c r="Y1194" s="10"/>
      <c r="Z1194" s="10"/>
      <c r="AA1194" s="10"/>
    </row>
    <row r="1195" hidden="1">
      <c r="A1195" s="47"/>
      <c r="B1195" s="47"/>
      <c r="C1195" s="48"/>
      <c r="D1195" s="48"/>
      <c r="E1195" s="48"/>
      <c r="F1195" s="48"/>
      <c r="G1195" s="48"/>
      <c r="H1195" s="49"/>
      <c r="I1195" s="49"/>
      <c r="J1195" s="49"/>
      <c r="K1195" s="49"/>
      <c r="L1195" s="49"/>
      <c r="M1195" s="49"/>
      <c r="N1195" s="49"/>
      <c r="O1195" s="48"/>
      <c r="P1195" s="48"/>
      <c r="Q1195" s="49"/>
      <c r="R1195" s="49"/>
      <c r="S1195" s="10"/>
      <c r="T1195" s="10"/>
      <c r="U1195" s="10"/>
      <c r="V1195" s="10"/>
      <c r="W1195" s="10"/>
      <c r="X1195" s="10"/>
      <c r="Y1195" s="10"/>
      <c r="Z1195" s="10"/>
      <c r="AA1195" s="10"/>
    </row>
    <row r="1196" hidden="1">
      <c r="A1196" s="47"/>
      <c r="B1196" s="47"/>
      <c r="C1196" s="48"/>
      <c r="D1196" s="48"/>
      <c r="E1196" s="48"/>
      <c r="F1196" s="48"/>
      <c r="G1196" s="48"/>
      <c r="H1196" s="49"/>
      <c r="I1196" s="49"/>
      <c r="J1196" s="49"/>
      <c r="K1196" s="49"/>
      <c r="L1196" s="49"/>
      <c r="M1196" s="49"/>
      <c r="N1196" s="49"/>
      <c r="O1196" s="48"/>
      <c r="P1196" s="48"/>
      <c r="Q1196" s="49"/>
      <c r="R1196" s="49"/>
      <c r="S1196" s="10"/>
      <c r="T1196" s="10"/>
      <c r="U1196" s="10"/>
      <c r="V1196" s="10"/>
      <c r="W1196" s="10"/>
      <c r="X1196" s="10"/>
      <c r="Y1196" s="10"/>
      <c r="Z1196" s="10"/>
      <c r="AA1196" s="10"/>
    </row>
    <row r="1197" hidden="1">
      <c r="A1197" s="47"/>
      <c r="B1197" s="47"/>
      <c r="C1197" s="48"/>
      <c r="D1197" s="48"/>
      <c r="E1197" s="48"/>
      <c r="F1197" s="48"/>
      <c r="G1197" s="48"/>
      <c r="H1197" s="49"/>
      <c r="I1197" s="49"/>
      <c r="J1197" s="49"/>
      <c r="K1197" s="49"/>
      <c r="L1197" s="49"/>
      <c r="M1197" s="49"/>
      <c r="N1197" s="49"/>
      <c r="O1197" s="48"/>
      <c r="P1197" s="48"/>
      <c r="Q1197" s="49"/>
      <c r="R1197" s="49"/>
      <c r="S1197" s="10"/>
      <c r="T1197" s="10"/>
      <c r="U1197" s="10"/>
      <c r="V1197" s="10"/>
      <c r="W1197" s="10"/>
      <c r="X1197" s="10"/>
      <c r="Y1197" s="10"/>
      <c r="Z1197" s="10"/>
      <c r="AA1197" s="10"/>
    </row>
    <row r="1198" hidden="1">
      <c r="A1198" s="47"/>
      <c r="B1198" s="47"/>
      <c r="C1198" s="48"/>
      <c r="D1198" s="48"/>
      <c r="E1198" s="48"/>
      <c r="F1198" s="48"/>
      <c r="G1198" s="48"/>
      <c r="H1198" s="49"/>
      <c r="I1198" s="49"/>
      <c r="J1198" s="49"/>
      <c r="K1198" s="49"/>
      <c r="L1198" s="49"/>
      <c r="M1198" s="49"/>
      <c r="N1198" s="49"/>
      <c r="O1198" s="48"/>
      <c r="P1198" s="48"/>
      <c r="Q1198" s="49"/>
      <c r="R1198" s="49"/>
      <c r="S1198" s="10"/>
      <c r="T1198" s="10"/>
      <c r="U1198" s="10"/>
      <c r="V1198" s="10"/>
      <c r="W1198" s="10"/>
      <c r="X1198" s="10"/>
      <c r="Y1198" s="10"/>
      <c r="Z1198" s="10"/>
      <c r="AA1198" s="10"/>
    </row>
    <row r="1199" hidden="1">
      <c r="A1199" s="47"/>
      <c r="B1199" s="47"/>
      <c r="C1199" s="48"/>
      <c r="D1199" s="48"/>
      <c r="E1199" s="48"/>
      <c r="F1199" s="48"/>
      <c r="G1199" s="48"/>
      <c r="H1199" s="49"/>
      <c r="I1199" s="49"/>
      <c r="J1199" s="49"/>
      <c r="K1199" s="49"/>
      <c r="L1199" s="49"/>
      <c r="M1199" s="49"/>
      <c r="N1199" s="49"/>
      <c r="O1199" s="48"/>
      <c r="P1199" s="48"/>
      <c r="Q1199" s="49"/>
      <c r="R1199" s="49"/>
      <c r="S1199" s="10"/>
      <c r="T1199" s="10"/>
      <c r="U1199" s="10"/>
      <c r="V1199" s="10"/>
      <c r="W1199" s="10"/>
      <c r="X1199" s="10"/>
      <c r="Y1199" s="10"/>
      <c r="Z1199" s="10"/>
      <c r="AA1199" s="10"/>
    </row>
    <row r="1200" hidden="1">
      <c r="A1200" s="47"/>
      <c r="B1200" s="47"/>
      <c r="C1200" s="48"/>
      <c r="D1200" s="48"/>
      <c r="E1200" s="48"/>
      <c r="F1200" s="48"/>
      <c r="G1200" s="48"/>
      <c r="H1200" s="49"/>
      <c r="I1200" s="49"/>
      <c r="J1200" s="49"/>
      <c r="K1200" s="49"/>
      <c r="L1200" s="49"/>
      <c r="M1200" s="49"/>
      <c r="N1200" s="49"/>
      <c r="O1200" s="48"/>
      <c r="P1200" s="48"/>
      <c r="Q1200" s="49"/>
      <c r="R1200" s="49"/>
      <c r="S1200" s="10"/>
      <c r="T1200" s="10"/>
      <c r="U1200" s="10"/>
      <c r="V1200" s="10"/>
      <c r="W1200" s="10"/>
      <c r="X1200" s="10"/>
      <c r="Y1200" s="10"/>
      <c r="Z1200" s="10"/>
      <c r="AA1200" s="10"/>
    </row>
    <row r="1201" hidden="1">
      <c r="A1201" s="47"/>
      <c r="B1201" s="47"/>
      <c r="C1201" s="48"/>
      <c r="D1201" s="48"/>
      <c r="E1201" s="48"/>
      <c r="F1201" s="48"/>
      <c r="G1201" s="48"/>
      <c r="H1201" s="49"/>
      <c r="I1201" s="49"/>
      <c r="J1201" s="49"/>
      <c r="K1201" s="49"/>
      <c r="L1201" s="49"/>
      <c r="M1201" s="49"/>
      <c r="N1201" s="49"/>
      <c r="O1201" s="48"/>
      <c r="P1201" s="48"/>
      <c r="Q1201" s="49"/>
      <c r="R1201" s="49"/>
      <c r="S1201" s="10"/>
      <c r="T1201" s="10"/>
      <c r="U1201" s="10"/>
      <c r="V1201" s="10"/>
      <c r="W1201" s="10"/>
      <c r="X1201" s="10"/>
      <c r="Y1201" s="10"/>
      <c r="Z1201" s="10"/>
      <c r="AA1201" s="10"/>
    </row>
    <row r="1202" hidden="1">
      <c r="A1202" s="47"/>
      <c r="B1202" s="47"/>
      <c r="C1202" s="48"/>
      <c r="D1202" s="48"/>
      <c r="E1202" s="48"/>
      <c r="F1202" s="48"/>
      <c r="G1202" s="48"/>
      <c r="H1202" s="49"/>
      <c r="I1202" s="49"/>
      <c r="J1202" s="49"/>
      <c r="K1202" s="49"/>
      <c r="L1202" s="49"/>
      <c r="M1202" s="49"/>
      <c r="N1202" s="49"/>
      <c r="O1202" s="48"/>
      <c r="P1202" s="48"/>
      <c r="Q1202" s="49"/>
      <c r="R1202" s="49"/>
      <c r="S1202" s="10"/>
      <c r="T1202" s="10"/>
      <c r="U1202" s="10"/>
      <c r="V1202" s="10"/>
      <c r="W1202" s="10"/>
      <c r="X1202" s="10"/>
      <c r="Y1202" s="10"/>
      <c r="Z1202" s="10"/>
      <c r="AA1202" s="10"/>
    </row>
    <row r="1203" hidden="1">
      <c r="A1203" s="47"/>
      <c r="B1203" s="47"/>
      <c r="C1203" s="48"/>
      <c r="D1203" s="48"/>
      <c r="E1203" s="48"/>
      <c r="F1203" s="48"/>
      <c r="G1203" s="48"/>
      <c r="H1203" s="49"/>
      <c r="I1203" s="49"/>
      <c r="J1203" s="49"/>
      <c r="K1203" s="49"/>
      <c r="L1203" s="49"/>
      <c r="M1203" s="49"/>
      <c r="N1203" s="49"/>
      <c r="O1203" s="48"/>
      <c r="P1203" s="48"/>
      <c r="Q1203" s="49"/>
      <c r="R1203" s="49"/>
      <c r="S1203" s="10"/>
      <c r="T1203" s="10"/>
      <c r="U1203" s="10"/>
      <c r="V1203" s="10"/>
      <c r="W1203" s="10"/>
      <c r="X1203" s="10"/>
      <c r="Y1203" s="10"/>
      <c r="Z1203" s="10"/>
      <c r="AA1203" s="10"/>
    </row>
    <row r="1204" hidden="1">
      <c r="A1204" s="47"/>
      <c r="B1204" s="47"/>
      <c r="C1204" s="48"/>
      <c r="D1204" s="48"/>
      <c r="E1204" s="48"/>
      <c r="F1204" s="48"/>
      <c r="G1204" s="48"/>
      <c r="H1204" s="49"/>
      <c r="I1204" s="49"/>
      <c r="J1204" s="49"/>
      <c r="K1204" s="49"/>
      <c r="L1204" s="49"/>
      <c r="M1204" s="49"/>
      <c r="N1204" s="49"/>
      <c r="O1204" s="48"/>
      <c r="P1204" s="48"/>
      <c r="Q1204" s="49"/>
      <c r="R1204" s="49"/>
      <c r="S1204" s="10"/>
      <c r="T1204" s="10"/>
      <c r="U1204" s="10"/>
      <c r="V1204" s="10"/>
      <c r="W1204" s="10"/>
      <c r="X1204" s="10"/>
      <c r="Y1204" s="10"/>
      <c r="Z1204" s="10"/>
      <c r="AA1204" s="10"/>
    </row>
    <row r="1205" hidden="1">
      <c r="A1205" s="47"/>
      <c r="B1205" s="47"/>
      <c r="C1205" s="48"/>
      <c r="D1205" s="48"/>
      <c r="E1205" s="48"/>
      <c r="F1205" s="48"/>
      <c r="G1205" s="48"/>
      <c r="H1205" s="49"/>
      <c r="I1205" s="49"/>
      <c r="J1205" s="49"/>
      <c r="K1205" s="49"/>
      <c r="L1205" s="49"/>
      <c r="M1205" s="49"/>
      <c r="N1205" s="49"/>
      <c r="O1205" s="48"/>
      <c r="P1205" s="48"/>
      <c r="Q1205" s="49"/>
      <c r="R1205" s="49"/>
      <c r="S1205" s="10"/>
      <c r="T1205" s="10"/>
      <c r="U1205" s="10"/>
      <c r="V1205" s="10"/>
      <c r="W1205" s="10"/>
      <c r="X1205" s="10"/>
      <c r="Y1205" s="10"/>
      <c r="Z1205" s="10"/>
      <c r="AA1205" s="10"/>
    </row>
    <row r="1206" hidden="1">
      <c r="A1206" s="47"/>
      <c r="B1206" s="47"/>
      <c r="C1206" s="48"/>
      <c r="D1206" s="48"/>
      <c r="E1206" s="48"/>
      <c r="F1206" s="48"/>
      <c r="G1206" s="48"/>
      <c r="H1206" s="49"/>
      <c r="I1206" s="49"/>
      <c r="J1206" s="49"/>
      <c r="K1206" s="49"/>
      <c r="L1206" s="49"/>
      <c r="M1206" s="49"/>
      <c r="N1206" s="49"/>
      <c r="O1206" s="48"/>
      <c r="P1206" s="48"/>
      <c r="Q1206" s="49"/>
      <c r="R1206" s="49"/>
      <c r="S1206" s="10"/>
      <c r="T1206" s="10"/>
      <c r="U1206" s="10"/>
      <c r="V1206" s="10"/>
      <c r="W1206" s="10"/>
      <c r="X1206" s="10"/>
      <c r="Y1206" s="10"/>
      <c r="Z1206" s="10"/>
      <c r="AA1206" s="10"/>
    </row>
    <row r="1207" hidden="1">
      <c r="A1207" s="47"/>
      <c r="B1207" s="47"/>
      <c r="C1207" s="48"/>
      <c r="D1207" s="48"/>
      <c r="E1207" s="48"/>
      <c r="F1207" s="48"/>
      <c r="G1207" s="48"/>
      <c r="H1207" s="49"/>
      <c r="I1207" s="49"/>
      <c r="J1207" s="49"/>
      <c r="K1207" s="49"/>
      <c r="L1207" s="49"/>
      <c r="M1207" s="49"/>
      <c r="N1207" s="49"/>
      <c r="O1207" s="48"/>
      <c r="P1207" s="48"/>
      <c r="Q1207" s="49"/>
      <c r="R1207" s="49"/>
      <c r="S1207" s="10"/>
      <c r="T1207" s="10"/>
      <c r="U1207" s="10"/>
      <c r="V1207" s="10"/>
      <c r="W1207" s="10"/>
      <c r="X1207" s="10"/>
      <c r="Y1207" s="10"/>
      <c r="Z1207" s="10"/>
      <c r="AA1207" s="10"/>
    </row>
    <row r="1208" hidden="1">
      <c r="A1208" s="47"/>
      <c r="B1208" s="47"/>
      <c r="C1208" s="48"/>
      <c r="D1208" s="48"/>
      <c r="E1208" s="48"/>
      <c r="F1208" s="48"/>
      <c r="G1208" s="48"/>
      <c r="H1208" s="49"/>
      <c r="I1208" s="49"/>
      <c r="J1208" s="49"/>
      <c r="K1208" s="49"/>
      <c r="L1208" s="49"/>
      <c r="M1208" s="49"/>
      <c r="N1208" s="49"/>
      <c r="O1208" s="48"/>
      <c r="P1208" s="48"/>
      <c r="Q1208" s="49"/>
      <c r="R1208" s="49"/>
      <c r="S1208" s="10"/>
      <c r="T1208" s="10"/>
      <c r="U1208" s="10"/>
      <c r="V1208" s="10"/>
      <c r="W1208" s="10"/>
      <c r="X1208" s="10"/>
      <c r="Y1208" s="10"/>
      <c r="Z1208" s="10"/>
      <c r="AA1208" s="10"/>
    </row>
    <row r="1209" hidden="1">
      <c r="A1209" s="47"/>
      <c r="B1209" s="47"/>
      <c r="C1209" s="48"/>
      <c r="D1209" s="48"/>
      <c r="E1209" s="48"/>
      <c r="F1209" s="48"/>
      <c r="G1209" s="48"/>
      <c r="H1209" s="49"/>
      <c r="I1209" s="49"/>
      <c r="J1209" s="49"/>
      <c r="K1209" s="49"/>
      <c r="L1209" s="49"/>
      <c r="M1209" s="49"/>
      <c r="N1209" s="49"/>
      <c r="O1209" s="48"/>
      <c r="P1209" s="48"/>
      <c r="Q1209" s="49"/>
      <c r="R1209" s="49"/>
      <c r="S1209" s="10"/>
      <c r="T1209" s="10"/>
      <c r="U1209" s="10"/>
      <c r="V1209" s="10"/>
      <c r="W1209" s="10"/>
      <c r="X1209" s="10"/>
      <c r="Y1209" s="10"/>
      <c r="Z1209" s="10"/>
      <c r="AA1209" s="10"/>
    </row>
    <row r="1210" hidden="1">
      <c r="A1210" s="47"/>
      <c r="B1210" s="47"/>
      <c r="C1210" s="48"/>
      <c r="D1210" s="48"/>
      <c r="E1210" s="48"/>
      <c r="F1210" s="48"/>
      <c r="G1210" s="48"/>
      <c r="H1210" s="49"/>
      <c r="I1210" s="49"/>
      <c r="J1210" s="49"/>
      <c r="K1210" s="49"/>
      <c r="L1210" s="49"/>
      <c r="M1210" s="49"/>
      <c r="N1210" s="49"/>
      <c r="O1210" s="48"/>
      <c r="P1210" s="48"/>
      <c r="Q1210" s="49"/>
      <c r="R1210" s="49"/>
      <c r="S1210" s="10"/>
      <c r="T1210" s="10"/>
      <c r="U1210" s="10"/>
      <c r="V1210" s="10"/>
      <c r="W1210" s="10"/>
      <c r="X1210" s="10"/>
      <c r="Y1210" s="10"/>
      <c r="Z1210" s="10"/>
      <c r="AA1210" s="10"/>
    </row>
    <row r="1211" hidden="1">
      <c r="A1211" s="47"/>
      <c r="B1211" s="47"/>
      <c r="C1211" s="48"/>
      <c r="D1211" s="48"/>
      <c r="E1211" s="48"/>
      <c r="F1211" s="48"/>
      <c r="G1211" s="48"/>
      <c r="H1211" s="49"/>
      <c r="I1211" s="49"/>
      <c r="J1211" s="49"/>
      <c r="K1211" s="49"/>
      <c r="L1211" s="49"/>
      <c r="M1211" s="49"/>
      <c r="N1211" s="49"/>
      <c r="O1211" s="48"/>
      <c r="P1211" s="48"/>
      <c r="Q1211" s="49"/>
      <c r="R1211" s="49"/>
      <c r="S1211" s="10"/>
      <c r="T1211" s="10"/>
      <c r="U1211" s="10"/>
      <c r="V1211" s="10"/>
      <c r="W1211" s="10"/>
      <c r="X1211" s="10"/>
      <c r="Y1211" s="10"/>
      <c r="Z1211" s="10"/>
      <c r="AA1211" s="10"/>
    </row>
    <row r="1212" hidden="1">
      <c r="A1212" s="47"/>
      <c r="B1212" s="47"/>
      <c r="C1212" s="48"/>
      <c r="D1212" s="48"/>
      <c r="E1212" s="48"/>
      <c r="F1212" s="48"/>
      <c r="G1212" s="48"/>
      <c r="H1212" s="49"/>
      <c r="I1212" s="49"/>
      <c r="J1212" s="49"/>
      <c r="K1212" s="49"/>
      <c r="L1212" s="49"/>
      <c r="M1212" s="49"/>
      <c r="N1212" s="49"/>
      <c r="O1212" s="48"/>
      <c r="P1212" s="48"/>
      <c r="Q1212" s="49"/>
      <c r="R1212" s="49"/>
      <c r="S1212" s="10"/>
      <c r="T1212" s="10"/>
      <c r="U1212" s="10"/>
      <c r="V1212" s="10"/>
      <c r="W1212" s="10"/>
      <c r="X1212" s="10"/>
      <c r="Y1212" s="10"/>
      <c r="Z1212" s="10"/>
      <c r="AA1212" s="10"/>
    </row>
    <row r="1213" hidden="1">
      <c r="A1213" s="47"/>
      <c r="B1213" s="47"/>
      <c r="C1213" s="48"/>
      <c r="D1213" s="48"/>
      <c r="E1213" s="48"/>
      <c r="F1213" s="48"/>
      <c r="G1213" s="48"/>
      <c r="H1213" s="49"/>
      <c r="I1213" s="49"/>
      <c r="J1213" s="49"/>
      <c r="K1213" s="49"/>
      <c r="L1213" s="49"/>
      <c r="M1213" s="49"/>
      <c r="N1213" s="49"/>
      <c r="O1213" s="48"/>
      <c r="P1213" s="48"/>
      <c r="Q1213" s="49"/>
      <c r="R1213" s="49"/>
      <c r="S1213" s="10"/>
      <c r="T1213" s="10"/>
      <c r="U1213" s="10"/>
      <c r="V1213" s="10"/>
      <c r="W1213" s="10"/>
      <c r="X1213" s="10"/>
      <c r="Y1213" s="10"/>
      <c r="Z1213" s="10"/>
      <c r="AA1213" s="10"/>
    </row>
    <row r="1214" hidden="1">
      <c r="A1214" s="47"/>
      <c r="B1214" s="47"/>
      <c r="C1214" s="48"/>
      <c r="D1214" s="48"/>
      <c r="E1214" s="48"/>
      <c r="F1214" s="48"/>
      <c r="G1214" s="48"/>
      <c r="H1214" s="49"/>
      <c r="I1214" s="49"/>
      <c r="J1214" s="49"/>
      <c r="K1214" s="49"/>
      <c r="L1214" s="49"/>
      <c r="M1214" s="49"/>
      <c r="N1214" s="49"/>
      <c r="O1214" s="48"/>
      <c r="P1214" s="48"/>
      <c r="Q1214" s="49"/>
      <c r="R1214" s="49"/>
      <c r="S1214" s="10"/>
      <c r="T1214" s="10"/>
      <c r="U1214" s="10"/>
      <c r="V1214" s="10"/>
      <c r="W1214" s="10"/>
      <c r="X1214" s="10"/>
      <c r="Y1214" s="10"/>
      <c r="Z1214" s="10"/>
      <c r="AA1214" s="10"/>
    </row>
    <row r="1215" hidden="1">
      <c r="A1215" s="47"/>
      <c r="B1215" s="47"/>
      <c r="C1215" s="48"/>
      <c r="D1215" s="48"/>
      <c r="E1215" s="48"/>
      <c r="F1215" s="48"/>
      <c r="G1215" s="48"/>
      <c r="H1215" s="49"/>
      <c r="I1215" s="49"/>
      <c r="J1215" s="49"/>
      <c r="K1215" s="49"/>
      <c r="L1215" s="49"/>
      <c r="M1215" s="49"/>
      <c r="N1215" s="49"/>
      <c r="O1215" s="48"/>
      <c r="P1215" s="48"/>
      <c r="Q1215" s="49"/>
      <c r="R1215" s="49"/>
      <c r="S1215" s="10"/>
      <c r="T1215" s="10"/>
      <c r="U1215" s="10"/>
      <c r="V1215" s="10"/>
      <c r="W1215" s="10"/>
      <c r="X1215" s="10"/>
      <c r="Y1215" s="10"/>
      <c r="Z1215" s="10"/>
      <c r="AA1215" s="10"/>
    </row>
    <row r="1216" hidden="1">
      <c r="A1216" s="47"/>
      <c r="B1216" s="47"/>
      <c r="C1216" s="48"/>
      <c r="D1216" s="48"/>
      <c r="E1216" s="48"/>
      <c r="F1216" s="48"/>
      <c r="G1216" s="48"/>
      <c r="H1216" s="49"/>
      <c r="I1216" s="49"/>
      <c r="J1216" s="49"/>
      <c r="K1216" s="49"/>
      <c r="L1216" s="49"/>
      <c r="M1216" s="49"/>
      <c r="N1216" s="49"/>
      <c r="O1216" s="48"/>
      <c r="P1216" s="48"/>
      <c r="Q1216" s="49"/>
      <c r="R1216" s="49"/>
      <c r="S1216" s="10"/>
      <c r="T1216" s="10"/>
      <c r="U1216" s="10"/>
      <c r="V1216" s="10"/>
      <c r="W1216" s="10"/>
      <c r="X1216" s="10"/>
      <c r="Y1216" s="10"/>
      <c r="Z1216" s="10"/>
      <c r="AA1216" s="10"/>
    </row>
    <row r="1217" hidden="1">
      <c r="A1217" s="47"/>
      <c r="B1217" s="47"/>
      <c r="C1217" s="48"/>
      <c r="D1217" s="48"/>
      <c r="E1217" s="48"/>
      <c r="F1217" s="48"/>
      <c r="G1217" s="48"/>
      <c r="H1217" s="49"/>
      <c r="I1217" s="49"/>
      <c r="J1217" s="49"/>
      <c r="K1217" s="49"/>
      <c r="L1217" s="49"/>
      <c r="M1217" s="49"/>
      <c r="N1217" s="49"/>
      <c r="O1217" s="48"/>
      <c r="P1217" s="48"/>
      <c r="Q1217" s="49"/>
      <c r="R1217" s="49"/>
      <c r="S1217" s="10"/>
      <c r="T1217" s="10"/>
      <c r="U1217" s="10"/>
      <c r="V1217" s="10"/>
      <c r="W1217" s="10"/>
      <c r="X1217" s="10"/>
      <c r="Y1217" s="10"/>
      <c r="Z1217" s="10"/>
      <c r="AA1217" s="10"/>
    </row>
    <row r="1218" hidden="1">
      <c r="A1218" s="47"/>
      <c r="B1218" s="47"/>
      <c r="C1218" s="48"/>
      <c r="D1218" s="48"/>
      <c r="E1218" s="48"/>
      <c r="F1218" s="48"/>
      <c r="G1218" s="48"/>
      <c r="H1218" s="49"/>
      <c r="I1218" s="49"/>
      <c r="J1218" s="49"/>
      <c r="K1218" s="49"/>
      <c r="L1218" s="49"/>
      <c r="M1218" s="49"/>
      <c r="N1218" s="49"/>
      <c r="O1218" s="48"/>
      <c r="P1218" s="48"/>
      <c r="Q1218" s="49"/>
      <c r="R1218" s="49"/>
      <c r="S1218" s="10"/>
      <c r="T1218" s="10"/>
      <c r="U1218" s="10"/>
      <c r="V1218" s="10"/>
      <c r="W1218" s="10"/>
      <c r="X1218" s="10"/>
      <c r="Y1218" s="10"/>
      <c r="Z1218" s="10"/>
      <c r="AA1218" s="10"/>
    </row>
    <row r="1219" hidden="1">
      <c r="A1219" s="47"/>
      <c r="B1219" s="47"/>
      <c r="C1219" s="48"/>
      <c r="D1219" s="48"/>
      <c r="E1219" s="48"/>
      <c r="F1219" s="48"/>
      <c r="G1219" s="48"/>
      <c r="H1219" s="49"/>
      <c r="I1219" s="49"/>
      <c r="J1219" s="49"/>
      <c r="K1219" s="49"/>
      <c r="L1219" s="49"/>
      <c r="M1219" s="49"/>
      <c r="N1219" s="49"/>
      <c r="O1219" s="48"/>
      <c r="P1219" s="48"/>
      <c r="Q1219" s="49"/>
      <c r="R1219" s="49"/>
      <c r="S1219" s="10"/>
      <c r="T1219" s="10"/>
      <c r="U1219" s="10"/>
      <c r="V1219" s="10"/>
      <c r="W1219" s="10"/>
      <c r="X1219" s="10"/>
      <c r="Y1219" s="10"/>
      <c r="Z1219" s="10"/>
      <c r="AA1219" s="10"/>
    </row>
    <row r="1220" hidden="1">
      <c r="A1220" s="47"/>
      <c r="B1220" s="47"/>
      <c r="C1220" s="48"/>
      <c r="D1220" s="48"/>
      <c r="E1220" s="48"/>
      <c r="F1220" s="48"/>
      <c r="G1220" s="48"/>
      <c r="H1220" s="49"/>
      <c r="I1220" s="49"/>
      <c r="J1220" s="49"/>
      <c r="K1220" s="49"/>
      <c r="L1220" s="49"/>
      <c r="M1220" s="49"/>
      <c r="N1220" s="49"/>
      <c r="O1220" s="48"/>
      <c r="P1220" s="48"/>
      <c r="Q1220" s="49"/>
      <c r="R1220" s="49"/>
      <c r="S1220" s="10"/>
      <c r="T1220" s="10"/>
      <c r="U1220" s="10"/>
      <c r="V1220" s="10"/>
      <c r="W1220" s="10"/>
      <c r="X1220" s="10"/>
      <c r="Y1220" s="10"/>
      <c r="Z1220" s="10"/>
      <c r="AA1220" s="10"/>
    </row>
    <row r="1221" hidden="1">
      <c r="A1221" s="47"/>
      <c r="B1221" s="47"/>
      <c r="C1221" s="48"/>
      <c r="D1221" s="48"/>
      <c r="E1221" s="48"/>
      <c r="F1221" s="48"/>
      <c r="G1221" s="48"/>
      <c r="H1221" s="49"/>
      <c r="I1221" s="49"/>
      <c r="J1221" s="49"/>
      <c r="K1221" s="49"/>
      <c r="L1221" s="49"/>
      <c r="M1221" s="49"/>
      <c r="N1221" s="49"/>
      <c r="O1221" s="48"/>
      <c r="P1221" s="48"/>
      <c r="Q1221" s="49"/>
      <c r="R1221" s="49"/>
      <c r="S1221" s="10"/>
      <c r="T1221" s="10"/>
      <c r="U1221" s="10"/>
      <c r="V1221" s="10"/>
      <c r="W1221" s="10"/>
      <c r="X1221" s="10"/>
      <c r="Y1221" s="10"/>
      <c r="Z1221" s="10"/>
      <c r="AA1221" s="10"/>
    </row>
    <row r="1222" hidden="1">
      <c r="A1222" s="47"/>
      <c r="B1222" s="47"/>
      <c r="C1222" s="48"/>
      <c r="D1222" s="48"/>
      <c r="E1222" s="48"/>
      <c r="F1222" s="48"/>
      <c r="G1222" s="48"/>
      <c r="H1222" s="49"/>
      <c r="I1222" s="49"/>
      <c r="J1222" s="49"/>
      <c r="K1222" s="49"/>
      <c r="L1222" s="49"/>
      <c r="M1222" s="49"/>
      <c r="N1222" s="49"/>
      <c r="O1222" s="48"/>
      <c r="P1222" s="48"/>
      <c r="Q1222" s="49"/>
      <c r="R1222" s="49"/>
      <c r="S1222" s="10"/>
      <c r="T1222" s="10"/>
      <c r="U1222" s="10"/>
      <c r="V1222" s="10"/>
      <c r="W1222" s="10"/>
      <c r="X1222" s="10"/>
      <c r="Y1222" s="10"/>
      <c r="Z1222" s="10"/>
      <c r="AA1222" s="10"/>
    </row>
    <row r="1223" hidden="1">
      <c r="A1223" s="47"/>
      <c r="B1223" s="47"/>
      <c r="C1223" s="48"/>
      <c r="D1223" s="48"/>
      <c r="E1223" s="48"/>
      <c r="F1223" s="48"/>
      <c r="G1223" s="48"/>
      <c r="H1223" s="49"/>
      <c r="I1223" s="49"/>
      <c r="J1223" s="49"/>
      <c r="K1223" s="49"/>
      <c r="L1223" s="49"/>
      <c r="M1223" s="49"/>
      <c r="N1223" s="49"/>
      <c r="O1223" s="48"/>
      <c r="P1223" s="48"/>
      <c r="Q1223" s="49"/>
      <c r="R1223" s="49"/>
      <c r="S1223" s="10"/>
      <c r="T1223" s="10"/>
      <c r="U1223" s="10"/>
      <c r="V1223" s="10"/>
      <c r="W1223" s="10"/>
      <c r="X1223" s="10"/>
      <c r="Y1223" s="10"/>
      <c r="Z1223" s="10"/>
      <c r="AA1223" s="10"/>
    </row>
    <row r="1224" hidden="1">
      <c r="A1224" s="47"/>
      <c r="B1224" s="47"/>
      <c r="C1224" s="48"/>
      <c r="D1224" s="48"/>
      <c r="E1224" s="48"/>
      <c r="F1224" s="48"/>
      <c r="G1224" s="48"/>
      <c r="H1224" s="49"/>
      <c r="I1224" s="49"/>
      <c r="J1224" s="49"/>
      <c r="K1224" s="49"/>
      <c r="L1224" s="49"/>
      <c r="M1224" s="49"/>
      <c r="N1224" s="49"/>
      <c r="O1224" s="48"/>
      <c r="P1224" s="48"/>
      <c r="Q1224" s="49"/>
      <c r="R1224" s="49"/>
      <c r="S1224" s="10"/>
      <c r="T1224" s="10"/>
      <c r="U1224" s="10"/>
      <c r="V1224" s="10"/>
      <c r="W1224" s="10"/>
      <c r="X1224" s="10"/>
      <c r="Y1224" s="10"/>
      <c r="Z1224" s="10"/>
      <c r="AA1224" s="10"/>
    </row>
    <row r="1225" hidden="1">
      <c r="A1225" s="47"/>
      <c r="B1225" s="47"/>
      <c r="C1225" s="48"/>
      <c r="D1225" s="48"/>
      <c r="E1225" s="48"/>
      <c r="F1225" s="48"/>
      <c r="G1225" s="48"/>
      <c r="H1225" s="49"/>
      <c r="I1225" s="49"/>
      <c r="J1225" s="49"/>
      <c r="K1225" s="49"/>
      <c r="L1225" s="49"/>
      <c r="M1225" s="49"/>
      <c r="N1225" s="49"/>
      <c r="O1225" s="48"/>
      <c r="P1225" s="48"/>
      <c r="Q1225" s="49"/>
      <c r="R1225" s="49"/>
      <c r="S1225" s="10"/>
      <c r="T1225" s="10"/>
      <c r="U1225" s="10"/>
      <c r="V1225" s="10"/>
      <c r="W1225" s="10"/>
      <c r="X1225" s="10"/>
      <c r="Y1225" s="10"/>
      <c r="Z1225" s="10"/>
      <c r="AA1225" s="10"/>
    </row>
    <row r="1226" hidden="1">
      <c r="A1226" s="47"/>
      <c r="B1226" s="47"/>
      <c r="C1226" s="48"/>
      <c r="D1226" s="48"/>
      <c r="E1226" s="48"/>
      <c r="F1226" s="48"/>
      <c r="G1226" s="48"/>
      <c r="H1226" s="49"/>
      <c r="I1226" s="49"/>
      <c r="J1226" s="49"/>
      <c r="K1226" s="49"/>
      <c r="L1226" s="49"/>
      <c r="M1226" s="49"/>
      <c r="N1226" s="49"/>
      <c r="O1226" s="48"/>
      <c r="P1226" s="48"/>
      <c r="Q1226" s="49"/>
      <c r="R1226" s="49"/>
      <c r="S1226" s="10"/>
      <c r="T1226" s="10"/>
      <c r="U1226" s="10"/>
      <c r="V1226" s="10"/>
      <c r="W1226" s="10"/>
      <c r="X1226" s="10"/>
      <c r="Y1226" s="10"/>
      <c r="Z1226" s="10"/>
      <c r="AA1226" s="10"/>
    </row>
    <row r="1227" hidden="1">
      <c r="A1227" s="47"/>
      <c r="B1227" s="47"/>
      <c r="C1227" s="48"/>
      <c r="D1227" s="48"/>
      <c r="E1227" s="48"/>
      <c r="F1227" s="48"/>
      <c r="G1227" s="48"/>
      <c r="H1227" s="49"/>
      <c r="I1227" s="49"/>
      <c r="J1227" s="49"/>
      <c r="K1227" s="49"/>
      <c r="L1227" s="49"/>
      <c r="M1227" s="49"/>
      <c r="N1227" s="49"/>
      <c r="O1227" s="48"/>
      <c r="P1227" s="48"/>
      <c r="Q1227" s="49"/>
      <c r="R1227" s="49"/>
      <c r="S1227" s="10"/>
      <c r="T1227" s="10"/>
      <c r="U1227" s="10"/>
      <c r="V1227" s="10"/>
      <c r="W1227" s="10"/>
      <c r="X1227" s="10"/>
      <c r="Y1227" s="10"/>
      <c r="Z1227" s="10"/>
      <c r="AA1227" s="10"/>
    </row>
    <row r="1228" hidden="1">
      <c r="A1228" s="47"/>
      <c r="B1228" s="47"/>
      <c r="C1228" s="48"/>
      <c r="D1228" s="48"/>
      <c r="E1228" s="48"/>
      <c r="F1228" s="48"/>
      <c r="G1228" s="48"/>
      <c r="H1228" s="49"/>
      <c r="I1228" s="49"/>
      <c r="J1228" s="49"/>
      <c r="K1228" s="49"/>
      <c r="L1228" s="49"/>
      <c r="M1228" s="49"/>
      <c r="N1228" s="49"/>
      <c r="O1228" s="48"/>
      <c r="P1228" s="48"/>
      <c r="Q1228" s="49"/>
      <c r="R1228" s="49"/>
      <c r="S1228" s="10"/>
      <c r="T1228" s="10"/>
      <c r="U1228" s="10"/>
      <c r="V1228" s="10"/>
      <c r="W1228" s="10"/>
      <c r="X1228" s="10"/>
      <c r="Y1228" s="10"/>
      <c r="Z1228" s="10"/>
      <c r="AA1228" s="10"/>
    </row>
    <row r="1229" hidden="1">
      <c r="A1229" s="47"/>
      <c r="B1229" s="47"/>
      <c r="C1229" s="48"/>
      <c r="D1229" s="48"/>
      <c r="E1229" s="48"/>
      <c r="F1229" s="48"/>
      <c r="G1229" s="48"/>
      <c r="H1229" s="49"/>
      <c r="I1229" s="49"/>
      <c r="J1229" s="49"/>
      <c r="K1229" s="49"/>
      <c r="L1229" s="49"/>
      <c r="M1229" s="49"/>
      <c r="N1229" s="49"/>
      <c r="O1229" s="48"/>
      <c r="P1229" s="48"/>
      <c r="Q1229" s="49"/>
      <c r="R1229" s="49"/>
      <c r="S1229" s="10"/>
      <c r="T1229" s="10"/>
      <c r="U1229" s="10"/>
      <c r="V1229" s="10"/>
      <c r="W1229" s="10"/>
      <c r="X1229" s="10"/>
      <c r="Y1229" s="10"/>
      <c r="Z1229" s="10"/>
      <c r="AA1229" s="10"/>
    </row>
    <row r="1230" hidden="1">
      <c r="A1230" s="47"/>
      <c r="B1230" s="47"/>
      <c r="C1230" s="48"/>
      <c r="D1230" s="48"/>
      <c r="E1230" s="48"/>
      <c r="F1230" s="48"/>
      <c r="G1230" s="48"/>
      <c r="H1230" s="49"/>
      <c r="I1230" s="49"/>
      <c r="J1230" s="49"/>
      <c r="K1230" s="49"/>
      <c r="L1230" s="49"/>
      <c r="M1230" s="49"/>
      <c r="N1230" s="49"/>
      <c r="O1230" s="48"/>
      <c r="P1230" s="48"/>
      <c r="Q1230" s="49"/>
      <c r="R1230" s="49"/>
      <c r="S1230" s="10"/>
      <c r="T1230" s="10"/>
      <c r="U1230" s="10"/>
      <c r="V1230" s="10"/>
      <c r="W1230" s="10"/>
      <c r="X1230" s="10"/>
      <c r="Y1230" s="10"/>
      <c r="Z1230" s="10"/>
      <c r="AA1230" s="10"/>
    </row>
    <row r="1231" hidden="1">
      <c r="A1231" s="47"/>
      <c r="B1231" s="47"/>
      <c r="C1231" s="48"/>
      <c r="D1231" s="48"/>
      <c r="E1231" s="48"/>
      <c r="F1231" s="48"/>
      <c r="G1231" s="48"/>
      <c r="H1231" s="49"/>
      <c r="I1231" s="49"/>
      <c r="J1231" s="49"/>
      <c r="K1231" s="49"/>
      <c r="L1231" s="49"/>
      <c r="M1231" s="49"/>
      <c r="N1231" s="49"/>
      <c r="O1231" s="48"/>
      <c r="P1231" s="48"/>
      <c r="Q1231" s="49"/>
      <c r="R1231" s="49"/>
      <c r="S1231" s="10"/>
      <c r="T1231" s="10"/>
      <c r="U1231" s="10"/>
      <c r="V1231" s="10"/>
      <c r="W1231" s="10"/>
      <c r="X1231" s="10"/>
      <c r="Y1231" s="10"/>
      <c r="Z1231" s="10"/>
      <c r="AA1231" s="10"/>
    </row>
    <row r="1232" hidden="1">
      <c r="A1232" s="47"/>
      <c r="B1232" s="47"/>
      <c r="C1232" s="48"/>
      <c r="D1232" s="48"/>
      <c r="E1232" s="48"/>
      <c r="F1232" s="48"/>
      <c r="G1232" s="48"/>
      <c r="H1232" s="49"/>
      <c r="I1232" s="49"/>
      <c r="J1232" s="49"/>
      <c r="K1232" s="49"/>
      <c r="L1232" s="49"/>
      <c r="M1232" s="49"/>
      <c r="N1232" s="49"/>
      <c r="O1232" s="48"/>
      <c r="P1232" s="48"/>
      <c r="Q1232" s="49"/>
      <c r="R1232" s="49"/>
      <c r="S1232" s="10"/>
      <c r="T1232" s="10"/>
      <c r="U1232" s="10"/>
      <c r="V1232" s="10"/>
      <c r="W1232" s="10"/>
      <c r="X1232" s="10"/>
      <c r="Y1232" s="10"/>
      <c r="Z1232" s="10"/>
      <c r="AA1232" s="10"/>
    </row>
    <row r="1233" hidden="1">
      <c r="A1233" s="47"/>
      <c r="B1233" s="47"/>
      <c r="C1233" s="48"/>
      <c r="D1233" s="48"/>
      <c r="E1233" s="48"/>
      <c r="F1233" s="48"/>
      <c r="G1233" s="48"/>
      <c r="H1233" s="49"/>
      <c r="I1233" s="49"/>
      <c r="J1233" s="49"/>
      <c r="K1233" s="49"/>
      <c r="L1233" s="49"/>
      <c r="M1233" s="49"/>
      <c r="N1233" s="49"/>
      <c r="O1233" s="48"/>
      <c r="P1233" s="48"/>
      <c r="Q1233" s="49"/>
      <c r="R1233" s="49"/>
      <c r="S1233" s="10"/>
      <c r="T1233" s="10"/>
      <c r="U1233" s="10"/>
      <c r="V1233" s="10"/>
      <c r="W1233" s="10"/>
      <c r="X1233" s="10"/>
      <c r="Y1233" s="10"/>
      <c r="Z1233" s="10"/>
      <c r="AA1233" s="10"/>
    </row>
    <row r="1234" hidden="1">
      <c r="A1234" s="47"/>
      <c r="B1234" s="47"/>
      <c r="C1234" s="48"/>
      <c r="D1234" s="48"/>
      <c r="E1234" s="48"/>
      <c r="F1234" s="48"/>
      <c r="G1234" s="48"/>
      <c r="H1234" s="49"/>
      <c r="I1234" s="49"/>
      <c r="J1234" s="49"/>
      <c r="K1234" s="49"/>
      <c r="L1234" s="49"/>
      <c r="M1234" s="49"/>
      <c r="N1234" s="49"/>
      <c r="O1234" s="48"/>
      <c r="P1234" s="48"/>
      <c r="Q1234" s="49"/>
      <c r="R1234" s="49"/>
      <c r="S1234" s="10"/>
      <c r="T1234" s="10"/>
      <c r="U1234" s="10"/>
      <c r="V1234" s="10"/>
      <c r="W1234" s="10"/>
      <c r="X1234" s="10"/>
      <c r="Y1234" s="10"/>
      <c r="Z1234" s="10"/>
      <c r="AA1234" s="10"/>
    </row>
    <row r="1235" hidden="1">
      <c r="A1235" s="47"/>
      <c r="B1235" s="47"/>
      <c r="C1235" s="48"/>
      <c r="D1235" s="48"/>
      <c r="E1235" s="48"/>
      <c r="F1235" s="48"/>
      <c r="G1235" s="48"/>
      <c r="H1235" s="49"/>
      <c r="I1235" s="49"/>
      <c r="J1235" s="49"/>
      <c r="K1235" s="49"/>
      <c r="L1235" s="49"/>
      <c r="M1235" s="49"/>
      <c r="N1235" s="49"/>
      <c r="O1235" s="48"/>
      <c r="P1235" s="48"/>
      <c r="Q1235" s="49"/>
      <c r="R1235" s="49"/>
      <c r="S1235" s="10"/>
      <c r="T1235" s="10"/>
      <c r="U1235" s="10"/>
      <c r="V1235" s="10"/>
      <c r="W1235" s="10"/>
      <c r="X1235" s="10"/>
      <c r="Y1235" s="10"/>
      <c r="Z1235" s="10"/>
      <c r="AA1235" s="10"/>
    </row>
    <row r="1236" hidden="1">
      <c r="A1236" s="47"/>
      <c r="B1236" s="47"/>
      <c r="C1236" s="48"/>
      <c r="D1236" s="48"/>
      <c r="E1236" s="48"/>
      <c r="F1236" s="48"/>
      <c r="G1236" s="48"/>
      <c r="H1236" s="49"/>
      <c r="I1236" s="49"/>
      <c r="J1236" s="49"/>
      <c r="K1236" s="49"/>
      <c r="L1236" s="49"/>
      <c r="M1236" s="49"/>
      <c r="N1236" s="49"/>
      <c r="O1236" s="48"/>
      <c r="P1236" s="48"/>
      <c r="Q1236" s="49"/>
      <c r="R1236" s="49"/>
      <c r="S1236" s="10"/>
      <c r="T1236" s="10"/>
      <c r="U1236" s="10"/>
      <c r="V1236" s="10"/>
      <c r="W1236" s="10"/>
      <c r="X1236" s="10"/>
      <c r="Y1236" s="10"/>
      <c r="Z1236" s="10"/>
      <c r="AA1236" s="10"/>
    </row>
    <row r="1237" hidden="1">
      <c r="A1237" s="47"/>
      <c r="B1237" s="47"/>
      <c r="C1237" s="48"/>
      <c r="D1237" s="48"/>
      <c r="E1237" s="48"/>
      <c r="F1237" s="48"/>
      <c r="G1237" s="48"/>
      <c r="H1237" s="49"/>
      <c r="I1237" s="49"/>
      <c r="J1237" s="49"/>
      <c r="K1237" s="49"/>
      <c r="L1237" s="49"/>
      <c r="M1237" s="49"/>
      <c r="N1237" s="49"/>
      <c r="O1237" s="48"/>
      <c r="P1237" s="48"/>
      <c r="Q1237" s="49"/>
      <c r="R1237" s="49"/>
      <c r="S1237" s="10"/>
      <c r="T1237" s="10"/>
      <c r="U1237" s="10"/>
      <c r="V1237" s="10"/>
      <c r="W1237" s="10"/>
      <c r="X1237" s="10"/>
      <c r="Y1237" s="10"/>
      <c r="Z1237" s="10"/>
      <c r="AA1237" s="10"/>
    </row>
    <row r="1238" hidden="1">
      <c r="A1238" s="47"/>
      <c r="B1238" s="47"/>
      <c r="C1238" s="48"/>
      <c r="D1238" s="48"/>
      <c r="E1238" s="48"/>
      <c r="F1238" s="48"/>
      <c r="G1238" s="48"/>
      <c r="H1238" s="49"/>
      <c r="I1238" s="49"/>
      <c r="J1238" s="49"/>
      <c r="K1238" s="49"/>
      <c r="L1238" s="49"/>
      <c r="M1238" s="49"/>
      <c r="N1238" s="49"/>
      <c r="O1238" s="48"/>
      <c r="P1238" s="48"/>
      <c r="Q1238" s="49"/>
      <c r="R1238" s="49"/>
      <c r="S1238" s="10"/>
      <c r="T1238" s="10"/>
      <c r="U1238" s="10"/>
      <c r="V1238" s="10"/>
      <c r="W1238" s="10"/>
      <c r="X1238" s="10"/>
      <c r="Y1238" s="10"/>
      <c r="Z1238" s="10"/>
      <c r="AA1238" s="10"/>
    </row>
    <row r="1239" hidden="1">
      <c r="A1239" s="47"/>
      <c r="B1239" s="47"/>
      <c r="C1239" s="48"/>
      <c r="D1239" s="48"/>
      <c r="E1239" s="48"/>
      <c r="F1239" s="48"/>
      <c r="G1239" s="48"/>
      <c r="H1239" s="49"/>
      <c r="I1239" s="49"/>
      <c r="J1239" s="49"/>
      <c r="K1239" s="49"/>
      <c r="L1239" s="49"/>
      <c r="M1239" s="49"/>
      <c r="N1239" s="49"/>
      <c r="O1239" s="48"/>
      <c r="P1239" s="48"/>
      <c r="Q1239" s="49"/>
      <c r="R1239" s="49"/>
      <c r="S1239" s="10"/>
      <c r="T1239" s="10"/>
      <c r="U1239" s="10"/>
      <c r="V1239" s="10"/>
      <c r="W1239" s="10"/>
      <c r="X1239" s="10"/>
      <c r="Y1239" s="10"/>
      <c r="Z1239" s="10"/>
      <c r="AA1239" s="10"/>
    </row>
    <row r="1240" hidden="1">
      <c r="A1240" s="47"/>
      <c r="B1240" s="47"/>
      <c r="C1240" s="48"/>
      <c r="D1240" s="48"/>
      <c r="E1240" s="48"/>
      <c r="F1240" s="48"/>
      <c r="G1240" s="48"/>
      <c r="H1240" s="49"/>
      <c r="I1240" s="49"/>
      <c r="J1240" s="49"/>
      <c r="K1240" s="49"/>
      <c r="L1240" s="49"/>
      <c r="M1240" s="49"/>
      <c r="N1240" s="49"/>
      <c r="O1240" s="48"/>
      <c r="P1240" s="48"/>
      <c r="Q1240" s="49"/>
      <c r="R1240" s="49"/>
      <c r="S1240" s="10"/>
      <c r="T1240" s="10"/>
      <c r="U1240" s="10"/>
      <c r="V1240" s="10"/>
      <c r="W1240" s="10"/>
      <c r="X1240" s="10"/>
      <c r="Y1240" s="10"/>
      <c r="Z1240" s="10"/>
      <c r="AA1240" s="10"/>
    </row>
    <row r="1241" hidden="1">
      <c r="A1241" s="47"/>
      <c r="B1241" s="47"/>
      <c r="C1241" s="48"/>
      <c r="D1241" s="48"/>
      <c r="E1241" s="48"/>
      <c r="F1241" s="48"/>
      <c r="G1241" s="48"/>
      <c r="H1241" s="49"/>
      <c r="I1241" s="49"/>
      <c r="J1241" s="49"/>
      <c r="K1241" s="49"/>
      <c r="L1241" s="49"/>
      <c r="M1241" s="49"/>
      <c r="N1241" s="49"/>
      <c r="O1241" s="48"/>
      <c r="P1241" s="48"/>
      <c r="Q1241" s="49"/>
      <c r="R1241" s="49"/>
      <c r="S1241" s="10"/>
      <c r="T1241" s="10"/>
      <c r="U1241" s="10"/>
      <c r="V1241" s="10"/>
      <c r="W1241" s="10"/>
      <c r="X1241" s="10"/>
      <c r="Y1241" s="10"/>
      <c r="Z1241" s="10"/>
      <c r="AA1241" s="10"/>
    </row>
    <row r="1242" hidden="1">
      <c r="A1242" s="47"/>
      <c r="B1242" s="47"/>
      <c r="C1242" s="48"/>
      <c r="D1242" s="48"/>
      <c r="E1242" s="48"/>
      <c r="F1242" s="48"/>
      <c r="G1242" s="48"/>
      <c r="H1242" s="49"/>
      <c r="I1242" s="49"/>
      <c r="J1242" s="49"/>
      <c r="K1242" s="49"/>
      <c r="L1242" s="49"/>
      <c r="M1242" s="49"/>
      <c r="N1242" s="49"/>
      <c r="O1242" s="48"/>
      <c r="P1242" s="48"/>
      <c r="Q1242" s="49"/>
      <c r="R1242" s="49"/>
      <c r="S1242" s="10"/>
      <c r="T1242" s="10"/>
      <c r="U1242" s="10"/>
      <c r="V1242" s="10"/>
      <c r="W1242" s="10"/>
      <c r="X1242" s="10"/>
      <c r="Y1242" s="10"/>
      <c r="Z1242" s="10"/>
      <c r="AA1242" s="10"/>
    </row>
    <row r="1243" hidden="1">
      <c r="A1243" s="47"/>
      <c r="B1243" s="47"/>
      <c r="C1243" s="48"/>
      <c r="D1243" s="48"/>
      <c r="E1243" s="48"/>
      <c r="F1243" s="48"/>
      <c r="G1243" s="48"/>
      <c r="H1243" s="49"/>
      <c r="I1243" s="49"/>
      <c r="J1243" s="49"/>
      <c r="K1243" s="49"/>
      <c r="L1243" s="49"/>
      <c r="M1243" s="49"/>
      <c r="N1243" s="49"/>
      <c r="O1243" s="48"/>
      <c r="P1243" s="48"/>
      <c r="Q1243" s="49"/>
      <c r="R1243" s="49"/>
      <c r="S1243" s="10"/>
      <c r="T1243" s="10"/>
      <c r="U1243" s="10"/>
      <c r="V1243" s="10"/>
      <c r="W1243" s="10"/>
      <c r="X1243" s="10"/>
      <c r="Y1243" s="10"/>
      <c r="Z1243" s="10"/>
      <c r="AA1243" s="10"/>
    </row>
    <row r="1244" hidden="1">
      <c r="A1244" s="47"/>
      <c r="B1244" s="47"/>
      <c r="C1244" s="48"/>
      <c r="D1244" s="48"/>
      <c r="E1244" s="48"/>
      <c r="F1244" s="48"/>
      <c r="G1244" s="48"/>
      <c r="H1244" s="49"/>
      <c r="I1244" s="49"/>
      <c r="J1244" s="49"/>
      <c r="K1244" s="49"/>
      <c r="L1244" s="49"/>
      <c r="M1244" s="49"/>
      <c r="N1244" s="49"/>
      <c r="O1244" s="48"/>
      <c r="P1244" s="48"/>
      <c r="Q1244" s="49"/>
      <c r="R1244" s="49"/>
      <c r="S1244" s="10"/>
      <c r="T1244" s="10"/>
      <c r="U1244" s="10"/>
      <c r="V1244" s="10"/>
      <c r="W1244" s="10"/>
      <c r="X1244" s="10"/>
      <c r="Y1244" s="10"/>
      <c r="Z1244" s="10"/>
      <c r="AA1244" s="10"/>
    </row>
    <row r="1245" hidden="1">
      <c r="A1245" s="47"/>
      <c r="B1245" s="47"/>
      <c r="C1245" s="48"/>
      <c r="D1245" s="48"/>
      <c r="E1245" s="48"/>
      <c r="F1245" s="48"/>
      <c r="G1245" s="48"/>
      <c r="H1245" s="49"/>
      <c r="I1245" s="49"/>
      <c r="J1245" s="49"/>
      <c r="K1245" s="49"/>
      <c r="L1245" s="49"/>
      <c r="M1245" s="49"/>
      <c r="N1245" s="49"/>
      <c r="O1245" s="48"/>
      <c r="P1245" s="48"/>
      <c r="Q1245" s="49"/>
      <c r="R1245" s="49"/>
      <c r="S1245" s="10"/>
      <c r="T1245" s="10"/>
      <c r="U1245" s="10"/>
      <c r="V1245" s="10"/>
      <c r="W1245" s="10"/>
      <c r="X1245" s="10"/>
      <c r="Y1245" s="10"/>
      <c r="Z1245" s="10"/>
      <c r="AA1245" s="10"/>
    </row>
    <row r="1246" hidden="1">
      <c r="A1246" s="47"/>
      <c r="B1246" s="47"/>
      <c r="C1246" s="48"/>
      <c r="D1246" s="48"/>
      <c r="E1246" s="48"/>
      <c r="F1246" s="48"/>
      <c r="G1246" s="48"/>
      <c r="H1246" s="49"/>
      <c r="I1246" s="49"/>
      <c r="J1246" s="49"/>
      <c r="K1246" s="49"/>
      <c r="L1246" s="49"/>
      <c r="M1246" s="49"/>
      <c r="N1246" s="49"/>
      <c r="O1246" s="48"/>
      <c r="P1246" s="48"/>
      <c r="Q1246" s="49"/>
      <c r="R1246" s="49"/>
      <c r="S1246" s="10"/>
      <c r="T1246" s="10"/>
      <c r="U1246" s="10"/>
      <c r="V1246" s="10"/>
      <c r="W1246" s="10"/>
      <c r="X1246" s="10"/>
      <c r="Y1246" s="10"/>
      <c r="Z1246" s="10"/>
      <c r="AA1246" s="10"/>
    </row>
    <row r="1247" hidden="1">
      <c r="A1247" s="47"/>
      <c r="B1247" s="47"/>
      <c r="C1247" s="48"/>
      <c r="D1247" s="48"/>
      <c r="E1247" s="48"/>
      <c r="F1247" s="48"/>
      <c r="G1247" s="48"/>
      <c r="H1247" s="49"/>
      <c r="I1247" s="49"/>
      <c r="J1247" s="49"/>
      <c r="K1247" s="49"/>
      <c r="L1247" s="49"/>
      <c r="M1247" s="49"/>
      <c r="N1247" s="49"/>
      <c r="O1247" s="48"/>
      <c r="P1247" s="48"/>
      <c r="Q1247" s="49"/>
      <c r="R1247" s="49"/>
      <c r="S1247" s="10"/>
      <c r="T1247" s="10"/>
      <c r="U1247" s="10"/>
      <c r="V1247" s="10"/>
      <c r="W1247" s="10"/>
      <c r="X1247" s="10"/>
      <c r="Y1247" s="10"/>
      <c r="Z1247" s="10"/>
      <c r="AA1247" s="10"/>
    </row>
    <row r="1248" hidden="1">
      <c r="A1248" s="47"/>
      <c r="B1248" s="47"/>
      <c r="C1248" s="48"/>
      <c r="D1248" s="48"/>
      <c r="E1248" s="48"/>
      <c r="F1248" s="48"/>
      <c r="G1248" s="48"/>
      <c r="H1248" s="49"/>
      <c r="I1248" s="49"/>
      <c r="J1248" s="49"/>
      <c r="K1248" s="49"/>
      <c r="L1248" s="49"/>
      <c r="M1248" s="49"/>
      <c r="N1248" s="49"/>
      <c r="O1248" s="48"/>
      <c r="P1248" s="48"/>
      <c r="Q1248" s="49"/>
      <c r="R1248" s="49"/>
      <c r="S1248" s="10"/>
      <c r="T1248" s="10"/>
      <c r="U1248" s="10"/>
      <c r="V1248" s="10"/>
      <c r="W1248" s="10"/>
      <c r="X1248" s="10"/>
      <c r="Y1248" s="10"/>
      <c r="Z1248" s="10"/>
      <c r="AA1248" s="10"/>
    </row>
    <row r="1249" hidden="1">
      <c r="A1249" s="47"/>
      <c r="B1249" s="47"/>
      <c r="C1249" s="48"/>
      <c r="D1249" s="48"/>
      <c r="E1249" s="48"/>
      <c r="F1249" s="48"/>
      <c r="G1249" s="48"/>
      <c r="H1249" s="49"/>
      <c r="I1249" s="49"/>
      <c r="J1249" s="49"/>
      <c r="K1249" s="49"/>
      <c r="L1249" s="49"/>
      <c r="M1249" s="49"/>
      <c r="N1249" s="49"/>
      <c r="O1249" s="48"/>
      <c r="P1249" s="48"/>
      <c r="Q1249" s="49"/>
      <c r="R1249" s="49"/>
      <c r="S1249" s="10"/>
      <c r="T1249" s="10"/>
      <c r="U1249" s="10"/>
      <c r="V1249" s="10"/>
      <c r="W1249" s="10"/>
      <c r="X1249" s="10"/>
      <c r="Y1249" s="10"/>
      <c r="Z1249" s="10"/>
      <c r="AA1249" s="10"/>
    </row>
    <row r="1250" hidden="1">
      <c r="A1250" s="47"/>
      <c r="B1250" s="47"/>
      <c r="C1250" s="48"/>
      <c r="D1250" s="48"/>
      <c r="E1250" s="48"/>
      <c r="F1250" s="48"/>
      <c r="G1250" s="48"/>
      <c r="H1250" s="49"/>
      <c r="I1250" s="49"/>
      <c r="J1250" s="49"/>
      <c r="K1250" s="49"/>
      <c r="L1250" s="49"/>
      <c r="M1250" s="49"/>
      <c r="N1250" s="49"/>
      <c r="O1250" s="48"/>
      <c r="P1250" s="48"/>
      <c r="Q1250" s="49"/>
      <c r="R1250" s="49"/>
      <c r="S1250" s="10"/>
      <c r="T1250" s="10"/>
      <c r="U1250" s="10"/>
      <c r="V1250" s="10"/>
      <c r="W1250" s="10"/>
      <c r="X1250" s="10"/>
      <c r="Y1250" s="10"/>
      <c r="Z1250" s="10"/>
      <c r="AA1250" s="10"/>
    </row>
    <row r="1251" hidden="1">
      <c r="A1251" s="47"/>
      <c r="B1251" s="47"/>
      <c r="C1251" s="48"/>
      <c r="D1251" s="48"/>
      <c r="E1251" s="48"/>
      <c r="F1251" s="48"/>
      <c r="G1251" s="48"/>
      <c r="H1251" s="49"/>
      <c r="I1251" s="49"/>
      <c r="J1251" s="49"/>
      <c r="K1251" s="49"/>
      <c r="L1251" s="49"/>
      <c r="M1251" s="49"/>
      <c r="N1251" s="49"/>
      <c r="O1251" s="48"/>
      <c r="P1251" s="48"/>
      <c r="Q1251" s="49"/>
      <c r="R1251" s="49"/>
      <c r="S1251" s="10"/>
      <c r="T1251" s="10"/>
      <c r="U1251" s="10"/>
      <c r="V1251" s="10"/>
      <c r="W1251" s="10"/>
      <c r="X1251" s="10"/>
      <c r="Y1251" s="10"/>
      <c r="Z1251" s="10"/>
      <c r="AA1251" s="10"/>
    </row>
    <row r="1252" hidden="1">
      <c r="A1252" s="47"/>
      <c r="B1252" s="47"/>
      <c r="C1252" s="48"/>
      <c r="D1252" s="48"/>
      <c r="E1252" s="48"/>
      <c r="F1252" s="48"/>
      <c r="G1252" s="48"/>
      <c r="H1252" s="49"/>
      <c r="I1252" s="49"/>
      <c r="J1252" s="49"/>
      <c r="K1252" s="49"/>
      <c r="L1252" s="49"/>
      <c r="M1252" s="49"/>
      <c r="N1252" s="49"/>
      <c r="O1252" s="48"/>
      <c r="P1252" s="48"/>
      <c r="Q1252" s="49"/>
      <c r="R1252" s="49"/>
      <c r="S1252" s="10"/>
      <c r="T1252" s="10"/>
      <c r="U1252" s="10"/>
      <c r="V1252" s="10"/>
      <c r="W1252" s="10"/>
      <c r="X1252" s="10"/>
      <c r="Y1252" s="10"/>
      <c r="Z1252" s="10"/>
      <c r="AA1252" s="10"/>
    </row>
    <row r="1253" hidden="1">
      <c r="A1253" s="47"/>
      <c r="B1253" s="47"/>
      <c r="C1253" s="48"/>
      <c r="D1253" s="48"/>
      <c r="E1253" s="48"/>
      <c r="F1253" s="48"/>
      <c r="G1253" s="48"/>
      <c r="H1253" s="49"/>
      <c r="I1253" s="49"/>
      <c r="J1253" s="49"/>
      <c r="K1253" s="49"/>
      <c r="L1253" s="49"/>
      <c r="M1253" s="49"/>
      <c r="N1253" s="49"/>
      <c r="O1253" s="48"/>
      <c r="P1253" s="48"/>
      <c r="Q1253" s="49"/>
      <c r="R1253" s="49"/>
      <c r="S1253" s="10"/>
      <c r="T1253" s="10"/>
      <c r="U1253" s="10"/>
      <c r="V1253" s="10"/>
      <c r="W1253" s="10"/>
      <c r="X1253" s="10"/>
      <c r="Y1253" s="10"/>
      <c r="Z1253" s="10"/>
      <c r="AA1253" s="10"/>
    </row>
    <row r="1254" hidden="1">
      <c r="A1254" s="47"/>
      <c r="B1254" s="47"/>
      <c r="C1254" s="48"/>
      <c r="D1254" s="48"/>
      <c r="E1254" s="48"/>
      <c r="F1254" s="48"/>
      <c r="G1254" s="48"/>
      <c r="H1254" s="49"/>
      <c r="I1254" s="49"/>
      <c r="J1254" s="49"/>
      <c r="K1254" s="49"/>
      <c r="L1254" s="49"/>
      <c r="M1254" s="49"/>
      <c r="N1254" s="49"/>
      <c r="O1254" s="48"/>
      <c r="P1254" s="48"/>
      <c r="Q1254" s="49"/>
      <c r="R1254" s="49"/>
      <c r="S1254" s="10"/>
      <c r="T1254" s="10"/>
      <c r="U1254" s="10"/>
      <c r="V1254" s="10"/>
      <c r="W1254" s="10"/>
      <c r="X1254" s="10"/>
      <c r="Y1254" s="10"/>
      <c r="Z1254" s="10"/>
      <c r="AA1254" s="10"/>
    </row>
    <row r="1255" hidden="1">
      <c r="A1255" s="47"/>
      <c r="B1255" s="47"/>
      <c r="C1255" s="48"/>
      <c r="D1255" s="48"/>
      <c r="E1255" s="48"/>
      <c r="F1255" s="48"/>
      <c r="G1255" s="48"/>
      <c r="H1255" s="49"/>
      <c r="I1255" s="49"/>
      <c r="J1255" s="49"/>
      <c r="K1255" s="49"/>
      <c r="L1255" s="49"/>
      <c r="M1255" s="49"/>
      <c r="N1255" s="49"/>
      <c r="O1255" s="48"/>
      <c r="P1255" s="48"/>
      <c r="Q1255" s="49"/>
      <c r="R1255" s="49"/>
      <c r="S1255" s="10"/>
      <c r="T1255" s="10"/>
      <c r="U1255" s="10"/>
      <c r="V1255" s="10"/>
      <c r="W1255" s="10"/>
      <c r="X1255" s="10"/>
      <c r="Y1255" s="10"/>
      <c r="Z1255" s="10"/>
      <c r="AA1255" s="10"/>
    </row>
    <row r="1256" hidden="1">
      <c r="A1256" s="47"/>
      <c r="B1256" s="47"/>
      <c r="C1256" s="48"/>
      <c r="D1256" s="48"/>
      <c r="E1256" s="48"/>
      <c r="F1256" s="48"/>
      <c r="G1256" s="48"/>
      <c r="H1256" s="49"/>
      <c r="I1256" s="49"/>
      <c r="J1256" s="49"/>
      <c r="K1256" s="49"/>
      <c r="L1256" s="49"/>
      <c r="M1256" s="49"/>
      <c r="N1256" s="49"/>
      <c r="O1256" s="48"/>
      <c r="P1256" s="48"/>
      <c r="Q1256" s="49"/>
      <c r="R1256" s="49"/>
      <c r="S1256" s="10"/>
      <c r="T1256" s="10"/>
      <c r="U1256" s="10"/>
      <c r="V1256" s="10"/>
      <c r="W1256" s="10"/>
      <c r="X1256" s="10"/>
      <c r="Y1256" s="10"/>
      <c r="Z1256" s="10"/>
      <c r="AA1256" s="10"/>
    </row>
    <row r="1257" hidden="1">
      <c r="A1257" s="47"/>
      <c r="B1257" s="47"/>
      <c r="C1257" s="48"/>
      <c r="D1257" s="48"/>
      <c r="E1257" s="48"/>
      <c r="F1257" s="48"/>
      <c r="G1257" s="48"/>
      <c r="H1257" s="49"/>
      <c r="I1257" s="49"/>
      <c r="J1257" s="49"/>
      <c r="K1257" s="49"/>
      <c r="L1257" s="49"/>
      <c r="M1257" s="49"/>
      <c r="N1257" s="49"/>
      <c r="O1257" s="48"/>
      <c r="P1257" s="48"/>
      <c r="Q1257" s="49"/>
      <c r="R1257" s="49"/>
      <c r="S1257" s="10"/>
      <c r="T1257" s="10"/>
      <c r="U1257" s="10"/>
      <c r="V1257" s="10"/>
      <c r="W1257" s="10"/>
      <c r="X1257" s="10"/>
      <c r="Y1257" s="10"/>
      <c r="Z1257" s="10"/>
      <c r="AA1257" s="10"/>
    </row>
    <row r="1258" hidden="1">
      <c r="A1258" s="47"/>
      <c r="B1258" s="47"/>
      <c r="C1258" s="48"/>
      <c r="D1258" s="48"/>
      <c r="E1258" s="48"/>
      <c r="F1258" s="48"/>
      <c r="G1258" s="48"/>
      <c r="H1258" s="49"/>
      <c r="I1258" s="49"/>
      <c r="J1258" s="49"/>
      <c r="K1258" s="49"/>
      <c r="L1258" s="49"/>
      <c r="M1258" s="49"/>
      <c r="N1258" s="49"/>
      <c r="O1258" s="48"/>
      <c r="P1258" s="48"/>
      <c r="Q1258" s="49"/>
      <c r="R1258" s="49"/>
      <c r="S1258" s="10"/>
      <c r="T1258" s="10"/>
      <c r="U1258" s="10"/>
      <c r="V1258" s="10"/>
      <c r="W1258" s="10"/>
      <c r="X1258" s="10"/>
      <c r="Y1258" s="10"/>
      <c r="Z1258" s="10"/>
      <c r="AA1258" s="10"/>
    </row>
    <row r="1259" hidden="1">
      <c r="A1259" s="47"/>
      <c r="B1259" s="47"/>
      <c r="C1259" s="48"/>
      <c r="D1259" s="48"/>
      <c r="E1259" s="48"/>
      <c r="F1259" s="48"/>
      <c r="G1259" s="48"/>
      <c r="H1259" s="49"/>
      <c r="I1259" s="49"/>
      <c r="J1259" s="49"/>
      <c r="K1259" s="49"/>
      <c r="L1259" s="49"/>
      <c r="M1259" s="49"/>
      <c r="N1259" s="49"/>
      <c r="O1259" s="48"/>
      <c r="P1259" s="48"/>
      <c r="Q1259" s="49"/>
      <c r="R1259" s="49"/>
      <c r="S1259" s="10"/>
      <c r="T1259" s="10"/>
      <c r="U1259" s="10"/>
      <c r="V1259" s="10"/>
      <c r="W1259" s="10"/>
      <c r="X1259" s="10"/>
      <c r="Y1259" s="10"/>
      <c r="Z1259" s="10"/>
      <c r="AA1259" s="10"/>
    </row>
    <row r="1260" hidden="1">
      <c r="A1260" s="47"/>
      <c r="B1260" s="47"/>
      <c r="C1260" s="48"/>
      <c r="D1260" s="48"/>
      <c r="E1260" s="48"/>
      <c r="F1260" s="48"/>
      <c r="G1260" s="48"/>
      <c r="H1260" s="49"/>
      <c r="I1260" s="49"/>
      <c r="J1260" s="49"/>
      <c r="K1260" s="49"/>
      <c r="L1260" s="49"/>
      <c r="M1260" s="49"/>
      <c r="N1260" s="49"/>
      <c r="O1260" s="48"/>
      <c r="P1260" s="48"/>
      <c r="Q1260" s="49"/>
      <c r="R1260" s="49"/>
      <c r="S1260" s="10"/>
      <c r="T1260" s="10"/>
      <c r="U1260" s="10"/>
      <c r="V1260" s="10"/>
      <c r="W1260" s="10"/>
      <c r="X1260" s="10"/>
      <c r="Y1260" s="10"/>
      <c r="Z1260" s="10"/>
      <c r="AA1260" s="10"/>
    </row>
    <row r="1261" hidden="1">
      <c r="A1261" s="47"/>
      <c r="B1261" s="47"/>
      <c r="C1261" s="48"/>
      <c r="D1261" s="48"/>
      <c r="E1261" s="48"/>
      <c r="F1261" s="48"/>
      <c r="G1261" s="48"/>
      <c r="H1261" s="49"/>
      <c r="I1261" s="49"/>
      <c r="J1261" s="49"/>
      <c r="K1261" s="49"/>
      <c r="L1261" s="49"/>
      <c r="M1261" s="49"/>
      <c r="N1261" s="49"/>
      <c r="O1261" s="48"/>
      <c r="P1261" s="48"/>
      <c r="Q1261" s="49"/>
      <c r="R1261" s="49"/>
      <c r="S1261" s="10"/>
      <c r="T1261" s="10"/>
      <c r="U1261" s="10"/>
      <c r="V1261" s="10"/>
      <c r="W1261" s="10"/>
      <c r="X1261" s="10"/>
      <c r="Y1261" s="10"/>
      <c r="Z1261" s="10"/>
      <c r="AA1261" s="10"/>
    </row>
    <row r="1262" hidden="1">
      <c r="A1262" s="47"/>
      <c r="B1262" s="47"/>
      <c r="C1262" s="48"/>
      <c r="D1262" s="48"/>
      <c r="E1262" s="48"/>
      <c r="F1262" s="48"/>
      <c r="G1262" s="48"/>
      <c r="H1262" s="49"/>
      <c r="I1262" s="49"/>
      <c r="J1262" s="49"/>
      <c r="K1262" s="49"/>
      <c r="L1262" s="49"/>
      <c r="M1262" s="49"/>
      <c r="N1262" s="49"/>
      <c r="O1262" s="48"/>
      <c r="P1262" s="48"/>
      <c r="Q1262" s="49"/>
      <c r="R1262" s="49"/>
      <c r="S1262" s="10"/>
      <c r="T1262" s="10"/>
      <c r="U1262" s="10"/>
      <c r="V1262" s="10"/>
      <c r="W1262" s="10"/>
      <c r="X1262" s="10"/>
      <c r="Y1262" s="10"/>
      <c r="Z1262" s="10"/>
      <c r="AA1262" s="10"/>
    </row>
    <row r="1263" hidden="1">
      <c r="A1263" s="47"/>
      <c r="B1263" s="47"/>
      <c r="C1263" s="48"/>
      <c r="D1263" s="48"/>
      <c r="E1263" s="48"/>
      <c r="F1263" s="48"/>
      <c r="G1263" s="48"/>
      <c r="H1263" s="49"/>
      <c r="I1263" s="49"/>
      <c r="J1263" s="49"/>
      <c r="K1263" s="49"/>
      <c r="L1263" s="49"/>
      <c r="M1263" s="49"/>
      <c r="N1263" s="49"/>
      <c r="O1263" s="48"/>
      <c r="P1263" s="48"/>
      <c r="Q1263" s="49"/>
      <c r="R1263" s="49"/>
      <c r="S1263" s="10"/>
      <c r="T1263" s="10"/>
      <c r="U1263" s="10"/>
      <c r="V1263" s="10"/>
      <c r="W1263" s="10"/>
      <c r="X1263" s="10"/>
      <c r="Y1263" s="10"/>
      <c r="Z1263" s="10"/>
      <c r="AA1263" s="10"/>
    </row>
    <row r="1264" hidden="1">
      <c r="A1264" s="47"/>
      <c r="B1264" s="47"/>
      <c r="C1264" s="48"/>
      <c r="D1264" s="48"/>
      <c r="E1264" s="48"/>
      <c r="F1264" s="48"/>
      <c r="G1264" s="48"/>
      <c r="H1264" s="49"/>
      <c r="I1264" s="49"/>
      <c r="J1264" s="49"/>
      <c r="K1264" s="49"/>
      <c r="L1264" s="49"/>
      <c r="M1264" s="49"/>
      <c r="N1264" s="49"/>
      <c r="O1264" s="48"/>
      <c r="P1264" s="48"/>
      <c r="Q1264" s="49"/>
      <c r="R1264" s="49"/>
      <c r="S1264" s="10"/>
      <c r="T1264" s="10"/>
      <c r="U1264" s="10"/>
      <c r="V1264" s="10"/>
      <c r="W1264" s="10"/>
      <c r="X1264" s="10"/>
      <c r="Y1264" s="10"/>
      <c r="Z1264" s="10"/>
      <c r="AA1264" s="10"/>
    </row>
    <row r="1265" hidden="1">
      <c r="A1265" s="47"/>
      <c r="B1265" s="47"/>
      <c r="C1265" s="48"/>
      <c r="D1265" s="48"/>
      <c r="E1265" s="48"/>
      <c r="F1265" s="48"/>
      <c r="G1265" s="48"/>
      <c r="H1265" s="49"/>
      <c r="I1265" s="49"/>
      <c r="J1265" s="49"/>
      <c r="K1265" s="49"/>
      <c r="L1265" s="49"/>
      <c r="M1265" s="49"/>
      <c r="N1265" s="49"/>
      <c r="O1265" s="48"/>
      <c r="P1265" s="48"/>
      <c r="Q1265" s="49"/>
      <c r="R1265" s="49"/>
      <c r="S1265" s="10"/>
      <c r="T1265" s="10"/>
      <c r="U1265" s="10"/>
      <c r="V1265" s="10"/>
      <c r="W1265" s="10"/>
      <c r="X1265" s="10"/>
      <c r="Y1265" s="10"/>
      <c r="Z1265" s="10"/>
      <c r="AA1265" s="10"/>
    </row>
    <row r="1266" hidden="1">
      <c r="A1266" s="47"/>
      <c r="B1266" s="47"/>
      <c r="C1266" s="48"/>
      <c r="D1266" s="48"/>
      <c r="E1266" s="48"/>
      <c r="F1266" s="48"/>
      <c r="G1266" s="48"/>
      <c r="H1266" s="49"/>
      <c r="I1266" s="49"/>
      <c r="J1266" s="49"/>
      <c r="K1266" s="49"/>
      <c r="L1266" s="49"/>
      <c r="M1266" s="49"/>
      <c r="N1266" s="49"/>
      <c r="O1266" s="48"/>
      <c r="P1266" s="48"/>
      <c r="Q1266" s="49"/>
      <c r="R1266" s="49"/>
      <c r="S1266" s="10"/>
      <c r="T1266" s="10"/>
      <c r="U1266" s="10"/>
      <c r="V1266" s="10"/>
      <c r="W1266" s="10"/>
      <c r="X1266" s="10"/>
      <c r="Y1266" s="10"/>
      <c r="Z1266" s="10"/>
      <c r="AA1266" s="10"/>
    </row>
    <row r="1267" hidden="1">
      <c r="A1267" s="47"/>
      <c r="B1267" s="47"/>
      <c r="C1267" s="48"/>
      <c r="D1267" s="48"/>
      <c r="E1267" s="48"/>
      <c r="F1267" s="48"/>
      <c r="G1267" s="48"/>
      <c r="H1267" s="49"/>
      <c r="I1267" s="49"/>
      <c r="J1267" s="49"/>
      <c r="K1267" s="49"/>
      <c r="L1267" s="49"/>
      <c r="M1267" s="49"/>
      <c r="N1267" s="49"/>
      <c r="O1267" s="48"/>
      <c r="P1267" s="48"/>
      <c r="Q1267" s="49"/>
      <c r="R1267" s="49"/>
      <c r="S1267" s="10"/>
      <c r="T1267" s="10"/>
      <c r="U1267" s="10"/>
      <c r="V1267" s="10"/>
      <c r="W1267" s="10"/>
      <c r="X1267" s="10"/>
      <c r="Y1267" s="10"/>
      <c r="Z1267" s="10"/>
      <c r="AA1267" s="10"/>
    </row>
    <row r="1268" hidden="1">
      <c r="A1268" s="47"/>
      <c r="B1268" s="47"/>
      <c r="C1268" s="48"/>
      <c r="D1268" s="48"/>
      <c r="E1268" s="48"/>
      <c r="F1268" s="48"/>
      <c r="G1268" s="48"/>
      <c r="H1268" s="49"/>
      <c r="I1268" s="49"/>
      <c r="J1268" s="49"/>
      <c r="K1268" s="49"/>
      <c r="L1268" s="49"/>
      <c r="M1268" s="49"/>
      <c r="N1268" s="49"/>
      <c r="O1268" s="48"/>
      <c r="P1268" s="48"/>
      <c r="Q1268" s="49"/>
      <c r="R1268" s="49"/>
      <c r="S1268" s="10"/>
      <c r="T1268" s="10"/>
      <c r="U1268" s="10"/>
      <c r="V1268" s="10"/>
      <c r="W1268" s="10"/>
      <c r="X1268" s="10"/>
      <c r="Y1268" s="10"/>
      <c r="Z1268" s="10"/>
      <c r="AA1268" s="10"/>
    </row>
    <row r="1269" hidden="1">
      <c r="A1269" s="47"/>
      <c r="B1269" s="47"/>
      <c r="C1269" s="48"/>
      <c r="D1269" s="48"/>
      <c r="E1269" s="48"/>
      <c r="F1269" s="48"/>
      <c r="G1269" s="48"/>
      <c r="H1269" s="49"/>
      <c r="I1269" s="49"/>
      <c r="J1269" s="49"/>
      <c r="K1269" s="49"/>
      <c r="L1269" s="49"/>
      <c r="M1269" s="49"/>
      <c r="N1269" s="49"/>
      <c r="O1269" s="48"/>
      <c r="P1269" s="48"/>
      <c r="Q1269" s="49"/>
      <c r="R1269" s="49"/>
      <c r="S1269" s="10"/>
      <c r="T1269" s="10"/>
      <c r="U1269" s="10"/>
      <c r="V1269" s="10"/>
      <c r="W1269" s="10"/>
      <c r="X1269" s="10"/>
      <c r="Y1269" s="10"/>
      <c r="Z1269" s="10"/>
      <c r="AA1269" s="10"/>
    </row>
    <row r="1270" hidden="1">
      <c r="A1270" s="47"/>
      <c r="B1270" s="47"/>
      <c r="C1270" s="48"/>
      <c r="D1270" s="48"/>
      <c r="E1270" s="48"/>
      <c r="F1270" s="48"/>
      <c r="G1270" s="48"/>
      <c r="H1270" s="49"/>
      <c r="I1270" s="49"/>
      <c r="J1270" s="49"/>
      <c r="K1270" s="49"/>
      <c r="L1270" s="49"/>
      <c r="M1270" s="49"/>
      <c r="N1270" s="49"/>
      <c r="O1270" s="48"/>
      <c r="P1270" s="48"/>
      <c r="Q1270" s="49"/>
      <c r="R1270" s="49"/>
      <c r="S1270" s="10"/>
      <c r="T1270" s="10"/>
      <c r="U1270" s="10"/>
      <c r="V1270" s="10"/>
      <c r="W1270" s="10"/>
      <c r="X1270" s="10"/>
      <c r="Y1270" s="10"/>
      <c r="Z1270" s="10"/>
      <c r="AA1270" s="10"/>
    </row>
    <row r="1271" hidden="1">
      <c r="A1271" s="47"/>
      <c r="B1271" s="47"/>
      <c r="C1271" s="48"/>
      <c r="D1271" s="48"/>
      <c r="E1271" s="48"/>
      <c r="F1271" s="48"/>
      <c r="G1271" s="48"/>
      <c r="H1271" s="49"/>
      <c r="I1271" s="49"/>
      <c r="J1271" s="49"/>
      <c r="K1271" s="49"/>
      <c r="L1271" s="49"/>
      <c r="M1271" s="49"/>
      <c r="N1271" s="49"/>
      <c r="O1271" s="48"/>
      <c r="P1271" s="48"/>
      <c r="Q1271" s="49"/>
      <c r="R1271" s="49"/>
      <c r="S1271" s="10"/>
      <c r="T1271" s="10"/>
      <c r="U1271" s="10"/>
      <c r="V1271" s="10"/>
      <c r="W1271" s="10"/>
      <c r="X1271" s="10"/>
      <c r="Y1271" s="10"/>
      <c r="Z1271" s="10"/>
      <c r="AA1271" s="10"/>
    </row>
    <row r="1272" hidden="1">
      <c r="A1272" s="47"/>
      <c r="B1272" s="47"/>
      <c r="C1272" s="48"/>
      <c r="D1272" s="48"/>
      <c r="E1272" s="48"/>
      <c r="F1272" s="48"/>
      <c r="G1272" s="48"/>
      <c r="H1272" s="49"/>
      <c r="I1272" s="49"/>
      <c r="J1272" s="49"/>
      <c r="K1272" s="49"/>
      <c r="L1272" s="49"/>
      <c r="M1272" s="49"/>
      <c r="N1272" s="49"/>
      <c r="O1272" s="48"/>
      <c r="P1272" s="48"/>
      <c r="Q1272" s="49"/>
      <c r="R1272" s="49"/>
      <c r="S1272" s="10"/>
      <c r="T1272" s="10"/>
      <c r="U1272" s="10"/>
      <c r="V1272" s="10"/>
      <c r="W1272" s="10"/>
      <c r="X1272" s="10"/>
      <c r="Y1272" s="10"/>
      <c r="Z1272" s="10"/>
      <c r="AA1272" s="10"/>
    </row>
    <row r="1273" hidden="1">
      <c r="A1273" s="47"/>
      <c r="B1273" s="47"/>
      <c r="C1273" s="48"/>
      <c r="D1273" s="48"/>
      <c r="E1273" s="48"/>
      <c r="F1273" s="48"/>
      <c r="G1273" s="48"/>
      <c r="H1273" s="49"/>
      <c r="I1273" s="49"/>
      <c r="J1273" s="49"/>
      <c r="K1273" s="49"/>
      <c r="L1273" s="49"/>
      <c r="M1273" s="49"/>
      <c r="N1273" s="49"/>
      <c r="O1273" s="48"/>
      <c r="P1273" s="48"/>
      <c r="Q1273" s="49"/>
      <c r="R1273" s="49"/>
      <c r="S1273" s="10"/>
      <c r="T1273" s="10"/>
      <c r="U1273" s="10"/>
      <c r="V1273" s="10"/>
      <c r="W1273" s="10"/>
      <c r="X1273" s="10"/>
      <c r="Y1273" s="10"/>
      <c r="Z1273" s="10"/>
      <c r="AA1273" s="10"/>
    </row>
    <row r="1274" hidden="1">
      <c r="A1274" s="47"/>
      <c r="B1274" s="47"/>
      <c r="C1274" s="48"/>
      <c r="D1274" s="48"/>
      <c r="E1274" s="48"/>
      <c r="F1274" s="48"/>
      <c r="G1274" s="48"/>
      <c r="H1274" s="49"/>
      <c r="I1274" s="49"/>
      <c r="J1274" s="49"/>
      <c r="K1274" s="49"/>
      <c r="L1274" s="49"/>
      <c r="M1274" s="49"/>
      <c r="N1274" s="49"/>
      <c r="O1274" s="48"/>
      <c r="P1274" s="48"/>
      <c r="Q1274" s="49"/>
      <c r="R1274" s="49"/>
      <c r="S1274" s="10"/>
      <c r="T1274" s="10"/>
      <c r="U1274" s="10"/>
      <c r="V1274" s="10"/>
      <c r="W1274" s="10"/>
      <c r="X1274" s="10"/>
      <c r="Y1274" s="10"/>
      <c r="Z1274" s="10"/>
      <c r="AA1274" s="10"/>
    </row>
    <row r="1275" hidden="1">
      <c r="A1275" s="47"/>
      <c r="B1275" s="47"/>
      <c r="C1275" s="48"/>
      <c r="D1275" s="48"/>
      <c r="E1275" s="48"/>
      <c r="F1275" s="48"/>
      <c r="G1275" s="48"/>
      <c r="H1275" s="49"/>
      <c r="I1275" s="49"/>
      <c r="J1275" s="49"/>
      <c r="K1275" s="49"/>
      <c r="L1275" s="49"/>
      <c r="M1275" s="49"/>
      <c r="N1275" s="49"/>
      <c r="O1275" s="48"/>
      <c r="P1275" s="48"/>
      <c r="Q1275" s="49"/>
      <c r="R1275" s="49"/>
      <c r="S1275" s="10"/>
      <c r="T1275" s="10"/>
      <c r="U1275" s="10"/>
      <c r="V1275" s="10"/>
      <c r="W1275" s="10"/>
      <c r="X1275" s="10"/>
      <c r="Y1275" s="10"/>
      <c r="Z1275" s="10"/>
      <c r="AA1275" s="10"/>
    </row>
    <row r="1276" hidden="1">
      <c r="A1276" s="47"/>
      <c r="B1276" s="47"/>
      <c r="C1276" s="48"/>
      <c r="D1276" s="48"/>
      <c r="E1276" s="48"/>
      <c r="F1276" s="48"/>
      <c r="G1276" s="48"/>
      <c r="H1276" s="49"/>
      <c r="I1276" s="49"/>
      <c r="J1276" s="49"/>
      <c r="K1276" s="49"/>
      <c r="L1276" s="49"/>
      <c r="M1276" s="49"/>
      <c r="N1276" s="49"/>
      <c r="O1276" s="48"/>
      <c r="P1276" s="48"/>
      <c r="Q1276" s="49"/>
      <c r="R1276" s="49"/>
      <c r="S1276" s="10"/>
      <c r="T1276" s="10"/>
      <c r="U1276" s="10"/>
      <c r="V1276" s="10"/>
      <c r="W1276" s="10"/>
      <c r="X1276" s="10"/>
      <c r="Y1276" s="10"/>
      <c r="Z1276" s="10"/>
      <c r="AA1276" s="10"/>
    </row>
    <row r="1277" hidden="1">
      <c r="A1277" s="47"/>
      <c r="B1277" s="47"/>
      <c r="C1277" s="48"/>
      <c r="D1277" s="48"/>
      <c r="E1277" s="48"/>
      <c r="F1277" s="48"/>
      <c r="G1277" s="48"/>
      <c r="H1277" s="49"/>
      <c r="I1277" s="49"/>
      <c r="J1277" s="49"/>
      <c r="K1277" s="49"/>
      <c r="L1277" s="49"/>
      <c r="M1277" s="49"/>
      <c r="N1277" s="49"/>
      <c r="O1277" s="48"/>
      <c r="P1277" s="48"/>
      <c r="Q1277" s="49"/>
      <c r="R1277" s="49"/>
      <c r="S1277" s="10"/>
      <c r="T1277" s="10"/>
      <c r="U1277" s="10"/>
      <c r="V1277" s="10"/>
      <c r="W1277" s="10"/>
      <c r="X1277" s="10"/>
      <c r="Y1277" s="10"/>
      <c r="Z1277" s="10"/>
      <c r="AA1277" s="10"/>
    </row>
    <row r="1278" hidden="1">
      <c r="A1278" s="47"/>
      <c r="B1278" s="47"/>
      <c r="C1278" s="48"/>
      <c r="D1278" s="48"/>
      <c r="E1278" s="48"/>
      <c r="F1278" s="48"/>
      <c r="G1278" s="48"/>
      <c r="H1278" s="49"/>
      <c r="I1278" s="49"/>
      <c r="J1278" s="49"/>
      <c r="K1278" s="49"/>
      <c r="L1278" s="49"/>
      <c r="M1278" s="49"/>
      <c r="N1278" s="49"/>
      <c r="O1278" s="48"/>
      <c r="P1278" s="48"/>
      <c r="Q1278" s="49"/>
      <c r="R1278" s="49"/>
      <c r="S1278" s="10"/>
      <c r="T1278" s="10"/>
      <c r="U1278" s="10"/>
      <c r="V1278" s="10"/>
      <c r="W1278" s="10"/>
      <c r="X1278" s="10"/>
      <c r="Y1278" s="10"/>
      <c r="Z1278" s="10"/>
      <c r="AA1278" s="10"/>
    </row>
    <row r="1279" hidden="1">
      <c r="A1279" s="47"/>
      <c r="B1279" s="47"/>
      <c r="C1279" s="48"/>
      <c r="D1279" s="48"/>
      <c r="E1279" s="48"/>
      <c r="F1279" s="48"/>
      <c r="G1279" s="48"/>
      <c r="H1279" s="49"/>
      <c r="I1279" s="49"/>
      <c r="J1279" s="49"/>
      <c r="K1279" s="49"/>
      <c r="L1279" s="49"/>
      <c r="M1279" s="49"/>
      <c r="N1279" s="49"/>
      <c r="O1279" s="48"/>
      <c r="P1279" s="48"/>
      <c r="Q1279" s="49"/>
      <c r="R1279" s="49"/>
      <c r="S1279" s="10"/>
      <c r="T1279" s="10"/>
      <c r="U1279" s="10"/>
      <c r="V1279" s="10"/>
      <c r="W1279" s="10"/>
      <c r="X1279" s="10"/>
      <c r="Y1279" s="10"/>
      <c r="Z1279" s="10"/>
      <c r="AA1279" s="10"/>
    </row>
    <row r="1280" hidden="1">
      <c r="A1280" s="47"/>
      <c r="B1280" s="47"/>
      <c r="C1280" s="48"/>
      <c r="D1280" s="48"/>
      <c r="E1280" s="48"/>
      <c r="F1280" s="48"/>
      <c r="G1280" s="48"/>
      <c r="H1280" s="49"/>
      <c r="I1280" s="49"/>
      <c r="J1280" s="49"/>
      <c r="K1280" s="49"/>
      <c r="L1280" s="49"/>
      <c r="M1280" s="49"/>
      <c r="N1280" s="49"/>
      <c r="O1280" s="48"/>
      <c r="P1280" s="48"/>
      <c r="Q1280" s="49"/>
      <c r="R1280" s="49"/>
      <c r="S1280" s="10"/>
      <c r="T1280" s="10"/>
      <c r="U1280" s="10"/>
      <c r="V1280" s="10"/>
      <c r="W1280" s="10"/>
      <c r="X1280" s="10"/>
      <c r="Y1280" s="10"/>
      <c r="Z1280" s="10"/>
      <c r="AA1280" s="10"/>
    </row>
    <row r="1281" hidden="1">
      <c r="A1281" s="47"/>
      <c r="B1281" s="47"/>
      <c r="C1281" s="48"/>
      <c r="D1281" s="48"/>
      <c r="E1281" s="48"/>
      <c r="F1281" s="48"/>
      <c r="G1281" s="48"/>
      <c r="H1281" s="49"/>
      <c r="I1281" s="49"/>
      <c r="J1281" s="49"/>
      <c r="K1281" s="49"/>
      <c r="L1281" s="49"/>
      <c r="M1281" s="49"/>
      <c r="N1281" s="49"/>
      <c r="O1281" s="48"/>
      <c r="P1281" s="48"/>
      <c r="Q1281" s="49"/>
      <c r="R1281" s="49"/>
      <c r="S1281" s="10"/>
      <c r="T1281" s="10"/>
      <c r="U1281" s="10"/>
      <c r="V1281" s="10"/>
      <c r="W1281" s="10"/>
      <c r="X1281" s="10"/>
      <c r="Y1281" s="10"/>
      <c r="Z1281" s="10"/>
      <c r="AA1281" s="10"/>
    </row>
    <row r="1282" hidden="1">
      <c r="A1282" s="47"/>
      <c r="B1282" s="47"/>
      <c r="C1282" s="48"/>
      <c r="D1282" s="48"/>
      <c r="E1282" s="48"/>
      <c r="F1282" s="48"/>
      <c r="G1282" s="48"/>
      <c r="H1282" s="49"/>
      <c r="I1282" s="49"/>
      <c r="J1282" s="49"/>
      <c r="K1282" s="49"/>
      <c r="L1282" s="49"/>
      <c r="M1282" s="49"/>
      <c r="N1282" s="49"/>
      <c r="O1282" s="48"/>
      <c r="P1282" s="48"/>
      <c r="Q1282" s="49"/>
      <c r="R1282" s="49"/>
      <c r="S1282" s="10"/>
      <c r="T1282" s="10"/>
      <c r="U1282" s="10"/>
      <c r="V1282" s="10"/>
      <c r="W1282" s="10"/>
      <c r="X1282" s="10"/>
      <c r="Y1282" s="10"/>
      <c r="Z1282" s="10"/>
      <c r="AA1282" s="10"/>
    </row>
    <row r="1283" hidden="1">
      <c r="A1283" s="47"/>
      <c r="B1283" s="47"/>
      <c r="C1283" s="48"/>
      <c r="D1283" s="48"/>
      <c r="E1283" s="48"/>
      <c r="F1283" s="48"/>
      <c r="G1283" s="48"/>
      <c r="H1283" s="49"/>
      <c r="I1283" s="49"/>
      <c r="J1283" s="49"/>
      <c r="K1283" s="49"/>
      <c r="L1283" s="49"/>
      <c r="M1283" s="49"/>
      <c r="N1283" s="49"/>
      <c r="O1283" s="48"/>
      <c r="P1283" s="48"/>
      <c r="Q1283" s="49"/>
      <c r="R1283" s="49"/>
      <c r="S1283" s="10"/>
      <c r="T1283" s="10"/>
      <c r="U1283" s="10"/>
      <c r="V1283" s="10"/>
      <c r="W1283" s="10"/>
      <c r="X1283" s="10"/>
      <c r="Y1283" s="10"/>
      <c r="Z1283" s="10"/>
      <c r="AA1283" s="10"/>
    </row>
    <row r="1284" hidden="1">
      <c r="A1284" s="47"/>
      <c r="B1284" s="47"/>
      <c r="C1284" s="48"/>
      <c r="D1284" s="48"/>
      <c r="E1284" s="48"/>
      <c r="F1284" s="48"/>
      <c r="G1284" s="48"/>
      <c r="H1284" s="49"/>
      <c r="I1284" s="49"/>
      <c r="J1284" s="49"/>
      <c r="K1284" s="49"/>
      <c r="L1284" s="49"/>
      <c r="M1284" s="49"/>
      <c r="N1284" s="49"/>
      <c r="O1284" s="48"/>
      <c r="P1284" s="48"/>
      <c r="Q1284" s="49"/>
      <c r="R1284" s="49"/>
      <c r="S1284" s="10"/>
      <c r="T1284" s="10"/>
      <c r="U1284" s="10"/>
      <c r="V1284" s="10"/>
      <c r="W1284" s="10"/>
      <c r="X1284" s="10"/>
      <c r="Y1284" s="10"/>
      <c r="Z1284" s="10"/>
      <c r="AA1284" s="10"/>
    </row>
    <row r="1285" hidden="1">
      <c r="A1285" s="47"/>
      <c r="B1285" s="47"/>
      <c r="C1285" s="48"/>
      <c r="D1285" s="48"/>
      <c r="E1285" s="48"/>
      <c r="F1285" s="48"/>
      <c r="G1285" s="48"/>
      <c r="H1285" s="49"/>
      <c r="I1285" s="49"/>
      <c r="J1285" s="49"/>
      <c r="K1285" s="49"/>
      <c r="L1285" s="49"/>
      <c r="M1285" s="49"/>
      <c r="N1285" s="49"/>
      <c r="O1285" s="48"/>
      <c r="P1285" s="48"/>
      <c r="Q1285" s="49"/>
      <c r="R1285" s="49"/>
      <c r="S1285" s="10"/>
      <c r="T1285" s="10"/>
      <c r="U1285" s="10"/>
      <c r="V1285" s="10"/>
      <c r="W1285" s="10"/>
      <c r="X1285" s="10"/>
      <c r="Y1285" s="10"/>
      <c r="Z1285" s="10"/>
      <c r="AA1285" s="10"/>
    </row>
    <row r="1286" hidden="1">
      <c r="A1286" s="47"/>
      <c r="B1286" s="47"/>
      <c r="C1286" s="48"/>
      <c r="D1286" s="48"/>
      <c r="E1286" s="48"/>
      <c r="F1286" s="48"/>
      <c r="G1286" s="48"/>
      <c r="H1286" s="49"/>
      <c r="I1286" s="49"/>
      <c r="J1286" s="49"/>
      <c r="K1286" s="49"/>
      <c r="L1286" s="49"/>
      <c r="M1286" s="49"/>
      <c r="N1286" s="49"/>
      <c r="O1286" s="48"/>
      <c r="P1286" s="48"/>
      <c r="Q1286" s="49"/>
      <c r="R1286" s="49"/>
      <c r="S1286" s="10"/>
      <c r="T1286" s="10"/>
      <c r="U1286" s="10"/>
      <c r="V1286" s="10"/>
      <c r="W1286" s="10"/>
      <c r="X1286" s="10"/>
      <c r="Y1286" s="10"/>
      <c r="Z1286" s="10"/>
      <c r="AA1286" s="10"/>
    </row>
    <row r="1287" hidden="1">
      <c r="A1287" s="47"/>
      <c r="B1287" s="47"/>
      <c r="C1287" s="48"/>
      <c r="D1287" s="48"/>
      <c r="E1287" s="48"/>
      <c r="F1287" s="48"/>
      <c r="G1287" s="48"/>
      <c r="H1287" s="49"/>
      <c r="I1287" s="49"/>
      <c r="J1287" s="49"/>
      <c r="K1287" s="49"/>
      <c r="L1287" s="49"/>
      <c r="M1287" s="49"/>
      <c r="N1287" s="49"/>
      <c r="O1287" s="48"/>
      <c r="P1287" s="48"/>
      <c r="Q1287" s="49"/>
      <c r="R1287" s="49"/>
      <c r="S1287" s="10"/>
      <c r="T1287" s="10"/>
      <c r="U1287" s="10"/>
      <c r="V1287" s="10"/>
      <c r="W1287" s="10"/>
      <c r="X1287" s="10"/>
      <c r="Y1287" s="10"/>
      <c r="Z1287" s="10"/>
      <c r="AA1287" s="10"/>
    </row>
    <row r="1288" hidden="1">
      <c r="A1288" s="47"/>
      <c r="B1288" s="47"/>
      <c r="C1288" s="48"/>
      <c r="D1288" s="48"/>
      <c r="E1288" s="48"/>
      <c r="F1288" s="48"/>
      <c r="G1288" s="48"/>
      <c r="H1288" s="49"/>
      <c r="I1288" s="49"/>
      <c r="J1288" s="49"/>
      <c r="K1288" s="49"/>
      <c r="L1288" s="49"/>
      <c r="M1288" s="49"/>
      <c r="N1288" s="49"/>
      <c r="O1288" s="48"/>
      <c r="P1288" s="48"/>
      <c r="Q1288" s="49"/>
      <c r="R1288" s="49"/>
      <c r="S1288" s="10"/>
      <c r="T1288" s="10"/>
      <c r="U1288" s="10"/>
      <c r="V1288" s="10"/>
      <c r="W1288" s="10"/>
      <c r="X1288" s="10"/>
      <c r="Y1288" s="10"/>
      <c r="Z1288" s="10"/>
      <c r="AA1288" s="10"/>
    </row>
    <row r="1289" hidden="1">
      <c r="A1289" s="47"/>
      <c r="B1289" s="47"/>
      <c r="C1289" s="48"/>
      <c r="D1289" s="48"/>
      <c r="E1289" s="48"/>
      <c r="F1289" s="48"/>
      <c r="G1289" s="48"/>
      <c r="H1289" s="49"/>
      <c r="I1289" s="49"/>
      <c r="J1289" s="49"/>
      <c r="K1289" s="49"/>
      <c r="L1289" s="49"/>
      <c r="M1289" s="49"/>
      <c r="N1289" s="49"/>
      <c r="O1289" s="48"/>
      <c r="P1289" s="48"/>
      <c r="Q1289" s="49"/>
      <c r="R1289" s="49"/>
      <c r="S1289" s="10"/>
      <c r="T1289" s="10"/>
      <c r="U1289" s="10"/>
      <c r="V1289" s="10"/>
      <c r="W1289" s="10"/>
      <c r="X1289" s="10"/>
      <c r="Y1289" s="10"/>
      <c r="Z1289" s="10"/>
      <c r="AA1289" s="10"/>
    </row>
    <row r="1290" hidden="1">
      <c r="A1290" s="47"/>
      <c r="B1290" s="47"/>
      <c r="C1290" s="48"/>
      <c r="D1290" s="48"/>
      <c r="E1290" s="48"/>
      <c r="F1290" s="48"/>
      <c r="G1290" s="48"/>
      <c r="H1290" s="49"/>
      <c r="I1290" s="49"/>
      <c r="J1290" s="49"/>
      <c r="K1290" s="49"/>
      <c r="L1290" s="49"/>
      <c r="M1290" s="49"/>
      <c r="N1290" s="49"/>
      <c r="O1290" s="48"/>
      <c r="P1290" s="48"/>
      <c r="Q1290" s="49"/>
      <c r="R1290" s="49"/>
      <c r="S1290" s="10"/>
      <c r="T1290" s="10"/>
      <c r="U1290" s="10"/>
      <c r="V1290" s="10"/>
      <c r="W1290" s="10"/>
      <c r="X1290" s="10"/>
      <c r="Y1290" s="10"/>
      <c r="Z1290" s="10"/>
      <c r="AA1290" s="10"/>
    </row>
    <row r="1291" hidden="1">
      <c r="A1291" s="47"/>
      <c r="B1291" s="47"/>
      <c r="C1291" s="48"/>
      <c r="D1291" s="48"/>
      <c r="E1291" s="48"/>
      <c r="F1291" s="48"/>
      <c r="G1291" s="48"/>
      <c r="H1291" s="49"/>
      <c r="I1291" s="49"/>
      <c r="J1291" s="49"/>
      <c r="K1291" s="49"/>
      <c r="L1291" s="49"/>
      <c r="M1291" s="49"/>
      <c r="N1291" s="49"/>
      <c r="O1291" s="48"/>
      <c r="P1291" s="48"/>
      <c r="Q1291" s="49"/>
      <c r="R1291" s="49"/>
      <c r="S1291" s="10"/>
      <c r="T1291" s="10"/>
      <c r="U1291" s="10"/>
      <c r="V1291" s="10"/>
      <c r="W1291" s="10"/>
      <c r="X1291" s="10"/>
      <c r="Y1291" s="10"/>
      <c r="Z1291" s="10"/>
      <c r="AA1291" s="10"/>
    </row>
    <row r="1292" hidden="1">
      <c r="A1292" s="47"/>
      <c r="B1292" s="47"/>
      <c r="C1292" s="48"/>
      <c r="D1292" s="48"/>
      <c r="E1292" s="48"/>
      <c r="F1292" s="48"/>
      <c r="G1292" s="48"/>
      <c r="H1292" s="49"/>
      <c r="I1292" s="49"/>
      <c r="J1292" s="49"/>
      <c r="K1292" s="49"/>
      <c r="L1292" s="49"/>
      <c r="M1292" s="49"/>
      <c r="N1292" s="49"/>
      <c r="O1292" s="48"/>
      <c r="P1292" s="48"/>
      <c r="Q1292" s="49"/>
      <c r="R1292" s="49"/>
      <c r="S1292" s="10"/>
      <c r="T1292" s="10"/>
      <c r="U1292" s="10"/>
      <c r="V1292" s="10"/>
      <c r="W1292" s="10"/>
      <c r="X1292" s="10"/>
      <c r="Y1292" s="10"/>
      <c r="Z1292" s="10"/>
      <c r="AA1292" s="10"/>
    </row>
    <row r="1293" hidden="1">
      <c r="A1293" s="47"/>
      <c r="B1293" s="47"/>
      <c r="C1293" s="48"/>
      <c r="D1293" s="48"/>
      <c r="E1293" s="48"/>
      <c r="F1293" s="48"/>
      <c r="G1293" s="48"/>
      <c r="H1293" s="49"/>
      <c r="I1293" s="49"/>
      <c r="J1293" s="49"/>
      <c r="K1293" s="49"/>
      <c r="L1293" s="49"/>
      <c r="M1293" s="49"/>
      <c r="N1293" s="49"/>
      <c r="O1293" s="48"/>
      <c r="P1293" s="48"/>
      <c r="Q1293" s="49"/>
      <c r="R1293" s="49"/>
      <c r="S1293" s="10"/>
      <c r="T1293" s="10"/>
      <c r="U1293" s="10"/>
      <c r="V1293" s="10"/>
      <c r="W1293" s="10"/>
      <c r="X1293" s="10"/>
      <c r="Y1293" s="10"/>
      <c r="Z1293" s="10"/>
      <c r="AA1293" s="10"/>
    </row>
    <row r="1294" hidden="1">
      <c r="A1294" s="47"/>
      <c r="B1294" s="47"/>
      <c r="C1294" s="48"/>
      <c r="D1294" s="48"/>
      <c r="E1294" s="48"/>
      <c r="F1294" s="48"/>
      <c r="G1294" s="48"/>
      <c r="H1294" s="49"/>
      <c r="I1294" s="49"/>
      <c r="J1294" s="49"/>
      <c r="K1294" s="49"/>
      <c r="L1294" s="49"/>
      <c r="M1294" s="49"/>
      <c r="N1294" s="49"/>
      <c r="O1294" s="48"/>
      <c r="P1294" s="48"/>
      <c r="Q1294" s="49"/>
      <c r="R1294" s="49"/>
      <c r="S1294" s="10"/>
      <c r="T1294" s="10"/>
      <c r="U1294" s="10"/>
      <c r="V1294" s="10"/>
      <c r="W1294" s="10"/>
      <c r="X1294" s="10"/>
      <c r="Y1294" s="10"/>
      <c r="Z1294" s="10"/>
      <c r="AA1294" s="10"/>
    </row>
    <row r="1295" hidden="1">
      <c r="A1295" s="47"/>
      <c r="B1295" s="47"/>
      <c r="C1295" s="48"/>
      <c r="D1295" s="48"/>
      <c r="E1295" s="48"/>
      <c r="F1295" s="48"/>
      <c r="G1295" s="48"/>
      <c r="H1295" s="49"/>
      <c r="I1295" s="49"/>
      <c r="J1295" s="49"/>
      <c r="K1295" s="49"/>
      <c r="L1295" s="49"/>
      <c r="M1295" s="49"/>
      <c r="N1295" s="49"/>
      <c r="O1295" s="48"/>
      <c r="P1295" s="48"/>
      <c r="Q1295" s="49"/>
      <c r="R1295" s="49"/>
      <c r="S1295" s="10"/>
      <c r="T1295" s="10"/>
      <c r="U1295" s="10"/>
      <c r="V1295" s="10"/>
      <c r="W1295" s="10"/>
      <c r="X1295" s="10"/>
      <c r="Y1295" s="10"/>
      <c r="Z1295" s="10"/>
      <c r="AA1295" s="10"/>
    </row>
    <row r="1296" hidden="1">
      <c r="A1296" s="47"/>
      <c r="B1296" s="47"/>
      <c r="C1296" s="48"/>
      <c r="D1296" s="48"/>
      <c r="E1296" s="48"/>
      <c r="F1296" s="48"/>
      <c r="G1296" s="48"/>
      <c r="H1296" s="49"/>
      <c r="I1296" s="49"/>
      <c r="J1296" s="49"/>
      <c r="K1296" s="49"/>
      <c r="L1296" s="49"/>
      <c r="M1296" s="49"/>
      <c r="N1296" s="49"/>
      <c r="O1296" s="48"/>
      <c r="P1296" s="48"/>
      <c r="Q1296" s="49"/>
      <c r="R1296" s="49"/>
      <c r="S1296" s="10"/>
      <c r="T1296" s="10"/>
      <c r="U1296" s="10"/>
      <c r="V1296" s="10"/>
      <c r="W1296" s="10"/>
      <c r="X1296" s="10"/>
      <c r="Y1296" s="10"/>
      <c r="Z1296" s="10"/>
      <c r="AA1296" s="10"/>
    </row>
    <row r="1297" hidden="1">
      <c r="A1297" s="47"/>
      <c r="B1297" s="47"/>
      <c r="C1297" s="48"/>
      <c r="D1297" s="48"/>
      <c r="E1297" s="48"/>
      <c r="F1297" s="48"/>
      <c r="G1297" s="48"/>
      <c r="H1297" s="49"/>
      <c r="I1297" s="49"/>
      <c r="J1297" s="49"/>
      <c r="K1297" s="49"/>
      <c r="L1297" s="49"/>
      <c r="M1297" s="49"/>
      <c r="N1297" s="49"/>
      <c r="O1297" s="48"/>
      <c r="P1297" s="48"/>
      <c r="Q1297" s="49"/>
      <c r="R1297" s="49"/>
      <c r="S1297" s="10"/>
      <c r="T1297" s="10"/>
      <c r="U1297" s="10"/>
      <c r="V1297" s="10"/>
      <c r="W1297" s="10"/>
      <c r="X1297" s="10"/>
      <c r="Y1297" s="10"/>
      <c r="Z1297" s="10"/>
      <c r="AA1297" s="10"/>
    </row>
    <row r="1298" hidden="1">
      <c r="A1298" s="47"/>
      <c r="B1298" s="47"/>
      <c r="C1298" s="48"/>
      <c r="D1298" s="48"/>
      <c r="E1298" s="48"/>
      <c r="F1298" s="48"/>
      <c r="G1298" s="48"/>
      <c r="H1298" s="49"/>
      <c r="I1298" s="49"/>
      <c r="J1298" s="49"/>
      <c r="K1298" s="49"/>
      <c r="L1298" s="49"/>
      <c r="M1298" s="49"/>
      <c r="N1298" s="49"/>
      <c r="O1298" s="48"/>
      <c r="P1298" s="48"/>
      <c r="Q1298" s="49"/>
      <c r="R1298" s="49"/>
      <c r="S1298" s="10"/>
      <c r="T1298" s="10"/>
      <c r="U1298" s="10"/>
      <c r="V1298" s="10"/>
      <c r="W1298" s="10"/>
      <c r="X1298" s="10"/>
      <c r="Y1298" s="10"/>
      <c r="Z1298" s="10"/>
      <c r="AA1298" s="10"/>
    </row>
    <row r="1299" hidden="1">
      <c r="A1299" s="47"/>
      <c r="B1299" s="47"/>
      <c r="C1299" s="48"/>
      <c r="D1299" s="48"/>
      <c r="E1299" s="48"/>
      <c r="F1299" s="48"/>
      <c r="G1299" s="48"/>
      <c r="H1299" s="49"/>
      <c r="I1299" s="49"/>
      <c r="J1299" s="49"/>
      <c r="K1299" s="49"/>
      <c r="L1299" s="49"/>
      <c r="M1299" s="49"/>
      <c r="N1299" s="49"/>
      <c r="O1299" s="48"/>
      <c r="P1299" s="48"/>
      <c r="Q1299" s="49"/>
      <c r="R1299" s="49"/>
      <c r="S1299" s="10"/>
      <c r="T1299" s="10"/>
      <c r="U1299" s="10"/>
      <c r="V1299" s="10"/>
      <c r="W1299" s="10"/>
      <c r="X1299" s="10"/>
      <c r="Y1299" s="10"/>
      <c r="Z1299" s="10"/>
      <c r="AA1299" s="10"/>
    </row>
    <row r="1300" hidden="1">
      <c r="A1300" s="47"/>
      <c r="B1300" s="47"/>
      <c r="C1300" s="48"/>
      <c r="D1300" s="48"/>
      <c r="E1300" s="48"/>
      <c r="F1300" s="48"/>
      <c r="G1300" s="48"/>
      <c r="H1300" s="49"/>
      <c r="I1300" s="49"/>
      <c r="J1300" s="49"/>
      <c r="K1300" s="49"/>
      <c r="L1300" s="49"/>
      <c r="M1300" s="49"/>
      <c r="N1300" s="49"/>
      <c r="O1300" s="48"/>
      <c r="P1300" s="48"/>
      <c r="Q1300" s="49"/>
      <c r="R1300" s="49"/>
      <c r="S1300" s="10"/>
      <c r="T1300" s="10"/>
      <c r="U1300" s="10"/>
      <c r="V1300" s="10"/>
      <c r="W1300" s="10"/>
      <c r="X1300" s="10"/>
      <c r="Y1300" s="10"/>
      <c r="Z1300" s="10"/>
      <c r="AA1300" s="10"/>
    </row>
    <row r="1301" hidden="1">
      <c r="A1301" s="47"/>
      <c r="B1301" s="47"/>
      <c r="C1301" s="48"/>
      <c r="D1301" s="48"/>
      <c r="E1301" s="48"/>
      <c r="F1301" s="48"/>
      <c r="G1301" s="48"/>
      <c r="H1301" s="49"/>
      <c r="I1301" s="49"/>
      <c r="J1301" s="49"/>
      <c r="K1301" s="49"/>
      <c r="L1301" s="49"/>
      <c r="M1301" s="49"/>
      <c r="N1301" s="49"/>
      <c r="O1301" s="48"/>
      <c r="P1301" s="48"/>
      <c r="Q1301" s="49"/>
      <c r="R1301" s="49"/>
      <c r="S1301" s="10"/>
      <c r="T1301" s="10"/>
      <c r="U1301" s="10"/>
      <c r="V1301" s="10"/>
      <c r="W1301" s="10"/>
      <c r="X1301" s="10"/>
      <c r="Y1301" s="10"/>
      <c r="Z1301" s="10"/>
      <c r="AA1301" s="10"/>
    </row>
    <row r="1302" hidden="1">
      <c r="A1302" s="47"/>
      <c r="B1302" s="47"/>
      <c r="C1302" s="48"/>
      <c r="D1302" s="48"/>
      <c r="E1302" s="48"/>
      <c r="F1302" s="48"/>
      <c r="G1302" s="48"/>
      <c r="H1302" s="49"/>
      <c r="I1302" s="49"/>
      <c r="J1302" s="49"/>
      <c r="K1302" s="49"/>
      <c r="L1302" s="49"/>
      <c r="M1302" s="49"/>
      <c r="N1302" s="49"/>
      <c r="O1302" s="48"/>
      <c r="P1302" s="48"/>
      <c r="Q1302" s="49"/>
      <c r="R1302" s="49"/>
      <c r="S1302" s="10"/>
      <c r="T1302" s="10"/>
      <c r="U1302" s="10"/>
      <c r="V1302" s="10"/>
      <c r="W1302" s="10"/>
      <c r="X1302" s="10"/>
      <c r="Y1302" s="10"/>
      <c r="Z1302" s="10"/>
      <c r="AA1302" s="10"/>
    </row>
    <row r="1303" hidden="1">
      <c r="A1303" s="47"/>
      <c r="B1303" s="47"/>
      <c r="C1303" s="48"/>
      <c r="D1303" s="48"/>
      <c r="E1303" s="48"/>
      <c r="F1303" s="48"/>
      <c r="G1303" s="48"/>
      <c r="H1303" s="49"/>
      <c r="I1303" s="49"/>
      <c r="J1303" s="49"/>
      <c r="K1303" s="49"/>
      <c r="L1303" s="49"/>
      <c r="M1303" s="49"/>
      <c r="N1303" s="49"/>
      <c r="O1303" s="48"/>
      <c r="P1303" s="48"/>
      <c r="Q1303" s="49"/>
      <c r="R1303" s="49"/>
      <c r="S1303" s="10"/>
      <c r="T1303" s="10"/>
      <c r="U1303" s="10"/>
      <c r="V1303" s="10"/>
      <c r="W1303" s="10"/>
      <c r="X1303" s="10"/>
      <c r="Y1303" s="10"/>
      <c r="Z1303" s="10"/>
      <c r="AA1303" s="10"/>
    </row>
    <row r="1304" hidden="1">
      <c r="A1304" s="47"/>
      <c r="B1304" s="47"/>
      <c r="C1304" s="48"/>
      <c r="D1304" s="48"/>
      <c r="E1304" s="48"/>
      <c r="F1304" s="48"/>
      <c r="G1304" s="48"/>
      <c r="H1304" s="49"/>
      <c r="I1304" s="49"/>
      <c r="J1304" s="49"/>
      <c r="K1304" s="49"/>
      <c r="L1304" s="49"/>
      <c r="M1304" s="49"/>
      <c r="N1304" s="49"/>
      <c r="O1304" s="48"/>
      <c r="P1304" s="48"/>
      <c r="Q1304" s="49"/>
      <c r="R1304" s="49"/>
      <c r="S1304" s="10"/>
      <c r="T1304" s="10"/>
      <c r="U1304" s="10"/>
      <c r="V1304" s="10"/>
      <c r="W1304" s="10"/>
      <c r="X1304" s="10"/>
      <c r="Y1304" s="10"/>
      <c r="Z1304" s="10"/>
      <c r="AA1304" s="10"/>
    </row>
    <row r="1305" hidden="1">
      <c r="A1305" s="47"/>
      <c r="B1305" s="47"/>
      <c r="C1305" s="48"/>
      <c r="D1305" s="48"/>
      <c r="E1305" s="48"/>
      <c r="F1305" s="48"/>
      <c r="G1305" s="48"/>
      <c r="H1305" s="49"/>
      <c r="I1305" s="49"/>
      <c r="J1305" s="49"/>
      <c r="K1305" s="49"/>
      <c r="L1305" s="49"/>
      <c r="M1305" s="49"/>
      <c r="N1305" s="49"/>
      <c r="O1305" s="48"/>
      <c r="P1305" s="48"/>
      <c r="Q1305" s="49"/>
      <c r="R1305" s="49"/>
      <c r="S1305" s="10"/>
      <c r="T1305" s="10"/>
      <c r="U1305" s="10"/>
      <c r="V1305" s="10"/>
      <c r="W1305" s="10"/>
      <c r="X1305" s="10"/>
      <c r="Y1305" s="10"/>
      <c r="Z1305" s="10"/>
      <c r="AA1305" s="10"/>
    </row>
    <row r="1306" hidden="1">
      <c r="A1306" s="47"/>
      <c r="B1306" s="47"/>
      <c r="C1306" s="48"/>
      <c r="D1306" s="48"/>
      <c r="E1306" s="48"/>
      <c r="F1306" s="48"/>
      <c r="G1306" s="48"/>
      <c r="H1306" s="49"/>
      <c r="I1306" s="49"/>
      <c r="J1306" s="49"/>
      <c r="K1306" s="49"/>
      <c r="L1306" s="49"/>
      <c r="M1306" s="49"/>
      <c r="N1306" s="49"/>
      <c r="O1306" s="48"/>
      <c r="P1306" s="48"/>
      <c r="Q1306" s="49"/>
      <c r="R1306" s="49"/>
      <c r="S1306" s="10"/>
      <c r="T1306" s="10"/>
      <c r="U1306" s="10"/>
      <c r="V1306" s="10"/>
      <c r="W1306" s="10"/>
      <c r="X1306" s="10"/>
      <c r="Y1306" s="10"/>
      <c r="Z1306" s="10"/>
      <c r="AA1306" s="10"/>
    </row>
    <row r="1307" hidden="1">
      <c r="A1307" s="47"/>
      <c r="B1307" s="47"/>
      <c r="C1307" s="48"/>
      <c r="D1307" s="48"/>
      <c r="E1307" s="48"/>
      <c r="F1307" s="48"/>
      <c r="G1307" s="48"/>
      <c r="H1307" s="49"/>
      <c r="I1307" s="49"/>
      <c r="J1307" s="49"/>
      <c r="K1307" s="49"/>
      <c r="L1307" s="49"/>
      <c r="M1307" s="49"/>
      <c r="N1307" s="49"/>
      <c r="O1307" s="48"/>
      <c r="P1307" s="48"/>
      <c r="Q1307" s="49"/>
      <c r="R1307" s="49"/>
      <c r="S1307" s="10"/>
      <c r="T1307" s="10"/>
      <c r="U1307" s="10"/>
      <c r="V1307" s="10"/>
      <c r="W1307" s="10"/>
      <c r="X1307" s="10"/>
      <c r="Y1307" s="10"/>
      <c r="Z1307" s="10"/>
      <c r="AA1307" s="10"/>
    </row>
    <row r="1308" hidden="1">
      <c r="A1308" s="47"/>
      <c r="B1308" s="47"/>
      <c r="C1308" s="48"/>
      <c r="D1308" s="48"/>
      <c r="E1308" s="48"/>
      <c r="F1308" s="48"/>
      <c r="G1308" s="48"/>
      <c r="H1308" s="49"/>
      <c r="I1308" s="49"/>
      <c r="J1308" s="49"/>
      <c r="K1308" s="49"/>
      <c r="L1308" s="49"/>
      <c r="M1308" s="49"/>
      <c r="N1308" s="49"/>
      <c r="O1308" s="48"/>
      <c r="P1308" s="48"/>
      <c r="Q1308" s="49"/>
      <c r="R1308" s="49"/>
      <c r="S1308" s="10"/>
      <c r="T1308" s="10"/>
      <c r="U1308" s="10"/>
      <c r="V1308" s="10"/>
      <c r="W1308" s="10"/>
      <c r="X1308" s="10"/>
      <c r="Y1308" s="10"/>
      <c r="Z1308" s="10"/>
      <c r="AA1308" s="10"/>
    </row>
    <row r="1309" hidden="1">
      <c r="A1309" s="47"/>
      <c r="B1309" s="47"/>
      <c r="C1309" s="48"/>
      <c r="D1309" s="48"/>
      <c r="E1309" s="48"/>
      <c r="F1309" s="48"/>
      <c r="G1309" s="48"/>
      <c r="H1309" s="49"/>
      <c r="I1309" s="49"/>
      <c r="J1309" s="49"/>
      <c r="K1309" s="49"/>
      <c r="L1309" s="49"/>
      <c r="M1309" s="49"/>
      <c r="N1309" s="49"/>
      <c r="O1309" s="48"/>
      <c r="P1309" s="48"/>
      <c r="Q1309" s="49"/>
      <c r="R1309" s="49"/>
      <c r="S1309" s="10"/>
      <c r="T1309" s="10"/>
      <c r="U1309" s="10"/>
      <c r="V1309" s="10"/>
      <c r="W1309" s="10"/>
      <c r="X1309" s="10"/>
      <c r="Y1309" s="10"/>
      <c r="Z1309" s="10"/>
      <c r="AA1309" s="10"/>
    </row>
    <row r="1310" hidden="1">
      <c r="A1310" s="47"/>
      <c r="B1310" s="47"/>
      <c r="C1310" s="48"/>
      <c r="D1310" s="48"/>
      <c r="E1310" s="48"/>
      <c r="F1310" s="48"/>
      <c r="G1310" s="48"/>
      <c r="H1310" s="49"/>
      <c r="I1310" s="49"/>
      <c r="J1310" s="49"/>
      <c r="K1310" s="49"/>
      <c r="L1310" s="49"/>
      <c r="M1310" s="49"/>
      <c r="N1310" s="49"/>
      <c r="O1310" s="48"/>
      <c r="P1310" s="48"/>
      <c r="Q1310" s="49"/>
      <c r="R1310" s="49"/>
      <c r="S1310" s="10"/>
      <c r="T1310" s="10"/>
      <c r="U1310" s="10"/>
      <c r="V1310" s="10"/>
      <c r="W1310" s="10"/>
      <c r="X1310" s="10"/>
      <c r="Y1310" s="10"/>
      <c r="Z1310" s="10"/>
      <c r="AA1310" s="10"/>
    </row>
    <row r="1311" hidden="1">
      <c r="A1311" s="47"/>
      <c r="B1311" s="47"/>
      <c r="C1311" s="48"/>
      <c r="D1311" s="48"/>
      <c r="E1311" s="48"/>
      <c r="F1311" s="48"/>
      <c r="G1311" s="48"/>
      <c r="H1311" s="49"/>
      <c r="I1311" s="49"/>
      <c r="J1311" s="49"/>
      <c r="K1311" s="49"/>
      <c r="L1311" s="49"/>
      <c r="M1311" s="49"/>
      <c r="N1311" s="49"/>
      <c r="O1311" s="48"/>
      <c r="P1311" s="48"/>
      <c r="Q1311" s="49"/>
      <c r="R1311" s="49"/>
      <c r="S1311" s="10"/>
      <c r="T1311" s="10"/>
      <c r="U1311" s="10"/>
      <c r="V1311" s="10"/>
      <c r="W1311" s="10"/>
      <c r="X1311" s="10"/>
      <c r="Y1311" s="10"/>
      <c r="Z1311" s="10"/>
      <c r="AA1311" s="10"/>
    </row>
    <row r="1312" hidden="1">
      <c r="A1312" s="47"/>
      <c r="B1312" s="47"/>
      <c r="C1312" s="48"/>
      <c r="D1312" s="48"/>
      <c r="E1312" s="48"/>
      <c r="F1312" s="48"/>
      <c r="G1312" s="48"/>
      <c r="H1312" s="49"/>
      <c r="I1312" s="49"/>
      <c r="J1312" s="49"/>
      <c r="K1312" s="49"/>
      <c r="L1312" s="49"/>
      <c r="M1312" s="49"/>
      <c r="N1312" s="49"/>
      <c r="O1312" s="48"/>
      <c r="P1312" s="48"/>
      <c r="Q1312" s="49"/>
      <c r="R1312" s="49"/>
      <c r="S1312" s="10"/>
      <c r="T1312" s="10"/>
      <c r="U1312" s="10"/>
      <c r="V1312" s="10"/>
      <c r="W1312" s="10"/>
      <c r="X1312" s="10"/>
      <c r="Y1312" s="10"/>
      <c r="Z1312" s="10"/>
      <c r="AA1312" s="10"/>
    </row>
    <row r="1313" hidden="1">
      <c r="A1313" s="47"/>
      <c r="B1313" s="47"/>
      <c r="C1313" s="48"/>
      <c r="D1313" s="48"/>
      <c r="E1313" s="48"/>
      <c r="F1313" s="48"/>
      <c r="G1313" s="48"/>
      <c r="H1313" s="49"/>
      <c r="I1313" s="49"/>
      <c r="J1313" s="49"/>
      <c r="K1313" s="49"/>
      <c r="L1313" s="49"/>
      <c r="M1313" s="49"/>
      <c r="N1313" s="49"/>
      <c r="O1313" s="48"/>
      <c r="P1313" s="48"/>
      <c r="Q1313" s="49"/>
      <c r="R1313" s="49"/>
      <c r="S1313" s="10"/>
      <c r="T1313" s="10"/>
      <c r="U1313" s="10"/>
      <c r="V1313" s="10"/>
      <c r="W1313" s="10"/>
      <c r="X1313" s="10"/>
      <c r="Y1313" s="10"/>
      <c r="Z1313" s="10"/>
      <c r="AA1313" s="10"/>
    </row>
    <row r="1314" hidden="1">
      <c r="A1314" s="47"/>
      <c r="B1314" s="47"/>
      <c r="C1314" s="48"/>
      <c r="D1314" s="48"/>
      <c r="E1314" s="48"/>
      <c r="F1314" s="48"/>
      <c r="G1314" s="48"/>
      <c r="H1314" s="49"/>
      <c r="I1314" s="49"/>
      <c r="J1314" s="49"/>
      <c r="K1314" s="49"/>
      <c r="L1314" s="49"/>
      <c r="M1314" s="49"/>
      <c r="N1314" s="49"/>
      <c r="O1314" s="48"/>
      <c r="P1314" s="48"/>
      <c r="Q1314" s="49"/>
      <c r="R1314" s="49"/>
      <c r="S1314" s="10"/>
      <c r="T1314" s="10"/>
      <c r="U1314" s="10"/>
      <c r="V1314" s="10"/>
      <c r="W1314" s="10"/>
      <c r="X1314" s="10"/>
      <c r="Y1314" s="10"/>
      <c r="Z1314" s="10"/>
      <c r="AA1314" s="10"/>
    </row>
    <row r="1315" hidden="1">
      <c r="A1315" s="47"/>
      <c r="B1315" s="47"/>
      <c r="C1315" s="48"/>
      <c r="D1315" s="48"/>
      <c r="E1315" s="48"/>
      <c r="F1315" s="48"/>
      <c r="G1315" s="48"/>
      <c r="H1315" s="49"/>
      <c r="I1315" s="49"/>
      <c r="J1315" s="49"/>
      <c r="K1315" s="49"/>
      <c r="L1315" s="49"/>
      <c r="M1315" s="49"/>
      <c r="N1315" s="49"/>
      <c r="O1315" s="48"/>
      <c r="P1315" s="48"/>
      <c r="Q1315" s="49"/>
      <c r="R1315" s="49"/>
      <c r="S1315" s="10"/>
      <c r="T1315" s="10"/>
      <c r="U1315" s="10"/>
      <c r="V1315" s="10"/>
      <c r="W1315" s="10"/>
      <c r="X1315" s="10"/>
      <c r="Y1315" s="10"/>
      <c r="Z1315" s="10"/>
      <c r="AA1315" s="10"/>
    </row>
    <row r="1316" hidden="1">
      <c r="A1316" s="47"/>
      <c r="B1316" s="47"/>
      <c r="C1316" s="48"/>
      <c r="D1316" s="48"/>
      <c r="E1316" s="48"/>
      <c r="F1316" s="48"/>
      <c r="G1316" s="48"/>
      <c r="H1316" s="49"/>
      <c r="I1316" s="49"/>
      <c r="J1316" s="49"/>
      <c r="K1316" s="49"/>
      <c r="L1316" s="49"/>
      <c r="M1316" s="49"/>
      <c r="N1316" s="49"/>
      <c r="O1316" s="48"/>
      <c r="P1316" s="48"/>
      <c r="Q1316" s="49"/>
      <c r="R1316" s="49"/>
      <c r="S1316" s="10"/>
      <c r="T1316" s="10"/>
      <c r="U1316" s="10"/>
      <c r="V1316" s="10"/>
      <c r="W1316" s="10"/>
      <c r="X1316" s="10"/>
      <c r="Y1316" s="10"/>
      <c r="Z1316" s="10"/>
      <c r="AA1316" s="10"/>
    </row>
    <row r="1317" hidden="1">
      <c r="A1317" s="47"/>
      <c r="B1317" s="47"/>
      <c r="C1317" s="48"/>
      <c r="D1317" s="48"/>
      <c r="E1317" s="48"/>
      <c r="F1317" s="48"/>
      <c r="G1317" s="48"/>
      <c r="H1317" s="49"/>
      <c r="I1317" s="49"/>
      <c r="J1317" s="49"/>
      <c r="K1317" s="49"/>
      <c r="L1317" s="49"/>
      <c r="M1317" s="49"/>
      <c r="N1317" s="49"/>
      <c r="O1317" s="48"/>
      <c r="P1317" s="48"/>
      <c r="Q1317" s="49"/>
      <c r="R1317" s="49"/>
      <c r="S1317" s="10"/>
      <c r="T1317" s="10"/>
      <c r="U1317" s="10"/>
      <c r="V1317" s="10"/>
      <c r="W1317" s="10"/>
      <c r="X1317" s="10"/>
      <c r="Y1317" s="10"/>
      <c r="Z1317" s="10"/>
      <c r="AA1317" s="10"/>
    </row>
    <row r="1318" hidden="1">
      <c r="A1318" s="47"/>
      <c r="B1318" s="47"/>
      <c r="C1318" s="48"/>
      <c r="D1318" s="48"/>
      <c r="E1318" s="48"/>
      <c r="F1318" s="48"/>
      <c r="G1318" s="48"/>
      <c r="H1318" s="49"/>
      <c r="I1318" s="49"/>
      <c r="J1318" s="49"/>
      <c r="K1318" s="49"/>
      <c r="L1318" s="49"/>
      <c r="M1318" s="49"/>
      <c r="N1318" s="49"/>
      <c r="O1318" s="48"/>
      <c r="P1318" s="48"/>
      <c r="Q1318" s="49"/>
      <c r="R1318" s="49"/>
      <c r="S1318" s="10"/>
      <c r="T1318" s="10"/>
      <c r="U1318" s="10"/>
      <c r="V1318" s="10"/>
      <c r="W1318" s="10"/>
      <c r="X1318" s="10"/>
      <c r="Y1318" s="10"/>
      <c r="Z1318" s="10"/>
      <c r="AA1318" s="10"/>
    </row>
    <row r="1319" hidden="1">
      <c r="A1319" s="47"/>
      <c r="B1319" s="47"/>
      <c r="C1319" s="48"/>
      <c r="D1319" s="48"/>
      <c r="E1319" s="48"/>
      <c r="F1319" s="48"/>
      <c r="G1319" s="48"/>
      <c r="H1319" s="49"/>
      <c r="I1319" s="49"/>
      <c r="J1319" s="49"/>
      <c r="K1319" s="49"/>
      <c r="L1319" s="49"/>
      <c r="M1319" s="49"/>
      <c r="N1319" s="49"/>
      <c r="O1319" s="48"/>
      <c r="P1319" s="48"/>
      <c r="Q1319" s="49"/>
      <c r="R1319" s="49"/>
      <c r="S1319" s="10"/>
      <c r="T1319" s="10"/>
      <c r="U1319" s="10"/>
      <c r="V1319" s="10"/>
      <c r="W1319" s="10"/>
      <c r="X1319" s="10"/>
      <c r="Y1319" s="10"/>
      <c r="Z1319" s="10"/>
      <c r="AA1319" s="10"/>
    </row>
    <row r="1320" hidden="1">
      <c r="A1320" s="47"/>
      <c r="B1320" s="47"/>
      <c r="C1320" s="48"/>
      <c r="D1320" s="48"/>
      <c r="E1320" s="48"/>
      <c r="F1320" s="48"/>
      <c r="G1320" s="48"/>
      <c r="H1320" s="49"/>
      <c r="I1320" s="49"/>
      <c r="J1320" s="49"/>
      <c r="K1320" s="49"/>
      <c r="L1320" s="49"/>
      <c r="M1320" s="49"/>
      <c r="N1320" s="49"/>
      <c r="O1320" s="48"/>
      <c r="P1320" s="48"/>
      <c r="Q1320" s="49"/>
      <c r="R1320" s="49"/>
      <c r="S1320" s="10"/>
      <c r="T1320" s="10"/>
      <c r="U1320" s="10"/>
      <c r="V1320" s="10"/>
      <c r="W1320" s="10"/>
      <c r="X1320" s="10"/>
      <c r="Y1320" s="10"/>
      <c r="Z1320" s="10"/>
      <c r="AA1320" s="10"/>
    </row>
    <row r="1321" hidden="1">
      <c r="A1321" s="47"/>
      <c r="B1321" s="47"/>
      <c r="C1321" s="48"/>
      <c r="D1321" s="48"/>
      <c r="E1321" s="48"/>
      <c r="F1321" s="48"/>
      <c r="G1321" s="48"/>
      <c r="H1321" s="49"/>
      <c r="I1321" s="49"/>
      <c r="J1321" s="49"/>
      <c r="K1321" s="49"/>
      <c r="L1321" s="49"/>
      <c r="M1321" s="49"/>
      <c r="N1321" s="49"/>
      <c r="O1321" s="48"/>
      <c r="P1321" s="48"/>
      <c r="Q1321" s="49"/>
      <c r="R1321" s="49"/>
      <c r="S1321" s="10"/>
      <c r="T1321" s="10"/>
      <c r="U1321" s="10"/>
      <c r="V1321" s="10"/>
      <c r="W1321" s="10"/>
      <c r="X1321" s="10"/>
      <c r="Y1321" s="10"/>
      <c r="Z1321" s="10"/>
      <c r="AA1321" s="10"/>
    </row>
    <row r="1322" hidden="1">
      <c r="A1322" s="47"/>
      <c r="B1322" s="47"/>
      <c r="C1322" s="48"/>
      <c r="D1322" s="48"/>
      <c r="E1322" s="48"/>
      <c r="F1322" s="48"/>
      <c r="G1322" s="48"/>
      <c r="H1322" s="49"/>
      <c r="I1322" s="49"/>
      <c r="J1322" s="49"/>
      <c r="K1322" s="49"/>
      <c r="L1322" s="49"/>
      <c r="M1322" s="49"/>
      <c r="N1322" s="49"/>
      <c r="O1322" s="48"/>
      <c r="P1322" s="48"/>
      <c r="Q1322" s="49"/>
      <c r="R1322" s="49"/>
      <c r="S1322" s="10"/>
      <c r="T1322" s="10"/>
      <c r="U1322" s="10"/>
      <c r="V1322" s="10"/>
      <c r="W1322" s="10"/>
      <c r="X1322" s="10"/>
      <c r="Y1322" s="10"/>
      <c r="Z1322" s="10"/>
      <c r="AA1322" s="10"/>
    </row>
    <row r="1323" hidden="1">
      <c r="A1323" s="47"/>
      <c r="B1323" s="47"/>
      <c r="C1323" s="48"/>
      <c r="D1323" s="48"/>
      <c r="E1323" s="48"/>
      <c r="F1323" s="48"/>
      <c r="G1323" s="48"/>
      <c r="H1323" s="49"/>
      <c r="I1323" s="49"/>
      <c r="J1323" s="49"/>
      <c r="K1323" s="49"/>
      <c r="L1323" s="49"/>
      <c r="M1323" s="49"/>
      <c r="N1323" s="49"/>
      <c r="O1323" s="48"/>
      <c r="P1323" s="48"/>
      <c r="Q1323" s="49"/>
      <c r="R1323" s="49"/>
      <c r="S1323" s="10"/>
      <c r="T1323" s="10"/>
      <c r="U1323" s="10"/>
      <c r="V1323" s="10"/>
      <c r="W1323" s="10"/>
      <c r="X1323" s="10"/>
      <c r="Y1323" s="10"/>
      <c r="Z1323" s="10"/>
      <c r="AA1323" s="10"/>
    </row>
    <row r="1324" hidden="1">
      <c r="A1324" s="47"/>
      <c r="B1324" s="47"/>
      <c r="C1324" s="48"/>
      <c r="D1324" s="48"/>
      <c r="E1324" s="48"/>
      <c r="F1324" s="48"/>
      <c r="G1324" s="48"/>
      <c r="H1324" s="49"/>
      <c r="I1324" s="49"/>
      <c r="J1324" s="49"/>
      <c r="K1324" s="49"/>
      <c r="L1324" s="49"/>
      <c r="M1324" s="49"/>
      <c r="N1324" s="49"/>
      <c r="O1324" s="48"/>
      <c r="P1324" s="48"/>
      <c r="Q1324" s="49"/>
      <c r="R1324" s="49"/>
      <c r="S1324" s="10"/>
      <c r="T1324" s="10"/>
      <c r="U1324" s="10"/>
      <c r="V1324" s="10"/>
      <c r="W1324" s="10"/>
      <c r="X1324" s="10"/>
      <c r="Y1324" s="10"/>
      <c r="Z1324" s="10"/>
      <c r="AA1324" s="10"/>
    </row>
    <row r="1325" hidden="1">
      <c r="A1325" s="47"/>
      <c r="B1325" s="47"/>
      <c r="C1325" s="48"/>
      <c r="D1325" s="48"/>
      <c r="E1325" s="48"/>
      <c r="F1325" s="48"/>
      <c r="G1325" s="48"/>
      <c r="H1325" s="49"/>
      <c r="I1325" s="49"/>
      <c r="J1325" s="49"/>
      <c r="K1325" s="49"/>
      <c r="L1325" s="49"/>
      <c r="M1325" s="49"/>
      <c r="N1325" s="49"/>
      <c r="O1325" s="48"/>
      <c r="P1325" s="48"/>
      <c r="Q1325" s="49"/>
      <c r="R1325" s="49"/>
      <c r="S1325" s="10"/>
      <c r="T1325" s="10"/>
      <c r="U1325" s="10"/>
      <c r="V1325" s="10"/>
      <c r="W1325" s="10"/>
      <c r="X1325" s="10"/>
      <c r="Y1325" s="10"/>
      <c r="Z1325" s="10"/>
      <c r="AA1325" s="10"/>
    </row>
    <row r="1326" hidden="1">
      <c r="A1326" s="47"/>
      <c r="B1326" s="47"/>
      <c r="C1326" s="48"/>
      <c r="D1326" s="48"/>
      <c r="E1326" s="48"/>
      <c r="F1326" s="48"/>
      <c r="G1326" s="48"/>
      <c r="H1326" s="49"/>
      <c r="I1326" s="49"/>
      <c r="J1326" s="49"/>
      <c r="K1326" s="49"/>
      <c r="L1326" s="49"/>
      <c r="M1326" s="49"/>
      <c r="N1326" s="49"/>
      <c r="O1326" s="48"/>
      <c r="P1326" s="48"/>
      <c r="Q1326" s="49"/>
      <c r="R1326" s="49"/>
      <c r="S1326" s="10"/>
      <c r="T1326" s="10"/>
      <c r="U1326" s="10"/>
      <c r="V1326" s="10"/>
      <c r="W1326" s="10"/>
      <c r="X1326" s="10"/>
      <c r="Y1326" s="10"/>
      <c r="Z1326" s="10"/>
      <c r="AA1326" s="10"/>
    </row>
    <row r="1327" hidden="1">
      <c r="A1327" s="47"/>
      <c r="B1327" s="47"/>
      <c r="C1327" s="48"/>
      <c r="D1327" s="48"/>
      <c r="E1327" s="48"/>
      <c r="F1327" s="48"/>
      <c r="G1327" s="48"/>
      <c r="H1327" s="49"/>
      <c r="I1327" s="49"/>
      <c r="J1327" s="49"/>
      <c r="K1327" s="49"/>
      <c r="L1327" s="49"/>
      <c r="M1327" s="49"/>
      <c r="N1327" s="49"/>
      <c r="O1327" s="48"/>
      <c r="P1327" s="48"/>
      <c r="Q1327" s="49"/>
      <c r="R1327" s="49"/>
      <c r="S1327" s="10"/>
      <c r="T1327" s="10"/>
      <c r="U1327" s="10"/>
      <c r="V1327" s="10"/>
      <c r="W1327" s="10"/>
      <c r="X1327" s="10"/>
      <c r="Y1327" s="10"/>
      <c r="Z1327" s="10"/>
      <c r="AA1327" s="10"/>
    </row>
    <row r="1328" hidden="1">
      <c r="A1328" s="47"/>
      <c r="B1328" s="47"/>
      <c r="C1328" s="48"/>
      <c r="D1328" s="48"/>
      <c r="E1328" s="48"/>
      <c r="F1328" s="48"/>
      <c r="G1328" s="48"/>
      <c r="H1328" s="49"/>
      <c r="I1328" s="49"/>
      <c r="J1328" s="49"/>
      <c r="K1328" s="49"/>
      <c r="L1328" s="49"/>
      <c r="M1328" s="49"/>
      <c r="N1328" s="49"/>
      <c r="O1328" s="48"/>
      <c r="P1328" s="48"/>
      <c r="Q1328" s="49"/>
      <c r="R1328" s="49"/>
      <c r="S1328" s="10"/>
      <c r="T1328" s="10"/>
      <c r="U1328" s="10"/>
      <c r="V1328" s="10"/>
      <c r="W1328" s="10"/>
      <c r="X1328" s="10"/>
      <c r="Y1328" s="10"/>
      <c r="Z1328" s="10"/>
      <c r="AA1328" s="10"/>
    </row>
    <row r="1329" hidden="1">
      <c r="A1329" s="47"/>
      <c r="B1329" s="47"/>
      <c r="C1329" s="48"/>
      <c r="D1329" s="48"/>
      <c r="E1329" s="48"/>
      <c r="F1329" s="48"/>
      <c r="G1329" s="48"/>
      <c r="H1329" s="49"/>
      <c r="I1329" s="49"/>
      <c r="J1329" s="49"/>
      <c r="K1329" s="49"/>
      <c r="L1329" s="49"/>
      <c r="M1329" s="49"/>
      <c r="N1329" s="49"/>
      <c r="O1329" s="48"/>
      <c r="P1329" s="48"/>
      <c r="Q1329" s="49"/>
      <c r="R1329" s="49"/>
      <c r="S1329" s="10"/>
      <c r="T1329" s="10"/>
      <c r="U1329" s="10"/>
      <c r="V1329" s="10"/>
      <c r="W1329" s="10"/>
      <c r="X1329" s="10"/>
      <c r="Y1329" s="10"/>
      <c r="Z1329" s="10"/>
      <c r="AA1329" s="10"/>
    </row>
    <row r="1330" hidden="1">
      <c r="A1330" s="47"/>
      <c r="B1330" s="47"/>
      <c r="C1330" s="48"/>
      <c r="D1330" s="48"/>
      <c r="E1330" s="48"/>
      <c r="F1330" s="48"/>
      <c r="G1330" s="48"/>
      <c r="H1330" s="49"/>
      <c r="I1330" s="49"/>
      <c r="J1330" s="49"/>
      <c r="K1330" s="49"/>
      <c r="L1330" s="49"/>
      <c r="M1330" s="49"/>
      <c r="N1330" s="49"/>
      <c r="O1330" s="48"/>
      <c r="P1330" s="48"/>
      <c r="Q1330" s="49"/>
      <c r="R1330" s="49"/>
      <c r="S1330" s="10"/>
      <c r="T1330" s="10"/>
      <c r="U1330" s="10"/>
      <c r="V1330" s="10"/>
      <c r="W1330" s="10"/>
      <c r="X1330" s="10"/>
      <c r="Y1330" s="10"/>
      <c r="Z1330" s="10"/>
      <c r="AA1330" s="10"/>
    </row>
    <row r="1331" hidden="1">
      <c r="A1331" s="47"/>
      <c r="B1331" s="47"/>
      <c r="C1331" s="48"/>
      <c r="D1331" s="48"/>
      <c r="E1331" s="48"/>
      <c r="F1331" s="48"/>
      <c r="G1331" s="48"/>
      <c r="H1331" s="49"/>
      <c r="I1331" s="49"/>
      <c r="J1331" s="49"/>
      <c r="K1331" s="49"/>
      <c r="L1331" s="49"/>
      <c r="M1331" s="49"/>
      <c r="N1331" s="49"/>
      <c r="O1331" s="48"/>
      <c r="P1331" s="48"/>
      <c r="Q1331" s="49"/>
      <c r="R1331" s="49"/>
      <c r="S1331" s="10"/>
      <c r="T1331" s="10"/>
      <c r="U1331" s="10"/>
      <c r="V1331" s="10"/>
      <c r="W1331" s="10"/>
      <c r="X1331" s="10"/>
      <c r="Y1331" s="10"/>
      <c r="Z1331" s="10"/>
      <c r="AA1331" s="10"/>
    </row>
    <row r="1332" hidden="1">
      <c r="A1332" s="47"/>
      <c r="B1332" s="47"/>
      <c r="C1332" s="48"/>
      <c r="D1332" s="48"/>
      <c r="E1332" s="48"/>
      <c r="F1332" s="48"/>
      <c r="G1332" s="48"/>
      <c r="H1332" s="49"/>
      <c r="I1332" s="49"/>
      <c r="J1332" s="49"/>
      <c r="K1332" s="49"/>
      <c r="L1332" s="49"/>
      <c r="M1332" s="49"/>
      <c r="N1332" s="49"/>
      <c r="O1332" s="48"/>
      <c r="P1332" s="48"/>
      <c r="Q1332" s="49"/>
      <c r="R1332" s="49"/>
      <c r="S1332" s="10"/>
      <c r="T1332" s="10"/>
      <c r="U1332" s="10"/>
      <c r="V1332" s="10"/>
      <c r="W1332" s="10"/>
      <c r="X1332" s="10"/>
      <c r="Y1332" s="10"/>
      <c r="Z1332" s="10"/>
      <c r="AA1332" s="10"/>
    </row>
    <row r="1333" hidden="1">
      <c r="A1333" s="47"/>
      <c r="B1333" s="47"/>
      <c r="C1333" s="48"/>
      <c r="D1333" s="48"/>
      <c r="E1333" s="48"/>
      <c r="F1333" s="48"/>
      <c r="G1333" s="48"/>
      <c r="H1333" s="49"/>
      <c r="I1333" s="49"/>
      <c r="J1333" s="49"/>
      <c r="K1333" s="49"/>
      <c r="L1333" s="49"/>
      <c r="M1333" s="49"/>
      <c r="N1333" s="49"/>
      <c r="O1333" s="48"/>
      <c r="P1333" s="48"/>
      <c r="Q1333" s="49"/>
      <c r="R1333" s="49"/>
      <c r="S1333" s="10"/>
      <c r="T1333" s="10"/>
      <c r="U1333" s="10"/>
      <c r="V1333" s="10"/>
      <c r="W1333" s="10"/>
      <c r="X1333" s="10"/>
      <c r="Y1333" s="10"/>
      <c r="Z1333" s="10"/>
      <c r="AA1333" s="10"/>
    </row>
    <row r="1334" hidden="1">
      <c r="A1334" s="47"/>
      <c r="B1334" s="47"/>
      <c r="C1334" s="48"/>
      <c r="D1334" s="48"/>
      <c r="E1334" s="48"/>
      <c r="F1334" s="48"/>
      <c r="G1334" s="48"/>
      <c r="H1334" s="49"/>
      <c r="I1334" s="49"/>
      <c r="J1334" s="49"/>
      <c r="K1334" s="49"/>
      <c r="L1334" s="49"/>
      <c r="M1334" s="49"/>
      <c r="N1334" s="49"/>
      <c r="O1334" s="48"/>
      <c r="P1334" s="48"/>
      <c r="Q1334" s="49"/>
      <c r="R1334" s="49"/>
      <c r="S1334" s="10"/>
      <c r="T1334" s="10"/>
      <c r="U1334" s="10"/>
      <c r="V1334" s="10"/>
      <c r="W1334" s="10"/>
      <c r="X1334" s="10"/>
      <c r="Y1334" s="10"/>
      <c r="Z1334" s="10"/>
      <c r="AA1334" s="10"/>
    </row>
    <row r="1335" hidden="1">
      <c r="A1335" s="47"/>
      <c r="B1335" s="47"/>
      <c r="C1335" s="48"/>
      <c r="D1335" s="48"/>
      <c r="E1335" s="48"/>
      <c r="F1335" s="48"/>
      <c r="G1335" s="48"/>
      <c r="H1335" s="49"/>
      <c r="I1335" s="49"/>
      <c r="J1335" s="49"/>
      <c r="K1335" s="49"/>
      <c r="L1335" s="49"/>
      <c r="M1335" s="49"/>
      <c r="N1335" s="49"/>
      <c r="O1335" s="48"/>
      <c r="P1335" s="48"/>
      <c r="Q1335" s="49"/>
      <c r="R1335" s="49"/>
      <c r="S1335" s="10"/>
      <c r="T1335" s="10"/>
      <c r="U1335" s="10"/>
      <c r="V1335" s="10"/>
      <c r="W1335" s="10"/>
      <c r="X1335" s="10"/>
      <c r="Y1335" s="10"/>
      <c r="Z1335" s="10"/>
      <c r="AA1335" s="10"/>
    </row>
    <row r="1336" hidden="1">
      <c r="A1336" s="47"/>
      <c r="B1336" s="47"/>
      <c r="C1336" s="48"/>
      <c r="D1336" s="48"/>
      <c r="E1336" s="48"/>
      <c r="F1336" s="48"/>
      <c r="G1336" s="48"/>
      <c r="H1336" s="49"/>
      <c r="I1336" s="49"/>
      <c r="J1336" s="49"/>
      <c r="K1336" s="49"/>
      <c r="L1336" s="49"/>
      <c r="M1336" s="49"/>
      <c r="N1336" s="49"/>
      <c r="O1336" s="48"/>
      <c r="P1336" s="48"/>
      <c r="Q1336" s="49"/>
      <c r="R1336" s="49"/>
      <c r="S1336" s="10"/>
      <c r="T1336" s="10"/>
      <c r="U1336" s="10"/>
      <c r="V1336" s="10"/>
      <c r="W1336" s="10"/>
      <c r="X1336" s="10"/>
      <c r="Y1336" s="10"/>
      <c r="Z1336" s="10"/>
      <c r="AA1336" s="10"/>
    </row>
    <row r="1337" hidden="1">
      <c r="A1337" s="47"/>
      <c r="B1337" s="47"/>
      <c r="C1337" s="48"/>
      <c r="D1337" s="48"/>
      <c r="E1337" s="48"/>
      <c r="F1337" s="48"/>
      <c r="G1337" s="48"/>
      <c r="H1337" s="49"/>
      <c r="I1337" s="49"/>
      <c r="J1337" s="49"/>
      <c r="K1337" s="49"/>
      <c r="L1337" s="49"/>
      <c r="M1337" s="49"/>
      <c r="N1337" s="49"/>
      <c r="O1337" s="48"/>
      <c r="P1337" s="48"/>
      <c r="Q1337" s="49"/>
      <c r="R1337" s="49"/>
      <c r="S1337" s="10"/>
      <c r="T1337" s="10"/>
      <c r="U1337" s="10"/>
      <c r="V1337" s="10"/>
      <c r="W1337" s="10"/>
      <c r="X1337" s="10"/>
      <c r="Y1337" s="10"/>
      <c r="Z1337" s="10"/>
      <c r="AA1337" s="10"/>
    </row>
    <row r="1338" hidden="1">
      <c r="A1338" s="47"/>
      <c r="B1338" s="47"/>
      <c r="C1338" s="48"/>
      <c r="D1338" s="48"/>
      <c r="E1338" s="48"/>
      <c r="F1338" s="48"/>
      <c r="G1338" s="48"/>
      <c r="H1338" s="49"/>
      <c r="I1338" s="49"/>
      <c r="J1338" s="49"/>
      <c r="K1338" s="49"/>
      <c r="L1338" s="49"/>
      <c r="M1338" s="49"/>
      <c r="N1338" s="49"/>
      <c r="O1338" s="48"/>
      <c r="P1338" s="48"/>
      <c r="Q1338" s="49"/>
      <c r="R1338" s="49"/>
      <c r="S1338" s="10"/>
      <c r="T1338" s="10"/>
      <c r="U1338" s="10"/>
      <c r="V1338" s="10"/>
      <c r="W1338" s="10"/>
      <c r="X1338" s="10"/>
      <c r="Y1338" s="10"/>
      <c r="Z1338" s="10"/>
      <c r="AA1338" s="10"/>
    </row>
    <row r="1339" hidden="1">
      <c r="A1339" s="47"/>
      <c r="B1339" s="47"/>
      <c r="C1339" s="48"/>
      <c r="D1339" s="48"/>
      <c r="E1339" s="48"/>
      <c r="F1339" s="48"/>
      <c r="G1339" s="48"/>
      <c r="H1339" s="49"/>
      <c r="I1339" s="49"/>
      <c r="J1339" s="49"/>
      <c r="K1339" s="49"/>
      <c r="L1339" s="49"/>
      <c r="M1339" s="49"/>
      <c r="N1339" s="49"/>
      <c r="O1339" s="48"/>
      <c r="P1339" s="48"/>
      <c r="Q1339" s="49"/>
      <c r="R1339" s="49"/>
      <c r="S1339" s="10"/>
      <c r="T1339" s="10"/>
      <c r="U1339" s="10"/>
      <c r="V1339" s="10"/>
      <c r="W1339" s="10"/>
      <c r="X1339" s="10"/>
      <c r="Y1339" s="10"/>
      <c r="Z1339" s="10"/>
      <c r="AA1339" s="10"/>
    </row>
    <row r="1340" hidden="1">
      <c r="A1340" s="47"/>
      <c r="B1340" s="47"/>
      <c r="C1340" s="48"/>
      <c r="D1340" s="48"/>
      <c r="E1340" s="48"/>
      <c r="F1340" s="48"/>
      <c r="G1340" s="48"/>
      <c r="H1340" s="49"/>
      <c r="I1340" s="49"/>
      <c r="J1340" s="49"/>
      <c r="K1340" s="49"/>
      <c r="L1340" s="49"/>
      <c r="M1340" s="49"/>
      <c r="N1340" s="49"/>
      <c r="O1340" s="48"/>
      <c r="P1340" s="48"/>
      <c r="Q1340" s="49"/>
      <c r="R1340" s="49"/>
      <c r="S1340" s="10"/>
      <c r="T1340" s="10"/>
      <c r="U1340" s="10"/>
      <c r="V1340" s="10"/>
      <c r="W1340" s="10"/>
      <c r="X1340" s="10"/>
      <c r="Y1340" s="10"/>
      <c r="Z1340" s="10"/>
      <c r="AA1340" s="10"/>
    </row>
    <row r="1341" hidden="1">
      <c r="A1341" s="47"/>
      <c r="B1341" s="47"/>
      <c r="C1341" s="48"/>
      <c r="D1341" s="48"/>
      <c r="E1341" s="48"/>
      <c r="F1341" s="48"/>
      <c r="G1341" s="48"/>
      <c r="H1341" s="49"/>
      <c r="I1341" s="49"/>
      <c r="J1341" s="49"/>
      <c r="K1341" s="49"/>
      <c r="L1341" s="49"/>
      <c r="M1341" s="49"/>
      <c r="N1341" s="49"/>
      <c r="O1341" s="48"/>
      <c r="P1341" s="48"/>
      <c r="Q1341" s="49"/>
      <c r="R1341" s="49"/>
      <c r="S1341" s="10"/>
      <c r="T1341" s="10"/>
      <c r="U1341" s="10"/>
      <c r="V1341" s="10"/>
      <c r="W1341" s="10"/>
      <c r="X1341" s="10"/>
      <c r="Y1341" s="10"/>
      <c r="Z1341" s="10"/>
      <c r="AA1341" s="10"/>
    </row>
    <row r="1342" hidden="1">
      <c r="A1342" s="47"/>
      <c r="B1342" s="47"/>
      <c r="C1342" s="48"/>
      <c r="D1342" s="48"/>
      <c r="E1342" s="48"/>
      <c r="F1342" s="48"/>
      <c r="G1342" s="48"/>
      <c r="H1342" s="49"/>
      <c r="I1342" s="49"/>
      <c r="J1342" s="49"/>
      <c r="K1342" s="49"/>
      <c r="L1342" s="49"/>
      <c r="M1342" s="49"/>
      <c r="N1342" s="49"/>
      <c r="O1342" s="48"/>
      <c r="P1342" s="48"/>
      <c r="Q1342" s="49"/>
      <c r="R1342" s="49"/>
      <c r="S1342" s="10"/>
      <c r="T1342" s="10"/>
      <c r="U1342" s="10"/>
      <c r="V1342" s="10"/>
      <c r="W1342" s="10"/>
      <c r="X1342" s="10"/>
      <c r="Y1342" s="10"/>
      <c r="Z1342" s="10"/>
      <c r="AA1342" s="10"/>
    </row>
    <row r="1343" hidden="1">
      <c r="A1343" s="47"/>
      <c r="B1343" s="47"/>
      <c r="C1343" s="48"/>
      <c r="D1343" s="48"/>
      <c r="E1343" s="48"/>
      <c r="F1343" s="48"/>
      <c r="G1343" s="48"/>
      <c r="H1343" s="49"/>
      <c r="I1343" s="49"/>
      <c r="J1343" s="49"/>
      <c r="K1343" s="49"/>
      <c r="L1343" s="49"/>
      <c r="M1343" s="49"/>
      <c r="N1343" s="49"/>
      <c r="O1343" s="48"/>
      <c r="P1343" s="48"/>
      <c r="Q1343" s="49"/>
      <c r="R1343" s="49"/>
      <c r="S1343" s="10"/>
      <c r="T1343" s="10"/>
      <c r="U1343" s="10"/>
      <c r="V1343" s="10"/>
      <c r="W1343" s="10"/>
      <c r="X1343" s="10"/>
      <c r="Y1343" s="10"/>
      <c r="Z1343" s="10"/>
      <c r="AA1343" s="10"/>
    </row>
    <row r="1344" hidden="1">
      <c r="A1344" s="47"/>
      <c r="B1344" s="47"/>
      <c r="C1344" s="48"/>
      <c r="D1344" s="48"/>
      <c r="E1344" s="48"/>
      <c r="F1344" s="48"/>
      <c r="G1344" s="48"/>
      <c r="H1344" s="49"/>
      <c r="I1344" s="49"/>
      <c r="J1344" s="49"/>
      <c r="K1344" s="49"/>
      <c r="L1344" s="49"/>
      <c r="M1344" s="49"/>
      <c r="N1344" s="49"/>
      <c r="O1344" s="48"/>
      <c r="P1344" s="48"/>
      <c r="Q1344" s="49"/>
      <c r="R1344" s="49"/>
      <c r="S1344" s="10"/>
      <c r="T1344" s="10"/>
      <c r="U1344" s="10"/>
      <c r="V1344" s="10"/>
      <c r="W1344" s="10"/>
      <c r="X1344" s="10"/>
      <c r="Y1344" s="10"/>
      <c r="Z1344" s="10"/>
      <c r="AA1344" s="10"/>
    </row>
    <row r="1345" hidden="1">
      <c r="A1345" s="47"/>
      <c r="B1345" s="47"/>
      <c r="C1345" s="48"/>
      <c r="D1345" s="48"/>
      <c r="E1345" s="48"/>
      <c r="F1345" s="48"/>
      <c r="G1345" s="48"/>
      <c r="H1345" s="49"/>
      <c r="I1345" s="49"/>
      <c r="J1345" s="49"/>
      <c r="K1345" s="49"/>
      <c r="L1345" s="49"/>
      <c r="M1345" s="49"/>
      <c r="N1345" s="49"/>
      <c r="O1345" s="48"/>
      <c r="P1345" s="48"/>
      <c r="Q1345" s="49"/>
      <c r="R1345" s="49"/>
      <c r="S1345" s="10"/>
      <c r="T1345" s="10"/>
      <c r="U1345" s="10"/>
      <c r="V1345" s="10"/>
      <c r="W1345" s="10"/>
      <c r="X1345" s="10"/>
      <c r="Y1345" s="10"/>
      <c r="Z1345" s="10"/>
      <c r="AA1345" s="10"/>
    </row>
    <row r="1346" hidden="1">
      <c r="A1346" s="47"/>
      <c r="B1346" s="47"/>
      <c r="C1346" s="48"/>
      <c r="D1346" s="48"/>
      <c r="E1346" s="48"/>
      <c r="F1346" s="48"/>
      <c r="G1346" s="48"/>
      <c r="H1346" s="49"/>
      <c r="I1346" s="49"/>
      <c r="J1346" s="49"/>
      <c r="K1346" s="49"/>
      <c r="L1346" s="49"/>
      <c r="M1346" s="49"/>
      <c r="N1346" s="49"/>
      <c r="O1346" s="48"/>
      <c r="P1346" s="48"/>
      <c r="Q1346" s="49"/>
      <c r="R1346" s="49"/>
      <c r="S1346" s="10"/>
      <c r="T1346" s="10"/>
      <c r="U1346" s="10"/>
      <c r="V1346" s="10"/>
      <c r="W1346" s="10"/>
      <c r="X1346" s="10"/>
      <c r="Y1346" s="10"/>
      <c r="Z1346" s="10"/>
      <c r="AA1346" s="10"/>
    </row>
    <row r="1347" hidden="1">
      <c r="A1347" s="47"/>
      <c r="B1347" s="47"/>
      <c r="C1347" s="48"/>
      <c r="D1347" s="48"/>
      <c r="E1347" s="48"/>
      <c r="F1347" s="48"/>
      <c r="G1347" s="48"/>
      <c r="H1347" s="49"/>
      <c r="I1347" s="49"/>
      <c r="J1347" s="49"/>
      <c r="K1347" s="49"/>
      <c r="L1347" s="49"/>
      <c r="M1347" s="49"/>
      <c r="N1347" s="49"/>
      <c r="O1347" s="48"/>
      <c r="P1347" s="48"/>
      <c r="Q1347" s="49"/>
      <c r="R1347" s="49"/>
      <c r="S1347" s="10"/>
      <c r="T1347" s="10"/>
      <c r="U1347" s="10"/>
      <c r="V1347" s="10"/>
      <c r="W1347" s="10"/>
      <c r="X1347" s="10"/>
      <c r="Y1347" s="10"/>
      <c r="Z1347" s="10"/>
      <c r="AA1347" s="10"/>
    </row>
    <row r="1348" hidden="1">
      <c r="A1348" s="47"/>
      <c r="B1348" s="47"/>
      <c r="C1348" s="48"/>
      <c r="D1348" s="48"/>
      <c r="E1348" s="48"/>
      <c r="F1348" s="48"/>
      <c r="G1348" s="48"/>
      <c r="H1348" s="49"/>
      <c r="I1348" s="49"/>
      <c r="J1348" s="49"/>
      <c r="K1348" s="49"/>
      <c r="L1348" s="49"/>
      <c r="M1348" s="49"/>
      <c r="N1348" s="49"/>
      <c r="O1348" s="48"/>
      <c r="P1348" s="48"/>
      <c r="Q1348" s="49"/>
      <c r="R1348" s="49"/>
      <c r="S1348" s="10"/>
      <c r="T1348" s="10"/>
      <c r="U1348" s="10"/>
      <c r="V1348" s="10"/>
      <c r="W1348" s="10"/>
      <c r="X1348" s="10"/>
      <c r="Y1348" s="10"/>
      <c r="Z1348" s="10"/>
      <c r="AA1348" s="10"/>
    </row>
    <row r="1349" hidden="1">
      <c r="A1349" s="47"/>
      <c r="B1349" s="47"/>
      <c r="C1349" s="48"/>
      <c r="D1349" s="48"/>
      <c r="E1349" s="48"/>
      <c r="F1349" s="48"/>
      <c r="G1349" s="48"/>
      <c r="H1349" s="49"/>
      <c r="I1349" s="49"/>
      <c r="J1349" s="49"/>
      <c r="K1349" s="49"/>
      <c r="L1349" s="49"/>
      <c r="M1349" s="49"/>
      <c r="N1349" s="49"/>
      <c r="O1349" s="48"/>
      <c r="P1349" s="48"/>
      <c r="Q1349" s="49"/>
      <c r="R1349" s="49"/>
      <c r="S1349" s="10"/>
      <c r="T1349" s="10"/>
      <c r="U1349" s="10"/>
      <c r="V1349" s="10"/>
      <c r="W1349" s="10"/>
      <c r="X1349" s="10"/>
      <c r="Y1349" s="10"/>
      <c r="Z1349" s="10"/>
      <c r="AA1349" s="10"/>
    </row>
    <row r="1350" hidden="1">
      <c r="A1350" s="47"/>
      <c r="B1350" s="47"/>
      <c r="C1350" s="48"/>
      <c r="D1350" s="48"/>
      <c r="E1350" s="48"/>
      <c r="F1350" s="48"/>
      <c r="G1350" s="48"/>
      <c r="H1350" s="49"/>
      <c r="I1350" s="49"/>
      <c r="J1350" s="49"/>
      <c r="K1350" s="49"/>
      <c r="L1350" s="49"/>
      <c r="M1350" s="49"/>
      <c r="N1350" s="49"/>
      <c r="O1350" s="48"/>
      <c r="P1350" s="48"/>
      <c r="Q1350" s="49"/>
      <c r="R1350" s="49"/>
      <c r="S1350" s="10"/>
      <c r="T1350" s="10"/>
      <c r="U1350" s="10"/>
      <c r="V1350" s="10"/>
      <c r="W1350" s="10"/>
      <c r="X1350" s="10"/>
      <c r="Y1350" s="10"/>
      <c r="Z1350" s="10"/>
      <c r="AA1350" s="10"/>
    </row>
    <row r="1351" hidden="1">
      <c r="A1351" s="47"/>
      <c r="B1351" s="47"/>
      <c r="C1351" s="48"/>
      <c r="D1351" s="48"/>
      <c r="E1351" s="48"/>
      <c r="F1351" s="48"/>
      <c r="G1351" s="48"/>
      <c r="H1351" s="49"/>
      <c r="I1351" s="49"/>
      <c r="J1351" s="49"/>
      <c r="K1351" s="49"/>
      <c r="L1351" s="49"/>
      <c r="M1351" s="49"/>
      <c r="N1351" s="49"/>
      <c r="O1351" s="48"/>
      <c r="P1351" s="48"/>
      <c r="Q1351" s="49"/>
      <c r="R1351" s="49"/>
      <c r="S1351" s="10"/>
      <c r="T1351" s="10"/>
      <c r="U1351" s="10"/>
      <c r="V1351" s="10"/>
      <c r="W1351" s="10"/>
      <c r="X1351" s="10"/>
      <c r="Y1351" s="10"/>
      <c r="Z1351" s="10"/>
      <c r="AA1351" s="10"/>
    </row>
    <row r="1352" hidden="1">
      <c r="A1352" s="47"/>
      <c r="B1352" s="47"/>
      <c r="C1352" s="48"/>
      <c r="D1352" s="48"/>
      <c r="E1352" s="48"/>
      <c r="F1352" s="48"/>
      <c r="G1352" s="48"/>
      <c r="H1352" s="49"/>
      <c r="I1352" s="49"/>
      <c r="J1352" s="49"/>
      <c r="K1352" s="49"/>
      <c r="L1352" s="49"/>
      <c r="M1352" s="49"/>
      <c r="N1352" s="49"/>
      <c r="O1352" s="48"/>
      <c r="P1352" s="48"/>
      <c r="Q1352" s="49"/>
      <c r="R1352" s="49"/>
      <c r="S1352" s="10"/>
      <c r="T1352" s="10"/>
      <c r="U1352" s="10"/>
      <c r="V1352" s="10"/>
      <c r="W1352" s="10"/>
      <c r="X1352" s="10"/>
      <c r="Y1352" s="10"/>
      <c r="Z1352" s="10"/>
      <c r="AA1352" s="10"/>
    </row>
    <row r="1353" hidden="1">
      <c r="A1353" s="47"/>
      <c r="B1353" s="47"/>
      <c r="C1353" s="48"/>
      <c r="D1353" s="48"/>
      <c r="E1353" s="48"/>
      <c r="F1353" s="48"/>
      <c r="G1353" s="48"/>
      <c r="H1353" s="49"/>
      <c r="I1353" s="49"/>
      <c r="J1353" s="49"/>
      <c r="K1353" s="49"/>
      <c r="L1353" s="49"/>
      <c r="M1353" s="49"/>
      <c r="N1353" s="49"/>
      <c r="O1353" s="48"/>
      <c r="P1353" s="48"/>
      <c r="Q1353" s="49"/>
      <c r="R1353" s="49"/>
      <c r="S1353" s="10"/>
      <c r="T1353" s="10"/>
      <c r="U1353" s="10"/>
      <c r="V1353" s="10"/>
      <c r="W1353" s="10"/>
      <c r="X1353" s="10"/>
      <c r="Y1353" s="10"/>
      <c r="Z1353" s="10"/>
      <c r="AA1353" s="10"/>
    </row>
    <row r="1354" hidden="1">
      <c r="A1354" s="47"/>
      <c r="B1354" s="47"/>
      <c r="C1354" s="48"/>
      <c r="D1354" s="48"/>
      <c r="E1354" s="48"/>
      <c r="F1354" s="48"/>
      <c r="G1354" s="48"/>
      <c r="H1354" s="49"/>
      <c r="I1354" s="49"/>
      <c r="J1354" s="49"/>
      <c r="K1354" s="49"/>
      <c r="L1354" s="49"/>
      <c r="M1354" s="49"/>
      <c r="N1354" s="49"/>
      <c r="O1354" s="48"/>
      <c r="P1354" s="48"/>
      <c r="Q1354" s="49"/>
      <c r="R1354" s="49"/>
      <c r="S1354" s="10"/>
      <c r="T1354" s="10"/>
      <c r="U1354" s="10"/>
      <c r="V1354" s="10"/>
      <c r="W1354" s="10"/>
      <c r="X1354" s="10"/>
      <c r="Y1354" s="10"/>
      <c r="Z1354" s="10"/>
      <c r="AA1354" s="10"/>
    </row>
    <row r="1355" hidden="1">
      <c r="A1355" s="47"/>
      <c r="B1355" s="47"/>
      <c r="C1355" s="48"/>
      <c r="D1355" s="48"/>
      <c r="E1355" s="48"/>
      <c r="F1355" s="48"/>
      <c r="G1355" s="48"/>
      <c r="H1355" s="49"/>
      <c r="I1355" s="49"/>
      <c r="J1355" s="49"/>
      <c r="K1355" s="49"/>
      <c r="L1355" s="49"/>
      <c r="M1355" s="49"/>
      <c r="N1355" s="49"/>
      <c r="O1355" s="48"/>
      <c r="P1355" s="48"/>
      <c r="Q1355" s="49"/>
      <c r="R1355" s="49"/>
      <c r="S1355" s="10"/>
      <c r="T1355" s="10"/>
      <c r="U1355" s="10"/>
      <c r="V1355" s="10"/>
      <c r="W1355" s="10"/>
      <c r="X1355" s="10"/>
      <c r="Y1355" s="10"/>
      <c r="Z1355" s="10"/>
      <c r="AA1355" s="10"/>
    </row>
    <row r="1356" hidden="1">
      <c r="A1356" s="47"/>
      <c r="B1356" s="47"/>
      <c r="C1356" s="48"/>
      <c r="D1356" s="48"/>
      <c r="E1356" s="48"/>
      <c r="F1356" s="48"/>
      <c r="G1356" s="48"/>
      <c r="H1356" s="49"/>
      <c r="I1356" s="49"/>
      <c r="J1356" s="49"/>
      <c r="K1356" s="49"/>
      <c r="L1356" s="49"/>
      <c r="M1356" s="49"/>
      <c r="N1356" s="49"/>
      <c r="O1356" s="48"/>
      <c r="P1356" s="48"/>
      <c r="Q1356" s="49"/>
      <c r="R1356" s="49"/>
      <c r="S1356" s="10"/>
      <c r="T1356" s="10"/>
      <c r="U1356" s="10"/>
      <c r="V1356" s="10"/>
      <c r="W1356" s="10"/>
      <c r="X1356" s="10"/>
      <c r="Y1356" s="10"/>
      <c r="Z1356" s="10"/>
      <c r="AA1356" s="10"/>
    </row>
    <row r="1357" hidden="1">
      <c r="A1357" s="47"/>
      <c r="B1357" s="47"/>
      <c r="C1357" s="48"/>
      <c r="D1357" s="48"/>
      <c r="E1357" s="48"/>
      <c r="F1357" s="48"/>
      <c r="G1357" s="48"/>
      <c r="H1357" s="49"/>
      <c r="I1357" s="49"/>
      <c r="J1357" s="49"/>
      <c r="K1357" s="49"/>
      <c r="L1357" s="49"/>
      <c r="M1357" s="49"/>
      <c r="N1357" s="49"/>
      <c r="O1357" s="48"/>
      <c r="P1357" s="48"/>
      <c r="Q1357" s="49"/>
      <c r="R1357" s="49"/>
      <c r="S1357" s="10"/>
      <c r="T1357" s="10"/>
      <c r="U1357" s="10"/>
      <c r="V1357" s="10"/>
      <c r="W1357" s="10"/>
      <c r="X1357" s="10"/>
      <c r="Y1357" s="10"/>
      <c r="Z1357" s="10"/>
      <c r="AA1357" s="10"/>
    </row>
    <row r="1358" hidden="1">
      <c r="A1358" s="47"/>
      <c r="B1358" s="47"/>
      <c r="C1358" s="48"/>
      <c r="D1358" s="48"/>
      <c r="E1358" s="48"/>
      <c r="F1358" s="48"/>
      <c r="G1358" s="48"/>
      <c r="H1358" s="49"/>
      <c r="I1358" s="49"/>
      <c r="J1358" s="49"/>
      <c r="K1358" s="49"/>
      <c r="L1358" s="49"/>
      <c r="M1358" s="49"/>
      <c r="N1358" s="49"/>
      <c r="O1358" s="48"/>
      <c r="P1358" s="48"/>
      <c r="Q1358" s="49"/>
      <c r="R1358" s="49"/>
      <c r="S1358" s="10"/>
      <c r="T1358" s="10"/>
      <c r="U1358" s="10"/>
      <c r="V1358" s="10"/>
      <c r="W1358" s="10"/>
      <c r="X1358" s="10"/>
      <c r="Y1358" s="10"/>
      <c r="Z1358" s="10"/>
      <c r="AA1358" s="10"/>
    </row>
    <row r="1359" hidden="1">
      <c r="A1359" s="47"/>
      <c r="B1359" s="47"/>
      <c r="C1359" s="48"/>
      <c r="D1359" s="48"/>
      <c r="E1359" s="48"/>
      <c r="F1359" s="48"/>
      <c r="G1359" s="48"/>
      <c r="H1359" s="49"/>
      <c r="I1359" s="49"/>
      <c r="J1359" s="49"/>
      <c r="K1359" s="49"/>
      <c r="L1359" s="49"/>
      <c r="M1359" s="49"/>
      <c r="N1359" s="49"/>
      <c r="O1359" s="48"/>
      <c r="P1359" s="48"/>
      <c r="Q1359" s="49"/>
      <c r="R1359" s="49"/>
      <c r="S1359" s="10"/>
      <c r="T1359" s="10"/>
      <c r="U1359" s="10"/>
      <c r="V1359" s="10"/>
      <c r="W1359" s="10"/>
      <c r="X1359" s="10"/>
      <c r="Y1359" s="10"/>
      <c r="Z1359" s="10"/>
      <c r="AA1359" s="10"/>
    </row>
    <row r="1360" hidden="1">
      <c r="A1360" s="47"/>
      <c r="B1360" s="47"/>
      <c r="C1360" s="48"/>
      <c r="D1360" s="48"/>
      <c r="E1360" s="48"/>
      <c r="F1360" s="48"/>
      <c r="G1360" s="48"/>
      <c r="H1360" s="49"/>
      <c r="I1360" s="49"/>
      <c r="J1360" s="49"/>
      <c r="K1360" s="49"/>
      <c r="L1360" s="49"/>
      <c r="M1360" s="49"/>
      <c r="N1360" s="49"/>
      <c r="O1360" s="48"/>
      <c r="P1360" s="48"/>
      <c r="Q1360" s="49"/>
      <c r="R1360" s="49"/>
      <c r="S1360" s="10"/>
      <c r="T1360" s="10"/>
      <c r="U1360" s="10"/>
      <c r="V1360" s="10"/>
      <c r="W1360" s="10"/>
      <c r="X1360" s="10"/>
      <c r="Y1360" s="10"/>
      <c r="Z1360" s="10"/>
      <c r="AA1360" s="10"/>
    </row>
    <row r="1361" hidden="1">
      <c r="A1361" s="47"/>
      <c r="B1361" s="47"/>
      <c r="C1361" s="48"/>
      <c r="D1361" s="48"/>
      <c r="E1361" s="48"/>
      <c r="F1361" s="48"/>
      <c r="G1361" s="48"/>
      <c r="H1361" s="49"/>
      <c r="I1361" s="49"/>
      <c r="J1361" s="49"/>
      <c r="K1361" s="49"/>
      <c r="L1361" s="49"/>
      <c r="M1361" s="49"/>
      <c r="N1361" s="49"/>
      <c r="O1361" s="48"/>
      <c r="P1361" s="48"/>
      <c r="Q1361" s="49"/>
      <c r="R1361" s="49"/>
      <c r="S1361" s="10"/>
      <c r="T1361" s="10"/>
      <c r="U1361" s="10"/>
      <c r="V1361" s="10"/>
      <c r="W1361" s="10"/>
      <c r="X1361" s="10"/>
      <c r="Y1361" s="10"/>
      <c r="Z1361" s="10"/>
      <c r="AA1361" s="10"/>
    </row>
    <row r="1362" hidden="1">
      <c r="A1362" s="47"/>
      <c r="B1362" s="47"/>
      <c r="C1362" s="48"/>
      <c r="D1362" s="48"/>
      <c r="E1362" s="48"/>
      <c r="F1362" s="48"/>
      <c r="G1362" s="48"/>
      <c r="H1362" s="49"/>
      <c r="I1362" s="49"/>
      <c r="J1362" s="49"/>
      <c r="K1362" s="49"/>
      <c r="L1362" s="49"/>
      <c r="M1362" s="49"/>
      <c r="N1362" s="49"/>
      <c r="O1362" s="48"/>
      <c r="P1362" s="48"/>
      <c r="Q1362" s="49"/>
      <c r="R1362" s="49"/>
      <c r="S1362" s="10"/>
      <c r="T1362" s="10"/>
      <c r="U1362" s="10"/>
      <c r="V1362" s="10"/>
      <c r="W1362" s="10"/>
      <c r="X1362" s="10"/>
      <c r="Y1362" s="10"/>
      <c r="Z1362" s="10"/>
      <c r="AA1362" s="10"/>
    </row>
    <row r="1363" hidden="1">
      <c r="A1363" s="47"/>
      <c r="B1363" s="47"/>
      <c r="C1363" s="48"/>
      <c r="D1363" s="48"/>
      <c r="E1363" s="48"/>
      <c r="F1363" s="48"/>
      <c r="G1363" s="48"/>
      <c r="H1363" s="49"/>
      <c r="I1363" s="49"/>
      <c r="J1363" s="49"/>
      <c r="K1363" s="49"/>
      <c r="L1363" s="49"/>
      <c r="M1363" s="49"/>
      <c r="N1363" s="49"/>
      <c r="O1363" s="48"/>
      <c r="P1363" s="48"/>
      <c r="Q1363" s="49"/>
      <c r="R1363" s="49"/>
      <c r="S1363" s="10"/>
      <c r="T1363" s="10"/>
      <c r="U1363" s="10"/>
      <c r="V1363" s="10"/>
      <c r="W1363" s="10"/>
      <c r="X1363" s="10"/>
      <c r="Y1363" s="10"/>
      <c r="Z1363" s="10"/>
      <c r="AA1363" s="10"/>
    </row>
    <row r="1364" hidden="1">
      <c r="A1364" s="47"/>
      <c r="B1364" s="47"/>
      <c r="C1364" s="48"/>
      <c r="D1364" s="48"/>
      <c r="E1364" s="48"/>
      <c r="F1364" s="48"/>
      <c r="G1364" s="48"/>
      <c r="H1364" s="49"/>
      <c r="I1364" s="49"/>
      <c r="J1364" s="49"/>
      <c r="K1364" s="49"/>
      <c r="L1364" s="49"/>
      <c r="M1364" s="49"/>
      <c r="N1364" s="49"/>
      <c r="O1364" s="48"/>
      <c r="P1364" s="48"/>
      <c r="Q1364" s="49"/>
      <c r="R1364" s="49"/>
      <c r="S1364" s="10"/>
      <c r="T1364" s="10"/>
      <c r="U1364" s="10"/>
      <c r="V1364" s="10"/>
      <c r="W1364" s="10"/>
      <c r="X1364" s="10"/>
      <c r="Y1364" s="10"/>
      <c r="Z1364" s="10"/>
      <c r="AA1364" s="10"/>
    </row>
    <row r="1365" hidden="1">
      <c r="A1365" s="47"/>
      <c r="B1365" s="47"/>
      <c r="C1365" s="48"/>
      <c r="D1365" s="48"/>
      <c r="E1365" s="48"/>
      <c r="F1365" s="48"/>
      <c r="G1365" s="48"/>
      <c r="H1365" s="49"/>
      <c r="I1365" s="49"/>
      <c r="J1365" s="49"/>
      <c r="K1365" s="49"/>
      <c r="L1365" s="49"/>
      <c r="M1365" s="49"/>
      <c r="N1365" s="49"/>
      <c r="O1365" s="48"/>
      <c r="P1365" s="48"/>
      <c r="Q1365" s="49"/>
      <c r="R1365" s="49"/>
      <c r="S1365" s="10"/>
      <c r="T1365" s="10"/>
      <c r="U1365" s="10"/>
      <c r="V1365" s="10"/>
      <c r="W1365" s="10"/>
      <c r="X1365" s="10"/>
      <c r="Y1365" s="10"/>
      <c r="Z1365" s="10"/>
      <c r="AA1365" s="10"/>
    </row>
    <row r="1366" hidden="1">
      <c r="A1366" s="47"/>
      <c r="B1366" s="47"/>
      <c r="C1366" s="48"/>
      <c r="D1366" s="48"/>
      <c r="E1366" s="48"/>
      <c r="F1366" s="48"/>
      <c r="G1366" s="48"/>
      <c r="H1366" s="49"/>
      <c r="I1366" s="49"/>
      <c r="J1366" s="49"/>
      <c r="K1366" s="49"/>
      <c r="L1366" s="49"/>
      <c r="M1366" s="49"/>
      <c r="N1366" s="49"/>
      <c r="O1366" s="48"/>
      <c r="P1366" s="48"/>
      <c r="Q1366" s="49"/>
      <c r="R1366" s="49"/>
      <c r="S1366" s="10"/>
      <c r="T1366" s="10"/>
      <c r="U1366" s="10"/>
      <c r="V1366" s="10"/>
      <c r="W1366" s="10"/>
      <c r="X1366" s="10"/>
      <c r="Y1366" s="10"/>
      <c r="Z1366" s="10"/>
      <c r="AA1366" s="10"/>
    </row>
    <row r="1367" hidden="1">
      <c r="A1367" s="47"/>
      <c r="B1367" s="47"/>
      <c r="C1367" s="48"/>
      <c r="D1367" s="48"/>
      <c r="E1367" s="48"/>
      <c r="F1367" s="48"/>
      <c r="G1367" s="48"/>
      <c r="H1367" s="49"/>
      <c r="I1367" s="49"/>
      <c r="J1367" s="49"/>
      <c r="K1367" s="49"/>
      <c r="L1367" s="49"/>
      <c r="M1367" s="49"/>
      <c r="N1367" s="49"/>
      <c r="O1367" s="48"/>
      <c r="P1367" s="48"/>
      <c r="Q1367" s="49"/>
      <c r="R1367" s="49"/>
      <c r="S1367" s="10"/>
      <c r="T1367" s="10"/>
      <c r="U1367" s="10"/>
      <c r="V1367" s="10"/>
      <c r="W1367" s="10"/>
      <c r="X1367" s="10"/>
      <c r="Y1367" s="10"/>
      <c r="Z1367" s="10"/>
      <c r="AA1367" s="10"/>
    </row>
    <row r="1368" hidden="1">
      <c r="A1368" s="47"/>
      <c r="B1368" s="47"/>
      <c r="C1368" s="48"/>
      <c r="D1368" s="48"/>
      <c r="E1368" s="48"/>
      <c r="F1368" s="48"/>
      <c r="G1368" s="48"/>
      <c r="H1368" s="49"/>
      <c r="I1368" s="49"/>
      <c r="J1368" s="49"/>
      <c r="K1368" s="49"/>
      <c r="L1368" s="49"/>
      <c r="M1368" s="49"/>
      <c r="N1368" s="49"/>
      <c r="O1368" s="48"/>
      <c r="P1368" s="48"/>
      <c r="Q1368" s="49"/>
      <c r="R1368" s="49"/>
      <c r="S1368" s="10"/>
      <c r="T1368" s="10"/>
      <c r="U1368" s="10"/>
      <c r="V1368" s="10"/>
      <c r="W1368" s="10"/>
      <c r="X1368" s="10"/>
      <c r="Y1368" s="10"/>
      <c r="Z1368" s="10"/>
      <c r="AA1368" s="10"/>
    </row>
    <row r="1369" hidden="1">
      <c r="A1369" s="47"/>
      <c r="B1369" s="47"/>
      <c r="C1369" s="48"/>
      <c r="D1369" s="48"/>
      <c r="E1369" s="48"/>
      <c r="F1369" s="48"/>
      <c r="G1369" s="48"/>
      <c r="H1369" s="49"/>
      <c r="I1369" s="49"/>
      <c r="J1369" s="49"/>
      <c r="K1369" s="49"/>
      <c r="L1369" s="49"/>
      <c r="M1369" s="49"/>
      <c r="N1369" s="49"/>
      <c r="O1369" s="48"/>
      <c r="P1369" s="48"/>
      <c r="Q1369" s="49"/>
      <c r="R1369" s="49"/>
      <c r="S1369" s="10"/>
      <c r="T1369" s="10"/>
      <c r="U1369" s="10"/>
      <c r="V1369" s="10"/>
      <c r="W1369" s="10"/>
      <c r="X1369" s="10"/>
      <c r="Y1369" s="10"/>
      <c r="Z1369" s="10"/>
      <c r="AA1369" s="10"/>
    </row>
    <row r="1370" hidden="1">
      <c r="A1370" s="47"/>
      <c r="B1370" s="47"/>
      <c r="C1370" s="48"/>
      <c r="D1370" s="48"/>
      <c r="E1370" s="48"/>
      <c r="F1370" s="48"/>
      <c r="G1370" s="48"/>
      <c r="H1370" s="49"/>
      <c r="I1370" s="49"/>
      <c r="J1370" s="49"/>
      <c r="K1370" s="49"/>
      <c r="L1370" s="49"/>
      <c r="M1370" s="49"/>
      <c r="N1370" s="49"/>
      <c r="O1370" s="48"/>
      <c r="P1370" s="48"/>
      <c r="Q1370" s="49"/>
      <c r="R1370" s="49"/>
      <c r="S1370" s="10"/>
      <c r="T1370" s="10"/>
      <c r="U1370" s="10"/>
      <c r="V1370" s="10"/>
      <c r="W1370" s="10"/>
      <c r="X1370" s="10"/>
      <c r="Y1370" s="10"/>
      <c r="Z1370" s="10"/>
      <c r="AA1370" s="10"/>
    </row>
    <row r="1371" hidden="1">
      <c r="A1371" s="47"/>
      <c r="B1371" s="47"/>
      <c r="C1371" s="48"/>
      <c r="D1371" s="48"/>
      <c r="E1371" s="48"/>
      <c r="F1371" s="48"/>
      <c r="G1371" s="48"/>
      <c r="H1371" s="49"/>
      <c r="I1371" s="49"/>
      <c r="J1371" s="49"/>
      <c r="K1371" s="49"/>
      <c r="L1371" s="49"/>
      <c r="M1371" s="49"/>
      <c r="N1371" s="49"/>
      <c r="O1371" s="48"/>
      <c r="P1371" s="48"/>
      <c r="Q1371" s="49"/>
      <c r="R1371" s="49"/>
      <c r="S1371" s="10"/>
      <c r="T1371" s="10"/>
      <c r="U1371" s="10"/>
      <c r="V1371" s="10"/>
      <c r="W1371" s="10"/>
      <c r="X1371" s="10"/>
      <c r="Y1371" s="10"/>
      <c r="Z1371" s="10"/>
      <c r="AA1371" s="10"/>
    </row>
    <row r="1372" hidden="1">
      <c r="A1372" s="47"/>
      <c r="B1372" s="47"/>
      <c r="C1372" s="48"/>
      <c r="D1372" s="48"/>
      <c r="E1372" s="48"/>
      <c r="F1372" s="48"/>
      <c r="G1372" s="48"/>
      <c r="H1372" s="49"/>
      <c r="I1372" s="49"/>
      <c r="J1372" s="49"/>
      <c r="K1372" s="49"/>
      <c r="L1372" s="49"/>
      <c r="M1372" s="49"/>
      <c r="N1372" s="49"/>
      <c r="O1372" s="48"/>
      <c r="P1372" s="48"/>
      <c r="Q1372" s="49"/>
      <c r="R1372" s="49"/>
      <c r="S1372" s="10"/>
      <c r="T1372" s="10"/>
      <c r="U1372" s="10"/>
      <c r="V1372" s="10"/>
      <c r="W1372" s="10"/>
      <c r="X1372" s="10"/>
      <c r="Y1372" s="10"/>
      <c r="Z1372" s="10"/>
      <c r="AA1372" s="10"/>
    </row>
    <row r="1373" hidden="1">
      <c r="A1373" s="47"/>
      <c r="B1373" s="47"/>
      <c r="C1373" s="48"/>
      <c r="D1373" s="48"/>
      <c r="E1373" s="48"/>
      <c r="F1373" s="48"/>
      <c r="G1373" s="48"/>
      <c r="H1373" s="49"/>
      <c r="I1373" s="49"/>
      <c r="J1373" s="49"/>
      <c r="K1373" s="49"/>
      <c r="L1373" s="49"/>
      <c r="M1373" s="49"/>
      <c r="N1373" s="49"/>
      <c r="O1373" s="48"/>
      <c r="P1373" s="48"/>
      <c r="Q1373" s="49"/>
      <c r="R1373" s="49"/>
      <c r="S1373" s="10"/>
      <c r="T1373" s="10"/>
      <c r="U1373" s="10"/>
      <c r="V1373" s="10"/>
      <c r="W1373" s="10"/>
      <c r="X1373" s="10"/>
      <c r="Y1373" s="10"/>
      <c r="Z1373" s="10"/>
      <c r="AA1373" s="10"/>
    </row>
    <row r="1374" hidden="1">
      <c r="A1374" s="47"/>
      <c r="B1374" s="47"/>
      <c r="C1374" s="48"/>
      <c r="D1374" s="48"/>
      <c r="E1374" s="48"/>
      <c r="F1374" s="48"/>
      <c r="G1374" s="48"/>
      <c r="H1374" s="49"/>
      <c r="I1374" s="49"/>
      <c r="J1374" s="49"/>
      <c r="K1374" s="49"/>
      <c r="L1374" s="49"/>
      <c r="M1374" s="49"/>
      <c r="N1374" s="49"/>
      <c r="O1374" s="48"/>
      <c r="P1374" s="48"/>
      <c r="Q1374" s="49"/>
      <c r="R1374" s="49"/>
      <c r="S1374" s="10"/>
      <c r="T1374" s="10"/>
      <c r="U1374" s="10"/>
      <c r="V1374" s="10"/>
      <c r="W1374" s="10"/>
      <c r="X1374" s="10"/>
      <c r="Y1374" s="10"/>
      <c r="Z1374" s="10"/>
      <c r="AA1374" s="10"/>
    </row>
    <row r="1375" hidden="1">
      <c r="A1375" s="47"/>
      <c r="B1375" s="47"/>
      <c r="C1375" s="48"/>
      <c r="D1375" s="48"/>
      <c r="E1375" s="48"/>
      <c r="F1375" s="48"/>
      <c r="G1375" s="48"/>
      <c r="H1375" s="49"/>
      <c r="I1375" s="49"/>
      <c r="J1375" s="49"/>
      <c r="K1375" s="49"/>
      <c r="L1375" s="49"/>
      <c r="M1375" s="49"/>
      <c r="N1375" s="49"/>
      <c r="O1375" s="48"/>
      <c r="P1375" s="48"/>
      <c r="Q1375" s="49"/>
      <c r="R1375" s="49"/>
      <c r="S1375" s="10"/>
      <c r="T1375" s="10"/>
      <c r="U1375" s="10"/>
      <c r="V1375" s="10"/>
      <c r="W1375" s="10"/>
      <c r="X1375" s="10"/>
      <c r="Y1375" s="10"/>
      <c r="Z1375" s="10"/>
      <c r="AA1375" s="10"/>
    </row>
    <row r="1376" hidden="1">
      <c r="A1376" s="47"/>
      <c r="B1376" s="47"/>
      <c r="C1376" s="48"/>
      <c r="D1376" s="48"/>
      <c r="E1376" s="48"/>
      <c r="F1376" s="48"/>
      <c r="G1376" s="48"/>
      <c r="H1376" s="49"/>
      <c r="I1376" s="49"/>
      <c r="J1376" s="49"/>
      <c r="K1376" s="49"/>
      <c r="L1376" s="49"/>
      <c r="M1376" s="49"/>
      <c r="N1376" s="49"/>
      <c r="O1376" s="48"/>
      <c r="P1376" s="48"/>
      <c r="Q1376" s="49"/>
      <c r="R1376" s="49"/>
      <c r="S1376" s="10"/>
      <c r="T1376" s="10"/>
      <c r="U1376" s="10"/>
      <c r="V1376" s="10"/>
      <c r="W1376" s="10"/>
      <c r="X1376" s="10"/>
      <c r="Y1376" s="10"/>
      <c r="Z1376" s="10"/>
      <c r="AA1376" s="10"/>
    </row>
    <row r="1377" hidden="1">
      <c r="A1377" s="47"/>
      <c r="B1377" s="47"/>
      <c r="C1377" s="48"/>
      <c r="D1377" s="48"/>
      <c r="E1377" s="48"/>
      <c r="F1377" s="48"/>
      <c r="G1377" s="48"/>
      <c r="H1377" s="49"/>
      <c r="I1377" s="49"/>
      <c r="J1377" s="49"/>
      <c r="K1377" s="49"/>
      <c r="L1377" s="49"/>
      <c r="M1377" s="49"/>
      <c r="N1377" s="49"/>
      <c r="O1377" s="48"/>
      <c r="P1377" s="48"/>
      <c r="Q1377" s="49"/>
      <c r="R1377" s="49"/>
      <c r="S1377" s="10"/>
      <c r="T1377" s="10"/>
      <c r="U1377" s="10"/>
      <c r="V1377" s="10"/>
      <c r="W1377" s="10"/>
      <c r="X1377" s="10"/>
      <c r="Y1377" s="10"/>
      <c r="Z1377" s="10"/>
      <c r="AA1377" s="10"/>
    </row>
    <row r="1378" hidden="1">
      <c r="A1378" s="47"/>
      <c r="B1378" s="47"/>
      <c r="C1378" s="48"/>
      <c r="D1378" s="48"/>
      <c r="E1378" s="48"/>
      <c r="F1378" s="48"/>
      <c r="G1378" s="48"/>
      <c r="H1378" s="49"/>
      <c r="I1378" s="49"/>
      <c r="J1378" s="49"/>
      <c r="K1378" s="49"/>
      <c r="L1378" s="49"/>
      <c r="M1378" s="49"/>
      <c r="N1378" s="49"/>
      <c r="O1378" s="48"/>
      <c r="P1378" s="48"/>
      <c r="Q1378" s="49"/>
      <c r="R1378" s="49"/>
      <c r="S1378" s="10"/>
      <c r="T1378" s="10"/>
      <c r="U1378" s="10"/>
      <c r="V1378" s="10"/>
      <c r="W1378" s="10"/>
      <c r="X1378" s="10"/>
      <c r="Y1378" s="10"/>
      <c r="Z1378" s="10"/>
      <c r="AA1378" s="10"/>
    </row>
    <row r="1379" hidden="1">
      <c r="A1379" s="47"/>
      <c r="B1379" s="47"/>
      <c r="C1379" s="48"/>
      <c r="D1379" s="48"/>
      <c r="E1379" s="48"/>
      <c r="F1379" s="48"/>
      <c r="G1379" s="48"/>
      <c r="H1379" s="49"/>
      <c r="I1379" s="49"/>
      <c r="J1379" s="49"/>
      <c r="K1379" s="49"/>
      <c r="L1379" s="49"/>
      <c r="M1379" s="49"/>
      <c r="N1379" s="49"/>
      <c r="O1379" s="48"/>
      <c r="P1379" s="48"/>
      <c r="Q1379" s="49"/>
      <c r="R1379" s="49"/>
      <c r="S1379" s="10"/>
      <c r="T1379" s="10"/>
      <c r="U1379" s="10"/>
      <c r="V1379" s="10"/>
      <c r="W1379" s="10"/>
      <c r="X1379" s="10"/>
      <c r="Y1379" s="10"/>
      <c r="Z1379" s="10"/>
      <c r="AA1379" s="10"/>
    </row>
    <row r="1380" hidden="1">
      <c r="A1380" s="47"/>
      <c r="B1380" s="47"/>
      <c r="C1380" s="48"/>
      <c r="D1380" s="48"/>
      <c r="E1380" s="48"/>
      <c r="F1380" s="48"/>
      <c r="G1380" s="48"/>
      <c r="H1380" s="49"/>
      <c r="I1380" s="49"/>
      <c r="J1380" s="49"/>
      <c r="K1380" s="49"/>
      <c r="L1380" s="49"/>
      <c r="M1380" s="49"/>
      <c r="N1380" s="49"/>
      <c r="O1380" s="48"/>
      <c r="P1380" s="48"/>
      <c r="Q1380" s="49"/>
      <c r="R1380" s="49"/>
      <c r="S1380" s="10"/>
      <c r="T1380" s="10"/>
      <c r="U1380" s="10"/>
      <c r="V1380" s="10"/>
      <c r="W1380" s="10"/>
      <c r="X1380" s="10"/>
      <c r="Y1380" s="10"/>
      <c r="Z1380" s="10"/>
      <c r="AA1380" s="10"/>
    </row>
    <row r="1381" hidden="1">
      <c r="A1381" s="47"/>
      <c r="B1381" s="47"/>
      <c r="C1381" s="48"/>
      <c r="D1381" s="48"/>
      <c r="E1381" s="48"/>
      <c r="F1381" s="48"/>
      <c r="G1381" s="48"/>
      <c r="H1381" s="49"/>
      <c r="I1381" s="49"/>
      <c r="J1381" s="49"/>
      <c r="K1381" s="49"/>
      <c r="L1381" s="49"/>
      <c r="M1381" s="49"/>
      <c r="N1381" s="49"/>
      <c r="O1381" s="48"/>
      <c r="P1381" s="48"/>
      <c r="Q1381" s="49"/>
      <c r="R1381" s="49"/>
      <c r="S1381" s="10"/>
      <c r="T1381" s="10"/>
      <c r="U1381" s="10"/>
      <c r="V1381" s="10"/>
      <c r="W1381" s="10"/>
      <c r="X1381" s="10"/>
      <c r="Y1381" s="10"/>
      <c r="Z1381" s="10"/>
      <c r="AA1381" s="10"/>
    </row>
    <row r="1382" hidden="1">
      <c r="A1382" s="47"/>
      <c r="B1382" s="47"/>
      <c r="C1382" s="48"/>
      <c r="D1382" s="48"/>
      <c r="E1382" s="48"/>
      <c r="F1382" s="48"/>
      <c r="G1382" s="48"/>
      <c r="H1382" s="49"/>
      <c r="I1382" s="49"/>
      <c r="J1382" s="49"/>
      <c r="K1382" s="49"/>
      <c r="L1382" s="49"/>
      <c r="M1382" s="49"/>
      <c r="N1382" s="49"/>
      <c r="O1382" s="48"/>
      <c r="P1382" s="48"/>
      <c r="Q1382" s="49"/>
      <c r="R1382" s="49"/>
      <c r="S1382" s="10"/>
      <c r="T1382" s="10"/>
      <c r="U1382" s="10"/>
      <c r="V1382" s="10"/>
      <c r="W1382" s="10"/>
      <c r="X1382" s="10"/>
      <c r="Y1382" s="10"/>
      <c r="Z1382" s="10"/>
      <c r="AA1382" s="10"/>
    </row>
    <row r="1383" hidden="1">
      <c r="A1383" s="47"/>
      <c r="B1383" s="47"/>
      <c r="C1383" s="48"/>
      <c r="D1383" s="48"/>
      <c r="E1383" s="48"/>
      <c r="F1383" s="48"/>
      <c r="G1383" s="48"/>
      <c r="H1383" s="49"/>
      <c r="I1383" s="49"/>
      <c r="J1383" s="49"/>
      <c r="K1383" s="49"/>
      <c r="L1383" s="49"/>
      <c r="M1383" s="49"/>
      <c r="N1383" s="49"/>
      <c r="O1383" s="48"/>
      <c r="P1383" s="48"/>
      <c r="Q1383" s="49"/>
      <c r="R1383" s="49"/>
      <c r="S1383" s="10"/>
      <c r="T1383" s="10"/>
      <c r="U1383" s="10"/>
      <c r="V1383" s="10"/>
      <c r="W1383" s="10"/>
      <c r="X1383" s="10"/>
      <c r="Y1383" s="10"/>
      <c r="Z1383" s="10"/>
      <c r="AA1383" s="10"/>
    </row>
    <row r="1384" hidden="1">
      <c r="A1384" s="47"/>
      <c r="B1384" s="47"/>
      <c r="C1384" s="48"/>
      <c r="D1384" s="48"/>
      <c r="E1384" s="48"/>
      <c r="F1384" s="48"/>
      <c r="G1384" s="48"/>
      <c r="H1384" s="49"/>
      <c r="I1384" s="49"/>
      <c r="J1384" s="49"/>
      <c r="K1384" s="49"/>
      <c r="L1384" s="49"/>
      <c r="M1384" s="49"/>
      <c r="N1384" s="49"/>
      <c r="O1384" s="48"/>
      <c r="P1384" s="48"/>
      <c r="Q1384" s="49"/>
      <c r="R1384" s="49"/>
      <c r="S1384" s="10"/>
      <c r="T1384" s="10"/>
      <c r="U1384" s="10"/>
      <c r="V1384" s="10"/>
      <c r="W1384" s="10"/>
      <c r="X1384" s="10"/>
      <c r="Y1384" s="10"/>
      <c r="Z1384" s="10"/>
      <c r="AA1384" s="10"/>
    </row>
    <row r="1385" hidden="1">
      <c r="A1385" s="47"/>
      <c r="B1385" s="47"/>
      <c r="C1385" s="48"/>
      <c r="D1385" s="48"/>
      <c r="E1385" s="48"/>
      <c r="F1385" s="48"/>
      <c r="G1385" s="48"/>
      <c r="H1385" s="49"/>
      <c r="I1385" s="49"/>
      <c r="J1385" s="49"/>
      <c r="K1385" s="49"/>
      <c r="L1385" s="49"/>
      <c r="M1385" s="49"/>
      <c r="N1385" s="49"/>
      <c r="O1385" s="48"/>
      <c r="P1385" s="48"/>
      <c r="Q1385" s="49"/>
      <c r="R1385" s="49"/>
      <c r="S1385" s="10"/>
      <c r="T1385" s="10"/>
      <c r="U1385" s="10"/>
      <c r="V1385" s="10"/>
      <c r="W1385" s="10"/>
      <c r="X1385" s="10"/>
      <c r="Y1385" s="10"/>
      <c r="Z1385" s="10"/>
      <c r="AA1385" s="10"/>
    </row>
    <row r="1386" hidden="1">
      <c r="A1386" s="47"/>
      <c r="B1386" s="47"/>
      <c r="C1386" s="48"/>
      <c r="D1386" s="48"/>
      <c r="E1386" s="48"/>
      <c r="F1386" s="48"/>
      <c r="G1386" s="48"/>
      <c r="H1386" s="49"/>
      <c r="I1386" s="49"/>
      <c r="J1386" s="49"/>
      <c r="K1386" s="49"/>
      <c r="L1386" s="49"/>
      <c r="M1386" s="49"/>
      <c r="N1386" s="49"/>
      <c r="O1386" s="48"/>
      <c r="P1386" s="48"/>
      <c r="Q1386" s="49"/>
      <c r="R1386" s="49"/>
      <c r="S1386" s="10"/>
      <c r="T1386" s="10"/>
      <c r="U1386" s="10"/>
      <c r="V1386" s="10"/>
      <c r="W1386" s="10"/>
      <c r="X1386" s="10"/>
      <c r="Y1386" s="10"/>
      <c r="Z1386" s="10"/>
      <c r="AA1386" s="10"/>
    </row>
    <row r="1387" hidden="1">
      <c r="A1387" s="47"/>
      <c r="B1387" s="47"/>
      <c r="C1387" s="48"/>
      <c r="D1387" s="48"/>
      <c r="E1387" s="48"/>
      <c r="F1387" s="48"/>
      <c r="G1387" s="48"/>
      <c r="H1387" s="49"/>
      <c r="I1387" s="49"/>
      <c r="J1387" s="49"/>
      <c r="K1387" s="49"/>
      <c r="L1387" s="49"/>
      <c r="M1387" s="49"/>
      <c r="N1387" s="49"/>
      <c r="O1387" s="48"/>
      <c r="P1387" s="48"/>
      <c r="Q1387" s="49"/>
      <c r="R1387" s="49"/>
      <c r="S1387" s="10"/>
      <c r="T1387" s="10"/>
      <c r="U1387" s="10"/>
      <c r="V1387" s="10"/>
      <c r="W1387" s="10"/>
      <c r="X1387" s="10"/>
      <c r="Y1387" s="10"/>
      <c r="Z1387" s="10"/>
      <c r="AA1387" s="10"/>
    </row>
    <row r="1388" hidden="1">
      <c r="A1388" s="47"/>
      <c r="B1388" s="47"/>
      <c r="C1388" s="48"/>
      <c r="D1388" s="48"/>
      <c r="E1388" s="48"/>
      <c r="F1388" s="48"/>
      <c r="G1388" s="48"/>
      <c r="H1388" s="49"/>
      <c r="I1388" s="49"/>
      <c r="J1388" s="49"/>
      <c r="K1388" s="49"/>
      <c r="L1388" s="49"/>
      <c r="M1388" s="49"/>
      <c r="N1388" s="49"/>
      <c r="O1388" s="48"/>
      <c r="P1388" s="48"/>
      <c r="Q1388" s="49"/>
      <c r="R1388" s="49"/>
      <c r="S1388" s="10"/>
      <c r="T1388" s="10"/>
      <c r="U1388" s="10"/>
      <c r="V1388" s="10"/>
      <c r="W1388" s="10"/>
      <c r="X1388" s="10"/>
      <c r="Y1388" s="10"/>
      <c r="Z1388" s="10"/>
      <c r="AA1388" s="10"/>
    </row>
    <row r="1389" hidden="1">
      <c r="A1389" s="47"/>
      <c r="B1389" s="47"/>
      <c r="C1389" s="48"/>
      <c r="D1389" s="48"/>
      <c r="E1389" s="48"/>
      <c r="F1389" s="48"/>
      <c r="G1389" s="48"/>
      <c r="H1389" s="49"/>
      <c r="I1389" s="49"/>
      <c r="J1389" s="49"/>
      <c r="K1389" s="49"/>
      <c r="L1389" s="49"/>
      <c r="M1389" s="49"/>
      <c r="N1389" s="49"/>
      <c r="O1389" s="48"/>
      <c r="P1389" s="48"/>
      <c r="Q1389" s="49"/>
      <c r="R1389" s="49"/>
      <c r="S1389" s="10"/>
      <c r="T1389" s="10"/>
      <c r="U1389" s="10"/>
      <c r="V1389" s="10"/>
      <c r="W1389" s="10"/>
      <c r="X1389" s="10"/>
      <c r="Y1389" s="10"/>
      <c r="Z1389" s="10"/>
      <c r="AA1389" s="10"/>
    </row>
    <row r="1390" hidden="1">
      <c r="A1390" s="47"/>
      <c r="B1390" s="47"/>
      <c r="C1390" s="48"/>
      <c r="D1390" s="48"/>
      <c r="E1390" s="48"/>
      <c r="F1390" s="48"/>
      <c r="G1390" s="48"/>
      <c r="H1390" s="49"/>
      <c r="I1390" s="49"/>
      <c r="J1390" s="49"/>
      <c r="K1390" s="49"/>
      <c r="L1390" s="49"/>
      <c r="M1390" s="49"/>
      <c r="N1390" s="49"/>
      <c r="O1390" s="48"/>
      <c r="P1390" s="48"/>
      <c r="Q1390" s="49"/>
      <c r="R1390" s="49"/>
      <c r="S1390" s="10"/>
      <c r="T1390" s="10"/>
      <c r="U1390" s="10"/>
      <c r="V1390" s="10"/>
      <c r="W1390" s="10"/>
      <c r="X1390" s="10"/>
      <c r="Y1390" s="10"/>
      <c r="Z1390" s="10"/>
      <c r="AA1390" s="10"/>
    </row>
    <row r="1391" hidden="1">
      <c r="A1391" s="47"/>
      <c r="B1391" s="47"/>
      <c r="C1391" s="48"/>
      <c r="D1391" s="48"/>
      <c r="E1391" s="48"/>
      <c r="F1391" s="48"/>
      <c r="G1391" s="48"/>
      <c r="H1391" s="49"/>
      <c r="I1391" s="49"/>
      <c r="J1391" s="49"/>
      <c r="K1391" s="49"/>
      <c r="L1391" s="49"/>
      <c r="M1391" s="49"/>
      <c r="N1391" s="49"/>
      <c r="O1391" s="48"/>
      <c r="P1391" s="48"/>
      <c r="Q1391" s="49"/>
      <c r="R1391" s="49"/>
      <c r="S1391" s="10"/>
      <c r="T1391" s="10"/>
      <c r="U1391" s="10"/>
      <c r="V1391" s="10"/>
      <c r="W1391" s="10"/>
      <c r="X1391" s="10"/>
      <c r="Y1391" s="10"/>
      <c r="Z1391" s="10"/>
      <c r="AA1391" s="10"/>
    </row>
    <row r="1392" hidden="1">
      <c r="A1392" s="47"/>
      <c r="B1392" s="47"/>
      <c r="C1392" s="48"/>
      <c r="D1392" s="48"/>
      <c r="E1392" s="48"/>
      <c r="F1392" s="48"/>
      <c r="G1392" s="48"/>
      <c r="H1392" s="49"/>
      <c r="I1392" s="49"/>
      <c r="J1392" s="49"/>
      <c r="K1392" s="49"/>
      <c r="L1392" s="49"/>
      <c r="M1392" s="49"/>
      <c r="N1392" s="49"/>
      <c r="O1392" s="48"/>
      <c r="P1392" s="48"/>
      <c r="Q1392" s="49"/>
      <c r="R1392" s="49"/>
      <c r="S1392" s="10"/>
      <c r="T1392" s="10"/>
      <c r="U1392" s="10"/>
      <c r="V1392" s="10"/>
      <c r="W1392" s="10"/>
      <c r="X1392" s="10"/>
      <c r="Y1392" s="10"/>
      <c r="Z1392" s="10"/>
      <c r="AA1392" s="10"/>
    </row>
    <row r="1393" hidden="1">
      <c r="A1393" s="47"/>
      <c r="B1393" s="47"/>
      <c r="C1393" s="48"/>
      <c r="D1393" s="48"/>
      <c r="E1393" s="48"/>
      <c r="F1393" s="48"/>
      <c r="G1393" s="48"/>
      <c r="H1393" s="49"/>
      <c r="I1393" s="49"/>
      <c r="J1393" s="49"/>
      <c r="K1393" s="49"/>
      <c r="L1393" s="49"/>
      <c r="M1393" s="49"/>
      <c r="N1393" s="49"/>
      <c r="O1393" s="48"/>
      <c r="P1393" s="48"/>
      <c r="Q1393" s="49"/>
      <c r="R1393" s="49"/>
      <c r="S1393" s="10"/>
      <c r="T1393" s="10"/>
      <c r="U1393" s="10"/>
      <c r="V1393" s="10"/>
      <c r="W1393" s="10"/>
      <c r="X1393" s="10"/>
      <c r="Y1393" s="10"/>
      <c r="Z1393" s="10"/>
      <c r="AA1393" s="10"/>
    </row>
    <row r="1394" hidden="1">
      <c r="A1394" s="47"/>
      <c r="B1394" s="47"/>
      <c r="C1394" s="48"/>
      <c r="D1394" s="48"/>
      <c r="E1394" s="48"/>
      <c r="F1394" s="48"/>
      <c r="G1394" s="48"/>
      <c r="H1394" s="49"/>
      <c r="I1394" s="49"/>
      <c r="J1394" s="49"/>
      <c r="K1394" s="49"/>
      <c r="L1394" s="49"/>
      <c r="M1394" s="49"/>
      <c r="N1394" s="49"/>
      <c r="O1394" s="48"/>
      <c r="P1394" s="48"/>
      <c r="Q1394" s="49"/>
      <c r="R1394" s="49"/>
      <c r="S1394" s="10"/>
      <c r="T1394" s="10"/>
      <c r="U1394" s="10"/>
      <c r="V1394" s="10"/>
      <c r="W1394" s="10"/>
      <c r="X1394" s="10"/>
      <c r="Y1394" s="10"/>
      <c r="Z1394" s="10"/>
      <c r="AA1394" s="10"/>
    </row>
    <row r="1395" hidden="1">
      <c r="A1395" s="47"/>
      <c r="B1395" s="47"/>
      <c r="C1395" s="48"/>
      <c r="D1395" s="48"/>
      <c r="E1395" s="48"/>
      <c r="F1395" s="48"/>
      <c r="G1395" s="48"/>
      <c r="H1395" s="49"/>
      <c r="I1395" s="49"/>
      <c r="J1395" s="49"/>
      <c r="K1395" s="49"/>
      <c r="L1395" s="49"/>
      <c r="M1395" s="49"/>
      <c r="N1395" s="49"/>
      <c r="O1395" s="48"/>
      <c r="P1395" s="48"/>
      <c r="Q1395" s="49"/>
      <c r="R1395" s="49"/>
      <c r="S1395" s="10"/>
      <c r="T1395" s="10"/>
      <c r="U1395" s="10"/>
      <c r="V1395" s="10"/>
      <c r="W1395" s="10"/>
      <c r="X1395" s="10"/>
      <c r="Y1395" s="10"/>
      <c r="Z1395" s="10"/>
      <c r="AA1395" s="10"/>
    </row>
    <row r="1396" hidden="1">
      <c r="A1396" s="47"/>
      <c r="B1396" s="47"/>
      <c r="C1396" s="48"/>
      <c r="D1396" s="48"/>
      <c r="E1396" s="48"/>
      <c r="F1396" s="48"/>
      <c r="G1396" s="48"/>
      <c r="H1396" s="49"/>
      <c r="I1396" s="49"/>
      <c r="J1396" s="49"/>
      <c r="K1396" s="49"/>
      <c r="L1396" s="49"/>
      <c r="M1396" s="49"/>
      <c r="N1396" s="49"/>
      <c r="O1396" s="48"/>
      <c r="P1396" s="48"/>
      <c r="Q1396" s="49"/>
      <c r="R1396" s="49"/>
      <c r="S1396" s="10"/>
      <c r="T1396" s="10"/>
      <c r="U1396" s="10"/>
      <c r="V1396" s="10"/>
      <c r="W1396" s="10"/>
      <c r="X1396" s="10"/>
      <c r="Y1396" s="10"/>
      <c r="Z1396" s="10"/>
      <c r="AA1396" s="10"/>
    </row>
    <row r="1397" hidden="1">
      <c r="A1397" s="47"/>
      <c r="B1397" s="47"/>
      <c r="C1397" s="48"/>
      <c r="D1397" s="48"/>
      <c r="E1397" s="48"/>
      <c r="F1397" s="48"/>
      <c r="G1397" s="48"/>
      <c r="H1397" s="49"/>
      <c r="I1397" s="49"/>
      <c r="J1397" s="49"/>
      <c r="K1397" s="49"/>
      <c r="L1397" s="49"/>
      <c r="M1397" s="49"/>
      <c r="N1397" s="49"/>
      <c r="O1397" s="48"/>
      <c r="P1397" s="48"/>
      <c r="Q1397" s="49"/>
      <c r="R1397" s="49"/>
      <c r="S1397" s="10"/>
      <c r="T1397" s="10"/>
      <c r="U1397" s="10"/>
      <c r="V1397" s="10"/>
      <c r="W1397" s="10"/>
      <c r="X1397" s="10"/>
      <c r="Y1397" s="10"/>
      <c r="Z1397" s="10"/>
      <c r="AA1397" s="10"/>
    </row>
    <row r="1398" hidden="1">
      <c r="A1398" s="47"/>
      <c r="B1398" s="47"/>
      <c r="C1398" s="48"/>
      <c r="D1398" s="48"/>
      <c r="E1398" s="48"/>
      <c r="F1398" s="48"/>
      <c r="G1398" s="48"/>
      <c r="H1398" s="49"/>
      <c r="I1398" s="49"/>
      <c r="J1398" s="49"/>
      <c r="K1398" s="49"/>
      <c r="L1398" s="49"/>
      <c r="M1398" s="49"/>
      <c r="N1398" s="49"/>
      <c r="O1398" s="48"/>
      <c r="P1398" s="48"/>
      <c r="Q1398" s="49"/>
      <c r="R1398" s="49"/>
      <c r="S1398" s="10"/>
      <c r="T1398" s="10"/>
      <c r="U1398" s="10"/>
      <c r="V1398" s="10"/>
      <c r="W1398" s="10"/>
      <c r="X1398" s="10"/>
      <c r="Y1398" s="10"/>
      <c r="Z1398" s="10"/>
      <c r="AA1398" s="10"/>
    </row>
    <row r="1399" hidden="1">
      <c r="A1399" s="47"/>
      <c r="B1399" s="47"/>
      <c r="C1399" s="48"/>
      <c r="D1399" s="48"/>
      <c r="E1399" s="48"/>
      <c r="F1399" s="48"/>
      <c r="G1399" s="48"/>
      <c r="H1399" s="49"/>
      <c r="I1399" s="49"/>
      <c r="J1399" s="49"/>
      <c r="K1399" s="49"/>
      <c r="L1399" s="49"/>
      <c r="M1399" s="49"/>
      <c r="N1399" s="49"/>
      <c r="O1399" s="48"/>
      <c r="P1399" s="48"/>
      <c r="Q1399" s="49"/>
      <c r="R1399" s="49"/>
      <c r="S1399" s="10"/>
      <c r="T1399" s="10"/>
      <c r="U1399" s="10"/>
      <c r="V1399" s="10"/>
      <c r="W1399" s="10"/>
      <c r="X1399" s="10"/>
      <c r="Y1399" s="10"/>
      <c r="Z1399" s="10"/>
      <c r="AA1399" s="10"/>
    </row>
    <row r="1400" hidden="1">
      <c r="A1400" s="47"/>
      <c r="B1400" s="47"/>
      <c r="C1400" s="48"/>
      <c r="D1400" s="48"/>
      <c r="E1400" s="48"/>
      <c r="F1400" s="48"/>
      <c r="G1400" s="48"/>
      <c r="H1400" s="49"/>
      <c r="I1400" s="49"/>
      <c r="J1400" s="49"/>
      <c r="K1400" s="49"/>
      <c r="L1400" s="49"/>
      <c r="M1400" s="49"/>
      <c r="N1400" s="49"/>
      <c r="O1400" s="48"/>
      <c r="P1400" s="48"/>
      <c r="Q1400" s="49"/>
      <c r="R1400" s="49"/>
      <c r="S1400" s="10"/>
      <c r="T1400" s="10"/>
      <c r="U1400" s="10"/>
      <c r="V1400" s="10"/>
      <c r="W1400" s="10"/>
      <c r="X1400" s="10"/>
      <c r="Y1400" s="10"/>
      <c r="Z1400" s="10"/>
      <c r="AA1400" s="10"/>
    </row>
    <row r="1401" hidden="1">
      <c r="A1401" s="47"/>
      <c r="B1401" s="47"/>
      <c r="C1401" s="48"/>
      <c r="D1401" s="48"/>
      <c r="E1401" s="48"/>
      <c r="F1401" s="48"/>
      <c r="G1401" s="48"/>
      <c r="H1401" s="49"/>
      <c r="I1401" s="49"/>
      <c r="J1401" s="49"/>
      <c r="K1401" s="49"/>
      <c r="L1401" s="49"/>
      <c r="M1401" s="49"/>
      <c r="N1401" s="49"/>
      <c r="O1401" s="48"/>
      <c r="P1401" s="48"/>
      <c r="Q1401" s="49"/>
      <c r="R1401" s="49"/>
      <c r="S1401" s="10"/>
      <c r="T1401" s="10"/>
      <c r="U1401" s="10"/>
      <c r="V1401" s="10"/>
      <c r="W1401" s="10"/>
      <c r="X1401" s="10"/>
      <c r="Y1401" s="10"/>
      <c r="Z1401" s="10"/>
      <c r="AA1401" s="10"/>
    </row>
    <row r="1402" hidden="1">
      <c r="A1402" s="47"/>
      <c r="B1402" s="47"/>
      <c r="C1402" s="48"/>
      <c r="D1402" s="48"/>
      <c r="E1402" s="48"/>
      <c r="F1402" s="48"/>
      <c r="G1402" s="48"/>
      <c r="H1402" s="49"/>
      <c r="I1402" s="49"/>
      <c r="J1402" s="49"/>
      <c r="K1402" s="49"/>
      <c r="L1402" s="49"/>
      <c r="M1402" s="49"/>
      <c r="N1402" s="49"/>
      <c r="O1402" s="48"/>
      <c r="P1402" s="48"/>
      <c r="Q1402" s="49"/>
      <c r="R1402" s="49"/>
      <c r="S1402" s="10"/>
      <c r="T1402" s="10"/>
      <c r="U1402" s="10"/>
      <c r="V1402" s="10"/>
      <c r="W1402" s="10"/>
      <c r="X1402" s="10"/>
      <c r="Y1402" s="10"/>
      <c r="Z1402" s="10"/>
      <c r="AA1402" s="10"/>
    </row>
    <row r="1403" hidden="1">
      <c r="A1403" s="47"/>
      <c r="B1403" s="47"/>
      <c r="C1403" s="48"/>
      <c r="D1403" s="48"/>
      <c r="E1403" s="48"/>
      <c r="F1403" s="48"/>
      <c r="G1403" s="48"/>
      <c r="H1403" s="49"/>
      <c r="I1403" s="49"/>
      <c r="J1403" s="49"/>
      <c r="K1403" s="49"/>
      <c r="L1403" s="49"/>
      <c r="M1403" s="49"/>
      <c r="N1403" s="49"/>
      <c r="O1403" s="48"/>
      <c r="P1403" s="48"/>
      <c r="Q1403" s="49"/>
      <c r="R1403" s="49"/>
      <c r="S1403" s="10"/>
      <c r="T1403" s="10"/>
      <c r="U1403" s="10"/>
      <c r="V1403" s="10"/>
      <c r="W1403" s="10"/>
      <c r="X1403" s="10"/>
      <c r="Y1403" s="10"/>
      <c r="Z1403" s="10"/>
      <c r="AA1403" s="10"/>
    </row>
    <row r="1404" hidden="1">
      <c r="A1404" s="47"/>
      <c r="B1404" s="47"/>
      <c r="C1404" s="48"/>
      <c r="D1404" s="48"/>
      <c r="E1404" s="48"/>
      <c r="F1404" s="48"/>
      <c r="G1404" s="48"/>
      <c r="H1404" s="49"/>
      <c r="I1404" s="49"/>
      <c r="J1404" s="49"/>
      <c r="K1404" s="49"/>
      <c r="L1404" s="49"/>
      <c r="M1404" s="49"/>
      <c r="N1404" s="49"/>
      <c r="O1404" s="48"/>
      <c r="P1404" s="48"/>
      <c r="Q1404" s="49"/>
      <c r="R1404" s="49"/>
      <c r="S1404" s="10"/>
      <c r="T1404" s="10"/>
      <c r="U1404" s="10"/>
      <c r="V1404" s="10"/>
      <c r="W1404" s="10"/>
      <c r="X1404" s="10"/>
      <c r="Y1404" s="10"/>
      <c r="Z1404" s="10"/>
      <c r="AA1404" s="10"/>
    </row>
    <row r="1405" hidden="1">
      <c r="A1405" s="47"/>
      <c r="B1405" s="47"/>
      <c r="C1405" s="48"/>
      <c r="D1405" s="48"/>
      <c r="E1405" s="48"/>
      <c r="F1405" s="48"/>
      <c r="G1405" s="48"/>
      <c r="H1405" s="49"/>
      <c r="I1405" s="49"/>
      <c r="J1405" s="49"/>
      <c r="K1405" s="49"/>
      <c r="L1405" s="49"/>
      <c r="M1405" s="49"/>
      <c r="N1405" s="49"/>
      <c r="O1405" s="48"/>
      <c r="P1405" s="48"/>
      <c r="Q1405" s="49"/>
      <c r="R1405" s="49"/>
      <c r="S1405" s="10"/>
      <c r="T1405" s="10"/>
      <c r="U1405" s="10"/>
      <c r="V1405" s="10"/>
      <c r="W1405" s="10"/>
      <c r="X1405" s="10"/>
      <c r="Y1405" s="10"/>
      <c r="Z1405" s="10"/>
      <c r="AA1405" s="10"/>
    </row>
    <row r="1406" hidden="1">
      <c r="A1406" s="47"/>
      <c r="B1406" s="47"/>
      <c r="C1406" s="48"/>
      <c r="D1406" s="48"/>
      <c r="E1406" s="48"/>
      <c r="F1406" s="48"/>
      <c r="G1406" s="48"/>
      <c r="H1406" s="49"/>
      <c r="I1406" s="49"/>
      <c r="J1406" s="49"/>
      <c r="K1406" s="49"/>
      <c r="L1406" s="49"/>
      <c r="M1406" s="49"/>
      <c r="N1406" s="49"/>
      <c r="O1406" s="48"/>
      <c r="P1406" s="48"/>
      <c r="Q1406" s="49"/>
      <c r="R1406" s="49"/>
      <c r="S1406" s="10"/>
      <c r="T1406" s="10"/>
      <c r="U1406" s="10"/>
      <c r="V1406" s="10"/>
      <c r="W1406" s="10"/>
      <c r="X1406" s="10"/>
      <c r="Y1406" s="10"/>
      <c r="Z1406" s="10"/>
      <c r="AA1406" s="10"/>
    </row>
    <row r="1407" hidden="1">
      <c r="A1407" s="47"/>
      <c r="B1407" s="47"/>
      <c r="C1407" s="48"/>
      <c r="D1407" s="48"/>
      <c r="E1407" s="48"/>
      <c r="F1407" s="48"/>
      <c r="G1407" s="48"/>
      <c r="H1407" s="49"/>
      <c r="I1407" s="49"/>
      <c r="J1407" s="49"/>
      <c r="K1407" s="49"/>
      <c r="L1407" s="49"/>
      <c r="M1407" s="49"/>
      <c r="N1407" s="49"/>
      <c r="O1407" s="48"/>
      <c r="P1407" s="48"/>
      <c r="Q1407" s="49"/>
      <c r="R1407" s="49"/>
      <c r="S1407" s="10"/>
      <c r="T1407" s="10"/>
      <c r="U1407" s="10"/>
      <c r="V1407" s="10"/>
      <c r="W1407" s="10"/>
      <c r="X1407" s="10"/>
      <c r="Y1407" s="10"/>
      <c r="Z1407" s="10"/>
      <c r="AA1407" s="10"/>
    </row>
    <row r="1408" hidden="1">
      <c r="A1408" s="47"/>
      <c r="B1408" s="47"/>
      <c r="C1408" s="48"/>
      <c r="D1408" s="48"/>
      <c r="E1408" s="48"/>
      <c r="F1408" s="48"/>
      <c r="G1408" s="48"/>
      <c r="H1408" s="49"/>
      <c r="I1408" s="49"/>
      <c r="J1408" s="49"/>
      <c r="K1408" s="49"/>
      <c r="L1408" s="49"/>
      <c r="M1408" s="49"/>
      <c r="N1408" s="49"/>
      <c r="O1408" s="48"/>
      <c r="P1408" s="48"/>
      <c r="Q1408" s="49"/>
      <c r="R1408" s="49"/>
      <c r="S1408" s="10"/>
      <c r="T1408" s="10"/>
      <c r="U1408" s="10"/>
      <c r="V1408" s="10"/>
      <c r="W1408" s="10"/>
      <c r="X1408" s="10"/>
      <c r="Y1408" s="10"/>
      <c r="Z1408" s="10"/>
      <c r="AA1408" s="10"/>
    </row>
    <row r="1409" hidden="1">
      <c r="A1409" s="47"/>
      <c r="B1409" s="47"/>
      <c r="C1409" s="48"/>
      <c r="D1409" s="48"/>
      <c r="E1409" s="48"/>
      <c r="F1409" s="48"/>
      <c r="G1409" s="48"/>
      <c r="H1409" s="49"/>
      <c r="I1409" s="49"/>
      <c r="J1409" s="49"/>
      <c r="K1409" s="49"/>
      <c r="L1409" s="49"/>
      <c r="M1409" s="49"/>
      <c r="N1409" s="49"/>
      <c r="O1409" s="48"/>
      <c r="P1409" s="48"/>
      <c r="Q1409" s="49"/>
      <c r="R1409" s="49"/>
      <c r="S1409" s="10"/>
      <c r="T1409" s="10"/>
      <c r="U1409" s="10"/>
      <c r="V1409" s="10"/>
      <c r="W1409" s="10"/>
      <c r="X1409" s="10"/>
      <c r="Y1409" s="10"/>
      <c r="Z1409" s="10"/>
      <c r="AA1409" s="10"/>
    </row>
    <row r="1410" hidden="1">
      <c r="A1410" s="47"/>
      <c r="B1410" s="47"/>
      <c r="C1410" s="48"/>
      <c r="D1410" s="48"/>
      <c r="E1410" s="48"/>
      <c r="F1410" s="48"/>
      <c r="G1410" s="48"/>
      <c r="H1410" s="49"/>
      <c r="I1410" s="49"/>
      <c r="J1410" s="49"/>
      <c r="K1410" s="49"/>
      <c r="L1410" s="49"/>
      <c r="M1410" s="49"/>
      <c r="N1410" s="49"/>
      <c r="O1410" s="48"/>
      <c r="P1410" s="48"/>
      <c r="Q1410" s="49"/>
      <c r="R1410" s="49"/>
      <c r="S1410" s="10"/>
      <c r="T1410" s="10"/>
      <c r="U1410" s="10"/>
      <c r="V1410" s="10"/>
      <c r="W1410" s="10"/>
      <c r="X1410" s="10"/>
      <c r="Y1410" s="10"/>
      <c r="Z1410" s="10"/>
      <c r="AA1410" s="10"/>
    </row>
    <row r="1411" hidden="1">
      <c r="A1411" s="47"/>
      <c r="B1411" s="47"/>
      <c r="C1411" s="48"/>
      <c r="D1411" s="48"/>
      <c r="E1411" s="48"/>
      <c r="F1411" s="48"/>
      <c r="G1411" s="48"/>
      <c r="H1411" s="49"/>
      <c r="I1411" s="49"/>
      <c r="J1411" s="49"/>
      <c r="K1411" s="49"/>
      <c r="L1411" s="49"/>
      <c r="M1411" s="49"/>
      <c r="N1411" s="49"/>
      <c r="O1411" s="48"/>
      <c r="P1411" s="48"/>
      <c r="Q1411" s="49"/>
      <c r="R1411" s="49"/>
      <c r="S1411" s="10"/>
      <c r="T1411" s="10"/>
      <c r="U1411" s="10"/>
      <c r="V1411" s="10"/>
      <c r="W1411" s="10"/>
      <c r="X1411" s="10"/>
      <c r="Y1411" s="10"/>
      <c r="Z1411" s="10"/>
      <c r="AA1411" s="10"/>
    </row>
    <row r="1412" hidden="1">
      <c r="A1412" s="47"/>
      <c r="B1412" s="47"/>
      <c r="C1412" s="48"/>
      <c r="D1412" s="48"/>
      <c r="E1412" s="48"/>
      <c r="F1412" s="48"/>
      <c r="G1412" s="48"/>
      <c r="H1412" s="49"/>
      <c r="I1412" s="49"/>
      <c r="J1412" s="49"/>
      <c r="K1412" s="49"/>
      <c r="L1412" s="49"/>
      <c r="M1412" s="49"/>
      <c r="N1412" s="49"/>
      <c r="O1412" s="48"/>
      <c r="P1412" s="48"/>
      <c r="Q1412" s="49"/>
      <c r="R1412" s="49"/>
      <c r="S1412" s="10"/>
      <c r="T1412" s="10"/>
      <c r="U1412" s="10"/>
      <c r="V1412" s="10"/>
      <c r="W1412" s="10"/>
      <c r="X1412" s="10"/>
      <c r="Y1412" s="10"/>
      <c r="Z1412" s="10"/>
      <c r="AA1412" s="10"/>
    </row>
    <row r="1413" hidden="1">
      <c r="A1413" s="47"/>
      <c r="B1413" s="47"/>
      <c r="C1413" s="48"/>
      <c r="D1413" s="48"/>
      <c r="E1413" s="48"/>
      <c r="F1413" s="48"/>
      <c r="G1413" s="48"/>
      <c r="H1413" s="49"/>
      <c r="I1413" s="49"/>
      <c r="J1413" s="49"/>
      <c r="K1413" s="49"/>
      <c r="L1413" s="49"/>
      <c r="M1413" s="49"/>
      <c r="N1413" s="49"/>
      <c r="O1413" s="48"/>
      <c r="P1413" s="48"/>
      <c r="Q1413" s="49"/>
      <c r="R1413" s="49"/>
      <c r="S1413" s="10"/>
      <c r="T1413" s="10"/>
      <c r="U1413" s="10"/>
      <c r="V1413" s="10"/>
      <c r="W1413" s="10"/>
      <c r="X1413" s="10"/>
      <c r="Y1413" s="10"/>
      <c r="Z1413" s="10"/>
      <c r="AA1413" s="10"/>
    </row>
    <row r="1414" hidden="1">
      <c r="A1414" s="47"/>
      <c r="B1414" s="47"/>
      <c r="C1414" s="48"/>
      <c r="D1414" s="48"/>
      <c r="E1414" s="48"/>
      <c r="F1414" s="48"/>
      <c r="G1414" s="48"/>
      <c r="H1414" s="49"/>
      <c r="I1414" s="49"/>
      <c r="J1414" s="49"/>
      <c r="K1414" s="49"/>
      <c r="L1414" s="49"/>
      <c r="M1414" s="49"/>
      <c r="N1414" s="49"/>
      <c r="O1414" s="48"/>
      <c r="P1414" s="48"/>
      <c r="Q1414" s="49"/>
      <c r="R1414" s="49"/>
      <c r="S1414" s="10"/>
      <c r="T1414" s="10"/>
      <c r="U1414" s="10"/>
      <c r="V1414" s="10"/>
      <c r="W1414" s="10"/>
      <c r="X1414" s="10"/>
      <c r="Y1414" s="10"/>
      <c r="Z1414" s="10"/>
      <c r="AA1414" s="10"/>
    </row>
    <row r="1415" hidden="1">
      <c r="A1415" s="47"/>
      <c r="B1415" s="47"/>
      <c r="C1415" s="48"/>
      <c r="D1415" s="48"/>
      <c r="E1415" s="48"/>
      <c r="F1415" s="48"/>
      <c r="G1415" s="48"/>
      <c r="H1415" s="49"/>
      <c r="I1415" s="49"/>
      <c r="J1415" s="49"/>
      <c r="K1415" s="49"/>
      <c r="L1415" s="49"/>
      <c r="M1415" s="49"/>
      <c r="N1415" s="49"/>
      <c r="O1415" s="48"/>
      <c r="P1415" s="48"/>
      <c r="Q1415" s="49"/>
      <c r="R1415" s="49"/>
      <c r="S1415" s="10"/>
      <c r="T1415" s="10"/>
      <c r="U1415" s="10"/>
      <c r="V1415" s="10"/>
      <c r="W1415" s="10"/>
      <c r="X1415" s="10"/>
      <c r="Y1415" s="10"/>
      <c r="Z1415" s="10"/>
      <c r="AA1415" s="10"/>
    </row>
    <row r="1416" hidden="1">
      <c r="A1416" s="47"/>
      <c r="B1416" s="47"/>
      <c r="C1416" s="48"/>
      <c r="D1416" s="48"/>
      <c r="E1416" s="48"/>
      <c r="F1416" s="48"/>
      <c r="G1416" s="48"/>
      <c r="H1416" s="49"/>
      <c r="I1416" s="49"/>
      <c r="J1416" s="49"/>
      <c r="K1416" s="49"/>
      <c r="L1416" s="49"/>
      <c r="M1416" s="49"/>
      <c r="N1416" s="49"/>
      <c r="O1416" s="48"/>
      <c r="P1416" s="48"/>
      <c r="Q1416" s="49"/>
      <c r="R1416" s="49"/>
      <c r="S1416" s="10"/>
      <c r="T1416" s="10"/>
      <c r="U1416" s="10"/>
      <c r="V1416" s="10"/>
      <c r="W1416" s="10"/>
      <c r="X1416" s="10"/>
      <c r="Y1416" s="10"/>
      <c r="Z1416" s="10"/>
      <c r="AA1416" s="10"/>
    </row>
    <row r="1417" hidden="1">
      <c r="A1417" s="47"/>
      <c r="B1417" s="47"/>
      <c r="C1417" s="48"/>
      <c r="D1417" s="48"/>
      <c r="E1417" s="48"/>
      <c r="F1417" s="48"/>
      <c r="G1417" s="48"/>
      <c r="H1417" s="49"/>
      <c r="I1417" s="49"/>
      <c r="J1417" s="49"/>
      <c r="K1417" s="49"/>
      <c r="L1417" s="49"/>
      <c r="M1417" s="49"/>
      <c r="N1417" s="49"/>
      <c r="O1417" s="48"/>
      <c r="P1417" s="48"/>
      <c r="Q1417" s="49"/>
      <c r="R1417" s="49"/>
      <c r="S1417" s="10"/>
      <c r="T1417" s="10"/>
      <c r="U1417" s="10"/>
      <c r="V1417" s="10"/>
      <c r="W1417" s="10"/>
      <c r="X1417" s="10"/>
      <c r="Y1417" s="10"/>
      <c r="Z1417" s="10"/>
      <c r="AA1417" s="10"/>
    </row>
    <row r="1418" hidden="1">
      <c r="A1418" s="47"/>
      <c r="B1418" s="47"/>
      <c r="C1418" s="48"/>
      <c r="D1418" s="48"/>
      <c r="E1418" s="48"/>
      <c r="F1418" s="48"/>
      <c r="G1418" s="48"/>
      <c r="H1418" s="49"/>
      <c r="I1418" s="49"/>
      <c r="J1418" s="49"/>
      <c r="K1418" s="49"/>
      <c r="L1418" s="49"/>
      <c r="M1418" s="49"/>
      <c r="N1418" s="49"/>
      <c r="O1418" s="48"/>
      <c r="P1418" s="48"/>
      <c r="Q1418" s="49"/>
      <c r="R1418" s="49"/>
      <c r="S1418" s="10"/>
      <c r="T1418" s="10"/>
      <c r="U1418" s="10"/>
      <c r="V1418" s="10"/>
      <c r="W1418" s="10"/>
      <c r="X1418" s="10"/>
      <c r="Y1418" s="10"/>
      <c r="Z1418" s="10"/>
      <c r="AA1418" s="10"/>
    </row>
    <row r="1419" hidden="1">
      <c r="A1419" s="47"/>
      <c r="B1419" s="47"/>
      <c r="C1419" s="48"/>
      <c r="D1419" s="48"/>
      <c r="E1419" s="48"/>
      <c r="F1419" s="48"/>
      <c r="G1419" s="48"/>
      <c r="H1419" s="49"/>
      <c r="I1419" s="49"/>
      <c r="J1419" s="49"/>
      <c r="K1419" s="49"/>
      <c r="L1419" s="49"/>
      <c r="M1419" s="49"/>
      <c r="N1419" s="49"/>
      <c r="O1419" s="48"/>
      <c r="P1419" s="48"/>
      <c r="Q1419" s="49"/>
      <c r="R1419" s="49"/>
      <c r="S1419" s="10"/>
      <c r="T1419" s="10"/>
      <c r="U1419" s="10"/>
      <c r="V1419" s="10"/>
      <c r="W1419" s="10"/>
      <c r="X1419" s="10"/>
      <c r="Y1419" s="10"/>
      <c r="Z1419" s="10"/>
      <c r="AA1419" s="10"/>
    </row>
    <row r="1420" hidden="1">
      <c r="A1420" s="47"/>
      <c r="B1420" s="47"/>
      <c r="C1420" s="48"/>
      <c r="D1420" s="48"/>
      <c r="E1420" s="48"/>
      <c r="F1420" s="48"/>
      <c r="G1420" s="48"/>
      <c r="H1420" s="49"/>
      <c r="I1420" s="49"/>
      <c r="J1420" s="49"/>
      <c r="K1420" s="49"/>
      <c r="L1420" s="49"/>
      <c r="M1420" s="49"/>
      <c r="N1420" s="49"/>
      <c r="O1420" s="48"/>
      <c r="P1420" s="48"/>
      <c r="Q1420" s="49"/>
      <c r="R1420" s="49"/>
      <c r="S1420" s="10"/>
      <c r="T1420" s="10"/>
      <c r="U1420" s="10"/>
      <c r="V1420" s="10"/>
      <c r="W1420" s="10"/>
      <c r="X1420" s="10"/>
      <c r="Y1420" s="10"/>
      <c r="Z1420" s="10"/>
      <c r="AA1420" s="10"/>
    </row>
    <row r="1421" hidden="1">
      <c r="A1421" s="47"/>
      <c r="B1421" s="47"/>
      <c r="C1421" s="48"/>
      <c r="D1421" s="48"/>
      <c r="E1421" s="48"/>
      <c r="F1421" s="48"/>
      <c r="G1421" s="48"/>
      <c r="H1421" s="49"/>
      <c r="I1421" s="49"/>
      <c r="J1421" s="49"/>
      <c r="K1421" s="49"/>
      <c r="L1421" s="49"/>
      <c r="M1421" s="49"/>
      <c r="N1421" s="49"/>
      <c r="O1421" s="48"/>
      <c r="P1421" s="48"/>
      <c r="Q1421" s="49"/>
      <c r="R1421" s="49"/>
      <c r="S1421" s="10"/>
      <c r="T1421" s="10"/>
      <c r="U1421" s="10"/>
      <c r="V1421" s="10"/>
      <c r="W1421" s="10"/>
      <c r="X1421" s="10"/>
      <c r="Y1421" s="10"/>
      <c r="Z1421" s="10"/>
      <c r="AA1421" s="10"/>
    </row>
    <row r="1422" hidden="1">
      <c r="A1422" s="47"/>
      <c r="B1422" s="47"/>
      <c r="C1422" s="48"/>
      <c r="D1422" s="48"/>
      <c r="E1422" s="48"/>
      <c r="F1422" s="48"/>
      <c r="G1422" s="48"/>
      <c r="H1422" s="49"/>
      <c r="I1422" s="49"/>
      <c r="J1422" s="49"/>
      <c r="K1422" s="49"/>
      <c r="L1422" s="49"/>
      <c r="M1422" s="49"/>
      <c r="N1422" s="49"/>
      <c r="O1422" s="48"/>
      <c r="P1422" s="48"/>
      <c r="Q1422" s="49"/>
      <c r="R1422" s="49"/>
      <c r="S1422" s="10"/>
      <c r="T1422" s="10"/>
      <c r="U1422" s="10"/>
      <c r="V1422" s="10"/>
      <c r="W1422" s="10"/>
      <c r="X1422" s="10"/>
      <c r="Y1422" s="10"/>
      <c r="Z1422" s="10"/>
      <c r="AA1422" s="10"/>
    </row>
    <row r="1423" hidden="1">
      <c r="A1423" s="47"/>
      <c r="B1423" s="47"/>
      <c r="C1423" s="48"/>
      <c r="D1423" s="48"/>
      <c r="E1423" s="48"/>
      <c r="F1423" s="48"/>
      <c r="G1423" s="48"/>
      <c r="H1423" s="49"/>
      <c r="I1423" s="49"/>
      <c r="J1423" s="49"/>
      <c r="K1423" s="49"/>
      <c r="L1423" s="49"/>
      <c r="M1423" s="49"/>
      <c r="N1423" s="49"/>
      <c r="O1423" s="48"/>
      <c r="P1423" s="48"/>
      <c r="Q1423" s="49"/>
      <c r="R1423" s="49"/>
      <c r="S1423" s="10"/>
      <c r="T1423" s="10"/>
      <c r="U1423" s="10"/>
      <c r="V1423" s="10"/>
      <c r="W1423" s="10"/>
      <c r="X1423" s="10"/>
      <c r="Y1423" s="10"/>
      <c r="Z1423" s="10"/>
      <c r="AA1423" s="10"/>
    </row>
    <row r="1424" hidden="1">
      <c r="A1424" s="47"/>
      <c r="B1424" s="47"/>
      <c r="C1424" s="48"/>
      <c r="D1424" s="48"/>
      <c r="E1424" s="48"/>
      <c r="F1424" s="48"/>
      <c r="G1424" s="48"/>
      <c r="H1424" s="49"/>
      <c r="I1424" s="49"/>
      <c r="J1424" s="49"/>
      <c r="K1424" s="49"/>
      <c r="L1424" s="49"/>
      <c r="M1424" s="49"/>
      <c r="N1424" s="49"/>
      <c r="O1424" s="48"/>
      <c r="P1424" s="48"/>
      <c r="Q1424" s="49"/>
      <c r="R1424" s="49"/>
      <c r="S1424" s="10"/>
      <c r="T1424" s="10"/>
      <c r="U1424" s="10"/>
      <c r="V1424" s="10"/>
      <c r="W1424" s="10"/>
      <c r="X1424" s="10"/>
      <c r="Y1424" s="10"/>
      <c r="Z1424" s="10"/>
      <c r="AA1424" s="10"/>
    </row>
    <row r="1425" hidden="1">
      <c r="A1425" s="47"/>
      <c r="B1425" s="47"/>
      <c r="C1425" s="48"/>
      <c r="D1425" s="48"/>
      <c r="E1425" s="48"/>
      <c r="F1425" s="48"/>
      <c r="G1425" s="48"/>
      <c r="H1425" s="49"/>
      <c r="I1425" s="49"/>
      <c r="J1425" s="49"/>
      <c r="K1425" s="49"/>
      <c r="L1425" s="49"/>
      <c r="M1425" s="49"/>
      <c r="N1425" s="49"/>
      <c r="O1425" s="48"/>
      <c r="P1425" s="48"/>
      <c r="Q1425" s="49"/>
      <c r="R1425" s="49"/>
      <c r="S1425" s="10"/>
      <c r="T1425" s="10"/>
      <c r="U1425" s="10"/>
      <c r="V1425" s="10"/>
      <c r="W1425" s="10"/>
      <c r="X1425" s="10"/>
      <c r="Y1425" s="10"/>
      <c r="Z1425" s="10"/>
      <c r="AA1425" s="10"/>
    </row>
    <row r="1426" hidden="1">
      <c r="A1426" s="47"/>
      <c r="B1426" s="47"/>
      <c r="C1426" s="48"/>
      <c r="D1426" s="48"/>
      <c r="E1426" s="48"/>
      <c r="F1426" s="48"/>
      <c r="G1426" s="48"/>
      <c r="H1426" s="49"/>
      <c r="I1426" s="49"/>
      <c r="J1426" s="49"/>
      <c r="K1426" s="49"/>
      <c r="L1426" s="49"/>
      <c r="M1426" s="49"/>
      <c r="N1426" s="49"/>
      <c r="O1426" s="48"/>
      <c r="P1426" s="48"/>
      <c r="Q1426" s="49"/>
      <c r="R1426" s="49"/>
      <c r="S1426" s="10"/>
      <c r="T1426" s="10"/>
      <c r="U1426" s="10"/>
      <c r="V1426" s="10"/>
      <c r="W1426" s="10"/>
      <c r="X1426" s="10"/>
      <c r="Y1426" s="10"/>
      <c r="Z1426" s="10"/>
      <c r="AA1426" s="10"/>
    </row>
    <row r="1427" hidden="1">
      <c r="A1427" s="47"/>
      <c r="B1427" s="47"/>
      <c r="C1427" s="48"/>
      <c r="D1427" s="48"/>
      <c r="E1427" s="48"/>
      <c r="F1427" s="48"/>
      <c r="G1427" s="48"/>
      <c r="H1427" s="49"/>
      <c r="I1427" s="49"/>
      <c r="J1427" s="49"/>
      <c r="K1427" s="49"/>
      <c r="L1427" s="49"/>
      <c r="M1427" s="49"/>
      <c r="N1427" s="49"/>
      <c r="O1427" s="48"/>
      <c r="P1427" s="48"/>
      <c r="Q1427" s="49"/>
      <c r="R1427" s="49"/>
      <c r="S1427" s="10"/>
      <c r="T1427" s="10"/>
      <c r="U1427" s="10"/>
      <c r="V1427" s="10"/>
      <c r="W1427" s="10"/>
      <c r="X1427" s="10"/>
      <c r="Y1427" s="10"/>
      <c r="Z1427" s="10"/>
      <c r="AA1427" s="10"/>
    </row>
    <row r="1428" hidden="1">
      <c r="A1428" s="47"/>
      <c r="B1428" s="47"/>
      <c r="C1428" s="48"/>
      <c r="D1428" s="48"/>
      <c r="E1428" s="48"/>
      <c r="F1428" s="48"/>
      <c r="G1428" s="48"/>
      <c r="H1428" s="49"/>
      <c r="I1428" s="49"/>
      <c r="J1428" s="49"/>
      <c r="K1428" s="49"/>
      <c r="L1428" s="49"/>
      <c r="M1428" s="49"/>
      <c r="N1428" s="49"/>
      <c r="O1428" s="48"/>
      <c r="P1428" s="48"/>
      <c r="Q1428" s="49"/>
      <c r="R1428" s="49"/>
      <c r="S1428" s="10"/>
      <c r="T1428" s="10"/>
      <c r="U1428" s="10"/>
      <c r="V1428" s="10"/>
      <c r="W1428" s="10"/>
      <c r="X1428" s="10"/>
      <c r="Y1428" s="10"/>
      <c r="Z1428" s="10"/>
      <c r="AA1428" s="10"/>
    </row>
    <row r="1429" hidden="1">
      <c r="A1429" s="47"/>
      <c r="B1429" s="47"/>
      <c r="C1429" s="48"/>
      <c r="D1429" s="48"/>
      <c r="E1429" s="48"/>
      <c r="F1429" s="48"/>
      <c r="G1429" s="48"/>
      <c r="H1429" s="49"/>
      <c r="I1429" s="49"/>
      <c r="J1429" s="49"/>
      <c r="K1429" s="49"/>
      <c r="L1429" s="49"/>
      <c r="M1429" s="49"/>
      <c r="N1429" s="49"/>
      <c r="O1429" s="48"/>
      <c r="P1429" s="48"/>
      <c r="Q1429" s="49"/>
      <c r="R1429" s="49"/>
      <c r="S1429" s="10"/>
      <c r="T1429" s="10"/>
      <c r="U1429" s="10"/>
      <c r="V1429" s="10"/>
      <c r="W1429" s="10"/>
      <c r="X1429" s="10"/>
      <c r="Y1429" s="10"/>
      <c r="Z1429" s="10"/>
      <c r="AA1429" s="10"/>
    </row>
    <row r="1430" hidden="1">
      <c r="A1430" s="47"/>
      <c r="B1430" s="47"/>
      <c r="C1430" s="48"/>
      <c r="D1430" s="48"/>
      <c r="E1430" s="48"/>
      <c r="F1430" s="48"/>
      <c r="G1430" s="48"/>
      <c r="H1430" s="49"/>
      <c r="I1430" s="49"/>
      <c r="J1430" s="49"/>
      <c r="K1430" s="49"/>
      <c r="L1430" s="49"/>
      <c r="M1430" s="49"/>
      <c r="N1430" s="49"/>
      <c r="O1430" s="48"/>
      <c r="P1430" s="48"/>
      <c r="Q1430" s="49"/>
      <c r="R1430" s="49"/>
      <c r="S1430" s="10"/>
      <c r="T1430" s="10"/>
      <c r="U1430" s="10"/>
      <c r="V1430" s="10"/>
      <c r="W1430" s="10"/>
      <c r="X1430" s="10"/>
      <c r="Y1430" s="10"/>
      <c r="Z1430" s="10"/>
      <c r="AA1430" s="10"/>
    </row>
    <row r="1431" hidden="1">
      <c r="A1431" s="47"/>
      <c r="B1431" s="47"/>
      <c r="C1431" s="48"/>
      <c r="D1431" s="48"/>
      <c r="E1431" s="48"/>
      <c r="F1431" s="48"/>
      <c r="G1431" s="48"/>
      <c r="H1431" s="49"/>
      <c r="I1431" s="49"/>
      <c r="J1431" s="49"/>
      <c r="K1431" s="49"/>
      <c r="L1431" s="49"/>
      <c r="M1431" s="49"/>
      <c r="N1431" s="49"/>
      <c r="O1431" s="48"/>
      <c r="P1431" s="48"/>
      <c r="Q1431" s="49"/>
      <c r="R1431" s="49"/>
      <c r="S1431" s="10"/>
      <c r="T1431" s="10"/>
      <c r="U1431" s="10"/>
      <c r="V1431" s="10"/>
      <c r="W1431" s="10"/>
      <c r="X1431" s="10"/>
      <c r="Y1431" s="10"/>
      <c r="Z1431" s="10"/>
      <c r="AA1431" s="10"/>
    </row>
    <row r="1432" hidden="1">
      <c r="A1432" s="47"/>
      <c r="B1432" s="47"/>
      <c r="C1432" s="48"/>
      <c r="D1432" s="48"/>
      <c r="E1432" s="48"/>
      <c r="F1432" s="48"/>
      <c r="G1432" s="48"/>
      <c r="H1432" s="49"/>
      <c r="I1432" s="49"/>
      <c r="J1432" s="49"/>
      <c r="K1432" s="49"/>
      <c r="L1432" s="49"/>
      <c r="M1432" s="49"/>
      <c r="N1432" s="49"/>
      <c r="O1432" s="48"/>
      <c r="P1432" s="48"/>
      <c r="Q1432" s="49"/>
      <c r="R1432" s="49"/>
      <c r="S1432" s="10"/>
      <c r="T1432" s="10"/>
      <c r="U1432" s="10"/>
      <c r="V1432" s="10"/>
      <c r="W1432" s="10"/>
      <c r="X1432" s="10"/>
      <c r="Y1432" s="10"/>
      <c r="Z1432" s="10"/>
      <c r="AA1432" s="10"/>
    </row>
    <row r="1433" hidden="1">
      <c r="A1433" s="47"/>
      <c r="B1433" s="47"/>
      <c r="C1433" s="48"/>
      <c r="D1433" s="48"/>
      <c r="E1433" s="48"/>
      <c r="F1433" s="48"/>
      <c r="G1433" s="48"/>
      <c r="H1433" s="49"/>
      <c r="I1433" s="49"/>
      <c r="J1433" s="49"/>
      <c r="K1433" s="49"/>
      <c r="L1433" s="49"/>
      <c r="M1433" s="49"/>
      <c r="N1433" s="49"/>
      <c r="O1433" s="48"/>
      <c r="P1433" s="48"/>
      <c r="Q1433" s="49"/>
      <c r="R1433" s="49"/>
      <c r="S1433" s="10"/>
      <c r="T1433" s="10"/>
      <c r="U1433" s="10"/>
      <c r="V1433" s="10"/>
      <c r="W1433" s="10"/>
      <c r="X1433" s="10"/>
      <c r="Y1433" s="10"/>
      <c r="Z1433" s="10"/>
      <c r="AA1433" s="10"/>
    </row>
    <row r="1434" hidden="1">
      <c r="A1434" s="47"/>
      <c r="B1434" s="47"/>
      <c r="C1434" s="48"/>
      <c r="D1434" s="48"/>
      <c r="E1434" s="48"/>
      <c r="F1434" s="48"/>
      <c r="G1434" s="48"/>
      <c r="H1434" s="49"/>
      <c r="I1434" s="49"/>
      <c r="J1434" s="49"/>
      <c r="K1434" s="49"/>
      <c r="L1434" s="49"/>
      <c r="M1434" s="49"/>
      <c r="N1434" s="49"/>
      <c r="O1434" s="48"/>
      <c r="P1434" s="48"/>
      <c r="Q1434" s="49"/>
      <c r="R1434" s="49"/>
      <c r="S1434" s="10"/>
      <c r="T1434" s="10"/>
      <c r="U1434" s="10"/>
      <c r="V1434" s="10"/>
      <c r="W1434" s="10"/>
      <c r="X1434" s="10"/>
      <c r="Y1434" s="10"/>
      <c r="Z1434" s="10"/>
      <c r="AA1434" s="10"/>
    </row>
    <row r="1435" hidden="1">
      <c r="A1435" s="47"/>
      <c r="B1435" s="47"/>
      <c r="C1435" s="48"/>
      <c r="D1435" s="48"/>
      <c r="E1435" s="48"/>
      <c r="F1435" s="48"/>
      <c r="G1435" s="48"/>
      <c r="H1435" s="49"/>
      <c r="I1435" s="49"/>
      <c r="J1435" s="49"/>
      <c r="K1435" s="49"/>
      <c r="L1435" s="49"/>
      <c r="M1435" s="49"/>
      <c r="N1435" s="49"/>
      <c r="O1435" s="48"/>
      <c r="P1435" s="48"/>
      <c r="Q1435" s="49"/>
      <c r="R1435" s="49"/>
      <c r="S1435" s="10"/>
      <c r="T1435" s="10"/>
      <c r="U1435" s="10"/>
      <c r="V1435" s="10"/>
      <c r="W1435" s="10"/>
      <c r="X1435" s="10"/>
      <c r="Y1435" s="10"/>
      <c r="Z1435" s="10"/>
      <c r="AA1435" s="10"/>
    </row>
    <row r="1436" hidden="1">
      <c r="A1436" s="47"/>
      <c r="B1436" s="47"/>
      <c r="C1436" s="48"/>
      <c r="D1436" s="48"/>
      <c r="E1436" s="48"/>
      <c r="F1436" s="48"/>
      <c r="G1436" s="48"/>
      <c r="H1436" s="49"/>
      <c r="I1436" s="49"/>
      <c r="J1436" s="49"/>
      <c r="K1436" s="49"/>
      <c r="L1436" s="49"/>
      <c r="M1436" s="49"/>
      <c r="N1436" s="49"/>
      <c r="O1436" s="48"/>
      <c r="P1436" s="48"/>
      <c r="Q1436" s="49"/>
      <c r="R1436" s="49"/>
      <c r="S1436" s="10"/>
      <c r="T1436" s="10"/>
      <c r="U1436" s="10"/>
      <c r="V1436" s="10"/>
      <c r="W1436" s="10"/>
      <c r="X1436" s="10"/>
      <c r="Y1436" s="10"/>
      <c r="Z1436" s="10"/>
      <c r="AA1436" s="10"/>
    </row>
    <row r="1437" hidden="1">
      <c r="A1437" s="47"/>
      <c r="B1437" s="47"/>
      <c r="C1437" s="48"/>
      <c r="D1437" s="48"/>
      <c r="E1437" s="48"/>
      <c r="F1437" s="48"/>
      <c r="G1437" s="48"/>
      <c r="H1437" s="49"/>
      <c r="I1437" s="49"/>
      <c r="J1437" s="49"/>
      <c r="K1437" s="49"/>
      <c r="L1437" s="49"/>
      <c r="M1437" s="49"/>
      <c r="N1437" s="49"/>
      <c r="O1437" s="48"/>
      <c r="P1437" s="48"/>
      <c r="Q1437" s="49"/>
      <c r="R1437" s="49"/>
      <c r="S1437" s="10"/>
      <c r="T1437" s="10"/>
      <c r="U1437" s="10"/>
      <c r="V1437" s="10"/>
      <c r="W1437" s="10"/>
      <c r="X1437" s="10"/>
      <c r="Y1437" s="10"/>
      <c r="Z1437" s="10"/>
      <c r="AA1437" s="10"/>
    </row>
    <row r="1438" hidden="1">
      <c r="A1438" s="47"/>
      <c r="B1438" s="47"/>
      <c r="C1438" s="48"/>
      <c r="D1438" s="48"/>
      <c r="E1438" s="48"/>
      <c r="F1438" s="48"/>
      <c r="G1438" s="48"/>
      <c r="H1438" s="49"/>
      <c r="I1438" s="49"/>
      <c r="J1438" s="49"/>
      <c r="K1438" s="49"/>
      <c r="L1438" s="49"/>
      <c r="M1438" s="49"/>
      <c r="N1438" s="49"/>
      <c r="O1438" s="48"/>
      <c r="P1438" s="48"/>
      <c r="Q1438" s="49"/>
      <c r="R1438" s="49"/>
      <c r="S1438" s="10"/>
      <c r="T1438" s="10"/>
      <c r="U1438" s="10"/>
      <c r="V1438" s="10"/>
      <c r="W1438" s="10"/>
      <c r="X1438" s="10"/>
      <c r="Y1438" s="10"/>
      <c r="Z1438" s="10"/>
      <c r="AA1438" s="10"/>
    </row>
    <row r="1439" hidden="1">
      <c r="A1439" s="47"/>
      <c r="B1439" s="47"/>
      <c r="C1439" s="48"/>
      <c r="D1439" s="48"/>
      <c r="E1439" s="48"/>
      <c r="F1439" s="48"/>
      <c r="G1439" s="48"/>
      <c r="H1439" s="49"/>
      <c r="I1439" s="49"/>
      <c r="J1439" s="49"/>
      <c r="K1439" s="49"/>
      <c r="L1439" s="49"/>
      <c r="M1439" s="49"/>
      <c r="N1439" s="49"/>
      <c r="O1439" s="48"/>
      <c r="P1439" s="48"/>
      <c r="Q1439" s="49"/>
      <c r="R1439" s="49"/>
      <c r="S1439" s="10"/>
      <c r="T1439" s="10"/>
      <c r="U1439" s="10"/>
      <c r="V1439" s="10"/>
      <c r="W1439" s="10"/>
      <c r="X1439" s="10"/>
      <c r="Y1439" s="10"/>
      <c r="Z1439" s="10"/>
      <c r="AA1439" s="10"/>
    </row>
    <row r="1440" hidden="1">
      <c r="A1440" s="47"/>
      <c r="B1440" s="47"/>
      <c r="C1440" s="48"/>
      <c r="D1440" s="48"/>
      <c r="E1440" s="48"/>
      <c r="F1440" s="48"/>
      <c r="G1440" s="48"/>
      <c r="H1440" s="49"/>
      <c r="I1440" s="49"/>
      <c r="J1440" s="49"/>
      <c r="K1440" s="49"/>
      <c r="L1440" s="49"/>
      <c r="M1440" s="49"/>
      <c r="N1440" s="49"/>
      <c r="O1440" s="48"/>
      <c r="P1440" s="48"/>
      <c r="Q1440" s="49"/>
      <c r="R1440" s="49"/>
      <c r="S1440" s="10"/>
      <c r="T1440" s="10"/>
      <c r="U1440" s="10"/>
      <c r="V1440" s="10"/>
      <c r="W1440" s="10"/>
      <c r="X1440" s="10"/>
      <c r="Y1440" s="10"/>
      <c r="Z1440" s="10"/>
      <c r="AA1440" s="10"/>
    </row>
    <row r="1441" hidden="1">
      <c r="A1441" s="47"/>
      <c r="B1441" s="47"/>
      <c r="C1441" s="48"/>
      <c r="D1441" s="48"/>
      <c r="E1441" s="48"/>
      <c r="F1441" s="48"/>
      <c r="G1441" s="48"/>
      <c r="H1441" s="49"/>
      <c r="I1441" s="49"/>
      <c r="J1441" s="49"/>
      <c r="K1441" s="49"/>
      <c r="L1441" s="49"/>
      <c r="M1441" s="49"/>
      <c r="N1441" s="49"/>
      <c r="O1441" s="48"/>
      <c r="P1441" s="48"/>
      <c r="Q1441" s="49"/>
      <c r="R1441" s="49"/>
      <c r="S1441" s="10"/>
      <c r="T1441" s="10"/>
      <c r="U1441" s="10"/>
      <c r="V1441" s="10"/>
      <c r="W1441" s="10"/>
      <c r="X1441" s="10"/>
      <c r="Y1441" s="10"/>
      <c r="Z1441" s="10"/>
      <c r="AA1441" s="10"/>
    </row>
    <row r="1442" hidden="1">
      <c r="A1442" s="47"/>
      <c r="B1442" s="47"/>
      <c r="C1442" s="48"/>
      <c r="D1442" s="48"/>
      <c r="E1442" s="48"/>
      <c r="F1442" s="48"/>
      <c r="G1442" s="48"/>
      <c r="H1442" s="49"/>
      <c r="I1442" s="49"/>
      <c r="J1442" s="49"/>
      <c r="K1442" s="49"/>
      <c r="L1442" s="49"/>
      <c r="M1442" s="49"/>
      <c r="N1442" s="49"/>
      <c r="O1442" s="48"/>
      <c r="P1442" s="48"/>
      <c r="Q1442" s="49"/>
      <c r="R1442" s="49"/>
      <c r="S1442" s="10"/>
      <c r="T1442" s="10"/>
      <c r="U1442" s="10"/>
      <c r="V1442" s="10"/>
      <c r="W1442" s="10"/>
      <c r="X1442" s="10"/>
      <c r="Y1442" s="10"/>
      <c r="Z1442" s="10"/>
      <c r="AA1442" s="10"/>
    </row>
    <row r="1443" hidden="1">
      <c r="A1443" s="47"/>
      <c r="B1443" s="47"/>
      <c r="C1443" s="48"/>
      <c r="D1443" s="48"/>
      <c r="E1443" s="48"/>
      <c r="F1443" s="48"/>
      <c r="G1443" s="48"/>
      <c r="H1443" s="49"/>
      <c r="I1443" s="49"/>
      <c r="J1443" s="49"/>
      <c r="K1443" s="49"/>
      <c r="L1443" s="49"/>
      <c r="M1443" s="49"/>
      <c r="N1443" s="49"/>
      <c r="O1443" s="48"/>
      <c r="P1443" s="48"/>
      <c r="Q1443" s="49"/>
      <c r="R1443" s="49"/>
      <c r="S1443" s="10"/>
      <c r="T1443" s="10"/>
      <c r="U1443" s="10"/>
      <c r="V1443" s="10"/>
      <c r="W1443" s="10"/>
      <c r="X1443" s="10"/>
      <c r="Y1443" s="10"/>
      <c r="Z1443" s="10"/>
      <c r="AA1443" s="10"/>
    </row>
    <row r="1444" hidden="1">
      <c r="A1444" s="47"/>
      <c r="B1444" s="47"/>
      <c r="C1444" s="48"/>
      <c r="D1444" s="48"/>
      <c r="E1444" s="48"/>
      <c r="F1444" s="48"/>
      <c r="G1444" s="48"/>
      <c r="H1444" s="49"/>
      <c r="I1444" s="49"/>
      <c r="J1444" s="49"/>
      <c r="K1444" s="49"/>
      <c r="L1444" s="49"/>
      <c r="M1444" s="49"/>
      <c r="N1444" s="49"/>
      <c r="O1444" s="48"/>
      <c r="P1444" s="48"/>
      <c r="Q1444" s="49"/>
      <c r="R1444" s="49"/>
      <c r="S1444" s="10"/>
      <c r="T1444" s="10"/>
      <c r="U1444" s="10"/>
      <c r="V1444" s="10"/>
      <c r="W1444" s="10"/>
      <c r="X1444" s="10"/>
      <c r="Y1444" s="10"/>
      <c r="Z1444" s="10"/>
      <c r="AA1444" s="10"/>
    </row>
    <row r="1445" hidden="1">
      <c r="A1445" s="47"/>
      <c r="B1445" s="47"/>
      <c r="C1445" s="48"/>
      <c r="D1445" s="48"/>
      <c r="E1445" s="48"/>
      <c r="F1445" s="48"/>
      <c r="G1445" s="48"/>
      <c r="H1445" s="49"/>
      <c r="I1445" s="49"/>
      <c r="J1445" s="49"/>
      <c r="K1445" s="49"/>
      <c r="L1445" s="49"/>
      <c r="M1445" s="49"/>
      <c r="N1445" s="49"/>
      <c r="O1445" s="48"/>
      <c r="P1445" s="48"/>
      <c r="Q1445" s="49"/>
      <c r="R1445" s="49"/>
      <c r="S1445" s="10"/>
      <c r="T1445" s="10"/>
      <c r="U1445" s="10"/>
      <c r="V1445" s="10"/>
      <c r="W1445" s="10"/>
      <c r="X1445" s="10"/>
      <c r="Y1445" s="10"/>
      <c r="Z1445" s="10"/>
      <c r="AA1445" s="10"/>
    </row>
    <row r="1446" hidden="1">
      <c r="A1446" s="47"/>
      <c r="B1446" s="47"/>
      <c r="C1446" s="48"/>
      <c r="D1446" s="48"/>
      <c r="E1446" s="48"/>
      <c r="F1446" s="48"/>
      <c r="G1446" s="48"/>
      <c r="H1446" s="49"/>
      <c r="I1446" s="49"/>
      <c r="J1446" s="49"/>
      <c r="K1446" s="49"/>
      <c r="L1446" s="49"/>
      <c r="M1446" s="49"/>
      <c r="N1446" s="49"/>
      <c r="O1446" s="48"/>
      <c r="P1446" s="48"/>
      <c r="Q1446" s="49"/>
      <c r="R1446" s="49"/>
      <c r="S1446" s="10"/>
      <c r="T1446" s="10"/>
      <c r="U1446" s="10"/>
      <c r="V1446" s="10"/>
      <c r="W1446" s="10"/>
      <c r="X1446" s="10"/>
      <c r="Y1446" s="10"/>
      <c r="Z1446" s="10"/>
      <c r="AA1446" s="10"/>
    </row>
    <row r="1447" hidden="1">
      <c r="A1447" s="47"/>
      <c r="B1447" s="47"/>
      <c r="C1447" s="48"/>
      <c r="D1447" s="48"/>
      <c r="E1447" s="48"/>
      <c r="F1447" s="48"/>
      <c r="G1447" s="48"/>
      <c r="H1447" s="49"/>
      <c r="I1447" s="49"/>
      <c r="J1447" s="49"/>
      <c r="K1447" s="49"/>
      <c r="L1447" s="49"/>
      <c r="M1447" s="49"/>
      <c r="N1447" s="49"/>
      <c r="O1447" s="48"/>
      <c r="P1447" s="48"/>
      <c r="Q1447" s="49"/>
      <c r="R1447" s="49"/>
      <c r="S1447" s="10"/>
      <c r="T1447" s="10"/>
      <c r="U1447" s="10"/>
      <c r="V1447" s="10"/>
      <c r="W1447" s="10"/>
      <c r="X1447" s="10"/>
      <c r="Y1447" s="10"/>
      <c r="Z1447" s="10"/>
      <c r="AA1447" s="10"/>
    </row>
    <row r="1448" hidden="1">
      <c r="A1448" s="47"/>
      <c r="B1448" s="47"/>
      <c r="C1448" s="48"/>
      <c r="D1448" s="48"/>
      <c r="E1448" s="48"/>
      <c r="F1448" s="48"/>
      <c r="G1448" s="48"/>
      <c r="H1448" s="49"/>
      <c r="I1448" s="49"/>
      <c r="J1448" s="49"/>
      <c r="K1448" s="49"/>
      <c r="L1448" s="49"/>
      <c r="M1448" s="49"/>
      <c r="N1448" s="49"/>
      <c r="O1448" s="48"/>
      <c r="P1448" s="48"/>
      <c r="Q1448" s="49"/>
      <c r="R1448" s="49"/>
      <c r="S1448" s="10"/>
      <c r="T1448" s="10"/>
      <c r="U1448" s="10"/>
      <c r="V1448" s="10"/>
      <c r="W1448" s="10"/>
      <c r="X1448" s="10"/>
      <c r="Y1448" s="10"/>
      <c r="Z1448" s="10"/>
      <c r="AA1448" s="10"/>
    </row>
    <row r="1449" hidden="1">
      <c r="A1449" s="47"/>
      <c r="B1449" s="47"/>
      <c r="C1449" s="48"/>
      <c r="D1449" s="48"/>
      <c r="E1449" s="48"/>
      <c r="F1449" s="48"/>
      <c r="G1449" s="48"/>
      <c r="H1449" s="49"/>
      <c r="I1449" s="49"/>
      <c r="J1449" s="49"/>
      <c r="K1449" s="49"/>
      <c r="L1449" s="49"/>
      <c r="M1449" s="49"/>
      <c r="N1449" s="49"/>
      <c r="O1449" s="48"/>
      <c r="P1449" s="48"/>
      <c r="Q1449" s="49"/>
      <c r="R1449" s="49"/>
      <c r="S1449" s="10"/>
      <c r="T1449" s="10"/>
      <c r="U1449" s="10"/>
      <c r="V1449" s="10"/>
      <c r="W1449" s="10"/>
      <c r="X1449" s="10"/>
      <c r="Y1449" s="10"/>
      <c r="Z1449" s="10"/>
      <c r="AA1449" s="10"/>
    </row>
    <row r="1450" hidden="1">
      <c r="A1450" s="47"/>
      <c r="B1450" s="47"/>
      <c r="C1450" s="48"/>
      <c r="D1450" s="48"/>
      <c r="E1450" s="48"/>
      <c r="F1450" s="48"/>
      <c r="G1450" s="48"/>
      <c r="H1450" s="49"/>
      <c r="I1450" s="49"/>
      <c r="J1450" s="49"/>
      <c r="K1450" s="49"/>
      <c r="L1450" s="49"/>
      <c r="M1450" s="49"/>
      <c r="N1450" s="49"/>
      <c r="O1450" s="48"/>
      <c r="P1450" s="48"/>
      <c r="Q1450" s="49"/>
      <c r="R1450" s="49"/>
      <c r="S1450" s="10"/>
      <c r="T1450" s="10"/>
      <c r="U1450" s="10"/>
      <c r="V1450" s="10"/>
      <c r="W1450" s="10"/>
      <c r="X1450" s="10"/>
      <c r="Y1450" s="10"/>
      <c r="Z1450" s="10"/>
      <c r="AA1450" s="10"/>
    </row>
    <row r="1451" hidden="1">
      <c r="A1451" s="47"/>
      <c r="B1451" s="47"/>
      <c r="C1451" s="48"/>
      <c r="D1451" s="48"/>
      <c r="E1451" s="48"/>
      <c r="F1451" s="48"/>
      <c r="G1451" s="48"/>
      <c r="H1451" s="49"/>
      <c r="I1451" s="49"/>
      <c r="J1451" s="49"/>
      <c r="K1451" s="49"/>
      <c r="L1451" s="49"/>
      <c r="M1451" s="49"/>
      <c r="N1451" s="49"/>
      <c r="O1451" s="48"/>
      <c r="P1451" s="48"/>
      <c r="Q1451" s="49"/>
      <c r="R1451" s="49"/>
      <c r="S1451" s="10"/>
      <c r="T1451" s="10"/>
      <c r="U1451" s="10"/>
      <c r="V1451" s="10"/>
      <c r="W1451" s="10"/>
      <c r="X1451" s="10"/>
      <c r="Y1451" s="10"/>
      <c r="Z1451" s="10"/>
      <c r="AA1451" s="10"/>
    </row>
    <row r="1452" hidden="1">
      <c r="A1452" s="47"/>
      <c r="B1452" s="47"/>
      <c r="C1452" s="48"/>
      <c r="D1452" s="48"/>
      <c r="E1452" s="48"/>
      <c r="F1452" s="48"/>
      <c r="G1452" s="48"/>
      <c r="H1452" s="49"/>
      <c r="I1452" s="49"/>
      <c r="J1452" s="49"/>
      <c r="K1452" s="49"/>
      <c r="L1452" s="49"/>
      <c r="M1452" s="49"/>
      <c r="N1452" s="49"/>
      <c r="O1452" s="48"/>
      <c r="P1452" s="48"/>
      <c r="Q1452" s="49"/>
      <c r="R1452" s="49"/>
      <c r="S1452" s="10"/>
      <c r="T1452" s="10"/>
      <c r="U1452" s="10"/>
      <c r="V1452" s="10"/>
      <c r="W1452" s="10"/>
      <c r="X1452" s="10"/>
      <c r="Y1452" s="10"/>
      <c r="Z1452" s="10"/>
      <c r="AA1452" s="10"/>
    </row>
    <row r="1453" hidden="1">
      <c r="A1453" s="47"/>
      <c r="B1453" s="47"/>
      <c r="C1453" s="48"/>
      <c r="D1453" s="48"/>
      <c r="E1453" s="48"/>
      <c r="F1453" s="48"/>
      <c r="G1453" s="48"/>
      <c r="H1453" s="49"/>
      <c r="I1453" s="49"/>
      <c r="J1453" s="49"/>
      <c r="K1453" s="49"/>
      <c r="L1453" s="49"/>
      <c r="M1453" s="49"/>
      <c r="N1453" s="49"/>
      <c r="O1453" s="48"/>
      <c r="P1453" s="48"/>
      <c r="Q1453" s="49"/>
      <c r="R1453" s="49"/>
      <c r="S1453" s="10"/>
      <c r="T1453" s="10"/>
      <c r="U1453" s="10"/>
      <c r="V1453" s="10"/>
      <c r="W1453" s="10"/>
      <c r="X1453" s="10"/>
      <c r="Y1453" s="10"/>
      <c r="Z1453" s="10"/>
      <c r="AA1453" s="10"/>
    </row>
    <row r="1454" hidden="1">
      <c r="A1454" s="47"/>
      <c r="B1454" s="47"/>
      <c r="C1454" s="48"/>
      <c r="D1454" s="48"/>
      <c r="E1454" s="48"/>
      <c r="F1454" s="48"/>
      <c r="G1454" s="48"/>
      <c r="H1454" s="49"/>
      <c r="I1454" s="49"/>
      <c r="J1454" s="49"/>
      <c r="K1454" s="49"/>
      <c r="L1454" s="49"/>
      <c r="M1454" s="49"/>
      <c r="N1454" s="49"/>
      <c r="O1454" s="48"/>
      <c r="P1454" s="48"/>
      <c r="Q1454" s="49"/>
      <c r="R1454" s="49"/>
      <c r="S1454" s="10"/>
      <c r="T1454" s="10"/>
      <c r="U1454" s="10"/>
      <c r="V1454" s="10"/>
      <c r="W1454" s="10"/>
      <c r="X1454" s="10"/>
      <c r="Y1454" s="10"/>
      <c r="Z1454" s="10"/>
      <c r="AA1454" s="10"/>
    </row>
    <row r="1455" hidden="1">
      <c r="A1455" s="47"/>
      <c r="B1455" s="47"/>
      <c r="C1455" s="48"/>
      <c r="D1455" s="48"/>
      <c r="E1455" s="48"/>
      <c r="F1455" s="48"/>
      <c r="G1455" s="48"/>
      <c r="H1455" s="49"/>
      <c r="I1455" s="49"/>
      <c r="J1455" s="49"/>
      <c r="K1455" s="49"/>
      <c r="L1455" s="49"/>
      <c r="M1455" s="49"/>
      <c r="N1455" s="49"/>
      <c r="O1455" s="48"/>
      <c r="P1455" s="48"/>
      <c r="Q1455" s="49"/>
      <c r="R1455" s="49"/>
      <c r="S1455" s="10"/>
      <c r="T1455" s="10"/>
      <c r="U1455" s="10"/>
      <c r="V1455" s="10"/>
      <c r="W1455" s="10"/>
      <c r="X1455" s="10"/>
      <c r="Y1455" s="10"/>
      <c r="Z1455" s="10"/>
      <c r="AA1455" s="10"/>
    </row>
    <row r="1456" hidden="1">
      <c r="A1456" s="47"/>
      <c r="B1456" s="47"/>
      <c r="C1456" s="48"/>
      <c r="D1456" s="48"/>
      <c r="E1456" s="48"/>
      <c r="F1456" s="48"/>
      <c r="G1456" s="48"/>
      <c r="H1456" s="49"/>
      <c r="I1456" s="49"/>
      <c r="J1456" s="49"/>
      <c r="K1456" s="49"/>
      <c r="L1456" s="49"/>
      <c r="M1456" s="49"/>
      <c r="N1456" s="49"/>
      <c r="O1456" s="48"/>
      <c r="P1456" s="48"/>
      <c r="Q1456" s="49"/>
      <c r="R1456" s="49"/>
      <c r="S1456" s="10"/>
      <c r="T1456" s="10"/>
      <c r="U1456" s="10"/>
      <c r="V1456" s="10"/>
      <c r="W1456" s="10"/>
      <c r="X1456" s="10"/>
      <c r="Y1456" s="10"/>
      <c r="Z1456" s="10"/>
      <c r="AA1456" s="10"/>
    </row>
    <row r="1457" hidden="1">
      <c r="A1457" s="47"/>
      <c r="B1457" s="47"/>
      <c r="C1457" s="48"/>
      <c r="D1457" s="48"/>
      <c r="E1457" s="48"/>
      <c r="F1457" s="48"/>
      <c r="G1457" s="48"/>
      <c r="H1457" s="49"/>
      <c r="I1457" s="49"/>
      <c r="J1457" s="49"/>
      <c r="K1457" s="49"/>
      <c r="L1457" s="49"/>
      <c r="M1457" s="49"/>
      <c r="N1457" s="49"/>
      <c r="O1457" s="48"/>
      <c r="P1457" s="48"/>
      <c r="Q1457" s="49"/>
      <c r="R1457" s="49"/>
      <c r="S1457" s="10"/>
      <c r="T1457" s="10"/>
      <c r="U1457" s="10"/>
      <c r="V1457" s="10"/>
      <c r="W1457" s="10"/>
      <c r="X1457" s="10"/>
      <c r="Y1457" s="10"/>
      <c r="Z1457" s="10"/>
      <c r="AA1457" s="10"/>
    </row>
    <row r="1458" hidden="1">
      <c r="A1458" s="47"/>
      <c r="B1458" s="47"/>
      <c r="C1458" s="48"/>
      <c r="D1458" s="48"/>
      <c r="E1458" s="48"/>
      <c r="F1458" s="48"/>
      <c r="G1458" s="48"/>
      <c r="H1458" s="49"/>
      <c r="I1458" s="49"/>
      <c r="J1458" s="49"/>
      <c r="K1458" s="49"/>
      <c r="L1458" s="49"/>
      <c r="M1458" s="49"/>
      <c r="N1458" s="49"/>
      <c r="O1458" s="48"/>
      <c r="P1458" s="48"/>
      <c r="Q1458" s="49"/>
      <c r="R1458" s="49"/>
      <c r="S1458" s="10"/>
      <c r="T1458" s="10"/>
      <c r="U1458" s="10"/>
      <c r="V1458" s="10"/>
      <c r="W1458" s="10"/>
      <c r="X1458" s="10"/>
      <c r="Y1458" s="10"/>
      <c r="Z1458" s="10"/>
      <c r="AA1458" s="10"/>
    </row>
    <row r="1459" hidden="1">
      <c r="A1459" s="47"/>
      <c r="B1459" s="47"/>
      <c r="C1459" s="48"/>
      <c r="D1459" s="48"/>
      <c r="E1459" s="48"/>
      <c r="F1459" s="48"/>
      <c r="G1459" s="48"/>
      <c r="H1459" s="49"/>
      <c r="I1459" s="49"/>
      <c r="J1459" s="49"/>
      <c r="K1459" s="49"/>
      <c r="L1459" s="49"/>
      <c r="M1459" s="49"/>
      <c r="N1459" s="49"/>
      <c r="O1459" s="48"/>
      <c r="P1459" s="48"/>
      <c r="Q1459" s="49"/>
      <c r="R1459" s="49"/>
      <c r="S1459" s="10"/>
      <c r="T1459" s="10"/>
      <c r="U1459" s="10"/>
      <c r="V1459" s="10"/>
      <c r="W1459" s="10"/>
      <c r="X1459" s="10"/>
      <c r="Y1459" s="10"/>
      <c r="Z1459" s="10"/>
      <c r="AA1459" s="10"/>
    </row>
    <row r="1460" hidden="1">
      <c r="A1460" s="47"/>
      <c r="B1460" s="47"/>
      <c r="C1460" s="48"/>
      <c r="D1460" s="48"/>
      <c r="E1460" s="48"/>
      <c r="F1460" s="48"/>
      <c r="G1460" s="48"/>
      <c r="H1460" s="49"/>
      <c r="I1460" s="49"/>
      <c r="J1460" s="49"/>
      <c r="K1460" s="49"/>
      <c r="L1460" s="49"/>
      <c r="M1460" s="49"/>
      <c r="N1460" s="49"/>
      <c r="O1460" s="48"/>
      <c r="P1460" s="48"/>
      <c r="Q1460" s="49"/>
      <c r="R1460" s="49"/>
      <c r="S1460" s="10"/>
      <c r="T1460" s="10"/>
      <c r="U1460" s="10"/>
      <c r="V1460" s="10"/>
      <c r="W1460" s="10"/>
      <c r="X1460" s="10"/>
      <c r="Y1460" s="10"/>
      <c r="Z1460" s="10"/>
      <c r="AA1460" s="10"/>
    </row>
    <row r="1461" hidden="1">
      <c r="A1461" s="47"/>
      <c r="B1461" s="47"/>
      <c r="C1461" s="48"/>
      <c r="D1461" s="48"/>
      <c r="E1461" s="48"/>
      <c r="F1461" s="48"/>
      <c r="G1461" s="48"/>
      <c r="H1461" s="49"/>
      <c r="I1461" s="49"/>
      <c r="J1461" s="49"/>
      <c r="K1461" s="49"/>
      <c r="L1461" s="49"/>
      <c r="M1461" s="49"/>
      <c r="N1461" s="49"/>
      <c r="O1461" s="48"/>
      <c r="P1461" s="48"/>
      <c r="Q1461" s="49"/>
      <c r="R1461" s="49"/>
      <c r="S1461" s="10"/>
      <c r="T1461" s="10"/>
      <c r="U1461" s="10"/>
      <c r="V1461" s="10"/>
      <c r="W1461" s="10"/>
      <c r="X1461" s="10"/>
      <c r="Y1461" s="10"/>
      <c r="Z1461" s="10"/>
      <c r="AA1461" s="10"/>
    </row>
    <row r="1462" hidden="1">
      <c r="A1462" s="47"/>
      <c r="B1462" s="47"/>
      <c r="C1462" s="48"/>
      <c r="D1462" s="48"/>
      <c r="E1462" s="48"/>
      <c r="F1462" s="48"/>
      <c r="G1462" s="48"/>
      <c r="H1462" s="49"/>
      <c r="I1462" s="49"/>
      <c r="J1462" s="49"/>
      <c r="K1462" s="49"/>
      <c r="L1462" s="49"/>
      <c r="M1462" s="49"/>
      <c r="N1462" s="49"/>
      <c r="O1462" s="48"/>
      <c r="P1462" s="48"/>
      <c r="Q1462" s="49"/>
      <c r="R1462" s="49"/>
      <c r="S1462" s="10"/>
      <c r="T1462" s="10"/>
      <c r="U1462" s="10"/>
      <c r="V1462" s="10"/>
      <c r="W1462" s="10"/>
      <c r="X1462" s="10"/>
      <c r="Y1462" s="10"/>
      <c r="Z1462" s="10"/>
      <c r="AA1462" s="10"/>
    </row>
    <row r="1463" hidden="1">
      <c r="A1463" s="47"/>
      <c r="B1463" s="47"/>
      <c r="C1463" s="48"/>
      <c r="D1463" s="48"/>
      <c r="E1463" s="48"/>
      <c r="F1463" s="48"/>
      <c r="G1463" s="48"/>
      <c r="H1463" s="49"/>
      <c r="I1463" s="49"/>
      <c r="J1463" s="49"/>
      <c r="K1463" s="49"/>
      <c r="L1463" s="49"/>
      <c r="M1463" s="49"/>
      <c r="N1463" s="49"/>
      <c r="O1463" s="48"/>
      <c r="P1463" s="48"/>
      <c r="Q1463" s="49"/>
      <c r="R1463" s="49"/>
      <c r="S1463" s="10"/>
      <c r="T1463" s="10"/>
      <c r="U1463" s="10"/>
      <c r="V1463" s="10"/>
      <c r="W1463" s="10"/>
      <c r="X1463" s="10"/>
      <c r="Y1463" s="10"/>
      <c r="Z1463" s="10"/>
      <c r="AA1463" s="10"/>
    </row>
    <row r="1464" hidden="1">
      <c r="A1464" s="47"/>
      <c r="B1464" s="47"/>
      <c r="C1464" s="48"/>
      <c r="D1464" s="48"/>
      <c r="E1464" s="48"/>
      <c r="F1464" s="48"/>
      <c r="G1464" s="48"/>
      <c r="H1464" s="49"/>
      <c r="I1464" s="49"/>
      <c r="J1464" s="49"/>
      <c r="K1464" s="49"/>
      <c r="L1464" s="49"/>
      <c r="M1464" s="49"/>
      <c r="N1464" s="49"/>
      <c r="O1464" s="48"/>
      <c r="P1464" s="48"/>
      <c r="Q1464" s="49"/>
      <c r="R1464" s="49"/>
      <c r="S1464" s="10"/>
      <c r="T1464" s="10"/>
      <c r="U1464" s="10"/>
      <c r="V1464" s="10"/>
      <c r="W1464" s="10"/>
      <c r="X1464" s="10"/>
      <c r="Y1464" s="10"/>
      <c r="Z1464" s="10"/>
      <c r="AA1464" s="10"/>
    </row>
    <row r="1465" hidden="1">
      <c r="A1465" s="47"/>
      <c r="B1465" s="47"/>
      <c r="C1465" s="48"/>
      <c r="D1465" s="48"/>
      <c r="E1465" s="48"/>
      <c r="F1465" s="48"/>
      <c r="G1465" s="48"/>
      <c r="H1465" s="49"/>
      <c r="I1465" s="49"/>
      <c r="J1465" s="49"/>
      <c r="K1465" s="49"/>
      <c r="L1465" s="49"/>
      <c r="M1465" s="49"/>
      <c r="N1465" s="49"/>
      <c r="O1465" s="48"/>
      <c r="P1465" s="48"/>
      <c r="Q1465" s="49"/>
      <c r="R1465" s="49"/>
      <c r="S1465" s="10"/>
      <c r="T1465" s="10"/>
      <c r="U1465" s="10"/>
      <c r="V1465" s="10"/>
      <c r="W1465" s="10"/>
      <c r="X1465" s="10"/>
      <c r="Y1465" s="10"/>
      <c r="Z1465" s="10"/>
      <c r="AA1465" s="10"/>
    </row>
    <row r="1466" hidden="1">
      <c r="A1466" s="47"/>
      <c r="B1466" s="47"/>
      <c r="C1466" s="48"/>
      <c r="D1466" s="48"/>
      <c r="E1466" s="48"/>
      <c r="F1466" s="48"/>
      <c r="G1466" s="48"/>
      <c r="H1466" s="49"/>
      <c r="I1466" s="49"/>
      <c r="J1466" s="49"/>
      <c r="K1466" s="49"/>
      <c r="L1466" s="49"/>
      <c r="M1466" s="49"/>
      <c r="N1466" s="49"/>
      <c r="O1466" s="48"/>
      <c r="P1466" s="48"/>
      <c r="Q1466" s="49"/>
      <c r="R1466" s="49"/>
      <c r="S1466" s="10"/>
      <c r="T1466" s="10"/>
      <c r="U1466" s="10"/>
      <c r="V1466" s="10"/>
      <c r="W1466" s="10"/>
      <c r="X1466" s="10"/>
      <c r="Y1466" s="10"/>
      <c r="Z1466" s="10"/>
      <c r="AA1466" s="10"/>
    </row>
    <row r="1467" hidden="1">
      <c r="A1467" s="47"/>
      <c r="B1467" s="47"/>
      <c r="C1467" s="48"/>
      <c r="D1467" s="48"/>
      <c r="E1467" s="48"/>
      <c r="F1467" s="48"/>
      <c r="G1467" s="48"/>
      <c r="H1467" s="49"/>
      <c r="I1467" s="49"/>
      <c r="J1467" s="49"/>
      <c r="K1467" s="49"/>
      <c r="L1467" s="49"/>
      <c r="M1467" s="49"/>
      <c r="N1467" s="49"/>
      <c r="O1467" s="48"/>
      <c r="P1467" s="48"/>
      <c r="Q1467" s="49"/>
      <c r="R1467" s="49"/>
      <c r="S1467" s="10"/>
      <c r="T1467" s="10"/>
      <c r="U1467" s="10"/>
      <c r="V1467" s="10"/>
      <c r="W1467" s="10"/>
      <c r="X1467" s="10"/>
      <c r="Y1467" s="10"/>
      <c r="Z1467" s="10"/>
      <c r="AA1467" s="10"/>
    </row>
    <row r="1468" hidden="1">
      <c r="A1468" s="47"/>
      <c r="B1468" s="47"/>
      <c r="C1468" s="48"/>
      <c r="D1468" s="48"/>
      <c r="E1468" s="48"/>
      <c r="F1468" s="48"/>
      <c r="G1468" s="48"/>
      <c r="H1468" s="49"/>
      <c r="I1468" s="49"/>
      <c r="J1468" s="49"/>
      <c r="K1468" s="49"/>
      <c r="L1468" s="49"/>
      <c r="M1468" s="49"/>
      <c r="N1468" s="49"/>
      <c r="O1468" s="48"/>
      <c r="P1468" s="48"/>
      <c r="Q1468" s="49"/>
      <c r="R1468" s="49"/>
      <c r="S1468" s="10"/>
      <c r="T1468" s="10"/>
      <c r="U1468" s="10"/>
      <c r="V1468" s="10"/>
      <c r="W1468" s="10"/>
      <c r="X1468" s="10"/>
      <c r="Y1468" s="10"/>
      <c r="Z1468" s="10"/>
      <c r="AA1468" s="10"/>
    </row>
    <row r="1469" hidden="1">
      <c r="A1469" s="47"/>
      <c r="B1469" s="47"/>
      <c r="C1469" s="48"/>
      <c r="D1469" s="48"/>
      <c r="E1469" s="48"/>
      <c r="F1469" s="48"/>
      <c r="G1469" s="48"/>
      <c r="H1469" s="49"/>
      <c r="I1469" s="49"/>
      <c r="J1469" s="49"/>
      <c r="K1469" s="49"/>
      <c r="L1469" s="49"/>
      <c r="M1469" s="49"/>
      <c r="N1469" s="49"/>
      <c r="O1469" s="48"/>
      <c r="P1469" s="48"/>
      <c r="Q1469" s="49"/>
      <c r="R1469" s="49"/>
      <c r="S1469" s="10"/>
      <c r="T1469" s="10"/>
      <c r="U1469" s="10"/>
      <c r="V1469" s="10"/>
      <c r="W1469" s="10"/>
      <c r="X1469" s="10"/>
      <c r="Y1469" s="10"/>
      <c r="Z1469" s="10"/>
      <c r="AA1469" s="10"/>
    </row>
    <row r="1470" hidden="1">
      <c r="A1470" s="47"/>
      <c r="B1470" s="47"/>
      <c r="C1470" s="48"/>
      <c r="D1470" s="48"/>
      <c r="E1470" s="48"/>
      <c r="F1470" s="48"/>
      <c r="G1470" s="48"/>
      <c r="H1470" s="49"/>
      <c r="I1470" s="49"/>
      <c r="J1470" s="49"/>
      <c r="K1470" s="49"/>
      <c r="L1470" s="49"/>
      <c r="M1470" s="49"/>
      <c r="N1470" s="49"/>
      <c r="O1470" s="48"/>
      <c r="P1470" s="48"/>
      <c r="Q1470" s="49"/>
      <c r="R1470" s="49"/>
      <c r="S1470" s="10"/>
      <c r="T1470" s="10"/>
      <c r="U1470" s="10"/>
      <c r="V1470" s="10"/>
      <c r="W1470" s="10"/>
      <c r="X1470" s="10"/>
      <c r="Y1470" s="10"/>
      <c r="Z1470" s="10"/>
      <c r="AA1470" s="10"/>
    </row>
    <row r="1471" hidden="1">
      <c r="A1471" s="47"/>
      <c r="B1471" s="47"/>
      <c r="C1471" s="48"/>
      <c r="D1471" s="48"/>
      <c r="E1471" s="48"/>
      <c r="F1471" s="48"/>
      <c r="G1471" s="48"/>
      <c r="H1471" s="49"/>
      <c r="I1471" s="49"/>
      <c r="J1471" s="49"/>
      <c r="K1471" s="49"/>
      <c r="L1471" s="49"/>
      <c r="M1471" s="49"/>
      <c r="N1471" s="49"/>
      <c r="O1471" s="48"/>
      <c r="P1471" s="48"/>
      <c r="Q1471" s="49"/>
      <c r="R1471" s="49"/>
      <c r="S1471" s="10"/>
      <c r="T1471" s="10"/>
      <c r="U1471" s="10"/>
      <c r="V1471" s="10"/>
      <c r="W1471" s="10"/>
      <c r="X1471" s="10"/>
      <c r="Y1471" s="10"/>
      <c r="Z1471" s="10"/>
      <c r="AA1471" s="10"/>
    </row>
    <row r="1472" hidden="1">
      <c r="A1472" s="47"/>
      <c r="B1472" s="47"/>
      <c r="C1472" s="48"/>
      <c r="D1472" s="48"/>
      <c r="E1472" s="48"/>
      <c r="F1472" s="48"/>
      <c r="G1472" s="48"/>
      <c r="H1472" s="49"/>
      <c r="I1472" s="49"/>
      <c r="J1472" s="49"/>
      <c r="K1472" s="49"/>
      <c r="L1472" s="49"/>
      <c r="M1472" s="49"/>
      <c r="N1472" s="49"/>
      <c r="O1472" s="48"/>
      <c r="P1472" s="48"/>
      <c r="Q1472" s="49"/>
      <c r="R1472" s="49"/>
      <c r="S1472" s="10"/>
      <c r="T1472" s="10"/>
      <c r="U1472" s="10"/>
      <c r="V1472" s="10"/>
      <c r="W1472" s="10"/>
      <c r="X1472" s="10"/>
      <c r="Y1472" s="10"/>
      <c r="Z1472" s="10"/>
      <c r="AA1472" s="10"/>
    </row>
    <row r="1473" hidden="1">
      <c r="A1473" s="47"/>
      <c r="B1473" s="47"/>
      <c r="C1473" s="48"/>
      <c r="D1473" s="48"/>
      <c r="E1473" s="48"/>
      <c r="F1473" s="48"/>
      <c r="G1473" s="48"/>
      <c r="H1473" s="49"/>
      <c r="I1473" s="49"/>
      <c r="J1473" s="49"/>
      <c r="K1473" s="49"/>
      <c r="L1473" s="49"/>
      <c r="M1473" s="49"/>
      <c r="N1473" s="49"/>
      <c r="O1473" s="48"/>
      <c r="P1473" s="48"/>
      <c r="Q1473" s="49"/>
      <c r="R1473" s="49"/>
      <c r="S1473" s="10"/>
      <c r="T1473" s="10"/>
      <c r="U1473" s="10"/>
      <c r="V1473" s="10"/>
      <c r="W1473" s="10"/>
      <c r="X1473" s="10"/>
      <c r="Y1473" s="10"/>
      <c r="Z1473" s="10"/>
      <c r="AA1473" s="10"/>
    </row>
    <row r="1474" hidden="1">
      <c r="A1474" s="47"/>
      <c r="B1474" s="47"/>
      <c r="C1474" s="48"/>
      <c r="D1474" s="48"/>
      <c r="E1474" s="48"/>
      <c r="F1474" s="48"/>
      <c r="G1474" s="48"/>
      <c r="H1474" s="49"/>
      <c r="I1474" s="49"/>
      <c r="J1474" s="49"/>
      <c r="K1474" s="49"/>
      <c r="L1474" s="49"/>
      <c r="M1474" s="49"/>
      <c r="N1474" s="49"/>
      <c r="O1474" s="48"/>
      <c r="P1474" s="48"/>
      <c r="Q1474" s="49"/>
      <c r="R1474" s="49"/>
      <c r="S1474" s="10"/>
      <c r="T1474" s="10"/>
      <c r="U1474" s="10"/>
      <c r="V1474" s="10"/>
      <c r="W1474" s="10"/>
      <c r="X1474" s="10"/>
      <c r="Y1474" s="10"/>
      <c r="Z1474" s="10"/>
      <c r="AA1474" s="10"/>
    </row>
    <row r="1475" hidden="1">
      <c r="A1475" s="47"/>
      <c r="B1475" s="47"/>
      <c r="C1475" s="48"/>
      <c r="D1475" s="48"/>
      <c r="E1475" s="48"/>
      <c r="F1475" s="48"/>
      <c r="G1475" s="48"/>
      <c r="H1475" s="49"/>
      <c r="I1475" s="49"/>
      <c r="J1475" s="49"/>
      <c r="K1475" s="49"/>
      <c r="L1475" s="49"/>
      <c r="M1475" s="49"/>
      <c r="N1475" s="49"/>
      <c r="O1475" s="48"/>
      <c r="P1475" s="48"/>
      <c r="Q1475" s="49"/>
      <c r="R1475" s="49"/>
      <c r="S1475" s="10"/>
      <c r="T1475" s="10"/>
      <c r="U1475" s="10"/>
      <c r="V1475" s="10"/>
      <c r="W1475" s="10"/>
      <c r="X1475" s="10"/>
      <c r="Y1475" s="10"/>
      <c r="Z1475" s="10"/>
      <c r="AA1475" s="10"/>
    </row>
    <row r="1476" hidden="1">
      <c r="A1476" s="47"/>
      <c r="B1476" s="47"/>
      <c r="C1476" s="48"/>
      <c r="D1476" s="48"/>
      <c r="E1476" s="48"/>
      <c r="F1476" s="48"/>
      <c r="G1476" s="48"/>
      <c r="H1476" s="49"/>
      <c r="I1476" s="49"/>
      <c r="J1476" s="49"/>
      <c r="K1476" s="49"/>
      <c r="L1476" s="49"/>
      <c r="M1476" s="49"/>
      <c r="N1476" s="49"/>
      <c r="O1476" s="48"/>
      <c r="P1476" s="48"/>
      <c r="Q1476" s="49"/>
      <c r="R1476" s="49"/>
      <c r="S1476" s="10"/>
      <c r="T1476" s="10"/>
      <c r="U1476" s="10"/>
      <c r="V1476" s="10"/>
      <c r="W1476" s="10"/>
      <c r="X1476" s="10"/>
      <c r="Y1476" s="10"/>
      <c r="Z1476" s="10"/>
      <c r="AA1476" s="10"/>
    </row>
    <row r="1477" hidden="1">
      <c r="A1477" s="47"/>
      <c r="B1477" s="47"/>
      <c r="C1477" s="48"/>
      <c r="D1477" s="48"/>
      <c r="E1477" s="48"/>
      <c r="F1477" s="48"/>
      <c r="G1477" s="48"/>
      <c r="H1477" s="49"/>
      <c r="I1477" s="49"/>
      <c r="J1477" s="49"/>
      <c r="K1477" s="49"/>
      <c r="L1477" s="49"/>
      <c r="M1477" s="49"/>
      <c r="N1477" s="49"/>
      <c r="O1477" s="48"/>
      <c r="P1477" s="48"/>
      <c r="Q1477" s="49"/>
      <c r="R1477" s="49"/>
      <c r="S1477" s="10"/>
      <c r="T1477" s="10"/>
      <c r="U1477" s="10"/>
      <c r="V1477" s="10"/>
      <c r="W1477" s="10"/>
      <c r="X1477" s="10"/>
      <c r="Y1477" s="10"/>
      <c r="Z1477" s="10"/>
      <c r="AA1477" s="10"/>
    </row>
    <row r="1478" hidden="1">
      <c r="A1478" s="47"/>
      <c r="B1478" s="47"/>
      <c r="C1478" s="48"/>
      <c r="D1478" s="48"/>
      <c r="E1478" s="48"/>
      <c r="F1478" s="48"/>
      <c r="G1478" s="48"/>
      <c r="H1478" s="49"/>
      <c r="I1478" s="49"/>
      <c r="J1478" s="49"/>
      <c r="K1478" s="49"/>
      <c r="L1478" s="49"/>
      <c r="M1478" s="49"/>
      <c r="N1478" s="49"/>
      <c r="O1478" s="48"/>
      <c r="P1478" s="48"/>
      <c r="Q1478" s="49"/>
      <c r="R1478" s="49"/>
      <c r="S1478" s="10"/>
      <c r="T1478" s="10"/>
      <c r="U1478" s="10"/>
      <c r="V1478" s="10"/>
      <c r="W1478" s="10"/>
      <c r="X1478" s="10"/>
      <c r="Y1478" s="10"/>
      <c r="Z1478" s="10"/>
      <c r="AA1478" s="10"/>
    </row>
    <row r="1479" hidden="1">
      <c r="A1479" s="47"/>
      <c r="B1479" s="47"/>
      <c r="C1479" s="48"/>
      <c r="D1479" s="48"/>
      <c r="E1479" s="48"/>
      <c r="F1479" s="48"/>
      <c r="G1479" s="48"/>
      <c r="H1479" s="49"/>
      <c r="I1479" s="49"/>
      <c r="J1479" s="49"/>
      <c r="K1479" s="49"/>
      <c r="L1479" s="49"/>
      <c r="M1479" s="49"/>
      <c r="N1479" s="49"/>
      <c r="O1479" s="48"/>
      <c r="P1479" s="48"/>
      <c r="Q1479" s="49"/>
      <c r="R1479" s="49"/>
      <c r="S1479" s="10"/>
      <c r="T1479" s="10"/>
      <c r="U1479" s="10"/>
      <c r="V1479" s="10"/>
      <c r="W1479" s="10"/>
      <c r="X1479" s="10"/>
      <c r="Y1479" s="10"/>
      <c r="Z1479" s="10"/>
      <c r="AA1479" s="10"/>
    </row>
    <row r="1480" hidden="1">
      <c r="A1480" s="47"/>
      <c r="B1480" s="47"/>
      <c r="C1480" s="48"/>
      <c r="D1480" s="48"/>
      <c r="E1480" s="48"/>
      <c r="F1480" s="48"/>
      <c r="G1480" s="48"/>
      <c r="H1480" s="49"/>
      <c r="I1480" s="49"/>
      <c r="J1480" s="49"/>
      <c r="K1480" s="49"/>
      <c r="L1480" s="49"/>
      <c r="M1480" s="49"/>
      <c r="N1480" s="49"/>
      <c r="O1480" s="48"/>
      <c r="P1480" s="48"/>
      <c r="Q1480" s="49"/>
      <c r="R1480" s="49"/>
      <c r="S1480" s="10"/>
      <c r="T1480" s="10"/>
      <c r="U1480" s="10"/>
      <c r="V1480" s="10"/>
      <c r="W1480" s="10"/>
      <c r="X1480" s="10"/>
      <c r="Y1480" s="10"/>
      <c r="Z1480" s="10"/>
      <c r="AA1480" s="10"/>
    </row>
    <row r="1481" hidden="1">
      <c r="A1481" s="47"/>
      <c r="B1481" s="47"/>
      <c r="C1481" s="48"/>
      <c r="D1481" s="48"/>
      <c r="E1481" s="48"/>
      <c r="F1481" s="48"/>
      <c r="G1481" s="48"/>
      <c r="H1481" s="49"/>
      <c r="I1481" s="49"/>
      <c r="J1481" s="49"/>
      <c r="K1481" s="49"/>
      <c r="L1481" s="49"/>
      <c r="M1481" s="49"/>
      <c r="N1481" s="49"/>
      <c r="O1481" s="48"/>
      <c r="P1481" s="48"/>
      <c r="Q1481" s="49"/>
      <c r="R1481" s="49"/>
      <c r="S1481" s="10"/>
      <c r="T1481" s="10"/>
      <c r="U1481" s="10"/>
      <c r="V1481" s="10"/>
      <c r="W1481" s="10"/>
      <c r="X1481" s="10"/>
      <c r="Y1481" s="10"/>
      <c r="Z1481" s="10"/>
      <c r="AA1481" s="10"/>
    </row>
    <row r="1482" hidden="1">
      <c r="A1482" s="47"/>
      <c r="B1482" s="47"/>
      <c r="C1482" s="48"/>
      <c r="D1482" s="48"/>
      <c r="E1482" s="48"/>
      <c r="F1482" s="48"/>
      <c r="G1482" s="48"/>
      <c r="H1482" s="49"/>
      <c r="I1482" s="49"/>
      <c r="J1482" s="49"/>
      <c r="K1482" s="49"/>
      <c r="L1482" s="49"/>
      <c r="M1482" s="49"/>
      <c r="N1482" s="49"/>
      <c r="O1482" s="48"/>
      <c r="P1482" s="48"/>
      <c r="Q1482" s="49"/>
      <c r="R1482" s="49"/>
      <c r="S1482" s="10"/>
      <c r="T1482" s="10"/>
      <c r="U1482" s="10"/>
      <c r="V1482" s="10"/>
      <c r="W1482" s="10"/>
      <c r="X1482" s="10"/>
      <c r="Y1482" s="10"/>
      <c r="Z1482" s="10"/>
      <c r="AA1482" s="10"/>
    </row>
    <row r="1483" hidden="1">
      <c r="A1483" s="47"/>
      <c r="B1483" s="47"/>
      <c r="C1483" s="48"/>
      <c r="D1483" s="48"/>
      <c r="E1483" s="48"/>
      <c r="F1483" s="48"/>
      <c r="G1483" s="48"/>
      <c r="H1483" s="49"/>
      <c r="I1483" s="49"/>
      <c r="J1483" s="49"/>
      <c r="K1483" s="49"/>
      <c r="L1483" s="49"/>
      <c r="M1483" s="49"/>
      <c r="N1483" s="49"/>
      <c r="O1483" s="48"/>
      <c r="P1483" s="48"/>
      <c r="Q1483" s="49"/>
      <c r="R1483" s="49"/>
      <c r="S1483" s="10"/>
      <c r="T1483" s="10"/>
      <c r="U1483" s="10"/>
      <c r="V1483" s="10"/>
      <c r="W1483" s="10"/>
      <c r="X1483" s="10"/>
      <c r="Y1483" s="10"/>
      <c r="Z1483" s="10"/>
      <c r="AA1483" s="10"/>
    </row>
    <row r="1484" hidden="1">
      <c r="A1484" s="47"/>
      <c r="B1484" s="47"/>
      <c r="C1484" s="48"/>
      <c r="D1484" s="48"/>
      <c r="E1484" s="48"/>
      <c r="F1484" s="48"/>
      <c r="G1484" s="48"/>
      <c r="H1484" s="49"/>
      <c r="I1484" s="49"/>
      <c r="J1484" s="49"/>
      <c r="K1484" s="49"/>
      <c r="L1484" s="49"/>
      <c r="M1484" s="49"/>
      <c r="N1484" s="49"/>
      <c r="O1484" s="48"/>
      <c r="P1484" s="48"/>
      <c r="Q1484" s="49"/>
      <c r="R1484" s="49"/>
      <c r="S1484" s="10"/>
      <c r="T1484" s="10"/>
      <c r="U1484" s="10"/>
      <c r="V1484" s="10"/>
      <c r="W1484" s="10"/>
      <c r="X1484" s="10"/>
      <c r="Y1484" s="10"/>
      <c r="Z1484" s="10"/>
      <c r="AA1484" s="10"/>
    </row>
    <row r="1485" hidden="1">
      <c r="A1485" s="47"/>
      <c r="B1485" s="47"/>
      <c r="C1485" s="48"/>
      <c r="D1485" s="48"/>
      <c r="E1485" s="48"/>
      <c r="F1485" s="48"/>
      <c r="G1485" s="48"/>
      <c r="H1485" s="49"/>
      <c r="I1485" s="49"/>
      <c r="J1485" s="49"/>
      <c r="K1485" s="49"/>
      <c r="L1485" s="49"/>
      <c r="M1485" s="49"/>
      <c r="N1485" s="49"/>
      <c r="O1485" s="48"/>
      <c r="P1485" s="48"/>
      <c r="Q1485" s="49"/>
      <c r="R1485" s="49"/>
      <c r="S1485" s="10"/>
      <c r="T1485" s="10"/>
      <c r="U1485" s="10"/>
      <c r="V1485" s="10"/>
      <c r="W1485" s="10"/>
      <c r="X1485" s="10"/>
      <c r="Y1485" s="10"/>
      <c r="Z1485" s="10"/>
      <c r="AA1485" s="10"/>
    </row>
    <row r="1486" hidden="1">
      <c r="A1486" s="47"/>
      <c r="B1486" s="47"/>
      <c r="C1486" s="48"/>
      <c r="D1486" s="48"/>
      <c r="E1486" s="48"/>
      <c r="F1486" s="48"/>
      <c r="G1486" s="48"/>
      <c r="H1486" s="49"/>
      <c r="I1486" s="49"/>
      <c r="J1486" s="49"/>
      <c r="K1486" s="49"/>
      <c r="L1486" s="49"/>
      <c r="M1486" s="49"/>
      <c r="N1486" s="49"/>
      <c r="O1486" s="48"/>
      <c r="P1486" s="48"/>
      <c r="Q1486" s="49"/>
      <c r="R1486" s="49"/>
      <c r="S1486" s="10"/>
      <c r="T1486" s="10"/>
      <c r="U1486" s="10"/>
      <c r="V1486" s="10"/>
      <c r="W1486" s="10"/>
      <c r="X1486" s="10"/>
      <c r="Y1486" s="10"/>
      <c r="Z1486" s="10"/>
      <c r="AA1486" s="10"/>
    </row>
    <row r="1487" hidden="1">
      <c r="A1487" s="47"/>
      <c r="B1487" s="47"/>
      <c r="C1487" s="48"/>
      <c r="D1487" s="48"/>
      <c r="E1487" s="48"/>
      <c r="F1487" s="48"/>
      <c r="G1487" s="48"/>
      <c r="H1487" s="49"/>
      <c r="I1487" s="49"/>
      <c r="J1487" s="49"/>
      <c r="K1487" s="49"/>
      <c r="L1487" s="49"/>
      <c r="M1487" s="49"/>
      <c r="N1487" s="49"/>
      <c r="O1487" s="48"/>
      <c r="P1487" s="48"/>
      <c r="Q1487" s="49"/>
      <c r="R1487" s="49"/>
      <c r="S1487" s="10"/>
      <c r="T1487" s="10"/>
      <c r="U1487" s="10"/>
      <c r="V1487" s="10"/>
      <c r="W1487" s="10"/>
      <c r="X1487" s="10"/>
      <c r="Y1487" s="10"/>
      <c r="Z1487" s="10"/>
      <c r="AA1487" s="10"/>
    </row>
    <row r="1488" hidden="1">
      <c r="A1488" s="47"/>
      <c r="B1488" s="47"/>
      <c r="C1488" s="48"/>
      <c r="D1488" s="48"/>
      <c r="E1488" s="48"/>
      <c r="F1488" s="48"/>
      <c r="G1488" s="48"/>
      <c r="H1488" s="49"/>
      <c r="I1488" s="49"/>
      <c r="J1488" s="49"/>
      <c r="K1488" s="49"/>
      <c r="L1488" s="49"/>
      <c r="M1488" s="49"/>
      <c r="N1488" s="49"/>
      <c r="O1488" s="48"/>
      <c r="P1488" s="48"/>
      <c r="Q1488" s="49"/>
      <c r="R1488" s="49"/>
      <c r="S1488" s="10"/>
      <c r="T1488" s="10"/>
      <c r="U1488" s="10"/>
      <c r="V1488" s="10"/>
      <c r="W1488" s="10"/>
      <c r="X1488" s="10"/>
      <c r="Y1488" s="10"/>
      <c r="Z1488" s="10"/>
      <c r="AA1488" s="10"/>
    </row>
    <row r="1489" hidden="1">
      <c r="A1489" s="47"/>
      <c r="B1489" s="47"/>
      <c r="C1489" s="48"/>
      <c r="D1489" s="48"/>
      <c r="E1489" s="48"/>
      <c r="F1489" s="48"/>
      <c r="G1489" s="48"/>
      <c r="H1489" s="49"/>
      <c r="I1489" s="49"/>
      <c r="J1489" s="49"/>
      <c r="K1489" s="49"/>
      <c r="L1489" s="49"/>
      <c r="M1489" s="49"/>
      <c r="N1489" s="49"/>
      <c r="O1489" s="48"/>
      <c r="P1489" s="48"/>
      <c r="Q1489" s="49"/>
      <c r="R1489" s="49"/>
      <c r="S1489" s="10"/>
      <c r="T1489" s="10"/>
      <c r="U1489" s="10"/>
      <c r="V1489" s="10"/>
      <c r="W1489" s="10"/>
      <c r="X1489" s="10"/>
      <c r="Y1489" s="10"/>
      <c r="Z1489" s="10"/>
      <c r="AA1489" s="10"/>
    </row>
    <row r="1490" hidden="1">
      <c r="A1490" s="47"/>
      <c r="B1490" s="47"/>
      <c r="C1490" s="48"/>
      <c r="D1490" s="48"/>
      <c r="E1490" s="48"/>
      <c r="F1490" s="48"/>
      <c r="G1490" s="48"/>
      <c r="H1490" s="49"/>
      <c r="I1490" s="49"/>
      <c r="J1490" s="49"/>
      <c r="K1490" s="49"/>
      <c r="L1490" s="49"/>
      <c r="M1490" s="49"/>
      <c r="N1490" s="49"/>
      <c r="O1490" s="48"/>
      <c r="P1490" s="48"/>
      <c r="Q1490" s="49"/>
      <c r="R1490" s="49"/>
      <c r="S1490" s="10"/>
      <c r="T1490" s="10"/>
      <c r="U1490" s="10"/>
      <c r="V1490" s="10"/>
      <c r="W1490" s="10"/>
      <c r="X1490" s="10"/>
      <c r="Y1490" s="10"/>
      <c r="Z1490" s="10"/>
      <c r="AA1490" s="10"/>
    </row>
    <row r="1491" hidden="1">
      <c r="A1491" s="47"/>
      <c r="B1491" s="47"/>
      <c r="C1491" s="48"/>
      <c r="D1491" s="48"/>
      <c r="E1491" s="48"/>
      <c r="F1491" s="48"/>
      <c r="G1491" s="48"/>
      <c r="H1491" s="49"/>
      <c r="I1491" s="49"/>
      <c r="J1491" s="49"/>
      <c r="K1491" s="49"/>
      <c r="L1491" s="49"/>
      <c r="M1491" s="49"/>
      <c r="N1491" s="49"/>
      <c r="O1491" s="48"/>
      <c r="P1491" s="48"/>
      <c r="Q1491" s="49"/>
      <c r="R1491" s="49"/>
      <c r="S1491" s="10"/>
      <c r="T1491" s="10"/>
      <c r="U1491" s="10"/>
      <c r="V1491" s="10"/>
      <c r="W1491" s="10"/>
      <c r="X1491" s="10"/>
      <c r="Y1491" s="10"/>
      <c r="Z1491" s="10"/>
      <c r="AA1491" s="10"/>
    </row>
    <row r="1492" hidden="1">
      <c r="A1492" s="47"/>
      <c r="B1492" s="47"/>
      <c r="C1492" s="48"/>
      <c r="D1492" s="48"/>
      <c r="E1492" s="48"/>
      <c r="F1492" s="48"/>
      <c r="G1492" s="48"/>
      <c r="H1492" s="49"/>
      <c r="I1492" s="49"/>
      <c r="J1492" s="49"/>
      <c r="K1492" s="49"/>
      <c r="L1492" s="49"/>
      <c r="M1492" s="49"/>
      <c r="N1492" s="49"/>
      <c r="O1492" s="48"/>
      <c r="P1492" s="48"/>
      <c r="Q1492" s="49"/>
      <c r="R1492" s="49"/>
      <c r="S1492" s="10"/>
      <c r="T1492" s="10"/>
      <c r="U1492" s="10"/>
      <c r="V1492" s="10"/>
      <c r="W1492" s="10"/>
      <c r="X1492" s="10"/>
      <c r="Y1492" s="10"/>
      <c r="Z1492" s="10"/>
      <c r="AA1492" s="10"/>
    </row>
    <row r="1493" hidden="1">
      <c r="A1493" s="47"/>
      <c r="B1493" s="47"/>
      <c r="C1493" s="48"/>
      <c r="D1493" s="48"/>
      <c r="E1493" s="48"/>
      <c r="F1493" s="48"/>
      <c r="G1493" s="48"/>
      <c r="H1493" s="49"/>
      <c r="I1493" s="49"/>
      <c r="J1493" s="49"/>
      <c r="K1493" s="49"/>
      <c r="L1493" s="49"/>
      <c r="M1493" s="49"/>
      <c r="N1493" s="49"/>
      <c r="O1493" s="48"/>
      <c r="P1493" s="48"/>
      <c r="Q1493" s="49"/>
      <c r="R1493" s="49"/>
      <c r="S1493" s="10"/>
      <c r="T1493" s="10"/>
      <c r="U1493" s="10"/>
      <c r="V1493" s="10"/>
      <c r="W1493" s="10"/>
      <c r="X1493" s="10"/>
      <c r="Y1493" s="10"/>
      <c r="Z1493" s="10"/>
      <c r="AA1493" s="10"/>
    </row>
    <row r="1494" hidden="1">
      <c r="A1494" s="47"/>
      <c r="B1494" s="47"/>
      <c r="C1494" s="48"/>
      <c r="D1494" s="48"/>
      <c r="E1494" s="48"/>
      <c r="F1494" s="48"/>
      <c r="G1494" s="48"/>
      <c r="H1494" s="49"/>
      <c r="I1494" s="49"/>
      <c r="J1494" s="49"/>
      <c r="K1494" s="49"/>
      <c r="L1494" s="49"/>
      <c r="M1494" s="49"/>
      <c r="N1494" s="49"/>
      <c r="O1494" s="48"/>
      <c r="P1494" s="48"/>
      <c r="Q1494" s="49"/>
      <c r="R1494" s="49"/>
      <c r="S1494" s="10"/>
      <c r="T1494" s="10"/>
      <c r="U1494" s="10"/>
      <c r="V1494" s="10"/>
      <c r="W1494" s="10"/>
      <c r="X1494" s="10"/>
      <c r="Y1494" s="10"/>
      <c r="Z1494" s="10"/>
      <c r="AA1494" s="10"/>
    </row>
    <row r="1495" hidden="1">
      <c r="A1495" s="47"/>
      <c r="B1495" s="47"/>
      <c r="C1495" s="48"/>
      <c r="D1495" s="48"/>
      <c r="E1495" s="48"/>
      <c r="F1495" s="48"/>
      <c r="G1495" s="48"/>
      <c r="H1495" s="49"/>
      <c r="I1495" s="49"/>
      <c r="J1495" s="49"/>
      <c r="K1495" s="49"/>
      <c r="L1495" s="49"/>
      <c r="M1495" s="49"/>
      <c r="N1495" s="49"/>
      <c r="O1495" s="48"/>
      <c r="P1495" s="48"/>
      <c r="Q1495" s="49"/>
      <c r="R1495" s="49"/>
      <c r="S1495" s="10"/>
      <c r="T1495" s="10"/>
      <c r="U1495" s="10"/>
      <c r="V1495" s="10"/>
      <c r="W1495" s="10"/>
      <c r="X1495" s="10"/>
      <c r="Y1495" s="10"/>
      <c r="Z1495" s="10"/>
      <c r="AA1495" s="10"/>
    </row>
    <row r="1496" hidden="1">
      <c r="A1496" s="47"/>
      <c r="B1496" s="47"/>
      <c r="C1496" s="48"/>
      <c r="D1496" s="48"/>
      <c r="E1496" s="48"/>
      <c r="F1496" s="48"/>
      <c r="G1496" s="48"/>
      <c r="H1496" s="49"/>
      <c r="I1496" s="49"/>
      <c r="J1496" s="49"/>
      <c r="K1496" s="49"/>
      <c r="L1496" s="49"/>
      <c r="M1496" s="49"/>
      <c r="N1496" s="49"/>
      <c r="O1496" s="48"/>
      <c r="P1496" s="48"/>
      <c r="Q1496" s="49"/>
      <c r="R1496" s="49"/>
      <c r="S1496" s="10"/>
      <c r="T1496" s="10"/>
      <c r="U1496" s="10"/>
      <c r="V1496" s="10"/>
      <c r="W1496" s="10"/>
      <c r="X1496" s="10"/>
      <c r="Y1496" s="10"/>
      <c r="Z1496" s="10"/>
      <c r="AA1496" s="10"/>
    </row>
    <row r="1497" hidden="1">
      <c r="A1497" s="47"/>
      <c r="B1497" s="47"/>
      <c r="C1497" s="48"/>
      <c r="D1497" s="48"/>
      <c r="E1497" s="48"/>
      <c r="F1497" s="48"/>
      <c r="G1497" s="48"/>
      <c r="H1497" s="49"/>
      <c r="I1497" s="49"/>
      <c r="J1497" s="49"/>
      <c r="K1497" s="49"/>
      <c r="L1497" s="49"/>
      <c r="M1497" s="49"/>
      <c r="N1497" s="49"/>
      <c r="O1497" s="48"/>
      <c r="P1497" s="48"/>
      <c r="Q1497" s="49"/>
      <c r="R1497" s="49"/>
      <c r="S1497" s="10"/>
      <c r="T1497" s="10"/>
      <c r="U1497" s="10"/>
      <c r="V1497" s="10"/>
      <c r="W1497" s="10"/>
      <c r="X1497" s="10"/>
      <c r="Y1497" s="10"/>
      <c r="Z1497" s="10"/>
      <c r="AA1497" s="10"/>
    </row>
    <row r="1498" hidden="1">
      <c r="A1498" s="47"/>
      <c r="B1498" s="47"/>
      <c r="C1498" s="48"/>
      <c r="D1498" s="48"/>
      <c r="E1498" s="48"/>
      <c r="F1498" s="48"/>
      <c r="G1498" s="48"/>
      <c r="H1498" s="49"/>
      <c r="I1498" s="49"/>
      <c r="J1498" s="49"/>
      <c r="K1498" s="49"/>
      <c r="L1498" s="49"/>
      <c r="M1498" s="49"/>
      <c r="N1498" s="49"/>
      <c r="O1498" s="48"/>
      <c r="P1498" s="48"/>
      <c r="Q1498" s="49"/>
      <c r="R1498" s="49"/>
      <c r="S1498" s="10"/>
      <c r="T1498" s="10"/>
      <c r="U1498" s="10"/>
      <c r="V1498" s="10"/>
      <c r="W1498" s="10"/>
      <c r="X1498" s="10"/>
      <c r="Y1498" s="10"/>
      <c r="Z1498" s="10"/>
      <c r="AA1498" s="10"/>
    </row>
    <row r="1499" hidden="1">
      <c r="A1499" s="47"/>
      <c r="B1499" s="47"/>
      <c r="C1499" s="48"/>
      <c r="D1499" s="48"/>
      <c r="E1499" s="48"/>
      <c r="F1499" s="48"/>
      <c r="G1499" s="48"/>
      <c r="H1499" s="49"/>
      <c r="I1499" s="49"/>
      <c r="J1499" s="49"/>
      <c r="K1499" s="49"/>
      <c r="L1499" s="49"/>
      <c r="M1499" s="49"/>
      <c r="N1499" s="49"/>
      <c r="O1499" s="48"/>
      <c r="P1499" s="48"/>
      <c r="Q1499" s="49"/>
      <c r="R1499" s="49"/>
      <c r="S1499" s="10"/>
      <c r="T1499" s="10"/>
      <c r="U1499" s="10"/>
      <c r="V1499" s="10"/>
      <c r="W1499" s="10"/>
      <c r="X1499" s="10"/>
      <c r="Y1499" s="10"/>
      <c r="Z1499" s="10"/>
      <c r="AA1499" s="10"/>
    </row>
    <row r="1500" hidden="1">
      <c r="A1500" s="47"/>
      <c r="B1500" s="47"/>
      <c r="C1500" s="48"/>
      <c r="D1500" s="48"/>
      <c r="E1500" s="48"/>
      <c r="F1500" s="48"/>
      <c r="G1500" s="48"/>
      <c r="H1500" s="49"/>
      <c r="I1500" s="49"/>
      <c r="J1500" s="49"/>
      <c r="K1500" s="49"/>
      <c r="L1500" s="49"/>
      <c r="M1500" s="49"/>
      <c r="N1500" s="49"/>
      <c r="O1500" s="48"/>
      <c r="P1500" s="48"/>
      <c r="Q1500" s="49"/>
      <c r="R1500" s="49"/>
      <c r="S1500" s="10"/>
      <c r="T1500" s="10"/>
      <c r="U1500" s="10"/>
      <c r="V1500" s="10"/>
      <c r="W1500" s="10"/>
      <c r="X1500" s="10"/>
      <c r="Y1500" s="10"/>
      <c r="Z1500" s="10"/>
      <c r="AA1500" s="10"/>
    </row>
    <row r="1501" hidden="1">
      <c r="A1501" s="47"/>
      <c r="B1501" s="47"/>
      <c r="C1501" s="48"/>
      <c r="D1501" s="48"/>
      <c r="E1501" s="48"/>
      <c r="F1501" s="48"/>
      <c r="G1501" s="48"/>
      <c r="H1501" s="49"/>
      <c r="I1501" s="49"/>
      <c r="J1501" s="49"/>
      <c r="K1501" s="49"/>
      <c r="L1501" s="49"/>
      <c r="M1501" s="49"/>
      <c r="N1501" s="49"/>
      <c r="O1501" s="48"/>
      <c r="P1501" s="48"/>
      <c r="Q1501" s="49"/>
      <c r="R1501" s="49"/>
      <c r="S1501" s="10"/>
      <c r="T1501" s="10"/>
      <c r="U1501" s="10"/>
      <c r="V1501" s="10"/>
      <c r="W1501" s="10"/>
      <c r="X1501" s="10"/>
      <c r="Y1501" s="10"/>
      <c r="Z1501" s="10"/>
      <c r="AA1501" s="10"/>
    </row>
    <row r="1502" hidden="1">
      <c r="A1502" s="47"/>
      <c r="B1502" s="47"/>
      <c r="C1502" s="48"/>
      <c r="D1502" s="48"/>
      <c r="E1502" s="48"/>
      <c r="F1502" s="48"/>
      <c r="G1502" s="48"/>
      <c r="H1502" s="49"/>
      <c r="I1502" s="49"/>
      <c r="J1502" s="49"/>
      <c r="K1502" s="49"/>
      <c r="L1502" s="49"/>
      <c r="M1502" s="49"/>
      <c r="N1502" s="49"/>
      <c r="O1502" s="48"/>
      <c r="P1502" s="48"/>
      <c r="Q1502" s="49"/>
      <c r="R1502" s="49"/>
      <c r="S1502" s="10"/>
      <c r="T1502" s="10"/>
      <c r="U1502" s="10"/>
      <c r="V1502" s="10"/>
      <c r="W1502" s="10"/>
      <c r="X1502" s="10"/>
      <c r="Y1502" s="10"/>
      <c r="Z1502" s="10"/>
      <c r="AA1502" s="10"/>
    </row>
    <row r="1503" hidden="1">
      <c r="A1503" s="47"/>
      <c r="B1503" s="47"/>
      <c r="C1503" s="48"/>
      <c r="D1503" s="48"/>
      <c r="E1503" s="48"/>
      <c r="F1503" s="48"/>
      <c r="G1503" s="48"/>
      <c r="H1503" s="49"/>
      <c r="I1503" s="49"/>
      <c r="J1503" s="49"/>
      <c r="K1503" s="49"/>
      <c r="L1503" s="49"/>
      <c r="M1503" s="49"/>
      <c r="N1503" s="49"/>
      <c r="O1503" s="48"/>
      <c r="P1503" s="48"/>
      <c r="Q1503" s="49"/>
      <c r="R1503" s="49"/>
      <c r="S1503" s="10"/>
      <c r="T1503" s="10"/>
      <c r="U1503" s="10"/>
      <c r="V1503" s="10"/>
      <c r="W1503" s="10"/>
      <c r="X1503" s="10"/>
      <c r="Y1503" s="10"/>
      <c r="Z1503" s="10"/>
      <c r="AA1503" s="10"/>
    </row>
    <row r="1504" hidden="1">
      <c r="A1504" s="47"/>
      <c r="B1504" s="47"/>
      <c r="C1504" s="48"/>
      <c r="D1504" s="48"/>
      <c r="E1504" s="48"/>
      <c r="F1504" s="48"/>
      <c r="G1504" s="48"/>
      <c r="H1504" s="49"/>
      <c r="I1504" s="49"/>
      <c r="J1504" s="49"/>
      <c r="K1504" s="49"/>
      <c r="L1504" s="49"/>
      <c r="M1504" s="49"/>
      <c r="N1504" s="49"/>
      <c r="O1504" s="48"/>
      <c r="P1504" s="48"/>
      <c r="Q1504" s="49"/>
      <c r="R1504" s="49"/>
      <c r="S1504" s="10"/>
      <c r="T1504" s="10"/>
      <c r="U1504" s="10"/>
      <c r="V1504" s="10"/>
      <c r="W1504" s="10"/>
      <c r="X1504" s="10"/>
      <c r="Y1504" s="10"/>
      <c r="Z1504" s="10"/>
      <c r="AA1504" s="10"/>
    </row>
    <row r="1505" hidden="1">
      <c r="A1505" s="47"/>
      <c r="B1505" s="47"/>
      <c r="C1505" s="48"/>
      <c r="D1505" s="48"/>
      <c r="E1505" s="48"/>
      <c r="F1505" s="48"/>
      <c r="G1505" s="48"/>
      <c r="H1505" s="49"/>
      <c r="I1505" s="49"/>
      <c r="J1505" s="49"/>
      <c r="K1505" s="49"/>
      <c r="L1505" s="49"/>
      <c r="M1505" s="49"/>
      <c r="N1505" s="49"/>
      <c r="O1505" s="48"/>
      <c r="P1505" s="48"/>
      <c r="Q1505" s="49"/>
      <c r="R1505" s="49"/>
      <c r="S1505" s="10"/>
      <c r="T1505" s="10"/>
      <c r="U1505" s="10"/>
      <c r="V1505" s="10"/>
      <c r="W1505" s="10"/>
      <c r="X1505" s="10"/>
      <c r="Y1505" s="10"/>
      <c r="Z1505" s="10"/>
      <c r="AA1505" s="10"/>
    </row>
    <row r="1506" hidden="1">
      <c r="A1506" s="47"/>
      <c r="B1506" s="47"/>
      <c r="C1506" s="48"/>
      <c r="D1506" s="48"/>
      <c r="E1506" s="48"/>
      <c r="F1506" s="48"/>
      <c r="G1506" s="48"/>
      <c r="H1506" s="49"/>
      <c r="I1506" s="49"/>
      <c r="J1506" s="49"/>
      <c r="K1506" s="49"/>
      <c r="L1506" s="49"/>
      <c r="M1506" s="49"/>
      <c r="N1506" s="49"/>
      <c r="O1506" s="48"/>
      <c r="P1506" s="48"/>
      <c r="Q1506" s="49"/>
      <c r="R1506" s="49"/>
      <c r="S1506" s="10"/>
      <c r="T1506" s="10"/>
      <c r="U1506" s="10"/>
      <c r="V1506" s="10"/>
      <c r="W1506" s="10"/>
      <c r="X1506" s="10"/>
      <c r="Y1506" s="10"/>
      <c r="Z1506" s="10"/>
      <c r="AA1506" s="10"/>
    </row>
    <row r="1507" hidden="1">
      <c r="A1507" s="47"/>
      <c r="B1507" s="47"/>
      <c r="C1507" s="48"/>
      <c r="D1507" s="48"/>
      <c r="E1507" s="48"/>
      <c r="F1507" s="48"/>
      <c r="G1507" s="48"/>
      <c r="H1507" s="49"/>
      <c r="I1507" s="49"/>
      <c r="J1507" s="49"/>
      <c r="K1507" s="49"/>
      <c r="L1507" s="49"/>
      <c r="M1507" s="49"/>
      <c r="N1507" s="49"/>
      <c r="O1507" s="48"/>
      <c r="P1507" s="48"/>
      <c r="Q1507" s="49"/>
      <c r="R1507" s="49"/>
      <c r="S1507" s="10"/>
      <c r="T1507" s="10"/>
      <c r="U1507" s="10"/>
      <c r="V1507" s="10"/>
      <c r="W1507" s="10"/>
      <c r="X1507" s="10"/>
      <c r="Y1507" s="10"/>
      <c r="Z1507" s="10"/>
      <c r="AA1507" s="10"/>
    </row>
    <row r="1508" hidden="1">
      <c r="A1508" s="47"/>
      <c r="B1508" s="47"/>
      <c r="C1508" s="48"/>
      <c r="D1508" s="48"/>
      <c r="E1508" s="48"/>
      <c r="F1508" s="48"/>
      <c r="G1508" s="48"/>
      <c r="H1508" s="49"/>
      <c r="I1508" s="49"/>
      <c r="J1508" s="49"/>
      <c r="K1508" s="49"/>
      <c r="L1508" s="49"/>
      <c r="M1508" s="49"/>
      <c r="N1508" s="49"/>
      <c r="O1508" s="48"/>
      <c r="P1508" s="48"/>
      <c r="Q1508" s="49"/>
      <c r="R1508" s="49"/>
      <c r="S1508" s="10"/>
      <c r="T1508" s="10"/>
      <c r="U1508" s="10"/>
      <c r="V1508" s="10"/>
      <c r="W1508" s="10"/>
      <c r="X1508" s="10"/>
      <c r="Y1508" s="10"/>
      <c r="Z1508" s="10"/>
      <c r="AA1508" s="10"/>
    </row>
    <row r="1509" hidden="1">
      <c r="A1509" s="47"/>
      <c r="B1509" s="47"/>
      <c r="C1509" s="48"/>
      <c r="D1509" s="48"/>
      <c r="E1509" s="48"/>
      <c r="F1509" s="48"/>
      <c r="G1509" s="48"/>
      <c r="H1509" s="49"/>
      <c r="I1509" s="49"/>
      <c r="J1509" s="49"/>
      <c r="K1509" s="49"/>
      <c r="L1509" s="49"/>
      <c r="M1509" s="49"/>
      <c r="N1509" s="49"/>
      <c r="O1509" s="48"/>
      <c r="P1509" s="48"/>
      <c r="Q1509" s="49"/>
      <c r="R1509" s="49"/>
      <c r="S1509" s="10"/>
      <c r="T1509" s="10"/>
      <c r="U1509" s="10"/>
      <c r="V1509" s="10"/>
      <c r="W1509" s="10"/>
      <c r="X1509" s="10"/>
      <c r="Y1509" s="10"/>
      <c r="Z1509" s="10"/>
      <c r="AA1509" s="10"/>
    </row>
    <row r="1510" hidden="1">
      <c r="A1510" s="47"/>
      <c r="B1510" s="47"/>
      <c r="C1510" s="48"/>
      <c r="D1510" s="48"/>
      <c r="E1510" s="48"/>
      <c r="F1510" s="48"/>
      <c r="G1510" s="48"/>
      <c r="H1510" s="49"/>
      <c r="I1510" s="49"/>
      <c r="J1510" s="49"/>
      <c r="K1510" s="49"/>
      <c r="L1510" s="49"/>
      <c r="M1510" s="49"/>
      <c r="N1510" s="49"/>
      <c r="O1510" s="48"/>
      <c r="P1510" s="48"/>
      <c r="Q1510" s="49"/>
      <c r="R1510" s="49"/>
      <c r="S1510" s="10"/>
      <c r="T1510" s="10"/>
      <c r="U1510" s="10"/>
      <c r="V1510" s="10"/>
      <c r="W1510" s="10"/>
      <c r="X1510" s="10"/>
      <c r="Y1510" s="10"/>
      <c r="Z1510" s="10"/>
      <c r="AA1510" s="10"/>
    </row>
    <row r="1511" hidden="1">
      <c r="A1511" s="47"/>
      <c r="B1511" s="47"/>
      <c r="C1511" s="48"/>
      <c r="D1511" s="48"/>
      <c r="E1511" s="48"/>
      <c r="F1511" s="48"/>
      <c r="G1511" s="48"/>
      <c r="H1511" s="49"/>
      <c r="I1511" s="49"/>
      <c r="J1511" s="49"/>
      <c r="K1511" s="49"/>
      <c r="L1511" s="49"/>
      <c r="M1511" s="49"/>
      <c r="N1511" s="49"/>
      <c r="O1511" s="48"/>
      <c r="P1511" s="48"/>
      <c r="Q1511" s="49"/>
      <c r="R1511" s="49"/>
      <c r="S1511" s="10"/>
      <c r="T1511" s="10"/>
      <c r="U1511" s="10"/>
      <c r="V1511" s="10"/>
      <c r="W1511" s="10"/>
      <c r="X1511" s="10"/>
      <c r="Y1511" s="10"/>
      <c r="Z1511" s="10"/>
      <c r="AA1511" s="10"/>
    </row>
    <row r="1512" hidden="1">
      <c r="A1512" s="47"/>
      <c r="B1512" s="47"/>
      <c r="C1512" s="48"/>
      <c r="D1512" s="48"/>
      <c r="E1512" s="48"/>
      <c r="F1512" s="48"/>
      <c r="G1512" s="48"/>
      <c r="H1512" s="49"/>
      <c r="I1512" s="49"/>
      <c r="J1512" s="49"/>
      <c r="K1512" s="49"/>
      <c r="L1512" s="49"/>
      <c r="M1512" s="49"/>
      <c r="N1512" s="49"/>
      <c r="O1512" s="48"/>
      <c r="P1512" s="48"/>
      <c r="Q1512" s="49"/>
      <c r="R1512" s="49"/>
      <c r="S1512" s="10"/>
      <c r="T1512" s="10"/>
      <c r="U1512" s="10"/>
      <c r="V1512" s="10"/>
      <c r="W1512" s="10"/>
      <c r="X1512" s="10"/>
      <c r="Y1512" s="10"/>
      <c r="Z1512" s="10"/>
      <c r="AA1512" s="10"/>
    </row>
    <row r="1513" hidden="1">
      <c r="A1513" s="47"/>
      <c r="B1513" s="47"/>
      <c r="C1513" s="48"/>
      <c r="D1513" s="48"/>
      <c r="E1513" s="48"/>
      <c r="F1513" s="48"/>
      <c r="G1513" s="48"/>
      <c r="H1513" s="49"/>
      <c r="I1513" s="49"/>
      <c r="J1513" s="49"/>
      <c r="K1513" s="49"/>
      <c r="L1513" s="49"/>
      <c r="M1513" s="49"/>
      <c r="N1513" s="49"/>
      <c r="O1513" s="48"/>
      <c r="P1513" s="48"/>
      <c r="Q1513" s="49"/>
      <c r="R1513" s="49"/>
      <c r="S1513" s="10"/>
      <c r="T1513" s="10"/>
      <c r="U1513" s="10"/>
      <c r="V1513" s="10"/>
      <c r="W1513" s="10"/>
      <c r="X1513" s="10"/>
      <c r="Y1513" s="10"/>
      <c r="Z1513" s="10"/>
      <c r="AA1513" s="10"/>
    </row>
    <row r="1514" hidden="1">
      <c r="A1514" s="47"/>
      <c r="B1514" s="47"/>
      <c r="C1514" s="48"/>
      <c r="D1514" s="48"/>
      <c r="E1514" s="48"/>
      <c r="F1514" s="48"/>
      <c r="G1514" s="48"/>
      <c r="H1514" s="49"/>
      <c r="I1514" s="49"/>
      <c r="J1514" s="49"/>
      <c r="K1514" s="49"/>
      <c r="L1514" s="49"/>
      <c r="M1514" s="49"/>
      <c r="N1514" s="49"/>
      <c r="O1514" s="48"/>
      <c r="P1514" s="48"/>
      <c r="Q1514" s="49"/>
      <c r="R1514" s="49"/>
      <c r="S1514" s="10"/>
      <c r="T1514" s="10"/>
      <c r="U1514" s="10"/>
      <c r="V1514" s="10"/>
      <c r="W1514" s="10"/>
      <c r="X1514" s="10"/>
      <c r="Y1514" s="10"/>
      <c r="Z1514" s="10"/>
      <c r="AA1514" s="10"/>
    </row>
    <row r="1515" hidden="1">
      <c r="A1515" s="47"/>
      <c r="B1515" s="47"/>
      <c r="C1515" s="48"/>
      <c r="D1515" s="48"/>
      <c r="E1515" s="48"/>
      <c r="F1515" s="48"/>
      <c r="G1515" s="48"/>
      <c r="H1515" s="49"/>
      <c r="I1515" s="49"/>
      <c r="J1515" s="49"/>
      <c r="K1515" s="49"/>
      <c r="L1515" s="49"/>
      <c r="M1515" s="49"/>
      <c r="N1515" s="49"/>
      <c r="O1515" s="48"/>
      <c r="P1515" s="48"/>
      <c r="Q1515" s="49"/>
      <c r="R1515" s="49"/>
      <c r="S1515" s="10"/>
      <c r="T1515" s="10"/>
      <c r="U1515" s="10"/>
      <c r="V1515" s="10"/>
      <c r="W1515" s="10"/>
      <c r="X1515" s="10"/>
      <c r="Y1515" s="10"/>
      <c r="Z1515" s="10"/>
      <c r="AA1515" s="10"/>
    </row>
    <row r="1516" hidden="1">
      <c r="A1516" s="47"/>
      <c r="B1516" s="47"/>
      <c r="C1516" s="48"/>
      <c r="D1516" s="48"/>
      <c r="E1516" s="48"/>
      <c r="F1516" s="48"/>
      <c r="G1516" s="48"/>
      <c r="H1516" s="49"/>
      <c r="I1516" s="49"/>
      <c r="J1516" s="49"/>
      <c r="K1516" s="49"/>
      <c r="L1516" s="49"/>
      <c r="M1516" s="49"/>
      <c r="N1516" s="49"/>
      <c r="O1516" s="48"/>
      <c r="P1516" s="48"/>
      <c r="Q1516" s="49"/>
      <c r="R1516" s="49"/>
      <c r="S1516" s="10"/>
      <c r="T1516" s="10"/>
      <c r="U1516" s="10"/>
      <c r="V1516" s="10"/>
      <c r="W1516" s="10"/>
      <c r="X1516" s="10"/>
      <c r="Y1516" s="10"/>
      <c r="Z1516" s="10"/>
      <c r="AA1516" s="10"/>
    </row>
    <row r="1517" hidden="1">
      <c r="A1517" s="47"/>
      <c r="B1517" s="47"/>
      <c r="C1517" s="48"/>
      <c r="D1517" s="48"/>
      <c r="E1517" s="48"/>
      <c r="F1517" s="48"/>
      <c r="G1517" s="48"/>
      <c r="H1517" s="49"/>
      <c r="I1517" s="49"/>
      <c r="J1517" s="49"/>
      <c r="K1517" s="49"/>
      <c r="L1517" s="49"/>
      <c r="M1517" s="49"/>
      <c r="N1517" s="49"/>
      <c r="O1517" s="48"/>
      <c r="P1517" s="48"/>
      <c r="Q1517" s="49"/>
      <c r="R1517" s="49"/>
      <c r="S1517" s="10"/>
      <c r="T1517" s="10"/>
      <c r="U1517" s="10"/>
      <c r="V1517" s="10"/>
      <c r="W1517" s="10"/>
      <c r="X1517" s="10"/>
      <c r="Y1517" s="10"/>
      <c r="Z1517" s="10"/>
      <c r="AA1517" s="10"/>
    </row>
    <row r="1518" hidden="1">
      <c r="A1518" s="47"/>
      <c r="B1518" s="47"/>
      <c r="C1518" s="48"/>
      <c r="D1518" s="48"/>
      <c r="E1518" s="48"/>
      <c r="F1518" s="48"/>
      <c r="G1518" s="48"/>
      <c r="H1518" s="49"/>
      <c r="I1518" s="49"/>
      <c r="J1518" s="49"/>
      <c r="K1518" s="49"/>
      <c r="L1518" s="49"/>
      <c r="M1518" s="49"/>
      <c r="N1518" s="49"/>
      <c r="O1518" s="48"/>
      <c r="P1518" s="48"/>
      <c r="Q1518" s="49"/>
      <c r="R1518" s="49"/>
      <c r="S1518" s="10"/>
      <c r="T1518" s="10"/>
      <c r="U1518" s="10"/>
      <c r="V1518" s="10"/>
      <c r="W1518" s="10"/>
      <c r="X1518" s="10"/>
      <c r="Y1518" s="10"/>
      <c r="Z1518" s="10"/>
      <c r="AA1518" s="10"/>
    </row>
    <row r="1519" hidden="1">
      <c r="A1519" s="47"/>
      <c r="B1519" s="47"/>
      <c r="C1519" s="48"/>
      <c r="D1519" s="48"/>
      <c r="E1519" s="48"/>
      <c r="F1519" s="48"/>
      <c r="G1519" s="48"/>
      <c r="H1519" s="49"/>
      <c r="I1519" s="49"/>
      <c r="J1519" s="49"/>
      <c r="K1519" s="49"/>
      <c r="L1519" s="49"/>
      <c r="M1519" s="49"/>
      <c r="N1519" s="49"/>
      <c r="O1519" s="48"/>
      <c r="P1519" s="48"/>
      <c r="Q1519" s="49"/>
      <c r="R1519" s="49"/>
      <c r="S1519" s="10"/>
      <c r="T1519" s="10"/>
      <c r="U1519" s="10"/>
      <c r="V1519" s="10"/>
      <c r="W1519" s="10"/>
      <c r="X1519" s="10"/>
      <c r="Y1519" s="10"/>
      <c r="Z1519" s="10"/>
      <c r="AA1519" s="10"/>
    </row>
    <row r="1520" hidden="1">
      <c r="A1520" s="47"/>
      <c r="B1520" s="47"/>
      <c r="C1520" s="48"/>
      <c r="D1520" s="48"/>
      <c r="E1520" s="48"/>
      <c r="F1520" s="48"/>
      <c r="G1520" s="48"/>
      <c r="H1520" s="49"/>
      <c r="I1520" s="49"/>
      <c r="J1520" s="49"/>
      <c r="K1520" s="49"/>
      <c r="L1520" s="49"/>
      <c r="M1520" s="49"/>
      <c r="N1520" s="49"/>
      <c r="O1520" s="48"/>
      <c r="P1520" s="48"/>
      <c r="Q1520" s="49"/>
      <c r="R1520" s="49"/>
      <c r="S1520" s="10"/>
      <c r="T1520" s="10"/>
      <c r="U1520" s="10"/>
      <c r="V1520" s="10"/>
      <c r="W1520" s="10"/>
      <c r="X1520" s="10"/>
      <c r="Y1520" s="10"/>
      <c r="Z1520" s="10"/>
      <c r="AA1520" s="10"/>
    </row>
    <row r="1521" hidden="1">
      <c r="A1521" s="47"/>
      <c r="B1521" s="47"/>
      <c r="C1521" s="48"/>
      <c r="D1521" s="48"/>
      <c r="E1521" s="48"/>
      <c r="F1521" s="48"/>
      <c r="G1521" s="48"/>
      <c r="H1521" s="49"/>
      <c r="I1521" s="49"/>
      <c r="J1521" s="49"/>
      <c r="K1521" s="49"/>
      <c r="L1521" s="49"/>
      <c r="M1521" s="49"/>
      <c r="N1521" s="49"/>
      <c r="O1521" s="48"/>
      <c r="P1521" s="48"/>
      <c r="Q1521" s="49"/>
      <c r="R1521" s="49"/>
      <c r="S1521" s="10"/>
      <c r="T1521" s="10"/>
      <c r="U1521" s="10"/>
      <c r="V1521" s="10"/>
      <c r="W1521" s="10"/>
      <c r="X1521" s="10"/>
      <c r="Y1521" s="10"/>
      <c r="Z1521" s="10"/>
      <c r="AA1521" s="10"/>
    </row>
    <row r="1522" hidden="1">
      <c r="A1522" s="47"/>
      <c r="B1522" s="47"/>
      <c r="C1522" s="48"/>
      <c r="D1522" s="48"/>
      <c r="E1522" s="48"/>
      <c r="F1522" s="48"/>
      <c r="G1522" s="48"/>
      <c r="H1522" s="49"/>
      <c r="I1522" s="49"/>
      <c r="J1522" s="49"/>
      <c r="K1522" s="49"/>
      <c r="L1522" s="49"/>
      <c r="M1522" s="49"/>
      <c r="N1522" s="49"/>
      <c r="O1522" s="48"/>
      <c r="P1522" s="48"/>
      <c r="Q1522" s="49"/>
      <c r="R1522" s="49"/>
      <c r="S1522" s="10"/>
      <c r="T1522" s="10"/>
      <c r="U1522" s="10"/>
      <c r="V1522" s="10"/>
      <c r="W1522" s="10"/>
      <c r="X1522" s="10"/>
      <c r="Y1522" s="10"/>
      <c r="Z1522" s="10"/>
      <c r="AA1522" s="10"/>
    </row>
    <row r="1523" hidden="1">
      <c r="A1523" s="47"/>
      <c r="B1523" s="47"/>
      <c r="C1523" s="48"/>
      <c r="D1523" s="48"/>
      <c r="E1523" s="48"/>
      <c r="F1523" s="48"/>
      <c r="G1523" s="48"/>
      <c r="H1523" s="49"/>
      <c r="I1523" s="49"/>
      <c r="J1523" s="49"/>
      <c r="K1523" s="49"/>
      <c r="L1523" s="49"/>
      <c r="M1523" s="49"/>
      <c r="N1523" s="49"/>
      <c r="O1523" s="48"/>
      <c r="P1523" s="48"/>
      <c r="Q1523" s="49"/>
      <c r="R1523" s="49"/>
      <c r="S1523" s="10"/>
      <c r="T1523" s="10"/>
      <c r="U1523" s="10"/>
      <c r="V1523" s="10"/>
      <c r="W1523" s="10"/>
      <c r="X1523" s="10"/>
      <c r="Y1523" s="10"/>
      <c r="Z1523" s="10"/>
      <c r="AA1523" s="10"/>
    </row>
    <row r="1524" hidden="1">
      <c r="A1524" s="47"/>
      <c r="B1524" s="47"/>
      <c r="C1524" s="48"/>
      <c r="D1524" s="48"/>
      <c r="E1524" s="48"/>
      <c r="F1524" s="48"/>
      <c r="G1524" s="48"/>
      <c r="H1524" s="49"/>
      <c r="I1524" s="49"/>
      <c r="J1524" s="49"/>
      <c r="K1524" s="49"/>
      <c r="L1524" s="49"/>
      <c r="M1524" s="49"/>
      <c r="N1524" s="49"/>
      <c r="O1524" s="48"/>
      <c r="P1524" s="48"/>
      <c r="Q1524" s="49"/>
      <c r="R1524" s="49"/>
      <c r="S1524" s="10"/>
      <c r="T1524" s="10"/>
      <c r="U1524" s="10"/>
      <c r="V1524" s="10"/>
      <c r="W1524" s="10"/>
      <c r="X1524" s="10"/>
      <c r="Y1524" s="10"/>
      <c r="Z1524" s="10"/>
      <c r="AA1524" s="10"/>
    </row>
    <row r="1525" hidden="1">
      <c r="A1525" s="47"/>
      <c r="B1525" s="47"/>
      <c r="C1525" s="48"/>
      <c r="D1525" s="48"/>
      <c r="E1525" s="48"/>
      <c r="F1525" s="48"/>
      <c r="G1525" s="48"/>
      <c r="H1525" s="49"/>
      <c r="I1525" s="49"/>
      <c r="J1525" s="49"/>
      <c r="K1525" s="49"/>
      <c r="L1525" s="49"/>
      <c r="M1525" s="49"/>
      <c r="N1525" s="49"/>
      <c r="O1525" s="48"/>
      <c r="P1525" s="48"/>
      <c r="Q1525" s="49"/>
      <c r="R1525" s="49"/>
      <c r="S1525" s="10"/>
      <c r="T1525" s="10"/>
      <c r="U1525" s="10"/>
      <c r="V1525" s="10"/>
      <c r="W1525" s="10"/>
      <c r="X1525" s="10"/>
      <c r="Y1525" s="10"/>
      <c r="Z1525" s="10"/>
      <c r="AA1525" s="10"/>
    </row>
    <row r="1526" hidden="1">
      <c r="A1526" s="47"/>
      <c r="B1526" s="47"/>
      <c r="C1526" s="48"/>
      <c r="D1526" s="48"/>
      <c r="E1526" s="48"/>
      <c r="F1526" s="48"/>
      <c r="G1526" s="48"/>
      <c r="H1526" s="49"/>
      <c r="I1526" s="49"/>
      <c r="J1526" s="49"/>
      <c r="K1526" s="49"/>
      <c r="L1526" s="49"/>
      <c r="M1526" s="49"/>
      <c r="N1526" s="49"/>
      <c r="O1526" s="48"/>
      <c r="P1526" s="48"/>
      <c r="Q1526" s="49"/>
      <c r="R1526" s="49"/>
      <c r="S1526" s="10"/>
      <c r="T1526" s="10"/>
      <c r="U1526" s="10"/>
      <c r="V1526" s="10"/>
      <c r="W1526" s="10"/>
      <c r="X1526" s="10"/>
      <c r="Y1526" s="10"/>
      <c r="Z1526" s="10"/>
      <c r="AA1526" s="10"/>
    </row>
    <row r="1527" hidden="1">
      <c r="A1527" s="47"/>
      <c r="B1527" s="47"/>
      <c r="C1527" s="48"/>
      <c r="D1527" s="48"/>
      <c r="E1527" s="48"/>
      <c r="F1527" s="48"/>
      <c r="G1527" s="48"/>
      <c r="H1527" s="49"/>
      <c r="I1527" s="49"/>
      <c r="J1527" s="49"/>
      <c r="K1527" s="49"/>
      <c r="L1527" s="49"/>
      <c r="M1527" s="49"/>
      <c r="N1527" s="49"/>
      <c r="O1527" s="48"/>
      <c r="P1527" s="48"/>
      <c r="Q1527" s="49"/>
      <c r="R1527" s="49"/>
      <c r="S1527" s="10"/>
      <c r="T1527" s="10"/>
      <c r="U1527" s="10"/>
      <c r="V1527" s="10"/>
      <c r="W1527" s="10"/>
      <c r="X1527" s="10"/>
      <c r="Y1527" s="10"/>
      <c r="Z1527" s="10"/>
      <c r="AA1527" s="10"/>
    </row>
    <row r="1528" hidden="1">
      <c r="A1528" s="47"/>
      <c r="B1528" s="47"/>
      <c r="C1528" s="48"/>
      <c r="D1528" s="48"/>
      <c r="E1528" s="48"/>
      <c r="F1528" s="48"/>
      <c r="G1528" s="48"/>
      <c r="H1528" s="49"/>
      <c r="I1528" s="49"/>
      <c r="J1528" s="49"/>
      <c r="K1528" s="49"/>
      <c r="L1528" s="49"/>
      <c r="M1528" s="49"/>
      <c r="N1528" s="49"/>
      <c r="O1528" s="48"/>
      <c r="P1528" s="48"/>
      <c r="Q1528" s="49"/>
      <c r="R1528" s="49"/>
      <c r="S1528" s="10"/>
      <c r="T1528" s="10"/>
      <c r="U1528" s="10"/>
      <c r="V1528" s="10"/>
      <c r="W1528" s="10"/>
      <c r="X1528" s="10"/>
      <c r="Y1528" s="10"/>
      <c r="Z1528" s="10"/>
      <c r="AA1528" s="10"/>
    </row>
    <row r="1529" hidden="1">
      <c r="A1529" s="47"/>
      <c r="B1529" s="47"/>
      <c r="C1529" s="48"/>
      <c r="D1529" s="48"/>
      <c r="E1529" s="48"/>
      <c r="F1529" s="48"/>
      <c r="G1529" s="48"/>
      <c r="H1529" s="49"/>
      <c r="I1529" s="49"/>
      <c r="J1529" s="49"/>
      <c r="K1529" s="49"/>
      <c r="L1529" s="49"/>
      <c r="M1529" s="49"/>
      <c r="N1529" s="49"/>
      <c r="O1529" s="48"/>
      <c r="P1529" s="48"/>
      <c r="Q1529" s="49"/>
      <c r="R1529" s="49"/>
      <c r="S1529" s="10"/>
      <c r="T1529" s="10"/>
      <c r="U1529" s="10"/>
      <c r="V1529" s="10"/>
      <c r="W1529" s="10"/>
      <c r="X1529" s="10"/>
      <c r="Y1529" s="10"/>
      <c r="Z1529" s="10"/>
      <c r="AA1529" s="10"/>
    </row>
    <row r="1530" hidden="1">
      <c r="A1530" s="47"/>
      <c r="B1530" s="47"/>
      <c r="C1530" s="48"/>
      <c r="D1530" s="48"/>
      <c r="E1530" s="48"/>
      <c r="F1530" s="48"/>
      <c r="G1530" s="48"/>
      <c r="H1530" s="49"/>
      <c r="I1530" s="49"/>
      <c r="J1530" s="49"/>
      <c r="K1530" s="49"/>
      <c r="L1530" s="49"/>
      <c r="M1530" s="49"/>
      <c r="N1530" s="49"/>
      <c r="O1530" s="48"/>
      <c r="P1530" s="48"/>
      <c r="Q1530" s="49"/>
      <c r="R1530" s="49"/>
      <c r="S1530" s="10"/>
      <c r="T1530" s="10"/>
      <c r="U1530" s="10"/>
      <c r="V1530" s="10"/>
      <c r="W1530" s="10"/>
      <c r="X1530" s="10"/>
      <c r="Y1530" s="10"/>
      <c r="Z1530" s="10"/>
      <c r="AA1530" s="10"/>
    </row>
    <row r="1531" hidden="1">
      <c r="A1531" s="47"/>
      <c r="B1531" s="47"/>
      <c r="C1531" s="48"/>
      <c r="D1531" s="48"/>
      <c r="E1531" s="48"/>
      <c r="F1531" s="48"/>
      <c r="G1531" s="48"/>
      <c r="H1531" s="49"/>
      <c r="I1531" s="49"/>
      <c r="J1531" s="49"/>
      <c r="K1531" s="49"/>
      <c r="L1531" s="49"/>
      <c r="M1531" s="49"/>
      <c r="N1531" s="49"/>
      <c r="O1531" s="48"/>
      <c r="P1531" s="48"/>
      <c r="Q1531" s="49"/>
      <c r="R1531" s="49"/>
      <c r="S1531" s="10"/>
      <c r="T1531" s="10"/>
      <c r="U1531" s="10"/>
      <c r="V1531" s="10"/>
      <c r="W1531" s="10"/>
      <c r="X1531" s="10"/>
      <c r="Y1531" s="10"/>
      <c r="Z1531" s="10"/>
      <c r="AA1531" s="10"/>
    </row>
    <row r="1532" hidden="1">
      <c r="A1532" s="47"/>
      <c r="B1532" s="47"/>
      <c r="C1532" s="48"/>
      <c r="D1532" s="48"/>
      <c r="E1532" s="48"/>
      <c r="F1532" s="48"/>
      <c r="G1532" s="48"/>
      <c r="H1532" s="49"/>
      <c r="I1532" s="49"/>
      <c r="J1532" s="49"/>
      <c r="K1532" s="49"/>
      <c r="L1532" s="49"/>
      <c r="M1532" s="49"/>
      <c r="N1532" s="49"/>
      <c r="O1532" s="48"/>
      <c r="P1532" s="48"/>
      <c r="Q1532" s="49"/>
      <c r="R1532" s="49"/>
      <c r="S1532" s="10"/>
      <c r="T1532" s="10"/>
      <c r="U1532" s="10"/>
      <c r="V1532" s="10"/>
      <c r="W1532" s="10"/>
      <c r="X1532" s="10"/>
      <c r="Y1532" s="10"/>
      <c r="Z1532" s="10"/>
      <c r="AA1532" s="10"/>
    </row>
    <row r="1533" hidden="1">
      <c r="A1533" s="47"/>
      <c r="B1533" s="47"/>
      <c r="C1533" s="48"/>
      <c r="D1533" s="48"/>
      <c r="E1533" s="48"/>
      <c r="F1533" s="48"/>
      <c r="G1533" s="48"/>
      <c r="H1533" s="49"/>
      <c r="I1533" s="49"/>
      <c r="J1533" s="49"/>
      <c r="K1533" s="49"/>
      <c r="L1533" s="49"/>
      <c r="M1533" s="49"/>
      <c r="N1533" s="49"/>
      <c r="O1533" s="48"/>
      <c r="P1533" s="48"/>
      <c r="Q1533" s="49"/>
      <c r="R1533" s="49"/>
      <c r="S1533" s="10"/>
      <c r="T1533" s="10"/>
      <c r="U1533" s="10"/>
      <c r="V1533" s="10"/>
      <c r="W1533" s="10"/>
      <c r="X1533" s="10"/>
      <c r="Y1533" s="10"/>
      <c r="Z1533" s="10"/>
      <c r="AA1533" s="10"/>
    </row>
    <row r="1534" hidden="1">
      <c r="A1534" s="47"/>
      <c r="B1534" s="47"/>
      <c r="C1534" s="48"/>
      <c r="D1534" s="48"/>
      <c r="E1534" s="48"/>
      <c r="F1534" s="48"/>
      <c r="G1534" s="48"/>
      <c r="H1534" s="49"/>
      <c r="I1534" s="49"/>
      <c r="J1534" s="49"/>
      <c r="K1534" s="49"/>
      <c r="L1534" s="49"/>
      <c r="M1534" s="49"/>
      <c r="N1534" s="49"/>
      <c r="O1534" s="48"/>
      <c r="P1534" s="48"/>
      <c r="Q1534" s="49"/>
      <c r="R1534" s="49"/>
      <c r="S1534" s="10"/>
      <c r="T1534" s="10"/>
      <c r="U1534" s="10"/>
      <c r="V1534" s="10"/>
      <c r="W1534" s="10"/>
      <c r="X1534" s="10"/>
      <c r="Y1534" s="10"/>
      <c r="Z1534" s="10"/>
      <c r="AA1534" s="10"/>
    </row>
    <row r="1535" hidden="1">
      <c r="A1535" s="47"/>
      <c r="B1535" s="47"/>
      <c r="C1535" s="48"/>
      <c r="D1535" s="48"/>
      <c r="E1535" s="48"/>
      <c r="F1535" s="48"/>
      <c r="G1535" s="48"/>
      <c r="H1535" s="49"/>
      <c r="I1535" s="49"/>
      <c r="J1535" s="49"/>
      <c r="K1535" s="49"/>
      <c r="L1535" s="49"/>
      <c r="M1535" s="49"/>
      <c r="N1535" s="49"/>
      <c r="O1535" s="48"/>
      <c r="P1535" s="48"/>
      <c r="Q1535" s="49"/>
      <c r="R1535" s="49"/>
      <c r="S1535" s="10"/>
      <c r="T1535" s="10"/>
      <c r="U1535" s="10"/>
      <c r="V1535" s="10"/>
      <c r="W1535" s="10"/>
      <c r="X1535" s="10"/>
      <c r="Y1535" s="10"/>
      <c r="Z1535" s="10"/>
      <c r="AA1535" s="10"/>
    </row>
    <row r="1536" hidden="1">
      <c r="A1536" s="47"/>
      <c r="B1536" s="47"/>
      <c r="C1536" s="48"/>
      <c r="D1536" s="48"/>
      <c r="E1536" s="48"/>
      <c r="F1536" s="48"/>
      <c r="G1536" s="48"/>
      <c r="H1536" s="49"/>
      <c r="I1536" s="49"/>
      <c r="J1536" s="49"/>
      <c r="K1536" s="49"/>
      <c r="L1536" s="49"/>
      <c r="M1536" s="49"/>
      <c r="N1536" s="49"/>
      <c r="O1536" s="48"/>
      <c r="P1536" s="48"/>
      <c r="Q1536" s="49"/>
      <c r="R1536" s="49"/>
      <c r="S1536" s="10"/>
      <c r="T1536" s="10"/>
      <c r="U1536" s="10"/>
      <c r="V1536" s="10"/>
      <c r="W1536" s="10"/>
      <c r="X1536" s="10"/>
      <c r="Y1536" s="10"/>
      <c r="Z1536" s="10"/>
      <c r="AA1536" s="10"/>
    </row>
    <row r="1537" hidden="1">
      <c r="A1537" s="47"/>
      <c r="B1537" s="47"/>
      <c r="C1537" s="48"/>
      <c r="D1537" s="48"/>
      <c r="E1537" s="48"/>
      <c r="F1537" s="48"/>
      <c r="G1537" s="48"/>
      <c r="H1537" s="49"/>
      <c r="I1537" s="49"/>
      <c r="J1537" s="49"/>
      <c r="K1537" s="49"/>
      <c r="L1537" s="49"/>
      <c r="M1537" s="49"/>
      <c r="N1537" s="49"/>
      <c r="O1537" s="48"/>
      <c r="P1537" s="48"/>
      <c r="Q1537" s="49"/>
      <c r="R1537" s="49"/>
      <c r="S1537" s="10"/>
      <c r="T1537" s="10"/>
      <c r="U1537" s="10"/>
      <c r="V1537" s="10"/>
      <c r="W1537" s="10"/>
      <c r="X1537" s="10"/>
      <c r="Y1537" s="10"/>
      <c r="Z1537" s="10"/>
      <c r="AA1537" s="10"/>
    </row>
    <row r="1538" hidden="1">
      <c r="A1538" s="47"/>
      <c r="B1538" s="47"/>
      <c r="C1538" s="48"/>
      <c r="D1538" s="48"/>
      <c r="E1538" s="48"/>
      <c r="F1538" s="48"/>
      <c r="G1538" s="48"/>
      <c r="H1538" s="49"/>
      <c r="I1538" s="49"/>
      <c r="J1538" s="49"/>
      <c r="K1538" s="49"/>
      <c r="L1538" s="49"/>
      <c r="M1538" s="49"/>
      <c r="N1538" s="49"/>
      <c r="O1538" s="48"/>
      <c r="P1538" s="48"/>
      <c r="Q1538" s="49"/>
      <c r="R1538" s="49"/>
      <c r="S1538" s="10"/>
      <c r="T1538" s="10"/>
      <c r="U1538" s="10"/>
      <c r="V1538" s="10"/>
      <c r="W1538" s="10"/>
      <c r="X1538" s="10"/>
      <c r="Y1538" s="10"/>
      <c r="Z1538" s="10"/>
      <c r="AA1538" s="10"/>
    </row>
    <row r="1539" hidden="1">
      <c r="A1539" s="47"/>
      <c r="B1539" s="47"/>
      <c r="C1539" s="48"/>
      <c r="D1539" s="48"/>
      <c r="E1539" s="48"/>
      <c r="F1539" s="48"/>
      <c r="G1539" s="48"/>
      <c r="H1539" s="49"/>
      <c r="I1539" s="49"/>
      <c r="J1539" s="49"/>
      <c r="K1539" s="49"/>
      <c r="L1539" s="49"/>
      <c r="M1539" s="49"/>
      <c r="N1539" s="49"/>
      <c r="O1539" s="48"/>
      <c r="P1539" s="48"/>
      <c r="Q1539" s="49"/>
      <c r="R1539" s="49"/>
      <c r="S1539" s="10"/>
      <c r="T1539" s="10"/>
      <c r="U1539" s="10"/>
      <c r="V1539" s="10"/>
      <c r="W1539" s="10"/>
      <c r="X1539" s="10"/>
      <c r="Y1539" s="10"/>
      <c r="Z1539" s="10"/>
      <c r="AA1539" s="10"/>
    </row>
    <row r="1540" hidden="1">
      <c r="A1540" s="47"/>
      <c r="B1540" s="47"/>
      <c r="C1540" s="48"/>
      <c r="D1540" s="48"/>
      <c r="E1540" s="48"/>
      <c r="F1540" s="48"/>
      <c r="G1540" s="48"/>
      <c r="H1540" s="49"/>
      <c r="I1540" s="49"/>
      <c r="J1540" s="49"/>
      <c r="K1540" s="49"/>
      <c r="L1540" s="49"/>
      <c r="M1540" s="49"/>
      <c r="N1540" s="49"/>
      <c r="O1540" s="48"/>
      <c r="P1540" s="48"/>
      <c r="Q1540" s="49"/>
      <c r="R1540" s="49"/>
      <c r="S1540" s="10"/>
      <c r="T1540" s="10"/>
      <c r="U1540" s="10"/>
      <c r="V1540" s="10"/>
      <c r="W1540" s="10"/>
      <c r="X1540" s="10"/>
      <c r="Y1540" s="10"/>
      <c r="Z1540" s="10"/>
      <c r="AA1540" s="10"/>
    </row>
    <row r="1541" hidden="1">
      <c r="A1541" s="47"/>
      <c r="B1541" s="47"/>
      <c r="C1541" s="48"/>
      <c r="D1541" s="48"/>
      <c r="E1541" s="48"/>
      <c r="F1541" s="48"/>
      <c r="G1541" s="48"/>
      <c r="H1541" s="49"/>
      <c r="I1541" s="49"/>
      <c r="J1541" s="49"/>
      <c r="K1541" s="49"/>
      <c r="L1541" s="49"/>
      <c r="M1541" s="49"/>
      <c r="N1541" s="49"/>
      <c r="O1541" s="48"/>
      <c r="P1541" s="48"/>
      <c r="Q1541" s="49"/>
      <c r="R1541" s="49"/>
      <c r="S1541" s="10"/>
      <c r="T1541" s="10"/>
      <c r="U1541" s="10"/>
      <c r="V1541" s="10"/>
      <c r="W1541" s="10"/>
      <c r="X1541" s="10"/>
      <c r="Y1541" s="10"/>
      <c r="Z1541" s="10"/>
      <c r="AA1541" s="10"/>
    </row>
    <row r="1542" hidden="1">
      <c r="A1542" s="47"/>
      <c r="B1542" s="47"/>
      <c r="C1542" s="48"/>
      <c r="D1542" s="48"/>
      <c r="E1542" s="48"/>
      <c r="F1542" s="48"/>
      <c r="G1542" s="48"/>
      <c r="H1542" s="49"/>
      <c r="I1542" s="49"/>
      <c r="J1542" s="49"/>
      <c r="K1542" s="49"/>
      <c r="L1542" s="49"/>
      <c r="M1542" s="49"/>
      <c r="N1542" s="49"/>
      <c r="O1542" s="48"/>
      <c r="P1542" s="48"/>
      <c r="Q1542" s="49"/>
      <c r="R1542" s="49"/>
      <c r="S1542" s="10"/>
      <c r="T1542" s="10"/>
      <c r="U1542" s="10"/>
      <c r="V1542" s="10"/>
      <c r="W1542" s="10"/>
      <c r="X1542" s="10"/>
      <c r="Y1542" s="10"/>
      <c r="Z1542" s="10"/>
      <c r="AA1542" s="10"/>
    </row>
    <row r="1543" hidden="1">
      <c r="A1543" s="47"/>
      <c r="B1543" s="47"/>
      <c r="C1543" s="48"/>
      <c r="D1543" s="48"/>
      <c r="E1543" s="48"/>
      <c r="F1543" s="48"/>
      <c r="G1543" s="48"/>
      <c r="H1543" s="49"/>
      <c r="I1543" s="49"/>
      <c r="J1543" s="49"/>
      <c r="K1543" s="49"/>
      <c r="L1543" s="49"/>
      <c r="M1543" s="49"/>
      <c r="N1543" s="49"/>
      <c r="O1543" s="48"/>
      <c r="P1543" s="48"/>
      <c r="Q1543" s="49"/>
      <c r="R1543" s="49"/>
      <c r="S1543" s="10"/>
      <c r="T1543" s="10"/>
      <c r="U1543" s="10"/>
      <c r="V1543" s="10"/>
      <c r="W1543" s="10"/>
      <c r="X1543" s="10"/>
      <c r="Y1543" s="10"/>
      <c r="Z1543" s="10"/>
      <c r="AA1543" s="10"/>
    </row>
    <row r="1544" hidden="1">
      <c r="A1544" s="47"/>
      <c r="B1544" s="47"/>
      <c r="C1544" s="48"/>
      <c r="D1544" s="48"/>
      <c r="E1544" s="48"/>
      <c r="F1544" s="48"/>
      <c r="G1544" s="48"/>
      <c r="H1544" s="49"/>
      <c r="I1544" s="49"/>
      <c r="J1544" s="49"/>
      <c r="K1544" s="49"/>
      <c r="L1544" s="49"/>
      <c r="M1544" s="49"/>
      <c r="N1544" s="49"/>
      <c r="O1544" s="48"/>
      <c r="P1544" s="48"/>
      <c r="Q1544" s="49"/>
      <c r="R1544" s="49"/>
      <c r="S1544" s="10"/>
      <c r="T1544" s="10"/>
      <c r="U1544" s="10"/>
      <c r="V1544" s="10"/>
      <c r="W1544" s="10"/>
      <c r="X1544" s="10"/>
      <c r="Y1544" s="10"/>
      <c r="Z1544" s="10"/>
      <c r="AA1544" s="10"/>
    </row>
    <row r="1545" hidden="1">
      <c r="A1545" s="47"/>
      <c r="B1545" s="47"/>
      <c r="C1545" s="48"/>
      <c r="D1545" s="48"/>
      <c r="E1545" s="48"/>
      <c r="F1545" s="48"/>
      <c r="G1545" s="48"/>
      <c r="H1545" s="49"/>
      <c r="I1545" s="49"/>
      <c r="J1545" s="49"/>
      <c r="K1545" s="49"/>
      <c r="L1545" s="49"/>
      <c r="M1545" s="49"/>
      <c r="N1545" s="49"/>
      <c r="O1545" s="48"/>
      <c r="P1545" s="48"/>
      <c r="Q1545" s="49"/>
      <c r="R1545" s="49"/>
      <c r="S1545" s="10"/>
      <c r="T1545" s="10"/>
      <c r="U1545" s="10"/>
      <c r="V1545" s="10"/>
      <c r="W1545" s="10"/>
      <c r="X1545" s="10"/>
      <c r="Y1545" s="10"/>
      <c r="Z1545" s="10"/>
      <c r="AA1545" s="10"/>
    </row>
    <row r="1546" hidden="1">
      <c r="A1546" s="47"/>
      <c r="B1546" s="47"/>
      <c r="C1546" s="48"/>
      <c r="D1546" s="48"/>
      <c r="E1546" s="48"/>
      <c r="F1546" s="48"/>
      <c r="G1546" s="48"/>
      <c r="H1546" s="49"/>
      <c r="I1546" s="49"/>
      <c r="J1546" s="49"/>
      <c r="K1546" s="49"/>
      <c r="L1546" s="49"/>
      <c r="M1546" s="49"/>
      <c r="N1546" s="49"/>
      <c r="O1546" s="48"/>
      <c r="P1546" s="48"/>
      <c r="Q1546" s="49"/>
      <c r="R1546" s="49"/>
      <c r="S1546" s="10"/>
      <c r="T1546" s="10"/>
      <c r="U1546" s="10"/>
      <c r="V1546" s="10"/>
      <c r="W1546" s="10"/>
      <c r="X1546" s="10"/>
      <c r="Y1546" s="10"/>
      <c r="Z1546" s="10"/>
      <c r="AA1546" s="10"/>
    </row>
    <row r="1547" hidden="1">
      <c r="A1547" s="47"/>
      <c r="B1547" s="47"/>
      <c r="C1547" s="48"/>
      <c r="D1547" s="48"/>
      <c r="E1547" s="48"/>
      <c r="F1547" s="48"/>
      <c r="G1547" s="48"/>
      <c r="H1547" s="49"/>
      <c r="I1547" s="49"/>
      <c r="J1547" s="49"/>
      <c r="K1547" s="49"/>
      <c r="L1547" s="49"/>
      <c r="M1547" s="49"/>
      <c r="N1547" s="49"/>
      <c r="O1547" s="48"/>
      <c r="P1547" s="48"/>
      <c r="Q1547" s="49"/>
      <c r="R1547" s="49"/>
      <c r="S1547" s="10"/>
      <c r="T1547" s="10"/>
      <c r="U1547" s="10"/>
      <c r="V1547" s="10"/>
      <c r="W1547" s="10"/>
      <c r="X1547" s="10"/>
      <c r="Y1547" s="10"/>
      <c r="Z1547" s="10"/>
      <c r="AA1547" s="10"/>
    </row>
    <row r="1548" hidden="1">
      <c r="A1548" s="47"/>
      <c r="B1548" s="47"/>
      <c r="C1548" s="48"/>
      <c r="D1548" s="48"/>
      <c r="E1548" s="48"/>
      <c r="F1548" s="48"/>
      <c r="G1548" s="48"/>
      <c r="H1548" s="49"/>
      <c r="I1548" s="49"/>
      <c r="J1548" s="49"/>
      <c r="K1548" s="49"/>
      <c r="L1548" s="49"/>
      <c r="M1548" s="49"/>
      <c r="N1548" s="49"/>
      <c r="O1548" s="48"/>
      <c r="P1548" s="48"/>
      <c r="Q1548" s="49"/>
      <c r="R1548" s="49"/>
      <c r="S1548" s="10"/>
      <c r="T1548" s="10"/>
      <c r="U1548" s="10"/>
      <c r="V1548" s="10"/>
      <c r="W1548" s="10"/>
      <c r="X1548" s="10"/>
      <c r="Y1548" s="10"/>
      <c r="Z1548" s="10"/>
      <c r="AA1548" s="10"/>
    </row>
    <row r="1549" hidden="1">
      <c r="A1549" s="47"/>
      <c r="B1549" s="47"/>
      <c r="C1549" s="48"/>
      <c r="D1549" s="48"/>
      <c r="E1549" s="48"/>
      <c r="F1549" s="48"/>
      <c r="G1549" s="48"/>
      <c r="H1549" s="49"/>
      <c r="I1549" s="49"/>
      <c r="J1549" s="49"/>
      <c r="K1549" s="49"/>
      <c r="L1549" s="49"/>
      <c r="M1549" s="49"/>
      <c r="N1549" s="49"/>
      <c r="O1549" s="48"/>
      <c r="P1549" s="48"/>
      <c r="Q1549" s="49"/>
      <c r="R1549" s="49"/>
      <c r="S1549" s="10"/>
      <c r="T1549" s="10"/>
      <c r="U1549" s="10"/>
      <c r="V1549" s="10"/>
      <c r="W1549" s="10"/>
      <c r="X1549" s="10"/>
      <c r="Y1549" s="10"/>
      <c r="Z1549" s="10"/>
      <c r="AA1549" s="10"/>
    </row>
    <row r="1550" hidden="1">
      <c r="A1550" s="47"/>
      <c r="B1550" s="47"/>
      <c r="C1550" s="48"/>
      <c r="D1550" s="48"/>
      <c r="E1550" s="48"/>
      <c r="F1550" s="48"/>
      <c r="G1550" s="48"/>
      <c r="H1550" s="49"/>
      <c r="I1550" s="49"/>
      <c r="J1550" s="49"/>
      <c r="K1550" s="49"/>
      <c r="L1550" s="49"/>
      <c r="M1550" s="49"/>
      <c r="N1550" s="49"/>
      <c r="O1550" s="48"/>
      <c r="P1550" s="48"/>
      <c r="Q1550" s="49"/>
      <c r="R1550" s="49"/>
      <c r="S1550" s="10"/>
      <c r="T1550" s="10"/>
      <c r="U1550" s="10"/>
      <c r="V1550" s="10"/>
      <c r="W1550" s="10"/>
      <c r="X1550" s="10"/>
      <c r="Y1550" s="10"/>
      <c r="Z1550" s="10"/>
      <c r="AA1550" s="10"/>
    </row>
    <row r="1551" hidden="1">
      <c r="A1551" s="47"/>
      <c r="B1551" s="47"/>
      <c r="C1551" s="48"/>
      <c r="D1551" s="48"/>
      <c r="E1551" s="48"/>
      <c r="F1551" s="48"/>
      <c r="G1551" s="48"/>
      <c r="H1551" s="49"/>
      <c r="I1551" s="49"/>
      <c r="J1551" s="49"/>
      <c r="K1551" s="49"/>
      <c r="L1551" s="49"/>
      <c r="M1551" s="49"/>
      <c r="N1551" s="49"/>
      <c r="O1551" s="48"/>
      <c r="P1551" s="48"/>
      <c r="Q1551" s="49"/>
      <c r="R1551" s="49"/>
      <c r="S1551" s="10"/>
      <c r="T1551" s="10"/>
      <c r="U1551" s="10"/>
      <c r="V1551" s="10"/>
      <c r="W1551" s="10"/>
      <c r="X1551" s="10"/>
      <c r="Y1551" s="10"/>
      <c r="Z1551" s="10"/>
      <c r="AA1551" s="10"/>
    </row>
    <row r="1552" hidden="1">
      <c r="A1552" s="47"/>
      <c r="B1552" s="47"/>
      <c r="C1552" s="48"/>
      <c r="D1552" s="48"/>
      <c r="E1552" s="48"/>
      <c r="F1552" s="48"/>
      <c r="G1552" s="48"/>
      <c r="H1552" s="49"/>
      <c r="I1552" s="49"/>
      <c r="J1552" s="49"/>
      <c r="K1552" s="49"/>
      <c r="L1552" s="49"/>
      <c r="M1552" s="49"/>
      <c r="N1552" s="49"/>
      <c r="O1552" s="48"/>
      <c r="P1552" s="48"/>
      <c r="Q1552" s="49"/>
      <c r="R1552" s="49"/>
      <c r="S1552" s="10"/>
      <c r="T1552" s="10"/>
      <c r="U1552" s="10"/>
      <c r="V1552" s="10"/>
      <c r="W1552" s="10"/>
      <c r="X1552" s="10"/>
      <c r="Y1552" s="10"/>
      <c r="Z1552" s="10"/>
      <c r="AA1552" s="10"/>
    </row>
    <row r="1553" hidden="1">
      <c r="A1553" s="47"/>
      <c r="B1553" s="47"/>
      <c r="C1553" s="48"/>
      <c r="D1553" s="48"/>
      <c r="E1553" s="48"/>
      <c r="F1553" s="48"/>
      <c r="G1553" s="48"/>
      <c r="H1553" s="49"/>
      <c r="I1553" s="49"/>
      <c r="J1553" s="49"/>
      <c r="K1553" s="49"/>
      <c r="L1553" s="49"/>
      <c r="M1553" s="49"/>
      <c r="N1553" s="49"/>
      <c r="O1553" s="48"/>
      <c r="P1553" s="48"/>
      <c r="Q1553" s="49"/>
      <c r="R1553" s="49"/>
      <c r="S1553" s="10"/>
      <c r="T1553" s="10"/>
      <c r="U1553" s="10"/>
      <c r="V1553" s="10"/>
      <c r="W1553" s="10"/>
      <c r="X1553" s="10"/>
      <c r="Y1553" s="10"/>
      <c r="Z1553" s="10"/>
      <c r="AA1553" s="10"/>
    </row>
    <row r="1554" hidden="1">
      <c r="A1554" s="47"/>
      <c r="B1554" s="47"/>
      <c r="C1554" s="48"/>
      <c r="D1554" s="48"/>
      <c r="E1554" s="48"/>
      <c r="F1554" s="48"/>
      <c r="G1554" s="48"/>
      <c r="H1554" s="49"/>
      <c r="I1554" s="49"/>
      <c r="J1554" s="49"/>
      <c r="K1554" s="49"/>
      <c r="L1554" s="49"/>
      <c r="M1554" s="49"/>
      <c r="N1554" s="49"/>
      <c r="O1554" s="48"/>
      <c r="P1554" s="48"/>
      <c r="Q1554" s="49"/>
      <c r="R1554" s="49"/>
      <c r="S1554" s="10"/>
      <c r="T1554" s="10"/>
      <c r="U1554" s="10"/>
      <c r="V1554" s="10"/>
      <c r="W1554" s="10"/>
      <c r="X1554" s="10"/>
      <c r="Y1554" s="10"/>
      <c r="Z1554" s="10"/>
      <c r="AA1554" s="10"/>
    </row>
    <row r="1555" hidden="1">
      <c r="A1555" s="47"/>
      <c r="B1555" s="47"/>
      <c r="C1555" s="48"/>
      <c r="D1555" s="48"/>
      <c r="E1555" s="48"/>
      <c r="F1555" s="48"/>
      <c r="G1555" s="48"/>
      <c r="H1555" s="49"/>
      <c r="I1555" s="49"/>
      <c r="J1555" s="49"/>
      <c r="K1555" s="49"/>
      <c r="L1555" s="49"/>
      <c r="M1555" s="49"/>
      <c r="N1555" s="49"/>
      <c r="O1555" s="48"/>
      <c r="P1555" s="48"/>
      <c r="Q1555" s="49"/>
      <c r="R1555" s="49"/>
      <c r="S1555" s="10"/>
      <c r="T1555" s="10"/>
      <c r="U1555" s="10"/>
      <c r="V1555" s="10"/>
      <c r="W1555" s="10"/>
      <c r="X1555" s="10"/>
      <c r="Y1555" s="10"/>
      <c r="Z1555" s="10"/>
      <c r="AA1555" s="10"/>
    </row>
    <row r="1556" hidden="1">
      <c r="A1556" s="47"/>
      <c r="B1556" s="47"/>
      <c r="C1556" s="48"/>
      <c r="D1556" s="48"/>
      <c r="E1556" s="48"/>
      <c r="F1556" s="48"/>
      <c r="G1556" s="48"/>
      <c r="H1556" s="49"/>
      <c r="I1556" s="49"/>
      <c r="J1556" s="49"/>
      <c r="K1556" s="49"/>
      <c r="L1556" s="49"/>
      <c r="M1556" s="49"/>
      <c r="N1556" s="49"/>
      <c r="O1556" s="48"/>
      <c r="P1556" s="48"/>
      <c r="Q1556" s="49"/>
      <c r="R1556" s="49"/>
      <c r="S1556" s="10"/>
      <c r="T1556" s="10"/>
      <c r="U1556" s="10"/>
      <c r="V1556" s="10"/>
      <c r="W1556" s="10"/>
      <c r="X1556" s="10"/>
      <c r="Y1556" s="10"/>
      <c r="Z1556" s="10"/>
      <c r="AA1556" s="10"/>
    </row>
    <row r="1557" hidden="1">
      <c r="A1557" s="47"/>
      <c r="B1557" s="47"/>
      <c r="C1557" s="48"/>
      <c r="D1557" s="48"/>
      <c r="E1557" s="48"/>
      <c r="F1557" s="48"/>
      <c r="G1557" s="48"/>
      <c r="H1557" s="49"/>
      <c r="I1557" s="49"/>
      <c r="J1557" s="49"/>
      <c r="K1557" s="49"/>
      <c r="L1557" s="49"/>
      <c r="M1557" s="49"/>
      <c r="N1557" s="49"/>
      <c r="O1557" s="48"/>
      <c r="P1557" s="48"/>
      <c r="Q1557" s="49"/>
      <c r="R1557" s="49"/>
      <c r="S1557" s="10"/>
      <c r="T1557" s="10"/>
      <c r="U1557" s="10"/>
      <c r="V1557" s="10"/>
      <c r="W1557" s="10"/>
      <c r="X1557" s="10"/>
      <c r="Y1557" s="10"/>
      <c r="Z1557" s="10"/>
      <c r="AA1557" s="10"/>
    </row>
    <row r="1558" hidden="1">
      <c r="A1558" s="47"/>
      <c r="B1558" s="47"/>
      <c r="C1558" s="48"/>
      <c r="D1558" s="48"/>
      <c r="E1558" s="48"/>
      <c r="F1558" s="48"/>
      <c r="G1558" s="48"/>
      <c r="H1558" s="49"/>
      <c r="I1558" s="49"/>
      <c r="J1558" s="49"/>
      <c r="K1558" s="49"/>
      <c r="L1558" s="49"/>
      <c r="M1558" s="49"/>
      <c r="N1558" s="49"/>
      <c r="O1558" s="48"/>
      <c r="P1558" s="48"/>
      <c r="Q1558" s="49"/>
      <c r="R1558" s="49"/>
      <c r="S1558" s="10"/>
      <c r="T1558" s="10"/>
      <c r="U1558" s="10"/>
      <c r="V1558" s="10"/>
      <c r="W1558" s="10"/>
      <c r="X1558" s="10"/>
      <c r="Y1558" s="10"/>
      <c r="Z1558" s="10"/>
      <c r="AA1558" s="10"/>
    </row>
    <row r="1559" hidden="1">
      <c r="A1559" s="47"/>
      <c r="B1559" s="47"/>
      <c r="C1559" s="48"/>
      <c r="D1559" s="48"/>
      <c r="E1559" s="48"/>
      <c r="F1559" s="48"/>
      <c r="G1559" s="48"/>
      <c r="H1559" s="49"/>
      <c r="I1559" s="49"/>
      <c r="J1559" s="49"/>
      <c r="K1559" s="49"/>
      <c r="L1559" s="49"/>
      <c r="M1559" s="49"/>
      <c r="N1559" s="49"/>
      <c r="O1559" s="48"/>
      <c r="P1559" s="48"/>
      <c r="Q1559" s="49"/>
      <c r="R1559" s="49"/>
      <c r="S1559" s="10"/>
      <c r="T1559" s="10"/>
      <c r="U1559" s="10"/>
      <c r="V1559" s="10"/>
      <c r="W1559" s="10"/>
      <c r="X1559" s="10"/>
      <c r="Y1559" s="10"/>
      <c r="Z1559" s="10"/>
      <c r="AA1559" s="10"/>
    </row>
    <row r="1560" hidden="1">
      <c r="A1560" s="47"/>
      <c r="B1560" s="47"/>
      <c r="C1560" s="48"/>
      <c r="D1560" s="48"/>
      <c r="E1560" s="48"/>
      <c r="F1560" s="48"/>
      <c r="G1560" s="48"/>
      <c r="H1560" s="49"/>
      <c r="I1560" s="49"/>
      <c r="J1560" s="49"/>
      <c r="K1560" s="49"/>
      <c r="L1560" s="49"/>
      <c r="M1560" s="49"/>
      <c r="N1560" s="49"/>
      <c r="O1560" s="48"/>
      <c r="P1560" s="48"/>
      <c r="Q1560" s="49"/>
      <c r="R1560" s="49"/>
      <c r="S1560" s="10"/>
      <c r="T1560" s="10"/>
      <c r="U1560" s="10"/>
      <c r="V1560" s="10"/>
      <c r="W1560" s="10"/>
      <c r="X1560" s="10"/>
      <c r="Y1560" s="10"/>
      <c r="Z1560" s="10"/>
      <c r="AA1560" s="10"/>
    </row>
    <row r="1561" hidden="1">
      <c r="A1561" s="47"/>
      <c r="B1561" s="47"/>
      <c r="C1561" s="48"/>
      <c r="D1561" s="48"/>
      <c r="E1561" s="48"/>
      <c r="F1561" s="48"/>
      <c r="G1561" s="48"/>
      <c r="H1561" s="49"/>
      <c r="I1561" s="49"/>
      <c r="J1561" s="49"/>
      <c r="K1561" s="49"/>
      <c r="L1561" s="49"/>
      <c r="M1561" s="49"/>
      <c r="N1561" s="49"/>
      <c r="O1561" s="48"/>
      <c r="P1561" s="48"/>
      <c r="Q1561" s="49"/>
      <c r="R1561" s="49"/>
      <c r="S1561" s="10"/>
      <c r="T1561" s="10"/>
      <c r="U1561" s="10"/>
      <c r="V1561" s="10"/>
      <c r="W1561" s="10"/>
      <c r="X1561" s="10"/>
      <c r="Y1561" s="10"/>
      <c r="Z1561" s="10"/>
      <c r="AA1561" s="10"/>
    </row>
    <row r="1562" hidden="1">
      <c r="A1562" s="47"/>
      <c r="B1562" s="47"/>
      <c r="C1562" s="48"/>
      <c r="D1562" s="48"/>
      <c r="E1562" s="48"/>
      <c r="F1562" s="48"/>
      <c r="G1562" s="48"/>
      <c r="H1562" s="49"/>
      <c r="I1562" s="49"/>
      <c r="J1562" s="49"/>
      <c r="K1562" s="49"/>
      <c r="L1562" s="49"/>
      <c r="M1562" s="49"/>
      <c r="N1562" s="49"/>
      <c r="O1562" s="48"/>
      <c r="P1562" s="48"/>
      <c r="Q1562" s="49"/>
      <c r="R1562" s="49"/>
      <c r="S1562" s="10"/>
      <c r="T1562" s="10"/>
      <c r="U1562" s="10"/>
      <c r="V1562" s="10"/>
      <c r="W1562" s="10"/>
      <c r="X1562" s="10"/>
      <c r="Y1562" s="10"/>
      <c r="Z1562" s="10"/>
      <c r="AA1562" s="10"/>
    </row>
    <row r="1563" hidden="1">
      <c r="A1563" s="47"/>
      <c r="B1563" s="47"/>
      <c r="C1563" s="48"/>
      <c r="D1563" s="48"/>
      <c r="E1563" s="48"/>
      <c r="F1563" s="48"/>
      <c r="G1563" s="48"/>
      <c r="H1563" s="49"/>
      <c r="I1563" s="49"/>
      <c r="J1563" s="49"/>
      <c r="K1563" s="49"/>
      <c r="L1563" s="49"/>
      <c r="M1563" s="49"/>
      <c r="N1563" s="49"/>
      <c r="O1563" s="48"/>
      <c r="P1563" s="48"/>
      <c r="Q1563" s="49"/>
      <c r="R1563" s="49"/>
      <c r="S1563" s="10"/>
      <c r="T1563" s="10"/>
      <c r="U1563" s="10"/>
      <c r="V1563" s="10"/>
      <c r="W1563" s="10"/>
      <c r="X1563" s="10"/>
      <c r="Y1563" s="10"/>
      <c r="Z1563" s="10"/>
      <c r="AA1563" s="10"/>
    </row>
    <row r="1564" hidden="1">
      <c r="A1564" s="47"/>
      <c r="B1564" s="47"/>
      <c r="C1564" s="48"/>
      <c r="D1564" s="48"/>
      <c r="E1564" s="48"/>
      <c r="F1564" s="48"/>
      <c r="G1564" s="48"/>
      <c r="H1564" s="49"/>
      <c r="I1564" s="49"/>
      <c r="J1564" s="49"/>
      <c r="K1564" s="49"/>
      <c r="L1564" s="49"/>
      <c r="M1564" s="49"/>
      <c r="N1564" s="49"/>
      <c r="O1564" s="48"/>
      <c r="P1564" s="48"/>
      <c r="Q1564" s="49"/>
      <c r="R1564" s="49"/>
      <c r="S1564" s="10"/>
      <c r="T1564" s="10"/>
      <c r="U1564" s="10"/>
      <c r="V1564" s="10"/>
      <c r="W1564" s="10"/>
      <c r="X1564" s="10"/>
      <c r="Y1564" s="10"/>
      <c r="Z1564" s="10"/>
      <c r="AA1564" s="10"/>
    </row>
    <row r="1565" hidden="1">
      <c r="A1565" s="47"/>
      <c r="B1565" s="47"/>
      <c r="C1565" s="48"/>
      <c r="D1565" s="48"/>
      <c r="E1565" s="48"/>
      <c r="F1565" s="48"/>
      <c r="G1565" s="48"/>
      <c r="H1565" s="49"/>
      <c r="I1565" s="49"/>
      <c r="J1565" s="49"/>
      <c r="K1565" s="49"/>
      <c r="L1565" s="49"/>
      <c r="M1565" s="49"/>
      <c r="N1565" s="49"/>
      <c r="O1565" s="48"/>
      <c r="P1565" s="48"/>
      <c r="Q1565" s="49"/>
      <c r="R1565" s="49"/>
      <c r="S1565" s="10"/>
      <c r="T1565" s="10"/>
      <c r="U1565" s="10"/>
      <c r="V1565" s="10"/>
      <c r="W1565" s="10"/>
      <c r="X1565" s="10"/>
      <c r="Y1565" s="10"/>
      <c r="Z1565" s="10"/>
      <c r="AA1565" s="10"/>
    </row>
    <row r="1566" hidden="1">
      <c r="A1566" s="47"/>
      <c r="B1566" s="47"/>
      <c r="C1566" s="48"/>
      <c r="D1566" s="48"/>
      <c r="E1566" s="48"/>
      <c r="F1566" s="48"/>
      <c r="G1566" s="48"/>
      <c r="H1566" s="49"/>
      <c r="I1566" s="49"/>
      <c r="J1566" s="49"/>
      <c r="K1566" s="49"/>
      <c r="L1566" s="49"/>
      <c r="M1566" s="49"/>
      <c r="N1566" s="49"/>
      <c r="O1566" s="48"/>
      <c r="P1566" s="48"/>
      <c r="Q1566" s="49"/>
      <c r="R1566" s="49"/>
      <c r="S1566" s="10"/>
      <c r="T1566" s="10"/>
      <c r="U1566" s="10"/>
      <c r="V1566" s="10"/>
      <c r="W1566" s="10"/>
      <c r="X1566" s="10"/>
      <c r="Y1566" s="10"/>
      <c r="Z1566" s="10"/>
      <c r="AA1566" s="10"/>
    </row>
    <row r="1567" hidden="1">
      <c r="A1567" s="47"/>
      <c r="B1567" s="47"/>
      <c r="C1567" s="48"/>
      <c r="D1567" s="48"/>
      <c r="E1567" s="48"/>
      <c r="F1567" s="48"/>
      <c r="G1567" s="48"/>
      <c r="H1567" s="49"/>
      <c r="I1567" s="49"/>
      <c r="J1567" s="49"/>
      <c r="K1567" s="49"/>
      <c r="L1567" s="49"/>
      <c r="M1567" s="49"/>
      <c r="N1567" s="49"/>
      <c r="O1567" s="48"/>
      <c r="P1567" s="48"/>
      <c r="Q1567" s="49"/>
      <c r="R1567" s="49"/>
      <c r="S1567" s="10"/>
      <c r="T1567" s="10"/>
      <c r="U1567" s="10"/>
      <c r="V1567" s="10"/>
      <c r="W1567" s="10"/>
      <c r="X1567" s="10"/>
      <c r="Y1567" s="10"/>
      <c r="Z1567" s="10"/>
      <c r="AA1567" s="10"/>
    </row>
    <row r="1568" hidden="1">
      <c r="A1568" s="47"/>
      <c r="B1568" s="47"/>
      <c r="C1568" s="48"/>
      <c r="D1568" s="48"/>
      <c r="E1568" s="48"/>
      <c r="F1568" s="48"/>
      <c r="G1568" s="48"/>
      <c r="H1568" s="49"/>
      <c r="I1568" s="49"/>
      <c r="J1568" s="49"/>
      <c r="K1568" s="49"/>
      <c r="L1568" s="49"/>
      <c r="M1568" s="49"/>
      <c r="N1568" s="49"/>
      <c r="O1568" s="48"/>
      <c r="P1568" s="48"/>
      <c r="Q1568" s="49"/>
      <c r="R1568" s="49"/>
      <c r="S1568" s="10"/>
      <c r="T1568" s="10"/>
      <c r="U1568" s="10"/>
      <c r="V1568" s="10"/>
      <c r="W1568" s="10"/>
      <c r="X1568" s="10"/>
      <c r="Y1568" s="10"/>
      <c r="Z1568" s="10"/>
      <c r="AA1568" s="10"/>
    </row>
    <row r="1569" hidden="1">
      <c r="A1569" s="47"/>
      <c r="B1569" s="47"/>
      <c r="C1569" s="48"/>
      <c r="D1569" s="48"/>
      <c r="E1569" s="48"/>
      <c r="F1569" s="48"/>
      <c r="G1569" s="48"/>
      <c r="H1569" s="49"/>
      <c r="I1569" s="49"/>
      <c r="J1569" s="49"/>
      <c r="K1569" s="49"/>
      <c r="L1569" s="49"/>
      <c r="M1569" s="49"/>
      <c r="N1569" s="49"/>
      <c r="O1569" s="48"/>
      <c r="P1569" s="48"/>
      <c r="Q1569" s="49"/>
      <c r="R1569" s="49"/>
      <c r="S1569" s="10"/>
      <c r="T1569" s="10"/>
      <c r="U1569" s="10"/>
      <c r="V1569" s="10"/>
      <c r="W1569" s="10"/>
      <c r="X1569" s="10"/>
      <c r="Y1569" s="10"/>
      <c r="Z1569" s="10"/>
      <c r="AA1569" s="10"/>
    </row>
    <row r="1570" hidden="1">
      <c r="A1570" s="47"/>
      <c r="B1570" s="47"/>
      <c r="C1570" s="48"/>
      <c r="D1570" s="48"/>
      <c r="E1570" s="48"/>
      <c r="F1570" s="48"/>
      <c r="G1570" s="48"/>
      <c r="H1570" s="49"/>
      <c r="I1570" s="49"/>
      <c r="J1570" s="49"/>
      <c r="K1570" s="49"/>
      <c r="L1570" s="49"/>
      <c r="M1570" s="49"/>
      <c r="N1570" s="49"/>
      <c r="O1570" s="48"/>
      <c r="P1570" s="48"/>
      <c r="Q1570" s="49"/>
      <c r="R1570" s="49"/>
      <c r="S1570" s="10"/>
      <c r="T1570" s="10"/>
      <c r="U1570" s="10"/>
      <c r="V1570" s="10"/>
      <c r="W1570" s="10"/>
      <c r="X1570" s="10"/>
      <c r="Y1570" s="10"/>
      <c r="Z1570" s="10"/>
      <c r="AA1570" s="10"/>
    </row>
    <row r="1571" hidden="1">
      <c r="A1571" s="47"/>
      <c r="B1571" s="47"/>
      <c r="C1571" s="48"/>
      <c r="D1571" s="48"/>
      <c r="E1571" s="48"/>
      <c r="F1571" s="48"/>
      <c r="G1571" s="48"/>
      <c r="H1571" s="49"/>
      <c r="I1571" s="49"/>
      <c r="J1571" s="49"/>
      <c r="K1571" s="49"/>
      <c r="L1571" s="49"/>
      <c r="M1571" s="49"/>
      <c r="N1571" s="49"/>
      <c r="O1571" s="48"/>
      <c r="P1571" s="48"/>
      <c r="Q1571" s="49"/>
      <c r="R1571" s="49"/>
      <c r="S1571" s="10"/>
      <c r="T1571" s="10"/>
      <c r="U1571" s="10"/>
      <c r="V1571" s="10"/>
      <c r="W1571" s="10"/>
      <c r="X1571" s="10"/>
      <c r="Y1571" s="10"/>
      <c r="Z1571" s="10"/>
      <c r="AA1571" s="10"/>
    </row>
    <row r="1572" hidden="1">
      <c r="A1572" s="47"/>
      <c r="B1572" s="47"/>
      <c r="C1572" s="48"/>
      <c r="D1572" s="48"/>
      <c r="E1572" s="48"/>
      <c r="F1572" s="48"/>
      <c r="G1572" s="48"/>
      <c r="H1572" s="49"/>
      <c r="I1572" s="49"/>
      <c r="J1572" s="49"/>
      <c r="K1572" s="49"/>
      <c r="L1572" s="49"/>
      <c r="M1572" s="49"/>
      <c r="N1572" s="49"/>
      <c r="O1572" s="48"/>
      <c r="P1572" s="48"/>
      <c r="Q1572" s="49"/>
      <c r="R1572" s="49"/>
      <c r="S1572" s="10"/>
      <c r="T1572" s="10"/>
      <c r="U1572" s="10"/>
      <c r="V1572" s="10"/>
      <c r="W1572" s="10"/>
      <c r="X1572" s="10"/>
      <c r="Y1572" s="10"/>
      <c r="Z1572" s="10"/>
      <c r="AA1572" s="10"/>
    </row>
    <row r="1573" hidden="1">
      <c r="A1573" s="47"/>
      <c r="B1573" s="47"/>
      <c r="C1573" s="48"/>
      <c r="D1573" s="48"/>
      <c r="E1573" s="48"/>
      <c r="F1573" s="48"/>
      <c r="G1573" s="48"/>
      <c r="H1573" s="49"/>
      <c r="I1573" s="49"/>
      <c r="J1573" s="49"/>
      <c r="K1573" s="49"/>
      <c r="L1573" s="49"/>
      <c r="M1573" s="49"/>
      <c r="N1573" s="49"/>
      <c r="O1573" s="48"/>
      <c r="P1573" s="48"/>
      <c r="Q1573" s="49"/>
      <c r="R1573" s="49"/>
      <c r="S1573" s="10"/>
      <c r="T1573" s="10"/>
      <c r="U1573" s="10"/>
      <c r="V1573" s="10"/>
      <c r="W1573" s="10"/>
      <c r="X1573" s="10"/>
      <c r="Y1573" s="10"/>
      <c r="Z1573" s="10"/>
      <c r="AA1573" s="10"/>
    </row>
    <row r="1574" hidden="1">
      <c r="A1574" s="47"/>
      <c r="B1574" s="47"/>
      <c r="C1574" s="48"/>
      <c r="D1574" s="48"/>
      <c r="E1574" s="48"/>
      <c r="F1574" s="48"/>
      <c r="G1574" s="48"/>
      <c r="H1574" s="49"/>
      <c r="I1574" s="49"/>
      <c r="J1574" s="49"/>
      <c r="K1574" s="49"/>
      <c r="L1574" s="49"/>
      <c r="M1574" s="49"/>
      <c r="N1574" s="49"/>
      <c r="O1574" s="48"/>
      <c r="P1574" s="48"/>
      <c r="Q1574" s="49"/>
      <c r="R1574" s="49"/>
      <c r="S1574" s="10"/>
      <c r="T1574" s="10"/>
      <c r="U1574" s="10"/>
      <c r="V1574" s="10"/>
      <c r="W1574" s="10"/>
      <c r="X1574" s="10"/>
      <c r="Y1574" s="10"/>
      <c r="Z1574" s="10"/>
      <c r="AA1574" s="10"/>
    </row>
    <row r="1575" hidden="1">
      <c r="A1575" s="47"/>
      <c r="B1575" s="47"/>
      <c r="C1575" s="48"/>
      <c r="D1575" s="48"/>
      <c r="E1575" s="48"/>
      <c r="F1575" s="48"/>
      <c r="G1575" s="48"/>
      <c r="H1575" s="49"/>
      <c r="I1575" s="49"/>
      <c r="J1575" s="49"/>
      <c r="K1575" s="49"/>
      <c r="L1575" s="49"/>
      <c r="M1575" s="49"/>
      <c r="N1575" s="49"/>
      <c r="O1575" s="48"/>
      <c r="P1575" s="48"/>
      <c r="Q1575" s="49"/>
      <c r="R1575" s="49"/>
      <c r="S1575" s="10"/>
      <c r="T1575" s="10"/>
      <c r="U1575" s="10"/>
      <c r="V1575" s="10"/>
      <c r="W1575" s="10"/>
      <c r="X1575" s="10"/>
      <c r="Y1575" s="10"/>
      <c r="Z1575" s="10"/>
      <c r="AA1575" s="10"/>
    </row>
    <row r="1576" hidden="1">
      <c r="A1576" s="47"/>
      <c r="B1576" s="47"/>
      <c r="C1576" s="48"/>
      <c r="D1576" s="48"/>
      <c r="E1576" s="48"/>
      <c r="F1576" s="48"/>
      <c r="G1576" s="48"/>
      <c r="H1576" s="49"/>
      <c r="I1576" s="49"/>
      <c r="J1576" s="49"/>
      <c r="K1576" s="49"/>
      <c r="L1576" s="49"/>
      <c r="M1576" s="49"/>
      <c r="N1576" s="49"/>
      <c r="O1576" s="48"/>
      <c r="P1576" s="48"/>
      <c r="Q1576" s="49"/>
      <c r="R1576" s="49"/>
      <c r="S1576" s="10"/>
      <c r="T1576" s="10"/>
      <c r="U1576" s="10"/>
      <c r="V1576" s="10"/>
      <c r="W1576" s="10"/>
      <c r="X1576" s="10"/>
      <c r="Y1576" s="10"/>
      <c r="Z1576" s="10"/>
      <c r="AA1576" s="10"/>
    </row>
    <row r="1577" hidden="1">
      <c r="A1577" s="47"/>
      <c r="B1577" s="47"/>
      <c r="C1577" s="48"/>
      <c r="D1577" s="48"/>
      <c r="E1577" s="48"/>
      <c r="F1577" s="48"/>
      <c r="G1577" s="48"/>
      <c r="H1577" s="49"/>
      <c r="I1577" s="49"/>
      <c r="J1577" s="49"/>
      <c r="K1577" s="49"/>
      <c r="L1577" s="49"/>
      <c r="M1577" s="49"/>
      <c r="N1577" s="49"/>
      <c r="O1577" s="48"/>
      <c r="P1577" s="48"/>
      <c r="Q1577" s="49"/>
      <c r="R1577" s="49"/>
      <c r="S1577" s="10"/>
      <c r="T1577" s="10"/>
      <c r="U1577" s="10"/>
      <c r="V1577" s="10"/>
      <c r="W1577" s="10"/>
      <c r="X1577" s="10"/>
      <c r="Y1577" s="10"/>
      <c r="Z1577" s="10"/>
      <c r="AA1577" s="10"/>
    </row>
    <row r="1578" hidden="1">
      <c r="A1578" s="47"/>
      <c r="B1578" s="47"/>
      <c r="C1578" s="48"/>
      <c r="D1578" s="48"/>
      <c r="E1578" s="48"/>
      <c r="F1578" s="48"/>
      <c r="G1578" s="48"/>
      <c r="H1578" s="49"/>
      <c r="I1578" s="49"/>
      <c r="J1578" s="49"/>
      <c r="K1578" s="49"/>
      <c r="L1578" s="49"/>
      <c r="M1578" s="49"/>
      <c r="N1578" s="49"/>
      <c r="O1578" s="48"/>
      <c r="P1578" s="48"/>
      <c r="Q1578" s="49"/>
      <c r="R1578" s="49"/>
      <c r="S1578" s="10"/>
      <c r="T1578" s="10"/>
      <c r="U1578" s="10"/>
      <c r="V1578" s="10"/>
      <c r="W1578" s="10"/>
      <c r="X1578" s="10"/>
      <c r="Y1578" s="10"/>
      <c r="Z1578" s="10"/>
      <c r="AA1578" s="10"/>
    </row>
    <row r="1579" hidden="1">
      <c r="A1579" s="47"/>
      <c r="B1579" s="47"/>
      <c r="C1579" s="48"/>
      <c r="D1579" s="48"/>
      <c r="E1579" s="48"/>
      <c r="F1579" s="48"/>
      <c r="G1579" s="48"/>
      <c r="H1579" s="49"/>
      <c r="I1579" s="49"/>
      <c r="J1579" s="49"/>
      <c r="K1579" s="49"/>
      <c r="L1579" s="49"/>
      <c r="M1579" s="49"/>
      <c r="N1579" s="49"/>
      <c r="O1579" s="48"/>
      <c r="P1579" s="48"/>
      <c r="Q1579" s="49"/>
      <c r="R1579" s="49"/>
      <c r="S1579" s="10"/>
      <c r="T1579" s="10"/>
      <c r="U1579" s="10"/>
      <c r="V1579" s="10"/>
      <c r="W1579" s="10"/>
      <c r="X1579" s="10"/>
      <c r="Y1579" s="10"/>
      <c r="Z1579" s="10"/>
      <c r="AA1579" s="10"/>
    </row>
    <row r="1580" hidden="1">
      <c r="A1580" s="47"/>
      <c r="B1580" s="47"/>
      <c r="C1580" s="48"/>
      <c r="D1580" s="48"/>
      <c r="E1580" s="48"/>
      <c r="F1580" s="48"/>
      <c r="G1580" s="48"/>
      <c r="H1580" s="49"/>
      <c r="I1580" s="49"/>
      <c r="J1580" s="49"/>
      <c r="K1580" s="49"/>
      <c r="L1580" s="49"/>
      <c r="M1580" s="49"/>
      <c r="N1580" s="49"/>
      <c r="O1580" s="48"/>
      <c r="P1580" s="48"/>
      <c r="Q1580" s="49"/>
      <c r="R1580" s="49"/>
      <c r="S1580" s="10"/>
      <c r="T1580" s="10"/>
      <c r="U1580" s="10"/>
      <c r="V1580" s="10"/>
      <c r="W1580" s="10"/>
      <c r="X1580" s="10"/>
      <c r="Y1580" s="10"/>
      <c r="Z1580" s="10"/>
      <c r="AA1580" s="10"/>
    </row>
    <row r="1581" hidden="1">
      <c r="A1581" s="47"/>
      <c r="B1581" s="47"/>
      <c r="C1581" s="48"/>
      <c r="D1581" s="48"/>
      <c r="E1581" s="48"/>
      <c r="F1581" s="48"/>
      <c r="G1581" s="48"/>
      <c r="H1581" s="49"/>
      <c r="I1581" s="49"/>
      <c r="J1581" s="49"/>
      <c r="K1581" s="49"/>
      <c r="L1581" s="49"/>
      <c r="M1581" s="49"/>
      <c r="N1581" s="49"/>
      <c r="O1581" s="48"/>
      <c r="P1581" s="48"/>
      <c r="Q1581" s="49"/>
      <c r="R1581" s="49"/>
      <c r="S1581" s="10"/>
      <c r="T1581" s="10"/>
      <c r="U1581" s="10"/>
      <c r="V1581" s="10"/>
      <c r="W1581" s="10"/>
      <c r="X1581" s="10"/>
      <c r="Y1581" s="10"/>
      <c r="Z1581" s="10"/>
      <c r="AA1581" s="10"/>
    </row>
    <row r="1582" hidden="1">
      <c r="A1582" s="47"/>
      <c r="B1582" s="47"/>
      <c r="C1582" s="48"/>
      <c r="D1582" s="48"/>
      <c r="E1582" s="48"/>
      <c r="F1582" s="48"/>
      <c r="G1582" s="48"/>
      <c r="H1582" s="49"/>
      <c r="I1582" s="49"/>
      <c r="J1582" s="49"/>
      <c r="K1582" s="49"/>
      <c r="L1582" s="49"/>
      <c r="M1582" s="49"/>
      <c r="N1582" s="49"/>
      <c r="O1582" s="48"/>
      <c r="P1582" s="48"/>
      <c r="Q1582" s="49"/>
      <c r="R1582" s="49"/>
      <c r="S1582" s="10"/>
      <c r="T1582" s="10"/>
      <c r="U1582" s="10"/>
      <c r="V1582" s="10"/>
      <c r="W1582" s="10"/>
      <c r="X1582" s="10"/>
      <c r="Y1582" s="10"/>
      <c r="Z1582" s="10"/>
      <c r="AA1582" s="10"/>
    </row>
    <row r="1583" hidden="1">
      <c r="A1583" s="47"/>
      <c r="B1583" s="47"/>
      <c r="C1583" s="48"/>
      <c r="D1583" s="48"/>
      <c r="E1583" s="48"/>
      <c r="F1583" s="48"/>
      <c r="G1583" s="48"/>
      <c r="H1583" s="49"/>
      <c r="I1583" s="49"/>
      <c r="J1583" s="49"/>
      <c r="K1583" s="49"/>
      <c r="L1583" s="49"/>
      <c r="M1583" s="49"/>
      <c r="N1583" s="49"/>
      <c r="O1583" s="48"/>
      <c r="P1583" s="48"/>
      <c r="Q1583" s="49"/>
      <c r="R1583" s="49"/>
      <c r="S1583" s="10"/>
      <c r="T1583" s="10"/>
      <c r="U1583" s="10"/>
      <c r="V1583" s="10"/>
      <c r="W1583" s="10"/>
      <c r="X1583" s="10"/>
      <c r="Y1583" s="10"/>
      <c r="Z1583" s="10"/>
      <c r="AA1583" s="10"/>
    </row>
    <row r="1584" hidden="1">
      <c r="A1584" s="47"/>
      <c r="B1584" s="47"/>
      <c r="C1584" s="48"/>
      <c r="D1584" s="48"/>
      <c r="E1584" s="48"/>
      <c r="F1584" s="48"/>
      <c r="G1584" s="48"/>
      <c r="H1584" s="49"/>
      <c r="I1584" s="49"/>
      <c r="J1584" s="49"/>
      <c r="K1584" s="49"/>
      <c r="L1584" s="49"/>
      <c r="M1584" s="49"/>
      <c r="N1584" s="49"/>
      <c r="O1584" s="48"/>
      <c r="P1584" s="48"/>
      <c r="Q1584" s="49"/>
      <c r="R1584" s="49"/>
      <c r="S1584" s="10"/>
      <c r="T1584" s="10"/>
      <c r="U1584" s="10"/>
      <c r="V1584" s="10"/>
      <c r="W1584" s="10"/>
      <c r="X1584" s="10"/>
      <c r="Y1584" s="10"/>
      <c r="Z1584" s="10"/>
      <c r="AA1584" s="10"/>
    </row>
    <row r="1585" hidden="1">
      <c r="A1585" s="47"/>
      <c r="B1585" s="47"/>
      <c r="C1585" s="48"/>
      <c r="D1585" s="48"/>
      <c r="E1585" s="48"/>
      <c r="F1585" s="48"/>
      <c r="G1585" s="48"/>
      <c r="H1585" s="49"/>
      <c r="I1585" s="49"/>
      <c r="J1585" s="49"/>
      <c r="K1585" s="49"/>
      <c r="L1585" s="49"/>
      <c r="M1585" s="49"/>
      <c r="N1585" s="49"/>
      <c r="O1585" s="48"/>
      <c r="P1585" s="48"/>
      <c r="Q1585" s="49"/>
      <c r="R1585" s="49"/>
      <c r="S1585" s="10"/>
      <c r="T1585" s="10"/>
      <c r="U1585" s="10"/>
      <c r="V1585" s="10"/>
      <c r="W1585" s="10"/>
      <c r="X1585" s="10"/>
      <c r="Y1585" s="10"/>
      <c r="Z1585" s="10"/>
      <c r="AA1585" s="10"/>
    </row>
    <row r="1586" hidden="1">
      <c r="A1586" s="47"/>
      <c r="B1586" s="47"/>
      <c r="C1586" s="48"/>
      <c r="D1586" s="48"/>
      <c r="E1586" s="48"/>
      <c r="F1586" s="48"/>
      <c r="G1586" s="48"/>
      <c r="H1586" s="49"/>
      <c r="I1586" s="49"/>
      <c r="J1586" s="49"/>
      <c r="K1586" s="49"/>
      <c r="L1586" s="49"/>
      <c r="M1586" s="49"/>
      <c r="N1586" s="49"/>
      <c r="O1586" s="48"/>
      <c r="P1586" s="48"/>
      <c r="Q1586" s="49"/>
      <c r="R1586" s="49"/>
      <c r="S1586" s="10"/>
      <c r="T1586" s="10"/>
      <c r="U1586" s="10"/>
      <c r="V1586" s="10"/>
      <c r="W1586" s="10"/>
      <c r="X1586" s="10"/>
      <c r="Y1586" s="10"/>
      <c r="Z1586" s="10"/>
      <c r="AA1586" s="10"/>
    </row>
    <row r="1587" hidden="1">
      <c r="A1587" s="47"/>
      <c r="B1587" s="47"/>
      <c r="C1587" s="48"/>
      <c r="D1587" s="48"/>
      <c r="E1587" s="48"/>
      <c r="F1587" s="48"/>
      <c r="G1587" s="48"/>
      <c r="H1587" s="49"/>
      <c r="I1587" s="49"/>
      <c r="J1587" s="49"/>
      <c r="K1587" s="49"/>
      <c r="L1587" s="49"/>
      <c r="M1587" s="49"/>
      <c r="N1587" s="49"/>
      <c r="O1587" s="48"/>
      <c r="P1587" s="48"/>
      <c r="Q1587" s="49"/>
      <c r="R1587" s="49"/>
      <c r="S1587" s="10"/>
      <c r="T1587" s="10"/>
      <c r="U1587" s="10"/>
      <c r="V1587" s="10"/>
      <c r="W1587" s="10"/>
      <c r="X1587" s="10"/>
      <c r="Y1587" s="10"/>
      <c r="Z1587" s="10"/>
      <c r="AA1587" s="10"/>
    </row>
    <row r="1588" hidden="1">
      <c r="A1588" s="47"/>
      <c r="B1588" s="47"/>
      <c r="C1588" s="48"/>
      <c r="D1588" s="48"/>
      <c r="E1588" s="48"/>
      <c r="F1588" s="48"/>
      <c r="G1588" s="48"/>
      <c r="H1588" s="49"/>
      <c r="I1588" s="49"/>
      <c r="J1588" s="49"/>
      <c r="K1588" s="49"/>
      <c r="L1588" s="49"/>
      <c r="M1588" s="49"/>
      <c r="N1588" s="49"/>
      <c r="O1588" s="48"/>
      <c r="P1588" s="48"/>
      <c r="Q1588" s="49"/>
      <c r="R1588" s="49"/>
      <c r="S1588" s="10"/>
      <c r="T1588" s="10"/>
      <c r="U1588" s="10"/>
      <c r="V1588" s="10"/>
      <c r="W1588" s="10"/>
      <c r="X1588" s="10"/>
      <c r="Y1588" s="10"/>
      <c r="Z1588" s="10"/>
      <c r="AA1588" s="10"/>
    </row>
    <row r="1589" hidden="1">
      <c r="A1589" s="47"/>
      <c r="B1589" s="47"/>
      <c r="C1589" s="48"/>
      <c r="D1589" s="48"/>
      <c r="E1589" s="48"/>
      <c r="F1589" s="48"/>
      <c r="G1589" s="48"/>
      <c r="H1589" s="49"/>
      <c r="I1589" s="49"/>
      <c r="J1589" s="49"/>
      <c r="K1589" s="49"/>
      <c r="L1589" s="49"/>
      <c r="M1589" s="49"/>
      <c r="N1589" s="49"/>
      <c r="O1589" s="48"/>
      <c r="P1589" s="48"/>
      <c r="Q1589" s="49"/>
      <c r="R1589" s="49"/>
      <c r="S1589" s="10"/>
      <c r="T1589" s="10"/>
      <c r="U1589" s="10"/>
      <c r="V1589" s="10"/>
      <c r="W1589" s="10"/>
      <c r="X1589" s="10"/>
      <c r="Y1589" s="10"/>
      <c r="Z1589" s="10"/>
      <c r="AA1589" s="10"/>
    </row>
    <row r="1590" hidden="1">
      <c r="A1590" s="47"/>
      <c r="B1590" s="47"/>
      <c r="C1590" s="48"/>
      <c r="D1590" s="48"/>
      <c r="E1590" s="48"/>
      <c r="F1590" s="48"/>
      <c r="G1590" s="48"/>
      <c r="H1590" s="49"/>
      <c r="I1590" s="49"/>
      <c r="J1590" s="49"/>
      <c r="K1590" s="49"/>
      <c r="L1590" s="49"/>
      <c r="M1590" s="49"/>
      <c r="N1590" s="49"/>
      <c r="O1590" s="48"/>
      <c r="P1590" s="48"/>
      <c r="Q1590" s="49"/>
      <c r="R1590" s="49"/>
      <c r="S1590" s="10"/>
      <c r="T1590" s="10"/>
      <c r="U1590" s="10"/>
      <c r="V1590" s="10"/>
      <c r="W1590" s="10"/>
      <c r="X1590" s="10"/>
      <c r="Y1590" s="10"/>
      <c r="Z1590" s="10"/>
      <c r="AA1590" s="10"/>
    </row>
    <row r="1591" hidden="1">
      <c r="A1591" s="47"/>
      <c r="B1591" s="47"/>
      <c r="C1591" s="48"/>
      <c r="D1591" s="48"/>
      <c r="E1591" s="48"/>
      <c r="F1591" s="48"/>
      <c r="G1591" s="48"/>
      <c r="H1591" s="49"/>
      <c r="I1591" s="49"/>
      <c r="J1591" s="49"/>
      <c r="K1591" s="49"/>
      <c r="L1591" s="49"/>
      <c r="M1591" s="49"/>
      <c r="N1591" s="49"/>
      <c r="O1591" s="48"/>
      <c r="P1591" s="48"/>
      <c r="Q1591" s="49"/>
      <c r="R1591" s="49"/>
      <c r="S1591" s="10"/>
      <c r="T1591" s="10"/>
      <c r="U1591" s="10"/>
      <c r="V1591" s="10"/>
      <c r="W1591" s="10"/>
      <c r="X1591" s="10"/>
      <c r="Y1591" s="10"/>
      <c r="Z1591" s="10"/>
      <c r="AA1591" s="10"/>
    </row>
    <row r="1592" hidden="1">
      <c r="A1592" s="47"/>
      <c r="B1592" s="47"/>
      <c r="C1592" s="48"/>
      <c r="D1592" s="48"/>
      <c r="E1592" s="48"/>
      <c r="F1592" s="48"/>
      <c r="G1592" s="48"/>
      <c r="H1592" s="49"/>
      <c r="I1592" s="49"/>
      <c r="J1592" s="49"/>
      <c r="K1592" s="49"/>
      <c r="L1592" s="49"/>
      <c r="M1592" s="49"/>
      <c r="N1592" s="49"/>
      <c r="O1592" s="48"/>
      <c r="P1592" s="48"/>
      <c r="Q1592" s="49"/>
      <c r="R1592" s="49"/>
      <c r="S1592" s="10"/>
      <c r="T1592" s="10"/>
      <c r="U1592" s="10"/>
      <c r="V1592" s="10"/>
      <c r="W1592" s="10"/>
      <c r="X1592" s="10"/>
      <c r="Y1592" s="10"/>
      <c r="Z1592" s="10"/>
      <c r="AA1592" s="10"/>
    </row>
    <row r="1593" hidden="1">
      <c r="A1593" s="47"/>
      <c r="B1593" s="47"/>
      <c r="C1593" s="48"/>
      <c r="D1593" s="48"/>
      <c r="E1593" s="48"/>
      <c r="F1593" s="48"/>
      <c r="G1593" s="48"/>
      <c r="H1593" s="49"/>
      <c r="I1593" s="49"/>
      <c r="J1593" s="49"/>
      <c r="K1593" s="49"/>
      <c r="L1593" s="49"/>
      <c r="M1593" s="49"/>
      <c r="N1593" s="49"/>
      <c r="O1593" s="48"/>
      <c r="P1593" s="48"/>
      <c r="Q1593" s="49"/>
      <c r="R1593" s="49"/>
      <c r="S1593" s="10"/>
      <c r="T1593" s="10"/>
      <c r="U1593" s="10"/>
      <c r="V1593" s="10"/>
      <c r="W1593" s="10"/>
      <c r="X1593" s="10"/>
      <c r="Y1593" s="10"/>
      <c r="Z1593" s="10"/>
      <c r="AA1593" s="10"/>
    </row>
    <row r="1594" hidden="1">
      <c r="A1594" s="47"/>
      <c r="B1594" s="47"/>
      <c r="C1594" s="48"/>
      <c r="D1594" s="48"/>
      <c r="E1594" s="48"/>
      <c r="F1594" s="48"/>
      <c r="G1594" s="48"/>
      <c r="H1594" s="49"/>
      <c r="I1594" s="49"/>
      <c r="J1594" s="49"/>
      <c r="K1594" s="49"/>
      <c r="L1594" s="49"/>
      <c r="M1594" s="49"/>
      <c r="N1594" s="49"/>
      <c r="O1594" s="48"/>
      <c r="P1594" s="48"/>
      <c r="Q1594" s="49"/>
      <c r="R1594" s="49"/>
      <c r="S1594" s="10"/>
      <c r="T1594" s="10"/>
      <c r="U1594" s="10"/>
      <c r="V1594" s="10"/>
      <c r="W1594" s="10"/>
      <c r="X1594" s="10"/>
      <c r="Y1594" s="10"/>
      <c r="Z1594" s="10"/>
      <c r="AA1594" s="10"/>
    </row>
    <row r="1595" hidden="1">
      <c r="A1595" s="47"/>
      <c r="B1595" s="47"/>
      <c r="C1595" s="48"/>
      <c r="D1595" s="48"/>
      <c r="E1595" s="48"/>
      <c r="F1595" s="48"/>
      <c r="G1595" s="48"/>
      <c r="H1595" s="49"/>
      <c r="I1595" s="49"/>
      <c r="J1595" s="49"/>
      <c r="K1595" s="49"/>
      <c r="L1595" s="49"/>
      <c r="M1595" s="49"/>
      <c r="N1595" s="49"/>
      <c r="O1595" s="48"/>
      <c r="P1595" s="48"/>
      <c r="Q1595" s="49"/>
      <c r="R1595" s="49"/>
      <c r="S1595" s="10"/>
      <c r="T1595" s="10"/>
      <c r="U1595" s="10"/>
      <c r="V1595" s="10"/>
      <c r="W1595" s="10"/>
      <c r="X1595" s="10"/>
      <c r="Y1595" s="10"/>
      <c r="Z1595" s="10"/>
      <c r="AA1595" s="10"/>
    </row>
    <row r="1596" hidden="1">
      <c r="A1596" s="47"/>
      <c r="B1596" s="47"/>
      <c r="C1596" s="48"/>
      <c r="D1596" s="48"/>
      <c r="E1596" s="48"/>
      <c r="F1596" s="48"/>
      <c r="G1596" s="48"/>
      <c r="H1596" s="49"/>
      <c r="I1596" s="49"/>
      <c r="J1596" s="49"/>
      <c r="K1596" s="49"/>
      <c r="L1596" s="49"/>
      <c r="M1596" s="49"/>
      <c r="N1596" s="49"/>
      <c r="O1596" s="48"/>
      <c r="P1596" s="48"/>
      <c r="Q1596" s="49"/>
      <c r="R1596" s="49"/>
      <c r="S1596" s="10"/>
      <c r="T1596" s="10"/>
      <c r="U1596" s="10"/>
      <c r="V1596" s="10"/>
      <c r="W1596" s="10"/>
      <c r="X1596" s="10"/>
      <c r="Y1596" s="10"/>
      <c r="Z1596" s="10"/>
      <c r="AA1596" s="10"/>
    </row>
    <row r="1597" hidden="1">
      <c r="A1597" s="47"/>
      <c r="B1597" s="47"/>
      <c r="C1597" s="48"/>
      <c r="D1597" s="48"/>
      <c r="E1597" s="48"/>
      <c r="F1597" s="48"/>
      <c r="G1597" s="48"/>
      <c r="H1597" s="49"/>
      <c r="I1597" s="49"/>
      <c r="J1597" s="49"/>
      <c r="K1597" s="49"/>
      <c r="L1597" s="49"/>
      <c r="M1597" s="49"/>
      <c r="N1597" s="49"/>
      <c r="O1597" s="48"/>
      <c r="P1597" s="48"/>
      <c r="Q1597" s="49"/>
      <c r="R1597" s="49"/>
      <c r="S1597" s="10"/>
      <c r="T1597" s="10"/>
      <c r="U1597" s="10"/>
      <c r="V1597" s="10"/>
      <c r="W1597" s="10"/>
      <c r="X1597" s="10"/>
      <c r="Y1597" s="10"/>
      <c r="Z1597" s="10"/>
      <c r="AA1597" s="10"/>
    </row>
    <row r="1598" hidden="1">
      <c r="A1598" s="47"/>
      <c r="B1598" s="47"/>
      <c r="C1598" s="48"/>
      <c r="D1598" s="48"/>
      <c r="E1598" s="48"/>
      <c r="F1598" s="48"/>
      <c r="G1598" s="48"/>
      <c r="H1598" s="49"/>
      <c r="I1598" s="49"/>
      <c r="J1598" s="49"/>
      <c r="K1598" s="49"/>
      <c r="L1598" s="49"/>
      <c r="M1598" s="49"/>
      <c r="N1598" s="49"/>
      <c r="O1598" s="48"/>
      <c r="P1598" s="48"/>
      <c r="Q1598" s="49"/>
      <c r="R1598" s="49"/>
      <c r="S1598" s="10"/>
      <c r="T1598" s="10"/>
      <c r="U1598" s="10"/>
      <c r="V1598" s="10"/>
      <c r="W1598" s="10"/>
      <c r="X1598" s="10"/>
      <c r="Y1598" s="10"/>
      <c r="Z1598" s="10"/>
      <c r="AA1598" s="10"/>
    </row>
    <row r="1599" hidden="1">
      <c r="A1599" s="47"/>
      <c r="B1599" s="47"/>
      <c r="C1599" s="48"/>
      <c r="D1599" s="48"/>
      <c r="E1599" s="48"/>
      <c r="F1599" s="48"/>
      <c r="G1599" s="48"/>
      <c r="H1599" s="49"/>
      <c r="I1599" s="49"/>
      <c r="J1599" s="49"/>
      <c r="K1599" s="49"/>
      <c r="L1599" s="49"/>
      <c r="M1599" s="49"/>
      <c r="N1599" s="49"/>
      <c r="O1599" s="48"/>
      <c r="P1599" s="48"/>
      <c r="Q1599" s="49"/>
      <c r="R1599" s="49"/>
      <c r="S1599" s="10"/>
      <c r="T1599" s="10"/>
      <c r="U1599" s="10"/>
      <c r="V1599" s="10"/>
      <c r="W1599" s="10"/>
      <c r="X1599" s="10"/>
      <c r="Y1599" s="10"/>
      <c r="Z1599" s="10"/>
      <c r="AA1599" s="10"/>
    </row>
    <row r="1600" hidden="1">
      <c r="A1600" s="47"/>
      <c r="B1600" s="47"/>
      <c r="C1600" s="48"/>
      <c r="D1600" s="48"/>
      <c r="E1600" s="48"/>
      <c r="F1600" s="48"/>
      <c r="G1600" s="48"/>
      <c r="H1600" s="49"/>
      <c r="I1600" s="49"/>
      <c r="J1600" s="49"/>
      <c r="K1600" s="49"/>
      <c r="L1600" s="49"/>
      <c r="M1600" s="49"/>
      <c r="N1600" s="49"/>
      <c r="O1600" s="48"/>
      <c r="P1600" s="48"/>
      <c r="Q1600" s="49"/>
      <c r="R1600" s="49"/>
      <c r="S1600" s="10"/>
      <c r="T1600" s="10"/>
      <c r="U1600" s="10"/>
      <c r="V1600" s="10"/>
      <c r="W1600" s="10"/>
      <c r="X1600" s="10"/>
      <c r="Y1600" s="10"/>
      <c r="Z1600" s="10"/>
      <c r="AA1600" s="10"/>
    </row>
    <row r="1601" hidden="1">
      <c r="A1601" s="47"/>
      <c r="B1601" s="47"/>
      <c r="C1601" s="48"/>
      <c r="D1601" s="48"/>
      <c r="E1601" s="48"/>
      <c r="F1601" s="48"/>
      <c r="G1601" s="48"/>
      <c r="H1601" s="49"/>
      <c r="I1601" s="49"/>
      <c r="J1601" s="49"/>
      <c r="K1601" s="49"/>
      <c r="L1601" s="49"/>
      <c r="M1601" s="49"/>
      <c r="N1601" s="49"/>
      <c r="O1601" s="48"/>
      <c r="P1601" s="48"/>
      <c r="Q1601" s="49"/>
      <c r="R1601" s="49"/>
      <c r="S1601" s="10"/>
      <c r="T1601" s="10"/>
      <c r="U1601" s="10"/>
      <c r="V1601" s="10"/>
      <c r="W1601" s="10"/>
      <c r="X1601" s="10"/>
      <c r="Y1601" s="10"/>
      <c r="Z1601" s="10"/>
      <c r="AA1601" s="10"/>
    </row>
    <row r="1602" hidden="1">
      <c r="A1602" s="47"/>
      <c r="B1602" s="47"/>
      <c r="C1602" s="48"/>
      <c r="D1602" s="48"/>
      <c r="E1602" s="48"/>
      <c r="F1602" s="48"/>
      <c r="G1602" s="48"/>
      <c r="H1602" s="49"/>
      <c r="I1602" s="49"/>
      <c r="J1602" s="49"/>
      <c r="K1602" s="49"/>
      <c r="L1602" s="49"/>
      <c r="M1602" s="49"/>
      <c r="N1602" s="49"/>
      <c r="O1602" s="48"/>
      <c r="P1602" s="48"/>
      <c r="Q1602" s="49"/>
      <c r="R1602" s="49"/>
      <c r="S1602" s="10"/>
      <c r="T1602" s="10"/>
      <c r="U1602" s="10"/>
      <c r="V1602" s="10"/>
      <c r="W1602" s="10"/>
      <c r="X1602" s="10"/>
      <c r="Y1602" s="10"/>
      <c r="Z1602" s="10"/>
      <c r="AA1602" s="10"/>
    </row>
    <row r="1603" hidden="1">
      <c r="A1603" s="47"/>
      <c r="B1603" s="47"/>
      <c r="C1603" s="48"/>
      <c r="D1603" s="48"/>
      <c r="E1603" s="48"/>
      <c r="F1603" s="48"/>
      <c r="G1603" s="48"/>
      <c r="H1603" s="49"/>
      <c r="I1603" s="49"/>
      <c r="J1603" s="49"/>
      <c r="K1603" s="49"/>
      <c r="L1603" s="49"/>
      <c r="M1603" s="49"/>
      <c r="N1603" s="49"/>
      <c r="O1603" s="48"/>
      <c r="P1603" s="48"/>
      <c r="Q1603" s="49"/>
      <c r="R1603" s="49"/>
      <c r="S1603" s="10"/>
      <c r="T1603" s="10"/>
      <c r="U1603" s="10"/>
      <c r="V1603" s="10"/>
      <c r="W1603" s="10"/>
      <c r="X1603" s="10"/>
      <c r="Y1603" s="10"/>
      <c r="Z1603" s="10"/>
      <c r="AA1603" s="10"/>
    </row>
    <row r="1604" hidden="1">
      <c r="A1604" s="47"/>
      <c r="B1604" s="47"/>
      <c r="C1604" s="48"/>
      <c r="D1604" s="48"/>
      <c r="E1604" s="48"/>
      <c r="F1604" s="48"/>
      <c r="G1604" s="48"/>
      <c r="H1604" s="49"/>
      <c r="I1604" s="49"/>
      <c r="J1604" s="49"/>
      <c r="K1604" s="49"/>
      <c r="L1604" s="49"/>
      <c r="M1604" s="49"/>
      <c r="N1604" s="49"/>
      <c r="O1604" s="48"/>
      <c r="P1604" s="48"/>
      <c r="Q1604" s="49"/>
      <c r="R1604" s="49"/>
      <c r="S1604" s="10"/>
      <c r="T1604" s="10"/>
      <c r="U1604" s="10"/>
      <c r="V1604" s="10"/>
      <c r="W1604" s="10"/>
      <c r="X1604" s="10"/>
      <c r="Y1604" s="10"/>
      <c r="Z1604" s="10"/>
      <c r="AA1604" s="10"/>
    </row>
    <row r="1605" hidden="1">
      <c r="A1605" s="47"/>
      <c r="B1605" s="47"/>
      <c r="C1605" s="48"/>
      <c r="D1605" s="48"/>
      <c r="E1605" s="48"/>
      <c r="F1605" s="48"/>
      <c r="G1605" s="48"/>
      <c r="H1605" s="49"/>
      <c r="I1605" s="49"/>
      <c r="J1605" s="49"/>
      <c r="K1605" s="49"/>
      <c r="L1605" s="49"/>
      <c r="M1605" s="49"/>
      <c r="N1605" s="49"/>
      <c r="O1605" s="48"/>
      <c r="P1605" s="48"/>
      <c r="Q1605" s="49"/>
      <c r="R1605" s="49"/>
      <c r="S1605" s="10"/>
      <c r="T1605" s="10"/>
      <c r="U1605" s="10"/>
      <c r="V1605" s="10"/>
      <c r="W1605" s="10"/>
      <c r="X1605" s="10"/>
      <c r="Y1605" s="10"/>
      <c r="Z1605" s="10"/>
      <c r="AA1605" s="10"/>
    </row>
    <row r="1606" hidden="1">
      <c r="A1606" s="47"/>
      <c r="B1606" s="47"/>
      <c r="C1606" s="48"/>
      <c r="D1606" s="48"/>
      <c r="E1606" s="48"/>
      <c r="F1606" s="48"/>
      <c r="G1606" s="48"/>
      <c r="H1606" s="49"/>
      <c r="I1606" s="49"/>
      <c r="J1606" s="49"/>
      <c r="K1606" s="49"/>
      <c r="L1606" s="49"/>
      <c r="M1606" s="49"/>
      <c r="N1606" s="49"/>
      <c r="O1606" s="48"/>
      <c r="P1606" s="48"/>
      <c r="Q1606" s="49"/>
      <c r="R1606" s="49"/>
      <c r="S1606" s="10"/>
      <c r="T1606" s="10"/>
      <c r="U1606" s="10"/>
      <c r="V1606" s="10"/>
      <c r="W1606" s="10"/>
      <c r="X1606" s="10"/>
      <c r="Y1606" s="10"/>
      <c r="Z1606" s="10"/>
      <c r="AA1606" s="10"/>
    </row>
    <row r="1607" hidden="1">
      <c r="A1607" s="47"/>
      <c r="B1607" s="47"/>
      <c r="C1607" s="48"/>
      <c r="D1607" s="48"/>
      <c r="E1607" s="48"/>
      <c r="F1607" s="48"/>
      <c r="G1607" s="48"/>
      <c r="H1607" s="49"/>
      <c r="I1607" s="49"/>
      <c r="J1607" s="49"/>
      <c r="K1607" s="49"/>
      <c r="L1607" s="49"/>
      <c r="M1607" s="49"/>
      <c r="N1607" s="49"/>
      <c r="O1607" s="48"/>
      <c r="P1607" s="48"/>
      <c r="Q1607" s="49"/>
      <c r="R1607" s="49"/>
      <c r="S1607" s="10"/>
      <c r="T1607" s="10"/>
      <c r="U1607" s="10"/>
      <c r="V1607" s="10"/>
      <c r="W1607" s="10"/>
      <c r="X1607" s="10"/>
      <c r="Y1607" s="10"/>
      <c r="Z1607" s="10"/>
      <c r="AA1607" s="10"/>
    </row>
    <row r="1608" hidden="1">
      <c r="A1608" s="47"/>
      <c r="B1608" s="47"/>
      <c r="C1608" s="48"/>
      <c r="D1608" s="48"/>
      <c r="E1608" s="48"/>
      <c r="F1608" s="48"/>
      <c r="G1608" s="48"/>
      <c r="H1608" s="49"/>
      <c r="I1608" s="49"/>
      <c r="J1608" s="49"/>
      <c r="K1608" s="49"/>
      <c r="L1608" s="49"/>
      <c r="M1608" s="49"/>
      <c r="N1608" s="49"/>
      <c r="O1608" s="48"/>
      <c r="P1608" s="48"/>
      <c r="Q1608" s="49"/>
      <c r="R1608" s="49"/>
      <c r="S1608" s="10"/>
      <c r="T1608" s="10"/>
      <c r="U1608" s="10"/>
      <c r="V1608" s="10"/>
      <c r="W1608" s="10"/>
      <c r="X1608" s="10"/>
      <c r="Y1608" s="10"/>
      <c r="Z1608" s="10"/>
      <c r="AA1608" s="10"/>
    </row>
    <row r="1609" hidden="1">
      <c r="A1609" s="47"/>
      <c r="B1609" s="47"/>
      <c r="C1609" s="48"/>
      <c r="D1609" s="48"/>
      <c r="E1609" s="48"/>
      <c r="F1609" s="48"/>
      <c r="G1609" s="48"/>
      <c r="H1609" s="49"/>
      <c r="I1609" s="49"/>
      <c r="J1609" s="49"/>
      <c r="K1609" s="49"/>
      <c r="L1609" s="49"/>
      <c r="M1609" s="49"/>
      <c r="N1609" s="49"/>
      <c r="O1609" s="48"/>
      <c r="P1609" s="48"/>
      <c r="Q1609" s="49"/>
      <c r="R1609" s="49"/>
      <c r="S1609" s="10"/>
      <c r="T1609" s="10"/>
      <c r="U1609" s="10"/>
      <c r="V1609" s="10"/>
      <c r="W1609" s="10"/>
      <c r="X1609" s="10"/>
      <c r="Y1609" s="10"/>
      <c r="Z1609" s="10"/>
      <c r="AA1609" s="10"/>
    </row>
    <row r="1610" hidden="1">
      <c r="A1610" s="47"/>
      <c r="B1610" s="47"/>
      <c r="C1610" s="48"/>
      <c r="D1610" s="48"/>
      <c r="E1610" s="48"/>
      <c r="F1610" s="48"/>
      <c r="G1610" s="48"/>
      <c r="H1610" s="49"/>
      <c r="I1610" s="49"/>
      <c r="J1610" s="49"/>
      <c r="K1610" s="49"/>
      <c r="L1610" s="49"/>
      <c r="M1610" s="49"/>
      <c r="N1610" s="49"/>
      <c r="O1610" s="48"/>
      <c r="P1610" s="48"/>
      <c r="Q1610" s="49"/>
      <c r="R1610" s="49"/>
      <c r="S1610" s="10"/>
      <c r="T1610" s="10"/>
      <c r="U1610" s="10"/>
      <c r="V1610" s="10"/>
      <c r="W1610" s="10"/>
      <c r="X1610" s="10"/>
      <c r="Y1610" s="10"/>
      <c r="Z1610" s="10"/>
      <c r="AA1610" s="10"/>
    </row>
    <row r="1611" hidden="1">
      <c r="A1611" s="47"/>
      <c r="B1611" s="47"/>
      <c r="C1611" s="48"/>
      <c r="D1611" s="48"/>
      <c r="E1611" s="48"/>
      <c r="F1611" s="48"/>
      <c r="G1611" s="48"/>
      <c r="H1611" s="49"/>
      <c r="I1611" s="49"/>
      <c r="J1611" s="49"/>
      <c r="K1611" s="49"/>
      <c r="L1611" s="49"/>
      <c r="M1611" s="49"/>
      <c r="N1611" s="49"/>
      <c r="O1611" s="48"/>
      <c r="P1611" s="48"/>
      <c r="Q1611" s="49"/>
      <c r="R1611" s="49"/>
      <c r="S1611" s="10"/>
      <c r="T1611" s="10"/>
      <c r="U1611" s="10"/>
      <c r="V1611" s="10"/>
      <c r="W1611" s="10"/>
      <c r="X1611" s="10"/>
      <c r="Y1611" s="10"/>
      <c r="Z1611" s="10"/>
      <c r="AA1611" s="10"/>
    </row>
    <row r="1612" hidden="1">
      <c r="A1612" s="47"/>
      <c r="B1612" s="47"/>
      <c r="C1612" s="48"/>
      <c r="D1612" s="48"/>
      <c r="E1612" s="48"/>
      <c r="F1612" s="48"/>
      <c r="G1612" s="48"/>
      <c r="H1612" s="49"/>
      <c r="I1612" s="49"/>
      <c r="J1612" s="49"/>
      <c r="K1612" s="49"/>
      <c r="L1612" s="49"/>
      <c r="M1612" s="49"/>
      <c r="N1612" s="49"/>
      <c r="O1612" s="48"/>
      <c r="P1612" s="48"/>
      <c r="Q1612" s="49"/>
      <c r="R1612" s="49"/>
      <c r="S1612" s="10"/>
      <c r="T1612" s="10"/>
      <c r="U1612" s="10"/>
      <c r="V1612" s="10"/>
      <c r="W1612" s="10"/>
      <c r="X1612" s="10"/>
      <c r="Y1612" s="10"/>
      <c r="Z1612" s="10"/>
      <c r="AA1612" s="10"/>
    </row>
    <row r="1613" hidden="1">
      <c r="A1613" s="47"/>
      <c r="B1613" s="47"/>
      <c r="C1613" s="48"/>
      <c r="D1613" s="48"/>
      <c r="E1613" s="48"/>
      <c r="F1613" s="48"/>
      <c r="G1613" s="48"/>
      <c r="H1613" s="49"/>
      <c r="I1613" s="49"/>
      <c r="J1613" s="49"/>
      <c r="K1613" s="49"/>
      <c r="L1613" s="49"/>
      <c r="M1613" s="49"/>
      <c r="N1613" s="49"/>
      <c r="O1613" s="48"/>
      <c r="P1613" s="48"/>
      <c r="Q1613" s="49"/>
      <c r="R1613" s="49"/>
      <c r="S1613" s="10"/>
      <c r="T1613" s="10"/>
      <c r="U1613" s="10"/>
      <c r="V1613" s="10"/>
      <c r="W1613" s="10"/>
      <c r="X1613" s="10"/>
      <c r="Y1613" s="10"/>
      <c r="Z1613" s="10"/>
      <c r="AA1613" s="10"/>
    </row>
    <row r="1614" hidden="1">
      <c r="A1614" s="47"/>
      <c r="B1614" s="47"/>
      <c r="C1614" s="48"/>
      <c r="D1614" s="48"/>
      <c r="E1614" s="48"/>
      <c r="F1614" s="48"/>
      <c r="G1614" s="48"/>
      <c r="H1614" s="49"/>
      <c r="I1614" s="49"/>
      <c r="J1614" s="49"/>
      <c r="K1614" s="49"/>
      <c r="L1614" s="49"/>
      <c r="M1614" s="49"/>
      <c r="N1614" s="49"/>
      <c r="O1614" s="48"/>
      <c r="P1614" s="48"/>
      <c r="Q1614" s="49"/>
      <c r="R1614" s="49"/>
      <c r="S1614" s="10"/>
      <c r="T1614" s="10"/>
      <c r="U1614" s="10"/>
      <c r="V1614" s="10"/>
      <c r="W1614" s="10"/>
      <c r="X1614" s="10"/>
      <c r="Y1614" s="10"/>
      <c r="Z1614" s="10"/>
      <c r="AA1614" s="10"/>
    </row>
    <row r="1615" hidden="1">
      <c r="A1615" s="47"/>
      <c r="B1615" s="47"/>
      <c r="C1615" s="48"/>
      <c r="D1615" s="48"/>
      <c r="E1615" s="48"/>
      <c r="F1615" s="48"/>
      <c r="G1615" s="48"/>
      <c r="H1615" s="49"/>
      <c r="I1615" s="49"/>
      <c r="J1615" s="49"/>
      <c r="K1615" s="49"/>
      <c r="L1615" s="49"/>
      <c r="M1615" s="49"/>
      <c r="N1615" s="49"/>
      <c r="O1615" s="48"/>
      <c r="P1615" s="48"/>
      <c r="Q1615" s="49"/>
      <c r="R1615" s="49"/>
      <c r="S1615" s="10"/>
      <c r="T1615" s="10"/>
      <c r="U1615" s="10"/>
      <c r="V1615" s="10"/>
      <c r="W1615" s="10"/>
      <c r="X1615" s="10"/>
      <c r="Y1615" s="10"/>
      <c r="Z1615" s="10"/>
      <c r="AA1615" s="10"/>
    </row>
    <row r="1616" hidden="1">
      <c r="A1616" s="47"/>
      <c r="B1616" s="47"/>
      <c r="C1616" s="48"/>
      <c r="D1616" s="48"/>
      <c r="E1616" s="48"/>
      <c r="F1616" s="48"/>
      <c r="G1616" s="48"/>
      <c r="H1616" s="49"/>
      <c r="I1616" s="49"/>
      <c r="J1616" s="49"/>
      <c r="K1616" s="49"/>
      <c r="L1616" s="49"/>
      <c r="M1616" s="49"/>
      <c r="N1616" s="49"/>
      <c r="O1616" s="48"/>
      <c r="P1616" s="48"/>
      <c r="Q1616" s="49"/>
      <c r="R1616" s="49"/>
      <c r="S1616" s="10"/>
      <c r="T1616" s="10"/>
      <c r="U1616" s="10"/>
      <c r="V1616" s="10"/>
      <c r="W1616" s="10"/>
      <c r="X1616" s="10"/>
      <c r="Y1616" s="10"/>
      <c r="Z1616" s="10"/>
      <c r="AA1616" s="10"/>
    </row>
    <row r="1617" hidden="1">
      <c r="A1617" s="47"/>
      <c r="B1617" s="47"/>
      <c r="C1617" s="48"/>
      <c r="D1617" s="48"/>
      <c r="E1617" s="48"/>
      <c r="F1617" s="48"/>
      <c r="G1617" s="48"/>
      <c r="H1617" s="49"/>
      <c r="I1617" s="49"/>
      <c r="J1617" s="49"/>
      <c r="K1617" s="49"/>
      <c r="L1617" s="49"/>
      <c r="M1617" s="49"/>
      <c r="N1617" s="49"/>
      <c r="O1617" s="48"/>
      <c r="P1617" s="48"/>
      <c r="Q1617" s="49"/>
      <c r="R1617" s="49"/>
      <c r="S1617" s="10"/>
      <c r="T1617" s="10"/>
      <c r="U1617" s="10"/>
      <c r="V1617" s="10"/>
      <c r="W1617" s="10"/>
      <c r="X1617" s="10"/>
      <c r="Y1617" s="10"/>
      <c r="Z1617" s="10"/>
      <c r="AA1617" s="10"/>
    </row>
    <row r="1618" hidden="1">
      <c r="A1618" s="47"/>
      <c r="B1618" s="47"/>
      <c r="C1618" s="48"/>
      <c r="D1618" s="48"/>
      <c r="E1618" s="48"/>
      <c r="F1618" s="48"/>
      <c r="G1618" s="48"/>
      <c r="H1618" s="49"/>
      <c r="I1618" s="49"/>
      <c r="J1618" s="49"/>
      <c r="K1618" s="49"/>
      <c r="L1618" s="49"/>
      <c r="M1618" s="49"/>
      <c r="N1618" s="49"/>
      <c r="O1618" s="48"/>
      <c r="P1618" s="48"/>
      <c r="Q1618" s="49"/>
      <c r="R1618" s="49"/>
      <c r="S1618" s="10"/>
      <c r="T1618" s="10"/>
      <c r="U1618" s="10"/>
      <c r="V1618" s="10"/>
      <c r="W1618" s="10"/>
      <c r="X1618" s="10"/>
      <c r="Y1618" s="10"/>
      <c r="Z1618" s="10"/>
      <c r="AA1618" s="10"/>
    </row>
    <row r="1619" hidden="1">
      <c r="A1619" s="47"/>
      <c r="B1619" s="47"/>
      <c r="C1619" s="48"/>
      <c r="D1619" s="48"/>
      <c r="E1619" s="48"/>
      <c r="F1619" s="48"/>
      <c r="G1619" s="48"/>
      <c r="H1619" s="49"/>
      <c r="I1619" s="49"/>
      <c r="J1619" s="49"/>
      <c r="K1619" s="49"/>
      <c r="L1619" s="49"/>
      <c r="M1619" s="49"/>
      <c r="N1619" s="49"/>
      <c r="O1619" s="48"/>
      <c r="P1619" s="48"/>
      <c r="Q1619" s="49"/>
      <c r="R1619" s="49"/>
      <c r="S1619" s="10"/>
      <c r="T1619" s="10"/>
      <c r="U1619" s="10"/>
      <c r="V1619" s="10"/>
      <c r="W1619" s="10"/>
      <c r="X1619" s="10"/>
      <c r="Y1619" s="10"/>
      <c r="Z1619" s="10"/>
      <c r="AA1619" s="10"/>
    </row>
    <row r="1620" hidden="1">
      <c r="A1620" s="47"/>
      <c r="B1620" s="47"/>
      <c r="C1620" s="48"/>
      <c r="D1620" s="48"/>
      <c r="E1620" s="48"/>
      <c r="F1620" s="48"/>
      <c r="G1620" s="48"/>
      <c r="H1620" s="49"/>
      <c r="I1620" s="49"/>
      <c r="J1620" s="49"/>
      <c r="K1620" s="49"/>
      <c r="L1620" s="49"/>
      <c r="M1620" s="49"/>
      <c r="N1620" s="49"/>
      <c r="O1620" s="48"/>
      <c r="P1620" s="48"/>
      <c r="Q1620" s="49"/>
      <c r="R1620" s="49"/>
      <c r="S1620" s="10"/>
      <c r="T1620" s="10"/>
      <c r="U1620" s="10"/>
      <c r="V1620" s="10"/>
      <c r="W1620" s="10"/>
      <c r="X1620" s="10"/>
      <c r="Y1620" s="10"/>
      <c r="Z1620" s="10"/>
      <c r="AA1620" s="10"/>
    </row>
    <row r="1621" hidden="1">
      <c r="A1621" s="47"/>
      <c r="B1621" s="47"/>
      <c r="C1621" s="48"/>
      <c r="D1621" s="48"/>
      <c r="E1621" s="48"/>
      <c r="F1621" s="48"/>
      <c r="G1621" s="48"/>
      <c r="H1621" s="49"/>
      <c r="I1621" s="49"/>
      <c r="J1621" s="49"/>
      <c r="K1621" s="49"/>
      <c r="L1621" s="49"/>
      <c r="M1621" s="49"/>
      <c r="N1621" s="49"/>
      <c r="O1621" s="48"/>
      <c r="P1621" s="48"/>
      <c r="Q1621" s="49"/>
      <c r="R1621" s="49"/>
      <c r="S1621" s="10"/>
      <c r="T1621" s="10"/>
      <c r="U1621" s="10"/>
      <c r="V1621" s="10"/>
      <c r="W1621" s="10"/>
      <c r="X1621" s="10"/>
      <c r="Y1621" s="10"/>
      <c r="Z1621" s="10"/>
      <c r="AA1621" s="10"/>
    </row>
    <row r="1622" hidden="1">
      <c r="A1622" s="47"/>
      <c r="B1622" s="47"/>
      <c r="C1622" s="48"/>
      <c r="D1622" s="48"/>
      <c r="E1622" s="48"/>
      <c r="F1622" s="48"/>
      <c r="G1622" s="48"/>
      <c r="H1622" s="49"/>
      <c r="I1622" s="49"/>
      <c r="J1622" s="49"/>
      <c r="K1622" s="49"/>
      <c r="L1622" s="49"/>
      <c r="M1622" s="49"/>
      <c r="N1622" s="49"/>
      <c r="O1622" s="48"/>
      <c r="P1622" s="48"/>
      <c r="Q1622" s="49"/>
      <c r="R1622" s="49"/>
      <c r="S1622" s="10"/>
      <c r="T1622" s="10"/>
      <c r="U1622" s="10"/>
      <c r="V1622" s="10"/>
      <c r="W1622" s="10"/>
      <c r="X1622" s="10"/>
      <c r="Y1622" s="10"/>
      <c r="Z1622" s="10"/>
      <c r="AA1622" s="10"/>
    </row>
    <row r="1623" hidden="1">
      <c r="A1623" s="47"/>
      <c r="B1623" s="47"/>
      <c r="C1623" s="48"/>
      <c r="D1623" s="48"/>
      <c r="E1623" s="48"/>
      <c r="F1623" s="48"/>
      <c r="G1623" s="48"/>
      <c r="H1623" s="49"/>
      <c r="I1623" s="49"/>
      <c r="J1623" s="49"/>
      <c r="K1623" s="49"/>
      <c r="L1623" s="49"/>
      <c r="M1623" s="49"/>
      <c r="N1623" s="49"/>
      <c r="O1623" s="48"/>
      <c r="P1623" s="48"/>
      <c r="Q1623" s="49"/>
      <c r="R1623" s="49"/>
      <c r="S1623" s="10"/>
      <c r="T1623" s="10"/>
      <c r="U1623" s="10"/>
      <c r="V1623" s="10"/>
      <c r="W1623" s="10"/>
      <c r="X1623" s="10"/>
      <c r="Y1623" s="10"/>
      <c r="Z1623" s="10"/>
      <c r="AA1623" s="10"/>
    </row>
    <row r="1624" hidden="1">
      <c r="A1624" s="47"/>
      <c r="B1624" s="47"/>
      <c r="C1624" s="48"/>
      <c r="D1624" s="48"/>
      <c r="E1624" s="48"/>
      <c r="F1624" s="48"/>
      <c r="G1624" s="48"/>
      <c r="H1624" s="49"/>
      <c r="I1624" s="49"/>
      <c r="J1624" s="49"/>
      <c r="K1624" s="49"/>
      <c r="L1624" s="49"/>
      <c r="M1624" s="49"/>
      <c r="N1624" s="49"/>
      <c r="O1624" s="48"/>
      <c r="P1624" s="48"/>
      <c r="Q1624" s="49"/>
      <c r="R1624" s="49"/>
      <c r="S1624" s="10"/>
      <c r="T1624" s="10"/>
      <c r="U1624" s="10"/>
      <c r="V1624" s="10"/>
      <c r="W1624" s="10"/>
      <c r="X1624" s="10"/>
      <c r="Y1624" s="10"/>
      <c r="Z1624" s="10"/>
      <c r="AA1624" s="10"/>
    </row>
    <row r="1625" hidden="1">
      <c r="A1625" s="47"/>
      <c r="B1625" s="47"/>
      <c r="C1625" s="48"/>
      <c r="D1625" s="48"/>
      <c r="E1625" s="48"/>
      <c r="F1625" s="48"/>
      <c r="G1625" s="48"/>
      <c r="H1625" s="49"/>
      <c r="I1625" s="49"/>
      <c r="J1625" s="49"/>
      <c r="K1625" s="49"/>
      <c r="L1625" s="49"/>
      <c r="M1625" s="49"/>
      <c r="N1625" s="49"/>
      <c r="O1625" s="48"/>
      <c r="P1625" s="48"/>
      <c r="Q1625" s="49"/>
      <c r="R1625" s="49"/>
      <c r="S1625" s="10"/>
      <c r="T1625" s="10"/>
      <c r="U1625" s="10"/>
      <c r="V1625" s="10"/>
      <c r="W1625" s="10"/>
      <c r="X1625" s="10"/>
      <c r="Y1625" s="10"/>
      <c r="Z1625" s="10"/>
      <c r="AA1625" s="10"/>
    </row>
    <row r="1626" hidden="1">
      <c r="A1626" s="47"/>
      <c r="B1626" s="47"/>
      <c r="C1626" s="48"/>
      <c r="D1626" s="48"/>
      <c r="E1626" s="48"/>
      <c r="F1626" s="48"/>
      <c r="G1626" s="48"/>
      <c r="H1626" s="49"/>
      <c r="I1626" s="49"/>
      <c r="J1626" s="49"/>
      <c r="K1626" s="49"/>
      <c r="L1626" s="49"/>
      <c r="M1626" s="49"/>
      <c r="N1626" s="49"/>
      <c r="O1626" s="48"/>
      <c r="P1626" s="48"/>
      <c r="Q1626" s="49"/>
      <c r="R1626" s="49"/>
      <c r="S1626" s="10"/>
      <c r="T1626" s="10"/>
      <c r="U1626" s="10"/>
      <c r="V1626" s="10"/>
      <c r="W1626" s="10"/>
      <c r="X1626" s="10"/>
      <c r="Y1626" s="10"/>
      <c r="Z1626" s="10"/>
      <c r="AA1626" s="10"/>
    </row>
    <row r="1627" hidden="1">
      <c r="A1627" s="47"/>
      <c r="B1627" s="47"/>
      <c r="C1627" s="48"/>
      <c r="D1627" s="48"/>
      <c r="E1627" s="48"/>
      <c r="F1627" s="48"/>
      <c r="G1627" s="48"/>
      <c r="H1627" s="49"/>
      <c r="I1627" s="49"/>
      <c r="J1627" s="49"/>
      <c r="K1627" s="49"/>
      <c r="L1627" s="49"/>
      <c r="M1627" s="49"/>
      <c r="N1627" s="49"/>
      <c r="O1627" s="48"/>
      <c r="P1627" s="48"/>
      <c r="Q1627" s="49"/>
      <c r="R1627" s="49"/>
      <c r="S1627" s="10"/>
      <c r="T1627" s="10"/>
      <c r="U1627" s="10"/>
      <c r="V1627" s="10"/>
      <c r="W1627" s="10"/>
      <c r="X1627" s="10"/>
      <c r="Y1627" s="10"/>
      <c r="Z1627" s="10"/>
      <c r="AA1627" s="10"/>
    </row>
    <row r="1628" hidden="1">
      <c r="A1628" s="47"/>
      <c r="B1628" s="47"/>
      <c r="C1628" s="48"/>
      <c r="D1628" s="48"/>
      <c r="E1628" s="48"/>
      <c r="F1628" s="48"/>
      <c r="G1628" s="48"/>
      <c r="H1628" s="49"/>
      <c r="I1628" s="49"/>
      <c r="J1628" s="49"/>
      <c r="K1628" s="49"/>
      <c r="L1628" s="49"/>
      <c r="M1628" s="49"/>
      <c r="N1628" s="49"/>
      <c r="O1628" s="48"/>
      <c r="P1628" s="48"/>
      <c r="Q1628" s="49"/>
      <c r="R1628" s="49"/>
      <c r="S1628" s="10"/>
      <c r="T1628" s="10"/>
      <c r="U1628" s="10"/>
      <c r="V1628" s="10"/>
      <c r="W1628" s="10"/>
      <c r="X1628" s="10"/>
      <c r="Y1628" s="10"/>
      <c r="Z1628" s="10"/>
      <c r="AA1628" s="10"/>
    </row>
    <row r="1629" hidden="1">
      <c r="A1629" s="47"/>
      <c r="B1629" s="47"/>
      <c r="C1629" s="48"/>
      <c r="D1629" s="48"/>
      <c r="E1629" s="48"/>
      <c r="F1629" s="48"/>
      <c r="G1629" s="48"/>
      <c r="H1629" s="49"/>
      <c r="I1629" s="49"/>
      <c r="J1629" s="49"/>
      <c r="K1629" s="49"/>
      <c r="L1629" s="49"/>
      <c r="M1629" s="49"/>
      <c r="N1629" s="49"/>
      <c r="O1629" s="48"/>
      <c r="P1629" s="48"/>
      <c r="Q1629" s="49"/>
      <c r="R1629" s="49"/>
      <c r="S1629" s="10"/>
      <c r="T1629" s="10"/>
      <c r="U1629" s="10"/>
      <c r="V1629" s="10"/>
      <c r="W1629" s="10"/>
      <c r="X1629" s="10"/>
      <c r="Y1629" s="10"/>
      <c r="Z1629" s="10"/>
      <c r="AA1629" s="10"/>
    </row>
    <row r="1630" hidden="1">
      <c r="A1630" s="47"/>
      <c r="B1630" s="47"/>
      <c r="C1630" s="48"/>
      <c r="D1630" s="48"/>
      <c r="E1630" s="48"/>
      <c r="F1630" s="48"/>
      <c r="G1630" s="48"/>
      <c r="H1630" s="49"/>
      <c r="I1630" s="49"/>
      <c r="J1630" s="49"/>
      <c r="K1630" s="49"/>
      <c r="L1630" s="49"/>
      <c r="M1630" s="49"/>
      <c r="N1630" s="49"/>
      <c r="O1630" s="48"/>
      <c r="P1630" s="48"/>
      <c r="Q1630" s="49"/>
      <c r="R1630" s="49"/>
      <c r="S1630" s="10"/>
      <c r="T1630" s="10"/>
      <c r="U1630" s="10"/>
      <c r="V1630" s="10"/>
      <c r="W1630" s="10"/>
      <c r="X1630" s="10"/>
      <c r="Y1630" s="10"/>
      <c r="Z1630" s="10"/>
      <c r="AA1630" s="10"/>
    </row>
    <row r="1631" hidden="1">
      <c r="A1631" s="47"/>
      <c r="B1631" s="47"/>
      <c r="C1631" s="48"/>
      <c r="D1631" s="48"/>
      <c r="E1631" s="48"/>
      <c r="F1631" s="48"/>
      <c r="G1631" s="48"/>
      <c r="H1631" s="49"/>
      <c r="I1631" s="49"/>
      <c r="J1631" s="49"/>
      <c r="K1631" s="49"/>
      <c r="L1631" s="49"/>
      <c r="M1631" s="49"/>
      <c r="N1631" s="49"/>
      <c r="O1631" s="48"/>
      <c r="P1631" s="48"/>
      <c r="Q1631" s="49"/>
      <c r="R1631" s="49"/>
      <c r="S1631" s="10"/>
      <c r="T1631" s="10"/>
      <c r="U1631" s="10"/>
      <c r="V1631" s="10"/>
      <c r="W1631" s="10"/>
      <c r="X1631" s="10"/>
      <c r="Y1631" s="10"/>
      <c r="Z1631" s="10"/>
      <c r="AA1631" s="10"/>
    </row>
    <row r="1632" hidden="1">
      <c r="A1632" s="47"/>
      <c r="B1632" s="47"/>
      <c r="C1632" s="48"/>
      <c r="D1632" s="48"/>
      <c r="E1632" s="48"/>
      <c r="F1632" s="48"/>
      <c r="G1632" s="48"/>
      <c r="H1632" s="49"/>
      <c r="I1632" s="49"/>
      <c r="J1632" s="49"/>
      <c r="K1632" s="49"/>
      <c r="L1632" s="49"/>
      <c r="M1632" s="49"/>
      <c r="N1632" s="49"/>
      <c r="O1632" s="48"/>
      <c r="P1632" s="48"/>
      <c r="Q1632" s="49"/>
      <c r="R1632" s="49"/>
      <c r="S1632" s="10"/>
      <c r="T1632" s="10"/>
      <c r="U1632" s="10"/>
      <c r="V1632" s="10"/>
      <c r="W1632" s="10"/>
      <c r="X1632" s="10"/>
      <c r="Y1632" s="10"/>
      <c r="Z1632" s="10"/>
      <c r="AA1632" s="10"/>
    </row>
    <row r="1633" hidden="1">
      <c r="A1633" s="47"/>
      <c r="B1633" s="47"/>
      <c r="C1633" s="48"/>
      <c r="D1633" s="48"/>
      <c r="E1633" s="48"/>
      <c r="F1633" s="48"/>
      <c r="G1633" s="48"/>
      <c r="H1633" s="49"/>
      <c r="I1633" s="49"/>
      <c r="J1633" s="49"/>
      <c r="K1633" s="49"/>
      <c r="L1633" s="49"/>
      <c r="M1633" s="49"/>
      <c r="N1633" s="49"/>
      <c r="O1633" s="48"/>
      <c r="P1633" s="48"/>
      <c r="Q1633" s="49"/>
      <c r="R1633" s="49"/>
      <c r="S1633" s="10"/>
      <c r="T1633" s="10"/>
      <c r="U1633" s="10"/>
      <c r="V1633" s="10"/>
      <c r="W1633" s="10"/>
      <c r="X1633" s="10"/>
      <c r="Y1633" s="10"/>
      <c r="Z1633" s="10"/>
      <c r="AA1633" s="10"/>
    </row>
    <row r="1634" hidden="1">
      <c r="A1634" s="47"/>
      <c r="B1634" s="47"/>
      <c r="C1634" s="48"/>
      <c r="D1634" s="48"/>
      <c r="E1634" s="48"/>
      <c r="F1634" s="48"/>
      <c r="G1634" s="48"/>
      <c r="H1634" s="49"/>
      <c r="I1634" s="49"/>
      <c r="J1634" s="49"/>
      <c r="K1634" s="49"/>
      <c r="L1634" s="49"/>
      <c r="M1634" s="49"/>
      <c r="N1634" s="49"/>
      <c r="O1634" s="48"/>
      <c r="P1634" s="48"/>
      <c r="Q1634" s="49"/>
      <c r="R1634" s="49"/>
      <c r="S1634" s="10"/>
      <c r="T1634" s="10"/>
      <c r="U1634" s="10"/>
      <c r="V1634" s="10"/>
      <c r="W1634" s="10"/>
      <c r="X1634" s="10"/>
      <c r="Y1634" s="10"/>
      <c r="Z1634" s="10"/>
      <c r="AA1634" s="10"/>
    </row>
    <row r="1635" hidden="1">
      <c r="A1635" s="47"/>
      <c r="B1635" s="47"/>
      <c r="C1635" s="48"/>
      <c r="D1635" s="48"/>
      <c r="E1635" s="48"/>
      <c r="F1635" s="48"/>
      <c r="G1635" s="48"/>
      <c r="H1635" s="49"/>
      <c r="I1635" s="49"/>
      <c r="J1635" s="49"/>
      <c r="K1635" s="49"/>
      <c r="L1635" s="49"/>
      <c r="M1635" s="49"/>
      <c r="N1635" s="49"/>
      <c r="O1635" s="48"/>
      <c r="P1635" s="48"/>
      <c r="Q1635" s="49"/>
      <c r="R1635" s="49"/>
      <c r="S1635" s="10"/>
      <c r="T1635" s="10"/>
      <c r="U1635" s="10"/>
      <c r="V1635" s="10"/>
      <c r="W1635" s="10"/>
      <c r="X1635" s="10"/>
      <c r="Y1635" s="10"/>
      <c r="Z1635" s="10"/>
      <c r="AA1635" s="10"/>
    </row>
    <row r="1636" hidden="1">
      <c r="A1636" s="47"/>
      <c r="B1636" s="47"/>
      <c r="C1636" s="48"/>
      <c r="D1636" s="48"/>
      <c r="E1636" s="48"/>
      <c r="F1636" s="48"/>
      <c r="G1636" s="48"/>
      <c r="H1636" s="49"/>
      <c r="I1636" s="49"/>
      <c r="J1636" s="49"/>
      <c r="K1636" s="49"/>
      <c r="L1636" s="49"/>
      <c r="M1636" s="49"/>
      <c r="N1636" s="49"/>
      <c r="O1636" s="48"/>
      <c r="P1636" s="48"/>
      <c r="Q1636" s="49"/>
      <c r="R1636" s="49"/>
      <c r="S1636" s="10"/>
      <c r="T1636" s="10"/>
      <c r="U1636" s="10"/>
      <c r="V1636" s="10"/>
      <c r="W1636" s="10"/>
      <c r="X1636" s="10"/>
      <c r="Y1636" s="10"/>
      <c r="Z1636" s="10"/>
      <c r="AA1636" s="10"/>
    </row>
    <row r="1637" hidden="1">
      <c r="A1637" s="47"/>
      <c r="B1637" s="47"/>
      <c r="C1637" s="48"/>
      <c r="D1637" s="48"/>
      <c r="E1637" s="48"/>
      <c r="F1637" s="48"/>
      <c r="G1637" s="48"/>
      <c r="H1637" s="49"/>
      <c r="I1637" s="49"/>
      <c r="J1637" s="49"/>
      <c r="K1637" s="49"/>
      <c r="L1637" s="49"/>
      <c r="M1637" s="49"/>
      <c r="N1637" s="49"/>
      <c r="O1637" s="48"/>
      <c r="P1637" s="48"/>
      <c r="Q1637" s="49"/>
      <c r="R1637" s="49"/>
      <c r="S1637" s="10"/>
      <c r="T1637" s="10"/>
      <c r="U1637" s="10"/>
      <c r="V1637" s="10"/>
      <c r="W1637" s="10"/>
      <c r="X1637" s="10"/>
      <c r="Y1637" s="10"/>
      <c r="Z1637" s="10"/>
      <c r="AA1637" s="10"/>
    </row>
    <row r="1638" hidden="1">
      <c r="A1638" s="47"/>
      <c r="B1638" s="47"/>
      <c r="C1638" s="48"/>
      <c r="D1638" s="48"/>
      <c r="E1638" s="48"/>
      <c r="F1638" s="48"/>
      <c r="G1638" s="48"/>
      <c r="H1638" s="49"/>
      <c r="I1638" s="49"/>
      <c r="J1638" s="49"/>
      <c r="K1638" s="49"/>
      <c r="L1638" s="49"/>
      <c r="M1638" s="49"/>
      <c r="N1638" s="49"/>
      <c r="O1638" s="48"/>
      <c r="P1638" s="48"/>
      <c r="Q1638" s="49"/>
      <c r="R1638" s="49"/>
      <c r="S1638" s="10"/>
      <c r="T1638" s="10"/>
      <c r="U1638" s="10"/>
      <c r="V1638" s="10"/>
      <c r="W1638" s="10"/>
      <c r="X1638" s="10"/>
      <c r="Y1638" s="10"/>
      <c r="Z1638" s="10"/>
      <c r="AA1638" s="10"/>
    </row>
    <row r="1639" hidden="1">
      <c r="A1639" s="47"/>
      <c r="B1639" s="47"/>
      <c r="C1639" s="48"/>
      <c r="D1639" s="48"/>
      <c r="E1639" s="48"/>
      <c r="F1639" s="48"/>
      <c r="G1639" s="48"/>
      <c r="H1639" s="49"/>
      <c r="I1639" s="49"/>
      <c r="J1639" s="49"/>
      <c r="K1639" s="49"/>
      <c r="L1639" s="49"/>
      <c r="M1639" s="49"/>
      <c r="N1639" s="49"/>
      <c r="O1639" s="48"/>
      <c r="P1639" s="48"/>
      <c r="Q1639" s="49"/>
      <c r="R1639" s="49"/>
      <c r="S1639" s="10"/>
      <c r="T1639" s="10"/>
      <c r="U1639" s="10"/>
      <c r="V1639" s="10"/>
      <c r="W1639" s="10"/>
      <c r="X1639" s="10"/>
      <c r="Y1639" s="10"/>
      <c r="Z1639" s="10"/>
      <c r="AA1639" s="10"/>
    </row>
    <row r="1640" hidden="1">
      <c r="A1640" s="47"/>
      <c r="B1640" s="47"/>
      <c r="C1640" s="48"/>
      <c r="D1640" s="48"/>
      <c r="E1640" s="48"/>
      <c r="F1640" s="48"/>
      <c r="G1640" s="48"/>
      <c r="H1640" s="49"/>
      <c r="I1640" s="49"/>
      <c r="J1640" s="49"/>
      <c r="K1640" s="49"/>
      <c r="L1640" s="49"/>
      <c r="M1640" s="49"/>
      <c r="N1640" s="49"/>
      <c r="O1640" s="48"/>
      <c r="P1640" s="48"/>
      <c r="Q1640" s="49"/>
      <c r="R1640" s="49"/>
      <c r="S1640" s="10"/>
      <c r="T1640" s="10"/>
      <c r="U1640" s="10"/>
      <c r="V1640" s="10"/>
      <c r="W1640" s="10"/>
      <c r="X1640" s="10"/>
      <c r="Y1640" s="10"/>
      <c r="Z1640" s="10"/>
      <c r="AA1640" s="10"/>
    </row>
    <row r="1641" hidden="1">
      <c r="A1641" s="47"/>
      <c r="B1641" s="47"/>
      <c r="C1641" s="48"/>
      <c r="D1641" s="48"/>
      <c r="E1641" s="48"/>
      <c r="F1641" s="48"/>
      <c r="G1641" s="48"/>
      <c r="H1641" s="49"/>
      <c r="I1641" s="49"/>
      <c r="J1641" s="49"/>
      <c r="K1641" s="49"/>
      <c r="L1641" s="49"/>
      <c r="M1641" s="49"/>
      <c r="N1641" s="49"/>
      <c r="O1641" s="48"/>
      <c r="P1641" s="48"/>
      <c r="Q1641" s="49"/>
      <c r="R1641" s="49"/>
      <c r="S1641" s="10"/>
      <c r="T1641" s="10"/>
      <c r="U1641" s="10"/>
      <c r="V1641" s="10"/>
      <c r="W1641" s="10"/>
      <c r="X1641" s="10"/>
      <c r="Y1641" s="10"/>
      <c r="Z1641" s="10"/>
      <c r="AA1641" s="10"/>
    </row>
    <row r="1642" hidden="1">
      <c r="A1642" s="47"/>
      <c r="B1642" s="47"/>
      <c r="C1642" s="48"/>
      <c r="D1642" s="48"/>
      <c r="E1642" s="48"/>
      <c r="F1642" s="48"/>
      <c r="G1642" s="48"/>
      <c r="H1642" s="49"/>
      <c r="I1642" s="49"/>
      <c r="J1642" s="49"/>
      <c r="K1642" s="49"/>
      <c r="L1642" s="49"/>
      <c r="M1642" s="49"/>
      <c r="N1642" s="49"/>
      <c r="O1642" s="48"/>
      <c r="P1642" s="48"/>
      <c r="Q1642" s="49"/>
      <c r="R1642" s="49"/>
      <c r="S1642" s="10"/>
      <c r="T1642" s="10"/>
      <c r="U1642" s="10"/>
      <c r="V1642" s="10"/>
      <c r="W1642" s="10"/>
      <c r="X1642" s="10"/>
      <c r="Y1642" s="10"/>
      <c r="Z1642" s="10"/>
      <c r="AA1642" s="10"/>
    </row>
    <row r="1643" hidden="1">
      <c r="A1643" s="47"/>
      <c r="B1643" s="47"/>
      <c r="C1643" s="48"/>
      <c r="D1643" s="48"/>
      <c r="E1643" s="48"/>
      <c r="F1643" s="48"/>
      <c r="G1643" s="48"/>
      <c r="H1643" s="49"/>
      <c r="I1643" s="49"/>
      <c r="J1643" s="49"/>
      <c r="K1643" s="49"/>
      <c r="L1643" s="49"/>
      <c r="M1643" s="49"/>
      <c r="N1643" s="49"/>
      <c r="O1643" s="48"/>
      <c r="P1643" s="48"/>
      <c r="Q1643" s="49"/>
      <c r="R1643" s="49"/>
      <c r="S1643" s="10"/>
      <c r="T1643" s="10"/>
      <c r="U1643" s="10"/>
      <c r="V1643" s="10"/>
      <c r="W1643" s="10"/>
      <c r="X1643" s="10"/>
      <c r="Y1643" s="10"/>
      <c r="Z1643" s="10"/>
      <c r="AA1643" s="10"/>
    </row>
    <row r="1644" hidden="1">
      <c r="A1644" s="47"/>
      <c r="B1644" s="47"/>
      <c r="C1644" s="48"/>
      <c r="D1644" s="48"/>
      <c r="E1644" s="48"/>
      <c r="F1644" s="48"/>
      <c r="G1644" s="48"/>
      <c r="H1644" s="49"/>
      <c r="I1644" s="49"/>
      <c r="J1644" s="49"/>
      <c r="K1644" s="49"/>
      <c r="L1644" s="49"/>
      <c r="M1644" s="49"/>
      <c r="N1644" s="49"/>
      <c r="O1644" s="48"/>
      <c r="P1644" s="48"/>
      <c r="Q1644" s="49"/>
      <c r="R1644" s="49"/>
      <c r="S1644" s="10"/>
      <c r="T1644" s="10"/>
      <c r="U1644" s="10"/>
      <c r="V1644" s="10"/>
      <c r="W1644" s="10"/>
      <c r="X1644" s="10"/>
      <c r="Y1644" s="10"/>
      <c r="Z1644" s="10"/>
      <c r="AA1644" s="10"/>
    </row>
    <row r="1645" hidden="1">
      <c r="A1645" s="47"/>
      <c r="B1645" s="47"/>
      <c r="C1645" s="48"/>
      <c r="D1645" s="48"/>
      <c r="E1645" s="48"/>
      <c r="F1645" s="48"/>
      <c r="G1645" s="48"/>
      <c r="H1645" s="49"/>
      <c r="I1645" s="49"/>
      <c r="J1645" s="49"/>
      <c r="K1645" s="49"/>
      <c r="L1645" s="49"/>
      <c r="M1645" s="49"/>
      <c r="N1645" s="49"/>
      <c r="O1645" s="48"/>
      <c r="P1645" s="48"/>
      <c r="Q1645" s="49"/>
      <c r="R1645" s="49"/>
      <c r="S1645" s="10"/>
      <c r="T1645" s="10"/>
      <c r="U1645" s="10"/>
      <c r="V1645" s="10"/>
      <c r="W1645" s="10"/>
      <c r="X1645" s="10"/>
      <c r="Y1645" s="10"/>
      <c r="Z1645" s="10"/>
      <c r="AA1645" s="10"/>
    </row>
    <row r="1646" hidden="1">
      <c r="A1646" s="47"/>
      <c r="B1646" s="47"/>
      <c r="C1646" s="48"/>
      <c r="D1646" s="48"/>
      <c r="E1646" s="48"/>
      <c r="F1646" s="48"/>
      <c r="G1646" s="48"/>
      <c r="H1646" s="49"/>
      <c r="I1646" s="49"/>
      <c r="J1646" s="49"/>
      <c r="K1646" s="49"/>
      <c r="L1646" s="49"/>
      <c r="M1646" s="49"/>
      <c r="N1646" s="49"/>
      <c r="O1646" s="48"/>
      <c r="P1646" s="48"/>
      <c r="Q1646" s="49"/>
      <c r="R1646" s="49"/>
      <c r="S1646" s="10"/>
      <c r="T1646" s="10"/>
      <c r="U1646" s="10"/>
      <c r="V1646" s="10"/>
      <c r="W1646" s="10"/>
      <c r="X1646" s="10"/>
      <c r="Y1646" s="10"/>
      <c r="Z1646" s="10"/>
      <c r="AA1646" s="10"/>
    </row>
    <row r="1647" hidden="1">
      <c r="A1647" s="47"/>
      <c r="B1647" s="47"/>
      <c r="C1647" s="48"/>
      <c r="D1647" s="48"/>
      <c r="E1647" s="48"/>
      <c r="F1647" s="48"/>
      <c r="G1647" s="48"/>
      <c r="H1647" s="49"/>
      <c r="I1647" s="49"/>
      <c r="J1647" s="49"/>
      <c r="K1647" s="49"/>
      <c r="L1647" s="49"/>
      <c r="M1647" s="49"/>
      <c r="N1647" s="49"/>
      <c r="O1647" s="48"/>
      <c r="P1647" s="48"/>
      <c r="Q1647" s="49"/>
      <c r="R1647" s="49"/>
      <c r="S1647" s="10"/>
      <c r="T1647" s="10"/>
      <c r="U1647" s="10"/>
      <c r="V1647" s="10"/>
      <c r="W1647" s="10"/>
      <c r="X1647" s="10"/>
      <c r="Y1647" s="10"/>
      <c r="Z1647" s="10"/>
      <c r="AA1647" s="10"/>
    </row>
    <row r="1648" hidden="1">
      <c r="A1648" s="47"/>
      <c r="B1648" s="47"/>
      <c r="C1648" s="48"/>
      <c r="D1648" s="48"/>
      <c r="E1648" s="48"/>
      <c r="F1648" s="48"/>
      <c r="G1648" s="48"/>
      <c r="H1648" s="49"/>
      <c r="I1648" s="49"/>
      <c r="J1648" s="49"/>
      <c r="K1648" s="49"/>
      <c r="L1648" s="49"/>
      <c r="M1648" s="49"/>
      <c r="N1648" s="49"/>
      <c r="O1648" s="48"/>
      <c r="P1648" s="48"/>
      <c r="Q1648" s="49"/>
      <c r="R1648" s="49"/>
      <c r="S1648" s="10"/>
      <c r="T1648" s="10"/>
      <c r="U1648" s="10"/>
      <c r="V1648" s="10"/>
      <c r="W1648" s="10"/>
      <c r="X1648" s="10"/>
      <c r="Y1648" s="10"/>
      <c r="Z1648" s="10"/>
      <c r="AA1648" s="10"/>
    </row>
    <row r="1649" hidden="1">
      <c r="A1649" s="47"/>
      <c r="B1649" s="47"/>
      <c r="C1649" s="48"/>
      <c r="D1649" s="48"/>
      <c r="E1649" s="48"/>
      <c r="F1649" s="48"/>
      <c r="G1649" s="48"/>
      <c r="H1649" s="49"/>
      <c r="I1649" s="49"/>
      <c r="J1649" s="49"/>
      <c r="K1649" s="49"/>
      <c r="L1649" s="49"/>
      <c r="M1649" s="49"/>
      <c r="N1649" s="49"/>
      <c r="O1649" s="48"/>
      <c r="P1649" s="48"/>
      <c r="Q1649" s="49"/>
      <c r="R1649" s="49"/>
      <c r="S1649" s="10"/>
      <c r="T1649" s="10"/>
      <c r="U1649" s="10"/>
      <c r="V1649" s="10"/>
      <c r="W1649" s="10"/>
      <c r="X1649" s="10"/>
      <c r="Y1649" s="10"/>
      <c r="Z1649" s="10"/>
      <c r="AA1649" s="10"/>
    </row>
    <row r="1650" hidden="1">
      <c r="A1650" s="47"/>
      <c r="B1650" s="47"/>
      <c r="C1650" s="48"/>
      <c r="D1650" s="48"/>
      <c r="E1650" s="48"/>
      <c r="F1650" s="48"/>
      <c r="G1650" s="48"/>
      <c r="H1650" s="49"/>
      <c r="I1650" s="49"/>
      <c r="J1650" s="49"/>
      <c r="K1650" s="49"/>
      <c r="L1650" s="49"/>
      <c r="M1650" s="49"/>
      <c r="N1650" s="49"/>
      <c r="O1650" s="48"/>
      <c r="P1650" s="48"/>
      <c r="Q1650" s="49"/>
      <c r="R1650" s="49"/>
      <c r="S1650" s="10"/>
      <c r="T1650" s="10"/>
      <c r="U1650" s="10"/>
      <c r="V1650" s="10"/>
      <c r="W1650" s="10"/>
      <c r="X1650" s="10"/>
      <c r="Y1650" s="10"/>
      <c r="Z1650" s="10"/>
      <c r="AA1650" s="10"/>
    </row>
    <row r="1651" hidden="1">
      <c r="A1651" s="47"/>
      <c r="B1651" s="47"/>
      <c r="C1651" s="48"/>
      <c r="D1651" s="48"/>
      <c r="E1651" s="48"/>
      <c r="F1651" s="48"/>
      <c r="G1651" s="48"/>
      <c r="H1651" s="49"/>
      <c r="I1651" s="49"/>
      <c r="J1651" s="49"/>
      <c r="K1651" s="49"/>
      <c r="L1651" s="49"/>
      <c r="M1651" s="49"/>
      <c r="N1651" s="49"/>
      <c r="O1651" s="48"/>
      <c r="P1651" s="48"/>
      <c r="Q1651" s="49"/>
      <c r="R1651" s="49"/>
      <c r="S1651" s="10"/>
      <c r="T1651" s="10"/>
      <c r="U1651" s="10"/>
      <c r="V1651" s="10"/>
      <c r="W1651" s="10"/>
      <c r="X1651" s="10"/>
      <c r="Y1651" s="10"/>
      <c r="Z1651" s="10"/>
      <c r="AA1651" s="10"/>
    </row>
    <row r="1652" hidden="1">
      <c r="A1652" s="47"/>
      <c r="B1652" s="47"/>
      <c r="C1652" s="48"/>
      <c r="D1652" s="48"/>
      <c r="E1652" s="48"/>
      <c r="F1652" s="48"/>
      <c r="G1652" s="48"/>
      <c r="H1652" s="49"/>
      <c r="I1652" s="49"/>
      <c r="J1652" s="49"/>
      <c r="K1652" s="49"/>
      <c r="L1652" s="49"/>
      <c r="M1652" s="49"/>
      <c r="N1652" s="49"/>
      <c r="O1652" s="48"/>
      <c r="P1652" s="48"/>
      <c r="Q1652" s="49"/>
      <c r="R1652" s="49"/>
      <c r="S1652" s="10"/>
      <c r="T1652" s="10"/>
      <c r="U1652" s="10"/>
      <c r="V1652" s="10"/>
      <c r="W1652" s="10"/>
      <c r="X1652" s="10"/>
      <c r="Y1652" s="10"/>
      <c r="Z1652" s="10"/>
      <c r="AA1652" s="10"/>
    </row>
    <row r="1653" hidden="1">
      <c r="A1653" s="47"/>
      <c r="B1653" s="47"/>
      <c r="C1653" s="48"/>
      <c r="D1653" s="48"/>
      <c r="E1653" s="48"/>
      <c r="F1653" s="48"/>
      <c r="G1653" s="48"/>
      <c r="H1653" s="49"/>
      <c r="I1653" s="49"/>
      <c r="J1653" s="49"/>
      <c r="K1653" s="49"/>
      <c r="L1653" s="49"/>
      <c r="M1653" s="49"/>
      <c r="N1653" s="49"/>
      <c r="O1653" s="48"/>
      <c r="P1653" s="48"/>
      <c r="Q1653" s="49"/>
      <c r="R1653" s="49"/>
      <c r="S1653" s="10"/>
      <c r="T1653" s="10"/>
      <c r="U1653" s="10"/>
      <c r="V1653" s="10"/>
      <c r="W1653" s="10"/>
      <c r="X1653" s="10"/>
      <c r="Y1653" s="10"/>
      <c r="Z1653" s="10"/>
      <c r="AA1653" s="10"/>
    </row>
    <row r="1654" hidden="1">
      <c r="A1654" s="47"/>
      <c r="B1654" s="47"/>
      <c r="C1654" s="48"/>
      <c r="D1654" s="48"/>
      <c r="E1654" s="48"/>
      <c r="F1654" s="48"/>
      <c r="G1654" s="48"/>
      <c r="H1654" s="49"/>
      <c r="I1654" s="49"/>
      <c r="J1654" s="49"/>
      <c r="K1654" s="49"/>
      <c r="L1654" s="49"/>
      <c r="M1654" s="49"/>
      <c r="N1654" s="49"/>
      <c r="O1654" s="48"/>
      <c r="P1654" s="48"/>
      <c r="Q1654" s="49"/>
      <c r="R1654" s="49"/>
      <c r="S1654" s="10"/>
      <c r="T1654" s="10"/>
      <c r="U1654" s="10"/>
      <c r="V1654" s="10"/>
      <c r="W1654" s="10"/>
      <c r="X1654" s="10"/>
      <c r="Y1654" s="10"/>
      <c r="Z1654" s="10"/>
      <c r="AA1654" s="10"/>
    </row>
    <row r="1655" hidden="1">
      <c r="A1655" s="47"/>
      <c r="B1655" s="47"/>
      <c r="C1655" s="48"/>
      <c r="D1655" s="48"/>
      <c r="E1655" s="48"/>
      <c r="F1655" s="48"/>
      <c r="G1655" s="48"/>
      <c r="H1655" s="49"/>
      <c r="I1655" s="49"/>
      <c r="J1655" s="49"/>
      <c r="K1655" s="49"/>
      <c r="L1655" s="49"/>
      <c r="M1655" s="49"/>
      <c r="N1655" s="49"/>
      <c r="O1655" s="48"/>
      <c r="P1655" s="48"/>
      <c r="Q1655" s="49"/>
      <c r="R1655" s="49"/>
      <c r="S1655" s="10"/>
      <c r="T1655" s="10"/>
      <c r="U1655" s="10"/>
      <c r="V1655" s="10"/>
      <c r="W1655" s="10"/>
      <c r="X1655" s="10"/>
      <c r="Y1655" s="10"/>
      <c r="Z1655" s="10"/>
      <c r="AA1655" s="10"/>
    </row>
    <row r="1656" hidden="1">
      <c r="A1656" s="47"/>
      <c r="B1656" s="47"/>
      <c r="C1656" s="48"/>
      <c r="D1656" s="48"/>
      <c r="E1656" s="48"/>
      <c r="F1656" s="48"/>
      <c r="G1656" s="48"/>
      <c r="H1656" s="49"/>
      <c r="I1656" s="49"/>
      <c r="J1656" s="49"/>
      <c r="K1656" s="49"/>
      <c r="L1656" s="49"/>
      <c r="M1656" s="49"/>
      <c r="N1656" s="49"/>
      <c r="O1656" s="48"/>
      <c r="P1656" s="48"/>
      <c r="Q1656" s="49"/>
      <c r="R1656" s="49"/>
      <c r="S1656" s="10"/>
      <c r="T1656" s="10"/>
      <c r="U1656" s="10"/>
      <c r="V1656" s="10"/>
      <c r="W1656" s="10"/>
      <c r="X1656" s="10"/>
      <c r="Y1656" s="10"/>
      <c r="Z1656" s="10"/>
      <c r="AA1656" s="10"/>
    </row>
    <row r="1657" hidden="1">
      <c r="A1657" s="47"/>
      <c r="B1657" s="47"/>
      <c r="C1657" s="48"/>
      <c r="D1657" s="48"/>
      <c r="E1657" s="48"/>
      <c r="F1657" s="48"/>
      <c r="G1657" s="48"/>
      <c r="H1657" s="49"/>
      <c r="I1657" s="49"/>
      <c r="J1657" s="49"/>
      <c r="K1657" s="49"/>
      <c r="L1657" s="49"/>
      <c r="M1657" s="49"/>
      <c r="N1657" s="49"/>
      <c r="O1657" s="48"/>
      <c r="P1657" s="48"/>
      <c r="Q1657" s="49"/>
      <c r="R1657" s="49"/>
      <c r="S1657" s="10"/>
      <c r="T1657" s="10"/>
      <c r="U1657" s="10"/>
      <c r="V1657" s="10"/>
      <c r="W1657" s="10"/>
      <c r="X1657" s="10"/>
      <c r="Y1657" s="10"/>
      <c r="Z1657" s="10"/>
      <c r="AA1657" s="10"/>
    </row>
    <row r="1658" hidden="1">
      <c r="A1658" s="47"/>
      <c r="B1658" s="47"/>
      <c r="C1658" s="48"/>
      <c r="D1658" s="48"/>
      <c r="E1658" s="48"/>
      <c r="F1658" s="48"/>
      <c r="G1658" s="48"/>
      <c r="H1658" s="49"/>
      <c r="I1658" s="49"/>
      <c r="J1658" s="49"/>
      <c r="K1658" s="49"/>
      <c r="L1658" s="49"/>
      <c r="M1658" s="49"/>
      <c r="N1658" s="49"/>
      <c r="O1658" s="48"/>
      <c r="P1658" s="48"/>
      <c r="Q1658" s="49"/>
      <c r="R1658" s="49"/>
      <c r="S1658" s="10"/>
      <c r="T1658" s="10"/>
      <c r="U1658" s="10"/>
      <c r="V1658" s="10"/>
      <c r="W1658" s="10"/>
      <c r="X1658" s="10"/>
      <c r="Y1658" s="10"/>
      <c r="Z1658" s="10"/>
      <c r="AA1658" s="10"/>
    </row>
    <row r="1659" hidden="1">
      <c r="A1659" s="47"/>
      <c r="B1659" s="47"/>
      <c r="C1659" s="48"/>
      <c r="D1659" s="48"/>
      <c r="E1659" s="48"/>
      <c r="F1659" s="48"/>
      <c r="G1659" s="48"/>
      <c r="H1659" s="49"/>
      <c r="I1659" s="49"/>
      <c r="J1659" s="49"/>
      <c r="K1659" s="49"/>
      <c r="L1659" s="49"/>
      <c r="M1659" s="49"/>
      <c r="N1659" s="49"/>
      <c r="O1659" s="48"/>
      <c r="P1659" s="48"/>
      <c r="Q1659" s="49"/>
      <c r="R1659" s="49"/>
      <c r="S1659" s="10"/>
      <c r="T1659" s="10"/>
      <c r="U1659" s="10"/>
      <c r="V1659" s="10"/>
      <c r="W1659" s="10"/>
      <c r="X1659" s="10"/>
      <c r="Y1659" s="10"/>
      <c r="Z1659" s="10"/>
      <c r="AA1659" s="10"/>
    </row>
    <row r="1660" hidden="1">
      <c r="A1660" s="47"/>
      <c r="B1660" s="47"/>
      <c r="C1660" s="48"/>
      <c r="D1660" s="48"/>
      <c r="E1660" s="48"/>
      <c r="F1660" s="48"/>
      <c r="G1660" s="48"/>
      <c r="H1660" s="49"/>
      <c r="I1660" s="49"/>
      <c r="J1660" s="49"/>
      <c r="K1660" s="49"/>
      <c r="L1660" s="49"/>
      <c r="M1660" s="49"/>
      <c r="N1660" s="49"/>
      <c r="O1660" s="48"/>
      <c r="P1660" s="48"/>
      <c r="Q1660" s="49"/>
      <c r="R1660" s="49"/>
      <c r="S1660" s="10"/>
      <c r="T1660" s="10"/>
      <c r="U1660" s="10"/>
      <c r="V1660" s="10"/>
      <c r="W1660" s="10"/>
      <c r="X1660" s="10"/>
      <c r="Y1660" s="10"/>
      <c r="Z1660" s="10"/>
      <c r="AA1660" s="10"/>
    </row>
    <row r="1661" hidden="1">
      <c r="A1661" s="47"/>
      <c r="B1661" s="47"/>
      <c r="C1661" s="48"/>
      <c r="D1661" s="48"/>
      <c r="E1661" s="48"/>
      <c r="F1661" s="48"/>
      <c r="G1661" s="48"/>
      <c r="H1661" s="49"/>
      <c r="I1661" s="49"/>
      <c r="J1661" s="49"/>
      <c r="K1661" s="49"/>
      <c r="L1661" s="49"/>
      <c r="M1661" s="49"/>
      <c r="N1661" s="49"/>
      <c r="O1661" s="48"/>
      <c r="P1661" s="48"/>
      <c r="Q1661" s="49"/>
      <c r="R1661" s="49"/>
      <c r="S1661" s="10"/>
      <c r="T1661" s="10"/>
      <c r="U1661" s="10"/>
      <c r="V1661" s="10"/>
      <c r="W1661" s="10"/>
      <c r="X1661" s="10"/>
      <c r="Y1661" s="10"/>
      <c r="Z1661" s="10"/>
      <c r="AA1661" s="10"/>
    </row>
    <row r="1662" hidden="1">
      <c r="A1662" s="47"/>
      <c r="B1662" s="47"/>
      <c r="C1662" s="48"/>
      <c r="D1662" s="48"/>
      <c r="E1662" s="48"/>
      <c r="F1662" s="48"/>
      <c r="G1662" s="48"/>
      <c r="H1662" s="49"/>
      <c r="I1662" s="49"/>
      <c r="J1662" s="49"/>
      <c r="K1662" s="49"/>
      <c r="L1662" s="49"/>
      <c r="M1662" s="49"/>
      <c r="N1662" s="49"/>
      <c r="O1662" s="48"/>
      <c r="P1662" s="48"/>
      <c r="Q1662" s="49"/>
      <c r="R1662" s="49"/>
      <c r="S1662" s="10"/>
      <c r="T1662" s="10"/>
      <c r="U1662" s="10"/>
      <c r="V1662" s="10"/>
      <c r="W1662" s="10"/>
      <c r="X1662" s="10"/>
      <c r="Y1662" s="10"/>
      <c r="Z1662" s="10"/>
      <c r="AA1662" s="10"/>
    </row>
    <row r="1663" hidden="1">
      <c r="A1663" s="47"/>
      <c r="B1663" s="47"/>
      <c r="C1663" s="48"/>
      <c r="D1663" s="48"/>
      <c r="E1663" s="48"/>
      <c r="F1663" s="48"/>
      <c r="G1663" s="48"/>
      <c r="H1663" s="49"/>
      <c r="I1663" s="49"/>
      <c r="J1663" s="49"/>
      <c r="K1663" s="49"/>
      <c r="L1663" s="49"/>
      <c r="M1663" s="49"/>
      <c r="N1663" s="49"/>
      <c r="O1663" s="48"/>
      <c r="P1663" s="48"/>
      <c r="Q1663" s="49"/>
      <c r="R1663" s="49"/>
      <c r="S1663" s="10"/>
      <c r="T1663" s="10"/>
      <c r="U1663" s="10"/>
      <c r="V1663" s="10"/>
      <c r="W1663" s="10"/>
      <c r="X1663" s="10"/>
      <c r="Y1663" s="10"/>
      <c r="Z1663" s="10"/>
      <c r="AA1663" s="10"/>
    </row>
    <row r="1664" hidden="1">
      <c r="A1664" s="47"/>
      <c r="B1664" s="47"/>
      <c r="C1664" s="48"/>
      <c r="D1664" s="48"/>
      <c r="E1664" s="48"/>
      <c r="F1664" s="48"/>
      <c r="G1664" s="48"/>
      <c r="H1664" s="49"/>
      <c r="I1664" s="49"/>
      <c r="J1664" s="49"/>
      <c r="K1664" s="49"/>
      <c r="L1664" s="49"/>
      <c r="M1664" s="49"/>
      <c r="N1664" s="49"/>
      <c r="O1664" s="48"/>
      <c r="P1664" s="48"/>
      <c r="Q1664" s="49"/>
      <c r="R1664" s="49"/>
      <c r="S1664" s="10"/>
      <c r="T1664" s="10"/>
      <c r="U1664" s="10"/>
      <c r="V1664" s="10"/>
      <c r="W1664" s="10"/>
      <c r="X1664" s="10"/>
      <c r="Y1664" s="10"/>
      <c r="Z1664" s="10"/>
      <c r="AA1664" s="10"/>
    </row>
    <row r="1665" hidden="1">
      <c r="A1665" s="47"/>
      <c r="B1665" s="47"/>
      <c r="C1665" s="48"/>
      <c r="D1665" s="48"/>
      <c r="E1665" s="48"/>
      <c r="F1665" s="48"/>
      <c r="G1665" s="48"/>
      <c r="H1665" s="49"/>
      <c r="I1665" s="49"/>
      <c r="J1665" s="49"/>
      <c r="K1665" s="49"/>
      <c r="L1665" s="49"/>
      <c r="M1665" s="49"/>
      <c r="N1665" s="49"/>
      <c r="O1665" s="48"/>
      <c r="P1665" s="48"/>
      <c r="Q1665" s="49"/>
      <c r="R1665" s="49"/>
      <c r="S1665" s="10"/>
      <c r="T1665" s="10"/>
      <c r="U1665" s="10"/>
      <c r="V1665" s="10"/>
      <c r="W1665" s="10"/>
      <c r="X1665" s="10"/>
      <c r="Y1665" s="10"/>
      <c r="Z1665" s="10"/>
      <c r="AA1665" s="10"/>
    </row>
    <row r="1666" hidden="1">
      <c r="A1666" s="47"/>
      <c r="B1666" s="47"/>
      <c r="C1666" s="48"/>
      <c r="D1666" s="48"/>
      <c r="E1666" s="48"/>
      <c r="F1666" s="48"/>
      <c r="G1666" s="48"/>
      <c r="H1666" s="49"/>
      <c r="I1666" s="49"/>
      <c r="J1666" s="49"/>
      <c r="K1666" s="49"/>
      <c r="L1666" s="49"/>
      <c r="M1666" s="49"/>
      <c r="N1666" s="49"/>
      <c r="O1666" s="48"/>
      <c r="P1666" s="48"/>
      <c r="Q1666" s="49"/>
      <c r="R1666" s="49"/>
      <c r="S1666" s="10"/>
      <c r="T1666" s="10"/>
      <c r="U1666" s="10"/>
      <c r="V1666" s="10"/>
      <c r="W1666" s="10"/>
      <c r="X1666" s="10"/>
      <c r="Y1666" s="10"/>
      <c r="Z1666" s="10"/>
      <c r="AA1666" s="10"/>
    </row>
    <row r="1667" hidden="1">
      <c r="A1667" s="47"/>
      <c r="B1667" s="47"/>
      <c r="C1667" s="48"/>
      <c r="D1667" s="48"/>
      <c r="E1667" s="48"/>
      <c r="F1667" s="48"/>
      <c r="G1667" s="48"/>
      <c r="H1667" s="49"/>
      <c r="I1667" s="49"/>
      <c r="J1667" s="49"/>
      <c r="K1667" s="49"/>
      <c r="L1667" s="49"/>
      <c r="M1667" s="49"/>
      <c r="N1667" s="49"/>
      <c r="O1667" s="48"/>
      <c r="P1667" s="48"/>
      <c r="Q1667" s="49"/>
      <c r="R1667" s="49"/>
      <c r="S1667" s="10"/>
      <c r="T1667" s="10"/>
      <c r="U1667" s="10"/>
      <c r="V1667" s="10"/>
      <c r="W1667" s="10"/>
      <c r="X1667" s="10"/>
      <c r="Y1667" s="10"/>
      <c r="Z1667" s="10"/>
      <c r="AA1667" s="10"/>
    </row>
    <row r="1668" hidden="1">
      <c r="A1668" s="47"/>
      <c r="B1668" s="47"/>
      <c r="C1668" s="48"/>
      <c r="D1668" s="48"/>
      <c r="E1668" s="48"/>
      <c r="F1668" s="48"/>
      <c r="G1668" s="48"/>
      <c r="H1668" s="49"/>
      <c r="I1668" s="49"/>
      <c r="J1668" s="49"/>
      <c r="K1668" s="49"/>
      <c r="L1668" s="49"/>
      <c r="M1668" s="49"/>
      <c r="N1668" s="49"/>
      <c r="O1668" s="48"/>
      <c r="P1668" s="48"/>
      <c r="Q1668" s="49"/>
      <c r="R1668" s="49"/>
      <c r="S1668" s="10"/>
      <c r="T1668" s="10"/>
      <c r="U1668" s="10"/>
      <c r="V1668" s="10"/>
      <c r="W1668" s="10"/>
      <c r="X1668" s="10"/>
      <c r="Y1668" s="10"/>
      <c r="Z1668" s="10"/>
      <c r="AA1668" s="10"/>
    </row>
    <row r="1669" hidden="1">
      <c r="A1669" s="47"/>
      <c r="B1669" s="47"/>
      <c r="C1669" s="48"/>
      <c r="D1669" s="48"/>
      <c r="E1669" s="48"/>
      <c r="F1669" s="48"/>
      <c r="G1669" s="48"/>
      <c r="H1669" s="49"/>
      <c r="I1669" s="49"/>
      <c r="J1669" s="49"/>
      <c r="K1669" s="49"/>
      <c r="L1669" s="49"/>
      <c r="M1669" s="49"/>
      <c r="N1669" s="49"/>
      <c r="O1669" s="48"/>
      <c r="P1669" s="48"/>
      <c r="Q1669" s="49"/>
      <c r="R1669" s="49"/>
      <c r="S1669" s="10"/>
      <c r="T1669" s="10"/>
      <c r="U1669" s="10"/>
      <c r="V1669" s="10"/>
      <c r="W1669" s="10"/>
      <c r="X1669" s="10"/>
      <c r="Y1669" s="10"/>
      <c r="Z1669" s="10"/>
      <c r="AA1669" s="10"/>
    </row>
    <row r="1670" hidden="1">
      <c r="A1670" s="47"/>
      <c r="B1670" s="47"/>
      <c r="C1670" s="48"/>
      <c r="D1670" s="48"/>
      <c r="E1670" s="48"/>
      <c r="F1670" s="48"/>
      <c r="G1670" s="48"/>
      <c r="H1670" s="49"/>
      <c r="I1670" s="49"/>
      <c r="J1670" s="49"/>
      <c r="K1670" s="49"/>
      <c r="L1670" s="49"/>
      <c r="M1670" s="49"/>
      <c r="N1670" s="49"/>
      <c r="O1670" s="48"/>
      <c r="P1670" s="48"/>
      <c r="Q1670" s="49"/>
      <c r="R1670" s="49"/>
      <c r="S1670" s="10"/>
      <c r="T1670" s="10"/>
      <c r="U1670" s="10"/>
      <c r="V1670" s="10"/>
      <c r="W1670" s="10"/>
      <c r="X1670" s="10"/>
      <c r="Y1670" s="10"/>
      <c r="Z1670" s="10"/>
      <c r="AA1670" s="10"/>
    </row>
    <row r="1671" hidden="1">
      <c r="A1671" s="47"/>
      <c r="B1671" s="47"/>
      <c r="C1671" s="48"/>
      <c r="D1671" s="48"/>
      <c r="E1671" s="48"/>
      <c r="F1671" s="48"/>
      <c r="G1671" s="48"/>
      <c r="H1671" s="49"/>
      <c r="I1671" s="49"/>
      <c r="J1671" s="49"/>
      <c r="K1671" s="49"/>
      <c r="L1671" s="49"/>
      <c r="M1671" s="49"/>
      <c r="N1671" s="49"/>
      <c r="O1671" s="48"/>
      <c r="P1671" s="48"/>
      <c r="Q1671" s="49"/>
      <c r="R1671" s="49"/>
      <c r="S1671" s="10"/>
      <c r="T1671" s="10"/>
      <c r="U1671" s="10"/>
      <c r="V1671" s="10"/>
      <c r="W1671" s="10"/>
      <c r="X1671" s="10"/>
      <c r="Y1671" s="10"/>
      <c r="Z1671" s="10"/>
      <c r="AA1671" s="10"/>
    </row>
    <row r="1672" hidden="1">
      <c r="A1672" s="47"/>
      <c r="B1672" s="47"/>
      <c r="C1672" s="48"/>
      <c r="D1672" s="48"/>
      <c r="E1672" s="48"/>
      <c r="F1672" s="48"/>
      <c r="G1672" s="48"/>
      <c r="H1672" s="49"/>
      <c r="I1672" s="49"/>
      <c r="J1672" s="49"/>
      <c r="K1672" s="49"/>
      <c r="L1672" s="49"/>
      <c r="M1672" s="49"/>
      <c r="N1672" s="49"/>
      <c r="O1672" s="48"/>
      <c r="P1672" s="48"/>
      <c r="Q1672" s="49"/>
      <c r="R1672" s="49"/>
      <c r="S1672" s="10"/>
      <c r="T1672" s="10"/>
      <c r="U1672" s="10"/>
      <c r="V1672" s="10"/>
      <c r="W1672" s="10"/>
      <c r="X1672" s="10"/>
      <c r="Y1672" s="10"/>
      <c r="Z1672" s="10"/>
      <c r="AA1672" s="10"/>
    </row>
    <row r="1673" hidden="1">
      <c r="A1673" s="47"/>
      <c r="B1673" s="47"/>
      <c r="C1673" s="48"/>
      <c r="D1673" s="48"/>
      <c r="E1673" s="48"/>
      <c r="F1673" s="48"/>
      <c r="G1673" s="48"/>
      <c r="H1673" s="49"/>
      <c r="I1673" s="49"/>
      <c r="J1673" s="49"/>
      <c r="K1673" s="49"/>
      <c r="L1673" s="49"/>
      <c r="M1673" s="49"/>
      <c r="N1673" s="49"/>
      <c r="O1673" s="48"/>
      <c r="P1673" s="48"/>
      <c r="Q1673" s="49"/>
      <c r="R1673" s="49"/>
      <c r="S1673" s="10"/>
      <c r="T1673" s="10"/>
      <c r="U1673" s="10"/>
      <c r="V1673" s="10"/>
      <c r="W1673" s="10"/>
      <c r="X1673" s="10"/>
      <c r="Y1673" s="10"/>
      <c r="Z1673" s="10"/>
      <c r="AA1673" s="10"/>
    </row>
    <row r="1674" hidden="1">
      <c r="A1674" s="47"/>
      <c r="B1674" s="47"/>
      <c r="C1674" s="48"/>
      <c r="D1674" s="48"/>
      <c r="E1674" s="48"/>
      <c r="F1674" s="48"/>
      <c r="G1674" s="48"/>
      <c r="H1674" s="49"/>
      <c r="I1674" s="49"/>
      <c r="J1674" s="49"/>
      <c r="K1674" s="49"/>
      <c r="L1674" s="49"/>
      <c r="M1674" s="49"/>
      <c r="N1674" s="49"/>
      <c r="O1674" s="48"/>
      <c r="P1674" s="48"/>
      <c r="Q1674" s="49"/>
      <c r="R1674" s="49"/>
      <c r="S1674" s="10"/>
      <c r="T1674" s="10"/>
      <c r="U1674" s="10"/>
      <c r="V1674" s="10"/>
      <c r="W1674" s="10"/>
      <c r="X1674" s="10"/>
      <c r="Y1674" s="10"/>
      <c r="Z1674" s="10"/>
      <c r="AA1674" s="10"/>
    </row>
    <row r="1675" hidden="1">
      <c r="A1675" s="47"/>
      <c r="B1675" s="47"/>
      <c r="C1675" s="48"/>
      <c r="D1675" s="48"/>
      <c r="E1675" s="48"/>
      <c r="F1675" s="48"/>
      <c r="G1675" s="48"/>
      <c r="H1675" s="49"/>
      <c r="I1675" s="49"/>
      <c r="J1675" s="49"/>
      <c r="K1675" s="49"/>
      <c r="L1675" s="49"/>
      <c r="M1675" s="49"/>
      <c r="N1675" s="49"/>
      <c r="O1675" s="48"/>
      <c r="P1675" s="48"/>
      <c r="Q1675" s="49"/>
      <c r="R1675" s="49"/>
      <c r="S1675" s="10"/>
      <c r="T1675" s="10"/>
      <c r="U1675" s="10"/>
      <c r="V1675" s="10"/>
      <c r="W1675" s="10"/>
      <c r="X1675" s="10"/>
      <c r="Y1675" s="10"/>
      <c r="Z1675" s="10"/>
      <c r="AA1675" s="10"/>
    </row>
    <row r="1676" hidden="1">
      <c r="A1676" s="47"/>
      <c r="B1676" s="47"/>
      <c r="C1676" s="48"/>
      <c r="D1676" s="48"/>
      <c r="E1676" s="48"/>
      <c r="F1676" s="48"/>
      <c r="G1676" s="48"/>
      <c r="H1676" s="49"/>
      <c r="I1676" s="49"/>
      <c r="J1676" s="49"/>
      <c r="K1676" s="49"/>
      <c r="L1676" s="49"/>
      <c r="M1676" s="49"/>
      <c r="N1676" s="49"/>
      <c r="O1676" s="48"/>
      <c r="P1676" s="48"/>
      <c r="Q1676" s="49"/>
      <c r="R1676" s="49"/>
      <c r="S1676" s="10"/>
      <c r="T1676" s="10"/>
      <c r="U1676" s="10"/>
      <c r="V1676" s="10"/>
      <c r="W1676" s="10"/>
      <c r="X1676" s="10"/>
      <c r="Y1676" s="10"/>
      <c r="Z1676" s="10"/>
      <c r="AA1676" s="10"/>
    </row>
    <row r="1677" hidden="1">
      <c r="A1677" s="47"/>
      <c r="B1677" s="47"/>
      <c r="C1677" s="48"/>
      <c r="D1677" s="48"/>
      <c r="E1677" s="48"/>
      <c r="F1677" s="48"/>
      <c r="G1677" s="48"/>
      <c r="H1677" s="49"/>
      <c r="I1677" s="49"/>
      <c r="J1677" s="49"/>
      <c r="K1677" s="49"/>
      <c r="L1677" s="49"/>
      <c r="M1677" s="49"/>
      <c r="N1677" s="49"/>
      <c r="O1677" s="48"/>
      <c r="P1677" s="48"/>
      <c r="Q1677" s="49"/>
      <c r="R1677" s="49"/>
      <c r="S1677" s="10"/>
      <c r="T1677" s="10"/>
      <c r="U1677" s="10"/>
      <c r="V1677" s="10"/>
      <c r="W1677" s="10"/>
      <c r="X1677" s="10"/>
      <c r="Y1677" s="10"/>
      <c r="Z1677" s="10"/>
      <c r="AA1677" s="10"/>
    </row>
    <row r="1678" hidden="1">
      <c r="A1678" s="47"/>
      <c r="B1678" s="47"/>
      <c r="C1678" s="48"/>
      <c r="D1678" s="48"/>
      <c r="E1678" s="48"/>
      <c r="F1678" s="48"/>
      <c r="G1678" s="48"/>
      <c r="H1678" s="49"/>
      <c r="I1678" s="49"/>
      <c r="J1678" s="49"/>
      <c r="K1678" s="49"/>
      <c r="L1678" s="49"/>
      <c r="M1678" s="49"/>
      <c r="N1678" s="49"/>
      <c r="O1678" s="48"/>
      <c r="P1678" s="48"/>
      <c r="Q1678" s="49"/>
      <c r="R1678" s="49"/>
      <c r="S1678" s="10"/>
      <c r="T1678" s="10"/>
      <c r="U1678" s="10"/>
      <c r="V1678" s="10"/>
      <c r="W1678" s="10"/>
      <c r="X1678" s="10"/>
      <c r="Y1678" s="10"/>
      <c r="Z1678" s="10"/>
      <c r="AA1678" s="10"/>
    </row>
    <row r="1679" hidden="1">
      <c r="A1679" s="47"/>
      <c r="B1679" s="47"/>
      <c r="C1679" s="48"/>
      <c r="D1679" s="48"/>
      <c r="E1679" s="48"/>
      <c r="F1679" s="48"/>
      <c r="G1679" s="48"/>
      <c r="H1679" s="49"/>
      <c r="I1679" s="49"/>
      <c r="J1679" s="49"/>
      <c r="K1679" s="49"/>
      <c r="L1679" s="49"/>
      <c r="M1679" s="49"/>
      <c r="N1679" s="49"/>
      <c r="O1679" s="48"/>
      <c r="P1679" s="48"/>
      <c r="Q1679" s="49"/>
      <c r="R1679" s="49"/>
      <c r="S1679" s="10"/>
      <c r="T1679" s="10"/>
      <c r="U1679" s="10"/>
      <c r="V1679" s="10"/>
      <c r="W1679" s="10"/>
      <c r="X1679" s="10"/>
      <c r="Y1679" s="10"/>
      <c r="Z1679" s="10"/>
      <c r="AA1679" s="10"/>
    </row>
    <row r="1680" hidden="1">
      <c r="A1680" s="47"/>
      <c r="B1680" s="47"/>
      <c r="C1680" s="48"/>
      <c r="D1680" s="48"/>
      <c r="E1680" s="48"/>
      <c r="F1680" s="48"/>
      <c r="G1680" s="48"/>
      <c r="H1680" s="49"/>
      <c r="I1680" s="49"/>
      <c r="J1680" s="49"/>
      <c r="K1680" s="49"/>
      <c r="L1680" s="49"/>
      <c r="M1680" s="49"/>
      <c r="N1680" s="49"/>
      <c r="O1680" s="48"/>
      <c r="P1680" s="48"/>
      <c r="Q1680" s="49"/>
      <c r="R1680" s="49"/>
      <c r="S1680" s="10"/>
      <c r="T1680" s="10"/>
      <c r="U1680" s="10"/>
      <c r="V1680" s="10"/>
      <c r="W1680" s="10"/>
      <c r="X1680" s="10"/>
      <c r="Y1680" s="10"/>
      <c r="Z1680" s="10"/>
      <c r="AA1680" s="10"/>
    </row>
    <row r="1681" hidden="1">
      <c r="A1681" s="47"/>
      <c r="B1681" s="47"/>
      <c r="C1681" s="48"/>
      <c r="D1681" s="48"/>
      <c r="E1681" s="48"/>
      <c r="F1681" s="48"/>
      <c r="G1681" s="48"/>
      <c r="H1681" s="49"/>
      <c r="I1681" s="49"/>
      <c r="J1681" s="49"/>
      <c r="K1681" s="49"/>
      <c r="L1681" s="49"/>
      <c r="M1681" s="49"/>
      <c r="N1681" s="49"/>
      <c r="O1681" s="48"/>
      <c r="P1681" s="48"/>
      <c r="Q1681" s="49"/>
      <c r="R1681" s="49"/>
      <c r="S1681" s="10"/>
      <c r="T1681" s="10"/>
      <c r="U1681" s="10"/>
      <c r="V1681" s="10"/>
      <c r="W1681" s="10"/>
      <c r="X1681" s="10"/>
      <c r="Y1681" s="10"/>
      <c r="Z1681" s="10"/>
      <c r="AA1681" s="10"/>
    </row>
    <row r="1682" hidden="1">
      <c r="A1682" s="47"/>
      <c r="B1682" s="47"/>
      <c r="C1682" s="48"/>
      <c r="D1682" s="48"/>
      <c r="E1682" s="48"/>
      <c r="F1682" s="48"/>
      <c r="G1682" s="48"/>
      <c r="H1682" s="49"/>
      <c r="I1682" s="49"/>
      <c r="J1682" s="49"/>
      <c r="K1682" s="49"/>
      <c r="L1682" s="49"/>
      <c r="M1682" s="49"/>
      <c r="N1682" s="49"/>
      <c r="O1682" s="48"/>
      <c r="P1682" s="48"/>
      <c r="Q1682" s="49"/>
      <c r="R1682" s="49"/>
      <c r="S1682" s="10"/>
      <c r="T1682" s="10"/>
      <c r="U1682" s="10"/>
      <c r="V1682" s="10"/>
      <c r="W1682" s="10"/>
      <c r="X1682" s="10"/>
      <c r="Y1682" s="10"/>
      <c r="Z1682" s="10"/>
      <c r="AA1682" s="10"/>
    </row>
    <row r="1683" hidden="1">
      <c r="A1683" s="47"/>
      <c r="B1683" s="47"/>
      <c r="C1683" s="48"/>
      <c r="D1683" s="48"/>
      <c r="E1683" s="48"/>
      <c r="F1683" s="48"/>
      <c r="G1683" s="48"/>
      <c r="H1683" s="49"/>
      <c r="I1683" s="49"/>
      <c r="J1683" s="49"/>
      <c r="K1683" s="49"/>
      <c r="L1683" s="49"/>
      <c r="M1683" s="49"/>
      <c r="N1683" s="49"/>
      <c r="O1683" s="48"/>
      <c r="P1683" s="48"/>
      <c r="Q1683" s="49"/>
      <c r="R1683" s="49"/>
      <c r="S1683" s="10"/>
      <c r="T1683" s="10"/>
      <c r="U1683" s="10"/>
      <c r="V1683" s="10"/>
      <c r="W1683" s="10"/>
      <c r="X1683" s="10"/>
      <c r="Y1683" s="10"/>
      <c r="Z1683" s="10"/>
      <c r="AA1683" s="10"/>
    </row>
    <row r="1684" hidden="1">
      <c r="A1684" s="47"/>
      <c r="B1684" s="47"/>
      <c r="C1684" s="48"/>
      <c r="D1684" s="48"/>
      <c r="E1684" s="48"/>
      <c r="F1684" s="48"/>
      <c r="G1684" s="48"/>
      <c r="H1684" s="49"/>
      <c r="I1684" s="49"/>
      <c r="J1684" s="49"/>
      <c r="K1684" s="49"/>
      <c r="L1684" s="49"/>
      <c r="M1684" s="49"/>
      <c r="N1684" s="49"/>
      <c r="O1684" s="48"/>
      <c r="P1684" s="48"/>
      <c r="Q1684" s="49"/>
      <c r="R1684" s="49"/>
      <c r="S1684" s="10"/>
      <c r="T1684" s="10"/>
      <c r="U1684" s="10"/>
      <c r="V1684" s="10"/>
      <c r="W1684" s="10"/>
      <c r="X1684" s="10"/>
      <c r="Y1684" s="10"/>
      <c r="Z1684" s="10"/>
      <c r="AA1684" s="10"/>
    </row>
    <row r="1685" hidden="1">
      <c r="A1685" s="47"/>
      <c r="B1685" s="47"/>
      <c r="C1685" s="48"/>
      <c r="D1685" s="48"/>
      <c r="E1685" s="48"/>
      <c r="F1685" s="48"/>
      <c r="G1685" s="48"/>
      <c r="H1685" s="49"/>
      <c r="I1685" s="49"/>
      <c r="J1685" s="49"/>
      <c r="K1685" s="49"/>
      <c r="L1685" s="49"/>
      <c r="M1685" s="49"/>
      <c r="N1685" s="49"/>
      <c r="O1685" s="48"/>
      <c r="P1685" s="48"/>
      <c r="Q1685" s="49"/>
      <c r="R1685" s="49"/>
      <c r="S1685" s="10"/>
      <c r="T1685" s="10"/>
      <c r="U1685" s="10"/>
      <c r="V1685" s="10"/>
      <c r="W1685" s="10"/>
      <c r="X1685" s="10"/>
      <c r="Y1685" s="10"/>
      <c r="Z1685" s="10"/>
      <c r="AA1685" s="10"/>
    </row>
    <row r="1686" hidden="1">
      <c r="A1686" s="47"/>
      <c r="B1686" s="47"/>
      <c r="C1686" s="48"/>
      <c r="D1686" s="48"/>
      <c r="E1686" s="48"/>
      <c r="F1686" s="48"/>
      <c r="G1686" s="48"/>
      <c r="H1686" s="49"/>
      <c r="I1686" s="49"/>
      <c r="J1686" s="49"/>
      <c r="K1686" s="49"/>
      <c r="L1686" s="49"/>
      <c r="M1686" s="49"/>
      <c r="N1686" s="49"/>
      <c r="O1686" s="48"/>
      <c r="P1686" s="48"/>
      <c r="Q1686" s="49"/>
      <c r="R1686" s="49"/>
      <c r="S1686" s="10"/>
      <c r="T1686" s="10"/>
      <c r="U1686" s="10"/>
      <c r="V1686" s="10"/>
      <c r="W1686" s="10"/>
      <c r="X1686" s="10"/>
      <c r="Y1686" s="10"/>
      <c r="Z1686" s="10"/>
      <c r="AA1686" s="10"/>
    </row>
    <row r="1687" hidden="1">
      <c r="A1687" s="47"/>
      <c r="B1687" s="47"/>
      <c r="C1687" s="48"/>
      <c r="D1687" s="48"/>
      <c r="E1687" s="48"/>
      <c r="F1687" s="48"/>
      <c r="G1687" s="48"/>
      <c r="H1687" s="49"/>
      <c r="I1687" s="49"/>
      <c r="J1687" s="49"/>
      <c r="K1687" s="49"/>
      <c r="L1687" s="49"/>
      <c r="M1687" s="49"/>
      <c r="N1687" s="49"/>
      <c r="O1687" s="48"/>
      <c r="P1687" s="48"/>
      <c r="Q1687" s="49"/>
      <c r="R1687" s="49"/>
      <c r="S1687" s="10"/>
      <c r="T1687" s="10"/>
      <c r="U1687" s="10"/>
      <c r="V1687" s="10"/>
      <c r="W1687" s="10"/>
      <c r="X1687" s="10"/>
      <c r="Y1687" s="10"/>
      <c r="Z1687" s="10"/>
      <c r="AA1687" s="10"/>
    </row>
    <row r="1688" hidden="1">
      <c r="A1688" s="47"/>
      <c r="B1688" s="47"/>
      <c r="C1688" s="48"/>
      <c r="D1688" s="48"/>
      <c r="E1688" s="48"/>
      <c r="F1688" s="48"/>
      <c r="G1688" s="48"/>
      <c r="H1688" s="49"/>
      <c r="I1688" s="49"/>
      <c r="J1688" s="49"/>
      <c r="K1688" s="49"/>
      <c r="L1688" s="49"/>
      <c r="M1688" s="49"/>
      <c r="N1688" s="49"/>
      <c r="O1688" s="48"/>
      <c r="P1688" s="48"/>
      <c r="Q1688" s="49"/>
      <c r="R1688" s="49"/>
      <c r="S1688" s="10"/>
      <c r="T1688" s="10"/>
      <c r="U1688" s="10"/>
      <c r="V1688" s="10"/>
      <c r="W1688" s="10"/>
      <c r="X1688" s="10"/>
      <c r="Y1688" s="10"/>
      <c r="Z1688" s="10"/>
      <c r="AA1688" s="10"/>
    </row>
    <row r="1689" hidden="1">
      <c r="A1689" s="47"/>
      <c r="B1689" s="47"/>
      <c r="C1689" s="48"/>
      <c r="D1689" s="48"/>
      <c r="E1689" s="48"/>
      <c r="F1689" s="48"/>
      <c r="G1689" s="48"/>
      <c r="H1689" s="49"/>
      <c r="I1689" s="49"/>
      <c r="J1689" s="49"/>
      <c r="K1689" s="49"/>
      <c r="L1689" s="49"/>
      <c r="M1689" s="49"/>
      <c r="N1689" s="49"/>
      <c r="O1689" s="48"/>
      <c r="P1689" s="48"/>
      <c r="Q1689" s="49"/>
      <c r="R1689" s="49"/>
      <c r="S1689" s="10"/>
      <c r="T1689" s="10"/>
      <c r="U1689" s="10"/>
      <c r="V1689" s="10"/>
      <c r="W1689" s="10"/>
      <c r="X1689" s="10"/>
      <c r="Y1689" s="10"/>
      <c r="Z1689" s="10"/>
      <c r="AA1689" s="10"/>
    </row>
    <row r="1690" hidden="1">
      <c r="A1690" s="47"/>
      <c r="B1690" s="47"/>
      <c r="C1690" s="48"/>
      <c r="D1690" s="48"/>
      <c r="E1690" s="48"/>
      <c r="F1690" s="48"/>
      <c r="G1690" s="48"/>
      <c r="H1690" s="49"/>
      <c r="I1690" s="49"/>
      <c r="J1690" s="49"/>
      <c r="K1690" s="49"/>
      <c r="L1690" s="49"/>
      <c r="M1690" s="49"/>
      <c r="N1690" s="49"/>
      <c r="O1690" s="48"/>
      <c r="P1690" s="48"/>
      <c r="Q1690" s="49"/>
      <c r="R1690" s="49"/>
      <c r="S1690" s="10"/>
      <c r="T1690" s="10"/>
      <c r="U1690" s="10"/>
      <c r="V1690" s="10"/>
      <c r="W1690" s="10"/>
      <c r="X1690" s="10"/>
      <c r="Y1690" s="10"/>
      <c r="Z1690" s="10"/>
      <c r="AA1690" s="10"/>
    </row>
    <row r="1691" hidden="1">
      <c r="A1691" s="47"/>
      <c r="B1691" s="47"/>
      <c r="C1691" s="48"/>
      <c r="D1691" s="48"/>
      <c r="E1691" s="48"/>
      <c r="F1691" s="48"/>
      <c r="G1691" s="48"/>
      <c r="H1691" s="49"/>
      <c r="I1691" s="49"/>
      <c r="J1691" s="49"/>
      <c r="K1691" s="49"/>
      <c r="L1691" s="49"/>
      <c r="M1691" s="49"/>
      <c r="N1691" s="49"/>
      <c r="O1691" s="48"/>
      <c r="P1691" s="48"/>
      <c r="Q1691" s="49"/>
      <c r="R1691" s="49"/>
      <c r="S1691" s="10"/>
      <c r="T1691" s="10"/>
      <c r="U1691" s="10"/>
      <c r="V1691" s="10"/>
      <c r="W1691" s="10"/>
      <c r="X1691" s="10"/>
      <c r="Y1691" s="10"/>
      <c r="Z1691" s="10"/>
      <c r="AA1691" s="10"/>
    </row>
    <row r="1692" hidden="1">
      <c r="A1692" s="47"/>
      <c r="B1692" s="47"/>
      <c r="C1692" s="48"/>
      <c r="D1692" s="48"/>
      <c r="E1692" s="48"/>
      <c r="F1692" s="48"/>
      <c r="G1692" s="48"/>
      <c r="H1692" s="49"/>
      <c r="I1692" s="49"/>
      <c r="J1692" s="49"/>
      <c r="K1692" s="49"/>
      <c r="L1692" s="49"/>
      <c r="M1692" s="49"/>
      <c r="N1692" s="49"/>
      <c r="O1692" s="48"/>
      <c r="P1692" s="48"/>
      <c r="Q1692" s="49"/>
      <c r="R1692" s="49"/>
      <c r="S1692" s="10"/>
      <c r="T1692" s="10"/>
      <c r="U1692" s="10"/>
      <c r="V1692" s="10"/>
      <c r="W1692" s="10"/>
      <c r="X1692" s="10"/>
      <c r="Y1692" s="10"/>
      <c r="Z1692" s="10"/>
      <c r="AA1692" s="10"/>
    </row>
    <row r="1693" hidden="1">
      <c r="A1693" s="47"/>
      <c r="B1693" s="47"/>
      <c r="C1693" s="48"/>
      <c r="D1693" s="48"/>
      <c r="E1693" s="48"/>
      <c r="F1693" s="48"/>
      <c r="G1693" s="48"/>
      <c r="H1693" s="49"/>
      <c r="I1693" s="49"/>
      <c r="J1693" s="49"/>
      <c r="K1693" s="49"/>
      <c r="L1693" s="49"/>
      <c r="M1693" s="49"/>
      <c r="N1693" s="49"/>
      <c r="O1693" s="48"/>
      <c r="P1693" s="48"/>
      <c r="Q1693" s="49"/>
      <c r="R1693" s="49"/>
      <c r="S1693" s="10"/>
      <c r="T1693" s="10"/>
      <c r="U1693" s="10"/>
      <c r="V1693" s="10"/>
      <c r="W1693" s="10"/>
      <c r="X1693" s="10"/>
      <c r="Y1693" s="10"/>
      <c r="Z1693" s="10"/>
      <c r="AA1693" s="10"/>
    </row>
    <row r="1694" hidden="1">
      <c r="A1694" s="47"/>
      <c r="B1694" s="47"/>
      <c r="C1694" s="48"/>
      <c r="D1694" s="48"/>
      <c r="E1694" s="48"/>
      <c r="F1694" s="48"/>
      <c r="G1694" s="48"/>
      <c r="H1694" s="49"/>
      <c r="I1694" s="49"/>
      <c r="J1694" s="49"/>
      <c r="K1694" s="49"/>
      <c r="L1694" s="49"/>
      <c r="M1694" s="49"/>
      <c r="N1694" s="49"/>
      <c r="O1694" s="48"/>
      <c r="P1694" s="48"/>
      <c r="Q1694" s="49"/>
      <c r="R1694" s="49"/>
      <c r="S1694" s="10"/>
      <c r="T1694" s="10"/>
      <c r="U1694" s="10"/>
      <c r="V1694" s="10"/>
      <c r="W1694" s="10"/>
      <c r="X1694" s="10"/>
      <c r="Y1694" s="10"/>
      <c r="Z1694" s="10"/>
      <c r="AA1694" s="10"/>
    </row>
    <row r="1695" hidden="1">
      <c r="A1695" s="47"/>
      <c r="B1695" s="47"/>
      <c r="C1695" s="48"/>
      <c r="D1695" s="48"/>
      <c r="E1695" s="48"/>
      <c r="F1695" s="48"/>
      <c r="G1695" s="48"/>
      <c r="H1695" s="49"/>
      <c r="I1695" s="49"/>
      <c r="J1695" s="49"/>
      <c r="K1695" s="49"/>
      <c r="L1695" s="49"/>
      <c r="M1695" s="49"/>
      <c r="N1695" s="49"/>
      <c r="O1695" s="48"/>
      <c r="P1695" s="48"/>
      <c r="Q1695" s="49"/>
      <c r="R1695" s="49"/>
      <c r="S1695" s="10"/>
      <c r="T1695" s="10"/>
      <c r="U1695" s="10"/>
      <c r="V1695" s="10"/>
      <c r="W1695" s="10"/>
      <c r="X1695" s="10"/>
      <c r="Y1695" s="10"/>
      <c r="Z1695" s="10"/>
      <c r="AA1695" s="10"/>
    </row>
    <row r="1696" hidden="1">
      <c r="A1696" s="47"/>
      <c r="B1696" s="47"/>
      <c r="C1696" s="48"/>
      <c r="D1696" s="48"/>
      <c r="E1696" s="48"/>
      <c r="F1696" s="48"/>
      <c r="G1696" s="48"/>
      <c r="H1696" s="49"/>
      <c r="I1696" s="49"/>
      <c r="J1696" s="49"/>
      <c r="K1696" s="49"/>
      <c r="L1696" s="49"/>
      <c r="M1696" s="49"/>
      <c r="N1696" s="49"/>
      <c r="O1696" s="48"/>
      <c r="P1696" s="48"/>
      <c r="Q1696" s="49"/>
      <c r="R1696" s="49"/>
      <c r="S1696" s="10"/>
      <c r="T1696" s="10"/>
      <c r="U1696" s="10"/>
      <c r="V1696" s="10"/>
      <c r="W1696" s="10"/>
      <c r="X1696" s="10"/>
      <c r="Y1696" s="10"/>
      <c r="Z1696" s="10"/>
      <c r="AA1696" s="10"/>
    </row>
    <row r="1697" hidden="1">
      <c r="A1697" s="47"/>
      <c r="B1697" s="47"/>
      <c r="C1697" s="48"/>
      <c r="D1697" s="48"/>
      <c r="E1697" s="48"/>
      <c r="F1697" s="48"/>
      <c r="G1697" s="48"/>
      <c r="H1697" s="49"/>
      <c r="I1697" s="49"/>
      <c r="J1697" s="49"/>
      <c r="K1697" s="49"/>
      <c r="L1697" s="49"/>
      <c r="M1697" s="49"/>
      <c r="N1697" s="49"/>
      <c r="O1697" s="48"/>
      <c r="P1697" s="48"/>
      <c r="Q1697" s="49"/>
      <c r="R1697" s="49"/>
      <c r="S1697" s="10"/>
      <c r="T1697" s="10"/>
      <c r="U1697" s="10"/>
      <c r="V1697" s="10"/>
      <c r="W1697" s="10"/>
      <c r="X1697" s="10"/>
      <c r="Y1697" s="10"/>
      <c r="Z1697" s="10"/>
      <c r="AA1697" s="10"/>
    </row>
    <row r="1698" hidden="1">
      <c r="A1698" s="47"/>
      <c r="B1698" s="47"/>
      <c r="C1698" s="48"/>
      <c r="D1698" s="48"/>
      <c r="E1698" s="48"/>
      <c r="F1698" s="48"/>
      <c r="G1698" s="48"/>
      <c r="H1698" s="49"/>
      <c r="I1698" s="49"/>
      <c r="J1698" s="49"/>
      <c r="K1698" s="49"/>
      <c r="L1698" s="49"/>
      <c r="M1698" s="49"/>
      <c r="N1698" s="49"/>
      <c r="O1698" s="48"/>
      <c r="P1698" s="48"/>
      <c r="Q1698" s="49"/>
      <c r="R1698" s="49"/>
      <c r="S1698" s="10"/>
      <c r="T1698" s="10"/>
      <c r="U1698" s="10"/>
      <c r="V1698" s="10"/>
      <c r="W1698" s="10"/>
      <c r="X1698" s="10"/>
      <c r="Y1698" s="10"/>
      <c r="Z1698" s="10"/>
      <c r="AA1698" s="10"/>
    </row>
    <row r="1699" hidden="1">
      <c r="A1699" s="47"/>
      <c r="B1699" s="47"/>
      <c r="C1699" s="48"/>
      <c r="D1699" s="48"/>
      <c r="E1699" s="48"/>
      <c r="F1699" s="48"/>
      <c r="G1699" s="48"/>
      <c r="H1699" s="49"/>
      <c r="I1699" s="49"/>
      <c r="J1699" s="49"/>
      <c r="K1699" s="49"/>
      <c r="L1699" s="49"/>
      <c r="M1699" s="49"/>
      <c r="N1699" s="49"/>
      <c r="O1699" s="48"/>
      <c r="P1699" s="48"/>
      <c r="Q1699" s="49"/>
      <c r="R1699" s="49"/>
      <c r="S1699" s="10"/>
      <c r="T1699" s="10"/>
      <c r="U1699" s="10"/>
      <c r="V1699" s="10"/>
      <c r="W1699" s="10"/>
      <c r="X1699" s="10"/>
      <c r="Y1699" s="10"/>
      <c r="Z1699" s="10"/>
      <c r="AA1699" s="10"/>
    </row>
    <row r="1700" hidden="1">
      <c r="A1700" s="47"/>
      <c r="B1700" s="47"/>
      <c r="C1700" s="48"/>
      <c r="D1700" s="48"/>
      <c r="E1700" s="48"/>
      <c r="F1700" s="48"/>
      <c r="G1700" s="48"/>
      <c r="H1700" s="49"/>
      <c r="I1700" s="49"/>
      <c r="J1700" s="49"/>
      <c r="K1700" s="49"/>
      <c r="L1700" s="49"/>
      <c r="M1700" s="49"/>
      <c r="N1700" s="49"/>
      <c r="O1700" s="48"/>
      <c r="P1700" s="48"/>
      <c r="Q1700" s="49"/>
      <c r="R1700" s="49"/>
      <c r="S1700" s="10"/>
      <c r="T1700" s="10"/>
      <c r="U1700" s="10"/>
      <c r="V1700" s="10"/>
      <c r="W1700" s="10"/>
      <c r="X1700" s="10"/>
      <c r="Y1700" s="10"/>
      <c r="Z1700" s="10"/>
      <c r="AA1700" s="10"/>
    </row>
    <row r="1701" hidden="1">
      <c r="A1701" s="47"/>
      <c r="B1701" s="47"/>
      <c r="C1701" s="48"/>
      <c r="D1701" s="48"/>
      <c r="E1701" s="48"/>
      <c r="F1701" s="48"/>
      <c r="G1701" s="48"/>
      <c r="H1701" s="49"/>
      <c r="I1701" s="49"/>
      <c r="J1701" s="49"/>
      <c r="K1701" s="49"/>
      <c r="L1701" s="49"/>
      <c r="M1701" s="49"/>
      <c r="N1701" s="49"/>
      <c r="O1701" s="48"/>
      <c r="P1701" s="48"/>
      <c r="Q1701" s="49"/>
      <c r="R1701" s="49"/>
      <c r="S1701" s="10"/>
      <c r="T1701" s="10"/>
      <c r="U1701" s="10"/>
      <c r="V1701" s="10"/>
      <c r="W1701" s="10"/>
      <c r="X1701" s="10"/>
      <c r="Y1701" s="10"/>
      <c r="Z1701" s="10"/>
      <c r="AA1701" s="10"/>
    </row>
    <row r="1702" hidden="1">
      <c r="A1702" s="47"/>
      <c r="B1702" s="47"/>
      <c r="C1702" s="48"/>
      <c r="D1702" s="48"/>
      <c r="E1702" s="48"/>
      <c r="F1702" s="48"/>
      <c r="G1702" s="48"/>
      <c r="H1702" s="49"/>
      <c r="I1702" s="49"/>
      <c r="J1702" s="49"/>
      <c r="K1702" s="49"/>
      <c r="L1702" s="49"/>
      <c r="M1702" s="49"/>
      <c r="N1702" s="49"/>
      <c r="O1702" s="48"/>
      <c r="P1702" s="48"/>
      <c r="Q1702" s="49"/>
      <c r="R1702" s="49"/>
      <c r="S1702" s="10"/>
      <c r="T1702" s="10"/>
      <c r="U1702" s="10"/>
      <c r="V1702" s="10"/>
      <c r="W1702" s="10"/>
      <c r="X1702" s="10"/>
      <c r="Y1702" s="10"/>
      <c r="Z1702" s="10"/>
      <c r="AA1702" s="10"/>
    </row>
    <row r="1703" hidden="1">
      <c r="A1703" s="47"/>
      <c r="B1703" s="47"/>
      <c r="C1703" s="48"/>
      <c r="D1703" s="48"/>
      <c r="E1703" s="48"/>
      <c r="F1703" s="48"/>
      <c r="G1703" s="48"/>
      <c r="H1703" s="49"/>
      <c r="I1703" s="49"/>
      <c r="J1703" s="49"/>
      <c r="K1703" s="49"/>
      <c r="L1703" s="49"/>
      <c r="M1703" s="49"/>
      <c r="N1703" s="49"/>
      <c r="O1703" s="48"/>
      <c r="P1703" s="48"/>
      <c r="Q1703" s="49"/>
      <c r="R1703" s="49"/>
      <c r="S1703" s="10"/>
      <c r="T1703" s="10"/>
      <c r="U1703" s="10"/>
      <c r="V1703" s="10"/>
      <c r="W1703" s="10"/>
      <c r="X1703" s="10"/>
      <c r="Y1703" s="10"/>
      <c r="Z1703" s="10"/>
      <c r="AA1703" s="10"/>
    </row>
    <row r="1704" hidden="1">
      <c r="A1704" s="47"/>
      <c r="B1704" s="47"/>
      <c r="C1704" s="48"/>
      <c r="D1704" s="48"/>
      <c r="E1704" s="48"/>
      <c r="F1704" s="48"/>
      <c r="G1704" s="48"/>
      <c r="H1704" s="49"/>
      <c r="I1704" s="49"/>
      <c r="J1704" s="49"/>
      <c r="K1704" s="49"/>
      <c r="L1704" s="49"/>
      <c r="M1704" s="49"/>
      <c r="N1704" s="49"/>
      <c r="O1704" s="48"/>
      <c r="P1704" s="48"/>
      <c r="Q1704" s="49"/>
      <c r="R1704" s="49"/>
      <c r="S1704" s="10"/>
      <c r="T1704" s="10"/>
      <c r="U1704" s="10"/>
      <c r="V1704" s="10"/>
      <c r="W1704" s="10"/>
      <c r="X1704" s="10"/>
      <c r="Y1704" s="10"/>
      <c r="Z1704" s="10"/>
      <c r="AA1704" s="10"/>
    </row>
    <row r="1705" hidden="1">
      <c r="A1705" s="47"/>
      <c r="B1705" s="47"/>
      <c r="C1705" s="48"/>
      <c r="D1705" s="48"/>
      <c r="E1705" s="48"/>
      <c r="F1705" s="48"/>
      <c r="G1705" s="48"/>
      <c r="H1705" s="49"/>
      <c r="I1705" s="49"/>
      <c r="J1705" s="49"/>
      <c r="K1705" s="49"/>
      <c r="L1705" s="49"/>
      <c r="M1705" s="49"/>
      <c r="N1705" s="49"/>
      <c r="O1705" s="48"/>
      <c r="P1705" s="48"/>
      <c r="Q1705" s="49"/>
      <c r="R1705" s="49"/>
      <c r="S1705" s="10"/>
      <c r="T1705" s="10"/>
      <c r="U1705" s="10"/>
      <c r="V1705" s="10"/>
      <c r="W1705" s="10"/>
      <c r="X1705" s="10"/>
      <c r="Y1705" s="10"/>
      <c r="Z1705" s="10"/>
      <c r="AA1705" s="10"/>
    </row>
    <row r="1706" hidden="1">
      <c r="A1706" s="47"/>
      <c r="B1706" s="47"/>
      <c r="C1706" s="48"/>
      <c r="D1706" s="48"/>
      <c r="E1706" s="48"/>
      <c r="F1706" s="48"/>
      <c r="G1706" s="48"/>
      <c r="H1706" s="49"/>
      <c r="I1706" s="49"/>
      <c r="J1706" s="49"/>
      <c r="K1706" s="49"/>
      <c r="L1706" s="49"/>
      <c r="M1706" s="49"/>
      <c r="N1706" s="49"/>
      <c r="O1706" s="48"/>
      <c r="P1706" s="48"/>
      <c r="Q1706" s="49"/>
      <c r="R1706" s="49"/>
      <c r="S1706" s="10"/>
      <c r="T1706" s="10"/>
      <c r="U1706" s="10"/>
      <c r="V1706" s="10"/>
      <c r="W1706" s="10"/>
      <c r="X1706" s="10"/>
      <c r="Y1706" s="10"/>
      <c r="Z1706" s="10"/>
      <c r="AA1706" s="10"/>
    </row>
    <row r="1707" hidden="1">
      <c r="A1707" s="47"/>
      <c r="B1707" s="47"/>
      <c r="C1707" s="48"/>
      <c r="D1707" s="48"/>
      <c r="E1707" s="48"/>
      <c r="F1707" s="48"/>
      <c r="G1707" s="48"/>
      <c r="H1707" s="49"/>
      <c r="I1707" s="49"/>
      <c r="J1707" s="49"/>
      <c r="K1707" s="49"/>
      <c r="L1707" s="49"/>
      <c r="M1707" s="49"/>
      <c r="N1707" s="49"/>
      <c r="O1707" s="48"/>
      <c r="P1707" s="48"/>
      <c r="Q1707" s="49"/>
      <c r="R1707" s="49"/>
      <c r="S1707" s="10"/>
      <c r="T1707" s="10"/>
      <c r="U1707" s="10"/>
      <c r="V1707" s="10"/>
      <c r="W1707" s="10"/>
      <c r="X1707" s="10"/>
      <c r="Y1707" s="10"/>
      <c r="Z1707" s="10"/>
      <c r="AA1707" s="10"/>
    </row>
    <row r="1708" hidden="1">
      <c r="A1708" s="47"/>
      <c r="B1708" s="47"/>
      <c r="C1708" s="48"/>
      <c r="D1708" s="48"/>
      <c r="E1708" s="48"/>
      <c r="F1708" s="48"/>
      <c r="G1708" s="48"/>
      <c r="H1708" s="49"/>
      <c r="I1708" s="49"/>
      <c r="J1708" s="49"/>
      <c r="K1708" s="49"/>
      <c r="L1708" s="49"/>
      <c r="M1708" s="49"/>
      <c r="N1708" s="49"/>
      <c r="O1708" s="48"/>
      <c r="P1708" s="48"/>
      <c r="Q1708" s="49"/>
      <c r="R1708" s="49"/>
      <c r="S1708" s="10"/>
      <c r="T1708" s="10"/>
      <c r="U1708" s="10"/>
      <c r="V1708" s="10"/>
      <c r="W1708" s="10"/>
      <c r="X1708" s="10"/>
      <c r="Y1708" s="10"/>
      <c r="Z1708" s="10"/>
      <c r="AA1708" s="10"/>
    </row>
    <row r="1709" hidden="1">
      <c r="A1709" s="47"/>
      <c r="B1709" s="47"/>
      <c r="C1709" s="48"/>
      <c r="D1709" s="48"/>
      <c r="E1709" s="48"/>
      <c r="F1709" s="48"/>
      <c r="G1709" s="48"/>
      <c r="H1709" s="49"/>
      <c r="I1709" s="49"/>
      <c r="J1709" s="49"/>
      <c r="K1709" s="49"/>
      <c r="L1709" s="49"/>
      <c r="M1709" s="49"/>
      <c r="N1709" s="49"/>
      <c r="O1709" s="48"/>
      <c r="P1709" s="48"/>
      <c r="Q1709" s="49"/>
      <c r="R1709" s="49"/>
      <c r="S1709" s="10"/>
      <c r="T1709" s="10"/>
      <c r="U1709" s="10"/>
      <c r="V1709" s="10"/>
      <c r="W1709" s="10"/>
      <c r="X1709" s="10"/>
      <c r="Y1709" s="10"/>
      <c r="Z1709" s="10"/>
      <c r="AA1709" s="10"/>
    </row>
    <row r="1710" hidden="1">
      <c r="A1710" s="47"/>
      <c r="B1710" s="47"/>
      <c r="C1710" s="48"/>
      <c r="D1710" s="48"/>
      <c r="E1710" s="48"/>
      <c r="F1710" s="48"/>
      <c r="G1710" s="48"/>
      <c r="H1710" s="49"/>
      <c r="I1710" s="49"/>
      <c r="J1710" s="49"/>
      <c r="K1710" s="49"/>
      <c r="L1710" s="49"/>
      <c r="M1710" s="49"/>
      <c r="N1710" s="49"/>
      <c r="O1710" s="48"/>
      <c r="P1710" s="48"/>
      <c r="Q1710" s="49"/>
      <c r="R1710" s="49"/>
      <c r="S1710" s="10"/>
      <c r="T1710" s="10"/>
      <c r="U1710" s="10"/>
      <c r="V1710" s="10"/>
      <c r="W1710" s="10"/>
      <c r="X1710" s="10"/>
      <c r="Y1710" s="10"/>
      <c r="Z1710" s="10"/>
      <c r="AA1710" s="10"/>
    </row>
    <row r="1711" hidden="1">
      <c r="A1711" s="47"/>
      <c r="B1711" s="47"/>
      <c r="C1711" s="48"/>
      <c r="D1711" s="48"/>
      <c r="E1711" s="48"/>
      <c r="F1711" s="48"/>
      <c r="G1711" s="48"/>
      <c r="H1711" s="49"/>
      <c r="I1711" s="49"/>
      <c r="J1711" s="49"/>
      <c r="K1711" s="49"/>
      <c r="L1711" s="49"/>
      <c r="M1711" s="49"/>
      <c r="N1711" s="49"/>
      <c r="O1711" s="48"/>
      <c r="P1711" s="48"/>
      <c r="Q1711" s="49"/>
      <c r="R1711" s="49"/>
      <c r="S1711" s="10"/>
      <c r="T1711" s="10"/>
      <c r="U1711" s="10"/>
      <c r="V1711" s="10"/>
      <c r="W1711" s="10"/>
      <c r="X1711" s="10"/>
      <c r="Y1711" s="10"/>
      <c r="Z1711" s="10"/>
      <c r="AA1711" s="10"/>
    </row>
    <row r="1712" hidden="1">
      <c r="A1712" s="47"/>
      <c r="B1712" s="47"/>
      <c r="C1712" s="48"/>
      <c r="D1712" s="48"/>
      <c r="E1712" s="48"/>
      <c r="F1712" s="48"/>
      <c r="G1712" s="48"/>
      <c r="H1712" s="49"/>
      <c r="I1712" s="49"/>
      <c r="J1712" s="49"/>
      <c r="K1712" s="49"/>
      <c r="L1712" s="49"/>
      <c r="M1712" s="49"/>
      <c r="N1712" s="49"/>
      <c r="O1712" s="48"/>
      <c r="P1712" s="48"/>
      <c r="Q1712" s="49"/>
      <c r="R1712" s="49"/>
      <c r="S1712" s="10"/>
      <c r="T1712" s="10"/>
      <c r="U1712" s="10"/>
      <c r="V1712" s="10"/>
      <c r="W1712" s="10"/>
      <c r="X1712" s="10"/>
      <c r="Y1712" s="10"/>
      <c r="Z1712" s="10"/>
      <c r="AA1712" s="10"/>
    </row>
    <row r="1713" hidden="1">
      <c r="A1713" s="47"/>
      <c r="B1713" s="47"/>
      <c r="C1713" s="48"/>
      <c r="D1713" s="48"/>
      <c r="E1713" s="48"/>
      <c r="F1713" s="48"/>
      <c r="G1713" s="48"/>
      <c r="H1713" s="49"/>
      <c r="I1713" s="49"/>
      <c r="J1713" s="49"/>
      <c r="K1713" s="49"/>
      <c r="L1713" s="49"/>
      <c r="M1713" s="49"/>
      <c r="N1713" s="49"/>
      <c r="O1713" s="48"/>
      <c r="P1713" s="48"/>
      <c r="Q1713" s="49"/>
      <c r="R1713" s="49"/>
      <c r="S1713" s="10"/>
      <c r="T1713" s="10"/>
      <c r="U1713" s="10"/>
      <c r="V1713" s="10"/>
      <c r="W1713" s="10"/>
      <c r="X1713" s="10"/>
      <c r="Y1713" s="10"/>
      <c r="Z1713" s="10"/>
      <c r="AA1713" s="10"/>
    </row>
    <row r="1714" hidden="1">
      <c r="A1714" s="47"/>
      <c r="B1714" s="47"/>
      <c r="C1714" s="48"/>
      <c r="D1714" s="48"/>
      <c r="E1714" s="48"/>
      <c r="F1714" s="48"/>
      <c r="G1714" s="48"/>
      <c r="H1714" s="49"/>
      <c r="I1714" s="49"/>
      <c r="J1714" s="49"/>
      <c r="K1714" s="49"/>
      <c r="L1714" s="49"/>
      <c r="M1714" s="49"/>
      <c r="N1714" s="49"/>
      <c r="O1714" s="48"/>
      <c r="P1714" s="48"/>
      <c r="Q1714" s="49"/>
      <c r="R1714" s="49"/>
      <c r="S1714" s="10"/>
      <c r="T1714" s="10"/>
      <c r="U1714" s="10"/>
      <c r="V1714" s="10"/>
      <c r="W1714" s="10"/>
      <c r="X1714" s="10"/>
      <c r="Y1714" s="10"/>
      <c r="Z1714" s="10"/>
      <c r="AA1714" s="10"/>
    </row>
    <row r="1715" hidden="1">
      <c r="A1715" s="47"/>
      <c r="B1715" s="47"/>
      <c r="C1715" s="48"/>
      <c r="D1715" s="48"/>
      <c r="E1715" s="48"/>
      <c r="F1715" s="48"/>
      <c r="G1715" s="48"/>
      <c r="H1715" s="49"/>
      <c r="I1715" s="49"/>
      <c r="J1715" s="49"/>
      <c r="K1715" s="49"/>
      <c r="L1715" s="49"/>
      <c r="M1715" s="49"/>
      <c r="N1715" s="49"/>
      <c r="O1715" s="48"/>
      <c r="P1715" s="48"/>
      <c r="Q1715" s="49"/>
      <c r="R1715" s="49"/>
      <c r="S1715" s="10"/>
      <c r="T1715" s="10"/>
      <c r="U1715" s="10"/>
      <c r="V1715" s="10"/>
      <c r="W1715" s="10"/>
      <c r="X1715" s="10"/>
      <c r="Y1715" s="10"/>
      <c r="Z1715" s="10"/>
      <c r="AA1715" s="10"/>
    </row>
    <row r="1716" hidden="1">
      <c r="A1716" s="47"/>
      <c r="B1716" s="47"/>
      <c r="C1716" s="48"/>
      <c r="D1716" s="48"/>
      <c r="E1716" s="48"/>
      <c r="F1716" s="48"/>
      <c r="G1716" s="48"/>
      <c r="H1716" s="49"/>
      <c r="I1716" s="49"/>
      <c r="J1716" s="49"/>
      <c r="K1716" s="49"/>
      <c r="L1716" s="49"/>
      <c r="M1716" s="49"/>
      <c r="N1716" s="49"/>
      <c r="O1716" s="48"/>
      <c r="P1716" s="48"/>
      <c r="Q1716" s="49"/>
      <c r="R1716" s="49"/>
      <c r="S1716" s="10"/>
      <c r="T1716" s="10"/>
      <c r="U1716" s="10"/>
      <c r="V1716" s="10"/>
      <c r="W1716" s="10"/>
      <c r="X1716" s="10"/>
      <c r="Y1716" s="10"/>
      <c r="Z1716" s="10"/>
      <c r="AA1716" s="10"/>
    </row>
    <row r="1717" hidden="1">
      <c r="A1717" s="47"/>
      <c r="B1717" s="47"/>
      <c r="C1717" s="48"/>
      <c r="D1717" s="48"/>
      <c r="E1717" s="48"/>
      <c r="F1717" s="48"/>
      <c r="G1717" s="48"/>
      <c r="H1717" s="49"/>
      <c r="I1717" s="49"/>
      <c r="J1717" s="49"/>
      <c r="K1717" s="49"/>
      <c r="L1717" s="49"/>
      <c r="M1717" s="49"/>
      <c r="N1717" s="49"/>
      <c r="O1717" s="48"/>
      <c r="P1717" s="48"/>
      <c r="Q1717" s="49"/>
      <c r="R1717" s="49"/>
      <c r="S1717" s="10"/>
      <c r="T1717" s="10"/>
      <c r="U1717" s="10"/>
      <c r="V1717" s="10"/>
      <c r="W1717" s="10"/>
      <c r="X1717" s="10"/>
      <c r="Y1717" s="10"/>
      <c r="Z1717" s="10"/>
      <c r="AA1717" s="10"/>
    </row>
    <row r="1718" hidden="1">
      <c r="A1718" s="47"/>
      <c r="B1718" s="47"/>
      <c r="C1718" s="48"/>
      <c r="D1718" s="48"/>
      <c r="E1718" s="48"/>
      <c r="F1718" s="48"/>
      <c r="G1718" s="48"/>
      <c r="H1718" s="49"/>
      <c r="I1718" s="49"/>
      <c r="J1718" s="49"/>
      <c r="K1718" s="49"/>
      <c r="L1718" s="49"/>
      <c r="M1718" s="49"/>
      <c r="N1718" s="49"/>
      <c r="O1718" s="48"/>
      <c r="P1718" s="48"/>
      <c r="Q1718" s="49"/>
      <c r="R1718" s="49"/>
      <c r="S1718" s="10"/>
      <c r="T1718" s="10"/>
      <c r="U1718" s="10"/>
      <c r="V1718" s="10"/>
      <c r="W1718" s="10"/>
      <c r="X1718" s="10"/>
      <c r="Y1718" s="10"/>
      <c r="Z1718" s="10"/>
      <c r="AA1718" s="10"/>
    </row>
    <row r="1719" hidden="1">
      <c r="A1719" s="47"/>
      <c r="B1719" s="47"/>
      <c r="C1719" s="48"/>
      <c r="D1719" s="48"/>
      <c r="E1719" s="48"/>
      <c r="F1719" s="48"/>
      <c r="G1719" s="48"/>
      <c r="H1719" s="49"/>
      <c r="I1719" s="49"/>
      <c r="J1719" s="49"/>
      <c r="K1719" s="49"/>
      <c r="L1719" s="49"/>
      <c r="M1719" s="49"/>
      <c r="N1719" s="49"/>
      <c r="O1719" s="48"/>
      <c r="P1719" s="48"/>
      <c r="Q1719" s="49"/>
      <c r="R1719" s="49"/>
      <c r="S1719" s="10"/>
      <c r="T1719" s="10"/>
      <c r="U1719" s="10"/>
      <c r="V1719" s="10"/>
      <c r="W1719" s="10"/>
      <c r="X1719" s="10"/>
      <c r="Y1719" s="10"/>
      <c r="Z1719" s="10"/>
      <c r="AA1719" s="10"/>
    </row>
    <row r="1720" hidden="1">
      <c r="A1720" s="47"/>
      <c r="B1720" s="47"/>
      <c r="C1720" s="48"/>
      <c r="D1720" s="48"/>
      <c r="E1720" s="48"/>
      <c r="F1720" s="48"/>
      <c r="G1720" s="48"/>
      <c r="H1720" s="49"/>
      <c r="I1720" s="49"/>
      <c r="J1720" s="49"/>
      <c r="K1720" s="49"/>
      <c r="L1720" s="49"/>
      <c r="M1720" s="49"/>
      <c r="N1720" s="49"/>
      <c r="O1720" s="48"/>
      <c r="P1720" s="48"/>
      <c r="Q1720" s="49"/>
      <c r="R1720" s="49"/>
      <c r="S1720" s="10"/>
      <c r="T1720" s="10"/>
      <c r="U1720" s="10"/>
      <c r="V1720" s="10"/>
      <c r="W1720" s="10"/>
      <c r="X1720" s="10"/>
      <c r="Y1720" s="10"/>
      <c r="Z1720" s="10"/>
      <c r="AA1720" s="10"/>
    </row>
    <row r="1721" hidden="1">
      <c r="A1721" s="47"/>
      <c r="B1721" s="47"/>
      <c r="C1721" s="48"/>
      <c r="D1721" s="48"/>
      <c r="E1721" s="48"/>
      <c r="F1721" s="48"/>
      <c r="G1721" s="48"/>
      <c r="H1721" s="49"/>
      <c r="I1721" s="49"/>
      <c r="J1721" s="49"/>
      <c r="K1721" s="49"/>
      <c r="L1721" s="49"/>
      <c r="M1721" s="49"/>
      <c r="N1721" s="49"/>
      <c r="O1721" s="48"/>
      <c r="P1721" s="48"/>
      <c r="Q1721" s="49"/>
      <c r="R1721" s="49"/>
      <c r="S1721" s="10"/>
      <c r="T1721" s="10"/>
      <c r="U1721" s="10"/>
      <c r="V1721" s="10"/>
      <c r="W1721" s="10"/>
      <c r="X1721" s="10"/>
      <c r="Y1721" s="10"/>
      <c r="Z1721" s="10"/>
      <c r="AA1721" s="10"/>
    </row>
    <row r="1722" hidden="1">
      <c r="A1722" s="47"/>
      <c r="B1722" s="47"/>
      <c r="C1722" s="48"/>
      <c r="D1722" s="48"/>
      <c r="E1722" s="48"/>
      <c r="F1722" s="48"/>
      <c r="G1722" s="48"/>
      <c r="H1722" s="49"/>
      <c r="I1722" s="49"/>
      <c r="J1722" s="49"/>
      <c r="K1722" s="49"/>
      <c r="L1722" s="49"/>
      <c r="M1722" s="49"/>
      <c r="N1722" s="49"/>
      <c r="O1722" s="48"/>
      <c r="P1722" s="48"/>
      <c r="Q1722" s="49"/>
      <c r="R1722" s="49"/>
      <c r="S1722" s="10"/>
      <c r="T1722" s="10"/>
      <c r="U1722" s="10"/>
      <c r="V1722" s="10"/>
      <c r="W1722" s="10"/>
      <c r="X1722" s="10"/>
      <c r="Y1722" s="10"/>
      <c r="Z1722" s="10"/>
      <c r="AA1722" s="10"/>
    </row>
    <row r="1723" hidden="1">
      <c r="A1723" s="47"/>
      <c r="B1723" s="47"/>
      <c r="C1723" s="48"/>
      <c r="D1723" s="48"/>
      <c r="E1723" s="48"/>
      <c r="F1723" s="48"/>
      <c r="G1723" s="48"/>
      <c r="H1723" s="49"/>
      <c r="I1723" s="49"/>
      <c r="J1723" s="49"/>
      <c r="K1723" s="49"/>
      <c r="L1723" s="49"/>
      <c r="M1723" s="49"/>
      <c r="N1723" s="49"/>
      <c r="O1723" s="48"/>
      <c r="P1723" s="48"/>
      <c r="Q1723" s="49"/>
      <c r="R1723" s="49"/>
      <c r="S1723" s="10"/>
      <c r="T1723" s="10"/>
      <c r="U1723" s="10"/>
      <c r="V1723" s="10"/>
      <c r="W1723" s="10"/>
      <c r="X1723" s="10"/>
      <c r="Y1723" s="10"/>
      <c r="Z1723" s="10"/>
      <c r="AA1723" s="10"/>
    </row>
    <row r="1724" hidden="1">
      <c r="A1724" s="47"/>
      <c r="B1724" s="47"/>
      <c r="C1724" s="48"/>
      <c r="D1724" s="48"/>
      <c r="E1724" s="48"/>
      <c r="F1724" s="48"/>
      <c r="G1724" s="48"/>
      <c r="H1724" s="49"/>
      <c r="I1724" s="49"/>
      <c r="J1724" s="49"/>
      <c r="K1724" s="49"/>
      <c r="L1724" s="49"/>
      <c r="M1724" s="49"/>
      <c r="N1724" s="49"/>
      <c r="O1724" s="48"/>
      <c r="P1724" s="48"/>
      <c r="Q1724" s="49"/>
      <c r="R1724" s="49"/>
      <c r="S1724" s="10"/>
      <c r="T1724" s="10"/>
      <c r="U1724" s="10"/>
      <c r="V1724" s="10"/>
      <c r="W1724" s="10"/>
      <c r="X1724" s="10"/>
      <c r="Y1724" s="10"/>
      <c r="Z1724" s="10"/>
      <c r="AA1724" s="10"/>
    </row>
    <row r="1725" hidden="1">
      <c r="A1725" s="47"/>
      <c r="B1725" s="47"/>
      <c r="C1725" s="48"/>
      <c r="D1725" s="48"/>
      <c r="E1725" s="48"/>
      <c r="F1725" s="48"/>
      <c r="G1725" s="48"/>
      <c r="H1725" s="49"/>
      <c r="I1725" s="49"/>
      <c r="J1725" s="49"/>
      <c r="K1725" s="49"/>
      <c r="L1725" s="49"/>
      <c r="M1725" s="49"/>
      <c r="N1725" s="49"/>
      <c r="O1725" s="48"/>
      <c r="P1725" s="48"/>
      <c r="Q1725" s="49"/>
      <c r="R1725" s="49"/>
      <c r="S1725" s="10"/>
      <c r="T1725" s="10"/>
      <c r="U1725" s="10"/>
      <c r="V1725" s="10"/>
      <c r="W1725" s="10"/>
      <c r="X1725" s="10"/>
      <c r="Y1725" s="10"/>
      <c r="Z1725" s="10"/>
      <c r="AA1725" s="10"/>
    </row>
    <row r="1726" hidden="1">
      <c r="A1726" s="47"/>
      <c r="B1726" s="47"/>
      <c r="C1726" s="48"/>
      <c r="D1726" s="48"/>
      <c r="E1726" s="48"/>
      <c r="F1726" s="48"/>
      <c r="G1726" s="48"/>
      <c r="H1726" s="49"/>
      <c r="I1726" s="49"/>
      <c r="J1726" s="49"/>
      <c r="K1726" s="49"/>
      <c r="L1726" s="49"/>
      <c r="M1726" s="49"/>
      <c r="N1726" s="49"/>
      <c r="O1726" s="48"/>
      <c r="P1726" s="48"/>
      <c r="Q1726" s="49"/>
      <c r="R1726" s="49"/>
      <c r="S1726" s="10"/>
      <c r="T1726" s="10"/>
      <c r="U1726" s="10"/>
      <c r="V1726" s="10"/>
      <c r="W1726" s="10"/>
      <c r="X1726" s="10"/>
      <c r="Y1726" s="10"/>
      <c r="Z1726" s="10"/>
      <c r="AA1726" s="10"/>
    </row>
    <row r="1727" hidden="1">
      <c r="A1727" s="47"/>
      <c r="B1727" s="47"/>
      <c r="C1727" s="48"/>
      <c r="D1727" s="48"/>
      <c r="E1727" s="48"/>
      <c r="F1727" s="48"/>
      <c r="G1727" s="48"/>
      <c r="H1727" s="49"/>
      <c r="I1727" s="49"/>
      <c r="J1727" s="49"/>
      <c r="K1727" s="49"/>
      <c r="L1727" s="49"/>
      <c r="M1727" s="49"/>
      <c r="N1727" s="49"/>
      <c r="O1727" s="48"/>
      <c r="P1727" s="48"/>
      <c r="Q1727" s="49"/>
      <c r="R1727" s="49"/>
      <c r="S1727" s="10"/>
      <c r="T1727" s="10"/>
      <c r="U1727" s="10"/>
      <c r="V1727" s="10"/>
      <c r="W1727" s="10"/>
      <c r="X1727" s="10"/>
      <c r="Y1727" s="10"/>
      <c r="Z1727" s="10"/>
      <c r="AA1727" s="10"/>
    </row>
    <row r="1728" hidden="1">
      <c r="A1728" s="47"/>
      <c r="B1728" s="47"/>
      <c r="C1728" s="48"/>
      <c r="D1728" s="48"/>
      <c r="E1728" s="48"/>
      <c r="F1728" s="48"/>
      <c r="G1728" s="48"/>
      <c r="H1728" s="49"/>
      <c r="I1728" s="49"/>
      <c r="J1728" s="49"/>
      <c r="K1728" s="49"/>
      <c r="L1728" s="49"/>
      <c r="M1728" s="49"/>
      <c r="N1728" s="49"/>
      <c r="O1728" s="48"/>
      <c r="P1728" s="48"/>
      <c r="Q1728" s="49"/>
      <c r="R1728" s="49"/>
      <c r="S1728" s="10"/>
      <c r="T1728" s="10"/>
      <c r="U1728" s="10"/>
      <c r="V1728" s="10"/>
      <c r="W1728" s="10"/>
      <c r="X1728" s="10"/>
      <c r="Y1728" s="10"/>
      <c r="Z1728" s="10"/>
      <c r="AA1728" s="10"/>
    </row>
    <row r="1729" hidden="1">
      <c r="A1729" s="47"/>
      <c r="B1729" s="47"/>
      <c r="C1729" s="48"/>
      <c r="D1729" s="48"/>
      <c r="E1729" s="48"/>
      <c r="F1729" s="48"/>
      <c r="G1729" s="48"/>
      <c r="H1729" s="49"/>
      <c r="I1729" s="49"/>
      <c r="J1729" s="49"/>
      <c r="K1729" s="49"/>
      <c r="L1729" s="49"/>
      <c r="M1729" s="49"/>
      <c r="N1729" s="49"/>
      <c r="O1729" s="48"/>
      <c r="P1729" s="48"/>
      <c r="Q1729" s="49"/>
      <c r="R1729" s="49"/>
      <c r="S1729" s="10"/>
      <c r="T1729" s="10"/>
      <c r="U1729" s="10"/>
      <c r="V1729" s="10"/>
      <c r="W1729" s="10"/>
      <c r="X1729" s="10"/>
      <c r="Y1729" s="10"/>
      <c r="Z1729" s="10"/>
      <c r="AA1729" s="10"/>
    </row>
    <row r="1730" hidden="1">
      <c r="A1730" s="47"/>
      <c r="B1730" s="47"/>
      <c r="C1730" s="48"/>
      <c r="D1730" s="48"/>
      <c r="E1730" s="48"/>
      <c r="F1730" s="48"/>
      <c r="G1730" s="48"/>
      <c r="H1730" s="49"/>
      <c r="I1730" s="49"/>
      <c r="J1730" s="49"/>
      <c r="K1730" s="49"/>
      <c r="L1730" s="49"/>
      <c r="M1730" s="49"/>
      <c r="N1730" s="49"/>
      <c r="O1730" s="48"/>
      <c r="P1730" s="48"/>
      <c r="Q1730" s="49"/>
      <c r="R1730" s="49"/>
      <c r="S1730" s="10"/>
      <c r="T1730" s="10"/>
      <c r="U1730" s="10"/>
      <c r="V1730" s="10"/>
      <c r="W1730" s="10"/>
      <c r="X1730" s="10"/>
      <c r="Y1730" s="10"/>
      <c r="Z1730" s="10"/>
      <c r="AA1730" s="10"/>
    </row>
    <row r="1731" hidden="1">
      <c r="A1731" s="47"/>
      <c r="B1731" s="47"/>
      <c r="C1731" s="48"/>
      <c r="D1731" s="48"/>
      <c r="E1731" s="48"/>
      <c r="F1731" s="48"/>
      <c r="G1731" s="48"/>
      <c r="H1731" s="49"/>
      <c r="I1731" s="49"/>
      <c r="J1731" s="49"/>
      <c r="K1731" s="49"/>
      <c r="L1731" s="49"/>
      <c r="M1731" s="49"/>
      <c r="N1731" s="49"/>
      <c r="O1731" s="48"/>
      <c r="P1731" s="48"/>
      <c r="Q1731" s="49"/>
      <c r="R1731" s="49"/>
      <c r="S1731" s="10"/>
      <c r="T1731" s="10"/>
      <c r="U1731" s="10"/>
      <c r="V1731" s="10"/>
      <c r="W1731" s="10"/>
      <c r="X1731" s="10"/>
      <c r="Y1731" s="10"/>
      <c r="Z1731" s="10"/>
      <c r="AA1731" s="10"/>
    </row>
    <row r="1732" hidden="1">
      <c r="A1732" s="47"/>
      <c r="B1732" s="47"/>
      <c r="C1732" s="48"/>
      <c r="D1732" s="48"/>
      <c r="E1732" s="48"/>
      <c r="F1732" s="48"/>
      <c r="G1732" s="48"/>
      <c r="H1732" s="49"/>
      <c r="I1732" s="49"/>
      <c r="J1732" s="49"/>
      <c r="K1732" s="49"/>
      <c r="L1732" s="49"/>
      <c r="M1732" s="49"/>
      <c r="N1732" s="49"/>
      <c r="O1732" s="48"/>
      <c r="P1732" s="48"/>
      <c r="Q1732" s="49"/>
      <c r="R1732" s="49"/>
      <c r="S1732" s="10"/>
      <c r="T1732" s="10"/>
      <c r="U1732" s="10"/>
      <c r="V1732" s="10"/>
      <c r="W1732" s="10"/>
      <c r="X1732" s="10"/>
      <c r="Y1732" s="10"/>
      <c r="Z1732" s="10"/>
      <c r="AA1732" s="10"/>
    </row>
    <row r="1733" hidden="1">
      <c r="A1733" s="47"/>
      <c r="B1733" s="47"/>
      <c r="C1733" s="48"/>
      <c r="D1733" s="48"/>
      <c r="E1733" s="48"/>
      <c r="F1733" s="48"/>
      <c r="G1733" s="48"/>
      <c r="H1733" s="49"/>
      <c r="I1733" s="49"/>
      <c r="J1733" s="49"/>
      <c r="K1733" s="49"/>
      <c r="L1733" s="49"/>
      <c r="M1733" s="49"/>
      <c r="N1733" s="49"/>
      <c r="O1733" s="48"/>
      <c r="P1733" s="48"/>
      <c r="Q1733" s="49"/>
      <c r="R1733" s="49"/>
      <c r="S1733" s="10"/>
      <c r="T1733" s="10"/>
      <c r="U1733" s="10"/>
      <c r="V1733" s="10"/>
      <c r="W1733" s="10"/>
      <c r="X1733" s="10"/>
      <c r="Y1733" s="10"/>
      <c r="Z1733" s="10"/>
      <c r="AA1733" s="10"/>
    </row>
    <row r="1734" hidden="1">
      <c r="A1734" s="47"/>
      <c r="B1734" s="47"/>
      <c r="C1734" s="48"/>
      <c r="D1734" s="48"/>
      <c r="E1734" s="48"/>
      <c r="F1734" s="48"/>
      <c r="G1734" s="48"/>
      <c r="H1734" s="49"/>
      <c r="I1734" s="49"/>
      <c r="J1734" s="49"/>
      <c r="K1734" s="49"/>
      <c r="L1734" s="49"/>
      <c r="M1734" s="49"/>
      <c r="N1734" s="49"/>
      <c r="O1734" s="48"/>
      <c r="P1734" s="48"/>
      <c r="Q1734" s="49"/>
      <c r="R1734" s="49"/>
      <c r="S1734" s="10"/>
      <c r="T1734" s="10"/>
      <c r="U1734" s="10"/>
      <c r="V1734" s="10"/>
      <c r="W1734" s="10"/>
      <c r="X1734" s="10"/>
      <c r="Y1734" s="10"/>
      <c r="Z1734" s="10"/>
      <c r="AA1734" s="10"/>
    </row>
    <row r="1735" hidden="1">
      <c r="A1735" s="47"/>
      <c r="B1735" s="47"/>
      <c r="C1735" s="48"/>
      <c r="D1735" s="48"/>
      <c r="E1735" s="48"/>
      <c r="F1735" s="48"/>
      <c r="G1735" s="48"/>
      <c r="H1735" s="49"/>
      <c r="I1735" s="49"/>
      <c r="J1735" s="49"/>
      <c r="K1735" s="49"/>
      <c r="L1735" s="49"/>
      <c r="M1735" s="49"/>
      <c r="N1735" s="49"/>
      <c r="O1735" s="48"/>
      <c r="P1735" s="48"/>
      <c r="Q1735" s="49"/>
      <c r="R1735" s="49"/>
      <c r="S1735" s="10"/>
      <c r="T1735" s="10"/>
      <c r="U1735" s="10"/>
      <c r="V1735" s="10"/>
      <c r="W1735" s="10"/>
      <c r="X1735" s="10"/>
      <c r="Y1735" s="10"/>
      <c r="Z1735" s="10"/>
      <c r="AA1735" s="10"/>
    </row>
    <row r="1736" hidden="1">
      <c r="A1736" s="47"/>
      <c r="B1736" s="47"/>
      <c r="C1736" s="48"/>
      <c r="D1736" s="48"/>
      <c r="E1736" s="48"/>
      <c r="F1736" s="48"/>
      <c r="G1736" s="48"/>
      <c r="H1736" s="49"/>
      <c r="I1736" s="49"/>
      <c r="J1736" s="49"/>
      <c r="K1736" s="49"/>
      <c r="L1736" s="49"/>
      <c r="M1736" s="49"/>
      <c r="N1736" s="49"/>
      <c r="O1736" s="48"/>
      <c r="P1736" s="48"/>
      <c r="Q1736" s="49"/>
      <c r="R1736" s="49"/>
      <c r="S1736" s="10"/>
      <c r="T1736" s="10"/>
      <c r="U1736" s="10"/>
      <c r="V1736" s="10"/>
      <c r="W1736" s="10"/>
      <c r="X1736" s="10"/>
      <c r="Y1736" s="10"/>
      <c r="Z1736" s="10"/>
      <c r="AA1736" s="10"/>
    </row>
    <row r="1737" hidden="1">
      <c r="A1737" s="47"/>
      <c r="B1737" s="47"/>
      <c r="C1737" s="48"/>
      <c r="D1737" s="48"/>
      <c r="E1737" s="48"/>
      <c r="F1737" s="48"/>
      <c r="G1737" s="48"/>
      <c r="H1737" s="49"/>
      <c r="I1737" s="49"/>
      <c r="J1737" s="49"/>
      <c r="K1737" s="49"/>
      <c r="L1737" s="49"/>
      <c r="M1737" s="49"/>
      <c r="N1737" s="49"/>
      <c r="O1737" s="48"/>
      <c r="P1737" s="48"/>
      <c r="Q1737" s="49"/>
      <c r="R1737" s="49"/>
      <c r="S1737" s="10"/>
      <c r="T1737" s="10"/>
      <c r="U1737" s="10"/>
      <c r="V1737" s="10"/>
      <c r="W1737" s="10"/>
      <c r="X1737" s="10"/>
      <c r="Y1737" s="10"/>
      <c r="Z1737" s="10"/>
      <c r="AA1737" s="10"/>
    </row>
    <row r="1738" hidden="1">
      <c r="A1738" s="47"/>
      <c r="B1738" s="47"/>
      <c r="C1738" s="48"/>
      <c r="D1738" s="48"/>
      <c r="E1738" s="48"/>
      <c r="F1738" s="48"/>
      <c r="G1738" s="48"/>
      <c r="H1738" s="49"/>
      <c r="I1738" s="49"/>
      <c r="J1738" s="49"/>
      <c r="K1738" s="49"/>
      <c r="L1738" s="49"/>
      <c r="M1738" s="49"/>
      <c r="N1738" s="49"/>
      <c r="O1738" s="48"/>
      <c r="P1738" s="48"/>
      <c r="Q1738" s="49"/>
      <c r="R1738" s="49"/>
      <c r="S1738" s="10"/>
      <c r="T1738" s="10"/>
      <c r="U1738" s="10"/>
      <c r="V1738" s="10"/>
      <c r="W1738" s="10"/>
      <c r="X1738" s="10"/>
      <c r="Y1738" s="10"/>
      <c r="Z1738" s="10"/>
      <c r="AA1738" s="10"/>
    </row>
    <row r="1739" hidden="1">
      <c r="A1739" s="47"/>
      <c r="B1739" s="47"/>
      <c r="C1739" s="48"/>
      <c r="D1739" s="48"/>
      <c r="E1739" s="48"/>
      <c r="F1739" s="48"/>
      <c r="G1739" s="48"/>
      <c r="H1739" s="49"/>
      <c r="I1739" s="49"/>
      <c r="J1739" s="49"/>
      <c r="K1739" s="49"/>
      <c r="L1739" s="49"/>
      <c r="M1739" s="49"/>
      <c r="N1739" s="49"/>
      <c r="O1739" s="48"/>
      <c r="P1739" s="48"/>
      <c r="Q1739" s="49"/>
      <c r="R1739" s="49"/>
      <c r="S1739" s="10"/>
      <c r="T1739" s="10"/>
      <c r="U1739" s="10"/>
      <c r="V1739" s="10"/>
      <c r="W1739" s="10"/>
      <c r="X1739" s="10"/>
      <c r="Y1739" s="10"/>
      <c r="Z1739" s="10"/>
      <c r="AA1739" s="10"/>
    </row>
    <row r="1740" hidden="1">
      <c r="A1740" s="47"/>
      <c r="B1740" s="47"/>
      <c r="C1740" s="48"/>
      <c r="D1740" s="48"/>
      <c r="E1740" s="48"/>
      <c r="F1740" s="48"/>
      <c r="G1740" s="48"/>
      <c r="H1740" s="49"/>
      <c r="I1740" s="49"/>
      <c r="J1740" s="49"/>
      <c r="K1740" s="49"/>
      <c r="L1740" s="49"/>
      <c r="M1740" s="49"/>
      <c r="N1740" s="49"/>
      <c r="O1740" s="48"/>
      <c r="P1740" s="48"/>
      <c r="Q1740" s="49"/>
      <c r="R1740" s="49"/>
      <c r="S1740" s="10"/>
      <c r="T1740" s="10"/>
      <c r="U1740" s="10"/>
      <c r="V1740" s="10"/>
      <c r="W1740" s="10"/>
      <c r="X1740" s="10"/>
      <c r="Y1740" s="10"/>
      <c r="Z1740" s="10"/>
      <c r="AA1740" s="10"/>
    </row>
    <row r="1741" hidden="1">
      <c r="A1741" s="47"/>
      <c r="B1741" s="47"/>
      <c r="C1741" s="48"/>
      <c r="D1741" s="48"/>
      <c r="E1741" s="48"/>
      <c r="F1741" s="48"/>
      <c r="G1741" s="48"/>
      <c r="H1741" s="49"/>
      <c r="I1741" s="49"/>
      <c r="J1741" s="49"/>
      <c r="K1741" s="49"/>
      <c r="L1741" s="49"/>
      <c r="M1741" s="49"/>
      <c r="N1741" s="49"/>
      <c r="O1741" s="48"/>
      <c r="P1741" s="48"/>
      <c r="Q1741" s="49"/>
      <c r="R1741" s="49"/>
      <c r="S1741" s="10"/>
      <c r="T1741" s="10"/>
      <c r="U1741" s="10"/>
      <c r="V1741" s="10"/>
      <c r="W1741" s="10"/>
      <c r="X1741" s="10"/>
      <c r="Y1741" s="10"/>
      <c r="Z1741" s="10"/>
      <c r="AA1741" s="10"/>
    </row>
    <row r="1742" hidden="1">
      <c r="A1742" s="47"/>
      <c r="B1742" s="47"/>
      <c r="C1742" s="48"/>
      <c r="D1742" s="48"/>
      <c r="E1742" s="48"/>
      <c r="F1742" s="48"/>
      <c r="G1742" s="48"/>
      <c r="H1742" s="49"/>
      <c r="I1742" s="49"/>
      <c r="J1742" s="49"/>
      <c r="K1742" s="49"/>
      <c r="L1742" s="49"/>
      <c r="M1742" s="49"/>
      <c r="N1742" s="49"/>
      <c r="O1742" s="48"/>
      <c r="P1742" s="48"/>
      <c r="Q1742" s="49"/>
      <c r="R1742" s="49"/>
      <c r="S1742" s="10"/>
      <c r="T1742" s="10"/>
      <c r="U1742" s="10"/>
      <c r="V1742" s="10"/>
      <c r="W1742" s="10"/>
      <c r="X1742" s="10"/>
      <c r="Y1742" s="10"/>
      <c r="Z1742" s="10"/>
      <c r="AA1742" s="10"/>
    </row>
    <row r="1743" hidden="1">
      <c r="A1743" s="47"/>
      <c r="B1743" s="47"/>
      <c r="C1743" s="48"/>
      <c r="D1743" s="48"/>
      <c r="E1743" s="48"/>
      <c r="F1743" s="48"/>
      <c r="G1743" s="48"/>
      <c r="H1743" s="49"/>
      <c r="I1743" s="49"/>
      <c r="J1743" s="49"/>
      <c r="K1743" s="49"/>
      <c r="L1743" s="49"/>
      <c r="M1743" s="49"/>
      <c r="N1743" s="49"/>
      <c r="O1743" s="48"/>
      <c r="P1743" s="48"/>
      <c r="Q1743" s="49"/>
      <c r="R1743" s="49"/>
      <c r="S1743" s="10"/>
      <c r="T1743" s="10"/>
      <c r="U1743" s="10"/>
      <c r="V1743" s="10"/>
      <c r="W1743" s="10"/>
      <c r="X1743" s="10"/>
      <c r="Y1743" s="10"/>
      <c r="Z1743" s="10"/>
      <c r="AA1743" s="10"/>
    </row>
    <row r="1744" hidden="1">
      <c r="A1744" s="47"/>
      <c r="B1744" s="47"/>
      <c r="C1744" s="48"/>
      <c r="D1744" s="48"/>
      <c r="E1744" s="48"/>
      <c r="F1744" s="48"/>
      <c r="G1744" s="48"/>
      <c r="H1744" s="49"/>
      <c r="I1744" s="49"/>
      <c r="J1744" s="49"/>
      <c r="K1744" s="49"/>
      <c r="L1744" s="49"/>
      <c r="M1744" s="49"/>
      <c r="N1744" s="49"/>
      <c r="O1744" s="48"/>
      <c r="P1744" s="48"/>
      <c r="Q1744" s="49"/>
      <c r="R1744" s="49"/>
      <c r="S1744" s="10"/>
      <c r="T1744" s="10"/>
      <c r="U1744" s="10"/>
      <c r="V1744" s="10"/>
      <c r="W1744" s="10"/>
      <c r="X1744" s="10"/>
      <c r="Y1744" s="10"/>
      <c r="Z1744" s="10"/>
      <c r="AA1744" s="10"/>
    </row>
    <row r="1745" hidden="1">
      <c r="A1745" s="47"/>
      <c r="B1745" s="47"/>
      <c r="C1745" s="48"/>
      <c r="D1745" s="48"/>
      <c r="E1745" s="48"/>
      <c r="F1745" s="48"/>
      <c r="G1745" s="48"/>
      <c r="H1745" s="49"/>
      <c r="I1745" s="49"/>
      <c r="J1745" s="49"/>
      <c r="K1745" s="49"/>
      <c r="L1745" s="49"/>
      <c r="M1745" s="49"/>
      <c r="N1745" s="49"/>
      <c r="O1745" s="48"/>
      <c r="P1745" s="48"/>
      <c r="Q1745" s="49"/>
      <c r="R1745" s="49"/>
      <c r="S1745" s="10"/>
      <c r="T1745" s="10"/>
      <c r="U1745" s="10"/>
      <c r="V1745" s="10"/>
      <c r="W1745" s="10"/>
      <c r="X1745" s="10"/>
      <c r="Y1745" s="10"/>
      <c r="Z1745" s="10"/>
      <c r="AA1745" s="10"/>
    </row>
    <row r="1746" hidden="1">
      <c r="A1746" s="47"/>
      <c r="B1746" s="47"/>
      <c r="C1746" s="48"/>
      <c r="D1746" s="48"/>
      <c r="E1746" s="48"/>
      <c r="F1746" s="48"/>
      <c r="G1746" s="48"/>
      <c r="H1746" s="49"/>
      <c r="I1746" s="49"/>
      <c r="J1746" s="49"/>
      <c r="K1746" s="49"/>
      <c r="L1746" s="49"/>
      <c r="M1746" s="49"/>
      <c r="N1746" s="49"/>
      <c r="O1746" s="48"/>
      <c r="P1746" s="48"/>
      <c r="Q1746" s="49"/>
      <c r="R1746" s="49"/>
      <c r="S1746" s="10"/>
      <c r="T1746" s="10"/>
      <c r="U1746" s="10"/>
      <c r="V1746" s="10"/>
      <c r="W1746" s="10"/>
      <c r="X1746" s="10"/>
      <c r="Y1746" s="10"/>
      <c r="Z1746" s="10"/>
      <c r="AA1746" s="10"/>
    </row>
    <row r="1747" hidden="1">
      <c r="A1747" s="47"/>
      <c r="B1747" s="47"/>
      <c r="C1747" s="48"/>
      <c r="D1747" s="48"/>
      <c r="E1747" s="48"/>
      <c r="F1747" s="48"/>
      <c r="G1747" s="48"/>
      <c r="H1747" s="49"/>
      <c r="I1747" s="49"/>
      <c r="J1747" s="49"/>
      <c r="K1747" s="49"/>
      <c r="L1747" s="49"/>
      <c r="M1747" s="49"/>
      <c r="N1747" s="49"/>
      <c r="O1747" s="48"/>
      <c r="P1747" s="48"/>
      <c r="Q1747" s="49"/>
      <c r="R1747" s="49"/>
      <c r="S1747" s="10"/>
      <c r="T1747" s="10"/>
      <c r="U1747" s="10"/>
      <c r="V1747" s="10"/>
      <c r="W1747" s="10"/>
      <c r="X1747" s="10"/>
      <c r="Y1747" s="10"/>
      <c r="Z1747" s="10"/>
      <c r="AA1747" s="10"/>
    </row>
    <row r="1748" hidden="1">
      <c r="A1748" s="47"/>
      <c r="B1748" s="47"/>
      <c r="C1748" s="48"/>
      <c r="D1748" s="48"/>
      <c r="E1748" s="48"/>
      <c r="F1748" s="48"/>
      <c r="G1748" s="48"/>
      <c r="H1748" s="49"/>
      <c r="I1748" s="49"/>
      <c r="J1748" s="49"/>
      <c r="K1748" s="49"/>
      <c r="L1748" s="49"/>
      <c r="M1748" s="49"/>
      <c r="N1748" s="49"/>
      <c r="O1748" s="48"/>
      <c r="P1748" s="48"/>
      <c r="Q1748" s="49"/>
      <c r="R1748" s="49"/>
      <c r="S1748" s="10"/>
      <c r="T1748" s="10"/>
      <c r="U1748" s="10"/>
      <c r="V1748" s="10"/>
      <c r="W1748" s="10"/>
      <c r="X1748" s="10"/>
      <c r="Y1748" s="10"/>
      <c r="Z1748" s="10"/>
      <c r="AA1748" s="10"/>
    </row>
    <row r="1749" hidden="1">
      <c r="A1749" s="47"/>
      <c r="B1749" s="47"/>
      <c r="C1749" s="48"/>
      <c r="D1749" s="48"/>
      <c r="E1749" s="48"/>
      <c r="F1749" s="48"/>
      <c r="G1749" s="48"/>
      <c r="H1749" s="49"/>
      <c r="I1749" s="49"/>
      <c r="J1749" s="49"/>
      <c r="K1749" s="49"/>
      <c r="L1749" s="49"/>
      <c r="M1749" s="49"/>
      <c r="N1749" s="49"/>
      <c r="O1749" s="48"/>
      <c r="P1749" s="48"/>
      <c r="Q1749" s="49"/>
      <c r="R1749" s="49"/>
      <c r="S1749" s="10"/>
      <c r="T1749" s="10"/>
      <c r="U1749" s="10"/>
      <c r="V1749" s="10"/>
      <c r="W1749" s="10"/>
      <c r="X1749" s="10"/>
      <c r="Y1749" s="10"/>
      <c r="Z1749" s="10"/>
      <c r="AA1749" s="10"/>
    </row>
    <row r="1750" hidden="1">
      <c r="A1750" s="47"/>
      <c r="B1750" s="47"/>
      <c r="C1750" s="48"/>
      <c r="D1750" s="48"/>
      <c r="E1750" s="48"/>
      <c r="F1750" s="48"/>
      <c r="G1750" s="48"/>
      <c r="H1750" s="49"/>
      <c r="I1750" s="49"/>
      <c r="J1750" s="49"/>
      <c r="K1750" s="49"/>
      <c r="L1750" s="49"/>
      <c r="M1750" s="49"/>
      <c r="N1750" s="49"/>
      <c r="O1750" s="48"/>
      <c r="P1750" s="48"/>
      <c r="Q1750" s="49"/>
      <c r="R1750" s="49"/>
      <c r="S1750" s="10"/>
      <c r="T1750" s="10"/>
      <c r="U1750" s="10"/>
      <c r="V1750" s="10"/>
      <c r="W1750" s="10"/>
      <c r="X1750" s="10"/>
      <c r="Y1750" s="10"/>
      <c r="Z1750" s="10"/>
      <c r="AA1750" s="10"/>
    </row>
    <row r="1751" hidden="1">
      <c r="A1751" s="47"/>
      <c r="B1751" s="47"/>
      <c r="C1751" s="48"/>
      <c r="D1751" s="48"/>
      <c r="E1751" s="48"/>
      <c r="F1751" s="48"/>
      <c r="G1751" s="48"/>
      <c r="H1751" s="49"/>
      <c r="I1751" s="49"/>
      <c r="J1751" s="49"/>
      <c r="K1751" s="49"/>
      <c r="L1751" s="49"/>
      <c r="M1751" s="49"/>
      <c r="N1751" s="49"/>
      <c r="O1751" s="48"/>
      <c r="P1751" s="48"/>
      <c r="Q1751" s="49"/>
      <c r="R1751" s="49"/>
      <c r="S1751" s="10"/>
      <c r="T1751" s="10"/>
      <c r="U1751" s="10"/>
      <c r="V1751" s="10"/>
      <c r="W1751" s="10"/>
      <c r="X1751" s="10"/>
      <c r="Y1751" s="10"/>
      <c r="Z1751" s="10"/>
      <c r="AA1751" s="10"/>
    </row>
    <row r="1752" hidden="1">
      <c r="A1752" s="47"/>
      <c r="B1752" s="47"/>
      <c r="C1752" s="48"/>
      <c r="D1752" s="48"/>
      <c r="E1752" s="48"/>
      <c r="F1752" s="48"/>
      <c r="G1752" s="48"/>
      <c r="H1752" s="49"/>
      <c r="I1752" s="49"/>
      <c r="J1752" s="49"/>
      <c r="K1752" s="49"/>
      <c r="L1752" s="49"/>
      <c r="M1752" s="49"/>
      <c r="N1752" s="49"/>
      <c r="O1752" s="48"/>
      <c r="P1752" s="48"/>
      <c r="Q1752" s="49"/>
      <c r="R1752" s="49"/>
      <c r="S1752" s="10"/>
      <c r="T1752" s="10"/>
      <c r="U1752" s="10"/>
      <c r="V1752" s="10"/>
      <c r="W1752" s="10"/>
      <c r="X1752" s="10"/>
      <c r="Y1752" s="10"/>
      <c r="Z1752" s="10"/>
      <c r="AA1752" s="10"/>
    </row>
    <row r="1753" hidden="1">
      <c r="A1753" s="47"/>
      <c r="B1753" s="47"/>
      <c r="C1753" s="48"/>
      <c r="D1753" s="48"/>
      <c r="E1753" s="48"/>
      <c r="F1753" s="48"/>
      <c r="G1753" s="48"/>
      <c r="H1753" s="49"/>
      <c r="I1753" s="49"/>
      <c r="J1753" s="49"/>
      <c r="K1753" s="49"/>
      <c r="L1753" s="49"/>
      <c r="M1753" s="49"/>
      <c r="N1753" s="49"/>
      <c r="O1753" s="48"/>
      <c r="P1753" s="48"/>
      <c r="Q1753" s="49"/>
      <c r="R1753" s="49"/>
      <c r="S1753" s="10"/>
      <c r="T1753" s="10"/>
      <c r="U1753" s="10"/>
      <c r="V1753" s="10"/>
      <c r="W1753" s="10"/>
      <c r="X1753" s="10"/>
      <c r="Y1753" s="10"/>
      <c r="Z1753" s="10"/>
      <c r="AA1753" s="10"/>
    </row>
    <row r="1754" hidden="1">
      <c r="A1754" s="47"/>
      <c r="B1754" s="47"/>
      <c r="C1754" s="48"/>
      <c r="D1754" s="48"/>
      <c r="E1754" s="48"/>
      <c r="F1754" s="48"/>
      <c r="G1754" s="48"/>
      <c r="H1754" s="49"/>
      <c r="I1754" s="49"/>
      <c r="J1754" s="49"/>
      <c r="K1754" s="49"/>
      <c r="L1754" s="49"/>
      <c r="M1754" s="49"/>
      <c r="N1754" s="49"/>
      <c r="O1754" s="48"/>
      <c r="P1754" s="48"/>
      <c r="Q1754" s="49"/>
      <c r="R1754" s="49"/>
      <c r="S1754" s="10"/>
      <c r="T1754" s="10"/>
      <c r="U1754" s="10"/>
      <c r="V1754" s="10"/>
      <c r="W1754" s="10"/>
      <c r="X1754" s="10"/>
      <c r="Y1754" s="10"/>
      <c r="Z1754" s="10"/>
      <c r="AA1754" s="10"/>
    </row>
    <row r="1755" hidden="1">
      <c r="A1755" s="47"/>
      <c r="B1755" s="47"/>
      <c r="C1755" s="48"/>
      <c r="D1755" s="48"/>
      <c r="E1755" s="48"/>
      <c r="F1755" s="48"/>
      <c r="G1755" s="48"/>
      <c r="H1755" s="49"/>
      <c r="I1755" s="49"/>
      <c r="J1755" s="49"/>
      <c r="K1755" s="49"/>
      <c r="L1755" s="49"/>
      <c r="M1755" s="49"/>
      <c r="N1755" s="49"/>
      <c r="O1755" s="48"/>
      <c r="P1755" s="48"/>
      <c r="Q1755" s="49"/>
      <c r="R1755" s="49"/>
      <c r="S1755" s="10"/>
      <c r="T1755" s="10"/>
      <c r="U1755" s="10"/>
      <c r="V1755" s="10"/>
      <c r="W1755" s="10"/>
      <c r="X1755" s="10"/>
      <c r="Y1755" s="10"/>
      <c r="Z1755" s="10"/>
      <c r="AA1755" s="10"/>
    </row>
    <row r="1756" hidden="1">
      <c r="A1756" s="47"/>
      <c r="B1756" s="47"/>
      <c r="C1756" s="48"/>
      <c r="D1756" s="48"/>
      <c r="E1756" s="48"/>
      <c r="F1756" s="48"/>
      <c r="G1756" s="48"/>
      <c r="H1756" s="49"/>
      <c r="I1756" s="49"/>
      <c r="J1756" s="49"/>
      <c r="K1756" s="49"/>
      <c r="L1756" s="49"/>
      <c r="M1756" s="49"/>
      <c r="N1756" s="49"/>
      <c r="O1756" s="48"/>
      <c r="P1756" s="48"/>
      <c r="Q1756" s="49"/>
      <c r="R1756" s="49"/>
      <c r="S1756" s="10"/>
      <c r="T1756" s="10"/>
      <c r="U1756" s="10"/>
      <c r="V1756" s="10"/>
      <c r="W1756" s="10"/>
      <c r="X1756" s="10"/>
      <c r="Y1756" s="10"/>
      <c r="Z1756" s="10"/>
      <c r="AA1756" s="10"/>
    </row>
    <row r="1757" hidden="1">
      <c r="A1757" s="47"/>
      <c r="B1757" s="47"/>
      <c r="C1757" s="48"/>
      <c r="D1757" s="48"/>
      <c r="E1757" s="48"/>
      <c r="F1757" s="48"/>
      <c r="G1757" s="48"/>
      <c r="H1757" s="49"/>
      <c r="I1757" s="49"/>
      <c r="J1757" s="49"/>
      <c r="K1757" s="49"/>
      <c r="L1757" s="49"/>
      <c r="M1757" s="49"/>
      <c r="N1757" s="49"/>
      <c r="O1757" s="48"/>
      <c r="P1757" s="48"/>
      <c r="Q1757" s="49"/>
      <c r="R1757" s="49"/>
      <c r="S1757" s="10"/>
      <c r="T1757" s="10"/>
      <c r="U1757" s="10"/>
      <c r="V1757" s="10"/>
      <c r="W1757" s="10"/>
      <c r="X1757" s="10"/>
      <c r="Y1757" s="10"/>
      <c r="Z1757" s="10"/>
      <c r="AA1757" s="10"/>
    </row>
    <row r="1758" hidden="1">
      <c r="A1758" s="47"/>
      <c r="B1758" s="47"/>
      <c r="C1758" s="48"/>
      <c r="D1758" s="48"/>
      <c r="E1758" s="48"/>
      <c r="F1758" s="48"/>
      <c r="G1758" s="48"/>
      <c r="H1758" s="49"/>
      <c r="I1758" s="49"/>
      <c r="J1758" s="49"/>
      <c r="K1758" s="49"/>
      <c r="L1758" s="49"/>
      <c r="M1758" s="49"/>
      <c r="N1758" s="49"/>
      <c r="O1758" s="48"/>
      <c r="P1758" s="48"/>
      <c r="Q1758" s="49"/>
      <c r="R1758" s="49"/>
      <c r="S1758" s="10"/>
      <c r="T1758" s="10"/>
      <c r="U1758" s="10"/>
      <c r="V1758" s="10"/>
      <c r="W1758" s="10"/>
      <c r="X1758" s="10"/>
      <c r="Y1758" s="10"/>
      <c r="Z1758" s="10"/>
      <c r="AA1758" s="10"/>
    </row>
    <row r="1759" hidden="1">
      <c r="A1759" s="47"/>
      <c r="B1759" s="47"/>
      <c r="C1759" s="48"/>
      <c r="D1759" s="48"/>
      <c r="E1759" s="48"/>
      <c r="F1759" s="48"/>
      <c r="G1759" s="48"/>
      <c r="H1759" s="49"/>
      <c r="I1759" s="49"/>
      <c r="J1759" s="49"/>
      <c r="K1759" s="49"/>
      <c r="L1759" s="49"/>
      <c r="M1759" s="49"/>
      <c r="N1759" s="49"/>
      <c r="O1759" s="48"/>
      <c r="P1759" s="48"/>
      <c r="Q1759" s="49"/>
      <c r="R1759" s="49"/>
      <c r="S1759" s="10"/>
      <c r="T1759" s="10"/>
      <c r="U1759" s="10"/>
      <c r="V1759" s="10"/>
      <c r="W1759" s="10"/>
      <c r="X1759" s="10"/>
      <c r="Y1759" s="10"/>
      <c r="Z1759" s="10"/>
      <c r="AA1759" s="10"/>
    </row>
    <row r="1760" hidden="1">
      <c r="A1760" s="47"/>
      <c r="B1760" s="47"/>
      <c r="C1760" s="48"/>
      <c r="D1760" s="48"/>
      <c r="E1760" s="48"/>
      <c r="F1760" s="48"/>
      <c r="G1760" s="48"/>
      <c r="H1760" s="49"/>
      <c r="I1760" s="49"/>
      <c r="J1760" s="49"/>
      <c r="K1760" s="49"/>
      <c r="L1760" s="49"/>
      <c r="M1760" s="49"/>
      <c r="N1760" s="49"/>
      <c r="O1760" s="48"/>
      <c r="P1760" s="48"/>
      <c r="Q1760" s="49"/>
      <c r="R1760" s="49"/>
      <c r="S1760" s="10"/>
      <c r="T1760" s="10"/>
      <c r="U1760" s="10"/>
      <c r="V1760" s="10"/>
      <c r="W1760" s="10"/>
      <c r="X1760" s="10"/>
      <c r="Y1760" s="10"/>
      <c r="Z1760" s="10"/>
      <c r="AA1760" s="10"/>
    </row>
    <row r="1761" hidden="1">
      <c r="A1761" s="47"/>
      <c r="B1761" s="47"/>
      <c r="C1761" s="48"/>
      <c r="D1761" s="48"/>
      <c r="E1761" s="48"/>
      <c r="F1761" s="48"/>
      <c r="G1761" s="48"/>
      <c r="H1761" s="49"/>
      <c r="I1761" s="49"/>
      <c r="J1761" s="49"/>
      <c r="K1761" s="49"/>
      <c r="L1761" s="49"/>
      <c r="M1761" s="49"/>
      <c r="N1761" s="49"/>
      <c r="O1761" s="48"/>
      <c r="P1761" s="48"/>
      <c r="Q1761" s="49"/>
      <c r="R1761" s="49"/>
      <c r="S1761" s="10"/>
      <c r="T1761" s="10"/>
      <c r="U1761" s="10"/>
      <c r="V1761" s="10"/>
      <c r="W1761" s="10"/>
      <c r="X1761" s="10"/>
      <c r="Y1761" s="10"/>
      <c r="Z1761" s="10"/>
      <c r="AA1761" s="10"/>
    </row>
    <row r="1762" hidden="1">
      <c r="A1762" s="47"/>
      <c r="B1762" s="47"/>
      <c r="C1762" s="48"/>
      <c r="D1762" s="48"/>
      <c r="E1762" s="48"/>
      <c r="F1762" s="48"/>
      <c r="G1762" s="48"/>
      <c r="H1762" s="49"/>
      <c r="I1762" s="49"/>
      <c r="J1762" s="49"/>
      <c r="K1762" s="49"/>
      <c r="L1762" s="49"/>
      <c r="M1762" s="49"/>
      <c r="N1762" s="49"/>
      <c r="O1762" s="48"/>
      <c r="P1762" s="48"/>
      <c r="Q1762" s="49"/>
      <c r="R1762" s="49"/>
      <c r="S1762" s="10"/>
      <c r="T1762" s="10"/>
      <c r="U1762" s="10"/>
      <c r="V1762" s="10"/>
      <c r="W1762" s="10"/>
      <c r="X1762" s="10"/>
      <c r="Y1762" s="10"/>
      <c r="Z1762" s="10"/>
      <c r="AA1762" s="10"/>
    </row>
    <row r="1763" hidden="1">
      <c r="A1763" s="47"/>
      <c r="B1763" s="47"/>
      <c r="C1763" s="48"/>
      <c r="D1763" s="48"/>
      <c r="E1763" s="48"/>
      <c r="F1763" s="48"/>
      <c r="G1763" s="48"/>
      <c r="H1763" s="49"/>
      <c r="I1763" s="49"/>
      <c r="J1763" s="49"/>
      <c r="K1763" s="49"/>
      <c r="L1763" s="49"/>
      <c r="M1763" s="49"/>
      <c r="N1763" s="49"/>
      <c r="O1763" s="48"/>
      <c r="P1763" s="48"/>
      <c r="Q1763" s="49"/>
      <c r="R1763" s="49"/>
      <c r="S1763" s="10"/>
      <c r="T1763" s="10"/>
      <c r="U1763" s="10"/>
      <c r="V1763" s="10"/>
      <c r="W1763" s="10"/>
      <c r="X1763" s="10"/>
      <c r="Y1763" s="10"/>
      <c r="Z1763" s="10"/>
      <c r="AA1763" s="10"/>
    </row>
    <row r="1764" hidden="1">
      <c r="A1764" s="47"/>
      <c r="B1764" s="47"/>
      <c r="C1764" s="48"/>
      <c r="D1764" s="48"/>
      <c r="E1764" s="48"/>
      <c r="F1764" s="48"/>
      <c r="G1764" s="48"/>
      <c r="H1764" s="49"/>
      <c r="I1764" s="49"/>
      <c r="J1764" s="49"/>
      <c r="K1764" s="49"/>
      <c r="L1764" s="49"/>
      <c r="M1764" s="49"/>
      <c r="N1764" s="49"/>
      <c r="O1764" s="48"/>
      <c r="P1764" s="48"/>
      <c r="Q1764" s="49"/>
      <c r="R1764" s="49"/>
      <c r="S1764" s="10"/>
      <c r="T1764" s="10"/>
      <c r="U1764" s="10"/>
      <c r="V1764" s="10"/>
      <c r="W1764" s="10"/>
      <c r="X1764" s="10"/>
      <c r="Y1764" s="10"/>
      <c r="Z1764" s="10"/>
      <c r="AA1764" s="10"/>
    </row>
    <row r="1765" hidden="1">
      <c r="A1765" s="47"/>
      <c r="B1765" s="47"/>
      <c r="C1765" s="48"/>
      <c r="D1765" s="48"/>
      <c r="E1765" s="48"/>
      <c r="F1765" s="48"/>
      <c r="G1765" s="48"/>
      <c r="H1765" s="49"/>
      <c r="I1765" s="49"/>
      <c r="J1765" s="49"/>
      <c r="K1765" s="49"/>
      <c r="L1765" s="49"/>
      <c r="M1765" s="49"/>
      <c r="N1765" s="49"/>
      <c r="O1765" s="48"/>
      <c r="P1765" s="48"/>
      <c r="Q1765" s="49"/>
      <c r="R1765" s="49"/>
      <c r="S1765" s="10"/>
      <c r="T1765" s="10"/>
      <c r="U1765" s="10"/>
      <c r="V1765" s="10"/>
      <c r="W1765" s="10"/>
      <c r="X1765" s="10"/>
      <c r="Y1765" s="10"/>
      <c r="Z1765" s="10"/>
      <c r="AA1765" s="10"/>
    </row>
    <row r="1766" hidden="1">
      <c r="A1766" s="47"/>
      <c r="B1766" s="47"/>
      <c r="C1766" s="48"/>
      <c r="D1766" s="48"/>
      <c r="E1766" s="48"/>
      <c r="F1766" s="48"/>
      <c r="G1766" s="48"/>
      <c r="H1766" s="49"/>
      <c r="I1766" s="49"/>
      <c r="J1766" s="49"/>
      <c r="K1766" s="49"/>
      <c r="L1766" s="49"/>
      <c r="M1766" s="49"/>
      <c r="N1766" s="49"/>
      <c r="O1766" s="48"/>
      <c r="P1766" s="48"/>
      <c r="Q1766" s="49"/>
      <c r="R1766" s="49"/>
      <c r="S1766" s="10"/>
      <c r="T1766" s="10"/>
      <c r="U1766" s="10"/>
      <c r="V1766" s="10"/>
      <c r="W1766" s="10"/>
      <c r="X1766" s="10"/>
      <c r="Y1766" s="10"/>
      <c r="Z1766" s="10"/>
      <c r="AA1766" s="10"/>
    </row>
    <row r="1767" hidden="1">
      <c r="A1767" s="47"/>
      <c r="B1767" s="47"/>
      <c r="C1767" s="48"/>
      <c r="D1767" s="48"/>
      <c r="E1767" s="48"/>
      <c r="F1767" s="48"/>
      <c r="G1767" s="48"/>
      <c r="H1767" s="49"/>
      <c r="I1767" s="49"/>
      <c r="J1767" s="49"/>
      <c r="K1767" s="49"/>
      <c r="L1767" s="49"/>
      <c r="M1767" s="49"/>
      <c r="N1767" s="49"/>
      <c r="O1767" s="48"/>
      <c r="P1767" s="48"/>
      <c r="Q1767" s="49"/>
      <c r="R1767" s="49"/>
      <c r="S1767" s="10"/>
      <c r="T1767" s="10"/>
      <c r="U1767" s="10"/>
      <c r="V1767" s="10"/>
      <c r="W1767" s="10"/>
      <c r="X1767" s="10"/>
      <c r="Y1767" s="10"/>
      <c r="Z1767" s="10"/>
      <c r="AA1767" s="10"/>
    </row>
    <row r="1768" hidden="1">
      <c r="A1768" s="47"/>
      <c r="B1768" s="47"/>
      <c r="C1768" s="48"/>
      <c r="D1768" s="48"/>
      <c r="E1768" s="48"/>
      <c r="F1768" s="48"/>
      <c r="G1768" s="48"/>
      <c r="H1768" s="49"/>
      <c r="I1768" s="49"/>
      <c r="J1768" s="49"/>
      <c r="K1768" s="49"/>
      <c r="L1768" s="49"/>
      <c r="M1768" s="49"/>
      <c r="N1768" s="49"/>
      <c r="O1768" s="48"/>
      <c r="P1768" s="48"/>
      <c r="Q1768" s="49"/>
      <c r="R1768" s="49"/>
      <c r="S1768" s="10"/>
      <c r="T1768" s="10"/>
      <c r="U1768" s="10"/>
      <c r="V1768" s="10"/>
      <c r="W1768" s="10"/>
      <c r="X1768" s="10"/>
      <c r="Y1768" s="10"/>
      <c r="Z1768" s="10"/>
      <c r="AA1768" s="10"/>
    </row>
    <row r="1769" hidden="1">
      <c r="A1769" s="47"/>
      <c r="B1769" s="47"/>
      <c r="C1769" s="48"/>
      <c r="D1769" s="48"/>
      <c r="E1769" s="48"/>
      <c r="F1769" s="48"/>
      <c r="G1769" s="48"/>
      <c r="H1769" s="49"/>
      <c r="I1769" s="49"/>
      <c r="J1769" s="49"/>
      <c r="K1769" s="49"/>
      <c r="L1769" s="49"/>
      <c r="M1769" s="49"/>
      <c r="N1769" s="49"/>
      <c r="O1769" s="48"/>
      <c r="P1769" s="48"/>
      <c r="Q1769" s="49"/>
      <c r="R1769" s="49"/>
      <c r="S1769" s="10"/>
      <c r="T1769" s="10"/>
      <c r="U1769" s="10"/>
      <c r="V1769" s="10"/>
      <c r="W1769" s="10"/>
      <c r="X1769" s="10"/>
      <c r="Y1769" s="10"/>
      <c r="Z1769" s="10"/>
      <c r="AA1769" s="10"/>
    </row>
    <row r="1770" hidden="1">
      <c r="A1770" s="47"/>
      <c r="B1770" s="47"/>
      <c r="C1770" s="48"/>
      <c r="D1770" s="48"/>
      <c r="E1770" s="48"/>
      <c r="F1770" s="48"/>
      <c r="G1770" s="48"/>
      <c r="H1770" s="49"/>
      <c r="I1770" s="49"/>
      <c r="J1770" s="49"/>
      <c r="K1770" s="49"/>
      <c r="L1770" s="49"/>
      <c r="M1770" s="49"/>
      <c r="N1770" s="49"/>
      <c r="O1770" s="48"/>
      <c r="P1770" s="48"/>
      <c r="Q1770" s="49"/>
      <c r="R1770" s="49"/>
      <c r="S1770" s="10"/>
      <c r="T1770" s="10"/>
      <c r="U1770" s="10"/>
      <c r="V1770" s="10"/>
      <c r="W1770" s="10"/>
      <c r="X1770" s="10"/>
      <c r="Y1770" s="10"/>
      <c r="Z1770" s="10"/>
      <c r="AA1770" s="10"/>
    </row>
    <row r="1771" hidden="1">
      <c r="A1771" s="47"/>
      <c r="B1771" s="47"/>
      <c r="C1771" s="48"/>
      <c r="D1771" s="48"/>
      <c r="E1771" s="48"/>
      <c r="F1771" s="48"/>
      <c r="G1771" s="48"/>
      <c r="H1771" s="49"/>
      <c r="I1771" s="49"/>
      <c r="J1771" s="49"/>
      <c r="K1771" s="49"/>
      <c r="L1771" s="49"/>
      <c r="M1771" s="49"/>
      <c r="N1771" s="49"/>
      <c r="O1771" s="48"/>
      <c r="P1771" s="48"/>
      <c r="Q1771" s="49"/>
      <c r="R1771" s="49"/>
      <c r="S1771" s="10"/>
      <c r="T1771" s="10"/>
      <c r="U1771" s="10"/>
      <c r="V1771" s="10"/>
      <c r="W1771" s="10"/>
      <c r="X1771" s="10"/>
      <c r="Y1771" s="10"/>
      <c r="Z1771" s="10"/>
      <c r="AA1771" s="10"/>
    </row>
    <row r="1772" hidden="1">
      <c r="A1772" s="47"/>
      <c r="B1772" s="47"/>
      <c r="C1772" s="48"/>
      <c r="D1772" s="48"/>
      <c r="E1772" s="48"/>
      <c r="F1772" s="48"/>
      <c r="G1772" s="48"/>
      <c r="H1772" s="49"/>
      <c r="I1772" s="49"/>
      <c r="J1772" s="49"/>
      <c r="K1772" s="49"/>
      <c r="L1772" s="49"/>
      <c r="M1772" s="49"/>
      <c r="N1772" s="49"/>
      <c r="O1772" s="48"/>
      <c r="P1772" s="48"/>
      <c r="Q1772" s="49"/>
      <c r="R1772" s="49"/>
      <c r="S1772" s="10"/>
      <c r="T1772" s="10"/>
      <c r="U1772" s="10"/>
      <c r="V1772" s="10"/>
      <c r="W1772" s="10"/>
      <c r="X1772" s="10"/>
      <c r="Y1772" s="10"/>
      <c r="Z1772" s="10"/>
      <c r="AA1772" s="10"/>
    </row>
    <row r="1773" hidden="1">
      <c r="A1773" s="47"/>
      <c r="B1773" s="47"/>
      <c r="C1773" s="48"/>
      <c r="D1773" s="48"/>
      <c r="E1773" s="48"/>
      <c r="F1773" s="48"/>
      <c r="G1773" s="48"/>
      <c r="H1773" s="49"/>
      <c r="I1773" s="49"/>
      <c r="J1773" s="49"/>
      <c r="K1773" s="49"/>
      <c r="L1773" s="49"/>
      <c r="M1773" s="49"/>
      <c r="N1773" s="49"/>
      <c r="O1773" s="48"/>
      <c r="P1773" s="48"/>
      <c r="Q1773" s="49"/>
      <c r="R1773" s="49"/>
      <c r="S1773" s="10"/>
      <c r="T1773" s="10"/>
      <c r="U1773" s="10"/>
      <c r="V1773" s="10"/>
      <c r="W1773" s="10"/>
      <c r="X1773" s="10"/>
      <c r="Y1773" s="10"/>
      <c r="Z1773" s="10"/>
      <c r="AA1773" s="10"/>
    </row>
    <row r="1774" hidden="1">
      <c r="A1774" s="47"/>
      <c r="B1774" s="47"/>
      <c r="C1774" s="48"/>
      <c r="D1774" s="48"/>
      <c r="E1774" s="48"/>
      <c r="F1774" s="48"/>
      <c r="G1774" s="48"/>
      <c r="H1774" s="49"/>
      <c r="I1774" s="49"/>
      <c r="J1774" s="49"/>
      <c r="K1774" s="49"/>
      <c r="L1774" s="49"/>
      <c r="M1774" s="49"/>
      <c r="N1774" s="49"/>
      <c r="O1774" s="48"/>
      <c r="P1774" s="48"/>
      <c r="Q1774" s="49"/>
      <c r="R1774" s="49"/>
      <c r="S1774" s="10"/>
      <c r="T1774" s="10"/>
      <c r="U1774" s="10"/>
      <c r="V1774" s="10"/>
      <c r="W1774" s="10"/>
      <c r="X1774" s="10"/>
      <c r="Y1774" s="10"/>
      <c r="Z1774" s="10"/>
      <c r="AA1774" s="10"/>
    </row>
    <row r="1775" hidden="1">
      <c r="A1775" s="47"/>
      <c r="B1775" s="47"/>
      <c r="C1775" s="48"/>
      <c r="D1775" s="48"/>
      <c r="E1775" s="48"/>
      <c r="F1775" s="48"/>
      <c r="G1775" s="48"/>
      <c r="H1775" s="49"/>
      <c r="I1775" s="49"/>
      <c r="J1775" s="49"/>
      <c r="K1775" s="49"/>
      <c r="L1775" s="49"/>
      <c r="M1775" s="49"/>
      <c r="N1775" s="49"/>
      <c r="O1775" s="48"/>
      <c r="P1775" s="48"/>
      <c r="Q1775" s="49"/>
      <c r="R1775" s="49"/>
      <c r="S1775" s="10"/>
      <c r="T1775" s="10"/>
      <c r="U1775" s="10"/>
      <c r="V1775" s="10"/>
      <c r="W1775" s="10"/>
      <c r="X1775" s="10"/>
      <c r="Y1775" s="10"/>
      <c r="Z1775" s="10"/>
      <c r="AA1775" s="10"/>
    </row>
    <row r="1776" hidden="1">
      <c r="A1776" s="47"/>
      <c r="B1776" s="47"/>
      <c r="C1776" s="48"/>
      <c r="D1776" s="48"/>
      <c r="E1776" s="48"/>
      <c r="F1776" s="48"/>
      <c r="G1776" s="48"/>
      <c r="H1776" s="49"/>
      <c r="I1776" s="49"/>
      <c r="J1776" s="49"/>
      <c r="K1776" s="49"/>
      <c r="L1776" s="49"/>
      <c r="M1776" s="49"/>
      <c r="N1776" s="49"/>
      <c r="O1776" s="48"/>
      <c r="P1776" s="48"/>
      <c r="Q1776" s="49"/>
      <c r="R1776" s="49"/>
      <c r="S1776" s="10"/>
      <c r="T1776" s="10"/>
      <c r="U1776" s="10"/>
      <c r="V1776" s="10"/>
      <c r="W1776" s="10"/>
      <c r="X1776" s="10"/>
      <c r="Y1776" s="10"/>
      <c r="Z1776" s="10"/>
      <c r="AA1776" s="10"/>
    </row>
    <row r="1777" hidden="1">
      <c r="A1777" s="47"/>
      <c r="B1777" s="47"/>
      <c r="C1777" s="48"/>
      <c r="D1777" s="48"/>
      <c r="E1777" s="48"/>
      <c r="F1777" s="48"/>
      <c r="G1777" s="48"/>
      <c r="H1777" s="49"/>
      <c r="I1777" s="49"/>
      <c r="J1777" s="49"/>
      <c r="K1777" s="49"/>
      <c r="L1777" s="49"/>
      <c r="M1777" s="49"/>
      <c r="N1777" s="49"/>
      <c r="O1777" s="48"/>
      <c r="P1777" s="48"/>
      <c r="Q1777" s="49"/>
      <c r="R1777" s="49"/>
      <c r="S1777" s="10"/>
      <c r="T1777" s="10"/>
      <c r="U1777" s="10"/>
      <c r="V1777" s="10"/>
      <c r="W1777" s="10"/>
      <c r="X1777" s="10"/>
      <c r="Y1777" s="10"/>
      <c r="Z1777" s="10"/>
      <c r="AA1777" s="10"/>
    </row>
    <row r="1778" hidden="1">
      <c r="A1778" s="47"/>
      <c r="B1778" s="47"/>
      <c r="C1778" s="48"/>
      <c r="D1778" s="48"/>
      <c r="E1778" s="48"/>
      <c r="F1778" s="48"/>
      <c r="G1778" s="48"/>
      <c r="H1778" s="49"/>
      <c r="I1778" s="49"/>
      <c r="J1778" s="49"/>
      <c r="K1778" s="49"/>
      <c r="L1778" s="49"/>
      <c r="M1778" s="49"/>
      <c r="N1778" s="49"/>
      <c r="O1778" s="48"/>
      <c r="P1778" s="48"/>
      <c r="Q1778" s="49"/>
      <c r="R1778" s="49"/>
      <c r="S1778" s="10"/>
      <c r="T1778" s="10"/>
      <c r="U1778" s="10"/>
      <c r="V1778" s="10"/>
      <c r="W1778" s="10"/>
      <c r="X1778" s="10"/>
      <c r="Y1778" s="10"/>
      <c r="Z1778" s="10"/>
      <c r="AA1778" s="10"/>
    </row>
    <row r="1779" hidden="1">
      <c r="A1779" s="47"/>
      <c r="B1779" s="47"/>
      <c r="C1779" s="48"/>
      <c r="D1779" s="48"/>
      <c r="E1779" s="48"/>
      <c r="F1779" s="48"/>
      <c r="G1779" s="48"/>
      <c r="H1779" s="49"/>
      <c r="I1779" s="49"/>
      <c r="J1779" s="49"/>
      <c r="K1779" s="49"/>
      <c r="L1779" s="49"/>
      <c r="M1779" s="49"/>
      <c r="N1779" s="49"/>
      <c r="O1779" s="48"/>
      <c r="P1779" s="48"/>
      <c r="Q1779" s="49"/>
      <c r="R1779" s="49"/>
      <c r="S1779" s="10"/>
      <c r="T1779" s="10"/>
      <c r="U1779" s="10"/>
      <c r="V1779" s="10"/>
      <c r="W1779" s="10"/>
      <c r="X1779" s="10"/>
      <c r="Y1779" s="10"/>
      <c r="Z1779" s="10"/>
      <c r="AA1779" s="10"/>
    </row>
    <row r="1780" hidden="1">
      <c r="A1780" s="47"/>
      <c r="B1780" s="47"/>
      <c r="C1780" s="48"/>
      <c r="D1780" s="48"/>
      <c r="E1780" s="48"/>
      <c r="F1780" s="48"/>
      <c r="G1780" s="48"/>
      <c r="H1780" s="49"/>
      <c r="I1780" s="49"/>
      <c r="J1780" s="49"/>
      <c r="K1780" s="49"/>
      <c r="L1780" s="49"/>
      <c r="M1780" s="49"/>
      <c r="N1780" s="49"/>
      <c r="O1780" s="48"/>
      <c r="P1780" s="48"/>
      <c r="Q1780" s="49"/>
      <c r="R1780" s="49"/>
      <c r="S1780" s="10"/>
      <c r="T1780" s="10"/>
      <c r="U1780" s="10"/>
      <c r="V1780" s="10"/>
      <c r="W1780" s="10"/>
      <c r="X1780" s="10"/>
      <c r="Y1780" s="10"/>
      <c r="Z1780" s="10"/>
      <c r="AA1780" s="10"/>
    </row>
    <row r="1781" hidden="1">
      <c r="A1781" s="47"/>
      <c r="B1781" s="47"/>
      <c r="C1781" s="48"/>
      <c r="D1781" s="48"/>
      <c r="E1781" s="48"/>
      <c r="F1781" s="48"/>
      <c r="G1781" s="48"/>
      <c r="H1781" s="49"/>
      <c r="I1781" s="49"/>
      <c r="J1781" s="49"/>
      <c r="K1781" s="49"/>
      <c r="L1781" s="49"/>
      <c r="M1781" s="49"/>
      <c r="N1781" s="49"/>
      <c r="O1781" s="48"/>
      <c r="P1781" s="48"/>
      <c r="Q1781" s="49"/>
      <c r="R1781" s="49"/>
      <c r="S1781" s="10"/>
      <c r="T1781" s="10"/>
      <c r="U1781" s="10"/>
      <c r="V1781" s="10"/>
      <c r="W1781" s="10"/>
      <c r="X1781" s="10"/>
      <c r="Y1781" s="10"/>
      <c r="Z1781" s="10"/>
      <c r="AA1781" s="10"/>
    </row>
    <row r="1782" hidden="1">
      <c r="A1782" s="47"/>
      <c r="B1782" s="47"/>
      <c r="C1782" s="48"/>
      <c r="D1782" s="48"/>
      <c r="E1782" s="48"/>
      <c r="F1782" s="48"/>
      <c r="G1782" s="48"/>
      <c r="H1782" s="49"/>
      <c r="I1782" s="49"/>
      <c r="J1782" s="49"/>
      <c r="K1782" s="49"/>
      <c r="L1782" s="49"/>
      <c r="M1782" s="49"/>
      <c r="N1782" s="49"/>
      <c r="O1782" s="48"/>
      <c r="P1782" s="48"/>
      <c r="Q1782" s="49"/>
      <c r="R1782" s="49"/>
      <c r="S1782" s="10"/>
      <c r="T1782" s="10"/>
      <c r="U1782" s="10"/>
      <c r="V1782" s="10"/>
      <c r="W1782" s="10"/>
      <c r="X1782" s="10"/>
      <c r="Y1782" s="10"/>
      <c r="Z1782" s="10"/>
      <c r="AA1782" s="10"/>
    </row>
    <row r="1783" hidden="1">
      <c r="A1783" s="47"/>
      <c r="B1783" s="47"/>
      <c r="C1783" s="48"/>
      <c r="D1783" s="48"/>
      <c r="E1783" s="48"/>
      <c r="F1783" s="48"/>
      <c r="G1783" s="48"/>
      <c r="H1783" s="49"/>
      <c r="I1783" s="49"/>
      <c r="J1783" s="49"/>
      <c r="K1783" s="49"/>
      <c r="L1783" s="49"/>
      <c r="M1783" s="49"/>
      <c r="N1783" s="49"/>
      <c r="O1783" s="48"/>
      <c r="P1783" s="48"/>
      <c r="Q1783" s="49"/>
      <c r="R1783" s="49"/>
      <c r="S1783" s="10"/>
      <c r="T1783" s="10"/>
      <c r="U1783" s="10"/>
      <c r="V1783" s="10"/>
      <c r="W1783" s="10"/>
      <c r="X1783" s="10"/>
      <c r="Y1783" s="10"/>
      <c r="Z1783" s="10"/>
      <c r="AA1783" s="10"/>
    </row>
    <row r="1784" hidden="1">
      <c r="A1784" s="47"/>
      <c r="B1784" s="47"/>
      <c r="C1784" s="48"/>
      <c r="D1784" s="48"/>
      <c r="E1784" s="48"/>
      <c r="F1784" s="48"/>
      <c r="G1784" s="48"/>
      <c r="H1784" s="49"/>
      <c r="I1784" s="49"/>
      <c r="J1784" s="49"/>
      <c r="K1784" s="49"/>
      <c r="L1784" s="49"/>
      <c r="M1784" s="49"/>
      <c r="N1784" s="49"/>
      <c r="O1784" s="48"/>
      <c r="P1784" s="48"/>
      <c r="Q1784" s="49"/>
      <c r="R1784" s="49"/>
      <c r="S1784" s="10"/>
      <c r="T1784" s="10"/>
      <c r="U1784" s="10"/>
      <c r="V1784" s="10"/>
      <c r="W1784" s="10"/>
      <c r="X1784" s="10"/>
      <c r="Y1784" s="10"/>
      <c r="Z1784" s="10"/>
      <c r="AA1784" s="10"/>
    </row>
    <row r="1785" hidden="1">
      <c r="A1785" s="47"/>
      <c r="B1785" s="47"/>
      <c r="C1785" s="48"/>
      <c r="D1785" s="48"/>
      <c r="E1785" s="48"/>
      <c r="F1785" s="48"/>
      <c r="G1785" s="48"/>
      <c r="H1785" s="49"/>
      <c r="I1785" s="49"/>
      <c r="J1785" s="49"/>
      <c r="K1785" s="49"/>
      <c r="L1785" s="49"/>
      <c r="M1785" s="49"/>
      <c r="N1785" s="49"/>
      <c r="O1785" s="48"/>
      <c r="P1785" s="48"/>
      <c r="Q1785" s="49"/>
      <c r="R1785" s="49"/>
      <c r="S1785" s="10"/>
      <c r="T1785" s="10"/>
      <c r="U1785" s="10"/>
      <c r="V1785" s="10"/>
      <c r="W1785" s="10"/>
      <c r="X1785" s="10"/>
      <c r="Y1785" s="10"/>
      <c r="Z1785" s="10"/>
      <c r="AA1785" s="10"/>
    </row>
    <row r="1786" hidden="1">
      <c r="A1786" s="47"/>
      <c r="B1786" s="47"/>
      <c r="C1786" s="48"/>
      <c r="D1786" s="48"/>
      <c r="E1786" s="48"/>
      <c r="F1786" s="48"/>
      <c r="G1786" s="48"/>
      <c r="H1786" s="49"/>
      <c r="I1786" s="49"/>
      <c r="J1786" s="49"/>
      <c r="K1786" s="49"/>
      <c r="L1786" s="49"/>
      <c r="M1786" s="49"/>
      <c r="N1786" s="49"/>
      <c r="O1786" s="48"/>
      <c r="P1786" s="48"/>
      <c r="Q1786" s="49"/>
      <c r="R1786" s="49"/>
      <c r="S1786" s="10"/>
      <c r="T1786" s="10"/>
      <c r="U1786" s="10"/>
      <c r="V1786" s="10"/>
      <c r="W1786" s="10"/>
      <c r="X1786" s="10"/>
      <c r="Y1786" s="10"/>
      <c r="Z1786" s="10"/>
      <c r="AA1786" s="10"/>
    </row>
    <row r="1787" hidden="1">
      <c r="A1787" s="47"/>
      <c r="B1787" s="47"/>
      <c r="C1787" s="48"/>
      <c r="D1787" s="48"/>
      <c r="E1787" s="48"/>
      <c r="F1787" s="48"/>
      <c r="G1787" s="48"/>
      <c r="H1787" s="49"/>
      <c r="I1787" s="49"/>
      <c r="J1787" s="49"/>
      <c r="K1787" s="49"/>
      <c r="L1787" s="49"/>
      <c r="M1787" s="49"/>
      <c r="N1787" s="49"/>
      <c r="O1787" s="48"/>
      <c r="P1787" s="48"/>
      <c r="Q1787" s="49"/>
      <c r="R1787" s="49"/>
      <c r="S1787" s="10"/>
      <c r="T1787" s="10"/>
      <c r="U1787" s="10"/>
      <c r="V1787" s="10"/>
      <c r="W1787" s="10"/>
      <c r="X1787" s="10"/>
      <c r="Y1787" s="10"/>
      <c r="Z1787" s="10"/>
      <c r="AA1787" s="10"/>
    </row>
    <row r="1788" hidden="1">
      <c r="A1788" s="47"/>
      <c r="B1788" s="47"/>
      <c r="C1788" s="48"/>
      <c r="D1788" s="48"/>
      <c r="E1788" s="48"/>
      <c r="F1788" s="48"/>
      <c r="G1788" s="48"/>
      <c r="H1788" s="49"/>
      <c r="I1788" s="49"/>
      <c r="J1788" s="49"/>
      <c r="K1788" s="49"/>
      <c r="L1788" s="49"/>
      <c r="M1788" s="49"/>
      <c r="N1788" s="49"/>
      <c r="O1788" s="48"/>
      <c r="P1788" s="48"/>
      <c r="Q1788" s="49"/>
      <c r="R1788" s="49"/>
      <c r="S1788" s="10"/>
      <c r="T1788" s="10"/>
      <c r="U1788" s="10"/>
      <c r="V1788" s="10"/>
      <c r="W1788" s="10"/>
      <c r="X1788" s="10"/>
      <c r="Y1788" s="10"/>
      <c r="Z1788" s="10"/>
      <c r="AA1788" s="10"/>
    </row>
    <row r="1789" hidden="1">
      <c r="A1789" s="47"/>
      <c r="B1789" s="47"/>
      <c r="C1789" s="48"/>
      <c r="D1789" s="48"/>
      <c r="E1789" s="48"/>
      <c r="F1789" s="48"/>
      <c r="G1789" s="48"/>
      <c r="H1789" s="49"/>
      <c r="I1789" s="49"/>
      <c r="J1789" s="49"/>
      <c r="K1789" s="49"/>
      <c r="L1789" s="49"/>
      <c r="M1789" s="49"/>
      <c r="N1789" s="49"/>
      <c r="O1789" s="48"/>
      <c r="P1789" s="48"/>
      <c r="Q1789" s="49"/>
      <c r="R1789" s="49"/>
      <c r="S1789" s="10"/>
      <c r="T1789" s="10"/>
      <c r="U1789" s="10"/>
      <c r="V1789" s="10"/>
      <c r="W1789" s="10"/>
      <c r="X1789" s="10"/>
      <c r="Y1789" s="10"/>
      <c r="Z1789" s="10"/>
      <c r="AA1789" s="10"/>
    </row>
    <row r="1790" hidden="1">
      <c r="A1790" s="47"/>
      <c r="B1790" s="47"/>
      <c r="C1790" s="48"/>
      <c r="D1790" s="48"/>
      <c r="E1790" s="48"/>
      <c r="F1790" s="48"/>
      <c r="G1790" s="48"/>
      <c r="H1790" s="49"/>
      <c r="I1790" s="49"/>
      <c r="J1790" s="49"/>
      <c r="K1790" s="49"/>
      <c r="L1790" s="49"/>
      <c r="M1790" s="49"/>
      <c r="N1790" s="49"/>
      <c r="O1790" s="48"/>
      <c r="P1790" s="48"/>
      <c r="Q1790" s="49"/>
      <c r="R1790" s="49"/>
      <c r="S1790" s="10"/>
      <c r="T1790" s="10"/>
      <c r="U1790" s="10"/>
      <c r="V1790" s="10"/>
      <c r="W1790" s="10"/>
      <c r="X1790" s="10"/>
      <c r="Y1790" s="10"/>
      <c r="Z1790" s="10"/>
      <c r="AA1790" s="10"/>
    </row>
    <row r="1791" hidden="1">
      <c r="A1791" s="47"/>
      <c r="B1791" s="47"/>
      <c r="C1791" s="48"/>
      <c r="D1791" s="48"/>
      <c r="E1791" s="48"/>
      <c r="F1791" s="48"/>
      <c r="G1791" s="48"/>
      <c r="H1791" s="49"/>
      <c r="I1791" s="49"/>
      <c r="J1791" s="49"/>
      <c r="K1791" s="49"/>
      <c r="L1791" s="49"/>
      <c r="M1791" s="49"/>
      <c r="N1791" s="49"/>
      <c r="O1791" s="48"/>
      <c r="P1791" s="48"/>
      <c r="Q1791" s="49"/>
      <c r="R1791" s="49"/>
      <c r="S1791" s="10"/>
      <c r="T1791" s="10"/>
      <c r="U1791" s="10"/>
      <c r="V1791" s="10"/>
      <c r="W1791" s="10"/>
      <c r="X1791" s="10"/>
      <c r="Y1791" s="10"/>
      <c r="Z1791" s="10"/>
      <c r="AA1791" s="10"/>
    </row>
    <row r="1792" hidden="1">
      <c r="A1792" s="47"/>
      <c r="B1792" s="47"/>
      <c r="C1792" s="48"/>
      <c r="D1792" s="48"/>
      <c r="E1792" s="48"/>
      <c r="F1792" s="48"/>
      <c r="G1792" s="48"/>
      <c r="H1792" s="49"/>
      <c r="I1792" s="49"/>
      <c r="J1792" s="49"/>
      <c r="K1792" s="49"/>
      <c r="L1792" s="49"/>
      <c r="M1792" s="49"/>
      <c r="N1792" s="49"/>
      <c r="O1792" s="48"/>
      <c r="P1792" s="48"/>
      <c r="Q1792" s="49"/>
      <c r="R1792" s="49"/>
      <c r="S1792" s="10"/>
      <c r="T1792" s="10"/>
      <c r="U1792" s="10"/>
      <c r="V1792" s="10"/>
      <c r="W1792" s="10"/>
      <c r="X1792" s="10"/>
      <c r="Y1792" s="10"/>
      <c r="Z1792" s="10"/>
      <c r="AA1792" s="10"/>
    </row>
    <row r="1793" hidden="1">
      <c r="A1793" s="47"/>
      <c r="B1793" s="47"/>
      <c r="C1793" s="48"/>
      <c r="D1793" s="48"/>
      <c r="E1793" s="48"/>
      <c r="F1793" s="48"/>
      <c r="G1793" s="48"/>
      <c r="H1793" s="49"/>
      <c r="I1793" s="49"/>
      <c r="J1793" s="49"/>
      <c r="K1793" s="49"/>
      <c r="L1793" s="49"/>
      <c r="M1793" s="49"/>
      <c r="N1793" s="49"/>
      <c r="O1793" s="48"/>
      <c r="P1793" s="48"/>
      <c r="Q1793" s="49"/>
      <c r="R1793" s="49"/>
      <c r="S1793" s="10"/>
      <c r="T1793" s="10"/>
      <c r="U1793" s="10"/>
      <c r="V1793" s="10"/>
      <c r="W1793" s="10"/>
      <c r="X1793" s="10"/>
      <c r="Y1793" s="10"/>
      <c r="Z1793" s="10"/>
      <c r="AA1793" s="10"/>
    </row>
    <row r="1794" hidden="1">
      <c r="A1794" s="47"/>
      <c r="B1794" s="47"/>
      <c r="C1794" s="48"/>
      <c r="D1794" s="48"/>
      <c r="E1794" s="48"/>
      <c r="F1794" s="48"/>
      <c r="G1794" s="48"/>
      <c r="H1794" s="49"/>
      <c r="I1794" s="49"/>
      <c r="J1794" s="49"/>
      <c r="K1794" s="49"/>
      <c r="L1794" s="49"/>
      <c r="M1794" s="49"/>
      <c r="N1794" s="49"/>
      <c r="O1794" s="48"/>
      <c r="P1794" s="48"/>
      <c r="Q1794" s="49"/>
      <c r="R1794" s="49"/>
      <c r="S1794" s="10"/>
      <c r="T1794" s="10"/>
      <c r="U1794" s="10"/>
      <c r="V1794" s="10"/>
      <c r="W1794" s="10"/>
      <c r="X1794" s="10"/>
      <c r="Y1794" s="10"/>
      <c r="Z1794" s="10"/>
      <c r="AA1794" s="10"/>
    </row>
    <row r="1795" hidden="1">
      <c r="A1795" s="47"/>
      <c r="B1795" s="47"/>
      <c r="C1795" s="48"/>
      <c r="D1795" s="48"/>
      <c r="E1795" s="48"/>
      <c r="F1795" s="48"/>
      <c r="G1795" s="48"/>
      <c r="H1795" s="49"/>
      <c r="I1795" s="49"/>
      <c r="J1795" s="49"/>
      <c r="K1795" s="49"/>
      <c r="L1795" s="49"/>
      <c r="M1795" s="49"/>
      <c r="N1795" s="49"/>
      <c r="O1795" s="48"/>
      <c r="P1795" s="48"/>
      <c r="Q1795" s="49"/>
      <c r="R1795" s="49"/>
      <c r="S1795" s="10"/>
      <c r="T1795" s="10"/>
      <c r="U1795" s="10"/>
      <c r="V1795" s="10"/>
      <c r="W1795" s="10"/>
      <c r="X1795" s="10"/>
      <c r="Y1795" s="10"/>
      <c r="Z1795" s="10"/>
      <c r="AA1795" s="10"/>
    </row>
    <row r="1796" hidden="1">
      <c r="A1796" s="47"/>
      <c r="B1796" s="47"/>
      <c r="C1796" s="48"/>
      <c r="D1796" s="48"/>
      <c r="E1796" s="48"/>
      <c r="F1796" s="48"/>
      <c r="G1796" s="48"/>
      <c r="H1796" s="49"/>
      <c r="I1796" s="49"/>
      <c r="J1796" s="49"/>
      <c r="K1796" s="49"/>
      <c r="L1796" s="49"/>
      <c r="M1796" s="49"/>
      <c r="N1796" s="49"/>
      <c r="O1796" s="48"/>
      <c r="P1796" s="48"/>
      <c r="Q1796" s="49"/>
      <c r="R1796" s="49"/>
      <c r="S1796" s="10"/>
      <c r="T1796" s="10"/>
      <c r="U1796" s="10"/>
      <c r="V1796" s="10"/>
      <c r="W1796" s="10"/>
      <c r="X1796" s="10"/>
      <c r="Y1796" s="10"/>
      <c r="Z1796" s="10"/>
      <c r="AA1796" s="10"/>
    </row>
    <row r="1797" hidden="1">
      <c r="A1797" s="47"/>
      <c r="B1797" s="47"/>
      <c r="C1797" s="48"/>
      <c r="D1797" s="48"/>
      <c r="E1797" s="48"/>
      <c r="F1797" s="48"/>
      <c r="G1797" s="48"/>
      <c r="H1797" s="49"/>
      <c r="I1797" s="49"/>
      <c r="J1797" s="49"/>
      <c r="K1797" s="49"/>
      <c r="L1797" s="49"/>
      <c r="M1797" s="49"/>
      <c r="N1797" s="49"/>
      <c r="O1797" s="48"/>
      <c r="P1797" s="48"/>
      <c r="Q1797" s="49"/>
      <c r="R1797" s="49"/>
      <c r="S1797" s="10"/>
      <c r="T1797" s="10"/>
      <c r="U1797" s="10"/>
      <c r="V1797" s="10"/>
      <c r="W1797" s="10"/>
      <c r="X1797" s="10"/>
      <c r="Y1797" s="10"/>
      <c r="Z1797" s="10"/>
      <c r="AA1797" s="10"/>
    </row>
    <row r="1798" hidden="1">
      <c r="A1798" s="47"/>
      <c r="B1798" s="47"/>
      <c r="C1798" s="48"/>
      <c r="D1798" s="48"/>
      <c r="E1798" s="48"/>
      <c r="F1798" s="48"/>
      <c r="G1798" s="48"/>
      <c r="H1798" s="49"/>
      <c r="I1798" s="49"/>
      <c r="J1798" s="49"/>
      <c r="K1798" s="49"/>
      <c r="L1798" s="49"/>
      <c r="M1798" s="49"/>
      <c r="N1798" s="49"/>
      <c r="O1798" s="48"/>
      <c r="P1798" s="48"/>
      <c r="Q1798" s="49"/>
      <c r="R1798" s="49"/>
      <c r="S1798" s="10"/>
      <c r="T1798" s="10"/>
      <c r="U1798" s="10"/>
      <c r="V1798" s="10"/>
      <c r="W1798" s="10"/>
      <c r="X1798" s="10"/>
      <c r="Y1798" s="10"/>
      <c r="Z1798" s="10"/>
      <c r="AA1798" s="10"/>
    </row>
    <row r="1799" hidden="1">
      <c r="A1799" s="47"/>
      <c r="B1799" s="47"/>
      <c r="C1799" s="48"/>
      <c r="D1799" s="48"/>
      <c r="E1799" s="48"/>
      <c r="F1799" s="48"/>
      <c r="G1799" s="48"/>
      <c r="H1799" s="49"/>
      <c r="I1799" s="49"/>
      <c r="J1799" s="49"/>
      <c r="K1799" s="49"/>
      <c r="L1799" s="49"/>
      <c r="M1799" s="49"/>
      <c r="N1799" s="49"/>
      <c r="O1799" s="48"/>
      <c r="P1799" s="48"/>
      <c r="Q1799" s="49"/>
      <c r="R1799" s="49"/>
      <c r="S1799" s="10"/>
      <c r="T1799" s="10"/>
      <c r="U1799" s="10"/>
      <c r="V1799" s="10"/>
      <c r="W1799" s="10"/>
      <c r="X1799" s="10"/>
      <c r="Y1799" s="10"/>
      <c r="Z1799" s="10"/>
      <c r="AA1799" s="10"/>
    </row>
    <row r="1800" hidden="1">
      <c r="A1800" s="47"/>
      <c r="B1800" s="47"/>
      <c r="C1800" s="48"/>
      <c r="D1800" s="48"/>
      <c r="E1800" s="48"/>
      <c r="F1800" s="48"/>
      <c r="G1800" s="48"/>
      <c r="H1800" s="49"/>
      <c r="I1800" s="49"/>
      <c r="J1800" s="49"/>
      <c r="K1800" s="49"/>
      <c r="L1800" s="49"/>
      <c r="M1800" s="49"/>
      <c r="N1800" s="49"/>
      <c r="O1800" s="48"/>
      <c r="P1800" s="48"/>
      <c r="Q1800" s="49"/>
      <c r="R1800" s="49"/>
      <c r="S1800" s="10"/>
      <c r="T1800" s="10"/>
      <c r="U1800" s="10"/>
      <c r="V1800" s="10"/>
      <c r="W1800" s="10"/>
      <c r="X1800" s="10"/>
      <c r="Y1800" s="10"/>
      <c r="Z1800" s="10"/>
      <c r="AA1800" s="10"/>
    </row>
    <row r="1801" hidden="1">
      <c r="A1801" s="47"/>
      <c r="B1801" s="47"/>
      <c r="C1801" s="48"/>
      <c r="D1801" s="48"/>
      <c r="E1801" s="48"/>
      <c r="F1801" s="48"/>
      <c r="G1801" s="48"/>
      <c r="H1801" s="49"/>
      <c r="I1801" s="49"/>
      <c r="J1801" s="49"/>
      <c r="K1801" s="49"/>
      <c r="L1801" s="49"/>
      <c r="M1801" s="49"/>
      <c r="N1801" s="49"/>
      <c r="O1801" s="48"/>
      <c r="P1801" s="48"/>
      <c r="Q1801" s="49"/>
      <c r="R1801" s="49"/>
      <c r="S1801" s="10"/>
      <c r="T1801" s="10"/>
      <c r="U1801" s="10"/>
      <c r="V1801" s="10"/>
      <c r="W1801" s="10"/>
      <c r="X1801" s="10"/>
      <c r="Y1801" s="10"/>
      <c r="Z1801" s="10"/>
      <c r="AA1801" s="10"/>
    </row>
    <row r="1802" hidden="1">
      <c r="A1802" s="47"/>
      <c r="B1802" s="47"/>
      <c r="C1802" s="48"/>
      <c r="D1802" s="48"/>
      <c r="E1802" s="48"/>
      <c r="F1802" s="48"/>
      <c r="G1802" s="48"/>
      <c r="H1802" s="49"/>
      <c r="I1802" s="49"/>
      <c r="J1802" s="49"/>
      <c r="K1802" s="49"/>
      <c r="L1802" s="49"/>
      <c r="M1802" s="49"/>
      <c r="N1802" s="49"/>
      <c r="O1802" s="48"/>
      <c r="P1802" s="48"/>
      <c r="Q1802" s="49"/>
      <c r="R1802" s="49"/>
      <c r="S1802" s="10"/>
      <c r="T1802" s="10"/>
      <c r="U1802" s="10"/>
      <c r="V1802" s="10"/>
      <c r="W1802" s="10"/>
      <c r="X1802" s="10"/>
      <c r="Y1802" s="10"/>
      <c r="Z1802" s="10"/>
      <c r="AA1802" s="10"/>
    </row>
    <row r="1803" hidden="1">
      <c r="A1803" s="47"/>
      <c r="B1803" s="47"/>
      <c r="C1803" s="48"/>
      <c r="D1803" s="48"/>
      <c r="E1803" s="48"/>
      <c r="F1803" s="48"/>
      <c r="G1803" s="48"/>
      <c r="H1803" s="49"/>
      <c r="I1803" s="49"/>
      <c r="J1803" s="49"/>
      <c r="K1803" s="49"/>
      <c r="L1803" s="49"/>
      <c r="M1803" s="49"/>
      <c r="N1803" s="49"/>
      <c r="O1803" s="48"/>
      <c r="P1803" s="48"/>
      <c r="Q1803" s="49"/>
      <c r="R1803" s="49"/>
      <c r="S1803" s="10"/>
      <c r="T1803" s="10"/>
      <c r="U1803" s="10"/>
      <c r="V1803" s="10"/>
      <c r="W1803" s="10"/>
      <c r="X1803" s="10"/>
      <c r="Y1803" s="10"/>
      <c r="Z1803" s="10"/>
      <c r="AA1803" s="10"/>
    </row>
    <row r="1804" hidden="1">
      <c r="A1804" s="47"/>
      <c r="B1804" s="47"/>
      <c r="C1804" s="48"/>
      <c r="D1804" s="48"/>
      <c r="E1804" s="48"/>
      <c r="F1804" s="48"/>
      <c r="G1804" s="48"/>
      <c r="H1804" s="49"/>
      <c r="I1804" s="49"/>
      <c r="J1804" s="49"/>
      <c r="K1804" s="49"/>
      <c r="L1804" s="49"/>
      <c r="M1804" s="49"/>
      <c r="N1804" s="49"/>
      <c r="O1804" s="48"/>
      <c r="P1804" s="48"/>
      <c r="Q1804" s="49"/>
      <c r="R1804" s="49"/>
      <c r="S1804" s="10"/>
      <c r="T1804" s="10"/>
      <c r="U1804" s="10"/>
      <c r="V1804" s="10"/>
      <c r="W1804" s="10"/>
      <c r="X1804" s="10"/>
      <c r="Y1804" s="10"/>
      <c r="Z1804" s="10"/>
      <c r="AA1804" s="10"/>
    </row>
    <row r="1805" hidden="1">
      <c r="A1805" s="47"/>
      <c r="B1805" s="47"/>
      <c r="C1805" s="48"/>
      <c r="D1805" s="48"/>
      <c r="E1805" s="48"/>
      <c r="F1805" s="48"/>
      <c r="G1805" s="48"/>
      <c r="H1805" s="49"/>
      <c r="I1805" s="49"/>
      <c r="J1805" s="49"/>
      <c r="K1805" s="49"/>
      <c r="L1805" s="49"/>
      <c r="M1805" s="49"/>
      <c r="N1805" s="49"/>
      <c r="O1805" s="48"/>
      <c r="P1805" s="48"/>
      <c r="Q1805" s="49"/>
      <c r="R1805" s="49"/>
      <c r="S1805" s="10"/>
      <c r="T1805" s="10"/>
      <c r="U1805" s="10"/>
      <c r="V1805" s="10"/>
      <c r="W1805" s="10"/>
      <c r="X1805" s="10"/>
      <c r="Y1805" s="10"/>
      <c r="Z1805" s="10"/>
      <c r="AA1805" s="10"/>
    </row>
    <row r="1806" hidden="1">
      <c r="A1806" s="47"/>
      <c r="B1806" s="47"/>
      <c r="C1806" s="48"/>
      <c r="D1806" s="48"/>
      <c r="E1806" s="48"/>
      <c r="F1806" s="48"/>
      <c r="G1806" s="48"/>
      <c r="H1806" s="49"/>
      <c r="I1806" s="49"/>
      <c r="J1806" s="49"/>
      <c r="K1806" s="49"/>
      <c r="L1806" s="49"/>
      <c r="M1806" s="49"/>
      <c r="N1806" s="49"/>
      <c r="O1806" s="48"/>
      <c r="P1806" s="48"/>
      <c r="Q1806" s="49"/>
      <c r="R1806" s="49"/>
      <c r="S1806" s="10"/>
      <c r="T1806" s="10"/>
      <c r="U1806" s="10"/>
      <c r="V1806" s="10"/>
      <c r="W1806" s="10"/>
      <c r="X1806" s="10"/>
      <c r="Y1806" s="10"/>
      <c r="Z1806" s="10"/>
      <c r="AA1806" s="10"/>
    </row>
    <row r="1807" hidden="1">
      <c r="A1807" s="47"/>
      <c r="B1807" s="47"/>
      <c r="C1807" s="48"/>
      <c r="D1807" s="48"/>
      <c r="E1807" s="48"/>
      <c r="F1807" s="48"/>
      <c r="G1807" s="48"/>
      <c r="H1807" s="49"/>
      <c r="I1807" s="49"/>
      <c r="J1807" s="49"/>
      <c r="K1807" s="49"/>
      <c r="L1807" s="49"/>
      <c r="M1807" s="49"/>
      <c r="N1807" s="49"/>
      <c r="O1807" s="48"/>
      <c r="P1807" s="48"/>
      <c r="Q1807" s="49"/>
      <c r="R1807" s="49"/>
      <c r="S1807" s="10"/>
      <c r="T1807" s="10"/>
      <c r="U1807" s="10"/>
      <c r="V1807" s="10"/>
      <c r="W1807" s="10"/>
      <c r="X1807" s="10"/>
      <c r="Y1807" s="10"/>
      <c r="Z1807" s="10"/>
      <c r="AA1807" s="10"/>
    </row>
    <row r="1808" hidden="1">
      <c r="A1808" s="47"/>
      <c r="B1808" s="47"/>
      <c r="C1808" s="48"/>
      <c r="D1808" s="48"/>
      <c r="E1808" s="48"/>
      <c r="F1808" s="48"/>
      <c r="G1808" s="48"/>
      <c r="H1808" s="49"/>
      <c r="I1808" s="49"/>
      <c r="J1808" s="49"/>
      <c r="K1808" s="49"/>
      <c r="L1808" s="49"/>
      <c r="M1808" s="49"/>
      <c r="N1808" s="49"/>
      <c r="O1808" s="48"/>
      <c r="P1808" s="48"/>
      <c r="Q1808" s="49"/>
      <c r="R1808" s="49"/>
      <c r="S1808" s="10"/>
      <c r="T1808" s="10"/>
      <c r="U1808" s="10"/>
      <c r="V1808" s="10"/>
      <c r="W1808" s="10"/>
      <c r="X1808" s="10"/>
      <c r="Y1808" s="10"/>
      <c r="Z1808" s="10"/>
      <c r="AA1808" s="10"/>
    </row>
    <row r="1809" hidden="1">
      <c r="A1809" s="47"/>
      <c r="B1809" s="47"/>
      <c r="C1809" s="48"/>
      <c r="D1809" s="48"/>
      <c r="E1809" s="48"/>
      <c r="F1809" s="48"/>
      <c r="G1809" s="48"/>
      <c r="H1809" s="49"/>
      <c r="I1809" s="49"/>
      <c r="J1809" s="49"/>
      <c r="K1809" s="49"/>
      <c r="L1809" s="49"/>
      <c r="M1809" s="49"/>
      <c r="N1809" s="49"/>
      <c r="O1809" s="48"/>
      <c r="P1809" s="48"/>
      <c r="Q1809" s="49"/>
      <c r="R1809" s="49"/>
      <c r="S1809" s="10"/>
      <c r="T1809" s="10"/>
      <c r="U1809" s="10"/>
      <c r="V1809" s="10"/>
      <c r="W1809" s="10"/>
      <c r="X1809" s="10"/>
      <c r="Y1809" s="10"/>
      <c r="Z1809" s="10"/>
      <c r="AA1809" s="10"/>
    </row>
    <row r="1810" hidden="1">
      <c r="A1810" s="47"/>
      <c r="B1810" s="47"/>
      <c r="C1810" s="48"/>
      <c r="D1810" s="48"/>
      <c r="E1810" s="48"/>
      <c r="F1810" s="48"/>
      <c r="G1810" s="48"/>
      <c r="H1810" s="49"/>
      <c r="I1810" s="49"/>
      <c r="J1810" s="49"/>
      <c r="K1810" s="49"/>
      <c r="L1810" s="49"/>
      <c r="M1810" s="49"/>
      <c r="N1810" s="49"/>
      <c r="O1810" s="48"/>
      <c r="P1810" s="48"/>
      <c r="Q1810" s="49"/>
      <c r="R1810" s="49"/>
      <c r="S1810" s="10"/>
      <c r="T1810" s="10"/>
      <c r="U1810" s="10"/>
      <c r="V1810" s="10"/>
      <c r="W1810" s="10"/>
      <c r="X1810" s="10"/>
      <c r="Y1810" s="10"/>
      <c r="Z1810" s="10"/>
      <c r="AA1810" s="10"/>
    </row>
    <row r="1811" hidden="1">
      <c r="A1811" s="47"/>
      <c r="B1811" s="47"/>
      <c r="C1811" s="48"/>
      <c r="D1811" s="48"/>
      <c r="E1811" s="48"/>
      <c r="F1811" s="48"/>
      <c r="G1811" s="48"/>
      <c r="H1811" s="49"/>
      <c r="I1811" s="49"/>
      <c r="J1811" s="49"/>
      <c r="K1811" s="49"/>
      <c r="L1811" s="49"/>
      <c r="M1811" s="49"/>
      <c r="N1811" s="49"/>
      <c r="O1811" s="48"/>
      <c r="P1811" s="48"/>
      <c r="Q1811" s="49"/>
      <c r="R1811" s="49"/>
      <c r="S1811" s="10"/>
      <c r="T1811" s="10"/>
      <c r="U1811" s="10"/>
      <c r="V1811" s="10"/>
      <c r="W1811" s="10"/>
      <c r="X1811" s="10"/>
      <c r="Y1811" s="10"/>
      <c r="Z1811" s="10"/>
      <c r="AA1811" s="10"/>
    </row>
    <row r="1812" hidden="1">
      <c r="A1812" s="47"/>
      <c r="B1812" s="47"/>
      <c r="C1812" s="48"/>
      <c r="D1812" s="48"/>
      <c r="E1812" s="48"/>
      <c r="F1812" s="48"/>
      <c r="G1812" s="48"/>
      <c r="H1812" s="49"/>
      <c r="I1812" s="49"/>
      <c r="J1812" s="49"/>
      <c r="K1812" s="49"/>
      <c r="L1812" s="49"/>
      <c r="M1812" s="49"/>
      <c r="N1812" s="49"/>
      <c r="O1812" s="48"/>
      <c r="P1812" s="48"/>
      <c r="Q1812" s="49"/>
      <c r="R1812" s="49"/>
      <c r="S1812" s="10"/>
      <c r="T1812" s="10"/>
      <c r="U1812" s="10"/>
      <c r="V1812" s="10"/>
      <c r="W1812" s="10"/>
      <c r="X1812" s="10"/>
      <c r="Y1812" s="10"/>
      <c r="Z1812" s="10"/>
      <c r="AA1812" s="10"/>
    </row>
    <row r="1813" hidden="1">
      <c r="A1813" s="47"/>
      <c r="B1813" s="47"/>
      <c r="C1813" s="48"/>
      <c r="D1813" s="48"/>
      <c r="E1813" s="48"/>
      <c r="F1813" s="48"/>
      <c r="G1813" s="48"/>
      <c r="H1813" s="49"/>
      <c r="I1813" s="49"/>
      <c r="J1813" s="49"/>
      <c r="K1813" s="49"/>
      <c r="L1813" s="49"/>
      <c r="M1813" s="49"/>
      <c r="N1813" s="49"/>
      <c r="O1813" s="48"/>
      <c r="P1813" s="48"/>
      <c r="Q1813" s="49"/>
      <c r="R1813" s="49"/>
      <c r="S1813" s="10"/>
      <c r="T1813" s="10"/>
      <c r="U1813" s="10"/>
      <c r="V1813" s="10"/>
      <c r="W1813" s="10"/>
      <c r="X1813" s="10"/>
      <c r="Y1813" s="10"/>
      <c r="Z1813" s="10"/>
      <c r="AA1813" s="10"/>
    </row>
    <row r="1814" hidden="1">
      <c r="A1814" s="47"/>
      <c r="B1814" s="47"/>
      <c r="C1814" s="48"/>
      <c r="D1814" s="48"/>
      <c r="E1814" s="48"/>
      <c r="F1814" s="48"/>
      <c r="G1814" s="48"/>
      <c r="H1814" s="49"/>
      <c r="I1814" s="49"/>
      <c r="J1814" s="49"/>
      <c r="K1814" s="49"/>
      <c r="L1814" s="49"/>
      <c r="M1814" s="49"/>
      <c r="N1814" s="49"/>
      <c r="O1814" s="48"/>
      <c r="P1814" s="48"/>
      <c r="Q1814" s="49"/>
      <c r="R1814" s="49"/>
      <c r="S1814" s="10"/>
      <c r="T1814" s="10"/>
      <c r="U1814" s="10"/>
      <c r="V1814" s="10"/>
      <c r="W1814" s="10"/>
      <c r="X1814" s="10"/>
      <c r="Y1814" s="10"/>
      <c r="Z1814" s="10"/>
      <c r="AA1814" s="10"/>
    </row>
    <row r="1815" hidden="1">
      <c r="A1815" s="47"/>
      <c r="B1815" s="47"/>
      <c r="C1815" s="48"/>
      <c r="D1815" s="48"/>
      <c r="E1815" s="48"/>
      <c r="F1815" s="48"/>
      <c r="G1815" s="48"/>
      <c r="H1815" s="49"/>
      <c r="I1815" s="49"/>
      <c r="J1815" s="49"/>
      <c r="K1815" s="49"/>
      <c r="L1815" s="49"/>
      <c r="M1815" s="49"/>
      <c r="N1815" s="49"/>
      <c r="O1815" s="48"/>
      <c r="P1815" s="48"/>
      <c r="Q1815" s="49"/>
      <c r="R1815" s="49"/>
      <c r="S1815" s="10"/>
      <c r="T1815" s="10"/>
      <c r="U1815" s="10"/>
      <c r="V1815" s="10"/>
      <c r="W1815" s="10"/>
      <c r="X1815" s="10"/>
      <c r="Y1815" s="10"/>
      <c r="Z1815" s="10"/>
      <c r="AA1815" s="10"/>
    </row>
    <row r="1816" hidden="1">
      <c r="A1816" s="47"/>
      <c r="B1816" s="47"/>
      <c r="C1816" s="48"/>
      <c r="D1816" s="48"/>
      <c r="E1816" s="48"/>
      <c r="F1816" s="48"/>
      <c r="G1816" s="48"/>
      <c r="H1816" s="49"/>
      <c r="I1816" s="49"/>
      <c r="J1816" s="49"/>
      <c r="K1816" s="49"/>
      <c r="L1816" s="49"/>
      <c r="M1816" s="49"/>
      <c r="N1816" s="49"/>
      <c r="O1816" s="48"/>
      <c r="P1816" s="48"/>
      <c r="Q1816" s="49"/>
      <c r="R1816" s="49"/>
      <c r="S1816" s="10"/>
      <c r="T1816" s="10"/>
      <c r="U1816" s="10"/>
      <c r="V1816" s="10"/>
      <c r="W1816" s="10"/>
      <c r="X1816" s="10"/>
      <c r="Y1816" s="10"/>
      <c r="Z1816" s="10"/>
      <c r="AA1816" s="10"/>
    </row>
    <row r="1817" hidden="1">
      <c r="A1817" s="47"/>
      <c r="B1817" s="47"/>
      <c r="C1817" s="48"/>
      <c r="D1817" s="48"/>
      <c r="E1817" s="48"/>
      <c r="F1817" s="48"/>
      <c r="G1817" s="48"/>
      <c r="H1817" s="49"/>
      <c r="I1817" s="49"/>
      <c r="J1817" s="49"/>
      <c r="K1817" s="49"/>
      <c r="L1817" s="49"/>
      <c r="M1817" s="49"/>
      <c r="N1817" s="49"/>
      <c r="O1817" s="48"/>
      <c r="P1817" s="48"/>
      <c r="Q1817" s="49"/>
      <c r="R1817" s="49"/>
      <c r="S1817" s="10"/>
      <c r="T1817" s="10"/>
      <c r="U1817" s="10"/>
      <c r="V1817" s="10"/>
      <c r="W1817" s="10"/>
      <c r="X1817" s="10"/>
      <c r="Y1817" s="10"/>
      <c r="Z1817" s="10"/>
      <c r="AA1817" s="10"/>
    </row>
    <row r="1818" hidden="1">
      <c r="A1818" s="47"/>
      <c r="B1818" s="47"/>
      <c r="C1818" s="48"/>
      <c r="D1818" s="48"/>
      <c r="E1818" s="48"/>
      <c r="F1818" s="48"/>
      <c r="G1818" s="48"/>
      <c r="H1818" s="49"/>
      <c r="I1818" s="49"/>
      <c r="J1818" s="49"/>
      <c r="K1818" s="49"/>
      <c r="L1818" s="49"/>
      <c r="M1818" s="49"/>
      <c r="N1818" s="49"/>
      <c r="O1818" s="48"/>
      <c r="P1818" s="48"/>
      <c r="Q1818" s="49"/>
      <c r="R1818" s="49"/>
      <c r="S1818" s="10"/>
      <c r="T1818" s="10"/>
      <c r="U1818" s="10"/>
      <c r="V1818" s="10"/>
      <c r="W1818" s="10"/>
      <c r="X1818" s="10"/>
      <c r="Y1818" s="10"/>
      <c r="Z1818" s="10"/>
      <c r="AA1818" s="10"/>
    </row>
    <row r="1819" hidden="1">
      <c r="A1819" s="47"/>
      <c r="B1819" s="47"/>
      <c r="C1819" s="48"/>
      <c r="D1819" s="48"/>
      <c r="E1819" s="48"/>
      <c r="F1819" s="48"/>
      <c r="G1819" s="48"/>
      <c r="H1819" s="49"/>
      <c r="I1819" s="49"/>
      <c r="J1819" s="49"/>
      <c r="K1819" s="49"/>
      <c r="L1819" s="49"/>
      <c r="M1819" s="49"/>
      <c r="N1819" s="49"/>
      <c r="O1819" s="48"/>
      <c r="P1819" s="48"/>
      <c r="Q1819" s="49"/>
      <c r="R1819" s="49"/>
      <c r="S1819" s="10"/>
      <c r="T1819" s="10"/>
      <c r="U1819" s="10"/>
      <c r="V1819" s="10"/>
      <c r="W1819" s="10"/>
      <c r="X1819" s="10"/>
      <c r="Y1819" s="10"/>
      <c r="Z1819" s="10"/>
      <c r="AA1819" s="10"/>
    </row>
    <row r="1820" hidden="1">
      <c r="A1820" s="47"/>
      <c r="B1820" s="47"/>
      <c r="C1820" s="48"/>
      <c r="D1820" s="48"/>
      <c r="E1820" s="48"/>
      <c r="F1820" s="48"/>
      <c r="G1820" s="48"/>
      <c r="H1820" s="49"/>
      <c r="I1820" s="49"/>
      <c r="J1820" s="49"/>
      <c r="K1820" s="49"/>
      <c r="L1820" s="49"/>
      <c r="M1820" s="49"/>
      <c r="N1820" s="49"/>
      <c r="O1820" s="48"/>
      <c r="P1820" s="48"/>
      <c r="Q1820" s="49"/>
      <c r="R1820" s="49"/>
      <c r="S1820" s="10"/>
      <c r="T1820" s="10"/>
      <c r="U1820" s="10"/>
      <c r="V1820" s="10"/>
      <c r="W1820" s="10"/>
      <c r="X1820" s="10"/>
      <c r="Y1820" s="10"/>
      <c r="Z1820" s="10"/>
      <c r="AA1820" s="10"/>
    </row>
    <row r="1821" hidden="1">
      <c r="A1821" s="47"/>
      <c r="B1821" s="47"/>
      <c r="C1821" s="48"/>
      <c r="D1821" s="48"/>
      <c r="E1821" s="48"/>
      <c r="F1821" s="48"/>
      <c r="G1821" s="48"/>
      <c r="H1821" s="49"/>
      <c r="I1821" s="49"/>
      <c r="J1821" s="49"/>
      <c r="K1821" s="49"/>
      <c r="L1821" s="49"/>
      <c r="M1821" s="49"/>
      <c r="N1821" s="49"/>
      <c r="O1821" s="48"/>
      <c r="P1821" s="48"/>
      <c r="Q1821" s="49"/>
      <c r="R1821" s="49"/>
      <c r="S1821" s="10"/>
      <c r="T1821" s="10"/>
      <c r="U1821" s="10"/>
      <c r="V1821" s="10"/>
      <c r="W1821" s="10"/>
      <c r="X1821" s="10"/>
      <c r="Y1821" s="10"/>
      <c r="Z1821" s="10"/>
      <c r="AA1821" s="10"/>
    </row>
    <row r="1822" hidden="1">
      <c r="A1822" s="47"/>
      <c r="B1822" s="47"/>
      <c r="C1822" s="48"/>
      <c r="D1822" s="48"/>
      <c r="E1822" s="48"/>
      <c r="F1822" s="48"/>
      <c r="G1822" s="48"/>
      <c r="H1822" s="49"/>
      <c r="I1822" s="49"/>
      <c r="J1822" s="49"/>
      <c r="K1822" s="49"/>
      <c r="L1822" s="49"/>
      <c r="M1822" s="49"/>
      <c r="N1822" s="49"/>
      <c r="O1822" s="48"/>
      <c r="P1822" s="48"/>
      <c r="Q1822" s="49"/>
      <c r="R1822" s="49"/>
      <c r="S1822" s="10"/>
      <c r="T1822" s="10"/>
      <c r="U1822" s="10"/>
      <c r="V1822" s="10"/>
      <c r="W1822" s="10"/>
      <c r="X1822" s="10"/>
      <c r="Y1822" s="10"/>
      <c r="Z1822" s="10"/>
      <c r="AA1822" s="10"/>
    </row>
    <row r="1823" hidden="1">
      <c r="A1823" s="47"/>
      <c r="B1823" s="47"/>
      <c r="C1823" s="48"/>
      <c r="D1823" s="48"/>
      <c r="E1823" s="48"/>
      <c r="F1823" s="48"/>
      <c r="G1823" s="48"/>
      <c r="H1823" s="49"/>
      <c r="I1823" s="49"/>
      <c r="J1823" s="49"/>
      <c r="K1823" s="49"/>
      <c r="L1823" s="49"/>
      <c r="M1823" s="49"/>
      <c r="N1823" s="49"/>
      <c r="O1823" s="48"/>
      <c r="P1823" s="48"/>
      <c r="Q1823" s="49"/>
      <c r="R1823" s="49"/>
      <c r="S1823" s="10"/>
      <c r="T1823" s="10"/>
      <c r="U1823" s="10"/>
      <c r="V1823" s="10"/>
      <c r="W1823" s="10"/>
      <c r="X1823" s="10"/>
      <c r="Y1823" s="10"/>
      <c r="Z1823" s="10"/>
      <c r="AA1823" s="10"/>
    </row>
    <row r="1824" hidden="1">
      <c r="A1824" s="47"/>
      <c r="B1824" s="47"/>
      <c r="C1824" s="48"/>
      <c r="D1824" s="48"/>
      <c r="E1824" s="48"/>
      <c r="F1824" s="48"/>
      <c r="G1824" s="48"/>
      <c r="H1824" s="49"/>
      <c r="I1824" s="49"/>
      <c r="J1824" s="49"/>
      <c r="K1824" s="49"/>
      <c r="L1824" s="49"/>
      <c r="M1824" s="49"/>
      <c r="N1824" s="49"/>
      <c r="O1824" s="48"/>
      <c r="P1824" s="48"/>
      <c r="Q1824" s="49"/>
      <c r="R1824" s="49"/>
      <c r="S1824" s="10"/>
      <c r="T1824" s="10"/>
      <c r="U1824" s="10"/>
      <c r="V1824" s="10"/>
      <c r="W1824" s="10"/>
      <c r="X1824" s="10"/>
      <c r="Y1824" s="10"/>
      <c r="Z1824" s="10"/>
      <c r="AA1824" s="10"/>
    </row>
    <row r="1825" hidden="1">
      <c r="A1825" s="47"/>
      <c r="B1825" s="47"/>
      <c r="C1825" s="48"/>
      <c r="D1825" s="48"/>
      <c r="E1825" s="48"/>
      <c r="F1825" s="48"/>
      <c r="G1825" s="48"/>
      <c r="H1825" s="49"/>
      <c r="I1825" s="49"/>
      <c r="J1825" s="49"/>
      <c r="K1825" s="49"/>
      <c r="L1825" s="49"/>
      <c r="M1825" s="49"/>
      <c r="N1825" s="49"/>
      <c r="O1825" s="48"/>
      <c r="P1825" s="48"/>
      <c r="Q1825" s="49"/>
      <c r="R1825" s="49"/>
      <c r="S1825" s="10"/>
      <c r="T1825" s="10"/>
      <c r="U1825" s="10"/>
      <c r="V1825" s="10"/>
      <c r="W1825" s="10"/>
      <c r="X1825" s="10"/>
      <c r="Y1825" s="10"/>
      <c r="Z1825" s="10"/>
      <c r="AA1825" s="10"/>
    </row>
    <row r="1826" hidden="1">
      <c r="A1826" s="47"/>
      <c r="B1826" s="47"/>
      <c r="C1826" s="48"/>
      <c r="D1826" s="48"/>
      <c r="E1826" s="48"/>
      <c r="F1826" s="48"/>
      <c r="G1826" s="48"/>
      <c r="H1826" s="49"/>
      <c r="I1826" s="49"/>
      <c r="J1826" s="49"/>
      <c r="K1826" s="49"/>
      <c r="L1826" s="49"/>
      <c r="M1826" s="49"/>
      <c r="N1826" s="49"/>
      <c r="O1826" s="48"/>
      <c r="P1826" s="48"/>
      <c r="Q1826" s="49"/>
      <c r="R1826" s="49"/>
      <c r="S1826" s="10"/>
      <c r="T1826" s="10"/>
      <c r="U1826" s="10"/>
      <c r="V1826" s="10"/>
      <c r="W1826" s="10"/>
      <c r="X1826" s="10"/>
      <c r="Y1826" s="10"/>
      <c r="Z1826" s="10"/>
      <c r="AA1826" s="10"/>
    </row>
    <row r="1827" hidden="1">
      <c r="A1827" s="47"/>
      <c r="B1827" s="47"/>
      <c r="C1827" s="48"/>
      <c r="D1827" s="48"/>
      <c r="E1827" s="48"/>
      <c r="F1827" s="48"/>
      <c r="G1827" s="48"/>
      <c r="H1827" s="49"/>
      <c r="I1827" s="49"/>
      <c r="J1827" s="49"/>
      <c r="K1827" s="49"/>
      <c r="L1827" s="49"/>
      <c r="M1827" s="49"/>
      <c r="N1827" s="49"/>
      <c r="O1827" s="48"/>
      <c r="P1827" s="48"/>
      <c r="Q1827" s="49"/>
      <c r="R1827" s="49"/>
      <c r="S1827" s="10"/>
      <c r="T1827" s="10"/>
      <c r="U1827" s="10"/>
      <c r="V1827" s="10"/>
      <c r="W1827" s="10"/>
      <c r="X1827" s="10"/>
      <c r="Y1827" s="10"/>
      <c r="Z1827" s="10"/>
      <c r="AA1827" s="10"/>
    </row>
    <row r="1828" hidden="1">
      <c r="A1828" s="47"/>
      <c r="B1828" s="47"/>
      <c r="C1828" s="48"/>
      <c r="D1828" s="48"/>
      <c r="E1828" s="48"/>
      <c r="F1828" s="48"/>
      <c r="G1828" s="48"/>
      <c r="H1828" s="49"/>
      <c r="I1828" s="49"/>
      <c r="J1828" s="49"/>
      <c r="K1828" s="49"/>
      <c r="L1828" s="49"/>
      <c r="M1828" s="49"/>
      <c r="N1828" s="49"/>
      <c r="O1828" s="48"/>
      <c r="P1828" s="48"/>
      <c r="Q1828" s="49"/>
      <c r="R1828" s="49"/>
      <c r="S1828" s="10"/>
      <c r="T1828" s="10"/>
      <c r="U1828" s="10"/>
      <c r="V1828" s="10"/>
      <c r="W1828" s="10"/>
      <c r="X1828" s="10"/>
      <c r="Y1828" s="10"/>
      <c r="Z1828" s="10"/>
      <c r="AA1828" s="10"/>
    </row>
    <row r="1829" hidden="1">
      <c r="A1829" s="47"/>
      <c r="B1829" s="47"/>
      <c r="C1829" s="48"/>
      <c r="D1829" s="48"/>
      <c r="E1829" s="48"/>
      <c r="F1829" s="48"/>
      <c r="G1829" s="48"/>
      <c r="H1829" s="49"/>
      <c r="I1829" s="49"/>
      <c r="J1829" s="49"/>
      <c r="K1829" s="49"/>
      <c r="L1829" s="49"/>
      <c r="M1829" s="49"/>
      <c r="N1829" s="49"/>
      <c r="O1829" s="48"/>
      <c r="P1829" s="48"/>
      <c r="Q1829" s="49"/>
      <c r="R1829" s="49"/>
      <c r="S1829" s="10"/>
      <c r="T1829" s="10"/>
      <c r="U1829" s="10"/>
      <c r="V1829" s="10"/>
      <c r="W1829" s="10"/>
      <c r="X1829" s="10"/>
      <c r="Y1829" s="10"/>
      <c r="Z1829" s="10"/>
      <c r="AA1829" s="10"/>
    </row>
    <row r="1830" hidden="1">
      <c r="A1830" s="47"/>
      <c r="B1830" s="47"/>
      <c r="C1830" s="48"/>
      <c r="D1830" s="48"/>
      <c r="E1830" s="48"/>
      <c r="F1830" s="48"/>
      <c r="G1830" s="48"/>
      <c r="H1830" s="49"/>
      <c r="I1830" s="49"/>
      <c r="J1830" s="49"/>
      <c r="K1830" s="49"/>
      <c r="L1830" s="49"/>
      <c r="M1830" s="49"/>
      <c r="N1830" s="49"/>
      <c r="O1830" s="48"/>
      <c r="P1830" s="48"/>
      <c r="Q1830" s="49"/>
      <c r="R1830" s="49"/>
      <c r="S1830" s="10"/>
      <c r="T1830" s="10"/>
      <c r="U1830" s="10"/>
      <c r="V1830" s="10"/>
      <c r="W1830" s="10"/>
      <c r="X1830" s="10"/>
      <c r="Y1830" s="10"/>
      <c r="Z1830" s="10"/>
      <c r="AA1830" s="10"/>
    </row>
    <row r="1831" hidden="1">
      <c r="A1831" s="47"/>
      <c r="B1831" s="47"/>
      <c r="C1831" s="48"/>
      <c r="D1831" s="48"/>
      <c r="E1831" s="48"/>
      <c r="F1831" s="48"/>
      <c r="G1831" s="48"/>
      <c r="H1831" s="49"/>
      <c r="I1831" s="49"/>
      <c r="J1831" s="49"/>
      <c r="K1831" s="49"/>
      <c r="L1831" s="49"/>
      <c r="M1831" s="49"/>
      <c r="N1831" s="49"/>
      <c r="O1831" s="48"/>
      <c r="P1831" s="48"/>
      <c r="Q1831" s="49"/>
      <c r="R1831" s="49"/>
      <c r="S1831" s="10"/>
      <c r="T1831" s="10"/>
      <c r="U1831" s="10"/>
      <c r="V1831" s="10"/>
      <c r="W1831" s="10"/>
      <c r="X1831" s="10"/>
      <c r="Y1831" s="10"/>
      <c r="Z1831" s="10"/>
      <c r="AA1831" s="10"/>
    </row>
    <row r="1832" hidden="1">
      <c r="A1832" s="47"/>
      <c r="B1832" s="47"/>
      <c r="C1832" s="48"/>
      <c r="D1832" s="48"/>
      <c r="E1832" s="48"/>
      <c r="F1832" s="48"/>
      <c r="G1832" s="48"/>
      <c r="H1832" s="49"/>
      <c r="I1832" s="49"/>
      <c r="J1832" s="49"/>
      <c r="K1832" s="49"/>
      <c r="L1832" s="49"/>
      <c r="M1832" s="49"/>
      <c r="N1832" s="49"/>
      <c r="O1832" s="48"/>
      <c r="P1832" s="48"/>
      <c r="Q1832" s="49"/>
      <c r="R1832" s="49"/>
      <c r="S1832" s="10"/>
      <c r="T1832" s="10"/>
      <c r="U1832" s="10"/>
      <c r="V1832" s="10"/>
      <c r="W1832" s="10"/>
      <c r="X1832" s="10"/>
      <c r="Y1832" s="10"/>
      <c r="Z1832" s="10"/>
      <c r="AA1832" s="10"/>
    </row>
    <row r="1833" hidden="1">
      <c r="A1833" s="47"/>
      <c r="B1833" s="47"/>
      <c r="C1833" s="48"/>
      <c r="D1833" s="48"/>
      <c r="E1833" s="48"/>
      <c r="F1833" s="48"/>
      <c r="G1833" s="48"/>
      <c r="H1833" s="49"/>
      <c r="I1833" s="49"/>
      <c r="J1833" s="49"/>
      <c r="K1833" s="49"/>
      <c r="L1833" s="49"/>
      <c r="M1833" s="49"/>
      <c r="N1833" s="49"/>
      <c r="O1833" s="48"/>
      <c r="P1833" s="48"/>
      <c r="Q1833" s="49"/>
      <c r="R1833" s="49"/>
      <c r="S1833" s="10"/>
      <c r="T1833" s="10"/>
      <c r="U1833" s="10"/>
      <c r="V1833" s="10"/>
      <c r="W1833" s="10"/>
      <c r="X1833" s="10"/>
      <c r="Y1833" s="10"/>
      <c r="Z1833" s="10"/>
      <c r="AA1833" s="10"/>
    </row>
    <row r="1834" hidden="1">
      <c r="A1834" s="47"/>
      <c r="B1834" s="47"/>
      <c r="C1834" s="48"/>
      <c r="D1834" s="48"/>
      <c r="E1834" s="48"/>
      <c r="F1834" s="48"/>
      <c r="G1834" s="48"/>
      <c r="H1834" s="49"/>
      <c r="I1834" s="49"/>
      <c r="J1834" s="49"/>
      <c r="K1834" s="49"/>
      <c r="L1834" s="49"/>
      <c r="M1834" s="49"/>
      <c r="N1834" s="49"/>
      <c r="O1834" s="48"/>
      <c r="P1834" s="48"/>
      <c r="Q1834" s="49"/>
      <c r="R1834" s="49"/>
      <c r="S1834" s="10"/>
      <c r="T1834" s="10"/>
      <c r="U1834" s="10"/>
      <c r="V1834" s="10"/>
      <c r="W1834" s="10"/>
      <c r="X1834" s="10"/>
      <c r="Y1834" s="10"/>
      <c r="Z1834" s="10"/>
      <c r="AA1834" s="10"/>
    </row>
    <row r="1835" hidden="1">
      <c r="A1835" s="47"/>
      <c r="B1835" s="47"/>
      <c r="C1835" s="48"/>
      <c r="D1835" s="48"/>
      <c r="E1835" s="48"/>
      <c r="F1835" s="48"/>
      <c r="G1835" s="48"/>
      <c r="H1835" s="49"/>
      <c r="I1835" s="49"/>
      <c r="J1835" s="49"/>
      <c r="K1835" s="49"/>
      <c r="L1835" s="49"/>
      <c r="M1835" s="49"/>
      <c r="N1835" s="49"/>
      <c r="O1835" s="48"/>
      <c r="P1835" s="48"/>
      <c r="Q1835" s="49"/>
      <c r="R1835" s="49"/>
      <c r="S1835" s="10"/>
      <c r="T1835" s="10"/>
      <c r="U1835" s="10"/>
      <c r="V1835" s="10"/>
      <c r="W1835" s="10"/>
      <c r="X1835" s="10"/>
      <c r="Y1835" s="10"/>
      <c r="Z1835" s="10"/>
      <c r="AA1835" s="10"/>
    </row>
    <row r="1836" hidden="1">
      <c r="A1836" s="47"/>
      <c r="B1836" s="47"/>
      <c r="C1836" s="48"/>
      <c r="D1836" s="48"/>
      <c r="E1836" s="48"/>
      <c r="F1836" s="48"/>
      <c r="G1836" s="48"/>
      <c r="H1836" s="49"/>
      <c r="I1836" s="49"/>
      <c r="J1836" s="49"/>
      <c r="K1836" s="49"/>
      <c r="L1836" s="49"/>
      <c r="M1836" s="49"/>
      <c r="N1836" s="49"/>
      <c r="O1836" s="48"/>
      <c r="P1836" s="48"/>
      <c r="Q1836" s="49"/>
      <c r="R1836" s="49"/>
      <c r="S1836" s="10"/>
      <c r="T1836" s="10"/>
      <c r="U1836" s="10"/>
      <c r="V1836" s="10"/>
      <c r="W1836" s="10"/>
      <c r="X1836" s="10"/>
      <c r="Y1836" s="10"/>
      <c r="Z1836" s="10"/>
      <c r="AA1836" s="10"/>
    </row>
    <row r="1837" hidden="1">
      <c r="A1837" s="47"/>
      <c r="B1837" s="47"/>
      <c r="C1837" s="48"/>
      <c r="D1837" s="48"/>
      <c r="E1837" s="48"/>
      <c r="F1837" s="48"/>
      <c r="G1837" s="48"/>
      <c r="H1837" s="49"/>
      <c r="I1837" s="49"/>
      <c r="J1837" s="49"/>
      <c r="K1837" s="49"/>
      <c r="L1837" s="49"/>
      <c r="M1837" s="49"/>
      <c r="N1837" s="49"/>
      <c r="O1837" s="48"/>
      <c r="P1837" s="48"/>
      <c r="Q1837" s="49"/>
      <c r="R1837" s="49"/>
      <c r="S1837" s="10"/>
      <c r="T1837" s="10"/>
      <c r="U1837" s="10"/>
      <c r="V1837" s="10"/>
      <c r="W1837" s="10"/>
      <c r="X1837" s="10"/>
      <c r="Y1837" s="10"/>
      <c r="Z1837" s="10"/>
      <c r="AA1837" s="10"/>
    </row>
    <row r="1838" hidden="1">
      <c r="A1838" s="47"/>
      <c r="B1838" s="47"/>
      <c r="C1838" s="48"/>
      <c r="D1838" s="48"/>
      <c r="E1838" s="48"/>
      <c r="F1838" s="48"/>
      <c r="G1838" s="48"/>
      <c r="H1838" s="49"/>
      <c r="I1838" s="49"/>
      <c r="J1838" s="49"/>
      <c r="K1838" s="49"/>
      <c r="L1838" s="49"/>
      <c r="M1838" s="49"/>
      <c r="N1838" s="49"/>
      <c r="O1838" s="48"/>
      <c r="P1838" s="48"/>
      <c r="Q1838" s="49"/>
      <c r="R1838" s="49"/>
      <c r="S1838" s="10"/>
      <c r="T1838" s="10"/>
      <c r="U1838" s="10"/>
      <c r="V1838" s="10"/>
      <c r="W1838" s="10"/>
      <c r="X1838" s="10"/>
      <c r="Y1838" s="10"/>
      <c r="Z1838" s="10"/>
      <c r="AA1838" s="10"/>
    </row>
    <row r="1839" hidden="1">
      <c r="A1839" s="47"/>
      <c r="B1839" s="47"/>
      <c r="C1839" s="48"/>
      <c r="D1839" s="48"/>
      <c r="E1839" s="48"/>
      <c r="F1839" s="48"/>
      <c r="G1839" s="48"/>
      <c r="H1839" s="49"/>
      <c r="I1839" s="49"/>
      <c r="J1839" s="49"/>
      <c r="K1839" s="49"/>
      <c r="L1839" s="49"/>
      <c r="M1839" s="49"/>
      <c r="N1839" s="49"/>
      <c r="O1839" s="48"/>
      <c r="P1839" s="48"/>
      <c r="Q1839" s="49"/>
      <c r="R1839" s="49"/>
      <c r="S1839" s="10"/>
      <c r="T1839" s="10"/>
      <c r="U1839" s="10"/>
      <c r="V1839" s="10"/>
      <c r="W1839" s="10"/>
      <c r="X1839" s="10"/>
      <c r="Y1839" s="10"/>
      <c r="Z1839" s="10"/>
      <c r="AA1839" s="10"/>
    </row>
    <row r="1840" hidden="1">
      <c r="A1840" s="47"/>
      <c r="B1840" s="47"/>
      <c r="C1840" s="48"/>
      <c r="D1840" s="48"/>
      <c r="E1840" s="48"/>
      <c r="F1840" s="48"/>
      <c r="G1840" s="48"/>
      <c r="H1840" s="49"/>
      <c r="I1840" s="49"/>
      <c r="J1840" s="49"/>
      <c r="K1840" s="49"/>
      <c r="L1840" s="49"/>
      <c r="M1840" s="49"/>
      <c r="N1840" s="49"/>
      <c r="O1840" s="48"/>
      <c r="P1840" s="48"/>
      <c r="Q1840" s="49"/>
      <c r="R1840" s="49"/>
      <c r="S1840" s="10"/>
      <c r="T1840" s="10"/>
      <c r="U1840" s="10"/>
      <c r="V1840" s="10"/>
      <c r="W1840" s="10"/>
      <c r="X1840" s="10"/>
      <c r="Y1840" s="10"/>
      <c r="Z1840" s="10"/>
      <c r="AA1840" s="10"/>
    </row>
    <row r="1841" hidden="1">
      <c r="A1841" s="47"/>
      <c r="B1841" s="47"/>
      <c r="C1841" s="48"/>
      <c r="D1841" s="48"/>
      <c r="E1841" s="48"/>
      <c r="F1841" s="48"/>
      <c r="G1841" s="48"/>
      <c r="H1841" s="49"/>
      <c r="I1841" s="49"/>
      <c r="J1841" s="49"/>
      <c r="K1841" s="49"/>
      <c r="L1841" s="49"/>
      <c r="M1841" s="49"/>
      <c r="N1841" s="49"/>
      <c r="O1841" s="48"/>
      <c r="P1841" s="48"/>
      <c r="Q1841" s="49"/>
      <c r="R1841" s="49"/>
      <c r="S1841" s="10"/>
      <c r="T1841" s="10"/>
      <c r="U1841" s="10"/>
      <c r="V1841" s="10"/>
      <c r="W1841" s="10"/>
      <c r="X1841" s="10"/>
      <c r="Y1841" s="10"/>
      <c r="Z1841" s="10"/>
      <c r="AA1841" s="10"/>
    </row>
    <row r="1842" hidden="1">
      <c r="A1842" s="47"/>
      <c r="B1842" s="47"/>
      <c r="C1842" s="48"/>
      <c r="D1842" s="48"/>
      <c r="E1842" s="48"/>
      <c r="F1842" s="48"/>
      <c r="G1842" s="48"/>
      <c r="H1842" s="49"/>
      <c r="I1842" s="49"/>
      <c r="J1842" s="49"/>
      <c r="K1842" s="49"/>
      <c r="L1842" s="49"/>
      <c r="M1842" s="49"/>
      <c r="N1842" s="49"/>
      <c r="O1842" s="48"/>
      <c r="P1842" s="48"/>
      <c r="Q1842" s="49"/>
      <c r="R1842" s="49"/>
      <c r="S1842" s="10"/>
      <c r="T1842" s="10"/>
      <c r="U1842" s="10"/>
      <c r="V1842" s="10"/>
      <c r="W1842" s="10"/>
      <c r="X1842" s="10"/>
      <c r="Y1842" s="10"/>
      <c r="Z1842" s="10"/>
      <c r="AA1842" s="10"/>
    </row>
    <row r="1843" hidden="1">
      <c r="A1843" s="47"/>
      <c r="B1843" s="47"/>
      <c r="C1843" s="48"/>
      <c r="D1843" s="48"/>
      <c r="E1843" s="48"/>
      <c r="F1843" s="48"/>
      <c r="G1843" s="48"/>
      <c r="H1843" s="49"/>
      <c r="I1843" s="49"/>
      <c r="J1843" s="49"/>
      <c r="K1843" s="49"/>
      <c r="L1843" s="49"/>
      <c r="M1843" s="49"/>
      <c r="N1843" s="49"/>
      <c r="O1843" s="48"/>
      <c r="P1843" s="48"/>
      <c r="Q1843" s="49"/>
      <c r="R1843" s="49"/>
      <c r="S1843" s="10"/>
      <c r="T1843" s="10"/>
      <c r="U1843" s="10"/>
      <c r="V1843" s="10"/>
      <c r="W1843" s="10"/>
      <c r="X1843" s="10"/>
      <c r="Y1843" s="10"/>
      <c r="Z1843" s="10"/>
      <c r="AA1843" s="10"/>
    </row>
    <row r="1844" hidden="1">
      <c r="A1844" s="47"/>
      <c r="B1844" s="47"/>
      <c r="C1844" s="48"/>
      <c r="D1844" s="48"/>
      <c r="E1844" s="48"/>
      <c r="F1844" s="48"/>
      <c r="G1844" s="48"/>
      <c r="H1844" s="49"/>
      <c r="I1844" s="49"/>
      <c r="J1844" s="49"/>
      <c r="K1844" s="49"/>
      <c r="L1844" s="49"/>
      <c r="M1844" s="49"/>
      <c r="N1844" s="49"/>
      <c r="O1844" s="48"/>
      <c r="P1844" s="48"/>
      <c r="Q1844" s="49"/>
      <c r="R1844" s="49"/>
      <c r="S1844" s="10"/>
      <c r="T1844" s="10"/>
      <c r="U1844" s="10"/>
      <c r="V1844" s="10"/>
      <c r="W1844" s="10"/>
      <c r="X1844" s="10"/>
      <c r="Y1844" s="10"/>
      <c r="Z1844" s="10"/>
      <c r="AA1844" s="10"/>
    </row>
    <row r="1845" hidden="1">
      <c r="A1845" s="47"/>
      <c r="B1845" s="47"/>
      <c r="C1845" s="48"/>
      <c r="D1845" s="48"/>
      <c r="E1845" s="48"/>
      <c r="F1845" s="48"/>
      <c r="G1845" s="48"/>
      <c r="H1845" s="49"/>
      <c r="I1845" s="49"/>
      <c r="J1845" s="49"/>
      <c r="K1845" s="49"/>
      <c r="L1845" s="49"/>
      <c r="M1845" s="49"/>
      <c r="N1845" s="49"/>
      <c r="O1845" s="48"/>
      <c r="P1845" s="48"/>
      <c r="Q1845" s="49"/>
      <c r="R1845" s="49"/>
      <c r="S1845" s="10"/>
      <c r="T1845" s="10"/>
      <c r="U1845" s="10"/>
      <c r="V1845" s="10"/>
      <c r="W1845" s="10"/>
      <c r="X1845" s="10"/>
      <c r="Y1845" s="10"/>
      <c r="Z1845" s="10"/>
      <c r="AA1845" s="10"/>
    </row>
    <row r="1846" hidden="1">
      <c r="A1846" s="47"/>
      <c r="B1846" s="47"/>
      <c r="C1846" s="48"/>
      <c r="D1846" s="48"/>
      <c r="E1846" s="48"/>
      <c r="F1846" s="48"/>
      <c r="G1846" s="48"/>
      <c r="H1846" s="49"/>
      <c r="I1846" s="49"/>
      <c r="J1846" s="49"/>
      <c r="K1846" s="49"/>
      <c r="L1846" s="49"/>
      <c r="M1846" s="49"/>
      <c r="N1846" s="49"/>
      <c r="O1846" s="48"/>
      <c r="P1846" s="48"/>
      <c r="Q1846" s="49"/>
      <c r="R1846" s="49"/>
      <c r="S1846" s="10"/>
      <c r="T1846" s="10"/>
      <c r="U1846" s="10"/>
      <c r="V1846" s="10"/>
      <c r="W1846" s="10"/>
      <c r="X1846" s="10"/>
      <c r="Y1846" s="10"/>
      <c r="Z1846" s="10"/>
      <c r="AA1846" s="10"/>
    </row>
    <row r="1847" hidden="1">
      <c r="A1847" s="47"/>
      <c r="B1847" s="47"/>
      <c r="C1847" s="48"/>
      <c r="D1847" s="48"/>
      <c r="E1847" s="48"/>
      <c r="F1847" s="48"/>
      <c r="G1847" s="48"/>
      <c r="H1847" s="49"/>
      <c r="I1847" s="49"/>
      <c r="J1847" s="49"/>
      <c r="K1847" s="49"/>
      <c r="L1847" s="49"/>
      <c r="M1847" s="49"/>
      <c r="N1847" s="49"/>
      <c r="O1847" s="48"/>
      <c r="P1847" s="48"/>
      <c r="Q1847" s="49"/>
      <c r="R1847" s="49"/>
      <c r="S1847" s="10"/>
      <c r="T1847" s="10"/>
      <c r="U1847" s="10"/>
      <c r="V1847" s="10"/>
      <c r="W1847" s="10"/>
      <c r="X1847" s="10"/>
      <c r="Y1847" s="10"/>
      <c r="Z1847" s="10"/>
      <c r="AA1847" s="10"/>
    </row>
    <row r="1848" hidden="1">
      <c r="A1848" s="47"/>
      <c r="B1848" s="47"/>
      <c r="C1848" s="48"/>
      <c r="D1848" s="48"/>
      <c r="E1848" s="48"/>
      <c r="F1848" s="48"/>
      <c r="G1848" s="48"/>
      <c r="H1848" s="49"/>
      <c r="I1848" s="49"/>
      <c r="J1848" s="49"/>
      <c r="K1848" s="49"/>
      <c r="L1848" s="49"/>
      <c r="M1848" s="49"/>
      <c r="N1848" s="49"/>
      <c r="O1848" s="48"/>
      <c r="P1848" s="48"/>
      <c r="Q1848" s="49"/>
      <c r="R1848" s="49"/>
      <c r="S1848" s="10"/>
      <c r="T1848" s="10"/>
      <c r="U1848" s="10"/>
      <c r="V1848" s="10"/>
      <c r="W1848" s="10"/>
      <c r="X1848" s="10"/>
      <c r="Y1848" s="10"/>
      <c r="Z1848" s="10"/>
      <c r="AA1848" s="10"/>
    </row>
    <row r="1849" hidden="1">
      <c r="A1849" s="47"/>
      <c r="B1849" s="47"/>
      <c r="C1849" s="48"/>
      <c r="D1849" s="48"/>
      <c r="E1849" s="48"/>
      <c r="F1849" s="48"/>
      <c r="G1849" s="48"/>
      <c r="H1849" s="49"/>
      <c r="I1849" s="49"/>
      <c r="J1849" s="49"/>
      <c r="K1849" s="49"/>
      <c r="L1849" s="49"/>
      <c r="M1849" s="49"/>
      <c r="N1849" s="49"/>
      <c r="O1849" s="48"/>
      <c r="P1849" s="48"/>
      <c r="Q1849" s="49"/>
      <c r="R1849" s="49"/>
      <c r="S1849" s="10"/>
      <c r="T1849" s="10"/>
      <c r="U1849" s="10"/>
      <c r="V1849" s="10"/>
      <c r="W1849" s="10"/>
      <c r="X1849" s="10"/>
      <c r="Y1849" s="10"/>
      <c r="Z1849" s="10"/>
      <c r="AA1849" s="10"/>
    </row>
    <row r="1850" hidden="1">
      <c r="A1850" s="47"/>
      <c r="B1850" s="47"/>
      <c r="C1850" s="48"/>
      <c r="D1850" s="48"/>
      <c r="E1850" s="48"/>
      <c r="F1850" s="48"/>
      <c r="G1850" s="48"/>
      <c r="H1850" s="49"/>
      <c r="I1850" s="49"/>
      <c r="J1850" s="49"/>
      <c r="K1850" s="49"/>
      <c r="L1850" s="49"/>
      <c r="M1850" s="49"/>
      <c r="N1850" s="49"/>
      <c r="O1850" s="48"/>
      <c r="P1850" s="48"/>
      <c r="Q1850" s="49"/>
      <c r="R1850" s="49"/>
      <c r="S1850" s="10"/>
      <c r="T1850" s="10"/>
      <c r="U1850" s="10"/>
      <c r="V1850" s="10"/>
      <c r="W1850" s="10"/>
      <c r="X1850" s="10"/>
      <c r="Y1850" s="10"/>
      <c r="Z1850" s="10"/>
      <c r="AA1850" s="10"/>
    </row>
    <row r="1851" hidden="1">
      <c r="A1851" s="47"/>
      <c r="B1851" s="47"/>
      <c r="C1851" s="48"/>
      <c r="D1851" s="48"/>
      <c r="E1851" s="48"/>
      <c r="F1851" s="48"/>
      <c r="G1851" s="48"/>
      <c r="H1851" s="49"/>
      <c r="I1851" s="49"/>
      <c r="J1851" s="49"/>
      <c r="K1851" s="49"/>
      <c r="L1851" s="49"/>
      <c r="M1851" s="49"/>
      <c r="N1851" s="49"/>
      <c r="O1851" s="48"/>
      <c r="P1851" s="48"/>
      <c r="Q1851" s="49"/>
      <c r="R1851" s="49"/>
      <c r="S1851" s="10"/>
      <c r="T1851" s="10"/>
      <c r="U1851" s="10"/>
      <c r="V1851" s="10"/>
      <c r="W1851" s="10"/>
      <c r="X1851" s="10"/>
      <c r="Y1851" s="10"/>
      <c r="Z1851" s="10"/>
      <c r="AA1851" s="10"/>
    </row>
    <row r="1852" hidden="1">
      <c r="A1852" s="47"/>
      <c r="B1852" s="47"/>
      <c r="C1852" s="48"/>
      <c r="D1852" s="48"/>
      <c r="E1852" s="48"/>
      <c r="F1852" s="48"/>
      <c r="G1852" s="48"/>
      <c r="H1852" s="49"/>
      <c r="I1852" s="49"/>
      <c r="J1852" s="49"/>
      <c r="K1852" s="49"/>
      <c r="L1852" s="49"/>
      <c r="M1852" s="49"/>
      <c r="N1852" s="49"/>
      <c r="O1852" s="48"/>
      <c r="P1852" s="48"/>
      <c r="Q1852" s="49"/>
      <c r="R1852" s="49"/>
      <c r="S1852" s="10"/>
      <c r="T1852" s="10"/>
      <c r="U1852" s="10"/>
      <c r="V1852" s="10"/>
      <c r="W1852" s="10"/>
      <c r="X1852" s="10"/>
      <c r="Y1852" s="10"/>
      <c r="Z1852" s="10"/>
      <c r="AA1852" s="10"/>
    </row>
    <row r="1853" hidden="1">
      <c r="A1853" s="47"/>
      <c r="B1853" s="47"/>
      <c r="C1853" s="48"/>
      <c r="D1853" s="48"/>
      <c r="E1853" s="48"/>
      <c r="F1853" s="48"/>
      <c r="G1853" s="48"/>
      <c r="H1853" s="49"/>
      <c r="I1853" s="49"/>
      <c r="J1853" s="49"/>
      <c r="K1853" s="49"/>
      <c r="L1853" s="49"/>
      <c r="M1853" s="49"/>
      <c r="N1853" s="49"/>
      <c r="O1853" s="48"/>
      <c r="P1853" s="48"/>
      <c r="Q1853" s="49"/>
      <c r="R1853" s="49"/>
      <c r="S1853" s="10"/>
      <c r="T1853" s="10"/>
      <c r="U1853" s="10"/>
      <c r="V1853" s="10"/>
      <c r="W1853" s="10"/>
      <c r="X1853" s="10"/>
      <c r="Y1853" s="10"/>
      <c r="Z1853" s="10"/>
      <c r="AA1853" s="10"/>
    </row>
    <row r="1854" hidden="1">
      <c r="A1854" s="47"/>
      <c r="B1854" s="47"/>
      <c r="C1854" s="48"/>
      <c r="D1854" s="48"/>
      <c r="E1854" s="48"/>
      <c r="F1854" s="48"/>
      <c r="G1854" s="48"/>
      <c r="H1854" s="49"/>
      <c r="I1854" s="49"/>
      <c r="J1854" s="49"/>
      <c r="K1854" s="49"/>
      <c r="L1854" s="49"/>
      <c r="M1854" s="49"/>
      <c r="N1854" s="49"/>
      <c r="O1854" s="48"/>
      <c r="P1854" s="48"/>
      <c r="Q1854" s="49"/>
      <c r="R1854" s="49"/>
      <c r="S1854" s="10"/>
      <c r="T1854" s="10"/>
      <c r="U1854" s="10"/>
      <c r="V1854" s="10"/>
      <c r="W1854" s="10"/>
      <c r="X1854" s="10"/>
      <c r="Y1854" s="10"/>
      <c r="Z1854" s="10"/>
      <c r="AA1854" s="10"/>
    </row>
    <row r="1855" hidden="1">
      <c r="A1855" s="47"/>
      <c r="B1855" s="47"/>
      <c r="C1855" s="48"/>
      <c r="D1855" s="48"/>
      <c r="E1855" s="48"/>
      <c r="F1855" s="48"/>
      <c r="G1855" s="48"/>
      <c r="H1855" s="49"/>
      <c r="I1855" s="49"/>
      <c r="J1855" s="49"/>
      <c r="K1855" s="49"/>
      <c r="L1855" s="49"/>
      <c r="M1855" s="49"/>
      <c r="N1855" s="49"/>
      <c r="O1855" s="48"/>
      <c r="P1855" s="48"/>
      <c r="Q1855" s="49"/>
      <c r="R1855" s="49"/>
      <c r="S1855" s="10"/>
      <c r="T1855" s="10"/>
      <c r="U1855" s="10"/>
      <c r="V1855" s="10"/>
      <c r="W1855" s="10"/>
      <c r="X1855" s="10"/>
      <c r="Y1855" s="10"/>
      <c r="Z1855" s="10"/>
      <c r="AA1855" s="10"/>
    </row>
    <row r="1856" hidden="1">
      <c r="A1856" s="47"/>
      <c r="B1856" s="47"/>
      <c r="C1856" s="48"/>
      <c r="D1856" s="48"/>
      <c r="E1856" s="48"/>
      <c r="F1856" s="48"/>
      <c r="G1856" s="48"/>
      <c r="H1856" s="49"/>
      <c r="I1856" s="49"/>
      <c r="J1856" s="49"/>
      <c r="K1856" s="49"/>
      <c r="L1856" s="49"/>
      <c r="M1856" s="49"/>
      <c r="N1856" s="49"/>
      <c r="O1856" s="48"/>
      <c r="P1856" s="48"/>
      <c r="Q1856" s="49"/>
      <c r="R1856" s="49"/>
      <c r="S1856" s="10"/>
      <c r="T1856" s="10"/>
      <c r="U1856" s="10"/>
      <c r="V1856" s="10"/>
      <c r="W1856" s="10"/>
      <c r="X1856" s="10"/>
      <c r="Y1856" s="10"/>
      <c r="Z1856" s="10"/>
      <c r="AA1856" s="10"/>
    </row>
    <row r="1857" hidden="1">
      <c r="A1857" s="47"/>
      <c r="B1857" s="47"/>
      <c r="C1857" s="48"/>
      <c r="D1857" s="48"/>
      <c r="E1857" s="48"/>
      <c r="F1857" s="48"/>
      <c r="G1857" s="48"/>
      <c r="H1857" s="49"/>
      <c r="I1857" s="49"/>
      <c r="J1857" s="49"/>
      <c r="K1857" s="49"/>
      <c r="L1857" s="49"/>
      <c r="M1857" s="49"/>
      <c r="N1857" s="49"/>
      <c r="O1857" s="48"/>
      <c r="P1857" s="48"/>
      <c r="Q1857" s="49"/>
      <c r="R1857" s="49"/>
      <c r="S1857" s="10"/>
      <c r="T1857" s="10"/>
      <c r="U1857" s="10"/>
      <c r="V1857" s="10"/>
      <c r="W1857" s="10"/>
      <c r="X1857" s="10"/>
      <c r="Y1857" s="10"/>
      <c r="Z1857" s="10"/>
      <c r="AA1857" s="10"/>
    </row>
    <row r="1858" hidden="1">
      <c r="A1858" s="47"/>
      <c r="B1858" s="47"/>
      <c r="C1858" s="48"/>
      <c r="D1858" s="48"/>
      <c r="E1858" s="48"/>
      <c r="F1858" s="48"/>
      <c r="G1858" s="48"/>
      <c r="H1858" s="49"/>
      <c r="I1858" s="49"/>
      <c r="J1858" s="49"/>
      <c r="K1858" s="49"/>
      <c r="L1858" s="49"/>
      <c r="M1858" s="49"/>
      <c r="N1858" s="49"/>
      <c r="O1858" s="48"/>
      <c r="P1858" s="48"/>
      <c r="Q1858" s="49"/>
      <c r="R1858" s="49"/>
      <c r="S1858" s="10"/>
      <c r="T1858" s="10"/>
      <c r="U1858" s="10"/>
      <c r="V1858" s="10"/>
      <c r="W1858" s="10"/>
      <c r="X1858" s="10"/>
      <c r="Y1858" s="10"/>
      <c r="Z1858" s="10"/>
      <c r="AA1858" s="10"/>
    </row>
    <row r="1859" hidden="1">
      <c r="A1859" s="47"/>
      <c r="B1859" s="47"/>
      <c r="C1859" s="48"/>
      <c r="D1859" s="48"/>
      <c r="E1859" s="48"/>
      <c r="F1859" s="48"/>
      <c r="G1859" s="48"/>
      <c r="H1859" s="49"/>
      <c r="I1859" s="49"/>
      <c r="J1859" s="49"/>
      <c r="K1859" s="49"/>
      <c r="L1859" s="49"/>
      <c r="M1859" s="49"/>
      <c r="N1859" s="49"/>
      <c r="O1859" s="48"/>
      <c r="P1859" s="48"/>
      <c r="Q1859" s="49"/>
      <c r="R1859" s="49"/>
      <c r="S1859" s="10"/>
      <c r="T1859" s="10"/>
      <c r="U1859" s="10"/>
      <c r="V1859" s="10"/>
      <c r="W1859" s="10"/>
      <c r="X1859" s="10"/>
      <c r="Y1859" s="10"/>
      <c r="Z1859" s="10"/>
      <c r="AA1859" s="10"/>
    </row>
    <row r="1860" hidden="1">
      <c r="A1860" s="47"/>
      <c r="B1860" s="47"/>
      <c r="C1860" s="48"/>
      <c r="D1860" s="48"/>
      <c r="E1860" s="48"/>
      <c r="F1860" s="48"/>
      <c r="G1860" s="48"/>
      <c r="H1860" s="49"/>
      <c r="I1860" s="49"/>
      <c r="J1860" s="49"/>
      <c r="K1860" s="49"/>
      <c r="L1860" s="49"/>
      <c r="M1860" s="49"/>
      <c r="N1860" s="49"/>
      <c r="O1860" s="48"/>
      <c r="P1860" s="48"/>
      <c r="Q1860" s="49"/>
      <c r="R1860" s="49"/>
      <c r="S1860" s="10"/>
      <c r="T1860" s="10"/>
      <c r="U1860" s="10"/>
      <c r="V1860" s="10"/>
      <c r="W1860" s="10"/>
      <c r="X1860" s="10"/>
      <c r="Y1860" s="10"/>
      <c r="Z1860" s="10"/>
      <c r="AA1860" s="10"/>
    </row>
    <row r="1861" hidden="1">
      <c r="A1861" s="47"/>
      <c r="B1861" s="47"/>
      <c r="C1861" s="48"/>
      <c r="D1861" s="48"/>
      <c r="E1861" s="48"/>
      <c r="F1861" s="48"/>
      <c r="G1861" s="48"/>
      <c r="H1861" s="49"/>
      <c r="I1861" s="49"/>
      <c r="J1861" s="49"/>
      <c r="K1861" s="49"/>
      <c r="L1861" s="49"/>
      <c r="M1861" s="49"/>
      <c r="N1861" s="49"/>
      <c r="O1861" s="48"/>
      <c r="P1861" s="48"/>
      <c r="Q1861" s="49"/>
      <c r="R1861" s="49"/>
      <c r="S1861" s="10"/>
      <c r="T1861" s="10"/>
      <c r="U1861" s="10"/>
      <c r="V1861" s="10"/>
      <c r="W1861" s="10"/>
      <c r="X1861" s="10"/>
      <c r="Y1861" s="10"/>
      <c r="Z1861" s="10"/>
      <c r="AA1861" s="10"/>
    </row>
    <row r="1862" hidden="1">
      <c r="A1862" s="47"/>
      <c r="B1862" s="47"/>
      <c r="C1862" s="48"/>
      <c r="D1862" s="48"/>
      <c r="E1862" s="48"/>
      <c r="F1862" s="48"/>
      <c r="G1862" s="48"/>
      <c r="H1862" s="49"/>
      <c r="I1862" s="49"/>
      <c r="J1862" s="49"/>
      <c r="K1862" s="49"/>
      <c r="L1862" s="49"/>
      <c r="M1862" s="49"/>
      <c r="N1862" s="49"/>
      <c r="O1862" s="48"/>
      <c r="P1862" s="48"/>
      <c r="Q1862" s="49"/>
      <c r="R1862" s="49"/>
      <c r="S1862" s="10"/>
      <c r="T1862" s="10"/>
      <c r="U1862" s="10"/>
      <c r="V1862" s="10"/>
      <c r="W1862" s="10"/>
      <c r="X1862" s="10"/>
      <c r="Y1862" s="10"/>
      <c r="Z1862" s="10"/>
      <c r="AA1862" s="10"/>
    </row>
    <row r="1863" hidden="1">
      <c r="A1863" s="47"/>
      <c r="B1863" s="47"/>
      <c r="C1863" s="48"/>
      <c r="D1863" s="48"/>
      <c r="E1863" s="48"/>
      <c r="F1863" s="48"/>
      <c r="G1863" s="48"/>
      <c r="H1863" s="49"/>
      <c r="I1863" s="49"/>
      <c r="J1863" s="49"/>
      <c r="K1863" s="49"/>
      <c r="L1863" s="49"/>
      <c r="M1863" s="49"/>
      <c r="N1863" s="49"/>
      <c r="O1863" s="48"/>
      <c r="P1863" s="48"/>
      <c r="Q1863" s="49"/>
      <c r="R1863" s="49"/>
      <c r="S1863" s="10"/>
      <c r="T1863" s="10"/>
      <c r="U1863" s="10"/>
      <c r="V1863" s="10"/>
      <c r="W1863" s="10"/>
      <c r="X1863" s="10"/>
      <c r="Y1863" s="10"/>
      <c r="Z1863" s="10"/>
      <c r="AA1863" s="10"/>
    </row>
    <row r="1864" hidden="1">
      <c r="A1864" s="47"/>
      <c r="B1864" s="47"/>
      <c r="C1864" s="48"/>
      <c r="D1864" s="48"/>
      <c r="E1864" s="48"/>
      <c r="F1864" s="48"/>
      <c r="G1864" s="48"/>
      <c r="H1864" s="49"/>
      <c r="I1864" s="49"/>
      <c r="J1864" s="49"/>
      <c r="K1864" s="49"/>
      <c r="L1864" s="49"/>
      <c r="M1864" s="49"/>
      <c r="N1864" s="49"/>
      <c r="O1864" s="48"/>
      <c r="P1864" s="48"/>
      <c r="Q1864" s="49"/>
      <c r="R1864" s="49"/>
      <c r="S1864" s="10"/>
      <c r="T1864" s="10"/>
      <c r="U1864" s="10"/>
      <c r="V1864" s="10"/>
      <c r="W1864" s="10"/>
      <c r="X1864" s="10"/>
      <c r="Y1864" s="10"/>
      <c r="Z1864" s="10"/>
      <c r="AA1864" s="10"/>
    </row>
    <row r="1865" hidden="1">
      <c r="A1865" s="47"/>
      <c r="B1865" s="47"/>
      <c r="C1865" s="48"/>
      <c r="D1865" s="48"/>
      <c r="E1865" s="48"/>
      <c r="F1865" s="48"/>
      <c r="G1865" s="48"/>
      <c r="H1865" s="49"/>
      <c r="I1865" s="49"/>
      <c r="J1865" s="49"/>
      <c r="K1865" s="49"/>
      <c r="L1865" s="49"/>
      <c r="M1865" s="49"/>
      <c r="N1865" s="49"/>
      <c r="O1865" s="48"/>
      <c r="P1865" s="48"/>
      <c r="Q1865" s="49"/>
      <c r="R1865" s="49"/>
      <c r="S1865" s="10"/>
      <c r="T1865" s="10"/>
      <c r="U1865" s="10"/>
      <c r="V1865" s="10"/>
      <c r="W1865" s="10"/>
      <c r="X1865" s="10"/>
      <c r="Y1865" s="10"/>
      <c r="Z1865" s="10"/>
      <c r="AA1865" s="10"/>
    </row>
    <row r="1866" hidden="1">
      <c r="A1866" s="47"/>
      <c r="B1866" s="47"/>
      <c r="C1866" s="48"/>
      <c r="D1866" s="48"/>
      <c r="E1866" s="48"/>
      <c r="F1866" s="48"/>
      <c r="G1866" s="48"/>
      <c r="H1866" s="49"/>
      <c r="I1866" s="49"/>
      <c r="J1866" s="49"/>
      <c r="K1866" s="49"/>
      <c r="L1866" s="49"/>
      <c r="M1866" s="49"/>
      <c r="N1866" s="49"/>
      <c r="O1866" s="48"/>
      <c r="P1866" s="48"/>
      <c r="Q1866" s="49"/>
      <c r="R1866" s="49"/>
      <c r="S1866" s="10"/>
      <c r="T1866" s="10"/>
      <c r="U1866" s="10"/>
      <c r="V1866" s="10"/>
      <c r="W1866" s="10"/>
      <c r="X1866" s="10"/>
      <c r="Y1866" s="10"/>
      <c r="Z1866" s="10"/>
      <c r="AA1866" s="10"/>
    </row>
    <row r="1867" hidden="1">
      <c r="A1867" s="47"/>
      <c r="B1867" s="47"/>
      <c r="C1867" s="48"/>
      <c r="D1867" s="48"/>
      <c r="E1867" s="48"/>
      <c r="F1867" s="48"/>
      <c r="G1867" s="48"/>
      <c r="H1867" s="49"/>
      <c r="I1867" s="49"/>
      <c r="J1867" s="49"/>
      <c r="K1867" s="49"/>
      <c r="L1867" s="49"/>
      <c r="M1867" s="49"/>
      <c r="N1867" s="49"/>
      <c r="O1867" s="48"/>
      <c r="P1867" s="48"/>
      <c r="Q1867" s="49"/>
      <c r="R1867" s="49"/>
      <c r="S1867" s="10"/>
      <c r="T1867" s="10"/>
      <c r="U1867" s="10"/>
      <c r="V1867" s="10"/>
      <c r="W1867" s="10"/>
      <c r="X1867" s="10"/>
      <c r="Y1867" s="10"/>
      <c r="Z1867" s="10"/>
      <c r="AA1867" s="10"/>
    </row>
    <row r="1868" hidden="1">
      <c r="A1868" s="47"/>
      <c r="B1868" s="47"/>
      <c r="C1868" s="48"/>
      <c r="D1868" s="48"/>
      <c r="E1868" s="48"/>
      <c r="F1868" s="48"/>
      <c r="G1868" s="48"/>
      <c r="H1868" s="49"/>
      <c r="I1868" s="49"/>
      <c r="J1868" s="49"/>
      <c r="K1868" s="49"/>
      <c r="L1868" s="49"/>
      <c r="M1868" s="49"/>
      <c r="N1868" s="49"/>
      <c r="O1868" s="48"/>
      <c r="P1868" s="48"/>
      <c r="Q1868" s="49"/>
      <c r="R1868" s="49"/>
      <c r="S1868" s="10"/>
      <c r="T1868" s="10"/>
      <c r="U1868" s="10"/>
      <c r="V1868" s="10"/>
      <c r="W1868" s="10"/>
      <c r="X1868" s="10"/>
      <c r="Y1868" s="10"/>
      <c r="Z1868" s="10"/>
      <c r="AA1868" s="10"/>
    </row>
    <row r="1869" hidden="1">
      <c r="A1869" s="47"/>
      <c r="B1869" s="47"/>
      <c r="C1869" s="48"/>
      <c r="D1869" s="48"/>
      <c r="E1869" s="48"/>
      <c r="F1869" s="48"/>
      <c r="G1869" s="48"/>
      <c r="H1869" s="49"/>
      <c r="I1869" s="49"/>
      <c r="J1869" s="49"/>
      <c r="K1869" s="49"/>
      <c r="L1869" s="49"/>
      <c r="M1869" s="49"/>
      <c r="N1869" s="49"/>
      <c r="O1869" s="48"/>
      <c r="P1869" s="48"/>
      <c r="Q1869" s="49"/>
      <c r="R1869" s="49"/>
      <c r="S1869" s="10"/>
      <c r="T1869" s="10"/>
      <c r="U1869" s="10"/>
      <c r="V1869" s="10"/>
      <c r="W1869" s="10"/>
      <c r="X1869" s="10"/>
      <c r="Y1869" s="10"/>
      <c r="Z1869" s="10"/>
      <c r="AA1869" s="10"/>
    </row>
    <row r="1870" hidden="1">
      <c r="A1870" s="47"/>
      <c r="B1870" s="47"/>
      <c r="C1870" s="48"/>
      <c r="D1870" s="48"/>
      <c r="E1870" s="48"/>
      <c r="F1870" s="48"/>
      <c r="G1870" s="48"/>
      <c r="H1870" s="49"/>
      <c r="I1870" s="49"/>
      <c r="J1870" s="49"/>
      <c r="K1870" s="49"/>
      <c r="L1870" s="49"/>
      <c r="M1870" s="49"/>
      <c r="N1870" s="49"/>
      <c r="O1870" s="48"/>
      <c r="P1870" s="48"/>
      <c r="Q1870" s="49"/>
      <c r="R1870" s="49"/>
      <c r="S1870" s="10"/>
      <c r="T1870" s="10"/>
      <c r="U1870" s="10"/>
      <c r="V1870" s="10"/>
      <c r="W1870" s="10"/>
      <c r="X1870" s="10"/>
      <c r="Y1870" s="10"/>
      <c r="Z1870" s="10"/>
      <c r="AA1870" s="10"/>
    </row>
    <row r="1871" hidden="1">
      <c r="A1871" s="47"/>
      <c r="B1871" s="47"/>
      <c r="C1871" s="48"/>
      <c r="D1871" s="48"/>
      <c r="E1871" s="48"/>
      <c r="F1871" s="48"/>
      <c r="G1871" s="48"/>
      <c r="H1871" s="49"/>
      <c r="I1871" s="49"/>
      <c r="J1871" s="49"/>
      <c r="K1871" s="49"/>
      <c r="L1871" s="49"/>
      <c r="M1871" s="49"/>
      <c r="N1871" s="49"/>
      <c r="O1871" s="48"/>
      <c r="P1871" s="48"/>
      <c r="Q1871" s="49"/>
      <c r="R1871" s="49"/>
      <c r="S1871" s="10"/>
      <c r="T1871" s="10"/>
      <c r="U1871" s="10"/>
      <c r="V1871" s="10"/>
      <c r="W1871" s="10"/>
      <c r="X1871" s="10"/>
      <c r="Y1871" s="10"/>
      <c r="Z1871" s="10"/>
      <c r="AA1871" s="10"/>
    </row>
    <row r="1872" hidden="1">
      <c r="A1872" s="47"/>
      <c r="B1872" s="47"/>
      <c r="C1872" s="48"/>
      <c r="D1872" s="48"/>
      <c r="E1872" s="48"/>
      <c r="F1872" s="48"/>
      <c r="G1872" s="48"/>
      <c r="H1872" s="49"/>
      <c r="I1872" s="49"/>
      <c r="J1872" s="49"/>
      <c r="K1872" s="49"/>
      <c r="L1872" s="49"/>
      <c r="M1872" s="49"/>
      <c r="N1872" s="49"/>
      <c r="O1872" s="48"/>
      <c r="P1872" s="48"/>
      <c r="Q1872" s="49"/>
      <c r="R1872" s="49"/>
      <c r="S1872" s="10"/>
      <c r="T1872" s="10"/>
      <c r="U1872" s="10"/>
      <c r="V1872" s="10"/>
      <c r="W1872" s="10"/>
      <c r="X1872" s="10"/>
      <c r="Y1872" s="10"/>
      <c r="Z1872" s="10"/>
      <c r="AA1872" s="10"/>
    </row>
    <row r="1873" hidden="1">
      <c r="A1873" s="47"/>
      <c r="B1873" s="47"/>
      <c r="C1873" s="48"/>
      <c r="D1873" s="48"/>
      <c r="E1873" s="48"/>
      <c r="F1873" s="48"/>
      <c r="G1873" s="48"/>
      <c r="H1873" s="49"/>
      <c r="I1873" s="49"/>
      <c r="J1873" s="49"/>
      <c r="K1873" s="49"/>
      <c r="L1873" s="49"/>
      <c r="M1873" s="49"/>
      <c r="N1873" s="49"/>
      <c r="O1873" s="48"/>
      <c r="P1873" s="48"/>
      <c r="Q1873" s="49"/>
      <c r="R1873" s="49"/>
      <c r="S1873" s="10"/>
      <c r="T1873" s="10"/>
      <c r="U1873" s="10"/>
      <c r="V1873" s="10"/>
      <c r="W1873" s="10"/>
      <c r="X1873" s="10"/>
      <c r="Y1873" s="10"/>
      <c r="Z1873" s="10"/>
      <c r="AA1873" s="10"/>
    </row>
    <row r="1874" hidden="1">
      <c r="A1874" s="47"/>
      <c r="B1874" s="47"/>
      <c r="C1874" s="48"/>
      <c r="D1874" s="48"/>
      <c r="E1874" s="48"/>
      <c r="F1874" s="48"/>
      <c r="G1874" s="48"/>
      <c r="H1874" s="49"/>
      <c r="I1874" s="49"/>
      <c r="J1874" s="49"/>
      <c r="K1874" s="49"/>
      <c r="L1874" s="49"/>
      <c r="M1874" s="49"/>
      <c r="N1874" s="49"/>
      <c r="O1874" s="48"/>
      <c r="P1874" s="48"/>
      <c r="Q1874" s="49"/>
      <c r="R1874" s="49"/>
      <c r="S1874" s="10"/>
      <c r="T1874" s="10"/>
      <c r="U1874" s="10"/>
      <c r="V1874" s="10"/>
      <c r="W1874" s="10"/>
      <c r="X1874" s="10"/>
      <c r="Y1874" s="10"/>
      <c r="Z1874" s="10"/>
      <c r="AA1874" s="10"/>
    </row>
    <row r="1875" hidden="1">
      <c r="A1875" s="47"/>
      <c r="B1875" s="47"/>
      <c r="C1875" s="48"/>
      <c r="D1875" s="48"/>
      <c r="E1875" s="48"/>
      <c r="F1875" s="48"/>
      <c r="G1875" s="48"/>
      <c r="H1875" s="49"/>
      <c r="I1875" s="49"/>
      <c r="J1875" s="49"/>
      <c r="K1875" s="49"/>
      <c r="L1875" s="49"/>
      <c r="M1875" s="49"/>
      <c r="N1875" s="49"/>
      <c r="O1875" s="48"/>
      <c r="P1875" s="48"/>
      <c r="Q1875" s="49"/>
      <c r="R1875" s="49"/>
      <c r="S1875" s="10"/>
      <c r="T1875" s="10"/>
      <c r="U1875" s="10"/>
      <c r="V1875" s="10"/>
      <c r="W1875" s="10"/>
      <c r="X1875" s="10"/>
      <c r="Y1875" s="10"/>
      <c r="Z1875" s="10"/>
      <c r="AA1875" s="10"/>
    </row>
    <row r="1876" hidden="1">
      <c r="A1876" s="47"/>
      <c r="B1876" s="47"/>
      <c r="C1876" s="48"/>
      <c r="D1876" s="48"/>
      <c r="E1876" s="48"/>
      <c r="F1876" s="48"/>
      <c r="G1876" s="48"/>
      <c r="H1876" s="49"/>
      <c r="I1876" s="49"/>
      <c r="J1876" s="49"/>
      <c r="K1876" s="49"/>
      <c r="L1876" s="49"/>
      <c r="M1876" s="49"/>
      <c r="N1876" s="49"/>
      <c r="O1876" s="48"/>
      <c r="P1876" s="48"/>
      <c r="Q1876" s="49"/>
      <c r="R1876" s="49"/>
      <c r="S1876" s="10"/>
      <c r="T1876" s="10"/>
      <c r="U1876" s="10"/>
      <c r="V1876" s="10"/>
      <c r="W1876" s="10"/>
      <c r="X1876" s="10"/>
      <c r="Y1876" s="10"/>
      <c r="Z1876" s="10"/>
      <c r="AA1876" s="10"/>
    </row>
    <row r="1877" hidden="1">
      <c r="A1877" s="47"/>
      <c r="B1877" s="47"/>
      <c r="C1877" s="48"/>
      <c r="D1877" s="48"/>
      <c r="E1877" s="48"/>
      <c r="F1877" s="48"/>
      <c r="G1877" s="48"/>
      <c r="H1877" s="49"/>
      <c r="I1877" s="49"/>
      <c r="J1877" s="49"/>
      <c r="K1877" s="49"/>
      <c r="L1877" s="49"/>
      <c r="M1877" s="49"/>
      <c r="N1877" s="49"/>
      <c r="O1877" s="48"/>
      <c r="P1877" s="48"/>
      <c r="Q1877" s="49"/>
      <c r="R1877" s="49"/>
      <c r="S1877" s="10"/>
      <c r="T1877" s="10"/>
      <c r="U1877" s="10"/>
      <c r="V1877" s="10"/>
      <c r="W1877" s="10"/>
      <c r="X1877" s="10"/>
      <c r="Y1877" s="10"/>
      <c r="Z1877" s="10"/>
      <c r="AA1877" s="10"/>
    </row>
    <row r="1878" hidden="1">
      <c r="A1878" s="47"/>
      <c r="B1878" s="47"/>
      <c r="C1878" s="48"/>
      <c r="D1878" s="48"/>
      <c r="E1878" s="48"/>
      <c r="F1878" s="48"/>
      <c r="G1878" s="48"/>
      <c r="H1878" s="49"/>
      <c r="I1878" s="49"/>
      <c r="J1878" s="49"/>
      <c r="K1878" s="49"/>
      <c r="L1878" s="49"/>
      <c r="M1878" s="49"/>
      <c r="N1878" s="49"/>
      <c r="O1878" s="48"/>
      <c r="P1878" s="48"/>
      <c r="Q1878" s="49"/>
      <c r="R1878" s="49"/>
      <c r="S1878" s="10"/>
      <c r="T1878" s="10"/>
      <c r="U1878" s="10"/>
      <c r="V1878" s="10"/>
      <c r="W1878" s="10"/>
      <c r="X1878" s="10"/>
      <c r="Y1878" s="10"/>
      <c r="Z1878" s="10"/>
      <c r="AA1878" s="10"/>
    </row>
    <row r="1879" hidden="1">
      <c r="A1879" s="47"/>
      <c r="B1879" s="47"/>
      <c r="C1879" s="48"/>
      <c r="D1879" s="48"/>
      <c r="E1879" s="48"/>
      <c r="F1879" s="48"/>
      <c r="G1879" s="48"/>
      <c r="H1879" s="49"/>
      <c r="I1879" s="49"/>
      <c r="J1879" s="49"/>
      <c r="K1879" s="49"/>
      <c r="L1879" s="49"/>
      <c r="M1879" s="49"/>
      <c r="N1879" s="49"/>
      <c r="O1879" s="48"/>
      <c r="P1879" s="48"/>
      <c r="Q1879" s="49"/>
      <c r="R1879" s="49"/>
      <c r="S1879" s="10"/>
      <c r="T1879" s="10"/>
      <c r="U1879" s="10"/>
      <c r="V1879" s="10"/>
      <c r="W1879" s="10"/>
      <c r="X1879" s="10"/>
      <c r="Y1879" s="10"/>
      <c r="Z1879" s="10"/>
      <c r="AA1879" s="10"/>
    </row>
    <row r="1880" hidden="1">
      <c r="A1880" s="47"/>
      <c r="B1880" s="47"/>
      <c r="C1880" s="48"/>
      <c r="D1880" s="48"/>
      <c r="E1880" s="48"/>
      <c r="F1880" s="48"/>
      <c r="G1880" s="48"/>
      <c r="H1880" s="49"/>
      <c r="I1880" s="49"/>
      <c r="J1880" s="49"/>
      <c r="K1880" s="49"/>
      <c r="L1880" s="49"/>
      <c r="M1880" s="49"/>
      <c r="N1880" s="49"/>
      <c r="O1880" s="48"/>
      <c r="P1880" s="48"/>
      <c r="Q1880" s="49"/>
      <c r="R1880" s="49"/>
      <c r="S1880" s="10"/>
      <c r="T1880" s="10"/>
      <c r="U1880" s="10"/>
      <c r="V1880" s="10"/>
      <c r="W1880" s="10"/>
      <c r="X1880" s="10"/>
      <c r="Y1880" s="10"/>
      <c r="Z1880" s="10"/>
      <c r="AA1880" s="10"/>
    </row>
    <row r="1881" hidden="1">
      <c r="A1881" s="47"/>
      <c r="B1881" s="47"/>
      <c r="C1881" s="48"/>
      <c r="D1881" s="48"/>
      <c r="E1881" s="48"/>
      <c r="F1881" s="48"/>
      <c r="G1881" s="48"/>
      <c r="H1881" s="49"/>
      <c r="I1881" s="49"/>
      <c r="J1881" s="49"/>
      <c r="K1881" s="49"/>
      <c r="L1881" s="49"/>
      <c r="M1881" s="49"/>
      <c r="N1881" s="49"/>
      <c r="O1881" s="48"/>
      <c r="P1881" s="48"/>
      <c r="Q1881" s="49"/>
      <c r="R1881" s="49"/>
      <c r="S1881" s="10"/>
      <c r="T1881" s="10"/>
      <c r="U1881" s="10"/>
      <c r="V1881" s="10"/>
      <c r="W1881" s="10"/>
      <c r="X1881" s="10"/>
      <c r="Y1881" s="10"/>
      <c r="Z1881" s="10"/>
      <c r="AA1881" s="10"/>
    </row>
    <row r="1882" hidden="1">
      <c r="A1882" s="47"/>
      <c r="B1882" s="47"/>
      <c r="C1882" s="48"/>
      <c r="D1882" s="48"/>
      <c r="E1882" s="48"/>
      <c r="F1882" s="48"/>
      <c r="G1882" s="48"/>
      <c r="H1882" s="49"/>
      <c r="I1882" s="49"/>
      <c r="J1882" s="49"/>
      <c r="K1882" s="49"/>
      <c r="L1882" s="49"/>
      <c r="M1882" s="49"/>
      <c r="N1882" s="49"/>
      <c r="O1882" s="48"/>
      <c r="P1882" s="48"/>
      <c r="Q1882" s="49"/>
      <c r="R1882" s="49"/>
      <c r="S1882" s="10"/>
      <c r="T1882" s="10"/>
      <c r="U1882" s="10"/>
      <c r="V1882" s="10"/>
      <c r="W1882" s="10"/>
      <c r="X1882" s="10"/>
      <c r="Y1882" s="10"/>
      <c r="Z1882" s="10"/>
      <c r="AA1882" s="10"/>
    </row>
    <row r="1883" hidden="1">
      <c r="A1883" s="47"/>
      <c r="B1883" s="47"/>
      <c r="C1883" s="48"/>
      <c r="D1883" s="48"/>
      <c r="E1883" s="48"/>
      <c r="F1883" s="48"/>
      <c r="G1883" s="48"/>
      <c r="H1883" s="49"/>
      <c r="I1883" s="49"/>
      <c r="J1883" s="49"/>
      <c r="K1883" s="49"/>
      <c r="L1883" s="49"/>
      <c r="M1883" s="49"/>
      <c r="N1883" s="49"/>
      <c r="O1883" s="48"/>
      <c r="P1883" s="48"/>
      <c r="Q1883" s="49"/>
      <c r="R1883" s="49"/>
      <c r="S1883" s="10"/>
      <c r="T1883" s="10"/>
      <c r="U1883" s="10"/>
      <c r="V1883" s="10"/>
      <c r="W1883" s="10"/>
      <c r="X1883" s="10"/>
      <c r="Y1883" s="10"/>
      <c r="Z1883" s="10"/>
      <c r="AA1883" s="10"/>
    </row>
    <row r="1884" hidden="1">
      <c r="A1884" s="47"/>
      <c r="B1884" s="47"/>
      <c r="C1884" s="48"/>
      <c r="D1884" s="48"/>
      <c r="E1884" s="48"/>
      <c r="F1884" s="48"/>
      <c r="G1884" s="48"/>
      <c r="H1884" s="49"/>
      <c r="I1884" s="49"/>
      <c r="J1884" s="49"/>
      <c r="K1884" s="49"/>
      <c r="L1884" s="49"/>
      <c r="M1884" s="49"/>
      <c r="N1884" s="49"/>
      <c r="O1884" s="48"/>
      <c r="P1884" s="48"/>
      <c r="Q1884" s="49"/>
      <c r="R1884" s="49"/>
      <c r="S1884" s="10"/>
      <c r="T1884" s="10"/>
      <c r="U1884" s="10"/>
      <c r="V1884" s="10"/>
      <c r="W1884" s="10"/>
      <c r="X1884" s="10"/>
      <c r="Y1884" s="10"/>
      <c r="Z1884" s="10"/>
      <c r="AA1884" s="10"/>
    </row>
    <row r="1885" hidden="1">
      <c r="A1885" s="47"/>
      <c r="B1885" s="47"/>
      <c r="C1885" s="48"/>
      <c r="D1885" s="48"/>
      <c r="E1885" s="48"/>
      <c r="F1885" s="48"/>
      <c r="G1885" s="48"/>
      <c r="H1885" s="49"/>
      <c r="I1885" s="49"/>
      <c r="J1885" s="49"/>
      <c r="K1885" s="49"/>
      <c r="L1885" s="49"/>
      <c r="M1885" s="49"/>
      <c r="N1885" s="49"/>
      <c r="O1885" s="48"/>
      <c r="P1885" s="48"/>
      <c r="Q1885" s="49"/>
      <c r="R1885" s="49"/>
      <c r="S1885" s="10"/>
      <c r="T1885" s="10"/>
      <c r="U1885" s="10"/>
      <c r="V1885" s="10"/>
      <c r="W1885" s="10"/>
      <c r="X1885" s="10"/>
      <c r="Y1885" s="10"/>
      <c r="Z1885" s="10"/>
      <c r="AA1885" s="10"/>
    </row>
    <row r="1886" hidden="1">
      <c r="A1886" s="47"/>
      <c r="B1886" s="47"/>
      <c r="C1886" s="48"/>
      <c r="D1886" s="48"/>
      <c r="E1886" s="48"/>
      <c r="F1886" s="48"/>
      <c r="G1886" s="48"/>
      <c r="H1886" s="49"/>
      <c r="I1886" s="49"/>
      <c r="J1886" s="49"/>
      <c r="K1886" s="49"/>
      <c r="L1886" s="49"/>
      <c r="M1886" s="49"/>
      <c r="N1886" s="49"/>
      <c r="O1886" s="48"/>
      <c r="P1886" s="48"/>
      <c r="Q1886" s="49"/>
      <c r="R1886" s="49"/>
      <c r="S1886" s="10"/>
      <c r="T1886" s="10"/>
      <c r="U1886" s="10"/>
      <c r="V1886" s="10"/>
      <c r="W1886" s="10"/>
      <c r="X1886" s="10"/>
      <c r="Y1886" s="10"/>
      <c r="Z1886" s="10"/>
      <c r="AA1886" s="10"/>
    </row>
    <row r="1887" hidden="1">
      <c r="A1887" s="47"/>
      <c r="B1887" s="47"/>
      <c r="C1887" s="48"/>
      <c r="D1887" s="48"/>
      <c r="E1887" s="48"/>
      <c r="F1887" s="48"/>
      <c r="G1887" s="48"/>
      <c r="H1887" s="49"/>
      <c r="I1887" s="49"/>
      <c r="J1887" s="49"/>
      <c r="K1887" s="49"/>
      <c r="L1887" s="49"/>
      <c r="M1887" s="49"/>
      <c r="N1887" s="49"/>
      <c r="O1887" s="48"/>
      <c r="P1887" s="48"/>
      <c r="Q1887" s="49"/>
      <c r="R1887" s="49"/>
      <c r="S1887" s="10"/>
      <c r="T1887" s="10"/>
      <c r="U1887" s="10"/>
      <c r="V1887" s="10"/>
      <c r="W1887" s="10"/>
      <c r="X1887" s="10"/>
      <c r="Y1887" s="10"/>
      <c r="Z1887" s="10"/>
      <c r="AA1887" s="10"/>
    </row>
    <row r="1888" hidden="1">
      <c r="A1888" s="47"/>
      <c r="B1888" s="47"/>
      <c r="C1888" s="48"/>
      <c r="D1888" s="48"/>
      <c r="E1888" s="48"/>
      <c r="F1888" s="48"/>
      <c r="G1888" s="48"/>
      <c r="H1888" s="49"/>
      <c r="I1888" s="49"/>
      <c r="J1888" s="49"/>
      <c r="K1888" s="49"/>
      <c r="L1888" s="49"/>
      <c r="M1888" s="49"/>
      <c r="N1888" s="49"/>
      <c r="O1888" s="48"/>
      <c r="P1888" s="48"/>
      <c r="Q1888" s="49"/>
      <c r="R1888" s="49"/>
      <c r="S1888" s="10"/>
      <c r="T1888" s="10"/>
      <c r="U1888" s="10"/>
      <c r="V1888" s="10"/>
      <c r="W1888" s="10"/>
      <c r="X1888" s="10"/>
      <c r="Y1888" s="10"/>
      <c r="Z1888" s="10"/>
      <c r="AA1888" s="10"/>
    </row>
    <row r="1889" hidden="1">
      <c r="A1889" s="47"/>
      <c r="B1889" s="47"/>
      <c r="C1889" s="48"/>
      <c r="D1889" s="48"/>
      <c r="E1889" s="48"/>
      <c r="F1889" s="48"/>
      <c r="G1889" s="48"/>
      <c r="H1889" s="49"/>
      <c r="I1889" s="49"/>
      <c r="J1889" s="49"/>
      <c r="K1889" s="49"/>
      <c r="L1889" s="49"/>
      <c r="M1889" s="49"/>
      <c r="N1889" s="49"/>
      <c r="O1889" s="48"/>
      <c r="P1889" s="48"/>
      <c r="Q1889" s="49"/>
      <c r="R1889" s="49"/>
      <c r="S1889" s="10"/>
      <c r="T1889" s="10"/>
      <c r="U1889" s="10"/>
      <c r="V1889" s="10"/>
      <c r="W1889" s="10"/>
      <c r="X1889" s="10"/>
      <c r="Y1889" s="10"/>
      <c r="Z1889" s="10"/>
      <c r="AA1889" s="10"/>
    </row>
    <row r="1890" hidden="1">
      <c r="A1890" s="47"/>
      <c r="B1890" s="47"/>
      <c r="C1890" s="48"/>
      <c r="D1890" s="48"/>
      <c r="E1890" s="48"/>
      <c r="F1890" s="48"/>
      <c r="G1890" s="48"/>
      <c r="H1890" s="49"/>
      <c r="I1890" s="49"/>
      <c r="J1890" s="49"/>
      <c r="K1890" s="49"/>
      <c r="L1890" s="49"/>
      <c r="M1890" s="49"/>
      <c r="N1890" s="49"/>
      <c r="O1890" s="48"/>
      <c r="P1890" s="48"/>
      <c r="Q1890" s="49"/>
      <c r="R1890" s="49"/>
      <c r="S1890" s="10"/>
      <c r="T1890" s="10"/>
      <c r="U1890" s="10"/>
      <c r="V1890" s="10"/>
      <c r="W1890" s="10"/>
      <c r="X1890" s="10"/>
      <c r="Y1890" s="10"/>
      <c r="Z1890" s="10"/>
      <c r="AA1890" s="10"/>
    </row>
    <row r="1891" hidden="1">
      <c r="A1891" s="47"/>
      <c r="B1891" s="47"/>
      <c r="C1891" s="48"/>
      <c r="D1891" s="48"/>
      <c r="E1891" s="48"/>
      <c r="F1891" s="48"/>
      <c r="G1891" s="48"/>
      <c r="H1891" s="49"/>
      <c r="I1891" s="49"/>
      <c r="J1891" s="49"/>
      <c r="K1891" s="49"/>
      <c r="L1891" s="49"/>
      <c r="M1891" s="49"/>
      <c r="N1891" s="49"/>
      <c r="O1891" s="48"/>
      <c r="P1891" s="48"/>
      <c r="Q1891" s="49"/>
      <c r="R1891" s="49"/>
      <c r="S1891" s="10"/>
      <c r="T1891" s="10"/>
      <c r="U1891" s="10"/>
      <c r="V1891" s="10"/>
      <c r="W1891" s="10"/>
      <c r="X1891" s="10"/>
      <c r="Y1891" s="10"/>
      <c r="Z1891" s="10"/>
      <c r="AA1891" s="10"/>
    </row>
    <row r="1892" hidden="1">
      <c r="A1892" s="47"/>
      <c r="B1892" s="47"/>
      <c r="C1892" s="48"/>
      <c r="D1892" s="48"/>
      <c r="E1892" s="48"/>
      <c r="F1892" s="48"/>
      <c r="G1892" s="48"/>
      <c r="H1892" s="49"/>
      <c r="I1892" s="49"/>
      <c r="J1892" s="49"/>
      <c r="K1892" s="49"/>
      <c r="L1892" s="49"/>
      <c r="M1892" s="49"/>
      <c r="N1892" s="49"/>
      <c r="O1892" s="48"/>
      <c r="P1892" s="48"/>
      <c r="Q1892" s="49"/>
      <c r="R1892" s="49"/>
      <c r="S1892" s="10"/>
      <c r="T1892" s="10"/>
      <c r="U1892" s="10"/>
      <c r="V1892" s="10"/>
      <c r="W1892" s="10"/>
      <c r="X1892" s="10"/>
      <c r="Y1892" s="10"/>
      <c r="Z1892" s="10"/>
      <c r="AA1892" s="10"/>
    </row>
    <row r="1893" hidden="1">
      <c r="A1893" s="47"/>
      <c r="B1893" s="47"/>
      <c r="C1893" s="48"/>
      <c r="D1893" s="48"/>
      <c r="E1893" s="48"/>
      <c r="F1893" s="48"/>
      <c r="G1893" s="48"/>
      <c r="H1893" s="49"/>
      <c r="I1893" s="49"/>
      <c r="J1893" s="49"/>
      <c r="K1893" s="49"/>
      <c r="L1893" s="49"/>
      <c r="M1893" s="49"/>
      <c r="N1893" s="49"/>
      <c r="O1893" s="48"/>
      <c r="P1893" s="48"/>
      <c r="Q1893" s="49"/>
      <c r="R1893" s="49"/>
      <c r="S1893" s="10"/>
      <c r="T1893" s="10"/>
      <c r="U1893" s="10"/>
      <c r="V1893" s="10"/>
      <c r="W1893" s="10"/>
      <c r="X1893" s="10"/>
      <c r="Y1893" s="10"/>
      <c r="Z1893" s="10"/>
      <c r="AA1893" s="10"/>
    </row>
    <row r="1894" hidden="1">
      <c r="A1894" s="47"/>
      <c r="B1894" s="47"/>
      <c r="C1894" s="48"/>
      <c r="D1894" s="48"/>
      <c r="E1894" s="48"/>
      <c r="F1894" s="48"/>
      <c r="G1894" s="48"/>
      <c r="H1894" s="49"/>
      <c r="I1894" s="49"/>
      <c r="J1894" s="49"/>
      <c r="K1894" s="49"/>
      <c r="L1894" s="49"/>
      <c r="M1894" s="49"/>
      <c r="N1894" s="49"/>
      <c r="O1894" s="48"/>
      <c r="P1894" s="48"/>
      <c r="Q1894" s="49"/>
      <c r="R1894" s="49"/>
      <c r="S1894" s="10"/>
      <c r="T1894" s="10"/>
      <c r="U1894" s="10"/>
      <c r="V1894" s="10"/>
      <c r="W1894" s="10"/>
      <c r="X1894" s="10"/>
      <c r="Y1894" s="10"/>
      <c r="Z1894" s="10"/>
      <c r="AA1894" s="10"/>
    </row>
    <row r="1895" hidden="1">
      <c r="A1895" s="47"/>
      <c r="B1895" s="47"/>
      <c r="C1895" s="48"/>
      <c r="D1895" s="48"/>
      <c r="E1895" s="48"/>
      <c r="F1895" s="48"/>
      <c r="G1895" s="48"/>
      <c r="H1895" s="49"/>
      <c r="I1895" s="49"/>
      <c r="J1895" s="49"/>
      <c r="K1895" s="49"/>
      <c r="L1895" s="49"/>
      <c r="M1895" s="49"/>
      <c r="N1895" s="49"/>
      <c r="O1895" s="48"/>
      <c r="P1895" s="48"/>
      <c r="Q1895" s="49"/>
      <c r="R1895" s="49"/>
      <c r="S1895" s="10"/>
      <c r="T1895" s="10"/>
      <c r="U1895" s="10"/>
      <c r="V1895" s="10"/>
      <c r="W1895" s="10"/>
      <c r="X1895" s="10"/>
      <c r="Y1895" s="10"/>
      <c r="Z1895" s="10"/>
      <c r="AA1895" s="10"/>
    </row>
    <row r="1896" hidden="1">
      <c r="A1896" s="47"/>
      <c r="B1896" s="47"/>
      <c r="C1896" s="48"/>
      <c r="D1896" s="48"/>
      <c r="E1896" s="48"/>
      <c r="F1896" s="48"/>
      <c r="G1896" s="48"/>
      <c r="H1896" s="49"/>
      <c r="I1896" s="49"/>
      <c r="J1896" s="49"/>
      <c r="K1896" s="49"/>
      <c r="L1896" s="49"/>
      <c r="M1896" s="49"/>
      <c r="N1896" s="49"/>
      <c r="O1896" s="48"/>
      <c r="P1896" s="48"/>
      <c r="Q1896" s="49"/>
      <c r="R1896" s="49"/>
      <c r="S1896" s="10"/>
      <c r="T1896" s="10"/>
      <c r="U1896" s="10"/>
      <c r="V1896" s="10"/>
      <c r="W1896" s="10"/>
      <c r="X1896" s="10"/>
      <c r="Y1896" s="10"/>
      <c r="Z1896" s="10"/>
      <c r="AA1896" s="10"/>
    </row>
    <row r="1897" hidden="1">
      <c r="A1897" s="47"/>
      <c r="B1897" s="47"/>
      <c r="C1897" s="48"/>
      <c r="D1897" s="48"/>
      <c r="E1897" s="48"/>
      <c r="F1897" s="48"/>
      <c r="G1897" s="48"/>
      <c r="H1897" s="49"/>
      <c r="I1897" s="49"/>
      <c r="J1897" s="49"/>
      <c r="K1897" s="49"/>
      <c r="L1897" s="49"/>
      <c r="M1897" s="49"/>
      <c r="N1897" s="49"/>
      <c r="O1897" s="48"/>
      <c r="P1897" s="48"/>
      <c r="Q1897" s="49"/>
      <c r="R1897" s="49"/>
      <c r="S1897" s="10"/>
      <c r="T1897" s="10"/>
      <c r="U1897" s="10"/>
      <c r="V1897" s="10"/>
      <c r="W1897" s="10"/>
      <c r="X1897" s="10"/>
      <c r="Y1897" s="10"/>
      <c r="Z1897" s="10"/>
      <c r="AA1897" s="10"/>
    </row>
    <row r="1898" hidden="1">
      <c r="A1898" s="47"/>
      <c r="B1898" s="47"/>
      <c r="C1898" s="48"/>
      <c r="D1898" s="48"/>
      <c r="E1898" s="48"/>
      <c r="F1898" s="48"/>
      <c r="G1898" s="48"/>
      <c r="H1898" s="49"/>
      <c r="I1898" s="49"/>
      <c r="J1898" s="49"/>
      <c r="K1898" s="49"/>
      <c r="L1898" s="49"/>
      <c r="M1898" s="49"/>
      <c r="N1898" s="49"/>
      <c r="O1898" s="48"/>
      <c r="P1898" s="48"/>
      <c r="Q1898" s="49"/>
      <c r="R1898" s="49"/>
      <c r="S1898" s="10"/>
      <c r="T1898" s="10"/>
      <c r="U1898" s="10"/>
      <c r="V1898" s="10"/>
      <c r="W1898" s="10"/>
      <c r="X1898" s="10"/>
      <c r="Y1898" s="10"/>
      <c r="Z1898" s="10"/>
      <c r="AA1898" s="10"/>
    </row>
    <row r="1899" hidden="1">
      <c r="A1899" s="47"/>
      <c r="B1899" s="47"/>
      <c r="C1899" s="48"/>
      <c r="D1899" s="48"/>
      <c r="E1899" s="48"/>
      <c r="F1899" s="48"/>
      <c r="G1899" s="48"/>
      <c r="H1899" s="49"/>
      <c r="I1899" s="49"/>
      <c r="J1899" s="49"/>
      <c r="K1899" s="49"/>
      <c r="L1899" s="49"/>
      <c r="M1899" s="49"/>
      <c r="N1899" s="49"/>
      <c r="O1899" s="48"/>
      <c r="P1899" s="48"/>
      <c r="Q1899" s="49"/>
      <c r="R1899" s="49"/>
      <c r="S1899" s="10"/>
      <c r="T1899" s="10"/>
      <c r="U1899" s="10"/>
      <c r="V1899" s="10"/>
      <c r="W1899" s="10"/>
      <c r="X1899" s="10"/>
      <c r="Y1899" s="10"/>
      <c r="Z1899" s="10"/>
      <c r="AA1899" s="10"/>
    </row>
    <row r="1900" hidden="1">
      <c r="A1900" s="47"/>
      <c r="B1900" s="47"/>
      <c r="C1900" s="48"/>
      <c r="D1900" s="48"/>
      <c r="E1900" s="48"/>
      <c r="F1900" s="48"/>
      <c r="G1900" s="48"/>
      <c r="H1900" s="49"/>
      <c r="I1900" s="49"/>
      <c r="J1900" s="49"/>
      <c r="K1900" s="49"/>
      <c r="L1900" s="49"/>
      <c r="M1900" s="49"/>
      <c r="N1900" s="49"/>
      <c r="O1900" s="48"/>
      <c r="P1900" s="48"/>
      <c r="Q1900" s="49"/>
      <c r="R1900" s="49"/>
      <c r="S1900" s="10"/>
      <c r="T1900" s="10"/>
      <c r="U1900" s="10"/>
      <c r="V1900" s="10"/>
      <c r="W1900" s="10"/>
      <c r="X1900" s="10"/>
      <c r="Y1900" s="10"/>
      <c r="Z1900" s="10"/>
      <c r="AA1900" s="10"/>
    </row>
    <row r="1901" hidden="1">
      <c r="A1901" s="47"/>
      <c r="B1901" s="47"/>
      <c r="C1901" s="48"/>
      <c r="D1901" s="48"/>
      <c r="E1901" s="48"/>
      <c r="F1901" s="48"/>
      <c r="G1901" s="48"/>
      <c r="H1901" s="49"/>
      <c r="I1901" s="49"/>
      <c r="J1901" s="49"/>
      <c r="K1901" s="49"/>
      <c r="L1901" s="49"/>
      <c r="M1901" s="49"/>
      <c r="N1901" s="49"/>
      <c r="O1901" s="48"/>
      <c r="P1901" s="48"/>
      <c r="Q1901" s="49"/>
      <c r="R1901" s="49"/>
      <c r="S1901" s="10"/>
      <c r="T1901" s="10"/>
      <c r="U1901" s="10"/>
      <c r="V1901" s="10"/>
      <c r="W1901" s="10"/>
      <c r="X1901" s="10"/>
      <c r="Y1901" s="10"/>
      <c r="Z1901" s="10"/>
      <c r="AA1901" s="10"/>
    </row>
    <row r="1902" hidden="1">
      <c r="A1902" s="47"/>
      <c r="B1902" s="47"/>
      <c r="C1902" s="48"/>
      <c r="D1902" s="48"/>
      <c r="E1902" s="48"/>
      <c r="F1902" s="48"/>
      <c r="G1902" s="48"/>
      <c r="H1902" s="49"/>
      <c r="I1902" s="49"/>
      <c r="J1902" s="49"/>
      <c r="K1902" s="49"/>
      <c r="L1902" s="49"/>
      <c r="M1902" s="49"/>
      <c r="N1902" s="49"/>
      <c r="O1902" s="48"/>
      <c r="P1902" s="48"/>
      <c r="Q1902" s="49"/>
      <c r="R1902" s="49"/>
      <c r="S1902" s="10"/>
      <c r="T1902" s="10"/>
      <c r="U1902" s="10"/>
      <c r="V1902" s="10"/>
      <c r="W1902" s="10"/>
      <c r="X1902" s="10"/>
      <c r="Y1902" s="10"/>
      <c r="Z1902" s="10"/>
      <c r="AA1902" s="10"/>
    </row>
    <row r="1903" hidden="1">
      <c r="A1903" s="47"/>
      <c r="B1903" s="47"/>
      <c r="C1903" s="48"/>
      <c r="D1903" s="48"/>
      <c r="E1903" s="48"/>
      <c r="F1903" s="48"/>
      <c r="G1903" s="48"/>
      <c r="H1903" s="49"/>
      <c r="I1903" s="49"/>
      <c r="J1903" s="49"/>
      <c r="K1903" s="49"/>
      <c r="L1903" s="49"/>
      <c r="M1903" s="49"/>
      <c r="N1903" s="49"/>
      <c r="O1903" s="48"/>
      <c r="P1903" s="48"/>
      <c r="Q1903" s="49"/>
      <c r="R1903" s="49"/>
      <c r="S1903" s="10"/>
      <c r="T1903" s="10"/>
      <c r="U1903" s="10"/>
      <c r="V1903" s="10"/>
      <c r="W1903" s="10"/>
      <c r="X1903" s="10"/>
      <c r="Y1903" s="10"/>
      <c r="Z1903" s="10"/>
      <c r="AA1903" s="10"/>
    </row>
    <row r="1904" hidden="1">
      <c r="A1904" s="47"/>
      <c r="B1904" s="47"/>
      <c r="C1904" s="48"/>
      <c r="D1904" s="48"/>
      <c r="E1904" s="48"/>
      <c r="F1904" s="48"/>
      <c r="G1904" s="48"/>
      <c r="H1904" s="49"/>
      <c r="I1904" s="49"/>
      <c r="J1904" s="49"/>
      <c r="K1904" s="49"/>
      <c r="L1904" s="49"/>
      <c r="M1904" s="49"/>
      <c r="N1904" s="49"/>
      <c r="O1904" s="48"/>
      <c r="P1904" s="48"/>
      <c r="Q1904" s="49"/>
      <c r="R1904" s="49"/>
      <c r="S1904" s="10"/>
      <c r="T1904" s="10"/>
      <c r="U1904" s="10"/>
      <c r="V1904" s="10"/>
      <c r="W1904" s="10"/>
      <c r="X1904" s="10"/>
      <c r="Y1904" s="10"/>
      <c r="Z1904" s="10"/>
      <c r="AA1904" s="10"/>
    </row>
    <row r="1905" hidden="1">
      <c r="A1905" s="47"/>
      <c r="B1905" s="47"/>
      <c r="C1905" s="48"/>
      <c r="D1905" s="48"/>
      <c r="E1905" s="48"/>
      <c r="F1905" s="48"/>
      <c r="G1905" s="48"/>
      <c r="H1905" s="49"/>
      <c r="I1905" s="49"/>
      <c r="J1905" s="49"/>
      <c r="K1905" s="49"/>
      <c r="L1905" s="49"/>
      <c r="M1905" s="49"/>
      <c r="N1905" s="49"/>
      <c r="O1905" s="48"/>
      <c r="P1905" s="48"/>
      <c r="Q1905" s="49"/>
      <c r="R1905" s="49"/>
      <c r="S1905" s="10"/>
      <c r="T1905" s="10"/>
      <c r="U1905" s="10"/>
      <c r="V1905" s="10"/>
      <c r="W1905" s="10"/>
      <c r="X1905" s="10"/>
      <c r="Y1905" s="10"/>
      <c r="Z1905" s="10"/>
      <c r="AA1905" s="10"/>
    </row>
    <row r="1906" hidden="1">
      <c r="A1906" s="47"/>
      <c r="B1906" s="47"/>
      <c r="C1906" s="48"/>
      <c r="D1906" s="48"/>
      <c r="E1906" s="48"/>
      <c r="F1906" s="48"/>
      <c r="G1906" s="48"/>
      <c r="H1906" s="49"/>
      <c r="I1906" s="49"/>
      <c r="J1906" s="49"/>
      <c r="K1906" s="49"/>
      <c r="L1906" s="49"/>
      <c r="M1906" s="49"/>
      <c r="N1906" s="49"/>
      <c r="O1906" s="48"/>
      <c r="P1906" s="48"/>
      <c r="Q1906" s="49"/>
      <c r="R1906" s="49"/>
      <c r="S1906" s="10"/>
      <c r="T1906" s="10"/>
      <c r="U1906" s="10"/>
      <c r="V1906" s="10"/>
      <c r="W1906" s="10"/>
      <c r="X1906" s="10"/>
      <c r="Y1906" s="10"/>
      <c r="Z1906" s="10"/>
      <c r="AA1906" s="10"/>
    </row>
    <row r="1907" hidden="1">
      <c r="A1907" s="47"/>
      <c r="B1907" s="47"/>
      <c r="C1907" s="48"/>
      <c r="D1907" s="48"/>
      <c r="E1907" s="48"/>
      <c r="F1907" s="48"/>
      <c r="G1907" s="48"/>
      <c r="H1907" s="49"/>
      <c r="I1907" s="49"/>
      <c r="J1907" s="49"/>
      <c r="K1907" s="49"/>
      <c r="L1907" s="49"/>
      <c r="M1907" s="49"/>
      <c r="N1907" s="49"/>
      <c r="O1907" s="48"/>
      <c r="P1907" s="48"/>
      <c r="Q1907" s="49"/>
      <c r="R1907" s="49"/>
      <c r="S1907" s="10"/>
      <c r="T1907" s="10"/>
      <c r="U1907" s="10"/>
      <c r="V1907" s="10"/>
      <c r="W1907" s="10"/>
      <c r="X1907" s="10"/>
      <c r="Y1907" s="10"/>
      <c r="Z1907" s="10"/>
      <c r="AA1907" s="10"/>
    </row>
    <row r="1908" hidden="1">
      <c r="A1908" s="47"/>
      <c r="B1908" s="47"/>
      <c r="C1908" s="48"/>
      <c r="D1908" s="48"/>
      <c r="E1908" s="48"/>
      <c r="F1908" s="48"/>
      <c r="G1908" s="48"/>
      <c r="H1908" s="49"/>
      <c r="I1908" s="49"/>
      <c r="J1908" s="49"/>
      <c r="K1908" s="49"/>
      <c r="L1908" s="49"/>
      <c r="M1908" s="49"/>
      <c r="N1908" s="49"/>
      <c r="O1908" s="48"/>
      <c r="P1908" s="48"/>
      <c r="Q1908" s="49"/>
      <c r="R1908" s="49"/>
      <c r="S1908" s="10"/>
      <c r="T1908" s="10"/>
      <c r="U1908" s="10"/>
      <c r="V1908" s="10"/>
      <c r="W1908" s="10"/>
      <c r="X1908" s="10"/>
      <c r="Y1908" s="10"/>
      <c r="Z1908" s="10"/>
      <c r="AA1908" s="10"/>
    </row>
    <row r="1909" hidden="1">
      <c r="A1909" s="47"/>
      <c r="B1909" s="47"/>
      <c r="C1909" s="48"/>
      <c r="D1909" s="48"/>
      <c r="E1909" s="48"/>
      <c r="F1909" s="48"/>
      <c r="G1909" s="48"/>
      <c r="H1909" s="49"/>
      <c r="I1909" s="49"/>
      <c r="J1909" s="49"/>
      <c r="K1909" s="49"/>
      <c r="L1909" s="49"/>
      <c r="M1909" s="49"/>
      <c r="N1909" s="49"/>
      <c r="O1909" s="48"/>
      <c r="P1909" s="48"/>
      <c r="Q1909" s="49"/>
      <c r="R1909" s="49"/>
      <c r="S1909" s="10"/>
      <c r="T1909" s="10"/>
      <c r="U1909" s="10"/>
      <c r="V1909" s="10"/>
      <c r="W1909" s="10"/>
      <c r="X1909" s="10"/>
      <c r="Y1909" s="10"/>
      <c r="Z1909" s="10"/>
      <c r="AA1909" s="10"/>
    </row>
    <row r="1910" hidden="1">
      <c r="A1910" s="47"/>
      <c r="B1910" s="47"/>
      <c r="C1910" s="48"/>
      <c r="D1910" s="48"/>
      <c r="E1910" s="48"/>
      <c r="F1910" s="48"/>
      <c r="G1910" s="48"/>
      <c r="H1910" s="49"/>
      <c r="I1910" s="49"/>
      <c r="J1910" s="49"/>
      <c r="K1910" s="49"/>
      <c r="L1910" s="49"/>
      <c r="M1910" s="49"/>
      <c r="N1910" s="49"/>
      <c r="O1910" s="48"/>
      <c r="P1910" s="48"/>
      <c r="Q1910" s="49"/>
      <c r="R1910" s="49"/>
      <c r="S1910" s="10"/>
      <c r="T1910" s="10"/>
      <c r="U1910" s="10"/>
      <c r="V1910" s="10"/>
      <c r="W1910" s="10"/>
      <c r="X1910" s="10"/>
      <c r="Y1910" s="10"/>
      <c r="Z1910" s="10"/>
      <c r="AA1910" s="10"/>
    </row>
    <row r="1911" hidden="1">
      <c r="A1911" s="47"/>
      <c r="B1911" s="47"/>
      <c r="C1911" s="48"/>
      <c r="D1911" s="48"/>
      <c r="E1911" s="48"/>
      <c r="F1911" s="48"/>
      <c r="G1911" s="48"/>
      <c r="H1911" s="49"/>
      <c r="I1911" s="49"/>
      <c r="J1911" s="49"/>
      <c r="K1911" s="49"/>
      <c r="L1911" s="49"/>
      <c r="M1911" s="49"/>
      <c r="N1911" s="49"/>
      <c r="O1911" s="48"/>
      <c r="P1911" s="48"/>
      <c r="Q1911" s="49"/>
      <c r="R1911" s="49"/>
      <c r="S1911" s="10"/>
      <c r="T1911" s="10"/>
      <c r="U1911" s="10"/>
      <c r="V1911" s="10"/>
      <c r="W1911" s="10"/>
      <c r="X1911" s="10"/>
      <c r="Y1911" s="10"/>
      <c r="Z1911" s="10"/>
      <c r="AA1911" s="10"/>
    </row>
    <row r="1912" hidden="1">
      <c r="A1912" s="47"/>
      <c r="B1912" s="47"/>
      <c r="C1912" s="48"/>
      <c r="D1912" s="48"/>
      <c r="E1912" s="48"/>
      <c r="F1912" s="48"/>
      <c r="G1912" s="48"/>
      <c r="H1912" s="49"/>
      <c r="I1912" s="49"/>
      <c r="J1912" s="49"/>
      <c r="K1912" s="49"/>
      <c r="L1912" s="49"/>
      <c r="M1912" s="49"/>
      <c r="N1912" s="49"/>
      <c r="O1912" s="48"/>
      <c r="P1912" s="48"/>
      <c r="Q1912" s="49"/>
      <c r="R1912" s="49"/>
      <c r="S1912" s="10"/>
      <c r="T1912" s="10"/>
      <c r="U1912" s="10"/>
      <c r="V1912" s="10"/>
      <c r="W1912" s="10"/>
      <c r="X1912" s="10"/>
      <c r="Y1912" s="10"/>
      <c r="Z1912" s="10"/>
      <c r="AA1912" s="10"/>
    </row>
    <row r="1913" hidden="1">
      <c r="A1913" s="47"/>
      <c r="B1913" s="47"/>
      <c r="C1913" s="48"/>
      <c r="D1913" s="48"/>
      <c r="E1913" s="48"/>
      <c r="F1913" s="48"/>
      <c r="G1913" s="48"/>
      <c r="H1913" s="49"/>
      <c r="I1913" s="49"/>
      <c r="J1913" s="49"/>
      <c r="K1913" s="49"/>
      <c r="L1913" s="49"/>
      <c r="M1913" s="49"/>
      <c r="N1913" s="49"/>
      <c r="O1913" s="48"/>
      <c r="P1913" s="48"/>
      <c r="Q1913" s="49"/>
      <c r="R1913" s="49"/>
      <c r="S1913" s="10"/>
      <c r="T1913" s="10"/>
      <c r="U1913" s="10"/>
      <c r="V1913" s="10"/>
      <c r="W1913" s="10"/>
      <c r="X1913" s="10"/>
      <c r="Y1913" s="10"/>
      <c r="Z1913" s="10"/>
      <c r="AA1913" s="10"/>
    </row>
    <row r="1914" hidden="1">
      <c r="A1914" s="47"/>
      <c r="B1914" s="47"/>
      <c r="C1914" s="48"/>
      <c r="D1914" s="48"/>
      <c r="E1914" s="48"/>
      <c r="F1914" s="48"/>
      <c r="G1914" s="48"/>
      <c r="H1914" s="49"/>
      <c r="I1914" s="49"/>
      <c r="J1914" s="49"/>
      <c r="K1914" s="49"/>
      <c r="L1914" s="49"/>
      <c r="M1914" s="49"/>
      <c r="N1914" s="49"/>
      <c r="O1914" s="48"/>
      <c r="P1914" s="48"/>
      <c r="Q1914" s="49"/>
      <c r="R1914" s="49"/>
      <c r="S1914" s="10"/>
      <c r="T1914" s="10"/>
      <c r="U1914" s="10"/>
      <c r="V1914" s="10"/>
      <c r="W1914" s="10"/>
      <c r="X1914" s="10"/>
      <c r="Y1914" s="10"/>
      <c r="Z1914" s="10"/>
      <c r="AA1914" s="10"/>
    </row>
    <row r="1915" hidden="1">
      <c r="A1915" s="47"/>
      <c r="B1915" s="47"/>
      <c r="C1915" s="48"/>
      <c r="D1915" s="48"/>
      <c r="E1915" s="48"/>
      <c r="F1915" s="48"/>
      <c r="G1915" s="48"/>
      <c r="H1915" s="49"/>
      <c r="I1915" s="49"/>
      <c r="J1915" s="49"/>
      <c r="K1915" s="49"/>
      <c r="L1915" s="49"/>
      <c r="M1915" s="49"/>
      <c r="N1915" s="49"/>
      <c r="O1915" s="48"/>
      <c r="P1915" s="48"/>
      <c r="Q1915" s="49"/>
      <c r="R1915" s="49"/>
      <c r="S1915" s="10"/>
      <c r="T1915" s="10"/>
      <c r="U1915" s="10"/>
      <c r="V1915" s="10"/>
      <c r="W1915" s="10"/>
      <c r="X1915" s="10"/>
      <c r="Y1915" s="10"/>
      <c r="Z1915" s="10"/>
      <c r="AA1915" s="10"/>
    </row>
    <row r="1916" hidden="1">
      <c r="A1916" s="47"/>
      <c r="B1916" s="47"/>
      <c r="C1916" s="48"/>
      <c r="D1916" s="48"/>
      <c r="E1916" s="48"/>
      <c r="F1916" s="48"/>
      <c r="G1916" s="48"/>
      <c r="H1916" s="49"/>
      <c r="I1916" s="49"/>
      <c r="J1916" s="49"/>
      <c r="K1916" s="49"/>
      <c r="L1916" s="49"/>
      <c r="M1916" s="49"/>
      <c r="N1916" s="49"/>
      <c r="O1916" s="48"/>
      <c r="P1916" s="48"/>
      <c r="Q1916" s="49"/>
      <c r="R1916" s="49"/>
      <c r="S1916" s="10"/>
      <c r="T1916" s="10"/>
      <c r="U1916" s="10"/>
      <c r="V1916" s="10"/>
      <c r="W1916" s="10"/>
      <c r="X1916" s="10"/>
      <c r="Y1916" s="10"/>
      <c r="Z1916" s="10"/>
      <c r="AA1916" s="10"/>
    </row>
    <row r="1917" hidden="1">
      <c r="A1917" s="47"/>
      <c r="B1917" s="47"/>
      <c r="C1917" s="48"/>
      <c r="D1917" s="48"/>
      <c r="E1917" s="48"/>
      <c r="F1917" s="48"/>
      <c r="G1917" s="48"/>
      <c r="H1917" s="49"/>
      <c r="I1917" s="49"/>
      <c r="J1917" s="49"/>
      <c r="K1917" s="49"/>
      <c r="L1917" s="49"/>
      <c r="M1917" s="49"/>
      <c r="N1917" s="49"/>
      <c r="O1917" s="48"/>
      <c r="P1917" s="48"/>
      <c r="Q1917" s="49"/>
      <c r="R1917" s="49"/>
      <c r="S1917" s="10"/>
      <c r="T1917" s="10"/>
      <c r="U1917" s="10"/>
      <c r="V1917" s="10"/>
      <c r="W1917" s="10"/>
      <c r="X1917" s="10"/>
      <c r="Y1917" s="10"/>
      <c r="Z1917" s="10"/>
      <c r="AA1917" s="10"/>
    </row>
    <row r="1918" hidden="1">
      <c r="A1918" s="47"/>
      <c r="B1918" s="47"/>
      <c r="C1918" s="48"/>
      <c r="D1918" s="48"/>
      <c r="E1918" s="48"/>
      <c r="F1918" s="48"/>
      <c r="G1918" s="48"/>
      <c r="H1918" s="49"/>
      <c r="I1918" s="49"/>
      <c r="J1918" s="49"/>
      <c r="K1918" s="49"/>
      <c r="L1918" s="49"/>
      <c r="M1918" s="49"/>
      <c r="N1918" s="49"/>
      <c r="O1918" s="48"/>
      <c r="P1918" s="48"/>
      <c r="Q1918" s="49"/>
      <c r="R1918" s="49"/>
      <c r="S1918" s="10"/>
      <c r="T1918" s="10"/>
      <c r="U1918" s="10"/>
      <c r="V1918" s="10"/>
      <c r="W1918" s="10"/>
      <c r="X1918" s="10"/>
      <c r="Y1918" s="10"/>
      <c r="Z1918" s="10"/>
      <c r="AA1918" s="10"/>
    </row>
    <row r="1919" hidden="1">
      <c r="A1919" s="47"/>
      <c r="B1919" s="47"/>
      <c r="C1919" s="48"/>
      <c r="D1919" s="48"/>
      <c r="E1919" s="48"/>
      <c r="F1919" s="48"/>
      <c r="G1919" s="48"/>
      <c r="H1919" s="49"/>
      <c r="I1919" s="49"/>
      <c r="J1919" s="49"/>
      <c r="K1919" s="49"/>
      <c r="L1919" s="49"/>
      <c r="M1919" s="49"/>
      <c r="N1919" s="49"/>
      <c r="O1919" s="48"/>
      <c r="P1919" s="48"/>
      <c r="Q1919" s="49"/>
      <c r="R1919" s="49"/>
      <c r="S1919" s="10"/>
      <c r="T1919" s="10"/>
      <c r="U1919" s="10"/>
      <c r="V1919" s="10"/>
      <c r="W1919" s="10"/>
      <c r="X1919" s="10"/>
      <c r="Y1919" s="10"/>
      <c r="Z1919" s="10"/>
      <c r="AA1919" s="10"/>
    </row>
    <row r="1920" hidden="1">
      <c r="A1920" s="47"/>
      <c r="B1920" s="47"/>
      <c r="C1920" s="48"/>
      <c r="D1920" s="48"/>
      <c r="E1920" s="48"/>
      <c r="F1920" s="48"/>
      <c r="G1920" s="48"/>
      <c r="H1920" s="49"/>
      <c r="I1920" s="49"/>
      <c r="J1920" s="49"/>
      <c r="K1920" s="49"/>
      <c r="L1920" s="49"/>
      <c r="M1920" s="49"/>
      <c r="N1920" s="49"/>
      <c r="O1920" s="48"/>
      <c r="P1920" s="48"/>
      <c r="Q1920" s="49"/>
      <c r="R1920" s="49"/>
      <c r="S1920" s="10"/>
      <c r="T1920" s="10"/>
      <c r="U1920" s="10"/>
      <c r="V1920" s="10"/>
      <c r="W1920" s="10"/>
      <c r="X1920" s="10"/>
      <c r="Y1920" s="10"/>
      <c r="Z1920" s="10"/>
      <c r="AA1920" s="10"/>
    </row>
    <row r="1921" hidden="1">
      <c r="A1921" s="47"/>
      <c r="B1921" s="47"/>
      <c r="C1921" s="48"/>
      <c r="D1921" s="48"/>
      <c r="E1921" s="48"/>
      <c r="F1921" s="48"/>
      <c r="G1921" s="48"/>
      <c r="H1921" s="49"/>
      <c r="I1921" s="49"/>
      <c r="J1921" s="49"/>
      <c r="K1921" s="49"/>
      <c r="L1921" s="49"/>
      <c r="M1921" s="49"/>
      <c r="N1921" s="49"/>
      <c r="O1921" s="48"/>
      <c r="P1921" s="48"/>
      <c r="Q1921" s="49"/>
      <c r="R1921" s="49"/>
      <c r="S1921" s="10"/>
      <c r="T1921" s="10"/>
      <c r="U1921" s="10"/>
      <c r="V1921" s="10"/>
      <c r="W1921" s="10"/>
      <c r="X1921" s="10"/>
      <c r="Y1921" s="10"/>
      <c r="Z1921" s="10"/>
      <c r="AA1921" s="10"/>
    </row>
    <row r="1922" hidden="1">
      <c r="A1922" s="47"/>
      <c r="B1922" s="47"/>
      <c r="C1922" s="48"/>
      <c r="D1922" s="48"/>
      <c r="E1922" s="48"/>
      <c r="F1922" s="48"/>
      <c r="G1922" s="48"/>
      <c r="H1922" s="49"/>
      <c r="I1922" s="49"/>
      <c r="J1922" s="49"/>
      <c r="K1922" s="49"/>
      <c r="L1922" s="49"/>
      <c r="M1922" s="49"/>
      <c r="N1922" s="49"/>
      <c r="O1922" s="48"/>
      <c r="P1922" s="48"/>
      <c r="Q1922" s="49"/>
      <c r="R1922" s="49"/>
      <c r="S1922" s="10"/>
      <c r="T1922" s="10"/>
      <c r="U1922" s="10"/>
      <c r="V1922" s="10"/>
      <c r="W1922" s="10"/>
      <c r="X1922" s="10"/>
      <c r="Y1922" s="10"/>
      <c r="Z1922" s="10"/>
      <c r="AA1922" s="10"/>
    </row>
    <row r="1923" hidden="1">
      <c r="A1923" s="47"/>
      <c r="B1923" s="47"/>
      <c r="C1923" s="48"/>
      <c r="D1923" s="48"/>
      <c r="E1923" s="48"/>
      <c r="F1923" s="48"/>
      <c r="G1923" s="48"/>
      <c r="H1923" s="49"/>
      <c r="I1923" s="49"/>
      <c r="J1923" s="49"/>
      <c r="K1923" s="49"/>
      <c r="L1923" s="49"/>
      <c r="M1923" s="49"/>
      <c r="N1923" s="49"/>
      <c r="O1923" s="48"/>
      <c r="P1923" s="48"/>
      <c r="Q1923" s="49"/>
      <c r="R1923" s="49"/>
      <c r="S1923" s="10"/>
      <c r="T1923" s="10"/>
      <c r="U1923" s="10"/>
      <c r="V1923" s="10"/>
      <c r="W1923" s="10"/>
      <c r="X1923" s="10"/>
      <c r="Y1923" s="10"/>
      <c r="Z1923" s="10"/>
      <c r="AA1923" s="10"/>
    </row>
    <row r="1924" hidden="1">
      <c r="A1924" s="47"/>
      <c r="B1924" s="47"/>
      <c r="C1924" s="48"/>
      <c r="D1924" s="48"/>
      <c r="E1924" s="48"/>
      <c r="F1924" s="48"/>
      <c r="G1924" s="48"/>
      <c r="H1924" s="49"/>
      <c r="I1924" s="49"/>
      <c r="J1924" s="49"/>
      <c r="K1924" s="49"/>
      <c r="L1924" s="49"/>
      <c r="M1924" s="49"/>
      <c r="N1924" s="49"/>
      <c r="O1924" s="48"/>
      <c r="P1924" s="48"/>
      <c r="Q1924" s="49"/>
      <c r="R1924" s="49"/>
      <c r="S1924" s="10"/>
      <c r="T1924" s="10"/>
      <c r="U1924" s="10"/>
      <c r="V1924" s="10"/>
      <c r="W1924" s="10"/>
      <c r="X1924" s="10"/>
      <c r="Y1924" s="10"/>
      <c r="Z1924" s="10"/>
      <c r="AA1924" s="10"/>
    </row>
    <row r="1925" hidden="1">
      <c r="A1925" s="47"/>
      <c r="B1925" s="47"/>
      <c r="C1925" s="48"/>
      <c r="D1925" s="48"/>
      <c r="E1925" s="48"/>
      <c r="F1925" s="48"/>
      <c r="G1925" s="48"/>
      <c r="H1925" s="49"/>
      <c r="I1925" s="49"/>
      <c r="J1925" s="49"/>
      <c r="K1925" s="49"/>
      <c r="L1925" s="49"/>
      <c r="M1925" s="49"/>
      <c r="N1925" s="49"/>
      <c r="O1925" s="48"/>
      <c r="P1925" s="48"/>
      <c r="Q1925" s="49"/>
      <c r="R1925" s="49"/>
      <c r="S1925" s="10"/>
      <c r="T1925" s="10"/>
      <c r="U1925" s="10"/>
      <c r="V1925" s="10"/>
      <c r="W1925" s="10"/>
      <c r="X1925" s="10"/>
      <c r="Y1925" s="10"/>
      <c r="Z1925" s="10"/>
      <c r="AA1925" s="10"/>
    </row>
    <row r="1926" hidden="1">
      <c r="A1926" s="47"/>
      <c r="B1926" s="47"/>
      <c r="C1926" s="48"/>
      <c r="D1926" s="48"/>
      <c r="E1926" s="48"/>
      <c r="F1926" s="48"/>
      <c r="G1926" s="48"/>
      <c r="H1926" s="49"/>
      <c r="I1926" s="49"/>
      <c r="J1926" s="49"/>
      <c r="K1926" s="49"/>
      <c r="L1926" s="49"/>
      <c r="M1926" s="49"/>
      <c r="N1926" s="49"/>
      <c r="O1926" s="48"/>
      <c r="P1926" s="48"/>
      <c r="Q1926" s="49"/>
      <c r="R1926" s="49"/>
      <c r="S1926" s="10"/>
      <c r="T1926" s="10"/>
      <c r="U1926" s="10"/>
      <c r="V1926" s="10"/>
      <c r="W1926" s="10"/>
      <c r="X1926" s="10"/>
      <c r="Y1926" s="10"/>
      <c r="Z1926" s="10"/>
      <c r="AA1926" s="10"/>
    </row>
    <row r="1927" hidden="1">
      <c r="A1927" s="47"/>
      <c r="B1927" s="47"/>
      <c r="C1927" s="48"/>
      <c r="D1927" s="48"/>
      <c r="E1927" s="48"/>
      <c r="F1927" s="48"/>
      <c r="G1927" s="48"/>
      <c r="H1927" s="49"/>
      <c r="I1927" s="49"/>
      <c r="J1927" s="49"/>
      <c r="K1927" s="49"/>
      <c r="L1927" s="49"/>
      <c r="M1927" s="49"/>
      <c r="N1927" s="49"/>
      <c r="O1927" s="48"/>
      <c r="P1927" s="48"/>
      <c r="Q1927" s="49"/>
      <c r="R1927" s="49"/>
      <c r="S1927" s="10"/>
      <c r="T1927" s="10"/>
      <c r="U1927" s="10"/>
      <c r="V1927" s="10"/>
      <c r="W1927" s="10"/>
      <c r="X1927" s="10"/>
      <c r="Y1927" s="10"/>
      <c r="Z1927" s="10"/>
      <c r="AA1927" s="10"/>
    </row>
    <row r="1928" hidden="1">
      <c r="A1928" s="47"/>
      <c r="B1928" s="47"/>
      <c r="C1928" s="48"/>
      <c r="D1928" s="48"/>
      <c r="E1928" s="48"/>
      <c r="F1928" s="48"/>
      <c r="G1928" s="48"/>
      <c r="H1928" s="49"/>
      <c r="I1928" s="49"/>
      <c r="J1928" s="49"/>
      <c r="K1928" s="49"/>
      <c r="L1928" s="49"/>
      <c r="M1928" s="49"/>
      <c r="N1928" s="49"/>
      <c r="O1928" s="48"/>
      <c r="P1928" s="48"/>
      <c r="Q1928" s="49"/>
      <c r="R1928" s="49"/>
      <c r="S1928" s="10"/>
      <c r="T1928" s="10"/>
      <c r="U1928" s="10"/>
      <c r="V1928" s="10"/>
      <c r="W1928" s="10"/>
      <c r="X1928" s="10"/>
      <c r="Y1928" s="10"/>
      <c r="Z1928" s="10"/>
      <c r="AA1928" s="10"/>
    </row>
    <row r="1929" hidden="1">
      <c r="A1929" s="47"/>
      <c r="B1929" s="47"/>
      <c r="C1929" s="48"/>
      <c r="D1929" s="48"/>
      <c r="E1929" s="48"/>
      <c r="F1929" s="48"/>
      <c r="G1929" s="48"/>
      <c r="H1929" s="49"/>
      <c r="I1929" s="49"/>
      <c r="J1929" s="49"/>
      <c r="K1929" s="49"/>
      <c r="L1929" s="49"/>
      <c r="M1929" s="49"/>
      <c r="N1929" s="49"/>
      <c r="O1929" s="48"/>
      <c r="P1929" s="48"/>
      <c r="Q1929" s="49"/>
      <c r="R1929" s="49"/>
      <c r="S1929" s="10"/>
      <c r="T1929" s="10"/>
      <c r="U1929" s="10"/>
      <c r="V1929" s="10"/>
      <c r="W1929" s="10"/>
      <c r="X1929" s="10"/>
      <c r="Y1929" s="10"/>
      <c r="Z1929" s="10"/>
      <c r="AA1929" s="10"/>
    </row>
    <row r="1930" hidden="1">
      <c r="A1930" s="47"/>
      <c r="B1930" s="47"/>
      <c r="C1930" s="48"/>
      <c r="D1930" s="48"/>
      <c r="E1930" s="48"/>
      <c r="F1930" s="48"/>
      <c r="G1930" s="48"/>
      <c r="H1930" s="49"/>
      <c r="I1930" s="49"/>
      <c r="J1930" s="49"/>
      <c r="K1930" s="49"/>
      <c r="L1930" s="49"/>
      <c r="M1930" s="49"/>
      <c r="N1930" s="49"/>
      <c r="O1930" s="48"/>
      <c r="P1930" s="48"/>
      <c r="Q1930" s="49"/>
      <c r="R1930" s="49"/>
      <c r="S1930" s="10"/>
      <c r="T1930" s="10"/>
      <c r="U1930" s="10"/>
      <c r="V1930" s="10"/>
      <c r="W1930" s="10"/>
      <c r="X1930" s="10"/>
      <c r="Y1930" s="10"/>
      <c r="Z1930" s="10"/>
      <c r="AA1930" s="10"/>
    </row>
    <row r="1931" hidden="1">
      <c r="A1931" s="47"/>
      <c r="B1931" s="47"/>
      <c r="C1931" s="48"/>
      <c r="D1931" s="48"/>
      <c r="E1931" s="48"/>
      <c r="F1931" s="48"/>
      <c r="G1931" s="48"/>
      <c r="H1931" s="49"/>
      <c r="I1931" s="49"/>
      <c r="J1931" s="49"/>
      <c r="K1931" s="49"/>
      <c r="L1931" s="49"/>
      <c r="M1931" s="49"/>
      <c r="N1931" s="49"/>
      <c r="O1931" s="48"/>
      <c r="P1931" s="48"/>
      <c r="Q1931" s="49"/>
      <c r="R1931" s="49"/>
      <c r="S1931" s="10"/>
      <c r="T1931" s="10"/>
      <c r="U1931" s="10"/>
      <c r="V1931" s="10"/>
      <c r="W1931" s="10"/>
      <c r="X1931" s="10"/>
      <c r="Y1931" s="10"/>
      <c r="Z1931" s="10"/>
      <c r="AA1931" s="10"/>
    </row>
    <row r="1932" hidden="1">
      <c r="A1932" s="47"/>
      <c r="B1932" s="47"/>
      <c r="C1932" s="48"/>
      <c r="D1932" s="48"/>
      <c r="E1932" s="48"/>
      <c r="F1932" s="48"/>
      <c r="G1932" s="48"/>
      <c r="H1932" s="49"/>
      <c r="I1932" s="49"/>
      <c r="J1932" s="49"/>
      <c r="K1932" s="49"/>
      <c r="L1932" s="49"/>
      <c r="M1932" s="49"/>
      <c r="N1932" s="49"/>
      <c r="O1932" s="48"/>
      <c r="P1932" s="48"/>
      <c r="Q1932" s="49"/>
      <c r="R1932" s="49"/>
      <c r="S1932" s="10"/>
      <c r="T1932" s="10"/>
      <c r="U1932" s="10"/>
      <c r="V1932" s="10"/>
      <c r="W1932" s="10"/>
      <c r="X1932" s="10"/>
      <c r="Y1932" s="10"/>
      <c r="Z1932" s="10"/>
      <c r="AA1932" s="10"/>
    </row>
    <row r="1933" hidden="1">
      <c r="A1933" s="47"/>
      <c r="B1933" s="47"/>
      <c r="C1933" s="48"/>
      <c r="D1933" s="48"/>
      <c r="E1933" s="48"/>
      <c r="F1933" s="48"/>
      <c r="G1933" s="48"/>
      <c r="H1933" s="49"/>
      <c r="I1933" s="49"/>
      <c r="J1933" s="49"/>
      <c r="K1933" s="49"/>
      <c r="L1933" s="49"/>
      <c r="M1933" s="49"/>
      <c r="N1933" s="49"/>
      <c r="O1933" s="48"/>
      <c r="P1933" s="48"/>
      <c r="Q1933" s="49"/>
      <c r="R1933" s="49"/>
      <c r="S1933" s="10"/>
      <c r="T1933" s="10"/>
      <c r="U1933" s="10"/>
      <c r="V1933" s="10"/>
      <c r="W1933" s="10"/>
      <c r="X1933" s="10"/>
      <c r="Y1933" s="10"/>
      <c r="Z1933" s="10"/>
      <c r="AA1933" s="10"/>
    </row>
    <row r="1934" hidden="1">
      <c r="A1934" s="47"/>
      <c r="B1934" s="47"/>
      <c r="C1934" s="48"/>
      <c r="D1934" s="48"/>
      <c r="E1934" s="48"/>
      <c r="F1934" s="48"/>
      <c r="G1934" s="48"/>
      <c r="H1934" s="49"/>
      <c r="I1934" s="49"/>
      <c r="J1934" s="49"/>
      <c r="K1934" s="49"/>
      <c r="L1934" s="49"/>
      <c r="M1934" s="49"/>
      <c r="N1934" s="49"/>
      <c r="O1934" s="48"/>
      <c r="P1934" s="48"/>
      <c r="Q1934" s="49"/>
      <c r="R1934" s="49"/>
      <c r="S1934" s="10"/>
      <c r="T1934" s="10"/>
      <c r="U1934" s="10"/>
      <c r="V1934" s="10"/>
      <c r="W1934" s="10"/>
      <c r="X1934" s="10"/>
      <c r="Y1934" s="10"/>
      <c r="Z1934" s="10"/>
      <c r="AA1934" s="10"/>
    </row>
    <row r="1935" hidden="1">
      <c r="A1935" s="47"/>
      <c r="B1935" s="47"/>
      <c r="C1935" s="48"/>
      <c r="D1935" s="48"/>
      <c r="E1935" s="48"/>
      <c r="F1935" s="48"/>
      <c r="G1935" s="48"/>
      <c r="H1935" s="49"/>
      <c r="I1935" s="49"/>
      <c r="J1935" s="49"/>
      <c r="K1935" s="49"/>
      <c r="L1935" s="49"/>
      <c r="M1935" s="49"/>
      <c r="N1935" s="49"/>
      <c r="O1935" s="48"/>
      <c r="P1935" s="48"/>
      <c r="Q1935" s="49"/>
      <c r="R1935" s="49"/>
      <c r="S1935" s="10"/>
      <c r="T1935" s="10"/>
      <c r="U1935" s="10"/>
      <c r="V1935" s="10"/>
      <c r="W1935" s="10"/>
      <c r="X1935" s="10"/>
      <c r="Y1935" s="10"/>
      <c r="Z1935" s="10"/>
      <c r="AA1935" s="10"/>
    </row>
    <row r="1936" hidden="1">
      <c r="A1936" s="47"/>
      <c r="B1936" s="47"/>
      <c r="C1936" s="48"/>
      <c r="D1936" s="48"/>
      <c r="E1936" s="48"/>
      <c r="F1936" s="48"/>
      <c r="G1936" s="48"/>
      <c r="H1936" s="49"/>
      <c r="I1936" s="49"/>
      <c r="J1936" s="49"/>
      <c r="K1936" s="49"/>
      <c r="L1936" s="49"/>
      <c r="M1936" s="49"/>
      <c r="N1936" s="49"/>
      <c r="O1936" s="48"/>
      <c r="P1936" s="48"/>
      <c r="Q1936" s="49"/>
      <c r="R1936" s="49"/>
      <c r="S1936" s="10"/>
      <c r="T1936" s="10"/>
      <c r="U1936" s="10"/>
      <c r="V1936" s="10"/>
      <c r="W1936" s="10"/>
      <c r="X1936" s="10"/>
      <c r="Y1936" s="10"/>
      <c r="Z1936" s="10"/>
      <c r="AA1936" s="10"/>
    </row>
    <row r="1937" hidden="1">
      <c r="A1937" s="47"/>
      <c r="B1937" s="47"/>
      <c r="C1937" s="48"/>
      <c r="D1937" s="48"/>
      <c r="E1937" s="48"/>
      <c r="F1937" s="48"/>
      <c r="G1937" s="48"/>
      <c r="H1937" s="49"/>
      <c r="I1937" s="49"/>
      <c r="J1937" s="49"/>
      <c r="K1937" s="49"/>
      <c r="L1937" s="49"/>
      <c r="M1937" s="49"/>
      <c r="N1937" s="49"/>
      <c r="O1937" s="48"/>
      <c r="P1937" s="48"/>
      <c r="Q1937" s="49"/>
      <c r="R1937" s="49"/>
      <c r="S1937" s="10"/>
      <c r="T1937" s="10"/>
      <c r="U1937" s="10"/>
      <c r="V1937" s="10"/>
      <c r="W1937" s="10"/>
      <c r="X1937" s="10"/>
      <c r="Y1937" s="10"/>
      <c r="Z1937" s="10"/>
      <c r="AA1937" s="10"/>
    </row>
    <row r="1938" hidden="1">
      <c r="A1938" s="47"/>
      <c r="B1938" s="47"/>
      <c r="C1938" s="48"/>
      <c r="D1938" s="48"/>
      <c r="E1938" s="48"/>
      <c r="F1938" s="48"/>
      <c r="G1938" s="48"/>
      <c r="H1938" s="49"/>
      <c r="I1938" s="49"/>
      <c r="J1938" s="49"/>
      <c r="K1938" s="49"/>
      <c r="L1938" s="49"/>
      <c r="M1938" s="49"/>
      <c r="N1938" s="49"/>
      <c r="O1938" s="48"/>
      <c r="P1938" s="48"/>
      <c r="Q1938" s="49"/>
      <c r="R1938" s="49"/>
      <c r="S1938" s="10"/>
      <c r="T1938" s="10"/>
      <c r="U1938" s="10"/>
      <c r="V1938" s="10"/>
      <c r="W1938" s="10"/>
      <c r="X1938" s="10"/>
      <c r="Y1938" s="10"/>
      <c r="Z1938" s="10"/>
      <c r="AA1938" s="10"/>
    </row>
    <row r="1939" hidden="1">
      <c r="A1939" s="47"/>
      <c r="B1939" s="47"/>
      <c r="C1939" s="48"/>
      <c r="D1939" s="48"/>
      <c r="E1939" s="48"/>
      <c r="F1939" s="48"/>
      <c r="G1939" s="48"/>
      <c r="H1939" s="49"/>
      <c r="I1939" s="49"/>
      <c r="J1939" s="49"/>
      <c r="K1939" s="49"/>
      <c r="L1939" s="49"/>
      <c r="M1939" s="49"/>
      <c r="N1939" s="49"/>
      <c r="O1939" s="48"/>
      <c r="P1939" s="48"/>
      <c r="Q1939" s="49"/>
      <c r="R1939" s="49"/>
      <c r="S1939" s="10"/>
      <c r="T1939" s="10"/>
      <c r="U1939" s="10"/>
      <c r="V1939" s="10"/>
      <c r="W1939" s="10"/>
      <c r="X1939" s="10"/>
      <c r="Y1939" s="10"/>
      <c r="Z1939" s="10"/>
      <c r="AA1939" s="10"/>
    </row>
    <row r="1940" hidden="1">
      <c r="A1940" s="47"/>
      <c r="B1940" s="47"/>
      <c r="C1940" s="48"/>
      <c r="D1940" s="48"/>
      <c r="E1940" s="48"/>
      <c r="F1940" s="48"/>
      <c r="G1940" s="48"/>
      <c r="H1940" s="49"/>
      <c r="I1940" s="49"/>
      <c r="J1940" s="49"/>
      <c r="K1940" s="49"/>
      <c r="L1940" s="49"/>
      <c r="M1940" s="49"/>
      <c r="N1940" s="49"/>
      <c r="O1940" s="48"/>
      <c r="P1940" s="48"/>
      <c r="Q1940" s="49"/>
      <c r="R1940" s="49"/>
      <c r="S1940" s="10"/>
      <c r="T1940" s="10"/>
      <c r="U1940" s="10"/>
      <c r="V1940" s="10"/>
      <c r="W1940" s="10"/>
      <c r="X1940" s="10"/>
      <c r="Y1940" s="10"/>
      <c r="Z1940" s="10"/>
      <c r="AA1940" s="10"/>
    </row>
    <row r="1941" hidden="1">
      <c r="A1941" s="47"/>
      <c r="B1941" s="47"/>
      <c r="C1941" s="48"/>
      <c r="D1941" s="48"/>
      <c r="E1941" s="48"/>
      <c r="F1941" s="48"/>
      <c r="G1941" s="48"/>
      <c r="H1941" s="49"/>
      <c r="I1941" s="49"/>
      <c r="J1941" s="49"/>
      <c r="K1941" s="49"/>
      <c r="L1941" s="49"/>
      <c r="M1941" s="49"/>
      <c r="N1941" s="49"/>
      <c r="O1941" s="48"/>
      <c r="P1941" s="48"/>
      <c r="Q1941" s="49"/>
      <c r="R1941" s="49"/>
      <c r="S1941" s="10"/>
      <c r="T1941" s="10"/>
      <c r="U1941" s="10"/>
      <c r="V1941" s="10"/>
      <c r="W1941" s="10"/>
      <c r="X1941" s="10"/>
      <c r="Y1941" s="10"/>
      <c r="Z1941" s="10"/>
      <c r="AA1941" s="10"/>
    </row>
    <row r="1942" hidden="1">
      <c r="A1942" s="47"/>
      <c r="B1942" s="47"/>
      <c r="C1942" s="48"/>
      <c r="D1942" s="48"/>
      <c r="E1942" s="48"/>
      <c r="F1942" s="48"/>
      <c r="G1942" s="48"/>
      <c r="H1942" s="49"/>
      <c r="I1942" s="49"/>
      <c r="J1942" s="49"/>
      <c r="K1942" s="49"/>
      <c r="L1942" s="49"/>
      <c r="M1942" s="49"/>
      <c r="N1942" s="49"/>
      <c r="O1942" s="48"/>
      <c r="P1942" s="48"/>
      <c r="Q1942" s="49"/>
      <c r="R1942" s="49"/>
      <c r="S1942" s="10"/>
      <c r="T1942" s="10"/>
      <c r="U1942" s="10"/>
      <c r="V1942" s="10"/>
      <c r="W1942" s="10"/>
      <c r="X1942" s="10"/>
      <c r="Y1942" s="10"/>
      <c r="Z1942" s="10"/>
      <c r="AA1942" s="10"/>
    </row>
    <row r="1943" hidden="1">
      <c r="A1943" s="47"/>
      <c r="B1943" s="47"/>
      <c r="C1943" s="48"/>
      <c r="D1943" s="48"/>
      <c r="E1943" s="48"/>
      <c r="F1943" s="48"/>
      <c r="G1943" s="48"/>
      <c r="H1943" s="49"/>
      <c r="I1943" s="49"/>
      <c r="J1943" s="49"/>
      <c r="K1943" s="49"/>
      <c r="L1943" s="49"/>
      <c r="M1943" s="49"/>
      <c r="N1943" s="49"/>
      <c r="O1943" s="48"/>
      <c r="P1943" s="48"/>
      <c r="Q1943" s="49"/>
      <c r="R1943" s="49"/>
      <c r="S1943" s="10"/>
      <c r="T1943" s="10"/>
      <c r="U1943" s="10"/>
      <c r="V1943" s="10"/>
      <c r="W1943" s="10"/>
      <c r="X1943" s="10"/>
      <c r="Y1943" s="10"/>
      <c r="Z1943" s="10"/>
      <c r="AA1943" s="10"/>
    </row>
    <row r="1944" hidden="1">
      <c r="A1944" s="47"/>
      <c r="B1944" s="47"/>
      <c r="C1944" s="48"/>
      <c r="D1944" s="48"/>
      <c r="E1944" s="48"/>
      <c r="F1944" s="48"/>
      <c r="G1944" s="48"/>
      <c r="H1944" s="49"/>
      <c r="I1944" s="49"/>
      <c r="J1944" s="49"/>
      <c r="K1944" s="49"/>
      <c r="L1944" s="49"/>
      <c r="M1944" s="49"/>
      <c r="N1944" s="49"/>
      <c r="O1944" s="48"/>
      <c r="P1944" s="48"/>
      <c r="Q1944" s="49"/>
      <c r="R1944" s="49"/>
      <c r="S1944" s="10"/>
      <c r="T1944" s="10"/>
      <c r="U1944" s="10"/>
      <c r="V1944" s="10"/>
      <c r="W1944" s="10"/>
      <c r="X1944" s="10"/>
      <c r="Y1944" s="10"/>
      <c r="Z1944" s="10"/>
      <c r="AA1944" s="10"/>
    </row>
    <row r="1945" hidden="1">
      <c r="A1945" s="47"/>
      <c r="B1945" s="47"/>
      <c r="C1945" s="48"/>
      <c r="D1945" s="48"/>
      <c r="E1945" s="48"/>
      <c r="F1945" s="48"/>
      <c r="G1945" s="48"/>
      <c r="H1945" s="49"/>
      <c r="I1945" s="49"/>
      <c r="J1945" s="49"/>
      <c r="K1945" s="49"/>
      <c r="L1945" s="49"/>
      <c r="M1945" s="49"/>
      <c r="N1945" s="49"/>
      <c r="O1945" s="48"/>
      <c r="P1945" s="48"/>
      <c r="Q1945" s="49"/>
      <c r="R1945" s="49"/>
      <c r="S1945" s="10"/>
      <c r="T1945" s="10"/>
      <c r="U1945" s="10"/>
      <c r="V1945" s="10"/>
      <c r="W1945" s="10"/>
      <c r="X1945" s="10"/>
      <c r="Y1945" s="10"/>
      <c r="Z1945" s="10"/>
      <c r="AA1945" s="10"/>
    </row>
    <row r="1946" hidden="1">
      <c r="A1946" s="47"/>
      <c r="B1946" s="47"/>
      <c r="C1946" s="48"/>
      <c r="D1946" s="48"/>
      <c r="E1946" s="48"/>
      <c r="F1946" s="48"/>
      <c r="G1946" s="48"/>
      <c r="H1946" s="49"/>
      <c r="I1946" s="49"/>
      <c r="J1946" s="49"/>
      <c r="K1946" s="49"/>
      <c r="L1946" s="49"/>
      <c r="M1946" s="49"/>
      <c r="N1946" s="49"/>
      <c r="O1946" s="48"/>
      <c r="P1946" s="48"/>
      <c r="Q1946" s="49"/>
      <c r="R1946" s="49"/>
      <c r="S1946" s="10"/>
      <c r="T1946" s="10"/>
      <c r="U1946" s="10"/>
      <c r="V1946" s="10"/>
      <c r="W1946" s="10"/>
      <c r="X1946" s="10"/>
      <c r="Y1946" s="10"/>
      <c r="Z1946" s="10"/>
      <c r="AA1946" s="10"/>
    </row>
    <row r="1947" hidden="1">
      <c r="A1947" s="47"/>
      <c r="B1947" s="47"/>
      <c r="C1947" s="48"/>
      <c r="D1947" s="48"/>
      <c r="E1947" s="48"/>
      <c r="F1947" s="48"/>
      <c r="G1947" s="48"/>
      <c r="H1947" s="49"/>
      <c r="I1947" s="49"/>
      <c r="J1947" s="49"/>
      <c r="K1947" s="49"/>
      <c r="L1947" s="49"/>
      <c r="M1947" s="49"/>
      <c r="N1947" s="49"/>
      <c r="O1947" s="48"/>
      <c r="P1947" s="48"/>
      <c r="Q1947" s="49"/>
      <c r="R1947" s="49"/>
      <c r="S1947" s="10"/>
      <c r="T1947" s="10"/>
      <c r="U1947" s="10"/>
      <c r="V1947" s="10"/>
      <c r="W1947" s="10"/>
      <c r="X1947" s="10"/>
      <c r="Y1947" s="10"/>
      <c r="Z1947" s="10"/>
      <c r="AA1947" s="10"/>
    </row>
    <row r="1948" hidden="1">
      <c r="A1948" s="47"/>
      <c r="B1948" s="47"/>
      <c r="C1948" s="48"/>
      <c r="D1948" s="48"/>
      <c r="E1948" s="48"/>
      <c r="F1948" s="48"/>
      <c r="G1948" s="48"/>
      <c r="H1948" s="49"/>
      <c r="I1948" s="49"/>
      <c r="J1948" s="49"/>
      <c r="K1948" s="49"/>
      <c r="L1948" s="49"/>
      <c r="M1948" s="49"/>
      <c r="N1948" s="49"/>
      <c r="O1948" s="48"/>
      <c r="P1948" s="48"/>
      <c r="Q1948" s="49"/>
      <c r="R1948" s="49"/>
      <c r="S1948" s="10"/>
      <c r="T1948" s="10"/>
      <c r="U1948" s="10"/>
      <c r="V1948" s="10"/>
      <c r="W1948" s="10"/>
      <c r="X1948" s="10"/>
      <c r="Y1948" s="10"/>
      <c r="Z1948" s="10"/>
      <c r="AA1948" s="10"/>
    </row>
    <row r="1949" hidden="1">
      <c r="A1949" s="47"/>
      <c r="B1949" s="47"/>
      <c r="C1949" s="48"/>
      <c r="D1949" s="48"/>
      <c r="E1949" s="48"/>
      <c r="F1949" s="48"/>
      <c r="G1949" s="48"/>
      <c r="H1949" s="49"/>
      <c r="I1949" s="49"/>
      <c r="J1949" s="49"/>
      <c r="K1949" s="49"/>
      <c r="L1949" s="49"/>
      <c r="M1949" s="49"/>
      <c r="N1949" s="49"/>
      <c r="O1949" s="48"/>
      <c r="P1949" s="48"/>
      <c r="Q1949" s="49"/>
      <c r="R1949" s="49"/>
      <c r="S1949" s="10"/>
      <c r="T1949" s="10"/>
      <c r="U1949" s="10"/>
      <c r="V1949" s="10"/>
      <c r="W1949" s="10"/>
      <c r="X1949" s="10"/>
      <c r="Y1949" s="10"/>
      <c r="Z1949" s="10"/>
      <c r="AA1949" s="10"/>
    </row>
    <row r="1950" hidden="1">
      <c r="A1950" s="47"/>
      <c r="B1950" s="47"/>
      <c r="C1950" s="48"/>
      <c r="D1950" s="48"/>
      <c r="E1950" s="48"/>
      <c r="F1950" s="48"/>
      <c r="G1950" s="48"/>
      <c r="H1950" s="49"/>
      <c r="I1950" s="49"/>
      <c r="J1950" s="49"/>
      <c r="K1950" s="49"/>
      <c r="L1950" s="49"/>
      <c r="M1950" s="49"/>
      <c r="N1950" s="49"/>
      <c r="O1950" s="48"/>
      <c r="P1950" s="48"/>
      <c r="Q1950" s="49"/>
      <c r="R1950" s="49"/>
      <c r="S1950" s="10"/>
      <c r="T1950" s="10"/>
      <c r="U1950" s="10"/>
      <c r="V1950" s="10"/>
      <c r="W1950" s="10"/>
      <c r="X1950" s="10"/>
      <c r="Y1950" s="10"/>
      <c r="Z1950" s="10"/>
      <c r="AA1950" s="10"/>
    </row>
    <row r="1951" hidden="1">
      <c r="A1951" s="47"/>
      <c r="B1951" s="47"/>
      <c r="C1951" s="48"/>
      <c r="D1951" s="48"/>
      <c r="E1951" s="48"/>
      <c r="F1951" s="48"/>
      <c r="G1951" s="48"/>
      <c r="H1951" s="49"/>
      <c r="I1951" s="49"/>
      <c r="J1951" s="49"/>
      <c r="K1951" s="49"/>
      <c r="L1951" s="49"/>
      <c r="M1951" s="49"/>
      <c r="N1951" s="49"/>
      <c r="O1951" s="48"/>
      <c r="P1951" s="48"/>
      <c r="Q1951" s="49"/>
      <c r="R1951" s="49"/>
      <c r="S1951" s="10"/>
      <c r="T1951" s="10"/>
      <c r="U1951" s="10"/>
      <c r="V1951" s="10"/>
      <c r="W1951" s="10"/>
      <c r="X1951" s="10"/>
      <c r="Y1951" s="10"/>
      <c r="Z1951" s="10"/>
      <c r="AA1951" s="10"/>
    </row>
    <row r="1952" hidden="1">
      <c r="A1952" s="47"/>
      <c r="B1952" s="47"/>
      <c r="C1952" s="48"/>
      <c r="D1952" s="48"/>
      <c r="E1952" s="48"/>
      <c r="F1952" s="48"/>
      <c r="G1952" s="48"/>
      <c r="H1952" s="49"/>
      <c r="I1952" s="49"/>
      <c r="J1952" s="49"/>
      <c r="K1952" s="49"/>
      <c r="L1952" s="49"/>
      <c r="M1952" s="49"/>
      <c r="N1952" s="49"/>
      <c r="O1952" s="48"/>
      <c r="P1952" s="48"/>
      <c r="Q1952" s="49"/>
      <c r="R1952" s="49"/>
      <c r="S1952" s="10"/>
      <c r="T1952" s="10"/>
      <c r="U1952" s="10"/>
      <c r="V1952" s="10"/>
      <c r="W1952" s="10"/>
      <c r="X1952" s="10"/>
      <c r="Y1952" s="10"/>
      <c r="Z1952" s="10"/>
      <c r="AA1952" s="10"/>
    </row>
    <row r="1953" hidden="1">
      <c r="A1953" s="47"/>
      <c r="B1953" s="47"/>
      <c r="C1953" s="48"/>
      <c r="D1953" s="48"/>
      <c r="E1953" s="48"/>
      <c r="F1953" s="48"/>
      <c r="G1953" s="48"/>
      <c r="H1953" s="49"/>
      <c r="I1953" s="49"/>
      <c r="J1953" s="49"/>
      <c r="K1953" s="49"/>
      <c r="L1953" s="49"/>
      <c r="M1953" s="49"/>
      <c r="N1953" s="49"/>
      <c r="O1953" s="48"/>
      <c r="P1953" s="48"/>
      <c r="Q1953" s="49"/>
      <c r="R1953" s="49"/>
      <c r="S1953" s="10"/>
      <c r="T1953" s="10"/>
      <c r="U1953" s="10"/>
      <c r="V1953" s="10"/>
      <c r="W1953" s="10"/>
      <c r="X1953" s="10"/>
      <c r="Y1953" s="10"/>
      <c r="Z1953" s="10"/>
      <c r="AA1953" s="10"/>
    </row>
    <row r="1954" hidden="1">
      <c r="A1954" s="47"/>
      <c r="B1954" s="47"/>
      <c r="C1954" s="48"/>
      <c r="D1954" s="48"/>
      <c r="E1954" s="48"/>
      <c r="F1954" s="48"/>
      <c r="G1954" s="48"/>
      <c r="H1954" s="49"/>
      <c r="I1954" s="49"/>
      <c r="J1954" s="49"/>
      <c r="K1954" s="49"/>
      <c r="L1954" s="49"/>
      <c r="M1954" s="49"/>
      <c r="N1954" s="49"/>
      <c r="O1954" s="48"/>
      <c r="P1954" s="48"/>
      <c r="Q1954" s="49"/>
      <c r="R1954" s="49"/>
      <c r="S1954" s="10"/>
      <c r="T1954" s="10"/>
      <c r="U1954" s="10"/>
      <c r="V1954" s="10"/>
      <c r="W1954" s="10"/>
      <c r="X1954" s="10"/>
      <c r="Y1954" s="10"/>
      <c r="Z1954" s="10"/>
      <c r="AA1954" s="10"/>
    </row>
    <row r="1955" hidden="1">
      <c r="A1955" s="47"/>
      <c r="B1955" s="47"/>
      <c r="C1955" s="48"/>
      <c r="D1955" s="48"/>
      <c r="E1955" s="48"/>
      <c r="F1955" s="48"/>
      <c r="G1955" s="48"/>
      <c r="H1955" s="49"/>
      <c r="I1955" s="49"/>
      <c r="J1955" s="49"/>
      <c r="K1955" s="49"/>
      <c r="L1955" s="49"/>
      <c r="M1955" s="49"/>
      <c r="N1955" s="49"/>
      <c r="O1955" s="48"/>
      <c r="P1955" s="48"/>
      <c r="Q1955" s="49"/>
      <c r="R1955" s="49"/>
      <c r="S1955" s="10"/>
      <c r="T1955" s="10"/>
      <c r="U1955" s="10"/>
      <c r="V1955" s="10"/>
      <c r="W1955" s="10"/>
      <c r="X1955" s="10"/>
      <c r="Y1955" s="10"/>
      <c r="Z1955" s="10"/>
      <c r="AA1955" s="10"/>
    </row>
    <row r="1956" hidden="1">
      <c r="A1956" s="47"/>
      <c r="B1956" s="47"/>
      <c r="C1956" s="48"/>
      <c r="D1956" s="48"/>
      <c r="E1956" s="48"/>
      <c r="F1956" s="48"/>
      <c r="G1956" s="48"/>
      <c r="H1956" s="49"/>
      <c r="I1956" s="49"/>
      <c r="J1956" s="49"/>
      <c r="K1956" s="49"/>
      <c r="L1956" s="49"/>
      <c r="M1956" s="49"/>
      <c r="N1956" s="49"/>
      <c r="O1956" s="48"/>
      <c r="P1956" s="48"/>
      <c r="Q1956" s="49"/>
      <c r="R1956" s="49"/>
      <c r="S1956" s="10"/>
      <c r="T1956" s="10"/>
      <c r="U1956" s="10"/>
      <c r="V1956" s="10"/>
      <c r="W1956" s="10"/>
      <c r="X1956" s="10"/>
      <c r="Y1956" s="10"/>
      <c r="Z1956" s="10"/>
      <c r="AA1956" s="10"/>
    </row>
    <row r="1957" hidden="1">
      <c r="A1957" s="47"/>
      <c r="B1957" s="47"/>
      <c r="C1957" s="48"/>
      <c r="D1957" s="48"/>
      <c r="E1957" s="48"/>
      <c r="F1957" s="48"/>
      <c r="G1957" s="48"/>
      <c r="H1957" s="49"/>
      <c r="I1957" s="49"/>
      <c r="J1957" s="49"/>
      <c r="K1957" s="49"/>
      <c r="L1957" s="49"/>
      <c r="M1957" s="49"/>
      <c r="N1957" s="49"/>
      <c r="O1957" s="48"/>
      <c r="P1957" s="48"/>
      <c r="Q1957" s="49"/>
      <c r="R1957" s="49"/>
      <c r="S1957" s="10"/>
      <c r="T1957" s="10"/>
      <c r="U1957" s="10"/>
      <c r="V1957" s="10"/>
      <c r="W1957" s="10"/>
      <c r="X1957" s="10"/>
      <c r="Y1957" s="10"/>
      <c r="Z1957" s="10"/>
      <c r="AA1957" s="10"/>
    </row>
    <row r="1958" hidden="1">
      <c r="A1958" s="47"/>
      <c r="B1958" s="47"/>
      <c r="C1958" s="48"/>
      <c r="D1958" s="48"/>
      <c r="E1958" s="48"/>
      <c r="F1958" s="48"/>
      <c r="G1958" s="48"/>
      <c r="H1958" s="49"/>
      <c r="I1958" s="49"/>
      <c r="J1958" s="49"/>
      <c r="K1958" s="49"/>
      <c r="L1958" s="49"/>
      <c r="M1958" s="49"/>
      <c r="N1958" s="49"/>
      <c r="O1958" s="48"/>
      <c r="P1958" s="48"/>
      <c r="Q1958" s="49"/>
      <c r="R1958" s="49"/>
      <c r="S1958" s="10"/>
      <c r="T1958" s="10"/>
      <c r="U1958" s="10"/>
      <c r="V1958" s="10"/>
      <c r="W1958" s="10"/>
      <c r="X1958" s="10"/>
      <c r="Y1958" s="10"/>
      <c r="Z1958" s="10"/>
      <c r="AA1958" s="10"/>
    </row>
    <row r="1959" hidden="1">
      <c r="A1959" s="47"/>
      <c r="B1959" s="47"/>
      <c r="C1959" s="48"/>
      <c r="D1959" s="48"/>
      <c r="E1959" s="48"/>
      <c r="F1959" s="48"/>
      <c r="G1959" s="48"/>
      <c r="H1959" s="49"/>
      <c r="I1959" s="49"/>
      <c r="J1959" s="49"/>
      <c r="K1959" s="49"/>
      <c r="L1959" s="49"/>
      <c r="M1959" s="49"/>
      <c r="N1959" s="49"/>
      <c r="O1959" s="48"/>
      <c r="P1959" s="48"/>
      <c r="Q1959" s="49"/>
      <c r="R1959" s="49"/>
      <c r="S1959" s="10"/>
      <c r="T1959" s="10"/>
      <c r="U1959" s="10"/>
      <c r="V1959" s="10"/>
      <c r="W1959" s="10"/>
      <c r="X1959" s="10"/>
      <c r="Y1959" s="10"/>
      <c r="Z1959" s="10"/>
      <c r="AA1959" s="10"/>
    </row>
    <row r="1960" hidden="1">
      <c r="A1960" s="47"/>
      <c r="B1960" s="47"/>
      <c r="C1960" s="48"/>
      <c r="D1960" s="48"/>
      <c r="E1960" s="48"/>
      <c r="F1960" s="48"/>
      <c r="G1960" s="48"/>
      <c r="H1960" s="49"/>
      <c r="I1960" s="49"/>
      <c r="J1960" s="49"/>
      <c r="K1960" s="49"/>
      <c r="L1960" s="49"/>
      <c r="M1960" s="49"/>
      <c r="N1960" s="49"/>
      <c r="O1960" s="48"/>
      <c r="P1960" s="48"/>
      <c r="Q1960" s="49"/>
      <c r="R1960" s="49"/>
      <c r="S1960" s="10"/>
      <c r="T1960" s="10"/>
      <c r="U1960" s="10"/>
      <c r="V1960" s="10"/>
      <c r="W1960" s="10"/>
      <c r="X1960" s="10"/>
      <c r="Y1960" s="10"/>
      <c r="Z1960" s="10"/>
      <c r="AA1960" s="10"/>
    </row>
    <row r="1961" hidden="1">
      <c r="A1961" s="47"/>
      <c r="B1961" s="47"/>
      <c r="C1961" s="48"/>
      <c r="D1961" s="48"/>
      <c r="E1961" s="48"/>
      <c r="F1961" s="48"/>
      <c r="G1961" s="48"/>
      <c r="H1961" s="49"/>
      <c r="I1961" s="49"/>
      <c r="J1961" s="49"/>
      <c r="K1961" s="49"/>
      <c r="L1961" s="49"/>
      <c r="M1961" s="49"/>
      <c r="N1961" s="49"/>
      <c r="O1961" s="48"/>
      <c r="P1961" s="48"/>
      <c r="Q1961" s="49"/>
      <c r="R1961" s="49"/>
      <c r="S1961" s="10"/>
      <c r="T1961" s="10"/>
      <c r="U1961" s="10"/>
      <c r="V1961" s="10"/>
      <c r="W1961" s="10"/>
      <c r="X1961" s="10"/>
      <c r="Y1961" s="10"/>
      <c r="Z1961" s="10"/>
      <c r="AA1961" s="10"/>
    </row>
    <row r="1962" hidden="1">
      <c r="A1962" s="47"/>
      <c r="B1962" s="47"/>
      <c r="C1962" s="48"/>
      <c r="D1962" s="48"/>
      <c r="E1962" s="48"/>
      <c r="F1962" s="48"/>
      <c r="G1962" s="48"/>
      <c r="H1962" s="49"/>
      <c r="I1962" s="49"/>
      <c r="J1962" s="49"/>
      <c r="K1962" s="49"/>
      <c r="L1962" s="49"/>
      <c r="M1962" s="49"/>
      <c r="N1962" s="49"/>
      <c r="O1962" s="48"/>
      <c r="P1962" s="48"/>
      <c r="Q1962" s="49"/>
      <c r="R1962" s="49"/>
      <c r="S1962" s="10"/>
      <c r="T1962" s="10"/>
      <c r="U1962" s="10"/>
      <c r="V1962" s="10"/>
      <c r="W1962" s="10"/>
      <c r="X1962" s="10"/>
      <c r="Y1962" s="10"/>
      <c r="Z1962" s="10"/>
      <c r="AA1962" s="10"/>
    </row>
    <row r="1963" hidden="1">
      <c r="A1963" s="47"/>
      <c r="B1963" s="47"/>
      <c r="C1963" s="48"/>
      <c r="D1963" s="48"/>
      <c r="E1963" s="48"/>
      <c r="F1963" s="48"/>
      <c r="G1963" s="48"/>
      <c r="H1963" s="49"/>
      <c r="I1963" s="49"/>
      <c r="J1963" s="49"/>
      <c r="K1963" s="49"/>
      <c r="L1963" s="49"/>
      <c r="M1963" s="49"/>
      <c r="N1963" s="49"/>
      <c r="O1963" s="48"/>
      <c r="P1963" s="48"/>
      <c r="Q1963" s="49"/>
      <c r="R1963" s="49"/>
      <c r="S1963" s="10"/>
      <c r="T1963" s="10"/>
      <c r="U1963" s="10"/>
      <c r="V1963" s="10"/>
      <c r="W1963" s="10"/>
      <c r="X1963" s="10"/>
      <c r="Y1963" s="10"/>
      <c r="Z1963" s="10"/>
      <c r="AA1963" s="10"/>
    </row>
    <row r="1964" hidden="1">
      <c r="A1964" s="47"/>
      <c r="B1964" s="47"/>
      <c r="C1964" s="48"/>
      <c r="D1964" s="48"/>
      <c r="E1964" s="48"/>
      <c r="F1964" s="48"/>
      <c r="G1964" s="48"/>
      <c r="H1964" s="49"/>
      <c r="I1964" s="49"/>
      <c r="J1964" s="49"/>
      <c r="K1964" s="49"/>
      <c r="L1964" s="49"/>
      <c r="M1964" s="49"/>
      <c r="N1964" s="49"/>
      <c r="O1964" s="48"/>
      <c r="P1964" s="48"/>
      <c r="Q1964" s="49"/>
      <c r="R1964" s="49"/>
      <c r="S1964" s="10"/>
      <c r="T1964" s="10"/>
      <c r="U1964" s="10"/>
      <c r="V1964" s="10"/>
      <c r="W1964" s="10"/>
      <c r="X1964" s="10"/>
      <c r="Y1964" s="10"/>
      <c r="Z1964" s="10"/>
      <c r="AA1964" s="10"/>
    </row>
    <row r="1965" hidden="1">
      <c r="A1965" s="47"/>
      <c r="B1965" s="47"/>
      <c r="C1965" s="48"/>
      <c r="D1965" s="48"/>
      <c r="E1965" s="48"/>
      <c r="F1965" s="48"/>
      <c r="G1965" s="48"/>
      <c r="H1965" s="49"/>
      <c r="I1965" s="49"/>
      <c r="J1965" s="49"/>
      <c r="K1965" s="49"/>
      <c r="L1965" s="49"/>
      <c r="M1965" s="49"/>
      <c r="N1965" s="49"/>
      <c r="O1965" s="48"/>
      <c r="P1965" s="48"/>
      <c r="Q1965" s="49"/>
      <c r="R1965" s="49"/>
      <c r="S1965" s="10"/>
      <c r="T1965" s="10"/>
      <c r="U1965" s="10"/>
      <c r="V1965" s="10"/>
      <c r="W1965" s="10"/>
      <c r="X1965" s="10"/>
      <c r="Y1965" s="10"/>
      <c r="Z1965" s="10"/>
      <c r="AA1965" s="10"/>
    </row>
    <row r="1966" hidden="1">
      <c r="A1966" s="47"/>
      <c r="B1966" s="47"/>
      <c r="C1966" s="48"/>
      <c r="D1966" s="48"/>
      <c r="E1966" s="48"/>
      <c r="F1966" s="48"/>
      <c r="G1966" s="48"/>
      <c r="H1966" s="49"/>
      <c r="I1966" s="49"/>
      <c r="J1966" s="49"/>
      <c r="K1966" s="49"/>
      <c r="L1966" s="49"/>
      <c r="M1966" s="49"/>
      <c r="N1966" s="49"/>
      <c r="O1966" s="48"/>
      <c r="P1966" s="48"/>
      <c r="Q1966" s="49"/>
      <c r="R1966" s="49"/>
      <c r="S1966" s="10"/>
      <c r="T1966" s="10"/>
      <c r="U1966" s="10"/>
      <c r="V1966" s="10"/>
      <c r="W1966" s="10"/>
      <c r="X1966" s="10"/>
      <c r="Y1966" s="10"/>
      <c r="Z1966" s="10"/>
      <c r="AA1966" s="10"/>
    </row>
    <row r="1967" hidden="1">
      <c r="A1967" s="47"/>
      <c r="B1967" s="47"/>
      <c r="C1967" s="48"/>
      <c r="D1967" s="48"/>
      <c r="E1967" s="48"/>
      <c r="F1967" s="48"/>
      <c r="G1967" s="48"/>
      <c r="H1967" s="49"/>
      <c r="I1967" s="49"/>
      <c r="J1967" s="49"/>
      <c r="K1967" s="49"/>
      <c r="L1967" s="49"/>
      <c r="M1967" s="49"/>
      <c r="N1967" s="49"/>
      <c r="O1967" s="48"/>
      <c r="P1967" s="48"/>
      <c r="Q1967" s="49"/>
      <c r="R1967" s="49"/>
      <c r="S1967" s="10"/>
      <c r="T1967" s="10"/>
      <c r="U1967" s="10"/>
      <c r="V1967" s="10"/>
      <c r="W1967" s="10"/>
      <c r="X1967" s="10"/>
      <c r="Y1967" s="10"/>
      <c r="Z1967" s="10"/>
      <c r="AA1967" s="10"/>
    </row>
    <row r="1968" hidden="1">
      <c r="A1968" s="47"/>
      <c r="B1968" s="47"/>
      <c r="C1968" s="48"/>
      <c r="D1968" s="48"/>
      <c r="E1968" s="48"/>
      <c r="F1968" s="48"/>
      <c r="G1968" s="48"/>
      <c r="H1968" s="49"/>
      <c r="I1968" s="49"/>
      <c r="J1968" s="49"/>
      <c r="K1968" s="49"/>
      <c r="L1968" s="49"/>
      <c r="M1968" s="49"/>
      <c r="N1968" s="49"/>
      <c r="O1968" s="48"/>
      <c r="P1968" s="48"/>
      <c r="Q1968" s="49"/>
      <c r="R1968" s="49"/>
      <c r="S1968" s="10"/>
      <c r="T1968" s="10"/>
      <c r="U1968" s="10"/>
      <c r="V1968" s="10"/>
      <c r="W1968" s="10"/>
      <c r="X1968" s="10"/>
      <c r="Y1968" s="10"/>
      <c r="Z1968" s="10"/>
      <c r="AA1968" s="10"/>
    </row>
    <row r="1969" hidden="1">
      <c r="A1969" s="47"/>
      <c r="B1969" s="47"/>
      <c r="C1969" s="48"/>
      <c r="D1969" s="48"/>
      <c r="E1969" s="48"/>
      <c r="F1969" s="48"/>
      <c r="G1969" s="48"/>
      <c r="H1969" s="49"/>
      <c r="I1969" s="49"/>
      <c r="J1969" s="49"/>
      <c r="K1969" s="49"/>
      <c r="L1969" s="49"/>
      <c r="M1969" s="49"/>
      <c r="N1969" s="49"/>
      <c r="O1969" s="48"/>
      <c r="P1969" s="48"/>
      <c r="Q1969" s="49"/>
      <c r="R1969" s="49"/>
      <c r="S1969" s="10"/>
      <c r="T1969" s="10"/>
      <c r="U1969" s="10"/>
      <c r="V1969" s="10"/>
      <c r="W1969" s="10"/>
      <c r="X1969" s="10"/>
      <c r="Y1969" s="10"/>
      <c r="Z1969" s="10"/>
      <c r="AA1969" s="10"/>
    </row>
    <row r="1970" hidden="1">
      <c r="A1970" s="47"/>
      <c r="B1970" s="47"/>
      <c r="C1970" s="48"/>
      <c r="D1970" s="48"/>
      <c r="E1970" s="48"/>
      <c r="F1970" s="48"/>
      <c r="G1970" s="48"/>
      <c r="H1970" s="49"/>
      <c r="I1970" s="49"/>
      <c r="J1970" s="49"/>
      <c r="K1970" s="49"/>
      <c r="L1970" s="49"/>
      <c r="M1970" s="49"/>
      <c r="N1970" s="49"/>
      <c r="O1970" s="48"/>
      <c r="P1970" s="48"/>
      <c r="Q1970" s="49"/>
      <c r="R1970" s="49"/>
      <c r="S1970" s="10"/>
      <c r="T1970" s="10"/>
      <c r="U1970" s="10"/>
      <c r="V1970" s="10"/>
      <c r="W1970" s="10"/>
      <c r="X1970" s="10"/>
      <c r="Y1970" s="10"/>
      <c r="Z1970" s="10"/>
      <c r="AA1970" s="10"/>
    </row>
    <row r="1971" hidden="1">
      <c r="A1971" s="47"/>
      <c r="B1971" s="47"/>
      <c r="C1971" s="48"/>
      <c r="D1971" s="48"/>
      <c r="E1971" s="48"/>
      <c r="F1971" s="48"/>
      <c r="G1971" s="48"/>
      <c r="H1971" s="49"/>
      <c r="I1971" s="49"/>
      <c r="J1971" s="49"/>
      <c r="K1971" s="49"/>
      <c r="L1971" s="49"/>
      <c r="M1971" s="49"/>
      <c r="N1971" s="49"/>
      <c r="O1971" s="48"/>
      <c r="P1971" s="48"/>
      <c r="Q1971" s="49"/>
      <c r="R1971" s="49"/>
      <c r="S1971" s="10"/>
      <c r="T1971" s="10"/>
      <c r="U1971" s="10"/>
      <c r="V1971" s="10"/>
      <c r="W1971" s="10"/>
      <c r="X1971" s="10"/>
      <c r="Y1971" s="10"/>
      <c r="Z1971" s="10"/>
      <c r="AA1971" s="10"/>
    </row>
    <row r="1972" hidden="1">
      <c r="A1972" s="47"/>
      <c r="B1972" s="47"/>
      <c r="C1972" s="48"/>
      <c r="D1972" s="48"/>
      <c r="E1972" s="48"/>
      <c r="F1972" s="48"/>
      <c r="G1972" s="48"/>
      <c r="H1972" s="49"/>
      <c r="I1972" s="49"/>
      <c r="J1972" s="49"/>
      <c r="K1972" s="49"/>
      <c r="L1972" s="49"/>
      <c r="M1972" s="49"/>
      <c r="N1972" s="49"/>
      <c r="O1972" s="48"/>
      <c r="P1972" s="48"/>
      <c r="Q1972" s="49"/>
      <c r="R1972" s="49"/>
      <c r="S1972" s="10"/>
      <c r="T1972" s="10"/>
      <c r="U1972" s="10"/>
      <c r="V1972" s="10"/>
      <c r="W1972" s="10"/>
      <c r="X1972" s="10"/>
      <c r="Y1972" s="10"/>
      <c r="Z1972" s="10"/>
      <c r="AA1972" s="10"/>
    </row>
    <row r="1973" hidden="1">
      <c r="A1973" s="47"/>
      <c r="B1973" s="47"/>
      <c r="C1973" s="48"/>
      <c r="D1973" s="48"/>
      <c r="E1973" s="48"/>
      <c r="F1973" s="48"/>
      <c r="G1973" s="48"/>
      <c r="H1973" s="49"/>
      <c r="I1973" s="49"/>
      <c r="J1973" s="49"/>
      <c r="K1973" s="49"/>
      <c r="L1973" s="49"/>
      <c r="M1973" s="49"/>
      <c r="N1973" s="49"/>
      <c r="O1973" s="48"/>
      <c r="P1973" s="48"/>
      <c r="Q1973" s="49"/>
      <c r="R1973" s="49"/>
      <c r="S1973" s="10"/>
      <c r="T1973" s="10"/>
      <c r="U1973" s="10"/>
      <c r="V1973" s="10"/>
      <c r="W1973" s="10"/>
      <c r="X1973" s="10"/>
      <c r="Y1973" s="10"/>
      <c r="Z1973" s="10"/>
      <c r="AA1973" s="10"/>
    </row>
    <row r="1974" hidden="1">
      <c r="A1974" s="47"/>
      <c r="B1974" s="47"/>
      <c r="C1974" s="48"/>
      <c r="D1974" s="48"/>
      <c r="E1974" s="48"/>
      <c r="F1974" s="48"/>
      <c r="G1974" s="48"/>
      <c r="H1974" s="49"/>
      <c r="I1974" s="49"/>
      <c r="J1974" s="49"/>
      <c r="K1974" s="49"/>
      <c r="L1974" s="49"/>
      <c r="M1974" s="49"/>
      <c r="N1974" s="49"/>
      <c r="O1974" s="48"/>
      <c r="P1974" s="48"/>
      <c r="Q1974" s="49"/>
      <c r="R1974" s="49"/>
      <c r="S1974" s="10"/>
      <c r="T1974" s="10"/>
      <c r="U1974" s="10"/>
      <c r="V1974" s="10"/>
      <c r="W1974" s="10"/>
      <c r="X1974" s="10"/>
      <c r="Y1974" s="10"/>
      <c r="Z1974" s="10"/>
      <c r="AA1974" s="10"/>
    </row>
    <row r="1975" hidden="1">
      <c r="A1975" s="47"/>
      <c r="B1975" s="47"/>
      <c r="C1975" s="48"/>
      <c r="D1975" s="48"/>
      <c r="E1975" s="48"/>
      <c r="F1975" s="48"/>
      <c r="G1975" s="48"/>
      <c r="H1975" s="49"/>
      <c r="I1975" s="49"/>
      <c r="J1975" s="49"/>
      <c r="K1975" s="49"/>
      <c r="L1975" s="49"/>
      <c r="M1975" s="49"/>
      <c r="N1975" s="49"/>
      <c r="O1975" s="48"/>
      <c r="P1975" s="48"/>
      <c r="Q1975" s="49"/>
      <c r="R1975" s="49"/>
      <c r="S1975" s="10"/>
      <c r="T1975" s="10"/>
      <c r="U1975" s="10"/>
      <c r="V1975" s="10"/>
      <c r="W1975" s="10"/>
      <c r="X1975" s="10"/>
      <c r="Y1975" s="10"/>
      <c r="Z1975" s="10"/>
      <c r="AA1975" s="10"/>
    </row>
    <row r="1976" hidden="1">
      <c r="A1976" s="47"/>
      <c r="B1976" s="47"/>
      <c r="C1976" s="48"/>
      <c r="D1976" s="48"/>
      <c r="E1976" s="48"/>
      <c r="F1976" s="48"/>
      <c r="G1976" s="48"/>
      <c r="H1976" s="49"/>
      <c r="I1976" s="49"/>
      <c r="J1976" s="49"/>
      <c r="K1976" s="49"/>
      <c r="L1976" s="49"/>
      <c r="M1976" s="49"/>
      <c r="N1976" s="49"/>
      <c r="O1976" s="48"/>
      <c r="P1976" s="48"/>
      <c r="Q1976" s="49"/>
      <c r="R1976" s="49"/>
      <c r="S1976" s="10"/>
      <c r="T1976" s="10"/>
      <c r="U1976" s="10"/>
      <c r="V1976" s="10"/>
      <c r="W1976" s="10"/>
      <c r="X1976" s="10"/>
      <c r="Y1976" s="10"/>
      <c r="Z1976" s="10"/>
      <c r="AA1976" s="10"/>
    </row>
    <row r="1977" hidden="1">
      <c r="A1977" s="47"/>
      <c r="B1977" s="47"/>
      <c r="C1977" s="48"/>
      <c r="D1977" s="48"/>
      <c r="E1977" s="48"/>
      <c r="F1977" s="48"/>
      <c r="G1977" s="48"/>
      <c r="H1977" s="49"/>
      <c r="I1977" s="49"/>
      <c r="J1977" s="49"/>
      <c r="K1977" s="49"/>
      <c r="L1977" s="49"/>
      <c r="M1977" s="49"/>
      <c r="N1977" s="49"/>
      <c r="O1977" s="48"/>
      <c r="P1977" s="48"/>
      <c r="Q1977" s="49"/>
      <c r="R1977" s="49"/>
      <c r="S1977" s="10"/>
      <c r="T1977" s="10"/>
      <c r="U1977" s="10"/>
      <c r="V1977" s="10"/>
      <c r="W1977" s="10"/>
      <c r="X1977" s="10"/>
      <c r="Y1977" s="10"/>
      <c r="Z1977" s="10"/>
      <c r="AA1977" s="10"/>
    </row>
    <row r="1978" hidden="1">
      <c r="A1978" s="47"/>
      <c r="B1978" s="47"/>
      <c r="C1978" s="48"/>
      <c r="D1978" s="48"/>
      <c r="E1978" s="48"/>
      <c r="F1978" s="48"/>
      <c r="G1978" s="48"/>
      <c r="H1978" s="49"/>
      <c r="I1978" s="49"/>
      <c r="J1978" s="49"/>
      <c r="K1978" s="49"/>
      <c r="L1978" s="49"/>
      <c r="M1978" s="49"/>
      <c r="N1978" s="49"/>
      <c r="O1978" s="48"/>
      <c r="P1978" s="48"/>
      <c r="Q1978" s="49"/>
      <c r="R1978" s="49"/>
      <c r="S1978" s="10"/>
      <c r="T1978" s="10"/>
      <c r="U1978" s="10"/>
      <c r="V1978" s="10"/>
      <c r="W1978" s="10"/>
      <c r="X1978" s="10"/>
      <c r="Y1978" s="10"/>
      <c r="Z1978" s="10"/>
      <c r="AA1978" s="10"/>
    </row>
    <row r="1979" hidden="1">
      <c r="A1979" s="47"/>
      <c r="B1979" s="47"/>
      <c r="C1979" s="48"/>
      <c r="D1979" s="48"/>
      <c r="E1979" s="48"/>
      <c r="F1979" s="48"/>
      <c r="G1979" s="48"/>
      <c r="H1979" s="49"/>
      <c r="I1979" s="49"/>
      <c r="J1979" s="49"/>
      <c r="K1979" s="49"/>
      <c r="L1979" s="49"/>
      <c r="M1979" s="49"/>
      <c r="N1979" s="49"/>
      <c r="O1979" s="48"/>
      <c r="P1979" s="48"/>
      <c r="Q1979" s="49"/>
      <c r="R1979" s="49"/>
      <c r="S1979" s="10"/>
      <c r="T1979" s="10"/>
      <c r="U1979" s="10"/>
      <c r="V1979" s="10"/>
      <c r="W1979" s="10"/>
      <c r="X1979" s="10"/>
      <c r="Y1979" s="10"/>
      <c r="Z1979" s="10"/>
      <c r="AA1979" s="10"/>
    </row>
    <row r="1980" hidden="1">
      <c r="A1980" s="47"/>
      <c r="B1980" s="47"/>
      <c r="C1980" s="48"/>
      <c r="D1980" s="48"/>
      <c r="E1980" s="48"/>
      <c r="F1980" s="48"/>
      <c r="G1980" s="48"/>
      <c r="H1980" s="49"/>
      <c r="I1980" s="49"/>
      <c r="J1980" s="49"/>
      <c r="K1980" s="49"/>
      <c r="L1980" s="49"/>
      <c r="M1980" s="49"/>
      <c r="N1980" s="49"/>
      <c r="O1980" s="48"/>
      <c r="P1980" s="48"/>
      <c r="Q1980" s="49"/>
      <c r="R1980" s="49"/>
      <c r="S1980" s="10"/>
      <c r="T1980" s="10"/>
      <c r="U1980" s="10"/>
      <c r="V1980" s="10"/>
      <c r="W1980" s="10"/>
      <c r="X1980" s="10"/>
      <c r="Y1980" s="10"/>
      <c r="Z1980" s="10"/>
      <c r="AA1980" s="10"/>
    </row>
    <row r="1981" hidden="1">
      <c r="A1981" s="47"/>
      <c r="B1981" s="47"/>
      <c r="C1981" s="48"/>
      <c r="D1981" s="48"/>
      <c r="E1981" s="48"/>
      <c r="F1981" s="48"/>
      <c r="G1981" s="48"/>
      <c r="H1981" s="49"/>
      <c r="I1981" s="49"/>
      <c r="J1981" s="49"/>
      <c r="K1981" s="49"/>
      <c r="L1981" s="49"/>
      <c r="M1981" s="49"/>
      <c r="N1981" s="49"/>
      <c r="O1981" s="48"/>
      <c r="P1981" s="48"/>
      <c r="Q1981" s="49"/>
      <c r="R1981" s="49"/>
      <c r="S1981" s="10"/>
      <c r="T1981" s="10"/>
      <c r="U1981" s="10"/>
      <c r="V1981" s="10"/>
      <c r="W1981" s="10"/>
      <c r="X1981" s="10"/>
      <c r="Y1981" s="10"/>
      <c r="Z1981" s="10"/>
      <c r="AA1981" s="10"/>
    </row>
    <row r="1982" hidden="1">
      <c r="A1982" s="47"/>
      <c r="B1982" s="47"/>
      <c r="C1982" s="48"/>
      <c r="D1982" s="48"/>
      <c r="E1982" s="48"/>
      <c r="F1982" s="48"/>
      <c r="G1982" s="48"/>
      <c r="H1982" s="49"/>
      <c r="I1982" s="49"/>
      <c r="J1982" s="49"/>
      <c r="K1982" s="49"/>
      <c r="L1982" s="49"/>
      <c r="M1982" s="49"/>
      <c r="N1982" s="49"/>
      <c r="O1982" s="48"/>
      <c r="P1982" s="48"/>
      <c r="Q1982" s="49"/>
      <c r="R1982" s="49"/>
      <c r="S1982" s="10"/>
      <c r="T1982" s="10"/>
      <c r="U1982" s="10"/>
      <c r="V1982" s="10"/>
      <c r="W1982" s="10"/>
      <c r="X1982" s="10"/>
      <c r="Y1982" s="10"/>
      <c r="Z1982" s="10"/>
      <c r="AA1982" s="10"/>
    </row>
    <row r="1983" hidden="1">
      <c r="A1983" s="47"/>
      <c r="B1983" s="47"/>
      <c r="C1983" s="48"/>
      <c r="D1983" s="48"/>
      <c r="E1983" s="48"/>
      <c r="F1983" s="48"/>
      <c r="G1983" s="48"/>
      <c r="H1983" s="49"/>
      <c r="I1983" s="49"/>
      <c r="J1983" s="49"/>
      <c r="K1983" s="49"/>
      <c r="L1983" s="49"/>
      <c r="M1983" s="49"/>
      <c r="N1983" s="49"/>
      <c r="O1983" s="48"/>
      <c r="P1983" s="48"/>
      <c r="Q1983" s="49"/>
      <c r="R1983" s="49"/>
      <c r="S1983" s="10"/>
      <c r="T1983" s="10"/>
      <c r="U1983" s="10"/>
      <c r="V1983" s="10"/>
      <c r="W1983" s="10"/>
      <c r="X1983" s="10"/>
      <c r="Y1983" s="10"/>
      <c r="Z1983" s="10"/>
      <c r="AA1983" s="10"/>
    </row>
    <row r="1984" hidden="1">
      <c r="A1984" s="47"/>
      <c r="B1984" s="47"/>
      <c r="C1984" s="48"/>
      <c r="D1984" s="48"/>
      <c r="E1984" s="48"/>
      <c r="F1984" s="48"/>
      <c r="G1984" s="48"/>
      <c r="H1984" s="49"/>
      <c r="I1984" s="49"/>
      <c r="J1984" s="49"/>
      <c r="K1984" s="49"/>
      <c r="L1984" s="49"/>
      <c r="M1984" s="49"/>
      <c r="N1984" s="49"/>
      <c r="O1984" s="48"/>
      <c r="P1984" s="48"/>
      <c r="Q1984" s="49"/>
      <c r="R1984" s="49"/>
      <c r="S1984" s="10"/>
      <c r="T1984" s="10"/>
      <c r="U1984" s="10"/>
      <c r="V1984" s="10"/>
      <c r="W1984" s="10"/>
      <c r="X1984" s="10"/>
      <c r="Y1984" s="10"/>
      <c r="Z1984" s="10"/>
      <c r="AA1984" s="10"/>
    </row>
    <row r="1985" hidden="1">
      <c r="A1985" s="47"/>
      <c r="B1985" s="47"/>
      <c r="C1985" s="48"/>
      <c r="D1985" s="48"/>
      <c r="E1985" s="48"/>
      <c r="F1985" s="48"/>
      <c r="G1985" s="48"/>
      <c r="H1985" s="49"/>
      <c r="I1985" s="49"/>
      <c r="J1985" s="49"/>
      <c r="K1985" s="49"/>
      <c r="L1985" s="49"/>
      <c r="M1985" s="49"/>
      <c r="N1985" s="49"/>
      <c r="O1985" s="48"/>
      <c r="P1985" s="48"/>
      <c r="Q1985" s="49"/>
      <c r="R1985" s="49"/>
      <c r="S1985" s="10"/>
      <c r="T1985" s="10"/>
      <c r="U1985" s="10"/>
      <c r="V1985" s="10"/>
      <c r="W1985" s="10"/>
      <c r="X1985" s="10"/>
      <c r="Y1985" s="10"/>
      <c r="Z1985" s="10"/>
      <c r="AA1985" s="10"/>
    </row>
    <row r="1986" hidden="1">
      <c r="A1986" s="47"/>
      <c r="B1986" s="47"/>
      <c r="C1986" s="48"/>
      <c r="D1986" s="48"/>
      <c r="E1986" s="48"/>
      <c r="F1986" s="48"/>
      <c r="G1986" s="48"/>
      <c r="H1986" s="49"/>
      <c r="I1986" s="49"/>
      <c r="J1986" s="49"/>
      <c r="K1986" s="49"/>
      <c r="L1986" s="49"/>
      <c r="M1986" s="49"/>
      <c r="N1986" s="49"/>
      <c r="O1986" s="48"/>
      <c r="P1986" s="48"/>
      <c r="Q1986" s="49"/>
      <c r="R1986" s="49"/>
      <c r="S1986" s="10"/>
      <c r="T1986" s="10"/>
      <c r="U1986" s="10"/>
      <c r="V1986" s="10"/>
      <c r="W1986" s="10"/>
      <c r="X1986" s="10"/>
      <c r="Y1986" s="10"/>
      <c r="Z1986" s="10"/>
      <c r="AA1986" s="10"/>
    </row>
    <row r="1987" hidden="1">
      <c r="A1987" s="47"/>
      <c r="B1987" s="47"/>
      <c r="C1987" s="48"/>
      <c r="D1987" s="48"/>
      <c r="E1987" s="48"/>
      <c r="F1987" s="48"/>
      <c r="G1987" s="48"/>
      <c r="H1987" s="49"/>
      <c r="I1987" s="49"/>
      <c r="J1987" s="49"/>
      <c r="K1987" s="49"/>
      <c r="L1987" s="49"/>
      <c r="M1987" s="49"/>
      <c r="N1987" s="49"/>
      <c r="O1987" s="48"/>
      <c r="P1987" s="48"/>
      <c r="Q1987" s="49"/>
      <c r="R1987" s="49"/>
      <c r="S1987" s="10"/>
      <c r="T1987" s="10"/>
      <c r="U1987" s="10"/>
      <c r="V1987" s="10"/>
      <c r="W1987" s="10"/>
      <c r="X1987" s="10"/>
      <c r="Y1987" s="10"/>
      <c r="Z1987" s="10"/>
      <c r="AA1987" s="10"/>
    </row>
    <row r="1988" hidden="1">
      <c r="A1988" s="47"/>
      <c r="B1988" s="47"/>
      <c r="C1988" s="48"/>
      <c r="D1988" s="48"/>
      <c r="E1988" s="48"/>
      <c r="F1988" s="48"/>
      <c r="G1988" s="48"/>
      <c r="H1988" s="49"/>
      <c r="I1988" s="49"/>
      <c r="J1988" s="49"/>
      <c r="K1988" s="49"/>
      <c r="L1988" s="49"/>
      <c r="M1988" s="49"/>
      <c r="N1988" s="49"/>
      <c r="O1988" s="48"/>
      <c r="P1988" s="48"/>
      <c r="Q1988" s="49"/>
      <c r="R1988" s="49"/>
      <c r="S1988" s="10"/>
      <c r="T1988" s="10"/>
      <c r="U1988" s="10"/>
      <c r="V1988" s="10"/>
      <c r="W1988" s="10"/>
      <c r="X1988" s="10"/>
      <c r="Y1988" s="10"/>
      <c r="Z1988" s="10"/>
      <c r="AA1988" s="10"/>
    </row>
    <row r="1989" hidden="1">
      <c r="A1989" s="47"/>
      <c r="B1989" s="47"/>
      <c r="C1989" s="48"/>
      <c r="D1989" s="48"/>
      <c r="E1989" s="48"/>
      <c r="F1989" s="48"/>
      <c r="G1989" s="48"/>
      <c r="H1989" s="49"/>
      <c r="I1989" s="49"/>
      <c r="J1989" s="49"/>
      <c r="K1989" s="49"/>
      <c r="L1989" s="49"/>
      <c r="M1989" s="49"/>
      <c r="N1989" s="49"/>
      <c r="O1989" s="48"/>
      <c r="P1989" s="48"/>
      <c r="Q1989" s="49"/>
      <c r="R1989" s="49"/>
      <c r="S1989" s="10"/>
      <c r="T1989" s="10"/>
      <c r="U1989" s="10"/>
      <c r="V1989" s="10"/>
      <c r="W1989" s="10"/>
      <c r="X1989" s="10"/>
      <c r="Y1989" s="10"/>
      <c r="Z1989" s="10"/>
      <c r="AA1989" s="10"/>
    </row>
    <row r="1990" hidden="1">
      <c r="A1990" s="47"/>
      <c r="B1990" s="47"/>
      <c r="C1990" s="48"/>
      <c r="D1990" s="48"/>
      <c r="E1990" s="48"/>
      <c r="F1990" s="48"/>
      <c r="G1990" s="48"/>
      <c r="H1990" s="49"/>
      <c r="I1990" s="49"/>
      <c r="J1990" s="49"/>
      <c r="K1990" s="49"/>
      <c r="L1990" s="49"/>
      <c r="M1990" s="49"/>
      <c r="N1990" s="49"/>
      <c r="O1990" s="48"/>
      <c r="P1990" s="48"/>
      <c r="Q1990" s="49"/>
      <c r="R1990" s="49"/>
      <c r="S1990" s="10"/>
      <c r="T1990" s="10"/>
      <c r="U1990" s="10"/>
      <c r="V1990" s="10"/>
      <c r="W1990" s="10"/>
      <c r="X1990" s="10"/>
      <c r="Y1990" s="10"/>
      <c r="Z1990" s="10"/>
      <c r="AA1990" s="10"/>
    </row>
    <row r="1991" hidden="1">
      <c r="A1991" s="47"/>
      <c r="B1991" s="47"/>
      <c r="C1991" s="48"/>
      <c r="D1991" s="48"/>
      <c r="E1991" s="48"/>
      <c r="F1991" s="48"/>
      <c r="G1991" s="48"/>
      <c r="H1991" s="49"/>
      <c r="I1991" s="49"/>
      <c r="J1991" s="49"/>
      <c r="K1991" s="49"/>
      <c r="L1991" s="49"/>
      <c r="M1991" s="49"/>
      <c r="N1991" s="49"/>
      <c r="O1991" s="48"/>
      <c r="P1991" s="48"/>
      <c r="Q1991" s="49"/>
      <c r="R1991" s="49"/>
      <c r="S1991" s="10"/>
      <c r="T1991" s="10"/>
      <c r="U1991" s="10"/>
      <c r="V1991" s="10"/>
      <c r="W1991" s="10"/>
      <c r="X1991" s="10"/>
      <c r="Y1991" s="10"/>
      <c r="Z1991" s="10"/>
      <c r="AA1991" s="10"/>
    </row>
    <row r="1992" hidden="1">
      <c r="A1992" s="47"/>
      <c r="B1992" s="47"/>
      <c r="C1992" s="48"/>
      <c r="D1992" s="48"/>
      <c r="E1992" s="48"/>
      <c r="F1992" s="48"/>
      <c r="G1992" s="48"/>
      <c r="H1992" s="49"/>
      <c r="I1992" s="49"/>
      <c r="J1992" s="49"/>
      <c r="K1992" s="49"/>
      <c r="L1992" s="49"/>
      <c r="M1992" s="49"/>
      <c r="N1992" s="49"/>
      <c r="O1992" s="48"/>
      <c r="P1992" s="48"/>
      <c r="Q1992" s="49"/>
      <c r="R1992" s="49"/>
      <c r="S1992" s="10"/>
      <c r="T1992" s="10"/>
      <c r="U1992" s="10"/>
      <c r="V1992" s="10"/>
      <c r="W1992" s="10"/>
      <c r="X1992" s="10"/>
      <c r="Y1992" s="10"/>
      <c r="Z1992" s="10"/>
      <c r="AA1992" s="10"/>
    </row>
    <row r="1993" hidden="1">
      <c r="A1993" s="47"/>
      <c r="B1993" s="47"/>
      <c r="C1993" s="48"/>
      <c r="D1993" s="48"/>
      <c r="E1993" s="48"/>
      <c r="F1993" s="48"/>
      <c r="G1993" s="48"/>
      <c r="H1993" s="49"/>
      <c r="I1993" s="49"/>
      <c r="J1993" s="49"/>
      <c r="K1993" s="49"/>
      <c r="L1993" s="49"/>
      <c r="M1993" s="49"/>
      <c r="N1993" s="49"/>
      <c r="O1993" s="48"/>
      <c r="P1993" s="48"/>
      <c r="Q1993" s="49"/>
      <c r="R1993" s="49"/>
      <c r="S1993" s="10"/>
      <c r="T1993" s="10"/>
      <c r="U1993" s="10"/>
      <c r="V1993" s="10"/>
      <c r="W1993" s="10"/>
      <c r="X1993" s="10"/>
      <c r="Y1993" s="10"/>
      <c r="Z1993" s="10"/>
      <c r="AA1993" s="10"/>
    </row>
    <row r="1994" hidden="1">
      <c r="A1994" s="47"/>
      <c r="B1994" s="47"/>
      <c r="C1994" s="48"/>
      <c r="D1994" s="48"/>
      <c r="E1994" s="48"/>
      <c r="F1994" s="48"/>
      <c r="G1994" s="48"/>
      <c r="H1994" s="49"/>
      <c r="I1994" s="49"/>
      <c r="J1994" s="49"/>
      <c r="K1994" s="49"/>
      <c r="L1994" s="49"/>
      <c r="M1994" s="49"/>
      <c r="N1994" s="49"/>
      <c r="O1994" s="48"/>
      <c r="P1994" s="48"/>
      <c r="Q1994" s="49"/>
      <c r="R1994" s="49"/>
      <c r="S1994" s="10"/>
      <c r="T1994" s="10"/>
      <c r="U1994" s="10"/>
      <c r="V1994" s="10"/>
      <c r="W1994" s="10"/>
      <c r="X1994" s="10"/>
      <c r="Y1994" s="10"/>
      <c r="Z1994" s="10"/>
      <c r="AA1994" s="10"/>
    </row>
    <row r="1995" hidden="1">
      <c r="A1995" s="47"/>
      <c r="B1995" s="47"/>
      <c r="C1995" s="48"/>
      <c r="D1995" s="48"/>
      <c r="E1995" s="48"/>
      <c r="F1995" s="48"/>
      <c r="G1995" s="48"/>
      <c r="H1995" s="49"/>
      <c r="I1995" s="49"/>
      <c r="J1995" s="49"/>
      <c r="K1995" s="49"/>
      <c r="L1995" s="49"/>
      <c r="M1995" s="49"/>
      <c r="N1995" s="49"/>
      <c r="O1995" s="48"/>
      <c r="P1995" s="48"/>
      <c r="Q1995" s="49"/>
      <c r="R1995" s="49"/>
      <c r="S1995" s="10"/>
      <c r="T1995" s="10"/>
      <c r="U1995" s="10"/>
      <c r="V1995" s="10"/>
      <c r="W1995" s="10"/>
      <c r="X1995" s="10"/>
      <c r="Y1995" s="10"/>
      <c r="Z1995" s="10"/>
      <c r="AA1995" s="10"/>
    </row>
    <row r="1996" hidden="1">
      <c r="A1996" s="47"/>
      <c r="B1996" s="47"/>
      <c r="C1996" s="48"/>
      <c r="D1996" s="48"/>
      <c r="E1996" s="48"/>
      <c r="F1996" s="48"/>
      <c r="G1996" s="48"/>
      <c r="H1996" s="49"/>
      <c r="I1996" s="49"/>
      <c r="J1996" s="49"/>
      <c r="K1996" s="49"/>
      <c r="L1996" s="49"/>
      <c r="M1996" s="49"/>
      <c r="N1996" s="49"/>
      <c r="O1996" s="48"/>
      <c r="P1996" s="48"/>
      <c r="Q1996" s="49"/>
      <c r="R1996" s="49"/>
      <c r="S1996" s="10"/>
      <c r="T1996" s="10"/>
      <c r="U1996" s="10"/>
      <c r="V1996" s="10"/>
      <c r="W1996" s="10"/>
      <c r="X1996" s="10"/>
      <c r="Y1996" s="10"/>
      <c r="Z1996" s="10"/>
      <c r="AA1996" s="10"/>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 t="s">
        <v>166</v>
      </c>
      <c r="B1" s="19" t="s">
        <v>167</v>
      </c>
      <c r="C1" s="19" t="s">
        <v>168</v>
      </c>
      <c r="D1" s="19" t="s">
        <v>169</v>
      </c>
      <c r="E1" s="19" t="s">
        <v>170</v>
      </c>
    </row>
    <row r="2">
      <c r="A2" s="19" t="s">
        <v>123</v>
      </c>
      <c r="B2" s="19" t="s">
        <v>79</v>
      </c>
      <c r="C2" s="19" t="s">
        <v>171</v>
      </c>
      <c r="D2" s="19">
        <v>1.0</v>
      </c>
      <c r="E2" s="19" t="s">
        <v>160</v>
      </c>
    </row>
    <row r="3">
      <c r="A3" s="19" t="s">
        <v>123</v>
      </c>
      <c r="B3" s="19" t="s">
        <v>34</v>
      </c>
      <c r="C3" s="19" t="s">
        <v>171</v>
      </c>
      <c r="D3" s="19">
        <v>1.0</v>
      </c>
      <c r="E3" s="19" t="s">
        <v>160</v>
      </c>
    </row>
    <row r="4">
      <c r="A4" s="19" t="s">
        <v>123</v>
      </c>
      <c r="B4" s="19" t="s">
        <v>35</v>
      </c>
      <c r="C4" s="19" t="s">
        <v>171</v>
      </c>
      <c r="D4" s="19">
        <v>1.0</v>
      </c>
      <c r="E4" s="19" t="s">
        <v>160</v>
      </c>
    </row>
    <row r="5">
      <c r="A5" s="19" t="s">
        <v>123</v>
      </c>
      <c r="B5" s="19" t="s">
        <v>139</v>
      </c>
      <c r="C5" s="19" t="s">
        <v>171</v>
      </c>
      <c r="D5" s="19">
        <v>1.0</v>
      </c>
      <c r="E5" s="19" t="s">
        <v>160</v>
      </c>
    </row>
    <row r="6">
      <c r="A6" s="19" t="s">
        <v>123</v>
      </c>
      <c r="B6" s="19" t="s">
        <v>129</v>
      </c>
      <c r="C6" s="19" t="s">
        <v>171</v>
      </c>
      <c r="D6" s="19">
        <v>1.0</v>
      </c>
      <c r="E6" s="19" t="s">
        <v>160</v>
      </c>
    </row>
    <row r="7">
      <c r="A7" s="19" t="s">
        <v>123</v>
      </c>
      <c r="B7" s="19" t="s">
        <v>53</v>
      </c>
      <c r="C7" s="19" t="s">
        <v>171</v>
      </c>
      <c r="D7" s="19">
        <v>1.0</v>
      </c>
      <c r="E7" s="19" t="s">
        <v>160</v>
      </c>
    </row>
    <row r="8">
      <c r="A8" s="19" t="s">
        <v>123</v>
      </c>
      <c r="B8" s="19" t="s">
        <v>133</v>
      </c>
      <c r="C8" s="19" t="s">
        <v>171</v>
      </c>
      <c r="D8" s="19">
        <v>1.0</v>
      </c>
      <c r="E8" s="19" t="s">
        <v>160</v>
      </c>
    </row>
    <row r="9">
      <c r="A9" s="19" t="s">
        <v>123</v>
      </c>
      <c r="B9" s="19" t="s">
        <v>101</v>
      </c>
      <c r="C9" s="19" t="s">
        <v>171</v>
      </c>
      <c r="D9" s="19">
        <v>1.0</v>
      </c>
      <c r="E9" s="19" t="s">
        <v>160</v>
      </c>
    </row>
    <row r="10">
      <c r="A10" s="19" t="s">
        <v>123</v>
      </c>
      <c r="B10" s="19" t="s">
        <v>54</v>
      </c>
      <c r="C10" s="19" t="s">
        <v>171</v>
      </c>
      <c r="D10" s="19">
        <v>1.0</v>
      </c>
      <c r="E10" s="19" t="s">
        <v>160</v>
      </c>
    </row>
    <row r="11">
      <c r="A11" s="19" t="s">
        <v>123</v>
      </c>
      <c r="B11" s="19" t="s">
        <v>56</v>
      </c>
      <c r="C11" s="19" t="s">
        <v>171</v>
      </c>
      <c r="D11" s="19">
        <v>1.0</v>
      </c>
      <c r="E11" s="19" t="s">
        <v>160</v>
      </c>
    </row>
    <row r="12">
      <c r="A12" s="19" t="s">
        <v>79</v>
      </c>
      <c r="B12" s="19" t="s">
        <v>34</v>
      </c>
      <c r="C12" s="19" t="s">
        <v>171</v>
      </c>
      <c r="D12" s="19">
        <v>1.0</v>
      </c>
      <c r="E12" s="19" t="s">
        <v>160</v>
      </c>
    </row>
    <row r="13">
      <c r="A13" s="19" t="s">
        <v>79</v>
      </c>
      <c r="B13" s="19" t="s">
        <v>35</v>
      </c>
      <c r="C13" s="19" t="s">
        <v>171</v>
      </c>
      <c r="D13" s="19">
        <v>1.0</v>
      </c>
      <c r="E13" s="19" t="s">
        <v>160</v>
      </c>
    </row>
    <row r="14">
      <c r="A14" s="19" t="s">
        <v>79</v>
      </c>
      <c r="B14" s="19" t="s">
        <v>139</v>
      </c>
      <c r="C14" s="19" t="s">
        <v>171</v>
      </c>
      <c r="D14" s="19">
        <v>1.0</v>
      </c>
      <c r="E14" s="19" t="s">
        <v>160</v>
      </c>
    </row>
    <row r="15">
      <c r="A15" s="19" t="s">
        <v>79</v>
      </c>
      <c r="B15" s="19" t="s">
        <v>129</v>
      </c>
      <c r="C15" s="19" t="s">
        <v>171</v>
      </c>
      <c r="D15" s="19">
        <v>1.0</v>
      </c>
      <c r="E15" s="19" t="s">
        <v>160</v>
      </c>
    </row>
    <row r="16">
      <c r="A16" s="19" t="s">
        <v>79</v>
      </c>
      <c r="B16" s="19" t="s">
        <v>53</v>
      </c>
      <c r="C16" s="19" t="s">
        <v>171</v>
      </c>
      <c r="D16" s="19">
        <v>1.0</v>
      </c>
      <c r="E16" s="19" t="s">
        <v>160</v>
      </c>
    </row>
    <row r="17">
      <c r="A17" s="19" t="s">
        <v>79</v>
      </c>
      <c r="B17" s="19" t="s">
        <v>133</v>
      </c>
      <c r="C17" s="19" t="s">
        <v>171</v>
      </c>
      <c r="D17" s="19">
        <v>1.0</v>
      </c>
      <c r="E17" s="19" t="s">
        <v>160</v>
      </c>
    </row>
    <row r="18">
      <c r="A18" s="19" t="s">
        <v>79</v>
      </c>
      <c r="B18" s="19" t="s">
        <v>101</v>
      </c>
      <c r="C18" s="19" t="s">
        <v>171</v>
      </c>
      <c r="D18" s="19">
        <v>1.0</v>
      </c>
      <c r="E18" s="19" t="s">
        <v>160</v>
      </c>
    </row>
    <row r="19">
      <c r="A19" s="19" t="s">
        <v>79</v>
      </c>
      <c r="B19" s="19" t="s">
        <v>54</v>
      </c>
      <c r="C19" s="19" t="s">
        <v>171</v>
      </c>
      <c r="D19" s="19">
        <v>1.0</v>
      </c>
      <c r="E19" s="19" t="s">
        <v>160</v>
      </c>
    </row>
    <row r="20">
      <c r="A20" s="19" t="s">
        <v>79</v>
      </c>
      <c r="B20" s="19" t="s">
        <v>56</v>
      </c>
      <c r="C20" s="19" t="s">
        <v>171</v>
      </c>
      <c r="D20" s="19">
        <v>1.0</v>
      </c>
      <c r="E20" s="19" t="s">
        <v>160</v>
      </c>
    </row>
    <row r="21">
      <c r="A21" s="19" t="s">
        <v>34</v>
      </c>
      <c r="B21" s="19" t="s">
        <v>35</v>
      </c>
      <c r="C21" s="19" t="s">
        <v>171</v>
      </c>
      <c r="D21" s="19">
        <v>1.0</v>
      </c>
      <c r="E21" s="19" t="s">
        <v>160</v>
      </c>
    </row>
    <row r="22">
      <c r="A22" s="19" t="s">
        <v>34</v>
      </c>
      <c r="B22" s="19" t="s">
        <v>139</v>
      </c>
      <c r="C22" s="19" t="s">
        <v>171</v>
      </c>
      <c r="D22" s="19">
        <v>1.0</v>
      </c>
      <c r="E22" s="19" t="s">
        <v>160</v>
      </c>
    </row>
    <row r="23">
      <c r="A23" s="19" t="s">
        <v>34</v>
      </c>
      <c r="B23" s="19" t="s">
        <v>129</v>
      </c>
      <c r="C23" s="19" t="s">
        <v>171</v>
      </c>
      <c r="D23" s="19">
        <v>1.0</v>
      </c>
      <c r="E23" s="19" t="s">
        <v>160</v>
      </c>
    </row>
    <row r="24">
      <c r="A24" s="19" t="s">
        <v>34</v>
      </c>
      <c r="B24" s="19" t="s">
        <v>53</v>
      </c>
      <c r="C24" s="19" t="s">
        <v>171</v>
      </c>
      <c r="D24" s="19">
        <v>1.0</v>
      </c>
      <c r="E24" s="19" t="s">
        <v>160</v>
      </c>
    </row>
    <row r="25">
      <c r="A25" s="19" t="s">
        <v>34</v>
      </c>
      <c r="B25" s="19" t="s">
        <v>133</v>
      </c>
      <c r="C25" s="19" t="s">
        <v>171</v>
      </c>
      <c r="D25" s="19">
        <v>1.0</v>
      </c>
      <c r="E25" s="19" t="s">
        <v>160</v>
      </c>
    </row>
    <row r="26">
      <c r="A26" s="19" t="s">
        <v>34</v>
      </c>
      <c r="B26" s="19" t="s">
        <v>101</v>
      </c>
      <c r="C26" s="19" t="s">
        <v>171</v>
      </c>
      <c r="D26" s="19">
        <v>1.0</v>
      </c>
      <c r="E26" s="19" t="s">
        <v>160</v>
      </c>
    </row>
    <row r="27">
      <c r="A27" s="19" t="s">
        <v>34</v>
      </c>
      <c r="B27" s="19" t="s">
        <v>54</v>
      </c>
      <c r="C27" s="19" t="s">
        <v>171</v>
      </c>
      <c r="D27" s="19">
        <v>1.0</v>
      </c>
      <c r="E27" s="19" t="s">
        <v>160</v>
      </c>
    </row>
    <row r="28">
      <c r="A28" s="19" t="s">
        <v>34</v>
      </c>
      <c r="B28" s="19" t="s">
        <v>56</v>
      </c>
      <c r="C28" s="19" t="s">
        <v>171</v>
      </c>
      <c r="D28" s="19">
        <v>1.0</v>
      </c>
      <c r="E28" s="19" t="s">
        <v>160</v>
      </c>
    </row>
    <row r="29">
      <c r="A29" s="19" t="s">
        <v>35</v>
      </c>
      <c r="B29" s="19" t="s">
        <v>139</v>
      </c>
      <c r="C29" s="19" t="s">
        <v>171</v>
      </c>
      <c r="D29" s="19">
        <v>1.0</v>
      </c>
      <c r="E29" s="19" t="s">
        <v>160</v>
      </c>
    </row>
    <row r="30">
      <c r="A30" s="19" t="s">
        <v>35</v>
      </c>
      <c r="B30" s="19" t="s">
        <v>129</v>
      </c>
      <c r="C30" s="19" t="s">
        <v>171</v>
      </c>
      <c r="D30" s="19">
        <v>1.0</v>
      </c>
      <c r="E30" s="19" t="s">
        <v>160</v>
      </c>
    </row>
    <row r="31">
      <c r="A31" s="19" t="s">
        <v>35</v>
      </c>
      <c r="B31" s="19" t="s">
        <v>53</v>
      </c>
      <c r="C31" s="19" t="s">
        <v>171</v>
      </c>
      <c r="D31" s="19">
        <v>1.0</v>
      </c>
      <c r="E31" s="19" t="s">
        <v>160</v>
      </c>
    </row>
    <row r="32">
      <c r="A32" s="19" t="s">
        <v>35</v>
      </c>
      <c r="B32" s="19" t="s">
        <v>133</v>
      </c>
      <c r="C32" s="19" t="s">
        <v>171</v>
      </c>
      <c r="D32" s="19">
        <v>1.0</v>
      </c>
      <c r="E32" s="19" t="s">
        <v>160</v>
      </c>
    </row>
    <row r="33">
      <c r="A33" s="19" t="s">
        <v>35</v>
      </c>
      <c r="B33" s="19" t="s">
        <v>101</v>
      </c>
      <c r="C33" s="19" t="s">
        <v>171</v>
      </c>
      <c r="D33" s="19">
        <v>1.0</v>
      </c>
      <c r="E33" s="19" t="s">
        <v>160</v>
      </c>
    </row>
    <row r="34">
      <c r="A34" s="19" t="s">
        <v>35</v>
      </c>
      <c r="B34" s="19" t="s">
        <v>54</v>
      </c>
      <c r="C34" s="19" t="s">
        <v>171</v>
      </c>
      <c r="D34" s="19">
        <v>1.0</v>
      </c>
      <c r="E34" s="19" t="s">
        <v>160</v>
      </c>
    </row>
    <row r="35">
      <c r="A35" s="19" t="s">
        <v>35</v>
      </c>
      <c r="B35" s="19" t="s">
        <v>56</v>
      </c>
      <c r="C35" s="19" t="s">
        <v>171</v>
      </c>
      <c r="D35" s="19">
        <v>1.0</v>
      </c>
      <c r="E35" s="19" t="s">
        <v>160</v>
      </c>
    </row>
    <row r="36">
      <c r="A36" s="19" t="s">
        <v>139</v>
      </c>
      <c r="B36" s="19" t="s">
        <v>129</v>
      </c>
      <c r="C36" s="19" t="s">
        <v>171</v>
      </c>
      <c r="D36" s="19">
        <v>1.0</v>
      </c>
      <c r="E36" s="19" t="s">
        <v>160</v>
      </c>
    </row>
    <row r="37">
      <c r="A37" s="19" t="s">
        <v>139</v>
      </c>
      <c r="B37" s="19" t="s">
        <v>53</v>
      </c>
      <c r="C37" s="19" t="s">
        <v>171</v>
      </c>
      <c r="D37" s="19">
        <v>1.0</v>
      </c>
      <c r="E37" s="19" t="s">
        <v>160</v>
      </c>
    </row>
    <row r="38">
      <c r="A38" s="19" t="s">
        <v>139</v>
      </c>
      <c r="B38" s="19" t="s">
        <v>133</v>
      </c>
      <c r="C38" s="19" t="s">
        <v>171</v>
      </c>
      <c r="D38" s="19">
        <v>1.0</v>
      </c>
      <c r="E38" s="19" t="s">
        <v>160</v>
      </c>
    </row>
    <row r="39">
      <c r="A39" s="19" t="s">
        <v>139</v>
      </c>
      <c r="B39" s="19" t="s">
        <v>101</v>
      </c>
      <c r="C39" s="19" t="s">
        <v>171</v>
      </c>
      <c r="D39" s="19">
        <v>1.0</v>
      </c>
      <c r="E39" s="19" t="s">
        <v>160</v>
      </c>
    </row>
    <row r="40">
      <c r="A40" s="19" t="s">
        <v>139</v>
      </c>
      <c r="B40" s="19" t="s">
        <v>54</v>
      </c>
      <c r="C40" s="19" t="s">
        <v>171</v>
      </c>
      <c r="D40" s="19">
        <v>1.0</v>
      </c>
      <c r="E40" s="19" t="s">
        <v>160</v>
      </c>
    </row>
    <row r="41">
      <c r="A41" s="19" t="s">
        <v>139</v>
      </c>
      <c r="B41" s="19" t="s">
        <v>56</v>
      </c>
      <c r="C41" s="19" t="s">
        <v>171</v>
      </c>
      <c r="D41" s="19">
        <v>1.0</v>
      </c>
      <c r="E41" s="19" t="s">
        <v>160</v>
      </c>
    </row>
    <row r="42">
      <c r="A42" s="19" t="s">
        <v>129</v>
      </c>
      <c r="B42" s="19" t="s">
        <v>53</v>
      </c>
      <c r="C42" s="19" t="s">
        <v>171</v>
      </c>
      <c r="D42" s="19">
        <v>1.0</v>
      </c>
      <c r="E42" s="19" t="s">
        <v>160</v>
      </c>
    </row>
    <row r="43">
      <c r="A43" s="19" t="s">
        <v>129</v>
      </c>
      <c r="B43" s="19" t="s">
        <v>133</v>
      </c>
      <c r="C43" s="19" t="s">
        <v>171</v>
      </c>
      <c r="D43" s="19">
        <v>1.0</v>
      </c>
      <c r="E43" s="19" t="s">
        <v>160</v>
      </c>
    </row>
    <row r="44">
      <c r="A44" s="19" t="s">
        <v>129</v>
      </c>
      <c r="B44" s="19" t="s">
        <v>101</v>
      </c>
      <c r="C44" s="19" t="s">
        <v>171</v>
      </c>
      <c r="D44" s="19">
        <v>1.0</v>
      </c>
      <c r="E44" s="19" t="s">
        <v>160</v>
      </c>
    </row>
    <row r="45">
      <c r="A45" s="19" t="s">
        <v>129</v>
      </c>
      <c r="B45" s="19" t="s">
        <v>54</v>
      </c>
      <c r="C45" s="19" t="s">
        <v>171</v>
      </c>
      <c r="D45" s="19">
        <v>1.0</v>
      </c>
      <c r="E45" s="19" t="s">
        <v>160</v>
      </c>
    </row>
    <row r="46">
      <c r="A46" s="19" t="s">
        <v>129</v>
      </c>
      <c r="B46" s="19" t="s">
        <v>56</v>
      </c>
      <c r="C46" s="19" t="s">
        <v>171</v>
      </c>
      <c r="D46" s="19">
        <v>1.0</v>
      </c>
      <c r="E46" s="19" t="s">
        <v>160</v>
      </c>
    </row>
    <row r="47">
      <c r="A47" s="19" t="s">
        <v>53</v>
      </c>
      <c r="B47" s="19" t="s">
        <v>133</v>
      </c>
      <c r="C47" s="19" t="s">
        <v>171</v>
      </c>
      <c r="D47" s="19">
        <v>1.0</v>
      </c>
      <c r="E47" s="19" t="s">
        <v>160</v>
      </c>
    </row>
    <row r="48">
      <c r="A48" s="19" t="s">
        <v>53</v>
      </c>
      <c r="B48" s="19" t="s">
        <v>101</v>
      </c>
      <c r="C48" s="19" t="s">
        <v>171</v>
      </c>
      <c r="D48" s="19">
        <v>1.0</v>
      </c>
      <c r="E48" s="19" t="s">
        <v>160</v>
      </c>
    </row>
    <row r="49">
      <c r="A49" s="19" t="s">
        <v>53</v>
      </c>
      <c r="B49" s="19" t="s">
        <v>54</v>
      </c>
      <c r="C49" s="19" t="s">
        <v>171</v>
      </c>
      <c r="D49" s="19">
        <v>1.0</v>
      </c>
      <c r="E49" s="19" t="s">
        <v>160</v>
      </c>
    </row>
    <row r="50">
      <c r="A50" s="19" t="s">
        <v>53</v>
      </c>
      <c r="B50" s="19" t="s">
        <v>56</v>
      </c>
      <c r="C50" s="19" t="s">
        <v>171</v>
      </c>
      <c r="D50" s="19">
        <v>1.0</v>
      </c>
      <c r="E50" s="19" t="s">
        <v>160</v>
      </c>
    </row>
    <row r="51">
      <c r="A51" s="19" t="s">
        <v>133</v>
      </c>
      <c r="B51" s="19" t="s">
        <v>101</v>
      </c>
      <c r="C51" s="19" t="s">
        <v>171</v>
      </c>
      <c r="D51" s="19">
        <v>1.0</v>
      </c>
      <c r="E51" s="19" t="s">
        <v>160</v>
      </c>
    </row>
    <row r="52">
      <c r="A52" s="19" t="s">
        <v>133</v>
      </c>
      <c r="B52" s="19" t="s">
        <v>54</v>
      </c>
      <c r="C52" s="19" t="s">
        <v>171</v>
      </c>
      <c r="D52" s="19">
        <v>1.0</v>
      </c>
      <c r="E52" s="19" t="s">
        <v>160</v>
      </c>
    </row>
    <row r="53">
      <c r="A53" s="19" t="s">
        <v>133</v>
      </c>
      <c r="B53" s="19" t="s">
        <v>56</v>
      </c>
      <c r="C53" s="19" t="s">
        <v>171</v>
      </c>
      <c r="D53" s="19">
        <v>1.0</v>
      </c>
      <c r="E53" s="19" t="s">
        <v>160</v>
      </c>
    </row>
    <row r="54">
      <c r="A54" s="19" t="s">
        <v>101</v>
      </c>
      <c r="B54" s="19" t="s">
        <v>54</v>
      </c>
      <c r="C54" s="19" t="s">
        <v>171</v>
      </c>
      <c r="D54" s="19">
        <v>1.0</v>
      </c>
      <c r="E54" s="19" t="s">
        <v>160</v>
      </c>
    </row>
    <row r="55">
      <c r="A55" s="19" t="s">
        <v>101</v>
      </c>
      <c r="B55" s="19" t="s">
        <v>56</v>
      </c>
      <c r="C55" s="19" t="s">
        <v>171</v>
      </c>
      <c r="D55" s="19">
        <v>1.0</v>
      </c>
      <c r="E55" s="19" t="s">
        <v>160</v>
      </c>
    </row>
    <row r="56">
      <c r="A56" s="19" t="s">
        <v>54</v>
      </c>
      <c r="B56" s="19" t="s">
        <v>56</v>
      </c>
      <c r="C56" s="19" t="s">
        <v>171</v>
      </c>
      <c r="D56" s="19">
        <v>1.0</v>
      </c>
      <c r="E56" s="19" t="s">
        <v>160</v>
      </c>
    </row>
    <row r="57">
      <c r="A57" s="19" t="s">
        <v>103</v>
      </c>
      <c r="B57" s="19" t="s">
        <v>60</v>
      </c>
      <c r="C57" s="19" t="s">
        <v>171</v>
      </c>
      <c r="D57" s="19">
        <v>1.0</v>
      </c>
      <c r="E57" s="19" t="s">
        <v>164</v>
      </c>
    </row>
    <row r="58">
      <c r="A58" s="19" t="s">
        <v>103</v>
      </c>
      <c r="B58" s="19" t="s">
        <v>127</v>
      </c>
      <c r="C58" s="19" t="s">
        <v>171</v>
      </c>
      <c r="D58" s="19">
        <v>1.0</v>
      </c>
      <c r="E58" s="19" t="s">
        <v>164</v>
      </c>
    </row>
    <row r="59">
      <c r="A59" s="19" t="s">
        <v>103</v>
      </c>
      <c r="B59" s="19" t="s">
        <v>57</v>
      </c>
      <c r="C59" s="19" t="s">
        <v>171</v>
      </c>
      <c r="D59" s="19">
        <v>1.0</v>
      </c>
      <c r="E59" s="19" t="s">
        <v>164</v>
      </c>
    </row>
    <row r="60">
      <c r="A60" s="19" t="s">
        <v>103</v>
      </c>
      <c r="B60" s="19" t="s">
        <v>131</v>
      </c>
      <c r="C60" s="19" t="s">
        <v>171</v>
      </c>
      <c r="D60" s="19">
        <v>1.0</v>
      </c>
      <c r="E60" s="19" t="s">
        <v>164</v>
      </c>
    </row>
    <row r="61">
      <c r="A61" s="19" t="s">
        <v>103</v>
      </c>
      <c r="B61" s="19" t="s">
        <v>43</v>
      </c>
      <c r="C61" s="19" t="s">
        <v>171</v>
      </c>
      <c r="D61" s="19">
        <v>1.0</v>
      </c>
      <c r="E61" s="19" t="s">
        <v>164</v>
      </c>
    </row>
    <row r="62">
      <c r="A62" s="19" t="s">
        <v>103</v>
      </c>
      <c r="B62" s="19" t="s">
        <v>115</v>
      </c>
      <c r="C62" s="19" t="s">
        <v>171</v>
      </c>
      <c r="D62" s="19">
        <v>1.0</v>
      </c>
      <c r="E62" s="19" t="s">
        <v>164</v>
      </c>
    </row>
    <row r="63">
      <c r="A63" s="19" t="s">
        <v>103</v>
      </c>
      <c r="B63" s="19" t="s">
        <v>85</v>
      </c>
      <c r="C63" s="19" t="s">
        <v>171</v>
      </c>
      <c r="D63" s="19">
        <v>1.0</v>
      </c>
      <c r="E63" s="19" t="s">
        <v>164</v>
      </c>
    </row>
    <row r="64">
      <c r="A64" s="19" t="s">
        <v>103</v>
      </c>
      <c r="B64" s="19" t="s">
        <v>38</v>
      </c>
      <c r="C64" s="19" t="s">
        <v>171</v>
      </c>
      <c r="D64" s="19">
        <v>1.0</v>
      </c>
      <c r="E64" s="19" t="s">
        <v>164</v>
      </c>
    </row>
    <row r="65">
      <c r="A65" s="19" t="s">
        <v>103</v>
      </c>
      <c r="B65" s="19" t="s">
        <v>19</v>
      </c>
      <c r="C65" s="19" t="s">
        <v>171</v>
      </c>
      <c r="D65" s="19">
        <v>1.0</v>
      </c>
      <c r="E65" s="19" t="s">
        <v>164</v>
      </c>
    </row>
    <row r="66">
      <c r="A66" s="19" t="s">
        <v>103</v>
      </c>
      <c r="B66" s="19" t="s">
        <v>32</v>
      </c>
      <c r="C66" s="19" t="s">
        <v>171</v>
      </c>
      <c r="D66" s="19">
        <v>1.0</v>
      </c>
      <c r="E66" s="19" t="s">
        <v>164</v>
      </c>
    </row>
    <row r="67">
      <c r="A67" s="19" t="s">
        <v>103</v>
      </c>
      <c r="B67" s="19" t="s">
        <v>136</v>
      </c>
      <c r="C67" s="19" t="s">
        <v>171</v>
      </c>
      <c r="D67" s="19">
        <v>1.0</v>
      </c>
      <c r="E67" s="19" t="s">
        <v>164</v>
      </c>
    </row>
    <row r="68">
      <c r="A68" s="19" t="s">
        <v>103</v>
      </c>
      <c r="B68" s="19" t="s">
        <v>70</v>
      </c>
      <c r="C68" s="19" t="s">
        <v>171</v>
      </c>
      <c r="D68" s="19">
        <v>1.0</v>
      </c>
      <c r="E68" s="19" t="s">
        <v>164</v>
      </c>
    </row>
    <row r="69">
      <c r="A69" s="19" t="s">
        <v>103</v>
      </c>
      <c r="B69" s="19" t="s">
        <v>137</v>
      </c>
      <c r="C69" s="19" t="s">
        <v>171</v>
      </c>
      <c r="D69" s="19">
        <v>1.0</v>
      </c>
      <c r="E69" s="19" t="s">
        <v>164</v>
      </c>
    </row>
    <row r="70">
      <c r="A70" s="19" t="s">
        <v>103</v>
      </c>
      <c r="B70" s="19" t="s">
        <v>42</v>
      </c>
      <c r="C70" s="19" t="s">
        <v>171</v>
      </c>
      <c r="D70" s="19">
        <v>1.0</v>
      </c>
      <c r="E70" s="19" t="s">
        <v>164</v>
      </c>
    </row>
    <row r="71">
      <c r="A71" s="19" t="s">
        <v>103</v>
      </c>
      <c r="B71" s="19" t="s">
        <v>28</v>
      </c>
      <c r="C71" s="19" t="s">
        <v>171</v>
      </c>
      <c r="D71" s="19">
        <v>1.0</v>
      </c>
      <c r="E71" s="19" t="s">
        <v>164</v>
      </c>
    </row>
    <row r="72">
      <c r="A72" s="19" t="s">
        <v>103</v>
      </c>
      <c r="B72" s="19" t="s">
        <v>33</v>
      </c>
      <c r="C72" s="19" t="s">
        <v>171</v>
      </c>
      <c r="D72" s="19">
        <v>1.0</v>
      </c>
      <c r="E72" s="19" t="s">
        <v>164</v>
      </c>
    </row>
    <row r="73">
      <c r="A73" s="19" t="s">
        <v>103</v>
      </c>
      <c r="B73" s="19" t="s">
        <v>46</v>
      </c>
      <c r="C73" s="19" t="s">
        <v>171</v>
      </c>
      <c r="D73" s="19">
        <v>1.0</v>
      </c>
      <c r="E73" s="19" t="s">
        <v>164</v>
      </c>
    </row>
    <row r="74">
      <c r="A74" s="19" t="s">
        <v>103</v>
      </c>
      <c r="B74" s="19" t="s">
        <v>51</v>
      </c>
      <c r="C74" s="19" t="s">
        <v>171</v>
      </c>
      <c r="D74" s="19">
        <v>1.0</v>
      </c>
      <c r="E74" s="19" t="s">
        <v>164</v>
      </c>
    </row>
    <row r="75">
      <c r="A75" s="19" t="s">
        <v>103</v>
      </c>
      <c r="B75" s="19" t="s">
        <v>83</v>
      </c>
      <c r="C75" s="19" t="s">
        <v>171</v>
      </c>
      <c r="D75" s="19">
        <v>1.0</v>
      </c>
      <c r="E75" s="19" t="s">
        <v>164</v>
      </c>
    </row>
    <row r="76">
      <c r="A76" s="19" t="s">
        <v>103</v>
      </c>
      <c r="B76" s="19" t="s">
        <v>148</v>
      </c>
      <c r="C76" s="19" t="s">
        <v>171</v>
      </c>
      <c r="D76" s="19">
        <v>1.0</v>
      </c>
      <c r="E76" s="19" t="s">
        <v>164</v>
      </c>
    </row>
    <row r="77">
      <c r="A77" s="19" t="s">
        <v>103</v>
      </c>
      <c r="B77" s="19" t="s">
        <v>149</v>
      </c>
      <c r="C77" s="19" t="s">
        <v>171</v>
      </c>
      <c r="D77" s="19">
        <v>1.0</v>
      </c>
      <c r="E77" s="19" t="s">
        <v>164</v>
      </c>
    </row>
    <row r="78">
      <c r="A78" s="19" t="s">
        <v>103</v>
      </c>
      <c r="B78" s="19" t="s">
        <v>15</v>
      </c>
      <c r="C78" s="19" t="s">
        <v>171</v>
      </c>
      <c r="D78" s="19">
        <v>1.0</v>
      </c>
      <c r="E78" s="19" t="s">
        <v>164</v>
      </c>
    </row>
    <row r="79">
      <c r="A79" s="19" t="s">
        <v>103</v>
      </c>
      <c r="B79" s="19" t="s">
        <v>48</v>
      </c>
      <c r="C79" s="19" t="s">
        <v>171</v>
      </c>
      <c r="D79" s="19">
        <v>1.0</v>
      </c>
      <c r="E79" s="19" t="s">
        <v>164</v>
      </c>
    </row>
    <row r="80">
      <c r="A80" s="19" t="s">
        <v>103</v>
      </c>
      <c r="B80" s="19" t="s">
        <v>61</v>
      </c>
      <c r="C80" s="19" t="s">
        <v>171</v>
      </c>
      <c r="D80" s="19">
        <v>1.0</v>
      </c>
      <c r="E80" s="19" t="s">
        <v>164</v>
      </c>
    </row>
    <row r="81">
      <c r="A81" s="19" t="s">
        <v>103</v>
      </c>
      <c r="B81" s="19" t="s">
        <v>63</v>
      </c>
      <c r="C81" s="19" t="s">
        <v>171</v>
      </c>
      <c r="D81" s="19">
        <v>1.0</v>
      </c>
      <c r="E81" s="19" t="s">
        <v>164</v>
      </c>
    </row>
    <row r="82">
      <c r="A82" s="19" t="s">
        <v>103</v>
      </c>
      <c r="B82" s="19" t="s">
        <v>93</v>
      </c>
      <c r="C82" s="19" t="s">
        <v>171</v>
      </c>
      <c r="D82" s="19">
        <v>1.0</v>
      </c>
      <c r="E82" s="19" t="s">
        <v>164</v>
      </c>
    </row>
    <row r="83">
      <c r="A83" s="19" t="s">
        <v>103</v>
      </c>
      <c r="B83" s="19" t="s">
        <v>96</v>
      </c>
      <c r="C83" s="19" t="s">
        <v>171</v>
      </c>
      <c r="D83" s="19">
        <v>1.0</v>
      </c>
      <c r="E83" s="19" t="s">
        <v>164</v>
      </c>
    </row>
    <row r="84">
      <c r="A84" s="19" t="s">
        <v>103</v>
      </c>
      <c r="B84" s="19" t="s">
        <v>112</v>
      </c>
      <c r="C84" s="19" t="s">
        <v>171</v>
      </c>
      <c r="D84" s="19">
        <v>1.0</v>
      </c>
      <c r="E84" s="19" t="s">
        <v>164</v>
      </c>
    </row>
    <row r="85">
      <c r="A85" s="19" t="s">
        <v>103</v>
      </c>
      <c r="B85" s="19" t="s">
        <v>114</v>
      </c>
      <c r="C85" s="19" t="s">
        <v>171</v>
      </c>
      <c r="D85" s="19">
        <v>1.0</v>
      </c>
      <c r="E85" s="19" t="s">
        <v>164</v>
      </c>
    </row>
    <row r="86">
      <c r="A86" s="19" t="s">
        <v>103</v>
      </c>
      <c r="B86" s="19" t="s">
        <v>142</v>
      </c>
      <c r="C86" s="19" t="s">
        <v>171</v>
      </c>
      <c r="D86" s="19">
        <v>1.0</v>
      </c>
      <c r="E86" s="19" t="s">
        <v>164</v>
      </c>
    </row>
    <row r="87">
      <c r="A87" s="19" t="s">
        <v>103</v>
      </c>
      <c r="B87" s="19" t="s">
        <v>64</v>
      </c>
      <c r="C87" s="19" t="s">
        <v>171</v>
      </c>
      <c r="D87" s="19">
        <v>1.0</v>
      </c>
      <c r="E87" s="19" t="s">
        <v>164</v>
      </c>
    </row>
    <row r="88">
      <c r="A88" s="19" t="s">
        <v>103</v>
      </c>
      <c r="B88" s="19" t="s">
        <v>80</v>
      </c>
      <c r="C88" s="19" t="s">
        <v>171</v>
      </c>
      <c r="D88" s="19">
        <v>1.0</v>
      </c>
      <c r="E88" s="19" t="s">
        <v>164</v>
      </c>
    </row>
    <row r="89">
      <c r="A89" s="19" t="s">
        <v>103</v>
      </c>
      <c r="B89" s="19" t="s">
        <v>67</v>
      </c>
      <c r="C89" s="19" t="s">
        <v>171</v>
      </c>
      <c r="D89" s="19">
        <v>1.0</v>
      </c>
      <c r="E89" s="19" t="s">
        <v>164</v>
      </c>
    </row>
    <row r="90">
      <c r="A90" s="19" t="s">
        <v>103</v>
      </c>
      <c r="B90" s="19" t="s">
        <v>92</v>
      </c>
      <c r="C90" s="19" t="s">
        <v>171</v>
      </c>
      <c r="D90" s="19">
        <v>1.0</v>
      </c>
      <c r="E90" s="19" t="s">
        <v>164</v>
      </c>
    </row>
    <row r="91">
      <c r="A91" s="19" t="s">
        <v>103</v>
      </c>
      <c r="B91" s="19" t="s">
        <v>76</v>
      </c>
      <c r="C91" s="19" t="s">
        <v>171</v>
      </c>
      <c r="D91" s="19">
        <v>1.0</v>
      </c>
      <c r="E91" s="19" t="s">
        <v>164</v>
      </c>
    </row>
    <row r="92">
      <c r="A92" s="19" t="s">
        <v>103</v>
      </c>
      <c r="B92" s="19" t="s">
        <v>128</v>
      </c>
      <c r="C92" s="19" t="s">
        <v>171</v>
      </c>
      <c r="D92" s="19">
        <v>1.0</v>
      </c>
      <c r="E92" s="19" t="s">
        <v>164</v>
      </c>
    </row>
    <row r="93">
      <c r="A93" s="19" t="s">
        <v>103</v>
      </c>
      <c r="B93" s="19" t="s">
        <v>21</v>
      </c>
      <c r="C93" s="19" t="s">
        <v>171</v>
      </c>
      <c r="D93" s="19">
        <v>1.0</v>
      </c>
      <c r="E93" s="19" t="s">
        <v>164</v>
      </c>
    </row>
    <row r="94">
      <c r="A94" s="19" t="s">
        <v>103</v>
      </c>
      <c r="B94" s="19" t="s">
        <v>144</v>
      </c>
      <c r="C94" s="19" t="s">
        <v>171</v>
      </c>
      <c r="D94" s="19">
        <v>1.0</v>
      </c>
      <c r="E94" s="19" t="s">
        <v>164</v>
      </c>
    </row>
    <row r="95">
      <c r="A95" s="19" t="s">
        <v>103</v>
      </c>
      <c r="B95" s="19" t="s">
        <v>37</v>
      </c>
      <c r="C95" s="19" t="s">
        <v>171</v>
      </c>
      <c r="D95" s="19">
        <v>1.0</v>
      </c>
      <c r="E95" s="19" t="s">
        <v>164</v>
      </c>
    </row>
    <row r="96">
      <c r="A96" s="19" t="s">
        <v>103</v>
      </c>
      <c r="B96" s="19" t="s">
        <v>82</v>
      </c>
      <c r="C96" s="19" t="s">
        <v>171</v>
      </c>
      <c r="D96" s="19">
        <v>1.0</v>
      </c>
      <c r="E96" s="19" t="s">
        <v>164</v>
      </c>
    </row>
    <row r="97">
      <c r="A97" s="19" t="s">
        <v>103</v>
      </c>
      <c r="B97" s="19" t="s">
        <v>73</v>
      </c>
      <c r="C97" s="19" t="s">
        <v>171</v>
      </c>
      <c r="D97" s="19">
        <v>1.0</v>
      </c>
      <c r="E97" s="19" t="s">
        <v>164</v>
      </c>
    </row>
    <row r="98">
      <c r="A98" s="19" t="s">
        <v>103</v>
      </c>
      <c r="B98" s="19" t="s">
        <v>50</v>
      </c>
      <c r="C98" s="19" t="s">
        <v>171</v>
      </c>
      <c r="D98" s="19">
        <v>1.0</v>
      </c>
      <c r="E98" s="19" t="s">
        <v>164</v>
      </c>
    </row>
    <row r="99">
      <c r="A99" s="19" t="s">
        <v>103</v>
      </c>
      <c r="B99" s="19" t="s">
        <v>72</v>
      </c>
      <c r="C99" s="19" t="s">
        <v>171</v>
      </c>
      <c r="D99" s="19">
        <v>1.0</v>
      </c>
      <c r="E99" s="19" t="s">
        <v>164</v>
      </c>
    </row>
    <row r="100">
      <c r="A100" s="19" t="s">
        <v>103</v>
      </c>
      <c r="B100" s="19" t="s">
        <v>75</v>
      </c>
      <c r="C100" s="19" t="s">
        <v>171</v>
      </c>
      <c r="D100" s="19">
        <v>1.0</v>
      </c>
      <c r="E100" s="19" t="s">
        <v>164</v>
      </c>
    </row>
    <row r="101">
      <c r="A101" s="19" t="s">
        <v>103</v>
      </c>
      <c r="B101" s="19" t="s">
        <v>104</v>
      </c>
      <c r="C101" s="19" t="s">
        <v>171</v>
      </c>
      <c r="D101" s="19">
        <v>1.0</v>
      </c>
      <c r="E101" s="19" t="s">
        <v>164</v>
      </c>
    </row>
    <row r="102">
      <c r="A102" s="19" t="s">
        <v>103</v>
      </c>
      <c r="B102" s="19" t="s">
        <v>55</v>
      </c>
      <c r="C102" s="19" t="s">
        <v>171</v>
      </c>
      <c r="D102" s="19">
        <v>1.0</v>
      </c>
      <c r="E102" s="19" t="s">
        <v>164</v>
      </c>
    </row>
    <row r="103">
      <c r="A103" s="19" t="s">
        <v>103</v>
      </c>
      <c r="B103" s="19" t="s">
        <v>125</v>
      </c>
      <c r="C103" s="19" t="s">
        <v>171</v>
      </c>
      <c r="D103" s="19">
        <v>1.0</v>
      </c>
      <c r="E103" s="19" t="s">
        <v>164</v>
      </c>
    </row>
    <row r="104">
      <c r="A104" s="19" t="s">
        <v>103</v>
      </c>
      <c r="B104" s="19" t="s">
        <v>81</v>
      </c>
      <c r="C104" s="19" t="s">
        <v>171</v>
      </c>
      <c r="D104" s="19">
        <v>1.0</v>
      </c>
      <c r="E104" s="19" t="s">
        <v>164</v>
      </c>
    </row>
    <row r="105">
      <c r="A105" s="19" t="s">
        <v>103</v>
      </c>
      <c r="B105" s="19" t="s">
        <v>106</v>
      </c>
      <c r="C105" s="19" t="s">
        <v>171</v>
      </c>
      <c r="D105" s="19">
        <v>1.0</v>
      </c>
      <c r="E105" s="19" t="s">
        <v>164</v>
      </c>
    </row>
    <row r="106">
      <c r="A106" s="19" t="s">
        <v>103</v>
      </c>
      <c r="B106" s="19" t="s">
        <v>86</v>
      </c>
      <c r="C106" s="19" t="s">
        <v>171</v>
      </c>
      <c r="D106" s="19">
        <v>1.0</v>
      </c>
      <c r="E106" s="19" t="s">
        <v>164</v>
      </c>
    </row>
    <row r="107">
      <c r="A107" s="19" t="s">
        <v>103</v>
      </c>
      <c r="B107" s="19" t="s">
        <v>90</v>
      </c>
      <c r="C107" s="19" t="s">
        <v>171</v>
      </c>
      <c r="D107" s="19">
        <v>1.0</v>
      </c>
      <c r="E107" s="19" t="s">
        <v>164</v>
      </c>
    </row>
    <row r="108">
      <c r="A108" s="19" t="s">
        <v>103</v>
      </c>
      <c r="B108" s="19" t="s">
        <v>135</v>
      </c>
      <c r="C108" s="19" t="s">
        <v>171</v>
      </c>
      <c r="D108" s="19">
        <v>1.0</v>
      </c>
      <c r="E108" s="19" t="s">
        <v>164</v>
      </c>
    </row>
    <row r="109">
      <c r="A109" s="19" t="s">
        <v>103</v>
      </c>
      <c r="B109" s="19" t="s">
        <v>113</v>
      </c>
      <c r="C109" s="19" t="s">
        <v>171</v>
      </c>
      <c r="D109" s="19">
        <v>1.0</v>
      </c>
      <c r="E109" s="19" t="s">
        <v>164</v>
      </c>
    </row>
    <row r="110">
      <c r="A110" s="19" t="s">
        <v>103</v>
      </c>
      <c r="B110" s="19" t="s">
        <v>69</v>
      </c>
      <c r="C110" s="19" t="s">
        <v>171</v>
      </c>
      <c r="D110" s="19">
        <v>1.0</v>
      </c>
      <c r="E110" s="19" t="s">
        <v>164</v>
      </c>
    </row>
    <row r="111">
      <c r="A111" s="19" t="s">
        <v>103</v>
      </c>
      <c r="B111" s="19" t="s">
        <v>143</v>
      </c>
      <c r="C111" s="19" t="s">
        <v>171</v>
      </c>
      <c r="D111" s="19">
        <v>1.0</v>
      </c>
      <c r="E111" s="19" t="s">
        <v>164</v>
      </c>
    </row>
    <row r="112">
      <c r="A112" s="19" t="s">
        <v>103</v>
      </c>
      <c r="B112" s="19" t="s">
        <v>111</v>
      </c>
      <c r="C112" s="19" t="s">
        <v>171</v>
      </c>
      <c r="D112" s="19">
        <v>1.0</v>
      </c>
      <c r="E112" s="19" t="s">
        <v>164</v>
      </c>
    </row>
    <row r="113">
      <c r="A113" s="19" t="s">
        <v>103</v>
      </c>
      <c r="B113" s="19" t="s">
        <v>130</v>
      </c>
      <c r="C113" s="19" t="s">
        <v>171</v>
      </c>
      <c r="D113" s="19">
        <v>1.0</v>
      </c>
      <c r="E113" s="19" t="s">
        <v>164</v>
      </c>
    </row>
    <row r="114">
      <c r="A114" s="19" t="s">
        <v>103</v>
      </c>
      <c r="B114" s="19" t="s">
        <v>47</v>
      </c>
      <c r="C114" s="19" t="s">
        <v>171</v>
      </c>
      <c r="D114" s="19">
        <v>1.0</v>
      </c>
      <c r="E114" s="19" t="s">
        <v>164</v>
      </c>
    </row>
    <row r="115">
      <c r="A115" s="19" t="s">
        <v>103</v>
      </c>
      <c r="B115" s="19" t="s">
        <v>17</v>
      </c>
      <c r="C115" s="19" t="s">
        <v>171</v>
      </c>
      <c r="D115" s="19">
        <v>1.0</v>
      </c>
      <c r="E115" s="19" t="s">
        <v>164</v>
      </c>
    </row>
    <row r="116">
      <c r="A116" s="19" t="s">
        <v>103</v>
      </c>
      <c r="B116" s="19" t="s">
        <v>22</v>
      </c>
      <c r="C116" s="19" t="s">
        <v>171</v>
      </c>
      <c r="D116" s="19">
        <v>1.0</v>
      </c>
      <c r="E116" s="19" t="s">
        <v>164</v>
      </c>
    </row>
    <row r="117">
      <c r="A117" s="19" t="s">
        <v>103</v>
      </c>
      <c r="B117" s="19" t="s">
        <v>62</v>
      </c>
      <c r="C117" s="19" t="s">
        <v>171</v>
      </c>
      <c r="D117" s="19">
        <v>1.0</v>
      </c>
      <c r="E117" s="19" t="s">
        <v>164</v>
      </c>
    </row>
    <row r="118">
      <c r="A118" s="19" t="s">
        <v>103</v>
      </c>
      <c r="B118" s="19" t="s">
        <v>66</v>
      </c>
      <c r="C118" s="19" t="s">
        <v>171</v>
      </c>
      <c r="D118" s="19">
        <v>1.0</v>
      </c>
      <c r="E118" s="19" t="s">
        <v>164</v>
      </c>
    </row>
    <row r="119">
      <c r="A119" s="19" t="s">
        <v>103</v>
      </c>
      <c r="B119" s="19" t="s">
        <v>78</v>
      </c>
      <c r="C119" s="19" t="s">
        <v>171</v>
      </c>
      <c r="D119" s="19">
        <v>1.0</v>
      </c>
      <c r="E119" s="19" t="s">
        <v>164</v>
      </c>
    </row>
    <row r="120">
      <c r="A120" s="19" t="s">
        <v>103</v>
      </c>
      <c r="B120" s="19" t="s">
        <v>91</v>
      </c>
      <c r="C120" s="19" t="s">
        <v>171</v>
      </c>
      <c r="D120" s="19">
        <v>1.0</v>
      </c>
      <c r="E120" s="19" t="s">
        <v>164</v>
      </c>
    </row>
    <row r="121">
      <c r="A121" s="19" t="s">
        <v>103</v>
      </c>
      <c r="B121" s="19" t="s">
        <v>110</v>
      </c>
      <c r="C121" s="19" t="s">
        <v>171</v>
      </c>
      <c r="D121" s="19">
        <v>1.0</v>
      </c>
      <c r="E121" s="19" t="s">
        <v>164</v>
      </c>
    </row>
    <row r="122">
      <c r="A122" s="19" t="s">
        <v>103</v>
      </c>
      <c r="B122" s="19" t="s">
        <v>87</v>
      </c>
      <c r="C122" s="19" t="s">
        <v>171</v>
      </c>
      <c r="D122" s="19">
        <v>1.0</v>
      </c>
      <c r="E122" s="19" t="s">
        <v>164</v>
      </c>
    </row>
    <row r="123">
      <c r="A123" s="19" t="s">
        <v>103</v>
      </c>
      <c r="B123" s="19" t="s">
        <v>41</v>
      </c>
      <c r="C123" s="19" t="s">
        <v>171</v>
      </c>
      <c r="D123" s="19">
        <v>1.0</v>
      </c>
      <c r="E123" s="19" t="s">
        <v>164</v>
      </c>
    </row>
    <row r="124">
      <c r="A124" s="19" t="s">
        <v>103</v>
      </c>
      <c r="B124" s="19" t="s">
        <v>97</v>
      </c>
      <c r="C124" s="19" t="s">
        <v>171</v>
      </c>
      <c r="D124" s="19">
        <v>1.0</v>
      </c>
      <c r="E124" s="19" t="s">
        <v>164</v>
      </c>
    </row>
    <row r="125">
      <c r="A125" s="19" t="s">
        <v>103</v>
      </c>
      <c r="B125" s="19" t="s">
        <v>77</v>
      </c>
      <c r="C125" s="19" t="s">
        <v>171</v>
      </c>
      <c r="D125" s="19">
        <v>1.0</v>
      </c>
      <c r="E125" s="19" t="s">
        <v>164</v>
      </c>
    </row>
    <row r="126">
      <c r="A126" s="19" t="s">
        <v>103</v>
      </c>
      <c r="B126" s="19" t="s">
        <v>120</v>
      </c>
      <c r="C126" s="19" t="s">
        <v>171</v>
      </c>
      <c r="D126" s="19">
        <v>1.0</v>
      </c>
      <c r="E126" s="19" t="s">
        <v>164</v>
      </c>
    </row>
    <row r="127">
      <c r="A127" s="19" t="s">
        <v>103</v>
      </c>
      <c r="B127" s="19" t="s">
        <v>116</v>
      </c>
      <c r="C127" s="19" t="s">
        <v>171</v>
      </c>
      <c r="D127" s="19">
        <v>1.0</v>
      </c>
      <c r="E127" s="19" t="s">
        <v>164</v>
      </c>
    </row>
    <row r="128">
      <c r="A128" s="19" t="s">
        <v>103</v>
      </c>
      <c r="B128" s="19" t="s">
        <v>31</v>
      </c>
      <c r="C128" s="19" t="s">
        <v>171</v>
      </c>
      <c r="D128" s="19">
        <v>1.0</v>
      </c>
      <c r="E128" s="19" t="s">
        <v>164</v>
      </c>
    </row>
    <row r="129">
      <c r="A129" s="19" t="s">
        <v>103</v>
      </c>
      <c r="B129" s="19" t="s">
        <v>45</v>
      </c>
      <c r="C129" s="19" t="s">
        <v>171</v>
      </c>
      <c r="D129" s="19">
        <v>1.0</v>
      </c>
      <c r="E129" s="19" t="s">
        <v>164</v>
      </c>
    </row>
    <row r="130">
      <c r="A130" s="19" t="s">
        <v>103</v>
      </c>
      <c r="B130" s="19" t="s">
        <v>94</v>
      </c>
      <c r="C130" s="19" t="s">
        <v>171</v>
      </c>
      <c r="D130" s="19">
        <v>1.0</v>
      </c>
      <c r="E130" s="19" t="s">
        <v>164</v>
      </c>
    </row>
    <row r="131">
      <c r="A131" s="19" t="s">
        <v>103</v>
      </c>
      <c r="B131" s="19" t="s">
        <v>27</v>
      </c>
      <c r="C131" s="19" t="s">
        <v>171</v>
      </c>
      <c r="D131" s="19">
        <v>1.0</v>
      </c>
      <c r="E131" s="19" t="s">
        <v>164</v>
      </c>
    </row>
    <row r="132">
      <c r="A132" s="19" t="s">
        <v>103</v>
      </c>
      <c r="B132" s="19" t="s">
        <v>105</v>
      </c>
      <c r="C132" s="19" t="s">
        <v>171</v>
      </c>
      <c r="D132" s="19">
        <v>1.0</v>
      </c>
      <c r="E132" s="19" t="s">
        <v>164</v>
      </c>
    </row>
    <row r="133">
      <c r="A133" s="19" t="s">
        <v>103</v>
      </c>
      <c r="B133" s="19" t="s">
        <v>52</v>
      </c>
      <c r="C133" s="19" t="s">
        <v>171</v>
      </c>
      <c r="D133" s="19">
        <v>1.0</v>
      </c>
      <c r="E133" s="19" t="s">
        <v>164</v>
      </c>
    </row>
    <row r="134">
      <c r="A134" s="19" t="s">
        <v>103</v>
      </c>
      <c r="B134" s="19" t="s">
        <v>58</v>
      </c>
      <c r="C134" s="19" t="s">
        <v>171</v>
      </c>
      <c r="D134" s="19">
        <v>1.0</v>
      </c>
      <c r="E134" s="19" t="s">
        <v>164</v>
      </c>
    </row>
    <row r="135">
      <c r="A135" s="19" t="s">
        <v>103</v>
      </c>
      <c r="B135" s="19" t="s">
        <v>65</v>
      </c>
      <c r="C135" s="19" t="s">
        <v>171</v>
      </c>
      <c r="D135" s="19">
        <v>1.0</v>
      </c>
      <c r="E135" s="19" t="s">
        <v>164</v>
      </c>
    </row>
    <row r="136">
      <c r="A136" s="19" t="s">
        <v>103</v>
      </c>
      <c r="B136" s="19" t="s">
        <v>59</v>
      </c>
      <c r="C136" s="19" t="s">
        <v>171</v>
      </c>
      <c r="D136" s="19">
        <v>1.0</v>
      </c>
      <c r="E136" s="19" t="s">
        <v>164</v>
      </c>
    </row>
    <row r="137">
      <c r="A137" s="19" t="s">
        <v>103</v>
      </c>
      <c r="B137" s="19" t="s">
        <v>71</v>
      </c>
      <c r="C137" s="19" t="s">
        <v>171</v>
      </c>
      <c r="D137" s="19">
        <v>1.0</v>
      </c>
      <c r="E137" s="19" t="s">
        <v>164</v>
      </c>
    </row>
    <row r="138">
      <c r="A138" s="19" t="s">
        <v>103</v>
      </c>
      <c r="B138" s="19" t="s">
        <v>119</v>
      </c>
      <c r="C138" s="19" t="s">
        <v>171</v>
      </c>
      <c r="D138" s="19">
        <v>1.0</v>
      </c>
      <c r="E138" s="19" t="s">
        <v>164</v>
      </c>
    </row>
    <row r="139">
      <c r="A139" s="19" t="s">
        <v>103</v>
      </c>
      <c r="B139" s="19" t="s">
        <v>122</v>
      </c>
      <c r="C139" s="19" t="s">
        <v>171</v>
      </c>
      <c r="D139" s="19">
        <v>1.0</v>
      </c>
      <c r="E139" s="19" t="s">
        <v>164</v>
      </c>
    </row>
    <row r="140">
      <c r="A140" s="19" t="s">
        <v>103</v>
      </c>
      <c r="B140" s="19" t="s">
        <v>36</v>
      </c>
      <c r="C140" s="19" t="s">
        <v>171</v>
      </c>
      <c r="D140" s="19">
        <v>1.0</v>
      </c>
      <c r="E140" s="19" t="s">
        <v>164</v>
      </c>
    </row>
    <row r="141">
      <c r="A141" s="19" t="s">
        <v>103</v>
      </c>
      <c r="B141" s="19" t="s">
        <v>40</v>
      </c>
      <c r="C141" s="19" t="s">
        <v>171</v>
      </c>
      <c r="D141" s="19">
        <v>1.0</v>
      </c>
      <c r="E141" s="19" t="s">
        <v>164</v>
      </c>
    </row>
    <row r="142">
      <c r="A142" s="19" t="s">
        <v>103</v>
      </c>
      <c r="B142" s="19" t="s">
        <v>84</v>
      </c>
      <c r="C142" s="19" t="s">
        <v>171</v>
      </c>
      <c r="D142" s="19">
        <v>1.0</v>
      </c>
      <c r="E142" s="19" t="s">
        <v>164</v>
      </c>
    </row>
    <row r="143">
      <c r="A143" s="19" t="s">
        <v>103</v>
      </c>
      <c r="B143" s="19" t="s">
        <v>98</v>
      </c>
      <c r="C143" s="19" t="s">
        <v>171</v>
      </c>
      <c r="D143" s="19">
        <v>1.0</v>
      </c>
      <c r="E143" s="19" t="s">
        <v>164</v>
      </c>
    </row>
    <row r="144">
      <c r="A144" s="19" t="s">
        <v>103</v>
      </c>
      <c r="B144" s="19" t="s">
        <v>99</v>
      </c>
      <c r="C144" s="19" t="s">
        <v>171</v>
      </c>
      <c r="D144" s="19">
        <v>1.0</v>
      </c>
      <c r="E144" s="19" t="s">
        <v>164</v>
      </c>
    </row>
    <row r="145">
      <c r="A145" s="19" t="s">
        <v>103</v>
      </c>
      <c r="B145" s="19" t="s">
        <v>109</v>
      </c>
      <c r="C145" s="19" t="s">
        <v>171</v>
      </c>
      <c r="D145" s="19">
        <v>1.0</v>
      </c>
      <c r="E145" s="19" t="s">
        <v>164</v>
      </c>
    </row>
    <row r="146">
      <c r="A146" s="19" t="s">
        <v>103</v>
      </c>
      <c r="B146" s="19" t="s">
        <v>124</v>
      </c>
      <c r="C146" s="19" t="s">
        <v>171</v>
      </c>
      <c r="D146" s="19">
        <v>1.0</v>
      </c>
      <c r="E146" s="19" t="s">
        <v>164</v>
      </c>
    </row>
    <row r="147">
      <c r="A147" s="19" t="s">
        <v>103</v>
      </c>
      <c r="B147" s="19" t="s">
        <v>145</v>
      </c>
      <c r="C147" s="19" t="s">
        <v>171</v>
      </c>
      <c r="D147" s="19">
        <v>1.0</v>
      </c>
      <c r="E147" s="19" t="s">
        <v>164</v>
      </c>
    </row>
    <row r="148">
      <c r="A148" s="19" t="s">
        <v>103</v>
      </c>
      <c r="B148" s="19" t="s">
        <v>147</v>
      </c>
      <c r="C148" s="19" t="s">
        <v>171</v>
      </c>
      <c r="D148" s="19">
        <v>1.0</v>
      </c>
      <c r="E148" s="19" t="s">
        <v>164</v>
      </c>
    </row>
    <row r="149">
      <c r="A149" s="19" t="s">
        <v>103</v>
      </c>
      <c r="B149" s="19" t="s">
        <v>102</v>
      </c>
      <c r="C149" s="19" t="s">
        <v>171</v>
      </c>
      <c r="D149" s="19">
        <v>1.0</v>
      </c>
      <c r="E149" s="19" t="s">
        <v>164</v>
      </c>
    </row>
    <row r="150">
      <c r="A150" s="19" t="s">
        <v>60</v>
      </c>
      <c r="B150" s="19" t="s">
        <v>127</v>
      </c>
      <c r="C150" s="19" t="s">
        <v>171</v>
      </c>
      <c r="D150" s="19">
        <v>1.0</v>
      </c>
      <c r="E150" s="19" t="s">
        <v>164</v>
      </c>
    </row>
    <row r="151">
      <c r="A151" s="19" t="s">
        <v>60</v>
      </c>
      <c r="B151" s="19" t="s">
        <v>57</v>
      </c>
      <c r="C151" s="19" t="s">
        <v>171</v>
      </c>
      <c r="D151" s="19">
        <v>1.0</v>
      </c>
      <c r="E151" s="19" t="s">
        <v>164</v>
      </c>
    </row>
    <row r="152">
      <c r="A152" s="19" t="s">
        <v>60</v>
      </c>
      <c r="B152" s="19" t="s">
        <v>131</v>
      </c>
      <c r="C152" s="19" t="s">
        <v>171</v>
      </c>
      <c r="D152" s="19">
        <v>1.0</v>
      </c>
      <c r="E152" s="19" t="s">
        <v>164</v>
      </c>
    </row>
    <row r="153">
      <c r="A153" s="19" t="s">
        <v>60</v>
      </c>
      <c r="B153" s="19" t="s">
        <v>43</v>
      </c>
      <c r="C153" s="19" t="s">
        <v>171</v>
      </c>
      <c r="D153" s="19">
        <v>1.0</v>
      </c>
      <c r="E153" s="19" t="s">
        <v>164</v>
      </c>
    </row>
    <row r="154">
      <c r="A154" s="19" t="s">
        <v>60</v>
      </c>
      <c r="B154" s="19" t="s">
        <v>115</v>
      </c>
      <c r="C154" s="19" t="s">
        <v>171</v>
      </c>
      <c r="D154" s="19">
        <v>1.0</v>
      </c>
      <c r="E154" s="19" t="s">
        <v>164</v>
      </c>
    </row>
    <row r="155">
      <c r="A155" s="19" t="s">
        <v>60</v>
      </c>
      <c r="B155" s="19" t="s">
        <v>85</v>
      </c>
      <c r="C155" s="19" t="s">
        <v>171</v>
      </c>
      <c r="D155" s="19">
        <v>1.0</v>
      </c>
      <c r="E155" s="19" t="s">
        <v>164</v>
      </c>
    </row>
    <row r="156">
      <c r="A156" s="19" t="s">
        <v>60</v>
      </c>
      <c r="B156" s="19" t="s">
        <v>38</v>
      </c>
      <c r="C156" s="19" t="s">
        <v>171</v>
      </c>
      <c r="D156" s="19">
        <v>1.0</v>
      </c>
      <c r="E156" s="19" t="s">
        <v>164</v>
      </c>
    </row>
    <row r="157">
      <c r="A157" s="19" t="s">
        <v>60</v>
      </c>
      <c r="B157" s="19" t="s">
        <v>19</v>
      </c>
      <c r="C157" s="19" t="s">
        <v>171</v>
      </c>
      <c r="D157" s="19">
        <v>1.0</v>
      </c>
      <c r="E157" s="19" t="s">
        <v>164</v>
      </c>
    </row>
    <row r="158">
      <c r="A158" s="19" t="s">
        <v>60</v>
      </c>
      <c r="B158" s="19" t="s">
        <v>32</v>
      </c>
      <c r="C158" s="19" t="s">
        <v>171</v>
      </c>
      <c r="D158" s="19">
        <v>1.0</v>
      </c>
      <c r="E158" s="19" t="s">
        <v>164</v>
      </c>
    </row>
    <row r="159">
      <c r="A159" s="19" t="s">
        <v>60</v>
      </c>
      <c r="B159" s="19" t="s">
        <v>136</v>
      </c>
      <c r="C159" s="19" t="s">
        <v>171</v>
      </c>
      <c r="D159" s="19">
        <v>1.0</v>
      </c>
      <c r="E159" s="19" t="s">
        <v>164</v>
      </c>
    </row>
    <row r="160">
      <c r="A160" s="19" t="s">
        <v>60</v>
      </c>
      <c r="B160" s="19" t="s">
        <v>70</v>
      </c>
      <c r="C160" s="19" t="s">
        <v>171</v>
      </c>
      <c r="D160" s="19">
        <v>1.0</v>
      </c>
      <c r="E160" s="19" t="s">
        <v>164</v>
      </c>
    </row>
    <row r="161">
      <c r="A161" s="19" t="s">
        <v>60</v>
      </c>
      <c r="B161" s="19" t="s">
        <v>137</v>
      </c>
      <c r="C161" s="19" t="s">
        <v>171</v>
      </c>
      <c r="D161" s="19">
        <v>1.0</v>
      </c>
      <c r="E161" s="19" t="s">
        <v>164</v>
      </c>
    </row>
    <row r="162">
      <c r="A162" s="19" t="s">
        <v>60</v>
      </c>
      <c r="B162" s="19" t="s">
        <v>42</v>
      </c>
      <c r="C162" s="19" t="s">
        <v>171</v>
      </c>
      <c r="D162" s="19">
        <v>1.0</v>
      </c>
      <c r="E162" s="19" t="s">
        <v>164</v>
      </c>
    </row>
    <row r="163">
      <c r="A163" s="19" t="s">
        <v>60</v>
      </c>
      <c r="B163" s="19" t="s">
        <v>28</v>
      </c>
      <c r="C163" s="19" t="s">
        <v>171</v>
      </c>
      <c r="D163" s="19">
        <v>1.0</v>
      </c>
      <c r="E163" s="19" t="s">
        <v>164</v>
      </c>
    </row>
    <row r="164">
      <c r="A164" s="19" t="s">
        <v>60</v>
      </c>
      <c r="B164" s="19" t="s">
        <v>33</v>
      </c>
      <c r="C164" s="19" t="s">
        <v>171</v>
      </c>
      <c r="D164" s="19">
        <v>1.0</v>
      </c>
      <c r="E164" s="19" t="s">
        <v>164</v>
      </c>
    </row>
    <row r="165">
      <c r="A165" s="19" t="s">
        <v>60</v>
      </c>
      <c r="B165" s="19" t="s">
        <v>46</v>
      </c>
      <c r="C165" s="19" t="s">
        <v>171</v>
      </c>
      <c r="D165" s="19">
        <v>1.0</v>
      </c>
      <c r="E165" s="19" t="s">
        <v>164</v>
      </c>
    </row>
    <row r="166">
      <c r="A166" s="19" t="s">
        <v>60</v>
      </c>
      <c r="B166" s="19" t="s">
        <v>51</v>
      </c>
      <c r="C166" s="19" t="s">
        <v>171</v>
      </c>
      <c r="D166" s="19">
        <v>1.0</v>
      </c>
      <c r="E166" s="19" t="s">
        <v>164</v>
      </c>
    </row>
    <row r="167">
      <c r="A167" s="19" t="s">
        <v>60</v>
      </c>
      <c r="B167" s="19" t="s">
        <v>83</v>
      </c>
      <c r="C167" s="19" t="s">
        <v>171</v>
      </c>
      <c r="D167" s="19">
        <v>1.0</v>
      </c>
      <c r="E167" s="19" t="s">
        <v>164</v>
      </c>
    </row>
    <row r="168">
      <c r="A168" s="19" t="s">
        <v>60</v>
      </c>
      <c r="B168" s="19" t="s">
        <v>148</v>
      </c>
      <c r="C168" s="19" t="s">
        <v>171</v>
      </c>
      <c r="D168" s="19">
        <v>1.0</v>
      </c>
      <c r="E168" s="19" t="s">
        <v>164</v>
      </c>
    </row>
    <row r="169">
      <c r="A169" s="19" t="s">
        <v>60</v>
      </c>
      <c r="B169" s="19" t="s">
        <v>149</v>
      </c>
      <c r="C169" s="19" t="s">
        <v>171</v>
      </c>
      <c r="D169" s="19">
        <v>1.0</v>
      </c>
      <c r="E169" s="19" t="s">
        <v>164</v>
      </c>
    </row>
    <row r="170">
      <c r="A170" s="19" t="s">
        <v>60</v>
      </c>
      <c r="B170" s="19" t="s">
        <v>15</v>
      </c>
      <c r="C170" s="19" t="s">
        <v>171</v>
      </c>
      <c r="D170" s="19">
        <v>1.0</v>
      </c>
      <c r="E170" s="19" t="s">
        <v>164</v>
      </c>
    </row>
    <row r="171">
      <c r="A171" s="19" t="s">
        <v>60</v>
      </c>
      <c r="B171" s="19" t="s">
        <v>48</v>
      </c>
      <c r="C171" s="19" t="s">
        <v>171</v>
      </c>
      <c r="D171" s="19">
        <v>1.0</v>
      </c>
      <c r="E171" s="19" t="s">
        <v>164</v>
      </c>
    </row>
    <row r="172">
      <c r="A172" s="19" t="s">
        <v>60</v>
      </c>
      <c r="B172" s="19" t="s">
        <v>61</v>
      </c>
      <c r="C172" s="19" t="s">
        <v>171</v>
      </c>
      <c r="D172" s="19">
        <v>1.0</v>
      </c>
      <c r="E172" s="19" t="s">
        <v>164</v>
      </c>
    </row>
    <row r="173">
      <c r="A173" s="19" t="s">
        <v>60</v>
      </c>
      <c r="B173" s="19" t="s">
        <v>63</v>
      </c>
      <c r="C173" s="19" t="s">
        <v>171</v>
      </c>
      <c r="D173" s="19">
        <v>1.0</v>
      </c>
      <c r="E173" s="19" t="s">
        <v>164</v>
      </c>
    </row>
    <row r="174">
      <c r="A174" s="19" t="s">
        <v>60</v>
      </c>
      <c r="B174" s="19" t="s">
        <v>93</v>
      </c>
      <c r="C174" s="19" t="s">
        <v>171</v>
      </c>
      <c r="D174" s="19">
        <v>1.0</v>
      </c>
      <c r="E174" s="19" t="s">
        <v>164</v>
      </c>
    </row>
    <row r="175">
      <c r="A175" s="19" t="s">
        <v>60</v>
      </c>
      <c r="B175" s="19" t="s">
        <v>96</v>
      </c>
      <c r="C175" s="19" t="s">
        <v>171</v>
      </c>
      <c r="D175" s="19">
        <v>1.0</v>
      </c>
      <c r="E175" s="19" t="s">
        <v>164</v>
      </c>
    </row>
    <row r="176">
      <c r="A176" s="19" t="s">
        <v>60</v>
      </c>
      <c r="B176" s="19" t="s">
        <v>112</v>
      </c>
      <c r="C176" s="19" t="s">
        <v>171</v>
      </c>
      <c r="D176" s="19">
        <v>1.0</v>
      </c>
      <c r="E176" s="19" t="s">
        <v>164</v>
      </c>
    </row>
    <row r="177">
      <c r="A177" s="19" t="s">
        <v>60</v>
      </c>
      <c r="B177" s="19" t="s">
        <v>114</v>
      </c>
      <c r="C177" s="19" t="s">
        <v>171</v>
      </c>
      <c r="D177" s="19">
        <v>1.0</v>
      </c>
      <c r="E177" s="19" t="s">
        <v>164</v>
      </c>
    </row>
    <row r="178">
      <c r="A178" s="19" t="s">
        <v>60</v>
      </c>
      <c r="B178" s="19" t="s">
        <v>142</v>
      </c>
      <c r="C178" s="19" t="s">
        <v>171</v>
      </c>
      <c r="D178" s="19">
        <v>1.0</v>
      </c>
      <c r="E178" s="19" t="s">
        <v>164</v>
      </c>
    </row>
    <row r="179">
      <c r="A179" s="19" t="s">
        <v>60</v>
      </c>
      <c r="B179" s="19" t="s">
        <v>64</v>
      </c>
      <c r="C179" s="19" t="s">
        <v>171</v>
      </c>
      <c r="D179" s="19">
        <v>1.0</v>
      </c>
      <c r="E179" s="19" t="s">
        <v>164</v>
      </c>
    </row>
    <row r="180">
      <c r="A180" s="19" t="s">
        <v>60</v>
      </c>
      <c r="B180" s="19" t="s">
        <v>80</v>
      </c>
      <c r="C180" s="19" t="s">
        <v>171</v>
      </c>
      <c r="D180" s="19">
        <v>1.0</v>
      </c>
      <c r="E180" s="19" t="s">
        <v>164</v>
      </c>
    </row>
    <row r="181">
      <c r="A181" s="19" t="s">
        <v>60</v>
      </c>
      <c r="B181" s="19" t="s">
        <v>67</v>
      </c>
      <c r="C181" s="19" t="s">
        <v>171</v>
      </c>
      <c r="D181" s="19">
        <v>1.0</v>
      </c>
      <c r="E181" s="19" t="s">
        <v>164</v>
      </c>
    </row>
    <row r="182">
      <c r="A182" s="19" t="s">
        <v>60</v>
      </c>
      <c r="B182" s="19" t="s">
        <v>92</v>
      </c>
      <c r="C182" s="19" t="s">
        <v>171</v>
      </c>
      <c r="D182" s="19">
        <v>1.0</v>
      </c>
      <c r="E182" s="19" t="s">
        <v>164</v>
      </c>
    </row>
    <row r="183">
      <c r="A183" s="19" t="s">
        <v>60</v>
      </c>
      <c r="B183" s="19" t="s">
        <v>76</v>
      </c>
      <c r="C183" s="19" t="s">
        <v>171</v>
      </c>
      <c r="D183" s="19">
        <v>1.0</v>
      </c>
      <c r="E183" s="19" t="s">
        <v>164</v>
      </c>
    </row>
    <row r="184">
      <c r="A184" s="19" t="s">
        <v>60</v>
      </c>
      <c r="B184" s="19" t="s">
        <v>128</v>
      </c>
      <c r="C184" s="19" t="s">
        <v>171</v>
      </c>
      <c r="D184" s="19">
        <v>1.0</v>
      </c>
      <c r="E184" s="19" t="s">
        <v>164</v>
      </c>
    </row>
    <row r="185">
      <c r="A185" s="19" t="s">
        <v>60</v>
      </c>
      <c r="B185" s="19" t="s">
        <v>21</v>
      </c>
      <c r="C185" s="19" t="s">
        <v>171</v>
      </c>
      <c r="D185" s="19">
        <v>1.0</v>
      </c>
      <c r="E185" s="19" t="s">
        <v>164</v>
      </c>
    </row>
    <row r="186">
      <c r="A186" s="19" t="s">
        <v>60</v>
      </c>
      <c r="B186" s="19" t="s">
        <v>144</v>
      </c>
      <c r="C186" s="19" t="s">
        <v>171</v>
      </c>
      <c r="D186" s="19">
        <v>1.0</v>
      </c>
      <c r="E186" s="19" t="s">
        <v>164</v>
      </c>
    </row>
    <row r="187">
      <c r="A187" s="19" t="s">
        <v>60</v>
      </c>
      <c r="B187" s="19" t="s">
        <v>37</v>
      </c>
      <c r="C187" s="19" t="s">
        <v>171</v>
      </c>
      <c r="D187" s="19">
        <v>1.0</v>
      </c>
      <c r="E187" s="19" t="s">
        <v>164</v>
      </c>
    </row>
    <row r="188">
      <c r="A188" s="19" t="s">
        <v>60</v>
      </c>
      <c r="B188" s="19" t="s">
        <v>82</v>
      </c>
      <c r="C188" s="19" t="s">
        <v>171</v>
      </c>
      <c r="D188" s="19">
        <v>1.0</v>
      </c>
      <c r="E188" s="19" t="s">
        <v>164</v>
      </c>
    </row>
    <row r="189">
      <c r="A189" s="19" t="s">
        <v>60</v>
      </c>
      <c r="B189" s="19" t="s">
        <v>73</v>
      </c>
      <c r="C189" s="19" t="s">
        <v>171</v>
      </c>
      <c r="D189" s="19">
        <v>1.0</v>
      </c>
      <c r="E189" s="19" t="s">
        <v>164</v>
      </c>
    </row>
    <row r="190">
      <c r="A190" s="19" t="s">
        <v>60</v>
      </c>
      <c r="B190" s="19" t="s">
        <v>50</v>
      </c>
      <c r="C190" s="19" t="s">
        <v>171</v>
      </c>
      <c r="D190" s="19">
        <v>1.0</v>
      </c>
      <c r="E190" s="19" t="s">
        <v>164</v>
      </c>
    </row>
    <row r="191">
      <c r="A191" s="19" t="s">
        <v>60</v>
      </c>
      <c r="B191" s="19" t="s">
        <v>72</v>
      </c>
      <c r="C191" s="19" t="s">
        <v>171</v>
      </c>
      <c r="D191" s="19">
        <v>1.0</v>
      </c>
      <c r="E191" s="19" t="s">
        <v>164</v>
      </c>
    </row>
    <row r="192">
      <c r="A192" s="19" t="s">
        <v>60</v>
      </c>
      <c r="B192" s="19" t="s">
        <v>75</v>
      </c>
      <c r="C192" s="19" t="s">
        <v>171</v>
      </c>
      <c r="D192" s="19">
        <v>1.0</v>
      </c>
      <c r="E192" s="19" t="s">
        <v>164</v>
      </c>
    </row>
    <row r="193">
      <c r="A193" s="19" t="s">
        <v>60</v>
      </c>
      <c r="B193" s="19" t="s">
        <v>104</v>
      </c>
      <c r="C193" s="19" t="s">
        <v>171</v>
      </c>
      <c r="D193" s="19">
        <v>1.0</v>
      </c>
      <c r="E193" s="19" t="s">
        <v>164</v>
      </c>
    </row>
    <row r="194">
      <c r="A194" s="19" t="s">
        <v>60</v>
      </c>
      <c r="B194" s="19" t="s">
        <v>55</v>
      </c>
      <c r="C194" s="19" t="s">
        <v>171</v>
      </c>
      <c r="D194" s="19">
        <v>1.0</v>
      </c>
      <c r="E194" s="19" t="s">
        <v>164</v>
      </c>
    </row>
    <row r="195">
      <c r="A195" s="19" t="s">
        <v>60</v>
      </c>
      <c r="B195" s="19" t="s">
        <v>125</v>
      </c>
      <c r="C195" s="19" t="s">
        <v>171</v>
      </c>
      <c r="D195" s="19">
        <v>1.0</v>
      </c>
      <c r="E195" s="19" t="s">
        <v>164</v>
      </c>
    </row>
    <row r="196">
      <c r="A196" s="19" t="s">
        <v>60</v>
      </c>
      <c r="B196" s="19" t="s">
        <v>81</v>
      </c>
      <c r="C196" s="19" t="s">
        <v>171</v>
      </c>
      <c r="D196" s="19">
        <v>1.0</v>
      </c>
      <c r="E196" s="19" t="s">
        <v>164</v>
      </c>
    </row>
    <row r="197">
      <c r="A197" s="19" t="s">
        <v>60</v>
      </c>
      <c r="B197" s="19" t="s">
        <v>106</v>
      </c>
      <c r="C197" s="19" t="s">
        <v>171</v>
      </c>
      <c r="D197" s="19">
        <v>1.0</v>
      </c>
      <c r="E197" s="19" t="s">
        <v>164</v>
      </c>
    </row>
    <row r="198">
      <c r="A198" s="19" t="s">
        <v>60</v>
      </c>
      <c r="B198" s="19" t="s">
        <v>86</v>
      </c>
      <c r="C198" s="19" t="s">
        <v>171</v>
      </c>
      <c r="D198" s="19">
        <v>1.0</v>
      </c>
      <c r="E198" s="19" t="s">
        <v>164</v>
      </c>
    </row>
    <row r="199">
      <c r="A199" s="19" t="s">
        <v>60</v>
      </c>
      <c r="B199" s="19" t="s">
        <v>90</v>
      </c>
      <c r="C199" s="19" t="s">
        <v>171</v>
      </c>
      <c r="D199" s="19">
        <v>1.0</v>
      </c>
      <c r="E199" s="19" t="s">
        <v>164</v>
      </c>
    </row>
    <row r="200">
      <c r="A200" s="19" t="s">
        <v>60</v>
      </c>
      <c r="B200" s="19" t="s">
        <v>135</v>
      </c>
      <c r="C200" s="19" t="s">
        <v>171</v>
      </c>
      <c r="D200" s="19">
        <v>1.0</v>
      </c>
      <c r="E200" s="19" t="s">
        <v>164</v>
      </c>
    </row>
    <row r="201">
      <c r="A201" s="19" t="s">
        <v>60</v>
      </c>
      <c r="B201" s="19" t="s">
        <v>113</v>
      </c>
      <c r="C201" s="19" t="s">
        <v>171</v>
      </c>
      <c r="D201" s="19">
        <v>1.0</v>
      </c>
      <c r="E201" s="19" t="s">
        <v>164</v>
      </c>
    </row>
    <row r="202">
      <c r="A202" s="19" t="s">
        <v>60</v>
      </c>
      <c r="B202" s="19" t="s">
        <v>69</v>
      </c>
      <c r="C202" s="19" t="s">
        <v>171</v>
      </c>
      <c r="D202" s="19">
        <v>1.0</v>
      </c>
      <c r="E202" s="19" t="s">
        <v>164</v>
      </c>
    </row>
    <row r="203">
      <c r="A203" s="19" t="s">
        <v>60</v>
      </c>
      <c r="B203" s="19" t="s">
        <v>143</v>
      </c>
      <c r="C203" s="19" t="s">
        <v>171</v>
      </c>
      <c r="D203" s="19">
        <v>1.0</v>
      </c>
      <c r="E203" s="19" t="s">
        <v>164</v>
      </c>
    </row>
    <row r="204">
      <c r="A204" s="19" t="s">
        <v>60</v>
      </c>
      <c r="B204" s="19" t="s">
        <v>111</v>
      </c>
      <c r="C204" s="19" t="s">
        <v>171</v>
      </c>
      <c r="D204" s="19">
        <v>1.0</v>
      </c>
      <c r="E204" s="19" t="s">
        <v>164</v>
      </c>
    </row>
    <row r="205">
      <c r="A205" s="19" t="s">
        <v>60</v>
      </c>
      <c r="B205" s="19" t="s">
        <v>130</v>
      </c>
      <c r="C205" s="19" t="s">
        <v>171</v>
      </c>
      <c r="D205" s="19">
        <v>1.0</v>
      </c>
      <c r="E205" s="19" t="s">
        <v>164</v>
      </c>
    </row>
    <row r="206">
      <c r="A206" s="19" t="s">
        <v>60</v>
      </c>
      <c r="B206" s="19" t="s">
        <v>47</v>
      </c>
      <c r="C206" s="19" t="s">
        <v>171</v>
      </c>
      <c r="D206" s="19">
        <v>1.0</v>
      </c>
      <c r="E206" s="19" t="s">
        <v>164</v>
      </c>
    </row>
    <row r="207">
      <c r="A207" s="19" t="s">
        <v>60</v>
      </c>
      <c r="B207" s="19" t="s">
        <v>17</v>
      </c>
      <c r="C207" s="19" t="s">
        <v>171</v>
      </c>
      <c r="D207" s="19">
        <v>1.0</v>
      </c>
      <c r="E207" s="19" t="s">
        <v>164</v>
      </c>
    </row>
    <row r="208">
      <c r="A208" s="19" t="s">
        <v>60</v>
      </c>
      <c r="B208" s="19" t="s">
        <v>22</v>
      </c>
      <c r="C208" s="19" t="s">
        <v>171</v>
      </c>
      <c r="D208" s="19">
        <v>1.0</v>
      </c>
      <c r="E208" s="19" t="s">
        <v>164</v>
      </c>
    </row>
    <row r="209">
      <c r="A209" s="19" t="s">
        <v>60</v>
      </c>
      <c r="B209" s="19" t="s">
        <v>62</v>
      </c>
      <c r="C209" s="19" t="s">
        <v>171</v>
      </c>
      <c r="D209" s="19">
        <v>1.0</v>
      </c>
      <c r="E209" s="19" t="s">
        <v>164</v>
      </c>
    </row>
    <row r="210">
      <c r="A210" s="19" t="s">
        <v>60</v>
      </c>
      <c r="B210" s="19" t="s">
        <v>66</v>
      </c>
      <c r="C210" s="19" t="s">
        <v>171</v>
      </c>
      <c r="D210" s="19">
        <v>1.0</v>
      </c>
      <c r="E210" s="19" t="s">
        <v>164</v>
      </c>
    </row>
    <row r="211">
      <c r="A211" s="19" t="s">
        <v>60</v>
      </c>
      <c r="B211" s="19" t="s">
        <v>78</v>
      </c>
      <c r="C211" s="19" t="s">
        <v>171</v>
      </c>
      <c r="D211" s="19">
        <v>1.0</v>
      </c>
      <c r="E211" s="19" t="s">
        <v>164</v>
      </c>
    </row>
    <row r="212">
      <c r="A212" s="19" t="s">
        <v>60</v>
      </c>
      <c r="B212" s="19" t="s">
        <v>91</v>
      </c>
      <c r="C212" s="19" t="s">
        <v>171</v>
      </c>
      <c r="D212" s="19">
        <v>1.0</v>
      </c>
      <c r="E212" s="19" t="s">
        <v>164</v>
      </c>
    </row>
    <row r="213">
      <c r="A213" s="19" t="s">
        <v>60</v>
      </c>
      <c r="B213" s="19" t="s">
        <v>110</v>
      </c>
      <c r="C213" s="19" t="s">
        <v>171</v>
      </c>
      <c r="D213" s="19">
        <v>1.0</v>
      </c>
      <c r="E213" s="19" t="s">
        <v>164</v>
      </c>
    </row>
    <row r="214">
      <c r="A214" s="19" t="s">
        <v>60</v>
      </c>
      <c r="B214" s="19" t="s">
        <v>87</v>
      </c>
      <c r="C214" s="19" t="s">
        <v>171</v>
      </c>
      <c r="D214" s="19">
        <v>1.0</v>
      </c>
      <c r="E214" s="19" t="s">
        <v>164</v>
      </c>
    </row>
    <row r="215">
      <c r="A215" s="19" t="s">
        <v>60</v>
      </c>
      <c r="B215" s="19" t="s">
        <v>41</v>
      </c>
      <c r="C215" s="19" t="s">
        <v>171</v>
      </c>
      <c r="D215" s="19">
        <v>1.0</v>
      </c>
      <c r="E215" s="19" t="s">
        <v>164</v>
      </c>
    </row>
    <row r="216">
      <c r="A216" s="19" t="s">
        <v>60</v>
      </c>
      <c r="B216" s="19" t="s">
        <v>97</v>
      </c>
      <c r="C216" s="19" t="s">
        <v>171</v>
      </c>
      <c r="D216" s="19">
        <v>1.0</v>
      </c>
      <c r="E216" s="19" t="s">
        <v>164</v>
      </c>
    </row>
    <row r="217">
      <c r="A217" s="19" t="s">
        <v>60</v>
      </c>
      <c r="B217" s="19" t="s">
        <v>77</v>
      </c>
      <c r="C217" s="19" t="s">
        <v>171</v>
      </c>
      <c r="D217" s="19">
        <v>1.0</v>
      </c>
      <c r="E217" s="19" t="s">
        <v>164</v>
      </c>
    </row>
    <row r="218">
      <c r="A218" s="19" t="s">
        <v>60</v>
      </c>
      <c r="B218" s="19" t="s">
        <v>120</v>
      </c>
      <c r="C218" s="19" t="s">
        <v>171</v>
      </c>
      <c r="D218" s="19">
        <v>1.0</v>
      </c>
      <c r="E218" s="19" t="s">
        <v>164</v>
      </c>
    </row>
    <row r="219">
      <c r="A219" s="19" t="s">
        <v>60</v>
      </c>
      <c r="B219" s="19" t="s">
        <v>116</v>
      </c>
      <c r="C219" s="19" t="s">
        <v>171</v>
      </c>
      <c r="D219" s="19">
        <v>1.0</v>
      </c>
      <c r="E219" s="19" t="s">
        <v>164</v>
      </c>
    </row>
    <row r="220">
      <c r="A220" s="19" t="s">
        <v>60</v>
      </c>
      <c r="B220" s="19" t="s">
        <v>31</v>
      </c>
      <c r="C220" s="19" t="s">
        <v>171</v>
      </c>
      <c r="D220" s="19">
        <v>1.0</v>
      </c>
      <c r="E220" s="19" t="s">
        <v>164</v>
      </c>
    </row>
    <row r="221">
      <c r="A221" s="19" t="s">
        <v>60</v>
      </c>
      <c r="B221" s="19" t="s">
        <v>45</v>
      </c>
      <c r="C221" s="19" t="s">
        <v>171</v>
      </c>
      <c r="D221" s="19">
        <v>1.0</v>
      </c>
      <c r="E221" s="19" t="s">
        <v>164</v>
      </c>
    </row>
    <row r="222">
      <c r="A222" s="19" t="s">
        <v>60</v>
      </c>
      <c r="B222" s="19" t="s">
        <v>94</v>
      </c>
      <c r="C222" s="19" t="s">
        <v>171</v>
      </c>
      <c r="D222" s="19">
        <v>1.0</v>
      </c>
      <c r="E222" s="19" t="s">
        <v>164</v>
      </c>
    </row>
    <row r="223">
      <c r="A223" s="19" t="s">
        <v>60</v>
      </c>
      <c r="B223" s="19" t="s">
        <v>27</v>
      </c>
      <c r="C223" s="19" t="s">
        <v>171</v>
      </c>
      <c r="D223" s="19">
        <v>1.0</v>
      </c>
      <c r="E223" s="19" t="s">
        <v>164</v>
      </c>
    </row>
    <row r="224">
      <c r="A224" s="19" t="s">
        <v>60</v>
      </c>
      <c r="B224" s="19" t="s">
        <v>105</v>
      </c>
      <c r="C224" s="19" t="s">
        <v>171</v>
      </c>
      <c r="D224" s="19">
        <v>1.0</v>
      </c>
      <c r="E224" s="19" t="s">
        <v>164</v>
      </c>
    </row>
    <row r="225">
      <c r="A225" s="19" t="s">
        <v>60</v>
      </c>
      <c r="B225" s="19" t="s">
        <v>52</v>
      </c>
      <c r="C225" s="19" t="s">
        <v>171</v>
      </c>
      <c r="D225" s="19">
        <v>1.0</v>
      </c>
      <c r="E225" s="19" t="s">
        <v>164</v>
      </c>
    </row>
    <row r="226">
      <c r="A226" s="19" t="s">
        <v>60</v>
      </c>
      <c r="B226" s="19" t="s">
        <v>58</v>
      </c>
      <c r="C226" s="19" t="s">
        <v>171</v>
      </c>
      <c r="D226" s="19">
        <v>1.0</v>
      </c>
      <c r="E226" s="19" t="s">
        <v>164</v>
      </c>
    </row>
    <row r="227">
      <c r="A227" s="19" t="s">
        <v>60</v>
      </c>
      <c r="B227" s="19" t="s">
        <v>65</v>
      </c>
      <c r="C227" s="19" t="s">
        <v>171</v>
      </c>
      <c r="D227" s="19">
        <v>1.0</v>
      </c>
      <c r="E227" s="19" t="s">
        <v>164</v>
      </c>
    </row>
    <row r="228">
      <c r="A228" s="19" t="s">
        <v>60</v>
      </c>
      <c r="B228" s="19" t="s">
        <v>59</v>
      </c>
      <c r="C228" s="19" t="s">
        <v>171</v>
      </c>
      <c r="D228" s="19">
        <v>1.0</v>
      </c>
      <c r="E228" s="19" t="s">
        <v>164</v>
      </c>
    </row>
    <row r="229">
      <c r="A229" s="19" t="s">
        <v>60</v>
      </c>
      <c r="B229" s="19" t="s">
        <v>71</v>
      </c>
      <c r="C229" s="19" t="s">
        <v>171</v>
      </c>
      <c r="D229" s="19">
        <v>1.0</v>
      </c>
      <c r="E229" s="19" t="s">
        <v>164</v>
      </c>
    </row>
    <row r="230">
      <c r="A230" s="19" t="s">
        <v>60</v>
      </c>
      <c r="B230" s="19" t="s">
        <v>119</v>
      </c>
      <c r="C230" s="19" t="s">
        <v>171</v>
      </c>
      <c r="D230" s="19">
        <v>1.0</v>
      </c>
      <c r="E230" s="19" t="s">
        <v>164</v>
      </c>
    </row>
    <row r="231">
      <c r="A231" s="19" t="s">
        <v>60</v>
      </c>
      <c r="B231" s="19" t="s">
        <v>122</v>
      </c>
      <c r="C231" s="19" t="s">
        <v>171</v>
      </c>
      <c r="D231" s="19">
        <v>1.0</v>
      </c>
      <c r="E231" s="19" t="s">
        <v>164</v>
      </c>
    </row>
    <row r="232">
      <c r="A232" s="19" t="s">
        <v>60</v>
      </c>
      <c r="B232" s="19" t="s">
        <v>36</v>
      </c>
      <c r="C232" s="19" t="s">
        <v>171</v>
      </c>
      <c r="D232" s="19">
        <v>1.0</v>
      </c>
      <c r="E232" s="19" t="s">
        <v>164</v>
      </c>
    </row>
    <row r="233">
      <c r="A233" s="19" t="s">
        <v>60</v>
      </c>
      <c r="B233" s="19" t="s">
        <v>40</v>
      </c>
      <c r="C233" s="19" t="s">
        <v>171</v>
      </c>
      <c r="D233" s="19">
        <v>1.0</v>
      </c>
      <c r="E233" s="19" t="s">
        <v>164</v>
      </c>
    </row>
    <row r="234">
      <c r="A234" s="19" t="s">
        <v>60</v>
      </c>
      <c r="B234" s="19" t="s">
        <v>84</v>
      </c>
      <c r="C234" s="19" t="s">
        <v>171</v>
      </c>
      <c r="D234" s="19">
        <v>1.0</v>
      </c>
      <c r="E234" s="19" t="s">
        <v>164</v>
      </c>
    </row>
    <row r="235">
      <c r="A235" s="19" t="s">
        <v>60</v>
      </c>
      <c r="B235" s="19" t="s">
        <v>98</v>
      </c>
      <c r="C235" s="19" t="s">
        <v>171</v>
      </c>
      <c r="D235" s="19">
        <v>1.0</v>
      </c>
      <c r="E235" s="19" t="s">
        <v>164</v>
      </c>
    </row>
    <row r="236">
      <c r="A236" s="19" t="s">
        <v>60</v>
      </c>
      <c r="B236" s="19" t="s">
        <v>99</v>
      </c>
      <c r="C236" s="19" t="s">
        <v>171</v>
      </c>
      <c r="D236" s="19">
        <v>1.0</v>
      </c>
      <c r="E236" s="19" t="s">
        <v>164</v>
      </c>
    </row>
    <row r="237">
      <c r="A237" s="19" t="s">
        <v>60</v>
      </c>
      <c r="B237" s="19" t="s">
        <v>109</v>
      </c>
      <c r="C237" s="19" t="s">
        <v>171</v>
      </c>
      <c r="D237" s="19">
        <v>1.0</v>
      </c>
      <c r="E237" s="19" t="s">
        <v>164</v>
      </c>
    </row>
    <row r="238">
      <c r="A238" s="19" t="s">
        <v>60</v>
      </c>
      <c r="B238" s="19" t="s">
        <v>124</v>
      </c>
      <c r="C238" s="19" t="s">
        <v>171</v>
      </c>
      <c r="D238" s="19">
        <v>1.0</v>
      </c>
      <c r="E238" s="19" t="s">
        <v>164</v>
      </c>
    </row>
    <row r="239">
      <c r="A239" s="19" t="s">
        <v>60</v>
      </c>
      <c r="B239" s="19" t="s">
        <v>145</v>
      </c>
      <c r="C239" s="19" t="s">
        <v>171</v>
      </c>
      <c r="D239" s="19">
        <v>1.0</v>
      </c>
      <c r="E239" s="19" t="s">
        <v>164</v>
      </c>
    </row>
    <row r="240">
      <c r="A240" s="19" t="s">
        <v>60</v>
      </c>
      <c r="B240" s="19" t="s">
        <v>147</v>
      </c>
      <c r="C240" s="19" t="s">
        <v>171</v>
      </c>
      <c r="D240" s="19">
        <v>1.0</v>
      </c>
      <c r="E240" s="19" t="s">
        <v>164</v>
      </c>
    </row>
    <row r="241">
      <c r="A241" s="19" t="s">
        <v>60</v>
      </c>
      <c r="B241" s="19" t="s">
        <v>102</v>
      </c>
      <c r="C241" s="19" t="s">
        <v>171</v>
      </c>
      <c r="D241" s="19">
        <v>1.0</v>
      </c>
      <c r="E241" s="19" t="s">
        <v>164</v>
      </c>
    </row>
    <row r="242">
      <c r="A242" s="19" t="s">
        <v>127</v>
      </c>
      <c r="B242" s="19" t="s">
        <v>57</v>
      </c>
      <c r="C242" s="19" t="s">
        <v>171</v>
      </c>
      <c r="D242" s="19">
        <v>1.0</v>
      </c>
      <c r="E242" s="19" t="s">
        <v>164</v>
      </c>
    </row>
    <row r="243">
      <c r="A243" s="19" t="s">
        <v>127</v>
      </c>
      <c r="B243" s="19" t="s">
        <v>131</v>
      </c>
      <c r="C243" s="19" t="s">
        <v>171</v>
      </c>
      <c r="D243" s="19">
        <v>1.0</v>
      </c>
      <c r="E243" s="19" t="s">
        <v>164</v>
      </c>
    </row>
    <row r="244">
      <c r="A244" s="19" t="s">
        <v>127</v>
      </c>
      <c r="B244" s="19" t="s">
        <v>43</v>
      </c>
      <c r="C244" s="19" t="s">
        <v>171</v>
      </c>
      <c r="D244" s="19">
        <v>1.0</v>
      </c>
      <c r="E244" s="19" t="s">
        <v>164</v>
      </c>
    </row>
    <row r="245">
      <c r="A245" s="19" t="s">
        <v>127</v>
      </c>
      <c r="B245" s="19" t="s">
        <v>115</v>
      </c>
      <c r="C245" s="19" t="s">
        <v>171</v>
      </c>
      <c r="D245" s="19">
        <v>1.0</v>
      </c>
      <c r="E245" s="19" t="s">
        <v>164</v>
      </c>
    </row>
    <row r="246">
      <c r="A246" s="19" t="s">
        <v>127</v>
      </c>
      <c r="B246" s="19" t="s">
        <v>85</v>
      </c>
      <c r="C246" s="19" t="s">
        <v>171</v>
      </c>
      <c r="D246" s="19">
        <v>1.0</v>
      </c>
      <c r="E246" s="19" t="s">
        <v>164</v>
      </c>
    </row>
    <row r="247">
      <c r="A247" s="19" t="s">
        <v>127</v>
      </c>
      <c r="B247" s="19" t="s">
        <v>38</v>
      </c>
      <c r="C247" s="19" t="s">
        <v>171</v>
      </c>
      <c r="D247" s="19">
        <v>1.0</v>
      </c>
      <c r="E247" s="19" t="s">
        <v>164</v>
      </c>
    </row>
    <row r="248">
      <c r="A248" s="19" t="s">
        <v>127</v>
      </c>
      <c r="B248" s="19" t="s">
        <v>19</v>
      </c>
      <c r="C248" s="19" t="s">
        <v>171</v>
      </c>
      <c r="D248" s="19">
        <v>1.0</v>
      </c>
      <c r="E248" s="19" t="s">
        <v>164</v>
      </c>
    </row>
    <row r="249">
      <c r="A249" s="19" t="s">
        <v>127</v>
      </c>
      <c r="B249" s="19" t="s">
        <v>32</v>
      </c>
      <c r="C249" s="19" t="s">
        <v>171</v>
      </c>
      <c r="D249" s="19">
        <v>1.0</v>
      </c>
      <c r="E249" s="19" t="s">
        <v>164</v>
      </c>
    </row>
    <row r="250">
      <c r="A250" s="19" t="s">
        <v>127</v>
      </c>
      <c r="B250" s="19" t="s">
        <v>136</v>
      </c>
      <c r="C250" s="19" t="s">
        <v>171</v>
      </c>
      <c r="D250" s="19">
        <v>1.0</v>
      </c>
      <c r="E250" s="19" t="s">
        <v>164</v>
      </c>
    </row>
    <row r="251">
      <c r="A251" s="19" t="s">
        <v>127</v>
      </c>
      <c r="B251" s="19" t="s">
        <v>70</v>
      </c>
      <c r="C251" s="19" t="s">
        <v>171</v>
      </c>
      <c r="D251" s="19">
        <v>1.0</v>
      </c>
      <c r="E251" s="19" t="s">
        <v>164</v>
      </c>
    </row>
    <row r="252">
      <c r="A252" s="19" t="s">
        <v>127</v>
      </c>
      <c r="B252" s="19" t="s">
        <v>137</v>
      </c>
      <c r="C252" s="19" t="s">
        <v>171</v>
      </c>
      <c r="D252" s="19">
        <v>1.0</v>
      </c>
      <c r="E252" s="19" t="s">
        <v>164</v>
      </c>
    </row>
    <row r="253">
      <c r="A253" s="19" t="s">
        <v>127</v>
      </c>
      <c r="B253" s="19" t="s">
        <v>42</v>
      </c>
      <c r="C253" s="19" t="s">
        <v>171</v>
      </c>
      <c r="D253" s="19">
        <v>1.0</v>
      </c>
      <c r="E253" s="19" t="s">
        <v>164</v>
      </c>
    </row>
    <row r="254">
      <c r="A254" s="19" t="s">
        <v>127</v>
      </c>
      <c r="B254" s="19" t="s">
        <v>28</v>
      </c>
      <c r="C254" s="19" t="s">
        <v>171</v>
      </c>
      <c r="D254" s="19">
        <v>1.0</v>
      </c>
      <c r="E254" s="19" t="s">
        <v>164</v>
      </c>
    </row>
    <row r="255">
      <c r="A255" s="19" t="s">
        <v>127</v>
      </c>
      <c r="B255" s="19" t="s">
        <v>33</v>
      </c>
      <c r="C255" s="19" t="s">
        <v>171</v>
      </c>
      <c r="D255" s="19">
        <v>1.0</v>
      </c>
      <c r="E255" s="19" t="s">
        <v>164</v>
      </c>
    </row>
    <row r="256">
      <c r="A256" s="19" t="s">
        <v>127</v>
      </c>
      <c r="B256" s="19" t="s">
        <v>46</v>
      </c>
      <c r="C256" s="19" t="s">
        <v>171</v>
      </c>
      <c r="D256" s="19">
        <v>1.0</v>
      </c>
      <c r="E256" s="19" t="s">
        <v>164</v>
      </c>
    </row>
    <row r="257">
      <c r="A257" s="19" t="s">
        <v>127</v>
      </c>
      <c r="B257" s="19" t="s">
        <v>51</v>
      </c>
      <c r="C257" s="19" t="s">
        <v>171</v>
      </c>
      <c r="D257" s="19">
        <v>1.0</v>
      </c>
      <c r="E257" s="19" t="s">
        <v>164</v>
      </c>
    </row>
    <row r="258">
      <c r="A258" s="19" t="s">
        <v>127</v>
      </c>
      <c r="B258" s="19" t="s">
        <v>83</v>
      </c>
      <c r="C258" s="19" t="s">
        <v>171</v>
      </c>
      <c r="D258" s="19">
        <v>1.0</v>
      </c>
      <c r="E258" s="19" t="s">
        <v>164</v>
      </c>
    </row>
    <row r="259">
      <c r="A259" s="19" t="s">
        <v>127</v>
      </c>
      <c r="B259" s="19" t="s">
        <v>148</v>
      </c>
      <c r="C259" s="19" t="s">
        <v>171</v>
      </c>
      <c r="D259" s="19">
        <v>1.0</v>
      </c>
      <c r="E259" s="19" t="s">
        <v>164</v>
      </c>
    </row>
    <row r="260">
      <c r="A260" s="19" t="s">
        <v>127</v>
      </c>
      <c r="B260" s="19" t="s">
        <v>149</v>
      </c>
      <c r="C260" s="19" t="s">
        <v>171</v>
      </c>
      <c r="D260" s="19">
        <v>1.0</v>
      </c>
      <c r="E260" s="19" t="s">
        <v>164</v>
      </c>
    </row>
    <row r="261">
      <c r="A261" s="19" t="s">
        <v>127</v>
      </c>
      <c r="B261" s="19" t="s">
        <v>15</v>
      </c>
      <c r="C261" s="19" t="s">
        <v>171</v>
      </c>
      <c r="D261" s="19">
        <v>1.0</v>
      </c>
      <c r="E261" s="19" t="s">
        <v>164</v>
      </c>
    </row>
    <row r="262">
      <c r="A262" s="19" t="s">
        <v>127</v>
      </c>
      <c r="B262" s="19" t="s">
        <v>48</v>
      </c>
      <c r="C262" s="19" t="s">
        <v>171</v>
      </c>
      <c r="D262" s="19">
        <v>1.0</v>
      </c>
      <c r="E262" s="19" t="s">
        <v>164</v>
      </c>
    </row>
    <row r="263">
      <c r="A263" s="19" t="s">
        <v>127</v>
      </c>
      <c r="B263" s="19" t="s">
        <v>61</v>
      </c>
      <c r="C263" s="19" t="s">
        <v>171</v>
      </c>
      <c r="D263" s="19">
        <v>1.0</v>
      </c>
      <c r="E263" s="19" t="s">
        <v>164</v>
      </c>
    </row>
    <row r="264">
      <c r="A264" s="19" t="s">
        <v>127</v>
      </c>
      <c r="B264" s="19" t="s">
        <v>63</v>
      </c>
      <c r="C264" s="19" t="s">
        <v>171</v>
      </c>
      <c r="D264" s="19">
        <v>1.0</v>
      </c>
      <c r="E264" s="19" t="s">
        <v>164</v>
      </c>
    </row>
    <row r="265">
      <c r="A265" s="19" t="s">
        <v>127</v>
      </c>
      <c r="B265" s="19" t="s">
        <v>93</v>
      </c>
      <c r="C265" s="19" t="s">
        <v>171</v>
      </c>
      <c r="D265" s="19">
        <v>1.0</v>
      </c>
      <c r="E265" s="19" t="s">
        <v>164</v>
      </c>
    </row>
    <row r="266">
      <c r="A266" s="19" t="s">
        <v>127</v>
      </c>
      <c r="B266" s="19" t="s">
        <v>96</v>
      </c>
      <c r="C266" s="19" t="s">
        <v>171</v>
      </c>
      <c r="D266" s="19">
        <v>1.0</v>
      </c>
      <c r="E266" s="19" t="s">
        <v>164</v>
      </c>
    </row>
    <row r="267">
      <c r="A267" s="19" t="s">
        <v>127</v>
      </c>
      <c r="B267" s="19" t="s">
        <v>112</v>
      </c>
      <c r="C267" s="19" t="s">
        <v>171</v>
      </c>
      <c r="D267" s="19">
        <v>1.0</v>
      </c>
      <c r="E267" s="19" t="s">
        <v>164</v>
      </c>
    </row>
    <row r="268">
      <c r="A268" s="19" t="s">
        <v>127</v>
      </c>
      <c r="B268" s="19" t="s">
        <v>114</v>
      </c>
      <c r="C268" s="19" t="s">
        <v>171</v>
      </c>
      <c r="D268" s="19">
        <v>1.0</v>
      </c>
      <c r="E268" s="19" t="s">
        <v>164</v>
      </c>
    </row>
    <row r="269">
      <c r="A269" s="19" t="s">
        <v>127</v>
      </c>
      <c r="B269" s="19" t="s">
        <v>142</v>
      </c>
      <c r="C269" s="19" t="s">
        <v>171</v>
      </c>
      <c r="D269" s="19">
        <v>1.0</v>
      </c>
      <c r="E269" s="19" t="s">
        <v>164</v>
      </c>
    </row>
    <row r="270">
      <c r="A270" s="19" t="s">
        <v>127</v>
      </c>
      <c r="B270" s="19" t="s">
        <v>64</v>
      </c>
      <c r="C270" s="19" t="s">
        <v>171</v>
      </c>
      <c r="D270" s="19">
        <v>1.0</v>
      </c>
      <c r="E270" s="19" t="s">
        <v>164</v>
      </c>
    </row>
    <row r="271">
      <c r="A271" s="19" t="s">
        <v>127</v>
      </c>
      <c r="B271" s="19" t="s">
        <v>80</v>
      </c>
      <c r="C271" s="19" t="s">
        <v>171</v>
      </c>
      <c r="D271" s="19">
        <v>1.0</v>
      </c>
      <c r="E271" s="19" t="s">
        <v>164</v>
      </c>
    </row>
    <row r="272">
      <c r="A272" s="19" t="s">
        <v>127</v>
      </c>
      <c r="B272" s="19" t="s">
        <v>67</v>
      </c>
      <c r="C272" s="19" t="s">
        <v>171</v>
      </c>
      <c r="D272" s="19">
        <v>1.0</v>
      </c>
      <c r="E272" s="19" t="s">
        <v>164</v>
      </c>
    </row>
    <row r="273">
      <c r="A273" s="19" t="s">
        <v>127</v>
      </c>
      <c r="B273" s="19" t="s">
        <v>92</v>
      </c>
      <c r="C273" s="19" t="s">
        <v>171</v>
      </c>
      <c r="D273" s="19">
        <v>1.0</v>
      </c>
      <c r="E273" s="19" t="s">
        <v>164</v>
      </c>
    </row>
    <row r="274">
      <c r="A274" s="19" t="s">
        <v>127</v>
      </c>
      <c r="B274" s="19" t="s">
        <v>76</v>
      </c>
      <c r="C274" s="19" t="s">
        <v>171</v>
      </c>
      <c r="D274" s="19">
        <v>1.0</v>
      </c>
      <c r="E274" s="19" t="s">
        <v>164</v>
      </c>
    </row>
    <row r="275">
      <c r="A275" s="19" t="s">
        <v>127</v>
      </c>
      <c r="B275" s="19" t="s">
        <v>128</v>
      </c>
      <c r="C275" s="19" t="s">
        <v>171</v>
      </c>
      <c r="D275" s="19">
        <v>1.0</v>
      </c>
      <c r="E275" s="19" t="s">
        <v>164</v>
      </c>
    </row>
    <row r="276">
      <c r="A276" s="19" t="s">
        <v>127</v>
      </c>
      <c r="B276" s="19" t="s">
        <v>21</v>
      </c>
      <c r="C276" s="19" t="s">
        <v>171</v>
      </c>
      <c r="D276" s="19">
        <v>1.0</v>
      </c>
      <c r="E276" s="19" t="s">
        <v>164</v>
      </c>
    </row>
    <row r="277">
      <c r="A277" s="19" t="s">
        <v>127</v>
      </c>
      <c r="B277" s="19" t="s">
        <v>144</v>
      </c>
      <c r="C277" s="19" t="s">
        <v>171</v>
      </c>
      <c r="D277" s="19">
        <v>1.0</v>
      </c>
      <c r="E277" s="19" t="s">
        <v>164</v>
      </c>
    </row>
    <row r="278">
      <c r="A278" s="19" t="s">
        <v>127</v>
      </c>
      <c r="B278" s="19" t="s">
        <v>37</v>
      </c>
      <c r="C278" s="19" t="s">
        <v>171</v>
      </c>
      <c r="D278" s="19">
        <v>1.0</v>
      </c>
      <c r="E278" s="19" t="s">
        <v>164</v>
      </c>
    </row>
    <row r="279">
      <c r="A279" s="19" t="s">
        <v>127</v>
      </c>
      <c r="B279" s="19" t="s">
        <v>82</v>
      </c>
      <c r="C279" s="19" t="s">
        <v>171</v>
      </c>
      <c r="D279" s="19">
        <v>1.0</v>
      </c>
      <c r="E279" s="19" t="s">
        <v>164</v>
      </c>
    </row>
    <row r="280">
      <c r="A280" s="19" t="s">
        <v>127</v>
      </c>
      <c r="B280" s="19" t="s">
        <v>73</v>
      </c>
      <c r="C280" s="19" t="s">
        <v>171</v>
      </c>
      <c r="D280" s="19">
        <v>1.0</v>
      </c>
      <c r="E280" s="19" t="s">
        <v>164</v>
      </c>
    </row>
    <row r="281">
      <c r="A281" s="19" t="s">
        <v>127</v>
      </c>
      <c r="B281" s="19" t="s">
        <v>50</v>
      </c>
      <c r="C281" s="19" t="s">
        <v>171</v>
      </c>
      <c r="D281" s="19">
        <v>1.0</v>
      </c>
      <c r="E281" s="19" t="s">
        <v>164</v>
      </c>
    </row>
    <row r="282">
      <c r="A282" s="19" t="s">
        <v>127</v>
      </c>
      <c r="B282" s="19" t="s">
        <v>72</v>
      </c>
      <c r="C282" s="19" t="s">
        <v>171</v>
      </c>
      <c r="D282" s="19">
        <v>1.0</v>
      </c>
      <c r="E282" s="19" t="s">
        <v>164</v>
      </c>
    </row>
    <row r="283">
      <c r="A283" s="19" t="s">
        <v>127</v>
      </c>
      <c r="B283" s="19" t="s">
        <v>75</v>
      </c>
      <c r="C283" s="19" t="s">
        <v>171</v>
      </c>
      <c r="D283" s="19">
        <v>1.0</v>
      </c>
      <c r="E283" s="19" t="s">
        <v>164</v>
      </c>
    </row>
    <row r="284">
      <c r="A284" s="19" t="s">
        <v>127</v>
      </c>
      <c r="B284" s="19" t="s">
        <v>104</v>
      </c>
      <c r="C284" s="19" t="s">
        <v>171</v>
      </c>
      <c r="D284" s="19">
        <v>1.0</v>
      </c>
      <c r="E284" s="19" t="s">
        <v>164</v>
      </c>
    </row>
    <row r="285">
      <c r="A285" s="19" t="s">
        <v>127</v>
      </c>
      <c r="B285" s="19" t="s">
        <v>55</v>
      </c>
      <c r="C285" s="19" t="s">
        <v>171</v>
      </c>
      <c r="D285" s="19">
        <v>1.0</v>
      </c>
      <c r="E285" s="19" t="s">
        <v>164</v>
      </c>
    </row>
    <row r="286">
      <c r="A286" s="19" t="s">
        <v>127</v>
      </c>
      <c r="B286" s="19" t="s">
        <v>125</v>
      </c>
      <c r="C286" s="19" t="s">
        <v>171</v>
      </c>
      <c r="D286" s="19">
        <v>1.0</v>
      </c>
      <c r="E286" s="19" t="s">
        <v>164</v>
      </c>
    </row>
    <row r="287">
      <c r="A287" s="19" t="s">
        <v>127</v>
      </c>
      <c r="B287" s="19" t="s">
        <v>81</v>
      </c>
      <c r="C287" s="19" t="s">
        <v>171</v>
      </c>
      <c r="D287" s="19">
        <v>1.0</v>
      </c>
      <c r="E287" s="19" t="s">
        <v>164</v>
      </c>
    </row>
    <row r="288">
      <c r="A288" s="19" t="s">
        <v>127</v>
      </c>
      <c r="B288" s="19" t="s">
        <v>106</v>
      </c>
      <c r="C288" s="19" t="s">
        <v>171</v>
      </c>
      <c r="D288" s="19">
        <v>1.0</v>
      </c>
      <c r="E288" s="19" t="s">
        <v>164</v>
      </c>
    </row>
    <row r="289">
      <c r="A289" s="19" t="s">
        <v>127</v>
      </c>
      <c r="B289" s="19" t="s">
        <v>86</v>
      </c>
      <c r="C289" s="19" t="s">
        <v>171</v>
      </c>
      <c r="D289" s="19">
        <v>1.0</v>
      </c>
      <c r="E289" s="19" t="s">
        <v>164</v>
      </c>
    </row>
    <row r="290">
      <c r="A290" s="19" t="s">
        <v>127</v>
      </c>
      <c r="B290" s="19" t="s">
        <v>90</v>
      </c>
      <c r="C290" s="19" t="s">
        <v>171</v>
      </c>
      <c r="D290" s="19">
        <v>1.0</v>
      </c>
      <c r="E290" s="19" t="s">
        <v>164</v>
      </c>
    </row>
    <row r="291">
      <c r="A291" s="19" t="s">
        <v>127</v>
      </c>
      <c r="B291" s="19" t="s">
        <v>135</v>
      </c>
      <c r="C291" s="19" t="s">
        <v>171</v>
      </c>
      <c r="D291" s="19">
        <v>1.0</v>
      </c>
      <c r="E291" s="19" t="s">
        <v>164</v>
      </c>
    </row>
    <row r="292">
      <c r="A292" s="19" t="s">
        <v>127</v>
      </c>
      <c r="B292" s="19" t="s">
        <v>113</v>
      </c>
      <c r="C292" s="19" t="s">
        <v>171</v>
      </c>
      <c r="D292" s="19">
        <v>1.0</v>
      </c>
      <c r="E292" s="19" t="s">
        <v>164</v>
      </c>
    </row>
    <row r="293">
      <c r="A293" s="19" t="s">
        <v>127</v>
      </c>
      <c r="B293" s="19" t="s">
        <v>69</v>
      </c>
      <c r="C293" s="19" t="s">
        <v>171</v>
      </c>
      <c r="D293" s="19">
        <v>1.0</v>
      </c>
      <c r="E293" s="19" t="s">
        <v>164</v>
      </c>
    </row>
    <row r="294">
      <c r="A294" s="19" t="s">
        <v>127</v>
      </c>
      <c r="B294" s="19" t="s">
        <v>143</v>
      </c>
      <c r="C294" s="19" t="s">
        <v>171</v>
      </c>
      <c r="D294" s="19">
        <v>1.0</v>
      </c>
      <c r="E294" s="19" t="s">
        <v>164</v>
      </c>
    </row>
    <row r="295">
      <c r="A295" s="19" t="s">
        <v>127</v>
      </c>
      <c r="B295" s="19" t="s">
        <v>111</v>
      </c>
      <c r="C295" s="19" t="s">
        <v>171</v>
      </c>
      <c r="D295" s="19">
        <v>1.0</v>
      </c>
      <c r="E295" s="19" t="s">
        <v>164</v>
      </c>
    </row>
    <row r="296">
      <c r="A296" s="19" t="s">
        <v>127</v>
      </c>
      <c r="B296" s="19" t="s">
        <v>130</v>
      </c>
      <c r="C296" s="19" t="s">
        <v>171</v>
      </c>
      <c r="D296" s="19">
        <v>1.0</v>
      </c>
      <c r="E296" s="19" t="s">
        <v>164</v>
      </c>
    </row>
    <row r="297">
      <c r="A297" s="19" t="s">
        <v>127</v>
      </c>
      <c r="B297" s="19" t="s">
        <v>47</v>
      </c>
      <c r="C297" s="19" t="s">
        <v>171</v>
      </c>
      <c r="D297" s="19">
        <v>1.0</v>
      </c>
      <c r="E297" s="19" t="s">
        <v>164</v>
      </c>
    </row>
    <row r="298">
      <c r="A298" s="19" t="s">
        <v>127</v>
      </c>
      <c r="B298" s="19" t="s">
        <v>17</v>
      </c>
      <c r="C298" s="19" t="s">
        <v>171</v>
      </c>
      <c r="D298" s="19">
        <v>1.0</v>
      </c>
      <c r="E298" s="19" t="s">
        <v>164</v>
      </c>
    </row>
    <row r="299">
      <c r="A299" s="19" t="s">
        <v>127</v>
      </c>
      <c r="B299" s="19" t="s">
        <v>22</v>
      </c>
      <c r="C299" s="19" t="s">
        <v>171</v>
      </c>
      <c r="D299" s="19">
        <v>1.0</v>
      </c>
      <c r="E299" s="19" t="s">
        <v>164</v>
      </c>
    </row>
    <row r="300">
      <c r="A300" s="19" t="s">
        <v>127</v>
      </c>
      <c r="B300" s="19" t="s">
        <v>62</v>
      </c>
      <c r="C300" s="19" t="s">
        <v>171</v>
      </c>
      <c r="D300" s="19">
        <v>1.0</v>
      </c>
      <c r="E300" s="19" t="s">
        <v>164</v>
      </c>
    </row>
    <row r="301">
      <c r="A301" s="19" t="s">
        <v>127</v>
      </c>
      <c r="B301" s="19" t="s">
        <v>66</v>
      </c>
      <c r="C301" s="19" t="s">
        <v>171</v>
      </c>
      <c r="D301" s="19">
        <v>1.0</v>
      </c>
      <c r="E301" s="19" t="s">
        <v>164</v>
      </c>
    </row>
    <row r="302">
      <c r="A302" s="19" t="s">
        <v>127</v>
      </c>
      <c r="B302" s="19" t="s">
        <v>78</v>
      </c>
      <c r="C302" s="19" t="s">
        <v>171</v>
      </c>
      <c r="D302" s="19">
        <v>1.0</v>
      </c>
      <c r="E302" s="19" t="s">
        <v>164</v>
      </c>
    </row>
    <row r="303">
      <c r="A303" s="19" t="s">
        <v>127</v>
      </c>
      <c r="B303" s="19" t="s">
        <v>91</v>
      </c>
      <c r="C303" s="19" t="s">
        <v>171</v>
      </c>
      <c r="D303" s="19">
        <v>1.0</v>
      </c>
      <c r="E303" s="19" t="s">
        <v>164</v>
      </c>
    </row>
    <row r="304">
      <c r="A304" s="19" t="s">
        <v>127</v>
      </c>
      <c r="B304" s="19" t="s">
        <v>110</v>
      </c>
      <c r="C304" s="19" t="s">
        <v>171</v>
      </c>
      <c r="D304" s="19">
        <v>1.0</v>
      </c>
      <c r="E304" s="19" t="s">
        <v>164</v>
      </c>
    </row>
    <row r="305">
      <c r="A305" s="19" t="s">
        <v>127</v>
      </c>
      <c r="B305" s="19" t="s">
        <v>87</v>
      </c>
      <c r="C305" s="19" t="s">
        <v>171</v>
      </c>
      <c r="D305" s="19">
        <v>1.0</v>
      </c>
      <c r="E305" s="19" t="s">
        <v>164</v>
      </c>
    </row>
    <row r="306">
      <c r="A306" s="19" t="s">
        <v>127</v>
      </c>
      <c r="B306" s="19" t="s">
        <v>41</v>
      </c>
      <c r="C306" s="19" t="s">
        <v>171</v>
      </c>
      <c r="D306" s="19">
        <v>1.0</v>
      </c>
      <c r="E306" s="19" t="s">
        <v>164</v>
      </c>
    </row>
    <row r="307">
      <c r="A307" s="19" t="s">
        <v>127</v>
      </c>
      <c r="B307" s="19" t="s">
        <v>97</v>
      </c>
      <c r="C307" s="19" t="s">
        <v>171</v>
      </c>
      <c r="D307" s="19">
        <v>1.0</v>
      </c>
      <c r="E307" s="19" t="s">
        <v>164</v>
      </c>
    </row>
    <row r="308">
      <c r="A308" s="19" t="s">
        <v>127</v>
      </c>
      <c r="B308" s="19" t="s">
        <v>77</v>
      </c>
      <c r="C308" s="19" t="s">
        <v>171</v>
      </c>
      <c r="D308" s="19">
        <v>1.0</v>
      </c>
      <c r="E308" s="19" t="s">
        <v>164</v>
      </c>
    </row>
    <row r="309">
      <c r="A309" s="19" t="s">
        <v>127</v>
      </c>
      <c r="B309" s="19" t="s">
        <v>120</v>
      </c>
      <c r="C309" s="19" t="s">
        <v>171</v>
      </c>
      <c r="D309" s="19">
        <v>1.0</v>
      </c>
      <c r="E309" s="19" t="s">
        <v>164</v>
      </c>
    </row>
    <row r="310">
      <c r="A310" s="19" t="s">
        <v>127</v>
      </c>
      <c r="B310" s="19" t="s">
        <v>116</v>
      </c>
      <c r="C310" s="19" t="s">
        <v>171</v>
      </c>
      <c r="D310" s="19">
        <v>1.0</v>
      </c>
      <c r="E310" s="19" t="s">
        <v>164</v>
      </c>
    </row>
    <row r="311">
      <c r="A311" s="19" t="s">
        <v>127</v>
      </c>
      <c r="B311" s="19" t="s">
        <v>31</v>
      </c>
      <c r="C311" s="19" t="s">
        <v>171</v>
      </c>
      <c r="D311" s="19">
        <v>1.0</v>
      </c>
      <c r="E311" s="19" t="s">
        <v>164</v>
      </c>
    </row>
    <row r="312">
      <c r="A312" s="19" t="s">
        <v>127</v>
      </c>
      <c r="B312" s="19" t="s">
        <v>45</v>
      </c>
      <c r="C312" s="19" t="s">
        <v>171</v>
      </c>
      <c r="D312" s="19">
        <v>1.0</v>
      </c>
      <c r="E312" s="19" t="s">
        <v>164</v>
      </c>
    </row>
    <row r="313">
      <c r="A313" s="19" t="s">
        <v>127</v>
      </c>
      <c r="B313" s="19" t="s">
        <v>94</v>
      </c>
      <c r="C313" s="19" t="s">
        <v>171</v>
      </c>
      <c r="D313" s="19">
        <v>1.0</v>
      </c>
      <c r="E313" s="19" t="s">
        <v>164</v>
      </c>
    </row>
    <row r="314">
      <c r="A314" s="19" t="s">
        <v>127</v>
      </c>
      <c r="B314" s="19" t="s">
        <v>27</v>
      </c>
      <c r="C314" s="19" t="s">
        <v>171</v>
      </c>
      <c r="D314" s="19">
        <v>1.0</v>
      </c>
      <c r="E314" s="19" t="s">
        <v>164</v>
      </c>
    </row>
    <row r="315">
      <c r="A315" s="19" t="s">
        <v>127</v>
      </c>
      <c r="B315" s="19" t="s">
        <v>105</v>
      </c>
      <c r="C315" s="19" t="s">
        <v>171</v>
      </c>
      <c r="D315" s="19">
        <v>1.0</v>
      </c>
      <c r="E315" s="19" t="s">
        <v>164</v>
      </c>
    </row>
    <row r="316">
      <c r="A316" s="19" t="s">
        <v>127</v>
      </c>
      <c r="B316" s="19" t="s">
        <v>52</v>
      </c>
      <c r="C316" s="19" t="s">
        <v>171</v>
      </c>
      <c r="D316" s="19">
        <v>1.0</v>
      </c>
      <c r="E316" s="19" t="s">
        <v>164</v>
      </c>
    </row>
    <row r="317">
      <c r="A317" s="19" t="s">
        <v>127</v>
      </c>
      <c r="B317" s="19" t="s">
        <v>58</v>
      </c>
      <c r="C317" s="19" t="s">
        <v>171</v>
      </c>
      <c r="D317" s="19">
        <v>1.0</v>
      </c>
      <c r="E317" s="19" t="s">
        <v>164</v>
      </c>
    </row>
    <row r="318">
      <c r="A318" s="19" t="s">
        <v>127</v>
      </c>
      <c r="B318" s="19" t="s">
        <v>65</v>
      </c>
      <c r="C318" s="19" t="s">
        <v>171</v>
      </c>
      <c r="D318" s="19">
        <v>1.0</v>
      </c>
      <c r="E318" s="19" t="s">
        <v>164</v>
      </c>
    </row>
    <row r="319">
      <c r="A319" s="19" t="s">
        <v>127</v>
      </c>
      <c r="B319" s="19" t="s">
        <v>59</v>
      </c>
      <c r="C319" s="19" t="s">
        <v>171</v>
      </c>
      <c r="D319" s="19">
        <v>1.0</v>
      </c>
      <c r="E319" s="19" t="s">
        <v>164</v>
      </c>
    </row>
    <row r="320">
      <c r="A320" s="19" t="s">
        <v>127</v>
      </c>
      <c r="B320" s="19" t="s">
        <v>71</v>
      </c>
      <c r="C320" s="19" t="s">
        <v>171</v>
      </c>
      <c r="D320" s="19">
        <v>1.0</v>
      </c>
      <c r="E320" s="19" t="s">
        <v>164</v>
      </c>
    </row>
    <row r="321">
      <c r="A321" s="19" t="s">
        <v>127</v>
      </c>
      <c r="B321" s="19" t="s">
        <v>119</v>
      </c>
      <c r="C321" s="19" t="s">
        <v>171</v>
      </c>
      <c r="D321" s="19">
        <v>1.0</v>
      </c>
      <c r="E321" s="19" t="s">
        <v>164</v>
      </c>
    </row>
    <row r="322">
      <c r="A322" s="19" t="s">
        <v>127</v>
      </c>
      <c r="B322" s="19" t="s">
        <v>122</v>
      </c>
      <c r="C322" s="19" t="s">
        <v>171</v>
      </c>
      <c r="D322" s="19">
        <v>1.0</v>
      </c>
      <c r="E322" s="19" t="s">
        <v>164</v>
      </c>
    </row>
    <row r="323">
      <c r="A323" s="19" t="s">
        <v>127</v>
      </c>
      <c r="B323" s="19" t="s">
        <v>36</v>
      </c>
      <c r="C323" s="19" t="s">
        <v>171</v>
      </c>
      <c r="D323" s="19">
        <v>1.0</v>
      </c>
      <c r="E323" s="19" t="s">
        <v>164</v>
      </c>
    </row>
    <row r="324">
      <c r="A324" s="19" t="s">
        <v>127</v>
      </c>
      <c r="B324" s="19" t="s">
        <v>40</v>
      </c>
      <c r="C324" s="19" t="s">
        <v>171</v>
      </c>
      <c r="D324" s="19">
        <v>1.0</v>
      </c>
      <c r="E324" s="19" t="s">
        <v>164</v>
      </c>
    </row>
    <row r="325">
      <c r="A325" s="19" t="s">
        <v>127</v>
      </c>
      <c r="B325" s="19" t="s">
        <v>84</v>
      </c>
      <c r="C325" s="19" t="s">
        <v>171</v>
      </c>
      <c r="D325" s="19">
        <v>1.0</v>
      </c>
      <c r="E325" s="19" t="s">
        <v>164</v>
      </c>
    </row>
    <row r="326">
      <c r="A326" s="19" t="s">
        <v>127</v>
      </c>
      <c r="B326" s="19" t="s">
        <v>98</v>
      </c>
      <c r="C326" s="19" t="s">
        <v>171</v>
      </c>
      <c r="D326" s="19">
        <v>1.0</v>
      </c>
      <c r="E326" s="19" t="s">
        <v>164</v>
      </c>
    </row>
    <row r="327">
      <c r="A327" s="19" t="s">
        <v>127</v>
      </c>
      <c r="B327" s="19" t="s">
        <v>99</v>
      </c>
      <c r="C327" s="19" t="s">
        <v>171</v>
      </c>
      <c r="D327" s="19">
        <v>1.0</v>
      </c>
      <c r="E327" s="19" t="s">
        <v>164</v>
      </c>
    </row>
    <row r="328">
      <c r="A328" s="19" t="s">
        <v>127</v>
      </c>
      <c r="B328" s="19" t="s">
        <v>109</v>
      </c>
      <c r="C328" s="19" t="s">
        <v>171</v>
      </c>
      <c r="D328" s="19">
        <v>1.0</v>
      </c>
      <c r="E328" s="19" t="s">
        <v>164</v>
      </c>
    </row>
    <row r="329">
      <c r="A329" s="19" t="s">
        <v>127</v>
      </c>
      <c r="B329" s="19" t="s">
        <v>124</v>
      </c>
      <c r="C329" s="19" t="s">
        <v>171</v>
      </c>
      <c r="D329" s="19">
        <v>1.0</v>
      </c>
      <c r="E329" s="19" t="s">
        <v>164</v>
      </c>
    </row>
    <row r="330">
      <c r="A330" s="19" t="s">
        <v>127</v>
      </c>
      <c r="B330" s="19" t="s">
        <v>145</v>
      </c>
      <c r="C330" s="19" t="s">
        <v>171</v>
      </c>
      <c r="D330" s="19">
        <v>1.0</v>
      </c>
      <c r="E330" s="19" t="s">
        <v>164</v>
      </c>
    </row>
    <row r="331">
      <c r="A331" s="19" t="s">
        <v>127</v>
      </c>
      <c r="B331" s="19" t="s">
        <v>147</v>
      </c>
      <c r="C331" s="19" t="s">
        <v>171</v>
      </c>
      <c r="D331" s="19">
        <v>1.0</v>
      </c>
      <c r="E331" s="19" t="s">
        <v>164</v>
      </c>
    </row>
    <row r="332">
      <c r="A332" s="19" t="s">
        <v>127</v>
      </c>
      <c r="B332" s="19" t="s">
        <v>102</v>
      </c>
      <c r="C332" s="19" t="s">
        <v>171</v>
      </c>
      <c r="D332" s="19">
        <v>1.0</v>
      </c>
      <c r="E332" s="19" t="s">
        <v>164</v>
      </c>
    </row>
    <row r="333">
      <c r="A333" s="19" t="s">
        <v>57</v>
      </c>
      <c r="B333" s="19" t="s">
        <v>131</v>
      </c>
      <c r="C333" s="19" t="s">
        <v>171</v>
      </c>
      <c r="D333" s="19">
        <v>1.0</v>
      </c>
      <c r="E333" s="19" t="s">
        <v>164</v>
      </c>
    </row>
    <row r="334">
      <c r="A334" s="19" t="s">
        <v>57</v>
      </c>
      <c r="B334" s="19" t="s">
        <v>43</v>
      </c>
      <c r="C334" s="19" t="s">
        <v>171</v>
      </c>
      <c r="D334" s="19">
        <v>1.0</v>
      </c>
      <c r="E334" s="19" t="s">
        <v>164</v>
      </c>
    </row>
    <row r="335">
      <c r="A335" s="19" t="s">
        <v>57</v>
      </c>
      <c r="B335" s="19" t="s">
        <v>115</v>
      </c>
      <c r="C335" s="19" t="s">
        <v>171</v>
      </c>
      <c r="D335" s="19">
        <v>1.0</v>
      </c>
      <c r="E335" s="19" t="s">
        <v>164</v>
      </c>
    </row>
    <row r="336">
      <c r="A336" s="19" t="s">
        <v>57</v>
      </c>
      <c r="B336" s="19" t="s">
        <v>85</v>
      </c>
      <c r="C336" s="19" t="s">
        <v>171</v>
      </c>
      <c r="D336" s="19">
        <v>1.0</v>
      </c>
      <c r="E336" s="19" t="s">
        <v>164</v>
      </c>
    </row>
    <row r="337">
      <c r="A337" s="19" t="s">
        <v>57</v>
      </c>
      <c r="B337" s="19" t="s">
        <v>38</v>
      </c>
      <c r="C337" s="19" t="s">
        <v>171</v>
      </c>
      <c r="D337" s="19">
        <v>1.0</v>
      </c>
      <c r="E337" s="19" t="s">
        <v>164</v>
      </c>
    </row>
    <row r="338">
      <c r="A338" s="19" t="s">
        <v>57</v>
      </c>
      <c r="B338" s="19" t="s">
        <v>19</v>
      </c>
      <c r="C338" s="19" t="s">
        <v>171</v>
      </c>
      <c r="D338" s="19">
        <v>1.0</v>
      </c>
      <c r="E338" s="19" t="s">
        <v>164</v>
      </c>
    </row>
    <row r="339">
      <c r="A339" s="19" t="s">
        <v>57</v>
      </c>
      <c r="B339" s="19" t="s">
        <v>32</v>
      </c>
      <c r="C339" s="19" t="s">
        <v>171</v>
      </c>
      <c r="D339" s="19">
        <v>1.0</v>
      </c>
      <c r="E339" s="19" t="s">
        <v>164</v>
      </c>
    </row>
    <row r="340">
      <c r="A340" s="19" t="s">
        <v>57</v>
      </c>
      <c r="B340" s="19" t="s">
        <v>136</v>
      </c>
      <c r="C340" s="19" t="s">
        <v>171</v>
      </c>
      <c r="D340" s="19">
        <v>1.0</v>
      </c>
      <c r="E340" s="19" t="s">
        <v>164</v>
      </c>
    </row>
    <row r="341">
      <c r="A341" s="19" t="s">
        <v>57</v>
      </c>
      <c r="B341" s="19" t="s">
        <v>70</v>
      </c>
      <c r="C341" s="19" t="s">
        <v>171</v>
      </c>
      <c r="D341" s="19">
        <v>1.0</v>
      </c>
      <c r="E341" s="19" t="s">
        <v>164</v>
      </c>
    </row>
    <row r="342">
      <c r="A342" s="19" t="s">
        <v>57</v>
      </c>
      <c r="B342" s="19" t="s">
        <v>137</v>
      </c>
      <c r="C342" s="19" t="s">
        <v>171</v>
      </c>
      <c r="D342" s="19">
        <v>1.0</v>
      </c>
      <c r="E342" s="19" t="s">
        <v>164</v>
      </c>
    </row>
    <row r="343">
      <c r="A343" s="19" t="s">
        <v>57</v>
      </c>
      <c r="B343" s="19" t="s">
        <v>42</v>
      </c>
      <c r="C343" s="19" t="s">
        <v>171</v>
      </c>
      <c r="D343" s="19">
        <v>1.0</v>
      </c>
      <c r="E343" s="19" t="s">
        <v>164</v>
      </c>
    </row>
    <row r="344">
      <c r="A344" s="19" t="s">
        <v>57</v>
      </c>
      <c r="B344" s="19" t="s">
        <v>28</v>
      </c>
      <c r="C344" s="19" t="s">
        <v>171</v>
      </c>
      <c r="D344" s="19">
        <v>1.0</v>
      </c>
      <c r="E344" s="19" t="s">
        <v>164</v>
      </c>
    </row>
    <row r="345">
      <c r="A345" s="19" t="s">
        <v>57</v>
      </c>
      <c r="B345" s="19" t="s">
        <v>33</v>
      </c>
      <c r="C345" s="19" t="s">
        <v>171</v>
      </c>
      <c r="D345" s="19">
        <v>1.0</v>
      </c>
      <c r="E345" s="19" t="s">
        <v>164</v>
      </c>
    </row>
    <row r="346">
      <c r="A346" s="19" t="s">
        <v>57</v>
      </c>
      <c r="B346" s="19" t="s">
        <v>46</v>
      </c>
      <c r="C346" s="19" t="s">
        <v>171</v>
      </c>
      <c r="D346" s="19">
        <v>1.0</v>
      </c>
      <c r="E346" s="19" t="s">
        <v>164</v>
      </c>
    </row>
    <row r="347">
      <c r="A347" s="19" t="s">
        <v>57</v>
      </c>
      <c r="B347" s="19" t="s">
        <v>51</v>
      </c>
      <c r="C347" s="19" t="s">
        <v>171</v>
      </c>
      <c r="D347" s="19">
        <v>1.0</v>
      </c>
      <c r="E347" s="19" t="s">
        <v>164</v>
      </c>
    </row>
    <row r="348">
      <c r="A348" s="19" t="s">
        <v>57</v>
      </c>
      <c r="B348" s="19" t="s">
        <v>83</v>
      </c>
      <c r="C348" s="19" t="s">
        <v>171</v>
      </c>
      <c r="D348" s="19">
        <v>1.0</v>
      </c>
      <c r="E348" s="19" t="s">
        <v>164</v>
      </c>
    </row>
    <row r="349">
      <c r="A349" s="19" t="s">
        <v>57</v>
      </c>
      <c r="B349" s="19" t="s">
        <v>148</v>
      </c>
      <c r="C349" s="19" t="s">
        <v>171</v>
      </c>
      <c r="D349" s="19">
        <v>1.0</v>
      </c>
      <c r="E349" s="19" t="s">
        <v>164</v>
      </c>
    </row>
    <row r="350">
      <c r="A350" s="19" t="s">
        <v>57</v>
      </c>
      <c r="B350" s="19" t="s">
        <v>149</v>
      </c>
      <c r="C350" s="19" t="s">
        <v>171</v>
      </c>
      <c r="D350" s="19">
        <v>1.0</v>
      </c>
      <c r="E350" s="19" t="s">
        <v>164</v>
      </c>
    </row>
    <row r="351">
      <c r="A351" s="19" t="s">
        <v>57</v>
      </c>
      <c r="B351" s="19" t="s">
        <v>15</v>
      </c>
      <c r="C351" s="19" t="s">
        <v>171</v>
      </c>
      <c r="D351" s="19">
        <v>1.0</v>
      </c>
      <c r="E351" s="19" t="s">
        <v>164</v>
      </c>
    </row>
    <row r="352">
      <c r="A352" s="19" t="s">
        <v>57</v>
      </c>
      <c r="B352" s="19" t="s">
        <v>48</v>
      </c>
      <c r="C352" s="19" t="s">
        <v>171</v>
      </c>
      <c r="D352" s="19">
        <v>1.0</v>
      </c>
      <c r="E352" s="19" t="s">
        <v>164</v>
      </c>
    </row>
    <row r="353">
      <c r="A353" s="19" t="s">
        <v>57</v>
      </c>
      <c r="B353" s="19" t="s">
        <v>61</v>
      </c>
      <c r="C353" s="19" t="s">
        <v>171</v>
      </c>
      <c r="D353" s="19">
        <v>1.0</v>
      </c>
      <c r="E353" s="19" t="s">
        <v>164</v>
      </c>
    </row>
    <row r="354">
      <c r="A354" s="19" t="s">
        <v>57</v>
      </c>
      <c r="B354" s="19" t="s">
        <v>63</v>
      </c>
      <c r="C354" s="19" t="s">
        <v>171</v>
      </c>
      <c r="D354" s="19">
        <v>1.0</v>
      </c>
      <c r="E354" s="19" t="s">
        <v>164</v>
      </c>
    </row>
    <row r="355">
      <c r="A355" s="19" t="s">
        <v>57</v>
      </c>
      <c r="B355" s="19" t="s">
        <v>93</v>
      </c>
      <c r="C355" s="19" t="s">
        <v>171</v>
      </c>
      <c r="D355" s="19">
        <v>1.0</v>
      </c>
      <c r="E355" s="19" t="s">
        <v>164</v>
      </c>
    </row>
    <row r="356">
      <c r="A356" s="19" t="s">
        <v>57</v>
      </c>
      <c r="B356" s="19" t="s">
        <v>96</v>
      </c>
      <c r="C356" s="19" t="s">
        <v>171</v>
      </c>
      <c r="D356" s="19">
        <v>1.0</v>
      </c>
      <c r="E356" s="19" t="s">
        <v>164</v>
      </c>
    </row>
    <row r="357">
      <c r="A357" s="19" t="s">
        <v>57</v>
      </c>
      <c r="B357" s="19" t="s">
        <v>112</v>
      </c>
      <c r="C357" s="19" t="s">
        <v>171</v>
      </c>
      <c r="D357" s="19">
        <v>1.0</v>
      </c>
      <c r="E357" s="19" t="s">
        <v>164</v>
      </c>
    </row>
    <row r="358">
      <c r="A358" s="19" t="s">
        <v>57</v>
      </c>
      <c r="B358" s="19" t="s">
        <v>114</v>
      </c>
      <c r="C358" s="19" t="s">
        <v>171</v>
      </c>
      <c r="D358" s="19">
        <v>1.0</v>
      </c>
      <c r="E358" s="19" t="s">
        <v>164</v>
      </c>
    </row>
    <row r="359">
      <c r="A359" s="19" t="s">
        <v>57</v>
      </c>
      <c r="B359" s="19" t="s">
        <v>142</v>
      </c>
      <c r="C359" s="19" t="s">
        <v>171</v>
      </c>
      <c r="D359" s="19">
        <v>1.0</v>
      </c>
      <c r="E359" s="19" t="s">
        <v>164</v>
      </c>
    </row>
    <row r="360">
      <c r="A360" s="19" t="s">
        <v>57</v>
      </c>
      <c r="B360" s="19" t="s">
        <v>64</v>
      </c>
      <c r="C360" s="19" t="s">
        <v>171</v>
      </c>
      <c r="D360" s="19">
        <v>1.0</v>
      </c>
      <c r="E360" s="19" t="s">
        <v>164</v>
      </c>
    </row>
    <row r="361">
      <c r="A361" s="19" t="s">
        <v>57</v>
      </c>
      <c r="B361" s="19" t="s">
        <v>80</v>
      </c>
      <c r="C361" s="19" t="s">
        <v>171</v>
      </c>
      <c r="D361" s="19">
        <v>1.0</v>
      </c>
      <c r="E361" s="19" t="s">
        <v>164</v>
      </c>
    </row>
    <row r="362">
      <c r="A362" s="19" t="s">
        <v>57</v>
      </c>
      <c r="B362" s="19" t="s">
        <v>67</v>
      </c>
      <c r="C362" s="19" t="s">
        <v>171</v>
      </c>
      <c r="D362" s="19">
        <v>1.0</v>
      </c>
      <c r="E362" s="19" t="s">
        <v>164</v>
      </c>
    </row>
    <row r="363">
      <c r="A363" s="19" t="s">
        <v>57</v>
      </c>
      <c r="B363" s="19" t="s">
        <v>92</v>
      </c>
      <c r="C363" s="19" t="s">
        <v>171</v>
      </c>
      <c r="D363" s="19">
        <v>1.0</v>
      </c>
      <c r="E363" s="19" t="s">
        <v>164</v>
      </c>
    </row>
    <row r="364">
      <c r="A364" s="19" t="s">
        <v>57</v>
      </c>
      <c r="B364" s="19" t="s">
        <v>76</v>
      </c>
      <c r="C364" s="19" t="s">
        <v>171</v>
      </c>
      <c r="D364" s="19">
        <v>1.0</v>
      </c>
      <c r="E364" s="19" t="s">
        <v>164</v>
      </c>
    </row>
    <row r="365">
      <c r="A365" s="19" t="s">
        <v>57</v>
      </c>
      <c r="B365" s="19" t="s">
        <v>128</v>
      </c>
      <c r="C365" s="19" t="s">
        <v>171</v>
      </c>
      <c r="D365" s="19">
        <v>1.0</v>
      </c>
      <c r="E365" s="19" t="s">
        <v>164</v>
      </c>
    </row>
    <row r="366">
      <c r="A366" s="19" t="s">
        <v>57</v>
      </c>
      <c r="B366" s="19" t="s">
        <v>21</v>
      </c>
      <c r="C366" s="19" t="s">
        <v>171</v>
      </c>
      <c r="D366" s="19">
        <v>1.0</v>
      </c>
      <c r="E366" s="19" t="s">
        <v>164</v>
      </c>
    </row>
    <row r="367">
      <c r="A367" s="19" t="s">
        <v>57</v>
      </c>
      <c r="B367" s="19" t="s">
        <v>144</v>
      </c>
      <c r="C367" s="19" t="s">
        <v>171</v>
      </c>
      <c r="D367" s="19">
        <v>1.0</v>
      </c>
      <c r="E367" s="19" t="s">
        <v>164</v>
      </c>
    </row>
    <row r="368">
      <c r="A368" s="19" t="s">
        <v>57</v>
      </c>
      <c r="B368" s="19" t="s">
        <v>37</v>
      </c>
      <c r="C368" s="19" t="s">
        <v>171</v>
      </c>
      <c r="D368" s="19">
        <v>1.0</v>
      </c>
      <c r="E368" s="19" t="s">
        <v>164</v>
      </c>
    </row>
    <row r="369">
      <c r="A369" s="19" t="s">
        <v>57</v>
      </c>
      <c r="B369" s="19" t="s">
        <v>82</v>
      </c>
      <c r="C369" s="19" t="s">
        <v>171</v>
      </c>
      <c r="D369" s="19">
        <v>1.0</v>
      </c>
      <c r="E369" s="19" t="s">
        <v>164</v>
      </c>
    </row>
    <row r="370">
      <c r="A370" s="19" t="s">
        <v>57</v>
      </c>
      <c r="B370" s="19" t="s">
        <v>73</v>
      </c>
      <c r="C370" s="19" t="s">
        <v>171</v>
      </c>
      <c r="D370" s="19">
        <v>1.0</v>
      </c>
      <c r="E370" s="19" t="s">
        <v>164</v>
      </c>
    </row>
    <row r="371">
      <c r="A371" s="19" t="s">
        <v>57</v>
      </c>
      <c r="B371" s="19" t="s">
        <v>50</v>
      </c>
      <c r="C371" s="19" t="s">
        <v>171</v>
      </c>
      <c r="D371" s="19">
        <v>1.0</v>
      </c>
      <c r="E371" s="19" t="s">
        <v>164</v>
      </c>
    </row>
    <row r="372">
      <c r="A372" s="19" t="s">
        <v>57</v>
      </c>
      <c r="B372" s="19" t="s">
        <v>72</v>
      </c>
      <c r="C372" s="19" t="s">
        <v>171</v>
      </c>
      <c r="D372" s="19">
        <v>1.0</v>
      </c>
      <c r="E372" s="19" t="s">
        <v>164</v>
      </c>
    </row>
    <row r="373">
      <c r="A373" s="19" t="s">
        <v>57</v>
      </c>
      <c r="B373" s="19" t="s">
        <v>75</v>
      </c>
      <c r="C373" s="19" t="s">
        <v>171</v>
      </c>
      <c r="D373" s="19">
        <v>1.0</v>
      </c>
      <c r="E373" s="19" t="s">
        <v>164</v>
      </c>
    </row>
    <row r="374">
      <c r="A374" s="19" t="s">
        <v>57</v>
      </c>
      <c r="B374" s="19" t="s">
        <v>104</v>
      </c>
      <c r="C374" s="19" t="s">
        <v>171</v>
      </c>
      <c r="D374" s="19">
        <v>1.0</v>
      </c>
      <c r="E374" s="19" t="s">
        <v>164</v>
      </c>
    </row>
    <row r="375">
      <c r="A375" s="19" t="s">
        <v>57</v>
      </c>
      <c r="B375" s="19" t="s">
        <v>55</v>
      </c>
      <c r="C375" s="19" t="s">
        <v>171</v>
      </c>
      <c r="D375" s="19">
        <v>1.0</v>
      </c>
      <c r="E375" s="19" t="s">
        <v>164</v>
      </c>
    </row>
    <row r="376">
      <c r="A376" s="19" t="s">
        <v>57</v>
      </c>
      <c r="B376" s="19" t="s">
        <v>125</v>
      </c>
      <c r="C376" s="19" t="s">
        <v>171</v>
      </c>
      <c r="D376" s="19">
        <v>1.0</v>
      </c>
      <c r="E376" s="19" t="s">
        <v>164</v>
      </c>
    </row>
    <row r="377">
      <c r="A377" s="19" t="s">
        <v>57</v>
      </c>
      <c r="B377" s="19" t="s">
        <v>81</v>
      </c>
      <c r="C377" s="19" t="s">
        <v>171</v>
      </c>
      <c r="D377" s="19">
        <v>1.0</v>
      </c>
      <c r="E377" s="19" t="s">
        <v>164</v>
      </c>
    </row>
    <row r="378">
      <c r="A378" s="19" t="s">
        <v>57</v>
      </c>
      <c r="B378" s="19" t="s">
        <v>106</v>
      </c>
      <c r="C378" s="19" t="s">
        <v>171</v>
      </c>
      <c r="D378" s="19">
        <v>1.0</v>
      </c>
      <c r="E378" s="19" t="s">
        <v>164</v>
      </c>
    </row>
    <row r="379">
      <c r="A379" s="19" t="s">
        <v>57</v>
      </c>
      <c r="B379" s="19" t="s">
        <v>86</v>
      </c>
      <c r="C379" s="19" t="s">
        <v>171</v>
      </c>
      <c r="D379" s="19">
        <v>1.0</v>
      </c>
      <c r="E379" s="19" t="s">
        <v>164</v>
      </c>
    </row>
    <row r="380">
      <c r="A380" s="19" t="s">
        <v>57</v>
      </c>
      <c r="B380" s="19" t="s">
        <v>90</v>
      </c>
      <c r="C380" s="19" t="s">
        <v>171</v>
      </c>
      <c r="D380" s="19">
        <v>1.0</v>
      </c>
      <c r="E380" s="19" t="s">
        <v>164</v>
      </c>
    </row>
    <row r="381">
      <c r="A381" s="19" t="s">
        <v>57</v>
      </c>
      <c r="B381" s="19" t="s">
        <v>135</v>
      </c>
      <c r="C381" s="19" t="s">
        <v>171</v>
      </c>
      <c r="D381" s="19">
        <v>1.0</v>
      </c>
      <c r="E381" s="19" t="s">
        <v>164</v>
      </c>
    </row>
    <row r="382">
      <c r="A382" s="19" t="s">
        <v>57</v>
      </c>
      <c r="B382" s="19" t="s">
        <v>113</v>
      </c>
      <c r="C382" s="19" t="s">
        <v>171</v>
      </c>
      <c r="D382" s="19">
        <v>1.0</v>
      </c>
      <c r="E382" s="19" t="s">
        <v>164</v>
      </c>
    </row>
    <row r="383">
      <c r="A383" s="19" t="s">
        <v>57</v>
      </c>
      <c r="B383" s="19" t="s">
        <v>69</v>
      </c>
      <c r="C383" s="19" t="s">
        <v>171</v>
      </c>
      <c r="D383" s="19">
        <v>1.0</v>
      </c>
      <c r="E383" s="19" t="s">
        <v>164</v>
      </c>
    </row>
    <row r="384">
      <c r="A384" s="19" t="s">
        <v>57</v>
      </c>
      <c r="B384" s="19" t="s">
        <v>143</v>
      </c>
      <c r="C384" s="19" t="s">
        <v>171</v>
      </c>
      <c r="D384" s="19">
        <v>1.0</v>
      </c>
      <c r="E384" s="19" t="s">
        <v>164</v>
      </c>
    </row>
    <row r="385">
      <c r="A385" s="19" t="s">
        <v>57</v>
      </c>
      <c r="B385" s="19" t="s">
        <v>111</v>
      </c>
      <c r="C385" s="19" t="s">
        <v>171</v>
      </c>
      <c r="D385" s="19">
        <v>1.0</v>
      </c>
      <c r="E385" s="19" t="s">
        <v>164</v>
      </c>
    </row>
    <row r="386">
      <c r="A386" s="19" t="s">
        <v>57</v>
      </c>
      <c r="B386" s="19" t="s">
        <v>130</v>
      </c>
      <c r="C386" s="19" t="s">
        <v>171</v>
      </c>
      <c r="D386" s="19">
        <v>1.0</v>
      </c>
      <c r="E386" s="19" t="s">
        <v>164</v>
      </c>
    </row>
    <row r="387">
      <c r="A387" s="19" t="s">
        <v>57</v>
      </c>
      <c r="B387" s="19" t="s">
        <v>47</v>
      </c>
      <c r="C387" s="19" t="s">
        <v>171</v>
      </c>
      <c r="D387" s="19">
        <v>1.0</v>
      </c>
      <c r="E387" s="19" t="s">
        <v>164</v>
      </c>
    </row>
    <row r="388">
      <c r="A388" s="19" t="s">
        <v>57</v>
      </c>
      <c r="B388" s="19" t="s">
        <v>17</v>
      </c>
      <c r="C388" s="19" t="s">
        <v>171</v>
      </c>
      <c r="D388" s="19">
        <v>1.0</v>
      </c>
      <c r="E388" s="19" t="s">
        <v>164</v>
      </c>
    </row>
    <row r="389">
      <c r="A389" s="19" t="s">
        <v>57</v>
      </c>
      <c r="B389" s="19" t="s">
        <v>22</v>
      </c>
      <c r="C389" s="19" t="s">
        <v>171</v>
      </c>
      <c r="D389" s="19">
        <v>1.0</v>
      </c>
      <c r="E389" s="19" t="s">
        <v>164</v>
      </c>
    </row>
    <row r="390">
      <c r="A390" s="19" t="s">
        <v>57</v>
      </c>
      <c r="B390" s="19" t="s">
        <v>62</v>
      </c>
      <c r="C390" s="19" t="s">
        <v>171</v>
      </c>
      <c r="D390" s="19">
        <v>1.0</v>
      </c>
      <c r="E390" s="19" t="s">
        <v>164</v>
      </c>
    </row>
    <row r="391">
      <c r="A391" s="19" t="s">
        <v>57</v>
      </c>
      <c r="B391" s="19" t="s">
        <v>66</v>
      </c>
      <c r="C391" s="19" t="s">
        <v>171</v>
      </c>
      <c r="D391" s="19">
        <v>1.0</v>
      </c>
      <c r="E391" s="19" t="s">
        <v>164</v>
      </c>
    </row>
    <row r="392">
      <c r="A392" s="19" t="s">
        <v>57</v>
      </c>
      <c r="B392" s="19" t="s">
        <v>78</v>
      </c>
      <c r="C392" s="19" t="s">
        <v>171</v>
      </c>
      <c r="D392" s="19">
        <v>1.0</v>
      </c>
      <c r="E392" s="19" t="s">
        <v>164</v>
      </c>
    </row>
    <row r="393">
      <c r="A393" s="19" t="s">
        <v>57</v>
      </c>
      <c r="B393" s="19" t="s">
        <v>91</v>
      </c>
      <c r="C393" s="19" t="s">
        <v>171</v>
      </c>
      <c r="D393" s="19">
        <v>1.0</v>
      </c>
      <c r="E393" s="19" t="s">
        <v>164</v>
      </c>
    </row>
    <row r="394">
      <c r="A394" s="19" t="s">
        <v>57</v>
      </c>
      <c r="B394" s="19" t="s">
        <v>110</v>
      </c>
      <c r="C394" s="19" t="s">
        <v>171</v>
      </c>
      <c r="D394" s="19">
        <v>1.0</v>
      </c>
      <c r="E394" s="19" t="s">
        <v>164</v>
      </c>
    </row>
    <row r="395">
      <c r="A395" s="19" t="s">
        <v>57</v>
      </c>
      <c r="B395" s="19" t="s">
        <v>87</v>
      </c>
      <c r="C395" s="19" t="s">
        <v>171</v>
      </c>
      <c r="D395" s="19">
        <v>1.0</v>
      </c>
      <c r="E395" s="19" t="s">
        <v>164</v>
      </c>
    </row>
    <row r="396">
      <c r="A396" s="19" t="s">
        <v>57</v>
      </c>
      <c r="B396" s="19" t="s">
        <v>41</v>
      </c>
      <c r="C396" s="19" t="s">
        <v>171</v>
      </c>
      <c r="D396" s="19">
        <v>1.0</v>
      </c>
      <c r="E396" s="19" t="s">
        <v>164</v>
      </c>
    </row>
    <row r="397">
      <c r="A397" s="19" t="s">
        <v>57</v>
      </c>
      <c r="B397" s="19" t="s">
        <v>97</v>
      </c>
      <c r="C397" s="19" t="s">
        <v>171</v>
      </c>
      <c r="D397" s="19">
        <v>1.0</v>
      </c>
      <c r="E397" s="19" t="s">
        <v>164</v>
      </c>
    </row>
    <row r="398">
      <c r="A398" s="19" t="s">
        <v>57</v>
      </c>
      <c r="B398" s="19" t="s">
        <v>77</v>
      </c>
      <c r="C398" s="19" t="s">
        <v>171</v>
      </c>
      <c r="D398" s="19">
        <v>1.0</v>
      </c>
      <c r="E398" s="19" t="s">
        <v>164</v>
      </c>
    </row>
    <row r="399">
      <c r="A399" s="19" t="s">
        <v>57</v>
      </c>
      <c r="B399" s="19" t="s">
        <v>120</v>
      </c>
      <c r="C399" s="19" t="s">
        <v>171</v>
      </c>
      <c r="D399" s="19">
        <v>1.0</v>
      </c>
      <c r="E399" s="19" t="s">
        <v>164</v>
      </c>
    </row>
    <row r="400">
      <c r="A400" s="19" t="s">
        <v>57</v>
      </c>
      <c r="B400" s="19" t="s">
        <v>116</v>
      </c>
      <c r="C400" s="19" t="s">
        <v>171</v>
      </c>
      <c r="D400" s="19">
        <v>1.0</v>
      </c>
      <c r="E400" s="19" t="s">
        <v>164</v>
      </c>
    </row>
    <row r="401">
      <c r="A401" s="19" t="s">
        <v>57</v>
      </c>
      <c r="B401" s="19" t="s">
        <v>31</v>
      </c>
      <c r="C401" s="19" t="s">
        <v>171</v>
      </c>
      <c r="D401" s="19">
        <v>1.0</v>
      </c>
      <c r="E401" s="19" t="s">
        <v>164</v>
      </c>
    </row>
    <row r="402">
      <c r="A402" s="19" t="s">
        <v>57</v>
      </c>
      <c r="B402" s="19" t="s">
        <v>45</v>
      </c>
      <c r="C402" s="19" t="s">
        <v>171</v>
      </c>
      <c r="D402" s="19">
        <v>1.0</v>
      </c>
      <c r="E402" s="19" t="s">
        <v>164</v>
      </c>
    </row>
    <row r="403">
      <c r="A403" s="19" t="s">
        <v>57</v>
      </c>
      <c r="B403" s="19" t="s">
        <v>94</v>
      </c>
      <c r="C403" s="19" t="s">
        <v>171</v>
      </c>
      <c r="D403" s="19">
        <v>1.0</v>
      </c>
      <c r="E403" s="19" t="s">
        <v>164</v>
      </c>
    </row>
    <row r="404">
      <c r="A404" s="19" t="s">
        <v>57</v>
      </c>
      <c r="B404" s="19" t="s">
        <v>27</v>
      </c>
      <c r="C404" s="19" t="s">
        <v>171</v>
      </c>
      <c r="D404" s="19">
        <v>1.0</v>
      </c>
      <c r="E404" s="19" t="s">
        <v>164</v>
      </c>
    </row>
    <row r="405">
      <c r="A405" s="19" t="s">
        <v>57</v>
      </c>
      <c r="B405" s="19" t="s">
        <v>105</v>
      </c>
      <c r="C405" s="19" t="s">
        <v>171</v>
      </c>
      <c r="D405" s="19">
        <v>1.0</v>
      </c>
      <c r="E405" s="19" t="s">
        <v>164</v>
      </c>
    </row>
    <row r="406">
      <c r="A406" s="19" t="s">
        <v>57</v>
      </c>
      <c r="B406" s="19" t="s">
        <v>52</v>
      </c>
      <c r="C406" s="19" t="s">
        <v>171</v>
      </c>
      <c r="D406" s="19">
        <v>1.0</v>
      </c>
      <c r="E406" s="19" t="s">
        <v>164</v>
      </c>
    </row>
    <row r="407">
      <c r="A407" s="19" t="s">
        <v>57</v>
      </c>
      <c r="B407" s="19" t="s">
        <v>58</v>
      </c>
      <c r="C407" s="19" t="s">
        <v>171</v>
      </c>
      <c r="D407" s="19">
        <v>1.0</v>
      </c>
      <c r="E407" s="19" t="s">
        <v>164</v>
      </c>
    </row>
    <row r="408">
      <c r="A408" s="19" t="s">
        <v>57</v>
      </c>
      <c r="B408" s="19" t="s">
        <v>65</v>
      </c>
      <c r="C408" s="19" t="s">
        <v>171</v>
      </c>
      <c r="D408" s="19">
        <v>1.0</v>
      </c>
      <c r="E408" s="19" t="s">
        <v>164</v>
      </c>
    </row>
    <row r="409">
      <c r="A409" s="19" t="s">
        <v>57</v>
      </c>
      <c r="B409" s="19" t="s">
        <v>59</v>
      </c>
      <c r="C409" s="19" t="s">
        <v>171</v>
      </c>
      <c r="D409" s="19">
        <v>1.0</v>
      </c>
      <c r="E409" s="19" t="s">
        <v>164</v>
      </c>
    </row>
    <row r="410">
      <c r="A410" s="19" t="s">
        <v>57</v>
      </c>
      <c r="B410" s="19" t="s">
        <v>71</v>
      </c>
      <c r="C410" s="19" t="s">
        <v>171</v>
      </c>
      <c r="D410" s="19">
        <v>1.0</v>
      </c>
      <c r="E410" s="19" t="s">
        <v>164</v>
      </c>
    </row>
    <row r="411">
      <c r="A411" s="19" t="s">
        <v>57</v>
      </c>
      <c r="B411" s="19" t="s">
        <v>119</v>
      </c>
      <c r="C411" s="19" t="s">
        <v>171</v>
      </c>
      <c r="D411" s="19">
        <v>1.0</v>
      </c>
      <c r="E411" s="19" t="s">
        <v>164</v>
      </c>
    </row>
    <row r="412">
      <c r="A412" s="19" t="s">
        <v>57</v>
      </c>
      <c r="B412" s="19" t="s">
        <v>122</v>
      </c>
      <c r="C412" s="19" t="s">
        <v>171</v>
      </c>
      <c r="D412" s="19">
        <v>1.0</v>
      </c>
      <c r="E412" s="19" t="s">
        <v>164</v>
      </c>
    </row>
    <row r="413">
      <c r="A413" s="19" t="s">
        <v>57</v>
      </c>
      <c r="B413" s="19" t="s">
        <v>36</v>
      </c>
      <c r="C413" s="19" t="s">
        <v>171</v>
      </c>
      <c r="D413" s="19">
        <v>1.0</v>
      </c>
      <c r="E413" s="19" t="s">
        <v>164</v>
      </c>
    </row>
    <row r="414">
      <c r="A414" s="19" t="s">
        <v>57</v>
      </c>
      <c r="B414" s="19" t="s">
        <v>40</v>
      </c>
      <c r="C414" s="19" t="s">
        <v>171</v>
      </c>
      <c r="D414" s="19">
        <v>1.0</v>
      </c>
      <c r="E414" s="19" t="s">
        <v>164</v>
      </c>
    </row>
    <row r="415">
      <c r="A415" s="19" t="s">
        <v>57</v>
      </c>
      <c r="B415" s="19" t="s">
        <v>84</v>
      </c>
      <c r="C415" s="19" t="s">
        <v>171</v>
      </c>
      <c r="D415" s="19">
        <v>1.0</v>
      </c>
      <c r="E415" s="19" t="s">
        <v>164</v>
      </c>
    </row>
    <row r="416">
      <c r="A416" s="19" t="s">
        <v>57</v>
      </c>
      <c r="B416" s="19" t="s">
        <v>98</v>
      </c>
      <c r="C416" s="19" t="s">
        <v>171</v>
      </c>
      <c r="D416" s="19">
        <v>1.0</v>
      </c>
      <c r="E416" s="19" t="s">
        <v>164</v>
      </c>
    </row>
    <row r="417">
      <c r="A417" s="19" t="s">
        <v>57</v>
      </c>
      <c r="B417" s="19" t="s">
        <v>99</v>
      </c>
      <c r="C417" s="19" t="s">
        <v>171</v>
      </c>
      <c r="D417" s="19">
        <v>1.0</v>
      </c>
      <c r="E417" s="19" t="s">
        <v>164</v>
      </c>
    </row>
    <row r="418">
      <c r="A418" s="19" t="s">
        <v>57</v>
      </c>
      <c r="B418" s="19" t="s">
        <v>109</v>
      </c>
      <c r="C418" s="19" t="s">
        <v>171</v>
      </c>
      <c r="D418" s="19">
        <v>1.0</v>
      </c>
      <c r="E418" s="19" t="s">
        <v>164</v>
      </c>
    </row>
    <row r="419">
      <c r="A419" s="19" t="s">
        <v>57</v>
      </c>
      <c r="B419" s="19" t="s">
        <v>124</v>
      </c>
      <c r="C419" s="19" t="s">
        <v>171</v>
      </c>
      <c r="D419" s="19">
        <v>1.0</v>
      </c>
      <c r="E419" s="19" t="s">
        <v>164</v>
      </c>
    </row>
    <row r="420">
      <c r="A420" s="19" t="s">
        <v>57</v>
      </c>
      <c r="B420" s="19" t="s">
        <v>145</v>
      </c>
      <c r="C420" s="19" t="s">
        <v>171</v>
      </c>
      <c r="D420" s="19">
        <v>1.0</v>
      </c>
      <c r="E420" s="19" t="s">
        <v>164</v>
      </c>
    </row>
    <row r="421">
      <c r="A421" s="19" t="s">
        <v>57</v>
      </c>
      <c r="B421" s="19" t="s">
        <v>147</v>
      </c>
      <c r="C421" s="19" t="s">
        <v>171</v>
      </c>
      <c r="D421" s="19">
        <v>1.0</v>
      </c>
      <c r="E421" s="19" t="s">
        <v>164</v>
      </c>
    </row>
    <row r="422">
      <c r="A422" s="19" t="s">
        <v>57</v>
      </c>
      <c r="B422" s="19" t="s">
        <v>102</v>
      </c>
      <c r="C422" s="19" t="s">
        <v>171</v>
      </c>
      <c r="D422" s="19">
        <v>1.0</v>
      </c>
      <c r="E422" s="19" t="s">
        <v>164</v>
      </c>
    </row>
    <row r="423">
      <c r="A423" s="19" t="s">
        <v>131</v>
      </c>
      <c r="B423" s="19" t="s">
        <v>43</v>
      </c>
      <c r="C423" s="19" t="s">
        <v>171</v>
      </c>
      <c r="D423" s="19">
        <v>1.0</v>
      </c>
      <c r="E423" s="19" t="s">
        <v>164</v>
      </c>
    </row>
    <row r="424">
      <c r="A424" s="19" t="s">
        <v>131</v>
      </c>
      <c r="B424" s="19" t="s">
        <v>115</v>
      </c>
      <c r="C424" s="19" t="s">
        <v>171</v>
      </c>
      <c r="D424" s="19">
        <v>1.0</v>
      </c>
      <c r="E424" s="19" t="s">
        <v>164</v>
      </c>
    </row>
    <row r="425">
      <c r="A425" s="19" t="s">
        <v>131</v>
      </c>
      <c r="B425" s="19" t="s">
        <v>85</v>
      </c>
      <c r="C425" s="19" t="s">
        <v>171</v>
      </c>
      <c r="D425" s="19">
        <v>1.0</v>
      </c>
      <c r="E425" s="19" t="s">
        <v>164</v>
      </c>
    </row>
    <row r="426">
      <c r="A426" s="19" t="s">
        <v>131</v>
      </c>
      <c r="B426" s="19" t="s">
        <v>38</v>
      </c>
      <c r="C426" s="19" t="s">
        <v>171</v>
      </c>
      <c r="D426" s="19">
        <v>1.0</v>
      </c>
      <c r="E426" s="19" t="s">
        <v>164</v>
      </c>
    </row>
    <row r="427">
      <c r="A427" s="19" t="s">
        <v>131</v>
      </c>
      <c r="B427" s="19" t="s">
        <v>19</v>
      </c>
      <c r="C427" s="19" t="s">
        <v>171</v>
      </c>
      <c r="D427" s="19">
        <v>1.0</v>
      </c>
      <c r="E427" s="19" t="s">
        <v>164</v>
      </c>
    </row>
    <row r="428">
      <c r="A428" s="19" t="s">
        <v>131</v>
      </c>
      <c r="B428" s="19" t="s">
        <v>32</v>
      </c>
      <c r="C428" s="19" t="s">
        <v>171</v>
      </c>
      <c r="D428" s="19">
        <v>1.0</v>
      </c>
      <c r="E428" s="19" t="s">
        <v>164</v>
      </c>
    </row>
    <row r="429">
      <c r="A429" s="19" t="s">
        <v>131</v>
      </c>
      <c r="B429" s="19" t="s">
        <v>136</v>
      </c>
      <c r="C429" s="19" t="s">
        <v>171</v>
      </c>
      <c r="D429" s="19">
        <v>1.0</v>
      </c>
      <c r="E429" s="19" t="s">
        <v>164</v>
      </c>
    </row>
    <row r="430">
      <c r="A430" s="19" t="s">
        <v>131</v>
      </c>
      <c r="B430" s="19" t="s">
        <v>70</v>
      </c>
      <c r="C430" s="19" t="s">
        <v>171</v>
      </c>
      <c r="D430" s="19">
        <v>1.0</v>
      </c>
      <c r="E430" s="19" t="s">
        <v>164</v>
      </c>
    </row>
    <row r="431">
      <c r="A431" s="19" t="s">
        <v>131</v>
      </c>
      <c r="B431" s="19" t="s">
        <v>137</v>
      </c>
      <c r="C431" s="19" t="s">
        <v>171</v>
      </c>
      <c r="D431" s="19">
        <v>1.0</v>
      </c>
      <c r="E431" s="19" t="s">
        <v>164</v>
      </c>
    </row>
    <row r="432">
      <c r="A432" s="19" t="s">
        <v>131</v>
      </c>
      <c r="B432" s="19" t="s">
        <v>42</v>
      </c>
      <c r="C432" s="19" t="s">
        <v>171</v>
      </c>
      <c r="D432" s="19">
        <v>1.0</v>
      </c>
      <c r="E432" s="19" t="s">
        <v>164</v>
      </c>
    </row>
    <row r="433">
      <c r="A433" s="19" t="s">
        <v>131</v>
      </c>
      <c r="B433" s="19" t="s">
        <v>28</v>
      </c>
      <c r="C433" s="19" t="s">
        <v>171</v>
      </c>
      <c r="D433" s="19">
        <v>1.0</v>
      </c>
      <c r="E433" s="19" t="s">
        <v>164</v>
      </c>
    </row>
    <row r="434">
      <c r="A434" s="19" t="s">
        <v>131</v>
      </c>
      <c r="B434" s="19" t="s">
        <v>33</v>
      </c>
      <c r="C434" s="19" t="s">
        <v>171</v>
      </c>
      <c r="D434" s="19">
        <v>1.0</v>
      </c>
      <c r="E434" s="19" t="s">
        <v>164</v>
      </c>
    </row>
    <row r="435">
      <c r="A435" s="19" t="s">
        <v>131</v>
      </c>
      <c r="B435" s="19" t="s">
        <v>46</v>
      </c>
      <c r="C435" s="19" t="s">
        <v>171</v>
      </c>
      <c r="D435" s="19">
        <v>1.0</v>
      </c>
      <c r="E435" s="19" t="s">
        <v>164</v>
      </c>
    </row>
    <row r="436">
      <c r="A436" s="19" t="s">
        <v>131</v>
      </c>
      <c r="B436" s="19" t="s">
        <v>51</v>
      </c>
      <c r="C436" s="19" t="s">
        <v>171</v>
      </c>
      <c r="D436" s="19">
        <v>1.0</v>
      </c>
      <c r="E436" s="19" t="s">
        <v>164</v>
      </c>
    </row>
    <row r="437">
      <c r="A437" s="19" t="s">
        <v>131</v>
      </c>
      <c r="B437" s="19" t="s">
        <v>83</v>
      </c>
      <c r="C437" s="19" t="s">
        <v>171</v>
      </c>
      <c r="D437" s="19">
        <v>1.0</v>
      </c>
      <c r="E437" s="19" t="s">
        <v>164</v>
      </c>
    </row>
    <row r="438">
      <c r="A438" s="19" t="s">
        <v>131</v>
      </c>
      <c r="B438" s="19" t="s">
        <v>148</v>
      </c>
      <c r="C438" s="19" t="s">
        <v>171</v>
      </c>
      <c r="D438" s="19">
        <v>1.0</v>
      </c>
      <c r="E438" s="19" t="s">
        <v>164</v>
      </c>
    </row>
    <row r="439">
      <c r="A439" s="19" t="s">
        <v>131</v>
      </c>
      <c r="B439" s="19" t="s">
        <v>149</v>
      </c>
      <c r="C439" s="19" t="s">
        <v>171</v>
      </c>
      <c r="D439" s="19">
        <v>1.0</v>
      </c>
      <c r="E439" s="19" t="s">
        <v>164</v>
      </c>
    </row>
    <row r="440">
      <c r="A440" s="19" t="s">
        <v>131</v>
      </c>
      <c r="B440" s="19" t="s">
        <v>15</v>
      </c>
      <c r="C440" s="19" t="s">
        <v>171</v>
      </c>
      <c r="D440" s="19">
        <v>1.0</v>
      </c>
      <c r="E440" s="19" t="s">
        <v>164</v>
      </c>
    </row>
    <row r="441">
      <c r="A441" s="19" t="s">
        <v>131</v>
      </c>
      <c r="B441" s="19" t="s">
        <v>48</v>
      </c>
      <c r="C441" s="19" t="s">
        <v>171</v>
      </c>
      <c r="D441" s="19">
        <v>1.0</v>
      </c>
      <c r="E441" s="19" t="s">
        <v>164</v>
      </c>
    </row>
    <row r="442">
      <c r="A442" s="19" t="s">
        <v>131</v>
      </c>
      <c r="B442" s="19" t="s">
        <v>61</v>
      </c>
      <c r="C442" s="19" t="s">
        <v>171</v>
      </c>
      <c r="D442" s="19">
        <v>1.0</v>
      </c>
      <c r="E442" s="19" t="s">
        <v>164</v>
      </c>
    </row>
    <row r="443">
      <c r="A443" s="19" t="s">
        <v>131</v>
      </c>
      <c r="B443" s="19" t="s">
        <v>63</v>
      </c>
      <c r="C443" s="19" t="s">
        <v>171</v>
      </c>
      <c r="D443" s="19">
        <v>1.0</v>
      </c>
      <c r="E443" s="19" t="s">
        <v>164</v>
      </c>
    </row>
    <row r="444">
      <c r="A444" s="19" t="s">
        <v>131</v>
      </c>
      <c r="B444" s="19" t="s">
        <v>93</v>
      </c>
      <c r="C444" s="19" t="s">
        <v>171</v>
      </c>
      <c r="D444" s="19">
        <v>1.0</v>
      </c>
      <c r="E444" s="19" t="s">
        <v>164</v>
      </c>
    </row>
    <row r="445">
      <c r="A445" s="19" t="s">
        <v>131</v>
      </c>
      <c r="B445" s="19" t="s">
        <v>96</v>
      </c>
      <c r="C445" s="19" t="s">
        <v>171</v>
      </c>
      <c r="D445" s="19">
        <v>1.0</v>
      </c>
      <c r="E445" s="19" t="s">
        <v>164</v>
      </c>
    </row>
    <row r="446">
      <c r="A446" s="19" t="s">
        <v>131</v>
      </c>
      <c r="B446" s="19" t="s">
        <v>112</v>
      </c>
      <c r="C446" s="19" t="s">
        <v>171</v>
      </c>
      <c r="D446" s="19">
        <v>1.0</v>
      </c>
      <c r="E446" s="19" t="s">
        <v>164</v>
      </c>
    </row>
    <row r="447">
      <c r="A447" s="19" t="s">
        <v>131</v>
      </c>
      <c r="B447" s="19" t="s">
        <v>114</v>
      </c>
      <c r="C447" s="19" t="s">
        <v>171</v>
      </c>
      <c r="D447" s="19">
        <v>1.0</v>
      </c>
      <c r="E447" s="19" t="s">
        <v>164</v>
      </c>
    </row>
    <row r="448">
      <c r="A448" s="19" t="s">
        <v>131</v>
      </c>
      <c r="B448" s="19" t="s">
        <v>142</v>
      </c>
      <c r="C448" s="19" t="s">
        <v>171</v>
      </c>
      <c r="D448" s="19">
        <v>1.0</v>
      </c>
      <c r="E448" s="19" t="s">
        <v>164</v>
      </c>
    </row>
    <row r="449">
      <c r="A449" s="19" t="s">
        <v>131</v>
      </c>
      <c r="B449" s="19" t="s">
        <v>64</v>
      </c>
      <c r="C449" s="19" t="s">
        <v>171</v>
      </c>
      <c r="D449" s="19">
        <v>1.0</v>
      </c>
      <c r="E449" s="19" t="s">
        <v>164</v>
      </c>
    </row>
    <row r="450">
      <c r="A450" s="19" t="s">
        <v>131</v>
      </c>
      <c r="B450" s="19" t="s">
        <v>80</v>
      </c>
      <c r="C450" s="19" t="s">
        <v>171</v>
      </c>
      <c r="D450" s="19">
        <v>1.0</v>
      </c>
      <c r="E450" s="19" t="s">
        <v>164</v>
      </c>
    </row>
    <row r="451">
      <c r="A451" s="19" t="s">
        <v>131</v>
      </c>
      <c r="B451" s="19" t="s">
        <v>67</v>
      </c>
      <c r="C451" s="19" t="s">
        <v>171</v>
      </c>
      <c r="D451" s="19">
        <v>1.0</v>
      </c>
      <c r="E451" s="19" t="s">
        <v>164</v>
      </c>
    </row>
    <row r="452">
      <c r="A452" s="19" t="s">
        <v>131</v>
      </c>
      <c r="B452" s="19" t="s">
        <v>92</v>
      </c>
      <c r="C452" s="19" t="s">
        <v>171</v>
      </c>
      <c r="D452" s="19">
        <v>1.0</v>
      </c>
      <c r="E452" s="19" t="s">
        <v>164</v>
      </c>
    </row>
    <row r="453">
      <c r="A453" s="19" t="s">
        <v>131</v>
      </c>
      <c r="B453" s="19" t="s">
        <v>76</v>
      </c>
      <c r="C453" s="19" t="s">
        <v>171</v>
      </c>
      <c r="D453" s="19">
        <v>1.0</v>
      </c>
      <c r="E453" s="19" t="s">
        <v>164</v>
      </c>
    </row>
    <row r="454">
      <c r="A454" s="19" t="s">
        <v>131</v>
      </c>
      <c r="B454" s="19" t="s">
        <v>128</v>
      </c>
      <c r="C454" s="19" t="s">
        <v>171</v>
      </c>
      <c r="D454" s="19">
        <v>1.0</v>
      </c>
      <c r="E454" s="19" t="s">
        <v>164</v>
      </c>
    </row>
    <row r="455">
      <c r="A455" s="19" t="s">
        <v>131</v>
      </c>
      <c r="B455" s="19" t="s">
        <v>21</v>
      </c>
      <c r="C455" s="19" t="s">
        <v>171</v>
      </c>
      <c r="D455" s="19">
        <v>1.0</v>
      </c>
      <c r="E455" s="19" t="s">
        <v>164</v>
      </c>
    </row>
    <row r="456">
      <c r="A456" s="19" t="s">
        <v>131</v>
      </c>
      <c r="B456" s="19" t="s">
        <v>144</v>
      </c>
      <c r="C456" s="19" t="s">
        <v>171</v>
      </c>
      <c r="D456" s="19">
        <v>1.0</v>
      </c>
      <c r="E456" s="19" t="s">
        <v>164</v>
      </c>
    </row>
    <row r="457">
      <c r="A457" s="19" t="s">
        <v>131</v>
      </c>
      <c r="B457" s="19" t="s">
        <v>37</v>
      </c>
      <c r="C457" s="19" t="s">
        <v>171</v>
      </c>
      <c r="D457" s="19">
        <v>1.0</v>
      </c>
      <c r="E457" s="19" t="s">
        <v>164</v>
      </c>
    </row>
    <row r="458">
      <c r="A458" s="19" t="s">
        <v>131</v>
      </c>
      <c r="B458" s="19" t="s">
        <v>82</v>
      </c>
      <c r="C458" s="19" t="s">
        <v>171</v>
      </c>
      <c r="D458" s="19">
        <v>1.0</v>
      </c>
      <c r="E458" s="19" t="s">
        <v>164</v>
      </c>
    </row>
    <row r="459">
      <c r="A459" s="19" t="s">
        <v>131</v>
      </c>
      <c r="B459" s="19" t="s">
        <v>73</v>
      </c>
      <c r="C459" s="19" t="s">
        <v>171</v>
      </c>
      <c r="D459" s="19">
        <v>1.0</v>
      </c>
      <c r="E459" s="19" t="s">
        <v>164</v>
      </c>
    </row>
    <row r="460">
      <c r="A460" s="19" t="s">
        <v>131</v>
      </c>
      <c r="B460" s="19" t="s">
        <v>50</v>
      </c>
      <c r="C460" s="19" t="s">
        <v>171</v>
      </c>
      <c r="D460" s="19">
        <v>1.0</v>
      </c>
      <c r="E460" s="19" t="s">
        <v>164</v>
      </c>
    </row>
    <row r="461">
      <c r="A461" s="19" t="s">
        <v>131</v>
      </c>
      <c r="B461" s="19" t="s">
        <v>72</v>
      </c>
      <c r="C461" s="19" t="s">
        <v>171</v>
      </c>
      <c r="D461" s="19">
        <v>1.0</v>
      </c>
      <c r="E461" s="19" t="s">
        <v>164</v>
      </c>
    </row>
    <row r="462">
      <c r="A462" s="19" t="s">
        <v>131</v>
      </c>
      <c r="B462" s="19" t="s">
        <v>75</v>
      </c>
      <c r="C462" s="19" t="s">
        <v>171</v>
      </c>
      <c r="D462" s="19">
        <v>1.0</v>
      </c>
      <c r="E462" s="19" t="s">
        <v>164</v>
      </c>
    </row>
    <row r="463">
      <c r="A463" s="19" t="s">
        <v>131</v>
      </c>
      <c r="B463" s="19" t="s">
        <v>104</v>
      </c>
      <c r="C463" s="19" t="s">
        <v>171</v>
      </c>
      <c r="D463" s="19">
        <v>1.0</v>
      </c>
      <c r="E463" s="19" t="s">
        <v>164</v>
      </c>
    </row>
    <row r="464">
      <c r="A464" s="19" t="s">
        <v>131</v>
      </c>
      <c r="B464" s="19" t="s">
        <v>55</v>
      </c>
      <c r="C464" s="19" t="s">
        <v>171</v>
      </c>
      <c r="D464" s="19">
        <v>1.0</v>
      </c>
      <c r="E464" s="19" t="s">
        <v>164</v>
      </c>
    </row>
    <row r="465">
      <c r="A465" s="19" t="s">
        <v>131</v>
      </c>
      <c r="B465" s="19" t="s">
        <v>125</v>
      </c>
      <c r="C465" s="19" t="s">
        <v>171</v>
      </c>
      <c r="D465" s="19">
        <v>1.0</v>
      </c>
      <c r="E465" s="19" t="s">
        <v>164</v>
      </c>
    </row>
    <row r="466">
      <c r="A466" s="19" t="s">
        <v>131</v>
      </c>
      <c r="B466" s="19" t="s">
        <v>81</v>
      </c>
      <c r="C466" s="19" t="s">
        <v>171</v>
      </c>
      <c r="D466" s="19">
        <v>1.0</v>
      </c>
      <c r="E466" s="19" t="s">
        <v>164</v>
      </c>
    </row>
    <row r="467">
      <c r="A467" s="19" t="s">
        <v>131</v>
      </c>
      <c r="B467" s="19" t="s">
        <v>106</v>
      </c>
      <c r="C467" s="19" t="s">
        <v>171</v>
      </c>
      <c r="D467" s="19">
        <v>1.0</v>
      </c>
      <c r="E467" s="19" t="s">
        <v>164</v>
      </c>
    </row>
    <row r="468">
      <c r="A468" s="19" t="s">
        <v>131</v>
      </c>
      <c r="B468" s="19" t="s">
        <v>86</v>
      </c>
      <c r="C468" s="19" t="s">
        <v>171</v>
      </c>
      <c r="D468" s="19">
        <v>1.0</v>
      </c>
      <c r="E468" s="19" t="s">
        <v>164</v>
      </c>
    </row>
    <row r="469">
      <c r="A469" s="19" t="s">
        <v>131</v>
      </c>
      <c r="B469" s="19" t="s">
        <v>90</v>
      </c>
      <c r="C469" s="19" t="s">
        <v>171</v>
      </c>
      <c r="D469" s="19">
        <v>1.0</v>
      </c>
      <c r="E469" s="19" t="s">
        <v>164</v>
      </c>
    </row>
    <row r="470">
      <c r="A470" s="19" t="s">
        <v>131</v>
      </c>
      <c r="B470" s="19" t="s">
        <v>135</v>
      </c>
      <c r="C470" s="19" t="s">
        <v>171</v>
      </c>
      <c r="D470" s="19">
        <v>1.0</v>
      </c>
      <c r="E470" s="19" t="s">
        <v>164</v>
      </c>
    </row>
    <row r="471">
      <c r="A471" s="19" t="s">
        <v>131</v>
      </c>
      <c r="B471" s="19" t="s">
        <v>113</v>
      </c>
      <c r="C471" s="19" t="s">
        <v>171</v>
      </c>
      <c r="D471" s="19">
        <v>1.0</v>
      </c>
      <c r="E471" s="19" t="s">
        <v>164</v>
      </c>
    </row>
    <row r="472">
      <c r="A472" s="19" t="s">
        <v>131</v>
      </c>
      <c r="B472" s="19" t="s">
        <v>69</v>
      </c>
      <c r="C472" s="19" t="s">
        <v>171</v>
      </c>
      <c r="D472" s="19">
        <v>1.0</v>
      </c>
      <c r="E472" s="19" t="s">
        <v>164</v>
      </c>
    </row>
    <row r="473">
      <c r="A473" s="19" t="s">
        <v>131</v>
      </c>
      <c r="B473" s="19" t="s">
        <v>143</v>
      </c>
      <c r="C473" s="19" t="s">
        <v>171</v>
      </c>
      <c r="D473" s="19">
        <v>1.0</v>
      </c>
      <c r="E473" s="19" t="s">
        <v>164</v>
      </c>
    </row>
    <row r="474">
      <c r="A474" s="19" t="s">
        <v>131</v>
      </c>
      <c r="B474" s="19" t="s">
        <v>111</v>
      </c>
      <c r="C474" s="19" t="s">
        <v>171</v>
      </c>
      <c r="D474" s="19">
        <v>1.0</v>
      </c>
      <c r="E474" s="19" t="s">
        <v>164</v>
      </c>
    </row>
    <row r="475">
      <c r="A475" s="19" t="s">
        <v>131</v>
      </c>
      <c r="B475" s="19" t="s">
        <v>130</v>
      </c>
      <c r="C475" s="19" t="s">
        <v>171</v>
      </c>
      <c r="D475" s="19">
        <v>1.0</v>
      </c>
      <c r="E475" s="19" t="s">
        <v>164</v>
      </c>
    </row>
    <row r="476">
      <c r="A476" s="19" t="s">
        <v>131</v>
      </c>
      <c r="B476" s="19" t="s">
        <v>47</v>
      </c>
      <c r="C476" s="19" t="s">
        <v>171</v>
      </c>
      <c r="D476" s="19">
        <v>1.0</v>
      </c>
      <c r="E476" s="19" t="s">
        <v>164</v>
      </c>
    </row>
    <row r="477">
      <c r="A477" s="19" t="s">
        <v>131</v>
      </c>
      <c r="B477" s="19" t="s">
        <v>17</v>
      </c>
      <c r="C477" s="19" t="s">
        <v>171</v>
      </c>
      <c r="D477" s="19">
        <v>1.0</v>
      </c>
      <c r="E477" s="19" t="s">
        <v>164</v>
      </c>
    </row>
    <row r="478">
      <c r="A478" s="19" t="s">
        <v>131</v>
      </c>
      <c r="B478" s="19" t="s">
        <v>22</v>
      </c>
      <c r="C478" s="19" t="s">
        <v>171</v>
      </c>
      <c r="D478" s="19">
        <v>1.0</v>
      </c>
      <c r="E478" s="19" t="s">
        <v>164</v>
      </c>
    </row>
    <row r="479">
      <c r="A479" s="19" t="s">
        <v>131</v>
      </c>
      <c r="B479" s="19" t="s">
        <v>62</v>
      </c>
      <c r="C479" s="19" t="s">
        <v>171</v>
      </c>
      <c r="D479" s="19">
        <v>1.0</v>
      </c>
      <c r="E479" s="19" t="s">
        <v>164</v>
      </c>
    </row>
    <row r="480">
      <c r="A480" s="19" t="s">
        <v>131</v>
      </c>
      <c r="B480" s="19" t="s">
        <v>66</v>
      </c>
      <c r="C480" s="19" t="s">
        <v>171</v>
      </c>
      <c r="D480" s="19">
        <v>1.0</v>
      </c>
      <c r="E480" s="19" t="s">
        <v>164</v>
      </c>
    </row>
    <row r="481">
      <c r="A481" s="19" t="s">
        <v>131</v>
      </c>
      <c r="B481" s="19" t="s">
        <v>78</v>
      </c>
      <c r="C481" s="19" t="s">
        <v>171</v>
      </c>
      <c r="D481" s="19">
        <v>1.0</v>
      </c>
      <c r="E481" s="19" t="s">
        <v>164</v>
      </c>
    </row>
    <row r="482">
      <c r="A482" s="19" t="s">
        <v>131</v>
      </c>
      <c r="B482" s="19" t="s">
        <v>91</v>
      </c>
      <c r="C482" s="19" t="s">
        <v>171</v>
      </c>
      <c r="D482" s="19">
        <v>1.0</v>
      </c>
      <c r="E482" s="19" t="s">
        <v>164</v>
      </c>
    </row>
    <row r="483">
      <c r="A483" s="19" t="s">
        <v>131</v>
      </c>
      <c r="B483" s="19" t="s">
        <v>110</v>
      </c>
      <c r="C483" s="19" t="s">
        <v>171</v>
      </c>
      <c r="D483" s="19">
        <v>1.0</v>
      </c>
      <c r="E483" s="19" t="s">
        <v>164</v>
      </c>
    </row>
    <row r="484">
      <c r="A484" s="19" t="s">
        <v>131</v>
      </c>
      <c r="B484" s="19" t="s">
        <v>87</v>
      </c>
      <c r="C484" s="19" t="s">
        <v>171</v>
      </c>
      <c r="D484" s="19">
        <v>1.0</v>
      </c>
      <c r="E484" s="19" t="s">
        <v>164</v>
      </c>
    </row>
    <row r="485">
      <c r="A485" s="19" t="s">
        <v>131</v>
      </c>
      <c r="B485" s="19" t="s">
        <v>41</v>
      </c>
      <c r="C485" s="19" t="s">
        <v>171</v>
      </c>
      <c r="D485" s="19">
        <v>1.0</v>
      </c>
      <c r="E485" s="19" t="s">
        <v>164</v>
      </c>
    </row>
    <row r="486">
      <c r="A486" s="19" t="s">
        <v>131</v>
      </c>
      <c r="B486" s="19" t="s">
        <v>97</v>
      </c>
      <c r="C486" s="19" t="s">
        <v>171</v>
      </c>
      <c r="D486" s="19">
        <v>1.0</v>
      </c>
      <c r="E486" s="19" t="s">
        <v>164</v>
      </c>
    </row>
    <row r="487">
      <c r="A487" s="19" t="s">
        <v>131</v>
      </c>
      <c r="B487" s="19" t="s">
        <v>77</v>
      </c>
      <c r="C487" s="19" t="s">
        <v>171</v>
      </c>
      <c r="D487" s="19">
        <v>1.0</v>
      </c>
      <c r="E487" s="19" t="s">
        <v>164</v>
      </c>
    </row>
    <row r="488">
      <c r="A488" s="19" t="s">
        <v>131</v>
      </c>
      <c r="B488" s="19" t="s">
        <v>120</v>
      </c>
      <c r="C488" s="19" t="s">
        <v>171</v>
      </c>
      <c r="D488" s="19">
        <v>1.0</v>
      </c>
      <c r="E488" s="19" t="s">
        <v>164</v>
      </c>
    </row>
    <row r="489">
      <c r="A489" s="19" t="s">
        <v>131</v>
      </c>
      <c r="B489" s="19" t="s">
        <v>116</v>
      </c>
      <c r="C489" s="19" t="s">
        <v>171</v>
      </c>
      <c r="D489" s="19">
        <v>1.0</v>
      </c>
      <c r="E489" s="19" t="s">
        <v>164</v>
      </c>
    </row>
    <row r="490">
      <c r="A490" s="19" t="s">
        <v>131</v>
      </c>
      <c r="B490" s="19" t="s">
        <v>31</v>
      </c>
      <c r="C490" s="19" t="s">
        <v>171</v>
      </c>
      <c r="D490" s="19">
        <v>1.0</v>
      </c>
      <c r="E490" s="19" t="s">
        <v>164</v>
      </c>
    </row>
    <row r="491">
      <c r="A491" s="19" t="s">
        <v>131</v>
      </c>
      <c r="B491" s="19" t="s">
        <v>45</v>
      </c>
      <c r="C491" s="19" t="s">
        <v>171</v>
      </c>
      <c r="D491" s="19">
        <v>1.0</v>
      </c>
      <c r="E491" s="19" t="s">
        <v>164</v>
      </c>
    </row>
    <row r="492">
      <c r="A492" s="19" t="s">
        <v>131</v>
      </c>
      <c r="B492" s="19" t="s">
        <v>94</v>
      </c>
      <c r="C492" s="19" t="s">
        <v>171</v>
      </c>
      <c r="D492" s="19">
        <v>1.0</v>
      </c>
      <c r="E492" s="19" t="s">
        <v>164</v>
      </c>
    </row>
    <row r="493">
      <c r="A493" s="19" t="s">
        <v>131</v>
      </c>
      <c r="B493" s="19" t="s">
        <v>27</v>
      </c>
      <c r="C493" s="19" t="s">
        <v>171</v>
      </c>
      <c r="D493" s="19">
        <v>1.0</v>
      </c>
      <c r="E493" s="19" t="s">
        <v>164</v>
      </c>
    </row>
    <row r="494">
      <c r="A494" s="19" t="s">
        <v>131</v>
      </c>
      <c r="B494" s="19" t="s">
        <v>105</v>
      </c>
      <c r="C494" s="19" t="s">
        <v>171</v>
      </c>
      <c r="D494" s="19">
        <v>1.0</v>
      </c>
      <c r="E494" s="19" t="s">
        <v>164</v>
      </c>
    </row>
    <row r="495">
      <c r="A495" s="19" t="s">
        <v>131</v>
      </c>
      <c r="B495" s="19" t="s">
        <v>52</v>
      </c>
      <c r="C495" s="19" t="s">
        <v>171</v>
      </c>
      <c r="D495" s="19">
        <v>1.0</v>
      </c>
      <c r="E495" s="19" t="s">
        <v>164</v>
      </c>
    </row>
    <row r="496">
      <c r="A496" s="19" t="s">
        <v>131</v>
      </c>
      <c r="B496" s="19" t="s">
        <v>58</v>
      </c>
      <c r="C496" s="19" t="s">
        <v>171</v>
      </c>
      <c r="D496" s="19">
        <v>1.0</v>
      </c>
      <c r="E496" s="19" t="s">
        <v>164</v>
      </c>
    </row>
    <row r="497">
      <c r="A497" s="19" t="s">
        <v>131</v>
      </c>
      <c r="B497" s="19" t="s">
        <v>65</v>
      </c>
      <c r="C497" s="19" t="s">
        <v>171</v>
      </c>
      <c r="D497" s="19">
        <v>1.0</v>
      </c>
      <c r="E497" s="19" t="s">
        <v>164</v>
      </c>
    </row>
    <row r="498">
      <c r="A498" s="19" t="s">
        <v>131</v>
      </c>
      <c r="B498" s="19" t="s">
        <v>59</v>
      </c>
      <c r="C498" s="19" t="s">
        <v>171</v>
      </c>
      <c r="D498" s="19">
        <v>1.0</v>
      </c>
      <c r="E498" s="19" t="s">
        <v>164</v>
      </c>
    </row>
    <row r="499">
      <c r="A499" s="19" t="s">
        <v>131</v>
      </c>
      <c r="B499" s="19" t="s">
        <v>71</v>
      </c>
      <c r="C499" s="19" t="s">
        <v>171</v>
      </c>
      <c r="D499" s="19">
        <v>1.0</v>
      </c>
      <c r="E499" s="19" t="s">
        <v>164</v>
      </c>
    </row>
    <row r="500">
      <c r="A500" s="19" t="s">
        <v>131</v>
      </c>
      <c r="B500" s="19" t="s">
        <v>119</v>
      </c>
      <c r="C500" s="19" t="s">
        <v>171</v>
      </c>
      <c r="D500" s="19">
        <v>1.0</v>
      </c>
      <c r="E500" s="19" t="s">
        <v>164</v>
      </c>
    </row>
    <row r="501">
      <c r="A501" s="19" t="s">
        <v>131</v>
      </c>
      <c r="B501" s="19" t="s">
        <v>122</v>
      </c>
      <c r="C501" s="19" t="s">
        <v>171</v>
      </c>
      <c r="D501" s="19">
        <v>1.0</v>
      </c>
      <c r="E501" s="19" t="s">
        <v>164</v>
      </c>
    </row>
    <row r="502">
      <c r="A502" s="19" t="s">
        <v>131</v>
      </c>
      <c r="B502" s="19" t="s">
        <v>36</v>
      </c>
      <c r="C502" s="19" t="s">
        <v>171</v>
      </c>
      <c r="D502" s="19">
        <v>1.0</v>
      </c>
      <c r="E502" s="19" t="s">
        <v>164</v>
      </c>
    </row>
    <row r="503">
      <c r="A503" s="19" t="s">
        <v>131</v>
      </c>
      <c r="B503" s="19" t="s">
        <v>40</v>
      </c>
      <c r="C503" s="19" t="s">
        <v>171</v>
      </c>
      <c r="D503" s="19">
        <v>1.0</v>
      </c>
      <c r="E503" s="19" t="s">
        <v>164</v>
      </c>
    </row>
    <row r="504">
      <c r="A504" s="19" t="s">
        <v>131</v>
      </c>
      <c r="B504" s="19" t="s">
        <v>84</v>
      </c>
      <c r="C504" s="19" t="s">
        <v>171</v>
      </c>
      <c r="D504" s="19">
        <v>1.0</v>
      </c>
      <c r="E504" s="19" t="s">
        <v>164</v>
      </c>
    </row>
    <row r="505">
      <c r="A505" s="19" t="s">
        <v>131</v>
      </c>
      <c r="B505" s="19" t="s">
        <v>98</v>
      </c>
      <c r="C505" s="19" t="s">
        <v>171</v>
      </c>
      <c r="D505" s="19">
        <v>1.0</v>
      </c>
      <c r="E505" s="19" t="s">
        <v>164</v>
      </c>
    </row>
    <row r="506">
      <c r="A506" s="19" t="s">
        <v>131</v>
      </c>
      <c r="B506" s="19" t="s">
        <v>99</v>
      </c>
      <c r="C506" s="19" t="s">
        <v>171</v>
      </c>
      <c r="D506" s="19">
        <v>1.0</v>
      </c>
      <c r="E506" s="19" t="s">
        <v>164</v>
      </c>
    </row>
    <row r="507">
      <c r="A507" s="19" t="s">
        <v>131</v>
      </c>
      <c r="B507" s="19" t="s">
        <v>109</v>
      </c>
      <c r="C507" s="19" t="s">
        <v>171</v>
      </c>
      <c r="D507" s="19">
        <v>1.0</v>
      </c>
      <c r="E507" s="19" t="s">
        <v>164</v>
      </c>
    </row>
    <row r="508">
      <c r="A508" s="19" t="s">
        <v>131</v>
      </c>
      <c r="B508" s="19" t="s">
        <v>124</v>
      </c>
      <c r="C508" s="19" t="s">
        <v>171</v>
      </c>
      <c r="D508" s="19">
        <v>1.0</v>
      </c>
      <c r="E508" s="19" t="s">
        <v>164</v>
      </c>
    </row>
    <row r="509">
      <c r="A509" s="19" t="s">
        <v>131</v>
      </c>
      <c r="B509" s="19" t="s">
        <v>145</v>
      </c>
      <c r="C509" s="19" t="s">
        <v>171</v>
      </c>
      <c r="D509" s="19">
        <v>1.0</v>
      </c>
      <c r="E509" s="19" t="s">
        <v>164</v>
      </c>
    </row>
    <row r="510">
      <c r="A510" s="19" t="s">
        <v>131</v>
      </c>
      <c r="B510" s="19" t="s">
        <v>147</v>
      </c>
      <c r="C510" s="19" t="s">
        <v>171</v>
      </c>
      <c r="D510" s="19">
        <v>1.0</v>
      </c>
      <c r="E510" s="19" t="s">
        <v>164</v>
      </c>
    </row>
    <row r="511">
      <c r="A511" s="19" t="s">
        <v>131</v>
      </c>
      <c r="B511" s="19" t="s">
        <v>102</v>
      </c>
      <c r="C511" s="19" t="s">
        <v>171</v>
      </c>
      <c r="D511" s="19">
        <v>1.0</v>
      </c>
      <c r="E511" s="19" t="s">
        <v>164</v>
      </c>
    </row>
    <row r="512">
      <c r="A512" s="19" t="s">
        <v>43</v>
      </c>
      <c r="B512" s="19" t="s">
        <v>115</v>
      </c>
      <c r="C512" s="19" t="s">
        <v>171</v>
      </c>
      <c r="D512" s="19">
        <v>1.0</v>
      </c>
      <c r="E512" s="19" t="s">
        <v>164</v>
      </c>
    </row>
    <row r="513">
      <c r="A513" s="19" t="s">
        <v>43</v>
      </c>
      <c r="B513" s="19" t="s">
        <v>85</v>
      </c>
      <c r="C513" s="19" t="s">
        <v>171</v>
      </c>
      <c r="D513" s="19">
        <v>1.0</v>
      </c>
      <c r="E513" s="19" t="s">
        <v>164</v>
      </c>
    </row>
    <row r="514">
      <c r="A514" s="19" t="s">
        <v>43</v>
      </c>
      <c r="B514" s="19" t="s">
        <v>38</v>
      </c>
      <c r="C514" s="19" t="s">
        <v>171</v>
      </c>
      <c r="D514" s="19">
        <v>1.0</v>
      </c>
      <c r="E514" s="19" t="s">
        <v>164</v>
      </c>
    </row>
    <row r="515">
      <c r="A515" s="19" t="s">
        <v>43</v>
      </c>
      <c r="B515" s="19" t="s">
        <v>19</v>
      </c>
      <c r="C515" s="19" t="s">
        <v>171</v>
      </c>
      <c r="D515" s="19">
        <v>1.0</v>
      </c>
      <c r="E515" s="19" t="s">
        <v>164</v>
      </c>
    </row>
    <row r="516">
      <c r="A516" s="19" t="s">
        <v>43</v>
      </c>
      <c r="B516" s="19" t="s">
        <v>32</v>
      </c>
      <c r="C516" s="19" t="s">
        <v>171</v>
      </c>
      <c r="D516" s="19">
        <v>1.0</v>
      </c>
      <c r="E516" s="19" t="s">
        <v>164</v>
      </c>
    </row>
    <row r="517">
      <c r="A517" s="19" t="s">
        <v>43</v>
      </c>
      <c r="B517" s="19" t="s">
        <v>136</v>
      </c>
      <c r="C517" s="19" t="s">
        <v>171</v>
      </c>
      <c r="D517" s="19">
        <v>1.0</v>
      </c>
      <c r="E517" s="19" t="s">
        <v>164</v>
      </c>
    </row>
    <row r="518">
      <c r="A518" s="19" t="s">
        <v>43</v>
      </c>
      <c r="B518" s="19" t="s">
        <v>70</v>
      </c>
      <c r="C518" s="19" t="s">
        <v>171</v>
      </c>
      <c r="D518" s="19">
        <v>1.0</v>
      </c>
      <c r="E518" s="19" t="s">
        <v>164</v>
      </c>
    </row>
    <row r="519">
      <c r="A519" s="19" t="s">
        <v>43</v>
      </c>
      <c r="B519" s="19" t="s">
        <v>137</v>
      </c>
      <c r="C519" s="19" t="s">
        <v>171</v>
      </c>
      <c r="D519" s="19">
        <v>1.0</v>
      </c>
      <c r="E519" s="19" t="s">
        <v>164</v>
      </c>
    </row>
    <row r="520">
      <c r="A520" s="19" t="s">
        <v>43</v>
      </c>
      <c r="B520" s="19" t="s">
        <v>42</v>
      </c>
      <c r="C520" s="19" t="s">
        <v>171</v>
      </c>
      <c r="D520" s="19">
        <v>1.0</v>
      </c>
      <c r="E520" s="19" t="s">
        <v>164</v>
      </c>
    </row>
    <row r="521">
      <c r="A521" s="19" t="s">
        <v>43</v>
      </c>
      <c r="B521" s="19" t="s">
        <v>28</v>
      </c>
      <c r="C521" s="19" t="s">
        <v>171</v>
      </c>
      <c r="D521" s="19">
        <v>1.0</v>
      </c>
      <c r="E521" s="19" t="s">
        <v>164</v>
      </c>
    </row>
    <row r="522">
      <c r="A522" s="19" t="s">
        <v>43</v>
      </c>
      <c r="B522" s="19" t="s">
        <v>33</v>
      </c>
      <c r="C522" s="19" t="s">
        <v>171</v>
      </c>
      <c r="D522" s="19">
        <v>1.0</v>
      </c>
      <c r="E522" s="19" t="s">
        <v>164</v>
      </c>
    </row>
    <row r="523">
      <c r="A523" s="19" t="s">
        <v>43</v>
      </c>
      <c r="B523" s="19" t="s">
        <v>46</v>
      </c>
      <c r="C523" s="19" t="s">
        <v>171</v>
      </c>
      <c r="D523" s="19">
        <v>1.0</v>
      </c>
      <c r="E523" s="19" t="s">
        <v>164</v>
      </c>
    </row>
    <row r="524">
      <c r="A524" s="19" t="s">
        <v>43</v>
      </c>
      <c r="B524" s="19" t="s">
        <v>51</v>
      </c>
      <c r="C524" s="19" t="s">
        <v>171</v>
      </c>
      <c r="D524" s="19">
        <v>1.0</v>
      </c>
      <c r="E524" s="19" t="s">
        <v>164</v>
      </c>
    </row>
    <row r="525">
      <c r="A525" s="19" t="s">
        <v>43</v>
      </c>
      <c r="B525" s="19" t="s">
        <v>83</v>
      </c>
      <c r="C525" s="19" t="s">
        <v>171</v>
      </c>
      <c r="D525" s="19">
        <v>1.0</v>
      </c>
      <c r="E525" s="19" t="s">
        <v>164</v>
      </c>
    </row>
    <row r="526">
      <c r="A526" s="19" t="s">
        <v>43</v>
      </c>
      <c r="B526" s="19" t="s">
        <v>148</v>
      </c>
      <c r="C526" s="19" t="s">
        <v>171</v>
      </c>
      <c r="D526" s="19">
        <v>1.0</v>
      </c>
      <c r="E526" s="19" t="s">
        <v>164</v>
      </c>
    </row>
    <row r="527">
      <c r="A527" s="19" t="s">
        <v>43</v>
      </c>
      <c r="B527" s="19" t="s">
        <v>149</v>
      </c>
      <c r="C527" s="19" t="s">
        <v>171</v>
      </c>
      <c r="D527" s="19">
        <v>1.0</v>
      </c>
      <c r="E527" s="19" t="s">
        <v>164</v>
      </c>
    </row>
    <row r="528">
      <c r="A528" s="19" t="s">
        <v>43</v>
      </c>
      <c r="B528" s="19" t="s">
        <v>15</v>
      </c>
      <c r="C528" s="19" t="s">
        <v>171</v>
      </c>
      <c r="D528" s="19">
        <v>1.0</v>
      </c>
      <c r="E528" s="19" t="s">
        <v>164</v>
      </c>
    </row>
    <row r="529">
      <c r="A529" s="19" t="s">
        <v>43</v>
      </c>
      <c r="B529" s="19" t="s">
        <v>48</v>
      </c>
      <c r="C529" s="19" t="s">
        <v>171</v>
      </c>
      <c r="D529" s="19">
        <v>1.0</v>
      </c>
      <c r="E529" s="19" t="s">
        <v>164</v>
      </c>
    </row>
    <row r="530">
      <c r="A530" s="19" t="s">
        <v>43</v>
      </c>
      <c r="B530" s="19" t="s">
        <v>61</v>
      </c>
      <c r="C530" s="19" t="s">
        <v>171</v>
      </c>
      <c r="D530" s="19">
        <v>1.0</v>
      </c>
      <c r="E530" s="19" t="s">
        <v>164</v>
      </c>
    </row>
    <row r="531">
      <c r="A531" s="19" t="s">
        <v>43</v>
      </c>
      <c r="B531" s="19" t="s">
        <v>63</v>
      </c>
      <c r="C531" s="19" t="s">
        <v>171</v>
      </c>
      <c r="D531" s="19">
        <v>1.0</v>
      </c>
      <c r="E531" s="19" t="s">
        <v>164</v>
      </c>
    </row>
    <row r="532">
      <c r="A532" s="19" t="s">
        <v>43</v>
      </c>
      <c r="B532" s="19" t="s">
        <v>93</v>
      </c>
      <c r="C532" s="19" t="s">
        <v>171</v>
      </c>
      <c r="D532" s="19">
        <v>1.0</v>
      </c>
      <c r="E532" s="19" t="s">
        <v>164</v>
      </c>
    </row>
    <row r="533">
      <c r="A533" s="19" t="s">
        <v>43</v>
      </c>
      <c r="B533" s="19" t="s">
        <v>96</v>
      </c>
      <c r="C533" s="19" t="s">
        <v>171</v>
      </c>
      <c r="D533" s="19">
        <v>1.0</v>
      </c>
      <c r="E533" s="19" t="s">
        <v>164</v>
      </c>
    </row>
    <row r="534">
      <c r="A534" s="19" t="s">
        <v>43</v>
      </c>
      <c r="B534" s="19" t="s">
        <v>112</v>
      </c>
      <c r="C534" s="19" t="s">
        <v>171</v>
      </c>
      <c r="D534" s="19">
        <v>1.0</v>
      </c>
      <c r="E534" s="19" t="s">
        <v>164</v>
      </c>
    </row>
    <row r="535">
      <c r="A535" s="19" t="s">
        <v>43</v>
      </c>
      <c r="B535" s="19" t="s">
        <v>114</v>
      </c>
      <c r="C535" s="19" t="s">
        <v>171</v>
      </c>
      <c r="D535" s="19">
        <v>1.0</v>
      </c>
      <c r="E535" s="19" t="s">
        <v>164</v>
      </c>
    </row>
    <row r="536">
      <c r="A536" s="19" t="s">
        <v>43</v>
      </c>
      <c r="B536" s="19" t="s">
        <v>142</v>
      </c>
      <c r="C536" s="19" t="s">
        <v>171</v>
      </c>
      <c r="D536" s="19">
        <v>1.0</v>
      </c>
      <c r="E536" s="19" t="s">
        <v>164</v>
      </c>
    </row>
    <row r="537">
      <c r="A537" s="19" t="s">
        <v>43</v>
      </c>
      <c r="B537" s="19" t="s">
        <v>64</v>
      </c>
      <c r="C537" s="19" t="s">
        <v>171</v>
      </c>
      <c r="D537" s="19">
        <v>1.0</v>
      </c>
      <c r="E537" s="19" t="s">
        <v>164</v>
      </c>
    </row>
    <row r="538">
      <c r="A538" s="19" t="s">
        <v>43</v>
      </c>
      <c r="B538" s="19" t="s">
        <v>80</v>
      </c>
      <c r="C538" s="19" t="s">
        <v>171</v>
      </c>
      <c r="D538" s="19">
        <v>1.0</v>
      </c>
      <c r="E538" s="19" t="s">
        <v>164</v>
      </c>
    </row>
    <row r="539">
      <c r="A539" s="19" t="s">
        <v>43</v>
      </c>
      <c r="B539" s="19" t="s">
        <v>67</v>
      </c>
      <c r="C539" s="19" t="s">
        <v>171</v>
      </c>
      <c r="D539" s="19">
        <v>1.0</v>
      </c>
      <c r="E539" s="19" t="s">
        <v>164</v>
      </c>
    </row>
    <row r="540">
      <c r="A540" s="19" t="s">
        <v>43</v>
      </c>
      <c r="B540" s="19" t="s">
        <v>92</v>
      </c>
      <c r="C540" s="19" t="s">
        <v>171</v>
      </c>
      <c r="D540" s="19">
        <v>1.0</v>
      </c>
      <c r="E540" s="19" t="s">
        <v>164</v>
      </c>
    </row>
    <row r="541">
      <c r="A541" s="19" t="s">
        <v>43</v>
      </c>
      <c r="B541" s="19" t="s">
        <v>76</v>
      </c>
      <c r="C541" s="19" t="s">
        <v>171</v>
      </c>
      <c r="D541" s="19">
        <v>1.0</v>
      </c>
      <c r="E541" s="19" t="s">
        <v>164</v>
      </c>
    </row>
    <row r="542">
      <c r="A542" s="19" t="s">
        <v>43</v>
      </c>
      <c r="B542" s="19" t="s">
        <v>128</v>
      </c>
      <c r="C542" s="19" t="s">
        <v>171</v>
      </c>
      <c r="D542" s="19">
        <v>1.0</v>
      </c>
      <c r="E542" s="19" t="s">
        <v>164</v>
      </c>
    </row>
    <row r="543">
      <c r="A543" s="19" t="s">
        <v>43</v>
      </c>
      <c r="B543" s="19" t="s">
        <v>21</v>
      </c>
      <c r="C543" s="19" t="s">
        <v>171</v>
      </c>
      <c r="D543" s="19">
        <v>1.0</v>
      </c>
      <c r="E543" s="19" t="s">
        <v>164</v>
      </c>
    </row>
    <row r="544">
      <c r="A544" s="19" t="s">
        <v>43</v>
      </c>
      <c r="B544" s="19" t="s">
        <v>144</v>
      </c>
      <c r="C544" s="19" t="s">
        <v>171</v>
      </c>
      <c r="D544" s="19">
        <v>1.0</v>
      </c>
      <c r="E544" s="19" t="s">
        <v>164</v>
      </c>
    </row>
    <row r="545">
      <c r="A545" s="19" t="s">
        <v>43</v>
      </c>
      <c r="B545" s="19" t="s">
        <v>37</v>
      </c>
      <c r="C545" s="19" t="s">
        <v>171</v>
      </c>
      <c r="D545" s="19">
        <v>1.0</v>
      </c>
      <c r="E545" s="19" t="s">
        <v>164</v>
      </c>
    </row>
    <row r="546">
      <c r="A546" s="19" t="s">
        <v>43</v>
      </c>
      <c r="B546" s="19" t="s">
        <v>82</v>
      </c>
      <c r="C546" s="19" t="s">
        <v>171</v>
      </c>
      <c r="D546" s="19">
        <v>1.0</v>
      </c>
      <c r="E546" s="19" t="s">
        <v>164</v>
      </c>
    </row>
    <row r="547">
      <c r="A547" s="19" t="s">
        <v>43</v>
      </c>
      <c r="B547" s="19" t="s">
        <v>73</v>
      </c>
      <c r="C547" s="19" t="s">
        <v>171</v>
      </c>
      <c r="D547" s="19">
        <v>1.0</v>
      </c>
      <c r="E547" s="19" t="s">
        <v>164</v>
      </c>
    </row>
    <row r="548">
      <c r="A548" s="19" t="s">
        <v>43</v>
      </c>
      <c r="B548" s="19" t="s">
        <v>50</v>
      </c>
      <c r="C548" s="19" t="s">
        <v>171</v>
      </c>
      <c r="D548" s="19">
        <v>1.0</v>
      </c>
      <c r="E548" s="19" t="s">
        <v>164</v>
      </c>
    </row>
    <row r="549">
      <c r="A549" s="19" t="s">
        <v>43</v>
      </c>
      <c r="B549" s="19" t="s">
        <v>72</v>
      </c>
      <c r="C549" s="19" t="s">
        <v>171</v>
      </c>
      <c r="D549" s="19">
        <v>1.0</v>
      </c>
      <c r="E549" s="19" t="s">
        <v>164</v>
      </c>
    </row>
    <row r="550">
      <c r="A550" s="19" t="s">
        <v>43</v>
      </c>
      <c r="B550" s="19" t="s">
        <v>75</v>
      </c>
      <c r="C550" s="19" t="s">
        <v>171</v>
      </c>
      <c r="D550" s="19">
        <v>1.0</v>
      </c>
      <c r="E550" s="19" t="s">
        <v>164</v>
      </c>
    </row>
    <row r="551">
      <c r="A551" s="19" t="s">
        <v>43</v>
      </c>
      <c r="B551" s="19" t="s">
        <v>104</v>
      </c>
      <c r="C551" s="19" t="s">
        <v>171</v>
      </c>
      <c r="D551" s="19">
        <v>1.0</v>
      </c>
      <c r="E551" s="19" t="s">
        <v>164</v>
      </c>
    </row>
    <row r="552">
      <c r="A552" s="19" t="s">
        <v>43</v>
      </c>
      <c r="B552" s="19" t="s">
        <v>55</v>
      </c>
      <c r="C552" s="19" t="s">
        <v>171</v>
      </c>
      <c r="D552" s="19">
        <v>1.0</v>
      </c>
      <c r="E552" s="19" t="s">
        <v>164</v>
      </c>
    </row>
    <row r="553">
      <c r="A553" s="19" t="s">
        <v>43</v>
      </c>
      <c r="B553" s="19" t="s">
        <v>125</v>
      </c>
      <c r="C553" s="19" t="s">
        <v>171</v>
      </c>
      <c r="D553" s="19">
        <v>1.0</v>
      </c>
      <c r="E553" s="19" t="s">
        <v>164</v>
      </c>
    </row>
    <row r="554">
      <c r="A554" s="19" t="s">
        <v>43</v>
      </c>
      <c r="B554" s="19" t="s">
        <v>81</v>
      </c>
      <c r="C554" s="19" t="s">
        <v>171</v>
      </c>
      <c r="D554" s="19">
        <v>1.0</v>
      </c>
      <c r="E554" s="19" t="s">
        <v>164</v>
      </c>
    </row>
    <row r="555">
      <c r="A555" s="19" t="s">
        <v>43</v>
      </c>
      <c r="B555" s="19" t="s">
        <v>106</v>
      </c>
      <c r="C555" s="19" t="s">
        <v>171</v>
      </c>
      <c r="D555" s="19">
        <v>1.0</v>
      </c>
      <c r="E555" s="19" t="s">
        <v>164</v>
      </c>
    </row>
    <row r="556">
      <c r="A556" s="19" t="s">
        <v>43</v>
      </c>
      <c r="B556" s="19" t="s">
        <v>86</v>
      </c>
      <c r="C556" s="19" t="s">
        <v>171</v>
      </c>
      <c r="D556" s="19">
        <v>1.0</v>
      </c>
      <c r="E556" s="19" t="s">
        <v>164</v>
      </c>
    </row>
    <row r="557">
      <c r="A557" s="19" t="s">
        <v>43</v>
      </c>
      <c r="B557" s="19" t="s">
        <v>90</v>
      </c>
      <c r="C557" s="19" t="s">
        <v>171</v>
      </c>
      <c r="D557" s="19">
        <v>1.0</v>
      </c>
      <c r="E557" s="19" t="s">
        <v>164</v>
      </c>
    </row>
    <row r="558">
      <c r="A558" s="19" t="s">
        <v>43</v>
      </c>
      <c r="B558" s="19" t="s">
        <v>135</v>
      </c>
      <c r="C558" s="19" t="s">
        <v>171</v>
      </c>
      <c r="D558" s="19">
        <v>1.0</v>
      </c>
      <c r="E558" s="19" t="s">
        <v>164</v>
      </c>
    </row>
    <row r="559">
      <c r="A559" s="19" t="s">
        <v>43</v>
      </c>
      <c r="B559" s="19" t="s">
        <v>113</v>
      </c>
      <c r="C559" s="19" t="s">
        <v>171</v>
      </c>
      <c r="D559" s="19">
        <v>1.0</v>
      </c>
      <c r="E559" s="19" t="s">
        <v>164</v>
      </c>
    </row>
    <row r="560">
      <c r="A560" s="19" t="s">
        <v>43</v>
      </c>
      <c r="B560" s="19" t="s">
        <v>69</v>
      </c>
      <c r="C560" s="19" t="s">
        <v>171</v>
      </c>
      <c r="D560" s="19">
        <v>1.0</v>
      </c>
      <c r="E560" s="19" t="s">
        <v>164</v>
      </c>
    </row>
    <row r="561">
      <c r="A561" s="19" t="s">
        <v>43</v>
      </c>
      <c r="B561" s="19" t="s">
        <v>143</v>
      </c>
      <c r="C561" s="19" t="s">
        <v>171</v>
      </c>
      <c r="D561" s="19">
        <v>1.0</v>
      </c>
      <c r="E561" s="19" t="s">
        <v>164</v>
      </c>
    </row>
    <row r="562">
      <c r="A562" s="19" t="s">
        <v>43</v>
      </c>
      <c r="B562" s="19" t="s">
        <v>111</v>
      </c>
      <c r="C562" s="19" t="s">
        <v>171</v>
      </c>
      <c r="D562" s="19">
        <v>1.0</v>
      </c>
      <c r="E562" s="19" t="s">
        <v>164</v>
      </c>
    </row>
    <row r="563">
      <c r="A563" s="19" t="s">
        <v>43</v>
      </c>
      <c r="B563" s="19" t="s">
        <v>130</v>
      </c>
      <c r="C563" s="19" t="s">
        <v>171</v>
      </c>
      <c r="D563" s="19">
        <v>1.0</v>
      </c>
      <c r="E563" s="19" t="s">
        <v>164</v>
      </c>
    </row>
    <row r="564">
      <c r="A564" s="19" t="s">
        <v>43</v>
      </c>
      <c r="B564" s="19" t="s">
        <v>47</v>
      </c>
      <c r="C564" s="19" t="s">
        <v>171</v>
      </c>
      <c r="D564" s="19">
        <v>1.0</v>
      </c>
      <c r="E564" s="19" t="s">
        <v>164</v>
      </c>
    </row>
    <row r="565">
      <c r="A565" s="19" t="s">
        <v>43</v>
      </c>
      <c r="B565" s="19" t="s">
        <v>17</v>
      </c>
      <c r="C565" s="19" t="s">
        <v>171</v>
      </c>
      <c r="D565" s="19">
        <v>1.0</v>
      </c>
      <c r="E565" s="19" t="s">
        <v>164</v>
      </c>
    </row>
    <row r="566">
      <c r="A566" s="19" t="s">
        <v>43</v>
      </c>
      <c r="B566" s="19" t="s">
        <v>22</v>
      </c>
      <c r="C566" s="19" t="s">
        <v>171</v>
      </c>
      <c r="D566" s="19">
        <v>1.0</v>
      </c>
      <c r="E566" s="19" t="s">
        <v>164</v>
      </c>
    </row>
    <row r="567">
      <c r="A567" s="19" t="s">
        <v>43</v>
      </c>
      <c r="B567" s="19" t="s">
        <v>62</v>
      </c>
      <c r="C567" s="19" t="s">
        <v>171</v>
      </c>
      <c r="D567" s="19">
        <v>1.0</v>
      </c>
      <c r="E567" s="19" t="s">
        <v>164</v>
      </c>
    </row>
    <row r="568">
      <c r="A568" s="19" t="s">
        <v>43</v>
      </c>
      <c r="B568" s="19" t="s">
        <v>66</v>
      </c>
      <c r="C568" s="19" t="s">
        <v>171</v>
      </c>
      <c r="D568" s="19">
        <v>1.0</v>
      </c>
      <c r="E568" s="19" t="s">
        <v>164</v>
      </c>
    </row>
    <row r="569">
      <c r="A569" s="19" t="s">
        <v>43</v>
      </c>
      <c r="B569" s="19" t="s">
        <v>78</v>
      </c>
      <c r="C569" s="19" t="s">
        <v>171</v>
      </c>
      <c r="D569" s="19">
        <v>1.0</v>
      </c>
      <c r="E569" s="19" t="s">
        <v>164</v>
      </c>
    </row>
    <row r="570">
      <c r="A570" s="19" t="s">
        <v>43</v>
      </c>
      <c r="B570" s="19" t="s">
        <v>91</v>
      </c>
      <c r="C570" s="19" t="s">
        <v>171</v>
      </c>
      <c r="D570" s="19">
        <v>1.0</v>
      </c>
      <c r="E570" s="19" t="s">
        <v>164</v>
      </c>
    </row>
    <row r="571">
      <c r="A571" s="19" t="s">
        <v>43</v>
      </c>
      <c r="B571" s="19" t="s">
        <v>110</v>
      </c>
      <c r="C571" s="19" t="s">
        <v>171</v>
      </c>
      <c r="D571" s="19">
        <v>1.0</v>
      </c>
      <c r="E571" s="19" t="s">
        <v>164</v>
      </c>
    </row>
    <row r="572">
      <c r="A572" s="19" t="s">
        <v>43</v>
      </c>
      <c r="B572" s="19" t="s">
        <v>87</v>
      </c>
      <c r="C572" s="19" t="s">
        <v>171</v>
      </c>
      <c r="D572" s="19">
        <v>1.0</v>
      </c>
      <c r="E572" s="19" t="s">
        <v>164</v>
      </c>
    </row>
    <row r="573">
      <c r="A573" s="19" t="s">
        <v>43</v>
      </c>
      <c r="B573" s="19" t="s">
        <v>41</v>
      </c>
      <c r="C573" s="19" t="s">
        <v>171</v>
      </c>
      <c r="D573" s="19">
        <v>1.0</v>
      </c>
      <c r="E573" s="19" t="s">
        <v>164</v>
      </c>
    </row>
    <row r="574">
      <c r="A574" s="19" t="s">
        <v>43</v>
      </c>
      <c r="B574" s="19" t="s">
        <v>97</v>
      </c>
      <c r="C574" s="19" t="s">
        <v>171</v>
      </c>
      <c r="D574" s="19">
        <v>1.0</v>
      </c>
      <c r="E574" s="19" t="s">
        <v>164</v>
      </c>
    </row>
    <row r="575">
      <c r="A575" s="19" t="s">
        <v>43</v>
      </c>
      <c r="B575" s="19" t="s">
        <v>77</v>
      </c>
      <c r="C575" s="19" t="s">
        <v>171</v>
      </c>
      <c r="D575" s="19">
        <v>1.0</v>
      </c>
      <c r="E575" s="19" t="s">
        <v>164</v>
      </c>
    </row>
    <row r="576">
      <c r="A576" s="19" t="s">
        <v>43</v>
      </c>
      <c r="B576" s="19" t="s">
        <v>120</v>
      </c>
      <c r="C576" s="19" t="s">
        <v>171</v>
      </c>
      <c r="D576" s="19">
        <v>1.0</v>
      </c>
      <c r="E576" s="19" t="s">
        <v>164</v>
      </c>
    </row>
    <row r="577">
      <c r="A577" s="19" t="s">
        <v>43</v>
      </c>
      <c r="B577" s="19" t="s">
        <v>116</v>
      </c>
      <c r="C577" s="19" t="s">
        <v>171</v>
      </c>
      <c r="D577" s="19">
        <v>1.0</v>
      </c>
      <c r="E577" s="19" t="s">
        <v>164</v>
      </c>
    </row>
    <row r="578">
      <c r="A578" s="19" t="s">
        <v>43</v>
      </c>
      <c r="B578" s="19" t="s">
        <v>31</v>
      </c>
      <c r="C578" s="19" t="s">
        <v>171</v>
      </c>
      <c r="D578" s="19">
        <v>1.0</v>
      </c>
      <c r="E578" s="19" t="s">
        <v>164</v>
      </c>
    </row>
    <row r="579">
      <c r="A579" s="19" t="s">
        <v>43</v>
      </c>
      <c r="B579" s="19" t="s">
        <v>45</v>
      </c>
      <c r="C579" s="19" t="s">
        <v>171</v>
      </c>
      <c r="D579" s="19">
        <v>1.0</v>
      </c>
      <c r="E579" s="19" t="s">
        <v>164</v>
      </c>
    </row>
    <row r="580">
      <c r="A580" s="19" t="s">
        <v>43</v>
      </c>
      <c r="B580" s="19" t="s">
        <v>94</v>
      </c>
      <c r="C580" s="19" t="s">
        <v>171</v>
      </c>
      <c r="D580" s="19">
        <v>1.0</v>
      </c>
      <c r="E580" s="19" t="s">
        <v>164</v>
      </c>
    </row>
    <row r="581">
      <c r="A581" s="19" t="s">
        <v>43</v>
      </c>
      <c r="B581" s="19" t="s">
        <v>27</v>
      </c>
      <c r="C581" s="19" t="s">
        <v>171</v>
      </c>
      <c r="D581" s="19">
        <v>1.0</v>
      </c>
      <c r="E581" s="19" t="s">
        <v>164</v>
      </c>
    </row>
    <row r="582">
      <c r="A582" s="19" t="s">
        <v>43</v>
      </c>
      <c r="B582" s="19" t="s">
        <v>105</v>
      </c>
      <c r="C582" s="19" t="s">
        <v>171</v>
      </c>
      <c r="D582" s="19">
        <v>1.0</v>
      </c>
      <c r="E582" s="19" t="s">
        <v>164</v>
      </c>
    </row>
    <row r="583">
      <c r="A583" s="19" t="s">
        <v>43</v>
      </c>
      <c r="B583" s="19" t="s">
        <v>52</v>
      </c>
      <c r="C583" s="19" t="s">
        <v>171</v>
      </c>
      <c r="D583" s="19">
        <v>1.0</v>
      </c>
      <c r="E583" s="19" t="s">
        <v>164</v>
      </c>
    </row>
    <row r="584">
      <c r="A584" s="19" t="s">
        <v>43</v>
      </c>
      <c r="B584" s="19" t="s">
        <v>58</v>
      </c>
      <c r="C584" s="19" t="s">
        <v>171</v>
      </c>
      <c r="D584" s="19">
        <v>1.0</v>
      </c>
      <c r="E584" s="19" t="s">
        <v>164</v>
      </c>
    </row>
    <row r="585">
      <c r="A585" s="19" t="s">
        <v>43</v>
      </c>
      <c r="B585" s="19" t="s">
        <v>65</v>
      </c>
      <c r="C585" s="19" t="s">
        <v>171</v>
      </c>
      <c r="D585" s="19">
        <v>1.0</v>
      </c>
      <c r="E585" s="19" t="s">
        <v>164</v>
      </c>
    </row>
    <row r="586">
      <c r="A586" s="19" t="s">
        <v>43</v>
      </c>
      <c r="B586" s="19" t="s">
        <v>59</v>
      </c>
      <c r="C586" s="19" t="s">
        <v>171</v>
      </c>
      <c r="D586" s="19">
        <v>1.0</v>
      </c>
      <c r="E586" s="19" t="s">
        <v>164</v>
      </c>
    </row>
    <row r="587">
      <c r="A587" s="19" t="s">
        <v>43</v>
      </c>
      <c r="B587" s="19" t="s">
        <v>71</v>
      </c>
      <c r="C587" s="19" t="s">
        <v>171</v>
      </c>
      <c r="D587" s="19">
        <v>1.0</v>
      </c>
      <c r="E587" s="19" t="s">
        <v>164</v>
      </c>
    </row>
    <row r="588">
      <c r="A588" s="19" t="s">
        <v>43</v>
      </c>
      <c r="B588" s="19" t="s">
        <v>119</v>
      </c>
      <c r="C588" s="19" t="s">
        <v>171</v>
      </c>
      <c r="D588" s="19">
        <v>1.0</v>
      </c>
      <c r="E588" s="19" t="s">
        <v>164</v>
      </c>
    </row>
    <row r="589">
      <c r="A589" s="19" t="s">
        <v>43</v>
      </c>
      <c r="B589" s="19" t="s">
        <v>122</v>
      </c>
      <c r="C589" s="19" t="s">
        <v>171</v>
      </c>
      <c r="D589" s="19">
        <v>1.0</v>
      </c>
      <c r="E589" s="19" t="s">
        <v>164</v>
      </c>
    </row>
    <row r="590">
      <c r="A590" s="19" t="s">
        <v>43</v>
      </c>
      <c r="B590" s="19" t="s">
        <v>36</v>
      </c>
      <c r="C590" s="19" t="s">
        <v>171</v>
      </c>
      <c r="D590" s="19">
        <v>1.0</v>
      </c>
      <c r="E590" s="19" t="s">
        <v>164</v>
      </c>
    </row>
    <row r="591">
      <c r="A591" s="19" t="s">
        <v>43</v>
      </c>
      <c r="B591" s="19" t="s">
        <v>40</v>
      </c>
      <c r="C591" s="19" t="s">
        <v>171</v>
      </c>
      <c r="D591" s="19">
        <v>1.0</v>
      </c>
      <c r="E591" s="19" t="s">
        <v>164</v>
      </c>
    </row>
    <row r="592">
      <c r="A592" s="19" t="s">
        <v>43</v>
      </c>
      <c r="B592" s="19" t="s">
        <v>84</v>
      </c>
      <c r="C592" s="19" t="s">
        <v>171</v>
      </c>
      <c r="D592" s="19">
        <v>1.0</v>
      </c>
      <c r="E592" s="19" t="s">
        <v>164</v>
      </c>
    </row>
    <row r="593">
      <c r="A593" s="19" t="s">
        <v>43</v>
      </c>
      <c r="B593" s="19" t="s">
        <v>98</v>
      </c>
      <c r="C593" s="19" t="s">
        <v>171</v>
      </c>
      <c r="D593" s="19">
        <v>1.0</v>
      </c>
      <c r="E593" s="19" t="s">
        <v>164</v>
      </c>
    </row>
    <row r="594">
      <c r="A594" s="19" t="s">
        <v>43</v>
      </c>
      <c r="B594" s="19" t="s">
        <v>99</v>
      </c>
      <c r="C594" s="19" t="s">
        <v>171</v>
      </c>
      <c r="D594" s="19">
        <v>1.0</v>
      </c>
      <c r="E594" s="19" t="s">
        <v>164</v>
      </c>
    </row>
    <row r="595">
      <c r="A595" s="19" t="s">
        <v>43</v>
      </c>
      <c r="B595" s="19" t="s">
        <v>109</v>
      </c>
      <c r="C595" s="19" t="s">
        <v>171</v>
      </c>
      <c r="D595" s="19">
        <v>1.0</v>
      </c>
      <c r="E595" s="19" t="s">
        <v>164</v>
      </c>
    </row>
    <row r="596">
      <c r="A596" s="19" t="s">
        <v>43</v>
      </c>
      <c r="B596" s="19" t="s">
        <v>124</v>
      </c>
      <c r="C596" s="19" t="s">
        <v>171</v>
      </c>
      <c r="D596" s="19">
        <v>1.0</v>
      </c>
      <c r="E596" s="19" t="s">
        <v>164</v>
      </c>
    </row>
    <row r="597">
      <c r="A597" s="19" t="s">
        <v>43</v>
      </c>
      <c r="B597" s="19" t="s">
        <v>145</v>
      </c>
      <c r="C597" s="19" t="s">
        <v>171</v>
      </c>
      <c r="D597" s="19">
        <v>1.0</v>
      </c>
      <c r="E597" s="19" t="s">
        <v>164</v>
      </c>
    </row>
    <row r="598">
      <c r="A598" s="19" t="s">
        <v>43</v>
      </c>
      <c r="B598" s="19" t="s">
        <v>147</v>
      </c>
      <c r="C598" s="19" t="s">
        <v>171</v>
      </c>
      <c r="D598" s="19">
        <v>1.0</v>
      </c>
      <c r="E598" s="19" t="s">
        <v>164</v>
      </c>
    </row>
    <row r="599">
      <c r="A599" s="19" t="s">
        <v>43</v>
      </c>
      <c r="B599" s="19" t="s">
        <v>102</v>
      </c>
      <c r="C599" s="19" t="s">
        <v>171</v>
      </c>
      <c r="D599" s="19">
        <v>1.0</v>
      </c>
      <c r="E599" s="19" t="s">
        <v>164</v>
      </c>
    </row>
    <row r="600">
      <c r="A600" s="19" t="s">
        <v>115</v>
      </c>
      <c r="B600" s="19" t="s">
        <v>85</v>
      </c>
      <c r="C600" s="19" t="s">
        <v>171</v>
      </c>
      <c r="D600" s="19">
        <v>1.0</v>
      </c>
      <c r="E600" s="19" t="s">
        <v>164</v>
      </c>
    </row>
    <row r="601">
      <c r="A601" s="19" t="s">
        <v>115</v>
      </c>
      <c r="B601" s="19" t="s">
        <v>38</v>
      </c>
      <c r="C601" s="19" t="s">
        <v>171</v>
      </c>
      <c r="D601" s="19">
        <v>1.0</v>
      </c>
      <c r="E601" s="19" t="s">
        <v>164</v>
      </c>
    </row>
    <row r="602">
      <c r="A602" s="19" t="s">
        <v>115</v>
      </c>
      <c r="B602" s="19" t="s">
        <v>19</v>
      </c>
      <c r="C602" s="19" t="s">
        <v>171</v>
      </c>
      <c r="D602" s="19">
        <v>1.0</v>
      </c>
      <c r="E602" s="19" t="s">
        <v>164</v>
      </c>
    </row>
    <row r="603">
      <c r="A603" s="19" t="s">
        <v>115</v>
      </c>
      <c r="B603" s="19" t="s">
        <v>32</v>
      </c>
      <c r="C603" s="19" t="s">
        <v>171</v>
      </c>
      <c r="D603" s="19">
        <v>1.0</v>
      </c>
      <c r="E603" s="19" t="s">
        <v>164</v>
      </c>
    </row>
    <row r="604">
      <c r="A604" s="19" t="s">
        <v>115</v>
      </c>
      <c r="B604" s="19" t="s">
        <v>136</v>
      </c>
      <c r="C604" s="19" t="s">
        <v>171</v>
      </c>
      <c r="D604" s="19">
        <v>1.0</v>
      </c>
      <c r="E604" s="19" t="s">
        <v>164</v>
      </c>
    </row>
    <row r="605">
      <c r="A605" s="19" t="s">
        <v>115</v>
      </c>
      <c r="B605" s="19" t="s">
        <v>70</v>
      </c>
      <c r="C605" s="19" t="s">
        <v>171</v>
      </c>
      <c r="D605" s="19">
        <v>1.0</v>
      </c>
      <c r="E605" s="19" t="s">
        <v>164</v>
      </c>
    </row>
    <row r="606">
      <c r="A606" s="19" t="s">
        <v>115</v>
      </c>
      <c r="B606" s="19" t="s">
        <v>137</v>
      </c>
      <c r="C606" s="19" t="s">
        <v>171</v>
      </c>
      <c r="D606" s="19">
        <v>1.0</v>
      </c>
      <c r="E606" s="19" t="s">
        <v>164</v>
      </c>
    </row>
    <row r="607">
      <c r="A607" s="19" t="s">
        <v>115</v>
      </c>
      <c r="B607" s="19" t="s">
        <v>42</v>
      </c>
      <c r="C607" s="19" t="s">
        <v>171</v>
      </c>
      <c r="D607" s="19">
        <v>1.0</v>
      </c>
      <c r="E607" s="19" t="s">
        <v>164</v>
      </c>
    </row>
    <row r="608">
      <c r="A608" s="19" t="s">
        <v>115</v>
      </c>
      <c r="B608" s="19" t="s">
        <v>28</v>
      </c>
      <c r="C608" s="19" t="s">
        <v>171</v>
      </c>
      <c r="D608" s="19">
        <v>1.0</v>
      </c>
      <c r="E608" s="19" t="s">
        <v>164</v>
      </c>
    </row>
    <row r="609">
      <c r="A609" s="19" t="s">
        <v>115</v>
      </c>
      <c r="B609" s="19" t="s">
        <v>33</v>
      </c>
      <c r="C609" s="19" t="s">
        <v>171</v>
      </c>
      <c r="D609" s="19">
        <v>1.0</v>
      </c>
      <c r="E609" s="19" t="s">
        <v>164</v>
      </c>
    </row>
    <row r="610">
      <c r="A610" s="19" t="s">
        <v>115</v>
      </c>
      <c r="B610" s="19" t="s">
        <v>46</v>
      </c>
      <c r="C610" s="19" t="s">
        <v>171</v>
      </c>
      <c r="D610" s="19">
        <v>1.0</v>
      </c>
      <c r="E610" s="19" t="s">
        <v>164</v>
      </c>
    </row>
    <row r="611">
      <c r="A611" s="19" t="s">
        <v>115</v>
      </c>
      <c r="B611" s="19" t="s">
        <v>51</v>
      </c>
      <c r="C611" s="19" t="s">
        <v>171</v>
      </c>
      <c r="D611" s="19">
        <v>1.0</v>
      </c>
      <c r="E611" s="19" t="s">
        <v>164</v>
      </c>
    </row>
    <row r="612">
      <c r="A612" s="19" t="s">
        <v>115</v>
      </c>
      <c r="B612" s="19" t="s">
        <v>83</v>
      </c>
      <c r="C612" s="19" t="s">
        <v>171</v>
      </c>
      <c r="D612" s="19">
        <v>1.0</v>
      </c>
      <c r="E612" s="19" t="s">
        <v>164</v>
      </c>
    </row>
    <row r="613">
      <c r="A613" s="19" t="s">
        <v>115</v>
      </c>
      <c r="B613" s="19" t="s">
        <v>148</v>
      </c>
      <c r="C613" s="19" t="s">
        <v>171</v>
      </c>
      <c r="D613" s="19">
        <v>1.0</v>
      </c>
      <c r="E613" s="19" t="s">
        <v>164</v>
      </c>
    </row>
    <row r="614">
      <c r="A614" s="19" t="s">
        <v>115</v>
      </c>
      <c r="B614" s="19" t="s">
        <v>149</v>
      </c>
      <c r="C614" s="19" t="s">
        <v>171</v>
      </c>
      <c r="D614" s="19">
        <v>1.0</v>
      </c>
      <c r="E614" s="19" t="s">
        <v>164</v>
      </c>
    </row>
    <row r="615">
      <c r="A615" s="19" t="s">
        <v>115</v>
      </c>
      <c r="B615" s="19" t="s">
        <v>15</v>
      </c>
      <c r="C615" s="19" t="s">
        <v>171</v>
      </c>
      <c r="D615" s="19">
        <v>1.0</v>
      </c>
      <c r="E615" s="19" t="s">
        <v>164</v>
      </c>
    </row>
    <row r="616">
      <c r="A616" s="19" t="s">
        <v>115</v>
      </c>
      <c r="B616" s="19" t="s">
        <v>48</v>
      </c>
      <c r="C616" s="19" t="s">
        <v>171</v>
      </c>
      <c r="D616" s="19">
        <v>1.0</v>
      </c>
      <c r="E616" s="19" t="s">
        <v>164</v>
      </c>
    </row>
    <row r="617">
      <c r="A617" s="19" t="s">
        <v>115</v>
      </c>
      <c r="B617" s="19" t="s">
        <v>61</v>
      </c>
      <c r="C617" s="19" t="s">
        <v>171</v>
      </c>
      <c r="D617" s="19">
        <v>1.0</v>
      </c>
      <c r="E617" s="19" t="s">
        <v>164</v>
      </c>
    </row>
    <row r="618">
      <c r="A618" s="19" t="s">
        <v>115</v>
      </c>
      <c r="B618" s="19" t="s">
        <v>63</v>
      </c>
      <c r="C618" s="19" t="s">
        <v>171</v>
      </c>
      <c r="D618" s="19">
        <v>1.0</v>
      </c>
      <c r="E618" s="19" t="s">
        <v>164</v>
      </c>
    </row>
    <row r="619">
      <c r="A619" s="19" t="s">
        <v>115</v>
      </c>
      <c r="B619" s="19" t="s">
        <v>93</v>
      </c>
      <c r="C619" s="19" t="s">
        <v>171</v>
      </c>
      <c r="D619" s="19">
        <v>1.0</v>
      </c>
      <c r="E619" s="19" t="s">
        <v>164</v>
      </c>
    </row>
    <row r="620">
      <c r="A620" s="19" t="s">
        <v>115</v>
      </c>
      <c r="B620" s="19" t="s">
        <v>96</v>
      </c>
      <c r="C620" s="19" t="s">
        <v>171</v>
      </c>
      <c r="D620" s="19">
        <v>1.0</v>
      </c>
      <c r="E620" s="19" t="s">
        <v>164</v>
      </c>
    </row>
    <row r="621">
      <c r="A621" s="19" t="s">
        <v>115</v>
      </c>
      <c r="B621" s="19" t="s">
        <v>112</v>
      </c>
      <c r="C621" s="19" t="s">
        <v>171</v>
      </c>
      <c r="D621" s="19">
        <v>1.0</v>
      </c>
      <c r="E621" s="19" t="s">
        <v>164</v>
      </c>
    </row>
    <row r="622">
      <c r="A622" s="19" t="s">
        <v>115</v>
      </c>
      <c r="B622" s="19" t="s">
        <v>114</v>
      </c>
      <c r="C622" s="19" t="s">
        <v>171</v>
      </c>
      <c r="D622" s="19">
        <v>1.0</v>
      </c>
      <c r="E622" s="19" t="s">
        <v>164</v>
      </c>
    </row>
    <row r="623">
      <c r="A623" s="19" t="s">
        <v>115</v>
      </c>
      <c r="B623" s="19" t="s">
        <v>142</v>
      </c>
      <c r="C623" s="19" t="s">
        <v>171</v>
      </c>
      <c r="D623" s="19">
        <v>1.0</v>
      </c>
      <c r="E623" s="19" t="s">
        <v>164</v>
      </c>
    </row>
    <row r="624">
      <c r="A624" s="19" t="s">
        <v>115</v>
      </c>
      <c r="B624" s="19" t="s">
        <v>64</v>
      </c>
      <c r="C624" s="19" t="s">
        <v>171</v>
      </c>
      <c r="D624" s="19">
        <v>1.0</v>
      </c>
      <c r="E624" s="19" t="s">
        <v>164</v>
      </c>
    </row>
    <row r="625">
      <c r="A625" s="19" t="s">
        <v>115</v>
      </c>
      <c r="B625" s="19" t="s">
        <v>80</v>
      </c>
      <c r="C625" s="19" t="s">
        <v>171</v>
      </c>
      <c r="D625" s="19">
        <v>1.0</v>
      </c>
      <c r="E625" s="19" t="s">
        <v>164</v>
      </c>
    </row>
    <row r="626">
      <c r="A626" s="19" t="s">
        <v>115</v>
      </c>
      <c r="B626" s="19" t="s">
        <v>67</v>
      </c>
      <c r="C626" s="19" t="s">
        <v>171</v>
      </c>
      <c r="D626" s="19">
        <v>1.0</v>
      </c>
      <c r="E626" s="19" t="s">
        <v>164</v>
      </c>
    </row>
    <row r="627">
      <c r="A627" s="19" t="s">
        <v>115</v>
      </c>
      <c r="B627" s="19" t="s">
        <v>92</v>
      </c>
      <c r="C627" s="19" t="s">
        <v>171</v>
      </c>
      <c r="D627" s="19">
        <v>1.0</v>
      </c>
      <c r="E627" s="19" t="s">
        <v>164</v>
      </c>
    </row>
    <row r="628">
      <c r="A628" s="19" t="s">
        <v>115</v>
      </c>
      <c r="B628" s="19" t="s">
        <v>76</v>
      </c>
      <c r="C628" s="19" t="s">
        <v>171</v>
      </c>
      <c r="D628" s="19">
        <v>1.0</v>
      </c>
      <c r="E628" s="19" t="s">
        <v>164</v>
      </c>
    </row>
    <row r="629">
      <c r="A629" s="19" t="s">
        <v>115</v>
      </c>
      <c r="B629" s="19" t="s">
        <v>128</v>
      </c>
      <c r="C629" s="19" t="s">
        <v>171</v>
      </c>
      <c r="D629" s="19">
        <v>1.0</v>
      </c>
      <c r="E629" s="19" t="s">
        <v>164</v>
      </c>
    </row>
    <row r="630">
      <c r="A630" s="19" t="s">
        <v>115</v>
      </c>
      <c r="B630" s="19" t="s">
        <v>21</v>
      </c>
      <c r="C630" s="19" t="s">
        <v>171</v>
      </c>
      <c r="D630" s="19">
        <v>1.0</v>
      </c>
      <c r="E630" s="19" t="s">
        <v>164</v>
      </c>
    </row>
    <row r="631">
      <c r="A631" s="19" t="s">
        <v>115</v>
      </c>
      <c r="B631" s="19" t="s">
        <v>144</v>
      </c>
      <c r="C631" s="19" t="s">
        <v>171</v>
      </c>
      <c r="D631" s="19">
        <v>1.0</v>
      </c>
      <c r="E631" s="19" t="s">
        <v>164</v>
      </c>
    </row>
    <row r="632">
      <c r="A632" s="19" t="s">
        <v>115</v>
      </c>
      <c r="B632" s="19" t="s">
        <v>37</v>
      </c>
      <c r="C632" s="19" t="s">
        <v>171</v>
      </c>
      <c r="D632" s="19">
        <v>1.0</v>
      </c>
      <c r="E632" s="19" t="s">
        <v>164</v>
      </c>
    </row>
    <row r="633">
      <c r="A633" s="19" t="s">
        <v>115</v>
      </c>
      <c r="B633" s="19" t="s">
        <v>82</v>
      </c>
      <c r="C633" s="19" t="s">
        <v>171</v>
      </c>
      <c r="D633" s="19">
        <v>1.0</v>
      </c>
      <c r="E633" s="19" t="s">
        <v>164</v>
      </c>
    </row>
    <row r="634">
      <c r="A634" s="19" t="s">
        <v>115</v>
      </c>
      <c r="B634" s="19" t="s">
        <v>73</v>
      </c>
      <c r="C634" s="19" t="s">
        <v>171</v>
      </c>
      <c r="D634" s="19">
        <v>1.0</v>
      </c>
      <c r="E634" s="19" t="s">
        <v>164</v>
      </c>
    </row>
    <row r="635">
      <c r="A635" s="19" t="s">
        <v>115</v>
      </c>
      <c r="B635" s="19" t="s">
        <v>50</v>
      </c>
      <c r="C635" s="19" t="s">
        <v>171</v>
      </c>
      <c r="D635" s="19">
        <v>1.0</v>
      </c>
      <c r="E635" s="19" t="s">
        <v>164</v>
      </c>
    </row>
    <row r="636">
      <c r="A636" s="19" t="s">
        <v>115</v>
      </c>
      <c r="B636" s="19" t="s">
        <v>72</v>
      </c>
      <c r="C636" s="19" t="s">
        <v>171</v>
      </c>
      <c r="D636" s="19">
        <v>1.0</v>
      </c>
      <c r="E636" s="19" t="s">
        <v>164</v>
      </c>
    </row>
    <row r="637">
      <c r="A637" s="19" t="s">
        <v>115</v>
      </c>
      <c r="B637" s="19" t="s">
        <v>75</v>
      </c>
      <c r="C637" s="19" t="s">
        <v>171</v>
      </c>
      <c r="D637" s="19">
        <v>1.0</v>
      </c>
      <c r="E637" s="19" t="s">
        <v>164</v>
      </c>
    </row>
    <row r="638">
      <c r="A638" s="19" t="s">
        <v>115</v>
      </c>
      <c r="B638" s="19" t="s">
        <v>104</v>
      </c>
      <c r="C638" s="19" t="s">
        <v>171</v>
      </c>
      <c r="D638" s="19">
        <v>1.0</v>
      </c>
      <c r="E638" s="19" t="s">
        <v>164</v>
      </c>
    </row>
    <row r="639">
      <c r="A639" s="19" t="s">
        <v>115</v>
      </c>
      <c r="B639" s="19" t="s">
        <v>55</v>
      </c>
      <c r="C639" s="19" t="s">
        <v>171</v>
      </c>
      <c r="D639" s="19">
        <v>1.0</v>
      </c>
      <c r="E639" s="19" t="s">
        <v>164</v>
      </c>
    </row>
    <row r="640">
      <c r="A640" s="19" t="s">
        <v>115</v>
      </c>
      <c r="B640" s="19" t="s">
        <v>125</v>
      </c>
      <c r="C640" s="19" t="s">
        <v>171</v>
      </c>
      <c r="D640" s="19">
        <v>1.0</v>
      </c>
      <c r="E640" s="19" t="s">
        <v>164</v>
      </c>
    </row>
    <row r="641">
      <c r="A641" s="19" t="s">
        <v>115</v>
      </c>
      <c r="B641" s="19" t="s">
        <v>81</v>
      </c>
      <c r="C641" s="19" t="s">
        <v>171</v>
      </c>
      <c r="D641" s="19">
        <v>1.0</v>
      </c>
      <c r="E641" s="19" t="s">
        <v>164</v>
      </c>
    </row>
    <row r="642">
      <c r="A642" s="19" t="s">
        <v>115</v>
      </c>
      <c r="B642" s="19" t="s">
        <v>106</v>
      </c>
      <c r="C642" s="19" t="s">
        <v>171</v>
      </c>
      <c r="D642" s="19">
        <v>1.0</v>
      </c>
      <c r="E642" s="19" t="s">
        <v>164</v>
      </c>
    </row>
    <row r="643">
      <c r="A643" s="19" t="s">
        <v>115</v>
      </c>
      <c r="B643" s="19" t="s">
        <v>86</v>
      </c>
      <c r="C643" s="19" t="s">
        <v>171</v>
      </c>
      <c r="D643" s="19">
        <v>1.0</v>
      </c>
      <c r="E643" s="19" t="s">
        <v>164</v>
      </c>
    </row>
    <row r="644">
      <c r="A644" s="19" t="s">
        <v>115</v>
      </c>
      <c r="B644" s="19" t="s">
        <v>90</v>
      </c>
      <c r="C644" s="19" t="s">
        <v>171</v>
      </c>
      <c r="D644" s="19">
        <v>1.0</v>
      </c>
      <c r="E644" s="19" t="s">
        <v>164</v>
      </c>
    </row>
    <row r="645">
      <c r="A645" s="19" t="s">
        <v>115</v>
      </c>
      <c r="B645" s="19" t="s">
        <v>135</v>
      </c>
      <c r="C645" s="19" t="s">
        <v>171</v>
      </c>
      <c r="D645" s="19">
        <v>1.0</v>
      </c>
      <c r="E645" s="19" t="s">
        <v>164</v>
      </c>
    </row>
    <row r="646">
      <c r="A646" s="19" t="s">
        <v>115</v>
      </c>
      <c r="B646" s="19" t="s">
        <v>113</v>
      </c>
      <c r="C646" s="19" t="s">
        <v>171</v>
      </c>
      <c r="D646" s="19">
        <v>1.0</v>
      </c>
      <c r="E646" s="19" t="s">
        <v>164</v>
      </c>
    </row>
    <row r="647">
      <c r="A647" s="19" t="s">
        <v>115</v>
      </c>
      <c r="B647" s="19" t="s">
        <v>69</v>
      </c>
      <c r="C647" s="19" t="s">
        <v>171</v>
      </c>
      <c r="D647" s="19">
        <v>1.0</v>
      </c>
      <c r="E647" s="19" t="s">
        <v>164</v>
      </c>
    </row>
    <row r="648">
      <c r="A648" s="19" t="s">
        <v>115</v>
      </c>
      <c r="B648" s="19" t="s">
        <v>143</v>
      </c>
      <c r="C648" s="19" t="s">
        <v>171</v>
      </c>
      <c r="D648" s="19">
        <v>1.0</v>
      </c>
      <c r="E648" s="19" t="s">
        <v>164</v>
      </c>
    </row>
    <row r="649">
      <c r="A649" s="19" t="s">
        <v>115</v>
      </c>
      <c r="B649" s="19" t="s">
        <v>111</v>
      </c>
      <c r="C649" s="19" t="s">
        <v>171</v>
      </c>
      <c r="D649" s="19">
        <v>1.0</v>
      </c>
      <c r="E649" s="19" t="s">
        <v>164</v>
      </c>
    </row>
    <row r="650">
      <c r="A650" s="19" t="s">
        <v>115</v>
      </c>
      <c r="B650" s="19" t="s">
        <v>130</v>
      </c>
      <c r="C650" s="19" t="s">
        <v>171</v>
      </c>
      <c r="D650" s="19">
        <v>1.0</v>
      </c>
      <c r="E650" s="19" t="s">
        <v>164</v>
      </c>
    </row>
    <row r="651">
      <c r="A651" s="19" t="s">
        <v>115</v>
      </c>
      <c r="B651" s="19" t="s">
        <v>47</v>
      </c>
      <c r="C651" s="19" t="s">
        <v>171</v>
      </c>
      <c r="D651" s="19">
        <v>1.0</v>
      </c>
      <c r="E651" s="19" t="s">
        <v>164</v>
      </c>
    </row>
    <row r="652">
      <c r="A652" s="19" t="s">
        <v>115</v>
      </c>
      <c r="B652" s="19" t="s">
        <v>17</v>
      </c>
      <c r="C652" s="19" t="s">
        <v>171</v>
      </c>
      <c r="D652" s="19">
        <v>1.0</v>
      </c>
      <c r="E652" s="19" t="s">
        <v>164</v>
      </c>
    </row>
    <row r="653">
      <c r="A653" s="19" t="s">
        <v>115</v>
      </c>
      <c r="B653" s="19" t="s">
        <v>22</v>
      </c>
      <c r="C653" s="19" t="s">
        <v>171</v>
      </c>
      <c r="D653" s="19">
        <v>1.0</v>
      </c>
      <c r="E653" s="19" t="s">
        <v>164</v>
      </c>
    </row>
    <row r="654">
      <c r="A654" s="19" t="s">
        <v>115</v>
      </c>
      <c r="B654" s="19" t="s">
        <v>62</v>
      </c>
      <c r="C654" s="19" t="s">
        <v>171</v>
      </c>
      <c r="D654" s="19">
        <v>1.0</v>
      </c>
      <c r="E654" s="19" t="s">
        <v>164</v>
      </c>
    </row>
    <row r="655">
      <c r="A655" s="19" t="s">
        <v>115</v>
      </c>
      <c r="B655" s="19" t="s">
        <v>66</v>
      </c>
      <c r="C655" s="19" t="s">
        <v>171</v>
      </c>
      <c r="D655" s="19">
        <v>1.0</v>
      </c>
      <c r="E655" s="19" t="s">
        <v>164</v>
      </c>
    </row>
    <row r="656">
      <c r="A656" s="19" t="s">
        <v>115</v>
      </c>
      <c r="B656" s="19" t="s">
        <v>78</v>
      </c>
      <c r="C656" s="19" t="s">
        <v>171</v>
      </c>
      <c r="D656" s="19">
        <v>1.0</v>
      </c>
      <c r="E656" s="19" t="s">
        <v>164</v>
      </c>
    </row>
    <row r="657">
      <c r="A657" s="19" t="s">
        <v>115</v>
      </c>
      <c r="B657" s="19" t="s">
        <v>91</v>
      </c>
      <c r="C657" s="19" t="s">
        <v>171</v>
      </c>
      <c r="D657" s="19">
        <v>1.0</v>
      </c>
      <c r="E657" s="19" t="s">
        <v>164</v>
      </c>
    </row>
    <row r="658">
      <c r="A658" s="19" t="s">
        <v>115</v>
      </c>
      <c r="B658" s="19" t="s">
        <v>110</v>
      </c>
      <c r="C658" s="19" t="s">
        <v>171</v>
      </c>
      <c r="D658" s="19">
        <v>1.0</v>
      </c>
      <c r="E658" s="19" t="s">
        <v>164</v>
      </c>
    </row>
    <row r="659">
      <c r="A659" s="19" t="s">
        <v>115</v>
      </c>
      <c r="B659" s="19" t="s">
        <v>87</v>
      </c>
      <c r="C659" s="19" t="s">
        <v>171</v>
      </c>
      <c r="D659" s="19">
        <v>1.0</v>
      </c>
      <c r="E659" s="19" t="s">
        <v>164</v>
      </c>
    </row>
    <row r="660">
      <c r="A660" s="19" t="s">
        <v>115</v>
      </c>
      <c r="B660" s="19" t="s">
        <v>41</v>
      </c>
      <c r="C660" s="19" t="s">
        <v>171</v>
      </c>
      <c r="D660" s="19">
        <v>1.0</v>
      </c>
      <c r="E660" s="19" t="s">
        <v>164</v>
      </c>
    </row>
    <row r="661">
      <c r="A661" s="19" t="s">
        <v>115</v>
      </c>
      <c r="B661" s="19" t="s">
        <v>97</v>
      </c>
      <c r="C661" s="19" t="s">
        <v>171</v>
      </c>
      <c r="D661" s="19">
        <v>1.0</v>
      </c>
      <c r="E661" s="19" t="s">
        <v>164</v>
      </c>
    </row>
    <row r="662">
      <c r="A662" s="19" t="s">
        <v>115</v>
      </c>
      <c r="B662" s="19" t="s">
        <v>77</v>
      </c>
      <c r="C662" s="19" t="s">
        <v>171</v>
      </c>
      <c r="D662" s="19">
        <v>1.0</v>
      </c>
      <c r="E662" s="19" t="s">
        <v>164</v>
      </c>
    </row>
    <row r="663">
      <c r="A663" s="19" t="s">
        <v>115</v>
      </c>
      <c r="B663" s="19" t="s">
        <v>120</v>
      </c>
      <c r="C663" s="19" t="s">
        <v>171</v>
      </c>
      <c r="D663" s="19">
        <v>1.0</v>
      </c>
      <c r="E663" s="19" t="s">
        <v>164</v>
      </c>
    </row>
    <row r="664">
      <c r="A664" s="19" t="s">
        <v>115</v>
      </c>
      <c r="B664" s="19" t="s">
        <v>116</v>
      </c>
      <c r="C664" s="19" t="s">
        <v>171</v>
      </c>
      <c r="D664" s="19">
        <v>1.0</v>
      </c>
      <c r="E664" s="19" t="s">
        <v>164</v>
      </c>
    </row>
    <row r="665">
      <c r="A665" s="19" t="s">
        <v>115</v>
      </c>
      <c r="B665" s="19" t="s">
        <v>31</v>
      </c>
      <c r="C665" s="19" t="s">
        <v>171</v>
      </c>
      <c r="D665" s="19">
        <v>1.0</v>
      </c>
      <c r="E665" s="19" t="s">
        <v>164</v>
      </c>
    </row>
    <row r="666">
      <c r="A666" s="19" t="s">
        <v>115</v>
      </c>
      <c r="B666" s="19" t="s">
        <v>45</v>
      </c>
      <c r="C666" s="19" t="s">
        <v>171</v>
      </c>
      <c r="D666" s="19">
        <v>1.0</v>
      </c>
      <c r="E666" s="19" t="s">
        <v>164</v>
      </c>
    </row>
    <row r="667">
      <c r="A667" s="19" t="s">
        <v>115</v>
      </c>
      <c r="B667" s="19" t="s">
        <v>94</v>
      </c>
      <c r="C667" s="19" t="s">
        <v>171</v>
      </c>
      <c r="D667" s="19">
        <v>1.0</v>
      </c>
      <c r="E667" s="19" t="s">
        <v>164</v>
      </c>
    </row>
    <row r="668">
      <c r="A668" s="19" t="s">
        <v>115</v>
      </c>
      <c r="B668" s="19" t="s">
        <v>27</v>
      </c>
      <c r="C668" s="19" t="s">
        <v>171</v>
      </c>
      <c r="D668" s="19">
        <v>1.0</v>
      </c>
      <c r="E668" s="19" t="s">
        <v>164</v>
      </c>
    </row>
    <row r="669">
      <c r="A669" s="19" t="s">
        <v>115</v>
      </c>
      <c r="B669" s="19" t="s">
        <v>105</v>
      </c>
      <c r="C669" s="19" t="s">
        <v>171</v>
      </c>
      <c r="D669" s="19">
        <v>1.0</v>
      </c>
      <c r="E669" s="19" t="s">
        <v>164</v>
      </c>
    </row>
    <row r="670">
      <c r="A670" s="19" t="s">
        <v>115</v>
      </c>
      <c r="B670" s="19" t="s">
        <v>52</v>
      </c>
      <c r="C670" s="19" t="s">
        <v>171</v>
      </c>
      <c r="D670" s="19">
        <v>1.0</v>
      </c>
      <c r="E670" s="19" t="s">
        <v>164</v>
      </c>
    </row>
    <row r="671">
      <c r="A671" s="19" t="s">
        <v>115</v>
      </c>
      <c r="B671" s="19" t="s">
        <v>58</v>
      </c>
      <c r="C671" s="19" t="s">
        <v>171</v>
      </c>
      <c r="D671" s="19">
        <v>1.0</v>
      </c>
      <c r="E671" s="19" t="s">
        <v>164</v>
      </c>
    </row>
    <row r="672">
      <c r="A672" s="19" t="s">
        <v>115</v>
      </c>
      <c r="B672" s="19" t="s">
        <v>65</v>
      </c>
      <c r="C672" s="19" t="s">
        <v>171</v>
      </c>
      <c r="D672" s="19">
        <v>1.0</v>
      </c>
      <c r="E672" s="19" t="s">
        <v>164</v>
      </c>
    </row>
    <row r="673">
      <c r="A673" s="19" t="s">
        <v>115</v>
      </c>
      <c r="B673" s="19" t="s">
        <v>59</v>
      </c>
      <c r="C673" s="19" t="s">
        <v>171</v>
      </c>
      <c r="D673" s="19">
        <v>1.0</v>
      </c>
      <c r="E673" s="19" t="s">
        <v>164</v>
      </c>
    </row>
    <row r="674">
      <c r="A674" s="19" t="s">
        <v>115</v>
      </c>
      <c r="B674" s="19" t="s">
        <v>71</v>
      </c>
      <c r="C674" s="19" t="s">
        <v>171</v>
      </c>
      <c r="D674" s="19">
        <v>1.0</v>
      </c>
      <c r="E674" s="19" t="s">
        <v>164</v>
      </c>
    </row>
    <row r="675">
      <c r="A675" s="19" t="s">
        <v>115</v>
      </c>
      <c r="B675" s="19" t="s">
        <v>119</v>
      </c>
      <c r="C675" s="19" t="s">
        <v>171</v>
      </c>
      <c r="D675" s="19">
        <v>1.0</v>
      </c>
      <c r="E675" s="19" t="s">
        <v>164</v>
      </c>
    </row>
    <row r="676">
      <c r="A676" s="19" t="s">
        <v>115</v>
      </c>
      <c r="B676" s="19" t="s">
        <v>122</v>
      </c>
      <c r="C676" s="19" t="s">
        <v>171</v>
      </c>
      <c r="D676" s="19">
        <v>1.0</v>
      </c>
      <c r="E676" s="19" t="s">
        <v>164</v>
      </c>
    </row>
    <row r="677">
      <c r="A677" s="19" t="s">
        <v>115</v>
      </c>
      <c r="B677" s="19" t="s">
        <v>36</v>
      </c>
      <c r="C677" s="19" t="s">
        <v>171</v>
      </c>
      <c r="D677" s="19">
        <v>1.0</v>
      </c>
      <c r="E677" s="19" t="s">
        <v>164</v>
      </c>
    </row>
    <row r="678">
      <c r="A678" s="19" t="s">
        <v>115</v>
      </c>
      <c r="B678" s="19" t="s">
        <v>40</v>
      </c>
      <c r="C678" s="19" t="s">
        <v>171</v>
      </c>
      <c r="D678" s="19">
        <v>1.0</v>
      </c>
      <c r="E678" s="19" t="s">
        <v>164</v>
      </c>
    </row>
    <row r="679">
      <c r="A679" s="19" t="s">
        <v>115</v>
      </c>
      <c r="B679" s="19" t="s">
        <v>84</v>
      </c>
      <c r="C679" s="19" t="s">
        <v>171</v>
      </c>
      <c r="D679" s="19">
        <v>1.0</v>
      </c>
      <c r="E679" s="19" t="s">
        <v>164</v>
      </c>
    </row>
    <row r="680">
      <c r="A680" s="19" t="s">
        <v>115</v>
      </c>
      <c r="B680" s="19" t="s">
        <v>98</v>
      </c>
      <c r="C680" s="19" t="s">
        <v>171</v>
      </c>
      <c r="D680" s="19">
        <v>1.0</v>
      </c>
      <c r="E680" s="19" t="s">
        <v>164</v>
      </c>
    </row>
    <row r="681">
      <c r="A681" s="19" t="s">
        <v>115</v>
      </c>
      <c r="B681" s="19" t="s">
        <v>99</v>
      </c>
      <c r="C681" s="19" t="s">
        <v>171</v>
      </c>
      <c r="D681" s="19">
        <v>1.0</v>
      </c>
      <c r="E681" s="19" t="s">
        <v>164</v>
      </c>
    </row>
    <row r="682">
      <c r="A682" s="19" t="s">
        <v>115</v>
      </c>
      <c r="B682" s="19" t="s">
        <v>109</v>
      </c>
      <c r="C682" s="19" t="s">
        <v>171</v>
      </c>
      <c r="D682" s="19">
        <v>1.0</v>
      </c>
      <c r="E682" s="19" t="s">
        <v>164</v>
      </c>
    </row>
    <row r="683">
      <c r="A683" s="19" t="s">
        <v>115</v>
      </c>
      <c r="B683" s="19" t="s">
        <v>124</v>
      </c>
      <c r="C683" s="19" t="s">
        <v>171</v>
      </c>
      <c r="D683" s="19">
        <v>1.0</v>
      </c>
      <c r="E683" s="19" t="s">
        <v>164</v>
      </c>
    </row>
    <row r="684">
      <c r="A684" s="19" t="s">
        <v>115</v>
      </c>
      <c r="B684" s="19" t="s">
        <v>145</v>
      </c>
      <c r="C684" s="19" t="s">
        <v>171</v>
      </c>
      <c r="D684" s="19">
        <v>1.0</v>
      </c>
      <c r="E684" s="19" t="s">
        <v>164</v>
      </c>
    </row>
    <row r="685">
      <c r="A685" s="19" t="s">
        <v>115</v>
      </c>
      <c r="B685" s="19" t="s">
        <v>147</v>
      </c>
      <c r="C685" s="19" t="s">
        <v>171</v>
      </c>
      <c r="D685" s="19">
        <v>1.0</v>
      </c>
      <c r="E685" s="19" t="s">
        <v>164</v>
      </c>
    </row>
    <row r="686">
      <c r="A686" s="19" t="s">
        <v>115</v>
      </c>
      <c r="B686" s="19" t="s">
        <v>102</v>
      </c>
      <c r="C686" s="19" t="s">
        <v>171</v>
      </c>
      <c r="D686" s="19">
        <v>1.0</v>
      </c>
      <c r="E686" s="19" t="s">
        <v>164</v>
      </c>
    </row>
    <row r="687">
      <c r="A687" s="19" t="s">
        <v>85</v>
      </c>
      <c r="B687" s="19" t="s">
        <v>38</v>
      </c>
      <c r="C687" s="19" t="s">
        <v>171</v>
      </c>
      <c r="D687" s="19">
        <v>1.0</v>
      </c>
      <c r="E687" s="19" t="s">
        <v>164</v>
      </c>
    </row>
    <row r="688">
      <c r="A688" s="19" t="s">
        <v>85</v>
      </c>
      <c r="B688" s="19" t="s">
        <v>19</v>
      </c>
      <c r="C688" s="19" t="s">
        <v>171</v>
      </c>
      <c r="D688" s="19">
        <v>1.0</v>
      </c>
      <c r="E688" s="19" t="s">
        <v>164</v>
      </c>
    </row>
    <row r="689">
      <c r="A689" s="19" t="s">
        <v>85</v>
      </c>
      <c r="B689" s="19" t="s">
        <v>32</v>
      </c>
      <c r="C689" s="19" t="s">
        <v>171</v>
      </c>
      <c r="D689" s="19">
        <v>1.0</v>
      </c>
      <c r="E689" s="19" t="s">
        <v>164</v>
      </c>
    </row>
    <row r="690">
      <c r="A690" s="19" t="s">
        <v>85</v>
      </c>
      <c r="B690" s="19" t="s">
        <v>136</v>
      </c>
      <c r="C690" s="19" t="s">
        <v>171</v>
      </c>
      <c r="D690" s="19">
        <v>1.0</v>
      </c>
      <c r="E690" s="19" t="s">
        <v>164</v>
      </c>
    </row>
    <row r="691">
      <c r="A691" s="19" t="s">
        <v>85</v>
      </c>
      <c r="B691" s="19" t="s">
        <v>70</v>
      </c>
      <c r="C691" s="19" t="s">
        <v>171</v>
      </c>
      <c r="D691" s="19">
        <v>1.0</v>
      </c>
      <c r="E691" s="19" t="s">
        <v>164</v>
      </c>
    </row>
    <row r="692">
      <c r="A692" s="19" t="s">
        <v>85</v>
      </c>
      <c r="B692" s="19" t="s">
        <v>137</v>
      </c>
      <c r="C692" s="19" t="s">
        <v>171</v>
      </c>
      <c r="D692" s="19">
        <v>1.0</v>
      </c>
      <c r="E692" s="19" t="s">
        <v>164</v>
      </c>
    </row>
    <row r="693">
      <c r="A693" s="19" t="s">
        <v>85</v>
      </c>
      <c r="B693" s="19" t="s">
        <v>42</v>
      </c>
      <c r="C693" s="19" t="s">
        <v>171</v>
      </c>
      <c r="D693" s="19">
        <v>1.0</v>
      </c>
      <c r="E693" s="19" t="s">
        <v>164</v>
      </c>
    </row>
    <row r="694">
      <c r="A694" s="19" t="s">
        <v>85</v>
      </c>
      <c r="B694" s="19" t="s">
        <v>28</v>
      </c>
      <c r="C694" s="19" t="s">
        <v>171</v>
      </c>
      <c r="D694" s="19">
        <v>1.0</v>
      </c>
      <c r="E694" s="19" t="s">
        <v>164</v>
      </c>
    </row>
    <row r="695">
      <c r="A695" s="19" t="s">
        <v>85</v>
      </c>
      <c r="B695" s="19" t="s">
        <v>33</v>
      </c>
      <c r="C695" s="19" t="s">
        <v>171</v>
      </c>
      <c r="D695" s="19">
        <v>1.0</v>
      </c>
      <c r="E695" s="19" t="s">
        <v>164</v>
      </c>
    </row>
    <row r="696">
      <c r="A696" s="19" t="s">
        <v>85</v>
      </c>
      <c r="B696" s="19" t="s">
        <v>46</v>
      </c>
      <c r="C696" s="19" t="s">
        <v>171</v>
      </c>
      <c r="D696" s="19">
        <v>1.0</v>
      </c>
      <c r="E696" s="19" t="s">
        <v>164</v>
      </c>
    </row>
    <row r="697">
      <c r="A697" s="19" t="s">
        <v>85</v>
      </c>
      <c r="B697" s="19" t="s">
        <v>51</v>
      </c>
      <c r="C697" s="19" t="s">
        <v>171</v>
      </c>
      <c r="D697" s="19">
        <v>1.0</v>
      </c>
      <c r="E697" s="19" t="s">
        <v>164</v>
      </c>
    </row>
    <row r="698">
      <c r="A698" s="19" t="s">
        <v>85</v>
      </c>
      <c r="B698" s="19" t="s">
        <v>83</v>
      </c>
      <c r="C698" s="19" t="s">
        <v>171</v>
      </c>
      <c r="D698" s="19">
        <v>1.0</v>
      </c>
      <c r="E698" s="19" t="s">
        <v>164</v>
      </c>
    </row>
    <row r="699">
      <c r="A699" s="19" t="s">
        <v>85</v>
      </c>
      <c r="B699" s="19" t="s">
        <v>148</v>
      </c>
      <c r="C699" s="19" t="s">
        <v>171</v>
      </c>
      <c r="D699" s="19">
        <v>1.0</v>
      </c>
      <c r="E699" s="19" t="s">
        <v>164</v>
      </c>
    </row>
    <row r="700">
      <c r="A700" s="19" t="s">
        <v>85</v>
      </c>
      <c r="B700" s="19" t="s">
        <v>149</v>
      </c>
      <c r="C700" s="19" t="s">
        <v>171</v>
      </c>
      <c r="D700" s="19">
        <v>1.0</v>
      </c>
      <c r="E700" s="19" t="s">
        <v>164</v>
      </c>
    </row>
    <row r="701">
      <c r="A701" s="19" t="s">
        <v>85</v>
      </c>
      <c r="B701" s="19" t="s">
        <v>15</v>
      </c>
      <c r="C701" s="19" t="s">
        <v>171</v>
      </c>
      <c r="D701" s="19">
        <v>1.0</v>
      </c>
      <c r="E701" s="19" t="s">
        <v>164</v>
      </c>
    </row>
    <row r="702">
      <c r="A702" s="19" t="s">
        <v>85</v>
      </c>
      <c r="B702" s="19" t="s">
        <v>48</v>
      </c>
      <c r="C702" s="19" t="s">
        <v>171</v>
      </c>
      <c r="D702" s="19">
        <v>1.0</v>
      </c>
      <c r="E702" s="19" t="s">
        <v>164</v>
      </c>
    </row>
    <row r="703">
      <c r="A703" s="19" t="s">
        <v>85</v>
      </c>
      <c r="B703" s="19" t="s">
        <v>61</v>
      </c>
      <c r="C703" s="19" t="s">
        <v>171</v>
      </c>
      <c r="D703" s="19">
        <v>1.0</v>
      </c>
      <c r="E703" s="19" t="s">
        <v>164</v>
      </c>
    </row>
    <row r="704">
      <c r="A704" s="19" t="s">
        <v>85</v>
      </c>
      <c r="B704" s="19" t="s">
        <v>63</v>
      </c>
      <c r="C704" s="19" t="s">
        <v>171</v>
      </c>
      <c r="D704" s="19">
        <v>1.0</v>
      </c>
      <c r="E704" s="19" t="s">
        <v>164</v>
      </c>
    </row>
    <row r="705">
      <c r="A705" s="19" t="s">
        <v>85</v>
      </c>
      <c r="B705" s="19" t="s">
        <v>93</v>
      </c>
      <c r="C705" s="19" t="s">
        <v>171</v>
      </c>
      <c r="D705" s="19">
        <v>1.0</v>
      </c>
      <c r="E705" s="19" t="s">
        <v>164</v>
      </c>
    </row>
    <row r="706">
      <c r="A706" s="19" t="s">
        <v>85</v>
      </c>
      <c r="B706" s="19" t="s">
        <v>96</v>
      </c>
      <c r="C706" s="19" t="s">
        <v>171</v>
      </c>
      <c r="D706" s="19">
        <v>1.0</v>
      </c>
      <c r="E706" s="19" t="s">
        <v>164</v>
      </c>
    </row>
    <row r="707">
      <c r="A707" s="19" t="s">
        <v>85</v>
      </c>
      <c r="B707" s="19" t="s">
        <v>112</v>
      </c>
      <c r="C707" s="19" t="s">
        <v>171</v>
      </c>
      <c r="D707" s="19">
        <v>1.0</v>
      </c>
      <c r="E707" s="19" t="s">
        <v>164</v>
      </c>
    </row>
    <row r="708">
      <c r="A708" s="19" t="s">
        <v>85</v>
      </c>
      <c r="B708" s="19" t="s">
        <v>114</v>
      </c>
      <c r="C708" s="19" t="s">
        <v>171</v>
      </c>
      <c r="D708" s="19">
        <v>1.0</v>
      </c>
      <c r="E708" s="19" t="s">
        <v>164</v>
      </c>
    </row>
    <row r="709">
      <c r="A709" s="19" t="s">
        <v>85</v>
      </c>
      <c r="B709" s="19" t="s">
        <v>142</v>
      </c>
      <c r="C709" s="19" t="s">
        <v>171</v>
      </c>
      <c r="D709" s="19">
        <v>1.0</v>
      </c>
      <c r="E709" s="19" t="s">
        <v>164</v>
      </c>
    </row>
    <row r="710">
      <c r="A710" s="19" t="s">
        <v>85</v>
      </c>
      <c r="B710" s="19" t="s">
        <v>64</v>
      </c>
      <c r="C710" s="19" t="s">
        <v>171</v>
      </c>
      <c r="D710" s="19">
        <v>1.0</v>
      </c>
      <c r="E710" s="19" t="s">
        <v>164</v>
      </c>
    </row>
    <row r="711">
      <c r="A711" s="19" t="s">
        <v>85</v>
      </c>
      <c r="B711" s="19" t="s">
        <v>80</v>
      </c>
      <c r="C711" s="19" t="s">
        <v>171</v>
      </c>
      <c r="D711" s="19">
        <v>1.0</v>
      </c>
      <c r="E711" s="19" t="s">
        <v>164</v>
      </c>
    </row>
    <row r="712">
      <c r="A712" s="19" t="s">
        <v>85</v>
      </c>
      <c r="B712" s="19" t="s">
        <v>67</v>
      </c>
      <c r="C712" s="19" t="s">
        <v>171</v>
      </c>
      <c r="D712" s="19">
        <v>1.0</v>
      </c>
      <c r="E712" s="19" t="s">
        <v>164</v>
      </c>
    </row>
    <row r="713">
      <c r="A713" s="19" t="s">
        <v>85</v>
      </c>
      <c r="B713" s="19" t="s">
        <v>92</v>
      </c>
      <c r="C713" s="19" t="s">
        <v>171</v>
      </c>
      <c r="D713" s="19">
        <v>1.0</v>
      </c>
      <c r="E713" s="19" t="s">
        <v>164</v>
      </c>
    </row>
    <row r="714">
      <c r="A714" s="19" t="s">
        <v>85</v>
      </c>
      <c r="B714" s="19" t="s">
        <v>76</v>
      </c>
      <c r="C714" s="19" t="s">
        <v>171</v>
      </c>
      <c r="D714" s="19">
        <v>1.0</v>
      </c>
      <c r="E714" s="19" t="s">
        <v>164</v>
      </c>
    </row>
    <row r="715">
      <c r="A715" s="19" t="s">
        <v>85</v>
      </c>
      <c r="B715" s="19" t="s">
        <v>128</v>
      </c>
      <c r="C715" s="19" t="s">
        <v>171</v>
      </c>
      <c r="D715" s="19">
        <v>1.0</v>
      </c>
      <c r="E715" s="19" t="s">
        <v>164</v>
      </c>
    </row>
    <row r="716">
      <c r="A716" s="19" t="s">
        <v>85</v>
      </c>
      <c r="B716" s="19" t="s">
        <v>21</v>
      </c>
      <c r="C716" s="19" t="s">
        <v>171</v>
      </c>
      <c r="D716" s="19">
        <v>1.0</v>
      </c>
      <c r="E716" s="19" t="s">
        <v>164</v>
      </c>
    </row>
    <row r="717">
      <c r="A717" s="19" t="s">
        <v>85</v>
      </c>
      <c r="B717" s="19" t="s">
        <v>144</v>
      </c>
      <c r="C717" s="19" t="s">
        <v>171</v>
      </c>
      <c r="D717" s="19">
        <v>1.0</v>
      </c>
      <c r="E717" s="19" t="s">
        <v>164</v>
      </c>
    </row>
    <row r="718">
      <c r="A718" s="19" t="s">
        <v>85</v>
      </c>
      <c r="B718" s="19" t="s">
        <v>37</v>
      </c>
      <c r="C718" s="19" t="s">
        <v>171</v>
      </c>
      <c r="D718" s="19">
        <v>1.0</v>
      </c>
      <c r="E718" s="19" t="s">
        <v>164</v>
      </c>
    </row>
    <row r="719">
      <c r="A719" s="19" t="s">
        <v>85</v>
      </c>
      <c r="B719" s="19" t="s">
        <v>82</v>
      </c>
      <c r="C719" s="19" t="s">
        <v>171</v>
      </c>
      <c r="D719" s="19">
        <v>1.0</v>
      </c>
      <c r="E719" s="19" t="s">
        <v>164</v>
      </c>
    </row>
    <row r="720">
      <c r="A720" s="19" t="s">
        <v>85</v>
      </c>
      <c r="B720" s="19" t="s">
        <v>73</v>
      </c>
      <c r="C720" s="19" t="s">
        <v>171</v>
      </c>
      <c r="D720" s="19">
        <v>1.0</v>
      </c>
      <c r="E720" s="19" t="s">
        <v>164</v>
      </c>
    </row>
    <row r="721">
      <c r="A721" s="19" t="s">
        <v>85</v>
      </c>
      <c r="B721" s="19" t="s">
        <v>50</v>
      </c>
      <c r="C721" s="19" t="s">
        <v>171</v>
      </c>
      <c r="D721" s="19">
        <v>1.0</v>
      </c>
      <c r="E721" s="19" t="s">
        <v>164</v>
      </c>
    </row>
    <row r="722">
      <c r="A722" s="19" t="s">
        <v>85</v>
      </c>
      <c r="B722" s="19" t="s">
        <v>72</v>
      </c>
      <c r="C722" s="19" t="s">
        <v>171</v>
      </c>
      <c r="D722" s="19">
        <v>1.0</v>
      </c>
      <c r="E722" s="19" t="s">
        <v>164</v>
      </c>
    </row>
    <row r="723">
      <c r="A723" s="19" t="s">
        <v>85</v>
      </c>
      <c r="B723" s="19" t="s">
        <v>75</v>
      </c>
      <c r="C723" s="19" t="s">
        <v>171</v>
      </c>
      <c r="D723" s="19">
        <v>1.0</v>
      </c>
      <c r="E723" s="19" t="s">
        <v>164</v>
      </c>
    </row>
    <row r="724">
      <c r="A724" s="19" t="s">
        <v>85</v>
      </c>
      <c r="B724" s="19" t="s">
        <v>104</v>
      </c>
      <c r="C724" s="19" t="s">
        <v>171</v>
      </c>
      <c r="D724" s="19">
        <v>1.0</v>
      </c>
      <c r="E724" s="19" t="s">
        <v>164</v>
      </c>
    </row>
    <row r="725">
      <c r="A725" s="19" t="s">
        <v>85</v>
      </c>
      <c r="B725" s="19" t="s">
        <v>55</v>
      </c>
      <c r="C725" s="19" t="s">
        <v>171</v>
      </c>
      <c r="D725" s="19">
        <v>1.0</v>
      </c>
      <c r="E725" s="19" t="s">
        <v>164</v>
      </c>
    </row>
    <row r="726">
      <c r="A726" s="19" t="s">
        <v>85</v>
      </c>
      <c r="B726" s="19" t="s">
        <v>125</v>
      </c>
      <c r="C726" s="19" t="s">
        <v>171</v>
      </c>
      <c r="D726" s="19">
        <v>1.0</v>
      </c>
      <c r="E726" s="19" t="s">
        <v>164</v>
      </c>
    </row>
    <row r="727">
      <c r="A727" s="19" t="s">
        <v>85</v>
      </c>
      <c r="B727" s="19" t="s">
        <v>81</v>
      </c>
      <c r="C727" s="19" t="s">
        <v>171</v>
      </c>
      <c r="D727" s="19">
        <v>1.0</v>
      </c>
      <c r="E727" s="19" t="s">
        <v>164</v>
      </c>
    </row>
    <row r="728">
      <c r="A728" s="19" t="s">
        <v>85</v>
      </c>
      <c r="B728" s="19" t="s">
        <v>106</v>
      </c>
      <c r="C728" s="19" t="s">
        <v>171</v>
      </c>
      <c r="D728" s="19">
        <v>1.0</v>
      </c>
      <c r="E728" s="19" t="s">
        <v>164</v>
      </c>
    </row>
    <row r="729">
      <c r="A729" s="19" t="s">
        <v>85</v>
      </c>
      <c r="B729" s="19" t="s">
        <v>86</v>
      </c>
      <c r="C729" s="19" t="s">
        <v>171</v>
      </c>
      <c r="D729" s="19">
        <v>1.0</v>
      </c>
      <c r="E729" s="19" t="s">
        <v>164</v>
      </c>
    </row>
    <row r="730">
      <c r="A730" s="19" t="s">
        <v>85</v>
      </c>
      <c r="B730" s="19" t="s">
        <v>90</v>
      </c>
      <c r="C730" s="19" t="s">
        <v>171</v>
      </c>
      <c r="D730" s="19">
        <v>1.0</v>
      </c>
      <c r="E730" s="19" t="s">
        <v>164</v>
      </c>
    </row>
    <row r="731">
      <c r="A731" s="19" t="s">
        <v>85</v>
      </c>
      <c r="B731" s="19" t="s">
        <v>135</v>
      </c>
      <c r="C731" s="19" t="s">
        <v>171</v>
      </c>
      <c r="D731" s="19">
        <v>1.0</v>
      </c>
      <c r="E731" s="19" t="s">
        <v>164</v>
      </c>
    </row>
    <row r="732">
      <c r="A732" s="19" t="s">
        <v>85</v>
      </c>
      <c r="B732" s="19" t="s">
        <v>113</v>
      </c>
      <c r="C732" s="19" t="s">
        <v>171</v>
      </c>
      <c r="D732" s="19">
        <v>1.0</v>
      </c>
      <c r="E732" s="19" t="s">
        <v>164</v>
      </c>
    </row>
    <row r="733">
      <c r="A733" s="19" t="s">
        <v>85</v>
      </c>
      <c r="B733" s="19" t="s">
        <v>69</v>
      </c>
      <c r="C733" s="19" t="s">
        <v>171</v>
      </c>
      <c r="D733" s="19">
        <v>1.0</v>
      </c>
      <c r="E733" s="19" t="s">
        <v>164</v>
      </c>
    </row>
    <row r="734">
      <c r="A734" s="19" t="s">
        <v>85</v>
      </c>
      <c r="B734" s="19" t="s">
        <v>143</v>
      </c>
      <c r="C734" s="19" t="s">
        <v>171</v>
      </c>
      <c r="D734" s="19">
        <v>1.0</v>
      </c>
      <c r="E734" s="19" t="s">
        <v>164</v>
      </c>
    </row>
    <row r="735">
      <c r="A735" s="19" t="s">
        <v>85</v>
      </c>
      <c r="B735" s="19" t="s">
        <v>111</v>
      </c>
      <c r="C735" s="19" t="s">
        <v>171</v>
      </c>
      <c r="D735" s="19">
        <v>1.0</v>
      </c>
      <c r="E735" s="19" t="s">
        <v>164</v>
      </c>
    </row>
    <row r="736">
      <c r="A736" s="19" t="s">
        <v>85</v>
      </c>
      <c r="B736" s="19" t="s">
        <v>130</v>
      </c>
      <c r="C736" s="19" t="s">
        <v>171</v>
      </c>
      <c r="D736" s="19">
        <v>1.0</v>
      </c>
      <c r="E736" s="19" t="s">
        <v>164</v>
      </c>
    </row>
    <row r="737">
      <c r="A737" s="19" t="s">
        <v>85</v>
      </c>
      <c r="B737" s="19" t="s">
        <v>47</v>
      </c>
      <c r="C737" s="19" t="s">
        <v>171</v>
      </c>
      <c r="D737" s="19">
        <v>1.0</v>
      </c>
      <c r="E737" s="19" t="s">
        <v>164</v>
      </c>
    </row>
    <row r="738">
      <c r="A738" s="19" t="s">
        <v>85</v>
      </c>
      <c r="B738" s="19" t="s">
        <v>17</v>
      </c>
      <c r="C738" s="19" t="s">
        <v>171</v>
      </c>
      <c r="D738" s="19">
        <v>1.0</v>
      </c>
      <c r="E738" s="19" t="s">
        <v>164</v>
      </c>
    </row>
    <row r="739">
      <c r="A739" s="19" t="s">
        <v>85</v>
      </c>
      <c r="B739" s="19" t="s">
        <v>22</v>
      </c>
      <c r="C739" s="19" t="s">
        <v>171</v>
      </c>
      <c r="D739" s="19">
        <v>1.0</v>
      </c>
      <c r="E739" s="19" t="s">
        <v>164</v>
      </c>
    </row>
    <row r="740">
      <c r="A740" s="19" t="s">
        <v>85</v>
      </c>
      <c r="B740" s="19" t="s">
        <v>62</v>
      </c>
      <c r="C740" s="19" t="s">
        <v>171</v>
      </c>
      <c r="D740" s="19">
        <v>1.0</v>
      </c>
      <c r="E740" s="19" t="s">
        <v>164</v>
      </c>
    </row>
    <row r="741">
      <c r="A741" s="19" t="s">
        <v>85</v>
      </c>
      <c r="B741" s="19" t="s">
        <v>66</v>
      </c>
      <c r="C741" s="19" t="s">
        <v>171</v>
      </c>
      <c r="D741" s="19">
        <v>1.0</v>
      </c>
      <c r="E741" s="19" t="s">
        <v>164</v>
      </c>
    </row>
    <row r="742">
      <c r="A742" s="19" t="s">
        <v>85</v>
      </c>
      <c r="B742" s="19" t="s">
        <v>78</v>
      </c>
      <c r="C742" s="19" t="s">
        <v>171</v>
      </c>
      <c r="D742" s="19">
        <v>1.0</v>
      </c>
      <c r="E742" s="19" t="s">
        <v>164</v>
      </c>
    </row>
    <row r="743">
      <c r="A743" s="19" t="s">
        <v>85</v>
      </c>
      <c r="B743" s="19" t="s">
        <v>91</v>
      </c>
      <c r="C743" s="19" t="s">
        <v>171</v>
      </c>
      <c r="D743" s="19">
        <v>1.0</v>
      </c>
      <c r="E743" s="19" t="s">
        <v>164</v>
      </c>
    </row>
    <row r="744">
      <c r="A744" s="19" t="s">
        <v>85</v>
      </c>
      <c r="B744" s="19" t="s">
        <v>110</v>
      </c>
      <c r="C744" s="19" t="s">
        <v>171</v>
      </c>
      <c r="D744" s="19">
        <v>1.0</v>
      </c>
      <c r="E744" s="19" t="s">
        <v>164</v>
      </c>
    </row>
    <row r="745">
      <c r="A745" s="19" t="s">
        <v>85</v>
      </c>
      <c r="B745" s="19" t="s">
        <v>87</v>
      </c>
      <c r="C745" s="19" t="s">
        <v>171</v>
      </c>
      <c r="D745" s="19">
        <v>1.0</v>
      </c>
      <c r="E745" s="19" t="s">
        <v>164</v>
      </c>
    </row>
    <row r="746">
      <c r="A746" s="19" t="s">
        <v>85</v>
      </c>
      <c r="B746" s="19" t="s">
        <v>41</v>
      </c>
      <c r="C746" s="19" t="s">
        <v>171</v>
      </c>
      <c r="D746" s="19">
        <v>1.0</v>
      </c>
      <c r="E746" s="19" t="s">
        <v>164</v>
      </c>
    </row>
    <row r="747">
      <c r="A747" s="19" t="s">
        <v>85</v>
      </c>
      <c r="B747" s="19" t="s">
        <v>97</v>
      </c>
      <c r="C747" s="19" t="s">
        <v>171</v>
      </c>
      <c r="D747" s="19">
        <v>1.0</v>
      </c>
      <c r="E747" s="19" t="s">
        <v>164</v>
      </c>
    </row>
    <row r="748">
      <c r="A748" s="19" t="s">
        <v>85</v>
      </c>
      <c r="B748" s="19" t="s">
        <v>77</v>
      </c>
      <c r="C748" s="19" t="s">
        <v>171</v>
      </c>
      <c r="D748" s="19">
        <v>1.0</v>
      </c>
      <c r="E748" s="19" t="s">
        <v>164</v>
      </c>
    </row>
    <row r="749">
      <c r="A749" s="19" t="s">
        <v>85</v>
      </c>
      <c r="B749" s="19" t="s">
        <v>120</v>
      </c>
      <c r="C749" s="19" t="s">
        <v>171</v>
      </c>
      <c r="D749" s="19">
        <v>1.0</v>
      </c>
      <c r="E749" s="19" t="s">
        <v>164</v>
      </c>
    </row>
    <row r="750">
      <c r="A750" s="19" t="s">
        <v>85</v>
      </c>
      <c r="B750" s="19" t="s">
        <v>116</v>
      </c>
      <c r="C750" s="19" t="s">
        <v>171</v>
      </c>
      <c r="D750" s="19">
        <v>1.0</v>
      </c>
      <c r="E750" s="19" t="s">
        <v>164</v>
      </c>
    </row>
    <row r="751">
      <c r="A751" s="19" t="s">
        <v>85</v>
      </c>
      <c r="B751" s="19" t="s">
        <v>31</v>
      </c>
      <c r="C751" s="19" t="s">
        <v>171</v>
      </c>
      <c r="D751" s="19">
        <v>1.0</v>
      </c>
      <c r="E751" s="19" t="s">
        <v>164</v>
      </c>
    </row>
    <row r="752">
      <c r="A752" s="19" t="s">
        <v>85</v>
      </c>
      <c r="B752" s="19" t="s">
        <v>45</v>
      </c>
      <c r="C752" s="19" t="s">
        <v>171</v>
      </c>
      <c r="D752" s="19">
        <v>1.0</v>
      </c>
      <c r="E752" s="19" t="s">
        <v>164</v>
      </c>
    </row>
    <row r="753">
      <c r="A753" s="19" t="s">
        <v>85</v>
      </c>
      <c r="B753" s="19" t="s">
        <v>94</v>
      </c>
      <c r="C753" s="19" t="s">
        <v>171</v>
      </c>
      <c r="D753" s="19">
        <v>1.0</v>
      </c>
      <c r="E753" s="19" t="s">
        <v>164</v>
      </c>
    </row>
    <row r="754">
      <c r="A754" s="19" t="s">
        <v>85</v>
      </c>
      <c r="B754" s="19" t="s">
        <v>27</v>
      </c>
      <c r="C754" s="19" t="s">
        <v>171</v>
      </c>
      <c r="D754" s="19">
        <v>1.0</v>
      </c>
      <c r="E754" s="19" t="s">
        <v>164</v>
      </c>
    </row>
    <row r="755">
      <c r="A755" s="19" t="s">
        <v>85</v>
      </c>
      <c r="B755" s="19" t="s">
        <v>105</v>
      </c>
      <c r="C755" s="19" t="s">
        <v>171</v>
      </c>
      <c r="D755" s="19">
        <v>1.0</v>
      </c>
      <c r="E755" s="19" t="s">
        <v>164</v>
      </c>
    </row>
    <row r="756">
      <c r="A756" s="19" t="s">
        <v>85</v>
      </c>
      <c r="B756" s="19" t="s">
        <v>52</v>
      </c>
      <c r="C756" s="19" t="s">
        <v>171</v>
      </c>
      <c r="D756" s="19">
        <v>1.0</v>
      </c>
      <c r="E756" s="19" t="s">
        <v>164</v>
      </c>
    </row>
    <row r="757">
      <c r="A757" s="19" t="s">
        <v>85</v>
      </c>
      <c r="B757" s="19" t="s">
        <v>58</v>
      </c>
      <c r="C757" s="19" t="s">
        <v>171</v>
      </c>
      <c r="D757" s="19">
        <v>1.0</v>
      </c>
      <c r="E757" s="19" t="s">
        <v>164</v>
      </c>
    </row>
    <row r="758">
      <c r="A758" s="19" t="s">
        <v>85</v>
      </c>
      <c r="B758" s="19" t="s">
        <v>65</v>
      </c>
      <c r="C758" s="19" t="s">
        <v>171</v>
      </c>
      <c r="D758" s="19">
        <v>1.0</v>
      </c>
      <c r="E758" s="19" t="s">
        <v>164</v>
      </c>
    </row>
    <row r="759">
      <c r="A759" s="19" t="s">
        <v>85</v>
      </c>
      <c r="B759" s="19" t="s">
        <v>59</v>
      </c>
      <c r="C759" s="19" t="s">
        <v>171</v>
      </c>
      <c r="D759" s="19">
        <v>1.0</v>
      </c>
      <c r="E759" s="19" t="s">
        <v>164</v>
      </c>
    </row>
    <row r="760">
      <c r="A760" s="19" t="s">
        <v>85</v>
      </c>
      <c r="B760" s="19" t="s">
        <v>71</v>
      </c>
      <c r="C760" s="19" t="s">
        <v>171</v>
      </c>
      <c r="D760" s="19">
        <v>1.0</v>
      </c>
      <c r="E760" s="19" t="s">
        <v>164</v>
      </c>
    </row>
    <row r="761">
      <c r="A761" s="19" t="s">
        <v>85</v>
      </c>
      <c r="B761" s="19" t="s">
        <v>119</v>
      </c>
      <c r="C761" s="19" t="s">
        <v>171</v>
      </c>
      <c r="D761" s="19">
        <v>1.0</v>
      </c>
      <c r="E761" s="19" t="s">
        <v>164</v>
      </c>
    </row>
    <row r="762">
      <c r="A762" s="19" t="s">
        <v>85</v>
      </c>
      <c r="B762" s="19" t="s">
        <v>122</v>
      </c>
      <c r="C762" s="19" t="s">
        <v>171</v>
      </c>
      <c r="D762" s="19">
        <v>1.0</v>
      </c>
      <c r="E762" s="19" t="s">
        <v>164</v>
      </c>
    </row>
    <row r="763">
      <c r="A763" s="19" t="s">
        <v>85</v>
      </c>
      <c r="B763" s="19" t="s">
        <v>36</v>
      </c>
      <c r="C763" s="19" t="s">
        <v>171</v>
      </c>
      <c r="D763" s="19">
        <v>1.0</v>
      </c>
      <c r="E763" s="19" t="s">
        <v>164</v>
      </c>
    </row>
    <row r="764">
      <c r="A764" s="19" t="s">
        <v>85</v>
      </c>
      <c r="B764" s="19" t="s">
        <v>40</v>
      </c>
      <c r="C764" s="19" t="s">
        <v>171</v>
      </c>
      <c r="D764" s="19">
        <v>1.0</v>
      </c>
      <c r="E764" s="19" t="s">
        <v>164</v>
      </c>
    </row>
    <row r="765">
      <c r="A765" s="19" t="s">
        <v>85</v>
      </c>
      <c r="B765" s="19" t="s">
        <v>84</v>
      </c>
      <c r="C765" s="19" t="s">
        <v>171</v>
      </c>
      <c r="D765" s="19">
        <v>1.0</v>
      </c>
      <c r="E765" s="19" t="s">
        <v>164</v>
      </c>
    </row>
    <row r="766">
      <c r="A766" s="19" t="s">
        <v>85</v>
      </c>
      <c r="B766" s="19" t="s">
        <v>98</v>
      </c>
      <c r="C766" s="19" t="s">
        <v>171</v>
      </c>
      <c r="D766" s="19">
        <v>1.0</v>
      </c>
      <c r="E766" s="19" t="s">
        <v>164</v>
      </c>
    </row>
    <row r="767">
      <c r="A767" s="19" t="s">
        <v>85</v>
      </c>
      <c r="B767" s="19" t="s">
        <v>99</v>
      </c>
      <c r="C767" s="19" t="s">
        <v>171</v>
      </c>
      <c r="D767" s="19">
        <v>1.0</v>
      </c>
      <c r="E767" s="19" t="s">
        <v>164</v>
      </c>
    </row>
    <row r="768">
      <c r="A768" s="19" t="s">
        <v>85</v>
      </c>
      <c r="B768" s="19" t="s">
        <v>109</v>
      </c>
      <c r="C768" s="19" t="s">
        <v>171</v>
      </c>
      <c r="D768" s="19">
        <v>1.0</v>
      </c>
      <c r="E768" s="19" t="s">
        <v>164</v>
      </c>
    </row>
    <row r="769">
      <c r="A769" s="19" t="s">
        <v>85</v>
      </c>
      <c r="B769" s="19" t="s">
        <v>124</v>
      </c>
      <c r="C769" s="19" t="s">
        <v>171</v>
      </c>
      <c r="D769" s="19">
        <v>1.0</v>
      </c>
      <c r="E769" s="19" t="s">
        <v>164</v>
      </c>
    </row>
    <row r="770">
      <c r="A770" s="19" t="s">
        <v>85</v>
      </c>
      <c r="B770" s="19" t="s">
        <v>145</v>
      </c>
      <c r="C770" s="19" t="s">
        <v>171</v>
      </c>
      <c r="D770" s="19">
        <v>1.0</v>
      </c>
      <c r="E770" s="19" t="s">
        <v>164</v>
      </c>
    </row>
    <row r="771">
      <c r="A771" s="19" t="s">
        <v>85</v>
      </c>
      <c r="B771" s="19" t="s">
        <v>147</v>
      </c>
      <c r="C771" s="19" t="s">
        <v>171</v>
      </c>
      <c r="D771" s="19">
        <v>1.0</v>
      </c>
      <c r="E771" s="19" t="s">
        <v>164</v>
      </c>
    </row>
    <row r="772">
      <c r="A772" s="19" t="s">
        <v>85</v>
      </c>
      <c r="B772" s="19" t="s">
        <v>102</v>
      </c>
      <c r="C772" s="19" t="s">
        <v>171</v>
      </c>
      <c r="D772" s="19">
        <v>1.0</v>
      </c>
      <c r="E772" s="19" t="s">
        <v>164</v>
      </c>
    </row>
    <row r="773">
      <c r="A773" s="19" t="s">
        <v>38</v>
      </c>
      <c r="B773" s="19" t="s">
        <v>19</v>
      </c>
      <c r="C773" s="19" t="s">
        <v>171</v>
      </c>
      <c r="D773" s="19">
        <v>1.0</v>
      </c>
      <c r="E773" s="19" t="s">
        <v>164</v>
      </c>
    </row>
    <row r="774">
      <c r="A774" s="19" t="s">
        <v>38</v>
      </c>
      <c r="B774" s="19" t="s">
        <v>32</v>
      </c>
      <c r="C774" s="19" t="s">
        <v>171</v>
      </c>
      <c r="D774" s="19">
        <v>1.0</v>
      </c>
      <c r="E774" s="19" t="s">
        <v>164</v>
      </c>
    </row>
    <row r="775">
      <c r="A775" s="19" t="s">
        <v>38</v>
      </c>
      <c r="B775" s="19" t="s">
        <v>136</v>
      </c>
      <c r="C775" s="19" t="s">
        <v>171</v>
      </c>
      <c r="D775" s="19">
        <v>1.0</v>
      </c>
      <c r="E775" s="19" t="s">
        <v>164</v>
      </c>
    </row>
    <row r="776">
      <c r="A776" s="19" t="s">
        <v>38</v>
      </c>
      <c r="B776" s="19" t="s">
        <v>70</v>
      </c>
      <c r="C776" s="19" t="s">
        <v>171</v>
      </c>
      <c r="D776" s="19">
        <v>1.0</v>
      </c>
      <c r="E776" s="19" t="s">
        <v>164</v>
      </c>
    </row>
    <row r="777">
      <c r="A777" s="19" t="s">
        <v>38</v>
      </c>
      <c r="B777" s="19" t="s">
        <v>137</v>
      </c>
      <c r="C777" s="19" t="s">
        <v>171</v>
      </c>
      <c r="D777" s="19">
        <v>1.0</v>
      </c>
      <c r="E777" s="19" t="s">
        <v>164</v>
      </c>
    </row>
    <row r="778">
      <c r="A778" s="19" t="s">
        <v>38</v>
      </c>
      <c r="B778" s="19" t="s">
        <v>42</v>
      </c>
      <c r="C778" s="19" t="s">
        <v>171</v>
      </c>
      <c r="D778" s="19">
        <v>1.0</v>
      </c>
      <c r="E778" s="19" t="s">
        <v>164</v>
      </c>
    </row>
    <row r="779">
      <c r="A779" s="19" t="s">
        <v>38</v>
      </c>
      <c r="B779" s="19" t="s">
        <v>28</v>
      </c>
      <c r="C779" s="19" t="s">
        <v>171</v>
      </c>
      <c r="D779" s="19">
        <v>1.0</v>
      </c>
      <c r="E779" s="19" t="s">
        <v>164</v>
      </c>
    </row>
    <row r="780">
      <c r="A780" s="19" t="s">
        <v>38</v>
      </c>
      <c r="B780" s="19" t="s">
        <v>33</v>
      </c>
      <c r="C780" s="19" t="s">
        <v>171</v>
      </c>
      <c r="D780" s="19">
        <v>1.0</v>
      </c>
      <c r="E780" s="19" t="s">
        <v>164</v>
      </c>
    </row>
    <row r="781">
      <c r="A781" s="19" t="s">
        <v>38</v>
      </c>
      <c r="B781" s="19" t="s">
        <v>46</v>
      </c>
      <c r="C781" s="19" t="s">
        <v>171</v>
      </c>
      <c r="D781" s="19">
        <v>1.0</v>
      </c>
      <c r="E781" s="19" t="s">
        <v>164</v>
      </c>
    </row>
    <row r="782">
      <c r="A782" s="19" t="s">
        <v>38</v>
      </c>
      <c r="B782" s="19" t="s">
        <v>51</v>
      </c>
      <c r="C782" s="19" t="s">
        <v>171</v>
      </c>
      <c r="D782" s="19">
        <v>1.0</v>
      </c>
      <c r="E782" s="19" t="s">
        <v>164</v>
      </c>
    </row>
    <row r="783">
      <c r="A783" s="19" t="s">
        <v>38</v>
      </c>
      <c r="B783" s="19" t="s">
        <v>83</v>
      </c>
      <c r="C783" s="19" t="s">
        <v>171</v>
      </c>
      <c r="D783" s="19">
        <v>1.0</v>
      </c>
      <c r="E783" s="19" t="s">
        <v>164</v>
      </c>
    </row>
    <row r="784">
      <c r="A784" s="19" t="s">
        <v>38</v>
      </c>
      <c r="B784" s="19" t="s">
        <v>148</v>
      </c>
      <c r="C784" s="19" t="s">
        <v>171</v>
      </c>
      <c r="D784" s="19">
        <v>1.0</v>
      </c>
      <c r="E784" s="19" t="s">
        <v>164</v>
      </c>
    </row>
    <row r="785">
      <c r="A785" s="19" t="s">
        <v>38</v>
      </c>
      <c r="B785" s="19" t="s">
        <v>149</v>
      </c>
      <c r="C785" s="19" t="s">
        <v>171</v>
      </c>
      <c r="D785" s="19">
        <v>1.0</v>
      </c>
      <c r="E785" s="19" t="s">
        <v>164</v>
      </c>
    </row>
    <row r="786">
      <c r="A786" s="19" t="s">
        <v>38</v>
      </c>
      <c r="B786" s="19" t="s">
        <v>15</v>
      </c>
      <c r="C786" s="19" t="s">
        <v>171</v>
      </c>
      <c r="D786" s="19">
        <v>1.0</v>
      </c>
      <c r="E786" s="19" t="s">
        <v>164</v>
      </c>
    </row>
    <row r="787">
      <c r="A787" s="19" t="s">
        <v>38</v>
      </c>
      <c r="B787" s="19" t="s">
        <v>48</v>
      </c>
      <c r="C787" s="19" t="s">
        <v>171</v>
      </c>
      <c r="D787" s="19">
        <v>1.0</v>
      </c>
      <c r="E787" s="19" t="s">
        <v>164</v>
      </c>
    </row>
    <row r="788">
      <c r="A788" s="19" t="s">
        <v>38</v>
      </c>
      <c r="B788" s="19" t="s">
        <v>61</v>
      </c>
      <c r="C788" s="19" t="s">
        <v>171</v>
      </c>
      <c r="D788" s="19">
        <v>1.0</v>
      </c>
      <c r="E788" s="19" t="s">
        <v>164</v>
      </c>
    </row>
    <row r="789">
      <c r="A789" s="19" t="s">
        <v>38</v>
      </c>
      <c r="B789" s="19" t="s">
        <v>63</v>
      </c>
      <c r="C789" s="19" t="s">
        <v>171</v>
      </c>
      <c r="D789" s="19">
        <v>1.0</v>
      </c>
      <c r="E789" s="19" t="s">
        <v>164</v>
      </c>
    </row>
    <row r="790">
      <c r="A790" s="19" t="s">
        <v>38</v>
      </c>
      <c r="B790" s="19" t="s">
        <v>93</v>
      </c>
      <c r="C790" s="19" t="s">
        <v>171</v>
      </c>
      <c r="D790" s="19">
        <v>1.0</v>
      </c>
      <c r="E790" s="19" t="s">
        <v>164</v>
      </c>
    </row>
    <row r="791">
      <c r="A791" s="19" t="s">
        <v>38</v>
      </c>
      <c r="B791" s="19" t="s">
        <v>96</v>
      </c>
      <c r="C791" s="19" t="s">
        <v>171</v>
      </c>
      <c r="D791" s="19">
        <v>1.0</v>
      </c>
      <c r="E791" s="19" t="s">
        <v>164</v>
      </c>
    </row>
    <row r="792">
      <c r="A792" s="19" t="s">
        <v>38</v>
      </c>
      <c r="B792" s="19" t="s">
        <v>112</v>
      </c>
      <c r="C792" s="19" t="s">
        <v>171</v>
      </c>
      <c r="D792" s="19">
        <v>1.0</v>
      </c>
      <c r="E792" s="19" t="s">
        <v>164</v>
      </c>
    </row>
    <row r="793">
      <c r="A793" s="19" t="s">
        <v>38</v>
      </c>
      <c r="B793" s="19" t="s">
        <v>114</v>
      </c>
      <c r="C793" s="19" t="s">
        <v>171</v>
      </c>
      <c r="D793" s="19">
        <v>1.0</v>
      </c>
      <c r="E793" s="19" t="s">
        <v>164</v>
      </c>
    </row>
    <row r="794">
      <c r="A794" s="19" t="s">
        <v>38</v>
      </c>
      <c r="B794" s="19" t="s">
        <v>142</v>
      </c>
      <c r="C794" s="19" t="s">
        <v>171</v>
      </c>
      <c r="D794" s="19">
        <v>1.0</v>
      </c>
      <c r="E794" s="19" t="s">
        <v>164</v>
      </c>
    </row>
    <row r="795">
      <c r="A795" s="19" t="s">
        <v>38</v>
      </c>
      <c r="B795" s="19" t="s">
        <v>64</v>
      </c>
      <c r="C795" s="19" t="s">
        <v>171</v>
      </c>
      <c r="D795" s="19">
        <v>1.0</v>
      </c>
      <c r="E795" s="19" t="s">
        <v>164</v>
      </c>
    </row>
    <row r="796">
      <c r="A796" s="19" t="s">
        <v>38</v>
      </c>
      <c r="B796" s="19" t="s">
        <v>80</v>
      </c>
      <c r="C796" s="19" t="s">
        <v>171</v>
      </c>
      <c r="D796" s="19">
        <v>1.0</v>
      </c>
      <c r="E796" s="19" t="s">
        <v>164</v>
      </c>
    </row>
    <row r="797">
      <c r="A797" s="19" t="s">
        <v>38</v>
      </c>
      <c r="B797" s="19" t="s">
        <v>67</v>
      </c>
      <c r="C797" s="19" t="s">
        <v>171</v>
      </c>
      <c r="D797" s="19">
        <v>1.0</v>
      </c>
      <c r="E797" s="19" t="s">
        <v>164</v>
      </c>
    </row>
    <row r="798">
      <c r="A798" s="19" t="s">
        <v>38</v>
      </c>
      <c r="B798" s="19" t="s">
        <v>92</v>
      </c>
      <c r="C798" s="19" t="s">
        <v>171</v>
      </c>
      <c r="D798" s="19">
        <v>1.0</v>
      </c>
      <c r="E798" s="19" t="s">
        <v>164</v>
      </c>
    </row>
    <row r="799">
      <c r="A799" s="19" t="s">
        <v>38</v>
      </c>
      <c r="B799" s="19" t="s">
        <v>76</v>
      </c>
      <c r="C799" s="19" t="s">
        <v>171</v>
      </c>
      <c r="D799" s="19">
        <v>1.0</v>
      </c>
      <c r="E799" s="19" t="s">
        <v>164</v>
      </c>
    </row>
    <row r="800">
      <c r="A800" s="19" t="s">
        <v>38</v>
      </c>
      <c r="B800" s="19" t="s">
        <v>128</v>
      </c>
      <c r="C800" s="19" t="s">
        <v>171</v>
      </c>
      <c r="D800" s="19">
        <v>1.0</v>
      </c>
      <c r="E800" s="19" t="s">
        <v>164</v>
      </c>
    </row>
    <row r="801">
      <c r="A801" s="19" t="s">
        <v>38</v>
      </c>
      <c r="B801" s="19" t="s">
        <v>21</v>
      </c>
      <c r="C801" s="19" t="s">
        <v>171</v>
      </c>
      <c r="D801" s="19">
        <v>1.0</v>
      </c>
      <c r="E801" s="19" t="s">
        <v>164</v>
      </c>
    </row>
    <row r="802">
      <c r="A802" s="19" t="s">
        <v>38</v>
      </c>
      <c r="B802" s="19" t="s">
        <v>144</v>
      </c>
      <c r="C802" s="19" t="s">
        <v>171</v>
      </c>
      <c r="D802" s="19">
        <v>1.0</v>
      </c>
      <c r="E802" s="19" t="s">
        <v>164</v>
      </c>
    </row>
    <row r="803">
      <c r="A803" s="19" t="s">
        <v>38</v>
      </c>
      <c r="B803" s="19" t="s">
        <v>37</v>
      </c>
      <c r="C803" s="19" t="s">
        <v>171</v>
      </c>
      <c r="D803" s="19">
        <v>1.0</v>
      </c>
      <c r="E803" s="19" t="s">
        <v>164</v>
      </c>
    </row>
    <row r="804">
      <c r="A804" s="19" t="s">
        <v>38</v>
      </c>
      <c r="B804" s="19" t="s">
        <v>82</v>
      </c>
      <c r="C804" s="19" t="s">
        <v>171</v>
      </c>
      <c r="D804" s="19">
        <v>1.0</v>
      </c>
      <c r="E804" s="19" t="s">
        <v>164</v>
      </c>
    </row>
    <row r="805">
      <c r="A805" s="19" t="s">
        <v>38</v>
      </c>
      <c r="B805" s="19" t="s">
        <v>73</v>
      </c>
      <c r="C805" s="19" t="s">
        <v>171</v>
      </c>
      <c r="D805" s="19">
        <v>1.0</v>
      </c>
      <c r="E805" s="19" t="s">
        <v>164</v>
      </c>
    </row>
    <row r="806">
      <c r="A806" s="19" t="s">
        <v>38</v>
      </c>
      <c r="B806" s="19" t="s">
        <v>50</v>
      </c>
      <c r="C806" s="19" t="s">
        <v>171</v>
      </c>
      <c r="D806" s="19">
        <v>1.0</v>
      </c>
      <c r="E806" s="19" t="s">
        <v>164</v>
      </c>
    </row>
    <row r="807">
      <c r="A807" s="19" t="s">
        <v>38</v>
      </c>
      <c r="B807" s="19" t="s">
        <v>72</v>
      </c>
      <c r="C807" s="19" t="s">
        <v>171</v>
      </c>
      <c r="D807" s="19">
        <v>1.0</v>
      </c>
      <c r="E807" s="19" t="s">
        <v>164</v>
      </c>
    </row>
    <row r="808">
      <c r="A808" s="19" t="s">
        <v>38</v>
      </c>
      <c r="B808" s="19" t="s">
        <v>75</v>
      </c>
      <c r="C808" s="19" t="s">
        <v>171</v>
      </c>
      <c r="D808" s="19">
        <v>1.0</v>
      </c>
      <c r="E808" s="19" t="s">
        <v>164</v>
      </c>
    </row>
    <row r="809">
      <c r="A809" s="19" t="s">
        <v>38</v>
      </c>
      <c r="B809" s="19" t="s">
        <v>104</v>
      </c>
      <c r="C809" s="19" t="s">
        <v>171</v>
      </c>
      <c r="D809" s="19">
        <v>1.0</v>
      </c>
      <c r="E809" s="19" t="s">
        <v>164</v>
      </c>
    </row>
    <row r="810">
      <c r="A810" s="19" t="s">
        <v>38</v>
      </c>
      <c r="B810" s="19" t="s">
        <v>55</v>
      </c>
      <c r="C810" s="19" t="s">
        <v>171</v>
      </c>
      <c r="D810" s="19">
        <v>1.0</v>
      </c>
      <c r="E810" s="19" t="s">
        <v>164</v>
      </c>
    </row>
    <row r="811">
      <c r="A811" s="19" t="s">
        <v>38</v>
      </c>
      <c r="B811" s="19" t="s">
        <v>125</v>
      </c>
      <c r="C811" s="19" t="s">
        <v>171</v>
      </c>
      <c r="D811" s="19">
        <v>1.0</v>
      </c>
      <c r="E811" s="19" t="s">
        <v>164</v>
      </c>
    </row>
    <row r="812">
      <c r="A812" s="19" t="s">
        <v>38</v>
      </c>
      <c r="B812" s="19" t="s">
        <v>81</v>
      </c>
      <c r="C812" s="19" t="s">
        <v>171</v>
      </c>
      <c r="D812" s="19">
        <v>1.0</v>
      </c>
      <c r="E812" s="19" t="s">
        <v>164</v>
      </c>
    </row>
    <row r="813">
      <c r="A813" s="19" t="s">
        <v>38</v>
      </c>
      <c r="B813" s="19" t="s">
        <v>106</v>
      </c>
      <c r="C813" s="19" t="s">
        <v>171</v>
      </c>
      <c r="D813" s="19">
        <v>1.0</v>
      </c>
      <c r="E813" s="19" t="s">
        <v>164</v>
      </c>
    </row>
    <row r="814">
      <c r="A814" s="19" t="s">
        <v>38</v>
      </c>
      <c r="B814" s="19" t="s">
        <v>86</v>
      </c>
      <c r="C814" s="19" t="s">
        <v>171</v>
      </c>
      <c r="D814" s="19">
        <v>1.0</v>
      </c>
      <c r="E814" s="19" t="s">
        <v>164</v>
      </c>
    </row>
    <row r="815">
      <c r="A815" s="19" t="s">
        <v>38</v>
      </c>
      <c r="B815" s="19" t="s">
        <v>90</v>
      </c>
      <c r="C815" s="19" t="s">
        <v>171</v>
      </c>
      <c r="D815" s="19">
        <v>1.0</v>
      </c>
      <c r="E815" s="19" t="s">
        <v>164</v>
      </c>
    </row>
    <row r="816">
      <c r="A816" s="19" t="s">
        <v>38</v>
      </c>
      <c r="B816" s="19" t="s">
        <v>135</v>
      </c>
      <c r="C816" s="19" t="s">
        <v>171</v>
      </c>
      <c r="D816" s="19">
        <v>1.0</v>
      </c>
      <c r="E816" s="19" t="s">
        <v>164</v>
      </c>
    </row>
    <row r="817">
      <c r="A817" s="19" t="s">
        <v>38</v>
      </c>
      <c r="B817" s="19" t="s">
        <v>113</v>
      </c>
      <c r="C817" s="19" t="s">
        <v>171</v>
      </c>
      <c r="D817" s="19">
        <v>1.0</v>
      </c>
      <c r="E817" s="19" t="s">
        <v>164</v>
      </c>
    </row>
    <row r="818">
      <c r="A818" s="19" t="s">
        <v>38</v>
      </c>
      <c r="B818" s="19" t="s">
        <v>69</v>
      </c>
      <c r="C818" s="19" t="s">
        <v>171</v>
      </c>
      <c r="D818" s="19">
        <v>1.0</v>
      </c>
      <c r="E818" s="19" t="s">
        <v>164</v>
      </c>
    </row>
    <row r="819">
      <c r="A819" s="19" t="s">
        <v>38</v>
      </c>
      <c r="B819" s="19" t="s">
        <v>143</v>
      </c>
      <c r="C819" s="19" t="s">
        <v>171</v>
      </c>
      <c r="D819" s="19">
        <v>1.0</v>
      </c>
      <c r="E819" s="19" t="s">
        <v>164</v>
      </c>
    </row>
    <row r="820">
      <c r="A820" s="19" t="s">
        <v>38</v>
      </c>
      <c r="B820" s="19" t="s">
        <v>111</v>
      </c>
      <c r="C820" s="19" t="s">
        <v>171</v>
      </c>
      <c r="D820" s="19">
        <v>1.0</v>
      </c>
      <c r="E820" s="19" t="s">
        <v>164</v>
      </c>
    </row>
    <row r="821">
      <c r="A821" s="19" t="s">
        <v>38</v>
      </c>
      <c r="B821" s="19" t="s">
        <v>130</v>
      </c>
      <c r="C821" s="19" t="s">
        <v>171</v>
      </c>
      <c r="D821" s="19">
        <v>1.0</v>
      </c>
      <c r="E821" s="19" t="s">
        <v>164</v>
      </c>
    </row>
    <row r="822">
      <c r="A822" s="19" t="s">
        <v>38</v>
      </c>
      <c r="B822" s="19" t="s">
        <v>47</v>
      </c>
      <c r="C822" s="19" t="s">
        <v>171</v>
      </c>
      <c r="D822" s="19">
        <v>1.0</v>
      </c>
      <c r="E822" s="19" t="s">
        <v>164</v>
      </c>
    </row>
    <row r="823">
      <c r="A823" s="19" t="s">
        <v>38</v>
      </c>
      <c r="B823" s="19" t="s">
        <v>17</v>
      </c>
      <c r="C823" s="19" t="s">
        <v>171</v>
      </c>
      <c r="D823" s="19">
        <v>1.0</v>
      </c>
      <c r="E823" s="19" t="s">
        <v>164</v>
      </c>
    </row>
    <row r="824">
      <c r="A824" s="19" t="s">
        <v>38</v>
      </c>
      <c r="B824" s="19" t="s">
        <v>22</v>
      </c>
      <c r="C824" s="19" t="s">
        <v>171</v>
      </c>
      <c r="D824" s="19">
        <v>1.0</v>
      </c>
      <c r="E824" s="19" t="s">
        <v>164</v>
      </c>
    </row>
    <row r="825">
      <c r="A825" s="19" t="s">
        <v>38</v>
      </c>
      <c r="B825" s="19" t="s">
        <v>62</v>
      </c>
      <c r="C825" s="19" t="s">
        <v>171</v>
      </c>
      <c r="D825" s="19">
        <v>1.0</v>
      </c>
      <c r="E825" s="19" t="s">
        <v>164</v>
      </c>
    </row>
    <row r="826">
      <c r="A826" s="19" t="s">
        <v>38</v>
      </c>
      <c r="B826" s="19" t="s">
        <v>66</v>
      </c>
      <c r="C826" s="19" t="s">
        <v>171</v>
      </c>
      <c r="D826" s="19">
        <v>1.0</v>
      </c>
      <c r="E826" s="19" t="s">
        <v>164</v>
      </c>
    </row>
    <row r="827">
      <c r="A827" s="19" t="s">
        <v>38</v>
      </c>
      <c r="B827" s="19" t="s">
        <v>78</v>
      </c>
      <c r="C827" s="19" t="s">
        <v>171</v>
      </c>
      <c r="D827" s="19">
        <v>1.0</v>
      </c>
      <c r="E827" s="19" t="s">
        <v>164</v>
      </c>
    </row>
    <row r="828">
      <c r="A828" s="19" t="s">
        <v>38</v>
      </c>
      <c r="B828" s="19" t="s">
        <v>91</v>
      </c>
      <c r="C828" s="19" t="s">
        <v>171</v>
      </c>
      <c r="D828" s="19">
        <v>1.0</v>
      </c>
      <c r="E828" s="19" t="s">
        <v>164</v>
      </c>
    </row>
    <row r="829">
      <c r="A829" s="19" t="s">
        <v>38</v>
      </c>
      <c r="B829" s="19" t="s">
        <v>110</v>
      </c>
      <c r="C829" s="19" t="s">
        <v>171</v>
      </c>
      <c r="D829" s="19">
        <v>1.0</v>
      </c>
      <c r="E829" s="19" t="s">
        <v>164</v>
      </c>
    </row>
    <row r="830">
      <c r="A830" s="19" t="s">
        <v>38</v>
      </c>
      <c r="B830" s="19" t="s">
        <v>87</v>
      </c>
      <c r="C830" s="19" t="s">
        <v>171</v>
      </c>
      <c r="D830" s="19">
        <v>1.0</v>
      </c>
      <c r="E830" s="19" t="s">
        <v>164</v>
      </c>
    </row>
    <row r="831">
      <c r="A831" s="19" t="s">
        <v>38</v>
      </c>
      <c r="B831" s="19" t="s">
        <v>41</v>
      </c>
      <c r="C831" s="19" t="s">
        <v>171</v>
      </c>
      <c r="D831" s="19">
        <v>1.0</v>
      </c>
      <c r="E831" s="19" t="s">
        <v>164</v>
      </c>
    </row>
    <row r="832">
      <c r="A832" s="19" t="s">
        <v>38</v>
      </c>
      <c r="B832" s="19" t="s">
        <v>97</v>
      </c>
      <c r="C832" s="19" t="s">
        <v>171</v>
      </c>
      <c r="D832" s="19">
        <v>1.0</v>
      </c>
      <c r="E832" s="19" t="s">
        <v>164</v>
      </c>
    </row>
    <row r="833">
      <c r="A833" s="19" t="s">
        <v>38</v>
      </c>
      <c r="B833" s="19" t="s">
        <v>77</v>
      </c>
      <c r="C833" s="19" t="s">
        <v>171</v>
      </c>
      <c r="D833" s="19">
        <v>1.0</v>
      </c>
      <c r="E833" s="19" t="s">
        <v>164</v>
      </c>
    </row>
    <row r="834">
      <c r="A834" s="19" t="s">
        <v>38</v>
      </c>
      <c r="B834" s="19" t="s">
        <v>120</v>
      </c>
      <c r="C834" s="19" t="s">
        <v>171</v>
      </c>
      <c r="D834" s="19">
        <v>1.0</v>
      </c>
      <c r="E834" s="19" t="s">
        <v>164</v>
      </c>
    </row>
    <row r="835">
      <c r="A835" s="19" t="s">
        <v>38</v>
      </c>
      <c r="B835" s="19" t="s">
        <v>116</v>
      </c>
      <c r="C835" s="19" t="s">
        <v>171</v>
      </c>
      <c r="D835" s="19">
        <v>1.0</v>
      </c>
      <c r="E835" s="19" t="s">
        <v>164</v>
      </c>
    </row>
    <row r="836">
      <c r="A836" s="19" t="s">
        <v>38</v>
      </c>
      <c r="B836" s="19" t="s">
        <v>31</v>
      </c>
      <c r="C836" s="19" t="s">
        <v>171</v>
      </c>
      <c r="D836" s="19">
        <v>1.0</v>
      </c>
      <c r="E836" s="19" t="s">
        <v>164</v>
      </c>
    </row>
    <row r="837">
      <c r="A837" s="19" t="s">
        <v>38</v>
      </c>
      <c r="B837" s="19" t="s">
        <v>45</v>
      </c>
      <c r="C837" s="19" t="s">
        <v>171</v>
      </c>
      <c r="D837" s="19">
        <v>1.0</v>
      </c>
      <c r="E837" s="19" t="s">
        <v>164</v>
      </c>
    </row>
    <row r="838">
      <c r="A838" s="19" t="s">
        <v>38</v>
      </c>
      <c r="B838" s="19" t="s">
        <v>94</v>
      </c>
      <c r="C838" s="19" t="s">
        <v>171</v>
      </c>
      <c r="D838" s="19">
        <v>1.0</v>
      </c>
      <c r="E838" s="19" t="s">
        <v>164</v>
      </c>
    </row>
    <row r="839">
      <c r="A839" s="19" t="s">
        <v>38</v>
      </c>
      <c r="B839" s="19" t="s">
        <v>27</v>
      </c>
      <c r="C839" s="19" t="s">
        <v>171</v>
      </c>
      <c r="D839" s="19">
        <v>1.0</v>
      </c>
      <c r="E839" s="19" t="s">
        <v>164</v>
      </c>
    </row>
    <row r="840">
      <c r="A840" s="19" t="s">
        <v>38</v>
      </c>
      <c r="B840" s="19" t="s">
        <v>105</v>
      </c>
      <c r="C840" s="19" t="s">
        <v>171</v>
      </c>
      <c r="D840" s="19">
        <v>1.0</v>
      </c>
      <c r="E840" s="19" t="s">
        <v>164</v>
      </c>
    </row>
    <row r="841">
      <c r="A841" s="19" t="s">
        <v>38</v>
      </c>
      <c r="B841" s="19" t="s">
        <v>52</v>
      </c>
      <c r="C841" s="19" t="s">
        <v>171</v>
      </c>
      <c r="D841" s="19">
        <v>1.0</v>
      </c>
      <c r="E841" s="19" t="s">
        <v>164</v>
      </c>
    </row>
    <row r="842">
      <c r="A842" s="19" t="s">
        <v>38</v>
      </c>
      <c r="B842" s="19" t="s">
        <v>58</v>
      </c>
      <c r="C842" s="19" t="s">
        <v>171</v>
      </c>
      <c r="D842" s="19">
        <v>1.0</v>
      </c>
      <c r="E842" s="19" t="s">
        <v>164</v>
      </c>
    </row>
    <row r="843">
      <c r="A843" s="19" t="s">
        <v>38</v>
      </c>
      <c r="B843" s="19" t="s">
        <v>65</v>
      </c>
      <c r="C843" s="19" t="s">
        <v>171</v>
      </c>
      <c r="D843" s="19">
        <v>1.0</v>
      </c>
      <c r="E843" s="19" t="s">
        <v>164</v>
      </c>
    </row>
    <row r="844">
      <c r="A844" s="19" t="s">
        <v>38</v>
      </c>
      <c r="B844" s="19" t="s">
        <v>59</v>
      </c>
      <c r="C844" s="19" t="s">
        <v>171</v>
      </c>
      <c r="D844" s="19">
        <v>1.0</v>
      </c>
      <c r="E844" s="19" t="s">
        <v>164</v>
      </c>
    </row>
    <row r="845">
      <c r="A845" s="19" t="s">
        <v>38</v>
      </c>
      <c r="B845" s="19" t="s">
        <v>71</v>
      </c>
      <c r="C845" s="19" t="s">
        <v>171</v>
      </c>
      <c r="D845" s="19">
        <v>1.0</v>
      </c>
      <c r="E845" s="19" t="s">
        <v>164</v>
      </c>
    </row>
    <row r="846">
      <c r="A846" s="19" t="s">
        <v>38</v>
      </c>
      <c r="B846" s="19" t="s">
        <v>119</v>
      </c>
      <c r="C846" s="19" t="s">
        <v>171</v>
      </c>
      <c r="D846" s="19">
        <v>1.0</v>
      </c>
      <c r="E846" s="19" t="s">
        <v>164</v>
      </c>
    </row>
    <row r="847">
      <c r="A847" s="19" t="s">
        <v>38</v>
      </c>
      <c r="B847" s="19" t="s">
        <v>122</v>
      </c>
      <c r="C847" s="19" t="s">
        <v>171</v>
      </c>
      <c r="D847" s="19">
        <v>1.0</v>
      </c>
      <c r="E847" s="19" t="s">
        <v>164</v>
      </c>
    </row>
    <row r="848">
      <c r="A848" s="19" t="s">
        <v>38</v>
      </c>
      <c r="B848" s="19" t="s">
        <v>36</v>
      </c>
      <c r="C848" s="19" t="s">
        <v>171</v>
      </c>
      <c r="D848" s="19">
        <v>1.0</v>
      </c>
      <c r="E848" s="19" t="s">
        <v>164</v>
      </c>
    </row>
    <row r="849">
      <c r="A849" s="19" t="s">
        <v>38</v>
      </c>
      <c r="B849" s="19" t="s">
        <v>40</v>
      </c>
      <c r="C849" s="19" t="s">
        <v>171</v>
      </c>
      <c r="D849" s="19">
        <v>1.0</v>
      </c>
      <c r="E849" s="19" t="s">
        <v>164</v>
      </c>
    </row>
    <row r="850">
      <c r="A850" s="19" t="s">
        <v>38</v>
      </c>
      <c r="B850" s="19" t="s">
        <v>84</v>
      </c>
      <c r="C850" s="19" t="s">
        <v>171</v>
      </c>
      <c r="D850" s="19">
        <v>1.0</v>
      </c>
      <c r="E850" s="19" t="s">
        <v>164</v>
      </c>
    </row>
    <row r="851">
      <c r="A851" s="19" t="s">
        <v>38</v>
      </c>
      <c r="B851" s="19" t="s">
        <v>98</v>
      </c>
      <c r="C851" s="19" t="s">
        <v>171</v>
      </c>
      <c r="D851" s="19">
        <v>1.0</v>
      </c>
      <c r="E851" s="19" t="s">
        <v>164</v>
      </c>
    </row>
    <row r="852">
      <c r="A852" s="19" t="s">
        <v>38</v>
      </c>
      <c r="B852" s="19" t="s">
        <v>99</v>
      </c>
      <c r="C852" s="19" t="s">
        <v>171</v>
      </c>
      <c r="D852" s="19">
        <v>1.0</v>
      </c>
      <c r="E852" s="19" t="s">
        <v>164</v>
      </c>
    </row>
    <row r="853">
      <c r="A853" s="19" t="s">
        <v>38</v>
      </c>
      <c r="B853" s="19" t="s">
        <v>109</v>
      </c>
      <c r="C853" s="19" t="s">
        <v>171</v>
      </c>
      <c r="D853" s="19">
        <v>1.0</v>
      </c>
      <c r="E853" s="19" t="s">
        <v>164</v>
      </c>
    </row>
    <row r="854">
      <c r="A854" s="19" t="s">
        <v>38</v>
      </c>
      <c r="B854" s="19" t="s">
        <v>124</v>
      </c>
      <c r="C854" s="19" t="s">
        <v>171</v>
      </c>
      <c r="D854" s="19">
        <v>1.0</v>
      </c>
      <c r="E854" s="19" t="s">
        <v>164</v>
      </c>
    </row>
    <row r="855">
      <c r="A855" s="19" t="s">
        <v>38</v>
      </c>
      <c r="B855" s="19" t="s">
        <v>145</v>
      </c>
      <c r="C855" s="19" t="s">
        <v>171</v>
      </c>
      <c r="D855" s="19">
        <v>1.0</v>
      </c>
      <c r="E855" s="19" t="s">
        <v>164</v>
      </c>
    </row>
    <row r="856">
      <c r="A856" s="19" t="s">
        <v>38</v>
      </c>
      <c r="B856" s="19" t="s">
        <v>147</v>
      </c>
      <c r="C856" s="19" t="s">
        <v>171</v>
      </c>
      <c r="D856" s="19">
        <v>1.0</v>
      </c>
      <c r="E856" s="19" t="s">
        <v>164</v>
      </c>
    </row>
    <row r="857">
      <c r="A857" s="19" t="s">
        <v>38</v>
      </c>
      <c r="B857" s="19" t="s">
        <v>102</v>
      </c>
      <c r="C857" s="19" t="s">
        <v>171</v>
      </c>
      <c r="D857" s="19">
        <v>1.0</v>
      </c>
      <c r="E857" s="19" t="s">
        <v>164</v>
      </c>
    </row>
    <row r="858">
      <c r="A858" s="19" t="s">
        <v>19</v>
      </c>
      <c r="B858" s="19" t="s">
        <v>32</v>
      </c>
      <c r="C858" s="19" t="s">
        <v>171</v>
      </c>
      <c r="D858" s="19">
        <v>1.0</v>
      </c>
      <c r="E858" s="19" t="s">
        <v>164</v>
      </c>
    </row>
    <row r="859">
      <c r="A859" s="19" t="s">
        <v>19</v>
      </c>
      <c r="B859" s="19" t="s">
        <v>136</v>
      </c>
      <c r="C859" s="19" t="s">
        <v>171</v>
      </c>
      <c r="D859" s="19">
        <v>1.0</v>
      </c>
      <c r="E859" s="19" t="s">
        <v>164</v>
      </c>
    </row>
    <row r="860">
      <c r="A860" s="19" t="s">
        <v>19</v>
      </c>
      <c r="B860" s="19" t="s">
        <v>70</v>
      </c>
      <c r="C860" s="19" t="s">
        <v>171</v>
      </c>
      <c r="D860" s="19">
        <v>1.0</v>
      </c>
      <c r="E860" s="19" t="s">
        <v>164</v>
      </c>
    </row>
    <row r="861">
      <c r="A861" s="19" t="s">
        <v>19</v>
      </c>
      <c r="B861" s="19" t="s">
        <v>137</v>
      </c>
      <c r="C861" s="19" t="s">
        <v>171</v>
      </c>
      <c r="D861" s="19">
        <v>1.0</v>
      </c>
      <c r="E861" s="19" t="s">
        <v>164</v>
      </c>
    </row>
    <row r="862">
      <c r="A862" s="19" t="s">
        <v>19</v>
      </c>
      <c r="B862" s="19" t="s">
        <v>42</v>
      </c>
      <c r="C862" s="19" t="s">
        <v>171</v>
      </c>
      <c r="D862" s="19">
        <v>1.0</v>
      </c>
      <c r="E862" s="19" t="s">
        <v>164</v>
      </c>
    </row>
    <row r="863">
      <c r="A863" s="19" t="s">
        <v>19</v>
      </c>
      <c r="B863" s="19" t="s">
        <v>28</v>
      </c>
      <c r="C863" s="19" t="s">
        <v>171</v>
      </c>
      <c r="D863" s="19">
        <v>1.0</v>
      </c>
      <c r="E863" s="19" t="s">
        <v>164</v>
      </c>
    </row>
    <row r="864">
      <c r="A864" s="19" t="s">
        <v>19</v>
      </c>
      <c r="B864" s="19" t="s">
        <v>33</v>
      </c>
      <c r="C864" s="19" t="s">
        <v>171</v>
      </c>
      <c r="D864" s="19">
        <v>1.0</v>
      </c>
      <c r="E864" s="19" t="s">
        <v>164</v>
      </c>
    </row>
    <row r="865">
      <c r="A865" s="19" t="s">
        <v>19</v>
      </c>
      <c r="B865" s="19" t="s">
        <v>46</v>
      </c>
      <c r="C865" s="19" t="s">
        <v>171</v>
      </c>
      <c r="D865" s="19">
        <v>1.0</v>
      </c>
      <c r="E865" s="19" t="s">
        <v>164</v>
      </c>
    </row>
    <row r="866">
      <c r="A866" s="19" t="s">
        <v>19</v>
      </c>
      <c r="B866" s="19" t="s">
        <v>51</v>
      </c>
      <c r="C866" s="19" t="s">
        <v>171</v>
      </c>
      <c r="D866" s="19">
        <v>1.0</v>
      </c>
      <c r="E866" s="19" t="s">
        <v>164</v>
      </c>
    </row>
    <row r="867">
      <c r="A867" s="19" t="s">
        <v>19</v>
      </c>
      <c r="B867" s="19" t="s">
        <v>83</v>
      </c>
      <c r="C867" s="19" t="s">
        <v>171</v>
      </c>
      <c r="D867" s="19">
        <v>1.0</v>
      </c>
      <c r="E867" s="19" t="s">
        <v>164</v>
      </c>
    </row>
    <row r="868">
      <c r="A868" s="19" t="s">
        <v>19</v>
      </c>
      <c r="B868" s="19" t="s">
        <v>148</v>
      </c>
      <c r="C868" s="19" t="s">
        <v>171</v>
      </c>
      <c r="D868" s="19">
        <v>1.0</v>
      </c>
      <c r="E868" s="19" t="s">
        <v>164</v>
      </c>
    </row>
    <row r="869">
      <c r="A869" s="19" t="s">
        <v>19</v>
      </c>
      <c r="B869" s="19" t="s">
        <v>149</v>
      </c>
      <c r="C869" s="19" t="s">
        <v>171</v>
      </c>
      <c r="D869" s="19">
        <v>1.0</v>
      </c>
      <c r="E869" s="19" t="s">
        <v>164</v>
      </c>
    </row>
    <row r="870">
      <c r="A870" s="19" t="s">
        <v>19</v>
      </c>
      <c r="B870" s="19" t="s">
        <v>15</v>
      </c>
      <c r="C870" s="19" t="s">
        <v>171</v>
      </c>
      <c r="D870" s="19">
        <v>1.0</v>
      </c>
      <c r="E870" s="19" t="s">
        <v>164</v>
      </c>
    </row>
    <row r="871">
      <c r="A871" s="19" t="s">
        <v>19</v>
      </c>
      <c r="B871" s="19" t="s">
        <v>48</v>
      </c>
      <c r="C871" s="19" t="s">
        <v>171</v>
      </c>
      <c r="D871" s="19">
        <v>1.0</v>
      </c>
      <c r="E871" s="19" t="s">
        <v>164</v>
      </c>
    </row>
    <row r="872">
      <c r="A872" s="19" t="s">
        <v>19</v>
      </c>
      <c r="B872" s="19" t="s">
        <v>61</v>
      </c>
      <c r="C872" s="19" t="s">
        <v>171</v>
      </c>
      <c r="D872" s="19">
        <v>1.0</v>
      </c>
      <c r="E872" s="19" t="s">
        <v>164</v>
      </c>
    </row>
    <row r="873">
      <c r="A873" s="19" t="s">
        <v>19</v>
      </c>
      <c r="B873" s="19" t="s">
        <v>63</v>
      </c>
      <c r="C873" s="19" t="s">
        <v>171</v>
      </c>
      <c r="D873" s="19">
        <v>1.0</v>
      </c>
      <c r="E873" s="19" t="s">
        <v>164</v>
      </c>
    </row>
    <row r="874">
      <c r="A874" s="19" t="s">
        <v>19</v>
      </c>
      <c r="B874" s="19" t="s">
        <v>93</v>
      </c>
      <c r="C874" s="19" t="s">
        <v>171</v>
      </c>
      <c r="D874" s="19">
        <v>1.0</v>
      </c>
      <c r="E874" s="19" t="s">
        <v>164</v>
      </c>
    </row>
    <row r="875">
      <c r="A875" s="19" t="s">
        <v>19</v>
      </c>
      <c r="B875" s="19" t="s">
        <v>96</v>
      </c>
      <c r="C875" s="19" t="s">
        <v>171</v>
      </c>
      <c r="D875" s="19">
        <v>1.0</v>
      </c>
      <c r="E875" s="19" t="s">
        <v>164</v>
      </c>
    </row>
    <row r="876">
      <c r="A876" s="19" t="s">
        <v>19</v>
      </c>
      <c r="B876" s="19" t="s">
        <v>112</v>
      </c>
      <c r="C876" s="19" t="s">
        <v>171</v>
      </c>
      <c r="D876" s="19">
        <v>1.0</v>
      </c>
      <c r="E876" s="19" t="s">
        <v>164</v>
      </c>
    </row>
    <row r="877">
      <c r="A877" s="19" t="s">
        <v>19</v>
      </c>
      <c r="B877" s="19" t="s">
        <v>114</v>
      </c>
      <c r="C877" s="19" t="s">
        <v>171</v>
      </c>
      <c r="D877" s="19">
        <v>1.0</v>
      </c>
      <c r="E877" s="19" t="s">
        <v>164</v>
      </c>
    </row>
    <row r="878">
      <c r="A878" s="19" t="s">
        <v>19</v>
      </c>
      <c r="B878" s="19" t="s">
        <v>142</v>
      </c>
      <c r="C878" s="19" t="s">
        <v>171</v>
      </c>
      <c r="D878" s="19">
        <v>1.0</v>
      </c>
      <c r="E878" s="19" t="s">
        <v>164</v>
      </c>
    </row>
    <row r="879">
      <c r="A879" s="19" t="s">
        <v>19</v>
      </c>
      <c r="B879" s="19" t="s">
        <v>64</v>
      </c>
      <c r="C879" s="19" t="s">
        <v>171</v>
      </c>
      <c r="D879" s="19">
        <v>1.0</v>
      </c>
      <c r="E879" s="19" t="s">
        <v>164</v>
      </c>
    </row>
    <row r="880">
      <c r="A880" s="19" t="s">
        <v>19</v>
      </c>
      <c r="B880" s="19" t="s">
        <v>80</v>
      </c>
      <c r="C880" s="19" t="s">
        <v>171</v>
      </c>
      <c r="D880" s="19">
        <v>1.0</v>
      </c>
      <c r="E880" s="19" t="s">
        <v>164</v>
      </c>
    </row>
    <row r="881">
      <c r="A881" s="19" t="s">
        <v>19</v>
      </c>
      <c r="B881" s="19" t="s">
        <v>67</v>
      </c>
      <c r="C881" s="19" t="s">
        <v>171</v>
      </c>
      <c r="D881" s="19">
        <v>1.0</v>
      </c>
      <c r="E881" s="19" t="s">
        <v>164</v>
      </c>
    </row>
    <row r="882">
      <c r="A882" s="19" t="s">
        <v>19</v>
      </c>
      <c r="B882" s="19" t="s">
        <v>92</v>
      </c>
      <c r="C882" s="19" t="s">
        <v>171</v>
      </c>
      <c r="D882" s="19">
        <v>1.0</v>
      </c>
      <c r="E882" s="19" t="s">
        <v>164</v>
      </c>
    </row>
    <row r="883">
      <c r="A883" s="19" t="s">
        <v>19</v>
      </c>
      <c r="B883" s="19" t="s">
        <v>76</v>
      </c>
      <c r="C883" s="19" t="s">
        <v>171</v>
      </c>
      <c r="D883" s="19">
        <v>1.0</v>
      </c>
      <c r="E883" s="19" t="s">
        <v>164</v>
      </c>
    </row>
    <row r="884">
      <c r="A884" s="19" t="s">
        <v>19</v>
      </c>
      <c r="B884" s="19" t="s">
        <v>128</v>
      </c>
      <c r="C884" s="19" t="s">
        <v>171</v>
      </c>
      <c r="D884" s="19">
        <v>1.0</v>
      </c>
      <c r="E884" s="19" t="s">
        <v>164</v>
      </c>
    </row>
    <row r="885">
      <c r="A885" s="19" t="s">
        <v>19</v>
      </c>
      <c r="B885" s="19" t="s">
        <v>21</v>
      </c>
      <c r="C885" s="19" t="s">
        <v>171</v>
      </c>
      <c r="D885" s="19">
        <v>1.0</v>
      </c>
      <c r="E885" s="19" t="s">
        <v>164</v>
      </c>
    </row>
    <row r="886">
      <c r="A886" s="19" t="s">
        <v>19</v>
      </c>
      <c r="B886" s="19" t="s">
        <v>144</v>
      </c>
      <c r="C886" s="19" t="s">
        <v>171</v>
      </c>
      <c r="D886" s="19">
        <v>1.0</v>
      </c>
      <c r="E886" s="19" t="s">
        <v>164</v>
      </c>
    </row>
    <row r="887">
      <c r="A887" s="19" t="s">
        <v>19</v>
      </c>
      <c r="B887" s="19" t="s">
        <v>37</v>
      </c>
      <c r="C887" s="19" t="s">
        <v>171</v>
      </c>
      <c r="D887" s="19">
        <v>1.0</v>
      </c>
      <c r="E887" s="19" t="s">
        <v>164</v>
      </c>
    </row>
    <row r="888">
      <c r="A888" s="19" t="s">
        <v>19</v>
      </c>
      <c r="B888" s="19" t="s">
        <v>82</v>
      </c>
      <c r="C888" s="19" t="s">
        <v>171</v>
      </c>
      <c r="D888" s="19">
        <v>1.0</v>
      </c>
      <c r="E888" s="19" t="s">
        <v>164</v>
      </c>
    </row>
    <row r="889">
      <c r="A889" s="19" t="s">
        <v>19</v>
      </c>
      <c r="B889" s="19" t="s">
        <v>73</v>
      </c>
      <c r="C889" s="19" t="s">
        <v>171</v>
      </c>
      <c r="D889" s="19">
        <v>1.0</v>
      </c>
      <c r="E889" s="19" t="s">
        <v>164</v>
      </c>
    </row>
    <row r="890">
      <c r="A890" s="19" t="s">
        <v>19</v>
      </c>
      <c r="B890" s="19" t="s">
        <v>50</v>
      </c>
      <c r="C890" s="19" t="s">
        <v>171</v>
      </c>
      <c r="D890" s="19">
        <v>1.0</v>
      </c>
      <c r="E890" s="19" t="s">
        <v>164</v>
      </c>
    </row>
    <row r="891">
      <c r="A891" s="19" t="s">
        <v>19</v>
      </c>
      <c r="B891" s="19" t="s">
        <v>72</v>
      </c>
      <c r="C891" s="19" t="s">
        <v>171</v>
      </c>
      <c r="D891" s="19">
        <v>1.0</v>
      </c>
      <c r="E891" s="19" t="s">
        <v>164</v>
      </c>
    </row>
    <row r="892">
      <c r="A892" s="19" t="s">
        <v>19</v>
      </c>
      <c r="B892" s="19" t="s">
        <v>75</v>
      </c>
      <c r="C892" s="19" t="s">
        <v>171</v>
      </c>
      <c r="D892" s="19">
        <v>1.0</v>
      </c>
      <c r="E892" s="19" t="s">
        <v>164</v>
      </c>
    </row>
    <row r="893">
      <c r="A893" s="19" t="s">
        <v>19</v>
      </c>
      <c r="B893" s="19" t="s">
        <v>104</v>
      </c>
      <c r="C893" s="19" t="s">
        <v>171</v>
      </c>
      <c r="D893" s="19">
        <v>1.0</v>
      </c>
      <c r="E893" s="19" t="s">
        <v>164</v>
      </c>
    </row>
    <row r="894">
      <c r="A894" s="19" t="s">
        <v>19</v>
      </c>
      <c r="B894" s="19" t="s">
        <v>55</v>
      </c>
      <c r="C894" s="19" t="s">
        <v>171</v>
      </c>
      <c r="D894" s="19">
        <v>1.0</v>
      </c>
      <c r="E894" s="19" t="s">
        <v>164</v>
      </c>
    </row>
    <row r="895">
      <c r="A895" s="19" t="s">
        <v>19</v>
      </c>
      <c r="B895" s="19" t="s">
        <v>125</v>
      </c>
      <c r="C895" s="19" t="s">
        <v>171</v>
      </c>
      <c r="D895" s="19">
        <v>1.0</v>
      </c>
      <c r="E895" s="19" t="s">
        <v>164</v>
      </c>
    </row>
    <row r="896">
      <c r="A896" s="19" t="s">
        <v>19</v>
      </c>
      <c r="B896" s="19" t="s">
        <v>81</v>
      </c>
      <c r="C896" s="19" t="s">
        <v>171</v>
      </c>
      <c r="D896" s="19">
        <v>1.0</v>
      </c>
      <c r="E896" s="19" t="s">
        <v>164</v>
      </c>
    </row>
    <row r="897">
      <c r="A897" s="19" t="s">
        <v>19</v>
      </c>
      <c r="B897" s="19" t="s">
        <v>106</v>
      </c>
      <c r="C897" s="19" t="s">
        <v>171</v>
      </c>
      <c r="D897" s="19">
        <v>1.0</v>
      </c>
      <c r="E897" s="19" t="s">
        <v>164</v>
      </c>
    </row>
    <row r="898">
      <c r="A898" s="19" t="s">
        <v>19</v>
      </c>
      <c r="B898" s="19" t="s">
        <v>86</v>
      </c>
      <c r="C898" s="19" t="s">
        <v>171</v>
      </c>
      <c r="D898" s="19">
        <v>1.0</v>
      </c>
      <c r="E898" s="19" t="s">
        <v>164</v>
      </c>
    </row>
    <row r="899">
      <c r="A899" s="19" t="s">
        <v>19</v>
      </c>
      <c r="B899" s="19" t="s">
        <v>90</v>
      </c>
      <c r="C899" s="19" t="s">
        <v>171</v>
      </c>
      <c r="D899" s="19">
        <v>1.0</v>
      </c>
      <c r="E899" s="19" t="s">
        <v>164</v>
      </c>
    </row>
    <row r="900">
      <c r="A900" s="19" t="s">
        <v>19</v>
      </c>
      <c r="B900" s="19" t="s">
        <v>135</v>
      </c>
      <c r="C900" s="19" t="s">
        <v>171</v>
      </c>
      <c r="D900" s="19">
        <v>1.0</v>
      </c>
      <c r="E900" s="19" t="s">
        <v>164</v>
      </c>
    </row>
    <row r="901">
      <c r="A901" s="19" t="s">
        <v>19</v>
      </c>
      <c r="B901" s="19" t="s">
        <v>113</v>
      </c>
      <c r="C901" s="19" t="s">
        <v>171</v>
      </c>
      <c r="D901" s="19">
        <v>1.0</v>
      </c>
      <c r="E901" s="19" t="s">
        <v>164</v>
      </c>
    </row>
    <row r="902">
      <c r="A902" s="19" t="s">
        <v>19</v>
      </c>
      <c r="B902" s="19" t="s">
        <v>69</v>
      </c>
      <c r="C902" s="19" t="s">
        <v>171</v>
      </c>
      <c r="D902" s="19">
        <v>1.0</v>
      </c>
      <c r="E902" s="19" t="s">
        <v>164</v>
      </c>
    </row>
    <row r="903">
      <c r="A903" s="19" t="s">
        <v>19</v>
      </c>
      <c r="B903" s="19" t="s">
        <v>143</v>
      </c>
      <c r="C903" s="19" t="s">
        <v>171</v>
      </c>
      <c r="D903" s="19">
        <v>1.0</v>
      </c>
      <c r="E903" s="19" t="s">
        <v>164</v>
      </c>
    </row>
    <row r="904">
      <c r="A904" s="19" t="s">
        <v>19</v>
      </c>
      <c r="B904" s="19" t="s">
        <v>111</v>
      </c>
      <c r="C904" s="19" t="s">
        <v>171</v>
      </c>
      <c r="D904" s="19">
        <v>1.0</v>
      </c>
      <c r="E904" s="19" t="s">
        <v>164</v>
      </c>
    </row>
    <row r="905">
      <c r="A905" s="19" t="s">
        <v>19</v>
      </c>
      <c r="B905" s="19" t="s">
        <v>130</v>
      </c>
      <c r="C905" s="19" t="s">
        <v>171</v>
      </c>
      <c r="D905" s="19">
        <v>1.0</v>
      </c>
      <c r="E905" s="19" t="s">
        <v>164</v>
      </c>
    </row>
    <row r="906">
      <c r="A906" s="19" t="s">
        <v>19</v>
      </c>
      <c r="B906" s="19" t="s">
        <v>47</v>
      </c>
      <c r="C906" s="19" t="s">
        <v>171</v>
      </c>
      <c r="D906" s="19">
        <v>1.0</v>
      </c>
      <c r="E906" s="19" t="s">
        <v>164</v>
      </c>
    </row>
    <row r="907">
      <c r="A907" s="19" t="s">
        <v>19</v>
      </c>
      <c r="B907" s="19" t="s">
        <v>17</v>
      </c>
      <c r="C907" s="19" t="s">
        <v>171</v>
      </c>
      <c r="D907" s="19">
        <v>1.0</v>
      </c>
      <c r="E907" s="19" t="s">
        <v>164</v>
      </c>
    </row>
    <row r="908">
      <c r="A908" s="19" t="s">
        <v>19</v>
      </c>
      <c r="B908" s="19" t="s">
        <v>22</v>
      </c>
      <c r="C908" s="19" t="s">
        <v>171</v>
      </c>
      <c r="D908" s="19">
        <v>1.0</v>
      </c>
      <c r="E908" s="19" t="s">
        <v>164</v>
      </c>
    </row>
    <row r="909">
      <c r="A909" s="19" t="s">
        <v>19</v>
      </c>
      <c r="B909" s="19" t="s">
        <v>62</v>
      </c>
      <c r="C909" s="19" t="s">
        <v>171</v>
      </c>
      <c r="D909" s="19">
        <v>1.0</v>
      </c>
      <c r="E909" s="19" t="s">
        <v>164</v>
      </c>
    </row>
    <row r="910">
      <c r="A910" s="19" t="s">
        <v>19</v>
      </c>
      <c r="B910" s="19" t="s">
        <v>66</v>
      </c>
      <c r="C910" s="19" t="s">
        <v>171</v>
      </c>
      <c r="D910" s="19">
        <v>1.0</v>
      </c>
      <c r="E910" s="19" t="s">
        <v>164</v>
      </c>
    </row>
    <row r="911">
      <c r="A911" s="19" t="s">
        <v>19</v>
      </c>
      <c r="B911" s="19" t="s">
        <v>78</v>
      </c>
      <c r="C911" s="19" t="s">
        <v>171</v>
      </c>
      <c r="D911" s="19">
        <v>1.0</v>
      </c>
      <c r="E911" s="19" t="s">
        <v>164</v>
      </c>
    </row>
    <row r="912">
      <c r="A912" s="19" t="s">
        <v>19</v>
      </c>
      <c r="B912" s="19" t="s">
        <v>91</v>
      </c>
      <c r="C912" s="19" t="s">
        <v>171</v>
      </c>
      <c r="D912" s="19">
        <v>1.0</v>
      </c>
      <c r="E912" s="19" t="s">
        <v>164</v>
      </c>
    </row>
    <row r="913">
      <c r="A913" s="19" t="s">
        <v>19</v>
      </c>
      <c r="B913" s="19" t="s">
        <v>110</v>
      </c>
      <c r="C913" s="19" t="s">
        <v>171</v>
      </c>
      <c r="D913" s="19">
        <v>1.0</v>
      </c>
      <c r="E913" s="19" t="s">
        <v>164</v>
      </c>
    </row>
    <row r="914">
      <c r="A914" s="19" t="s">
        <v>19</v>
      </c>
      <c r="B914" s="19" t="s">
        <v>87</v>
      </c>
      <c r="C914" s="19" t="s">
        <v>171</v>
      </c>
      <c r="D914" s="19">
        <v>1.0</v>
      </c>
      <c r="E914" s="19" t="s">
        <v>164</v>
      </c>
    </row>
    <row r="915">
      <c r="A915" s="19" t="s">
        <v>19</v>
      </c>
      <c r="B915" s="19" t="s">
        <v>41</v>
      </c>
      <c r="C915" s="19" t="s">
        <v>171</v>
      </c>
      <c r="D915" s="19">
        <v>1.0</v>
      </c>
      <c r="E915" s="19" t="s">
        <v>164</v>
      </c>
    </row>
    <row r="916">
      <c r="A916" s="19" t="s">
        <v>19</v>
      </c>
      <c r="B916" s="19" t="s">
        <v>97</v>
      </c>
      <c r="C916" s="19" t="s">
        <v>171</v>
      </c>
      <c r="D916" s="19">
        <v>1.0</v>
      </c>
      <c r="E916" s="19" t="s">
        <v>164</v>
      </c>
    </row>
    <row r="917">
      <c r="A917" s="19" t="s">
        <v>19</v>
      </c>
      <c r="B917" s="19" t="s">
        <v>77</v>
      </c>
      <c r="C917" s="19" t="s">
        <v>171</v>
      </c>
      <c r="D917" s="19">
        <v>1.0</v>
      </c>
      <c r="E917" s="19" t="s">
        <v>164</v>
      </c>
    </row>
    <row r="918">
      <c r="A918" s="19" t="s">
        <v>19</v>
      </c>
      <c r="B918" s="19" t="s">
        <v>120</v>
      </c>
      <c r="C918" s="19" t="s">
        <v>171</v>
      </c>
      <c r="D918" s="19">
        <v>1.0</v>
      </c>
      <c r="E918" s="19" t="s">
        <v>164</v>
      </c>
    </row>
    <row r="919">
      <c r="A919" s="19" t="s">
        <v>19</v>
      </c>
      <c r="B919" s="19" t="s">
        <v>116</v>
      </c>
      <c r="C919" s="19" t="s">
        <v>171</v>
      </c>
      <c r="D919" s="19">
        <v>1.0</v>
      </c>
      <c r="E919" s="19" t="s">
        <v>164</v>
      </c>
    </row>
    <row r="920">
      <c r="A920" s="19" t="s">
        <v>19</v>
      </c>
      <c r="B920" s="19" t="s">
        <v>31</v>
      </c>
      <c r="C920" s="19" t="s">
        <v>171</v>
      </c>
      <c r="D920" s="19">
        <v>1.0</v>
      </c>
      <c r="E920" s="19" t="s">
        <v>164</v>
      </c>
    </row>
    <row r="921">
      <c r="A921" s="19" t="s">
        <v>19</v>
      </c>
      <c r="B921" s="19" t="s">
        <v>45</v>
      </c>
      <c r="C921" s="19" t="s">
        <v>171</v>
      </c>
      <c r="D921" s="19">
        <v>1.0</v>
      </c>
      <c r="E921" s="19" t="s">
        <v>164</v>
      </c>
    </row>
    <row r="922">
      <c r="A922" s="19" t="s">
        <v>19</v>
      </c>
      <c r="B922" s="19" t="s">
        <v>94</v>
      </c>
      <c r="C922" s="19" t="s">
        <v>171</v>
      </c>
      <c r="D922" s="19">
        <v>1.0</v>
      </c>
      <c r="E922" s="19" t="s">
        <v>164</v>
      </c>
    </row>
    <row r="923">
      <c r="A923" s="19" t="s">
        <v>19</v>
      </c>
      <c r="B923" s="19" t="s">
        <v>27</v>
      </c>
      <c r="C923" s="19" t="s">
        <v>171</v>
      </c>
      <c r="D923" s="19">
        <v>1.0</v>
      </c>
      <c r="E923" s="19" t="s">
        <v>164</v>
      </c>
    </row>
    <row r="924">
      <c r="A924" s="19" t="s">
        <v>19</v>
      </c>
      <c r="B924" s="19" t="s">
        <v>105</v>
      </c>
      <c r="C924" s="19" t="s">
        <v>171</v>
      </c>
      <c r="D924" s="19">
        <v>1.0</v>
      </c>
      <c r="E924" s="19" t="s">
        <v>164</v>
      </c>
    </row>
    <row r="925">
      <c r="A925" s="19" t="s">
        <v>19</v>
      </c>
      <c r="B925" s="19" t="s">
        <v>52</v>
      </c>
      <c r="C925" s="19" t="s">
        <v>171</v>
      </c>
      <c r="D925" s="19">
        <v>1.0</v>
      </c>
      <c r="E925" s="19" t="s">
        <v>164</v>
      </c>
    </row>
    <row r="926">
      <c r="A926" s="19" t="s">
        <v>19</v>
      </c>
      <c r="B926" s="19" t="s">
        <v>58</v>
      </c>
      <c r="C926" s="19" t="s">
        <v>171</v>
      </c>
      <c r="D926" s="19">
        <v>1.0</v>
      </c>
      <c r="E926" s="19" t="s">
        <v>164</v>
      </c>
    </row>
    <row r="927">
      <c r="A927" s="19" t="s">
        <v>19</v>
      </c>
      <c r="B927" s="19" t="s">
        <v>65</v>
      </c>
      <c r="C927" s="19" t="s">
        <v>171</v>
      </c>
      <c r="D927" s="19">
        <v>1.0</v>
      </c>
      <c r="E927" s="19" t="s">
        <v>164</v>
      </c>
    </row>
    <row r="928">
      <c r="A928" s="19" t="s">
        <v>19</v>
      </c>
      <c r="B928" s="19" t="s">
        <v>59</v>
      </c>
      <c r="C928" s="19" t="s">
        <v>171</v>
      </c>
      <c r="D928" s="19">
        <v>1.0</v>
      </c>
      <c r="E928" s="19" t="s">
        <v>164</v>
      </c>
    </row>
    <row r="929">
      <c r="A929" s="19" t="s">
        <v>19</v>
      </c>
      <c r="B929" s="19" t="s">
        <v>71</v>
      </c>
      <c r="C929" s="19" t="s">
        <v>171</v>
      </c>
      <c r="D929" s="19">
        <v>1.0</v>
      </c>
      <c r="E929" s="19" t="s">
        <v>164</v>
      </c>
    </row>
    <row r="930">
      <c r="A930" s="19" t="s">
        <v>19</v>
      </c>
      <c r="B930" s="19" t="s">
        <v>119</v>
      </c>
      <c r="C930" s="19" t="s">
        <v>171</v>
      </c>
      <c r="D930" s="19">
        <v>1.0</v>
      </c>
      <c r="E930" s="19" t="s">
        <v>164</v>
      </c>
    </row>
    <row r="931">
      <c r="A931" s="19" t="s">
        <v>19</v>
      </c>
      <c r="B931" s="19" t="s">
        <v>122</v>
      </c>
      <c r="C931" s="19" t="s">
        <v>171</v>
      </c>
      <c r="D931" s="19">
        <v>1.0</v>
      </c>
      <c r="E931" s="19" t="s">
        <v>164</v>
      </c>
    </row>
    <row r="932">
      <c r="A932" s="19" t="s">
        <v>19</v>
      </c>
      <c r="B932" s="19" t="s">
        <v>36</v>
      </c>
      <c r="C932" s="19" t="s">
        <v>171</v>
      </c>
      <c r="D932" s="19">
        <v>1.0</v>
      </c>
      <c r="E932" s="19" t="s">
        <v>164</v>
      </c>
    </row>
    <row r="933">
      <c r="A933" s="19" t="s">
        <v>19</v>
      </c>
      <c r="B933" s="19" t="s">
        <v>40</v>
      </c>
      <c r="C933" s="19" t="s">
        <v>171</v>
      </c>
      <c r="D933" s="19">
        <v>1.0</v>
      </c>
      <c r="E933" s="19" t="s">
        <v>164</v>
      </c>
    </row>
    <row r="934">
      <c r="A934" s="19" t="s">
        <v>19</v>
      </c>
      <c r="B934" s="19" t="s">
        <v>84</v>
      </c>
      <c r="C934" s="19" t="s">
        <v>171</v>
      </c>
      <c r="D934" s="19">
        <v>1.0</v>
      </c>
      <c r="E934" s="19" t="s">
        <v>164</v>
      </c>
    </row>
    <row r="935">
      <c r="A935" s="19" t="s">
        <v>19</v>
      </c>
      <c r="B935" s="19" t="s">
        <v>98</v>
      </c>
      <c r="C935" s="19" t="s">
        <v>171</v>
      </c>
      <c r="D935" s="19">
        <v>1.0</v>
      </c>
      <c r="E935" s="19" t="s">
        <v>164</v>
      </c>
    </row>
    <row r="936">
      <c r="A936" s="19" t="s">
        <v>19</v>
      </c>
      <c r="B936" s="19" t="s">
        <v>99</v>
      </c>
      <c r="C936" s="19" t="s">
        <v>171</v>
      </c>
      <c r="D936" s="19">
        <v>1.0</v>
      </c>
      <c r="E936" s="19" t="s">
        <v>164</v>
      </c>
    </row>
    <row r="937">
      <c r="A937" s="19" t="s">
        <v>19</v>
      </c>
      <c r="B937" s="19" t="s">
        <v>109</v>
      </c>
      <c r="C937" s="19" t="s">
        <v>171</v>
      </c>
      <c r="D937" s="19">
        <v>1.0</v>
      </c>
      <c r="E937" s="19" t="s">
        <v>164</v>
      </c>
    </row>
    <row r="938">
      <c r="A938" s="19" t="s">
        <v>19</v>
      </c>
      <c r="B938" s="19" t="s">
        <v>124</v>
      </c>
      <c r="C938" s="19" t="s">
        <v>171</v>
      </c>
      <c r="D938" s="19">
        <v>1.0</v>
      </c>
      <c r="E938" s="19" t="s">
        <v>164</v>
      </c>
    </row>
    <row r="939">
      <c r="A939" s="19" t="s">
        <v>19</v>
      </c>
      <c r="B939" s="19" t="s">
        <v>145</v>
      </c>
      <c r="C939" s="19" t="s">
        <v>171</v>
      </c>
      <c r="D939" s="19">
        <v>1.0</v>
      </c>
      <c r="E939" s="19" t="s">
        <v>164</v>
      </c>
    </row>
    <row r="940">
      <c r="A940" s="19" t="s">
        <v>19</v>
      </c>
      <c r="B940" s="19" t="s">
        <v>147</v>
      </c>
      <c r="C940" s="19" t="s">
        <v>171</v>
      </c>
      <c r="D940" s="19">
        <v>1.0</v>
      </c>
      <c r="E940" s="19" t="s">
        <v>164</v>
      </c>
    </row>
    <row r="941">
      <c r="A941" s="19" t="s">
        <v>19</v>
      </c>
      <c r="B941" s="19" t="s">
        <v>102</v>
      </c>
      <c r="C941" s="19" t="s">
        <v>171</v>
      </c>
      <c r="D941" s="19">
        <v>1.0</v>
      </c>
      <c r="E941" s="19" t="s">
        <v>164</v>
      </c>
    </row>
    <row r="942">
      <c r="A942" s="19" t="s">
        <v>32</v>
      </c>
      <c r="B942" s="19" t="s">
        <v>136</v>
      </c>
      <c r="C942" s="19" t="s">
        <v>171</v>
      </c>
      <c r="D942" s="19">
        <v>1.0</v>
      </c>
      <c r="E942" s="19" t="s">
        <v>164</v>
      </c>
    </row>
    <row r="943">
      <c r="A943" s="19" t="s">
        <v>32</v>
      </c>
      <c r="B943" s="19" t="s">
        <v>70</v>
      </c>
      <c r="C943" s="19" t="s">
        <v>171</v>
      </c>
      <c r="D943" s="19">
        <v>1.0</v>
      </c>
      <c r="E943" s="19" t="s">
        <v>164</v>
      </c>
    </row>
    <row r="944">
      <c r="A944" s="19" t="s">
        <v>32</v>
      </c>
      <c r="B944" s="19" t="s">
        <v>137</v>
      </c>
      <c r="C944" s="19" t="s">
        <v>171</v>
      </c>
      <c r="D944" s="19">
        <v>1.0</v>
      </c>
      <c r="E944" s="19" t="s">
        <v>164</v>
      </c>
    </row>
    <row r="945">
      <c r="A945" s="19" t="s">
        <v>32</v>
      </c>
      <c r="B945" s="19" t="s">
        <v>42</v>
      </c>
      <c r="C945" s="19" t="s">
        <v>171</v>
      </c>
      <c r="D945" s="19">
        <v>1.0</v>
      </c>
      <c r="E945" s="19" t="s">
        <v>164</v>
      </c>
    </row>
    <row r="946">
      <c r="A946" s="19" t="s">
        <v>32</v>
      </c>
      <c r="B946" s="19" t="s">
        <v>28</v>
      </c>
      <c r="C946" s="19" t="s">
        <v>171</v>
      </c>
      <c r="D946" s="19">
        <v>1.0</v>
      </c>
      <c r="E946" s="19" t="s">
        <v>164</v>
      </c>
    </row>
    <row r="947">
      <c r="A947" s="19" t="s">
        <v>32</v>
      </c>
      <c r="B947" s="19" t="s">
        <v>33</v>
      </c>
      <c r="C947" s="19" t="s">
        <v>171</v>
      </c>
      <c r="D947" s="19">
        <v>1.0</v>
      </c>
      <c r="E947" s="19" t="s">
        <v>164</v>
      </c>
    </row>
    <row r="948">
      <c r="A948" s="19" t="s">
        <v>32</v>
      </c>
      <c r="B948" s="19" t="s">
        <v>46</v>
      </c>
      <c r="C948" s="19" t="s">
        <v>171</v>
      </c>
      <c r="D948" s="19">
        <v>1.0</v>
      </c>
      <c r="E948" s="19" t="s">
        <v>164</v>
      </c>
    </row>
    <row r="949">
      <c r="A949" s="19" t="s">
        <v>32</v>
      </c>
      <c r="B949" s="19" t="s">
        <v>51</v>
      </c>
      <c r="C949" s="19" t="s">
        <v>171</v>
      </c>
      <c r="D949" s="19">
        <v>1.0</v>
      </c>
      <c r="E949" s="19" t="s">
        <v>164</v>
      </c>
    </row>
    <row r="950">
      <c r="A950" s="19" t="s">
        <v>32</v>
      </c>
      <c r="B950" s="19" t="s">
        <v>83</v>
      </c>
      <c r="C950" s="19" t="s">
        <v>171</v>
      </c>
      <c r="D950" s="19">
        <v>1.0</v>
      </c>
      <c r="E950" s="19" t="s">
        <v>164</v>
      </c>
    </row>
    <row r="951">
      <c r="A951" s="19" t="s">
        <v>32</v>
      </c>
      <c r="B951" s="19" t="s">
        <v>148</v>
      </c>
      <c r="C951" s="19" t="s">
        <v>171</v>
      </c>
      <c r="D951" s="19">
        <v>1.0</v>
      </c>
      <c r="E951" s="19" t="s">
        <v>164</v>
      </c>
    </row>
    <row r="952">
      <c r="A952" s="19" t="s">
        <v>32</v>
      </c>
      <c r="B952" s="19" t="s">
        <v>149</v>
      </c>
      <c r="C952" s="19" t="s">
        <v>171</v>
      </c>
      <c r="D952" s="19">
        <v>1.0</v>
      </c>
      <c r="E952" s="19" t="s">
        <v>164</v>
      </c>
    </row>
    <row r="953">
      <c r="A953" s="19" t="s">
        <v>32</v>
      </c>
      <c r="B953" s="19" t="s">
        <v>15</v>
      </c>
      <c r="C953" s="19" t="s">
        <v>171</v>
      </c>
      <c r="D953" s="19">
        <v>1.0</v>
      </c>
      <c r="E953" s="19" t="s">
        <v>164</v>
      </c>
    </row>
    <row r="954">
      <c r="A954" s="19" t="s">
        <v>32</v>
      </c>
      <c r="B954" s="19" t="s">
        <v>48</v>
      </c>
      <c r="C954" s="19" t="s">
        <v>171</v>
      </c>
      <c r="D954" s="19">
        <v>1.0</v>
      </c>
      <c r="E954" s="19" t="s">
        <v>164</v>
      </c>
    </row>
    <row r="955">
      <c r="A955" s="19" t="s">
        <v>32</v>
      </c>
      <c r="B955" s="19" t="s">
        <v>61</v>
      </c>
      <c r="C955" s="19" t="s">
        <v>171</v>
      </c>
      <c r="D955" s="19">
        <v>1.0</v>
      </c>
      <c r="E955" s="19" t="s">
        <v>164</v>
      </c>
    </row>
    <row r="956">
      <c r="A956" s="19" t="s">
        <v>32</v>
      </c>
      <c r="B956" s="19" t="s">
        <v>63</v>
      </c>
      <c r="C956" s="19" t="s">
        <v>171</v>
      </c>
      <c r="D956" s="19">
        <v>1.0</v>
      </c>
      <c r="E956" s="19" t="s">
        <v>164</v>
      </c>
    </row>
    <row r="957">
      <c r="A957" s="19" t="s">
        <v>32</v>
      </c>
      <c r="B957" s="19" t="s">
        <v>93</v>
      </c>
      <c r="C957" s="19" t="s">
        <v>171</v>
      </c>
      <c r="D957" s="19">
        <v>1.0</v>
      </c>
      <c r="E957" s="19" t="s">
        <v>164</v>
      </c>
    </row>
    <row r="958">
      <c r="A958" s="19" t="s">
        <v>32</v>
      </c>
      <c r="B958" s="19" t="s">
        <v>96</v>
      </c>
      <c r="C958" s="19" t="s">
        <v>171</v>
      </c>
      <c r="D958" s="19">
        <v>1.0</v>
      </c>
      <c r="E958" s="19" t="s">
        <v>164</v>
      </c>
    </row>
    <row r="959">
      <c r="A959" s="19" t="s">
        <v>32</v>
      </c>
      <c r="B959" s="19" t="s">
        <v>112</v>
      </c>
      <c r="C959" s="19" t="s">
        <v>171</v>
      </c>
      <c r="D959" s="19">
        <v>1.0</v>
      </c>
      <c r="E959" s="19" t="s">
        <v>164</v>
      </c>
    </row>
    <row r="960">
      <c r="A960" s="19" t="s">
        <v>32</v>
      </c>
      <c r="B960" s="19" t="s">
        <v>114</v>
      </c>
      <c r="C960" s="19" t="s">
        <v>171</v>
      </c>
      <c r="D960" s="19">
        <v>1.0</v>
      </c>
      <c r="E960" s="19" t="s">
        <v>164</v>
      </c>
    </row>
    <row r="961">
      <c r="A961" s="19" t="s">
        <v>32</v>
      </c>
      <c r="B961" s="19" t="s">
        <v>142</v>
      </c>
      <c r="C961" s="19" t="s">
        <v>171</v>
      </c>
      <c r="D961" s="19">
        <v>1.0</v>
      </c>
      <c r="E961" s="19" t="s">
        <v>164</v>
      </c>
    </row>
    <row r="962">
      <c r="A962" s="19" t="s">
        <v>32</v>
      </c>
      <c r="B962" s="19" t="s">
        <v>64</v>
      </c>
      <c r="C962" s="19" t="s">
        <v>171</v>
      </c>
      <c r="D962" s="19">
        <v>1.0</v>
      </c>
      <c r="E962" s="19" t="s">
        <v>164</v>
      </c>
    </row>
    <row r="963">
      <c r="A963" s="19" t="s">
        <v>32</v>
      </c>
      <c r="B963" s="19" t="s">
        <v>80</v>
      </c>
      <c r="C963" s="19" t="s">
        <v>171</v>
      </c>
      <c r="D963" s="19">
        <v>1.0</v>
      </c>
      <c r="E963" s="19" t="s">
        <v>164</v>
      </c>
    </row>
    <row r="964">
      <c r="A964" s="19" t="s">
        <v>32</v>
      </c>
      <c r="B964" s="19" t="s">
        <v>67</v>
      </c>
      <c r="C964" s="19" t="s">
        <v>171</v>
      </c>
      <c r="D964" s="19">
        <v>1.0</v>
      </c>
      <c r="E964" s="19" t="s">
        <v>164</v>
      </c>
    </row>
    <row r="965">
      <c r="A965" s="19" t="s">
        <v>32</v>
      </c>
      <c r="B965" s="19" t="s">
        <v>92</v>
      </c>
      <c r="C965" s="19" t="s">
        <v>171</v>
      </c>
      <c r="D965" s="19">
        <v>1.0</v>
      </c>
      <c r="E965" s="19" t="s">
        <v>164</v>
      </c>
    </row>
    <row r="966">
      <c r="A966" s="19" t="s">
        <v>32</v>
      </c>
      <c r="B966" s="19" t="s">
        <v>76</v>
      </c>
      <c r="C966" s="19" t="s">
        <v>171</v>
      </c>
      <c r="D966" s="19">
        <v>1.0</v>
      </c>
      <c r="E966" s="19" t="s">
        <v>164</v>
      </c>
    </row>
    <row r="967">
      <c r="A967" s="19" t="s">
        <v>32</v>
      </c>
      <c r="B967" s="19" t="s">
        <v>128</v>
      </c>
      <c r="C967" s="19" t="s">
        <v>171</v>
      </c>
      <c r="D967" s="19">
        <v>1.0</v>
      </c>
      <c r="E967" s="19" t="s">
        <v>164</v>
      </c>
    </row>
    <row r="968">
      <c r="A968" s="19" t="s">
        <v>32</v>
      </c>
      <c r="B968" s="19" t="s">
        <v>21</v>
      </c>
      <c r="C968" s="19" t="s">
        <v>171</v>
      </c>
      <c r="D968" s="19">
        <v>1.0</v>
      </c>
      <c r="E968" s="19" t="s">
        <v>164</v>
      </c>
    </row>
    <row r="969">
      <c r="A969" s="19" t="s">
        <v>32</v>
      </c>
      <c r="B969" s="19" t="s">
        <v>144</v>
      </c>
      <c r="C969" s="19" t="s">
        <v>171</v>
      </c>
      <c r="D969" s="19">
        <v>1.0</v>
      </c>
      <c r="E969" s="19" t="s">
        <v>164</v>
      </c>
    </row>
    <row r="970">
      <c r="A970" s="19" t="s">
        <v>32</v>
      </c>
      <c r="B970" s="19" t="s">
        <v>37</v>
      </c>
      <c r="C970" s="19" t="s">
        <v>171</v>
      </c>
      <c r="D970" s="19">
        <v>1.0</v>
      </c>
      <c r="E970" s="19" t="s">
        <v>164</v>
      </c>
    </row>
    <row r="971">
      <c r="A971" s="19" t="s">
        <v>32</v>
      </c>
      <c r="B971" s="19" t="s">
        <v>82</v>
      </c>
      <c r="C971" s="19" t="s">
        <v>171</v>
      </c>
      <c r="D971" s="19">
        <v>1.0</v>
      </c>
      <c r="E971" s="19" t="s">
        <v>164</v>
      </c>
    </row>
    <row r="972">
      <c r="A972" s="19" t="s">
        <v>32</v>
      </c>
      <c r="B972" s="19" t="s">
        <v>73</v>
      </c>
      <c r="C972" s="19" t="s">
        <v>171</v>
      </c>
      <c r="D972" s="19">
        <v>1.0</v>
      </c>
      <c r="E972" s="19" t="s">
        <v>164</v>
      </c>
    </row>
    <row r="973">
      <c r="A973" s="19" t="s">
        <v>32</v>
      </c>
      <c r="B973" s="19" t="s">
        <v>50</v>
      </c>
      <c r="C973" s="19" t="s">
        <v>171</v>
      </c>
      <c r="D973" s="19">
        <v>1.0</v>
      </c>
      <c r="E973" s="19" t="s">
        <v>164</v>
      </c>
    </row>
    <row r="974">
      <c r="A974" s="19" t="s">
        <v>32</v>
      </c>
      <c r="B974" s="19" t="s">
        <v>72</v>
      </c>
      <c r="C974" s="19" t="s">
        <v>171</v>
      </c>
      <c r="D974" s="19">
        <v>1.0</v>
      </c>
      <c r="E974" s="19" t="s">
        <v>164</v>
      </c>
    </row>
    <row r="975">
      <c r="A975" s="19" t="s">
        <v>32</v>
      </c>
      <c r="B975" s="19" t="s">
        <v>75</v>
      </c>
      <c r="C975" s="19" t="s">
        <v>171</v>
      </c>
      <c r="D975" s="19">
        <v>1.0</v>
      </c>
      <c r="E975" s="19" t="s">
        <v>164</v>
      </c>
    </row>
    <row r="976">
      <c r="A976" s="19" t="s">
        <v>32</v>
      </c>
      <c r="B976" s="19" t="s">
        <v>104</v>
      </c>
      <c r="C976" s="19" t="s">
        <v>171</v>
      </c>
      <c r="D976" s="19">
        <v>1.0</v>
      </c>
      <c r="E976" s="19" t="s">
        <v>164</v>
      </c>
    </row>
    <row r="977">
      <c r="A977" s="19" t="s">
        <v>32</v>
      </c>
      <c r="B977" s="19" t="s">
        <v>55</v>
      </c>
      <c r="C977" s="19" t="s">
        <v>171</v>
      </c>
      <c r="D977" s="19">
        <v>1.0</v>
      </c>
      <c r="E977" s="19" t="s">
        <v>164</v>
      </c>
    </row>
    <row r="978">
      <c r="A978" s="19" t="s">
        <v>32</v>
      </c>
      <c r="B978" s="19" t="s">
        <v>125</v>
      </c>
      <c r="C978" s="19" t="s">
        <v>171</v>
      </c>
      <c r="D978" s="19">
        <v>1.0</v>
      </c>
      <c r="E978" s="19" t="s">
        <v>164</v>
      </c>
    </row>
    <row r="979">
      <c r="A979" s="19" t="s">
        <v>32</v>
      </c>
      <c r="B979" s="19" t="s">
        <v>81</v>
      </c>
      <c r="C979" s="19" t="s">
        <v>171</v>
      </c>
      <c r="D979" s="19">
        <v>1.0</v>
      </c>
      <c r="E979" s="19" t="s">
        <v>164</v>
      </c>
    </row>
    <row r="980">
      <c r="A980" s="19" t="s">
        <v>32</v>
      </c>
      <c r="B980" s="19" t="s">
        <v>106</v>
      </c>
      <c r="C980" s="19" t="s">
        <v>171</v>
      </c>
      <c r="D980" s="19">
        <v>1.0</v>
      </c>
      <c r="E980" s="19" t="s">
        <v>164</v>
      </c>
    </row>
    <row r="981">
      <c r="A981" s="19" t="s">
        <v>32</v>
      </c>
      <c r="B981" s="19" t="s">
        <v>86</v>
      </c>
      <c r="C981" s="19" t="s">
        <v>171</v>
      </c>
      <c r="D981" s="19">
        <v>1.0</v>
      </c>
      <c r="E981" s="19" t="s">
        <v>164</v>
      </c>
    </row>
    <row r="982">
      <c r="A982" s="19" t="s">
        <v>32</v>
      </c>
      <c r="B982" s="19" t="s">
        <v>90</v>
      </c>
      <c r="C982" s="19" t="s">
        <v>171</v>
      </c>
      <c r="D982" s="19">
        <v>1.0</v>
      </c>
      <c r="E982" s="19" t="s">
        <v>164</v>
      </c>
    </row>
    <row r="983">
      <c r="A983" s="19" t="s">
        <v>32</v>
      </c>
      <c r="B983" s="19" t="s">
        <v>135</v>
      </c>
      <c r="C983" s="19" t="s">
        <v>171</v>
      </c>
      <c r="D983" s="19">
        <v>1.0</v>
      </c>
      <c r="E983" s="19" t="s">
        <v>164</v>
      </c>
    </row>
    <row r="984">
      <c r="A984" s="19" t="s">
        <v>32</v>
      </c>
      <c r="B984" s="19" t="s">
        <v>113</v>
      </c>
      <c r="C984" s="19" t="s">
        <v>171</v>
      </c>
      <c r="D984" s="19">
        <v>1.0</v>
      </c>
      <c r="E984" s="19" t="s">
        <v>164</v>
      </c>
    </row>
    <row r="985">
      <c r="A985" s="19" t="s">
        <v>32</v>
      </c>
      <c r="B985" s="19" t="s">
        <v>69</v>
      </c>
      <c r="C985" s="19" t="s">
        <v>171</v>
      </c>
      <c r="D985" s="19">
        <v>1.0</v>
      </c>
      <c r="E985" s="19" t="s">
        <v>164</v>
      </c>
    </row>
    <row r="986">
      <c r="A986" s="19" t="s">
        <v>32</v>
      </c>
      <c r="B986" s="19" t="s">
        <v>143</v>
      </c>
      <c r="C986" s="19" t="s">
        <v>171</v>
      </c>
      <c r="D986" s="19">
        <v>1.0</v>
      </c>
      <c r="E986" s="19" t="s">
        <v>164</v>
      </c>
    </row>
    <row r="987">
      <c r="A987" s="19" t="s">
        <v>32</v>
      </c>
      <c r="B987" s="19" t="s">
        <v>111</v>
      </c>
      <c r="C987" s="19" t="s">
        <v>171</v>
      </c>
      <c r="D987" s="19">
        <v>1.0</v>
      </c>
      <c r="E987" s="19" t="s">
        <v>164</v>
      </c>
    </row>
    <row r="988">
      <c r="A988" s="19" t="s">
        <v>32</v>
      </c>
      <c r="B988" s="19" t="s">
        <v>130</v>
      </c>
      <c r="C988" s="19" t="s">
        <v>171</v>
      </c>
      <c r="D988" s="19">
        <v>1.0</v>
      </c>
      <c r="E988" s="19" t="s">
        <v>164</v>
      </c>
    </row>
    <row r="989">
      <c r="A989" s="19" t="s">
        <v>32</v>
      </c>
      <c r="B989" s="19" t="s">
        <v>47</v>
      </c>
      <c r="C989" s="19" t="s">
        <v>171</v>
      </c>
      <c r="D989" s="19">
        <v>1.0</v>
      </c>
      <c r="E989" s="19" t="s">
        <v>164</v>
      </c>
    </row>
    <row r="990">
      <c r="A990" s="19" t="s">
        <v>32</v>
      </c>
      <c r="B990" s="19" t="s">
        <v>17</v>
      </c>
      <c r="C990" s="19" t="s">
        <v>171</v>
      </c>
      <c r="D990" s="19">
        <v>1.0</v>
      </c>
      <c r="E990" s="19" t="s">
        <v>164</v>
      </c>
    </row>
    <row r="991">
      <c r="A991" s="19" t="s">
        <v>32</v>
      </c>
      <c r="B991" s="19" t="s">
        <v>22</v>
      </c>
      <c r="C991" s="19" t="s">
        <v>171</v>
      </c>
      <c r="D991" s="19">
        <v>1.0</v>
      </c>
      <c r="E991" s="19" t="s">
        <v>164</v>
      </c>
    </row>
    <row r="992">
      <c r="A992" s="19" t="s">
        <v>32</v>
      </c>
      <c r="B992" s="19" t="s">
        <v>62</v>
      </c>
      <c r="C992" s="19" t="s">
        <v>171</v>
      </c>
      <c r="D992" s="19">
        <v>1.0</v>
      </c>
      <c r="E992" s="19" t="s">
        <v>164</v>
      </c>
    </row>
    <row r="993">
      <c r="A993" s="19" t="s">
        <v>32</v>
      </c>
      <c r="B993" s="19" t="s">
        <v>66</v>
      </c>
      <c r="C993" s="19" t="s">
        <v>171</v>
      </c>
      <c r="D993" s="19">
        <v>1.0</v>
      </c>
      <c r="E993" s="19" t="s">
        <v>164</v>
      </c>
    </row>
    <row r="994">
      <c r="A994" s="19" t="s">
        <v>32</v>
      </c>
      <c r="B994" s="19" t="s">
        <v>78</v>
      </c>
      <c r="C994" s="19" t="s">
        <v>171</v>
      </c>
      <c r="D994" s="19">
        <v>1.0</v>
      </c>
      <c r="E994" s="19" t="s">
        <v>164</v>
      </c>
    </row>
    <row r="995">
      <c r="A995" s="19" t="s">
        <v>32</v>
      </c>
      <c r="B995" s="19" t="s">
        <v>91</v>
      </c>
      <c r="C995" s="19" t="s">
        <v>171</v>
      </c>
      <c r="D995" s="19">
        <v>1.0</v>
      </c>
      <c r="E995" s="19" t="s">
        <v>164</v>
      </c>
    </row>
    <row r="996">
      <c r="A996" s="19" t="s">
        <v>32</v>
      </c>
      <c r="B996" s="19" t="s">
        <v>110</v>
      </c>
      <c r="C996" s="19" t="s">
        <v>171</v>
      </c>
      <c r="D996" s="19">
        <v>1.0</v>
      </c>
      <c r="E996" s="19" t="s">
        <v>164</v>
      </c>
    </row>
    <row r="997">
      <c r="A997" s="19" t="s">
        <v>32</v>
      </c>
      <c r="B997" s="19" t="s">
        <v>87</v>
      </c>
      <c r="C997" s="19" t="s">
        <v>171</v>
      </c>
      <c r="D997" s="19">
        <v>1.0</v>
      </c>
      <c r="E997" s="19" t="s">
        <v>164</v>
      </c>
    </row>
    <row r="998">
      <c r="A998" s="19" t="s">
        <v>32</v>
      </c>
      <c r="B998" s="19" t="s">
        <v>41</v>
      </c>
      <c r="C998" s="19" t="s">
        <v>171</v>
      </c>
      <c r="D998" s="19">
        <v>1.0</v>
      </c>
      <c r="E998" s="19" t="s">
        <v>164</v>
      </c>
    </row>
    <row r="999">
      <c r="A999" s="19" t="s">
        <v>32</v>
      </c>
      <c r="B999" s="19" t="s">
        <v>97</v>
      </c>
      <c r="C999" s="19" t="s">
        <v>171</v>
      </c>
      <c r="D999" s="19">
        <v>1.0</v>
      </c>
      <c r="E999" s="19" t="s">
        <v>164</v>
      </c>
    </row>
    <row r="1000">
      <c r="A1000" s="19" t="s">
        <v>32</v>
      </c>
      <c r="B1000" s="19" t="s">
        <v>77</v>
      </c>
      <c r="C1000" s="19" t="s">
        <v>171</v>
      </c>
      <c r="D1000" s="19">
        <v>1.0</v>
      </c>
      <c r="E1000" s="19" t="s">
        <v>164</v>
      </c>
    </row>
    <row r="1001">
      <c r="A1001" s="19" t="s">
        <v>32</v>
      </c>
      <c r="B1001" s="19" t="s">
        <v>120</v>
      </c>
      <c r="C1001" s="19" t="s">
        <v>171</v>
      </c>
      <c r="D1001" s="19">
        <v>1.0</v>
      </c>
      <c r="E1001" s="19" t="s">
        <v>164</v>
      </c>
    </row>
    <row r="1002">
      <c r="A1002" s="19" t="s">
        <v>32</v>
      </c>
      <c r="B1002" s="19" t="s">
        <v>116</v>
      </c>
      <c r="C1002" s="19" t="s">
        <v>171</v>
      </c>
      <c r="D1002" s="19">
        <v>1.0</v>
      </c>
      <c r="E1002" s="19" t="s">
        <v>164</v>
      </c>
    </row>
    <row r="1003">
      <c r="A1003" s="19" t="s">
        <v>32</v>
      </c>
      <c r="B1003" s="19" t="s">
        <v>31</v>
      </c>
      <c r="C1003" s="19" t="s">
        <v>171</v>
      </c>
      <c r="D1003" s="19">
        <v>1.0</v>
      </c>
      <c r="E1003" s="19" t="s">
        <v>164</v>
      </c>
    </row>
    <row r="1004">
      <c r="A1004" s="19" t="s">
        <v>32</v>
      </c>
      <c r="B1004" s="19" t="s">
        <v>45</v>
      </c>
      <c r="C1004" s="19" t="s">
        <v>171</v>
      </c>
      <c r="D1004" s="19">
        <v>1.0</v>
      </c>
      <c r="E1004" s="19" t="s">
        <v>164</v>
      </c>
    </row>
    <row r="1005">
      <c r="A1005" s="19" t="s">
        <v>32</v>
      </c>
      <c r="B1005" s="19" t="s">
        <v>94</v>
      </c>
      <c r="C1005" s="19" t="s">
        <v>171</v>
      </c>
      <c r="D1005" s="19">
        <v>1.0</v>
      </c>
      <c r="E1005" s="19" t="s">
        <v>164</v>
      </c>
    </row>
    <row r="1006">
      <c r="A1006" s="19" t="s">
        <v>32</v>
      </c>
      <c r="B1006" s="19" t="s">
        <v>27</v>
      </c>
      <c r="C1006" s="19" t="s">
        <v>171</v>
      </c>
      <c r="D1006" s="19">
        <v>1.0</v>
      </c>
      <c r="E1006" s="19" t="s">
        <v>164</v>
      </c>
    </row>
    <row r="1007">
      <c r="A1007" s="19" t="s">
        <v>32</v>
      </c>
      <c r="B1007" s="19" t="s">
        <v>105</v>
      </c>
      <c r="C1007" s="19" t="s">
        <v>171</v>
      </c>
      <c r="D1007" s="19">
        <v>1.0</v>
      </c>
      <c r="E1007" s="19" t="s">
        <v>164</v>
      </c>
    </row>
    <row r="1008">
      <c r="A1008" s="19" t="s">
        <v>32</v>
      </c>
      <c r="B1008" s="19" t="s">
        <v>52</v>
      </c>
      <c r="C1008" s="19" t="s">
        <v>171</v>
      </c>
      <c r="D1008" s="19">
        <v>1.0</v>
      </c>
      <c r="E1008" s="19" t="s">
        <v>164</v>
      </c>
    </row>
    <row r="1009">
      <c r="A1009" s="19" t="s">
        <v>32</v>
      </c>
      <c r="B1009" s="19" t="s">
        <v>58</v>
      </c>
      <c r="C1009" s="19" t="s">
        <v>171</v>
      </c>
      <c r="D1009" s="19">
        <v>1.0</v>
      </c>
      <c r="E1009" s="19" t="s">
        <v>164</v>
      </c>
    </row>
    <row r="1010">
      <c r="A1010" s="19" t="s">
        <v>32</v>
      </c>
      <c r="B1010" s="19" t="s">
        <v>65</v>
      </c>
      <c r="C1010" s="19" t="s">
        <v>171</v>
      </c>
      <c r="D1010" s="19">
        <v>1.0</v>
      </c>
      <c r="E1010" s="19" t="s">
        <v>164</v>
      </c>
    </row>
    <row r="1011">
      <c r="A1011" s="19" t="s">
        <v>32</v>
      </c>
      <c r="B1011" s="19" t="s">
        <v>59</v>
      </c>
      <c r="C1011" s="19" t="s">
        <v>171</v>
      </c>
      <c r="D1011" s="19">
        <v>1.0</v>
      </c>
      <c r="E1011" s="19" t="s">
        <v>164</v>
      </c>
    </row>
    <row r="1012">
      <c r="A1012" s="19" t="s">
        <v>32</v>
      </c>
      <c r="B1012" s="19" t="s">
        <v>71</v>
      </c>
      <c r="C1012" s="19" t="s">
        <v>171</v>
      </c>
      <c r="D1012" s="19">
        <v>1.0</v>
      </c>
      <c r="E1012" s="19" t="s">
        <v>164</v>
      </c>
    </row>
    <row r="1013">
      <c r="A1013" s="19" t="s">
        <v>32</v>
      </c>
      <c r="B1013" s="19" t="s">
        <v>119</v>
      </c>
      <c r="C1013" s="19" t="s">
        <v>171</v>
      </c>
      <c r="D1013" s="19">
        <v>1.0</v>
      </c>
      <c r="E1013" s="19" t="s">
        <v>164</v>
      </c>
    </row>
    <row r="1014">
      <c r="A1014" s="19" t="s">
        <v>32</v>
      </c>
      <c r="B1014" s="19" t="s">
        <v>122</v>
      </c>
      <c r="C1014" s="19" t="s">
        <v>171</v>
      </c>
      <c r="D1014" s="19">
        <v>1.0</v>
      </c>
      <c r="E1014" s="19" t="s">
        <v>164</v>
      </c>
    </row>
    <row r="1015">
      <c r="A1015" s="19" t="s">
        <v>32</v>
      </c>
      <c r="B1015" s="19" t="s">
        <v>36</v>
      </c>
      <c r="C1015" s="19" t="s">
        <v>171</v>
      </c>
      <c r="D1015" s="19">
        <v>1.0</v>
      </c>
      <c r="E1015" s="19" t="s">
        <v>164</v>
      </c>
    </row>
    <row r="1016">
      <c r="A1016" s="19" t="s">
        <v>32</v>
      </c>
      <c r="B1016" s="19" t="s">
        <v>40</v>
      </c>
      <c r="C1016" s="19" t="s">
        <v>171</v>
      </c>
      <c r="D1016" s="19">
        <v>1.0</v>
      </c>
      <c r="E1016" s="19" t="s">
        <v>164</v>
      </c>
    </row>
    <row r="1017">
      <c r="A1017" s="19" t="s">
        <v>32</v>
      </c>
      <c r="B1017" s="19" t="s">
        <v>84</v>
      </c>
      <c r="C1017" s="19" t="s">
        <v>171</v>
      </c>
      <c r="D1017" s="19">
        <v>1.0</v>
      </c>
      <c r="E1017" s="19" t="s">
        <v>164</v>
      </c>
    </row>
    <row r="1018">
      <c r="A1018" s="19" t="s">
        <v>32</v>
      </c>
      <c r="B1018" s="19" t="s">
        <v>98</v>
      </c>
      <c r="C1018" s="19" t="s">
        <v>171</v>
      </c>
      <c r="D1018" s="19">
        <v>1.0</v>
      </c>
      <c r="E1018" s="19" t="s">
        <v>164</v>
      </c>
    </row>
    <row r="1019">
      <c r="A1019" s="19" t="s">
        <v>32</v>
      </c>
      <c r="B1019" s="19" t="s">
        <v>99</v>
      </c>
      <c r="C1019" s="19" t="s">
        <v>171</v>
      </c>
      <c r="D1019" s="19">
        <v>1.0</v>
      </c>
      <c r="E1019" s="19" t="s">
        <v>164</v>
      </c>
    </row>
    <row r="1020">
      <c r="A1020" s="19" t="s">
        <v>32</v>
      </c>
      <c r="B1020" s="19" t="s">
        <v>109</v>
      </c>
      <c r="C1020" s="19" t="s">
        <v>171</v>
      </c>
      <c r="D1020" s="19">
        <v>1.0</v>
      </c>
      <c r="E1020" s="19" t="s">
        <v>164</v>
      </c>
    </row>
    <row r="1021">
      <c r="A1021" s="19" t="s">
        <v>32</v>
      </c>
      <c r="B1021" s="19" t="s">
        <v>124</v>
      </c>
      <c r="C1021" s="19" t="s">
        <v>171</v>
      </c>
      <c r="D1021" s="19">
        <v>1.0</v>
      </c>
      <c r="E1021" s="19" t="s">
        <v>164</v>
      </c>
    </row>
    <row r="1022">
      <c r="A1022" s="19" t="s">
        <v>32</v>
      </c>
      <c r="B1022" s="19" t="s">
        <v>145</v>
      </c>
      <c r="C1022" s="19" t="s">
        <v>171</v>
      </c>
      <c r="D1022" s="19">
        <v>1.0</v>
      </c>
      <c r="E1022" s="19" t="s">
        <v>164</v>
      </c>
    </row>
    <row r="1023">
      <c r="A1023" s="19" t="s">
        <v>32</v>
      </c>
      <c r="B1023" s="19" t="s">
        <v>147</v>
      </c>
      <c r="C1023" s="19" t="s">
        <v>171</v>
      </c>
      <c r="D1023" s="19">
        <v>1.0</v>
      </c>
      <c r="E1023" s="19" t="s">
        <v>164</v>
      </c>
    </row>
    <row r="1024">
      <c r="A1024" s="19" t="s">
        <v>32</v>
      </c>
      <c r="B1024" s="19" t="s">
        <v>102</v>
      </c>
      <c r="C1024" s="19" t="s">
        <v>171</v>
      </c>
      <c r="D1024" s="19">
        <v>1.0</v>
      </c>
      <c r="E1024" s="19" t="s">
        <v>164</v>
      </c>
    </row>
    <row r="1025">
      <c r="A1025" s="19" t="s">
        <v>136</v>
      </c>
      <c r="B1025" s="19" t="s">
        <v>70</v>
      </c>
      <c r="C1025" s="19" t="s">
        <v>171</v>
      </c>
      <c r="D1025" s="19">
        <v>1.0</v>
      </c>
      <c r="E1025" s="19" t="s">
        <v>164</v>
      </c>
    </row>
    <row r="1026">
      <c r="A1026" s="19" t="s">
        <v>136</v>
      </c>
      <c r="B1026" s="19" t="s">
        <v>137</v>
      </c>
      <c r="C1026" s="19" t="s">
        <v>171</v>
      </c>
      <c r="D1026" s="19">
        <v>1.0</v>
      </c>
      <c r="E1026" s="19" t="s">
        <v>164</v>
      </c>
    </row>
    <row r="1027">
      <c r="A1027" s="19" t="s">
        <v>136</v>
      </c>
      <c r="B1027" s="19" t="s">
        <v>42</v>
      </c>
      <c r="C1027" s="19" t="s">
        <v>171</v>
      </c>
      <c r="D1027" s="19">
        <v>1.0</v>
      </c>
      <c r="E1027" s="19" t="s">
        <v>164</v>
      </c>
    </row>
    <row r="1028">
      <c r="A1028" s="19" t="s">
        <v>136</v>
      </c>
      <c r="B1028" s="19" t="s">
        <v>28</v>
      </c>
      <c r="C1028" s="19" t="s">
        <v>171</v>
      </c>
      <c r="D1028" s="19">
        <v>1.0</v>
      </c>
      <c r="E1028" s="19" t="s">
        <v>164</v>
      </c>
    </row>
    <row r="1029">
      <c r="A1029" s="19" t="s">
        <v>136</v>
      </c>
      <c r="B1029" s="19" t="s">
        <v>33</v>
      </c>
      <c r="C1029" s="19" t="s">
        <v>171</v>
      </c>
      <c r="D1029" s="19">
        <v>1.0</v>
      </c>
      <c r="E1029" s="19" t="s">
        <v>164</v>
      </c>
    </row>
    <row r="1030">
      <c r="A1030" s="19" t="s">
        <v>136</v>
      </c>
      <c r="B1030" s="19" t="s">
        <v>46</v>
      </c>
      <c r="C1030" s="19" t="s">
        <v>171</v>
      </c>
      <c r="D1030" s="19">
        <v>1.0</v>
      </c>
      <c r="E1030" s="19" t="s">
        <v>164</v>
      </c>
    </row>
    <row r="1031">
      <c r="A1031" s="19" t="s">
        <v>136</v>
      </c>
      <c r="B1031" s="19" t="s">
        <v>51</v>
      </c>
      <c r="C1031" s="19" t="s">
        <v>171</v>
      </c>
      <c r="D1031" s="19">
        <v>1.0</v>
      </c>
      <c r="E1031" s="19" t="s">
        <v>164</v>
      </c>
    </row>
    <row r="1032">
      <c r="A1032" s="19" t="s">
        <v>136</v>
      </c>
      <c r="B1032" s="19" t="s">
        <v>83</v>
      </c>
      <c r="C1032" s="19" t="s">
        <v>171</v>
      </c>
      <c r="D1032" s="19">
        <v>1.0</v>
      </c>
      <c r="E1032" s="19" t="s">
        <v>164</v>
      </c>
    </row>
    <row r="1033">
      <c r="A1033" s="19" t="s">
        <v>136</v>
      </c>
      <c r="B1033" s="19" t="s">
        <v>148</v>
      </c>
      <c r="C1033" s="19" t="s">
        <v>171</v>
      </c>
      <c r="D1033" s="19">
        <v>1.0</v>
      </c>
      <c r="E1033" s="19" t="s">
        <v>164</v>
      </c>
    </row>
    <row r="1034">
      <c r="A1034" s="19" t="s">
        <v>136</v>
      </c>
      <c r="B1034" s="19" t="s">
        <v>149</v>
      </c>
      <c r="C1034" s="19" t="s">
        <v>171</v>
      </c>
      <c r="D1034" s="19">
        <v>1.0</v>
      </c>
      <c r="E1034" s="19" t="s">
        <v>164</v>
      </c>
    </row>
    <row r="1035">
      <c r="A1035" s="19" t="s">
        <v>136</v>
      </c>
      <c r="B1035" s="19" t="s">
        <v>15</v>
      </c>
      <c r="C1035" s="19" t="s">
        <v>171</v>
      </c>
      <c r="D1035" s="19">
        <v>1.0</v>
      </c>
      <c r="E1035" s="19" t="s">
        <v>164</v>
      </c>
    </row>
    <row r="1036">
      <c r="A1036" s="19" t="s">
        <v>136</v>
      </c>
      <c r="B1036" s="19" t="s">
        <v>48</v>
      </c>
      <c r="C1036" s="19" t="s">
        <v>171</v>
      </c>
      <c r="D1036" s="19">
        <v>1.0</v>
      </c>
      <c r="E1036" s="19" t="s">
        <v>164</v>
      </c>
    </row>
    <row r="1037">
      <c r="A1037" s="19" t="s">
        <v>136</v>
      </c>
      <c r="B1037" s="19" t="s">
        <v>61</v>
      </c>
      <c r="C1037" s="19" t="s">
        <v>171</v>
      </c>
      <c r="D1037" s="19">
        <v>1.0</v>
      </c>
      <c r="E1037" s="19" t="s">
        <v>164</v>
      </c>
    </row>
    <row r="1038">
      <c r="A1038" s="19" t="s">
        <v>136</v>
      </c>
      <c r="B1038" s="19" t="s">
        <v>63</v>
      </c>
      <c r="C1038" s="19" t="s">
        <v>171</v>
      </c>
      <c r="D1038" s="19">
        <v>1.0</v>
      </c>
      <c r="E1038" s="19" t="s">
        <v>164</v>
      </c>
    </row>
    <row r="1039">
      <c r="A1039" s="19" t="s">
        <v>136</v>
      </c>
      <c r="B1039" s="19" t="s">
        <v>93</v>
      </c>
      <c r="C1039" s="19" t="s">
        <v>171</v>
      </c>
      <c r="D1039" s="19">
        <v>1.0</v>
      </c>
      <c r="E1039" s="19" t="s">
        <v>164</v>
      </c>
    </row>
    <row r="1040">
      <c r="A1040" s="19" t="s">
        <v>136</v>
      </c>
      <c r="B1040" s="19" t="s">
        <v>96</v>
      </c>
      <c r="C1040" s="19" t="s">
        <v>171</v>
      </c>
      <c r="D1040" s="19">
        <v>1.0</v>
      </c>
      <c r="E1040" s="19" t="s">
        <v>164</v>
      </c>
    </row>
    <row r="1041">
      <c r="A1041" s="19" t="s">
        <v>136</v>
      </c>
      <c r="B1041" s="19" t="s">
        <v>112</v>
      </c>
      <c r="C1041" s="19" t="s">
        <v>171</v>
      </c>
      <c r="D1041" s="19">
        <v>1.0</v>
      </c>
      <c r="E1041" s="19" t="s">
        <v>164</v>
      </c>
    </row>
    <row r="1042">
      <c r="A1042" s="19" t="s">
        <v>136</v>
      </c>
      <c r="B1042" s="19" t="s">
        <v>114</v>
      </c>
      <c r="C1042" s="19" t="s">
        <v>171</v>
      </c>
      <c r="D1042" s="19">
        <v>1.0</v>
      </c>
      <c r="E1042" s="19" t="s">
        <v>164</v>
      </c>
    </row>
    <row r="1043">
      <c r="A1043" s="19" t="s">
        <v>136</v>
      </c>
      <c r="B1043" s="19" t="s">
        <v>142</v>
      </c>
      <c r="C1043" s="19" t="s">
        <v>171</v>
      </c>
      <c r="D1043" s="19">
        <v>1.0</v>
      </c>
      <c r="E1043" s="19" t="s">
        <v>164</v>
      </c>
    </row>
    <row r="1044">
      <c r="A1044" s="19" t="s">
        <v>136</v>
      </c>
      <c r="B1044" s="19" t="s">
        <v>64</v>
      </c>
      <c r="C1044" s="19" t="s">
        <v>171</v>
      </c>
      <c r="D1044" s="19">
        <v>1.0</v>
      </c>
      <c r="E1044" s="19" t="s">
        <v>164</v>
      </c>
    </row>
    <row r="1045">
      <c r="A1045" s="19" t="s">
        <v>136</v>
      </c>
      <c r="B1045" s="19" t="s">
        <v>80</v>
      </c>
      <c r="C1045" s="19" t="s">
        <v>171</v>
      </c>
      <c r="D1045" s="19">
        <v>1.0</v>
      </c>
      <c r="E1045" s="19" t="s">
        <v>164</v>
      </c>
    </row>
    <row r="1046">
      <c r="A1046" s="19" t="s">
        <v>136</v>
      </c>
      <c r="B1046" s="19" t="s">
        <v>67</v>
      </c>
      <c r="C1046" s="19" t="s">
        <v>171</v>
      </c>
      <c r="D1046" s="19">
        <v>1.0</v>
      </c>
      <c r="E1046" s="19" t="s">
        <v>164</v>
      </c>
    </row>
    <row r="1047">
      <c r="A1047" s="19" t="s">
        <v>136</v>
      </c>
      <c r="B1047" s="19" t="s">
        <v>92</v>
      </c>
      <c r="C1047" s="19" t="s">
        <v>171</v>
      </c>
      <c r="D1047" s="19">
        <v>1.0</v>
      </c>
      <c r="E1047" s="19" t="s">
        <v>164</v>
      </c>
    </row>
    <row r="1048">
      <c r="A1048" s="19" t="s">
        <v>136</v>
      </c>
      <c r="B1048" s="19" t="s">
        <v>76</v>
      </c>
      <c r="C1048" s="19" t="s">
        <v>171</v>
      </c>
      <c r="D1048" s="19">
        <v>1.0</v>
      </c>
      <c r="E1048" s="19" t="s">
        <v>164</v>
      </c>
    </row>
    <row r="1049">
      <c r="A1049" s="19" t="s">
        <v>136</v>
      </c>
      <c r="B1049" s="19" t="s">
        <v>128</v>
      </c>
      <c r="C1049" s="19" t="s">
        <v>171</v>
      </c>
      <c r="D1049" s="19">
        <v>1.0</v>
      </c>
      <c r="E1049" s="19" t="s">
        <v>164</v>
      </c>
    </row>
    <row r="1050">
      <c r="A1050" s="19" t="s">
        <v>136</v>
      </c>
      <c r="B1050" s="19" t="s">
        <v>21</v>
      </c>
      <c r="C1050" s="19" t="s">
        <v>171</v>
      </c>
      <c r="D1050" s="19">
        <v>1.0</v>
      </c>
      <c r="E1050" s="19" t="s">
        <v>164</v>
      </c>
    </row>
    <row r="1051">
      <c r="A1051" s="19" t="s">
        <v>136</v>
      </c>
      <c r="B1051" s="19" t="s">
        <v>144</v>
      </c>
      <c r="C1051" s="19" t="s">
        <v>171</v>
      </c>
      <c r="D1051" s="19">
        <v>1.0</v>
      </c>
      <c r="E1051" s="19" t="s">
        <v>164</v>
      </c>
    </row>
    <row r="1052">
      <c r="A1052" s="19" t="s">
        <v>136</v>
      </c>
      <c r="B1052" s="19" t="s">
        <v>37</v>
      </c>
      <c r="C1052" s="19" t="s">
        <v>171</v>
      </c>
      <c r="D1052" s="19">
        <v>1.0</v>
      </c>
      <c r="E1052" s="19" t="s">
        <v>164</v>
      </c>
    </row>
    <row r="1053">
      <c r="A1053" s="19" t="s">
        <v>136</v>
      </c>
      <c r="B1053" s="19" t="s">
        <v>82</v>
      </c>
      <c r="C1053" s="19" t="s">
        <v>171</v>
      </c>
      <c r="D1053" s="19">
        <v>1.0</v>
      </c>
      <c r="E1053" s="19" t="s">
        <v>164</v>
      </c>
    </row>
    <row r="1054">
      <c r="A1054" s="19" t="s">
        <v>136</v>
      </c>
      <c r="B1054" s="19" t="s">
        <v>73</v>
      </c>
      <c r="C1054" s="19" t="s">
        <v>171</v>
      </c>
      <c r="D1054" s="19">
        <v>1.0</v>
      </c>
      <c r="E1054" s="19" t="s">
        <v>164</v>
      </c>
    </row>
    <row r="1055">
      <c r="A1055" s="19" t="s">
        <v>136</v>
      </c>
      <c r="B1055" s="19" t="s">
        <v>50</v>
      </c>
      <c r="C1055" s="19" t="s">
        <v>171</v>
      </c>
      <c r="D1055" s="19">
        <v>1.0</v>
      </c>
      <c r="E1055" s="19" t="s">
        <v>164</v>
      </c>
    </row>
    <row r="1056">
      <c r="A1056" s="19" t="s">
        <v>136</v>
      </c>
      <c r="B1056" s="19" t="s">
        <v>72</v>
      </c>
      <c r="C1056" s="19" t="s">
        <v>171</v>
      </c>
      <c r="D1056" s="19">
        <v>1.0</v>
      </c>
      <c r="E1056" s="19" t="s">
        <v>164</v>
      </c>
    </row>
    <row r="1057">
      <c r="A1057" s="19" t="s">
        <v>136</v>
      </c>
      <c r="B1057" s="19" t="s">
        <v>75</v>
      </c>
      <c r="C1057" s="19" t="s">
        <v>171</v>
      </c>
      <c r="D1057" s="19">
        <v>1.0</v>
      </c>
      <c r="E1057" s="19" t="s">
        <v>164</v>
      </c>
    </row>
    <row r="1058">
      <c r="A1058" s="19" t="s">
        <v>136</v>
      </c>
      <c r="B1058" s="19" t="s">
        <v>104</v>
      </c>
      <c r="C1058" s="19" t="s">
        <v>171</v>
      </c>
      <c r="D1058" s="19">
        <v>1.0</v>
      </c>
      <c r="E1058" s="19" t="s">
        <v>164</v>
      </c>
    </row>
    <row r="1059">
      <c r="A1059" s="19" t="s">
        <v>136</v>
      </c>
      <c r="B1059" s="19" t="s">
        <v>55</v>
      </c>
      <c r="C1059" s="19" t="s">
        <v>171</v>
      </c>
      <c r="D1059" s="19">
        <v>1.0</v>
      </c>
      <c r="E1059" s="19" t="s">
        <v>164</v>
      </c>
    </row>
    <row r="1060">
      <c r="A1060" s="19" t="s">
        <v>136</v>
      </c>
      <c r="B1060" s="19" t="s">
        <v>125</v>
      </c>
      <c r="C1060" s="19" t="s">
        <v>171</v>
      </c>
      <c r="D1060" s="19">
        <v>1.0</v>
      </c>
      <c r="E1060" s="19" t="s">
        <v>164</v>
      </c>
    </row>
    <row r="1061">
      <c r="A1061" s="19" t="s">
        <v>136</v>
      </c>
      <c r="B1061" s="19" t="s">
        <v>81</v>
      </c>
      <c r="C1061" s="19" t="s">
        <v>171</v>
      </c>
      <c r="D1061" s="19">
        <v>1.0</v>
      </c>
      <c r="E1061" s="19" t="s">
        <v>164</v>
      </c>
    </row>
    <row r="1062">
      <c r="A1062" s="19" t="s">
        <v>136</v>
      </c>
      <c r="B1062" s="19" t="s">
        <v>106</v>
      </c>
      <c r="C1062" s="19" t="s">
        <v>171</v>
      </c>
      <c r="D1062" s="19">
        <v>1.0</v>
      </c>
      <c r="E1062" s="19" t="s">
        <v>164</v>
      </c>
    </row>
    <row r="1063">
      <c r="A1063" s="19" t="s">
        <v>136</v>
      </c>
      <c r="B1063" s="19" t="s">
        <v>86</v>
      </c>
      <c r="C1063" s="19" t="s">
        <v>171</v>
      </c>
      <c r="D1063" s="19">
        <v>1.0</v>
      </c>
      <c r="E1063" s="19" t="s">
        <v>164</v>
      </c>
    </row>
    <row r="1064">
      <c r="A1064" s="19" t="s">
        <v>136</v>
      </c>
      <c r="B1064" s="19" t="s">
        <v>90</v>
      </c>
      <c r="C1064" s="19" t="s">
        <v>171</v>
      </c>
      <c r="D1064" s="19">
        <v>1.0</v>
      </c>
      <c r="E1064" s="19" t="s">
        <v>164</v>
      </c>
    </row>
    <row r="1065">
      <c r="A1065" s="19" t="s">
        <v>136</v>
      </c>
      <c r="B1065" s="19" t="s">
        <v>135</v>
      </c>
      <c r="C1065" s="19" t="s">
        <v>171</v>
      </c>
      <c r="D1065" s="19">
        <v>1.0</v>
      </c>
      <c r="E1065" s="19" t="s">
        <v>164</v>
      </c>
    </row>
    <row r="1066">
      <c r="A1066" s="19" t="s">
        <v>136</v>
      </c>
      <c r="B1066" s="19" t="s">
        <v>113</v>
      </c>
      <c r="C1066" s="19" t="s">
        <v>171</v>
      </c>
      <c r="D1066" s="19">
        <v>1.0</v>
      </c>
      <c r="E1066" s="19" t="s">
        <v>164</v>
      </c>
    </row>
    <row r="1067">
      <c r="A1067" s="19" t="s">
        <v>136</v>
      </c>
      <c r="B1067" s="19" t="s">
        <v>69</v>
      </c>
      <c r="C1067" s="19" t="s">
        <v>171</v>
      </c>
      <c r="D1067" s="19">
        <v>1.0</v>
      </c>
      <c r="E1067" s="19" t="s">
        <v>164</v>
      </c>
    </row>
    <row r="1068">
      <c r="A1068" s="19" t="s">
        <v>136</v>
      </c>
      <c r="B1068" s="19" t="s">
        <v>143</v>
      </c>
      <c r="C1068" s="19" t="s">
        <v>171</v>
      </c>
      <c r="D1068" s="19">
        <v>1.0</v>
      </c>
      <c r="E1068" s="19" t="s">
        <v>164</v>
      </c>
    </row>
    <row r="1069">
      <c r="A1069" s="19" t="s">
        <v>136</v>
      </c>
      <c r="B1069" s="19" t="s">
        <v>111</v>
      </c>
      <c r="C1069" s="19" t="s">
        <v>171</v>
      </c>
      <c r="D1069" s="19">
        <v>1.0</v>
      </c>
      <c r="E1069" s="19" t="s">
        <v>164</v>
      </c>
    </row>
    <row r="1070">
      <c r="A1070" s="19" t="s">
        <v>136</v>
      </c>
      <c r="B1070" s="19" t="s">
        <v>130</v>
      </c>
      <c r="C1070" s="19" t="s">
        <v>171</v>
      </c>
      <c r="D1070" s="19">
        <v>1.0</v>
      </c>
      <c r="E1070" s="19" t="s">
        <v>164</v>
      </c>
    </row>
    <row r="1071">
      <c r="A1071" s="19" t="s">
        <v>136</v>
      </c>
      <c r="B1071" s="19" t="s">
        <v>47</v>
      </c>
      <c r="C1071" s="19" t="s">
        <v>171</v>
      </c>
      <c r="D1071" s="19">
        <v>1.0</v>
      </c>
      <c r="E1071" s="19" t="s">
        <v>164</v>
      </c>
    </row>
    <row r="1072">
      <c r="A1072" s="19" t="s">
        <v>136</v>
      </c>
      <c r="B1072" s="19" t="s">
        <v>17</v>
      </c>
      <c r="C1072" s="19" t="s">
        <v>171</v>
      </c>
      <c r="D1072" s="19">
        <v>1.0</v>
      </c>
      <c r="E1072" s="19" t="s">
        <v>164</v>
      </c>
    </row>
    <row r="1073">
      <c r="A1073" s="19" t="s">
        <v>136</v>
      </c>
      <c r="B1073" s="19" t="s">
        <v>22</v>
      </c>
      <c r="C1073" s="19" t="s">
        <v>171</v>
      </c>
      <c r="D1073" s="19">
        <v>1.0</v>
      </c>
      <c r="E1073" s="19" t="s">
        <v>164</v>
      </c>
    </row>
    <row r="1074">
      <c r="A1074" s="19" t="s">
        <v>136</v>
      </c>
      <c r="B1074" s="19" t="s">
        <v>62</v>
      </c>
      <c r="C1074" s="19" t="s">
        <v>171</v>
      </c>
      <c r="D1074" s="19">
        <v>1.0</v>
      </c>
      <c r="E1074" s="19" t="s">
        <v>164</v>
      </c>
    </row>
    <row r="1075">
      <c r="A1075" s="19" t="s">
        <v>136</v>
      </c>
      <c r="B1075" s="19" t="s">
        <v>66</v>
      </c>
      <c r="C1075" s="19" t="s">
        <v>171</v>
      </c>
      <c r="D1075" s="19">
        <v>1.0</v>
      </c>
      <c r="E1075" s="19" t="s">
        <v>164</v>
      </c>
    </row>
    <row r="1076">
      <c r="A1076" s="19" t="s">
        <v>136</v>
      </c>
      <c r="B1076" s="19" t="s">
        <v>78</v>
      </c>
      <c r="C1076" s="19" t="s">
        <v>171</v>
      </c>
      <c r="D1076" s="19">
        <v>1.0</v>
      </c>
      <c r="E1076" s="19" t="s">
        <v>164</v>
      </c>
    </row>
    <row r="1077">
      <c r="A1077" s="19" t="s">
        <v>136</v>
      </c>
      <c r="B1077" s="19" t="s">
        <v>91</v>
      </c>
      <c r="C1077" s="19" t="s">
        <v>171</v>
      </c>
      <c r="D1077" s="19">
        <v>1.0</v>
      </c>
      <c r="E1077" s="19" t="s">
        <v>164</v>
      </c>
    </row>
    <row r="1078">
      <c r="A1078" s="19" t="s">
        <v>136</v>
      </c>
      <c r="B1078" s="19" t="s">
        <v>110</v>
      </c>
      <c r="C1078" s="19" t="s">
        <v>171</v>
      </c>
      <c r="D1078" s="19">
        <v>1.0</v>
      </c>
      <c r="E1078" s="19" t="s">
        <v>164</v>
      </c>
    </row>
    <row r="1079">
      <c r="A1079" s="19" t="s">
        <v>136</v>
      </c>
      <c r="B1079" s="19" t="s">
        <v>87</v>
      </c>
      <c r="C1079" s="19" t="s">
        <v>171</v>
      </c>
      <c r="D1079" s="19">
        <v>1.0</v>
      </c>
      <c r="E1079" s="19" t="s">
        <v>164</v>
      </c>
    </row>
    <row r="1080">
      <c r="A1080" s="19" t="s">
        <v>136</v>
      </c>
      <c r="B1080" s="19" t="s">
        <v>41</v>
      </c>
      <c r="C1080" s="19" t="s">
        <v>171</v>
      </c>
      <c r="D1080" s="19">
        <v>1.0</v>
      </c>
      <c r="E1080" s="19" t="s">
        <v>164</v>
      </c>
    </row>
    <row r="1081">
      <c r="A1081" s="19" t="s">
        <v>136</v>
      </c>
      <c r="B1081" s="19" t="s">
        <v>97</v>
      </c>
      <c r="C1081" s="19" t="s">
        <v>171</v>
      </c>
      <c r="D1081" s="19">
        <v>1.0</v>
      </c>
      <c r="E1081" s="19" t="s">
        <v>164</v>
      </c>
    </row>
    <row r="1082">
      <c r="A1082" s="19" t="s">
        <v>136</v>
      </c>
      <c r="B1082" s="19" t="s">
        <v>77</v>
      </c>
      <c r="C1082" s="19" t="s">
        <v>171</v>
      </c>
      <c r="D1082" s="19">
        <v>1.0</v>
      </c>
      <c r="E1082" s="19" t="s">
        <v>164</v>
      </c>
    </row>
    <row r="1083">
      <c r="A1083" s="19" t="s">
        <v>136</v>
      </c>
      <c r="B1083" s="19" t="s">
        <v>120</v>
      </c>
      <c r="C1083" s="19" t="s">
        <v>171</v>
      </c>
      <c r="D1083" s="19">
        <v>1.0</v>
      </c>
      <c r="E1083" s="19" t="s">
        <v>164</v>
      </c>
    </row>
    <row r="1084">
      <c r="A1084" s="19" t="s">
        <v>136</v>
      </c>
      <c r="B1084" s="19" t="s">
        <v>116</v>
      </c>
      <c r="C1084" s="19" t="s">
        <v>171</v>
      </c>
      <c r="D1084" s="19">
        <v>1.0</v>
      </c>
      <c r="E1084" s="19" t="s">
        <v>164</v>
      </c>
    </row>
    <row r="1085">
      <c r="A1085" s="19" t="s">
        <v>136</v>
      </c>
      <c r="B1085" s="19" t="s">
        <v>31</v>
      </c>
      <c r="C1085" s="19" t="s">
        <v>171</v>
      </c>
      <c r="D1085" s="19">
        <v>1.0</v>
      </c>
      <c r="E1085" s="19" t="s">
        <v>164</v>
      </c>
    </row>
    <row r="1086">
      <c r="A1086" s="19" t="s">
        <v>136</v>
      </c>
      <c r="B1086" s="19" t="s">
        <v>45</v>
      </c>
      <c r="C1086" s="19" t="s">
        <v>171</v>
      </c>
      <c r="D1086" s="19">
        <v>1.0</v>
      </c>
      <c r="E1086" s="19" t="s">
        <v>164</v>
      </c>
    </row>
    <row r="1087">
      <c r="A1087" s="19" t="s">
        <v>136</v>
      </c>
      <c r="B1087" s="19" t="s">
        <v>94</v>
      </c>
      <c r="C1087" s="19" t="s">
        <v>171</v>
      </c>
      <c r="D1087" s="19">
        <v>1.0</v>
      </c>
      <c r="E1087" s="19" t="s">
        <v>164</v>
      </c>
    </row>
    <row r="1088">
      <c r="A1088" s="19" t="s">
        <v>136</v>
      </c>
      <c r="B1088" s="19" t="s">
        <v>27</v>
      </c>
      <c r="C1088" s="19" t="s">
        <v>171</v>
      </c>
      <c r="D1088" s="19">
        <v>1.0</v>
      </c>
      <c r="E1088" s="19" t="s">
        <v>164</v>
      </c>
    </row>
    <row r="1089">
      <c r="A1089" s="19" t="s">
        <v>136</v>
      </c>
      <c r="B1089" s="19" t="s">
        <v>105</v>
      </c>
      <c r="C1089" s="19" t="s">
        <v>171</v>
      </c>
      <c r="D1089" s="19">
        <v>1.0</v>
      </c>
      <c r="E1089" s="19" t="s">
        <v>164</v>
      </c>
    </row>
    <row r="1090">
      <c r="A1090" s="19" t="s">
        <v>136</v>
      </c>
      <c r="B1090" s="19" t="s">
        <v>52</v>
      </c>
      <c r="C1090" s="19" t="s">
        <v>171</v>
      </c>
      <c r="D1090" s="19">
        <v>1.0</v>
      </c>
      <c r="E1090" s="19" t="s">
        <v>164</v>
      </c>
    </row>
    <row r="1091">
      <c r="A1091" s="19" t="s">
        <v>136</v>
      </c>
      <c r="B1091" s="19" t="s">
        <v>58</v>
      </c>
      <c r="C1091" s="19" t="s">
        <v>171</v>
      </c>
      <c r="D1091" s="19">
        <v>1.0</v>
      </c>
      <c r="E1091" s="19" t="s">
        <v>164</v>
      </c>
    </row>
    <row r="1092">
      <c r="A1092" s="19" t="s">
        <v>136</v>
      </c>
      <c r="B1092" s="19" t="s">
        <v>65</v>
      </c>
      <c r="C1092" s="19" t="s">
        <v>171</v>
      </c>
      <c r="D1092" s="19">
        <v>1.0</v>
      </c>
      <c r="E1092" s="19" t="s">
        <v>164</v>
      </c>
    </row>
    <row r="1093">
      <c r="A1093" s="19" t="s">
        <v>136</v>
      </c>
      <c r="B1093" s="19" t="s">
        <v>59</v>
      </c>
      <c r="C1093" s="19" t="s">
        <v>171</v>
      </c>
      <c r="D1093" s="19">
        <v>1.0</v>
      </c>
      <c r="E1093" s="19" t="s">
        <v>164</v>
      </c>
    </row>
    <row r="1094">
      <c r="A1094" s="19" t="s">
        <v>136</v>
      </c>
      <c r="B1094" s="19" t="s">
        <v>71</v>
      </c>
      <c r="C1094" s="19" t="s">
        <v>171</v>
      </c>
      <c r="D1094" s="19">
        <v>1.0</v>
      </c>
      <c r="E1094" s="19" t="s">
        <v>164</v>
      </c>
    </row>
    <row r="1095">
      <c r="A1095" s="19" t="s">
        <v>136</v>
      </c>
      <c r="B1095" s="19" t="s">
        <v>119</v>
      </c>
      <c r="C1095" s="19" t="s">
        <v>171</v>
      </c>
      <c r="D1095" s="19">
        <v>1.0</v>
      </c>
      <c r="E1095" s="19" t="s">
        <v>164</v>
      </c>
    </row>
    <row r="1096">
      <c r="A1096" s="19" t="s">
        <v>136</v>
      </c>
      <c r="B1096" s="19" t="s">
        <v>122</v>
      </c>
      <c r="C1096" s="19" t="s">
        <v>171</v>
      </c>
      <c r="D1096" s="19">
        <v>1.0</v>
      </c>
      <c r="E1096" s="19" t="s">
        <v>164</v>
      </c>
    </row>
    <row r="1097">
      <c r="A1097" s="19" t="s">
        <v>136</v>
      </c>
      <c r="B1097" s="19" t="s">
        <v>36</v>
      </c>
      <c r="C1097" s="19" t="s">
        <v>171</v>
      </c>
      <c r="D1097" s="19">
        <v>1.0</v>
      </c>
      <c r="E1097" s="19" t="s">
        <v>164</v>
      </c>
    </row>
    <row r="1098">
      <c r="A1098" s="19" t="s">
        <v>136</v>
      </c>
      <c r="B1098" s="19" t="s">
        <v>40</v>
      </c>
      <c r="C1098" s="19" t="s">
        <v>171</v>
      </c>
      <c r="D1098" s="19">
        <v>1.0</v>
      </c>
      <c r="E1098" s="19" t="s">
        <v>164</v>
      </c>
    </row>
    <row r="1099">
      <c r="A1099" s="19" t="s">
        <v>136</v>
      </c>
      <c r="B1099" s="19" t="s">
        <v>84</v>
      </c>
      <c r="C1099" s="19" t="s">
        <v>171</v>
      </c>
      <c r="D1099" s="19">
        <v>1.0</v>
      </c>
      <c r="E1099" s="19" t="s">
        <v>164</v>
      </c>
    </row>
    <row r="1100">
      <c r="A1100" s="19" t="s">
        <v>136</v>
      </c>
      <c r="B1100" s="19" t="s">
        <v>98</v>
      </c>
      <c r="C1100" s="19" t="s">
        <v>171</v>
      </c>
      <c r="D1100" s="19">
        <v>1.0</v>
      </c>
      <c r="E1100" s="19" t="s">
        <v>164</v>
      </c>
    </row>
    <row r="1101">
      <c r="A1101" s="19" t="s">
        <v>136</v>
      </c>
      <c r="B1101" s="19" t="s">
        <v>99</v>
      </c>
      <c r="C1101" s="19" t="s">
        <v>171</v>
      </c>
      <c r="D1101" s="19">
        <v>1.0</v>
      </c>
      <c r="E1101" s="19" t="s">
        <v>164</v>
      </c>
    </row>
    <row r="1102">
      <c r="A1102" s="19" t="s">
        <v>136</v>
      </c>
      <c r="B1102" s="19" t="s">
        <v>109</v>
      </c>
      <c r="C1102" s="19" t="s">
        <v>171</v>
      </c>
      <c r="D1102" s="19">
        <v>1.0</v>
      </c>
      <c r="E1102" s="19" t="s">
        <v>164</v>
      </c>
    </row>
    <row r="1103">
      <c r="A1103" s="19" t="s">
        <v>136</v>
      </c>
      <c r="B1103" s="19" t="s">
        <v>124</v>
      </c>
      <c r="C1103" s="19" t="s">
        <v>171</v>
      </c>
      <c r="D1103" s="19">
        <v>1.0</v>
      </c>
      <c r="E1103" s="19" t="s">
        <v>164</v>
      </c>
    </row>
    <row r="1104">
      <c r="A1104" s="19" t="s">
        <v>136</v>
      </c>
      <c r="B1104" s="19" t="s">
        <v>145</v>
      </c>
      <c r="C1104" s="19" t="s">
        <v>171</v>
      </c>
      <c r="D1104" s="19">
        <v>1.0</v>
      </c>
      <c r="E1104" s="19" t="s">
        <v>164</v>
      </c>
    </row>
    <row r="1105">
      <c r="A1105" s="19" t="s">
        <v>136</v>
      </c>
      <c r="B1105" s="19" t="s">
        <v>147</v>
      </c>
      <c r="C1105" s="19" t="s">
        <v>171</v>
      </c>
      <c r="D1105" s="19">
        <v>1.0</v>
      </c>
      <c r="E1105" s="19" t="s">
        <v>164</v>
      </c>
    </row>
    <row r="1106">
      <c r="A1106" s="19" t="s">
        <v>136</v>
      </c>
      <c r="B1106" s="19" t="s">
        <v>102</v>
      </c>
      <c r="C1106" s="19" t="s">
        <v>171</v>
      </c>
      <c r="D1106" s="19">
        <v>1.0</v>
      </c>
      <c r="E1106" s="19" t="s">
        <v>164</v>
      </c>
    </row>
    <row r="1107">
      <c r="A1107" s="19" t="s">
        <v>70</v>
      </c>
      <c r="B1107" s="19" t="s">
        <v>137</v>
      </c>
      <c r="C1107" s="19" t="s">
        <v>171</v>
      </c>
      <c r="D1107" s="19">
        <v>1.0</v>
      </c>
      <c r="E1107" s="19" t="s">
        <v>164</v>
      </c>
    </row>
    <row r="1108">
      <c r="A1108" s="19" t="s">
        <v>70</v>
      </c>
      <c r="B1108" s="19" t="s">
        <v>42</v>
      </c>
      <c r="C1108" s="19" t="s">
        <v>171</v>
      </c>
      <c r="D1108" s="19">
        <v>1.0</v>
      </c>
      <c r="E1108" s="19" t="s">
        <v>164</v>
      </c>
    </row>
    <row r="1109">
      <c r="A1109" s="19" t="s">
        <v>70</v>
      </c>
      <c r="B1109" s="19" t="s">
        <v>28</v>
      </c>
      <c r="C1109" s="19" t="s">
        <v>171</v>
      </c>
      <c r="D1109" s="19">
        <v>1.0</v>
      </c>
      <c r="E1109" s="19" t="s">
        <v>164</v>
      </c>
    </row>
    <row r="1110">
      <c r="A1110" s="19" t="s">
        <v>70</v>
      </c>
      <c r="B1110" s="19" t="s">
        <v>33</v>
      </c>
      <c r="C1110" s="19" t="s">
        <v>171</v>
      </c>
      <c r="D1110" s="19">
        <v>1.0</v>
      </c>
      <c r="E1110" s="19" t="s">
        <v>164</v>
      </c>
    </row>
    <row r="1111">
      <c r="A1111" s="19" t="s">
        <v>70</v>
      </c>
      <c r="B1111" s="19" t="s">
        <v>46</v>
      </c>
      <c r="C1111" s="19" t="s">
        <v>171</v>
      </c>
      <c r="D1111" s="19">
        <v>1.0</v>
      </c>
      <c r="E1111" s="19" t="s">
        <v>164</v>
      </c>
    </row>
    <row r="1112">
      <c r="A1112" s="19" t="s">
        <v>70</v>
      </c>
      <c r="B1112" s="19" t="s">
        <v>51</v>
      </c>
      <c r="C1112" s="19" t="s">
        <v>171</v>
      </c>
      <c r="D1112" s="19">
        <v>1.0</v>
      </c>
      <c r="E1112" s="19" t="s">
        <v>164</v>
      </c>
    </row>
    <row r="1113">
      <c r="A1113" s="19" t="s">
        <v>70</v>
      </c>
      <c r="B1113" s="19" t="s">
        <v>83</v>
      </c>
      <c r="C1113" s="19" t="s">
        <v>171</v>
      </c>
      <c r="D1113" s="19">
        <v>1.0</v>
      </c>
      <c r="E1113" s="19" t="s">
        <v>164</v>
      </c>
    </row>
    <row r="1114">
      <c r="A1114" s="19" t="s">
        <v>70</v>
      </c>
      <c r="B1114" s="19" t="s">
        <v>148</v>
      </c>
      <c r="C1114" s="19" t="s">
        <v>171</v>
      </c>
      <c r="D1114" s="19">
        <v>1.0</v>
      </c>
      <c r="E1114" s="19" t="s">
        <v>164</v>
      </c>
    </row>
    <row r="1115">
      <c r="A1115" s="19" t="s">
        <v>70</v>
      </c>
      <c r="B1115" s="19" t="s">
        <v>149</v>
      </c>
      <c r="C1115" s="19" t="s">
        <v>171</v>
      </c>
      <c r="D1115" s="19">
        <v>1.0</v>
      </c>
      <c r="E1115" s="19" t="s">
        <v>164</v>
      </c>
    </row>
    <row r="1116">
      <c r="A1116" s="19" t="s">
        <v>70</v>
      </c>
      <c r="B1116" s="19" t="s">
        <v>15</v>
      </c>
      <c r="C1116" s="19" t="s">
        <v>171</v>
      </c>
      <c r="D1116" s="19">
        <v>1.0</v>
      </c>
      <c r="E1116" s="19" t="s">
        <v>164</v>
      </c>
    </row>
    <row r="1117">
      <c r="A1117" s="19" t="s">
        <v>70</v>
      </c>
      <c r="B1117" s="19" t="s">
        <v>48</v>
      </c>
      <c r="C1117" s="19" t="s">
        <v>171</v>
      </c>
      <c r="D1117" s="19">
        <v>1.0</v>
      </c>
      <c r="E1117" s="19" t="s">
        <v>164</v>
      </c>
    </row>
    <row r="1118">
      <c r="A1118" s="19" t="s">
        <v>70</v>
      </c>
      <c r="B1118" s="19" t="s">
        <v>61</v>
      </c>
      <c r="C1118" s="19" t="s">
        <v>171</v>
      </c>
      <c r="D1118" s="19">
        <v>1.0</v>
      </c>
      <c r="E1118" s="19" t="s">
        <v>164</v>
      </c>
    </row>
    <row r="1119">
      <c r="A1119" s="19" t="s">
        <v>70</v>
      </c>
      <c r="B1119" s="19" t="s">
        <v>63</v>
      </c>
      <c r="C1119" s="19" t="s">
        <v>171</v>
      </c>
      <c r="D1119" s="19">
        <v>1.0</v>
      </c>
      <c r="E1119" s="19" t="s">
        <v>164</v>
      </c>
    </row>
    <row r="1120">
      <c r="A1120" s="19" t="s">
        <v>70</v>
      </c>
      <c r="B1120" s="19" t="s">
        <v>93</v>
      </c>
      <c r="C1120" s="19" t="s">
        <v>171</v>
      </c>
      <c r="D1120" s="19">
        <v>1.0</v>
      </c>
      <c r="E1120" s="19" t="s">
        <v>164</v>
      </c>
    </row>
    <row r="1121">
      <c r="A1121" s="19" t="s">
        <v>70</v>
      </c>
      <c r="B1121" s="19" t="s">
        <v>96</v>
      </c>
      <c r="C1121" s="19" t="s">
        <v>171</v>
      </c>
      <c r="D1121" s="19">
        <v>1.0</v>
      </c>
      <c r="E1121" s="19" t="s">
        <v>164</v>
      </c>
    </row>
    <row r="1122">
      <c r="A1122" s="19" t="s">
        <v>70</v>
      </c>
      <c r="B1122" s="19" t="s">
        <v>112</v>
      </c>
      <c r="C1122" s="19" t="s">
        <v>171</v>
      </c>
      <c r="D1122" s="19">
        <v>1.0</v>
      </c>
      <c r="E1122" s="19" t="s">
        <v>164</v>
      </c>
    </row>
    <row r="1123">
      <c r="A1123" s="19" t="s">
        <v>70</v>
      </c>
      <c r="B1123" s="19" t="s">
        <v>114</v>
      </c>
      <c r="C1123" s="19" t="s">
        <v>171</v>
      </c>
      <c r="D1123" s="19">
        <v>1.0</v>
      </c>
      <c r="E1123" s="19" t="s">
        <v>164</v>
      </c>
    </row>
    <row r="1124">
      <c r="A1124" s="19" t="s">
        <v>70</v>
      </c>
      <c r="B1124" s="19" t="s">
        <v>142</v>
      </c>
      <c r="C1124" s="19" t="s">
        <v>171</v>
      </c>
      <c r="D1124" s="19">
        <v>1.0</v>
      </c>
      <c r="E1124" s="19" t="s">
        <v>164</v>
      </c>
    </row>
    <row r="1125">
      <c r="A1125" s="19" t="s">
        <v>70</v>
      </c>
      <c r="B1125" s="19" t="s">
        <v>64</v>
      </c>
      <c r="C1125" s="19" t="s">
        <v>171</v>
      </c>
      <c r="D1125" s="19">
        <v>1.0</v>
      </c>
      <c r="E1125" s="19" t="s">
        <v>164</v>
      </c>
    </row>
    <row r="1126">
      <c r="A1126" s="19" t="s">
        <v>70</v>
      </c>
      <c r="B1126" s="19" t="s">
        <v>80</v>
      </c>
      <c r="C1126" s="19" t="s">
        <v>171</v>
      </c>
      <c r="D1126" s="19">
        <v>1.0</v>
      </c>
      <c r="E1126" s="19" t="s">
        <v>164</v>
      </c>
    </row>
    <row r="1127">
      <c r="A1127" s="19" t="s">
        <v>70</v>
      </c>
      <c r="B1127" s="19" t="s">
        <v>67</v>
      </c>
      <c r="C1127" s="19" t="s">
        <v>171</v>
      </c>
      <c r="D1127" s="19">
        <v>1.0</v>
      </c>
      <c r="E1127" s="19" t="s">
        <v>164</v>
      </c>
    </row>
    <row r="1128">
      <c r="A1128" s="19" t="s">
        <v>70</v>
      </c>
      <c r="B1128" s="19" t="s">
        <v>92</v>
      </c>
      <c r="C1128" s="19" t="s">
        <v>171</v>
      </c>
      <c r="D1128" s="19">
        <v>1.0</v>
      </c>
      <c r="E1128" s="19" t="s">
        <v>164</v>
      </c>
    </row>
    <row r="1129">
      <c r="A1129" s="19" t="s">
        <v>70</v>
      </c>
      <c r="B1129" s="19" t="s">
        <v>76</v>
      </c>
      <c r="C1129" s="19" t="s">
        <v>171</v>
      </c>
      <c r="D1129" s="19">
        <v>1.0</v>
      </c>
      <c r="E1129" s="19" t="s">
        <v>164</v>
      </c>
    </row>
    <row r="1130">
      <c r="A1130" s="19" t="s">
        <v>70</v>
      </c>
      <c r="B1130" s="19" t="s">
        <v>128</v>
      </c>
      <c r="C1130" s="19" t="s">
        <v>171</v>
      </c>
      <c r="D1130" s="19">
        <v>1.0</v>
      </c>
      <c r="E1130" s="19" t="s">
        <v>164</v>
      </c>
    </row>
    <row r="1131">
      <c r="A1131" s="19" t="s">
        <v>70</v>
      </c>
      <c r="B1131" s="19" t="s">
        <v>21</v>
      </c>
      <c r="C1131" s="19" t="s">
        <v>171</v>
      </c>
      <c r="D1131" s="19">
        <v>1.0</v>
      </c>
      <c r="E1131" s="19" t="s">
        <v>164</v>
      </c>
    </row>
    <row r="1132">
      <c r="A1132" s="19" t="s">
        <v>70</v>
      </c>
      <c r="B1132" s="19" t="s">
        <v>144</v>
      </c>
      <c r="C1132" s="19" t="s">
        <v>171</v>
      </c>
      <c r="D1132" s="19">
        <v>1.0</v>
      </c>
      <c r="E1132" s="19" t="s">
        <v>164</v>
      </c>
    </row>
    <row r="1133">
      <c r="A1133" s="19" t="s">
        <v>70</v>
      </c>
      <c r="B1133" s="19" t="s">
        <v>37</v>
      </c>
      <c r="C1133" s="19" t="s">
        <v>171</v>
      </c>
      <c r="D1133" s="19">
        <v>1.0</v>
      </c>
      <c r="E1133" s="19" t="s">
        <v>164</v>
      </c>
    </row>
    <row r="1134">
      <c r="A1134" s="19" t="s">
        <v>70</v>
      </c>
      <c r="B1134" s="19" t="s">
        <v>82</v>
      </c>
      <c r="C1134" s="19" t="s">
        <v>171</v>
      </c>
      <c r="D1134" s="19">
        <v>1.0</v>
      </c>
      <c r="E1134" s="19" t="s">
        <v>164</v>
      </c>
    </row>
    <row r="1135">
      <c r="A1135" s="19" t="s">
        <v>70</v>
      </c>
      <c r="B1135" s="19" t="s">
        <v>73</v>
      </c>
      <c r="C1135" s="19" t="s">
        <v>171</v>
      </c>
      <c r="D1135" s="19">
        <v>1.0</v>
      </c>
      <c r="E1135" s="19" t="s">
        <v>164</v>
      </c>
    </row>
    <row r="1136">
      <c r="A1136" s="19" t="s">
        <v>70</v>
      </c>
      <c r="B1136" s="19" t="s">
        <v>50</v>
      </c>
      <c r="C1136" s="19" t="s">
        <v>171</v>
      </c>
      <c r="D1136" s="19">
        <v>1.0</v>
      </c>
      <c r="E1136" s="19" t="s">
        <v>164</v>
      </c>
    </row>
    <row r="1137">
      <c r="A1137" s="19" t="s">
        <v>70</v>
      </c>
      <c r="B1137" s="19" t="s">
        <v>72</v>
      </c>
      <c r="C1137" s="19" t="s">
        <v>171</v>
      </c>
      <c r="D1137" s="19">
        <v>1.0</v>
      </c>
      <c r="E1137" s="19" t="s">
        <v>164</v>
      </c>
    </row>
    <row r="1138">
      <c r="A1138" s="19" t="s">
        <v>70</v>
      </c>
      <c r="B1138" s="19" t="s">
        <v>75</v>
      </c>
      <c r="C1138" s="19" t="s">
        <v>171</v>
      </c>
      <c r="D1138" s="19">
        <v>1.0</v>
      </c>
      <c r="E1138" s="19" t="s">
        <v>164</v>
      </c>
    </row>
    <row r="1139">
      <c r="A1139" s="19" t="s">
        <v>70</v>
      </c>
      <c r="B1139" s="19" t="s">
        <v>104</v>
      </c>
      <c r="C1139" s="19" t="s">
        <v>171</v>
      </c>
      <c r="D1139" s="19">
        <v>1.0</v>
      </c>
      <c r="E1139" s="19" t="s">
        <v>164</v>
      </c>
    </row>
    <row r="1140">
      <c r="A1140" s="19" t="s">
        <v>70</v>
      </c>
      <c r="B1140" s="19" t="s">
        <v>55</v>
      </c>
      <c r="C1140" s="19" t="s">
        <v>171</v>
      </c>
      <c r="D1140" s="19">
        <v>1.0</v>
      </c>
      <c r="E1140" s="19" t="s">
        <v>164</v>
      </c>
    </row>
    <row r="1141">
      <c r="A1141" s="19" t="s">
        <v>70</v>
      </c>
      <c r="B1141" s="19" t="s">
        <v>125</v>
      </c>
      <c r="C1141" s="19" t="s">
        <v>171</v>
      </c>
      <c r="D1141" s="19">
        <v>1.0</v>
      </c>
      <c r="E1141" s="19" t="s">
        <v>164</v>
      </c>
    </row>
    <row r="1142">
      <c r="A1142" s="19" t="s">
        <v>70</v>
      </c>
      <c r="B1142" s="19" t="s">
        <v>81</v>
      </c>
      <c r="C1142" s="19" t="s">
        <v>171</v>
      </c>
      <c r="D1142" s="19">
        <v>1.0</v>
      </c>
      <c r="E1142" s="19" t="s">
        <v>164</v>
      </c>
    </row>
    <row r="1143">
      <c r="A1143" s="19" t="s">
        <v>70</v>
      </c>
      <c r="B1143" s="19" t="s">
        <v>106</v>
      </c>
      <c r="C1143" s="19" t="s">
        <v>171</v>
      </c>
      <c r="D1143" s="19">
        <v>1.0</v>
      </c>
      <c r="E1143" s="19" t="s">
        <v>164</v>
      </c>
    </row>
    <row r="1144">
      <c r="A1144" s="19" t="s">
        <v>70</v>
      </c>
      <c r="B1144" s="19" t="s">
        <v>86</v>
      </c>
      <c r="C1144" s="19" t="s">
        <v>171</v>
      </c>
      <c r="D1144" s="19">
        <v>1.0</v>
      </c>
      <c r="E1144" s="19" t="s">
        <v>164</v>
      </c>
    </row>
    <row r="1145">
      <c r="A1145" s="19" t="s">
        <v>70</v>
      </c>
      <c r="B1145" s="19" t="s">
        <v>90</v>
      </c>
      <c r="C1145" s="19" t="s">
        <v>171</v>
      </c>
      <c r="D1145" s="19">
        <v>1.0</v>
      </c>
      <c r="E1145" s="19" t="s">
        <v>164</v>
      </c>
    </row>
    <row r="1146">
      <c r="A1146" s="19" t="s">
        <v>70</v>
      </c>
      <c r="B1146" s="19" t="s">
        <v>135</v>
      </c>
      <c r="C1146" s="19" t="s">
        <v>171</v>
      </c>
      <c r="D1146" s="19">
        <v>1.0</v>
      </c>
      <c r="E1146" s="19" t="s">
        <v>164</v>
      </c>
    </row>
    <row r="1147">
      <c r="A1147" s="19" t="s">
        <v>70</v>
      </c>
      <c r="B1147" s="19" t="s">
        <v>113</v>
      </c>
      <c r="C1147" s="19" t="s">
        <v>171</v>
      </c>
      <c r="D1147" s="19">
        <v>1.0</v>
      </c>
      <c r="E1147" s="19" t="s">
        <v>164</v>
      </c>
    </row>
    <row r="1148">
      <c r="A1148" s="19" t="s">
        <v>70</v>
      </c>
      <c r="B1148" s="19" t="s">
        <v>69</v>
      </c>
      <c r="C1148" s="19" t="s">
        <v>171</v>
      </c>
      <c r="D1148" s="19">
        <v>1.0</v>
      </c>
      <c r="E1148" s="19" t="s">
        <v>164</v>
      </c>
    </row>
    <row r="1149">
      <c r="A1149" s="19" t="s">
        <v>70</v>
      </c>
      <c r="B1149" s="19" t="s">
        <v>143</v>
      </c>
      <c r="C1149" s="19" t="s">
        <v>171</v>
      </c>
      <c r="D1149" s="19">
        <v>1.0</v>
      </c>
      <c r="E1149" s="19" t="s">
        <v>164</v>
      </c>
    </row>
    <row r="1150">
      <c r="A1150" s="19" t="s">
        <v>70</v>
      </c>
      <c r="B1150" s="19" t="s">
        <v>111</v>
      </c>
      <c r="C1150" s="19" t="s">
        <v>171</v>
      </c>
      <c r="D1150" s="19">
        <v>1.0</v>
      </c>
      <c r="E1150" s="19" t="s">
        <v>164</v>
      </c>
    </row>
    <row r="1151">
      <c r="A1151" s="19" t="s">
        <v>70</v>
      </c>
      <c r="B1151" s="19" t="s">
        <v>130</v>
      </c>
      <c r="C1151" s="19" t="s">
        <v>171</v>
      </c>
      <c r="D1151" s="19">
        <v>1.0</v>
      </c>
      <c r="E1151" s="19" t="s">
        <v>164</v>
      </c>
    </row>
    <row r="1152">
      <c r="A1152" s="19" t="s">
        <v>70</v>
      </c>
      <c r="B1152" s="19" t="s">
        <v>47</v>
      </c>
      <c r="C1152" s="19" t="s">
        <v>171</v>
      </c>
      <c r="D1152" s="19">
        <v>1.0</v>
      </c>
      <c r="E1152" s="19" t="s">
        <v>164</v>
      </c>
    </row>
    <row r="1153">
      <c r="A1153" s="19" t="s">
        <v>70</v>
      </c>
      <c r="B1153" s="19" t="s">
        <v>17</v>
      </c>
      <c r="C1153" s="19" t="s">
        <v>171</v>
      </c>
      <c r="D1153" s="19">
        <v>1.0</v>
      </c>
      <c r="E1153" s="19" t="s">
        <v>164</v>
      </c>
    </row>
    <row r="1154">
      <c r="A1154" s="19" t="s">
        <v>70</v>
      </c>
      <c r="B1154" s="19" t="s">
        <v>22</v>
      </c>
      <c r="C1154" s="19" t="s">
        <v>171</v>
      </c>
      <c r="D1154" s="19">
        <v>1.0</v>
      </c>
      <c r="E1154" s="19" t="s">
        <v>164</v>
      </c>
    </row>
    <row r="1155">
      <c r="A1155" s="19" t="s">
        <v>70</v>
      </c>
      <c r="B1155" s="19" t="s">
        <v>62</v>
      </c>
      <c r="C1155" s="19" t="s">
        <v>171</v>
      </c>
      <c r="D1155" s="19">
        <v>1.0</v>
      </c>
      <c r="E1155" s="19" t="s">
        <v>164</v>
      </c>
    </row>
    <row r="1156">
      <c r="A1156" s="19" t="s">
        <v>70</v>
      </c>
      <c r="B1156" s="19" t="s">
        <v>66</v>
      </c>
      <c r="C1156" s="19" t="s">
        <v>171</v>
      </c>
      <c r="D1156" s="19">
        <v>1.0</v>
      </c>
      <c r="E1156" s="19" t="s">
        <v>164</v>
      </c>
    </row>
    <row r="1157">
      <c r="A1157" s="19" t="s">
        <v>70</v>
      </c>
      <c r="B1157" s="19" t="s">
        <v>78</v>
      </c>
      <c r="C1157" s="19" t="s">
        <v>171</v>
      </c>
      <c r="D1157" s="19">
        <v>1.0</v>
      </c>
      <c r="E1157" s="19" t="s">
        <v>164</v>
      </c>
    </row>
    <row r="1158">
      <c r="A1158" s="19" t="s">
        <v>70</v>
      </c>
      <c r="B1158" s="19" t="s">
        <v>91</v>
      </c>
      <c r="C1158" s="19" t="s">
        <v>171</v>
      </c>
      <c r="D1158" s="19">
        <v>1.0</v>
      </c>
      <c r="E1158" s="19" t="s">
        <v>164</v>
      </c>
    </row>
    <row r="1159">
      <c r="A1159" s="19" t="s">
        <v>70</v>
      </c>
      <c r="B1159" s="19" t="s">
        <v>110</v>
      </c>
      <c r="C1159" s="19" t="s">
        <v>171</v>
      </c>
      <c r="D1159" s="19">
        <v>1.0</v>
      </c>
      <c r="E1159" s="19" t="s">
        <v>164</v>
      </c>
    </row>
    <row r="1160">
      <c r="A1160" s="19" t="s">
        <v>70</v>
      </c>
      <c r="B1160" s="19" t="s">
        <v>87</v>
      </c>
      <c r="C1160" s="19" t="s">
        <v>171</v>
      </c>
      <c r="D1160" s="19">
        <v>1.0</v>
      </c>
      <c r="E1160" s="19" t="s">
        <v>164</v>
      </c>
    </row>
    <row r="1161">
      <c r="A1161" s="19" t="s">
        <v>70</v>
      </c>
      <c r="B1161" s="19" t="s">
        <v>41</v>
      </c>
      <c r="C1161" s="19" t="s">
        <v>171</v>
      </c>
      <c r="D1161" s="19">
        <v>1.0</v>
      </c>
      <c r="E1161" s="19" t="s">
        <v>164</v>
      </c>
    </row>
    <row r="1162">
      <c r="A1162" s="19" t="s">
        <v>70</v>
      </c>
      <c r="B1162" s="19" t="s">
        <v>97</v>
      </c>
      <c r="C1162" s="19" t="s">
        <v>171</v>
      </c>
      <c r="D1162" s="19">
        <v>1.0</v>
      </c>
      <c r="E1162" s="19" t="s">
        <v>164</v>
      </c>
    </row>
    <row r="1163">
      <c r="A1163" s="19" t="s">
        <v>70</v>
      </c>
      <c r="B1163" s="19" t="s">
        <v>77</v>
      </c>
      <c r="C1163" s="19" t="s">
        <v>171</v>
      </c>
      <c r="D1163" s="19">
        <v>1.0</v>
      </c>
      <c r="E1163" s="19" t="s">
        <v>164</v>
      </c>
    </row>
    <row r="1164">
      <c r="A1164" s="19" t="s">
        <v>70</v>
      </c>
      <c r="B1164" s="19" t="s">
        <v>120</v>
      </c>
      <c r="C1164" s="19" t="s">
        <v>171</v>
      </c>
      <c r="D1164" s="19">
        <v>1.0</v>
      </c>
      <c r="E1164" s="19" t="s">
        <v>164</v>
      </c>
    </row>
    <row r="1165">
      <c r="A1165" s="19" t="s">
        <v>70</v>
      </c>
      <c r="B1165" s="19" t="s">
        <v>116</v>
      </c>
      <c r="C1165" s="19" t="s">
        <v>171</v>
      </c>
      <c r="D1165" s="19">
        <v>1.0</v>
      </c>
      <c r="E1165" s="19" t="s">
        <v>164</v>
      </c>
    </row>
    <row r="1166">
      <c r="A1166" s="19" t="s">
        <v>70</v>
      </c>
      <c r="B1166" s="19" t="s">
        <v>31</v>
      </c>
      <c r="C1166" s="19" t="s">
        <v>171</v>
      </c>
      <c r="D1166" s="19">
        <v>1.0</v>
      </c>
      <c r="E1166" s="19" t="s">
        <v>164</v>
      </c>
    </row>
    <row r="1167">
      <c r="A1167" s="19" t="s">
        <v>70</v>
      </c>
      <c r="B1167" s="19" t="s">
        <v>45</v>
      </c>
      <c r="C1167" s="19" t="s">
        <v>171</v>
      </c>
      <c r="D1167" s="19">
        <v>1.0</v>
      </c>
      <c r="E1167" s="19" t="s">
        <v>164</v>
      </c>
    </row>
    <row r="1168">
      <c r="A1168" s="19" t="s">
        <v>70</v>
      </c>
      <c r="B1168" s="19" t="s">
        <v>94</v>
      </c>
      <c r="C1168" s="19" t="s">
        <v>171</v>
      </c>
      <c r="D1168" s="19">
        <v>1.0</v>
      </c>
      <c r="E1168" s="19" t="s">
        <v>164</v>
      </c>
    </row>
    <row r="1169">
      <c r="A1169" s="19" t="s">
        <v>70</v>
      </c>
      <c r="B1169" s="19" t="s">
        <v>27</v>
      </c>
      <c r="C1169" s="19" t="s">
        <v>171</v>
      </c>
      <c r="D1169" s="19">
        <v>1.0</v>
      </c>
      <c r="E1169" s="19" t="s">
        <v>164</v>
      </c>
    </row>
    <row r="1170">
      <c r="A1170" s="19" t="s">
        <v>70</v>
      </c>
      <c r="B1170" s="19" t="s">
        <v>105</v>
      </c>
      <c r="C1170" s="19" t="s">
        <v>171</v>
      </c>
      <c r="D1170" s="19">
        <v>1.0</v>
      </c>
      <c r="E1170" s="19" t="s">
        <v>164</v>
      </c>
    </row>
    <row r="1171">
      <c r="A1171" s="19" t="s">
        <v>70</v>
      </c>
      <c r="B1171" s="19" t="s">
        <v>52</v>
      </c>
      <c r="C1171" s="19" t="s">
        <v>171</v>
      </c>
      <c r="D1171" s="19">
        <v>1.0</v>
      </c>
      <c r="E1171" s="19" t="s">
        <v>164</v>
      </c>
    </row>
    <row r="1172">
      <c r="A1172" s="19" t="s">
        <v>70</v>
      </c>
      <c r="B1172" s="19" t="s">
        <v>58</v>
      </c>
      <c r="C1172" s="19" t="s">
        <v>171</v>
      </c>
      <c r="D1172" s="19">
        <v>1.0</v>
      </c>
      <c r="E1172" s="19" t="s">
        <v>164</v>
      </c>
    </row>
    <row r="1173">
      <c r="A1173" s="19" t="s">
        <v>70</v>
      </c>
      <c r="B1173" s="19" t="s">
        <v>65</v>
      </c>
      <c r="C1173" s="19" t="s">
        <v>171</v>
      </c>
      <c r="D1173" s="19">
        <v>1.0</v>
      </c>
      <c r="E1173" s="19" t="s">
        <v>164</v>
      </c>
    </row>
    <row r="1174">
      <c r="A1174" s="19" t="s">
        <v>70</v>
      </c>
      <c r="B1174" s="19" t="s">
        <v>59</v>
      </c>
      <c r="C1174" s="19" t="s">
        <v>171</v>
      </c>
      <c r="D1174" s="19">
        <v>1.0</v>
      </c>
      <c r="E1174" s="19" t="s">
        <v>164</v>
      </c>
    </row>
    <row r="1175">
      <c r="A1175" s="19" t="s">
        <v>70</v>
      </c>
      <c r="B1175" s="19" t="s">
        <v>71</v>
      </c>
      <c r="C1175" s="19" t="s">
        <v>171</v>
      </c>
      <c r="D1175" s="19">
        <v>1.0</v>
      </c>
      <c r="E1175" s="19" t="s">
        <v>164</v>
      </c>
    </row>
    <row r="1176">
      <c r="A1176" s="19" t="s">
        <v>70</v>
      </c>
      <c r="B1176" s="19" t="s">
        <v>119</v>
      </c>
      <c r="C1176" s="19" t="s">
        <v>171</v>
      </c>
      <c r="D1176" s="19">
        <v>1.0</v>
      </c>
      <c r="E1176" s="19" t="s">
        <v>164</v>
      </c>
    </row>
    <row r="1177">
      <c r="A1177" s="19" t="s">
        <v>70</v>
      </c>
      <c r="B1177" s="19" t="s">
        <v>122</v>
      </c>
      <c r="C1177" s="19" t="s">
        <v>171</v>
      </c>
      <c r="D1177" s="19">
        <v>1.0</v>
      </c>
      <c r="E1177" s="19" t="s">
        <v>164</v>
      </c>
    </row>
    <row r="1178">
      <c r="A1178" s="19" t="s">
        <v>70</v>
      </c>
      <c r="B1178" s="19" t="s">
        <v>36</v>
      </c>
      <c r="C1178" s="19" t="s">
        <v>171</v>
      </c>
      <c r="D1178" s="19">
        <v>1.0</v>
      </c>
      <c r="E1178" s="19" t="s">
        <v>164</v>
      </c>
    </row>
    <row r="1179">
      <c r="A1179" s="19" t="s">
        <v>70</v>
      </c>
      <c r="B1179" s="19" t="s">
        <v>40</v>
      </c>
      <c r="C1179" s="19" t="s">
        <v>171</v>
      </c>
      <c r="D1179" s="19">
        <v>1.0</v>
      </c>
      <c r="E1179" s="19" t="s">
        <v>164</v>
      </c>
    </row>
    <row r="1180">
      <c r="A1180" s="19" t="s">
        <v>70</v>
      </c>
      <c r="B1180" s="19" t="s">
        <v>84</v>
      </c>
      <c r="C1180" s="19" t="s">
        <v>171</v>
      </c>
      <c r="D1180" s="19">
        <v>1.0</v>
      </c>
      <c r="E1180" s="19" t="s">
        <v>164</v>
      </c>
    </row>
    <row r="1181">
      <c r="A1181" s="19" t="s">
        <v>70</v>
      </c>
      <c r="B1181" s="19" t="s">
        <v>98</v>
      </c>
      <c r="C1181" s="19" t="s">
        <v>171</v>
      </c>
      <c r="D1181" s="19">
        <v>1.0</v>
      </c>
      <c r="E1181" s="19" t="s">
        <v>164</v>
      </c>
    </row>
    <row r="1182">
      <c r="A1182" s="19" t="s">
        <v>70</v>
      </c>
      <c r="B1182" s="19" t="s">
        <v>99</v>
      </c>
      <c r="C1182" s="19" t="s">
        <v>171</v>
      </c>
      <c r="D1182" s="19">
        <v>1.0</v>
      </c>
      <c r="E1182" s="19" t="s">
        <v>164</v>
      </c>
    </row>
    <row r="1183">
      <c r="A1183" s="19" t="s">
        <v>70</v>
      </c>
      <c r="B1183" s="19" t="s">
        <v>109</v>
      </c>
      <c r="C1183" s="19" t="s">
        <v>171</v>
      </c>
      <c r="D1183" s="19">
        <v>1.0</v>
      </c>
      <c r="E1183" s="19" t="s">
        <v>164</v>
      </c>
    </row>
    <row r="1184">
      <c r="A1184" s="19" t="s">
        <v>70</v>
      </c>
      <c r="B1184" s="19" t="s">
        <v>124</v>
      </c>
      <c r="C1184" s="19" t="s">
        <v>171</v>
      </c>
      <c r="D1184" s="19">
        <v>1.0</v>
      </c>
      <c r="E1184" s="19" t="s">
        <v>164</v>
      </c>
    </row>
    <row r="1185">
      <c r="A1185" s="19" t="s">
        <v>70</v>
      </c>
      <c r="B1185" s="19" t="s">
        <v>145</v>
      </c>
      <c r="C1185" s="19" t="s">
        <v>171</v>
      </c>
      <c r="D1185" s="19">
        <v>1.0</v>
      </c>
      <c r="E1185" s="19" t="s">
        <v>164</v>
      </c>
    </row>
    <row r="1186">
      <c r="A1186" s="19" t="s">
        <v>70</v>
      </c>
      <c r="B1186" s="19" t="s">
        <v>147</v>
      </c>
      <c r="C1186" s="19" t="s">
        <v>171</v>
      </c>
      <c r="D1186" s="19">
        <v>1.0</v>
      </c>
      <c r="E1186" s="19" t="s">
        <v>164</v>
      </c>
    </row>
    <row r="1187">
      <c r="A1187" s="19" t="s">
        <v>70</v>
      </c>
      <c r="B1187" s="19" t="s">
        <v>102</v>
      </c>
      <c r="C1187" s="19" t="s">
        <v>171</v>
      </c>
      <c r="D1187" s="19">
        <v>1.0</v>
      </c>
      <c r="E1187" s="19" t="s">
        <v>164</v>
      </c>
    </row>
    <row r="1188">
      <c r="A1188" s="19" t="s">
        <v>137</v>
      </c>
      <c r="B1188" s="19" t="s">
        <v>42</v>
      </c>
      <c r="C1188" s="19" t="s">
        <v>171</v>
      </c>
      <c r="D1188" s="19">
        <v>1.0</v>
      </c>
      <c r="E1188" s="19" t="s">
        <v>164</v>
      </c>
    </row>
    <row r="1189">
      <c r="A1189" s="19" t="s">
        <v>137</v>
      </c>
      <c r="B1189" s="19" t="s">
        <v>28</v>
      </c>
      <c r="C1189" s="19" t="s">
        <v>171</v>
      </c>
      <c r="D1189" s="19">
        <v>1.0</v>
      </c>
      <c r="E1189" s="19" t="s">
        <v>164</v>
      </c>
    </row>
    <row r="1190">
      <c r="A1190" s="19" t="s">
        <v>137</v>
      </c>
      <c r="B1190" s="19" t="s">
        <v>33</v>
      </c>
      <c r="C1190" s="19" t="s">
        <v>171</v>
      </c>
      <c r="D1190" s="19">
        <v>1.0</v>
      </c>
      <c r="E1190" s="19" t="s">
        <v>164</v>
      </c>
    </row>
    <row r="1191">
      <c r="A1191" s="19" t="s">
        <v>137</v>
      </c>
      <c r="B1191" s="19" t="s">
        <v>46</v>
      </c>
      <c r="C1191" s="19" t="s">
        <v>171</v>
      </c>
      <c r="D1191" s="19">
        <v>1.0</v>
      </c>
      <c r="E1191" s="19" t="s">
        <v>164</v>
      </c>
    </row>
    <row r="1192">
      <c r="A1192" s="19" t="s">
        <v>137</v>
      </c>
      <c r="B1192" s="19" t="s">
        <v>51</v>
      </c>
      <c r="C1192" s="19" t="s">
        <v>171</v>
      </c>
      <c r="D1192" s="19">
        <v>1.0</v>
      </c>
      <c r="E1192" s="19" t="s">
        <v>164</v>
      </c>
    </row>
    <row r="1193">
      <c r="A1193" s="19" t="s">
        <v>137</v>
      </c>
      <c r="B1193" s="19" t="s">
        <v>83</v>
      </c>
      <c r="C1193" s="19" t="s">
        <v>171</v>
      </c>
      <c r="D1193" s="19">
        <v>1.0</v>
      </c>
      <c r="E1193" s="19" t="s">
        <v>164</v>
      </c>
    </row>
    <row r="1194">
      <c r="A1194" s="19" t="s">
        <v>137</v>
      </c>
      <c r="B1194" s="19" t="s">
        <v>148</v>
      </c>
      <c r="C1194" s="19" t="s">
        <v>171</v>
      </c>
      <c r="D1194" s="19">
        <v>1.0</v>
      </c>
      <c r="E1194" s="19" t="s">
        <v>164</v>
      </c>
    </row>
    <row r="1195">
      <c r="A1195" s="19" t="s">
        <v>137</v>
      </c>
      <c r="B1195" s="19" t="s">
        <v>149</v>
      </c>
      <c r="C1195" s="19" t="s">
        <v>171</v>
      </c>
      <c r="D1195" s="19">
        <v>1.0</v>
      </c>
      <c r="E1195" s="19" t="s">
        <v>164</v>
      </c>
    </row>
    <row r="1196">
      <c r="A1196" s="19" t="s">
        <v>137</v>
      </c>
      <c r="B1196" s="19" t="s">
        <v>15</v>
      </c>
      <c r="C1196" s="19" t="s">
        <v>171</v>
      </c>
      <c r="D1196" s="19">
        <v>1.0</v>
      </c>
      <c r="E1196" s="19" t="s">
        <v>164</v>
      </c>
    </row>
    <row r="1197">
      <c r="A1197" s="19" t="s">
        <v>137</v>
      </c>
      <c r="B1197" s="19" t="s">
        <v>48</v>
      </c>
      <c r="C1197" s="19" t="s">
        <v>171</v>
      </c>
      <c r="D1197" s="19">
        <v>1.0</v>
      </c>
      <c r="E1197" s="19" t="s">
        <v>164</v>
      </c>
    </row>
    <row r="1198">
      <c r="A1198" s="19" t="s">
        <v>137</v>
      </c>
      <c r="B1198" s="19" t="s">
        <v>61</v>
      </c>
      <c r="C1198" s="19" t="s">
        <v>171</v>
      </c>
      <c r="D1198" s="19">
        <v>1.0</v>
      </c>
      <c r="E1198" s="19" t="s">
        <v>164</v>
      </c>
    </row>
    <row r="1199">
      <c r="A1199" s="19" t="s">
        <v>137</v>
      </c>
      <c r="B1199" s="19" t="s">
        <v>63</v>
      </c>
      <c r="C1199" s="19" t="s">
        <v>171</v>
      </c>
      <c r="D1199" s="19">
        <v>1.0</v>
      </c>
      <c r="E1199" s="19" t="s">
        <v>164</v>
      </c>
    </row>
    <row r="1200">
      <c r="A1200" s="19" t="s">
        <v>137</v>
      </c>
      <c r="B1200" s="19" t="s">
        <v>93</v>
      </c>
      <c r="C1200" s="19" t="s">
        <v>171</v>
      </c>
      <c r="D1200" s="19">
        <v>1.0</v>
      </c>
      <c r="E1200" s="19" t="s">
        <v>164</v>
      </c>
    </row>
    <row r="1201">
      <c r="A1201" s="19" t="s">
        <v>137</v>
      </c>
      <c r="B1201" s="19" t="s">
        <v>96</v>
      </c>
      <c r="C1201" s="19" t="s">
        <v>171</v>
      </c>
      <c r="D1201" s="19">
        <v>1.0</v>
      </c>
      <c r="E1201" s="19" t="s">
        <v>164</v>
      </c>
    </row>
    <row r="1202">
      <c r="A1202" s="19" t="s">
        <v>137</v>
      </c>
      <c r="B1202" s="19" t="s">
        <v>112</v>
      </c>
      <c r="C1202" s="19" t="s">
        <v>171</v>
      </c>
      <c r="D1202" s="19">
        <v>1.0</v>
      </c>
      <c r="E1202" s="19" t="s">
        <v>164</v>
      </c>
    </row>
    <row r="1203">
      <c r="A1203" s="19" t="s">
        <v>137</v>
      </c>
      <c r="B1203" s="19" t="s">
        <v>114</v>
      </c>
      <c r="C1203" s="19" t="s">
        <v>171</v>
      </c>
      <c r="D1203" s="19">
        <v>1.0</v>
      </c>
      <c r="E1203" s="19" t="s">
        <v>164</v>
      </c>
    </row>
    <row r="1204">
      <c r="A1204" s="19" t="s">
        <v>137</v>
      </c>
      <c r="B1204" s="19" t="s">
        <v>142</v>
      </c>
      <c r="C1204" s="19" t="s">
        <v>171</v>
      </c>
      <c r="D1204" s="19">
        <v>1.0</v>
      </c>
      <c r="E1204" s="19" t="s">
        <v>164</v>
      </c>
    </row>
    <row r="1205">
      <c r="A1205" s="19" t="s">
        <v>137</v>
      </c>
      <c r="B1205" s="19" t="s">
        <v>64</v>
      </c>
      <c r="C1205" s="19" t="s">
        <v>171</v>
      </c>
      <c r="D1205" s="19">
        <v>1.0</v>
      </c>
      <c r="E1205" s="19" t="s">
        <v>164</v>
      </c>
    </row>
    <row r="1206">
      <c r="A1206" s="19" t="s">
        <v>137</v>
      </c>
      <c r="B1206" s="19" t="s">
        <v>80</v>
      </c>
      <c r="C1206" s="19" t="s">
        <v>171</v>
      </c>
      <c r="D1206" s="19">
        <v>1.0</v>
      </c>
      <c r="E1206" s="19" t="s">
        <v>164</v>
      </c>
    </row>
    <row r="1207">
      <c r="A1207" s="19" t="s">
        <v>137</v>
      </c>
      <c r="B1207" s="19" t="s">
        <v>67</v>
      </c>
      <c r="C1207" s="19" t="s">
        <v>171</v>
      </c>
      <c r="D1207" s="19">
        <v>1.0</v>
      </c>
      <c r="E1207" s="19" t="s">
        <v>164</v>
      </c>
    </row>
    <row r="1208">
      <c r="A1208" s="19" t="s">
        <v>137</v>
      </c>
      <c r="B1208" s="19" t="s">
        <v>92</v>
      </c>
      <c r="C1208" s="19" t="s">
        <v>171</v>
      </c>
      <c r="D1208" s="19">
        <v>1.0</v>
      </c>
      <c r="E1208" s="19" t="s">
        <v>164</v>
      </c>
    </row>
    <row r="1209">
      <c r="A1209" s="19" t="s">
        <v>137</v>
      </c>
      <c r="B1209" s="19" t="s">
        <v>76</v>
      </c>
      <c r="C1209" s="19" t="s">
        <v>171</v>
      </c>
      <c r="D1209" s="19">
        <v>1.0</v>
      </c>
      <c r="E1209" s="19" t="s">
        <v>164</v>
      </c>
    </row>
    <row r="1210">
      <c r="A1210" s="19" t="s">
        <v>137</v>
      </c>
      <c r="B1210" s="19" t="s">
        <v>128</v>
      </c>
      <c r="C1210" s="19" t="s">
        <v>171</v>
      </c>
      <c r="D1210" s="19">
        <v>1.0</v>
      </c>
      <c r="E1210" s="19" t="s">
        <v>164</v>
      </c>
    </row>
    <row r="1211">
      <c r="A1211" s="19" t="s">
        <v>137</v>
      </c>
      <c r="B1211" s="19" t="s">
        <v>21</v>
      </c>
      <c r="C1211" s="19" t="s">
        <v>171</v>
      </c>
      <c r="D1211" s="19">
        <v>1.0</v>
      </c>
      <c r="E1211" s="19" t="s">
        <v>164</v>
      </c>
    </row>
    <row r="1212">
      <c r="A1212" s="19" t="s">
        <v>137</v>
      </c>
      <c r="B1212" s="19" t="s">
        <v>144</v>
      </c>
      <c r="C1212" s="19" t="s">
        <v>171</v>
      </c>
      <c r="D1212" s="19">
        <v>1.0</v>
      </c>
      <c r="E1212" s="19" t="s">
        <v>164</v>
      </c>
    </row>
    <row r="1213">
      <c r="A1213" s="19" t="s">
        <v>137</v>
      </c>
      <c r="B1213" s="19" t="s">
        <v>37</v>
      </c>
      <c r="C1213" s="19" t="s">
        <v>171</v>
      </c>
      <c r="D1213" s="19">
        <v>1.0</v>
      </c>
      <c r="E1213" s="19" t="s">
        <v>164</v>
      </c>
    </row>
    <row r="1214">
      <c r="A1214" s="19" t="s">
        <v>137</v>
      </c>
      <c r="B1214" s="19" t="s">
        <v>82</v>
      </c>
      <c r="C1214" s="19" t="s">
        <v>171</v>
      </c>
      <c r="D1214" s="19">
        <v>1.0</v>
      </c>
      <c r="E1214" s="19" t="s">
        <v>164</v>
      </c>
    </row>
    <row r="1215">
      <c r="A1215" s="19" t="s">
        <v>137</v>
      </c>
      <c r="B1215" s="19" t="s">
        <v>73</v>
      </c>
      <c r="C1215" s="19" t="s">
        <v>171</v>
      </c>
      <c r="D1215" s="19">
        <v>1.0</v>
      </c>
      <c r="E1215" s="19" t="s">
        <v>164</v>
      </c>
    </row>
    <row r="1216">
      <c r="A1216" s="19" t="s">
        <v>137</v>
      </c>
      <c r="B1216" s="19" t="s">
        <v>50</v>
      </c>
      <c r="C1216" s="19" t="s">
        <v>171</v>
      </c>
      <c r="D1216" s="19">
        <v>1.0</v>
      </c>
      <c r="E1216" s="19" t="s">
        <v>164</v>
      </c>
    </row>
    <row r="1217">
      <c r="A1217" s="19" t="s">
        <v>137</v>
      </c>
      <c r="B1217" s="19" t="s">
        <v>72</v>
      </c>
      <c r="C1217" s="19" t="s">
        <v>171</v>
      </c>
      <c r="D1217" s="19">
        <v>1.0</v>
      </c>
      <c r="E1217" s="19" t="s">
        <v>164</v>
      </c>
    </row>
    <row r="1218">
      <c r="A1218" s="19" t="s">
        <v>137</v>
      </c>
      <c r="B1218" s="19" t="s">
        <v>75</v>
      </c>
      <c r="C1218" s="19" t="s">
        <v>171</v>
      </c>
      <c r="D1218" s="19">
        <v>1.0</v>
      </c>
      <c r="E1218" s="19" t="s">
        <v>164</v>
      </c>
    </row>
    <row r="1219">
      <c r="A1219" s="19" t="s">
        <v>137</v>
      </c>
      <c r="B1219" s="19" t="s">
        <v>104</v>
      </c>
      <c r="C1219" s="19" t="s">
        <v>171</v>
      </c>
      <c r="D1219" s="19">
        <v>1.0</v>
      </c>
      <c r="E1219" s="19" t="s">
        <v>164</v>
      </c>
    </row>
    <row r="1220">
      <c r="A1220" s="19" t="s">
        <v>137</v>
      </c>
      <c r="B1220" s="19" t="s">
        <v>55</v>
      </c>
      <c r="C1220" s="19" t="s">
        <v>171</v>
      </c>
      <c r="D1220" s="19">
        <v>1.0</v>
      </c>
      <c r="E1220" s="19" t="s">
        <v>164</v>
      </c>
    </row>
    <row r="1221">
      <c r="A1221" s="19" t="s">
        <v>137</v>
      </c>
      <c r="B1221" s="19" t="s">
        <v>125</v>
      </c>
      <c r="C1221" s="19" t="s">
        <v>171</v>
      </c>
      <c r="D1221" s="19">
        <v>1.0</v>
      </c>
      <c r="E1221" s="19" t="s">
        <v>164</v>
      </c>
    </row>
    <row r="1222">
      <c r="A1222" s="19" t="s">
        <v>137</v>
      </c>
      <c r="B1222" s="19" t="s">
        <v>81</v>
      </c>
      <c r="C1222" s="19" t="s">
        <v>171</v>
      </c>
      <c r="D1222" s="19">
        <v>1.0</v>
      </c>
      <c r="E1222" s="19" t="s">
        <v>164</v>
      </c>
    </row>
    <row r="1223">
      <c r="A1223" s="19" t="s">
        <v>137</v>
      </c>
      <c r="B1223" s="19" t="s">
        <v>106</v>
      </c>
      <c r="C1223" s="19" t="s">
        <v>171</v>
      </c>
      <c r="D1223" s="19">
        <v>1.0</v>
      </c>
      <c r="E1223" s="19" t="s">
        <v>164</v>
      </c>
    </row>
    <row r="1224">
      <c r="A1224" s="19" t="s">
        <v>137</v>
      </c>
      <c r="B1224" s="19" t="s">
        <v>86</v>
      </c>
      <c r="C1224" s="19" t="s">
        <v>171</v>
      </c>
      <c r="D1224" s="19">
        <v>1.0</v>
      </c>
      <c r="E1224" s="19" t="s">
        <v>164</v>
      </c>
    </row>
    <row r="1225">
      <c r="A1225" s="19" t="s">
        <v>137</v>
      </c>
      <c r="B1225" s="19" t="s">
        <v>90</v>
      </c>
      <c r="C1225" s="19" t="s">
        <v>171</v>
      </c>
      <c r="D1225" s="19">
        <v>1.0</v>
      </c>
      <c r="E1225" s="19" t="s">
        <v>164</v>
      </c>
    </row>
    <row r="1226">
      <c r="A1226" s="19" t="s">
        <v>137</v>
      </c>
      <c r="B1226" s="19" t="s">
        <v>135</v>
      </c>
      <c r="C1226" s="19" t="s">
        <v>171</v>
      </c>
      <c r="D1226" s="19">
        <v>1.0</v>
      </c>
      <c r="E1226" s="19" t="s">
        <v>164</v>
      </c>
    </row>
    <row r="1227">
      <c r="A1227" s="19" t="s">
        <v>137</v>
      </c>
      <c r="B1227" s="19" t="s">
        <v>113</v>
      </c>
      <c r="C1227" s="19" t="s">
        <v>171</v>
      </c>
      <c r="D1227" s="19">
        <v>1.0</v>
      </c>
      <c r="E1227" s="19" t="s">
        <v>164</v>
      </c>
    </row>
    <row r="1228">
      <c r="A1228" s="19" t="s">
        <v>137</v>
      </c>
      <c r="B1228" s="19" t="s">
        <v>69</v>
      </c>
      <c r="C1228" s="19" t="s">
        <v>171</v>
      </c>
      <c r="D1228" s="19">
        <v>1.0</v>
      </c>
      <c r="E1228" s="19" t="s">
        <v>164</v>
      </c>
    </row>
    <row r="1229">
      <c r="A1229" s="19" t="s">
        <v>137</v>
      </c>
      <c r="B1229" s="19" t="s">
        <v>143</v>
      </c>
      <c r="C1229" s="19" t="s">
        <v>171</v>
      </c>
      <c r="D1229" s="19">
        <v>1.0</v>
      </c>
      <c r="E1229" s="19" t="s">
        <v>164</v>
      </c>
    </row>
    <row r="1230">
      <c r="A1230" s="19" t="s">
        <v>137</v>
      </c>
      <c r="B1230" s="19" t="s">
        <v>111</v>
      </c>
      <c r="C1230" s="19" t="s">
        <v>171</v>
      </c>
      <c r="D1230" s="19">
        <v>1.0</v>
      </c>
      <c r="E1230" s="19" t="s">
        <v>164</v>
      </c>
    </row>
    <row r="1231">
      <c r="A1231" s="19" t="s">
        <v>137</v>
      </c>
      <c r="B1231" s="19" t="s">
        <v>130</v>
      </c>
      <c r="C1231" s="19" t="s">
        <v>171</v>
      </c>
      <c r="D1231" s="19">
        <v>1.0</v>
      </c>
      <c r="E1231" s="19" t="s">
        <v>164</v>
      </c>
    </row>
    <row r="1232">
      <c r="A1232" s="19" t="s">
        <v>137</v>
      </c>
      <c r="B1232" s="19" t="s">
        <v>47</v>
      </c>
      <c r="C1232" s="19" t="s">
        <v>171</v>
      </c>
      <c r="D1232" s="19">
        <v>1.0</v>
      </c>
      <c r="E1232" s="19" t="s">
        <v>164</v>
      </c>
    </row>
    <row r="1233">
      <c r="A1233" s="19" t="s">
        <v>137</v>
      </c>
      <c r="B1233" s="19" t="s">
        <v>17</v>
      </c>
      <c r="C1233" s="19" t="s">
        <v>171</v>
      </c>
      <c r="D1233" s="19">
        <v>1.0</v>
      </c>
      <c r="E1233" s="19" t="s">
        <v>164</v>
      </c>
    </row>
    <row r="1234">
      <c r="A1234" s="19" t="s">
        <v>137</v>
      </c>
      <c r="B1234" s="19" t="s">
        <v>22</v>
      </c>
      <c r="C1234" s="19" t="s">
        <v>171</v>
      </c>
      <c r="D1234" s="19">
        <v>1.0</v>
      </c>
      <c r="E1234" s="19" t="s">
        <v>164</v>
      </c>
    </row>
    <row r="1235">
      <c r="A1235" s="19" t="s">
        <v>137</v>
      </c>
      <c r="B1235" s="19" t="s">
        <v>62</v>
      </c>
      <c r="C1235" s="19" t="s">
        <v>171</v>
      </c>
      <c r="D1235" s="19">
        <v>1.0</v>
      </c>
      <c r="E1235" s="19" t="s">
        <v>164</v>
      </c>
    </row>
    <row r="1236">
      <c r="A1236" s="19" t="s">
        <v>137</v>
      </c>
      <c r="B1236" s="19" t="s">
        <v>66</v>
      </c>
      <c r="C1236" s="19" t="s">
        <v>171</v>
      </c>
      <c r="D1236" s="19">
        <v>1.0</v>
      </c>
      <c r="E1236" s="19" t="s">
        <v>164</v>
      </c>
    </row>
    <row r="1237">
      <c r="A1237" s="19" t="s">
        <v>137</v>
      </c>
      <c r="B1237" s="19" t="s">
        <v>78</v>
      </c>
      <c r="C1237" s="19" t="s">
        <v>171</v>
      </c>
      <c r="D1237" s="19">
        <v>1.0</v>
      </c>
      <c r="E1237" s="19" t="s">
        <v>164</v>
      </c>
    </row>
    <row r="1238">
      <c r="A1238" s="19" t="s">
        <v>137</v>
      </c>
      <c r="B1238" s="19" t="s">
        <v>91</v>
      </c>
      <c r="C1238" s="19" t="s">
        <v>171</v>
      </c>
      <c r="D1238" s="19">
        <v>1.0</v>
      </c>
      <c r="E1238" s="19" t="s">
        <v>164</v>
      </c>
    </row>
    <row r="1239">
      <c r="A1239" s="19" t="s">
        <v>137</v>
      </c>
      <c r="B1239" s="19" t="s">
        <v>110</v>
      </c>
      <c r="C1239" s="19" t="s">
        <v>171</v>
      </c>
      <c r="D1239" s="19">
        <v>1.0</v>
      </c>
      <c r="E1239" s="19" t="s">
        <v>164</v>
      </c>
    </row>
    <row r="1240">
      <c r="A1240" s="19" t="s">
        <v>137</v>
      </c>
      <c r="B1240" s="19" t="s">
        <v>87</v>
      </c>
      <c r="C1240" s="19" t="s">
        <v>171</v>
      </c>
      <c r="D1240" s="19">
        <v>1.0</v>
      </c>
      <c r="E1240" s="19" t="s">
        <v>164</v>
      </c>
    </row>
    <row r="1241">
      <c r="A1241" s="19" t="s">
        <v>137</v>
      </c>
      <c r="B1241" s="19" t="s">
        <v>41</v>
      </c>
      <c r="C1241" s="19" t="s">
        <v>171</v>
      </c>
      <c r="D1241" s="19">
        <v>1.0</v>
      </c>
      <c r="E1241" s="19" t="s">
        <v>164</v>
      </c>
    </row>
    <row r="1242">
      <c r="A1242" s="19" t="s">
        <v>137</v>
      </c>
      <c r="B1242" s="19" t="s">
        <v>97</v>
      </c>
      <c r="C1242" s="19" t="s">
        <v>171</v>
      </c>
      <c r="D1242" s="19">
        <v>1.0</v>
      </c>
      <c r="E1242" s="19" t="s">
        <v>164</v>
      </c>
    </row>
    <row r="1243">
      <c r="A1243" s="19" t="s">
        <v>137</v>
      </c>
      <c r="B1243" s="19" t="s">
        <v>77</v>
      </c>
      <c r="C1243" s="19" t="s">
        <v>171</v>
      </c>
      <c r="D1243" s="19">
        <v>1.0</v>
      </c>
      <c r="E1243" s="19" t="s">
        <v>164</v>
      </c>
    </row>
    <row r="1244">
      <c r="A1244" s="19" t="s">
        <v>137</v>
      </c>
      <c r="B1244" s="19" t="s">
        <v>120</v>
      </c>
      <c r="C1244" s="19" t="s">
        <v>171</v>
      </c>
      <c r="D1244" s="19">
        <v>1.0</v>
      </c>
      <c r="E1244" s="19" t="s">
        <v>164</v>
      </c>
    </row>
    <row r="1245">
      <c r="A1245" s="19" t="s">
        <v>137</v>
      </c>
      <c r="B1245" s="19" t="s">
        <v>116</v>
      </c>
      <c r="C1245" s="19" t="s">
        <v>171</v>
      </c>
      <c r="D1245" s="19">
        <v>1.0</v>
      </c>
      <c r="E1245" s="19" t="s">
        <v>164</v>
      </c>
    </row>
    <row r="1246">
      <c r="A1246" s="19" t="s">
        <v>137</v>
      </c>
      <c r="B1246" s="19" t="s">
        <v>31</v>
      </c>
      <c r="C1246" s="19" t="s">
        <v>171</v>
      </c>
      <c r="D1246" s="19">
        <v>1.0</v>
      </c>
      <c r="E1246" s="19" t="s">
        <v>164</v>
      </c>
    </row>
    <row r="1247">
      <c r="A1247" s="19" t="s">
        <v>137</v>
      </c>
      <c r="B1247" s="19" t="s">
        <v>45</v>
      </c>
      <c r="C1247" s="19" t="s">
        <v>171</v>
      </c>
      <c r="D1247" s="19">
        <v>1.0</v>
      </c>
      <c r="E1247" s="19" t="s">
        <v>164</v>
      </c>
    </row>
    <row r="1248">
      <c r="A1248" s="19" t="s">
        <v>137</v>
      </c>
      <c r="B1248" s="19" t="s">
        <v>94</v>
      </c>
      <c r="C1248" s="19" t="s">
        <v>171</v>
      </c>
      <c r="D1248" s="19">
        <v>1.0</v>
      </c>
      <c r="E1248" s="19" t="s">
        <v>164</v>
      </c>
    </row>
    <row r="1249">
      <c r="A1249" s="19" t="s">
        <v>137</v>
      </c>
      <c r="B1249" s="19" t="s">
        <v>27</v>
      </c>
      <c r="C1249" s="19" t="s">
        <v>171</v>
      </c>
      <c r="D1249" s="19">
        <v>1.0</v>
      </c>
      <c r="E1249" s="19" t="s">
        <v>164</v>
      </c>
    </row>
    <row r="1250">
      <c r="A1250" s="19" t="s">
        <v>137</v>
      </c>
      <c r="B1250" s="19" t="s">
        <v>105</v>
      </c>
      <c r="C1250" s="19" t="s">
        <v>171</v>
      </c>
      <c r="D1250" s="19">
        <v>1.0</v>
      </c>
      <c r="E1250" s="19" t="s">
        <v>164</v>
      </c>
    </row>
    <row r="1251">
      <c r="A1251" s="19" t="s">
        <v>137</v>
      </c>
      <c r="B1251" s="19" t="s">
        <v>52</v>
      </c>
      <c r="C1251" s="19" t="s">
        <v>171</v>
      </c>
      <c r="D1251" s="19">
        <v>1.0</v>
      </c>
      <c r="E1251" s="19" t="s">
        <v>164</v>
      </c>
    </row>
    <row r="1252">
      <c r="A1252" s="19" t="s">
        <v>137</v>
      </c>
      <c r="B1252" s="19" t="s">
        <v>58</v>
      </c>
      <c r="C1252" s="19" t="s">
        <v>171</v>
      </c>
      <c r="D1252" s="19">
        <v>1.0</v>
      </c>
      <c r="E1252" s="19" t="s">
        <v>164</v>
      </c>
    </row>
    <row r="1253">
      <c r="A1253" s="19" t="s">
        <v>137</v>
      </c>
      <c r="B1253" s="19" t="s">
        <v>65</v>
      </c>
      <c r="C1253" s="19" t="s">
        <v>171</v>
      </c>
      <c r="D1253" s="19">
        <v>1.0</v>
      </c>
      <c r="E1253" s="19" t="s">
        <v>164</v>
      </c>
    </row>
    <row r="1254">
      <c r="A1254" s="19" t="s">
        <v>137</v>
      </c>
      <c r="B1254" s="19" t="s">
        <v>59</v>
      </c>
      <c r="C1254" s="19" t="s">
        <v>171</v>
      </c>
      <c r="D1254" s="19">
        <v>1.0</v>
      </c>
      <c r="E1254" s="19" t="s">
        <v>164</v>
      </c>
    </row>
    <row r="1255">
      <c r="A1255" s="19" t="s">
        <v>137</v>
      </c>
      <c r="B1255" s="19" t="s">
        <v>71</v>
      </c>
      <c r="C1255" s="19" t="s">
        <v>171</v>
      </c>
      <c r="D1255" s="19">
        <v>1.0</v>
      </c>
      <c r="E1255" s="19" t="s">
        <v>164</v>
      </c>
    </row>
    <row r="1256">
      <c r="A1256" s="19" t="s">
        <v>137</v>
      </c>
      <c r="B1256" s="19" t="s">
        <v>119</v>
      </c>
      <c r="C1256" s="19" t="s">
        <v>171</v>
      </c>
      <c r="D1256" s="19">
        <v>1.0</v>
      </c>
      <c r="E1256" s="19" t="s">
        <v>164</v>
      </c>
    </row>
    <row r="1257">
      <c r="A1257" s="19" t="s">
        <v>137</v>
      </c>
      <c r="B1257" s="19" t="s">
        <v>122</v>
      </c>
      <c r="C1257" s="19" t="s">
        <v>171</v>
      </c>
      <c r="D1257" s="19">
        <v>1.0</v>
      </c>
      <c r="E1257" s="19" t="s">
        <v>164</v>
      </c>
    </row>
    <row r="1258">
      <c r="A1258" s="19" t="s">
        <v>137</v>
      </c>
      <c r="B1258" s="19" t="s">
        <v>36</v>
      </c>
      <c r="C1258" s="19" t="s">
        <v>171</v>
      </c>
      <c r="D1258" s="19">
        <v>1.0</v>
      </c>
      <c r="E1258" s="19" t="s">
        <v>164</v>
      </c>
    </row>
    <row r="1259">
      <c r="A1259" s="19" t="s">
        <v>137</v>
      </c>
      <c r="B1259" s="19" t="s">
        <v>40</v>
      </c>
      <c r="C1259" s="19" t="s">
        <v>171</v>
      </c>
      <c r="D1259" s="19">
        <v>1.0</v>
      </c>
      <c r="E1259" s="19" t="s">
        <v>164</v>
      </c>
    </row>
    <row r="1260">
      <c r="A1260" s="19" t="s">
        <v>137</v>
      </c>
      <c r="B1260" s="19" t="s">
        <v>84</v>
      </c>
      <c r="C1260" s="19" t="s">
        <v>171</v>
      </c>
      <c r="D1260" s="19">
        <v>1.0</v>
      </c>
      <c r="E1260" s="19" t="s">
        <v>164</v>
      </c>
    </row>
    <row r="1261">
      <c r="A1261" s="19" t="s">
        <v>137</v>
      </c>
      <c r="B1261" s="19" t="s">
        <v>98</v>
      </c>
      <c r="C1261" s="19" t="s">
        <v>171</v>
      </c>
      <c r="D1261" s="19">
        <v>1.0</v>
      </c>
      <c r="E1261" s="19" t="s">
        <v>164</v>
      </c>
    </row>
    <row r="1262">
      <c r="A1262" s="19" t="s">
        <v>137</v>
      </c>
      <c r="B1262" s="19" t="s">
        <v>99</v>
      </c>
      <c r="C1262" s="19" t="s">
        <v>171</v>
      </c>
      <c r="D1262" s="19">
        <v>1.0</v>
      </c>
      <c r="E1262" s="19" t="s">
        <v>164</v>
      </c>
    </row>
    <row r="1263">
      <c r="A1263" s="19" t="s">
        <v>137</v>
      </c>
      <c r="B1263" s="19" t="s">
        <v>109</v>
      </c>
      <c r="C1263" s="19" t="s">
        <v>171</v>
      </c>
      <c r="D1263" s="19">
        <v>1.0</v>
      </c>
      <c r="E1263" s="19" t="s">
        <v>164</v>
      </c>
    </row>
    <row r="1264">
      <c r="A1264" s="19" t="s">
        <v>137</v>
      </c>
      <c r="B1264" s="19" t="s">
        <v>124</v>
      </c>
      <c r="C1264" s="19" t="s">
        <v>171</v>
      </c>
      <c r="D1264" s="19">
        <v>1.0</v>
      </c>
      <c r="E1264" s="19" t="s">
        <v>164</v>
      </c>
    </row>
    <row r="1265">
      <c r="A1265" s="19" t="s">
        <v>137</v>
      </c>
      <c r="B1265" s="19" t="s">
        <v>145</v>
      </c>
      <c r="C1265" s="19" t="s">
        <v>171</v>
      </c>
      <c r="D1265" s="19">
        <v>1.0</v>
      </c>
      <c r="E1265" s="19" t="s">
        <v>164</v>
      </c>
    </row>
    <row r="1266">
      <c r="A1266" s="19" t="s">
        <v>137</v>
      </c>
      <c r="B1266" s="19" t="s">
        <v>147</v>
      </c>
      <c r="C1266" s="19" t="s">
        <v>171</v>
      </c>
      <c r="D1266" s="19">
        <v>1.0</v>
      </c>
      <c r="E1266" s="19" t="s">
        <v>164</v>
      </c>
    </row>
    <row r="1267">
      <c r="A1267" s="19" t="s">
        <v>137</v>
      </c>
      <c r="B1267" s="19" t="s">
        <v>102</v>
      </c>
      <c r="C1267" s="19" t="s">
        <v>171</v>
      </c>
      <c r="D1267" s="19">
        <v>1.0</v>
      </c>
      <c r="E1267" s="19" t="s">
        <v>164</v>
      </c>
    </row>
    <row r="1268">
      <c r="A1268" s="19" t="s">
        <v>42</v>
      </c>
      <c r="B1268" s="19" t="s">
        <v>28</v>
      </c>
      <c r="C1268" s="19" t="s">
        <v>171</v>
      </c>
      <c r="D1268" s="19">
        <v>1.0</v>
      </c>
      <c r="E1268" s="19" t="s">
        <v>164</v>
      </c>
    </row>
    <row r="1269">
      <c r="A1269" s="19" t="s">
        <v>42</v>
      </c>
      <c r="B1269" s="19" t="s">
        <v>33</v>
      </c>
      <c r="C1269" s="19" t="s">
        <v>171</v>
      </c>
      <c r="D1269" s="19">
        <v>1.0</v>
      </c>
      <c r="E1269" s="19" t="s">
        <v>164</v>
      </c>
    </row>
    <row r="1270">
      <c r="A1270" s="19" t="s">
        <v>42</v>
      </c>
      <c r="B1270" s="19" t="s">
        <v>46</v>
      </c>
      <c r="C1270" s="19" t="s">
        <v>171</v>
      </c>
      <c r="D1270" s="19">
        <v>1.0</v>
      </c>
      <c r="E1270" s="19" t="s">
        <v>164</v>
      </c>
    </row>
    <row r="1271">
      <c r="A1271" s="19" t="s">
        <v>42</v>
      </c>
      <c r="B1271" s="19" t="s">
        <v>51</v>
      </c>
      <c r="C1271" s="19" t="s">
        <v>171</v>
      </c>
      <c r="D1271" s="19">
        <v>1.0</v>
      </c>
      <c r="E1271" s="19" t="s">
        <v>164</v>
      </c>
    </row>
    <row r="1272">
      <c r="A1272" s="19" t="s">
        <v>42</v>
      </c>
      <c r="B1272" s="19" t="s">
        <v>83</v>
      </c>
      <c r="C1272" s="19" t="s">
        <v>171</v>
      </c>
      <c r="D1272" s="19">
        <v>1.0</v>
      </c>
      <c r="E1272" s="19" t="s">
        <v>164</v>
      </c>
    </row>
    <row r="1273">
      <c r="A1273" s="19" t="s">
        <v>42</v>
      </c>
      <c r="B1273" s="19" t="s">
        <v>148</v>
      </c>
      <c r="C1273" s="19" t="s">
        <v>171</v>
      </c>
      <c r="D1273" s="19">
        <v>1.0</v>
      </c>
      <c r="E1273" s="19" t="s">
        <v>164</v>
      </c>
    </row>
    <row r="1274">
      <c r="A1274" s="19" t="s">
        <v>42</v>
      </c>
      <c r="B1274" s="19" t="s">
        <v>149</v>
      </c>
      <c r="C1274" s="19" t="s">
        <v>171</v>
      </c>
      <c r="D1274" s="19">
        <v>1.0</v>
      </c>
      <c r="E1274" s="19" t="s">
        <v>164</v>
      </c>
    </row>
    <row r="1275">
      <c r="A1275" s="19" t="s">
        <v>42</v>
      </c>
      <c r="B1275" s="19" t="s">
        <v>15</v>
      </c>
      <c r="C1275" s="19" t="s">
        <v>171</v>
      </c>
      <c r="D1275" s="19">
        <v>1.0</v>
      </c>
      <c r="E1275" s="19" t="s">
        <v>164</v>
      </c>
    </row>
    <row r="1276">
      <c r="A1276" s="19" t="s">
        <v>42</v>
      </c>
      <c r="B1276" s="19" t="s">
        <v>48</v>
      </c>
      <c r="C1276" s="19" t="s">
        <v>171</v>
      </c>
      <c r="D1276" s="19">
        <v>1.0</v>
      </c>
      <c r="E1276" s="19" t="s">
        <v>164</v>
      </c>
    </row>
    <row r="1277">
      <c r="A1277" s="19" t="s">
        <v>42</v>
      </c>
      <c r="B1277" s="19" t="s">
        <v>61</v>
      </c>
      <c r="C1277" s="19" t="s">
        <v>171</v>
      </c>
      <c r="D1277" s="19">
        <v>1.0</v>
      </c>
      <c r="E1277" s="19" t="s">
        <v>164</v>
      </c>
    </row>
    <row r="1278">
      <c r="A1278" s="19" t="s">
        <v>42</v>
      </c>
      <c r="B1278" s="19" t="s">
        <v>63</v>
      </c>
      <c r="C1278" s="19" t="s">
        <v>171</v>
      </c>
      <c r="D1278" s="19">
        <v>1.0</v>
      </c>
      <c r="E1278" s="19" t="s">
        <v>164</v>
      </c>
    </row>
    <row r="1279">
      <c r="A1279" s="19" t="s">
        <v>42</v>
      </c>
      <c r="B1279" s="19" t="s">
        <v>93</v>
      </c>
      <c r="C1279" s="19" t="s">
        <v>171</v>
      </c>
      <c r="D1279" s="19">
        <v>1.0</v>
      </c>
      <c r="E1279" s="19" t="s">
        <v>164</v>
      </c>
    </row>
    <row r="1280">
      <c r="A1280" s="19" t="s">
        <v>42</v>
      </c>
      <c r="B1280" s="19" t="s">
        <v>96</v>
      </c>
      <c r="C1280" s="19" t="s">
        <v>171</v>
      </c>
      <c r="D1280" s="19">
        <v>1.0</v>
      </c>
      <c r="E1280" s="19" t="s">
        <v>164</v>
      </c>
    </row>
    <row r="1281">
      <c r="A1281" s="19" t="s">
        <v>42</v>
      </c>
      <c r="B1281" s="19" t="s">
        <v>112</v>
      </c>
      <c r="C1281" s="19" t="s">
        <v>171</v>
      </c>
      <c r="D1281" s="19">
        <v>1.0</v>
      </c>
      <c r="E1281" s="19" t="s">
        <v>164</v>
      </c>
    </row>
    <row r="1282">
      <c r="A1282" s="19" t="s">
        <v>42</v>
      </c>
      <c r="B1282" s="19" t="s">
        <v>114</v>
      </c>
      <c r="C1282" s="19" t="s">
        <v>171</v>
      </c>
      <c r="D1282" s="19">
        <v>1.0</v>
      </c>
      <c r="E1282" s="19" t="s">
        <v>164</v>
      </c>
    </row>
    <row r="1283">
      <c r="A1283" s="19" t="s">
        <v>42</v>
      </c>
      <c r="B1283" s="19" t="s">
        <v>142</v>
      </c>
      <c r="C1283" s="19" t="s">
        <v>171</v>
      </c>
      <c r="D1283" s="19">
        <v>1.0</v>
      </c>
      <c r="E1283" s="19" t="s">
        <v>164</v>
      </c>
    </row>
    <row r="1284">
      <c r="A1284" s="19" t="s">
        <v>42</v>
      </c>
      <c r="B1284" s="19" t="s">
        <v>64</v>
      </c>
      <c r="C1284" s="19" t="s">
        <v>171</v>
      </c>
      <c r="D1284" s="19">
        <v>1.0</v>
      </c>
      <c r="E1284" s="19" t="s">
        <v>164</v>
      </c>
    </row>
    <row r="1285">
      <c r="A1285" s="19" t="s">
        <v>42</v>
      </c>
      <c r="B1285" s="19" t="s">
        <v>80</v>
      </c>
      <c r="C1285" s="19" t="s">
        <v>171</v>
      </c>
      <c r="D1285" s="19">
        <v>1.0</v>
      </c>
      <c r="E1285" s="19" t="s">
        <v>164</v>
      </c>
    </row>
    <row r="1286">
      <c r="A1286" s="19" t="s">
        <v>42</v>
      </c>
      <c r="B1286" s="19" t="s">
        <v>67</v>
      </c>
      <c r="C1286" s="19" t="s">
        <v>171</v>
      </c>
      <c r="D1286" s="19">
        <v>1.0</v>
      </c>
      <c r="E1286" s="19" t="s">
        <v>164</v>
      </c>
    </row>
    <row r="1287">
      <c r="A1287" s="19" t="s">
        <v>42</v>
      </c>
      <c r="B1287" s="19" t="s">
        <v>92</v>
      </c>
      <c r="C1287" s="19" t="s">
        <v>171</v>
      </c>
      <c r="D1287" s="19">
        <v>1.0</v>
      </c>
      <c r="E1287" s="19" t="s">
        <v>164</v>
      </c>
    </row>
    <row r="1288">
      <c r="A1288" s="19" t="s">
        <v>42</v>
      </c>
      <c r="B1288" s="19" t="s">
        <v>76</v>
      </c>
      <c r="C1288" s="19" t="s">
        <v>171</v>
      </c>
      <c r="D1288" s="19">
        <v>1.0</v>
      </c>
      <c r="E1288" s="19" t="s">
        <v>164</v>
      </c>
    </row>
    <row r="1289">
      <c r="A1289" s="19" t="s">
        <v>42</v>
      </c>
      <c r="B1289" s="19" t="s">
        <v>128</v>
      </c>
      <c r="C1289" s="19" t="s">
        <v>171</v>
      </c>
      <c r="D1289" s="19">
        <v>1.0</v>
      </c>
      <c r="E1289" s="19" t="s">
        <v>164</v>
      </c>
    </row>
    <row r="1290">
      <c r="A1290" s="19" t="s">
        <v>42</v>
      </c>
      <c r="B1290" s="19" t="s">
        <v>21</v>
      </c>
      <c r="C1290" s="19" t="s">
        <v>171</v>
      </c>
      <c r="D1290" s="19">
        <v>1.0</v>
      </c>
      <c r="E1290" s="19" t="s">
        <v>164</v>
      </c>
    </row>
    <row r="1291">
      <c r="A1291" s="19" t="s">
        <v>42</v>
      </c>
      <c r="B1291" s="19" t="s">
        <v>144</v>
      </c>
      <c r="C1291" s="19" t="s">
        <v>171</v>
      </c>
      <c r="D1291" s="19">
        <v>1.0</v>
      </c>
      <c r="E1291" s="19" t="s">
        <v>164</v>
      </c>
    </row>
    <row r="1292">
      <c r="A1292" s="19" t="s">
        <v>42</v>
      </c>
      <c r="B1292" s="19" t="s">
        <v>37</v>
      </c>
      <c r="C1292" s="19" t="s">
        <v>171</v>
      </c>
      <c r="D1292" s="19">
        <v>1.0</v>
      </c>
      <c r="E1292" s="19" t="s">
        <v>164</v>
      </c>
    </row>
    <row r="1293">
      <c r="A1293" s="19" t="s">
        <v>42</v>
      </c>
      <c r="B1293" s="19" t="s">
        <v>82</v>
      </c>
      <c r="C1293" s="19" t="s">
        <v>171</v>
      </c>
      <c r="D1293" s="19">
        <v>1.0</v>
      </c>
      <c r="E1293" s="19" t="s">
        <v>164</v>
      </c>
    </row>
    <row r="1294">
      <c r="A1294" s="19" t="s">
        <v>42</v>
      </c>
      <c r="B1294" s="19" t="s">
        <v>73</v>
      </c>
      <c r="C1294" s="19" t="s">
        <v>171</v>
      </c>
      <c r="D1294" s="19">
        <v>1.0</v>
      </c>
      <c r="E1294" s="19" t="s">
        <v>164</v>
      </c>
    </row>
    <row r="1295">
      <c r="A1295" s="19" t="s">
        <v>42</v>
      </c>
      <c r="B1295" s="19" t="s">
        <v>50</v>
      </c>
      <c r="C1295" s="19" t="s">
        <v>171</v>
      </c>
      <c r="D1295" s="19">
        <v>1.0</v>
      </c>
      <c r="E1295" s="19" t="s">
        <v>164</v>
      </c>
    </row>
    <row r="1296">
      <c r="A1296" s="19" t="s">
        <v>42</v>
      </c>
      <c r="B1296" s="19" t="s">
        <v>72</v>
      </c>
      <c r="C1296" s="19" t="s">
        <v>171</v>
      </c>
      <c r="D1296" s="19">
        <v>1.0</v>
      </c>
      <c r="E1296" s="19" t="s">
        <v>164</v>
      </c>
    </row>
    <row r="1297">
      <c r="A1297" s="19" t="s">
        <v>42</v>
      </c>
      <c r="B1297" s="19" t="s">
        <v>75</v>
      </c>
      <c r="C1297" s="19" t="s">
        <v>171</v>
      </c>
      <c r="D1297" s="19">
        <v>1.0</v>
      </c>
      <c r="E1297" s="19" t="s">
        <v>164</v>
      </c>
    </row>
    <row r="1298">
      <c r="A1298" s="19" t="s">
        <v>42</v>
      </c>
      <c r="B1298" s="19" t="s">
        <v>104</v>
      </c>
      <c r="C1298" s="19" t="s">
        <v>171</v>
      </c>
      <c r="D1298" s="19">
        <v>1.0</v>
      </c>
      <c r="E1298" s="19" t="s">
        <v>164</v>
      </c>
    </row>
    <row r="1299">
      <c r="A1299" s="19" t="s">
        <v>42</v>
      </c>
      <c r="B1299" s="19" t="s">
        <v>55</v>
      </c>
      <c r="C1299" s="19" t="s">
        <v>171</v>
      </c>
      <c r="D1299" s="19">
        <v>1.0</v>
      </c>
      <c r="E1299" s="19" t="s">
        <v>164</v>
      </c>
    </row>
    <row r="1300">
      <c r="A1300" s="19" t="s">
        <v>42</v>
      </c>
      <c r="B1300" s="19" t="s">
        <v>125</v>
      </c>
      <c r="C1300" s="19" t="s">
        <v>171</v>
      </c>
      <c r="D1300" s="19">
        <v>1.0</v>
      </c>
      <c r="E1300" s="19" t="s">
        <v>164</v>
      </c>
    </row>
    <row r="1301">
      <c r="A1301" s="19" t="s">
        <v>42</v>
      </c>
      <c r="B1301" s="19" t="s">
        <v>81</v>
      </c>
      <c r="C1301" s="19" t="s">
        <v>171</v>
      </c>
      <c r="D1301" s="19">
        <v>1.0</v>
      </c>
      <c r="E1301" s="19" t="s">
        <v>164</v>
      </c>
    </row>
    <row r="1302">
      <c r="A1302" s="19" t="s">
        <v>42</v>
      </c>
      <c r="B1302" s="19" t="s">
        <v>106</v>
      </c>
      <c r="C1302" s="19" t="s">
        <v>171</v>
      </c>
      <c r="D1302" s="19">
        <v>1.0</v>
      </c>
      <c r="E1302" s="19" t="s">
        <v>164</v>
      </c>
    </row>
    <row r="1303">
      <c r="A1303" s="19" t="s">
        <v>42</v>
      </c>
      <c r="B1303" s="19" t="s">
        <v>86</v>
      </c>
      <c r="C1303" s="19" t="s">
        <v>171</v>
      </c>
      <c r="D1303" s="19">
        <v>1.0</v>
      </c>
      <c r="E1303" s="19" t="s">
        <v>164</v>
      </c>
    </row>
    <row r="1304">
      <c r="A1304" s="19" t="s">
        <v>42</v>
      </c>
      <c r="B1304" s="19" t="s">
        <v>90</v>
      </c>
      <c r="C1304" s="19" t="s">
        <v>171</v>
      </c>
      <c r="D1304" s="19">
        <v>1.0</v>
      </c>
      <c r="E1304" s="19" t="s">
        <v>164</v>
      </c>
    </row>
    <row r="1305">
      <c r="A1305" s="19" t="s">
        <v>42</v>
      </c>
      <c r="B1305" s="19" t="s">
        <v>135</v>
      </c>
      <c r="C1305" s="19" t="s">
        <v>171</v>
      </c>
      <c r="D1305" s="19">
        <v>1.0</v>
      </c>
      <c r="E1305" s="19" t="s">
        <v>164</v>
      </c>
    </row>
    <row r="1306">
      <c r="A1306" s="19" t="s">
        <v>42</v>
      </c>
      <c r="B1306" s="19" t="s">
        <v>113</v>
      </c>
      <c r="C1306" s="19" t="s">
        <v>171</v>
      </c>
      <c r="D1306" s="19">
        <v>1.0</v>
      </c>
      <c r="E1306" s="19" t="s">
        <v>164</v>
      </c>
    </row>
    <row r="1307">
      <c r="A1307" s="19" t="s">
        <v>42</v>
      </c>
      <c r="B1307" s="19" t="s">
        <v>69</v>
      </c>
      <c r="C1307" s="19" t="s">
        <v>171</v>
      </c>
      <c r="D1307" s="19">
        <v>1.0</v>
      </c>
      <c r="E1307" s="19" t="s">
        <v>164</v>
      </c>
    </row>
    <row r="1308">
      <c r="A1308" s="19" t="s">
        <v>42</v>
      </c>
      <c r="B1308" s="19" t="s">
        <v>143</v>
      </c>
      <c r="C1308" s="19" t="s">
        <v>171</v>
      </c>
      <c r="D1308" s="19">
        <v>1.0</v>
      </c>
      <c r="E1308" s="19" t="s">
        <v>164</v>
      </c>
    </row>
    <row r="1309">
      <c r="A1309" s="19" t="s">
        <v>42</v>
      </c>
      <c r="B1309" s="19" t="s">
        <v>111</v>
      </c>
      <c r="C1309" s="19" t="s">
        <v>171</v>
      </c>
      <c r="D1309" s="19">
        <v>1.0</v>
      </c>
      <c r="E1309" s="19" t="s">
        <v>164</v>
      </c>
    </row>
    <row r="1310">
      <c r="A1310" s="19" t="s">
        <v>42</v>
      </c>
      <c r="B1310" s="19" t="s">
        <v>130</v>
      </c>
      <c r="C1310" s="19" t="s">
        <v>171</v>
      </c>
      <c r="D1310" s="19">
        <v>1.0</v>
      </c>
      <c r="E1310" s="19" t="s">
        <v>164</v>
      </c>
    </row>
    <row r="1311">
      <c r="A1311" s="19" t="s">
        <v>42</v>
      </c>
      <c r="B1311" s="19" t="s">
        <v>47</v>
      </c>
      <c r="C1311" s="19" t="s">
        <v>171</v>
      </c>
      <c r="D1311" s="19">
        <v>1.0</v>
      </c>
      <c r="E1311" s="19" t="s">
        <v>164</v>
      </c>
    </row>
    <row r="1312">
      <c r="A1312" s="19" t="s">
        <v>42</v>
      </c>
      <c r="B1312" s="19" t="s">
        <v>17</v>
      </c>
      <c r="C1312" s="19" t="s">
        <v>171</v>
      </c>
      <c r="D1312" s="19">
        <v>1.0</v>
      </c>
      <c r="E1312" s="19" t="s">
        <v>164</v>
      </c>
    </row>
    <row r="1313">
      <c r="A1313" s="19" t="s">
        <v>42</v>
      </c>
      <c r="B1313" s="19" t="s">
        <v>22</v>
      </c>
      <c r="C1313" s="19" t="s">
        <v>171</v>
      </c>
      <c r="D1313" s="19">
        <v>1.0</v>
      </c>
      <c r="E1313" s="19" t="s">
        <v>164</v>
      </c>
    </row>
    <row r="1314">
      <c r="A1314" s="19" t="s">
        <v>42</v>
      </c>
      <c r="B1314" s="19" t="s">
        <v>62</v>
      </c>
      <c r="C1314" s="19" t="s">
        <v>171</v>
      </c>
      <c r="D1314" s="19">
        <v>1.0</v>
      </c>
      <c r="E1314" s="19" t="s">
        <v>164</v>
      </c>
    </row>
    <row r="1315">
      <c r="A1315" s="19" t="s">
        <v>42</v>
      </c>
      <c r="B1315" s="19" t="s">
        <v>66</v>
      </c>
      <c r="C1315" s="19" t="s">
        <v>171</v>
      </c>
      <c r="D1315" s="19">
        <v>1.0</v>
      </c>
      <c r="E1315" s="19" t="s">
        <v>164</v>
      </c>
    </row>
    <row r="1316">
      <c r="A1316" s="19" t="s">
        <v>42</v>
      </c>
      <c r="B1316" s="19" t="s">
        <v>78</v>
      </c>
      <c r="C1316" s="19" t="s">
        <v>171</v>
      </c>
      <c r="D1316" s="19">
        <v>1.0</v>
      </c>
      <c r="E1316" s="19" t="s">
        <v>164</v>
      </c>
    </row>
    <row r="1317">
      <c r="A1317" s="19" t="s">
        <v>42</v>
      </c>
      <c r="B1317" s="19" t="s">
        <v>91</v>
      </c>
      <c r="C1317" s="19" t="s">
        <v>171</v>
      </c>
      <c r="D1317" s="19">
        <v>1.0</v>
      </c>
      <c r="E1317" s="19" t="s">
        <v>164</v>
      </c>
    </row>
    <row r="1318">
      <c r="A1318" s="19" t="s">
        <v>42</v>
      </c>
      <c r="B1318" s="19" t="s">
        <v>110</v>
      </c>
      <c r="C1318" s="19" t="s">
        <v>171</v>
      </c>
      <c r="D1318" s="19">
        <v>1.0</v>
      </c>
      <c r="E1318" s="19" t="s">
        <v>164</v>
      </c>
    </row>
    <row r="1319">
      <c r="A1319" s="19" t="s">
        <v>42</v>
      </c>
      <c r="B1319" s="19" t="s">
        <v>87</v>
      </c>
      <c r="C1319" s="19" t="s">
        <v>171</v>
      </c>
      <c r="D1319" s="19">
        <v>1.0</v>
      </c>
      <c r="E1319" s="19" t="s">
        <v>164</v>
      </c>
    </row>
    <row r="1320">
      <c r="A1320" s="19" t="s">
        <v>42</v>
      </c>
      <c r="B1320" s="19" t="s">
        <v>41</v>
      </c>
      <c r="C1320" s="19" t="s">
        <v>171</v>
      </c>
      <c r="D1320" s="19">
        <v>1.0</v>
      </c>
      <c r="E1320" s="19" t="s">
        <v>164</v>
      </c>
    </row>
    <row r="1321">
      <c r="A1321" s="19" t="s">
        <v>42</v>
      </c>
      <c r="B1321" s="19" t="s">
        <v>97</v>
      </c>
      <c r="C1321" s="19" t="s">
        <v>171</v>
      </c>
      <c r="D1321" s="19">
        <v>1.0</v>
      </c>
      <c r="E1321" s="19" t="s">
        <v>164</v>
      </c>
    </row>
    <row r="1322">
      <c r="A1322" s="19" t="s">
        <v>42</v>
      </c>
      <c r="B1322" s="19" t="s">
        <v>77</v>
      </c>
      <c r="C1322" s="19" t="s">
        <v>171</v>
      </c>
      <c r="D1322" s="19">
        <v>1.0</v>
      </c>
      <c r="E1322" s="19" t="s">
        <v>164</v>
      </c>
    </row>
    <row r="1323">
      <c r="A1323" s="19" t="s">
        <v>42</v>
      </c>
      <c r="B1323" s="19" t="s">
        <v>120</v>
      </c>
      <c r="C1323" s="19" t="s">
        <v>171</v>
      </c>
      <c r="D1323" s="19">
        <v>1.0</v>
      </c>
      <c r="E1323" s="19" t="s">
        <v>164</v>
      </c>
    </row>
    <row r="1324">
      <c r="A1324" s="19" t="s">
        <v>42</v>
      </c>
      <c r="B1324" s="19" t="s">
        <v>116</v>
      </c>
      <c r="C1324" s="19" t="s">
        <v>171</v>
      </c>
      <c r="D1324" s="19">
        <v>1.0</v>
      </c>
      <c r="E1324" s="19" t="s">
        <v>164</v>
      </c>
    </row>
    <row r="1325">
      <c r="A1325" s="19" t="s">
        <v>42</v>
      </c>
      <c r="B1325" s="19" t="s">
        <v>31</v>
      </c>
      <c r="C1325" s="19" t="s">
        <v>171</v>
      </c>
      <c r="D1325" s="19">
        <v>1.0</v>
      </c>
      <c r="E1325" s="19" t="s">
        <v>164</v>
      </c>
    </row>
    <row r="1326">
      <c r="A1326" s="19" t="s">
        <v>42</v>
      </c>
      <c r="B1326" s="19" t="s">
        <v>45</v>
      </c>
      <c r="C1326" s="19" t="s">
        <v>171</v>
      </c>
      <c r="D1326" s="19">
        <v>1.0</v>
      </c>
      <c r="E1326" s="19" t="s">
        <v>164</v>
      </c>
    </row>
    <row r="1327">
      <c r="A1327" s="19" t="s">
        <v>42</v>
      </c>
      <c r="B1327" s="19" t="s">
        <v>94</v>
      </c>
      <c r="C1327" s="19" t="s">
        <v>171</v>
      </c>
      <c r="D1327" s="19">
        <v>1.0</v>
      </c>
      <c r="E1327" s="19" t="s">
        <v>164</v>
      </c>
    </row>
    <row r="1328">
      <c r="A1328" s="19" t="s">
        <v>42</v>
      </c>
      <c r="B1328" s="19" t="s">
        <v>27</v>
      </c>
      <c r="C1328" s="19" t="s">
        <v>171</v>
      </c>
      <c r="D1328" s="19">
        <v>1.0</v>
      </c>
      <c r="E1328" s="19" t="s">
        <v>164</v>
      </c>
    </row>
    <row r="1329">
      <c r="A1329" s="19" t="s">
        <v>42</v>
      </c>
      <c r="B1329" s="19" t="s">
        <v>105</v>
      </c>
      <c r="C1329" s="19" t="s">
        <v>171</v>
      </c>
      <c r="D1329" s="19">
        <v>1.0</v>
      </c>
      <c r="E1329" s="19" t="s">
        <v>164</v>
      </c>
    </row>
    <row r="1330">
      <c r="A1330" s="19" t="s">
        <v>42</v>
      </c>
      <c r="B1330" s="19" t="s">
        <v>52</v>
      </c>
      <c r="C1330" s="19" t="s">
        <v>171</v>
      </c>
      <c r="D1330" s="19">
        <v>1.0</v>
      </c>
      <c r="E1330" s="19" t="s">
        <v>164</v>
      </c>
    </row>
    <row r="1331">
      <c r="A1331" s="19" t="s">
        <v>42</v>
      </c>
      <c r="B1331" s="19" t="s">
        <v>58</v>
      </c>
      <c r="C1331" s="19" t="s">
        <v>171</v>
      </c>
      <c r="D1331" s="19">
        <v>1.0</v>
      </c>
      <c r="E1331" s="19" t="s">
        <v>164</v>
      </c>
    </row>
    <row r="1332">
      <c r="A1332" s="19" t="s">
        <v>42</v>
      </c>
      <c r="B1332" s="19" t="s">
        <v>65</v>
      </c>
      <c r="C1332" s="19" t="s">
        <v>171</v>
      </c>
      <c r="D1332" s="19">
        <v>1.0</v>
      </c>
      <c r="E1332" s="19" t="s">
        <v>164</v>
      </c>
    </row>
    <row r="1333">
      <c r="A1333" s="19" t="s">
        <v>42</v>
      </c>
      <c r="B1333" s="19" t="s">
        <v>59</v>
      </c>
      <c r="C1333" s="19" t="s">
        <v>171</v>
      </c>
      <c r="D1333" s="19">
        <v>1.0</v>
      </c>
      <c r="E1333" s="19" t="s">
        <v>164</v>
      </c>
    </row>
    <row r="1334">
      <c r="A1334" s="19" t="s">
        <v>42</v>
      </c>
      <c r="B1334" s="19" t="s">
        <v>71</v>
      </c>
      <c r="C1334" s="19" t="s">
        <v>171</v>
      </c>
      <c r="D1334" s="19">
        <v>1.0</v>
      </c>
      <c r="E1334" s="19" t="s">
        <v>164</v>
      </c>
    </row>
    <row r="1335">
      <c r="A1335" s="19" t="s">
        <v>42</v>
      </c>
      <c r="B1335" s="19" t="s">
        <v>119</v>
      </c>
      <c r="C1335" s="19" t="s">
        <v>171</v>
      </c>
      <c r="D1335" s="19">
        <v>1.0</v>
      </c>
      <c r="E1335" s="19" t="s">
        <v>164</v>
      </c>
    </row>
    <row r="1336">
      <c r="A1336" s="19" t="s">
        <v>42</v>
      </c>
      <c r="B1336" s="19" t="s">
        <v>122</v>
      </c>
      <c r="C1336" s="19" t="s">
        <v>171</v>
      </c>
      <c r="D1336" s="19">
        <v>1.0</v>
      </c>
      <c r="E1336" s="19" t="s">
        <v>164</v>
      </c>
    </row>
    <row r="1337">
      <c r="A1337" s="19" t="s">
        <v>42</v>
      </c>
      <c r="B1337" s="19" t="s">
        <v>36</v>
      </c>
      <c r="C1337" s="19" t="s">
        <v>171</v>
      </c>
      <c r="D1337" s="19">
        <v>1.0</v>
      </c>
      <c r="E1337" s="19" t="s">
        <v>164</v>
      </c>
    </row>
    <row r="1338">
      <c r="A1338" s="19" t="s">
        <v>42</v>
      </c>
      <c r="B1338" s="19" t="s">
        <v>40</v>
      </c>
      <c r="C1338" s="19" t="s">
        <v>171</v>
      </c>
      <c r="D1338" s="19">
        <v>1.0</v>
      </c>
      <c r="E1338" s="19" t="s">
        <v>164</v>
      </c>
    </row>
    <row r="1339">
      <c r="A1339" s="19" t="s">
        <v>42</v>
      </c>
      <c r="B1339" s="19" t="s">
        <v>84</v>
      </c>
      <c r="C1339" s="19" t="s">
        <v>171</v>
      </c>
      <c r="D1339" s="19">
        <v>1.0</v>
      </c>
      <c r="E1339" s="19" t="s">
        <v>164</v>
      </c>
    </row>
    <row r="1340">
      <c r="A1340" s="19" t="s">
        <v>42</v>
      </c>
      <c r="B1340" s="19" t="s">
        <v>98</v>
      </c>
      <c r="C1340" s="19" t="s">
        <v>171</v>
      </c>
      <c r="D1340" s="19">
        <v>1.0</v>
      </c>
      <c r="E1340" s="19" t="s">
        <v>164</v>
      </c>
    </row>
    <row r="1341">
      <c r="A1341" s="19" t="s">
        <v>42</v>
      </c>
      <c r="B1341" s="19" t="s">
        <v>99</v>
      </c>
      <c r="C1341" s="19" t="s">
        <v>171</v>
      </c>
      <c r="D1341" s="19">
        <v>1.0</v>
      </c>
      <c r="E1341" s="19" t="s">
        <v>164</v>
      </c>
    </row>
    <row r="1342">
      <c r="A1342" s="19" t="s">
        <v>42</v>
      </c>
      <c r="B1342" s="19" t="s">
        <v>109</v>
      </c>
      <c r="C1342" s="19" t="s">
        <v>171</v>
      </c>
      <c r="D1342" s="19">
        <v>1.0</v>
      </c>
      <c r="E1342" s="19" t="s">
        <v>164</v>
      </c>
    </row>
    <row r="1343">
      <c r="A1343" s="19" t="s">
        <v>42</v>
      </c>
      <c r="B1343" s="19" t="s">
        <v>124</v>
      </c>
      <c r="C1343" s="19" t="s">
        <v>171</v>
      </c>
      <c r="D1343" s="19">
        <v>1.0</v>
      </c>
      <c r="E1343" s="19" t="s">
        <v>164</v>
      </c>
    </row>
    <row r="1344">
      <c r="A1344" s="19" t="s">
        <v>42</v>
      </c>
      <c r="B1344" s="19" t="s">
        <v>145</v>
      </c>
      <c r="C1344" s="19" t="s">
        <v>171</v>
      </c>
      <c r="D1344" s="19">
        <v>1.0</v>
      </c>
      <c r="E1344" s="19" t="s">
        <v>164</v>
      </c>
    </row>
    <row r="1345">
      <c r="A1345" s="19" t="s">
        <v>42</v>
      </c>
      <c r="B1345" s="19" t="s">
        <v>147</v>
      </c>
      <c r="C1345" s="19" t="s">
        <v>171</v>
      </c>
      <c r="D1345" s="19">
        <v>1.0</v>
      </c>
      <c r="E1345" s="19" t="s">
        <v>164</v>
      </c>
    </row>
    <row r="1346">
      <c r="A1346" s="19" t="s">
        <v>42</v>
      </c>
      <c r="B1346" s="19" t="s">
        <v>102</v>
      </c>
      <c r="C1346" s="19" t="s">
        <v>171</v>
      </c>
      <c r="D1346" s="19">
        <v>1.0</v>
      </c>
      <c r="E1346" s="19" t="s">
        <v>164</v>
      </c>
    </row>
    <row r="1347">
      <c r="A1347" s="19" t="s">
        <v>28</v>
      </c>
      <c r="B1347" s="19" t="s">
        <v>33</v>
      </c>
      <c r="C1347" s="19" t="s">
        <v>171</v>
      </c>
      <c r="D1347" s="19">
        <v>1.0</v>
      </c>
      <c r="E1347" s="19" t="s">
        <v>164</v>
      </c>
    </row>
    <row r="1348">
      <c r="A1348" s="19" t="s">
        <v>28</v>
      </c>
      <c r="B1348" s="19" t="s">
        <v>46</v>
      </c>
      <c r="C1348" s="19" t="s">
        <v>171</v>
      </c>
      <c r="D1348" s="19">
        <v>1.0</v>
      </c>
      <c r="E1348" s="19" t="s">
        <v>164</v>
      </c>
    </row>
    <row r="1349">
      <c r="A1349" s="19" t="s">
        <v>28</v>
      </c>
      <c r="B1349" s="19" t="s">
        <v>51</v>
      </c>
      <c r="C1349" s="19" t="s">
        <v>171</v>
      </c>
      <c r="D1349" s="19">
        <v>1.0</v>
      </c>
      <c r="E1349" s="19" t="s">
        <v>164</v>
      </c>
    </row>
    <row r="1350">
      <c r="A1350" s="19" t="s">
        <v>28</v>
      </c>
      <c r="B1350" s="19" t="s">
        <v>83</v>
      </c>
      <c r="C1350" s="19" t="s">
        <v>171</v>
      </c>
      <c r="D1350" s="19">
        <v>1.0</v>
      </c>
      <c r="E1350" s="19" t="s">
        <v>164</v>
      </c>
    </row>
    <row r="1351">
      <c r="A1351" s="19" t="s">
        <v>28</v>
      </c>
      <c r="B1351" s="19" t="s">
        <v>148</v>
      </c>
      <c r="C1351" s="19" t="s">
        <v>171</v>
      </c>
      <c r="D1351" s="19">
        <v>1.0</v>
      </c>
      <c r="E1351" s="19" t="s">
        <v>164</v>
      </c>
    </row>
    <row r="1352">
      <c r="A1352" s="19" t="s">
        <v>28</v>
      </c>
      <c r="B1352" s="19" t="s">
        <v>149</v>
      </c>
      <c r="C1352" s="19" t="s">
        <v>171</v>
      </c>
      <c r="D1352" s="19">
        <v>1.0</v>
      </c>
      <c r="E1352" s="19" t="s">
        <v>164</v>
      </c>
    </row>
    <row r="1353">
      <c r="A1353" s="19" t="s">
        <v>28</v>
      </c>
      <c r="B1353" s="19" t="s">
        <v>15</v>
      </c>
      <c r="C1353" s="19" t="s">
        <v>171</v>
      </c>
      <c r="D1353" s="19">
        <v>1.0</v>
      </c>
      <c r="E1353" s="19" t="s">
        <v>164</v>
      </c>
    </row>
    <row r="1354">
      <c r="A1354" s="19" t="s">
        <v>28</v>
      </c>
      <c r="B1354" s="19" t="s">
        <v>48</v>
      </c>
      <c r="C1354" s="19" t="s">
        <v>171</v>
      </c>
      <c r="D1354" s="19">
        <v>1.0</v>
      </c>
      <c r="E1354" s="19" t="s">
        <v>164</v>
      </c>
    </row>
    <row r="1355">
      <c r="A1355" s="19" t="s">
        <v>28</v>
      </c>
      <c r="B1355" s="19" t="s">
        <v>61</v>
      </c>
      <c r="C1355" s="19" t="s">
        <v>171</v>
      </c>
      <c r="D1355" s="19">
        <v>1.0</v>
      </c>
      <c r="E1355" s="19" t="s">
        <v>164</v>
      </c>
    </row>
    <row r="1356">
      <c r="A1356" s="19" t="s">
        <v>28</v>
      </c>
      <c r="B1356" s="19" t="s">
        <v>63</v>
      </c>
      <c r="C1356" s="19" t="s">
        <v>171</v>
      </c>
      <c r="D1356" s="19">
        <v>1.0</v>
      </c>
      <c r="E1356" s="19" t="s">
        <v>164</v>
      </c>
    </row>
    <row r="1357">
      <c r="A1357" s="19" t="s">
        <v>28</v>
      </c>
      <c r="B1357" s="19" t="s">
        <v>93</v>
      </c>
      <c r="C1357" s="19" t="s">
        <v>171</v>
      </c>
      <c r="D1357" s="19">
        <v>1.0</v>
      </c>
      <c r="E1357" s="19" t="s">
        <v>164</v>
      </c>
    </row>
    <row r="1358">
      <c r="A1358" s="19" t="s">
        <v>28</v>
      </c>
      <c r="B1358" s="19" t="s">
        <v>96</v>
      </c>
      <c r="C1358" s="19" t="s">
        <v>171</v>
      </c>
      <c r="D1358" s="19">
        <v>1.0</v>
      </c>
      <c r="E1358" s="19" t="s">
        <v>164</v>
      </c>
    </row>
    <row r="1359">
      <c r="A1359" s="19" t="s">
        <v>28</v>
      </c>
      <c r="B1359" s="19" t="s">
        <v>112</v>
      </c>
      <c r="C1359" s="19" t="s">
        <v>171</v>
      </c>
      <c r="D1359" s="19">
        <v>1.0</v>
      </c>
      <c r="E1359" s="19" t="s">
        <v>164</v>
      </c>
    </row>
    <row r="1360">
      <c r="A1360" s="19" t="s">
        <v>28</v>
      </c>
      <c r="B1360" s="19" t="s">
        <v>114</v>
      </c>
      <c r="C1360" s="19" t="s">
        <v>171</v>
      </c>
      <c r="D1360" s="19">
        <v>1.0</v>
      </c>
      <c r="E1360" s="19" t="s">
        <v>164</v>
      </c>
    </row>
    <row r="1361">
      <c r="A1361" s="19" t="s">
        <v>28</v>
      </c>
      <c r="B1361" s="19" t="s">
        <v>142</v>
      </c>
      <c r="C1361" s="19" t="s">
        <v>171</v>
      </c>
      <c r="D1361" s="19">
        <v>1.0</v>
      </c>
      <c r="E1361" s="19" t="s">
        <v>164</v>
      </c>
    </row>
    <row r="1362">
      <c r="A1362" s="19" t="s">
        <v>28</v>
      </c>
      <c r="B1362" s="19" t="s">
        <v>64</v>
      </c>
      <c r="C1362" s="19" t="s">
        <v>171</v>
      </c>
      <c r="D1362" s="19">
        <v>1.0</v>
      </c>
      <c r="E1362" s="19" t="s">
        <v>164</v>
      </c>
    </row>
    <row r="1363">
      <c r="A1363" s="19" t="s">
        <v>28</v>
      </c>
      <c r="B1363" s="19" t="s">
        <v>80</v>
      </c>
      <c r="C1363" s="19" t="s">
        <v>171</v>
      </c>
      <c r="D1363" s="19">
        <v>1.0</v>
      </c>
      <c r="E1363" s="19" t="s">
        <v>164</v>
      </c>
    </row>
    <row r="1364">
      <c r="A1364" s="19" t="s">
        <v>28</v>
      </c>
      <c r="B1364" s="19" t="s">
        <v>67</v>
      </c>
      <c r="C1364" s="19" t="s">
        <v>171</v>
      </c>
      <c r="D1364" s="19">
        <v>1.0</v>
      </c>
      <c r="E1364" s="19" t="s">
        <v>164</v>
      </c>
    </row>
    <row r="1365">
      <c r="A1365" s="19" t="s">
        <v>28</v>
      </c>
      <c r="B1365" s="19" t="s">
        <v>92</v>
      </c>
      <c r="C1365" s="19" t="s">
        <v>171</v>
      </c>
      <c r="D1365" s="19">
        <v>1.0</v>
      </c>
      <c r="E1365" s="19" t="s">
        <v>164</v>
      </c>
    </row>
    <row r="1366">
      <c r="A1366" s="19" t="s">
        <v>28</v>
      </c>
      <c r="B1366" s="19" t="s">
        <v>76</v>
      </c>
      <c r="C1366" s="19" t="s">
        <v>171</v>
      </c>
      <c r="D1366" s="19">
        <v>1.0</v>
      </c>
      <c r="E1366" s="19" t="s">
        <v>164</v>
      </c>
    </row>
    <row r="1367">
      <c r="A1367" s="19" t="s">
        <v>28</v>
      </c>
      <c r="B1367" s="19" t="s">
        <v>128</v>
      </c>
      <c r="C1367" s="19" t="s">
        <v>171</v>
      </c>
      <c r="D1367" s="19">
        <v>1.0</v>
      </c>
      <c r="E1367" s="19" t="s">
        <v>164</v>
      </c>
    </row>
    <row r="1368">
      <c r="A1368" s="19" t="s">
        <v>28</v>
      </c>
      <c r="B1368" s="19" t="s">
        <v>21</v>
      </c>
      <c r="C1368" s="19" t="s">
        <v>171</v>
      </c>
      <c r="D1368" s="19">
        <v>1.0</v>
      </c>
      <c r="E1368" s="19" t="s">
        <v>164</v>
      </c>
    </row>
    <row r="1369">
      <c r="A1369" s="19" t="s">
        <v>28</v>
      </c>
      <c r="B1369" s="19" t="s">
        <v>144</v>
      </c>
      <c r="C1369" s="19" t="s">
        <v>171</v>
      </c>
      <c r="D1369" s="19">
        <v>1.0</v>
      </c>
      <c r="E1369" s="19" t="s">
        <v>164</v>
      </c>
    </row>
    <row r="1370">
      <c r="A1370" s="19" t="s">
        <v>28</v>
      </c>
      <c r="B1370" s="19" t="s">
        <v>37</v>
      </c>
      <c r="C1370" s="19" t="s">
        <v>171</v>
      </c>
      <c r="D1370" s="19">
        <v>1.0</v>
      </c>
      <c r="E1370" s="19" t="s">
        <v>164</v>
      </c>
    </row>
    <row r="1371">
      <c r="A1371" s="19" t="s">
        <v>28</v>
      </c>
      <c r="B1371" s="19" t="s">
        <v>82</v>
      </c>
      <c r="C1371" s="19" t="s">
        <v>171</v>
      </c>
      <c r="D1371" s="19">
        <v>1.0</v>
      </c>
      <c r="E1371" s="19" t="s">
        <v>164</v>
      </c>
    </row>
    <row r="1372">
      <c r="A1372" s="19" t="s">
        <v>28</v>
      </c>
      <c r="B1372" s="19" t="s">
        <v>73</v>
      </c>
      <c r="C1372" s="19" t="s">
        <v>171</v>
      </c>
      <c r="D1372" s="19">
        <v>1.0</v>
      </c>
      <c r="E1372" s="19" t="s">
        <v>164</v>
      </c>
    </row>
    <row r="1373">
      <c r="A1373" s="19" t="s">
        <v>28</v>
      </c>
      <c r="B1373" s="19" t="s">
        <v>50</v>
      </c>
      <c r="C1373" s="19" t="s">
        <v>171</v>
      </c>
      <c r="D1373" s="19">
        <v>1.0</v>
      </c>
      <c r="E1373" s="19" t="s">
        <v>164</v>
      </c>
    </row>
    <row r="1374">
      <c r="A1374" s="19" t="s">
        <v>28</v>
      </c>
      <c r="B1374" s="19" t="s">
        <v>72</v>
      </c>
      <c r="C1374" s="19" t="s">
        <v>171</v>
      </c>
      <c r="D1374" s="19">
        <v>1.0</v>
      </c>
      <c r="E1374" s="19" t="s">
        <v>164</v>
      </c>
    </row>
    <row r="1375">
      <c r="A1375" s="19" t="s">
        <v>28</v>
      </c>
      <c r="B1375" s="19" t="s">
        <v>75</v>
      </c>
      <c r="C1375" s="19" t="s">
        <v>171</v>
      </c>
      <c r="D1375" s="19">
        <v>1.0</v>
      </c>
      <c r="E1375" s="19" t="s">
        <v>164</v>
      </c>
    </row>
    <row r="1376">
      <c r="A1376" s="19" t="s">
        <v>28</v>
      </c>
      <c r="B1376" s="19" t="s">
        <v>104</v>
      </c>
      <c r="C1376" s="19" t="s">
        <v>171</v>
      </c>
      <c r="D1376" s="19">
        <v>1.0</v>
      </c>
      <c r="E1376" s="19" t="s">
        <v>164</v>
      </c>
    </row>
    <row r="1377">
      <c r="A1377" s="19" t="s">
        <v>28</v>
      </c>
      <c r="B1377" s="19" t="s">
        <v>55</v>
      </c>
      <c r="C1377" s="19" t="s">
        <v>171</v>
      </c>
      <c r="D1377" s="19">
        <v>1.0</v>
      </c>
      <c r="E1377" s="19" t="s">
        <v>164</v>
      </c>
    </row>
    <row r="1378">
      <c r="A1378" s="19" t="s">
        <v>28</v>
      </c>
      <c r="B1378" s="19" t="s">
        <v>125</v>
      </c>
      <c r="C1378" s="19" t="s">
        <v>171</v>
      </c>
      <c r="D1378" s="19">
        <v>1.0</v>
      </c>
      <c r="E1378" s="19" t="s">
        <v>164</v>
      </c>
    </row>
    <row r="1379">
      <c r="A1379" s="19" t="s">
        <v>28</v>
      </c>
      <c r="B1379" s="19" t="s">
        <v>81</v>
      </c>
      <c r="C1379" s="19" t="s">
        <v>171</v>
      </c>
      <c r="D1379" s="19">
        <v>1.0</v>
      </c>
      <c r="E1379" s="19" t="s">
        <v>164</v>
      </c>
    </row>
    <row r="1380">
      <c r="A1380" s="19" t="s">
        <v>28</v>
      </c>
      <c r="B1380" s="19" t="s">
        <v>106</v>
      </c>
      <c r="C1380" s="19" t="s">
        <v>171</v>
      </c>
      <c r="D1380" s="19">
        <v>1.0</v>
      </c>
      <c r="E1380" s="19" t="s">
        <v>164</v>
      </c>
    </row>
    <row r="1381">
      <c r="A1381" s="19" t="s">
        <v>28</v>
      </c>
      <c r="B1381" s="19" t="s">
        <v>86</v>
      </c>
      <c r="C1381" s="19" t="s">
        <v>171</v>
      </c>
      <c r="D1381" s="19">
        <v>1.0</v>
      </c>
      <c r="E1381" s="19" t="s">
        <v>164</v>
      </c>
    </row>
    <row r="1382">
      <c r="A1382" s="19" t="s">
        <v>28</v>
      </c>
      <c r="B1382" s="19" t="s">
        <v>90</v>
      </c>
      <c r="C1382" s="19" t="s">
        <v>171</v>
      </c>
      <c r="D1382" s="19">
        <v>1.0</v>
      </c>
      <c r="E1382" s="19" t="s">
        <v>164</v>
      </c>
    </row>
    <row r="1383">
      <c r="A1383" s="19" t="s">
        <v>28</v>
      </c>
      <c r="B1383" s="19" t="s">
        <v>135</v>
      </c>
      <c r="C1383" s="19" t="s">
        <v>171</v>
      </c>
      <c r="D1383" s="19">
        <v>1.0</v>
      </c>
      <c r="E1383" s="19" t="s">
        <v>164</v>
      </c>
    </row>
    <row r="1384">
      <c r="A1384" s="19" t="s">
        <v>28</v>
      </c>
      <c r="B1384" s="19" t="s">
        <v>113</v>
      </c>
      <c r="C1384" s="19" t="s">
        <v>171</v>
      </c>
      <c r="D1384" s="19">
        <v>1.0</v>
      </c>
      <c r="E1384" s="19" t="s">
        <v>164</v>
      </c>
    </row>
    <row r="1385">
      <c r="A1385" s="19" t="s">
        <v>28</v>
      </c>
      <c r="B1385" s="19" t="s">
        <v>69</v>
      </c>
      <c r="C1385" s="19" t="s">
        <v>171</v>
      </c>
      <c r="D1385" s="19">
        <v>1.0</v>
      </c>
      <c r="E1385" s="19" t="s">
        <v>164</v>
      </c>
    </row>
    <row r="1386">
      <c r="A1386" s="19" t="s">
        <v>28</v>
      </c>
      <c r="B1386" s="19" t="s">
        <v>143</v>
      </c>
      <c r="C1386" s="19" t="s">
        <v>171</v>
      </c>
      <c r="D1386" s="19">
        <v>1.0</v>
      </c>
      <c r="E1386" s="19" t="s">
        <v>164</v>
      </c>
    </row>
    <row r="1387">
      <c r="A1387" s="19" t="s">
        <v>28</v>
      </c>
      <c r="B1387" s="19" t="s">
        <v>111</v>
      </c>
      <c r="C1387" s="19" t="s">
        <v>171</v>
      </c>
      <c r="D1387" s="19">
        <v>1.0</v>
      </c>
      <c r="E1387" s="19" t="s">
        <v>164</v>
      </c>
    </row>
    <row r="1388">
      <c r="A1388" s="19" t="s">
        <v>28</v>
      </c>
      <c r="B1388" s="19" t="s">
        <v>130</v>
      </c>
      <c r="C1388" s="19" t="s">
        <v>171</v>
      </c>
      <c r="D1388" s="19">
        <v>1.0</v>
      </c>
      <c r="E1388" s="19" t="s">
        <v>164</v>
      </c>
    </row>
    <row r="1389">
      <c r="A1389" s="19" t="s">
        <v>28</v>
      </c>
      <c r="B1389" s="19" t="s">
        <v>47</v>
      </c>
      <c r="C1389" s="19" t="s">
        <v>171</v>
      </c>
      <c r="D1389" s="19">
        <v>1.0</v>
      </c>
      <c r="E1389" s="19" t="s">
        <v>164</v>
      </c>
    </row>
    <row r="1390">
      <c r="A1390" s="19" t="s">
        <v>28</v>
      </c>
      <c r="B1390" s="19" t="s">
        <v>17</v>
      </c>
      <c r="C1390" s="19" t="s">
        <v>171</v>
      </c>
      <c r="D1390" s="19">
        <v>1.0</v>
      </c>
      <c r="E1390" s="19" t="s">
        <v>164</v>
      </c>
    </row>
    <row r="1391">
      <c r="A1391" s="19" t="s">
        <v>28</v>
      </c>
      <c r="B1391" s="19" t="s">
        <v>22</v>
      </c>
      <c r="C1391" s="19" t="s">
        <v>171</v>
      </c>
      <c r="D1391" s="19">
        <v>1.0</v>
      </c>
      <c r="E1391" s="19" t="s">
        <v>164</v>
      </c>
    </row>
    <row r="1392">
      <c r="A1392" s="19" t="s">
        <v>28</v>
      </c>
      <c r="B1392" s="19" t="s">
        <v>62</v>
      </c>
      <c r="C1392" s="19" t="s">
        <v>171</v>
      </c>
      <c r="D1392" s="19">
        <v>1.0</v>
      </c>
      <c r="E1392" s="19" t="s">
        <v>164</v>
      </c>
    </row>
    <row r="1393">
      <c r="A1393" s="19" t="s">
        <v>28</v>
      </c>
      <c r="B1393" s="19" t="s">
        <v>66</v>
      </c>
      <c r="C1393" s="19" t="s">
        <v>171</v>
      </c>
      <c r="D1393" s="19">
        <v>1.0</v>
      </c>
      <c r="E1393" s="19" t="s">
        <v>164</v>
      </c>
    </row>
    <row r="1394">
      <c r="A1394" s="19" t="s">
        <v>28</v>
      </c>
      <c r="B1394" s="19" t="s">
        <v>78</v>
      </c>
      <c r="C1394" s="19" t="s">
        <v>171</v>
      </c>
      <c r="D1394" s="19">
        <v>1.0</v>
      </c>
      <c r="E1394" s="19" t="s">
        <v>164</v>
      </c>
    </row>
    <row r="1395">
      <c r="A1395" s="19" t="s">
        <v>28</v>
      </c>
      <c r="B1395" s="19" t="s">
        <v>91</v>
      </c>
      <c r="C1395" s="19" t="s">
        <v>171</v>
      </c>
      <c r="D1395" s="19">
        <v>1.0</v>
      </c>
      <c r="E1395" s="19" t="s">
        <v>164</v>
      </c>
    </row>
    <row r="1396">
      <c r="A1396" s="19" t="s">
        <v>28</v>
      </c>
      <c r="B1396" s="19" t="s">
        <v>110</v>
      </c>
      <c r="C1396" s="19" t="s">
        <v>171</v>
      </c>
      <c r="D1396" s="19">
        <v>1.0</v>
      </c>
      <c r="E1396" s="19" t="s">
        <v>164</v>
      </c>
    </row>
    <row r="1397">
      <c r="A1397" s="19" t="s">
        <v>28</v>
      </c>
      <c r="B1397" s="19" t="s">
        <v>87</v>
      </c>
      <c r="C1397" s="19" t="s">
        <v>171</v>
      </c>
      <c r="D1397" s="19">
        <v>1.0</v>
      </c>
      <c r="E1397" s="19" t="s">
        <v>164</v>
      </c>
    </row>
    <row r="1398">
      <c r="A1398" s="19" t="s">
        <v>28</v>
      </c>
      <c r="B1398" s="19" t="s">
        <v>41</v>
      </c>
      <c r="C1398" s="19" t="s">
        <v>171</v>
      </c>
      <c r="D1398" s="19">
        <v>1.0</v>
      </c>
      <c r="E1398" s="19" t="s">
        <v>164</v>
      </c>
    </row>
    <row r="1399">
      <c r="A1399" s="19" t="s">
        <v>28</v>
      </c>
      <c r="B1399" s="19" t="s">
        <v>97</v>
      </c>
      <c r="C1399" s="19" t="s">
        <v>171</v>
      </c>
      <c r="D1399" s="19">
        <v>1.0</v>
      </c>
      <c r="E1399" s="19" t="s">
        <v>164</v>
      </c>
    </row>
    <row r="1400">
      <c r="A1400" s="19" t="s">
        <v>28</v>
      </c>
      <c r="B1400" s="19" t="s">
        <v>77</v>
      </c>
      <c r="C1400" s="19" t="s">
        <v>171</v>
      </c>
      <c r="D1400" s="19">
        <v>1.0</v>
      </c>
      <c r="E1400" s="19" t="s">
        <v>164</v>
      </c>
    </row>
    <row r="1401">
      <c r="A1401" s="19" t="s">
        <v>28</v>
      </c>
      <c r="B1401" s="19" t="s">
        <v>120</v>
      </c>
      <c r="C1401" s="19" t="s">
        <v>171</v>
      </c>
      <c r="D1401" s="19">
        <v>1.0</v>
      </c>
      <c r="E1401" s="19" t="s">
        <v>164</v>
      </c>
    </row>
    <row r="1402">
      <c r="A1402" s="19" t="s">
        <v>28</v>
      </c>
      <c r="B1402" s="19" t="s">
        <v>116</v>
      </c>
      <c r="C1402" s="19" t="s">
        <v>171</v>
      </c>
      <c r="D1402" s="19">
        <v>1.0</v>
      </c>
      <c r="E1402" s="19" t="s">
        <v>164</v>
      </c>
    </row>
    <row r="1403">
      <c r="A1403" s="19" t="s">
        <v>28</v>
      </c>
      <c r="B1403" s="19" t="s">
        <v>31</v>
      </c>
      <c r="C1403" s="19" t="s">
        <v>171</v>
      </c>
      <c r="D1403" s="19">
        <v>1.0</v>
      </c>
      <c r="E1403" s="19" t="s">
        <v>164</v>
      </c>
    </row>
    <row r="1404">
      <c r="A1404" s="19" t="s">
        <v>28</v>
      </c>
      <c r="B1404" s="19" t="s">
        <v>45</v>
      </c>
      <c r="C1404" s="19" t="s">
        <v>171</v>
      </c>
      <c r="D1404" s="19">
        <v>1.0</v>
      </c>
      <c r="E1404" s="19" t="s">
        <v>164</v>
      </c>
    </row>
    <row r="1405">
      <c r="A1405" s="19" t="s">
        <v>28</v>
      </c>
      <c r="B1405" s="19" t="s">
        <v>94</v>
      </c>
      <c r="C1405" s="19" t="s">
        <v>171</v>
      </c>
      <c r="D1405" s="19">
        <v>1.0</v>
      </c>
      <c r="E1405" s="19" t="s">
        <v>164</v>
      </c>
    </row>
    <row r="1406">
      <c r="A1406" s="19" t="s">
        <v>28</v>
      </c>
      <c r="B1406" s="19" t="s">
        <v>27</v>
      </c>
      <c r="C1406" s="19" t="s">
        <v>171</v>
      </c>
      <c r="D1406" s="19">
        <v>1.0</v>
      </c>
      <c r="E1406" s="19" t="s">
        <v>164</v>
      </c>
    </row>
    <row r="1407">
      <c r="A1407" s="19" t="s">
        <v>28</v>
      </c>
      <c r="B1407" s="19" t="s">
        <v>105</v>
      </c>
      <c r="C1407" s="19" t="s">
        <v>171</v>
      </c>
      <c r="D1407" s="19">
        <v>1.0</v>
      </c>
      <c r="E1407" s="19" t="s">
        <v>164</v>
      </c>
    </row>
    <row r="1408">
      <c r="A1408" s="19" t="s">
        <v>28</v>
      </c>
      <c r="B1408" s="19" t="s">
        <v>52</v>
      </c>
      <c r="C1408" s="19" t="s">
        <v>171</v>
      </c>
      <c r="D1408" s="19">
        <v>1.0</v>
      </c>
      <c r="E1408" s="19" t="s">
        <v>164</v>
      </c>
    </row>
    <row r="1409">
      <c r="A1409" s="19" t="s">
        <v>28</v>
      </c>
      <c r="B1409" s="19" t="s">
        <v>58</v>
      </c>
      <c r="C1409" s="19" t="s">
        <v>171</v>
      </c>
      <c r="D1409" s="19">
        <v>1.0</v>
      </c>
      <c r="E1409" s="19" t="s">
        <v>164</v>
      </c>
    </row>
    <row r="1410">
      <c r="A1410" s="19" t="s">
        <v>28</v>
      </c>
      <c r="B1410" s="19" t="s">
        <v>65</v>
      </c>
      <c r="C1410" s="19" t="s">
        <v>171</v>
      </c>
      <c r="D1410" s="19">
        <v>1.0</v>
      </c>
      <c r="E1410" s="19" t="s">
        <v>164</v>
      </c>
    </row>
    <row r="1411">
      <c r="A1411" s="19" t="s">
        <v>28</v>
      </c>
      <c r="B1411" s="19" t="s">
        <v>59</v>
      </c>
      <c r="C1411" s="19" t="s">
        <v>171</v>
      </c>
      <c r="D1411" s="19">
        <v>1.0</v>
      </c>
      <c r="E1411" s="19" t="s">
        <v>164</v>
      </c>
    </row>
    <row r="1412">
      <c r="A1412" s="19" t="s">
        <v>28</v>
      </c>
      <c r="B1412" s="19" t="s">
        <v>71</v>
      </c>
      <c r="C1412" s="19" t="s">
        <v>171</v>
      </c>
      <c r="D1412" s="19">
        <v>1.0</v>
      </c>
      <c r="E1412" s="19" t="s">
        <v>164</v>
      </c>
    </row>
    <row r="1413">
      <c r="A1413" s="19" t="s">
        <v>28</v>
      </c>
      <c r="B1413" s="19" t="s">
        <v>119</v>
      </c>
      <c r="C1413" s="19" t="s">
        <v>171</v>
      </c>
      <c r="D1413" s="19">
        <v>1.0</v>
      </c>
      <c r="E1413" s="19" t="s">
        <v>164</v>
      </c>
    </row>
    <row r="1414">
      <c r="A1414" s="19" t="s">
        <v>28</v>
      </c>
      <c r="B1414" s="19" t="s">
        <v>122</v>
      </c>
      <c r="C1414" s="19" t="s">
        <v>171</v>
      </c>
      <c r="D1414" s="19">
        <v>1.0</v>
      </c>
      <c r="E1414" s="19" t="s">
        <v>164</v>
      </c>
    </row>
    <row r="1415">
      <c r="A1415" s="19" t="s">
        <v>28</v>
      </c>
      <c r="B1415" s="19" t="s">
        <v>36</v>
      </c>
      <c r="C1415" s="19" t="s">
        <v>171</v>
      </c>
      <c r="D1415" s="19">
        <v>1.0</v>
      </c>
      <c r="E1415" s="19" t="s">
        <v>164</v>
      </c>
    </row>
    <row r="1416">
      <c r="A1416" s="19" t="s">
        <v>28</v>
      </c>
      <c r="B1416" s="19" t="s">
        <v>40</v>
      </c>
      <c r="C1416" s="19" t="s">
        <v>171</v>
      </c>
      <c r="D1416" s="19">
        <v>1.0</v>
      </c>
      <c r="E1416" s="19" t="s">
        <v>164</v>
      </c>
    </row>
    <row r="1417">
      <c r="A1417" s="19" t="s">
        <v>28</v>
      </c>
      <c r="B1417" s="19" t="s">
        <v>84</v>
      </c>
      <c r="C1417" s="19" t="s">
        <v>171</v>
      </c>
      <c r="D1417" s="19">
        <v>1.0</v>
      </c>
      <c r="E1417" s="19" t="s">
        <v>164</v>
      </c>
    </row>
    <row r="1418">
      <c r="A1418" s="19" t="s">
        <v>28</v>
      </c>
      <c r="B1418" s="19" t="s">
        <v>98</v>
      </c>
      <c r="C1418" s="19" t="s">
        <v>171</v>
      </c>
      <c r="D1418" s="19">
        <v>1.0</v>
      </c>
      <c r="E1418" s="19" t="s">
        <v>164</v>
      </c>
    </row>
    <row r="1419">
      <c r="A1419" s="19" t="s">
        <v>28</v>
      </c>
      <c r="B1419" s="19" t="s">
        <v>99</v>
      </c>
      <c r="C1419" s="19" t="s">
        <v>171</v>
      </c>
      <c r="D1419" s="19">
        <v>1.0</v>
      </c>
      <c r="E1419" s="19" t="s">
        <v>164</v>
      </c>
    </row>
    <row r="1420">
      <c r="A1420" s="19" t="s">
        <v>28</v>
      </c>
      <c r="B1420" s="19" t="s">
        <v>109</v>
      </c>
      <c r="C1420" s="19" t="s">
        <v>171</v>
      </c>
      <c r="D1420" s="19">
        <v>1.0</v>
      </c>
      <c r="E1420" s="19" t="s">
        <v>164</v>
      </c>
    </row>
    <row r="1421">
      <c r="A1421" s="19" t="s">
        <v>28</v>
      </c>
      <c r="B1421" s="19" t="s">
        <v>124</v>
      </c>
      <c r="C1421" s="19" t="s">
        <v>171</v>
      </c>
      <c r="D1421" s="19">
        <v>1.0</v>
      </c>
      <c r="E1421" s="19" t="s">
        <v>164</v>
      </c>
    </row>
    <row r="1422">
      <c r="A1422" s="19" t="s">
        <v>28</v>
      </c>
      <c r="B1422" s="19" t="s">
        <v>145</v>
      </c>
      <c r="C1422" s="19" t="s">
        <v>171</v>
      </c>
      <c r="D1422" s="19">
        <v>1.0</v>
      </c>
      <c r="E1422" s="19" t="s">
        <v>164</v>
      </c>
    </row>
    <row r="1423">
      <c r="A1423" s="19" t="s">
        <v>28</v>
      </c>
      <c r="B1423" s="19" t="s">
        <v>147</v>
      </c>
      <c r="C1423" s="19" t="s">
        <v>171</v>
      </c>
      <c r="D1423" s="19">
        <v>1.0</v>
      </c>
      <c r="E1423" s="19" t="s">
        <v>164</v>
      </c>
    </row>
    <row r="1424">
      <c r="A1424" s="19" t="s">
        <v>28</v>
      </c>
      <c r="B1424" s="19" t="s">
        <v>102</v>
      </c>
      <c r="C1424" s="19" t="s">
        <v>171</v>
      </c>
      <c r="D1424" s="19">
        <v>1.0</v>
      </c>
      <c r="E1424" s="19" t="s">
        <v>164</v>
      </c>
    </row>
    <row r="1425">
      <c r="A1425" s="19" t="s">
        <v>33</v>
      </c>
      <c r="B1425" s="19" t="s">
        <v>46</v>
      </c>
      <c r="C1425" s="19" t="s">
        <v>171</v>
      </c>
      <c r="D1425" s="19">
        <v>1.0</v>
      </c>
      <c r="E1425" s="19" t="s">
        <v>164</v>
      </c>
    </row>
    <row r="1426">
      <c r="A1426" s="19" t="s">
        <v>33</v>
      </c>
      <c r="B1426" s="19" t="s">
        <v>51</v>
      </c>
      <c r="C1426" s="19" t="s">
        <v>171</v>
      </c>
      <c r="D1426" s="19">
        <v>1.0</v>
      </c>
      <c r="E1426" s="19" t="s">
        <v>164</v>
      </c>
    </row>
    <row r="1427">
      <c r="A1427" s="19" t="s">
        <v>33</v>
      </c>
      <c r="B1427" s="19" t="s">
        <v>83</v>
      </c>
      <c r="C1427" s="19" t="s">
        <v>171</v>
      </c>
      <c r="D1427" s="19">
        <v>1.0</v>
      </c>
      <c r="E1427" s="19" t="s">
        <v>164</v>
      </c>
    </row>
    <row r="1428">
      <c r="A1428" s="19" t="s">
        <v>33</v>
      </c>
      <c r="B1428" s="19" t="s">
        <v>148</v>
      </c>
      <c r="C1428" s="19" t="s">
        <v>171</v>
      </c>
      <c r="D1428" s="19">
        <v>1.0</v>
      </c>
      <c r="E1428" s="19" t="s">
        <v>164</v>
      </c>
    </row>
    <row r="1429">
      <c r="A1429" s="19" t="s">
        <v>33</v>
      </c>
      <c r="B1429" s="19" t="s">
        <v>149</v>
      </c>
      <c r="C1429" s="19" t="s">
        <v>171</v>
      </c>
      <c r="D1429" s="19">
        <v>1.0</v>
      </c>
      <c r="E1429" s="19" t="s">
        <v>164</v>
      </c>
    </row>
    <row r="1430">
      <c r="A1430" s="19" t="s">
        <v>33</v>
      </c>
      <c r="B1430" s="19" t="s">
        <v>15</v>
      </c>
      <c r="C1430" s="19" t="s">
        <v>171</v>
      </c>
      <c r="D1430" s="19">
        <v>1.0</v>
      </c>
      <c r="E1430" s="19" t="s">
        <v>164</v>
      </c>
    </row>
    <row r="1431">
      <c r="A1431" s="19" t="s">
        <v>33</v>
      </c>
      <c r="B1431" s="19" t="s">
        <v>48</v>
      </c>
      <c r="C1431" s="19" t="s">
        <v>171</v>
      </c>
      <c r="D1431" s="19">
        <v>1.0</v>
      </c>
      <c r="E1431" s="19" t="s">
        <v>164</v>
      </c>
    </row>
    <row r="1432">
      <c r="A1432" s="19" t="s">
        <v>33</v>
      </c>
      <c r="B1432" s="19" t="s">
        <v>61</v>
      </c>
      <c r="C1432" s="19" t="s">
        <v>171</v>
      </c>
      <c r="D1432" s="19">
        <v>1.0</v>
      </c>
      <c r="E1432" s="19" t="s">
        <v>164</v>
      </c>
    </row>
    <row r="1433">
      <c r="A1433" s="19" t="s">
        <v>33</v>
      </c>
      <c r="B1433" s="19" t="s">
        <v>63</v>
      </c>
      <c r="C1433" s="19" t="s">
        <v>171</v>
      </c>
      <c r="D1433" s="19">
        <v>1.0</v>
      </c>
      <c r="E1433" s="19" t="s">
        <v>164</v>
      </c>
    </row>
    <row r="1434">
      <c r="A1434" s="19" t="s">
        <v>33</v>
      </c>
      <c r="B1434" s="19" t="s">
        <v>93</v>
      </c>
      <c r="C1434" s="19" t="s">
        <v>171</v>
      </c>
      <c r="D1434" s="19">
        <v>1.0</v>
      </c>
      <c r="E1434" s="19" t="s">
        <v>164</v>
      </c>
    </row>
    <row r="1435">
      <c r="A1435" s="19" t="s">
        <v>33</v>
      </c>
      <c r="B1435" s="19" t="s">
        <v>96</v>
      </c>
      <c r="C1435" s="19" t="s">
        <v>171</v>
      </c>
      <c r="D1435" s="19">
        <v>1.0</v>
      </c>
      <c r="E1435" s="19" t="s">
        <v>164</v>
      </c>
    </row>
    <row r="1436">
      <c r="A1436" s="19" t="s">
        <v>33</v>
      </c>
      <c r="B1436" s="19" t="s">
        <v>112</v>
      </c>
      <c r="C1436" s="19" t="s">
        <v>171</v>
      </c>
      <c r="D1436" s="19">
        <v>1.0</v>
      </c>
      <c r="E1436" s="19" t="s">
        <v>164</v>
      </c>
    </row>
    <row r="1437">
      <c r="A1437" s="19" t="s">
        <v>33</v>
      </c>
      <c r="B1437" s="19" t="s">
        <v>114</v>
      </c>
      <c r="C1437" s="19" t="s">
        <v>171</v>
      </c>
      <c r="D1437" s="19">
        <v>1.0</v>
      </c>
      <c r="E1437" s="19" t="s">
        <v>164</v>
      </c>
    </row>
    <row r="1438">
      <c r="A1438" s="19" t="s">
        <v>33</v>
      </c>
      <c r="B1438" s="19" t="s">
        <v>142</v>
      </c>
      <c r="C1438" s="19" t="s">
        <v>171</v>
      </c>
      <c r="D1438" s="19">
        <v>1.0</v>
      </c>
      <c r="E1438" s="19" t="s">
        <v>164</v>
      </c>
    </row>
    <row r="1439">
      <c r="A1439" s="19" t="s">
        <v>33</v>
      </c>
      <c r="B1439" s="19" t="s">
        <v>64</v>
      </c>
      <c r="C1439" s="19" t="s">
        <v>171</v>
      </c>
      <c r="D1439" s="19">
        <v>1.0</v>
      </c>
      <c r="E1439" s="19" t="s">
        <v>164</v>
      </c>
    </row>
    <row r="1440">
      <c r="A1440" s="19" t="s">
        <v>33</v>
      </c>
      <c r="B1440" s="19" t="s">
        <v>80</v>
      </c>
      <c r="C1440" s="19" t="s">
        <v>171</v>
      </c>
      <c r="D1440" s="19">
        <v>1.0</v>
      </c>
      <c r="E1440" s="19" t="s">
        <v>164</v>
      </c>
    </row>
    <row r="1441">
      <c r="A1441" s="19" t="s">
        <v>33</v>
      </c>
      <c r="B1441" s="19" t="s">
        <v>67</v>
      </c>
      <c r="C1441" s="19" t="s">
        <v>171</v>
      </c>
      <c r="D1441" s="19">
        <v>1.0</v>
      </c>
      <c r="E1441" s="19" t="s">
        <v>164</v>
      </c>
    </row>
    <row r="1442">
      <c r="A1442" s="19" t="s">
        <v>33</v>
      </c>
      <c r="B1442" s="19" t="s">
        <v>92</v>
      </c>
      <c r="C1442" s="19" t="s">
        <v>171</v>
      </c>
      <c r="D1442" s="19">
        <v>1.0</v>
      </c>
      <c r="E1442" s="19" t="s">
        <v>164</v>
      </c>
    </row>
    <row r="1443">
      <c r="A1443" s="19" t="s">
        <v>33</v>
      </c>
      <c r="B1443" s="19" t="s">
        <v>76</v>
      </c>
      <c r="C1443" s="19" t="s">
        <v>171</v>
      </c>
      <c r="D1443" s="19">
        <v>1.0</v>
      </c>
      <c r="E1443" s="19" t="s">
        <v>164</v>
      </c>
    </row>
    <row r="1444">
      <c r="A1444" s="19" t="s">
        <v>33</v>
      </c>
      <c r="B1444" s="19" t="s">
        <v>128</v>
      </c>
      <c r="C1444" s="19" t="s">
        <v>171</v>
      </c>
      <c r="D1444" s="19">
        <v>1.0</v>
      </c>
      <c r="E1444" s="19" t="s">
        <v>164</v>
      </c>
    </row>
    <row r="1445">
      <c r="A1445" s="19" t="s">
        <v>33</v>
      </c>
      <c r="B1445" s="19" t="s">
        <v>21</v>
      </c>
      <c r="C1445" s="19" t="s">
        <v>171</v>
      </c>
      <c r="D1445" s="19">
        <v>1.0</v>
      </c>
      <c r="E1445" s="19" t="s">
        <v>164</v>
      </c>
    </row>
    <row r="1446">
      <c r="A1446" s="19" t="s">
        <v>33</v>
      </c>
      <c r="B1446" s="19" t="s">
        <v>144</v>
      </c>
      <c r="C1446" s="19" t="s">
        <v>171</v>
      </c>
      <c r="D1446" s="19">
        <v>1.0</v>
      </c>
      <c r="E1446" s="19" t="s">
        <v>164</v>
      </c>
    </row>
    <row r="1447">
      <c r="A1447" s="19" t="s">
        <v>33</v>
      </c>
      <c r="B1447" s="19" t="s">
        <v>37</v>
      </c>
      <c r="C1447" s="19" t="s">
        <v>171</v>
      </c>
      <c r="D1447" s="19">
        <v>1.0</v>
      </c>
      <c r="E1447" s="19" t="s">
        <v>164</v>
      </c>
    </row>
    <row r="1448">
      <c r="A1448" s="19" t="s">
        <v>33</v>
      </c>
      <c r="B1448" s="19" t="s">
        <v>82</v>
      </c>
      <c r="C1448" s="19" t="s">
        <v>171</v>
      </c>
      <c r="D1448" s="19">
        <v>1.0</v>
      </c>
      <c r="E1448" s="19" t="s">
        <v>164</v>
      </c>
    </row>
    <row r="1449">
      <c r="A1449" s="19" t="s">
        <v>33</v>
      </c>
      <c r="B1449" s="19" t="s">
        <v>73</v>
      </c>
      <c r="C1449" s="19" t="s">
        <v>171</v>
      </c>
      <c r="D1449" s="19">
        <v>1.0</v>
      </c>
      <c r="E1449" s="19" t="s">
        <v>164</v>
      </c>
    </row>
    <row r="1450">
      <c r="A1450" s="19" t="s">
        <v>33</v>
      </c>
      <c r="B1450" s="19" t="s">
        <v>50</v>
      </c>
      <c r="C1450" s="19" t="s">
        <v>171</v>
      </c>
      <c r="D1450" s="19">
        <v>1.0</v>
      </c>
      <c r="E1450" s="19" t="s">
        <v>164</v>
      </c>
    </row>
    <row r="1451">
      <c r="A1451" s="19" t="s">
        <v>33</v>
      </c>
      <c r="B1451" s="19" t="s">
        <v>72</v>
      </c>
      <c r="C1451" s="19" t="s">
        <v>171</v>
      </c>
      <c r="D1451" s="19">
        <v>1.0</v>
      </c>
      <c r="E1451" s="19" t="s">
        <v>164</v>
      </c>
    </row>
    <row r="1452">
      <c r="A1452" s="19" t="s">
        <v>33</v>
      </c>
      <c r="B1452" s="19" t="s">
        <v>75</v>
      </c>
      <c r="C1452" s="19" t="s">
        <v>171</v>
      </c>
      <c r="D1452" s="19">
        <v>1.0</v>
      </c>
      <c r="E1452" s="19" t="s">
        <v>164</v>
      </c>
    </row>
    <row r="1453">
      <c r="A1453" s="19" t="s">
        <v>33</v>
      </c>
      <c r="B1453" s="19" t="s">
        <v>104</v>
      </c>
      <c r="C1453" s="19" t="s">
        <v>171</v>
      </c>
      <c r="D1453" s="19">
        <v>1.0</v>
      </c>
      <c r="E1453" s="19" t="s">
        <v>164</v>
      </c>
    </row>
    <row r="1454">
      <c r="A1454" s="19" t="s">
        <v>33</v>
      </c>
      <c r="B1454" s="19" t="s">
        <v>55</v>
      </c>
      <c r="C1454" s="19" t="s">
        <v>171</v>
      </c>
      <c r="D1454" s="19">
        <v>1.0</v>
      </c>
      <c r="E1454" s="19" t="s">
        <v>164</v>
      </c>
    </row>
    <row r="1455">
      <c r="A1455" s="19" t="s">
        <v>33</v>
      </c>
      <c r="B1455" s="19" t="s">
        <v>125</v>
      </c>
      <c r="C1455" s="19" t="s">
        <v>171</v>
      </c>
      <c r="D1455" s="19">
        <v>1.0</v>
      </c>
      <c r="E1455" s="19" t="s">
        <v>164</v>
      </c>
    </row>
    <row r="1456">
      <c r="A1456" s="19" t="s">
        <v>33</v>
      </c>
      <c r="B1456" s="19" t="s">
        <v>81</v>
      </c>
      <c r="C1456" s="19" t="s">
        <v>171</v>
      </c>
      <c r="D1456" s="19">
        <v>1.0</v>
      </c>
      <c r="E1456" s="19" t="s">
        <v>164</v>
      </c>
    </row>
    <row r="1457">
      <c r="A1457" s="19" t="s">
        <v>33</v>
      </c>
      <c r="B1457" s="19" t="s">
        <v>106</v>
      </c>
      <c r="C1457" s="19" t="s">
        <v>171</v>
      </c>
      <c r="D1457" s="19">
        <v>1.0</v>
      </c>
      <c r="E1457" s="19" t="s">
        <v>164</v>
      </c>
    </row>
    <row r="1458">
      <c r="A1458" s="19" t="s">
        <v>33</v>
      </c>
      <c r="B1458" s="19" t="s">
        <v>86</v>
      </c>
      <c r="C1458" s="19" t="s">
        <v>171</v>
      </c>
      <c r="D1458" s="19">
        <v>1.0</v>
      </c>
      <c r="E1458" s="19" t="s">
        <v>164</v>
      </c>
    </row>
    <row r="1459">
      <c r="A1459" s="19" t="s">
        <v>33</v>
      </c>
      <c r="B1459" s="19" t="s">
        <v>90</v>
      </c>
      <c r="C1459" s="19" t="s">
        <v>171</v>
      </c>
      <c r="D1459" s="19">
        <v>1.0</v>
      </c>
      <c r="E1459" s="19" t="s">
        <v>164</v>
      </c>
    </row>
    <row r="1460">
      <c r="A1460" s="19" t="s">
        <v>33</v>
      </c>
      <c r="B1460" s="19" t="s">
        <v>135</v>
      </c>
      <c r="C1460" s="19" t="s">
        <v>171</v>
      </c>
      <c r="D1460" s="19">
        <v>1.0</v>
      </c>
      <c r="E1460" s="19" t="s">
        <v>164</v>
      </c>
    </row>
    <row r="1461">
      <c r="A1461" s="19" t="s">
        <v>33</v>
      </c>
      <c r="B1461" s="19" t="s">
        <v>113</v>
      </c>
      <c r="C1461" s="19" t="s">
        <v>171</v>
      </c>
      <c r="D1461" s="19">
        <v>1.0</v>
      </c>
      <c r="E1461" s="19" t="s">
        <v>164</v>
      </c>
    </row>
    <row r="1462">
      <c r="A1462" s="19" t="s">
        <v>33</v>
      </c>
      <c r="B1462" s="19" t="s">
        <v>69</v>
      </c>
      <c r="C1462" s="19" t="s">
        <v>171</v>
      </c>
      <c r="D1462" s="19">
        <v>1.0</v>
      </c>
      <c r="E1462" s="19" t="s">
        <v>164</v>
      </c>
    </row>
    <row r="1463">
      <c r="A1463" s="19" t="s">
        <v>33</v>
      </c>
      <c r="B1463" s="19" t="s">
        <v>143</v>
      </c>
      <c r="C1463" s="19" t="s">
        <v>171</v>
      </c>
      <c r="D1463" s="19">
        <v>1.0</v>
      </c>
      <c r="E1463" s="19" t="s">
        <v>164</v>
      </c>
    </row>
    <row r="1464">
      <c r="A1464" s="19" t="s">
        <v>33</v>
      </c>
      <c r="B1464" s="19" t="s">
        <v>111</v>
      </c>
      <c r="C1464" s="19" t="s">
        <v>171</v>
      </c>
      <c r="D1464" s="19">
        <v>1.0</v>
      </c>
      <c r="E1464" s="19" t="s">
        <v>164</v>
      </c>
    </row>
    <row r="1465">
      <c r="A1465" s="19" t="s">
        <v>33</v>
      </c>
      <c r="B1465" s="19" t="s">
        <v>130</v>
      </c>
      <c r="C1465" s="19" t="s">
        <v>171</v>
      </c>
      <c r="D1465" s="19">
        <v>1.0</v>
      </c>
      <c r="E1465" s="19" t="s">
        <v>164</v>
      </c>
    </row>
    <row r="1466">
      <c r="A1466" s="19" t="s">
        <v>33</v>
      </c>
      <c r="B1466" s="19" t="s">
        <v>47</v>
      </c>
      <c r="C1466" s="19" t="s">
        <v>171</v>
      </c>
      <c r="D1466" s="19">
        <v>1.0</v>
      </c>
      <c r="E1466" s="19" t="s">
        <v>164</v>
      </c>
    </row>
    <row r="1467">
      <c r="A1467" s="19" t="s">
        <v>33</v>
      </c>
      <c r="B1467" s="19" t="s">
        <v>17</v>
      </c>
      <c r="C1467" s="19" t="s">
        <v>171</v>
      </c>
      <c r="D1467" s="19">
        <v>1.0</v>
      </c>
      <c r="E1467" s="19" t="s">
        <v>164</v>
      </c>
    </row>
    <row r="1468">
      <c r="A1468" s="19" t="s">
        <v>33</v>
      </c>
      <c r="B1468" s="19" t="s">
        <v>22</v>
      </c>
      <c r="C1468" s="19" t="s">
        <v>171</v>
      </c>
      <c r="D1468" s="19">
        <v>1.0</v>
      </c>
      <c r="E1468" s="19" t="s">
        <v>164</v>
      </c>
    </row>
    <row r="1469">
      <c r="A1469" s="19" t="s">
        <v>33</v>
      </c>
      <c r="B1469" s="19" t="s">
        <v>62</v>
      </c>
      <c r="C1469" s="19" t="s">
        <v>171</v>
      </c>
      <c r="D1469" s="19">
        <v>1.0</v>
      </c>
      <c r="E1469" s="19" t="s">
        <v>164</v>
      </c>
    </row>
    <row r="1470">
      <c r="A1470" s="19" t="s">
        <v>33</v>
      </c>
      <c r="B1470" s="19" t="s">
        <v>66</v>
      </c>
      <c r="C1470" s="19" t="s">
        <v>171</v>
      </c>
      <c r="D1470" s="19">
        <v>1.0</v>
      </c>
      <c r="E1470" s="19" t="s">
        <v>164</v>
      </c>
    </row>
    <row r="1471">
      <c r="A1471" s="19" t="s">
        <v>33</v>
      </c>
      <c r="B1471" s="19" t="s">
        <v>78</v>
      </c>
      <c r="C1471" s="19" t="s">
        <v>171</v>
      </c>
      <c r="D1471" s="19">
        <v>1.0</v>
      </c>
      <c r="E1471" s="19" t="s">
        <v>164</v>
      </c>
    </row>
    <row r="1472">
      <c r="A1472" s="19" t="s">
        <v>33</v>
      </c>
      <c r="B1472" s="19" t="s">
        <v>91</v>
      </c>
      <c r="C1472" s="19" t="s">
        <v>171</v>
      </c>
      <c r="D1472" s="19">
        <v>1.0</v>
      </c>
      <c r="E1472" s="19" t="s">
        <v>164</v>
      </c>
    </row>
    <row r="1473">
      <c r="A1473" s="19" t="s">
        <v>33</v>
      </c>
      <c r="B1473" s="19" t="s">
        <v>110</v>
      </c>
      <c r="C1473" s="19" t="s">
        <v>171</v>
      </c>
      <c r="D1473" s="19">
        <v>1.0</v>
      </c>
      <c r="E1473" s="19" t="s">
        <v>164</v>
      </c>
    </row>
    <row r="1474">
      <c r="A1474" s="19" t="s">
        <v>33</v>
      </c>
      <c r="B1474" s="19" t="s">
        <v>87</v>
      </c>
      <c r="C1474" s="19" t="s">
        <v>171</v>
      </c>
      <c r="D1474" s="19">
        <v>1.0</v>
      </c>
      <c r="E1474" s="19" t="s">
        <v>164</v>
      </c>
    </row>
    <row r="1475">
      <c r="A1475" s="19" t="s">
        <v>33</v>
      </c>
      <c r="B1475" s="19" t="s">
        <v>41</v>
      </c>
      <c r="C1475" s="19" t="s">
        <v>171</v>
      </c>
      <c r="D1475" s="19">
        <v>1.0</v>
      </c>
      <c r="E1475" s="19" t="s">
        <v>164</v>
      </c>
    </row>
    <row r="1476">
      <c r="A1476" s="19" t="s">
        <v>33</v>
      </c>
      <c r="B1476" s="19" t="s">
        <v>97</v>
      </c>
      <c r="C1476" s="19" t="s">
        <v>171</v>
      </c>
      <c r="D1476" s="19">
        <v>1.0</v>
      </c>
      <c r="E1476" s="19" t="s">
        <v>164</v>
      </c>
    </row>
    <row r="1477">
      <c r="A1477" s="19" t="s">
        <v>33</v>
      </c>
      <c r="B1477" s="19" t="s">
        <v>77</v>
      </c>
      <c r="C1477" s="19" t="s">
        <v>171</v>
      </c>
      <c r="D1477" s="19">
        <v>1.0</v>
      </c>
      <c r="E1477" s="19" t="s">
        <v>164</v>
      </c>
    </row>
    <row r="1478">
      <c r="A1478" s="19" t="s">
        <v>33</v>
      </c>
      <c r="B1478" s="19" t="s">
        <v>120</v>
      </c>
      <c r="C1478" s="19" t="s">
        <v>171</v>
      </c>
      <c r="D1478" s="19">
        <v>1.0</v>
      </c>
      <c r="E1478" s="19" t="s">
        <v>164</v>
      </c>
    </row>
    <row r="1479">
      <c r="A1479" s="19" t="s">
        <v>33</v>
      </c>
      <c r="B1479" s="19" t="s">
        <v>116</v>
      </c>
      <c r="C1479" s="19" t="s">
        <v>171</v>
      </c>
      <c r="D1479" s="19">
        <v>1.0</v>
      </c>
      <c r="E1479" s="19" t="s">
        <v>164</v>
      </c>
    </row>
    <row r="1480">
      <c r="A1480" s="19" t="s">
        <v>33</v>
      </c>
      <c r="B1480" s="19" t="s">
        <v>31</v>
      </c>
      <c r="C1480" s="19" t="s">
        <v>171</v>
      </c>
      <c r="D1480" s="19">
        <v>1.0</v>
      </c>
      <c r="E1480" s="19" t="s">
        <v>164</v>
      </c>
    </row>
    <row r="1481">
      <c r="A1481" s="19" t="s">
        <v>33</v>
      </c>
      <c r="B1481" s="19" t="s">
        <v>45</v>
      </c>
      <c r="C1481" s="19" t="s">
        <v>171</v>
      </c>
      <c r="D1481" s="19">
        <v>1.0</v>
      </c>
      <c r="E1481" s="19" t="s">
        <v>164</v>
      </c>
    </row>
    <row r="1482">
      <c r="A1482" s="19" t="s">
        <v>33</v>
      </c>
      <c r="B1482" s="19" t="s">
        <v>94</v>
      </c>
      <c r="C1482" s="19" t="s">
        <v>171</v>
      </c>
      <c r="D1482" s="19">
        <v>1.0</v>
      </c>
      <c r="E1482" s="19" t="s">
        <v>164</v>
      </c>
    </row>
    <row r="1483">
      <c r="A1483" s="19" t="s">
        <v>33</v>
      </c>
      <c r="B1483" s="19" t="s">
        <v>27</v>
      </c>
      <c r="C1483" s="19" t="s">
        <v>171</v>
      </c>
      <c r="D1483" s="19">
        <v>1.0</v>
      </c>
      <c r="E1483" s="19" t="s">
        <v>164</v>
      </c>
    </row>
    <row r="1484">
      <c r="A1484" s="19" t="s">
        <v>33</v>
      </c>
      <c r="B1484" s="19" t="s">
        <v>105</v>
      </c>
      <c r="C1484" s="19" t="s">
        <v>171</v>
      </c>
      <c r="D1484" s="19">
        <v>1.0</v>
      </c>
      <c r="E1484" s="19" t="s">
        <v>164</v>
      </c>
    </row>
    <row r="1485">
      <c r="A1485" s="19" t="s">
        <v>33</v>
      </c>
      <c r="B1485" s="19" t="s">
        <v>52</v>
      </c>
      <c r="C1485" s="19" t="s">
        <v>171</v>
      </c>
      <c r="D1485" s="19">
        <v>1.0</v>
      </c>
      <c r="E1485" s="19" t="s">
        <v>164</v>
      </c>
    </row>
    <row r="1486">
      <c r="A1486" s="19" t="s">
        <v>33</v>
      </c>
      <c r="B1486" s="19" t="s">
        <v>58</v>
      </c>
      <c r="C1486" s="19" t="s">
        <v>171</v>
      </c>
      <c r="D1486" s="19">
        <v>1.0</v>
      </c>
      <c r="E1486" s="19" t="s">
        <v>164</v>
      </c>
    </row>
    <row r="1487">
      <c r="A1487" s="19" t="s">
        <v>33</v>
      </c>
      <c r="B1487" s="19" t="s">
        <v>65</v>
      </c>
      <c r="C1487" s="19" t="s">
        <v>171</v>
      </c>
      <c r="D1487" s="19">
        <v>1.0</v>
      </c>
      <c r="E1487" s="19" t="s">
        <v>164</v>
      </c>
    </row>
    <row r="1488">
      <c r="A1488" s="19" t="s">
        <v>33</v>
      </c>
      <c r="B1488" s="19" t="s">
        <v>59</v>
      </c>
      <c r="C1488" s="19" t="s">
        <v>171</v>
      </c>
      <c r="D1488" s="19">
        <v>1.0</v>
      </c>
      <c r="E1488" s="19" t="s">
        <v>164</v>
      </c>
    </row>
    <row r="1489">
      <c r="A1489" s="19" t="s">
        <v>33</v>
      </c>
      <c r="B1489" s="19" t="s">
        <v>71</v>
      </c>
      <c r="C1489" s="19" t="s">
        <v>171</v>
      </c>
      <c r="D1489" s="19">
        <v>1.0</v>
      </c>
      <c r="E1489" s="19" t="s">
        <v>164</v>
      </c>
    </row>
    <row r="1490">
      <c r="A1490" s="19" t="s">
        <v>33</v>
      </c>
      <c r="B1490" s="19" t="s">
        <v>119</v>
      </c>
      <c r="C1490" s="19" t="s">
        <v>171</v>
      </c>
      <c r="D1490" s="19">
        <v>1.0</v>
      </c>
      <c r="E1490" s="19" t="s">
        <v>164</v>
      </c>
    </row>
    <row r="1491">
      <c r="A1491" s="19" t="s">
        <v>33</v>
      </c>
      <c r="B1491" s="19" t="s">
        <v>122</v>
      </c>
      <c r="C1491" s="19" t="s">
        <v>171</v>
      </c>
      <c r="D1491" s="19">
        <v>1.0</v>
      </c>
      <c r="E1491" s="19" t="s">
        <v>164</v>
      </c>
    </row>
    <row r="1492">
      <c r="A1492" s="19" t="s">
        <v>33</v>
      </c>
      <c r="B1492" s="19" t="s">
        <v>36</v>
      </c>
      <c r="C1492" s="19" t="s">
        <v>171</v>
      </c>
      <c r="D1492" s="19">
        <v>1.0</v>
      </c>
      <c r="E1492" s="19" t="s">
        <v>164</v>
      </c>
    </row>
    <row r="1493">
      <c r="A1493" s="19" t="s">
        <v>33</v>
      </c>
      <c r="B1493" s="19" t="s">
        <v>40</v>
      </c>
      <c r="C1493" s="19" t="s">
        <v>171</v>
      </c>
      <c r="D1493" s="19">
        <v>1.0</v>
      </c>
      <c r="E1493" s="19" t="s">
        <v>164</v>
      </c>
    </row>
    <row r="1494">
      <c r="A1494" s="19" t="s">
        <v>33</v>
      </c>
      <c r="B1494" s="19" t="s">
        <v>84</v>
      </c>
      <c r="C1494" s="19" t="s">
        <v>171</v>
      </c>
      <c r="D1494" s="19">
        <v>1.0</v>
      </c>
      <c r="E1494" s="19" t="s">
        <v>164</v>
      </c>
    </row>
    <row r="1495">
      <c r="A1495" s="19" t="s">
        <v>33</v>
      </c>
      <c r="B1495" s="19" t="s">
        <v>98</v>
      </c>
      <c r="C1495" s="19" t="s">
        <v>171</v>
      </c>
      <c r="D1495" s="19">
        <v>1.0</v>
      </c>
      <c r="E1495" s="19" t="s">
        <v>164</v>
      </c>
    </row>
    <row r="1496">
      <c r="A1496" s="19" t="s">
        <v>33</v>
      </c>
      <c r="B1496" s="19" t="s">
        <v>99</v>
      </c>
      <c r="C1496" s="19" t="s">
        <v>171</v>
      </c>
      <c r="D1496" s="19">
        <v>1.0</v>
      </c>
      <c r="E1496" s="19" t="s">
        <v>164</v>
      </c>
    </row>
    <row r="1497">
      <c r="A1497" s="19" t="s">
        <v>33</v>
      </c>
      <c r="B1497" s="19" t="s">
        <v>109</v>
      </c>
      <c r="C1497" s="19" t="s">
        <v>171</v>
      </c>
      <c r="D1497" s="19">
        <v>1.0</v>
      </c>
      <c r="E1497" s="19" t="s">
        <v>164</v>
      </c>
    </row>
    <row r="1498">
      <c r="A1498" s="19" t="s">
        <v>33</v>
      </c>
      <c r="B1498" s="19" t="s">
        <v>124</v>
      </c>
      <c r="C1498" s="19" t="s">
        <v>171</v>
      </c>
      <c r="D1498" s="19">
        <v>1.0</v>
      </c>
      <c r="E1498" s="19" t="s">
        <v>164</v>
      </c>
    </row>
    <row r="1499">
      <c r="A1499" s="19" t="s">
        <v>33</v>
      </c>
      <c r="B1499" s="19" t="s">
        <v>145</v>
      </c>
      <c r="C1499" s="19" t="s">
        <v>171</v>
      </c>
      <c r="D1499" s="19">
        <v>1.0</v>
      </c>
      <c r="E1499" s="19" t="s">
        <v>164</v>
      </c>
    </row>
    <row r="1500">
      <c r="A1500" s="19" t="s">
        <v>33</v>
      </c>
      <c r="B1500" s="19" t="s">
        <v>147</v>
      </c>
      <c r="C1500" s="19" t="s">
        <v>171</v>
      </c>
      <c r="D1500" s="19">
        <v>1.0</v>
      </c>
      <c r="E1500" s="19" t="s">
        <v>164</v>
      </c>
    </row>
    <row r="1501">
      <c r="A1501" s="19" t="s">
        <v>33</v>
      </c>
      <c r="B1501" s="19" t="s">
        <v>102</v>
      </c>
      <c r="C1501" s="19" t="s">
        <v>171</v>
      </c>
      <c r="D1501" s="19">
        <v>1.0</v>
      </c>
      <c r="E1501" s="19" t="s">
        <v>164</v>
      </c>
    </row>
    <row r="1502">
      <c r="A1502" s="19" t="s">
        <v>46</v>
      </c>
      <c r="B1502" s="19" t="s">
        <v>51</v>
      </c>
      <c r="C1502" s="19" t="s">
        <v>171</v>
      </c>
      <c r="D1502" s="19">
        <v>1.0</v>
      </c>
      <c r="E1502" s="19" t="s">
        <v>164</v>
      </c>
    </row>
    <row r="1503">
      <c r="A1503" s="19" t="s">
        <v>46</v>
      </c>
      <c r="B1503" s="19" t="s">
        <v>83</v>
      </c>
      <c r="C1503" s="19" t="s">
        <v>171</v>
      </c>
      <c r="D1503" s="19">
        <v>1.0</v>
      </c>
      <c r="E1503" s="19" t="s">
        <v>164</v>
      </c>
    </row>
    <row r="1504">
      <c r="A1504" s="19" t="s">
        <v>46</v>
      </c>
      <c r="B1504" s="19" t="s">
        <v>148</v>
      </c>
      <c r="C1504" s="19" t="s">
        <v>171</v>
      </c>
      <c r="D1504" s="19">
        <v>1.0</v>
      </c>
      <c r="E1504" s="19" t="s">
        <v>164</v>
      </c>
    </row>
    <row r="1505">
      <c r="A1505" s="19" t="s">
        <v>46</v>
      </c>
      <c r="B1505" s="19" t="s">
        <v>149</v>
      </c>
      <c r="C1505" s="19" t="s">
        <v>171</v>
      </c>
      <c r="D1505" s="19">
        <v>1.0</v>
      </c>
      <c r="E1505" s="19" t="s">
        <v>164</v>
      </c>
    </row>
    <row r="1506">
      <c r="A1506" s="19" t="s">
        <v>46</v>
      </c>
      <c r="B1506" s="19" t="s">
        <v>15</v>
      </c>
      <c r="C1506" s="19" t="s">
        <v>171</v>
      </c>
      <c r="D1506" s="19">
        <v>1.0</v>
      </c>
      <c r="E1506" s="19" t="s">
        <v>164</v>
      </c>
    </row>
    <row r="1507">
      <c r="A1507" s="19" t="s">
        <v>46</v>
      </c>
      <c r="B1507" s="19" t="s">
        <v>48</v>
      </c>
      <c r="C1507" s="19" t="s">
        <v>171</v>
      </c>
      <c r="D1507" s="19">
        <v>1.0</v>
      </c>
      <c r="E1507" s="19" t="s">
        <v>164</v>
      </c>
    </row>
    <row r="1508">
      <c r="A1508" s="19" t="s">
        <v>46</v>
      </c>
      <c r="B1508" s="19" t="s">
        <v>61</v>
      </c>
      <c r="C1508" s="19" t="s">
        <v>171</v>
      </c>
      <c r="D1508" s="19">
        <v>1.0</v>
      </c>
      <c r="E1508" s="19" t="s">
        <v>164</v>
      </c>
    </row>
    <row r="1509">
      <c r="A1509" s="19" t="s">
        <v>46</v>
      </c>
      <c r="B1509" s="19" t="s">
        <v>63</v>
      </c>
      <c r="C1509" s="19" t="s">
        <v>171</v>
      </c>
      <c r="D1509" s="19">
        <v>1.0</v>
      </c>
      <c r="E1509" s="19" t="s">
        <v>164</v>
      </c>
    </row>
    <row r="1510">
      <c r="A1510" s="19" t="s">
        <v>46</v>
      </c>
      <c r="B1510" s="19" t="s">
        <v>93</v>
      </c>
      <c r="C1510" s="19" t="s">
        <v>171</v>
      </c>
      <c r="D1510" s="19">
        <v>1.0</v>
      </c>
      <c r="E1510" s="19" t="s">
        <v>164</v>
      </c>
    </row>
    <row r="1511">
      <c r="A1511" s="19" t="s">
        <v>46</v>
      </c>
      <c r="B1511" s="19" t="s">
        <v>96</v>
      </c>
      <c r="C1511" s="19" t="s">
        <v>171</v>
      </c>
      <c r="D1511" s="19">
        <v>1.0</v>
      </c>
      <c r="E1511" s="19" t="s">
        <v>164</v>
      </c>
    </row>
    <row r="1512">
      <c r="A1512" s="19" t="s">
        <v>46</v>
      </c>
      <c r="B1512" s="19" t="s">
        <v>112</v>
      </c>
      <c r="C1512" s="19" t="s">
        <v>171</v>
      </c>
      <c r="D1512" s="19">
        <v>1.0</v>
      </c>
      <c r="E1512" s="19" t="s">
        <v>164</v>
      </c>
    </row>
    <row r="1513">
      <c r="A1513" s="19" t="s">
        <v>46</v>
      </c>
      <c r="B1513" s="19" t="s">
        <v>114</v>
      </c>
      <c r="C1513" s="19" t="s">
        <v>171</v>
      </c>
      <c r="D1513" s="19">
        <v>1.0</v>
      </c>
      <c r="E1513" s="19" t="s">
        <v>164</v>
      </c>
    </row>
    <row r="1514">
      <c r="A1514" s="19" t="s">
        <v>46</v>
      </c>
      <c r="B1514" s="19" t="s">
        <v>142</v>
      </c>
      <c r="C1514" s="19" t="s">
        <v>171</v>
      </c>
      <c r="D1514" s="19">
        <v>1.0</v>
      </c>
      <c r="E1514" s="19" t="s">
        <v>164</v>
      </c>
    </row>
    <row r="1515">
      <c r="A1515" s="19" t="s">
        <v>46</v>
      </c>
      <c r="B1515" s="19" t="s">
        <v>64</v>
      </c>
      <c r="C1515" s="19" t="s">
        <v>171</v>
      </c>
      <c r="D1515" s="19">
        <v>1.0</v>
      </c>
      <c r="E1515" s="19" t="s">
        <v>164</v>
      </c>
    </row>
    <row r="1516">
      <c r="A1516" s="19" t="s">
        <v>46</v>
      </c>
      <c r="B1516" s="19" t="s">
        <v>80</v>
      </c>
      <c r="C1516" s="19" t="s">
        <v>171</v>
      </c>
      <c r="D1516" s="19">
        <v>1.0</v>
      </c>
      <c r="E1516" s="19" t="s">
        <v>164</v>
      </c>
    </row>
    <row r="1517">
      <c r="A1517" s="19" t="s">
        <v>46</v>
      </c>
      <c r="B1517" s="19" t="s">
        <v>67</v>
      </c>
      <c r="C1517" s="19" t="s">
        <v>171</v>
      </c>
      <c r="D1517" s="19">
        <v>1.0</v>
      </c>
      <c r="E1517" s="19" t="s">
        <v>164</v>
      </c>
    </row>
    <row r="1518">
      <c r="A1518" s="19" t="s">
        <v>46</v>
      </c>
      <c r="B1518" s="19" t="s">
        <v>92</v>
      </c>
      <c r="C1518" s="19" t="s">
        <v>171</v>
      </c>
      <c r="D1518" s="19">
        <v>1.0</v>
      </c>
      <c r="E1518" s="19" t="s">
        <v>164</v>
      </c>
    </row>
    <row r="1519">
      <c r="A1519" s="19" t="s">
        <v>46</v>
      </c>
      <c r="B1519" s="19" t="s">
        <v>76</v>
      </c>
      <c r="C1519" s="19" t="s">
        <v>171</v>
      </c>
      <c r="D1519" s="19">
        <v>1.0</v>
      </c>
      <c r="E1519" s="19" t="s">
        <v>164</v>
      </c>
    </row>
    <row r="1520">
      <c r="A1520" s="19" t="s">
        <v>46</v>
      </c>
      <c r="B1520" s="19" t="s">
        <v>128</v>
      </c>
      <c r="C1520" s="19" t="s">
        <v>171</v>
      </c>
      <c r="D1520" s="19">
        <v>1.0</v>
      </c>
      <c r="E1520" s="19" t="s">
        <v>164</v>
      </c>
    </row>
    <row r="1521">
      <c r="A1521" s="19" t="s">
        <v>46</v>
      </c>
      <c r="B1521" s="19" t="s">
        <v>21</v>
      </c>
      <c r="C1521" s="19" t="s">
        <v>171</v>
      </c>
      <c r="D1521" s="19">
        <v>1.0</v>
      </c>
      <c r="E1521" s="19" t="s">
        <v>164</v>
      </c>
    </row>
    <row r="1522">
      <c r="A1522" s="19" t="s">
        <v>46</v>
      </c>
      <c r="B1522" s="19" t="s">
        <v>144</v>
      </c>
      <c r="C1522" s="19" t="s">
        <v>171</v>
      </c>
      <c r="D1522" s="19">
        <v>1.0</v>
      </c>
      <c r="E1522" s="19" t="s">
        <v>164</v>
      </c>
    </row>
    <row r="1523">
      <c r="A1523" s="19" t="s">
        <v>46</v>
      </c>
      <c r="B1523" s="19" t="s">
        <v>37</v>
      </c>
      <c r="C1523" s="19" t="s">
        <v>171</v>
      </c>
      <c r="D1523" s="19">
        <v>1.0</v>
      </c>
      <c r="E1523" s="19" t="s">
        <v>164</v>
      </c>
    </row>
    <row r="1524">
      <c r="A1524" s="19" t="s">
        <v>46</v>
      </c>
      <c r="B1524" s="19" t="s">
        <v>82</v>
      </c>
      <c r="C1524" s="19" t="s">
        <v>171</v>
      </c>
      <c r="D1524" s="19">
        <v>1.0</v>
      </c>
      <c r="E1524" s="19" t="s">
        <v>164</v>
      </c>
    </row>
    <row r="1525">
      <c r="A1525" s="19" t="s">
        <v>46</v>
      </c>
      <c r="B1525" s="19" t="s">
        <v>73</v>
      </c>
      <c r="C1525" s="19" t="s">
        <v>171</v>
      </c>
      <c r="D1525" s="19">
        <v>1.0</v>
      </c>
      <c r="E1525" s="19" t="s">
        <v>164</v>
      </c>
    </row>
    <row r="1526">
      <c r="A1526" s="19" t="s">
        <v>46</v>
      </c>
      <c r="B1526" s="19" t="s">
        <v>50</v>
      </c>
      <c r="C1526" s="19" t="s">
        <v>171</v>
      </c>
      <c r="D1526" s="19">
        <v>1.0</v>
      </c>
      <c r="E1526" s="19" t="s">
        <v>164</v>
      </c>
    </row>
    <row r="1527">
      <c r="A1527" s="19" t="s">
        <v>46</v>
      </c>
      <c r="B1527" s="19" t="s">
        <v>72</v>
      </c>
      <c r="C1527" s="19" t="s">
        <v>171</v>
      </c>
      <c r="D1527" s="19">
        <v>1.0</v>
      </c>
      <c r="E1527" s="19" t="s">
        <v>164</v>
      </c>
    </row>
    <row r="1528">
      <c r="A1528" s="19" t="s">
        <v>46</v>
      </c>
      <c r="B1528" s="19" t="s">
        <v>75</v>
      </c>
      <c r="C1528" s="19" t="s">
        <v>171</v>
      </c>
      <c r="D1528" s="19">
        <v>1.0</v>
      </c>
      <c r="E1528" s="19" t="s">
        <v>164</v>
      </c>
    </row>
    <row r="1529">
      <c r="A1529" s="19" t="s">
        <v>46</v>
      </c>
      <c r="B1529" s="19" t="s">
        <v>104</v>
      </c>
      <c r="C1529" s="19" t="s">
        <v>171</v>
      </c>
      <c r="D1529" s="19">
        <v>1.0</v>
      </c>
      <c r="E1529" s="19" t="s">
        <v>164</v>
      </c>
    </row>
    <row r="1530">
      <c r="A1530" s="19" t="s">
        <v>46</v>
      </c>
      <c r="B1530" s="19" t="s">
        <v>55</v>
      </c>
      <c r="C1530" s="19" t="s">
        <v>171</v>
      </c>
      <c r="D1530" s="19">
        <v>1.0</v>
      </c>
      <c r="E1530" s="19" t="s">
        <v>164</v>
      </c>
    </row>
    <row r="1531">
      <c r="A1531" s="19" t="s">
        <v>46</v>
      </c>
      <c r="B1531" s="19" t="s">
        <v>125</v>
      </c>
      <c r="C1531" s="19" t="s">
        <v>171</v>
      </c>
      <c r="D1531" s="19">
        <v>1.0</v>
      </c>
      <c r="E1531" s="19" t="s">
        <v>164</v>
      </c>
    </row>
    <row r="1532">
      <c r="A1532" s="19" t="s">
        <v>46</v>
      </c>
      <c r="B1532" s="19" t="s">
        <v>81</v>
      </c>
      <c r="C1532" s="19" t="s">
        <v>171</v>
      </c>
      <c r="D1532" s="19">
        <v>1.0</v>
      </c>
      <c r="E1532" s="19" t="s">
        <v>164</v>
      </c>
    </row>
    <row r="1533">
      <c r="A1533" s="19" t="s">
        <v>46</v>
      </c>
      <c r="B1533" s="19" t="s">
        <v>106</v>
      </c>
      <c r="C1533" s="19" t="s">
        <v>171</v>
      </c>
      <c r="D1533" s="19">
        <v>1.0</v>
      </c>
      <c r="E1533" s="19" t="s">
        <v>164</v>
      </c>
    </row>
    <row r="1534">
      <c r="A1534" s="19" t="s">
        <v>46</v>
      </c>
      <c r="B1534" s="19" t="s">
        <v>86</v>
      </c>
      <c r="C1534" s="19" t="s">
        <v>171</v>
      </c>
      <c r="D1534" s="19">
        <v>1.0</v>
      </c>
      <c r="E1534" s="19" t="s">
        <v>164</v>
      </c>
    </row>
    <row r="1535">
      <c r="A1535" s="19" t="s">
        <v>46</v>
      </c>
      <c r="B1535" s="19" t="s">
        <v>90</v>
      </c>
      <c r="C1535" s="19" t="s">
        <v>171</v>
      </c>
      <c r="D1535" s="19">
        <v>1.0</v>
      </c>
      <c r="E1535" s="19" t="s">
        <v>164</v>
      </c>
    </row>
    <row r="1536">
      <c r="A1536" s="19" t="s">
        <v>46</v>
      </c>
      <c r="B1536" s="19" t="s">
        <v>135</v>
      </c>
      <c r="C1536" s="19" t="s">
        <v>171</v>
      </c>
      <c r="D1536" s="19">
        <v>1.0</v>
      </c>
      <c r="E1536" s="19" t="s">
        <v>164</v>
      </c>
    </row>
    <row r="1537">
      <c r="A1537" s="19" t="s">
        <v>46</v>
      </c>
      <c r="B1537" s="19" t="s">
        <v>113</v>
      </c>
      <c r="C1537" s="19" t="s">
        <v>171</v>
      </c>
      <c r="D1537" s="19">
        <v>1.0</v>
      </c>
      <c r="E1537" s="19" t="s">
        <v>164</v>
      </c>
    </row>
    <row r="1538">
      <c r="A1538" s="19" t="s">
        <v>46</v>
      </c>
      <c r="B1538" s="19" t="s">
        <v>69</v>
      </c>
      <c r="C1538" s="19" t="s">
        <v>171</v>
      </c>
      <c r="D1538" s="19">
        <v>1.0</v>
      </c>
      <c r="E1538" s="19" t="s">
        <v>164</v>
      </c>
    </row>
    <row r="1539">
      <c r="A1539" s="19" t="s">
        <v>46</v>
      </c>
      <c r="B1539" s="19" t="s">
        <v>143</v>
      </c>
      <c r="C1539" s="19" t="s">
        <v>171</v>
      </c>
      <c r="D1539" s="19">
        <v>1.0</v>
      </c>
      <c r="E1539" s="19" t="s">
        <v>164</v>
      </c>
    </row>
    <row r="1540">
      <c r="A1540" s="19" t="s">
        <v>46</v>
      </c>
      <c r="B1540" s="19" t="s">
        <v>111</v>
      </c>
      <c r="C1540" s="19" t="s">
        <v>171</v>
      </c>
      <c r="D1540" s="19">
        <v>1.0</v>
      </c>
      <c r="E1540" s="19" t="s">
        <v>164</v>
      </c>
    </row>
    <row r="1541">
      <c r="A1541" s="19" t="s">
        <v>46</v>
      </c>
      <c r="B1541" s="19" t="s">
        <v>130</v>
      </c>
      <c r="C1541" s="19" t="s">
        <v>171</v>
      </c>
      <c r="D1541" s="19">
        <v>1.0</v>
      </c>
      <c r="E1541" s="19" t="s">
        <v>164</v>
      </c>
    </row>
    <row r="1542">
      <c r="A1542" s="19" t="s">
        <v>46</v>
      </c>
      <c r="B1542" s="19" t="s">
        <v>47</v>
      </c>
      <c r="C1542" s="19" t="s">
        <v>171</v>
      </c>
      <c r="D1542" s="19">
        <v>1.0</v>
      </c>
      <c r="E1542" s="19" t="s">
        <v>164</v>
      </c>
    </row>
    <row r="1543">
      <c r="A1543" s="19" t="s">
        <v>46</v>
      </c>
      <c r="B1543" s="19" t="s">
        <v>17</v>
      </c>
      <c r="C1543" s="19" t="s">
        <v>171</v>
      </c>
      <c r="D1543" s="19">
        <v>1.0</v>
      </c>
      <c r="E1543" s="19" t="s">
        <v>164</v>
      </c>
    </row>
    <row r="1544">
      <c r="A1544" s="19" t="s">
        <v>46</v>
      </c>
      <c r="B1544" s="19" t="s">
        <v>22</v>
      </c>
      <c r="C1544" s="19" t="s">
        <v>171</v>
      </c>
      <c r="D1544" s="19">
        <v>1.0</v>
      </c>
      <c r="E1544" s="19" t="s">
        <v>164</v>
      </c>
    </row>
    <row r="1545">
      <c r="A1545" s="19" t="s">
        <v>46</v>
      </c>
      <c r="B1545" s="19" t="s">
        <v>62</v>
      </c>
      <c r="C1545" s="19" t="s">
        <v>171</v>
      </c>
      <c r="D1545" s="19">
        <v>1.0</v>
      </c>
      <c r="E1545" s="19" t="s">
        <v>164</v>
      </c>
    </row>
    <row r="1546">
      <c r="A1546" s="19" t="s">
        <v>46</v>
      </c>
      <c r="B1546" s="19" t="s">
        <v>66</v>
      </c>
      <c r="C1546" s="19" t="s">
        <v>171</v>
      </c>
      <c r="D1546" s="19">
        <v>1.0</v>
      </c>
      <c r="E1546" s="19" t="s">
        <v>164</v>
      </c>
    </row>
    <row r="1547">
      <c r="A1547" s="19" t="s">
        <v>46</v>
      </c>
      <c r="B1547" s="19" t="s">
        <v>78</v>
      </c>
      <c r="C1547" s="19" t="s">
        <v>171</v>
      </c>
      <c r="D1547" s="19">
        <v>1.0</v>
      </c>
      <c r="E1547" s="19" t="s">
        <v>164</v>
      </c>
    </row>
    <row r="1548">
      <c r="A1548" s="19" t="s">
        <v>46</v>
      </c>
      <c r="B1548" s="19" t="s">
        <v>91</v>
      </c>
      <c r="C1548" s="19" t="s">
        <v>171</v>
      </c>
      <c r="D1548" s="19">
        <v>1.0</v>
      </c>
      <c r="E1548" s="19" t="s">
        <v>164</v>
      </c>
    </row>
    <row r="1549">
      <c r="A1549" s="19" t="s">
        <v>46</v>
      </c>
      <c r="B1549" s="19" t="s">
        <v>110</v>
      </c>
      <c r="C1549" s="19" t="s">
        <v>171</v>
      </c>
      <c r="D1549" s="19">
        <v>1.0</v>
      </c>
      <c r="E1549" s="19" t="s">
        <v>164</v>
      </c>
    </row>
    <row r="1550">
      <c r="A1550" s="19" t="s">
        <v>46</v>
      </c>
      <c r="B1550" s="19" t="s">
        <v>87</v>
      </c>
      <c r="C1550" s="19" t="s">
        <v>171</v>
      </c>
      <c r="D1550" s="19">
        <v>1.0</v>
      </c>
      <c r="E1550" s="19" t="s">
        <v>164</v>
      </c>
    </row>
    <row r="1551">
      <c r="A1551" s="19" t="s">
        <v>46</v>
      </c>
      <c r="B1551" s="19" t="s">
        <v>41</v>
      </c>
      <c r="C1551" s="19" t="s">
        <v>171</v>
      </c>
      <c r="D1551" s="19">
        <v>1.0</v>
      </c>
      <c r="E1551" s="19" t="s">
        <v>164</v>
      </c>
    </row>
    <row r="1552">
      <c r="A1552" s="19" t="s">
        <v>46</v>
      </c>
      <c r="B1552" s="19" t="s">
        <v>97</v>
      </c>
      <c r="C1552" s="19" t="s">
        <v>171</v>
      </c>
      <c r="D1552" s="19">
        <v>1.0</v>
      </c>
      <c r="E1552" s="19" t="s">
        <v>164</v>
      </c>
    </row>
    <row r="1553">
      <c r="A1553" s="19" t="s">
        <v>46</v>
      </c>
      <c r="B1553" s="19" t="s">
        <v>77</v>
      </c>
      <c r="C1553" s="19" t="s">
        <v>171</v>
      </c>
      <c r="D1553" s="19">
        <v>1.0</v>
      </c>
      <c r="E1553" s="19" t="s">
        <v>164</v>
      </c>
    </row>
    <row r="1554">
      <c r="A1554" s="19" t="s">
        <v>46</v>
      </c>
      <c r="B1554" s="19" t="s">
        <v>120</v>
      </c>
      <c r="C1554" s="19" t="s">
        <v>171</v>
      </c>
      <c r="D1554" s="19">
        <v>1.0</v>
      </c>
      <c r="E1554" s="19" t="s">
        <v>164</v>
      </c>
    </row>
    <row r="1555">
      <c r="A1555" s="19" t="s">
        <v>46</v>
      </c>
      <c r="B1555" s="19" t="s">
        <v>116</v>
      </c>
      <c r="C1555" s="19" t="s">
        <v>171</v>
      </c>
      <c r="D1555" s="19">
        <v>1.0</v>
      </c>
      <c r="E1555" s="19" t="s">
        <v>164</v>
      </c>
    </row>
    <row r="1556">
      <c r="A1556" s="19" t="s">
        <v>46</v>
      </c>
      <c r="B1556" s="19" t="s">
        <v>31</v>
      </c>
      <c r="C1556" s="19" t="s">
        <v>171</v>
      </c>
      <c r="D1556" s="19">
        <v>1.0</v>
      </c>
      <c r="E1556" s="19" t="s">
        <v>164</v>
      </c>
    </row>
    <row r="1557">
      <c r="A1557" s="19" t="s">
        <v>46</v>
      </c>
      <c r="B1557" s="19" t="s">
        <v>45</v>
      </c>
      <c r="C1557" s="19" t="s">
        <v>171</v>
      </c>
      <c r="D1557" s="19">
        <v>1.0</v>
      </c>
      <c r="E1557" s="19" t="s">
        <v>164</v>
      </c>
    </row>
    <row r="1558">
      <c r="A1558" s="19" t="s">
        <v>46</v>
      </c>
      <c r="B1558" s="19" t="s">
        <v>94</v>
      </c>
      <c r="C1558" s="19" t="s">
        <v>171</v>
      </c>
      <c r="D1558" s="19">
        <v>1.0</v>
      </c>
      <c r="E1558" s="19" t="s">
        <v>164</v>
      </c>
    </row>
    <row r="1559">
      <c r="A1559" s="19" t="s">
        <v>46</v>
      </c>
      <c r="B1559" s="19" t="s">
        <v>27</v>
      </c>
      <c r="C1559" s="19" t="s">
        <v>171</v>
      </c>
      <c r="D1559" s="19">
        <v>1.0</v>
      </c>
      <c r="E1559" s="19" t="s">
        <v>164</v>
      </c>
    </row>
    <row r="1560">
      <c r="A1560" s="19" t="s">
        <v>46</v>
      </c>
      <c r="B1560" s="19" t="s">
        <v>105</v>
      </c>
      <c r="C1560" s="19" t="s">
        <v>171</v>
      </c>
      <c r="D1560" s="19">
        <v>1.0</v>
      </c>
      <c r="E1560" s="19" t="s">
        <v>164</v>
      </c>
    </row>
    <row r="1561">
      <c r="A1561" s="19" t="s">
        <v>46</v>
      </c>
      <c r="B1561" s="19" t="s">
        <v>52</v>
      </c>
      <c r="C1561" s="19" t="s">
        <v>171</v>
      </c>
      <c r="D1561" s="19">
        <v>1.0</v>
      </c>
      <c r="E1561" s="19" t="s">
        <v>164</v>
      </c>
    </row>
    <row r="1562">
      <c r="A1562" s="19" t="s">
        <v>46</v>
      </c>
      <c r="B1562" s="19" t="s">
        <v>58</v>
      </c>
      <c r="C1562" s="19" t="s">
        <v>171</v>
      </c>
      <c r="D1562" s="19">
        <v>1.0</v>
      </c>
      <c r="E1562" s="19" t="s">
        <v>164</v>
      </c>
    </row>
    <row r="1563">
      <c r="A1563" s="19" t="s">
        <v>46</v>
      </c>
      <c r="B1563" s="19" t="s">
        <v>65</v>
      </c>
      <c r="C1563" s="19" t="s">
        <v>171</v>
      </c>
      <c r="D1563" s="19">
        <v>1.0</v>
      </c>
      <c r="E1563" s="19" t="s">
        <v>164</v>
      </c>
    </row>
    <row r="1564">
      <c r="A1564" s="19" t="s">
        <v>46</v>
      </c>
      <c r="B1564" s="19" t="s">
        <v>59</v>
      </c>
      <c r="C1564" s="19" t="s">
        <v>171</v>
      </c>
      <c r="D1564" s="19">
        <v>1.0</v>
      </c>
      <c r="E1564" s="19" t="s">
        <v>164</v>
      </c>
    </row>
    <row r="1565">
      <c r="A1565" s="19" t="s">
        <v>46</v>
      </c>
      <c r="B1565" s="19" t="s">
        <v>71</v>
      </c>
      <c r="C1565" s="19" t="s">
        <v>171</v>
      </c>
      <c r="D1565" s="19">
        <v>1.0</v>
      </c>
      <c r="E1565" s="19" t="s">
        <v>164</v>
      </c>
    </row>
    <row r="1566">
      <c r="A1566" s="19" t="s">
        <v>46</v>
      </c>
      <c r="B1566" s="19" t="s">
        <v>119</v>
      </c>
      <c r="C1566" s="19" t="s">
        <v>171</v>
      </c>
      <c r="D1566" s="19">
        <v>1.0</v>
      </c>
      <c r="E1566" s="19" t="s">
        <v>164</v>
      </c>
    </row>
    <row r="1567">
      <c r="A1567" s="19" t="s">
        <v>46</v>
      </c>
      <c r="B1567" s="19" t="s">
        <v>122</v>
      </c>
      <c r="C1567" s="19" t="s">
        <v>171</v>
      </c>
      <c r="D1567" s="19">
        <v>1.0</v>
      </c>
      <c r="E1567" s="19" t="s">
        <v>164</v>
      </c>
    </row>
    <row r="1568">
      <c r="A1568" s="19" t="s">
        <v>46</v>
      </c>
      <c r="B1568" s="19" t="s">
        <v>36</v>
      </c>
      <c r="C1568" s="19" t="s">
        <v>171</v>
      </c>
      <c r="D1568" s="19">
        <v>1.0</v>
      </c>
      <c r="E1568" s="19" t="s">
        <v>164</v>
      </c>
    </row>
    <row r="1569">
      <c r="A1569" s="19" t="s">
        <v>46</v>
      </c>
      <c r="B1569" s="19" t="s">
        <v>40</v>
      </c>
      <c r="C1569" s="19" t="s">
        <v>171</v>
      </c>
      <c r="D1569" s="19">
        <v>1.0</v>
      </c>
      <c r="E1569" s="19" t="s">
        <v>164</v>
      </c>
    </row>
    <row r="1570">
      <c r="A1570" s="19" t="s">
        <v>46</v>
      </c>
      <c r="B1570" s="19" t="s">
        <v>84</v>
      </c>
      <c r="C1570" s="19" t="s">
        <v>171</v>
      </c>
      <c r="D1570" s="19">
        <v>1.0</v>
      </c>
      <c r="E1570" s="19" t="s">
        <v>164</v>
      </c>
    </row>
    <row r="1571">
      <c r="A1571" s="19" t="s">
        <v>46</v>
      </c>
      <c r="B1571" s="19" t="s">
        <v>98</v>
      </c>
      <c r="C1571" s="19" t="s">
        <v>171</v>
      </c>
      <c r="D1571" s="19">
        <v>1.0</v>
      </c>
      <c r="E1571" s="19" t="s">
        <v>164</v>
      </c>
    </row>
    <row r="1572">
      <c r="A1572" s="19" t="s">
        <v>46</v>
      </c>
      <c r="B1572" s="19" t="s">
        <v>99</v>
      </c>
      <c r="C1572" s="19" t="s">
        <v>171</v>
      </c>
      <c r="D1572" s="19">
        <v>1.0</v>
      </c>
      <c r="E1572" s="19" t="s">
        <v>164</v>
      </c>
    </row>
    <row r="1573">
      <c r="A1573" s="19" t="s">
        <v>46</v>
      </c>
      <c r="B1573" s="19" t="s">
        <v>109</v>
      </c>
      <c r="C1573" s="19" t="s">
        <v>171</v>
      </c>
      <c r="D1573" s="19">
        <v>1.0</v>
      </c>
      <c r="E1573" s="19" t="s">
        <v>164</v>
      </c>
    </row>
    <row r="1574">
      <c r="A1574" s="19" t="s">
        <v>46</v>
      </c>
      <c r="B1574" s="19" t="s">
        <v>124</v>
      </c>
      <c r="C1574" s="19" t="s">
        <v>171</v>
      </c>
      <c r="D1574" s="19">
        <v>1.0</v>
      </c>
      <c r="E1574" s="19" t="s">
        <v>164</v>
      </c>
    </row>
    <row r="1575">
      <c r="A1575" s="19" t="s">
        <v>46</v>
      </c>
      <c r="B1575" s="19" t="s">
        <v>145</v>
      </c>
      <c r="C1575" s="19" t="s">
        <v>171</v>
      </c>
      <c r="D1575" s="19">
        <v>1.0</v>
      </c>
      <c r="E1575" s="19" t="s">
        <v>164</v>
      </c>
    </row>
    <row r="1576">
      <c r="A1576" s="19" t="s">
        <v>46</v>
      </c>
      <c r="B1576" s="19" t="s">
        <v>147</v>
      </c>
      <c r="C1576" s="19" t="s">
        <v>171</v>
      </c>
      <c r="D1576" s="19">
        <v>1.0</v>
      </c>
      <c r="E1576" s="19" t="s">
        <v>164</v>
      </c>
    </row>
    <row r="1577">
      <c r="A1577" s="19" t="s">
        <v>46</v>
      </c>
      <c r="B1577" s="19" t="s">
        <v>102</v>
      </c>
      <c r="C1577" s="19" t="s">
        <v>171</v>
      </c>
      <c r="D1577" s="19">
        <v>1.0</v>
      </c>
      <c r="E1577" s="19" t="s">
        <v>164</v>
      </c>
    </row>
    <row r="1578">
      <c r="A1578" s="19" t="s">
        <v>51</v>
      </c>
      <c r="B1578" s="19" t="s">
        <v>83</v>
      </c>
      <c r="C1578" s="19" t="s">
        <v>171</v>
      </c>
      <c r="D1578" s="19">
        <v>1.0</v>
      </c>
      <c r="E1578" s="19" t="s">
        <v>164</v>
      </c>
    </row>
    <row r="1579">
      <c r="A1579" s="19" t="s">
        <v>51</v>
      </c>
      <c r="B1579" s="19" t="s">
        <v>148</v>
      </c>
      <c r="C1579" s="19" t="s">
        <v>171</v>
      </c>
      <c r="D1579" s="19">
        <v>1.0</v>
      </c>
      <c r="E1579" s="19" t="s">
        <v>164</v>
      </c>
    </row>
    <row r="1580">
      <c r="A1580" s="19" t="s">
        <v>51</v>
      </c>
      <c r="B1580" s="19" t="s">
        <v>149</v>
      </c>
      <c r="C1580" s="19" t="s">
        <v>171</v>
      </c>
      <c r="D1580" s="19">
        <v>1.0</v>
      </c>
      <c r="E1580" s="19" t="s">
        <v>164</v>
      </c>
    </row>
    <row r="1581">
      <c r="A1581" s="19" t="s">
        <v>51</v>
      </c>
      <c r="B1581" s="19" t="s">
        <v>15</v>
      </c>
      <c r="C1581" s="19" t="s">
        <v>171</v>
      </c>
      <c r="D1581" s="19">
        <v>1.0</v>
      </c>
      <c r="E1581" s="19" t="s">
        <v>164</v>
      </c>
    </row>
    <row r="1582">
      <c r="A1582" s="19" t="s">
        <v>51</v>
      </c>
      <c r="B1582" s="19" t="s">
        <v>48</v>
      </c>
      <c r="C1582" s="19" t="s">
        <v>171</v>
      </c>
      <c r="D1582" s="19">
        <v>1.0</v>
      </c>
      <c r="E1582" s="19" t="s">
        <v>164</v>
      </c>
    </row>
    <row r="1583">
      <c r="A1583" s="19" t="s">
        <v>51</v>
      </c>
      <c r="B1583" s="19" t="s">
        <v>61</v>
      </c>
      <c r="C1583" s="19" t="s">
        <v>171</v>
      </c>
      <c r="D1583" s="19">
        <v>1.0</v>
      </c>
      <c r="E1583" s="19" t="s">
        <v>164</v>
      </c>
    </row>
    <row r="1584">
      <c r="A1584" s="19" t="s">
        <v>51</v>
      </c>
      <c r="B1584" s="19" t="s">
        <v>63</v>
      </c>
      <c r="C1584" s="19" t="s">
        <v>171</v>
      </c>
      <c r="D1584" s="19">
        <v>1.0</v>
      </c>
      <c r="E1584" s="19" t="s">
        <v>164</v>
      </c>
    </row>
    <row r="1585">
      <c r="A1585" s="19" t="s">
        <v>51</v>
      </c>
      <c r="B1585" s="19" t="s">
        <v>93</v>
      </c>
      <c r="C1585" s="19" t="s">
        <v>171</v>
      </c>
      <c r="D1585" s="19">
        <v>1.0</v>
      </c>
      <c r="E1585" s="19" t="s">
        <v>164</v>
      </c>
    </row>
    <row r="1586">
      <c r="A1586" s="19" t="s">
        <v>51</v>
      </c>
      <c r="B1586" s="19" t="s">
        <v>96</v>
      </c>
      <c r="C1586" s="19" t="s">
        <v>171</v>
      </c>
      <c r="D1586" s="19">
        <v>1.0</v>
      </c>
      <c r="E1586" s="19" t="s">
        <v>164</v>
      </c>
    </row>
    <row r="1587">
      <c r="A1587" s="19" t="s">
        <v>51</v>
      </c>
      <c r="B1587" s="19" t="s">
        <v>112</v>
      </c>
      <c r="C1587" s="19" t="s">
        <v>171</v>
      </c>
      <c r="D1587" s="19">
        <v>1.0</v>
      </c>
      <c r="E1587" s="19" t="s">
        <v>164</v>
      </c>
    </row>
    <row r="1588">
      <c r="A1588" s="19" t="s">
        <v>51</v>
      </c>
      <c r="B1588" s="19" t="s">
        <v>114</v>
      </c>
      <c r="C1588" s="19" t="s">
        <v>171</v>
      </c>
      <c r="D1588" s="19">
        <v>1.0</v>
      </c>
      <c r="E1588" s="19" t="s">
        <v>164</v>
      </c>
    </row>
    <row r="1589">
      <c r="A1589" s="19" t="s">
        <v>51</v>
      </c>
      <c r="B1589" s="19" t="s">
        <v>142</v>
      </c>
      <c r="C1589" s="19" t="s">
        <v>171</v>
      </c>
      <c r="D1589" s="19">
        <v>1.0</v>
      </c>
      <c r="E1589" s="19" t="s">
        <v>164</v>
      </c>
    </row>
    <row r="1590">
      <c r="A1590" s="19" t="s">
        <v>51</v>
      </c>
      <c r="B1590" s="19" t="s">
        <v>64</v>
      </c>
      <c r="C1590" s="19" t="s">
        <v>171</v>
      </c>
      <c r="D1590" s="19">
        <v>1.0</v>
      </c>
      <c r="E1590" s="19" t="s">
        <v>164</v>
      </c>
    </row>
    <row r="1591">
      <c r="A1591" s="19" t="s">
        <v>51</v>
      </c>
      <c r="B1591" s="19" t="s">
        <v>80</v>
      </c>
      <c r="C1591" s="19" t="s">
        <v>171</v>
      </c>
      <c r="D1591" s="19">
        <v>1.0</v>
      </c>
      <c r="E1591" s="19" t="s">
        <v>164</v>
      </c>
    </row>
    <row r="1592">
      <c r="A1592" s="19" t="s">
        <v>51</v>
      </c>
      <c r="B1592" s="19" t="s">
        <v>67</v>
      </c>
      <c r="C1592" s="19" t="s">
        <v>171</v>
      </c>
      <c r="D1592" s="19">
        <v>1.0</v>
      </c>
      <c r="E1592" s="19" t="s">
        <v>164</v>
      </c>
    </row>
    <row r="1593">
      <c r="A1593" s="19" t="s">
        <v>51</v>
      </c>
      <c r="B1593" s="19" t="s">
        <v>92</v>
      </c>
      <c r="C1593" s="19" t="s">
        <v>171</v>
      </c>
      <c r="D1593" s="19">
        <v>1.0</v>
      </c>
      <c r="E1593" s="19" t="s">
        <v>164</v>
      </c>
    </row>
    <row r="1594">
      <c r="A1594" s="19" t="s">
        <v>51</v>
      </c>
      <c r="B1594" s="19" t="s">
        <v>76</v>
      </c>
      <c r="C1594" s="19" t="s">
        <v>171</v>
      </c>
      <c r="D1594" s="19">
        <v>1.0</v>
      </c>
      <c r="E1594" s="19" t="s">
        <v>164</v>
      </c>
    </row>
    <row r="1595">
      <c r="A1595" s="19" t="s">
        <v>51</v>
      </c>
      <c r="B1595" s="19" t="s">
        <v>128</v>
      </c>
      <c r="C1595" s="19" t="s">
        <v>171</v>
      </c>
      <c r="D1595" s="19">
        <v>1.0</v>
      </c>
      <c r="E1595" s="19" t="s">
        <v>164</v>
      </c>
    </row>
    <row r="1596">
      <c r="A1596" s="19" t="s">
        <v>51</v>
      </c>
      <c r="B1596" s="19" t="s">
        <v>21</v>
      </c>
      <c r="C1596" s="19" t="s">
        <v>171</v>
      </c>
      <c r="D1596" s="19">
        <v>1.0</v>
      </c>
      <c r="E1596" s="19" t="s">
        <v>164</v>
      </c>
    </row>
    <row r="1597">
      <c r="A1597" s="19" t="s">
        <v>51</v>
      </c>
      <c r="B1597" s="19" t="s">
        <v>144</v>
      </c>
      <c r="C1597" s="19" t="s">
        <v>171</v>
      </c>
      <c r="D1597" s="19">
        <v>1.0</v>
      </c>
      <c r="E1597" s="19" t="s">
        <v>164</v>
      </c>
    </row>
    <row r="1598">
      <c r="A1598" s="19" t="s">
        <v>51</v>
      </c>
      <c r="B1598" s="19" t="s">
        <v>37</v>
      </c>
      <c r="C1598" s="19" t="s">
        <v>171</v>
      </c>
      <c r="D1598" s="19">
        <v>1.0</v>
      </c>
      <c r="E1598" s="19" t="s">
        <v>164</v>
      </c>
    </row>
    <row r="1599">
      <c r="A1599" s="19" t="s">
        <v>51</v>
      </c>
      <c r="B1599" s="19" t="s">
        <v>82</v>
      </c>
      <c r="C1599" s="19" t="s">
        <v>171</v>
      </c>
      <c r="D1599" s="19">
        <v>1.0</v>
      </c>
      <c r="E1599" s="19" t="s">
        <v>164</v>
      </c>
    </row>
    <row r="1600">
      <c r="A1600" s="19" t="s">
        <v>51</v>
      </c>
      <c r="B1600" s="19" t="s">
        <v>73</v>
      </c>
      <c r="C1600" s="19" t="s">
        <v>171</v>
      </c>
      <c r="D1600" s="19">
        <v>1.0</v>
      </c>
      <c r="E1600" s="19" t="s">
        <v>164</v>
      </c>
    </row>
    <row r="1601">
      <c r="A1601" s="19" t="s">
        <v>51</v>
      </c>
      <c r="B1601" s="19" t="s">
        <v>50</v>
      </c>
      <c r="C1601" s="19" t="s">
        <v>171</v>
      </c>
      <c r="D1601" s="19">
        <v>1.0</v>
      </c>
      <c r="E1601" s="19" t="s">
        <v>164</v>
      </c>
    </row>
    <row r="1602">
      <c r="A1602" s="19" t="s">
        <v>51</v>
      </c>
      <c r="B1602" s="19" t="s">
        <v>72</v>
      </c>
      <c r="C1602" s="19" t="s">
        <v>171</v>
      </c>
      <c r="D1602" s="19">
        <v>1.0</v>
      </c>
      <c r="E1602" s="19" t="s">
        <v>164</v>
      </c>
    </row>
    <row r="1603">
      <c r="A1603" s="19" t="s">
        <v>51</v>
      </c>
      <c r="B1603" s="19" t="s">
        <v>75</v>
      </c>
      <c r="C1603" s="19" t="s">
        <v>171</v>
      </c>
      <c r="D1603" s="19">
        <v>1.0</v>
      </c>
      <c r="E1603" s="19" t="s">
        <v>164</v>
      </c>
    </row>
    <row r="1604">
      <c r="A1604" s="19" t="s">
        <v>51</v>
      </c>
      <c r="B1604" s="19" t="s">
        <v>104</v>
      </c>
      <c r="C1604" s="19" t="s">
        <v>171</v>
      </c>
      <c r="D1604" s="19">
        <v>1.0</v>
      </c>
      <c r="E1604" s="19" t="s">
        <v>164</v>
      </c>
    </row>
    <row r="1605">
      <c r="A1605" s="19" t="s">
        <v>51</v>
      </c>
      <c r="B1605" s="19" t="s">
        <v>55</v>
      </c>
      <c r="C1605" s="19" t="s">
        <v>171</v>
      </c>
      <c r="D1605" s="19">
        <v>1.0</v>
      </c>
      <c r="E1605" s="19" t="s">
        <v>164</v>
      </c>
    </row>
    <row r="1606">
      <c r="A1606" s="19" t="s">
        <v>51</v>
      </c>
      <c r="B1606" s="19" t="s">
        <v>125</v>
      </c>
      <c r="C1606" s="19" t="s">
        <v>171</v>
      </c>
      <c r="D1606" s="19">
        <v>1.0</v>
      </c>
      <c r="E1606" s="19" t="s">
        <v>164</v>
      </c>
    </row>
    <row r="1607">
      <c r="A1607" s="19" t="s">
        <v>51</v>
      </c>
      <c r="B1607" s="19" t="s">
        <v>81</v>
      </c>
      <c r="C1607" s="19" t="s">
        <v>171</v>
      </c>
      <c r="D1607" s="19">
        <v>1.0</v>
      </c>
      <c r="E1607" s="19" t="s">
        <v>164</v>
      </c>
    </row>
    <row r="1608">
      <c r="A1608" s="19" t="s">
        <v>51</v>
      </c>
      <c r="B1608" s="19" t="s">
        <v>106</v>
      </c>
      <c r="C1608" s="19" t="s">
        <v>171</v>
      </c>
      <c r="D1608" s="19">
        <v>1.0</v>
      </c>
      <c r="E1608" s="19" t="s">
        <v>164</v>
      </c>
    </row>
    <row r="1609">
      <c r="A1609" s="19" t="s">
        <v>51</v>
      </c>
      <c r="B1609" s="19" t="s">
        <v>86</v>
      </c>
      <c r="C1609" s="19" t="s">
        <v>171</v>
      </c>
      <c r="D1609" s="19">
        <v>1.0</v>
      </c>
      <c r="E1609" s="19" t="s">
        <v>164</v>
      </c>
    </row>
    <row r="1610">
      <c r="A1610" s="19" t="s">
        <v>51</v>
      </c>
      <c r="B1610" s="19" t="s">
        <v>90</v>
      </c>
      <c r="C1610" s="19" t="s">
        <v>171</v>
      </c>
      <c r="D1610" s="19">
        <v>1.0</v>
      </c>
      <c r="E1610" s="19" t="s">
        <v>164</v>
      </c>
    </row>
    <row r="1611">
      <c r="A1611" s="19" t="s">
        <v>51</v>
      </c>
      <c r="B1611" s="19" t="s">
        <v>135</v>
      </c>
      <c r="C1611" s="19" t="s">
        <v>171</v>
      </c>
      <c r="D1611" s="19">
        <v>1.0</v>
      </c>
      <c r="E1611" s="19" t="s">
        <v>164</v>
      </c>
    </row>
    <row r="1612">
      <c r="A1612" s="19" t="s">
        <v>51</v>
      </c>
      <c r="B1612" s="19" t="s">
        <v>113</v>
      </c>
      <c r="C1612" s="19" t="s">
        <v>171</v>
      </c>
      <c r="D1612" s="19">
        <v>1.0</v>
      </c>
      <c r="E1612" s="19" t="s">
        <v>164</v>
      </c>
    </row>
    <row r="1613">
      <c r="A1613" s="19" t="s">
        <v>51</v>
      </c>
      <c r="B1613" s="19" t="s">
        <v>69</v>
      </c>
      <c r="C1613" s="19" t="s">
        <v>171</v>
      </c>
      <c r="D1613" s="19">
        <v>1.0</v>
      </c>
      <c r="E1613" s="19" t="s">
        <v>164</v>
      </c>
    </row>
    <row r="1614">
      <c r="A1614" s="19" t="s">
        <v>51</v>
      </c>
      <c r="B1614" s="19" t="s">
        <v>143</v>
      </c>
      <c r="C1614" s="19" t="s">
        <v>171</v>
      </c>
      <c r="D1614" s="19">
        <v>1.0</v>
      </c>
      <c r="E1614" s="19" t="s">
        <v>164</v>
      </c>
    </row>
    <row r="1615">
      <c r="A1615" s="19" t="s">
        <v>51</v>
      </c>
      <c r="B1615" s="19" t="s">
        <v>111</v>
      </c>
      <c r="C1615" s="19" t="s">
        <v>171</v>
      </c>
      <c r="D1615" s="19">
        <v>1.0</v>
      </c>
      <c r="E1615" s="19" t="s">
        <v>164</v>
      </c>
    </row>
    <row r="1616">
      <c r="A1616" s="19" t="s">
        <v>51</v>
      </c>
      <c r="B1616" s="19" t="s">
        <v>130</v>
      </c>
      <c r="C1616" s="19" t="s">
        <v>171</v>
      </c>
      <c r="D1616" s="19">
        <v>1.0</v>
      </c>
      <c r="E1616" s="19" t="s">
        <v>164</v>
      </c>
    </row>
    <row r="1617">
      <c r="A1617" s="19" t="s">
        <v>51</v>
      </c>
      <c r="B1617" s="19" t="s">
        <v>47</v>
      </c>
      <c r="C1617" s="19" t="s">
        <v>171</v>
      </c>
      <c r="D1617" s="19">
        <v>1.0</v>
      </c>
      <c r="E1617" s="19" t="s">
        <v>164</v>
      </c>
    </row>
    <row r="1618">
      <c r="A1618" s="19" t="s">
        <v>51</v>
      </c>
      <c r="B1618" s="19" t="s">
        <v>17</v>
      </c>
      <c r="C1618" s="19" t="s">
        <v>171</v>
      </c>
      <c r="D1618" s="19">
        <v>1.0</v>
      </c>
      <c r="E1618" s="19" t="s">
        <v>164</v>
      </c>
    </row>
    <row r="1619">
      <c r="A1619" s="19" t="s">
        <v>51</v>
      </c>
      <c r="B1619" s="19" t="s">
        <v>22</v>
      </c>
      <c r="C1619" s="19" t="s">
        <v>171</v>
      </c>
      <c r="D1619" s="19">
        <v>1.0</v>
      </c>
      <c r="E1619" s="19" t="s">
        <v>164</v>
      </c>
    </row>
    <row r="1620">
      <c r="A1620" s="19" t="s">
        <v>51</v>
      </c>
      <c r="B1620" s="19" t="s">
        <v>62</v>
      </c>
      <c r="C1620" s="19" t="s">
        <v>171</v>
      </c>
      <c r="D1620" s="19">
        <v>1.0</v>
      </c>
      <c r="E1620" s="19" t="s">
        <v>164</v>
      </c>
    </row>
    <row r="1621">
      <c r="A1621" s="19" t="s">
        <v>51</v>
      </c>
      <c r="B1621" s="19" t="s">
        <v>66</v>
      </c>
      <c r="C1621" s="19" t="s">
        <v>171</v>
      </c>
      <c r="D1621" s="19">
        <v>1.0</v>
      </c>
      <c r="E1621" s="19" t="s">
        <v>164</v>
      </c>
    </row>
    <row r="1622">
      <c r="A1622" s="19" t="s">
        <v>51</v>
      </c>
      <c r="B1622" s="19" t="s">
        <v>78</v>
      </c>
      <c r="C1622" s="19" t="s">
        <v>171</v>
      </c>
      <c r="D1622" s="19">
        <v>1.0</v>
      </c>
      <c r="E1622" s="19" t="s">
        <v>164</v>
      </c>
    </row>
    <row r="1623">
      <c r="A1623" s="19" t="s">
        <v>51</v>
      </c>
      <c r="B1623" s="19" t="s">
        <v>91</v>
      </c>
      <c r="C1623" s="19" t="s">
        <v>171</v>
      </c>
      <c r="D1623" s="19">
        <v>1.0</v>
      </c>
      <c r="E1623" s="19" t="s">
        <v>164</v>
      </c>
    </row>
    <row r="1624">
      <c r="A1624" s="19" t="s">
        <v>51</v>
      </c>
      <c r="B1624" s="19" t="s">
        <v>110</v>
      </c>
      <c r="C1624" s="19" t="s">
        <v>171</v>
      </c>
      <c r="D1624" s="19">
        <v>1.0</v>
      </c>
      <c r="E1624" s="19" t="s">
        <v>164</v>
      </c>
    </row>
    <row r="1625">
      <c r="A1625" s="19" t="s">
        <v>51</v>
      </c>
      <c r="B1625" s="19" t="s">
        <v>87</v>
      </c>
      <c r="C1625" s="19" t="s">
        <v>171</v>
      </c>
      <c r="D1625" s="19">
        <v>1.0</v>
      </c>
      <c r="E1625" s="19" t="s">
        <v>164</v>
      </c>
    </row>
    <row r="1626">
      <c r="A1626" s="19" t="s">
        <v>51</v>
      </c>
      <c r="B1626" s="19" t="s">
        <v>41</v>
      </c>
      <c r="C1626" s="19" t="s">
        <v>171</v>
      </c>
      <c r="D1626" s="19">
        <v>1.0</v>
      </c>
      <c r="E1626" s="19" t="s">
        <v>164</v>
      </c>
    </row>
    <row r="1627">
      <c r="A1627" s="19" t="s">
        <v>51</v>
      </c>
      <c r="B1627" s="19" t="s">
        <v>97</v>
      </c>
      <c r="C1627" s="19" t="s">
        <v>171</v>
      </c>
      <c r="D1627" s="19">
        <v>1.0</v>
      </c>
      <c r="E1627" s="19" t="s">
        <v>164</v>
      </c>
    </row>
    <row r="1628">
      <c r="A1628" s="19" t="s">
        <v>51</v>
      </c>
      <c r="B1628" s="19" t="s">
        <v>77</v>
      </c>
      <c r="C1628" s="19" t="s">
        <v>171</v>
      </c>
      <c r="D1628" s="19">
        <v>1.0</v>
      </c>
      <c r="E1628" s="19" t="s">
        <v>164</v>
      </c>
    </row>
    <row r="1629">
      <c r="A1629" s="19" t="s">
        <v>51</v>
      </c>
      <c r="B1629" s="19" t="s">
        <v>120</v>
      </c>
      <c r="C1629" s="19" t="s">
        <v>171</v>
      </c>
      <c r="D1629" s="19">
        <v>1.0</v>
      </c>
      <c r="E1629" s="19" t="s">
        <v>164</v>
      </c>
    </row>
    <row r="1630">
      <c r="A1630" s="19" t="s">
        <v>51</v>
      </c>
      <c r="B1630" s="19" t="s">
        <v>116</v>
      </c>
      <c r="C1630" s="19" t="s">
        <v>171</v>
      </c>
      <c r="D1630" s="19">
        <v>1.0</v>
      </c>
      <c r="E1630" s="19" t="s">
        <v>164</v>
      </c>
    </row>
    <row r="1631">
      <c r="A1631" s="19" t="s">
        <v>51</v>
      </c>
      <c r="B1631" s="19" t="s">
        <v>31</v>
      </c>
      <c r="C1631" s="19" t="s">
        <v>171</v>
      </c>
      <c r="D1631" s="19">
        <v>1.0</v>
      </c>
      <c r="E1631" s="19" t="s">
        <v>164</v>
      </c>
    </row>
    <row r="1632">
      <c r="A1632" s="19" t="s">
        <v>51</v>
      </c>
      <c r="B1632" s="19" t="s">
        <v>45</v>
      </c>
      <c r="C1632" s="19" t="s">
        <v>171</v>
      </c>
      <c r="D1632" s="19">
        <v>1.0</v>
      </c>
      <c r="E1632" s="19" t="s">
        <v>164</v>
      </c>
    </row>
    <row r="1633">
      <c r="A1633" s="19" t="s">
        <v>51</v>
      </c>
      <c r="B1633" s="19" t="s">
        <v>94</v>
      </c>
      <c r="C1633" s="19" t="s">
        <v>171</v>
      </c>
      <c r="D1633" s="19">
        <v>1.0</v>
      </c>
      <c r="E1633" s="19" t="s">
        <v>164</v>
      </c>
    </row>
    <row r="1634">
      <c r="A1634" s="19" t="s">
        <v>51</v>
      </c>
      <c r="B1634" s="19" t="s">
        <v>27</v>
      </c>
      <c r="C1634" s="19" t="s">
        <v>171</v>
      </c>
      <c r="D1634" s="19">
        <v>1.0</v>
      </c>
      <c r="E1634" s="19" t="s">
        <v>164</v>
      </c>
    </row>
    <row r="1635">
      <c r="A1635" s="19" t="s">
        <v>51</v>
      </c>
      <c r="B1635" s="19" t="s">
        <v>105</v>
      </c>
      <c r="C1635" s="19" t="s">
        <v>171</v>
      </c>
      <c r="D1635" s="19">
        <v>1.0</v>
      </c>
      <c r="E1635" s="19" t="s">
        <v>164</v>
      </c>
    </row>
    <row r="1636">
      <c r="A1636" s="19" t="s">
        <v>51</v>
      </c>
      <c r="B1636" s="19" t="s">
        <v>52</v>
      </c>
      <c r="C1636" s="19" t="s">
        <v>171</v>
      </c>
      <c r="D1636" s="19">
        <v>1.0</v>
      </c>
      <c r="E1636" s="19" t="s">
        <v>164</v>
      </c>
    </row>
    <row r="1637">
      <c r="A1637" s="19" t="s">
        <v>51</v>
      </c>
      <c r="B1637" s="19" t="s">
        <v>58</v>
      </c>
      <c r="C1637" s="19" t="s">
        <v>171</v>
      </c>
      <c r="D1637" s="19">
        <v>1.0</v>
      </c>
      <c r="E1637" s="19" t="s">
        <v>164</v>
      </c>
    </row>
    <row r="1638">
      <c r="A1638" s="19" t="s">
        <v>51</v>
      </c>
      <c r="B1638" s="19" t="s">
        <v>65</v>
      </c>
      <c r="C1638" s="19" t="s">
        <v>171</v>
      </c>
      <c r="D1638" s="19">
        <v>1.0</v>
      </c>
      <c r="E1638" s="19" t="s">
        <v>164</v>
      </c>
    </row>
    <row r="1639">
      <c r="A1639" s="19" t="s">
        <v>51</v>
      </c>
      <c r="B1639" s="19" t="s">
        <v>59</v>
      </c>
      <c r="C1639" s="19" t="s">
        <v>171</v>
      </c>
      <c r="D1639" s="19">
        <v>1.0</v>
      </c>
      <c r="E1639" s="19" t="s">
        <v>164</v>
      </c>
    </row>
    <row r="1640">
      <c r="A1640" s="19" t="s">
        <v>51</v>
      </c>
      <c r="B1640" s="19" t="s">
        <v>71</v>
      </c>
      <c r="C1640" s="19" t="s">
        <v>171</v>
      </c>
      <c r="D1640" s="19">
        <v>1.0</v>
      </c>
      <c r="E1640" s="19" t="s">
        <v>164</v>
      </c>
    </row>
    <row r="1641">
      <c r="A1641" s="19" t="s">
        <v>51</v>
      </c>
      <c r="B1641" s="19" t="s">
        <v>119</v>
      </c>
      <c r="C1641" s="19" t="s">
        <v>171</v>
      </c>
      <c r="D1641" s="19">
        <v>1.0</v>
      </c>
      <c r="E1641" s="19" t="s">
        <v>164</v>
      </c>
    </row>
    <row r="1642">
      <c r="A1642" s="19" t="s">
        <v>51</v>
      </c>
      <c r="B1642" s="19" t="s">
        <v>122</v>
      </c>
      <c r="C1642" s="19" t="s">
        <v>171</v>
      </c>
      <c r="D1642" s="19">
        <v>1.0</v>
      </c>
      <c r="E1642" s="19" t="s">
        <v>164</v>
      </c>
    </row>
    <row r="1643">
      <c r="A1643" s="19" t="s">
        <v>51</v>
      </c>
      <c r="B1643" s="19" t="s">
        <v>36</v>
      </c>
      <c r="C1643" s="19" t="s">
        <v>171</v>
      </c>
      <c r="D1643" s="19">
        <v>1.0</v>
      </c>
      <c r="E1643" s="19" t="s">
        <v>164</v>
      </c>
    </row>
    <row r="1644">
      <c r="A1644" s="19" t="s">
        <v>51</v>
      </c>
      <c r="B1644" s="19" t="s">
        <v>40</v>
      </c>
      <c r="C1644" s="19" t="s">
        <v>171</v>
      </c>
      <c r="D1644" s="19">
        <v>1.0</v>
      </c>
      <c r="E1644" s="19" t="s">
        <v>164</v>
      </c>
    </row>
    <row r="1645">
      <c r="A1645" s="19" t="s">
        <v>51</v>
      </c>
      <c r="B1645" s="19" t="s">
        <v>84</v>
      </c>
      <c r="C1645" s="19" t="s">
        <v>171</v>
      </c>
      <c r="D1645" s="19">
        <v>1.0</v>
      </c>
      <c r="E1645" s="19" t="s">
        <v>164</v>
      </c>
    </row>
    <row r="1646">
      <c r="A1646" s="19" t="s">
        <v>51</v>
      </c>
      <c r="B1646" s="19" t="s">
        <v>98</v>
      </c>
      <c r="C1646" s="19" t="s">
        <v>171</v>
      </c>
      <c r="D1646" s="19">
        <v>1.0</v>
      </c>
      <c r="E1646" s="19" t="s">
        <v>164</v>
      </c>
    </row>
    <row r="1647">
      <c r="A1647" s="19" t="s">
        <v>51</v>
      </c>
      <c r="B1647" s="19" t="s">
        <v>99</v>
      </c>
      <c r="C1647" s="19" t="s">
        <v>171</v>
      </c>
      <c r="D1647" s="19">
        <v>1.0</v>
      </c>
      <c r="E1647" s="19" t="s">
        <v>164</v>
      </c>
    </row>
    <row r="1648">
      <c r="A1648" s="19" t="s">
        <v>51</v>
      </c>
      <c r="B1648" s="19" t="s">
        <v>109</v>
      </c>
      <c r="C1648" s="19" t="s">
        <v>171</v>
      </c>
      <c r="D1648" s="19">
        <v>1.0</v>
      </c>
      <c r="E1648" s="19" t="s">
        <v>164</v>
      </c>
    </row>
    <row r="1649">
      <c r="A1649" s="19" t="s">
        <v>51</v>
      </c>
      <c r="B1649" s="19" t="s">
        <v>124</v>
      </c>
      <c r="C1649" s="19" t="s">
        <v>171</v>
      </c>
      <c r="D1649" s="19">
        <v>1.0</v>
      </c>
      <c r="E1649" s="19" t="s">
        <v>164</v>
      </c>
    </row>
    <row r="1650">
      <c r="A1650" s="19" t="s">
        <v>51</v>
      </c>
      <c r="B1650" s="19" t="s">
        <v>145</v>
      </c>
      <c r="C1650" s="19" t="s">
        <v>171</v>
      </c>
      <c r="D1650" s="19">
        <v>1.0</v>
      </c>
      <c r="E1650" s="19" t="s">
        <v>164</v>
      </c>
    </row>
    <row r="1651">
      <c r="A1651" s="19" t="s">
        <v>51</v>
      </c>
      <c r="B1651" s="19" t="s">
        <v>147</v>
      </c>
      <c r="C1651" s="19" t="s">
        <v>171</v>
      </c>
      <c r="D1651" s="19">
        <v>1.0</v>
      </c>
      <c r="E1651" s="19" t="s">
        <v>164</v>
      </c>
    </row>
    <row r="1652">
      <c r="A1652" s="19" t="s">
        <v>51</v>
      </c>
      <c r="B1652" s="19" t="s">
        <v>102</v>
      </c>
      <c r="C1652" s="19" t="s">
        <v>171</v>
      </c>
      <c r="D1652" s="19">
        <v>1.0</v>
      </c>
      <c r="E1652" s="19" t="s">
        <v>164</v>
      </c>
    </row>
    <row r="1653">
      <c r="A1653" s="19" t="s">
        <v>83</v>
      </c>
      <c r="B1653" s="19" t="s">
        <v>148</v>
      </c>
      <c r="C1653" s="19" t="s">
        <v>171</v>
      </c>
      <c r="D1653" s="19">
        <v>1.0</v>
      </c>
      <c r="E1653" s="19" t="s">
        <v>164</v>
      </c>
    </row>
    <row r="1654">
      <c r="A1654" s="19" t="s">
        <v>83</v>
      </c>
      <c r="B1654" s="19" t="s">
        <v>149</v>
      </c>
      <c r="C1654" s="19" t="s">
        <v>171</v>
      </c>
      <c r="D1654" s="19">
        <v>1.0</v>
      </c>
      <c r="E1654" s="19" t="s">
        <v>164</v>
      </c>
    </row>
    <row r="1655">
      <c r="A1655" s="19" t="s">
        <v>83</v>
      </c>
      <c r="B1655" s="19" t="s">
        <v>15</v>
      </c>
      <c r="C1655" s="19" t="s">
        <v>171</v>
      </c>
      <c r="D1655" s="19">
        <v>1.0</v>
      </c>
      <c r="E1655" s="19" t="s">
        <v>164</v>
      </c>
    </row>
    <row r="1656">
      <c r="A1656" s="19" t="s">
        <v>83</v>
      </c>
      <c r="B1656" s="19" t="s">
        <v>48</v>
      </c>
      <c r="C1656" s="19" t="s">
        <v>171</v>
      </c>
      <c r="D1656" s="19">
        <v>1.0</v>
      </c>
      <c r="E1656" s="19" t="s">
        <v>164</v>
      </c>
    </row>
    <row r="1657">
      <c r="A1657" s="19" t="s">
        <v>83</v>
      </c>
      <c r="B1657" s="19" t="s">
        <v>61</v>
      </c>
      <c r="C1657" s="19" t="s">
        <v>171</v>
      </c>
      <c r="D1657" s="19">
        <v>1.0</v>
      </c>
      <c r="E1657" s="19" t="s">
        <v>164</v>
      </c>
    </row>
    <row r="1658">
      <c r="A1658" s="19" t="s">
        <v>83</v>
      </c>
      <c r="B1658" s="19" t="s">
        <v>63</v>
      </c>
      <c r="C1658" s="19" t="s">
        <v>171</v>
      </c>
      <c r="D1658" s="19">
        <v>1.0</v>
      </c>
      <c r="E1658" s="19" t="s">
        <v>164</v>
      </c>
    </row>
    <row r="1659">
      <c r="A1659" s="19" t="s">
        <v>83</v>
      </c>
      <c r="B1659" s="19" t="s">
        <v>93</v>
      </c>
      <c r="C1659" s="19" t="s">
        <v>171</v>
      </c>
      <c r="D1659" s="19">
        <v>1.0</v>
      </c>
      <c r="E1659" s="19" t="s">
        <v>164</v>
      </c>
    </row>
    <row r="1660">
      <c r="A1660" s="19" t="s">
        <v>83</v>
      </c>
      <c r="B1660" s="19" t="s">
        <v>96</v>
      </c>
      <c r="C1660" s="19" t="s">
        <v>171</v>
      </c>
      <c r="D1660" s="19">
        <v>1.0</v>
      </c>
      <c r="E1660" s="19" t="s">
        <v>164</v>
      </c>
    </row>
    <row r="1661">
      <c r="A1661" s="19" t="s">
        <v>83</v>
      </c>
      <c r="B1661" s="19" t="s">
        <v>112</v>
      </c>
      <c r="C1661" s="19" t="s">
        <v>171</v>
      </c>
      <c r="D1661" s="19">
        <v>1.0</v>
      </c>
      <c r="E1661" s="19" t="s">
        <v>164</v>
      </c>
    </row>
    <row r="1662">
      <c r="A1662" s="19" t="s">
        <v>83</v>
      </c>
      <c r="B1662" s="19" t="s">
        <v>114</v>
      </c>
      <c r="C1662" s="19" t="s">
        <v>171</v>
      </c>
      <c r="D1662" s="19">
        <v>1.0</v>
      </c>
      <c r="E1662" s="19" t="s">
        <v>164</v>
      </c>
    </row>
    <row r="1663">
      <c r="A1663" s="19" t="s">
        <v>83</v>
      </c>
      <c r="B1663" s="19" t="s">
        <v>142</v>
      </c>
      <c r="C1663" s="19" t="s">
        <v>171</v>
      </c>
      <c r="D1663" s="19">
        <v>1.0</v>
      </c>
      <c r="E1663" s="19" t="s">
        <v>164</v>
      </c>
    </row>
    <row r="1664">
      <c r="A1664" s="19" t="s">
        <v>83</v>
      </c>
      <c r="B1664" s="19" t="s">
        <v>64</v>
      </c>
      <c r="C1664" s="19" t="s">
        <v>171</v>
      </c>
      <c r="D1664" s="19">
        <v>1.0</v>
      </c>
      <c r="E1664" s="19" t="s">
        <v>164</v>
      </c>
    </row>
    <row r="1665">
      <c r="A1665" s="19" t="s">
        <v>83</v>
      </c>
      <c r="B1665" s="19" t="s">
        <v>80</v>
      </c>
      <c r="C1665" s="19" t="s">
        <v>171</v>
      </c>
      <c r="D1665" s="19">
        <v>1.0</v>
      </c>
      <c r="E1665" s="19" t="s">
        <v>164</v>
      </c>
    </row>
    <row r="1666">
      <c r="A1666" s="19" t="s">
        <v>83</v>
      </c>
      <c r="B1666" s="19" t="s">
        <v>67</v>
      </c>
      <c r="C1666" s="19" t="s">
        <v>171</v>
      </c>
      <c r="D1666" s="19">
        <v>1.0</v>
      </c>
      <c r="E1666" s="19" t="s">
        <v>164</v>
      </c>
    </row>
    <row r="1667">
      <c r="A1667" s="19" t="s">
        <v>83</v>
      </c>
      <c r="B1667" s="19" t="s">
        <v>92</v>
      </c>
      <c r="C1667" s="19" t="s">
        <v>171</v>
      </c>
      <c r="D1667" s="19">
        <v>1.0</v>
      </c>
      <c r="E1667" s="19" t="s">
        <v>164</v>
      </c>
    </row>
    <row r="1668">
      <c r="A1668" s="19" t="s">
        <v>83</v>
      </c>
      <c r="B1668" s="19" t="s">
        <v>76</v>
      </c>
      <c r="C1668" s="19" t="s">
        <v>171</v>
      </c>
      <c r="D1668" s="19">
        <v>1.0</v>
      </c>
      <c r="E1668" s="19" t="s">
        <v>164</v>
      </c>
    </row>
    <row r="1669">
      <c r="A1669" s="19" t="s">
        <v>83</v>
      </c>
      <c r="B1669" s="19" t="s">
        <v>128</v>
      </c>
      <c r="C1669" s="19" t="s">
        <v>171</v>
      </c>
      <c r="D1669" s="19">
        <v>1.0</v>
      </c>
      <c r="E1669" s="19" t="s">
        <v>164</v>
      </c>
    </row>
    <row r="1670">
      <c r="A1670" s="19" t="s">
        <v>83</v>
      </c>
      <c r="B1670" s="19" t="s">
        <v>21</v>
      </c>
      <c r="C1670" s="19" t="s">
        <v>171</v>
      </c>
      <c r="D1670" s="19">
        <v>1.0</v>
      </c>
      <c r="E1670" s="19" t="s">
        <v>164</v>
      </c>
    </row>
    <row r="1671">
      <c r="A1671" s="19" t="s">
        <v>83</v>
      </c>
      <c r="B1671" s="19" t="s">
        <v>144</v>
      </c>
      <c r="C1671" s="19" t="s">
        <v>171</v>
      </c>
      <c r="D1671" s="19">
        <v>1.0</v>
      </c>
      <c r="E1671" s="19" t="s">
        <v>164</v>
      </c>
    </row>
    <row r="1672">
      <c r="A1672" s="19" t="s">
        <v>83</v>
      </c>
      <c r="B1672" s="19" t="s">
        <v>37</v>
      </c>
      <c r="C1672" s="19" t="s">
        <v>171</v>
      </c>
      <c r="D1672" s="19">
        <v>1.0</v>
      </c>
      <c r="E1672" s="19" t="s">
        <v>164</v>
      </c>
    </row>
    <row r="1673">
      <c r="A1673" s="19" t="s">
        <v>83</v>
      </c>
      <c r="B1673" s="19" t="s">
        <v>82</v>
      </c>
      <c r="C1673" s="19" t="s">
        <v>171</v>
      </c>
      <c r="D1673" s="19">
        <v>1.0</v>
      </c>
      <c r="E1673" s="19" t="s">
        <v>164</v>
      </c>
    </row>
    <row r="1674">
      <c r="A1674" s="19" t="s">
        <v>83</v>
      </c>
      <c r="B1674" s="19" t="s">
        <v>73</v>
      </c>
      <c r="C1674" s="19" t="s">
        <v>171</v>
      </c>
      <c r="D1674" s="19">
        <v>1.0</v>
      </c>
      <c r="E1674" s="19" t="s">
        <v>164</v>
      </c>
    </row>
    <row r="1675">
      <c r="A1675" s="19" t="s">
        <v>83</v>
      </c>
      <c r="B1675" s="19" t="s">
        <v>50</v>
      </c>
      <c r="C1675" s="19" t="s">
        <v>171</v>
      </c>
      <c r="D1675" s="19">
        <v>1.0</v>
      </c>
      <c r="E1675" s="19" t="s">
        <v>164</v>
      </c>
    </row>
    <row r="1676">
      <c r="A1676" s="19" t="s">
        <v>83</v>
      </c>
      <c r="B1676" s="19" t="s">
        <v>72</v>
      </c>
      <c r="C1676" s="19" t="s">
        <v>171</v>
      </c>
      <c r="D1676" s="19">
        <v>1.0</v>
      </c>
      <c r="E1676" s="19" t="s">
        <v>164</v>
      </c>
    </row>
    <row r="1677">
      <c r="A1677" s="19" t="s">
        <v>83</v>
      </c>
      <c r="B1677" s="19" t="s">
        <v>75</v>
      </c>
      <c r="C1677" s="19" t="s">
        <v>171</v>
      </c>
      <c r="D1677" s="19">
        <v>1.0</v>
      </c>
      <c r="E1677" s="19" t="s">
        <v>164</v>
      </c>
    </row>
    <row r="1678">
      <c r="A1678" s="19" t="s">
        <v>83</v>
      </c>
      <c r="B1678" s="19" t="s">
        <v>104</v>
      </c>
      <c r="C1678" s="19" t="s">
        <v>171</v>
      </c>
      <c r="D1678" s="19">
        <v>1.0</v>
      </c>
      <c r="E1678" s="19" t="s">
        <v>164</v>
      </c>
    </row>
    <row r="1679">
      <c r="A1679" s="19" t="s">
        <v>83</v>
      </c>
      <c r="B1679" s="19" t="s">
        <v>55</v>
      </c>
      <c r="C1679" s="19" t="s">
        <v>171</v>
      </c>
      <c r="D1679" s="19">
        <v>1.0</v>
      </c>
      <c r="E1679" s="19" t="s">
        <v>164</v>
      </c>
    </row>
    <row r="1680">
      <c r="A1680" s="19" t="s">
        <v>83</v>
      </c>
      <c r="B1680" s="19" t="s">
        <v>125</v>
      </c>
      <c r="C1680" s="19" t="s">
        <v>171</v>
      </c>
      <c r="D1680" s="19">
        <v>1.0</v>
      </c>
      <c r="E1680" s="19" t="s">
        <v>164</v>
      </c>
    </row>
    <row r="1681">
      <c r="A1681" s="19" t="s">
        <v>83</v>
      </c>
      <c r="B1681" s="19" t="s">
        <v>81</v>
      </c>
      <c r="C1681" s="19" t="s">
        <v>171</v>
      </c>
      <c r="D1681" s="19">
        <v>1.0</v>
      </c>
      <c r="E1681" s="19" t="s">
        <v>164</v>
      </c>
    </row>
    <row r="1682">
      <c r="A1682" s="19" t="s">
        <v>83</v>
      </c>
      <c r="B1682" s="19" t="s">
        <v>106</v>
      </c>
      <c r="C1682" s="19" t="s">
        <v>171</v>
      </c>
      <c r="D1682" s="19">
        <v>1.0</v>
      </c>
      <c r="E1682" s="19" t="s">
        <v>164</v>
      </c>
    </row>
    <row r="1683">
      <c r="A1683" s="19" t="s">
        <v>83</v>
      </c>
      <c r="B1683" s="19" t="s">
        <v>86</v>
      </c>
      <c r="C1683" s="19" t="s">
        <v>171</v>
      </c>
      <c r="D1683" s="19">
        <v>1.0</v>
      </c>
      <c r="E1683" s="19" t="s">
        <v>164</v>
      </c>
    </row>
    <row r="1684">
      <c r="A1684" s="19" t="s">
        <v>83</v>
      </c>
      <c r="B1684" s="19" t="s">
        <v>90</v>
      </c>
      <c r="C1684" s="19" t="s">
        <v>171</v>
      </c>
      <c r="D1684" s="19">
        <v>1.0</v>
      </c>
      <c r="E1684" s="19" t="s">
        <v>164</v>
      </c>
    </row>
    <row r="1685">
      <c r="A1685" s="19" t="s">
        <v>83</v>
      </c>
      <c r="B1685" s="19" t="s">
        <v>135</v>
      </c>
      <c r="C1685" s="19" t="s">
        <v>171</v>
      </c>
      <c r="D1685" s="19">
        <v>1.0</v>
      </c>
      <c r="E1685" s="19" t="s">
        <v>164</v>
      </c>
    </row>
    <row r="1686">
      <c r="A1686" s="19" t="s">
        <v>83</v>
      </c>
      <c r="B1686" s="19" t="s">
        <v>113</v>
      </c>
      <c r="C1686" s="19" t="s">
        <v>171</v>
      </c>
      <c r="D1686" s="19">
        <v>1.0</v>
      </c>
      <c r="E1686" s="19" t="s">
        <v>164</v>
      </c>
    </row>
    <row r="1687">
      <c r="A1687" s="19" t="s">
        <v>83</v>
      </c>
      <c r="B1687" s="19" t="s">
        <v>69</v>
      </c>
      <c r="C1687" s="19" t="s">
        <v>171</v>
      </c>
      <c r="D1687" s="19">
        <v>1.0</v>
      </c>
      <c r="E1687" s="19" t="s">
        <v>164</v>
      </c>
    </row>
    <row r="1688">
      <c r="A1688" s="19" t="s">
        <v>83</v>
      </c>
      <c r="B1688" s="19" t="s">
        <v>143</v>
      </c>
      <c r="C1688" s="19" t="s">
        <v>171</v>
      </c>
      <c r="D1688" s="19">
        <v>1.0</v>
      </c>
      <c r="E1688" s="19" t="s">
        <v>164</v>
      </c>
    </row>
    <row r="1689">
      <c r="A1689" s="19" t="s">
        <v>83</v>
      </c>
      <c r="B1689" s="19" t="s">
        <v>111</v>
      </c>
      <c r="C1689" s="19" t="s">
        <v>171</v>
      </c>
      <c r="D1689" s="19">
        <v>1.0</v>
      </c>
      <c r="E1689" s="19" t="s">
        <v>164</v>
      </c>
    </row>
    <row r="1690">
      <c r="A1690" s="19" t="s">
        <v>83</v>
      </c>
      <c r="B1690" s="19" t="s">
        <v>130</v>
      </c>
      <c r="C1690" s="19" t="s">
        <v>171</v>
      </c>
      <c r="D1690" s="19">
        <v>1.0</v>
      </c>
      <c r="E1690" s="19" t="s">
        <v>164</v>
      </c>
    </row>
    <row r="1691">
      <c r="A1691" s="19" t="s">
        <v>83</v>
      </c>
      <c r="B1691" s="19" t="s">
        <v>47</v>
      </c>
      <c r="C1691" s="19" t="s">
        <v>171</v>
      </c>
      <c r="D1691" s="19">
        <v>1.0</v>
      </c>
      <c r="E1691" s="19" t="s">
        <v>164</v>
      </c>
    </row>
    <row r="1692">
      <c r="A1692" s="19" t="s">
        <v>83</v>
      </c>
      <c r="B1692" s="19" t="s">
        <v>17</v>
      </c>
      <c r="C1692" s="19" t="s">
        <v>171</v>
      </c>
      <c r="D1692" s="19">
        <v>1.0</v>
      </c>
      <c r="E1692" s="19" t="s">
        <v>164</v>
      </c>
    </row>
    <row r="1693">
      <c r="A1693" s="19" t="s">
        <v>83</v>
      </c>
      <c r="B1693" s="19" t="s">
        <v>22</v>
      </c>
      <c r="C1693" s="19" t="s">
        <v>171</v>
      </c>
      <c r="D1693" s="19">
        <v>1.0</v>
      </c>
      <c r="E1693" s="19" t="s">
        <v>164</v>
      </c>
    </row>
    <row r="1694">
      <c r="A1694" s="19" t="s">
        <v>83</v>
      </c>
      <c r="B1694" s="19" t="s">
        <v>62</v>
      </c>
      <c r="C1694" s="19" t="s">
        <v>171</v>
      </c>
      <c r="D1694" s="19">
        <v>1.0</v>
      </c>
      <c r="E1694" s="19" t="s">
        <v>164</v>
      </c>
    </row>
    <row r="1695">
      <c r="A1695" s="19" t="s">
        <v>83</v>
      </c>
      <c r="B1695" s="19" t="s">
        <v>66</v>
      </c>
      <c r="C1695" s="19" t="s">
        <v>171</v>
      </c>
      <c r="D1695" s="19">
        <v>1.0</v>
      </c>
      <c r="E1695" s="19" t="s">
        <v>164</v>
      </c>
    </row>
    <row r="1696">
      <c r="A1696" s="19" t="s">
        <v>83</v>
      </c>
      <c r="B1696" s="19" t="s">
        <v>78</v>
      </c>
      <c r="C1696" s="19" t="s">
        <v>171</v>
      </c>
      <c r="D1696" s="19">
        <v>1.0</v>
      </c>
      <c r="E1696" s="19" t="s">
        <v>164</v>
      </c>
    </row>
    <row r="1697">
      <c r="A1697" s="19" t="s">
        <v>83</v>
      </c>
      <c r="B1697" s="19" t="s">
        <v>91</v>
      </c>
      <c r="C1697" s="19" t="s">
        <v>171</v>
      </c>
      <c r="D1697" s="19">
        <v>1.0</v>
      </c>
      <c r="E1697" s="19" t="s">
        <v>164</v>
      </c>
    </row>
    <row r="1698">
      <c r="A1698" s="19" t="s">
        <v>83</v>
      </c>
      <c r="B1698" s="19" t="s">
        <v>110</v>
      </c>
      <c r="C1698" s="19" t="s">
        <v>171</v>
      </c>
      <c r="D1698" s="19">
        <v>1.0</v>
      </c>
      <c r="E1698" s="19" t="s">
        <v>164</v>
      </c>
    </row>
    <row r="1699">
      <c r="A1699" s="19" t="s">
        <v>83</v>
      </c>
      <c r="B1699" s="19" t="s">
        <v>87</v>
      </c>
      <c r="C1699" s="19" t="s">
        <v>171</v>
      </c>
      <c r="D1699" s="19">
        <v>1.0</v>
      </c>
      <c r="E1699" s="19" t="s">
        <v>164</v>
      </c>
    </row>
    <row r="1700">
      <c r="A1700" s="19" t="s">
        <v>83</v>
      </c>
      <c r="B1700" s="19" t="s">
        <v>41</v>
      </c>
      <c r="C1700" s="19" t="s">
        <v>171</v>
      </c>
      <c r="D1700" s="19">
        <v>1.0</v>
      </c>
      <c r="E1700" s="19" t="s">
        <v>164</v>
      </c>
    </row>
    <row r="1701">
      <c r="A1701" s="19" t="s">
        <v>83</v>
      </c>
      <c r="B1701" s="19" t="s">
        <v>97</v>
      </c>
      <c r="C1701" s="19" t="s">
        <v>171</v>
      </c>
      <c r="D1701" s="19">
        <v>1.0</v>
      </c>
      <c r="E1701" s="19" t="s">
        <v>164</v>
      </c>
    </row>
    <row r="1702">
      <c r="A1702" s="19" t="s">
        <v>83</v>
      </c>
      <c r="B1702" s="19" t="s">
        <v>77</v>
      </c>
      <c r="C1702" s="19" t="s">
        <v>171</v>
      </c>
      <c r="D1702" s="19">
        <v>1.0</v>
      </c>
      <c r="E1702" s="19" t="s">
        <v>164</v>
      </c>
    </row>
    <row r="1703">
      <c r="A1703" s="19" t="s">
        <v>83</v>
      </c>
      <c r="B1703" s="19" t="s">
        <v>120</v>
      </c>
      <c r="C1703" s="19" t="s">
        <v>171</v>
      </c>
      <c r="D1703" s="19">
        <v>1.0</v>
      </c>
      <c r="E1703" s="19" t="s">
        <v>164</v>
      </c>
    </row>
    <row r="1704">
      <c r="A1704" s="19" t="s">
        <v>83</v>
      </c>
      <c r="B1704" s="19" t="s">
        <v>116</v>
      </c>
      <c r="C1704" s="19" t="s">
        <v>171</v>
      </c>
      <c r="D1704" s="19">
        <v>1.0</v>
      </c>
      <c r="E1704" s="19" t="s">
        <v>164</v>
      </c>
    </row>
    <row r="1705">
      <c r="A1705" s="19" t="s">
        <v>83</v>
      </c>
      <c r="B1705" s="19" t="s">
        <v>31</v>
      </c>
      <c r="C1705" s="19" t="s">
        <v>171</v>
      </c>
      <c r="D1705" s="19">
        <v>1.0</v>
      </c>
      <c r="E1705" s="19" t="s">
        <v>164</v>
      </c>
    </row>
    <row r="1706">
      <c r="A1706" s="19" t="s">
        <v>83</v>
      </c>
      <c r="B1706" s="19" t="s">
        <v>45</v>
      </c>
      <c r="C1706" s="19" t="s">
        <v>171</v>
      </c>
      <c r="D1706" s="19">
        <v>1.0</v>
      </c>
      <c r="E1706" s="19" t="s">
        <v>164</v>
      </c>
    </row>
    <row r="1707">
      <c r="A1707" s="19" t="s">
        <v>83</v>
      </c>
      <c r="B1707" s="19" t="s">
        <v>94</v>
      </c>
      <c r="C1707" s="19" t="s">
        <v>171</v>
      </c>
      <c r="D1707" s="19">
        <v>1.0</v>
      </c>
      <c r="E1707" s="19" t="s">
        <v>164</v>
      </c>
    </row>
    <row r="1708">
      <c r="A1708" s="19" t="s">
        <v>83</v>
      </c>
      <c r="B1708" s="19" t="s">
        <v>27</v>
      </c>
      <c r="C1708" s="19" t="s">
        <v>171</v>
      </c>
      <c r="D1708" s="19">
        <v>1.0</v>
      </c>
      <c r="E1708" s="19" t="s">
        <v>164</v>
      </c>
    </row>
    <row r="1709">
      <c r="A1709" s="19" t="s">
        <v>83</v>
      </c>
      <c r="B1709" s="19" t="s">
        <v>105</v>
      </c>
      <c r="C1709" s="19" t="s">
        <v>171</v>
      </c>
      <c r="D1709" s="19">
        <v>1.0</v>
      </c>
      <c r="E1709" s="19" t="s">
        <v>164</v>
      </c>
    </row>
    <row r="1710">
      <c r="A1710" s="19" t="s">
        <v>83</v>
      </c>
      <c r="B1710" s="19" t="s">
        <v>52</v>
      </c>
      <c r="C1710" s="19" t="s">
        <v>171</v>
      </c>
      <c r="D1710" s="19">
        <v>1.0</v>
      </c>
      <c r="E1710" s="19" t="s">
        <v>164</v>
      </c>
    </row>
    <row r="1711">
      <c r="A1711" s="19" t="s">
        <v>83</v>
      </c>
      <c r="B1711" s="19" t="s">
        <v>58</v>
      </c>
      <c r="C1711" s="19" t="s">
        <v>171</v>
      </c>
      <c r="D1711" s="19">
        <v>1.0</v>
      </c>
      <c r="E1711" s="19" t="s">
        <v>164</v>
      </c>
    </row>
    <row r="1712">
      <c r="A1712" s="19" t="s">
        <v>83</v>
      </c>
      <c r="B1712" s="19" t="s">
        <v>65</v>
      </c>
      <c r="C1712" s="19" t="s">
        <v>171</v>
      </c>
      <c r="D1712" s="19">
        <v>1.0</v>
      </c>
      <c r="E1712" s="19" t="s">
        <v>164</v>
      </c>
    </row>
    <row r="1713">
      <c r="A1713" s="19" t="s">
        <v>83</v>
      </c>
      <c r="B1713" s="19" t="s">
        <v>59</v>
      </c>
      <c r="C1713" s="19" t="s">
        <v>171</v>
      </c>
      <c r="D1713" s="19">
        <v>1.0</v>
      </c>
      <c r="E1713" s="19" t="s">
        <v>164</v>
      </c>
    </row>
    <row r="1714">
      <c r="A1714" s="19" t="s">
        <v>83</v>
      </c>
      <c r="B1714" s="19" t="s">
        <v>71</v>
      </c>
      <c r="C1714" s="19" t="s">
        <v>171</v>
      </c>
      <c r="D1714" s="19">
        <v>1.0</v>
      </c>
      <c r="E1714" s="19" t="s">
        <v>164</v>
      </c>
    </row>
    <row r="1715">
      <c r="A1715" s="19" t="s">
        <v>83</v>
      </c>
      <c r="B1715" s="19" t="s">
        <v>119</v>
      </c>
      <c r="C1715" s="19" t="s">
        <v>171</v>
      </c>
      <c r="D1715" s="19">
        <v>1.0</v>
      </c>
      <c r="E1715" s="19" t="s">
        <v>164</v>
      </c>
    </row>
    <row r="1716">
      <c r="A1716" s="19" t="s">
        <v>83</v>
      </c>
      <c r="B1716" s="19" t="s">
        <v>122</v>
      </c>
      <c r="C1716" s="19" t="s">
        <v>171</v>
      </c>
      <c r="D1716" s="19">
        <v>1.0</v>
      </c>
      <c r="E1716" s="19" t="s">
        <v>164</v>
      </c>
    </row>
    <row r="1717">
      <c r="A1717" s="19" t="s">
        <v>83</v>
      </c>
      <c r="B1717" s="19" t="s">
        <v>36</v>
      </c>
      <c r="C1717" s="19" t="s">
        <v>171</v>
      </c>
      <c r="D1717" s="19">
        <v>1.0</v>
      </c>
      <c r="E1717" s="19" t="s">
        <v>164</v>
      </c>
    </row>
    <row r="1718">
      <c r="A1718" s="19" t="s">
        <v>83</v>
      </c>
      <c r="B1718" s="19" t="s">
        <v>40</v>
      </c>
      <c r="C1718" s="19" t="s">
        <v>171</v>
      </c>
      <c r="D1718" s="19">
        <v>1.0</v>
      </c>
      <c r="E1718" s="19" t="s">
        <v>164</v>
      </c>
    </row>
    <row r="1719">
      <c r="A1719" s="19" t="s">
        <v>83</v>
      </c>
      <c r="B1719" s="19" t="s">
        <v>84</v>
      </c>
      <c r="C1719" s="19" t="s">
        <v>171</v>
      </c>
      <c r="D1719" s="19">
        <v>1.0</v>
      </c>
      <c r="E1719" s="19" t="s">
        <v>164</v>
      </c>
    </row>
    <row r="1720">
      <c r="A1720" s="19" t="s">
        <v>83</v>
      </c>
      <c r="B1720" s="19" t="s">
        <v>98</v>
      </c>
      <c r="C1720" s="19" t="s">
        <v>171</v>
      </c>
      <c r="D1720" s="19">
        <v>1.0</v>
      </c>
      <c r="E1720" s="19" t="s">
        <v>164</v>
      </c>
    </row>
    <row r="1721">
      <c r="A1721" s="19" t="s">
        <v>83</v>
      </c>
      <c r="B1721" s="19" t="s">
        <v>99</v>
      </c>
      <c r="C1721" s="19" t="s">
        <v>171</v>
      </c>
      <c r="D1721" s="19">
        <v>1.0</v>
      </c>
      <c r="E1721" s="19" t="s">
        <v>164</v>
      </c>
    </row>
    <row r="1722">
      <c r="A1722" s="19" t="s">
        <v>83</v>
      </c>
      <c r="B1722" s="19" t="s">
        <v>109</v>
      </c>
      <c r="C1722" s="19" t="s">
        <v>171</v>
      </c>
      <c r="D1722" s="19">
        <v>1.0</v>
      </c>
      <c r="E1722" s="19" t="s">
        <v>164</v>
      </c>
    </row>
    <row r="1723">
      <c r="A1723" s="19" t="s">
        <v>83</v>
      </c>
      <c r="B1723" s="19" t="s">
        <v>124</v>
      </c>
      <c r="C1723" s="19" t="s">
        <v>171</v>
      </c>
      <c r="D1723" s="19">
        <v>1.0</v>
      </c>
      <c r="E1723" s="19" t="s">
        <v>164</v>
      </c>
    </row>
    <row r="1724">
      <c r="A1724" s="19" t="s">
        <v>83</v>
      </c>
      <c r="B1724" s="19" t="s">
        <v>145</v>
      </c>
      <c r="C1724" s="19" t="s">
        <v>171</v>
      </c>
      <c r="D1724" s="19">
        <v>1.0</v>
      </c>
      <c r="E1724" s="19" t="s">
        <v>164</v>
      </c>
    </row>
    <row r="1725">
      <c r="A1725" s="19" t="s">
        <v>83</v>
      </c>
      <c r="B1725" s="19" t="s">
        <v>147</v>
      </c>
      <c r="C1725" s="19" t="s">
        <v>171</v>
      </c>
      <c r="D1725" s="19">
        <v>1.0</v>
      </c>
      <c r="E1725" s="19" t="s">
        <v>164</v>
      </c>
    </row>
    <row r="1726">
      <c r="A1726" s="19" t="s">
        <v>83</v>
      </c>
      <c r="B1726" s="19" t="s">
        <v>102</v>
      </c>
      <c r="C1726" s="19" t="s">
        <v>171</v>
      </c>
      <c r="D1726" s="19">
        <v>1.0</v>
      </c>
      <c r="E1726" s="19" t="s">
        <v>164</v>
      </c>
    </row>
    <row r="1727">
      <c r="A1727" s="19" t="s">
        <v>148</v>
      </c>
      <c r="B1727" s="19" t="s">
        <v>149</v>
      </c>
      <c r="C1727" s="19" t="s">
        <v>171</v>
      </c>
      <c r="D1727" s="19">
        <v>1.0</v>
      </c>
      <c r="E1727" s="19" t="s">
        <v>164</v>
      </c>
    </row>
    <row r="1728">
      <c r="A1728" s="19" t="s">
        <v>148</v>
      </c>
      <c r="B1728" s="19" t="s">
        <v>15</v>
      </c>
      <c r="C1728" s="19" t="s">
        <v>171</v>
      </c>
      <c r="D1728" s="19">
        <v>1.0</v>
      </c>
      <c r="E1728" s="19" t="s">
        <v>164</v>
      </c>
    </row>
    <row r="1729">
      <c r="A1729" s="19" t="s">
        <v>148</v>
      </c>
      <c r="B1729" s="19" t="s">
        <v>48</v>
      </c>
      <c r="C1729" s="19" t="s">
        <v>171</v>
      </c>
      <c r="D1729" s="19">
        <v>1.0</v>
      </c>
      <c r="E1729" s="19" t="s">
        <v>164</v>
      </c>
    </row>
    <row r="1730">
      <c r="A1730" s="19" t="s">
        <v>148</v>
      </c>
      <c r="B1730" s="19" t="s">
        <v>61</v>
      </c>
      <c r="C1730" s="19" t="s">
        <v>171</v>
      </c>
      <c r="D1730" s="19">
        <v>1.0</v>
      </c>
      <c r="E1730" s="19" t="s">
        <v>164</v>
      </c>
    </row>
    <row r="1731">
      <c r="A1731" s="19" t="s">
        <v>148</v>
      </c>
      <c r="B1731" s="19" t="s">
        <v>63</v>
      </c>
      <c r="C1731" s="19" t="s">
        <v>171</v>
      </c>
      <c r="D1731" s="19">
        <v>1.0</v>
      </c>
      <c r="E1731" s="19" t="s">
        <v>164</v>
      </c>
    </row>
    <row r="1732">
      <c r="A1732" s="19" t="s">
        <v>148</v>
      </c>
      <c r="B1732" s="19" t="s">
        <v>93</v>
      </c>
      <c r="C1732" s="19" t="s">
        <v>171</v>
      </c>
      <c r="D1732" s="19">
        <v>1.0</v>
      </c>
      <c r="E1732" s="19" t="s">
        <v>164</v>
      </c>
    </row>
    <row r="1733">
      <c r="A1733" s="19" t="s">
        <v>148</v>
      </c>
      <c r="B1733" s="19" t="s">
        <v>96</v>
      </c>
      <c r="C1733" s="19" t="s">
        <v>171</v>
      </c>
      <c r="D1733" s="19">
        <v>1.0</v>
      </c>
      <c r="E1733" s="19" t="s">
        <v>164</v>
      </c>
    </row>
    <row r="1734">
      <c r="A1734" s="19" t="s">
        <v>148</v>
      </c>
      <c r="B1734" s="19" t="s">
        <v>112</v>
      </c>
      <c r="C1734" s="19" t="s">
        <v>171</v>
      </c>
      <c r="D1734" s="19">
        <v>1.0</v>
      </c>
      <c r="E1734" s="19" t="s">
        <v>164</v>
      </c>
    </row>
    <row r="1735">
      <c r="A1735" s="19" t="s">
        <v>148</v>
      </c>
      <c r="B1735" s="19" t="s">
        <v>114</v>
      </c>
      <c r="C1735" s="19" t="s">
        <v>171</v>
      </c>
      <c r="D1735" s="19">
        <v>1.0</v>
      </c>
      <c r="E1735" s="19" t="s">
        <v>164</v>
      </c>
    </row>
    <row r="1736">
      <c r="A1736" s="19" t="s">
        <v>148</v>
      </c>
      <c r="B1736" s="19" t="s">
        <v>142</v>
      </c>
      <c r="C1736" s="19" t="s">
        <v>171</v>
      </c>
      <c r="D1736" s="19">
        <v>1.0</v>
      </c>
      <c r="E1736" s="19" t="s">
        <v>164</v>
      </c>
    </row>
    <row r="1737">
      <c r="A1737" s="19" t="s">
        <v>148</v>
      </c>
      <c r="B1737" s="19" t="s">
        <v>64</v>
      </c>
      <c r="C1737" s="19" t="s">
        <v>171</v>
      </c>
      <c r="D1737" s="19">
        <v>1.0</v>
      </c>
      <c r="E1737" s="19" t="s">
        <v>164</v>
      </c>
    </row>
    <row r="1738">
      <c r="A1738" s="19" t="s">
        <v>148</v>
      </c>
      <c r="B1738" s="19" t="s">
        <v>80</v>
      </c>
      <c r="C1738" s="19" t="s">
        <v>171</v>
      </c>
      <c r="D1738" s="19">
        <v>1.0</v>
      </c>
      <c r="E1738" s="19" t="s">
        <v>164</v>
      </c>
    </row>
    <row r="1739">
      <c r="A1739" s="19" t="s">
        <v>148</v>
      </c>
      <c r="B1739" s="19" t="s">
        <v>67</v>
      </c>
      <c r="C1739" s="19" t="s">
        <v>171</v>
      </c>
      <c r="D1739" s="19">
        <v>1.0</v>
      </c>
      <c r="E1739" s="19" t="s">
        <v>164</v>
      </c>
    </row>
    <row r="1740">
      <c r="A1740" s="19" t="s">
        <v>148</v>
      </c>
      <c r="B1740" s="19" t="s">
        <v>92</v>
      </c>
      <c r="C1740" s="19" t="s">
        <v>171</v>
      </c>
      <c r="D1740" s="19">
        <v>1.0</v>
      </c>
      <c r="E1740" s="19" t="s">
        <v>164</v>
      </c>
    </row>
    <row r="1741">
      <c r="A1741" s="19" t="s">
        <v>148</v>
      </c>
      <c r="B1741" s="19" t="s">
        <v>76</v>
      </c>
      <c r="C1741" s="19" t="s">
        <v>171</v>
      </c>
      <c r="D1741" s="19">
        <v>1.0</v>
      </c>
      <c r="E1741" s="19" t="s">
        <v>164</v>
      </c>
    </row>
    <row r="1742">
      <c r="A1742" s="19" t="s">
        <v>148</v>
      </c>
      <c r="B1742" s="19" t="s">
        <v>128</v>
      </c>
      <c r="C1742" s="19" t="s">
        <v>171</v>
      </c>
      <c r="D1742" s="19">
        <v>1.0</v>
      </c>
      <c r="E1742" s="19" t="s">
        <v>164</v>
      </c>
    </row>
    <row r="1743">
      <c r="A1743" s="19" t="s">
        <v>148</v>
      </c>
      <c r="B1743" s="19" t="s">
        <v>21</v>
      </c>
      <c r="C1743" s="19" t="s">
        <v>171</v>
      </c>
      <c r="D1743" s="19">
        <v>1.0</v>
      </c>
      <c r="E1743" s="19" t="s">
        <v>164</v>
      </c>
    </row>
    <row r="1744">
      <c r="A1744" s="19" t="s">
        <v>148</v>
      </c>
      <c r="B1744" s="19" t="s">
        <v>144</v>
      </c>
      <c r="C1744" s="19" t="s">
        <v>171</v>
      </c>
      <c r="D1744" s="19">
        <v>1.0</v>
      </c>
      <c r="E1744" s="19" t="s">
        <v>164</v>
      </c>
    </row>
    <row r="1745">
      <c r="A1745" s="19" t="s">
        <v>148</v>
      </c>
      <c r="B1745" s="19" t="s">
        <v>37</v>
      </c>
      <c r="C1745" s="19" t="s">
        <v>171</v>
      </c>
      <c r="D1745" s="19">
        <v>1.0</v>
      </c>
      <c r="E1745" s="19" t="s">
        <v>164</v>
      </c>
    </row>
    <row r="1746">
      <c r="A1746" s="19" t="s">
        <v>148</v>
      </c>
      <c r="B1746" s="19" t="s">
        <v>82</v>
      </c>
      <c r="C1746" s="19" t="s">
        <v>171</v>
      </c>
      <c r="D1746" s="19">
        <v>1.0</v>
      </c>
      <c r="E1746" s="19" t="s">
        <v>164</v>
      </c>
    </row>
    <row r="1747">
      <c r="A1747" s="19" t="s">
        <v>148</v>
      </c>
      <c r="B1747" s="19" t="s">
        <v>73</v>
      </c>
      <c r="C1747" s="19" t="s">
        <v>171</v>
      </c>
      <c r="D1747" s="19">
        <v>1.0</v>
      </c>
      <c r="E1747" s="19" t="s">
        <v>164</v>
      </c>
    </row>
    <row r="1748">
      <c r="A1748" s="19" t="s">
        <v>148</v>
      </c>
      <c r="B1748" s="19" t="s">
        <v>50</v>
      </c>
      <c r="C1748" s="19" t="s">
        <v>171</v>
      </c>
      <c r="D1748" s="19">
        <v>1.0</v>
      </c>
      <c r="E1748" s="19" t="s">
        <v>164</v>
      </c>
    </row>
    <row r="1749">
      <c r="A1749" s="19" t="s">
        <v>148</v>
      </c>
      <c r="B1749" s="19" t="s">
        <v>72</v>
      </c>
      <c r="C1749" s="19" t="s">
        <v>171</v>
      </c>
      <c r="D1749" s="19">
        <v>1.0</v>
      </c>
      <c r="E1749" s="19" t="s">
        <v>164</v>
      </c>
    </row>
    <row r="1750">
      <c r="A1750" s="19" t="s">
        <v>148</v>
      </c>
      <c r="B1750" s="19" t="s">
        <v>75</v>
      </c>
      <c r="C1750" s="19" t="s">
        <v>171</v>
      </c>
      <c r="D1750" s="19">
        <v>1.0</v>
      </c>
      <c r="E1750" s="19" t="s">
        <v>164</v>
      </c>
    </row>
    <row r="1751">
      <c r="A1751" s="19" t="s">
        <v>148</v>
      </c>
      <c r="B1751" s="19" t="s">
        <v>104</v>
      </c>
      <c r="C1751" s="19" t="s">
        <v>171</v>
      </c>
      <c r="D1751" s="19">
        <v>1.0</v>
      </c>
      <c r="E1751" s="19" t="s">
        <v>164</v>
      </c>
    </row>
    <row r="1752">
      <c r="A1752" s="19" t="s">
        <v>148</v>
      </c>
      <c r="B1752" s="19" t="s">
        <v>55</v>
      </c>
      <c r="C1752" s="19" t="s">
        <v>171</v>
      </c>
      <c r="D1752" s="19">
        <v>1.0</v>
      </c>
      <c r="E1752" s="19" t="s">
        <v>164</v>
      </c>
    </row>
    <row r="1753">
      <c r="A1753" s="19" t="s">
        <v>148</v>
      </c>
      <c r="B1753" s="19" t="s">
        <v>125</v>
      </c>
      <c r="C1753" s="19" t="s">
        <v>171</v>
      </c>
      <c r="D1753" s="19">
        <v>1.0</v>
      </c>
      <c r="E1753" s="19" t="s">
        <v>164</v>
      </c>
    </row>
    <row r="1754">
      <c r="A1754" s="19" t="s">
        <v>148</v>
      </c>
      <c r="B1754" s="19" t="s">
        <v>81</v>
      </c>
      <c r="C1754" s="19" t="s">
        <v>171</v>
      </c>
      <c r="D1754" s="19">
        <v>1.0</v>
      </c>
      <c r="E1754" s="19" t="s">
        <v>164</v>
      </c>
    </row>
    <row r="1755">
      <c r="A1755" s="19" t="s">
        <v>148</v>
      </c>
      <c r="B1755" s="19" t="s">
        <v>106</v>
      </c>
      <c r="C1755" s="19" t="s">
        <v>171</v>
      </c>
      <c r="D1755" s="19">
        <v>1.0</v>
      </c>
      <c r="E1755" s="19" t="s">
        <v>164</v>
      </c>
    </row>
    <row r="1756">
      <c r="A1756" s="19" t="s">
        <v>148</v>
      </c>
      <c r="B1756" s="19" t="s">
        <v>86</v>
      </c>
      <c r="C1756" s="19" t="s">
        <v>171</v>
      </c>
      <c r="D1756" s="19">
        <v>1.0</v>
      </c>
      <c r="E1756" s="19" t="s">
        <v>164</v>
      </c>
    </row>
    <row r="1757">
      <c r="A1757" s="19" t="s">
        <v>148</v>
      </c>
      <c r="B1757" s="19" t="s">
        <v>90</v>
      </c>
      <c r="C1757" s="19" t="s">
        <v>171</v>
      </c>
      <c r="D1757" s="19">
        <v>1.0</v>
      </c>
      <c r="E1757" s="19" t="s">
        <v>164</v>
      </c>
    </row>
    <row r="1758">
      <c r="A1758" s="19" t="s">
        <v>148</v>
      </c>
      <c r="B1758" s="19" t="s">
        <v>135</v>
      </c>
      <c r="C1758" s="19" t="s">
        <v>171</v>
      </c>
      <c r="D1758" s="19">
        <v>1.0</v>
      </c>
      <c r="E1758" s="19" t="s">
        <v>164</v>
      </c>
    </row>
    <row r="1759">
      <c r="A1759" s="19" t="s">
        <v>148</v>
      </c>
      <c r="B1759" s="19" t="s">
        <v>113</v>
      </c>
      <c r="C1759" s="19" t="s">
        <v>171</v>
      </c>
      <c r="D1759" s="19">
        <v>1.0</v>
      </c>
      <c r="E1759" s="19" t="s">
        <v>164</v>
      </c>
    </row>
    <row r="1760">
      <c r="A1760" s="19" t="s">
        <v>148</v>
      </c>
      <c r="B1760" s="19" t="s">
        <v>69</v>
      </c>
      <c r="C1760" s="19" t="s">
        <v>171</v>
      </c>
      <c r="D1760" s="19">
        <v>1.0</v>
      </c>
      <c r="E1760" s="19" t="s">
        <v>164</v>
      </c>
    </row>
    <row r="1761">
      <c r="A1761" s="19" t="s">
        <v>148</v>
      </c>
      <c r="B1761" s="19" t="s">
        <v>143</v>
      </c>
      <c r="C1761" s="19" t="s">
        <v>171</v>
      </c>
      <c r="D1761" s="19">
        <v>1.0</v>
      </c>
      <c r="E1761" s="19" t="s">
        <v>164</v>
      </c>
    </row>
    <row r="1762">
      <c r="A1762" s="19" t="s">
        <v>148</v>
      </c>
      <c r="B1762" s="19" t="s">
        <v>111</v>
      </c>
      <c r="C1762" s="19" t="s">
        <v>171</v>
      </c>
      <c r="D1762" s="19">
        <v>1.0</v>
      </c>
      <c r="E1762" s="19" t="s">
        <v>164</v>
      </c>
    </row>
    <row r="1763">
      <c r="A1763" s="19" t="s">
        <v>148</v>
      </c>
      <c r="B1763" s="19" t="s">
        <v>130</v>
      </c>
      <c r="C1763" s="19" t="s">
        <v>171</v>
      </c>
      <c r="D1763" s="19">
        <v>1.0</v>
      </c>
      <c r="E1763" s="19" t="s">
        <v>164</v>
      </c>
    </row>
    <row r="1764">
      <c r="A1764" s="19" t="s">
        <v>148</v>
      </c>
      <c r="B1764" s="19" t="s">
        <v>47</v>
      </c>
      <c r="C1764" s="19" t="s">
        <v>171</v>
      </c>
      <c r="D1764" s="19">
        <v>1.0</v>
      </c>
      <c r="E1764" s="19" t="s">
        <v>164</v>
      </c>
    </row>
    <row r="1765">
      <c r="A1765" s="19" t="s">
        <v>148</v>
      </c>
      <c r="B1765" s="19" t="s">
        <v>17</v>
      </c>
      <c r="C1765" s="19" t="s">
        <v>171</v>
      </c>
      <c r="D1765" s="19">
        <v>1.0</v>
      </c>
      <c r="E1765" s="19" t="s">
        <v>164</v>
      </c>
    </row>
    <row r="1766">
      <c r="A1766" s="19" t="s">
        <v>148</v>
      </c>
      <c r="B1766" s="19" t="s">
        <v>22</v>
      </c>
      <c r="C1766" s="19" t="s">
        <v>171</v>
      </c>
      <c r="D1766" s="19">
        <v>1.0</v>
      </c>
      <c r="E1766" s="19" t="s">
        <v>164</v>
      </c>
    </row>
    <row r="1767">
      <c r="A1767" s="19" t="s">
        <v>148</v>
      </c>
      <c r="B1767" s="19" t="s">
        <v>62</v>
      </c>
      <c r="C1767" s="19" t="s">
        <v>171</v>
      </c>
      <c r="D1767" s="19">
        <v>1.0</v>
      </c>
      <c r="E1767" s="19" t="s">
        <v>164</v>
      </c>
    </row>
    <row r="1768">
      <c r="A1768" s="19" t="s">
        <v>148</v>
      </c>
      <c r="B1768" s="19" t="s">
        <v>66</v>
      </c>
      <c r="C1768" s="19" t="s">
        <v>171</v>
      </c>
      <c r="D1768" s="19">
        <v>1.0</v>
      </c>
      <c r="E1768" s="19" t="s">
        <v>164</v>
      </c>
    </row>
    <row r="1769">
      <c r="A1769" s="19" t="s">
        <v>148</v>
      </c>
      <c r="B1769" s="19" t="s">
        <v>78</v>
      </c>
      <c r="C1769" s="19" t="s">
        <v>171</v>
      </c>
      <c r="D1769" s="19">
        <v>1.0</v>
      </c>
      <c r="E1769" s="19" t="s">
        <v>164</v>
      </c>
    </row>
    <row r="1770">
      <c r="A1770" s="19" t="s">
        <v>148</v>
      </c>
      <c r="B1770" s="19" t="s">
        <v>91</v>
      </c>
      <c r="C1770" s="19" t="s">
        <v>171</v>
      </c>
      <c r="D1770" s="19">
        <v>1.0</v>
      </c>
      <c r="E1770" s="19" t="s">
        <v>164</v>
      </c>
    </row>
    <row r="1771">
      <c r="A1771" s="19" t="s">
        <v>148</v>
      </c>
      <c r="B1771" s="19" t="s">
        <v>110</v>
      </c>
      <c r="C1771" s="19" t="s">
        <v>171</v>
      </c>
      <c r="D1771" s="19">
        <v>1.0</v>
      </c>
      <c r="E1771" s="19" t="s">
        <v>164</v>
      </c>
    </row>
    <row r="1772">
      <c r="A1772" s="19" t="s">
        <v>148</v>
      </c>
      <c r="B1772" s="19" t="s">
        <v>87</v>
      </c>
      <c r="C1772" s="19" t="s">
        <v>171</v>
      </c>
      <c r="D1772" s="19">
        <v>1.0</v>
      </c>
      <c r="E1772" s="19" t="s">
        <v>164</v>
      </c>
    </row>
    <row r="1773">
      <c r="A1773" s="19" t="s">
        <v>148</v>
      </c>
      <c r="B1773" s="19" t="s">
        <v>41</v>
      </c>
      <c r="C1773" s="19" t="s">
        <v>171</v>
      </c>
      <c r="D1773" s="19">
        <v>1.0</v>
      </c>
      <c r="E1773" s="19" t="s">
        <v>164</v>
      </c>
    </row>
    <row r="1774">
      <c r="A1774" s="19" t="s">
        <v>148</v>
      </c>
      <c r="B1774" s="19" t="s">
        <v>97</v>
      </c>
      <c r="C1774" s="19" t="s">
        <v>171</v>
      </c>
      <c r="D1774" s="19">
        <v>1.0</v>
      </c>
      <c r="E1774" s="19" t="s">
        <v>164</v>
      </c>
    </row>
    <row r="1775">
      <c r="A1775" s="19" t="s">
        <v>148</v>
      </c>
      <c r="B1775" s="19" t="s">
        <v>77</v>
      </c>
      <c r="C1775" s="19" t="s">
        <v>171</v>
      </c>
      <c r="D1775" s="19">
        <v>1.0</v>
      </c>
      <c r="E1775" s="19" t="s">
        <v>164</v>
      </c>
    </row>
    <row r="1776">
      <c r="A1776" s="19" t="s">
        <v>148</v>
      </c>
      <c r="B1776" s="19" t="s">
        <v>120</v>
      </c>
      <c r="C1776" s="19" t="s">
        <v>171</v>
      </c>
      <c r="D1776" s="19">
        <v>1.0</v>
      </c>
      <c r="E1776" s="19" t="s">
        <v>164</v>
      </c>
    </row>
    <row r="1777">
      <c r="A1777" s="19" t="s">
        <v>148</v>
      </c>
      <c r="B1777" s="19" t="s">
        <v>116</v>
      </c>
      <c r="C1777" s="19" t="s">
        <v>171</v>
      </c>
      <c r="D1777" s="19">
        <v>1.0</v>
      </c>
      <c r="E1777" s="19" t="s">
        <v>164</v>
      </c>
    </row>
    <row r="1778">
      <c r="A1778" s="19" t="s">
        <v>148</v>
      </c>
      <c r="B1778" s="19" t="s">
        <v>31</v>
      </c>
      <c r="C1778" s="19" t="s">
        <v>171</v>
      </c>
      <c r="D1778" s="19">
        <v>1.0</v>
      </c>
      <c r="E1778" s="19" t="s">
        <v>164</v>
      </c>
    </row>
    <row r="1779">
      <c r="A1779" s="19" t="s">
        <v>148</v>
      </c>
      <c r="B1779" s="19" t="s">
        <v>45</v>
      </c>
      <c r="C1779" s="19" t="s">
        <v>171</v>
      </c>
      <c r="D1779" s="19">
        <v>1.0</v>
      </c>
      <c r="E1779" s="19" t="s">
        <v>164</v>
      </c>
    </row>
    <row r="1780">
      <c r="A1780" s="19" t="s">
        <v>148</v>
      </c>
      <c r="B1780" s="19" t="s">
        <v>94</v>
      </c>
      <c r="C1780" s="19" t="s">
        <v>171</v>
      </c>
      <c r="D1780" s="19">
        <v>1.0</v>
      </c>
      <c r="E1780" s="19" t="s">
        <v>164</v>
      </c>
    </row>
    <row r="1781">
      <c r="A1781" s="19" t="s">
        <v>148</v>
      </c>
      <c r="B1781" s="19" t="s">
        <v>27</v>
      </c>
      <c r="C1781" s="19" t="s">
        <v>171</v>
      </c>
      <c r="D1781" s="19">
        <v>1.0</v>
      </c>
      <c r="E1781" s="19" t="s">
        <v>164</v>
      </c>
    </row>
    <row r="1782">
      <c r="A1782" s="19" t="s">
        <v>148</v>
      </c>
      <c r="B1782" s="19" t="s">
        <v>105</v>
      </c>
      <c r="C1782" s="19" t="s">
        <v>171</v>
      </c>
      <c r="D1782" s="19">
        <v>1.0</v>
      </c>
      <c r="E1782" s="19" t="s">
        <v>164</v>
      </c>
    </row>
    <row r="1783">
      <c r="A1783" s="19" t="s">
        <v>148</v>
      </c>
      <c r="B1783" s="19" t="s">
        <v>52</v>
      </c>
      <c r="C1783" s="19" t="s">
        <v>171</v>
      </c>
      <c r="D1783" s="19">
        <v>1.0</v>
      </c>
      <c r="E1783" s="19" t="s">
        <v>164</v>
      </c>
    </row>
    <row r="1784">
      <c r="A1784" s="19" t="s">
        <v>148</v>
      </c>
      <c r="B1784" s="19" t="s">
        <v>58</v>
      </c>
      <c r="C1784" s="19" t="s">
        <v>171</v>
      </c>
      <c r="D1784" s="19">
        <v>1.0</v>
      </c>
      <c r="E1784" s="19" t="s">
        <v>164</v>
      </c>
    </row>
    <row r="1785">
      <c r="A1785" s="19" t="s">
        <v>148</v>
      </c>
      <c r="B1785" s="19" t="s">
        <v>65</v>
      </c>
      <c r="C1785" s="19" t="s">
        <v>171</v>
      </c>
      <c r="D1785" s="19">
        <v>1.0</v>
      </c>
      <c r="E1785" s="19" t="s">
        <v>164</v>
      </c>
    </row>
    <row r="1786">
      <c r="A1786" s="19" t="s">
        <v>148</v>
      </c>
      <c r="B1786" s="19" t="s">
        <v>59</v>
      </c>
      <c r="C1786" s="19" t="s">
        <v>171</v>
      </c>
      <c r="D1786" s="19">
        <v>1.0</v>
      </c>
      <c r="E1786" s="19" t="s">
        <v>164</v>
      </c>
    </row>
    <row r="1787">
      <c r="A1787" s="19" t="s">
        <v>148</v>
      </c>
      <c r="B1787" s="19" t="s">
        <v>71</v>
      </c>
      <c r="C1787" s="19" t="s">
        <v>171</v>
      </c>
      <c r="D1787" s="19">
        <v>1.0</v>
      </c>
      <c r="E1787" s="19" t="s">
        <v>164</v>
      </c>
    </row>
    <row r="1788">
      <c r="A1788" s="19" t="s">
        <v>148</v>
      </c>
      <c r="B1788" s="19" t="s">
        <v>119</v>
      </c>
      <c r="C1788" s="19" t="s">
        <v>171</v>
      </c>
      <c r="D1788" s="19">
        <v>1.0</v>
      </c>
      <c r="E1788" s="19" t="s">
        <v>164</v>
      </c>
    </row>
    <row r="1789">
      <c r="A1789" s="19" t="s">
        <v>148</v>
      </c>
      <c r="B1789" s="19" t="s">
        <v>122</v>
      </c>
      <c r="C1789" s="19" t="s">
        <v>171</v>
      </c>
      <c r="D1789" s="19">
        <v>1.0</v>
      </c>
      <c r="E1789" s="19" t="s">
        <v>164</v>
      </c>
    </row>
    <row r="1790">
      <c r="A1790" s="19" t="s">
        <v>148</v>
      </c>
      <c r="B1790" s="19" t="s">
        <v>36</v>
      </c>
      <c r="C1790" s="19" t="s">
        <v>171</v>
      </c>
      <c r="D1790" s="19">
        <v>1.0</v>
      </c>
      <c r="E1790" s="19" t="s">
        <v>164</v>
      </c>
    </row>
    <row r="1791">
      <c r="A1791" s="19" t="s">
        <v>148</v>
      </c>
      <c r="B1791" s="19" t="s">
        <v>40</v>
      </c>
      <c r="C1791" s="19" t="s">
        <v>171</v>
      </c>
      <c r="D1791" s="19">
        <v>1.0</v>
      </c>
      <c r="E1791" s="19" t="s">
        <v>164</v>
      </c>
    </row>
    <row r="1792">
      <c r="A1792" s="19" t="s">
        <v>148</v>
      </c>
      <c r="B1792" s="19" t="s">
        <v>84</v>
      </c>
      <c r="C1792" s="19" t="s">
        <v>171</v>
      </c>
      <c r="D1792" s="19">
        <v>1.0</v>
      </c>
      <c r="E1792" s="19" t="s">
        <v>164</v>
      </c>
    </row>
    <row r="1793">
      <c r="A1793" s="19" t="s">
        <v>148</v>
      </c>
      <c r="B1793" s="19" t="s">
        <v>98</v>
      </c>
      <c r="C1793" s="19" t="s">
        <v>171</v>
      </c>
      <c r="D1793" s="19">
        <v>1.0</v>
      </c>
      <c r="E1793" s="19" t="s">
        <v>164</v>
      </c>
    </row>
    <row r="1794">
      <c r="A1794" s="19" t="s">
        <v>148</v>
      </c>
      <c r="B1794" s="19" t="s">
        <v>99</v>
      </c>
      <c r="C1794" s="19" t="s">
        <v>171</v>
      </c>
      <c r="D1794" s="19">
        <v>1.0</v>
      </c>
      <c r="E1794" s="19" t="s">
        <v>164</v>
      </c>
    </row>
    <row r="1795">
      <c r="A1795" s="19" t="s">
        <v>148</v>
      </c>
      <c r="B1795" s="19" t="s">
        <v>109</v>
      </c>
      <c r="C1795" s="19" t="s">
        <v>171</v>
      </c>
      <c r="D1795" s="19">
        <v>1.0</v>
      </c>
      <c r="E1795" s="19" t="s">
        <v>164</v>
      </c>
    </row>
    <row r="1796">
      <c r="A1796" s="19" t="s">
        <v>148</v>
      </c>
      <c r="B1796" s="19" t="s">
        <v>124</v>
      </c>
      <c r="C1796" s="19" t="s">
        <v>171</v>
      </c>
      <c r="D1796" s="19">
        <v>1.0</v>
      </c>
      <c r="E1796" s="19" t="s">
        <v>164</v>
      </c>
    </row>
    <row r="1797">
      <c r="A1797" s="19" t="s">
        <v>148</v>
      </c>
      <c r="B1797" s="19" t="s">
        <v>145</v>
      </c>
      <c r="C1797" s="19" t="s">
        <v>171</v>
      </c>
      <c r="D1797" s="19">
        <v>1.0</v>
      </c>
      <c r="E1797" s="19" t="s">
        <v>164</v>
      </c>
    </row>
    <row r="1798">
      <c r="A1798" s="19" t="s">
        <v>148</v>
      </c>
      <c r="B1798" s="19" t="s">
        <v>147</v>
      </c>
      <c r="C1798" s="19" t="s">
        <v>171</v>
      </c>
      <c r="D1798" s="19">
        <v>1.0</v>
      </c>
      <c r="E1798" s="19" t="s">
        <v>164</v>
      </c>
    </row>
    <row r="1799">
      <c r="A1799" s="19" t="s">
        <v>148</v>
      </c>
      <c r="B1799" s="19" t="s">
        <v>102</v>
      </c>
      <c r="C1799" s="19" t="s">
        <v>171</v>
      </c>
      <c r="D1799" s="19">
        <v>1.0</v>
      </c>
      <c r="E1799" s="19" t="s">
        <v>164</v>
      </c>
    </row>
    <row r="1800">
      <c r="A1800" s="19" t="s">
        <v>149</v>
      </c>
      <c r="B1800" s="19" t="s">
        <v>15</v>
      </c>
      <c r="C1800" s="19" t="s">
        <v>171</v>
      </c>
      <c r="D1800" s="19">
        <v>1.0</v>
      </c>
      <c r="E1800" s="19" t="s">
        <v>164</v>
      </c>
    </row>
    <row r="1801">
      <c r="A1801" s="19" t="s">
        <v>149</v>
      </c>
      <c r="B1801" s="19" t="s">
        <v>48</v>
      </c>
      <c r="C1801" s="19" t="s">
        <v>171</v>
      </c>
      <c r="D1801" s="19">
        <v>1.0</v>
      </c>
      <c r="E1801" s="19" t="s">
        <v>164</v>
      </c>
    </row>
    <row r="1802">
      <c r="A1802" s="19" t="s">
        <v>149</v>
      </c>
      <c r="B1802" s="19" t="s">
        <v>61</v>
      </c>
      <c r="C1802" s="19" t="s">
        <v>171</v>
      </c>
      <c r="D1802" s="19">
        <v>1.0</v>
      </c>
      <c r="E1802" s="19" t="s">
        <v>164</v>
      </c>
    </row>
    <row r="1803">
      <c r="A1803" s="19" t="s">
        <v>149</v>
      </c>
      <c r="B1803" s="19" t="s">
        <v>63</v>
      </c>
      <c r="C1803" s="19" t="s">
        <v>171</v>
      </c>
      <c r="D1803" s="19">
        <v>1.0</v>
      </c>
      <c r="E1803" s="19" t="s">
        <v>164</v>
      </c>
    </row>
    <row r="1804">
      <c r="A1804" s="19" t="s">
        <v>149</v>
      </c>
      <c r="B1804" s="19" t="s">
        <v>93</v>
      </c>
      <c r="C1804" s="19" t="s">
        <v>171</v>
      </c>
      <c r="D1804" s="19">
        <v>1.0</v>
      </c>
      <c r="E1804" s="19" t="s">
        <v>164</v>
      </c>
    </row>
    <row r="1805">
      <c r="A1805" s="19" t="s">
        <v>149</v>
      </c>
      <c r="B1805" s="19" t="s">
        <v>96</v>
      </c>
      <c r="C1805" s="19" t="s">
        <v>171</v>
      </c>
      <c r="D1805" s="19">
        <v>1.0</v>
      </c>
      <c r="E1805" s="19" t="s">
        <v>164</v>
      </c>
    </row>
    <row r="1806">
      <c r="A1806" s="19" t="s">
        <v>149</v>
      </c>
      <c r="B1806" s="19" t="s">
        <v>112</v>
      </c>
      <c r="C1806" s="19" t="s">
        <v>171</v>
      </c>
      <c r="D1806" s="19">
        <v>1.0</v>
      </c>
      <c r="E1806" s="19" t="s">
        <v>164</v>
      </c>
    </row>
    <row r="1807">
      <c r="A1807" s="19" t="s">
        <v>149</v>
      </c>
      <c r="B1807" s="19" t="s">
        <v>114</v>
      </c>
      <c r="C1807" s="19" t="s">
        <v>171</v>
      </c>
      <c r="D1807" s="19">
        <v>1.0</v>
      </c>
      <c r="E1807" s="19" t="s">
        <v>164</v>
      </c>
    </row>
    <row r="1808">
      <c r="A1808" s="19" t="s">
        <v>149</v>
      </c>
      <c r="B1808" s="19" t="s">
        <v>142</v>
      </c>
      <c r="C1808" s="19" t="s">
        <v>171</v>
      </c>
      <c r="D1808" s="19">
        <v>1.0</v>
      </c>
      <c r="E1808" s="19" t="s">
        <v>164</v>
      </c>
    </row>
    <row r="1809">
      <c r="A1809" s="19" t="s">
        <v>149</v>
      </c>
      <c r="B1809" s="19" t="s">
        <v>64</v>
      </c>
      <c r="C1809" s="19" t="s">
        <v>171</v>
      </c>
      <c r="D1809" s="19">
        <v>1.0</v>
      </c>
      <c r="E1809" s="19" t="s">
        <v>164</v>
      </c>
    </row>
    <row r="1810">
      <c r="A1810" s="19" t="s">
        <v>149</v>
      </c>
      <c r="B1810" s="19" t="s">
        <v>80</v>
      </c>
      <c r="C1810" s="19" t="s">
        <v>171</v>
      </c>
      <c r="D1810" s="19">
        <v>1.0</v>
      </c>
      <c r="E1810" s="19" t="s">
        <v>164</v>
      </c>
    </row>
    <row r="1811">
      <c r="A1811" s="19" t="s">
        <v>149</v>
      </c>
      <c r="B1811" s="19" t="s">
        <v>67</v>
      </c>
      <c r="C1811" s="19" t="s">
        <v>171</v>
      </c>
      <c r="D1811" s="19">
        <v>1.0</v>
      </c>
      <c r="E1811" s="19" t="s">
        <v>164</v>
      </c>
    </row>
    <row r="1812">
      <c r="A1812" s="19" t="s">
        <v>149</v>
      </c>
      <c r="B1812" s="19" t="s">
        <v>92</v>
      </c>
      <c r="C1812" s="19" t="s">
        <v>171</v>
      </c>
      <c r="D1812" s="19">
        <v>1.0</v>
      </c>
      <c r="E1812" s="19" t="s">
        <v>164</v>
      </c>
    </row>
    <row r="1813">
      <c r="A1813" s="19" t="s">
        <v>149</v>
      </c>
      <c r="B1813" s="19" t="s">
        <v>76</v>
      </c>
      <c r="C1813" s="19" t="s">
        <v>171</v>
      </c>
      <c r="D1813" s="19">
        <v>1.0</v>
      </c>
      <c r="E1813" s="19" t="s">
        <v>164</v>
      </c>
    </row>
    <row r="1814">
      <c r="A1814" s="19" t="s">
        <v>149</v>
      </c>
      <c r="B1814" s="19" t="s">
        <v>128</v>
      </c>
      <c r="C1814" s="19" t="s">
        <v>171</v>
      </c>
      <c r="D1814" s="19">
        <v>1.0</v>
      </c>
      <c r="E1814" s="19" t="s">
        <v>164</v>
      </c>
    </row>
    <row r="1815">
      <c r="A1815" s="19" t="s">
        <v>149</v>
      </c>
      <c r="B1815" s="19" t="s">
        <v>21</v>
      </c>
      <c r="C1815" s="19" t="s">
        <v>171</v>
      </c>
      <c r="D1815" s="19">
        <v>1.0</v>
      </c>
      <c r="E1815" s="19" t="s">
        <v>164</v>
      </c>
    </row>
    <row r="1816">
      <c r="A1816" s="19" t="s">
        <v>149</v>
      </c>
      <c r="B1816" s="19" t="s">
        <v>144</v>
      </c>
      <c r="C1816" s="19" t="s">
        <v>171</v>
      </c>
      <c r="D1816" s="19">
        <v>1.0</v>
      </c>
      <c r="E1816" s="19" t="s">
        <v>164</v>
      </c>
    </row>
    <row r="1817">
      <c r="A1817" s="19" t="s">
        <v>149</v>
      </c>
      <c r="B1817" s="19" t="s">
        <v>37</v>
      </c>
      <c r="C1817" s="19" t="s">
        <v>171</v>
      </c>
      <c r="D1817" s="19">
        <v>1.0</v>
      </c>
      <c r="E1817" s="19" t="s">
        <v>164</v>
      </c>
    </row>
    <row r="1818">
      <c r="A1818" s="19" t="s">
        <v>149</v>
      </c>
      <c r="B1818" s="19" t="s">
        <v>82</v>
      </c>
      <c r="C1818" s="19" t="s">
        <v>171</v>
      </c>
      <c r="D1818" s="19">
        <v>1.0</v>
      </c>
      <c r="E1818" s="19" t="s">
        <v>164</v>
      </c>
    </row>
    <row r="1819">
      <c r="A1819" s="19" t="s">
        <v>149</v>
      </c>
      <c r="B1819" s="19" t="s">
        <v>73</v>
      </c>
      <c r="C1819" s="19" t="s">
        <v>171</v>
      </c>
      <c r="D1819" s="19">
        <v>1.0</v>
      </c>
      <c r="E1819" s="19" t="s">
        <v>164</v>
      </c>
    </row>
    <row r="1820">
      <c r="A1820" s="19" t="s">
        <v>149</v>
      </c>
      <c r="B1820" s="19" t="s">
        <v>50</v>
      </c>
      <c r="C1820" s="19" t="s">
        <v>171</v>
      </c>
      <c r="D1820" s="19">
        <v>1.0</v>
      </c>
      <c r="E1820" s="19" t="s">
        <v>164</v>
      </c>
    </row>
    <row r="1821">
      <c r="A1821" s="19" t="s">
        <v>149</v>
      </c>
      <c r="B1821" s="19" t="s">
        <v>72</v>
      </c>
      <c r="C1821" s="19" t="s">
        <v>171</v>
      </c>
      <c r="D1821" s="19">
        <v>1.0</v>
      </c>
      <c r="E1821" s="19" t="s">
        <v>164</v>
      </c>
    </row>
    <row r="1822">
      <c r="A1822" s="19" t="s">
        <v>149</v>
      </c>
      <c r="B1822" s="19" t="s">
        <v>75</v>
      </c>
      <c r="C1822" s="19" t="s">
        <v>171</v>
      </c>
      <c r="D1822" s="19">
        <v>1.0</v>
      </c>
      <c r="E1822" s="19" t="s">
        <v>164</v>
      </c>
    </row>
    <row r="1823">
      <c r="A1823" s="19" t="s">
        <v>149</v>
      </c>
      <c r="B1823" s="19" t="s">
        <v>104</v>
      </c>
      <c r="C1823" s="19" t="s">
        <v>171</v>
      </c>
      <c r="D1823" s="19">
        <v>1.0</v>
      </c>
      <c r="E1823" s="19" t="s">
        <v>164</v>
      </c>
    </row>
    <row r="1824">
      <c r="A1824" s="19" t="s">
        <v>149</v>
      </c>
      <c r="B1824" s="19" t="s">
        <v>55</v>
      </c>
      <c r="C1824" s="19" t="s">
        <v>171</v>
      </c>
      <c r="D1824" s="19">
        <v>1.0</v>
      </c>
      <c r="E1824" s="19" t="s">
        <v>164</v>
      </c>
    </row>
    <row r="1825">
      <c r="A1825" s="19" t="s">
        <v>149</v>
      </c>
      <c r="B1825" s="19" t="s">
        <v>125</v>
      </c>
      <c r="C1825" s="19" t="s">
        <v>171</v>
      </c>
      <c r="D1825" s="19">
        <v>1.0</v>
      </c>
      <c r="E1825" s="19" t="s">
        <v>164</v>
      </c>
    </row>
    <row r="1826">
      <c r="A1826" s="19" t="s">
        <v>149</v>
      </c>
      <c r="B1826" s="19" t="s">
        <v>81</v>
      </c>
      <c r="C1826" s="19" t="s">
        <v>171</v>
      </c>
      <c r="D1826" s="19">
        <v>1.0</v>
      </c>
      <c r="E1826" s="19" t="s">
        <v>164</v>
      </c>
    </row>
    <row r="1827">
      <c r="A1827" s="19" t="s">
        <v>149</v>
      </c>
      <c r="B1827" s="19" t="s">
        <v>106</v>
      </c>
      <c r="C1827" s="19" t="s">
        <v>171</v>
      </c>
      <c r="D1827" s="19">
        <v>1.0</v>
      </c>
      <c r="E1827" s="19" t="s">
        <v>164</v>
      </c>
    </row>
    <row r="1828">
      <c r="A1828" s="19" t="s">
        <v>149</v>
      </c>
      <c r="B1828" s="19" t="s">
        <v>86</v>
      </c>
      <c r="C1828" s="19" t="s">
        <v>171</v>
      </c>
      <c r="D1828" s="19">
        <v>1.0</v>
      </c>
      <c r="E1828" s="19" t="s">
        <v>164</v>
      </c>
    </row>
    <row r="1829">
      <c r="A1829" s="19" t="s">
        <v>149</v>
      </c>
      <c r="B1829" s="19" t="s">
        <v>90</v>
      </c>
      <c r="C1829" s="19" t="s">
        <v>171</v>
      </c>
      <c r="D1829" s="19">
        <v>1.0</v>
      </c>
      <c r="E1829" s="19" t="s">
        <v>164</v>
      </c>
    </row>
    <row r="1830">
      <c r="A1830" s="19" t="s">
        <v>149</v>
      </c>
      <c r="B1830" s="19" t="s">
        <v>135</v>
      </c>
      <c r="C1830" s="19" t="s">
        <v>171</v>
      </c>
      <c r="D1830" s="19">
        <v>1.0</v>
      </c>
      <c r="E1830" s="19" t="s">
        <v>164</v>
      </c>
    </row>
    <row r="1831">
      <c r="A1831" s="19" t="s">
        <v>149</v>
      </c>
      <c r="B1831" s="19" t="s">
        <v>113</v>
      </c>
      <c r="C1831" s="19" t="s">
        <v>171</v>
      </c>
      <c r="D1831" s="19">
        <v>1.0</v>
      </c>
      <c r="E1831" s="19" t="s">
        <v>164</v>
      </c>
    </row>
    <row r="1832">
      <c r="A1832" s="19" t="s">
        <v>149</v>
      </c>
      <c r="B1832" s="19" t="s">
        <v>69</v>
      </c>
      <c r="C1832" s="19" t="s">
        <v>171</v>
      </c>
      <c r="D1832" s="19">
        <v>1.0</v>
      </c>
      <c r="E1832" s="19" t="s">
        <v>164</v>
      </c>
    </row>
    <row r="1833">
      <c r="A1833" s="19" t="s">
        <v>149</v>
      </c>
      <c r="B1833" s="19" t="s">
        <v>143</v>
      </c>
      <c r="C1833" s="19" t="s">
        <v>171</v>
      </c>
      <c r="D1833" s="19">
        <v>1.0</v>
      </c>
      <c r="E1833" s="19" t="s">
        <v>164</v>
      </c>
    </row>
    <row r="1834">
      <c r="A1834" s="19" t="s">
        <v>149</v>
      </c>
      <c r="B1834" s="19" t="s">
        <v>111</v>
      </c>
      <c r="C1834" s="19" t="s">
        <v>171</v>
      </c>
      <c r="D1834" s="19">
        <v>1.0</v>
      </c>
      <c r="E1834" s="19" t="s">
        <v>164</v>
      </c>
    </row>
    <row r="1835">
      <c r="A1835" s="19" t="s">
        <v>149</v>
      </c>
      <c r="B1835" s="19" t="s">
        <v>130</v>
      </c>
      <c r="C1835" s="19" t="s">
        <v>171</v>
      </c>
      <c r="D1835" s="19">
        <v>1.0</v>
      </c>
      <c r="E1835" s="19" t="s">
        <v>164</v>
      </c>
    </row>
    <row r="1836">
      <c r="A1836" s="19" t="s">
        <v>149</v>
      </c>
      <c r="B1836" s="19" t="s">
        <v>47</v>
      </c>
      <c r="C1836" s="19" t="s">
        <v>171</v>
      </c>
      <c r="D1836" s="19">
        <v>1.0</v>
      </c>
      <c r="E1836" s="19" t="s">
        <v>164</v>
      </c>
    </row>
    <row r="1837">
      <c r="A1837" s="19" t="s">
        <v>149</v>
      </c>
      <c r="B1837" s="19" t="s">
        <v>17</v>
      </c>
      <c r="C1837" s="19" t="s">
        <v>171</v>
      </c>
      <c r="D1837" s="19">
        <v>1.0</v>
      </c>
      <c r="E1837" s="19" t="s">
        <v>164</v>
      </c>
    </row>
    <row r="1838">
      <c r="A1838" s="19" t="s">
        <v>149</v>
      </c>
      <c r="B1838" s="19" t="s">
        <v>22</v>
      </c>
      <c r="C1838" s="19" t="s">
        <v>171</v>
      </c>
      <c r="D1838" s="19">
        <v>1.0</v>
      </c>
      <c r="E1838" s="19" t="s">
        <v>164</v>
      </c>
    </row>
    <row r="1839">
      <c r="A1839" s="19" t="s">
        <v>149</v>
      </c>
      <c r="B1839" s="19" t="s">
        <v>62</v>
      </c>
      <c r="C1839" s="19" t="s">
        <v>171</v>
      </c>
      <c r="D1839" s="19">
        <v>1.0</v>
      </c>
      <c r="E1839" s="19" t="s">
        <v>164</v>
      </c>
    </row>
    <row r="1840">
      <c r="A1840" s="19" t="s">
        <v>149</v>
      </c>
      <c r="B1840" s="19" t="s">
        <v>66</v>
      </c>
      <c r="C1840" s="19" t="s">
        <v>171</v>
      </c>
      <c r="D1840" s="19">
        <v>1.0</v>
      </c>
      <c r="E1840" s="19" t="s">
        <v>164</v>
      </c>
    </row>
    <row r="1841">
      <c r="A1841" s="19" t="s">
        <v>149</v>
      </c>
      <c r="B1841" s="19" t="s">
        <v>78</v>
      </c>
      <c r="C1841" s="19" t="s">
        <v>171</v>
      </c>
      <c r="D1841" s="19">
        <v>1.0</v>
      </c>
      <c r="E1841" s="19" t="s">
        <v>164</v>
      </c>
    </row>
    <row r="1842">
      <c r="A1842" s="19" t="s">
        <v>149</v>
      </c>
      <c r="B1842" s="19" t="s">
        <v>91</v>
      </c>
      <c r="C1842" s="19" t="s">
        <v>171</v>
      </c>
      <c r="D1842" s="19">
        <v>1.0</v>
      </c>
      <c r="E1842" s="19" t="s">
        <v>164</v>
      </c>
    </row>
    <row r="1843">
      <c r="A1843" s="19" t="s">
        <v>149</v>
      </c>
      <c r="B1843" s="19" t="s">
        <v>110</v>
      </c>
      <c r="C1843" s="19" t="s">
        <v>171</v>
      </c>
      <c r="D1843" s="19">
        <v>1.0</v>
      </c>
      <c r="E1843" s="19" t="s">
        <v>164</v>
      </c>
    </row>
    <row r="1844">
      <c r="A1844" s="19" t="s">
        <v>149</v>
      </c>
      <c r="B1844" s="19" t="s">
        <v>87</v>
      </c>
      <c r="C1844" s="19" t="s">
        <v>171</v>
      </c>
      <c r="D1844" s="19">
        <v>1.0</v>
      </c>
      <c r="E1844" s="19" t="s">
        <v>164</v>
      </c>
    </row>
    <row r="1845">
      <c r="A1845" s="19" t="s">
        <v>149</v>
      </c>
      <c r="B1845" s="19" t="s">
        <v>41</v>
      </c>
      <c r="C1845" s="19" t="s">
        <v>171</v>
      </c>
      <c r="D1845" s="19">
        <v>1.0</v>
      </c>
      <c r="E1845" s="19" t="s">
        <v>164</v>
      </c>
    </row>
    <row r="1846">
      <c r="A1846" s="19" t="s">
        <v>149</v>
      </c>
      <c r="B1846" s="19" t="s">
        <v>97</v>
      </c>
      <c r="C1846" s="19" t="s">
        <v>171</v>
      </c>
      <c r="D1846" s="19">
        <v>1.0</v>
      </c>
      <c r="E1846" s="19" t="s">
        <v>164</v>
      </c>
    </row>
    <row r="1847">
      <c r="A1847" s="19" t="s">
        <v>149</v>
      </c>
      <c r="B1847" s="19" t="s">
        <v>77</v>
      </c>
      <c r="C1847" s="19" t="s">
        <v>171</v>
      </c>
      <c r="D1847" s="19">
        <v>1.0</v>
      </c>
      <c r="E1847" s="19" t="s">
        <v>164</v>
      </c>
    </row>
    <row r="1848">
      <c r="A1848" s="19" t="s">
        <v>149</v>
      </c>
      <c r="B1848" s="19" t="s">
        <v>120</v>
      </c>
      <c r="C1848" s="19" t="s">
        <v>171</v>
      </c>
      <c r="D1848" s="19">
        <v>1.0</v>
      </c>
      <c r="E1848" s="19" t="s">
        <v>164</v>
      </c>
    </row>
    <row r="1849">
      <c r="A1849" s="19" t="s">
        <v>149</v>
      </c>
      <c r="B1849" s="19" t="s">
        <v>116</v>
      </c>
      <c r="C1849" s="19" t="s">
        <v>171</v>
      </c>
      <c r="D1849" s="19">
        <v>1.0</v>
      </c>
      <c r="E1849" s="19" t="s">
        <v>164</v>
      </c>
    </row>
    <row r="1850">
      <c r="A1850" s="19" t="s">
        <v>149</v>
      </c>
      <c r="B1850" s="19" t="s">
        <v>31</v>
      </c>
      <c r="C1850" s="19" t="s">
        <v>171</v>
      </c>
      <c r="D1850" s="19">
        <v>1.0</v>
      </c>
      <c r="E1850" s="19" t="s">
        <v>164</v>
      </c>
    </row>
    <row r="1851">
      <c r="A1851" s="19" t="s">
        <v>149</v>
      </c>
      <c r="B1851" s="19" t="s">
        <v>45</v>
      </c>
      <c r="C1851" s="19" t="s">
        <v>171</v>
      </c>
      <c r="D1851" s="19">
        <v>1.0</v>
      </c>
      <c r="E1851" s="19" t="s">
        <v>164</v>
      </c>
    </row>
    <row r="1852">
      <c r="A1852" s="19" t="s">
        <v>149</v>
      </c>
      <c r="B1852" s="19" t="s">
        <v>94</v>
      </c>
      <c r="C1852" s="19" t="s">
        <v>171</v>
      </c>
      <c r="D1852" s="19">
        <v>1.0</v>
      </c>
      <c r="E1852" s="19" t="s">
        <v>164</v>
      </c>
    </row>
    <row r="1853">
      <c r="A1853" s="19" t="s">
        <v>149</v>
      </c>
      <c r="B1853" s="19" t="s">
        <v>27</v>
      </c>
      <c r="C1853" s="19" t="s">
        <v>171</v>
      </c>
      <c r="D1853" s="19">
        <v>1.0</v>
      </c>
      <c r="E1853" s="19" t="s">
        <v>164</v>
      </c>
    </row>
    <row r="1854">
      <c r="A1854" s="19" t="s">
        <v>149</v>
      </c>
      <c r="B1854" s="19" t="s">
        <v>105</v>
      </c>
      <c r="C1854" s="19" t="s">
        <v>171</v>
      </c>
      <c r="D1854" s="19">
        <v>1.0</v>
      </c>
      <c r="E1854" s="19" t="s">
        <v>164</v>
      </c>
    </row>
    <row r="1855">
      <c r="A1855" s="19" t="s">
        <v>149</v>
      </c>
      <c r="B1855" s="19" t="s">
        <v>52</v>
      </c>
      <c r="C1855" s="19" t="s">
        <v>171</v>
      </c>
      <c r="D1855" s="19">
        <v>1.0</v>
      </c>
      <c r="E1855" s="19" t="s">
        <v>164</v>
      </c>
    </row>
    <row r="1856">
      <c r="A1856" s="19" t="s">
        <v>149</v>
      </c>
      <c r="B1856" s="19" t="s">
        <v>58</v>
      </c>
      <c r="C1856" s="19" t="s">
        <v>171</v>
      </c>
      <c r="D1856" s="19">
        <v>1.0</v>
      </c>
      <c r="E1856" s="19" t="s">
        <v>164</v>
      </c>
    </row>
    <row r="1857">
      <c r="A1857" s="19" t="s">
        <v>149</v>
      </c>
      <c r="B1857" s="19" t="s">
        <v>65</v>
      </c>
      <c r="C1857" s="19" t="s">
        <v>171</v>
      </c>
      <c r="D1857" s="19">
        <v>1.0</v>
      </c>
      <c r="E1857" s="19" t="s">
        <v>164</v>
      </c>
    </row>
    <row r="1858">
      <c r="A1858" s="19" t="s">
        <v>149</v>
      </c>
      <c r="B1858" s="19" t="s">
        <v>59</v>
      </c>
      <c r="C1858" s="19" t="s">
        <v>171</v>
      </c>
      <c r="D1858" s="19">
        <v>1.0</v>
      </c>
      <c r="E1858" s="19" t="s">
        <v>164</v>
      </c>
    </row>
    <row r="1859">
      <c r="A1859" s="19" t="s">
        <v>149</v>
      </c>
      <c r="B1859" s="19" t="s">
        <v>71</v>
      </c>
      <c r="C1859" s="19" t="s">
        <v>171</v>
      </c>
      <c r="D1859" s="19">
        <v>1.0</v>
      </c>
      <c r="E1859" s="19" t="s">
        <v>164</v>
      </c>
    </row>
    <row r="1860">
      <c r="A1860" s="19" t="s">
        <v>149</v>
      </c>
      <c r="B1860" s="19" t="s">
        <v>119</v>
      </c>
      <c r="C1860" s="19" t="s">
        <v>171</v>
      </c>
      <c r="D1860" s="19">
        <v>1.0</v>
      </c>
      <c r="E1860" s="19" t="s">
        <v>164</v>
      </c>
    </row>
    <row r="1861">
      <c r="A1861" s="19" t="s">
        <v>149</v>
      </c>
      <c r="B1861" s="19" t="s">
        <v>122</v>
      </c>
      <c r="C1861" s="19" t="s">
        <v>171</v>
      </c>
      <c r="D1861" s="19">
        <v>1.0</v>
      </c>
      <c r="E1861" s="19" t="s">
        <v>164</v>
      </c>
    </row>
    <row r="1862">
      <c r="A1862" s="19" t="s">
        <v>149</v>
      </c>
      <c r="B1862" s="19" t="s">
        <v>36</v>
      </c>
      <c r="C1862" s="19" t="s">
        <v>171</v>
      </c>
      <c r="D1862" s="19">
        <v>1.0</v>
      </c>
      <c r="E1862" s="19" t="s">
        <v>164</v>
      </c>
    </row>
    <row r="1863">
      <c r="A1863" s="19" t="s">
        <v>149</v>
      </c>
      <c r="B1863" s="19" t="s">
        <v>40</v>
      </c>
      <c r="C1863" s="19" t="s">
        <v>171</v>
      </c>
      <c r="D1863" s="19">
        <v>1.0</v>
      </c>
      <c r="E1863" s="19" t="s">
        <v>164</v>
      </c>
    </row>
    <row r="1864">
      <c r="A1864" s="19" t="s">
        <v>149</v>
      </c>
      <c r="B1864" s="19" t="s">
        <v>84</v>
      </c>
      <c r="C1864" s="19" t="s">
        <v>171</v>
      </c>
      <c r="D1864" s="19">
        <v>1.0</v>
      </c>
      <c r="E1864" s="19" t="s">
        <v>164</v>
      </c>
    </row>
    <row r="1865">
      <c r="A1865" s="19" t="s">
        <v>149</v>
      </c>
      <c r="B1865" s="19" t="s">
        <v>98</v>
      </c>
      <c r="C1865" s="19" t="s">
        <v>171</v>
      </c>
      <c r="D1865" s="19">
        <v>1.0</v>
      </c>
      <c r="E1865" s="19" t="s">
        <v>164</v>
      </c>
    </row>
    <row r="1866">
      <c r="A1866" s="19" t="s">
        <v>149</v>
      </c>
      <c r="B1866" s="19" t="s">
        <v>99</v>
      </c>
      <c r="C1866" s="19" t="s">
        <v>171</v>
      </c>
      <c r="D1866" s="19">
        <v>1.0</v>
      </c>
      <c r="E1866" s="19" t="s">
        <v>164</v>
      </c>
    </row>
    <row r="1867">
      <c r="A1867" s="19" t="s">
        <v>149</v>
      </c>
      <c r="B1867" s="19" t="s">
        <v>109</v>
      </c>
      <c r="C1867" s="19" t="s">
        <v>171</v>
      </c>
      <c r="D1867" s="19">
        <v>1.0</v>
      </c>
      <c r="E1867" s="19" t="s">
        <v>164</v>
      </c>
    </row>
    <row r="1868">
      <c r="A1868" s="19" t="s">
        <v>149</v>
      </c>
      <c r="B1868" s="19" t="s">
        <v>124</v>
      </c>
      <c r="C1868" s="19" t="s">
        <v>171</v>
      </c>
      <c r="D1868" s="19">
        <v>1.0</v>
      </c>
      <c r="E1868" s="19" t="s">
        <v>164</v>
      </c>
    </row>
    <row r="1869">
      <c r="A1869" s="19" t="s">
        <v>149</v>
      </c>
      <c r="B1869" s="19" t="s">
        <v>145</v>
      </c>
      <c r="C1869" s="19" t="s">
        <v>171</v>
      </c>
      <c r="D1869" s="19">
        <v>1.0</v>
      </c>
      <c r="E1869" s="19" t="s">
        <v>164</v>
      </c>
    </row>
    <row r="1870">
      <c r="A1870" s="19" t="s">
        <v>149</v>
      </c>
      <c r="B1870" s="19" t="s">
        <v>147</v>
      </c>
      <c r="C1870" s="19" t="s">
        <v>171</v>
      </c>
      <c r="D1870" s="19">
        <v>1.0</v>
      </c>
      <c r="E1870" s="19" t="s">
        <v>164</v>
      </c>
    </row>
    <row r="1871">
      <c r="A1871" s="19" t="s">
        <v>149</v>
      </c>
      <c r="B1871" s="19" t="s">
        <v>102</v>
      </c>
      <c r="C1871" s="19" t="s">
        <v>171</v>
      </c>
      <c r="D1871" s="19">
        <v>1.0</v>
      </c>
      <c r="E1871" s="19" t="s">
        <v>164</v>
      </c>
    </row>
    <row r="1872">
      <c r="A1872" s="19" t="s">
        <v>15</v>
      </c>
      <c r="B1872" s="19" t="s">
        <v>48</v>
      </c>
      <c r="C1872" s="19" t="s">
        <v>171</v>
      </c>
      <c r="D1872" s="19">
        <v>1.0</v>
      </c>
      <c r="E1872" s="19" t="s">
        <v>164</v>
      </c>
    </row>
    <row r="1873">
      <c r="A1873" s="19" t="s">
        <v>15</v>
      </c>
      <c r="B1873" s="19" t="s">
        <v>61</v>
      </c>
      <c r="C1873" s="19" t="s">
        <v>171</v>
      </c>
      <c r="D1873" s="19">
        <v>1.0</v>
      </c>
      <c r="E1873" s="19" t="s">
        <v>164</v>
      </c>
    </row>
    <row r="1874">
      <c r="A1874" s="19" t="s">
        <v>15</v>
      </c>
      <c r="B1874" s="19" t="s">
        <v>63</v>
      </c>
      <c r="C1874" s="19" t="s">
        <v>171</v>
      </c>
      <c r="D1874" s="19">
        <v>1.0</v>
      </c>
      <c r="E1874" s="19" t="s">
        <v>164</v>
      </c>
    </row>
    <row r="1875">
      <c r="A1875" s="19" t="s">
        <v>15</v>
      </c>
      <c r="B1875" s="19" t="s">
        <v>93</v>
      </c>
      <c r="C1875" s="19" t="s">
        <v>171</v>
      </c>
      <c r="D1875" s="19">
        <v>1.0</v>
      </c>
      <c r="E1875" s="19" t="s">
        <v>164</v>
      </c>
    </row>
    <row r="1876">
      <c r="A1876" s="19" t="s">
        <v>15</v>
      </c>
      <c r="B1876" s="19" t="s">
        <v>96</v>
      </c>
      <c r="C1876" s="19" t="s">
        <v>171</v>
      </c>
      <c r="D1876" s="19">
        <v>1.0</v>
      </c>
      <c r="E1876" s="19" t="s">
        <v>164</v>
      </c>
    </row>
    <row r="1877">
      <c r="A1877" s="19" t="s">
        <v>15</v>
      </c>
      <c r="B1877" s="19" t="s">
        <v>112</v>
      </c>
      <c r="C1877" s="19" t="s">
        <v>171</v>
      </c>
      <c r="D1877" s="19">
        <v>1.0</v>
      </c>
      <c r="E1877" s="19" t="s">
        <v>164</v>
      </c>
    </row>
    <row r="1878">
      <c r="A1878" s="19" t="s">
        <v>15</v>
      </c>
      <c r="B1878" s="19" t="s">
        <v>114</v>
      </c>
      <c r="C1878" s="19" t="s">
        <v>171</v>
      </c>
      <c r="D1878" s="19">
        <v>1.0</v>
      </c>
      <c r="E1878" s="19" t="s">
        <v>164</v>
      </c>
    </row>
    <row r="1879">
      <c r="A1879" s="19" t="s">
        <v>15</v>
      </c>
      <c r="B1879" s="19" t="s">
        <v>142</v>
      </c>
      <c r="C1879" s="19" t="s">
        <v>171</v>
      </c>
      <c r="D1879" s="19">
        <v>1.0</v>
      </c>
      <c r="E1879" s="19" t="s">
        <v>164</v>
      </c>
    </row>
    <row r="1880">
      <c r="A1880" s="19" t="s">
        <v>15</v>
      </c>
      <c r="B1880" s="19" t="s">
        <v>64</v>
      </c>
      <c r="C1880" s="19" t="s">
        <v>171</v>
      </c>
      <c r="D1880" s="19">
        <v>1.0</v>
      </c>
      <c r="E1880" s="19" t="s">
        <v>164</v>
      </c>
    </row>
    <row r="1881">
      <c r="A1881" s="19" t="s">
        <v>15</v>
      </c>
      <c r="B1881" s="19" t="s">
        <v>80</v>
      </c>
      <c r="C1881" s="19" t="s">
        <v>171</v>
      </c>
      <c r="D1881" s="19">
        <v>1.0</v>
      </c>
      <c r="E1881" s="19" t="s">
        <v>164</v>
      </c>
    </row>
    <row r="1882">
      <c r="A1882" s="19" t="s">
        <v>15</v>
      </c>
      <c r="B1882" s="19" t="s">
        <v>67</v>
      </c>
      <c r="C1882" s="19" t="s">
        <v>171</v>
      </c>
      <c r="D1882" s="19">
        <v>1.0</v>
      </c>
      <c r="E1882" s="19" t="s">
        <v>164</v>
      </c>
    </row>
    <row r="1883">
      <c r="A1883" s="19" t="s">
        <v>15</v>
      </c>
      <c r="B1883" s="19" t="s">
        <v>92</v>
      </c>
      <c r="C1883" s="19" t="s">
        <v>171</v>
      </c>
      <c r="D1883" s="19">
        <v>1.0</v>
      </c>
      <c r="E1883" s="19" t="s">
        <v>164</v>
      </c>
    </row>
    <row r="1884">
      <c r="A1884" s="19" t="s">
        <v>15</v>
      </c>
      <c r="B1884" s="19" t="s">
        <v>76</v>
      </c>
      <c r="C1884" s="19" t="s">
        <v>171</v>
      </c>
      <c r="D1884" s="19">
        <v>1.0</v>
      </c>
      <c r="E1884" s="19" t="s">
        <v>164</v>
      </c>
    </row>
    <row r="1885">
      <c r="A1885" s="19" t="s">
        <v>15</v>
      </c>
      <c r="B1885" s="19" t="s">
        <v>128</v>
      </c>
      <c r="C1885" s="19" t="s">
        <v>171</v>
      </c>
      <c r="D1885" s="19">
        <v>1.0</v>
      </c>
      <c r="E1885" s="19" t="s">
        <v>164</v>
      </c>
    </row>
    <row r="1886">
      <c r="A1886" s="19" t="s">
        <v>15</v>
      </c>
      <c r="B1886" s="19" t="s">
        <v>21</v>
      </c>
      <c r="C1886" s="19" t="s">
        <v>171</v>
      </c>
      <c r="D1886" s="19">
        <v>1.0</v>
      </c>
      <c r="E1886" s="19" t="s">
        <v>164</v>
      </c>
    </row>
    <row r="1887">
      <c r="A1887" s="19" t="s">
        <v>15</v>
      </c>
      <c r="B1887" s="19" t="s">
        <v>144</v>
      </c>
      <c r="C1887" s="19" t="s">
        <v>171</v>
      </c>
      <c r="D1887" s="19">
        <v>1.0</v>
      </c>
      <c r="E1887" s="19" t="s">
        <v>164</v>
      </c>
    </row>
    <row r="1888">
      <c r="A1888" s="19" t="s">
        <v>15</v>
      </c>
      <c r="B1888" s="19" t="s">
        <v>37</v>
      </c>
      <c r="C1888" s="19" t="s">
        <v>171</v>
      </c>
      <c r="D1888" s="19">
        <v>1.0</v>
      </c>
      <c r="E1888" s="19" t="s">
        <v>164</v>
      </c>
    </row>
    <row r="1889">
      <c r="A1889" s="19" t="s">
        <v>15</v>
      </c>
      <c r="B1889" s="19" t="s">
        <v>82</v>
      </c>
      <c r="C1889" s="19" t="s">
        <v>171</v>
      </c>
      <c r="D1889" s="19">
        <v>1.0</v>
      </c>
      <c r="E1889" s="19" t="s">
        <v>164</v>
      </c>
    </row>
    <row r="1890">
      <c r="A1890" s="19" t="s">
        <v>15</v>
      </c>
      <c r="B1890" s="19" t="s">
        <v>73</v>
      </c>
      <c r="C1890" s="19" t="s">
        <v>171</v>
      </c>
      <c r="D1890" s="19">
        <v>1.0</v>
      </c>
      <c r="E1890" s="19" t="s">
        <v>164</v>
      </c>
    </row>
    <row r="1891">
      <c r="A1891" s="19" t="s">
        <v>15</v>
      </c>
      <c r="B1891" s="19" t="s">
        <v>50</v>
      </c>
      <c r="C1891" s="19" t="s">
        <v>171</v>
      </c>
      <c r="D1891" s="19">
        <v>1.0</v>
      </c>
      <c r="E1891" s="19" t="s">
        <v>164</v>
      </c>
    </row>
    <row r="1892">
      <c r="A1892" s="19" t="s">
        <v>15</v>
      </c>
      <c r="B1892" s="19" t="s">
        <v>72</v>
      </c>
      <c r="C1892" s="19" t="s">
        <v>171</v>
      </c>
      <c r="D1892" s="19">
        <v>1.0</v>
      </c>
      <c r="E1892" s="19" t="s">
        <v>164</v>
      </c>
    </row>
    <row r="1893">
      <c r="A1893" s="19" t="s">
        <v>15</v>
      </c>
      <c r="B1893" s="19" t="s">
        <v>75</v>
      </c>
      <c r="C1893" s="19" t="s">
        <v>171</v>
      </c>
      <c r="D1893" s="19">
        <v>1.0</v>
      </c>
      <c r="E1893" s="19" t="s">
        <v>164</v>
      </c>
    </row>
    <row r="1894">
      <c r="A1894" s="19" t="s">
        <v>15</v>
      </c>
      <c r="B1894" s="19" t="s">
        <v>104</v>
      </c>
      <c r="C1894" s="19" t="s">
        <v>171</v>
      </c>
      <c r="D1894" s="19">
        <v>1.0</v>
      </c>
      <c r="E1894" s="19" t="s">
        <v>164</v>
      </c>
    </row>
    <row r="1895">
      <c r="A1895" s="19" t="s">
        <v>15</v>
      </c>
      <c r="B1895" s="19" t="s">
        <v>55</v>
      </c>
      <c r="C1895" s="19" t="s">
        <v>171</v>
      </c>
      <c r="D1895" s="19">
        <v>1.0</v>
      </c>
      <c r="E1895" s="19" t="s">
        <v>164</v>
      </c>
    </row>
    <row r="1896">
      <c r="A1896" s="19" t="s">
        <v>15</v>
      </c>
      <c r="B1896" s="19" t="s">
        <v>125</v>
      </c>
      <c r="C1896" s="19" t="s">
        <v>171</v>
      </c>
      <c r="D1896" s="19">
        <v>1.0</v>
      </c>
      <c r="E1896" s="19" t="s">
        <v>164</v>
      </c>
    </row>
    <row r="1897">
      <c r="A1897" s="19" t="s">
        <v>15</v>
      </c>
      <c r="B1897" s="19" t="s">
        <v>81</v>
      </c>
      <c r="C1897" s="19" t="s">
        <v>171</v>
      </c>
      <c r="D1897" s="19">
        <v>1.0</v>
      </c>
      <c r="E1897" s="19" t="s">
        <v>164</v>
      </c>
    </row>
    <row r="1898">
      <c r="A1898" s="19" t="s">
        <v>15</v>
      </c>
      <c r="B1898" s="19" t="s">
        <v>106</v>
      </c>
      <c r="C1898" s="19" t="s">
        <v>171</v>
      </c>
      <c r="D1898" s="19">
        <v>1.0</v>
      </c>
      <c r="E1898" s="19" t="s">
        <v>164</v>
      </c>
    </row>
    <row r="1899">
      <c r="A1899" s="19" t="s">
        <v>15</v>
      </c>
      <c r="B1899" s="19" t="s">
        <v>86</v>
      </c>
      <c r="C1899" s="19" t="s">
        <v>171</v>
      </c>
      <c r="D1899" s="19">
        <v>1.0</v>
      </c>
      <c r="E1899" s="19" t="s">
        <v>164</v>
      </c>
    </row>
    <row r="1900">
      <c r="A1900" s="19" t="s">
        <v>15</v>
      </c>
      <c r="B1900" s="19" t="s">
        <v>90</v>
      </c>
      <c r="C1900" s="19" t="s">
        <v>171</v>
      </c>
      <c r="D1900" s="19">
        <v>1.0</v>
      </c>
      <c r="E1900" s="19" t="s">
        <v>164</v>
      </c>
    </row>
    <row r="1901">
      <c r="A1901" s="19" t="s">
        <v>15</v>
      </c>
      <c r="B1901" s="19" t="s">
        <v>135</v>
      </c>
      <c r="C1901" s="19" t="s">
        <v>171</v>
      </c>
      <c r="D1901" s="19">
        <v>1.0</v>
      </c>
      <c r="E1901" s="19" t="s">
        <v>164</v>
      </c>
    </row>
    <row r="1902">
      <c r="A1902" s="19" t="s">
        <v>15</v>
      </c>
      <c r="B1902" s="19" t="s">
        <v>113</v>
      </c>
      <c r="C1902" s="19" t="s">
        <v>171</v>
      </c>
      <c r="D1902" s="19">
        <v>1.0</v>
      </c>
      <c r="E1902" s="19" t="s">
        <v>164</v>
      </c>
    </row>
    <row r="1903">
      <c r="A1903" s="19" t="s">
        <v>15</v>
      </c>
      <c r="B1903" s="19" t="s">
        <v>69</v>
      </c>
      <c r="C1903" s="19" t="s">
        <v>171</v>
      </c>
      <c r="D1903" s="19">
        <v>1.0</v>
      </c>
      <c r="E1903" s="19" t="s">
        <v>164</v>
      </c>
    </row>
    <row r="1904">
      <c r="A1904" s="19" t="s">
        <v>15</v>
      </c>
      <c r="B1904" s="19" t="s">
        <v>143</v>
      </c>
      <c r="C1904" s="19" t="s">
        <v>171</v>
      </c>
      <c r="D1904" s="19">
        <v>1.0</v>
      </c>
      <c r="E1904" s="19" t="s">
        <v>164</v>
      </c>
    </row>
    <row r="1905">
      <c r="A1905" s="19" t="s">
        <v>15</v>
      </c>
      <c r="B1905" s="19" t="s">
        <v>111</v>
      </c>
      <c r="C1905" s="19" t="s">
        <v>171</v>
      </c>
      <c r="D1905" s="19">
        <v>1.0</v>
      </c>
      <c r="E1905" s="19" t="s">
        <v>164</v>
      </c>
    </row>
    <row r="1906">
      <c r="A1906" s="19" t="s">
        <v>15</v>
      </c>
      <c r="B1906" s="19" t="s">
        <v>130</v>
      </c>
      <c r="C1906" s="19" t="s">
        <v>171</v>
      </c>
      <c r="D1906" s="19">
        <v>1.0</v>
      </c>
      <c r="E1906" s="19" t="s">
        <v>164</v>
      </c>
    </row>
    <row r="1907">
      <c r="A1907" s="19" t="s">
        <v>15</v>
      </c>
      <c r="B1907" s="19" t="s">
        <v>47</v>
      </c>
      <c r="C1907" s="19" t="s">
        <v>171</v>
      </c>
      <c r="D1907" s="19">
        <v>1.0</v>
      </c>
      <c r="E1907" s="19" t="s">
        <v>164</v>
      </c>
    </row>
    <row r="1908">
      <c r="A1908" s="19" t="s">
        <v>15</v>
      </c>
      <c r="B1908" s="19" t="s">
        <v>17</v>
      </c>
      <c r="C1908" s="19" t="s">
        <v>171</v>
      </c>
      <c r="D1908" s="19">
        <v>1.0</v>
      </c>
      <c r="E1908" s="19" t="s">
        <v>164</v>
      </c>
    </row>
    <row r="1909">
      <c r="A1909" s="19" t="s">
        <v>15</v>
      </c>
      <c r="B1909" s="19" t="s">
        <v>22</v>
      </c>
      <c r="C1909" s="19" t="s">
        <v>171</v>
      </c>
      <c r="D1909" s="19">
        <v>1.0</v>
      </c>
      <c r="E1909" s="19" t="s">
        <v>164</v>
      </c>
    </row>
    <row r="1910">
      <c r="A1910" s="19" t="s">
        <v>15</v>
      </c>
      <c r="B1910" s="19" t="s">
        <v>62</v>
      </c>
      <c r="C1910" s="19" t="s">
        <v>171</v>
      </c>
      <c r="D1910" s="19">
        <v>1.0</v>
      </c>
      <c r="E1910" s="19" t="s">
        <v>164</v>
      </c>
    </row>
    <row r="1911">
      <c r="A1911" s="19" t="s">
        <v>15</v>
      </c>
      <c r="B1911" s="19" t="s">
        <v>66</v>
      </c>
      <c r="C1911" s="19" t="s">
        <v>171</v>
      </c>
      <c r="D1911" s="19">
        <v>1.0</v>
      </c>
      <c r="E1911" s="19" t="s">
        <v>164</v>
      </c>
    </row>
    <row r="1912">
      <c r="A1912" s="19" t="s">
        <v>15</v>
      </c>
      <c r="B1912" s="19" t="s">
        <v>78</v>
      </c>
      <c r="C1912" s="19" t="s">
        <v>171</v>
      </c>
      <c r="D1912" s="19">
        <v>1.0</v>
      </c>
      <c r="E1912" s="19" t="s">
        <v>164</v>
      </c>
    </row>
    <row r="1913">
      <c r="A1913" s="19" t="s">
        <v>15</v>
      </c>
      <c r="B1913" s="19" t="s">
        <v>91</v>
      </c>
      <c r="C1913" s="19" t="s">
        <v>171</v>
      </c>
      <c r="D1913" s="19">
        <v>1.0</v>
      </c>
      <c r="E1913" s="19" t="s">
        <v>164</v>
      </c>
    </row>
    <row r="1914">
      <c r="A1914" s="19" t="s">
        <v>15</v>
      </c>
      <c r="B1914" s="19" t="s">
        <v>110</v>
      </c>
      <c r="C1914" s="19" t="s">
        <v>171</v>
      </c>
      <c r="D1914" s="19">
        <v>1.0</v>
      </c>
      <c r="E1914" s="19" t="s">
        <v>164</v>
      </c>
    </row>
    <row r="1915">
      <c r="A1915" s="19" t="s">
        <v>15</v>
      </c>
      <c r="B1915" s="19" t="s">
        <v>87</v>
      </c>
      <c r="C1915" s="19" t="s">
        <v>171</v>
      </c>
      <c r="D1915" s="19">
        <v>1.0</v>
      </c>
      <c r="E1915" s="19" t="s">
        <v>164</v>
      </c>
    </row>
    <row r="1916">
      <c r="A1916" s="19" t="s">
        <v>15</v>
      </c>
      <c r="B1916" s="19" t="s">
        <v>41</v>
      </c>
      <c r="C1916" s="19" t="s">
        <v>171</v>
      </c>
      <c r="D1916" s="19">
        <v>1.0</v>
      </c>
      <c r="E1916" s="19" t="s">
        <v>164</v>
      </c>
    </row>
    <row r="1917">
      <c r="A1917" s="19" t="s">
        <v>15</v>
      </c>
      <c r="B1917" s="19" t="s">
        <v>97</v>
      </c>
      <c r="C1917" s="19" t="s">
        <v>171</v>
      </c>
      <c r="D1917" s="19">
        <v>1.0</v>
      </c>
      <c r="E1917" s="19" t="s">
        <v>164</v>
      </c>
    </row>
    <row r="1918">
      <c r="A1918" s="19" t="s">
        <v>15</v>
      </c>
      <c r="B1918" s="19" t="s">
        <v>77</v>
      </c>
      <c r="C1918" s="19" t="s">
        <v>171</v>
      </c>
      <c r="D1918" s="19">
        <v>1.0</v>
      </c>
      <c r="E1918" s="19" t="s">
        <v>164</v>
      </c>
    </row>
    <row r="1919">
      <c r="A1919" s="19" t="s">
        <v>15</v>
      </c>
      <c r="B1919" s="19" t="s">
        <v>120</v>
      </c>
      <c r="C1919" s="19" t="s">
        <v>171</v>
      </c>
      <c r="D1919" s="19">
        <v>1.0</v>
      </c>
      <c r="E1919" s="19" t="s">
        <v>164</v>
      </c>
    </row>
    <row r="1920">
      <c r="A1920" s="19" t="s">
        <v>15</v>
      </c>
      <c r="B1920" s="19" t="s">
        <v>116</v>
      </c>
      <c r="C1920" s="19" t="s">
        <v>171</v>
      </c>
      <c r="D1920" s="19">
        <v>1.0</v>
      </c>
      <c r="E1920" s="19" t="s">
        <v>164</v>
      </c>
    </row>
    <row r="1921">
      <c r="A1921" s="19" t="s">
        <v>15</v>
      </c>
      <c r="B1921" s="19" t="s">
        <v>31</v>
      </c>
      <c r="C1921" s="19" t="s">
        <v>171</v>
      </c>
      <c r="D1921" s="19">
        <v>1.0</v>
      </c>
      <c r="E1921" s="19" t="s">
        <v>164</v>
      </c>
    </row>
    <row r="1922">
      <c r="A1922" s="19" t="s">
        <v>15</v>
      </c>
      <c r="B1922" s="19" t="s">
        <v>45</v>
      </c>
      <c r="C1922" s="19" t="s">
        <v>171</v>
      </c>
      <c r="D1922" s="19">
        <v>1.0</v>
      </c>
      <c r="E1922" s="19" t="s">
        <v>164</v>
      </c>
    </row>
    <row r="1923">
      <c r="A1923" s="19" t="s">
        <v>15</v>
      </c>
      <c r="B1923" s="19" t="s">
        <v>94</v>
      </c>
      <c r="C1923" s="19" t="s">
        <v>171</v>
      </c>
      <c r="D1923" s="19">
        <v>1.0</v>
      </c>
      <c r="E1923" s="19" t="s">
        <v>164</v>
      </c>
    </row>
    <row r="1924">
      <c r="A1924" s="19" t="s">
        <v>15</v>
      </c>
      <c r="B1924" s="19" t="s">
        <v>27</v>
      </c>
      <c r="C1924" s="19" t="s">
        <v>171</v>
      </c>
      <c r="D1924" s="19">
        <v>1.0</v>
      </c>
      <c r="E1924" s="19" t="s">
        <v>164</v>
      </c>
    </row>
    <row r="1925">
      <c r="A1925" s="19" t="s">
        <v>15</v>
      </c>
      <c r="B1925" s="19" t="s">
        <v>105</v>
      </c>
      <c r="C1925" s="19" t="s">
        <v>171</v>
      </c>
      <c r="D1925" s="19">
        <v>1.0</v>
      </c>
      <c r="E1925" s="19" t="s">
        <v>164</v>
      </c>
    </row>
    <row r="1926">
      <c r="A1926" s="19" t="s">
        <v>15</v>
      </c>
      <c r="B1926" s="19" t="s">
        <v>52</v>
      </c>
      <c r="C1926" s="19" t="s">
        <v>171</v>
      </c>
      <c r="D1926" s="19">
        <v>1.0</v>
      </c>
      <c r="E1926" s="19" t="s">
        <v>164</v>
      </c>
    </row>
    <row r="1927">
      <c r="A1927" s="19" t="s">
        <v>15</v>
      </c>
      <c r="B1927" s="19" t="s">
        <v>58</v>
      </c>
      <c r="C1927" s="19" t="s">
        <v>171</v>
      </c>
      <c r="D1927" s="19">
        <v>1.0</v>
      </c>
      <c r="E1927" s="19" t="s">
        <v>164</v>
      </c>
    </row>
    <row r="1928">
      <c r="A1928" s="19" t="s">
        <v>15</v>
      </c>
      <c r="B1928" s="19" t="s">
        <v>65</v>
      </c>
      <c r="C1928" s="19" t="s">
        <v>171</v>
      </c>
      <c r="D1928" s="19">
        <v>1.0</v>
      </c>
      <c r="E1928" s="19" t="s">
        <v>164</v>
      </c>
    </row>
    <row r="1929">
      <c r="A1929" s="19" t="s">
        <v>15</v>
      </c>
      <c r="B1929" s="19" t="s">
        <v>59</v>
      </c>
      <c r="C1929" s="19" t="s">
        <v>171</v>
      </c>
      <c r="D1929" s="19">
        <v>1.0</v>
      </c>
      <c r="E1929" s="19" t="s">
        <v>164</v>
      </c>
    </row>
    <row r="1930">
      <c r="A1930" s="19" t="s">
        <v>15</v>
      </c>
      <c r="B1930" s="19" t="s">
        <v>71</v>
      </c>
      <c r="C1930" s="19" t="s">
        <v>171</v>
      </c>
      <c r="D1930" s="19">
        <v>1.0</v>
      </c>
      <c r="E1930" s="19" t="s">
        <v>164</v>
      </c>
    </row>
    <row r="1931">
      <c r="A1931" s="19" t="s">
        <v>15</v>
      </c>
      <c r="B1931" s="19" t="s">
        <v>119</v>
      </c>
      <c r="C1931" s="19" t="s">
        <v>171</v>
      </c>
      <c r="D1931" s="19">
        <v>1.0</v>
      </c>
      <c r="E1931" s="19" t="s">
        <v>164</v>
      </c>
    </row>
    <row r="1932">
      <c r="A1932" s="19" t="s">
        <v>15</v>
      </c>
      <c r="B1932" s="19" t="s">
        <v>122</v>
      </c>
      <c r="C1932" s="19" t="s">
        <v>171</v>
      </c>
      <c r="D1932" s="19">
        <v>1.0</v>
      </c>
      <c r="E1932" s="19" t="s">
        <v>164</v>
      </c>
    </row>
    <row r="1933">
      <c r="A1933" s="19" t="s">
        <v>15</v>
      </c>
      <c r="B1933" s="19" t="s">
        <v>36</v>
      </c>
      <c r="C1933" s="19" t="s">
        <v>171</v>
      </c>
      <c r="D1933" s="19">
        <v>1.0</v>
      </c>
      <c r="E1933" s="19" t="s">
        <v>164</v>
      </c>
    </row>
    <row r="1934">
      <c r="A1934" s="19" t="s">
        <v>15</v>
      </c>
      <c r="B1934" s="19" t="s">
        <v>40</v>
      </c>
      <c r="C1934" s="19" t="s">
        <v>171</v>
      </c>
      <c r="D1934" s="19">
        <v>1.0</v>
      </c>
      <c r="E1934" s="19" t="s">
        <v>164</v>
      </c>
    </row>
    <row r="1935">
      <c r="A1935" s="19" t="s">
        <v>15</v>
      </c>
      <c r="B1935" s="19" t="s">
        <v>84</v>
      </c>
      <c r="C1935" s="19" t="s">
        <v>171</v>
      </c>
      <c r="D1935" s="19">
        <v>1.0</v>
      </c>
      <c r="E1935" s="19" t="s">
        <v>164</v>
      </c>
    </row>
    <row r="1936">
      <c r="A1936" s="19" t="s">
        <v>15</v>
      </c>
      <c r="B1936" s="19" t="s">
        <v>98</v>
      </c>
      <c r="C1936" s="19" t="s">
        <v>171</v>
      </c>
      <c r="D1936" s="19">
        <v>1.0</v>
      </c>
      <c r="E1936" s="19" t="s">
        <v>164</v>
      </c>
    </row>
    <row r="1937">
      <c r="A1937" s="19" t="s">
        <v>15</v>
      </c>
      <c r="B1937" s="19" t="s">
        <v>99</v>
      </c>
      <c r="C1937" s="19" t="s">
        <v>171</v>
      </c>
      <c r="D1937" s="19">
        <v>1.0</v>
      </c>
      <c r="E1937" s="19" t="s">
        <v>164</v>
      </c>
    </row>
    <row r="1938">
      <c r="A1938" s="19" t="s">
        <v>15</v>
      </c>
      <c r="B1938" s="19" t="s">
        <v>109</v>
      </c>
      <c r="C1938" s="19" t="s">
        <v>171</v>
      </c>
      <c r="D1938" s="19">
        <v>1.0</v>
      </c>
      <c r="E1938" s="19" t="s">
        <v>164</v>
      </c>
    </row>
    <row r="1939">
      <c r="A1939" s="19" t="s">
        <v>15</v>
      </c>
      <c r="B1939" s="19" t="s">
        <v>124</v>
      </c>
      <c r="C1939" s="19" t="s">
        <v>171</v>
      </c>
      <c r="D1939" s="19">
        <v>1.0</v>
      </c>
      <c r="E1939" s="19" t="s">
        <v>164</v>
      </c>
    </row>
    <row r="1940">
      <c r="A1940" s="19" t="s">
        <v>15</v>
      </c>
      <c r="B1940" s="19" t="s">
        <v>145</v>
      </c>
      <c r="C1940" s="19" t="s">
        <v>171</v>
      </c>
      <c r="D1940" s="19">
        <v>1.0</v>
      </c>
      <c r="E1940" s="19" t="s">
        <v>164</v>
      </c>
    </row>
    <row r="1941">
      <c r="A1941" s="19" t="s">
        <v>15</v>
      </c>
      <c r="B1941" s="19" t="s">
        <v>147</v>
      </c>
      <c r="C1941" s="19" t="s">
        <v>171</v>
      </c>
      <c r="D1941" s="19">
        <v>1.0</v>
      </c>
      <c r="E1941" s="19" t="s">
        <v>164</v>
      </c>
    </row>
    <row r="1942">
      <c r="A1942" s="19" t="s">
        <v>15</v>
      </c>
      <c r="B1942" s="19" t="s">
        <v>102</v>
      </c>
      <c r="C1942" s="19" t="s">
        <v>171</v>
      </c>
      <c r="D1942" s="19">
        <v>1.0</v>
      </c>
      <c r="E1942" s="19" t="s">
        <v>164</v>
      </c>
    </row>
    <row r="1943">
      <c r="A1943" s="19" t="s">
        <v>48</v>
      </c>
      <c r="B1943" s="19" t="s">
        <v>61</v>
      </c>
      <c r="C1943" s="19" t="s">
        <v>171</v>
      </c>
      <c r="D1943" s="19">
        <v>1.0</v>
      </c>
      <c r="E1943" s="19" t="s">
        <v>164</v>
      </c>
    </row>
    <row r="1944">
      <c r="A1944" s="19" t="s">
        <v>48</v>
      </c>
      <c r="B1944" s="19" t="s">
        <v>63</v>
      </c>
      <c r="C1944" s="19" t="s">
        <v>171</v>
      </c>
      <c r="D1944" s="19">
        <v>1.0</v>
      </c>
      <c r="E1944" s="19" t="s">
        <v>164</v>
      </c>
    </row>
    <row r="1945">
      <c r="A1945" s="19" t="s">
        <v>48</v>
      </c>
      <c r="B1945" s="19" t="s">
        <v>93</v>
      </c>
      <c r="C1945" s="19" t="s">
        <v>171</v>
      </c>
      <c r="D1945" s="19">
        <v>1.0</v>
      </c>
      <c r="E1945" s="19" t="s">
        <v>164</v>
      </c>
    </row>
    <row r="1946">
      <c r="A1946" s="19" t="s">
        <v>48</v>
      </c>
      <c r="B1946" s="19" t="s">
        <v>96</v>
      </c>
      <c r="C1946" s="19" t="s">
        <v>171</v>
      </c>
      <c r="D1946" s="19">
        <v>1.0</v>
      </c>
      <c r="E1946" s="19" t="s">
        <v>164</v>
      </c>
    </row>
    <row r="1947">
      <c r="A1947" s="19" t="s">
        <v>48</v>
      </c>
      <c r="B1947" s="19" t="s">
        <v>112</v>
      </c>
      <c r="C1947" s="19" t="s">
        <v>171</v>
      </c>
      <c r="D1947" s="19">
        <v>1.0</v>
      </c>
      <c r="E1947" s="19" t="s">
        <v>164</v>
      </c>
    </row>
    <row r="1948">
      <c r="A1948" s="19" t="s">
        <v>48</v>
      </c>
      <c r="B1948" s="19" t="s">
        <v>114</v>
      </c>
      <c r="C1948" s="19" t="s">
        <v>171</v>
      </c>
      <c r="D1948" s="19">
        <v>1.0</v>
      </c>
      <c r="E1948" s="19" t="s">
        <v>164</v>
      </c>
    </row>
    <row r="1949">
      <c r="A1949" s="19" t="s">
        <v>48</v>
      </c>
      <c r="B1949" s="19" t="s">
        <v>142</v>
      </c>
      <c r="C1949" s="19" t="s">
        <v>171</v>
      </c>
      <c r="D1949" s="19">
        <v>1.0</v>
      </c>
      <c r="E1949" s="19" t="s">
        <v>164</v>
      </c>
    </row>
    <row r="1950">
      <c r="A1950" s="19" t="s">
        <v>48</v>
      </c>
      <c r="B1950" s="19" t="s">
        <v>64</v>
      </c>
      <c r="C1950" s="19" t="s">
        <v>171</v>
      </c>
      <c r="D1950" s="19">
        <v>1.0</v>
      </c>
      <c r="E1950" s="19" t="s">
        <v>164</v>
      </c>
    </row>
    <row r="1951">
      <c r="A1951" s="19" t="s">
        <v>48</v>
      </c>
      <c r="B1951" s="19" t="s">
        <v>80</v>
      </c>
      <c r="C1951" s="19" t="s">
        <v>171</v>
      </c>
      <c r="D1951" s="19">
        <v>1.0</v>
      </c>
      <c r="E1951" s="19" t="s">
        <v>164</v>
      </c>
    </row>
    <row r="1952">
      <c r="A1952" s="19" t="s">
        <v>48</v>
      </c>
      <c r="B1952" s="19" t="s">
        <v>67</v>
      </c>
      <c r="C1952" s="19" t="s">
        <v>171</v>
      </c>
      <c r="D1952" s="19">
        <v>1.0</v>
      </c>
      <c r="E1952" s="19" t="s">
        <v>164</v>
      </c>
    </row>
    <row r="1953">
      <c r="A1953" s="19" t="s">
        <v>48</v>
      </c>
      <c r="B1953" s="19" t="s">
        <v>92</v>
      </c>
      <c r="C1953" s="19" t="s">
        <v>171</v>
      </c>
      <c r="D1953" s="19">
        <v>1.0</v>
      </c>
      <c r="E1953" s="19" t="s">
        <v>164</v>
      </c>
    </row>
    <row r="1954">
      <c r="A1954" s="19" t="s">
        <v>48</v>
      </c>
      <c r="B1954" s="19" t="s">
        <v>76</v>
      </c>
      <c r="C1954" s="19" t="s">
        <v>171</v>
      </c>
      <c r="D1954" s="19">
        <v>1.0</v>
      </c>
      <c r="E1954" s="19" t="s">
        <v>164</v>
      </c>
    </row>
    <row r="1955">
      <c r="A1955" s="19" t="s">
        <v>48</v>
      </c>
      <c r="B1955" s="19" t="s">
        <v>128</v>
      </c>
      <c r="C1955" s="19" t="s">
        <v>171</v>
      </c>
      <c r="D1955" s="19">
        <v>1.0</v>
      </c>
      <c r="E1955" s="19" t="s">
        <v>164</v>
      </c>
    </row>
    <row r="1956">
      <c r="A1956" s="19" t="s">
        <v>48</v>
      </c>
      <c r="B1956" s="19" t="s">
        <v>21</v>
      </c>
      <c r="C1956" s="19" t="s">
        <v>171</v>
      </c>
      <c r="D1956" s="19">
        <v>1.0</v>
      </c>
      <c r="E1956" s="19" t="s">
        <v>164</v>
      </c>
    </row>
    <row r="1957">
      <c r="A1957" s="19" t="s">
        <v>48</v>
      </c>
      <c r="B1957" s="19" t="s">
        <v>144</v>
      </c>
      <c r="C1957" s="19" t="s">
        <v>171</v>
      </c>
      <c r="D1957" s="19">
        <v>1.0</v>
      </c>
      <c r="E1957" s="19" t="s">
        <v>164</v>
      </c>
    </row>
    <row r="1958">
      <c r="A1958" s="19" t="s">
        <v>48</v>
      </c>
      <c r="B1958" s="19" t="s">
        <v>37</v>
      </c>
      <c r="C1958" s="19" t="s">
        <v>171</v>
      </c>
      <c r="D1958" s="19">
        <v>1.0</v>
      </c>
      <c r="E1958" s="19" t="s">
        <v>164</v>
      </c>
    </row>
    <row r="1959">
      <c r="A1959" s="19" t="s">
        <v>48</v>
      </c>
      <c r="B1959" s="19" t="s">
        <v>82</v>
      </c>
      <c r="C1959" s="19" t="s">
        <v>171</v>
      </c>
      <c r="D1959" s="19">
        <v>1.0</v>
      </c>
      <c r="E1959" s="19" t="s">
        <v>164</v>
      </c>
    </row>
    <row r="1960">
      <c r="A1960" s="19" t="s">
        <v>48</v>
      </c>
      <c r="B1960" s="19" t="s">
        <v>73</v>
      </c>
      <c r="C1960" s="19" t="s">
        <v>171</v>
      </c>
      <c r="D1960" s="19">
        <v>1.0</v>
      </c>
      <c r="E1960" s="19" t="s">
        <v>164</v>
      </c>
    </row>
    <row r="1961">
      <c r="A1961" s="19" t="s">
        <v>48</v>
      </c>
      <c r="B1961" s="19" t="s">
        <v>50</v>
      </c>
      <c r="C1961" s="19" t="s">
        <v>171</v>
      </c>
      <c r="D1961" s="19">
        <v>1.0</v>
      </c>
      <c r="E1961" s="19" t="s">
        <v>164</v>
      </c>
    </row>
    <row r="1962">
      <c r="A1962" s="19" t="s">
        <v>48</v>
      </c>
      <c r="B1962" s="19" t="s">
        <v>72</v>
      </c>
      <c r="C1962" s="19" t="s">
        <v>171</v>
      </c>
      <c r="D1962" s="19">
        <v>1.0</v>
      </c>
      <c r="E1962" s="19" t="s">
        <v>164</v>
      </c>
    </row>
    <row r="1963">
      <c r="A1963" s="19" t="s">
        <v>48</v>
      </c>
      <c r="B1963" s="19" t="s">
        <v>75</v>
      </c>
      <c r="C1963" s="19" t="s">
        <v>171</v>
      </c>
      <c r="D1963" s="19">
        <v>1.0</v>
      </c>
      <c r="E1963" s="19" t="s">
        <v>164</v>
      </c>
    </row>
    <row r="1964">
      <c r="A1964" s="19" t="s">
        <v>48</v>
      </c>
      <c r="B1964" s="19" t="s">
        <v>104</v>
      </c>
      <c r="C1964" s="19" t="s">
        <v>171</v>
      </c>
      <c r="D1964" s="19">
        <v>1.0</v>
      </c>
      <c r="E1964" s="19" t="s">
        <v>164</v>
      </c>
    </row>
    <row r="1965">
      <c r="A1965" s="19" t="s">
        <v>48</v>
      </c>
      <c r="B1965" s="19" t="s">
        <v>55</v>
      </c>
      <c r="C1965" s="19" t="s">
        <v>171</v>
      </c>
      <c r="D1965" s="19">
        <v>1.0</v>
      </c>
      <c r="E1965" s="19" t="s">
        <v>164</v>
      </c>
    </row>
    <row r="1966">
      <c r="A1966" s="19" t="s">
        <v>48</v>
      </c>
      <c r="B1966" s="19" t="s">
        <v>125</v>
      </c>
      <c r="C1966" s="19" t="s">
        <v>171</v>
      </c>
      <c r="D1966" s="19">
        <v>1.0</v>
      </c>
      <c r="E1966" s="19" t="s">
        <v>164</v>
      </c>
    </row>
    <row r="1967">
      <c r="A1967" s="19" t="s">
        <v>48</v>
      </c>
      <c r="B1967" s="19" t="s">
        <v>81</v>
      </c>
      <c r="C1967" s="19" t="s">
        <v>171</v>
      </c>
      <c r="D1967" s="19">
        <v>1.0</v>
      </c>
      <c r="E1967" s="19" t="s">
        <v>164</v>
      </c>
    </row>
    <row r="1968">
      <c r="A1968" s="19" t="s">
        <v>48</v>
      </c>
      <c r="B1968" s="19" t="s">
        <v>106</v>
      </c>
      <c r="C1968" s="19" t="s">
        <v>171</v>
      </c>
      <c r="D1968" s="19">
        <v>1.0</v>
      </c>
      <c r="E1968" s="19" t="s">
        <v>164</v>
      </c>
    </row>
    <row r="1969">
      <c r="A1969" s="19" t="s">
        <v>48</v>
      </c>
      <c r="B1969" s="19" t="s">
        <v>86</v>
      </c>
      <c r="C1969" s="19" t="s">
        <v>171</v>
      </c>
      <c r="D1969" s="19">
        <v>1.0</v>
      </c>
      <c r="E1969" s="19" t="s">
        <v>164</v>
      </c>
    </row>
    <row r="1970">
      <c r="A1970" s="19" t="s">
        <v>48</v>
      </c>
      <c r="B1970" s="19" t="s">
        <v>90</v>
      </c>
      <c r="C1970" s="19" t="s">
        <v>171</v>
      </c>
      <c r="D1970" s="19">
        <v>1.0</v>
      </c>
      <c r="E1970" s="19" t="s">
        <v>164</v>
      </c>
    </row>
    <row r="1971">
      <c r="A1971" s="19" t="s">
        <v>48</v>
      </c>
      <c r="B1971" s="19" t="s">
        <v>135</v>
      </c>
      <c r="C1971" s="19" t="s">
        <v>171</v>
      </c>
      <c r="D1971" s="19">
        <v>1.0</v>
      </c>
      <c r="E1971" s="19" t="s">
        <v>164</v>
      </c>
    </row>
    <row r="1972">
      <c r="A1972" s="19" t="s">
        <v>48</v>
      </c>
      <c r="B1972" s="19" t="s">
        <v>113</v>
      </c>
      <c r="C1972" s="19" t="s">
        <v>171</v>
      </c>
      <c r="D1972" s="19">
        <v>1.0</v>
      </c>
      <c r="E1972" s="19" t="s">
        <v>164</v>
      </c>
    </row>
    <row r="1973">
      <c r="A1973" s="19" t="s">
        <v>48</v>
      </c>
      <c r="B1973" s="19" t="s">
        <v>69</v>
      </c>
      <c r="C1973" s="19" t="s">
        <v>171</v>
      </c>
      <c r="D1973" s="19">
        <v>1.0</v>
      </c>
      <c r="E1973" s="19" t="s">
        <v>164</v>
      </c>
    </row>
    <row r="1974">
      <c r="A1974" s="19" t="s">
        <v>48</v>
      </c>
      <c r="B1974" s="19" t="s">
        <v>143</v>
      </c>
      <c r="C1974" s="19" t="s">
        <v>171</v>
      </c>
      <c r="D1974" s="19">
        <v>1.0</v>
      </c>
      <c r="E1974" s="19" t="s">
        <v>164</v>
      </c>
    </row>
    <row r="1975">
      <c r="A1975" s="19" t="s">
        <v>48</v>
      </c>
      <c r="B1975" s="19" t="s">
        <v>111</v>
      </c>
      <c r="C1975" s="19" t="s">
        <v>171</v>
      </c>
      <c r="D1975" s="19">
        <v>1.0</v>
      </c>
      <c r="E1975" s="19" t="s">
        <v>164</v>
      </c>
    </row>
    <row r="1976">
      <c r="A1976" s="19" t="s">
        <v>48</v>
      </c>
      <c r="B1976" s="19" t="s">
        <v>130</v>
      </c>
      <c r="C1976" s="19" t="s">
        <v>171</v>
      </c>
      <c r="D1976" s="19">
        <v>1.0</v>
      </c>
      <c r="E1976" s="19" t="s">
        <v>164</v>
      </c>
    </row>
    <row r="1977">
      <c r="A1977" s="19" t="s">
        <v>48</v>
      </c>
      <c r="B1977" s="19" t="s">
        <v>47</v>
      </c>
      <c r="C1977" s="19" t="s">
        <v>171</v>
      </c>
      <c r="D1977" s="19">
        <v>1.0</v>
      </c>
      <c r="E1977" s="19" t="s">
        <v>164</v>
      </c>
    </row>
    <row r="1978">
      <c r="A1978" s="19" t="s">
        <v>48</v>
      </c>
      <c r="B1978" s="19" t="s">
        <v>17</v>
      </c>
      <c r="C1978" s="19" t="s">
        <v>171</v>
      </c>
      <c r="D1978" s="19">
        <v>1.0</v>
      </c>
      <c r="E1978" s="19" t="s">
        <v>164</v>
      </c>
    </row>
    <row r="1979">
      <c r="A1979" s="19" t="s">
        <v>48</v>
      </c>
      <c r="B1979" s="19" t="s">
        <v>22</v>
      </c>
      <c r="C1979" s="19" t="s">
        <v>171</v>
      </c>
      <c r="D1979" s="19">
        <v>1.0</v>
      </c>
      <c r="E1979" s="19" t="s">
        <v>164</v>
      </c>
    </row>
    <row r="1980">
      <c r="A1980" s="19" t="s">
        <v>48</v>
      </c>
      <c r="B1980" s="19" t="s">
        <v>62</v>
      </c>
      <c r="C1980" s="19" t="s">
        <v>171</v>
      </c>
      <c r="D1980" s="19">
        <v>1.0</v>
      </c>
      <c r="E1980" s="19" t="s">
        <v>164</v>
      </c>
    </row>
    <row r="1981">
      <c r="A1981" s="19" t="s">
        <v>48</v>
      </c>
      <c r="B1981" s="19" t="s">
        <v>66</v>
      </c>
      <c r="C1981" s="19" t="s">
        <v>171</v>
      </c>
      <c r="D1981" s="19">
        <v>1.0</v>
      </c>
      <c r="E1981" s="19" t="s">
        <v>164</v>
      </c>
    </row>
    <row r="1982">
      <c r="A1982" s="19" t="s">
        <v>48</v>
      </c>
      <c r="B1982" s="19" t="s">
        <v>78</v>
      </c>
      <c r="C1982" s="19" t="s">
        <v>171</v>
      </c>
      <c r="D1982" s="19">
        <v>1.0</v>
      </c>
      <c r="E1982" s="19" t="s">
        <v>164</v>
      </c>
    </row>
    <row r="1983">
      <c r="A1983" s="19" t="s">
        <v>48</v>
      </c>
      <c r="B1983" s="19" t="s">
        <v>91</v>
      </c>
      <c r="C1983" s="19" t="s">
        <v>171</v>
      </c>
      <c r="D1983" s="19">
        <v>1.0</v>
      </c>
      <c r="E1983" s="19" t="s">
        <v>164</v>
      </c>
    </row>
    <row r="1984">
      <c r="A1984" s="19" t="s">
        <v>48</v>
      </c>
      <c r="B1984" s="19" t="s">
        <v>110</v>
      </c>
      <c r="C1984" s="19" t="s">
        <v>171</v>
      </c>
      <c r="D1984" s="19">
        <v>1.0</v>
      </c>
      <c r="E1984" s="19" t="s">
        <v>164</v>
      </c>
    </row>
    <row r="1985">
      <c r="A1985" s="19" t="s">
        <v>48</v>
      </c>
      <c r="B1985" s="19" t="s">
        <v>87</v>
      </c>
      <c r="C1985" s="19" t="s">
        <v>171</v>
      </c>
      <c r="D1985" s="19">
        <v>1.0</v>
      </c>
      <c r="E1985" s="19" t="s">
        <v>164</v>
      </c>
    </row>
    <row r="1986">
      <c r="A1986" s="19" t="s">
        <v>48</v>
      </c>
      <c r="B1986" s="19" t="s">
        <v>41</v>
      </c>
      <c r="C1986" s="19" t="s">
        <v>171</v>
      </c>
      <c r="D1986" s="19">
        <v>1.0</v>
      </c>
      <c r="E1986" s="19" t="s">
        <v>164</v>
      </c>
    </row>
    <row r="1987">
      <c r="A1987" s="19" t="s">
        <v>48</v>
      </c>
      <c r="B1987" s="19" t="s">
        <v>97</v>
      </c>
      <c r="C1987" s="19" t="s">
        <v>171</v>
      </c>
      <c r="D1987" s="19">
        <v>1.0</v>
      </c>
      <c r="E1987" s="19" t="s">
        <v>164</v>
      </c>
    </row>
    <row r="1988">
      <c r="A1988" s="19" t="s">
        <v>48</v>
      </c>
      <c r="B1988" s="19" t="s">
        <v>77</v>
      </c>
      <c r="C1988" s="19" t="s">
        <v>171</v>
      </c>
      <c r="D1988" s="19">
        <v>1.0</v>
      </c>
      <c r="E1988" s="19" t="s">
        <v>164</v>
      </c>
    </row>
    <row r="1989">
      <c r="A1989" s="19" t="s">
        <v>48</v>
      </c>
      <c r="B1989" s="19" t="s">
        <v>120</v>
      </c>
      <c r="C1989" s="19" t="s">
        <v>171</v>
      </c>
      <c r="D1989" s="19">
        <v>1.0</v>
      </c>
      <c r="E1989" s="19" t="s">
        <v>164</v>
      </c>
    </row>
    <row r="1990">
      <c r="A1990" s="19" t="s">
        <v>48</v>
      </c>
      <c r="B1990" s="19" t="s">
        <v>116</v>
      </c>
      <c r="C1990" s="19" t="s">
        <v>171</v>
      </c>
      <c r="D1990" s="19">
        <v>1.0</v>
      </c>
      <c r="E1990" s="19" t="s">
        <v>164</v>
      </c>
    </row>
    <row r="1991">
      <c r="A1991" s="19" t="s">
        <v>48</v>
      </c>
      <c r="B1991" s="19" t="s">
        <v>31</v>
      </c>
      <c r="C1991" s="19" t="s">
        <v>171</v>
      </c>
      <c r="D1991" s="19">
        <v>1.0</v>
      </c>
      <c r="E1991" s="19" t="s">
        <v>164</v>
      </c>
    </row>
    <row r="1992">
      <c r="A1992" s="19" t="s">
        <v>48</v>
      </c>
      <c r="B1992" s="19" t="s">
        <v>45</v>
      </c>
      <c r="C1992" s="19" t="s">
        <v>171</v>
      </c>
      <c r="D1992" s="19">
        <v>1.0</v>
      </c>
      <c r="E1992" s="19" t="s">
        <v>164</v>
      </c>
    </row>
    <row r="1993">
      <c r="A1993" s="19" t="s">
        <v>48</v>
      </c>
      <c r="B1993" s="19" t="s">
        <v>94</v>
      </c>
      <c r="C1993" s="19" t="s">
        <v>171</v>
      </c>
      <c r="D1993" s="19">
        <v>1.0</v>
      </c>
      <c r="E1993" s="19" t="s">
        <v>164</v>
      </c>
    </row>
    <row r="1994">
      <c r="A1994" s="19" t="s">
        <v>48</v>
      </c>
      <c r="B1994" s="19" t="s">
        <v>27</v>
      </c>
      <c r="C1994" s="19" t="s">
        <v>171</v>
      </c>
      <c r="D1994" s="19">
        <v>1.0</v>
      </c>
      <c r="E1994" s="19" t="s">
        <v>164</v>
      </c>
    </row>
    <row r="1995">
      <c r="A1995" s="19" t="s">
        <v>48</v>
      </c>
      <c r="B1995" s="19" t="s">
        <v>105</v>
      </c>
      <c r="C1995" s="19" t="s">
        <v>171</v>
      </c>
      <c r="D1995" s="19">
        <v>1.0</v>
      </c>
      <c r="E1995" s="19" t="s">
        <v>164</v>
      </c>
    </row>
    <row r="1996">
      <c r="A1996" s="19" t="s">
        <v>48</v>
      </c>
      <c r="B1996" s="19" t="s">
        <v>52</v>
      </c>
      <c r="C1996" s="19" t="s">
        <v>171</v>
      </c>
      <c r="D1996" s="19">
        <v>1.0</v>
      </c>
      <c r="E1996" s="19" t="s">
        <v>164</v>
      </c>
    </row>
    <row r="1997">
      <c r="A1997" s="19" t="s">
        <v>48</v>
      </c>
      <c r="B1997" s="19" t="s">
        <v>58</v>
      </c>
      <c r="C1997" s="19" t="s">
        <v>171</v>
      </c>
      <c r="D1997" s="19">
        <v>1.0</v>
      </c>
      <c r="E1997" s="19" t="s">
        <v>164</v>
      </c>
    </row>
    <row r="1998">
      <c r="A1998" s="19" t="s">
        <v>48</v>
      </c>
      <c r="B1998" s="19" t="s">
        <v>65</v>
      </c>
      <c r="C1998" s="19" t="s">
        <v>171</v>
      </c>
      <c r="D1998" s="19">
        <v>1.0</v>
      </c>
      <c r="E1998" s="19" t="s">
        <v>164</v>
      </c>
    </row>
    <row r="1999">
      <c r="A1999" s="19" t="s">
        <v>48</v>
      </c>
      <c r="B1999" s="19" t="s">
        <v>59</v>
      </c>
      <c r="C1999" s="19" t="s">
        <v>171</v>
      </c>
      <c r="D1999" s="19">
        <v>1.0</v>
      </c>
      <c r="E1999" s="19" t="s">
        <v>164</v>
      </c>
    </row>
    <row r="2000">
      <c r="A2000" s="19" t="s">
        <v>48</v>
      </c>
      <c r="B2000" s="19" t="s">
        <v>71</v>
      </c>
      <c r="C2000" s="19" t="s">
        <v>171</v>
      </c>
      <c r="D2000" s="19">
        <v>1.0</v>
      </c>
      <c r="E2000" s="19" t="s">
        <v>164</v>
      </c>
    </row>
    <row r="2001">
      <c r="A2001" s="19" t="s">
        <v>48</v>
      </c>
      <c r="B2001" s="19" t="s">
        <v>119</v>
      </c>
      <c r="C2001" s="19" t="s">
        <v>171</v>
      </c>
      <c r="D2001" s="19">
        <v>1.0</v>
      </c>
      <c r="E2001" s="19" t="s">
        <v>164</v>
      </c>
    </row>
    <row r="2002">
      <c r="A2002" s="19" t="s">
        <v>48</v>
      </c>
      <c r="B2002" s="19" t="s">
        <v>122</v>
      </c>
      <c r="C2002" s="19" t="s">
        <v>171</v>
      </c>
      <c r="D2002" s="19">
        <v>1.0</v>
      </c>
      <c r="E2002" s="19" t="s">
        <v>164</v>
      </c>
    </row>
    <row r="2003">
      <c r="A2003" s="19" t="s">
        <v>48</v>
      </c>
      <c r="B2003" s="19" t="s">
        <v>36</v>
      </c>
      <c r="C2003" s="19" t="s">
        <v>171</v>
      </c>
      <c r="D2003" s="19">
        <v>1.0</v>
      </c>
      <c r="E2003" s="19" t="s">
        <v>164</v>
      </c>
    </row>
    <row r="2004">
      <c r="A2004" s="19" t="s">
        <v>48</v>
      </c>
      <c r="B2004" s="19" t="s">
        <v>40</v>
      </c>
      <c r="C2004" s="19" t="s">
        <v>171</v>
      </c>
      <c r="D2004" s="19">
        <v>1.0</v>
      </c>
      <c r="E2004" s="19" t="s">
        <v>164</v>
      </c>
    </row>
    <row r="2005">
      <c r="A2005" s="19" t="s">
        <v>48</v>
      </c>
      <c r="B2005" s="19" t="s">
        <v>84</v>
      </c>
      <c r="C2005" s="19" t="s">
        <v>171</v>
      </c>
      <c r="D2005" s="19">
        <v>1.0</v>
      </c>
      <c r="E2005" s="19" t="s">
        <v>164</v>
      </c>
    </row>
    <row r="2006">
      <c r="A2006" s="19" t="s">
        <v>48</v>
      </c>
      <c r="B2006" s="19" t="s">
        <v>98</v>
      </c>
      <c r="C2006" s="19" t="s">
        <v>171</v>
      </c>
      <c r="D2006" s="19">
        <v>1.0</v>
      </c>
      <c r="E2006" s="19" t="s">
        <v>164</v>
      </c>
    </row>
    <row r="2007">
      <c r="A2007" s="19" t="s">
        <v>48</v>
      </c>
      <c r="B2007" s="19" t="s">
        <v>99</v>
      </c>
      <c r="C2007" s="19" t="s">
        <v>171</v>
      </c>
      <c r="D2007" s="19">
        <v>1.0</v>
      </c>
      <c r="E2007" s="19" t="s">
        <v>164</v>
      </c>
    </row>
    <row r="2008">
      <c r="A2008" s="19" t="s">
        <v>48</v>
      </c>
      <c r="B2008" s="19" t="s">
        <v>109</v>
      </c>
      <c r="C2008" s="19" t="s">
        <v>171</v>
      </c>
      <c r="D2008" s="19">
        <v>1.0</v>
      </c>
      <c r="E2008" s="19" t="s">
        <v>164</v>
      </c>
    </row>
    <row r="2009">
      <c r="A2009" s="19" t="s">
        <v>48</v>
      </c>
      <c r="B2009" s="19" t="s">
        <v>124</v>
      </c>
      <c r="C2009" s="19" t="s">
        <v>171</v>
      </c>
      <c r="D2009" s="19">
        <v>1.0</v>
      </c>
      <c r="E2009" s="19" t="s">
        <v>164</v>
      </c>
    </row>
    <row r="2010">
      <c r="A2010" s="19" t="s">
        <v>48</v>
      </c>
      <c r="B2010" s="19" t="s">
        <v>145</v>
      </c>
      <c r="C2010" s="19" t="s">
        <v>171</v>
      </c>
      <c r="D2010" s="19">
        <v>1.0</v>
      </c>
      <c r="E2010" s="19" t="s">
        <v>164</v>
      </c>
    </row>
    <row r="2011">
      <c r="A2011" s="19" t="s">
        <v>48</v>
      </c>
      <c r="B2011" s="19" t="s">
        <v>147</v>
      </c>
      <c r="C2011" s="19" t="s">
        <v>171</v>
      </c>
      <c r="D2011" s="19">
        <v>1.0</v>
      </c>
      <c r="E2011" s="19" t="s">
        <v>164</v>
      </c>
    </row>
    <row r="2012">
      <c r="A2012" s="19" t="s">
        <v>48</v>
      </c>
      <c r="B2012" s="19" t="s">
        <v>102</v>
      </c>
      <c r="C2012" s="19" t="s">
        <v>171</v>
      </c>
      <c r="D2012" s="19">
        <v>1.0</v>
      </c>
      <c r="E2012" s="19" t="s">
        <v>164</v>
      </c>
    </row>
    <row r="2013">
      <c r="A2013" s="19" t="s">
        <v>61</v>
      </c>
      <c r="B2013" s="19" t="s">
        <v>63</v>
      </c>
      <c r="C2013" s="19" t="s">
        <v>171</v>
      </c>
      <c r="D2013" s="19">
        <v>1.0</v>
      </c>
      <c r="E2013" s="19" t="s">
        <v>164</v>
      </c>
    </row>
    <row r="2014">
      <c r="A2014" s="19" t="s">
        <v>61</v>
      </c>
      <c r="B2014" s="19" t="s">
        <v>93</v>
      </c>
      <c r="C2014" s="19" t="s">
        <v>171</v>
      </c>
      <c r="D2014" s="19">
        <v>1.0</v>
      </c>
      <c r="E2014" s="19" t="s">
        <v>164</v>
      </c>
    </row>
    <row r="2015">
      <c r="A2015" s="19" t="s">
        <v>61</v>
      </c>
      <c r="B2015" s="19" t="s">
        <v>96</v>
      </c>
      <c r="C2015" s="19" t="s">
        <v>171</v>
      </c>
      <c r="D2015" s="19">
        <v>1.0</v>
      </c>
      <c r="E2015" s="19" t="s">
        <v>164</v>
      </c>
    </row>
    <row r="2016">
      <c r="A2016" s="19" t="s">
        <v>61</v>
      </c>
      <c r="B2016" s="19" t="s">
        <v>112</v>
      </c>
      <c r="C2016" s="19" t="s">
        <v>171</v>
      </c>
      <c r="D2016" s="19">
        <v>1.0</v>
      </c>
      <c r="E2016" s="19" t="s">
        <v>164</v>
      </c>
    </row>
    <row r="2017">
      <c r="A2017" s="19" t="s">
        <v>61</v>
      </c>
      <c r="B2017" s="19" t="s">
        <v>114</v>
      </c>
      <c r="C2017" s="19" t="s">
        <v>171</v>
      </c>
      <c r="D2017" s="19">
        <v>1.0</v>
      </c>
      <c r="E2017" s="19" t="s">
        <v>164</v>
      </c>
    </row>
    <row r="2018">
      <c r="A2018" s="19" t="s">
        <v>61</v>
      </c>
      <c r="B2018" s="19" t="s">
        <v>142</v>
      </c>
      <c r="C2018" s="19" t="s">
        <v>171</v>
      </c>
      <c r="D2018" s="19">
        <v>1.0</v>
      </c>
      <c r="E2018" s="19" t="s">
        <v>164</v>
      </c>
    </row>
    <row r="2019">
      <c r="A2019" s="19" t="s">
        <v>61</v>
      </c>
      <c r="B2019" s="19" t="s">
        <v>64</v>
      </c>
      <c r="C2019" s="19" t="s">
        <v>171</v>
      </c>
      <c r="D2019" s="19">
        <v>1.0</v>
      </c>
      <c r="E2019" s="19" t="s">
        <v>164</v>
      </c>
    </row>
    <row r="2020">
      <c r="A2020" s="19" t="s">
        <v>61</v>
      </c>
      <c r="B2020" s="19" t="s">
        <v>80</v>
      </c>
      <c r="C2020" s="19" t="s">
        <v>171</v>
      </c>
      <c r="D2020" s="19">
        <v>1.0</v>
      </c>
      <c r="E2020" s="19" t="s">
        <v>164</v>
      </c>
    </row>
    <row r="2021">
      <c r="A2021" s="19" t="s">
        <v>61</v>
      </c>
      <c r="B2021" s="19" t="s">
        <v>67</v>
      </c>
      <c r="C2021" s="19" t="s">
        <v>171</v>
      </c>
      <c r="D2021" s="19">
        <v>1.0</v>
      </c>
      <c r="E2021" s="19" t="s">
        <v>164</v>
      </c>
    </row>
    <row r="2022">
      <c r="A2022" s="19" t="s">
        <v>61</v>
      </c>
      <c r="B2022" s="19" t="s">
        <v>92</v>
      </c>
      <c r="C2022" s="19" t="s">
        <v>171</v>
      </c>
      <c r="D2022" s="19">
        <v>1.0</v>
      </c>
      <c r="E2022" s="19" t="s">
        <v>164</v>
      </c>
    </row>
    <row r="2023">
      <c r="A2023" s="19" t="s">
        <v>61</v>
      </c>
      <c r="B2023" s="19" t="s">
        <v>76</v>
      </c>
      <c r="C2023" s="19" t="s">
        <v>171</v>
      </c>
      <c r="D2023" s="19">
        <v>1.0</v>
      </c>
      <c r="E2023" s="19" t="s">
        <v>164</v>
      </c>
    </row>
    <row r="2024">
      <c r="A2024" s="19" t="s">
        <v>61</v>
      </c>
      <c r="B2024" s="19" t="s">
        <v>128</v>
      </c>
      <c r="C2024" s="19" t="s">
        <v>171</v>
      </c>
      <c r="D2024" s="19">
        <v>1.0</v>
      </c>
      <c r="E2024" s="19" t="s">
        <v>164</v>
      </c>
    </row>
    <row r="2025">
      <c r="A2025" s="19" t="s">
        <v>61</v>
      </c>
      <c r="B2025" s="19" t="s">
        <v>21</v>
      </c>
      <c r="C2025" s="19" t="s">
        <v>171</v>
      </c>
      <c r="D2025" s="19">
        <v>1.0</v>
      </c>
      <c r="E2025" s="19" t="s">
        <v>164</v>
      </c>
    </row>
    <row r="2026">
      <c r="A2026" s="19" t="s">
        <v>61</v>
      </c>
      <c r="B2026" s="19" t="s">
        <v>144</v>
      </c>
      <c r="C2026" s="19" t="s">
        <v>171</v>
      </c>
      <c r="D2026" s="19">
        <v>1.0</v>
      </c>
      <c r="E2026" s="19" t="s">
        <v>164</v>
      </c>
    </row>
    <row r="2027">
      <c r="A2027" s="19" t="s">
        <v>61</v>
      </c>
      <c r="B2027" s="19" t="s">
        <v>37</v>
      </c>
      <c r="C2027" s="19" t="s">
        <v>171</v>
      </c>
      <c r="D2027" s="19">
        <v>1.0</v>
      </c>
      <c r="E2027" s="19" t="s">
        <v>164</v>
      </c>
    </row>
    <row r="2028">
      <c r="A2028" s="19" t="s">
        <v>61</v>
      </c>
      <c r="B2028" s="19" t="s">
        <v>82</v>
      </c>
      <c r="C2028" s="19" t="s">
        <v>171</v>
      </c>
      <c r="D2028" s="19">
        <v>1.0</v>
      </c>
      <c r="E2028" s="19" t="s">
        <v>164</v>
      </c>
    </row>
    <row r="2029">
      <c r="A2029" s="19" t="s">
        <v>61</v>
      </c>
      <c r="B2029" s="19" t="s">
        <v>73</v>
      </c>
      <c r="C2029" s="19" t="s">
        <v>171</v>
      </c>
      <c r="D2029" s="19">
        <v>1.0</v>
      </c>
      <c r="E2029" s="19" t="s">
        <v>164</v>
      </c>
    </row>
    <row r="2030">
      <c r="A2030" s="19" t="s">
        <v>61</v>
      </c>
      <c r="B2030" s="19" t="s">
        <v>50</v>
      </c>
      <c r="C2030" s="19" t="s">
        <v>171</v>
      </c>
      <c r="D2030" s="19">
        <v>1.0</v>
      </c>
      <c r="E2030" s="19" t="s">
        <v>164</v>
      </c>
    </row>
    <row r="2031">
      <c r="A2031" s="19" t="s">
        <v>61</v>
      </c>
      <c r="B2031" s="19" t="s">
        <v>72</v>
      </c>
      <c r="C2031" s="19" t="s">
        <v>171</v>
      </c>
      <c r="D2031" s="19">
        <v>1.0</v>
      </c>
      <c r="E2031" s="19" t="s">
        <v>164</v>
      </c>
    </row>
    <row r="2032">
      <c r="A2032" s="19" t="s">
        <v>61</v>
      </c>
      <c r="B2032" s="19" t="s">
        <v>75</v>
      </c>
      <c r="C2032" s="19" t="s">
        <v>171</v>
      </c>
      <c r="D2032" s="19">
        <v>1.0</v>
      </c>
      <c r="E2032" s="19" t="s">
        <v>164</v>
      </c>
    </row>
    <row r="2033">
      <c r="A2033" s="19" t="s">
        <v>61</v>
      </c>
      <c r="B2033" s="19" t="s">
        <v>104</v>
      </c>
      <c r="C2033" s="19" t="s">
        <v>171</v>
      </c>
      <c r="D2033" s="19">
        <v>1.0</v>
      </c>
      <c r="E2033" s="19" t="s">
        <v>164</v>
      </c>
    </row>
    <row r="2034">
      <c r="A2034" s="19" t="s">
        <v>61</v>
      </c>
      <c r="B2034" s="19" t="s">
        <v>55</v>
      </c>
      <c r="C2034" s="19" t="s">
        <v>171</v>
      </c>
      <c r="D2034" s="19">
        <v>1.0</v>
      </c>
      <c r="E2034" s="19" t="s">
        <v>164</v>
      </c>
    </row>
    <row r="2035">
      <c r="A2035" s="19" t="s">
        <v>61</v>
      </c>
      <c r="B2035" s="19" t="s">
        <v>125</v>
      </c>
      <c r="C2035" s="19" t="s">
        <v>171</v>
      </c>
      <c r="D2035" s="19">
        <v>1.0</v>
      </c>
      <c r="E2035" s="19" t="s">
        <v>164</v>
      </c>
    </row>
    <row r="2036">
      <c r="A2036" s="19" t="s">
        <v>61</v>
      </c>
      <c r="B2036" s="19" t="s">
        <v>81</v>
      </c>
      <c r="C2036" s="19" t="s">
        <v>171</v>
      </c>
      <c r="D2036" s="19">
        <v>1.0</v>
      </c>
      <c r="E2036" s="19" t="s">
        <v>164</v>
      </c>
    </row>
    <row r="2037">
      <c r="A2037" s="19" t="s">
        <v>61</v>
      </c>
      <c r="B2037" s="19" t="s">
        <v>106</v>
      </c>
      <c r="C2037" s="19" t="s">
        <v>171</v>
      </c>
      <c r="D2037" s="19">
        <v>1.0</v>
      </c>
      <c r="E2037" s="19" t="s">
        <v>164</v>
      </c>
    </row>
    <row r="2038">
      <c r="A2038" s="19" t="s">
        <v>61</v>
      </c>
      <c r="B2038" s="19" t="s">
        <v>86</v>
      </c>
      <c r="C2038" s="19" t="s">
        <v>171</v>
      </c>
      <c r="D2038" s="19">
        <v>1.0</v>
      </c>
      <c r="E2038" s="19" t="s">
        <v>164</v>
      </c>
    </row>
    <row r="2039">
      <c r="A2039" s="19" t="s">
        <v>61</v>
      </c>
      <c r="B2039" s="19" t="s">
        <v>90</v>
      </c>
      <c r="C2039" s="19" t="s">
        <v>171</v>
      </c>
      <c r="D2039" s="19">
        <v>1.0</v>
      </c>
      <c r="E2039" s="19" t="s">
        <v>164</v>
      </c>
    </row>
    <row r="2040">
      <c r="A2040" s="19" t="s">
        <v>61</v>
      </c>
      <c r="B2040" s="19" t="s">
        <v>135</v>
      </c>
      <c r="C2040" s="19" t="s">
        <v>171</v>
      </c>
      <c r="D2040" s="19">
        <v>1.0</v>
      </c>
      <c r="E2040" s="19" t="s">
        <v>164</v>
      </c>
    </row>
    <row r="2041">
      <c r="A2041" s="19" t="s">
        <v>61</v>
      </c>
      <c r="B2041" s="19" t="s">
        <v>113</v>
      </c>
      <c r="C2041" s="19" t="s">
        <v>171</v>
      </c>
      <c r="D2041" s="19">
        <v>1.0</v>
      </c>
      <c r="E2041" s="19" t="s">
        <v>164</v>
      </c>
    </row>
    <row r="2042">
      <c r="A2042" s="19" t="s">
        <v>61</v>
      </c>
      <c r="B2042" s="19" t="s">
        <v>69</v>
      </c>
      <c r="C2042" s="19" t="s">
        <v>171</v>
      </c>
      <c r="D2042" s="19">
        <v>1.0</v>
      </c>
      <c r="E2042" s="19" t="s">
        <v>164</v>
      </c>
    </row>
    <row r="2043">
      <c r="A2043" s="19" t="s">
        <v>61</v>
      </c>
      <c r="B2043" s="19" t="s">
        <v>143</v>
      </c>
      <c r="C2043" s="19" t="s">
        <v>171</v>
      </c>
      <c r="D2043" s="19">
        <v>1.0</v>
      </c>
      <c r="E2043" s="19" t="s">
        <v>164</v>
      </c>
    </row>
    <row r="2044">
      <c r="A2044" s="19" t="s">
        <v>61</v>
      </c>
      <c r="B2044" s="19" t="s">
        <v>111</v>
      </c>
      <c r="C2044" s="19" t="s">
        <v>171</v>
      </c>
      <c r="D2044" s="19">
        <v>1.0</v>
      </c>
      <c r="E2044" s="19" t="s">
        <v>164</v>
      </c>
    </row>
    <row r="2045">
      <c r="A2045" s="19" t="s">
        <v>61</v>
      </c>
      <c r="B2045" s="19" t="s">
        <v>130</v>
      </c>
      <c r="C2045" s="19" t="s">
        <v>171</v>
      </c>
      <c r="D2045" s="19">
        <v>1.0</v>
      </c>
      <c r="E2045" s="19" t="s">
        <v>164</v>
      </c>
    </row>
    <row r="2046">
      <c r="A2046" s="19" t="s">
        <v>61</v>
      </c>
      <c r="B2046" s="19" t="s">
        <v>47</v>
      </c>
      <c r="C2046" s="19" t="s">
        <v>171</v>
      </c>
      <c r="D2046" s="19">
        <v>1.0</v>
      </c>
      <c r="E2046" s="19" t="s">
        <v>164</v>
      </c>
    </row>
    <row r="2047">
      <c r="A2047" s="19" t="s">
        <v>61</v>
      </c>
      <c r="B2047" s="19" t="s">
        <v>17</v>
      </c>
      <c r="C2047" s="19" t="s">
        <v>171</v>
      </c>
      <c r="D2047" s="19">
        <v>1.0</v>
      </c>
      <c r="E2047" s="19" t="s">
        <v>164</v>
      </c>
    </row>
    <row r="2048">
      <c r="A2048" s="19" t="s">
        <v>61</v>
      </c>
      <c r="B2048" s="19" t="s">
        <v>22</v>
      </c>
      <c r="C2048" s="19" t="s">
        <v>171</v>
      </c>
      <c r="D2048" s="19">
        <v>1.0</v>
      </c>
      <c r="E2048" s="19" t="s">
        <v>164</v>
      </c>
    </row>
    <row r="2049">
      <c r="A2049" s="19" t="s">
        <v>61</v>
      </c>
      <c r="B2049" s="19" t="s">
        <v>62</v>
      </c>
      <c r="C2049" s="19" t="s">
        <v>171</v>
      </c>
      <c r="D2049" s="19">
        <v>1.0</v>
      </c>
      <c r="E2049" s="19" t="s">
        <v>164</v>
      </c>
    </row>
    <row r="2050">
      <c r="A2050" s="19" t="s">
        <v>61</v>
      </c>
      <c r="B2050" s="19" t="s">
        <v>66</v>
      </c>
      <c r="C2050" s="19" t="s">
        <v>171</v>
      </c>
      <c r="D2050" s="19">
        <v>1.0</v>
      </c>
      <c r="E2050" s="19" t="s">
        <v>164</v>
      </c>
    </row>
    <row r="2051">
      <c r="A2051" s="19" t="s">
        <v>61</v>
      </c>
      <c r="B2051" s="19" t="s">
        <v>78</v>
      </c>
      <c r="C2051" s="19" t="s">
        <v>171</v>
      </c>
      <c r="D2051" s="19">
        <v>1.0</v>
      </c>
      <c r="E2051" s="19" t="s">
        <v>164</v>
      </c>
    </row>
    <row r="2052">
      <c r="A2052" s="19" t="s">
        <v>61</v>
      </c>
      <c r="B2052" s="19" t="s">
        <v>91</v>
      </c>
      <c r="C2052" s="19" t="s">
        <v>171</v>
      </c>
      <c r="D2052" s="19">
        <v>1.0</v>
      </c>
      <c r="E2052" s="19" t="s">
        <v>164</v>
      </c>
    </row>
    <row r="2053">
      <c r="A2053" s="19" t="s">
        <v>61</v>
      </c>
      <c r="B2053" s="19" t="s">
        <v>110</v>
      </c>
      <c r="C2053" s="19" t="s">
        <v>171</v>
      </c>
      <c r="D2053" s="19">
        <v>1.0</v>
      </c>
      <c r="E2053" s="19" t="s">
        <v>164</v>
      </c>
    </row>
    <row r="2054">
      <c r="A2054" s="19" t="s">
        <v>61</v>
      </c>
      <c r="B2054" s="19" t="s">
        <v>87</v>
      </c>
      <c r="C2054" s="19" t="s">
        <v>171</v>
      </c>
      <c r="D2054" s="19">
        <v>1.0</v>
      </c>
      <c r="E2054" s="19" t="s">
        <v>164</v>
      </c>
    </row>
    <row r="2055">
      <c r="A2055" s="19" t="s">
        <v>61</v>
      </c>
      <c r="B2055" s="19" t="s">
        <v>41</v>
      </c>
      <c r="C2055" s="19" t="s">
        <v>171</v>
      </c>
      <c r="D2055" s="19">
        <v>1.0</v>
      </c>
      <c r="E2055" s="19" t="s">
        <v>164</v>
      </c>
    </row>
    <row r="2056">
      <c r="A2056" s="19" t="s">
        <v>61</v>
      </c>
      <c r="B2056" s="19" t="s">
        <v>97</v>
      </c>
      <c r="C2056" s="19" t="s">
        <v>171</v>
      </c>
      <c r="D2056" s="19">
        <v>1.0</v>
      </c>
      <c r="E2056" s="19" t="s">
        <v>164</v>
      </c>
    </row>
    <row r="2057">
      <c r="A2057" s="19" t="s">
        <v>61</v>
      </c>
      <c r="B2057" s="19" t="s">
        <v>77</v>
      </c>
      <c r="C2057" s="19" t="s">
        <v>171</v>
      </c>
      <c r="D2057" s="19">
        <v>1.0</v>
      </c>
      <c r="E2057" s="19" t="s">
        <v>164</v>
      </c>
    </row>
    <row r="2058">
      <c r="A2058" s="19" t="s">
        <v>61</v>
      </c>
      <c r="B2058" s="19" t="s">
        <v>120</v>
      </c>
      <c r="C2058" s="19" t="s">
        <v>171</v>
      </c>
      <c r="D2058" s="19">
        <v>1.0</v>
      </c>
      <c r="E2058" s="19" t="s">
        <v>164</v>
      </c>
    </row>
    <row r="2059">
      <c r="A2059" s="19" t="s">
        <v>61</v>
      </c>
      <c r="B2059" s="19" t="s">
        <v>116</v>
      </c>
      <c r="C2059" s="19" t="s">
        <v>171</v>
      </c>
      <c r="D2059" s="19">
        <v>1.0</v>
      </c>
      <c r="E2059" s="19" t="s">
        <v>164</v>
      </c>
    </row>
    <row r="2060">
      <c r="A2060" s="19" t="s">
        <v>61</v>
      </c>
      <c r="B2060" s="19" t="s">
        <v>31</v>
      </c>
      <c r="C2060" s="19" t="s">
        <v>171</v>
      </c>
      <c r="D2060" s="19">
        <v>1.0</v>
      </c>
      <c r="E2060" s="19" t="s">
        <v>164</v>
      </c>
    </row>
    <row r="2061">
      <c r="A2061" s="19" t="s">
        <v>61</v>
      </c>
      <c r="B2061" s="19" t="s">
        <v>45</v>
      </c>
      <c r="C2061" s="19" t="s">
        <v>171</v>
      </c>
      <c r="D2061" s="19">
        <v>1.0</v>
      </c>
      <c r="E2061" s="19" t="s">
        <v>164</v>
      </c>
    </row>
    <row r="2062">
      <c r="A2062" s="19" t="s">
        <v>61</v>
      </c>
      <c r="B2062" s="19" t="s">
        <v>94</v>
      </c>
      <c r="C2062" s="19" t="s">
        <v>171</v>
      </c>
      <c r="D2062" s="19">
        <v>1.0</v>
      </c>
      <c r="E2062" s="19" t="s">
        <v>164</v>
      </c>
    </row>
    <row r="2063">
      <c r="A2063" s="19" t="s">
        <v>61</v>
      </c>
      <c r="B2063" s="19" t="s">
        <v>27</v>
      </c>
      <c r="C2063" s="19" t="s">
        <v>171</v>
      </c>
      <c r="D2063" s="19">
        <v>1.0</v>
      </c>
      <c r="E2063" s="19" t="s">
        <v>164</v>
      </c>
    </row>
    <row r="2064">
      <c r="A2064" s="19" t="s">
        <v>61</v>
      </c>
      <c r="B2064" s="19" t="s">
        <v>105</v>
      </c>
      <c r="C2064" s="19" t="s">
        <v>171</v>
      </c>
      <c r="D2064" s="19">
        <v>1.0</v>
      </c>
      <c r="E2064" s="19" t="s">
        <v>164</v>
      </c>
    </row>
    <row r="2065">
      <c r="A2065" s="19" t="s">
        <v>61</v>
      </c>
      <c r="B2065" s="19" t="s">
        <v>52</v>
      </c>
      <c r="C2065" s="19" t="s">
        <v>171</v>
      </c>
      <c r="D2065" s="19">
        <v>1.0</v>
      </c>
      <c r="E2065" s="19" t="s">
        <v>164</v>
      </c>
    </row>
    <row r="2066">
      <c r="A2066" s="19" t="s">
        <v>61</v>
      </c>
      <c r="B2066" s="19" t="s">
        <v>58</v>
      </c>
      <c r="C2066" s="19" t="s">
        <v>171</v>
      </c>
      <c r="D2066" s="19">
        <v>1.0</v>
      </c>
      <c r="E2066" s="19" t="s">
        <v>164</v>
      </c>
    </row>
    <row r="2067">
      <c r="A2067" s="19" t="s">
        <v>61</v>
      </c>
      <c r="B2067" s="19" t="s">
        <v>65</v>
      </c>
      <c r="C2067" s="19" t="s">
        <v>171</v>
      </c>
      <c r="D2067" s="19">
        <v>1.0</v>
      </c>
      <c r="E2067" s="19" t="s">
        <v>164</v>
      </c>
    </row>
    <row r="2068">
      <c r="A2068" s="19" t="s">
        <v>61</v>
      </c>
      <c r="B2068" s="19" t="s">
        <v>59</v>
      </c>
      <c r="C2068" s="19" t="s">
        <v>171</v>
      </c>
      <c r="D2068" s="19">
        <v>1.0</v>
      </c>
      <c r="E2068" s="19" t="s">
        <v>164</v>
      </c>
    </row>
    <row r="2069">
      <c r="A2069" s="19" t="s">
        <v>61</v>
      </c>
      <c r="B2069" s="19" t="s">
        <v>71</v>
      </c>
      <c r="C2069" s="19" t="s">
        <v>171</v>
      </c>
      <c r="D2069" s="19">
        <v>1.0</v>
      </c>
      <c r="E2069" s="19" t="s">
        <v>164</v>
      </c>
    </row>
    <row r="2070">
      <c r="A2070" s="19" t="s">
        <v>61</v>
      </c>
      <c r="B2070" s="19" t="s">
        <v>119</v>
      </c>
      <c r="C2070" s="19" t="s">
        <v>171</v>
      </c>
      <c r="D2070" s="19">
        <v>1.0</v>
      </c>
      <c r="E2070" s="19" t="s">
        <v>164</v>
      </c>
    </row>
    <row r="2071">
      <c r="A2071" s="19" t="s">
        <v>61</v>
      </c>
      <c r="B2071" s="19" t="s">
        <v>122</v>
      </c>
      <c r="C2071" s="19" t="s">
        <v>171</v>
      </c>
      <c r="D2071" s="19">
        <v>1.0</v>
      </c>
      <c r="E2071" s="19" t="s">
        <v>164</v>
      </c>
    </row>
    <row r="2072">
      <c r="A2072" s="19" t="s">
        <v>61</v>
      </c>
      <c r="B2072" s="19" t="s">
        <v>36</v>
      </c>
      <c r="C2072" s="19" t="s">
        <v>171</v>
      </c>
      <c r="D2072" s="19">
        <v>1.0</v>
      </c>
      <c r="E2072" s="19" t="s">
        <v>164</v>
      </c>
    </row>
    <row r="2073">
      <c r="A2073" s="19" t="s">
        <v>61</v>
      </c>
      <c r="B2073" s="19" t="s">
        <v>40</v>
      </c>
      <c r="C2073" s="19" t="s">
        <v>171</v>
      </c>
      <c r="D2073" s="19">
        <v>1.0</v>
      </c>
      <c r="E2073" s="19" t="s">
        <v>164</v>
      </c>
    </row>
    <row r="2074">
      <c r="A2074" s="19" t="s">
        <v>61</v>
      </c>
      <c r="B2074" s="19" t="s">
        <v>84</v>
      </c>
      <c r="C2074" s="19" t="s">
        <v>171</v>
      </c>
      <c r="D2074" s="19">
        <v>1.0</v>
      </c>
      <c r="E2074" s="19" t="s">
        <v>164</v>
      </c>
    </row>
    <row r="2075">
      <c r="A2075" s="19" t="s">
        <v>61</v>
      </c>
      <c r="B2075" s="19" t="s">
        <v>98</v>
      </c>
      <c r="C2075" s="19" t="s">
        <v>171</v>
      </c>
      <c r="D2075" s="19">
        <v>1.0</v>
      </c>
      <c r="E2075" s="19" t="s">
        <v>164</v>
      </c>
    </row>
    <row r="2076">
      <c r="A2076" s="19" t="s">
        <v>61</v>
      </c>
      <c r="B2076" s="19" t="s">
        <v>99</v>
      </c>
      <c r="C2076" s="19" t="s">
        <v>171</v>
      </c>
      <c r="D2076" s="19">
        <v>1.0</v>
      </c>
      <c r="E2076" s="19" t="s">
        <v>164</v>
      </c>
    </row>
    <row r="2077">
      <c r="A2077" s="19" t="s">
        <v>61</v>
      </c>
      <c r="B2077" s="19" t="s">
        <v>109</v>
      </c>
      <c r="C2077" s="19" t="s">
        <v>171</v>
      </c>
      <c r="D2077" s="19">
        <v>1.0</v>
      </c>
      <c r="E2077" s="19" t="s">
        <v>164</v>
      </c>
    </row>
    <row r="2078">
      <c r="A2078" s="19" t="s">
        <v>61</v>
      </c>
      <c r="B2078" s="19" t="s">
        <v>124</v>
      </c>
      <c r="C2078" s="19" t="s">
        <v>171</v>
      </c>
      <c r="D2078" s="19">
        <v>1.0</v>
      </c>
      <c r="E2078" s="19" t="s">
        <v>164</v>
      </c>
    </row>
    <row r="2079">
      <c r="A2079" s="19" t="s">
        <v>61</v>
      </c>
      <c r="B2079" s="19" t="s">
        <v>145</v>
      </c>
      <c r="C2079" s="19" t="s">
        <v>171</v>
      </c>
      <c r="D2079" s="19">
        <v>1.0</v>
      </c>
      <c r="E2079" s="19" t="s">
        <v>164</v>
      </c>
    </row>
    <row r="2080">
      <c r="A2080" s="19" t="s">
        <v>61</v>
      </c>
      <c r="B2080" s="19" t="s">
        <v>147</v>
      </c>
      <c r="C2080" s="19" t="s">
        <v>171</v>
      </c>
      <c r="D2080" s="19">
        <v>1.0</v>
      </c>
      <c r="E2080" s="19" t="s">
        <v>164</v>
      </c>
    </row>
    <row r="2081">
      <c r="A2081" s="19" t="s">
        <v>61</v>
      </c>
      <c r="B2081" s="19" t="s">
        <v>102</v>
      </c>
      <c r="C2081" s="19" t="s">
        <v>171</v>
      </c>
      <c r="D2081" s="19">
        <v>1.0</v>
      </c>
      <c r="E2081" s="19" t="s">
        <v>164</v>
      </c>
    </row>
    <row r="2082">
      <c r="A2082" s="19" t="s">
        <v>63</v>
      </c>
      <c r="B2082" s="19" t="s">
        <v>93</v>
      </c>
      <c r="C2082" s="19" t="s">
        <v>171</v>
      </c>
      <c r="D2082" s="19">
        <v>1.0</v>
      </c>
      <c r="E2082" s="19" t="s">
        <v>164</v>
      </c>
    </row>
    <row r="2083">
      <c r="A2083" s="19" t="s">
        <v>63</v>
      </c>
      <c r="B2083" s="19" t="s">
        <v>96</v>
      </c>
      <c r="C2083" s="19" t="s">
        <v>171</v>
      </c>
      <c r="D2083" s="19">
        <v>1.0</v>
      </c>
      <c r="E2083" s="19" t="s">
        <v>164</v>
      </c>
    </row>
    <row r="2084">
      <c r="A2084" s="19" t="s">
        <v>63</v>
      </c>
      <c r="B2084" s="19" t="s">
        <v>112</v>
      </c>
      <c r="C2084" s="19" t="s">
        <v>171</v>
      </c>
      <c r="D2084" s="19">
        <v>1.0</v>
      </c>
      <c r="E2084" s="19" t="s">
        <v>164</v>
      </c>
    </row>
    <row r="2085">
      <c r="A2085" s="19" t="s">
        <v>63</v>
      </c>
      <c r="B2085" s="19" t="s">
        <v>114</v>
      </c>
      <c r="C2085" s="19" t="s">
        <v>171</v>
      </c>
      <c r="D2085" s="19">
        <v>1.0</v>
      </c>
      <c r="E2085" s="19" t="s">
        <v>164</v>
      </c>
    </row>
    <row r="2086">
      <c r="A2086" s="19" t="s">
        <v>63</v>
      </c>
      <c r="B2086" s="19" t="s">
        <v>142</v>
      </c>
      <c r="C2086" s="19" t="s">
        <v>171</v>
      </c>
      <c r="D2086" s="19">
        <v>1.0</v>
      </c>
      <c r="E2086" s="19" t="s">
        <v>164</v>
      </c>
    </row>
    <row r="2087">
      <c r="A2087" s="19" t="s">
        <v>63</v>
      </c>
      <c r="B2087" s="19" t="s">
        <v>64</v>
      </c>
      <c r="C2087" s="19" t="s">
        <v>171</v>
      </c>
      <c r="D2087" s="19">
        <v>1.0</v>
      </c>
      <c r="E2087" s="19" t="s">
        <v>164</v>
      </c>
    </row>
    <row r="2088">
      <c r="A2088" s="19" t="s">
        <v>63</v>
      </c>
      <c r="B2088" s="19" t="s">
        <v>80</v>
      </c>
      <c r="C2088" s="19" t="s">
        <v>171</v>
      </c>
      <c r="D2088" s="19">
        <v>1.0</v>
      </c>
      <c r="E2088" s="19" t="s">
        <v>164</v>
      </c>
    </row>
    <row r="2089">
      <c r="A2089" s="19" t="s">
        <v>63</v>
      </c>
      <c r="B2089" s="19" t="s">
        <v>67</v>
      </c>
      <c r="C2089" s="19" t="s">
        <v>171</v>
      </c>
      <c r="D2089" s="19">
        <v>1.0</v>
      </c>
      <c r="E2089" s="19" t="s">
        <v>164</v>
      </c>
    </row>
    <row r="2090">
      <c r="A2090" s="19" t="s">
        <v>63</v>
      </c>
      <c r="B2090" s="19" t="s">
        <v>92</v>
      </c>
      <c r="C2090" s="19" t="s">
        <v>171</v>
      </c>
      <c r="D2090" s="19">
        <v>1.0</v>
      </c>
      <c r="E2090" s="19" t="s">
        <v>164</v>
      </c>
    </row>
    <row r="2091">
      <c r="A2091" s="19" t="s">
        <v>63</v>
      </c>
      <c r="B2091" s="19" t="s">
        <v>76</v>
      </c>
      <c r="C2091" s="19" t="s">
        <v>171</v>
      </c>
      <c r="D2091" s="19">
        <v>1.0</v>
      </c>
      <c r="E2091" s="19" t="s">
        <v>164</v>
      </c>
    </row>
    <row r="2092">
      <c r="A2092" s="19" t="s">
        <v>63</v>
      </c>
      <c r="B2092" s="19" t="s">
        <v>128</v>
      </c>
      <c r="C2092" s="19" t="s">
        <v>171</v>
      </c>
      <c r="D2092" s="19">
        <v>1.0</v>
      </c>
      <c r="E2092" s="19" t="s">
        <v>164</v>
      </c>
    </row>
    <row r="2093">
      <c r="A2093" s="19" t="s">
        <v>63</v>
      </c>
      <c r="B2093" s="19" t="s">
        <v>21</v>
      </c>
      <c r="C2093" s="19" t="s">
        <v>171</v>
      </c>
      <c r="D2093" s="19">
        <v>1.0</v>
      </c>
      <c r="E2093" s="19" t="s">
        <v>164</v>
      </c>
    </row>
    <row r="2094">
      <c r="A2094" s="19" t="s">
        <v>63</v>
      </c>
      <c r="B2094" s="19" t="s">
        <v>144</v>
      </c>
      <c r="C2094" s="19" t="s">
        <v>171</v>
      </c>
      <c r="D2094" s="19">
        <v>1.0</v>
      </c>
      <c r="E2094" s="19" t="s">
        <v>164</v>
      </c>
    </row>
    <row r="2095">
      <c r="A2095" s="19" t="s">
        <v>63</v>
      </c>
      <c r="B2095" s="19" t="s">
        <v>37</v>
      </c>
      <c r="C2095" s="19" t="s">
        <v>171</v>
      </c>
      <c r="D2095" s="19">
        <v>1.0</v>
      </c>
      <c r="E2095" s="19" t="s">
        <v>164</v>
      </c>
    </row>
    <row r="2096">
      <c r="A2096" s="19" t="s">
        <v>63</v>
      </c>
      <c r="B2096" s="19" t="s">
        <v>82</v>
      </c>
      <c r="C2096" s="19" t="s">
        <v>171</v>
      </c>
      <c r="D2096" s="19">
        <v>1.0</v>
      </c>
      <c r="E2096" s="19" t="s">
        <v>164</v>
      </c>
    </row>
    <row r="2097">
      <c r="A2097" s="19" t="s">
        <v>63</v>
      </c>
      <c r="B2097" s="19" t="s">
        <v>73</v>
      </c>
      <c r="C2097" s="19" t="s">
        <v>171</v>
      </c>
      <c r="D2097" s="19">
        <v>1.0</v>
      </c>
      <c r="E2097" s="19" t="s">
        <v>164</v>
      </c>
    </row>
    <row r="2098">
      <c r="A2098" s="19" t="s">
        <v>63</v>
      </c>
      <c r="B2098" s="19" t="s">
        <v>50</v>
      </c>
      <c r="C2098" s="19" t="s">
        <v>171</v>
      </c>
      <c r="D2098" s="19">
        <v>1.0</v>
      </c>
      <c r="E2098" s="19" t="s">
        <v>164</v>
      </c>
    </row>
    <row r="2099">
      <c r="A2099" s="19" t="s">
        <v>63</v>
      </c>
      <c r="B2099" s="19" t="s">
        <v>72</v>
      </c>
      <c r="C2099" s="19" t="s">
        <v>171</v>
      </c>
      <c r="D2099" s="19">
        <v>1.0</v>
      </c>
      <c r="E2099" s="19" t="s">
        <v>164</v>
      </c>
    </row>
    <row r="2100">
      <c r="A2100" s="19" t="s">
        <v>63</v>
      </c>
      <c r="B2100" s="19" t="s">
        <v>75</v>
      </c>
      <c r="C2100" s="19" t="s">
        <v>171</v>
      </c>
      <c r="D2100" s="19">
        <v>1.0</v>
      </c>
      <c r="E2100" s="19" t="s">
        <v>164</v>
      </c>
    </row>
    <row r="2101">
      <c r="A2101" s="19" t="s">
        <v>63</v>
      </c>
      <c r="B2101" s="19" t="s">
        <v>104</v>
      </c>
      <c r="C2101" s="19" t="s">
        <v>171</v>
      </c>
      <c r="D2101" s="19">
        <v>1.0</v>
      </c>
      <c r="E2101" s="19" t="s">
        <v>164</v>
      </c>
    </row>
    <row r="2102">
      <c r="A2102" s="19" t="s">
        <v>63</v>
      </c>
      <c r="B2102" s="19" t="s">
        <v>55</v>
      </c>
      <c r="C2102" s="19" t="s">
        <v>171</v>
      </c>
      <c r="D2102" s="19">
        <v>1.0</v>
      </c>
      <c r="E2102" s="19" t="s">
        <v>164</v>
      </c>
    </row>
    <row r="2103">
      <c r="A2103" s="19" t="s">
        <v>63</v>
      </c>
      <c r="B2103" s="19" t="s">
        <v>125</v>
      </c>
      <c r="C2103" s="19" t="s">
        <v>171</v>
      </c>
      <c r="D2103" s="19">
        <v>1.0</v>
      </c>
      <c r="E2103" s="19" t="s">
        <v>164</v>
      </c>
    </row>
    <row r="2104">
      <c r="A2104" s="19" t="s">
        <v>63</v>
      </c>
      <c r="B2104" s="19" t="s">
        <v>81</v>
      </c>
      <c r="C2104" s="19" t="s">
        <v>171</v>
      </c>
      <c r="D2104" s="19">
        <v>1.0</v>
      </c>
      <c r="E2104" s="19" t="s">
        <v>164</v>
      </c>
    </row>
    <row r="2105">
      <c r="A2105" s="19" t="s">
        <v>63</v>
      </c>
      <c r="B2105" s="19" t="s">
        <v>106</v>
      </c>
      <c r="C2105" s="19" t="s">
        <v>171</v>
      </c>
      <c r="D2105" s="19">
        <v>1.0</v>
      </c>
      <c r="E2105" s="19" t="s">
        <v>164</v>
      </c>
    </row>
    <row r="2106">
      <c r="A2106" s="19" t="s">
        <v>63</v>
      </c>
      <c r="B2106" s="19" t="s">
        <v>86</v>
      </c>
      <c r="C2106" s="19" t="s">
        <v>171</v>
      </c>
      <c r="D2106" s="19">
        <v>1.0</v>
      </c>
      <c r="E2106" s="19" t="s">
        <v>164</v>
      </c>
    </row>
    <row r="2107">
      <c r="A2107" s="19" t="s">
        <v>63</v>
      </c>
      <c r="B2107" s="19" t="s">
        <v>90</v>
      </c>
      <c r="C2107" s="19" t="s">
        <v>171</v>
      </c>
      <c r="D2107" s="19">
        <v>1.0</v>
      </c>
      <c r="E2107" s="19" t="s">
        <v>164</v>
      </c>
    </row>
    <row r="2108">
      <c r="A2108" s="19" t="s">
        <v>63</v>
      </c>
      <c r="B2108" s="19" t="s">
        <v>135</v>
      </c>
      <c r="C2108" s="19" t="s">
        <v>171</v>
      </c>
      <c r="D2108" s="19">
        <v>1.0</v>
      </c>
      <c r="E2108" s="19" t="s">
        <v>164</v>
      </c>
    </row>
    <row r="2109">
      <c r="A2109" s="19" t="s">
        <v>63</v>
      </c>
      <c r="B2109" s="19" t="s">
        <v>113</v>
      </c>
      <c r="C2109" s="19" t="s">
        <v>171</v>
      </c>
      <c r="D2109" s="19">
        <v>1.0</v>
      </c>
      <c r="E2109" s="19" t="s">
        <v>164</v>
      </c>
    </row>
    <row r="2110">
      <c r="A2110" s="19" t="s">
        <v>63</v>
      </c>
      <c r="B2110" s="19" t="s">
        <v>69</v>
      </c>
      <c r="C2110" s="19" t="s">
        <v>171</v>
      </c>
      <c r="D2110" s="19">
        <v>1.0</v>
      </c>
      <c r="E2110" s="19" t="s">
        <v>164</v>
      </c>
    </row>
    <row r="2111">
      <c r="A2111" s="19" t="s">
        <v>63</v>
      </c>
      <c r="B2111" s="19" t="s">
        <v>143</v>
      </c>
      <c r="C2111" s="19" t="s">
        <v>171</v>
      </c>
      <c r="D2111" s="19">
        <v>1.0</v>
      </c>
      <c r="E2111" s="19" t="s">
        <v>164</v>
      </c>
    </row>
    <row r="2112">
      <c r="A2112" s="19" t="s">
        <v>63</v>
      </c>
      <c r="B2112" s="19" t="s">
        <v>111</v>
      </c>
      <c r="C2112" s="19" t="s">
        <v>171</v>
      </c>
      <c r="D2112" s="19">
        <v>1.0</v>
      </c>
      <c r="E2112" s="19" t="s">
        <v>164</v>
      </c>
    </row>
    <row r="2113">
      <c r="A2113" s="19" t="s">
        <v>63</v>
      </c>
      <c r="B2113" s="19" t="s">
        <v>130</v>
      </c>
      <c r="C2113" s="19" t="s">
        <v>171</v>
      </c>
      <c r="D2113" s="19">
        <v>1.0</v>
      </c>
      <c r="E2113" s="19" t="s">
        <v>164</v>
      </c>
    </row>
    <row r="2114">
      <c r="A2114" s="19" t="s">
        <v>63</v>
      </c>
      <c r="B2114" s="19" t="s">
        <v>47</v>
      </c>
      <c r="C2114" s="19" t="s">
        <v>171</v>
      </c>
      <c r="D2114" s="19">
        <v>1.0</v>
      </c>
      <c r="E2114" s="19" t="s">
        <v>164</v>
      </c>
    </row>
    <row r="2115">
      <c r="A2115" s="19" t="s">
        <v>63</v>
      </c>
      <c r="B2115" s="19" t="s">
        <v>17</v>
      </c>
      <c r="C2115" s="19" t="s">
        <v>171</v>
      </c>
      <c r="D2115" s="19">
        <v>1.0</v>
      </c>
      <c r="E2115" s="19" t="s">
        <v>164</v>
      </c>
    </row>
    <row r="2116">
      <c r="A2116" s="19" t="s">
        <v>63</v>
      </c>
      <c r="B2116" s="19" t="s">
        <v>22</v>
      </c>
      <c r="C2116" s="19" t="s">
        <v>171</v>
      </c>
      <c r="D2116" s="19">
        <v>1.0</v>
      </c>
      <c r="E2116" s="19" t="s">
        <v>164</v>
      </c>
    </row>
    <row r="2117">
      <c r="A2117" s="19" t="s">
        <v>63</v>
      </c>
      <c r="B2117" s="19" t="s">
        <v>62</v>
      </c>
      <c r="C2117" s="19" t="s">
        <v>171</v>
      </c>
      <c r="D2117" s="19">
        <v>1.0</v>
      </c>
      <c r="E2117" s="19" t="s">
        <v>164</v>
      </c>
    </row>
    <row r="2118">
      <c r="A2118" s="19" t="s">
        <v>63</v>
      </c>
      <c r="B2118" s="19" t="s">
        <v>66</v>
      </c>
      <c r="C2118" s="19" t="s">
        <v>171</v>
      </c>
      <c r="D2118" s="19">
        <v>1.0</v>
      </c>
      <c r="E2118" s="19" t="s">
        <v>164</v>
      </c>
    </row>
    <row r="2119">
      <c r="A2119" s="19" t="s">
        <v>63</v>
      </c>
      <c r="B2119" s="19" t="s">
        <v>78</v>
      </c>
      <c r="C2119" s="19" t="s">
        <v>171</v>
      </c>
      <c r="D2119" s="19">
        <v>1.0</v>
      </c>
      <c r="E2119" s="19" t="s">
        <v>164</v>
      </c>
    </row>
    <row r="2120">
      <c r="A2120" s="19" t="s">
        <v>63</v>
      </c>
      <c r="B2120" s="19" t="s">
        <v>91</v>
      </c>
      <c r="C2120" s="19" t="s">
        <v>171</v>
      </c>
      <c r="D2120" s="19">
        <v>1.0</v>
      </c>
      <c r="E2120" s="19" t="s">
        <v>164</v>
      </c>
    </row>
    <row r="2121">
      <c r="A2121" s="19" t="s">
        <v>63</v>
      </c>
      <c r="B2121" s="19" t="s">
        <v>110</v>
      </c>
      <c r="C2121" s="19" t="s">
        <v>171</v>
      </c>
      <c r="D2121" s="19">
        <v>1.0</v>
      </c>
      <c r="E2121" s="19" t="s">
        <v>164</v>
      </c>
    </row>
    <row r="2122">
      <c r="A2122" s="19" t="s">
        <v>63</v>
      </c>
      <c r="B2122" s="19" t="s">
        <v>87</v>
      </c>
      <c r="C2122" s="19" t="s">
        <v>171</v>
      </c>
      <c r="D2122" s="19">
        <v>1.0</v>
      </c>
      <c r="E2122" s="19" t="s">
        <v>164</v>
      </c>
    </row>
    <row r="2123">
      <c r="A2123" s="19" t="s">
        <v>63</v>
      </c>
      <c r="B2123" s="19" t="s">
        <v>41</v>
      </c>
      <c r="C2123" s="19" t="s">
        <v>171</v>
      </c>
      <c r="D2123" s="19">
        <v>1.0</v>
      </c>
      <c r="E2123" s="19" t="s">
        <v>164</v>
      </c>
    </row>
    <row r="2124">
      <c r="A2124" s="19" t="s">
        <v>63</v>
      </c>
      <c r="B2124" s="19" t="s">
        <v>97</v>
      </c>
      <c r="C2124" s="19" t="s">
        <v>171</v>
      </c>
      <c r="D2124" s="19">
        <v>1.0</v>
      </c>
      <c r="E2124" s="19" t="s">
        <v>164</v>
      </c>
    </row>
    <row r="2125">
      <c r="A2125" s="19" t="s">
        <v>63</v>
      </c>
      <c r="B2125" s="19" t="s">
        <v>77</v>
      </c>
      <c r="C2125" s="19" t="s">
        <v>171</v>
      </c>
      <c r="D2125" s="19">
        <v>1.0</v>
      </c>
      <c r="E2125" s="19" t="s">
        <v>164</v>
      </c>
    </row>
    <row r="2126">
      <c r="A2126" s="19" t="s">
        <v>63</v>
      </c>
      <c r="B2126" s="19" t="s">
        <v>120</v>
      </c>
      <c r="C2126" s="19" t="s">
        <v>171</v>
      </c>
      <c r="D2126" s="19">
        <v>1.0</v>
      </c>
      <c r="E2126" s="19" t="s">
        <v>164</v>
      </c>
    </row>
    <row r="2127">
      <c r="A2127" s="19" t="s">
        <v>63</v>
      </c>
      <c r="B2127" s="19" t="s">
        <v>116</v>
      </c>
      <c r="C2127" s="19" t="s">
        <v>171</v>
      </c>
      <c r="D2127" s="19">
        <v>1.0</v>
      </c>
      <c r="E2127" s="19" t="s">
        <v>164</v>
      </c>
    </row>
    <row r="2128">
      <c r="A2128" s="19" t="s">
        <v>63</v>
      </c>
      <c r="B2128" s="19" t="s">
        <v>31</v>
      </c>
      <c r="C2128" s="19" t="s">
        <v>171</v>
      </c>
      <c r="D2128" s="19">
        <v>1.0</v>
      </c>
      <c r="E2128" s="19" t="s">
        <v>164</v>
      </c>
    </row>
    <row r="2129">
      <c r="A2129" s="19" t="s">
        <v>63</v>
      </c>
      <c r="B2129" s="19" t="s">
        <v>45</v>
      </c>
      <c r="C2129" s="19" t="s">
        <v>171</v>
      </c>
      <c r="D2129" s="19">
        <v>1.0</v>
      </c>
      <c r="E2129" s="19" t="s">
        <v>164</v>
      </c>
    </row>
    <row r="2130">
      <c r="A2130" s="19" t="s">
        <v>63</v>
      </c>
      <c r="B2130" s="19" t="s">
        <v>94</v>
      </c>
      <c r="C2130" s="19" t="s">
        <v>171</v>
      </c>
      <c r="D2130" s="19">
        <v>1.0</v>
      </c>
      <c r="E2130" s="19" t="s">
        <v>164</v>
      </c>
    </row>
    <row r="2131">
      <c r="A2131" s="19" t="s">
        <v>63</v>
      </c>
      <c r="B2131" s="19" t="s">
        <v>27</v>
      </c>
      <c r="C2131" s="19" t="s">
        <v>171</v>
      </c>
      <c r="D2131" s="19">
        <v>1.0</v>
      </c>
      <c r="E2131" s="19" t="s">
        <v>164</v>
      </c>
    </row>
    <row r="2132">
      <c r="A2132" s="19" t="s">
        <v>63</v>
      </c>
      <c r="B2132" s="19" t="s">
        <v>105</v>
      </c>
      <c r="C2132" s="19" t="s">
        <v>171</v>
      </c>
      <c r="D2132" s="19">
        <v>1.0</v>
      </c>
      <c r="E2132" s="19" t="s">
        <v>164</v>
      </c>
    </row>
    <row r="2133">
      <c r="A2133" s="19" t="s">
        <v>63</v>
      </c>
      <c r="B2133" s="19" t="s">
        <v>52</v>
      </c>
      <c r="C2133" s="19" t="s">
        <v>171</v>
      </c>
      <c r="D2133" s="19">
        <v>1.0</v>
      </c>
      <c r="E2133" s="19" t="s">
        <v>164</v>
      </c>
    </row>
    <row r="2134">
      <c r="A2134" s="19" t="s">
        <v>63</v>
      </c>
      <c r="B2134" s="19" t="s">
        <v>58</v>
      </c>
      <c r="C2134" s="19" t="s">
        <v>171</v>
      </c>
      <c r="D2134" s="19">
        <v>1.0</v>
      </c>
      <c r="E2134" s="19" t="s">
        <v>164</v>
      </c>
    </row>
    <row r="2135">
      <c r="A2135" s="19" t="s">
        <v>63</v>
      </c>
      <c r="B2135" s="19" t="s">
        <v>65</v>
      </c>
      <c r="C2135" s="19" t="s">
        <v>171</v>
      </c>
      <c r="D2135" s="19">
        <v>1.0</v>
      </c>
      <c r="E2135" s="19" t="s">
        <v>164</v>
      </c>
    </row>
    <row r="2136">
      <c r="A2136" s="19" t="s">
        <v>63</v>
      </c>
      <c r="B2136" s="19" t="s">
        <v>59</v>
      </c>
      <c r="C2136" s="19" t="s">
        <v>171</v>
      </c>
      <c r="D2136" s="19">
        <v>1.0</v>
      </c>
      <c r="E2136" s="19" t="s">
        <v>164</v>
      </c>
    </row>
    <row r="2137">
      <c r="A2137" s="19" t="s">
        <v>63</v>
      </c>
      <c r="B2137" s="19" t="s">
        <v>71</v>
      </c>
      <c r="C2137" s="19" t="s">
        <v>171</v>
      </c>
      <c r="D2137" s="19">
        <v>1.0</v>
      </c>
      <c r="E2137" s="19" t="s">
        <v>164</v>
      </c>
    </row>
    <row r="2138">
      <c r="A2138" s="19" t="s">
        <v>63</v>
      </c>
      <c r="B2138" s="19" t="s">
        <v>119</v>
      </c>
      <c r="C2138" s="19" t="s">
        <v>171</v>
      </c>
      <c r="D2138" s="19">
        <v>1.0</v>
      </c>
      <c r="E2138" s="19" t="s">
        <v>164</v>
      </c>
    </row>
    <row r="2139">
      <c r="A2139" s="19" t="s">
        <v>63</v>
      </c>
      <c r="B2139" s="19" t="s">
        <v>122</v>
      </c>
      <c r="C2139" s="19" t="s">
        <v>171</v>
      </c>
      <c r="D2139" s="19">
        <v>1.0</v>
      </c>
      <c r="E2139" s="19" t="s">
        <v>164</v>
      </c>
    </row>
    <row r="2140">
      <c r="A2140" s="19" t="s">
        <v>63</v>
      </c>
      <c r="B2140" s="19" t="s">
        <v>36</v>
      </c>
      <c r="C2140" s="19" t="s">
        <v>171</v>
      </c>
      <c r="D2140" s="19">
        <v>1.0</v>
      </c>
      <c r="E2140" s="19" t="s">
        <v>164</v>
      </c>
    </row>
    <row r="2141">
      <c r="A2141" s="19" t="s">
        <v>63</v>
      </c>
      <c r="B2141" s="19" t="s">
        <v>40</v>
      </c>
      <c r="C2141" s="19" t="s">
        <v>171</v>
      </c>
      <c r="D2141" s="19">
        <v>1.0</v>
      </c>
      <c r="E2141" s="19" t="s">
        <v>164</v>
      </c>
    </row>
    <row r="2142">
      <c r="A2142" s="19" t="s">
        <v>63</v>
      </c>
      <c r="B2142" s="19" t="s">
        <v>84</v>
      </c>
      <c r="C2142" s="19" t="s">
        <v>171</v>
      </c>
      <c r="D2142" s="19">
        <v>1.0</v>
      </c>
      <c r="E2142" s="19" t="s">
        <v>164</v>
      </c>
    </row>
    <row r="2143">
      <c r="A2143" s="19" t="s">
        <v>63</v>
      </c>
      <c r="B2143" s="19" t="s">
        <v>98</v>
      </c>
      <c r="C2143" s="19" t="s">
        <v>171</v>
      </c>
      <c r="D2143" s="19">
        <v>1.0</v>
      </c>
      <c r="E2143" s="19" t="s">
        <v>164</v>
      </c>
    </row>
    <row r="2144">
      <c r="A2144" s="19" t="s">
        <v>63</v>
      </c>
      <c r="B2144" s="19" t="s">
        <v>99</v>
      </c>
      <c r="C2144" s="19" t="s">
        <v>171</v>
      </c>
      <c r="D2144" s="19">
        <v>1.0</v>
      </c>
      <c r="E2144" s="19" t="s">
        <v>164</v>
      </c>
    </row>
    <row r="2145">
      <c r="A2145" s="19" t="s">
        <v>63</v>
      </c>
      <c r="B2145" s="19" t="s">
        <v>109</v>
      </c>
      <c r="C2145" s="19" t="s">
        <v>171</v>
      </c>
      <c r="D2145" s="19">
        <v>1.0</v>
      </c>
      <c r="E2145" s="19" t="s">
        <v>164</v>
      </c>
    </row>
    <row r="2146">
      <c r="A2146" s="19" t="s">
        <v>63</v>
      </c>
      <c r="B2146" s="19" t="s">
        <v>124</v>
      </c>
      <c r="C2146" s="19" t="s">
        <v>171</v>
      </c>
      <c r="D2146" s="19">
        <v>1.0</v>
      </c>
      <c r="E2146" s="19" t="s">
        <v>164</v>
      </c>
    </row>
    <row r="2147">
      <c r="A2147" s="19" t="s">
        <v>63</v>
      </c>
      <c r="B2147" s="19" t="s">
        <v>145</v>
      </c>
      <c r="C2147" s="19" t="s">
        <v>171</v>
      </c>
      <c r="D2147" s="19">
        <v>1.0</v>
      </c>
      <c r="E2147" s="19" t="s">
        <v>164</v>
      </c>
    </row>
    <row r="2148">
      <c r="A2148" s="19" t="s">
        <v>63</v>
      </c>
      <c r="B2148" s="19" t="s">
        <v>147</v>
      </c>
      <c r="C2148" s="19" t="s">
        <v>171</v>
      </c>
      <c r="D2148" s="19">
        <v>1.0</v>
      </c>
      <c r="E2148" s="19" t="s">
        <v>164</v>
      </c>
    </row>
    <row r="2149">
      <c r="A2149" s="19" t="s">
        <v>63</v>
      </c>
      <c r="B2149" s="19" t="s">
        <v>102</v>
      </c>
      <c r="C2149" s="19" t="s">
        <v>171</v>
      </c>
      <c r="D2149" s="19">
        <v>1.0</v>
      </c>
      <c r="E2149" s="19" t="s">
        <v>164</v>
      </c>
    </row>
    <row r="2150">
      <c r="A2150" s="19" t="s">
        <v>93</v>
      </c>
      <c r="B2150" s="19" t="s">
        <v>96</v>
      </c>
      <c r="C2150" s="19" t="s">
        <v>171</v>
      </c>
      <c r="D2150" s="19">
        <v>1.0</v>
      </c>
      <c r="E2150" s="19" t="s">
        <v>164</v>
      </c>
    </row>
    <row r="2151">
      <c r="A2151" s="19" t="s">
        <v>93</v>
      </c>
      <c r="B2151" s="19" t="s">
        <v>112</v>
      </c>
      <c r="C2151" s="19" t="s">
        <v>171</v>
      </c>
      <c r="D2151" s="19">
        <v>1.0</v>
      </c>
      <c r="E2151" s="19" t="s">
        <v>164</v>
      </c>
    </row>
    <row r="2152">
      <c r="A2152" s="19" t="s">
        <v>93</v>
      </c>
      <c r="B2152" s="19" t="s">
        <v>114</v>
      </c>
      <c r="C2152" s="19" t="s">
        <v>171</v>
      </c>
      <c r="D2152" s="19">
        <v>1.0</v>
      </c>
      <c r="E2152" s="19" t="s">
        <v>164</v>
      </c>
    </row>
    <row r="2153">
      <c r="A2153" s="19" t="s">
        <v>93</v>
      </c>
      <c r="B2153" s="19" t="s">
        <v>142</v>
      </c>
      <c r="C2153" s="19" t="s">
        <v>171</v>
      </c>
      <c r="D2153" s="19">
        <v>1.0</v>
      </c>
      <c r="E2153" s="19" t="s">
        <v>164</v>
      </c>
    </row>
    <row r="2154">
      <c r="A2154" s="19" t="s">
        <v>93</v>
      </c>
      <c r="B2154" s="19" t="s">
        <v>64</v>
      </c>
      <c r="C2154" s="19" t="s">
        <v>171</v>
      </c>
      <c r="D2154" s="19">
        <v>1.0</v>
      </c>
      <c r="E2154" s="19" t="s">
        <v>164</v>
      </c>
    </row>
    <row r="2155">
      <c r="A2155" s="19" t="s">
        <v>93</v>
      </c>
      <c r="B2155" s="19" t="s">
        <v>80</v>
      </c>
      <c r="C2155" s="19" t="s">
        <v>171</v>
      </c>
      <c r="D2155" s="19">
        <v>1.0</v>
      </c>
      <c r="E2155" s="19" t="s">
        <v>164</v>
      </c>
    </row>
    <row r="2156">
      <c r="A2156" s="19" t="s">
        <v>93</v>
      </c>
      <c r="B2156" s="19" t="s">
        <v>67</v>
      </c>
      <c r="C2156" s="19" t="s">
        <v>171</v>
      </c>
      <c r="D2156" s="19">
        <v>1.0</v>
      </c>
      <c r="E2156" s="19" t="s">
        <v>164</v>
      </c>
    </row>
    <row r="2157">
      <c r="A2157" s="19" t="s">
        <v>93</v>
      </c>
      <c r="B2157" s="19" t="s">
        <v>92</v>
      </c>
      <c r="C2157" s="19" t="s">
        <v>171</v>
      </c>
      <c r="D2157" s="19">
        <v>1.0</v>
      </c>
      <c r="E2157" s="19" t="s">
        <v>164</v>
      </c>
    </row>
    <row r="2158">
      <c r="A2158" s="19" t="s">
        <v>93</v>
      </c>
      <c r="B2158" s="19" t="s">
        <v>76</v>
      </c>
      <c r="C2158" s="19" t="s">
        <v>171</v>
      </c>
      <c r="D2158" s="19">
        <v>1.0</v>
      </c>
      <c r="E2158" s="19" t="s">
        <v>164</v>
      </c>
    </row>
    <row r="2159">
      <c r="A2159" s="19" t="s">
        <v>93</v>
      </c>
      <c r="B2159" s="19" t="s">
        <v>128</v>
      </c>
      <c r="C2159" s="19" t="s">
        <v>171</v>
      </c>
      <c r="D2159" s="19">
        <v>1.0</v>
      </c>
      <c r="E2159" s="19" t="s">
        <v>164</v>
      </c>
    </row>
    <row r="2160">
      <c r="A2160" s="19" t="s">
        <v>93</v>
      </c>
      <c r="B2160" s="19" t="s">
        <v>21</v>
      </c>
      <c r="C2160" s="19" t="s">
        <v>171</v>
      </c>
      <c r="D2160" s="19">
        <v>1.0</v>
      </c>
      <c r="E2160" s="19" t="s">
        <v>164</v>
      </c>
    </row>
    <row r="2161">
      <c r="A2161" s="19" t="s">
        <v>93</v>
      </c>
      <c r="B2161" s="19" t="s">
        <v>144</v>
      </c>
      <c r="C2161" s="19" t="s">
        <v>171</v>
      </c>
      <c r="D2161" s="19">
        <v>1.0</v>
      </c>
      <c r="E2161" s="19" t="s">
        <v>164</v>
      </c>
    </row>
    <row r="2162">
      <c r="A2162" s="19" t="s">
        <v>93</v>
      </c>
      <c r="B2162" s="19" t="s">
        <v>37</v>
      </c>
      <c r="C2162" s="19" t="s">
        <v>171</v>
      </c>
      <c r="D2162" s="19">
        <v>1.0</v>
      </c>
      <c r="E2162" s="19" t="s">
        <v>164</v>
      </c>
    </row>
    <row r="2163">
      <c r="A2163" s="19" t="s">
        <v>93</v>
      </c>
      <c r="B2163" s="19" t="s">
        <v>82</v>
      </c>
      <c r="C2163" s="19" t="s">
        <v>171</v>
      </c>
      <c r="D2163" s="19">
        <v>1.0</v>
      </c>
      <c r="E2163" s="19" t="s">
        <v>164</v>
      </c>
    </row>
    <row r="2164">
      <c r="A2164" s="19" t="s">
        <v>93</v>
      </c>
      <c r="B2164" s="19" t="s">
        <v>73</v>
      </c>
      <c r="C2164" s="19" t="s">
        <v>171</v>
      </c>
      <c r="D2164" s="19">
        <v>1.0</v>
      </c>
      <c r="E2164" s="19" t="s">
        <v>164</v>
      </c>
    </row>
    <row r="2165">
      <c r="A2165" s="19" t="s">
        <v>93</v>
      </c>
      <c r="B2165" s="19" t="s">
        <v>50</v>
      </c>
      <c r="C2165" s="19" t="s">
        <v>171</v>
      </c>
      <c r="D2165" s="19">
        <v>1.0</v>
      </c>
      <c r="E2165" s="19" t="s">
        <v>164</v>
      </c>
    </row>
    <row r="2166">
      <c r="A2166" s="19" t="s">
        <v>93</v>
      </c>
      <c r="B2166" s="19" t="s">
        <v>72</v>
      </c>
      <c r="C2166" s="19" t="s">
        <v>171</v>
      </c>
      <c r="D2166" s="19">
        <v>1.0</v>
      </c>
      <c r="E2166" s="19" t="s">
        <v>164</v>
      </c>
    </row>
    <row r="2167">
      <c r="A2167" s="19" t="s">
        <v>93</v>
      </c>
      <c r="B2167" s="19" t="s">
        <v>75</v>
      </c>
      <c r="C2167" s="19" t="s">
        <v>171</v>
      </c>
      <c r="D2167" s="19">
        <v>1.0</v>
      </c>
      <c r="E2167" s="19" t="s">
        <v>164</v>
      </c>
    </row>
    <row r="2168">
      <c r="A2168" s="19" t="s">
        <v>93</v>
      </c>
      <c r="B2168" s="19" t="s">
        <v>104</v>
      </c>
      <c r="C2168" s="19" t="s">
        <v>171</v>
      </c>
      <c r="D2168" s="19">
        <v>1.0</v>
      </c>
      <c r="E2168" s="19" t="s">
        <v>164</v>
      </c>
    </row>
    <row r="2169">
      <c r="A2169" s="19" t="s">
        <v>93</v>
      </c>
      <c r="B2169" s="19" t="s">
        <v>55</v>
      </c>
      <c r="C2169" s="19" t="s">
        <v>171</v>
      </c>
      <c r="D2169" s="19">
        <v>1.0</v>
      </c>
      <c r="E2169" s="19" t="s">
        <v>164</v>
      </c>
    </row>
    <row r="2170">
      <c r="A2170" s="19" t="s">
        <v>93</v>
      </c>
      <c r="B2170" s="19" t="s">
        <v>125</v>
      </c>
      <c r="C2170" s="19" t="s">
        <v>171</v>
      </c>
      <c r="D2170" s="19">
        <v>1.0</v>
      </c>
      <c r="E2170" s="19" t="s">
        <v>164</v>
      </c>
    </row>
    <row r="2171">
      <c r="A2171" s="19" t="s">
        <v>93</v>
      </c>
      <c r="B2171" s="19" t="s">
        <v>81</v>
      </c>
      <c r="C2171" s="19" t="s">
        <v>171</v>
      </c>
      <c r="D2171" s="19">
        <v>1.0</v>
      </c>
      <c r="E2171" s="19" t="s">
        <v>164</v>
      </c>
    </row>
    <row r="2172">
      <c r="A2172" s="19" t="s">
        <v>93</v>
      </c>
      <c r="B2172" s="19" t="s">
        <v>106</v>
      </c>
      <c r="C2172" s="19" t="s">
        <v>171</v>
      </c>
      <c r="D2172" s="19">
        <v>1.0</v>
      </c>
      <c r="E2172" s="19" t="s">
        <v>164</v>
      </c>
    </row>
    <row r="2173">
      <c r="A2173" s="19" t="s">
        <v>93</v>
      </c>
      <c r="B2173" s="19" t="s">
        <v>86</v>
      </c>
      <c r="C2173" s="19" t="s">
        <v>171</v>
      </c>
      <c r="D2173" s="19">
        <v>1.0</v>
      </c>
      <c r="E2173" s="19" t="s">
        <v>164</v>
      </c>
    </row>
    <row r="2174">
      <c r="A2174" s="19" t="s">
        <v>93</v>
      </c>
      <c r="B2174" s="19" t="s">
        <v>90</v>
      </c>
      <c r="C2174" s="19" t="s">
        <v>171</v>
      </c>
      <c r="D2174" s="19">
        <v>1.0</v>
      </c>
      <c r="E2174" s="19" t="s">
        <v>164</v>
      </c>
    </row>
    <row r="2175">
      <c r="A2175" s="19" t="s">
        <v>93</v>
      </c>
      <c r="B2175" s="19" t="s">
        <v>135</v>
      </c>
      <c r="C2175" s="19" t="s">
        <v>171</v>
      </c>
      <c r="D2175" s="19">
        <v>1.0</v>
      </c>
      <c r="E2175" s="19" t="s">
        <v>164</v>
      </c>
    </row>
    <row r="2176">
      <c r="A2176" s="19" t="s">
        <v>93</v>
      </c>
      <c r="B2176" s="19" t="s">
        <v>113</v>
      </c>
      <c r="C2176" s="19" t="s">
        <v>171</v>
      </c>
      <c r="D2176" s="19">
        <v>1.0</v>
      </c>
      <c r="E2176" s="19" t="s">
        <v>164</v>
      </c>
    </row>
    <row r="2177">
      <c r="A2177" s="19" t="s">
        <v>93</v>
      </c>
      <c r="B2177" s="19" t="s">
        <v>69</v>
      </c>
      <c r="C2177" s="19" t="s">
        <v>171</v>
      </c>
      <c r="D2177" s="19">
        <v>1.0</v>
      </c>
      <c r="E2177" s="19" t="s">
        <v>164</v>
      </c>
    </row>
    <row r="2178">
      <c r="A2178" s="19" t="s">
        <v>93</v>
      </c>
      <c r="B2178" s="19" t="s">
        <v>143</v>
      </c>
      <c r="C2178" s="19" t="s">
        <v>171</v>
      </c>
      <c r="D2178" s="19">
        <v>1.0</v>
      </c>
      <c r="E2178" s="19" t="s">
        <v>164</v>
      </c>
    </row>
    <row r="2179">
      <c r="A2179" s="19" t="s">
        <v>93</v>
      </c>
      <c r="B2179" s="19" t="s">
        <v>111</v>
      </c>
      <c r="C2179" s="19" t="s">
        <v>171</v>
      </c>
      <c r="D2179" s="19">
        <v>1.0</v>
      </c>
      <c r="E2179" s="19" t="s">
        <v>164</v>
      </c>
    </row>
    <row r="2180">
      <c r="A2180" s="19" t="s">
        <v>93</v>
      </c>
      <c r="B2180" s="19" t="s">
        <v>130</v>
      </c>
      <c r="C2180" s="19" t="s">
        <v>171</v>
      </c>
      <c r="D2180" s="19">
        <v>1.0</v>
      </c>
      <c r="E2180" s="19" t="s">
        <v>164</v>
      </c>
    </row>
    <row r="2181">
      <c r="A2181" s="19" t="s">
        <v>93</v>
      </c>
      <c r="B2181" s="19" t="s">
        <v>47</v>
      </c>
      <c r="C2181" s="19" t="s">
        <v>171</v>
      </c>
      <c r="D2181" s="19">
        <v>1.0</v>
      </c>
      <c r="E2181" s="19" t="s">
        <v>164</v>
      </c>
    </row>
    <row r="2182">
      <c r="A2182" s="19" t="s">
        <v>93</v>
      </c>
      <c r="B2182" s="19" t="s">
        <v>17</v>
      </c>
      <c r="C2182" s="19" t="s">
        <v>171</v>
      </c>
      <c r="D2182" s="19">
        <v>1.0</v>
      </c>
      <c r="E2182" s="19" t="s">
        <v>164</v>
      </c>
    </row>
    <row r="2183">
      <c r="A2183" s="19" t="s">
        <v>93</v>
      </c>
      <c r="B2183" s="19" t="s">
        <v>22</v>
      </c>
      <c r="C2183" s="19" t="s">
        <v>171</v>
      </c>
      <c r="D2183" s="19">
        <v>1.0</v>
      </c>
      <c r="E2183" s="19" t="s">
        <v>164</v>
      </c>
    </row>
    <row r="2184">
      <c r="A2184" s="19" t="s">
        <v>93</v>
      </c>
      <c r="B2184" s="19" t="s">
        <v>62</v>
      </c>
      <c r="C2184" s="19" t="s">
        <v>171</v>
      </c>
      <c r="D2184" s="19">
        <v>1.0</v>
      </c>
      <c r="E2184" s="19" t="s">
        <v>164</v>
      </c>
    </row>
    <row r="2185">
      <c r="A2185" s="19" t="s">
        <v>93</v>
      </c>
      <c r="B2185" s="19" t="s">
        <v>66</v>
      </c>
      <c r="C2185" s="19" t="s">
        <v>171</v>
      </c>
      <c r="D2185" s="19">
        <v>1.0</v>
      </c>
      <c r="E2185" s="19" t="s">
        <v>164</v>
      </c>
    </row>
    <row r="2186">
      <c r="A2186" s="19" t="s">
        <v>93</v>
      </c>
      <c r="B2186" s="19" t="s">
        <v>78</v>
      </c>
      <c r="C2186" s="19" t="s">
        <v>171</v>
      </c>
      <c r="D2186" s="19">
        <v>1.0</v>
      </c>
      <c r="E2186" s="19" t="s">
        <v>164</v>
      </c>
    </row>
    <row r="2187">
      <c r="A2187" s="19" t="s">
        <v>93</v>
      </c>
      <c r="B2187" s="19" t="s">
        <v>91</v>
      </c>
      <c r="C2187" s="19" t="s">
        <v>171</v>
      </c>
      <c r="D2187" s="19">
        <v>1.0</v>
      </c>
      <c r="E2187" s="19" t="s">
        <v>164</v>
      </c>
    </row>
    <row r="2188">
      <c r="A2188" s="19" t="s">
        <v>93</v>
      </c>
      <c r="B2188" s="19" t="s">
        <v>110</v>
      </c>
      <c r="C2188" s="19" t="s">
        <v>171</v>
      </c>
      <c r="D2188" s="19">
        <v>1.0</v>
      </c>
      <c r="E2188" s="19" t="s">
        <v>164</v>
      </c>
    </row>
    <row r="2189">
      <c r="A2189" s="19" t="s">
        <v>93</v>
      </c>
      <c r="B2189" s="19" t="s">
        <v>87</v>
      </c>
      <c r="C2189" s="19" t="s">
        <v>171</v>
      </c>
      <c r="D2189" s="19">
        <v>1.0</v>
      </c>
      <c r="E2189" s="19" t="s">
        <v>164</v>
      </c>
    </row>
    <row r="2190">
      <c r="A2190" s="19" t="s">
        <v>93</v>
      </c>
      <c r="B2190" s="19" t="s">
        <v>41</v>
      </c>
      <c r="C2190" s="19" t="s">
        <v>171</v>
      </c>
      <c r="D2190" s="19">
        <v>1.0</v>
      </c>
      <c r="E2190" s="19" t="s">
        <v>164</v>
      </c>
    </row>
    <row r="2191">
      <c r="A2191" s="19" t="s">
        <v>93</v>
      </c>
      <c r="B2191" s="19" t="s">
        <v>97</v>
      </c>
      <c r="C2191" s="19" t="s">
        <v>171</v>
      </c>
      <c r="D2191" s="19">
        <v>1.0</v>
      </c>
      <c r="E2191" s="19" t="s">
        <v>164</v>
      </c>
    </row>
    <row r="2192">
      <c r="A2192" s="19" t="s">
        <v>93</v>
      </c>
      <c r="B2192" s="19" t="s">
        <v>77</v>
      </c>
      <c r="C2192" s="19" t="s">
        <v>171</v>
      </c>
      <c r="D2192" s="19">
        <v>1.0</v>
      </c>
      <c r="E2192" s="19" t="s">
        <v>164</v>
      </c>
    </row>
    <row r="2193">
      <c r="A2193" s="19" t="s">
        <v>93</v>
      </c>
      <c r="B2193" s="19" t="s">
        <v>120</v>
      </c>
      <c r="C2193" s="19" t="s">
        <v>171</v>
      </c>
      <c r="D2193" s="19">
        <v>1.0</v>
      </c>
      <c r="E2193" s="19" t="s">
        <v>164</v>
      </c>
    </row>
    <row r="2194">
      <c r="A2194" s="19" t="s">
        <v>93</v>
      </c>
      <c r="B2194" s="19" t="s">
        <v>116</v>
      </c>
      <c r="C2194" s="19" t="s">
        <v>171</v>
      </c>
      <c r="D2194" s="19">
        <v>1.0</v>
      </c>
      <c r="E2194" s="19" t="s">
        <v>164</v>
      </c>
    </row>
    <row r="2195">
      <c r="A2195" s="19" t="s">
        <v>93</v>
      </c>
      <c r="B2195" s="19" t="s">
        <v>31</v>
      </c>
      <c r="C2195" s="19" t="s">
        <v>171</v>
      </c>
      <c r="D2195" s="19">
        <v>1.0</v>
      </c>
      <c r="E2195" s="19" t="s">
        <v>164</v>
      </c>
    </row>
    <row r="2196">
      <c r="A2196" s="19" t="s">
        <v>93</v>
      </c>
      <c r="B2196" s="19" t="s">
        <v>45</v>
      </c>
      <c r="C2196" s="19" t="s">
        <v>171</v>
      </c>
      <c r="D2196" s="19">
        <v>1.0</v>
      </c>
      <c r="E2196" s="19" t="s">
        <v>164</v>
      </c>
    </row>
    <row r="2197">
      <c r="A2197" s="19" t="s">
        <v>93</v>
      </c>
      <c r="B2197" s="19" t="s">
        <v>94</v>
      </c>
      <c r="C2197" s="19" t="s">
        <v>171</v>
      </c>
      <c r="D2197" s="19">
        <v>1.0</v>
      </c>
      <c r="E2197" s="19" t="s">
        <v>164</v>
      </c>
    </row>
    <row r="2198">
      <c r="A2198" s="19" t="s">
        <v>93</v>
      </c>
      <c r="B2198" s="19" t="s">
        <v>27</v>
      </c>
      <c r="C2198" s="19" t="s">
        <v>171</v>
      </c>
      <c r="D2198" s="19">
        <v>1.0</v>
      </c>
      <c r="E2198" s="19" t="s">
        <v>164</v>
      </c>
    </row>
    <row r="2199">
      <c r="A2199" s="19" t="s">
        <v>93</v>
      </c>
      <c r="B2199" s="19" t="s">
        <v>105</v>
      </c>
      <c r="C2199" s="19" t="s">
        <v>171</v>
      </c>
      <c r="D2199" s="19">
        <v>1.0</v>
      </c>
      <c r="E2199" s="19" t="s">
        <v>164</v>
      </c>
    </row>
    <row r="2200">
      <c r="A2200" s="19" t="s">
        <v>93</v>
      </c>
      <c r="B2200" s="19" t="s">
        <v>52</v>
      </c>
      <c r="C2200" s="19" t="s">
        <v>171</v>
      </c>
      <c r="D2200" s="19">
        <v>1.0</v>
      </c>
      <c r="E2200" s="19" t="s">
        <v>164</v>
      </c>
    </row>
    <row r="2201">
      <c r="A2201" s="19" t="s">
        <v>93</v>
      </c>
      <c r="B2201" s="19" t="s">
        <v>58</v>
      </c>
      <c r="C2201" s="19" t="s">
        <v>171</v>
      </c>
      <c r="D2201" s="19">
        <v>1.0</v>
      </c>
      <c r="E2201" s="19" t="s">
        <v>164</v>
      </c>
    </row>
    <row r="2202">
      <c r="A2202" s="19" t="s">
        <v>93</v>
      </c>
      <c r="B2202" s="19" t="s">
        <v>65</v>
      </c>
      <c r="C2202" s="19" t="s">
        <v>171</v>
      </c>
      <c r="D2202" s="19">
        <v>1.0</v>
      </c>
      <c r="E2202" s="19" t="s">
        <v>164</v>
      </c>
    </row>
    <row r="2203">
      <c r="A2203" s="19" t="s">
        <v>93</v>
      </c>
      <c r="B2203" s="19" t="s">
        <v>59</v>
      </c>
      <c r="C2203" s="19" t="s">
        <v>171</v>
      </c>
      <c r="D2203" s="19">
        <v>1.0</v>
      </c>
      <c r="E2203" s="19" t="s">
        <v>164</v>
      </c>
    </row>
    <row r="2204">
      <c r="A2204" s="19" t="s">
        <v>93</v>
      </c>
      <c r="B2204" s="19" t="s">
        <v>71</v>
      </c>
      <c r="C2204" s="19" t="s">
        <v>171</v>
      </c>
      <c r="D2204" s="19">
        <v>1.0</v>
      </c>
      <c r="E2204" s="19" t="s">
        <v>164</v>
      </c>
    </row>
    <row r="2205">
      <c r="A2205" s="19" t="s">
        <v>93</v>
      </c>
      <c r="B2205" s="19" t="s">
        <v>119</v>
      </c>
      <c r="C2205" s="19" t="s">
        <v>171</v>
      </c>
      <c r="D2205" s="19">
        <v>1.0</v>
      </c>
      <c r="E2205" s="19" t="s">
        <v>164</v>
      </c>
    </row>
    <row r="2206">
      <c r="A2206" s="19" t="s">
        <v>93</v>
      </c>
      <c r="B2206" s="19" t="s">
        <v>122</v>
      </c>
      <c r="C2206" s="19" t="s">
        <v>171</v>
      </c>
      <c r="D2206" s="19">
        <v>1.0</v>
      </c>
      <c r="E2206" s="19" t="s">
        <v>164</v>
      </c>
    </row>
    <row r="2207">
      <c r="A2207" s="19" t="s">
        <v>93</v>
      </c>
      <c r="B2207" s="19" t="s">
        <v>36</v>
      </c>
      <c r="C2207" s="19" t="s">
        <v>171</v>
      </c>
      <c r="D2207" s="19">
        <v>1.0</v>
      </c>
      <c r="E2207" s="19" t="s">
        <v>164</v>
      </c>
    </row>
    <row r="2208">
      <c r="A2208" s="19" t="s">
        <v>93</v>
      </c>
      <c r="B2208" s="19" t="s">
        <v>40</v>
      </c>
      <c r="C2208" s="19" t="s">
        <v>171</v>
      </c>
      <c r="D2208" s="19">
        <v>1.0</v>
      </c>
      <c r="E2208" s="19" t="s">
        <v>164</v>
      </c>
    </row>
    <row r="2209">
      <c r="A2209" s="19" t="s">
        <v>93</v>
      </c>
      <c r="B2209" s="19" t="s">
        <v>84</v>
      </c>
      <c r="C2209" s="19" t="s">
        <v>171</v>
      </c>
      <c r="D2209" s="19">
        <v>1.0</v>
      </c>
      <c r="E2209" s="19" t="s">
        <v>164</v>
      </c>
    </row>
    <row r="2210">
      <c r="A2210" s="19" t="s">
        <v>93</v>
      </c>
      <c r="B2210" s="19" t="s">
        <v>98</v>
      </c>
      <c r="C2210" s="19" t="s">
        <v>171</v>
      </c>
      <c r="D2210" s="19">
        <v>1.0</v>
      </c>
      <c r="E2210" s="19" t="s">
        <v>164</v>
      </c>
    </row>
    <row r="2211">
      <c r="A2211" s="19" t="s">
        <v>93</v>
      </c>
      <c r="B2211" s="19" t="s">
        <v>99</v>
      </c>
      <c r="C2211" s="19" t="s">
        <v>171</v>
      </c>
      <c r="D2211" s="19">
        <v>1.0</v>
      </c>
      <c r="E2211" s="19" t="s">
        <v>164</v>
      </c>
    </row>
    <row r="2212">
      <c r="A2212" s="19" t="s">
        <v>93</v>
      </c>
      <c r="B2212" s="19" t="s">
        <v>109</v>
      </c>
      <c r="C2212" s="19" t="s">
        <v>171</v>
      </c>
      <c r="D2212" s="19">
        <v>1.0</v>
      </c>
      <c r="E2212" s="19" t="s">
        <v>164</v>
      </c>
    </row>
    <row r="2213">
      <c r="A2213" s="19" t="s">
        <v>93</v>
      </c>
      <c r="B2213" s="19" t="s">
        <v>124</v>
      </c>
      <c r="C2213" s="19" t="s">
        <v>171</v>
      </c>
      <c r="D2213" s="19">
        <v>1.0</v>
      </c>
      <c r="E2213" s="19" t="s">
        <v>164</v>
      </c>
    </row>
    <row r="2214">
      <c r="A2214" s="19" t="s">
        <v>93</v>
      </c>
      <c r="B2214" s="19" t="s">
        <v>145</v>
      </c>
      <c r="C2214" s="19" t="s">
        <v>171</v>
      </c>
      <c r="D2214" s="19">
        <v>1.0</v>
      </c>
      <c r="E2214" s="19" t="s">
        <v>164</v>
      </c>
    </row>
    <row r="2215">
      <c r="A2215" s="19" t="s">
        <v>93</v>
      </c>
      <c r="B2215" s="19" t="s">
        <v>147</v>
      </c>
      <c r="C2215" s="19" t="s">
        <v>171</v>
      </c>
      <c r="D2215" s="19">
        <v>1.0</v>
      </c>
      <c r="E2215" s="19" t="s">
        <v>164</v>
      </c>
    </row>
    <row r="2216">
      <c r="A2216" s="19" t="s">
        <v>93</v>
      </c>
      <c r="B2216" s="19" t="s">
        <v>102</v>
      </c>
      <c r="C2216" s="19" t="s">
        <v>171</v>
      </c>
      <c r="D2216" s="19">
        <v>1.0</v>
      </c>
      <c r="E2216" s="19" t="s">
        <v>164</v>
      </c>
    </row>
    <row r="2217">
      <c r="A2217" s="19" t="s">
        <v>96</v>
      </c>
      <c r="B2217" s="19" t="s">
        <v>112</v>
      </c>
      <c r="C2217" s="19" t="s">
        <v>171</v>
      </c>
      <c r="D2217" s="19">
        <v>1.0</v>
      </c>
      <c r="E2217" s="19" t="s">
        <v>164</v>
      </c>
    </row>
    <row r="2218">
      <c r="A2218" s="19" t="s">
        <v>96</v>
      </c>
      <c r="B2218" s="19" t="s">
        <v>114</v>
      </c>
      <c r="C2218" s="19" t="s">
        <v>171</v>
      </c>
      <c r="D2218" s="19">
        <v>1.0</v>
      </c>
      <c r="E2218" s="19" t="s">
        <v>164</v>
      </c>
    </row>
    <row r="2219">
      <c r="A2219" s="19" t="s">
        <v>96</v>
      </c>
      <c r="B2219" s="19" t="s">
        <v>142</v>
      </c>
      <c r="C2219" s="19" t="s">
        <v>171</v>
      </c>
      <c r="D2219" s="19">
        <v>1.0</v>
      </c>
      <c r="E2219" s="19" t="s">
        <v>164</v>
      </c>
    </row>
    <row r="2220">
      <c r="A2220" s="19" t="s">
        <v>96</v>
      </c>
      <c r="B2220" s="19" t="s">
        <v>64</v>
      </c>
      <c r="C2220" s="19" t="s">
        <v>171</v>
      </c>
      <c r="D2220" s="19">
        <v>1.0</v>
      </c>
      <c r="E2220" s="19" t="s">
        <v>164</v>
      </c>
    </row>
    <row r="2221">
      <c r="A2221" s="19" t="s">
        <v>96</v>
      </c>
      <c r="B2221" s="19" t="s">
        <v>80</v>
      </c>
      <c r="C2221" s="19" t="s">
        <v>171</v>
      </c>
      <c r="D2221" s="19">
        <v>1.0</v>
      </c>
      <c r="E2221" s="19" t="s">
        <v>164</v>
      </c>
    </row>
    <row r="2222">
      <c r="A2222" s="19" t="s">
        <v>96</v>
      </c>
      <c r="B2222" s="19" t="s">
        <v>67</v>
      </c>
      <c r="C2222" s="19" t="s">
        <v>171</v>
      </c>
      <c r="D2222" s="19">
        <v>1.0</v>
      </c>
      <c r="E2222" s="19" t="s">
        <v>164</v>
      </c>
    </row>
    <row r="2223">
      <c r="A2223" s="19" t="s">
        <v>96</v>
      </c>
      <c r="B2223" s="19" t="s">
        <v>92</v>
      </c>
      <c r="C2223" s="19" t="s">
        <v>171</v>
      </c>
      <c r="D2223" s="19">
        <v>1.0</v>
      </c>
      <c r="E2223" s="19" t="s">
        <v>164</v>
      </c>
    </row>
    <row r="2224">
      <c r="A2224" s="19" t="s">
        <v>96</v>
      </c>
      <c r="B2224" s="19" t="s">
        <v>76</v>
      </c>
      <c r="C2224" s="19" t="s">
        <v>171</v>
      </c>
      <c r="D2224" s="19">
        <v>1.0</v>
      </c>
      <c r="E2224" s="19" t="s">
        <v>164</v>
      </c>
    </row>
    <row r="2225">
      <c r="A2225" s="19" t="s">
        <v>96</v>
      </c>
      <c r="B2225" s="19" t="s">
        <v>128</v>
      </c>
      <c r="C2225" s="19" t="s">
        <v>171</v>
      </c>
      <c r="D2225" s="19">
        <v>1.0</v>
      </c>
      <c r="E2225" s="19" t="s">
        <v>164</v>
      </c>
    </row>
    <row r="2226">
      <c r="A2226" s="19" t="s">
        <v>96</v>
      </c>
      <c r="B2226" s="19" t="s">
        <v>21</v>
      </c>
      <c r="C2226" s="19" t="s">
        <v>171</v>
      </c>
      <c r="D2226" s="19">
        <v>1.0</v>
      </c>
      <c r="E2226" s="19" t="s">
        <v>164</v>
      </c>
    </row>
    <row r="2227">
      <c r="A2227" s="19" t="s">
        <v>96</v>
      </c>
      <c r="B2227" s="19" t="s">
        <v>144</v>
      </c>
      <c r="C2227" s="19" t="s">
        <v>171</v>
      </c>
      <c r="D2227" s="19">
        <v>1.0</v>
      </c>
      <c r="E2227" s="19" t="s">
        <v>164</v>
      </c>
    </row>
    <row r="2228">
      <c r="A2228" s="19" t="s">
        <v>96</v>
      </c>
      <c r="B2228" s="19" t="s">
        <v>37</v>
      </c>
      <c r="C2228" s="19" t="s">
        <v>171</v>
      </c>
      <c r="D2228" s="19">
        <v>1.0</v>
      </c>
      <c r="E2228" s="19" t="s">
        <v>164</v>
      </c>
    </row>
    <row r="2229">
      <c r="A2229" s="19" t="s">
        <v>96</v>
      </c>
      <c r="B2229" s="19" t="s">
        <v>82</v>
      </c>
      <c r="C2229" s="19" t="s">
        <v>171</v>
      </c>
      <c r="D2229" s="19">
        <v>1.0</v>
      </c>
      <c r="E2229" s="19" t="s">
        <v>164</v>
      </c>
    </row>
    <row r="2230">
      <c r="A2230" s="19" t="s">
        <v>96</v>
      </c>
      <c r="B2230" s="19" t="s">
        <v>73</v>
      </c>
      <c r="C2230" s="19" t="s">
        <v>171</v>
      </c>
      <c r="D2230" s="19">
        <v>1.0</v>
      </c>
      <c r="E2230" s="19" t="s">
        <v>164</v>
      </c>
    </row>
    <row r="2231">
      <c r="A2231" s="19" t="s">
        <v>96</v>
      </c>
      <c r="B2231" s="19" t="s">
        <v>50</v>
      </c>
      <c r="C2231" s="19" t="s">
        <v>171</v>
      </c>
      <c r="D2231" s="19">
        <v>1.0</v>
      </c>
      <c r="E2231" s="19" t="s">
        <v>164</v>
      </c>
    </row>
    <row r="2232">
      <c r="A2232" s="19" t="s">
        <v>96</v>
      </c>
      <c r="B2232" s="19" t="s">
        <v>72</v>
      </c>
      <c r="C2232" s="19" t="s">
        <v>171</v>
      </c>
      <c r="D2232" s="19">
        <v>1.0</v>
      </c>
      <c r="E2232" s="19" t="s">
        <v>164</v>
      </c>
    </row>
    <row r="2233">
      <c r="A2233" s="19" t="s">
        <v>96</v>
      </c>
      <c r="B2233" s="19" t="s">
        <v>75</v>
      </c>
      <c r="C2233" s="19" t="s">
        <v>171</v>
      </c>
      <c r="D2233" s="19">
        <v>1.0</v>
      </c>
      <c r="E2233" s="19" t="s">
        <v>164</v>
      </c>
    </row>
    <row r="2234">
      <c r="A2234" s="19" t="s">
        <v>96</v>
      </c>
      <c r="B2234" s="19" t="s">
        <v>104</v>
      </c>
      <c r="C2234" s="19" t="s">
        <v>171</v>
      </c>
      <c r="D2234" s="19">
        <v>1.0</v>
      </c>
      <c r="E2234" s="19" t="s">
        <v>164</v>
      </c>
    </row>
    <row r="2235">
      <c r="A2235" s="19" t="s">
        <v>96</v>
      </c>
      <c r="B2235" s="19" t="s">
        <v>55</v>
      </c>
      <c r="C2235" s="19" t="s">
        <v>171</v>
      </c>
      <c r="D2235" s="19">
        <v>1.0</v>
      </c>
      <c r="E2235" s="19" t="s">
        <v>164</v>
      </c>
    </row>
    <row r="2236">
      <c r="A2236" s="19" t="s">
        <v>96</v>
      </c>
      <c r="B2236" s="19" t="s">
        <v>125</v>
      </c>
      <c r="C2236" s="19" t="s">
        <v>171</v>
      </c>
      <c r="D2236" s="19">
        <v>1.0</v>
      </c>
      <c r="E2236" s="19" t="s">
        <v>164</v>
      </c>
    </row>
    <row r="2237">
      <c r="A2237" s="19" t="s">
        <v>96</v>
      </c>
      <c r="B2237" s="19" t="s">
        <v>81</v>
      </c>
      <c r="C2237" s="19" t="s">
        <v>171</v>
      </c>
      <c r="D2237" s="19">
        <v>1.0</v>
      </c>
      <c r="E2237" s="19" t="s">
        <v>164</v>
      </c>
    </row>
    <row r="2238">
      <c r="A2238" s="19" t="s">
        <v>96</v>
      </c>
      <c r="B2238" s="19" t="s">
        <v>106</v>
      </c>
      <c r="C2238" s="19" t="s">
        <v>171</v>
      </c>
      <c r="D2238" s="19">
        <v>1.0</v>
      </c>
      <c r="E2238" s="19" t="s">
        <v>164</v>
      </c>
    </row>
    <row r="2239">
      <c r="A2239" s="19" t="s">
        <v>96</v>
      </c>
      <c r="B2239" s="19" t="s">
        <v>86</v>
      </c>
      <c r="C2239" s="19" t="s">
        <v>171</v>
      </c>
      <c r="D2239" s="19">
        <v>1.0</v>
      </c>
      <c r="E2239" s="19" t="s">
        <v>164</v>
      </c>
    </row>
    <row r="2240">
      <c r="A2240" s="19" t="s">
        <v>96</v>
      </c>
      <c r="B2240" s="19" t="s">
        <v>90</v>
      </c>
      <c r="C2240" s="19" t="s">
        <v>171</v>
      </c>
      <c r="D2240" s="19">
        <v>1.0</v>
      </c>
      <c r="E2240" s="19" t="s">
        <v>164</v>
      </c>
    </row>
    <row r="2241">
      <c r="A2241" s="19" t="s">
        <v>96</v>
      </c>
      <c r="B2241" s="19" t="s">
        <v>135</v>
      </c>
      <c r="C2241" s="19" t="s">
        <v>171</v>
      </c>
      <c r="D2241" s="19">
        <v>1.0</v>
      </c>
      <c r="E2241" s="19" t="s">
        <v>164</v>
      </c>
    </row>
    <row r="2242">
      <c r="A2242" s="19" t="s">
        <v>96</v>
      </c>
      <c r="B2242" s="19" t="s">
        <v>113</v>
      </c>
      <c r="C2242" s="19" t="s">
        <v>171</v>
      </c>
      <c r="D2242" s="19">
        <v>1.0</v>
      </c>
      <c r="E2242" s="19" t="s">
        <v>164</v>
      </c>
    </row>
    <row r="2243">
      <c r="A2243" s="19" t="s">
        <v>96</v>
      </c>
      <c r="B2243" s="19" t="s">
        <v>69</v>
      </c>
      <c r="C2243" s="19" t="s">
        <v>171</v>
      </c>
      <c r="D2243" s="19">
        <v>1.0</v>
      </c>
      <c r="E2243" s="19" t="s">
        <v>164</v>
      </c>
    </row>
    <row r="2244">
      <c r="A2244" s="19" t="s">
        <v>96</v>
      </c>
      <c r="B2244" s="19" t="s">
        <v>143</v>
      </c>
      <c r="C2244" s="19" t="s">
        <v>171</v>
      </c>
      <c r="D2244" s="19">
        <v>1.0</v>
      </c>
      <c r="E2244" s="19" t="s">
        <v>164</v>
      </c>
    </row>
    <row r="2245">
      <c r="A2245" s="19" t="s">
        <v>96</v>
      </c>
      <c r="B2245" s="19" t="s">
        <v>111</v>
      </c>
      <c r="C2245" s="19" t="s">
        <v>171</v>
      </c>
      <c r="D2245" s="19">
        <v>1.0</v>
      </c>
      <c r="E2245" s="19" t="s">
        <v>164</v>
      </c>
    </row>
    <row r="2246">
      <c r="A2246" s="19" t="s">
        <v>96</v>
      </c>
      <c r="B2246" s="19" t="s">
        <v>130</v>
      </c>
      <c r="C2246" s="19" t="s">
        <v>171</v>
      </c>
      <c r="D2246" s="19">
        <v>1.0</v>
      </c>
      <c r="E2246" s="19" t="s">
        <v>164</v>
      </c>
    </row>
    <row r="2247">
      <c r="A2247" s="19" t="s">
        <v>96</v>
      </c>
      <c r="B2247" s="19" t="s">
        <v>47</v>
      </c>
      <c r="C2247" s="19" t="s">
        <v>171</v>
      </c>
      <c r="D2247" s="19">
        <v>1.0</v>
      </c>
      <c r="E2247" s="19" t="s">
        <v>164</v>
      </c>
    </row>
    <row r="2248">
      <c r="A2248" s="19" t="s">
        <v>96</v>
      </c>
      <c r="B2248" s="19" t="s">
        <v>17</v>
      </c>
      <c r="C2248" s="19" t="s">
        <v>171</v>
      </c>
      <c r="D2248" s="19">
        <v>1.0</v>
      </c>
      <c r="E2248" s="19" t="s">
        <v>164</v>
      </c>
    </row>
    <row r="2249">
      <c r="A2249" s="19" t="s">
        <v>96</v>
      </c>
      <c r="B2249" s="19" t="s">
        <v>22</v>
      </c>
      <c r="C2249" s="19" t="s">
        <v>171</v>
      </c>
      <c r="D2249" s="19">
        <v>1.0</v>
      </c>
      <c r="E2249" s="19" t="s">
        <v>164</v>
      </c>
    </row>
    <row r="2250">
      <c r="A2250" s="19" t="s">
        <v>96</v>
      </c>
      <c r="B2250" s="19" t="s">
        <v>62</v>
      </c>
      <c r="C2250" s="19" t="s">
        <v>171</v>
      </c>
      <c r="D2250" s="19">
        <v>1.0</v>
      </c>
      <c r="E2250" s="19" t="s">
        <v>164</v>
      </c>
    </row>
    <row r="2251">
      <c r="A2251" s="19" t="s">
        <v>96</v>
      </c>
      <c r="B2251" s="19" t="s">
        <v>66</v>
      </c>
      <c r="C2251" s="19" t="s">
        <v>171</v>
      </c>
      <c r="D2251" s="19">
        <v>1.0</v>
      </c>
      <c r="E2251" s="19" t="s">
        <v>164</v>
      </c>
    </row>
    <row r="2252">
      <c r="A2252" s="19" t="s">
        <v>96</v>
      </c>
      <c r="B2252" s="19" t="s">
        <v>78</v>
      </c>
      <c r="C2252" s="19" t="s">
        <v>171</v>
      </c>
      <c r="D2252" s="19">
        <v>1.0</v>
      </c>
      <c r="E2252" s="19" t="s">
        <v>164</v>
      </c>
    </row>
    <row r="2253">
      <c r="A2253" s="19" t="s">
        <v>96</v>
      </c>
      <c r="B2253" s="19" t="s">
        <v>91</v>
      </c>
      <c r="C2253" s="19" t="s">
        <v>171</v>
      </c>
      <c r="D2253" s="19">
        <v>1.0</v>
      </c>
      <c r="E2253" s="19" t="s">
        <v>164</v>
      </c>
    </row>
    <row r="2254">
      <c r="A2254" s="19" t="s">
        <v>96</v>
      </c>
      <c r="B2254" s="19" t="s">
        <v>110</v>
      </c>
      <c r="C2254" s="19" t="s">
        <v>171</v>
      </c>
      <c r="D2254" s="19">
        <v>1.0</v>
      </c>
      <c r="E2254" s="19" t="s">
        <v>164</v>
      </c>
    </row>
    <row r="2255">
      <c r="A2255" s="19" t="s">
        <v>96</v>
      </c>
      <c r="B2255" s="19" t="s">
        <v>87</v>
      </c>
      <c r="C2255" s="19" t="s">
        <v>171</v>
      </c>
      <c r="D2255" s="19">
        <v>1.0</v>
      </c>
      <c r="E2255" s="19" t="s">
        <v>164</v>
      </c>
    </row>
    <row r="2256">
      <c r="A2256" s="19" t="s">
        <v>96</v>
      </c>
      <c r="B2256" s="19" t="s">
        <v>41</v>
      </c>
      <c r="C2256" s="19" t="s">
        <v>171</v>
      </c>
      <c r="D2256" s="19">
        <v>1.0</v>
      </c>
      <c r="E2256" s="19" t="s">
        <v>164</v>
      </c>
    </row>
    <row r="2257">
      <c r="A2257" s="19" t="s">
        <v>96</v>
      </c>
      <c r="B2257" s="19" t="s">
        <v>97</v>
      </c>
      <c r="C2257" s="19" t="s">
        <v>171</v>
      </c>
      <c r="D2257" s="19">
        <v>1.0</v>
      </c>
      <c r="E2257" s="19" t="s">
        <v>164</v>
      </c>
    </row>
    <row r="2258">
      <c r="A2258" s="19" t="s">
        <v>96</v>
      </c>
      <c r="B2258" s="19" t="s">
        <v>77</v>
      </c>
      <c r="C2258" s="19" t="s">
        <v>171</v>
      </c>
      <c r="D2258" s="19">
        <v>1.0</v>
      </c>
      <c r="E2258" s="19" t="s">
        <v>164</v>
      </c>
    </row>
    <row r="2259">
      <c r="A2259" s="19" t="s">
        <v>96</v>
      </c>
      <c r="B2259" s="19" t="s">
        <v>120</v>
      </c>
      <c r="C2259" s="19" t="s">
        <v>171</v>
      </c>
      <c r="D2259" s="19">
        <v>1.0</v>
      </c>
      <c r="E2259" s="19" t="s">
        <v>164</v>
      </c>
    </row>
    <row r="2260">
      <c r="A2260" s="19" t="s">
        <v>96</v>
      </c>
      <c r="B2260" s="19" t="s">
        <v>116</v>
      </c>
      <c r="C2260" s="19" t="s">
        <v>171</v>
      </c>
      <c r="D2260" s="19">
        <v>1.0</v>
      </c>
      <c r="E2260" s="19" t="s">
        <v>164</v>
      </c>
    </row>
    <row r="2261">
      <c r="A2261" s="19" t="s">
        <v>96</v>
      </c>
      <c r="B2261" s="19" t="s">
        <v>31</v>
      </c>
      <c r="C2261" s="19" t="s">
        <v>171</v>
      </c>
      <c r="D2261" s="19">
        <v>1.0</v>
      </c>
      <c r="E2261" s="19" t="s">
        <v>164</v>
      </c>
    </row>
    <row r="2262">
      <c r="A2262" s="19" t="s">
        <v>96</v>
      </c>
      <c r="B2262" s="19" t="s">
        <v>45</v>
      </c>
      <c r="C2262" s="19" t="s">
        <v>171</v>
      </c>
      <c r="D2262" s="19">
        <v>1.0</v>
      </c>
      <c r="E2262" s="19" t="s">
        <v>164</v>
      </c>
    </row>
    <row r="2263">
      <c r="A2263" s="19" t="s">
        <v>96</v>
      </c>
      <c r="B2263" s="19" t="s">
        <v>94</v>
      </c>
      <c r="C2263" s="19" t="s">
        <v>171</v>
      </c>
      <c r="D2263" s="19">
        <v>1.0</v>
      </c>
      <c r="E2263" s="19" t="s">
        <v>164</v>
      </c>
    </row>
    <row r="2264">
      <c r="A2264" s="19" t="s">
        <v>96</v>
      </c>
      <c r="B2264" s="19" t="s">
        <v>27</v>
      </c>
      <c r="C2264" s="19" t="s">
        <v>171</v>
      </c>
      <c r="D2264" s="19">
        <v>1.0</v>
      </c>
      <c r="E2264" s="19" t="s">
        <v>164</v>
      </c>
    </row>
    <row r="2265">
      <c r="A2265" s="19" t="s">
        <v>96</v>
      </c>
      <c r="B2265" s="19" t="s">
        <v>105</v>
      </c>
      <c r="C2265" s="19" t="s">
        <v>171</v>
      </c>
      <c r="D2265" s="19">
        <v>1.0</v>
      </c>
      <c r="E2265" s="19" t="s">
        <v>164</v>
      </c>
    </row>
    <row r="2266">
      <c r="A2266" s="19" t="s">
        <v>96</v>
      </c>
      <c r="B2266" s="19" t="s">
        <v>52</v>
      </c>
      <c r="C2266" s="19" t="s">
        <v>171</v>
      </c>
      <c r="D2266" s="19">
        <v>1.0</v>
      </c>
      <c r="E2266" s="19" t="s">
        <v>164</v>
      </c>
    </row>
    <row r="2267">
      <c r="A2267" s="19" t="s">
        <v>96</v>
      </c>
      <c r="B2267" s="19" t="s">
        <v>58</v>
      </c>
      <c r="C2267" s="19" t="s">
        <v>171</v>
      </c>
      <c r="D2267" s="19">
        <v>1.0</v>
      </c>
      <c r="E2267" s="19" t="s">
        <v>164</v>
      </c>
    </row>
    <row r="2268">
      <c r="A2268" s="19" t="s">
        <v>96</v>
      </c>
      <c r="B2268" s="19" t="s">
        <v>65</v>
      </c>
      <c r="C2268" s="19" t="s">
        <v>171</v>
      </c>
      <c r="D2268" s="19">
        <v>1.0</v>
      </c>
      <c r="E2268" s="19" t="s">
        <v>164</v>
      </c>
    </row>
    <row r="2269">
      <c r="A2269" s="19" t="s">
        <v>96</v>
      </c>
      <c r="B2269" s="19" t="s">
        <v>59</v>
      </c>
      <c r="C2269" s="19" t="s">
        <v>171</v>
      </c>
      <c r="D2269" s="19">
        <v>1.0</v>
      </c>
      <c r="E2269" s="19" t="s">
        <v>164</v>
      </c>
    </row>
    <row r="2270">
      <c r="A2270" s="19" t="s">
        <v>96</v>
      </c>
      <c r="B2270" s="19" t="s">
        <v>71</v>
      </c>
      <c r="C2270" s="19" t="s">
        <v>171</v>
      </c>
      <c r="D2270" s="19">
        <v>1.0</v>
      </c>
      <c r="E2270" s="19" t="s">
        <v>164</v>
      </c>
    </row>
    <row r="2271">
      <c r="A2271" s="19" t="s">
        <v>96</v>
      </c>
      <c r="B2271" s="19" t="s">
        <v>119</v>
      </c>
      <c r="C2271" s="19" t="s">
        <v>171</v>
      </c>
      <c r="D2271" s="19">
        <v>1.0</v>
      </c>
      <c r="E2271" s="19" t="s">
        <v>164</v>
      </c>
    </row>
    <row r="2272">
      <c r="A2272" s="19" t="s">
        <v>96</v>
      </c>
      <c r="B2272" s="19" t="s">
        <v>122</v>
      </c>
      <c r="C2272" s="19" t="s">
        <v>171</v>
      </c>
      <c r="D2272" s="19">
        <v>1.0</v>
      </c>
      <c r="E2272" s="19" t="s">
        <v>164</v>
      </c>
    </row>
    <row r="2273">
      <c r="A2273" s="19" t="s">
        <v>96</v>
      </c>
      <c r="B2273" s="19" t="s">
        <v>36</v>
      </c>
      <c r="C2273" s="19" t="s">
        <v>171</v>
      </c>
      <c r="D2273" s="19">
        <v>1.0</v>
      </c>
      <c r="E2273" s="19" t="s">
        <v>164</v>
      </c>
    </row>
    <row r="2274">
      <c r="A2274" s="19" t="s">
        <v>96</v>
      </c>
      <c r="B2274" s="19" t="s">
        <v>40</v>
      </c>
      <c r="C2274" s="19" t="s">
        <v>171</v>
      </c>
      <c r="D2274" s="19">
        <v>1.0</v>
      </c>
      <c r="E2274" s="19" t="s">
        <v>164</v>
      </c>
    </row>
    <row r="2275">
      <c r="A2275" s="19" t="s">
        <v>96</v>
      </c>
      <c r="B2275" s="19" t="s">
        <v>84</v>
      </c>
      <c r="C2275" s="19" t="s">
        <v>171</v>
      </c>
      <c r="D2275" s="19">
        <v>1.0</v>
      </c>
      <c r="E2275" s="19" t="s">
        <v>164</v>
      </c>
    </row>
    <row r="2276">
      <c r="A2276" s="19" t="s">
        <v>96</v>
      </c>
      <c r="B2276" s="19" t="s">
        <v>98</v>
      </c>
      <c r="C2276" s="19" t="s">
        <v>171</v>
      </c>
      <c r="D2276" s="19">
        <v>1.0</v>
      </c>
      <c r="E2276" s="19" t="s">
        <v>164</v>
      </c>
    </row>
    <row r="2277">
      <c r="A2277" s="19" t="s">
        <v>96</v>
      </c>
      <c r="B2277" s="19" t="s">
        <v>99</v>
      </c>
      <c r="C2277" s="19" t="s">
        <v>171</v>
      </c>
      <c r="D2277" s="19">
        <v>1.0</v>
      </c>
      <c r="E2277" s="19" t="s">
        <v>164</v>
      </c>
    </row>
    <row r="2278">
      <c r="A2278" s="19" t="s">
        <v>96</v>
      </c>
      <c r="B2278" s="19" t="s">
        <v>109</v>
      </c>
      <c r="C2278" s="19" t="s">
        <v>171</v>
      </c>
      <c r="D2278" s="19">
        <v>1.0</v>
      </c>
      <c r="E2278" s="19" t="s">
        <v>164</v>
      </c>
    </row>
    <row r="2279">
      <c r="A2279" s="19" t="s">
        <v>96</v>
      </c>
      <c r="B2279" s="19" t="s">
        <v>124</v>
      </c>
      <c r="C2279" s="19" t="s">
        <v>171</v>
      </c>
      <c r="D2279" s="19">
        <v>1.0</v>
      </c>
      <c r="E2279" s="19" t="s">
        <v>164</v>
      </c>
    </row>
    <row r="2280">
      <c r="A2280" s="19" t="s">
        <v>96</v>
      </c>
      <c r="B2280" s="19" t="s">
        <v>145</v>
      </c>
      <c r="C2280" s="19" t="s">
        <v>171</v>
      </c>
      <c r="D2280" s="19">
        <v>1.0</v>
      </c>
      <c r="E2280" s="19" t="s">
        <v>164</v>
      </c>
    </row>
    <row r="2281">
      <c r="A2281" s="19" t="s">
        <v>96</v>
      </c>
      <c r="B2281" s="19" t="s">
        <v>147</v>
      </c>
      <c r="C2281" s="19" t="s">
        <v>171</v>
      </c>
      <c r="D2281" s="19">
        <v>1.0</v>
      </c>
      <c r="E2281" s="19" t="s">
        <v>164</v>
      </c>
    </row>
    <row r="2282">
      <c r="A2282" s="19" t="s">
        <v>96</v>
      </c>
      <c r="B2282" s="19" t="s">
        <v>102</v>
      </c>
      <c r="C2282" s="19" t="s">
        <v>171</v>
      </c>
      <c r="D2282" s="19">
        <v>1.0</v>
      </c>
      <c r="E2282" s="19" t="s">
        <v>164</v>
      </c>
    </row>
    <row r="2283">
      <c r="A2283" s="19" t="s">
        <v>112</v>
      </c>
      <c r="B2283" s="19" t="s">
        <v>114</v>
      </c>
      <c r="C2283" s="19" t="s">
        <v>171</v>
      </c>
      <c r="D2283" s="19">
        <v>1.0</v>
      </c>
      <c r="E2283" s="19" t="s">
        <v>164</v>
      </c>
    </row>
    <row r="2284">
      <c r="A2284" s="19" t="s">
        <v>112</v>
      </c>
      <c r="B2284" s="19" t="s">
        <v>142</v>
      </c>
      <c r="C2284" s="19" t="s">
        <v>171</v>
      </c>
      <c r="D2284" s="19">
        <v>1.0</v>
      </c>
      <c r="E2284" s="19" t="s">
        <v>164</v>
      </c>
    </row>
    <row r="2285">
      <c r="A2285" s="19" t="s">
        <v>112</v>
      </c>
      <c r="B2285" s="19" t="s">
        <v>64</v>
      </c>
      <c r="C2285" s="19" t="s">
        <v>171</v>
      </c>
      <c r="D2285" s="19">
        <v>1.0</v>
      </c>
      <c r="E2285" s="19" t="s">
        <v>164</v>
      </c>
    </row>
    <row r="2286">
      <c r="A2286" s="19" t="s">
        <v>112</v>
      </c>
      <c r="B2286" s="19" t="s">
        <v>80</v>
      </c>
      <c r="C2286" s="19" t="s">
        <v>171</v>
      </c>
      <c r="D2286" s="19">
        <v>1.0</v>
      </c>
      <c r="E2286" s="19" t="s">
        <v>164</v>
      </c>
    </row>
    <row r="2287">
      <c r="A2287" s="19" t="s">
        <v>112</v>
      </c>
      <c r="B2287" s="19" t="s">
        <v>67</v>
      </c>
      <c r="C2287" s="19" t="s">
        <v>171</v>
      </c>
      <c r="D2287" s="19">
        <v>1.0</v>
      </c>
      <c r="E2287" s="19" t="s">
        <v>164</v>
      </c>
    </row>
    <row r="2288">
      <c r="A2288" s="19" t="s">
        <v>112</v>
      </c>
      <c r="B2288" s="19" t="s">
        <v>92</v>
      </c>
      <c r="C2288" s="19" t="s">
        <v>171</v>
      </c>
      <c r="D2288" s="19">
        <v>1.0</v>
      </c>
      <c r="E2288" s="19" t="s">
        <v>164</v>
      </c>
    </row>
    <row r="2289">
      <c r="A2289" s="19" t="s">
        <v>112</v>
      </c>
      <c r="B2289" s="19" t="s">
        <v>76</v>
      </c>
      <c r="C2289" s="19" t="s">
        <v>171</v>
      </c>
      <c r="D2289" s="19">
        <v>1.0</v>
      </c>
      <c r="E2289" s="19" t="s">
        <v>164</v>
      </c>
    </row>
    <row r="2290">
      <c r="A2290" s="19" t="s">
        <v>112</v>
      </c>
      <c r="B2290" s="19" t="s">
        <v>128</v>
      </c>
      <c r="C2290" s="19" t="s">
        <v>171</v>
      </c>
      <c r="D2290" s="19">
        <v>1.0</v>
      </c>
      <c r="E2290" s="19" t="s">
        <v>164</v>
      </c>
    </row>
    <row r="2291">
      <c r="A2291" s="19" t="s">
        <v>112</v>
      </c>
      <c r="B2291" s="19" t="s">
        <v>21</v>
      </c>
      <c r="C2291" s="19" t="s">
        <v>171</v>
      </c>
      <c r="D2291" s="19">
        <v>1.0</v>
      </c>
      <c r="E2291" s="19" t="s">
        <v>164</v>
      </c>
    </row>
    <row r="2292">
      <c r="A2292" s="19" t="s">
        <v>112</v>
      </c>
      <c r="B2292" s="19" t="s">
        <v>144</v>
      </c>
      <c r="C2292" s="19" t="s">
        <v>171</v>
      </c>
      <c r="D2292" s="19">
        <v>1.0</v>
      </c>
      <c r="E2292" s="19" t="s">
        <v>164</v>
      </c>
    </row>
    <row r="2293">
      <c r="A2293" s="19" t="s">
        <v>112</v>
      </c>
      <c r="B2293" s="19" t="s">
        <v>37</v>
      </c>
      <c r="C2293" s="19" t="s">
        <v>171</v>
      </c>
      <c r="D2293" s="19">
        <v>1.0</v>
      </c>
      <c r="E2293" s="19" t="s">
        <v>164</v>
      </c>
    </row>
    <row r="2294">
      <c r="A2294" s="19" t="s">
        <v>112</v>
      </c>
      <c r="B2294" s="19" t="s">
        <v>82</v>
      </c>
      <c r="C2294" s="19" t="s">
        <v>171</v>
      </c>
      <c r="D2294" s="19">
        <v>1.0</v>
      </c>
      <c r="E2294" s="19" t="s">
        <v>164</v>
      </c>
    </row>
    <row r="2295">
      <c r="A2295" s="19" t="s">
        <v>112</v>
      </c>
      <c r="B2295" s="19" t="s">
        <v>73</v>
      </c>
      <c r="C2295" s="19" t="s">
        <v>171</v>
      </c>
      <c r="D2295" s="19">
        <v>1.0</v>
      </c>
      <c r="E2295" s="19" t="s">
        <v>164</v>
      </c>
    </row>
    <row r="2296">
      <c r="A2296" s="19" t="s">
        <v>112</v>
      </c>
      <c r="B2296" s="19" t="s">
        <v>50</v>
      </c>
      <c r="C2296" s="19" t="s">
        <v>171</v>
      </c>
      <c r="D2296" s="19">
        <v>1.0</v>
      </c>
      <c r="E2296" s="19" t="s">
        <v>164</v>
      </c>
    </row>
    <row r="2297">
      <c r="A2297" s="19" t="s">
        <v>112</v>
      </c>
      <c r="B2297" s="19" t="s">
        <v>72</v>
      </c>
      <c r="C2297" s="19" t="s">
        <v>171</v>
      </c>
      <c r="D2297" s="19">
        <v>1.0</v>
      </c>
      <c r="E2297" s="19" t="s">
        <v>164</v>
      </c>
    </row>
    <row r="2298">
      <c r="A2298" s="19" t="s">
        <v>112</v>
      </c>
      <c r="B2298" s="19" t="s">
        <v>75</v>
      </c>
      <c r="C2298" s="19" t="s">
        <v>171</v>
      </c>
      <c r="D2298" s="19">
        <v>1.0</v>
      </c>
      <c r="E2298" s="19" t="s">
        <v>164</v>
      </c>
    </row>
    <row r="2299">
      <c r="A2299" s="19" t="s">
        <v>112</v>
      </c>
      <c r="B2299" s="19" t="s">
        <v>104</v>
      </c>
      <c r="C2299" s="19" t="s">
        <v>171</v>
      </c>
      <c r="D2299" s="19">
        <v>1.0</v>
      </c>
      <c r="E2299" s="19" t="s">
        <v>164</v>
      </c>
    </row>
    <row r="2300">
      <c r="A2300" s="19" t="s">
        <v>112</v>
      </c>
      <c r="B2300" s="19" t="s">
        <v>55</v>
      </c>
      <c r="C2300" s="19" t="s">
        <v>171</v>
      </c>
      <c r="D2300" s="19">
        <v>1.0</v>
      </c>
      <c r="E2300" s="19" t="s">
        <v>164</v>
      </c>
    </row>
    <row r="2301">
      <c r="A2301" s="19" t="s">
        <v>112</v>
      </c>
      <c r="B2301" s="19" t="s">
        <v>125</v>
      </c>
      <c r="C2301" s="19" t="s">
        <v>171</v>
      </c>
      <c r="D2301" s="19">
        <v>1.0</v>
      </c>
      <c r="E2301" s="19" t="s">
        <v>164</v>
      </c>
    </row>
    <row r="2302">
      <c r="A2302" s="19" t="s">
        <v>112</v>
      </c>
      <c r="B2302" s="19" t="s">
        <v>81</v>
      </c>
      <c r="C2302" s="19" t="s">
        <v>171</v>
      </c>
      <c r="D2302" s="19">
        <v>1.0</v>
      </c>
      <c r="E2302" s="19" t="s">
        <v>164</v>
      </c>
    </row>
    <row r="2303">
      <c r="A2303" s="19" t="s">
        <v>112</v>
      </c>
      <c r="B2303" s="19" t="s">
        <v>106</v>
      </c>
      <c r="C2303" s="19" t="s">
        <v>171</v>
      </c>
      <c r="D2303" s="19">
        <v>1.0</v>
      </c>
      <c r="E2303" s="19" t="s">
        <v>164</v>
      </c>
    </row>
    <row r="2304">
      <c r="A2304" s="19" t="s">
        <v>112</v>
      </c>
      <c r="B2304" s="19" t="s">
        <v>86</v>
      </c>
      <c r="C2304" s="19" t="s">
        <v>171</v>
      </c>
      <c r="D2304" s="19">
        <v>1.0</v>
      </c>
      <c r="E2304" s="19" t="s">
        <v>164</v>
      </c>
    </row>
    <row r="2305">
      <c r="A2305" s="19" t="s">
        <v>112</v>
      </c>
      <c r="B2305" s="19" t="s">
        <v>90</v>
      </c>
      <c r="C2305" s="19" t="s">
        <v>171</v>
      </c>
      <c r="D2305" s="19">
        <v>1.0</v>
      </c>
      <c r="E2305" s="19" t="s">
        <v>164</v>
      </c>
    </row>
    <row r="2306">
      <c r="A2306" s="19" t="s">
        <v>112</v>
      </c>
      <c r="B2306" s="19" t="s">
        <v>135</v>
      </c>
      <c r="C2306" s="19" t="s">
        <v>171</v>
      </c>
      <c r="D2306" s="19">
        <v>1.0</v>
      </c>
      <c r="E2306" s="19" t="s">
        <v>164</v>
      </c>
    </row>
    <row r="2307">
      <c r="A2307" s="19" t="s">
        <v>112</v>
      </c>
      <c r="B2307" s="19" t="s">
        <v>113</v>
      </c>
      <c r="C2307" s="19" t="s">
        <v>171</v>
      </c>
      <c r="D2307" s="19">
        <v>1.0</v>
      </c>
      <c r="E2307" s="19" t="s">
        <v>164</v>
      </c>
    </row>
    <row r="2308">
      <c r="A2308" s="19" t="s">
        <v>112</v>
      </c>
      <c r="B2308" s="19" t="s">
        <v>69</v>
      </c>
      <c r="C2308" s="19" t="s">
        <v>171</v>
      </c>
      <c r="D2308" s="19">
        <v>1.0</v>
      </c>
      <c r="E2308" s="19" t="s">
        <v>164</v>
      </c>
    </row>
    <row r="2309">
      <c r="A2309" s="19" t="s">
        <v>112</v>
      </c>
      <c r="B2309" s="19" t="s">
        <v>143</v>
      </c>
      <c r="C2309" s="19" t="s">
        <v>171</v>
      </c>
      <c r="D2309" s="19">
        <v>1.0</v>
      </c>
      <c r="E2309" s="19" t="s">
        <v>164</v>
      </c>
    </row>
    <row r="2310">
      <c r="A2310" s="19" t="s">
        <v>112</v>
      </c>
      <c r="B2310" s="19" t="s">
        <v>111</v>
      </c>
      <c r="C2310" s="19" t="s">
        <v>171</v>
      </c>
      <c r="D2310" s="19">
        <v>1.0</v>
      </c>
      <c r="E2310" s="19" t="s">
        <v>164</v>
      </c>
    </row>
    <row r="2311">
      <c r="A2311" s="19" t="s">
        <v>112</v>
      </c>
      <c r="B2311" s="19" t="s">
        <v>130</v>
      </c>
      <c r="C2311" s="19" t="s">
        <v>171</v>
      </c>
      <c r="D2311" s="19">
        <v>1.0</v>
      </c>
      <c r="E2311" s="19" t="s">
        <v>164</v>
      </c>
    </row>
    <row r="2312">
      <c r="A2312" s="19" t="s">
        <v>112</v>
      </c>
      <c r="B2312" s="19" t="s">
        <v>47</v>
      </c>
      <c r="C2312" s="19" t="s">
        <v>171</v>
      </c>
      <c r="D2312" s="19">
        <v>1.0</v>
      </c>
      <c r="E2312" s="19" t="s">
        <v>164</v>
      </c>
    </row>
    <row r="2313">
      <c r="A2313" s="19" t="s">
        <v>112</v>
      </c>
      <c r="B2313" s="19" t="s">
        <v>17</v>
      </c>
      <c r="C2313" s="19" t="s">
        <v>171</v>
      </c>
      <c r="D2313" s="19">
        <v>1.0</v>
      </c>
      <c r="E2313" s="19" t="s">
        <v>164</v>
      </c>
    </row>
    <row r="2314">
      <c r="A2314" s="19" t="s">
        <v>112</v>
      </c>
      <c r="B2314" s="19" t="s">
        <v>22</v>
      </c>
      <c r="C2314" s="19" t="s">
        <v>171</v>
      </c>
      <c r="D2314" s="19">
        <v>1.0</v>
      </c>
      <c r="E2314" s="19" t="s">
        <v>164</v>
      </c>
    </row>
    <row r="2315">
      <c r="A2315" s="19" t="s">
        <v>112</v>
      </c>
      <c r="B2315" s="19" t="s">
        <v>62</v>
      </c>
      <c r="C2315" s="19" t="s">
        <v>171</v>
      </c>
      <c r="D2315" s="19">
        <v>1.0</v>
      </c>
      <c r="E2315" s="19" t="s">
        <v>164</v>
      </c>
    </row>
    <row r="2316">
      <c r="A2316" s="19" t="s">
        <v>112</v>
      </c>
      <c r="B2316" s="19" t="s">
        <v>66</v>
      </c>
      <c r="C2316" s="19" t="s">
        <v>171</v>
      </c>
      <c r="D2316" s="19">
        <v>1.0</v>
      </c>
      <c r="E2316" s="19" t="s">
        <v>164</v>
      </c>
    </row>
    <row r="2317">
      <c r="A2317" s="19" t="s">
        <v>112</v>
      </c>
      <c r="B2317" s="19" t="s">
        <v>78</v>
      </c>
      <c r="C2317" s="19" t="s">
        <v>171</v>
      </c>
      <c r="D2317" s="19">
        <v>1.0</v>
      </c>
      <c r="E2317" s="19" t="s">
        <v>164</v>
      </c>
    </row>
    <row r="2318">
      <c r="A2318" s="19" t="s">
        <v>112</v>
      </c>
      <c r="B2318" s="19" t="s">
        <v>91</v>
      </c>
      <c r="C2318" s="19" t="s">
        <v>171</v>
      </c>
      <c r="D2318" s="19">
        <v>1.0</v>
      </c>
      <c r="E2318" s="19" t="s">
        <v>164</v>
      </c>
    </row>
    <row r="2319">
      <c r="A2319" s="19" t="s">
        <v>112</v>
      </c>
      <c r="B2319" s="19" t="s">
        <v>110</v>
      </c>
      <c r="C2319" s="19" t="s">
        <v>171</v>
      </c>
      <c r="D2319" s="19">
        <v>1.0</v>
      </c>
      <c r="E2319" s="19" t="s">
        <v>164</v>
      </c>
    </row>
    <row r="2320">
      <c r="A2320" s="19" t="s">
        <v>112</v>
      </c>
      <c r="B2320" s="19" t="s">
        <v>87</v>
      </c>
      <c r="C2320" s="19" t="s">
        <v>171</v>
      </c>
      <c r="D2320" s="19">
        <v>1.0</v>
      </c>
      <c r="E2320" s="19" t="s">
        <v>164</v>
      </c>
    </row>
    <row r="2321">
      <c r="A2321" s="19" t="s">
        <v>112</v>
      </c>
      <c r="B2321" s="19" t="s">
        <v>41</v>
      </c>
      <c r="C2321" s="19" t="s">
        <v>171</v>
      </c>
      <c r="D2321" s="19">
        <v>1.0</v>
      </c>
      <c r="E2321" s="19" t="s">
        <v>164</v>
      </c>
    </row>
    <row r="2322">
      <c r="A2322" s="19" t="s">
        <v>112</v>
      </c>
      <c r="B2322" s="19" t="s">
        <v>97</v>
      </c>
      <c r="C2322" s="19" t="s">
        <v>171</v>
      </c>
      <c r="D2322" s="19">
        <v>1.0</v>
      </c>
      <c r="E2322" s="19" t="s">
        <v>164</v>
      </c>
    </row>
    <row r="2323">
      <c r="A2323" s="19" t="s">
        <v>112</v>
      </c>
      <c r="B2323" s="19" t="s">
        <v>77</v>
      </c>
      <c r="C2323" s="19" t="s">
        <v>171</v>
      </c>
      <c r="D2323" s="19">
        <v>1.0</v>
      </c>
      <c r="E2323" s="19" t="s">
        <v>164</v>
      </c>
    </row>
    <row r="2324">
      <c r="A2324" s="19" t="s">
        <v>112</v>
      </c>
      <c r="B2324" s="19" t="s">
        <v>120</v>
      </c>
      <c r="C2324" s="19" t="s">
        <v>171</v>
      </c>
      <c r="D2324" s="19">
        <v>1.0</v>
      </c>
      <c r="E2324" s="19" t="s">
        <v>164</v>
      </c>
    </row>
    <row r="2325">
      <c r="A2325" s="19" t="s">
        <v>112</v>
      </c>
      <c r="B2325" s="19" t="s">
        <v>116</v>
      </c>
      <c r="C2325" s="19" t="s">
        <v>171</v>
      </c>
      <c r="D2325" s="19">
        <v>1.0</v>
      </c>
      <c r="E2325" s="19" t="s">
        <v>164</v>
      </c>
    </row>
    <row r="2326">
      <c r="A2326" s="19" t="s">
        <v>112</v>
      </c>
      <c r="B2326" s="19" t="s">
        <v>31</v>
      </c>
      <c r="C2326" s="19" t="s">
        <v>171</v>
      </c>
      <c r="D2326" s="19">
        <v>1.0</v>
      </c>
      <c r="E2326" s="19" t="s">
        <v>164</v>
      </c>
    </row>
    <row r="2327">
      <c r="A2327" s="19" t="s">
        <v>112</v>
      </c>
      <c r="B2327" s="19" t="s">
        <v>45</v>
      </c>
      <c r="C2327" s="19" t="s">
        <v>171</v>
      </c>
      <c r="D2327" s="19">
        <v>1.0</v>
      </c>
      <c r="E2327" s="19" t="s">
        <v>164</v>
      </c>
    </row>
    <row r="2328">
      <c r="A2328" s="19" t="s">
        <v>112</v>
      </c>
      <c r="B2328" s="19" t="s">
        <v>94</v>
      </c>
      <c r="C2328" s="19" t="s">
        <v>171</v>
      </c>
      <c r="D2328" s="19">
        <v>1.0</v>
      </c>
      <c r="E2328" s="19" t="s">
        <v>164</v>
      </c>
    </row>
    <row r="2329">
      <c r="A2329" s="19" t="s">
        <v>112</v>
      </c>
      <c r="B2329" s="19" t="s">
        <v>27</v>
      </c>
      <c r="C2329" s="19" t="s">
        <v>171</v>
      </c>
      <c r="D2329" s="19">
        <v>1.0</v>
      </c>
      <c r="E2329" s="19" t="s">
        <v>164</v>
      </c>
    </row>
    <row r="2330">
      <c r="A2330" s="19" t="s">
        <v>112</v>
      </c>
      <c r="B2330" s="19" t="s">
        <v>105</v>
      </c>
      <c r="C2330" s="19" t="s">
        <v>171</v>
      </c>
      <c r="D2330" s="19">
        <v>1.0</v>
      </c>
      <c r="E2330" s="19" t="s">
        <v>164</v>
      </c>
    </row>
    <row r="2331">
      <c r="A2331" s="19" t="s">
        <v>112</v>
      </c>
      <c r="B2331" s="19" t="s">
        <v>52</v>
      </c>
      <c r="C2331" s="19" t="s">
        <v>171</v>
      </c>
      <c r="D2331" s="19">
        <v>1.0</v>
      </c>
      <c r="E2331" s="19" t="s">
        <v>164</v>
      </c>
    </row>
    <row r="2332">
      <c r="A2332" s="19" t="s">
        <v>112</v>
      </c>
      <c r="B2332" s="19" t="s">
        <v>58</v>
      </c>
      <c r="C2332" s="19" t="s">
        <v>171</v>
      </c>
      <c r="D2332" s="19">
        <v>1.0</v>
      </c>
      <c r="E2332" s="19" t="s">
        <v>164</v>
      </c>
    </row>
    <row r="2333">
      <c r="A2333" s="19" t="s">
        <v>112</v>
      </c>
      <c r="B2333" s="19" t="s">
        <v>65</v>
      </c>
      <c r="C2333" s="19" t="s">
        <v>171</v>
      </c>
      <c r="D2333" s="19">
        <v>1.0</v>
      </c>
      <c r="E2333" s="19" t="s">
        <v>164</v>
      </c>
    </row>
    <row r="2334">
      <c r="A2334" s="19" t="s">
        <v>112</v>
      </c>
      <c r="B2334" s="19" t="s">
        <v>59</v>
      </c>
      <c r="C2334" s="19" t="s">
        <v>171</v>
      </c>
      <c r="D2334" s="19">
        <v>1.0</v>
      </c>
      <c r="E2334" s="19" t="s">
        <v>164</v>
      </c>
    </row>
    <row r="2335">
      <c r="A2335" s="19" t="s">
        <v>112</v>
      </c>
      <c r="B2335" s="19" t="s">
        <v>71</v>
      </c>
      <c r="C2335" s="19" t="s">
        <v>171</v>
      </c>
      <c r="D2335" s="19">
        <v>1.0</v>
      </c>
      <c r="E2335" s="19" t="s">
        <v>164</v>
      </c>
    </row>
    <row r="2336">
      <c r="A2336" s="19" t="s">
        <v>112</v>
      </c>
      <c r="B2336" s="19" t="s">
        <v>119</v>
      </c>
      <c r="C2336" s="19" t="s">
        <v>171</v>
      </c>
      <c r="D2336" s="19">
        <v>1.0</v>
      </c>
      <c r="E2336" s="19" t="s">
        <v>164</v>
      </c>
    </row>
    <row r="2337">
      <c r="A2337" s="19" t="s">
        <v>112</v>
      </c>
      <c r="B2337" s="19" t="s">
        <v>122</v>
      </c>
      <c r="C2337" s="19" t="s">
        <v>171</v>
      </c>
      <c r="D2337" s="19">
        <v>1.0</v>
      </c>
      <c r="E2337" s="19" t="s">
        <v>164</v>
      </c>
    </row>
    <row r="2338">
      <c r="A2338" s="19" t="s">
        <v>112</v>
      </c>
      <c r="B2338" s="19" t="s">
        <v>36</v>
      </c>
      <c r="C2338" s="19" t="s">
        <v>171</v>
      </c>
      <c r="D2338" s="19">
        <v>1.0</v>
      </c>
      <c r="E2338" s="19" t="s">
        <v>164</v>
      </c>
    </row>
    <row r="2339">
      <c r="A2339" s="19" t="s">
        <v>112</v>
      </c>
      <c r="B2339" s="19" t="s">
        <v>40</v>
      </c>
      <c r="C2339" s="19" t="s">
        <v>171</v>
      </c>
      <c r="D2339" s="19">
        <v>1.0</v>
      </c>
      <c r="E2339" s="19" t="s">
        <v>164</v>
      </c>
    </row>
    <row r="2340">
      <c r="A2340" s="19" t="s">
        <v>112</v>
      </c>
      <c r="B2340" s="19" t="s">
        <v>84</v>
      </c>
      <c r="C2340" s="19" t="s">
        <v>171</v>
      </c>
      <c r="D2340" s="19">
        <v>1.0</v>
      </c>
      <c r="E2340" s="19" t="s">
        <v>164</v>
      </c>
    </row>
    <row r="2341">
      <c r="A2341" s="19" t="s">
        <v>112</v>
      </c>
      <c r="B2341" s="19" t="s">
        <v>98</v>
      </c>
      <c r="C2341" s="19" t="s">
        <v>171</v>
      </c>
      <c r="D2341" s="19">
        <v>1.0</v>
      </c>
      <c r="E2341" s="19" t="s">
        <v>164</v>
      </c>
    </row>
    <row r="2342">
      <c r="A2342" s="19" t="s">
        <v>112</v>
      </c>
      <c r="B2342" s="19" t="s">
        <v>99</v>
      </c>
      <c r="C2342" s="19" t="s">
        <v>171</v>
      </c>
      <c r="D2342" s="19">
        <v>1.0</v>
      </c>
      <c r="E2342" s="19" t="s">
        <v>164</v>
      </c>
    </row>
    <row r="2343">
      <c r="A2343" s="19" t="s">
        <v>112</v>
      </c>
      <c r="B2343" s="19" t="s">
        <v>109</v>
      </c>
      <c r="C2343" s="19" t="s">
        <v>171</v>
      </c>
      <c r="D2343" s="19">
        <v>1.0</v>
      </c>
      <c r="E2343" s="19" t="s">
        <v>164</v>
      </c>
    </row>
    <row r="2344">
      <c r="A2344" s="19" t="s">
        <v>112</v>
      </c>
      <c r="B2344" s="19" t="s">
        <v>124</v>
      </c>
      <c r="C2344" s="19" t="s">
        <v>171</v>
      </c>
      <c r="D2344" s="19">
        <v>1.0</v>
      </c>
      <c r="E2344" s="19" t="s">
        <v>164</v>
      </c>
    </row>
    <row r="2345">
      <c r="A2345" s="19" t="s">
        <v>112</v>
      </c>
      <c r="B2345" s="19" t="s">
        <v>145</v>
      </c>
      <c r="C2345" s="19" t="s">
        <v>171</v>
      </c>
      <c r="D2345" s="19">
        <v>1.0</v>
      </c>
      <c r="E2345" s="19" t="s">
        <v>164</v>
      </c>
    </row>
    <row r="2346">
      <c r="A2346" s="19" t="s">
        <v>112</v>
      </c>
      <c r="B2346" s="19" t="s">
        <v>147</v>
      </c>
      <c r="C2346" s="19" t="s">
        <v>171</v>
      </c>
      <c r="D2346" s="19">
        <v>1.0</v>
      </c>
      <c r="E2346" s="19" t="s">
        <v>164</v>
      </c>
    </row>
    <row r="2347">
      <c r="A2347" s="19" t="s">
        <v>112</v>
      </c>
      <c r="B2347" s="19" t="s">
        <v>102</v>
      </c>
      <c r="C2347" s="19" t="s">
        <v>171</v>
      </c>
      <c r="D2347" s="19">
        <v>1.0</v>
      </c>
      <c r="E2347" s="19" t="s">
        <v>164</v>
      </c>
    </row>
    <row r="2348">
      <c r="A2348" s="19" t="s">
        <v>114</v>
      </c>
      <c r="B2348" s="19" t="s">
        <v>142</v>
      </c>
      <c r="C2348" s="19" t="s">
        <v>171</v>
      </c>
      <c r="D2348" s="19">
        <v>1.0</v>
      </c>
      <c r="E2348" s="19" t="s">
        <v>164</v>
      </c>
    </row>
    <row r="2349">
      <c r="A2349" s="19" t="s">
        <v>114</v>
      </c>
      <c r="B2349" s="19" t="s">
        <v>64</v>
      </c>
      <c r="C2349" s="19" t="s">
        <v>171</v>
      </c>
      <c r="D2349" s="19">
        <v>1.0</v>
      </c>
      <c r="E2349" s="19" t="s">
        <v>164</v>
      </c>
    </row>
    <row r="2350">
      <c r="A2350" s="19" t="s">
        <v>114</v>
      </c>
      <c r="B2350" s="19" t="s">
        <v>80</v>
      </c>
      <c r="C2350" s="19" t="s">
        <v>171</v>
      </c>
      <c r="D2350" s="19">
        <v>1.0</v>
      </c>
      <c r="E2350" s="19" t="s">
        <v>164</v>
      </c>
    </row>
    <row r="2351">
      <c r="A2351" s="19" t="s">
        <v>114</v>
      </c>
      <c r="B2351" s="19" t="s">
        <v>67</v>
      </c>
      <c r="C2351" s="19" t="s">
        <v>171</v>
      </c>
      <c r="D2351" s="19">
        <v>1.0</v>
      </c>
      <c r="E2351" s="19" t="s">
        <v>164</v>
      </c>
    </row>
    <row r="2352">
      <c r="A2352" s="19" t="s">
        <v>114</v>
      </c>
      <c r="B2352" s="19" t="s">
        <v>92</v>
      </c>
      <c r="C2352" s="19" t="s">
        <v>171</v>
      </c>
      <c r="D2352" s="19">
        <v>1.0</v>
      </c>
      <c r="E2352" s="19" t="s">
        <v>164</v>
      </c>
    </row>
    <row r="2353">
      <c r="A2353" s="19" t="s">
        <v>114</v>
      </c>
      <c r="B2353" s="19" t="s">
        <v>76</v>
      </c>
      <c r="C2353" s="19" t="s">
        <v>171</v>
      </c>
      <c r="D2353" s="19">
        <v>1.0</v>
      </c>
      <c r="E2353" s="19" t="s">
        <v>164</v>
      </c>
    </row>
    <row r="2354">
      <c r="A2354" s="19" t="s">
        <v>114</v>
      </c>
      <c r="B2354" s="19" t="s">
        <v>128</v>
      </c>
      <c r="C2354" s="19" t="s">
        <v>171</v>
      </c>
      <c r="D2354" s="19">
        <v>1.0</v>
      </c>
      <c r="E2354" s="19" t="s">
        <v>164</v>
      </c>
    </row>
    <row r="2355">
      <c r="A2355" s="19" t="s">
        <v>114</v>
      </c>
      <c r="B2355" s="19" t="s">
        <v>21</v>
      </c>
      <c r="C2355" s="19" t="s">
        <v>171</v>
      </c>
      <c r="D2355" s="19">
        <v>1.0</v>
      </c>
      <c r="E2355" s="19" t="s">
        <v>164</v>
      </c>
    </row>
    <row r="2356">
      <c r="A2356" s="19" t="s">
        <v>114</v>
      </c>
      <c r="B2356" s="19" t="s">
        <v>144</v>
      </c>
      <c r="C2356" s="19" t="s">
        <v>171</v>
      </c>
      <c r="D2356" s="19">
        <v>1.0</v>
      </c>
      <c r="E2356" s="19" t="s">
        <v>164</v>
      </c>
    </row>
    <row r="2357">
      <c r="A2357" s="19" t="s">
        <v>114</v>
      </c>
      <c r="B2357" s="19" t="s">
        <v>37</v>
      </c>
      <c r="C2357" s="19" t="s">
        <v>171</v>
      </c>
      <c r="D2357" s="19">
        <v>1.0</v>
      </c>
      <c r="E2357" s="19" t="s">
        <v>164</v>
      </c>
    </row>
    <row r="2358">
      <c r="A2358" s="19" t="s">
        <v>114</v>
      </c>
      <c r="B2358" s="19" t="s">
        <v>82</v>
      </c>
      <c r="C2358" s="19" t="s">
        <v>171</v>
      </c>
      <c r="D2358" s="19">
        <v>1.0</v>
      </c>
      <c r="E2358" s="19" t="s">
        <v>164</v>
      </c>
    </row>
    <row r="2359">
      <c r="A2359" s="19" t="s">
        <v>114</v>
      </c>
      <c r="B2359" s="19" t="s">
        <v>73</v>
      </c>
      <c r="C2359" s="19" t="s">
        <v>171</v>
      </c>
      <c r="D2359" s="19">
        <v>1.0</v>
      </c>
      <c r="E2359" s="19" t="s">
        <v>164</v>
      </c>
    </row>
    <row r="2360">
      <c r="A2360" s="19" t="s">
        <v>114</v>
      </c>
      <c r="B2360" s="19" t="s">
        <v>50</v>
      </c>
      <c r="C2360" s="19" t="s">
        <v>171</v>
      </c>
      <c r="D2360" s="19">
        <v>1.0</v>
      </c>
      <c r="E2360" s="19" t="s">
        <v>164</v>
      </c>
    </row>
    <row r="2361">
      <c r="A2361" s="19" t="s">
        <v>114</v>
      </c>
      <c r="B2361" s="19" t="s">
        <v>72</v>
      </c>
      <c r="C2361" s="19" t="s">
        <v>171</v>
      </c>
      <c r="D2361" s="19">
        <v>1.0</v>
      </c>
      <c r="E2361" s="19" t="s">
        <v>164</v>
      </c>
    </row>
    <row r="2362">
      <c r="A2362" s="19" t="s">
        <v>114</v>
      </c>
      <c r="B2362" s="19" t="s">
        <v>75</v>
      </c>
      <c r="C2362" s="19" t="s">
        <v>171</v>
      </c>
      <c r="D2362" s="19">
        <v>1.0</v>
      </c>
      <c r="E2362" s="19" t="s">
        <v>164</v>
      </c>
    </row>
    <row r="2363">
      <c r="A2363" s="19" t="s">
        <v>114</v>
      </c>
      <c r="B2363" s="19" t="s">
        <v>104</v>
      </c>
      <c r="C2363" s="19" t="s">
        <v>171</v>
      </c>
      <c r="D2363" s="19">
        <v>1.0</v>
      </c>
      <c r="E2363" s="19" t="s">
        <v>164</v>
      </c>
    </row>
    <row r="2364">
      <c r="A2364" s="19" t="s">
        <v>114</v>
      </c>
      <c r="B2364" s="19" t="s">
        <v>55</v>
      </c>
      <c r="C2364" s="19" t="s">
        <v>171</v>
      </c>
      <c r="D2364" s="19">
        <v>1.0</v>
      </c>
      <c r="E2364" s="19" t="s">
        <v>164</v>
      </c>
    </row>
    <row r="2365">
      <c r="A2365" s="19" t="s">
        <v>114</v>
      </c>
      <c r="B2365" s="19" t="s">
        <v>125</v>
      </c>
      <c r="C2365" s="19" t="s">
        <v>171</v>
      </c>
      <c r="D2365" s="19">
        <v>1.0</v>
      </c>
      <c r="E2365" s="19" t="s">
        <v>164</v>
      </c>
    </row>
    <row r="2366">
      <c r="A2366" s="19" t="s">
        <v>114</v>
      </c>
      <c r="B2366" s="19" t="s">
        <v>81</v>
      </c>
      <c r="C2366" s="19" t="s">
        <v>171</v>
      </c>
      <c r="D2366" s="19">
        <v>1.0</v>
      </c>
      <c r="E2366" s="19" t="s">
        <v>164</v>
      </c>
    </row>
    <row r="2367">
      <c r="A2367" s="19" t="s">
        <v>114</v>
      </c>
      <c r="B2367" s="19" t="s">
        <v>106</v>
      </c>
      <c r="C2367" s="19" t="s">
        <v>171</v>
      </c>
      <c r="D2367" s="19">
        <v>1.0</v>
      </c>
      <c r="E2367" s="19" t="s">
        <v>164</v>
      </c>
    </row>
    <row r="2368">
      <c r="A2368" s="19" t="s">
        <v>114</v>
      </c>
      <c r="B2368" s="19" t="s">
        <v>86</v>
      </c>
      <c r="C2368" s="19" t="s">
        <v>171</v>
      </c>
      <c r="D2368" s="19">
        <v>1.0</v>
      </c>
      <c r="E2368" s="19" t="s">
        <v>164</v>
      </c>
    </row>
    <row r="2369">
      <c r="A2369" s="19" t="s">
        <v>114</v>
      </c>
      <c r="B2369" s="19" t="s">
        <v>90</v>
      </c>
      <c r="C2369" s="19" t="s">
        <v>171</v>
      </c>
      <c r="D2369" s="19">
        <v>1.0</v>
      </c>
      <c r="E2369" s="19" t="s">
        <v>164</v>
      </c>
    </row>
    <row r="2370">
      <c r="A2370" s="19" t="s">
        <v>114</v>
      </c>
      <c r="B2370" s="19" t="s">
        <v>135</v>
      </c>
      <c r="C2370" s="19" t="s">
        <v>171</v>
      </c>
      <c r="D2370" s="19">
        <v>1.0</v>
      </c>
      <c r="E2370" s="19" t="s">
        <v>164</v>
      </c>
    </row>
    <row r="2371">
      <c r="A2371" s="19" t="s">
        <v>114</v>
      </c>
      <c r="B2371" s="19" t="s">
        <v>113</v>
      </c>
      <c r="C2371" s="19" t="s">
        <v>171</v>
      </c>
      <c r="D2371" s="19">
        <v>1.0</v>
      </c>
      <c r="E2371" s="19" t="s">
        <v>164</v>
      </c>
    </row>
    <row r="2372">
      <c r="A2372" s="19" t="s">
        <v>114</v>
      </c>
      <c r="B2372" s="19" t="s">
        <v>69</v>
      </c>
      <c r="C2372" s="19" t="s">
        <v>171</v>
      </c>
      <c r="D2372" s="19">
        <v>1.0</v>
      </c>
      <c r="E2372" s="19" t="s">
        <v>164</v>
      </c>
    </row>
    <row r="2373">
      <c r="A2373" s="19" t="s">
        <v>114</v>
      </c>
      <c r="B2373" s="19" t="s">
        <v>143</v>
      </c>
      <c r="C2373" s="19" t="s">
        <v>171</v>
      </c>
      <c r="D2373" s="19">
        <v>1.0</v>
      </c>
      <c r="E2373" s="19" t="s">
        <v>164</v>
      </c>
    </row>
    <row r="2374">
      <c r="A2374" s="19" t="s">
        <v>114</v>
      </c>
      <c r="B2374" s="19" t="s">
        <v>111</v>
      </c>
      <c r="C2374" s="19" t="s">
        <v>171</v>
      </c>
      <c r="D2374" s="19">
        <v>1.0</v>
      </c>
      <c r="E2374" s="19" t="s">
        <v>164</v>
      </c>
    </row>
    <row r="2375">
      <c r="A2375" s="19" t="s">
        <v>114</v>
      </c>
      <c r="B2375" s="19" t="s">
        <v>130</v>
      </c>
      <c r="C2375" s="19" t="s">
        <v>171</v>
      </c>
      <c r="D2375" s="19">
        <v>1.0</v>
      </c>
      <c r="E2375" s="19" t="s">
        <v>164</v>
      </c>
    </row>
    <row r="2376">
      <c r="A2376" s="19" t="s">
        <v>114</v>
      </c>
      <c r="B2376" s="19" t="s">
        <v>47</v>
      </c>
      <c r="C2376" s="19" t="s">
        <v>171</v>
      </c>
      <c r="D2376" s="19">
        <v>1.0</v>
      </c>
      <c r="E2376" s="19" t="s">
        <v>164</v>
      </c>
    </row>
    <row r="2377">
      <c r="A2377" s="19" t="s">
        <v>114</v>
      </c>
      <c r="B2377" s="19" t="s">
        <v>17</v>
      </c>
      <c r="C2377" s="19" t="s">
        <v>171</v>
      </c>
      <c r="D2377" s="19">
        <v>1.0</v>
      </c>
      <c r="E2377" s="19" t="s">
        <v>164</v>
      </c>
    </row>
    <row r="2378">
      <c r="A2378" s="19" t="s">
        <v>114</v>
      </c>
      <c r="B2378" s="19" t="s">
        <v>22</v>
      </c>
      <c r="C2378" s="19" t="s">
        <v>171</v>
      </c>
      <c r="D2378" s="19">
        <v>1.0</v>
      </c>
      <c r="E2378" s="19" t="s">
        <v>164</v>
      </c>
    </row>
    <row r="2379">
      <c r="A2379" s="19" t="s">
        <v>114</v>
      </c>
      <c r="B2379" s="19" t="s">
        <v>62</v>
      </c>
      <c r="C2379" s="19" t="s">
        <v>171</v>
      </c>
      <c r="D2379" s="19">
        <v>1.0</v>
      </c>
      <c r="E2379" s="19" t="s">
        <v>164</v>
      </c>
    </row>
    <row r="2380">
      <c r="A2380" s="19" t="s">
        <v>114</v>
      </c>
      <c r="B2380" s="19" t="s">
        <v>66</v>
      </c>
      <c r="C2380" s="19" t="s">
        <v>171</v>
      </c>
      <c r="D2380" s="19">
        <v>1.0</v>
      </c>
      <c r="E2380" s="19" t="s">
        <v>164</v>
      </c>
    </row>
    <row r="2381">
      <c r="A2381" s="19" t="s">
        <v>114</v>
      </c>
      <c r="B2381" s="19" t="s">
        <v>78</v>
      </c>
      <c r="C2381" s="19" t="s">
        <v>171</v>
      </c>
      <c r="D2381" s="19">
        <v>1.0</v>
      </c>
      <c r="E2381" s="19" t="s">
        <v>164</v>
      </c>
    </row>
    <row r="2382">
      <c r="A2382" s="19" t="s">
        <v>114</v>
      </c>
      <c r="B2382" s="19" t="s">
        <v>91</v>
      </c>
      <c r="C2382" s="19" t="s">
        <v>171</v>
      </c>
      <c r="D2382" s="19">
        <v>1.0</v>
      </c>
      <c r="E2382" s="19" t="s">
        <v>164</v>
      </c>
    </row>
    <row r="2383">
      <c r="A2383" s="19" t="s">
        <v>114</v>
      </c>
      <c r="B2383" s="19" t="s">
        <v>110</v>
      </c>
      <c r="C2383" s="19" t="s">
        <v>171</v>
      </c>
      <c r="D2383" s="19">
        <v>1.0</v>
      </c>
      <c r="E2383" s="19" t="s">
        <v>164</v>
      </c>
    </row>
    <row r="2384">
      <c r="A2384" s="19" t="s">
        <v>114</v>
      </c>
      <c r="B2384" s="19" t="s">
        <v>87</v>
      </c>
      <c r="C2384" s="19" t="s">
        <v>171</v>
      </c>
      <c r="D2384" s="19">
        <v>1.0</v>
      </c>
      <c r="E2384" s="19" t="s">
        <v>164</v>
      </c>
    </row>
    <row r="2385">
      <c r="A2385" s="19" t="s">
        <v>114</v>
      </c>
      <c r="B2385" s="19" t="s">
        <v>41</v>
      </c>
      <c r="C2385" s="19" t="s">
        <v>171</v>
      </c>
      <c r="D2385" s="19">
        <v>1.0</v>
      </c>
      <c r="E2385" s="19" t="s">
        <v>164</v>
      </c>
    </row>
    <row r="2386">
      <c r="A2386" s="19" t="s">
        <v>114</v>
      </c>
      <c r="B2386" s="19" t="s">
        <v>97</v>
      </c>
      <c r="C2386" s="19" t="s">
        <v>171</v>
      </c>
      <c r="D2386" s="19">
        <v>1.0</v>
      </c>
      <c r="E2386" s="19" t="s">
        <v>164</v>
      </c>
    </row>
    <row r="2387">
      <c r="A2387" s="19" t="s">
        <v>114</v>
      </c>
      <c r="B2387" s="19" t="s">
        <v>77</v>
      </c>
      <c r="C2387" s="19" t="s">
        <v>171</v>
      </c>
      <c r="D2387" s="19">
        <v>1.0</v>
      </c>
      <c r="E2387" s="19" t="s">
        <v>164</v>
      </c>
    </row>
    <row r="2388">
      <c r="A2388" s="19" t="s">
        <v>114</v>
      </c>
      <c r="B2388" s="19" t="s">
        <v>120</v>
      </c>
      <c r="C2388" s="19" t="s">
        <v>171</v>
      </c>
      <c r="D2388" s="19">
        <v>1.0</v>
      </c>
      <c r="E2388" s="19" t="s">
        <v>164</v>
      </c>
    </row>
    <row r="2389">
      <c r="A2389" s="19" t="s">
        <v>114</v>
      </c>
      <c r="B2389" s="19" t="s">
        <v>116</v>
      </c>
      <c r="C2389" s="19" t="s">
        <v>171</v>
      </c>
      <c r="D2389" s="19">
        <v>1.0</v>
      </c>
      <c r="E2389" s="19" t="s">
        <v>164</v>
      </c>
    </row>
    <row r="2390">
      <c r="A2390" s="19" t="s">
        <v>114</v>
      </c>
      <c r="B2390" s="19" t="s">
        <v>31</v>
      </c>
      <c r="C2390" s="19" t="s">
        <v>171</v>
      </c>
      <c r="D2390" s="19">
        <v>1.0</v>
      </c>
      <c r="E2390" s="19" t="s">
        <v>164</v>
      </c>
    </row>
    <row r="2391">
      <c r="A2391" s="19" t="s">
        <v>114</v>
      </c>
      <c r="B2391" s="19" t="s">
        <v>45</v>
      </c>
      <c r="C2391" s="19" t="s">
        <v>171</v>
      </c>
      <c r="D2391" s="19">
        <v>1.0</v>
      </c>
      <c r="E2391" s="19" t="s">
        <v>164</v>
      </c>
    </row>
    <row r="2392">
      <c r="A2392" s="19" t="s">
        <v>114</v>
      </c>
      <c r="B2392" s="19" t="s">
        <v>94</v>
      </c>
      <c r="C2392" s="19" t="s">
        <v>171</v>
      </c>
      <c r="D2392" s="19">
        <v>1.0</v>
      </c>
      <c r="E2392" s="19" t="s">
        <v>164</v>
      </c>
    </row>
    <row r="2393">
      <c r="A2393" s="19" t="s">
        <v>114</v>
      </c>
      <c r="B2393" s="19" t="s">
        <v>27</v>
      </c>
      <c r="C2393" s="19" t="s">
        <v>171</v>
      </c>
      <c r="D2393" s="19">
        <v>1.0</v>
      </c>
      <c r="E2393" s="19" t="s">
        <v>164</v>
      </c>
    </row>
    <row r="2394">
      <c r="A2394" s="19" t="s">
        <v>114</v>
      </c>
      <c r="B2394" s="19" t="s">
        <v>105</v>
      </c>
      <c r="C2394" s="19" t="s">
        <v>171</v>
      </c>
      <c r="D2394" s="19">
        <v>1.0</v>
      </c>
      <c r="E2394" s="19" t="s">
        <v>164</v>
      </c>
    </row>
    <row r="2395">
      <c r="A2395" s="19" t="s">
        <v>114</v>
      </c>
      <c r="B2395" s="19" t="s">
        <v>52</v>
      </c>
      <c r="C2395" s="19" t="s">
        <v>171</v>
      </c>
      <c r="D2395" s="19">
        <v>1.0</v>
      </c>
      <c r="E2395" s="19" t="s">
        <v>164</v>
      </c>
    </row>
    <row r="2396">
      <c r="A2396" s="19" t="s">
        <v>114</v>
      </c>
      <c r="B2396" s="19" t="s">
        <v>58</v>
      </c>
      <c r="C2396" s="19" t="s">
        <v>171</v>
      </c>
      <c r="D2396" s="19">
        <v>1.0</v>
      </c>
      <c r="E2396" s="19" t="s">
        <v>164</v>
      </c>
    </row>
    <row r="2397">
      <c r="A2397" s="19" t="s">
        <v>114</v>
      </c>
      <c r="B2397" s="19" t="s">
        <v>65</v>
      </c>
      <c r="C2397" s="19" t="s">
        <v>171</v>
      </c>
      <c r="D2397" s="19">
        <v>1.0</v>
      </c>
      <c r="E2397" s="19" t="s">
        <v>164</v>
      </c>
    </row>
    <row r="2398">
      <c r="A2398" s="19" t="s">
        <v>114</v>
      </c>
      <c r="B2398" s="19" t="s">
        <v>59</v>
      </c>
      <c r="C2398" s="19" t="s">
        <v>171</v>
      </c>
      <c r="D2398" s="19">
        <v>1.0</v>
      </c>
      <c r="E2398" s="19" t="s">
        <v>164</v>
      </c>
    </row>
    <row r="2399">
      <c r="A2399" s="19" t="s">
        <v>114</v>
      </c>
      <c r="B2399" s="19" t="s">
        <v>71</v>
      </c>
      <c r="C2399" s="19" t="s">
        <v>171</v>
      </c>
      <c r="D2399" s="19">
        <v>1.0</v>
      </c>
      <c r="E2399" s="19" t="s">
        <v>164</v>
      </c>
    </row>
    <row r="2400">
      <c r="A2400" s="19" t="s">
        <v>114</v>
      </c>
      <c r="B2400" s="19" t="s">
        <v>119</v>
      </c>
      <c r="C2400" s="19" t="s">
        <v>171</v>
      </c>
      <c r="D2400" s="19">
        <v>1.0</v>
      </c>
      <c r="E2400" s="19" t="s">
        <v>164</v>
      </c>
    </row>
    <row r="2401">
      <c r="A2401" s="19" t="s">
        <v>114</v>
      </c>
      <c r="B2401" s="19" t="s">
        <v>122</v>
      </c>
      <c r="C2401" s="19" t="s">
        <v>171</v>
      </c>
      <c r="D2401" s="19">
        <v>1.0</v>
      </c>
      <c r="E2401" s="19" t="s">
        <v>164</v>
      </c>
    </row>
    <row r="2402">
      <c r="A2402" s="19" t="s">
        <v>114</v>
      </c>
      <c r="B2402" s="19" t="s">
        <v>36</v>
      </c>
      <c r="C2402" s="19" t="s">
        <v>171</v>
      </c>
      <c r="D2402" s="19">
        <v>1.0</v>
      </c>
      <c r="E2402" s="19" t="s">
        <v>164</v>
      </c>
    </row>
    <row r="2403">
      <c r="A2403" s="19" t="s">
        <v>114</v>
      </c>
      <c r="B2403" s="19" t="s">
        <v>40</v>
      </c>
      <c r="C2403" s="19" t="s">
        <v>171</v>
      </c>
      <c r="D2403" s="19">
        <v>1.0</v>
      </c>
      <c r="E2403" s="19" t="s">
        <v>164</v>
      </c>
    </row>
    <row r="2404">
      <c r="A2404" s="19" t="s">
        <v>114</v>
      </c>
      <c r="B2404" s="19" t="s">
        <v>84</v>
      </c>
      <c r="C2404" s="19" t="s">
        <v>171</v>
      </c>
      <c r="D2404" s="19">
        <v>1.0</v>
      </c>
      <c r="E2404" s="19" t="s">
        <v>164</v>
      </c>
    </row>
    <row r="2405">
      <c r="A2405" s="19" t="s">
        <v>114</v>
      </c>
      <c r="B2405" s="19" t="s">
        <v>98</v>
      </c>
      <c r="C2405" s="19" t="s">
        <v>171</v>
      </c>
      <c r="D2405" s="19">
        <v>1.0</v>
      </c>
      <c r="E2405" s="19" t="s">
        <v>164</v>
      </c>
    </row>
    <row r="2406">
      <c r="A2406" s="19" t="s">
        <v>114</v>
      </c>
      <c r="B2406" s="19" t="s">
        <v>99</v>
      </c>
      <c r="C2406" s="19" t="s">
        <v>171</v>
      </c>
      <c r="D2406" s="19">
        <v>1.0</v>
      </c>
      <c r="E2406" s="19" t="s">
        <v>164</v>
      </c>
    </row>
    <row r="2407">
      <c r="A2407" s="19" t="s">
        <v>114</v>
      </c>
      <c r="B2407" s="19" t="s">
        <v>109</v>
      </c>
      <c r="C2407" s="19" t="s">
        <v>171</v>
      </c>
      <c r="D2407" s="19">
        <v>1.0</v>
      </c>
      <c r="E2407" s="19" t="s">
        <v>164</v>
      </c>
    </row>
    <row r="2408">
      <c r="A2408" s="19" t="s">
        <v>114</v>
      </c>
      <c r="B2408" s="19" t="s">
        <v>124</v>
      </c>
      <c r="C2408" s="19" t="s">
        <v>171</v>
      </c>
      <c r="D2408" s="19">
        <v>1.0</v>
      </c>
      <c r="E2408" s="19" t="s">
        <v>164</v>
      </c>
    </row>
    <row r="2409">
      <c r="A2409" s="19" t="s">
        <v>114</v>
      </c>
      <c r="B2409" s="19" t="s">
        <v>145</v>
      </c>
      <c r="C2409" s="19" t="s">
        <v>171</v>
      </c>
      <c r="D2409" s="19">
        <v>1.0</v>
      </c>
      <c r="E2409" s="19" t="s">
        <v>164</v>
      </c>
    </row>
    <row r="2410">
      <c r="A2410" s="19" t="s">
        <v>114</v>
      </c>
      <c r="B2410" s="19" t="s">
        <v>147</v>
      </c>
      <c r="C2410" s="19" t="s">
        <v>171</v>
      </c>
      <c r="D2410" s="19">
        <v>1.0</v>
      </c>
      <c r="E2410" s="19" t="s">
        <v>164</v>
      </c>
    </row>
    <row r="2411">
      <c r="A2411" s="19" t="s">
        <v>114</v>
      </c>
      <c r="B2411" s="19" t="s">
        <v>102</v>
      </c>
      <c r="C2411" s="19" t="s">
        <v>171</v>
      </c>
      <c r="D2411" s="19">
        <v>1.0</v>
      </c>
      <c r="E2411" s="19" t="s">
        <v>164</v>
      </c>
    </row>
    <row r="2412">
      <c r="A2412" s="19" t="s">
        <v>142</v>
      </c>
      <c r="B2412" s="19" t="s">
        <v>64</v>
      </c>
      <c r="C2412" s="19" t="s">
        <v>171</v>
      </c>
      <c r="D2412" s="19">
        <v>1.0</v>
      </c>
      <c r="E2412" s="19" t="s">
        <v>164</v>
      </c>
    </row>
    <row r="2413">
      <c r="A2413" s="19" t="s">
        <v>142</v>
      </c>
      <c r="B2413" s="19" t="s">
        <v>80</v>
      </c>
      <c r="C2413" s="19" t="s">
        <v>171</v>
      </c>
      <c r="D2413" s="19">
        <v>1.0</v>
      </c>
      <c r="E2413" s="19" t="s">
        <v>164</v>
      </c>
    </row>
    <row r="2414">
      <c r="A2414" s="19" t="s">
        <v>142</v>
      </c>
      <c r="B2414" s="19" t="s">
        <v>67</v>
      </c>
      <c r="C2414" s="19" t="s">
        <v>171</v>
      </c>
      <c r="D2414" s="19">
        <v>1.0</v>
      </c>
      <c r="E2414" s="19" t="s">
        <v>164</v>
      </c>
    </row>
    <row r="2415">
      <c r="A2415" s="19" t="s">
        <v>142</v>
      </c>
      <c r="B2415" s="19" t="s">
        <v>92</v>
      </c>
      <c r="C2415" s="19" t="s">
        <v>171</v>
      </c>
      <c r="D2415" s="19">
        <v>1.0</v>
      </c>
      <c r="E2415" s="19" t="s">
        <v>164</v>
      </c>
    </row>
    <row r="2416">
      <c r="A2416" s="19" t="s">
        <v>142</v>
      </c>
      <c r="B2416" s="19" t="s">
        <v>76</v>
      </c>
      <c r="C2416" s="19" t="s">
        <v>171</v>
      </c>
      <c r="D2416" s="19">
        <v>1.0</v>
      </c>
      <c r="E2416" s="19" t="s">
        <v>164</v>
      </c>
    </row>
    <row r="2417">
      <c r="A2417" s="19" t="s">
        <v>142</v>
      </c>
      <c r="B2417" s="19" t="s">
        <v>128</v>
      </c>
      <c r="C2417" s="19" t="s">
        <v>171</v>
      </c>
      <c r="D2417" s="19">
        <v>1.0</v>
      </c>
      <c r="E2417" s="19" t="s">
        <v>164</v>
      </c>
    </row>
    <row r="2418">
      <c r="A2418" s="19" t="s">
        <v>142</v>
      </c>
      <c r="B2418" s="19" t="s">
        <v>21</v>
      </c>
      <c r="C2418" s="19" t="s">
        <v>171</v>
      </c>
      <c r="D2418" s="19">
        <v>1.0</v>
      </c>
      <c r="E2418" s="19" t="s">
        <v>164</v>
      </c>
    </row>
    <row r="2419">
      <c r="A2419" s="19" t="s">
        <v>142</v>
      </c>
      <c r="B2419" s="19" t="s">
        <v>144</v>
      </c>
      <c r="C2419" s="19" t="s">
        <v>171</v>
      </c>
      <c r="D2419" s="19">
        <v>1.0</v>
      </c>
      <c r="E2419" s="19" t="s">
        <v>164</v>
      </c>
    </row>
    <row r="2420">
      <c r="A2420" s="19" t="s">
        <v>142</v>
      </c>
      <c r="B2420" s="19" t="s">
        <v>37</v>
      </c>
      <c r="C2420" s="19" t="s">
        <v>171</v>
      </c>
      <c r="D2420" s="19">
        <v>1.0</v>
      </c>
      <c r="E2420" s="19" t="s">
        <v>164</v>
      </c>
    </row>
    <row r="2421">
      <c r="A2421" s="19" t="s">
        <v>142</v>
      </c>
      <c r="B2421" s="19" t="s">
        <v>82</v>
      </c>
      <c r="C2421" s="19" t="s">
        <v>171</v>
      </c>
      <c r="D2421" s="19">
        <v>1.0</v>
      </c>
      <c r="E2421" s="19" t="s">
        <v>164</v>
      </c>
    </row>
    <row r="2422">
      <c r="A2422" s="19" t="s">
        <v>142</v>
      </c>
      <c r="B2422" s="19" t="s">
        <v>73</v>
      </c>
      <c r="C2422" s="19" t="s">
        <v>171</v>
      </c>
      <c r="D2422" s="19">
        <v>1.0</v>
      </c>
      <c r="E2422" s="19" t="s">
        <v>164</v>
      </c>
    </row>
    <row r="2423">
      <c r="A2423" s="19" t="s">
        <v>142</v>
      </c>
      <c r="B2423" s="19" t="s">
        <v>50</v>
      </c>
      <c r="C2423" s="19" t="s">
        <v>171</v>
      </c>
      <c r="D2423" s="19">
        <v>1.0</v>
      </c>
      <c r="E2423" s="19" t="s">
        <v>164</v>
      </c>
    </row>
    <row r="2424">
      <c r="A2424" s="19" t="s">
        <v>142</v>
      </c>
      <c r="B2424" s="19" t="s">
        <v>72</v>
      </c>
      <c r="C2424" s="19" t="s">
        <v>171</v>
      </c>
      <c r="D2424" s="19">
        <v>1.0</v>
      </c>
      <c r="E2424" s="19" t="s">
        <v>164</v>
      </c>
    </row>
    <row r="2425">
      <c r="A2425" s="19" t="s">
        <v>142</v>
      </c>
      <c r="B2425" s="19" t="s">
        <v>75</v>
      </c>
      <c r="C2425" s="19" t="s">
        <v>171</v>
      </c>
      <c r="D2425" s="19">
        <v>1.0</v>
      </c>
      <c r="E2425" s="19" t="s">
        <v>164</v>
      </c>
    </row>
    <row r="2426">
      <c r="A2426" s="19" t="s">
        <v>142</v>
      </c>
      <c r="B2426" s="19" t="s">
        <v>104</v>
      </c>
      <c r="C2426" s="19" t="s">
        <v>171</v>
      </c>
      <c r="D2426" s="19">
        <v>1.0</v>
      </c>
      <c r="E2426" s="19" t="s">
        <v>164</v>
      </c>
    </row>
    <row r="2427">
      <c r="A2427" s="19" t="s">
        <v>142</v>
      </c>
      <c r="B2427" s="19" t="s">
        <v>55</v>
      </c>
      <c r="C2427" s="19" t="s">
        <v>171</v>
      </c>
      <c r="D2427" s="19">
        <v>1.0</v>
      </c>
      <c r="E2427" s="19" t="s">
        <v>164</v>
      </c>
    </row>
    <row r="2428">
      <c r="A2428" s="19" t="s">
        <v>142</v>
      </c>
      <c r="B2428" s="19" t="s">
        <v>125</v>
      </c>
      <c r="C2428" s="19" t="s">
        <v>171</v>
      </c>
      <c r="D2428" s="19">
        <v>1.0</v>
      </c>
      <c r="E2428" s="19" t="s">
        <v>164</v>
      </c>
    </row>
    <row r="2429">
      <c r="A2429" s="19" t="s">
        <v>142</v>
      </c>
      <c r="B2429" s="19" t="s">
        <v>81</v>
      </c>
      <c r="C2429" s="19" t="s">
        <v>171</v>
      </c>
      <c r="D2429" s="19">
        <v>1.0</v>
      </c>
      <c r="E2429" s="19" t="s">
        <v>164</v>
      </c>
    </row>
    <row r="2430">
      <c r="A2430" s="19" t="s">
        <v>142</v>
      </c>
      <c r="B2430" s="19" t="s">
        <v>106</v>
      </c>
      <c r="C2430" s="19" t="s">
        <v>171</v>
      </c>
      <c r="D2430" s="19">
        <v>1.0</v>
      </c>
      <c r="E2430" s="19" t="s">
        <v>164</v>
      </c>
    </row>
    <row r="2431">
      <c r="A2431" s="19" t="s">
        <v>142</v>
      </c>
      <c r="B2431" s="19" t="s">
        <v>86</v>
      </c>
      <c r="C2431" s="19" t="s">
        <v>171</v>
      </c>
      <c r="D2431" s="19">
        <v>1.0</v>
      </c>
      <c r="E2431" s="19" t="s">
        <v>164</v>
      </c>
    </row>
    <row r="2432">
      <c r="A2432" s="19" t="s">
        <v>142</v>
      </c>
      <c r="B2432" s="19" t="s">
        <v>90</v>
      </c>
      <c r="C2432" s="19" t="s">
        <v>171</v>
      </c>
      <c r="D2432" s="19">
        <v>1.0</v>
      </c>
      <c r="E2432" s="19" t="s">
        <v>164</v>
      </c>
    </row>
    <row r="2433">
      <c r="A2433" s="19" t="s">
        <v>142</v>
      </c>
      <c r="B2433" s="19" t="s">
        <v>135</v>
      </c>
      <c r="C2433" s="19" t="s">
        <v>171</v>
      </c>
      <c r="D2433" s="19">
        <v>1.0</v>
      </c>
      <c r="E2433" s="19" t="s">
        <v>164</v>
      </c>
    </row>
    <row r="2434">
      <c r="A2434" s="19" t="s">
        <v>142</v>
      </c>
      <c r="B2434" s="19" t="s">
        <v>113</v>
      </c>
      <c r="C2434" s="19" t="s">
        <v>171</v>
      </c>
      <c r="D2434" s="19">
        <v>1.0</v>
      </c>
      <c r="E2434" s="19" t="s">
        <v>164</v>
      </c>
    </row>
    <row r="2435">
      <c r="A2435" s="19" t="s">
        <v>142</v>
      </c>
      <c r="B2435" s="19" t="s">
        <v>69</v>
      </c>
      <c r="C2435" s="19" t="s">
        <v>171</v>
      </c>
      <c r="D2435" s="19">
        <v>1.0</v>
      </c>
      <c r="E2435" s="19" t="s">
        <v>164</v>
      </c>
    </row>
    <row r="2436">
      <c r="A2436" s="19" t="s">
        <v>142</v>
      </c>
      <c r="B2436" s="19" t="s">
        <v>143</v>
      </c>
      <c r="C2436" s="19" t="s">
        <v>171</v>
      </c>
      <c r="D2436" s="19">
        <v>1.0</v>
      </c>
      <c r="E2436" s="19" t="s">
        <v>164</v>
      </c>
    </row>
    <row r="2437">
      <c r="A2437" s="19" t="s">
        <v>142</v>
      </c>
      <c r="B2437" s="19" t="s">
        <v>111</v>
      </c>
      <c r="C2437" s="19" t="s">
        <v>171</v>
      </c>
      <c r="D2437" s="19">
        <v>1.0</v>
      </c>
      <c r="E2437" s="19" t="s">
        <v>164</v>
      </c>
    </row>
    <row r="2438">
      <c r="A2438" s="19" t="s">
        <v>142</v>
      </c>
      <c r="B2438" s="19" t="s">
        <v>130</v>
      </c>
      <c r="C2438" s="19" t="s">
        <v>171</v>
      </c>
      <c r="D2438" s="19">
        <v>1.0</v>
      </c>
      <c r="E2438" s="19" t="s">
        <v>164</v>
      </c>
    </row>
    <row r="2439">
      <c r="A2439" s="19" t="s">
        <v>142</v>
      </c>
      <c r="B2439" s="19" t="s">
        <v>47</v>
      </c>
      <c r="C2439" s="19" t="s">
        <v>171</v>
      </c>
      <c r="D2439" s="19">
        <v>1.0</v>
      </c>
      <c r="E2439" s="19" t="s">
        <v>164</v>
      </c>
    </row>
    <row r="2440">
      <c r="A2440" s="19" t="s">
        <v>142</v>
      </c>
      <c r="B2440" s="19" t="s">
        <v>17</v>
      </c>
      <c r="C2440" s="19" t="s">
        <v>171</v>
      </c>
      <c r="D2440" s="19">
        <v>1.0</v>
      </c>
      <c r="E2440" s="19" t="s">
        <v>164</v>
      </c>
    </row>
    <row r="2441">
      <c r="A2441" s="19" t="s">
        <v>142</v>
      </c>
      <c r="B2441" s="19" t="s">
        <v>22</v>
      </c>
      <c r="C2441" s="19" t="s">
        <v>171</v>
      </c>
      <c r="D2441" s="19">
        <v>1.0</v>
      </c>
      <c r="E2441" s="19" t="s">
        <v>164</v>
      </c>
    </row>
    <row r="2442">
      <c r="A2442" s="19" t="s">
        <v>142</v>
      </c>
      <c r="B2442" s="19" t="s">
        <v>62</v>
      </c>
      <c r="C2442" s="19" t="s">
        <v>171</v>
      </c>
      <c r="D2442" s="19">
        <v>1.0</v>
      </c>
      <c r="E2442" s="19" t="s">
        <v>164</v>
      </c>
    </row>
    <row r="2443">
      <c r="A2443" s="19" t="s">
        <v>142</v>
      </c>
      <c r="B2443" s="19" t="s">
        <v>66</v>
      </c>
      <c r="C2443" s="19" t="s">
        <v>171</v>
      </c>
      <c r="D2443" s="19">
        <v>1.0</v>
      </c>
      <c r="E2443" s="19" t="s">
        <v>164</v>
      </c>
    </row>
    <row r="2444">
      <c r="A2444" s="19" t="s">
        <v>142</v>
      </c>
      <c r="B2444" s="19" t="s">
        <v>78</v>
      </c>
      <c r="C2444" s="19" t="s">
        <v>171</v>
      </c>
      <c r="D2444" s="19">
        <v>1.0</v>
      </c>
      <c r="E2444" s="19" t="s">
        <v>164</v>
      </c>
    </row>
    <row r="2445">
      <c r="A2445" s="19" t="s">
        <v>142</v>
      </c>
      <c r="B2445" s="19" t="s">
        <v>91</v>
      </c>
      <c r="C2445" s="19" t="s">
        <v>171</v>
      </c>
      <c r="D2445" s="19">
        <v>1.0</v>
      </c>
      <c r="E2445" s="19" t="s">
        <v>164</v>
      </c>
    </row>
    <row r="2446">
      <c r="A2446" s="19" t="s">
        <v>142</v>
      </c>
      <c r="B2446" s="19" t="s">
        <v>110</v>
      </c>
      <c r="C2446" s="19" t="s">
        <v>171</v>
      </c>
      <c r="D2446" s="19">
        <v>1.0</v>
      </c>
      <c r="E2446" s="19" t="s">
        <v>164</v>
      </c>
    </row>
    <row r="2447">
      <c r="A2447" s="19" t="s">
        <v>142</v>
      </c>
      <c r="B2447" s="19" t="s">
        <v>87</v>
      </c>
      <c r="C2447" s="19" t="s">
        <v>171</v>
      </c>
      <c r="D2447" s="19">
        <v>1.0</v>
      </c>
      <c r="E2447" s="19" t="s">
        <v>164</v>
      </c>
    </row>
    <row r="2448">
      <c r="A2448" s="19" t="s">
        <v>142</v>
      </c>
      <c r="B2448" s="19" t="s">
        <v>41</v>
      </c>
      <c r="C2448" s="19" t="s">
        <v>171</v>
      </c>
      <c r="D2448" s="19">
        <v>1.0</v>
      </c>
      <c r="E2448" s="19" t="s">
        <v>164</v>
      </c>
    </row>
    <row r="2449">
      <c r="A2449" s="19" t="s">
        <v>142</v>
      </c>
      <c r="B2449" s="19" t="s">
        <v>97</v>
      </c>
      <c r="C2449" s="19" t="s">
        <v>171</v>
      </c>
      <c r="D2449" s="19">
        <v>1.0</v>
      </c>
      <c r="E2449" s="19" t="s">
        <v>164</v>
      </c>
    </row>
    <row r="2450">
      <c r="A2450" s="19" t="s">
        <v>142</v>
      </c>
      <c r="B2450" s="19" t="s">
        <v>77</v>
      </c>
      <c r="C2450" s="19" t="s">
        <v>171</v>
      </c>
      <c r="D2450" s="19">
        <v>1.0</v>
      </c>
      <c r="E2450" s="19" t="s">
        <v>164</v>
      </c>
    </row>
    <row r="2451">
      <c r="A2451" s="19" t="s">
        <v>142</v>
      </c>
      <c r="B2451" s="19" t="s">
        <v>120</v>
      </c>
      <c r="C2451" s="19" t="s">
        <v>171</v>
      </c>
      <c r="D2451" s="19">
        <v>1.0</v>
      </c>
      <c r="E2451" s="19" t="s">
        <v>164</v>
      </c>
    </row>
    <row r="2452">
      <c r="A2452" s="19" t="s">
        <v>142</v>
      </c>
      <c r="B2452" s="19" t="s">
        <v>116</v>
      </c>
      <c r="C2452" s="19" t="s">
        <v>171</v>
      </c>
      <c r="D2452" s="19">
        <v>1.0</v>
      </c>
      <c r="E2452" s="19" t="s">
        <v>164</v>
      </c>
    </row>
    <row r="2453">
      <c r="A2453" s="19" t="s">
        <v>142</v>
      </c>
      <c r="B2453" s="19" t="s">
        <v>31</v>
      </c>
      <c r="C2453" s="19" t="s">
        <v>171</v>
      </c>
      <c r="D2453" s="19">
        <v>1.0</v>
      </c>
      <c r="E2453" s="19" t="s">
        <v>164</v>
      </c>
    </row>
    <row r="2454">
      <c r="A2454" s="19" t="s">
        <v>142</v>
      </c>
      <c r="B2454" s="19" t="s">
        <v>45</v>
      </c>
      <c r="C2454" s="19" t="s">
        <v>171</v>
      </c>
      <c r="D2454" s="19">
        <v>1.0</v>
      </c>
      <c r="E2454" s="19" t="s">
        <v>164</v>
      </c>
    </row>
    <row r="2455">
      <c r="A2455" s="19" t="s">
        <v>142</v>
      </c>
      <c r="B2455" s="19" t="s">
        <v>94</v>
      </c>
      <c r="C2455" s="19" t="s">
        <v>171</v>
      </c>
      <c r="D2455" s="19">
        <v>1.0</v>
      </c>
      <c r="E2455" s="19" t="s">
        <v>164</v>
      </c>
    </row>
    <row r="2456">
      <c r="A2456" s="19" t="s">
        <v>142</v>
      </c>
      <c r="B2456" s="19" t="s">
        <v>27</v>
      </c>
      <c r="C2456" s="19" t="s">
        <v>171</v>
      </c>
      <c r="D2456" s="19">
        <v>1.0</v>
      </c>
      <c r="E2456" s="19" t="s">
        <v>164</v>
      </c>
    </row>
    <row r="2457">
      <c r="A2457" s="19" t="s">
        <v>142</v>
      </c>
      <c r="B2457" s="19" t="s">
        <v>105</v>
      </c>
      <c r="C2457" s="19" t="s">
        <v>171</v>
      </c>
      <c r="D2457" s="19">
        <v>1.0</v>
      </c>
      <c r="E2457" s="19" t="s">
        <v>164</v>
      </c>
    </row>
    <row r="2458">
      <c r="A2458" s="19" t="s">
        <v>142</v>
      </c>
      <c r="B2458" s="19" t="s">
        <v>52</v>
      </c>
      <c r="C2458" s="19" t="s">
        <v>171</v>
      </c>
      <c r="D2458" s="19">
        <v>1.0</v>
      </c>
      <c r="E2458" s="19" t="s">
        <v>164</v>
      </c>
    </row>
    <row r="2459">
      <c r="A2459" s="19" t="s">
        <v>142</v>
      </c>
      <c r="B2459" s="19" t="s">
        <v>58</v>
      </c>
      <c r="C2459" s="19" t="s">
        <v>171</v>
      </c>
      <c r="D2459" s="19">
        <v>1.0</v>
      </c>
      <c r="E2459" s="19" t="s">
        <v>164</v>
      </c>
    </row>
    <row r="2460">
      <c r="A2460" s="19" t="s">
        <v>142</v>
      </c>
      <c r="B2460" s="19" t="s">
        <v>65</v>
      </c>
      <c r="C2460" s="19" t="s">
        <v>171</v>
      </c>
      <c r="D2460" s="19">
        <v>1.0</v>
      </c>
      <c r="E2460" s="19" t="s">
        <v>164</v>
      </c>
    </row>
    <row r="2461">
      <c r="A2461" s="19" t="s">
        <v>142</v>
      </c>
      <c r="B2461" s="19" t="s">
        <v>59</v>
      </c>
      <c r="C2461" s="19" t="s">
        <v>171</v>
      </c>
      <c r="D2461" s="19">
        <v>1.0</v>
      </c>
      <c r="E2461" s="19" t="s">
        <v>164</v>
      </c>
    </row>
    <row r="2462">
      <c r="A2462" s="19" t="s">
        <v>142</v>
      </c>
      <c r="B2462" s="19" t="s">
        <v>71</v>
      </c>
      <c r="C2462" s="19" t="s">
        <v>171</v>
      </c>
      <c r="D2462" s="19">
        <v>1.0</v>
      </c>
      <c r="E2462" s="19" t="s">
        <v>164</v>
      </c>
    </row>
    <row r="2463">
      <c r="A2463" s="19" t="s">
        <v>142</v>
      </c>
      <c r="B2463" s="19" t="s">
        <v>119</v>
      </c>
      <c r="C2463" s="19" t="s">
        <v>171</v>
      </c>
      <c r="D2463" s="19">
        <v>1.0</v>
      </c>
      <c r="E2463" s="19" t="s">
        <v>164</v>
      </c>
    </row>
    <row r="2464">
      <c r="A2464" s="19" t="s">
        <v>142</v>
      </c>
      <c r="B2464" s="19" t="s">
        <v>122</v>
      </c>
      <c r="C2464" s="19" t="s">
        <v>171</v>
      </c>
      <c r="D2464" s="19">
        <v>1.0</v>
      </c>
      <c r="E2464" s="19" t="s">
        <v>164</v>
      </c>
    </row>
    <row r="2465">
      <c r="A2465" s="19" t="s">
        <v>142</v>
      </c>
      <c r="B2465" s="19" t="s">
        <v>36</v>
      </c>
      <c r="C2465" s="19" t="s">
        <v>171</v>
      </c>
      <c r="D2465" s="19">
        <v>1.0</v>
      </c>
      <c r="E2465" s="19" t="s">
        <v>164</v>
      </c>
    </row>
    <row r="2466">
      <c r="A2466" s="19" t="s">
        <v>142</v>
      </c>
      <c r="B2466" s="19" t="s">
        <v>40</v>
      </c>
      <c r="C2466" s="19" t="s">
        <v>171</v>
      </c>
      <c r="D2466" s="19">
        <v>1.0</v>
      </c>
      <c r="E2466" s="19" t="s">
        <v>164</v>
      </c>
    </row>
    <row r="2467">
      <c r="A2467" s="19" t="s">
        <v>142</v>
      </c>
      <c r="B2467" s="19" t="s">
        <v>84</v>
      </c>
      <c r="C2467" s="19" t="s">
        <v>171</v>
      </c>
      <c r="D2467" s="19">
        <v>1.0</v>
      </c>
      <c r="E2467" s="19" t="s">
        <v>164</v>
      </c>
    </row>
    <row r="2468">
      <c r="A2468" s="19" t="s">
        <v>142</v>
      </c>
      <c r="B2468" s="19" t="s">
        <v>98</v>
      </c>
      <c r="C2468" s="19" t="s">
        <v>171</v>
      </c>
      <c r="D2468" s="19">
        <v>1.0</v>
      </c>
      <c r="E2468" s="19" t="s">
        <v>164</v>
      </c>
    </row>
    <row r="2469">
      <c r="A2469" s="19" t="s">
        <v>142</v>
      </c>
      <c r="B2469" s="19" t="s">
        <v>99</v>
      </c>
      <c r="C2469" s="19" t="s">
        <v>171</v>
      </c>
      <c r="D2469" s="19">
        <v>1.0</v>
      </c>
      <c r="E2469" s="19" t="s">
        <v>164</v>
      </c>
    </row>
    <row r="2470">
      <c r="A2470" s="19" t="s">
        <v>142</v>
      </c>
      <c r="B2470" s="19" t="s">
        <v>109</v>
      </c>
      <c r="C2470" s="19" t="s">
        <v>171</v>
      </c>
      <c r="D2470" s="19">
        <v>1.0</v>
      </c>
      <c r="E2470" s="19" t="s">
        <v>164</v>
      </c>
    </row>
    <row r="2471">
      <c r="A2471" s="19" t="s">
        <v>142</v>
      </c>
      <c r="B2471" s="19" t="s">
        <v>124</v>
      </c>
      <c r="C2471" s="19" t="s">
        <v>171</v>
      </c>
      <c r="D2471" s="19">
        <v>1.0</v>
      </c>
      <c r="E2471" s="19" t="s">
        <v>164</v>
      </c>
    </row>
    <row r="2472">
      <c r="A2472" s="19" t="s">
        <v>142</v>
      </c>
      <c r="B2472" s="19" t="s">
        <v>145</v>
      </c>
      <c r="C2472" s="19" t="s">
        <v>171</v>
      </c>
      <c r="D2472" s="19">
        <v>1.0</v>
      </c>
      <c r="E2472" s="19" t="s">
        <v>164</v>
      </c>
    </row>
    <row r="2473">
      <c r="A2473" s="19" t="s">
        <v>142</v>
      </c>
      <c r="B2473" s="19" t="s">
        <v>147</v>
      </c>
      <c r="C2473" s="19" t="s">
        <v>171</v>
      </c>
      <c r="D2473" s="19">
        <v>1.0</v>
      </c>
      <c r="E2473" s="19" t="s">
        <v>164</v>
      </c>
    </row>
    <row r="2474">
      <c r="A2474" s="19" t="s">
        <v>142</v>
      </c>
      <c r="B2474" s="19" t="s">
        <v>102</v>
      </c>
      <c r="C2474" s="19" t="s">
        <v>171</v>
      </c>
      <c r="D2474" s="19">
        <v>1.0</v>
      </c>
      <c r="E2474" s="19" t="s">
        <v>164</v>
      </c>
    </row>
    <row r="2475">
      <c r="A2475" s="19" t="s">
        <v>64</v>
      </c>
      <c r="B2475" s="19" t="s">
        <v>80</v>
      </c>
      <c r="C2475" s="19" t="s">
        <v>171</v>
      </c>
      <c r="D2475" s="19">
        <v>1.0</v>
      </c>
      <c r="E2475" s="19" t="s">
        <v>164</v>
      </c>
    </row>
    <row r="2476">
      <c r="A2476" s="19" t="s">
        <v>64</v>
      </c>
      <c r="B2476" s="19" t="s">
        <v>67</v>
      </c>
      <c r="C2476" s="19" t="s">
        <v>171</v>
      </c>
      <c r="D2476" s="19">
        <v>1.0</v>
      </c>
      <c r="E2476" s="19" t="s">
        <v>164</v>
      </c>
    </row>
    <row r="2477">
      <c r="A2477" s="19" t="s">
        <v>64</v>
      </c>
      <c r="B2477" s="19" t="s">
        <v>92</v>
      </c>
      <c r="C2477" s="19" t="s">
        <v>171</v>
      </c>
      <c r="D2477" s="19">
        <v>1.0</v>
      </c>
      <c r="E2477" s="19" t="s">
        <v>164</v>
      </c>
    </row>
    <row r="2478">
      <c r="A2478" s="19" t="s">
        <v>64</v>
      </c>
      <c r="B2478" s="19" t="s">
        <v>76</v>
      </c>
      <c r="C2478" s="19" t="s">
        <v>171</v>
      </c>
      <c r="D2478" s="19">
        <v>1.0</v>
      </c>
      <c r="E2478" s="19" t="s">
        <v>164</v>
      </c>
    </row>
    <row r="2479">
      <c r="A2479" s="19" t="s">
        <v>64</v>
      </c>
      <c r="B2479" s="19" t="s">
        <v>128</v>
      </c>
      <c r="C2479" s="19" t="s">
        <v>171</v>
      </c>
      <c r="D2479" s="19">
        <v>1.0</v>
      </c>
      <c r="E2479" s="19" t="s">
        <v>164</v>
      </c>
    </row>
    <row r="2480">
      <c r="A2480" s="19" t="s">
        <v>64</v>
      </c>
      <c r="B2480" s="19" t="s">
        <v>21</v>
      </c>
      <c r="C2480" s="19" t="s">
        <v>171</v>
      </c>
      <c r="D2480" s="19">
        <v>1.0</v>
      </c>
      <c r="E2480" s="19" t="s">
        <v>164</v>
      </c>
    </row>
    <row r="2481">
      <c r="A2481" s="19" t="s">
        <v>64</v>
      </c>
      <c r="B2481" s="19" t="s">
        <v>144</v>
      </c>
      <c r="C2481" s="19" t="s">
        <v>171</v>
      </c>
      <c r="D2481" s="19">
        <v>1.0</v>
      </c>
      <c r="E2481" s="19" t="s">
        <v>164</v>
      </c>
    </row>
    <row r="2482">
      <c r="A2482" s="19" t="s">
        <v>64</v>
      </c>
      <c r="B2482" s="19" t="s">
        <v>37</v>
      </c>
      <c r="C2482" s="19" t="s">
        <v>171</v>
      </c>
      <c r="D2482" s="19">
        <v>1.0</v>
      </c>
      <c r="E2482" s="19" t="s">
        <v>164</v>
      </c>
    </row>
    <row r="2483">
      <c r="A2483" s="19" t="s">
        <v>64</v>
      </c>
      <c r="B2483" s="19" t="s">
        <v>82</v>
      </c>
      <c r="C2483" s="19" t="s">
        <v>171</v>
      </c>
      <c r="D2483" s="19">
        <v>1.0</v>
      </c>
      <c r="E2483" s="19" t="s">
        <v>164</v>
      </c>
    </row>
    <row r="2484">
      <c r="A2484" s="19" t="s">
        <v>64</v>
      </c>
      <c r="B2484" s="19" t="s">
        <v>73</v>
      </c>
      <c r="C2484" s="19" t="s">
        <v>171</v>
      </c>
      <c r="D2484" s="19">
        <v>1.0</v>
      </c>
      <c r="E2484" s="19" t="s">
        <v>164</v>
      </c>
    </row>
    <row r="2485">
      <c r="A2485" s="19" t="s">
        <v>64</v>
      </c>
      <c r="B2485" s="19" t="s">
        <v>50</v>
      </c>
      <c r="C2485" s="19" t="s">
        <v>171</v>
      </c>
      <c r="D2485" s="19">
        <v>1.0</v>
      </c>
      <c r="E2485" s="19" t="s">
        <v>164</v>
      </c>
    </row>
    <row r="2486">
      <c r="A2486" s="19" t="s">
        <v>64</v>
      </c>
      <c r="B2486" s="19" t="s">
        <v>72</v>
      </c>
      <c r="C2486" s="19" t="s">
        <v>171</v>
      </c>
      <c r="D2486" s="19">
        <v>1.0</v>
      </c>
      <c r="E2486" s="19" t="s">
        <v>164</v>
      </c>
    </row>
    <row r="2487">
      <c r="A2487" s="19" t="s">
        <v>64</v>
      </c>
      <c r="B2487" s="19" t="s">
        <v>75</v>
      </c>
      <c r="C2487" s="19" t="s">
        <v>171</v>
      </c>
      <c r="D2487" s="19">
        <v>1.0</v>
      </c>
      <c r="E2487" s="19" t="s">
        <v>164</v>
      </c>
    </row>
    <row r="2488">
      <c r="A2488" s="19" t="s">
        <v>64</v>
      </c>
      <c r="B2488" s="19" t="s">
        <v>104</v>
      </c>
      <c r="C2488" s="19" t="s">
        <v>171</v>
      </c>
      <c r="D2488" s="19">
        <v>1.0</v>
      </c>
      <c r="E2488" s="19" t="s">
        <v>164</v>
      </c>
    </row>
    <row r="2489">
      <c r="A2489" s="19" t="s">
        <v>64</v>
      </c>
      <c r="B2489" s="19" t="s">
        <v>55</v>
      </c>
      <c r="C2489" s="19" t="s">
        <v>171</v>
      </c>
      <c r="D2489" s="19">
        <v>1.0</v>
      </c>
      <c r="E2489" s="19" t="s">
        <v>164</v>
      </c>
    </row>
    <row r="2490">
      <c r="A2490" s="19" t="s">
        <v>64</v>
      </c>
      <c r="B2490" s="19" t="s">
        <v>125</v>
      </c>
      <c r="C2490" s="19" t="s">
        <v>171</v>
      </c>
      <c r="D2490" s="19">
        <v>1.0</v>
      </c>
      <c r="E2490" s="19" t="s">
        <v>164</v>
      </c>
    </row>
    <row r="2491">
      <c r="A2491" s="19" t="s">
        <v>64</v>
      </c>
      <c r="B2491" s="19" t="s">
        <v>81</v>
      </c>
      <c r="C2491" s="19" t="s">
        <v>171</v>
      </c>
      <c r="D2491" s="19">
        <v>1.0</v>
      </c>
      <c r="E2491" s="19" t="s">
        <v>164</v>
      </c>
    </row>
    <row r="2492">
      <c r="A2492" s="19" t="s">
        <v>64</v>
      </c>
      <c r="B2492" s="19" t="s">
        <v>106</v>
      </c>
      <c r="C2492" s="19" t="s">
        <v>171</v>
      </c>
      <c r="D2492" s="19">
        <v>1.0</v>
      </c>
      <c r="E2492" s="19" t="s">
        <v>164</v>
      </c>
    </row>
    <row r="2493">
      <c r="A2493" s="19" t="s">
        <v>64</v>
      </c>
      <c r="B2493" s="19" t="s">
        <v>86</v>
      </c>
      <c r="C2493" s="19" t="s">
        <v>171</v>
      </c>
      <c r="D2493" s="19">
        <v>1.0</v>
      </c>
      <c r="E2493" s="19" t="s">
        <v>164</v>
      </c>
    </row>
    <row r="2494">
      <c r="A2494" s="19" t="s">
        <v>64</v>
      </c>
      <c r="B2494" s="19" t="s">
        <v>90</v>
      </c>
      <c r="C2494" s="19" t="s">
        <v>171</v>
      </c>
      <c r="D2494" s="19">
        <v>1.0</v>
      </c>
      <c r="E2494" s="19" t="s">
        <v>164</v>
      </c>
    </row>
    <row r="2495">
      <c r="A2495" s="19" t="s">
        <v>64</v>
      </c>
      <c r="B2495" s="19" t="s">
        <v>135</v>
      </c>
      <c r="C2495" s="19" t="s">
        <v>171</v>
      </c>
      <c r="D2495" s="19">
        <v>1.0</v>
      </c>
      <c r="E2495" s="19" t="s">
        <v>164</v>
      </c>
    </row>
    <row r="2496">
      <c r="A2496" s="19" t="s">
        <v>64</v>
      </c>
      <c r="B2496" s="19" t="s">
        <v>113</v>
      </c>
      <c r="C2496" s="19" t="s">
        <v>171</v>
      </c>
      <c r="D2496" s="19">
        <v>1.0</v>
      </c>
      <c r="E2496" s="19" t="s">
        <v>164</v>
      </c>
    </row>
    <row r="2497">
      <c r="A2497" s="19" t="s">
        <v>64</v>
      </c>
      <c r="B2497" s="19" t="s">
        <v>69</v>
      </c>
      <c r="C2497" s="19" t="s">
        <v>171</v>
      </c>
      <c r="D2497" s="19">
        <v>1.0</v>
      </c>
      <c r="E2497" s="19" t="s">
        <v>164</v>
      </c>
    </row>
    <row r="2498">
      <c r="A2498" s="19" t="s">
        <v>64</v>
      </c>
      <c r="B2498" s="19" t="s">
        <v>143</v>
      </c>
      <c r="C2498" s="19" t="s">
        <v>171</v>
      </c>
      <c r="D2498" s="19">
        <v>1.0</v>
      </c>
      <c r="E2498" s="19" t="s">
        <v>164</v>
      </c>
    </row>
    <row r="2499">
      <c r="A2499" s="19" t="s">
        <v>64</v>
      </c>
      <c r="B2499" s="19" t="s">
        <v>111</v>
      </c>
      <c r="C2499" s="19" t="s">
        <v>171</v>
      </c>
      <c r="D2499" s="19">
        <v>1.0</v>
      </c>
      <c r="E2499" s="19" t="s">
        <v>164</v>
      </c>
    </row>
    <row r="2500">
      <c r="A2500" s="19" t="s">
        <v>64</v>
      </c>
      <c r="B2500" s="19" t="s">
        <v>130</v>
      </c>
      <c r="C2500" s="19" t="s">
        <v>171</v>
      </c>
      <c r="D2500" s="19">
        <v>1.0</v>
      </c>
      <c r="E2500" s="19" t="s">
        <v>164</v>
      </c>
    </row>
    <row r="2501">
      <c r="A2501" s="19" t="s">
        <v>64</v>
      </c>
      <c r="B2501" s="19" t="s">
        <v>47</v>
      </c>
      <c r="C2501" s="19" t="s">
        <v>171</v>
      </c>
      <c r="D2501" s="19">
        <v>1.0</v>
      </c>
      <c r="E2501" s="19" t="s">
        <v>164</v>
      </c>
    </row>
    <row r="2502">
      <c r="A2502" s="19" t="s">
        <v>64</v>
      </c>
      <c r="B2502" s="19" t="s">
        <v>17</v>
      </c>
      <c r="C2502" s="19" t="s">
        <v>171</v>
      </c>
      <c r="D2502" s="19">
        <v>1.0</v>
      </c>
      <c r="E2502" s="19" t="s">
        <v>164</v>
      </c>
    </row>
    <row r="2503">
      <c r="A2503" s="19" t="s">
        <v>64</v>
      </c>
      <c r="B2503" s="19" t="s">
        <v>22</v>
      </c>
      <c r="C2503" s="19" t="s">
        <v>171</v>
      </c>
      <c r="D2503" s="19">
        <v>1.0</v>
      </c>
      <c r="E2503" s="19" t="s">
        <v>164</v>
      </c>
    </row>
    <row r="2504">
      <c r="A2504" s="19" t="s">
        <v>64</v>
      </c>
      <c r="B2504" s="19" t="s">
        <v>62</v>
      </c>
      <c r="C2504" s="19" t="s">
        <v>171</v>
      </c>
      <c r="D2504" s="19">
        <v>1.0</v>
      </c>
      <c r="E2504" s="19" t="s">
        <v>164</v>
      </c>
    </row>
    <row r="2505">
      <c r="A2505" s="19" t="s">
        <v>64</v>
      </c>
      <c r="B2505" s="19" t="s">
        <v>66</v>
      </c>
      <c r="C2505" s="19" t="s">
        <v>171</v>
      </c>
      <c r="D2505" s="19">
        <v>1.0</v>
      </c>
      <c r="E2505" s="19" t="s">
        <v>164</v>
      </c>
    </row>
    <row r="2506">
      <c r="A2506" s="19" t="s">
        <v>64</v>
      </c>
      <c r="B2506" s="19" t="s">
        <v>78</v>
      </c>
      <c r="C2506" s="19" t="s">
        <v>171</v>
      </c>
      <c r="D2506" s="19">
        <v>1.0</v>
      </c>
      <c r="E2506" s="19" t="s">
        <v>164</v>
      </c>
    </row>
    <row r="2507">
      <c r="A2507" s="19" t="s">
        <v>64</v>
      </c>
      <c r="B2507" s="19" t="s">
        <v>91</v>
      </c>
      <c r="C2507" s="19" t="s">
        <v>171</v>
      </c>
      <c r="D2507" s="19">
        <v>1.0</v>
      </c>
      <c r="E2507" s="19" t="s">
        <v>164</v>
      </c>
    </row>
    <row r="2508">
      <c r="A2508" s="19" t="s">
        <v>64</v>
      </c>
      <c r="B2508" s="19" t="s">
        <v>110</v>
      </c>
      <c r="C2508" s="19" t="s">
        <v>171</v>
      </c>
      <c r="D2508" s="19">
        <v>1.0</v>
      </c>
      <c r="E2508" s="19" t="s">
        <v>164</v>
      </c>
    </row>
    <row r="2509">
      <c r="A2509" s="19" t="s">
        <v>64</v>
      </c>
      <c r="B2509" s="19" t="s">
        <v>87</v>
      </c>
      <c r="C2509" s="19" t="s">
        <v>171</v>
      </c>
      <c r="D2509" s="19">
        <v>1.0</v>
      </c>
      <c r="E2509" s="19" t="s">
        <v>164</v>
      </c>
    </row>
    <row r="2510">
      <c r="A2510" s="19" t="s">
        <v>64</v>
      </c>
      <c r="B2510" s="19" t="s">
        <v>41</v>
      </c>
      <c r="C2510" s="19" t="s">
        <v>171</v>
      </c>
      <c r="D2510" s="19">
        <v>1.0</v>
      </c>
      <c r="E2510" s="19" t="s">
        <v>164</v>
      </c>
    </row>
    <row r="2511">
      <c r="A2511" s="19" t="s">
        <v>64</v>
      </c>
      <c r="B2511" s="19" t="s">
        <v>97</v>
      </c>
      <c r="C2511" s="19" t="s">
        <v>171</v>
      </c>
      <c r="D2511" s="19">
        <v>1.0</v>
      </c>
      <c r="E2511" s="19" t="s">
        <v>164</v>
      </c>
    </row>
    <row r="2512">
      <c r="A2512" s="19" t="s">
        <v>64</v>
      </c>
      <c r="B2512" s="19" t="s">
        <v>77</v>
      </c>
      <c r="C2512" s="19" t="s">
        <v>171</v>
      </c>
      <c r="D2512" s="19">
        <v>1.0</v>
      </c>
      <c r="E2512" s="19" t="s">
        <v>164</v>
      </c>
    </row>
    <row r="2513">
      <c r="A2513" s="19" t="s">
        <v>64</v>
      </c>
      <c r="B2513" s="19" t="s">
        <v>120</v>
      </c>
      <c r="C2513" s="19" t="s">
        <v>171</v>
      </c>
      <c r="D2513" s="19">
        <v>1.0</v>
      </c>
      <c r="E2513" s="19" t="s">
        <v>164</v>
      </c>
    </row>
    <row r="2514">
      <c r="A2514" s="19" t="s">
        <v>64</v>
      </c>
      <c r="B2514" s="19" t="s">
        <v>116</v>
      </c>
      <c r="C2514" s="19" t="s">
        <v>171</v>
      </c>
      <c r="D2514" s="19">
        <v>1.0</v>
      </c>
      <c r="E2514" s="19" t="s">
        <v>164</v>
      </c>
    </row>
    <row r="2515">
      <c r="A2515" s="19" t="s">
        <v>64</v>
      </c>
      <c r="B2515" s="19" t="s">
        <v>31</v>
      </c>
      <c r="C2515" s="19" t="s">
        <v>171</v>
      </c>
      <c r="D2515" s="19">
        <v>1.0</v>
      </c>
      <c r="E2515" s="19" t="s">
        <v>164</v>
      </c>
    </row>
    <row r="2516">
      <c r="A2516" s="19" t="s">
        <v>64</v>
      </c>
      <c r="B2516" s="19" t="s">
        <v>45</v>
      </c>
      <c r="C2516" s="19" t="s">
        <v>171</v>
      </c>
      <c r="D2516" s="19">
        <v>1.0</v>
      </c>
      <c r="E2516" s="19" t="s">
        <v>164</v>
      </c>
    </row>
    <row r="2517">
      <c r="A2517" s="19" t="s">
        <v>64</v>
      </c>
      <c r="B2517" s="19" t="s">
        <v>94</v>
      </c>
      <c r="C2517" s="19" t="s">
        <v>171</v>
      </c>
      <c r="D2517" s="19">
        <v>1.0</v>
      </c>
      <c r="E2517" s="19" t="s">
        <v>164</v>
      </c>
    </row>
    <row r="2518">
      <c r="A2518" s="19" t="s">
        <v>64</v>
      </c>
      <c r="B2518" s="19" t="s">
        <v>27</v>
      </c>
      <c r="C2518" s="19" t="s">
        <v>171</v>
      </c>
      <c r="D2518" s="19">
        <v>1.0</v>
      </c>
      <c r="E2518" s="19" t="s">
        <v>164</v>
      </c>
    </row>
    <row r="2519">
      <c r="A2519" s="19" t="s">
        <v>64</v>
      </c>
      <c r="B2519" s="19" t="s">
        <v>105</v>
      </c>
      <c r="C2519" s="19" t="s">
        <v>171</v>
      </c>
      <c r="D2519" s="19">
        <v>1.0</v>
      </c>
      <c r="E2519" s="19" t="s">
        <v>164</v>
      </c>
    </row>
    <row r="2520">
      <c r="A2520" s="19" t="s">
        <v>64</v>
      </c>
      <c r="B2520" s="19" t="s">
        <v>52</v>
      </c>
      <c r="C2520" s="19" t="s">
        <v>171</v>
      </c>
      <c r="D2520" s="19">
        <v>1.0</v>
      </c>
      <c r="E2520" s="19" t="s">
        <v>164</v>
      </c>
    </row>
    <row r="2521">
      <c r="A2521" s="19" t="s">
        <v>64</v>
      </c>
      <c r="B2521" s="19" t="s">
        <v>58</v>
      </c>
      <c r="C2521" s="19" t="s">
        <v>171</v>
      </c>
      <c r="D2521" s="19">
        <v>1.0</v>
      </c>
      <c r="E2521" s="19" t="s">
        <v>164</v>
      </c>
    </row>
    <row r="2522">
      <c r="A2522" s="19" t="s">
        <v>64</v>
      </c>
      <c r="B2522" s="19" t="s">
        <v>65</v>
      </c>
      <c r="C2522" s="19" t="s">
        <v>171</v>
      </c>
      <c r="D2522" s="19">
        <v>1.0</v>
      </c>
      <c r="E2522" s="19" t="s">
        <v>164</v>
      </c>
    </row>
    <row r="2523">
      <c r="A2523" s="19" t="s">
        <v>64</v>
      </c>
      <c r="B2523" s="19" t="s">
        <v>59</v>
      </c>
      <c r="C2523" s="19" t="s">
        <v>171</v>
      </c>
      <c r="D2523" s="19">
        <v>1.0</v>
      </c>
      <c r="E2523" s="19" t="s">
        <v>164</v>
      </c>
    </row>
    <row r="2524">
      <c r="A2524" s="19" t="s">
        <v>64</v>
      </c>
      <c r="B2524" s="19" t="s">
        <v>71</v>
      </c>
      <c r="C2524" s="19" t="s">
        <v>171</v>
      </c>
      <c r="D2524" s="19">
        <v>1.0</v>
      </c>
      <c r="E2524" s="19" t="s">
        <v>164</v>
      </c>
    </row>
    <row r="2525">
      <c r="A2525" s="19" t="s">
        <v>64</v>
      </c>
      <c r="B2525" s="19" t="s">
        <v>119</v>
      </c>
      <c r="C2525" s="19" t="s">
        <v>171</v>
      </c>
      <c r="D2525" s="19">
        <v>1.0</v>
      </c>
      <c r="E2525" s="19" t="s">
        <v>164</v>
      </c>
    </row>
    <row r="2526">
      <c r="A2526" s="19" t="s">
        <v>64</v>
      </c>
      <c r="B2526" s="19" t="s">
        <v>122</v>
      </c>
      <c r="C2526" s="19" t="s">
        <v>171</v>
      </c>
      <c r="D2526" s="19">
        <v>1.0</v>
      </c>
      <c r="E2526" s="19" t="s">
        <v>164</v>
      </c>
    </row>
    <row r="2527">
      <c r="A2527" s="19" t="s">
        <v>64</v>
      </c>
      <c r="B2527" s="19" t="s">
        <v>36</v>
      </c>
      <c r="C2527" s="19" t="s">
        <v>171</v>
      </c>
      <c r="D2527" s="19">
        <v>1.0</v>
      </c>
      <c r="E2527" s="19" t="s">
        <v>164</v>
      </c>
    </row>
    <row r="2528">
      <c r="A2528" s="19" t="s">
        <v>64</v>
      </c>
      <c r="B2528" s="19" t="s">
        <v>40</v>
      </c>
      <c r="C2528" s="19" t="s">
        <v>171</v>
      </c>
      <c r="D2528" s="19">
        <v>1.0</v>
      </c>
      <c r="E2528" s="19" t="s">
        <v>164</v>
      </c>
    </row>
    <row r="2529">
      <c r="A2529" s="19" t="s">
        <v>64</v>
      </c>
      <c r="B2529" s="19" t="s">
        <v>84</v>
      </c>
      <c r="C2529" s="19" t="s">
        <v>171</v>
      </c>
      <c r="D2529" s="19">
        <v>1.0</v>
      </c>
      <c r="E2529" s="19" t="s">
        <v>164</v>
      </c>
    </row>
    <row r="2530">
      <c r="A2530" s="19" t="s">
        <v>64</v>
      </c>
      <c r="B2530" s="19" t="s">
        <v>98</v>
      </c>
      <c r="C2530" s="19" t="s">
        <v>171</v>
      </c>
      <c r="D2530" s="19">
        <v>1.0</v>
      </c>
      <c r="E2530" s="19" t="s">
        <v>164</v>
      </c>
    </row>
    <row r="2531">
      <c r="A2531" s="19" t="s">
        <v>64</v>
      </c>
      <c r="B2531" s="19" t="s">
        <v>99</v>
      </c>
      <c r="C2531" s="19" t="s">
        <v>171</v>
      </c>
      <c r="D2531" s="19">
        <v>1.0</v>
      </c>
      <c r="E2531" s="19" t="s">
        <v>164</v>
      </c>
    </row>
    <row r="2532">
      <c r="A2532" s="19" t="s">
        <v>64</v>
      </c>
      <c r="B2532" s="19" t="s">
        <v>109</v>
      </c>
      <c r="C2532" s="19" t="s">
        <v>171</v>
      </c>
      <c r="D2532" s="19">
        <v>1.0</v>
      </c>
      <c r="E2532" s="19" t="s">
        <v>164</v>
      </c>
    </row>
    <row r="2533">
      <c r="A2533" s="19" t="s">
        <v>64</v>
      </c>
      <c r="B2533" s="19" t="s">
        <v>124</v>
      </c>
      <c r="C2533" s="19" t="s">
        <v>171</v>
      </c>
      <c r="D2533" s="19">
        <v>1.0</v>
      </c>
      <c r="E2533" s="19" t="s">
        <v>164</v>
      </c>
    </row>
    <row r="2534">
      <c r="A2534" s="19" t="s">
        <v>64</v>
      </c>
      <c r="B2534" s="19" t="s">
        <v>145</v>
      </c>
      <c r="C2534" s="19" t="s">
        <v>171</v>
      </c>
      <c r="D2534" s="19">
        <v>1.0</v>
      </c>
      <c r="E2534" s="19" t="s">
        <v>164</v>
      </c>
    </row>
    <row r="2535">
      <c r="A2535" s="19" t="s">
        <v>64</v>
      </c>
      <c r="B2535" s="19" t="s">
        <v>147</v>
      </c>
      <c r="C2535" s="19" t="s">
        <v>171</v>
      </c>
      <c r="D2535" s="19">
        <v>1.0</v>
      </c>
      <c r="E2535" s="19" t="s">
        <v>164</v>
      </c>
    </row>
    <row r="2536">
      <c r="A2536" s="19" t="s">
        <v>64</v>
      </c>
      <c r="B2536" s="19" t="s">
        <v>102</v>
      </c>
      <c r="C2536" s="19" t="s">
        <v>171</v>
      </c>
      <c r="D2536" s="19">
        <v>1.0</v>
      </c>
      <c r="E2536" s="19" t="s">
        <v>164</v>
      </c>
    </row>
    <row r="2537">
      <c r="A2537" s="19" t="s">
        <v>80</v>
      </c>
      <c r="B2537" s="19" t="s">
        <v>67</v>
      </c>
      <c r="C2537" s="19" t="s">
        <v>171</v>
      </c>
      <c r="D2537" s="19">
        <v>1.0</v>
      </c>
      <c r="E2537" s="19" t="s">
        <v>164</v>
      </c>
    </row>
    <row r="2538">
      <c r="A2538" s="19" t="s">
        <v>80</v>
      </c>
      <c r="B2538" s="19" t="s">
        <v>92</v>
      </c>
      <c r="C2538" s="19" t="s">
        <v>171</v>
      </c>
      <c r="D2538" s="19">
        <v>1.0</v>
      </c>
      <c r="E2538" s="19" t="s">
        <v>164</v>
      </c>
    </row>
    <row r="2539">
      <c r="A2539" s="19" t="s">
        <v>80</v>
      </c>
      <c r="B2539" s="19" t="s">
        <v>76</v>
      </c>
      <c r="C2539" s="19" t="s">
        <v>171</v>
      </c>
      <c r="D2539" s="19">
        <v>1.0</v>
      </c>
      <c r="E2539" s="19" t="s">
        <v>164</v>
      </c>
    </row>
    <row r="2540">
      <c r="A2540" s="19" t="s">
        <v>80</v>
      </c>
      <c r="B2540" s="19" t="s">
        <v>128</v>
      </c>
      <c r="C2540" s="19" t="s">
        <v>171</v>
      </c>
      <c r="D2540" s="19">
        <v>1.0</v>
      </c>
      <c r="E2540" s="19" t="s">
        <v>164</v>
      </c>
    </row>
    <row r="2541">
      <c r="A2541" s="19" t="s">
        <v>80</v>
      </c>
      <c r="B2541" s="19" t="s">
        <v>21</v>
      </c>
      <c r="C2541" s="19" t="s">
        <v>171</v>
      </c>
      <c r="D2541" s="19">
        <v>1.0</v>
      </c>
      <c r="E2541" s="19" t="s">
        <v>164</v>
      </c>
    </row>
    <row r="2542">
      <c r="A2542" s="19" t="s">
        <v>80</v>
      </c>
      <c r="B2542" s="19" t="s">
        <v>144</v>
      </c>
      <c r="C2542" s="19" t="s">
        <v>171</v>
      </c>
      <c r="D2542" s="19">
        <v>1.0</v>
      </c>
      <c r="E2542" s="19" t="s">
        <v>164</v>
      </c>
    </row>
    <row r="2543">
      <c r="A2543" s="19" t="s">
        <v>80</v>
      </c>
      <c r="B2543" s="19" t="s">
        <v>37</v>
      </c>
      <c r="C2543" s="19" t="s">
        <v>171</v>
      </c>
      <c r="D2543" s="19">
        <v>1.0</v>
      </c>
      <c r="E2543" s="19" t="s">
        <v>164</v>
      </c>
    </row>
    <row r="2544">
      <c r="A2544" s="19" t="s">
        <v>80</v>
      </c>
      <c r="B2544" s="19" t="s">
        <v>82</v>
      </c>
      <c r="C2544" s="19" t="s">
        <v>171</v>
      </c>
      <c r="D2544" s="19">
        <v>1.0</v>
      </c>
      <c r="E2544" s="19" t="s">
        <v>164</v>
      </c>
    </row>
    <row r="2545">
      <c r="A2545" s="19" t="s">
        <v>80</v>
      </c>
      <c r="B2545" s="19" t="s">
        <v>73</v>
      </c>
      <c r="C2545" s="19" t="s">
        <v>171</v>
      </c>
      <c r="D2545" s="19">
        <v>1.0</v>
      </c>
      <c r="E2545" s="19" t="s">
        <v>164</v>
      </c>
    </row>
    <row r="2546">
      <c r="A2546" s="19" t="s">
        <v>80</v>
      </c>
      <c r="B2546" s="19" t="s">
        <v>50</v>
      </c>
      <c r="C2546" s="19" t="s">
        <v>171</v>
      </c>
      <c r="D2546" s="19">
        <v>1.0</v>
      </c>
      <c r="E2546" s="19" t="s">
        <v>164</v>
      </c>
    </row>
    <row r="2547">
      <c r="A2547" s="19" t="s">
        <v>80</v>
      </c>
      <c r="B2547" s="19" t="s">
        <v>72</v>
      </c>
      <c r="C2547" s="19" t="s">
        <v>171</v>
      </c>
      <c r="D2547" s="19">
        <v>1.0</v>
      </c>
      <c r="E2547" s="19" t="s">
        <v>164</v>
      </c>
    </row>
    <row r="2548">
      <c r="A2548" s="19" t="s">
        <v>80</v>
      </c>
      <c r="B2548" s="19" t="s">
        <v>75</v>
      </c>
      <c r="C2548" s="19" t="s">
        <v>171</v>
      </c>
      <c r="D2548" s="19">
        <v>1.0</v>
      </c>
      <c r="E2548" s="19" t="s">
        <v>164</v>
      </c>
    </row>
    <row r="2549">
      <c r="A2549" s="19" t="s">
        <v>80</v>
      </c>
      <c r="B2549" s="19" t="s">
        <v>104</v>
      </c>
      <c r="C2549" s="19" t="s">
        <v>171</v>
      </c>
      <c r="D2549" s="19">
        <v>1.0</v>
      </c>
      <c r="E2549" s="19" t="s">
        <v>164</v>
      </c>
    </row>
    <row r="2550">
      <c r="A2550" s="19" t="s">
        <v>80</v>
      </c>
      <c r="B2550" s="19" t="s">
        <v>55</v>
      </c>
      <c r="C2550" s="19" t="s">
        <v>171</v>
      </c>
      <c r="D2550" s="19">
        <v>1.0</v>
      </c>
      <c r="E2550" s="19" t="s">
        <v>164</v>
      </c>
    </row>
    <row r="2551">
      <c r="A2551" s="19" t="s">
        <v>80</v>
      </c>
      <c r="B2551" s="19" t="s">
        <v>125</v>
      </c>
      <c r="C2551" s="19" t="s">
        <v>171</v>
      </c>
      <c r="D2551" s="19">
        <v>1.0</v>
      </c>
      <c r="E2551" s="19" t="s">
        <v>164</v>
      </c>
    </row>
    <row r="2552">
      <c r="A2552" s="19" t="s">
        <v>80</v>
      </c>
      <c r="B2552" s="19" t="s">
        <v>81</v>
      </c>
      <c r="C2552" s="19" t="s">
        <v>171</v>
      </c>
      <c r="D2552" s="19">
        <v>1.0</v>
      </c>
      <c r="E2552" s="19" t="s">
        <v>164</v>
      </c>
    </row>
    <row r="2553">
      <c r="A2553" s="19" t="s">
        <v>80</v>
      </c>
      <c r="B2553" s="19" t="s">
        <v>106</v>
      </c>
      <c r="C2553" s="19" t="s">
        <v>171</v>
      </c>
      <c r="D2553" s="19">
        <v>1.0</v>
      </c>
      <c r="E2553" s="19" t="s">
        <v>164</v>
      </c>
    </row>
    <row r="2554">
      <c r="A2554" s="19" t="s">
        <v>80</v>
      </c>
      <c r="B2554" s="19" t="s">
        <v>86</v>
      </c>
      <c r="C2554" s="19" t="s">
        <v>171</v>
      </c>
      <c r="D2554" s="19">
        <v>1.0</v>
      </c>
      <c r="E2554" s="19" t="s">
        <v>164</v>
      </c>
    </row>
    <row r="2555">
      <c r="A2555" s="19" t="s">
        <v>80</v>
      </c>
      <c r="B2555" s="19" t="s">
        <v>90</v>
      </c>
      <c r="C2555" s="19" t="s">
        <v>171</v>
      </c>
      <c r="D2555" s="19">
        <v>1.0</v>
      </c>
      <c r="E2555" s="19" t="s">
        <v>164</v>
      </c>
    </row>
    <row r="2556">
      <c r="A2556" s="19" t="s">
        <v>80</v>
      </c>
      <c r="B2556" s="19" t="s">
        <v>135</v>
      </c>
      <c r="C2556" s="19" t="s">
        <v>171</v>
      </c>
      <c r="D2556" s="19">
        <v>1.0</v>
      </c>
      <c r="E2556" s="19" t="s">
        <v>164</v>
      </c>
    </row>
    <row r="2557">
      <c r="A2557" s="19" t="s">
        <v>80</v>
      </c>
      <c r="B2557" s="19" t="s">
        <v>113</v>
      </c>
      <c r="C2557" s="19" t="s">
        <v>171</v>
      </c>
      <c r="D2557" s="19">
        <v>1.0</v>
      </c>
      <c r="E2557" s="19" t="s">
        <v>164</v>
      </c>
    </row>
    <row r="2558">
      <c r="A2558" s="19" t="s">
        <v>80</v>
      </c>
      <c r="B2558" s="19" t="s">
        <v>69</v>
      </c>
      <c r="C2558" s="19" t="s">
        <v>171</v>
      </c>
      <c r="D2558" s="19">
        <v>1.0</v>
      </c>
      <c r="E2558" s="19" t="s">
        <v>164</v>
      </c>
    </row>
    <row r="2559">
      <c r="A2559" s="19" t="s">
        <v>80</v>
      </c>
      <c r="B2559" s="19" t="s">
        <v>143</v>
      </c>
      <c r="C2559" s="19" t="s">
        <v>171</v>
      </c>
      <c r="D2559" s="19">
        <v>1.0</v>
      </c>
      <c r="E2559" s="19" t="s">
        <v>164</v>
      </c>
    </row>
    <row r="2560">
      <c r="A2560" s="19" t="s">
        <v>80</v>
      </c>
      <c r="B2560" s="19" t="s">
        <v>111</v>
      </c>
      <c r="C2560" s="19" t="s">
        <v>171</v>
      </c>
      <c r="D2560" s="19">
        <v>1.0</v>
      </c>
      <c r="E2560" s="19" t="s">
        <v>164</v>
      </c>
    </row>
    <row r="2561">
      <c r="A2561" s="19" t="s">
        <v>80</v>
      </c>
      <c r="B2561" s="19" t="s">
        <v>130</v>
      </c>
      <c r="C2561" s="19" t="s">
        <v>171</v>
      </c>
      <c r="D2561" s="19">
        <v>1.0</v>
      </c>
      <c r="E2561" s="19" t="s">
        <v>164</v>
      </c>
    </row>
    <row r="2562">
      <c r="A2562" s="19" t="s">
        <v>80</v>
      </c>
      <c r="B2562" s="19" t="s">
        <v>47</v>
      </c>
      <c r="C2562" s="19" t="s">
        <v>171</v>
      </c>
      <c r="D2562" s="19">
        <v>1.0</v>
      </c>
      <c r="E2562" s="19" t="s">
        <v>164</v>
      </c>
    </row>
    <row r="2563">
      <c r="A2563" s="19" t="s">
        <v>80</v>
      </c>
      <c r="B2563" s="19" t="s">
        <v>17</v>
      </c>
      <c r="C2563" s="19" t="s">
        <v>171</v>
      </c>
      <c r="D2563" s="19">
        <v>1.0</v>
      </c>
      <c r="E2563" s="19" t="s">
        <v>164</v>
      </c>
    </row>
    <row r="2564">
      <c r="A2564" s="19" t="s">
        <v>80</v>
      </c>
      <c r="B2564" s="19" t="s">
        <v>22</v>
      </c>
      <c r="C2564" s="19" t="s">
        <v>171</v>
      </c>
      <c r="D2564" s="19">
        <v>1.0</v>
      </c>
      <c r="E2564" s="19" t="s">
        <v>164</v>
      </c>
    </row>
    <row r="2565">
      <c r="A2565" s="19" t="s">
        <v>80</v>
      </c>
      <c r="B2565" s="19" t="s">
        <v>62</v>
      </c>
      <c r="C2565" s="19" t="s">
        <v>171</v>
      </c>
      <c r="D2565" s="19">
        <v>1.0</v>
      </c>
      <c r="E2565" s="19" t="s">
        <v>164</v>
      </c>
    </row>
    <row r="2566">
      <c r="A2566" s="19" t="s">
        <v>80</v>
      </c>
      <c r="B2566" s="19" t="s">
        <v>66</v>
      </c>
      <c r="C2566" s="19" t="s">
        <v>171</v>
      </c>
      <c r="D2566" s="19">
        <v>1.0</v>
      </c>
      <c r="E2566" s="19" t="s">
        <v>164</v>
      </c>
    </row>
    <row r="2567">
      <c r="A2567" s="19" t="s">
        <v>80</v>
      </c>
      <c r="B2567" s="19" t="s">
        <v>78</v>
      </c>
      <c r="C2567" s="19" t="s">
        <v>171</v>
      </c>
      <c r="D2567" s="19">
        <v>1.0</v>
      </c>
      <c r="E2567" s="19" t="s">
        <v>164</v>
      </c>
    </row>
    <row r="2568">
      <c r="A2568" s="19" t="s">
        <v>80</v>
      </c>
      <c r="B2568" s="19" t="s">
        <v>91</v>
      </c>
      <c r="C2568" s="19" t="s">
        <v>171</v>
      </c>
      <c r="D2568" s="19">
        <v>1.0</v>
      </c>
      <c r="E2568" s="19" t="s">
        <v>164</v>
      </c>
    </row>
    <row r="2569">
      <c r="A2569" s="19" t="s">
        <v>80</v>
      </c>
      <c r="B2569" s="19" t="s">
        <v>110</v>
      </c>
      <c r="C2569" s="19" t="s">
        <v>171</v>
      </c>
      <c r="D2569" s="19">
        <v>1.0</v>
      </c>
      <c r="E2569" s="19" t="s">
        <v>164</v>
      </c>
    </row>
    <row r="2570">
      <c r="A2570" s="19" t="s">
        <v>80</v>
      </c>
      <c r="B2570" s="19" t="s">
        <v>87</v>
      </c>
      <c r="C2570" s="19" t="s">
        <v>171</v>
      </c>
      <c r="D2570" s="19">
        <v>1.0</v>
      </c>
      <c r="E2570" s="19" t="s">
        <v>164</v>
      </c>
    </row>
    <row r="2571">
      <c r="A2571" s="19" t="s">
        <v>80</v>
      </c>
      <c r="B2571" s="19" t="s">
        <v>41</v>
      </c>
      <c r="C2571" s="19" t="s">
        <v>171</v>
      </c>
      <c r="D2571" s="19">
        <v>1.0</v>
      </c>
      <c r="E2571" s="19" t="s">
        <v>164</v>
      </c>
    </row>
    <row r="2572">
      <c r="A2572" s="19" t="s">
        <v>80</v>
      </c>
      <c r="B2572" s="19" t="s">
        <v>97</v>
      </c>
      <c r="C2572" s="19" t="s">
        <v>171</v>
      </c>
      <c r="D2572" s="19">
        <v>1.0</v>
      </c>
      <c r="E2572" s="19" t="s">
        <v>164</v>
      </c>
    </row>
    <row r="2573">
      <c r="A2573" s="19" t="s">
        <v>80</v>
      </c>
      <c r="B2573" s="19" t="s">
        <v>77</v>
      </c>
      <c r="C2573" s="19" t="s">
        <v>171</v>
      </c>
      <c r="D2573" s="19">
        <v>1.0</v>
      </c>
      <c r="E2573" s="19" t="s">
        <v>164</v>
      </c>
    </row>
    <row r="2574">
      <c r="A2574" s="19" t="s">
        <v>80</v>
      </c>
      <c r="B2574" s="19" t="s">
        <v>120</v>
      </c>
      <c r="C2574" s="19" t="s">
        <v>171</v>
      </c>
      <c r="D2574" s="19">
        <v>1.0</v>
      </c>
      <c r="E2574" s="19" t="s">
        <v>164</v>
      </c>
    </row>
    <row r="2575">
      <c r="A2575" s="19" t="s">
        <v>80</v>
      </c>
      <c r="B2575" s="19" t="s">
        <v>116</v>
      </c>
      <c r="C2575" s="19" t="s">
        <v>171</v>
      </c>
      <c r="D2575" s="19">
        <v>1.0</v>
      </c>
      <c r="E2575" s="19" t="s">
        <v>164</v>
      </c>
    </row>
    <row r="2576">
      <c r="A2576" s="19" t="s">
        <v>80</v>
      </c>
      <c r="B2576" s="19" t="s">
        <v>31</v>
      </c>
      <c r="C2576" s="19" t="s">
        <v>171</v>
      </c>
      <c r="D2576" s="19">
        <v>1.0</v>
      </c>
      <c r="E2576" s="19" t="s">
        <v>164</v>
      </c>
    </row>
    <row r="2577">
      <c r="A2577" s="19" t="s">
        <v>80</v>
      </c>
      <c r="B2577" s="19" t="s">
        <v>45</v>
      </c>
      <c r="C2577" s="19" t="s">
        <v>171</v>
      </c>
      <c r="D2577" s="19">
        <v>1.0</v>
      </c>
      <c r="E2577" s="19" t="s">
        <v>164</v>
      </c>
    </row>
    <row r="2578">
      <c r="A2578" s="19" t="s">
        <v>80</v>
      </c>
      <c r="B2578" s="19" t="s">
        <v>94</v>
      </c>
      <c r="C2578" s="19" t="s">
        <v>171</v>
      </c>
      <c r="D2578" s="19">
        <v>1.0</v>
      </c>
      <c r="E2578" s="19" t="s">
        <v>164</v>
      </c>
    </row>
    <row r="2579">
      <c r="A2579" s="19" t="s">
        <v>80</v>
      </c>
      <c r="B2579" s="19" t="s">
        <v>27</v>
      </c>
      <c r="C2579" s="19" t="s">
        <v>171</v>
      </c>
      <c r="D2579" s="19">
        <v>1.0</v>
      </c>
      <c r="E2579" s="19" t="s">
        <v>164</v>
      </c>
    </row>
    <row r="2580">
      <c r="A2580" s="19" t="s">
        <v>80</v>
      </c>
      <c r="B2580" s="19" t="s">
        <v>105</v>
      </c>
      <c r="C2580" s="19" t="s">
        <v>171</v>
      </c>
      <c r="D2580" s="19">
        <v>1.0</v>
      </c>
      <c r="E2580" s="19" t="s">
        <v>164</v>
      </c>
    </row>
    <row r="2581">
      <c r="A2581" s="19" t="s">
        <v>80</v>
      </c>
      <c r="B2581" s="19" t="s">
        <v>52</v>
      </c>
      <c r="C2581" s="19" t="s">
        <v>171</v>
      </c>
      <c r="D2581" s="19">
        <v>1.0</v>
      </c>
      <c r="E2581" s="19" t="s">
        <v>164</v>
      </c>
    </row>
    <row r="2582">
      <c r="A2582" s="19" t="s">
        <v>80</v>
      </c>
      <c r="B2582" s="19" t="s">
        <v>58</v>
      </c>
      <c r="C2582" s="19" t="s">
        <v>171</v>
      </c>
      <c r="D2582" s="19">
        <v>1.0</v>
      </c>
      <c r="E2582" s="19" t="s">
        <v>164</v>
      </c>
    </row>
    <row r="2583">
      <c r="A2583" s="19" t="s">
        <v>80</v>
      </c>
      <c r="B2583" s="19" t="s">
        <v>65</v>
      </c>
      <c r="C2583" s="19" t="s">
        <v>171</v>
      </c>
      <c r="D2583" s="19">
        <v>1.0</v>
      </c>
      <c r="E2583" s="19" t="s">
        <v>164</v>
      </c>
    </row>
    <row r="2584">
      <c r="A2584" s="19" t="s">
        <v>80</v>
      </c>
      <c r="B2584" s="19" t="s">
        <v>59</v>
      </c>
      <c r="C2584" s="19" t="s">
        <v>171</v>
      </c>
      <c r="D2584" s="19">
        <v>1.0</v>
      </c>
      <c r="E2584" s="19" t="s">
        <v>164</v>
      </c>
    </row>
    <row r="2585">
      <c r="A2585" s="19" t="s">
        <v>80</v>
      </c>
      <c r="B2585" s="19" t="s">
        <v>71</v>
      </c>
      <c r="C2585" s="19" t="s">
        <v>171</v>
      </c>
      <c r="D2585" s="19">
        <v>1.0</v>
      </c>
      <c r="E2585" s="19" t="s">
        <v>164</v>
      </c>
    </row>
    <row r="2586">
      <c r="A2586" s="19" t="s">
        <v>80</v>
      </c>
      <c r="B2586" s="19" t="s">
        <v>119</v>
      </c>
      <c r="C2586" s="19" t="s">
        <v>171</v>
      </c>
      <c r="D2586" s="19">
        <v>1.0</v>
      </c>
      <c r="E2586" s="19" t="s">
        <v>164</v>
      </c>
    </row>
    <row r="2587">
      <c r="A2587" s="19" t="s">
        <v>80</v>
      </c>
      <c r="B2587" s="19" t="s">
        <v>122</v>
      </c>
      <c r="C2587" s="19" t="s">
        <v>171</v>
      </c>
      <c r="D2587" s="19">
        <v>1.0</v>
      </c>
      <c r="E2587" s="19" t="s">
        <v>164</v>
      </c>
    </row>
    <row r="2588">
      <c r="A2588" s="19" t="s">
        <v>80</v>
      </c>
      <c r="B2588" s="19" t="s">
        <v>36</v>
      </c>
      <c r="C2588" s="19" t="s">
        <v>171</v>
      </c>
      <c r="D2588" s="19">
        <v>1.0</v>
      </c>
      <c r="E2588" s="19" t="s">
        <v>164</v>
      </c>
    </row>
    <row r="2589">
      <c r="A2589" s="19" t="s">
        <v>80</v>
      </c>
      <c r="B2589" s="19" t="s">
        <v>40</v>
      </c>
      <c r="C2589" s="19" t="s">
        <v>171</v>
      </c>
      <c r="D2589" s="19">
        <v>1.0</v>
      </c>
      <c r="E2589" s="19" t="s">
        <v>164</v>
      </c>
    </row>
    <row r="2590">
      <c r="A2590" s="19" t="s">
        <v>80</v>
      </c>
      <c r="B2590" s="19" t="s">
        <v>84</v>
      </c>
      <c r="C2590" s="19" t="s">
        <v>171</v>
      </c>
      <c r="D2590" s="19">
        <v>1.0</v>
      </c>
      <c r="E2590" s="19" t="s">
        <v>164</v>
      </c>
    </row>
    <row r="2591">
      <c r="A2591" s="19" t="s">
        <v>80</v>
      </c>
      <c r="B2591" s="19" t="s">
        <v>98</v>
      </c>
      <c r="C2591" s="19" t="s">
        <v>171</v>
      </c>
      <c r="D2591" s="19">
        <v>1.0</v>
      </c>
      <c r="E2591" s="19" t="s">
        <v>164</v>
      </c>
    </row>
    <row r="2592">
      <c r="A2592" s="19" t="s">
        <v>80</v>
      </c>
      <c r="B2592" s="19" t="s">
        <v>99</v>
      </c>
      <c r="C2592" s="19" t="s">
        <v>171</v>
      </c>
      <c r="D2592" s="19">
        <v>1.0</v>
      </c>
      <c r="E2592" s="19" t="s">
        <v>164</v>
      </c>
    </row>
    <row r="2593">
      <c r="A2593" s="19" t="s">
        <v>80</v>
      </c>
      <c r="B2593" s="19" t="s">
        <v>109</v>
      </c>
      <c r="C2593" s="19" t="s">
        <v>171</v>
      </c>
      <c r="D2593" s="19">
        <v>1.0</v>
      </c>
      <c r="E2593" s="19" t="s">
        <v>164</v>
      </c>
    </row>
    <row r="2594">
      <c r="A2594" s="19" t="s">
        <v>80</v>
      </c>
      <c r="B2594" s="19" t="s">
        <v>124</v>
      </c>
      <c r="C2594" s="19" t="s">
        <v>171</v>
      </c>
      <c r="D2594" s="19">
        <v>1.0</v>
      </c>
      <c r="E2594" s="19" t="s">
        <v>164</v>
      </c>
    </row>
    <row r="2595">
      <c r="A2595" s="19" t="s">
        <v>80</v>
      </c>
      <c r="B2595" s="19" t="s">
        <v>145</v>
      </c>
      <c r="C2595" s="19" t="s">
        <v>171</v>
      </c>
      <c r="D2595" s="19">
        <v>1.0</v>
      </c>
      <c r="E2595" s="19" t="s">
        <v>164</v>
      </c>
    </row>
    <row r="2596">
      <c r="A2596" s="19" t="s">
        <v>80</v>
      </c>
      <c r="B2596" s="19" t="s">
        <v>147</v>
      </c>
      <c r="C2596" s="19" t="s">
        <v>171</v>
      </c>
      <c r="D2596" s="19">
        <v>1.0</v>
      </c>
      <c r="E2596" s="19" t="s">
        <v>164</v>
      </c>
    </row>
    <row r="2597">
      <c r="A2597" s="19" t="s">
        <v>80</v>
      </c>
      <c r="B2597" s="19" t="s">
        <v>102</v>
      </c>
      <c r="C2597" s="19" t="s">
        <v>171</v>
      </c>
      <c r="D2597" s="19">
        <v>1.0</v>
      </c>
      <c r="E2597" s="19" t="s">
        <v>164</v>
      </c>
    </row>
    <row r="2598">
      <c r="A2598" s="19" t="s">
        <v>67</v>
      </c>
      <c r="B2598" s="19" t="s">
        <v>92</v>
      </c>
      <c r="C2598" s="19" t="s">
        <v>171</v>
      </c>
      <c r="D2598" s="19">
        <v>1.0</v>
      </c>
      <c r="E2598" s="19" t="s">
        <v>164</v>
      </c>
    </row>
    <row r="2599">
      <c r="A2599" s="19" t="s">
        <v>67</v>
      </c>
      <c r="B2599" s="19" t="s">
        <v>76</v>
      </c>
      <c r="C2599" s="19" t="s">
        <v>171</v>
      </c>
      <c r="D2599" s="19">
        <v>1.0</v>
      </c>
      <c r="E2599" s="19" t="s">
        <v>164</v>
      </c>
    </row>
    <row r="2600">
      <c r="A2600" s="19" t="s">
        <v>67</v>
      </c>
      <c r="B2600" s="19" t="s">
        <v>128</v>
      </c>
      <c r="C2600" s="19" t="s">
        <v>171</v>
      </c>
      <c r="D2600" s="19">
        <v>1.0</v>
      </c>
      <c r="E2600" s="19" t="s">
        <v>164</v>
      </c>
    </row>
    <row r="2601">
      <c r="A2601" s="19" t="s">
        <v>67</v>
      </c>
      <c r="B2601" s="19" t="s">
        <v>21</v>
      </c>
      <c r="C2601" s="19" t="s">
        <v>171</v>
      </c>
      <c r="D2601" s="19">
        <v>1.0</v>
      </c>
      <c r="E2601" s="19" t="s">
        <v>164</v>
      </c>
    </row>
    <row r="2602">
      <c r="A2602" s="19" t="s">
        <v>67</v>
      </c>
      <c r="B2602" s="19" t="s">
        <v>144</v>
      </c>
      <c r="C2602" s="19" t="s">
        <v>171</v>
      </c>
      <c r="D2602" s="19">
        <v>1.0</v>
      </c>
      <c r="E2602" s="19" t="s">
        <v>164</v>
      </c>
    </row>
    <row r="2603">
      <c r="A2603" s="19" t="s">
        <v>67</v>
      </c>
      <c r="B2603" s="19" t="s">
        <v>37</v>
      </c>
      <c r="C2603" s="19" t="s">
        <v>171</v>
      </c>
      <c r="D2603" s="19">
        <v>1.0</v>
      </c>
      <c r="E2603" s="19" t="s">
        <v>164</v>
      </c>
    </row>
    <row r="2604">
      <c r="A2604" s="19" t="s">
        <v>67</v>
      </c>
      <c r="B2604" s="19" t="s">
        <v>82</v>
      </c>
      <c r="C2604" s="19" t="s">
        <v>171</v>
      </c>
      <c r="D2604" s="19">
        <v>1.0</v>
      </c>
      <c r="E2604" s="19" t="s">
        <v>164</v>
      </c>
    </row>
    <row r="2605">
      <c r="A2605" s="19" t="s">
        <v>67</v>
      </c>
      <c r="B2605" s="19" t="s">
        <v>73</v>
      </c>
      <c r="C2605" s="19" t="s">
        <v>171</v>
      </c>
      <c r="D2605" s="19">
        <v>1.0</v>
      </c>
      <c r="E2605" s="19" t="s">
        <v>164</v>
      </c>
    </row>
    <row r="2606">
      <c r="A2606" s="19" t="s">
        <v>67</v>
      </c>
      <c r="B2606" s="19" t="s">
        <v>50</v>
      </c>
      <c r="C2606" s="19" t="s">
        <v>171</v>
      </c>
      <c r="D2606" s="19">
        <v>1.0</v>
      </c>
      <c r="E2606" s="19" t="s">
        <v>164</v>
      </c>
    </row>
    <row r="2607">
      <c r="A2607" s="19" t="s">
        <v>67</v>
      </c>
      <c r="B2607" s="19" t="s">
        <v>72</v>
      </c>
      <c r="C2607" s="19" t="s">
        <v>171</v>
      </c>
      <c r="D2607" s="19">
        <v>1.0</v>
      </c>
      <c r="E2607" s="19" t="s">
        <v>164</v>
      </c>
    </row>
    <row r="2608">
      <c r="A2608" s="19" t="s">
        <v>67</v>
      </c>
      <c r="B2608" s="19" t="s">
        <v>75</v>
      </c>
      <c r="C2608" s="19" t="s">
        <v>171</v>
      </c>
      <c r="D2608" s="19">
        <v>1.0</v>
      </c>
      <c r="E2608" s="19" t="s">
        <v>164</v>
      </c>
    </row>
    <row r="2609">
      <c r="A2609" s="19" t="s">
        <v>67</v>
      </c>
      <c r="B2609" s="19" t="s">
        <v>104</v>
      </c>
      <c r="C2609" s="19" t="s">
        <v>171</v>
      </c>
      <c r="D2609" s="19">
        <v>1.0</v>
      </c>
      <c r="E2609" s="19" t="s">
        <v>164</v>
      </c>
    </row>
    <row r="2610">
      <c r="A2610" s="19" t="s">
        <v>67</v>
      </c>
      <c r="B2610" s="19" t="s">
        <v>55</v>
      </c>
      <c r="C2610" s="19" t="s">
        <v>171</v>
      </c>
      <c r="D2610" s="19">
        <v>1.0</v>
      </c>
      <c r="E2610" s="19" t="s">
        <v>164</v>
      </c>
    </row>
    <row r="2611">
      <c r="A2611" s="19" t="s">
        <v>67</v>
      </c>
      <c r="B2611" s="19" t="s">
        <v>125</v>
      </c>
      <c r="C2611" s="19" t="s">
        <v>171</v>
      </c>
      <c r="D2611" s="19">
        <v>1.0</v>
      </c>
      <c r="E2611" s="19" t="s">
        <v>164</v>
      </c>
    </row>
    <row r="2612">
      <c r="A2612" s="19" t="s">
        <v>67</v>
      </c>
      <c r="B2612" s="19" t="s">
        <v>81</v>
      </c>
      <c r="C2612" s="19" t="s">
        <v>171</v>
      </c>
      <c r="D2612" s="19">
        <v>1.0</v>
      </c>
      <c r="E2612" s="19" t="s">
        <v>164</v>
      </c>
    </row>
    <row r="2613">
      <c r="A2613" s="19" t="s">
        <v>67</v>
      </c>
      <c r="B2613" s="19" t="s">
        <v>106</v>
      </c>
      <c r="C2613" s="19" t="s">
        <v>171</v>
      </c>
      <c r="D2613" s="19">
        <v>1.0</v>
      </c>
      <c r="E2613" s="19" t="s">
        <v>164</v>
      </c>
    </row>
    <row r="2614">
      <c r="A2614" s="19" t="s">
        <v>67</v>
      </c>
      <c r="B2614" s="19" t="s">
        <v>86</v>
      </c>
      <c r="C2614" s="19" t="s">
        <v>171</v>
      </c>
      <c r="D2614" s="19">
        <v>1.0</v>
      </c>
      <c r="E2614" s="19" t="s">
        <v>164</v>
      </c>
    </row>
    <row r="2615">
      <c r="A2615" s="19" t="s">
        <v>67</v>
      </c>
      <c r="B2615" s="19" t="s">
        <v>90</v>
      </c>
      <c r="C2615" s="19" t="s">
        <v>171</v>
      </c>
      <c r="D2615" s="19">
        <v>1.0</v>
      </c>
      <c r="E2615" s="19" t="s">
        <v>164</v>
      </c>
    </row>
    <row r="2616">
      <c r="A2616" s="19" t="s">
        <v>67</v>
      </c>
      <c r="B2616" s="19" t="s">
        <v>135</v>
      </c>
      <c r="C2616" s="19" t="s">
        <v>171</v>
      </c>
      <c r="D2616" s="19">
        <v>1.0</v>
      </c>
      <c r="E2616" s="19" t="s">
        <v>164</v>
      </c>
    </row>
    <row r="2617">
      <c r="A2617" s="19" t="s">
        <v>67</v>
      </c>
      <c r="B2617" s="19" t="s">
        <v>113</v>
      </c>
      <c r="C2617" s="19" t="s">
        <v>171</v>
      </c>
      <c r="D2617" s="19">
        <v>1.0</v>
      </c>
      <c r="E2617" s="19" t="s">
        <v>164</v>
      </c>
    </row>
    <row r="2618">
      <c r="A2618" s="19" t="s">
        <v>67</v>
      </c>
      <c r="B2618" s="19" t="s">
        <v>69</v>
      </c>
      <c r="C2618" s="19" t="s">
        <v>171</v>
      </c>
      <c r="D2618" s="19">
        <v>1.0</v>
      </c>
      <c r="E2618" s="19" t="s">
        <v>164</v>
      </c>
    </row>
    <row r="2619">
      <c r="A2619" s="19" t="s">
        <v>67</v>
      </c>
      <c r="B2619" s="19" t="s">
        <v>143</v>
      </c>
      <c r="C2619" s="19" t="s">
        <v>171</v>
      </c>
      <c r="D2619" s="19">
        <v>1.0</v>
      </c>
      <c r="E2619" s="19" t="s">
        <v>164</v>
      </c>
    </row>
    <row r="2620">
      <c r="A2620" s="19" t="s">
        <v>67</v>
      </c>
      <c r="B2620" s="19" t="s">
        <v>111</v>
      </c>
      <c r="C2620" s="19" t="s">
        <v>171</v>
      </c>
      <c r="D2620" s="19">
        <v>1.0</v>
      </c>
      <c r="E2620" s="19" t="s">
        <v>164</v>
      </c>
    </row>
    <row r="2621">
      <c r="A2621" s="19" t="s">
        <v>67</v>
      </c>
      <c r="B2621" s="19" t="s">
        <v>130</v>
      </c>
      <c r="C2621" s="19" t="s">
        <v>171</v>
      </c>
      <c r="D2621" s="19">
        <v>1.0</v>
      </c>
      <c r="E2621" s="19" t="s">
        <v>164</v>
      </c>
    </row>
    <row r="2622">
      <c r="A2622" s="19" t="s">
        <v>67</v>
      </c>
      <c r="B2622" s="19" t="s">
        <v>47</v>
      </c>
      <c r="C2622" s="19" t="s">
        <v>171</v>
      </c>
      <c r="D2622" s="19">
        <v>1.0</v>
      </c>
      <c r="E2622" s="19" t="s">
        <v>164</v>
      </c>
    </row>
    <row r="2623">
      <c r="A2623" s="19" t="s">
        <v>67</v>
      </c>
      <c r="B2623" s="19" t="s">
        <v>17</v>
      </c>
      <c r="C2623" s="19" t="s">
        <v>171</v>
      </c>
      <c r="D2623" s="19">
        <v>1.0</v>
      </c>
      <c r="E2623" s="19" t="s">
        <v>164</v>
      </c>
    </row>
    <row r="2624">
      <c r="A2624" s="19" t="s">
        <v>67</v>
      </c>
      <c r="B2624" s="19" t="s">
        <v>22</v>
      </c>
      <c r="C2624" s="19" t="s">
        <v>171</v>
      </c>
      <c r="D2624" s="19">
        <v>1.0</v>
      </c>
      <c r="E2624" s="19" t="s">
        <v>164</v>
      </c>
    </row>
    <row r="2625">
      <c r="A2625" s="19" t="s">
        <v>67</v>
      </c>
      <c r="B2625" s="19" t="s">
        <v>62</v>
      </c>
      <c r="C2625" s="19" t="s">
        <v>171</v>
      </c>
      <c r="D2625" s="19">
        <v>1.0</v>
      </c>
      <c r="E2625" s="19" t="s">
        <v>164</v>
      </c>
    </row>
    <row r="2626">
      <c r="A2626" s="19" t="s">
        <v>67</v>
      </c>
      <c r="B2626" s="19" t="s">
        <v>66</v>
      </c>
      <c r="C2626" s="19" t="s">
        <v>171</v>
      </c>
      <c r="D2626" s="19">
        <v>1.0</v>
      </c>
      <c r="E2626" s="19" t="s">
        <v>164</v>
      </c>
    </row>
    <row r="2627">
      <c r="A2627" s="19" t="s">
        <v>67</v>
      </c>
      <c r="B2627" s="19" t="s">
        <v>78</v>
      </c>
      <c r="C2627" s="19" t="s">
        <v>171</v>
      </c>
      <c r="D2627" s="19">
        <v>1.0</v>
      </c>
      <c r="E2627" s="19" t="s">
        <v>164</v>
      </c>
    </row>
    <row r="2628">
      <c r="A2628" s="19" t="s">
        <v>67</v>
      </c>
      <c r="B2628" s="19" t="s">
        <v>91</v>
      </c>
      <c r="C2628" s="19" t="s">
        <v>171</v>
      </c>
      <c r="D2628" s="19">
        <v>1.0</v>
      </c>
      <c r="E2628" s="19" t="s">
        <v>164</v>
      </c>
    </row>
    <row r="2629">
      <c r="A2629" s="19" t="s">
        <v>67</v>
      </c>
      <c r="B2629" s="19" t="s">
        <v>110</v>
      </c>
      <c r="C2629" s="19" t="s">
        <v>171</v>
      </c>
      <c r="D2629" s="19">
        <v>1.0</v>
      </c>
      <c r="E2629" s="19" t="s">
        <v>164</v>
      </c>
    </row>
    <row r="2630">
      <c r="A2630" s="19" t="s">
        <v>67</v>
      </c>
      <c r="B2630" s="19" t="s">
        <v>87</v>
      </c>
      <c r="C2630" s="19" t="s">
        <v>171</v>
      </c>
      <c r="D2630" s="19">
        <v>1.0</v>
      </c>
      <c r="E2630" s="19" t="s">
        <v>164</v>
      </c>
    </row>
    <row r="2631">
      <c r="A2631" s="19" t="s">
        <v>67</v>
      </c>
      <c r="B2631" s="19" t="s">
        <v>41</v>
      </c>
      <c r="C2631" s="19" t="s">
        <v>171</v>
      </c>
      <c r="D2631" s="19">
        <v>1.0</v>
      </c>
      <c r="E2631" s="19" t="s">
        <v>164</v>
      </c>
    </row>
    <row r="2632">
      <c r="A2632" s="19" t="s">
        <v>67</v>
      </c>
      <c r="B2632" s="19" t="s">
        <v>97</v>
      </c>
      <c r="C2632" s="19" t="s">
        <v>171</v>
      </c>
      <c r="D2632" s="19">
        <v>1.0</v>
      </c>
      <c r="E2632" s="19" t="s">
        <v>164</v>
      </c>
    </row>
    <row r="2633">
      <c r="A2633" s="19" t="s">
        <v>67</v>
      </c>
      <c r="B2633" s="19" t="s">
        <v>77</v>
      </c>
      <c r="C2633" s="19" t="s">
        <v>171</v>
      </c>
      <c r="D2633" s="19">
        <v>1.0</v>
      </c>
      <c r="E2633" s="19" t="s">
        <v>164</v>
      </c>
    </row>
    <row r="2634">
      <c r="A2634" s="19" t="s">
        <v>67</v>
      </c>
      <c r="B2634" s="19" t="s">
        <v>120</v>
      </c>
      <c r="C2634" s="19" t="s">
        <v>171</v>
      </c>
      <c r="D2634" s="19">
        <v>1.0</v>
      </c>
      <c r="E2634" s="19" t="s">
        <v>164</v>
      </c>
    </row>
    <row r="2635">
      <c r="A2635" s="19" t="s">
        <v>67</v>
      </c>
      <c r="B2635" s="19" t="s">
        <v>116</v>
      </c>
      <c r="C2635" s="19" t="s">
        <v>171</v>
      </c>
      <c r="D2635" s="19">
        <v>1.0</v>
      </c>
      <c r="E2635" s="19" t="s">
        <v>164</v>
      </c>
    </row>
    <row r="2636">
      <c r="A2636" s="19" t="s">
        <v>67</v>
      </c>
      <c r="B2636" s="19" t="s">
        <v>31</v>
      </c>
      <c r="C2636" s="19" t="s">
        <v>171</v>
      </c>
      <c r="D2636" s="19">
        <v>1.0</v>
      </c>
      <c r="E2636" s="19" t="s">
        <v>164</v>
      </c>
    </row>
    <row r="2637">
      <c r="A2637" s="19" t="s">
        <v>67</v>
      </c>
      <c r="B2637" s="19" t="s">
        <v>45</v>
      </c>
      <c r="C2637" s="19" t="s">
        <v>171</v>
      </c>
      <c r="D2637" s="19">
        <v>1.0</v>
      </c>
      <c r="E2637" s="19" t="s">
        <v>164</v>
      </c>
    </row>
    <row r="2638">
      <c r="A2638" s="19" t="s">
        <v>67</v>
      </c>
      <c r="B2638" s="19" t="s">
        <v>94</v>
      </c>
      <c r="C2638" s="19" t="s">
        <v>171</v>
      </c>
      <c r="D2638" s="19">
        <v>1.0</v>
      </c>
      <c r="E2638" s="19" t="s">
        <v>164</v>
      </c>
    </row>
    <row r="2639">
      <c r="A2639" s="19" t="s">
        <v>67</v>
      </c>
      <c r="B2639" s="19" t="s">
        <v>27</v>
      </c>
      <c r="C2639" s="19" t="s">
        <v>171</v>
      </c>
      <c r="D2639" s="19">
        <v>1.0</v>
      </c>
      <c r="E2639" s="19" t="s">
        <v>164</v>
      </c>
    </row>
    <row r="2640">
      <c r="A2640" s="19" t="s">
        <v>67</v>
      </c>
      <c r="B2640" s="19" t="s">
        <v>105</v>
      </c>
      <c r="C2640" s="19" t="s">
        <v>171</v>
      </c>
      <c r="D2640" s="19">
        <v>1.0</v>
      </c>
      <c r="E2640" s="19" t="s">
        <v>164</v>
      </c>
    </row>
    <row r="2641">
      <c r="A2641" s="19" t="s">
        <v>67</v>
      </c>
      <c r="B2641" s="19" t="s">
        <v>52</v>
      </c>
      <c r="C2641" s="19" t="s">
        <v>171</v>
      </c>
      <c r="D2641" s="19">
        <v>1.0</v>
      </c>
      <c r="E2641" s="19" t="s">
        <v>164</v>
      </c>
    </row>
    <row r="2642">
      <c r="A2642" s="19" t="s">
        <v>67</v>
      </c>
      <c r="B2642" s="19" t="s">
        <v>58</v>
      </c>
      <c r="C2642" s="19" t="s">
        <v>171</v>
      </c>
      <c r="D2642" s="19">
        <v>1.0</v>
      </c>
      <c r="E2642" s="19" t="s">
        <v>164</v>
      </c>
    </row>
    <row r="2643">
      <c r="A2643" s="19" t="s">
        <v>67</v>
      </c>
      <c r="B2643" s="19" t="s">
        <v>65</v>
      </c>
      <c r="C2643" s="19" t="s">
        <v>171</v>
      </c>
      <c r="D2643" s="19">
        <v>1.0</v>
      </c>
      <c r="E2643" s="19" t="s">
        <v>164</v>
      </c>
    </row>
    <row r="2644">
      <c r="A2644" s="19" t="s">
        <v>67</v>
      </c>
      <c r="B2644" s="19" t="s">
        <v>59</v>
      </c>
      <c r="C2644" s="19" t="s">
        <v>171</v>
      </c>
      <c r="D2644" s="19">
        <v>1.0</v>
      </c>
      <c r="E2644" s="19" t="s">
        <v>164</v>
      </c>
    </row>
    <row r="2645">
      <c r="A2645" s="19" t="s">
        <v>67</v>
      </c>
      <c r="B2645" s="19" t="s">
        <v>71</v>
      </c>
      <c r="C2645" s="19" t="s">
        <v>171</v>
      </c>
      <c r="D2645" s="19">
        <v>1.0</v>
      </c>
      <c r="E2645" s="19" t="s">
        <v>164</v>
      </c>
    </row>
    <row r="2646">
      <c r="A2646" s="19" t="s">
        <v>67</v>
      </c>
      <c r="B2646" s="19" t="s">
        <v>119</v>
      </c>
      <c r="C2646" s="19" t="s">
        <v>171</v>
      </c>
      <c r="D2646" s="19">
        <v>1.0</v>
      </c>
      <c r="E2646" s="19" t="s">
        <v>164</v>
      </c>
    </row>
    <row r="2647">
      <c r="A2647" s="19" t="s">
        <v>67</v>
      </c>
      <c r="B2647" s="19" t="s">
        <v>122</v>
      </c>
      <c r="C2647" s="19" t="s">
        <v>171</v>
      </c>
      <c r="D2647" s="19">
        <v>1.0</v>
      </c>
      <c r="E2647" s="19" t="s">
        <v>164</v>
      </c>
    </row>
    <row r="2648">
      <c r="A2648" s="19" t="s">
        <v>67</v>
      </c>
      <c r="B2648" s="19" t="s">
        <v>36</v>
      </c>
      <c r="C2648" s="19" t="s">
        <v>171</v>
      </c>
      <c r="D2648" s="19">
        <v>1.0</v>
      </c>
      <c r="E2648" s="19" t="s">
        <v>164</v>
      </c>
    </row>
    <row r="2649">
      <c r="A2649" s="19" t="s">
        <v>67</v>
      </c>
      <c r="B2649" s="19" t="s">
        <v>40</v>
      </c>
      <c r="C2649" s="19" t="s">
        <v>171</v>
      </c>
      <c r="D2649" s="19">
        <v>1.0</v>
      </c>
      <c r="E2649" s="19" t="s">
        <v>164</v>
      </c>
    </row>
    <row r="2650">
      <c r="A2650" s="19" t="s">
        <v>67</v>
      </c>
      <c r="B2650" s="19" t="s">
        <v>84</v>
      </c>
      <c r="C2650" s="19" t="s">
        <v>171</v>
      </c>
      <c r="D2650" s="19">
        <v>1.0</v>
      </c>
      <c r="E2650" s="19" t="s">
        <v>164</v>
      </c>
    </row>
    <row r="2651">
      <c r="A2651" s="19" t="s">
        <v>67</v>
      </c>
      <c r="B2651" s="19" t="s">
        <v>98</v>
      </c>
      <c r="C2651" s="19" t="s">
        <v>171</v>
      </c>
      <c r="D2651" s="19">
        <v>1.0</v>
      </c>
      <c r="E2651" s="19" t="s">
        <v>164</v>
      </c>
    </row>
    <row r="2652">
      <c r="A2652" s="19" t="s">
        <v>67</v>
      </c>
      <c r="B2652" s="19" t="s">
        <v>99</v>
      </c>
      <c r="C2652" s="19" t="s">
        <v>171</v>
      </c>
      <c r="D2652" s="19">
        <v>1.0</v>
      </c>
      <c r="E2652" s="19" t="s">
        <v>164</v>
      </c>
    </row>
    <row r="2653">
      <c r="A2653" s="19" t="s">
        <v>67</v>
      </c>
      <c r="B2653" s="19" t="s">
        <v>109</v>
      </c>
      <c r="C2653" s="19" t="s">
        <v>171</v>
      </c>
      <c r="D2653" s="19">
        <v>1.0</v>
      </c>
      <c r="E2653" s="19" t="s">
        <v>164</v>
      </c>
    </row>
    <row r="2654">
      <c r="A2654" s="19" t="s">
        <v>67</v>
      </c>
      <c r="B2654" s="19" t="s">
        <v>124</v>
      </c>
      <c r="C2654" s="19" t="s">
        <v>171</v>
      </c>
      <c r="D2654" s="19">
        <v>1.0</v>
      </c>
      <c r="E2654" s="19" t="s">
        <v>164</v>
      </c>
    </row>
    <row r="2655">
      <c r="A2655" s="19" t="s">
        <v>67</v>
      </c>
      <c r="B2655" s="19" t="s">
        <v>145</v>
      </c>
      <c r="C2655" s="19" t="s">
        <v>171</v>
      </c>
      <c r="D2655" s="19">
        <v>1.0</v>
      </c>
      <c r="E2655" s="19" t="s">
        <v>164</v>
      </c>
    </row>
    <row r="2656">
      <c r="A2656" s="19" t="s">
        <v>67</v>
      </c>
      <c r="B2656" s="19" t="s">
        <v>147</v>
      </c>
      <c r="C2656" s="19" t="s">
        <v>171</v>
      </c>
      <c r="D2656" s="19">
        <v>1.0</v>
      </c>
      <c r="E2656" s="19" t="s">
        <v>164</v>
      </c>
    </row>
    <row r="2657">
      <c r="A2657" s="19" t="s">
        <v>67</v>
      </c>
      <c r="B2657" s="19" t="s">
        <v>102</v>
      </c>
      <c r="C2657" s="19" t="s">
        <v>171</v>
      </c>
      <c r="D2657" s="19">
        <v>1.0</v>
      </c>
      <c r="E2657" s="19" t="s">
        <v>164</v>
      </c>
    </row>
    <row r="2658">
      <c r="A2658" s="19" t="s">
        <v>92</v>
      </c>
      <c r="B2658" s="19" t="s">
        <v>76</v>
      </c>
      <c r="C2658" s="19" t="s">
        <v>171</v>
      </c>
      <c r="D2658" s="19">
        <v>1.0</v>
      </c>
      <c r="E2658" s="19" t="s">
        <v>164</v>
      </c>
    </row>
    <row r="2659">
      <c r="A2659" s="19" t="s">
        <v>92</v>
      </c>
      <c r="B2659" s="19" t="s">
        <v>128</v>
      </c>
      <c r="C2659" s="19" t="s">
        <v>171</v>
      </c>
      <c r="D2659" s="19">
        <v>1.0</v>
      </c>
      <c r="E2659" s="19" t="s">
        <v>164</v>
      </c>
    </row>
    <row r="2660">
      <c r="A2660" s="19" t="s">
        <v>92</v>
      </c>
      <c r="B2660" s="19" t="s">
        <v>21</v>
      </c>
      <c r="C2660" s="19" t="s">
        <v>171</v>
      </c>
      <c r="D2660" s="19">
        <v>1.0</v>
      </c>
      <c r="E2660" s="19" t="s">
        <v>164</v>
      </c>
    </row>
    <row r="2661">
      <c r="A2661" s="19" t="s">
        <v>92</v>
      </c>
      <c r="B2661" s="19" t="s">
        <v>144</v>
      </c>
      <c r="C2661" s="19" t="s">
        <v>171</v>
      </c>
      <c r="D2661" s="19">
        <v>1.0</v>
      </c>
      <c r="E2661" s="19" t="s">
        <v>164</v>
      </c>
    </row>
    <row r="2662">
      <c r="A2662" s="19" t="s">
        <v>92</v>
      </c>
      <c r="B2662" s="19" t="s">
        <v>37</v>
      </c>
      <c r="C2662" s="19" t="s">
        <v>171</v>
      </c>
      <c r="D2662" s="19">
        <v>1.0</v>
      </c>
      <c r="E2662" s="19" t="s">
        <v>164</v>
      </c>
    </row>
    <row r="2663">
      <c r="A2663" s="19" t="s">
        <v>92</v>
      </c>
      <c r="B2663" s="19" t="s">
        <v>82</v>
      </c>
      <c r="C2663" s="19" t="s">
        <v>171</v>
      </c>
      <c r="D2663" s="19">
        <v>1.0</v>
      </c>
      <c r="E2663" s="19" t="s">
        <v>164</v>
      </c>
    </row>
    <row r="2664">
      <c r="A2664" s="19" t="s">
        <v>92</v>
      </c>
      <c r="B2664" s="19" t="s">
        <v>73</v>
      </c>
      <c r="C2664" s="19" t="s">
        <v>171</v>
      </c>
      <c r="D2664" s="19">
        <v>1.0</v>
      </c>
      <c r="E2664" s="19" t="s">
        <v>164</v>
      </c>
    </row>
    <row r="2665">
      <c r="A2665" s="19" t="s">
        <v>92</v>
      </c>
      <c r="B2665" s="19" t="s">
        <v>50</v>
      </c>
      <c r="C2665" s="19" t="s">
        <v>171</v>
      </c>
      <c r="D2665" s="19">
        <v>1.0</v>
      </c>
      <c r="E2665" s="19" t="s">
        <v>164</v>
      </c>
    </row>
    <row r="2666">
      <c r="A2666" s="19" t="s">
        <v>92</v>
      </c>
      <c r="B2666" s="19" t="s">
        <v>72</v>
      </c>
      <c r="C2666" s="19" t="s">
        <v>171</v>
      </c>
      <c r="D2666" s="19">
        <v>1.0</v>
      </c>
      <c r="E2666" s="19" t="s">
        <v>164</v>
      </c>
    </row>
    <row r="2667">
      <c r="A2667" s="19" t="s">
        <v>92</v>
      </c>
      <c r="B2667" s="19" t="s">
        <v>75</v>
      </c>
      <c r="C2667" s="19" t="s">
        <v>171</v>
      </c>
      <c r="D2667" s="19">
        <v>1.0</v>
      </c>
      <c r="E2667" s="19" t="s">
        <v>164</v>
      </c>
    </row>
    <row r="2668">
      <c r="A2668" s="19" t="s">
        <v>92</v>
      </c>
      <c r="B2668" s="19" t="s">
        <v>104</v>
      </c>
      <c r="C2668" s="19" t="s">
        <v>171</v>
      </c>
      <c r="D2668" s="19">
        <v>1.0</v>
      </c>
      <c r="E2668" s="19" t="s">
        <v>164</v>
      </c>
    </row>
    <row r="2669">
      <c r="A2669" s="19" t="s">
        <v>92</v>
      </c>
      <c r="B2669" s="19" t="s">
        <v>55</v>
      </c>
      <c r="C2669" s="19" t="s">
        <v>171</v>
      </c>
      <c r="D2669" s="19">
        <v>1.0</v>
      </c>
      <c r="E2669" s="19" t="s">
        <v>164</v>
      </c>
    </row>
    <row r="2670">
      <c r="A2670" s="19" t="s">
        <v>92</v>
      </c>
      <c r="B2670" s="19" t="s">
        <v>125</v>
      </c>
      <c r="C2670" s="19" t="s">
        <v>171</v>
      </c>
      <c r="D2670" s="19">
        <v>1.0</v>
      </c>
      <c r="E2670" s="19" t="s">
        <v>164</v>
      </c>
    </row>
    <row r="2671">
      <c r="A2671" s="19" t="s">
        <v>92</v>
      </c>
      <c r="B2671" s="19" t="s">
        <v>81</v>
      </c>
      <c r="C2671" s="19" t="s">
        <v>171</v>
      </c>
      <c r="D2671" s="19">
        <v>1.0</v>
      </c>
      <c r="E2671" s="19" t="s">
        <v>164</v>
      </c>
    </row>
    <row r="2672">
      <c r="A2672" s="19" t="s">
        <v>92</v>
      </c>
      <c r="B2672" s="19" t="s">
        <v>106</v>
      </c>
      <c r="C2672" s="19" t="s">
        <v>171</v>
      </c>
      <c r="D2672" s="19">
        <v>1.0</v>
      </c>
      <c r="E2672" s="19" t="s">
        <v>164</v>
      </c>
    </row>
    <row r="2673">
      <c r="A2673" s="19" t="s">
        <v>92</v>
      </c>
      <c r="B2673" s="19" t="s">
        <v>86</v>
      </c>
      <c r="C2673" s="19" t="s">
        <v>171</v>
      </c>
      <c r="D2673" s="19">
        <v>1.0</v>
      </c>
      <c r="E2673" s="19" t="s">
        <v>164</v>
      </c>
    </row>
    <row r="2674">
      <c r="A2674" s="19" t="s">
        <v>92</v>
      </c>
      <c r="B2674" s="19" t="s">
        <v>90</v>
      </c>
      <c r="C2674" s="19" t="s">
        <v>171</v>
      </c>
      <c r="D2674" s="19">
        <v>1.0</v>
      </c>
      <c r="E2674" s="19" t="s">
        <v>164</v>
      </c>
    </row>
    <row r="2675">
      <c r="A2675" s="19" t="s">
        <v>92</v>
      </c>
      <c r="B2675" s="19" t="s">
        <v>135</v>
      </c>
      <c r="C2675" s="19" t="s">
        <v>171</v>
      </c>
      <c r="D2675" s="19">
        <v>1.0</v>
      </c>
      <c r="E2675" s="19" t="s">
        <v>164</v>
      </c>
    </row>
    <row r="2676">
      <c r="A2676" s="19" t="s">
        <v>92</v>
      </c>
      <c r="B2676" s="19" t="s">
        <v>113</v>
      </c>
      <c r="C2676" s="19" t="s">
        <v>171</v>
      </c>
      <c r="D2676" s="19">
        <v>1.0</v>
      </c>
      <c r="E2676" s="19" t="s">
        <v>164</v>
      </c>
    </row>
    <row r="2677">
      <c r="A2677" s="19" t="s">
        <v>92</v>
      </c>
      <c r="B2677" s="19" t="s">
        <v>69</v>
      </c>
      <c r="C2677" s="19" t="s">
        <v>171</v>
      </c>
      <c r="D2677" s="19">
        <v>1.0</v>
      </c>
      <c r="E2677" s="19" t="s">
        <v>164</v>
      </c>
    </row>
    <row r="2678">
      <c r="A2678" s="19" t="s">
        <v>92</v>
      </c>
      <c r="B2678" s="19" t="s">
        <v>143</v>
      </c>
      <c r="C2678" s="19" t="s">
        <v>171</v>
      </c>
      <c r="D2678" s="19">
        <v>1.0</v>
      </c>
      <c r="E2678" s="19" t="s">
        <v>164</v>
      </c>
    </row>
    <row r="2679">
      <c r="A2679" s="19" t="s">
        <v>92</v>
      </c>
      <c r="B2679" s="19" t="s">
        <v>111</v>
      </c>
      <c r="C2679" s="19" t="s">
        <v>171</v>
      </c>
      <c r="D2679" s="19">
        <v>1.0</v>
      </c>
      <c r="E2679" s="19" t="s">
        <v>164</v>
      </c>
    </row>
    <row r="2680">
      <c r="A2680" s="19" t="s">
        <v>92</v>
      </c>
      <c r="B2680" s="19" t="s">
        <v>130</v>
      </c>
      <c r="C2680" s="19" t="s">
        <v>171</v>
      </c>
      <c r="D2680" s="19">
        <v>1.0</v>
      </c>
      <c r="E2680" s="19" t="s">
        <v>164</v>
      </c>
    </row>
    <row r="2681">
      <c r="A2681" s="19" t="s">
        <v>92</v>
      </c>
      <c r="B2681" s="19" t="s">
        <v>47</v>
      </c>
      <c r="C2681" s="19" t="s">
        <v>171</v>
      </c>
      <c r="D2681" s="19">
        <v>1.0</v>
      </c>
      <c r="E2681" s="19" t="s">
        <v>164</v>
      </c>
    </row>
    <row r="2682">
      <c r="A2682" s="19" t="s">
        <v>92</v>
      </c>
      <c r="B2682" s="19" t="s">
        <v>17</v>
      </c>
      <c r="C2682" s="19" t="s">
        <v>171</v>
      </c>
      <c r="D2682" s="19">
        <v>1.0</v>
      </c>
      <c r="E2682" s="19" t="s">
        <v>164</v>
      </c>
    </row>
    <row r="2683">
      <c r="A2683" s="19" t="s">
        <v>92</v>
      </c>
      <c r="B2683" s="19" t="s">
        <v>22</v>
      </c>
      <c r="C2683" s="19" t="s">
        <v>171</v>
      </c>
      <c r="D2683" s="19">
        <v>1.0</v>
      </c>
      <c r="E2683" s="19" t="s">
        <v>164</v>
      </c>
    </row>
    <row r="2684">
      <c r="A2684" s="19" t="s">
        <v>92</v>
      </c>
      <c r="B2684" s="19" t="s">
        <v>62</v>
      </c>
      <c r="C2684" s="19" t="s">
        <v>171</v>
      </c>
      <c r="D2684" s="19">
        <v>1.0</v>
      </c>
      <c r="E2684" s="19" t="s">
        <v>164</v>
      </c>
    </row>
    <row r="2685">
      <c r="A2685" s="19" t="s">
        <v>92</v>
      </c>
      <c r="B2685" s="19" t="s">
        <v>66</v>
      </c>
      <c r="C2685" s="19" t="s">
        <v>171</v>
      </c>
      <c r="D2685" s="19">
        <v>1.0</v>
      </c>
      <c r="E2685" s="19" t="s">
        <v>164</v>
      </c>
    </row>
    <row r="2686">
      <c r="A2686" s="19" t="s">
        <v>92</v>
      </c>
      <c r="B2686" s="19" t="s">
        <v>78</v>
      </c>
      <c r="C2686" s="19" t="s">
        <v>171</v>
      </c>
      <c r="D2686" s="19">
        <v>1.0</v>
      </c>
      <c r="E2686" s="19" t="s">
        <v>164</v>
      </c>
    </row>
    <row r="2687">
      <c r="A2687" s="19" t="s">
        <v>92</v>
      </c>
      <c r="B2687" s="19" t="s">
        <v>91</v>
      </c>
      <c r="C2687" s="19" t="s">
        <v>171</v>
      </c>
      <c r="D2687" s="19">
        <v>1.0</v>
      </c>
      <c r="E2687" s="19" t="s">
        <v>164</v>
      </c>
    </row>
    <row r="2688">
      <c r="A2688" s="19" t="s">
        <v>92</v>
      </c>
      <c r="B2688" s="19" t="s">
        <v>110</v>
      </c>
      <c r="C2688" s="19" t="s">
        <v>171</v>
      </c>
      <c r="D2688" s="19">
        <v>1.0</v>
      </c>
      <c r="E2688" s="19" t="s">
        <v>164</v>
      </c>
    </row>
    <row r="2689">
      <c r="A2689" s="19" t="s">
        <v>92</v>
      </c>
      <c r="B2689" s="19" t="s">
        <v>87</v>
      </c>
      <c r="C2689" s="19" t="s">
        <v>171</v>
      </c>
      <c r="D2689" s="19">
        <v>1.0</v>
      </c>
      <c r="E2689" s="19" t="s">
        <v>164</v>
      </c>
    </row>
    <row r="2690">
      <c r="A2690" s="19" t="s">
        <v>92</v>
      </c>
      <c r="B2690" s="19" t="s">
        <v>41</v>
      </c>
      <c r="C2690" s="19" t="s">
        <v>171</v>
      </c>
      <c r="D2690" s="19">
        <v>1.0</v>
      </c>
      <c r="E2690" s="19" t="s">
        <v>164</v>
      </c>
    </row>
    <row r="2691">
      <c r="A2691" s="19" t="s">
        <v>92</v>
      </c>
      <c r="B2691" s="19" t="s">
        <v>97</v>
      </c>
      <c r="C2691" s="19" t="s">
        <v>171</v>
      </c>
      <c r="D2691" s="19">
        <v>1.0</v>
      </c>
      <c r="E2691" s="19" t="s">
        <v>164</v>
      </c>
    </row>
    <row r="2692">
      <c r="A2692" s="19" t="s">
        <v>92</v>
      </c>
      <c r="B2692" s="19" t="s">
        <v>77</v>
      </c>
      <c r="C2692" s="19" t="s">
        <v>171</v>
      </c>
      <c r="D2692" s="19">
        <v>1.0</v>
      </c>
      <c r="E2692" s="19" t="s">
        <v>164</v>
      </c>
    </row>
    <row r="2693">
      <c r="A2693" s="19" t="s">
        <v>92</v>
      </c>
      <c r="B2693" s="19" t="s">
        <v>120</v>
      </c>
      <c r="C2693" s="19" t="s">
        <v>171</v>
      </c>
      <c r="D2693" s="19">
        <v>1.0</v>
      </c>
      <c r="E2693" s="19" t="s">
        <v>164</v>
      </c>
    </row>
    <row r="2694">
      <c r="A2694" s="19" t="s">
        <v>92</v>
      </c>
      <c r="B2694" s="19" t="s">
        <v>116</v>
      </c>
      <c r="C2694" s="19" t="s">
        <v>171</v>
      </c>
      <c r="D2694" s="19">
        <v>1.0</v>
      </c>
      <c r="E2694" s="19" t="s">
        <v>164</v>
      </c>
    </row>
    <row r="2695">
      <c r="A2695" s="19" t="s">
        <v>92</v>
      </c>
      <c r="B2695" s="19" t="s">
        <v>31</v>
      </c>
      <c r="C2695" s="19" t="s">
        <v>171</v>
      </c>
      <c r="D2695" s="19">
        <v>1.0</v>
      </c>
      <c r="E2695" s="19" t="s">
        <v>164</v>
      </c>
    </row>
    <row r="2696">
      <c r="A2696" s="19" t="s">
        <v>92</v>
      </c>
      <c r="B2696" s="19" t="s">
        <v>45</v>
      </c>
      <c r="C2696" s="19" t="s">
        <v>171</v>
      </c>
      <c r="D2696" s="19">
        <v>1.0</v>
      </c>
      <c r="E2696" s="19" t="s">
        <v>164</v>
      </c>
    </row>
    <row r="2697">
      <c r="A2697" s="19" t="s">
        <v>92</v>
      </c>
      <c r="B2697" s="19" t="s">
        <v>94</v>
      </c>
      <c r="C2697" s="19" t="s">
        <v>171</v>
      </c>
      <c r="D2697" s="19">
        <v>1.0</v>
      </c>
      <c r="E2697" s="19" t="s">
        <v>164</v>
      </c>
    </row>
    <row r="2698">
      <c r="A2698" s="19" t="s">
        <v>92</v>
      </c>
      <c r="B2698" s="19" t="s">
        <v>27</v>
      </c>
      <c r="C2698" s="19" t="s">
        <v>171</v>
      </c>
      <c r="D2698" s="19">
        <v>1.0</v>
      </c>
      <c r="E2698" s="19" t="s">
        <v>164</v>
      </c>
    </row>
    <row r="2699">
      <c r="A2699" s="19" t="s">
        <v>92</v>
      </c>
      <c r="B2699" s="19" t="s">
        <v>105</v>
      </c>
      <c r="C2699" s="19" t="s">
        <v>171</v>
      </c>
      <c r="D2699" s="19">
        <v>1.0</v>
      </c>
      <c r="E2699" s="19" t="s">
        <v>164</v>
      </c>
    </row>
    <row r="2700">
      <c r="A2700" s="19" t="s">
        <v>92</v>
      </c>
      <c r="B2700" s="19" t="s">
        <v>52</v>
      </c>
      <c r="C2700" s="19" t="s">
        <v>171</v>
      </c>
      <c r="D2700" s="19">
        <v>1.0</v>
      </c>
      <c r="E2700" s="19" t="s">
        <v>164</v>
      </c>
    </row>
    <row r="2701">
      <c r="A2701" s="19" t="s">
        <v>92</v>
      </c>
      <c r="B2701" s="19" t="s">
        <v>58</v>
      </c>
      <c r="C2701" s="19" t="s">
        <v>171</v>
      </c>
      <c r="D2701" s="19">
        <v>1.0</v>
      </c>
      <c r="E2701" s="19" t="s">
        <v>164</v>
      </c>
    </row>
    <row r="2702">
      <c r="A2702" s="19" t="s">
        <v>92</v>
      </c>
      <c r="B2702" s="19" t="s">
        <v>65</v>
      </c>
      <c r="C2702" s="19" t="s">
        <v>171</v>
      </c>
      <c r="D2702" s="19">
        <v>1.0</v>
      </c>
      <c r="E2702" s="19" t="s">
        <v>164</v>
      </c>
    </row>
    <row r="2703">
      <c r="A2703" s="19" t="s">
        <v>92</v>
      </c>
      <c r="B2703" s="19" t="s">
        <v>59</v>
      </c>
      <c r="C2703" s="19" t="s">
        <v>171</v>
      </c>
      <c r="D2703" s="19">
        <v>1.0</v>
      </c>
      <c r="E2703" s="19" t="s">
        <v>164</v>
      </c>
    </row>
    <row r="2704">
      <c r="A2704" s="19" t="s">
        <v>92</v>
      </c>
      <c r="B2704" s="19" t="s">
        <v>71</v>
      </c>
      <c r="C2704" s="19" t="s">
        <v>171</v>
      </c>
      <c r="D2704" s="19">
        <v>1.0</v>
      </c>
      <c r="E2704" s="19" t="s">
        <v>164</v>
      </c>
    </row>
    <row r="2705">
      <c r="A2705" s="19" t="s">
        <v>92</v>
      </c>
      <c r="B2705" s="19" t="s">
        <v>119</v>
      </c>
      <c r="C2705" s="19" t="s">
        <v>171</v>
      </c>
      <c r="D2705" s="19">
        <v>1.0</v>
      </c>
      <c r="E2705" s="19" t="s">
        <v>164</v>
      </c>
    </row>
    <row r="2706">
      <c r="A2706" s="19" t="s">
        <v>92</v>
      </c>
      <c r="B2706" s="19" t="s">
        <v>122</v>
      </c>
      <c r="C2706" s="19" t="s">
        <v>171</v>
      </c>
      <c r="D2706" s="19">
        <v>1.0</v>
      </c>
      <c r="E2706" s="19" t="s">
        <v>164</v>
      </c>
    </row>
    <row r="2707">
      <c r="A2707" s="19" t="s">
        <v>92</v>
      </c>
      <c r="B2707" s="19" t="s">
        <v>36</v>
      </c>
      <c r="C2707" s="19" t="s">
        <v>171</v>
      </c>
      <c r="D2707" s="19">
        <v>1.0</v>
      </c>
      <c r="E2707" s="19" t="s">
        <v>164</v>
      </c>
    </row>
    <row r="2708">
      <c r="A2708" s="19" t="s">
        <v>92</v>
      </c>
      <c r="B2708" s="19" t="s">
        <v>40</v>
      </c>
      <c r="C2708" s="19" t="s">
        <v>171</v>
      </c>
      <c r="D2708" s="19">
        <v>1.0</v>
      </c>
      <c r="E2708" s="19" t="s">
        <v>164</v>
      </c>
    </row>
    <row r="2709">
      <c r="A2709" s="19" t="s">
        <v>92</v>
      </c>
      <c r="B2709" s="19" t="s">
        <v>84</v>
      </c>
      <c r="C2709" s="19" t="s">
        <v>171</v>
      </c>
      <c r="D2709" s="19">
        <v>1.0</v>
      </c>
      <c r="E2709" s="19" t="s">
        <v>164</v>
      </c>
    </row>
    <row r="2710">
      <c r="A2710" s="19" t="s">
        <v>92</v>
      </c>
      <c r="B2710" s="19" t="s">
        <v>98</v>
      </c>
      <c r="C2710" s="19" t="s">
        <v>171</v>
      </c>
      <c r="D2710" s="19">
        <v>1.0</v>
      </c>
      <c r="E2710" s="19" t="s">
        <v>164</v>
      </c>
    </row>
    <row r="2711">
      <c r="A2711" s="19" t="s">
        <v>92</v>
      </c>
      <c r="B2711" s="19" t="s">
        <v>99</v>
      </c>
      <c r="C2711" s="19" t="s">
        <v>171</v>
      </c>
      <c r="D2711" s="19">
        <v>1.0</v>
      </c>
      <c r="E2711" s="19" t="s">
        <v>164</v>
      </c>
    </row>
    <row r="2712">
      <c r="A2712" s="19" t="s">
        <v>92</v>
      </c>
      <c r="B2712" s="19" t="s">
        <v>109</v>
      </c>
      <c r="C2712" s="19" t="s">
        <v>171</v>
      </c>
      <c r="D2712" s="19">
        <v>1.0</v>
      </c>
      <c r="E2712" s="19" t="s">
        <v>164</v>
      </c>
    </row>
    <row r="2713">
      <c r="A2713" s="19" t="s">
        <v>92</v>
      </c>
      <c r="B2713" s="19" t="s">
        <v>124</v>
      </c>
      <c r="C2713" s="19" t="s">
        <v>171</v>
      </c>
      <c r="D2713" s="19">
        <v>1.0</v>
      </c>
      <c r="E2713" s="19" t="s">
        <v>164</v>
      </c>
    </row>
    <row r="2714">
      <c r="A2714" s="19" t="s">
        <v>92</v>
      </c>
      <c r="B2714" s="19" t="s">
        <v>145</v>
      </c>
      <c r="C2714" s="19" t="s">
        <v>171</v>
      </c>
      <c r="D2714" s="19">
        <v>1.0</v>
      </c>
      <c r="E2714" s="19" t="s">
        <v>164</v>
      </c>
    </row>
    <row r="2715">
      <c r="A2715" s="19" t="s">
        <v>92</v>
      </c>
      <c r="B2715" s="19" t="s">
        <v>147</v>
      </c>
      <c r="C2715" s="19" t="s">
        <v>171</v>
      </c>
      <c r="D2715" s="19">
        <v>1.0</v>
      </c>
      <c r="E2715" s="19" t="s">
        <v>164</v>
      </c>
    </row>
    <row r="2716">
      <c r="A2716" s="19" t="s">
        <v>92</v>
      </c>
      <c r="B2716" s="19" t="s">
        <v>102</v>
      </c>
      <c r="C2716" s="19" t="s">
        <v>171</v>
      </c>
      <c r="D2716" s="19">
        <v>1.0</v>
      </c>
      <c r="E2716" s="19" t="s">
        <v>164</v>
      </c>
    </row>
    <row r="2717">
      <c r="A2717" s="19" t="s">
        <v>76</v>
      </c>
      <c r="B2717" s="19" t="s">
        <v>128</v>
      </c>
      <c r="C2717" s="19" t="s">
        <v>171</v>
      </c>
      <c r="D2717" s="19">
        <v>1.0</v>
      </c>
      <c r="E2717" s="19" t="s">
        <v>164</v>
      </c>
    </row>
    <row r="2718">
      <c r="A2718" s="19" t="s">
        <v>76</v>
      </c>
      <c r="B2718" s="19" t="s">
        <v>21</v>
      </c>
      <c r="C2718" s="19" t="s">
        <v>171</v>
      </c>
      <c r="D2718" s="19">
        <v>1.0</v>
      </c>
      <c r="E2718" s="19" t="s">
        <v>164</v>
      </c>
    </row>
    <row r="2719">
      <c r="A2719" s="19" t="s">
        <v>76</v>
      </c>
      <c r="B2719" s="19" t="s">
        <v>144</v>
      </c>
      <c r="C2719" s="19" t="s">
        <v>171</v>
      </c>
      <c r="D2719" s="19">
        <v>1.0</v>
      </c>
      <c r="E2719" s="19" t="s">
        <v>164</v>
      </c>
    </row>
    <row r="2720">
      <c r="A2720" s="19" t="s">
        <v>76</v>
      </c>
      <c r="B2720" s="19" t="s">
        <v>37</v>
      </c>
      <c r="C2720" s="19" t="s">
        <v>171</v>
      </c>
      <c r="D2720" s="19">
        <v>1.0</v>
      </c>
      <c r="E2720" s="19" t="s">
        <v>164</v>
      </c>
    </row>
    <row r="2721">
      <c r="A2721" s="19" t="s">
        <v>76</v>
      </c>
      <c r="B2721" s="19" t="s">
        <v>82</v>
      </c>
      <c r="C2721" s="19" t="s">
        <v>171</v>
      </c>
      <c r="D2721" s="19">
        <v>1.0</v>
      </c>
      <c r="E2721" s="19" t="s">
        <v>164</v>
      </c>
    </row>
    <row r="2722">
      <c r="A2722" s="19" t="s">
        <v>76</v>
      </c>
      <c r="B2722" s="19" t="s">
        <v>73</v>
      </c>
      <c r="C2722" s="19" t="s">
        <v>171</v>
      </c>
      <c r="D2722" s="19">
        <v>1.0</v>
      </c>
      <c r="E2722" s="19" t="s">
        <v>164</v>
      </c>
    </row>
    <row r="2723">
      <c r="A2723" s="19" t="s">
        <v>76</v>
      </c>
      <c r="B2723" s="19" t="s">
        <v>50</v>
      </c>
      <c r="C2723" s="19" t="s">
        <v>171</v>
      </c>
      <c r="D2723" s="19">
        <v>1.0</v>
      </c>
      <c r="E2723" s="19" t="s">
        <v>164</v>
      </c>
    </row>
    <row r="2724">
      <c r="A2724" s="19" t="s">
        <v>76</v>
      </c>
      <c r="B2724" s="19" t="s">
        <v>72</v>
      </c>
      <c r="C2724" s="19" t="s">
        <v>171</v>
      </c>
      <c r="D2724" s="19">
        <v>1.0</v>
      </c>
      <c r="E2724" s="19" t="s">
        <v>164</v>
      </c>
    </row>
    <row r="2725">
      <c r="A2725" s="19" t="s">
        <v>76</v>
      </c>
      <c r="B2725" s="19" t="s">
        <v>75</v>
      </c>
      <c r="C2725" s="19" t="s">
        <v>171</v>
      </c>
      <c r="D2725" s="19">
        <v>1.0</v>
      </c>
      <c r="E2725" s="19" t="s">
        <v>164</v>
      </c>
    </row>
    <row r="2726">
      <c r="A2726" s="19" t="s">
        <v>76</v>
      </c>
      <c r="B2726" s="19" t="s">
        <v>104</v>
      </c>
      <c r="C2726" s="19" t="s">
        <v>171</v>
      </c>
      <c r="D2726" s="19">
        <v>1.0</v>
      </c>
      <c r="E2726" s="19" t="s">
        <v>164</v>
      </c>
    </row>
    <row r="2727">
      <c r="A2727" s="19" t="s">
        <v>76</v>
      </c>
      <c r="B2727" s="19" t="s">
        <v>55</v>
      </c>
      <c r="C2727" s="19" t="s">
        <v>171</v>
      </c>
      <c r="D2727" s="19">
        <v>1.0</v>
      </c>
      <c r="E2727" s="19" t="s">
        <v>164</v>
      </c>
    </row>
    <row r="2728">
      <c r="A2728" s="19" t="s">
        <v>76</v>
      </c>
      <c r="B2728" s="19" t="s">
        <v>125</v>
      </c>
      <c r="C2728" s="19" t="s">
        <v>171</v>
      </c>
      <c r="D2728" s="19">
        <v>1.0</v>
      </c>
      <c r="E2728" s="19" t="s">
        <v>164</v>
      </c>
    </row>
    <row r="2729">
      <c r="A2729" s="19" t="s">
        <v>76</v>
      </c>
      <c r="B2729" s="19" t="s">
        <v>81</v>
      </c>
      <c r="C2729" s="19" t="s">
        <v>171</v>
      </c>
      <c r="D2729" s="19">
        <v>1.0</v>
      </c>
      <c r="E2729" s="19" t="s">
        <v>164</v>
      </c>
    </row>
    <row r="2730">
      <c r="A2730" s="19" t="s">
        <v>76</v>
      </c>
      <c r="B2730" s="19" t="s">
        <v>106</v>
      </c>
      <c r="C2730" s="19" t="s">
        <v>171</v>
      </c>
      <c r="D2730" s="19">
        <v>1.0</v>
      </c>
      <c r="E2730" s="19" t="s">
        <v>164</v>
      </c>
    </row>
    <row r="2731">
      <c r="A2731" s="19" t="s">
        <v>76</v>
      </c>
      <c r="B2731" s="19" t="s">
        <v>86</v>
      </c>
      <c r="C2731" s="19" t="s">
        <v>171</v>
      </c>
      <c r="D2731" s="19">
        <v>1.0</v>
      </c>
      <c r="E2731" s="19" t="s">
        <v>164</v>
      </c>
    </row>
    <row r="2732">
      <c r="A2732" s="19" t="s">
        <v>76</v>
      </c>
      <c r="B2732" s="19" t="s">
        <v>90</v>
      </c>
      <c r="C2732" s="19" t="s">
        <v>171</v>
      </c>
      <c r="D2732" s="19">
        <v>1.0</v>
      </c>
      <c r="E2732" s="19" t="s">
        <v>164</v>
      </c>
    </row>
    <row r="2733">
      <c r="A2733" s="19" t="s">
        <v>76</v>
      </c>
      <c r="B2733" s="19" t="s">
        <v>135</v>
      </c>
      <c r="C2733" s="19" t="s">
        <v>171</v>
      </c>
      <c r="D2733" s="19">
        <v>1.0</v>
      </c>
      <c r="E2733" s="19" t="s">
        <v>164</v>
      </c>
    </row>
    <row r="2734">
      <c r="A2734" s="19" t="s">
        <v>76</v>
      </c>
      <c r="B2734" s="19" t="s">
        <v>113</v>
      </c>
      <c r="C2734" s="19" t="s">
        <v>171</v>
      </c>
      <c r="D2734" s="19">
        <v>1.0</v>
      </c>
      <c r="E2734" s="19" t="s">
        <v>164</v>
      </c>
    </row>
    <row r="2735">
      <c r="A2735" s="19" t="s">
        <v>76</v>
      </c>
      <c r="B2735" s="19" t="s">
        <v>69</v>
      </c>
      <c r="C2735" s="19" t="s">
        <v>171</v>
      </c>
      <c r="D2735" s="19">
        <v>1.0</v>
      </c>
      <c r="E2735" s="19" t="s">
        <v>164</v>
      </c>
    </row>
    <row r="2736">
      <c r="A2736" s="19" t="s">
        <v>76</v>
      </c>
      <c r="B2736" s="19" t="s">
        <v>143</v>
      </c>
      <c r="C2736" s="19" t="s">
        <v>171</v>
      </c>
      <c r="D2736" s="19">
        <v>1.0</v>
      </c>
      <c r="E2736" s="19" t="s">
        <v>164</v>
      </c>
    </row>
    <row r="2737">
      <c r="A2737" s="19" t="s">
        <v>76</v>
      </c>
      <c r="B2737" s="19" t="s">
        <v>111</v>
      </c>
      <c r="C2737" s="19" t="s">
        <v>171</v>
      </c>
      <c r="D2737" s="19">
        <v>1.0</v>
      </c>
      <c r="E2737" s="19" t="s">
        <v>164</v>
      </c>
    </row>
    <row r="2738">
      <c r="A2738" s="19" t="s">
        <v>76</v>
      </c>
      <c r="B2738" s="19" t="s">
        <v>130</v>
      </c>
      <c r="C2738" s="19" t="s">
        <v>171</v>
      </c>
      <c r="D2738" s="19">
        <v>1.0</v>
      </c>
      <c r="E2738" s="19" t="s">
        <v>164</v>
      </c>
    </row>
    <row r="2739">
      <c r="A2739" s="19" t="s">
        <v>76</v>
      </c>
      <c r="B2739" s="19" t="s">
        <v>47</v>
      </c>
      <c r="C2739" s="19" t="s">
        <v>171</v>
      </c>
      <c r="D2739" s="19">
        <v>1.0</v>
      </c>
      <c r="E2739" s="19" t="s">
        <v>164</v>
      </c>
    </row>
    <row r="2740">
      <c r="A2740" s="19" t="s">
        <v>76</v>
      </c>
      <c r="B2740" s="19" t="s">
        <v>17</v>
      </c>
      <c r="C2740" s="19" t="s">
        <v>171</v>
      </c>
      <c r="D2740" s="19">
        <v>1.0</v>
      </c>
      <c r="E2740" s="19" t="s">
        <v>164</v>
      </c>
    </row>
    <row r="2741">
      <c r="A2741" s="19" t="s">
        <v>76</v>
      </c>
      <c r="B2741" s="19" t="s">
        <v>22</v>
      </c>
      <c r="C2741" s="19" t="s">
        <v>171</v>
      </c>
      <c r="D2741" s="19">
        <v>1.0</v>
      </c>
      <c r="E2741" s="19" t="s">
        <v>164</v>
      </c>
    </row>
    <row r="2742">
      <c r="A2742" s="19" t="s">
        <v>76</v>
      </c>
      <c r="B2742" s="19" t="s">
        <v>62</v>
      </c>
      <c r="C2742" s="19" t="s">
        <v>171</v>
      </c>
      <c r="D2742" s="19">
        <v>1.0</v>
      </c>
      <c r="E2742" s="19" t="s">
        <v>164</v>
      </c>
    </row>
    <row r="2743">
      <c r="A2743" s="19" t="s">
        <v>76</v>
      </c>
      <c r="B2743" s="19" t="s">
        <v>66</v>
      </c>
      <c r="C2743" s="19" t="s">
        <v>171</v>
      </c>
      <c r="D2743" s="19">
        <v>1.0</v>
      </c>
      <c r="E2743" s="19" t="s">
        <v>164</v>
      </c>
    </row>
    <row r="2744">
      <c r="A2744" s="19" t="s">
        <v>76</v>
      </c>
      <c r="B2744" s="19" t="s">
        <v>78</v>
      </c>
      <c r="C2744" s="19" t="s">
        <v>171</v>
      </c>
      <c r="D2744" s="19">
        <v>1.0</v>
      </c>
      <c r="E2744" s="19" t="s">
        <v>164</v>
      </c>
    </row>
    <row r="2745">
      <c r="A2745" s="19" t="s">
        <v>76</v>
      </c>
      <c r="B2745" s="19" t="s">
        <v>91</v>
      </c>
      <c r="C2745" s="19" t="s">
        <v>171</v>
      </c>
      <c r="D2745" s="19">
        <v>1.0</v>
      </c>
      <c r="E2745" s="19" t="s">
        <v>164</v>
      </c>
    </row>
    <row r="2746">
      <c r="A2746" s="19" t="s">
        <v>76</v>
      </c>
      <c r="B2746" s="19" t="s">
        <v>110</v>
      </c>
      <c r="C2746" s="19" t="s">
        <v>171</v>
      </c>
      <c r="D2746" s="19">
        <v>1.0</v>
      </c>
      <c r="E2746" s="19" t="s">
        <v>164</v>
      </c>
    </row>
    <row r="2747">
      <c r="A2747" s="19" t="s">
        <v>76</v>
      </c>
      <c r="B2747" s="19" t="s">
        <v>87</v>
      </c>
      <c r="C2747" s="19" t="s">
        <v>171</v>
      </c>
      <c r="D2747" s="19">
        <v>1.0</v>
      </c>
      <c r="E2747" s="19" t="s">
        <v>164</v>
      </c>
    </row>
    <row r="2748">
      <c r="A2748" s="19" t="s">
        <v>76</v>
      </c>
      <c r="B2748" s="19" t="s">
        <v>41</v>
      </c>
      <c r="C2748" s="19" t="s">
        <v>171</v>
      </c>
      <c r="D2748" s="19">
        <v>1.0</v>
      </c>
      <c r="E2748" s="19" t="s">
        <v>164</v>
      </c>
    </row>
    <row r="2749">
      <c r="A2749" s="19" t="s">
        <v>76</v>
      </c>
      <c r="B2749" s="19" t="s">
        <v>97</v>
      </c>
      <c r="C2749" s="19" t="s">
        <v>171</v>
      </c>
      <c r="D2749" s="19">
        <v>1.0</v>
      </c>
      <c r="E2749" s="19" t="s">
        <v>164</v>
      </c>
    </row>
    <row r="2750">
      <c r="A2750" s="19" t="s">
        <v>76</v>
      </c>
      <c r="B2750" s="19" t="s">
        <v>77</v>
      </c>
      <c r="C2750" s="19" t="s">
        <v>171</v>
      </c>
      <c r="D2750" s="19">
        <v>1.0</v>
      </c>
      <c r="E2750" s="19" t="s">
        <v>164</v>
      </c>
    </row>
    <row r="2751">
      <c r="A2751" s="19" t="s">
        <v>76</v>
      </c>
      <c r="B2751" s="19" t="s">
        <v>120</v>
      </c>
      <c r="C2751" s="19" t="s">
        <v>171</v>
      </c>
      <c r="D2751" s="19">
        <v>1.0</v>
      </c>
      <c r="E2751" s="19" t="s">
        <v>164</v>
      </c>
    </row>
    <row r="2752">
      <c r="A2752" s="19" t="s">
        <v>76</v>
      </c>
      <c r="B2752" s="19" t="s">
        <v>116</v>
      </c>
      <c r="C2752" s="19" t="s">
        <v>171</v>
      </c>
      <c r="D2752" s="19">
        <v>1.0</v>
      </c>
      <c r="E2752" s="19" t="s">
        <v>164</v>
      </c>
    </row>
    <row r="2753">
      <c r="A2753" s="19" t="s">
        <v>76</v>
      </c>
      <c r="B2753" s="19" t="s">
        <v>31</v>
      </c>
      <c r="C2753" s="19" t="s">
        <v>171</v>
      </c>
      <c r="D2753" s="19">
        <v>1.0</v>
      </c>
      <c r="E2753" s="19" t="s">
        <v>164</v>
      </c>
    </row>
    <row r="2754">
      <c r="A2754" s="19" t="s">
        <v>76</v>
      </c>
      <c r="B2754" s="19" t="s">
        <v>45</v>
      </c>
      <c r="C2754" s="19" t="s">
        <v>171</v>
      </c>
      <c r="D2754" s="19">
        <v>1.0</v>
      </c>
      <c r="E2754" s="19" t="s">
        <v>164</v>
      </c>
    </row>
    <row r="2755">
      <c r="A2755" s="19" t="s">
        <v>76</v>
      </c>
      <c r="B2755" s="19" t="s">
        <v>94</v>
      </c>
      <c r="C2755" s="19" t="s">
        <v>171</v>
      </c>
      <c r="D2755" s="19">
        <v>1.0</v>
      </c>
      <c r="E2755" s="19" t="s">
        <v>164</v>
      </c>
    </row>
    <row r="2756">
      <c r="A2756" s="19" t="s">
        <v>76</v>
      </c>
      <c r="B2756" s="19" t="s">
        <v>27</v>
      </c>
      <c r="C2756" s="19" t="s">
        <v>171</v>
      </c>
      <c r="D2756" s="19">
        <v>1.0</v>
      </c>
      <c r="E2756" s="19" t="s">
        <v>164</v>
      </c>
    </row>
    <row r="2757">
      <c r="A2757" s="19" t="s">
        <v>76</v>
      </c>
      <c r="B2757" s="19" t="s">
        <v>105</v>
      </c>
      <c r="C2757" s="19" t="s">
        <v>171</v>
      </c>
      <c r="D2757" s="19">
        <v>1.0</v>
      </c>
      <c r="E2757" s="19" t="s">
        <v>164</v>
      </c>
    </row>
    <row r="2758">
      <c r="A2758" s="19" t="s">
        <v>76</v>
      </c>
      <c r="B2758" s="19" t="s">
        <v>52</v>
      </c>
      <c r="C2758" s="19" t="s">
        <v>171</v>
      </c>
      <c r="D2758" s="19">
        <v>1.0</v>
      </c>
      <c r="E2758" s="19" t="s">
        <v>164</v>
      </c>
    </row>
    <row r="2759">
      <c r="A2759" s="19" t="s">
        <v>76</v>
      </c>
      <c r="B2759" s="19" t="s">
        <v>58</v>
      </c>
      <c r="C2759" s="19" t="s">
        <v>171</v>
      </c>
      <c r="D2759" s="19">
        <v>1.0</v>
      </c>
      <c r="E2759" s="19" t="s">
        <v>164</v>
      </c>
    </row>
    <row r="2760">
      <c r="A2760" s="19" t="s">
        <v>76</v>
      </c>
      <c r="B2760" s="19" t="s">
        <v>65</v>
      </c>
      <c r="C2760" s="19" t="s">
        <v>171</v>
      </c>
      <c r="D2760" s="19">
        <v>1.0</v>
      </c>
      <c r="E2760" s="19" t="s">
        <v>164</v>
      </c>
    </row>
    <row r="2761">
      <c r="A2761" s="19" t="s">
        <v>76</v>
      </c>
      <c r="B2761" s="19" t="s">
        <v>59</v>
      </c>
      <c r="C2761" s="19" t="s">
        <v>171</v>
      </c>
      <c r="D2761" s="19">
        <v>1.0</v>
      </c>
      <c r="E2761" s="19" t="s">
        <v>164</v>
      </c>
    </row>
    <row r="2762">
      <c r="A2762" s="19" t="s">
        <v>76</v>
      </c>
      <c r="B2762" s="19" t="s">
        <v>71</v>
      </c>
      <c r="C2762" s="19" t="s">
        <v>171</v>
      </c>
      <c r="D2762" s="19">
        <v>1.0</v>
      </c>
      <c r="E2762" s="19" t="s">
        <v>164</v>
      </c>
    </row>
    <row r="2763">
      <c r="A2763" s="19" t="s">
        <v>76</v>
      </c>
      <c r="B2763" s="19" t="s">
        <v>119</v>
      </c>
      <c r="C2763" s="19" t="s">
        <v>171</v>
      </c>
      <c r="D2763" s="19">
        <v>1.0</v>
      </c>
      <c r="E2763" s="19" t="s">
        <v>164</v>
      </c>
    </row>
    <row r="2764">
      <c r="A2764" s="19" t="s">
        <v>76</v>
      </c>
      <c r="B2764" s="19" t="s">
        <v>122</v>
      </c>
      <c r="C2764" s="19" t="s">
        <v>171</v>
      </c>
      <c r="D2764" s="19">
        <v>1.0</v>
      </c>
      <c r="E2764" s="19" t="s">
        <v>164</v>
      </c>
    </row>
    <row r="2765">
      <c r="A2765" s="19" t="s">
        <v>76</v>
      </c>
      <c r="B2765" s="19" t="s">
        <v>36</v>
      </c>
      <c r="C2765" s="19" t="s">
        <v>171</v>
      </c>
      <c r="D2765" s="19">
        <v>1.0</v>
      </c>
      <c r="E2765" s="19" t="s">
        <v>164</v>
      </c>
    </row>
    <row r="2766">
      <c r="A2766" s="19" t="s">
        <v>76</v>
      </c>
      <c r="B2766" s="19" t="s">
        <v>40</v>
      </c>
      <c r="C2766" s="19" t="s">
        <v>171</v>
      </c>
      <c r="D2766" s="19">
        <v>1.0</v>
      </c>
      <c r="E2766" s="19" t="s">
        <v>164</v>
      </c>
    </row>
    <row r="2767">
      <c r="A2767" s="19" t="s">
        <v>76</v>
      </c>
      <c r="B2767" s="19" t="s">
        <v>84</v>
      </c>
      <c r="C2767" s="19" t="s">
        <v>171</v>
      </c>
      <c r="D2767" s="19">
        <v>1.0</v>
      </c>
      <c r="E2767" s="19" t="s">
        <v>164</v>
      </c>
    </row>
    <row r="2768">
      <c r="A2768" s="19" t="s">
        <v>76</v>
      </c>
      <c r="B2768" s="19" t="s">
        <v>98</v>
      </c>
      <c r="C2768" s="19" t="s">
        <v>171</v>
      </c>
      <c r="D2768" s="19">
        <v>1.0</v>
      </c>
      <c r="E2768" s="19" t="s">
        <v>164</v>
      </c>
    </row>
    <row r="2769">
      <c r="A2769" s="19" t="s">
        <v>76</v>
      </c>
      <c r="B2769" s="19" t="s">
        <v>99</v>
      </c>
      <c r="C2769" s="19" t="s">
        <v>171</v>
      </c>
      <c r="D2769" s="19">
        <v>1.0</v>
      </c>
      <c r="E2769" s="19" t="s">
        <v>164</v>
      </c>
    </row>
    <row r="2770">
      <c r="A2770" s="19" t="s">
        <v>76</v>
      </c>
      <c r="B2770" s="19" t="s">
        <v>109</v>
      </c>
      <c r="C2770" s="19" t="s">
        <v>171</v>
      </c>
      <c r="D2770" s="19">
        <v>1.0</v>
      </c>
      <c r="E2770" s="19" t="s">
        <v>164</v>
      </c>
    </row>
    <row r="2771">
      <c r="A2771" s="19" t="s">
        <v>76</v>
      </c>
      <c r="B2771" s="19" t="s">
        <v>124</v>
      </c>
      <c r="C2771" s="19" t="s">
        <v>171</v>
      </c>
      <c r="D2771" s="19">
        <v>1.0</v>
      </c>
      <c r="E2771" s="19" t="s">
        <v>164</v>
      </c>
    </row>
    <row r="2772">
      <c r="A2772" s="19" t="s">
        <v>76</v>
      </c>
      <c r="B2772" s="19" t="s">
        <v>145</v>
      </c>
      <c r="C2772" s="19" t="s">
        <v>171</v>
      </c>
      <c r="D2772" s="19">
        <v>1.0</v>
      </c>
      <c r="E2772" s="19" t="s">
        <v>164</v>
      </c>
    </row>
    <row r="2773">
      <c r="A2773" s="19" t="s">
        <v>76</v>
      </c>
      <c r="B2773" s="19" t="s">
        <v>147</v>
      </c>
      <c r="C2773" s="19" t="s">
        <v>171</v>
      </c>
      <c r="D2773" s="19">
        <v>1.0</v>
      </c>
      <c r="E2773" s="19" t="s">
        <v>164</v>
      </c>
    </row>
    <row r="2774">
      <c r="A2774" s="19" t="s">
        <v>76</v>
      </c>
      <c r="B2774" s="19" t="s">
        <v>102</v>
      </c>
      <c r="C2774" s="19" t="s">
        <v>171</v>
      </c>
      <c r="D2774" s="19">
        <v>1.0</v>
      </c>
      <c r="E2774" s="19" t="s">
        <v>164</v>
      </c>
    </row>
    <row r="2775">
      <c r="A2775" s="19" t="s">
        <v>128</v>
      </c>
      <c r="B2775" s="19" t="s">
        <v>21</v>
      </c>
      <c r="C2775" s="19" t="s">
        <v>171</v>
      </c>
      <c r="D2775" s="19">
        <v>1.0</v>
      </c>
      <c r="E2775" s="19" t="s">
        <v>164</v>
      </c>
    </row>
    <row r="2776">
      <c r="A2776" s="19" t="s">
        <v>128</v>
      </c>
      <c r="B2776" s="19" t="s">
        <v>144</v>
      </c>
      <c r="C2776" s="19" t="s">
        <v>171</v>
      </c>
      <c r="D2776" s="19">
        <v>1.0</v>
      </c>
      <c r="E2776" s="19" t="s">
        <v>164</v>
      </c>
    </row>
    <row r="2777">
      <c r="A2777" s="19" t="s">
        <v>128</v>
      </c>
      <c r="B2777" s="19" t="s">
        <v>37</v>
      </c>
      <c r="C2777" s="19" t="s">
        <v>171</v>
      </c>
      <c r="D2777" s="19">
        <v>1.0</v>
      </c>
      <c r="E2777" s="19" t="s">
        <v>164</v>
      </c>
    </row>
    <row r="2778">
      <c r="A2778" s="19" t="s">
        <v>128</v>
      </c>
      <c r="B2778" s="19" t="s">
        <v>82</v>
      </c>
      <c r="C2778" s="19" t="s">
        <v>171</v>
      </c>
      <c r="D2778" s="19">
        <v>1.0</v>
      </c>
      <c r="E2778" s="19" t="s">
        <v>164</v>
      </c>
    </row>
    <row r="2779">
      <c r="A2779" s="19" t="s">
        <v>128</v>
      </c>
      <c r="B2779" s="19" t="s">
        <v>73</v>
      </c>
      <c r="C2779" s="19" t="s">
        <v>171</v>
      </c>
      <c r="D2779" s="19">
        <v>1.0</v>
      </c>
      <c r="E2779" s="19" t="s">
        <v>164</v>
      </c>
    </row>
    <row r="2780">
      <c r="A2780" s="19" t="s">
        <v>128</v>
      </c>
      <c r="B2780" s="19" t="s">
        <v>50</v>
      </c>
      <c r="C2780" s="19" t="s">
        <v>171</v>
      </c>
      <c r="D2780" s="19">
        <v>1.0</v>
      </c>
      <c r="E2780" s="19" t="s">
        <v>164</v>
      </c>
    </row>
    <row r="2781">
      <c r="A2781" s="19" t="s">
        <v>128</v>
      </c>
      <c r="B2781" s="19" t="s">
        <v>72</v>
      </c>
      <c r="C2781" s="19" t="s">
        <v>171</v>
      </c>
      <c r="D2781" s="19">
        <v>1.0</v>
      </c>
      <c r="E2781" s="19" t="s">
        <v>164</v>
      </c>
    </row>
    <row r="2782">
      <c r="A2782" s="19" t="s">
        <v>128</v>
      </c>
      <c r="B2782" s="19" t="s">
        <v>75</v>
      </c>
      <c r="C2782" s="19" t="s">
        <v>171</v>
      </c>
      <c r="D2782" s="19">
        <v>1.0</v>
      </c>
      <c r="E2782" s="19" t="s">
        <v>164</v>
      </c>
    </row>
    <row r="2783">
      <c r="A2783" s="19" t="s">
        <v>128</v>
      </c>
      <c r="B2783" s="19" t="s">
        <v>104</v>
      </c>
      <c r="C2783" s="19" t="s">
        <v>171</v>
      </c>
      <c r="D2783" s="19">
        <v>1.0</v>
      </c>
      <c r="E2783" s="19" t="s">
        <v>164</v>
      </c>
    </row>
    <row r="2784">
      <c r="A2784" s="19" t="s">
        <v>128</v>
      </c>
      <c r="B2784" s="19" t="s">
        <v>55</v>
      </c>
      <c r="C2784" s="19" t="s">
        <v>171</v>
      </c>
      <c r="D2784" s="19">
        <v>1.0</v>
      </c>
      <c r="E2784" s="19" t="s">
        <v>164</v>
      </c>
    </row>
    <row r="2785">
      <c r="A2785" s="19" t="s">
        <v>128</v>
      </c>
      <c r="B2785" s="19" t="s">
        <v>125</v>
      </c>
      <c r="C2785" s="19" t="s">
        <v>171</v>
      </c>
      <c r="D2785" s="19">
        <v>1.0</v>
      </c>
      <c r="E2785" s="19" t="s">
        <v>164</v>
      </c>
    </row>
    <row r="2786">
      <c r="A2786" s="19" t="s">
        <v>128</v>
      </c>
      <c r="B2786" s="19" t="s">
        <v>81</v>
      </c>
      <c r="C2786" s="19" t="s">
        <v>171</v>
      </c>
      <c r="D2786" s="19">
        <v>1.0</v>
      </c>
      <c r="E2786" s="19" t="s">
        <v>164</v>
      </c>
    </row>
    <row r="2787">
      <c r="A2787" s="19" t="s">
        <v>128</v>
      </c>
      <c r="B2787" s="19" t="s">
        <v>106</v>
      </c>
      <c r="C2787" s="19" t="s">
        <v>171</v>
      </c>
      <c r="D2787" s="19">
        <v>1.0</v>
      </c>
      <c r="E2787" s="19" t="s">
        <v>164</v>
      </c>
    </row>
    <row r="2788">
      <c r="A2788" s="19" t="s">
        <v>128</v>
      </c>
      <c r="B2788" s="19" t="s">
        <v>86</v>
      </c>
      <c r="C2788" s="19" t="s">
        <v>171</v>
      </c>
      <c r="D2788" s="19">
        <v>1.0</v>
      </c>
      <c r="E2788" s="19" t="s">
        <v>164</v>
      </c>
    </row>
    <row r="2789">
      <c r="A2789" s="19" t="s">
        <v>128</v>
      </c>
      <c r="B2789" s="19" t="s">
        <v>90</v>
      </c>
      <c r="C2789" s="19" t="s">
        <v>171</v>
      </c>
      <c r="D2789" s="19">
        <v>1.0</v>
      </c>
      <c r="E2789" s="19" t="s">
        <v>164</v>
      </c>
    </row>
    <row r="2790">
      <c r="A2790" s="19" t="s">
        <v>128</v>
      </c>
      <c r="B2790" s="19" t="s">
        <v>135</v>
      </c>
      <c r="C2790" s="19" t="s">
        <v>171</v>
      </c>
      <c r="D2790" s="19">
        <v>1.0</v>
      </c>
      <c r="E2790" s="19" t="s">
        <v>164</v>
      </c>
    </row>
    <row r="2791">
      <c r="A2791" s="19" t="s">
        <v>128</v>
      </c>
      <c r="B2791" s="19" t="s">
        <v>113</v>
      </c>
      <c r="C2791" s="19" t="s">
        <v>171</v>
      </c>
      <c r="D2791" s="19">
        <v>1.0</v>
      </c>
      <c r="E2791" s="19" t="s">
        <v>164</v>
      </c>
    </row>
    <row r="2792">
      <c r="A2792" s="19" t="s">
        <v>128</v>
      </c>
      <c r="B2792" s="19" t="s">
        <v>69</v>
      </c>
      <c r="C2792" s="19" t="s">
        <v>171</v>
      </c>
      <c r="D2792" s="19">
        <v>1.0</v>
      </c>
      <c r="E2792" s="19" t="s">
        <v>164</v>
      </c>
    </row>
    <row r="2793">
      <c r="A2793" s="19" t="s">
        <v>128</v>
      </c>
      <c r="B2793" s="19" t="s">
        <v>143</v>
      </c>
      <c r="C2793" s="19" t="s">
        <v>171</v>
      </c>
      <c r="D2793" s="19">
        <v>1.0</v>
      </c>
      <c r="E2793" s="19" t="s">
        <v>164</v>
      </c>
    </row>
    <row r="2794">
      <c r="A2794" s="19" t="s">
        <v>128</v>
      </c>
      <c r="B2794" s="19" t="s">
        <v>111</v>
      </c>
      <c r="C2794" s="19" t="s">
        <v>171</v>
      </c>
      <c r="D2794" s="19">
        <v>1.0</v>
      </c>
      <c r="E2794" s="19" t="s">
        <v>164</v>
      </c>
    </row>
    <row r="2795">
      <c r="A2795" s="19" t="s">
        <v>128</v>
      </c>
      <c r="B2795" s="19" t="s">
        <v>130</v>
      </c>
      <c r="C2795" s="19" t="s">
        <v>171</v>
      </c>
      <c r="D2795" s="19">
        <v>1.0</v>
      </c>
      <c r="E2795" s="19" t="s">
        <v>164</v>
      </c>
    </row>
    <row r="2796">
      <c r="A2796" s="19" t="s">
        <v>128</v>
      </c>
      <c r="B2796" s="19" t="s">
        <v>47</v>
      </c>
      <c r="C2796" s="19" t="s">
        <v>171</v>
      </c>
      <c r="D2796" s="19">
        <v>1.0</v>
      </c>
      <c r="E2796" s="19" t="s">
        <v>164</v>
      </c>
    </row>
    <row r="2797">
      <c r="A2797" s="19" t="s">
        <v>128</v>
      </c>
      <c r="B2797" s="19" t="s">
        <v>17</v>
      </c>
      <c r="C2797" s="19" t="s">
        <v>171</v>
      </c>
      <c r="D2797" s="19">
        <v>1.0</v>
      </c>
      <c r="E2797" s="19" t="s">
        <v>164</v>
      </c>
    </row>
    <row r="2798">
      <c r="A2798" s="19" t="s">
        <v>128</v>
      </c>
      <c r="B2798" s="19" t="s">
        <v>22</v>
      </c>
      <c r="C2798" s="19" t="s">
        <v>171</v>
      </c>
      <c r="D2798" s="19">
        <v>1.0</v>
      </c>
      <c r="E2798" s="19" t="s">
        <v>164</v>
      </c>
    </row>
    <row r="2799">
      <c r="A2799" s="19" t="s">
        <v>128</v>
      </c>
      <c r="B2799" s="19" t="s">
        <v>62</v>
      </c>
      <c r="C2799" s="19" t="s">
        <v>171</v>
      </c>
      <c r="D2799" s="19">
        <v>1.0</v>
      </c>
      <c r="E2799" s="19" t="s">
        <v>164</v>
      </c>
    </row>
    <row r="2800">
      <c r="A2800" s="19" t="s">
        <v>128</v>
      </c>
      <c r="B2800" s="19" t="s">
        <v>66</v>
      </c>
      <c r="C2800" s="19" t="s">
        <v>171</v>
      </c>
      <c r="D2800" s="19">
        <v>1.0</v>
      </c>
      <c r="E2800" s="19" t="s">
        <v>164</v>
      </c>
    </row>
    <row r="2801">
      <c r="A2801" s="19" t="s">
        <v>128</v>
      </c>
      <c r="B2801" s="19" t="s">
        <v>78</v>
      </c>
      <c r="C2801" s="19" t="s">
        <v>171</v>
      </c>
      <c r="D2801" s="19">
        <v>1.0</v>
      </c>
      <c r="E2801" s="19" t="s">
        <v>164</v>
      </c>
    </row>
    <row r="2802">
      <c r="A2802" s="19" t="s">
        <v>128</v>
      </c>
      <c r="B2802" s="19" t="s">
        <v>91</v>
      </c>
      <c r="C2802" s="19" t="s">
        <v>171</v>
      </c>
      <c r="D2802" s="19">
        <v>1.0</v>
      </c>
      <c r="E2802" s="19" t="s">
        <v>164</v>
      </c>
    </row>
    <row r="2803">
      <c r="A2803" s="19" t="s">
        <v>128</v>
      </c>
      <c r="B2803" s="19" t="s">
        <v>110</v>
      </c>
      <c r="C2803" s="19" t="s">
        <v>171</v>
      </c>
      <c r="D2803" s="19">
        <v>1.0</v>
      </c>
      <c r="E2803" s="19" t="s">
        <v>164</v>
      </c>
    </row>
    <row r="2804">
      <c r="A2804" s="19" t="s">
        <v>128</v>
      </c>
      <c r="B2804" s="19" t="s">
        <v>87</v>
      </c>
      <c r="C2804" s="19" t="s">
        <v>171</v>
      </c>
      <c r="D2804" s="19">
        <v>1.0</v>
      </c>
      <c r="E2804" s="19" t="s">
        <v>164</v>
      </c>
    </row>
    <row r="2805">
      <c r="A2805" s="19" t="s">
        <v>128</v>
      </c>
      <c r="B2805" s="19" t="s">
        <v>41</v>
      </c>
      <c r="C2805" s="19" t="s">
        <v>171</v>
      </c>
      <c r="D2805" s="19">
        <v>1.0</v>
      </c>
      <c r="E2805" s="19" t="s">
        <v>164</v>
      </c>
    </row>
    <row r="2806">
      <c r="A2806" s="19" t="s">
        <v>128</v>
      </c>
      <c r="B2806" s="19" t="s">
        <v>97</v>
      </c>
      <c r="C2806" s="19" t="s">
        <v>171</v>
      </c>
      <c r="D2806" s="19">
        <v>1.0</v>
      </c>
      <c r="E2806" s="19" t="s">
        <v>164</v>
      </c>
    </row>
    <row r="2807">
      <c r="A2807" s="19" t="s">
        <v>128</v>
      </c>
      <c r="B2807" s="19" t="s">
        <v>77</v>
      </c>
      <c r="C2807" s="19" t="s">
        <v>171</v>
      </c>
      <c r="D2807" s="19">
        <v>1.0</v>
      </c>
      <c r="E2807" s="19" t="s">
        <v>164</v>
      </c>
    </row>
    <row r="2808">
      <c r="A2808" s="19" t="s">
        <v>128</v>
      </c>
      <c r="B2808" s="19" t="s">
        <v>120</v>
      </c>
      <c r="C2808" s="19" t="s">
        <v>171</v>
      </c>
      <c r="D2808" s="19">
        <v>1.0</v>
      </c>
      <c r="E2808" s="19" t="s">
        <v>164</v>
      </c>
    </row>
    <row r="2809">
      <c r="A2809" s="19" t="s">
        <v>128</v>
      </c>
      <c r="B2809" s="19" t="s">
        <v>116</v>
      </c>
      <c r="C2809" s="19" t="s">
        <v>171</v>
      </c>
      <c r="D2809" s="19">
        <v>1.0</v>
      </c>
      <c r="E2809" s="19" t="s">
        <v>164</v>
      </c>
    </row>
    <row r="2810">
      <c r="A2810" s="19" t="s">
        <v>128</v>
      </c>
      <c r="B2810" s="19" t="s">
        <v>31</v>
      </c>
      <c r="C2810" s="19" t="s">
        <v>171</v>
      </c>
      <c r="D2810" s="19">
        <v>1.0</v>
      </c>
      <c r="E2810" s="19" t="s">
        <v>164</v>
      </c>
    </row>
    <row r="2811">
      <c r="A2811" s="19" t="s">
        <v>128</v>
      </c>
      <c r="B2811" s="19" t="s">
        <v>45</v>
      </c>
      <c r="C2811" s="19" t="s">
        <v>171</v>
      </c>
      <c r="D2811" s="19">
        <v>1.0</v>
      </c>
      <c r="E2811" s="19" t="s">
        <v>164</v>
      </c>
    </row>
    <row r="2812">
      <c r="A2812" s="19" t="s">
        <v>128</v>
      </c>
      <c r="B2812" s="19" t="s">
        <v>94</v>
      </c>
      <c r="C2812" s="19" t="s">
        <v>171</v>
      </c>
      <c r="D2812" s="19">
        <v>1.0</v>
      </c>
      <c r="E2812" s="19" t="s">
        <v>164</v>
      </c>
    </row>
    <row r="2813">
      <c r="A2813" s="19" t="s">
        <v>128</v>
      </c>
      <c r="B2813" s="19" t="s">
        <v>27</v>
      </c>
      <c r="C2813" s="19" t="s">
        <v>171</v>
      </c>
      <c r="D2813" s="19">
        <v>1.0</v>
      </c>
      <c r="E2813" s="19" t="s">
        <v>164</v>
      </c>
    </row>
    <row r="2814">
      <c r="A2814" s="19" t="s">
        <v>128</v>
      </c>
      <c r="B2814" s="19" t="s">
        <v>105</v>
      </c>
      <c r="C2814" s="19" t="s">
        <v>171</v>
      </c>
      <c r="D2814" s="19">
        <v>1.0</v>
      </c>
      <c r="E2814" s="19" t="s">
        <v>164</v>
      </c>
    </row>
    <row r="2815">
      <c r="A2815" s="19" t="s">
        <v>128</v>
      </c>
      <c r="B2815" s="19" t="s">
        <v>52</v>
      </c>
      <c r="C2815" s="19" t="s">
        <v>171</v>
      </c>
      <c r="D2815" s="19">
        <v>1.0</v>
      </c>
      <c r="E2815" s="19" t="s">
        <v>164</v>
      </c>
    </row>
    <row r="2816">
      <c r="A2816" s="19" t="s">
        <v>128</v>
      </c>
      <c r="B2816" s="19" t="s">
        <v>58</v>
      </c>
      <c r="C2816" s="19" t="s">
        <v>171</v>
      </c>
      <c r="D2816" s="19">
        <v>1.0</v>
      </c>
      <c r="E2816" s="19" t="s">
        <v>164</v>
      </c>
    </row>
    <row r="2817">
      <c r="A2817" s="19" t="s">
        <v>128</v>
      </c>
      <c r="B2817" s="19" t="s">
        <v>65</v>
      </c>
      <c r="C2817" s="19" t="s">
        <v>171</v>
      </c>
      <c r="D2817" s="19">
        <v>1.0</v>
      </c>
      <c r="E2817" s="19" t="s">
        <v>164</v>
      </c>
    </row>
    <row r="2818">
      <c r="A2818" s="19" t="s">
        <v>128</v>
      </c>
      <c r="B2818" s="19" t="s">
        <v>59</v>
      </c>
      <c r="C2818" s="19" t="s">
        <v>171</v>
      </c>
      <c r="D2818" s="19">
        <v>1.0</v>
      </c>
      <c r="E2818" s="19" t="s">
        <v>164</v>
      </c>
    </row>
    <row r="2819">
      <c r="A2819" s="19" t="s">
        <v>128</v>
      </c>
      <c r="B2819" s="19" t="s">
        <v>71</v>
      </c>
      <c r="C2819" s="19" t="s">
        <v>171</v>
      </c>
      <c r="D2819" s="19">
        <v>1.0</v>
      </c>
      <c r="E2819" s="19" t="s">
        <v>164</v>
      </c>
    </row>
    <row r="2820">
      <c r="A2820" s="19" t="s">
        <v>128</v>
      </c>
      <c r="B2820" s="19" t="s">
        <v>119</v>
      </c>
      <c r="C2820" s="19" t="s">
        <v>171</v>
      </c>
      <c r="D2820" s="19">
        <v>1.0</v>
      </c>
      <c r="E2820" s="19" t="s">
        <v>164</v>
      </c>
    </row>
    <row r="2821">
      <c r="A2821" s="19" t="s">
        <v>128</v>
      </c>
      <c r="B2821" s="19" t="s">
        <v>122</v>
      </c>
      <c r="C2821" s="19" t="s">
        <v>171</v>
      </c>
      <c r="D2821" s="19">
        <v>1.0</v>
      </c>
      <c r="E2821" s="19" t="s">
        <v>164</v>
      </c>
    </row>
    <row r="2822">
      <c r="A2822" s="19" t="s">
        <v>128</v>
      </c>
      <c r="B2822" s="19" t="s">
        <v>36</v>
      </c>
      <c r="C2822" s="19" t="s">
        <v>171</v>
      </c>
      <c r="D2822" s="19">
        <v>1.0</v>
      </c>
      <c r="E2822" s="19" t="s">
        <v>164</v>
      </c>
    </row>
    <row r="2823">
      <c r="A2823" s="19" t="s">
        <v>128</v>
      </c>
      <c r="B2823" s="19" t="s">
        <v>40</v>
      </c>
      <c r="C2823" s="19" t="s">
        <v>171</v>
      </c>
      <c r="D2823" s="19">
        <v>1.0</v>
      </c>
      <c r="E2823" s="19" t="s">
        <v>164</v>
      </c>
    </row>
    <row r="2824">
      <c r="A2824" s="19" t="s">
        <v>128</v>
      </c>
      <c r="B2824" s="19" t="s">
        <v>84</v>
      </c>
      <c r="C2824" s="19" t="s">
        <v>171</v>
      </c>
      <c r="D2824" s="19">
        <v>1.0</v>
      </c>
      <c r="E2824" s="19" t="s">
        <v>164</v>
      </c>
    </row>
    <row r="2825">
      <c r="A2825" s="19" t="s">
        <v>128</v>
      </c>
      <c r="B2825" s="19" t="s">
        <v>98</v>
      </c>
      <c r="C2825" s="19" t="s">
        <v>171</v>
      </c>
      <c r="D2825" s="19">
        <v>1.0</v>
      </c>
      <c r="E2825" s="19" t="s">
        <v>164</v>
      </c>
    </row>
    <row r="2826">
      <c r="A2826" s="19" t="s">
        <v>128</v>
      </c>
      <c r="B2826" s="19" t="s">
        <v>99</v>
      </c>
      <c r="C2826" s="19" t="s">
        <v>171</v>
      </c>
      <c r="D2826" s="19">
        <v>1.0</v>
      </c>
      <c r="E2826" s="19" t="s">
        <v>164</v>
      </c>
    </row>
    <row r="2827">
      <c r="A2827" s="19" t="s">
        <v>128</v>
      </c>
      <c r="B2827" s="19" t="s">
        <v>109</v>
      </c>
      <c r="C2827" s="19" t="s">
        <v>171</v>
      </c>
      <c r="D2827" s="19">
        <v>1.0</v>
      </c>
      <c r="E2827" s="19" t="s">
        <v>164</v>
      </c>
    </row>
    <row r="2828">
      <c r="A2828" s="19" t="s">
        <v>128</v>
      </c>
      <c r="B2828" s="19" t="s">
        <v>124</v>
      </c>
      <c r="C2828" s="19" t="s">
        <v>171</v>
      </c>
      <c r="D2828" s="19">
        <v>1.0</v>
      </c>
      <c r="E2828" s="19" t="s">
        <v>164</v>
      </c>
    </row>
    <row r="2829">
      <c r="A2829" s="19" t="s">
        <v>128</v>
      </c>
      <c r="B2829" s="19" t="s">
        <v>145</v>
      </c>
      <c r="C2829" s="19" t="s">
        <v>171</v>
      </c>
      <c r="D2829" s="19">
        <v>1.0</v>
      </c>
      <c r="E2829" s="19" t="s">
        <v>164</v>
      </c>
    </row>
    <row r="2830">
      <c r="A2830" s="19" t="s">
        <v>128</v>
      </c>
      <c r="B2830" s="19" t="s">
        <v>147</v>
      </c>
      <c r="C2830" s="19" t="s">
        <v>171</v>
      </c>
      <c r="D2830" s="19">
        <v>1.0</v>
      </c>
      <c r="E2830" s="19" t="s">
        <v>164</v>
      </c>
    </row>
    <row r="2831">
      <c r="A2831" s="19" t="s">
        <v>128</v>
      </c>
      <c r="B2831" s="19" t="s">
        <v>102</v>
      </c>
      <c r="C2831" s="19" t="s">
        <v>171</v>
      </c>
      <c r="D2831" s="19">
        <v>1.0</v>
      </c>
      <c r="E2831" s="19" t="s">
        <v>164</v>
      </c>
    </row>
    <row r="2832">
      <c r="A2832" s="19" t="s">
        <v>21</v>
      </c>
      <c r="B2832" s="19" t="s">
        <v>144</v>
      </c>
      <c r="C2832" s="19" t="s">
        <v>171</v>
      </c>
      <c r="D2832" s="19">
        <v>1.0</v>
      </c>
      <c r="E2832" s="19" t="s">
        <v>164</v>
      </c>
    </row>
    <row r="2833">
      <c r="A2833" s="19" t="s">
        <v>21</v>
      </c>
      <c r="B2833" s="19" t="s">
        <v>37</v>
      </c>
      <c r="C2833" s="19" t="s">
        <v>171</v>
      </c>
      <c r="D2833" s="19">
        <v>1.0</v>
      </c>
      <c r="E2833" s="19" t="s">
        <v>164</v>
      </c>
    </row>
    <row r="2834">
      <c r="A2834" s="19" t="s">
        <v>21</v>
      </c>
      <c r="B2834" s="19" t="s">
        <v>82</v>
      </c>
      <c r="C2834" s="19" t="s">
        <v>171</v>
      </c>
      <c r="D2834" s="19">
        <v>1.0</v>
      </c>
      <c r="E2834" s="19" t="s">
        <v>164</v>
      </c>
    </row>
    <row r="2835">
      <c r="A2835" s="19" t="s">
        <v>21</v>
      </c>
      <c r="B2835" s="19" t="s">
        <v>73</v>
      </c>
      <c r="C2835" s="19" t="s">
        <v>171</v>
      </c>
      <c r="D2835" s="19">
        <v>1.0</v>
      </c>
      <c r="E2835" s="19" t="s">
        <v>164</v>
      </c>
    </row>
    <row r="2836">
      <c r="A2836" s="19" t="s">
        <v>21</v>
      </c>
      <c r="B2836" s="19" t="s">
        <v>50</v>
      </c>
      <c r="C2836" s="19" t="s">
        <v>171</v>
      </c>
      <c r="D2836" s="19">
        <v>1.0</v>
      </c>
      <c r="E2836" s="19" t="s">
        <v>164</v>
      </c>
    </row>
    <row r="2837">
      <c r="A2837" s="19" t="s">
        <v>21</v>
      </c>
      <c r="B2837" s="19" t="s">
        <v>72</v>
      </c>
      <c r="C2837" s="19" t="s">
        <v>171</v>
      </c>
      <c r="D2837" s="19">
        <v>1.0</v>
      </c>
      <c r="E2837" s="19" t="s">
        <v>164</v>
      </c>
    </row>
    <row r="2838">
      <c r="A2838" s="19" t="s">
        <v>21</v>
      </c>
      <c r="B2838" s="19" t="s">
        <v>75</v>
      </c>
      <c r="C2838" s="19" t="s">
        <v>171</v>
      </c>
      <c r="D2838" s="19">
        <v>1.0</v>
      </c>
      <c r="E2838" s="19" t="s">
        <v>164</v>
      </c>
    </row>
    <row r="2839">
      <c r="A2839" s="19" t="s">
        <v>21</v>
      </c>
      <c r="B2839" s="19" t="s">
        <v>104</v>
      </c>
      <c r="C2839" s="19" t="s">
        <v>171</v>
      </c>
      <c r="D2839" s="19">
        <v>1.0</v>
      </c>
      <c r="E2839" s="19" t="s">
        <v>164</v>
      </c>
    </row>
    <row r="2840">
      <c r="A2840" s="19" t="s">
        <v>21</v>
      </c>
      <c r="B2840" s="19" t="s">
        <v>55</v>
      </c>
      <c r="C2840" s="19" t="s">
        <v>171</v>
      </c>
      <c r="D2840" s="19">
        <v>1.0</v>
      </c>
      <c r="E2840" s="19" t="s">
        <v>164</v>
      </c>
    </row>
    <row r="2841">
      <c r="A2841" s="19" t="s">
        <v>21</v>
      </c>
      <c r="B2841" s="19" t="s">
        <v>125</v>
      </c>
      <c r="C2841" s="19" t="s">
        <v>171</v>
      </c>
      <c r="D2841" s="19">
        <v>1.0</v>
      </c>
      <c r="E2841" s="19" t="s">
        <v>164</v>
      </c>
    </row>
    <row r="2842">
      <c r="A2842" s="19" t="s">
        <v>21</v>
      </c>
      <c r="B2842" s="19" t="s">
        <v>81</v>
      </c>
      <c r="C2842" s="19" t="s">
        <v>171</v>
      </c>
      <c r="D2842" s="19">
        <v>1.0</v>
      </c>
      <c r="E2842" s="19" t="s">
        <v>164</v>
      </c>
    </row>
    <row r="2843">
      <c r="A2843" s="19" t="s">
        <v>21</v>
      </c>
      <c r="B2843" s="19" t="s">
        <v>106</v>
      </c>
      <c r="C2843" s="19" t="s">
        <v>171</v>
      </c>
      <c r="D2843" s="19">
        <v>1.0</v>
      </c>
      <c r="E2843" s="19" t="s">
        <v>164</v>
      </c>
    </row>
    <row r="2844">
      <c r="A2844" s="19" t="s">
        <v>21</v>
      </c>
      <c r="B2844" s="19" t="s">
        <v>86</v>
      </c>
      <c r="C2844" s="19" t="s">
        <v>171</v>
      </c>
      <c r="D2844" s="19">
        <v>1.0</v>
      </c>
      <c r="E2844" s="19" t="s">
        <v>164</v>
      </c>
    </row>
    <row r="2845">
      <c r="A2845" s="19" t="s">
        <v>21</v>
      </c>
      <c r="B2845" s="19" t="s">
        <v>90</v>
      </c>
      <c r="C2845" s="19" t="s">
        <v>171</v>
      </c>
      <c r="D2845" s="19">
        <v>1.0</v>
      </c>
      <c r="E2845" s="19" t="s">
        <v>164</v>
      </c>
    </row>
    <row r="2846">
      <c r="A2846" s="19" t="s">
        <v>21</v>
      </c>
      <c r="B2846" s="19" t="s">
        <v>135</v>
      </c>
      <c r="C2846" s="19" t="s">
        <v>171</v>
      </c>
      <c r="D2846" s="19">
        <v>1.0</v>
      </c>
      <c r="E2846" s="19" t="s">
        <v>164</v>
      </c>
    </row>
    <row r="2847">
      <c r="A2847" s="19" t="s">
        <v>21</v>
      </c>
      <c r="B2847" s="19" t="s">
        <v>113</v>
      </c>
      <c r="C2847" s="19" t="s">
        <v>171</v>
      </c>
      <c r="D2847" s="19">
        <v>1.0</v>
      </c>
      <c r="E2847" s="19" t="s">
        <v>164</v>
      </c>
    </row>
    <row r="2848">
      <c r="A2848" s="19" t="s">
        <v>21</v>
      </c>
      <c r="B2848" s="19" t="s">
        <v>69</v>
      </c>
      <c r="C2848" s="19" t="s">
        <v>171</v>
      </c>
      <c r="D2848" s="19">
        <v>1.0</v>
      </c>
      <c r="E2848" s="19" t="s">
        <v>164</v>
      </c>
    </row>
    <row r="2849">
      <c r="A2849" s="19" t="s">
        <v>21</v>
      </c>
      <c r="B2849" s="19" t="s">
        <v>143</v>
      </c>
      <c r="C2849" s="19" t="s">
        <v>171</v>
      </c>
      <c r="D2849" s="19">
        <v>1.0</v>
      </c>
      <c r="E2849" s="19" t="s">
        <v>164</v>
      </c>
    </row>
    <row r="2850">
      <c r="A2850" s="19" t="s">
        <v>21</v>
      </c>
      <c r="B2850" s="19" t="s">
        <v>111</v>
      </c>
      <c r="C2850" s="19" t="s">
        <v>171</v>
      </c>
      <c r="D2850" s="19">
        <v>1.0</v>
      </c>
      <c r="E2850" s="19" t="s">
        <v>164</v>
      </c>
    </row>
    <row r="2851">
      <c r="A2851" s="19" t="s">
        <v>21</v>
      </c>
      <c r="B2851" s="19" t="s">
        <v>130</v>
      </c>
      <c r="C2851" s="19" t="s">
        <v>171</v>
      </c>
      <c r="D2851" s="19">
        <v>1.0</v>
      </c>
      <c r="E2851" s="19" t="s">
        <v>164</v>
      </c>
    </row>
    <row r="2852">
      <c r="A2852" s="19" t="s">
        <v>21</v>
      </c>
      <c r="B2852" s="19" t="s">
        <v>47</v>
      </c>
      <c r="C2852" s="19" t="s">
        <v>171</v>
      </c>
      <c r="D2852" s="19">
        <v>1.0</v>
      </c>
      <c r="E2852" s="19" t="s">
        <v>164</v>
      </c>
    </row>
    <row r="2853">
      <c r="A2853" s="19" t="s">
        <v>21</v>
      </c>
      <c r="B2853" s="19" t="s">
        <v>17</v>
      </c>
      <c r="C2853" s="19" t="s">
        <v>171</v>
      </c>
      <c r="D2853" s="19">
        <v>1.0</v>
      </c>
      <c r="E2853" s="19" t="s">
        <v>164</v>
      </c>
    </row>
    <row r="2854">
      <c r="A2854" s="19" t="s">
        <v>21</v>
      </c>
      <c r="B2854" s="19" t="s">
        <v>22</v>
      </c>
      <c r="C2854" s="19" t="s">
        <v>171</v>
      </c>
      <c r="D2854" s="19">
        <v>1.0</v>
      </c>
      <c r="E2854" s="19" t="s">
        <v>164</v>
      </c>
    </row>
    <row r="2855">
      <c r="A2855" s="19" t="s">
        <v>21</v>
      </c>
      <c r="B2855" s="19" t="s">
        <v>62</v>
      </c>
      <c r="C2855" s="19" t="s">
        <v>171</v>
      </c>
      <c r="D2855" s="19">
        <v>1.0</v>
      </c>
      <c r="E2855" s="19" t="s">
        <v>164</v>
      </c>
    </row>
    <row r="2856">
      <c r="A2856" s="19" t="s">
        <v>21</v>
      </c>
      <c r="B2856" s="19" t="s">
        <v>66</v>
      </c>
      <c r="C2856" s="19" t="s">
        <v>171</v>
      </c>
      <c r="D2856" s="19">
        <v>1.0</v>
      </c>
      <c r="E2856" s="19" t="s">
        <v>164</v>
      </c>
    </row>
    <row r="2857">
      <c r="A2857" s="19" t="s">
        <v>21</v>
      </c>
      <c r="B2857" s="19" t="s">
        <v>78</v>
      </c>
      <c r="C2857" s="19" t="s">
        <v>171</v>
      </c>
      <c r="D2857" s="19">
        <v>1.0</v>
      </c>
      <c r="E2857" s="19" t="s">
        <v>164</v>
      </c>
    </row>
    <row r="2858">
      <c r="A2858" s="19" t="s">
        <v>21</v>
      </c>
      <c r="B2858" s="19" t="s">
        <v>91</v>
      </c>
      <c r="C2858" s="19" t="s">
        <v>171</v>
      </c>
      <c r="D2858" s="19">
        <v>1.0</v>
      </c>
      <c r="E2858" s="19" t="s">
        <v>164</v>
      </c>
    </row>
    <row r="2859">
      <c r="A2859" s="19" t="s">
        <v>21</v>
      </c>
      <c r="B2859" s="19" t="s">
        <v>110</v>
      </c>
      <c r="C2859" s="19" t="s">
        <v>171</v>
      </c>
      <c r="D2859" s="19">
        <v>1.0</v>
      </c>
      <c r="E2859" s="19" t="s">
        <v>164</v>
      </c>
    </row>
    <row r="2860">
      <c r="A2860" s="19" t="s">
        <v>21</v>
      </c>
      <c r="B2860" s="19" t="s">
        <v>87</v>
      </c>
      <c r="C2860" s="19" t="s">
        <v>171</v>
      </c>
      <c r="D2860" s="19">
        <v>1.0</v>
      </c>
      <c r="E2860" s="19" t="s">
        <v>164</v>
      </c>
    </row>
    <row r="2861">
      <c r="A2861" s="19" t="s">
        <v>21</v>
      </c>
      <c r="B2861" s="19" t="s">
        <v>41</v>
      </c>
      <c r="C2861" s="19" t="s">
        <v>171</v>
      </c>
      <c r="D2861" s="19">
        <v>1.0</v>
      </c>
      <c r="E2861" s="19" t="s">
        <v>164</v>
      </c>
    </row>
    <row r="2862">
      <c r="A2862" s="19" t="s">
        <v>21</v>
      </c>
      <c r="B2862" s="19" t="s">
        <v>97</v>
      </c>
      <c r="C2862" s="19" t="s">
        <v>171</v>
      </c>
      <c r="D2862" s="19">
        <v>1.0</v>
      </c>
      <c r="E2862" s="19" t="s">
        <v>164</v>
      </c>
    </row>
    <row r="2863">
      <c r="A2863" s="19" t="s">
        <v>21</v>
      </c>
      <c r="B2863" s="19" t="s">
        <v>77</v>
      </c>
      <c r="C2863" s="19" t="s">
        <v>171</v>
      </c>
      <c r="D2863" s="19">
        <v>1.0</v>
      </c>
      <c r="E2863" s="19" t="s">
        <v>164</v>
      </c>
    </row>
    <row r="2864">
      <c r="A2864" s="19" t="s">
        <v>21</v>
      </c>
      <c r="B2864" s="19" t="s">
        <v>120</v>
      </c>
      <c r="C2864" s="19" t="s">
        <v>171</v>
      </c>
      <c r="D2864" s="19">
        <v>1.0</v>
      </c>
      <c r="E2864" s="19" t="s">
        <v>164</v>
      </c>
    </row>
    <row r="2865">
      <c r="A2865" s="19" t="s">
        <v>21</v>
      </c>
      <c r="B2865" s="19" t="s">
        <v>116</v>
      </c>
      <c r="C2865" s="19" t="s">
        <v>171</v>
      </c>
      <c r="D2865" s="19">
        <v>1.0</v>
      </c>
      <c r="E2865" s="19" t="s">
        <v>164</v>
      </c>
    </row>
    <row r="2866">
      <c r="A2866" s="19" t="s">
        <v>21</v>
      </c>
      <c r="B2866" s="19" t="s">
        <v>31</v>
      </c>
      <c r="C2866" s="19" t="s">
        <v>171</v>
      </c>
      <c r="D2866" s="19">
        <v>1.0</v>
      </c>
      <c r="E2866" s="19" t="s">
        <v>164</v>
      </c>
    </row>
    <row r="2867">
      <c r="A2867" s="19" t="s">
        <v>21</v>
      </c>
      <c r="B2867" s="19" t="s">
        <v>45</v>
      </c>
      <c r="C2867" s="19" t="s">
        <v>171</v>
      </c>
      <c r="D2867" s="19">
        <v>1.0</v>
      </c>
      <c r="E2867" s="19" t="s">
        <v>164</v>
      </c>
    </row>
    <row r="2868">
      <c r="A2868" s="19" t="s">
        <v>21</v>
      </c>
      <c r="B2868" s="19" t="s">
        <v>94</v>
      </c>
      <c r="C2868" s="19" t="s">
        <v>171</v>
      </c>
      <c r="D2868" s="19">
        <v>1.0</v>
      </c>
      <c r="E2868" s="19" t="s">
        <v>164</v>
      </c>
    </row>
    <row r="2869">
      <c r="A2869" s="19" t="s">
        <v>21</v>
      </c>
      <c r="B2869" s="19" t="s">
        <v>27</v>
      </c>
      <c r="C2869" s="19" t="s">
        <v>171</v>
      </c>
      <c r="D2869" s="19">
        <v>1.0</v>
      </c>
      <c r="E2869" s="19" t="s">
        <v>164</v>
      </c>
    </row>
    <row r="2870">
      <c r="A2870" s="19" t="s">
        <v>21</v>
      </c>
      <c r="B2870" s="19" t="s">
        <v>105</v>
      </c>
      <c r="C2870" s="19" t="s">
        <v>171</v>
      </c>
      <c r="D2870" s="19">
        <v>1.0</v>
      </c>
      <c r="E2870" s="19" t="s">
        <v>164</v>
      </c>
    </row>
    <row r="2871">
      <c r="A2871" s="19" t="s">
        <v>21</v>
      </c>
      <c r="B2871" s="19" t="s">
        <v>52</v>
      </c>
      <c r="C2871" s="19" t="s">
        <v>171</v>
      </c>
      <c r="D2871" s="19">
        <v>1.0</v>
      </c>
      <c r="E2871" s="19" t="s">
        <v>164</v>
      </c>
    </row>
    <row r="2872">
      <c r="A2872" s="19" t="s">
        <v>21</v>
      </c>
      <c r="B2872" s="19" t="s">
        <v>58</v>
      </c>
      <c r="C2872" s="19" t="s">
        <v>171</v>
      </c>
      <c r="D2872" s="19">
        <v>1.0</v>
      </c>
      <c r="E2872" s="19" t="s">
        <v>164</v>
      </c>
    </row>
    <row r="2873">
      <c r="A2873" s="19" t="s">
        <v>21</v>
      </c>
      <c r="B2873" s="19" t="s">
        <v>65</v>
      </c>
      <c r="C2873" s="19" t="s">
        <v>171</v>
      </c>
      <c r="D2873" s="19">
        <v>1.0</v>
      </c>
      <c r="E2873" s="19" t="s">
        <v>164</v>
      </c>
    </row>
    <row r="2874">
      <c r="A2874" s="19" t="s">
        <v>21</v>
      </c>
      <c r="B2874" s="19" t="s">
        <v>59</v>
      </c>
      <c r="C2874" s="19" t="s">
        <v>171</v>
      </c>
      <c r="D2874" s="19">
        <v>1.0</v>
      </c>
      <c r="E2874" s="19" t="s">
        <v>164</v>
      </c>
    </row>
    <row r="2875">
      <c r="A2875" s="19" t="s">
        <v>21</v>
      </c>
      <c r="B2875" s="19" t="s">
        <v>71</v>
      </c>
      <c r="C2875" s="19" t="s">
        <v>171</v>
      </c>
      <c r="D2875" s="19">
        <v>1.0</v>
      </c>
      <c r="E2875" s="19" t="s">
        <v>164</v>
      </c>
    </row>
    <row r="2876">
      <c r="A2876" s="19" t="s">
        <v>21</v>
      </c>
      <c r="B2876" s="19" t="s">
        <v>119</v>
      </c>
      <c r="C2876" s="19" t="s">
        <v>171</v>
      </c>
      <c r="D2876" s="19">
        <v>1.0</v>
      </c>
      <c r="E2876" s="19" t="s">
        <v>164</v>
      </c>
    </row>
    <row r="2877">
      <c r="A2877" s="19" t="s">
        <v>21</v>
      </c>
      <c r="B2877" s="19" t="s">
        <v>122</v>
      </c>
      <c r="C2877" s="19" t="s">
        <v>171</v>
      </c>
      <c r="D2877" s="19">
        <v>1.0</v>
      </c>
      <c r="E2877" s="19" t="s">
        <v>164</v>
      </c>
    </row>
    <row r="2878">
      <c r="A2878" s="19" t="s">
        <v>21</v>
      </c>
      <c r="B2878" s="19" t="s">
        <v>36</v>
      </c>
      <c r="C2878" s="19" t="s">
        <v>171</v>
      </c>
      <c r="D2878" s="19">
        <v>1.0</v>
      </c>
      <c r="E2878" s="19" t="s">
        <v>164</v>
      </c>
    </row>
    <row r="2879">
      <c r="A2879" s="19" t="s">
        <v>21</v>
      </c>
      <c r="B2879" s="19" t="s">
        <v>40</v>
      </c>
      <c r="C2879" s="19" t="s">
        <v>171</v>
      </c>
      <c r="D2879" s="19">
        <v>1.0</v>
      </c>
      <c r="E2879" s="19" t="s">
        <v>164</v>
      </c>
    </row>
    <row r="2880">
      <c r="A2880" s="19" t="s">
        <v>21</v>
      </c>
      <c r="B2880" s="19" t="s">
        <v>84</v>
      </c>
      <c r="C2880" s="19" t="s">
        <v>171</v>
      </c>
      <c r="D2880" s="19">
        <v>1.0</v>
      </c>
      <c r="E2880" s="19" t="s">
        <v>164</v>
      </c>
    </row>
    <row r="2881">
      <c r="A2881" s="19" t="s">
        <v>21</v>
      </c>
      <c r="B2881" s="19" t="s">
        <v>98</v>
      </c>
      <c r="C2881" s="19" t="s">
        <v>171</v>
      </c>
      <c r="D2881" s="19">
        <v>1.0</v>
      </c>
      <c r="E2881" s="19" t="s">
        <v>164</v>
      </c>
    </row>
    <row r="2882">
      <c r="A2882" s="19" t="s">
        <v>21</v>
      </c>
      <c r="B2882" s="19" t="s">
        <v>99</v>
      </c>
      <c r="C2882" s="19" t="s">
        <v>171</v>
      </c>
      <c r="D2882" s="19">
        <v>1.0</v>
      </c>
      <c r="E2882" s="19" t="s">
        <v>164</v>
      </c>
    </row>
    <row r="2883">
      <c r="A2883" s="19" t="s">
        <v>21</v>
      </c>
      <c r="B2883" s="19" t="s">
        <v>109</v>
      </c>
      <c r="C2883" s="19" t="s">
        <v>171</v>
      </c>
      <c r="D2883" s="19">
        <v>1.0</v>
      </c>
      <c r="E2883" s="19" t="s">
        <v>164</v>
      </c>
    </row>
    <row r="2884">
      <c r="A2884" s="19" t="s">
        <v>21</v>
      </c>
      <c r="B2884" s="19" t="s">
        <v>124</v>
      </c>
      <c r="C2884" s="19" t="s">
        <v>171</v>
      </c>
      <c r="D2884" s="19">
        <v>1.0</v>
      </c>
      <c r="E2884" s="19" t="s">
        <v>164</v>
      </c>
    </row>
    <row r="2885">
      <c r="A2885" s="19" t="s">
        <v>21</v>
      </c>
      <c r="B2885" s="19" t="s">
        <v>145</v>
      </c>
      <c r="C2885" s="19" t="s">
        <v>171</v>
      </c>
      <c r="D2885" s="19">
        <v>1.0</v>
      </c>
      <c r="E2885" s="19" t="s">
        <v>164</v>
      </c>
    </row>
    <row r="2886">
      <c r="A2886" s="19" t="s">
        <v>21</v>
      </c>
      <c r="B2886" s="19" t="s">
        <v>147</v>
      </c>
      <c r="C2886" s="19" t="s">
        <v>171</v>
      </c>
      <c r="D2886" s="19">
        <v>1.0</v>
      </c>
      <c r="E2886" s="19" t="s">
        <v>164</v>
      </c>
    </row>
    <row r="2887">
      <c r="A2887" s="19" t="s">
        <v>21</v>
      </c>
      <c r="B2887" s="19" t="s">
        <v>102</v>
      </c>
      <c r="C2887" s="19" t="s">
        <v>171</v>
      </c>
      <c r="D2887" s="19">
        <v>1.0</v>
      </c>
      <c r="E2887" s="19" t="s">
        <v>164</v>
      </c>
    </row>
    <row r="2888">
      <c r="A2888" s="19" t="s">
        <v>144</v>
      </c>
      <c r="B2888" s="19" t="s">
        <v>37</v>
      </c>
      <c r="C2888" s="19" t="s">
        <v>171</v>
      </c>
      <c r="D2888" s="19">
        <v>1.0</v>
      </c>
      <c r="E2888" s="19" t="s">
        <v>164</v>
      </c>
    </row>
    <row r="2889">
      <c r="A2889" s="19" t="s">
        <v>144</v>
      </c>
      <c r="B2889" s="19" t="s">
        <v>82</v>
      </c>
      <c r="C2889" s="19" t="s">
        <v>171</v>
      </c>
      <c r="D2889" s="19">
        <v>1.0</v>
      </c>
      <c r="E2889" s="19" t="s">
        <v>164</v>
      </c>
    </row>
    <row r="2890">
      <c r="A2890" s="19" t="s">
        <v>144</v>
      </c>
      <c r="B2890" s="19" t="s">
        <v>73</v>
      </c>
      <c r="C2890" s="19" t="s">
        <v>171</v>
      </c>
      <c r="D2890" s="19">
        <v>1.0</v>
      </c>
      <c r="E2890" s="19" t="s">
        <v>164</v>
      </c>
    </row>
    <row r="2891">
      <c r="A2891" s="19" t="s">
        <v>144</v>
      </c>
      <c r="B2891" s="19" t="s">
        <v>50</v>
      </c>
      <c r="C2891" s="19" t="s">
        <v>171</v>
      </c>
      <c r="D2891" s="19">
        <v>1.0</v>
      </c>
      <c r="E2891" s="19" t="s">
        <v>164</v>
      </c>
    </row>
    <row r="2892">
      <c r="A2892" s="19" t="s">
        <v>144</v>
      </c>
      <c r="B2892" s="19" t="s">
        <v>72</v>
      </c>
      <c r="C2892" s="19" t="s">
        <v>171</v>
      </c>
      <c r="D2892" s="19">
        <v>1.0</v>
      </c>
      <c r="E2892" s="19" t="s">
        <v>164</v>
      </c>
    </row>
    <row r="2893">
      <c r="A2893" s="19" t="s">
        <v>144</v>
      </c>
      <c r="B2893" s="19" t="s">
        <v>75</v>
      </c>
      <c r="C2893" s="19" t="s">
        <v>171</v>
      </c>
      <c r="D2893" s="19">
        <v>1.0</v>
      </c>
      <c r="E2893" s="19" t="s">
        <v>164</v>
      </c>
    </row>
    <row r="2894">
      <c r="A2894" s="19" t="s">
        <v>144</v>
      </c>
      <c r="B2894" s="19" t="s">
        <v>104</v>
      </c>
      <c r="C2894" s="19" t="s">
        <v>171</v>
      </c>
      <c r="D2894" s="19">
        <v>1.0</v>
      </c>
      <c r="E2894" s="19" t="s">
        <v>164</v>
      </c>
    </row>
    <row r="2895">
      <c r="A2895" s="19" t="s">
        <v>144</v>
      </c>
      <c r="B2895" s="19" t="s">
        <v>55</v>
      </c>
      <c r="C2895" s="19" t="s">
        <v>171</v>
      </c>
      <c r="D2895" s="19">
        <v>1.0</v>
      </c>
      <c r="E2895" s="19" t="s">
        <v>164</v>
      </c>
    </row>
    <row r="2896">
      <c r="A2896" s="19" t="s">
        <v>144</v>
      </c>
      <c r="B2896" s="19" t="s">
        <v>125</v>
      </c>
      <c r="C2896" s="19" t="s">
        <v>171</v>
      </c>
      <c r="D2896" s="19">
        <v>1.0</v>
      </c>
      <c r="E2896" s="19" t="s">
        <v>164</v>
      </c>
    </row>
    <row r="2897">
      <c r="A2897" s="19" t="s">
        <v>144</v>
      </c>
      <c r="B2897" s="19" t="s">
        <v>81</v>
      </c>
      <c r="C2897" s="19" t="s">
        <v>171</v>
      </c>
      <c r="D2897" s="19">
        <v>1.0</v>
      </c>
      <c r="E2897" s="19" t="s">
        <v>164</v>
      </c>
    </row>
    <row r="2898">
      <c r="A2898" s="19" t="s">
        <v>144</v>
      </c>
      <c r="B2898" s="19" t="s">
        <v>106</v>
      </c>
      <c r="C2898" s="19" t="s">
        <v>171</v>
      </c>
      <c r="D2898" s="19">
        <v>1.0</v>
      </c>
      <c r="E2898" s="19" t="s">
        <v>164</v>
      </c>
    </row>
    <row r="2899">
      <c r="A2899" s="19" t="s">
        <v>144</v>
      </c>
      <c r="B2899" s="19" t="s">
        <v>86</v>
      </c>
      <c r="C2899" s="19" t="s">
        <v>171</v>
      </c>
      <c r="D2899" s="19">
        <v>1.0</v>
      </c>
      <c r="E2899" s="19" t="s">
        <v>164</v>
      </c>
    </row>
    <row r="2900">
      <c r="A2900" s="19" t="s">
        <v>144</v>
      </c>
      <c r="B2900" s="19" t="s">
        <v>90</v>
      </c>
      <c r="C2900" s="19" t="s">
        <v>171</v>
      </c>
      <c r="D2900" s="19">
        <v>1.0</v>
      </c>
      <c r="E2900" s="19" t="s">
        <v>164</v>
      </c>
    </row>
    <row r="2901">
      <c r="A2901" s="19" t="s">
        <v>144</v>
      </c>
      <c r="B2901" s="19" t="s">
        <v>135</v>
      </c>
      <c r="C2901" s="19" t="s">
        <v>171</v>
      </c>
      <c r="D2901" s="19">
        <v>1.0</v>
      </c>
      <c r="E2901" s="19" t="s">
        <v>164</v>
      </c>
    </row>
    <row r="2902">
      <c r="A2902" s="19" t="s">
        <v>144</v>
      </c>
      <c r="B2902" s="19" t="s">
        <v>113</v>
      </c>
      <c r="C2902" s="19" t="s">
        <v>171</v>
      </c>
      <c r="D2902" s="19">
        <v>1.0</v>
      </c>
      <c r="E2902" s="19" t="s">
        <v>164</v>
      </c>
    </row>
    <row r="2903">
      <c r="A2903" s="19" t="s">
        <v>144</v>
      </c>
      <c r="B2903" s="19" t="s">
        <v>69</v>
      </c>
      <c r="C2903" s="19" t="s">
        <v>171</v>
      </c>
      <c r="D2903" s="19">
        <v>1.0</v>
      </c>
      <c r="E2903" s="19" t="s">
        <v>164</v>
      </c>
    </row>
    <row r="2904">
      <c r="A2904" s="19" t="s">
        <v>144</v>
      </c>
      <c r="B2904" s="19" t="s">
        <v>143</v>
      </c>
      <c r="C2904" s="19" t="s">
        <v>171</v>
      </c>
      <c r="D2904" s="19">
        <v>1.0</v>
      </c>
      <c r="E2904" s="19" t="s">
        <v>164</v>
      </c>
    </row>
    <row r="2905">
      <c r="A2905" s="19" t="s">
        <v>144</v>
      </c>
      <c r="B2905" s="19" t="s">
        <v>111</v>
      </c>
      <c r="C2905" s="19" t="s">
        <v>171</v>
      </c>
      <c r="D2905" s="19">
        <v>1.0</v>
      </c>
      <c r="E2905" s="19" t="s">
        <v>164</v>
      </c>
    </row>
    <row r="2906">
      <c r="A2906" s="19" t="s">
        <v>144</v>
      </c>
      <c r="B2906" s="19" t="s">
        <v>130</v>
      </c>
      <c r="C2906" s="19" t="s">
        <v>171</v>
      </c>
      <c r="D2906" s="19">
        <v>1.0</v>
      </c>
      <c r="E2906" s="19" t="s">
        <v>164</v>
      </c>
    </row>
    <row r="2907">
      <c r="A2907" s="19" t="s">
        <v>144</v>
      </c>
      <c r="B2907" s="19" t="s">
        <v>47</v>
      </c>
      <c r="C2907" s="19" t="s">
        <v>171</v>
      </c>
      <c r="D2907" s="19">
        <v>1.0</v>
      </c>
      <c r="E2907" s="19" t="s">
        <v>164</v>
      </c>
    </row>
    <row r="2908">
      <c r="A2908" s="19" t="s">
        <v>144</v>
      </c>
      <c r="B2908" s="19" t="s">
        <v>17</v>
      </c>
      <c r="C2908" s="19" t="s">
        <v>171</v>
      </c>
      <c r="D2908" s="19">
        <v>1.0</v>
      </c>
      <c r="E2908" s="19" t="s">
        <v>164</v>
      </c>
    </row>
    <row r="2909">
      <c r="A2909" s="19" t="s">
        <v>144</v>
      </c>
      <c r="B2909" s="19" t="s">
        <v>22</v>
      </c>
      <c r="C2909" s="19" t="s">
        <v>171</v>
      </c>
      <c r="D2909" s="19">
        <v>1.0</v>
      </c>
      <c r="E2909" s="19" t="s">
        <v>164</v>
      </c>
    </row>
    <row r="2910">
      <c r="A2910" s="19" t="s">
        <v>144</v>
      </c>
      <c r="B2910" s="19" t="s">
        <v>62</v>
      </c>
      <c r="C2910" s="19" t="s">
        <v>171</v>
      </c>
      <c r="D2910" s="19">
        <v>1.0</v>
      </c>
      <c r="E2910" s="19" t="s">
        <v>164</v>
      </c>
    </row>
    <row r="2911">
      <c r="A2911" s="19" t="s">
        <v>144</v>
      </c>
      <c r="B2911" s="19" t="s">
        <v>66</v>
      </c>
      <c r="C2911" s="19" t="s">
        <v>171</v>
      </c>
      <c r="D2911" s="19">
        <v>1.0</v>
      </c>
      <c r="E2911" s="19" t="s">
        <v>164</v>
      </c>
    </row>
    <row r="2912">
      <c r="A2912" s="19" t="s">
        <v>144</v>
      </c>
      <c r="B2912" s="19" t="s">
        <v>78</v>
      </c>
      <c r="C2912" s="19" t="s">
        <v>171</v>
      </c>
      <c r="D2912" s="19">
        <v>1.0</v>
      </c>
      <c r="E2912" s="19" t="s">
        <v>164</v>
      </c>
    </row>
    <row r="2913">
      <c r="A2913" s="19" t="s">
        <v>144</v>
      </c>
      <c r="B2913" s="19" t="s">
        <v>91</v>
      </c>
      <c r="C2913" s="19" t="s">
        <v>171</v>
      </c>
      <c r="D2913" s="19">
        <v>1.0</v>
      </c>
      <c r="E2913" s="19" t="s">
        <v>164</v>
      </c>
    </row>
    <row r="2914">
      <c r="A2914" s="19" t="s">
        <v>144</v>
      </c>
      <c r="B2914" s="19" t="s">
        <v>110</v>
      </c>
      <c r="C2914" s="19" t="s">
        <v>171</v>
      </c>
      <c r="D2914" s="19">
        <v>1.0</v>
      </c>
      <c r="E2914" s="19" t="s">
        <v>164</v>
      </c>
    </row>
    <row r="2915">
      <c r="A2915" s="19" t="s">
        <v>144</v>
      </c>
      <c r="B2915" s="19" t="s">
        <v>87</v>
      </c>
      <c r="C2915" s="19" t="s">
        <v>171</v>
      </c>
      <c r="D2915" s="19">
        <v>1.0</v>
      </c>
      <c r="E2915" s="19" t="s">
        <v>164</v>
      </c>
    </row>
    <row r="2916">
      <c r="A2916" s="19" t="s">
        <v>144</v>
      </c>
      <c r="B2916" s="19" t="s">
        <v>41</v>
      </c>
      <c r="C2916" s="19" t="s">
        <v>171</v>
      </c>
      <c r="D2916" s="19">
        <v>1.0</v>
      </c>
      <c r="E2916" s="19" t="s">
        <v>164</v>
      </c>
    </row>
    <row r="2917">
      <c r="A2917" s="19" t="s">
        <v>144</v>
      </c>
      <c r="B2917" s="19" t="s">
        <v>97</v>
      </c>
      <c r="C2917" s="19" t="s">
        <v>171</v>
      </c>
      <c r="D2917" s="19">
        <v>1.0</v>
      </c>
      <c r="E2917" s="19" t="s">
        <v>164</v>
      </c>
    </row>
    <row r="2918">
      <c r="A2918" s="19" t="s">
        <v>144</v>
      </c>
      <c r="B2918" s="19" t="s">
        <v>77</v>
      </c>
      <c r="C2918" s="19" t="s">
        <v>171</v>
      </c>
      <c r="D2918" s="19">
        <v>1.0</v>
      </c>
      <c r="E2918" s="19" t="s">
        <v>164</v>
      </c>
    </row>
    <row r="2919">
      <c r="A2919" s="19" t="s">
        <v>144</v>
      </c>
      <c r="B2919" s="19" t="s">
        <v>120</v>
      </c>
      <c r="C2919" s="19" t="s">
        <v>171</v>
      </c>
      <c r="D2919" s="19">
        <v>1.0</v>
      </c>
      <c r="E2919" s="19" t="s">
        <v>164</v>
      </c>
    </row>
    <row r="2920">
      <c r="A2920" s="19" t="s">
        <v>144</v>
      </c>
      <c r="B2920" s="19" t="s">
        <v>116</v>
      </c>
      <c r="C2920" s="19" t="s">
        <v>171</v>
      </c>
      <c r="D2920" s="19">
        <v>1.0</v>
      </c>
      <c r="E2920" s="19" t="s">
        <v>164</v>
      </c>
    </row>
    <row r="2921">
      <c r="A2921" s="19" t="s">
        <v>144</v>
      </c>
      <c r="B2921" s="19" t="s">
        <v>31</v>
      </c>
      <c r="C2921" s="19" t="s">
        <v>171</v>
      </c>
      <c r="D2921" s="19">
        <v>1.0</v>
      </c>
      <c r="E2921" s="19" t="s">
        <v>164</v>
      </c>
    </row>
    <row r="2922">
      <c r="A2922" s="19" t="s">
        <v>144</v>
      </c>
      <c r="B2922" s="19" t="s">
        <v>45</v>
      </c>
      <c r="C2922" s="19" t="s">
        <v>171</v>
      </c>
      <c r="D2922" s="19">
        <v>1.0</v>
      </c>
      <c r="E2922" s="19" t="s">
        <v>164</v>
      </c>
    </row>
    <row r="2923">
      <c r="A2923" s="19" t="s">
        <v>144</v>
      </c>
      <c r="B2923" s="19" t="s">
        <v>94</v>
      </c>
      <c r="C2923" s="19" t="s">
        <v>171</v>
      </c>
      <c r="D2923" s="19">
        <v>1.0</v>
      </c>
      <c r="E2923" s="19" t="s">
        <v>164</v>
      </c>
    </row>
    <row r="2924">
      <c r="A2924" s="19" t="s">
        <v>144</v>
      </c>
      <c r="B2924" s="19" t="s">
        <v>27</v>
      </c>
      <c r="C2924" s="19" t="s">
        <v>171</v>
      </c>
      <c r="D2924" s="19">
        <v>1.0</v>
      </c>
      <c r="E2924" s="19" t="s">
        <v>164</v>
      </c>
    </row>
    <row r="2925">
      <c r="A2925" s="19" t="s">
        <v>144</v>
      </c>
      <c r="B2925" s="19" t="s">
        <v>105</v>
      </c>
      <c r="C2925" s="19" t="s">
        <v>171</v>
      </c>
      <c r="D2925" s="19">
        <v>1.0</v>
      </c>
      <c r="E2925" s="19" t="s">
        <v>164</v>
      </c>
    </row>
    <row r="2926">
      <c r="A2926" s="19" t="s">
        <v>144</v>
      </c>
      <c r="B2926" s="19" t="s">
        <v>52</v>
      </c>
      <c r="C2926" s="19" t="s">
        <v>171</v>
      </c>
      <c r="D2926" s="19">
        <v>1.0</v>
      </c>
      <c r="E2926" s="19" t="s">
        <v>164</v>
      </c>
    </row>
    <row r="2927">
      <c r="A2927" s="19" t="s">
        <v>144</v>
      </c>
      <c r="B2927" s="19" t="s">
        <v>58</v>
      </c>
      <c r="C2927" s="19" t="s">
        <v>171</v>
      </c>
      <c r="D2927" s="19">
        <v>1.0</v>
      </c>
      <c r="E2927" s="19" t="s">
        <v>164</v>
      </c>
    </row>
    <row r="2928">
      <c r="A2928" s="19" t="s">
        <v>144</v>
      </c>
      <c r="B2928" s="19" t="s">
        <v>65</v>
      </c>
      <c r="C2928" s="19" t="s">
        <v>171</v>
      </c>
      <c r="D2928" s="19">
        <v>1.0</v>
      </c>
      <c r="E2928" s="19" t="s">
        <v>164</v>
      </c>
    </row>
    <row r="2929">
      <c r="A2929" s="19" t="s">
        <v>144</v>
      </c>
      <c r="B2929" s="19" t="s">
        <v>59</v>
      </c>
      <c r="C2929" s="19" t="s">
        <v>171</v>
      </c>
      <c r="D2929" s="19">
        <v>1.0</v>
      </c>
      <c r="E2929" s="19" t="s">
        <v>164</v>
      </c>
    </row>
    <row r="2930">
      <c r="A2930" s="19" t="s">
        <v>144</v>
      </c>
      <c r="B2930" s="19" t="s">
        <v>71</v>
      </c>
      <c r="C2930" s="19" t="s">
        <v>171</v>
      </c>
      <c r="D2930" s="19">
        <v>1.0</v>
      </c>
      <c r="E2930" s="19" t="s">
        <v>164</v>
      </c>
    </row>
    <row r="2931">
      <c r="A2931" s="19" t="s">
        <v>144</v>
      </c>
      <c r="B2931" s="19" t="s">
        <v>119</v>
      </c>
      <c r="C2931" s="19" t="s">
        <v>171</v>
      </c>
      <c r="D2931" s="19">
        <v>1.0</v>
      </c>
      <c r="E2931" s="19" t="s">
        <v>164</v>
      </c>
    </row>
    <row r="2932">
      <c r="A2932" s="19" t="s">
        <v>144</v>
      </c>
      <c r="B2932" s="19" t="s">
        <v>122</v>
      </c>
      <c r="C2932" s="19" t="s">
        <v>171</v>
      </c>
      <c r="D2932" s="19">
        <v>1.0</v>
      </c>
      <c r="E2932" s="19" t="s">
        <v>164</v>
      </c>
    </row>
    <row r="2933">
      <c r="A2933" s="19" t="s">
        <v>144</v>
      </c>
      <c r="B2933" s="19" t="s">
        <v>36</v>
      </c>
      <c r="C2933" s="19" t="s">
        <v>171</v>
      </c>
      <c r="D2933" s="19">
        <v>1.0</v>
      </c>
      <c r="E2933" s="19" t="s">
        <v>164</v>
      </c>
    </row>
    <row r="2934">
      <c r="A2934" s="19" t="s">
        <v>144</v>
      </c>
      <c r="B2934" s="19" t="s">
        <v>40</v>
      </c>
      <c r="C2934" s="19" t="s">
        <v>171</v>
      </c>
      <c r="D2934" s="19">
        <v>1.0</v>
      </c>
      <c r="E2934" s="19" t="s">
        <v>164</v>
      </c>
    </row>
    <row r="2935">
      <c r="A2935" s="19" t="s">
        <v>144</v>
      </c>
      <c r="B2935" s="19" t="s">
        <v>84</v>
      </c>
      <c r="C2935" s="19" t="s">
        <v>171</v>
      </c>
      <c r="D2935" s="19">
        <v>1.0</v>
      </c>
      <c r="E2935" s="19" t="s">
        <v>164</v>
      </c>
    </row>
    <row r="2936">
      <c r="A2936" s="19" t="s">
        <v>144</v>
      </c>
      <c r="B2936" s="19" t="s">
        <v>98</v>
      </c>
      <c r="C2936" s="19" t="s">
        <v>171</v>
      </c>
      <c r="D2936" s="19">
        <v>1.0</v>
      </c>
      <c r="E2936" s="19" t="s">
        <v>164</v>
      </c>
    </row>
    <row r="2937">
      <c r="A2937" s="19" t="s">
        <v>144</v>
      </c>
      <c r="B2937" s="19" t="s">
        <v>99</v>
      </c>
      <c r="C2937" s="19" t="s">
        <v>171</v>
      </c>
      <c r="D2937" s="19">
        <v>1.0</v>
      </c>
      <c r="E2937" s="19" t="s">
        <v>164</v>
      </c>
    </row>
    <row r="2938">
      <c r="A2938" s="19" t="s">
        <v>144</v>
      </c>
      <c r="B2938" s="19" t="s">
        <v>109</v>
      </c>
      <c r="C2938" s="19" t="s">
        <v>171</v>
      </c>
      <c r="D2938" s="19">
        <v>1.0</v>
      </c>
      <c r="E2938" s="19" t="s">
        <v>164</v>
      </c>
    </row>
    <row r="2939">
      <c r="A2939" s="19" t="s">
        <v>144</v>
      </c>
      <c r="B2939" s="19" t="s">
        <v>124</v>
      </c>
      <c r="C2939" s="19" t="s">
        <v>171</v>
      </c>
      <c r="D2939" s="19">
        <v>1.0</v>
      </c>
      <c r="E2939" s="19" t="s">
        <v>164</v>
      </c>
    </row>
    <row r="2940">
      <c r="A2940" s="19" t="s">
        <v>144</v>
      </c>
      <c r="B2940" s="19" t="s">
        <v>145</v>
      </c>
      <c r="C2940" s="19" t="s">
        <v>171</v>
      </c>
      <c r="D2940" s="19">
        <v>1.0</v>
      </c>
      <c r="E2940" s="19" t="s">
        <v>164</v>
      </c>
    </row>
    <row r="2941">
      <c r="A2941" s="19" t="s">
        <v>144</v>
      </c>
      <c r="B2941" s="19" t="s">
        <v>147</v>
      </c>
      <c r="C2941" s="19" t="s">
        <v>171</v>
      </c>
      <c r="D2941" s="19">
        <v>1.0</v>
      </c>
      <c r="E2941" s="19" t="s">
        <v>164</v>
      </c>
    </row>
    <row r="2942">
      <c r="A2942" s="19" t="s">
        <v>144</v>
      </c>
      <c r="B2942" s="19" t="s">
        <v>102</v>
      </c>
      <c r="C2942" s="19" t="s">
        <v>171</v>
      </c>
      <c r="D2942" s="19">
        <v>1.0</v>
      </c>
      <c r="E2942" s="19" t="s">
        <v>164</v>
      </c>
    </row>
    <row r="2943">
      <c r="A2943" s="19" t="s">
        <v>37</v>
      </c>
      <c r="B2943" s="19" t="s">
        <v>82</v>
      </c>
      <c r="C2943" s="19" t="s">
        <v>171</v>
      </c>
      <c r="D2943" s="19">
        <v>1.0</v>
      </c>
      <c r="E2943" s="19" t="s">
        <v>164</v>
      </c>
    </row>
    <row r="2944">
      <c r="A2944" s="19" t="s">
        <v>37</v>
      </c>
      <c r="B2944" s="19" t="s">
        <v>73</v>
      </c>
      <c r="C2944" s="19" t="s">
        <v>171</v>
      </c>
      <c r="D2944" s="19">
        <v>1.0</v>
      </c>
      <c r="E2944" s="19" t="s">
        <v>164</v>
      </c>
    </row>
    <row r="2945">
      <c r="A2945" s="19" t="s">
        <v>37</v>
      </c>
      <c r="B2945" s="19" t="s">
        <v>50</v>
      </c>
      <c r="C2945" s="19" t="s">
        <v>171</v>
      </c>
      <c r="D2945" s="19">
        <v>1.0</v>
      </c>
      <c r="E2945" s="19" t="s">
        <v>164</v>
      </c>
    </row>
    <row r="2946">
      <c r="A2946" s="19" t="s">
        <v>37</v>
      </c>
      <c r="B2946" s="19" t="s">
        <v>72</v>
      </c>
      <c r="C2946" s="19" t="s">
        <v>171</v>
      </c>
      <c r="D2946" s="19">
        <v>1.0</v>
      </c>
      <c r="E2946" s="19" t="s">
        <v>164</v>
      </c>
    </row>
    <row r="2947">
      <c r="A2947" s="19" t="s">
        <v>37</v>
      </c>
      <c r="B2947" s="19" t="s">
        <v>75</v>
      </c>
      <c r="C2947" s="19" t="s">
        <v>171</v>
      </c>
      <c r="D2947" s="19">
        <v>1.0</v>
      </c>
      <c r="E2947" s="19" t="s">
        <v>164</v>
      </c>
    </row>
    <row r="2948">
      <c r="A2948" s="19" t="s">
        <v>37</v>
      </c>
      <c r="B2948" s="19" t="s">
        <v>104</v>
      </c>
      <c r="C2948" s="19" t="s">
        <v>171</v>
      </c>
      <c r="D2948" s="19">
        <v>1.0</v>
      </c>
      <c r="E2948" s="19" t="s">
        <v>164</v>
      </c>
    </row>
    <row r="2949">
      <c r="A2949" s="19" t="s">
        <v>37</v>
      </c>
      <c r="B2949" s="19" t="s">
        <v>55</v>
      </c>
      <c r="C2949" s="19" t="s">
        <v>171</v>
      </c>
      <c r="D2949" s="19">
        <v>1.0</v>
      </c>
      <c r="E2949" s="19" t="s">
        <v>164</v>
      </c>
    </row>
    <row r="2950">
      <c r="A2950" s="19" t="s">
        <v>37</v>
      </c>
      <c r="B2950" s="19" t="s">
        <v>125</v>
      </c>
      <c r="C2950" s="19" t="s">
        <v>171</v>
      </c>
      <c r="D2950" s="19">
        <v>1.0</v>
      </c>
      <c r="E2950" s="19" t="s">
        <v>164</v>
      </c>
    </row>
    <row r="2951">
      <c r="A2951" s="19" t="s">
        <v>37</v>
      </c>
      <c r="B2951" s="19" t="s">
        <v>81</v>
      </c>
      <c r="C2951" s="19" t="s">
        <v>171</v>
      </c>
      <c r="D2951" s="19">
        <v>1.0</v>
      </c>
      <c r="E2951" s="19" t="s">
        <v>164</v>
      </c>
    </row>
    <row r="2952">
      <c r="A2952" s="19" t="s">
        <v>37</v>
      </c>
      <c r="B2952" s="19" t="s">
        <v>106</v>
      </c>
      <c r="C2952" s="19" t="s">
        <v>171</v>
      </c>
      <c r="D2952" s="19">
        <v>1.0</v>
      </c>
      <c r="E2952" s="19" t="s">
        <v>164</v>
      </c>
    </row>
    <row r="2953">
      <c r="A2953" s="19" t="s">
        <v>37</v>
      </c>
      <c r="B2953" s="19" t="s">
        <v>86</v>
      </c>
      <c r="C2953" s="19" t="s">
        <v>171</v>
      </c>
      <c r="D2953" s="19">
        <v>1.0</v>
      </c>
      <c r="E2953" s="19" t="s">
        <v>164</v>
      </c>
    </row>
    <row r="2954">
      <c r="A2954" s="19" t="s">
        <v>37</v>
      </c>
      <c r="B2954" s="19" t="s">
        <v>90</v>
      </c>
      <c r="C2954" s="19" t="s">
        <v>171</v>
      </c>
      <c r="D2954" s="19">
        <v>1.0</v>
      </c>
      <c r="E2954" s="19" t="s">
        <v>164</v>
      </c>
    </row>
    <row r="2955">
      <c r="A2955" s="19" t="s">
        <v>37</v>
      </c>
      <c r="B2955" s="19" t="s">
        <v>135</v>
      </c>
      <c r="C2955" s="19" t="s">
        <v>171</v>
      </c>
      <c r="D2955" s="19">
        <v>1.0</v>
      </c>
      <c r="E2955" s="19" t="s">
        <v>164</v>
      </c>
    </row>
    <row r="2956">
      <c r="A2956" s="19" t="s">
        <v>37</v>
      </c>
      <c r="B2956" s="19" t="s">
        <v>113</v>
      </c>
      <c r="C2956" s="19" t="s">
        <v>171</v>
      </c>
      <c r="D2956" s="19">
        <v>1.0</v>
      </c>
      <c r="E2956" s="19" t="s">
        <v>164</v>
      </c>
    </row>
    <row r="2957">
      <c r="A2957" s="19" t="s">
        <v>37</v>
      </c>
      <c r="B2957" s="19" t="s">
        <v>69</v>
      </c>
      <c r="C2957" s="19" t="s">
        <v>171</v>
      </c>
      <c r="D2957" s="19">
        <v>1.0</v>
      </c>
      <c r="E2957" s="19" t="s">
        <v>164</v>
      </c>
    </row>
    <row r="2958">
      <c r="A2958" s="19" t="s">
        <v>37</v>
      </c>
      <c r="B2958" s="19" t="s">
        <v>143</v>
      </c>
      <c r="C2958" s="19" t="s">
        <v>171</v>
      </c>
      <c r="D2958" s="19">
        <v>1.0</v>
      </c>
      <c r="E2958" s="19" t="s">
        <v>164</v>
      </c>
    </row>
    <row r="2959">
      <c r="A2959" s="19" t="s">
        <v>37</v>
      </c>
      <c r="B2959" s="19" t="s">
        <v>111</v>
      </c>
      <c r="C2959" s="19" t="s">
        <v>171</v>
      </c>
      <c r="D2959" s="19">
        <v>1.0</v>
      </c>
      <c r="E2959" s="19" t="s">
        <v>164</v>
      </c>
    </row>
    <row r="2960">
      <c r="A2960" s="19" t="s">
        <v>37</v>
      </c>
      <c r="B2960" s="19" t="s">
        <v>130</v>
      </c>
      <c r="C2960" s="19" t="s">
        <v>171</v>
      </c>
      <c r="D2960" s="19">
        <v>1.0</v>
      </c>
      <c r="E2960" s="19" t="s">
        <v>164</v>
      </c>
    </row>
    <row r="2961">
      <c r="A2961" s="19" t="s">
        <v>37</v>
      </c>
      <c r="B2961" s="19" t="s">
        <v>47</v>
      </c>
      <c r="C2961" s="19" t="s">
        <v>171</v>
      </c>
      <c r="D2961" s="19">
        <v>1.0</v>
      </c>
      <c r="E2961" s="19" t="s">
        <v>164</v>
      </c>
    </row>
    <row r="2962">
      <c r="A2962" s="19" t="s">
        <v>37</v>
      </c>
      <c r="B2962" s="19" t="s">
        <v>17</v>
      </c>
      <c r="C2962" s="19" t="s">
        <v>171</v>
      </c>
      <c r="D2962" s="19">
        <v>1.0</v>
      </c>
      <c r="E2962" s="19" t="s">
        <v>164</v>
      </c>
    </row>
    <row r="2963">
      <c r="A2963" s="19" t="s">
        <v>37</v>
      </c>
      <c r="B2963" s="19" t="s">
        <v>22</v>
      </c>
      <c r="C2963" s="19" t="s">
        <v>171</v>
      </c>
      <c r="D2963" s="19">
        <v>1.0</v>
      </c>
      <c r="E2963" s="19" t="s">
        <v>164</v>
      </c>
    </row>
    <row r="2964">
      <c r="A2964" s="19" t="s">
        <v>37</v>
      </c>
      <c r="B2964" s="19" t="s">
        <v>62</v>
      </c>
      <c r="C2964" s="19" t="s">
        <v>171</v>
      </c>
      <c r="D2964" s="19">
        <v>1.0</v>
      </c>
      <c r="E2964" s="19" t="s">
        <v>164</v>
      </c>
    </row>
    <row r="2965">
      <c r="A2965" s="19" t="s">
        <v>37</v>
      </c>
      <c r="B2965" s="19" t="s">
        <v>66</v>
      </c>
      <c r="C2965" s="19" t="s">
        <v>171</v>
      </c>
      <c r="D2965" s="19">
        <v>1.0</v>
      </c>
      <c r="E2965" s="19" t="s">
        <v>164</v>
      </c>
    </row>
    <row r="2966">
      <c r="A2966" s="19" t="s">
        <v>37</v>
      </c>
      <c r="B2966" s="19" t="s">
        <v>78</v>
      </c>
      <c r="C2966" s="19" t="s">
        <v>171</v>
      </c>
      <c r="D2966" s="19">
        <v>1.0</v>
      </c>
      <c r="E2966" s="19" t="s">
        <v>164</v>
      </c>
    </row>
    <row r="2967">
      <c r="A2967" s="19" t="s">
        <v>37</v>
      </c>
      <c r="B2967" s="19" t="s">
        <v>91</v>
      </c>
      <c r="C2967" s="19" t="s">
        <v>171</v>
      </c>
      <c r="D2967" s="19">
        <v>1.0</v>
      </c>
      <c r="E2967" s="19" t="s">
        <v>164</v>
      </c>
    </row>
    <row r="2968">
      <c r="A2968" s="19" t="s">
        <v>37</v>
      </c>
      <c r="B2968" s="19" t="s">
        <v>110</v>
      </c>
      <c r="C2968" s="19" t="s">
        <v>171</v>
      </c>
      <c r="D2968" s="19">
        <v>1.0</v>
      </c>
      <c r="E2968" s="19" t="s">
        <v>164</v>
      </c>
    </row>
    <row r="2969">
      <c r="A2969" s="19" t="s">
        <v>37</v>
      </c>
      <c r="B2969" s="19" t="s">
        <v>87</v>
      </c>
      <c r="C2969" s="19" t="s">
        <v>171</v>
      </c>
      <c r="D2969" s="19">
        <v>1.0</v>
      </c>
      <c r="E2969" s="19" t="s">
        <v>164</v>
      </c>
    </row>
    <row r="2970">
      <c r="A2970" s="19" t="s">
        <v>37</v>
      </c>
      <c r="B2970" s="19" t="s">
        <v>41</v>
      </c>
      <c r="C2970" s="19" t="s">
        <v>171</v>
      </c>
      <c r="D2970" s="19">
        <v>1.0</v>
      </c>
      <c r="E2970" s="19" t="s">
        <v>164</v>
      </c>
    </row>
    <row r="2971">
      <c r="A2971" s="19" t="s">
        <v>37</v>
      </c>
      <c r="B2971" s="19" t="s">
        <v>97</v>
      </c>
      <c r="C2971" s="19" t="s">
        <v>171</v>
      </c>
      <c r="D2971" s="19">
        <v>1.0</v>
      </c>
      <c r="E2971" s="19" t="s">
        <v>164</v>
      </c>
    </row>
    <row r="2972">
      <c r="A2972" s="19" t="s">
        <v>37</v>
      </c>
      <c r="B2972" s="19" t="s">
        <v>77</v>
      </c>
      <c r="C2972" s="19" t="s">
        <v>171</v>
      </c>
      <c r="D2972" s="19">
        <v>1.0</v>
      </c>
      <c r="E2972" s="19" t="s">
        <v>164</v>
      </c>
    </row>
    <row r="2973">
      <c r="A2973" s="19" t="s">
        <v>37</v>
      </c>
      <c r="B2973" s="19" t="s">
        <v>120</v>
      </c>
      <c r="C2973" s="19" t="s">
        <v>171</v>
      </c>
      <c r="D2973" s="19">
        <v>1.0</v>
      </c>
      <c r="E2973" s="19" t="s">
        <v>164</v>
      </c>
    </row>
    <row r="2974">
      <c r="A2974" s="19" t="s">
        <v>37</v>
      </c>
      <c r="B2974" s="19" t="s">
        <v>116</v>
      </c>
      <c r="C2974" s="19" t="s">
        <v>171</v>
      </c>
      <c r="D2974" s="19">
        <v>1.0</v>
      </c>
      <c r="E2974" s="19" t="s">
        <v>164</v>
      </c>
    </row>
    <row r="2975">
      <c r="A2975" s="19" t="s">
        <v>37</v>
      </c>
      <c r="B2975" s="19" t="s">
        <v>31</v>
      </c>
      <c r="C2975" s="19" t="s">
        <v>171</v>
      </c>
      <c r="D2975" s="19">
        <v>1.0</v>
      </c>
      <c r="E2975" s="19" t="s">
        <v>164</v>
      </c>
    </row>
    <row r="2976">
      <c r="A2976" s="19" t="s">
        <v>37</v>
      </c>
      <c r="B2976" s="19" t="s">
        <v>45</v>
      </c>
      <c r="C2976" s="19" t="s">
        <v>171</v>
      </c>
      <c r="D2976" s="19">
        <v>1.0</v>
      </c>
      <c r="E2976" s="19" t="s">
        <v>164</v>
      </c>
    </row>
    <row r="2977">
      <c r="A2977" s="19" t="s">
        <v>37</v>
      </c>
      <c r="B2977" s="19" t="s">
        <v>94</v>
      </c>
      <c r="C2977" s="19" t="s">
        <v>171</v>
      </c>
      <c r="D2977" s="19">
        <v>1.0</v>
      </c>
      <c r="E2977" s="19" t="s">
        <v>164</v>
      </c>
    </row>
    <row r="2978">
      <c r="A2978" s="19" t="s">
        <v>37</v>
      </c>
      <c r="B2978" s="19" t="s">
        <v>27</v>
      </c>
      <c r="C2978" s="19" t="s">
        <v>171</v>
      </c>
      <c r="D2978" s="19">
        <v>1.0</v>
      </c>
      <c r="E2978" s="19" t="s">
        <v>164</v>
      </c>
    </row>
    <row r="2979">
      <c r="A2979" s="19" t="s">
        <v>37</v>
      </c>
      <c r="B2979" s="19" t="s">
        <v>105</v>
      </c>
      <c r="C2979" s="19" t="s">
        <v>171</v>
      </c>
      <c r="D2979" s="19">
        <v>1.0</v>
      </c>
      <c r="E2979" s="19" t="s">
        <v>164</v>
      </c>
    </row>
    <row r="2980">
      <c r="A2980" s="19" t="s">
        <v>37</v>
      </c>
      <c r="B2980" s="19" t="s">
        <v>52</v>
      </c>
      <c r="C2980" s="19" t="s">
        <v>171</v>
      </c>
      <c r="D2980" s="19">
        <v>1.0</v>
      </c>
      <c r="E2980" s="19" t="s">
        <v>164</v>
      </c>
    </row>
    <row r="2981">
      <c r="A2981" s="19" t="s">
        <v>37</v>
      </c>
      <c r="B2981" s="19" t="s">
        <v>58</v>
      </c>
      <c r="C2981" s="19" t="s">
        <v>171</v>
      </c>
      <c r="D2981" s="19">
        <v>1.0</v>
      </c>
      <c r="E2981" s="19" t="s">
        <v>164</v>
      </c>
    </row>
    <row r="2982">
      <c r="A2982" s="19" t="s">
        <v>37</v>
      </c>
      <c r="B2982" s="19" t="s">
        <v>65</v>
      </c>
      <c r="C2982" s="19" t="s">
        <v>171</v>
      </c>
      <c r="D2982" s="19">
        <v>1.0</v>
      </c>
      <c r="E2982" s="19" t="s">
        <v>164</v>
      </c>
    </row>
    <row r="2983">
      <c r="A2983" s="19" t="s">
        <v>37</v>
      </c>
      <c r="B2983" s="19" t="s">
        <v>59</v>
      </c>
      <c r="C2983" s="19" t="s">
        <v>171</v>
      </c>
      <c r="D2983" s="19">
        <v>1.0</v>
      </c>
      <c r="E2983" s="19" t="s">
        <v>164</v>
      </c>
    </row>
    <row r="2984">
      <c r="A2984" s="19" t="s">
        <v>37</v>
      </c>
      <c r="B2984" s="19" t="s">
        <v>71</v>
      </c>
      <c r="C2984" s="19" t="s">
        <v>171</v>
      </c>
      <c r="D2984" s="19">
        <v>1.0</v>
      </c>
      <c r="E2984" s="19" t="s">
        <v>164</v>
      </c>
    </row>
    <row r="2985">
      <c r="A2985" s="19" t="s">
        <v>37</v>
      </c>
      <c r="B2985" s="19" t="s">
        <v>119</v>
      </c>
      <c r="C2985" s="19" t="s">
        <v>171</v>
      </c>
      <c r="D2985" s="19">
        <v>1.0</v>
      </c>
      <c r="E2985" s="19" t="s">
        <v>164</v>
      </c>
    </row>
    <row r="2986">
      <c r="A2986" s="19" t="s">
        <v>37</v>
      </c>
      <c r="B2986" s="19" t="s">
        <v>122</v>
      </c>
      <c r="C2986" s="19" t="s">
        <v>171</v>
      </c>
      <c r="D2986" s="19">
        <v>1.0</v>
      </c>
      <c r="E2986" s="19" t="s">
        <v>164</v>
      </c>
    </row>
    <row r="2987">
      <c r="A2987" s="19" t="s">
        <v>37</v>
      </c>
      <c r="B2987" s="19" t="s">
        <v>36</v>
      </c>
      <c r="C2987" s="19" t="s">
        <v>171</v>
      </c>
      <c r="D2987" s="19">
        <v>1.0</v>
      </c>
      <c r="E2987" s="19" t="s">
        <v>164</v>
      </c>
    </row>
    <row r="2988">
      <c r="A2988" s="19" t="s">
        <v>37</v>
      </c>
      <c r="B2988" s="19" t="s">
        <v>40</v>
      </c>
      <c r="C2988" s="19" t="s">
        <v>171</v>
      </c>
      <c r="D2988" s="19">
        <v>1.0</v>
      </c>
      <c r="E2988" s="19" t="s">
        <v>164</v>
      </c>
    </row>
    <row r="2989">
      <c r="A2989" s="19" t="s">
        <v>37</v>
      </c>
      <c r="B2989" s="19" t="s">
        <v>84</v>
      </c>
      <c r="C2989" s="19" t="s">
        <v>171</v>
      </c>
      <c r="D2989" s="19">
        <v>1.0</v>
      </c>
      <c r="E2989" s="19" t="s">
        <v>164</v>
      </c>
    </row>
    <row r="2990">
      <c r="A2990" s="19" t="s">
        <v>37</v>
      </c>
      <c r="B2990" s="19" t="s">
        <v>98</v>
      </c>
      <c r="C2990" s="19" t="s">
        <v>171</v>
      </c>
      <c r="D2990" s="19">
        <v>1.0</v>
      </c>
      <c r="E2990" s="19" t="s">
        <v>164</v>
      </c>
    </row>
    <row r="2991">
      <c r="A2991" s="19" t="s">
        <v>37</v>
      </c>
      <c r="B2991" s="19" t="s">
        <v>99</v>
      </c>
      <c r="C2991" s="19" t="s">
        <v>171</v>
      </c>
      <c r="D2991" s="19">
        <v>1.0</v>
      </c>
      <c r="E2991" s="19" t="s">
        <v>164</v>
      </c>
    </row>
    <row r="2992">
      <c r="A2992" s="19" t="s">
        <v>37</v>
      </c>
      <c r="B2992" s="19" t="s">
        <v>109</v>
      </c>
      <c r="C2992" s="19" t="s">
        <v>171</v>
      </c>
      <c r="D2992" s="19">
        <v>1.0</v>
      </c>
      <c r="E2992" s="19" t="s">
        <v>164</v>
      </c>
    </row>
    <row r="2993">
      <c r="A2993" s="19" t="s">
        <v>37</v>
      </c>
      <c r="B2993" s="19" t="s">
        <v>124</v>
      </c>
      <c r="C2993" s="19" t="s">
        <v>171</v>
      </c>
      <c r="D2993" s="19">
        <v>1.0</v>
      </c>
      <c r="E2993" s="19" t="s">
        <v>164</v>
      </c>
    </row>
    <row r="2994">
      <c r="A2994" s="19" t="s">
        <v>37</v>
      </c>
      <c r="B2994" s="19" t="s">
        <v>145</v>
      </c>
      <c r="C2994" s="19" t="s">
        <v>171</v>
      </c>
      <c r="D2994" s="19">
        <v>1.0</v>
      </c>
      <c r="E2994" s="19" t="s">
        <v>164</v>
      </c>
    </row>
    <row r="2995">
      <c r="A2995" s="19" t="s">
        <v>37</v>
      </c>
      <c r="B2995" s="19" t="s">
        <v>147</v>
      </c>
      <c r="C2995" s="19" t="s">
        <v>171</v>
      </c>
      <c r="D2995" s="19">
        <v>1.0</v>
      </c>
      <c r="E2995" s="19" t="s">
        <v>164</v>
      </c>
    </row>
    <row r="2996">
      <c r="A2996" s="19" t="s">
        <v>37</v>
      </c>
      <c r="B2996" s="19" t="s">
        <v>102</v>
      </c>
      <c r="C2996" s="19" t="s">
        <v>171</v>
      </c>
      <c r="D2996" s="19">
        <v>1.0</v>
      </c>
      <c r="E2996" s="19" t="s">
        <v>164</v>
      </c>
    </row>
    <row r="2997">
      <c r="A2997" s="19" t="s">
        <v>82</v>
      </c>
      <c r="B2997" s="19" t="s">
        <v>73</v>
      </c>
      <c r="C2997" s="19" t="s">
        <v>171</v>
      </c>
      <c r="D2997" s="19">
        <v>1.0</v>
      </c>
      <c r="E2997" s="19" t="s">
        <v>164</v>
      </c>
    </row>
    <row r="2998">
      <c r="A2998" s="19" t="s">
        <v>82</v>
      </c>
      <c r="B2998" s="19" t="s">
        <v>50</v>
      </c>
      <c r="C2998" s="19" t="s">
        <v>171</v>
      </c>
      <c r="D2998" s="19">
        <v>1.0</v>
      </c>
      <c r="E2998" s="19" t="s">
        <v>164</v>
      </c>
    </row>
    <row r="2999">
      <c r="A2999" s="19" t="s">
        <v>82</v>
      </c>
      <c r="B2999" s="19" t="s">
        <v>72</v>
      </c>
      <c r="C2999" s="19" t="s">
        <v>171</v>
      </c>
      <c r="D2999" s="19">
        <v>1.0</v>
      </c>
      <c r="E2999" s="19" t="s">
        <v>164</v>
      </c>
    </row>
    <row r="3000">
      <c r="A3000" s="19" t="s">
        <v>82</v>
      </c>
      <c r="B3000" s="19" t="s">
        <v>75</v>
      </c>
      <c r="C3000" s="19" t="s">
        <v>171</v>
      </c>
      <c r="D3000" s="19">
        <v>1.0</v>
      </c>
      <c r="E3000" s="19" t="s">
        <v>164</v>
      </c>
    </row>
    <row r="3001">
      <c r="A3001" s="19" t="s">
        <v>82</v>
      </c>
      <c r="B3001" s="19" t="s">
        <v>104</v>
      </c>
      <c r="C3001" s="19" t="s">
        <v>171</v>
      </c>
      <c r="D3001" s="19">
        <v>1.0</v>
      </c>
      <c r="E3001" s="19" t="s">
        <v>164</v>
      </c>
    </row>
    <row r="3002">
      <c r="A3002" s="19" t="s">
        <v>82</v>
      </c>
      <c r="B3002" s="19" t="s">
        <v>55</v>
      </c>
      <c r="C3002" s="19" t="s">
        <v>171</v>
      </c>
      <c r="D3002" s="19">
        <v>1.0</v>
      </c>
      <c r="E3002" s="19" t="s">
        <v>164</v>
      </c>
    </row>
    <row r="3003">
      <c r="A3003" s="19" t="s">
        <v>82</v>
      </c>
      <c r="B3003" s="19" t="s">
        <v>125</v>
      </c>
      <c r="C3003" s="19" t="s">
        <v>171</v>
      </c>
      <c r="D3003" s="19">
        <v>1.0</v>
      </c>
      <c r="E3003" s="19" t="s">
        <v>164</v>
      </c>
    </row>
    <row r="3004">
      <c r="A3004" s="19" t="s">
        <v>82</v>
      </c>
      <c r="B3004" s="19" t="s">
        <v>81</v>
      </c>
      <c r="C3004" s="19" t="s">
        <v>171</v>
      </c>
      <c r="D3004" s="19">
        <v>1.0</v>
      </c>
      <c r="E3004" s="19" t="s">
        <v>164</v>
      </c>
    </row>
    <row r="3005">
      <c r="A3005" s="19" t="s">
        <v>82</v>
      </c>
      <c r="B3005" s="19" t="s">
        <v>106</v>
      </c>
      <c r="C3005" s="19" t="s">
        <v>171</v>
      </c>
      <c r="D3005" s="19">
        <v>1.0</v>
      </c>
      <c r="E3005" s="19" t="s">
        <v>164</v>
      </c>
    </row>
    <row r="3006">
      <c r="A3006" s="19" t="s">
        <v>82</v>
      </c>
      <c r="B3006" s="19" t="s">
        <v>86</v>
      </c>
      <c r="C3006" s="19" t="s">
        <v>171</v>
      </c>
      <c r="D3006" s="19">
        <v>1.0</v>
      </c>
      <c r="E3006" s="19" t="s">
        <v>164</v>
      </c>
    </row>
    <row r="3007">
      <c r="A3007" s="19" t="s">
        <v>82</v>
      </c>
      <c r="B3007" s="19" t="s">
        <v>90</v>
      </c>
      <c r="C3007" s="19" t="s">
        <v>171</v>
      </c>
      <c r="D3007" s="19">
        <v>1.0</v>
      </c>
      <c r="E3007" s="19" t="s">
        <v>164</v>
      </c>
    </row>
    <row r="3008">
      <c r="A3008" s="19" t="s">
        <v>82</v>
      </c>
      <c r="B3008" s="19" t="s">
        <v>135</v>
      </c>
      <c r="C3008" s="19" t="s">
        <v>171</v>
      </c>
      <c r="D3008" s="19">
        <v>1.0</v>
      </c>
      <c r="E3008" s="19" t="s">
        <v>164</v>
      </c>
    </row>
    <row r="3009">
      <c r="A3009" s="19" t="s">
        <v>82</v>
      </c>
      <c r="B3009" s="19" t="s">
        <v>113</v>
      </c>
      <c r="C3009" s="19" t="s">
        <v>171</v>
      </c>
      <c r="D3009" s="19">
        <v>1.0</v>
      </c>
      <c r="E3009" s="19" t="s">
        <v>164</v>
      </c>
    </row>
    <row r="3010">
      <c r="A3010" s="19" t="s">
        <v>82</v>
      </c>
      <c r="B3010" s="19" t="s">
        <v>69</v>
      </c>
      <c r="C3010" s="19" t="s">
        <v>171</v>
      </c>
      <c r="D3010" s="19">
        <v>1.0</v>
      </c>
      <c r="E3010" s="19" t="s">
        <v>164</v>
      </c>
    </row>
    <row r="3011">
      <c r="A3011" s="19" t="s">
        <v>82</v>
      </c>
      <c r="B3011" s="19" t="s">
        <v>143</v>
      </c>
      <c r="C3011" s="19" t="s">
        <v>171</v>
      </c>
      <c r="D3011" s="19">
        <v>1.0</v>
      </c>
      <c r="E3011" s="19" t="s">
        <v>164</v>
      </c>
    </row>
    <row r="3012">
      <c r="A3012" s="19" t="s">
        <v>82</v>
      </c>
      <c r="B3012" s="19" t="s">
        <v>111</v>
      </c>
      <c r="C3012" s="19" t="s">
        <v>171</v>
      </c>
      <c r="D3012" s="19">
        <v>1.0</v>
      </c>
      <c r="E3012" s="19" t="s">
        <v>164</v>
      </c>
    </row>
    <row r="3013">
      <c r="A3013" s="19" t="s">
        <v>82</v>
      </c>
      <c r="B3013" s="19" t="s">
        <v>130</v>
      </c>
      <c r="C3013" s="19" t="s">
        <v>171</v>
      </c>
      <c r="D3013" s="19">
        <v>1.0</v>
      </c>
      <c r="E3013" s="19" t="s">
        <v>164</v>
      </c>
    </row>
    <row r="3014">
      <c r="A3014" s="19" t="s">
        <v>82</v>
      </c>
      <c r="B3014" s="19" t="s">
        <v>47</v>
      </c>
      <c r="C3014" s="19" t="s">
        <v>171</v>
      </c>
      <c r="D3014" s="19">
        <v>1.0</v>
      </c>
      <c r="E3014" s="19" t="s">
        <v>164</v>
      </c>
    </row>
    <row r="3015">
      <c r="A3015" s="19" t="s">
        <v>82</v>
      </c>
      <c r="B3015" s="19" t="s">
        <v>17</v>
      </c>
      <c r="C3015" s="19" t="s">
        <v>171</v>
      </c>
      <c r="D3015" s="19">
        <v>1.0</v>
      </c>
      <c r="E3015" s="19" t="s">
        <v>164</v>
      </c>
    </row>
    <row r="3016">
      <c r="A3016" s="19" t="s">
        <v>82</v>
      </c>
      <c r="B3016" s="19" t="s">
        <v>22</v>
      </c>
      <c r="C3016" s="19" t="s">
        <v>171</v>
      </c>
      <c r="D3016" s="19">
        <v>1.0</v>
      </c>
      <c r="E3016" s="19" t="s">
        <v>164</v>
      </c>
    </row>
    <row r="3017">
      <c r="A3017" s="19" t="s">
        <v>82</v>
      </c>
      <c r="B3017" s="19" t="s">
        <v>62</v>
      </c>
      <c r="C3017" s="19" t="s">
        <v>171</v>
      </c>
      <c r="D3017" s="19">
        <v>1.0</v>
      </c>
      <c r="E3017" s="19" t="s">
        <v>164</v>
      </c>
    </row>
    <row r="3018">
      <c r="A3018" s="19" t="s">
        <v>82</v>
      </c>
      <c r="B3018" s="19" t="s">
        <v>66</v>
      </c>
      <c r="C3018" s="19" t="s">
        <v>171</v>
      </c>
      <c r="D3018" s="19">
        <v>1.0</v>
      </c>
      <c r="E3018" s="19" t="s">
        <v>164</v>
      </c>
    </row>
    <row r="3019">
      <c r="A3019" s="19" t="s">
        <v>82</v>
      </c>
      <c r="B3019" s="19" t="s">
        <v>78</v>
      </c>
      <c r="C3019" s="19" t="s">
        <v>171</v>
      </c>
      <c r="D3019" s="19">
        <v>1.0</v>
      </c>
      <c r="E3019" s="19" t="s">
        <v>164</v>
      </c>
    </row>
    <row r="3020">
      <c r="A3020" s="19" t="s">
        <v>82</v>
      </c>
      <c r="B3020" s="19" t="s">
        <v>91</v>
      </c>
      <c r="C3020" s="19" t="s">
        <v>171</v>
      </c>
      <c r="D3020" s="19">
        <v>1.0</v>
      </c>
      <c r="E3020" s="19" t="s">
        <v>164</v>
      </c>
    </row>
    <row r="3021">
      <c r="A3021" s="19" t="s">
        <v>82</v>
      </c>
      <c r="B3021" s="19" t="s">
        <v>110</v>
      </c>
      <c r="C3021" s="19" t="s">
        <v>171</v>
      </c>
      <c r="D3021" s="19">
        <v>1.0</v>
      </c>
      <c r="E3021" s="19" t="s">
        <v>164</v>
      </c>
    </row>
    <row r="3022">
      <c r="A3022" s="19" t="s">
        <v>82</v>
      </c>
      <c r="B3022" s="19" t="s">
        <v>87</v>
      </c>
      <c r="C3022" s="19" t="s">
        <v>171</v>
      </c>
      <c r="D3022" s="19">
        <v>1.0</v>
      </c>
      <c r="E3022" s="19" t="s">
        <v>164</v>
      </c>
    </row>
    <row r="3023">
      <c r="A3023" s="19" t="s">
        <v>82</v>
      </c>
      <c r="B3023" s="19" t="s">
        <v>41</v>
      </c>
      <c r="C3023" s="19" t="s">
        <v>171</v>
      </c>
      <c r="D3023" s="19">
        <v>1.0</v>
      </c>
      <c r="E3023" s="19" t="s">
        <v>164</v>
      </c>
    </row>
    <row r="3024">
      <c r="A3024" s="19" t="s">
        <v>82</v>
      </c>
      <c r="B3024" s="19" t="s">
        <v>97</v>
      </c>
      <c r="C3024" s="19" t="s">
        <v>171</v>
      </c>
      <c r="D3024" s="19">
        <v>1.0</v>
      </c>
      <c r="E3024" s="19" t="s">
        <v>164</v>
      </c>
    </row>
    <row r="3025">
      <c r="A3025" s="19" t="s">
        <v>82</v>
      </c>
      <c r="B3025" s="19" t="s">
        <v>77</v>
      </c>
      <c r="C3025" s="19" t="s">
        <v>171</v>
      </c>
      <c r="D3025" s="19">
        <v>1.0</v>
      </c>
      <c r="E3025" s="19" t="s">
        <v>164</v>
      </c>
    </row>
    <row r="3026">
      <c r="A3026" s="19" t="s">
        <v>82</v>
      </c>
      <c r="B3026" s="19" t="s">
        <v>120</v>
      </c>
      <c r="C3026" s="19" t="s">
        <v>171</v>
      </c>
      <c r="D3026" s="19">
        <v>1.0</v>
      </c>
      <c r="E3026" s="19" t="s">
        <v>164</v>
      </c>
    </row>
    <row r="3027">
      <c r="A3027" s="19" t="s">
        <v>82</v>
      </c>
      <c r="B3027" s="19" t="s">
        <v>116</v>
      </c>
      <c r="C3027" s="19" t="s">
        <v>171</v>
      </c>
      <c r="D3027" s="19">
        <v>1.0</v>
      </c>
      <c r="E3027" s="19" t="s">
        <v>164</v>
      </c>
    </row>
    <row r="3028">
      <c r="A3028" s="19" t="s">
        <v>82</v>
      </c>
      <c r="B3028" s="19" t="s">
        <v>31</v>
      </c>
      <c r="C3028" s="19" t="s">
        <v>171</v>
      </c>
      <c r="D3028" s="19">
        <v>1.0</v>
      </c>
      <c r="E3028" s="19" t="s">
        <v>164</v>
      </c>
    </row>
    <row r="3029">
      <c r="A3029" s="19" t="s">
        <v>82</v>
      </c>
      <c r="B3029" s="19" t="s">
        <v>45</v>
      </c>
      <c r="C3029" s="19" t="s">
        <v>171</v>
      </c>
      <c r="D3029" s="19">
        <v>1.0</v>
      </c>
      <c r="E3029" s="19" t="s">
        <v>164</v>
      </c>
    </row>
    <row r="3030">
      <c r="A3030" s="19" t="s">
        <v>82</v>
      </c>
      <c r="B3030" s="19" t="s">
        <v>94</v>
      </c>
      <c r="C3030" s="19" t="s">
        <v>171</v>
      </c>
      <c r="D3030" s="19">
        <v>1.0</v>
      </c>
      <c r="E3030" s="19" t="s">
        <v>164</v>
      </c>
    </row>
    <row r="3031">
      <c r="A3031" s="19" t="s">
        <v>82</v>
      </c>
      <c r="B3031" s="19" t="s">
        <v>27</v>
      </c>
      <c r="C3031" s="19" t="s">
        <v>171</v>
      </c>
      <c r="D3031" s="19">
        <v>1.0</v>
      </c>
      <c r="E3031" s="19" t="s">
        <v>164</v>
      </c>
    </row>
    <row r="3032">
      <c r="A3032" s="19" t="s">
        <v>82</v>
      </c>
      <c r="B3032" s="19" t="s">
        <v>105</v>
      </c>
      <c r="C3032" s="19" t="s">
        <v>171</v>
      </c>
      <c r="D3032" s="19">
        <v>1.0</v>
      </c>
      <c r="E3032" s="19" t="s">
        <v>164</v>
      </c>
    </row>
    <row r="3033">
      <c r="A3033" s="19" t="s">
        <v>82</v>
      </c>
      <c r="B3033" s="19" t="s">
        <v>52</v>
      </c>
      <c r="C3033" s="19" t="s">
        <v>171</v>
      </c>
      <c r="D3033" s="19">
        <v>1.0</v>
      </c>
      <c r="E3033" s="19" t="s">
        <v>164</v>
      </c>
    </row>
    <row r="3034">
      <c r="A3034" s="19" t="s">
        <v>82</v>
      </c>
      <c r="B3034" s="19" t="s">
        <v>58</v>
      </c>
      <c r="C3034" s="19" t="s">
        <v>171</v>
      </c>
      <c r="D3034" s="19">
        <v>1.0</v>
      </c>
      <c r="E3034" s="19" t="s">
        <v>164</v>
      </c>
    </row>
    <row r="3035">
      <c r="A3035" s="19" t="s">
        <v>82</v>
      </c>
      <c r="B3035" s="19" t="s">
        <v>65</v>
      </c>
      <c r="C3035" s="19" t="s">
        <v>171</v>
      </c>
      <c r="D3035" s="19">
        <v>1.0</v>
      </c>
      <c r="E3035" s="19" t="s">
        <v>164</v>
      </c>
    </row>
    <row r="3036">
      <c r="A3036" s="19" t="s">
        <v>82</v>
      </c>
      <c r="B3036" s="19" t="s">
        <v>59</v>
      </c>
      <c r="C3036" s="19" t="s">
        <v>171</v>
      </c>
      <c r="D3036" s="19">
        <v>1.0</v>
      </c>
      <c r="E3036" s="19" t="s">
        <v>164</v>
      </c>
    </row>
    <row r="3037">
      <c r="A3037" s="19" t="s">
        <v>82</v>
      </c>
      <c r="B3037" s="19" t="s">
        <v>71</v>
      </c>
      <c r="C3037" s="19" t="s">
        <v>171</v>
      </c>
      <c r="D3037" s="19">
        <v>1.0</v>
      </c>
      <c r="E3037" s="19" t="s">
        <v>164</v>
      </c>
    </row>
    <row r="3038">
      <c r="A3038" s="19" t="s">
        <v>82</v>
      </c>
      <c r="B3038" s="19" t="s">
        <v>119</v>
      </c>
      <c r="C3038" s="19" t="s">
        <v>171</v>
      </c>
      <c r="D3038" s="19">
        <v>1.0</v>
      </c>
      <c r="E3038" s="19" t="s">
        <v>164</v>
      </c>
    </row>
    <row r="3039">
      <c r="A3039" s="19" t="s">
        <v>82</v>
      </c>
      <c r="B3039" s="19" t="s">
        <v>122</v>
      </c>
      <c r="C3039" s="19" t="s">
        <v>171</v>
      </c>
      <c r="D3039" s="19">
        <v>1.0</v>
      </c>
      <c r="E3039" s="19" t="s">
        <v>164</v>
      </c>
    </row>
    <row r="3040">
      <c r="A3040" s="19" t="s">
        <v>82</v>
      </c>
      <c r="B3040" s="19" t="s">
        <v>36</v>
      </c>
      <c r="C3040" s="19" t="s">
        <v>171</v>
      </c>
      <c r="D3040" s="19">
        <v>1.0</v>
      </c>
      <c r="E3040" s="19" t="s">
        <v>164</v>
      </c>
    </row>
    <row r="3041">
      <c r="A3041" s="19" t="s">
        <v>82</v>
      </c>
      <c r="B3041" s="19" t="s">
        <v>40</v>
      </c>
      <c r="C3041" s="19" t="s">
        <v>171</v>
      </c>
      <c r="D3041" s="19">
        <v>1.0</v>
      </c>
      <c r="E3041" s="19" t="s">
        <v>164</v>
      </c>
    </row>
    <row r="3042">
      <c r="A3042" s="19" t="s">
        <v>82</v>
      </c>
      <c r="B3042" s="19" t="s">
        <v>84</v>
      </c>
      <c r="C3042" s="19" t="s">
        <v>171</v>
      </c>
      <c r="D3042" s="19">
        <v>1.0</v>
      </c>
      <c r="E3042" s="19" t="s">
        <v>164</v>
      </c>
    </row>
    <row r="3043">
      <c r="A3043" s="19" t="s">
        <v>82</v>
      </c>
      <c r="B3043" s="19" t="s">
        <v>98</v>
      </c>
      <c r="C3043" s="19" t="s">
        <v>171</v>
      </c>
      <c r="D3043" s="19">
        <v>1.0</v>
      </c>
      <c r="E3043" s="19" t="s">
        <v>164</v>
      </c>
    </row>
    <row r="3044">
      <c r="A3044" s="19" t="s">
        <v>82</v>
      </c>
      <c r="B3044" s="19" t="s">
        <v>99</v>
      </c>
      <c r="C3044" s="19" t="s">
        <v>171</v>
      </c>
      <c r="D3044" s="19">
        <v>1.0</v>
      </c>
      <c r="E3044" s="19" t="s">
        <v>164</v>
      </c>
    </row>
    <row r="3045">
      <c r="A3045" s="19" t="s">
        <v>82</v>
      </c>
      <c r="B3045" s="19" t="s">
        <v>109</v>
      </c>
      <c r="C3045" s="19" t="s">
        <v>171</v>
      </c>
      <c r="D3045" s="19">
        <v>1.0</v>
      </c>
      <c r="E3045" s="19" t="s">
        <v>164</v>
      </c>
    </row>
    <row r="3046">
      <c r="A3046" s="19" t="s">
        <v>82</v>
      </c>
      <c r="B3046" s="19" t="s">
        <v>124</v>
      </c>
      <c r="C3046" s="19" t="s">
        <v>171</v>
      </c>
      <c r="D3046" s="19">
        <v>1.0</v>
      </c>
      <c r="E3046" s="19" t="s">
        <v>164</v>
      </c>
    </row>
    <row r="3047">
      <c r="A3047" s="19" t="s">
        <v>82</v>
      </c>
      <c r="B3047" s="19" t="s">
        <v>145</v>
      </c>
      <c r="C3047" s="19" t="s">
        <v>171</v>
      </c>
      <c r="D3047" s="19">
        <v>1.0</v>
      </c>
      <c r="E3047" s="19" t="s">
        <v>164</v>
      </c>
    </row>
    <row r="3048">
      <c r="A3048" s="19" t="s">
        <v>82</v>
      </c>
      <c r="B3048" s="19" t="s">
        <v>147</v>
      </c>
      <c r="C3048" s="19" t="s">
        <v>171</v>
      </c>
      <c r="D3048" s="19">
        <v>1.0</v>
      </c>
      <c r="E3048" s="19" t="s">
        <v>164</v>
      </c>
    </row>
    <row r="3049">
      <c r="A3049" s="19" t="s">
        <v>82</v>
      </c>
      <c r="B3049" s="19" t="s">
        <v>102</v>
      </c>
      <c r="C3049" s="19" t="s">
        <v>171</v>
      </c>
      <c r="D3049" s="19">
        <v>1.0</v>
      </c>
      <c r="E3049" s="19" t="s">
        <v>164</v>
      </c>
    </row>
    <row r="3050">
      <c r="A3050" s="19" t="s">
        <v>73</v>
      </c>
      <c r="B3050" s="19" t="s">
        <v>50</v>
      </c>
      <c r="C3050" s="19" t="s">
        <v>171</v>
      </c>
      <c r="D3050" s="19">
        <v>1.0</v>
      </c>
      <c r="E3050" s="19" t="s">
        <v>164</v>
      </c>
    </row>
    <row r="3051">
      <c r="A3051" s="19" t="s">
        <v>73</v>
      </c>
      <c r="B3051" s="19" t="s">
        <v>72</v>
      </c>
      <c r="C3051" s="19" t="s">
        <v>171</v>
      </c>
      <c r="D3051" s="19">
        <v>1.0</v>
      </c>
      <c r="E3051" s="19" t="s">
        <v>164</v>
      </c>
    </row>
    <row r="3052">
      <c r="A3052" s="19" t="s">
        <v>73</v>
      </c>
      <c r="B3052" s="19" t="s">
        <v>75</v>
      </c>
      <c r="C3052" s="19" t="s">
        <v>171</v>
      </c>
      <c r="D3052" s="19">
        <v>1.0</v>
      </c>
      <c r="E3052" s="19" t="s">
        <v>164</v>
      </c>
    </row>
    <row r="3053">
      <c r="A3053" s="19" t="s">
        <v>73</v>
      </c>
      <c r="B3053" s="19" t="s">
        <v>104</v>
      </c>
      <c r="C3053" s="19" t="s">
        <v>171</v>
      </c>
      <c r="D3053" s="19">
        <v>1.0</v>
      </c>
      <c r="E3053" s="19" t="s">
        <v>164</v>
      </c>
    </row>
    <row r="3054">
      <c r="A3054" s="19" t="s">
        <v>73</v>
      </c>
      <c r="B3054" s="19" t="s">
        <v>55</v>
      </c>
      <c r="C3054" s="19" t="s">
        <v>171</v>
      </c>
      <c r="D3054" s="19">
        <v>1.0</v>
      </c>
      <c r="E3054" s="19" t="s">
        <v>164</v>
      </c>
    </row>
    <row r="3055">
      <c r="A3055" s="19" t="s">
        <v>73</v>
      </c>
      <c r="B3055" s="19" t="s">
        <v>125</v>
      </c>
      <c r="C3055" s="19" t="s">
        <v>171</v>
      </c>
      <c r="D3055" s="19">
        <v>1.0</v>
      </c>
      <c r="E3055" s="19" t="s">
        <v>164</v>
      </c>
    </row>
    <row r="3056">
      <c r="A3056" s="19" t="s">
        <v>73</v>
      </c>
      <c r="B3056" s="19" t="s">
        <v>81</v>
      </c>
      <c r="C3056" s="19" t="s">
        <v>171</v>
      </c>
      <c r="D3056" s="19">
        <v>1.0</v>
      </c>
      <c r="E3056" s="19" t="s">
        <v>164</v>
      </c>
    </row>
    <row r="3057">
      <c r="A3057" s="19" t="s">
        <v>73</v>
      </c>
      <c r="B3057" s="19" t="s">
        <v>106</v>
      </c>
      <c r="C3057" s="19" t="s">
        <v>171</v>
      </c>
      <c r="D3057" s="19">
        <v>1.0</v>
      </c>
      <c r="E3057" s="19" t="s">
        <v>164</v>
      </c>
    </row>
    <row r="3058">
      <c r="A3058" s="19" t="s">
        <v>73</v>
      </c>
      <c r="B3058" s="19" t="s">
        <v>86</v>
      </c>
      <c r="C3058" s="19" t="s">
        <v>171</v>
      </c>
      <c r="D3058" s="19">
        <v>1.0</v>
      </c>
      <c r="E3058" s="19" t="s">
        <v>164</v>
      </c>
    </row>
    <row r="3059">
      <c r="A3059" s="19" t="s">
        <v>73</v>
      </c>
      <c r="B3059" s="19" t="s">
        <v>90</v>
      </c>
      <c r="C3059" s="19" t="s">
        <v>171</v>
      </c>
      <c r="D3059" s="19">
        <v>1.0</v>
      </c>
      <c r="E3059" s="19" t="s">
        <v>164</v>
      </c>
    </row>
    <row r="3060">
      <c r="A3060" s="19" t="s">
        <v>73</v>
      </c>
      <c r="B3060" s="19" t="s">
        <v>135</v>
      </c>
      <c r="C3060" s="19" t="s">
        <v>171</v>
      </c>
      <c r="D3060" s="19">
        <v>1.0</v>
      </c>
      <c r="E3060" s="19" t="s">
        <v>164</v>
      </c>
    </row>
    <row r="3061">
      <c r="A3061" s="19" t="s">
        <v>73</v>
      </c>
      <c r="B3061" s="19" t="s">
        <v>113</v>
      </c>
      <c r="C3061" s="19" t="s">
        <v>171</v>
      </c>
      <c r="D3061" s="19">
        <v>1.0</v>
      </c>
      <c r="E3061" s="19" t="s">
        <v>164</v>
      </c>
    </row>
    <row r="3062">
      <c r="A3062" s="19" t="s">
        <v>73</v>
      </c>
      <c r="B3062" s="19" t="s">
        <v>69</v>
      </c>
      <c r="C3062" s="19" t="s">
        <v>171</v>
      </c>
      <c r="D3062" s="19">
        <v>1.0</v>
      </c>
      <c r="E3062" s="19" t="s">
        <v>164</v>
      </c>
    </row>
    <row r="3063">
      <c r="A3063" s="19" t="s">
        <v>73</v>
      </c>
      <c r="B3063" s="19" t="s">
        <v>143</v>
      </c>
      <c r="C3063" s="19" t="s">
        <v>171</v>
      </c>
      <c r="D3063" s="19">
        <v>1.0</v>
      </c>
      <c r="E3063" s="19" t="s">
        <v>164</v>
      </c>
    </row>
    <row r="3064">
      <c r="A3064" s="19" t="s">
        <v>73</v>
      </c>
      <c r="B3064" s="19" t="s">
        <v>111</v>
      </c>
      <c r="C3064" s="19" t="s">
        <v>171</v>
      </c>
      <c r="D3064" s="19">
        <v>1.0</v>
      </c>
      <c r="E3064" s="19" t="s">
        <v>164</v>
      </c>
    </row>
    <row r="3065">
      <c r="A3065" s="19" t="s">
        <v>73</v>
      </c>
      <c r="B3065" s="19" t="s">
        <v>130</v>
      </c>
      <c r="C3065" s="19" t="s">
        <v>171</v>
      </c>
      <c r="D3065" s="19">
        <v>1.0</v>
      </c>
      <c r="E3065" s="19" t="s">
        <v>164</v>
      </c>
    </row>
    <row r="3066">
      <c r="A3066" s="19" t="s">
        <v>73</v>
      </c>
      <c r="B3066" s="19" t="s">
        <v>47</v>
      </c>
      <c r="C3066" s="19" t="s">
        <v>171</v>
      </c>
      <c r="D3066" s="19">
        <v>1.0</v>
      </c>
      <c r="E3066" s="19" t="s">
        <v>164</v>
      </c>
    </row>
    <row r="3067">
      <c r="A3067" s="19" t="s">
        <v>73</v>
      </c>
      <c r="B3067" s="19" t="s">
        <v>17</v>
      </c>
      <c r="C3067" s="19" t="s">
        <v>171</v>
      </c>
      <c r="D3067" s="19">
        <v>1.0</v>
      </c>
      <c r="E3067" s="19" t="s">
        <v>164</v>
      </c>
    </row>
    <row r="3068">
      <c r="A3068" s="19" t="s">
        <v>73</v>
      </c>
      <c r="B3068" s="19" t="s">
        <v>22</v>
      </c>
      <c r="C3068" s="19" t="s">
        <v>171</v>
      </c>
      <c r="D3068" s="19">
        <v>1.0</v>
      </c>
      <c r="E3068" s="19" t="s">
        <v>164</v>
      </c>
    </row>
    <row r="3069">
      <c r="A3069" s="19" t="s">
        <v>73</v>
      </c>
      <c r="B3069" s="19" t="s">
        <v>62</v>
      </c>
      <c r="C3069" s="19" t="s">
        <v>171</v>
      </c>
      <c r="D3069" s="19">
        <v>1.0</v>
      </c>
      <c r="E3069" s="19" t="s">
        <v>164</v>
      </c>
    </row>
    <row r="3070">
      <c r="A3070" s="19" t="s">
        <v>73</v>
      </c>
      <c r="B3070" s="19" t="s">
        <v>66</v>
      </c>
      <c r="C3070" s="19" t="s">
        <v>171</v>
      </c>
      <c r="D3070" s="19">
        <v>1.0</v>
      </c>
      <c r="E3070" s="19" t="s">
        <v>164</v>
      </c>
    </row>
    <row r="3071">
      <c r="A3071" s="19" t="s">
        <v>73</v>
      </c>
      <c r="B3071" s="19" t="s">
        <v>78</v>
      </c>
      <c r="C3071" s="19" t="s">
        <v>171</v>
      </c>
      <c r="D3071" s="19">
        <v>1.0</v>
      </c>
      <c r="E3071" s="19" t="s">
        <v>164</v>
      </c>
    </row>
    <row r="3072">
      <c r="A3072" s="19" t="s">
        <v>73</v>
      </c>
      <c r="B3072" s="19" t="s">
        <v>91</v>
      </c>
      <c r="C3072" s="19" t="s">
        <v>171</v>
      </c>
      <c r="D3072" s="19">
        <v>1.0</v>
      </c>
      <c r="E3072" s="19" t="s">
        <v>164</v>
      </c>
    </row>
    <row r="3073">
      <c r="A3073" s="19" t="s">
        <v>73</v>
      </c>
      <c r="B3073" s="19" t="s">
        <v>110</v>
      </c>
      <c r="C3073" s="19" t="s">
        <v>171</v>
      </c>
      <c r="D3073" s="19">
        <v>1.0</v>
      </c>
      <c r="E3073" s="19" t="s">
        <v>164</v>
      </c>
    </row>
    <row r="3074">
      <c r="A3074" s="19" t="s">
        <v>73</v>
      </c>
      <c r="B3074" s="19" t="s">
        <v>87</v>
      </c>
      <c r="C3074" s="19" t="s">
        <v>171</v>
      </c>
      <c r="D3074" s="19">
        <v>1.0</v>
      </c>
      <c r="E3074" s="19" t="s">
        <v>164</v>
      </c>
    </row>
    <row r="3075">
      <c r="A3075" s="19" t="s">
        <v>73</v>
      </c>
      <c r="B3075" s="19" t="s">
        <v>41</v>
      </c>
      <c r="C3075" s="19" t="s">
        <v>171</v>
      </c>
      <c r="D3075" s="19">
        <v>1.0</v>
      </c>
      <c r="E3075" s="19" t="s">
        <v>164</v>
      </c>
    </row>
    <row r="3076">
      <c r="A3076" s="19" t="s">
        <v>73</v>
      </c>
      <c r="B3076" s="19" t="s">
        <v>97</v>
      </c>
      <c r="C3076" s="19" t="s">
        <v>171</v>
      </c>
      <c r="D3076" s="19">
        <v>1.0</v>
      </c>
      <c r="E3076" s="19" t="s">
        <v>164</v>
      </c>
    </row>
    <row r="3077">
      <c r="A3077" s="19" t="s">
        <v>73</v>
      </c>
      <c r="B3077" s="19" t="s">
        <v>77</v>
      </c>
      <c r="C3077" s="19" t="s">
        <v>171</v>
      </c>
      <c r="D3077" s="19">
        <v>1.0</v>
      </c>
      <c r="E3077" s="19" t="s">
        <v>164</v>
      </c>
    </row>
    <row r="3078">
      <c r="A3078" s="19" t="s">
        <v>73</v>
      </c>
      <c r="B3078" s="19" t="s">
        <v>120</v>
      </c>
      <c r="C3078" s="19" t="s">
        <v>171</v>
      </c>
      <c r="D3078" s="19">
        <v>1.0</v>
      </c>
      <c r="E3078" s="19" t="s">
        <v>164</v>
      </c>
    </row>
    <row r="3079">
      <c r="A3079" s="19" t="s">
        <v>73</v>
      </c>
      <c r="B3079" s="19" t="s">
        <v>116</v>
      </c>
      <c r="C3079" s="19" t="s">
        <v>171</v>
      </c>
      <c r="D3079" s="19">
        <v>1.0</v>
      </c>
      <c r="E3079" s="19" t="s">
        <v>164</v>
      </c>
    </row>
    <row r="3080">
      <c r="A3080" s="19" t="s">
        <v>73</v>
      </c>
      <c r="B3080" s="19" t="s">
        <v>31</v>
      </c>
      <c r="C3080" s="19" t="s">
        <v>171</v>
      </c>
      <c r="D3080" s="19">
        <v>1.0</v>
      </c>
      <c r="E3080" s="19" t="s">
        <v>164</v>
      </c>
    </row>
    <row r="3081">
      <c r="A3081" s="19" t="s">
        <v>73</v>
      </c>
      <c r="B3081" s="19" t="s">
        <v>45</v>
      </c>
      <c r="C3081" s="19" t="s">
        <v>171</v>
      </c>
      <c r="D3081" s="19">
        <v>1.0</v>
      </c>
      <c r="E3081" s="19" t="s">
        <v>164</v>
      </c>
    </row>
    <row r="3082">
      <c r="A3082" s="19" t="s">
        <v>73</v>
      </c>
      <c r="B3082" s="19" t="s">
        <v>94</v>
      </c>
      <c r="C3082" s="19" t="s">
        <v>171</v>
      </c>
      <c r="D3082" s="19">
        <v>1.0</v>
      </c>
      <c r="E3082" s="19" t="s">
        <v>164</v>
      </c>
    </row>
    <row r="3083">
      <c r="A3083" s="19" t="s">
        <v>73</v>
      </c>
      <c r="B3083" s="19" t="s">
        <v>27</v>
      </c>
      <c r="C3083" s="19" t="s">
        <v>171</v>
      </c>
      <c r="D3083" s="19">
        <v>1.0</v>
      </c>
      <c r="E3083" s="19" t="s">
        <v>164</v>
      </c>
    </row>
    <row r="3084">
      <c r="A3084" s="19" t="s">
        <v>73</v>
      </c>
      <c r="B3084" s="19" t="s">
        <v>105</v>
      </c>
      <c r="C3084" s="19" t="s">
        <v>171</v>
      </c>
      <c r="D3084" s="19">
        <v>1.0</v>
      </c>
      <c r="E3084" s="19" t="s">
        <v>164</v>
      </c>
    </row>
    <row r="3085">
      <c r="A3085" s="19" t="s">
        <v>73</v>
      </c>
      <c r="B3085" s="19" t="s">
        <v>52</v>
      </c>
      <c r="C3085" s="19" t="s">
        <v>171</v>
      </c>
      <c r="D3085" s="19">
        <v>1.0</v>
      </c>
      <c r="E3085" s="19" t="s">
        <v>164</v>
      </c>
    </row>
    <row r="3086">
      <c r="A3086" s="19" t="s">
        <v>73</v>
      </c>
      <c r="B3086" s="19" t="s">
        <v>58</v>
      </c>
      <c r="C3086" s="19" t="s">
        <v>171</v>
      </c>
      <c r="D3086" s="19">
        <v>1.0</v>
      </c>
      <c r="E3086" s="19" t="s">
        <v>164</v>
      </c>
    </row>
    <row r="3087">
      <c r="A3087" s="19" t="s">
        <v>73</v>
      </c>
      <c r="B3087" s="19" t="s">
        <v>65</v>
      </c>
      <c r="C3087" s="19" t="s">
        <v>171</v>
      </c>
      <c r="D3087" s="19">
        <v>1.0</v>
      </c>
      <c r="E3087" s="19" t="s">
        <v>164</v>
      </c>
    </row>
    <row r="3088">
      <c r="A3088" s="19" t="s">
        <v>73</v>
      </c>
      <c r="B3088" s="19" t="s">
        <v>59</v>
      </c>
      <c r="C3088" s="19" t="s">
        <v>171</v>
      </c>
      <c r="D3088" s="19">
        <v>1.0</v>
      </c>
      <c r="E3088" s="19" t="s">
        <v>164</v>
      </c>
    </row>
    <row r="3089">
      <c r="A3089" s="19" t="s">
        <v>73</v>
      </c>
      <c r="B3089" s="19" t="s">
        <v>71</v>
      </c>
      <c r="C3089" s="19" t="s">
        <v>171</v>
      </c>
      <c r="D3089" s="19">
        <v>1.0</v>
      </c>
      <c r="E3089" s="19" t="s">
        <v>164</v>
      </c>
    </row>
    <row r="3090">
      <c r="A3090" s="19" t="s">
        <v>73</v>
      </c>
      <c r="B3090" s="19" t="s">
        <v>119</v>
      </c>
      <c r="C3090" s="19" t="s">
        <v>171</v>
      </c>
      <c r="D3090" s="19">
        <v>1.0</v>
      </c>
      <c r="E3090" s="19" t="s">
        <v>164</v>
      </c>
    </row>
    <row r="3091">
      <c r="A3091" s="19" t="s">
        <v>73</v>
      </c>
      <c r="B3091" s="19" t="s">
        <v>122</v>
      </c>
      <c r="C3091" s="19" t="s">
        <v>171</v>
      </c>
      <c r="D3091" s="19">
        <v>1.0</v>
      </c>
      <c r="E3091" s="19" t="s">
        <v>164</v>
      </c>
    </row>
    <row r="3092">
      <c r="A3092" s="19" t="s">
        <v>73</v>
      </c>
      <c r="B3092" s="19" t="s">
        <v>36</v>
      </c>
      <c r="C3092" s="19" t="s">
        <v>171</v>
      </c>
      <c r="D3092" s="19">
        <v>1.0</v>
      </c>
      <c r="E3092" s="19" t="s">
        <v>164</v>
      </c>
    </row>
    <row r="3093">
      <c r="A3093" s="19" t="s">
        <v>73</v>
      </c>
      <c r="B3093" s="19" t="s">
        <v>40</v>
      </c>
      <c r="C3093" s="19" t="s">
        <v>171</v>
      </c>
      <c r="D3093" s="19">
        <v>1.0</v>
      </c>
      <c r="E3093" s="19" t="s">
        <v>164</v>
      </c>
    </row>
    <row r="3094">
      <c r="A3094" s="19" t="s">
        <v>73</v>
      </c>
      <c r="B3094" s="19" t="s">
        <v>84</v>
      </c>
      <c r="C3094" s="19" t="s">
        <v>171</v>
      </c>
      <c r="D3094" s="19">
        <v>1.0</v>
      </c>
      <c r="E3094" s="19" t="s">
        <v>164</v>
      </c>
    </row>
    <row r="3095">
      <c r="A3095" s="19" t="s">
        <v>73</v>
      </c>
      <c r="B3095" s="19" t="s">
        <v>98</v>
      </c>
      <c r="C3095" s="19" t="s">
        <v>171</v>
      </c>
      <c r="D3095" s="19">
        <v>1.0</v>
      </c>
      <c r="E3095" s="19" t="s">
        <v>164</v>
      </c>
    </row>
    <row r="3096">
      <c r="A3096" s="19" t="s">
        <v>73</v>
      </c>
      <c r="B3096" s="19" t="s">
        <v>99</v>
      </c>
      <c r="C3096" s="19" t="s">
        <v>171</v>
      </c>
      <c r="D3096" s="19">
        <v>1.0</v>
      </c>
      <c r="E3096" s="19" t="s">
        <v>164</v>
      </c>
    </row>
    <row r="3097">
      <c r="A3097" s="19" t="s">
        <v>73</v>
      </c>
      <c r="B3097" s="19" t="s">
        <v>109</v>
      </c>
      <c r="C3097" s="19" t="s">
        <v>171</v>
      </c>
      <c r="D3097" s="19">
        <v>1.0</v>
      </c>
      <c r="E3097" s="19" t="s">
        <v>164</v>
      </c>
    </row>
    <row r="3098">
      <c r="A3098" s="19" t="s">
        <v>73</v>
      </c>
      <c r="B3098" s="19" t="s">
        <v>124</v>
      </c>
      <c r="C3098" s="19" t="s">
        <v>171</v>
      </c>
      <c r="D3098" s="19">
        <v>1.0</v>
      </c>
      <c r="E3098" s="19" t="s">
        <v>164</v>
      </c>
    </row>
    <row r="3099">
      <c r="A3099" s="19" t="s">
        <v>73</v>
      </c>
      <c r="B3099" s="19" t="s">
        <v>145</v>
      </c>
      <c r="C3099" s="19" t="s">
        <v>171</v>
      </c>
      <c r="D3099" s="19">
        <v>1.0</v>
      </c>
      <c r="E3099" s="19" t="s">
        <v>164</v>
      </c>
    </row>
    <row r="3100">
      <c r="A3100" s="19" t="s">
        <v>73</v>
      </c>
      <c r="B3100" s="19" t="s">
        <v>147</v>
      </c>
      <c r="C3100" s="19" t="s">
        <v>171</v>
      </c>
      <c r="D3100" s="19">
        <v>1.0</v>
      </c>
      <c r="E3100" s="19" t="s">
        <v>164</v>
      </c>
    </row>
    <row r="3101">
      <c r="A3101" s="19" t="s">
        <v>73</v>
      </c>
      <c r="B3101" s="19" t="s">
        <v>102</v>
      </c>
      <c r="C3101" s="19" t="s">
        <v>171</v>
      </c>
      <c r="D3101" s="19">
        <v>1.0</v>
      </c>
      <c r="E3101" s="19" t="s">
        <v>164</v>
      </c>
    </row>
    <row r="3102">
      <c r="A3102" s="19" t="s">
        <v>50</v>
      </c>
      <c r="B3102" s="19" t="s">
        <v>72</v>
      </c>
      <c r="C3102" s="19" t="s">
        <v>171</v>
      </c>
      <c r="D3102" s="19">
        <v>1.0</v>
      </c>
      <c r="E3102" s="19" t="s">
        <v>164</v>
      </c>
    </row>
    <row r="3103">
      <c r="A3103" s="19" t="s">
        <v>50</v>
      </c>
      <c r="B3103" s="19" t="s">
        <v>75</v>
      </c>
      <c r="C3103" s="19" t="s">
        <v>171</v>
      </c>
      <c r="D3103" s="19">
        <v>1.0</v>
      </c>
      <c r="E3103" s="19" t="s">
        <v>164</v>
      </c>
    </row>
    <row r="3104">
      <c r="A3104" s="19" t="s">
        <v>50</v>
      </c>
      <c r="B3104" s="19" t="s">
        <v>104</v>
      </c>
      <c r="C3104" s="19" t="s">
        <v>171</v>
      </c>
      <c r="D3104" s="19">
        <v>1.0</v>
      </c>
      <c r="E3104" s="19" t="s">
        <v>164</v>
      </c>
    </row>
    <row r="3105">
      <c r="A3105" s="19" t="s">
        <v>50</v>
      </c>
      <c r="B3105" s="19" t="s">
        <v>55</v>
      </c>
      <c r="C3105" s="19" t="s">
        <v>171</v>
      </c>
      <c r="D3105" s="19">
        <v>1.0</v>
      </c>
      <c r="E3105" s="19" t="s">
        <v>164</v>
      </c>
    </row>
    <row r="3106">
      <c r="A3106" s="19" t="s">
        <v>50</v>
      </c>
      <c r="B3106" s="19" t="s">
        <v>125</v>
      </c>
      <c r="C3106" s="19" t="s">
        <v>171</v>
      </c>
      <c r="D3106" s="19">
        <v>1.0</v>
      </c>
      <c r="E3106" s="19" t="s">
        <v>164</v>
      </c>
    </row>
    <row r="3107">
      <c r="A3107" s="19" t="s">
        <v>50</v>
      </c>
      <c r="B3107" s="19" t="s">
        <v>81</v>
      </c>
      <c r="C3107" s="19" t="s">
        <v>171</v>
      </c>
      <c r="D3107" s="19">
        <v>1.0</v>
      </c>
      <c r="E3107" s="19" t="s">
        <v>164</v>
      </c>
    </row>
    <row r="3108">
      <c r="A3108" s="19" t="s">
        <v>50</v>
      </c>
      <c r="B3108" s="19" t="s">
        <v>106</v>
      </c>
      <c r="C3108" s="19" t="s">
        <v>171</v>
      </c>
      <c r="D3108" s="19">
        <v>1.0</v>
      </c>
      <c r="E3108" s="19" t="s">
        <v>164</v>
      </c>
    </row>
    <row r="3109">
      <c r="A3109" s="19" t="s">
        <v>50</v>
      </c>
      <c r="B3109" s="19" t="s">
        <v>86</v>
      </c>
      <c r="C3109" s="19" t="s">
        <v>171</v>
      </c>
      <c r="D3109" s="19">
        <v>1.0</v>
      </c>
      <c r="E3109" s="19" t="s">
        <v>164</v>
      </c>
    </row>
    <row r="3110">
      <c r="A3110" s="19" t="s">
        <v>50</v>
      </c>
      <c r="B3110" s="19" t="s">
        <v>90</v>
      </c>
      <c r="C3110" s="19" t="s">
        <v>171</v>
      </c>
      <c r="D3110" s="19">
        <v>1.0</v>
      </c>
      <c r="E3110" s="19" t="s">
        <v>164</v>
      </c>
    </row>
    <row r="3111">
      <c r="A3111" s="19" t="s">
        <v>50</v>
      </c>
      <c r="B3111" s="19" t="s">
        <v>135</v>
      </c>
      <c r="C3111" s="19" t="s">
        <v>171</v>
      </c>
      <c r="D3111" s="19">
        <v>1.0</v>
      </c>
      <c r="E3111" s="19" t="s">
        <v>164</v>
      </c>
    </row>
    <row r="3112">
      <c r="A3112" s="19" t="s">
        <v>50</v>
      </c>
      <c r="B3112" s="19" t="s">
        <v>113</v>
      </c>
      <c r="C3112" s="19" t="s">
        <v>171</v>
      </c>
      <c r="D3112" s="19">
        <v>1.0</v>
      </c>
      <c r="E3112" s="19" t="s">
        <v>164</v>
      </c>
    </row>
    <row r="3113">
      <c r="A3113" s="19" t="s">
        <v>50</v>
      </c>
      <c r="B3113" s="19" t="s">
        <v>69</v>
      </c>
      <c r="C3113" s="19" t="s">
        <v>171</v>
      </c>
      <c r="D3113" s="19">
        <v>1.0</v>
      </c>
      <c r="E3113" s="19" t="s">
        <v>164</v>
      </c>
    </row>
    <row r="3114">
      <c r="A3114" s="19" t="s">
        <v>50</v>
      </c>
      <c r="B3114" s="19" t="s">
        <v>143</v>
      </c>
      <c r="C3114" s="19" t="s">
        <v>171</v>
      </c>
      <c r="D3114" s="19">
        <v>1.0</v>
      </c>
      <c r="E3114" s="19" t="s">
        <v>164</v>
      </c>
    </row>
    <row r="3115">
      <c r="A3115" s="19" t="s">
        <v>50</v>
      </c>
      <c r="B3115" s="19" t="s">
        <v>111</v>
      </c>
      <c r="C3115" s="19" t="s">
        <v>171</v>
      </c>
      <c r="D3115" s="19">
        <v>1.0</v>
      </c>
      <c r="E3115" s="19" t="s">
        <v>164</v>
      </c>
    </row>
    <row r="3116">
      <c r="A3116" s="19" t="s">
        <v>50</v>
      </c>
      <c r="B3116" s="19" t="s">
        <v>130</v>
      </c>
      <c r="C3116" s="19" t="s">
        <v>171</v>
      </c>
      <c r="D3116" s="19">
        <v>1.0</v>
      </c>
      <c r="E3116" s="19" t="s">
        <v>164</v>
      </c>
    </row>
    <row r="3117">
      <c r="A3117" s="19" t="s">
        <v>50</v>
      </c>
      <c r="B3117" s="19" t="s">
        <v>47</v>
      </c>
      <c r="C3117" s="19" t="s">
        <v>171</v>
      </c>
      <c r="D3117" s="19">
        <v>1.0</v>
      </c>
      <c r="E3117" s="19" t="s">
        <v>164</v>
      </c>
    </row>
    <row r="3118">
      <c r="A3118" s="19" t="s">
        <v>50</v>
      </c>
      <c r="B3118" s="19" t="s">
        <v>17</v>
      </c>
      <c r="C3118" s="19" t="s">
        <v>171</v>
      </c>
      <c r="D3118" s="19">
        <v>1.0</v>
      </c>
      <c r="E3118" s="19" t="s">
        <v>164</v>
      </c>
    </row>
    <row r="3119">
      <c r="A3119" s="19" t="s">
        <v>50</v>
      </c>
      <c r="B3119" s="19" t="s">
        <v>22</v>
      </c>
      <c r="C3119" s="19" t="s">
        <v>171</v>
      </c>
      <c r="D3119" s="19">
        <v>1.0</v>
      </c>
      <c r="E3119" s="19" t="s">
        <v>164</v>
      </c>
    </row>
    <row r="3120">
      <c r="A3120" s="19" t="s">
        <v>50</v>
      </c>
      <c r="B3120" s="19" t="s">
        <v>62</v>
      </c>
      <c r="C3120" s="19" t="s">
        <v>171</v>
      </c>
      <c r="D3120" s="19">
        <v>1.0</v>
      </c>
      <c r="E3120" s="19" t="s">
        <v>164</v>
      </c>
    </row>
    <row r="3121">
      <c r="A3121" s="19" t="s">
        <v>50</v>
      </c>
      <c r="B3121" s="19" t="s">
        <v>66</v>
      </c>
      <c r="C3121" s="19" t="s">
        <v>171</v>
      </c>
      <c r="D3121" s="19">
        <v>1.0</v>
      </c>
      <c r="E3121" s="19" t="s">
        <v>164</v>
      </c>
    </row>
    <row r="3122">
      <c r="A3122" s="19" t="s">
        <v>50</v>
      </c>
      <c r="B3122" s="19" t="s">
        <v>78</v>
      </c>
      <c r="C3122" s="19" t="s">
        <v>171</v>
      </c>
      <c r="D3122" s="19">
        <v>1.0</v>
      </c>
      <c r="E3122" s="19" t="s">
        <v>164</v>
      </c>
    </row>
    <row r="3123">
      <c r="A3123" s="19" t="s">
        <v>50</v>
      </c>
      <c r="B3123" s="19" t="s">
        <v>91</v>
      </c>
      <c r="C3123" s="19" t="s">
        <v>171</v>
      </c>
      <c r="D3123" s="19">
        <v>1.0</v>
      </c>
      <c r="E3123" s="19" t="s">
        <v>164</v>
      </c>
    </row>
    <row r="3124">
      <c r="A3124" s="19" t="s">
        <v>50</v>
      </c>
      <c r="B3124" s="19" t="s">
        <v>110</v>
      </c>
      <c r="C3124" s="19" t="s">
        <v>171</v>
      </c>
      <c r="D3124" s="19">
        <v>1.0</v>
      </c>
      <c r="E3124" s="19" t="s">
        <v>164</v>
      </c>
    </row>
    <row r="3125">
      <c r="A3125" s="19" t="s">
        <v>50</v>
      </c>
      <c r="B3125" s="19" t="s">
        <v>87</v>
      </c>
      <c r="C3125" s="19" t="s">
        <v>171</v>
      </c>
      <c r="D3125" s="19">
        <v>1.0</v>
      </c>
      <c r="E3125" s="19" t="s">
        <v>164</v>
      </c>
    </row>
    <row r="3126">
      <c r="A3126" s="19" t="s">
        <v>50</v>
      </c>
      <c r="B3126" s="19" t="s">
        <v>41</v>
      </c>
      <c r="C3126" s="19" t="s">
        <v>171</v>
      </c>
      <c r="D3126" s="19">
        <v>1.0</v>
      </c>
      <c r="E3126" s="19" t="s">
        <v>164</v>
      </c>
    </row>
    <row r="3127">
      <c r="A3127" s="19" t="s">
        <v>50</v>
      </c>
      <c r="B3127" s="19" t="s">
        <v>97</v>
      </c>
      <c r="C3127" s="19" t="s">
        <v>171</v>
      </c>
      <c r="D3127" s="19">
        <v>1.0</v>
      </c>
      <c r="E3127" s="19" t="s">
        <v>164</v>
      </c>
    </row>
    <row r="3128">
      <c r="A3128" s="19" t="s">
        <v>50</v>
      </c>
      <c r="B3128" s="19" t="s">
        <v>77</v>
      </c>
      <c r="C3128" s="19" t="s">
        <v>171</v>
      </c>
      <c r="D3128" s="19">
        <v>1.0</v>
      </c>
      <c r="E3128" s="19" t="s">
        <v>164</v>
      </c>
    </row>
    <row r="3129">
      <c r="A3129" s="19" t="s">
        <v>50</v>
      </c>
      <c r="B3129" s="19" t="s">
        <v>120</v>
      </c>
      <c r="C3129" s="19" t="s">
        <v>171</v>
      </c>
      <c r="D3129" s="19">
        <v>1.0</v>
      </c>
      <c r="E3129" s="19" t="s">
        <v>164</v>
      </c>
    </row>
    <row r="3130">
      <c r="A3130" s="19" t="s">
        <v>50</v>
      </c>
      <c r="B3130" s="19" t="s">
        <v>116</v>
      </c>
      <c r="C3130" s="19" t="s">
        <v>171</v>
      </c>
      <c r="D3130" s="19">
        <v>1.0</v>
      </c>
      <c r="E3130" s="19" t="s">
        <v>164</v>
      </c>
    </row>
    <row r="3131">
      <c r="A3131" s="19" t="s">
        <v>50</v>
      </c>
      <c r="B3131" s="19" t="s">
        <v>31</v>
      </c>
      <c r="C3131" s="19" t="s">
        <v>171</v>
      </c>
      <c r="D3131" s="19">
        <v>1.0</v>
      </c>
      <c r="E3131" s="19" t="s">
        <v>164</v>
      </c>
    </row>
    <row r="3132">
      <c r="A3132" s="19" t="s">
        <v>50</v>
      </c>
      <c r="B3132" s="19" t="s">
        <v>45</v>
      </c>
      <c r="C3132" s="19" t="s">
        <v>171</v>
      </c>
      <c r="D3132" s="19">
        <v>1.0</v>
      </c>
      <c r="E3132" s="19" t="s">
        <v>164</v>
      </c>
    </row>
    <row r="3133">
      <c r="A3133" s="19" t="s">
        <v>50</v>
      </c>
      <c r="B3133" s="19" t="s">
        <v>94</v>
      </c>
      <c r="C3133" s="19" t="s">
        <v>171</v>
      </c>
      <c r="D3133" s="19">
        <v>1.0</v>
      </c>
      <c r="E3133" s="19" t="s">
        <v>164</v>
      </c>
    </row>
    <row r="3134">
      <c r="A3134" s="19" t="s">
        <v>50</v>
      </c>
      <c r="B3134" s="19" t="s">
        <v>27</v>
      </c>
      <c r="C3134" s="19" t="s">
        <v>171</v>
      </c>
      <c r="D3134" s="19">
        <v>1.0</v>
      </c>
      <c r="E3134" s="19" t="s">
        <v>164</v>
      </c>
    </row>
    <row r="3135">
      <c r="A3135" s="19" t="s">
        <v>50</v>
      </c>
      <c r="B3135" s="19" t="s">
        <v>105</v>
      </c>
      <c r="C3135" s="19" t="s">
        <v>171</v>
      </c>
      <c r="D3135" s="19">
        <v>1.0</v>
      </c>
      <c r="E3135" s="19" t="s">
        <v>164</v>
      </c>
    </row>
    <row r="3136">
      <c r="A3136" s="19" t="s">
        <v>50</v>
      </c>
      <c r="B3136" s="19" t="s">
        <v>52</v>
      </c>
      <c r="C3136" s="19" t="s">
        <v>171</v>
      </c>
      <c r="D3136" s="19">
        <v>1.0</v>
      </c>
      <c r="E3136" s="19" t="s">
        <v>164</v>
      </c>
    </row>
    <row r="3137">
      <c r="A3137" s="19" t="s">
        <v>50</v>
      </c>
      <c r="B3137" s="19" t="s">
        <v>58</v>
      </c>
      <c r="C3137" s="19" t="s">
        <v>171</v>
      </c>
      <c r="D3137" s="19">
        <v>1.0</v>
      </c>
      <c r="E3137" s="19" t="s">
        <v>164</v>
      </c>
    </row>
    <row r="3138">
      <c r="A3138" s="19" t="s">
        <v>50</v>
      </c>
      <c r="B3138" s="19" t="s">
        <v>65</v>
      </c>
      <c r="C3138" s="19" t="s">
        <v>171</v>
      </c>
      <c r="D3138" s="19">
        <v>1.0</v>
      </c>
      <c r="E3138" s="19" t="s">
        <v>164</v>
      </c>
    </row>
    <row r="3139">
      <c r="A3139" s="19" t="s">
        <v>50</v>
      </c>
      <c r="B3139" s="19" t="s">
        <v>59</v>
      </c>
      <c r="C3139" s="19" t="s">
        <v>171</v>
      </c>
      <c r="D3139" s="19">
        <v>1.0</v>
      </c>
      <c r="E3139" s="19" t="s">
        <v>164</v>
      </c>
    </row>
    <row r="3140">
      <c r="A3140" s="19" t="s">
        <v>50</v>
      </c>
      <c r="B3140" s="19" t="s">
        <v>71</v>
      </c>
      <c r="C3140" s="19" t="s">
        <v>171</v>
      </c>
      <c r="D3140" s="19">
        <v>1.0</v>
      </c>
      <c r="E3140" s="19" t="s">
        <v>164</v>
      </c>
    </row>
    <row r="3141">
      <c r="A3141" s="19" t="s">
        <v>50</v>
      </c>
      <c r="B3141" s="19" t="s">
        <v>119</v>
      </c>
      <c r="C3141" s="19" t="s">
        <v>171</v>
      </c>
      <c r="D3141" s="19">
        <v>1.0</v>
      </c>
      <c r="E3141" s="19" t="s">
        <v>164</v>
      </c>
    </row>
    <row r="3142">
      <c r="A3142" s="19" t="s">
        <v>50</v>
      </c>
      <c r="B3142" s="19" t="s">
        <v>122</v>
      </c>
      <c r="C3142" s="19" t="s">
        <v>171</v>
      </c>
      <c r="D3142" s="19">
        <v>1.0</v>
      </c>
      <c r="E3142" s="19" t="s">
        <v>164</v>
      </c>
    </row>
    <row r="3143">
      <c r="A3143" s="19" t="s">
        <v>50</v>
      </c>
      <c r="B3143" s="19" t="s">
        <v>36</v>
      </c>
      <c r="C3143" s="19" t="s">
        <v>171</v>
      </c>
      <c r="D3143" s="19">
        <v>1.0</v>
      </c>
      <c r="E3143" s="19" t="s">
        <v>164</v>
      </c>
    </row>
    <row r="3144">
      <c r="A3144" s="19" t="s">
        <v>50</v>
      </c>
      <c r="B3144" s="19" t="s">
        <v>40</v>
      </c>
      <c r="C3144" s="19" t="s">
        <v>171</v>
      </c>
      <c r="D3144" s="19">
        <v>1.0</v>
      </c>
      <c r="E3144" s="19" t="s">
        <v>164</v>
      </c>
    </row>
    <row r="3145">
      <c r="A3145" s="19" t="s">
        <v>50</v>
      </c>
      <c r="B3145" s="19" t="s">
        <v>84</v>
      </c>
      <c r="C3145" s="19" t="s">
        <v>171</v>
      </c>
      <c r="D3145" s="19">
        <v>1.0</v>
      </c>
      <c r="E3145" s="19" t="s">
        <v>164</v>
      </c>
    </row>
    <row r="3146">
      <c r="A3146" s="19" t="s">
        <v>50</v>
      </c>
      <c r="B3146" s="19" t="s">
        <v>98</v>
      </c>
      <c r="C3146" s="19" t="s">
        <v>171</v>
      </c>
      <c r="D3146" s="19">
        <v>1.0</v>
      </c>
      <c r="E3146" s="19" t="s">
        <v>164</v>
      </c>
    </row>
    <row r="3147">
      <c r="A3147" s="19" t="s">
        <v>50</v>
      </c>
      <c r="B3147" s="19" t="s">
        <v>99</v>
      </c>
      <c r="C3147" s="19" t="s">
        <v>171</v>
      </c>
      <c r="D3147" s="19">
        <v>1.0</v>
      </c>
      <c r="E3147" s="19" t="s">
        <v>164</v>
      </c>
    </row>
    <row r="3148">
      <c r="A3148" s="19" t="s">
        <v>50</v>
      </c>
      <c r="B3148" s="19" t="s">
        <v>109</v>
      </c>
      <c r="C3148" s="19" t="s">
        <v>171</v>
      </c>
      <c r="D3148" s="19">
        <v>1.0</v>
      </c>
      <c r="E3148" s="19" t="s">
        <v>164</v>
      </c>
    </row>
    <row r="3149">
      <c r="A3149" s="19" t="s">
        <v>50</v>
      </c>
      <c r="B3149" s="19" t="s">
        <v>124</v>
      </c>
      <c r="C3149" s="19" t="s">
        <v>171</v>
      </c>
      <c r="D3149" s="19">
        <v>1.0</v>
      </c>
      <c r="E3149" s="19" t="s">
        <v>164</v>
      </c>
    </row>
    <row r="3150">
      <c r="A3150" s="19" t="s">
        <v>50</v>
      </c>
      <c r="B3150" s="19" t="s">
        <v>145</v>
      </c>
      <c r="C3150" s="19" t="s">
        <v>171</v>
      </c>
      <c r="D3150" s="19">
        <v>1.0</v>
      </c>
      <c r="E3150" s="19" t="s">
        <v>164</v>
      </c>
    </row>
    <row r="3151">
      <c r="A3151" s="19" t="s">
        <v>50</v>
      </c>
      <c r="B3151" s="19" t="s">
        <v>147</v>
      </c>
      <c r="C3151" s="19" t="s">
        <v>171</v>
      </c>
      <c r="D3151" s="19">
        <v>1.0</v>
      </c>
      <c r="E3151" s="19" t="s">
        <v>164</v>
      </c>
    </row>
    <row r="3152">
      <c r="A3152" s="19" t="s">
        <v>50</v>
      </c>
      <c r="B3152" s="19" t="s">
        <v>102</v>
      </c>
      <c r="C3152" s="19" t="s">
        <v>171</v>
      </c>
      <c r="D3152" s="19">
        <v>1.0</v>
      </c>
      <c r="E3152" s="19" t="s">
        <v>164</v>
      </c>
    </row>
    <row r="3153">
      <c r="A3153" s="19" t="s">
        <v>72</v>
      </c>
      <c r="B3153" s="19" t="s">
        <v>75</v>
      </c>
      <c r="C3153" s="19" t="s">
        <v>171</v>
      </c>
      <c r="D3153" s="19">
        <v>1.0</v>
      </c>
      <c r="E3153" s="19" t="s">
        <v>164</v>
      </c>
    </row>
    <row r="3154">
      <c r="A3154" s="19" t="s">
        <v>72</v>
      </c>
      <c r="B3154" s="19" t="s">
        <v>104</v>
      </c>
      <c r="C3154" s="19" t="s">
        <v>171</v>
      </c>
      <c r="D3154" s="19">
        <v>1.0</v>
      </c>
      <c r="E3154" s="19" t="s">
        <v>164</v>
      </c>
    </row>
    <row r="3155">
      <c r="A3155" s="19" t="s">
        <v>72</v>
      </c>
      <c r="B3155" s="19" t="s">
        <v>55</v>
      </c>
      <c r="C3155" s="19" t="s">
        <v>171</v>
      </c>
      <c r="D3155" s="19">
        <v>1.0</v>
      </c>
      <c r="E3155" s="19" t="s">
        <v>164</v>
      </c>
    </row>
    <row r="3156">
      <c r="A3156" s="19" t="s">
        <v>72</v>
      </c>
      <c r="B3156" s="19" t="s">
        <v>125</v>
      </c>
      <c r="C3156" s="19" t="s">
        <v>171</v>
      </c>
      <c r="D3156" s="19">
        <v>1.0</v>
      </c>
      <c r="E3156" s="19" t="s">
        <v>164</v>
      </c>
    </row>
    <row r="3157">
      <c r="A3157" s="19" t="s">
        <v>72</v>
      </c>
      <c r="B3157" s="19" t="s">
        <v>81</v>
      </c>
      <c r="C3157" s="19" t="s">
        <v>171</v>
      </c>
      <c r="D3157" s="19">
        <v>1.0</v>
      </c>
      <c r="E3157" s="19" t="s">
        <v>164</v>
      </c>
    </row>
    <row r="3158">
      <c r="A3158" s="19" t="s">
        <v>72</v>
      </c>
      <c r="B3158" s="19" t="s">
        <v>106</v>
      </c>
      <c r="C3158" s="19" t="s">
        <v>171</v>
      </c>
      <c r="D3158" s="19">
        <v>1.0</v>
      </c>
      <c r="E3158" s="19" t="s">
        <v>164</v>
      </c>
    </row>
    <row r="3159">
      <c r="A3159" s="19" t="s">
        <v>72</v>
      </c>
      <c r="B3159" s="19" t="s">
        <v>86</v>
      </c>
      <c r="C3159" s="19" t="s">
        <v>171</v>
      </c>
      <c r="D3159" s="19">
        <v>1.0</v>
      </c>
      <c r="E3159" s="19" t="s">
        <v>164</v>
      </c>
    </row>
    <row r="3160">
      <c r="A3160" s="19" t="s">
        <v>72</v>
      </c>
      <c r="B3160" s="19" t="s">
        <v>90</v>
      </c>
      <c r="C3160" s="19" t="s">
        <v>171</v>
      </c>
      <c r="D3160" s="19">
        <v>1.0</v>
      </c>
      <c r="E3160" s="19" t="s">
        <v>164</v>
      </c>
    </row>
    <row r="3161">
      <c r="A3161" s="19" t="s">
        <v>72</v>
      </c>
      <c r="B3161" s="19" t="s">
        <v>135</v>
      </c>
      <c r="C3161" s="19" t="s">
        <v>171</v>
      </c>
      <c r="D3161" s="19">
        <v>1.0</v>
      </c>
      <c r="E3161" s="19" t="s">
        <v>164</v>
      </c>
    </row>
    <row r="3162">
      <c r="A3162" s="19" t="s">
        <v>72</v>
      </c>
      <c r="B3162" s="19" t="s">
        <v>113</v>
      </c>
      <c r="C3162" s="19" t="s">
        <v>171</v>
      </c>
      <c r="D3162" s="19">
        <v>1.0</v>
      </c>
      <c r="E3162" s="19" t="s">
        <v>164</v>
      </c>
    </row>
    <row r="3163">
      <c r="A3163" s="19" t="s">
        <v>72</v>
      </c>
      <c r="B3163" s="19" t="s">
        <v>69</v>
      </c>
      <c r="C3163" s="19" t="s">
        <v>171</v>
      </c>
      <c r="D3163" s="19">
        <v>1.0</v>
      </c>
      <c r="E3163" s="19" t="s">
        <v>164</v>
      </c>
    </row>
    <row r="3164">
      <c r="A3164" s="19" t="s">
        <v>72</v>
      </c>
      <c r="B3164" s="19" t="s">
        <v>143</v>
      </c>
      <c r="C3164" s="19" t="s">
        <v>171</v>
      </c>
      <c r="D3164" s="19">
        <v>1.0</v>
      </c>
      <c r="E3164" s="19" t="s">
        <v>164</v>
      </c>
    </row>
    <row r="3165">
      <c r="A3165" s="19" t="s">
        <v>72</v>
      </c>
      <c r="B3165" s="19" t="s">
        <v>111</v>
      </c>
      <c r="C3165" s="19" t="s">
        <v>171</v>
      </c>
      <c r="D3165" s="19">
        <v>1.0</v>
      </c>
      <c r="E3165" s="19" t="s">
        <v>164</v>
      </c>
    </row>
    <row r="3166">
      <c r="A3166" s="19" t="s">
        <v>72</v>
      </c>
      <c r="B3166" s="19" t="s">
        <v>130</v>
      </c>
      <c r="C3166" s="19" t="s">
        <v>171</v>
      </c>
      <c r="D3166" s="19">
        <v>1.0</v>
      </c>
      <c r="E3166" s="19" t="s">
        <v>164</v>
      </c>
    </row>
    <row r="3167">
      <c r="A3167" s="19" t="s">
        <v>72</v>
      </c>
      <c r="B3167" s="19" t="s">
        <v>47</v>
      </c>
      <c r="C3167" s="19" t="s">
        <v>171</v>
      </c>
      <c r="D3167" s="19">
        <v>1.0</v>
      </c>
      <c r="E3167" s="19" t="s">
        <v>164</v>
      </c>
    </row>
    <row r="3168">
      <c r="A3168" s="19" t="s">
        <v>72</v>
      </c>
      <c r="B3168" s="19" t="s">
        <v>17</v>
      </c>
      <c r="C3168" s="19" t="s">
        <v>171</v>
      </c>
      <c r="D3168" s="19">
        <v>1.0</v>
      </c>
      <c r="E3168" s="19" t="s">
        <v>164</v>
      </c>
    </row>
    <row r="3169">
      <c r="A3169" s="19" t="s">
        <v>72</v>
      </c>
      <c r="B3169" s="19" t="s">
        <v>22</v>
      </c>
      <c r="C3169" s="19" t="s">
        <v>171</v>
      </c>
      <c r="D3169" s="19">
        <v>1.0</v>
      </c>
      <c r="E3169" s="19" t="s">
        <v>164</v>
      </c>
    </row>
    <row r="3170">
      <c r="A3170" s="19" t="s">
        <v>72</v>
      </c>
      <c r="B3170" s="19" t="s">
        <v>62</v>
      </c>
      <c r="C3170" s="19" t="s">
        <v>171</v>
      </c>
      <c r="D3170" s="19">
        <v>1.0</v>
      </c>
      <c r="E3170" s="19" t="s">
        <v>164</v>
      </c>
    </row>
    <row r="3171">
      <c r="A3171" s="19" t="s">
        <v>72</v>
      </c>
      <c r="B3171" s="19" t="s">
        <v>66</v>
      </c>
      <c r="C3171" s="19" t="s">
        <v>171</v>
      </c>
      <c r="D3171" s="19">
        <v>1.0</v>
      </c>
      <c r="E3171" s="19" t="s">
        <v>164</v>
      </c>
    </row>
    <row r="3172">
      <c r="A3172" s="19" t="s">
        <v>72</v>
      </c>
      <c r="B3172" s="19" t="s">
        <v>78</v>
      </c>
      <c r="C3172" s="19" t="s">
        <v>171</v>
      </c>
      <c r="D3172" s="19">
        <v>1.0</v>
      </c>
      <c r="E3172" s="19" t="s">
        <v>164</v>
      </c>
    </row>
    <row r="3173">
      <c r="A3173" s="19" t="s">
        <v>72</v>
      </c>
      <c r="B3173" s="19" t="s">
        <v>91</v>
      </c>
      <c r="C3173" s="19" t="s">
        <v>171</v>
      </c>
      <c r="D3173" s="19">
        <v>1.0</v>
      </c>
      <c r="E3173" s="19" t="s">
        <v>164</v>
      </c>
    </row>
    <row r="3174">
      <c r="A3174" s="19" t="s">
        <v>72</v>
      </c>
      <c r="B3174" s="19" t="s">
        <v>110</v>
      </c>
      <c r="C3174" s="19" t="s">
        <v>171</v>
      </c>
      <c r="D3174" s="19">
        <v>1.0</v>
      </c>
      <c r="E3174" s="19" t="s">
        <v>164</v>
      </c>
    </row>
    <row r="3175">
      <c r="A3175" s="19" t="s">
        <v>72</v>
      </c>
      <c r="B3175" s="19" t="s">
        <v>87</v>
      </c>
      <c r="C3175" s="19" t="s">
        <v>171</v>
      </c>
      <c r="D3175" s="19">
        <v>1.0</v>
      </c>
      <c r="E3175" s="19" t="s">
        <v>164</v>
      </c>
    </row>
    <row r="3176">
      <c r="A3176" s="19" t="s">
        <v>72</v>
      </c>
      <c r="B3176" s="19" t="s">
        <v>41</v>
      </c>
      <c r="C3176" s="19" t="s">
        <v>171</v>
      </c>
      <c r="D3176" s="19">
        <v>1.0</v>
      </c>
      <c r="E3176" s="19" t="s">
        <v>164</v>
      </c>
    </row>
    <row r="3177">
      <c r="A3177" s="19" t="s">
        <v>72</v>
      </c>
      <c r="B3177" s="19" t="s">
        <v>97</v>
      </c>
      <c r="C3177" s="19" t="s">
        <v>171</v>
      </c>
      <c r="D3177" s="19">
        <v>1.0</v>
      </c>
      <c r="E3177" s="19" t="s">
        <v>164</v>
      </c>
    </row>
    <row r="3178">
      <c r="A3178" s="19" t="s">
        <v>72</v>
      </c>
      <c r="B3178" s="19" t="s">
        <v>77</v>
      </c>
      <c r="C3178" s="19" t="s">
        <v>171</v>
      </c>
      <c r="D3178" s="19">
        <v>1.0</v>
      </c>
      <c r="E3178" s="19" t="s">
        <v>164</v>
      </c>
    </row>
    <row r="3179">
      <c r="A3179" s="19" t="s">
        <v>72</v>
      </c>
      <c r="B3179" s="19" t="s">
        <v>120</v>
      </c>
      <c r="C3179" s="19" t="s">
        <v>171</v>
      </c>
      <c r="D3179" s="19">
        <v>1.0</v>
      </c>
      <c r="E3179" s="19" t="s">
        <v>164</v>
      </c>
    </row>
    <row r="3180">
      <c r="A3180" s="19" t="s">
        <v>72</v>
      </c>
      <c r="B3180" s="19" t="s">
        <v>116</v>
      </c>
      <c r="C3180" s="19" t="s">
        <v>171</v>
      </c>
      <c r="D3180" s="19">
        <v>1.0</v>
      </c>
      <c r="E3180" s="19" t="s">
        <v>164</v>
      </c>
    </row>
    <row r="3181">
      <c r="A3181" s="19" t="s">
        <v>72</v>
      </c>
      <c r="B3181" s="19" t="s">
        <v>31</v>
      </c>
      <c r="C3181" s="19" t="s">
        <v>171</v>
      </c>
      <c r="D3181" s="19">
        <v>1.0</v>
      </c>
      <c r="E3181" s="19" t="s">
        <v>164</v>
      </c>
    </row>
    <row r="3182">
      <c r="A3182" s="19" t="s">
        <v>72</v>
      </c>
      <c r="B3182" s="19" t="s">
        <v>45</v>
      </c>
      <c r="C3182" s="19" t="s">
        <v>171</v>
      </c>
      <c r="D3182" s="19">
        <v>1.0</v>
      </c>
      <c r="E3182" s="19" t="s">
        <v>164</v>
      </c>
    </row>
    <row r="3183">
      <c r="A3183" s="19" t="s">
        <v>72</v>
      </c>
      <c r="B3183" s="19" t="s">
        <v>94</v>
      </c>
      <c r="C3183" s="19" t="s">
        <v>171</v>
      </c>
      <c r="D3183" s="19">
        <v>1.0</v>
      </c>
      <c r="E3183" s="19" t="s">
        <v>164</v>
      </c>
    </row>
    <row r="3184">
      <c r="A3184" s="19" t="s">
        <v>72</v>
      </c>
      <c r="B3184" s="19" t="s">
        <v>27</v>
      </c>
      <c r="C3184" s="19" t="s">
        <v>171</v>
      </c>
      <c r="D3184" s="19">
        <v>1.0</v>
      </c>
      <c r="E3184" s="19" t="s">
        <v>164</v>
      </c>
    </row>
    <row r="3185">
      <c r="A3185" s="19" t="s">
        <v>72</v>
      </c>
      <c r="B3185" s="19" t="s">
        <v>105</v>
      </c>
      <c r="C3185" s="19" t="s">
        <v>171</v>
      </c>
      <c r="D3185" s="19">
        <v>1.0</v>
      </c>
      <c r="E3185" s="19" t="s">
        <v>164</v>
      </c>
    </row>
    <row r="3186">
      <c r="A3186" s="19" t="s">
        <v>72</v>
      </c>
      <c r="B3186" s="19" t="s">
        <v>52</v>
      </c>
      <c r="C3186" s="19" t="s">
        <v>171</v>
      </c>
      <c r="D3186" s="19">
        <v>1.0</v>
      </c>
      <c r="E3186" s="19" t="s">
        <v>164</v>
      </c>
    </row>
    <row r="3187">
      <c r="A3187" s="19" t="s">
        <v>72</v>
      </c>
      <c r="B3187" s="19" t="s">
        <v>58</v>
      </c>
      <c r="C3187" s="19" t="s">
        <v>171</v>
      </c>
      <c r="D3187" s="19">
        <v>1.0</v>
      </c>
      <c r="E3187" s="19" t="s">
        <v>164</v>
      </c>
    </row>
    <row r="3188">
      <c r="A3188" s="19" t="s">
        <v>72</v>
      </c>
      <c r="B3188" s="19" t="s">
        <v>65</v>
      </c>
      <c r="C3188" s="19" t="s">
        <v>171</v>
      </c>
      <c r="D3188" s="19">
        <v>1.0</v>
      </c>
      <c r="E3188" s="19" t="s">
        <v>164</v>
      </c>
    </row>
    <row r="3189">
      <c r="A3189" s="19" t="s">
        <v>72</v>
      </c>
      <c r="B3189" s="19" t="s">
        <v>59</v>
      </c>
      <c r="C3189" s="19" t="s">
        <v>171</v>
      </c>
      <c r="D3189" s="19">
        <v>1.0</v>
      </c>
      <c r="E3189" s="19" t="s">
        <v>164</v>
      </c>
    </row>
    <row r="3190">
      <c r="A3190" s="19" t="s">
        <v>72</v>
      </c>
      <c r="B3190" s="19" t="s">
        <v>71</v>
      </c>
      <c r="C3190" s="19" t="s">
        <v>171</v>
      </c>
      <c r="D3190" s="19">
        <v>1.0</v>
      </c>
      <c r="E3190" s="19" t="s">
        <v>164</v>
      </c>
    </row>
    <row r="3191">
      <c r="A3191" s="19" t="s">
        <v>72</v>
      </c>
      <c r="B3191" s="19" t="s">
        <v>119</v>
      </c>
      <c r="C3191" s="19" t="s">
        <v>171</v>
      </c>
      <c r="D3191" s="19">
        <v>1.0</v>
      </c>
      <c r="E3191" s="19" t="s">
        <v>164</v>
      </c>
    </row>
    <row r="3192">
      <c r="A3192" s="19" t="s">
        <v>72</v>
      </c>
      <c r="B3192" s="19" t="s">
        <v>122</v>
      </c>
      <c r="C3192" s="19" t="s">
        <v>171</v>
      </c>
      <c r="D3192" s="19">
        <v>1.0</v>
      </c>
      <c r="E3192" s="19" t="s">
        <v>164</v>
      </c>
    </row>
    <row r="3193">
      <c r="A3193" s="19" t="s">
        <v>72</v>
      </c>
      <c r="B3193" s="19" t="s">
        <v>36</v>
      </c>
      <c r="C3193" s="19" t="s">
        <v>171</v>
      </c>
      <c r="D3193" s="19">
        <v>1.0</v>
      </c>
      <c r="E3193" s="19" t="s">
        <v>164</v>
      </c>
    </row>
    <row r="3194">
      <c r="A3194" s="19" t="s">
        <v>72</v>
      </c>
      <c r="B3194" s="19" t="s">
        <v>40</v>
      </c>
      <c r="C3194" s="19" t="s">
        <v>171</v>
      </c>
      <c r="D3194" s="19">
        <v>1.0</v>
      </c>
      <c r="E3194" s="19" t="s">
        <v>164</v>
      </c>
    </row>
    <row r="3195">
      <c r="A3195" s="19" t="s">
        <v>72</v>
      </c>
      <c r="B3195" s="19" t="s">
        <v>84</v>
      </c>
      <c r="C3195" s="19" t="s">
        <v>171</v>
      </c>
      <c r="D3195" s="19">
        <v>1.0</v>
      </c>
      <c r="E3195" s="19" t="s">
        <v>164</v>
      </c>
    </row>
    <row r="3196">
      <c r="A3196" s="19" t="s">
        <v>72</v>
      </c>
      <c r="B3196" s="19" t="s">
        <v>98</v>
      </c>
      <c r="C3196" s="19" t="s">
        <v>171</v>
      </c>
      <c r="D3196" s="19">
        <v>1.0</v>
      </c>
      <c r="E3196" s="19" t="s">
        <v>164</v>
      </c>
    </row>
    <row r="3197">
      <c r="A3197" s="19" t="s">
        <v>72</v>
      </c>
      <c r="B3197" s="19" t="s">
        <v>99</v>
      </c>
      <c r="C3197" s="19" t="s">
        <v>171</v>
      </c>
      <c r="D3197" s="19">
        <v>1.0</v>
      </c>
      <c r="E3197" s="19" t="s">
        <v>164</v>
      </c>
    </row>
    <row r="3198">
      <c r="A3198" s="19" t="s">
        <v>72</v>
      </c>
      <c r="B3198" s="19" t="s">
        <v>109</v>
      </c>
      <c r="C3198" s="19" t="s">
        <v>171</v>
      </c>
      <c r="D3198" s="19">
        <v>1.0</v>
      </c>
      <c r="E3198" s="19" t="s">
        <v>164</v>
      </c>
    </row>
    <row r="3199">
      <c r="A3199" s="19" t="s">
        <v>72</v>
      </c>
      <c r="B3199" s="19" t="s">
        <v>124</v>
      </c>
      <c r="C3199" s="19" t="s">
        <v>171</v>
      </c>
      <c r="D3199" s="19">
        <v>1.0</v>
      </c>
      <c r="E3199" s="19" t="s">
        <v>164</v>
      </c>
    </row>
    <row r="3200">
      <c r="A3200" s="19" t="s">
        <v>72</v>
      </c>
      <c r="B3200" s="19" t="s">
        <v>145</v>
      </c>
      <c r="C3200" s="19" t="s">
        <v>171</v>
      </c>
      <c r="D3200" s="19">
        <v>1.0</v>
      </c>
      <c r="E3200" s="19" t="s">
        <v>164</v>
      </c>
    </row>
    <row r="3201">
      <c r="A3201" s="19" t="s">
        <v>72</v>
      </c>
      <c r="B3201" s="19" t="s">
        <v>147</v>
      </c>
      <c r="C3201" s="19" t="s">
        <v>171</v>
      </c>
      <c r="D3201" s="19">
        <v>1.0</v>
      </c>
      <c r="E3201" s="19" t="s">
        <v>164</v>
      </c>
    </row>
    <row r="3202">
      <c r="A3202" s="19" t="s">
        <v>72</v>
      </c>
      <c r="B3202" s="19" t="s">
        <v>102</v>
      </c>
      <c r="C3202" s="19" t="s">
        <v>171</v>
      </c>
      <c r="D3202" s="19">
        <v>1.0</v>
      </c>
      <c r="E3202" s="19" t="s">
        <v>164</v>
      </c>
    </row>
    <row r="3203">
      <c r="A3203" s="19" t="s">
        <v>75</v>
      </c>
      <c r="B3203" s="19" t="s">
        <v>104</v>
      </c>
      <c r="C3203" s="19" t="s">
        <v>171</v>
      </c>
      <c r="D3203" s="19">
        <v>1.0</v>
      </c>
      <c r="E3203" s="19" t="s">
        <v>164</v>
      </c>
    </row>
    <row r="3204">
      <c r="A3204" s="19" t="s">
        <v>75</v>
      </c>
      <c r="B3204" s="19" t="s">
        <v>55</v>
      </c>
      <c r="C3204" s="19" t="s">
        <v>171</v>
      </c>
      <c r="D3204" s="19">
        <v>1.0</v>
      </c>
      <c r="E3204" s="19" t="s">
        <v>164</v>
      </c>
    </row>
    <row r="3205">
      <c r="A3205" s="19" t="s">
        <v>75</v>
      </c>
      <c r="B3205" s="19" t="s">
        <v>125</v>
      </c>
      <c r="C3205" s="19" t="s">
        <v>171</v>
      </c>
      <c r="D3205" s="19">
        <v>1.0</v>
      </c>
      <c r="E3205" s="19" t="s">
        <v>164</v>
      </c>
    </row>
    <row r="3206">
      <c r="A3206" s="19" t="s">
        <v>75</v>
      </c>
      <c r="B3206" s="19" t="s">
        <v>81</v>
      </c>
      <c r="C3206" s="19" t="s">
        <v>171</v>
      </c>
      <c r="D3206" s="19">
        <v>1.0</v>
      </c>
      <c r="E3206" s="19" t="s">
        <v>164</v>
      </c>
    </row>
    <row r="3207">
      <c r="A3207" s="19" t="s">
        <v>75</v>
      </c>
      <c r="B3207" s="19" t="s">
        <v>106</v>
      </c>
      <c r="C3207" s="19" t="s">
        <v>171</v>
      </c>
      <c r="D3207" s="19">
        <v>1.0</v>
      </c>
      <c r="E3207" s="19" t="s">
        <v>164</v>
      </c>
    </row>
    <row r="3208">
      <c r="A3208" s="19" t="s">
        <v>75</v>
      </c>
      <c r="B3208" s="19" t="s">
        <v>86</v>
      </c>
      <c r="C3208" s="19" t="s">
        <v>171</v>
      </c>
      <c r="D3208" s="19">
        <v>1.0</v>
      </c>
      <c r="E3208" s="19" t="s">
        <v>164</v>
      </c>
    </row>
    <row r="3209">
      <c r="A3209" s="19" t="s">
        <v>75</v>
      </c>
      <c r="B3209" s="19" t="s">
        <v>90</v>
      </c>
      <c r="C3209" s="19" t="s">
        <v>171</v>
      </c>
      <c r="D3209" s="19">
        <v>1.0</v>
      </c>
      <c r="E3209" s="19" t="s">
        <v>164</v>
      </c>
    </row>
    <row r="3210">
      <c r="A3210" s="19" t="s">
        <v>75</v>
      </c>
      <c r="B3210" s="19" t="s">
        <v>135</v>
      </c>
      <c r="C3210" s="19" t="s">
        <v>171</v>
      </c>
      <c r="D3210" s="19">
        <v>1.0</v>
      </c>
      <c r="E3210" s="19" t="s">
        <v>164</v>
      </c>
    </row>
    <row r="3211">
      <c r="A3211" s="19" t="s">
        <v>75</v>
      </c>
      <c r="B3211" s="19" t="s">
        <v>113</v>
      </c>
      <c r="C3211" s="19" t="s">
        <v>171</v>
      </c>
      <c r="D3211" s="19">
        <v>1.0</v>
      </c>
      <c r="E3211" s="19" t="s">
        <v>164</v>
      </c>
    </row>
    <row r="3212">
      <c r="A3212" s="19" t="s">
        <v>75</v>
      </c>
      <c r="B3212" s="19" t="s">
        <v>69</v>
      </c>
      <c r="C3212" s="19" t="s">
        <v>171</v>
      </c>
      <c r="D3212" s="19">
        <v>1.0</v>
      </c>
      <c r="E3212" s="19" t="s">
        <v>164</v>
      </c>
    </row>
    <row r="3213">
      <c r="A3213" s="19" t="s">
        <v>75</v>
      </c>
      <c r="B3213" s="19" t="s">
        <v>143</v>
      </c>
      <c r="C3213" s="19" t="s">
        <v>171</v>
      </c>
      <c r="D3213" s="19">
        <v>1.0</v>
      </c>
      <c r="E3213" s="19" t="s">
        <v>164</v>
      </c>
    </row>
    <row r="3214">
      <c r="A3214" s="19" t="s">
        <v>75</v>
      </c>
      <c r="B3214" s="19" t="s">
        <v>111</v>
      </c>
      <c r="C3214" s="19" t="s">
        <v>171</v>
      </c>
      <c r="D3214" s="19">
        <v>1.0</v>
      </c>
      <c r="E3214" s="19" t="s">
        <v>164</v>
      </c>
    </row>
    <row r="3215">
      <c r="A3215" s="19" t="s">
        <v>75</v>
      </c>
      <c r="B3215" s="19" t="s">
        <v>130</v>
      </c>
      <c r="C3215" s="19" t="s">
        <v>171</v>
      </c>
      <c r="D3215" s="19">
        <v>1.0</v>
      </c>
      <c r="E3215" s="19" t="s">
        <v>164</v>
      </c>
    </row>
    <row r="3216">
      <c r="A3216" s="19" t="s">
        <v>75</v>
      </c>
      <c r="B3216" s="19" t="s">
        <v>47</v>
      </c>
      <c r="C3216" s="19" t="s">
        <v>171</v>
      </c>
      <c r="D3216" s="19">
        <v>1.0</v>
      </c>
      <c r="E3216" s="19" t="s">
        <v>164</v>
      </c>
    </row>
    <row r="3217">
      <c r="A3217" s="19" t="s">
        <v>75</v>
      </c>
      <c r="B3217" s="19" t="s">
        <v>17</v>
      </c>
      <c r="C3217" s="19" t="s">
        <v>171</v>
      </c>
      <c r="D3217" s="19">
        <v>1.0</v>
      </c>
      <c r="E3217" s="19" t="s">
        <v>164</v>
      </c>
    </row>
    <row r="3218">
      <c r="A3218" s="19" t="s">
        <v>75</v>
      </c>
      <c r="B3218" s="19" t="s">
        <v>22</v>
      </c>
      <c r="C3218" s="19" t="s">
        <v>171</v>
      </c>
      <c r="D3218" s="19">
        <v>1.0</v>
      </c>
      <c r="E3218" s="19" t="s">
        <v>164</v>
      </c>
    </row>
    <row r="3219">
      <c r="A3219" s="19" t="s">
        <v>75</v>
      </c>
      <c r="B3219" s="19" t="s">
        <v>62</v>
      </c>
      <c r="C3219" s="19" t="s">
        <v>171</v>
      </c>
      <c r="D3219" s="19">
        <v>1.0</v>
      </c>
      <c r="E3219" s="19" t="s">
        <v>164</v>
      </c>
    </row>
    <row r="3220">
      <c r="A3220" s="19" t="s">
        <v>75</v>
      </c>
      <c r="B3220" s="19" t="s">
        <v>66</v>
      </c>
      <c r="C3220" s="19" t="s">
        <v>171</v>
      </c>
      <c r="D3220" s="19">
        <v>1.0</v>
      </c>
      <c r="E3220" s="19" t="s">
        <v>164</v>
      </c>
    </row>
    <row r="3221">
      <c r="A3221" s="19" t="s">
        <v>75</v>
      </c>
      <c r="B3221" s="19" t="s">
        <v>78</v>
      </c>
      <c r="C3221" s="19" t="s">
        <v>171</v>
      </c>
      <c r="D3221" s="19">
        <v>1.0</v>
      </c>
      <c r="E3221" s="19" t="s">
        <v>164</v>
      </c>
    </row>
    <row r="3222">
      <c r="A3222" s="19" t="s">
        <v>75</v>
      </c>
      <c r="B3222" s="19" t="s">
        <v>91</v>
      </c>
      <c r="C3222" s="19" t="s">
        <v>171</v>
      </c>
      <c r="D3222" s="19">
        <v>1.0</v>
      </c>
      <c r="E3222" s="19" t="s">
        <v>164</v>
      </c>
    </row>
    <row r="3223">
      <c r="A3223" s="19" t="s">
        <v>75</v>
      </c>
      <c r="B3223" s="19" t="s">
        <v>110</v>
      </c>
      <c r="C3223" s="19" t="s">
        <v>171</v>
      </c>
      <c r="D3223" s="19">
        <v>1.0</v>
      </c>
      <c r="E3223" s="19" t="s">
        <v>164</v>
      </c>
    </row>
    <row r="3224">
      <c r="A3224" s="19" t="s">
        <v>75</v>
      </c>
      <c r="B3224" s="19" t="s">
        <v>87</v>
      </c>
      <c r="C3224" s="19" t="s">
        <v>171</v>
      </c>
      <c r="D3224" s="19">
        <v>1.0</v>
      </c>
      <c r="E3224" s="19" t="s">
        <v>164</v>
      </c>
    </row>
    <row r="3225">
      <c r="A3225" s="19" t="s">
        <v>75</v>
      </c>
      <c r="B3225" s="19" t="s">
        <v>41</v>
      </c>
      <c r="C3225" s="19" t="s">
        <v>171</v>
      </c>
      <c r="D3225" s="19">
        <v>1.0</v>
      </c>
      <c r="E3225" s="19" t="s">
        <v>164</v>
      </c>
    </row>
    <row r="3226">
      <c r="A3226" s="19" t="s">
        <v>75</v>
      </c>
      <c r="B3226" s="19" t="s">
        <v>97</v>
      </c>
      <c r="C3226" s="19" t="s">
        <v>171</v>
      </c>
      <c r="D3226" s="19">
        <v>1.0</v>
      </c>
      <c r="E3226" s="19" t="s">
        <v>164</v>
      </c>
    </row>
    <row r="3227">
      <c r="A3227" s="19" t="s">
        <v>75</v>
      </c>
      <c r="B3227" s="19" t="s">
        <v>77</v>
      </c>
      <c r="C3227" s="19" t="s">
        <v>171</v>
      </c>
      <c r="D3227" s="19">
        <v>1.0</v>
      </c>
      <c r="E3227" s="19" t="s">
        <v>164</v>
      </c>
    </row>
    <row r="3228">
      <c r="A3228" s="19" t="s">
        <v>75</v>
      </c>
      <c r="B3228" s="19" t="s">
        <v>120</v>
      </c>
      <c r="C3228" s="19" t="s">
        <v>171</v>
      </c>
      <c r="D3228" s="19">
        <v>1.0</v>
      </c>
      <c r="E3228" s="19" t="s">
        <v>164</v>
      </c>
    </row>
    <row r="3229">
      <c r="A3229" s="19" t="s">
        <v>75</v>
      </c>
      <c r="B3229" s="19" t="s">
        <v>116</v>
      </c>
      <c r="C3229" s="19" t="s">
        <v>171</v>
      </c>
      <c r="D3229" s="19">
        <v>1.0</v>
      </c>
      <c r="E3229" s="19" t="s">
        <v>164</v>
      </c>
    </row>
    <row r="3230">
      <c r="A3230" s="19" t="s">
        <v>75</v>
      </c>
      <c r="B3230" s="19" t="s">
        <v>31</v>
      </c>
      <c r="C3230" s="19" t="s">
        <v>171</v>
      </c>
      <c r="D3230" s="19">
        <v>1.0</v>
      </c>
      <c r="E3230" s="19" t="s">
        <v>164</v>
      </c>
    </row>
    <row r="3231">
      <c r="A3231" s="19" t="s">
        <v>75</v>
      </c>
      <c r="B3231" s="19" t="s">
        <v>45</v>
      </c>
      <c r="C3231" s="19" t="s">
        <v>171</v>
      </c>
      <c r="D3231" s="19">
        <v>1.0</v>
      </c>
      <c r="E3231" s="19" t="s">
        <v>164</v>
      </c>
    </row>
    <row r="3232">
      <c r="A3232" s="19" t="s">
        <v>75</v>
      </c>
      <c r="B3232" s="19" t="s">
        <v>94</v>
      </c>
      <c r="C3232" s="19" t="s">
        <v>171</v>
      </c>
      <c r="D3232" s="19">
        <v>1.0</v>
      </c>
      <c r="E3232" s="19" t="s">
        <v>164</v>
      </c>
    </row>
    <row r="3233">
      <c r="A3233" s="19" t="s">
        <v>75</v>
      </c>
      <c r="B3233" s="19" t="s">
        <v>27</v>
      </c>
      <c r="C3233" s="19" t="s">
        <v>171</v>
      </c>
      <c r="D3233" s="19">
        <v>1.0</v>
      </c>
      <c r="E3233" s="19" t="s">
        <v>164</v>
      </c>
    </row>
    <row r="3234">
      <c r="A3234" s="19" t="s">
        <v>75</v>
      </c>
      <c r="B3234" s="19" t="s">
        <v>105</v>
      </c>
      <c r="C3234" s="19" t="s">
        <v>171</v>
      </c>
      <c r="D3234" s="19">
        <v>1.0</v>
      </c>
      <c r="E3234" s="19" t="s">
        <v>164</v>
      </c>
    </row>
    <row r="3235">
      <c r="A3235" s="19" t="s">
        <v>75</v>
      </c>
      <c r="B3235" s="19" t="s">
        <v>52</v>
      </c>
      <c r="C3235" s="19" t="s">
        <v>171</v>
      </c>
      <c r="D3235" s="19">
        <v>1.0</v>
      </c>
      <c r="E3235" s="19" t="s">
        <v>164</v>
      </c>
    </row>
    <row r="3236">
      <c r="A3236" s="19" t="s">
        <v>75</v>
      </c>
      <c r="B3236" s="19" t="s">
        <v>58</v>
      </c>
      <c r="C3236" s="19" t="s">
        <v>171</v>
      </c>
      <c r="D3236" s="19">
        <v>1.0</v>
      </c>
      <c r="E3236" s="19" t="s">
        <v>164</v>
      </c>
    </row>
    <row r="3237">
      <c r="A3237" s="19" t="s">
        <v>75</v>
      </c>
      <c r="B3237" s="19" t="s">
        <v>65</v>
      </c>
      <c r="C3237" s="19" t="s">
        <v>171</v>
      </c>
      <c r="D3237" s="19">
        <v>1.0</v>
      </c>
      <c r="E3237" s="19" t="s">
        <v>164</v>
      </c>
    </row>
    <row r="3238">
      <c r="A3238" s="19" t="s">
        <v>75</v>
      </c>
      <c r="B3238" s="19" t="s">
        <v>59</v>
      </c>
      <c r="C3238" s="19" t="s">
        <v>171</v>
      </c>
      <c r="D3238" s="19">
        <v>1.0</v>
      </c>
      <c r="E3238" s="19" t="s">
        <v>164</v>
      </c>
    </row>
    <row r="3239">
      <c r="A3239" s="19" t="s">
        <v>75</v>
      </c>
      <c r="B3239" s="19" t="s">
        <v>71</v>
      </c>
      <c r="C3239" s="19" t="s">
        <v>171</v>
      </c>
      <c r="D3239" s="19">
        <v>1.0</v>
      </c>
      <c r="E3239" s="19" t="s">
        <v>164</v>
      </c>
    </row>
    <row r="3240">
      <c r="A3240" s="19" t="s">
        <v>75</v>
      </c>
      <c r="B3240" s="19" t="s">
        <v>119</v>
      </c>
      <c r="C3240" s="19" t="s">
        <v>171</v>
      </c>
      <c r="D3240" s="19">
        <v>1.0</v>
      </c>
      <c r="E3240" s="19" t="s">
        <v>164</v>
      </c>
    </row>
    <row r="3241">
      <c r="A3241" s="19" t="s">
        <v>75</v>
      </c>
      <c r="B3241" s="19" t="s">
        <v>122</v>
      </c>
      <c r="C3241" s="19" t="s">
        <v>171</v>
      </c>
      <c r="D3241" s="19">
        <v>1.0</v>
      </c>
      <c r="E3241" s="19" t="s">
        <v>164</v>
      </c>
    </row>
    <row r="3242">
      <c r="A3242" s="19" t="s">
        <v>75</v>
      </c>
      <c r="B3242" s="19" t="s">
        <v>36</v>
      </c>
      <c r="C3242" s="19" t="s">
        <v>171</v>
      </c>
      <c r="D3242" s="19">
        <v>1.0</v>
      </c>
      <c r="E3242" s="19" t="s">
        <v>164</v>
      </c>
    </row>
    <row r="3243">
      <c r="A3243" s="19" t="s">
        <v>75</v>
      </c>
      <c r="B3243" s="19" t="s">
        <v>40</v>
      </c>
      <c r="C3243" s="19" t="s">
        <v>171</v>
      </c>
      <c r="D3243" s="19">
        <v>1.0</v>
      </c>
      <c r="E3243" s="19" t="s">
        <v>164</v>
      </c>
    </row>
    <row r="3244">
      <c r="A3244" s="19" t="s">
        <v>75</v>
      </c>
      <c r="B3244" s="19" t="s">
        <v>84</v>
      </c>
      <c r="C3244" s="19" t="s">
        <v>171</v>
      </c>
      <c r="D3244" s="19">
        <v>1.0</v>
      </c>
      <c r="E3244" s="19" t="s">
        <v>164</v>
      </c>
    </row>
    <row r="3245">
      <c r="A3245" s="19" t="s">
        <v>75</v>
      </c>
      <c r="B3245" s="19" t="s">
        <v>98</v>
      </c>
      <c r="C3245" s="19" t="s">
        <v>171</v>
      </c>
      <c r="D3245" s="19">
        <v>1.0</v>
      </c>
      <c r="E3245" s="19" t="s">
        <v>164</v>
      </c>
    </row>
    <row r="3246">
      <c r="A3246" s="19" t="s">
        <v>75</v>
      </c>
      <c r="B3246" s="19" t="s">
        <v>99</v>
      </c>
      <c r="C3246" s="19" t="s">
        <v>171</v>
      </c>
      <c r="D3246" s="19">
        <v>1.0</v>
      </c>
      <c r="E3246" s="19" t="s">
        <v>164</v>
      </c>
    </row>
    <row r="3247">
      <c r="A3247" s="19" t="s">
        <v>75</v>
      </c>
      <c r="B3247" s="19" t="s">
        <v>109</v>
      </c>
      <c r="C3247" s="19" t="s">
        <v>171</v>
      </c>
      <c r="D3247" s="19">
        <v>1.0</v>
      </c>
      <c r="E3247" s="19" t="s">
        <v>164</v>
      </c>
    </row>
    <row r="3248">
      <c r="A3248" s="19" t="s">
        <v>75</v>
      </c>
      <c r="B3248" s="19" t="s">
        <v>124</v>
      </c>
      <c r="C3248" s="19" t="s">
        <v>171</v>
      </c>
      <c r="D3248" s="19">
        <v>1.0</v>
      </c>
      <c r="E3248" s="19" t="s">
        <v>164</v>
      </c>
    </row>
    <row r="3249">
      <c r="A3249" s="19" t="s">
        <v>75</v>
      </c>
      <c r="B3249" s="19" t="s">
        <v>145</v>
      </c>
      <c r="C3249" s="19" t="s">
        <v>171</v>
      </c>
      <c r="D3249" s="19">
        <v>1.0</v>
      </c>
      <c r="E3249" s="19" t="s">
        <v>164</v>
      </c>
    </row>
    <row r="3250">
      <c r="A3250" s="19" t="s">
        <v>75</v>
      </c>
      <c r="B3250" s="19" t="s">
        <v>147</v>
      </c>
      <c r="C3250" s="19" t="s">
        <v>171</v>
      </c>
      <c r="D3250" s="19">
        <v>1.0</v>
      </c>
      <c r="E3250" s="19" t="s">
        <v>164</v>
      </c>
    </row>
    <row r="3251">
      <c r="A3251" s="19" t="s">
        <v>75</v>
      </c>
      <c r="B3251" s="19" t="s">
        <v>102</v>
      </c>
      <c r="C3251" s="19" t="s">
        <v>171</v>
      </c>
      <c r="D3251" s="19">
        <v>1.0</v>
      </c>
      <c r="E3251" s="19" t="s">
        <v>164</v>
      </c>
    </row>
    <row r="3252">
      <c r="A3252" s="19" t="s">
        <v>104</v>
      </c>
      <c r="B3252" s="19" t="s">
        <v>55</v>
      </c>
      <c r="C3252" s="19" t="s">
        <v>171</v>
      </c>
      <c r="D3252" s="19">
        <v>1.0</v>
      </c>
      <c r="E3252" s="19" t="s">
        <v>164</v>
      </c>
    </row>
    <row r="3253">
      <c r="A3253" s="19" t="s">
        <v>104</v>
      </c>
      <c r="B3253" s="19" t="s">
        <v>125</v>
      </c>
      <c r="C3253" s="19" t="s">
        <v>171</v>
      </c>
      <c r="D3253" s="19">
        <v>1.0</v>
      </c>
      <c r="E3253" s="19" t="s">
        <v>164</v>
      </c>
    </row>
    <row r="3254">
      <c r="A3254" s="19" t="s">
        <v>104</v>
      </c>
      <c r="B3254" s="19" t="s">
        <v>81</v>
      </c>
      <c r="C3254" s="19" t="s">
        <v>171</v>
      </c>
      <c r="D3254" s="19">
        <v>1.0</v>
      </c>
      <c r="E3254" s="19" t="s">
        <v>164</v>
      </c>
    </row>
    <row r="3255">
      <c r="A3255" s="19" t="s">
        <v>104</v>
      </c>
      <c r="B3255" s="19" t="s">
        <v>106</v>
      </c>
      <c r="C3255" s="19" t="s">
        <v>171</v>
      </c>
      <c r="D3255" s="19">
        <v>1.0</v>
      </c>
      <c r="E3255" s="19" t="s">
        <v>164</v>
      </c>
    </row>
    <row r="3256">
      <c r="A3256" s="19" t="s">
        <v>104</v>
      </c>
      <c r="B3256" s="19" t="s">
        <v>86</v>
      </c>
      <c r="C3256" s="19" t="s">
        <v>171</v>
      </c>
      <c r="D3256" s="19">
        <v>1.0</v>
      </c>
      <c r="E3256" s="19" t="s">
        <v>164</v>
      </c>
    </row>
    <row r="3257">
      <c r="A3257" s="19" t="s">
        <v>104</v>
      </c>
      <c r="B3257" s="19" t="s">
        <v>90</v>
      </c>
      <c r="C3257" s="19" t="s">
        <v>171</v>
      </c>
      <c r="D3257" s="19">
        <v>1.0</v>
      </c>
      <c r="E3257" s="19" t="s">
        <v>164</v>
      </c>
    </row>
    <row r="3258">
      <c r="A3258" s="19" t="s">
        <v>104</v>
      </c>
      <c r="B3258" s="19" t="s">
        <v>135</v>
      </c>
      <c r="C3258" s="19" t="s">
        <v>171</v>
      </c>
      <c r="D3258" s="19">
        <v>1.0</v>
      </c>
      <c r="E3258" s="19" t="s">
        <v>164</v>
      </c>
    </row>
    <row r="3259">
      <c r="A3259" s="19" t="s">
        <v>104</v>
      </c>
      <c r="B3259" s="19" t="s">
        <v>113</v>
      </c>
      <c r="C3259" s="19" t="s">
        <v>171</v>
      </c>
      <c r="D3259" s="19">
        <v>1.0</v>
      </c>
      <c r="E3259" s="19" t="s">
        <v>164</v>
      </c>
    </row>
    <row r="3260">
      <c r="A3260" s="19" t="s">
        <v>104</v>
      </c>
      <c r="B3260" s="19" t="s">
        <v>69</v>
      </c>
      <c r="C3260" s="19" t="s">
        <v>171</v>
      </c>
      <c r="D3260" s="19">
        <v>1.0</v>
      </c>
      <c r="E3260" s="19" t="s">
        <v>164</v>
      </c>
    </row>
    <row r="3261">
      <c r="A3261" s="19" t="s">
        <v>104</v>
      </c>
      <c r="B3261" s="19" t="s">
        <v>143</v>
      </c>
      <c r="C3261" s="19" t="s">
        <v>171</v>
      </c>
      <c r="D3261" s="19">
        <v>1.0</v>
      </c>
      <c r="E3261" s="19" t="s">
        <v>164</v>
      </c>
    </row>
    <row r="3262">
      <c r="A3262" s="19" t="s">
        <v>104</v>
      </c>
      <c r="B3262" s="19" t="s">
        <v>111</v>
      </c>
      <c r="C3262" s="19" t="s">
        <v>171</v>
      </c>
      <c r="D3262" s="19">
        <v>1.0</v>
      </c>
      <c r="E3262" s="19" t="s">
        <v>164</v>
      </c>
    </row>
    <row r="3263">
      <c r="A3263" s="19" t="s">
        <v>104</v>
      </c>
      <c r="B3263" s="19" t="s">
        <v>130</v>
      </c>
      <c r="C3263" s="19" t="s">
        <v>171</v>
      </c>
      <c r="D3263" s="19">
        <v>1.0</v>
      </c>
      <c r="E3263" s="19" t="s">
        <v>164</v>
      </c>
    </row>
    <row r="3264">
      <c r="A3264" s="19" t="s">
        <v>104</v>
      </c>
      <c r="B3264" s="19" t="s">
        <v>47</v>
      </c>
      <c r="C3264" s="19" t="s">
        <v>171</v>
      </c>
      <c r="D3264" s="19">
        <v>1.0</v>
      </c>
      <c r="E3264" s="19" t="s">
        <v>164</v>
      </c>
    </row>
    <row r="3265">
      <c r="A3265" s="19" t="s">
        <v>104</v>
      </c>
      <c r="B3265" s="19" t="s">
        <v>17</v>
      </c>
      <c r="C3265" s="19" t="s">
        <v>171</v>
      </c>
      <c r="D3265" s="19">
        <v>1.0</v>
      </c>
      <c r="E3265" s="19" t="s">
        <v>164</v>
      </c>
    </row>
    <row r="3266">
      <c r="A3266" s="19" t="s">
        <v>104</v>
      </c>
      <c r="B3266" s="19" t="s">
        <v>22</v>
      </c>
      <c r="C3266" s="19" t="s">
        <v>171</v>
      </c>
      <c r="D3266" s="19">
        <v>1.0</v>
      </c>
      <c r="E3266" s="19" t="s">
        <v>164</v>
      </c>
    </row>
    <row r="3267">
      <c r="A3267" s="19" t="s">
        <v>104</v>
      </c>
      <c r="B3267" s="19" t="s">
        <v>62</v>
      </c>
      <c r="C3267" s="19" t="s">
        <v>171</v>
      </c>
      <c r="D3267" s="19">
        <v>1.0</v>
      </c>
      <c r="E3267" s="19" t="s">
        <v>164</v>
      </c>
    </row>
    <row r="3268">
      <c r="A3268" s="19" t="s">
        <v>104</v>
      </c>
      <c r="B3268" s="19" t="s">
        <v>66</v>
      </c>
      <c r="C3268" s="19" t="s">
        <v>171</v>
      </c>
      <c r="D3268" s="19">
        <v>1.0</v>
      </c>
      <c r="E3268" s="19" t="s">
        <v>164</v>
      </c>
    </row>
    <row r="3269">
      <c r="A3269" s="19" t="s">
        <v>104</v>
      </c>
      <c r="B3269" s="19" t="s">
        <v>78</v>
      </c>
      <c r="C3269" s="19" t="s">
        <v>171</v>
      </c>
      <c r="D3269" s="19">
        <v>1.0</v>
      </c>
      <c r="E3269" s="19" t="s">
        <v>164</v>
      </c>
    </row>
    <row r="3270">
      <c r="A3270" s="19" t="s">
        <v>104</v>
      </c>
      <c r="B3270" s="19" t="s">
        <v>91</v>
      </c>
      <c r="C3270" s="19" t="s">
        <v>171</v>
      </c>
      <c r="D3270" s="19">
        <v>1.0</v>
      </c>
      <c r="E3270" s="19" t="s">
        <v>164</v>
      </c>
    </row>
    <row r="3271">
      <c r="A3271" s="19" t="s">
        <v>104</v>
      </c>
      <c r="B3271" s="19" t="s">
        <v>110</v>
      </c>
      <c r="C3271" s="19" t="s">
        <v>171</v>
      </c>
      <c r="D3271" s="19">
        <v>1.0</v>
      </c>
      <c r="E3271" s="19" t="s">
        <v>164</v>
      </c>
    </row>
    <row r="3272">
      <c r="A3272" s="19" t="s">
        <v>104</v>
      </c>
      <c r="B3272" s="19" t="s">
        <v>87</v>
      </c>
      <c r="C3272" s="19" t="s">
        <v>171</v>
      </c>
      <c r="D3272" s="19">
        <v>1.0</v>
      </c>
      <c r="E3272" s="19" t="s">
        <v>164</v>
      </c>
    </row>
    <row r="3273">
      <c r="A3273" s="19" t="s">
        <v>104</v>
      </c>
      <c r="B3273" s="19" t="s">
        <v>41</v>
      </c>
      <c r="C3273" s="19" t="s">
        <v>171</v>
      </c>
      <c r="D3273" s="19">
        <v>1.0</v>
      </c>
      <c r="E3273" s="19" t="s">
        <v>164</v>
      </c>
    </row>
    <row r="3274">
      <c r="A3274" s="19" t="s">
        <v>104</v>
      </c>
      <c r="B3274" s="19" t="s">
        <v>97</v>
      </c>
      <c r="C3274" s="19" t="s">
        <v>171</v>
      </c>
      <c r="D3274" s="19">
        <v>1.0</v>
      </c>
      <c r="E3274" s="19" t="s">
        <v>164</v>
      </c>
    </row>
    <row r="3275">
      <c r="A3275" s="19" t="s">
        <v>104</v>
      </c>
      <c r="B3275" s="19" t="s">
        <v>77</v>
      </c>
      <c r="C3275" s="19" t="s">
        <v>171</v>
      </c>
      <c r="D3275" s="19">
        <v>1.0</v>
      </c>
      <c r="E3275" s="19" t="s">
        <v>164</v>
      </c>
    </row>
    <row r="3276">
      <c r="A3276" s="19" t="s">
        <v>104</v>
      </c>
      <c r="B3276" s="19" t="s">
        <v>120</v>
      </c>
      <c r="C3276" s="19" t="s">
        <v>171</v>
      </c>
      <c r="D3276" s="19">
        <v>1.0</v>
      </c>
      <c r="E3276" s="19" t="s">
        <v>164</v>
      </c>
    </row>
    <row r="3277">
      <c r="A3277" s="19" t="s">
        <v>104</v>
      </c>
      <c r="B3277" s="19" t="s">
        <v>116</v>
      </c>
      <c r="C3277" s="19" t="s">
        <v>171</v>
      </c>
      <c r="D3277" s="19">
        <v>1.0</v>
      </c>
      <c r="E3277" s="19" t="s">
        <v>164</v>
      </c>
    </row>
    <row r="3278">
      <c r="A3278" s="19" t="s">
        <v>104</v>
      </c>
      <c r="B3278" s="19" t="s">
        <v>31</v>
      </c>
      <c r="C3278" s="19" t="s">
        <v>171</v>
      </c>
      <c r="D3278" s="19">
        <v>1.0</v>
      </c>
      <c r="E3278" s="19" t="s">
        <v>164</v>
      </c>
    </row>
    <row r="3279">
      <c r="A3279" s="19" t="s">
        <v>104</v>
      </c>
      <c r="B3279" s="19" t="s">
        <v>45</v>
      </c>
      <c r="C3279" s="19" t="s">
        <v>171</v>
      </c>
      <c r="D3279" s="19">
        <v>1.0</v>
      </c>
      <c r="E3279" s="19" t="s">
        <v>164</v>
      </c>
    </row>
    <row r="3280">
      <c r="A3280" s="19" t="s">
        <v>104</v>
      </c>
      <c r="B3280" s="19" t="s">
        <v>94</v>
      </c>
      <c r="C3280" s="19" t="s">
        <v>171</v>
      </c>
      <c r="D3280" s="19">
        <v>1.0</v>
      </c>
      <c r="E3280" s="19" t="s">
        <v>164</v>
      </c>
    </row>
    <row r="3281">
      <c r="A3281" s="19" t="s">
        <v>104</v>
      </c>
      <c r="B3281" s="19" t="s">
        <v>27</v>
      </c>
      <c r="C3281" s="19" t="s">
        <v>171</v>
      </c>
      <c r="D3281" s="19">
        <v>1.0</v>
      </c>
      <c r="E3281" s="19" t="s">
        <v>164</v>
      </c>
    </row>
    <row r="3282">
      <c r="A3282" s="19" t="s">
        <v>104</v>
      </c>
      <c r="B3282" s="19" t="s">
        <v>105</v>
      </c>
      <c r="C3282" s="19" t="s">
        <v>171</v>
      </c>
      <c r="D3282" s="19">
        <v>1.0</v>
      </c>
      <c r="E3282" s="19" t="s">
        <v>164</v>
      </c>
    </row>
    <row r="3283">
      <c r="A3283" s="19" t="s">
        <v>104</v>
      </c>
      <c r="B3283" s="19" t="s">
        <v>52</v>
      </c>
      <c r="C3283" s="19" t="s">
        <v>171</v>
      </c>
      <c r="D3283" s="19">
        <v>1.0</v>
      </c>
      <c r="E3283" s="19" t="s">
        <v>164</v>
      </c>
    </row>
    <row r="3284">
      <c r="A3284" s="19" t="s">
        <v>104</v>
      </c>
      <c r="B3284" s="19" t="s">
        <v>58</v>
      </c>
      <c r="C3284" s="19" t="s">
        <v>171</v>
      </c>
      <c r="D3284" s="19">
        <v>1.0</v>
      </c>
      <c r="E3284" s="19" t="s">
        <v>164</v>
      </c>
    </row>
    <row r="3285">
      <c r="A3285" s="19" t="s">
        <v>104</v>
      </c>
      <c r="B3285" s="19" t="s">
        <v>65</v>
      </c>
      <c r="C3285" s="19" t="s">
        <v>171</v>
      </c>
      <c r="D3285" s="19">
        <v>1.0</v>
      </c>
      <c r="E3285" s="19" t="s">
        <v>164</v>
      </c>
    </row>
    <row r="3286">
      <c r="A3286" s="19" t="s">
        <v>104</v>
      </c>
      <c r="B3286" s="19" t="s">
        <v>59</v>
      </c>
      <c r="C3286" s="19" t="s">
        <v>171</v>
      </c>
      <c r="D3286" s="19">
        <v>1.0</v>
      </c>
      <c r="E3286" s="19" t="s">
        <v>164</v>
      </c>
    </row>
    <row r="3287">
      <c r="A3287" s="19" t="s">
        <v>104</v>
      </c>
      <c r="B3287" s="19" t="s">
        <v>71</v>
      </c>
      <c r="C3287" s="19" t="s">
        <v>171</v>
      </c>
      <c r="D3287" s="19">
        <v>1.0</v>
      </c>
      <c r="E3287" s="19" t="s">
        <v>164</v>
      </c>
    </row>
    <row r="3288">
      <c r="A3288" s="19" t="s">
        <v>104</v>
      </c>
      <c r="B3288" s="19" t="s">
        <v>119</v>
      </c>
      <c r="C3288" s="19" t="s">
        <v>171</v>
      </c>
      <c r="D3288" s="19">
        <v>1.0</v>
      </c>
      <c r="E3288" s="19" t="s">
        <v>164</v>
      </c>
    </row>
    <row r="3289">
      <c r="A3289" s="19" t="s">
        <v>104</v>
      </c>
      <c r="B3289" s="19" t="s">
        <v>122</v>
      </c>
      <c r="C3289" s="19" t="s">
        <v>171</v>
      </c>
      <c r="D3289" s="19">
        <v>1.0</v>
      </c>
      <c r="E3289" s="19" t="s">
        <v>164</v>
      </c>
    </row>
    <row r="3290">
      <c r="A3290" s="19" t="s">
        <v>104</v>
      </c>
      <c r="B3290" s="19" t="s">
        <v>36</v>
      </c>
      <c r="C3290" s="19" t="s">
        <v>171</v>
      </c>
      <c r="D3290" s="19">
        <v>1.0</v>
      </c>
      <c r="E3290" s="19" t="s">
        <v>164</v>
      </c>
    </row>
    <row r="3291">
      <c r="A3291" s="19" t="s">
        <v>104</v>
      </c>
      <c r="B3291" s="19" t="s">
        <v>40</v>
      </c>
      <c r="C3291" s="19" t="s">
        <v>171</v>
      </c>
      <c r="D3291" s="19">
        <v>1.0</v>
      </c>
      <c r="E3291" s="19" t="s">
        <v>164</v>
      </c>
    </row>
    <row r="3292">
      <c r="A3292" s="19" t="s">
        <v>104</v>
      </c>
      <c r="B3292" s="19" t="s">
        <v>84</v>
      </c>
      <c r="C3292" s="19" t="s">
        <v>171</v>
      </c>
      <c r="D3292" s="19">
        <v>1.0</v>
      </c>
      <c r="E3292" s="19" t="s">
        <v>164</v>
      </c>
    </row>
    <row r="3293">
      <c r="A3293" s="19" t="s">
        <v>104</v>
      </c>
      <c r="B3293" s="19" t="s">
        <v>98</v>
      </c>
      <c r="C3293" s="19" t="s">
        <v>171</v>
      </c>
      <c r="D3293" s="19">
        <v>1.0</v>
      </c>
      <c r="E3293" s="19" t="s">
        <v>164</v>
      </c>
    </row>
    <row r="3294">
      <c r="A3294" s="19" t="s">
        <v>104</v>
      </c>
      <c r="B3294" s="19" t="s">
        <v>99</v>
      </c>
      <c r="C3294" s="19" t="s">
        <v>171</v>
      </c>
      <c r="D3294" s="19">
        <v>1.0</v>
      </c>
      <c r="E3294" s="19" t="s">
        <v>164</v>
      </c>
    </row>
    <row r="3295">
      <c r="A3295" s="19" t="s">
        <v>104</v>
      </c>
      <c r="B3295" s="19" t="s">
        <v>109</v>
      </c>
      <c r="C3295" s="19" t="s">
        <v>171</v>
      </c>
      <c r="D3295" s="19">
        <v>1.0</v>
      </c>
      <c r="E3295" s="19" t="s">
        <v>164</v>
      </c>
    </row>
    <row r="3296">
      <c r="A3296" s="19" t="s">
        <v>104</v>
      </c>
      <c r="B3296" s="19" t="s">
        <v>124</v>
      </c>
      <c r="C3296" s="19" t="s">
        <v>171</v>
      </c>
      <c r="D3296" s="19">
        <v>1.0</v>
      </c>
      <c r="E3296" s="19" t="s">
        <v>164</v>
      </c>
    </row>
    <row r="3297">
      <c r="A3297" s="19" t="s">
        <v>104</v>
      </c>
      <c r="B3297" s="19" t="s">
        <v>145</v>
      </c>
      <c r="C3297" s="19" t="s">
        <v>171</v>
      </c>
      <c r="D3297" s="19">
        <v>1.0</v>
      </c>
      <c r="E3297" s="19" t="s">
        <v>164</v>
      </c>
    </row>
    <row r="3298">
      <c r="A3298" s="19" t="s">
        <v>104</v>
      </c>
      <c r="B3298" s="19" t="s">
        <v>147</v>
      </c>
      <c r="C3298" s="19" t="s">
        <v>171</v>
      </c>
      <c r="D3298" s="19">
        <v>1.0</v>
      </c>
      <c r="E3298" s="19" t="s">
        <v>164</v>
      </c>
    </row>
    <row r="3299">
      <c r="A3299" s="19" t="s">
        <v>104</v>
      </c>
      <c r="B3299" s="19" t="s">
        <v>102</v>
      </c>
      <c r="C3299" s="19" t="s">
        <v>171</v>
      </c>
      <c r="D3299" s="19">
        <v>1.0</v>
      </c>
      <c r="E3299" s="19" t="s">
        <v>164</v>
      </c>
    </row>
    <row r="3300">
      <c r="A3300" s="19" t="s">
        <v>55</v>
      </c>
      <c r="B3300" s="19" t="s">
        <v>125</v>
      </c>
      <c r="C3300" s="19" t="s">
        <v>171</v>
      </c>
      <c r="D3300" s="19">
        <v>1.0</v>
      </c>
      <c r="E3300" s="19" t="s">
        <v>164</v>
      </c>
    </row>
    <row r="3301">
      <c r="A3301" s="19" t="s">
        <v>55</v>
      </c>
      <c r="B3301" s="19" t="s">
        <v>81</v>
      </c>
      <c r="C3301" s="19" t="s">
        <v>171</v>
      </c>
      <c r="D3301" s="19">
        <v>1.0</v>
      </c>
      <c r="E3301" s="19" t="s">
        <v>164</v>
      </c>
    </row>
    <row r="3302">
      <c r="A3302" s="19" t="s">
        <v>55</v>
      </c>
      <c r="B3302" s="19" t="s">
        <v>106</v>
      </c>
      <c r="C3302" s="19" t="s">
        <v>171</v>
      </c>
      <c r="D3302" s="19">
        <v>1.0</v>
      </c>
      <c r="E3302" s="19" t="s">
        <v>164</v>
      </c>
    </row>
    <row r="3303">
      <c r="A3303" s="19" t="s">
        <v>55</v>
      </c>
      <c r="B3303" s="19" t="s">
        <v>86</v>
      </c>
      <c r="C3303" s="19" t="s">
        <v>171</v>
      </c>
      <c r="D3303" s="19">
        <v>1.0</v>
      </c>
      <c r="E3303" s="19" t="s">
        <v>164</v>
      </c>
    </row>
    <row r="3304">
      <c r="A3304" s="19" t="s">
        <v>55</v>
      </c>
      <c r="B3304" s="19" t="s">
        <v>90</v>
      </c>
      <c r="C3304" s="19" t="s">
        <v>171</v>
      </c>
      <c r="D3304" s="19">
        <v>1.0</v>
      </c>
      <c r="E3304" s="19" t="s">
        <v>164</v>
      </c>
    </row>
    <row r="3305">
      <c r="A3305" s="19" t="s">
        <v>55</v>
      </c>
      <c r="B3305" s="19" t="s">
        <v>135</v>
      </c>
      <c r="C3305" s="19" t="s">
        <v>171</v>
      </c>
      <c r="D3305" s="19">
        <v>1.0</v>
      </c>
      <c r="E3305" s="19" t="s">
        <v>164</v>
      </c>
    </row>
    <row r="3306">
      <c r="A3306" s="19" t="s">
        <v>55</v>
      </c>
      <c r="B3306" s="19" t="s">
        <v>113</v>
      </c>
      <c r="C3306" s="19" t="s">
        <v>171</v>
      </c>
      <c r="D3306" s="19">
        <v>1.0</v>
      </c>
      <c r="E3306" s="19" t="s">
        <v>164</v>
      </c>
    </row>
    <row r="3307">
      <c r="A3307" s="19" t="s">
        <v>55</v>
      </c>
      <c r="B3307" s="19" t="s">
        <v>69</v>
      </c>
      <c r="C3307" s="19" t="s">
        <v>171</v>
      </c>
      <c r="D3307" s="19">
        <v>1.0</v>
      </c>
      <c r="E3307" s="19" t="s">
        <v>164</v>
      </c>
    </row>
    <row r="3308">
      <c r="A3308" s="19" t="s">
        <v>55</v>
      </c>
      <c r="B3308" s="19" t="s">
        <v>143</v>
      </c>
      <c r="C3308" s="19" t="s">
        <v>171</v>
      </c>
      <c r="D3308" s="19">
        <v>1.0</v>
      </c>
      <c r="E3308" s="19" t="s">
        <v>164</v>
      </c>
    </row>
    <row r="3309">
      <c r="A3309" s="19" t="s">
        <v>55</v>
      </c>
      <c r="B3309" s="19" t="s">
        <v>111</v>
      </c>
      <c r="C3309" s="19" t="s">
        <v>171</v>
      </c>
      <c r="D3309" s="19">
        <v>1.0</v>
      </c>
      <c r="E3309" s="19" t="s">
        <v>164</v>
      </c>
    </row>
    <row r="3310">
      <c r="A3310" s="19" t="s">
        <v>55</v>
      </c>
      <c r="B3310" s="19" t="s">
        <v>130</v>
      </c>
      <c r="C3310" s="19" t="s">
        <v>171</v>
      </c>
      <c r="D3310" s="19">
        <v>1.0</v>
      </c>
      <c r="E3310" s="19" t="s">
        <v>164</v>
      </c>
    </row>
    <row r="3311">
      <c r="A3311" s="19" t="s">
        <v>55</v>
      </c>
      <c r="B3311" s="19" t="s">
        <v>47</v>
      </c>
      <c r="C3311" s="19" t="s">
        <v>171</v>
      </c>
      <c r="D3311" s="19">
        <v>1.0</v>
      </c>
      <c r="E3311" s="19" t="s">
        <v>164</v>
      </c>
    </row>
    <row r="3312">
      <c r="A3312" s="19" t="s">
        <v>55</v>
      </c>
      <c r="B3312" s="19" t="s">
        <v>17</v>
      </c>
      <c r="C3312" s="19" t="s">
        <v>171</v>
      </c>
      <c r="D3312" s="19">
        <v>1.0</v>
      </c>
      <c r="E3312" s="19" t="s">
        <v>164</v>
      </c>
    </row>
    <row r="3313">
      <c r="A3313" s="19" t="s">
        <v>55</v>
      </c>
      <c r="B3313" s="19" t="s">
        <v>22</v>
      </c>
      <c r="C3313" s="19" t="s">
        <v>171</v>
      </c>
      <c r="D3313" s="19">
        <v>1.0</v>
      </c>
      <c r="E3313" s="19" t="s">
        <v>164</v>
      </c>
    </row>
    <row r="3314">
      <c r="A3314" s="19" t="s">
        <v>55</v>
      </c>
      <c r="B3314" s="19" t="s">
        <v>62</v>
      </c>
      <c r="C3314" s="19" t="s">
        <v>171</v>
      </c>
      <c r="D3314" s="19">
        <v>1.0</v>
      </c>
      <c r="E3314" s="19" t="s">
        <v>164</v>
      </c>
    </row>
    <row r="3315">
      <c r="A3315" s="19" t="s">
        <v>55</v>
      </c>
      <c r="B3315" s="19" t="s">
        <v>66</v>
      </c>
      <c r="C3315" s="19" t="s">
        <v>171</v>
      </c>
      <c r="D3315" s="19">
        <v>1.0</v>
      </c>
      <c r="E3315" s="19" t="s">
        <v>164</v>
      </c>
    </row>
    <row r="3316">
      <c r="A3316" s="19" t="s">
        <v>55</v>
      </c>
      <c r="B3316" s="19" t="s">
        <v>78</v>
      </c>
      <c r="C3316" s="19" t="s">
        <v>171</v>
      </c>
      <c r="D3316" s="19">
        <v>1.0</v>
      </c>
      <c r="E3316" s="19" t="s">
        <v>164</v>
      </c>
    </row>
    <row r="3317">
      <c r="A3317" s="19" t="s">
        <v>55</v>
      </c>
      <c r="B3317" s="19" t="s">
        <v>91</v>
      </c>
      <c r="C3317" s="19" t="s">
        <v>171</v>
      </c>
      <c r="D3317" s="19">
        <v>1.0</v>
      </c>
      <c r="E3317" s="19" t="s">
        <v>164</v>
      </c>
    </row>
    <row r="3318">
      <c r="A3318" s="19" t="s">
        <v>55</v>
      </c>
      <c r="B3318" s="19" t="s">
        <v>110</v>
      </c>
      <c r="C3318" s="19" t="s">
        <v>171</v>
      </c>
      <c r="D3318" s="19">
        <v>1.0</v>
      </c>
      <c r="E3318" s="19" t="s">
        <v>164</v>
      </c>
    </row>
    <row r="3319">
      <c r="A3319" s="19" t="s">
        <v>55</v>
      </c>
      <c r="B3319" s="19" t="s">
        <v>87</v>
      </c>
      <c r="C3319" s="19" t="s">
        <v>171</v>
      </c>
      <c r="D3319" s="19">
        <v>1.0</v>
      </c>
      <c r="E3319" s="19" t="s">
        <v>164</v>
      </c>
    </row>
    <row r="3320">
      <c r="A3320" s="19" t="s">
        <v>55</v>
      </c>
      <c r="B3320" s="19" t="s">
        <v>41</v>
      </c>
      <c r="C3320" s="19" t="s">
        <v>171</v>
      </c>
      <c r="D3320" s="19">
        <v>1.0</v>
      </c>
      <c r="E3320" s="19" t="s">
        <v>164</v>
      </c>
    </row>
    <row r="3321">
      <c r="A3321" s="19" t="s">
        <v>55</v>
      </c>
      <c r="B3321" s="19" t="s">
        <v>97</v>
      </c>
      <c r="C3321" s="19" t="s">
        <v>171</v>
      </c>
      <c r="D3321" s="19">
        <v>1.0</v>
      </c>
      <c r="E3321" s="19" t="s">
        <v>164</v>
      </c>
    </row>
    <row r="3322">
      <c r="A3322" s="19" t="s">
        <v>55</v>
      </c>
      <c r="B3322" s="19" t="s">
        <v>77</v>
      </c>
      <c r="C3322" s="19" t="s">
        <v>171</v>
      </c>
      <c r="D3322" s="19">
        <v>1.0</v>
      </c>
      <c r="E3322" s="19" t="s">
        <v>164</v>
      </c>
    </row>
    <row r="3323">
      <c r="A3323" s="19" t="s">
        <v>55</v>
      </c>
      <c r="B3323" s="19" t="s">
        <v>120</v>
      </c>
      <c r="C3323" s="19" t="s">
        <v>171</v>
      </c>
      <c r="D3323" s="19">
        <v>1.0</v>
      </c>
      <c r="E3323" s="19" t="s">
        <v>164</v>
      </c>
    </row>
    <row r="3324">
      <c r="A3324" s="19" t="s">
        <v>55</v>
      </c>
      <c r="B3324" s="19" t="s">
        <v>116</v>
      </c>
      <c r="C3324" s="19" t="s">
        <v>171</v>
      </c>
      <c r="D3324" s="19">
        <v>1.0</v>
      </c>
      <c r="E3324" s="19" t="s">
        <v>164</v>
      </c>
    </row>
    <row r="3325">
      <c r="A3325" s="19" t="s">
        <v>55</v>
      </c>
      <c r="B3325" s="19" t="s">
        <v>31</v>
      </c>
      <c r="C3325" s="19" t="s">
        <v>171</v>
      </c>
      <c r="D3325" s="19">
        <v>1.0</v>
      </c>
      <c r="E3325" s="19" t="s">
        <v>164</v>
      </c>
    </row>
    <row r="3326">
      <c r="A3326" s="19" t="s">
        <v>55</v>
      </c>
      <c r="B3326" s="19" t="s">
        <v>45</v>
      </c>
      <c r="C3326" s="19" t="s">
        <v>171</v>
      </c>
      <c r="D3326" s="19">
        <v>1.0</v>
      </c>
      <c r="E3326" s="19" t="s">
        <v>164</v>
      </c>
    </row>
    <row r="3327">
      <c r="A3327" s="19" t="s">
        <v>55</v>
      </c>
      <c r="B3327" s="19" t="s">
        <v>94</v>
      </c>
      <c r="C3327" s="19" t="s">
        <v>171</v>
      </c>
      <c r="D3327" s="19">
        <v>1.0</v>
      </c>
      <c r="E3327" s="19" t="s">
        <v>164</v>
      </c>
    </row>
    <row r="3328">
      <c r="A3328" s="19" t="s">
        <v>55</v>
      </c>
      <c r="B3328" s="19" t="s">
        <v>27</v>
      </c>
      <c r="C3328" s="19" t="s">
        <v>171</v>
      </c>
      <c r="D3328" s="19">
        <v>1.0</v>
      </c>
      <c r="E3328" s="19" t="s">
        <v>164</v>
      </c>
    </row>
    <row r="3329">
      <c r="A3329" s="19" t="s">
        <v>55</v>
      </c>
      <c r="B3329" s="19" t="s">
        <v>105</v>
      </c>
      <c r="C3329" s="19" t="s">
        <v>171</v>
      </c>
      <c r="D3329" s="19">
        <v>1.0</v>
      </c>
      <c r="E3329" s="19" t="s">
        <v>164</v>
      </c>
    </row>
    <row r="3330">
      <c r="A3330" s="19" t="s">
        <v>55</v>
      </c>
      <c r="B3330" s="19" t="s">
        <v>52</v>
      </c>
      <c r="C3330" s="19" t="s">
        <v>171</v>
      </c>
      <c r="D3330" s="19">
        <v>1.0</v>
      </c>
      <c r="E3330" s="19" t="s">
        <v>164</v>
      </c>
    </row>
    <row r="3331">
      <c r="A3331" s="19" t="s">
        <v>55</v>
      </c>
      <c r="B3331" s="19" t="s">
        <v>58</v>
      </c>
      <c r="C3331" s="19" t="s">
        <v>171</v>
      </c>
      <c r="D3331" s="19">
        <v>1.0</v>
      </c>
      <c r="E3331" s="19" t="s">
        <v>164</v>
      </c>
    </row>
    <row r="3332">
      <c r="A3332" s="19" t="s">
        <v>55</v>
      </c>
      <c r="B3332" s="19" t="s">
        <v>65</v>
      </c>
      <c r="C3332" s="19" t="s">
        <v>171</v>
      </c>
      <c r="D3332" s="19">
        <v>1.0</v>
      </c>
      <c r="E3332" s="19" t="s">
        <v>164</v>
      </c>
    </row>
    <row r="3333">
      <c r="A3333" s="19" t="s">
        <v>55</v>
      </c>
      <c r="B3333" s="19" t="s">
        <v>59</v>
      </c>
      <c r="C3333" s="19" t="s">
        <v>171</v>
      </c>
      <c r="D3333" s="19">
        <v>1.0</v>
      </c>
      <c r="E3333" s="19" t="s">
        <v>164</v>
      </c>
    </row>
    <row r="3334">
      <c r="A3334" s="19" t="s">
        <v>55</v>
      </c>
      <c r="B3334" s="19" t="s">
        <v>71</v>
      </c>
      <c r="C3334" s="19" t="s">
        <v>171</v>
      </c>
      <c r="D3334" s="19">
        <v>1.0</v>
      </c>
      <c r="E3334" s="19" t="s">
        <v>164</v>
      </c>
    </row>
    <row r="3335">
      <c r="A3335" s="19" t="s">
        <v>55</v>
      </c>
      <c r="B3335" s="19" t="s">
        <v>119</v>
      </c>
      <c r="C3335" s="19" t="s">
        <v>171</v>
      </c>
      <c r="D3335" s="19">
        <v>1.0</v>
      </c>
      <c r="E3335" s="19" t="s">
        <v>164</v>
      </c>
    </row>
    <row r="3336">
      <c r="A3336" s="19" t="s">
        <v>55</v>
      </c>
      <c r="B3336" s="19" t="s">
        <v>122</v>
      </c>
      <c r="C3336" s="19" t="s">
        <v>171</v>
      </c>
      <c r="D3336" s="19">
        <v>1.0</v>
      </c>
      <c r="E3336" s="19" t="s">
        <v>164</v>
      </c>
    </row>
    <row r="3337">
      <c r="A3337" s="19" t="s">
        <v>55</v>
      </c>
      <c r="B3337" s="19" t="s">
        <v>36</v>
      </c>
      <c r="C3337" s="19" t="s">
        <v>171</v>
      </c>
      <c r="D3337" s="19">
        <v>1.0</v>
      </c>
      <c r="E3337" s="19" t="s">
        <v>164</v>
      </c>
    </row>
    <row r="3338">
      <c r="A3338" s="19" t="s">
        <v>55</v>
      </c>
      <c r="B3338" s="19" t="s">
        <v>40</v>
      </c>
      <c r="C3338" s="19" t="s">
        <v>171</v>
      </c>
      <c r="D3338" s="19">
        <v>1.0</v>
      </c>
      <c r="E3338" s="19" t="s">
        <v>164</v>
      </c>
    </row>
    <row r="3339">
      <c r="A3339" s="19" t="s">
        <v>55</v>
      </c>
      <c r="B3339" s="19" t="s">
        <v>84</v>
      </c>
      <c r="C3339" s="19" t="s">
        <v>171</v>
      </c>
      <c r="D3339" s="19">
        <v>1.0</v>
      </c>
      <c r="E3339" s="19" t="s">
        <v>164</v>
      </c>
    </row>
    <row r="3340">
      <c r="A3340" s="19" t="s">
        <v>55</v>
      </c>
      <c r="B3340" s="19" t="s">
        <v>98</v>
      </c>
      <c r="C3340" s="19" t="s">
        <v>171</v>
      </c>
      <c r="D3340" s="19">
        <v>1.0</v>
      </c>
      <c r="E3340" s="19" t="s">
        <v>164</v>
      </c>
    </row>
    <row r="3341">
      <c r="A3341" s="19" t="s">
        <v>55</v>
      </c>
      <c r="B3341" s="19" t="s">
        <v>99</v>
      </c>
      <c r="C3341" s="19" t="s">
        <v>171</v>
      </c>
      <c r="D3341" s="19">
        <v>1.0</v>
      </c>
      <c r="E3341" s="19" t="s">
        <v>164</v>
      </c>
    </row>
    <row r="3342">
      <c r="A3342" s="19" t="s">
        <v>55</v>
      </c>
      <c r="B3342" s="19" t="s">
        <v>109</v>
      </c>
      <c r="C3342" s="19" t="s">
        <v>171</v>
      </c>
      <c r="D3342" s="19">
        <v>1.0</v>
      </c>
      <c r="E3342" s="19" t="s">
        <v>164</v>
      </c>
    </row>
    <row r="3343">
      <c r="A3343" s="19" t="s">
        <v>55</v>
      </c>
      <c r="B3343" s="19" t="s">
        <v>124</v>
      </c>
      <c r="C3343" s="19" t="s">
        <v>171</v>
      </c>
      <c r="D3343" s="19">
        <v>1.0</v>
      </c>
      <c r="E3343" s="19" t="s">
        <v>164</v>
      </c>
    </row>
    <row r="3344">
      <c r="A3344" s="19" t="s">
        <v>55</v>
      </c>
      <c r="B3344" s="19" t="s">
        <v>145</v>
      </c>
      <c r="C3344" s="19" t="s">
        <v>171</v>
      </c>
      <c r="D3344" s="19">
        <v>1.0</v>
      </c>
      <c r="E3344" s="19" t="s">
        <v>164</v>
      </c>
    </row>
    <row r="3345">
      <c r="A3345" s="19" t="s">
        <v>55</v>
      </c>
      <c r="B3345" s="19" t="s">
        <v>147</v>
      </c>
      <c r="C3345" s="19" t="s">
        <v>171</v>
      </c>
      <c r="D3345" s="19">
        <v>1.0</v>
      </c>
      <c r="E3345" s="19" t="s">
        <v>164</v>
      </c>
    </row>
    <row r="3346">
      <c r="A3346" s="19" t="s">
        <v>55</v>
      </c>
      <c r="B3346" s="19" t="s">
        <v>102</v>
      </c>
      <c r="C3346" s="19" t="s">
        <v>171</v>
      </c>
      <c r="D3346" s="19">
        <v>1.0</v>
      </c>
      <c r="E3346" s="19" t="s">
        <v>164</v>
      </c>
    </row>
    <row r="3347">
      <c r="A3347" s="19" t="s">
        <v>125</v>
      </c>
      <c r="B3347" s="19" t="s">
        <v>81</v>
      </c>
      <c r="C3347" s="19" t="s">
        <v>171</v>
      </c>
      <c r="D3347" s="19">
        <v>1.0</v>
      </c>
      <c r="E3347" s="19" t="s">
        <v>164</v>
      </c>
    </row>
    <row r="3348">
      <c r="A3348" s="19" t="s">
        <v>125</v>
      </c>
      <c r="B3348" s="19" t="s">
        <v>106</v>
      </c>
      <c r="C3348" s="19" t="s">
        <v>171</v>
      </c>
      <c r="D3348" s="19">
        <v>1.0</v>
      </c>
      <c r="E3348" s="19" t="s">
        <v>164</v>
      </c>
    </row>
    <row r="3349">
      <c r="A3349" s="19" t="s">
        <v>125</v>
      </c>
      <c r="B3349" s="19" t="s">
        <v>86</v>
      </c>
      <c r="C3349" s="19" t="s">
        <v>171</v>
      </c>
      <c r="D3349" s="19">
        <v>1.0</v>
      </c>
      <c r="E3349" s="19" t="s">
        <v>164</v>
      </c>
    </row>
    <row r="3350">
      <c r="A3350" s="19" t="s">
        <v>125</v>
      </c>
      <c r="B3350" s="19" t="s">
        <v>90</v>
      </c>
      <c r="C3350" s="19" t="s">
        <v>171</v>
      </c>
      <c r="D3350" s="19">
        <v>1.0</v>
      </c>
      <c r="E3350" s="19" t="s">
        <v>164</v>
      </c>
    </row>
    <row r="3351">
      <c r="A3351" s="19" t="s">
        <v>125</v>
      </c>
      <c r="B3351" s="19" t="s">
        <v>135</v>
      </c>
      <c r="C3351" s="19" t="s">
        <v>171</v>
      </c>
      <c r="D3351" s="19">
        <v>1.0</v>
      </c>
      <c r="E3351" s="19" t="s">
        <v>164</v>
      </c>
    </row>
    <row r="3352">
      <c r="A3352" s="19" t="s">
        <v>125</v>
      </c>
      <c r="B3352" s="19" t="s">
        <v>113</v>
      </c>
      <c r="C3352" s="19" t="s">
        <v>171</v>
      </c>
      <c r="D3352" s="19">
        <v>1.0</v>
      </c>
      <c r="E3352" s="19" t="s">
        <v>164</v>
      </c>
    </row>
    <row r="3353">
      <c r="A3353" s="19" t="s">
        <v>125</v>
      </c>
      <c r="B3353" s="19" t="s">
        <v>69</v>
      </c>
      <c r="C3353" s="19" t="s">
        <v>171</v>
      </c>
      <c r="D3353" s="19">
        <v>1.0</v>
      </c>
      <c r="E3353" s="19" t="s">
        <v>164</v>
      </c>
    </row>
    <row r="3354">
      <c r="A3354" s="19" t="s">
        <v>125</v>
      </c>
      <c r="B3354" s="19" t="s">
        <v>143</v>
      </c>
      <c r="C3354" s="19" t="s">
        <v>171</v>
      </c>
      <c r="D3354" s="19">
        <v>1.0</v>
      </c>
      <c r="E3354" s="19" t="s">
        <v>164</v>
      </c>
    </row>
    <row r="3355">
      <c r="A3355" s="19" t="s">
        <v>125</v>
      </c>
      <c r="B3355" s="19" t="s">
        <v>111</v>
      </c>
      <c r="C3355" s="19" t="s">
        <v>171</v>
      </c>
      <c r="D3355" s="19">
        <v>1.0</v>
      </c>
      <c r="E3355" s="19" t="s">
        <v>164</v>
      </c>
    </row>
    <row r="3356">
      <c r="A3356" s="19" t="s">
        <v>125</v>
      </c>
      <c r="B3356" s="19" t="s">
        <v>130</v>
      </c>
      <c r="C3356" s="19" t="s">
        <v>171</v>
      </c>
      <c r="D3356" s="19">
        <v>1.0</v>
      </c>
      <c r="E3356" s="19" t="s">
        <v>164</v>
      </c>
    </row>
    <row r="3357">
      <c r="A3357" s="19" t="s">
        <v>125</v>
      </c>
      <c r="B3357" s="19" t="s">
        <v>47</v>
      </c>
      <c r="C3357" s="19" t="s">
        <v>171</v>
      </c>
      <c r="D3357" s="19">
        <v>1.0</v>
      </c>
      <c r="E3357" s="19" t="s">
        <v>164</v>
      </c>
    </row>
    <row r="3358">
      <c r="A3358" s="19" t="s">
        <v>125</v>
      </c>
      <c r="B3358" s="19" t="s">
        <v>17</v>
      </c>
      <c r="C3358" s="19" t="s">
        <v>171</v>
      </c>
      <c r="D3358" s="19">
        <v>1.0</v>
      </c>
      <c r="E3358" s="19" t="s">
        <v>164</v>
      </c>
    </row>
    <row r="3359">
      <c r="A3359" s="19" t="s">
        <v>125</v>
      </c>
      <c r="B3359" s="19" t="s">
        <v>22</v>
      </c>
      <c r="C3359" s="19" t="s">
        <v>171</v>
      </c>
      <c r="D3359" s="19">
        <v>1.0</v>
      </c>
      <c r="E3359" s="19" t="s">
        <v>164</v>
      </c>
    </row>
    <row r="3360">
      <c r="A3360" s="19" t="s">
        <v>125</v>
      </c>
      <c r="B3360" s="19" t="s">
        <v>62</v>
      </c>
      <c r="C3360" s="19" t="s">
        <v>171</v>
      </c>
      <c r="D3360" s="19">
        <v>1.0</v>
      </c>
      <c r="E3360" s="19" t="s">
        <v>164</v>
      </c>
    </row>
    <row r="3361">
      <c r="A3361" s="19" t="s">
        <v>125</v>
      </c>
      <c r="B3361" s="19" t="s">
        <v>66</v>
      </c>
      <c r="C3361" s="19" t="s">
        <v>171</v>
      </c>
      <c r="D3361" s="19">
        <v>1.0</v>
      </c>
      <c r="E3361" s="19" t="s">
        <v>164</v>
      </c>
    </row>
    <row r="3362">
      <c r="A3362" s="19" t="s">
        <v>125</v>
      </c>
      <c r="B3362" s="19" t="s">
        <v>78</v>
      </c>
      <c r="C3362" s="19" t="s">
        <v>171</v>
      </c>
      <c r="D3362" s="19">
        <v>1.0</v>
      </c>
      <c r="E3362" s="19" t="s">
        <v>164</v>
      </c>
    </row>
    <row r="3363">
      <c r="A3363" s="19" t="s">
        <v>125</v>
      </c>
      <c r="B3363" s="19" t="s">
        <v>91</v>
      </c>
      <c r="C3363" s="19" t="s">
        <v>171</v>
      </c>
      <c r="D3363" s="19">
        <v>1.0</v>
      </c>
      <c r="E3363" s="19" t="s">
        <v>164</v>
      </c>
    </row>
    <row r="3364">
      <c r="A3364" s="19" t="s">
        <v>125</v>
      </c>
      <c r="B3364" s="19" t="s">
        <v>110</v>
      </c>
      <c r="C3364" s="19" t="s">
        <v>171</v>
      </c>
      <c r="D3364" s="19">
        <v>1.0</v>
      </c>
      <c r="E3364" s="19" t="s">
        <v>164</v>
      </c>
    </row>
    <row r="3365">
      <c r="A3365" s="19" t="s">
        <v>125</v>
      </c>
      <c r="B3365" s="19" t="s">
        <v>87</v>
      </c>
      <c r="C3365" s="19" t="s">
        <v>171</v>
      </c>
      <c r="D3365" s="19">
        <v>1.0</v>
      </c>
      <c r="E3365" s="19" t="s">
        <v>164</v>
      </c>
    </row>
    <row r="3366">
      <c r="A3366" s="19" t="s">
        <v>125</v>
      </c>
      <c r="B3366" s="19" t="s">
        <v>41</v>
      </c>
      <c r="C3366" s="19" t="s">
        <v>171</v>
      </c>
      <c r="D3366" s="19">
        <v>1.0</v>
      </c>
      <c r="E3366" s="19" t="s">
        <v>164</v>
      </c>
    </row>
    <row r="3367">
      <c r="A3367" s="19" t="s">
        <v>125</v>
      </c>
      <c r="B3367" s="19" t="s">
        <v>97</v>
      </c>
      <c r="C3367" s="19" t="s">
        <v>171</v>
      </c>
      <c r="D3367" s="19">
        <v>1.0</v>
      </c>
      <c r="E3367" s="19" t="s">
        <v>164</v>
      </c>
    </row>
    <row r="3368">
      <c r="A3368" s="19" t="s">
        <v>125</v>
      </c>
      <c r="B3368" s="19" t="s">
        <v>77</v>
      </c>
      <c r="C3368" s="19" t="s">
        <v>171</v>
      </c>
      <c r="D3368" s="19">
        <v>1.0</v>
      </c>
      <c r="E3368" s="19" t="s">
        <v>164</v>
      </c>
    </row>
    <row r="3369">
      <c r="A3369" s="19" t="s">
        <v>125</v>
      </c>
      <c r="B3369" s="19" t="s">
        <v>120</v>
      </c>
      <c r="C3369" s="19" t="s">
        <v>171</v>
      </c>
      <c r="D3369" s="19">
        <v>1.0</v>
      </c>
      <c r="E3369" s="19" t="s">
        <v>164</v>
      </c>
    </row>
    <row r="3370">
      <c r="A3370" s="19" t="s">
        <v>125</v>
      </c>
      <c r="B3370" s="19" t="s">
        <v>116</v>
      </c>
      <c r="C3370" s="19" t="s">
        <v>171</v>
      </c>
      <c r="D3370" s="19">
        <v>1.0</v>
      </c>
      <c r="E3370" s="19" t="s">
        <v>164</v>
      </c>
    </row>
    <row r="3371">
      <c r="A3371" s="19" t="s">
        <v>125</v>
      </c>
      <c r="B3371" s="19" t="s">
        <v>31</v>
      </c>
      <c r="C3371" s="19" t="s">
        <v>171</v>
      </c>
      <c r="D3371" s="19">
        <v>1.0</v>
      </c>
      <c r="E3371" s="19" t="s">
        <v>164</v>
      </c>
    </row>
    <row r="3372">
      <c r="A3372" s="19" t="s">
        <v>125</v>
      </c>
      <c r="B3372" s="19" t="s">
        <v>45</v>
      </c>
      <c r="C3372" s="19" t="s">
        <v>171</v>
      </c>
      <c r="D3372" s="19">
        <v>1.0</v>
      </c>
      <c r="E3372" s="19" t="s">
        <v>164</v>
      </c>
    </row>
    <row r="3373">
      <c r="A3373" s="19" t="s">
        <v>125</v>
      </c>
      <c r="B3373" s="19" t="s">
        <v>94</v>
      </c>
      <c r="C3373" s="19" t="s">
        <v>171</v>
      </c>
      <c r="D3373" s="19">
        <v>1.0</v>
      </c>
      <c r="E3373" s="19" t="s">
        <v>164</v>
      </c>
    </row>
    <row r="3374">
      <c r="A3374" s="19" t="s">
        <v>125</v>
      </c>
      <c r="B3374" s="19" t="s">
        <v>27</v>
      </c>
      <c r="C3374" s="19" t="s">
        <v>171</v>
      </c>
      <c r="D3374" s="19">
        <v>1.0</v>
      </c>
      <c r="E3374" s="19" t="s">
        <v>164</v>
      </c>
    </row>
    <row r="3375">
      <c r="A3375" s="19" t="s">
        <v>125</v>
      </c>
      <c r="B3375" s="19" t="s">
        <v>105</v>
      </c>
      <c r="C3375" s="19" t="s">
        <v>171</v>
      </c>
      <c r="D3375" s="19">
        <v>1.0</v>
      </c>
      <c r="E3375" s="19" t="s">
        <v>164</v>
      </c>
    </row>
    <row r="3376">
      <c r="A3376" s="19" t="s">
        <v>125</v>
      </c>
      <c r="B3376" s="19" t="s">
        <v>52</v>
      </c>
      <c r="C3376" s="19" t="s">
        <v>171</v>
      </c>
      <c r="D3376" s="19">
        <v>1.0</v>
      </c>
      <c r="E3376" s="19" t="s">
        <v>164</v>
      </c>
    </row>
    <row r="3377">
      <c r="A3377" s="19" t="s">
        <v>125</v>
      </c>
      <c r="B3377" s="19" t="s">
        <v>58</v>
      </c>
      <c r="C3377" s="19" t="s">
        <v>171</v>
      </c>
      <c r="D3377" s="19">
        <v>1.0</v>
      </c>
      <c r="E3377" s="19" t="s">
        <v>164</v>
      </c>
    </row>
    <row r="3378">
      <c r="A3378" s="19" t="s">
        <v>125</v>
      </c>
      <c r="B3378" s="19" t="s">
        <v>65</v>
      </c>
      <c r="C3378" s="19" t="s">
        <v>171</v>
      </c>
      <c r="D3378" s="19">
        <v>1.0</v>
      </c>
      <c r="E3378" s="19" t="s">
        <v>164</v>
      </c>
    </row>
    <row r="3379">
      <c r="A3379" s="19" t="s">
        <v>125</v>
      </c>
      <c r="B3379" s="19" t="s">
        <v>59</v>
      </c>
      <c r="C3379" s="19" t="s">
        <v>171</v>
      </c>
      <c r="D3379" s="19">
        <v>1.0</v>
      </c>
      <c r="E3379" s="19" t="s">
        <v>164</v>
      </c>
    </row>
    <row r="3380">
      <c r="A3380" s="19" t="s">
        <v>125</v>
      </c>
      <c r="B3380" s="19" t="s">
        <v>71</v>
      </c>
      <c r="C3380" s="19" t="s">
        <v>171</v>
      </c>
      <c r="D3380" s="19">
        <v>1.0</v>
      </c>
      <c r="E3380" s="19" t="s">
        <v>164</v>
      </c>
    </row>
    <row r="3381">
      <c r="A3381" s="19" t="s">
        <v>125</v>
      </c>
      <c r="B3381" s="19" t="s">
        <v>119</v>
      </c>
      <c r="C3381" s="19" t="s">
        <v>171</v>
      </c>
      <c r="D3381" s="19">
        <v>1.0</v>
      </c>
      <c r="E3381" s="19" t="s">
        <v>164</v>
      </c>
    </row>
    <row r="3382">
      <c r="A3382" s="19" t="s">
        <v>125</v>
      </c>
      <c r="B3382" s="19" t="s">
        <v>122</v>
      </c>
      <c r="C3382" s="19" t="s">
        <v>171</v>
      </c>
      <c r="D3382" s="19">
        <v>1.0</v>
      </c>
      <c r="E3382" s="19" t="s">
        <v>164</v>
      </c>
    </row>
    <row r="3383">
      <c r="A3383" s="19" t="s">
        <v>125</v>
      </c>
      <c r="B3383" s="19" t="s">
        <v>36</v>
      </c>
      <c r="C3383" s="19" t="s">
        <v>171</v>
      </c>
      <c r="D3383" s="19">
        <v>1.0</v>
      </c>
      <c r="E3383" s="19" t="s">
        <v>164</v>
      </c>
    </row>
    <row r="3384">
      <c r="A3384" s="19" t="s">
        <v>125</v>
      </c>
      <c r="B3384" s="19" t="s">
        <v>40</v>
      </c>
      <c r="C3384" s="19" t="s">
        <v>171</v>
      </c>
      <c r="D3384" s="19">
        <v>1.0</v>
      </c>
      <c r="E3384" s="19" t="s">
        <v>164</v>
      </c>
    </row>
    <row r="3385">
      <c r="A3385" s="19" t="s">
        <v>125</v>
      </c>
      <c r="B3385" s="19" t="s">
        <v>84</v>
      </c>
      <c r="C3385" s="19" t="s">
        <v>171</v>
      </c>
      <c r="D3385" s="19">
        <v>1.0</v>
      </c>
      <c r="E3385" s="19" t="s">
        <v>164</v>
      </c>
    </row>
    <row r="3386">
      <c r="A3386" s="19" t="s">
        <v>125</v>
      </c>
      <c r="B3386" s="19" t="s">
        <v>98</v>
      </c>
      <c r="C3386" s="19" t="s">
        <v>171</v>
      </c>
      <c r="D3386" s="19">
        <v>1.0</v>
      </c>
      <c r="E3386" s="19" t="s">
        <v>164</v>
      </c>
    </row>
    <row r="3387">
      <c r="A3387" s="19" t="s">
        <v>125</v>
      </c>
      <c r="B3387" s="19" t="s">
        <v>99</v>
      </c>
      <c r="C3387" s="19" t="s">
        <v>171</v>
      </c>
      <c r="D3387" s="19">
        <v>1.0</v>
      </c>
      <c r="E3387" s="19" t="s">
        <v>164</v>
      </c>
    </row>
    <row r="3388">
      <c r="A3388" s="19" t="s">
        <v>125</v>
      </c>
      <c r="B3388" s="19" t="s">
        <v>109</v>
      </c>
      <c r="C3388" s="19" t="s">
        <v>171</v>
      </c>
      <c r="D3388" s="19">
        <v>1.0</v>
      </c>
      <c r="E3388" s="19" t="s">
        <v>164</v>
      </c>
    </row>
    <row r="3389">
      <c r="A3389" s="19" t="s">
        <v>125</v>
      </c>
      <c r="B3389" s="19" t="s">
        <v>124</v>
      </c>
      <c r="C3389" s="19" t="s">
        <v>171</v>
      </c>
      <c r="D3389" s="19">
        <v>1.0</v>
      </c>
      <c r="E3389" s="19" t="s">
        <v>164</v>
      </c>
    </row>
    <row r="3390">
      <c r="A3390" s="19" t="s">
        <v>125</v>
      </c>
      <c r="B3390" s="19" t="s">
        <v>145</v>
      </c>
      <c r="C3390" s="19" t="s">
        <v>171</v>
      </c>
      <c r="D3390" s="19">
        <v>1.0</v>
      </c>
      <c r="E3390" s="19" t="s">
        <v>164</v>
      </c>
    </row>
    <row r="3391">
      <c r="A3391" s="19" t="s">
        <v>125</v>
      </c>
      <c r="B3391" s="19" t="s">
        <v>147</v>
      </c>
      <c r="C3391" s="19" t="s">
        <v>171</v>
      </c>
      <c r="D3391" s="19">
        <v>1.0</v>
      </c>
      <c r="E3391" s="19" t="s">
        <v>164</v>
      </c>
    </row>
    <row r="3392">
      <c r="A3392" s="19" t="s">
        <v>125</v>
      </c>
      <c r="B3392" s="19" t="s">
        <v>102</v>
      </c>
      <c r="C3392" s="19" t="s">
        <v>171</v>
      </c>
      <c r="D3392" s="19">
        <v>1.0</v>
      </c>
      <c r="E3392" s="19" t="s">
        <v>164</v>
      </c>
    </row>
    <row r="3393">
      <c r="A3393" s="19" t="s">
        <v>81</v>
      </c>
      <c r="B3393" s="19" t="s">
        <v>106</v>
      </c>
      <c r="C3393" s="19" t="s">
        <v>171</v>
      </c>
      <c r="D3393" s="19">
        <v>1.0</v>
      </c>
      <c r="E3393" s="19" t="s">
        <v>164</v>
      </c>
    </row>
    <row r="3394">
      <c r="A3394" s="19" t="s">
        <v>81</v>
      </c>
      <c r="B3394" s="19" t="s">
        <v>86</v>
      </c>
      <c r="C3394" s="19" t="s">
        <v>171</v>
      </c>
      <c r="D3394" s="19">
        <v>1.0</v>
      </c>
      <c r="E3394" s="19" t="s">
        <v>164</v>
      </c>
    </row>
    <row r="3395">
      <c r="A3395" s="19" t="s">
        <v>81</v>
      </c>
      <c r="B3395" s="19" t="s">
        <v>90</v>
      </c>
      <c r="C3395" s="19" t="s">
        <v>171</v>
      </c>
      <c r="D3395" s="19">
        <v>1.0</v>
      </c>
      <c r="E3395" s="19" t="s">
        <v>164</v>
      </c>
    </row>
    <row r="3396">
      <c r="A3396" s="19" t="s">
        <v>81</v>
      </c>
      <c r="B3396" s="19" t="s">
        <v>135</v>
      </c>
      <c r="C3396" s="19" t="s">
        <v>171</v>
      </c>
      <c r="D3396" s="19">
        <v>1.0</v>
      </c>
      <c r="E3396" s="19" t="s">
        <v>164</v>
      </c>
    </row>
    <row r="3397">
      <c r="A3397" s="19" t="s">
        <v>81</v>
      </c>
      <c r="B3397" s="19" t="s">
        <v>113</v>
      </c>
      <c r="C3397" s="19" t="s">
        <v>171</v>
      </c>
      <c r="D3397" s="19">
        <v>1.0</v>
      </c>
      <c r="E3397" s="19" t="s">
        <v>164</v>
      </c>
    </row>
    <row r="3398">
      <c r="A3398" s="19" t="s">
        <v>81</v>
      </c>
      <c r="B3398" s="19" t="s">
        <v>69</v>
      </c>
      <c r="C3398" s="19" t="s">
        <v>171</v>
      </c>
      <c r="D3398" s="19">
        <v>1.0</v>
      </c>
      <c r="E3398" s="19" t="s">
        <v>164</v>
      </c>
    </row>
    <row r="3399">
      <c r="A3399" s="19" t="s">
        <v>81</v>
      </c>
      <c r="B3399" s="19" t="s">
        <v>143</v>
      </c>
      <c r="C3399" s="19" t="s">
        <v>171</v>
      </c>
      <c r="D3399" s="19">
        <v>1.0</v>
      </c>
      <c r="E3399" s="19" t="s">
        <v>164</v>
      </c>
    </row>
    <row r="3400">
      <c r="A3400" s="19" t="s">
        <v>81</v>
      </c>
      <c r="B3400" s="19" t="s">
        <v>111</v>
      </c>
      <c r="C3400" s="19" t="s">
        <v>171</v>
      </c>
      <c r="D3400" s="19">
        <v>1.0</v>
      </c>
      <c r="E3400" s="19" t="s">
        <v>164</v>
      </c>
    </row>
    <row r="3401">
      <c r="A3401" s="19" t="s">
        <v>81</v>
      </c>
      <c r="B3401" s="19" t="s">
        <v>130</v>
      </c>
      <c r="C3401" s="19" t="s">
        <v>171</v>
      </c>
      <c r="D3401" s="19">
        <v>1.0</v>
      </c>
      <c r="E3401" s="19" t="s">
        <v>164</v>
      </c>
    </row>
    <row r="3402">
      <c r="A3402" s="19" t="s">
        <v>81</v>
      </c>
      <c r="B3402" s="19" t="s">
        <v>47</v>
      </c>
      <c r="C3402" s="19" t="s">
        <v>171</v>
      </c>
      <c r="D3402" s="19">
        <v>1.0</v>
      </c>
      <c r="E3402" s="19" t="s">
        <v>164</v>
      </c>
    </row>
    <row r="3403">
      <c r="A3403" s="19" t="s">
        <v>81</v>
      </c>
      <c r="B3403" s="19" t="s">
        <v>17</v>
      </c>
      <c r="C3403" s="19" t="s">
        <v>171</v>
      </c>
      <c r="D3403" s="19">
        <v>1.0</v>
      </c>
      <c r="E3403" s="19" t="s">
        <v>164</v>
      </c>
    </row>
    <row r="3404">
      <c r="A3404" s="19" t="s">
        <v>81</v>
      </c>
      <c r="B3404" s="19" t="s">
        <v>22</v>
      </c>
      <c r="C3404" s="19" t="s">
        <v>171</v>
      </c>
      <c r="D3404" s="19">
        <v>1.0</v>
      </c>
      <c r="E3404" s="19" t="s">
        <v>164</v>
      </c>
    </row>
    <row r="3405">
      <c r="A3405" s="19" t="s">
        <v>81</v>
      </c>
      <c r="B3405" s="19" t="s">
        <v>62</v>
      </c>
      <c r="C3405" s="19" t="s">
        <v>171</v>
      </c>
      <c r="D3405" s="19">
        <v>1.0</v>
      </c>
      <c r="E3405" s="19" t="s">
        <v>164</v>
      </c>
    </row>
    <row r="3406">
      <c r="A3406" s="19" t="s">
        <v>81</v>
      </c>
      <c r="B3406" s="19" t="s">
        <v>66</v>
      </c>
      <c r="C3406" s="19" t="s">
        <v>171</v>
      </c>
      <c r="D3406" s="19">
        <v>1.0</v>
      </c>
      <c r="E3406" s="19" t="s">
        <v>164</v>
      </c>
    </row>
    <row r="3407">
      <c r="A3407" s="19" t="s">
        <v>81</v>
      </c>
      <c r="B3407" s="19" t="s">
        <v>78</v>
      </c>
      <c r="C3407" s="19" t="s">
        <v>171</v>
      </c>
      <c r="D3407" s="19">
        <v>1.0</v>
      </c>
      <c r="E3407" s="19" t="s">
        <v>164</v>
      </c>
    </row>
    <row r="3408">
      <c r="A3408" s="19" t="s">
        <v>81</v>
      </c>
      <c r="B3408" s="19" t="s">
        <v>91</v>
      </c>
      <c r="C3408" s="19" t="s">
        <v>171</v>
      </c>
      <c r="D3408" s="19">
        <v>1.0</v>
      </c>
      <c r="E3408" s="19" t="s">
        <v>164</v>
      </c>
    </row>
    <row r="3409">
      <c r="A3409" s="19" t="s">
        <v>81</v>
      </c>
      <c r="B3409" s="19" t="s">
        <v>110</v>
      </c>
      <c r="C3409" s="19" t="s">
        <v>171</v>
      </c>
      <c r="D3409" s="19">
        <v>1.0</v>
      </c>
      <c r="E3409" s="19" t="s">
        <v>164</v>
      </c>
    </row>
    <row r="3410">
      <c r="A3410" s="19" t="s">
        <v>81</v>
      </c>
      <c r="B3410" s="19" t="s">
        <v>87</v>
      </c>
      <c r="C3410" s="19" t="s">
        <v>171</v>
      </c>
      <c r="D3410" s="19">
        <v>1.0</v>
      </c>
      <c r="E3410" s="19" t="s">
        <v>164</v>
      </c>
    </row>
    <row r="3411">
      <c r="A3411" s="19" t="s">
        <v>81</v>
      </c>
      <c r="B3411" s="19" t="s">
        <v>41</v>
      </c>
      <c r="C3411" s="19" t="s">
        <v>171</v>
      </c>
      <c r="D3411" s="19">
        <v>1.0</v>
      </c>
      <c r="E3411" s="19" t="s">
        <v>164</v>
      </c>
    </row>
    <row r="3412">
      <c r="A3412" s="19" t="s">
        <v>81</v>
      </c>
      <c r="B3412" s="19" t="s">
        <v>97</v>
      </c>
      <c r="C3412" s="19" t="s">
        <v>171</v>
      </c>
      <c r="D3412" s="19">
        <v>1.0</v>
      </c>
      <c r="E3412" s="19" t="s">
        <v>164</v>
      </c>
    </row>
    <row r="3413">
      <c r="A3413" s="19" t="s">
        <v>81</v>
      </c>
      <c r="B3413" s="19" t="s">
        <v>77</v>
      </c>
      <c r="C3413" s="19" t="s">
        <v>171</v>
      </c>
      <c r="D3413" s="19">
        <v>1.0</v>
      </c>
      <c r="E3413" s="19" t="s">
        <v>164</v>
      </c>
    </row>
    <row r="3414">
      <c r="A3414" s="19" t="s">
        <v>81</v>
      </c>
      <c r="B3414" s="19" t="s">
        <v>120</v>
      </c>
      <c r="C3414" s="19" t="s">
        <v>171</v>
      </c>
      <c r="D3414" s="19">
        <v>1.0</v>
      </c>
      <c r="E3414" s="19" t="s">
        <v>164</v>
      </c>
    </row>
    <row r="3415">
      <c r="A3415" s="19" t="s">
        <v>81</v>
      </c>
      <c r="B3415" s="19" t="s">
        <v>116</v>
      </c>
      <c r="C3415" s="19" t="s">
        <v>171</v>
      </c>
      <c r="D3415" s="19">
        <v>1.0</v>
      </c>
      <c r="E3415" s="19" t="s">
        <v>164</v>
      </c>
    </row>
    <row r="3416">
      <c r="A3416" s="19" t="s">
        <v>81</v>
      </c>
      <c r="B3416" s="19" t="s">
        <v>31</v>
      </c>
      <c r="C3416" s="19" t="s">
        <v>171</v>
      </c>
      <c r="D3416" s="19">
        <v>1.0</v>
      </c>
      <c r="E3416" s="19" t="s">
        <v>164</v>
      </c>
    </row>
    <row r="3417">
      <c r="A3417" s="19" t="s">
        <v>81</v>
      </c>
      <c r="B3417" s="19" t="s">
        <v>45</v>
      </c>
      <c r="C3417" s="19" t="s">
        <v>171</v>
      </c>
      <c r="D3417" s="19">
        <v>1.0</v>
      </c>
      <c r="E3417" s="19" t="s">
        <v>164</v>
      </c>
    </row>
    <row r="3418">
      <c r="A3418" s="19" t="s">
        <v>81</v>
      </c>
      <c r="B3418" s="19" t="s">
        <v>94</v>
      </c>
      <c r="C3418" s="19" t="s">
        <v>171</v>
      </c>
      <c r="D3418" s="19">
        <v>1.0</v>
      </c>
      <c r="E3418" s="19" t="s">
        <v>164</v>
      </c>
    </row>
    <row r="3419">
      <c r="A3419" s="19" t="s">
        <v>81</v>
      </c>
      <c r="B3419" s="19" t="s">
        <v>27</v>
      </c>
      <c r="C3419" s="19" t="s">
        <v>171</v>
      </c>
      <c r="D3419" s="19">
        <v>1.0</v>
      </c>
      <c r="E3419" s="19" t="s">
        <v>164</v>
      </c>
    </row>
    <row r="3420">
      <c r="A3420" s="19" t="s">
        <v>81</v>
      </c>
      <c r="B3420" s="19" t="s">
        <v>105</v>
      </c>
      <c r="C3420" s="19" t="s">
        <v>171</v>
      </c>
      <c r="D3420" s="19">
        <v>1.0</v>
      </c>
      <c r="E3420" s="19" t="s">
        <v>164</v>
      </c>
    </row>
    <row r="3421">
      <c r="A3421" s="19" t="s">
        <v>81</v>
      </c>
      <c r="B3421" s="19" t="s">
        <v>52</v>
      </c>
      <c r="C3421" s="19" t="s">
        <v>171</v>
      </c>
      <c r="D3421" s="19">
        <v>1.0</v>
      </c>
      <c r="E3421" s="19" t="s">
        <v>164</v>
      </c>
    </row>
    <row r="3422">
      <c r="A3422" s="19" t="s">
        <v>81</v>
      </c>
      <c r="B3422" s="19" t="s">
        <v>58</v>
      </c>
      <c r="C3422" s="19" t="s">
        <v>171</v>
      </c>
      <c r="D3422" s="19">
        <v>1.0</v>
      </c>
      <c r="E3422" s="19" t="s">
        <v>164</v>
      </c>
    </row>
    <row r="3423">
      <c r="A3423" s="19" t="s">
        <v>81</v>
      </c>
      <c r="B3423" s="19" t="s">
        <v>65</v>
      </c>
      <c r="C3423" s="19" t="s">
        <v>171</v>
      </c>
      <c r="D3423" s="19">
        <v>1.0</v>
      </c>
      <c r="E3423" s="19" t="s">
        <v>164</v>
      </c>
    </row>
    <row r="3424">
      <c r="A3424" s="19" t="s">
        <v>81</v>
      </c>
      <c r="B3424" s="19" t="s">
        <v>59</v>
      </c>
      <c r="C3424" s="19" t="s">
        <v>171</v>
      </c>
      <c r="D3424" s="19">
        <v>1.0</v>
      </c>
      <c r="E3424" s="19" t="s">
        <v>164</v>
      </c>
    </row>
    <row r="3425">
      <c r="A3425" s="19" t="s">
        <v>81</v>
      </c>
      <c r="B3425" s="19" t="s">
        <v>71</v>
      </c>
      <c r="C3425" s="19" t="s">
        <v>171</v>
      </c>
      <c r="D3425" s="19">
        <v>1.0</v>
      </c>
      <c r="E3425" s="19" t="s">
        <v>164</v>
      </c>
    </row>
    <row r="3426">
      <c r="A3426" s="19" t="s">
        <v>81</v>
      </c>
      <c r="B3426" s="19" t="s">
        <v>119</v>
      </c>
      <c r="C3426" s="19" t="s">
        <v>171</v>
      </c>
      <c r="D3426" s="19">
        <v>1.0</v>
      </c>
      <c r="E3426" s="19" t="s">
        <v>164</v>
      </c>
    </row>
    <row r="3427">
      <c r="A3427" s="19" t="s">
        <v>81</v>
      </c>
      <c r="B3427" s="19" t="s">
        <v>122</v>
      </c>
      <c r="C3427" s="19" t="s">
        <v>171</v>
      </c>
      <c r="D3427" s="19">
        <v>1.0</v>
      </c>
      <c r="E3427" s="19" t="s">
        <v>164</v>
      </c>
    </row>
    <row r="3428">
      <c r="A3428" s="19" t="s">
        <v>81</v>
      </c>
      <c r="B3428" s="19" t="s">
        <v>36</v>
      </c>
      <c r="C3428" s="19" t="s">
        <v>171</v>
      </c>
      <c r="D3428" s="19">
        <v>1.0</v>
      </c>
      <c r="E3428" s="19" t="s">
        <v>164</v>
      </c>
    </row>
    <row r="3429">
      <c r="A3429" s="19" t="s">
        <v>81</v>
      </c>
      <c r="B3429" s="19" t="s">
        <v>40</v>
      </c>
      <c r="C3429" s="19" t="s">
        <v>171</v>
      </c>
      <c r="D3429" s="19">
        <v>1.0</v>
      </c>
      <c r="E3429" s="19" t="s">
        <v>164</v>
      </c>
    </row>
    <row r="3430">
      <c r="A3430" s="19" t="s">
        <v>81</v>
      </c>
      <c r="B3430" s="19" t="s">
        <v>84</v>
      </c>
      <c r="C3430" s="19" t="s">
        <v>171</v>
      </c>
      <c r="D3430" s="19">
        <v>1.0</v>
      </c>
      <c r="E3430" s="19" t="s">
        <v>164</v>
      </c>
    </row>
    <row r="3431">
      <c r="A3431" s="19" t="s">
        <v>81</v>
      </c>
      <c r="B3431" s="19" t="s">
        <v>98</v>
      </c>
      <c r="C3431" s="19" t="s">
        <v>171</v>
      </c>
      <c r="D3431" s="19">
        <v>1.0</v>
      </c>
      <c r="E3431" s="19" t="s">
        <v>164</v>
      </c>
    </row>
    <row r="3432">
      <c r="A3432" s="19" t="s">
        <v>81</v>
      </c>
      <c r="B3432" s="19" t="s">
        <v>99</v>
      </c>
      <c r="C3432" s="19" t="s">
        <v>171</v>
      </c>
      <c r="D3432" s="19">
        <v>1.0</v>
      </c>
      <c r="E3432" s="19" t="s">
        <v>164</v>
      </c>
    </row>
    <row r="3433">
      <c r="A3433" s="19" t="s">
        <v>81</v>
      </c>
      <c r="B3433" s="19" t="s">
        <v>109</v>
      </c>
      <c r="C3433" s="19" t="s">
        <v>171</v>
      </c>
      <c r="D3433" s="19">
        <v>1.0</v>
      </c>
      <c r="E3433" s="19" t="s">
        <v>164</v>
      </c>
    </row>
    <row r="3434">
      <c r="A3434" s="19" t="s">
        <v>81</v>
      </c>
      <c r="B3434" s="19" t="s">
        <v>124</v>
      </c>
      <c r="C3434" s="19" t="s">
        <v>171</v>
      </c>
      <c r="D3434" s="19">
        <v>1.0</v>
      </c>
      <c r="E3434" s="19" t="s">
        <v>164</v>
      </c>
    </row>
    <row r="3435">
      <c r="A3435" s="19" t="s">
        <v>81</v>
      </c>
      <c r="B3435" s="19" t="s">
        <v>145</v>
      </c>
      <c r="C3435" s="19" t="s">
        <v>171</v>
      </c>
      <c r="D3435" s="19">
        <v>1.0</v>
      </c>
      <c r="E3435" s="19" t="s">
        <v>164</v>
      </c>
    </row>
    <row r="3436">
      <c r="A3436" s="19" t="s">
        <v>81</v>
      </c>
      <c r="B3436" s="19" t="s">
        <v>147</v>
      </c>
      <c r="C3436" s="19" t="s">
        <v>171</v>
      </c>
      <c r="D3436" s="19">
        <v>1.0</v>
      </c>
      <c r="E3436" s="19" t="s">
        <v>164</v>
      </c>
    </row>
    <row r="3437">
      <c r="A3437" s="19" t="s">
        <v>81</v>
      </c>
      <c r="B3437" s="19" t="s">
        <v>102</v>
      </c>
      <c r="C3437" s="19" t="s">
        <v>171</v>
      </c>
      <c r="D3437" s="19">
        <v>1.0</v>
      </c>
      <c r="E3437" s="19" t="s">
        <v>164</v>
      </c>
    </row>
    <row r="3438">
      <c r="A3438" s="19" t="s">
        <v>106</v>
      </c>
      <c r="B3438" s="19" t="s">
        <v>86</v>
      </c>
      <c r="C3438" s="19" t="s">
        <v>171</v>
      </c>
      <c r="D3438" s="19">
        <v>1.0</v>
      </c>
      <c r="E3438" s="19" t="s">
        <v>164</v>
      </c>
    </row>
    <row r="3439">
      <c r="A3439" s="19" t="s">
        <v>106</v>
      </c>
      <c r="B3439" s="19" t="s">
        <v>90</v>
      </c>
      <c r="C3439" s="19" t="s">
        <v>171</v>
      </c>
      <c r="D3439" s="19">
        <v>1.0</v>
      </c>
      <c r="E3439" s="19" t="s">
        <v>164</v>
      </c>
    </row>
    <row r="3440">
      <c r="A3440" s="19" t="s">
        <v>106</v>
      </c>
      <c r="B3440" s="19" t="s">
        <v>135</v>
      </c>
      <c r="C3440" s="19" t="s">
        <v>171</v>
      </c>
      <c r="D3440" s="19">
        <v>1.0</v>
      </c>
      <c r="E3440" s="19" t="s">
        <v>164</v>
      </c>
    </row>
    <row r="3441">
      <c r="A3441" s="19" t="s">
        <v>106</v>
      </c>
      <c r="B3441" s="19" t="s">
        <v>113</v>
      </c>
      <c r="C3441" s="19" t="s">
        <v>171</v>
      </c>
      <c r="D3441" s="19">
        <v>1.0</v>
      </c>
      <c r="E3441" s="19" t="s">
        <v>164</v>
      </c>
    </row>
    <row r="3442">
      <c r="A3442" s="19" t="s">
        <v>106</v>
      </c>
      <c r="B3442" s="19" t="s">
        <v>69</v>
      </c>
      <c r="C3442" s="19" t="s">
        <v>171</v>
      </c>
      <c r="D3442" s="19">
        <v>1.0</v>
      </c>
      <c r="E3442" s="19" t="s">
        <v>164</v>
      </c>
    </row>
    <row r="3443">
      <c r="A3443" s="19" t="s">
        <v>106</v>
      </c>
      <c r="B3443" s="19" t="s">
        <v>143</v>
      </c>
      <c r="C3443" s="19" t="s">
        <v>171</v>
      </c>
      <c r="D3443" s="19">
        <v>1.0</v>
      </c>
      <c r="E3443" s="19" t="s">
        <v>164</v>
      </c>
    </row>
    <row r="3444">
      <c r="A3444" s="19" t="s">
        <v>106</v>
      </c>
      <c r="B3444" s="19" t="s">
        <v>111</v>
      </c>
      <c r="C3444" s="19" t="s">
        <v>171</v>
      </c>
      <c r="D3444" s="19">
        <v>1.0</v>
      </c>
      <c r="E3444" s="19" t="s">
        <v>164</v>
      </c>
    </row>
    <row r="3445">
      <c r="A3445" s="19" t="s">
        <v>106</v>
      </c>
      <c r="B3445" s="19" t="s">
        <v>130</v>
      </c>
      <c r="C3445" s="19" t="s">
        <v>171</v>
      </c>
      <c r="D3445" s="19">
        <v>1.0</v>
      </c>
      <c r="E3445" s="19" t="s">
        <v>164</v>
      </c>
    </row>
    <row r="3446">
      <c r="A3446" s="19" t="s">
        <v>106</v>
      </c>
      <c r="B3446" s="19" t="s">
        <v>47</v>
      </c>
      <c r="C3446" s="19" t="s">
        <v>171</v>
      </c>
      <c r="D3446" s="19">
        <v>1.0</v>
      </c>
      <c r="E3446" s="19" t="s">
        <v>164</v>
      </c>
    </row>
    <row r="3447">
      <c r="A3447" s="19" t="s">
        <v>106</v>
      </c>
      <c r="B3447" s="19" t="s">
        <v>17</v>
      </c>
      <c r="C3447" s="19" t="s">
        <v>171</v>
      </c>
      <c r="D3447" s="19">
        <v>1.0</v>
      </c>
      <c r="E3447" s="19" t="s">
        <v>164</v>
      </c>
    </row>
    <row r="3448">
      <c r="A3448" s="19" t="s">
        <v>106</v>
      </c>
      <c r="B3448" s="19" t="s">
        <v>22</v>
      </c>
      <c r="C3448" s="19" t="s">
        <v>171</v>
      </c>
      <c r="D3448" s="19">
        <v>1.0</v>
      </c>
      <c r="E3448" s="19" t="s">
        <v>164</v>
      </c>
    </row>
    <row r="3449">
      <c r="A3449" s="19" t="s">
        <v>106</v>
      </c>
      <c r="B3449" s="19" t="s">
        <v>62</v>
      </c>
      <c r="C3449" s="19" t="s">
        <v>171</v>
      </c>
      <c r="D3449" s="19">
        <v>1.0</v>
      </c>
      <c r="E3449" s="19" t="s">
        <v>164</v>
      </c>
    </row>
    <row r="3450">
      <c r="A3450" s="19" t="s">
        <v>106</v>
      </c>
      <c r="B3450" s="19" t="s">
        <v>66</v>
      </c>
      <c r="C3450" s="19" t="s">
        <v>171</v>
      </c>
      <c r="D3450" s="19">
        <v>1.0</v>
      </c>
      <c r="E3450" s="19" t="s">
        <v>164</v>
      </c>
    </row>
    <row r="3451">
      <c r="A3451" s="19" t="s">
        <v>106</v>
      </c>
      <c r="B3451" s="19" t="s">
        <v>78</v>
      </c>
      <c r="C3451" s="19" t="s">
        <v>171</v>
      </c>
      <c r="D3451" s="19">
        <v>1.0</v>
      </c>
      <c r="E3451" s="19" t="s">
        <v>164</v>
      </c>
    </row>
    <row r="3452">
      <c r="A3452" s="19" t="s">
        <v>106</v>
      </c>
      <c r="B3452" s="19" t="s">
        <v>91</v>
      </c>
      <c r="C3452" s="19" t="s">
        <v>171</v>
      </c>
      <c r="D3452" s="19">
        <v>1.0</v>
      </c>
      <c r="E3452" s="19" t="s">
        <v>164</v>
      </c>
    </row>
    <row r="3453">
      <c r="A3453" s="19" t="s">
        <v>106</v>
      </c>
      <c r="B3453" s="19" t="s">
        <v>110</v>
      </c>
      <c r="C3453" s="19" t="s">
        <v>171</v>
      </c>
      <c r="D3453" s="19">
        <v>1.0</v>
      </c>
      <c r="E3453" s="19" t="s">
        <v>164</v>
      </c>
    </row>
    <row r="3454">
      <c r="A3454" s="19" t="s">
        <v>106</v>
      </c>
      <c r="B3454" s="19" t="s">
        <v>87</v>
      </c>
      <c r="C3454" s="19" t="s">
        <v>171</v>
      </c>
      <c r="D3454" s="19">
        <v>1.0</v>
      </c>
      <c r="E3454" s="19" t="s">
        <v>164</v>
      </c>
    </row>
    <row r="3455">
      <c r="A3455" s="19" t="s">
        <v>106</v>
      </c>
      <c r="B3455" s="19" t="s">
        <v>41</v>
      </c>
      <c r="C3455" s="19" t="s">
        <v>171</v>
      </c>
      <c r="D3455" s="19">
        <v>1.0</v>
      </c>
      <c r="E3455" s="19" t="s">
        <v>164</v>
      </c>
    </row>
    <row r="3456">
      <c r="A3456" s="19" t="s">
        <v>106</v>
      </c>
      <c r="B3456" s="19" t="s">
        <v>97</v>
      </c>
      <c r="C3456" s="19" t="s">
        <v>171</v>
      </c>
      <c r="D3456" s="19">
        <v>1.0</v>
      </c>
      <c r="E3456" s="19" t="s">
        <v>164</v>
      </c>
    </row>
    <row r="3457">
      <c r="A3457" s="19" t="s">
        <v>106</v>
      </c>
      <c r="B3457" s="19" t="s">
        <v>77</v>
      </c>
      <c r="C3457" s="19" t="s">
        <v>171</v>
      </c>
      <c r="D3457" s="19">
        <v>1.0</v>
      </c>
      <c r="E3457" s="19" t="s">
        <v>164</v>
      </c>
    </row>
    <row r="3458">
      <c r="A3458" s="19" t="s">
        <v>106</v>
      </c>
      <c r="B3458" s="19" t="s">
        <v>120</v>
      </c>
      <c r="C3458" s="19" t="s">
        <v>171</v>
      </c>
      <c r="D3458" s="19">
        <v>1.0</v>
      </c>
      <c r="E3458" s="19" t="s">
        <v>164</v>
      </c>
    </row>
    <row r="3459">
      <c r="A3459" s="19" t="s">
        <v>106</v>
      </c>
      <c r="B3459" s="19" t="s">
        <v>116</v>
      </c>
      <c r="C3459" s="19" t="s">
        <v>171</v>
      </c>
      <c r="D3459" s="19">
        <v>1.0</v>
      </c>
      <c r="E3459" s="19" t="s">
        <v>164</v>
      </c>
    </row>
    <row r="3460">
      <c r="A3460" s="19" t="s">
        <v>106</v>
      </c>
      <c r="B3460" s="19" t="s">
        <v>31</v>
      </c>
      <c r="C3460" s="19" t="s">
        <v>171</v>
      </c>
      <c r="D3460" s="19">
        <v>1.0</v>
      </c>
      <c r="E3460" s="19" t="s">
        <v>164</v>
      </c>
    </row>
    <row r="3461">
      <c r="A3461" s="19" t="s">
        <v>106</v>
      </c>
      <c r="B3461" s="19" t="s">
        <v>45</v>
      </c>
      <c r="C3461" s="19" t="s">
        <v>171</v>
      </c>
      <c r="D3461" s="19">
        <v>1.0</v>
      </c>
      <c r="E3461" s="19" t="s">
        <v>164</v>
      </c>
    </row>
    <row r="3462">
      <c r="A3462" s="19" t="s">
        <v>106</v>
      </c>
      <c r="B3462" s="19" t="s">
        <v>94</v>
      </c>
      <c r="C3462" s="19" t="s">
        <v>171</v>
      </c>
      <c r="D3462" s="19">
        <v>1.0</v>
      </c>
      <c r="E3462" s="19" t="s">
        <v>164</v>
      </c>
    </row>
    <row r="3463">
      <c r="A3463" s="19" t="s">
        <v>106</v>
      </c>
      <c r="B3463" s="19" t="s">
        <v>27</v>
      </c>
      <c r="C3463" s="19" t="s">
        <v>171</v>
      </c>
      <c r="D3463" s="19">
        <v>1.0</v>
      </c>
      <c r="E3463" s="19" t="s">
        <v>164</v>
      </c>
    </row>
    <row r="3464">
      <c r="A3464" s="19" t="s">
        <v>106</v>
      </c>
      <c r="B3464" s="19" t="s">
        <v>105</v>
      </c>
      <c r="C3464" s="19" t="s">
        <v>171</v>
      </c>
      <c r="D3464" s="19">
        <v>1.0</v>
      </c>
      <c r="E3464" s="19" t="s">
        <v>164</v>
      </c>
    </row>
    <row r="3465">
      <c r="A3465" s="19" t="s">
        <v>106</v>
      </c>
      <c r="B3465" s="19" t="s">
        <v>52</v>
      </c>
      <c r="C3465" s="19" t="s">
        <v>171</v>
      </c>
      <c r="D3465" s="19">
        <v>1.0</v>
      </c>
      <c r="E3465" s="19" t="s">
        <v>164</v>
      </c>
    </row>
    <row r="3466">
      <c r="A3466" s="19" t="s">
        <v>106</v>
      </c>
      <c r="B3466" s="19" t="s">
        <v>58</v>
      </c>
      <c r="C3466" s="19" t="s">
        <v>171</v>
      </c>
      <c r="D3466" s="19">
        <v>1.0</v>
      </c>
      <c r="E3466" s="19" t="s">
        <v>164</v>
      </c>
    </row>
    <row r="3467">
      <c r="A3467" s="19" t="s">
        <v>106</v>
      </c>
      <c r="B3467" s="19" t="s">
        <v>65</v>
      </c>
      <c r="C3467" s="19" t="s">
        <v>171</v>
      </c>
      <c r="D3467" s="19">
        <v>1.0</v>
      </c>
      <c r="E3467" s="19" t="s">
        <v>164</v>
      </c>
    </row>
    <row r="3468">
      <c r="A3468" s="19" t="s">
        <v>106</v>
      </c>
      <c r="B3468" s="19" t="s">
        <v>59</v>
      </c>
      <c r="C3468" s="19" t="s">
        <v>171</v>
      </c>
      <c r="D3468" s="19">
        <v>1.0</v>
      </c>
      <c r="E3468" s="19" t="s">
        <v>164</v>
      </c>
    </row>
    <row r="3469">
      <c r="A3469" s="19" t="s">
        <v>106</v>
      </c>
      <c r="B3469" s="19" t="s">
        <v>71</v>
      </c>
      <c r="C3469" s="19" t="s">
        <v>171</v>
      </c>
      <c r="D3469" s="19">
        <v>1.0</v>
      </c>
      <c r="E3469" s="19" t="s">
        <v>164</v>
      </c>
    </row>
    <row r="3470">
      <c r="A3470" s="19" t="s">
        <v>106</v>
      </c>
      <c r="B3470" s="19" t="s">
        <v>119</v>
      </c>
      <c r="C3470" s="19" t="s">
        <v>171</v>
      </c>
      <c r="D3470" s="19">
        <v>1.0</v>
      </c>
      <c r="E3470" s="19" t="s">
        <v>164</v>
      </c>
    </row>
    <row r="3471">
      <c r="A3471" s="19" t="s">
        <v>106</v>
      </c>
      <c r="B3471" s="19" t="s">
        <v>122</v>
      </c>
      <c r="C3471" s="19" t="s">
        <v>171</v>
      </c>
      <c r="D3471" s="19">
        <v>1.0</v>
      </c>
      <c r="E3471" s="19" t="s">
        <v>164</v>
      </c>
    </row>
    <row r="3472">
      <c r="A3472" s="19" t="s">
        <v>106</v>
      </c>
      <c r="B3472" s="19" t="s">
        <v>36</v>
      </c>
      <c r="C3472" s="19" t="s">
        <v>171</v>
      </c>
      <c r="D3472" s="19">
        <v>1.0</v>
      </c>
      <c r="E3472" s="19" t="s">
        <v>164</v>
      </c>
    </row>
    <row r="3473">
      <c r="A3473" s="19" t="s">
        <v>106</v>
      </c>
      <c r="B3473" s="19" t="s">
        <v>40</v>
      </c>
      <c r="C3473" s="19" t="s">
        <v>171</v>
      </c>
      <c r="D3473" s="19">
        <v>1.0</v>
      </c>
      <c r="E3473" s="19" t="s">
        <v>164</v>
      </c>
    </row>
    <row r="3474">
      <c r="A3474" s="19" t="s">
        <v>106</v>
      </c>
      <c r="B3474" s="19" t="s">
        <v>84</v>
      </c>
      <c r="C3474" s="19" t="s">
        <v>171</v>
      </c>
      <c r="D3474" s="19">
        <v>1.0</v>
      </c>
      <c r="E3474" s="19" t="s">
        <v>164</v>
      </c>
    </row>
    <row r="3475">
      <c r="A3475" s="19" t="s">
        <v>106</v>
      </c>
      <c r="B3475" s="19" t="s">
        <v>98</v>
      </c>
      <c r="C3475" s="19" t="s">
        <v>171</v>
      </c>
      <c r="D3475" s="19">
        <v>1.0</v>
      </c>
      <c r="E3475" s="19" t="s">
        <v>164</v>
      </c>
    </row>
    <row r="3476">
      <c r="A3476" s="19" t="s">
        <v>106</v>
      </c>
      <c r="B3476" s="19" t="s">
        <v>99</v>
      </c>
      <c r="C3476" s="19" t="s">
        <v>171</v>
      </c>
      <c r="D3476" s="19">
        <v>1.0</v>
      </c>
      <c r="E3476" s="19" t="s">
        <v>164</v>
      </c>
    </row>
    <row r="3477">
      <c r="A3477" s="19" t="s">
        <v>106</v>
      </c>
      <c r="B3477" s="19" t="s">
        <v>109</v>
      </c>
      <c r="C3477" s="19" t="s">
        <v>171</v>
      </c>
      <c r="D3477" s="19">
        <v>1.0</v>
      </c>
      <c r="E3477" s="19" t="s">
        <v>164</v>
      </c>
    </row>
    <row r="3478">
      <c r="A3478" s="19" t="s">
        <v>106</v>
      </c>
      <c r="B3478" s="19" t="s">
        <v>124</v>
      </c>
      <c r="C3478" s="19" t="s">
        <v>171</v>
      </c>
      <c r="D3478" s="19">
        <v>1.0</v>
      </c>
      <c r="E3478" s="19" t="s">
        <v>164</v>
      </c>
    </row>
    <row r="3479">
      <c r="A3479" s="19" t="s">
        <v>106</v>
      </c>
      <c r="B3479" s="19" t="s">
        <v>145</v>
      </c>
      <c r="C3479" s="19" t="s">
        <v>171</v>
      </c>
      <c r="D3479" s="19">
        <v>1.0</v>
      </c>
      <c r="E3479" s="19" t="s">
        <v>164</v>
      </c>
    </row>
    <row r="3480">
      <c r="A3480" s="19" t="s">
        <v>106</v>
      </c>
      <c r="B3480" s="19" t="s">
        <v>147</v>
      </c>
      <c r="C3480" s="19" t="s">
        <v>171</v>
      </c>
      <c r="D3480" s="19">
        <v>1.0</v>
      </c>
      <c r="E3480" s="19" t="s">
        <v>164</v>
      </c>
    </row>
    <row r="3481">
      <c r="A3481" s="19" t="s">
        <v>106</v>
      </c>
      <c r="B3481" s="19" t="s">
        <v>102</v>
      </c>
      <c r="C3481" s="19" t="s">
        <v>171</v>
      </c>
      <c r="D3481" s="19">
        <v>1.0</v>
      </c>
      <c r="E3481" s="19" t="s">
        <v>164</v>
      </c>
    </row>
    <row r="3482">
      <c r="A3482" s="19" t="s">
        <v>86</v>
      </c>
      <c r="B3482" s="19" t="s">
        <v>90</v>
      </c>
      <c r="C3482" s="19" t="s">
        <v>171</v>
      </c>
      <c r="D3482" s="19">
        <v>1.0</v>
      </c>
      <c r="E3482" s="19" t="s">
        <v>164</v>
      </c>
    </row>
    <row r="3483">
      <c r="A3483" s="19" t="s">
        <v>86</v>
      </c>
      <c r="B3483" s="19" t="s">
        <v>135</v>
      </c>
      <c r="C3483" s="19" t="s">
        <v>171</v>
      </c>
      <c r="D3483" s="19">
        <v>1.0</v>
      </c>
      <c r="E3483" s="19" t="s">
        <v>164</v>
      </c>
    </row>
    <row r="3484">
      <c r="A3484" s="19" t="s">
        <v>86</v>
      </c>
      <c r="B3484" s="19" t="s">
        <v>113</v>
      </c>
      <c r="C3484" s="19" t="s">
        <v>171</v>
      </c>
      <c r="D3484" s="19">
        <v>1.0</v>
      </c>
      <c r="E3484" s="19" t="s">
        <v>164</v>
      </c>
    </row>
    <row r="3485">
      <c r="A3485" s="19" t="s">
        <v>86</v>
      </c>
      <c r="B3485" s="19" t="s">
        <v>69</v>
      </c>
      <c r="C3485" s="19" t="s">
        <v>171</v>
      </c>
      <c r="D3485" s="19">
        <v>1.0</v>
      </c>
      <c r="E3485" s="19" t="s">
        <v>164</v>
      </c>
    </row>
    <row r="3486">
      <c r="A3486" s="19" t="s">
        <v>86</v>
      </c>
      <c r="B3486" s="19" t="s">
        <v>143</v>
      </c>
      <c r="C3486" s="19" t="s">
        <v>171</v>
      </c>
      <c r="D3486" s="19">
        <v>1.0</v>
      </c>
      <c r="E3486" s="19" t="s">
        <v>164</v>
      </c>
    </row>
    <row r="3487">
      <c r="A3487" s="19" t="s">
        <v>86</v>
      </c>
      <c r="B3487" s="19" t="s">
        <v>111</v>
      </c>
      <c r="C3487" s="19" t="s">
        <v>171</v>
      </c>
      <c r="D3487" s="19">
        <v>1.0</v>
      </c>
      <c r="E3487" s="19" t="s">
        <v>164</v>
      </c>
    </row>
    <row r="3488">
      <c r="A3488" s="19" t="s">
        <v>86</v>
      </c>
      <c r="B3488" s="19" t="s">
        <v>130</v>
      </c>
      <c r="C3488" s="19" t="s">
        <v>171</v>
      </c>
      <c r="D3488" s="19">
        <v>1.0</v>
      </c>
      <c r="E3488" s="19" t="s">
        <v>164</v>
      </c>
    </row>
    <row r="3489">
      <c r="A3489" s="19" t="s">
        <v>86</v>
      </c>
      <c r="B3489" s="19" t="s">
        <v>47</v>
      </c>
      <c r="C3489" s="19" t="s">
        <v>171</v>
      </c>
      <c r="D3489" s="19">
        <v>1.0</v>
      </c>
      <c r="E3489" s="19" t="s">
        <v>164</v>
      </c>
    </row>
    <row r="3490">
      <c r="A3490" s="19" t="s">
        <v>86</v>
      </c>
      <c r="B3490" s="19" t="s">
        <v>17</v>
      </c>
      <c r="C3490" s="19" t="s">
        <v>171</v>
      </c>
      <c r="D3490" s="19">
        <v>1.0</v>
      </c>
      <c r="E3490" s="19" t="s">
        <v>164</v>
      </c>
    </row>
    <row r="3491">
      <c r="A3491" s="19" t="s">
        <v>86</v>
      </c>
      <c r="B3491" s="19" t="s">
        <v>22</v>
      </c>
      <c r="C3491" s="19" t="s">
        <v>171</v>
      </c>
      <c r="D3491" s="19">
        <v>1.0</v>
      </c>
      <c r="E3491" s="19" t="s">
        <v>164</v>
      </c>
    </row>
    <row r="3492">
      <c r="A3492" s="19" t="s">
        <v>86</v>
      </c>
      <c r="B3492" s="19" t="s">
        <v>62</v>
      </c>
      <c r="C3492" s="19" t="s">
        <v>171</v>
      </c>
      <c r="D3492" s="19">
        <v>1.0</v>
      </c>
      <c r="E3492" s="19" t="s">
        <v>164</v>
      </c>
    </row>
    <row r="3493">
      <c r="A3493" s="19" t="s">
        <v>86</v>
      </c>
      <c r="B3493" s="19" t="s">
        <v>66</v>
      </c>
      <c r="C3493" s="19" t="s">
        <v>171</v>
      </c>
      <c r="D3493" s="19">
        <v>1.0</v>
      </c>
      <c r="E3493" s="19" t="s">
        <v>164</v>
      </c>
    </row>
    <row r="3494">
      <c r="A3494" s="19" t="s">
        <v>86</v>
      </c>
      <c r="B3494" s="19" t="s">
        <v>78</v>
      </c>
      <c r="C3494" s="19" t="s">
        <v>171</v>
      </c>
      <c r="D3494" s="19">
        <v>1.0</v>
      </c>
      <c r="E3494" s="19" t="s">
        <v>164</v>
      </c>
    </row>
    <row r="3495">
      <c r="A3495" s="19" t="s">
        <v>86</v>
      </c>
      <c r="B3495" s="19" t="s">
        <v>91</v>
      </c>
      <c r="C3495" s="19" t="s">
        <v>171</v>
      </c>
      <c r="D3495" s="19">
        <v>1.0</v>
      </c>
      <c r="E3495" s="19" t="s">
        <v>164</v>
      </c>
    </row>
    <row r="3496">
      <c r="A3496" s="19" t="s">
        <v>86</v>
      </c>
      <c r="B3496" s="19" t="s">
        <v>110</v>
      </c>
      <c r="C3496" s="19" t="s">
        <v>171</v>
      </c>
      <c r="D3496" s="19">
        <v>1.0</v>
      </c>
      <c r="E3496" s="19" t="s">
        <v>164</v>
      </c>
    </row>
    <row r="3497">
      <c r="A3497" s="19" t="s">
        <v>86</v>
      </c>
      <c r="B3497" s="19" t="s">
        <v>87</v>
      </c>
      <c r="C3497" s="19" t="s">
        <v>171</v>
      </c>
      <c r="D3497" s="19">
        <v>1.0</v>
      </c>
      <c r="E3497" s="19" t="s">
        <v>164</v>
      </c>
    </row>
    <row r="3498">
      <c r="A3498" s="19" t="s">
        <v>86</v>
      </c>
      <c r="B3498" s="19" t="s">
        <v>41</v>
      </c>
      <c r="C3498" s="19" t="s">
        <v>171</v>
      </c>
      <c r="D3498" s="19">
        <v>1.0</v>
      </c>
      <c r="E3498" s="19" t="s">
        <v>164</v>
      </c>
    </row>
    <row r="3499">
      <c r="A3499" s="19" t="s">
        <v>86</v>
      </c>
      <c r="B3499" s="19" t="s">
        <v>97</v>
      </c>
      <c r="C3499" s="19" t="s">
        <v>171</v>
      </c>
      <c r="D3499" s="19">
        <v>1.0</v>
      </c>
      <c r="E3499" s="19" t="s">
        <v>164</v>
      </c>
    </row>
    <row r="3500">
      <c r="A3500" s="19" t="s">
        <v>86</v>
      </c>
      <c r="B3500" s="19" t="s">
        <v>77</v>
      </c>
      <c r="C3500" s="19" t="s">
        <v>171</v>
      </c>
      <c r="D3500" s="19">
        <v>1.0</v>
      </c>
      <c r="E3500" s="19" t="s">
        <v>164</v>
      </c>
    </row>
    <row r="3501">
      <c r="A3501" s="19" t="s">
        <v>86</v>
      </c>
      <c r="B3501" s="19" t="s">
        <v>120</v>
      </c>
      <c r="C3501" s="19" t="s">
        <v>171</v>
      </c>
      <c r="D3501" s="19">
        <v>1.0</v>
      </c>
      <c r="E3501" s="19" t="s">
        <v>164</v>
      </c>
    </row>
    <row r="3502">
      <c r="A3502" s="19" t="s">
        <v>86</v>
      </c>
      <c r="B3502" s="19" t="s">
        <v>116</v>
      </c>
      <c r="C3502" s="19" t="s">
        <v>171</v>
      </c>
      <c r="D3502" s="19">
        <v>1.0</v>
      </c>
      <c r="E3502" s="19" t="s">
        <v>164</v>
      </c>
    </row>
    <row r="3503">
      <c r="A3503" s="19" t="s">
        <v>86</v>
      </c>
      <c r="B3503" s="19" t="s">
        <v>31</v>
      </c>
      <c r="C3503" s="19" t="s">
        <v>171</v>
      </c>
      <c r="D3503" s="19">
        <v>1.0</v>
      </c>
      <c r="E3503" s="19" t="s">
        <v>164</v>
      </c>
    </row>
    <row r="3504">
      <c r="A3504" s="19" t="s">
        <v>86</v>
      </c>
      <c r="B3504" s="19" t="s">
        <v>45</v>
      </c>
      <c r="C3504" s="19" t="s">
        <v>171</v>
      </c>
      <c r="D3504" s="19">
        <v>1.0</v>
      </c>
      <c r="E3504" s="19" t="s">
        <v>164</v>
      </c>
    </row>
    <row r="3505">
      <c r="A3505" s="19" t="s">
        <v>86</v>
      </c>
      <c r="B3505" s="19" t="s">
        <v>94</v>
      </c>
      <c r="C3505" s="19" t="s">
        <v>171</v>
      </c>
      <c r="D3505" s="19">
        <v>1.0</v>
      </c>
      <c r="E3505" s="19" t="s">
        <v>164</v>
      </c>
    </row>
    <row r="3506">
      <c r="A3506" s="19" t="s">
        <v>86</v>
      </c>
      <c r="B3506" s="19" t="s">
        <v>27</v>
      </c>
      <c r="C3506" s="19" t="s">
        <v>171</v>
      </c>
      <c r="D3506" s="19">
        <v>1.0</v>
      </c>
      <c r="E3506" s="19" t="s">
        <v>164</v>
      </c>
    </row>
    <row r="3507">
      <c r="A3507" s="19" t="s">
        <v>86</v>
      </c>
      <c r="B3507" s="19" t="s">
        <v>105</v>
      </c>
      <c r="C3507" s="19" t="s">
        <v>171</v>
      </c>
      <c r="D3507" s="19">
        <v>1.0</v>
      </c>
      <c r="E3507" s="19" t="s">
        <v>164</v>
      </c>
    </row>
    <row r="3508">
      <c r="A3508" s="19" t="s">
        <v>86</v>
      </c>
      <c r="B3508" s="19" t="s">
        <v>52</v>
      </c>
      <c r="C3508" s="19" t="s">
        <v>171</v>
      </c>
      <c r="D3508" s="19">
        <v>1.0</v>
      </c>
      <c r="E3508" s="19" t="s">
        <v>164</v>
      </c>
    </row>
    <row r="3509">
      <c r="A3509" s="19" t="s">
        <v>86</v>
      </c>
      <c r="B3509" s="19" t="s">
        <v>58</v>
      </c>
      <c r="C3509" s="19" t="s">
        <v>171</v>
      </c>
      <c r="D3509" s="19">
        <v>1.0</v>
      </c>
      <c r="E3509" s="19" t="s">
        <v>164</v>
      </c>
    </row>
    <row r="3510">
      <c r="A3510" s="19" t="s">
        <v>86</v>
      </c>
      <c r="B3510" s="19" t="s">
        <v>65</v>
      </c>
      <c r="C3510" s="19" t="s">
        <v>171</v>
      </c>
      <c r="D3510" s="19">
        <v>1.0</v>
      </c>
      <c r="E3510" s="19" t="s">
        <v>164</v>
      </c>
    </row>
    <row r="3511">
      <c r="A3511" s="19" t="s">
        <v>86</v>
      </c>
      <c r="B3511" s="19" t="s">
        <v>59</v>
      </c>
      <c r="C3511" s="19" t="s">
        <v>171</v>
      </c>
      <c r="D3511" s="19">
        <v>1.0</v>
      </c>
      <c r="E3511" s="19" t="s">
        <v>164</v>
      </c>
    </row>
    <row r="3512">
      <c r="A3512" s="19" t="s">
        <v>86</v>
      </c>
      <c r="B3512" s="19" t="s">
        <v>71</v>
      </c>
      <c r="C3512" s="19" t="s">
        <v>171</v>
      </c>
      <c r="D3512" s="19">
        <v>1.0</v>
      </c>
      <c r="E3512" s="19" t="s">
        <v>164</v>
      </c>
    </row>
    <row r="3513">
      <c r="A3513" s="19" t="s">
        <v>86</v>
      </c>
      <c r="B3513" s="19" t="s">
        <v>119</v>
      </c>
      <c r="C3513" s="19" t="s">
        <v>171</v>
      </c>
      <c r="D3513" s="19">
        <v>1.0</v>
      </c>
      <c r="E3513" s="19" t="s">
        <v>164</v>
      </c>
    </row>
    <row r="3514">
      <c r="A3514" s="19" t="s">
        <v>86</v>
      </c>
      <c r="B3514" s="19" t="s">
        <v>122</v>
      </c>
      <c r="C3514" s="19" t="s">
        <v>171</v>
      </c>
      <c r="D3514" s="19">
        <v>1.0</v>
      </c>
      <c r="E3514" s="19" t="s">
        <v>164</v>
      </c>
    </row>
    <row r="3515">
      <c r="A3515" s="19" t="s">
        <v>86</v>
      </c>
      <c r="B3515" s="19" t="s">
        <v>36</v>
      </c>
      <c r="C3515" s="19" t="s">
        <v>171</v>
      </c>
      <c r="D3515" s="19">
        <v>1.0</v>
      </c>
      <c r="E3515" s="19" t="s">
        <v>164</v>
      </c>
    </row>
    <row r="3516">
      <c r="A3516" s="19" t="s">
        <v>86</v>
      </c>
      <c r="B3516" s="19" t="s">
        <v>40</v>
      </c>
      <c r="C3516" s="19" t="s">
        <v>171</v>
      </c>
      <c r="D3516" s="19">
        <v>1.0</v>
      </c>
      <c r="E3516" s="19" t="s">
        <v>164</v>
      </c>
    </row>
    <row r="3517">
      <c r="A3517" s="19" t="s">
        <v>86</v>
      </c>
      <c r="B3517" s="19" t="s">
        <v>84</v>
      </c>
      <c r="C3517" s="19" t="s">
        <v>171</v>
      </c>
      <c r="D3517" s="19">
        <v>1.0</v>
      </c>
      <c r="E3517" s="19" t="s">
        <v>164</v>
      </c>
    </row>
    <row r="3518">
      <c r="A3518" s="19" t="s">
        <v>86</v>
      </c>
      <c r="B3518" s="19" t="s">
        <v>98</v>
      </c>
      <c r="C3518" s="19" t="s">
        <v>171</v>
      </c>
      <c r="D3518" s="19">
        <v>1.0</v>
      </c>
      <c r="E3518" s="19" t="s">
        <v>164</v>
      </c>
    </row>
    <row r="3519">
      <c r="A3519" s="19" t="s">
        <v>86</v>
      </c>
      <c r="B3519" s="19" t="s">
        <v>99</v>
      </c>
      <c r="C3519" s="19" t="s">
        <v>171</v>
      </c>
      <c r="D3519" s="19">
        <v>1.0</v>
      </c>
      <c r="E3519" s="19" t="s">
        <v>164</v>
      </c>
    </row>
    <row r="3520">
      <c r="A3520" s="19" t="s">
        <v>86</v>
      </c>
      <c r="B3520" s="19" t="s">
        <v>109</v>
      </c>
      <c r="C3520" s="19" t="s">
        <v>171</v>
      </c>
      <c r="D3520" s="19">
        <v>1.0</v>
      </c>
      <c r="E3520" s="19" t="s">
        <v>164</v>
      </c>
    </row>
    <row r="3521">
      <c r="A3521" s="19" t="s">
        <v>86</v>
      </c>
      <c r="B3521" s="19" t="s">
        <v>124</v>
      </c>
      <c r="C3521" s="19" t="s">
        <v>171</v>
      </c>
      <c r="D3521" s="19">
        <v>1.0</v>
      </c>
      <c r="E3521" s="19" t="s">
        <v>164</v>
      </c>
    </row>
    <row r="3522">
      <c r="A3522" s="19" t="s">
        <v>86</v>
      </c>
      <c r="B3522" s="19" t="s">
        <v>145</v>
      </c>
      <c r="C3522" s="19" t="s">
        <v>171</v>
      </c>
      <c r="D3522" s="19">
        <v>1.0</v>
      </c>
      <c r="E3522" s="19" t="s">
        <v>164</v>
      </c>
    </row>
    <row r="3523">
      <c r="A3523" s="19" t="s">
        <v>86</v>
      </c>
      <c r="B3523" s="19" t="s">
        <v>147</v>
      </c>
      <c r="C3523" s="19" t="s">
        <v>171</v>
      </c>
      <c r="D3523" s="19">
        <v>1.0</v>
      </c>
      <c r="E3523" s="19" t="s">
        <v>164</v>
      </c>
    </row>
    <row r="3524">
      <c r="A3524" s="19" t="s">
        <v>86</v>
      </c>
      <c r="B3524" s="19" t="s">
        <v>102</v>
      </c>
      <c r="C3524" s="19" t="s">
        <v>171</v>
      </c>
      <c r="D3524" s="19">
        <v>1.0</v>
      </c>
      <c r="E3524" s="19" t="s">
        <v>164</v>
      </c>
    </row>
    <row r="3525">
      <c r="A3525" s="19" t="s">
        <v>90</v>
      </c>
      <c r="B3525" s="19" t="s">
        <v>135</v>
      </c>
      <c r="C3525" s="19" t="s">
        <v>171</v>
      </c>
      <c r="D3525" s="19">
        <v>1.0</v>
      </c>
      <c r="E3525" s="19" t="s">
        <v>164</v>
      </c>
    </row>
    <row r="3526">
      <c r="A3526" s="19" t="s">
        <v>90</v>
      </c>
      <c r="B3526" s="19" t="s">
        <v>113</v>
      </c>
      <c r="C3526" s="19" t="s">
        <v>171</v>
      </c>
      <c r="D3526" s="19">
        <v>1.0</v>
      </c>
      <c r="E3526" s="19" t="s">
        <v>164</v>
      </c>
    </row>
    <row r="3527">
      <c r="A3527" s="19" t="s">
        <v>90</v>
      </c>
      <c r="B3527" s="19" t="s">
        <v>69</v>
      </c>
      <c r="C3527" s="19" t="s">
        <v>171</v>
      </c>
      <c r="D3527" s="19">
        <v>1.0</v>
      </c>
      <c r="E3527" s="19" t="s">
        <v>164</v>
      </c>
    </row>
    <row r="3528">
      <c r="A3528" s="19" t="s">
        <v>90</v>
      </c>
      <c r="B3528" s="19" t="s">
        <v>143</v>
      </c>
      <c r="C3528" s="19" t="s">
        <v>171</v>
      </c>
      <c r="D3528" s="19">
        <v>1.0</v>
      </c>
      <c r="E3528" s="19" t="s">
        <v>164</v>
      </c>
    </row>
    <row r="3529">
      <c r="A3529" s="19" t="s">
        <v>90</v>
      </c>
      <c r="B3529" s="19" t="s">
        <v>111</v>
      </c>
      <c r="C3529" s="19" t="s">
        <v>171</v>
      </c>
      <c r="D3529" s="19">
        <v>1.0</v>
      </c>
      <c r="E3529" s="19" t="s">
        <v>164</v>
      </c>
    </row>
    <row r="3530">
      <c r="A3530" s="19" t="s">
        <v>90</v>
      </c>
      <c r="B3530" s="19" t="s">
        <v>130</v>
      </c>
      <c r="C3530" s="19" t="s">
        <v>171</v>
      </c>
      <c r="D3530" s="19">
        <v>1.0</v>
      </c>
      <c r="E3530" s="19" t="s">
        <v>164</v>
      </c>
    </row>
    <row r="3531">
      <c r="A3531" s="19" t="s">
        <v>90</v>
      </c>
      <c r="B3531" s="19" t="s">
        <v>47</v>
      </c>
      <c r="C3531" s="19" t="s">
        <v>171</v>
      </c>
      <c r="D3531" s="19">
        <v>1.0</v>
      </c>
      <c r="E3531" s="19" t="s">
        <v>164</v>
      </c>
    </row>
    <row r="3532">
      <c r="A3532" s="19" t="s">
        <v>90</v>
      </c>
      <c r="B3532" s="19" t="s">
        <v>17</v>
      </c>
      <c r="C3532" s="19" t="s">
        <v>171</v>
      </c>
      <c r="D3532" s="19">
        <v>1.0</v>
      </c>
      <c r="E3532" s="19" t="s">
        <v>164</v>
      </c>
    </row>
    <row r="3533">
      <c r="A3533" s="19" t="s">
        <v>90</v>
      </c>
      <c r="B3533" s="19" t="s">
        <v>22</v>
      </c>
      <c r="C3533" s="19" t="s">
        <v>171</v>
      </c>
      <c r="D3533" s="19">
        <v>1.0</v>
      </c>
      <c r="E3533" s="19" t="s">
        <v>164</v>
      </c>
    </row>
    <row r="3534">
      <c r="A3534" s="19" t="s">
        <v>90</v>
      </c>
      <c r="B3534" s="19" t="s">
        <v>62</v>
      </c>
      <c r="C3534" s="19" t="s">
        <v>171</v>
      </c>
      <c r="D3534" s="19">
        <v>1.0</v>
      </c>
      <c r="E3534" s="19" t="s">
        <v>164</v>
      </c>
    </row>
    <row r="3535">
      <c r="A3535" s="19" t="s">
        <v>90</v>
      </c>
      <c r="B3535" s="19" t="s">
        <v>66</v>
      </c>
      <c r="C3535" s="19" t="s">
        <v>171</v>
      </c>
      <c r="D3535" s="19">
        <v>1.0</v>
      </c>
      <c r="E3535" s="19" t="s">
        <v>164</v>
      </c>
    </row>
    <row r="3536">
      <c r="A3536" s="19" t="s">
        <v>90</v>
      </c>
      <c r="B3536" s="19" t="s">
        <v>78</v>
      </c>
      <c r="C3536" s="19" t="s">
        <v>171</v>
      </c>
      <c r="D3536" s="19">
        <v>1.0</v>
      </c>
      <c r="E3536" s="19" t="s">
        <v>164</v>
      </c>
    </row>
    <row r="3537">
      <c r="A3537" s="19" t="s">
        <v>90</v>
      </c>
      <c r="B3537" s="19" t="s">
        <v>91</v>
      </c>
      <c r="C3537" s="19" t="s">
        <v>171</v>
      </c>
      <c r="D3537" s="19">
        <v>1.0</v>
      </c>
      <c r="E3537" s="19" t="s">
        <v>164</v>
      </c>
    </row>
    <row r="3538">
      <c r="A3538" s="19" t="s">
        <v>90</v>
      </c>
      <c r="B3538" s="19" t="s">
        <v>110</v>
      </c>
      <c r="C3538" s="19" t="s">
        <v>171</v>
      </c>
      <c r="D3538" s="19">
        <v>1.0</v>
      </c>
      <c r="E3538" s="19" t="s">
        <v>164</v>
      </c>
    </row>
    <row r="3539">
      <c r="A3539" s="19" t="s">
        <v>90</v>
      </c>
      <c r="B3539" s="19" t="s">
        <v>87</v>
      </c>
      <c r="C3539" s="19" t="s">
        <v>171</v>
      </c>
      <c r="D3539" s="19">
        <v>1.0</v>
      </c>
      <c r="E3539" s="19" t="s">
        <v>164</v>
      </c>
    </row>
    <row r="3540">
      <c r="A3540" s="19" t="s">
        <v>90</v>
      </c>
      <c r="B3540" s="19" t="s">
        <v>41</v>
      </c>
      <c r="C3540" s="19" t="s">
        <v>171</v>
      </c>
      <c r="D3540" s="19">
        <v>1.0</v>
      </c>
      <c r="E3540" s="19" t="s">
        <v>164</v>
      </c>
    </row>
    <row r="3541">
      <c r="A3541" s="19" t="s">
        <v>90</v>
      </c>
      <c r="B3541" s="19" t="s">
        <v>97</v>
      </c>
      <c r="C3541" s="19" t="s">
        <v>171</v>
      </c>
      <c r="D3541" s="19">
        <v>1.0</v>
      </c>
      <c r="E3541" s="19" t="s">
        <v>164</v>
      </c>
    </row>
    <row r="3542">
      <c r="A3542" s="19" t="s">
        <v>90</v>
      </c>
      <c r="B3542" s="19" t="s">
        <v>77</v>
      </c>
      <c r="C3542" s="19" t="s">
        <v>171</v>
      </c>
      <c r="D3542" s="19">
        <v>1.0</v>
      </c>
      <c r="E3542" s="19" t="s">
        <v>164</v>
      </c>
    </row>
    <row r="3543">
      <c r="A3543" s="19" t="s">
        <v>90</v>
      </c>
      <c r="B3543" s="19" t="s">
        <v>120</v>
      </c>
      <c r="C3543" s="19" t="s">
        <v>171</v>
      </c>
      <c r="D3543" s="19">
        <v>1.0</v>
      </c>
      <c r="E3543" s="19" t="s">
        <v>164</v>
      </c>
    </row>
    <row r="3544">
      <c r="A3544" s="19" t="s">
        <v>90</v>
      </c>
      <c r="B3544" s="19" t="s">
        <v>116</v>
      </c>
      <c r="C3544" s="19" t="s">
        <v>171</v>
      </c>
      <c r="D3544" s="19">
        <v>1.0</v>
      </c>
      <c r="E3544" s="19" t="s">
        <v>164</v>
      </c>
    </row>
    <row r="3545">
      <c r="A3545" s="19" t="s">
        <v>90</v>
      </c>
      <c r="B3545" s="19" t="s">
        <v>31</v>
      </c>
      <c r="C3545" s="19" t="s">
        <v>171</v>
      </c>
      <c r="D3545" s="19">
        <v>1.0</v>
      </c>
      <c r="E3545" s="19" t="s">
        <v>164</v>
      </c>
    </row>
    <row r="3546">
      <c r="A3546" s="19" t="s">
        <v>90</v>
      </c>
      <c r="B3546" s="19" t="s">
        <v>45</v>
      </c>
      <c r="C3546" s="19" t="s">
        <v>171</v>
      </c>
      <c r="D3546" s="19">
        <v>1.0</v>
      </c>
      <c r="E3546" s="19" t="s">
        <v>164</v>
      </c>
    </row>
    <row r="3547">
      <c r="A3547" s="19" t="s">
        <v>90</v>
      </c>
      <c r="B3547" s="19" t="s">
        <v>94</v>
      </c>
      <c r="C3547" s="19" t="s">
        <v>171</v>
      </c>
      <c r="D3547" s="19">
        <v>1.0</v>
      </c>
      <c r="E3547" s="19" t="s">
        <v>164</v>
      </c>
    </row>
    <row r="3548">
      <c r="A3548" s="19" t="s">
        <v>90</v>
      </c>
      <c r="B3548" s="19" t="s">
        <v>27</v>
      </c>
      <c r="C3548" s="19" t="s">
        <v>171</v>
      </c>
      <c r="D3548" s="19">
        <v>1.0</v>
      </c>
      <c r="E3548" s="19" t="s">
        <v>164</v>
      </c>
    </row>
    <row r="3549">
      <c r="A3549" s="19" t="s">
        <v>90</v>
      </c>
      <c r="B3549" s="19" t="s">
        <v>105</v>
      </c>
      <c r="C3549" s="19" t="s">
        <v>171</v>
      </c>
      <c r="D3549" s="19">
        <v>1.0</v>
      </c>
      <c r="E3549" s="19" t="s">
        <v>164</v>
      </c>
    </row>
    <row r="3550">
      <c r="A3550" s="19" t="s">
        <v>90</v>
      </c>
      <c r="B3550" s="19" t="s">
        <v>52</v>
      </c>
      <c r="C3550" s="19" t="s">
        <v>171</v>
      </c>
      <c r="D3550" s="19">
        <v>1.0</v>
      </c>
      <c r="E3550" s="19" t="s">
        <v>164</v>
      </c>
    </row>
    <row r="3551">
      <c r="A3551" s="19" t="s">
        <v>90</v>
      </c>
      <c r="B3551" s="19" t="s">
        <v>58</v>
      </c>
      <c r="C3551" s="19" t="s">
        <v>171</v>
      </c>
      <c r="D3551" s="19">
        <v>1.0</v>
      </c>
      <c r="E3551" s="19" t="s">
        <v>164</v>
      </c>
    </row>
    <row r="3552">
      <c r="A3552" s="19" t="s">
        <v>90</v>
      </c>
      <c r="B3552" s="19" t="s">
        <v>65</v>
      </c>
      <c r="C3552" s="19" t="s">
        <v>171</v>
      </c>
      <c r="D3552" s="19">
        <v>1.0</v>
      </c>
      <c r="E3552" s="19" t="s">
        <v>164</v>
      </c>
    </row>
    <row r="3553">
      <c r="A3553" s="19" t="s">
        <v>90</v>
      </c>
      <c r="B3553" s="19" t="s">
        <v>59</v>
      </c>
      <c r="C3553" s="19" t="s">
        <v>171</v>
      </c>
      <c r="D3553" s="19">
        <v>1.0</v>
      </c>
      <c r="E3553" s="19" t="s">
        <v>164</v>
      </c>
    </row>
    <row r="3554">
      <c r="A3554" s="19" t="s">
        <v>90</v>
      </c>
      <c r="B3554" s="19" t="s">
        <v>71</v>
      </c>
      <c r="C3554" s="19" t="s">
        <v>171</v>
      </c>
      <c r="D3554" s="19">
        <v>1.0</v>
      </c>
      <c r="E3554" s="19" t="s">
        <v>164</v>
      </c>
    </row>
    <row r="3555">
      <c r="A3555" s="19" t="s">
        <v>90</v>
      </c>
      <c r="B3555" s="19" t="s">
        <v>119</v>
      </c>
      <c r="C3555" s="19" t="s">
        <v>171</v>
      </c>
      <c r="D3555" s="19">
        <v>1.0</v>
      </c>
      <c r="E3555" s="19" t="s">
        <v>164</v>
      </c>
    </row>
    <row r="3556">
      <c r="A3556" s="19" t="s">
        <v>90</v>
      </c>
      <c r="B3556" s="19" t="s">
        <v>122</v>
      </c>
      <c r="C3556" s="19" t="s">
        <v>171</v>
      </c>
      <c r="D3556" s="19">
        <v>1.0</v>
      </c>
      <c r="E3556" s="19" t="s">
        <v>164</v>
      </c>
    </row>
    <row r="3557">
      <c r="A3557" s="19" t="s">
        <v>90</v>
      </c>
      <c r="B3557" s="19" t="s">
        <v>36</v>
      </c>
      <c r="C3557" s="19" t="s">
        <v>171</v>
      </c>
      <c r="D3557" s="19">
        <v>1.0</v>
      </c>
      <c r="E3557" s="19" t="s">
        <v>164</v>
      </c>
    </row>
    <row r="3558">
      <c r="A3558" s="19" t="s">
        <v>90</v>
      </c>
      <c r="B3558" s="19" t="s">
        <v>40</v>
      </c>
      <c r="C3558" s="19" t="s">
        <v>171</v>
      </c>
      <c r="D3558" s="19">
        <v>1.0</v>
      </c>
      <c r="E3558" s="19" t="s">
        <v>164</v>
      </c>
    </row>
    <row r="3559">
      <c r="A3559" s="19" t="s">
        <v>90</v>
      </c>
      <c r="B3559" s="19" t="s">
        <v>84</v>
      </c>
      <c r="C3559" s="19" t="s">
        <v>171</v>
      </c>
      <c r="D3559" s="19">
        <v>1.0</v>
      </c>
      <c r="E3559" s="19" t="s">
        <v>164</v>
      </c>
    </row>
    <row r="3560">
      <c r="A3560" s="19" t="s">
        <v>90</v>
      </c>
      <c r="B3560" s="19" t="s">
        <v>98</v>
      </c>
      <c r="C3560" s="19" t="s">
        <v>171</v>
      </c>
      <c r="D3560" s="19">
        <v>1.0</v>
      </c>
      <c r="E3560" s="19" t="s">
        <v>164</v>
      </c>
    </row>
    <row r="3561">
      <c r="A3561" s="19" t="s">
        <v>90</v>
      </c>
      <c r="B3561" s="19" t="s">
        <v>99</v>
      </c>
      <c r="C3561" s="19" t="s">
        <v>171</v>
      </c>
      <c r="D3561" s="19">
        <v>1.0</v>
      </c>
      <c r="E3561" s="19" t="s">
        <v>164</v>
      </c>
    </row>
    <row r="3562">
      <c r="A3562" s="19" t="s">
        <v>90</v>
      </c>
      <c r="B3562" s="19" t="s">
        <v>109</v>
      </c>
      <c r="C3562" s="19" t="s">
        <v>171</v>
      </c>
      <c r="D3562" s="19">
        <v>1.0</v>
      </c>
      <c r="E3562" s="19" t="s">
        <v>164</v>
      </c>
    </row>
    <row r="3563">
      <c r="A3563" s="19" t="s">
        <v>90</v>
      </c>
      <c r="B3563" s="19" t="s">
        <v>124</v>
      </c>
      <c r="C3563" s="19" t="s">
        <v>171</v>
      </c>
      <c r="D3563" s="19">
        <v>1.0</v>
      </c>
      <c r="E3563" s="19" t="s">
        <v>164</v>
      </c>
    </row>
    <row r="3564">
      <c r="A3564" s="19" t="s">
        <v>90</v>
      </c>
      <c r="B3564" s="19" t="s">
        <v>145</v>
      </c>
      <c r="C3564" s="19" t="s">
        <v>171</v>
      </c>
      <c r="D3564" s="19">
        <v>1.0</v>
      </c>
      <c r="E3564" s="19" t="s">
        <v>164</v>
      </c>
    </row>
    <row r="3565">
      <c r="A3565" s="19" t="s">
        <v>90</v>
      </c>
      <c r="B3565" s="19" t="s">
        <v>147</v>
      </c>
      <c r="C3565" s="19" t="s">
        <v>171</v>
      </c>
      <c r="D3565" s="19">
        <v>1.0</v>
      </c>
      <c r="E3565" s="19" t="s">
        <v>164</v>
      </c>
    </row>
    <row r="3566">
      <c r="A3566" s="19" t="s">
        <v>90</v>
      </c>
      <c r="B3566" s="19" t="s">
        <v>102</v>
      </c>
      <c r="C3566" s="19" t="s">
        <v>171</v>
      </c>
      <c r="D3566" s="19">
        <v>1.0</v>
      </c>
      <c r="E3566" s="19" t="s">
        <v>164</v>
      </c>
    </row>
    <row r="3567">
      <c r="A3567" s="19" t="s">
        <v>135</v>
      </c>
      <c r="B3567" s="19" t="s">
        <v>113</v>
      </c>
      <c r="C3567" s="19" t="s">
        <v>171</v>
      </c>
      <c r="D3567" s="19">
        <v>1.0</v>
      </c>
      <c r="E3567" s="19" t="s">
        <v>164</v>
      </c>
    </row>
    <row r="3568">
      <c r="A3568" s="19" t="s">
        <v>135</v>
      </c>
      <c r="B3568" s="19" t="s">
        <v>69</v>
      </c>
      <c r="C3568" s="19" t="s">
        <v>171</v>
      </c>
      <c r="D3568" s="19">
        <v>1.0</v>
      </c>
      <c r="E3568" s="19" t="s">
        <v>164</v>
      </c>
    </row>
    <row r="3569">
      <c r="A3569" s="19" t="s">
        <v>135</v>
      </c>
      <c r="B3569" s="19" t="s">
        <v>143</v>
      </c>
      <c r="C3569" s="19" t="s">
        <v>171</v>
      </c>
      <c r="D3569" s="19">
        <v>1.0</v>
      </c>
      <c r="E3569" s="19" t="s">
        <v>164</v>
      </c>
    </row>
    <row r="3570">
      <c r="A3570" s="19" t="s">
        <v>135</v>
      </c>
      <c r="B3570" s="19" t="s">
        <v>111</v>
      </c>
      <c r="C3570" s="19" t="s">
        <v>171</v>
      </c>
      <c r="D3570" s="19">
        <v>1.0</v>
      </c>
      <c r="E3570" s="19" t="s">
        <v>164</v>
      </c>
    </row>
    <row r="3571">
      <c r="A3571" s="19" t="s">
        <v>135</v>
      </c>
      <c r="B3571" s="19" t="s">
        <v>130</v>
      </c>
      <c r="C3571" s="19" t="s">
        <v>171</v>
      </c>
      <c r="D3571" s="19">
        <v>1.0</v>
      </c>
      <c r="E3571" s="19" t="s">
        <v>164</v>
      </c>
    </row>
    <row r="3572">
      <c r="A3572" s="19" t="s">
        <v>135</v>
      </c>
      <c r="B3572" s="19" t="s">
        <v>47</v>
      </c>
      <c r="C3572" s="19" t="s">
        <v>171</v>
      </c>
      <c r="D3572" s="19">
        <v>1.0</v>
      </c>
      <c r="E3572" s="19" t="s">
        <v>164</v>
      </c>
    </row>
    <row r="3573">
      <c r="A3573" s="19" t="s">
        <v>135</v>
      </c>
      <c r="B3573" s="19" t="s">
        <v>17</v>
      </c>
      <c r="C3573" s="19" t="s">
        <v>171</v>
      </c>
      <c r="D3573" s="19">
        <v>1.0</v>
      </c>
      <c r="E3573" s="19" t="s">
        <v>164</v>
      </c>
    </row>
    <row r="3574">
      <c r="A3574" s="19" t="s">
        <v>135</v>
      </c>
      <c r="B3574" s="19" t="s">
        <v>22</v>
      </c>
      <c r="C3574" s="19" t="s">
        <v>171</v>
      </c>
      <c r="D3574" s="19">
        <v>1.0</v>
      </c>
      <c r="E3574" s="19" t="s">
        <v>164</v>
      </c>
    </row>
    <row r="3575">
      <c r="A3575" s="19" t="s">
        <v>135</v>
      </c>
      <c r="B3575" s="19" t="s">
        <v>62</v>
      </c>
      <c r="C3575" s="19" t="s">
        <v>171</v>
      </c>
      <c r="D3575" s="19">
        <v>1.0</v>
      </c>
      <c r="E3575" s="19" t="s">
        <v>164</v>
      </c>
    </row>
    <row r="3576">
      <c r="A3576" s="19" t="s">
        <v>135</v>
      </c>
      <c r="B3576" s="19" t="s">
        <v>66</v>
      </c>
      <c r="C3576" s="19" t="s">
        <v>171</v>
      </c>
      <c r="D3576" s="19">
        <v>1.0</v>
      </c>
      <c r="E3576" s="19" t="s">
        <v>164</v>
      </c>
    </row>
    <row r="3577">
      <c r="A3577" s="19" t="s">
        <v>135</v>
      </c>
      <c r="B3577" s="19" t="s">
        <v>78</v>
      </c>
      <c r="C3577" s="19" t="s">
        <v>171</v>
      </c>
      <c r="D3577" s="19">
        <v>1.0</v>
      </c>
      <c r="E3577" s="19" t="s">
        <v>164</v>
      </c>
    </row>
    <row r="3578">
      <c r="A3578" s="19" t="s">
        <v>135</v>
      </c>
      <c r="B3578" s="19" t="s">
        <v>91</v>
      </c>
      <c r="C3578" s="19" t="s">
        <v>171</v>
      </c>
      <c r="D3578" s="19">
        <v>1.0</v>
      </c>
      <c r="E3578" s="19" t="s">
        <v>164</v>
      </c>
    </row>
    <row r="3579">
      <c r="A3579" s="19" t="s">
        <v>135</v>
      </c>
      <c r="B3579" s="19" t="s">
        <v>110</v>
      </c>
      <c r="C3579" s="19" t="s">
        <v>171</v>
      </c>
      <c r="D3579" s="19">
        <v>1.0</v>
      </c>
      <c r="E3579" s="19" t="s">
        <v>164</v>
      </c>
    </row>
    <row r="3580">
      <c r="A3580" s="19" t="s">
        <v>135</v>
      </c>
      <c r="B3580" s="19" t="s">
        <v>87</v>
      </c>
      <c r="C3580" s="19" t="s">
        <v>171</v>
      </c>
      <c r="D3580" s="19">
        <v>1.0</v>
      </c>
      <c r="E3580" s="19" t="s">
        <v>164</v>
      </c>
    </row>
    <row r="3581">
      <c r="A3581" s="19" t="s">
        <v>135</v>
      </c>
      <c r="B3581" s="19" t="s">
        <v>41</v>
      </c>
      <c r="C3581" s="19" t="s">
        <v>171</v>
      </c>
      <c r="D3581" s="19">
        <v>1.0</v>
      </c>
      <c r="E3581" s="19" t="s">
        <v>164</v>
      </c>
    </row>
    <row r="3582">
      <c r="A3582" s="19" t="s">
        <v>135</v>
      </c>
      <c r="B3582" s="19" t="s">
        <v>97</v>
      </c>
      <c r="C3582" s="19" t="s">
        <v>171</v>
      </c>
      <c r="D3582" s="19">
        <v>1.0</v>
      </c>
      <c r="E3582" s="19" t="s">
        <v>164</v>
      </c>
    </row>
    <row r="3583">
      <c r="A3583" s="19" t="s">
        <v>135</v>
      </c>
      <c r="B3583" s="19" t="s">
        <v>77</v>
      </c>
      <c r="C3583" s="19" t="s">
        <v>171</v>
      </c>
      <c r="D3583" s="19">
        <v>1.0</v>
      </c>
      <c r="E3583" s="19" t="s">
        <v>164</v>
      </c>
    </row>
    <row r="3584">
      <c r="A3584" s="19" t="s">
        <v>135</v>
      </c>
      <c r="B3584" s="19" t="s">
        <v>120</v>
      </c>
      <c r="C3584" s="19" t="s">
        <v>171</v>
      </c>
      <c r="D3584" s="19">
        <v>1.0</v>
      </c>
      <c r="E3584" s="19" t="s">
        <v>164</v>
      </c>
    </row>
    <row r="3585">
      <c r="A3585" s="19" t="s">
        <v>135</v>
      </c>
      <c r="B3585" s="19" t="s">
        <v>116</v>
      </c>
      <c r="C3585" s="19" t="s">
        <v>171</v>
      </c>
      <c r="D3585" s="19">
        <v>1.0</v>
      </c>
      <c r="E3585" s="19" t="s">
        <v>164</v>
      </c>
    </row>
    <row r="3586">
      <c r="A3586" s="19" t="s">
        <v>135</v>
      </c>
      <c r="B3586" s="19" t="s">
        <v>31</v>
      </c>
      <c r="C3586" s="19" t="s">
        <v>171</v>
      </c>
      <c r="D3586" s="19">
        <v>1.0</v>
      </c>
      <c r="E3586" s="19" t="s">
        <v>164</v>
      </c>
    </row>
    <row r="3587">
      <c r="A3587" s="19" t="s">
        <v>135</v>
      </c>
      <c r="B3587" s="19" t="s">
        <v>45</v>
      </c>
      <c r="C3587" s="19" t="s">
        <v>171</v>
      </c>
      <c r="D3587" s="19">
        <v>1.0</v>
      </c>
      <c r="E3587" s="19" t="s">
        <v>164</v>
      </c>
    </row>
    <row r="3588">
      <c r="A3588" s="19" t="s">
        <v>135</v>
      </c>
      <c r="B3588" s="19" t="s">
        <v>94</v>
      </c>
      <c r="C3588" s="19" t="s">
        <v>171</v>
      </c>
      <c r="D3588" s="19">
        <v>1.0</v>
      </c>
      <c r="E3588" s="19" t="s">
        <v>164</v>
      </c>
    </row>
    <row r="3589">
      <c r="A3589" s="19" t="s">
        <v>135</v>
      </c>
      <c r="B3589" s="19" t="s">
        <v>27</v>
      </c>
      <c r="C3589" s="19" t="s">
        <v>171</v>
      </c>
      <c r="D3589" s="19">
        <v>1.0</v>
      </c>
      <c r="E3589" s="19" t="s">
        <v>164</v>
      </c>
    </row>
    <row r="3590">
      <c r="A3590" s="19" t="s">
        <v>135</v>
      </c>
      <c r="B3590" s="19" t="s">
        <v>105</v>
      </c>
      <c r="C3590" s="19" t="s">
        <v>171</v>
      </c>
      <c r="D3590" s="19">
        <v>1.0</v>
      </c>
      <c r="E3590" s="19" t="s">
        <v>164</v>
      </c>
    </row>
    <row r="3591">
      <c r="A3591" s="19" t="s">
        <v>135</v>
      </c>
      <c r="B3591" s="19" t="s">
        <v>52</v>
      </c>
      <c r="C3591" s="19" t="s">
        <v>171</v>
      </c>
      <c r="D3591" s="19">
        <v>1.0</v>
      </c>
      <c r="E3591" s="19" t="s">
        <v>164</v>
      </c>
    </row>
    <row r="3592">
      <c r="A3592" s="19" t="s">
        <v>135</v>
      </c>
      <c r="B3592" s="19" t="s">
        <v>58</v>
      </c>
      <c r="C3592" s="19" t="s">
        <v>171</v>
      </c>
      <c r="D3592" s="19">
        <v>1.0</v>
      </c>
      <c r="E3592" s="19" t="s">
        <v>164</v>
      </c>
    </row>
    <row r="3593">
      <c r="A3593" s="19" t="s">
        <v>135</v>
      </c>
      <c r="B3593" s="19" t="s">
        <v>65</v>
      </c>
      <c r="C3593" s="19" t="s">
        <v>171</v>
      </c>
      <c r="D3593" s="19">
        <v>1.0</v>
      </c>
      <c r="E3593" s="19" t="s">
        <v>164</v>
      </c>
    </row>
    <row r="3594">
      <c r="A3594" s="19" t="s">
        <v>135</v>
      </c>
      <c r="B3594" s="19" t="s">
        <v>59</v>
      </c>
      <c r="C3594" s="19" t="s">
        <v>171</v>
      </c>
      <c r="D3594" s="19">
        <v>1.0</v>
      </c>
      <c r="E3594" s="19" t="s">
        <v>164</v>
      </c>
    </row>
    <row r="3595">
      <c r="A3595" s="19" t="s">
        <v>135</v>
      </c>
      <c r="B3595" s="19" t="s">
        <v>71</v>
      </c>
      <c r="C3595" s="19" t="s">
        <v>171</v>
      </c>
      <c r="D3595" s="19">
        <v>1.0</v>
      </c>
      <c r="E3595" s="19" t="s">
        <v>164</v>
      </c>
    </row>
    <row r="3596">
      <c r="A3596" s="19" t="s">
        <v>135</v>
      </c>
      <c r="B3596" s="19" t="s">
        <v>119</v>
      </c>
      <c r="C3596" s="19" t="s">
        <v>171</v>
      </c>
      <c r="D3596" s="19">
        <v>1.0</v>
      </c>
      <c r="E3596" s="19" t="s">
        <v>164</v>
      </c>
    </row>
    <row r="3597">
      <c r="A3597" s="19" t="s">
        <v>135</v>
      </c>
      <c r="B3597" s="19" t="s">
        <v>122</v>
      </c>
      <c r="C3597" s="19" t="s">
        <v>171</v>
      </c>
      <c r="D3597" s="19">
        <v>1.0</v>
      </c>
      <c r="E3597" s="19" t="s">
        <v>164</v>
      </c>
    </row>
    <row r="3598">
      <c r="A3598" s="19" t="s">
        <v>135</v>
      </c>
      <c r="B3598" s="19" t="s">
        <v>36</v>
      </c>
      <c r="C3598" s="19" t="s">
        <v>171</v>
      </c>
      <c r="D3598" s="19">
        <v>1.0</v>
      </c>
      <c r="E3598" s="19" t="s">
        <v>164</v>
      </c>
    </row>
    <row r="3599">
      <c r="A3599" s="19" t="s">
        <v>135</v>
      </c>
      <c r="B3599" s="19" t="s">
        <v>40</v>
      </c>
      <c r="C3599" s="19" t="s">
        <v>171</v>
      </c>
      <c r="D3599" s="19">
        <v>1.0</v>
      </c>
      <c r="E3599" s="19" t="s">
        <v>164</v>
      </c>
    </row>
    <row r="3600">
      <c r="A3600" s="19" t="s">
        <v>135</v>
      </c>
      <c r="B3600" s="19" t="s">
        <v>84</v>
      </c>
      <c r="C3600" s="19" t="s">
        <v>171</v>
      </c>
      <c r="D3600" s="19">
        <v>1.0</v>
      </c>
      <c r="E3600" s="19" t="s">
        <v>164</v>
      </c>
    </row>
    <row r="3601">
      <c r="A3601" s="19" t="s">
        <v>135</v>
      </c>
      <c r="B3601" s="19" t="s">
        <v>98</v>
      </c>
      <c r="C3601" s="19" t="s">
        <v>171</v>
      </c>
      <c r="D3601" s="19">
        <v>1.0</v>
      </c>
      <c r="E3601" s="19" t="s">
        <v>164</v>
      </c>
    </row>
    <row r="3602">
      <c r="A3602" s="19" t="s">
        <v>135</v>
      </c>
      <c r="B3602" s="19" t="s">
        <v>99</v>
      </c>
      <c r="C3602" s="19" t="s">
        <v>171</v>
      </c>
      <c r="D3602" s="19">
        <v>1.0</v>
      </c>
      <c r="E3602" s="19" t="s">
        <v>164</v>
      </c>
    </row>
    <row r="3603">
      <c r="A3603" s="19" t="s">
        <v>135</v>
      </c>
      <c r="B3603" s="19" t="s">
        <v>109</v>
      </c>
      <c r="C3603" s="19" t="s">
        <v>171</v>
      </c>
      <c r="D3603" s="19">
        <v>1.0</v>
      </c>
      <c r="E3603" s="19" t="s">
        <v>164</v>
      </c>
    </row>
    <row r="3604">
      <c r="A3604" s="19" t="s">
        <v>135</v>
      </c>
      <c r="B3604" s="19" t="s">
        <v>124</v>
      </c>
      <c r="C3604" s="19" t="s">
        <v>171</v>
      </c>
      <c r="D3604" s="19">
        <v>1.0</v>
      </c>
      <c r="E3604" s="19" t="s">
        <v>164</v>
      </c>
    </row>
    <row r="3605">
      <c r="A3605" s="19" t="s">
        <v>135</v>
      </c>
      <c r="B3605" s="19" t="s">
        <v>145</v>
      </c>
      <c r="C3605" s="19" t="s">
        <v>171</v>
      </c>
      <c r="D3605" s="19">
        <v>1.0</v>
      </c>
      <c r="E3605" s="19" t="s">
        <v>164</v>
      </c>
    </row>
    <row r="3606">
      <c r="A3606" s="19" t="s">
        <v>135</v>
      </c>
      <c r="B3606" s="19" t="s">
        <v>147</v>
      </c>
      <c r="C3606" s="19" t="s">
        <v>171</v>
      </c>
      <c r="D3606" s="19">
        <v>1.0</v>
      </c>
      <c r="E3606" s="19" t="s">
        <v>164</v>
      </c>
    </row>
    <row r="3607">
      <c r="A3607" s="19" t="s">
        <v>135</v>
      </c>
      <c r="B3607" s="19" t="s">
        <v>102</v>
      </c>
      <c r="C3607" s="19" t="s">
        <v>171</v>
      </c>
      <c r="D3607" s="19">
        <v>1.0</v>
      </c>
      <c r="E3607" s="19" t="s">
        <v>164</v>
      </c>
    </row>
    <row r="3608">
      <c r="A3608" s="19" t="s">
        <v>113</v>
      </c>
      <c r="B3608" s="19" t="s">
        <v>69</v>
      </c>
      <c r="C3608" s="19" t="s">
        <v>171</v>
      </c>
      <c r="D3608" s="19">
        <v>1.0</v>
      </c>
      <c r="E3608" s="19" t="s">
        <v>164</v>
      </c>
    </row>
    <row r="3609">
      <c r="A3609" s="19" t="s">
        <v>113</v>
      </c>
      <c r="B3609" s="19" t="s">
        <v>143</v>
      </c>
      <c r="C3609" s="19" t="s">
        <v>171</v>
      </c>
      <c r="D3609" s="19">
        <v>1.0</v>
      </c>
      <c r="E3609" s="19" t="s">
        <v>164</v>
      </c>
    </row>
    <row r="3610">
      <c r="A3610" s="19" t="s">
        <v>113</v>
      </c>
      <c r="B3610" s="19" t="s">
        <v>111</v>
      </c>
      <c r="C3610" s="19" t="s">
        <v>171</v>
      </c>
      <c r="D3610" s="19">
        <v>1.0</v>
      </c>
      <c r="E3610" s="19" t="s">
        <v>164</v>
      </c>
    </row>
    <row r="3611">
      <c r="A3611" s="19" t="s">
        <v>113</v>
      </c>
      <c r="B3611" s="19" t="s">
        <v>130</v>
      </c>
      <c r="C3611" s="19" t="s">
        <v>171</v>
      </c>
      <c r="D3611" s="19">
        <v>1.0</v>
      </c>
      <c r="E3611" s="19" t="s">
        <v>164</v>
      </c>
    </row>
    <row r="3612">
      <c r="A3612" s="19" t="s">
        <v>113</v>
      </c>
      <c r="B3612" s="19" t="s">
        <v>47</v>
      </c>
      <c r="C3612" s="19" t="s">
        <v>171</v>
      </c>
      <c r="D3612" s="19">
        <v>1.0</v>
      </c>
      <c r="E3612" s="19" t="s">
        <v>164</v>
      </c>
    </row>
    <row r="3613">
      <c r="A3613" s="19" t="s">
        <v>113</v>
      </c>
      <c r="B3613" s="19" t="s">
        <v>17</v>
      </c>
      <c r="C3613" s="19" t="s">
        <v>171</v>
      </c>
      <c r="D3613" s="19">
        <v>1.0</v>
      </c>
      <c r="E3613" s="19" t="s">
        <v>164</v>
      </c>
    </row>
    <row r="3614">
      <c r="A3614" s="19" t="s">
        <v>113</v>
      </c>
      <c r="B3614" s="19" t="s">
        <v>22</v>
      </c>
      <c r="C3614" s="19" t="s">
        <v>171</v>
      </c>
      <c r="D3614" s="19">
        <v>1.0</v>
      </c>
      <c r="E3614" s="19" t="s">
        <v>164</v>
      </c>
    </row>
    <row r="3615">
      <c r="A3615" s="19" t="s">
        <v>113</v>
      </c>
      <c r="B3615" s="19" t="s">
        <v>62</v>
      </c>
      <c r="C3615" s="19" t="s">
        <v>171</v>
      </c>
      <c r="D3615" s="19">
        <v>1.0</v>
      </c>
      <c r="E3615" s="19" t="s">
        <v>164</v>
      </c>
    </row>
    <row r="3616">
      <c r="A3616" s="19" t="s">
        <v>113</v>
      </c>
      <c r="B3616" s="19" t="s">
        <v>66</v>
      </c>
      <c r="C3616" s="19" t="s">
        <v>171</v>
      </c>
      <c r="D3616" s="19">
        <v>1.0</v>
      </c>
      <c r="E3616" s="19" t="s">
        <v>164</v>
      </c>
    </row>
    <row r="3617">
      <c r="A3617" s="19" t="s">
        <v>113</v>
      </c>
      <c r="B3617" s="19" t="s">
        <v>78</v>
      </c>
      <c r="C3617" s="19" t="s">
        <v>171</v>
      </c>
      <c r="D3617" s="19">
        <v>1.0</v>
      </c>
      <c r="E3617" s="19" t="s">
        <v>164</v>
      </c>
    </row>
    <row r="3618">
      <c r="A3618" s="19" t="s">
        <v>113</v>
      </c>
      <c r="B3618" s="19" t="s">
        <v>91</v>
      </c>
      <c r="C3618" s="19" t="s">
        <v>171</v>
      </c>
      <c r="D3618" s="19">
        <v>1.0</v>
      </c>
      <c r="E3618" s="19" t="s">
        <v>164</v>
      </c>
    </row>
    <row r="3619">
      <c r="A3619" s="19" t="s">
        <v>113</v>
      </c>
      <c r="B3619" s="19" t="s">
        <v>110</v>
      </c>
      <c r="C3619" s="19" t="s">
        <v>171</v>
      </c>
      <c r="D3619" s="19">
        <v>1.0</v>
      </c>
      <c r="E3619" s="19" t="s">
        <v>164</v>
      </c>
    </row>
    <row r="3620">
      <c r="A3620" s="19" t="s">
        <v>113</v>
      </c>
      <c r="B3620" s="19" t="s">
        <v>87</v>
      </c>
      <c r="C3620" s="19" t="s">
        <v>171</v>
      </c>
      <c r="D3620" s="19">
        <v>1.0</v>
      </c>
      <c r="E3620" s="19" t="s">
        <v>164</v>
      </c>
    </row>
    <row r="3621">
      <c r="A3621" s="19" t="s">
        <v>113</v>
      </c>
      <c r="B3621" s="19" t="s">
        <v>41</v>
      </c>
      <c r="C3621" s="19" t="s">
        <v>171</v>
      </c>
      <c r="D3621" s="19">
        <v>1.0</v>
      </c>
      <c r="E3621" s="19" t="s">
        <v>164</v>
      </c>
    </row>
    <row r="3622">
      <c r="A3622" s="19" t="s">
        <v>113</v>
      </c>
      <c r="B3622" s="19" t="s">
        <v>97</v>
      </c>
      <c r="C3622" s="19" t="s">
        <v>171</v>
      </c>
      <c r="D3622" s="19">
        <v>1.0</v>
      </c>
      <c r="E3622" s="19" t="s">
        <v>164</v>
      </c>
    </row>
    <row r="3623">
      <c r="A3623" s="19" t="s">
        <v>113</v>
      </c>
      <c r="B3623" s="19" t="s">
        <v>77</v>
      </c>
      <c r="C3623" s="19" t="s">
        <v>171</v>
      </c>
      <c r="D3623" s="19">
        <v>1.0</v>
      </c>
      <c r="E3623" s="19" t="s">
        <v>164</v>
      </c>
    </row>
    <row r="3624">
      <c r="A3624" s="19" t="s">
        <v>113</v>
      </c>
      <c r="B3624" s="19" t="s">
        <v>120</v>
      </c>
      <c r="C3624" s="19" t="s">
        <v>171</v>
      </c>
      <c r="D3624" s="19">
        <v>1.0</v>
      </c>
      <c r="E3624" s="19" t="s">
        <v>164</v>
      </c>
    </row>
    <row r="3625">
      <c r="A3625" s="19" t="s">
        <v>113</v>
      </c>
      <c r="B3625" s="19" t="s">
        <v>116</v>
      </c>
      <c r="C3625" s="19" t="s">
        <v>171</v>
      </c>
      <c r="D3625" s="19">
        <v>1.0</v>
      </c>
      <c r="E3625" s="19" t="s">
        <v>164</v>
      </c>
    </row>
    <row r="3626">
      <c r="A3626" s="19" t="s">
        <v>113</v>
      </c>
      <c r="B3626" s="19" t="s">
        <v>31</v>
      </c>
      <c r="C3626" s="19" t="s">
        <v>171</v>
      </c>
      <c r="D3626" s="19">
        <v>1.0</v>
      </c>
      <c r="E3626" s="19" t="s">
        <v>164</v>
      </c>
    </row>
    <row r="3627">
      <c r="A3627" s="19" t="s">
        <v>113</v>
      </c>
      <c r="B3627" s="19" t="s">
        <v>45</v>
      </c>
      <c r="C3627" s="19" t="s">
        <v>171</v>
      </c>
      <c r="D3627" s="19">
        <v>1.0</v>
      </c>
      <c r="E3627" s="19" t="s">
        <v>164</v>
      </c>
    </row>
    <row r="3628">
      <c r="A3628" s="19" t="s">
        <v>113</v>
      </c>
      <c r="B3628" s="19" t="s">
        <v>94</v>
      </c>
      <c r="C3628" s="19" t="s">
        <v>171</v>
      </c>
      <c r="D3628" s="19">
        <v>1.0</v>
      </c>
      <c r="E3628" s="19" t="s">
        <v>164</v>
      </c>
    </row>
    <row r="3629">
      <c r="A3629" s="19" t="s">
        <v>113</v>
      </c>
      <c r="B3629" s="19" t="s">
        <v>27</v>
      </c>
      <c r="C3629" s="19" t="s">
        <v>171</v>
      </c>
      <c r="D3629" s="19">
        <v>1.0</v>
      </c>
      <c r="E3629" s="19" t="s">
        <v>164</v>
      </c>
    </row>
    <row r="3630">
      <c r="A3630" s="19" t="s">
        <v>113</v>
      </c>
      <c r="B3630" s="19" t="s">
        <v>105</v>
      </c>
      <c r="C3630" s="19" t="s">
        <v>171</v>
      </c>
      <c r="D3630" s="19">
        <v>1.0</v>
      </c>
      <c r="E3630" s="19" t="s">
        <v>164</v>
      </c>
    </row>
    <row r="3631">
      <c r="A3631" s="19" t="s">
        <v>113</v>
      </c>
      <c r="B3631" s="19" t="s">
        <v>52</v>
      </c>
      <c r="C3631" s="19" t="s">
        <v>171</v>
      </c>
      <c r="D3631" s="19">
        <v>1.0</v>
      </c>
      <c r="E3631" s="19" t="s">
        <v>164</v>
      </c>
    </row>
    <row r="3632">
      <c r="A3632" s="19" t="s">
        <v>113</v>
      </c>
      <c r="B3632" s="19" t="s">
        <v>58</v>
      </c>
      <c r="C3632" s="19" t="s">
        <v>171</v>
      </c>
      <c r="D3632" s="19">
        <v>1.0</v>
      </c>
      <c r="E3632" s="19" t="s">
        <v>164</v>
      </c>
    </row>
    <row r="3633">
      <c r="A3633" s="19" t="s">
        <v>113</v>
      </c>
      <c r="B3633" s="19" t="s">
        <v>65</v>
      </c>
      <c r="C3633" s="19" t="s">
        <v>171</v>
      </c>
      <c r="D3633" s="19">
        <v>1.0</v>
      </c>
      <c r="E3633" s="19" t="s">
        <v>164</v>
      </c>
    </row>
    <row r="3634">
      <c r="A3634" s="19" t="s">
        <v>113</v>
      </c>
      <c r="B3634" s="19" t="s">
        <v>59</v>
      </c>
      <c r="C3634" s="19" t="s">
        <v>171</v>
      </c>
      <c r="D3634" s="19">
        <v>1.0</v>
      </c>
      <c r="E3634" s="19" t="s">
        <v>164</v>
      </c>
    </row>
    <row r="3635">
      <c r="A3635" s="19" t="s">
        <v>113</v>
      </c>
      <c r="B3635" s="19" t="s">
        <v>71</v>
      </c>
      <c r="C3635" s="19" t="s">
        <v>171</v>
      </c>
      <c r="D3635" s="19">
        <v>1.0</v>
      </c>
      <c r="E3635" s="19" t="s">
        <v>164</v>
      </c>
    </row>
    <row r="3636">
      <c r="A3636" s="19" t="s">
        <v>113</v>
      </c>
      <c r="B3636" s="19" t="s">
        <v>119</v>
      </c>
      <c r="C3636" s="19" t="s">
        <v>171</v>
      </c>
      <c r="D3636" s="19">
        <v>1.0</v>
      </c>
      <c r="E3636" s="19" t="s">
        <v>164</v>
      </c>
    </row>
    <row r="3637">
      <c r="A3637" s="19" t="s">
        <v>113</v>
      </c>
      <c r="B3637" s="19" t="s">
        <v>122</v>
      </c>
      <c r="C3637" s="19" t="s">
        <v>171</v>
      </c>
      <c r="D3637" s="19">
        <v>1.0</v>
      </c>
      <c r="E3637" s="19" t="s">
        <v>164</v>
      </c>
    </row>
    <row r="3638">
      <c r="A3638" s="19" t="s">
        <v>113</v>
      </c>
      <c r="B3638" s="19" t="s">
        <v>36</v>
      </c>
      <c r="C3638" s="19" t="s">
        <v>171</v>
      </c>
      <c r="D3638" s="19">
        <v>1.0</v>
      </c>
      <c r="E3638" s="19" t="s">
        <v>164</v>
      </c>
    </row>
    <row r="3639">
      <c r="A3639" s="19" t="s">
        <v>113</v>
      </c>
      <c r="B3639" s="19" t="s">
        <v>40</v>
      </c>
      <c r="C3639" s="19" t="s">
        <v>171</v>
      </c>
      <c r="D3639" s="19">
        <v>1.0</v>
      </c>
      <c r="E3639" s="19" t="s">
        <v>164</v>
      </c>
    </row>
    <row r="3640">
      <c r="A3640" s="19" t="s">
        <v>113</v>
      </c>
      <c r="B3640" s="19" t="s">
        <v>84</v>
      </c>
      <c r="C3640" s="19" t="s">
        <v>171</v>
      </c>
      <c r="D3640" s="19">
        <v>1.0</v>
      </c>
      <c r="E3640" s="19" t="s">
        <v>164</v>
      </c>
    </row>
    <row r="3641">
      <c r="A3641" s="19" t="s">
        <v>113</v>
      </c>
      <c r="B3641" s="19" t="s">
        <v>98</v>
      </c>
      <c r="C3641" s="19" t="s">
        <v>171</v>
      </c>
      <c r="D3641" s="19">
        <v>1.0</v>
      </c>
      <c r="E3641" s="19" t="s">
        <v>164</v>
      </c>
    </row>
    <row r="3642">
      <c r="A3642" s="19" t="s">
        <v>113</v>
      </c>
      <c r="B3642" s="19" t="s">
        <v>99</v>
      </c>
      <c r="C3642" s="19" t="s">
        <v>171</v>
      </c>
      <c r="D3642" s="19">
        <v>1.0</v>
      </c>
      <c r="E3642" s="19" t="s">
        <v>164</v>
      </c>
    </row>
    <row r="3643">
      <c r="A3643" s="19" t="s">
        <v>113</v>
      </c>
      <c r="B3643" s="19" t="s">
        <v>109</v>
      </c>
      <c r="C3643" s="19" t="s">
        <v>171</v>
      </c>
      <c r="D3643" s="19">
        <v>1.0</v>
      </c>
      <c r="E3643" s="19" t="s">
        <v>164</v>
      </c>
    </row>
    <row r="3644">
      <c r="A3644" s="19" t="s">
        <v>113</v>
      </c>
      <c r="B3644" s="19" t="s">
        <v>124</v>
      </c>
      <c r="C3644" s="19" t="s">
        <v>171</v>
      </c>
      <c r="D3644" s="19">
        <v>1.0</v>
      </c>
      <c r="E3644" s="19" t="s">
        <v>164</v>
      </c>
    </row>
    <row r="3645">
      <c r="A3645" s="19" t="s">
        <v>113</v>
      </c>
      <c r="B3645" s="19" t="s">
        <v>145</v>
      </c>
      <c r="C3645" s="19" t="s">
        <v>171</v>
      </c>
      <c r="D3645" s="19">
        <v>1.0</v>
      </c>
      <c r="E3645" s="19" t="s">
        <v>164</v>
      </c>
    </row>
    <row r="3646">
      <c r="A3646" s="19" t="s">
        <v>113</v>
      </c>
      <c r="B3646" s="19" t="s">
        <v>147</v>
      </c>
      <c r="C3646" s="19" t="s">
        <v>171</v>
      </c>
      <c r="D3646" s="19">
        <v>1.0</v>
      </c>
      <c r="E3646" s="19" t="s">
        <v>164</v>
      </c>
    </row>
    <row r="3647">
      <c r="A3647" s="19" t="s">
        <v>113</v>
      </c>
      <c r="B3647" s="19" t="s">
        <v>102</v>
      </c>
      <c r="C3647" s="19" t="s">
        <v>171</v>
      </c>
      <c r="D3647" s="19">
        <v>1.0</v>
      </c>
      <c r="E3647" s="19" t="s">
        <v>164</v>
      </c>
    </row>
    <row r="3648">
      <c r="A3648" s="19" t="s">
        <v>69</v>
      </c>
      <c r="B3648" s="19" t="s">
        <v>143</v>
      </c>
      <c r="C3648" s="19" t="s">
        <v>171</v>
      </c>
      <c r="D3648" s="19">
        <v>1.0</v>
      </c>
      <c r="E3648" s="19" t="s">
        <v>164</v>
      </c>
    </row>
    <row r="3649">
      <c r="A3649" s="19" t="s">
        <v>69</v>
      </c>
      <c r="B3649" s="19" t="s">
        <v>111</v>
      </c>
      <c r="C3649" s="19" t="s">
        <v>171</v>
      </c>
      <c r="D3649" s="19">
        <v>1.0</v>
      </c>
      <c r="E3649" s="19" t="s">
        <v>164</v>
      </c>
    </row>
    <row r="3650">
      <c r="A3650" s="19" t="s">
        <v>69</v>
      </c>
      <c r="B3650" s="19" t="s">
        <v>130</v>
      </c>
      <c r="C3650" s="19" t="s">
        <v>171</v>
      </c>
      <c r="D3650" s="19">
        <v>1.0</v>
      </c>
      <c r="E3650" s="19" t="s">
        <v>164</v>
      </c>
    </row>
    <row r="3651">
      <c r="A3651" s="19" t="s">
        <v>69</v>
      </c>
      <c r="B3651" s="19" t="s">
        <v>47</v>
      </c>
      <c r="C3651" s="19" t="s">
        <v>171</v>
      </c>
      <c r="D3651" s="19">
        <v>1.0</v>
      </c>
      <c r="E3651" s="19" t="s">
        <v>164</v>
      </c>
    </row>
    <row r="3652">
      <c r="A3652" s="19" t="s">
        <v>69</v>
      </c>
      <c r="B3652" s="19" t="s">
        <v>17</v>
      </c>
      <c r="C3652" s="19" t="s">
        <v>171</v>
      </c>
      <c r="D3652" s="19">
        <v>1.0</v>
      </c>
      <c r="E3652" s="19" t="s">
        <v>164</v>
      </c>
    </row>
    <row r="3653">
      <c r="A3653" s="19" t="s">
        <v>69</v>
      </c>
      <c r="B3653" s="19" t="s">
        <v>22</v>
      </c>
      <c r="C3653" s="19" t="s">
        <v>171</v>
      </c>
      <c r="D3653" s="19">
        <v>1.0</v>
      </c>
      <c r="E3653" s="19" t="s">
        <v>164</v>
      </c>
    </row>
    <row r="3654">
      <c r="A3654" s="19" t="s">
        <v>69</v>
      </c>
      <c r="B3654" s="19" t="s">
        <v>62</v>
      </c>
      <c r="C3654" s="19" t="s">
        <v>171</v>
      </c>
      <c r="D3654" s="19">
        <v>1.0</v>
      </c>
      <c r="E3654" s="19" t="s">
        <v>164</v>
      </c>
    </row>
    <row r="3655">
      <c r="A3655" s="19" t="s">
        <v>69</v>
      </c>
      <c r="B3655" s="19" t="s">
        <v>66</v>
      </c>
      <c r="C3655" s="19" t="s">
        <v>171</v>
      </c>
      <c r="D3655" s="19">
        <v>1.0</v>
      </c>
      <c r="E3655" s="19" t="s">
        <v>164</v>
      </c>
    </row>
    <row r="3656">
      <c r="A3656" s="19" t="s">
        <v>69</v>
      </c>
      <c r="B3656" s="19" t="s">
        <v>78</v>
      </c>
      <c r="C3656" s="19" t="s">
        <v>171</v>
      </c>
      <c r="D3656" s="19">
        <v>1.0</v>
      </c>
      <c r="E3656" s="19" t="s">
        <v>164</v>
      </c>
    </row>
    <row r="3657">
      <c r="A3657" s="19" t="s">
        <v>69</v>
      </c>
      <c r="B3657" s="19" t="s">
        <v>91</v>
      </c>
      <c r="C3657" s="19" t="s">
        <v>171</v>
      </c>
      <c r="D3657" s="19">
        <v>1.0</v>
      </c>
      <c r="E3657" s="19" t="s">
        <v>164</v>
      </c>
    </row>
    <row r="3658">
      <c r="A3658" s="19" t="s">
        <v>69</v>
      </c>
      <c r="B3658" s="19" t="s">
        <v>110</v>
      </c>
      <c r="C3658" s="19" t="s">
        <v>171</v>
      </c>
      <c r="D3658" s="19">
        <v>1.0</v>
      </c>
      <c r="E3658" s="19" t="s">
        <v>164</v>
      </c>
    </row>
    <row r="3659">
      <c r="A3659" s="19" t="s">
        <v>69</v>
      </c>
      <c r="B3659" s="19" t="s">
        <v>87</v>
      </c>
      <c r="C3659" s="19" t="s">
        <v>171</v>
      </c>
      <c r="D3659" s="19">
        <v>1.0</v>
      </c>
      <c r="E3659" s="19" t="s">
        <v>164</v>
      </c>
    </row>
    <row r="3660">
      <c r="A3660" s="19" t="s">
        <v>69</v>
      </c>
      <c r="B3660" s="19" t="s">
        <v>41</v>
      </c>
      <c r="C3660" s="19" t="s">
        <v>171</v>
      </c>
      <c r="D3660" s="19">
        <v>1.0</v>
      </c>
      <c r="E3660" s="19" t="s">
        <v>164</v>
      </c>
    </row>
    <row r="3661">
      <c r="A3661" s="19" t="s">
        <v>69</v>
      </c>
      <c r="B3661" s="19" t="s">
        <v>97</v>
      </c>
      <c r="C3661" s="19" t="s">
        <v>171</v>
      </c>
      <c r="D3661" s="19">
        <v>1.0</v>
      </c>
      <c r="E3661" s="19" t="s">
        <v>164</v>
      </c>
    </row>
    <row r="3662">
      <c r="A3662" s="19" t="s">
        <v>69</v>
      </c>
      <c r="B3662" s="19" t="s">
        <v>77</v>
      </c>
      <c r="C3662" s="19" t="s">
        <v>171</v>
      </c>
      <c r="D3662" s="19">
        <v>1.0</v>
      </c>
      <c r="E3662" s="19" t="s">
        <v>164</v>
      </c>
    </row>
    <row r="3663">
      <c r="A3663" s="19" t="s">
        <v>69</v>
      </c>
      <c r="B3663" s="19" t="s">
        <v>120</v>
      </c>
      <c r="C3663" s="19" t="s">
        <v>171</v>
      </c>
      <c r="D3663" s="19">
        <v>1.0</v>
      </c>
      <c r="E3663" s="19" t="s">
        <v>164</v>
      </c>
    </row>
    <row r="3664">
      <c r="A3664" s="19" t="s">
        <v>69</v>
      </c>
      <c r="B3664" s="19" t="s">
        <v>116</v>
      </c>
      <c r="C3664" s="19" t="s">
        <v>171</v>
      </c>
      <c r="D3664" s="19">
        <v>1.0</v>
      </c>
      <c r="E3664" s="19" t="s">
        <v>164</v>
      </c>
    </row>
    <row r="3665">
      <c r="A3665" s="19" t="s">
        <v>69</v>
      </c>
      <c r="B3665" s="19" t="s">
        <v>31</v>
      </c>
      <c r="C3665" s="19" t="s">
        <v>171</v>
      </c>
      <c r="D3665" s="19">
        <v>1.0</v>
      </c>
      <c r="E3665" s="19" t="s">
        <v>164</v>
      </c>
    </row>
    <row r="3666">
      <c r="A3666" s="19" t="s">
        <v>69</v>
      </c>
      <c r="B3666" s="19" t="s">
        <v>45</v>
      </c>
      <c r="C3666" s="19" t="s">
        <v>171</v>
      </c>
      <c r="D3666" s="19">
        <v>1.0</v>
      </c>
      <c r="E3666" s="19" t="s">
        <v>164</v>
      </c>
    </row>
    <row r="3667">
      <c r="A3667" s="19" t="s">
        <v>69</v>
      </c>
      <c r="B3667" s="19" t="s">
        <v>94</v>
      </c>
      <c r="C3667" s="19" t="s">
        <v>171</v>
      </c>
      <c r="D3667" s="19">
        <v>1.0</v>
      </c>
      <c r="E3667" s="19" t="s">
        <v>164</v>
      </c>
    </row>
    <row r="3668">
      <c r="A3668" s="19" t="s">
        <v>69</v>
      </c>
      <c r="B3668" s="19" t="s">
        <v>27</v>
      </c>
      <c r="C3668" s="19" t="s">
        <v>171</v>
      </c>
      <c r="D3668" s="19">
        <v>1.0</v>
      </c>
      <c r="E3668" s="19" t="s">
        <v>164</v>
      </c>
    </row>
    <row r="3669">
      <c r="A3669" s="19" t="s">
        <v>69</v>
      </c>
      <c r="B3669" s="19" t="s">
        <v>105</v>
      </c>
      <c r="C3669" s="19" t="s">
        <v>171</v>
      </c>
      <c r="D3669" s="19">
        <v>1.0</v>
      </c>
      <c r="E3669" s="19" t="s">
        <v>164</v>
      </c>
    </row>
    <row r="3670">
      <c r="A3670" s="19" t="s">
        <v>69</v>
      </c>
      <c r="B3670" s="19" t="s">
        <v>52</v>
      </c>
      <c r="C3670" s="19" t="s">
        <v>171</v>
      </c>
      <c r="D3670" s="19">
        <v>1.0</v>
      </c>
      <c r="E3670" s="19" t="s">
        <v>164</v>
      </c>
    </row>
    <row r="3671">
      <c r="A3671" s="19" t="s">
        <v>69</v>
      </c>
      <c r="B3671" s="19" t="s">
        <v>58</v>
      </c>
      <c r="C3671" s="19" t="s">
        <v>171</v>
      </c>
      <c r="D3671" s="19">
        <v>1.0</v>
      </c>
      <c r="E3671" s="19" t="s">
        <v>164</v>
      </c>
    </row>
    <row r="3672">
      <c r="A3672" s="19" t="s">
        <v>69</v>
      </c>
      <c r="B3672" s="19" t="s">
        <v>65</v>
      </c>
      <c r="C3672" s="19" t="s">
        <v>171</v>
      </c>
      <c r="D3672" s="19">
        <v>1.0</v>
      </c>
      <c r="E3672" s="19" t="s">
        <v>164</v>
      </c>
    </row>
    <row r="3673">
      <c r="A3673" s="19" t="s">
        <v>69</v>
      </c>
      <c r="B3673" s="19" t="s">
        <v>59</v>
      </c>
      <c r="C3673" s="19" t="s">
        <v>171</v>
      </c>
      <c r="D3673" s="19">
        <v>1.0</v>
      </c>
      <c r="E3673" s="19" t="s">
        <v>164</v>
      </c>
    </row>
    <row r="3674">
      <c r="A3674" s="19" t="s">
        <v>69</v>
      </c>
      <c r="B3674" s="19" t="s">
        <v>71</v>
      </c>
      <c r="C3674" s="19" t="s">
        <v>171</v>
      </c>
      <c r="D3674" s="19">
        <v>1.0</v>
      </c>
      <c r="E3674" s="19" t="s">
        <v>164</v>
      </c>
    </row>
    <row r="3675">
      <c r="A3675" s="19" t="s">
        <v>69</v>
      </c>
      <c r="B3675" s="19" t="s">
        <v>119</v>
      </c>
      <c r="C3675" s="19" t="s">
        <v>171</v>
      </c>
      <c r="D3675" s="19">
        <v>1.0</v>
      </c>
      <c r="E3675" s="19" t="s">
        <v>164</v>
      </c>
    </row>
    <row r="3676">
      <c r="A3676" s="19" t="s">
        <v>69</v>
      </c>
      <c r="B3676" s="19" t="s">
        <v>122</v>
      </c>
      <c r="C3676" s="19" t="s">
        <v>171</v>
      </c>
      <c r="D3676" s="19">
        <v>1.0</v>
      </c>
      <c r="E3676" s="19" t="s">
        <v>164</v>
      </c>
    </row>
    <row r="3677">
      <c r="A3677" s="19" t="s">
        <v>69</v>
      </c>
      <c r="B3677" s="19" t="s">
        <v>36</v>
      </c>
      <c r="C3677" s="19" t="s">
        <v>171</v>
      </c>
      <c r="D3677" s="19">
        <v>1.0</v>
      </c>
      <c r="E3677" s="19" t="s">
        <v>164</v>
      </c>
    </row>
    <row r="3678">
      <c r="A3678" s="19" t="s">
        <v>69</v>
      </c>
      <c r="B3678" s="19" t="s">
        <v>40</v>
      </c>
      <c r="C3678" s="19" t="s">
        <v>171</v>
      </c>
      <c r="D3678" s="19">
        <v>1.0</v>
      </c>
      <c r="E3678" s="19" t="s">
        <v>164</v>
      </c>
    </row>
    <row r="3679">
      <c r="A3679" s="19" t="s">
        <v>69</v>
      </c>
      <c r="B3679" s="19" t="s">
        <v>84</v>
      </c>
      <c r="C3679" s="19" t="s">
        <v>171</v>
      </c>
      <c r="D3679" s="19">
        <v>1.0</v>
      </c>
      <c r="E3679" s="19" t="s">
        <v>164</v>
      </c>
    </row>
    <row r="3680">
      <c r="A3680" s="19" t="s">
        <v>69</v>
      </c>
      <c r="B3680" s="19" t="s">
        <v>98</v>
      </c>
      <c r="C3680" s="19" t="s">
        <v>171</v>
      </c>
      <c r="D3680" s="19">
        <v>1.0</v>
      </c>
      <c r="E3680" s="19" t="s">
        <v>164</v>
      </c>
    </row>
    <row r="3681">
      <c r="A3681" s="19" t="s">
        <v>69</v>
      </c>
      <c r="B3681" s="19" t="s">
        <v>99</v>
      </c>
      <c r="C3681" s="19" t="s">
        <v>171</v>
      </c>
      <c r="D3681" s="19">
        <v>1.0</v>
      </c>
      <c r="E3681" s="19" t="s">
        <v>164</v>
      </c>
    </row>
    <row r="3682">
      <c r="A3682" s="19" t="s">
        <v>69</v>
      </c>
      <c r="B3682" s="19" t="s">
        <v>109</v>
      </c>
      <c r="C3682" s="19" t="s">
        <v>171</v>
      </c>
      <c r="D3682" s="19">
        <v>1.0</v>
      </c>
      <c r="E3682" s="19" t="s">
        <v>164</v>
      </c>
    </row>
    <row r="3683">
      <c r="A3683" s="19" t="s">
        <v>69</v>
      </c>
      <c r="B3683" s="19" t="s">
        <v>124</v>
      </c>
      <c r="C3683" s="19" t="s">
        <v>171</v>
      </c>
      <c r="D3683" s="19">
        <v>1.0</v>
      </c>
      <c r="E3683" s="19" t="s">
        <v>164</v>
      </c>
    </row>
    <row r="3684">
      <c r="A3684" s="19" t="s">
        <v>69</v>
      </c>
      <c r="B3684" s="19" t="s">
        <v>145</v>
      </c>
      <c r="C3684" s="19" t="s">
        <v>171</v>
      </c>
      <c r="D3684" s="19">
        <v>1.0</v>
      </c>
      <c r="E3684" s="19" t="s">
        <v>164</v>
      </c>
    </row>
    <row r="3685">
      <c r="A3685" s="19" t="s">
        <v>69</v>
      </c>
      <c r="B3685" s="19" t="s">
        <v>147</v>
      </c>
      <c r="C3685" s="19" t="s">
        <v>171</v>
      </c>
      <c r="D3685" s="19">
        <v>1.0</v>
      </c>
      <c r="E3685" s="19" t="s">
        <v>164</v>
      </c>
    </row>
    <row r="3686">
      <c r="A3686" s="19" t="s">
        <v>69</v>
      </c>
      <c r="B3686" s="19" t="s">
        <v>102</v>
      </c>
      <c r="C3686" s="19" t="s">
        <v>171</v>
      </c>
      <c r="D3686" s="19">
        <v>1.0</v>
      </c>
      <c r="E3686" s="19" t="s">
        <v>164</v>
      </c>
    </row>
    <row r="3687">
      <c r="A3687" s="19" t="s">
        <v>143</v>
      </c>
      <c r="B3687" s="19" t="s">
        <v>111</v>
      </c>
      <c r="C3687" s="19" t="s">
        <v>171</v>
      </c>
      <c r="D3687" s="19">
        <v>1.0</v>
      </c>
      <c r="E3687" s="19" t="s">
        <v>164</v>
      </c>
    </row>
    <row r="3688">
      <c r="A3688" s="19" t="s">
        <v>143</v>
      </c>
      <c r="B3688" s="19" t="s">
        <v>130</v>
      </c>
      <c r="C3688" s="19" t="s">
        <v>171</v>
      </c>
      <c r="D3688" s="19">
        <v>1.0</v>
      </c>
      <c r="E3688" s="19" t="s">
        <v>164</v>
      </c>
    </row>
    <row r="3689">
      <c r="A3689" s="19" t="s">
        <v>143</v>
      </c>
      <c r="B3689" s="19" t="s">
        <v>47</v>
      </c>
      <c r="C3689" s="19" t="s">
        <v>171</v>
      </c>
      <c r="D3689" s="19">
        <v>1.0</v>
      </c>
      <c r="E3689" s="19" t="s">
        <v>164</v>
      </c>
    </row>
    <row r="3690">
      <c r="A3690" s="19" t="s">
        <v>143</v>
      </c>
      <c r="B3690" s="19" t="s">
        <v>17</v>
      </c>
      <c r="C3690" s="19" t="s">
        <v>171</v>
      </c>
      <c r="D3690" s="19">
        <v>1.0</v>
      </c>
      <c r="E3690" s="19" t="s">
        <v>164</v>
      </c>
    </row>
    <row r="3691">
      <c r="A3691" s="19" t="s">
        <v>143</v>
      </c>
      <c r="B3691" s="19" t="s">
        <v>22</v>
      </c>
      <c r="C3691" s="19" t="s">
        <v>171</v>
      </c>
      <c r="D3691" s="19">
        <v>1.0</v>
      </c>
      <c r="E3691" s="19" t="s">
        <v>164</v>
      </c>
    </row>
    <row r="3692">
      <c r="A3692" s="19" t="s">
        <v>143</v>
      </c>
      <c r="B3692" s="19" t="s">
        <v>62</v>
      </c>
      <c r="C3692" s="19" t="s">
        <v>171</v>
      </c>
      <c r="D3692" s="19">
        <v>1.0</v>
      </c>
      <c r="E3692" s="19" t="s">
        <v>164</v>
      </c>
    </row>
    <row r="3693">
      <c r="A3693" s="19" t="s">
        <v>143</v>
      </c>
      <c r="B3693" s="19" t="s">
        <v>66</v>
      </c>
      <c r="C3693" s="19" t="s">
        <v>171</v>
      </c>
      <c r="D3693" s="19">
        <v>1.0</v>
      </c>
      <c r="E3693" s="19" t="s">
        <v>164</v>
      </c>
    </row>
    <row r="3694">
      <c r="A3694" s="19" t="s">
        <v>143</v>
      </c>
      <c r="B3694" s="19" t="s">
        <v>78</v>
      </c>
      <c r="C3694" s="19" t="s">
        <v>171</v>
      </c>
      <c r="D3694" s="19">
        <v>1.0</v>
      </c>
      <c r="E3694" s="19" t="s">
        <v>164</v>
      </c>
    </row>
    <row r="3695">
      <c r="A3695" s="19" t="s">
        <v>143</v>
      </c>
      <c r="B3695" s="19" t="s">
        <v>91</v>
      </c>
      <c r="C3695" s="19" t="s">
        <v>171</v>
      </c>
      <c r="D3695" s="19">
        <v>1.0</v>
      </c>
      <c r="E3695" s="19" t="s">
        <v>164</v>
      </c>
    </row>
    <row r="3696">
      <c r="A3696" s="19" t="s">
        <v>143</v>
      </c>
      <c r="B3696" s="19" t="s">
        <v>110</v>
      </c>
      <c r="C3696" s="19" t="s">
        <v>171</v>
      </c>
      <c r="D3696" s="19">
        <v>1.0</v>
      </c>
      <c r="E3696" s="19" t="s">
        <v>164</v>
      </c>
    </row>
    <row r="3697">
      <c r="A3697" s="19" t="s">
        <v>143</v>
      </c>
      <c r="B3697" s="19" t="s">
        <v>87</v>
      </c>
      <c r="C3697" s="19" t="s">
        <v>171</v>
      </c>
      <c r="D3697" s="19">
        <v>1.0</v>
      </c>
      <c r="E3697" s="19" t="s">
        <v>164</v>
      </c>
    </row>
    <row r="3698">
      <c r="A3698" s="19" t="s">
        <v>143</v>
      </c>
      <c r="B3698" s="19" t="s">
        <v>41</v>
      </c>
      <c r="C3698" s="19" t="s">
        <v>171</v>
      </c>
      <c r="D3698" s="19">
        <v>1.0</v>
      </c>
      <c r="E3698" s="19" t="s">
        <v>164</v>
      </c>
    </row>
    <row r="3699">
      <c r="A3699" s="19" t="s">
        <v>143</v>
      </c>
      <c r="B3699" s="19" t="s">
        <v>97</v>
      </c>
      <c r="C3699" s="19" t="s">
        <v>171</v>
      </c>
      <c r="D3699" s="19">
        <v>1.0</v>
      </c>
      <c r="E3699" s="19" t="s">
        <v>164</v>
      </c>
    </row>
    <row r="3700">
      <c r="A3700" s="19" t="s">
        <v>143</v>
      </c>
      <c r="B3700" s="19" t="s">
        <v>77</v>
      </c>
      <c r="C3700" s="19" t="s">
        <v>171</v>
      </c>
      <c r="D3700" s="19">
        <v>1.0</v>
      </c>
      <c r="E3700" s="19" t="s">
        <v>164</v>
      </c>
    </row>
    <row r="3701">
      <c r="A3701" s="19" t="s">
        <v>143</v>
      </c>
      <c r="B3701" s="19" t="s">
        <v>120</v>
      </c>
      <c r="C3701" s="19" t="s">
        <v>171</v>
      </c>
      <c r="D3701" s="19">
        <v>1.0</v>
      </c>
      <c r="E3701" s="19" t="s">
        <v>164</v>
      </c>
    </row>
    <row r="3702">
      <c r="A3702" s="19" t="s">
        <v>143</v>
      </c>
      <c r="B3702" s="19" t="s">
        <v>116</v>
      </c>
      <c r="C3702" s="19" t="s">
        <v>171</v>
      </c>
      <c r="D3702" s="19">
        <v>1.0</v>
      </c>
      <c r="E3702" s="19" t="s">
        <v>164</v>
      </c>
    </row>
    <row r="3703">
      <c r="A3703" s="19" t="s">
        <v>143</v>
      </c>
      <c r="B3703" s="19" t="s">
        <v>31</v>
      </c>
      <c r="C3703" s="19" t="s">
        <v>171</v>
      </c>
      <c r="D3703" s="19">
        <v>1.0</v>
      </c>
      <c r="E3703" s="19" t="s">
        <v>164</v>
      </c>
    </row>
    <row r="3704">
      <c r="A3704" s="19" t="s">
        <v>143</v>
      </c>
      <c r="B3704" s="19" t="s">
        <v>45</v>
      </c>
      <c r="C3704" s="19" t="s">
        <v>171</v>
      </c>
      <c r="D3704" s="19">
        <v>1.0</v>
      </c>
      <c r="E3704" s="19" t="s">
        <v>164</v>
      </c>
    </row>
    <row r="3705">
      <c r="A3705" s="19" t="s">
        <v>143</v>
      </c>
      <c r="B3705" s="19" t="s">
        <v>94</v>
      </c>
      <c r="C3705" s="19" t="s">
        <v>171</v>
      </c>
      <c r="D3705" s="19">
        <v>1.0</v>
      </c>
      <c r="E3705" s="19" t="s">
        <v>164</v>
      </c>
    </row>
    <row r="3706">
      <c r="A3706" s="19" t="s">
        <v>143</v>
      </c>
      <c r="B3706" s="19" t="s">
        <v>27</v>
      </c>
      <c r="C3706" s="19" t="s">
        <v>171</v>
      </c>
      <c r="D3706" s="19">
        <v>1.0</v>
      </c>
      <c r="E3706" s="19" t="s">
        <v>164</v>
      </c>
    </row>
    <row r="3707">
      <c r="A3707" s="19" t="s">
        <v>143</v>
      </c>
      <c r="B3707" s="19" t="s">
        <v>105</v>
      </c>
      <c r="C3707" s="19" t="s">
        <v>171</v>
      </c>
      <c r="D3707" s="19">
        <v>1.0</v>
      </c>
      <c r="E3707" s="19" t="s">
        <v>164</v>
      </c>
    </row>
    <row r="3708">
      <c r="A3708" s="19" t="s">
        <v>143</v>
      </c>
      <c r="B3708" s="19" t="s">
        <v>52</v>
      </c>
      <c r="C3708" s="19" t="s">
        <v>171</v>
      </c>
      <c r="D3708" s="19">
        <v>1.0</v>
      </c>
      <c r="E3708" s="19" t="s">
        <v>164</v>
      </c>
    </row>
    <row r="3709">
      <c r="A3709" s="19" t="s">
        <v>143</v>
      </c>
      <c r="B3709" s="19" t="s">
        <v>58</v>
      </c>
      <c r="C3709" s="19" t="s">
        <v>171</v>
      </c>
      <c r="D3709" s="19">
        <v>1.0</v>
      </c>
      <c r="E3709" s="19" t="s">
        <v>164</v>
      </c>
    </row>
    <row r="3710">
      <c r="A3710" s="19" t="s">
        <v>143</v>
      </c>
      <c r="B3710" s="19" t="s">
        <v>65</v>
      </c>
      <c r="C3710" s="19" t="s">
        <v>171</v>
      </c>
      <c r="D3710" s="19">
        <v>1.0</v>
      </c>
      <c r="E3710" s="19" t="s">
        <v>164</v>
      </c>
    </row>
    <row r="3711">
      <c r="A3711" s="19" t="s">
        <v>143</v>
      </c>
      <c r="B3711" s="19" t="s">
        <v>59</v>
      </c>
      <c r="C3711" s="19" t="s">
        <v>171</v>
      </c>
      <c r="D3711" s="19">
        <v>1.0</v>
      </c>
      <c r="E3711" s="19" t="s">
        <v>164</v>
      </c>
    </row>
    <row r="3712">
      <c r="A3712" s="19" t="s">
        <v>143</v>
      </c>
      <c r="B3712" s="19" t="s">
        <v>71</v>
      </c>
      <c r="C3712" s="19" t="s">
        <v>171</v>
      </c>
      <c r="D3712" s="19">
        <v>1.0</v>
      </c>
      <c r="E3712" s="19" t="s">
        <v>164</v>
      </c>
    </row>
    <row r="3713">
      <c r="A3713" s="19" t="s">
        <v>143</v>
      </c>
      <c r="B3713" s="19" t="s">
        <v>119</v>
      </c>
      <c r="C3713" s="19" t="s">
        <v>171</v>
      </c>
      <c r="D3713" s="19">
        <v>1.0</v>
      </c>
      <c r="E3713" s="19" t="s">
        <v>164</v>
      </c>
    </row>
    <row r="3714">
      <c r="A3714" s="19" t="s">
        <v>143</v>
      </c>
      <c r="B3714" s="19" t="s">
        <v>122</v>
      </c>
      <c r="C3714" s="19" t="s">
        <v>171</v>
      </c>
      <c r="D3714" s="19">
        <v>1.0</v>
      </c>
      <c r="E3714" s="19" t="s">
        <v>164</v>
      </c>
    </row>
    <row r="3715">
      <c r="A3715" s="19" t="s">
        <v>143</v>
      </c>
      <c r="B3715" s="19" t="s">
        <v>36</v>
      </c>
      <c r="C3715" s="19" t="s">
        <v>171</v>
      </c>
      <c r="D3715" s="19">
        <v>1.0</v>
      </c>
      <c r="E3715" s="19" t="s">
        <v>164</v>
      </c>
    </row>
    <row r="3716">
      <c r="A3716" s="19" t="s">
        <v>143</v>
      </c>
      <c r="B3716" s="19" t="s">
        <v>40</v>
      </c>
      <c r="C3716" s="19" t="s">
        <v>171</v>
      </c>
      <c r="D3716" s="19">
        <v>1.0</v>
      </c>
      <c r="E3716" s="19" t="s">
        <v>164</v>
      </c>
    </row>
    <row r="3717">
      <c r="A3717" s="19" t="s">
        <v>143</v>
      </c>
      <c r="B3717" s="19" t="s">
        <v>84</v>
      </c>
      <c r="C3717" s="19" t="s">
        <v>171</v>
      </c>
      <c r="D3717" s="19">
        <v>1.0</v>
      </c>
      <c r="E3717" s="19" t="s">
        <v>164</v>
      </c>
    </row>
    <row r="3718">
      <c r="A3718" s="19" t="s">
        <v>143</v>
      </c>
      <c r="B3718" s="19" t="s">
        <v>98</v>
      </c>
      <c r="C3718" s="19" t="s">
        <v>171</v>
      </c>
      <c r="D3718" s="19">
        <v>1.0</v>
      </c>
      <c r="E3718" s="19" t="s">
        <v>164</v>
      </c>
    </row>
    <row r="3719">
      <c r="A3719" s="19" t="s">
        <v>143</v>
      </c>
      <c r="B3719" s="19" t="s">
        <v>99</v>
      </c>
      <c r="C3719" s="19" t="s">
        <v>171</v>
      </c>
      <c r="D3719" s="19">
        <v>1.0</v>
      </c>
      <c r="E3719" s="19" t="s">
        <v>164</v>
      </c>
    </row>
    <row r="3720">
      <c r="A3720" s="19" t="s">
        <v>143</v>
      </c>
      <c r="B3720" s="19" t="s">
        <v>109</v>
      </c>
      <c r="C3720" s="19" t="s">
        <v>171</v>
      </c>
      <c r="D3720" s="19">
        <v>1.0</v>
      </c>
      <c r="E3720" s="19" t="s">
        <v>164</v>
      </c>
    </row>
    <row r="3721">
      <c r="A3721" s="19" t="s">
        <v>143</v>
      </c>
      <c r="B3721" s="19" t="s">
        <v>124</v>
      </c>
      <c r="C3721" s="19" t="s">
        <v>171</v>
      </c>
      <c r="D3721" s="19">
        <v>1.0</v>
      </c>
      <c r="E3721" s="19" t="s">
        <v>164</v>
      </c>
    </row>
    <row r="3722">
      <c r="A3722" s="19" t="s">
        <v>143</v>
      </c>
      <c r="B3722" s="19" t="s">
        <v>145</v>
      </c>
      <c r="C3722" s="19" t="s">
        <v>171</v>
      </c>
      <c r="D3722" s="19">
        <v>1.0</v>
      </c>
      <c r="E3722" s="19" t="s">
        <v>164</v>
      </c>
    </row>
    <row r="3723">
      <c r="A3723" s="19" t="s">
        <v>143</v>
      </c>
      <c r="B3723" s="19" t="s">
        <v>147</v>
      </c>
      <c r="C3723" s="19" t="s">
        <v>171</v>
      </c>
      <c r="D3723" s="19">
        <v>1.0</v>
      </c>
      <c r="E3723" s="19" t="s">
        <v>164</v>
      </c>
    </row>
    <row r="3724">
      <c r="A3724" s="19" t="s">
        <v>143</v>
      </c>
      <c r="B3724" s="19" t="s">
        <v>102</v>
      </c>
      <c r="C3724" s="19" t="s">
        <v>171</v>
      </c>
      <c r="D3724" s="19">
        <v>1.0</v>
      </c>
      <c r="E3724" s="19" t="s">
        <v>164</v>
      </c>
    </row>
    <row r="3725">
      <c r="A3725" s="19" t="s">
        <v>111</v>
      </c>
      <c r="B3725" s="19" t="s">
        <v>130</v>
      </c>
      <c r="C3725" s="19" t="s">
        <v>171</v>
      </c>
      <c r="D3725" s="19">
        <v>1.0</v>
      </c>
      <c r="E3725" s="19" t="s">
        <v>164</v>
      </c>
    </row>
    <row r="3726">
      <c r="A3726" s="19" t="s">
        <v>111</v>
      </c>
      <c r="B3726" s="19" t="s">
        <v>47</v>
      </c>
      <c r="C3726" s="19" t="s">
        <v>171</v>
      </c>
      <c r="D3726" s="19">
        <v>1.0</v>
      </c>
      <c r="E3726" s="19" t="s">
        <v>164</v>
      </c>
    </row>
    <row r="3727">
      <c r="A3727" s="19" t="s">
        <v>111</v>
      </c>
      <c r="B3727" s="19" t="s">
        <v>17</v>
      </c>
      <c r="C3727" s="19" t="s">
        <v>171</v>
      </c>
      <c r="D3727" s="19">
        <v>1.0</v>
      </c>
      <c r="E3727" s="19" t="s">
        <v>164</v>
      </c>
    </row>
    <row r="3728">
      <c r="A3728" s="19" t="s">
        <v>111</v>
      </c>
      <c r="B3728" s="19" t="s">
        <v>22</v>
      </c>
      <c r="C3728" s="19" t="s">
        <v>171</v>
      </c>
      <c r="D3728" s="19">
        <v>1.0</v>
      </c>
      <c r="E3728" s="19" t="s">
        <v>164</v>
      </c>
    </row>
    <row r="3729">
      <c r="A3729" s="19" t="s">
        <v>111</v>
      </c>
      <c r="B3729" s="19" t="s">
        <v>62</v>
      </c>
      <c r="C3729" s="19" t="s">
        <v>171</v>
      </c>
      <c r="D3729" s="19">
        <v>1.0</v>
      </c>
      <c r="E3729" s="19" t="s">
        <v>164</v>
      </c>
    </row>
    <row r="3730">
      <c r="A3730" s="19" t="s">
        <v>111</v>
      </c>
      <c r="B3730" s="19" t="s">
        <v>66</v>
      </c>
      <c r="C3730" s="19" t="s">
        <v>171</v>
      </c>
      <c r="D3730" s="19">
        <v>1.0</v>
      </c>
      <c r="E3730" s="19" t="s">
        <v>164</v>
      </c>
    </row>
    <row r="3731">
      <c r="A3731" s="19" t="s">
        <v>111</v>
      </c>
      <c r="B3731" s="19" t="s">
        <v>78</v>
      </c>
      <c r="C3731" s="19" t="s">
        <v>171</v>
      </c>
      <c r="D3731" s="19">
        <v>1.0</v>
      </c>
      <c r="E3731" s="19" t="s">
        <v>164</v>
      </c>
    </row>
    <row r="3732">
      <c r="A3732" s="19" t="s">
        <v>111</v>
      </c>
      <c r="B3732" s="19" t="s">
        <v>91</v>
      </c>
      <c r="C3732" s="19" t="s">
        <v>171</v>
      </c>
      <c r="D3732" s="19">
        <v>1.0</v>
      </c>
      <c r="E3732" s="19" t="s">
        <v>164</v>
      </c>
    </row>
    <row r="3733">
      <c r="A3733" s="19" t="s">
        <v>111</v>
      </c>
      <c r="B3733" s="19" t="s">
        <v>110</v>
      </c>
      <c r="C3733" s="19" t="s">
        <v>171</v>
      </c>
      <c r="D3733" s="19">
        <v>1.0</v>
      </c>
      <c r="E3733" s="19" t="s">
        <v>164</v>
      </c>
    </row>
    <row r="3734">
      <c r="A3734" s="19" t="s">
        <v>111</v>
      </c>
      <c r="B3734" s="19" t="s">
        <v>87</v>
      </c>
      <c r="C3734" s="19" t="s">
        <v>171</v>
      </c>
      <c r="D3734" s="19">
        <v>1.0</v>
      </c>
      <c r="E3734" s="19" t="s">
        <v>164</v>
      </c>
    </row>
    <row r="3735">
      <c r="A3735" s="19" t="s">
        <v>111</v>
      </c>
      <c r="B3735" s="19" t="s">
        <v>41</v>
      </c>
      <c r="C3735" s="19" t="s">
        <v>171</v>
      </c>
      <c r="D3735" s="19">
        <v>1.0</v>
      </c>
      <c r="E3735" s="19" t="s">
        <v>164</v>
      </c>
    </row>
    <row r="3736">
      <c r="A3736" s="19" t="s">
        <v>111</v>
      </c>
      <c r="B3736" s="19" t="s">
        <v>97</v>
      </c>
      <c r="C3736" s="19" t="s">
        <v>171</v>
      </c>
      <c r="D3736" s="19">
        <v>1.0</v>
      </c>
      <c r="E3736" s="19" t="s">
        <v>164</v>
      </c>
    </row>
    <row r="3737">
      <c r="A3737" s="19" t="s">
        <v>111</v>
      </c>
      <c r="B3737" s="19" t="s">
        <v>77</v>
      </c>
      <c r="C3737" s="19" t="s">
        <v>171</v>
      </c>
      <c r="D3737" s="19">
        <v>1.0</v>
      </c>
      <c r="E3737" s="19" t="s">
        <v>164</v>
      </c>
    </row>
    <row r="3738">
      <c r="A3738" s="19" t="s">
        <v>111</v>
      </c>
      <c r="B3738" s="19" t="s">
        <v>120</v>
      </c>
      <c r="C3738" s="19" t="s">
        <v>171</v>
      </c>
      <c r="D3738" s="19">
        <v>1.0</v>
      </c>
      <c r="E3738" s="19" t="s">
        <v>164</v>
      </c>
    </row>
    <row r="3739">
      <c r="A3739" s="19" t="s">
        <v>111</v>
      </c>
      <c r="B3739" s="19" t="s">
        <v>116</v>
      </c>
      <c r="C3739" s="19" t="s">
        <v>171</v>
      </c>
      <c r="D3739" s="19">
        <v>1.0</v>
      </c>
      <c r="E3739" s="19" t="s">
        <v>164</v>
      </c>
    </row>
    <row r="3740">
      <c r="A3740" s="19" t="s">
        <v>111</v>
      </c>
      <c r="B3740" s="19" t="s">
        <v>31</v>
      </c>
      <c r="C3740" s="19" t="s">
        <v>171</v>
      </c>
      <c r="D3740" s="19">
        <v>1.0</v>
      </c>
      <c r="E3740" s="19" t="s">
        <v>164</v>
      </c>
    </row>
    <row r="3741">
      <c r="A3741" s="19" t="s">
        <v>111</v>
      </c>
      <c r="B3741" s="19" t="s">
        <v>45</v>
      </c>
      <c r="C3741" s="19" t="s">
        <v>171</v>
      </c>
      <c r="D3741" s="19">
        <v>1.0</v>
      </c>
      <c r="E3741" s="19" t="s">
        <v>164</v>
      </c>
    </row>
    <row r="3742">
      <c r="A3742" s="19" t="s">
        <v>111</v>
      </c>
      <c r="B3742" s="19" t="s">
        <v>94</v>
      </c>
      <c r="C3742" s="19" t="s">
        <v>171</v>
      </c>
      <c r="D3742" s="19">
        <v>1.0</v>
      </c>
      <c r="E3742" s="19" t="s">
        <v>164</v>
      </c>
    </row>
    <row r="3743">
      <c r="A3743" s="19" t="s">
        <v>111</v>
      </c>
      <c r="B3743" s="19" t="s">
        <v>27</v>
      </c>
      <c r="C3743" s="19" t="s">
        <v>171</v>
      </c>
      <c r="D3743" s="19">
        <v>1.0</v>
      </c>
      <c r="E3743" s="19" t="s">
        <v>164</v>
      </c>
    </row>
    <row r="3744">
      <c r="A3744" s="19" t="s">
        <v>111</v>
      </c>
      <c r="B3744" s="19" t="s">
        <v>105</v>
      </c>
      <c r="C3744" s="19" t="s">
        <v>171</v>
      </c>
      <c r="D3744" s="19">
        <v>1.0</v>
      </c>
      <c r="E3744" s="19" t="s">
        <v>164</v>
      </c>
    </row>
    <row r="3745">
      <c r="A3745" s="19" t="s">
        <v>111</v>
      </c>
      <c r="B3745" s="19" t="s">
        <v>52</v>
      </c>
      <c r="C3745" s="19" t="s">
        <v>171</v>
      </c>
      <c r="D3745" s="19">
        <v>1.0</v>
      </c>
      <c r="E3745" s="19" t="s">
        <v>164</v>
      </c>
    </row>
    <row r="3746">
      <c r="A3746" s="19" t="s">
        <v>111</v>
      </c>
      <c r="B3746" s="19" t="s">
        <v>58</v>
      </c>
      <c r="C3746" s="19" t="s">
        <v>171</v>
      </c>
      <c r="D3746" s="19">
        <v>1.0</v>
      </c>
      <c r="E3746" s="19" t="s">
        <v>164</v>
      </c>
    </row>
    <row r="3747">
      <c r="A3747" s="19" t="s">
        <v>111</v>
      </c>
      <c r="B3747" s="19" t="s">
        <v>65</v>
      </c>
      <c r="C3747" s="19" t="s">
        <v>171</v>
      </c>
      <c r="D3747" s="19">
        <v>1.0</v>
      </c>
      <c r="E3747" s="19" t="s">
        <v>164</v>
      </c>
    </row>
    <row r="3748">
      <c r="A3748" s="19" t="s">
        <v>111</v>
      </c>
      <c r="B3748" s="19" t="s">
        <v>59</v>
      </c>
      <c r="C3748" s="19" t="s">
        <v>171</v>
      </c>
      <c r="D3748" s="19">
        <v>1.0</v>
      </c>
      <c r="E3748" s="19" t="s">
        <v>164</v>
      </c>
    </row>
    <row r="3749">
      <c r="A3749" s="19" t="s">
        <v>111</v>
      </c>
      <c r="B3749" s="19" t="s">
        <v>71</v>
      </c>
      <c r="C3749" s="19" t="s">
        <v>171</v>
      </c>
      <c r="D3749" s="19">
        <v>1.0</v>
      </c>
      <c r="E3749" s="19" t="s">
        <v>164</v>
      </c>
    </row>
    <row r="3750">
      <c r="A3750" s="19" t="s">
        <v>111</v>
      </c>
      <c r="B3750" s="19" t="s">
        <v>119</v>
      </c>
      <c r="C3750" s="19" t="s">
        <v>171</v>
      </c>
      <c r="D3750" s="19">
        <v>1.0</v>
      </c>
      <c r="E3750" s="19" t="s">
        <v>164</v>
      </c>
    </row>
    <row r="3751">
      <c r="A3751" s="19" t="s">
        <v>111</v>
      </c>
      <c r="B3751" s="19" t="s">
        <v>122</v>
      </c>
      <c r="C3751" s="19" t="s">
        <v>171</v>
      </c>
      <c r="D3751" s="19">
        <v>1.0</v>
      </c>
      <c r="E3751" s="19" t="s">
        <v>164</v>
      </c>
    </row>
    <row r="3752">
      <c r="A3752" s="19" t="s">
        <v>111</v>
      </c>
      <c r="B3752" s="19" t="s">
        <v>36</v>
      </c>
      <c r="C3752" s="19" t="s">
        <v>171</v>
      </c>
      <c r="D3752" s="19">
        <v>1.0</v>
      </c>
      <c r="E3752" s="19" t="s">
        <v>164</v>
      </c>
    </row>
    <row r="3753">
      <c r="A3753" s="19" t="s">
        <v>111</v>
      </c>
      <c r="B3753" s="19" t="s">
        <v>40</v>
      </c>
      <c r="C3753" s="19" t="s">
        <v>171</v>
      </c>
      <c r="D3753" s="19">
        <v>1.0</v>
      </c>
      <c r="E3753" s="19" t="s">
        <v>164</v>
      </c>
    </row>
    <row r="3754">
      <c r="A3754" s="19" t="s">
        <v>111</v>
      </c>
      <c r="B3754" s="19" t="s">
        <v>84</v>
      </c>
      <c r="C3754" s="19" t="s">
        <v>171</v>
      </c>
      <c r="D3754" s="19">
        <v>1.0</v>
      </c>
      <c r="E3754" s="19" t="s">
        <v>164</v>
      </c>
    </row>
    <row r="3755">
      <c r="A3755" s="19" t="s">
        <v>111</v>
      </c>
      <c r="B3755" s="19" t="s">
        <v>98</v>
      </c>
      <c r="C3755" s="19" t="s">
        <v>171</v>
      </c>
      <c r="D3755" s="19">
        <v>1.0</v>
      </c>
      <c r="E3755" s="19" t="s">
        <v>164</v>
      </c>
    </row>
    <row r="3756">
      <c r="A3756" s="19" t="s">
        <v>111</v>
      </c>
      <c r="B3756" s="19" t="s">
        <v>99</v>
      </c>
      <c r="C3756" s="19" t="s">
        <v>171</v>
      </c>
      <c r="D3756" s="19">
        <v>1.0</v>
      </c>
      <c r="E3756" s="19" t="s">
        <v>164</v>
      </c>
    </row>
    <row r="3757">
      <c r="A3757" s="19" t="s">
        <v>111</v>
      </c>
      <c r="B3757" s="19" t="s">
        <v>109</v>
      </c>
      <c r="C3757" s="19" t="s">
        <v>171</v>
      </c>
      <c r="D3757" s="19">
        <v>1.0</v>
      </c>
      <c r="E3757" s="19" t="s">
        <v>164</v>
      </c>
    </row>
    <row r="3758">
      <c r="A3758" s="19" t="s">
        <v>111</v>
      </c>
      <c r="B3758" s="19" t="s">
        <v>124</v>
      </c>
      <c r="C3758" s="19" t="s">
        <v>171</v>
      </c>
      <c r="D3758" s="19">
        <v>1.0</v>
      </c>
      <c r="E3758" s="19" t="s">
        <v>164</v>
      </c>
    </row>
    <row r="3759">
      <c r="A3759" s="19" t="s">
        <v>111</v>
      </c>
      <c r="B3759" s="19" t="s">
        <v>145</v>
      </c>
      <c r="C3759" s="19" t="s">
        <v>171</v>
      </c>
      <c r="D3759" s="19">
        <v>1.0</v>
      </c>
      <c r="E3759" s="19" t="s">
        <v>164</v>
      </c>
    </row>
    <row r="3760">
      <c r="A3760" s="19" t="s">
        <v>111</v>
      </c>
      <c r="B3760" s="19" t="s">
        <v>147</v>
      </c>
      <c r="C3760" s="19" t="s">
        <v>171</v>
      </c>
      <c r="D3760" s="19">
        <v>1.0</v>
      </c>
      <c r="E3760" s="19" t="s">
        <v>164</v>
      </c>
    </row>
    <row r="3761">
      <c r="A3761" s="19" t="s">
        <v>111</v>
      </c>
      <c r="B3761" s="19" t="s">
        <v>102</v>
      </c>
      <c r="C3761" s="19" t="s">
        <v>171</v>
      </c>
      <c r="D3761" s="19">
        <v>1.0</v>
      </c>
      <c r="E3761" s="19" t="s">
        <v>164</v>
      </c>
    </row>
    <row r="3762">
      <c r="A3762" s="19" t="s">
        <v>130</v>
      </c>
      <c r="B3762" s="19" t="s">
        <v>47</v>
      </c>
      <c r="C3762" s="19" t="s">
        <v>171</v>
      </c>
      <c r="D3762" s="19">
        <v>1.0</v>
      </c>
      <c r="E3762" s="19" t="s">
        <v>164</v>
      </c>
    </row>
    <row r="3763">
      <c r="A3763" s="19" t="s">
        <v>130</v>
      </c>
      <c r="B3763" s="19" t="s">
        <v>17</v>
      </c>
      <c r="C3763" s="19" t="s">
        <v>171</v>
      </c>
      <c r="D3763" s="19">
        <v>1.0</v>
      </c>
      <c r="E3763" s="19" t="s">
        <v>164</v>
      </c>
    </row>
    <row r="3764">
      <c r="A3764" s="19" t="s">
        <v>130</v>
      </c>
      <c r="B3764" s="19" t="s">
        <v>22</v>
      </c>
      <c r="C3764" s="19" t="s">
        <v>171</v>
      </c>
      <c r="D3764" s="19">
        <v>1.0</v>
      </c>
      <c r="E3764" s="19" t="s">
        <v>164</v>
      </c>
    </row>
    <row r="3765">
      <c r="A3765" s="19" t="s">
        <v>130</v>
      </c>
      <c r="B3765" s="19" t="s">
        <v>62</v>
      </c>
      <c r="C3765" s="19" t="s">
        <v>171</v>
      </c>
      <c r="D3765" s="19">
        <v>1.0</v>
      </c>
      <c r="E3765" s="19" t="s">
        <v>164</v>
      </c>
    </row>
    <row r="3766">
      <c r="A3766" s="19" t="s">
        <v>130</v>
      </c>
      <c r="B3766" s="19" t="s">
        <v>66</v>
      </c>
      <c r="C3766" s="19" t="s">
        <v>171</v>
      </c>
      <c r="D3766" s="19">
        <v>1.0</v>
      </c>
      <c r="E3766" s="19" t="s">
        <v>164</v>
      </c>
    </row>
    <row r="3767">
      <c r="A3767" s="19" t="s">
        <v>130</v>
      </c>
      <c r="B3767" s="19" t="s">
        <v>78</v>
      </c>
      <c r="C3767" s="19" t="s">
        <v>171</v>
      </c>
      <c r="D3767" s="19">
        <v>1.0</v>
      </c>
      <c r="E3767" s="19" t="s">
        <v>164</v>
      </c>
    </row>
    <row r="3768">
      <c r="A3768" s="19" t="s">
        <v>130</v>
      </c>
      <c r="B3768" s="19" t="s">
        <v>91</v>
      </c>
      <c r="C3768" s="19" t="s">
        <v>171</v>
      </c>
      <c r="D3768" s="19">
        <v>1.0</v>
      </c>
      <c r="E3768" s="19" t="s">
        <v>164</v>
      </c>
    </row>
    <row r="3769">
      <c r="A3769" s="19" t="s">
        <v>130</v>
      </c>
      <c r="B3769" s="19" t="s">
        <v>110</v>
      </c>
      <c r="C3769" s="19" t="s">
        <v>171</v>
      </c>
      <c r="D3769" s="19">
        <v>1.0</v>
      </c>
      <c r="E3769" s="19" t="s">
        <v>164</v>
      </c>
    </row>
    <row r="3770">
      <c r="A3770" s="19" t="s">
        <v>130</v>
      </c>
      <c r="B3770" s="19" t="s">
        <v>87</v>
      </c>
      <c r="C3770" s="19" t="s">
        <v>171</v>
      </c>
      <c r="D3770" s="19">
        <v>1.0</v>
      </c>
      <c r="E3770" s="19" t="s">
        <v>164</v>
      </c>
    </row>
    <row r="3771">
      <c r="A3771" s="19" t="s">
        <v>130</v>
      </c>
      <c r="B3771" s="19" t="s">
        <v>41</v>
      </c>
      <c r="C3771" s="19" t="s">
        <v>171</v>
      </c>
      <c r="D3771" s="19">
        <v>1.0</v>
      </c>
      <c r="E3771" s="19" t="s">
        <v>164</v>
      </c>
    </row>
    <row r="3772">
      <c r="A3772" s="19" t="s">
        <v>130</v>
      </c>
      <c r="B3772" s="19" t="s">
        <v>97</v>
      </c>
      <c r="C3772" s="19" t="s">
        <v>171</v>
      </c>
      <c r="D3772" s="19">
        <v>1.0</v>
      </c>
      <c r="E3772" s="19" t="s">
        <v>164</v>
      </c>
    </row>
    <row r="3773">
      <c r="A3773" s="19" t="s">
        <v>130</v>
      </c>
      <c r="B3773" s="19" t="s">
        <v>77</v>
      </c>
      <c r="C3773" s="19" t="s">
        <v>171</v>
      </c>
      <c r="D3773" s="19">
        <v>1.0</v>
      </c>
      <c r="E3773" s="19" t="s">
        <v>164</v>
      </c>
    </row>
    <row r="3774">
      <c r="A3774" s="19" t="s">
        <v>130</v>
      </c>
      <c r="B3774" s="19" t="s">
        <v>120</v>
      </c>
      <c r="C3774" s="19" t="s">
        <v>171</v>
      </c>
      <c r="D3774" s="19">
        <v>1.0</v>
      </c>
      <c r="E3774" s="19" t="s">
        <v>164</v>
      </c>
    </row>
    <row r="3775">
      <c r="A3775" s="19" t="s">
        <v>130</v>
      </c>
      <c r="B3775" s="19" t="s">
        <v>116</v>
      </c>
      <c r="C3775" s="19" t="s">
        <v>171</v>
      </c>
      <c r="D3775" s="19">
        <v>1.0</v>
      </c>
      <c r="E3775" s="19" t="s">
        <v>164</v>
      </c>
    </row>
    <row r="3776">
      <c r="A3776" s="19" t="s">
        <v>130</v>
      </c>
      <c r="B3776" s="19" t="s">
        <v>31</v>
      </c>
      <c r="C3776" s="19" t="s">
        <v>171</v>
      </c>
      <c r="D3776" s="19">
        <v>1.0</v>
      </c>
      <c r="E3776" s="19" t="s">
        <v>164</v>
      </c>
    </row>
    <row r="3777">
      <c r="A3777" s="19" t="s">
        <v>130</v>
      </c>
      <c r="B3777" s="19" t="s">
        <v>45</v>
      </c>
      <c r="C3777" s="19" t="s">
        <v>171</v>
      </c>
      <c r="D3777" s="19">
        <v>1.0</v>
      </c>
      <c r="E3777" s="19" t="s">
        <v>164</v>
      </c>
    </row>
    <row r="3778">
      <c r="A3778" s="19" t="s">
        <v>130</v>
      </c>
      <c r="B3778" s="19" t="s">
        <v>94</v>
      </c>
      <c r="C3778" s="19" t="s">
        <v>171</v>
      </c>
      <c r="D3778" s="19">
        <v>1.0</v>
      </c>
      <c r="E3778" s="19" t="s">
        <v>164</v>
      </c>
    </row>
    <row r="3779">
      <c r="A3779" s="19" t="s">
        <v>130</v>
      </c>
      <c r="B3779" s="19" t="s">
        <v>27</v>
      </c>
      <c r="C3779" s="19" t="s">
        <v>171</v>
      </c>
      <c r="D3779" s="19">
        <v>1.0</v>
      </c>
      <c r="E3779" s="19" t="s">
        <v>164</v>
      </c>
    </row>
    <row r="3780">
      <c r="A3780" s="19" t="s">
        <v>130</v>
      </c>
      <c r="B3780" s="19" t="s">
        <v>105</v>
      </c>
      <c r="C3780" s="19" t="s">
        <v>171</v>
      </c>
      <c r="D3780" s="19">
        <v>1.0</v>
      </c>
      <c r="E3780" s="19" t="s">
        <v>164</v>
      </c>
    </row>
    <row r="3781">
      <c r="A3781" s="19" t="s">
        <v>130</v>
      </c>
      <c r="B3781" s="19" t="s">
        <v>52</v>
      </c>
      <c r="C3781" s="19" t="s">
        <v>171</v>
      </c>
      <c r="D3781" s="19">
        <v>1.0</v>
      </c>
      <c r="E3781" s="19" t="s">
        <v>164</v>
      </c>
    </row>
    <row r="3782">
      <c r="A3782" s="19" t="s">
        <v>130</v>
      </c>
      <c r="B3782" s="19" t="s">
        <v>58</v>
      </c>
      <c r="C3782" s="19" t="s">
        <v>171</v>
      </c>
      <c r="D3782" s="19">
        <v>1.0</v>
      </c>
      <c r="E3782" s="19" t="s">
        <v>164</v>
      </c>
    </row>
    <row r="3783">
      <c r="A3783" s="19" t="s">
        <v>130</v>
      </c>
      <c r="B3783" s="19" t="s">
        <v>65</v>
      </c>
      <c r="C3783" s="19" t="s">
        <v>171</v>
      </c>
      <c r="D3783" s="19">
        <v>1.0</v>
      </c>
      <c r="E3783" s="19" t="s">
        <v>164</v>
      </c>
    </row>
    <row r="3784">
      <c r="A3784" s="19" t="s">
        <v>130</v>
      </c>
      <c r="B3784" s="19" t="s">
        <v>59</v>
      </c>
      <c r="C3784" s="19" t="s">
        <v>171</v>
      </c>
      <c r="D3784" s="19">
        <v>1.0</v>
      </c>
      <c r="E3784" s="19" t="s">
        <v>164</v>
      </c>
    </row>
    <row r="3785">
      <c r="A3785" s="19" t="s">
        <v>130</v>
      </c>
      <c r="B3785" s="19" t="s">
        <v>71</v>
      </c>
      <c r="C3785" s="19" t="s">
        <v>171</v>
      </c>
      <c r="D3785" s="19">
        <v>1.0</v>
      </c>
      <c r="E3785" s="19" t="s">
        <v>164</v>
      </c>
    </row>
    <row r="3786">
      <c r="A3786" s="19" t="s">
        <v>130</v>
      </c>
      <c r="B3786" s="19" t="s">
        <v>119</v>
      </c>
      <c r="C3786" s="19" t="s">
        <v>171</v>
      </c>
      <c r="D3786" s="19">
        <v>1.0</v>
      </c>
      <c r="E3786" s="19" t="s">
        <v>164</v>
      </c>
    </row>
    <row r="3787">
      <c r="A3787" s="19" t="s">
        <v>130</v>
      </c>
      <c r="B3787" s="19" t="s">
        <v>122</v>
      </c>
      <c r="C3787" s="19" t="s">
        <v>171</v>
      </c>
      <c r="D3787" s="19">
        <v>1.0</v>
      </c>
      <c r="E3787" s="19" t="s">
        <v>164</v>
      </c>
    </row>
    <row r="3788">
      <c r="A3788" s="19" t="s">
        <v>130</v>
      </c>
      <c r="B3788" s="19" t="s">
        <v>36</v>
      </c>
      <c r="C3788" s="19" t="s">
        <v>171</v>
      </c>
      <c r="D3788" s="19">
        <v>1.0</v>
      </c>
      <c r="E3788" s="19" t="s">
        <v>164</v>
      </c>
    </row>
    <row r="3789">
      <c r="A3789" s="19" t="s">
        <v>130</v>
      </c>
      <c r="B3789" s="19" t="s">
        <v>40</v>
      </c>
      <c r="C3789" s="19" t="s">
        <v>171</v>
      </c>
      <c r="D3789" s="19">
        <v>1.0</v>
      </c>
      <c r="E3789" s="19" t="s">
        <v>164</v>
      </c>
    </row>
    <row r="3790">
      <c r="A3790" s="19" t="s">
        <v>130</v>
      </c>
      <c r="B3790" s="19" t="s">
        <v>84</v>
      </c>
      <c r="C3790" s="19" t="s">
        <v>171</v>
      </c>
      <c r="D3790" s="19">
        <v>1.0</v>
      </c>
      <c r="E3790" s="19" t="s">
        <v>164</v>
      </c>
    </row>
    <row r="3791">
      <c r="A3791" s="19" t="s">
        <v>130</v>
      </c>
      <c r="B3791" s="19" t="s">
        <v>98</v>
      </c>
      <c r="C3791" s="19" t="s">
        <v>171</v>
      </c>
      <c r="D3791" s="19">
        <v>1.0</v>
      </c>
      <c r="E3791" s="19" t="s">
        <v>164</v>
      </c>
    </row>
    <row r="3792">
      <c r="A3792" s="19" t="s">
        <v>130</v>
      </c>
      <c r="B3792" s="19" t="s">
        <v>99</v>
      </c>
      <c r="C3792" s="19" t="s">
        <v>171</v>
      </c>
      <c r="D3792" s="19">
        <v>1.0</v>
      </c>
      <c r="E3792" s="19" t="s">
        <v>164</v>
      </c>
    </row>
    <row r="3793">
      <c r="A3793" s="19" t="s">
        <v>130</v>
      </c>
      <c r="B3793" s="19" t="s">
        <v>109</v>
      </c>
      <c r="C3793" s="19" t="s">
        <v>171</v>
      </c>
      <c r="D3793" s="19">
        <v>1.0</v>
      </c>
      <c r="E3793" s="19" t="s">
        <v>164</v>
      </c>
    </row>
    <row r="3794">
      <c r="A3794" s="19" t="s">
        <v>130</v>
      </c>
      <c r="B3794" s="19" t="s">
        <v>124</v>
      </c>
      <c r="C3794" s="19" t="s">
        <v>171</v>
      </c>
      <c r="D3794" s="19">
        <v>1.0</v>
      </c>
      <c r="E3794" s="19" t="s">
        <v>164</v>
      </c>
    </row>
    <row r="3795">
      <c r="A3795" s="19" t="s">
        <v>130</v>
      </c>
      <c r="B3795" s="19" t="s">
        <v>145</v>
      </c>
      <c r="C3795" s="19" t="s">
        <v>171</v>
      </c>
      <c r="D3795" s="19">
        <v>1.0</v>
      </c>
      <c r="E3795" s="19" t="s">
        <v>164</v>
      </c>
    </row>
    <row r="3796">
      <c r="A3796" s="19" t="s">
        <v>130</v>
      </c>
      <c r="B3796" s="19" t="s">
        <v>147</v>
      </c>
      <c r="C3796" s="19" t="s">
        <v>171</v>
      </c>
      <c r="D3796" s="19">
        <v>1.0</v>
      </c>
      <c r="E3796" s="19" t="s">
        <v>164</v>
      </c>
    </row>
    <row r="3797">
      <c r="A3797" s="19" t="s">
        <v>130</v>
      </c>
      <c r="B3797" s="19" t="s">
        <v>102</v>
      </c>
      <c r="C3797" s="19" t="s">
        <v>171</v>
      </c>
      <c r="D3797" s="19">
        <v>1.0</v>
      </c>
      <c r="E3797" s="19" t="s">
        <v>164</v>
      </c>
    </row>
    <row r="3798">
      <c r="A3798" s="19" t="s">
        <v>47</v>
      </c>
      <c r="B3798" s="19" t="s">
        <v>17</v>
      </c>
      <c r="C3798" s="19" t="s">
        <v>171</v>
      </c>
      <c r="D3798" s="19">
        <v>1.0</v>
      </c>
      <c r="E3798" s="19" t="s">
        <v>164</v>
      </c>
    </row>
    <row r="3799">
      <c r="A3799" s="19" t="s">
        <v>47</v>
      </c>
      <c r="B3799" s="19" t="s">
        <v>22</v>
      </c>
      <c r="C3799" s="19" t="s">
        <v>171</v>
      </c>
      <c r="D3799" s="19">
        <v>1.0</v>
      </c>
      <c r="E3799" s="19" t="s">
        <v>164</v>
      </c>
    </row>
    <row r="3800">
      <c r="A3800" s="19" t="s">
        <v>47</v>
      </c>
      <c r="B3800" s="19" t="s">
        <v>62</v>
      </c>
      <c r="C3800" s="19" t="s">
        <v>171</v>
      </c>
      <c r="D3800" s="19">
        <v>1.0</v>
      </c>
      <c r="E3800" s="19" t="s">
        <v>164</v>
      </c>
    </row>
    <row r="3801">
      <c r="A3801" s="19" t="s">
        <v>47</v>
      </c>
      <c r="B3801" s="19" t="s">
        <v>66</v>
      </c>
      <c r="C3801" s="19" t="s">
        <v>171</v>
      </c>
      <c r="D3801" s="19">
        <v>1.0</v>
      </c>
      <c r="E3801" s="19" t="s">
        <v>164</v>
      </c>
    </row>
    <row r="3802">
      <c r="A3802" s="19" t="s">
        <v>47</v>
      </c>
      <c r="B3802" s="19" t="s">
        <v>78</v>
      </c>
      <c r="C3802" s="19" t="s">
        <v>171</v>
      </c>
      <c r="D3802" s="19">
        <v>1.0</v>
      </c>
      <c r="E3802" s="19" t="s">
        <v>164</v>
      </c>
    </row>
    <row r="3803">
      <c r="A3803" s="19" t="s">
        <v>47</v>
      </c>
      <c r="B3803" s="19" t="s">
        <v>91</v>
      </c>
      <c r="C3803" s="19" t="s">
        <v>171</v>
      </c>
      <c r="D3803" s="19">
        <v>1.0</v>
      </c>
      <c r="E3803" s="19" t="s">
        <v>164</v>
      </c>
    </row>
    <row r="3804">
      <c r="A3804" s="19" t="s">
        <v>47</v>
      </c>
      <c r="B3804" s="19" t="s">
        <v>110</v>
      </c>
      <c r="C3804" s="19" t="s">
        <v>171</v>
      </c>
      <c r="D3804" s="19">
        <v>1.0</v>
      </c>
      <c r="E3804" s="19" t="s">
        <v>164</v>
      </c>
    </row>
    <row r="3805">
      <c r="A3805" s="19" t="s">
        <v>47</v>
      </c>
      <c r="B3805" s="19" t="s">
        <v>87</v>
      </c>
      <c r="C3805" s="19" t="s">
        <v>171</v>
      </c>
      <c r="D3805" s="19">
        <v>1.0</v>
      </c>
      <c r="E3805" s="19" t="s">
        <v>164</v>
      </c>
    </row>
    <row r="3806">
      <c r="A3806" s="19" t="s">
        <v>47</v>
      </c>
      <c r="B3806" s="19" t="s">
        <v>41</v>
      </c>
      <c r="C3806" s="19" t="s">
        <v>171</v>
      </c>
      <c r="D3806" s="19">
        <v>1.0</v>
      </c>
      <c r="E3806" s="19" t="s">
        <v>164</v>
      </c>
    </row>
    <row r="3807">
      <c r="A3807" s="19" t="s">
        <v>47</v>
      </c>
      <c r="B3807" s="19" t="s">
        <v>97</v>
      </c>
      <c r="C3807" s="19" t="s">
        <v>171</v>
      </c>
      <c r="D3807" s="19">
        <v>1.0</v>
      </c>
      <c r="E3807" s="19" t="s">
        <v>164</v>
      </c>
    </row>
    <row r="3808">
      <c r="A3808" s="19" t="s">
        <v>47</v>
      </c>
      <c r="B3808" s="19" t="s">
        <v>77</v>
      </c>
      <c r="C3808" s="19" t="s">
        <v>171</v>
      </c>
      <c r="D3808" s="19">
        <v>1.0</v>
      </c>
      <c r="E3808" s="19" t="s">
        <v>164</v>
      </c>
    </row>
    <row r="3809">
      <c r="A3809" s="19" t="s">
        <v>47</v>
      </c>
      <c r="B3809" s="19" t="s">
        <v>120</v>
      </c>
      <c r="C3809" s="19" t="s">
        <v>171</v>
      </c>
      <c r="D3809" s="19">
        <v>1.0</v>
      </c>
      <c r="E3809" s="19" t="s">
        <v>164</v>
      </c>
    </row>
    <row r="3810">
      <c r="A3810" s="19" t="s">
        <v>47</v>
      </c>
      <c r="B3810" s="19" t="s">
        <v>116</v>
      </c>
      <c r="C3810" s="19" t="s">
        <v>171</v>
      </c>
      <c r="D3810" s="19">
        <v>1.0</v>
      </c>
      <c r="E3810" s="19" t="s">
        <v>164</v>
      </c>
    </row>
    <row r="3811">
      <c r="A3811" s="19" t="s">
        <v>47</v>
      </c>
      <c r="B3811" s="19" t="s">
        <v>31</v>
      </c>
      <c r="C3811" s="19" t="s">
        <v>171</v>
      </c>
      <c r="D3811" s="19">
        <v>1.0</v>
      </c>
      <c r="E3811" s="19" t="s">
        <v>164</v>
      </c>
    </row>
    <row r="3812">
      <c r="A3812" s="19" t="s">
        <v>47</v>
      </c>
      <c r="B3812" s="19" t="s">
        <v>45</v>
      </c>
      <c r="C3812" s="19" t="s">
        <v>171</v>
      </c>
      <c r="D3812" s="19">
        <v>1.0</v>
      </c>
      <c r="E3812" s="19" t="s">
        <v>164</v>
      </c>
    </row>
    <row r="3813">
      <c r="A3813" s="19" t="s">
        <v>47</v>
      </c>
      <c r="B3813" s="19" t="s">
        <v>94</v>
      </c>
      <c r="C3813" s="19" t="s">
        <v>171</v>
      </c>
      <c r="D3813" s="19">
        <v>1.0</v>
      </c>
      <c r="E3813" s="19" t="s">
        <v>164</v>
      </c>
    </row>
    <row r="3814">
      <c r="A3814" s="19" t="s">
        <v>47</v>
      </c>
      <c r="B3814" s="19" t="s">
        <v>27</v>
      </c>
      <c r="C3814" s="19" t="s">
        <v>171</v>
      </c>
      <c r="D3814" s="19">
        <v>1.0</v>
      </c>
      <c r="E3814" s="19" t="s">
        <v>164</v>
      </c>
    </row>
    <row r="3815">
      <c r="A3815" s="19" t="s">
        <v>47</v>
      </c>
      <c r="B3815" s="19" t="s">
        <v>105</v>
      </c>
      <c r="C3815" s="19" t="s">
        <v>171</v>
      </c>
      <c r="D3815" s="19">
        <v>1.0</v>
      </c>
      <c r="E3815" s="19" t="s">
        <v>164</v>
      </c>
    </row>
    <row r="3816">
      <c r="A3816" s="19" t="s">
        <v>47</v>
      </c>
      <c r="B3816" s="19" t="s">
        <v>52</v>
      </c>
      <c r="C3816" s="19" t="s">
        <v>171</v>
      </c>
      <c r="D3816" s="19">
        <v>1.0</v>
      </c>
      <c r="E3816" s="19" t="s">
        <v>164</v>
      </c>
    </row>
    <row r="3817">
      <c r="A3817" s="19" t="s">
        <v>47</v>
      </c>
      <c r="B3817" s="19" t="s">
        <v>58</v>
      </c>
      <c r="C3817" s="19" t="s">
        <v>171</v>
      </c>
      <c r="D3817" s="19">
        <v>1.0</v>
      </c>
      <c r="E3817" s="19" t="s">
        <v>164</v>
      </c>
    </row>
    <row r="3818">
      <c r="A3818" s="19" t="s">
        <v>47</v>
      </c>
      <c r="B3818" s="19" t="s">
        <v>65</v>
      </c>
      <c r="C3818" s="19" t="s">
        <v>171</v>
      </c>
      <c r="D3818" s="19">
        <v>1.0</v>
      </c>
      <c r="E3818" s="19" t="s">
        <v>164</v>
      </c>
    </row>
    <row r="3819">
      <c r="A3819" s="19" t="s">
        <v>47</v>
      </c>
      <c r="B3819" s="19" t="s">
        <v>59</v>
      </c>
      <c r="C3819" s="19" t="s">
        <v>171</v>
      </c>
      <c r="D3819" s="19">
        <v>1.0</v>
      </c>
      <c r="E3819" s="19" t="s">
        <v>164</v>
      </c>
    </row>
    <row r="3820">
      <c r="A3820" s="19" t="s">
        <v>47</v>
      </c>
      <c r="B3820" s="19" t="s">
        <v>71</v>
      </c>
      <c r="C3820" s="19" t="s">
        <v>171</v>
      </c>
      <c r="D3820" s="19">
        <v>1.0</v>
      </c>
      <c r="E3820" s="19" t="s">
        <v>164</v>
      </c>
    </row>
    <row r="3821">
      <c r="A3821" s="19" t="s">
        <v>47</v>
      </c>
      <c r="B3821" s="19" t="s">
        <v>119</v>
      </c>
      <c r="C3821" s="19" t="s">
        <v>171</v>
      </c>
      <c r="D3821" s="19">
        <v>1.0</v>
      </c>
      <c r="E3821" s="19" t="s">
        <v>164</v>
      </c>
    </row>
    <row r="3822">
      <c r="A3822" s="19" t="s">
        <v>47</v>
      </c>
      <c r="B3822" s="19" t="s">
        <v>122</v>
      </c>
      <c r="C3822" s="19" t="s">
        <v>171</v>
      </c>
      <c r="D3822" s="19">
        <v>1.0</v>
      </c>
      <c r="E3822" s="19" t="s">
        <v>164</v>
      </c>
    </row>
    <row r="3823">
      <c r="A3823" s="19" t="s">
        <v>47</v>
      </c>
      <c r="B3823" s="19" t="s">
        <v>36</v>
      </c>
      <c r="C3823" s="19" t="s">
        <v>171</v>
      </c>
      <c r="D3823" s="19">
        <v>1.0</v>
      </c>
      <c r="E3823" s="19" t="s">
        <v>164</v>
      </c>
    </row>
    <row r="3824">
      <c r="A3824" s="19" t="s">
        <v>47</v>
      </c>
      <c r="B3824" s="19" t="s">
        <v>40</v>
      </c>
      <c r="C3824" s="19" t="s">
        <v>171</v>
      </c>
      <c r="D3824" s="19">
        <v>1.0</v>
      </c>
      <c r="E3824" s="19" t="s">
        <v>164</v>
      </c>
    </row>
    <row r="3825">
      <c r="A3825" s="19" t="s">
        <v>47</v>
      </c>
      <c r="B3825" s="19" t="s">
        <v>84</v>
      </c>
      <c r="C3825" s="19" t="s">
        <v>171</v>
      </c>
      <c r="D3825" s="19">
        <v>1.0</v>
      </c>
      <c r="E3825" s="19" t="s">
        <v>164</v>
      </c>
    </row>
    <row r="3826">
      <c r="A3826" s="19" t="s">
        <v>47</v>
      </c>
      <c r="B3826" s="19" t="s">
        <v>98</v>
      </c>
      <c r="C3826" s="19" t="s">
        <v>171</v>
      </c>
      <c r="D3826" s="19">
        <v>1.0</v>
      </c>
      <c r="E3826" s="19" t="s">
        <v>164</v>
      </c>
    </row>
    <row r="3827">
      <c r="A3827" s="19" t="s">
        <v>47</v>
      </c>
      <c r="B3827" s="19" t="s">
        <v>99</v>
      </c>
      <c r="C3827" s="19" t="s">
        <v>171</v>
      </c>
      <c r="D3827" s="19">
        <v>1.0</v>
      </c>
      <c r="E3827" s="19" t="s">
        <v>164</v>
      </c>
    </row>
    <row r="3828">
      <c r="A3828" s="19" t="s">
        <v>47</v>
      </c>
      <c r="B3828" s="19" t="s">
        <v>109</v>
      </c>
      <c r="C3828" s="19" t="s">
        <v>171</v>
      </c>
      <c r="D3828" s="19">
        <v>1.0</v>
      </c>
      <c r="E3828" s="19" t="s">
        <v>164</v>
      </c>
    </row>
    <row r="3829">
      <c r="A3829" s="19" t="s">
        <v>47</v>
      </c>
      <c r="B3829" s="19" t="s">
        <v>124</v>
      </c>
      <c r="C3829" s="19" t="s">
        <v>171</v>
      </c>
      <c r="D3829" s="19">
        <v>1.0</v>
      </c>
      <c r="E3829" s="19" t="s">
        <v>164</v>
      </c>
    </row>
    <row r="3830">
      <c r="A3830" s="19" t="s">
        <v>47</v>
      </c>
      <c r="B3830" s="19" t="s">
        <v>145</v>
      </c>
      <c r="C3830" s="19" t="s">
        <v>171</v>
      </c>
      <c r="D3830" s="19">
        <v>1.0</v>
      </c>
      <c r="E3830" s="19" t="s">
        <v>164</v>
      </c>
    </row>
    <row r="3831">
      <c r="A3831" s="19" t="s">
        <v>47</v>
      </c>
      <c r="B3831" s="19" t="s">
        <v>147</v>
      </c>
      <c r="C3831" s="19" t="s">
        <v>171</v>
      </c>
      <c r="D3831" s="19">
        <v>1.0</v>
      </c>
      <c r="E3831" s="19" t="s">
        <v>164</v>
      </c>
    </row>
    <row r="3832">
      <c r="A3832" s="19" t="s">
        <v>47</v>
      </c>
      <c r="B3832" s="19" t="s">
        <v>102</v>
      </c>
      <c r="C3832" s="19" t="s">
        <v>171</v>
      </c>
      <c r="D3832" s="19">
        <v>1.0</v>
      </c>
      <c r="E3832" s="19" t="s">
        <v>164</v>
      </c>
    </row>
    <row r="3833">
      <c r="A3833" s="19" t="s">
        <v>17</v>
      </c>
      <c r="B3833" s="19" t="s">
        <v>22</v>
      </c>
      <c r="C3833" s="19" t="s">
        <v>171</v>
      </c>
      <c r="D3833" s="19">
        <v>1.0</v>
      </c>
      <c r="E3833" s="19" t="s">
        <v>164</v>
      </c>
    </row>
    <row r="3834">
      <c r="A3834" s="19" t="s">
        <v>17</v>
      </c>
      <c r="B3834" s="19" t="s">
        <v>62</v>
      </c>
      <c r="C3834" s="19" t="s">
        <v>171</v>
      </c>
      <c r="D3834" s="19">
        <v>1.0</v>
      </c>
      <c r="E3834" s="19" t="s">
        <v>164</v>
      </c>
    </row>
    <row r="3835">
      <c r="A3835" s="19" t="s">
        <v>17</v>
      </c>
      <c r="B3835" s="19" t="s">
        <v>66</v>
      </c>
      <c r="C3835" s="19" t="s">
        <v>171</v>
      </c>
      <c r="D3835" s="19">
        <v>1.0</v>
      </c>
      <c r="E3835" s="19" t="s">
        <v>164</v>
      </c>
    </row>
    <row r="3836">
      <c r="A3836" s="19" t="s">
        <v>17</v>
      </c>
      <c r="B3836" s="19" t="s">
        <v>78</v>
      </c>
      <c r="C3836" s="19" t="s">
        <v>171</v>
      </c>
      <c r="D3836" s="19">
        <v>1.0</v>
      </c>
      <c r="E3836" s="19" t="s">
        <v>164</v>
      </c>
    </row>
    <row r="3837">
      <c r="A3837" s="19" t="s">
        <v>17</v>
      </c>
      <c r="B3837" s="19" t="s">
        <v>91</v>
      </c>
      <c r="C3837" s="19" t="s">
        <v>171</v>
      </c>
      <c r="D3837" s="19">
        <v>1.0</v>
      </c>
      <c r="E3837" s="19" t="s">
        <v>164</v>
      </c>
    </row>
    <row r="3838">
      <c r="A3838" s="19" t="s">
        <v>17</v>
      </c>
      <c r="B3838" s="19" t="s">
        <v>110</v>
      </c>
      <c r="C3838" s="19" t="s">
        <v>171</v>
      </c>
      <c r="D3838" s="19">
        <v>1.0</v>
      </c>
      <c r="E3838" s="19" t="s">
        <v>164</v>
      </c>
    </row>
    <row r="3839">
      <c r="A3839" s="19" t="s">
        <v>17</v>
      </c>
      <c r="B3839" s="19" t="s">
        <v>87</v>
      </c>
      <c r="C3839" s="19" t="s">
        <v>171</v>
      </c>
      <c r="D3839" s="19">
        <v>1.0</v>
      </c>
      <c r="E3839" s="19" t="s">
        <v>164</v>
      </c>
    </row>
    <row r="3840">
      <c r="A3840" s="19" t="s">
        <v>17</v>
      </c>
      <c r="B3840" s="19" t="s">
        <v>41</v>
      </c>
      <c r="C3840" s="19" t="s">
        <v>171</v>
      </c>
      <c r="D3840" s="19">
        <v>1.0</v>
      </c>
      <c r="E3840" s="19" t="s">
        <v>164</v>
      </c>
    </row>
    <row r="3841">
      <c r="A3841" s="19" t="s">
        <v>17</v>
      </c>
      <c r="B3841" s="19" t="s">
        <v>97</v>
      </c>
      <c r="C3841" s="19" t="s">
        <v>171</v>
      </c>
      <c r="D3841" s="19">
        <v>1.0</v>
      </c>
      <c r="E3841" s="19" t="s">
        <v>164</v>
      </c>
    </row>
    <row r="3842">
      <c r="A3842" s="19" t="s">
        <v>17</v>
      </c>
      <c r="B3842" s="19" t="s">
        <v>77</v>
      </c>
      <c r="C3842" s="19" t="s">
        <v>171</v>
      </c>
      <c r="D3842" s="19">
        <v>1.0</v>
      </c>
      <c r="E3842" s="19" t="s">
        <v>164</v>
      </c>
    </row>
    <row r="3843">
      <c r="A3843" s="19" t="s">
        <v>17</v>
      </c>
      <c r="B3843" s="19" t="s">
        <v>120</v>
      </c>
      <c r="C3843" s="19" t="s">
        <v>171</v>
      </c>
      <c r="D3843" s="19">
        <v>1.0</v>
      </c>
      <c r="E3843" s="19" t="s">
        <v>164</v>
      </c>
    </row>
    <row r="3844">
      <c r="A3844" s="19" t="s">
        <v>17</v>
      </c>
      <c r="B3844" s="19" t="s">
        <v>116</v>
      </c>
      <c r="C3844" s="19" t="s">
        <v>171</v>
      </c>
      <c r="D3844" s="19">
        <v>1.0</v>
      </c>
      <c r="E3844" s="19" t="s">
        <v>164</v>
      </c>
    </row>
    <row r="3845">
      <c r="A3845" s="19" t="s">
        <v>17</v>
      </c>
      <c r="B3845" s="19" t="s">
        <v>31</v>
      </c>
      <c r="C3845" s="19" t="s">
        <v>171</v>
      </c>
      <c r="D3845" s="19">
        <v>1.0</v>
      </c>
      <c r="E3845" s="19" t="s">
        <v>164</v>
      </c>
    </row>
    <row r="3846">
      <c r="A3846" s="19" t="s">
        <v>17</v>
      </c>
      <c r="B3846" s="19" t="s">
        <v>45</v>
      </c>
      <c r="C3846" s="19" t="s">
        <v>171</v>
      </c>
      <c r="D3846" s="19">
        <v>1.0</v>
      </c>
      <c r="E3846" s="19" t="s">
        <v>164</v>
      </c>
    </row>
    <row r="3847">
      <c r="A3847" s="19" t="s">
        <v>17</v>
      </c>
      <c r="B3847" s="19" t="s">
        <v>94</v>
      </c>
      <c r="C3847" s="19" t="s">
        <v>171</v>
      </c>
      <c r="D3847" s="19">
        <v>1.0</v>
      </c>
      <c r="E3847" s="19" t="s">
        <v>164</v>
      </c>
    </row>
    <row r="3848">
      <c r="A3848" s="19" t="s">
        <v>17</v>
      </c>
      <c r="B3848" s="19" t="s">
        <v>27</v>
      </c>
      <c r="C3848" s="19" t="s">
        <v>171</v>
      </c>
      <c r="D3848" s="19">
        <v>1.0</v>
      </c>
      <c r="E3848" s="19" t="s">
        <v>164</v>
      </c>
    </row>
    <row r="3849">
      <c r="A3849" s="19" t="s">
        <v>17</v>
      </c>
      <c r="B3849" s="19" t="s">
        <v>105</v>
      </c>
      <c r="C3849" s="19" t="s">
        <v>171</v>
      </c>
      <c r="D3849" s="19">
        <v>1.0</v>
      </c>
      <c r="E3849" s="19" t="s">
        <v>164</v>
      </c>
    </row>
    <row r="3850">
      <c r="A3850" s="19" t="s">
        <v>17</v>
      </c>
      <c r="B3850" s="19" t="s">
        <v>52</v>
      </c>
      <c r="C3850" s="19" t="s">
        <v>171</v>
      </c>
      <c r="D3850" s="19">
        <v>1.0</v>
      </c>
      <c r="E3850" s="19" t="s">
        <v>164</v>
      </c>
    </row>
    <row r="3851">
      <c r="A3851" s="19" t="s">
        <v>17</v>
      </c>
      <c r="B3851" s="19" t="s">
        <v>58</v>
      </c>
      <c r="C3851" s="19" t="s">
        <v>171</v>
      </c>
      <c r="D3851" s="19">
        <v>1.0</v>
      </c>
      <c r="E3851" s="19" t="s">
        <v>164</v>
      </c>
    </row>
    <row r="3852">
      <c r="A3852" s="19" t="s">
        <v>17</v>
      </c>
      <c r="B3852" s="19" t="s">
        <v>65</v>
      </c>
      <c r="C3852" s="19" t="s">
        <v>171</v>
      </c>
      <c r="D3852" s="19">
        <v>1.0</v>
      </c>
      <c r="E3852" s="19" t="s">
        <v>164</v>
      </c>
    </row>
    <row r="3853">
      <c r="A3853" s="19" t="s">
        <v>17</v>
      </c>
      <c r="B3853" s="19" t="s">
        <v>59</v>
      </c>
      <c r="C3853" s="19" t="s">
        <v>171</v>
      </c>
      <c r="D3853" s="19">
        <v>1.0</v>
      </c>
      <c r="E3853" s="19" t="s">
        <v>164</v>
      </c>
    </row>
    <row r="3854">
      <c r="A3854" s="19" t="s">
        <v>17</v>
      </c>
      <c r="B3854" s="19" t="s">
        <v>71</v>
      </c>
      <c r="C3854" s="19" t="s">
        <v>171</v>
      </c>
      <c r="D3854" s="19">
        <v>1.0</v>
      </c>
      <c r="E3854" s="19" t="s">
        <v>164</v>
      </c>
    </row>
    <row r="3855">
      <c r="A3855" s="19" t="s">
        <v>17</v>
      </c>
      <c r="B3855" s="19" t="s">
        <v>119</v>
      </c>
      <c r="C3855" s="19" t="s">
        <v>171</v>
      </c>
      <c r="D3855" s="19">
        <v>1.0</v>
      </c>
      <c r="E3855" s="19" t="s">
        <v>164</v>
      </c>
    </row>
    <row r="3856">
      <c r="A3856" s="19" t="s">
        <v>17</v>
      </c>
      <c r="B3856" s="19" t="s">
        <v>122</v>
      </c>
      <c r="C3856" s="19" t="s">
        <v>171</v>
      </c>
      <c r="D3856" s="19">
        <v>1.0</v>
      </c>
      <c r="E3856" s="19" t="s">
        <v>164</v>
      </c>
    </row>
    <row r="3857">
      <c r="A3857" s="19" t="s">
        <v>17</v>
      </c>
      <c r="B3857" s="19" t="s">
        <v>36</v>
      </c>
      <c r="C3857" s="19" t="s">
        <v>171</v>
      </c>
      <c r="D3857" s="19">
        <v>1.0</v>
      </c>
      <c r="E3857" s="19" t="s">
        <v>164</v>
      </c>
    </row>
    <row r="3858">
      <c r="A3858" s="19" t="s">
        <v>17</v>
      </c>
      <c r="B3858" s="19" t="s">
        <v>40</v>
      </c>
      <c r="C3858" s="19" t="s">
        <v>171</v>
      </c>
      <c r="D3858" s="19">
        <v>1.0</v>
      </c>
      <c r="E3858" s="19" t="s">
        <v>164</v>
      </c>
    </row>
    <row r="3859">
      <c r="A3859" s="19" t="s">
        <v>17</v>
      </c>
      <c r="B3859" s="19" t="s">
        <v>84</v>
      </c>
      <c r="C3859" s="19" t="s">
        <v>171</v>
      </c>
      <c r="D3859" s="19">
        <v>1.0</v>
      </c>
      <c r="E3859" s="19" t="s">
        <v>164</v>
      </c>
    </row>
    <row r="3860">
      <c r="A3860" s="19" t="s">
        <v>17</v>
      </c>
      <c r="B3860" s="19" t="s">
        <v>98</v>
      </c>
      <c r="C3860" s="19" t="s">
        <v>171</v>
      </c>
      <c r="D3860" s="19">
        <v>1.0</v>
      </c>
      <c r="E3860" s="19" t="s">
        <v>164</v>
      </c>
    </row>
    <row r="3861">
      <c r="A3861" s="19" t="s">
        <v>17</v>
      </c>
      <c r="B3861" s="19" t="s">
        <v>99</v>
      </c>
      <c r="C3861" s="19" t="s">
        <v>171</v>
      </c>
      <c r="D3861" s="19">
        <v>1.0</v>
      </c>
      <c r="E3861" s="19" t="s">
        <v>164</v>
      </c>
    </row>
    <row r="3862">
      <c r="A3862" s="19" t="s">
        <v>17</v>
      </c>
      <c r="B3862" s="19" t="s">
        <v>109</v>
      </c>
      <c r="C3862" s="19" t="s">
        <v>171</v>
      </c>
      <c r="D3862" s="19">
        <v>1.0</v>
      </c>
      <c r="E3862" s="19" t="s">
        <v>164</v>
      </c>
    </row>
    <row r="3863">
      <c r="A3863" s="19" t="s">
        <v>17</v>
      </c>
      <c r="B3863" s="19" t="s">
        <v>124</v>
      </c>
      <c r="C3863" s="19" t="s">
        <v>171</v>
      </c>
      <c r="D3863" s="19">
        <v>1.0</v>
      </c>
      <c r="E3863" s="19" t="s">
        <v>164</v>
      </c>
    </row>
    <row r="3864">
      <c r="A3864" s="19" t="s">
        <v>17</v>
      </c>
      <c r="B3864" s="19" t="s">
        <v>145</v>
      </c>
      <c r="C3864" s="19" t="s">
        <v>171</v>
      </c>
      <c r="D3864" s="19">
        <v>1.0</v>
      </c>
      <c r="E3864" s="19" t="s">
        <v>164</v>
      </c>
    </row>
    <row r="3865">
      <c r="A3865" s="19" t="s">
        <v>17</v>
      </c>
      <c r="B3865" s="19" t="s">
        <v>147</v>
      </c>
      <c r="C3865" s="19" t="s">
        <v>171</v>
      </c>
      <c r="D3865" s="19">
        <v>1.0</v>
      </c>
      <c r="E3865" s="19" t="s">
        <v>164</v>
      </c>
    </row>
    <row r="3866">
      <c r="A3866" s="19" t="s">
        <v>17</v>
      </c>
      <c r="B3866" s="19" t="s">
        <v>102</v>
      </c>
      <c r="C3866" s="19" t="s">
        <v>171</v>
      </c>
      <c r="D3866" s="19">
        <v>1.0</v>
      </c>
      <c r="E3866" s="19" t="s">
        <v>164</v>
      </c>
    </row>
    <row r="3867">
      <c r="A3867" s="19" t="s">
        <v>22</v>
      </c>
      <c r="B3867" s="19" t="s">
        <v>62</v>
      </c>
      <c r="C3867" s="19" t="s">
        <v>171</v>
      </c>
      <c r="D3867" s="19">
        <v>1.0</v>
      </c>
      <c r="E3867" s="19" t="s">
        <v>164</v>
      </c>
    </row>
    <row r="3868">
      <c r="A3868" s="19" t="s">
        <v>22</v>
      </c>
      <c r="B3868" s="19" t="s">
        <v>66</v>
      </c>
      <c r="C3868" s="19" t="s">
        <v>171</v>
      </c>
      <c r="D3868" s="19">
        <v>1.0</v>
      </c>
      <c r="E3868" s="19" t="s">
        <v>164</v>
      </c>
    </row>
    <row r="3869">
      <c r="A3869" s="19" t="s">
        <v>22</v>
      </c>
      <c r="B3869" s="19" t="s">
        <v>78</v>
      </c>
      <c r="C3869" s="19" t="s">
        <v>171</v>
      </c>
      <c r="D3869" s="19">
        <v>1.0</v>
      </c>
      <c r="E3869" s="19" t="s">
        <v>164</v>
      </c>
    </row>
    <row r="3870">
      <c r="A3870" s="19" t="s">
        <v>22</v>
      </c>
      <c r="B3870" s="19" t="s">
        <v>91</v>
      </c>
      <c r="C3870" s="19" t="s">
        <v>171</v>
      </c>
      <c r="D3870" s="19">
        <v>1.0</v>
      </c>
      <c r="E3870" s="19" t="s">
        <v>164</v>
      </c>
    </row>
    <row r="3871">
      <c r="A3871" s="19" t="s">
        <v>22</v>
      </c>
      <c r="B3871" s="19" t="s">
        <v>110</v>
      </c>
      <c r="C3871" s="19" t="s">
        <v>171</v>
      </c>
      <c r="D3871" s="19">
        <v>1.0</v>
      </c>
      <c r="E3871" s="19" t="s">
        <v>164</v>
      </c>
    </row>
    <row r="3872">
      <c r="A3872" s="19" t="s">
        <v>22</v>
      </c>
      <c r="B3872" s="19" t="s">
        <v>87</v>
      </c>
      <c r="C3872" s="19" t="s">
        <v>171</v>
      </c>
      <c r="D3872" s="19">
        <v>1.0</v>
      </c>
      <c r="E3872" s="19" t="s">
        <v>164</v>
      </c>
    </row>
    <row r="3873">
      <c r="A3873" s="19" t="s">
        <v>22</v>
      </c>
      <c r="B3873" s="19" t="s">
        <v>41</v>
      </c>
      <c r="C3873" s="19" t="s">
        <v>171</v>
      </c>
      <c r="D3873" s="19">
        <v>1.0</v>
      </c>
      <c r="E3873" s="19" t="s">
        <v>164</v>
      </c>
    </row>
    <row r="3874">
      <c r="A3874" s="19" t="s">
        <v>22</v>
      </c>
      <c r="B3874" s="19" t="s">
        <v>97</v>
      </c>
      <c r="C3874" s="19" t="s">
        <v>171</v>
      </c>
      <c r="D3874" s="19">
        <v>1.0</v>
      </c>
      <c r="E3874" s="19" t="s">
        <v>164</v>
      </c>
    </row>
    <row r="3875">
      <c r="A3875" s="19" t="s">
        <v>22</v>
      </c>
      <c r="B3875" s="19" t="s">
        <v>77</v>
      </c>
      <c r="C3875" s="19" t="s">
        <v>171</v>
      </c>
      <c r="D3875" s="19">
        <v>1.0</v>
      </c>
      <c r="E3875" s="19" t="s">
        <v>164</v>
      </c>
    </row>
    <row r="3876">
      <c r="A3876" s="19" t="s">
        <v>22</v>
      </c>
      <c r="B3876" s="19" t="s">
        <v>120</v>
      </c>
      <c r="C3876" s="19" t="s">
        <v>171</v>
      </c>
      <c r="D3876" s="19">
        <v>1.0</v>
      </c>
      <c r="E3876" s="19" t="s">
        <v>164</v>
      </c>
    </row>
    <row r="3877">
      <c r="A3877" s="19" t="s">
        <v>22</v>
      </c>
      <c r="B3877" s="19" t="s">
        <v>116</v>
      </c>
      <c r="C3877" s="19" t="s">
        <v>171</v>
      </c>
      <c r="D3877" s="19">
        <v>1.0</v>
      </c>
      <c r="E3877" s="19" t="s">
        <v>164</v>
      </c>
    </row>
    <row r="3878">
      <c r="A3878" s="19" t="s">
        <v>22</v>
      </c>
      <c r="B3878" s="19" t="s">
        <v>31</v>
      </c>
      <c r="C3878" s="19" t="s">
        <v>171</v>
      </c>
      <c r="D3878" s="19">
        <v>1.0</v>
      </c>
      <c r="E3878" s="19" t="s">
        <v>164</v>
      </c>
    </row>
    <row r="3879">
      <c r="A3879" s="19" t="s">
        <v>22</v>
      </c>
      <c r="B3879" s="19" t="s">
        <v>45</v>
      </c>
      <c r="C3879" s="19" t="s">
        <v>171</v>
      </c>
      <c r="D3879" s="19">
        <v>1.0</v>
      </c>
      <c r="E3879" s="19" t="s">
        <v>164</v>
      </c>
    </row>
    <row r="3880">
      <c r="A3880" s="19" t="s">
        <v>22</v>
      </c>
      <c r="B3880" s="19" t="s">
        <v>94</v>
      </c>
      <c r="C3880" s="19" t="s">
        <v>171</v>
      </c>
      <c r="D3880" s="19">
        <v>1.0</v>
      </c>
      <c r="E3880" s="19" t="s">
        <v>164</v>
      </c>
    </row>
    <row r="3881">
      <c r="A3881" s="19" t="s">
        <v>22</v>
      </c>
      <c r="B3881" s="19" t="s">
        <v>27</v>
      </c>
      <c r="C3881" s="19" t="s">
        <v>171</v>
      </c>
      <c r="D3881" s="19">
        <v>1.0</v>
      </c>
      <c r="E3881" s="19" t="s">
        <v>164</v>
      </c>
    </row>
    <row r="3882">
      <c r="A3882" s="19" t="s">
        <v>22</v>
      </c>
      <c r="B3882" s="19" t="s">
        <v>105</v>
      </c>
      <c r="C3882" s="19" t="s">
        <v>171</v>
      </c>
      <c r="D3882" s="19">
        <v>1.0</v>
      </c>
      <c r="E3882" s="19" t="s">
        <v>164</v>
      </c>
    </row>
    <row r="3883">
      <c r="A3883" s="19" t="s">
        <v>22</v>
      </c>
      <c r="B3883" s="19" t="s">
        <v>52</v>
      </c>
      <c r="C3883" s="19" t="s">
        <v>171</v>
      </c>
      <c r="D3883" s="19">
        <v>1.0</v>
      </c>
      <c r="E3883" s="19" t="s">
        <v>164</v>
      </c>
    </row>
    <row r="3884">
      <c r="A3884" s="19" t="s">
        <v>22</v>
      </c>
      <c r="B3884" s="19" t="s">
        <v>58</v>
      </c>
      <c r="C3884" s="19" t="s">
        <v>171</v>
      </c>
      <c r="D3884" s="19">
        <v>1.0</v>
      </c>
      <c r="E3884" s="19" t="s">
        <v>164</v>
      </c>
    </row>
    <row r="3885">
      <c r="A3885" s="19" t="s">
        <v>22</v>
      </c>
      <c r="B3885" s="19" t="s">
        <v>65</v>
      </c>
      <c r="C3885" s="19" t="s">
        <v>171</v>
      </c>
      <c r="D3885" s="19">
        <v>1.0</v>
      </c>
      <c r="E3885" s="19" t="s">
        <v>164</v>
      </c>
    </row>
    <row r="3886">
      <c r="A3886" s="19" t="s">
        <v>22</v>
      </c>
      <c r="B3886" s="19" t="s">
        <v>59</v>
      </c>
      <c r="C3886" s="19" t="s">
        <v>171</v>
      </c>
      <c r="D3886" s="19">
        <v>1.0</v>
      </c>
      <c r="E3886" s="19" t="s">
        <v>164</v>
      </c>
    </row>
    <row r="3887">
      <c r="A3887" s="19" t="s">
        <v>22</v>
      </c>
      <c r="B3887" s="19" t="s">
        <v>71</v>
      </c>
      <c r="C3887" s="19" t="s">
        <v>171</v>
      </c>
      <c r="D3887" s="19">
        <v>1.0</v>
      </c>
      <c r="E3887" s="19" t="s">
        <v>164</v>
      </c>
    </row>
    <row r="3888">
      <c r="A3888" s="19" t="s">
        <v>22</v>
      </c>
      <c r="B3888" s="19" t="s">
        <v>119</v>
      </c>
      <c r="C3888" s="19" t="s">
        <v>171</v>
      </c>
      <c r="D3888" s="19">
        <v>1.0</v>
      </c>
      <c r="E3888" s="19" t="s">
        <v>164</v>
      </c>
    </row>
    <row r="3889">
      <c r="A3889" s="19" t="s">
        <v>22</v>
      </c>
      <c r="B3889" s="19" t="s">
        <v>122</v>
      </c>
      <c r="C3889" s="19" t="s">
        <v>171</v>
      </c>
      <c r="D3889" s="19">
        <v>1.0</v>
      </c>
      <c r="E3889" s="19" t="s">
        <v>164</v>
      </c>
    </row>
    <row r="3890">
      <c r="A3890" s="19" t="s">
        <v>22</v>
      </c>
      <c r="B3890" s="19" t="s">
        <v>36</v>
      </c>
      <c r="C3890" s="19" t="s">
        <v>171</v>
      </c>
      <c r="D3890" s="19">
        <v>1.0</v>
      </c>
      <c r="E3890" s="19" t="s">
        <v>164</v>
      </c>
    </row>
    <row r="3891">
      <c r="A3891" s="19" t="s">
        <v>22</v>
      </c>
      <c r="B3891" s="19" t="s">
        <v>40</v>
      </c>
      <c r="C3891" s="19" t="s">
        <v>171</v>
      </c>
      <c r="D3891" s="19">
        <v>1.0</v>
      </c>
      <c r="E3891" s="19" t="s">
        <v>164</v>
      </c>
    </row>
    <row r="3892">
      <c r="A3892" s="19" t="s">
        <v>22</v>
      </c>
      <c r="B3892" s="19" t="s">
        <v>84</v>
      </c>
      <c r="C3892" s="19" t="s">
        <v>171</v>
      </c>
      <c r="D3892" s="19">
        <v>1.0</v>
      </c>
      <c r="E3892" s="19" t="s">
        <v>164</v>
      </c>
    </row>
    <row r="3893">
      <c r="A3893" s="19" t="s">
        <v>22</v>
      </c>
      <c r="B3893" s="19" t="s">
        <v>98</v>
      </c>
      <c r="C3893" s="19" t="s">
        <v>171</v>
      </c>
      <c r="D3893" s="19">
        <v>1.0</v>
      </c>
      <c r="E3893" s="19" t="s">
        <v>164</v>
      </c>
    </row>
    <row r="3894">
      <c r="A3894" s="19" t="s">
        <v>22</v>
      </c>
      <c r="B3894" s="19" t="s">
        <v>99</v>
      </c>
      <c r="C3894" s="19" t="s">
        <v>171</v>
      </c>
      <c r="D3894" s="19">
        <v>1.0</v>
      </c>
      <c r="E3894" s="19" t="s">
        <v>164</v>
      </c>
    </row>
    <row r="3895">
      <c r="A3895" s="19" t="s">
        <v>22</v>
      </c>
      <c r="B3895" s="19" t="s">
        <v>109</v>
      </c>
      <c r="C3895" s="19" t="s">
        <v>171</v>
      </c>
      <c r="D3895" s="19">
        <v>1.0</v>
      </c>
      <c r="E3895" s="19" t="s">
        <v>164</v>
      </c>
    </row>
    <row r="3896">
      <c r="A3896" s="19" t="s">
        <v>22</v>
      </c>
      <c r="B3896" s="19" t="s">
        <v>124</v>
      </c>
      <c r="C3896" s="19" t="s">
        <v>171</v>
      </c>
      <c r="D3896" s="19">
        <v>1.0</v>
      </c>
      <c r="E3896" s="19" t="s">
        <v>164</v>
      </c>
    </row>
    <row r="3897">
      <c r="A3897" s="19" t="s">
        <v>22</v>
      </c>
      <c r="B3897" s="19" t="s">
        <v>145</v>
      </c>
      <c r="C3897" s="19" t="s">
        <v>171</v>
      </c>
      <c r="D3897" s="19">
        <v>1.0</v>
      </c>
      <c r="E3897" s="19" t="s">
        <v>164</v>
      </c>
    </row>
    <row r="3898">
      <c r="A3898" s="19" t="s">
        <v>22</v>
      </c>
      <c r="B3898" s="19" t="s">
        <v>147</v>
      </c>
      <c r="C3898" s="19" t="s">
        <v>171</v>
      </c>
      <c r="D3898" s="19">
        <v>1.0</v>
      </c>
      <c r="E3898" s="19" t="s">
        <v>164</v>
      </c>
    </row>
    <row r="3899">
      <c r="A3899" s="19" t="s">
        <v>22</v>
      </c>
      <c r="B3899" s="19" t="s">
        <v>102</v>
      </c>
      <c r="C3899" s="19" t="s">
        <v>171</v>
      </c>
      <c r="D3899" s="19">
        <v>1.0</v>
      </c>
      <c r="E3899" s="19" t="s">
        <v>164</v>
      </c>
    </row>
    <row r="3900">
      <c r="A3900" s="19" t="s">
        <v>62</v>
      </c>
      <c r="B3900" s="19" t="s">
        <v>66</v>
      </c>
      <c r="C3900" s="19" t="s">
        <v>171</v>
      </c>
      <c r="D3900" s="19">
        <v>1.0</v>
      </c>
      <c r="E3900" s="19" t="s">
        <v>164</v>
      </c>
    </row>
    <row r="3901">
      <c r="A3901" s="19" t="s">
        <v>62</v>
      </c>
      <c r="B3901" s="19" t="s">
        <v>78</v>
      </c>
      <c r="C3901" s="19" t="s">
        <v>171</v>
      </c>
      <c r="D3901" s="19">
        <v>1.0</v>
      </c>
      <c r="E3901" s="19" t="s">
        <v>164</v>
      </c>
    </row>
    <row r="3902">
      <c r="A3902" s="19" t="s">
        <v>62</v>
      </c>
      <c r="B3902" s="19" t="s">
        <v>91</v>
      </c>
      <c r="C3902" s="19" t="s">
        <v>171</v>
      </c>
      <c r="D3902" s="19">
        <v>1.0</v>
      </c>
      <c r="E3902" s="19" t="s">
        <v>164</v>
      </c>
    </row>
    <row r="3903">
      <c r="A3903" s="19" t="s">
        <v>62</v>
      </c>
      <c r="B3903" s="19" t="s">
        <v>110</v>
      </c>
      <c r="C3903" s="19" t="s">
        <v>171</v>
      </c>
      <c r="D3903" s="19">
        <v>1.0</v>
      </c>
      <c r="E3903" s="19" t="s">
        <v>164</v>
      </c>
    </row>
    <row r="3904">
      <c r="A3904" s="19" t="s">
        <v>62</v>
      </c>
      <c r="B3904" s="19" t="s">
        <v>87</v>
      </c>
      <c r="C3904" s="19" t="s">
        <v>171</v>
      </c>
      <c r="D3904" s="19">
        <v>1.0</v>
      </c>
      <c r="E3904" s="19" t="s">
        <v>164</v>
      </c>
    </row>
    <row r="3905">
      <c r="A3905" s="19" t="s">
        <v>62</v>
      </c>
      <c r="B3905" s="19" t="s">
        <v>41</v>
      </c>
      <c r="C3905" s="19" t="s">
        <v>171</v>
      </c>
      <c r="D3905" s="19">
        <v>1.0</v>
      </c>
      <c r="E3905" s="19" t="s">
        <v>164</v>
      </c>
    </row>
    <row r="3906">
      <c r="A3906" s="19" t="s">
        <v>62</v>
      </c>
      <c r="B3906" s="19" t="s">
        <v>97</v>
      </c>
      <c r="C3906" s="19" t="s">
        <v>171</v>
      </c>
      <c r="D3906" s="19">
        <v>1.0</v>
      </c>
      <c r="E3906" s="19" t="s">
        <v>164</v>
      </c>
    </row>
    <row r="3907">
      <c r="A3907" s="19" t="s">
        <v>62</v>
      </c>
      <c r="B3907" s="19" t="s">
        <v>77</v>
      </c>
      <c r="C3907" s="19" t="s">
        <v>171</v>
      </c>
      <c r="D3907" s="19">
        <v>1.0</v>
      </c>
      <c r="E3907" s="19" t="s">
        <v>164</v>
      </c>
    </row>
    <row r="3908">
      <c r="A3908" s="19" t="s">
        <v>62</v>
      </c>
      <c r="B3908" s="19" t="s">
        <v>120</v>
      </c>
      <c r="C3908" s="19" t="s">
        <v>171</v>
      </c>
      <c r="D3908" s="19">
        <v>1.0</v>
      </c>
      <c r="E3908" s="19" t="s">
        <v>164</v>
      </c>
    </row>
    <row r="3909">
      <c r="A3909" s="19" t="s">
        <v>62</v>
      </c>
      <c r="B3909" s="19" t="s">
        <v>116</v>
      </c>
      <c r="C3909" s="19" t="s">
        <v>171</v>
      </c>
      <c r="D3909" s="19">
        <v>1.0</v>
      </c>
      <c r="E3909" s="19" t="s">
        <v>164</v>
      </c>
    </row>
    <row r="3910">
      <c r="A3910" s="19" t="s">
        <v>62</v>
      </c>
      <c r="B3910" s="19" t="s">
        <v>31</v>
      </c>
      <c r="C3910" s="19" t="s">
        <v>171</v>
      </c>
      <c r="D3910" s="19">
        <v>1.0</v>
      </c>
      <c r="E3910" s="19" t="s">
        <v>164</v>
      </c>
    </row>
    <row r="3911">
      <c r="A3911" s="19" t="s">
        <v>62</v>
      </c>
      <c r="B3911" s="19" t="s">
        <v>45</v>
      </c>
      <c r="C3911" s="19" t="s">
        <v>171</v>
      </c>
      <c r="D3911" s="19">
        <v>1.0</v>
      </c>
      <c r="E3911" s="19" t="s">
        <v>164</v>
      </c>
    </row>
    <row r="3912">
      <c r="A3912" s="19" t="s">
        <v>62</v>
      </c>
      <c r="B3912" s="19" t="s">
        <v>94</v>
      </c>
      <c r="C3912" s="19" t="s">
        <v>171</v>
      </c>
      <c r="D3912" s="19">
        <v>1.0</v>
      </c>
      <c r="E3912" s="19" t="s">
        <v>164</v>
      </c>
    </row>
    <row r="3913">
      <c r="A3913" s="19" t="s">
        <v>62</v>
      </c>
      <c r="B3913" s="19" t="s">
        <v>27</v>
      </c>
      <c r="C3913" s="19" t="s">
        <v>171</v>
      </c>
      <c r="D3913" s="19">
        <v>1.0</v>
      </c>
      <c r="E3913" s="19" t="s">
        <v>164</v>
      </c>
    </row>
    <row r="3914">
      <c r="A3914" s="19" t="s">
        <v>62</v>
      </c>
      <c r="B3914" s="19" t="s">
        <v>105</v>
      </c>
      <c r="C3914" s="19" t="s">
        <v>171</v>
      </c>
      <c r="D3914" s="19">
        <v>1.0</v>
      </c>
      <c r="E3914" s="19" t="s">
        <v>164</v>
      </c>
    </row>
    <row r="3915">
      <c r="A3915" s="19" t="s">
        <v>62</v>
      </c>
      <c r="B3915" s="19" t="s">
        <v>52</v>
      </c>
      <c r="C3915" s="19" t="s">
        <v>171</v>
      </c>
      <c r="D3915" s="19">
        <v>1.0</v>
      </c>
      <c r="E3915" s="19" t="s">
        <v>164</v>
      </c>
    </row>
    <row r="3916">
      <c r="A3916" s="19" t="s">
        <v>62</v>
      </c>
      <c r="B3916" s="19" t="s">
        <v>58</v>
      </c>
      <c r="C3916" s="19" t="s">
        <v>171</v>
      </c>
      <c r="D3916" s="19">
        <v>1.0</v>
      </c>
      <c r="E3916" s="19" t="s">
        <v>164</v>
      </c>
    </row>
    <row r="3917">
      <c r="A3917" s="19" t="s">
        <v>62</v>
      </c>
      <c r="B3917" s="19" t="s">
        <v>65</v>
      </c>
      <c r="C3917" s="19" t="s">
        <v>171</v>
      </c>
      <c r="D3917" s="19">
        <v>1.0</v>
      </c>
      <c r="E3917" s="19" t="s">
        <v>164</v>
      </c>
    </row>
    <row r="3918">
      <c r="A3918" s="19" t="s">
        <v>62</v>
      </c>
      <c r="B3918" s="19" t="s">
        <v>59</v>
      </c>
      <c r="C3918" s="19" t="s">
        <v>171</v>
      </c>
      <c r="D3918" s="19">
        <v>1.0</v>
      </c>
      <c r="E3918" s="19" t="s">
        <v>164</v>
      </c>
    </row>
    <row r="3919">
      <c r="A3919" s="19" t="s">
        <v>62</v>
      </c>
      <c r="B3919" s="19" t="s">
        <v>71</v>
      </c>
      <c r="C3919" s="19" t="s">
        <v>171</v>
      </c>
      <c r="D3919" s="19">
        <v>1.0</v>
      </c>
      <c r="E3919" s="19" t="s">
        <v>164</v>
      </c>
    </row>
    <row r="3920">
      <c r="A3920" s="19" t="s">
        <v>62</v>
      </c>
      <c r="B3920" s="19" t="s">
        <v>119</v>
      </c>
      <c r="C3920" s="19" t="s">
        <v>171</v>
      </c>
      <c r="D3920" s="19">
        <v>1.0</v>
      </c>
      <c r="E3920" s="19" t="s">
        <v>164</v>
      </c>
    </row>
    <row r="3921">
      <c r="A3921" s="19" t="s">
        <v>62</v>
      </c>
      <c r="B3921" s="19" t="s">
        <v>122</v>
      </c>
      <c r="C3921" s="19" t="s">
        <v>171</v>
      </c>
      <c r="D3921" s="19">
        <v>1.0</v>
      </c>
      <c r="E3921" s="19" t="s">
        <v>164</v>
      </c>
    </row>
    <row r="3922">
      <c r="A3922" s="19" t="s">
        <v>62</v>
      </c>
      <c r="B3922" s="19" t="s">
        <v>36</v>
      </c>
      <c r="C3922" s="19" t="s">
        <v>171</v>
      </c>
      <c r="D3922" s="19">
        <v>1.0</v>
      </c>
      <c r="E3922" s="19" t="s">
        <v>164</v>
      </c>
    </row>
    <row r="3923">
      <c r="A3923" s="19" t="s">
        <v>62</v>
      </c>
      <c r="B3923" s="19" t="s">
        <v>40</v>
      </c>
      <c r="C3923" s="19" t="s">
        <v>171</v>
      </c>
      <c r="D3923" s="19">
        <v>1.0</v>
      </c>
      <c r="E3923" s="19" t="s">
        <v>164</v>
      </c>
    </row>
    <row r="3924">
      <c r="A3924" s="19" t="s">
        <v>62</v>
      </c>
      <c r="B3924" s="19" t="s">
        <v>84</v>
      </c>
      <c r="C3924" s="19" t="s">
        <v>171</v>
      </c>
      <c r="D3924" s="19">
        <v>1.0</v>
      </c>
      <c r="E3924" s="19" t="s">
        <v>164</v>
      </c>
    </row>
    <row r="3925">
      <c r="A3925" s="19" t="s">
        <v>62</v>
      </c>
      <c r="B3925" s="19" t="s">
        <v>98</v>
      </c>
      <c r="C3925" s="19" t="s">
        <v>171</v>
      </c>
      <c r="D3925" s="19">
        <v>1.0</v>
      </c>
      <c r="E3925" s="19" t="s">
        <v>164</v>
      </c>
    </row>
    <row r="3926">
      <c r="A3926" s="19" t="s">
        <v>62</v>
      </c>
      <c r="B3926" s="19" t="s">
        <v>99</v>
      </c>
      <c r="C3926" s="19" t="s">
        <v>171</v>
      </c>
      <c r="D3926" s="19">
        <v>1.0</v>
      </c>
      <c r="E3926" s="19" t="s">
        <v>164</v>
      </c>
    </row>
    <row r="3927">
      <c r="A3927" s="19" t="s">
        <v>62</v>
      </c>
      <c r="B3927" s="19" t="s">
        <v>109</v>
      </c>
      <c r="C3927" s="19" t="s">
        <v>171</v>
      </c>
      <c r="D3927" s="19">
        <v>1.0</v>
      </c>
      <c r="E3927" s="19" t="s">
        <v>164</v>
      </c>
    </row>
    <row r="3928">
      <c r="A3928" s="19" t="s">
        <v>62</v>
      </c>
      <c r="B3928" s="19" t="s">
        <v>124</v>
      </c>
      <c r="C3928" s="19" t="s">
        <v>171</v>
      </c>
      <c r="D3928" s="19">
        <v>1.0</v>
      </c>
      <c r="E3928" s="19" t="s">
        <v>164</v>
      </c>
    </row>
    <row r="3929">
      <c r="A3929" s="19" t="s">
        <v>62</v>
      </c>
      <c r="B3929" s="19" t="s">
        <v>145</v>
      </c>
      <c r="C3929" s="19" t="s">
        <v>171</v>
      </c>
      <c r="D3929" s="19">
        <v>1.0</v>
      </c>
      <c r="E3929" s="19" t="s">
        <v>164</v>
      </c>
    </row>
    <row r="3930">
      <c r="A3930" s="19" t="s">
        <v>62</v>
      </c>
      <c r="B3930" s="19" t="s">
        <v>147</v>
      </c>
      <c r="C3930" s="19" t="s">
        <v>171</v>
      </c>
      <c r="D3930" s="19">
        <v>1.0</v>
      </c>
      <c r="E3930" s="19" t="s">
        <v>164</v>
      </c>
    </row>
    <row r="3931">
      <c r="A3931" s="19" t="s">
        <v>62</v>
      </c>
      <c r="B3931" s="19" t="s">
        <v>102</v>
      </c>
      <c r="C3931" s="19" t="s">
        <v>171</v>
      </c>
      <c r="D3931" s="19">
        <v>1.0</v>
      </c>
      <c r="E3931" s="19" t="s">
        <v>164</v>
      </c>
    </row>
    <row r="3932">
      <c r="A3932" s="19" t="s">
        <v>66</v>
      </c>
      <c r="B3932" s="19" t="s">
        <v>78</v>
      </c>
      <c r="C3932" s="19" t="s">
        <v>171</v>
      </c>
      <c r="D3932" s="19">
        <v>1.0</v>
      </c>
      <c r="E3932" s="19" t="s">
        <v>164</v>
      </c>
    </row>
    <row r="3933">
      <c r="A3933" s="19" t="s">
        <v>66</v>
      </c>
      <c r="B3933" s="19" t="s">
        <v>91</v>
      </c>
      <c r="C3933" s="19" t="s">
        <v>171</v>
      </c>
      <c r="D3933" s="19">
        <v>1.0</v>
      </c>
      <c r="E3933" s="19" t="s">
        <v>164</v>
      </c>
    </row>
    <row r="3934">
      <c r="A3934" s="19" t="s">
        <v>66</v>
      </c>
      <c r="B3934" s="19" t="s">
        <v>110</v>
      </c>
      <c r="C3934" s="19" t="s">
        <v>171</v>
      </c>
      <c r="D3934" s="19">
        <v>1.0</v>
      </c>
      <c r="E3934" s="19" t="s">
        <v>164</v>
      </c>
    </row>
    <row r="3935">
      <c r="A3935" s="19" t="s">
        <v>66</v>
      </c>
      <c r="B3935" s="19" t="s">
        <v>87</v>
      </c>
      <c r="C3935" s="19" t="s">
        <v>171</v>
      </c>
      <c r="D3935" s="19">
        <v>1.0</v>
      </c>
      <c r="E3935" s="19" t="s">
        <v>164</v>
      </c>
    </row>
    <row r="3936">
      <c r="A3936" s="19" t="s">
        <v>66</v>
      </c>
      <c r="B3936" s="19" t="s">
        <v>41</v>
      </c>
      <c r="C3936" s="19" t="s">
        <v>171</v>
      </c>
      <c r="D3936" s="19">
        <v>1.0</v>
      </c>
      <c r="E3936" s="19" t="s">
        <v>164</v>
      </c>
    </row>
    <row r="3937">
      <c r="A3937" s="19" t="s">
        <v>66</v>
      </c>
      <c r="B3937" s="19" t="s">
        <v>97</v>
      </c>
      <c r="C3937" s="19" t="s">
        <v>171</v>
      </c>
      <c r="D3937" s="19">
        <v>1.0</v>
      </c>
      <c r="E3937" s="19" t="s">
        <v>164</v>
      </c>
    </row>
    <row r="3938">
      <c r="A3938" s="19" t="s">
        <v>66</v>
      </c>
      <c r="B3938" s="19" t="s">
        <v>77</v>
      </c>
      <c r="C3938" s="19" t="s">
        <v>171</v>
      </c>
      <c r="D3938" s="19">
        <v>1.0</v>
      </c>
      <c r="E3938" s="19" t="s">
        <v>164</v>
      </c>
    </row>
    <row r="3939">
      <c r="A3939" s="19" t="s">
        <v>66</v>
      </c>
      <c r="B3939" s="19" t="s">
        <v>120</v>
      </c>
      <c r="C3939" s="19" t="s">
        <v>171</v>
      </c>
      <c r="D3939" s="19">
        <v>1.0</v>
      </c>
      <c r="E3939" s="19" t="s">
        <v>164</v>
      </c>
    </row>
    <row r="3940">
      <c r="A3940" s="19" t="s">
        <v>66</v>
      </c>
      <c r="B3940" s="19" t="s">
        <v>116</v>
      </c>
      <c r="C3940" s="19" t="s">
        <v>171</v>
      </c>
      <c r="D3940" s="19">
        <v>1.0</v>
      </c>
      <c r="E3940" s="19" t="s">
        <v>164</v>
      </c>
    </row>
    <row r="3941">
      <c r="A3941" s="19" t="s">
        <v>66</v>
      </c>
      <c r="B3941" s="19" t="s">
        <v>31</v>
      </c>
      <c r="C3941" s="19" t="s">
        <v>171</v>
      </c>
      <c r="D3941" s="19">
        <v>1.0</v>
      </c>
      <c r="E3941" s="19" t="s">
        <v>164</v>
      </c>
    </row>
    <row r="3942">
      <c r="A3942" s="19" t="s">
        <v>66</v>
      </c>
      <c r="B3942" s="19" t="s">
        <v>45</v>
      </c>
      <c r="C3942" s="19" t="s">
        <v>171</v>
      </c>
      <c r="D3942" s="19">
        <v>1.0</v>
      </c>
      <c r="E3942" s="19" t="s">
        <v>164</v>
      </c>
    </row>
    <row r="3943">
      <c r="A3943" s="19" t="s">
        <v>66</v>
      </c>
      <c r="B3943" s="19" t="s">
        <v>94</v>
      </c>
      <c r="C3943" s="19" t="s">
        <v>171</v>
      </c>
      <c r="D3943" s="19">
        <v>1.0</v>
      </c>
      <c r="E3943" s="19" t="s">
        <v>164</v>
      </c>
    </row>
    <row r="3944">
      <c r="A3944" s="19" t="s">
        <v>66</v>
      </c>
      <c r="B3944" s="19" t="s">
        <v>27</v>
      </c>
      <c r="C3944" s="19" t="s">
        <v>171</v>
      </c>
      <c r="D3944" s="19">
        <v>1.0</v>
      </c>
      <c r="E3944" s="19" t="s">
        <v>164</v>
      </c>
    </row>
    <row r="3945">
      <c r="A3945" s="19" t="s">
        <v>66</v>
      </c>
      <c r="B3945" s="19" t="s">
        <v>105</v>
      </c>
      <c r="C3945" s="19" t="s">
        <v>171</v>
      </c>
      <c r="D3945" s="19">
        <v>1.0</v>
      </c>
      <c r="E3945" s="19" t="s">
        <v>164</v>
      </c>
    </row>
    <row r="3946">
      <c r="A3946" s="19" t="s">
        <v>66</v>
      </c>
      <c r="B3946" s="19" t="s">
        <v>52</v>
      </c>
      <c r="C3946" s="19" t="s">
        <v>171</v>
      </c>
      <c r="D3946" s="19">
        <v>1.0</v>
      </c>
      <c r="E3946" s="19" t="s">
        <v>164</v>
      </c>
    </row>
    <row r="3947">
      <c r="A3947" s="19" t="s">
        <v>66</v>
      </c>
      <c r="B3947" s="19" t="s">
        <v>58</v>
      </c>
      <c r="C3947" s="19" t="s">
        <v>171</v>
      </c>
      <c r="D3947" s="19">
        <v>1.0</v>
      </c>
      <c r="E3947" s="19" t="s">
        <v>164</v>
      </c>
    </row>
    <row r="3948">
      <c r="A3948" s="19" t="s">
        <v>66</v>
      </c>
      <c r="B3948" s="19" t="s">
        <v>65</v>
      </c>
      <c r="C3948" s="19" t="s">
        <v>171</v>
      </c>
      <c r="D3948" s="19">
        <v>1.0</v>
      </c>
      <c r="E3948" s="19" t="s">
        <v>164</v>
      </c>
    </row>
    <row r="3949">
      <c r="A3949" s="19" t="s">
        <v>66</v>
      </c>
      <c r="B3949" s="19" t="s">
        <v>59</v>
      </c>
      <c r="C3949" s="19" t="s">
        <v>171</v>
      </c>
      <c r="D3949" s="19">
        <v>1.0</v>
      </c>
      <c r="E3949" s="19" t="s">
        <v>164</v>
      </c>
    </row>
    <row r="3950">
      <c r="A3950" s="19" t="s">
        <v>66</v>
      </c>
      <c r="B3950" s="19" t="s">
        <v>71</v>
      </c>
      <c r="C3950" s="19" t="s">
        <v>171</v>
      </c>
      <c r="D3950" s="19">
        <v>1.0</v>
      </c>
      <c r="E3950" s="19" t="s">
        <v>164</v>
      </c>
    </row>
    <row r="3951">
      <c r="A3951" s="19" t="s">
        <v>66</v>
      </c>
      <c r="B3951" s="19" t="s">
        <v>119</v>
      </c>
      <c r="C3951" s="19" t="s">
        <v>171</v>
      </c>
      <c r="D3951" s="19">
        <v>1.0</v>
      </c>
      <c r="E3951" s="19" t="s">
        <v>164</v>
      </c>
    </row>
    <row r="3952">
      <c r="A3952" s="19" t="s">
        <v>66</v>
      </c>
      <c r="B3952" s="19" t="s">
        <v>122</v>
      </c>
      <c r="C3952" s="19" t="s">
        <v>171</v>
      </c>
      <c r="D3952" s="19">
        <v>1.0</v>
      </c>
      <c r="E3952" s="19" t="s">
        <v>164</v>
      </c>
    </row>
    <row r="3953">
      <c r="A3953" s="19" t="s">
        <v>66</v>
      </c>
      <c r="B3953" s="19" t="s">
        <v>36</v>
      </c>
      <c r="C3953" s="19" t="s">
        <v>171</v>
      </c>
      <c r="D3953" s="19">
        <v>1.0</v>
      </c>
      <c r="E3953" s="19" t="s">
        <v>164</v>
      </c>
    </row>
    <row r="3954">
      <c r="A3954" s="19" t="s">
        <v>66</v>
      </c>
      <c r="B3954" s="19" t="s">
        <v>40</v>
      </c>
      <c r="C3954" s="19" t="s">
        <v>171</v>
      </c>
      <c r="D3954" s="19">
        <v>1.0</v>
      </c>
      <c r="E3954" s="19" t="s">
        <v>164</v>
      </c>
    </row>
    <row r="3955">
      <c r="A3955" s="19" t="s">
        <v>66</v>
      </c>
      <c r="B3955" s="19" t="s">
        <v>84</v>
      </c>
      <c r="C3955" s="19" t="s">
        <v>171</v>
      </c>
      <c r="D3955" s="19">
        <v>1.0</v>
      </c>
      <c r="E3955" s="19" t="s">
        <v>164</v>
      </c>
    </row>
    <row r="3956">
      <c r="A3956" s="19" t="s">
        <v>66</v>
      </c>
      <c r="B3956" s="19" t="s">
        <v>98</v>
      </c>
      <c r="C3956" s="19" t="s">
        <v>171</v>
      </c>
      <c r="D3956" s="19">
        <v>1.0</v>
      </c>
      <c r="E3956" s="19" t="s">
        <v>164</v>
      </c>
    </row>
    <row r="3957">
      <c r="A3957" s="19" t="s">
        <v>66</v>
      </c>
      <c r="B3957" s="19" t="s">
        <v>99</v>
      </c>
      <c r="C3957" s="19" t="s">
        <v>171</v>
      </c>
      <c r="D3957" s="19">
        <v>1.0</v>
      </c>
      <c r="E3957" s="19" t="s">
        <v>164</v>
      </c>
    </row>
    <row r="3958">
      <c r="A3958" s="19" t="s">
        <v>66</v>
      </c>
      <c r="B3958" s="19" t="s">
        <v>109</v>
      </c>
      <c r="C3958" s="19" t="s">
        <v>171</v>
      </c>
      <c r="D3958" s="19">
        <v>1.0</v>
      </c>
      <c r="E3958" s="19" t="s">
        <v>164</v>
      </c>
    </row>
    <row r="3959">
      <c r="A3959" s="19" t="s">
        <v>66</v>
      </c>
      <c r="B3959" s="19" t="s">
        <v>124</v>
      </c>
      <c r="C3959" s="19" t="s">
        <v>171</v>
      </c>
      <c r="D3959" s="19">
        <v>1.0</v>
      </c>
      <c r="E3959" s="19" t="s">
        <v>164</v>
      </c>
    </row>
    <row r="3960">
      <c r="A3960" s="19" t="s">
        <v>66</v>
      </c>
      <c r="B3960" s="19" t="s">
        <v>145</v>
      </c>
      <c r="C3960" s="19" t="s">
        <v>171</v>
      </c>
      <c r="D3960" s="19">
        <v>1.0</v>
      </c>
      <c r="E3960" s="19" t="s">
        <v>164</v>
      </c>
    </row>
    <row r="3961">
      <c r="A3961" s="19" t="s">
        <v>66</v>
      </c>
      <c r="B3961" s="19" t="s">
        <v>147</v>
      </c>
      <c r="C3961" s="19" t="s">
        <v>171</v>
      </c>
      <c r="D3961" s="19">
        <v>1.0</v>
      </c>
      <c r="E3961" s="19" t="s">
        <v>164</v>
      </c>
    </row>
    <row r="3962">
      <c r="A3962" s="19" t="s">
        <v>66</v>
      </c>
      <c r="B3962" s="19" t="s">
        <v>102</v>
      </c>
      <c r="C3962" s="19" t="s">
        <v>171</v>
      </c>
      <c r="D3962" s="19">
        <v>1.0</v>
      </c>
      <c r="E3962" s="19" t="s">
        <v>164</v>
      </c>
    </row>
    <row r="3963">
      <c r="A3963" s="19" t="s">
        <v>78</v>
      </c>
      <c r="B3963" s="19" t="s">
        <v>91</v>
      </c>
      <c r="C3963" s="19" t="s">
        <v>171</v>
      </c>
      <c r="D3963" s="19">
        <v>1.0</v>
      </c>
      <c r="E3963" s="19" t="s">
        <v>164</v>
      </c>
    </row>
    <row r="3964">
      <c r="A3964" s="19" t="s">
        <v>78</v>
      </c>
      <c r="B3964" s="19" t="s">
        <v>110</v>
      </c>
      <c r="C3964" s="19" t="s">
        <v>171</v>
      </c>
      <c r="D3964" s="19">
        <v>1.0</v>
      </c>
      <c r="E3964" s="19" t="s">
        <v>164</v>
      </c>
    </row>
    <row r="3965">
      <c r="A3965" s="19" t="s">
        <v>78</v>
      </c>
      <c r="B3965" s="19" t="s">
        <v>87</v>
      </c>
      <c r="C3965" s="19" t="s">
        <v>171</v>
      </c>
      <c r="D3965" s="19">
        <v>1.0</v>
      </c>
      <c r="E3965" s="19" t="s">
        <v>164</v>
      </c>
    </row>
    <row r="3966">
      <c r="A3966" s="19" t="s">
        <v>78</v>
      </c>
      <c r="B3966" s="19" t="s">
        <v>41</v>
      </c>
      <c r="C3966" s="19" t="s">
        <v>171</v>
      </c>
      <c r="D3966" s="19">
        <v>1.0</v>
      </c>
      <c r="E3966" s="19" t="s">
        <v>164</v>
      </c>
    </row>
    <row r="3967">
      <c r="A3967" s="19" t="s">
        <v>78</v>
      </c>
      <c r="B3967" s="19" t="s">
        <v>97</v>
      </c>
      <c r="C3967" s="19" t="s">
        <v>171</v>
      </c>
      <c r="D3967" s="19">
        <v>1.0</v>
      </c>
      <c r="E3967" s="19" t="s">
        <v>164</v>
      </c>
    </row>
    <row r="3968">
      <c r="A3968" s="19" t="s">
        <v>78</v>
      </c>
      <c r="B3968" s="19" t="s">
        <v>77</v>
      </c>
      <c r="C3968" s="19" t="s">
        <v>171</v>
      </c>
      <c r="D3968" s="19">
        <v>1.0</v>
      </c>
      <c r="E3968" s="19" t="s">
        <v>164</v>
      </c>
    </row>
    <row r="3969">
      <c r="A3969" s="19" t="s">
        <v>78</v>
      </c>
      <c r="B3969" s="19" t="s">
        <v>120</v>
      </c>
      <c r="C3969" s="19" t="s">
        <v>171</v>
      </c>
      <c r="D3969" s="19">
        <v>1.0</v>
      </c>
      <c r="E3969" s="19" t="s">
        <v>164</v>
      </c>
    </row>
    <row r="3970">
      <c r="A3970" s="19" t="s">
        <v>78</v>
      </c>
      <c r="B3970" s="19" t="s">
        <v>116</v>
      </c>
      <c r="C3970" s="19" t="s">
        <v>171</v>
      </c>
      <c r="D3970" s="19">
        <v>1.0</v>
      </c>
      <c r="E3970" s="19" t="s">
        <v>164</v>
      </c>
    </row>
    <row r="3971">
      <c r="A3971" s="19" t="s">
        <v>78</v>
      </c>
      <c r="B3971" s="19" t="s">
        <v>31</v>
      </c>
      <c r="C3971" s="19" t="s">
        <v>171</v>
      </c>
      <c r="D3971" s="19">
        <v>1.0</v>
      </c>
      <c r="E3971" s="19" t="s">
        <v>164</v>
      </c>
    </row>
    <row r="3972">
      <c r="A3972" s="19" t="s">
        <v>78</v>
      </c>
      <c r="B3972" s="19" t="s">
        <v>45</v>
      </c>
      <c r="C3972" s="19" t="s">
        <v>171</v>
      </c>
      <c r="D3972" s="19">
        <v>1.0</v>
      </c>
      <c r="E3972" s="19" t="s">
        <v>164</v>
      </c>
    </row>
    <row r="3973">
      <c r="A3973" s="19" t="s">
        <v>78</v>
      </c>
      <c r="B3973" s="19" t="s">
        <v>94</v>
      </c>
      <c r="C3973" s="19" t="s">
        <v>171</v>
      </c>
      <c r="D3973" s="19">
        <v>1.0</v>
      </c>
      <c r="E3973" s="19" t="s">
        <v>164</v>
      </c>
    </row>
    <row r="3974">
      <c r="A3974" s="19" t="s">
        <v>78</v>
      </c>
      <c r="B3974" s="19" t="s">
        <v>27</v>
      </c>
      <c r="C3974" s="19" t="s">
        <v>171</v>
      </c>
      <c r="D3974" s="19">
        <v>1.0</v>
      </c>
      <c r="E3974" s="19" t="s">
        <v>164</v>
      </c>
    </row>
    <row r="3975">
      <c r="A3975" s="19" t="s">
        <v>78</v>
      </c>
      <c r="B3975" s="19" t="s">
        <v>105</v>
      </c>
      <c r="C3975" s="19" t="s">
        <v>171</v>
      </c>
      <c r="D3975" s="19">
        <v>1.0</v>
      </c>
      <c r="E3975" s="19" t="s">
        <v>164</v>
      </c>
    </row>
    <row r="3976">
      <c r="A3976" s="19" t="s">
        <v>78</v>
      </c>
      <c r="B3976" s="19" t="s">
        <v>52</v>
      </c>
      <c r="C3976" s="19" t="s">
        <v>171</v>
      </c>
      <c r="D3976" s="19">
        <v>1.0</v>
      </c>
      <c r="E3976" s="19" t="s">
        <v>164</v>
      </c>
    </row>
    <row r="3977">
      <c r="A3977" s="19" t="s">
        <v>78</v>
      </c>
      <c r="B3977" s="19" t="s">
        <v>58</v>
      </c>
      <c r="C3977" s="19" t="s">
        <v>171</v>
      </c>
      <c r="D3977" s="19">
        <v>1.0</v>
      </c>
      <c r="E3977" s="19" t="s">
        <v>164</v>
      </c>
    </row>
    <row r="3978">
      <c r="A3978" s="19" t="s">
        <v>78</v>
      </c>
      <c r="B3978" s="19" t="s">
        <v>65</v>
      </c>
      <c r="C3978" s="19" t="s">
        <v>171</v>
      </c>
      <c r="D3978" s="19">
        <v>1.0</v>
      </c>
      <c r="E3978" s="19" t="s">
        <v>164</v>
      </c>
    </row>
    <row r="3979">
      <c r="A3979" s="19" t="s">
        <v>78</v>
      </c>
      <c r="B3979" s="19" t="s">
        <v>59</v>
      </c>
      <c r="C3979" s="19" t="s">
        <v>171</v>
      </c>
      <c r="D3979" s="19">
        <v>1.0</v>
      </c>
      <c r="E3979" s="19" t="s">
        <v>164</v>
      </c>
    </row>
    <row r="3980">
      <c r="A3980" s="19" t="s">
        <v>78</v>
      </c>
      <c r="B3980" s="19" t="s">
        <v>71</v>
      </c>
      <c r="C3980" s="19" t="s">
        <v>171</v>
      </c>
      <c r="D3980" s="19">
        <v>1.0</v>
      </c>
      <c r="E3980" s="19" t="s">
        <v>164</v>
      </c>
    </row>
    <row r="3981">
      <c r="A3981" s="19" t="s">
        <v>78</v>
      </c>
      <c r="B3981" s="19" t="s">
        <v>119</v>
      </c>
      <c r="C3981" s="19" t="s">
        <v>171</v>
      </c>
      <c r="D3981" s="19">
        <v>1.0</v>
      </c>
      <c r="E3981" s="19" t="s">
        <v>164</v>
      </c>
    </row>
    <row r="3982">
      <c r="A3982" s="19" t="s">
        <v>78</v>
      </c>
      <c r="B3982" s="19" t="s">
        <v>122</v>
      </c>
      <c r="C3982" s="19" t="s">
        <v>171</v>
      </c>
      <c r="D3982" s="19">
        <v>1.0</v>
      </c>
      <c r="E3982" s="19" t="s">
        <v>164</v>
      </c>
    </row>
    <row r="3983">
      <c r="A3983" s="19" t="s">
        <v>78</v>
      </c>
      <c r="B3983" s="19" t="s">
        <v>36</v>
      </c>
      <c r="C3983" s="19" t="s">
        <v>171</v>
      </c>
      <c r="D3983" s="19">
        <v>1.0</v>
      </c>
      <c r="E3983" s="19" t="s">
        <v>164</v>
      </c>
    </row>
    <row r="3984">
      <c r="A3984" s="19" t="s">
        <v>78</v>
      </c>
      <c r="B3984" s="19" t="s">
        <v>40</v>
      </c>
      <c r="C3984" s="19" t="s">
        <v>171</v>
      </c>
      <c r="D3984" s="19">
        <v>1.0</v>
      </c>
      <c r="E3984" s="19" t="s">
        <v>164</v>
      </c>
    </row>
    <row r="3985">
      <c r="A3985" s="19" t="s">
        <v>78</v>
      </c>
      <c r="B3985" s="19" t="s">
        <v>84</v>
      </c>
      <c r="C3985" s="19" t="s">
        <v>171</v>
      </c>
      <c r="D3985" s="19">
        <v>1.0</v>
      </c>
      <c r="E3985" s="19" t="s">
        <v>164</v>
      </c>
    </row>
    <row r="3986">
      <c r="A3986" s="19" t="s">
        <v>78</v>
      </c>
      <c r="B3986" s="19" t="s">
        <v>98</v>
      </c>
      <c r="C3986" s="19" t="s">
        <v>171</v>
      </c>
      <c r="D3986" s="19">
        <v>1.0</v>
      </c>
      <c r="E3986" s="19" t="s">
        <v>164</v>
      </c>
    </row>
    <row r="3987">
      <c r="A3987" s="19" t="s">
        <v>78</v>
      </c>
      <c r="B3987" s="19" t="s">
        <v>99</v>
      </c>
      <c r="C3987" s="19" t="s">
        <v>171</v>
      </c>
      <c r="D3987" s="19">
        <v>1.0</v>
      </c>
      <c r="E3987" s="19" t="s">
        <v>164</v>
      </c>
    </row>
    <row r="3988">
      <c r="A3988" s="19" t="s">
        <v>78</v>
      </c>
      <c r="B3988" s="19" t="s">
        <v>109</v>
      </c>
      <c r="C3988" s="19" t="s">
        <v>171</v>
      </c>
      <c r="D3988" s="19">
        <v>1.0</v>
      </c>
      <c r="E3988" s="19" t="s">
        <v>164</v>
      </c>
    </row>
    <row r="3989">
      <c r="A3989" s="19" t="s">
        <v>78</v>
      </c>
      <c r="B3989" s="19" t="s">
        <v>124</v>
      </c>
      <c r="C3989" s="19" t="s">
        <v>171</v>
      </c>
      <c r="D3989" s="19">
        <v>1.0</v>
      </c>
      <c r="E3989" s="19" t="s">
        <v>164</v>
      </c>
    </row>
    <row r="3990">
      <c r="A3990" s="19" t="s">
        <v>78</v>
      </c>
      <c r="B3990" s="19" t="s">
        <v>145</v>
      </c>
      <c r="C3990" s="19" t="s">
        <v>171</v>
      </c>
      <c r="D3990" s="19">
        <v>1.0</v>
      </c>
      <c r="E3990" s="19" t="s">
        <v>164</v>
      </c>
    </row>
    <row r="3991">
      <c r="A3991" s="19" t="s">
        <v>78</v>
      </c>
      <c r="B3991" s="19" t="s">
        <v>147</v>
      </c>
      <c r="C3991" s="19" t="s">
        <v>171</v>
      </c>
      <c r="D3991" s="19">
        <v>1.0</v>
      </c>
      <c r="E3991" s="19" t="s">
        <v>164</v>
      </c>
    </row>
    <row r="3992">
      <c r="A3992" s="19" t="s">
        <v>78</v>
      </c>
      <c r="B3992" s="19" t="s">
        <v>102</v>
      </c>
      <c r="C3992" s="19" t="s">
        <v>171</v>
      </c>
      <c r="D3992" s="19">
        <v>1.0</v>
      </c>
      <c r="E3992" s="19" t="s">
        <v>164</v>
      </c>
    </row>
    <row r="3993">
      <c r="A3993" s="19" t="s">
        <v>91</v>
      </c>
      <c r="B3993" s="19" t="s">
        <v>110</v>
      </c>
      <c r="C3993" s="19" t="s">
        <v>171</v>
      </c>
      <c r="D3993" s="19">
        <v>1.0</v>
      </c>
      <c r="E3993" s="19" t="s">
        <v>164</v>
      </c>
    </row>
    <row r="3994">
      <c r="A3994" s="19" t="s">
        <v>91</v>
      </c>
      <c r="B3994" s="19" t="s">
        <v>87</v>
      </c>
      <c r="C3994" s="19" t="s">
        <v>171</v>
      </c>
      <c r="D3994" s="19">
        <v>1.0</v>
      </c>
      <c r="E3994" s="19" t="s">
        <v>164</v>
      </c>
    </row>
    <row r="3995">
      <c r="A3995" s="19" t="s">
        <v>91</v>
      </c>
      <c r="B3995" s="19" t="s">
        <v>41</v>
      </c>
      <c r="C3995" s="19" t="s">
        <v>171</v>
      </c>
      <c r="D3995" s="19">
        <v>1.0</v>
      </c>
      <c r="E3995" s="19" t="s">
        <v>164</v>
      </c>
    </row>
    <row r="3996">
      <c r="A3996" s="19" t="s">
        <v>91</v>
      </c>
      <c r="B3996" s="19" t="s">
        <v>97</v>
      </c>
      <c r="C3996" s="19" t="s">
        <v>171</v>
      </c>
      <c r="D3996" s="19">
        <v>1.0</v>
      </c>
      <c r="E3996" s="19" t="s">
        <v>164</v>
      </c>
    </row>
    <row r="3997">
      <c r="A3997" s="19" t="s">
        <v>91</v>
      </c>
      <c r="B3997" s="19" t="s">
        <v>77</v>
      </c>
      <c r="C3997" s="19" t="s">
        <v>171</v>
      </c>
      <c r="D3997" s="19">
        <v>1.0</v>
      </c>
      <c r="E3997" s="19" t="s">
        <v>164</v>
      </c>
    </row>
    <row r="3998">
      <c r="A3998" s="19" t="s">
        <v>91</v>
      </c>
      <c r="B3998" s="19" t="s">
        <v>120</v>
      </c>
      <c r="C3998" s="19" t="s">
        <v>171</v>
      </c>
      <c r="D3998" s="19">
        <v>1.0</v>
      </c>
      <c r="E3998" s="19" t="s">
        <v>164</v>
      </c>
    </row>
    <row r="3999">
      <c r="A3999" s="19" t="s">
        <v>91</v>
      </c>
      <c r="B3999" s="19" t="s">
        <v>116</v>
      </c>
      <c r="C3999" s="19" t="s">
        <v>171</v>
      </c>
      <c r="D3999" s="19">
        <v>1.0</v>
      </c>
      <c r="E3999" s="19" t="s">
        <v>164</v>
      </c>
    </row>
    <row r="4000">
      <c r="A4000" s="19" t="s">
        <v>91</v>
      </c>
      <c r="B4000" s="19" t="s">
        <v>31</v>
      </c>
      <c r="C4000" s="19" t="s">
        <v>171</v>
      </c>
      <c r="D4000" s="19">
        <v>1.0</v>
      </c>
      <c r="E4000" s="19" t="s">
        <v>164</v>
      </c>
    </row>
    <row r="4001">
      <c r="A4001" s="19" t="s">
        <v>91</v>
      </c>
      <c r="B4001" s="19" t="s">
        <v>45</v>
      </c>
      <c r="C4001" s="19" t="s">
        <v>171</v>
      </c>
      <c r="D4001" s="19">
        <v>1.0</v>
      </c>
      <c r="E4001" s="19" t="s">
        <v>164</v>
      </c>
    </row>
    <row r="4002">
      <c r="A4002" s="19" t="s">
        <v>91</v>
      </c>
      <c r="B4002" s="19" t="s">
        <v>94</v>
      </c>
      <c r="C4002" s="19" t="s">
        <v>171</v>
      </c>
      <c r="D4002" s="19">
        <v>1.0</v>
      </c>
      <c r="E4002" s="19" t="s">
        <v>164</v>
      </c>
    </row>
    <row r="4003">
      <c r="A4003" s="19" t="s">
        <v>91</v>
      </c>
      <c r="B4003" s="19" t="s">
        <v>27</v>
      </c>
      <c r="C4003" s="19" t="s">
        <v>171</v>
      </c>
      <c r="D4003" s="19">
        <v>1.0</v>
      </c>
      <c r="E4003" s="19" t="s">
        <v>164</v>
      </c>
    </row>
    <row r="4004">
      <c r="A4004" s="19" t="s">
        <v>91</v>
      </c>
      <c r="B4004" s="19" t="s">
        <v>105</v>
      </c>
      <c r="C4004" s="19" t="s">
        <v>171</v>
      </c>
      <c r="D4004" s="19">
        <v>1.0</v>
      </c>
      <c r="E4004" s="19" t="s">
        <v>164</v>
      </c>
    </row>
    <row r="4005">
      <c r="A4005" s="19" t="s">
        <v>91</v>
      </c>
      <c r="B4005" s="19" t="s">
        <v>52</v>
      </c>
      <c r="C4005" s="19" t="s">
        <v>171</v>
      </c>
      <c r="D4005" s="19">
        <v>1.0</v>
      </c>
      <c r="E4005" s="19" t="s">
        <v>164</v>
      </c>
    </row>
    <row r="4006">
      <c r="A4006" s="19" t="s">
        <v>91</v>
      </c>
      <c r="B4006" s="19" t="s">
        <v>58</v>
      </c>
      <c r="C4006" s="19" t="s">
        <v>171</v>
      </c>
      <c r="D4006" s="19">
        <v>1.0</v>
      </c>
      <c r="E4006" s="19" t="s">
        <v>164</v>
      </c>
    </row>
    <row r="4007">
      <c r="A4007" s="19" t="s">
        <v>91</v>
      </c>
      <c r="B4007" s="19" t="s">
        <v>65</v>
      </c>
      <c r="C4007" s="19" t="s">
        <v>171</v>
      </c>
      <c r="D4007" s="19">
        <v>1.0</v>
      </c>
      <c r="E4007" s="19" t="s">
        <v>164</v>
      </c>
    </row>
    <row r="4008">
      <c r="A4008" s="19" t="s">
        <v>91</v>
      </c>
      <c r="B4008" s="19" t="s">
        <v>59</v>
      </c>
      <c r="C4008" s="19" t="s">
        <v>171</v>
      </c>
      <c r="D4008" s="19">
        <v>1.0</v>
      </c>
      <c r="E4008" s="19" t="s">
        <v>164</v>
      </c>
    </row>
    <row r="4009">
      <c r="A4009" s="19" t="s">
        <v>91</v>
      </c>
      <c r="B4009" s="19" t="s">
        <v>71</v>
      </c>
      <c r="C4009" s="19" t="s">
        <v>171</v>
      </c>
      <c r="D4009" s="19">
        <v>1.0</v>
      </c>
      <c r="E4009" s="19" t="s">
        <v>164</v>
      </c>
    </row>
    <row r="4010">
      <c r="A4010" s="19" t="s">
        <v>91</v>
      </c>
      <c r="B4010" s="19" t="s">
        <v>119</v>
      </c>
      <c r="C4010" s="19" t="s">
        <v>171</v>
      </c>
      <c r="D4010" s="19">
        <v>1.0</v>
      </c>
      <c r="E4010" s="19" t="s">
        <v>164</v>
      </c>
    </row>
    <row r="4011">
      <c r="A4011" s="19" t="s">
        <v>91</v>
      </c>
      <c r="B4011" s="19" t="s">
        <v>122</v>
      </c>
      <c r="C4011" s="19" t="s">
        <v>171</v>
      </c>
      <c r="D4011" s="19">
        <v>1.0</v>
      </c>
      <c r="E4011" s="19" t="s">
        <v>164</v>
      </c>
    </row>
    <row r="4012">
      <c r="A4012" s="19" t="s">
        <v>91</v>
      </c>
      <c r="B4012" s="19" t="s">
        <v>36</v>
      </c>
      <c r="C4012" s="19" t="s">
        <v>171</v>
      </c>
      <c r="D4012" s="19">
        <v>1.0</v>
      </c>
      <c r="E4012" s="19" t="s">
        <v>164</v>
      </c>
    </row>
    <row r="4013">
      <c r="A4013" s="19" t="s">
        <v>91</v>
      </c>
      <c r="B4013" s="19" t="s">
        <v>40</v>
      </c>
      <c r="C4013" s="19" t="s">
        <v>171</v>
      </c>
      <c r="D4013" s="19">
        <v>1.0</v>
      </c>
      <c r="E4013" s="19" t="s">
        <v>164</v>
      </c>
    </row>
    <row r="4014">
      <c r="A4014" s="19" t="s">
        <v>91</v>
      </c>
      <c r="B4014" s="19" t="s">
        <v>84</v>
      </c>
      <c r="C4014" s="19" t="s">
        <v>171</v>
      </c>
      <c r="D4014" s="19">
        <v>1.0</v>
      </c>
      <c r="E4014" s="19" t="s">
        <v>164</v>
      </c>
    </row>
    <row r="4015">
      <c r="A4015" s="19" t="s">
        <v>91</v>
      </c>
      <c r="B4015" s="19" t="s">
        <v>98</v>
      </c>
      <c r="C4015" s="19" t="s">
        <v>171</v>
      </c>
      <c r="D4015" s="19">
        <v>1.0</v>
      </c>
      <c r="E4015" s="19" t="s">
        <v>164</v>
      </c>
    </row>
    <row r="4016">
      <c r="A4016" s="19" t="s">
        <v>91</v>
      </c>
      <c r="B4016" s="19" t="s">
        <v>99</v>
      </c>
      <c r="C4016" s="19" t="s">
        <v>171</v>
      </c>
      <c r="D4016" s="19">
        <v>1.0</v>
      </c>
      <c r="E4016" s="19" t="s">
        <v>164</v>
      </c>
    </row>
    <row r="4017">
      <c r="A4017" s="19" t="s">
        <v>91</v>
      </c>
      <c r="B4017" s="19" t="s">
        <v>109</v>
      </c>
      <c r="C4017" s="19" t="s">
        <v>171</v>
      </c>
      <c r="D4017" s="19">
        <v>1.0</v>
      </c>
      <c r="E4017" s="19" t="s">
        <v>164</v>
      </c>
    </row>
    <row r="4018">
      <c r="A4018" s="19" t="s">
        <v>91</v>
      </c>
      <c r="B4018" s="19" t="s">
        <v>124</v>
      </c>
      <c r="C4018" s="19" t="s">
        <v>171</v>
      </c>
      <c r="D4018" s="19">
        <v>1.0</v>
      </c>
      <c r="E4018" s="19" t="s">
        <v>164</v>
      </c>
    </row>
    <row r="4019">
      <c r="A4019" s="19" t="s">
        <v>91</v>
      </c>
      <c r="B4019" s="19" t="s">
        <v>145</v>
      </c>
      <c r="C4019" s="19" t="s">
        <v>171</v>
      </c>
      <c r="D4019" s="19">
        <v>1.0</v>
      </c>
      <c r="E4019" s="19" t="s">
        <v>164</v>
      </c>
    </row>
    <row r="4020">
      <c r="A4020" s="19" t="s">
        <v>91</v>
      </c>
      <c r="B4020" s="19" t="s">
        <v>147</v>
      </c>
      <c r="C4020" s="19" t="s">
        <v>171</v>
      </c>
      <c r="D4020" s="19">
        <v>1.0</v>
      </c>
      <c r="E4020" s="19" t="s">
        <v>164</v>
      </c>
    </row>
    <row r="4021">
      <c r="A4021" s="19" t="s">
        <v>91</v>
      </c>
      <c r="B4021" s="19" t="s">
        <v>102</v>
      </c>
      <c r="C4021" s="19" t="s">
        <v>171</v>
      </c>
      <c r="D4021" s="19">
        <v>1.0</v>
      </c>
      <c r="E4021" s="19" t="s">
        <v>164</v>
      </c>
    </row>
    <row r="4022">
      <c r="A4022" s="19" t="s">
        <v>110</v>
      </c>
      <c r="B4022" s="19" t="s">
        <v>87</v>
      </c>
      <c r="C4022" s="19" t="s">
        <v>171</v>
      </c>
      <c r="D4022" s="19">
        <v>1.0</v>
      </c>
      <c r="E4022" s="19" t="s">
        <v>164</v>
      </c>
    </row>
    <row r="4023">
      <c r="A4023" s="19" t="s">
        <v>110</v>
      </c>
      <c r="B4023" s="19" t="s">
        <v>41</v>
      </c>
      <c r="C4023" s="19" t="s">
        <v>171</v>
      </c>
      <c r="D4023" s="19">
        <v>1.0</v>
      </c>
      <c r="E4023" s="19" t="s">
        <v>164</v>
      </c>
    </row>
    <row r="4024">
      <c r="A4024" s="19" t="s">
        <v>110</v>
      </c>
      <c r="B4024" s="19" t="s">
        <v>97</v>
      </c>
      <c r="C4024" s="19" t="s">
        <v>171</v>
      </c>
      <c r="D4024" s="19">
        <v>1.0</v>
      </c>
      <c r="E4024" s="19" t="s">
        <v>164</v>
      </c>
    </row>
    <row r="4025">
      <c r="A4025" s="19" t="s">
        <v>110</v>
      </c>
      <c r="B4025" s="19" t="s">
        <v>77</v>
      </c>
      <c r="C4025" s="19" t="s">
        <v>171</v>
      </c>
      <c r="D4025" s="19">
        <v>1.0</v>
      </c>
      <c r="E4025" s="19" t="s">
        <v>164</v>
      </c>
    </row>
    <row r="4026">
      <c r="A4026" s="19" t="s">
        <v>110</v>
      </c>
      <c r="B4026" s="19" t="s">
        <v>120</v>
      </c>
      <c r="C4026" s="19" t="s">
        <v>171</v>
      </c>
      <c r="D4026" s="19">
        <v>1.0</v>
      </c>
      <c r="E4026" s="19" t="s">
        <v>164</v>
      </c>
    </row>
    <row r="4027">
      <c r="A4027" s="19" t="s">
        <v>110</v>
      </c>
      <c r="B4027" s="19" t="s">
        <v>116</v>
      </c>
      <c r="C4027" s="19" t="s">
        <v>171</v>
      </c>
      <c r="D4027" s="19">
        <v>1.0</v>
      </c>
      <c r="E4027" s="19" t="s">
        <v>164</v>
      </c>
    </row>
    <row r="4028">
      <c r="A4028" s="19" t="s">
        <v>110</v>
      </c>
      <c r="B4028" s="19" t="s">
        <v>31</v>
      </c>
      <c r="C4028" s="19" t="s">
        <v>171</v>
      </c>
      <c r="D4028" s="19">
        <v>1.0</v>
      </c>
      <c r="E4028" s="19" t="s">
        <v>164</v>
      </c>
    </row>
    <row r="4029">
      <c r="A4029" s="19" t="s">
        <v>110</v>
      </c>
      <c r="B4029" s="19" t="s">
        <v>45</v>
      </c>
      <c r="C4029" s="19" t="s">
        <v>171</v>
      </c>
      <c r="D4029" s="19">
        <v>1.0</v>
      </c>
      <c r="E4029" s="19" t="s">
        <v>164</v>
      </c>
    </row>
    <row r="4030">
      <c r="A4030" s="19" t="s">
        <v>110</v>
      </c>
      <c r="B4030" s="19" t="s">
        <v>94</v>
      </c>
      <c r="C4030" s="19" t="s">
        <v>171</v>
      </c>
      <c r="D4030" s="19">
        <v>1.0</v>
      </c>
      <c r="E4030" s="19" t="s">
        <v>164</v>
      </c>
    </row>
    <row r="4031">
      <c r="A4031" s="19" t="s">
        <v>110</v>
      </c>
      <c r="B4031" s="19" t="s">
        <v>27</v>
      </c>
      <c r="C4031" s="19" t="s">
        <v>171</v>
      </c>
      <c r="D4031" s="19">
        <v>1.0</v>
      </c>
      <c r="E4031" s="19" t="s">
        <v>164</v>
      </c>
    </row>
    <row r="4032">
      <c r="A4032" s="19" t="s">
        <v>110</v>
      </c>
      <c r="B4032" s="19" t="s">
        <v>105</v>
      </c>
      <c r="C4032" s="19" t="s">
        <v>171</v>
      </c>
      <c r="D4032" s="19">
        <v>1.0</v>
      </c>
      <c r="E4032" s="19" t="s">
        <v>164</v>
      </c>
    </row>
    <row r="4033">
      <c r="A4033" s="19" t="s">
        <v>110</v>
      </c>
      <c r="B4033" s="19" t="s">
        <v>52</v>
      </c>
      <c r="C4033" s="19" t="s">
        <v>171</v>
      </c>
      <c r="D4033" s="19">
        <v>1.0</v>
      </c>
      <c r="E4033" s="19" t="s">
        <v>164</v>
      </c>
    </row>
    <row r="4034">
      <c r="A4034" s="19" t="s">
        <v>110</v>
      </c>
      <c r="B4034" s="19" t="s">
        <v>58</v>
      </c>
      <c r="C4034" s="19" t="s">
        <v>171</v>
      </c>
      <c r="D4034" s="19">
        <v>1.0</v>
      </c>
      <c r="E4034" s="19" t="s">
        <v>164</v>
      </c>
    </row>
    <row r="4035">
      <c r="A4035" s="19" t="s">
        <v>110</v>
      </c>
      <c r="B4035" s="19" t="s">
        <v>65</v>
      </c>
      <c r="C4035" s="19" t="s">
        <v>171</v>
      </c>
      <c r="D4035" s="19">
        <v>1.0</v>
      </c>
      <c r="E4035" s="19" t="s">
        <v>164</v>
      </c>
    </row>
    <row r="4036">
      <c r="A4036" s="19" t="s">
        <v>110</v>
      </c>
      <c r="B4036" s="19" t="s">
        <v>59</v>
      </c>
      <c r="C4036" s="19" t="s">
        <v>171</v>
      </c>
      <c r="D4036" s="19">
        <v>1.0</v>
      </c>
      <c r="E4036" s="19" t="s">
        <v>164</v>
      </c>
    </row>
    <row r="4037">
      <c r="A4037" s="19" t="s">
        <v>110</v>
      </c>
      <c r="B4037" s="19" t="s">
        <v>71</v>
      </c>
      <c r="C4037" s="19" t="s">
        <v>171</v>
      </c>
      <c r="D4037" s="19">
        <v>1.0</v>
      </c>
      <c r="E4037" s="19" t="s">
        <v>164</v>
      </c>
    </row>
    <row r="4038">
      <c r="A4038" s="19" t="s">
        <v>110</v>
      </c>
      <c r="B4038" s="19" t="s">
        <v>119</v>
      </c>
      <c r="C4038" s="19" t="s">
        <v>171</v>
      </c>
      <c r="D4038" s="19">
        <v>1.0</v>
      </c>
      <c r="E4038" s="19" t="s">
        <v>164</v>
      </c>
    </row>
    <row r="4039">
      <c r="A4039" s="19" t="s">
        <v>110</v>
      </c>
      <c r="B4039" s="19" t="s">
        <v>122</v>
      </c>
      <c r="C4039" s="19" t="s">
        <v>171</v>
      </c>
      <c r="D4039" s="19">
        <v>1.0</v>
      </c>
      <c r="E4039" s="19" t="s">
        <v>164</v>
      </c>
    </row>
    <row r="4040">
      <c r="A4040" s="19" t="s">
        <v>110</v>
      </c>
      <c r="B4040" s="19" t="s">
        <v>36</v>
      </c>
      <c r="C4040" s="19" t="s">
        <v>171</v>
      </c>
      <c r="D4040" s="19">
        <v>1.0</v>
      </c>
      <c r="E4040" s="19" t="s">
        <v>164</v>
      </c>
    </row>
    <row r="4041">
      <c r="A4041" s="19" t="s">
        <v>110</v>
      </c>
      <c r="B4041" s="19" t="s">
        <v>40</v>
      </c>
      <c r="C4041" s="19" t="s">
        <v>171</v>
      </c>
      <c r="D4041" s="19">
        <v>1.0</v>
      </c>
      <c r="E4041" s="19" t="s">
        <v>164</v>
      </c>
    </row>
    <row r="4042">
      <c r="A4042" s="19" t="s">
        <v>110</v>
      </c>
      <c r="B4042" s="19" t="s">
        <v>84</v>
      </c>
      <c r="C4042" s="19" t="s">
        <v>171</v>
      </c>
      <c r="D4042" s="19">
        <v>1.0</v>
      </c>
      <c r="E4042" s="19" t="s">
        <v>164</v>
      </c>
    </row>
    <row r="4043">
      <c r="A4043" s="19" t="s">
        <v>110</v>
      </c>
      <c r="B4043" s="19" t="s">
        <v>98</v>
      </c>
      <c r="C4043" s="19" t="s">
        <v>171</v>
      </c>
      <c r="D4043" s="19">
        <v>1.0</v>
      </c>
      <c r="E4043" s="19" t="s">
        <v>164</v>
      </c>
    </row>
    <row r="4044">
      <c r="A4044" s="19" t="s">
        <v>110</v>
      </c>
      <c r="B4044" s="19" t="s">
        <v>99</v>
      </c>
      <c r="C4044" s="19" t="s">
        <v>171</v>
      </c>
      <c r="D4044" s="19">
        <v>1.0</v>
      </c>
      <c r="E4044" s="19" t="s">
        <v>164</v>
      </c>
    </row>
    <row r="4045">
      <c r="A4045" s="19" t="s">
        <v>110</v>
      </c>
      <c r="B4045" s="19" t="s">
        <v>109</v>
      </c>
      <c r="C4045" s="19" t="s">
        <v>171</v>
      </c>
      <c r="D4045" s="19">
        <v>1.0</v>
      </c>
      <c r="E4045" s="19" t="s">
        <v>164</v>
      </c>
    </row>
    <row r="4046">
      <c r="A4046" s="19" t="s">
        <v>110</v>
      </c>
      <c r="B4046" s="19" t="s">
        <v>124</v>
      </c>
      <c r="C4046" s="19" t="s">
        <v>171</v>
      </c>
      <c r="D4046" s="19">
        <v>1.0</v>
      </c>
      <c r="E4046" s="19" t="s">
        <v>164</v>
      </c>
    </row>
    <row r="4047">
      <c r="A4047" s="19" t="s">
        <v>110</v>
      </c>
      <c r="B4047" s="19" t="s">
        <v>145</v>
      </c>
      <c r="C4047" s="19" t="s">
        <v>171</v>
      </c>
      <c r="D4047" s="19">
        <v>1.0</v>
      </c>
      <c r="E4047" s="19" t="s">
        <v>164</v>
      </c>
    </row>
    <row r="4048">
      <c r="A4048" s="19" t="s">
        <v>110</v>
      </c>
      <c r="B4048" s="19" t="s">
        <v>147</v>
      </c>
      <c r="C4048" s="19" t="s">
        <v>171</v>
      </c>
      <c r="D4048" s="19">
        <v>1.0</v>
      </c>
      <c r="E4048" s="19" t="s">
        <v>164</v>
      </c>
    </row>
    <row r="4049">
      <c r="A4049" s="19" t="s">
        <v>110</v>
      </c>
      <c r="B4049" s="19" t="s">
        <v>102</v>
      </c>
      <c r="C4049" s="19" t="s">
        <v>171</v>
      </c>
      <c r="D4049" s="19">
        <v>1.0</v>
      </c>
      <c r="E4049" s="19" t="s">
        <v>164</v>
      </c>
    </row>
    <row r="4050">
      <c r="A4050" s="19" t="s">
        <v>87</v>
      </c>
      <c r="B4050" s="19" t="s">
        <v>41</v>
      </c>
      <c r="C4050" s="19" t="s">
        <v>171</v>
      </c>
      <c r="D4050" s="19">
        <v>1.0</v>
      </c>
      <c r="E4050" s="19" t="s">
        <v>164</v>
      </c>
    </row>
    <row r="4051">
      <c r="A4051" s="19" t="s">
        <v>87</v>
      </c>
      <c r="B4051" s="19" t="s">
        <v>97</v>
      </c>
      <c r="C4051" s="19" t="s">
        <v>171</v>
      </c>
      <c r="D4051" s="19">
        <v>1.0</v>
      </c>
      <c r="E4051" s="19" t="s">
        <v>164</v>
      </c>
    </row>
    <row r="4052">
      <c r="A4052" s="19" t="s">
        <v>87</v>
      </c>
      <c r="B4052" s="19" t="s">
        <v>77</v>
      </c>
      <c r="C4052" s="19" t="s">
        <v>171</v>
      </c>
      <c r="D4052" s="19">
        <v>1.0</v>
      </c>
      <c r="E4052" s="19" t="s">
        <v>164</v>
      </c>
    </row>
    <row r="4053">
      <c r="A4053" s="19" t="s">
        <v>87</v>
      </c>
      <c r="B4053" s="19" t="s">
        <v>120</v>
      </c>
      <c r="C4053" s="19" t="s">
        <v>171</v>
      </c>
      <c r="D4053" s="19">
        <v>1.0</v>
      </c>
      <c r="E4053" s="19" t="s">
        <v>164</v>
      </c>
    </row>
    <row r="4054">
      <c r="A4054" s="19" t="s">
        <v>87</v>
      </c>
      <c r="B4054" s="19" t="s">
        <v>116</v>
      </c>
      <c r="C4054" s="19" t="s">
        <v>171</v>
      </c>
      <c r="D4054" s="19">
        <v>1.0</v>
      </c>
      <c r="E4054" s="19" t="s">
        <v>164</v>
      </c>
    </row>
    <row r="4055">
      <c r="A4055" s="19" t="s">
        <v>87</v>
      </c>
      <c r="B4055" s="19" t="s">
        <v>31</v>
      </c>
      <c r="C4055" s="19" t="s">
        <v>171</v>
      </c>
      <c r="D4055" s="19">
        <v>1.0</v>
      </c>
      <c r="E4055" s="19" t="s">
        <v>164</v>
      </c>
    </row>
    <row r="4056">
      <c r="A4056" s="19" t="s">
        <v>87</v>
      </c>
      <c r="B4056" s="19" t="s">
        <v>45</v>
      </c>
      <c r="C4056" s="19" t="s">
        <v>171</v>
      </c>
      <c r="D4056" s="19">
        <v>1.0</v>
      </c>
      <c r="E4056" s="19" t="s">
        <v>164</v>
      </c>
    </row>
    <row r="4057">
      <c r="A4057" s="19" t="s">
        <v>87</v>
      </c>
      <c r="B4057" s="19" t="s">
        <v>94</v>
      </c>
      <c r="C4057" s="19" t="s">
        <v>171</v>
      </c>
      <c r="D4057" s="19">
        <v>1.0</v>
      </c>
      <c r="E4057" s="19" t="s">
        <v>164</v>
      </c>
    </row>
    <row r="4058">
      <c r="A4058" s="19" t="s">
        <v>87</v>
      </c>
      <c r="B4058" s="19" t="s">
        <v>27</v>
      </c>
      <c r="C4058" s="19" t="s">
        <v>171</v>
      </c>
      <c r="D4058" s="19">
        <v>1.0</v>
      </c>
      <c r="E4058" s="19" t="s">
        <v>164</v>
      </c>
    </row>
    <row r="4059">
      <c r="A4059" s="19" t="s">
        <v>87</v>
      </c>
      <c r="B4059" s="19" t="s">
        <v>105</v>
      </c>
      <c r="C4059" s="19" t="s">
        <v>171</v>
      </c>
      <c r="D4059" s="19">
        <v>1.0</v>
      </c>
      <c r="E4059" s="19" t="s">
        <v>164</v>
      </c>
    </row>
    <row r="4060">
      <c r="A4060" s="19" t="s">
        <v>87</v>
      </c>
      <c r="B4060" s="19" t="s">
        <v>52</v>
      </c>
      <c r="C4060" s="19" t="s">
        <v>171</v>
      </c>
      <c r="D4060" s="19">
        <v>1.0</v>
      </c>
      <c r="E4060" s="19" t="s">
        <v>164</v>
      </c>
    </row>
    <row r="4061">
      <c r="A4061" s="19" t="s">
        <v>87</v>
      </c>
      <c r="B4061" s="19" t="s">
        <v>58</v>
      </c>
      <c r="C4061" s="19" t="s">
        <v>171</v>
      </c>
      <c r="D4061" s="19">
        <v>1.0</v>
      </c>
      <c r="E4061" s="19" t="s">
        <v>164</v>
      </c>
    </row>
    <row r="4062">
      <c r="A4062" s="19" t="s">
        <v>87</v>
      </c>
      <c r="B4062" s="19" t="s">
        <v>65</v>
      </c>
      <c r="C4062" s="19" t="s">
        <v>171</v>
      </c>
      <c r="D4062" s="19">
        <v>1.0</v>
      </c>
      <c r="E4062" s="19" t="s">
        <v>164</v>
      </c>
    </row>
    <row r="4063">
      <c r="A4063" s="19" t="s">
        <v>87</v>
      </c>
      <c r="B4063" s="19" t="s">
        <v>59</v>
      </c>
      <c r="C4063" s="19" t="s">
        <v>171</v>
      </c>
      <c r="D4063" s="19">
        <v>1.0</v>
      </c>
      <c r="E4063" s="19" t="s">
        <v>164</v>
      </c>
    </row>
    <row r="4064">
      <c r="A4064" s="19" t="s">
        <v>87</v>
      </c>
      <c r="B4064" s="19" t="s">
        <v>71</v>
      </c>
      <c r="C4064" s="19" t="s">
        <v>171</v>
      </c>
      <c r="D4064" s="19">
        <v>1.0</v>
      </c>
      <c r="E4064" s="19" t="s">
        <v>164</v>
      </c>
    </row>
    <row r="4065">
      <c r="A4065" s="19" t="s">
        <v>87</v>
      </c>
      <c r="B4065" s="19" t="s">
        <v>119</v>
      </c>
      <c r="C4065" s="19" t="s">
        <v>171</v>
      </c>
      <c r="D4065" s="19">
        <v>1.0</v>
      </c>
      <c r="E4065" s="19" t="s">
        <v>164</v>
      </c>
    </row>
    <row r="4066">
      <c r="A4066" s="19" t="s">
        <v>87</v>
      </c>
      <c r="B4066" s="19" t="s">
        <v>122</v>
      </c>
      <c r="C4066" s="19" t="s">
        <v>171</v>
      </c>
      <c r="D4066" s="19">
        <v>1.0</v>
      </c>
      <c r="E4066" s="19" t="s">
        <v>164</v>
      </c>
    </row>
    <row r="4067">
      <c r="A4067" s="19" t="s">
        <v>87</v>
      </c>
      <c r="B4067" s="19" t="s">
        <v>36</v>
      </c>
      <c r="C4067" s="19" t="s">
        <v>171</v>
      </c>
      <c r="D4067" s="19">
        <v>1.0</v>
      </c>
      <c r="E4067" s="19" t="s">
        <v>164</v>
      </c>
    </row>
    <row r="4068">
      <c r="A4068" s="19" t="s">
        <v>87</v>
      </c>
      <c r="B4068" s="19" t="s">
        <v>40</v>
      </c>
      <c r="C4068" s="19" t="s">
        <v>171</v>
      </c>
      <c r="D4068" s="19">
        <v>1.0</v>
      </c>
      <c r="E4068" s="19" t="s">
        <v>164</v>
      </c>
    </row>
    <row r="4069">
      <c r="A4069" s="19" t="s">
        <v>87</v>
      </c>
      <c r="B4069" s="19" t="s">
        <v>84</v>
      </c>
      <c r="C4069" s="19" t="s">
        <v>171</v>
      </c>
      <c r="D4069" s="19">
        <v>1.0</v>
      </c>
      <c r="E4069" s="19" t="s">
        <v>164</v>
      </c>
    </row>
    <row r="4070">
      <c r="A4070" s="19" t="s">
        <v>87</v>
      </c>
      <c r="B4070" s="19" t="s">
        <v>98</v>
      </c>
      <c r="C4070" s="19" t="s">
        <v>171</v>
      </c>
      <c r="D4070" s="19">
        <v>1.0</v>
      </c>
      <c r="E4070" s="19" t="s">
        <v>164</v>
      </c>
    </row>
    <row r="4071">
      <c r="A4071" s="19" t="s">
        <v>87</v>
      </c>
      <c r="B4071" s="19" t="s">
        <v>99</v>
      </c>
      <c r="C4071" s="19" t="s">
        <v>171</v>
      </c>
      <c r="D4071" s="19">
        <v>1.0</v>
      </c>
      <c r="E4071" s="19" t="s">
        <v>164</v>
      </c>
    </row>
    <row r="4072">
      <c r="A4072" s="19" t="s">
        <v>87</v>
      </c>
      <c r="B4072" s="19" t="s">
        <v>109</v>
      </c>
      <c r="C4072" s="19" t="s">
        <v>171</v>
      </c>
      <c r="D4072" s="19">
        <v>1.0</v>
      </c>
      <c r="E4072" s="19" t="s">
        <v>164</v>
      </c>
    </row>
    <row r="4073">
      <c r="A4073" s="19" t="s">
        <v>87</v>
      </c>
      <c r="B4073" s="19" t="s">
        <v>124</v>
      </c>
      <c r="C4073" s="19" t="s">
        <v>171</v>
      </c>
      <c r="D4073" s="19">
        <v>1.0</v>
      </c>
      <c r="E4073" s="19" t="s">
        <v>164</v>
      </c>
    </row>
    <row r="4074">
      <c r="A4074" s="19" t="s">
        <v>87</v>
      </c>
      <c r="B4074" s="19" t="s">
        <v>145</v>
      </c>
      <c r="C4074" s="19" t="s">
        <v>171</v>
      </c>
      <c r="D4074" s="19">
        <v>1.0</v>
      </c>
      <c r="E4074" s="19" t="s">
        <v>164</v>
      </c>
    </row>
    <row r="4075">
      <c r="A4075" s="19" t="s">
        <v>87</v>
      </c>
      <c r="B4075" s="19" t="s">
        <v>147</v>
      </c>
      <c r="C4075" s="19" t="s">
        <v>171</v>
      </c>
      <c r="D4075" s="19">
        <v>1.0</v>
      </c>
      <c r="E4075" s="19" t="s">
        <v>164</v>
      </c>
    </row>
    <row r="4076">
      <c r="A4076" s="19" t="s">
        <v>87</v>
      </c>
      <c r="B4076" s="19" t="s">
        <v>102</v>
      </c>
      <c r="C4076" s="19" t="s">
        <v>171</v>
      </c>
      <c r="D4076" s="19">
        <v>1.0</v>
      </c>
      <c r="E4076" s="19" t="s">
        <v>164</v>
      </c>
    </row>
    <row r="4077">
      <c r="A4077" s="19" t="s">
        <v>41</v>
      </c>
      <c r="B4077" s="19" t="s">
        <v>97</v>
      </c>
      <c r="C4077" s="19" t="s">
        <v>171</v>
      </c>
      <c r="D4077" s="19">
        <v>1.0</v>
      </c>
      <c r="E4077" s="19" t="s">
        <v>164</v>
      </c>
    </row>
    <row r="4078">
      <c r="A4078" s="19" t="s">
        <v>41</v>
      </c>
      <c r="B4078" s="19" t="s">
        <v>77</v>
      </c>
      <c r="C4078" s="19" t="s">
        <v>171</v>
      </c>
      <c r="D4078" s="19">
        <v>1.0</v>
      </c>
      <c r="E4078" s="19" t="s">
        <v>164</v>
      </c>
    </row>
    <row r="4079">
      <c r="A4079" s="19" t="s">
        <v>41</v>
      </c>
      <c r="B4079" s="19" t="s">
        <v>120</v>
      </c>
      <c r="C4079" s="19" t="s">
        <v>171</v>
      </c>
      <c r="D4079" s="19">
        <v>1.0</v>
      </c>
      <c r="E4079" s="19" t="s">
        <v>164</v>
      </c>
    </row>
    <row r="4080">
      <c r="A4080" s="19" t="s">
        <v>41</v>
      </c>
      <c r="B4080" s="19" t="s">
        <v>116</v>
      </c>
      <c r="C4080" s="19" t="s">
        <v>171</v>
      </c>
      <c r="D4080" s="19">
        <v>1.0</v>
      </c>
      <c r="E4080" s="19" t="s">
        <v>164</v>
      </c>
    </row>
    <row r="4081">
      <c r="A4081" s="19" t="s">
        <v>41</v>
      </c>
      <c r="B4081" s="19" t="s">
        <v>31</v>
      </c>
      <c r="C4081" s="19" t="s">
        <v>171</v>
      </c>
      <c r="D4081" s="19">
        <v>1.0</v>
      </c>
      <c r="E4081" s="19" t="s">
        <v>164</v>
      </c>
    </row>
    <row r="4082">
      <c r="A4082" s="19" t="s">
        <v>41</v>
      </c>
      <c r="B4082" s="19" t="s">
        <v>45</v>
      </c>
      <c r="C4082" s="19" t="s">
        <v>171</v>
      </c>
      <c r="D4082" s="19">
        <v>1.0</v>
      </c>
      <c r="E4082" s="19" t="s">
        <v>164</v>
      </c>
    </row>
    <row r="4083">
      <c r="A4083" s="19" t="s">
        <v>41</v>
      </c>
      <c r="B4083" s="19" t="s">
        <v>94</v>
      </c>
      <c r="C4083" s="19" t="s">
        <v>171</v>
      </c>
      <c r="D4083" s="19">
        <v>1.0</v>
      </c>
      <c r="E4083" s="19" t="s">
        <v>164</v>
      </c>
    </row>
    <row r="4084">
      <c r="A4084" s="19" t="s">
        <v>41</v>
      </c>
      <c r="B4084" s="19" t="s">
        <v>27</v>
      </c>
      <c r="C4084" s="19" t="s">
        <v>171</v>
      </c>
      <c r="D4084" s="19">
        <v>1.0</v>
      </c>
      <c r="E4084" s="19" t="s">
        <v>164</v>
      </c>
    </row>
    <row r="4085">
      <c r="A4085" s="19" t="s">
        <v>41</v>
      </c>
      <c r="B4085" s="19" t="s">
        <v>105</v>
      </c>
      <c r="C4085" s="19" t="s">
        <v>171</v>
      </c>
      <c r="D4085" s="19">
        <v>1.0</v>
      </c>
      <c r="E4085" s="19" t="s">
        <v>164</v>
      </c>
    </row>
    <row r="4086">
      <c r="A4086" s="19" t="s">
        <v>41</v>
      </c>
      <c r="B4086" s="19" t="s">
        <v>52</v>
      </c>
      <c r="C4086" s="19" t="s">
        <v>171</v>
      </c>
      <c r="D4086" s="19">
        <v>1.0</v>
      </c>
      <c r="E4086" s="19" t="s">
        <v>164</v>
      </c>
    </row>
    <row r="4087">
      <c r="A4087" s="19" t="s">
        <v>41</v>
      </c>
      <c r="B4087" s="19" t="s">
        <v>58</v>
      </c>
      <c r="C4087" s="19" t="s">
        <v>171</v>
      </c>
      <c r="D4087" s="19">
        <v>1.0</v>
      </c>
      <c r="E4087" s="19" t="s">
        <v>164</v>
      </c>
    </row>
    <row r="4088">
      <c r="A4088" s="19" t="s">
        <v>41</v>
      </c>
      <c r="B4088" s="19" t="s">
        <v>65</v>
      </c>
      <c r="C4088" s="19" t="s">
        <v>171</v>
      </c>
      <c r="D4088" s="19">
        <v>1.0</v>
      </c>
      <c r="E4088" s="19" t="s">
        <v>164</v>
      </c>
    </row>
    <row r="4089">
      <c r="A4089" s="19" t="s">
        <v>41</v>
      </c>
      <c r="B4089" s="19" t="s">
        <v>59</v>
      </c>
      <c r="C4089" s="19" t="s">
        <v>171</v>
      </c>
      <c r="D4089" s="19">
        <v>1.0</v>
      </c>
      <c r="E4089" s="19" t="s">
        <v>164</v>
      </c>
    </row>
    <row r="4090">
      <c r="A4090" s="19" t="s">
        <v>41</v>
      </c>
      <c r="B4090" s="19" t="s">
        <v>71</v>
      </c>
      <c r="C4090" s="19" t="s">
        <v>171</v>
      </c>
      <c r="D4090" s="19">
        <v>1.0</v>
      </c>
      <c r="E4090" s="19" t="s">
        <v>164</v>
      </c>
    </row>
    <row r="4091">
      <c r="A4091" s="19" t="s">
        <v>41</v>
      </c>
      <c r="B4091" s="19" t="s">
        <v>119</v>
      </c>
      <c r="C4091" s="19" t="s">
        <v>171</v>
      </c>
      <c r="D4091" s="19">
        <v>1.0</v>
      </c>
      <c r="E4091" s="19" t="s">
        <v>164</v>
      </c>
    </row>
    <row r="4092">
      <c r="A4092" s="19" t="s">
        <v>41</v>
      </c>
      <c r="B4092" s="19" t="s">
        <v>122</v>
      </c>
      <c r="C4092" s="19" t="s">
        <v>171</v>
      </c>
      <c r="D4092" s="19">
        <v>1.0</v>
      </c>
      <c r="E4092" s="19" t="s">
        <v>164</v>
      </c>
    </row>
    <row r="4093">
      <c r="A4093" s="19" t="s">
        <v>41</v>
      </c>
      <c r="B4093" s="19" t="s">
        <v>36</v>
      </c>
      <c r="C4093" s="19" t="s">
        <v>171</v>
      </c>
      <c r="D4093" s="19">
        <v>1.0</v>
      </c>
      <c r="E4093" s="19" t="s">
        <v>164</v>
      </c>
    </row>
    <row r="4094">
      <c r="A4094" s="19" t="s">
        <v>41</v>
      </c>
      <c r="B4094" s="19" t="s">
        <v>40</v>
      </c>
      <c r="C4094" s="19" t="s">
        <v>171</v>
      </c>
      <c r="D4094" s="19">
        <v>1.0</v>
      </c>
      <c r="E4094" s="19" t="s">
        <v>164</v>
      </c>
    </row>
    <row r="4095">
      <c r="A4095" s="19" t="s">
        <v>41</v>
      </c>
      <c r="B4095" s="19" t="s">
        <v>84</v>
      </c>
      <c r="C4095" s="19" t="s">
        <v>171</v>
      </c>
      <c r="D4095" s="19">
        <v>1.0</v>
      </c>
      <c r="E4095" s="19" t="s">
        <v>164</v>
      </c>
    </row>
    <row r="4096">
      <c r="A4096" s="19" t="s">
        <v>41</v>
      </c>
      <c r="B4096" s="19" t="s">
        <v>98</v>
      </c>
      <c r="C4096" s="19" t="s">
        <v>171</v>
      </c>
      <c r="D4096" s="19">
        <v>1.0</v>
      </c>
      <c r="E4096" s="19" t="s">
        <v>164</v>
      </c>
    </row>
    <row r="4097">
      <c r="A4097" s="19" t="s">
        <v>41</v>
      </c>
      <c r="B4097" s="19" t="s">
        <v>99</v>
      </c>
      <c r="C4097" s="19" t="s">
        <v>171</v>
      </c>
      <c r="D4097" s="19">
        <v>1.0</v>
      </c>
      <c r="E4097" s="19" t="s">
        <v>164</v>
      </c>
    </row>
    <row r="4098">
      <c r="A4098" s="19" t="s">
        <v>41</v>
      </c>
      <c r="B4098" s="19" t="s">
        <v>109</v>
      </c>
      <c r="C4098" s="19" t="s">
        <v>171</v>
      </c>
      <c r="D4098" s="19">
        <v>1.0</v>
      </c>
      <c r="E4098" s="19" t="s">
        <v>164</v>
      </c>
    </row>
    <row r="4099">
      <c r="A4099" s="19" t="s">
        <v>41</v>
      </c>
      <c r="B4099" s="19" t="s">
        <v>124</v>
      </c>
      <c r="C4099" s="19" t="s">
        <v>171</v>
      </c>
      <c r="D4099" s="19">
        <v>1.0</v>
      </c>
      <c r="E4099" s="19" t="s">
        <v>164</v>
      </c>
    </row>
    <row r="4100">
      <c r="A4100" s="19" t="s">
        <v>41</v>
      </c>
      <c r="B4100" s="19" t="s">
        <v>145</v>
      </c>
      <c r="C4100" s="19" t="s">
        <v>171</v>
      </c>
      <c r="D4100" s="19">
        <v>1.0</v>
      </c>
      <c r="E4100" s="19" t="s">
        <v>164</v>
      </c>
    </row>
    <row r="4101">
      <c r="A4101" s="19" t="s">
        <v>41</v>
      </c>
      <c r="B4101" s="19" t="s">
        <v>147</v>
      </c>
      <c r="C4101" s="19" t="s">
        <v>171</v>
      </c>
      <c r="D4101" s="19">
        <v>1.0</v>
      </c>
      <c r="E4101" s="19" t="s">
        <v>164</v>
      </c>
    </row>
    <row r="4102">
      <c r="A4102" s="19" t="s">
        <v>41</v>
      </c>
      <c r="B4102" s="19" t="s">
        <v>102</v>
      </c>
      <c r="C4102" s="19" t="s">
        <v>171</v>
      </c>
      <c r="D4102" s="19">
        <v>1.0</v>
      </c>
      <c r="E4102" s="19" t="s">
        <v>164</v>
      </c>
    </row>
    <row r="4103">
      <c r="A4103" s="19" t="s">
        <v>97</v>
      </c>
      <c r="B4103" s="19" t="s">
        <v>77</v>
      </c>
      <c r="C4103" s="19" t="s">
        <v>171</v>
      </c>
      <c r="D4103" s="19">
        <v>1.0</v>
      </c>
      <c r="E4103" s="19" t="s">
        <v>164</v>
      </c>
    </row>
    <row r="4104">
      <c r="A4104" s="19" t="s">
        <v>97</v>
      </c>
      <c r="B4104" s="19" t="s">
        <v>120</v>
      </c>
      <c r="C4104" s="19" t="s">
        <v>171</v>
      </c>
      <c r="D4104" s="19">
        <v>1.0</v>
      </c>
      <c r="E4104" s="19" t="s">
        <v>164</v>
      </c>
    </row>
    <row r="4105">
      <c r="A4105" s="19" t="s">
        <v>97</v>
      </c>
      <c r="B4105" s="19" t="s">
        <v>116</v>
      </c>
      <c r="C4105" s="19" t="s">
        <v>171</v>
      </c>
      <c r="D4105" s="19">
        <v>1.0</v>
      </c>
      <c r="E4105" s="19" t="s">
        <v>164</v>
      </c>
    </row>
    <row r="4106">
      <c r="A4106" s="19" t="s">
        <v>97</v>
      </c>
      <c r="B4106" s="19" t="s">
        <v>31</v>
      </c>
      <c r="C4106" s="19" t="s">
        <v>171</v>
      </c>
      <c r="D4106" s="19">
        <v>1.0</v>
      </c>
      <c r="E4106" s="19" t="s">
        <v>164</v>
      </c>
    </row>
    <row r="4107">
      <c r="A4107" s="19" t="s">
        <v>97</v>
      </c>
      <c r="B4107" s="19" t="s">
        <v>45</v>
      </c>
      <c r="C4107" s="19" t="s">
        <v>171</v>
      </c>
      <c r="D4107" s="19">
        <v>1.0</v>
      </c>
      <c r="E4107" s="19" t="s">
        <v>164</v>
      </c>
    </row>
    <row r="4108">
      <c r="A4108" s="19" t="s">
        <v>97</v>
      </c>
      <c r="B4108" s="19" t="s">
        <v>94</v>
      </c>
      <c r="C4108" s="19" t="s">
        <v>171</v>
      </c>
      <c r="D4108" s="19">
        <v>1.0</v>
      </c>
      <c r="E4108" s="19" t="s">
        <v>164</v>
      </c>
    </row>
    <row r="4109">
      <c r="A4109" s="19" t="s">
        <v>97</v>
      </c>
      <c r="B4109" s="19" t="s">
        <v>27</v>
      </c>
      <c r="C4109" s="19" t="s">
        <v>171</v>
      </c>
      <c r="D4109" s="19">
        <v>1.0</v>
      </c>
      <c r="E4109" s="19" t="s">
        <v>164</v>
      </c>
    </row>
    <row r="4110">
      <c r="A4110" s="19" t="s">
        <v>97</v>
      </c>
      <c r="B4110" s="19" t="s">
        <v>105</v>
      </c>
      <c r="C4110" s="19" t="s">
        <v>171</v>
      </c>
      <c r="D4110" s="19">
        <v>1.0</v>
      </c>
      <c r="E4110" s="19" t="s">
        <v>164</v>
      </c>
    </row>
    <row r="4111">
      <c r="A4111" s="19" t="s">
        <v>97</v>
      </c>
      <c r="B4111" s="19" t="s">
        <v>52</v>
      </c>
      <c r="C4111" s="19" t="s">
        <v>171</v>
      </c>
      <c r="D4111" s="19">
        <v>1.0</v>
      </c>
      <c r="E4111" s="19" t="s">
        <v>164</v>
      </c>
    </row>
    <row r="4112">
      <c r="A4112" s="19" t="s">
        <v>97</v>
      </c>
      <c r="B4112" s="19" t="s">
        <v>58</v>
      </c>
      <c r="C4112" s="19" t="s">
        <v>171</v>
      </c>
      <c r="D4112" s="19">
        <v>1.0</v>
      </c>
      <c r="E4112" s="19" t="s">
        <v>164</v>
      </c>
    </row>
    <row r="4113">
      <c r="A4113" s="19" t="s">
        <v>97</v>
      </c>
      <c r="B4113" s="19" t="s">
        <v>65</v>
      </c>
      <c r="C4113" s="19" t="s">
        <v>171</v>
      </c>
      <c r="D4113" s="19">
        <v>1.0</v>
      </c>
      <c r="E4113" s="19" t="s">
        <v>164</v>
      </c>
    </row>
    <row r="4114">
      <c r="A4114" s="19" t="s">
        <v>97</v>
      </c>
      <c r="B4114" s="19" t="s">
        <v>59</v>
      </c>
      <c r="C4114" s="19" t="s">
        <v>171</v>
      </c>
      <c r="D4114" s="19">
        <v>1.0</v>
      </c>
      <c r="E4114" s="19" t="s">
        <v>164</v>
      </c>
    </row>
    <row r="4115">
      <c r="A4115" s="19" t="s">
        <v>97</v>
      </c>
      <c r="B4115" s="19" t="s">
        <v>71</v>
      </c>
      <c r="C4115" s="19" t="s">
        <v>171</v>
      </c>
      <c r="D4115" s="19">
        <v>1.0</v>
      </c>
      <c r="E4115" s="19" t="s">
        <v>164</v>
      </c>
    </row>
    <row r="4116">
      <c r="A4116" s="19" t="s">
        <v>97</v>
      </c>
      <c r="B4116" s="19" t="s">
        <v>119</v>
      </c>
      <c r="C4116" s="19" t="s">
        <v>171</v>
      </c>
      <c r="D4116" s="19">
        <v>1.0</v>
      </c>
      <c r="E4116" s="19" t="s">
        <v>164</v>
      </c>
    </row>
    <row r="4117">
      <c r="A4117" s="19" t="s">
        <v>97</v>
      </c>
      <c r="B4117" s="19" t="s">
        <v>122</v>
      </c>
      <c r="C4117" s="19" t="s">
        <v>171</v>
      </c>
      <c r="D4117" s="19">
        <v>1.0</v>
      </c>
      <c r="E4117" s="19" t="s">
        <v>164</v>
      </c>
    </row>
    <row r="4118">
      <c r="A4118" s="19" t="s">
        <v>97</v>
      </c>
      <c r="B4118" s="19" t="s">
        <v>36</v>
      </c>
      <c r="C4118" s="19" t="s">
        <v>171</v>
      </c>
      <c r="D4118" s="19">
        <v>1.0</v>
      </c>
      <c r="E4118" s="19" t="s">
        <v>164</v>
      </c>
    </row>
    <row r="4119">
      <c r="A4119" s="19" t="s">
        <v>97</v>
      </c>
      <c r="B4119" s="19" t="s">
        <v>40</v>
      </c>
      <c r="C4119" s="19" t="s">
        <v>171</v>
      </c>
      <c r="D4119" s="19">
        <v>1.0</v>
      </c>
      <c r="E4119" s="19" t="s">
        <v>164</v>
      </c>
    </row>
    <row r="4120">
      <c r="A4120" s="19" t="s">
        <v>97</v>
      </c>
      <c r="B4120" s="19" t="s">
        <v>84</v>
      </c>
      <c r="C4120" s="19" t="s">
        <v>171</v>
      </c>
      <c r="D4120" s="19">
        <v>1.0</v>
      </c>
      <c r="E4120" s="19" t="s">
        <v>164</v>
      </c>
    </row>
    <row r="4121">
      <c r="A4121" s="19" t="s">
        <v>97</v>
      </c>
      <c r="B4121" s="19" t="s">
        <v>98</v>
      </c>
      <c r="C4121" s="19" t="s">
        <v>171</v>
      </c>
      <c r="D4121" s="19">
        <v>1.0</v>
      </c>
      <c r="E4121" s="19" t="s">
        <v>164</v>
      </c>
    </row>
    <row r="4122">
      <c r="A4122" s="19" t="s">
        <v>97</v>
      </c>
      <c r="B4122" s="19" t="s">
        <v>99</v>
      </c>
      <c r="C4122" s="19" t="s">
        <v>171</v>
      </c>
      <c r="D4122" s="19">
        <v>1.0</v>
      </c>
      <c r="E4122" s="19" t="s">
        <v>164</v>
      </c>
    </row>
    <row r="4123">
      <c r="A4123" s="19" t="s">
        <v>97</v>
      </c>
      <c r="B4123" s="19" t="s">
        <v>109</v>
      </c>
      <c r="C4123" s="19" t="s">
        <v>171</v>
      </c>
      <c r="D4123" s="19">
        <v>1.0</v>
      </c>
      <c r="E4123" s="19" t="s">
        <v>164</v>
      </c>
    </row>
    <row r="4124">
      <c r="A4124" s="19" t="s">
        <v>97</v>
      </c>
      <c r="B4124" s="19" t="s">
        <v>124</v>
      </c>
      <c r="C4124" s="19" t="s">
        <v>171</v>
      </c>
      <c r="D4124" s="19">
        <v>1.0</v>
      </c>
      <c r="E4124" s="19" t="s">
        <v>164</v>
      </c>
    </row>
    <row r="4125">
      <c r="A4125" s="19" t="s">
        <v>97</v>
      </c>
      <c r="B4125" s="19" t="s">
        <v>145</v>
      </c>
      <c r="C4125" s="19" t="s">
        <v>171</v>
      </c>
      <c r="D4125" s="19">
        <v>1.0</v>
      </c>
      <c r="E4125" s="19" t="s">
        <v>164</v>
      </c>
    </row>
    <row r="4126">
      <c r="A4126" s="19" t="s">
        <v>97</v>
      </c>
      <c r="B4126" s="19" t="s">
        <v>147</v>
      </c>
      <c r="C4126" s="19" t="s">
        <v>171</v>
      </c>
      <c r="D4126" s="19">
        <v>1.0</v>
      </c>
      <c r="E4126" s="19" t="s">
        <v>164</v>
      </c>
    </row>
    <row r="4127">
      <c r="A4127" s="19" t="s">
        <v>97</v>
      </c>
      <c r="B4127" s="19" t="s">
        <v>102</v>
      </c>
      <c r="C4127" s="19" t="s">
        <v>171</v>
      </c>
      <c r="D4127" s="19">
        <v>1.0</v>
      </c>
      <c r="E4127" s="19" t="s">
        <v>164</v>
      </c>
    </row>
    <row r="4128">
      <c r="A4128" s="19" t="s">
        <v>77</v>
      </c>
      <c r="B4128" s="19" t="s">
        <v>120</v>
      </c>
      <c r="C4128" s="19" t="s">
        <v>171</v>
      </c>
      <c r="D4128" s="19">
        <v>1.0</v>
      </c>
      <c r="E4128" s="19" t="s">
        <v>164</v>
      </c>
    </row>
    <row r="4129">
      <c r="A4129" s="19" t="s">
        <v>77</v>
      </c>
      <c r="B4129" s="19" t="s">
        <v>116</v>
      </c>
      <c r="C4129" s="19" t="s">
        <v>171</v>
      </c>
      <c r="D4129" s="19">
        <v>1.0</v>
      </c>
      <c r="E4129" s="19" t="s">
        <v>164</v>
      </c>
    </row>
    <row r="4130">
      <c r="A4130" s="19" t="s">
        <v>77</v>
      </c>
      <c r="B4130" s="19" t="s">
        <v>31</v>
      </c>
      <c r="C4130" s="19" t="s">
        <v>171</v>
      </c>
      <c r="D4130" s="19">
        <v>1.0</v>
      </c>
      <c r="E4130" s="19" t="s">
        <v>164</v>
      </c>
    </row>
    <row r="4131">
      <c r="A4131" s="19" t="s">
        <v>77</v>
      </c>
      <c r="B4131" s="19" t="s">
        <v>45</v>
      </c>
      <c r="C4131" s="19" t="s">
        <v>171</v>
      </c>
      <c r="D4131" s="19">
        <v>1.0</v>
      </c>
      <c r="E4131" s="19" t="s">
        <v>164</v>
      </c>
    </row>
    <row r="4132">
      <c r="A4132" s="19" t="s">
        <v>77</v>
      </c>
      <c r="B4132" s="19" t="s">
        <v>94</v>
      </c>
      <c r="C4132" s="19" t="s">
        <v>171</v>
      </c>
      <c r="D4132" s="19">
        <v>1.0</v>
      </c>
      <c r="E4132" s="19" t="s">
        <v>164</v>
      </c>
    </row>
    <row r="4133">
      <c r="A4133" s="19" t="s">
        <v>77</v>
      </c>
      <c r="B4133" s="19" t="s">
        <v>27</v>
      </c>
      <c r="C4133" s="19" t="s">
        <v>171</v>
      </c>
      <c r="D4133" s="19">
        <v>1.0</v>
      </c>
      <c r="E4133" s="19" t="s">
        <v>164</v>
      </c>
    </row>
    <row r="4134">
      <c r="A4134" s="19" t="s">
        <v>77</v>
      </c>
      <c r="B4134" s="19" t="s">
        <v>105</v>
      </c>
      <c r="C4134" s="19" t="s">
        <v>171</v>
      </c>
      <c r="D4134" s="19">
        <v>1.0</v>
      </c>
      <c r="E4134" s="19" t="s">
        <v>164</v>
      </c>
    </row>
    <row r="4135">
      <c r="A4135" s="19" t="s">
        <v>77</v>
      </c>
      <c r="B4135" s="19" t="s">
        <v>52</v>
      </c>
      <c r="C4135" s="19" t="s">
        <v>171</v>
      </c>
      <c r="D4135" s="19">
        <v>1.0</v>
      </c>
      <c r="E4135" s="19" t="s">
        <v>164</v>
      </c>
    </row>
    <row r="4136">
      <c r="A4136" s="19" t="s">
        <v>77</v>
      </c>
      <c r="B4136" s="19" t="s">
        <v>58</v>
      </c>
      <c r="C4136" s="19" t="s">
        <v>171</v>
      </c>
      <c r="D4136" s="19">
        <v>1.0</v>
      </c>
      <c r="E4136" s="19" t="s">
        <v>164</v>
      </c>
    </row>
    <row r="4137">
      <c r="A4137" s="19" t="s">
        <v>77</v>
      </c>
      <c r="B4137" s="19" t="s">
        <v>65</v>
      </c>
      <c r="C4137" s="19" t="s">
        <v>171</v>
      </c>
      <c r="D4137" s="19">
        <v>1.0</v>
      </c>
      <c r="E4137" s="19" t="s">
        <v>164</v>
      </c>
    </row>
    <row r="4138">
      <c r="A4138" s="19" t="s">
        <v>77</v>
      </c>
      <c r="B4138" s="19" t="s">
        <v>59</v>
      </c>
      <c r="C4138" s="19" t="s">
        <v>171</v>
      </c>
      <c r="D4138" s="19">
        <v>1.0</v>
      </c>
      <c r="E4138" s="19" t="s">
        <v>164</v>
      </c>
    </row>
    <row r="4139">
      <c r="A4139" s="19" t="s">
        <v>77</v>
      </c>
      <c r="B4139" s="19" t="s">
        <v>71</v>
      </c>
      <c r="C4139" s="19" t="s">
        <v>171</v>
      </c>
      <c r="D4139" s="19">
        <v>1.0</v>
      </c>
      <c r="E4139" s="19" t="s">
        <v>164</v>
      </c>
    </row>
    <row r="4140">
      <c r="A4140" s="19" t="s">
        <v>77</v>
      </c>
      <c r="B4140" s="19" t="s">
        <v>119</v>
      </c>
      <c r="C4140" s="19" t="s">
        <v>171</v>
      </c>
      <c r="D4140" s="19">
        <v>1.0</v>
      </c>
      <c r="E4140" s="19" t="s">
        <v>164</v>
      </c>
    </row>
    <row r="4141">
      <c r="A4141" s="19" t="s">
        <v>77</v>
      </c>
      <c r="B4141" s="19" t="s">
        <v>122</v>
      </c>
      <c r="C4141" s="19" t="s">
        <v>171</v>
      </c>
      <c r="D4141" s="19">
        <v>1.0</v>
      </c>
      <c r="E4141" s="19" t="s">
        <v>164</v>
      </c>
    </row>
    <row r="4142">
      <c r="A4142" s="19" t="s">
        <v>77</v>
      </c>
      <c r="B4142" s="19" t="s">
        <v>36</v>
      </c>
      <c r="C4142" s="19" t="s">
        <v>171</v>
      </c>
      <c r="D4142" s="19">
        <v>1.0</v>
      </c>
      <c r="E4142" s="19" t="s">
        <v>164</v>
      </c>
    </row>
    <row r="4143">
      <c r="A4143" s="19" t="s">
        <v>77</v>
      </c>
      <c r="B4143" s="19" t="s">
        <v>40</v>
      </c>
      <c r="C4143" s="19" t="s">
        <v>171</v>
      </c>
      <c r="D4143" s="19">
        <v>1.0</v>
      </c>
      <c r="E4143" s="19" t="s">
        <v>164</v>
      </c>
    </row>
    <row r="4144">
      <c r="A4144" s="19" t="s">
        <v>77</v>
      </c>
      <c r="B4144" s="19" t="s">
        <v>84</v>
      </c>
      <c r="C4144" s="19" t="s">
        <v>171</v>
      </c>
      <c r="D4144" s="19">
        <v>1.0</v>
      </c>
      <c r="E4144" s="19" t="s">
        <v>164</v>
      </c>
    </row>
    <row r="4145">
      <c r="A4145" s="19" t="s">
        <v>77</v>
      </c>
      <c r="B4145" s="19" t="s">
        <v>98</v>
      </c>
      <c r="C4145" s="19" t="s">
        <v>171</v>
      </c>
      <c r="D4145" s="19">
        <v>1.0</v>
      </c>
      <c r="E4145" s="19" t="s">
        <v>164</v>
      </c>
    </row>
    <row r="4146">
      <c r="A4146" s="19" t="s">
        <v>77</v>
      </c>
      <c r="B4146" s="19" t="s">
        <v>99</v>
      </c>
      <c r="C4146" s="19" t="s">
        <v>171</v>
      </c>
      <c r="D4146" s="19">
        <v>1.0</v>
      </c>
      <c r="E4146" s="19" t="s">
        <v>164</v>
      </c>
    </row>
    <row r="4147">
      <c r="A4147" s="19" t="s">
        <v>77</v>
      </c>
      <c r="B4147" s="19" t="s">
        <v>109</v>
      </c>
      <c r="C4147" s="19" t="s">
        <v>171</v>
      </c>
      <c r="D4147" s="19">
        <v>1.0</v>
      </c>
      <c r="E4147" s="19" t="s">
        <v>164</v>
      </c>
    </row>
    <row r="4148">
      <c r="A4148" s="19" t="s">
        <v>77</v>
      </c>
      <c r="B4148" s="19" t="s">
        <v>124</v>
      </c>
      <c r="C4148" s="19" t="s">
        <v>171</v>
      </c>
      <c r="D4148" s="19">
        <v>1.0</v>
      </c>
      <c r="E4148" s="19" t="s">
        <v>164</v>
      </c>
    </row>
    <row r="4149">
      <c r="A4149" s="19" t="s">
        <v>77</v>
      </c>
      <c r="B4149" s="19" t="s">
        <v>145</v>
      </c>
      <c r="C4149" s="19" t="s">
        <v>171</v>
      </c>
      <c r="D4149" s="19">
        <v>1.0</v>
      </c>
      <c r="E4149" s="19" t="s">
        <v>164</v>
      </c>
    </row>
    <row r="4150">
      <c r="A4150" s="19" t="s">
        <v>77</v>
      </c>
      <c r="B4150" s="19" t="s">
        <v>147</v>
      </c>
      <c r="C4150" s="19" t="s">
        <v>171</v>
      </c>
      <c r="D4150" s="19">
        <v>1.0</v>
      </c>
      <c r="E4150" s="19" t="s">
        <v>164</v>
      </c>
    </row>
    <row r="4151">
      <c r="A4151" s="19" t="s">
        <v>77</v>
      </c>
      <c r="B4151" s="19" t="s">
        <v>102</v>
      </c>
      <c r="C4151" s="19" t="s">
        <v>171</v>
      </c>
      <c r="D4151" s="19">
        <v>1.0</v>
      </c>
      <c r="E4151" s="19" t="s">
        <v>164</v>
      </c>
    </row>
    <row r="4152">
      <c r="A4152" s="19" t="s">
        <v>120</v>
      </c>
      <c r="B4152" s="19" t="s">
        <v>116</v>
      </c>
      <c r="C4152" s="19" t="s">
        <v>171</v>
      </c>
      <c r="D4152" s="19">
        <v>1.0</v>
      </c>
      <c r="E4152" s="19" t="s">
        <v>164</v>
      </c>
    </row>
    <row r="4153">
      <c r="A4153" s="19" t="s">
        <v>120</v>
      </c>
      <c r="B4153" s="19" t="s">
        <v>31</v>
      </c>
      <c r="C4153" s="19" t="s">
        <v>171</v>
      </c>
      <c r="D4153" s="19">
        <v>1.0</v>
      </c>
      <c r="E4153" s="19" t="s">
        <v>164</v>
      </c>
    </row>
    <row r="4154">
      <c r="A4154" s="19" t="s">
        <v>120</v>
      </c>
      <c r="B4154" s="19" t="s">
        <v>45</v>
      </c>
      <c r="C4154" s="19" t="s">
        <v>171</v>
      </c>
      <c r="D4154" s="19">
        <v>1.0</v>
      </c>
      <c r="E4154" s="19" t="s">
        <v>164</v>
      </c>
    </row>
    <row r="4155">
      <c r="A4155" s="19" t="s">
        <v>120</v>
      </c>
      <c r="B4155" s="19" t="s">
        <v>94</v>
      </c>
      <c r="C4155" s="19" t="s">
        <v>171</v>
      </c>
      <c r="D4155" s="19">
        <v>1.0</v>
      </c>
      <c r="E4155" s="19" t="s">
        <v>164</v>
      </c>
    </row>
    <row r="4156">
      <c r="A4156" s="19" t="s">
        <v>120</v>
      </c>
      <c r="B4156" s="19" t="s">
        <v>27</v>
      </c>
      <c r="C4156" s="19" t="s">
        <v>171</v>
      </c>
      <c r="D4156" s="19">
        <v>1.0</v>
      </c>
      <c r="E4156" s="19" t="s">
        <v>164</v>
      </c>
    </row>
    <row r="4157">
      <c r="A4157" s="19" t="s">
        <v>120</v>
      </c>
      <c r="B4157" s="19" t="s">
        <v>105</v>
      </c>
      <c r="C4157" s="19" t="s">
        <v>171</v>
      </c>
      <c r="D4157" s="19">
        <v>1.0</v>
      </c>
      <c r="E4157" s="19" t="s">
        <v>164</v>
      </c>
    </row>
    <row r="4158">
      <c r="A4158" s="19" t="s">
        <v>120</v>
      </c>
      <c r="B4158" s="19" t="s">
        <v>52</v>
      </c>
      <c r="C4158" s="19" t="s">
        <v>171</v>
      </c>
      <c r="D4158" s="19">
        <v>1.0</v>
      </c>
      <c r="E4158" s="19" t="s">
        <v>164</v>
      </c>
    </row>
    <row r="4159">
      <c r="A4159" s="19" t="s">
        <v>120</v>
      </c>
      <c r="B4159" s="19" t="s">
        <v>58</v>
      </c>
      <c r="C4159" s="19" t="s">
        <v>171</v>
      </c>
      <c r="D4159" s="19">
        <v>1.0</v>
      </c>
      <c r="E4159" s="19" t="s">
        <v>164</v>
      </c>
    </row>
    <row r="4160">
      <c r="A4160" s="19" t="s">
        <v>120</v>
      </c>
      <c r="B4160" s="19" t="s">
        <v>65</v>
      </c>
      <c r="C4160" s="19" t="s">
        <v>171</v>
      </c>
      <c r="D4160" s="19">
        <v>1.0</v>
      </c>
      <c r="E4160" s="19" t="s">
        <v>164</v>
      </c>
    </row>
    <row r="4161">
      <c r="A4161" s="19" t="s">
        <v>120</v>
      </c>
      <c r="B4161" s="19" t="s">
        <v>59</v>
      </c>
      <c r="C4161" s="19" t="s">
        <v>171</v>
      </c>
      <c r="D4161" s="19">
        <v>1.0</v>
      </c>
      <c r="E4161" s="19" t="s">
        <v>164</v>
      </c>
    </row>
    <row r="4162">
      <c r="A4162" s="19" t="s">
        <v>120</v>
      </c>
      <c r="B4162" s="19" t="s">
        <v>71</v>
      </c>
      <c r="C4162" s="19" t="s">
        <v>171</v>
      </c>
      <c r="D4162" s="19">
        <v>1.0</v>
      </c>
      <c r="E4162" s="19" t="s">
        <v>164</v>
      </c>
    </row>
    <row r="4163">
      <c r="A4163" s="19" t="s">
        <v>120</v>
      </c>
      <c r="B4163" s="19" t="s">
        <v>119</v>
      </c>
      <c r="C4163" s="19" t="s">
        <v>171</v>
      </c>
      <c r="D4163" s="19">
        <v>1.0</v>
      </c>
      <c r="E4163" s="19" t="s">
        <v>164</v>
      </c>
    </row>
    <row r="4164">
      <c r="A4164" s="19" t="s">
        <v>120</v>
      </c>
      <c r="B4164" s="19" t="s">
        <v>122</v>
      </c>
      <c r="C4164" s="19" t="s">
        <v>171</v>
      </c>
      <c r="D4164" s="19">
        <v>1.0</v>
      </c>
      <c r="E4164" s="19" t="s">
        <v>164</v>
      </c>
    </row>
    <row r="4165">
      <c r="A4165" s="19" t="s">
        <v>120</v>
      </c>
      <c r="B4165" s="19" t="s">
        <v>36</v>
      </c>
      <c r="C4165" s="19" t="s">
        <v>171</v>
      </c>
      <c r="D4165" s="19">
        <v>1.0</v>
      </c>
      <c r="E4165" s="19" t="s">
        <v>164</v>
      </c>
    </row>
    <row r="4166">
      <c r="A4166" s="19" t="s">
        <v>120</v>
      </c>
      <c r="B4166" s="19" t="s">
        <v>40</v>
      </c>
      <c r="C4166" s="19" t="s">
        <v>171</v>
      </c>
      <c r="D4166" s="19">
        <v>1.0</v>
      </c>
      <c r="E4166" s="19" t="s">
        <v>164</v>
      </c>
    </row>
    <row r="4167">
      <c r="A4167" s="19" t="s">
        <v>120</v>
      </c>
      <c r="B4167" s="19" t="s">
        <v>84</v>
      </c>
      <c r="C4167" s="19" t="s">
        <v>171</v>
      </c>
      <c r="D4167" s="19">
        <v>1.0</v>
      </c>
      <c r="E4167" s="19" t="s">
        <v>164</v>
      </c>
    </row>
    <row r="4168">
      <c r="A4168" s="19" t="s">
        <v>120</v>
      </c>
      <c r="B4168" s="19" t="s">
        <v>98</v>
      </c>
      <c r="C4168" s="19" t="s">
        <v>171</v>
      </c>
      <c r="D4168" s="19">
        <v>1.0</v>
      </c>
      <c r="E4168" s="19" t="s">
        <v>164</v>
      </c>
    </row>
    <row r="4169">
      <c r="A4169" s="19" t="s">
        <v>120</v>
      </c>
      <c r="B4169" s="19" t="s">
        <v>99</v>
      </c>
      <c r="C4169" s="19" t="s">
        <v>171</v>
      </c>
      <c r="D4169" s="19">
        <v>1.0</v>
      </c>
      <c r="E4169" s="19" t="s">
        <v>164</v>
      </c>
    </row>
    <row r="4170">
      <c r="A4170" s="19" t="s">
        <v>120</v>
      </c>
      <c r="B4170" s="19" t="s">
        <v>109</v>
      </c>
      <c r="C4170" s="19" t="s">
        <v>171</v>
      </c>
      <c r="D4170" s="19">
        <v>1.0</v>
      </c>
      <c r="E4170" s="19" t="s">
        <v>164</v>
      </c>
    </row>
    <row r="4171">
      <c r="A4171" s="19" t="s">
        <v>120</v>
      </c>
      <c r="B4171" s="19" t="s">
        <v>124</v>
      </c>
      <c r="C4171" s="19" t="s">
        <v>171</v>
      </c>
      <c r="D4171" s="19">
        <v>1.0</v>
      </c>
      <c r="E4171" s="19" t="s">
        <v>164</v>
      </c>
    </row>
    <row r="4172">
      <c r="A4172" s="19" t="s">
        <v>120</v>
      </c>
      <c r="B4172" s="19" t="s">
        <v>145</v>
      </c>
      <c r="C4172" s="19" t="s">
        <v>171</v>
      </c>
      <c r="D4172" s="19">
        <v>1.0</v>
      </c>
      <c r="E4172" s="19" t="s">
        <v>164</v>
      </c>
    </row>
    <row r="4173">
      <c r="A4173" s="19" t="s">
        <v>120</v>
      </c>
      <c r="B4173" s="19" t="s">
        <v>147</v>
      </c>
      <c r="C4173" s="19" t="s">
        <v>171</v>
      </c>
      <c r="D4173" s="19">
        <v>1.0</v>
      </c>
      <c r="E4173" s="19" t="s">
        <v>164</v>
      </c>
    </row>
    <row r="4174">
      <c r="A4174" s="19" t="s">
        <v>120</v>
      </c>
      <c r="B4174" s="19" t="s">
        <v>102</v>
      </c>
      <c r="C4174" s="19" t="s">
        <v>171</v>
      </c>
      <c r="D4174" s="19">
        <v>1.0</v>
      </c>
      <c r="E4174" s="19" t="s">
        <v>164</v>
      </c>
    </row>
    <row r="4175">
      <c r="A4175" s="19" t="s">
        <v>116</v>
      </c>
      <c r="B4175" s="19" t="s">
        <v>31</v>
      </c>
      <c r="C4175" s="19" t="s">
        <v>171</v>
      </c>
      <c r="D4175" s="19">
        <v>1.0</v>
      </c>
      <c r="E4175" s="19" t="s">
        <v>164</v>
      </c>
    </row>
    <row r="4176">
      <c r="A4176" s="19" t="s">
        <v>116</v>
      </c>
      <c r="B4176" s="19" t="s">
        <v>45</v>
      </c>
      <c r="C4176" s="19" t="s">
        <v>171</v>
      </c>
      <c r="D4176" s="19">
        <v>1.0</v>
      </c>
      <c r="E4176" s="19" t="s">
        <v>164</v>
      </c>
    </row>
    <row r="4177">
      <c r="A4177" s="19" t="s">
        <v>116</v>
      </c>
      <c r="B4177" s="19" t="s">
        <v>94</v>
      </c>
      <c r="C4177" s="19" t="s">
        <v>171</v>
      </c>
      <c r="D4177" s="19">
        <v>1.0</v>
      </c>
      <c r="E4177" s="19" t="s">
        <v>164</v>
      </c>
    </row>
    <row r="4178">
      <c r="A4178" s="19" t="s">
        <v>116</v>
      </c>
      <c r="B4178" s="19" t="s">
        <v>27</v>
      </c>
      <c r="C4178" s="19" t="s">
        <v>171</v>
      </c>
      <c r="D4178" s="19">
        <v>1.0</v>
      </c>
      <c r="E4178" s="19" t="s">
        <v>164</v>
      </c>
    </row>
    <row r="4179">
      <c r="A4179" s="19" t="s">
        <v>116</v>
      </c>
      <c r="B4179" s="19" t="s">
        <v>105</v>
      </c>
      <c r="C4179" s="19" t="s">
        <v>171</v>
      </c>
      <c r="D4179" s="19">
        <v>1.0</v>
      </c>
      <c r="E4179" s="19" t="s">
        <v>164</v>
      </c>
    </row>
    <row r="4180">
      <c r="A4180" s="19" t="s">
        <v>116</v>
      </c>
      <c r="B4180" s="19" t="s">
        <v>52</v>
      </c>
      <c r="C4180" s="19" t="s">
        <v>171</v>
      </c>
      <c r="D4180" s="19">
        <v>1.0</v>
      </c>
      <c r="E4180" s="19" t="s">
        <v>164</v>
      </c>
    </row>
    <row r="4181">
      <c r="A4181" s="19" t="s">
        <v>116</v>
      </c>
      <c r="B4181" s="19" t="s">
        <v>58</v>
      </c>
      <c r="C4181" s="19" t="s">
        <v>171</v>
      </c>
      <c r="D4181" s="19">
        <v>1.0</v>
      </c>
      <c r="E4181" s="19" t="s">
        <v>164</v>
      </c>
    </row>
    <row r="4182">
      <c r="A4182" s="19" t="s">
        <v>116</v>
      </c>
      <c r="B4182" s="19" t="s">
        <v>65</v>
      </c>
      <c r="C4182" s="19" t="s">
        <v>171</v>
      </c>
      <c r="D4182" s="19">
        <v>1.0</v>
      </c>
      <c r="E4182" s="19" t="s">
        <v>164</v>
      </c>
    </row>
    <row r="4183">
      <c r="A4183" s="19" t="s">
        <v>116</v>
      </c>
      <c r="B4183" s="19" t="s">
        <v>59</v>
      </c>
      <c r="C4183" s="19" t="s">
        <v>171</v>
      </c>
      <c r="D4183" s="19">
        <v>1.0</v>
      </c>
      <c r="E4183" s="19" t="s">
        <v>164</v>
      </c>
    </row>
    <row r="4184">
      <c r="A4184" s="19" t="s">
        <v>116</v>
      </c>
      <c r="B4184" s="19" t="s">
        <v>71</v>
      </c>
      <c r="C4184" s="19" t="s">
        <v>171</v>
      </c>
      <c r="D4184" s="19">
        <v>1.0</v>
      </c>
      <c r="E4184" s="19" t="s">
        <v>164</v>
      </c>
    </row>
    <row r="4185">
      <c r="A4185" s="19" t="s">
        <v>116</v>
      </c>
      <c r="B4185" s="19" t="s">
        <v>119</v>
      </c>
      <c r="C4185" s="19" t="s">
        <v>171</v>
      </c>
      <c r="D4185" s="19">
        <v>1.0</v>
      </c>
      <c r="E4185" s="19" t="s">
        <v>164</v>
      </c>
    </row>
    <row r="4186">
      <c r="A4186" s="19" t="s">
        <v>116</v>
      </c>
      <c r="B4186" s="19" t="s">
        <v>122</v>
      </c>
      <c r="C4186" s="19" t="s">
        <v>171</v>
      </c>
      <c r="D4186" s="19">
        <v>1.0</v>
      </c>
      <c r="E4186" s="19" t="s">
        <v>164</v>
      </c>
    </row>
    <row r="4187">
      <c r="A4187" s="19" t="s">
        <v>116</v>
      </c>
      <c r="B4187" s="19" t="s">
        <v>36</v>
      </c>
      <c r="C4187" s="19" t="s">
        <v>171</v>
      </c>
      <c r="D4187" s="19">
        <v>1.0</v>
      </c>
      <c r="E4187" s="19" t="s">
        <v>164</v>
      </c>
    </row>
    <row r="4188">
      <c r="A4188" s="19" t="s">
        <v>116</v>
      </c>
      <c r="B4188" s="19" t="s">
        <v>40</v>
      </c>
      <c r="C4188" s="19" t="s">
        <v>171</v>
      </c>
      <c r="D4188" s="19">
        <v>1.0</v>
      </c>
      <c r="E4188" s="19" t="s">
        <v>164</v>
      </c>
    </row>
    <row r="4189">
      <c r="A4189" s="19" t="s">
        <v>116</v>
      </c>
      <c r="B4189" s="19" t="s">
        <v>84</v>
      </c>
      <c r="C4189" s="19" t="s">
        <v>171</v>
      </c>
      <c r="D4189" s="19">
        <v>1.0</v>
      </c>
      <c r="E4189" s="19" t="s">
        <v>164</v>
      </c>
    </row>
    <row r="4190">
      <c r="A4190" s="19" t="s">
        <v>116</v>
      </c>
      <c r="B4190" s="19" t="s">
        <v>98</v>
      </c>
      <c r="C4190" s="19" t="s">
        <v>171</v>
      </c>
      <c r="D4190" s="19">
        <v>1.0</v>
      </c>
      <c r="E4190" s="19" t="s">
        <v>164</v>
      </c>
    </row>
    <row r="4191">
      <c r="A4191" s="19" t="s">
        <v>116</v>
      </c>
      <c r="B4191" s="19" t="s">
        <v>99</v>
      </c>
      <c r="C4191" s="19" t="s">
        <v>171</v>
      </c>
      <c r="D4191" s="19">
        <v>1.0</v>
      </c>
      <c r="E4191" s="19" t="s">
        <v>164</v>
      </c>
    </row>
    <row r="4192">
      <c r="A4192" s="19" t="s">
        <v>116</v>
      </c>
      <c r="B4192" s="19" t="s">
        <v>109</v>
      </c>
      <c r="C4192" s="19" t="s">
        <v>171</v>
      </c>
      <c r="D4192" s="19">
        <v>1.0</v>
      </c>
      <c r="E4192" s="19" t="s">
        <v>164</v>
      </c>
    </row>
    <row r="4193">
      <c r="A4193" s="19" t="s">
        <v>116</v>
      </c>
      <c r="B4193" s="19" t="s">
        <v>124</v>
      </c>
      <c r="C4193" s="19" t="s">
        <v>171</v>
      </c>
      <c r="D4193" s="19">
        <v>1.0</v>
      </c>
      <c r="E4193" s="19" t="s">
        <v>164</v>
      </c>
    </row>
    <row r="4194">
      <c r="A4194" s="19" t="s">
        <v>116</v>
      </c>
      <c r="B4194" s="19" t="s">
        <v>145</v>
      </c>
      <c r="C4194" s="19" t="s">
        <v>171</v>
      </c>
      <c r="D4194" s="19">
        <v>1.0</v>
      </c>
      <c r="E4194" s="19" t="s">
        <v>164</v>
      </c>
    </row>
    <row r="4195">
      <c r="A4195" s="19" t="s">
        <v>116</v>
      </c>
      <c r="B4195" s="19" t="s">
        <v>147</v>
      </c>
      <c r="C4195" s="19" t="s">
        <v>171</v>
      </c>
      <c r="D4195" s="19">
        <v>1.0</v>
      </c>
      <c r="E4195" s="19" t="s">
        <v>164</v>
      </c>
    </row>
    <row r="4196">
      <c r="A4196" s="19" t="s">
        <v>116</v>
      </c>
      <c r="B4196" s="19" t="s">
        <v>102</v>
      </c>
      <c r="C4196" s="19" t="s">
        <v>171</v>
      </c>
      <c r="D4196" s="19">
        <v>1.0</v>
      </c>
      <c r="E4196" s="19" t="s">
        <v>164</v>
      </c>
    </row>
    <row r="4197">
      <c r="A4197" s="19" t="s">
        <v>31</v>
      </c>
      <c r="B4197" s="19" t="s">
        <v>45</v>
      </c>
      <c r="C4197" s="19" t="s">
        <v>171</v>
      </c>
      <c r="D4197" s="19">
        <v>1.0</v>
      </c>
      <c r="E4197" s="19" t="s">
        <v>164</v>
      </c>
    </row>
    <row r="4198">
      <c r="A4198" s="19" t="s">
        <v>31</v>
      </c>
      <c r="B4198" s="19" t="s">
        <v>94</v>
      </c>
      <c r="C4198" s="19" t="s">
        <v>171</v>
      </c>
      <c r="D4198" s="19">
        <v>1.0</v>
      </c>
      <c r="E4198" s="19" t="s">
        <v>164</v>
      </c>
    </row>
    <row r="4199">
      <c r="A4199" s="19" t="s">
        <v>31</v>
      </c>
      <c r="B4199" s="19" t="s">
        <v>27</v>
      </c>
      <c r="C4199" s="19" t="s">
        <v>171</v>
      </c>
      <c r="D4199" s="19">
        <v>1.0</v>
      </c>
      <c r="E4199" s="19" t="s">
        <v>164</v>
      </c>
    </row>
    <row r="4200">
      <c r="A4200" s="19" t="s">
        <v>31</v>
      </c>
      <c r="B4200" s="19" t="s">
        <v>105</v>
      </c>
      <c r="C4200" s="19" t="s">
        <v>171</v>
      </c>
      <c r="D4200" s="19">
        <v>1.0</v>
      </c>
      <c r="E4200" s="19" t="s">
        <v>164</v>
      </c>
    </row>
    <row r="4201">
      <c r="A4201" s="19" t="s">
        <v>31</v>
      </c>
      <c r="B4201" s="19" t="s">
        <v>52</v>
      </c>
      <c r="C4201" s="19" t="s">
        <v>171</v>
      </c>
      <c r="D4201" s="19">
        <v>1.0</v>
      </c>
      <c r="E4201" s="19" t="s">
        <v>164</v>
      </c>
    </row>
    <row r="4202">
      <c r="A4202" s="19" t="s">
        <v>31</v>
      </c>
      <c r="B4202" s="19" t="s">
        <v>58</v>
      </c>
      <c r="C4202" s="19" t="s">
        <v>171</v>
      </c>
      <c r="D4202" s="19">
        <v>1.0</v>
      </c>
      <c r="E4202" s="19" t="s">
        <v>164</v>
      </c>
    </row>
    <row r="4203">
      <c r="A4203" s="19" t="s">
        <v>31</v>
      </c>
      <c r="B4203" s="19" t="s">
        <v>65</v>
      </c>
      <c r="C4203" s="19" t="s">
        <v>171</v>
      </c>
      <c r="D4203" s="19">
        <v>1.0</v>
      </c>
      <c r="E4203" s="19" t="s">
        <v>164</v>
      </c>
    </row>
    <row r="4204">
      <c r="A4204" s="19" t="s">
        <v>31</v>
      </c>
      <c r="B4204" s="19" t="s">
        <v>59</v>
      </c>
      <c r="C4204" s="19" t="s">
        <v>171</v>
      </c>
      <c r="D4204" s="19">
        <v>1.0</v>
      </c>
      <c r="E4204" s="19" t="s">
        <v>164</v>
      </c>
    </row>
    <row r="4205">
      <c r="A4205" s="19" t="s">
        <v>31</v>
      </c>
      <c r="B4205" s="19" t="s">
        <v>71</v>
      </c>
      <c r="C4205" s="19" t="s">
        <v>171</v>
      </c>
      <c r="D4205" s="19">
        <v>1.0</v>
      </c>
      <c r="E4205" s="19" t="s">
        <v>164</v>
      </c>
    </row>
    <row r="4206">
      <c r="A4206" s="19" t="s">
        <v>31</v>
      </c>
      <c r="B4206" s="19" t="s">
        <v>119</v>
      </c>
      <c r="C4206" s="19" t="s">
        <v>171</v>
      </c>
      <c r="D4206" s="19">
        <v>1.0</v>
      </c>
      <c r="E4206" s="19" t="s">
        <v>164</v>
      </c>
    </row>
    <row r="4207">
      <c r="A4207" s="19" t="s">
        <v>31</v>
      </c>
      <c r="B4207" s="19" t="s">
        <v>122</v>
      </c>
      <c r="C4207" s="19" t="s">
        <v>171</v>
      </c>
      <c r="D4207" s="19">
        <v>1.0</v>
      </c>
      <c r="E4207" s="19" t="s">
        <v>164</v>
      </c>
    </row>
    <row r="4208">
      <c r="A4208" s="19" t="s">
        <v>31</v>
      </c>
      <c r="B4208" s="19" t="s">
        <v>36</v>
      </c>
      <c r="C4208" s="19" t="s">
        <v>171</v>
      </c>
      <c r="D4208" s="19">
        <v>1.0</v>
      </c>
      <c r="E4208" s="19" t="s">
        <v>164</v>
      </c>
    </row>
    <row r="4209">
      <c r="A4209" s="19" t="s">
        <v>31</v>
      </c>
      <c r="B4209" s="19" t="s">
        <v>40</v>
      </c>
      <c r="C4209" s="19" t="s">
        <v>171</v>
      </c>
      <c r="D4209" s="19">
        <v>1.0</v>
      </c>
      <c r="E4209" s="19" t="s">
        <v>164</v>
      </c>
    </row>
    <row r="4210">
      <c r="A4210" s="19" t="s">
        <v>31</v>
      </c>
      <c r="B4210" s="19" t="s">
        <v>84</v>
      </c>
      <c r="C4210" s="19" t="s">
        <v>171</v>
      </c>
      <c r="D4210" s="19">
        <v>1.0</v>
      </c>
      <c r="E4210" s="19" t="s">
        <v>164</v>
      </c>
    </row>
    <row r="4211">
      <c r="A4211" s="19" t="s">
        <v>31</v>
      </c>
      <c r="B4211" s="19" t="s">
        <v>98</v>
      </c>
      <c r="C4211" s="19" t="s">
        <v>171</v>
      </c>
      <c r="D4211" s="19">
        <v>1.0</v>
      </c>
      <c r="E4211" s="19" t="s">
        <v>164</v>
      </c>
    </row>
    <row r="4212">
      <c r="A4212" s="19" t="s">
        <v>31</v>
      </c>
      <c r="B4212" s="19" t="s">
        <v>99</v>
      </c>
      <c r="C4212" s="19" t="s">
        <v>171</v>
      </c>
      <c r="D4212" s="19">
        <v>1.0</v>
      </c>
      <c r="E4212" s="19" t="s">
        <v>164</v>
      </c>
    </row>
    <row r="4213">
      <c r="A4213" s="19" t="s">
        <v>31</v>
      </c>
      <c r="B4213" s="19" t="s">
        <v>109</v>
      </c>
      <c r="C4213" s="19" t="s">
        <v>171</v>
      </c>
      <c r="D4213" s="19">
        <v>1.0</v>
      </c>
      <c r="E4213" s="19" t="s">
        <v>164</v>
      </c>
    </row>
    <row r="4214">
      <c r="A4214" s="19" t="s">
        <v>31</v>
      </c>
      <c r="B4214" s="19" t="s">
        <v>124</v>
      </c>
      <c r="C4214" s="19" t="s">
        <v>171</v>
      </c>
      <c r="D4214" s="19">
        <v>1.0</v>
      </c>
      <c r="E4214" s="19" t="s">
        <v>164</v>
      </c>
    </row>
    <row r="4215">
      <c r="A4215" s="19" t="s">
        <v>31</v>
      </c>
      <c r="B4215" s="19" t="s">
        <v>145</v>
      </c>
      <c r="C4215" s="19" t="s">
        <v>171</v>
      </c>
      <c r="D4215" s="19">
        <v>1.0</v>
      </c>
      <c r="E4215" s="19" t="s">
        <v>164</v>
      </c>
    </row>
    <row r="4216">
      <c r="A4216" s="19" t="s">
        <v>31</v>
      </c>
      <c r="B4216" s="19" t="s">
        <v>147</v>
      </c>
      <c r="C4216" s="19" t="s">
        <v>171</v>
      </c>
      <c r="D4216" s="19">
        <v>1.0</v>
      </c>
      <c r="E4216" s="19" t="s">
        <v>164</v>
      </c>
    </row>
    <row r="4217">
      <c r="A4217" s="19" t="s">
        <v>31</v>
      </c>
      <c r="B4217" s="19" t="s">
        <v>102</v>
      </c>
      <c r="C4217" s="19" t="s">
        <v>171</v>
      </c>
      <c r="D4217" s="19">
        <v>1.0</v>
      </c>
      <c r="E4217" s="19" t="s">
        <v>164</v>
      </c>
    </row>
    <row r="4218">
      <c r="A4218" s="19" t="s">
        <v>45</v>
      </c>
      <c r="B4218" s="19" t="s">
        <v>94</v>
      </c>
      <c r="C4218" s="19" t="s">
        <v>171</v>
      </c>
      <c r="D4218" s="19">
        <v>1.0</v>
      </c>
      <c r="E4218" s="19" t="s">
        <v>164</v>
      </c>
    </row>
    <row r="4219">
      <c r="A4219" s="19" t="s">
        <v>45</v>
      </c>
      <c r="B4219" s="19" t="s">
        <v>27</v>
      </c>
      <c r="C4219" s="19" t="s">
        <v>171</v>
      </c>
      <c r="D4219" s="19">
        <v>1.0</v>
      </c>
      <c r="E4219" s="19" t="s">
        <v>164</v>
      </c>
    </row>
    <row r="4220">
      <c r="A4220" s="19" t="s">
        <v>45</v>
      </c>
      <c r="B4220" s="19" t="s">
        <v>105</v>
      </c>
      <c r="C4220" s="19" t="s">
        <v>171</v>
      </c>
      <c r="D4220" s="19">
        <v>1.0</v>
      </c>
      <c r="E4220" s="19" t="s">
        <v>164</v>
      </c>
    </row>
    <row r="4221">
      <c r="A4221" s="19" t="s">
        <v>45</v>
      </c>
      <c r="B4221" s="19" t="s">
        <v>52</v>
      </c>
      <c r="C4221" s="19" t="s">
        <v>171</v>
      </c>
      <c r="D4221" s="19">
        <v>1.0</v>
      </c>
      <c r="E4221" s="19" t="s">
        <v>164</v>
      </c>
    </row>
    <row r="4222">
      <c r="A4222" s="19" t="s">
        <v>45</v>
      </c>
      <c r="B4222" s="19" t="s">
        <v>58</v>
      </c>
      <c r="C4222" s="19" t="s">
        <v>171</v>
      </c>
      <c r="D4222" s="19">
        <v>1.0</v>
      </c>
      <c r="E4222" s="19" t="s">
        <v>164</v>
      </c>
    </row>
    <row r="4223">
      <c r="A4223" s="19" t="s">
        <v>45</v>
      </c>
      <c r="B4223" s="19" t="s">
        <v>65</v>
      </c>
      <c r="C4223" s="19" t="s">
        <v>171</v>
      </c>
      <c r="D4223" s="19">
        <v>1.0</v>
      </c>
      <c r="E4223" s="19" t="s">
        <v>164</v>
      </c>
    </row>
    <row r="4224">
      <c r="A4224" s="19" t="s">
        <v>45</v>
      </c>
      <c r="B4224" s="19" t="s">
        <v>59</v>
      </c>
      <c r="C4224" s="19" t="s">
        <v>171</v>
      </c>
      <c r="D4224" s="19">
        <v>1.0</v>
      </c>
      <c r="E4224" s="19" t="s">
        <v>164</v>
      </c>
    </row>
    <row r="4225">
      <c r="A4225" s="19" t="s">
        <v>45</v>
      </c>
      <c r="B4225" s="19" t="s">
        <v>71</v>
      </c>
      <c r="C4225" s="19" t="s">
        <v>171</v>
      </c>
      <c r="D4225" s="19">
        <v>1.0</v>
      </c>
      <c r="E4225" s="19" t="s">
        <v>164</v>
      </c>
    </row>
    <row r="4226">
      <c r="A4226" s="19" t="s">
        <v>45</v>
      </c>
      <c r="B4226" s="19" t="s">
        <v>119</v>
      </c>
      <c r="C4226" s="19" t="s">
        <v>171</v>
      </c>
      <c r="D4226" s="19">
        <v>1.0</v>
      </c>
      <c r="E4226" s="19" t="s">
        <v>164</v>
      </c>
    </row>
    <row r="4227">
      <c r="A4227" s="19" t="s">
        <v>45</v>
      </c>
      <c r="B4227" s="19" t="s">
        <v>122</v>
      </c>
      <c r="C4227" s="19" t="s">
        <v>171</v>
      </c>
      <c r="D4227" s="19">
        <v>1.0</v>
      </c>
      <c r="E4227" s="19" t="s">
        <v>164</v>
      </c>
    </row>
    <row r="4228">
      <c r="A4228" s="19" t="s">
        <v>45</v>
      </c>
      <c r="B4228" s="19" t="s">
        <v>36</v>
      </c>
      <c r="C4228" s="19" t="s">
        <v>171</v>
      </c>
      <c r="D4228" s="19">
        <v>1.0</v>
      </c>
      <c r="E4228" s="19" t="s">
        <v>164</v>
      </c>
    </row>
    <row r="4229">
      <c r="A4229" s="19" t="s">
        <v>45</v>
      </c>
      <c r="B4229" s="19" t="s">
        <v>40</v>
      </c>
      <c r="C4229" s="19" t="s">
        <v>171</v>
      </c>
      <c r="D4229" s="19">
        <v>1.0</v>
      </c>
      <c r="E4229" s="19" t="s">
        <v>164</v>
      </c>
    </row>
    <row r="4230">
      <c r="A4230" s="19" t="s">
        <v>45</v>
      </c>
      <c r="B4230" s="19" t="s">
        <v>84</v>
      </c>
      <c r="C4230" s="19" t="s">
        <v>171</v>
      </c>
      <c r="D4230" s="19">
        <v>1.0</v>
      </c>
      <c r="E4230" s="19" t="s">
        <v>164</v>
      </c>
    </row>
    <row r="4231">
      <c r="A4231" s="19" t="s">
        <v>45</v>
      </c>
      <c r="B4231" s="19" t="s">
        <v>98</v>
      </c>
      <c r="C4231" s="19" t="s">
        <v>171</v>
      </c>
      <c r="D4231" s="19">
        <v>1.0</v>
      </c>
      <c r="E4231" s="19" t="s">
        <v>164</v>
      </c>
    </row>
    <row r="4232">
      <c r="A4232" s="19" t="s">
        <v>45</v>
      </c>
      <c r="B4232" s="19" t="s">
        <v>99</v>
      </c>
      <c r="C4232" s="19" t="s">
        <v>171</v>
      </c>
      <c r="D4232" s="19">
        <v>1.0</v>
      </c>
      <c r="E4232" s="19" t="s">
        <v>164</v>
      </c>
    </row>
    <row r="4233">
      <c r="A4233" s="19" t="s">
        <v>45</v>
      </c>
      <c r="B4233" s="19" t="s">
        <v>109</v>
      </c>
      <c r="C4233" s="19" t="s">
        <v>171</v>
      </c>
      <c r="D4233" s="19">
        <v>1.0</v>
      </c>
      <c r="E4233" s="19" t="s">
        <v>164</v>
      </c>
    </row>
    <row r="4234">
      <c r="A4234" s="19" t="s">
        <v>45</v>
      </c>
      <c r="B4234" s="19" t="s">
        <v>124</v>
      </c>
      <c r="C4234" s="19" t="s">
        <v>171</v>
      </c>
      <c r="D4234" s="19">
        <v>1.0</v>
      </c>
      <c r="E4234" s="19" t="s">
        <v>164</v>
      </c>
    </row>
    <row r="4235">
      <c r="A4235" s="19" t="s">
        <v>45</v>
      </c>
      <c r="B4235" s="19" t="s">
        <v>145</v>
      </c>
      <c r="C4235" s="19" t="s">
        <v>171</v>
      </c>
      <c r="D4235" s="19">
        <v>1.0</v>
      </c>
      <c r="E4235" s="19" t="s">
        <v>164</v>
      </c>
    </row>
    <row r="4236">
      <c r="A4236" s="19" t="s">
        <v>45</v>
      </c>
      <c r="B4236" s="19" t="s">
        <v>147</v>
      </c>
      <c r="C4236" s="19" t="s">
        <v>171</v>
      </c>
      <c r="D4236" s="19">
        <v>1.0</v>
      </c>
      <c r="E4236" s="19" t="s">
        <v>164</v>
      </c>
    </row>
    <row r="4237">
      <c r="A4237" s="19" t="s">
        <v>45</v>
      </c>
      <c r="B4237" s="19" t="s">
        <v>102</v>
      </c>
      <c r="C4237" s="19" t="s">
        <v>171</v>
      </c>
      <c r="D4237" s="19">
        <v>1.0</v>
      </c>
      <c r="E4237" s="19" t="s">
        <v>164</v>
      </c>
    </row>
    <row r="4238">
      <c r="A4238" s="19" t="s">
        <v>94</v>
      </c>
      <c r="B4238" s="19" t="s">
        <v>27</v>
      </c>
      <c r="C4238" s="19" t="s">
        <v>171</v>
      </c>
      <c r="D4238" s="19">
        <v>1.0</v>
      </c>
      <c r="E4238" s="19" t="s">
        <v>164</v>
      </c>
    </row>
    <row r="4239">
      <c r="A4239" s="19" t="s">
        <v>94</v>
      </c>
      <c r="B4239" s="19" t="s">
        <v>105</v>
      </c>
      <c r="C4239" s="19" t="s">
        <v>171</v>
      </c>
      <c r="D4239" s="19">
        <v>1.0</v>
      </c>
      <c r="E4239" s="19" t="s">
        <v>164</v>
      </c>
    </row>
    <row r="4240">
      <c r="A4240" s="19" t="s">
        <v>94</v>
      </c>
      <c r="B4240" s="19" t="s">
        <v>52</v>
      </c>
      <c r="C4240" s="19" t="s">
        <v>171</v>
      </c>
      <c r="D4240" s="19">
        <v>1.0</v>
      </c>
      <c r="E4240" s="19" t="s">
        <v>164</v>
      </c>
    </row>
    <row r="4241">
      <c r="A4241" s="19" t="s">
        <v>94</v>
      </c>
      <c r="B4241" s="19" t="s">
        <v>58</v>
      </c>
      <c r="C4241" s="19" t="s">
        <v>171</v>
      </c>
      <c r="D4241" s="19">
        <v>1.0</v>
      </c>
      <c r="E4241" s="19" t="s">
        <v>164</v>
      </c>
    </row>
    <row r="4242">
      <c r="A4242" s="19" t="s">
        <v>94</v>
      </c>
      <c r="B4242" s="19" t="s">
        <v>65</v>
      </c>
      <c r="C4242" s="19" t="s">
        <v>171</v>
      </c>
      <c r="D4242" s="19">
        <v>1.0</v>
      </c>
      <c r="E4242" s="19" t="s">
        <v>164</v>
      </c>
    </row>
    <row r="4243">
      <c r="A4243" s="19" t="s">
        <v>94</v>
      </c>
      <c r="B4243" s="19" t="s">
        <v>59</v>
      </c>
      <c r="C4243" s="19" t="s">
        <v>171</v>
      </c>
      <c r="D4243" s="19">
        <v>1.0</v>
      </c>
      <c r="E4243" s="19" t="s">
        <v>164</v>
      </c>
    </row>
    <row r="4244">
      <c r="A4244" s="19" t="s">
        <v>94</v>
      </c>
      <c r="B4244" s="19" t="s">
        <v>71</v>
      </c>
      <c r="C4244" s="19" t="s">
        <v>171</v>
      </c>
      <c r="D4244" s="19">
        <v>1.0</v>
      </c>
      <c r="E4244" s="19" t="s">
        <v>164</v>
      </c>
    </row>
    <row r="4245">
      <c r="A4245" s="19" t="s">
        <v>94</v>
      </c>
      <c r="B4245" s="19" t="s">
        <v>119</v>
      </c>
      <c r="C4245" s="19" t="s">
        <v>171</v>
      </c>
      <c r="D4245" s="19">
        <v>1.0</v>
      </c>
      <c r="E4245" s="19" t="s">
        <v>164</v>
      </c>
    </row>
    <row r="4246">
      <c r="A4246" s="19" t="s">
        <v>94</v>
      </c>
      <c r="B4246" s="19" t="s">
        <v>122</v>
      </c>
      <c r="C4246" s="19" t="s">
        <v>171</v>
      </c>
      <c r="D4246" s="19">
        <v>1.0</v>
      </c>
      <c r="E4246" s="19" t="s">
        <v>164</v>
      </c>
    </row>
    <row r="4247">
      <c r="A4247" s="19" t="s">
        <v>94</v>
      </c>
      <c r="B4247" s="19" t="s">
        <v>36</v>
      </c>
      <c r="C4247" s="19" t="s">
        <v>171</v>
      </c>
      <c r="D4247" s="19">
        <v>1.0</v>
      </c>
      <c r="E4247" s="19" t="s">
        <v>164</v>
      </c>
    </row>
    <row r="4248">
      <c r="A4248" s="19" t="s">
        <v>94</v>
      </c>
      <c r="B4248" s="19" t="s">
        <v>40</v>
      </c>
      <c r="C4248" s="19" t="s">
        <v>171</v>
      </c>
      <c r="D4248" s="19">
        <v>1.0</v>
      </c>
      <c r="E4248" s="19" t="s">
        <v>164</v>
      </c>
    </row>
    <row r="4249">
      <c r="A4249" s="19" t="s">
        <v>94</v>
      </c>
      <c r="B4249" s="19" t="s">
        <v>84</v>
      </c>
      <c r="C4249" s="19" t="s">
        <v>171</v>
      </c>
      <c r="D4249" s="19">
        <v>1.0</v>
      </c>
      <c r="E4249" s="19" t="s">
        <v>164</v>
      </c>
    </row>
    <row r="4250">
      <c r="A4250" s="19" t="s">
        <v>94</v>
      </c>
      <c r="B4250" s="19" t="s">
        <v>98</v>
      </c>
      <c r="C4250" s="19" t="s">
        <v>171</v>
      </c>
      <c r="D4250" s="19">
        <v>1.0</v>
      </c>
      <c r="E4250" s="19" t="s">
        <v>164</v>
      </c>
    </row>
    <row r="4251">
      <c r="A4251" s="19" t="s">
        <v>94</v>
      </c>
      <c r="B4251" s="19" t="s">
        <v>99</v>
      </c>
      <c r="C4251" s="19" t="s">
        <v>171</v>
      </c>
      <c r="D4251" s="19">
        <v>1.0</v>
      </c>
      <c r="E4251" s="19" t="s">
        <v>164</v>
      </c>
    </row>
    <row r="4252">
      <c r="A4252" s="19" t="s">
        <v>94</v>
      </c>
      <c r="B4252" s="19" t="s">
        <v>109</v>
      </c>
      <c r="C4252" s="19" t="s">
        <v>171</v>
      </c>
      <c r="D4252" s="19">
        <v>1.0</v>
      </c>
      <c r="E4252" s="19" t="s">
        <v>164</v>
      </c>
    </row>
    <row r="4253">
      <c r="A4253" s="19" t="s">
        <v>94</v>
      </c>
      <c r="B4253" s="19" t="s">
        <v>124</v>
      </c>
      <c r="C4253" s="19" t="s">
        <v>171</v>
      </c>
      <c r="D4253" s="19">
        <v>1.0</v>
      </c>
      <c r="E4253" s="19" t="s">
        <v>164</v>
      </c>
    </row>
    <row r="4254">
      <c r="A4254" s="19" t="s">
        <v>94</v>
      </c>
      <c r="B4254" s="19" t="s">
        <v>145</v>
      </c>
      <c r="C4254" s="19" t="s">
        <v>171</v>
      </c>
      <c r="D4254" s="19">
        <v>1.0</v>
      </c>
      <c r="E4254" s="19" t="s">
        <v>164</v>
      </c>
    </row>
    <row r="4255">
      <c r="A4255" s="19" t="s">
        <v>94</v>
      </c>
      <c r="B4255" s="19" t="s">
        <v>147</v>
      </c>
      <c r="C4255" s="19" t="s">
        <v>171</v>
      </c>
      <c r="D4255" s="19">
        <v>1.0</v>
      </c>
      <c r="E4255" s="19" t="s">
        <v>164</v>
      </c>
    </row>
    <row r="4256">
      <c r="A4256" s="19" t="s">
        <v>94</v>
      </c>
      <c r="B4256" s="19" t="s">
        <v>102</v>
      </c>
      <c r="C4256" s="19" t="s">
        <v>171</v>
      </c>
      <c r="D4256" s="19">
        <v>1.0</v>
      </c>
      <c r="E4256" s="19" t="s">
        <v>164</v>
      </c>
    </row>
    <row r="4257">
      <c r="A4257" s="19" t="s">
        <v>27</v>
      </c>
      <c r="B4257" s="19" t="s">
        <v>105</v>
      </c>
      <c r="C4257" s="19" t="s">
        <v>171</v>
      </c>
      <c r="D4257" s="19">
        <v>1.0</v>
      </c>
      <c r="E4257" s="19" t="s">
        <v>164</v>
      </c>
    </row>
    <row r="4258">
      <c r="A4258" s="19" t="s">
        <v>27</v>
      </c>
      <c r="B4258" s="19" t="s">
        <v>52</v>
      </c>
      <c r="C4258" s="19" t="s">
        <v>171</v>
      </c>
      <c r="D4258" s="19">
        <v>1.0</v>
      </c>
      <c r="E4258" s="19" t="s">
        <v>164</v>
      </c>
    </row>
    <row r="4259">
      <c r="A4259" s="19" t="s">
        <v>27</v>
      </c>
      <c r="B4259" s="19" t="s">
        <v>58</v>
      </c>
      <c r="C4259" s="19" t="s">
        <v>171</v>
      </c>
      <c r="D4259" s="19">
        <v>1.0</v>
      </c>
      <c r="E4259" s="19" t="s">
        <v>164</v>
      </c>
    </row>
    <row r="4260">
      <c r="A4260" s="19" t="s">
        <v>27</v>
      </c>
      <c r="B4260" s="19" t="s">
        <v>65</v>
      </c>
      <c r="C4260" s="19" t="s">
        <v>171</v>
      </c>
      <c r="D4260" s="19">
        <v>1.0</v>
      </c>
      <c r="E4260" s="19" t="s">
        <v>164</v>
      </c>
    </row>
    <row r="4261">
      <c r="A4261" s="19" t="s">
        <v>27</v>
      </c>
      <c r="B4261" s="19" t="s">
        <v>59</v>
      </c>
      <c r="C4261" s="19" t="s">
        <v>171</v>
      </c>
      <c r="D4261" s="19">
        <v>1.0</v>
      </c>
      <c r="E4261" s="19" t="s">
        <v>164</v>
      </c>
    </row>
    <row r="4262">
      <c r="A4262" s="19" t="s">
        <v>27</v>
      </c>
      <c r="B4262" s="19" t="s">
        <v>71</v>
      </c>
      <c r="C4262" s="19" t="s">
        <v>171</v>
      </c>
      <c r="D4262" s="19">
        <v>1.0</v>
      </c>
      <c r="E4262" s="19" t="s">
        <v>164</v>
      </c>
    </row>
    <row r="4263">
      <c r="A4263" s="19" t="s">
        <v>27</v>
      </c>
      <c r="B4263" s="19" t="s">
        <v>119</v>
      </c>
      <c r="C4263" s="19" t="s">
        <v>171</v>
      </c>
      <c r="D4263" s="19">
        <v>1.0</v>
      </c>
      <c r="E4263" s="19" t="s">
        <v>164</v>
      </c>
    </row>
    <row r="4264">
      <c r="A4264" s="19" t="s">
        <v>27</v>
      </c>
      <c r="B4264" s="19" t="s">
        <v>122</v>
      </c>
      <c r="C4264" s="19" t="s">
        <v>171</v>
      </c>
      <c r="D4264" s="19">
        <v>1.0</v>
      </c>
      <c r="E4264" s="19" t="s">
        <v>164</v>
      </c>
    </row>
    <row r="4265">
      <c r="A4265" s="19" t="s">
        <v>27</v>
      </c>
      <c r="B4265" s="19" t="s">
        <v>36</v>
      </c>
      <c r="C4265" s="19" t="s">
        <v>171</v>
      </c>
      <c r="D4265" s="19">
        <v>1.0</v>
      </c>
      <c r="E4265" s="19" t="s">
        <v>164</v>
      </c>
    </row>
    <row r="4266">
      <c r="A4266" s="19" t="s">
        <v>27</v>
      </c>
      <c r="B4266" s="19" t="s">
        <v>40</v>
      </c>
      <c r="C4266" s="19" t="s">
        <v>171</v>
      </c>
      <c r="D4266" s="19">
        <v>1.0</v>
      </c>
      <c r="E4266" s="19" t="s">
        <v>164</v>
      </c>
    </row>
    <row r="4267">
      <c r="A4267" s="19" t="s">
        <v>27</v>
      </c>
      <c r="B4267" s="19" t="s">
        <v>84</v>
      </c>
      <c r="C4267" s="19" t="s">
        <v>171</v>
      </c>
      <c r="D4267" s="19">
        <v>1.0</v>
      </c>
      <c r="E4267" s="19" t="s">
        <v>164</v>
      </c>
    </row>
    <row r="4268">
      <c r="A4268" s="19" t="s">
        <v>27</v>
      </c>
      <c r="B4268" s="19" t="s">
        <v>98</v>
      </c>
      <c r="C4268" s="19" t="s">
        <v>171</v>
      </c>
      <c r="D4268" s="19">
        <v>1.0</v>
      </c>
      <c r="E4268" s="19" t="s">
        <v>164</v>
      </c>
    </row>
    <row r="4269">
      <c r="A4269" s="19" t="s">
        <v>27</v>
      </c>
      <c r="B4269" s="19" t="s">
        <v>99</v>
      </c>
      <c r="C4269" s="19" t="s">
        <v>171</v>
      </c>
      <c r="D4269" s="19">
        <v>1.0</v>
      </c>
      <c r="E4269" s="19" t="s">
        <v>164</v>
      </c>
    </row>
    <row r="4270">
      <c r="A4270" s="19" t="s">
        <v>27</v>
      </c>
      <c r="B4270" s="19" t="s">
        <v>109</v>
      </c>
      <c r="C4270" s="19" t="s">
        <v>171</v>
      </c>
      <c r="D4270" s="19">
        <v>1.0</v>
      </c>
      <c r="E4270" s="19" t="s">
        <v>164</v>
      </c>
    </row>
    <row r="4271">
      <c r="A4271" s="19" t="s">
        <v>27</v>
      </c>
      <c r="B4271" s="19" t="s">
        <v>124</v>
      </c>
      <c r="C4271" s="19" t="s">
        <v>171</v>
      </c>
      <c r="D4271" s="19">
        <v>1.0</v>
      </c>
      <c r="E4271" s="19" t="s">
        <v>164</v>
      </c>
    </row>
    <row r="4272">
      <c r="A4272" s="19" t="s">
        <v>27</v>
      </c>
      <c r="B4272" s="19" t="s">
        <v>145</v>
      </c>
      <c r="C4272" s="19" t="s">
        <v>171</v>
      </c>
      <c r="D4272" s="19">
        <v>1.0</v>
      </c>
      <c r="E4272" s="19" t="s">
        <v>164</v>
      </c>
    </row>
    <row r="4273">
      <c r="A4273" s="19" t="s">
        <v>27</v>
      </c>
      <c r="B4273" s="19" t="s">
        <v>147</v>
      </c>
      <c r="C4273" s="19" t="s">
        <v>171</v>
      </c>
      <c r="D4273" s="19">
        <v>1.0</v>
      </c>
      <c r="E4273" s="19" t="s">
        <v>164</v>
      </c>
    </row>
    <row r="4274">
      <c r="A4274" s="19" t="s">
        <v>27</v>
      </c>
      <c r="B4274" s="19" t="s">
        <v>102</v>
      </c>
      <c r="C4274" s="19" t="s">
        <v>171</v>
      </c>
      <c r="D4274" s="19">
        <v>1.0</v>
      </c>
      <c r="E4274" s="19" t="s">
        <v>164</v>
      </c>
    </row>
    <row r="4275">
      <c r="A4275" s="19" t="s">
        <v>105</v>
      </c>
      <c r="B4275" s="19" t="s">
        <v>52</v>
      </c>
      <c r="C4275" s="19" t="s">
        <v>171</v>
      </c>
      <c r="D4275" s="19">
        <v>1.0</v>
      </c>
      <c r="E4275" s="19" t="s">
        <v>164</v>
      </c>
    </row>
    <row r="4276">
      <c r="A4276" s="19" t="s">
        <v>105</v>
      </c>
      <c r="B4276" s="19" t="s">
        <v>58</v>
      </c>
      <c r="C4276" s="19" t="s">
        <v>171</v>
      </c>
      <c r="D4276" s="19">
        <v>1.0</v>
      </c>
      <c r="E4276" s="19" t="s">
        <v>164</v>
      </c>
    </row>
    <row r="4277">
      <c r="A4277" s="19" t="s">
        <v>105</v>
      </c>
      <c r="B4277" s="19" t="s">
        <v>65</v>
      </c>
      <c r="C4277" s="19" t="s">
        <v>171</v>
      </c>
      <c r="D4277" s="19">
        <v>1.0</v>
      </c>
      <c r="E4277" s="19" t="s">
        <v>164</v>
      </c>
    </row>
    <row r="4278">
      <c r="A4278" s="19" t="s">
        <v>105</v>
      </c>
      <c r="B4278" s="19" t="s">
        <v>59</v>
      </c>
      <c r="C4278" s="19" t="s">
        <v>171</v>
      </c>
      <c r="D4278" s="19">
        <v>1.0</v>
      </c>
      <c r="E4278" s="19" t="s">
        <v>164</v>
      </c>
    </row>
    <row r="4279">
      <c r="A4279" s="19" t="s">
        <v>105</v>
      </c>
      <c r="B4279" s="19" t="s">
        <v>71</v>
      </c>
      <c r="C4279" s="19" t="s">
        <v>171</v>
      </c>
      <c r="D4279" s="19">
        <v>1.0</v>
      </c>
      <c r="E4279" s="19" t="s">
        <v>164</v>
      </c>
    </row>
    <row r="4280">
      <c r="A4280" s="19" t="s">
        <v>105</v>
      </c>
      <c r="B4280" s="19" t="s">
        <v>119</v>
      </c>
      <c r="C4280" s="19" t="s">
        <v>171</v>
      </c>
      <c r="D4280" s="19">
        <v>1.0</v>
      </c>
      <c r="E4280" s="19" t="s">
        <v>164</v>
      </c>
    </row>
    <row r="4281">
      <c r="A4281" s="19" t="s">
        <v>105</v>
      </c>
      <c r="B4281" s="19" t="s">
        <v>122</v>
      </c>
      <c r="C4281" s="19" t="s">
        <v>171</v>
      </c>
      <c r="D4281" s="19">
        <v>1.0</v>
      </c>
      <c r="E4281" s="19" t="s">
        <v>164</v>
      </c>
    </row>
    <row r="4282">
      <c r="A4282" s="19" t="s">
        <v>105</v>
      </c>
      <c r="B4282" s="19" t="s">
        <v>36</v>
      </c>
      <c r="C4282" s="19" t="s">
        <v>171</v>
      </c>
      <c r="D4282" s="19">
        <v>1.0</v>
      </c>
      <c r="E4282" s="19" t="s">
        <v>164</v>
      </c>
    </row>
    <row r="4283">
      <c r="A4283" s="19" t="s">
        <v>105</v>
      </c>
      <c r="B4283" s="19" t="s">
        <v>40</v>
      </c>
      <c r="C4283" s="19" t="s">
        <v>171</v>
      </c>
      <c r="D4283" s="19">
        <v>1.0</v>
      </c>
      <c r="E4283" s="19" t="s">
        <v>164</v>
      </c>
    </row>
    <row r="4284">
      <c r="A4284" s="19" t="s">
        <v>105</v>
      </c>
      <c r="B4284" s="19" t="s">
        <v>84</v>
      </c>
      <c r="C4284" s="19" t="s">
        <v>171</v>
      </c>
      <c r="D4284" s="19">
        <v>1.0</v>
      </c>
      <c r="E4284" s="19" t="s">
        <v>164</v>
      </c>
    </row>
    <row r="4285">
      <c r="A4285" s="19" t="s">
        <v>105</v>
      </c>
      <c r="B4285" s="19" t="s">
        <v>98</v>
      </c>
      <c r="C4285" s="19" t="s">
        <v>171</v>
      </c>
      <c r="D4285" s="19">
        <v>1.0</v>
      </c>
      <c r="E4285" s="19" t="s">
        <v>164</v>
      </c>
    </row>
    <row r="4286">
      <c r="A4286" s="19" t="s">
        <v>105</v>
      </c>
      <c r="B4286" s="19" t="s">
        <v>99</v>
      </c>
      <c r="C4286" s="19" t="s">
        <v>171</v>
      </c>
      <c r="D4286" s="19">
        <v>1.0</v>
      </c>
      <c r="E4286" s="19" t="s">
        <v>164</v>
      </c>
    </row>
    <row r="4287">
      <c r="A4287" s="19" t="s">
        <v>105</v>
      </c>
      <c r="B4287" s="19" t="s">
        <v>109</v>
      </c>
      <c r="C4287" s="19" t="s">
        <v>171</v>
      </c>
      <c r="D4287" s="19">
        <v>1.0</v>
      </c>
      <c r="E4287" s="19" t="s">
        <v>164</v>
      </c>
    </row>
    <row r="4288">
      <c r="A4288" s="19" t="s">
        <v>105</v>
      </c>
      <c r="B4288" s="19" t="s">
        <v>124</v>
      </c>
      <c r="C4288" s="19" t="s">
        <v>171</v>
      </c>
      <c r="D4288" s="19">
        <v>1.0</v>
      </c>
      <c r="E4288" s="19" t="s">
        <v>164</v>
      </c>
    </row>
    <row r="4289">
      <c r="A4289" s="19" t="s">
        <v>105</v>
      </c>
      <c r="B4289" s="19" t="s">
        <v>145</v>
      </c>
      <c r="C4289" s="19" t="s">
        <v>171</v>
      </c>
      <c r="D4289" s="19">
        <v>1.0</v>
      </c>
      <c r="E4289" s="19" t="s">
        <v>164</v>
      </c>
    </row>
    <row r="4290">
      <c r="A4290" s="19" t="s">
        <v>105</v>
      </c>
      <c r="B4290" s="19" t="s">
        <v>147</v>
      </c>
      <c r="C4290" s="19" t="s">
        <v>171</v>
      </c>
      <c r="D4290" s="19">
        <v>1.0</v>
      </c>
      <c r="E4290" s="19" t="s">
        <v>164</v>
      </c>
    </row>
    <row r="4291">
      <c r="A4291" s="19" t="s">
        <v>105</v>
      </c>
      <c r="B4291" s="19" t="s">
        <v>102</v>
      </c>
      <c r="C4291" s="19" t="s">
        <v>171</v>
      </c>
      <c r="D4291" s="19">
        <v>1.0</v>
      </c>
      <c r="E4291" s="19" t="s">
        <v>164</v>
      </c>
    </row>
    <row r="4292">
      <c r="A4292" s="19" t="s">
        <v>52</v>
      </c>
      <c r="B4292" s="19" t="s">
        <v>58</v>
      </c>
      <c r="C4292" s="19" t="s">
        <v>171</v>
      </c>
      <c r="D4292" s="19">
        <v>1.0</v>
      </c>
      <c r="E4292" s="19" t="s">
        <v>164</v>
      </c>
    </row>
    <row r="4293">
      <c r="A4293" s="19" t="s">
        <v>52</v>
      </c>
      <c r="B4293" s="19" t="s">
        <v>65</v>
      </c>
      <c r="C4293" s="19" t="s">
        <v>171</v>
      </c>
      <c r="D4293" s="19">
        <v>1.0</v>
      </c>
      <c r="E4293" s="19" t="s">
        <v>164</v>
      </c>
    </row>
    <row r="4294">
      <c r="A4294" s="19" t="s">
        <v>52</v>
      </c>
      <c r="B4294" s="19" t="s">
        <v>59</v>
      </c>
      <c r="C4294" s="19" t="s">
        <v>171</v>
      </c>
      <c r="D4294" s="19">
        <v>1.0</v>
      </c>
      <c r="E4294" s="19" t="s">
        <v>164</v>
      </c>
    </row>
    <row r="4295">
      <c r="A4295" s="19" t="s">
        <v>52</v>
      </c>
      <c r="B4295" s="19" t="s">
        <v>71</v>
      </c>
      <c r="C4295" s="19" t="s">
        <v>171</v>
      </c>
      <c r="D4295" s="19">
        <v>1.0</v>
      </c>
      <c r="E4295" s="19" t="s">
        <v>164</v>
      </c>
    </row>
    <row r="4296">
      <c r="A4296" s="19" t="s">
        <v>52</v>
      </c>
      <c r="B4296" s="19" t="s">
        <v>119</v>
      </c>
      <c r="C4296" s="19" t="s">
        <v>171</v>
      </c>
      <c r="D4296" s="19">
        <v>1.0</v>
      </c>
      <c r="E4296" s="19" t="s">
        <v>164</v>
      </c>
    </row>
    <row r="4297">
      <c r="A4297" s="19" t="s">
        <v>52</v>
      </c>
      <c r="B4297" s="19" t="s">
        <v>122</v>
      </c>
      <c r="C4297" s="19" t="s">
        <v>171</v>
      </c>
      <c r="D4297" s="19">
        <v>1.0</v>
      </c>
      <c r="E4297" s="19" t="s">
        <v>164</v>
      </c>
    </row>
    <row r="4298">
      <c r="A4298" s="19" t="s">
        <v>52</v>
      </c>
      <c r="B4298" s="19" t="s">
        <v>36</v>
      </c>
      <c r="C4298" s="19" t="s">
        <v>171</v>
      </c>
      <c r="D4298" s="19">
        <v>1.0</v>
      </c>
      <c r="E4298" s="19" t="s">
        <v>164</v>
      </c>
    </row>
    <row r="4299">
      <c r="A4299" s="19" t="s">
        <v>52</v>
      </c>
      <c r="B4299" s="19" t="s">
        <v>40</v>
      </c>
      <c r="C4299" s="19" t="s">
        <v>171</v>
      </c>
      <c r="D4299" s="19">
        <v>1.0</v>
      </c>
      <c r="E4299" s="19" t="s">
        <v>164</v>
      </c>
    </row>
    <row r="4300">
      <c r="A4300" s="19" t="s">
        <v>52</v>
      </c>
      <c r="B4300" s="19" t="s">
        <v>84</v>
      </c>
      <c r="C4300" s="19" t="s">
        <v>171</v>
      </c>
      <c r="D4300" s="19">
        <v>1.0</v>
      </c>
      <c r="E4300" s="19" t="s">
        <v>164</v>
      </c>
    </row>
    <row r="4301">
      <c r="A4301" s="19" t="s">
        <v>52</v>
      </c>
      <c r="B4301" s="19" t="s">
        <v>98</v>
      </c>
      <c r="C4301" s="19" t="s">
        <v>171</v>
      </c>
      <c r="D4301" s="19">
        <v>1.0</v>
      </c>
      <c r="E4301" s="19" t="s">
        <v>164</v>
      </c>
    </row>
    <row r="4302">
      <c r="A4302" s="19" t="s">
        <v>52</v>
      </c>
      <c r="B4302" s="19" t="s">
        <v>99</v>
      </c>
      <c r="C4302" s="19" t="s">
        <v>171</v>
      </c>
      <c r="D4302" s="19">
        <v>1.0</v>
      </c>
      <c r="E4302" s="19" t="s">
        <v>164</v>
      </c>
    </row>
    <row r="4303">
      <c r="A4303" s="19" t="s">
        <v>52</v>
      </c>
      <c r="B4303" s="19" t="s">
        <v>109</v>
      </c>
      <c r="C4303" s="19" t="s">
        <v>171</v>
      </c>
      <c r="D4303" s="19">
        <v>1.0</v>
      </c>
      <c r="E4303" s="19" t="s">
        <v>164</v>
      </c>
    </row>
    <row r="4304">
      <c r="A4304" s="19" t="s">
        <v>52</v>
      </c>
      <c r="B4304" s="19" t="s">
        <v>124</v>
      </c>
      <c r="C4304" s="19" t="s">
        <v>171</v>
      </c>
      <c r="D4304" s="19">
        <v>1.0</v>
      </c>
      <c r="E4304" s="19" t="s">
        <v>164</v>
      </c>
    </row>
    <row r="4305">
      <c r="A4305" s="19" t="s">
        <v>52</v>
      </c>
      <c r="B4305" s="19" t="s">
        <v>145</v>
      </c>
      <c r="C4305" s="19" t="s">
        <v>171</v>
      </c>
      <c r="D4305" s="19">
        <v>1.0</v>
      </c>
      <c r="E4305" s="19" t="s">
        <v>164</v>
      </c>
    </row>
    <row r="4306">
      <c r="A4306" s="19" t="s">
        <v>52</v>
      </c>
      <c r="B4306" s="19" t="s">
        <v>147</v>
      </c>
      <c r="C4306" s="19" t="s">
        <v>171</v>
      </c>
      <c r="D4306" s="19">
        <v>1.0</v>
      </c>
      <c r="E4306" s="19" t="s">
        <v>164</v>
      </c>
    </row>
    <row r="4307">
      <c r="A4307" s="19" t="s">
        <v>52</v>
      </c>
      <c r="B4307" s="19" t="s">
        <v>102</v>
      </c>
      <c r="C4307" s="19" t="s">
        <v>171</v>
      </c>
      <c r="D4307" s="19">
        <v>1.0</v>
      </c>
      <c r="E4307" s="19" t="s">
        <v>164</v>
      </c>
    </row>
    <row r="4308">
      <c r="A4308" s="19" t="s">
        <v>58</v>
      </c>
      <c r="B4308" s="19" t="s">
        <v>65</v>
      </c>
      <c r="C4308" s="19" t="s">
        <v>171</v>
      </c>
      <c r="D4308" s="19">
        <v>1.0</v>
      </c>
      <c r="E4308" s="19" t="s">
        <v>164</v>
      </c>
    </row>
    <row r="4309">
      <c r="A4309" s="19" t="s">
        <v>58</v>
      </c>
      <c r="B4309" s="19" t="s">
        <v>59</v>
      </c>
      <c r="C4309" s="19" t="s">
        <v>171</v>
      </c>
      <c r="D4309" s="19">
        <v>1.0</v>
      </c>
      <c r="E4309" s="19" t="s">
        <v>164</v>
      </c>
    </row>
    <row r="4310">
      <c r="A4310" s="19" t="s">
        <v>58</v>
      </c>
      <c r="B4310" s="19" t="s">
        <v>71</v>
      </c>
      <c r="C4310" s="19" t="s">
        <v>171</v>
      </c>
      <c r="D4310" s="19">
        <v>1.0</v>
      </c>
      <c r="E4310" s="19" t="s">
        <v>164</v>
      </c>
    </row>
    <row r="4311">
      <c r="A4311" s="19" t="s">
        <v>58</v>
      </c>
      <c r="B4311" s="19" t="s">
        <v>119</v>
      </c>
      <c r="C4311" s="19" t="s">
        <v>171</v>
      </c>
      <c r="D4311" s="19">
        <v>1.0</v>
      </c>
      <c r="E4311" s="19" t="s">
        <v>164</v>
      </c>
    </row>
    <row r="4312">
      <c r="A4312" s="19" t="s">
        <v>58</v>
      </c>
      <c r="B4312" s="19" t="s">
        <v>122</v>
      </c>
      <c r="C4312" s="19" t="s">
        <v>171</v>
      </c>
      <c r="D4312" s="19">
        <v>1.0</v>
      </c>
      <c r="E4312" s="19" t="s">
        <v>164</v>
      </c>
    </row>
    <row r="4313">
      <c r="A4313" s="19" t="s">
        <v>58</v>
      </c>
      <c r="B4313" s="19" t="s">
        <v>36</v>
      </c>
      <c r="C4313" s="19" t="s">
        <v>171</v>
      </c>
      <c r="D4313" s="19">
        <v>1.0</v>
      </c>
      <c r="E4313" s="19" t="s">
        <v>164</v>
      </c>
    </row>
    <row r="4314">
      <c r="A4314" s="19" t="s">
        <v>58</v>
      </c>
      <c r="B4314" s="19" t="s">
        <v>40</v>
      </c>
      <c r="C4314" s="19" t="s">
        <v>171</v>
      </c>
      <c r="D4314" s="19">
        <v>1.0</v>
      </c>
      <c r="E4314" s="19" t="s">
        <v>164</v>
      </c>
    </row>
    <row r="4315">
      <c r="A4315" s="19" t="s">
        <v>58</v>
      </c>
      <c r="B4315" s="19" t="s">
        <v>84</v>
      </c>
      <c r="C4315" s="19" t="s">
        <v>171</v>
      </c>
      <c r="D4315" s="19">
        <v>1.0</v>
      </c>
      <c r="E4315" s="19" t="s">
        <v>164</v>
      </c>
    </row>
    <row r="4316">
      <c r="A4316" s="19" t="s">
        <v>58</v>
      </c>
      <c r="B4316" s="19" t="s">
        <v>98</v>
      </c>
      <c r="C4316" s="19" t="s">
        <v>171</v>
      </c>
      <c r="D4316" s="19">
        <v>1.0</v>
      </c>
      <c r="E4316" s="19" t="s">
        <v>164</v>
      </c>
    </row>
    <row r="4317">
      <c r="A4317" s="19" t="s">
        <v>58</v>
      </c>
      <c r="B4317" s="19" t="s">
        <v>99</v>
      </c>
      <c r="C4317" s="19" t="s">
        <v>171</v>
      </c>
      <c r="D4317" s="19">
        <v>1.0</v>
      </c>
      <c r="E4317" s="19" t="s">
        <v>164</v>
      </c>
    </row>
    <row r="4318">
      <c r="A4318" s="19" t="s">
        <v>58</v>
      </c>
      <c r="B4318" s="19" t="s">
        <v>109</v>
      </c>
      <c r="C4318" s="19" t="s">
        <v>171</v>
      </c>
      <c r="D4318" s="19">
        <v>1.0</v>
      </c>
      <c r="E4318" s="19" t="s">
        <v>164</v>
      </c>
    </row>
    <row r="4319">
      <c r="A4319" s="19" t="s">
        <v>58</v>
      </c>
      <c r="B4319" s="19" t="s">
        <v>124</v>
      </c>
      <c r="C4319" s="19" t="s">
        <v>171</v>
      </c>
      <c r="D4319" s="19">
        <v>1.0</v>
      </c>
      <c r="E4319" s="19" t="s">
        <v>164</v>
      </c>
    </row>
    <row r="4320">
      <c r="A4320" s="19" t="s">
        <v>58</v>
      </c>
      <c r="B4320" s="19" t="s">
        <v>145</v>
      </c>
      <c r="C4320" s="19" t="s">
        <v>171</v>
      </c>
      <c r="D4320" s="19">
        <v>1.0</v>
      </c>
      <c r="E4320" s="19" t="s">
        <v>164</v>
      </c>
    </row>
    <row r="4321">
      <c r="A4321" s="19" t="s">
        <v>58</v>
      </c>
      <c r="B4321" s="19" t="s">
        <v>147</v>
      </c>
      <c r="C4321" s="19" t="s">
        <v>171</v>
      </c>
      <c r="D4321" s="19">
        <v>1.0</v>
      </c>
      <c r="E4321" s="19" t="s">
        <v>164</v>
      </c>
    </row>
    <row r="4322">
      <c r="A4322" s="19" t="s">
        <v>58</v>
      </c>
      <c r="B4322" s="19" t="s">
        <v>102</v>
      </c>
      <c r="C4322" s="19" t="s">
        <v>171</v>
      </c>
      <c r="D4322" s="19">
        <v>1.0</v>
      </c>
      <c r="E4322" s="19" t="s">
        <v>164</v>
      </c>
    </row>
    <row r="4323">
      <c r="A4323" s="19" t="s">
        <v>65</v>
      </c>
      <c r="B4323" s="19" t="s">
        <v>59</v>
      </c>
      <c r="C4323" s="19" t="s">
        <v>171</v>
      </c>
      <c r="D4323" s="19">
        <v>1.0</v>
      </c>
      <c r="E4323" s="19" t="s">
        <v>164</v>
      </c>
    </row>
    <row r="4324">
      <c r="A4324" s="19" t="s">
        <v>65</v>
      </c>
      <c r="B4324" s="19" t="s">
        <v>71</v>
      </c>
      <c r="C4324" s="19" t="s">
        <v>171</v>
      </c>
      <c r="D4324" s="19">
        <v>1.0</v>
      </c>
      <c r="E4324" s="19" t="s">
        <v>164</v>
      </c>
    </row>
    <row r="4325">
      <c r="A4325" s="19" t="s">
        <v>65</v>
      </c>
      <c r="B4325" s="19" t="s">
        <v>119</v>
      </c>
      <c r="C4325" s="19" t="s">
        <v>171</v>
      </c>
      <c r="D4325" s="19">
        <v>1.0</v>
      </c>
      <c r="E4325" s="19" t="s">
        <v>164</v>
      </c>
    </row>
    <row r="4326">
      <c r="A4326" s="19" t="s">
        <v>65</v>
      </c>
      <c r="B4326" s="19" t="s">
        <v>122</v>
      </c>
      <c r="C4326" s="19" t="s">
        <v>171</v>
      </c>
      <c r="D4326" s="19">
        <v>1.0</v>
      </c>
      <c r="E4326" s="19" t="s">
        <v>164</v>
      </c>
    </row>
    <row r="4327">
      <c r="A4327" s="19" t="s">
        <v>65</v>
      </c>
      <c r="B4327" s="19" t="s">
        <v>36</v>
      </c>
      <c r="C4327" s="19" t="s">
        <v>171</v>
      </c>
      <c r="D4327" s="19">
        <v>1.0</v>
      </c>
      <c r="E4327" s="19" t="s">
        <v>164</v>
      </c>
    </row>
    <row r="4328">
      <c r="A4328" s="19" t="s">
        <v>65</v>
      </c>
      <c r="B4328" s="19" t="s">
        <v>40</v>
      </c>
      <c r="C4328" s="19" t="s">
        <v>171</v>
      </c>
      <c r="D4328" s="19">
        <v>1.0</v>
      </c>
      <c r="E4328" s="19" t="s">
        <v>164</v>
      </c>
    </row>
    <row r="4329">
      <c r="A4329" s="19" t="s">
        <v>65</v>
      </c>
      <c r="B4329" s="19" t="s">
        <v>84</v>
      </c>
      <c r="C4329" s="19" t="s">
        <v>171</v>
      </c>
      <c r="D4329" s="19">
        <v>1.0</v>
      </c>
      <c r="E4329" s="19" t="s">
        <v>164</v>
      </c>
    </row>
    <row r="4330">
      <c r="A4330" s="19" t="s">
        <v>65</v>
      </c>
      <c r="B4330" s="19" t="s">
        <v>98</v>
      </c>
      <c r="C4330" s="19" t="s">
        <v>171</v>
      </c>
      <c r="D4330" s="19">
        <v>1.0</v>
      </c>
      <c r="E4330" s="19" t="s">
        <v>164</v>
      </c>
    </row>
    <row r="4331">
      <c r="A4331" s="19" t="s">
        <v>65</v>
      </c>
      <c r="B4331" s="19" t="s">
        <v>99</v>
      </c>
      <c r="C4331" s="19" t="s">
        <v>171</v>
      </c>
      <c r="D4331" s="19">
        <v>1.0</v>
      </c>
      <c r="E4331" s="19" t="s">
        <v>164</v>
      </c>
    </row>
    <row r="4332">
      <c r="A4332" s="19" t="s">
        <v>65</v>
      </c>
      <c r="B4332" s="19" t="s">
        <v>109</v>
      </c>
      <c r="C4332" s="19" t="s">
        <v>171</v>
      </c>
      <c r="D4332" s="19">
        <v>1.0</v>
      </c>
      <c r="E4332" s="19" t="s">
        <v>164</v>
      </c>
    </row>
    <row r="4333">
      <c r="A4333" s="19" t="s">
        <v>65</v>
      </c>
      <c r="B4333" s="19" t="s">
        <v>124</v>
      </c>
      <c r="C4333" s="19" t="s">
        <v>171</v>
      </c>
      <c r="D4333" s="19">
        <v>1.0</v>
      </c>
      <c r="E4333" s="19" t="s">
        <v>164</v>
      </c>
    </row>
    <row r="4334">
      <c r="A4334" s="19" t="s">
        <v>65</v>
      </c>
      <c r="B4334" s="19" t="s">
        <v>145</v>
      </c>
      <c r="C4334" s="19" t="s">
        <v>171</v>
      </c>
      <c r="D4334" s="19">
        <v>1.0</v>
      </c>
      <c r="E4334" s="19" t="s">
        <v>164</v>
      </c>
    </row>
    <row r="4335">
      <c r="A4335" s="19" t="s">
        <v>65</v>
      </c>
      <c r="B4335" s="19" t="s">
        <v>147</v>
      </c>
      <c r="C4335" s="19" t="s">
        <v>171</v>
      </c>
      <c r="D4335" s="19">
        <v>1.0</v>
      </c>
      <c r="E4335" s="19" t="s">
        <v>164</v>
      </c>
    </row>
    <row r="4336">
      <c r="A4336" s="19" t="s">
        <v>65</v>
      </c>
      <c r="B4336" s="19" t="s">
        <v>102</v>
      </c>
      <c r="C4336" s="19" t="s">
        <v>171</v>
      </c>
      <c r="D4336" s="19">
        <v>1.0</v>
      </c>
      <c r="E4336" s="19" t="s">
        <v>164</v>
      </c>
    </row>
    <row r="4337">
      <c r="A4337" s="19" t="s">
        <v>59</v>
      </c>
      <c r="B4337" s="19" t="s">
        <v>71</v>
      </c>
      <c r="C4337" s="19" t="s">
        <v>171</v>
      </c>
      <c r="D4337" s="19">
        <v>1.0</v>
      </c>
      <c r="E4337" s="19" t="s">
        <v>164</v>
      </c>
    </row>
    <row r="4338">
      <c r="A4338" s="19" t="s">
        <v>59</v>
      </c>
      <c r="B4338" s="19" t="s">
        <v>119</v>
      </c>
      <c r="C4338" s="19" t="s">
        <v>171</v>
      </c>
      <c r="D4338" s="19">
        <v>1.0</v>
      </c>
      <c r="E4338" s="19" t="s">
        <v>164</v>
      </c>
    </row>
    <row r="4339">
      <c r="A4339" s="19" t="s">
        <v>59</v>
      </c>
      <c r="B4339" s="19" t="s">
        <v>122</v>
      </c>
      <c r="C4339" s="19" t="s">
        <v>171</v>
      </c>
      <c r="D4339" s="19">
        <v>1.0</v>
      </c>
      <c r="E4339" s="19" t="s">
        <v>164</v>
      </c>
    </row>
    <row r="4340">
      <c r="A4340" s="19" t="s">
        <v>59</v>
      </c>
      <c r="B4340" s="19" t="s">
        <v>36</v>
      </c>
      <c r="C4340" s="19" t="s">
        <v>171</v>
      </c>
      <c r="D4340" s="19">
        <v>1.0</v>
      </c>
      <c r="E4340" s="19" t="s">
        <v>164</v>
      </c>
    </row>
    <row r="4341">
      <c r="A4341" s="19" t="s">
        <v>59</v>
      </c>
      <c r="B4341" s="19" t="s">
        <v>40</v>
      </c>
      <c r="C4341" s="19" t="s">
        <v>171</v>
      </c>
      <c r="D4341" s="19">
        <v>1.0</v>
      </c>
      <c r="E4341" s="19" t="s">
        <v>164</v>
      </c>
    </row>
    <row r="4342">
      <c r="A4342" s="19" t="s">
        <v>59</v>
      </c>
      <c r="B4342" s="19" t="s">
        <v>84</v>
      </c>
      <c r="C4342" s="19" t="s">
        <v>171</v>
      </c>
      <c r="D4342" s="19">
        <v>1.0</v>
      </c>
      <c r="E4342" s="19" t="s">
        <v>164</v>
      </c>
    </row>
    <row r="4343">
      <c r="A4343" s="19" t="s">
        <v>59</v>
      </c>
      <c r="B4343" s="19" t="s">
        <v>98</v>
      </c>
      <c r="C4343" s="19" t="s">
        <v>171</v>
      </c>
      <c r="D4343" s="19">
        <v>1.0</v>
      </c>
      <c r="E4343" s="19" t="s">
        <v>164</v>
      </c>
    </row>
    <row r="4344">
      <c r="A4344" s="19" t="s">
        <v>59</v>
      </c>
      <c r="B4344" s="19" t="s">
        <v>99</v>
      </c>
      <c r="C4344" s="19" t="s">
        <v>171</v>
      </c>
      <c r="D4344" s="19">
        <v>1.0</v>
      </c>
      <c r="E4344" s="19" t="s">
        <v>164</v>
      </c>
    </row>
    <row r="4345">
      <c r="A4345" s="19" t="s">
        <v>59</v>
      </c>
      <c r="B4345" s="19" t="s">
        <v>109</v>
      </c>
      <c r="C4345" s="19" t="s">
        <v>171</v>
      </c>
      <c r="D4345" s="19">
        <v>1.0</v>
      </c>
      <c r="E4345" s="19" t="s">
        <v>164</v>
      </c>
    </row>
    <row r="4346">
      <c r="A4346" s="19" t="s">
        <v>59</v>
      </c>
      <c r="B4346" s="19" t="s">
        <v>124</v>
      </c>
      <c r="C4346" s="19" t="s">
        <v>171</v>
      </c>
      <c r="D4346" s="19">
        <v>1.0</v>
      </c>
      <c r="E4346" s="19" t="s">
        <v>164</v>
      </c>
    </row>
    <row r="4347">
      <c r="A4347" s="19" t="s">
        <v>59</v>
      </c>
      <c r="B4347" s="19" t="s">
        <v>145</v>
      </c>
      <c r="C4347" s="19" t="s">
        <v>171</v>
      </c>
      <c r="D4347" s="19">
        <v>1.0</v>
      </c>
      <c r="E4347" s="19" t="s">
        <v>164</v>
      </c>
    </row>
    <row r="4348">
      <c r="A4348" s="19" t="s">
        <v>59</v>
      </c>
      <c r="B4348" s="19" t="s">
        <v>147</v>
      </c>
      <c r="C4348" s="19" t="s">
        <v>171</v>
      </c>
      <c r="D4348" s="19">
        <v>1.0</v>
      </c>
      <c r="E4348" s="19" t="s">
        <v>164</v>
      </c>
    </row>
    <row r="4349">
      <c r="A4349" s="19" t="s">
        <v>59</v>
      </c>
      <c r="B4349" s="19" t="s">
        <v>102</v>
      </c>
      <c r="C4349" s="19" t="s">
        <v>171</v>
      </c>
      <c r="D4349" s="19">
        <v>1.0</v>
      </c>
      <c r="E4349" s="19" t="s">
        <v>164</v>
      </c>
    </row>
    <row r="4350">
      <c r="A4350" s="19" t="s">
        <v>71</v>
      </c>
      <c r="B4350" s="19" t="s">
        <v>119</v>
      </c>
      <c r="C4350" s="19" t="s">
        <v>171</v>
      </c>
      <c r="D4350" s="19">
        <v>1.0</v>
      </c>
      <c r="E4350" s="19" t="s">
        <v>164</v>
      </c>
    </row>
    <row r="4351">
      <c r="A4351" s="19" t="s">
        <v>71</v>
      </c>
      <c r="B4351" s="19" t="s">
        <v>122</v>
      </c>
      <c r="C4351" s="19" t="s">
        <v>171</v>
      </c>
      <c r="D4351" s="19">
        <v>1.0</v>
      </c>
      <c r="E4351" s="19" t="s">
        <v>164</v>
      </c>
    </row>
    <row r="4352">
      <c r="A4352" s="19" t="s">
        <v>71</v>
      </c>
      <c r="B4352" s="19" t="s">
        <v>36</v>
      </c>
      <c r="C4352" s="19" t="s">
        <v>171</v>
      </c>
      <c r="D4352" s="19">
        <v>1.0</v>
      </c>
      <c r="E4352" s="19" t="s">
        <v>164</v>
      </c>
    </row>
    <row r="4353">
      <c r="A4353" s="19" t="s">
        <v>71</v>
      </c>
      <c r="B4353" s="19" t="s">
        <v>40</v>
      </c>
      <c r="C4353" s="19" t="s">
        <v>171</v>
      </c>
      <c r="D4353" s="19">
        <v>1.0</v>
      </c>
      <c r="E4353" s="19" t="s">
        <v>164</v>
      </c>
    </row>
    <row r="4354">
      <c r="A4354" s="19" t="s">
        <v>71</v>
      </c>
      <c r="B4354" s="19" t="s">
        <v>84</v>
      </c>
      <c r="C4354" s="19" t="s">
        <v>171</v>
      </c>
      <c r="D4354" s="19">
        <v>1.0</v>
      </c>
      <c r="E4354" s="19" t="s">
        <v>164</v>
      </c>
    </row>
    <row r="4355">
      <c r="A4355" s="19" t="s">
        <v>71</v>
      </c>
      <c r="B4355" s="19" t="s">
        <v>98</v>
      </c>
      <c r="C4355" s="19" t="s">
        <v>171</v>
      </c>
      <c r="D4355" s="19">
        <v>1.0</v>
      </c>
      <c r="E4355" s="19" t="s">
        <v>164</v>
      </c>
    </row>
    <row r="4356">
      <c r="A4356" s="19" t="s">
        <v>71</v>
      </c>
      <c r="B4356" s="19" t="s">
        <v>99</v>
      </c>
      <c r="C4356" s="19" t="s">
        <v>171</v>
      </c>
      <c r="D4356" s="19">
        <v>1.0</v>
      </c>
      <c r="E4356" s="19" t="s">
        <v>164</v>
      </c>
    </row>
    <row r="4357">
      <c r="A4357" s="19" t="s">
        <v>71</v>
      </c>
      <c r="B4357" s="19" t="s">
        <v>109</v>
      </c>
      <c r="C4357" s="19" t="s">
        <v>171</v>
      </c>
      <c r="D4357" s="19">
        <v>1.0</v>
      </c>
      <c r="E4357" s="19" t="s">
        <v>164</v>
      </c>
    </row>
    <row r="4358">
      <c r="A4358" s="19" t="s">
        <v>71</v>
      </c>
      <c r="B4358" s="19" t="s">
        <v>124</v>
      </c>
      <c r="C4358" s="19" t="s">
        <v>171</v>
      </c>
      <c r="D4358" s="19">
        <v>1.0</v>
      </c>
      <c r="E4358" s="19" t="s">
        <v>164</v>
      </c>
    </row>
    <row r="4359">
      <c r="A4359" s="19" t="s">
        <v>71</v>
      </c>
      <c r="B4359" s="19" t="s">
        <v>145</v>
      </c>
      <c r="C4359" s="19" t="s">
        <v>171</v>
      </c>
      <c r="D4359" s="19">
        <v>1.0</v>
      </c>
      <c r="E4359" s="19" t="s">
        <v>164</v>
      </c>
    </row>
    <row r="4360">
      <c r="A4360" s="19" t="s">
        <v>71</v>
      </c>
      <c r="B4360" s="19" t="s">
        <v>147</v>
      </c>
      <c r="C4360" s="19" t="s">
        <v>171</v>
      </c>
      <c r="D4360" s="19">
        <v>1.0</v>
      </c>
      <c r="E4360" s="19" t="s">
        <v>164</v>
      </c>
    </row>
    <row r="4361">
      <c r="A4361" s="19" t="s">
        <v>71</v>
      </c>
      <c r="B4361" s="19" t="s">
        <v>102</v>
      </c>
      <c r="C4361" s="19" t="s">
        <v>171</v>
      </c>
      <c r="D4361" s="19">
        <v>1.0</v>
      </c>
      <c r="E4361" s="19" t="s">
        <v>164</v>
      </c>
    </row>
    <row r="4362">
      <c r="A4362" s="19" t="s">
        <v>119</v>
      </c>
      <c r="B4362" s="19" t="s">
        <v>122</v>
      </c>
      <c r="C4362" s="19" t="s">
        <v>171</v>
      </c>
      <c r="D4362" s="19">
        <v>1.0</v>
      </c>
      <c r="E4362" s="19" t="s">
        <v>164</v>
      </c>
    </row>
    <row r="4363">
      <c r="A4363" s="19" t="s">
        <v>119</v>
      </c>
      <c r="B4363" s="19" t="s">
        <v>36</v>
      </c>
      <c r="C4363" s="19" t="s">
        <v>171</v>
      </c>
      <c r="D4363" s="19">
        <v>1.0</v>
      </c>
      <c r="E4363" s="19" t="s">
        <v>164</v>
      </c>
    </row>
    <row r="4364">
      <c r="A4364" s="19" t="s">
        <v>119</v>
      </c>
      <c r="B4364" s="19" t="s">
        <v>40</v>
      </c>
      <c r="C4364" s="19" t="s">
        <v>171</v>
      </c>
      <c r="D4364" s="19">
        <v>1.0</v>
      </c>
      <c r="E4364" s="19" t="s">
        <v>164</v>
      </c>
    </row>
    <row r="4365">
      <c r="A4365" s="19" t="s">
        <v>119</v>
      </c>
      <c r="B4365" s="19" t="s">
        <v>84</v>
      </c>
      <c r="C4365" s="19" t="s">
        <v>171</v>
      </c>
      <c r="D4365" s="19">
        <v>1.0</v>
      </c>
      <c r="E4365" s="19" t="s">
        <v>164</v>
      </c>
    </row>
    <row r="4366">
      <c r="A4366" s="19" t="s">
        <v>119</v>
      </c>
      <c r="B4366" s="19" t="s">
        <v>98</v>
      </c>
      <c r="C4366" s="19" t="s">
        <v>171</v>
      </c>
      <c r="D4366" s="19">
        <v>1.0</v>
      </c>
      <c r="E4366" s="19" t="s">
        <v>164</v>
      </c>
    </row>
    <row r="4367">
      <c r="A4367" s="19" t="s">
        <v>119</v>
      </c>
      <c r="B4367" s="19" t="s">
        <v>99</v>
      </c>
      <c r="C4367" s="19" t="s">
        <v>171</v>
      </c>
      <c r="D4367" s="19">
        <v>1.0</v>
      </c>
      <c r="E4367" s="19" t="s">
        <v>164</v>
      </c>
    </row>
    <row r="4368">
      <c r="A4368" s="19" t="s">
        <v>119</v>
      </c>
      <c r="B4368" s="19" t="s">
        <v>109</v>
      </c>
      <c r="C4368" s="19" t="s">
        <v>171</v>
      </c>
      <c r="D4368" s="19">
        <v>1.0</v>
      </c>
      <c r="E4368" s="19" t="s">
        <v>164</v>
      </c>
    </row>
    <row r="4369">
      <c r="A4369" s="19" t="s">
        <v>119</v>
      </c>
      <c r="B4369" s="19" t="s">
        <v>124</v>
      </c>
      <c r="C4369" s="19" t="s">
        <v>171</v>
      </c>
      <c r="D4369" s="19">
        <v>1.0</v>
      </c>
      <c r="E4369" s="19" t="s">
        <v>164</v>
      </c>
    </row>
    <row r="4370">
      <c r="A4370" s="19" t="s">
        <v>119</v>
      </c>
      <c r="B4370" s="19" t="s">
        <v>145</v>
      </c>
      <c r="C4370" s="19" t="s">
        <v>171</v>
      </c>
      <c r="D4370" s="19">
        <v>1.0</v>
      </c>
      <c r="E4370" s="19" t="s">
        <v>164</v>
      </c>
    </row>
    <row r="4371">
      <c r="A4371" s="19" t="s">
        <v>119</v>
      </c>
      <c r="B4371" s="19" t="s">
        <v>147</v>
      </c>
      <c r="C4371" s="19" t="s">
        <v>171</v>
      </c>
      <c r="D4371" s="19">
        <v>1.0</v>
      </c>
      <c r="E4371" s="19" t="s">
        <v>164</v>
      </c>
    </row>
    <row r="4372">
      <c r="A4372" s="19" t="s">
        <v>119</v>
      </c>
      <c r="B4372" s="19" t="s">
        <v>102</v>
      </c>
      <c r="C4372" s="19" t="s">
        <v>171</v>
      </c>
      <c r="D4372" s="19">
        <v>1.0</v>
      </c>
      <c r="E4372" s="19" t="s">
        <v>164</v>
      </c>
    </row>
    <row r="4373">
      <c r="A4373" s="19" t="s">
        <v>122</v>
      </c>
      <c r="B4373" s="19" t="s">
        <v>36</v>
      </c>
      <c r="C4373" s="19" t="s">
        <v>171</v>
      </c>
      <c r="D4373" s="19">
        <v>1.0</v>
      </c>
      <c r="E4373" s="19" t="s">
        <v>164</v>
      </c>
    </row>
    <row r="4374">
      <c r="A4374" s="19" t="s">
        <v>122</v>
      </c>
      <c r="B4374" s="19" t="s">
        <v>40</v>
      </c>
      <c r="C4374" s="19" t="s">
        <v>171</v>
      </c>
      <c r="D4374" s="19">
        <v>1.0</v>
      </c>
      <c r="E4374" s="19" t="s">
        <v>164</v>
      </c>
    </row>
    <row r="4375">
      <c r="A4375" s="19" t="s">
        <v>122</v>
      </c>
      <c r="B4375" s="19" t="s">
        <v>84</v>
      </c>
      <c r="C4375" s="19" t="s">
        <v>171</v>
      </c>
      <c r="D4375" s="19">
        <v>1.0</v>
      </c>
      <c r="E4375" s="19" t="s">
        <v>164</v>
      </c>
    </row>
    <row r="4376">
      <c r="A4376" s="19" t="s">
        <v>122</v>
      </c>
      <c r="B4376" s="19" t="s">
        <v>98</v>
      </c>
      <c r="C4376" s="19" t="s">
        <v>171</v>
      </c>
      <c r="D4376" s="19">
        <v>1.0</v>
      </c>
      <c r="E4376" s="19" t="s">
        <v>164</v>
      </c>
    </row>
    <row r="4377">
      <c r="A4377" s="19" t="s">
        <v>122</v>
      </c>
      <c r="B4377" s="19" t="s">
        <v>99</v>
      </c>
      <c r="C4377" s="19" t="s">
        <v>171</v>
      </c>
      <c r="D4377" s="19">
        <v>1.0</v>
      </c>
      <c r="E4377" s="19" t="s">
        <v>164</v>
      </c>
    </row>
    <row r="4378">
      <c r="A4378" s="19" t="s">
        <v>122</v>
      </c>
      <c r="B4378" s="19" t="s">
        <v>109</v>
      </c>
      <c r="C4378" s="19" t="s">
        <v>171</v>
      </c>
      <c r="D4378" s="19">
        <v>1.0</v>
      </c>
      <c r="E4378" s="19" t="s">
        <v>164</v>
      </c>
    </row>
    <row r="4379">
      <c r="A4379" s="19" t="s">
        <v>122</v>
      </c>
      <c r="B4379" s="19" t="s">
        <v>124</v>
      </c>
      <c r="C4379" s="19" t="s">
        <v>171</v>
      </c>
      <c r="D4379" s="19">
        <v>1.0</v>
      </c>
      <c r="E4379" s="19" t="s">
        <v>164</v>
      </c>
    </row>
    <row r="4380">
      <c r="A4380" s="19" t="s">
        <v>122</v>
      </c>
      <c r="B4380" s="19" t="s">
        <v>145</v>
      </c>
      <c r="C4380" s="19" t="s">
        <v>171</v>
      </c>
      <c r="D4380" s="19">
        <v>1.0</v>
      </c>
      <c r="E4380" s="19" t="s">
        <v>164</v>
      </c>
    </row>
    <row r="4381">
      <c r="A4381" s="19" t="s">
        <v>122</v>
      </c>
      <c r="B4381" s="19" t="s">
        <v>147</v>
      </c>
      <c r="C4381" s="19" t="s">
        <v>171</v>
      </c>
      <c r="D4381" s="19">
        <v>1.0</v>
      </c>
      <c r="E4381" s="19" t="s">
        <v>164</v>
      </c>
    </row>
    <row r="4382">
      <c r="A4382" s="19" t="s">
        <v>122</v>
      </c>
      <c r="B4382" s="19" t="s">
        <v>102</v>
      </c>
      <c r="C4382" s="19" t="s">
        <v>171</v>
      </c>
      <c r="D4382" s="19">
        <v>1.0</v>
      </c>
      <c r="E4382" s="19" t="s">
        <v>164</v>
      </c>
    </row>
    <row r="4383">
      <c r="A4383" s="19" t="s">
        <v>36</v>
      </c>
      <c r="B4383" s="19" t="s">
        <v>40</v>
      </c>
      <c r="C4383" s="19" t="s">
        <v>171</v>
      </c>
      <c r="D4383" s="19">
        <v>1.0</v>
      </c>
      <c r="E4383" s="19" t="s">
        <v>164</v>
      </c>
    </row>
    <row r="4384">
      <c r="A4384" s="19" t="s">
        <v>36</v>
      </c>
      <c r="B4384" s="19" t="s">
        <v>84</v>
      </c>
      <c r="C4384" s="19" t="s">
        <v>171</v>
      </c>
      <c r="D4384" s="19">
        <v>1.0</v>
      </c>
      <c r="E4384" s="19" t="s">
        <v>164</v>
      </c>
    </row>
    <row r="4385">
      <c r="A4385" s="19" t="s">
        <v>36</v>
      </c>
      <c r="B4385" s="19" t="s">
        <v>98</v>
      </c>
      <c r="C4385" s="19" t="s">
        <v>171</v>
      </c>
      <c r="D4385" s="19">
        <v>1.0</v>
      </c>
      <c r="E4385" s="19" t="s">
        <v>164</v>
      </c>
    </row>
    <row r="4386">
      <c r="A4386" s="19" t="s">
        <v>36</v>
      </c>
      <c r="B4386" s="19" t="s">
        <v>99</v>
      </c>
      <c r="C4386" s="19" t="s">
        <v>171</v>
      </c>
      <c r="D4386" s="19">
        <v>1.0</v>
      </c>
      <c r="E4386" s="19" t="s">
        <v>164</v>
      </c>
    </row>
    <row r="4387">
      <c r="A4387" s="19" t="s">
        <v>36</v>
      </c>
      <c r="B4387" s="19" t="s">
        <v>109</v>
      </c>
      <c r="C4387" s="19" t="s">
        <v>171</v>
      </c>
      <c r="D4387" s="19">
        <v>1.0</v>
      </c>
      <c r="E4387" s="19" t="s">
        <v>164</v>
      </c>
    </row>
    <row r="4388">
      <c r="A4388" s="19" t="s">
        <v>36</v>
      </c>
      <c r="B4388" s="19" t="s">
        <v>124</v>
      </c>
      <c r="C4388" s="19" t="s">
        <v>171</v>
      </c>
      <c r="D4388" s="19">
        <v>1.0</v>
      </c>
      <c r="E4388" s="19" t="s">
        <v>164</v>
      </c>
    </row>
    <row r="4389">
      <c r="A4389" s="19" t="s">
        <v>36</v>
      </c>
      <c r="B4389" s="19" t="s">
        <v>145</v>
      </c>
      <c r="C4389" s="19" t="s">
        <v>171</v>
      </c>
      <c r="D4389" s="19">
        <v>1.0</v>
      </c>
      <c r="E4389" s="19" t="s">
        <v>164</v>
      </c>
    </row>
    <row r="4390">
      <c r="A4390" s="19" t="s">
        <v>36</v>
      </c>
      <c r="B4390" s="19" t="s">
        <v>147</v>
      </c>
      <c r="C4390" s="19" t="s">
        <v>171</v>
      </c>
      <c r="D4390" s="19">
        <v>1.0</v>
      </c>
      <c r="E4390" s="19" t="s">
        <v>164</v>
      </c>
    </row>
    <row r="4391">
      <c r="A4391" s="19" t="s">
        <v>36</v>
      </c>
      <c r="B4391" s="19" t="s">
        <v>102</v>
      </c>
      <c r="C4391" s="19" t="s">
        <v>171</v>
      </c>
      <c r="D4391" s="19">
        <v>1.0</v>
      </c>
      <c r="E4391" s="19" t="s">
        <v>164</v>
      </c>
    </row>
    <row r="4392">
      <c r="A4392" s="19" t="s">
        <v>40</v>
      </c>
      <c r="B4392" s="19" t="s">
        <v>84</v>
      </c>
      <c r="C4392" s="19" t="s">
        <v>171</v>
      </c>
      <c r="D4392" s="19">
        <v>1.0</v>
      </c>
      <c r="E4392" s="19" t="s">
        <v>164</v>
      </c>
    </row>
    <row r="4393">
      <c r="A4393" s="19" t="s">
        <v>40</v>
      </c>
      <c r="B4393" s="19" t="s">
        <v>98</v>
      </c>
      <c r="C4393" s="19" t="s">
        <v>171</v>
      </c>
      <c r="D4393" s="19">
        <v>1.0</v>
      </c>
      <c r="E4393" s="19" t="s">
        <v>164</v>
      </c>
    </row>
    <row r="4394">
      <c r="A4394" s="19" t="s">
        <v>40</v>
      </c>
      <c r="B4394" s="19" t="s">
        <v>99</v>
      </c>
      <c r="C4394" s="19" t="s">
        <v>171</v>
      </c>
      <c r="D4394" s="19">
        <v>1.0</v>
      </c>
      <c r="E4394" s="19" t="s">
        <v>164</v>
      </c>
    </row>
    <row r="4395">
      <c r="A4395" s="19" t="s">
        <v>40</v>
      </c>
      <c r="B4395" s="19" t="s">
        <v>109</v>
      </c>
      <c r="C4395" s="19" t="s">
        <v>171</v>
      </c>
      <c r="D4395" s="19">
        <v>1.0</v>
      </c>
      <c r="E4395" s="19" t="s">
        <v>164</v>
      </c>
    </row>
    <row r="4396">
      <c r="A4396" s="19" t="s">
        <v>40</v>
      </c>
      <c r="B4396" s="19" t="s">
        <v>124</v>
      </c>
      <c r="C4396" s="19" t="s">
        <v>171</v>
      </c>
      <c r="D4396" s="19">
        <v>1.0</v>
      </c>
      <c r="E4396" s="19" t="s">
        <v>164</v>
      </c>
    </row>
    <row r="4397">
      <c r="A4397" s="19" t="s">
        <v>40</v>
      </c>
      <c r="B4397" s="19" t="s">
        <v>145</v>
      </c>
      <c r="C4397" s="19" t="s">
        <v>171</v>
      </c>
      <c r="D4397" s="19">
        <v>1.0</v>
      </c>
      <c r="E4397" s="19" t="s">
        <v>164</v>
      </c>
    </row>
    <row r="4398">
      <c r="A4398" s="19" t="s">
        <v>40</v>
      </c>
      <c r="B4398" s="19" t="s">
        <v>147</v>
      </c>
      <c r="C4398" s="19" t="s">
        <v>171</v>
      </c>
      <c r="D4398" s="19">
        <v>1.0</v>
      </c>
      <c r="E4398" s="19" t="s">
        <v>164</v>
      </c>
    </row>
    <row r="4399">
      <c r="A4399" s="19" t="s">
        <v>40</v>
      </c>
      <c r="B4399" s="19" t="s">
        <v>102</v>
      </c>
      <c r="C4399" s="19" t="s">
        <v>171</v>
      </c>
      <c r="D4399" s="19">
        <v>1.0</v>
      </c>
      <c r="E4399" s="19" t="s">
        <v>164</v>
      </c>
    </row>
    <row r="4400">
      <c r="A4400" s="19" t="s">
        <v>84</v>
      </c>
      <c r="B4400" s="19" t="s">
        <v>98</v>
      </c>
      <c r="C4400" s="19" t="s">
        <v>171</v>
      </c>
      <c r="D4400" s="19">
        <v>1.0</v>
      </c>
      <c r="E4400" s="19" t="s">
        <v>164</v>
      </c>
    </row>
    <row r="4401">
      <c r="A4401" s="19" t="s">
        <v>84</v>
      </c>
      <c r="B4401" s="19" t="s">
        <v>99</v>
      </c>
      <c r="C4401" s="19" t="s">
        <v>171</v>
      </c>
      <c r="D4401" s="19">
        <v>1.0</v>
      </c>
      <c r="E4401" s="19" t="s">
        <v>164</v>
      </c>
    </row>
    <row r="4402">
      <c r="A4402" s="19" t="s">
        <v>84</v>
      </c>
      <c r="B4402" s="19" t="s">
        <v>109</v>
      </c>
      <c r="C4402" s="19" t="s">
        <v>171</v>
      </c>
      <c r="D4402" s="19">
        <v>1.0</v>
      </c>
      <c r="E4402" s="19" t="s">
        <v>164</v>
      </c>
    </row>
    <row r="4403">
      <c r="A4403" s="19" t="s">
        <v>84</v>
      </c>
      <c r="B4403" s="19" t="s">
        <v>124</v>
      </c>
      <c r="C4403" s="19" t="s">
        <v>171</v>
      </c>
      <c r="D4403" s="19">
        <v>1.0</v>
      </c>
      <c r="E4403" s="19" t="s">
        <v>164</v>
      </c>
    </row>
    <row r="4404">
      <c r="A4404" s="19" t="s">
        <v>84</v>
      </c>
      <c r="B4404" s="19" t="s">
        <v>145</v>
      </c>
      <c r="C4404" s="19" t="s">
        <v>171</v>
      </c>
      <c r="D4404" s="19">
        <v>1.0</v>
      </c>
      <c r="E4404" s="19" t="s">
        <v>164</v>
      </c>
    </row>
    <row r="4405">
      <c r="A4405" s="19" t="s">
        <v>84</v>
      </c>
      <c r="B4405" s="19" t="s">
        <v>147</v>
      </c>
      <c r="C4405" s="19" t="s">
        <v>171</v>
      </c>
      <c r="D4405" s="19">
        <v>1.0</v>
      </c>
      <c r="E4405" s="19" t="s">
        <v>164</v>
      </c>
    </row>
    <row r="4406">
      <c r="A4406" s="19" t="s">
        <v>84</v>
      </c>
      <c r="B4406" s="19" t="s">
        <v>102</v>
      </c>
      <c r="C4406" s="19" t="s">
        <v>171</v>
      </c>
      <c r="D4406" s="19">
        <v>1.0</v>
      </c>
      <c r="E4406" s="19" t="s">
        <v>164</v>
      </c>
    </row>
    <row r="4407">
      <c r="A4407" s="19" t="s">
        <v>98</v>
      </c>
      <c r="B4407" s="19" t="s">
        <v>99</v>
      </c>
      <c r="C4407" s="19" t="s">
        <v>171</v>
      </c>
      <c r="D4407" s="19">
        <v>1.0</v>
      </c>
      <c r="E4407" s="19" t="s">
        <v>164</v>
      </c>
    </row>
    <row r="4408">
      <c r="A4408" s="19" t="s">
        <v>98</v>
      </c>
      <c r="B4408" s="19" t="s">
        <v>109</v>
      </c>
      <c r="C4408" s="19" t="s">
        <v>171</v>
      </c>
      <c r="D4408" s="19">
        <v>1.0</v>
      </c>
      <c r="E4408" s="19" t="s">
        <v>164</v>
      </c>
    </row>
    <row r="4409">
      <c r="A4409" s="19" t="s">
        <v>98</v>
      </c>
      <c r="B4409" s="19" t="s">
        <v>124</v>
      </c>
      <c r="C4409" s="19" t="s">
        <v>171</v>
      </c>
      <c r="D4409" s="19">
        <v>1.0</v>
      </c>
      <c r="E4409" s="19" t="s">
        <v>164</v>
      </c>
    </row>
    <row r="4410">
      <c r="A4410" s="19" t="s">
        <v>98</v>
      </c>
      <c r="B4410" s="19" t="s">
        <v>145</v>
      </c>
      <c r="C4410" s="19" t="s">
        <v>171</v>
      </c>
      <c r="D4410" s="19">
        <v>1.0</v>
      </c>
      <c r="E4410" s="19" t="s">
        <v>164</v>
      </c>
    </row>
    <row r="4411">
      <c r="A4411" s="19" t="s">
        <v>98</v>
      </c>
      <c r="B4411" s="19" t="s">
        <v>147</v>
      </c>
      <c r="C4411" s="19" t="s">
        <v>171</v>
      </c>
      <c r="D4411" s="19">
        <v>1.0</v>
      </c>
      <c r="E4411" s="19" t="s">
        <v>164</v>
      </c>
    </row>
    <row r="4412">
      <c r="A4412" s="19" t="s">
        <v>98</v>
      </c>
      <c r="B4412" s="19" t="s">
        <v>102</v>
      </c>
      <c r="C4412" s="19" t="s">
        <v>171</v>
      </c>
      <c r="D4412" s="19">
        <v>1.0</v>
      </c>
      <c r="E4412" s="19" t="s">
        <v>164</v>
      </c>
    </row>
    <row r="4413">
      <c r="A4413" s="19" t="s">
        <v>99</v>
      </c>
      <c r="B4413" s="19" t="s">
        <v>109</v>
      </c>
      <c r="C4413" s="19" t="s">
        <v>171</v>
      </c>
      <c r="D4413" s="19">
        <v>1.0</v>
      </c>
      <c r="E4413" s="19" t="s">
        <v>164</v>
      </c>
    </row>
    <row r="4414">
      <c r="A4414" s="19" t="s">
        <v>99</v>
      </c>
      <c r="B4414" s="19" t="s">
        <v>124</v>
      </c>
      <c r="C4414" s="19" t="s">
        <v>171</v>
      </c>
      <c r="D4414" s="19">
        <v>1.0</v>
      </c>
      <c r="E4414" s="19" t="s">
        <v>164</v>
      </c>
    </row>
    <row r="4415">
      <c r="A4415" s="19" t="s">
        <v>99</v>
      </c>
      <c r="B4415" s="19" t="s">
        <v>145</v>
      </c>
      <c r="C4415" s="19" t="s">
        <v>171</v>
      </c>
      <c r="D4415" s="19">
        <v>1.0</v>
      </c>
      <c r="E4415" s="19" t="s">
        <v>164</v>
      </c>
    </row>
    <row r="4416">
      <c r="A4416" s="19" t="s">
        <v>99</v>
      </c>
      <c r="B4416" s="19" t="s">
        <v>147</v>
      </c>
      <c r="C4416" s="19" t="s">
        <v>171</v>
      </c>
      <c r="D4416" s="19">
        <v>1.0</v>
      </c>
      <c r="E4416" s="19" t="s">
        <v>164</v>
      </c>
    </row>
    <row r="4417">
      <c r="A4417" s="19" t="s">
        <v>99</v>
      </c>
      <c r="B4417" s="19" t="s">
        <v>102</v>
      </c>
      <c r="C4417" s="19" t="s">
        <v>171</v>
      </c>
      <c r="D4417" s="19">
        <v>1.0</v>
      </c>
      <c r="E4417" s="19" t="s">
        <v>164</v>
      </c>
    </row>
    <row r="4418">
      <c r="A4418" s="19" t="s">
        <v>109</v>
      </c>
      <c r="B4418" s="19" t="s">
        <v>124</v>
      </c>
      <c r="C4418" s="19" t="s">
        <v>171</v>
      </c>
      <c r="D4418" s="19">
        <v>1.0</v>
      </c>
      <c r="E4418" s="19" t="s">
        <v>164</v>
      </c>
    </row>
    <row r="4419">
      <c r="A4419" s="19" t="s">
        <v>109</v>
      </c>
      <c r="B4419" s="19" t="s">
        <v>145</v>
      </c>
      <c r="C4419" s="19" t="s">
        <v>171</v>
      </c>
      <c r="D4419" s="19">
        <v>1.0</v>
      </c>
      <c r="E4419" s="19" t="s">
        <v>164</v>
      </c>
    </row>
    <row r="4420">
      <c r="A4420" s="19" t="s">
        <v>109</v>
      </c>
      <c r="B4420" s="19" t="s">
        <v>147</v>
      </c>
      <c r="C4420" s="19" t="s">
        <v>171</v>
      </c>
      <c r="D4420" s="19">
        <v>1.0</v>
      </c>
      <c r="E4420" s="19" t="s">
        <v>164</v>
      </c>
    </row>
    <row r="4421">
      <c r="A4421" s="19" t="s">
        <v>109</v>
      </c>
      <c r="B4421" s="19" t="s">
        <v>102</v>
      </c>
      <c r="C4421" s="19" t="s">
        <v>171</v>
      </c>
      <c r="D4421" s="19">
        <v>1.0</v>
      </c>
      <c r="E4421" s="19" t="s">
        <v>164</v>
      </c>
    </row>
    <row r="4422">
      <c r="A4422" s="19" t="s">
        <v>124</v>
      </c>
      <c r="B4422" s="19" t="s">
        <v>145</v>
      </c>
      <c r="C4422" s="19" t="s">
        <v>171</v>
      </c>
      <c r="D4422" s="19">
        <v>1.0</v>
      </c>
      <c r="E4422" s="19" t="s">
        <v>164</v>
      </c>
    </row>
    <row r="4423">
      <c r="A4423" s="19" t="s">
        <v>124</v>
      </c>
      <c r="B4423" s="19" t="s">
        <v>147</v>
      </c>
      <c r="C4423" s="19" t="s">
        <v>171</v>
      </c>
      <c r="D4423" s="19">
        <v>1.0</v>
      </c>
      <c r="E4423" s="19" t="s">
        <v>164</v>
      </c>
    </row>
    <row r="4424">
      <c r="A4424" s="19" t="s">
        <v>124</v>
      </c>
      <c r="B4424" s="19" t="s">
        <v>102</v>
      </c>
      <c r="C4424" s="19" t="s">
        <v>171</v>
      </c>
      <c r="D4424" s="19">
        <v>1.0</v>
      </c>
      <c r="E4424" s="19" t="s">
        <v>164</v>
      </c>
    </row>
    <row r="4425">
      <c r="A4425" s="19" t="s">
        <v>145</v>
      </c>
      <c r="B4425" s="19" t="s">
        <v>147</v>
      </c>
      <c r="C4425" s="19" t="s">
        <v>171</v>
      </c>
      <c r="D4425" s="19">
        <v>1.0</v>
      </c>
      <c r="E4425" s="19" t="s">
        <v>164</v>
      </c>
    </row>
    <row r="4426">
      <c r="A4426" s="19" t="s">
        <v>145</v>
      </c>
      <c r="B4426" s="19" t="s">
        <v>102</v>
      </c>
      <c r="C4426" s="19" t="s">
        <v>171</v>
      </c>
      <c r="D4426" s="19">
        <v>1.0</v>
      </c>
      <c r="E4426" s="19" t="s">
        <v>164</v>
      </c>
    </row>
    <row r="4427">
      <c r="A4427" s="19" t="s">
        <v>147</v>
      </c>
      <c r="B4427" s="19" t="s">
        <v>102</v>
      </c>
      <c r="C4427" s="19" t="s">
        <v>171</v>
      </c>
      <c r="D4427" s="19">
        <v>1.0</v>
      </c>
      <c r="E4427" s="19" t="s">
        <v>164</v>
      </c>
    </row>
    <row r="4428">
      <c r="A4428" s="19" t="s">
        <v>49</v>
      </c>
      <c r="B4428" s="19" t="s">
        <v>74</v>
      </c>
      <c r="C4428" s="19" t="s">
        <v>171</v>
      </c>
      <c r="D4428" s="19">
        <v>1.0</v>
      </c>
      <c r="E4428" s="19" t="s">
        <v>165</v>
      </c>
    </row>
    <row r="4429">
      <c r="A4429" s="19" t="s">
        <v>49</v>
      </c>
      <c r="B4429" s="19" t="s">
        <v>30</v>
      </c>
      <c r="C4429" s="19" t="s">
        <v>171</v>
      </c>
      <c r="D4429" s="19">
        <v>1.0</v>
      </c>
      <c r="E4429" s="19" t="s">
        <v>165</v>
      </c>
    </row>
    <row r="4430">
      <c r="A4430" s="19" t="s">
        <v>49</v>
      </c>
      <c r="B4430" s="19" t="s">
        <v>88</v>
      </c>
      <c r="C4430" s="19" t="s">
        <v>171</v>
      </c>
      <c r="D4430" s="19">
        <v>1.0</v>
      </c>
      <c r="E4430" s="19" t="s">
        <v>165</v>
      </c>
    </row>
    <row r="4431">
      <c r="A4431" s="19" t="s">
        <v>49</v>
      </c>
      <c r="B4431" s="19" t="s">
        <v>117</v>
      </c>
      <c r="C4431" s="19" t="s">
        <v>171</v>
      </c>
      <c r="D4431" s="19">
        <v>1.0</v>
      </c>
      <c r="E4431" s="19" t="s">
        <v>165</v>
      </c>
    </row>
    <row r="4432">
      <c r="A4432" s="19" t="s">
        <v>49</v>
      </c>
      <c r="B4432" s="19" t="s">
        <v>68</v>
      </c>
      <c r="C4432" s="19" t="s">
        <v>171</v>
      </c>
      <c r="D4432" s="19">
        <v>1.0</v>
      </c>
      <c r="E4432" s="19" t="s">
        <v>165</v>
      </c>
    </row>
    <row r="4433">
      <c r="A4433" s="19" t="s">
        <v>49</v>
      </c>
      <c r="B4433" s="19" t="s">
        <v>132</v>
      </c>
      <c r="C4433" s="19" t="s">
        <v>171</v>
      </c>
      <c r="D4433" s="19">
        <v>1.0</v>
      </c>
      <c r="E4433" s="19" t="s">
        <v>165</v>
      </c>
    </row>
    <row r="4434">
      <c r="A4434" s="19" t="s">
        <v>49</v>
      </c>
      <c r="B4434" s="19" t="s">
        <v>95</v>
      </c>
      <c r="C4434" s="19" t="s">
        <v>171</v>
      </c>
      <c r="D4434" s="19">
        <v>1.0</v>
      </c>
      <c r="E4434" s="19" t="s">
        <v>165</v>
      </c>
    </row>
    <row r="4435">
      <c r="A4435" s="19" t="s">
        <v>49</v>
      </c>
      <c r="B4435" s="19" t="s">
        <v>44</v>
      </c>
      <c r="C4435" s="19" t="s">
        <v>171</v>
      </c>
      <c r="D4435" s="19">
        <v>1.0</v>
      </c>
      <c r="E4435" s="19" t="s">
        <v>165</v>
      </c>
    </row>
    <row r="4436">
      <c r="A4436" s="19" t="s">
        <v>49</v>
      </c>
      <c r="B4436" s="19" t="s">
        <v>89</v>
      </c>
      <c r="C4436" s="19" t="s">
        <v>171</v>
      </c>
      <c r="D4436" s="19">
        <v>1.0</v>
      </c>
      <c r="E4436" s="19" t="s">
        <v>165</v>
      </c>
    </row>
    <row r="4437">
      <c r="A4437" s="19" t="s">
        <v>49</v>
      </c>
      <c r="B4437" s="19" t="s">
        <v>134</v>
      </c>
      <c r="C4437" s="19" t="s">
        <v>171</v>
      </c>
      <c r="D4437" s="19">
        <v>1.0</v>
      </c>
      <c r="E4437" s="19" t="s">
        <v>165</v>
      </c>
    </row>
    <row r="4438">
      <c r="A4438" s="19" t="s">
        <v>49</v>
      </c>
      <c r="B4438" s="19" t="s">
        <v>108</v>
      </c>
      <c r="C4438" s="19" t="s">
        <v>171</v>
      </c>
      <c r="D4438" s="19">
        <v>1.0</v>
      </c>
      <c r="E4438" s="19" t="s">
        <v>165</v>
      </c>
    </row>
    <row r="4439">
      <c r="A4439" s="19" t="s">
        <v>49</v>
      </c>
      <c r="B4439" s="19" t="s">
        <v>39</v>
      </c>
      <c r="C4439" s="19" t="s">
        <v>171</v>
      </c>
      <c r="D4439" s="19">
        <v>1.0</v>
      </c>
      <c r="E4439" s="19" t="s">
        <v>165</v>
      </c>
    </row>
    <row r="4440">
      <c r="A4440" s="19" t="s">
        <v>49</v>
      </c>
      <c r="B4440" s="19" t="s">
        <v>121</v>
      </c>
      <c r="C4440" s="19" t="s">
        <v>171</v>
      </c>
      <c r="D4440" s="19">
        <v>1.0</v>
      </c>
      <c r="E4440" s="19" t="s">
        <v>165</v>
      </c>
    </row>
    <row r="4441">
      <c r="A4441" s="19" t="s">
        <v>49</v>
      </c>
      <c r="B4441" s="19" t="s">
        <v>126</v>
      </c>
      <c r="C4441" s="19" t="s">
        <v>171</v>
      </c>
      <c r="D4441" s="19">
        <v>1.0</v>
      </c>
      <c r="E4441" s="19" t="s">
        <v>165</v>
      </c>
    </row>
    <row r="4442">
      <c r="A4442" s="19" t="s">
        <v>49</v>
      </c>
      <c r="B4442" s="19" t="s">
        <v>23</v>
      </c>
      <c r="C4442" s="19" t="s">
        <v>171</v>
      </c>
      <c r="D4442" s="19">
        <v>1.0</v>
      </c>
      <c r="E4442" s="19" t="s">
        <v>165</v>
      </c>
    </row>
    <row r="4443">
      <c r="A4443" s="19" t="s">
        <v>49</v>
      </c>
      <c r="B4443" s="19" t="s">
        <v>138</v>
      </c>
      <c r="C4443" s="19" t="s">
        <v>171</v>
      </c>
      <c r="D4443" s="19">
        <v>1.0</v>
      </c>
      <c r="E4443" s="19" t="s">
        <v>165</v>
      </c>
    </row>
    <row r="4444">
      <c r="A4444" s="19" t="s">
        <v>49</v>
      </c>
      <c r="B4444" s="19" t="s">
        <v>25</v>
      </c>
      <c r="C4444" s="19" t="s">
        <v>171</v>
      </c>
      <c r="D4444" s="19">
        <v>1.0</v>
      </c>
      <c r="E4444" s="19" t="s">
        <v>165</v>
      </c>
    </row>
    <row r="4445">
      <c r="A4445" s="19" t="s">
        <v>49</v>
      </c>
      <c r="B4445" s="19" t="s">
        <v>146</v>
      </c>
      <c r="C4445" s="19" t="s">
        <v>171</v>
      </c>
      <c r="D4445" s="19">
        <v>1.0</v>
      </c>
      <c r="E4445" s="19" t="s">
        <v>165</v>
      </c>
    </row>
    <row r="4446">
      <c r="A4446" s="19" t="s">
        <v>74</v>
      </c>
      <c r="B4446" s="19" t="s">
        <v>30</v>
      </c>
      <c r="C4446" s="19" t="s">
        <v>171</v>
      </c>
      <c r="D4446" s="19">
        <v>1.0</v>
      </c>
      <c r="E4446" s="19" t="s">
        <v>165</v>
      </c>
    </row>
    <row r="4447">
      <c r="A4447" s="19" t="s">
        <v>74</v>
      </c>
      <c r="B4447" s="19" t="s">
        <v>88</v>
      </c>
      <c r="C4447" s="19" t="s">
        <v>171</v>
      </c>
      <c r="D4447" s="19">
        <v>1.0</v>
      </c>
      <c r="E4447" s="19" t="s">
        <v>165</v>
      </c>
    </row>
    <row r="4448">
      <c r="A4448" s="19" t="s">
        <v>74</v>
      </c>
      <c r="B4448" s="19" t="s">
        <v>117</v>
      </c>
      <c r="C4448" s="19" t="s">
        <v>171</v>
      </c>
      <c r="D4448" s="19">
        <v>1.0</v>
      </c>
      <c r="E4448" s="19" t="s">
        <v>165</v>
      </c>
    </row>
    <row r="4449">
      <c r="A4449" s="19" t="s">
        <v>74</v>
      </c>
      <c r="B4449" s="19" t="s">
        <v>68</v>
      </c>
      <c r="C4449" s="19" t="s">
        <v>171</v>
      </c>
      <c r="D4449" s="19">
        <v>1.0</v>
      </c>
      <c r="E4449" s="19" t="s">
        <v>165</v>
      </c>
    </row>
    <row r="4450">
      <c r="A4450" s="19" t="s">
        <v>74</v>
      </c>
      <c r="B4450" s="19" t="s">
        <v>132</v>
      </c>
      <c r="C4450" s="19" t="s">
        <v>171</v>
      </c>
      <c r="D4450" s="19">
        <v>1.0</v>
      </c>
      <c r="E4450" s="19" t="s">
        <v>165</v>
      </c>
    </row>
    <row r="4451">
      <c r="A4451" s="19" t="s">
        <v>74</v>
      </c>
      <c r="B4451" s="19" t="s">
        <v>95</v>
      </c>
      <c r="C4451" s="19" t="s">
        <v>171</v>
      </c>
      <c r="D4451" s="19">
        <v>1.0</v>
      </c>
      <c r="E4451" s="19" t="s">
        <v>165</v>
      </c>
    </row>
    <row r="4452">
      <c r="A4452" s="19" t="s">
        <v>74</v>
      </c>
      <c r="B4452" s="19" t="s">
        <v>44</v>
      </c>
      <c r="C4452" s="19" t="s">
        <v>171</v>
      </c>
      <c r="D4452" s="19">
        <v>1.0</v>
      </c>
      <c r="E4452" s="19" t="s">
        <v>165</v>
      </c>
    </row>
    <row r="4453">
      <c r="A4453" s="19" t="s">
        <v>74</v>
      </c>
      <c r="B4453" s="19" t="s">
        <v>89</v>
      </c>
      <c r="C4453" s="19" t="s">
        <v>171</v>
      </c>
      <c r="D4453" s="19">
        <v>1.0</v>
      </c>
      <c r="E4453" s="19" t="s">
        <v>165</v>
      </c>
    </row>
    <row r="4454">
      <c r="A4454" s="19" t="s">
        <v>74</v>
      </c>
      <c r="B4454" s="19" t="s">
        <v>134</v>
      </c>
      <c r="C4454" s="19" t="s">
        <v>171</v>
      </c>
      <c r="D4454" s="19">
        <v>1.0</v>
      </c>
      <c r="E4454" s="19" t="s">
        <v>165</v>
      </c>
    </row>
    <row r="4455">
      <c r="A4455" s="19" t="s">
        <v>74</v>
      </c>
      <c r="B4455" s="19" t="s">
        <v>108</v>
      </c>
      <c r="C4455" s="19" t="s">
        <v>171</v>
      </c>
      <c r="D4455" s="19">
        <v>1.0</v>
      </c>
      <c r="E4455" s="19" t="s">
        <v>165</v>
      </c>
    </row>
    <row r="4456">
      <c r="A4456" s="19" t="s">
        <v>74</v>
      </c>
      <c r="B4456" s="19" t="s">
        <v>39</v>
      </c>
      <c r="C4456" s="19" t="s">
        <v>171</v>
      </c>
      <c r="D4456" s="19">
        <v>1.0</v>
      </c>
      <c r="E4456" s="19" t="s">
        <v>165</v>
      </c>
    </row>
    <row r="4457">
      <c r="A4457" s="19" t="s">
        <v>74</v>
      </c>
      <c r="B4457" s="19" t="s">
        <v>121</v>
      </c>
      <c r="C4457" s="19" t="s">
        <v>171</v>
      </c>
      <c r="D4457" s="19">
        <v>1.0</v>
      </c>
      <c r="E4457" s="19" t="s">
        <v>165</v>
      </c>
    </row>
    <row r="4458">
      <c r="A4458" s="19" t="s">
        <v>74</v>
      </c>
      <c r="B4458" s="19" t="s">
        <v>126</v>
      </c>
      <c r="C4458" s="19" t="s">
        <v>171</v>
      </c>
      <c r="D4458" s="19">
        <v>1.0</v>
      </c>
      <c r="E4458" s="19" t="s">
        <v>165</v>
      </c>
    </row>
    <row r="4459">
      <c r="A4459" s="19" t="s">
        <v>74</v>
      </c>
      <c r="B4459" s="19" t="s">
        <v>23</v>
      </c>
      <c r="C4459" s="19" t="s">
        <v>171</v>
      </c>
      <c r="D4459" s="19">
        <v>1.0</v>
      </c>
      <c r="E4459" s="19" t="s">
        <v>165</v>
      </c>
    </row>
    <row r="4460">
      <c r="A4460" s="19" t="s">
        <v>74</v>
      </c>
      <c r="B4460" s="19" t="s">
        <v>138</v>
      </c>
      <c r="C4460" s="19" t="s">
        <v>171</v>
      </c>
      <c r="D4460" s="19">
        <v>1.0</v>
      </c>
      <c r="E4460" s="19" t="s">
        <v>165</v>
      </c>
    </row>
    <row r="4461">
      <c r="A4461" s="19" t="s">
        <v>74</v>
      </c>
      <c r="B4461" s="19" t="s">
        <v>25</v>
      </c>
      <c r="C4461" s="19" t="s">
        <v>171</v>
      </c>
      <c r="D4461" s="19">
        <v>1.0</v>
      </c>
      <c r="E4461" s="19" t="s">
        <v>165</v>
      </c>
    </row>
    <row r="4462">
      <c r="A4462" s="19" t="s">
        <v>74</v>
      </c>
      <c r="B4462" s="19" t="s">
        <v>146</v>
      </c>
      <c r="C4462" s="19" t="s">
        <v>171</v>
      </c>
      <c r="D4462" s="19">
        <v>1.0</v>
      </c>
      <c r="E4462" s="19" t="s">
        <v>165</v>
      </c>
    </row>
    <row r="4463">
      <c r="A4463" s="19" t="s">
        <v>30</v>
      </c>
      <c r="B4463" s="19" t="s">
        <v>88</v>
      </c>
      <c r="C4463" s="19" t="s">
        <v>171</v>
      </c>
      <c r="D4463" s="19">
        <v>1.0</v>
      </c>
      <c r="E4463" s="19" t="s">
        <v>165</v>
      </c>
    </row>
    <row r="4464">
      <c r="A4464" s="19" t="s">
        <v>30</v>
      </c>
      <c r="B4464" s="19" t="s">
        <v>117</v>
      </c>
      <c r="C4464" s="19" t="s">
        <v>171</v>
      </c>
      <c r="D4464" s="19">
        <v>1.0</v>
      </c>
      <c r="E4464" s="19" t="s">
        <v>165</v>
      </c>
    </row>
    <row r="4465">
      <c r="A4465" s="19" t="s">
        <v>30</v>
      </c>
      <c r="B4465" s="19" t="s">
        <v>68</v>
      </c>
      <c r="C4465" s="19" t="s">
        <v>171</v>
      </c>
      <c r="D4465" s="19">
        <v>1.0</v>
      </c>
      <c r="E4465" s="19" t="s">
        <v>165</v>
      </c>
    </row>
    <row r="4466">
      <c r="A4466" s="19" t="s">
        <v>30</v>
      </c>
      <c r="B4466" s="19" t="s">
        <v>132</v>
      </c>
      <c r="C4466" s="19" t="s">
        <v>171</v>
      </c>
      <c r="D4466" s="19">
        <v>1.0</v>
      </c>
      <c r="E4466" s="19" t="s">
        <v>165</v>
      </c>
    </row>
    <row r="4467">
      <c r="A4467" s="19" t="s">
        <v>30</v>
      </c>
      <c r="B4467" s="19" t="s">
        <v>95</v>
      </c>
      <c r="C4467" s="19" t="s">
        <v>171</v>
      </c>
      <c r="D4467" s="19">
        <v>1.0</v>
      </c>
      <c r="E4467" s="19" t="s">
        <v>165</v>
      </c>
    </row>
    <row r="4468">
      <c r="A4468" s="19" t="s">
        <v>30</v>
      </c>
      <c r="B4468" s="19" t="s">
        <v>44</v>
      </c>
      <c r="C4468" s="19" t="s">
        <v>171</v>
      </c>
      <c r="D4468" s="19">
        <v>1.0</v>
      </c>
      <c r="E4468" s="19" t="s">
        <v>165</v>
      </c>
    </row>
    <row r="4469">
      <c r="A4469" s="19" t="s">
        <v>30</v>
      </c>
      <c r="B4469" s="19" t="s">
        <v>89</v>
      </c>
      <c r="C4469" s="19" t="s">
        <v>171</v>
      </c>
      <c r="D4469" s="19">
        <v>1.0</v>
      </c>
      <c r="E4469" s="19" t="s">
        <v>165</v>
      </c>
    </row>
    <row r="4470">
      <c r="A4470" s="19" t="s">
        <v>30</v>
      </c>
      <c r="B4470" s="19" t="s">
        <v>134</v>
      </c>
      <c r="C4470" s="19" t="s">
        <v>171</v>
      </c>
      <c r="D4470" s="19">
        <v>1.0</v>
      </c>
      <c r="E4470" s="19" t="s">
        <v>165</v>
      </c>
    </row>
    <row r="4471">
      <c r="A4471" s="19" t="s">
        <v>30</v>
      </c>
      <c r="B4471" s="19" t="s">
        <v>108</v>
      </c>
      <c r="C4471" s="19" t="s">
        <v>171</v>
      </c>
      <c r="D4471" s="19">
        <v>1.0</v>
      </c>
      <c r="E4471" s="19" t="s">
        <v>165</v>
      </c>
    </row>
    <row r="4472">
      <c r="A4472" s="19" t="s">
        <v>30</v>
      </c>
      <c r="B4472" s="19" t="s">
        <v>39</v>
      </c>
      <c r="C4472" s="19" t="s">
        <v>171</v>
      </c>
      <c r="D4472" s="19">
        <v>1.0</v>
      </c>
      <c r="E4472" s="19" t="s">
        <v>165</v>
      </c>
    </row>
    <row r="4473">
      <c r="A4473" s="19" t="s">
        <v>30</v>
      </c>
      <c r="B4473" s="19" t="s">
        <v>121</v>
      </c>
      <c r="C4473" s="19" t="s">
        <v>171</v>
      </c>
      <c r="D4473" s="19">
        <v>1.0</v>
      </c>
      <c r="E4473" s="19" t="s">
        <v>165</v>
      </c>
    </row>
    <row r="4474">
      <c r="A4474" s="19" t="s">
        <v>30</v>
      </c>
      <c r="B4474" s="19" t="s">
        <v>126</v>
      </c>
      <c r="C4474" s="19" t="s">
        <v>171</v>
      </c>
      <c r="D4474" s="19">
        <v>1.0</v>
      </c>
      <c r="E4474" s="19" t="s">
        <v>165</v>
      </c>
    </row>
    <row r="4475">
      <c r="A4475" s="19" t="s">
        <v>30</v>
      </c>
      <c r="B4475" s="19" t="s">
        <v>23</v>
      </c>
      <c r="C4475" s="19" t="s">
        <v>171</v>
      </c>
      <c r="D4475" s="19">
        <v>1.0</v>
      </c>
      <c r="E4475" s="19" t="s">
        <v>165</v>
      </c>
    </row>
    <row r="4476">
      <c r="A4476" s="19" t="s">
        <v>30</v>
      </c>
      <c r="B4476" s="19" t="s">
        <v>138</v>
      </c>
      <c r="C4476" s="19" t="s">
        <v>171</v>
      </c>
      <c r="D4476" s="19">
        <v>1.0</v>
      </c>
      <c r="E4476" s="19" t="s">
        <v>165</v>
      </c>
    </row>
    <row r="4477">
      <c r="A4477" s="19" t="s">
        <v>30</v>
      </c>
      <c r="B4477" s="19" t="s">
        <v>25</v>
      </c>
      <c r="C4477" s="19" t="s">
        <v>171</v>
      </c>
      <c r="D4477" s="19">
        <v>1.0</v>
      </c>
      <c r="E4477" s="19" t="s">
        <v>165</v>
      </c>
    </row>
    <row r="4478">
      <c r="A4478" s="19" t="s">
        <v>30</v>
      </c>
      <c r="B4478" s="19" t="s">
        <v>146</v>
      </c>
      <c r="C4478" s="19" t="s">
        <v>171</v>
      </c>
      <c r="D4478" s="19">
        <v>1.0</v>
      </c>
      <c r="E4478" s="19" t="s">
        <v>165</v>
      </c>
    </row>
    <row r="4479">
      <c r="A4479" s="19" t="s">
        <v>88</v>
      </c>
      <c r="B4479" s="19" t="s">
        <v>117</v>
      </c>
      <c r="C4479" s="19" t="s">
        <v>171</v>
      </c>
      <c r="D4479" s="19">
        <v>1.0</v>
      </c>
      <c r="E4479" s="19" t="s">
        <v>165</v>
      </c>
    </row>
    <row r="4480">
      <c r="A4480" s="19" t="s">
        <v>88</v>
      </c>
      <c r="B4480" s="19" t="s">
        <v>68</v>
      </c>
      <c r="C4480" s="19" t="s">
        <v>171</v>
      </c>
      <c r="D4480" s="19">
        <v>1.0</v>
      </c>
      <c r="E4480" s="19" t="s">
        <v>165</v>
      </c>
    </row>
    <row r="4481">
      <c r="A4481" s="19" t="s">
        <v>88</v>
      </c>
      <c r="B4481" s="19" t="s">
        <v>132</v>
      </c>
      <c r="C4481" s="19" t="s">
        <v>171</v>
      </c>
      <c r="D4481" s="19">
        <v>1.0</v>
      </c>
      <c r="E4481" s="19" t="s">
        <v>165</v>
      </c>
    </row>
    <row r="4482">
      <c r="A4482" s="19" t="s">
        <v>88</v>
      </c>
      <c r="B4482" s="19" t="s">
        <v>95</v>
      </c>
      <c r="C4482" s="19" t="s">
        <v>171</v>
      </c>
      <c r="D4482" s="19">
        <v>1.0</v>
      </c>
      <c r="E4482" s="19" t="s">
        <v>165</v>
      </c>
    </row>
    <row r="4483">
      <c r="A4483" s="19" t="s">
        <v>88</v>
      </c>
      <c r="B4483" s="19" t="s">
        <v>44</v>
      </c>
      <c r="C4483" s="19" t="s">
        <v>171</v>
      </c>
      <c r="D4483" s="19">
        <v>1.0</v>
      </c>
      <c r="E4483" s="19" t="s">
        <v>165</v>
      </c>
    </row>
    <row r="4484">
      <c r="A4484" s="19" t="s">
        <v>88</v>
      </c>
      <c r="B4484" s="19" t="s">
        <v>89</v>
      </c>
      <c r="C4484" s="19" t="s">
        <v>171</v>
      </c>
      <c r="D4484" s="19">
        <v>1.0</v>
      </c>
      <c r="E4484" s="19" t="s">
        <v>165</v>
      </c>
    </row>
    <row r="4485">
      <c r="A4485" s="19" t="s">
        <v>88</v>
      </c>
      <c r="B4485" s="19" t="s">
        <v>134</v>
      </c>
      <c r="C4485" s="19" t="s">
        <v>171</v>
      </c>
      <c r="D4485" s="19">
        <v>1.0</v>
      </c>
      <c r="E4485" s="19" t="s">
        <v>165</v>
      </c>
    </row>
    <row r="4486">
      <c r="A4486" s="19" t="s">
        <v>88</v>
      </c>
      <c r="B4486" s="19" t="s">
        <v>108</v>
      </c>
      <c r="C4486" s="19" t="s">
        <v>171</v>
      </c>
      <c r="D4486" s="19">
        <v>1.0</v>
      </c>
      <c r="E4486" s="19" t="s">
        <v>165</v>
      </c>
    </row>
    <row r="4487">
      <c r="A4487" s="19" t="s">
        <v>88</v>
      </c>
      <c r="B4487" s="19" t="s">
        <v>39</v>
      </c>
      <c r="C4487" s="19" t="s">
        <v>171</v>
      </c>
      <c r="D4487" s="19">
        <v>1.0</v>
      </c>
      <c r="E4487" s="19" t="s">
        <v>165</v>
      </c>
    </row>
    <row r="4488">
      <c r="A4488" s="19" t="s">
        <v>88</v>
      </c>
      <c r="B4488" s="19" t="s">
        <v>121</v>
      </c>
      <c r="C4488" s="19" t="s">
        <v>171</v>
      </c>
      <c r="D4488" s="19">
        <v>1.0</v>
      </c>
      <c r="E4488" s="19" t="s">
        <v>165</v>
      </c>
    </row>
    <row r="4489">
      <c r="A4489" s="19" t="s">
        <v>88</v>
      </c>
      <c r="B4489" s="19" t="s">
        <v>126</v>
      </c>
      <c r="C4489" s="19" t="s">
        <v>171</v>
      </c>
      <c r="D4489" s="19">
        <v>1.0</v>
      </c>
      <c r="E4489" s="19" t="s">
        <v>165</v>
      </c>
    </row>
    <row r="4490">
      <c r="A4490" s="19" t="s">
        <v>88</v>
      </c>
      <c r="B4490" s="19" t="s">
        <v>23</v>
      </c>
      <c r="C4490" s="19" t="s">
        <v>171</v>
      </c>
      <c r="D4490" s="19">
        <v>1.0</v>
      </c>
      <c r="E4490" s="19" t="s">
        <v>165</v>
      </c>
    </row>
    <row r="4491">
      <c r="A4491" s="19" t="s">
        <v>88</v>
      </c>
      <c r="B4491" s="19" t="s">
        <v>138</v>
      </c>
      <c r="C4491" s="19" t="s">
        <v>171</v>
      </c>
      <c r="D4491" s="19">
        <v>1.0</v>
      </c>
      <c r="E4491" s="19" t="s">
        <v>165</v>
      </c>
    </row>
    <row r="4492">
      <c r="A4492" s="19" t="s">
        <v>88</v>
      </c>
      <c r="B4492" s="19" t="s">
        <v>25</v>
      </c>
      <c r="C4492" s="19" t="s">
        <v>171</v>
      </c>
      <c r="D4492" s="19">
        <v>1.0</v>
      </c>
      <c r="E4492" s="19" t="s">
        <v>165</v>
      </c>
    </row>
    <row r="4493">
      <c r="A4493" s="19" t="s">
        <v>88</v>
      </c>
      <c r="B4493" s="19" t="s">
        <v>146</v>
      </c>
      <c r="C4493" s="19" t="s">
        <v>171</v>
      </c>
      <c r="D4493" s="19">
        <v>1.0</v>
      </c>
      <c r="E4493" s="19" t="s">
        <v>165</v>
      </c>
    </row>
    <row r="4494">
      <c r="A4494" s="19" t="s">
        <v>117</v>
      </c>
      <c r="B4494" s="19" t="s">
        <v>68</v>
      </c>
      <c r="C4494" s="19" t="s">
        <v>171</v>
      </c>
      <c r="D4494" s="19">
        <v>1.0</v>
      </c>
      <c r="E4494" s="19" t="s">
        <v>165</v>
      </c>
    </row>
    <row r="4495">
      <c r="A4495" s="19" t="s">
        <v>117</v>
      </c>
      <c r="B4495" s="19" t="s">
        <v>132</v>
      </c>
      <c r="C4495" s="19" t="s">
        <v>171</v>
      </c>
      <c r="D4495" s="19">
        <v>1.0</v>
      </c>
      <c r="E4495" s="19" t="s">
        <v>165</v>
      </c>
    </row>
    <row r="4496">
      <c r="A4496" s="19" t="s">
        <v>117</v>
      </c>
      <c r="B4496" s="19" t="s">
        <v>95</v>
      </c>
      <c r="C4496" s="19" t="s">
        <v>171</v>
      </c>
      <c r="D4496" s="19">
        <v>1.0</v>
      </c>
      <c r="E4496" s="19" t="s">
        <v>165</v>
      </c>
    </row>
    <row r="4497">
      <c r="A4497" s="19" t="s">
        <v>117</v>
      </c>
      <c r="B4497" s="19" t="s">
        <v>44</v>
      </c>
      <c r="C4497" s="19" t="s">
        <v>171</v>
      </c>
      <c r="D4497" s="19">
        <v>1.0</v>
      </c>
      <c r="E4497" s="19" t="s">
        <v>165</v>
      </c>
    </row>
    <row r="4498">
      <c r="A4498" s="19" t="s">
        <v>117</v>
      </c>
      <c r="B4498" s="19" t="s">
        <v>89</v>
      </c>
      <c r="C4498" s="19" t="s">
        <v>171</v>
      </c>
      <c r="D4498" s="19">
        <v>1.0</v>
      </c>
      <c r="E4498" s="19" t="s">
        <v>165</v>
      </c>
    </row>
    <row r="4499">
      <c r="A4499" s="19" t="s">
        <v>117</v>
      </c>
      <c r="B4499" s="19" t="s">
        <v>134</v>
      </c>
      <c r="C4499" s="19" t="s">
        <v>171</v>
      </c>
      <c r="D4499" s="19">
        <v>1.0</v>
      </c>
      <c r="E4499" s="19" t="s">
        <v>165</v>
      </c>
    </row>
    <row r="4500">
      <c r="A4500" s="19" t="s">
        <v>117</v>
      </c>
      <c r="B4500" s="19" t="s">
        <v>108</v>
      </c>
      <c r="C4500" s="19" t="s">
        <v>171</v>
      </c>
      <c r="D4500" s="19">
        <v>1.0</v>
      </c>
      <c r="E4500" s="19" t="s">
        <v>165</v>
      </c>
    </row>
    <row r="4501">
      <c r="A4501" s="19" t="s">
        <v>117</v>
      </c>
      <c r="B4501" s="19" t="s">
        <v>39</v>
      </c>
      <c r="C4501" s="19" t="s">
        <v>171</v>
      </c>
      <c r="D4501" s="19">
        <v>1.0</v>
      </c>
      <c r="E4501" s="19" t="s">
        <v>165</v>
      </c>
    </row>
    <row r="4502">
      <c r="A4502" s="19" t="s">
        <v>117</v>
      </c>
      <c r="B4502" s="19" t="s">
        <v>121</v>
      </c>
      <c r="C4502" s="19" t="s">
        <v>171</v>
      </c>
      <c r="D4502" s="19">
        <v>1.0</v>
      </c>
      <c r="E4502" s="19" t="s">
        <v>165</v>
      </c>
    </row>
    <row r="4503">
      <c r="A4503" s="19" t="s">
        <v>117</v>
      </c>
      <c r="B4503" s="19" t="s">
        <v>126</v>
      </c>
      <c r="C4503" s="19" t="s">
        <v>171</v>
      </c>
      <c r="D4503" s="19">
        <v>1.0</v>
      </c>
      <c r="E4503" s="19" t="s">
        <v>165</v>
      </c>
    </row>
    <row r="4504">
      <c r="A4504" s="19" t="s">
        <v>117</v>
      </c>
      <c r="B4504" s="19" t="s">
        <v>23</v>
      </c>
      <c r="C4504" s="19" t="s">
        <v>171</v>
      </c>
      <c r="D4504" s="19">
        <v>1.0</v>
      </c>
      <c r="E4504" s="19" t="s">
        <v>165</v>
      </c>
    </row>
    <row r="4505">
      <c r="A4505" s="19" t="s">
        <v>117</v>
      </c>
      <c r="B4505" s="19" t="s">
        <v>138</v>
      </c>
      <c r="C4505" s="19" t="s">
        <v>171</v>
      </c>
      <c r="D4505" s="19">
        <v>1.0</v>
      </c>
      <c r="E4505" s="19" t="s">
        <v>165</v>
      </c>
    </row>
    <row r="4506">
      <c r="A4506" s="19" t="s">
        <v>117</v>
      </c>
      <c r="B4506" s="19" t="s">
        <v>25</v>
      </c>
      <c r="C4506" s="19" t="s">
        <v>171</v>
      </c>
      <c r="D4506" s="19">
        <v>1.0</v>
      </c>
      <c r="E4506" s="19" t="s">
        <v>165</v>
      </c>
    </row>
    <row r="4507">
      <c r="A4507" s="19" t="s">
        <v>117</v>
      </c>
      <c r="B4507" s="19" t="s">
        <v>146</v>
      </c>
      <c r="C4507" s="19" t="s">
        <v>171</v>
      </c>
      <c r="D4507" s="19">
        <v>1.0</v>
      </c>
      <c r="E4507" s="19" t="s">
        <v>165</v>
      </c>
    </row>
    <row r="4508">
      <c r="A4508" s="19" t="s">
        <v>68</v>
      </c>
      <c r="B4508" s="19" t="s">
        <v>132</v>
      </c>
      <c r="C4508" s="19" t="s">
        <v>171</v>
      </c>
      <c r="D4508" s="19">
        <v>1.0</v>
      </c>
      <c r="E4508" s="19" t="s">
        <v>165</v>
      </c>
    </row>
    <row r="4509">
      <c r="A4509" s="19" t="s">
        <v>68</v>
      </c>
      <c r="B4509" s="19" t="s">
        <v>95</v>
      </c>
      <c r="C4509" s="19" t="s">
        <v>171</v>
      </c>
      <c r="D4509" s="19">
        <v>1.0</v>
      </c>
      <c r="E4509" s="19" t="s">
        <v>165</v>
      </c>
    </row>
    <row r="4510">
      <c r="A4510" s="19" t="s">
        <v>68</v>
      </c>
      <c r="B4510" s="19" t="s">
        <v>44</v>
      </c>
      <c r="C4510" s="19" t="s">
        <v>171</v>
      </c>
      <c r="D4510" s="19">
        <v>1.0</v>
      </c>
      <c r="E4510" s="19" t="s">
        <v>165</v>
      </c>
    </row>
    <row r="4511">
      <c r="A4511" s="19" t="s">
        <v>68</v>
      </c>
      <c r="B4511" s="19" t="s">
        <v>89</v>
      </c>
      <c r="C4511" s="19" t="s">
        <v>171</v>
      </c>
      <c r="D4511" s="19">
        <v>1.0</v>
      </c>
      <c r="E4511" s="19" t="s">
        <v>165</v>
      </c>
    </row>
    <row r="4512">
      <c r="A4512" s="19" t="s">
        <v>68</v>
      </c>
      <c r="B4512" s="19" t="s">
        <v>134</v>
      </c>
      <c r="C4512" s="19" t="s">
        <v>171</v>
      </c>
      <c r="D4512" s="19">
        <v>1.0</v>
      </c>
      <c r="E4512" s="19" t="s">
        <v>165</v>
      </c>
    </row>
    <row r="4513">
      <c r="A4513" s="19" t="s">
        <v>68</v>
      </c>
      <c r="B4513" s="19" t="s">
        <v>108</v>
      </c>
      <c r="C4513" s="19" t="s">
        <v>171</v>
      </c>
      <c r="D4513" s="19">
        <v>1.0</v>
      </c>
      <c r="E4513" s="19" t="s">
        <v>165</v>
      </c>
    </row>
    <row r="4514">
      <c r="A4514" s="19" t="s">
        <v>68</v>
      </c>
      <c r="B4514" s="19" t="s">
        <v>39</v>
      </c>
      <c r="C4514" s="19" t="s">
        <v>171</v>
      </c>
      <c r="D4514" s="19">
        <v>1.0</v>
      </c>
      <c r="E4514" s="19" t="s">
        <v>165</v>
      </c>
    </row>
    <row r="4515">
      <c r="A4515" s="19" t="s">
        <v>68</v>
      </c>
      <c r="B4515" s="19" t="s">
        <v>121</v>
      </c>
      <c r="C4515" s="19" t="s">
        <v>171</v>
      </c>
      <c r="D4515" s="19">
        <v>1.0</v>
      </c>
      <c r="E4515" s="19" t="s">
        <v>165</v>
      </c>
    </row>
    <row r="4516">
      <c r="A4516" s="19" t="s">
        <v>68</v>
      </c>
      <c r="B4516" s="19" t="s">
        <v>126</v>
      </c>
      <c r="C4516" s="19" t="s">
        <v>171</v>
      </c>
      <c r="D4516" s="19">
        <v>1.0</v>
      </c>
      <c r="E4516" s="19" t="s">
        <v>165</v>
      </c>
    </row>
    <row r="4517">
      <c r="A4517" s="19" t="s">
        <v>68</v>
      </c>
      <c r="B4517" s="19" t="s">
        <v>23</v>
      </c>
      <c r="C4517" s="19" t="s">
        <v>171</v>
      </c>
      <c r="D4517" s="19">
        <v>1.0</v>
      </c>
      <c r="E4517" s="19" t="s">
        <v>165</v>
      </c>
    </row>
    <row r="4518">
      <c r="A4518" s="19" t="s">
        <v>68</v>
      </c>
      <c r="B4518" s="19" t="s">
        <v>138</v>
      </c>
      <c r="C4518" s="19" t="s">
        <v>171</v>
      </c>
      <c r="D4518" s="19">
        <v>1.0</v>
      </c>
      <c r="E4518" s="19" t="s">
        <v>165</v>
      </c>
    </row>
    <row r="4519">
      <c r="A4519" s="19" t="s">
        <v>68</v>
      </c>
      <c r="B4519" s="19" t="s">
        <v>25</v>
      </c>
      <c r="C4519" s="19" t="s">
        <v>171</v>
      </c>
      <c r="D4519" s="19">
        <v>1.0</v>
      </c>
      <c r="E4519" s="19" t="s">
        <v>165</v>
      </c>
    </row>
    <row r="4520">
      <c r="A4520" s="19" t="s">
        <v>68</v>
      </c>
      <c r="B4520" s="19" t="s">
        <v>146</v>
      </c>
      <c r="C4520" s="19" t="s">
        <v>171</v>
      </c>
      <c r="D4520" s="19">
        <v>1.0</v>
      </c>
      <c r="E4520" s="19" t="s">
        <v>165</v>
      </c>
    </row>
    <row r="4521">
      <c r="A4521" s="19" t="s">
        <v>132</v>
      </c>
      <c r="B4521" s="19" t="s">
        <v>95</v>
      </c>
      <c r="C4521" s="19" t="s">
        <v>171</v>
      </c>
      <c r="D4521" s="19">
        <v>1.0</v>
      </c>
      <c r="E4521" s="19" t="s">
        <v>165</v>
      </c>
    </row>
    <row r="4522">
      <c r="A4522" s="19" t="s">
        <v>132</v>
      </c>
      <c r="B4522" s="19" t="s">
        <v>44</v>
      </c>
      <c r="C4522" s="19" t="s">
        <v>171</v>
      </c>
      <c r="D4522" s="19">
        <v>1.0</v>
      </c>
      <c r="E4522" s="19" t="s">
        <v>165</v>
      </c>
    </row>
    <row r="4523">
      <c r="A4523" s="19" t="s">
        <v>132</v>
      </c>
      <c r="B4523" s="19" t="s">
        <v>89</v>
      </c>
      <c r="C4523" s="19" t="s">
        <v>171</v>
      </c>
      <c r="D4523" s="19">
        <v>1.0</v>
      </c>
      <c r="E4523" s="19" t="s">
        <v>165</v>
      </c>
    </row>
    <row r="4524">
      <c r="A4524" s="19" t="s">
        <v>132</v>
      </c>
      <c r="B4524" s="19" t="s">
        <v>134</v>
      </c>
      <c r="C4524" s="19" t="s">
        <v>171</v>
      </c>
      <c r="D4524" s="19">
        <v>1.0</v>
      </c>
      <c r="E4524" s="19" t="s">
        <v>165</v>
      </c>
    </row>
    <row r="4525">
      <c r="A4525" s="19" t="s">
        <v>132</v>
      </c>
      <c r="B4525" s="19" t="s">
        <v>108</v>
      </c>
      <c r="C4525" s="19" t="s">
        <v>171</v>
      </c>
      <c r="D4525" s="19">
        <v>1.0</v>
      </c>
      <c r="E4525" s="19" t="s">
        <v>165</v>
      </c>
    </row>
    <row r="4526">
      <c r="A4526" s="19" t="s">
        <v>132</v>
      </c>
      <c r="B4526" s="19" t="s">
        <v>39</v>
      </c>
      <c r="C4526" s="19" t="s">
        <v>171</v>
      </c>
      <c r="D4526" s="19">
        <v>1.0</v>
      </c>
      <c r="E4526" s="19" t="s">
        <v>165</v>
      </c>
    </row>
    <row r="4527">
      <c r="A4527" s="19" t="s">
        <v>132</v>
      </c>
      <c r="B4527" s="19" t="s">
        <v>121</v>
      </c>
      <c r="C4527" s="19" t="s">
        <v>171</v>
      </c>
      <c r="D4527" s="19">
        <v>1.0</v>
      </c>
      <c r="E4527" s="19" t="s">
        <v>165</v>
      </c>
    </row>
    <row r="4528">
      <c r="A4528" s="19" t="s">
        <v>132</v>
      </c>
      <c r="B4528" s="19" t="s">
        <v>126</v>
      </c>
      <c r="C4528" s="19" t="s">
        <v>171</v>
      </c>
      <c r="D4528" s="19">
        <v>1.0</v>
      </c>
      <c r="E4528" s="19" t="s">
        <v>165</v>
      </c>
    </row>
    <row r="4529">
      <c r="A4529" s="19" t="s">
        <v>132</v>
      </c>
      <c r="B4529" s="19" t="s">
        <v>23</v>
      </c>
      <c r="C4529" s="19" t="s">
        <v>171</v>
      </c>
      <c r="D4529" s="19">
        <v>1.0</v>
      </c>
      <c r="E4529" s="19" t="s">
        <v>165</v>
      </c>
    </row>
    <row r="4530">
      <c r="A4530" s="19" t="s">
        <v>132</v>
      </c>
      <c r="B4530" s="19" t="s">
        <v>138</v>
      </c>
      <c r="C4530" s="19" t="s">
        <v>171</v>
      </c>
      <c r="D4530" s="19">
        <v>1.0</v>
      </c>
      <c r="E4530" s="19" t="s">
        <v>165</v>
      </c>
    </row>
    <row r="4531">
      <c r="A4531" s="19" t="s">
        <v>132</v>
      </c>
      <c r="B4531" s="19" t="s">
        <v>25</v>
      </c>
      <c r="C4531" s="19" t="s">
        <v>171</v>
      </c>
      <c r="D4531" s="19">
        <v>1.0</v>
      </c>
      <c r="E4531" s="19" t="s">
        <v>165</v>
      </c>
    </row>
    <row r="4532">
      <c r="A4532" s="19" t="s">
        <v>132</v>
      </c>
      <c r="B4532" s="19" t="s">
        <v>146</v>
      </c>
      <c r="C4532" s="19" t="s">
        <v>171</v>
      </c>
      <c r="D4532" s="19">
        <v>1.0</v>
      </c>
      <c r="E4532" s="19" t="s">
        <v>165</v>
      </c>
    </row>
    <row r="4533">
      <c r="A4533" s="19" t="s">
        <v>95</v>
      </c>
      <c r="B4533" s="19" t="s">
        <v>44</v>
      </c>
      <c r="C4533" s="19" t="s">
        <v>171</v>
      </c>
      <c r="D4533" s="19">
        <v>1.0</v>
      </c>
      <c r="E4533" s="19" t="s">
        <v>165</v>
      </c>
    </row>
    <row r="4534">
      <c r="A4534" s="19" t="s">
        <v>95</v>
      </c>
      <c r="B4534" s="19" t="s">
        <v>89</v>
      </c>
      <c r="C4534" s="19" t="s">
        <v>171</v>
      </c>
      <c r="D4534" s="19">
        <v>1.0</v>
      </c>
      <c r="E4534" s="19" t="s">
        <v>165</v>
      </c>
    </row>
    <row r="4535">
      <c r="A4535" s="19" t="s">
        <v>95</v>
      </c>
      <c r="B4535" s="19" t="s">
        <v>134</v>
      </c>
      <c r="C4535" s="19" t="s">
        <v>171</v>
      </c>
      <c r="D4535" s="19">
        <v>1.0</v>
      </c>
      <c r="E4535" s="19" t="s">
        <v>165</v>
      </c>
    </row>
    <row r="4536">
      <c r="A4536" s="19" t="s">
        <v>95</v>
      </c>
      <c r="B4536" s="19" t="s">
        <v>108</v>
      </c>
      <c r="C4536" s="19" t="s">
        <v>171</v>
      </c>
      <c r="D4536" s="19">
        <v>1.0</v>
      </c>
      <c r="E4536" s="19" t="s">
        <v>165</v>
      </c>
    </row>
    <row r="4537">
      <c r="A4537" s="19" t="s">
        <v>95</v>
      </c>
      <c r="B4537" s="19" t="s">
        <v>39</v>
      </c>
      <c r="C4537" s="19" t="s">
        <v>171</v>
      </c>
      <c r="D4537" s="19">
        <v>1.0</v>
      </c>
      <c r="E4537" s="19" t="s">
        <v>165</v>
      </c>
    </row>
    <row r="4538">
      <c r="A4538" s="19" t="s">
        <v>95</v>
      </c>
      <c r="B4538" s="19" t="s">
        <v>121</v>
      </c>
      <c r="C4538" s="19" t="s">
        <v>171</v>
      </c>
      <c r="D4538" s="19">
        <v>1.0</v>
      </c>
      <c r="E4538" s="19" t="s">
        <v>165</v>
      </c>
    </row>
    <row r="4539">
      <c r="A4539" s="19" t="s">
        <v>95</v>
      </c>
      <c r="B4539" s="19" t="s">
        <v>126</v>
      </c>
      <c r="C4539" s="19" t="s">
        <v>171</v>
      </c>
      <c r="D4539" s="19">
        <v>1.0</v>
      </c>
      <c r="E4539" s="19" t="s">
        <v>165</v>
      </c>
    </row>
    <row r="4540">
      <c r="A4540" s="19" t="s">
        <v>95</v>
      </c>
      <c r="B4540" s="19" t="s">
        <v>23</v>
      </c>
      <c r="C4540" s="19" t="s">
        <v>171</v>
      </c>
      <c r="D4540" s="19">
        <v>1.0</v>
      </c>
      <c r="E4540" s="19" t="s">
        <v>165</v>
      </c>
    </row>
    <row r="4541">
      <c r="A4541" s="19" t="s">
        <v>95</v>
      </c>
      <c r="B4541" s="19" t="s">
        <v>138</v>
      </c>
      <c r="C4541" s="19" t="s">
        <v>171</v>
      </c>
      <c r="D4541" s="19">
        <v>1.0</v>
      </c>
      <c r="E4541" s="19" t="s">
        <v>165</v>
      </c>
    </row>
    <row r="4542">
      <c r="A4542" s="19" t="s">
        <v>95</v>
      </c>
      <c r="B4542" s="19" t="s">
        <v>25</v>
      </c>
      <c r="C4542" s="19" t="s">
        <v>171</v>
      </c>
      <c r="D4542" s="19">
        <v>1.0</v>
      </c>
      <c r="E4542" s="19" t="s">
        <v>165</v>
      </c>
    </row>
    <row r="4543">
      <c r="A4543" s="19" t="s">
        <v>95</v>
      </c>
      <c r="B4543" s="19" t="s">
        <v>146</v>
      </c>
      <c r="C4543" s="19" t="s">
        <v>171</v>
      </c>
      <c r="D4543" s="19">
        <v>1.0</v>
      </c>
      <c r="E4543" s="19" t="s">
        <v>165</v>
      </c>
    </row>
    <row r="4544">
      <c r="A4544" s="19" t="s">
        <v>44</v>
      </c>
      <c r="B4544" s="19" t="s">
        <v>89</v>
      </c>
      <c r="C4544" s="19" t="s">
        <v>171</v>
      </c>
      <c r="D4544" s="19">
        <v>1.0</v>
      </c>
      <c r="E4544" s="19" t="s">
        <v>165</v>
      </c>
    </row>
    <row r="4545">
      <c r="A4545" s="19" t="s">
        <v>44</v>
      </c>
      <c r="B4545" s="19" t="s">
        <v>134</v>
      </c>
      <c r="C4545" s="19" t="s">
        <v>171</v>
      </c>
      <c r="D4545" s="19">
        <v>1.0</v>
      </c>
      <c r="E4545" s="19" t="s">
        <v>165</v>
      </c>
    </row>
    <row r="4546">
      <c r="A4546" s="19" t="s">
        <v>44</v>
      </c>
      <c r="B4546" s="19" t="s">
        <v>108</v>
      </c>
      <c r="C4546" s="19" t="s">
        <v>171</v>
      </c>
      <c r="D4546" s="19">
        <v>1.0</v>
      </c>
      <c r="E4546" s="19" t="s">
        <v>165</v>
      </c>
    </row>
    <row r="4547">
      <c r="A4547" s="19" t="s">
        <v>44</v>
      </c>
      <c r="B4547" s="19" t="s">
        <v>39</v>
      </c>
      <c r="C4547" s="19" t="s">
        <v>171</v>
      </c>
      <c r="D4547" s="19">
        <v>1.0</v>
      </c>
      <c r="E4547" s="19" t="s">
        <v>165</v>
      </c>
    </row>
    <row r="4548">
      <c r="A4548" s="19" t="s">
        <v>44</v>
      </c>
      <c r="B4548" s="19" t="s">
        <v>121</v>
      </c>
      <c r="C4548" s="19" t="s">
        <v>171</v>
      </c>
      <c r="D4548" s="19">
        <v>1.0</v>
      </c>
      <c r="E4548" s="19" t="s">
        <v>165</v>
      </c>
    </row>
    <row r="4549">
      <c r="A4549" s="19" t="s">
        <v>44</v>
      </c>
      <c r="B4549" s="19" t="s">
        <v>126</v>
      </c>
      <c r="C4549" s="19" t="s">
        <v>171</v>
      </c>
      <c r="D4549" s="19">
        <v>1.0</v>
      </c>
      <c r="E4549" s="19" t="s">
        <v>165</v>
      </c>
    </row>
    <row r="4550">
      <c r="A4550" s="19" t="s">
        <v>44</v>
      </c>
      <c r="B4550" s="19" t="s">
        <v>23</v>
      </c>
      <c r="C4550" s="19" t="s">
        <v>171</v>
      </c>
      <c r="D4550" s="19">
        <v>1.0</v>
      </c>
      <c r="E4550" s="19" t="s">
        <v>165</v>
      </c>
    </row>
    <row r="4551">
      <c r="A4551" s="19" t="s">
        <v>44</v>
      </c>
      <c r="B4551" s="19" t="s">
        <v>138</v>
      </c>
      <c r="C4551" s="19" t="s">
        <v>171</v>
      </c>
      <c r="D4551" s="19">
        <v>1.0</v>
      </c>
      <c r="E4551" s="19" t="s">
        <v>165</v>
      </c>
    </row>
    <row r="4552">
      <c r="A4552" s="19" t="s">
        <v>44</v>
      </c>
      <c r="B4552" s="19" t="s">
        <v>25</v>
      </c>
      <c r="C4552" s="19" t="s">
        <v>171</v>
      </c>
      <c r="D4552" s="19">
        <v>1.0</v>
      </c>
      <c r="E4552" s="19" t="s">
        <v>165</v>
      </c>
    </row>
    <row r="4553">
      <c r="A4553" s="19" t="s">
        <v>44</v>
      </c>
      <c r="B4553" s="19" t="s">
        <v>146</v>
      </c>
      <c r="C4553" s="19" t="s">
        <v>171</v>
      </c>
      <c r="D4553" s="19">
        <v>1.0</v>
      </c>
      <c r="E4553" s="19" t="s">
        <v>165</v>
      </c>
    </row>
    <row r="4554">
      <c r="A4554" s="19" t="s">
        <v>89</v>
      </c>
      <c r="B4554" s="19" t="s">
        <v>134</v>
      </c>
      <c r="C4554" s="19" t="s">
        <v>171</v>
      </c>
      <c r="D4554" s="19">
        <v>1.0</v>
      </c>
      <c r="E4554" s="19" t="s">
        <v>165</v>
      </c>
    </row>
    <row r="4555">
      <c r="A4555" s="19" t="s">
        <v>89</v>
      </c>
      <c r="B4555" s="19" t="s">
        <v>108</v>
      </c>
      <c r="C4555" s="19" t="s">
        <v>171</v>
      </c>
      <c r="D4555" s="19">
        <v>1.0</v>
      </c>
      <c r="E4555" s="19" t="s">
        <v>165</v>
      </c>
    </row>
    <row r="4556">
      <c r="A4556" s="19" t="s">
        <v>89</v>
      </c>
      <c r="B4556" s="19" t="s">
        <v>39</v>
      </c>
      <c r="C4556" s="19" t="s">
        <v>171</v>
      </c>
      <c r="D4556" s="19">
        <v>1.0</v>
      </c>
      <c r="E4556" s="19" t="s">
        <v>165</v>
      </c>
    </row>
    <row r="4557">
      <c r="A4557" s="19" t="s">
        <v>89</v>
      </c>
      <c r="B4557" s="19" t="s">
        <v>121</v>
      </c>
      <c r="C4557" s="19" t="s">
        <v>171</v>
      </c>
      <c r="D4557" s="19">
        <v>1.0</v>
      </c>
      <c r="E4557" s="19" t="s">
        <v>165</v>
      </c>
    </row>
    <row r="4558">
      <c r="A4558" s="19" t="s">
        <v>89</v>
      </c>
      <c r="B4558" s="19" t="s">
        <v>126</v>
      </c>
      <c r="C4558" s="19" t="s">
        <v>171</v>
      </c>
      <c r="D4558" s="19">
        <v>1.0</v>
      </c>
      <c r="E4558" s="19" t="s">
        <v>165</v>
      </c>
    </row>
    <row r="4559">
      <c r="A4559" s="19" t="s">
        <v>89</v>
      </c>
      <c r="B4559" s="19" t="s">
        <v>23</v>
      </c>
      <c r="C4559" s="19" t="s">
        <v>171</v>
      </c>
      <c r="D4559" s="19">
        <v>1.0</v>
      </c>
      <c r="E4559" s="19" t="s">
        <v>165</v>
      </c>
    </row>
    <row r="4560">
      <c r="A4560" s="19" t="s">
        <v>89</v>
      </c>
      <c r="B4560" s="19" t="s">
        <v>138</v>
      </c>
      <c r="C4560" s="19" t="s">
        <v>171</v>
      </c>
      <c r="D4560" s="19">
        <v>1.0</v>
      </c>
      <c r="E4560" s="19" t="s">
        <v>165</v>
      </c>
    </row>
    <row r="4561">
      <c r="A4561" s="19" t="s">
        <v>89</v>
      </c>
      <c r="B4561" s="19" t="s">
        <v>25</v>
      </c>
      <c r="C4561" s="19" t="s">
        <v>171</v>
      </c>
      <c r="D4561" s="19">
        <v>1.0</v>
      </c>
      <c r="E4561" s="19" t="s">
        <v>165</v>
      </c>
    </row>
    <row r="4562">
      <c r="A4562" s="19" t="s">
        <v>89</v>
      </c>
      <c r="B4562" s="19" t="s">
        <v>146</v>
      </c>
      <c r="C4562" s="19" t="s">
        <v>171</v>
      </c>
      <c r="D4562" s="19">
        <v>1.0</v>
      </c>
      <c r="E4562" s="19" t="s">
        <v>165</v>
      </c>
    </row>
    <row r="4563">
      <c r="A4563" s="19" t="s">
        <v>134</v>
      </c>
      <c r="B4563" s="19" t="s">
        <v>108</v>
      </c>
      <c r="C4563" s="19" t="s">
        <v>171</v>
      </c>
      <c r="D4563" s="19">
        <v>1.0</v>
      </c>
      <c r="E4563" s="19" t="s">
        <v>165</v>
      </c>
    </row>
    <row r="4564">
      <c r="A4564" s="19" t="s">
        <v>134</v>
      </c>
      <c r="B4564" s="19" t="s">
        <v>39</v>
      </c>
      <c r="C4564" s="19" t="s">
        <v>171</v>
      </c>
      <c r="D4564" s="19">
        <v>1.0</v>
      </c>
      <c r="E4564" s="19" t="s">
        <v>165</v>
      </c>
    </row>
    <row r="4565">
      <c r="A4565" s="19" t="s">
        <v>134</v>
      </c>
      <c r="B4565" s="19" t="s">
        <v>121</v>
      </c>
      <c r="C4565" s="19" t="s">
        <v>171</v>
      </c>
      <c r="D4565" s="19">
        <v>1.0</v>
      </c>
      <c r="E4565" s="19" t="s">
        <v>165</v>
      </c>
    </row>
    <row r="4566">
      <c r="A4566" s="19" t="s">
        <v>134</v>
      </c>
      <c r="B4566" s="19" t="s">
        <v>126</v>
      </c>
      <c r="C4566" s="19" t="s">
        <v>171</v>
      </c>
      <c r="D4566" s="19">
        <v>1.0</v>
      </c>
      <c r="E4566" s="19" t="s">
        <v>165</v>
      </c>
    </row>
    <row r="4567">
      <c r="A4567" s="19" t="s">
        <v>134</v>
      </c>
      <c r="B4567" s="19" t="s">
        <v>23</v>
      </c>
      <c r="C4567" s="19" t="s">
        <v>171</v>
      </c>
      <c r="D4567" s="19">
        <v>1.0</v>
      </c>
      <c r="E4567" s="19" t="s">
        <v>165</v>
      </c>
    </row>
    <row r="4568">
      <c r="A4568" s="19" t="s">
        <v>134</v>
      </c>
      <c r="B4568" s="19" t="s">
        <v>138</v>
      </c>
      <c r="C4568" s="19" t="s">
        <v>171</v>
      </c>
      <c r="D4568" s="19">
        <v>1.0</v>
      </c>
      <c r="E4568" s="19" t="s">
        <v>165</v>
      </c>
    </row>
    <row r="4569">
      <c r="A4569" s="19" t="s">
        <v>134</v>
      </c>
      <c r="B4569" s="19" t="s">
        <v>25</v>
      </c>
      <c r="C4569" s="19" t="s">
        <v>171</v>
      </c>
      <c r="D4569" s="19">
        <v>1.0</v>
      </c>
      <c r="E4569" s="19" t="s">
        <v>165</v>
      </c>
    </row>
    <row r="4570">
      <c r="A4570" s="19" t="s">
        <v>134</v>
      </c>
      <c r="B4570" s="19" t="s">
        <v>146</v>
      </c>
      <c r="C4570" s="19" t="s">
        <v>171</v>
      </c>
      <c r="D4570" s="19">
        <v>1.0</v>
      </c>
      <c r="E4570" s="19" t="s">
        <v>165</v>
      </c>
    </row>
    <row r="4571">
      <c r="A4571" s="19" t="s">
        <v>108</v>
      </c>
      <c r="B4571" s="19" t="s">
        <v>39</v>
      </c>
      <c r="C4571" s="19" t="s">
        <v>171</v>
      </c>
      <c r="D4571" s="19">
        <v>1.0</v>
      </c>
      <c r="E4571" s="19" t="s">
        <v>165</v>
      </c>
    </row>
    <row r="4572">
      <c r="A4572" s="19" t="s">
        <v>108</v>
      </c>
      <c r="B4572" s="19" t="s">
        <v>121</v>
      </c>
      <c r="C4572" s="19" t="s">
        <v>171</v>
      </c>
      <c r="D4572" s="19">
        <v>1.0</v>
      </c>
      <c r="E4572" s="19" t="s">
        <v>165</v>
      </c>
    </row>
    <row r="4573">
      <c r="A4573" s="19" t="s">
        <v>108</v>
      </c>
      <c r="B4573" s="19" t="s">
        <v>126</v>
      </c>
      <c r="C4573" s="19" t="s">
        <v>171</v>
      </c>
      <c r="D4573" s="19">
        <v>1.0</v>
      </c>
      <c r="E4573" s="19" t="s">
        <v>165</v>
      </c>
    </row>
    <row r="4574">
      <c r="A4574" s="19" t="s">
        <v>108</v>
      </c>
      <c r="B4574" s="19" t="s">
        <v>23</v>
      </c>
      <c r="C4574" s="19" t="s">
        <v>171</v>
      </c>
      <c r="D4574" s="19">
        <v>1.0</v>
      </c>
      <c r="E4574" s="19" t="s">
        <v>165</v>
      </c>
    </row>
    <row r="4575">
      <c r="A4575" s="19" t="s">
        <v>108</v>
      </c>
      <c r="B4575" s="19" t="s">
        <v>138</v>
      </c>
      <c r="C4575" s="19" t="s">
        <v>171</v>
      </c>
      <c r="D4575" s="19">
        <v>1.0</v>
      </c>
      <c r="E4575" s="19" t="s">
        <v>165</v>
      </c>
    </row>
    <row r="4576">
      <c r="A4576" s="19" t="s">
        <v>108</v>
      </c>
      <c r="B4576" s="19" t="s">
        <v>25</v>
      </c>
      <c r="C4576" s="19" t="s">
        <v>171</v>
      </c>
      <c r="D4576" s="19">
        <v>1.0</v>
      </c>
      <c r="E4576" s="19" t="s">
        <v>165</v>
      </c>
    </row>
    <row r="4577">
      <c r="A4577" s="19" t="s">
        <v>108</v>
      </c>
      <c r="B4577" s="19" t="s">
        <v>146</v>
      </c>
      <c r="C4577" s="19" t="s">
        <v>171</v>
      </c>
      <c r="D4577" s="19">
        <v>1.0</v>
      </c>
      <c r="E4577" s="19" t="s">
        <v>165</v>
      </c>
    </row>
    <row r="4578">
      <c r="A4578" s="19" t="s">
        <v>39</v>
      </c>
      <c r="B4578" s="19" t="s">
        <v>121</v>
      </c>
      <c r="C4578" s="19" t="s">
        <v>171</v>
      </c>
      <c r="D4578" s="19">
        <v>1.0</v>
      </c>
      <c r="E4578" s="19" t="s">
        <v>165</v>
      </c>
    </row>
    <row r="4579">
      <c r="A4579" s="19" t="s">
        <v>39</v>
      </c>
      <c r="B4579" s="19" t="s">
        <v>126</v>
      </c>
      <c r="C4579" s="19" t="s">
        <v>171</v>
      </c>
      <c r="D4579" s="19">
        <v>1.0</v>
      </c>
      <c r="E4579" s="19" t="s">
        <v>165</v>
      </c>
    </row>
    <row r="4580">
      <c r="A4580" s="19" t="s">
        <v>39</v>
      </c>
      <c r="B4580" s="19" t="s">
        <v>23</v>
      </c>
      <c r="C4580" s="19" t="s">
        <v>171</v>
      </c>
      <c r="D4580" s="19">
        <v>1.0</v>
      </c>
      <c r="E4580" s="19" t="s">
        <v>165</v>
      </c>
    </row>
    <row r="4581">
      <c r="A4581" s="19" t="s">
        <v>39</v>
      </c>
      <c r="B4581" s="19" t="s">
        <v>138</v>
      </c>
      <c r="C4581" s="19" t="s">
        <v>171</v>
      </c>
      <c r="D4581" s="19">
        <v>1.0</v>
      </c>
      <c r="E4581" s="19" t="s">
        <v>165</v>
      </c>
    </row>
    <row r="4582">
      <c r="A4582" s="19" t="s">
        <v>39</v>
      </c>
      <c r="B4582" s="19" t="s">
        <v>25</v>
      </c>
      <c r="C4582" s="19" t="s">
        <v>171</v>
      </c>
      <c r="D4582" s="19">
        <v>1.0</v>
      </c>
      <c r="E4582" s="19" t="s">
        <v>165</v>
      </c>
    </row>
    <row r="4583">
      <c r="A4583" s="19" t="s">
        <v>39</v>
      </c>
      <c r="B4583" s="19" t="s">
        <v>146</v>
      </c>
      <c r="C4583" s="19" t="s">
        <v>171</v>
      </c>
      <c r="D4583" s="19">
        <v>1.0</v>
      </c>
      <c r="E4583" s="19" t="s">
        <v>165</v>
      </c>
    </row>
    <row r="4584">
      <c r="A4584" s="19" t="s">
        <v>121</v>
      </c>
      <c r="B4584" s="19" t="s">
        <v>126</v>
      </c>
      <c r="C4584" s="19" t="s">
        <v>171</v>
      </c>
      <c r="D4584" s="19">
        <v>1.0</v>
      </c>
      <c r="E4584" s="19" t="s">
        <v>165</v>
      </c>
    </row>
    <row r="4585">
      <c r="A4585" s="19" t="s">
        <v>121</v>
      </c>
      <c r="B4585" s="19" t="s">
        <v>23</v>
      </c>
      <c r="C4585" s="19" t="s">
        <v>171</v>
      </c>
      <c r="D4585" s="19">
        <v>1.0</v>
      </c>
      <c r="E4585" s="19" t="s">
        <v>165</v>
      </c>
    </row>
    <row r="4586">
      <c r="A4586" s="19" t="s">
        <v>121</v>
      </c>
      <c r="B4586" s="19" t="s">
        <v>138</v>
      </c>
      <c r="C4586" s="19" t="s">
        <v>171</v>
      </c>
      <c r="D4586" s="19">
        <v>1.0</v>
      </c>
      <c r="E4586" s="19" t="s">
        <v>165</v>
      </c>
    </row>
    <row r="4587">
      <c r="A4587" s="19" t="s">
        <v>121</v>
      </c>
      <c r="B4587" s="19" t="s">
        <v>25</v>
      </c>
      <c r="C4587" s="19" t="s">
        <v>171</v>
      </c>
      <c r="D4587" s="19">
        <v>1.0</v>
      </c>
      <c r="E4587" s="19" t="s">
        <v>165</v>
      </c>
    </row>
    <row r="4588">
      <c r="A4588" s="19" t="s">
        <v>121</v>
      </c>
      <c r="B4588" s="19" t="s">
        <v>146</v>
      </c>
      <c r="C4588" s="19" t="s">
        <v>171</v>
      </c>
      <c r="D4588" s="19">
        <v>1.0</v>
      </c>
      <c r="E4588" s="19" t="s">
        <v>165</v>
      </c>
    </row>
    <row r="4589">
      <c r="A4589" s="19" t="s">
        <v>126</v>
      </c>
      <c r="B4589" s="19" t="s">
        <v>23</v>
      </c>
      <c r="C4589" s="19" t="s">
        <v>171</v>
      </c>
      <c r="D4589" s="19">
        <v>1.0</v>
      </c>
      <c r="E4589" s="19" t="s">
        <v>165</v>
      </c>
    </row>
    <row r="4590">
      <c r="A4590" s="19" t="s">
        <v>126</v>
      </c>
      <c r="B4590" s="19" t="s">
        <v>138</v>
      </c>
      <c r="C4590" s="19" t="s">
        <v>171</v>
      </c>
      <c r="D4590" s="19">
        <v>1.0</v>
      </c>
      <c r="E4590" s="19" t="s">
        <v>165</v>
      </c>
    </row>
    <row r="4591">
      <c r="A4591" s="19" t="s">
        <v>126</v>
      </c>
      <c r="B4591" s="19" t="s">
        <v>25</v>
      </c>
      <c r="C4591" s="19" t="s">
        <v>171</v>
      </c>
      <c r="D4591" s="19">
        <v>1.0</v>
      </c>
      <c r="E4591" s="19" t="s">
        <v>165</v>
      </c>
    </row>
    <row r="4592">
      <c r="A4592" s="19" t="s">
        <v>126</v>
      </c>
      <c r="B4592" s="19" t="s">
        <v>146</v>
      </c>
      <c r="C4592" s="19" t="s">
        <v>171</v>
      </c>
      <c r="D4592" s="19">
        <v>1.0</v>
      </c>
      <c r="E4592" s="19" t="s">
        <v>165</v>
      </c>
    </row>
    <row r="4593">
      <c r="A4593" s="19" t="s">
        <v>23</v>
      </c>
      <c r="B4593" s="19" t="s">
        <v>138</v>
      </c>
      <c r="C4593" s="19" t="s">
        <v>171</v>
      </c>
      <c r="D4593" s="19">
        <v>1.0</v>
      </c>
      <c r="E4593" s="19" t="s">
        <v>165</v>
      </c>
    </row>
    <row r="4594">
      <c r="A4594" s="19" t="s">
        <v>23</v>
      </c>
      <c r="B4594" s="19" t="s">
        <v>25</v>
      </c>
      <c r="C4594" s="19" t="s">
        <v>171</v>
      </c>
      <c r="D4594" s="19">
        <v>1.0</v>
      </c>
      <c r="E4594" s="19" t="s">
        <v>165</v>
      </c>
    </row>
    <row r="4595">
      <c r="A4595" s="19" t="s">
        <v>23</v>
      </c>
      <c r="B4595" s="19" t="s">
        <v>146</v>
      </c>
      <c r="C4595" s="19" t="s">
        <v>171</v>
      </c>
      <c r="D4595" s="19">
        <v>1.0</v>
      </c>
      <c r="E4595" s="19" t="s">
        <v>165</v>
      </c>
    </row>
    <row r="4596">
      <c r="A4596" s="19" t="s">
        <v>138</v>
      </c>
      <c r="B4596" s="19" t="s">
        <v>25</v>
      </c>
      <c r="C4596" s="19" t="s">
        <v>171</v>
      </c>
      <c r="D4596" s="19">
        <v>1.0</v>
      </c>
      <c r="E4596" s="19" t="s">
        <v>165</v>
      </c>
    </row>
    <row r="4597">
      <c r="A4597" s="19" t="s">
        <v>138</v>
      </c>
      <c r="B4597" s="19" t="s">
        <v>146</v>
      </c>
      <c r="C4597" s="19" t="s">
        <v>171</v>
      </c>
      <c r="D4597" s="19">
        <v>1.0</v>
      </c>
      <c r="E4597" s="19" t="s">
        <v>165</v>
      </c>
    </row>
    <row r="4598">
      <c r="A4598" s="19" t="s">
        <v>25</v>
      </c>
      <c r="B4598" s="19" t="s">
        <v>146</v>
      </c>
      <c r="C4598" s="19" t="s">
        <v>171</v>
      </c>
      <c r="D4598" s="19">
        <v>1.0</v>
      </c>
      <c r="E4598" s="19" t="s">
        <v>165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0"/>
    <col customWidth="1" min="16" max="16" width="16.5"/>
    <col customWidth="1" min="18" max="18" width="19.25"/>
    <col customWidth="1" min="21" max="21" width="27.13"/>
  </cols>
  <sheetData>
    <row r="1">
      <c r="A1" s="20" t="s">
        <v>172</v>
      </c>
      <c r="B1" s="20" t="s">
        <v>173</v>
      </c>
      <c r="C1" s="20" t="s">
        <v>152</v>
      </c>
      <c r="D1" s="21" t="s">
        <v>2</v>
      </c>
      <c r="E1" s="21" t="s">
        <v>3</v>
      </c>
      <c r="F1" s="21" t="s">
        <v>4</v>
      </c>
      <c r="G1" s="21" t="s">
        <v>5</v>
      </c>
      <c r="H1" s="21" t="s">
        <v>6</v>
      </c>
      <c r="I1" s="22" t="s">
        <v>7</v>
      </c>
      <c r="J1" s="22" t="s">
        <v>8</v>
      </c>
      <c r="K1" s="22" t="s">
        <v>9</v>
      </c>
      <c r="L1" s="22" t="s">
        <v>10</v>
      </c>
      <c r="M1" s="22" t="s">
        <v>11</v>
      </c>
      <c r="N1" s="22" t="s">
        <v>12</v>
      </c>
      <c r="O1" s="22" t="s">
        <v>13</v>
      </c>
      <c r="P1" s="23" t="s">
        <v>153</v>
      </c>
      <c r="Q1" s="50" t="s">
        <v>154</v>
      </c>
      <c r="R1" s="24" t="s">
        <v>155</v>
      </c>
      <c r="S1" s="24" t="s">
        <v>156</v>
      </c>
      <c r="T1" s="20" t="s">
        <v>157</v>
      </c>
      <c r="U1" s="51" t="s">
        <v>158</v>
      </c>
      <c r="V1" s="52" t="s">
        <v>159</v>
      </c>
    </row>
    <row r="2">
      <c r="A2" s="31" t="s">
        <v>123</v>
      </c>
      <c r="B2" s="31" t="s">
        <v>123</v>
      </c>
      <c r="C2" s="41" t="s">
        <v>29</v>
      </c>
      <c r="D2" s="33">
        <v>9.0</v>
      </c>
      <c r="E2" s="33">
        <v>1.0</v>
      </c>
      <c r="F2" s="33">
        <v>0.0</v>
      </c>
      <c r="G2" s="33">
        <v>1.0</v>
      </c>
      <c r="H2" s="33">
        <v>0.0</v>
      </c>
      <c r="I2" s="34">
        <v>0.0</v>
      </c>
      <c r="J2" s="34">
        <v>0.0</v>
      </c>
      <c r="K2" s="34">
        <v>0.0</v>
      </c>
      <c r="L2" s="34">
        <v>0.0</v>
      </c>
      <c r="M2" s="34">
        <v>0.0</v>
      </c>
      <c r="N2" s="34">
        <v>1.0</v>
      </c>
      <c r="O2" s="34">
        <v>0.0</v>
      </c>
      <c r="P2" s="35">
        <f t="shared" ref="P2:P125" si="1">sum(D2:H2)</f>
        <v>11</v>
      </c>
      <c r="Q2" s="53" t="s">
        <v>160</v>
      </c>
      <c r="R2" s="37">
        <f t="shared" ref="R2:R125" si="2">sum(I2:O2)</f>
        <v>1</v>
      </c>
      <c r="S2" s="38" t="s">
        <v>161</v>
      </c>
      <c r="T2" s="39">
        <f t="shared" ref="T2:T125" si="3">SUM(D2:O2)</f>
        <v>12</v>
      </c>
      <c r="U2" s="54" t="str">
        <f t="shared" ref="U2:U125" si="4">Q2 &amp; "_" &amp; S2</f>
        <v>High_Social_Low_Financial</v>
      </c>
      <c r="V2" s="40">
        <f t="shared" ref="V2:V125" si="5">P2/R2</f>
        <v>11</v>
      </c>
    </row>
    <row r="3">
      <c r="A3" s="31" t="s">
        <v>79</v>
      </c>
      <c r="B3" s="31" t="s">
        <v>79</v>
      </c>
      <c r="C3" s="32" t="s">
        <v>29</v>
      </c>
      <c r="D3" s="33">
        <v>8.0</v>
      </c>
      <c r="E3" s="33">
        <v>1.0</v>
      </c>
      <c r="F3" s="33">
        <v>0.0</v>
      </c>
      <c r="G3" s="33">
        <v>2.0</v>
      </c>
      <c r="H3" s="33">
        <v>0.0</v>
      </c>
      <c r="I3" s="34">
        <v>0.0</v>
      </c>
      <c r="J3" s="34">
        <v>0.0</v>
      </c>
      <c r="K3" s="34">
        <v>0.0</v>
      </c>
      <c r="L3" s="34">
        <v>0.0</v>
      </c>
      <c r="M3" s="34">
        <v>0.0</v>
      </c>
      <c r="N3" s="34">
        <v>0.0</v>
      </c>
      <c r="O3" s="34">
        <v>0.0</v>
      </c>
      <c r="P3" s="35">
        <f t="shared" si="1"/>
        <v>11</v>
      </c>
      <c r="Q3" s="53" t="s">
        <v>160</v>
      </c>
      <c r="R3" s="37">
        <f t="shared" si="2"/>
        <v>0</v>
      </c>
      <c r="S3" s="38" t="s">
        <v>161</v>
      </c>
      <c r="T3" s="39">
        <f t="shared" si="3"/>
        <v>11</v>
      </c>
      <c r="U3" s="54" t="str">
        <f t="shared" si="4"/>
        <v>High_Social_Low_Financial</v>
      </c>
      <c r="V3" s="40" t="str">
        <f t="shared" si="5"/>
        <v>#DIV/0!</v>
      </c>
    </row>
    <row r="4">
      <c r="A4" s="31" t="s">
        <v>49</v>
      </c>
      <c r="B4" s="31" t="s">
        <v>49</v>
      </c>
      <c r="C4" s="32" t="s">
        <v>18</v>
      </c>
      <c r="D4" s="33">
        <v>4.0</v>
      </c>
      <c r="E4" s="33">
        <v>1.0</v>
      </c>
      <c r="F4" s="33">
        <v>0.0</v>
      </c>
      <c r="G4" s="33">
        <v>2.0</v>
      </c>
      <c r="H4" s="33">
        <v>0.0</v>
      </c>
      <c r="I4" s="34">
        <v>0.0</v>
      </c>
      <c r="J4" s="34">
        <v>0.0</v>
      </c>
      <c r="K4" s="34">
        <v>1.0</v>
      </c>
      <c r="L4" s="34">
        <v>0.0</v>
      </c>
      <c r="M4" s="34">
        <v>0.0</v>
      </c>
      <c r="N4" s="34">
        <v>0.0</v>
      </c>
      <c r="O4" s="34">
        <v>0.0</v>
      </c>
      <c r="P4" s="35">
        <f t="shared" si="1"/>
        <v>7</v>
      </c>
      <c r="Q4" s="53" t="s">
        <v>165</v>
      </c>
      <c r="R4" s="37">
        <f t="shared" si="2"/>
        <v>1</v>
      </c>
      <c r="S4" s="38" t="s">
        <v>161</v>
      </c>
      <c r="T4" s="39">
        <f t="shared" si="3"/>
        <v>8</v>
      </c>
      <c r="U4" s="54" t="str">
        <f t="shared" si="4"/>
        <v>Medium_Social_Low_Financial</v>
      </c>
      <c r="V4" s="40">
        <f t="shared" si="5"/>
        <v>7</v>
      </c>
    </row>
    <row r="5">
      <c r="A5" s="31" t="s">
        <v>74</v>
      </c>
      <c r="B5" s="31" t="s">
        <v>74</v>
      </c>
      <c r="C5" s="32" t="s">
        <v>26</v>
      </c>
      <c r="D5" s="33">
        <v>4.0</v>
      </c>
      <c r="E5" s="33">
        <v>0.0</v>
      </c>
      <c r="F5" s="33">
        <v>2.0</v>
      </c>
      <c r="G5" s="33">
        <v>0.0</v>
      </c>
      <c r="H5" s="33">
        <v>2.0</v>
      </c>
      <c r="I5" s="34">
        <v>0.0</v>
      </c>
      <c r="J5" s="34">
        <v>0.0</v>
      </c>
      <c r="K5" s="34">
        <v>0.0</v>
      </c>
      <c r="L5" s="34">
        <v>0.0</v>
      </c>
      <c r="M5" s="34">
        <v>0.0</v>
      </c>
      <c r="N5" s="34">
        <v>1.0</v>
      </c>
      <c r="O5" s="34">
        <v>0.0</v>
      </c>
      <c r="P5" s="35">
        <f t="shared" si="1"/>
        <v>8</v>
      </c>
      <c r="Q5" s="53" t="s">
        <v>165</v>
      </c>
      <c r="R5" s="37">
        <f t="shared" si="2"/>
        <v>1</v>
      </c>
      <c r="S5" s="38" t="s">
        <v>161</v>
      </c>
      <c r="T5" s="39">
        <f t="shared" si="3"/>
        <v>9</v>
      </c>
      <c r="U5" s="54" t="str">
        <f t="shared" si="4"/>
        <v>Medium_Social_Low_Financial</v>
      </c>
      <c r="V5" s="40">
        <f t="shared" si="5"/>
        <v>8</v>
      </c>
    </row>
    <row r="6">
      <c r="A6" s="31" t="s">
        <v>30</v>
      </c>
      <c r="B6" s="31" t="s">
        <v>30</v>
      </c>
      <c r="C6" s="32" t="s">
        <v>20</v>
      </c>
      <c r="D6" s="33">
        <v>3.0</v>
      </c>
      <c r="E6" s="33">
        <v>1.0</v>
      </c>
      <c r="F6" s="33">
        <v>1.0</v>
      </c>
      <c r="G6" s="33">
        <v>1.0</v>
      </c>
      <c r="H6" s="33">
        <v>1.0</v>
      </c>
      <c r="I6" s="34">
        <v>3.0</v>
      </c>
      <c r="J6" s="34">
        <v>0.0</v>
      </c>
      <c r="K6" s="34">
        <v>0.0</v>
      </c>
      <c r="L6" s="34">
        <v>1.0</v>
      </c>
      <c r="M6" s="34">
        <v>0.0</v>
      </c>
      <c r="N6" s="34">
        <v>1.0</v>
      </c>
      <c r="O6" s="34">
        <v>0.0</v>
      </c>
      <c r="P6" s="35">
        <f t="shared" si="1"/>
        <v>7</v>
      </c>
      <c r="Q6" s="53" t="s">
        <v>165</v>
      </c>
      <c r="R6" s="37">
        <f t="shared" si="2"/>
        <v>5</v>
      </c>
      <c r="S6" s="38" t="s">
        <v>163</v>
      </c>
      <c r="T6" s="39">
        <f t="shared" si="3"/>
        <v>12</v>
      </c>
      <c r="U6" s="54" t="str">
        <f t="shared" si="4"/>
        <v>Medium_Social_Medium_Financial</v>
      </c>
      <c r="V6" s="40">
        <f t="shared" si="5"/>
        <v>1.4</v>
      </c>
    </row>
    <row r="7">
      <c r="A7" s="31" t="s">
        <v>103</v>
      </c>
      <c r="B7" s="31" t="s">
        <v>103</v>
      </c>
      <c r="C7" s="32" t="s">
        <v>29</v>
      </c>
      <c r="D7" s="33">
        <v>3.0</v>
      </c>
      <c r="E7" s="33">
        <v>0.0</v>
      </c>
      <c r="F7" s="33">
        <v>0.0</v>
      </c>
      <c r="G7" s="33">
        <v>1.0</v>
      </c>
      <c r="H7" s="33">
        <v>0.0</v>
      </c>
      <c r="I7" s="34">
        <v>0.0</v>
      </c>
      <c r="J7" s="34">
        <v>0.0</v>
      </c>
      <c r="K7" s="34">
        <v>0.0</v>
      </c>
      <c r="L7" s="34">
        <v>1.0</v>
      </c>
      <c r="M7" s="34">
        <v>0.0</v>
      </c>
      <c r="N7" s="34">
        <v>0.0</v>
      </c>
      <c r="O7" s="34">
        <v>0.0</v>
      </c>
      <c r="P7" s="35">
        <f t="shared" si="1"/>
        <v>4</v>
      </c>
      <c r="Q7" s="53" t="s">
        <v>164</v>
      </c>
      <c r="R7" s="37">
        <f t="shared" si="2"/>
        <v>1</v>
      </c>
      <c r="S7" s="38" t="s">
        <v>161</v>
      </c>
      <c r="T7" s="39">
        <f t="shared" si="3"/>
        <v>5</v>
      </c>
      <c r="U7" s="54" t="str">
        <f t="shared" si="4"/>
        <v>Low_Social_Low_Financial</v>
      </c>
      <c r="V7" s="40">
        <f t="shared" si="5"/>
        <v>4</v>
      </c>
    </row>
    <row r="8">
      <c r="A8" s="31" t="s">
        <v>60</v>
      </c>
      <c r="B8" s="31" t="s">
        <v>60</v>
      </c>
      <c r="C8" s="32" t="s">
        <v>20</v>
      </c>
      <c r="D8" s="33">
        <v>2.0</v>
      </c>
      <c r="E8" s="33">
        <v>0.0</v>
      </c>
      <c r="F8" s="33">
        <v>0.0</v>
      </c>
      <c r="G8" s="33">
        <v>1.0</v>
      </c>
      <c r="H8" s="33">
        <v>0.0</v>
      </c>
      <c r="I8" s="34">
        <v>0.0</v>
      </c>
      <c r="J8" s="34">
        <v>0.0</v>
      </c>
      <c r="K8" s="34">
        <v>0.0</v>
      </c>
      <c r="L8" s="34">
        <v>0.0</v>
      </c>
      <c r="M8" s="34">
        <v>0.0</v>
      </c>
      <c r="N8" s="34">
        <v>0.0</v>
      </c>
      <c r="O8" s="34">
        <v>0.0</v>
      </c>
      <c r="P8" s="35">
        <f t="shared" si="1"/>
        <v>3</v>
      </c>
      <c r="Q8" s="53" t="s">
        <v>164</v>
      </c>
      <c r="R8" s="37">
        <f t="shared" si="2"/>
        <v>0</v>
      </c>
      <c r="S8" s="38" t="s">
        <v>161</v>
      </c>
      <c r="T8" s="39">
        <f t="shared" si="3"/>
        <v>3</v>
      </c>
      <c r="U8" s="54" t="str">
        <f t="shared" si="4"/>
        <v>Low_Social_Low_Financial</v>
      </c>
      <c r="V8" s="40" t="str">
        <f t="shared" si="5"/>
        <v>#DIV/0!</v>
      </c>
    </row>
    <row r="9">
      <c r="A9" s="31" t="s">
        <v>88</v>
      </c>
      <c r="B9" s="31" t="s">
        <v>88</v>
      </c>
      <c r="C9" s="32" t="s">
        <v>18</v>
      </c>
      <c r="D9" s="33">
        <v>2.0</v>
      </c>
      <c r="E9" s="33">
        <v>0.0</v>
      </c>
      <c r="F9" s="33">
        <v>2.0</v>
      </c>
      <c r="G9" s="33">
        <v>0.0</v>
      </c>
      <c r="H9" s="33">
        <v>1.0</v>
      </c>
      <c r="I9" s="34">
        <v>0.0</v>
      </c>
      <c r="J9" s="34">
        <v>0.0</v>
      </c>
      <c r="K9" s="34">
        <v>0.0</v>
      </c>
      <c r="L9" s="34">
        <v>1.0</v>
      </c>
      <c r="M9" s="34">
        <v>0.0</v>
      </c>
      <c r="N9" s="34">
        <v>0.0</v>
      </c>
      <c r="O9" s="34">
        <v>0.0</v>
      </c>
      <c r="P9" s="35">
        <f t="shared" si="1"/>
        <v>5</v>
      </c>
      <c r="Q9" s="53" t="s">
        <v>165</v>
      </c>
      <c r="R9" s="37">
        <f t="shared" si="2"/>
        <v>1</v>
      </c>
      <c r="S9" s="38" t="s">
        <v>161</v>
      </c>
      <c r="T9" s="39">
        <f t="shared" si="3"/>
        <v>6</v>
      </c>
      <c r="U9" s="54" t="str">
        <f t="shared" si="4"/>
        <v>Medium_Social_Low_Financial</v>
      </c>
      <c r="V9" s="40">
        <f t="shared" si="5"/>
        <v>5</v>
      </c>
    </row>
    <row r="10">
      <c r="A10" s="31" t="s">
        <v>117</v>
      </c>
      <c r="B10" s="31" t="s">
        <v>117</v>
      </c>
      <c r="C10" s="32" t="s">
        <v>26</v>
      </c>
      <c r="D10" s="33">
        <v>2.0</v>
      </c>
      <c r="E10" s="33">
        <v>1.0</v>
      </c>
      <c r="F10" s="33">
        <v>2.0</v>
      </c>
      <c r="G10" s="33">
        <v>0.0</v>
      </c>
      <c r="H10" s="33">
        <v>0.0</v>
      </c>
      <c r="I10" s="34">
        <v>0.0</v>
      </c>
      <c r="J10" s="34">
        <v>0.0</v>
      </c>
      <c r="K10" s="34">
        <v>0.0</v>
      </c>
      <c r="L10" s="34">
        <v>0.0</v>
      </c>
      <c r="M10" s="34">
        <v>0.0</v>
      </c>
      <c r="N10" s="34">
        <v>0.0</v>
      </c>
      <c r="O10" s="34">
        <v>0.0</v>
      </c>
      <c r="P10" s="35">
        <f t="shared" si="1"/>
        <v>5</v>
      </c>
      <c r="Q10" s="53" t="s">
        <v>165</v>
      </c>
      <c r="R10" s="37">
        <f t="shared" si="2"/>
        <v>0</v>
      </c>
      <c r="S10" s="38" t="s">
        <v>161</v>
      </c>
      <c r="T10" s="39">
        <f t="shared" si="3"/>
        <v>5</v>
      </c>
      <c r="U10" s="54" t="str">
        <f t="shared" si="4"/>
        <v>Medium_Social_Low_Financial</v>
      </c>
      <c r="V10" s="40" t="str">
        <f t="shared" si="5"/>
        <v>#DIV/0!</v>
      </c>
    </row>
    <row r="11">
      <c r="A11" s="31" t="s">
        <v>127</v>
      </c>
      <c r="B11" s="31" t="s">
        <v>127</v>
      </c>
      <c r="C11" s="41" t="s">
        <v>20</v>
      </c>
      <c r="D11" s="33">
        <v>2.0</v>
      </c>
      <c r="E11" s="33">
        <v>1.0</v>
      </c>
      <c r="F11" s="33">
        <v>0.0</v>
      </c>
      <c r="G11" s="33">
        <v>0.0</v>
      </c>
      <c r="H11" s="33">
        <v>0.0</v>
      </c>
      <c r="I11" s="34">
        <v>0.0</v>
      </c>
      <c r="J11" s="34">
        <v>0.0</v>
      </c>
      <c r="K11" s="34">
        <v>0.0</v>
      </c>
      <c r="L11" s="34">
        <v>0.0</v>
      </c>
      <c r="M11" s="34">
        <v>0.0</v>
      </c>
      <c r="N11" s="34">
        <v>0.0</v>
      </c>
      <c r="O11" s="34">
        <v>0.0</v>
      </c>
      <c r="P11" s="35">
        <f t="shared" si="1"/>
        <v>3</v>
      </c>
      <c r="Q11" s="53" t="s">
        <v>164</v>
      </c>
      <c r="R11" s="37">
        <f t="shared" si="2"/>
        <v>0</v>
      </c>
      <c r="S11" s="38" t="s">
        <v>161</v>
      </c>
      <c r="T11" s="39">
        <f t="shared" si="3"/>
        <v>3</v>
      </c>
      <c r="U11" s="54" t="str">
        <f t="shared" si="4"/>
        <v>Low_Social_Low_Financial</v>
      </c>
      <c r="V11" s="40" t="str">
        <f t="shared" si="5"/>
        <v>#DIV/0!</v>
      </c>
    </row>
    <row r="12">
      <c r="A12" s="31" t="s">
        <v>57</v>
      </c>
      <c r="B12" s="31" t="s">
        <v>57</v>
      </c>
      <c r="C12" s="32" t="s">
        <v>29</v>
      </c>
      <c r="D12" s="33">
        <v>2.0</v>
      </c>
      <c r="E12" s="33">
        <v>0.0</v>
      </c>
      <c r="F12" s="33">
        <v>0.0</v>
      </c>
      <c r="G12" s="33">
        <v>0.0</v>
      </c>
      <c r="H12" s="33">
        <v>0.0</v>
      </c>
      <c r="I12" s="34">
        <v>0.0</v>
      </c>
      <c r="J12" s="34">
        <v>0.0</v>
      </c>
      <c r="K12" s="34">
        <v>0.0</v>
      </c>
      <c r="L12" s="34">
        <v>0.0</v>
      </c>
      <c r="M12" s="34">
        <v>0.0</v>
      </c>
      <c r="N12" s="34">
        <v>0.0</v>
      </c>
      <c r="O12" s="34">
        <v>0.0</v>
      </c>
      <c r="P12" s="35">
        <f t="shared" si="1"/>
        <v>2</v>
      </c>
      <c r="Q12" s="53" t="s">
        <v>164</v>
      </c>
      <c r="R12" s="37">
        <f t="shared" si="2"/>
        <v>0</v>
      </c>
      <c r="S12" s="38" t="s">
        <v>161</v>
      </c>
      <c r="T12" s="39">
        <f t="shared" si="3"/>
        <v>2</v>
      </c>
      <c r="U12" s="54" t="str">
        <f t="shared" si="4"/>
        <v>Low_Social_Low_Financial</v>
      </c>
      <c r="V12" s="40" t="str">
        <f t="shared" si="5"/>
        <v>#DIV/0!</v>
      </c>
    </row>
    <row r="13">
      <c r="A13" s="31" t="s">
        <v>131</v>
      </c>
      <c r="B13" s="31" t="s">
        <v>131</v>
      </c>
      <c r="C13" s="41" t="s">
        <v>29</v>
      </c>
      <c r="D13" s="33">
        <v>2.0</v>
      </c>
      <c r="E13" s="33">
        <v>0.0</v>
      </c>
      <c r="F13" s="33">
        <v>0.0</v>
      </c>
      <c r="G13" s="33">
        <v>0.0</v>
      </c>
      <c r="H13" s="33">
        <v>0.0</v>
      </c>
      <c r="I13" s="34">
        <v>0.0</v>
      </c>
      <c r="J13" s="34">
        <v>0.0</v>
      </c>
      <c r="K13" s="34">
        <v>0.0</v>
      </c>
      <c r="L13" s="34">
        <v>0.0</v>
      </c>
      <c r="M13" s="34">
        <v>0.0</v>
      </c>
      <c r="N13" s="34">
        <v>0.0</v>
      </c>
      <c r="O13" s="34">
        <v>0.0</v>
      </c>
      <c r="P13" s="35">
        <f t="shared" si="1"/>
        <v>2</v>
      </c>
      <c r="Q13" s="53" t="s">
        <v>164</v>
      </c>
      <c r="R13" s="37">
        <f t="shared" si="2"/>
        <v>0</v>
      </c>
      <c r="S13" s="38" t="s">
        <v>161</v>
      </c>
      <c r="T13" s="39">
        <f t="shared" si="3"/>
        <v>2</v>
      </c>
      <c r="U13" s="54" t="str">
        <f t="shared" si="4"/>
        <v>Low_Social_Low_Financial</v>
      </c>
      <c r="V13" s="40" t="str">
        <f t="shared" si="5"/>
        <v>#DIV/0!</v>
      </c>
    </row>
    <row r="14">
      <c r="A14" s="31" t="s">
        <v>43</v>
      </c>
      <c r="B14" s="31" t="s">
        <v>43</v>
      </c>
      <c r="C14" s="32" t="s">
        <v>18</v>
      </c>
      <c r="D14" s="33">
        <v>2.0</v>
      </c>
      <c r="E14" s="33">
        <v>0.0</v>
      </c>
      <c r="F14" s="33">
        <v>0.0</v>
      </c>
      <c r="G14" s="33">
        <v>0.0</v>
      </c>
      <c r="H14" s="33">
        <v>0.0</v>
      </c>
      <c r="I14" s="34">
        <v>0.0</v>
      </c>
      <c r="J14" s="34">
        <v>0.0</v>
      </c>
      <c r="K14" s="34">
        <v>0.0</v>
      </c>
      <c r="L14" s="34">
        <v>0.0</v>
      </c>
      <c r="M14" s="34">
        <v>0.0</v>
      </c>
      <c r="N14" s="34">
        <v>0.0</v>
      </c>
      <c r="O14" s="34">
        <v>0.0</v>
      </c>
      <c r="P14" s="35">
        <f t="shared" si="1"/>
        <v>2</v>
      </c>
      <c r="Q14" s="53" t="s">
        <v>164</v>
      </c>
      <c r="R14" s="37">
        <f t="shared" si="2"/>
        <v>0</v>
      </c>
      <c r="S14" s="38" t="s">
        <v>161</v>
      </c>
      <c r="T14" s="39">
        <f t="shared" si="3"/>
        <v>2</v>
      </c>
      <c r="U14" s="54" t="str">
        <f t="shared" si="4"/>
        <v>Low_Social_Low_Financial</v>
      </c>
      <c r="V14" s="40" t="str">
        <f t="shared" si="5"/>
        <v>#DIV/0!</v>
      </c>
    </row>
    <row r="15">
      <c r="A15" s="31" t="s">
        <v>34</v>
      </c>
      <c r="B15" s="31" t="s">
        <v>34</v>
      </c>
      <c r="C15" s="32" t="s">
        <v>18</v>
      </c>
      <c r="D15" s="33">
        <v>1.0</v>
      </c>
      <c r="E15" s="33">
        <v>0.0</v>
      </c>
      <c r="F15" s="33">
        <v>7.0</v>
      </c>
      <c r="G15" s="33">
        <v>16.0</v>
      </c>
      <c r="H15" s="33">
        <v>1.0</v>
      </c>
      <c r="I15" s="34">
        <v>4.0</v>
      </c>
      <c r="J15" s="34">
        <v>0.0</v>
      </c>
      <c r="K15" s="34">
        <v>0.0</v>
      </c>
      <c r="L15" s="34">
        <v>2.0</v>
      </c>
      <c r="M15" s="34">
        <v>1.0</v>
      </c>
      <c r="N15" s="34">
        <v>4.0</v>
      </c>
      <c r="O15" s="34">
        <v>4.0</v>
      </c>
      <c r="P15" s="35">
        <f t="shared" si="1"/>
        <v>25</v>
      </c>
      <c r="Q15" s="53" t="s">
        <v>160</v>
      </c>
      <c r="R15" s="37">
        <f t="shared" si="2"/>
        <v>15</v>
      </c>
      <c r="S15" s="55" t="s">
        <v>162</v>
      </c>
      <c r="T15" s="39">
        <f t="shared" si="3"/>
        <v>40</v>
      </c>
      <c r="U15" s="54" t="str">
        <f t="shared" si="4"/>
        <v>High_Social_High_Financial</v>
      </c>
      <c r="V15" s="40">
        <f t="shared" si="5"/>
        <v>1.666666667</v>
      </c>
    </row>
    <row r="16">
      <c r="A16" s="31" t="s">
        <v>35</v>
      </c>
      <c r="B16" s="31" t="s">
        <v>35</v>
      </c>
      <c r="C16" s="32" t="s">
        <v>18</v>
      </c>
      <c r="D16" s="33">
        <v>1.0</v>
      </c>
      <c r="E16" s="33">
        <v>3.0</v>
      </c>
      <c r="F16" s="33">
        <v>4.0</v>
      </c>
      <c r="G16" s="33">
        <v>10.0</v>
      </c>
      <c r="H16" s="33">
        <v>0.0</v>
      </c>
      <c r="I16" s="34">
        <v>7.0</v>
      </c>
      <c r="J16" s="34">
        <v>0.0</v>
      </c>
      <c r="K16" s="34">
        <v>0.0</v>
      </c>
      <c r="L16" s="34">
        <v>0.0</v>
      </c>
      <c r="M16" s="34">
        <v>0.0</v>
      </c>
      <c r="N16" s="34">
        <v>25.0</v>
      </c>
      <c r="O16" s="34">
        <v>0.0</v>
      </c>
      <c r="P16" s="35">
        <f t="shared" si="1"/>
        <v>18</v>
      </c>
      <c r="Q16" s="53" t="s">
        <v>160</v>
      </c>
      <c r="R16" s="37">
        <f t="shared" si="2"/>
        <v>32</v>
      </c>
      <c r="S16" s="55" t="s">
        <v>162</v>
      </c>
      <c r="T16" s="39">
        <f t="shared" si="3"/>
        <v>50</v>
      </c>
      <c r="U16" s="54" t="str">
        <f t="shared" si="4"/>
        <v>High_Social_High_Financial</v>
      </c>
      <c r="V16" s="40">
        <f t="shared" si="5"/>
        <v>0.5625</v>
      </c>
    </row>
    <row r="17">
      <c r="A17" s="31" t="s">
        <v>139</v>
      </c>
      <c r="B17" s="31" t="s">
        <v>139</v>
      </c>
      <c r="C17" s="41" t="s">
        <v>26</v>
      </c>
      <c r="D17" s="33">
        <v>1.0</v>
      </c>
      <c r="E17" s="33">
        <v>5.0</v>
      </c>
      <c r="F17" s="33">
        <v>3.0</v>
      </c>
      <c r="G17" s="33">
        <v>10.0</v>
      </c>
      <c r="H17" s="33">
        <v>1.0</v>
      </c>
      <c r="I17" s="34">
        <v>2.0</v>
      </c>
      <c r="J17" s="34">
        <v>0.0</v>
      </c>
      <c r="K17" s="34">
        <v>1.0</v>
      </c>
      <c r="L17" s="34">
        <v>1.0</v>
      </c>
      <c r="M17" s="34">
        <v>2.0</v>
      </c>
      <c r="N17" s="34">
        <v>4.0</v>
      </c>
      <c r="O17" s="34">
        <v>1.0</v>
      </c>
      <c r="P17" s="35">
        <f t="shared" si="1"/>
        <v>20</v>
      </c>
      <c r="Q17" s="53" t="s">
        <v>160</v>
      </c>
      <c r="R17" s="37">
        <f t="shared" si="2"/>
        <v>11</v>
      </c>
      <c r="S17" s="55" t="s">
        <v>162</v>
      </c>
      <c r="T17" s="39">
        <f t="shared" si="3"/>
        <v>31</v>
      </c>
      <c r="U17" s="54" t="str">
        <f t="shared" si="4"/>
        <v>High_Social_High_Financial</v>
      </c>
      <c r="V17" s="40">
        <f t="shared" si="5"/>
        <v>1.818181818</v>
      </c>
    </row>
    <row r="18">
      <c r="A18" s="31" t="s">
        <v>129</v>
      </c>
      <c r="B18" s="31" t="s">
        <v>129</v>
      </c>
      <c r="C18" s="41" t="s">
        <v>26</v>
      </c>
      <c r="D18" s="33">
        <v>1.0</v>
      </c>
      <c r="E18" s="33">
        <v>4.0</v>
      </c>
      <c r="F18" s="33">
        <v>4.0</v>
      </c>
      <c r="G18" s="33">
        <v>5.0</v>
      </c>
      <c r="H18" s="33">
        <v>1.0</v>
      </c>
      <c r="I18" s="34">
        <v>1.0</v>
      </c>
      <c r="J18" s="34">
        <v>0.0</v>
      </c>
      <c r="K18" s="34">
        <v>0.0</v>
      </c>
      <c r="L18" s="34">
        <v>0.0</v>
      </c>
      <c r="M18" s="34">
        <v>4.0</v>
      </c>
      <c r="N18" s="34">
        <v>0.0</v>
      </c>
      <c r="O18" s="34">
        <v>0.0</v>
      </c>
      <c r="P18" s="35">
        <f t="shared" si="1"/>
        <v>15</v>
      </c>
      <c r="Q18" s="53" t="s">
        <v>160</v>
      </c>
      <c r="R18" s="37">
        <f t="shared" si="2"/>
        <v>5</v>
      </c>
      <c r="S18" s="38" t="s">
        <v>163</v>
      </c>
      <c r="T18" s="39">
        <f t="shared" si="3"/>
        <v>20</v>
      </c>
      <c r="U18" s="54" t="str">
        <f t="shared" si="4"/>
        <v>High_Social_Medium_Financial</v>
      </c>
      <c r="V18" s="40">
        <f t="shared" si="5"/>
        <v>3</v>
      </c>
    </row>
    <row r="19">
      <c r="A19" s="31" t="s">
        <v>53</v>
      </c>
      <c r="B19" s="31" t="s">
        <v>53</v>
      </c>
      <c r="C19" s="32" t="s">
        <v>18</v>
      </c>
      <c r="D19" s="33">
        <v>1.0</v>
      </c>
      <c r="E19" s="33">
        <v>5.0</v>
      </c>
      <c r="F19" s="33">
        <v>4.0</v>
      </c>
      <c r="G19" s="33">
        <v>3.0</v>
      </c>
      <c r="H19" s="33">
        <v>0.0</v>
      </c>
      <c r="I19" s="34">
        <v>0.0</v>
      </c>
      <c r="J19" s="34">
        <v>0.0</v>
      </c>
      <c r="K19" s="34">
        <v>0.0</v>
      </c>
      <c r="L19" s="34">
        <v>0.0</v>
      </c>
      <c r="M19" s="34">
        <v>0.0</v>
      </c>
      <c r="N19" s="34">
        <v>2.0</v>
      </c>
      <c r="O19" s="34">
        <v>1.0</v>
      </c>
      <c r="P19" s="35">
        <f t="shared" si="1"/>
        <v>13</v>
      </c>
      <c r="Q19" s="53" t="s">
        <v>160</v>
      </c>
      <c r="R19" s="37">
        <f t="shared" si="2"/>
        <v>3</v>
      </c>
      <c r="S19" s="38" t="s">
        <v>161</v>
      </c>
      <c r="T19" s="39">
        <f t="shared" si="3"/>
        <v>16</v>
      </c>
      <c r="U19" s="54" t="str">
        <f t="shared" si="4"/>
        <v>High_Social_Low_Financial</v>
      </c>
      <c r="V19" s="40">
        <f t="shared" si="5"/>
        <v>4.333333333</v>
      </c>
    </row>
    <row r="20">
      <c r="A20" s="31" t="s">
        <v>68</v>
      </c>
      <c r="B20" s="31" t="s">
        <v>68</v>
      </c>
      <c r="C20" s="32" t="s">
        <v>16</v>
      </c>
      <c r="D20" s="33">
        <v>1.0</v>
      </c>
      <c r="E20" s="33">
        <v>1.0</v>
      </c>
      <c r="F20" s="33">
        <v>0.0</v>
      </c>
      <c r="G20" s="33">
        <v>2.0</v>
      </c>
      <c r="H20" s="33">
        <v>1.0</v>
      </c>
      <c r="I20" s="34">
        <v>0.0</v>
      </c>
      <c r="J20" s="34">
        <v>0.0</v>
      </c>
      <c r="K20" s="34">
        <v>0.0</v>
      </c>
      <c r="L20" s="34">
        <v>0.0</v>
      </c>
      <c r="M20" s="34">
        <v>0.0</v>
      </c>
      <c r="N20" s="34">
        <v>1.0</v>
      </c>
      <c r="O20" s="34">
        <v>0.0</v>
      </c>
      <c r="P20" s="35">
        <f t="shared" si="1"/>
        <v>5</v>
      </c>
      <c r="Q20" s="53" t="s">
        <v>165</v>
      </c>
      <c r="R20" s="37">
        <f t="shared" si="2"/>
        <v>1</v>
      </c>
      <c r="S20" s="38" t="s">
        <v>161</v>
      </c>
      <c r="T20" s="39">
        <f t="shared" si="3"/>
        <v>6</v>
      </c>
      <c r="U20" s="54" t="str">
        <f t="shared" si="4"/>
        <v>Medium_Social_Low_Financial</v>
      </c>
      <c r="V20" s="40">
        <f t="shared" si="5"/>
        <v>5</v>
      </c>
    </row>
    <row r="21">
      <c r="A21" s="31" t="s">
        <v>115</v>
      </c>
      <c r="B21" s="31" t="s">
        <v>115</v>
      </c>
      <c r="C21" s="32" t="s">
        <v>16</v>
      </c>
      <c r="D21" s="33">
        <v>1.0</v>
      </c>
      <c r="E21" s="33">
        <v>0.0</v>
      </c>
      <c r="F21" s="33">
        <v>0.0</v>
      </c>
      <c r="G21" s="33">
        <v>2.0</v>
      </c>
      <c r="H21" s="33">
        <v>0.0</v>
      </c>
      <c r="I21" s="34">
        <v>0.0</v>
      </c>
      <c r="J21" s="34">
        <v>0.0</v>
      </c>
      <c r="K21" s="34">
        <v>0.0</v>
      </c>
      <c r="L21" s="34">
        <v>0.0</v>
      </c>
      <c r="M21" s="34">
        <v>0.0</v>
      </c>
      <c r="N21" s="34">
        <v>0.0</v>
      </c>
      <c r="O21" s="34">
        <v>0.0</v>
      </c>
      <c r="P21" s="35">
        <f t="shared" si="1"/>
        <v>3</v>
      </c>
      <c r="Q21" s="53" t="s">
        <v>164</v>
      </c>
      <c r="R21" s="37">
        <f t="shared" si="2"/>
        <v>0</v>
      </c>
      <c r="S21" s="38" t="s">
        <v>161</v>
      </c>
      <c r="T21" s="39">
        <f t="shared" si="3"/>
        <v>3</v>
      </c>
      <c r="U21" s="54" t="str">
        <f t="shared" si="4"/>
        <v>Low_Social_Low_Financial</v>
      </c>
      <c r="V21" s="40" t="str">
        <f t="shared" si="5"/>
        <v>#DIV/0!</v>
      </c>
    </row>
    <row r="22">
      <c r="A22" s="31" t="s">
        <v>132</v>
      </c>
      <c r="B22" s="31" t="s">
        <v>132</v>
      </c>
      <c r="C22" s="41" t="s">
        <v>18</v>
      </c>
      <c r="D22" s="33">
        <v>1.0</v>
      </c>
      <c r="E22" s="33">
        <v>2.0</v>
      </c>
      <c r="F22" s="33">
        <v>2.0</v>
      </c>
      <c r="G22" s="33">
        <v>1.0</v>
      </c>
      <c r="H22" s="33">
        <v>1.0</v>
      </c>
      <c r="I22" s="34">
        <v>0.0</v>
      </c>
      <c r="J22" s="34">
        <v>0.0</v>
      </c>
      <c r="K22" s="34">
        <v>0.0</v>
      </c>
      <c r="L22" s="34">
        <v>1.0</v>
      </c>
      <c r="M22" s="34">
        <v>0.0</v>
      </c>
      <c r="N22" s="34">
        <v>0.0</v>
      </c>
      <c r="O22" s="34">
        <v>2.0</v>
      </c>
      <c r="P22" s="35">
        <f t="shared" si="1"/>
        <v>7</v>
      </c>
      <c r="Q22" s="53" t="s">
        <v>165</v>
      </c>
      <c r="R22" s="37">
        <f t="shared" si="2"/>
        <v>3</v>
      </c>
      <c r="S22" s="38" t="s">
        <v>161</v>
      </c>
      <c r="T22" s="39">
        <f t="shared" si="3"/>
        <v>10</v>
      </c>
      <c r="U22" s="54" t="str">
        <f t="shared" si="4"/>
        <v>Medium_Social_Low_Financial</v>
      </c>
      <c r="V22" s="40">
        <f t="shared" si="5"/>
        <v>2.333333333</v>
      </c>
    </row>
    <row r="23">
      <c r="A23" s="31" t="s">
        <v>95</v>
      </c>
      <c r="B23" s="31" t="s">
        <v>95</v>
      </c>
      <c r="C23" s="32" t="s">
        <v>26</v>
      </c>
      <c r="D23" s="33">
        <v>1.0</v>
      </c>
      <c r="E23" s="33">
        <v>2.0</v>
      </c>
      <c r="F23" s="33">
        <v>2.0</v>
      </c>
      <c r="G23" s="33">
        <v>1.0</v>
      </c>
      <c r="H23" s="33">
        <v>0.0</v>
      </c>
      <c r="I23" s="34">
        <v>0.0</v>
      </c>
      <c r="J23" s="34">
        <v>0.0</v>
      </c>
      <c r="K23" s="34">
        <v>0.0</v>
      </c>
      <c r="L23" s="34">
        <v>1.0</v>
      </c>
      <c r="M23" s="34">
        <v>0.0</v>
      </c>
      <c r="N23" s="34">
        <v>0.0</v>
      </c>
      <c r="O23" s="34">
        <v>0.0</v>
      </c>
      <c r="P23" s="35">
        <f t="shared" si="1"/>
        <v>6</v>
      </c>
      <c r="Q23" s="53" t="s">
        <v>165</v>
      </c>
      <c r="R23" s="37">
        <f t="shared" si="2"/>
        <v>1</v>
      </c>
      <c r="S23" s="38" t="s">
        <v>161</v>
      </c>
      <c r="T23" s="39">
        <f t="shared" si="3"/>
        <v>7</v>
      </c>
      <c r="U23" s="54" t="str">
        <f t="shared" si="4"/>
        <v>Medium_Social_Low_Financial</v>
      </c>
      <c r="V23" s="40">
        <f t="shared" si="5"/>
        <v>6</v>
      </c>
    </row>
    <row r="24">
      <c r="A24" s="31" t="s">
        <v>44</v>
      </c>
      <c r="B24" s="31" t="s">
        <v>44</v>
      </c>
      <c r="C24" s="32" t="s">
        <v>26</v>
      </c>
      <c r="D24" s="33">
        <v>1.0</v>
      </c>
      <c r="E24" s="33">
        <v>3.0</v>
      </c>
      <c r="F24" s="33">
        <v>0.0</v>
      </c>
      <c r="G24" s="33">
        <v>1.0</v>
      </c>
      <c r="H24" s="33">
        <v>0.0</v>
      </c>
      <c r="I24" s="34">
        <v>0.0</v>
      </c>
      <c r="J24" s="34">
        <v>0.0</v>
      </c>
      <c r="K24" s="34">
        <v>0.0</v>
      </c>
      <c r="L24" s="34">
        <v>0.0</v>
      </c>
      <c r="M24" s="34">
        <v>0.0</v>
      </c>
      <c r="N24" s="34">
        <v>0.0</v>
      </c>
      <c r="O24" s="34">
        <v>0.0</v>
      </c>
      <c r="P24" s="35">
        <f t="shared" si="1"/>
        <v>5</v>
      </c>
      <c r="Q24" s="53" t="s">
        <v>165</v>
      </c>
      <c r="R24" s="37">
        <f t="shared" si="2"/>
        <v>0</v>
      </c>
      <c r="S24" s="38" t="s">
        <v>161</v>
      </c>
      <c r="T24" s="39">
        <f t="shared" si="3"/>
        <v>5</v>
      </c>
      <c r="U24" s="54" t="str">
        <f t="shared" si="4"/>
        <v>Medium_Social_Low_Financial</v>
      </c>
      <c r="V24" s="40" t="str">
        <f t="shared" si="5"/>
        <v>#DIV/0!</v>
      </c>
    </row>
    <row r="25">
      <c r="A25" s="31" t="s">
        <v>89</v>
      </c>
      <c r="B25" s="31" t="s">
        <v>89</v>
      </c>
      <c r="C25" s="32" t="s">
        <v>18</v>
      </c>
      <c r="D25" s="33">
        <v>1.0</v>
      </c>
      <c r="E25" s="33">
        <v>1.0</v>
      </c>
      <c r="F25" s="33">
        <v>4.0</v>
      </c>
      <c r="G25" s="33">
        <v>0.0</v>
      </c>
      <c r="H25" s="33">
        <v>0.0</v>
      </c>
      <c r="I25" s="34">
        <v>0.0</v>
      </c>
      <c r="J25" s="34">
        <v>0.0</v>
      </c>
      <c r="K25" s="34">
        <v>0.0</v>
      </c>
      <c r="L25" s="34">
        <v>0.0</v>
      </c>
      <c r="M25" s="34">
        <v>0.0</v>
      </c>
      <c r="N25" s="34">
        <v>0.0</v>
      </c>
      <c r="O25" s="34">
        <v>0.0</v>
      </c>
      <c r="P25" s="35">
        <f t="shared" si="1"/>
        <v>6</v>
      </c>
      <c r="Q25" s="53" t="s">
        <v>165</v>
      </c>
      <c r="R25" s="37">
        <f t="shared" si="2"/>
        <v>0</v>
      </c>
      <c r="S25" s="38" t="s">
        <v>161</v>
      </c>
      <c r="T25" s="39">
        <f t="shared" si="3"/>
        <v>6</v>
      </c>
      <c r="U25" s="54" t="str">
        <f t="shared" si="4"/>
        <v>Medium_Social_Low_Financial</v>
      </c>
      <c r="V25" s="40" t="str">
        <f t="shared" si="5"/>
        <v>#DIV/0!</v>
      </c>
    </row>
    <row r="26">
      <c r="A26" s="31" t="s">
        <v>134</v>
      </c>
      <c r="B26" s="31" t="s">
        <v>134</v>
      </c>
      <c r="C26" s="41" t="s">
        <v>16</v>
      </c>
      <c r="D26" s="33">
        <v>1.0</v>
      </c>
      <c r="E26" s="33">
        <v>1.0</v>
      </c>
      <c r="F26" s="33">
        <v>2.0</v>
      </c>
      <c r="G26" s="33">
        <v>0.0</v>
      </c>
      <c r="H26" s="33">
        <v>2.0</v>
      </c>
      <c r="I26" s="34">
        <v>0.0</v>
      </c>
      <c r="J26" s="34">
        <v>0.0</v>
      </c>
      <c r="K26" s="34">
        <v>0.0</v>
      </c>
      <c r="L26" s="34">
        <v>0.0</v>
      </c>
      <c r="M26" s="34">
        <v>0.0</v>
      </c>
      <c r="N26" s="34">
        <v>2.0</v>
      </c>
      <c r="O26" s="34">
        <v>0.0</v>
      </c>
      <c r="P26" s="35">
        <f t="shared" si="1"/>
        <v>6</v>
      </c>
      <c r="Q26" s="53" t="s">
        <v>165</v>
      </c>
      <c r="R26" s="37">
        <f t="shared" si="2"/>
        <v>2</v>
      </c>
      <c r="S26" s="38" t="s">
        <v>161</v>
      </c>
      <c r="T26" s="39">
        <f t="shared" si="3"/>
        <v>8</v>
      </c>
      <c r="U26" s="54" t="str">
        <f t="shared" si="4"/>
        <v>Medium_Social_Low_Financial</v>
      </c>
      <c r="V26" s="40">
        <f t="shared" si="5"/>
        <v>3</v>
      </c>
    </row>
    <row r="27">
      <c r="A27" s="31" t="s">
        <v>85</v>
      </c>
      <c r="B27" s="31" t="s">
        <v>85</v>
      </c>
      <c r="C27" s="32" t="s">
        <v>26</v>
      </c>
      <c r="D27" s="33">
        <v>1.0</v>
      </c>
      <c r="E27" s="33">
        <v>0.0</v>
      </c>
      <c r="F27" s="33">
        <v>1.0</v>
      </c>
      <c r="G27" s="33">
        <v>0.0</v>
      </c>
      <c r="H27" s="33">
        <v>0.0</v>
      </c>
      <c r="I27" s="34">
        <v>0.0</v>
      </c>
      <c r="J27" s="34">
        <v>0.0</v>
      </c>
      <c r="K27" s="34">
        <v>0.0</v>
      </c>
      <c r="L27" s="34">
        <v>0.0</v>
      </c>
      <c r="M27" s="34">
        <v>0.0</v>
      </c>
      <c r="N27" s="34">
        <v>1.0</v>
      </c>
      <c r="O27" s="34">
        <v>0.0</v>
      </c>
      <c r="P27" s="35">
        <f t="shared" si="1"/>
        <v>2</v>
      </c>
      <c r="Q27" s="53" t="s">
        <v>164</v>
      </c>
      <c r="R27" s="37">
        <f t="shared" si="2"/>
        <v>1</v>
      </c>
      <c r="S27" s="38" t="s">
        <v>161</v>
      </c>
      <c r="T27" s="39">
        <f t="shared" si="3"/>
        <v>3</v>
      </c>
      <c r="U27" s="54" t="str">
        <f t="shared" si="4"/>
        <v>Low_Social_Low_Financial</v>
      </c>
      <c r="V27" s="40">
        <f t="shared" si="5"/>
        <v>2</v>
      </c>
    </row>
    <row r="28">
      <c r="A28" s="31" t="s">
        <v>38</v>
      </c>
      <c r="B28" s="31" t="s">
        <v>38</v>
      </c>
      <c r="C28" s="32" t="s">
        <v>20</v>
      </c>
      <c r="D28" s="33">
        <v>1.0</v>
      </c>
      <c r="E28" s="33">
        <v>0.0</v>
      </c>
      <c r="F28" s="33">
        <v>1.0</v>
      </c>
      <c r="G28" s="33">
        <v>0.0</v>
      </c>
      <c r="H28" s="33">
        <v>0.0</v>
      </c>
      <c r="I28" s="34">
        <v>0.0</v>
      </c>
      <c r="J28" s="34">
        <v>0.0</v>
      </c>
      <c r="K28" s="34">
        <v>0.0</v>
      </c>
      <c r="L28" s="34">
        <v>0.0</v>
      </c>
      <c r="M28" s="34">
        <v>0.0</v>
      </c>
      <c r="N28" s="34">
        <v>0.0</v>
      </c>
      <c r="O28" s="34">
        <v>0.0</v>
      </c>
      <c r="P28" s="35">
        <f t="shared" si="1"/>
        <v>2</v>
      </c>
      <c r="Q28" s="53" t="s">
        <v>164</v>
      </c>
      <c r="R28" s="37">
        <f t="shared" si="2"/>
        <v>0</v>
      </c>
      <c r="S28" s="38" t="s">
        <v>161</v>
      </c>
      <c r="T28" s="39">
        <f t="shared" si="3"/>
        <v>2</v>
      </c>
      <c r="U28" s="54" t="str">
        <f t="shared" si="4"/>
        <v>Low_Social_Low_Financial</v>
      </c>
      <c r="V28" s="40" t="str">
        <f t="shared" si="5"/>
        <v>#DIV/0!</v>
      </c>
    </row>
    <row r="29">
      <c r="A29" s="31" t="s">
        <v>19</v>
      </c>
      <c r="B29" s="31" t="s">
        <v>19</v>
      </c>
      <c r="C29" s="32" t="s">
        <v>20</v>
      </c>
      <c r="D29" s="33">
        <v>1.0</v>
      </c>
      <c r="E29" s="33">
        <v>2.0</v>
      </c>
      <c r="F29" s="33">
        <v>0.0</v>
      </c>
      <c r="G29" s="33">
        <v>0.0</v>
      </c>
      <c r="H29" s="33">
        <v>0.0</v>
      </c>
      <c r="I29" s="34">
        <v>0.0</v>
      </c>
      <c r="J29" s="34">
        <v>0.0</v>
      </c>
      <c r="K29" s="34">
        <v>0.0</v>
      </c>
      <c r="L29" s="34">
        <v>0.0</v>
      </c>
      <c r="M29" s="34">
        <v>0.0</v>
      </c>
      <c r="N29" s="34">
        <v>1.0</v>
      </c>
      <c r="O29" s="34">
        <v>0.0</v>
      </c>
      <c r="P29" s="35">
        <f t="shared" si="1"/>
        <v>3</v>
      </c>
      <c r="Q29" s="53" t="s">
        <v>164</v>
      </c>
      <c r="R29" s="37">
        <f t="shared" si="2"/>
        <v>1</v>
      </c>
      <c r="S29" s="38" t="s">
        <v>161</v>
      </c>
      <c r="T29" s="39">
        <f t="shared" si="3"/>
        <v>4</v>
      </c>
      <c r="U29" s="54" t="str">
        <f t="shared" si="4"/>
        <v>Low_Social_Low_Financial</v>
      </c>
      <c r="V29" s="40">
        <f t="shared" si="5"/>
        <v>3</v>
      </c>
    </row>
    <row r="30">
      <c r="A30" s="31" t="s">
        <v>32</v>
      </c>
      <c r="B30" s="31" t="s">
        <v>32</v>
      </c>
      <c r="C30" s="32" t="s">
        <v>26</v>
      </c>
      <c r="D30" s="33">
        <v>1.0</v>
      </c>
      <c r="E30" s="33">
        <v>1.0</v>
      </c>
      <c r="F30" s="33">
        <v>0.0</v>
      </c>
      <c r="G30" s="33">
        <v>0.0</v>
      </c>
      <c r="H30" s="33">
        <v>0.0</v>
      </c>
      <c r="I30" s="34">
        <v>0.0</v>
      </c>
      <c r="J30" s="34">
        <v>0.0</v>
      </c>
      <c r="K30" s="34">
        <v>1.0</v>
      </c>
      <c r="L30" s="34">
        <v>0.0</v>
      </c>
      <c r="M30" s="34">
        <v>0.0</v>
      </c>
      <c r="N30" s="34">
        <v>0.0</v>
      </c>
      <c r="O30" s="34">
        <v>0.0</v>
      </c>
      <c r="P30" s="35">
        <f t="shared" si="1"/>
        <v>2</v>
      </c>
      <c r="Q30" s="53" t="s">
        <v>164</v>
      </c>
      <c r="R30" s="37">
        <f t="shared" si="2"/>
        <v>1</v>
      </c>
      <c r="S30" s="38" t="s">
        <v>161</v>
      </c>
      <c r="T30" s="39">
        <f t="shared" si="3"/>
        <v>3</v>
      </c>
      <c r="U30" s="54" t="str">
        <f t="shared" si="4"/>
        <v>Low_Social_Low_Financial</v>
      </c>
      <c r="V30" s="40">
        <f t="shared" si="5"/>
        <v>2</v>
      </c>
    </row>
    <row r="31">
      <c r="A31" s="31" t="s">
        <v>136</v>
      </c>
      <c r="B31" s="31" t="s">
        <v>136</v>
      </c>
      <c r="C31" s="41" t="s">
        <v>29</v>
      </c>
      <c r="D31" s="33">
        <v>1.0</v>
      </c>
      <c r="E31" s="33">
        <v>0.0</v>
      </c>
      <c r="F31" s="33">
        <v>0.0</v>
      </c>
      <c r="G31" s="33">
        <v>0.0</v>
      </c>
      <c r="H31" s="33">
        <v>1.0</v>
      </c>
      <c r="I31" s="34">
        <v>0.0</v>
      </c>
      <c r="J31" s="34">
        <v>0.0</v>
      </c>
      <c r="K31" s="34">
        <v>0.0</v>
      </c>
      <c r="L31" s="34">
        <v>0.0</v>
      </c>
      <c r="M31" s="34">
        <v>0.0</v>
      </c>
      <c r="N31" s="34">
        <v>0.0</v>
      </c>
      <c r="O31" s="34">
        <v>0.0</v>
      </c>
      <c r="P31" s="35">
        <f t="shared" si="1"/>
        <v>2</v>
      </c>
      <c r="Q31" s="53" t="s">
        <v>164</v>
      </c>
      <c r="R31" s="37">
        <f t="shared" si="2"/>
        <v>0</v>
      </c>
      <c r="S31" s="38" t="s">
        <v>161</v>
      </c>
      <c r="T31" s="39">
        <f t="shared" si="3"/>
        <v>2</v>
      </c>
      <c r="U31" s="54" t="str">
        <f t="shared" si="4"/>
        <v>Low_Social_Low_Financial</v>
      </c>
      <c r="V31" s="40" t="str">
        <f t="shared" si="5"/>
        <v>#DIV/0!</v>
      </c>
    </row>
    <row r="32">
      <c r="A32" s="31" t="s">
        <v>70</v>
      </c>
      <c r="B32" s="31" t="s">
        <v>70</v>
      </c>
      <c r="C32" s="32" t="s">
        <v>16</v>
      </c>
      <c r="D32" s="33">
        <v>1.0</v>
      </c>
      <c r="E32" s="33">
        <v>0.0</v>
      </c>
      <c r="F32" s="33">
        <v>0.0</v>
      </c>
      <c r="G32" s="33">
        <v>0.0</v>
      </c>
      <c r="H32" s="33">
        <v>1.0</v>
      </c>
      <c r="I32" s="34">
        <v>0.0</v>
      </c>
      <c r="J32" s="34">
        <v>0.0</v>
      </c>
      <c r="K32" s="34">
        <v>0.0</v>
      </c>
      <c r="L32" s="34">
        <v>0.0</v>
      </c>
      <c r="M32" s="34">
        <v>0.0</v>
      </c>
      <c r="N32" s="34">
        <v>0.0</v>
      </c>
      <c r="O32" s="34">
        <v>0.0</v>
      </c>
      <c r="P32" s="35">
        <f t="shared" si="1"/>
        <v>2</v>
      </c>
      <c r="Q32" s="53" t="s">
        <v>164</v>
      </c>
      <c r="R32" s="37">
        <f t="shared" si="2"/>
        <v>0</v>
      </c>
      <c r="S32" s="38" t="s">
        <v>161</v>
      </c>
      <c r="T32" s="39">
        <f t="shared" si="3"/>
        <v>2</v>
      </c>
      <c r="U32" s="54" t="str">
        <f t="shared" si="4"/>
        <v>Low_Social_Low_Financial</v>
      </c>
      <c r="V32" s="40" t="str">
        <f t="shared" si="5"/>
        <v>#DIV/0!</v>
      </c>
    </row>
    <row r="33">
      <c r="A33" s="31" t="s">
        <v>137</v>
      </c>
      <c r="B33" s="31" t="s">
        <v>137</v>
      </c>
      <c r="C33" s="41" t="s">
        <v>26</v>
      </c>
      <c r="D33" s="33">
        <v>1.0</v>
      </c>
      <c r="E33" s="33">
        <v>0.0</v>
      </c>
      <c r="F33" s="33">
        <v>0.0</v>
      </c>
      <c r="G33" s="33">
        <v>0.0</v>
      </c>
      <c r="H33" s="33">
        <v>0.0</v>
      </c>
      <c r="I33" s="34">
        <v>0.0</v>
      </c>
      <c r="J33" s="34">
        <v>0.0</v>
      </c>
      <c r="K33" s="34">
        <v>1.0</v>
      </c>
      <c r="L33" s="34">
        <v>0.0</v>
      </c>
      <c r="M33" s="34">
        <v>0.0</v>
      </c>
      <c r="N33" s="34">
        <v>0.0</v>
      </c>
      <c r="O33" s="34">
        <v>0.0</v>
      </c>
      <c r="P33" s="35">
        <f t="shared" si="1"/>
        <v>1</v>
      </c>
      <c r="Q33" s="53" t="s">
        <v>164</v>
      </c>
      <c r="R33" s="37">
        <f t="shared" si="2"/>
        <v>1</v>
      </c>
      <c r="S33" s="38" t="s">
        <v>161</v>
      </c>
      <c r="T33" s="39">
        <f t="shared" si="3"/>
        <v>2</v>
      </c>
      <c r="U33" s="54" t="str">
        <f t="shared" si="4"/>
        <v>Low_Social_Low_Financial</v>
      </c>
      <c r="V33" s="40">
        <f t="shared" si="5"/>
        <v>1</v>
      </c>
    </row>
    <row r="34">
      <c r="A34" s="31" t="s">
        <v>42</v>
      </c>
      <c r="B34" s="31" t="s">
        <v>42</v>
      </c>
      <c r="C34" s="32" t="s">
        <v>18</v>
      </c>
      <c r="D34" s="33">
        <v>1.0</v>
      </c>
      <c r="E34" s="33">
        <v>1.0</v>
      </c>
      <c r="F34" s="33">
        <v>0.0</v>
      </c>
      <c r="G34" s="33">
        <v>0.0</v>
      </c>
      <c r="H34" s="33">
        <v>0.0</v>
      </c>
      <c r="I34" s="34">
        <v>0.0</v>
      </c>
      <c r="J34" s="34">
        <v>0.0</v>
      </c>
      <c r="K34" s="34">
        <v>0.0</v>
      </c>
      <c r="L34" s="34">
        <v>0.0</v>
      </c>
      <c r="M34" s="34">
        <v>0.0</v>
      </c>
      <c r="N34" s="34">
        <v>0.0</v>
      </c>
      <c r="O34" s="34">
        <v>0.0</v>
      </c>
      <c r="P34" s="35">
        <f t="shared" si="1"/>
        <v>2</v>
      </c>
      <c r="Q34" s="53" t="s">
        <v>164</v>
      </c>
      <c r="R34" s="37">
        <f t="shared" si="2"/>
        <v>0</v>
      </c>
      <c r="S34" s="38" t="s">
        <v>161</v>
      </c>
      <c r="T34" s="39">
        <f t="shared" si="3"/>
        <v>2</v>
      </c>
      <c r="U34" s="54" t="str">
        <f t="shared" si="4"/>
        <v>Low_Social_Low_Financial</v>
      </c>
      <c r="V34" s="40" t="str">
        <f t="shared" si="5"/>
        <v>#DIV/0!</v>
      </c>
    </row>
    <row r="35">
      <c r="A35" s="31" t="s">
        <v>28</v>
      </c>
      <c r="B35" s="31" t="s">
        <v>28</v>
      </c>
      <c r="C35" s="32" t="s">
        <v>29</v>
      </c>
      <c r="D35" s="33">
        <v>1.0</v>
      </c>
      <c r="E35" s="33">
        <v>0.0</v>
      </c>
      <c r="F35" s="33">
        <v>0.0</v>
      </c>
      <c r="G35" s="33">
        <v>0.0</v>
      </c>
      <c r="H35" s="33">
        <v>0.0</v>
      </c>
      <c r="I35" s="34">
        <v>0.0</v>
      </c>
      <c r="J35" s="34">
        <v>0.0</v>
      </c>
      <c r="K35" s="34">
        <v>0.0</v>
      </c>
      <c r="L35" s="34">
        <v>0.0</v>
      </c>
      <c r="M35" s="34">
        <v>0.0</v>
      </c>
      <c r="N35" s="34">
        <v>0.0</v>
      </c>
      <c r="O35" s="34">
        <v>0.0</v>
      </c>
      <c r="P35" s="35">
        <f t="shared" si="1"/>
        <v>1</v>
      </c>
      <c r="Q35" s="53" t="s">
        <v>164</v>
      </c>
      <c r="R35" s="37">
        <f t="shared" si="2"/>
        <v>0</v>
      </c>
      <c r="S35" s="38" t="s">
        <v>161</v>
      </c>
      <c r="T35" s="39">
        <f t="shared" si="3"/>
        <v>1</v>
      </c>
      <c r="U35" s="54" t="str">
        <f t="shared" si="4"/>
        <v>Low_Social_Low_Financial</v>
      </c>
      <c r="V35" s="40" t="str">
        <f t="shared" si="5"/>
        <v>#DIV/0!</v>
      </c>
    </row>
    <row r="36">
      <c r="A36" s="31" t="s">
        <v>33</v>
      </c>
      <c r="B36" s="31" t="s">
        <v>33</v>
      </c>
      <c r="C36" s="32" t="s">
        <v>29</v>
      </c>
      <c r="D36" s="33">
        <v>1.0</v>
      </c>
      <c r="E36" s="33">
        <v>0.0</v>
      </c>
      <c r="F36" s="33">
        <v>0.0</v>
      </c>
      <c r="G36" s="33">
        <v>0.0</v>
      </c>
      <c r="H36" s="33">
        <v>0.0</v>
      </c>
      <c r="I36" s="34">
        <v>0.0</v>
      </c>
      <c r="J36" s="34">
        <v>0.0</v>
      </c>
      <c r="K36" s="34">
        <v>0.0</v>
      </c>
      <c r="L36" s="34">
        <v>0.0</v>
      </c>
      <c r="M36" s="34">
        <v>0.0</v>
      </c>
      <c r="N36" s="34">
        <v>0.0</v>
      </c>
      <c r="O36" s="34">
        <v>0.0</v>
      </c>
      <c r="P36" s="35">
        <f t="shared" si="1"/>
        <v>1</v>
      </c>
      <c r="Q36" s="53" t="s">
        <v>164</v>
      </c>
      <c r="R36" s="37">
        <f t="shared" si="2"/>
        <v>0</v>
      </c>
      <c r="S36" s="38" t="s">
        <v>161</v>
      </c>
      <c r="T36" s="39">
        <f t="shared" si="3"/>
        <v>1</v>
      </c>
      <c r="U36" s="54" t="str">
        <f t="shared" si="4"/>
        <v>Low_Social_Low_Financial</v>
      </c>
      <c r="V36" s="40" t="str">
        <f t="shared" si="5"/>
        <v>#DIV/0!</v>
      </c>
    </row>
    <row r="37">
      <c r="A37" s="31" t="s">
        <v>46</v>
      </c>
      <c r="B37" s="31" t="s">
        <v>46</v>
      </c>
      <c r="C37" s="32" t="s">
        <v>29</v>
      </c>
      <c r="D37" s="33">
        <v>1.0</v>
      </c>
      <c r="E37" s="33">
        <v>0.0</v>
      </c>
      <c r="F37" s="33">
        <v>0.0</v>
      </c>
      <c r="G37" s="33">
        <v>0.0</v>
      </c>
      <c r="H37" s="33">
        <v>0.0</v>
      </c>
      <c r="I37" s="34">
        <v>0.0</v>
      </c>
      <c r="J37" s="34">
        <v>0.0</v>
      </c>
      <c r="K37" s="34">
        <v>0.0</v>
      </c>
      <c r="L37" s="34">
        <v>0.0</v>
      </c>
      <c r="M37" s="34">
        <v>0.0</v>
      </c>
      <c r="N37" s="34">
        <v>0.0</v>
      </c>
      <c r="O37" s="34">
        <v>0.0</v>
      </c>
      <c r="P37" s="35">
        <f t="shared" si="1"/>
        <v>1</v>
      </c>
      <c r="Q37" s="53" t="s">
        <v>164</v>
      </c>
      <c r="R37" s="37">
        <f t="shared" si="2"/>
        <v>0</v>
      </c>
      <c r="S37" s="38" t="s">
        <v>161</v>
      </c>
      <c r="T37" s="39">
        <f t="shared" si="3"/>
        <v>1</v>
      </c>
      <c r="U37" s="54" t="str">
        <f t="shared" si="4"/>
        <v>Low_Social_Low_Financial</v>
      </c>
      <c r="V37" s="40" t="str">
        <f t="shared" si="5"/>
        <v>#DIV/0!</v>
      </c>
    </row>
    <row r="38">
      <c r="A38" s="31" t="s">
        <v>51</v>
      </c>
      <c r="B38" s="31" t="s">
        <v>51</v>
      </c>
      <c r="C38" s="32" t="s">
        <v>29</v>
      </c>
      <c r="D38" s="33">
        <v>1.0</v>
      </c>
      <c r="E38" s="33">
        <v>0.0</v>
      </c>
      <c r="F38" s="33">
        <v>0.0</v>
      </c>
      <c r="G38" s="33">
        <v>0.0</v>
      </c>
      <c r="H38" s="33">
        <v>0.0</v>
      </c>
      <c r="I38" s="34">
        <v>0.0</v>
      </c>
      <c r="J38" s="34">
        <v>0.0</v>
      </c>
      <c r="K38" s="34">
        <v>0.0</v>
      </c>
      <c r="L38" s="34">
        <v>0.0</v>
      </c>
      <c r="M38" s="34">
        <v>0.0</v>
      </c>
      <c r="N38" s="34">
        <v>0.0</v>
      </c>
      <c r="O38" s="34">
        <v>0.0</v>
      </c>
      <c r="P38" s="35">
        <f t="shared" si="1"/>
        <v>1</v>
      </c>
      <c r="Q38" s="53" t="s">
        <v>164</v>
      </c>
      <c r="R38" s="37">
        <f t="shared" si="2"/>
        <v>0</v>
      </c>
      <c r="S38" s="38" t="s">
        <v>161</v>
      </c>
      <c r="T38" s="39">
        <f t="shared" si="3"/>
        <v>1</v>
      </c>
      <c r="U38" s="54" t="str">
        <f t="shared" si="4"/>
        <v>Low_Social_Low_Financial</v>
      </c>
      <c r="V38" s="40" t="str">
        <f t="shared" si="5"/>
        <v>#DIV/0!</v>
      </c>
    </row>
    <row r="39">
      <c r="A39" s="31" t="s">
        <v>83</v>
      </c>
      <c r="B39" s="31" t="s">
        <v>83</v>
      </c>
      <c r="C39" s="32" t="s">
        <v>29</v>
      </c>
      <c r="D39" s="33">
        <v>1.0</v>
      </c>
      <c r="E39" s="33">
        <v>0.0</v>
      </c>
      <c r="F39" s="33">
        <v>0.0</v>
      </c>
      <c r="G39" s="33">
        <v>0.0</v>
      </c>
      <c r="H39" s="33">
        <v>0.0</v>
      </c>
      <c r="I39" s="34">
        <v>0.0</v>
      </c>
      <c r="J39" s="34">
        <v>0.0</v>
      </c>
      <c r="K39" s="34">
        <v>0.0</v>
      </c>
      <c r="L39" s="34">
        <v>0.0</v>
      </c>
      <c r="M39" s="34">
        <v>0.0</v>
      </c>
      <c r="N39" s="34">
        <v>0.0</v>
      </c>
      <c r="O39" s="34">
        <v>0.0</v>
      </c>
      <c r="P39" s="35">
        <f t="shared" si="1"/>
        <v>1</v>
      </c>
      <c r="Q39" s="53" t="s">
        <v>164</v>
      </c>
      <c r="R39" s="37">
        <f t="shared" si="2"/>
        <v>0</v>
      </c>
      <c r="S39" s="38" t="s">
        <v>161</v>
      </c>
      <c r="T39" s="39">
        <f t="shared" si="3"/>
        <v>1</v>
      </c>
      <c r="U39" s="54" t="str">
        <f t="shared" si="4"/>
        <v>Low_Social_Low_Financial</v>
      </c>
      <c r="V39" s="40" t="str">
        <f t="shared" si="5"/>
        <v>#DIV/0!</v>
      </c>
    </row>
    <row r="40">
      <c r="A40" s="31" t="s">
        <v>148</v>
      </c>
      <c r="B40" s="31" t="s">
        <v>148</v>
      </c>
      <c r="C40" s="41" t="s">
        <v>29</v>
      </c>
      <c r="D40" s="33">
        <v>1.0</v>
      </c>
      <c r="E40" s="33">
        <v>0.0</v>
      </c>
      <c r="F40" s="33">
        <v>0.0</v>
      </c>
      <c r="G40" s="33">
        <v>0.0</v>
      </c>
      <c r="H40" s="33">
        <v>0.0</v>
      </c>
      <c r="I40" s="34">
        <v>0.0</v>
      </c>
      <c r="J40" s="34">
        <v>0.0</v>
      </c>
      <c r="K40" s="34">
        <v>0.0</v>
      </c>
      <c r="L40" s="34">
        <v>0.0</v>
      </c>
      <c r="M40" s="34">
        <v>0.0</v>
      </c>
      <c r="N40" s="34">
        <v>0.0</v>
      </c>
      <c r="O40" s="34">
        <v>0.0</v>
      </c>
      <c r="P40" s="35">
        <f t="shared" si="1"/>
        <v>1</v>
      </c>
      <c r="Q40" s="53" t="s">
        <v>164</v>
      </c>
      <c r="R40" s="37">
        <f t="shared" si="2"/>
        <v>0</v>
      </c>
      <c r="S40" s="38" t="s">
        <v>161</v>
      </c>
      <c r="T40" s="39">
        <f t="shared" si="3"/>
        <v>1</v>
      </c>
      <c r="U40" s="54" t="str">
        <f t="shared" si="4"/>
        <v>Low_Social_Low_Financial</v>
      </c>
      <c r="V40" s="40" t="str">
        <f t="shared" si="5"/>
        <v>#DIV/0!</v>
      </c>
    </row>
    <row r="41">
      <c r="A41" s="31" t="s">
        <v>149</v>
      </c>
      <c r="B41" s="31" t="s">
        <v>149</v>
      </c>
      <c r="C41" s="43" t="s">
        <v>29</v>
      </c>
      <c r="D41" s="33">
        <v>1.0</v>
      </c>
      <c r="E41" s="33">
        <v>0.0</v>
      </c>
      <c r="F41" s="33">
        <v>0.0</v>
      </c>
      <c r="G41" s="33">
        <v>0.0</v>
      </c>
      <c r="H41" s="33">
        <v>0.0</v>
      </c>
      <c r="I41" s="34">
        <v>0.0</v>
      </c>
      <c r="J41" s="34">
        <v>0.0</v>
      </c>
      <c r="K41" s="34">
        <v>0.0</v>
      </c>
      <c r="L41" s="34">
        <v>0.0</v>
      </c>
      <c r="M41" s="34">
        <v>0.0</v>
      </c>
      <c r="N41" s="34">
        <v>0.0</v>
      </c>
      <c r="O41" s="34">
        <v>0.0</v>
      </c>
      <c r="P41" s="35">
        <f t="shared" si="1"/>
        <v>1</v>
      </c>
      <c r="Q41" s="53" t="s">
        <v>164</v>
      </c>
      <c r="R41" s="37">
        <f t="shared" si="2"/>
        <v>0</v>
      </c>
      <c r="S41" s="38" t="s">
        <v>161</v>
      </c>
      <c r="T41" s="39">
        <f t="shared" si="3"/>
        <v>1</v>
      </c>
      <c r="U41" s="54" t="str">
        <f t="shared" si="4"/>
        <v>Low_Social_Low_Financial</v>
      </c>
      <c r="V41" s="40" t="str">
        <f t="shared" si="5"/>
        <v>#DIV/0!</v>
      </c>
    </row>
    <row r="42">
      <c r="A42" s="31" t="s">
        <v>15</v>
      </c>
      <c r="B42" s="31" t="s">
        <v>15</v>
      </c>
      <c r="C42" s="32" t="s">
        <v>16</v>
      </c>
      <c r="D42" s="33">
        <v>1.0</v>
      </c>
      <c r="E42" s="33">
        <v>0.0</v>
      </c>
      <c r="F42" s="33">
        <v>0.0</v>
      </c>
      <c r="G42" s="33">
        <v>0.0</v>
      </c>
      <c r="H42" s="33">
        <v>0.0</v>
      </c>
      <c r="I42" s="34">
        <v>0.0</v>
      </c>
      <c r="J42" s="34">
        <v>0.0</v>
      </c>
      <c r="K42" s="34">
        <v>0.0</v>
      </c>
      <c r="L42" s="34">
        <v>0.0</v>
      </c>
      <c r="M42" s="34">
        <v>0.0</v>
      </c>
      <c r="N42" s="34">
        <v>0.0</v>
      </c>
      <c r="O42" s="34">
        <v>0.0</v>
      </c>
      <c r="P42" s="35">
        <f t="shared" si="1"/>
        <v>1</v>
      </c>
      <c r="Q42" s="53" t="s">
        <v>164</v>
      </c>
      <c r="R42" s="37">
        <f t="shared" si="2"/>
        <v>0</v>
      </c>
      <c r="S42" s="38" t="s">
        <v>161</v>
      </c>
      <c r="T42" s="39">
        <f t="shared" si="3"/>
        <v>1</v>
      </c>
      <c r="U42" s="54" t="str">
        <f t="shared" si="4"/>
        <v>Low_Social_Low_Financial</v>
      </c>
      <c r="V42" s="40" t="str">
        <f t="shared" si="5"/>
        <v>#DIV/0!</v>
      </c>
    </row>
    <row r="43">
      <c r="A43" s="31" t="s">
        <v>48</v>
      </c>
      <c r="B43" s="31" t="s">
        <v>48</v>
      </c>
      <c r="C43" s="32" t="s">
        <v>18</v>
      </c>
      <c r="D43" s="33">
        <v>1.0</v>
      </c>
      <c r="E43" s="33">
        <v>0.0</v>
      </c>
      <c r="F43" s="33">
        <v>0.0</v>
      </c>
      <c r="G43" s="33">
        <v>0.0</v>
      </c>
      <c r="H43" s="33">
        <v>0.0</v>
      </c>
      <c r="I43" s="34">
        <v>0.0</v>
      </c>
      <c r="J43" s="34">
        <v>0.0</v>
      </c>
      <c r="K43" s="34">
        <v>0.0</v>
      </c>
      <c r="L43" s="34">
        <v>0.0</v>
      </c>
      <c r="M43" s="34">
        <v>0.0</v>
      </c>
      <c r="N43" s="34">
        <v>0.0</v>
      </c>
      <c r="O43" s="34">
        <v>0.0</v>
      </c>
      <c r="P43" s="35">
        <f t="shared" si="1"/>
        <v>1</v>
      </c>
      <c r="Q43" s="53" t="s">
        <v>164</v>
      </c>
      <c r="R43" s="37">
        <f t="shared" si="2"/>
        <v>0</v>
      </c>
      <c r="S43" s="38" t="s">
        <v>161</v>
      </c>
      <c r="T43" s="39">
        <f t="shared" si="3"/>
        <v>1</v>
      </c>
      <c r="U43" s="54" t="str">
        <f t="shared" si="4"/>
        <v>Low_Social_Low_Financial</v>
      </c>
      <c r="V43" s="40" t="str">
        <f t="shared" si="5"/>
        <v>#DIV/0!</v>
      </c>
    </row>
    <row r="44">
      <c r="A44" s="31" t="s">
        <v>61</v>
      </c>
      <c r="B44" s="31" t="s">
        <v>61</v>
      </c>
      <c r="C44" s="32" t="s">
        <v>18</v>
      </c>
      <c r="D44" s="33">
        <v>1.0</v>
      </c>
      <c r="E44" s="33">
        <v>0.0</v>
      </c>
      <c r="F44" s="33">
        <v>0.0</v>
      </c>
      <c r="G44" s="33">
        <v>0.0</v>
      </c>
      <c r="H44" s="33">
        <v>0.0</v>
      </c>
      <c r="I44" s="34">
        <v>0.0</v>
      </c>
      <c r="J44" s="34">
        <v>0.0</v>
      </c>
      <c r="K44" s="34">
        <v>0.0</v>
      </c>
      <c r="L44" s="34">
        <v>0.0</v>
      </c>
      <c r="M44" s="34">
        <v>0.0</v>
      </c>
      <c r="N44" s="34">
        <v>0.0</v>
      </c>
      <c r="O44" s="34">
        <v>0.0</v>
      </c>
      <c r="P44" s="35">
        <f t="shared" si="1"/>
        <v>1</v>
      </c>
      <c r="Q44" s="53" t="s">
        <v>164</v>
      </c>
      <c r="R44" s="37">
        <f t="shared" si="2"/>
        <v>0</v>
      </c>
      <c r="S44" s="38" t="s">
        <v>161</v>
      </c>
      <c r="T44" s="39">
        <f t="shared" si="3"/>
        <v>1</v>
      </c>
      <c r="U44" s="54" t="str">
        <f t="shared" si="4"/>
        <v>Low_Social_Low_Financial</v>
      </c>
      <c r="V44" s="40" t="str">
        <f t="shared" si="5"/>
        <v>#DIV/0!</v>
      </c>
    </row>
    <row r="45">
      <c r="A45" s="31" t="s">
        <v>63</v>
      </c>
      <c r="B45" s="31" t="s">
        <v>63</v>
      </c>
      <c r="C45" s="32" t="s">
        <v>18</v>
      </c>
      <c r="D45" s="33">
        <v>1.0</v>
      </c>
      <c r="E45" s="33">
        <v>0.0</v>
      </c>
      <c r="F45" s="33">
        <v>0.0</v>
      </c>
      <c r="G45" s="33">
        <v>0.0</v>
      </c>
      <c r="H45" s="33">
        <v>0.0</v>
      </c>
      <c r="I45" s="34">
        <v>0.0</v>
      </c>
      <c r="J45" s="34">
        <v>0.0</v>
      </c>
      <c r="K45" s="34">
        <v>0.0</v>
      </c>
      <c r="L45" s="34">
        <v>0.0</v>
      </c>
      <c r="M45" s="34">
        <v>0.0</v>
      </c>
      <c r="N45" s="34">
        <v>0.0</v>
      </c>
      <c r="O45" s="34">
        <v>0.0</v>
      </c>
      <c r="P45" s="35">
        <f t="shared" si="1"/>
        <v>1</v>
      </c>
      <c r="Q45" s="53" t="s">
        <v>164</v>
      </c>
      <c r="R45" s="37">
        <f t="shared" si="2"/>
        <v>0</v>
      </c>
      <c r="S45" s="38" t="s">
        <v>161</v>
      </c>
      <c r="T45" s="39">
        <f t="shared" si="3"/>
        <v>1</v>
      </c>
      <c r="U45" s="54" t="str">
        <f t="shared" si="4"/>
        <v>Low_Social_Low_Financial</v>
      </c>
      <c r="V45" s="40" t="str">
        <f t="shared" si="5"/>
        <v>#DIV/0!</v>
      </c>
    </row>
    <row r="46">
      <c r="A46" s="31" t="s">
        <v>93</v>
      </c>
      <c r="B46" s="31" t="s">
        <v>93</v>
      </c>
      <c r="C46" s="32" t="s">
        <v>18</v>
      </c>
      <c r="D46" s="33">
        <v>1.0</v>
      </c>
      <c r="E46" s="33">
        <v>0.0</v>
      </c>
      <c r="F46" s="33">
        <v>0.0</v>
      </c>
      <c r="G46" s="33">
        <v>0.0</v>
      </c>
      <c r="H46" s="33">
        <v>0.0</v>
      </c>
      <c r="I46" s="34">
        <v>0.0</v>
      </c>
      <c r="J46" s="34">
        <v>0.0</v>
      </c>
      <c r="K46" s="34">
        <v>0.0</v>
      </c>
      <c r="L46" s="34">
        <v>0.0</v>
      </c>
      <c r="M46" s="34">
        <v>0.0</v>
      </c>
      <c r="N46" s="34">
        <v>0.0</v>
      </c>
      <c r="O46" s="34">
        <v>0.0</v>
      </c>
      <c r="P46" s="35">
        <f t="shared" si="1"/>
        <v>1</v>
      </c>
      <c r="Q46" s="53" t="s">
        <v>164</v>
      </c>
      <c r="R46" s="37">
        <f t="shared" si="2"/>
        <v>0</v>
      </c>
      <c r="S46" s="38" t="s">
        <v>161</v>
      </c>
      <c r="T46" s="39">
        <f t="shared" si="3"/>
        <v>1</v>
      </c>
      <c r="U46" s="54" t="str">
        <f t="shared" si="4"/>
        <v>Low_Social_Low_Financial</v>
      </c>
      <c r="V46" s="40" t="str">
        <f t="shared" si="5"/>
        <v>#DIV/0!</v>
      </c>
    </row>
    <row r="47">
      <c r="A47" s="31" t="s">
        <v>96</v>
      </c>
      <c r="B47" s="31" t="s">
        <v>96</v>
      </c>
      <c r="C47" s="32" t="s">
        <v>20</v>
      </c>
      <c r="D47" s="33">
        <v>1.0</v>
      </c>
      <c r="E47" s="33">
        <v>0.0</v>
      </c>
      <c r="F47" s="33">
        <v>0.0</v>
      </c>
      <c r="G47" s="33">
        <v>0.0</v>
      </c>
      <c r="H47" s="33">
        <v>0.0</v>
      </c>
      <c r="I47" s="34">
        <v>0.0</v>
      </c>
      <c r="J47" s="34">
        <v>0.0</v>
      </c>
      <c r="K47" s="34">
        <v>0.0</v>
      </c>
      <c r="L47" s="34">
        <v>0.0</v>
      </c>
      <c r="M47" s="34">
        <v>0.0</v>
      </c>
      <c r="N47" s="34">
        <v>0.0</v>
      </c>
      <c r="O47" s="34">
        <v>0.0</v>
      </c>
      <c r="P47" s="35">
        <f t="shared" si="1"/>
        <v>1</v>
      </c>
      <c r="Q47" s="53" t="s">
        <v>164</v>
      </c>
      <c r="R47" s="37">
        <f t="shared" si="2"/>
        <v>0</v>
      </c>
      <c r="S47" s="38" t="s">
        <v>161</v>
      </c>
      <c r="T47" s="39">
        <f t="shared" si="3"/>
        <v>1</v>
      </c>
      <c r="U47" s="54" t="str">
        <f t="shared" si="4"/>
        <v>Low_Social_Low_Financial</v>
      </c>
      <c r="V47" s="40" t="str">
        <f t="shared" si="5"/>
        <v>#DIV/0!</v>
      </c>
    </row>
    <row r="48">
      <c r="A48" s="31" t="s">
        <v>112</v>
      </c>
      <c r="B48" s="31" t="s">
        <v>112</v>
      </c>
      <c r="C48" s="32" t="s">
        <v>20</v>
      </c>
      <c r="D48" s="33">
        <v>1.0</v>
      </c>
      <c r="E48" s="33">
        <v>0.0</v>
      </c>
      <c r="F48" s="33">
        <v>0.0</v>
      </c>
      <c r="G48" s="33">
        <v>0.0</v>
      </c>
      <c r="H48" s="33">
        <v>0.0</v>
      </c>
      <c r="I48" s="34">
        <v>0.0</v>
      </c>
      <c r="J48" s="34">
        <v>0.0</v>
      </c>
      <c r="K48" s="34">
        <v>0.0</v>
      </c>
      <c r="L48" s="34">
        <v>0.0</v>
      </c>
      <c r="M48" s="34">
        <v>0.0</v>
      </c>
      <c r="N48" s="34">
        <v>0.0</v>
      </c>
      <c r="O48" s="34">
        <v>0.0</v>
      </c>
      <c r="P48" s="35">
        <f t="shared" si="1"/>
        <v>1</v>
      </c>
      <c r="Q48" s="53" t="s">
        <v>164</v>
      </c>
      <c r="R48" s="37">
        <f t="shared" si="2"/>
        <v>0</v>
      </c>
      <c r="S48" s="38" t="s">
        <v>161</v>
      </c>
      <c r="T48" s="39">
        <f t="shared" si="3"/>
        <v>1</v>
      </c>
      <c r="U48" s="54" t="str">
        <f t="shared" si="4"/>
        <v>Low_Social_Low_Financial</v>
      </c>
      <c r="V48" s="40" t="str">
        <f t="shared" si="5"/>
        <v>#DIV/0!</v>
      </c>
    </row>
    <row r="49">
      <c r="A49" s="31" t="s">
        <v>114</v>
      </c>
      <c r="B49" s="31" t="s">
        <v>114</v>
      </c>
      <c r="C49" s="32" t="s">
        <v>20</v>
      </c>
      <c r="D49" s="33">
        <v>1.0</v>
      </c>
      <c r="E49" s="33">
        <v>0.0</v>
      </c>
      <c r="F49" s="33">
        <v>0.0</v>
      </c>
      <c r="G49" s="33">
        <v>0.0</v>
      </c>
      <c r="H49" s="33">
        <v>0.0</v>
      </c>
      <c r="I49" s="34">
        <v>0.0</v>
      </c>
      <c r="J49" s="34">
        <v>0.0</v>
      </c>
      <c r="K49" s="34">
        <v>0.0</v>
      </c>
      <c r="L49" s="34">
        <v>0.0</v>
      </c>
      <c r="M49" s="34">
        <v>0.0</v>
      </c>
      <c r="N49" s="34">
        <v>0.0</v>
      </c>
      <c r="O49" s="34">
        <v>0.0</v>
      </c>
      <c r="P49" s="35">
        <f t="shared" si="1"/>
        <v>1</v>
      </c>
      <c r="Q49" s="53" t="s">
        <v>164</v>
      </c>
      <c r="R49" s="37">
        <f t="shared" si="2"/>
        <v>0</v>
      </c>
      <c r="S49" s="38" t="s">
        <v>161</v>
      </c>
      <c r="T49" s="39">
        <f t="shared" si="3"/>
        <v>1</v>
      </c>
      <c r="U49" s="54" t="str">
        <f t="shared" si="4"/>
        <v>Low_Social_Low_Financial</v>
      </c>
      <c r="V49" s="40" t="str">
        <f t="shared" si="5"/>
        <v>#DIV/0!</v>
      </c>
    </row>
    <row r="50">
      <c r="A50" s="31" t="s">
        <v>142</v>
      </c>
      <c r="B50" s="31" t="s">
        <v>142</v>
      </c>
      <c r="C50" s="41" t="s">
        <v>20</v>
      </c>
      <c r="D50" s="33">
        <v>1.0</v>
      </c>
      <c r="E50" s="33">
        <v>0.0</v>
      </c>
      <c r="F50" s="33">
        <v>0.0</v>
      </c>
      <c r="G50" s="33">
        <v>0.0</v>
      </c>
      <c r="H50" s="33">
        <v>0.0</v>
      </c>
      <c r="I50" s="34">
        <v>0.0</v>
      </c>
      <c r="J50" s="34">
        <v>0.0</v>
      </c>
      <c r="K50" s="34">
        <v>0.0</v>
      </c>
      <c r="L50" s="34">
        <v>0.0</v>
      </c>
      <c r="M50" s="34">
        <v>0.0</v>
      </c>
      <c r="N50" s="34">
        <v>0.0</v>
      </c>
      <c r="O50" s="34">
        <v>0.0</v>
      </c>
      <c r="P50" s="35">
        <f t="shared" si="1"/>
        <v>1</v>
      </c>
      <c r="Q50" s="53" t="s">
        <v>164</v>
      </c>
      <c r="R50" s="37">
        <f t="shared" si="2"/>
        <v>0</v>
      </c>
      <c r="S50" s="38" t="s">
        <v>161</v>
      </c>
      <c r="T50" s="39">
        <f t="shared" si="3"/>
        <v>1</v>
      </c>
      <c r="U50" s="54" t="str">
        <f t="shared" si="4"/>
        <v>Low_Social_Low_Financial</v>
      </c>
      <c r="V50" s="40" t="str">
        <f t="shared" si="5"/>
        <v>#DIV/0!</v>
      </c>
    </row>
    <row r="51">
      <c r="A51" s="31" t="s">
        <v>133</v>
      </c>
      <c r="B51" s="31" t="s">
        <v>133</v>
      </c>
      <c r="C51" s="41" t="s">
        <v>18</v>
      </c>
      <c r="D51" s="33">
        <v>0.0</v>
      </c>
      <c r="E51" s="33">
        <v>5.0</v>
      </c>
      <c r="F51" s="33">
        <v>6.0</v>
      </c>
      <c r="G51" s="33">
        <v>23.0</v>
      </c>
      <c r="H51" s="33">
        <v>2.0</v>
      </c>
      <c r="I51" s="34">
        <v>0.0</v>
      </c>
      <c r="J51" s="34">
        <v>0.0</v>
      </c>
      <c r="K51" s="34">
        <v>0.0</v>
      </c>
      <c r="L51" s="34">
        <v>0.0</v>
      </c>
      <c r="M51" s="34">
        <v>2.0</v>
      </c>
      <c r="N51" s="34">
        <v>3.0</v>
      </c>
      <c r="O51" s="34">
        <v>3.0</v>
      </c>
      <c r="P51" s="35">
        <f t="shared" si="1"/>
        <v>36</v>
      </c>
      <c r="Q51" s="53" t="s">
        <v>160</v>
      </c>
      <c r="R51" s="37">
        <f t="shared" si="2"/>
        <v>8</v>
      </c>
      <c r="S51" s="38" t="s">
        <v>163</v>
      </c>
      <c r="T51" s="39">
        <f t="shared" si="3"/>
        <v>44</v>
      </c>
      <c r="U51" s="54" t="str">
        <f t="shared" si="4"/>
        <v>High_Social_Medium_Financial</v>
      </c>
      <c r="V51" s="40">
        <f t="shared" si="5"/>
        <v>4.5</v>
      </c>
    </row>
    <row r="52">
      <c r="A52" s="31" t="s">
        <v>101</v>
      </c>
      <c r="B52" s="31" t="s">
        <v>101</v>
      </c>
      <c r="C52" s="32" t="s">
        <v>18</v>
      </c>
      <c r="D52" s="33">
        <v>0.0</v>
      </c>
      <c r="E52" s="33">
        <v>1.0</v>
      </c>
      <c r="F52" s="33">
        <v>1.0</v>
      </c>
      <c r="G52" s="33">
        <v>18.0</v>
      </c>
      <c r="H52" s="33">
        <v>1.0</v>
      </c>
      <c r="I52" s="34">
        <v>5.0</v>
      </c>
      <c r="J52" s="34">
        <v>0.0</v>
      </c>
      <c r="K52" s="34">
        <v>0.0</v>
      </c>
      <c r="L52" s="34">
        <v>2.0</v>
      </c>
      <c r="M52" s="34">
        <v>3.0</v>
      </c>
      <c r="N52" s="38">
        <v>6.0</v>
      </c>
      <c r="O52" s="34">
        <v>0.0</v>
      </c>
      <c r="P52" s="35">
        <f t="shared" si="1"/>
        <v>21</v>
      </c>
      <c r="Q52" s="53" t="s">
        <v>160</v>
      </c>
      <c r="R52" s="37">
        <f t="shared" si="2"/>
        <v>16</v>
      </c>
      <c r="S52" s="55" t="s">
        <v>162</v>
      </c>
      <c r="T52" s="39">
        <f t="shared" si="3"/>
        <v>37</v>
      </c>
      <c r="U52" s="54" t="str">
        <f t="shared" si="4"/>
        <v>High_Social_High_Financial</v>
      </c>
      <c r="V52" s="40">
        <f t="shared" si="5"/>
        <v>1.3125</v>
      </c>
    </row>
    <row r="53">
      <c r="A53" s="31" t="s">
        <v>54</v>
      </c>
      <c r="B53" s="31" t="s">
        <v>54</v>
      </c>
      <c r="C53" s="32" t="s">
        <v>26</v>
      </c>
      <c r="D53" s="33">
        <v>0.0</v>
      </c>
      <c r="E53" s="33">
        <v>4.0</v>
      </c>
      <c r="F53" s="33">
        <v>1.0</v>
      </c>
      <c r="G53" s="33">
        <v>6.0</v>
      </c>
      <c r="H53" s="33">
        <v>1.0</v>
      </c>
      <c r="I53" s="34">
        <v>0.0</v>
      </c>
      <c r="J53" s="34">
        <v>0.0</v>
      </c>
      <c r="K53" s="34">
        <v>0.0</v>
      </c>
      <c r="L53" s="34">
        <v>0.0</v>
      </c>
      <c r="M53" s="34">
        <v>0.0</v>
      </c>
      <c r="N53" s="34">
        <v>1.0</v>
      </c>
      <c r="O53" s="34">
        <v>0.0</v>
      </c>
      <c r="P53" s="35">
        <f t="shared" si="1"/>
        <v>12</v>
      </c>
      <c r="Q53" s="53" t="s">
        <v>160</v>
      </c>
      <c r="R53" s="37">
        <f t="shared" si="2"/>
        <v>1</v>
      </c>
      <c r="S53" s="38" t="s">
        <v>161</v>
      </c>
      <c r="T53" s="39">
        <f t="shared" si="3"/>
        <v>13</v>
      </c>
      <c r="U53" s="54" t="str">
        <f t="shared" si="4"/>
        <v>High_Social_Low_Financial</v>
      </c>
      <c r="V53" s="40">
        <f t="shared" si="5"/>
        <v>12</v>
      </c>
    </row>
    <row r="54">
      <c r="A54" s="31" t="s">
        <v>56</v>
      </c>
      <c r="B54" s="31" t="s">
        <v>56</v>
      </c>
      <c r="C54" s="32" t="s">
        <v>26</v>
      </c>
      <c r="D54" s="33">
        <v>0.0</v>
      </c>
      <c r="E54" s="33">
        <v>5.0</v>
      </c>
      <c r="F54" s="33">
        <v>34.0</v>
      </c>
      <c r="G54" s="33">
        <v>3.0</v>
      </c>
      <c r="H54" s="33">
        <v>0.0</v>
      </c>
      <c r="I54" s="34">
        <v>3.0</v>
      </c>
      <c r="J54" s="34">
        <v>0.0</v>
      </c>
      <c r="K54" s="34">
        <v>1.0</v>
      </c>
      <c r="L54" s="34">
        <v>0.0</v>
      </c>
      <c r="M54" s="34">
        <v>0.0</v>
      </c>
      <c r="N54" s="34">
        <v>2.0</v>
      </c>
      <c r="O54" s="34">
        <v>0.0</v>
      </c>
      <c r="P54" s="35">
        <f t="shared" si="1"/>
        <v>42</v>
      </c>
      <c r="Q54" s="53" t="s">
        <v>160</v>
      </c>
      <c r="R54" s="37">
        <f t="shared" si="2"/>
        <v>6</v>
      </c>
      <c r="S54" s="38" t="s">
        <v>163</v>
      </c>
      <c r="T54" s="39">
        <f t="shared" si="3"/>
        <v>48</v>
      </c>
      <c r="U54" s="54" t="str">
        <f t="shared" si="4"/>
        <v>High_Social_Medium_Financial</v>
      </c>
      <c r="V54" s="40">
        <f t="shared" si="5"/>
        <v>7</v>
      </c>
    </row>
    <row r="55">
      <c r="A55" s="31" t="s">
        <v>108</v>
      </c>
      <c r="B55" s="31" t="s">
        <v>108</v>
      </c>
      <c r="C55" s="32" t="s">
        <v>18</v>
      </c>
      <c r="D55" s="33">
        <v>0.0</v>
      </c>
      <c r="E55" s="33">
        <v>0.0</v>
      </c>
      <c r="F55" s="33">
        <v>4.0</v>
      </c>
      <c r="G55" s="33">
        <v>3.0</v>
      </c>
      <c r="H55" s="33">
        <v>0.0</v>
      </c>
      <c r="I55" s="34">
        <v>0.0</v>
      </c>
      <c r="J55" s="34">
        <v>1.0</v>
      </c>
      <c r="K55" s="34">
        <v>0.0</v>
      </c>
      <c r="L55" s="34">
        <v>0.0</v>
      </c>
      <c r="M55" s="34">
        <v>0.0</v>
      </c>
      <c r="N55" s="38">
        <v>1.0</v>
      </c>
      <c r="O55" s="34">
        <v>0.0</v>
      </c>
      <c r="P55" s="35">
        <f t="shared" si="1"/>
        <v>7</v>
      </c>
      <c r="Q55" s="53" t="s">
        <v>165</v>
      </c>
      <c r="R55" s="37">
        <f t="shared" si="2"/>
        <v>2</v>
      </c>
      <c r="S55" s="38" t="s">
        <v>161</v>
      </c>
      <c r="T55" s="39">
        <f t="shared" si="3"/>
        <v>9</v>
      </c>
      <c r="U55" s="54" t="str">
        <f t="shared" si="4"/>
        <v>Medium_Social_Low_Financial</v>
      </c>
      <c r="V55" s="40">
        <f t="shared" si="5"/>
        <v>3.5</v>
      </c>
    </row>
    <row r="56">
      <c r="A56" s="31" t="s">
        <v>39</v>
      </c>
      <c r="B56" s="31" t="s">
        <v>39</v>
      </c>
      <c r="C56" s="32" t="s">
        <v>18</v>
      </c>
      <c r="D56" s="33">
        <v>0.0</v>
      </c>
      <c r="E56" s="33">
        <v>2.0</v>
      </c>
      <c r="F56" s="33">
        <v>2.0</v>
      </c>
      <c r="G56" s="33">
        <v>3.0</v>
      </c>
      <c r="H56" s="33">
        <v>1.0</v>
      </c>
      <c r="I56" s="34">
        <v>0.0</v>
      </c>
      <c r="J56" s="34">
        <v>0.0</v>
      </c>
      <c r="K56" s="34">
        <v>0.0</v>
      </c>
      <c r="L56" s="34">
        <v>0.0</v>
      </c>
      <c r="M56" s="34">
        <v>0.0</v>
      </c>
      <c r="N56" s="34">
        <v>1.0</v>
      </c>
      <c r="O56" s="34">
        <v>1.0</v>
      </c>
      <c r="P56" s="35">
        <f t="shared" si="1"/>
        <v>8</v>
      </c>
      <c r="Q56" s="53" t="s">
        <v>165</v>
      </c>
      <c r="R56" s="37">
        <f t="shared" si="2"/>
        <v>2</v>
      </c>
      <c r="S56" s="38" t="s">
        <v>161</v>
      </c>
      <c r="T56" s="39">
        <f t="shared" si="3"/>
        <v>10</v>
      </c>
      <c r="U56" s="54" t="str">
        <f t="shared" si="4"/>
        <v>Medium_Social_Low_Financial</v>
      </c>
      <c r="V56" s="40">
        <f t="shared" si="5"/>
        <v>4</v>
      </c>
    </row>
    <row r="57">
      <c r="A57" s="31" t="s">
        <v>121</v>
      </c>
      <c r="B57" s="31" t="s">
        <v>121</v>
      </c>
      <c r="C57" s="32" t="s">
        <v>16</v>
      </c>
      <c r="D57" s="33">
        <v>0.0</v>
      </c>
      <c r="E57" s="33">
        <v>1.0</v>
      </c>
      <c r="F57" s="33">
        <v>1.0</v>
      </c>
      <c r="G57" s="33">
        <v>3.0</v>
      </c>
      <c r="H57" s="33">
        <v>0.0</v>
      </c>
      <c r="I57" s="34">
        <v>0.0</v>
      </c>
      <c r="J57" s="34">
        <v>0.0</v>
      </c>
      <c r="K57" s="34">
        <v>0.0</v>
      </c>
      <c r="L57" s="34">
        <v>0.0</v>
      </c>
      <c r="M57" s="34">
        <v>0.0</v>
      </c>
      <c r="N57" s="34">
        <v>4.0</v>
      </c>
      <c r="O57" s="34">
        <v>0.0</v>
      </c>
      <c r="P57" s="35">
        <f t="shared" si="1"/>
        <v>5</v>
      </c>
      <c r="Q57" s="53" t="s">
        <v>165</v>
      </c>
      <c r="R57" s="37">
        <f t="shared" si="2"/>
        <v>4</v>
      </c>
      <c r="S57" s="38" t="s">
        <v>161</v>
      </c>
      <c r="T57" s="39">
        <f t="shared" si="3"/>
        <v>9</v>
      </c>
      <c r="U57" s="54" t="str">
        <f t="shared" si="4"/>
        <v>Medium_Social_Low_Financial</v>
      </c>
      <c r="V57" s="40">
        <f t="shared" si="5"/>
        <v>1.25</v>
      </c>
    </row>
    <row r="58">
      <c r="A58" s="31" t="s">
        <v>126</v>
      </c>
      <c r="B58" s="31" t="s">
        <v>126</v>
      </c>
      <c r="C58" s="41" t="s">
        <v>26</v>
      </c>
      <c r="D58" s="33">
        <v>0.0</v>
      </c>
      <c r="E58" s="33">
        <v>2.0</v>
      </c>
      <c r="F58" s="33">
        <v>1.0</v>
      </c>
      <c r="G58" s="33">
        <v>2.0</v>
      </c>
      <c r="H58" s="33">
        <v>0.0</v>
      </c>
      <c r="I58" s="34">
        <v>0.0</v>
      </c>
      <c r="J58" s="34">
        <v>0.0</v>
      </c>
      <c r="K58" s="34">
        <v>0.0</v>
      </c>
      <c r="L58" s="34">
        <v>0.0</v>
      </c>
      <c r="M58" s="34">
        <v>0.0</v>
      </c>
      <c r="N58" s="34">
        <v>0.0</v>
      </c>
      <c r="O58" s="34">
        <v>0.0</v>
      </c>
      <c r="P58" s="35">
        <f t="shared" si="1"/>
        <v>5</v>
      </c>
      <c r="Q58" s="53" t="s">
        <v>165</v>
      </c>
      <c r="R58" s="37">
        <f t="shared" si="2"/>
        <v>0</v>
      </c>
      <c r="S58" s="38" t="s">
        <v>161</v>
      </c>
      <c r="T58" s="39">
        <f t="shared" si="3"/>
        <v>5</v>
      </c>
      <c r="U58" s="54" t="str">
        <f t="shared" si="4"/>
        <v>Medium_Social_Low_Financial</v>
      </c>
      <c r="V58" s="40" t="str">
        <f t="shared" si="5"/>
        <v>#DIV/0!</v>
      </c>
    </row>
    <row r="59">
      <c r="A59" s="31" t="s">
        <v>64</v>
      </c>
      <c r="B59" s="31" t="s">
        <v>64</v>
      </c>
      <c r="C59" s="32" t="s">
        <v>16</v>
      </c>
      <c r="D59" s="33">
        <v>0.0</v>
      </c>
      <c r="E59" s="33">
        <v>2.0</v>
      </c>
      <c r="F59" s="33">
        <v>0.0</v>
      </c>
      <c r="G59" s="33">
        <v>2.0</v>
      </c>
      <c r="H59" s="33">
        <v>0.0</v>
      </c>
      <c r="I59" s="34">
        <v>3.0</v>
      </c>
      <c r="J59" s="34">
        <v>0.0</v>
      </c>
      <c r="K59" s="34">
        <v>0.0</v>
      </c>
      <c r="L59" s="34">
        <v>1.0</v>
      </c>
      <c r="M59" s="34">
        <v>0.0</v>
      </c>
      <c r="N59" s="34">
        <v>5.0</v>
      </c>
      <c r="O59" s="34">
        <v>0.0</v>
      </c>
      <c r="P59" s="35">
        <f t="shared" si="1"/>
        <v>4</v>
      </c>
      <c r="Q59" s="53" t="s">
        <v>164</v>
      </c>
      <c r="R59" s="37">
        <f t="shared" si="2"/>
        <v>9</v>
      </c>
      <c r="S59" s="38" t="s">
        <v>163</v>
      </c>
      <c r="T59" s="39">
        <f t="shared" si="3"/>
        <v>13</v>
      </c>
      <c r="U59" s="54" t="str">
        <f t="shared" si="4"/>
        <v>Low_Social_Medium_Financial</v>
      </c>
      <c r="V59" s="40">
        <f t="shared" si="5"/>
        <v>0.4444444444</v>
      </c>
    </row>
    <row r="60">
      <c r="A60" s="31" t="s">
        <v>80</v>
      </c>
      <c r="B60" s="31" t="s">
        <v>80</v>
      </c>
      <c r="C60" s="32" t="s">
        <v>26</v>
      </c>
      <c r="D60" s="33">
        <v>0.0</v>
      </c>
      <c r="E60" s="33">
        <v>1.0</v>
      </c>
      <c r="F60" s="33">
        <v>0.0</v>
      </c>
      <c r="G60" s="33">
        <v>2.0</v>
      </c>
      <c r="H60" s="33">
        <v>1.0</v>
      </c>
      <c r="I60" s="34">
        <v>0.0</v>
      </c>
      <c r="J60" s="34">
        <v>0.0</v>
      </c>
      <c r="K60" s="34">
        <v>0.0</v>
      </c>
      <c r="L60" s="34">
        <v>0.0</v>
      </c>
      <c r="M60" s="34">
        <v>0.0</v>
      </c>
      <c r="N60" s="34">
        <v>0.0</v>
      </c>
      <c r="O60" s="34">
        <v>0.0</v>
      </c>
      <c r="P60" s="35">
        <f t="shared" si="1"/>
        <v>4</v>
      </c>
      <c r="Q60" s="53" t="s">
        <v>164</v>
      </c>
      <c r="R60" s="37">
        <f t="shared" si="2"/>
        <v>0</v>
      </c>
      <c r="S60" s="38" t="s">
        <v>161</v>
      </c>
      <c r="T60" s="39">
        <f t="shared" si="3"/>
        <v>4</v>
      </c>
      <c r="U60" s="54" t="str">
        <f t="shared" si="4"/>
        <v>Low_Social_Low_Financial</v>
      </c>
      <c r="V60" s="40" t="str">
        <f t="shared" si="5"/>
        <v>#DIV/0!</v>
      </c>
    </row>
    <row r="61">
      <c r="A61" s="31" t="s">
        <v>23</v>
      </c>
      <c r="B61" s="31" t="s">
        <v>23</v>
      </c>
      <c r="C61" s="32" t="s">
        <v>24</v>
      </c>
      <c r="D61" s="33">
        <v>0.0</v>
      </c>
      <c r="E61" s="33">
        <v>2.0</v>
      </c>
      <c r="F61" s="33">
        <v>5.0</v>
      </c>
      <c r="G61" s="33">
        <v>1.0</v>
      </c>
      <c r="H61" s="33">
        <v>0.0</v>
      </c>
      <c r="I61" s="34">
        <v>2.0</v>
      </c>
      <c r="J61" s="34">
        <v>0.0</v>
      </c>
      <c r="K61" s="34">
        <v>0.0</v>
      </c>
      <c r="L61" s="34">
        <v>0.0</v>
      </c>
      <c r="M61" s="34">
        <v>0.0</v>
      </c>
      <c r="N61" s="34">
        <v>1.0</v>
      </c>
      <c r="O61" s="34">
        <v>0.0</v>
      </c>
      <c r="P61" s="35">
        <f t="shared" si="1"/>
        <v>8</v>
      </c>
      <c r="Q61" s="53" t="s">
        <v>165</v>
      </c>
      <c r="R61" s="37">
        <f t="shared" si="2"/>
        <v>3</v>
      </c>
      <c r="S61" s="38" t="s">
        <v>161</v>
      </c>
      <c r="T61" s="39">
        <f t="shared" si="3"/>
        <v>11</v>
      </c>
      <c r="U61" s="54" t="str">
        <f t="shared" si="4"/>
        <v>Medium_Social_Low_Financial</v>
      </c>
      <c r="V61" s="40">
        <f t="shared" si="5"/>
        <v>2.666666667</v>
      </c>
    </row>
    <row r="62">
      <c r="A62" s="31" t="s">
        <v>67</v>
      </c>
      <c r="B62" s="31" t="s">
        <v>67</v>
      </c>
      <c r="C62" s="32" t="s">
        <v>18</v>
      </c>
      <c r="D62" s="33">
        <v>0.0</v>
      </c>
      <c r="E62" s="33">
        <v>0.0</v>
      </c>
      <c r="F62" s="33">
        <v>2.0</v>
      </c>
      <c r="G62" s="33">
        <v>1.0</v>
      </c>
      <c r="H62" s="33">
        <v>0.0</v>
      </c>
      <c r="I62" s="34">
        <v>1.0</v>
      </c>
      <c r="J62" s="34">
        <v>0.0</v>
      </c>
      <c r="K62" s="34">
        <v>0.0</v>
      </c>
      <c r="L62" s="34">
        <v>0.0</v>
      </c>
      <c r="M62" s="34">
        <v>0.0</v>
      </c>
      <c r="N62" s="34">
        <v>0.0</v>
      </c>
      <c r="O62" s="34">
        <v>0.0</v>
      </c>
      <c r="P62" s="35">
        <f t="shared" si="1"/>
        <v>3</v>
      </c>
      <c r="Q62" s="53" t="s">
        <v>164</v>
      </c>
      <c r="R62" s="37">
        <f t="shared" si="2"/>
        <v>1</v>
      </c>
      <c r="S62" s="38" t="s">
        <v>161</v>
      </c>
      <c r="T62" s="39">
        <f t="shared" si="3"/>
        <v>4</v>
      </c>
      <c r="U62" s="54" t="str">
        <f t="shared" si="4"/>
        <v>Low_Social_Low_Financial</v>
      </c>
      <c r="V62" s="40">
        <f t="shared" si="5"/>
        <v>3</v>
      </c>
    </row>
    <row r="63">
      <c r="A63" s="31" t="s">
        <v>92</v>
      </c>
      <c r="B63" s="31" t="s">
        <v>92</v>
      </c>
      <c r="C63" s="32" t="s">
        <v>18</v>
      </c>
      <c r="D63" s="33">
        <v>0.0</v>
      </c>
      <c r="E63" s="33">
        <v>0.0</v>
      </c>
      <c r="F63" s="33">
        <v>2.0</v>
      </c>
      <c r="G63" s="33">
        <v>1.0</v>
      </c>
      <c r="H63" s="33">
        <v>0.0</v>
      </c>
      <c r="I63" s="34">
        <v>0.0</v>
      </c>
      <c r="J63" s="34">
        <v>0.0</v>
      </c>
      <c r="K63" s="34">
        <v>0.0</v>
      </c>
      <c r="L63" s="34">
        <v>0.0</v>
      </c>
      <c r="M63" s="34">
        <v>0.0</v>
      </c>
      <c r="N63" s="34">
        <v>0.0</v>
      </c>
      <c r="O63" s="34">
        <v>0.0</v>
      </c>
      <c r="P63" s="35">
        <f t="shared" si="1"/>
        <v>3</v>
      </c>
      <c r="Q63" s="53" t="s">
        <v>164</v>
      </c>
      <c r="R63" s="37">
        <f t="shared" si="2"/>
        <v>0</v>
      </c>
      <c r="S63" s="38" t="s">
        <v>161</v>
      </c>
      <c r="T63" s="39">
        <f t="shared" si="3"/>
        <v>3</v>
      </c>
      <c r="U63" s="54" t="str">
        <f t="shared" si="4"/>
        <v>Low_Social_Low_Financial</v>
      </c>
      <c r="V63" s="40" t="str">
        <f t="shared" si="5"/>
        <v>#DIV/0!</v>
      </c>
    </row>
    <row r="64">
      <c r="A64" s="31" t="s">
        <v>76</v>
      </c>
      <c r="B64" s="31" t="s">
        <v>76</v>
      </c>
      <c r="C64" s="32" t="s">
        <v>16</v>
      </c>
      <c r="D64" s="33">
        <v>0.0</v>
      </c>
      <c r="E64" s="33">
        <v>1.0</v>
      </c>
      <c r="F64" s="33">
        <v>1.0</v>
      </c>
      <c r="G64" s="33">
        <v>1.0</v>
      </c>
      <c r="H64" s="33">
        <v>1.0</v>
      </c>
      <c r="I64" s="34">
        <v>0.0</v>
      </c>
      <c r="J64" s="34">
        <v>1.0</v>
      </c>
      <c r="K64" s="34">
        <v>0.0</v>
      </c>
      <c r="L64" s="34">
        <v>0.0</v>
      </c>
      <c r="M64" s="34">
        <v>0.0</v>
      </c>
      <c r="N64" s="34">
        <v>7.0</v>
      </c>
      <c r="O64" s="34">
        <v>0.0</v>
      </c>
      <c r="P64" s="35">
        <f t="shared" si="1"/>
        <v>4</v>
      </c>
      <c r="Q64" s="53" t="s">
        <v>164</v>
      </c>
      <c r="R64" s="37">
        <f t="shared" si="2"/>
        <v>8</v>
      </c>
      <c r="S64" s="38" t="s">
        <v>163</v>
      </c>
      <c r="T64" s="39">
        <f t="shared" si="3"/>
        <v>12</v>
      </c>
      <c r="U64" s="54" t="str">
        <f t="shared" si="4"/>
        <v>Low_Social_Medium_Financial</v>
      </c>
      <c r="V64" s="40">
        <f t="shared" si="5"/>
        <v>0.5</v>
      </c>
    </row>
    <row r="65">
      <c r="A65" s="31" t="s">
        <v>138</v>
      </c>
      <c r="B65" s="31" t="s">
        <v>138</v>
      </c>
      <c r="C65" s="41" t="s">
        <v>16</v>
      </c>
      <c r="D65" s="33">
        <v>0.0</v>
      </c>
      <c r="E65" s="33">
        <v>3.0</v>
      </c>
      <c r="F65" s="33">
        <v>1.0</v>
      </c>
      <c r="G65" s="33">
        <v>1.0</v>
      </c>
      <c r="H65" s="33">
        <v>0.0</v>
      </c>
      <c r="I65" s="34">
        <v>0.0</v>
      </c>
      <c r="J65" s="34">
        <v>0.0</v>
      </c>
      <c r="K65" s="34">
        <v>0.0</v>
      </c>
      <c r="L65" s="34">
        <v>0.0</v>
      </c>
      <c r="M65" s="34">
        <v>0.0</v>
      </c>
      <c r="N65" s="34">
        <v>1.0</v>
      </c>
      <c r="O65" s="34">
        <v>0.0</v>
      </c>
      <c r="P65" s="35">
        <f t="shared" si="1"/>
        <v>5</v>
      </c>
      <c r="Q65" s="53" t="s">
        <v>165</v>
      </c>
      <c r="R65" s="37">
        <f t="shared" si="2"/>
        <v>1</v>
      </c>
      <c r="S65" s="38" t="s">
        <v>161</v>
      </c>
      <c r="T65" s="39">
        <f t="shared" si="3"/>
        <v>6</v>
      </c>
      <c r="U65" s="54" t="str">
        <f t="shared" si="4"/>
        <v>Medium_Social_Low_Financial</v>
      </c>
      <c r="V65" s="40">
        <f t="shared" si="5"/>
        <v>5</v>
      </c>
    </row>
    <row r="66">
      <c r="A66" s="31" t="s">
        <v>128</v>
      </c>
      <c r="B66" s="31" t="s">
        <v>128</v>
      </c>
      <c r="C66" s="41" t="s">
        <v>26</v>
      </c>
      <c r="D66" s="33">
        <v>0.0</v>
      </c>
      <c r="E66" s="33">
        <v>0.0</v>
      </c>
      <c r="F66" s="33">
        <v>1.0</v>
      </c>
      <c r="G66" s="33">
        <v>1.0</v>
      </c>
      <c r="H66" s="33">
        <v>0.0</v>
      </c>
      <c r="I66" s="34">
        <v>1.0</v>
      </c>
      <c r="J66" s="34">
        <v>0.0</v>
      </c>
      <c r="K66" s="34">
        <v>0.0</v>
      </c>
      <c r="L66" s="34">
        <v>0.0</v>
      </c>
      <c r="M66" s="34">
        <v>0.0</v>
      </c>
      <c r="N66" s="34">
        <v>0.0</v>
      </c>
      <c r="O66" s="34">
        <v>0.0</v>
      </c>
      <c r="P66" s="35">
        <f t="shared" si="1"/>
        <v>2</v>
      </c>
      <c r="Q66" s="53" t="s">
        <v>164</v>
      </c>
      <c r="R66" s="37">
        <f t="shared" si="2"/>
        <v>1</v>
      </c>
      <c r="S66" s="38" t="s">
        <v>161</v>
      </c>
      <c r="T66" s="39">
        <f t="shared" si="3"/>
        <v>3</v>
      </c>
      <c r="U66" s="54" t="str">
        <f t="shared" si="4"/>
        <v>Low_Social_Low_Financial</v>
      </c>
      <c r="V66" s="40">
        <f t="shared" si="5"/>
        <v>2</v>
      </c>
    </row>
    <row r="67">
      <c r="A67" s="31" t="s">
        <v>21</v>
      </c>
      <c r="B67" s="31" t="s">
        <v>21</v>
      </c>
      <c r="C67" s="32" t="s">
        <v>18</v>
      </c>
      <c r="D67" s="33">
        <v>0.0</v>
      </c>
      <c r="E67" s="33">
        <v>0.0</v>
      </c>
      <c r="F67" s="33">
        <v>1.0</v>
      </c>
      <c r="G67" s="33">
        <v>1.0</v>
      </c>
      <c r="H67" s="33">
        <v>0.0</v>
      </c>
      <c r="I67" s="34">
        <v>0.0</v>
      </c>
      <c r="J67" s="34">
        <v>0.0</v>
      </c>
      <c r="K67" s="34">
        <v>0.0</v>
      </c>
      <c r="L67" s="34">
        <v>0.0</v>
      </c>
      <c r="M67" s="34">
        <v>0.0</v>
      </c>
      <c r="N67" s="34">
        <v>1.0</v>
      </c>
      <c r="O67" s="34">
        <v>0.0</v>
      </c>
      <c r="P67" s="35">
        <f t="shared" si="1"/>
        <v>2</v>
      </c>
      <c r="Q67" s="53" t="s">
        <v>164</v>
      </c>
      <c r="R67" s="37">
        <f t="shared" si="2"/>
        <v>1</v>
      </c>
      <c r="S67" s="38" t="s">
        <v>161</v>
      </c>
      <c r="T67" s="39">
        <f t="shared" si="3"/>
        <v>3</v>
      </c>
      <c r="U67" s="54" t="str">
        <f t="shared" si="4"/>
        <v>Low_Social_Low_Financial</v>
      </c>
      <c r="V67" s="40">
        <f t="shared" si="5"/>
        <v>2</v>
      </c>
    </row>
    <row r="68">
      <c r="A68" s="31" t="s">
        <v>144</v>
      </c>
      <c r="B68" s="31" t="s">
        <v>144</v>
      </c>
      <c r="C68" s="41" t="s">
        <v>16</v>
      </c>
      <c r="D68" s="33">
        <v>0.0</v>
      </c>
      <c r="E68" s="33">
        <v>0.0</v>
      </c>
      <c r="F68" s="33">
        <v>1.0</v>
      </c>
      <c r="G68" s="33">
        <v>1.0</v>
      </c>
      <c r="H68" s="33">
        <v>0.0</v>
      </c>
      <c r="I68" s="34">
        <v>0.0</v>
      </c>
      <c r="J68" s="34">
        <v>0.0</v>
      </c>
      <c r="K68" s="34">
        <v>0.0</v>
      </c>
      <c r="L68" s="34">
        <v>0.0</v>
      </c>
      <c r="M68" s="34">
        <v>0.0</v>
      </c>
      <c r="N68" s="34">
        <v>0.0</v>
      </c>
      <c r="O68" s="34">
        <v>0.0</v>
      </c>
      <c r="P68" s="35">
        <f t="shared" si="1"/>
        <v>2</v>
      </c>
      <c r="Q68" s="53" t="s">
        <v>164</v>
      </c>
      <c r="R68" s="37">
        <f t="shared" si="2"/>
        <v>0</v>
      </c>
      <c r="S68" s="38" t="s">
        <v>161</v>
      </c>
      <c r="T68" s="39">
        <f t="shared" si="3"/>
        <v>2</v>
      </c>
      <c r="U68" s="54" t="str">
        <f t="shared" si="4"/>
        <v>Low_Social_Low_Financial</v>
      </c>
      <c r="V68" s="40" t="str">
        <f t="shared" si="5"/>
        <v>#DIV/0!</v>
      </c>
    </row>
    <row r="69">
      <c r="A69" s="31" t="s">
        <v>37</v>
      </c>
      <c r="B69" s="31" t="s">
        <v>37</v>
      </c>
      <c r="C69" s="32" t="s">
        <v>16</v>
      </c>
      <c r="D69" s="33">
        <v>0.0</v>
      </c>
      <c r="E69" s="33">
        <v>0.0</v>
      </c>
      <c r="F69" s="33">
        <v>0.0</v>
      </c>
      <c r="G69" s="33">
        <v>1.0</v>
      </c>
      <c r="H69" s="33">
        <v>0.0</v>
      </c>
      <c r="I69" s="34">
        <v>0.0</v>
      </c>
      <c r="J69" s="34">
        <v>0.0</v>
      </c>
      <c r="K69" s="34">
        <v>1.0</v>
      </c>
      <c r="L69" s="34">
        <v>0.0</v>
      </c>
      <c r="M69" s="34">
        <v>0.0</v>
      </c>
      <c r="N69" s="34">
        <v>6.0</v>
      </c>
      <c r="O69" s="34">
        <v>0.0</v>
      </c>
      <c r="P69" s="35">
        <f t="shared" si="1"/>
        <v>1</v>
      </c>
      <c r="Q69" s="53" t="s">
        <v>164</v>
      </c>
      <c r="R69" s="37">
        <f t="shared" si="2"/>
        <v>7</v>
      </c>
      <c r="S69" s="38" t="s">
        <v>163</v>
      </c>
      <c r="T69" s="39">
        <f t="shared" si="3"/>
        <v>8</v>
      </c>
      <c r="U69" s="54" t="str">
        <f t="shared" si="4"/>
        <v>Low_Social_Medium_Financial</v>
      </c>
      <c r="V69" s="40">
        <f t="shared" si="5"/>
        <v>0.1428571429</v>
      </c>
    </row>
    <row r="70">
      <c r="A70" s="31" t="s">
        <v>82</v>
      </c>
      <c r="B70" s="31" t="s">
        <v>82</v>
      </c>
      <c r="C70" s="32" t="s">
        <v>26</v>
      </c>
      <c r="D70" s="33">
        <v>0.0</v>
      </c>
      <c r="E70" s="33">
        <v>0.0</v>
      </c>
      <c r="F70" s="33">
        <v>0.0</v>
      </c>
      <c r="G70" s="33">
        <v>1.0</v>
      </c>
      <c r="H70" s="33">
        <v>0.0</v>
      </c>
      <c r="I70" s="34">
        <v>0.0</v>
      </c>
      <c r="J70" s="34">
        <v>0.0</v>
      </c>
      <c r="K70" s="34">
        <v>0.0</v>
      </c>
      <c r="L70" s="34">
        <v>0.0</v>
      </c>
      <c r="M70" s="34">
        <v>0.0</v>
      </c>
      <c r="N70" s="34">
        <v>1.0</v>
      </c>
      <c r="O70" s="34">
        <v>0.0</v>
      </c>
      <c r="P70" s="35">
        <f t="shared" si="1"/>
        <v>1</v>
      </c>
      <c r="Q70" s="53" t="s">
        <v>164</v>
      </c>
      <c r="R70" s="37">
        <f t="shared" si="2"/>
        <v>1</v>
      </c>
      <c r="S70" s="38" t="s">
        <v>161</v>
      </c>
      <c r="T70" s="39">
        <f t="shared" si="3"/>
        <v>2</v>
      </c>
      <c r="U70" s="54" t="str">
        <f t="shared" si="4"/>
        <v>Low_Social_Low_Financial</v>
      </c>
      <c r="V70" s="40">
        <f t="shared" si="5"/>
        <v>1</v>
      </c>
    </row>
    <row r="71">
      <c r="A71" s="31" t="s">
        <v>73</v>
      </c>
      <c r="B71" s="31" t="s">
        <v>73</v>
      </c>
      <c r="C71" s="32" t="s">
        <v>16</v>
      </c>
      <c r="D71" s="33">
        <v>0.0</v>
      </c>
      <c r="E71" s="33">
        <v>0.0</v>
      </c>
      <c r="F71" s="33">
        <v>0.0</v>
      </c>
      <c r="G71" s="33">
        <v>1.0</v>
      </c>
      <c r="H71" s="33">
        <v>0.0</v>
      </c>
      <c r="I71" s="34">
        <v>0.0</v>
      </c>
      <c r="J71" s="34">
        <v>0.0</v>
      </c>
      <c r="K71" s="34">
        <v>0.0</v>
      </c>
      <c r="L71" s="34">
        <v>0.0</v>
      </c>
      <c r="M71" s="34">
        <v>0.0</v>
      </c>
      <c r="N71" s="34">
        <v>0.0</v>
      </c>
      <c r="O71" s="34">
        <v>0.0</v>
      </c>
      <c r="P71" s="35">
        <f t="shared" si="1"/>
        <v>1</v>
      </c>
      <c r="Q71" s="53" t="s">
        <v>164</v>
      </c>
      <c r="R71" s="37">
        <f t="shared" si="2"/>
        <v>0</v>
      </c>
      <c r="S71" s="38" t="s">
        <v>161</v>
      </c>
      <c r="T71" s="39">
        <f t="shared" si="3"/>
        <v>1</v>
      </c>
      <c r="U71" s="54" t="str">
        <f t="shared" si="4"/>
        <v>Low_Social_Low_Financial</v>
      </c>
      <c r="V71" s="40" t="str">
        <f t="shared" si="5"/>
        <v>#DIV/0!</v>
      </c>
    </row>
    <row r="72">
      <c r="A72" s="31" t="s">
        <v>50</v>
      </c>
      <c r="B72" s="31" t="s">
        <v>50</v>
      </c>
      <c r="C72" s="32" t="s">
        <v>26</v>
      </c>
      <c r="D72" s="33">
        <v>0.0</v>
      </c>
      <c r="E72" s="33">
        <v>0.0</v>
      </c>
      <c r="F72" s="33">
        <v>0.0</v>
      </c>
      <c r="G72" s="33">
        <v>1.0</v>
      </c>
      <c r="H72" s="33">
        <v>0.0</v>
      </c>
      <c r="I72" s="34">
        <v>0.0</v>
      </c>
      <c r="J72" s="34">
        <v>0.0</v>
      </c>
      <c r="K72" s="34">
        <v>0.0</v>
      </c>
      <c r="L72" s="34">
        <v>0.0</v>
      </c>
      <c r="M72" s="34">
        <v>0.0</v>
      </c>
      <c r="N72" s="34">
        <v>0.0</v>
      </c>
      <c r="O72" s="34">
        <v>0.0</v>
      </c>
      <c r="P72" s="35">
        <f t="shared" si="1"/>
        <v>1</v>
      </c>
      <c r="Q72" s="53" t="s">
        <v>164</v>
      </c>
      <c r="R72" s="37">
        <f t="shared" si="2"/>
        <v>0</v>
      </c>
      <c r="S72" s="38" t="s">
        <v>161</v>
      </c>
      <c r="T72" s="39">
        <f t="shared" si="3"/>
        <v>1</v>
      </c>
      <c r="U72" s="54" t="str">
        <f t="shared" si="4"/>
        <v>Low_Social_Low_Financial</v>
      </c>
      <c r="V72" s="40" t="str">
        <f t="shared" si="5"/>
        <v>#DIV/0!</v>
      </c>
    </row>
    <row r="73">
      <c r="A73" s="31" t="s">
        <v>72</v>
      </c>
      <c r="B73" s="31" t="s">
        <v>72</v>
      </c>
      <c r="C73" s="32" t="s">
        <v>26</v>
      </c>
      <c r="D73" s="33">
        <v>0.0</v>
      </c>
      <c r="E73" s="33">
        <v>0.0</v>
      </c>
      <c r="F73" s="33">
        <v>0.0</v>
      </c>
      <c r="G73" s="33">
        <v>1.0</v>
      </c>
      <c r="H73" s="33">
        <v>0.0</v>
      </c>
      <c r="I73" s="34">
        <v>0.0</v>
      </c>
      <c r="J73" s="34">
        <v>0.0</v>
      </c>
      <c r="K73" s="34">
        <v>0.0</v>
      </c>
      <c r="L73" s="34">
        <v>0.0</v>
      </c>
      <c r="M73" s="34">
        <v>0.0</v>
      </c>
      <c r="N73" s="34">
        <v>0.0</v>
      </c>
      <c r="O73" s="34">
        <v>0.0</v>
      </c>
      <c r="P73" s="35">
        <f t="shared" si="1"/>
        <v>1</v>
      </c>
      <c r="Q73" s="53" t="s">
        <v>164</v>
      </c>
      <c r="R73" s="37">
        <f t="shared" si="2"/>
        <v>0</v>
      </c>
      <c r="S73" s="38" t="s">
        <v>161</v>
      </c>
      <c r="T73" s="39">
        <f t="shared" si="3"/>
        <v>1</v>
      </c>
      <c r="U73" s="54" t="str">
        <f t="shared" si="4"/>
        <v>Low_Social_Low_Financial</v>
      </c>
      <c r="V73" s="40" t="str">
        <f t="shared" si="5"/>
        <v>#DIV/0!</v>
      </c>
    </row>
    <row r="74">
      <c r="A74" s="31" t="s">
        <v>75</v>
      </c>
      <c r="B74" s="31" t="s">
        <v>75</v>
      </c>
      <c r="C74" s="32" t="s">
        <v>18</v>
      </c>
      <c r="D74" s="33">
        <v>0.0</v>
      </c>
      <c r="E74" s="33">
        <v>0.0</v>
      </c>
      <c r="F74" s="33">
        <v>0.0</v>
      </c>
      <c r="G74" s="33">
        <v>1.0</v>
      </c>
      <c r="H74" s="33">
        <v>0.0</v>
      </c>
      <c r="I74" s="34">
        <v>0.0</v>
      </c>
      <c r="J74" s="34">
        <v>0.0</v>
      </c>
      <c r="K74" s="34">
        <v>0.0</v>
      </c>
      <c r="L74" s="34">
        <v>0.0</v>
      </c>
      <c r="M74" s="34">
        <v>0.0</v>
      </c>
      <c r="N74" s="34">
        <v>0.0</v>
      </c>
      <c r="O74" s="34">
        <v>0.0</v>
      </c>
      <c r="P74" s="35">
        <f t="shared" si="1"/>
        <v>1</v>
      </c>
      <c r="Q74" s="53" t="s">
        <v>164</v>
      </c>
      <c r="R74" s="37">
        <f t="shared" si="2"/>
        <v>0</v>
      </c>
      <c r="S74" s="38" t="s">
        <v>161</v>
      </c>
      <c r="T74" s="39">
        <f t="shared" si="3"/>
        <v>1</v>
      </c>
      <c r="U74" s="54" t="str">
        <f t="shared" si="4"/>
        <v>Low_Social_Low_Financial</v>
      </c>
      <c r="V74" s="40" t="str">
        <f t="shared" si="5"/>
        <v>#DIV/0!</v>
      </c>
    </row>
    <row r="75">
      <c r="A75" s="31" t="s">
        <v>25</v>
      </c>
      <c r="B75" s="31" t="s">
        <v>25</v>
      </c>
      <c r="C75" s="32" t="s">
        <v>26</v>
      </c>
      <c r="D75" s="33">
        <v>0.0</v>
      </c>
      <c r="E75" s="33">
        <v>0.0</v>
      </c>
      <c r="F75" s="33">
        <v>9.0</v>
      </c>
      <c r="G75" s="33">
        <v>0.0</v>
      </c>
      <c r="H75" s="33">
        <v>0.0</v>
      </c>
      <c r="I75" s="34">
        <v>0.0</v>
      </c>
      <c r="J75" s="34">
        <v>0.0</v>
      </c>
      <c r="K75" s="34">
        <v>0.0</v>
      </c>
      <c r="L75" s="34">
        <v>0.0</v>
      </c>
      <c r="M75" s="34">
        <v>4.0</v>
      </c>
      <c r="N75" s="34">
        <v>0.0</v>
      </c>
      <c r="O75" s="34">
        <v>0.0</v>
      </c>
      <c r="P75" s="35">
        <f t="shared" si="1"/>
        <v>9</v>
      </c>
      <c r="Q75" s="53" t="s">
        <v>165</v>
      </c>
      <c r="R75" s="37">
        <f t="shared" si="2"/>
        <v>4</v>
      </c>
      <c r="S75" s="38" t="s">
        <v>161</v>
      </c>
      <c r="T75" s="39">
        <f t="shared" si="3"/>
        <v>13</v>
      </c>
      <c r="U75" s="54" t="str">
        <f t="shared" si="4"/>
        <v>Medium_Social_Low_Financial</v>
      </c>
      <c r="V75" s="40">
        <f t="shared" si="5"/>
        <v>2.25</v>
      </c>
    </row>
    <row r="76">
      <c r="A76" s="31" t="s">
        <v>104</v>
      </c>
      <c r="B76" s="31" t="s">
        <v>104</v>
      </c>
      <c r="C76" s="32" t="s">
        <v>18</v>
      </c>
      <c r="D76" s="33">
        <v>0.0</v>
      </c>
      <c r="E76" s="33">
        <v>0.0</v>
      </c>
      <c r="F76" s="33">
        <v>4.0</v>
      </c>
      <c r="G76" s="33">
        <v>0.0</v>
      </c>
      <c r="H76" s="33">
        <v>0.0</v>
      </c>
      <c r="I76" s="34">
        <v>0.0</v>
      </c>
      <c r="J76" s="34">
        <v>0.0</v>
      </c>
      <c r="K76" s="34">
        <v>0.0</v>
      </c>
      <c r="L76" s="34">
        <v>0.0</v>
      </c>
      <c r="M76" s="34">
        <v>0.0</v>
      </c>
      <c r="N76" s="34">
        <v>0.0</v>
      </c>
      <c r="O76" s="34">
        <v>0.0</v>
      </c>
      <c r="P76" s="35">
        <f t="shared" si="1"/>
        <v>4</v>
      </c>
      <c r="Q76" s="53" t="s">
        <v>164</v>
      </c>
      <c r="R76" s="37">
        <f t="shared" si="2"/>
        <v>0</v>
      </c>
      <c r="S76" s="38" t="s">
        <v>161</v>
      </c>
      <c r="T76" s="39">
        <f t="shared" si="3"/>
        <v>4</v>
      </c>
      <c r="U76" s="54" t="str">
        <f t="shared" si="4"/>
        <v>Low_Social_Low_Financial</v>
      </c>
      <c r="V76" s="40" t="str">
        <f t="shared" si="5"/>
        <v>#DIV/0!</v>
      </c>
    </row>
    <row r="77">
      <c r="A77" s="31" t="s">
        <v>146</v>
      </c>
      <c r="B77" s="31" t="s">
        <v>146</v>
      </c>
      <c r="C77" s="41" t="s">
        <v>18</v>
      </c>
      <c r="D77" s="33">
        <v>0.0</v>
      </c>
      <c r="E77" s="33">
        <v>1.0</v>
      </c>
      <c r="F77" s="33">
        <v>2.0</v>
      </c>
      <c r="G77" s="33">
        <v>0.0</v>
      </c>
      <c r="H77" s="33">
        <v>2.0</v>
      </c>
      <c r="I77" s="34">
        <v>0.0</v>
      </c>
      <c r="J77" s="34">
        <v>0.0</v>
      </c>
      <c r="K77" s="34">
        <v>1.0</v>
      </c>
      <c r="L77" s="34">
        <v>0.0</v>
      </c>
      <c r="M77" s="34">
        <v>0.0</v>
      </c>
      <c r="N77" s="34">
        <v>0.0</v>
      </c>
      <c r="O77" s="34">
        <v>0.0</v>
      </c>
      <c r="P77" s="35">
        <f t="shared" si="1"/>
        <v>5</v>
      </c>
      <c r="Q77" s="53" t="s">
        <v>165</v>
      </c>
      <c r="R77" s="37">
        <f t="shared" si="2"/>
        <v>1</v>
      </c>
      <c r="S77" s="38" t="s">
        <v>161</v>
      </c>
      <c r="T77" s="39">
        <f t="shared" si="3"/>
        <v>6</v>
      </c>
      <c r="U77" s="54" t="str">
        <f t="shared" si="4"/>
        <v>Medium_Social_Low_Financial</v>
      </c>
      <c r="V77" s="40">
        <f t="shared" si="5"/>
        <v>5</v>
      </c>
    </row>
    <row r="78">
      <c r="A78" s="31" t="s">
        <v>55</v>
      </c>
      <c r="B78" s="31" t="s">
        <v>55</v>
      </c>
      <c r="C78" s="32" t="s">
        <v>18</v>
      </c>
      <c r="D78" s="33">
        <v>0.0</v>
      </c>
      <c r="E78" s="33">
        <v>2.0</v>
      </c>
      <c r="F78" s="33">
        <v>2.0</v>
      </c>
      <c r="G78" s="33">
        <v>0.0</v>
      </c>
      <c r="H78" s="33">
        <v>0.0</v>
      </c>
      <c r="I78" s="34">
        <v>0.0</v>
      </c>
      <c r="J78" s="34">
        <v>0.0</v>
      </c>
      <c r="K78" s="34">
        <v>0.0</v>
      </c>
      <c r="L78" s="34">
        <v>0.0</v>
      </c>
      <c r="M78" s="34">
        <v>0.0</v>
      </c>
      <c r="N78" s="34">
        <v>1.0</v>
      </c>
      <c r="O78" s="34">
        <v>0.0</v>
      </c>
      <c r="P78" s="35">
        <f t="shared" si="1"/>
        <v>4</v>
      </c>
      <c r="Q78" s="53" t="s">
        <v>164</v>
      </c>
      <c r="R78" s="37">
        <f t="shared" si="2"/>
        <v>1</v>
      </c>
      <c r="S78" s="38" t="s">
        <v>161</v>
      </c>
      <c r="T78" s="39">
        <f t="shared" si="3"/>
        <v>5</v>
      </c>
      <c r="U78" s="54" t="str">
        <f t="shared" si="4"/>
        <v>Low_Social_Low_Financial</v>
      </c>
      <c r="V78" s="40">
        <f t="shared" si="5"/>
        <v>4</v>
      </c>
    </row>
    <row r="79">
      <c r="A79" s="31" t="s">
        <v>125</v>
      </c>
      <c r="B79" s="31" t="s">
        <v>125</v>
      </c>
      <c r="C79" s="41" t="s">
        <v>16</v>
      </c>
      <c r="D79" s="33">
        <v>0.0</v>
      </c>
      <c r="E79" s="33">
        <v>1.0</v>
      </c>
      <c r="F79" s="33">
        <v>1.0</v>
      </c>
      <c r="G79" s="33">
        <v>0.0</v>
      </c>
      <c r="H79" s="33">
        <v>0.0</v>
      </c>
      <c r="I79" s="34">
        <v>0.0</v>
      </c>
      <c r="J79" s="34">
        <v>0.0</v>
      </c>
      <c r="K79" s="34">
        <v>0.0</v>
      </c>
      <c r="L79" s="34">
        <v>0.0</v>
      </c>
      <c r="M79" s="34">
        <v>0.0</v>
      </c>
      <c r="N79" s="34">
        <v>3.0</v>
      </c>
      <c r="O79" s="34">
        <v>0.0</v>
      </c>
      <c r="P79" s="35">
        <f t="shared" si="1"/>
        <v>2</v>
      </c>
      <c r="Q79" s="53" t="s">
        <v>164</v>
      </c>
      <c r="R79" s="37">
        <f t="shared" si="2"/>
        <v>3</v>
      </c>
      <c r="S79" s="38" t="s">
        <v>161</v>
      </c>
      <c r="T79" s="39">
        <f t="shared" si="3"/>
        <v>5</v>
      </c>
      <c r="U79" s="54" t="str">
        <f t="shared" si="4"/>
        <v>Low_Social_Low_Financial</v>
      </c>
      <c r="V79" s="40">
        <f t="shared" si="5"/>
        <v>0.6666666667</v>
      </c>
    </row>
    <row r="80">
      <c r="A80" s="31" t="s">
        <v>81</v>
      </c>
      <c r="B80" s="31" t="s">
        <v>81</v>
      </c>
      <c r="C80" s="32" t="s">
        <v>26</v>
      </c>
      <c r="D80" s="33">
        <v>0.0</v>
      </c>
      <c r="E80" s="33">
        <v>0.0</v>
      </c>
      <c r="F80" s="33">
        <v>1.0</v>
      </c>
      <c r="G80" s="33">
        <v>0.0</v>
      </c>
      <c r="H80" s="33">
        <v>0.0</v>
      </c>
      <c r="I80" s="34">
        <v>1.0</v>
      </c>
      <c r="J80" s="34">
        <v>0.0</v>
      </c>
      <c r="K80" s="34">
        <v>0.0</v>
      </c>
      <c r="L80" s="34">
        <v>0.0</v>
      </c>
      <c r="M80" s="34">
        <v>0.0</v>
      </c>
      <c r="N80" s="34">
        <v>1.0</v>
      </c>
      <c r="O80" s="34">
        <v>0.0</v>
      </c>
      <c r="P80" s="35">
        <f t="shared" si="1"/>
        <v>1</v>
      </c>
      <c r="Q80" s="53" t="s">
        <v>164</v>
      </c>
      <c r="R80" s="37">
        <f t="shared" si="2"/>
        <v>2</v>
      </c>
      <c r="S80" s="38" t="s">
        <v>161</v>
      </c>
      <c r="T80" s="39">
        <f t="shared" si="3"/>
        <v>3</v>
      </c>
      <c r="U80" s="54" t="str">
        <f t="shared" si="4"/>
        <v>Low_Social_Low_Financial</v>
      </c>
      <c r="V80" s="40">
        <f t="shared" si="5"/>
        <v>0.5</v>
      </c>
    </row>
    <row r="81">
      <c r="A81" s="31" t="s">
        <v>106</v>
      </c>
      <c r="B81" s="31" t="s">
        <v>106</v>
      </c>
      <c r="C81" s="32" t="s">
        <v>26</v>
      </c>
      <c r="D81" s="33">
        <v>0.0</v>
      </c>
      <c r="E81" s="33">
        <v>1.0</v>
      </c>
      <c r="F81" s="33">
        <v>1.0</v>
      </c>
      <c r="G81" s="33">
        <v>0.0</v>
      </c>
      <c r="H81" s="33">
        <v>0.0</v>
      </c>
      <c r="I81" s="34">
        <v>0.0</v>
      </c>
      <c r="J81" s="34">
        <v>0.0</v>
      </c>
      <c r="K81" s="34">
        <v>0.0</v>
      </c>
      <c r="L81" s="34">
        <v>0.0</v>
      </c>
      <c r="M81" s="34">
        <v>0.0</v>
      </c>
      <c r="N81" s="34">
        <v>1.0</v>
      </c>
      <c r="O81" s="34">
        <v>0.0</v>
      </c>
      <c r="P81" s="35">
        <f t="shared" si="1"/>
        <v>2</v>
      </c>
      <c r="Q81" s="53" t="s">
        <v>164</v>
      </c>
      <c r="R81" s="37">
        <f t="shared" si="2"/>
        <v>1</v>
      </c>
      <c r="S81" s="38" t="s">
        <v>161</v>
      </c>
      <c r="T81" s="39">
        <f t="shared" si="3"/>
        <v>3</v>
      </c>
      <c r="U81" s="54" t="str">
        <f t="shared" si="4"/>
        <v>Low_Social_Low_Financial</v>
      </c>
      <c r="V81" s="40">
        <f t="shared" si="5"/>
        <v>2</v>
      </c>
    </row>
    <row r="82">
      <c r="A82" s="31" t="s">
        <v>86</v>
      </c>
      <c r="B82" s="31" t="s">
        <v>86</v>
      </c>
      <c r="C82" s="32" t="s">
        <v>18</v>
      </c>
      <c r="D82" s="33">
        <v>0.0</v>
      </c>
      <c r="E82" s="33">
        <v>0.0</v>
      </c>
      <c r="F82" s="33">
        <v>1.0</v>
      </c>
      <c r="G82" s="33">
        <v>0.0</v>
      </c>
      <c r="H82" s="33">
        <v>0.0</v>
      </c>
      <c r="I82" s="34">
        <v>0.0</v>
      </c>
      <c r="J82" s="34">
        <v>0.0</v>
      </c>
      <c r="K82" s="34">
        <v>0.0</v>
      </c>
      <c r="L82" s="34">
        <v>0.0</v>
      </c>
      <c r="M82" s="34">
        <v>0.0</v>
      </c>
      <c r="N82" s="34">
        <v>2.0</v>
      </c>
      <c r="O82" s="34">
        <v>0.0</v>
      </c>
      <c r="P82" s="35">
        <f t="shared" si="1"/>
        <v>1</v>
      </c>
      <c r="Q82" s="53" t="s">
        <v>164</v>
      </c>
      <c r="R82" s="37">
        <f t="shared" si="2"/>
        <v>2</v>
      </c>
      <c r="S82" s="38" t="s">
        <v>161</v>
      </c>
      <c r="T82" s="39">
        <f t="shared" si="3"/>
        <v>3</v>
      </c>
      <c r="U82" s="54" t="str">
        <f t="shared" si="4"/>
        <v>Low_Social_Low_Financial</v>
      </c>
      <c r="V82" s="40">
        <f t="shared" si="5"/>
        <v>0.5</v>
      </c>
    </row>
    <row r="83">
      <c r="A83" s="31" t="s">
        <v>90</v>
      </c>
      <c r="B83" s="31" t="s">
        <v>90</v>
      </c>
      <c r="C83" s="32" t="s">
        <v>18</v>
      </c>
      <c r="D83" s="33">
        <v>0.0</v>
      </c>
      <c r="E83" s="33">
        <v>1.0</v>
      </c>
      <c r="F83" s="33">
        <v>1.0</v>
      </c>
      <c r="G83" s="33">
        <v>0.0</v>
      </c>
      <c r="H83" s="33">
        <v>0.0</v>
      </c>
      <c r="I83" s="34">
        <v>0.0</v>
      </c>
      <c r="J83" s="34">
        <v>0.0</v>
      </c>
      <c r="K83" s="34">
        <v>0.0</v>
      </c>
      <c r="L83" s="34">
        <v>0.0</v>
      </c>
      <c r="M83" s="34">
        <v>0.0</v>
      </c>
      <c r="N83" s="34">
        <v>1.0</v>
      </c>
      <c r="O83" s="34">
        <v>0.0</v>
      </c>
      <c r="P83" s="35">
        <f t="shared" si="1"/>
        <v>2</v>
      </c>
      <c r="Q83" s="53" t="s">
        <v>164</v>
      </c>
      <c r="R83" s="37">
        <f t="shared" si="2"/>
        <v>1</v>
      </c>
      <c r="S83" s="38" t="s">
        <v>161</v>
      </c>
      <c r="T83" s="39">
        <f t="shared" si="3"/>
        <v>3</v>
      </c>
      <c r="U83" s="54" t="str">
        <f t="shared" si="4"/>
        <v>Low_Social_Low_Financial</v>
      </c>
      <c r="V83" s="40">
        <f t="shared" si="5"/>
        <v>2</v>
      </c>
    </row>
    <row r="84">
      <c r="A84" s="31" t="s">
        <v>135</v>
      </c>
      <c r="B84" s="31" t="s">
        <v>135</v>
      </c>
      <c r="C84" s="41" t="s">
        <v>16</v>
      </c>
      <c r="D84" s="33">
        <v>0.0</v>
      </c>
      <c r="E84" s="33">
        <v>0.0</v>
      </c>
      <c r="F84" s="33">
        <v>1.0</v>
      </c>
      <c r="G84" s="33">
        <v>0.0</v>
      </c>
      <c r="H84" s="33">
        <v>0.0</v>
      </c>
      <c r="I84" s="34">
        <v>0.0</v>
      </c>
      <c r="J84" s="34">
        <v>0.0</v>
      </c>
      <c r="K84" s="34">
        <v>0.0</v>
      </c>
      <c r="L84" s="34">
        <v>0.0</v>
      </c>
      <c r="M84" s="34">
        <v>0.0</v>
      </c>
      <c r="N84" s="34">
        <v>1.0</v>
      </c>
      <c r="O84" s="34">
        <v>0.0</v>
      </c>
      <c r="P84" s="35">
        <f t="shared" si="1"/>
        <v>1</v>
      </c>
      <c r="Q84" s="53" t="s">
        <v>164</v>
      </c>
      <c r="R84" s="37">
        <f t="shared" si="2"/>
        <v>1</v>
      </c>
      <c r="S84" s="38" t="s">
        <v>161</v>
      </c>
      <c r="T84" s="39">
        <f t="shared" si="3"/>
        <v>2</v>
      </c>
      <c r="U84" s="54" t="str">
        <f t="shared" si="4"/>
        <v>Low_Social_Low_Financial</v>
      </c>
      <c r="V84" s="40">
        <f t="shared" si="5"/>
        <v>1</v>
      </c>
    </row>
    <row r="85">
      <c r="A85" s="31" t="s">
        <v>113</v>
      </c>
      <c r="B85" s="31" t="s">
        <v>113</v>
      </c>
      <c r="C85" s="32" t="s">
        <v>18</v>
      </c>
      <c r="D85" s="33">
        <v>0.0</v>
      </c>
      <c r="E85" s="33">
        <v>0.0</v>
      </c>
      <c r="F85" s="33">
        <v>1.0</v>
      </c>
      <c r="G85" s="33">
        <v>0.0</v>
      </c>
      <c r="H85" s="33">
        <v>0.0</v>
      </c>
      <c r="I85" s="34">
        <v>0.0</v>
      </c>
      <c r="J85" s="34">
        <v>0.0</v>
      </c>
      <c r="K85" s="34">
        <v>0.0</v>
      </c>
      <c r="L85" s="34">
        <v>0.0</v>
      </c>
      <c r="M85" s="34">
        <v>0.0</v>
      </c>
      <c r="N85" s="34">
        <v>1.0</v>
      </c>
      <c r="O85" s="34">
        <v>0.0</v>
      </c>
      <c r="P85" s="35">
        <f t="shared" si="1"/>
        <v>1</v>
      </c>
      <c r="Q85" s="53" t="s">
        <v>164</v>
      </c>
      <c r="R85" s="37">
        <f t="shared" si="2"/>
        <v>1</v>
      </c>
      <c r="S85" s="38" t="s">
        <v>161</v>
      </c>
      <c r="T85" s="39">
        <f t="shared" si="3"/>
        <v>2</v>
      </c>
      <c r="U85" s="54" t="str">
        <f t="shared" si="4"/>
        <v>Low_Social_Low_Financial</v>
      </c>
      <c r="V85" s="40">
        <f t="shared" si="5"/>
        <v>1</v>
      </c>
    </row>
    <row r="86">
      <c r="A86" s="31" t="s">
        <v>69</v>
      </c>
      <c r="B86" s="31" t="s">
        <v>69</v>
      </c>
      <c r="C86" s="32" t="s">
        <v>18</v>
      </c>
      <c r="D86" s="33">
        <v>0.0</v>
      </c>
      <c r="E86" s="33">
        <v>1.0</v>
      </c>
      <c r="F86" s="33">
        <v>1.0</v>
      </c>
      <c r="G86" s="33">
        <v>0.0</v>
      </c>
      <c r="H86" s="33">
        <v>0.0</v>
      </c>
      <c r="I86" s="34">
        <v>0.0</v>
      </c>
      <c r="J86" s="34">
        <v>0.0</v>
      </c>
      <c r="K86" s="34">
        <v>0.0</v>
      </c>
      <c r="L86" s="34">
        <v>0.0</v>
      </c>
      <c r="M86" s="34">
        <v>0.0</v>
      </c>
      <c r="N86" s="34">
        <v>0.0</v>
      </c>
      <c r="O86" s="34">
        <v>0.0</v>
      </c>
      <c r="P86" s="35">
        <f t="shared" si="1"/>
        <v>2</v>
      </c>
      <c r="Q86" s="53" t="s">
        <v>164</v>
      </c>
      <c r="R86" s="37">
        <f t="shared" si="2"/>
        <v>0</v>
      </c>
      <c r="S86" s="38" t="s">
        <v>161</v>
      </c>
      <c r="T86" s="39">
        <f t="shared" si="3"/>
        <v>2</v>
      </c>
      <c r="U86" s="54" t="str">
        <f t="shared" si="4"/>
        <v>Low_Social_Low_Financial</v>
      </c>
      <c r="V86" s="40" t="str">
        <f t="shared" si="5"/>
        <v>#DIV/0!</v>
      </c>
    </row>
    <row r="87">
      <c r="A87" s="31" t="s">
        <v>143</v>
      </c>
      <c r="B87" s="31" t="s">
        <v>143</v>
      </c>
      <c r="C87" s="41" t="s">
        <v>20</v>
      </c>
      <c r="D87" s="33">
        <v>0.0</v>
      </c>
      <c r="E87" s="33">
        <v>0.0</v>
      </c>
      <c r="F87" s="33">
        <v>1.0</v>
      </c>
      <c r="G87" s="33">
        <v>0.0</v>
      </c>
      <c r="H87" s="33">
        <v>0.0</v>
      </c>
      <c r="I87" s="34">
        <v>0.0</v>
      </c>
      <c r="J87" s="34">
        <v>0.0</v>
      </c>
      <c r="K87" s="34">
        <v>1.0</v>
      </c>
      <c r="L87" s="34">
        <v>0.0</v>
      </c>
      <c r="M87" s="34">
        <v>0.0</v>
      </c>
      <c r="N87" s="34">
        <v>0.0</v>
      </c>
      <c r="O87" s="34">
        <v>0.0</v>
      </c>
      <c r="P87" s="35">
        <f t="shared" si="1"/>
        <v>1</v>
      </c>
      <c r="Q87" s="53" t="s">
        <v>164</v>
      </c>
      <c r="R87" s="37">
        <f t="shared" si="2"/>
        <v>1</v>
      </c>
      <c r="S87" s="38" t="s">
        <v>161</v>
      </c>
      <c r="T87" s="39">
        <f t="shared" si="3"/>
        <v>2</v>
      </c>
      <c r="U87" s="54" t="str">
        <f t="shared" si="4"/>
        <v>Low_Social_Low_Financial</v>
      </c>
      <c r="V87" s="40">
        <f t="shared" si="5"/>
        <v>1</v>
      </c>
    </row>
    <row r="88">
      <c r="A88" s="31" t="s">
        <v>111</v>
      </c>
      <c r="B88" s="31" t="s">
        <v>111</v>
      </c>
      <c r="C88" s="32" t="s">
        <v>16</v>
      </c>
      <c r="D88" s="33">
        <v>0.0</v>
      </c>
      <c r="E88" s="33">
        <v>0.0</v>
      </c>
      <c r="F88" s="33">
        <v>1.0</v>
      </c>
      <c r="G88" s="33">
        <v>0.0</v>
      </c>
      <c r="H88" s="33">
        <v>0.0</v>
      </c>
      <c r="I88" s="34">
        <v>0.0</v>
      </c>
      <c r="J88" s="34">
        <v>0.0</v>
      </c>
      <c r="K88" s="34">
        <v>0.0</v>
      </c>
      <c r="L88" s="34">
        <v>0.0</v>
      </c>
      <c r="M88" s="34">
        <v>0.0</v>
      </c>
      <c r="N88" s="34">
        <v>0.0</v>
      </c>
      <c r="O88" s="34">
        <v>0.0</v>
      </c>
      <c r="P88" s="35">
        <f t="shared" si="1"/>
        <v>1</v>
      </c>
      <c r="Q88" s="53" t="s">
        <v>164</v>
      </c>
      <c r="R88" s="37">
        <f t="shared" si="2"/>
        <v>0</v>
      </c>
      <c r="S88" s="38" t="s">
        <v>161</v>
      </c>
      <c r="T88" s="39">
        <f t="shared" si="3"/>
        <v>1</v>
      </c>
      <c r="U88" s="54" t="str">
        <f t="shared" si="4"/>
        <v>Low_Social_Low_Financial</v>
      </c>
      <c r="V88" s="40" t="str">
        <f t="shared" si="5"/>
        <v>#DIV/0!</v>
      </c>
    </row>
    <row r="89">
      <c r="A89" s="31" t="s">
        <v>130</v>
      </c>
      <c r="B89" s="31" t="s">
        <v>130</v>
      </c>
      <c r="C89" s="41" t="s">
        <v>16</v>
      </c>
      <c r="D89" s="33">
        <v>0.0</v>
      </c>
      <c r="E89" s="33">
        <v>0.0</v>
      </c>
      <c r="F89" s="33">
        <v>1.0</v>
      </c>
      <c r="G89" s="33">
        <v>0.0</v>
      </c>
      <c r="H89" s="33">
        <v>0.0</v>
      </c>
      <c r="I89" s="34">
        <v>0.0</v>
      </c>
      <c r="J89" s="34">
        <v>0.0</v>
      </c>
      <c r="K89" s="34">
        <v>0.0</v>
      </c>
      <c r="L89" s="34">
        <v>0.0</v>
      </c>
      <c r="M89" s="34">
        <v>0.0</v>
      </c>
      <c r="N89" s="34">
        <v>0.0</v>
      </c>
      <c r="O89" s="34">
        <v>0.0</v>
      </c>
      <c r="P89" s="35">
        <f t="shared" si="1"/>
        <v>1</v>
      </c>
      <c r="Q89" s="53" t="s">
        <v>164</v>
      </c>
      <c r="R89" s="37">
        <f t="shared" si="2"/>
        <v>0</v>
      </c>
      <c r="S89" s="38" t="s">
        <v>161</v>
      </c>
      <c r="T89" s="39">
        <f t="shared" si="3"/>
        <v>1</v>
      </c>
      <c r="U89" s="54" t="str">
        <f t="shared" si="4"/>
        <v>Low_Social_Low_Financial</v>
      </c>
      <c r="V89" s="40" t="str">
        <f t="shared" si="5"/>
        <v>#DIV/0!</v>
      </c>
    </row>
    <row r="90">
      <c r="A90" s="31" t="s">
        <v>47</v>
      </c>
      <c r="B90" s="31" t="s">
        <v>47</v>
      </c>
      <c r="C90" s="32" t="s">
        <v>26</v>
      </c>
      <c r="D90" s="33">
        <v>0.0</v>
      </c>
      <c r="E90" s="33">
        <v>0.0</v>
      </c>
      <c r="F90" s="33">
        <v>1.0</v>
      </c>
      <c r="G90" s="33">
        <v>0.0</v>
      </c>
      <c r="H90" s="33">
        <v>0.0</v>
      </c>
      <c r="I90" s="34">
        <v>0.0</v>
      </c>
      <c r="J90" s="34">
        <v>0.0</v>
      </c>
      <c r="K90" s="34">
        <v>0.0</v>
      </c>
      <c r="L90" s="34">
        <v>0.0</v>
      </c>
      <c r="M90" s="34">
        <v>0.0</v>
      </c>
      <c r="N90" s="34">
        <v>0.0</v>
      </c>
      <c r="O90" s="34">
        <v>0.0</v>
      </c>
      <c r="P90" s="35">
        <f t="shared" si="1"/>
        <v>1</v>
      </c>
      <c r="Q90" s="53" t="s">
        <v>164</v>
      </c>
      <c r="R90" s="37">
        <f t="shared" si="2"/>
        <v>0</v>
      </c>
      <c r="S90" s="38" t="s">
        <v>161</v>
      </c>
      <c r="T90" s="39">
        <f t="shared" si="3"/>
        <v>1</v>
      </c>
      <c r="U90" s="54" t="str">
        <f t="shared" si="4"/>
        <v>Low_Social_Low_Financial</v>
      </c>
      <c r="V90" s="40" t="str">
        <f t="shared" si="5"/>
        <v>#DIV/0!</v>
      </c>
    </row>
    <row r="91">
      <c r="A91" s="31" t="s">
        <v>17</v>
      </c>
      <c r="B91" s="31" t="s">
        <v>17</v>
      </c>
      <c r="C91" s="32" t="s">
        <v>18</v>
      </c>
      <c r="D91" s="33">
        <v>0.0</v>
      </c>
      <c r="E91" s="33">
        <v>0.0</v>
      </c>
      <c r="F91" s="33">
        <v>1.0</v>
      </c>
      <c r="G91" s="33">
        <v>0.0</v>
      </c>
      <c r="H91" s="33">
        <v>0.0</v>
      </c>
      <c r="I91" s="34">
        <v>0.0</v>
      </c>
      <c r="J91" s="34">
        <v>0.0</v>
      </c>
      <c r="K91" s="34">
        <v>0.0</v>
      </c>
      <c r="L91" s="34">
        <v>0.0</v>
      </c>
      <c r="M91" s="34">
        <v>0.0</v>
      </c>
      <c r="N91" s="34">
        <v>0.0</v>
      </c>
      <c r="O91" s="34">
        <v>0.0</v>
      </c>
      <c r="P91" s="35">
        <f t="shared" si="1"/>
        <v>1</v>
      </c>
      <c r="Q91" s="53" t="s">
        <v>164</v>
      </c>
      <c r="R91" s="37">
        <f t="shared" si="2"/>
        <v>0</v>
      </c>
      <c r="S91" s="38" t="s">
        <v>161</v>
      </c>
      <c r="T91" s="39">
        <f t="shared" si="3"/>
        <v>1</v>
      </c>
      <c r="U91" s="54" t="str">
        <f t="shared" si="4"/>
        <v>Low_Social_Low_Financial</v>
      </c>
      <c r="V91" s="40" t="str">
        <f t="shared" si="5"/>
        <v>#DIV/0!</v>
      </c>
    </row>
    <row r="92">
      <c r="A92" s="31" t="s">
        <v>22</v>
      </c>
      <c r="B92" s="31" t="s">
        <v>22</v>
      </c>
      <c r="C92" s="32" t="s">
        <v>18</v>
      </c>
      <c r="D92" s="33">
        <v>0.0</v>
      </c>
      <c r="E92" s="33">
        <v>0.0</v>
      </c>
      <c r="F92" s="33">
        <v>1.0</v>
      </c>
      <c r="G92" s="33">
        <v>0.0</v>
      </c>
      <c r="H92" s="33">
        <v>0.0</v>
      </c>
      <c r="I92" s="34">
        <v>0.0</v>
      </c>
      <c r="J92" s="34">
        <v>0.0</v>
      </c>
      <c r="K92" s="34">
        <v>0.0</v>
      </c>
      <c r="L92" s="34">
        <v>0.0</v>
      </c>
      <c r="M92" s="34">
        <v>0.0</v>
      </c>
      <c r="N92" s="34">
        <v>0.0</v>
      </c>
      <c r="O92" s="34">
        <v>0.0</v>
      </c>
      <c r="P92" s="35">
        <f t="shared" si="1"/>
        <v>1</v>
      </c>
      <c r="Q92" s="53" t="s">
        <v>164</v>
      </c>
      <c r="R92" s="37">
        <f t="shared" si="2"/>
        <v>0</v>
      </c>
      <c r="S92" s="38" t="s">
        <v>161</v>
      </c>
      <c r="T92" s="39">
        <f t="shared" si="3"/>
        <v>1</v>
      </c>
      <c r="U92" s="54" t="str">
        <f t="shared" si="4"/>
        <v>Low_Social_Low_Financial</v>
      </c>
      <c r="V92" s="40" t="str">
        <f t="shared" si="5"/>
        <v>#DIV/0!</v>
      </c>
    </row>
    <row r="93">
      <c r="A93" s="31" t="s">
        <v>62</v>
      </c>
      <c r="B93" s="31" t="s">
        <v>62</v>
      </c>
      <c r="C93" s="32" t="s">
        <v>18</v>
      </c>
      <c r="D93" s="33">
        <v>0.0</v>
      </c>
      <c r="E93" s="33">
        <v>0.0</v>
      </c>
      <c r="F93" s="33">
        <v>1.0</v>
      </c>
      <c r="G93" s="33">
        <v>0.0</v>
      </c>
      <c r="H93" s="33">
        <v>0.0</v>
      </c>
      <c r="I93" s="34">
        <v>0.0</v>
      </c>
      <c r="J93" s="34">
        <v>0.0</v>
      </c>
      <c r="K93" s="34">
        <v>0.0</v>
      </c>
      <c r="L93" s="34">
        <v>0.0</v>
      </c>
      <c r="M93" s="34">
        <v>0.0</v>
      </c>
      <c r="N93" s="34">
        <v>0.0</v>
      </c>
      <c r="O93" s="34">
        <v>0.0</v>
      </c>
      <c r="P93" s="35">
        <f t="shared" si="1"/>
        <v>1</v>
      </c>
      <c r="Q93" s="53" t="s">
        <v>164</v>
      </c>
      <c r="R93" s="37">
        <f t="shared" si="2"/>
        <v>0</v>
      </c>
      <c r="S93" s="38" t="s">
        <v>161</v>
      </c>
      <c r="T93" s="39">
        <f t="shared" si="3"/>
        <v>1</v>
      </c>
      <c r="U93" s="54" t="str">
        <f t="shared" si="4"/>
        <v>Low_Social_Low_Financial</v>
      </c>
      <c r="V93" s="40" t="str">
        <f t="shared" si="5"/>
        <v>#DIV/0!</v>
      </c>
    </row>
    <row r="94">
      <c r="A94" s="31" t="s">
        <v>66</v>
      </c>
      <c r="B94" s="31" t="s">
        <v>66</v>
      </c>
      <c r="C94" s="32" t="s">
        <v>18</v>
      </c>
      <c r="D94" s="33">
        <v>0.0</v>
      </c>
      <c r="E94" s="33">
        <v>0.0</v>
      </c>
      <c r="F94" s="33">
        <v>1.0</v>
      </c>
      <c r="G94" s="33">
        <v>0.0</v>
      </c>
      <c r="H94" s="33">
        <v>0.0</v>
      </c>
      <c r="I94" s="34">
        <v>0.0</v>
      </c>
      <c r="J94" s="34">
        <v>0.0</v>
      </c>
      <c r="K94" s="34">
        <v>0.0</v>
      </c>
      <c r="L94" s="34">
        <v>0.0</v>
      </c>
      <c r="M94" s="34">
        <v>0.0</v>
      </c>
      <c r="N94" s="34">
        <v>0.0</v>
      </c>
      <c r="O94" s="34">
        <v>0.0</v>
      </c>
      <c r="P94" s="35">
        <f t="shared" si="1"/>
        <v>1</v>
      </c>
      <c r="Q94" s="53" t="s">
        <v>164</v>
      </c>
      <c r="R94" s="37">
        <f t="shared" si="2"/>
        <v>0</v>
      </c>
      <c r="S94" s="38" t="s">
        <v>161</v>
      </c>
      <c r="T94" s="39">
        <f t="shared" si="3"/>
        <v>1</v>
      </c>
      <c r="U94" s="54" t="str">
        <f t="shared" si="4"/>
        <v>Low_Social_Low_Financial</v>
      </c>
      <c r="V94" s="40" t="str">
        <f t="shared" si="5"/>
        <v>#DIV/0!</v>
      </c>
    </row>
    <row r="95">
      <c r="A95" s="31" t="s">
        <v>78</v>
      </c>
      <c r="B95" s="31" t="s">
        <v>78</v>
      </c>
      <c r="C95" s="32" t="s">
        <v>18</v>
      </c>
      <c r="D95" s="33">
        <v>0.0</v>
      </c>
      <c r="E95" s="33">
        <v>0.0</v>
      </c>
      <c r="F95" s="33">
        <v>1.0</v>
      </c>
      <c r="G95" s="33">
        <v>0.0</v>
      </c>
      <c r="H95" s="33">
        <v>0.0</v>
      </c>
      <c r="I95" s="34">
        <v>0.0</v>
      </c>
      <c r="J95" s="34">
        <v>0.0</v>
      </c>
      <c r="K95" s="34">
        <v>0.0</v>
      </c>
      <c r="L95" s="34">
        <v>0.0</v>
      </c>
      <c r="M95" s="34">
        <v>0.0</v>
      </c>
      <c r="N95" s="34">
        <v>0.0</v>
      </c>
      <c r="O95" s="34">
        <v>0.0</v>
      </c>
      <c r="P95" s="35">
        <f t="shared" si="1"/>
        <v>1</v>
      </c>
      <c r="Q95" s="53" t="s">
        <v>164</v>
      </c>
      <c r="R95" s="37">
        <f t="shared" si="2"/>
        <v>0</v>
      </c>
      <c r="S95" s="38" t="s">
        <v>161</v>
      </c>
      <c r="T95" s="39">
        <f t="shared" si="3"/>
        <v>1</v>
      </c>
      <c r="U95" s="54" t="str">
        <f t="shared" si="4"/>
        <v>Low_Social_Low_Financial</v>
      </c>
      <c r="V95" s="40" t="str">
        <f t="shared" si="5"/>
        <v>#DIV/0!</v>
      </c>
    </row>
    <row r="96">
      <c r="A96" s="31" t="s">
        <v>91</v>
      </c>
      <c r="B96" s="31" t="s">
        <v>91</v>
      </c>
      <c r="C96" s="32" t="s">
        <v>18</v>
      </c>
      <c r="D96" s="33">
        <v>0.0</v>
      </c>
      <c r="E96" s="33">
        <v>0.0</v>
      </c>
      <c r="F96" s="33">
        <v>1.0</v>
      </c>
      <c r="G96" s="33">
        <v>0.0</v>
      </c>
      <c r="H96" s="33">
        <v>0.0</v>
      </c>
      <c r="I96" s="34">
        <v>0.0</v>
      </c>
      <c r="J96" s="34">
        <v>0.0</v>
      </c>
      <c r="K96" s="34">
        <v>0.0</v>
      </c>
      <c r="L96" s="34">
        <v>0.0</v>
      </c>
      <c r="M96" s="34">
        <v>0.0</v>
      </c>
      <c r="N96" s="34">
        <v>0.0</v>
      </c>
      <c r="O96" s="34">
        <v>0.0</v>
      </c>
      <c r="P96" s="35">
        <f t="shared" si="1"/>
        <v>1</v>
      </c>
      <c r="Q96" s="53" t="s">
        <v>164</v>
      </c>
      <c r="R96" s="37">
        <f t="shared" si="2"/>
        <v>0</v>
      </c>
      <c r="S96" s="38" t="s">
        <v>161</v>
      </c>
      <c r="T96" s="39">
        <f t="shared" si="3"/>
        <v>1</v>
      </c>
      <c r="U96" s="54" t="str">
        <f t="shared" si="4"/>
        <v>Low_Social_Low_Financial</v>
      </c>
      <c r="V96" s="40" t="str">
        <f t="shared" si="5"/>
        <v>#DIV/0!</v>
      </c>
    </row>
    <row r="97">
      <c r="A97" s="31" t="s">
        <v>110</v>
      </c>
      <c r="B97" s="31" t="s">
        <v>110</v>
      </c>
      <c r="C97" s="32" t="s">
        <v>18</v>
      </c>
      <c r="D97" s="33">
        <v>0.0</v>
      </c>
      <c r="E97" s="33">
        <v>0.0</v>
      </c>
      <c r="F97" s="33">
        <v>1.0</v>
      </c>
      <c r="G97" s="33">
        <v>0.0</v>
      </c>
      <c r="H97" s="33">
        <v>0.0</v>
      </c>
      <c r="I97" s="34">
        <v>0.0</v>
      </c>
      <c r="J97" s="34">
        <v>0.0</v>
      </c>
      <c r="K97" s="34">
        <v>0.0</v>
      </c>
      <c r="L97" s="34">
        <v>0.0</v>
      </c>
      <c r="M97" s="34">
        <v>0.0</v>
      </c>
      <c r="N97" s="34">
        <v>0.0</v>
      </c>
      <c r="O97" s="34">
        <v>0.0</v>
      </c>
      <c r="P97" s="35">
        <f t="shared" si="1"/>
        <v>1</v>
      </c>
      <c r="Q97" s="53" t="s">
        <v>164</v>
      </c>
      <c r="R97" s="37">
        <f t="shared" si="2"/>
        <v>0</v>
      </c>
      <c r="S97" s="38" t="s">
        <v>161</v>
      </c>
      <c r="T97" s="39">
        <f t="shared" si="3"/>
        <v>1</v>
      </c>
      <c r="U97" s="54" t="str">
        <f t="shared" si="4"/>
        <v>Low_Social_Low_Financial</v>
      </c>
      <c r="V97" s="40" t="str">
        <f t="shared" si="5"/>
        <v>#DIV/0!</v>
      </c>
    </row>
    <row r="98">
      <c r="A98" s="31" t="s">
        <v>87</v>
      </c>
      <c r="B98" s="31" t="s">
        <v>87</v>
      </c>
      <c r="C98" s="32" t="s">
        <v>18</v>
      </c>
      <c r="D98" s="33">
        <v>0.0</v>
      </c>
      <c r="E98" s="33">
        <v>2.0</v>
      </c>
      <c r="F98" s="33">
        <v>0.0</v>
      </c>
      <c r="G98" s="33">
        <v>0.0</v>
      </c>
      <c r="H98" s="33">
        <v>0.0</v>
      </c>
      <c r="I98" s="34">
        <v>1.0</v>
      </c>
      <c r="J98" s="34">
        <v>0.0</v>
      </c>
      <c r="K98" s="34">
        <v>0.0</v>
      </c>
      <c r="L98" s="34">
        <v>1.0</v>
      </c>
      <c r="M98" s="34">
        <v>1.0</v>
      </c>
      <c r="N98" s="34">
        <v>0.0</v>
      </c>
      <c r="O98" s="34">
        <v>0.0</v>
      </c>
      <c r="P98" s="35">
        <f t="shared" si="1"/>
        <v>2</v>
      </c>
      <c r="Q98" s="53" t="s">
        <v>164</v>
      </c>
      <c r="R98" s="37">
        <f t="shared" si="2"/>
        <v>3</v>
      </c>
      <c r="S98" s="38" t="s">
        <v>161</v>
      </c>
      <c r="T98" s="39">
        <f t="shared" si="3"/>
        <v>5</v>
      </c>
      <c r="U98" s="54" t="str">
        <f t="shared" si="4"/>
        <v>Low_Social_Low_Financial</v>
      </c>
      <c r="V98" s="40">
        <f t="shared" si="5"/>
        <v>0.6666666667</v>
      </c>
    </row>
    <row r="99">
      <c r="A99" s="31" t="s">
        <v>41</v>
      </c>
      <c r="B99" s="31" t="s">
        <v>41</v>
      </c>
      <c r="C99" s="32" t="s">
        <v>18</v>
      </c>
      <c r="D99" s="33">
        <v>0.0</v>
      </c>
      <c r="E99" s="33">
        <v>0.0</v>
      </c>
      <c r="F99" s="33">
        <v>0.0</v>
      </c>
      <c r="G99" s="33">
        <v>0.0</v>
      </c>
      <c r="H99" s="33">
        <v>0.0</v>
      </c>
      <c r="I99" s="34">
        <v>3.0</v>
      </c>
      <c r="J99" s="34">
        <v>0.0</v>
      </c>
      <c r="K99" s="34">
        <v>0.0</v>
      </c>
      <c r="L99" s="34">
        <v>0.0</v>
      </c>
      <c r="M99" s="34">
        <v>0.0</v>
      </c>
      <c r="N99" s="34">
        <v>1.0</v>
      </c>
      <c r="O99" s="34">
        <v>0.0</v>
      </c>
      <c r="P99" s="35">
        <f t="shared" si="1"/>
        <v>0</v>
      </c>
      <c r="Q99" s="53" t="s">
        <v>164</v>
      </c>
      <c r="R99" s="37">
        <f t="shared" si="2"/>
        <v>4</v>
      </c>
      <c r="S99" s="38" t="s">
        <v>161</v>
      </c>
      <c r="T99" s="39">
        <f t="shared" si="3"/>
        <v>4</v>
      </c>
      <c r="U99" s="54" t="str">
        <f t="shared" si="4"/>
        <v>Low_Social_Low_Financial</v>
      </c>
      <c r="V99" s="40">
        <f t="shared" si="5"/>
        <v>0</v>
      </c>
    </row>
    <row r="100">
      <c r="A100" s="31" t="s">
        <v>97</v>
      </c>
      <c r="B100" s="31" t="s">
        <v>97</v>
      </c>
      <c r="C100" s="32" t="s">
        <v>18</v>
      </c>
      <c r="D100" s="33">
        <v>0.0</v>
      </c>
      <c r="E100" s="33">
        <v>3.0</v>
      </c>
      <c r="F100" s="33">
        <v>0.0</v>
      </c>
      <c r="G100" s="33">
        <v>0.0</v>
      </c>
      <c r="H100" s="33">
        <v>0.0</v>
      </c>
      <c r="I100" s="34">
        <v>0.0</v>
      </c>
      <c r="J100" s="34">
        <v>0.0</v>
      </c>
      <c r="K100" s="34">
        <v>0.0</v>
      </c>
      <c r="L100" s="34">
        <v>0.0</v>
      </c>
      <c r="M100" s="34">
        <v>0.0</v>
      </c>
      <c r="N100" s="34">
        <v>1.0</v>
      </c>
      <c r="O100" s="34">
        <v>0.0</v>
      </c>
      <c r="P100" s="35">
        <f t="shared" si="1"/>
        <v>3</v>
      </c>
      <c r="Q100" s="53" t="s">
        <v>164</v>
      </c>
      <c r="R100" s="37">
        <f t="shared" si="2"/>
        <v>1</v>
      </c>
      <c r="S100" s="38" t="s">
        <v>161</v>
      </c>
      <c r="T100" s="39">
        <f t="shared" si="3"/>
        <v>4</v>
      </c>
      <c r="U100" s="54" t="str">
        <f t="shared" si="4"/>
        <v>Low_Social_Low_Financial</v>
      </c>
      <c r="V100" s="40">
        <f t="shared" si="5"/>
        <v>3</v>
      </c>
    </row>
    <row r="101">
      <c r="A101" s="31" t="s">
        <v>77</v>
      </c>
      <c r="B101" s="31" t="s">
        <v>77</v>
      </c>
      <c r="C101" s="32" t="s">
        <v>26</v>
      </c>
      <c r="D101" s="33">
        <v>0.0</v>
      </c>
      <c r="E101" s="33">
        <v>0.0</v>
      </c>
      <c r="F101" s="33">
        <v>0.0</v>
      </c>
      <c r="G101" s="33">
        <v>0.0</v>
      </c>
      <c r="H101" s="33">
        <v>0.0</v>
      </c>
      <c r="I101" s="34">
        <v>2.0</v>
      </c>
      <c r="J101" s="34">
        <v>0.0</v>
      </c>
      <c r="K101" s="34">
        <v>0.0</v>
      </c>
      <c r="L101" s="34">
        <v>0.0</v>
      </c>
      <c r="M101" s="34">
        <v>0.0</v>
      </c>
      <c r="N101" s="34">
        <v>1.0</v>
      </c>
      <c r="O101" s="34">
        <v>0.0</v>
      </c>
      <c r="P101" s="35">
        <f t="shared" si="1"/>
        <v>0</v>
      </c>
      <c r="Q101" s="53" t="s">
        <v>164</v>
      </c>
      <c r="R101" s="37">
        <f t="shared" si="2"/>
        <v>3</v>
      </c>
      <c r="S101" s="38" t="s">
        <v>161</v>
      </c>
      <c r="T101" s="39">
        <f t="shared" si="3"/>
        <v>3</v>
      </c>
      <c r="U101" s="54" t="str">
        <f t="shared" si="4"/>
        <v>Low_Social_Low_Financial</v>
      </c>
      <c r="V101" s="40">
        <f t="shared" si="5"/>
        <v>0</v>
      </c>
    </row>
    <row r="102">
      <c r="A102" s="31" t="s">
        <v>120</v>
      </c>
      <c r="B102" s="31" t="s">
        <v>120</v>
      </c>
      <c r="C102" s="32" t="s">
        <v>29</v>
      </c>
      <c r="D102" s="33">
        <v>0.0</v>
      </c>
      <c r="E102" s="33">
        <v>0.0</v>
      </c>
      <c r="F102" s="33">
        <v>0.0</v>
      </c>
      <c r="G102" s="33">
        <v>0.0</v>
      </c>
      <c r="H102" s="33">
        <v>0.0</v>
      </c>
      <c r="I102" s="34">
        <v>0.0</v>
      </c>
      <c r="J102" s="34">
        <v>1.0</v>
      </c>
      <c r="K102" s="34">
        <v>0.0</v>
      </c>
      <c r="L102" s="34">
        <v>1.0</v>
      </c>
      <c r="M102" s="34">
        <v>0.0</v>
      </c>
      <c r="N102" s="34">
        <v>0.0</v>
      </c>
      <c r="O102" s="34">
        <v>0.0</v>
      </c>
      <c r="P102" s="35">
        <f t="shared" si="1"/>
        <v>0</v>
      </c>
      <c r="Q102" s="53" t="s">
        <v>164</v>
      </c>
      <c r="R102" s="37">
        <f t="shared" si="2"/>
        <v>2</v>
      </c>
      <c r="S102" s="38" t="s">
        <v>161</v>
      </c>
      <c r="T102" s="39">
        <f t="shared" si="3"/>
        <v>2</v>
      </c>
      <c r="U102" s="54" t="str">
        <f t="shared" si="4"/>
        <v>Low_Social_Low_Financial</v>
      </c>
      <c r="V102" s="40">
        <f t="shared" si="5"/>
        <v>0</v>
      </c>
    </row>
    <row r="103">
      <c r="A103" s="31" t="s">
        <v>116</v>
      </c>
      <c r="B103" s="31" t="s">
        <v>116</v>
      </c>
      <c r="C103" s="32" t="s">
        <v>26</v>
      </c>
      <c r="D103" s="33">
        <v>0.0</v>
      </c>
      <c r="E103" s="33">
        <v>1.0</v>
      </c>
      <c r="F103" s="33">
        <v>0.0</v>
      </c>
      <c r="G103" s="33">
        <v>0.0</v>
      </c>
      <c r="H103" s="33">
        <v>0.0</v>
      </c>
      <c r="I103" s="34">
        <v>0.0</v>
      </c>
      <c r="J103" s="34">
        <v>0.0</v>
      </c>
      <c r="K103" s="34">
        <v>0.0</v>
      </c>
      <c r="L103" s="34">
        <v>0.0</v>
      </c>
      <c r="M103" s="34">
        <v>1.0</v>
      </c>
      <c r="N103" s="34">
        <v>0.0</v>
      </c>
      <c r="O103" s="34">
        <v>0.0</v>
      </c>
      <c r="P103" s="35">
        <f t="shared" si="1"/>
        <v>1</v>
      </c>
      <c r="Q103" s="53" t="s">
        <v>164</v>
      </c>
      <c r="R103" s="37">
        <f t="shared" si="2"/>
        <v>1</v>
      </c>
      <c r="S103" s="38" t="s">
        <v>161</v>
      </c>
      <c r="T103" s="39">
        <f t="shared" si="3"/>
        <v>2</v>
      </c>
      <c r="U103" s="54" t="str">
        <f t="shared" si="4"/>
        <v>Low_Social_Low_Financial</v>
      </c>
      <c r="V103" s="40">
        <f t="shared" si="5"/>
        <v>1</v>
      </c>
    </row>
    <row r="104">
      <c r="A104" s="31" t="s">
        <v>31</v>
      </c>
      <c r="B104" s="31" t="s">
        <v>31</v>
      </c>
      <c r="C104" s="32" t="s">
        <v>18</v>
      </c>
      <c r="D104" s="33">
        <v>0.0</v>
      </c>
      <c r="E104" s="33">
        <v>0.0</v>
      </c>
      <c r="F104" s="33">
        <v>0.0</v>
      </c>
      <c r="G104" s="33">
        <v>0.0</v>
      </c>
      <c r="H104" s="33">
        <v>0.0</v>
      </c>
      <c r="I104" s="34">
        <v>0.0</v>
      </c>
      <c r="J104" s="34">
        <v>0.0</v>
      </c>
      <c r="K104" s="34">
        <v>0.0</v>
      </c>
      <c r="L104" s="34">
        <v>0.0</v>
      </c>
      <c r="M104" s="34">
        <v>2.0</v>
      </c>
      <c r="N104" s="34">
        <v>0.0</v>
      </c>
      <c r="O104" s="34">
        <v>0.0</v>
      </c>
      <c r="P104" s="35">
        <f t="shared" si="1"/>
        <v>0</v>
      </c>
      <c r="Q104" s="53" t="s">
        <v>164</v>
      </c>
      <c r="R104" s="37">
        <f t="shared" si="2"/>
        <v>2</v>
      </c>
      <c r="S104" s="38" t="s">
        <v>161</v>
      </c>
      <c r="T104" s="39">
        <f t="shared" si="3"/>
        <v>2</v>
      </c>
      <c r="U104" s="54" t="str">
        <f t="shared" si="4"/>
        <v>Low_Social_Low_Financial</v>
      </c>
      <c r="V104" s="40">
        <f t="shared" si="5"/>
        <v>0</v>
      </c>
    </row>
    <row r="105">
      <c r="A105" s="31" t="s">
        <v>45</v>
      </c>
      <c r="B105" s="31" t="s">
        <v>45</v>
      </c>
      <c r="C105" s="32" t="s">
        <v>18</v>
      </c>
      <c r="D105" s="33">
        <v>0.0</v>
      </c>
      <c r="E105" s="33">
        <v>0.0</v>
      </c>
      <c r="F105" s="33">
        <v>0.0</v>
      </c>
      <c r="G105" s="33">
        <v>0.0</v>
      </c>
      <c r="H105" s="33">
        <v>0.0</v>
      </c>
      <c r="I105" s="34">
        <v>0.0</v>
      </c>
      <c r="J105" s="34">
        <v>0.0</v>
      </c>
      <c r="K105" s="34">
        <v>0.0</v>
      </c>
      <c r="L105" s="34">
        <v>0.0</v>
      </c>
      <c r="M105" s="34">
        <v>0.0</v>
      </c>
      <c r="N105" s="34">
        <v>1.0</v>
      </c>
      <c r="O105" s="34">
        <v>1.0</v>
      </c>
      <c r="P105" s="35">
        <f t="shared" si="1"/>
        <v>0</v>
      </c>
      <c r="Q105" s="53" t="s">
        <v>164</v>
      </c>
      <c r="R105" s="37">
        <f t="shared" si="2"/>
        <v>2</v>
      </c>
      <c r="S105" s="38" t="s">
        <v>161</v>
      </c>
      <c r="T105" s="39">
        <f t="shared" si="3"/>
        <v>2</v>
      </c>
      <c r="U105" s="54" t="str">
        <f t="shared" si="4"/>
        <v>Low_Social_Low_Financial</v>
      </c>
      <c r="V105" s="40">
        <f t="shared" si="5"/>
        <v>0</v>
      </c>
    </row>
    <row r="106">
      <c r="A106" s="31" t="s">
        <v>94</v>
      </c>
      <c r="B106" s="31" t="s">
        <v>94</v>
      </c>
      <c r="C106" s="32" t="s">
        <v>18</v>
      </c>
      <c r="D106" s="33">
        <v>0.0</v>
      </c>
      <c r="E106" s="33">
        <v>0.0</v>
      </c>
      <c r="F106" s="33">
        <v>0.0</v>
      </c>
      <c r="G106" s="33">
        <v>0.0</v>
      </c>
      <c r="H106" s="33">
        <v>0.0</v>
      </c>
      <c r="I106" s="34">
        <v>0.0</v>
      </c>
      <c r="J106" s="34">
        <v>0.0</v>
      </c>
      <c r="K106" s="34">
        <v>0.0</v>
      </c>
      <c r="L106" s="34">
        <v>0.0</v>
      </c>
      <c r="M106" s="34">
        <v>1.0</v>
      </c>
      <c r="N106" s="34">
        <v>1.0</v>
      </c>
      <c r="O106" s="34">
        <v>0.0</v>
      </c>
      <c r="P106" s="35">
        <f t="shared" si="1"/>
        <v>0</v>
      </c>
      <c r="Q106" s="53" t="s">
        <v>164</v>
      </c>
      <c r="R106" s="37">
        <f t="shared" si="2"/>
        <v>2</v>
      </c>
      <c r="S106" s="38" t="s">
        <v>161</v>
      </c>
      <c r="T106" s="39">
        <f t="shared" si="3"/>
        <v>2</v>
      </c>
      <c r="U106" s="54" t="str">
        <f t="shared" si="4"/>
        <v>Low_Social_Low_Financial</v>
      </c>
      <c r="V106" s="40">
        <f t="shared" si="5"/>
        <v>0</v>
      </c>
    </row>
    <row r="107">
      <c r="A107" s="31" t="s">
        <v>27</v>
      </c>
      <c r="B107" s="31" t="s">
        <v>27</v>
      </c>
      <c r="C107" s="32" t="s">
        <v>16</v>
      </c>
      <c r="D107" s="33">
        <v>0.0</v>
      </c>
      <c r="E107" s="33">
        <v>0.0</v>
      </c>
      <c r="F107" s="33">
        <v>0.0</v>
      </c>
      <c r="G107" s="33">
        <v>0.0</v>
      </c>
      <c r="H107" s="33">
        <v>0.0</v>
      </c>
      <c r="I107" s="34">
        <v>0.0</v>
      </c>
      <c r="J107" s="34">
        <v>0.0</v>
      </c>
      <c r="K107" s="34">
        <v>1.0</v>
      </c>
      <c r="L107" s="34">
        <v>0.0</v>
      </c>
      <c r="M107" s="34">
        <v>0.0</v>
      </c>
      <c r="N107" s="34">
        <v>0.0</v>
      </c>
      <c r="O107" s="34">
        <v>0.0</v>
      </c>
      <c r="P107" s="35">
        <f t="shared" si="1"/>
        <v>0</v>
      </c>
      <c r="Q107" s="53" t="s">
        <v>164</v>
      </c>
      <c r="R107" s="37">
        <f t="shared" si="2"/>
        <v>1</v>
      </c>
      <c r="S107" s="38" t="s">
        <v>161</v>
      </c>
      <c r="T107" s="39">
        <f t="shared" si="3"/>
        <v>1</v>
      </c>
      <c r="U107" s="54" t="str">
        <f t="shared" si="4"/>
        <v>Low_Social_Low_Financial</v>
      </c>
      <c r="V107" s="40">
        <f t="shared" si="5"/>
        <v>0</v>
      </c>
    </row>
    <row r="108">
      <c r="A108" s="31" t="s">
        <v>105</v>
      </c>
      <c r="B108" s="31" t="s">
        <v>105</v>
      </c>
      <c r="C108" s="32" t="s">
        <v>16</v>
      </c>
      <c r="D108" s="33">
        <v>0.0</v>
      </c>
      <c r="E108" s="33">
        <v>0.0</v>
      </c>
      <c r="F108" s="33">
        <v>0.0</v>
      </c>
      <c r="G108" s="33">
        <v>0.0</v>
      </c>
      <c r="H108" s="33">
        <v>0.0</v>
      </c>
      <c r="I108" s="34">
        <v>0.0</v>
      </c>
      <c r="J108" s="34">
        <v>0.0</v>
      </c>
      <c r="K108" s="34">
        <v>1.0</v>
      </c>
      <c r="L108" s="34">
        <v>0.0</v>
      </c>
      <c r="M108" s="34">
        <v>0.0</v>
      </c>
      <c r="N108" s="34">
        <v>0.0</v>
      </c>
      <c r="O108" s="34">
        <v>0.0</v>
      </c>
      <c r="P108" s="35">
        <f t="shared" si="1"/>
        <v>0</v>
      </c>
      <c r="Q108" s="53" t="s">
        <v>164</v>
      </c>
      <c r="R108" s="37">
        <f t="shared" si="2"/>
        <v>1</v>
      </c>
      <c r="S108" s="38" t="s">
        <v>161</v>
      </c>
      <c r="T108" s="39">
        <f t="shared" si="3"/>
        <v>1</v>
      </c>
      <c r="U108" s="54" t="str">
        <f t="shared" si="4"/>
        <v>Low_Social_Low_Financial</v>
      </c>
      <c r="V108" s="40">
        <f t="shared" si="5"/>
        <v>0</v>
      </c>
    </row>
    <row r="109">
      <c r="A109" s="31" t="s">
        <v>52</v>
      </c>
      <c r="B109" s="31" t="s">
        <v>52</v>
      </c>
      <c r="C109" s="32" t="s">
        <v>26</v>
      </c>
      <c r="D109" s="33">
        <v>0.0</v>
      </c>
      <c r="E109" s="33">
        <v>0.0</v>
      </c>
      <c r="F109" s="33">
        <v>0.0</v>
      </c>
      <c r="G109" s="33">
        <v>0.0</v>
      </c>
      <c r="H109" s="33">
        <v>0.0</v>
      </c>
      <c r="I109" s="34">
        <v>0.0</v>
      </c>
      <c r="J109" s="34">
        <v>0.0</v>
      </c>
      <c r="K109" s="34">
        <v>1.0</v>
      </c>
      <c r="L109" s="34">
        <v>0.0</v>
      </c>
      <c r="M109" s="34">
        <v>0.0</v>
      </c>
      <c r="N109" s="34">
        <v>0.0</v>
      </c>
      <c r="O109" s="34">
        <v>0.0</v>
      </c>
      <c r="P109" s="35">
        <f t="shared" si="1"/>
        <v>0</v>
      </c>
      <c r="Q109" s="53" t="s">
        <v>164</v>
      </c>
      <c r="R109" s="37">
        <f t="shared" si="2"/>
        <v>1</v>
      </c>
      <c r="S109" s="38" t="s">
        <v>161</v>
      </c>
      <c r="T109" s="39">
        <f t="shared" si="3"/>
        <v>1</v>
      </c>
      <c r="U109" s="54" t="str">
        <f t="shared" si="4"/>
        <v>Low_Social_Low_Financial</v>
      </c>
      <c r="V109" s="40">
        <f t="shared" si="5"/>
        <v>0</v>
      </c>
    </row>
    <row r="110">
      <c r="A110" s="31" t="s">
        <v>58</v>
      </c>
      <c r="B110" s="31" t="s">
        <v>58</v>
      </c>
      <c r="C110" s="32" t="s">
        <v>26</v>
      </c>
      <c r="D110" s="33">
        <v>0.0</v>
      </c>
      <c r="E110" s="33">
        <v>0.0</v>
      </c>
      <c r="F110" s="33">
        <v>0.0</v>
      </c>
      <c r="G110" s="33">
        <v>0.0</v>
      </c>
      <c r="H110" s="33">
        <v>0.0</v>
      </c>
      <c r="I110" s="34">
        <v>0.0</v>
      </c>
      <c r="J110" s="34">
        <v>1.0</v>
      </c>
      <c r="K110" s="34">
        <v>0.0</v>
      </c>
      <c r="L110" s="34">
        <v>0.0</v>
      </c>
      <c r="M110" s="34">
        <v>0.0</v>
      </c>
      <c r="N110" s="34">
        <v>0.0</v>
      </c>
      <c r="O110" s="34">
        <v>0.0</v>
      </c>
      <c r="P110" s="35">
        <f t="shared" si="1"/>
        <v>0</v>
      </c>
      <c r="Q110" s="53" t="s">
        <v>164</v>
      </c>
      <c r="R110" s="37">
        <f t="shared" si="2"/>
        <v>1</v>
      </c>
      <c r="S110" s="38" t="s">
        <v>161</v>
      </c>
      <c r="T110" s="39">
        <f t="shared" si="3"/>
        <v>1</v>
      </c>
      <c r="U110" s="54" t="str">
        <f t="shared" si="4"/>
        <v>Low_Social_Low_Financial</v>
      </c>
      <c r="V110" s="40">
        <f t="shared" si="5"/>
        <v>0</v>
      </c>
    </row>
    <row r="111">
      <c r="A111" s="31" t="s">
        <v>65</v>
      </c>
      <c r="B111" s="31" t="s">
        <v>65</v>
      </c>
      <c r="C111" s="32" t="s">
        <v>26</v>
      </c>
      <c r="D111" s="33">
        <v>0.0</v>
      </c>
      <c r="E111" s="33">
        <v>0.0</v>
      </c>
      <c r="F111" s="33">
        <v>0.0</v>
      </c>
      <c r="G111" s="33">
        <v>0.0</v>
      </c>
      <c r="H111" s="33">
        <v>0.0</v>
      </c>
      <c r="I111" s="34">
        <v>0.0</v>
      </c>
      <c r="J111" s="34">
        <v>0.0</v>
      </c>
      <c r="K111" s="34">
        <v>0.0</v>
      </c>
      <c r="L111" s="34">
        <v>0.0</v>
      </c>
      <c r="M111" s="34">
        <v>1.0</v>
      </c>
      <c r="N111" s="34">
        <v>0.0</v>
      </c>
      <c r="O111" s="34">
        <v>0.0</v>
      </c>
      <c r="P111" s="35">
        <f t="shared" si="1"/>
        <v>0</v>
      </c>
      <c r="Q111" s="53" t="s">
        <v>164</v>
      </c>
      <c r="R111" s="37">
        <f t="shared" si="2"/>
        <v>1</v>
      </c>
      <c r="S111" s="38" t="s">
        <v>161</v>
      </c>
      <c r="T111" s="39">
        <f t="shared" si="3"/>
        <v>1</v>
      </c>
      <c r="U111" s="54" t="str">
        <f t="shared" si="4"/>
        <v>Low_Social_Low_Financial</v>
      </c>
      <c r="V111" s="40">
        <f t="shared" si="5"/>
        <v>0</v>
      </c>
    </row>
    <row r="112">
      <c r="A112" s="31" t="s">
        <v>59</v>
      </c>
      <c r="B112" s="31" t="s">
        <v>59</v>
      </c>
      <c r="C112" s="32" t="s">
        <v>26</v>
      </c>
      <c r="D112" s="33">
        <v>0.0</v>
      </c>
      <c r="E112" s="33">
        <v>1.0</v>
      </c>
      <c r="F112" s="33">
        <v>0.0</v>
      </c>
      <c r="G112" s="33">
        <v>0.0</v>
      </c>
      <c r="H112" s="33">
        <v>0.0</v>
      </c>
      <c r="I112" s="34">
        <v>0.0</v>
      </c>
      <c r="J112" s="34">
        <v>0.0</v>
      </c>
      <c r="K112" s="34">
        <v>0.0</v>
      </c>
      <c r="L112" s="34">
        <v>0.0</v>
      </c>
      <c r="M112" s="34">
        <v>0.0</v>
      </c>
      <c r="N112" s="34">
        <v>0.0</v>
      </c>
      <c r="O112" s="34">
        <v>0.0</v>
      </c>
      <c r="P112" s="35">
        <f t="shared" si="1"/>
        <v>1</v>
      </c>
      <c r="Q112" s="53" t="s">
        <v>164</v>
      </c>
      <c r="R112" s="37">
        <f t="shared" si="2"/>
        <v>0</v>
      </c>
      <c r="S112" s="38" t="s">
        <v>161</v>
      </c>
      <c r="T112" s="39">
        <f t="shared" si="3"/>
        <v>1</v>
      </c>
      <c r="U112" s="54" t="str">
        <f t="shared" si="4"/>
        <v>Low_Social_Low_Financial</v>
      </c>
      <c r="V112" s="40" t="str">
        <f t="shared" si="5"/>
        <v>#DIV/0!</v>
      </c>
    </row>
    <row r="113">
      <c r="A113" s="31" t="s">
        <v>71</v>
      </c>
      <c r="B113" s="31" t="s">
        <v>71</v>
      </c>
      <c r="C113" s="32" t="s">
        <v>26</v>
      </c>
      <c r="D113" s="33">
        <v>0.0</v>
      </c>
      <c r="E113" s="33">
        <v>1.0</v>
      </c>
      <c r="F113" s="33">
        <v>0.0</v>
      </c>
      <c r="G113" s="33">
        <v>0.0</v>
      </c>
      <c r="H113" s="33">
        <v>0.0</v>
      </c>
      <c r="I113" s="34">
        <v>0.0</v>
      </c>
      <c r="J113" s="34">
        <v>0.0</v>
      </c>
      <c r="K113" s="34">
        <v>0.0</v>
      </c>
      <c r="L113" s="34">
        <v>0.0</v>
      </c>
      <c r="M113" s="34">
        <v>0.0</v>
      </c>
      <c r="N113" s="34">
        <v>0.0</v>
      </c>
      <c r="O113" s="34">
        <v>0.0</v>
      </c>
      <c r="P113" s="35">
        <f t="shared" si="1"/>
        <v>1</v>
      </c>
      <c r="Q113" s="53" t="s">
        <v>164</v>
      </c>
      <c r="R113" s="37">
        <f t="shared" si="2"/>
        <v>0</v>
      </c>
      <c r="S113" s="38" t="s">
        <v>161</v>
      </c>
      <c r="T113" s="39">
        <f t="shared" si="3"/>
        <v>1</v>
      </c>
      <c r="U113" s="54" t="str">
        <f t="shared" si="4"/>
        <v>Low_Social_Low_Financial</v>
      </c>
      <c r="V113" s="40" t="str">
        <f t="shared" si="5"/>
        <v>#DIV/0!</v>
      </c>
    </row>
    <row r="114">
      <c r="A114" s="31" t="s">
        <v>119</v>
      </c>
      <c r="B114" s="31" t="s">
        <v>119</v>
      </c>
      <c r="C114" s="32" t="s">
        <v>26</v>
      </c>
      <c r="D114" s="33">
        <v>0.0</v>
      </c>
      <c r="E114" s="33">
        <v>0.0</v>
      </c>
      <c r="F114" s="33">
        <v>0.0</v>
      </c>
      <c r="G114" s="33">
        <v>0.0</v>
      </c>
      <c r="H114" s="33">
        <v>1.0</v>
      </c>
      <c r="I114" s="34">
        <v>0.0</v>
      </c>
      <c r="J114" s="34">
        <v>0.0</v>
      </c>
      <c r="K114" s="34">
        <v>0.0</v>
      </c>
      <c r="L114" s="34">
        <v>0.0</v>
      </c>
      <c r="M114" s="34">
        <v>0.0</v>
      </c>
      <c r="N114" s="34">
        <v>0.0</v>
      </c>
      <c r="O114" s="34">
        <v>0.0</v>
      </c>
      <c r="P114" s="35">
        <f t="shared" si="1"/>
        <v>1</v>
      </c>
      <c r="Q114" s="53" t="s">
        <v>164</v>
      </c>
      <c r="R114" s="37">
        <f t="shared" si="2"/>
        <v>0</v>
      </c>
      <c r="S114" s="38" t="s">
        <v>161</v>
      </c>
      <c r="T114" s="39">
        <f t="shared" si="3"/>
        <v>1</v>
      </c>
      <c r="U114" s="54" t="str">
        <f t="shared" si="4"/>
        <v>Low_Social_Low_Financial</v>
      </c>
      <c r="V114" s="40" t="str">
        <f t="shared" si="5"/>
        <v>#DIV/0!</v>
      </c>
    </row>
    <row r="115">
      <c r="A115" s="31" t="s">
        <v>122</v>
      </c>
      <c r="B115" s="31" t="s">
        <v>122</v>
      </c>
      <c r="C115" s="41" t="s">
        <v>26</v>
      </c>
      <c r="D115" s="33">
        <v>0.0</v>
      </c>
      <c r="E115" s="33">
        <v>1.0</v>
      </c>
      <c r="F115" s="33">
        <v>0.0</v>
      </c>
      <c r="G115" s="33">
        <v>0.0</v>
      </c>
      <c r="H115" s="33">
        <v>0.0</v>
      </c>
      <c r="I115" s="34">
        <v>0.0</v>
      </c>
      <c r="J115" s="34">
        <v>0.0</v>
      </c>
      <c r="K115" s="34">
        <v>0.0</v>
      </c>
      <c r="L115" s="34">
        <v>0.0</v>
      </c>
      <c r="M115" s="34">
        <v>0.0</v>
      </c>
      <c r="N115" s="34">
        <v>0.0</v>
      </c>
      <c r="O115" s="34">
        <v>0.0</v>
      </c>
      <c r="P115" s="35">
        <f t="shared" si="1"/>
        <v>1</v>
      </c>
      <c r="Q115" s="53" t="s">
        <v>164</v>
      </c>
      <c r="R115" s="37">
        <f t="shared" si="2"/>
        <v>0</v>
      </c>
      <c r="S115" s="38" t="s">
        <v>161</v>
      </c>
      <c r="T115" s="39">
        <f t="shared" si="3"/>
        <v>1</v>
      </c>
      <c r="U115" s="54" t="str">
        <f t="shared" si="4"/>
        <v>Low_Social_Low_Financial</v>
      </c>
      <c r="V115" s="40" t="str">
        <f t="shared" si="5"/>
        <v>#DIV/0!</v>
      </c>
    </row>
    <row r="116">
      <c r="A116" s="31" t="s">
        <v>36</v>
      </c>
      <c r="B116" s="31" t="s">
        <v>36</v>
      </c>
      <c r="C116" s="32" t="s">
        <v>18</v>
      </c>
      <c r="D116" s="33">
        <v>0.0</v>
      </c>
      <c r="E116" s="33">
        <v>0.0</v>
      </c>
      <c r="F116" s="33">
        <v>0.0</v>
      </c>
      <c r="G116" s="33">
        <v>0.0</v>
      </c>
      <c r="H116" s="33">
        <v>0.0</v>
      </c>
      <c r="I116" s="34">
        <v>0.0</v>
      </c>
      <c r="J116" s="34">
        <v>0.0</v>
      </c>
      <c r="K116" s="34">
        <v>0.0</v>
      </c>
      <c r="L116" s="34">
        <v>0.0</v>
      </c>
      <c r="M116" s="34">
        <v>1.0</v>
      </c>
      <c r="N116" s="34">
        <v>0.0</v>
      </c>
      <c r="O116" s="34">
        <v>0.0</v>
      </c>
      <c r="P116" s="35">
        <f t="shared" si="1"/>
        <v>0</v>
      </c>
      <c r="Q116" s="53" t="s">
        <v>164</v>
      </c>
      <c r="R116" s="37">
        <f t="shared" si="2"/>
        <v>1</v>
      </c>
      <c r="S116" s="38" t="s">
        <v>161</v>
      </c>
      <c r="T116" s="39">
        <f t="shared" si="3"/>
        <v>1</v>
      </c>
      <c r="U116" s="54" t="str">
        <f t="shared" si="4"/>
        <v>Low_Social_Low_Financial</v>
      </c>
      <c r="V116" s="40">
        <f t="shared" si="5"/>
        <v>0</v>
      </c>
    </row>
    <row r="117">
      <c r="A117" s="31" t="s">
        <v>40</v>
      </c>
      <c r="B117" s="31" t="s">
        <v>40</v>
      </c>
      <c r="C117" s="32" t="s">
        <v>18</v>
      </c>
      <c r="D117" s="33">
        <v>0.0</v>
      </c>
      <c r="E117" s="33">
        <v>0.0</v>
      </c>
      <c r="F117" s="33">
        <v>0.0</v>
      </c>
      <c r="G117" s="33">
        <v>0.0</v>
      </c>
      <c r="H117" s="33">
        <v>0.0</v>
      </c>
      <c r="I117" s="34">
        <v>1.0</v>
      </c>
      <c r="J117" s="34">
        <v>0.0</v>
      </c>
      <c r="K117" s="34">
        <v>0.0</v>
      </c>
      <c r="L117" s="34">
        <v>0.0</v>
      </c>
      <c r="M117" s="34">
        <v>0.0</v>
      </c>
      <c r="N117" s="34">
        <v>0.0</v>
      </c>
      <c r="O117" s="34">
        <v>0.0</v>
      </c>
      <c r="P117" s="35">
        <f t="shared" si="1"/>
        <v>0</v>
      </c>
      <c r="Q117" s="53" t="s">
        <v>164</v>
      </c>
      <c r="R117" s="37">
        <f t="shared" si="2"/>
        <v>1</v>
      </c>
      <c r="S117" s="38" t="s">
        <v>161</v>
      </c>
      <c r="T117" s="39">
        <f t="shared" si="3"/>
        <v>1</v>
      </c>
      <c r="U117" s="54" t="str">
        <f t="shared" si="4"/>
        <v>Low_Social_Low_Financial</v>
      </c>
      <c r="V117" s="40">
        <f t="shared" si="5"/>
        <v>0</v>
      </c>
    </row>
    <row r="118">
      <c r="A118" s="31" t="s">
        <v>84</v>
      </c>
      <c r="B118" s="31" t="s">
        <v>84</v>
      </c>
      <c r="C118" s="32" t="s">
        <v>18</v>
      </c>
      <c r="D118" s="33">
        <v>0.0</v>
      </c>
      <c r="E118" s="33">
        <v>0.0</v>
      </c>
      <c r="F118" s="33">
        <v>0.0</v>
      </c>
      <c r="G118" s="33">
        <v>0.0</v>
      </c>
      <c r="H118" s="33">
        <v>0.0</v>
      </c>
      <c r="I118" s="34">
        <v>0.0</v>
      </c>
      <c r="J118" s="34">
        <v>0.0</v>
      </c>
      <c r="K118" s="34">
        <v>0.0</v>
      </c>
      <c r="L118" s="34">
        <v>0.0</v>
      </c>
      <c r="M118" s="34">
        <v>1.0</v>
      </c>
      <c r="N118" s="34">
        <v>0.0</v>
      </c>
      <c r="O118" s="34">
        <v>0.0</v>
      </c>
      <c r="P118" s="35">
        <f t="shared" si="1"/>
        <v>0</v>
      </c>
      <c r="Q118" s="53" t="s">
        <v>164</v>
      </c>
      <c r="R118" s="37">
        <f t="shared" si="2"/>
        <v>1</v>
      </c>
      <c r="S118" s="38" t="s">
        <v>161</v>
      </c>
      <c r="T118" s="39">
        <f t="shared" si="3"/>
        <v>1</v>
      </c>
      <c r="U118" s="54" t="str">
        <f t="shared" si="4"/>
        <v>Low_Social_Low_Financial</v>
      </c>
      <c r="V118" s="40">
        <f t="shared" si="5"/>
        <v>0</v>
      </c>
    </row>
    <row r="119">
      <c r="A119" s="31" t="s">
        <v>98</v>
      </c>
      <c r="B119" s="31" t="s">
        <v>98</v>
      </c>
      <c r="C119" s="32" t="s">
        <v>18</v>
      </c>
      <c r="D119" s="33">
        <v>0.0</v>
      </c>
      <c r="E119" s="33">
        <v>0.0</v>
      </c>
      <c r="F119" s="33">
        <v>0.0</v>
      </c>
      <c r="G119" s="33">
        <v>0.0</v>
      </c>
      <c r="H119" s="33">
        <v>0.0</v>
      </c>
      <c r="I119" s="34">
        <v>0.0</v>
      </c>
      <c r="J119" s="34">
        <v>0.0</v>
      </c>
      <c r="K119" s="34">
        <v>0.0</v>
      </c>
      <c r="L119" s="34">
        <v>0.0</v>
      </c>
      <c r="M119" s="34">
        <v>1.0</v>
      </c>
      <c r="N119" s="34">
        <v>0.0</v>
      </c>
      <c r="O119" s="34">
        <v>0.0</v>
      </c>
      <c r="P119" s="35">
        <f t="shared" si="1"/>
        <v>0</v>
      </c>
      <c r="Q119" s="53" t="s">
        <v>164</v>
      </c>
      <c r="R119" s="37">
        <f t="shared" si="2"/>
        <v>1</v>
      </c>
      <c r="S119" s="38" t="s">
        <v>161</v>
      </c>
      <c r="T119" s="39">
        <f t="shared" si="3"/>
        <v>1</v>
      </c>
      <c r="U119" s="54" t="str">
        <f t="shared" si="4"/>
        <v>Low_Social_Low_Financial</v>
      </c>
      <c r="V119" s="40">
        <f t="shared" si="5"/>
        <v>0</v>
      </c>
    </row>
    <row r="120">
      <c r="A120" s="31" t="s">
        <v>99</v>
      </c>
      <c r="B120" s="31" t="s">
        <v>99</v>
      </c>
      <c r="C120" s="32" t="s">
        <v>18</v>
      </c>
      <c r="D120" s="33">
        <v>0.0</v>
      </c>
      <c r="E120" s="33">
        <v>0.0</v>
      </c>
      <c r="F120" s="33">
        <v>0.0</v>
      </c>
      <c r="G120" s="33">
        <v>0.0</v>
      </c>
      <c r="H120" s="33">
        <v>0.0</v>
      </c>
      <c r="I120" s="34">
        <v>0.0</v>
      </c>
      <c r="J120" s="34">
        <v>0.0</v>
      </c>
      <c r="K120" s="34">
        <v>1.0</v>
      </c>
      <c r="L120" s="34">
        <v>0.0</v>
      </c>
      <c r="M120" s="34">
        <v>0.0</v>
      </c>
      <c r="N120" s="34">
        <v>0.0</v>
      </c>
      <c r="O120" s="34">
        <v>0.0</v>
      </c>
      <c r="P120" s="35">
        <f t="shared" si="1"/>
        <v>0</v>
      </c>
      <c r="Q120" s="53" t="s">
        <v>164</v>
      </c>
      <c r="R120" s="37">
        <f t="shared" si="2"/>
        <v>1</v>
      </c>
      <c r="S120" s="38" t="s">
        <v>161</v>
      </c>
      <c r="T120" s="39">
        <f t="shared" si="3"/>
        <v>1</v>
      </c>
      <c r="U120" s="54" t="str">
        <f t="shared" si="4"/>
        <v>Low_Social_Low_Financial</v>
      </c>
      <c r="V120" s="40">
        <f t="shared" si="5"/>
        <v>0</v>
      </c>
    </row>
    <row r="121">
      <c r="A121" s="31" t="s">
        <v>109</v>
      </c>
      <c r="B121" s="31" t="s">
        <v>109</v>
      </c>
      <c r="C121" s="32" t="s">
        <v>18</v>
      </c>
      <c r="D121" s="33">
        <v>0.0</v>
      </c>
      <c r="E121" s="33">
        <v>0.0</v>
      </c>
      <c r="F121" s="33">
        <v>0.0</v>
      </c>
      <c r="G121" s="33">
        <v>0.0</v>
      </c>
      <c r="H121" s="33">
        <v>0.0</v>
      </c>
      <c r="I121" s="34">
        <v>0.0</v>
      </c>
      <c r="J121" s="34">
        <v>0.0</v>
      </c>
      <c r="K121" s="34">
        <v>0.0</v>
      </c>
      <c r="L121" s="34">
        <v>0.0</v>
      </c>
      <c r="M121" s="34">
        <v>0.0</v>
      </c>
      <c r="N121" s="34">
        <v>1.0</v>
      </c>
      <c r="O121" s="34">
        <v>0.0</v>
      </c>
      <c r="P121" s="35">
        <f t="shared" si="1"/>
        <v>0</v>
      </c>
      <c r="Q121" s="53" t="s">
        <v>164</v>
      </c>
      <c r="R121" s="37">
        <f t="shared" si="2"/>
        <v>1</v>
      </c>
      <c r="S121" s="38" t="s">
        <v>161</v>
      </c>
      <c r="T121" s="39">
        <f t="shared" si="3"/>
        <v>1</v>
      </c>
      <c r="U121" s="54" t="str">
        <f t="shared" si="4"/>
        <v>Low_Social_Low_Financial</v>
      </c>
      <c r="V121" s="40">
        <f t="shared" si="5"/>
        <v>0</v>
      </c>
    </row>
    <row r="122">
      <c r="A122" s="31" t="s">
        <v>124</v>
      </c>
      <c r="B122" s="31" t="s">
        <v>124</v>
      </c>
      <c r="C122" s="41" t="s">
        <v>18</v>
      </c>
      <c r="D122" s="33">
        <v>0.0</v>
      </c>
      <c r="E122" s="33">
        <v>0.0</v>
      </c>
      <c r="F122" s="33">
        <v>0.0</v>
      </c>
      <c r="G122" s="33">
        <v>0.0</v>
      </c>
      <c r="H122" s="33">
        <v>0.0</v>
      </c>
      <c r="I122" s="34">
        <v>0.0</v>
      </c>
      <c r="J122" s="34">
        <v>0.0</v>
      </c>
      <c r="K122" s="34">
        <v>0.0</v>
      </c>
      <c r="L122" s="34">
        <v>0.0</v>
      </c>
      <c r="M122" s="34">
        <v>1.0</v>
      </c>
      <c r="N122" s="34">
        <v>0.0</v>
      </c>
      <c r="O122" s="34">
        <v>0.0</v>
      </c>
      <c r="P122" s="35">
        <f t="shared" si="1"/>
        <v>0</v>
      </c>
      <c r="Q122" s="53" t="s">
        <v>164</v>
      </c>
      <c r="R122" s="37">
        <f t="shared" si="2"/>
        <v>1</v>
      </c>
      <c r="S122" s="38" t="s">
        <v>161</v>
      </c>
      <c r="T122" s="39">
        <f t="shared" si="3"/>
        <v>1</v>
      </c>
      <c r="U122" s="54" t="str">
        <f t="shared" si="4"/>
        <v>Low_Social_Low_Financial</v>
      </c>
      <c r="V122" s="40">
        <f t="shared" si="5"/>
        <v>0</v>
      </c>
    </row>
    <row r="123">
      <c r="A123" s="31" t="s">
        <v>145</v>
      </c>
      <c r="B123" s="31" t="s">
        <v>145</v>
      </c>
      <c r="C123" s="41" t="s">
        <v>18</v>
      </c>
      <c r="D123" s="33">
        <v>0.0</v>
      </c>
      <c r="E123" s="33">
        <v>0.0</v>
      </c>
      <c r="F123" s="33">
        <v>0.0</v>
      </c>
      <c r="G123" s="33">
        <v>0.0</v>
      </c>
      <c r="H123" s="33">
        <v>0.0</v>
      </c>
      <c r="I123" s="34">
        <v>0.0</v>
      </c>
      <c r="J123" s="34">
        <v>0.0</v>
      </c>
      <c r="K123" s="34">
        <v>0.0</v>
      </c>
      <c r="L123" s="34">
        <v>0.0</v>
      </c>
      <c r="M123" s="34">
        <v>0.0</v>
      </c>
      <c r="N123" s="34">
        <v>1.0</v>
      </c>
      <c r="O123" s="34">
        <v>0.0</v>
      </c>
      <c r="P123" s="35">
        <f t="shared" si="1"/>
        <v>0</v>
      </c>
      <c r="Q123" s="53" t="s">
        <v>164</v>
      </c>
      <c r="R123" s="37">
        <f t="shared" si="2"/>
        <v>1</v>
      </c>
      <c r="S123" s="38" t="s">
        <v>161</v>
      </c>
      <c r="T123" s="39">
        <f t="shared" si="3"/>
        <v>1</v>
      </c>
      <c r="U123" s="54" t="str">
        <f t="shared" si="4"/>
        <v>Low_Social_Low_Financial</v>
      </c>
      <c r="V123" s="40">
        <f t="shared" si="5"/>
        <v>0</v>
      </c>
    </row>
    <row r="124">
      <c r="A124" s="31" t="s">
        <v>147</v>
      </c>
      <c r="B124" s="31" t="s">
        <v>147</v>
      </c>
      <c r="C124" s="41" t="s">
        <v>18</v>
      </c>
      <c r="D124" s="33">
        <v>0.0</v>
      </c>
      <c r="E124" s="33">
        <v>1.0</v>
      </c>
      <c r="F124" s="33">
        <v>0.0</v>
      </c>
      <c r="G124" s="33">
        <v>0.0</v>
      </c>
      <c r="H124" s="33">
        <v>0.0</v>
      </c>
      <c r="I124" s="34">
        <v>0.0</v>
      </c>
      <c r="J124" s="34">
        <v>0.0</v>
      </c>
      <c r="K124" s="34">
        <v>0.0</v>
      </c>
      <c r="L124" s="34">
        <v>0.0</v>
      </c>
      <c r="M124" s="34">
        <v>0.0</v>
      </c>
      <c r="N124" s="34">
        <v>0.0</v>
      </c>
      <c r="O124" s="34">
        <v>0.0</v>
      </c>
      <c r="P124" s="35">
        <f t="shared" si="1"/>
        <v>1</v>
      </c>
      <c r="Q124" s="53" t="s">
        <v>164</v>
      </c>
      <c r="R124" s="37">
        <f t="shared" si="2"/>
        <v>0</v>
      </c>
      <c r="S124" s="38" t="s">
        <v>161</v>
      </c>
      <c r="T124" s="39">
        <f t="shared" si="3"/>
        <v>1</v>
      </c>
      <c r="U124" s="54" t="str">
        <f t="shared" si="4"/>
        <v>Low_Social_Low_Financial</v>
      </c>
      <c r="V124" s="40" t="str">
        <f t="shared" si="5"/>
        <v>#DIV/0!</v>
      </c>
    </row>
    <row r="125">
      <c r="A125" s="31" t="s">
        <v>102</v>
      </c>
      <c r="B125" s="31" t="s">
        <v>102</v>
      </c>
      <c r="C125" s="32" t="s">
        <v>24</v>
      </c>
      <c r="D125" s="33">
        <v>0.0</v>
      </c>
      <c r="E125" s="33">
        <v>1.0</v>
      </c>
      <c r="F125" s="33">
        <v>0.0</v>
      </c>
      <c r="G125" s="33">
        <v>0.0</v>
      </c>
      <c r="H125" s="33">
        <v>0.0</v>
      </c>
      <c r="I125" s="34">
        <v>0.0</v>
      </c>
      <c r="J125" s="34">
        <v>0.0</v>
      </c>
      <c r="K125" s="34">
        <v>0.0</v>
      </c>
      <c r="L125" s="34">
        <v>0.0</v>
      </c>
      <c r="M125" s="34">
        <v>0.0</v>
      </c>
      <c r="N125" s="34">
        <v>0.0</v>
      </c>
      <c r="O125" s="34">
        <v>0.0</v>
      </c>
      <c r="P125" s="35">
        <f t="shared" si="1"/>
        <v>1</v>
      </c>
      <c r="Q125" s="53" t="s">
        <v>164</v>
      </c>
      <c r="R125" s="37">
        <f t="shared" si="2"/>
        <v>0</v>
      </c>
      <c r="S125" s="38" t="s">
        <v>161</v>
      </c>
      <c r="T125" s="39">
        <f t="shared" si="3"/>
        <v>1</v>
      </c>
      <c r="U125" s="54" t="str">
        <f t="shared" si="4"/>
        <v>Low_Social_Low_Financial</v>
      </c>
      <c r="V125" s="40" t="str">
        <f t="shared" si="5"/>
        <v>#DIV/0!</v>
      </c>
    </row>
    <row r="126" hidden="1">
      <c r="A126" s="10"/>
      <c r="B126" s="7"/>
      <c r="C126" s="7" t="s">
        <v>29</v>
      </c>
      <c r="D126" s="48"/>
      <c r="E126" s="48"/>
      <c r="F126" s="48"/>
      <c r="G126" s="48"/>
      <c r="H126" s="48"/>
      <c r="I126" s="49"/>
      <c r="J126" s="49"/>
      <c r="K126" s="49"/>
      <c r="L126" s="49"/>
      <c r="M126" s="49"/>
      <c r="N126" s="49"/>
      <c r="O126" s="49"/>
      <c r="P126" s="48"/>
      <c r="Q126" s="48"/>
      <c r="R126" s="49"/>
      <c r="S126" s="49"/>
      <c r="T126" s="10"/>
      <c r="U126" s="6"/>
      <c r="V126" s="10"/>
    </row>
    <row r="127" hidden="1">
      <c r="A127" s="10"/>
      <c r="B127" s="10"/>
      <c r="C127" s="10"/>
      <c r="D127" s="48"/>
      <c r="E127" s="48"/>
      <c r="F127" s="48"/>
      <c r="G127" s="48"/>
      <c r="H127" s="48"/>
      <c r="I127" s="49"/>
      <c r="J127" s="49"/>
      <c r="K127" s="49"/>
      <c r="L127" s="49"/>
      <c r="M127" s="49"/>
      <c r="N127" s="49"/>
      <c r="O127" s="49"/>
      <c r="P127" s="48"/>
      <c r="Q127" s="48"/>
      <c r="R127" s="49"/>
      <c r="S127" s="49"/>
      <c r="T127" s="10"/>
      <c r="U127" s="10"/>
      <c r="V127" s="10"/>
    </row>
    <row r="128" hidden="1">
      <c r="A128" s="10"/>
      <c r="B128" s="10"/>
      <c r="C128" s="10"/>
      <c r="D128" s="48"/>
      <c r="E128" s="48"/>
      <c r="F128" s="48"/>
      <c r="G128" s="48"/>
      <c r="H128" s="48"/>
      <c r="I128" s="49"/>
      <c r="J128" s="49"/>
      <c r="K128" s="49"/>
      <c r="L128" s="49"/>
      <c r="M128" s="49"/>
      <c r="N128" s="49"/>
      <c r="O128" s="49"/>
      <c r="P128" s="48"/>
      <c r="Q128" s="48"/>
      <c r="R128" s="49"/>
      <c r="S128" s="49"/>
      <c r="T128" s="10"/>
      <c r="U128" s="10"/>
      <c r="V128" s="10"/>
    </row>
    <row r="129" hidden="1">
      <c r="A129" s="10"/>
      <c r="B129" s="10"/>
      <c r="C129" s="10"/>
      <c r="D129" s="48"/>
      <c r="E129" s="48"/>
      <c r="F129" s="48"/>
      <c r="G129" s="48"/>
      <c r="H129" s="48"/>
      <c r="I129" s="49"/>
      <c r="J129" s="49"/>
      <c r="K129" s="49"/>
      <c r="L129" s="49"/>
      <c r="M129" s="49"/>
      <c r="N129" s="49"/>
      <c r="O129" s="49"/>
      <c r="P129" s="48"/>
      <c r="Q129" s="48"/>
      <c r="R129" s="49"/>
      <c r="S129" s="49"/>
      <c r="T129" s="10"/>
      <c r="U129" s="10"/>
      <c r="V129" s="10"/>
    </row>
    <row r="130" hidden="1">
      <c r="A130" s="10"/>
      <c r="B130" s="10"/>
      <c r="C130" s="10"/>
      <c r="D130" s="48"/>
      <c r="E130" s="48"/>
      <c r="F130" s="48"/>
      <c r="G130" s="48"/>
      <c r="H130" s="48"/>
      <c r="I130" s="49"/>
      <c r="J130" s="49"/>
      <c r="K130" s="49"/>
      <c r="L130" s="49"/>
      <c r="M130" s="49"/>
      <c r="N130" s="49"/>
      <c r="O130" s="49"/>
      <c r="P130" s="48"/>
      <c r="Q130" s="48"/>
      <c r="R130" s="49"/>
      <c r="S130" s="49"/>
      <c r="T130" s="10"/>
      <c r="U130" s="10"/>
      <c r="V130" s="10"/>
    </row>
    <row r="131" hidden="1">
      <c r="A131" s="10"/>
      <c r="B131" s="10"/>
      <c r="C131" s="10"/>
      <c r="D131" s="48"/>
      <c r="E131" s="48"/>
      <c r="F131" s="48"/>
      <c r="G131" s="48"/>
      <c r="H131" s="48"/>
      <c r="I131" s="49"/>
      <c r="J131" s="49"/>
      <c r="K131" s="49"/>
      <c r="L131" s="49"/>
      <c r="M131" s="49"/>
      <c r="N131" s="49"/>
      <c r="O131" s="49"/>
      <c r="P131" s="48"/>
      <c r="Q131" s="48"/>
      <c r="R131" s="49"/>
      <c r="S131" s="49"/>
      <c r="T131" s="10"/>
      <c r="U131" s="10"/>
      <c r="V131" s="10"/>
    </row>
    <row r="132" hidden="1">
      <c r="A132" s="10"/>
      <c r="B132" s="10"/>
      <c r="C132" s="10"/>
      <c r="D132" s="48"/>
      <c r="E132" s="48"/>
      <c r="F132" s="48"/>
      <c r="G132" s="48"/>
      <c r="H132" s="48"/>
      <c r="I132" s="49"/>
      <c r="J132" s="49"/>
      <c r="K132" s="49"/>
      <c r="L132" s="49"/>
      <c r="M132" s="49"/>
      <c r="N132" s="49"/>
      <c r="O132" s="49"/>
      <c r="P132" s="48"/>
      <c r="Q132" s="48"/>
      <c r="R132" s="49"/>
      <c r="S132" s="49"/>
      <c r="T132" s="10"/>
      <c r="U132" s="10"/>
      <c r="V132" s="10"/>
    </row>
    <row r="133" hidden="1">
      <c r="A133" s="10"/>
      <c r="B133" s="10"/>
      <c r="C133" s="10"/>
      <c r="D133" s="48"/>
      <c r="E133" s="48"/>
      <c r="F133" s="48"/>
      <c r="G133" s="48"/>
      <c r="H133" s="48"/>
      <c r="I133" s="49"/>
      <c r="J133" s="49"/>
      <c r="K133" s="49"/>
      <c r="L133" s="49"/>
      <c r="M133" s="49"/>
      <c r="N133" s="49"/>
      <c r="O133" s="49"/>
      <c r="P133" s="48"/>
      <c r="Q133" s="48"/>
      <c r="R133" s="49"/>
      <c r="S133" s="49"/>
      <c r="T133" s="10"/>
      <c r="U133" s="10"/>
      <c r="V133" s="10"/>
    </row>
    <row r="134" hidden="1">
      <c r="A134" s="10"/>
      <c r="B134" s="10"/>
      <c r="C134" s="10"/>
      <c r="D134" s="48"/>
      <c r="E134" s="48"/>
      <c r="F134" s="48"/>
      <c r="G134" s="48"/>
      <c r="H134" s="48"/>
      <c r="I134" s="49"/>
      <c r="J134" s="49"/>
      <c r="K134" s="49"/>
      <c r="L134" s="49"/>
      <c r="M134" s="49"/>
      <c r="N134" s="49"/>
      <c r="O134" s="49"/>
      <c r="P134" s="48"/>
      <c r="Q134" s="48"/>
      <c r="R134" s="49"/>
      <c r="S134" s="49"/>
      <c r="T134" s="10"/>
      <c r="U134" s="10"/>
      <c r="V134" s="10"/>
    </row>
    <row r="135" hidden="1">
      <c r="A135" s="10"/>
      <c r="B135" s="10"/>
      <c r="C135" s="10"/>
      <c r="D135" s="48"/>
      <c r="E135" s="48"/>
      <c r="F135" s="48"/>
      <c r="G135" s="48"/>
      <c r="H135" s="48"/>
      <c r="I135" s="49"/>
      <c r="J135" s="49"/>
      <c r="K135" s="49"/>
      <c r="L135" s="49"/>
      <c r="M135" s="49"/>
      <c r="N135" s="49"/>
      <c r="O135" s="49"/>
      <c r="P135" s="48"/>
      <c r="Q135" s="48"/>
      <c r="R135" s="49"/>
      <c r="S135" s="49"/>
      <c r="T135" s="10"/>
      <c r="U135" s="10"/>
      <c r="V135" s="10"/>
    </row>
    <row r="136" hidden="1">
      <c r="A136" s="10"/>
      <c r="B136" s="10"/>
      <c r="C136" s="10"/>
      <c r="D136" s="48"/>
      <c r="E136" s="48"/>
      <c r="F136" s="48"/>
      <c r="G136" s="48"/>
      <c r="H136" s="48"/>
      <c r="I136" s="49"/>
      <c r="J136" s="49"/>
      <c r="K136" s="49"/>
      <c r="L136" s="49"/>
      <c r="M136" s="49"/>
      <c r="N136" s="49"/>
      <c r="O136" s="49"/>
      <c r="P136" s="48"/>
      <c r="Q136" s="48"/>
      <c r="R136" s="49"/>
      <c r="S136" s="49"/>
      <c r="T136" s="10"/>
      <c r="U136" s="10"/>
      <c r="V136" s="10"/>
    </row>
    <row r="137" hidden="1">
      <c r="A137" s="10"/>
      <c r="B137" s="10"/>
      <c r="C137" s="10"/>
      <c r="D137" s="48"/>
      <c r="E137" s="48"/>
      <c r="F137" s="48"/>
      <c r="G137" s="48"/>
      <c r="H137" s="48"/>
      <c r="I137" s="49"/>
      <c r="J137" s="49"/>
      <c r="K137" s="49"/>
      <c r="L137" s="49"/>
      <c r="M137" s="49"/>
      <c r="N137" s="49"/>
      <c r="O137" s="49"/>
      <c r="P137" s="48"/>
      <c r="Q137" s="48"/>
      <c r="R137" s="49"/>
      <c r="S137" s="49"/>
      <c r="T137" s="10"/>
      <c r="U137" s="10"/>
      <c r="V137" s="10"/>
    </row>
    <row r="138" hidden="1">
      <c r="A138" s="10"/>
      <c r="B138" s="10"/>
      <c r="C138" s="10"/>
      <c r="D138" s="48"/>
      <c r="E138" s="48"/>
      <c r="F138" s="48"/>
      <c r="G138" s="48"/>
      <c r="H138" s="48"/>
      <c r="I138" s="49"/>
      <c r="J138" s="49"/>
      <c r="K138" s="49"/>
      <c r="L138" s="49"/>
      <c r="M138" s="49"/>
      <c r="N138" s="49"/>
      <c r="O138" s="49"/>
      <c r="P138" s="48"/>
      <c r="Q138" s="48"/>
      <c r="R138" s="49"/>
      <c r="S138" s="49"/>
      <c r="T138" s="10"/>
      <c r="U138" s="10"/>
      <c r="V138" s="10"/>
    </row>
    <row r="139" hidden="1">
      <c r="A139" s="10"/>
      <c r="B139" s="10"/>
      <c r="C139" s="10"/>
      <c r="D139" s="48"/>
      <c r="E139" s="48"/>
      <c r="F139" s="48"/>
      <c r="G139" s="48"/>
      <c r="H139" s="48"/>
      <c r="I139" s="49"/>
      <c r="J139" s="49"/>
      <c r="K139" s="49"/>
      <c r="L139" s="49"/>
      <c r="M139" s="49"/>
      <c r="N139" s="49"/>
      <c r="O139" s="49"/>
      <c r="P139" s="48"/>
      <c r="Q139" s="48"/>
      <c r="R139" s="49"/>
      <c r="S139" s="49"/>
      <c r="T139" s="10"/>
      <c r="U139" s="10"/>
      <c r="V139" s="10"/>
    </row>
    <row r="140" hidden="1">
      <c r="A140" s="10"/>
      <c r="B140" s="10"/>
      <c r="C140" s="10"/>
      <c r="D140" s="48"/>
      <c r="E140" s="48"/>
      <c r="F140" s="48"/>
      <c r="G140" s="48"/>
      <c r="H140" s="48"/>
      <c r="I140" s="49"/>
      <c r="J140" s="49"/>
      <c r="K140" s="49"/>
      <c r="L140" s="49"/>
      <c r="M140" s="49"/>
      <c r="N140" s="49"/>
      <c r="O140" s="49"/>
      <c r="P140" s="48"/>
      <c r="Q140" s="48"/>
      <c r="R140" s="49"/>
      <c r="S140" s="49"/>
      <c r="T140" s="10"/>
      <c r="U140" s="10"/>
      <c r="V140" s="10"/>
    </row>
    <row r="141" hidden="1">
      <c r="A141" s="10"/>
      <c r="B141" s="10"/>
      <c r="C141" s="10"/>
      <c r="D141" s="48"/>
      <c r="E141" s="48"/>
      <c r="F141" s="48"/>
      <c r="G141" s="48"/>
      <c r="H141" s="48"/>
      <c r="I141" s="49"/>
      <c r="J141" s="49"/>
      <c r="K141" s="49"/>
      <c r="L141" s="49"/>
      <c r="M141" s="49"/>
      <c r="N141" s="49"/>
      <c r="O141" s="49"/>
      <c r="P141" s="48"/>
      <c r="Q141" s="48"/>
      <c r="R141" s="49"/>
      <c r="S141" s="49"/>
      <c r="T141" s="10"/>
      <c r="U141" s="10"/>
      <c r="V141" s="10"/>
    </row>
    <row r="142" hidden="1">
      <c r="A142" s="10"/>
      <c r="B142" s="10"/>
      <c r="C142" s="10"/>
      <c r="D142" s="48"/>
      <c r="E142" s="48"/>
      <c r="F142" s="48"/>
      <c r="G142" s="48"/>
      <c r="H142" s="48"/>
      <c r="I142" s="49"/>
      <c r="J142" s="49"/>
      <c r="K142" s="49"/>
      <c r="L142" s="49"/>
      <c r="M142" s="49"/>
      <c r="N142" s="49"/>
      <c r="O142" s="49"/>
      <c r="P142" s="48"/>
      <c r="Q142" s="48"/>
      <c r="R142" s="49"/>
      <c r="S142" s="49"/>
      <c r="T142" s="10"/>
      <c r="U142" s="10"/>
      <c r="V142" s="10"/>
    </row>
    <row r="143" hidden="1">
      <c r="A143" s="10"/>
      <c r="B143" s="10"/>
      <c r="C143" s="10"/>
      <c r="D143" s="48"/>
      <c r="E143" s="48"/>
      <c r="F143" s="48"/>
      <c r="G143" s="48"/>
      <c r="H143" s="48"/>
      <c r="I143" s="49"/>
      <c r="J143" s="49"/>
      <c r="K143" s="49"/>
      <c r="L143" s="49"/>
      <c r="M143" s="49"/>
      <c r="N143" s="49"/>
      <c r="O143" s="49"/>
      <c r="P143" s="48"/>
      <c r="Q143" s="48"/>
      <c r="R143" s="49"/>
      <c r="S143" s="49"/>
      <c r="T143" s="10"/>
      <c r="U143" s="10"/>
      <c r="V143" s="10"/>
    </row>
    <row r="144" hidden="1">
      <c r="A144" s="10"/>
      <c r="B144" s="10"/>
      <c r="C144" s="10"/>
      <c r="D144" s="48"/>
      <c r="E144" s="48"/>
      <c r="F144" s="48"/>
      <c r="G144" s="48"/>
      <c r="H144" s="48"/>
      <c r="I144" s="49"/>
      <c r="J144" s="49"/>
      <c r="K144" s="49"/>
      <c r="L144" s="49"/>
      <c r="M144" s="49"/>
      <c r="N144" s="49"/>
      <c r="O144" s="49"/>
      <c r="P144" s="48"/>
      <c r="Q144" s="48"/>
      <c r="R144" s="49"/>
      <c r="S144" s="49"/>
      <c r="T144" s="10"/>
      <c r="U144" s="10"/>
      <c r="V144" s="10"/>
    </row>
    <row r="145" hidden="1">
      <c r="A145" s="10"/>
      <c r="B145" s="10"/>
      <c r="C145" s="10"/>
      <c r="D145" s="48"/>
      <c r="E145" s="48"/>
      <c r="F145" s="48"/>
      <c r="G145" s="48"/>
      <c r="H145" s="48"/>
      <c r="I145" s="49"/>
      <c r="J145" s="49"/>
      <c r="K145" s="49"/>
      <c r="L145" s="49"/>
      <c r="M145" s="49"/>
      <c r="N145" s="49"/>
      <c r="O145" s="49"/>
      <c r="P145" s="48"/>
      <c r="Q145" s="48"/>
      <c r="R145" s="49"/>
      <c r="S145" s="49"/>
      <c r="T145" s="10"/>
      <c r="U145" s="10"/>
      <c r="V145" s="10"/>
    </row>
    <row r="146" hidden="1">
      <c r="A146" s="10"/>
      <c r="B146" s="10"/>
      <c r="C146" s="10"/>
      <c r="D146" s="48"/>
      <c r="E146" s="48"/>
      <c r="F146" s="48"/>
      <c r="G146" s="48"/>
      <c r="H146" s="48"/>
      <c r="I146" s="49"/>
      <c r="J146" s="49"/>
      <c r="K146" s="49"/>
      <c r="L146" s="49"/>
      <c r="M146" s="49"/>
      <c r="N146" s="49"/>
      <c r="O146" s="49"/>
      <c r="P146" s="48"/>
      <c r="Q146" s="48"/>
      <c r="R146" s="49"/>
      <c r="S146" s="49"/>
      <c r="T146" s="10"/>
      <c r="U146" s="10"/>
      <c r="V146" s="10"/>
    </row>
    <row r="147" hidden="1">
      <c r="A147" s="10"/>
      <c r="B147" s="10"/>
      <c r="C147" s="10"/>
      <c r="D147" s="48"/>
      <c r="E147" s="48"/>
      <c r="F147" s="48"/>
      <c r="G147" s="48"/>
      <c r="H147" s="48"/>
      <c r="I147" s="49"/>
      <c r="J147" s="49"/>
      <c r="K147" s="49"/>
      <c r="L147" s="49"/>
      <c r="M147" s="49"/>
      <c r="N147" s="49"/>
      <c r="O147" s="49"/>
      <c r="P147" s="48"/>
      <c r="Q147" s="48"/>
      <c r="R147" s="49"/>
      <c r="S147" s="49"/>
      <c r="T147" s="10"/>
      <c r="U147" s="10"/>
      <c r="V147" s="10"/>
    </row>
    <row r="148" hidden="1">
      <c r="A148" s="10"/>
      <c r="B148" s="10"/>
      <c r="C148" s="10"/>
      <c r="D148" s="48"/>
      <c r="E148" s="48"/>
      <c r="F148" s="48"/>
      <c r="G148" s="48"/>
      <c r="H148" s="48"/>
      <c r="I148" s="49"/>
      <c r="J148" s="49"/>
      <c r="K148" s="49"/>
      <c r="L148" s="49"/>
      <c r="M148" s="49"/>
      <c r="N148" s="49"/>
      <c r="O148" s="49"/>
      <c r="P148" s="48"/>
      <c r="Q148" s="48"/>
      <c r="R148" s="49"/>
      <c r="S148" s="49"/>
      <c r="T148" s="10"/>
      <c r="U148" s="10"/>
      <c r="V148" s="10"/>
    </row>
    <row r="149" hidden="1">
      <c r="A149" s="10"/>
      <c r="B149" s="10"/>
      <c r="C149" s="10"/>
      <c r="D149" s="48"/>
      <c r="E149" s="48"/>
      <c r="F149" s="48"/>
      <c r="G149" s="48"/>
      <c r="H149" s="48"/>
      <c r="I149" s="49"/>
      <c r="J149" s="49"/>
      <c r="K149" s="49"/>
      <c r="L149" s="49"/>
      <c r="M149" s="49"/>
      <c r="N149" s="49"/>
      <c r="O149" s="49"/>
      <c r="P149" s="48"/>
      <c r="Q149" s="48"/>
      <c r="R149" s="49"/>
      <c r="S149" s="49"/>
      <c r="T149" s="10"/>
      <c r="U149" s="10"/>
      <c r="V149" s="10"/>
    </row>
    <row r="150" hidden="1">
      <c r="A150" s="10"/>
      <c r="B150" s="10"/>
      <c r="C150" s="10"/>
      <c r="D150" s="48"/>
      <c r="E150" s="48"/>
      <c r="F150" s="48"/>
      <c r="G150" s="48"/>
      <c r="H150" s="48"/>
      <c r="I150" s="49"/>
      <c r="J150" s="49"/>
      <c r="K150" s="49"/>
      <c r="L150" s="49"/>
      <c r="M150" s="49"/>
      <c r="N150" s="49"/>
      <c r="O150" s="49"/>
      <c r="P150" s="48"/>
      <c r="Q150" s="48"/>
      <c r="R150" s="49"/>
      <c r="S150" s="49"/>
      <c r="T150" s="10"/>
      <c r="U150" s="10"/>
      <c r="V150" s="10"/>
    </row>
    <row r="151" hidden="1">
      <c r="A151" s="10"/>
      <c r="B151" s="10"/>
      <c r="C151" s="10"/>
      <c r="D151" s="48"/>
      <c r="E151" s="48"/>
      <c r="F151" s="48"/>
      <c r="G151" s="48"/>
      <c r="H151" s="48"/>
      <c r="I151" s="49"/>
      <c r="J151" s="49"/>
      <c r="K151" s="49"/>
      <c r="L151" s="49"/>
      <c r="M151" s="49"/>
      <c r="N151" s="49"/>
      <c r="O151" s="49"/>
      <c r="P151" s="48"/>
      <c r="Q151" s="48"/>
      <c r="R151" s="49"/>
      <c r="S151" s="49"/>
      <c r="T151" s="10"/>
      <c r="U151" s="10"/>
      <c r="V151" s="10"/>
    </row>
    <row r="152" hidden="1">
      <c r="A152" s="10"/>
      <c r="B152" s="10"/>
      <c r="C152" s="10"/>
      <c r="D152" s="48"/>
      <c r="E152" s="48"/>
      <c r="F152" s="48"/>
      <c r="G152" s="48"/>
      <c r="H152" s="48"/>
      <c r="I152" s="49"/>
      <c r="J152" s="49"/>
      <c r="K152" s="49"/>
      <c r="L152" s="49"/>
      <c r="M152" s="49"/>
      <c r="N152" s="49"/>
      <c r="O152" s="49"/>
      <c r="P152" s="48"/>
      <c r="Q152" s="48"/>
      <c r="R152" s="49"/>
      <c r="S152" s="49"/>
      <c r="T152" s="10"/>
      <c r="U152" s="10"/>
      <c r="V152" s="10"/>
    </row>
    <row r="153" hidden="1">
      <c r="A153" s="10"/>
      <c r="B153" s="10"/>
      <c r="C153" s="10"/>
      <c r="D153" s="48"/>
      <c r="E153" s="48"/>
      <c r="F153" s="48"/>
      <c r="G153" s="48"/>
      <c r="H153" s="48"/>
      <c r="I153" s="49"/>
      <c r="J153" s="49"/>
      <c r="K153" s="49"/>
      <c r="L153" s="49"/>
      <c r="M153" s="49"/>
      <c r="N153" s="49"/>
      <c r="O153" s="49"/>
      <c r="P153" s="48"/>
      <c r="Q153" s="48"/>
      <c r="R153" s="49"/>
      <c r="S153" s="49"/>
      <c r="T153" s="10"/>
      <c r="U153" s="10"/>
      <c r="V153" s="10"/>
    </row>
    <row r="154" hidden="1">
      <c r="A154" s="10"/>
      <c r="B154" s="10"/>
      <c r="C154" s="10"/>
      <c r="D154" s="48"/>
      <c r="E154" s="48"/>
      <c r="F154" s="48"/>
      <c r="G154" s="48"/>
      <c r="H154" s="48"/>
      <c r="I154" s="49"/>
      <c r="J154" s="49"/>
      <c r="K154" s="49"/>
      <c r="L154" s="49"/>
      <c r="M154" s="49"/>
      <c r="N154" s="49"/>
      <c r="O154" s="49"/>
      <c r="P154" s="48"/>
      <c r="Q154" s="48"/>
      <c r="R154" s="49"/>
      <c r="S154" s="49"/>
      <c r="T154" s="10"/>
      <c r="U154" s="10"/>
      <c r="V154" s="10"/>
    </row>
    <row r="155" hidden="1">
      <c r="A155" s="10"/>
      <c r="B155" s="10"/>
      <c r="C155" s="10"/>
      <c r="D155" s="48"/>
      <c r="E155" s="48"/>
      <c r="F155" s="48"/>
      <c r="G155" s="48"/>
      <c r="H155" s="48"/>
      <c r="I155" s="49"/>
      <c r="J155" s="49"/>
      <c r="K155" s="49"/>
      <c r="L155" s="49"/>
      <c r="M155" s="49"/>
      <c r="N155" s="49"/>
      <c r="O155" s="49"/>
      <c r="P155" s="48"/>
      <c r="Q155" s="48"/>
      <c r="R155" s="49"/>
      <c r="S155" s="49"/>
      <c r="T155" s="10"/>
      <c r="U155" s="10"/>
      <c r="V155" s="10"/>
    </row>
    <row r="156" hidden="1">
      <c r="A156" s="10"/>
      <c r="B156" s="10"/>
      <c r="C156" s="10"/>
      <c r="D156" s="48"/>
      <c r="E156" s="48"/>
      <c r="F156" s="48"/>
      <c r="G156" s="48"/>
      <c r="H156" s="48"/>
      <c r="I156" s="49"/>
      <c r="J156" s="49"/>
      <c r="K156" s="49"/>
      <c r="L156" s="49"/>
      <c r="M156" s="49"/>
      <c r="N156" s="49"/>
      <c r="O156" s="49"/>
      <c r="P156" s="48"/>
      <c r="Q156" s="48"/>
      <c r="R156" s="49"/>
      <c r="S156" s="49"/>
      <c r="T156" s="10"/>
      <c r="U156" s="10"/>
      <c r="V156" s="10"/>
    </row>
    <row r="157" hidden="1">
      <c r="A157" s="10"/>
      <c r="B157" s="10"/>
      <c r="C157" s="10"/>
      <c r="D157" s="48"/>
      <c r="E157" s="48"/>
      <c r="F157" s="48"/>
      <c r="G157" s="48"/>
      <c r="H157" s="48"/>
      <c r="I157" s="49"/>
      <c r="J157" s="49"/>
      <c r="K157" s="49"/>
      <c r="L157" s="49"/>
      <c r="M157" s="49"/>
      <c r="N157" s="49"/>
      <c r="O157" s="49"/>
      <c r="P157" s="48"/>
      <c r="Q157" s="48"/>
      <c r="R157" s="49"/>
      <c r="S157" s="49"/>
      <c r="T157" s="10"/>
      <c r="U157" s="10"/>
      <c r="V157" s="10"/>
    </row>
    <row r="158" hidden="1">
      <c r="A158" s="10"/>
      <c r="B158" s="10"/>
      <c r="C158" s="10"/>
      <c r="D158" s="48"/>
      <c r="E158" s="48"/>
      <c r="F158" s="48"/>
      <c r="G158" s="48"/>
      <c r="H158" s="48"/>
      <c r="I158" s="49"/>
      <c r="J158" s="49"/>
      <c r="K158" s="49"/>
      <c r="L158" s="49"/>
      <c r="M158" s="49"/>
      <c r="N158" s="49"/>
      <c r="O158" s="49"/>
      <c r="P158" s="48"/>
      <c r="Q158" s="48"/>
      <c r="R158" s="49"/>
      <c r="S158" s="49"/>
      <c r="T158" s="10"/>
      <c r="U158" s="10"/>
      <c r="V158" s="10"/>
    </row>
    <row r="159" hidden="1">
      <c r="A159" s="10"/>
      <c r="B159" s="10"/>
      <c r="C159" s="10"/>
      <c r="D159" s="48"/>
      <c r="E159" s="48"/>
      <c r="F159" s="48"/>
      <c r="G159" s="48"/>
      <c r="H159" s="48"/>
      <c r="I159" s="49"/>
      <c r="J159" s="49"/>
      <c r="K159" s="49"/>
      <c r="L159" s="49"/>
      <c r="M159" s="49"/>
      <c r="N159" s="49"/>
      <c r="O159" s="49"/>
      <c r="P159" s="48"/>
      <c r="Q159" s="48"/>
      <c r="R159" s="49"/>
      <c r="S159" s="49"/>
      <c r="T159" s="10"/>
      <c r="U159" s="10"/>
      <c r="V159" s="10"/>
    </row>
    <row r="160" hidden="1">
      <c r="A160" s="10"/>
      <c r="B160" s="10"/>
      <c r="C160" s="10"/>
      <c r="D160" s="48"/>
      <c r="E160" s="48"/>
      <c r="F160" s="48"/>
      <c r="G160" s="48"/>
      <c r="H160" s="48"/>
      <c r="I160" s="49"/>
      <c r="J160" s="49"/>
      <c r="K160" s="49"/>
      <c r="L160" s="49"/>
      <c r="M160" s="49"/>
      <c r="N160" s="49"/>
      <c r="O160" s="49"/>
      <c r="P160" s="48"/>
      <c r="Q160" s="48"/>
      <c r="R160" s="49"/>
      <c r="S160" s="49"/>
      <c r="T160" s="10"/>
      <c r="U160" s="10"/>
      <c r="V160" s="10"/>
    </row>
    <row r="161" hidden="1">
      <c r="A161" s="10"/>
      <c r="B161" s="10"/>
      <c r="C161" s="10"/>
      <c r="D161" s="48"/>
      <c r="E161" s="48"/>
      <c r="F161" s="48"/>
      <c r="G161" s="48"/>
      <c r="H161" s="48"/>
      <c r="I161" s="49"/>
      <c r="J161" s="49"/>
      <c r="K161" s="49"/>
      <c r="L161" s="49"/>
      <c r="M161" s="49"/>
      <c r="N161" s="49"/>
      <c r="O161" s="49"/>
      <c r="P161" s="48"/>
      <c r="Q161" s="48"/>
      <c r="R161" s="49"/>
      <c r="S161" s="49"/>
      <c r="T161" s="10"/>
      <c r="U161" s="10"/>
      <c r="V161" s="10"/>
    </row>
    <row r="162" hidden="1">
      <c r="A162" s="10"/>
      <c r="B162" s="10"/>
      <c r="C162" s="10"/>
      <c r="D162" s="48"/>
      <c r="E162" s="48"/>
      <c r="F162" s="48"/>
      <c r="G162" s="48"/>
      <c r="H162" s="48"/>
      <c r="I162" s="49"/>
      <c r="J162" s="49"/>
      <c r="K162" s="49"/>
      <c r="L162" s="49"/>
      <c r="M162" s="49"/>
      <c r="N162" s="49"/>
      <c r="O162" s="49"/>
      <c r="P162" s="48"/>
      <c r="Q162" s="48"/>
      <c r="R162" s="49"/>
      <c r="S162" s="49"/>
      <c r="T162" s="10"/>
      <c r="U162" s="10"/>
      <c r="V162" s="10"/>
    </row>
    <row r="163" hidden="1">
      <c r="A163" s="10"/>
      <c r="B163" s="10"/>
      <c r="C163" s="10"/>
      <c r="D163" s="48"/>
      <c r="E163" s="48"/>
      <c r="F163" s="48"/>
      <c r="G163" s="48"/>
      <c r="H163" s="48"/>
      <c r="I163" s="49"/>
      <c r="J163" s="49"/>
      <c r="K163" s="49"/>
      <c r="L163" s="49"/>
      <c r="M163" s="49"/>
      <c r="N163" s="49"/>
      <c r="O163" s="49"/>
      <c r="P163" s="48"/>
      <c r="Q163" s="48"/>
      <c r="R163" s="49"/>
      <c r="S163" s="49"/>
      <c r="T163" s="10"/>
      <c r="U163" s="10"/>
      <c r="V163" s="10"/>
    </row>
    <row r="164" hidden="1">
      <c r="A164" s="10"/>
      <c r="B164" s="10"/>
      <c r="C164" s="10"/>
      <c r="D164" s="48"/>
      <c r="E164" s="48"/>
      <c r="F164" s="48"/>
      <c r="G164" s="48"/>
      <c r="H164" s="48"/>
      <c r="I164" s="49"/>
      <c r="J164" s="49"/>
      <c r="K164" s="49"/>
      <c r="L164" s="49"/>
      <c r="M164" s="49"/>
      <c r="N164" s="49"/>
      <c r="O164" s="49"/>
      <c r="P164" s="48"/>
      <c r="Q164" s="48"/>
      <c r="R164" s="49"/>
      <c r="S164" s="49"/>
      <c r="T164" s="10"/>
      <c r="U164" s="10"/>
      <c r="V164" s="10"/>
    </row>
    <row r="165" hidden="1">
      <c r="A165" s="10"/>
      <c r="B165" s="10"/>
      <c r="C165" s="10"/>
      <c r="D165" s="48"/>
      <c r="E165" s="48"/>
      <c r="F165" s="48"/>
      <c r="G165" s="48"/>
      <c r="H165" s="48"/>
      <c r="I165" s="49"/>
      <c r="J165" s="49"/>
      <c r="K165" s="49"/>
      <c r="L165" s="49"/>
      <c r="M165" s="49"/>
      <c r="N165" s="49"/>
      <c r="O165" s="49"/>
      <c r="P165" s="48"/>
      <c r="Q165" s="48"/>
      <c r="R165" s="49"/>
      <c r="S165" s="49"/>
      <c r="T165" s="10"/>
      <c r="U165" s="10"/>
      <c r="V165" s="10"/>
    </row>
    <row r="166" hidden="1">
      <c r="A166" s="10"/>
      <c r="B166" s="10"/>
      <c r="C166" s="10"/>
      <c r="D166" s="48"/>
      <c r="E166" s="48"/>
      <c r="F166" s="48"/>
      <c r="G166" s="48"/>
      <c r="H166" s="48"/>
      <c r="I166" s="49"/>
      <c r="J166" s="49"/>
      <c r="K166" s="49"/>
      <c r="L166" s="49"/>
      <c r="M166" s="49"/>
      <c r="N166" s="49"/>
      <c r="O166" s="49"/>
      <c r="P166" s="48"/>
      <c r="Q166" s="48"/>
      <c r="R166" s="49"/>
      <c r="S166" s="49"/>
      <c r="T166" s="10"/>
      <c r="U166" s="10"/>
      <c r="V166" s="10"/>
    </row>
    <row r="167" hidden="1">
      <c r="A167" s="10"/>
      <c r="B167" s="10"/>
      <c r="C167" s="10"/>
      <c r="D167" s="48"/>
      <c r="E167" s="48"/>
      <c r="F167" s="48"/>
      <c r="G167" s="48"/>
      <c r="H167" s="48"/>
      <c r="I167" s="49"/>
      <c r="J167" s="49"/>
      <c r="K167" s="49"/>
      <c r="L167" s="49"/>
      <c r="M167" s="49"/>
      <c r="N167" s="49"/>
      <c r="O167" s="49"/>
      <c r="P167" s="48"/>
      <c r="Q167" s="48"/>
      <c r="R167" s="49"/>
      <c r="S167" s="49"/>
      <c r="T167" s="10"/>
      <c r="U167" s="10"/>
      <c r="V167" s="10"/>
    </row>
    <row r="168" hidden="1">
      <c r="A168" s="10"/>
      <c r="B168" s="10"/>
      <c r="C168" s="10"/>
      <c r="D168" s="48"/>
      <c r="E168" s="48"/>
      <c r="F168" s="48"/>
      <c r="G168" s="48"/>
      <c r="H168" s="48"/>
      <c r="I168" s="49"/>
      <c r="J168" s="49"/>
      <c r="K168" s="49"/>
      <c r="L168" s="49"/>
      <c r="M168" s="49"/>
      <c r="N168" s="49"/>
      <c r="O168" s="49"/>
      <c r="P168" s="48"/>
      <c r="Q168" s="48"/>
      <c r="R168" s="49"/>
      <c r="S168" s="49"/>
      <c r="T168" s="10"/>
      <c r="U168" s="10"/>
      <c r="V168" s="10"/>
    </row>
    <row r="169" hidden="1">
      <c r="A169" s="10"/>
      <c r="B169" s="10"/>
      <c r="C169" s="10"/>
      <c r="D169" s="48"/>
      <c r="E169" s="48"/>
      <c r="F169" s="48"/>
      <c r="G169" s="48"/>
      <c r="H169" s="48"/>
      <c r="I169" s="49"/>
      <c r="J169" s="49"/>
      <c r="K169" s="49"/>
      <c r="L169" s="49"/>
      <c r="M169" s="49"/>
      <c r="N169" s="49"/>
      <c r="O169" s="49"/>
      <c r="P169" s="48"/>
      <c r="Q169" s="48"/>
      <c r="R169" s="49"/>
      <c r="S169" s="49"/>
      <c r="T169" s="10"/>
      <c r="U169" s="10"/>
      <c r="V169" s="10"/>
    </row>
    <row r="170" hidden="1">
      <c r="A170" s="10"/>
      <c r="B170" s="10"/>
      <c r="C170" s="10"/>
      <c r="D170" s="48"/>
      <c r="E170" s="48"/>
      <c r="F170" s="48"/>
      <c r="G170" s="48"/>
      <c r="H170" s="48"/>
      <c r="I170" s="49"/>
      <c r="J170" s="49"/>
      <c r="K170" s="49"/>
      <c r="L170" s="49"/>
      <c r="M170" s="49"/>
      <c r="N170" s="49"/>
      <c r="O170" s="49"/>
      <c r="P170" s="48"/>
      <c r="Q170" s="48"/>
      <c r="R170" s="49"/>
      <c r="S170" s="49"/>
      <c r="T170" s="10"/>
      <c r="U170" s="10"/>
      <c r="V170" s="10"/>
    </row>
    <row r="171" hidden="1">
      <c r="A171" s="10"/>
      <c r="B171" s="10"/>
      <c r="C171" s="10"/>
      <c r="D171" s="48"/>
      <c r="E171" s="48"/>
      <c r="F171" s="48"/>
      <c r="G171" s="48"/>
      <c r="H171" s="48"/>
      <c r="I171" s="49"/>
      <c r="J171" s="49"/>
      <c r="K171" s="49"/>
      <c r="L171" s="49"/>
      <c r="M171" s="49"/>
      <c r="N171" s="49"/>
      <c r="O171" s="49"/>
      <c r="P171" s="48"/>
      <c r="Q171" s="48"/>
      <c r="R171" s="49"/>
      <c r="S171" s="49"/>
      <c r="T171" s="10"/>
      <c r="U171" s="10"/>
      <c r="V171" s="10"/>
    </row>
    <row r="172" hidden="1">
      <c r="A172" s="10"/>
      <c r="B172" s="10"/>
      <c r="C172" s="10"/>
      <c r="D172" s="48"/>
      <c r="E172" s="48"/>
      <c r="F172" s="48"/>
      <c r="G172" s="48"/>
      <c r="H172" s="48"/>
      <c r="I172" s="49"/>
      <c r="J172" s="49"/>
      <c r="K172" s="49"/>
      <c r="L172" s="49"/>
      <c r="M172" s="49"/>
      <c r="N172" s="49"/>
      <c r="O172" s="49"/>
      <c r="P172" s="48"/>
      <c r="Q172" s="48"/>
      <c r="R172" s="49"/>
      <c r="S172" s="49"/>
      <c r="T172" s="10"/>
      <c r="U172" s="10"/>
      <c r="V172" s="10"/>
    </row>
    <row r="173" hidden="1">
      <c r="A173" s="10"/>
      <c r="B173" s="10"/>
      <c r="C173" s="10"/>
      <c r="D173" s="48"/>
      <c r="E173" s="48"/>
      <c r="F173" s="48"/>
      <c r="G173" s="48"/>
      <c r="H173" s="48"/>
      <c r="I173" s="49"/>
      <c r="J173" s="49"/>
      <c r="K173" s="49"/>
      <c r="L173" s="49"/>
      <c r="M173" s="49"/>
      <c r="N173" s="49"/>
      <c r="O173" s="49"/>
      <c r="P173" s="48"/>
      <c r="Q173" s="48"/>
      <c r="R173" s="49"/>
      <c r="S173" s="49"/>
      <c r="T173" s="10"/>
      <c r="U173" s="10"/>
      <c r="V173" s="10"/>
    </row>
    <row r="174" hidden="1">
      <c r="A174" s="10"/>
      <c r="B174" s="10"/>
      <c r="C174" s="10"/>
      <c r="D174" s="48"/>
      <c r="E174" s="48"/>
      <c r="F174" s="48"/>
      <c r="G174" s="48"/>
      <c r="H174" s="48"/>
      <c r="I174" s="49"/>
      <c r="J174" s="49"/>
      <c r="K174" s="49"/>
      <c r="L174" s="49"/>
      <c r="M174" s="49"/>
      <c r="N174" s="49"/>
      <c r="O174" s="49"/>
      <c r="P174" s="48"/>
      <c r="Q174" s="48"/>
      <c r="R174" s="49"/>
      <c r="S174" s="49"/>
      <c r="T174" s="10"/>
      <c r="U174" s="10"/>
      <c r="V174" s="10"/>
    </row>
    <row r="175" hidden="1">
      <c r="A175" s="10"/>
      <c r="B175" s="10"/>
      <c r="C175" s="10"/>
      <c r="D175" s="48"/>
      <c r="E175" s="48"/>
      <c r="F175" s="48"/>
      <c r="G175" s="48"/>
      <c r="H175" s="48"/>
      <c r="I175" s="49"/>
      <c r="J175" s="49"/>
      <c r="K175" s="49"/>
      <c r="L175" s="49"/>
      <c r="M175" s="49"/>
      <c r="N175" s="49"/>
      <c r="O175" s="49"/>
      <c r="P175" s="48"/>
      <c r="Q175" s="48"/>
      <c r="R175" s="49"/>
      <c r="S175" s="49"/>
      <c r="T175" s="10"/>
      <c r="U175" s="10"/>
      <c r="V175" s="10"/>
    </row>
    <row r="176" hidden="1">
      <c r="A176" s="10"/>
      <c r="B176" s="10"/>
      <c r="C176" s="10"/>
      <c r="D176" s="48"/>
      <c r="E176" s="48"/>
      <c r="F176" s="48"/>
      <c r="G176" s="48"/>
      <c r="H176" s="48"/>
      <c r="I176" s="49"/>
      <c r="J176" s="49"/>
      <c r="K176" s="49"/>
      <c r="L176" s="49"/>
      <c r="M176" s="49"/>
      <c r="N176" s="49"/>
      <c r="O176" s="49"/>
      <c r="P176" s="48"/>
      <c r="Q176" s="48"/>
      <c r="R176" s="49"/>
      <c r="S176" s="49"/>
      <c r="T176" s="10"/>
      <c r="U176" s="10"/>
      <c r="V176" s="10"/>
    </row>
    <row r="177" hidden="1">
      <c r="A177" s="10"/>
      <c r="B177" s="10"/>
      <c r="C177" s="10"/>
      <c r="D177" s="48"/>
      <c r="E177" s="48"/>
      <c r="F177" s="48"/>
      <c r="G177" s="48"/>
      <c r="H177" s="48"/>
      <c r="I177" s="49"/>
      <c r="J177" s="49"/>
      <c r="K177" s="49"/>
      <c r="L177" s="49"/>
      <c r="M177" s="49"/>
      <c r="N177" s="49"/>
      <c r="O177" s="49"/>
      <c r="P177" s="48"/>
      <c r="Q177" s="48"/>
      <c r="R177" s="49"/>
      <c r="S177" s="49"/>
      <c r="T177" s="10"/>
      <c r="U177" s="10"/>
      <c r="V177" s="10"/>
    </row>
    <row r="178" hidden="1">
      <c r="A178" s="10"/>
      <c r="B178" s="10"/>
      <c r="C178" s="10"/>
      <c r="D178" s="48"/>
      <c r="E178" s="48"/>
      <c r="F178" s="48"/>
      <c r="G178" s="48"/>
      <c r="H178" s="48"/>
      <c r="I178" s="49"/>
      <c r="J178" s="49"/>
      <c r="K178" s="49"/>
      <c r="L178" s="49"/>
      <c r="M178" s="49"/>
      <c r="N178" s="49"/>
      <c r="O178" s="49"/>
      <c r="P178" s="48"/>
      <c r="Q178" s="48"/>
      <c r="R178" s="49"/>
      <c r="S178" s="49"/>
      <c r="T178" s="10"/>
      <c r="U178" s="10"/>
      <c r="V178" s="10"/>
    </row>
    <row r="179" hidden="1">
      <c r="A179" s="10"/>
      <c r="B179" s="10"/>
      <c r="C179" s="10"/>
      <c r="D179" s="48"/>
      <c r="E179" s="48"/>
      <c r="F179" s="48"/>
      <c r="G179" s="48"/>
      <c r="H179" s="48"/>
      <c r="I179" s="49"/>
      <c r="J179" s="49"/>
      <c r="K179" s="49"/>
      <c r="L179" s="49"/>
      <c r="M179" s="49"/>
      <c r="N179" s="49"/>
      <c r="O179" s="49"/>
      <c r="P179" s="48"/>
      <c r="Q179" s="48"/>
      <c r="R179" s="49"/>
      <c r="S179" s="49"/>
      <c r="T179" s="10"/>
      <c r="U179" s="10"/>
      <c r="V179" s="10"/>
    </row>
    <row r="180" hidden="1">
      <c r="A180" s="10"/>
      <c r="B180" s="10"/>
      <c r="C180" s="10"/>
      <c r="D180" s="48"/>
      <c r="E180" s="48"/>
      <c r="F180" s="48"/>
      <c r="G180" s="48"/>
      <c r="H180" s="48"/>
      <c r="I180" s="49"/>
      <c r="J180" s="49"/>
      <c r="K180" s="49"/>
      <c r="L180" s="49"/>
      <c r="M180" s="49"/>
      <c r="N180" s="49"/>
      <c r="O180" s="49"/>
      <c r="P180" s="48"/>
      <c r="Q180" s="48"/>
      <c r="R180" s="49"/>
      <c r="S180" s="49"/>
      <c r="T180" s="10"/>
      <c r="U180" s="10"/>
      <c r="V180" s="10"/>
    </row>
    <row r="181" hidden="1">
      <c r="A181" s="10"/>
      <c r="B181" s="10"/>
      <c r="C181" s="10"/>
      <c r="D181" s="48"/>
      <c r="E181" s="48"/>
      <c r="F181" s="48"/>
      <c r="G181" s="48"/>
      <c r="H181" s="48"/>
      <c r="I181" s="49"/>
      <c r="J181" s="49"/>
      <c r="K181" s="49"/>
      <c r="L181" s="49"/>
      <c r="M181" s="49"/>
      <c r="N181" s="49"/>
      <c r="O181" s="49"/>
      <c r="P181" s="48"/>
      <c r="Q181" s="48"/>
      <c r="R181" s="49"/>
      <c r="S181" s="49"/>
      <c r="T181" s="10"/>
      <c r="U181" s="10"/>
      <c r="V181" s="10"/>
    </row>
    <row r="182" hidden="1">
      <c r="A182" s="10"/>
      <c r="B182" s="10"/>
      <c r="C182" s="10"/>
      <c r="D182" s="48"/>
      <c r="E182" s="48"/>
      <c r="F182" s="48"/>
      <c r="G182" s="48"/>
      <c r="H182" s="48"/>
      <c r="I182" s="49"/>
      <c r="J182" s="49"/>
      <c r="K182" s="49"/>
      <c r="L182" s="49"/>
      <c r="M182" s="49"/>
      <c r="N182" s="49"/>
      <c r="O182" s="49"/>
      <c r="P182" s="48"/>
      <c r="Q182" s="48"/>
      <c r="R182" s="49"/>
      <c r="S182" s="49"/>
      <c r="T182" s="10"/>
      <c r="U182" s="10"/>
      <c r="V182" s="10"/>
    </row>
    <row r="183" hidden="1">
      <c r="A183" s="10"/>
      <c r="B183" s="10"/>
      <c r="C183" s="10"/>
      <c r="D183" s="48"/>
      <c r="E183" s="48"/>
      <c r="F183" s="48"/>
      <c r="G183" s="48"/>
      <c r="H183" s="48"/>
      <c r="I183" s="49"/>
      <c r="J183" s="49"/>
      <c r="K183" s="49"/>
      <c r="L183" s="49"/>
      <c r="M183" s="49"/>
      <c r="N183" s="49"/>
      <c r="O183" s="49"/>
      <c r="P183" s="48"/>
      <c r="Q183" s="48"/>
      <c r="R183" s="49"/>
      <c r="S183" s="49"/>
      <c r="T183" s="10"/>
      <c r="U183" s="10"/>
      <c r="V183" s="10"/>
    </row>
    <row r="184" hidden="1">
      <c r="A184" s="10"/>
      <c r="B184" s="10"/>
      <c r="C184" s="10"/>
      <c r="D184" s="48"/>
      <c r="E184" s="48"/>
      <c r="F184" s="48"/>
      <c r="G184" s="48"/>
      <c r="H184" s="48"/>
      <c r="I184" s="49"/>
      <c r="J184" s="49"/>
      <c r="K184" s="49"/>
      <c r="L184" s="49"/>
      <c r="M184" s="49"/>
      <c r="N184" s="49"/>
      <c r="O184" s="49"/>
      <c r="P184" s="48"/>
      <c r="Q184" s="48"/>
      <c r="R184" s="49"/>
      <c r="S184" s="49"/>
      <c r="T184" s="10"/>
      <c r="U184" s="10"/>
      <c r="V184" s="10"/>
    </row>
    <row r="185" hidden="1">
      <c r="A185" s="10"/>
      <c r="B185" s="10"/>
      <c r="C185" s="10"/>
      <c r="D185" s="48"/>
      <c r="E185" s="48"/>
      <c r="F185" s="48"/>
      <c r="G185" s="48"/>
      <c r="H185" s="48"/>
      <c r="I185" s="49"/>
      <c r="J185" s="49"/>
      <c r="K185" s="49"/>
      <c r="L185" s="49"/>
      <c r="M185" s="49"/>
      <c r="N185" s="49"/>
      <c r="O185" s="49"/>
      <c r="P185" s="48"/>
      <c r="Q185" s="48"/>
      <c r="R185" s="49"/>
      <c r="S185" s="49"/>
      <c r="T185" s="10"/>
      <c r="U185" s="10"/>
      <c r="V185" s="10"/>
    </row>
    <row r="186" hidden="1">
      <c r="A186" s="10"/>
      <c r="B186" s="10"/>
      <c r="C186" s="10"/>
      <c r="D186" s="48"/>
      <c r="E186" s="48"/>
      <c r="F186" s="48"/>
      <c r="G186" s="48"/>
      <c r="H186" s="48"/>
      <c r="I186" s="49"/>
      <c r="J186" s="49"/>
      <c r="K186" s="49"/>
      <c r="L186" s="49"/>
      <c r="M186" s="49"/>
      <c r="N186" s="49"/>
      <c r="O186" s="49"/>
      <c r="P186" s="48"/>
      <c r="Q186" s="48"/>
      <c r="R186" s="49"/>
      <c r="S186" s="49"/>
      <c r="T186" s="10"/>
      <c r="U186" s="10"/>
      <c r="V186" s="10"/>
    </row>
    <row r="187" hidden="1">
      <c r="A187" s="10"/>
      <c r="B187" s="10"/>
      <c r="C187" s="10"/>
      <c r="D187" s="48"/>
      <c r="E187" s="48"/>
      <c r="F187" s="48"/>
      <c r="G187" s="48"/>
      <c r="H187" s="48"/>
      <c r="I187" s="49"/>
      <c r="J187" s="49"/>
      <c r="K187" s="49"/>
      <c r="L187" s="49"/>
      <c r="M187" s="49"/>
      <c r="N187" s="49"/>
      <c r="O187" s="49"/>
      <c r="P187" s="48"/>
      <c r="Q187" s="48"/>
      <c r="R187" s="49"/>
      <c r="S187" s="49"/>
      <c r="T187" s="10"/>
      <c r="U187" s="10"/>
      <c r="V187" s="10"/>
    </row>
    <row r="188" hidden="1">
      <c r="A188" s="10"/>
      <c r="B188" s="10"/>
      <c r="C188" s="10"/>
      <c r="D188" s="48"/>
      <c r="E188" s="48"/>
      <c r="F188" s="48"/>
      <c r="G188" s="48"/>
      <c r="H188" s="48"/>
      <c r="I188" s="49"/>
      <c r="J188" s="49"/>
      <c r="K188" s="49"/>
      <c r="L188" s="49"/>
      <c r="M188" s="49"/>
      <c r="N188" s="49"/>
      <c r="O188" s="49"/>
      <c r="P188" s="48"/>
      <c r="Q188" s="48"/>
      <c r="R188" s="49"/>
      <c r="S188" s="49"/>
      <c r="T188" s="10"/>
      <c r="U188" s="10"/>
      <c r="V188" s="10"/>
    </row>
    <row r="189" hidden="1">
      <c r="A189" s="10"/>
      <c r="B189" s="10"/>
      <c r="C189" s="10"/>
      <c r="D189" s="48"/>
      <c r="E189" s="48"/>
      <c r="F189" s="48"/>
      <c r="G189" s="48"/>
      <c r="H189" s="48"/>
      <c r="I189" s="49"/>
      <c r="J189" s="49"/>
      <c r="K189" s="49"/>
      <c r="L189" s="49"/>
      <c r="M189" s="49"/>
      <c r="N189" s="49"/>
      <c r="O189" s="49"/>
      <c r="P189" s="48"/>
      <c r="Q189" s="48"/>
      <c r="R189" s="49"/>
      <c r="S189" s="49"/>
      <c r="T189" s="10"/>
      <c r="U189" s="10"/>
      <c r="V189" s="10"/>
    </row>
    <row r="190" hidden="1">
      <c r="A190" s="10"/>
      <c r="B190" s="10"/>
      <c r="C190" s="10"/>
      <c r="D190" s="48"/>
      <c r="E190" s="48"/>
      <c r="F190" s="48"/>
      <c r="G190" s="48"/>
      <c r="H190" s="48"/>
      <c r="I190" s="49"/>
      <c r="J190" s="49"/>
      <c r="K190" s="49"/>
      <c r="L190" s="49"/>
      <c r="M190" s="49"/>
      <c r="N190" s="49"/>
      <c r="O190" s="49"/>
      <c r="P190" s="48"/>
      <c r="Q190" s="48"/>
      <c r="R190" s="49"/>
      <c r="S190" s="49"/>
      <c r="T190" s="10"/>
      <c r="U190" s="10"/>
      <c r="V190" s="10"/>
    </row>
    <row r="191" hidden="1">
      <c r="A191" s="10"/>
      <c r="B191" s="10"/>
      <c r="C191" s="10"/>
      <c r="D191" s="48"/>
      <c r="E191" s="48"/>
      <c r="F191" s="48"/>
      <c r="G191" s="48"/>
      <c r="H191" s="48"/>
      <c r="I191" s="49"/>
      <c r="J191" s="49"/>
      <c r="K191" s="49"/>
      <c r="L191" s="49"/>
      <c r="M191" s="49"/>
      <c r="N191" s="49"/>
      <c r="O191" s="49"/>
      <c r="P191" s="48"/>
      <c r="Q191" s="48"/>
      <c r="R191" s="49"/>
      <c r="S191" s="49"/>
      <c r="T191" s="10"/>
      <c r="U191" s="10"/>
      <c r="V191" s="10"/>
    </row>
    <row r="192" hidden="1">
      <c r="A192" s="10"/>
      <c r="B192" s="10"/>
      <c r="C192" s="10"/>
      <c r="D192" s="48"/>
      <c r="E192" s="48"/>
      <c r="F192" s="48"/>
      <c r="G192" s="48"/>
      <c r="H192" s="48"/>
      <c r="I192" s="49"/>
      <c r="J192" s="49"/>
      <c r="K192" s="49"/>
      <c r="L192" s="49"/>
      <c r="M192" s="49"/>
      <c r="N192" s="49"/>
      <c r="O192" s="49"/>
      <c r="P192" s="48"/>
      <c r="Q192" s="48"/>
      <c r="R192" s="49"/>
      <c r="S192" s="49"/>
      <c r="T192" s="10"/>
      <c r="U192" s="10"/>
      <c r="V192" s="10"/>
    </row>
    <row r="193" hidden="1">
      <c r="A193" s="10"/>
      <c r="B193" s="10"/>
      <c r="C193" s="10"/>
      <c r="D193" s="48"/>
      <c r="E193" s="48"/>
      <c r="F193" s="48"/>
      <c r="G193" s="48"/>
      <c r="H193" s="48"/>
      <c r="I193" s="49"/>
      <c r="J193" s="49"/>
      <c r="K193" s="49"/>
      <c r="L193" s="49"/>
      <c r="M193" s="49"/>
      <c r="N193" s="49"/>
      <c r="O193" s="49"/>
      <c r="P193" s="48"/>
      <c r="Q193" s="48"/>
      <c r="R193" s="49"/>
      <c r="S193" s="49"/>
      <c r="T193" s="10"/>
      <c r="U193" s="10"/>
      <c r="V193" s="10"/>
    </row>
    <row r="194" hidden="1">
      <c r="A194" s="10"/>
      <c r="B194" s="10"/>
      <c r="C194" s="10"/>
      <c r="D194" s="48"/>
      <c r="E194" s="48"/>
      <c r="F194" s="48"/>
      <c r="G194" s="48"/>
      <c r="H194" s="48"/>
      <c r="I194" s="49"/>
      <c r="J194" s="49"/>
      <c r="K194" s="49"/>
      <c r="L194" s="49"/>
      <c r="M194" s="49"/>
      <c r="N194" s="49"/>
      <c r="O194" s="49"/>
      <c r="P194" s="48"/>
      <c r="Q194" s="48"/>
      <c r="R194" s="49"/>
      <c r="S194" s="49"/>
      <c r="T194" s="10"/>
      <c r="U194" s="10"/>
      <c r="V194" s="10"/>
    </row>
    <row r="195" hidden="1">
      <c r="A195" s="10"/>
      <c r="B195" s="10"/>
      <c r="C195" s="10"/>
      <c r="D195" s="48"/>
      <c r="E195" s="48"/>
      <c r="F195" s="48"/>
      <c r="G195" s="48"/>
      <c r="H195" s="48"/>
      <c r="I195" s="49"/>
      <c r="J195" s="49"/>
      <c r="K195" s="49"/>
      <c r="L195" s="49"/>
      <c r="M195" s="49"/>
      <c r="N195" s="49"/>
      <c r="O195" s="49"/>
      <c r="P195" s="48"/>
      <c r="Q195" s="48"/>
      <c r="R195" s="49"/>
      <c r="S195" s="49"/>
      <c r="T195" s="10"/>
      <c r="U195" s="10"/>
      <c r="V195" s="10"/>
    </row>
    <row r="196" hidden="1">
      <c r="A196" s="10"/>
      <c r="B196" s="10"/>
      <c r="C196" s="10"/>
      <c r="D196" s="48"/>
      <c r="E196" s="48"/>
      <c r="F196" s="48"/>
      <c r="G196" s="48"/>
      <c r="H196" s="48"/>
      <c r="I196" s="49"/>
      <c r="J196" s="49"/>
      <c r="K196" s="49"/>
      <c r="L196" s="49"/>
      <c r="M196" s="49"/>
      <c r="N196" s="49"/>
      <c r="O196" s="49"/>
      <c r="P196" s="48"/>
      <c r="Q196" s="48"/>
      <c r="R196" s="49"/>
      <c r="S196" s="49"/>
      <c r="T196" s="10"/>
      <c r="U196" s="10"/>
      <c r="V196" s="10"/>
    </row>
    <row r="197" hidden="1">
      <c r="A197" s="10"/>
      <c r="B197" s="10"/>
      <c r="C197" s="10"/>
      <c r="D197" s="48"/>
      <c r="E197" s="48"/>
      <c r="F197" s="48"/>
      <c r="G197" s="48"/>
      <c r="H197" s="48"/>
      <c r="I197" s="49"/>
      <c r="J197" s="49"/>
      <c r="K197" s="49"/>
      <c r="L197" s="49"/>
      <c r="M197" s="49"/>
      <c r="N197" s="49"/>
      <c r="O197" s="49"/>
      <c r="P197" s="48"/>
      <c r="Q197" s="48"/>
      <c r="R197" s="49"/>
      <c r="S197" s="49"/>
      <c r="T197" s="10"/>
      <c r="U197" s="10"/>
      <c r="V197" s="10"/>
    </row>
    <row r="198" hidden="1">
      <c r="A198" s="10"/>
      <c r="B198" s="10"/>
      <c r="C198" s="10"/>
      <c r="D198" s="48"/>
      <c r="E198" s="48"/>
      <c r="F198" s="48"/>
      <c r="G198" s="48"/>
      <c r="H198" s="48"/>
      <c r="I198" s="49"/>
      <c r="J198" s="49"/>
      <c r="K198" s="49"/>
      <c r="L198" s="49"/>
      <c r="M198" s="49"/>
      <c r="N198" s="49"/>
      <c r="O198" s="49"/>
      <c r="P198" s="48"/>
      <c r="Q198" s="48"/>
      <c r="R198" s="49"/>
      <c r="S198" s="49"/>
      <c r="T198" s="10"/>
      <c r="U198" s="10"/>
      <c r="V198" s="10"/>
    </row>
    <row r="199" hidden="1">
      <c r="A199" s="10"/>
      <c r="B199" s="10"/>
      <c r="C199" s="10"/>
      <c r="D199" s="48"/>
      <c r="E199" s="48"/>
      <c r="F199" s="48"/>
      <c r="G199" s="48"/>
      <c r="H199" s="48"/>
      <c r="I199" s="49"/>
      <c r="J199" s="49"/>
      <c r="K199" s="49"/>
      <c r="L199" s="49"/>
      <c r="M199" s="49"/>
      <c r="N199" s="49"/>
      <c r="O199" s="49"/>
      <c r="P199" s="48"/>
      <c r="Q199" s="48"/>
      <c r="R199" s="49"/>
      <c r="S199" s="49"/>
      <c r="T199" s="10"/>
      <c r="U199" s="10"/>
      <c r="V199" s="10"/>
    </row>
    <row r="200" hidden="1">
      <c r="A200" s="10"/>
      <c r="B200" s="10"/>
      <c r="C200" s="10"/>
      <c r="D200" s="48"/>
      <c r="E200" s="48"/>
      <c r="F200" s="48"/>
      <c r="G200" s="48"/>
      <c r="H200" s="48"/>
      <c r="I200" s="49"/>
      <c r="J200" s="49"/>
      <c r="K200" s="49"/>
      <c r="L200" s="49"/>
      <c r="M200" s="49"/>
      <c r="N200" s="49"/>
      <c r="O200" s="49"/>
      <c r="P200" s="48"/>
      <c r="Q200" s="48"/>
      <c r="R200" s="49"/>
      <c r="S200" s="49"/>
      <c r="T200" s="10"/>
      <c r="U200" s="10"/>
      <c r="V200" s="10"/>
    </row>
    <row r="201" hidden="1">
      <c r="A201" s="10"/>
      <c r="B201" s="10"/>
      <c r="C201" s="10"/>
      <c r="D201" s="48"/>
      <c r="E201" s="48"/>
      <c r="F201" s="48"/>
      <c r="G201" s="48"/>
      <c r="H201" s="48"/>
      <c r="I201" s="49"/>
      <c r="J201" s="49"/>
      <c r="K201" s="49"/>
      <c r="L201" s="49"/>
      <c r="M201" s="49"/>
      <c r="N201" s="49"/>
      <c r="O201" s="49"/>
      <c r="P201" s="48"/>
      <c r="Q201" s="48"/>
      <c r="R201" s="49"/>
      <c r="S201" s="49"/>
      <c r="T201" s="10"/>
      <c r="U201" s="10"/>
      <c r="V201" s="10"/>
    </row>
    <row r="202" hidden="1">
      <c r="A202" s="10"/>
      <c r="B202" s="10"/>
      <c r="C202" s="10"/>
      <c r="D202" s="48"/>
      <c r="E202" s="48"/>
      <c r="F202" s="48"/>
      <c r="G202" s="48"/>
      <c r="H202" s="48"/>
      <c r="I202" s="49"/>
      <c r="J202" s="49"/>
      <c r="K202" s="49"/>
      <c r="L202" s="49"/>
      <c r="M202" s="49"/>
      <c r="N202" s="49"/>
      <c r="O202" s="49"/>
      <c r="P202" s="48"/>
      <c r="Q202" s="48"/>
      <c r="R202" s="49"/>
      <c r="S202" s="49"/>
      <c r="T202" s="10"/>
      <c r="U202" s="10"/>
      <c r="V202" s="10"/>
    </row>
    <row r="203" hidden="1">
      <c r="A203" s="10"/>
      <c r="B203" s="10"/>
      <c r="C203" s="10"/>
      <c r="D203" s="48"/>
      <c r="E203" s="48"/>
      <c r="F203" s="48"/>
      <c r="G203" s="48"/>
      <c r="H203" s="48"/>
      <c r="I203" s="49"/>
      <c r="J203" s="49"/>
      <c r="K203" s="49"/>
      <c r="L203" s="49"/>
      <c r="M203" s="49"/>
      <c r="N203" s="49"/>
      <c r="O203" s="49"/>
      <c r="P203" s="48"/>
      <c r="Q203" s="48"/>
      <c r="R203" s="49"/>
      <c r="S203" s="49"/>
      <c r="T203" s="10"/>
      <c r="U203" s="10"/>
      <c r="V203" s="10"/>
    </row>
    <row r="204" hidden="1">
      <c r="A204" s="10"/>
      <c r="B204" s="10"/>
      <c r="C204" s="10"/>
      <c r="D204" s="48"/>
      <c r="E204" s="48"/>
      <c r="F204" s="48"/>
      <c r="G204" s="48"/>
      <c r="H204" s="48"/>
      <c r="I204" s="49"/>
      <c r="J204" s="49"/>
      <c r="K204" s="49"/>
      <c r="L204" s="49"/>
      <c r="M204" s="49"/>
      <c r="N204" s="49"/>
      <c r="O204" s="49"/>
      <c r="P204" s="48"/>
      <c r="Q204" s="48"/>
      <c r="R204" s="49"/>
      <c r="S204" s="49"/>
      <c r="T204" s="10"/>
      <c r="U204" s="10"/>
      <c r="V204" s="10"/>
    </row>
    <row r="205" hidden="1">
      <c r="A205" s="10"/>
      <c r="B205" s="10"/>
      <c r="C205" s="10"/>
      <c r="D205" s="48"/>
      <c r="E205" s="48"/>
      <c r="F205" s="48"/>
      <c r="G205" s="48"/>
      <c r="H205" s="48"/>
      <c r="I205" s="49"/>
      <c r="J205" s="49"/>
      <c r="K205" s="49"/>
      <c r="L205" s="49"/>
      <c r="M205" s="49"/>
      <c r="N205" s="49"/>
      <c r="O205" s="49"/>
      <c r="P205" s="48"/>
      <c r="Q205" s="48"/>
      <c r="R205" s="49"/>
      <c r="S205" s="49"/>
      <c r="T205" s="10"/>
      <c r="U205" s="10"/>
      <c r="V205" s="10"/>
    </row>
    <row r="206" hidden="1">
      <c r="A206" s="10"/>
      <c r="B206" s="10"/>
      <c r="C206" s="10"/>
      <c r="D206" s="48"/>
      <c r="E206" s="48"/>
      <c r="F206" s="48"/>
      <c r="G206" s="48"/>
      <c r="H206" s="48"/>
      <c r="I206" s="49"/>
      <c r="J206" s="49"/>
      <c r="K206" s="49"/>
      <c r="L206" s="49"/>
      <c r="M206" s="49"/>
      <c r="N206" s="49"/>
      <c r="O206" s="49"/>
      <c r="P206" s="48"/>
      <c r="Q206" s="48"/>
      <c r="R206" s="49"/>
      <c r="S206" s="49"/>
      <c r="T206" s="10"/>
      <c r="U206" s="10"/>
      <c r="V206" s="10"/>
    </row>
    <row r="207" hidden="1">
      <c r="A207" s="10"/>
      <c r="B207" s="10"/>
      <c r="C207" s="10"/>
      <c r="D207" s="48"/>
      <c r="E207" s="48"/>
      <c r="F207" s="48"/>
      <c r="G207" s="48"/>
      <c r="H207" s="48"/>
      <c r="I207" s="49"/>
      <c r="J207" s="49"/>
      <c r="K207" s="49"/>
      <c r="L207" s="49"/>
      <c r="M207" s="49"/>
      <c r="N207" s="49"/>
      <c r="O207" s="49"/>
      <c r="P207" s="48"/>
      <c r="Q207" s="48"/>
      <c r="R207" s="49"/>
      <c r="S207" s="49"/>
      <c r="T207" s="10"/>
      <c r="U207" s="10"/>
      <c r="V207" s="10"/>
    </row>
    <row r="208" hidden="1">
      <c r="A208" s="10"/>
      <c r="B208" s="10"/>
      <c r="C208" s="10"/>
      <c r="D208" s="48"/>
      <c r="E208" s="48"/>
      <c r="F208" s="48"/>
      <c r="G208" s="48"/>
      <c r="H208" s="48"/>
      <c r="I208" s="49"/>
      <c r="J208" s="49"/>
      <c r="K208" s="49"/>
      <c r="L208" s="49"/>
      <c r="M208" s="49"/>
      <c r="N208" s="49"/>
      <c r="O208" s="49"/>
      <c r="P208" s="48"/>
      <c r="Q208" s="48"/>
      <c r="R208" s="49"/>
      <c r="S208" s="49"/>
      <c r="T208" s="10"/>
      <c r="U208" s="10"/>
      <c r="V208" s="10"/>
    </row>
    <row r="209" hidden="1">
      <c r="A209" s="10"/>
      <c r="B209" s="10"/>
      <c r="C209" s="10"/>
      <c r="D209" s="48"/>
      <c r="E209" s="48"/>
      <c r="F209" s="48"/>
      <c r="G209" s="48"/>
      <c r="H209" s="48"/>
      <c r="I209" s="49"/>
      <c r="J209" s="49"/>
      <c r="K209" s="49"/>
      <c r="L209" s="49"/>
      <c r="M209" s="49"/>
      <c r="N209" s="49"/>
      <c r="O209" s="49"/>
      <c r="P209" s="48"/>
      <c r="Q209" s="48"/>
      <c r="R209" s="49"/>
      <c r="S209" s="49"/>
      <c r="T209" s="10"/>
      <c r="U209" s="10"/>
      <c r="V209" s="10"/>
    </row>
    <row r="210" hidden="1">
      <c r="A210" s="10"/>
      <c r="B210" s="10"/>
      <c r="C210" s="10"/>
      <c r="D210" s="48"/>
      <c r="E210" s="48"/>
      <c r="F210" s="48"/>
      <c r="G210" s="48"/>
      <c r="H210" s="48"/>
      <c r="I210" s="49"/>
      <c r="J210" s="49"/>
      <c r="K210" s="49"/>
      <c r="L210" s="49"/>
      <c r="M210" s="49"/>
      <c r="N210" s="49"/>
      <c r="O210" s="49"/>
      <c r="P210" s="48"/>
      <c r="Q210" s="48"/>
      <c r="R210" s="49"/>
      <c r="S210" s="49"/>
      <c r="T210" s="10"/>
      <c r="U210" s="10"/>
      <c r="V210" s="10"/>
    </row>
    <row r="211" hidden="1">
      <c r="A211" s="10"/>
      <c r="B211" s="10"/>
      <c r="C211" s="10"/>
      <c r="D211" s="48"/>
      <c r="E211" s="48"/>
      <c r="F211" s="48"/>
      <c r="G211" s="48"/>
      <c r="H211" s="48"/>
      <c r="I211" s="49"/>
      <c r="J211" s="49"/>
      <c r="K211" s="49"/>
      <c r="L211" s="49"/>
      <c r="M211" s="49"/>
      <c r="N211" s="49"/>
      <c r="O211" s="49"/>
      <c r="P211" s="48"/>
      <c r="Q211" s="48"/>
      <c r="R211" s="49"/>
      <c r="S211" s="49"/>
      <c r="T211" s="10"/>
      <c r="U211" s="10"/>
      <c r="V211" s="10"/>
    </row>
    <row r="212" hidden="1">
      <c r="A212" s="10"/>
      <c r="B212" s="10"/>
      <c r="C212" s="10"/>
      <c r="D212" s="48"/>
      <c r="E212" s="48"/>
      <c r="F212" s="48"/>
      <c r="G212" s="48"/>
      <c r="H212" s="48"/>
      <c r="I212" s="49"/>
      <c r="J212" s="49"/>
      <c r="K212" s="49"/>
      <c r="L212" s="49"/>
      <c r="M212" s="49"/>
      <c r="N212" s="49"/>
      <c r="O212" s="49"/>
      <c r="P212" s="48"/>
      <c r="Q212" s="48"/>
      <c r="R212" s="49"/>
      <c r="S212" s="49"/>
      <c r="T212" s="10"/>
      <c r="U212" s="10"/>
      <c r="V212" s="10"/>
    </row>
    <row r="213" hidden="1">
      <c r="A213" s="10"/>
      <c r="B213" s="10"/>
      <c r="C213" s="10"/>
      <c r="D213" s="48"/>
      <c r="E213" s="48"/>
      <c r="F213" s="48"/>
      <c r="G213" s="48"/>
      <c r="H213" s="48"/>
      <c r="I213" s="49"/>
      <c r="J213" s="49"/>
      <c r="K213" s="49"/>
      <c r="L213" s="49"/>
      <c r="M213" s="49"/>
      <c r="N213" s="49"/>
      <c r="O213" s="49"/>
      <c r="P213" s="48"/>
      <c r="Q213" s="48"/>
      <c r="R213" s="49"/>
      <c r="S213" s="49"/>
      <c r="T213" s="10"/>
      <c r="U213" s="10"/>
      <c r="V213" s="10"/>
    </row>
    <row r="214" hidden="1">
      <c r="A214" s="10"/>
      <c r="B214" s="10"/>
      <c r="C214" s="10"/>
      <c r="D214" s="48"/>
      <c r="E214" s="48"/>
      <c r="F214" s="48"/>
      <c r="G214" s="48"/>
      <c r="H214" s="48"/>
      <c r="I214" s="49"/>
      <c r="J214" s="49"/>
      <c r="K214" s="49"/>
      <c r="L214" s="49"/>
      <c r="M214" s="49"/>
      <c r="N214" s="49"/>
      <c r="O214" s="49"/>
      <c r="P214" s="48"/>
      <c r="Q214" s="48"/>
      <c r="R214" s="49"/>
      <c r="S214" s="49"/>
      <c r="T214" s="10"/>
      <c r="U214" s="10"/>
      <c r="V214" s="10"/>
    </row>
    <row r="215" hidden="1">
      <c r="A215" s="10"/>
      <c r="B215" s="10"/>
      <c r="C215" s="10"/>
      <c r="D215" s="48"/>
      <c r="E215" s="48"/>
      <c r="F215" s="48"/>
      <c r="G215" s="48"/>
      <c r="H215" s="48"/>
      <c r="I215" s="49"/>
      <c r="J215" s="49"/>
      <c r="K215" s="49"/>
      <c r="L215" s="49"/>
      <c r="M215" s="49"/>
      <c r="N215" s="49"/>
      <c r="O215" s="49"/>
      <c r="P215" s="48"/>
      <c r="Q215" s="48"/>
      <c r="R215" s="49"/>
      <c r="S215" s="49"/>
      <c r="T215" s="10"/>
      <c r="U215" s="10"/>
      <c r="V215" s="10"/>
    </row>
    <row r="216" hidden="1">
      <c r="A216" s="10"/>
      <c r="B216" s="10"/>
      <c r="C216" s="10"/>
      <c r="D216" s="48"/>
      <c r="E216" s="48"/>
      <c r="F216" s="48"/>
      <c r="G216" s="48"/>
      <c r="H216" s="48"/>
      <c r="I216" s="49"/>
      <c r="J216" s="49"/>
      <c r="K216" s="49"/>
      <c r="L216" s="49"/>
      <c r="M216" s="49"/>
      <c r="N216" s="49"/>
      <c r="O216" s="49"/>
      <c r="P216" s="48"/>
      <c r="Q216" s="48"/>
      <c r="R216" s="49"/>
      <c r="S216" s="49"/>
      <c r="T216" s="10"/>
      <c r="U216" s="10"/>
      <c r="V216" s="10"/>
    </row>
    <row r="217" hidden="1">
      <c r="A217" s="10"/>
      <c r="B217" s="10"/>
      <c r="C217" s="10"/>
      <c r="D217" s="48"/>
      <c r="E217" s="48"/>
      <c r="F217" s="48"/>
      <c r="G217" s="48"/>
      <c r="H217" s="48"/>
      <c r="I217" s="49"/>
      <c r="J217" s="49"/>
      <c r="K217" s="49"/>
      <c r="L217" s="49"/>
      <c r="M217" s="49"/>
      <c r="N217" s="49"/>
      <c r="O217" s="49"/>
      <c r="P217" s="48"/>
      <c r="Q217" s="48"/>
      <c r="R217" s="49"/>
      <c r="S217" s="49"/>
      <c r="T217" s="10"/>
      <c r="U217" s="10"/>
      <c r="V217" s="10"/>
    </row>
    <row r="218" hidden="1">
      <c r="A218" s="10"/>
      <c r="B218" s="10"/>
      <c r="C218" s="10"/>
      <c r="D218" s="48"/>
      <c r="E218" s="48"/>
      <c r="F218" s="48"/>
      <c r="G218" s="48"/>
      <c r="H218" s="48"/>
      <c r="I218" s="49"/>
      <c r="J218" s="49"/>
      <c r="K218" s="49"/>
      <c r="L218" s="49"/>
      <c r="M218" s="49"/>
      <c r="N218" s="49"/>
      <c r="O218" s="49"/>
      <c r="P218" s="48"/>
      <c r="Q218" s="48"/>
      <c r="R218" s="49"/>
      <c r="S218" s="49"/>
      <c r="T218" s="10"/>
      <c r="U218" s="10"/>
      <c r="V218" s="10"/>
    </row>
    <row r="219" hidden="1">
      <c r="A219" s="10"/>
      <c r="B219" s="10"/>
      <c r="C219" s="10"/>
      <c r="D219" s="48"/>
      <c r="E219" s="48"/>
      <c r="F219" s="48"/>
      <c r="G219" s="48"/>
      <c r="H219" s="48"/>
      <c r="I219" s="49"/>
      <c r="J219" s="49"/>
      <c r="K219" s="49"/>
      <c r="L219" s="49"/>
      <c r="M219" s="49"/>
      <c r="N219" s="49"/>
      <c r="O219" s="49"/>
      <c r="P219" s="48"/>
      <c r="Q219" s="48"/>
      <c r="R219" s="49"/>
      <c r="S219" s="49"/>
      <c r="T219" s="10"/>
      <c r="U219" s="10"/>
      <c r="V219" s="10"/>
    </row>
    <row r="220" hidden="1">
      <c r="A220" s="10"/>
      <c r="B220" s="10"/>
      <c r="C220" s="10"/>
      <c r="D220" s="48"/>
      <c r="E220" s="48"/>
      <c r="F220" s="48"/>
      <c r="G220" s="48"/>
      <c r="H220" s="48"/>
      <c r="I220" s="49"/>
      <c r="J220" s="49"/>
      <c r="K220" s="49"/>
      <c r="L220" s="49"/>
      <c r="M220" s="49"/>
      <c r="N220" s="49"/>
      <c r="O220" s="49"/>
      <c r="P220" s="48"/>
      <c r="Q220" s="48"/>
      <c r="R220" s="49"/>
      <c r="S220" s="49"/>
      <c r="T220" s="10"/>
      <c r="U220" s="10"/>
      <c r="V220" s="10"/>
    </row>
    <row r="221" hidden="1">
      <c r="A221" s="10"/>
      <c r="B221" s="10"/>
      <c r="C221" s="10"/>
      <c r="D221" s="48"/>
      <c r="E221" s="48"/>
      <c r="F221" s="48"/>
      <c r="G221" s="48"/>
      <c r="H221" s="48"/>
      <c r="I221" s="49"/>
      <c r="J221" s="49"/>
      <c r="K221" s="49"/>
      <c r="L221" s="49"/>
      <c r="M221" s="49"/>
      <c r="N221" s="49"/>
      <c r="O221" s="49"/>
      <c r="P221" s="48"/>
      <c r="Q221" s="48"/>
      <c r="R221" s="49"/>
      <c r="S221" s="49"/>
      <c r="T221" s="10"/>
      <c r="U221" s="10"/>
      <c r="V221" s="10"/>
    </row>
    <row r="222" hidden="1">
      <c r="A222" s="10"/>
      <c r="B222" s="10"/>
      <c r="C222" s="10"/>
      <c r="D222" s="48"/>
      <c r="E222" s="48"/>
      <c r="F222" s="48"/>
      <c r="G222" s="48"/>
      <c r="H222" s="48"/>
      <c r="I222" s="49"/>
      <c r="J222" s="49"/>
      <c r="K222" s="49"/>
      <c r="L222" s="49"/>
      <c r="M222" s="49"/>
      <c r="N222" s="49"/>
      <c r="O222" s="49"/>
      <c r="P222" s="48"/>
      <c r="Q222" s="48"/>
      <c r="R222" s="49"/>
      <c r="S222" s="49"/>
      <c r="T222" s="10"/>
      <c r="U222" s="10"/>
      <c r="V222" s="10"/>
    </row>
    <row r="223" hidden="1">
      <c r="A223" s="10"/>
      <c r="B223" s="10"/>
      <c r="C223" s="10"/>
      <c r="D223" s="48"/>
      <c r="E223" s="48"/>
      <c r="F223" s="48"/>
      <c r="G223" s="48"/>
      <c r="H223" s="48"/>
      <c r="I223" s="49"/>
      <c r="J223" s="49"/>
      <c r="K223" s="49"/>
      <c r="L223" s="49"/>
      <c r="M223" s="49"/>
      <c r="N223" s="49"/>
      <c r="O223" s="49"/>
      <c r="P223" s="48"/>
      <c r="Q223" s="48"/>
      <c r="R223" s="49"/>
      <c r="S223" s="49"/>
      <c r="T223" s="10"/>
      <c r="U223" s="10"/>
      <c r="V223" s="10"/>
    </row>
    <row r="224" hidden="1">
      <c r="A224" s="10"/>
      <c r="B224" s="10"/>
      <c r="C224" s="10"/>
      <c r="D224" s="48"/>
      <c r="E224" s="48"/>
      <c r="F224" s="48"/>
      <c r="G224" s="48"/>
      <c r="H224" s="48"/>
      <c r="I224" s="49"/>
      <c r="J224" s="49"/>
      <c r="K224" s="49"/>
      <c r="L224" s="49"/>
      <c r="M224" s="49"/>
      <c r="N224" s="49"/>
      <c r="O224" s="49"/>
      <c r="P224" s="48"/>
      <c r="Q224" s="48"/>
      <c r="R224" s="49"/>
      <c r="S224" s="49"/>
      <c r="T224" s="10"/>
      <c r="U224" s="10"/>
      <c r="V224" s="10"/>
    </row>
    <row r="225" hidden="1">
      <c r="A225" s="10"/>
      <c r="B225" s="10"/>
      <c r="C225" s="10"/>
      <c r="D225" s="48"/>
      <c r="E225" s="48"/>
      <c r="F225" s="48"/>
      <c r="G225" s="48"/>
      <c r="H225" s="48"/>
      <c r="I225" s="49"/>
      <c r="J225" s="49"/>
      <c r="K225" s="49"/>
      <c r="L225" s="49"/>
      <c r="M225" s="49"/>
      <c r="N225" s="49"/>
      <c r="O225" s="49"/>
      <c r="P225" s="48"/>
      <c r="Q225" s="48"/>
      <c r="R225" s="49"/>
      <c r="S225" s="49"/>
      <c r="T225" s="10"/>
      <c r="U225" s="10"/>
      <c r="V225" s="10"/>
    </row>
    <row r="226" hidden="1">
      <c r="A226" s="10"/>
      <c r="B226" s="10"/>
      <c r="C226" s="10"/>
      <c r="D226" s="48"/>
      <c r="E226" s="48"/>
      <c r="F226" s="48"/>
      <c r="G226" s="48"/>
      <c r="H226" s="48"/>
      <c r="I226" s="49"/>
      <c r="J226" s="49"/>
      <c r="K226" s="49"/>
      <c r="L226" s="49"/>
      <c r="M226" s="49"/>
      <c r="N226" s="49"/>
      <c r="O226" s="49"/>
      <c r="P226" s="48"/>
      <c r="Q226" s="48"/>
      <c r="R226" s="49"/>
      <c r="S226" s="49"/>
      <c r="T226" s="10"/>
      <c r="U226" s="10"/>
      <c r="V226" s="10"/>
    </row>
    <row r="227" hidden="1">
      <c r="A227" s="10"/>
      <c r="B227" s="10"/>
      <c r="C227" s="10"/>
      <c r="D227" s="48"/>
      <c r="E227" s="48"/>
      <c r="F227" s="48"/>
      <c r="G227" s="48"/>
      <c r="H227" s="48"/>
      <c r="I227" s="49"/>
      <c r="J227" s="49"/>
      <c r="K227" s="49"/>
      <c r="L227" s="49"/>
      <c r="M227" s="49"/>
      <c r="N227" s="49"/>
      <c r="O227" s="49"/>
      <c r="P227" s="48"/>
      <c r="Q227" s="48"/>
      <c r="R227" s="49"/>
      <c r="S227" s="49"/>
      <c r="T227" s="10"/>
      <c r="U227" s="10"/>
      <c r="V227" s="10"/>
    </row>
    <row r="228" hidden="1">
      <c r="A228" s="10"/>
      <c r="B228" s="10"/>
      <c r="C228" s="10"/>
      <c r="D228" s="48"/>
      <c r="E228" s="48"/>
      <c r="F228" s="48"/>
      <c r="G228" s="48"/>
      <c r="H228" s="48"/>
      <c r="I228" s="49"/>
      <c r="J228" s="49"/>
      <c r="K228" s="49"/>
      <c r="L228" s="49"/>
      <c r="M228" s="49"/>
      <c r="N228" s="49"/>
      <c r="O228" s="49"/>
      <c r="P228" s="48"/>
      <c r="Q228" s="48"/>
      <c r="R228" s="49"/>
      <c r="S228" s="49"/>
      <c r="T228" s="10"/>
      <c r="U228" s="10"/>
      <c r="V228" s="10"/>
    </row>
    <row r="229" hidden="1">
      <c r="A229" s="10"/>
      <c r="B229" s="10"/>
      <c r="C229" s="10"/>
      <c r="D229" s="48"/>
      <c r="E229" s="48"/>
      <c r="F229" s="48"/>
      <c r="G229" s="48"/>
      <c r="H229" s="48"/>
      <c r="I229" s="49"/>
      <c r="J229" s="49"/>
      <c r="K229" s="49"/>
      <c r="L229" s="49"/>
      <c r="M229" s="49"/>
      <c r="N229" s="49"/>
      <c r="O229" s="49"/>
      <c r="P229" s="48"/>
      <c r="Q229" s="48"/>
      <c r="R229" s="49"/>
      <c r="S229" s="49"/>
      <c r="T229" s="10"/>
      <c r="U229" s="10"/>
      <c r="V229" s="10"/>
    </row>
    <row r="230" hidden="1">
      <c r="A230" s="10"/>
      <c r="B230" s="10"/>
      <c r="C230" s="10"/>
      <c r="D230" s="48"/>
      <c r="E230" s="48"/>
      <c r="F230" s="48"/>
      <c r="G230" s="48"/>
      <c r="H230" s="48"/>
      <c r="I230" s="49"/>
      <c r="J230" s="49"/>
      <c r="K230" s="49"/>
      <c r="L230" s="49"/>
      <c r="M230" s="49"/>
      <c r="N230" s="49"/>
      <c r="O230" s="49"/>
      <c r="P230" s="48"/>
      <c r="Q230" s="48"/>
      <c r="R230" s="49"/>
      <c r="S230" s="49"/>
      <c r="T230" s="10"/>
      <c r="U230" s="10"/>
      <c r="V230" s="10"/>
    </row>
    <row r="231" hidden="1">
      <c r="A231" s="10"/>
      <c r="B231" s="10"/>
      <c r="C231" s="10"/>
      <c r="D231" s="48"/>
      <c r="E231" s="48"/>
      <c r="F231" s="48"/>
      <c r="G231" s="48"/>
      <c r="H231" s="48"/>
      <c r="I231" s="49"/>
      <c r="J231" s="49"/>
      <c r="K231" s="49"/>
      <c r="L231" s="49"/>
      <c r="M231" s="49"/>
      <c r="N231" s="49"/>
      <c r="O231" s="49"/>
      <c r="P231" s="48"/>
      <c r="Q231" s="48"/>
      <c r="R231" s="49"/>
      <c r="S231" s="49"/>
      <c r="T231" s="10"/>
      <c r="U231" s="10"/>
      <c r="V231" s="10"/>
    </row>
    <row r="232" hidden="1">
      <c r="A232" s="10"/>
      <c r="B232" s="10"/>
      <c r="C232" s="10"/>
      <c r="D232" s="48"/>
      <c r="E232" s="48"/>
      <c r="F232" s="48"/>
      <c r="G232" s="48"/>
      <c r="H232" s="48"/>
      <c r="I232" s="49"/>
      <c r="J232" s="49"/>
      <c r="K232" s="49"/>
      <c r="L232" s="49"/>
      <c r="M232" s="49"/>
      <c r="N232" s="49"/>
      <c r="O232" s="49"/>
      <c r="P232" s="48"/>
      <c r="Q232" s="48"/>
      <c r="R232" s="49"/>
      <c r="S232" s="49"/>
      <c r="T232" s="10"/>
      <c r="U232" s="10"/>
      <c r="V232" s="10"/>
    </row>
    <row r="233" hidden="1">
      <c r="A233" s="10"/>
      <c r="B233" s="10"/>
      <c r="C233" s="10"/>
      <c r="D233" s="48"/>
      <c r="E233" s="48"/>
      <c r="F233" s="48"/>
      <c r="G233" s="48"/>
      <c r="H233" s="48"/>
      <c r="I233" s="49"/>
      <c r="J233" s="49"/>
      <c r="K233" s="49"/>
      <c r="L233" s="49"/>
      <c r="M233" s="49"/>
      <c r="N233" s="49"/>
      <c r="O233" s="49"/>
      <c r="P233" s="48"/>
      <c r="Q233" s="48"/>
      <c r="R233" s="49"/>
      <c r="S233" s="49"/>
      <c r="T233" s="10"/>
      <c r="U233" s="10"/>
      <c r="V233" s="10"/>
    </row>
    <row r="234" hidden="1">
      <c r="A234" s="10"/>
      <c r="B234" s="10"/>
      <c r="C234" s="10"/>
      <c r="D234" s="48"/>
      <c r="E234" s="48"/>
      <c r="F234" s="48"/>
      <c r="G234" s="48"/>
      <c r="H234" s="48"/>
      <c r="I234" s="49"/>
      <c r="J234" s="49"/>
      <c r="K234" s="49"/>
      <c r="L234" s="49"/>
      <c r="M234" s="49"/>
      <c r="N234" s="49"/>
      <c r="O234" s="49"/>
      <c r="P234" s="48"/>
      <c r="Q234" s="48"/>
      <c r="R234" s="49"/>
      <c r="S234" s="49"/>
      <c r="T234" s="10"/>
      <c r="U234" s="10"/>
      <c r="V234" s="10"/>
    </row>
    <row r="235" hidden="1">
      <c r="A235" s="10"/>
      <c r="B235" s="10"/>
      <c r="C235" s="10"/>
      <c r="D235" s="48"/>
      <c r="E235" s="48"/>
      <c r="F235" s="48"/>
      <c r="G235" s="48"/>
      <c r="H235" s="48"/>
      <c r="I235" s="49"/>
      <c r="J235" s="49"/>
      <c r="K235" s="49"/>
      <c r="L235" s="49"/>
      <c r="M235" s="49"/>
      <c r="N235" s="49"/>
      <c r="O235" s="49"/>
      <c r="P235" s="48"/>
      <c r="Q235" s="48"/>
      <c r="R235" s="49"/>
      <c r="S235" s="49"/>
      <c r="T235" s="10"/>
      <c r="U235" s="10"/>
      <c r="V235" s="10"/>
    </row>
    <row r="236" hidden="1">
      <c r="A236" s="10"/>
      <c r="B236" s="10"/>
      <c r="C236" s="10"/>
      <c r="D236" s="48"/>
      <c r="E236" s="48"/>
      <c r="F236" s="48"/>
      <c r="G236" s="48"/>
      <c r="H236" s="48"/>
      <c r="I236" s="49"/>
      <c r="J236" s="49"/>
      <c r="K236" s="49"/>
      <c r="L236" s="49"/>
      <c r="M236" s="49"/>
      <c r="N236" s="49"/>
      <c r="O236" s="49"/>
      <c r="P236" s="48"/>
      <c r="Q236" s="48"/>
      <c r="R236" s="49"/>
      <c r="S236" s="49"/>
      <c r="T236" s="10"/>
      <c r="U236" s="10"/>
      <c r="V236" s="10"/>
    </row>
    <row r="237" hidden="1">
      <c r="A237" s="10"/>
      <c r="B237" s="10"/>
      <c r="C237" s="10"/>
      <c r="D237" s="48"/>
      <c r="E237" s="48"/>
      <c r="F237" s="48"/>
      <c r="G237" s="48"/>
      <c r="H237" s="48"/>
      <c r="I237" s="49"/>
      <c r="J237" s="49"/>
      <c r="K237" s="49"/>
      <c r="L237" s="49"/>
      <c r="M237" s="49"/>
      <c r="N237" s="49"/>
      <c r="O237" s="49"/>
      <c r="P237" s="48"/>
      <c r="Q237" s="48"/>
      <c r="R237" s="49"/>
      <c r="S237" s="49"/>
      <c r="T237" s="10"/>
      <c r="U237" s="10"/>
      <c r="V237" s="10"/>
    </row>
    <row r="238" hidden="1">
      <c r="A238" s="10"/>
      <c r="B238" s="10"/>
      <c r="C238" s="10"/>
      <c r="D238" s="48"/>
      <c r="E238" s="48"/>
      <c r="F238" s="48"/>
      <c r="G238" s="48"/>
      <c r="H238" s="48"/>
      <c r="I238" s="49"/>
      <c r="J238" s="49"/>
      <c r="K238" s="49"/>
      <c r="L238" s="49"/>
      <c r="M238" s="49"/>
      <c r="N238" s="49"/>
      <c r="O238" s="49"/>
      <c r="P238" s="48"/>
      <c r="Q238" s="48"/>
      <c r="R238" s="49"/>
      <c r="S238" s="49"/>
      <c r="T238" s="10"/>
      <c r="U238" s="10"/>
      <c r="V238" s="10"/>
    </row>
    <row r="239" hidden="1">
      <c r="A239" s="10"/>
      <c r="B239" s="10"/>
      <c r="C239" s="10"/>
      <c r="D239" s="48"/>
      <c r="E239" s="48"/>
      <c r="F239" s="48"/>
      <c r="G239" s="48"/>
      <c r="H239" s="48"/>
      <c r="I239" s="49"/>
      <c r="J239" s="49"/>
      <c r="K239" s="49"/>
      <c r="L239" s="49"/>
      <c r="M239" s="49"/>
      <c r="N239" s="49"/>
      <c r="O239" s="49"/>
      <c r="P239" s="48"/>
      <c r="Q239" s="48"/>
      <c r="R239" s="49"/>
      <c r="S239" s="49"/>
      <c r="T239" s="10"/>
      <c r="U239" s="10"/>
      <c r="V239" s="10"/>
    </row>
    <row r="240" hidden="1">
      <c r="A240" s="10"/>
      <c r="B240" s="10"/>
      <c r="C240" s="10"/>
      <c r="D240" s="48"/>
      <c r="E240" s="48"/>
      <c r="F240" s="48"/>
      <c r="G240" s="48"/>
      <c r="H240" s="48"/>
      <c r="I240" s="49"/>
      <c r="J240" s="49"/>
      <c r="K240" s="49"/>
      <c r="L240" s="49"/>
      <c r="M240" s="49"/>
      <c r="N240" s="49"/>
      <c r="O240" s="49"/>
      <c r="P240" s="48"/>
      <c r="Q240" s="48"/>
      <c r="R240" s="49"/>
      <c r="S240" s="49"/>
      <c r="T240" s="10"/>
      <c r="U240" s="10"/>
      <c r="V240" s="10"/>
    </row>
    <row r="241" hidden="1">
      <c r="A241" s="10"/>
      <c r="B241" s="10"/>
      <c r="C241" s="10"/>
      <c r="D241" s="48"/>
      <c r="E241" s="48"/>
      <c r="F241" s="48"/>
      <c r="G241" s="48"/>
      <c r="H241" s="48"/>
      <c r="I241" s="49"/>
      <c r="J241" s="49"/>
      <c r="K241" s="49"/>
      <c r="L241" s="49"/>
      <c r="M241" s="49"/>
      <c r="N241" s="49"/>
      <c r="O241" s="49"/>
      <c r="P241" s="48"/>
      <c r="Q241" s="48"/>
      <c r="R241" s="49"/>
      <c r="S241" s="49"/>
      <c r="T241" s="10"/>
      <c r="U241" s="10"/>
      <c r="V241" s="10"/>
    </row>
    <row r="242" hidden="1">
      <c r="A242" s="10"/>
      <c r="B242" s="10"/>
      <c r="C242" s="10"/>
      <c r="D242" s="48"/>
      <c r="E242" s="48"/>
      <c r="F242" s="48"/>
      <c r="G242" s="48"/>
      <c r="H242" s="48"/>
      <c r="I242" s="49"/>
      <c r="J242" s="49"/>
      <c r="K242" s="49"/>
      <c r="L242" s="49"/>
      <c r="M242" s="49"/>
      <c r="N242" s="49"/>
      <c r="O242" s="49"/>
      <c r="P242" s="48"/>
      <c r="Q242" s="48"/>
      <c r="R242" s="49"/>
      <c r="S242" s="49"/>
      <c r="T242" s="10"/>
      <c r="U242" s="10"/>
      <c r="V242" s="10"/>
    </row>
    <row r="243" hidden="1">
      <c r="A243" s="10"/>
      <c r="B243" s="10"/>
      <c r="C243" s="10"/>
      <c r="D243" s="48"/>
      <c r="E243" s="48"/>
      <c r="F243" s="48"/>
      <c r="G243" s="48"/>
      <c r="H243" s="48"/>
      <c r="I243" s="49"/>
      <c r="J243" s="49"/>
      <c r="K243" s="49"/>
      <c r="L243" s="49"/>
      <c r="M243" s="49"/>
      <c r="N243" s="49"/>
      <c r="O243" s="49"/>
      <c r="P243" s="48"/>
      <c r="Q243" s="48"/>
      <c r="R243" s="49"/>
      <c r="S243" s="49"/>
      <c r="T243" s="10"/>
      <c r="U243" s="10"/>
      <c r="V243" s="10"/>
    </row>
    <row r="244" hidden="1">
      <c r="A244" s="10"/>
      <c r="B244" s="10"/>
      <c r="C244" s="10"/>
      <c r="D244" s="48"/>
      <c r="E244" s="48"/>
      <c r="F244" s="48"/>
      <c r="G244" s="48"/>
      <c r="H244" s="48"/>
      <c r="I244" s="49"/>
      <c r="J244" s="49"/>
      <c r="K244" s="49"/>
      <c r="L244" s="49"/>
      <c r="M244" s="49"/>
      <c r="N244" s="49"/>
      <c r="O244" s="49"/>
      <c r="P244" s="48"/>
      <c r="Q244" s="48"/>
      <c r="R244" s="49"/>
      <c r="S244" s="49"/>
      <c r="T244" s="10"/>
      <c r="U244" s="10"/>
      <c r="V244" s="10"/>
    </row>
    <row r="245" hidden="1">
      <c r="A245" s="10"/>
      <c r="B245" s="10"/>
      <c r="C245" s="10"/>
      <c r="D245" s="48"/>
      <c r="E245" s="48"/>
      <c r="F245" s="48"/>
      <c r="G245" s="48"/>
      <c r="H245" s="48"/>
      <c r="I245" s="49"/>
      <c r="J245" s="49"/>
      <c r="K245" s="49"/>
      <c r="L245" s="49"/>
      <c r="M245" s="49"/>
      <c r="N245" s="49"/>
      <c r="O245" s="49"/>
      <c r="P245" s="48"/>
      <c r="Q245" s="48"/>
      <c r="R245" s="49"/>
      <c r="S245" s="49"/>
      <c r="T245" s="10"/>
      <c r="U245" s="10"/>
      <c r="V245" s="10"/>
    </row>
    <row r="246" hidden="1">
      <c r="A246" s="10"/>
      <c r="B246" s="10"/>
      <c r="C246" s="10"/>
      <c r="D246" s="48"/>
      <c r="E246" s="48"/>
      <c r="F246" s="48"/>
      <c r="G246" s="48"/>
      <c r="H246" s="48"/>
      <c r="I246" s="49"/>
      <c r="J246" s="49"/>
      <c r="K246" s="49"/>
      <c r="L246" s="49"/>
      <c r="M246" s="49"/>
      <c r="N246" s="49"/>
      <c r="O246" s="49"/>
      <c r="P246" s="48"/>
      <c r="Q246" s="48"/>
      <c r="R246" s="49"/>
      <c r="S246" s="49"/>
      <c r="T246" s="10"/>
      <c r="U246" s="10"/>
      <c r="V246" s="10"/>
    </row>
    <row r="247" hidden="1">
      <c r="A247" s="10"/>
      <c r="B247" s="10"/>
      <c r="C247" s="10"/>
      <c r="D247" s="48"/>
      <c r="E247" s="48"/>
      <c r="F247" s="48"/>
      <c r="G247" s="48"/>
      <c r="H247" s="48"/>
      <c r="I247" s="49"/>
      <c r="J247" s="49"/>
      <c r="K247" s="49"/>
      <c r="L247" s="49"/>
      <c r="M247" s="49"/>
      <c r="N247" s="49"/>
      <c r="O247" s="49"/>
      <c r="P247" s="48"/>
      <c r="Q247" s="48"/>
      <c r="R247" s="49"/>
      <c r="S247" s="49"/>
      <c r="T247" s="10"/>
      <c r="U247" s="10"/>
      <c r="V247" s="10"/>
    </row>
    <row r="248" hidden="1">
      <c r="A248" s="10"/>
      <c r="B248" s="10"/>
      <c r="C248" s="10"/>
      <c r="D248" s="48"/>
      <c r="E248" s="48"/>
      <c r="F248" s="48"/>
      <c r="G248" s="48"/>
      <c r="H248" s="48"/>
      <c r="I248" s="49"/>
      <c r="J248" s="49"/>
      <c r="K248" s="49"/>
      <c r="L248" s="49"/>
      <c r="M248" s="49"/>
      <c r="N248" s="49"/>
      <c r="O248" s="49"/>
      <c r="P248" s="48"/>
      <c r="Q248" s="48"/>
      <c r="R248" s="49"/>
      <c r="S248" s="49"/>
      <c r="T248" s="10"/>
      <c r="U248" s="10"/>
      <c r="V248" s="10"/>
    </row>
    <row r="249" hidden="1">
      <c r="A249" s="10"/>
      <c r="B249" s="10"/>
      <c r="C249" s="10"/>
      <c r="D249" s="48"/>
      <c r="E249" s="48"/>
      <c r="F249" s="48"/>
      <c r="G249" s="48"/>
      <c r="H249" s="48"/>
      <c r="I249" s="49"/>
      <c r="J249" s="49"/>
      <c r="K249" s="49"/>
      <c r="L249" s="49"/>
      <c r="M249" s="49"/>
      <c r="N249" s="49"/>
      <c r="O249" s="49"/>
      <c r="P249" s="48"/>
      <c r="Q249" s="48"/>
      <c r="R249" s="49"/>
      <c r="S249" s="49"/>
      <c r="T249" s="10"/>
      <c r="U249" s="10"/>
      <c r="V249" s="10"/>
    </row>
    <row r="250" hidden="1">
      <c r="A250" s="10"/>
      <c r="B250" s="10"/>
      <c r="C250" s="10"/>
      <c r="D250" s="48"/>
      <c r="E250" s="48"/>
      <c r="F250" s="48"/>
      <c r="G250" s="48"/>
      <c r="H250" s="48"/>
      <c r="I250" s="49"/>
      <c r="J250" s="49"/>
      <c r="K250" s="49"/>
      <c r="L250" s="49"/>
      <c r="M250" s="49"/>
      <c r="N250" s="49"/>
      <c r="O250" s="49"/>
      <c r="P250" s="48"/>
      <c r="Q250" s="48"/>
      <c r="R250" s="49"/>
      <c r="S250" s="49"/>
      <c r="T250" s="10"/>
      <c r="U250" s="10"/>
      <c r="V250" s="10"/>
    </row>
    <row r="251" hidden="1">
      <c r="A251" s="10"/>
      <c r="B251" s="10"/>
      <c r="C251" s="10"/>
      <c r="D251" s="48"/>
      <c r="E251" s="48"/>
      <c r="F251" s="48"/>
      <c r="G251" s="48"/>
      <c r="H251" s="48"/>
      <c r="I251" s="49"/>
      <c r="J251" s="49"/>
      <c r="K251" s="49"/>
      <c r="L251" s="49"/>
      <c r="M251" s="49"/>
      <c r="N251" s="49"/>
      <c r="O251" s="49"/>
      <c r="P251" s="48"/>
      <c r="Q251" s="48"/>
      <c r="R251" s="49"/>
      <c r="S251" s="49"/>
      <c r="T251" s="10"/>
      <c r="U251" s="10"/>
      <c r="V251" s="10"/>
    </row>
    <row r="252" hidden="1">
      <c r="A252" s="10"/>
      <c r="B252" s="10"/>
      <c r="C252" s="10"/>
      <c r="D252" s="48"/>
      <c r="E252" s="48"/>
      <c r="F252" s="48"/>
      <c r="G252" s="48"/>
      <c r="H252" s="48"/>
      <c r="I252" s="49"/>
      <c r="J252" s="49"/>
      <c r="K252" s="49"/>
      <c r="L252" s="49"/>
      <c r="M252" s="49"/>
      <c r="N252" s="49"/>
      <c r="O252" s="49"/>
      <c r="P252" s="48"/>
      <c r="Q252" s="48"/>
      <c r="R252" s="49"/>
      <c r="S252" s="49"/>
      <c r="T252" s="10"/>
      <c r="U252" s="10"/>
      <c r="V252" s="10"/>
    </row>
    <row r="253" hidden="1">
      <c r="A253" s="10"/>
      <c r="B253" s="10"/>
      <c r="C253" s="10"/>
      <c r="D253" s="48"/>
      <c r="E253" s="48"/>
      <c r="F253" s="48"/>
      <c r="G253" s="48"/>
      <c r="H253" s="48"/>
      <c r="I253" s="49"/>
      <c r="J253" s="49"/>
      <c r="K253" s="49"/>
      <c r="L253" s="49"/>
      <c r="M253" s="49"/>
      <c r="N253" s="49"/>
      <c r="O253" s="49"/>
      <c r="P253" s="48"/>
      <c r="Q253" s="48"/>
      <c r="R253" s="49"/>
      <c r="S253" s="49"/>
      <c r="T253" s="10"/>
      <c r="U253" s="10"/>
      <c r="V253" s="10"/>
    </row>
    <row r="254" hidden="1">
      <c r="A254" s="10"/>
      <c r="B254" s="10"/>
      <c r="C254" s="10"/>
      <c r="D254" s="48"/>
      <c r="E254" s="48"/>
      <c r="F254" s="48"/>
      <c r="G254" s="48"/>
      <c r="H254" s="48"/>
      <c r="I254" s="49"/>
      <c r="J254" s="49"/>
      <c r="K254" s="49"/>
      <c r="L254" s="49"/>
      <c r="M254" s="49"/>
      <c r="N254" s="49"/>
      <c r="O254" s="49"/>
      <c r="P254" s="48"/>
      <c r="Q254" s="48"/>
      <c r="R254" s="49"/>
      <c r="S254" s="49"/>
      <c r="T254" s="10"/>
      <c r="U254" s="10"/>
      <c r="V254" s="10"/>
    </row>
    <row r="255" hidden="1">
      <c r="A255" s="10"/>
      <c r="B255" s="10"/>
      <c r="C255" s="10"/>
      <c r="D255" s="48"/>
      <c r="E255" s="48"/>
      <c r="F255" s="48"/>
      <c r="G255" s="48"/>
      <c r="H255" s="48"/>
      <c r="I255" s="49"/>
      <c r="J255" s="49"/>
      <c r="K255" s="49"/>
      <c r="L255" s="49"/>
      <c r="M255" s="49"/>
      <c r="N255" s="49"/>
      <c r="O255" s="49"/>
      <c r="P255" s="48"/>
      <c r="Q255" s="48"/>
      <c r="R255" s="49"/>
      <c r="S255" s="49"/>
      <c r="T255" s="10"/>
      <c r="U255" s="10"/>
      <c r="V255" s="10"/>
    </row>
    <row r="256" hidden="1">
      <c r="A256" s="10"/>
      <c r="B256" s="10"/>
      <c r="C256" s="10"/>
      <c r="D256" s="48"/>
      <c r="E256" s="48"/>
      <c r="F256" s="48"/>
      <c r="G256" s="48"/>
      <c r="H256" s="48"/>
      <c r="I256" s="49"/>
      <c r="J256" s="49"/>
      <c r="K256" s="49"/>
      <c r="L256" s="49"/>
      <c r="M256" s="49"/>
      <c r="N256" s="49"/>
      <c r="O256" s="49"/>
      <c r="P256" s="48"/>
      <c r="Q256" s="48"/>
      <c r="R256" s="49"/>
      <c r="S256" s="49"/>
      <c r="T256" s="10"/>
      <c r="U256" s="10"/>
      <c r="V256" s="10"/>
    </row>
    <row r="257" hidden="1">
      <c r="A257" s="10"/>
      <c r="B257" s="10"/>
      <c r="C257" s="10"/>
      <c r="D257" s="48"/>
      <c r="E257" s="48"/>
      <c r="F257" s="48"/>
      <c r="G257" s="48"/>
      <c r="H257" s="48"/>
      <c r="I257" s="49"/>
      <c r="J257" s="49"/>
      <c r="K257" s="49"/>
      <c r="L257" s="49"/>
      <c r="M257" s="49"/>
      <c r="N257" s="49"/>
      <c r="O257" s="49"/>
      <c r="P257" s="48"/>
      <c r="Q257" s="48"/>
      <c r="R257" s="49"/>
      <c r="S257" s="49"/>
      <c r="T257" s="10"/>
      <c r="U257" s="10"/>
      <c r="V257" s="10"/>
    </row>
    <row r="258" hidden="1">
      <c r="A258" s="10"/>
      <c r="B258" s="10"/>
      <c r="C258" s="10"/>
      <c r="D258" s="48"/>
      <c r="E258" s="48"/>
      <c r="F258" s="48"/>
      <c r="G258" s="48"/>
      <c r="H258" s="48"/>
      <c r="I258" s="49"/>
      <c r="J258" s="49"/>
      <c r="K258" s="49"/>
      <c r="L258" s="49"/>
      <c r="M258" s="49"/>
      <c r="N258" s="49"/>
      <c r="O258" s="49"/>
      <c r="P258" s="48"/>
      <c r="Q258" s="48"/>
      <c r="R258" s="49"/>
      <c r="S258" s="49"/>
      <c r="T258" s="10"/>
      <c r="U258" s="10"/>
      <c r="V258" s="10"/>
    </row>
    <row r="259" hidden="1">
      <c r="A259" s="10"/>
      <c r="B259" s="10"/>
      <c r="C259" s="10"/>
      <c r="D259" s="48"/>
      <c r="E259" s="48"/>
      <c r="F259" s="48"/>
      <c r="G259" s="48"/>
      <c r="H259" s="48"/>
      <c r="I259" s="49"/>
      <c r="J259" s="49"/>
      <c r="K259" s="49"/>
      <c r="L259" s="49"/>
      <c r="M259" s="49"/>
      <c r="N259" s="49"/>
      <c r="O259" s="49"/>
      <c r="P259" s="48"/>
      <c r="Q259" s="48"/>
      <c r="R259" s="49"/>
      <c r="S259" s="49"/>
      <c r="T259" s="10"/>
      <c r="U259" s="10"/>
      <c r="V259" s="10"/>
    </row>
    <row r="260" hidden="1">
      <c r="A260" s="10"/>
      <c r="B260" s="10"/>
      <c r="C260" s="10"/>
      <c r="D260" s="48"/>
      <c r="E260" s="48"/>
      <c r="F260" s="48"/>
      <c r="G260" s="48"/>
      <c r="H260" s="48"/>
      <c r="I260" s="49"/>
      <c r="J260" s="49"/>
      <c r="K260" s="49"/>
      <c r="L260" s="49"/>
      <c r="M260" s="49"/>
      <c r="N260" s="49"/>
      <c r="O260" s="49"/>
      <c r="P260" s="48"/>
      <c r="Q260" s="48"/>
      <c r="R260" s="49"/>
      <c r="S260" s="49"/>
      <c r="T260" s="10"/>
      <c r="U260" s="10"/>
      <c r="V260" s="10"/>
    </row>
    <row r="261" hidden="1">
      <c r="A261" s="10"/>
      <c r="B261" s="10"/>
      <c r="C261" s="10"/>
      <c r="D261" s="48"/>
      <c r="E261" s="48"/>
      <c r="F261" s="48"/>
      <c r="G261" s="48"/>
      <c r="H261" s="48"/>
      <c r="I261" s="49"/>
      <c r="J261" s="49"/>
      <c r="K261" s="49"/>
      <c r="L261" s="49"/>
      <c r="M261" s="49"/>
      <c r="N261" s="49"/>
      <c r="O261" s="49"/>
      <c r="P261" s="48"/>
      <c r="Q261" s="48"/>
      <c r="R261" s="49"/>
      <c r="S261" s="49"/>
      <c r="T261" s="10"/>
      <c r="U261" s="10"/>
      <c r="V261" s="10"/>
    </row>
    <row r="262" hidden="1">
      <c r="A262" s="10"/>
      <c r="B262" s="10"/>
      <c r="C262" s="10"/>
      <c r="D262" s="48"/>
      <c r="E262" s="48"/>
      <c r="F262" s="48"/>
      <c r="G262" s="48"/>
      <c r="H262" s="48"/>
      <c r="I262" s="49"/>
      <c r="J262" s="49"/>
      <c r="K262" s="49"/>
      <c r="L262" s="49"/>
      <c r="M262" s="49"/>
      <c r="N262" s="49"/>
      <c r="O262" s="49"/>
      <c r="P262" s="48"/>
      <c r="Q262" s="48"/>
      <c r="R262" s="49"/>
      <c r="S262" s="49"/>
      <c r="T262" s="10"/>
      <c r="U262" s="10"/>
      <c r="V262" s="10"/>
    </row>
    <row r="263" hidden="1">
      <c r="A263" s="10"/>
      <c r="B263" s="10"/>
      <c r="C263" s="10"/>
      <c r="D263" s="48"/>
      <c r="E263" s="48"/>
      <c r="F263" s="48"/>
      <c r="G263" s="48"/>
      <c r="H263" s="48"/>
      <c r="I263" s="49"/>
      <c r="J263" s="49"/>
      <c r="K263" s="49"/>
      <c r="L263" s="49"/>
      <c r="M263" s="49"/>
      <c r="N263" s="49"/>
      <c r="O263" s="49"/>
      <c r="P263" s="48"/>
      <c r="Q263" s="48"/>
      <c r="R263" s="49"/>
      <c r="S263" s="49"/>
      <c r="T263" s="10"/>
      <c r="U263" s="10"/>
      <c r="V263" s="10"/>
    </row>
    <row r="264" hidden="1">
      <c r="A264" s="10"/>
      <c r="B264" s="10"/>
      <c r="C264" s="10"/>
      <c r="D264" s="48"/>
      <c r="E264" s="48"/>
      <c r="F264" s="48"/>
      <c r="G264" s="48"/>
      <c r="H264" s="48"/>
      <c r="I264" s="49"/>
      <c r="J264" s="49"/>
      <c r="K264" s="49"/>
      <c r="L264" s="49"/>
      <c r="M264" s="49"/>
      <c r="N264" s="49"/>
      <c r="O264" s="49"/>
      <c r="P264" s="48"/>
      <c r="Q264" s="48"/>
      <c r="R264" s="49"/>
      <c r="S264" s="49"/>
      <c r="T264" s="10"/>
      <c r="U264" s="10"/>
      <c r="V264" s="10"/>
    </row>
    <row r="265" hidden="1">
      <c r="A265" s="10"/>
      <c r="B265" s="10"/>
      <c r="C265" s="10"/>
      <c r="D265" s="48"/>
      <c r="E265" s="48"/>
      <c r="F265" s="48"/>
      <c r="G265" s="48"/>
      <c r="H265" s="48"/>
      <c r="I265" s="49"/>
      <c r="J265" s="49"/>
      <c r="K265" s="49"/>
      <c r="L265" s="49"/>
      <c r="M265" s="49"/>
      <c r="N265" s="49"/>
      <c r="O265" s="49"/>
      <c r="P265" s="48"/>
      <c r="Q265" s="48"/>
      <c r="R265" s="49"/>
      <c r="S265" s="49"/>
      <c r="T265" s="10"/>
      <c r="U265" s="10"/>
      <c r="V265" s="10"/>
    </row>
    <row r="266" hidden="1">
      <c r="A266" s="10"/>
      <c r="B266" s="10"/>
      <c r="C266" s="10"/>
      <c r="D266" s="48"/>
      <c r="E266" s="48"/>
      <c r="F266" s="48"/>
      <c r="G266" s="48"/>
      <c r="H266" s="48"/>
      <c r="I266" s="49"/>
      <c r="J266" s="49"/>
      <c r="K266" s="49"/>
      <c r="L266" s="49"/>
      <c r="M266" s="49"/>
      <c r="N266" s="49"/>
      <c r="O266" s="49"/>
      <c r="P266" s="48"/>
      <c r="Q266" s="48"/>
      <c r="R266" s="49"/>
      <c r="S266" s="49"/>
      <c r="T266" s="10"/>
      <c r="U266" s="10"/>
      <c r="V266" s="10"/>
    </row>
    <row r="267" hidden="1">
      <c r="A267" s="10"/>
      <c r="B267" s="10"/>
      <c r="C267" s="10"/>
      <c r="D267" s="48"/>
      <c r="E267" s="48"/>
      <c r="F267" s="48"/>
      <c r="G267" s="48"/>
      <c r="H267" s="48"/>
      <c r="I267" s="49"/>
      <c r="J267" s="49"/>
      <c r="K267" s="49"/>
      <c r="L267" s="49"/>
      <c r="M267" s="49"/>
      <c r="N267" s="49"/>
      <c r="O267" s="49"/>
      <c r="P267" s="48"/>
      <c r="Q267" s="48"/>
      <c r="R267" s="49"/>
      <c r="S267" s="49"/>
      <c r="T267" s="10"/>
      <c r="U267" s="10"/>
      <c r="V267" s="10"/>
    </row>
    <row r="268" hidden="1">
      <c r="A268" s="10"/>
      <c r="B268" s="10"/>
      <c r="C268" s="10"/>
      <c r="D268" s="48"/>
      <c r="E268" s="48"/>
      <c r="F268" s="48"/>
      <c r="G268" s="48"/>
      <c r="H268" s="48"/>
      <c r="I268" s="49"/>
      <c r="J268" s="49"/>
      <c r="K268" s="49"/>
      <c r="L268" s="49"/>
      <c r="M268" s="49"/>
      <c r="N268" s="49"/>
      <c r="O268" s="49"/>
      <c r="P268" s="48"/>
      <c r="Q268" s="48"/>
      <c r="R268" s="49"/>
      <c r="S268" s="49"/>
      <c r="T268" s="10"/>
      <c r="U268" s="10"/>
      <c r="V268" s="10"/>
    </row>
    <row r="269" hidden="1">
      <c r="A269" s="10"/>
      <c r="B269" s="10"/>
      <c r="C269" s="10"/>
      <c r="D269" s="48"/>
      <c r="E269" s="48"/>
      <c r="F269" s="48"/>
      <c r="G269" s="48"/>
      <c r="H269" s="48"/>
      <c r="I269" s="49"/>
      <c r="J269" s="49"/>
      <c r="K269" s="49"/>
      <c r="L269" s="49"/>
      <c r="M269" s="49"/>
      <c r="N269" s="49"/>
      <c r="O269" s="49"/>
      <c r="P269" s="48"/>
      <c r="Q269" s="48"/>
      <c r="R269" s="49"/>
      <c r="S269" s="49"/>
      <c r="T269" s="10"/>
      <c r="U269" s="10"/>
      <c r="V269" s="10"/>
    </row>
    <row r="270" hidden="1">
      <c r="A270" s="10"/>
      <c r="B270" s="10"/>
      <c r="C270" s="10"/>
      <c r="D270" s="48"/>
      <c r="E270" s="48"/>
      <c r="F270" s="48"/>
      <c r="G270" s="48"/>
      <c r="H270" s="48"/>
      <c r="I270" s="49"/>
      <c r="J270" s="49"/>
      <c r="K270" s="49"/>
      <c r="L270" s="49"/>
      <c r="M270" s="49"/>
      <c r="N270" s="49"/>
      <c r="O270" s="49"/>
      <c r="P270" s="48"/>
      <c r="Q270" s="48"/>
      <c r="R270" s="49"/>
      <c r="S270" s="49"/>
      <c r="T270" s="10"/>
      <c r="U270" s="10"/>
      <c r="V270" s="10"/>
    </row>
    <row r="271" hidden="1">
      <c r="A271" s="10"/>
      <c r="B271" s="10"/>
      <c r="C271" s="10"/>
      <c r="D271" s="48"/>
      <c r="E271" s="48"/>
      <c r="F271" s="48"/>
      <c r="G271" s="48"/>
      <c r="H271" s="48"/>
      <c r="I271" s="49"/>
      <c r="J271" s="49"/>
      <c r="K271" s="49"/>
      <c r="L271" s="49"/>
      <c r="M271" s="49"/>
      <c r="N271" s="49"/>
      <c r="O271" s="49"/>
      <c r="P271" s="48"/>
      <c r="Q271" s="48"/>
      <c r="R271" s="49"/>
      <c r="S271" s="49"/>
      <c r="T271" s="10"/>
      <c r="U271" s="10"/>
      <c r="V271" s="10"/>
    </row>
    <row r="272" hidden="1">
      <c r="A272" s="10"/>
      <c r="B272" s="10"/>
      <c r="C272" s="10"/>
      <c r="D272" s="48"/>
      <c r="E272" s="48"/>
      <c r="F272" s="48"/>
      <c r="G272" s="48"/>
      <c r="H272" s="48"/>
      <c r="I272" s="49"/>
      <c r="J272" s="49"/>
      <c r="K272" s="49"/>
      <c r="L272" s="49"/>
      <c r="M272" s="49"/>
      <c r="N272" s="49"/>
      <c r="O272" s="49"/>
      <c r="P272" s="48"/>
      <c r="Q272" s="48"/>
      <c r="R272" s="49"/>
      <c r="S272" s="49"/>
      <c r="T272" s="10"/>
      <c r="U272" s="10"/>
      <c r="V272" s="10"/>
    </row>
    <row r="273" hidden="1">
      <c r="A273" s="10"/>
      <c r="B273" s="10"/>
      <c r="C273" s="10"/>
      <c r="D273" s="48"/>
      <c r="E273" s="48"/>
      <c r="F273" s="48"/>
      <c r="G273" s="48"/>
      <c r="H273" s="48"/>
      <c r="I273" s="49"/>
      <c r="J273" s="49"/>
      <c r="K273" s="49"/>
      <c r="L273" s="49"/>
      <c r="M273" s="49"/>
      <c r="N273" s="49"/>
      <c r="O273" s="49"/>
      <c r="P273" s="48"/>
      <c r="Q273" s="48"/>
      <c r="R273" s="49"/>
      <c r="S273" s="49"/>
      <c r="T273" s="10"/>
      <c r="U273" s="10"/>
      <c r="V273" s="10"/>
    </row>
    <row r="274" hidden="1">
      <c r="A274" s="10"/>
      <c r="B274" s="10"/>
      <c r="C274" s="10"/>
      <c r="D274" s="48"/>
      <c r="E274" s="48"/>
      <c r="F274" s="48"/>
      <c r="G274" s="48"/>
      <c r="H274" s="48"/>
      <c r="I274" s="49"/>
      <c r="J274" s="49"/>
      <c r="K274" s="49"/>
      <c r="L274" s="49"/>
      <c r="M274" s="49"/>
      <c r="N274" s="49"/>
      <c r="O274" s="49"/>
      <c r="P274" s="48"/>
      <c r="Q274" s="48"/>
      <c r="R274" s="49"/>
      <c r="S274" s="49"/>
      <c r="T274" s="10"/>
      <c r="U274" s="10"/>
      <c r="V274" s="10"/>
    </row>
    <row r="275" hidden="1">
      <c r="A275" s="10"/>
      <c r="B275" s="10"/>
      <c r="C275" s="10"/>
      <c r="D275" s="48"/>
      <c r="E275" s="48"/>
      <c r="F275" s="48"/>
      <c r="G275" s="48"/>
      <c r="H275" s="48"/>
      <c r="I275" s="49"/>
      <c r="J275" s="49"/>
      <c r="K275" s="49"/>
      <c r="L275" s="49"/>
      <c r="M275" s="49"/>
      <c r="N275" s="49"/>
      <c r="O275" s="49"/>
      <c r="P275" s="48"/>
      <c r="Q275" s="48"/>
      <c r="R275" s="49"/>
      <c r="S275" s="49"/>
      <c r="T275" s="10"/>
      <c r="U275" s="10"/>
      <c r="V275" s="10"/>
    </row>
    <row r="276" hidden="1">
      <c r="A276" s="10"/>
      <c r="B276" s="10"/>
      <c r="C276" s="10"/>
      <c r="D276" s="48"/>
      <c r="E276" s="48"/>
      <c r="F276" s="48"/>
      <c r="G276" s="48"/>
      <c r="H276" s="48"/>
      <c r="I276" s="49"/>
      <c r="J276" s="49"/>
      <c r="K276" s="49"/>
      <c r="L276" s="49"/>
      <c r="M276" s="49"/>
      <c r="N276" s="49"/>
      <c r="O276" s="49"/>
      <c r="P276" s="48"/>
      <c r="Q276" s="48"/>
      <c r="R276" s="49"/>
      <c r="S276" s="49"/>
      <c r="T276" s="10"/>
      <c r="U276" s="10"/>
      <c r="V276" s="10"/>
    </row>
    <row r="277" hidden="1">
      <c r="A277" s="10"/>
      <c r="B277" s="10"/>
      <c r="C277" s="10"/>
      <c r="D277" s="48"/>
      <c r="E277" s="48"/>
      <c r="F277" s="48"/>
      <c r="G277" s="48"/>
      <c r="H277" s="48"/>
      <c r="I277" s="49"/>
      <c r="J277" s="49"/>
      <c r="K277" s="49"/>
      <c r="L277" s="49"/>
      <c r="M277" s="49"/>
      <c r="N277" s="49"/>
      <c r="O277" s="49"/>
      <c r="P277" s="48"/>
      <c r="Q277" s="48"/>
      <c r="R277" s="49"/>
      <c r="S277" s="49"/>
      <c r="T277" s="10"/>
      <c r="U277" s="10"/>
      <c r="V277" s="10"/>
    </row>
    <row r="278" hidden="1">
      <c r="A278" s="10"/>
      <c r="B278" s="10"/>
      <c r="C278" s="10"/>
      <c r="D278" s="48"/>
      <c r="E278" s="48"/>
      <c r="F278" s="48"/>
      <c r="G278" s="48"/>
      <c r="H278" s="48"/>
      <c r="I278" s="49"/>
      <c r="J278" s="49"/>
      <c r="K278" s="49"/>
      <c r="L278" s="49"/>
      <c r="M278" s="49"/>
      <c r="N278" s="49"/>
      <c r="O278" s="49"/>
      <c r="P278" s="48"/>
      <c r="Q278" s="48"/>
      <c r="R278" s="49"/>
      <c r="S278" s="49"/>
      <c r="T278" s="10"/>
      <c r="U278" s="10"/>
      <c r="V278" s="10"/>
    </row>
    <row r="279" hidden="1">
      <c r="A279" s="10"/>
      <c r="B279" s="10"/>
      <c r="C279" s="10"/>
      <c r="D279" s="48"/>
      <c r="E279" s="48"/>
      <c r="F279" s="48"/>
      <c r="G279" s="48"/>
      <c r="H279" s="48"/>
      <c r="I279" s="49"/>
      <c r="J279" s="49"/>
      <c r="K279" s="49"/>
      <c r="L279" s="49"/>
      <c r="M279" s="49"/>
      <c r="N279" s="49"/>
      <c r="O279" s="49"/>
      <c r="P279" s="48"/>
      <c r="Q279" s="48"/>
      <c r="R279" s="49"/>
      <c r="S279" s="49"/>
      <c r="T279" s="10"/>
      <c r="U279" s="10"/>
      <c r="V279" s="10"/>
    </row>
    <row r="280" hidden="1">
      <c r="A280" s="10"/>
      <c r="B280" s="10"/>
      <c r="C280" s="10"/>
      <c r="D280" s="48"/>
      <c r="E280" s="48"/>
      <c r="F280" s="48"/>
      <c r="G280" s="48"/>
      <c r="H280" s="48"/>
      <c r="I280" s="49"/>
      <c r="J280" s="49"/>
      <c r="K280" s="49"/>
      <c r="L280" s="49"/>
      <c r="M280" s="49"/>
      <c r="N280" s="49"/>
      <c r="O280" s="49"/>
      <c r="P280" s="48"/>
      <c r="Q280" s="48"/>
      <c r="R280" s="49"/>
      <c r="S280" s="49"/>
      <c r="T280" s="10"/>
      <c r="U280" s="10"/>
      <c r="V280" s="10"/>
    </row>
    <row r="281" hidden="1">
      <c r="A281" s="10"/>
      <c r="B281" s="10"/>
      <c r="C281" s="10"/>
      <c r="D281" s="48"/>
      <c r="E281" s="48"/>
      <c r="F281" s="48"/>
      <c r="G281" s="48"/>
      <c r="H281" s="48"/>
      <c r="I281" s="49"/>
      <c r="J281" s="49"/>
      <c r="K281" s="49"/>
      <c r="L281" s="49"/>
      <c r="M281" s="49"/>
      <c r="N281" s="49"/>
      <c r="O281" s="49"/>
      <c r="P281" s="48"/>
      <c r="Q281" s="48"/>
      <c r="R281" s="49"/>
      <c r="S281" s="49"/>
      <c r="T281" s="10"/>
      <c r="U281" s="10"/>
      <c r="V281" s="10"/>
    </row>
    <row r="282" hidden="1">
      <c r="A282" s="10"/>
      <c r="B282" s="10"/>
      <c r="C282" s="10"/>
      <c r="D282" s="48"/>
      <c r="E282" s="48"/>
      <c r="F282" s="48"/>
      <c r="G282" s="48"/>
      <c r="H282" s="48"/>
      <c r="I282" s="49"/>
      <c r="J282" s="49"/>
      <c r="K282" s="49"/>
      <c r="L282" s="49"/>
      <c r="M282" s="49"/>
      <c r="N282" s="49"/>
      <c r="O282" s="49"/>
      <c r="P282" s="48"/>
      <c r="Q282" s="48"/>
      <c r="R282" s="49"/>
      <c r="S282" s="49"/>
      <c r="T282" s="10"/>
      <c r="U282" s="10"/>
      <c r="V282" s="10"/>
    </row>
    <row r="283" hidden="1">
      <c r="A283" s="10"/>
      <c r="B283" s="10"/>
      <c r="C283" s="10"/>
      <c r="D283" s="48"/>
      <c r="E283" s="48"/>
      <c r="F283" s="48"/>
      <c r="G283" s="48"/>
      <c r="H283" s="48"/>
      <c r="I283" s="49"/>
      <c r="J283" s="49"/>
      <c r="K283" s="49"/>
      <c r="L283" s="49"/>
      <c r="M283" s="49"/>
      <c r="N283" s="49"/>
      <c r="O283" s="49"/>
      <c r="P283" s="48"/>
      <c r="Q283" s="48"/>
      <c r="R283" s="49"/>
      <c r="S283" s="49"/>
      <c r="T283" s="10"/>
      <c r="U283" s="10"/>
      <c r="V283" s="10"/>
    </row>
    <row r="284" hidden="1">
      <c r="A284" s="10"/>
      <c r="B284" s="10"/>
      <c r="C284" s="10"/>
      <c r="D284" s="48"/>
      <c r="E284" s="48"/>
      <c r="F284" s="48"/>
      <c r="G284" s="48"/>
      <c r="H284" s="48"/>
      <c r="I284" s="49"/>
      <c r="J284" s="49"/>
      <c r="K284" s="49"/>
      <c r="L284" s="49"/>
      <c r="M284" s="49"/>
      <c r="N284" s="49"/>
      <c r="O284" s="49"/>
      <c r="P284" s="48"/>
      <c r="Q284" s="48"/>
      <c r="R284" s="49"/>
      <c r="S284" s="49"/>
      <c r="T284" s="10"/>
      <c r="U284" s="10"/>
      <c r="V284" s="10"/>
    </row>
    <row r="285" hidden="1">
      <c r="A285" s="10"/>
      <c r="B285" s="10"/>
      <c r="C285" s="10"/>
      <c r="D285" s="48"/>
      <c r="E285" s="48"/>
      <c r="F285" s="48"/>
      <c r="G285" s="48"/>
      <c r="H285" s="48"/>
      <c r="I285" s="49"/>
      <c r="J285" s="49"/>
      <c r="K285" s="49"/>
      <c r="L285" s="49"/>
      <c r="M285" s="49"/>
      <c r="N285" s="49"/>
      <c r="O285" s="49"/>
      <c r="P285" s="48"/>
      <c r="Q285" s="48"/>
      <c r="R285" s="49"/>
      <c r="S285" s="49"/>
      <c r="T285" s="10"/>
      <c r="U285" s="10"/>
      <c r="V285" s="10"/>
    </row>
    <row r="286" hidden="1">
      <c r="A286" s="10"/>
      <c r="B286" s="10"/>
      <c r="C286" s="10"/>
      <c r="D286" s="48"/>
      <c r="E286" s="48"/>
      <c r="F286" s="48"/>
      <c r="G286" s="48"/>
      <c r="H286" s="48"/>
      <c r="I286" s="49"/>
      <c r="J286" s="49"/>
      <c r="K286" s="49"/>
      <c r="L286" s="49"/>
      <c r="M286" s="49"/>
      <c r="N286" s="49"/>
      <c r="O286" s="49"/>
      <c r="P286" s="48"/>
      <c r="Q286" s="48"/>
      <c r="R286" s="49"/>
      <c r="S286" s="49"/>
      <c r="T286" s="10"/>
      <c r="U286" s="10"/>
      <c r="V286" s="10"/>
    </row>
    <row r="287" hidden="1">
      <c r="A287" s="10"/>
      <c r="B287" s="10"/>
      <c r="C287" s="10"/>
      <c r="D287" s="48"/>
      <c r="E287" s="48"/>
      <c r="F287" s="48"/>
      <c r="G287" s="48"/>
      <c r="H287" s="48"/>
      <c r="I287" s="49"/>
      <c r="J287" s="49"/>
      <c r="K287" s="49"/>
      <c r="L287" s="49"/>
      <c r="M287" s="49"/>
      <c r="N287" s="49"/>
      <c r="O287" s="49"/>
      <c r="P287" s="48"/>
      <c r="Q287" s="48"/>
      <c r="R287" s="49"/>
      <c r="S287" s="49"/>
      <c r="T287" s="10"/>
      <c r="U287" s="10"/>
      <c r="V287" s="10"/>
    </row>
    <row r="288" hidden="1">
      <c r="A288" s="10"/>
      <c r="B288" s="10"/>
      <c r="C288" s="10"/>
      <c r="D288" s="48"/>
      <c r="E288" s="48"/>
      <c r="F288" s="48"/>
      <c r="G288" s="48"/>
      <c r="H288" s="48"/>
      <c r="I288" s="49"/>
      <c r="J288" s="49"/>
      <c r="K288" s="49"/>
      <c r="L288" s="49"/>
      <c r="M288" s="49"/>
      <c r="N288" s="49"/>
      <c r="O288" s="49"/>
      <c r="P288" s="48"/>
      <c r="Q288" s="48"/>
      <c r="R288" s="49"/>
      <c r="S288" s="49"/>
      <c r="T288" s="10"/>
      <c r="U288" s="10"/>
      <c r="V288" s="10"/>
    </row>
    <row r="289" hidden="1">
      <c r="A289" s="10"/>
      <c r="B289" s="10"/>
      <c r="C289" s="10"/>
      <c r="D289" s="48"/>
      <c r="E289" s="48"/>
      <c r="F289" s="48"/>
      <c r="G289" s="48"/>
      <c r="H289" s="48"/>
      <c r="I289" s="49"/>
      <c r="J289" s="49"/>
      <c r="K289" s="49"/>
      <c r="L289" s="49"/>
      <c r="M289" s="49"/>
      <c r="N289" s="49"/>
      <c r="O289" s="49"/>
      <c r="P289" s="48"/>
      <c r="Q289" s="48"/>
      <c r="R289" s="49"/>
      <c r="S289" s="49"/>
      <c r="T289" s="10"/>
      <c r="U289" s="10"/>
      <c r="V289" s="10"/>
    </row>
    <row r="290" hidden="1">
      <c r="A290" s="10"/>
      <c r="B290" s="10"/>
      <c r="C290" s="10"/>
      <c r="D290" s="48"/>
      <c r="E290" s="48"/>
      <c r="F290" s="48"/>
      <c r="G290" s="48"/>
      <c r="H290" s="48"/>
      <c r="I290" s="49"/>
      <c r="J290" s="49"/>
      <c r="K290" s="49"/>
      <c r="L290" s="49"/>
      <c r="M290" s="49"/>
      <c r="N290" s="49"/>
      <c r="O290" s="49"/>
      <c r="P290" s="48"/>
      <c r="Q290" s="48"/>
      <c r="R290" s="49"/>
      <c r="S290" s="49"/>
      <c r="T290" s="10"/>
      <c r="U290" s="10"/>
      <c r="V290" s="10"/>
    </row>
    <row r="291" hidden="1">
      <c r="A291" s="10"/>
      <c r="B291" s="10"/>
      <c r="C291" s="10"/>
      <c r="D291" s="48"/>
      <c r="E291" s="48"/>
      <c r="F291" s="48"/>
      <c r="G291" s="48"/>
      <c r="H291" s="48"/>
      <c r="I291" s="49"/>
      <c r="J291" s="49"/>
      <c r="K291" s="49"/>
      <c r="L291" s="49"/>
      <c r="M291" s="49"/>
      <c r="N291" s="49"/>
      <c r="O291" s="49"/>
      <c r="P291" s="48"/>
      <c r="Q291" s="48"/>
      <c r="R291" s="49"/>
      <c r="S291" s="49"/>
      <c r="T291" s="10"/>
      <c r="U291" s="10"/>
      <c r="V291" s="10"/>
    </row>
    <row r="292" hidden="1">
      <c r="A292" s="10"/>
      <c r="B292" s="10"/>
      <c r="C292" s="10"/>
      <c r="D292" s="48"/>
      <c r="E292" s="48"/>
      <c r="F292" s="48"/>
      <c r="G292" s="48"/>
      <c r="H292" s="48"/>
      <c r="I292" s="49"/>
      <c r="J292" s="49"/>
      <c r="K292" s="49"/>
      <c r="L292" s="49"/>
      <c r="M292" s="49"/>
      <c r="N292" s="49"/>
      <c r="O292" s="49"/>
      <c r="P292" s="48"/>
      <c r="Q292" s="48"/>
      <c r="R292" s="49"/>
      <c r="S292" s="49"/>
      <c r="T292" s="10"/>
      <c r="U292" s="10"/>
      <c r="V292" s="10"/>
    </row>
    <row r="293" hidden="1">
      <c r="A293" s="10"/>
      <c r="B293" s="10"/>
      <c r="C293" s="10"/>
      <c r="D293" s="48"/>
      <c r="E293" s="48"/>
      <c r="F293" s="48"/>
      <c r="G293" s="48"/>
      <c r="H293" s="48"/>
      <c r="I293" s="49"/>
      <c r="J293" s="49"/>
      <c r="K293" s="49"/>
      <c r="L293" s="49"/>
      <c r="M293" s="49"/>
      <c r="N293" s="49"/>
      <c r="O293" s="49"/>
      <c r="P293" s="48"/>
      <c r="Q293" s="48"/>
      <c r="R293" s="49"/>
      <c r="S293" s="49"/>
      <c r="T293" s="10"/>
      <c r="U293" s="10"/>
      <c r="V293" s="10"/>
    </row>
    <row r="294" hidden="1">
      <c r="A294" s="10"/>
      <c r="B294" s="10"/>
      <c r="C294" s="10"/>
      <c r="D294" s="48"/>
      <c r="E294" s="48"/>
      <c r="F294" s="48"/>
      <c r="G294" s="48"/>
      <c r="H294" s="48"/>
      <c r="I294" s="49"/>
      <c r="J294" s="49"/>
      <c r="K294" s="49"/>
      <c r="L294" s="49"/>
      <c r="M294" s="49"/>
      <c r="N294" s="49"/>
      <c r="O294" s="49"/>
      <c r="P294" s="48"/>
      <c r="Q294" s="48"/>
      <c r="R294" s="49"/>
      <c r="S294" s="49"/>
      <c r="T294" s="10"/>
      <c r="U294" s="10"/>
      <c r="V294" s="10"/>
    </row>
    <row r="295" hidden="1">
      <c r="A295" s="10"/>
      <c r="B295" s="10"/>
      <c r="C295" s="10"/>
      <c r="D295" s="48"/>
      <c r="E295" s="48"/>
      <c r="F295" s="48"/>
      <c r="G295" s="48"/>
      <c r="H295" s="48"/>
      <c r="I295" s="49"/>
      <c r="J295" s="49"/>
      <c r="K295" s="49"/>
      <c r="L295" s="49"/>
      <c r="M295" s="49"/>
      <c r="N295" s="49"/>
      <c r="O295" s="49"/>
      <c r="P295" s="48"/>
      <c r="Q295" s="48"/>
      <c r="R295" s="49"/>
      <c r="S295" s="49"/>
      <c r="T295" s="10"/>
      <c r="U295" s="10"/>
      <c r="V295" s="10"/>
    </row>
    <row r="296" hidden="1">
      <c r="A296" s="10"/>
      <c r="B296" s="10"/>
      <c r="C296" s="10"/>
      <c r="D296" s="48"/>
      <c r="E296" s="48"/>
      <c r="F296" s="48"/>
      <c r="G296" s="48"/>
      <c r="H296" s="48"/>
      <c r="I296" s="49"/>
      <c r="J296" s="49"/>
      <c r="K296" s="49"/>
      <c r="L296" s="49"/>
      <c r="M296" s="49"/>
      <c r="N296" s="49"/>
      <c r="O296" s="49"/>
      <c r="P296" s="48"/>
      <c r="Q296" s="48"/>
      <c r="R296" s="49"/>
      <c r="S296" s="49"/>
      <c r="T296" s="10"/>
      <c r="U296" s="10"/>
      <c r="V296" s="10"/>
    </row>
    <row r="297" hidden="1">
      <c r="A297" s="10"/>
      <c r="B297" s="10"/>
      <c r="C297" s="10"/>
      <c r="D297" s="48"/>
      <c r="E297" s="48"/>
      <c r="F297" s="48"/>
      <c r="G297" s="48"/>
      <c r="H297" s="48"/>
      <c r="I297" s="49"/>
      <c r="J297" s="49"/>
      <c r="K297" s="49"/>
      <c r="L297" s="49"/>
      <c r="M297" s="49"/>
      <c r="N297" s="49"/>
      <c r="O297" s="49"/>
      <c r="P297" s="48"/>
      <c r="Q297" s="48"/>
      <c r="R297" s="49"/>
      <c r="S297" s="49"/>
      <c r="T297" s="10"/>
      <c r="U297" s="10"/>
      <c r="V297" s="10"/>
    </row>
    <row r="298" hidden="1">
      <c r="A298" s="10"/>
      <c r="B298" s="10"/>
      <c r="C298" s="10"/>
      <c r="D298" s="48"/>
      <c r="E298" s="48"/>
      <c r="F298" s="48"/>
      <c r="G298" s="48"/>
      <c r="H298" s="48"/>
      <c r="I298" s="49"/>
      <c r="J298" s="49"/>
      <c r="K298" s="49"/>
      <c r="L298" s="49"/>
      <c r="M298" s="49"/>
      <c r="N298" s="49"/>
      <c r="O298" s="49"/>
      <c r="P298" s="48"/>
      <c r="Q298" s="48"/>
      <c r="R298" s="49"/>
      <c r="S298" s="49"/>
      <c r="T298" s="10"/>
      <c r="U298" s="10"/>
      <c r="V298" s="10"/>
    </row>
    <row r="299" hidden="1">
      <c r="A299" s="10"/>
      <c r="B299" s="10"/>
      <c r="C299" s="10"/>
      <c r="D299" s="48"/>
      <c r="E299" s="48"/>
      <c r="F299" s="48"/>
      <c r="G299" s="48"/>
      <c r="H299" s="48"/>
      <c r="I299" s="49"/>
      <c r="J299" s="49"/>
      <c r="K299" s="49"/>
      <c r="L299" s="49"/>
      <c r="M299" s="49"/>
      <c r="N299" s="49"/>
      <c r="O299" s="49"/>
      <c r="P299" s="48"/>
      <c r="Q299" s="48"/>
      <c r="R299" s="49"/>
      <c r="S299" s="49"/>
      <c r="T299" s="10"/>
      <c r="U299" s="10"/>
      <c r="V299" s="10"/>
    </row>
    <row r="300" hidden="1">
      <c r="A300" s="10"/>
      <c r="B300" s="10"/>
      <c r="C300" s="10"/>
      <c r="D300" s="48"/>
      <c r="E300" s="48"/>
      <c r="F300" s="48"/>
      <c r="G300" s="48"/>
      <c r="H300" s="48"/>
      <c r="I300" s="49"/>
      <c r="J300" s="49"/>
      <c r="K300" s="49"/>
      <c r="L300" s="49"/>
      <c r="M300" s="49"/>
      <c r="N300" s="49"/>
      <c r="O300" s="49"/>
      <c r="P300" s="48"/>
      <c r="Q300" s="48"/>
      <c r="R300" s="49"/>
      <c r="S300" s="49"/>
      <c r="T300" s="10"/>
      <c r="U300" s="10"/>
      <c r="V300" s="10"/>
    </row>
    <row r="301" hidden="1">
      <c r="A301" s="10"/>
      <c r="B301" s="10"/>
      <c r="C301" s="10"/>
      <c r="D301" s="48"/>
      <c r="E301" s="48"/>
      <c r="F301" s="48"/>
      <c r="G301" s="48"/>
      <c r="H301" s="48"/>
      <c r="I301" s="49"/>
      <c r="J301" s="49"/>
      <c r="K301" s="49"/>
      <c r="L301" s="49"/>
      <c r="M301" s="49"/>
      <c r="N301" s="49"/>
      <c r="O301" s="49"/>
      <c r="P301" s="48"/>
      <c r="Q301" s="48"/>
      <c r="R301" s="49"/>
      <c r="S301" s="49"/>
      <c r="T301" s="10"/>
      <c r="U301" s="10"/>
      <c r="V301" s="10"/>
    </row>
    <row r="302" hidden="1">
      <c r="A302" s="10"/>
      <c r="B302" s="10"/>
      <c r="C302" s="10"/>
      <c r="D302" s="48"/>
      <c r="E302" s="48"/>
      <c r="F302" s="48"/>
      <c r="G302" s="48"/>
      <c r="H302" s="48"/>
      <c r="I302" s="49"/>
      <c r="J302" s="49"/>
      <c r="K302" s="49"/>
      <c r="L302" s="49"/>
      <c r="M302" s="49"/>
      <c r="N302" s="49"/>
      <c r="O302" s="49"/>
      <c r="P302" s="48"/>
      <c r="Q302" s="48"/>
      <c r="R302" s="49"/>
      <c r="S302" s="49"/>
      <c r="T302" s="10"/>
      <c r="U302" s="10"/>
      <c r="V302" s="10"/>
    </row>
    <row r="303" hidden="1">
      <c r="A303" s="10"/>
      <c r="B303" s="10"/>
      <c r="C303" s="10"/>
      <c r="D303" s="48"/>
      <c r="E303" s="48"/>
      <c r="F303" s="48"/>
      <c r="G303" s="48"/>
      <c r="H303" s="48"/>
      <c r="I303" s="49"/>
      <c r="J303" s="49"/>
      <c r="K303" s="49"/>
      <c r="L303" s="49"/>
      <c r="M303" s="49"/>
      <c r="N303" s="49"/>
      <c r="O303" s="49"/>
      <c r="P303" s="48"/>
      <c r="Q303" s="48"/>
      <c r="R303" s="49"/>
      <c r="S303" s="49"/>
      <c r="T303" s="10"/>
      <c r="U303" s="10"/>
      <c r="V303" s="10"/>
    </row>
    <row r="304" hidden="1">
      <c r="A304" s="10"/>
      <c r="B304" s="10"/>
      <c r="C304" s="10"/>
      <c r="D304" s="48"/>
      <c r="E304" s="48"/>
      <c r="F304" s="48"/>
      <c r="G304" s="48"/>
      <c r="H304" s="48"/>
      <c r="I304" s="49"/>
      <c r="J304" s="49"/>
      <c r="K304" s="49"/>
      <c r="L304" s="49"/>
      <c r="M304" s="49"/>
      <c r="N304" s="49"/>
      <c r="O304" s="49"/>
      <c r="P304" s="48"/>
      <c r="Q304" s="48"/>
      <c r="R304" s="49"/>
      <c r="S304" s="49"/>
      <c r="T304" s="10"/>
      <c r="U304" s="10"/>
      <c r="V304" s="10"/>
    </row>
    <row r="305" hidden="1">
      <c r="A305" s="10"/>
      <c r="B305" s="10"/>
      <c r="C305" s="10"/>
      <c r="D305" s="48"/>
      <c r="E305" s="48"/>
      <c r="F305" s="48"/>
      <c r="G305" s="48"/>
      <c r="H305" s="48"/>
      <c r="I305" s="49"/>
      <c r="J305" s="49"/>
      <c r="K305" s="49"/>
      <c r="L305" s="49"/>
      <c r="M305" s="49"/>
      <c r="N305" s="49"/>
      <c r="O305" s="49"/>
      <c r="P305" s="48"/>
      <c r="Q305" s="48"/>
      <c r="R305" s="49"/>
      <c r="S305" s="49"/>
      <c r="T305" s="10"/>
      <c r="U305" s="10"/>
      <c r="V305" s="10"/>
    </row>
    <row r="306" hidden="1">
      <c r="A306" s="10"/>
      <c r="B306" s="10"/>
      <c r="C306" s="10"/>
      <c r="D306" s="48"/>
      <c r="E306" s="48"/>
      <c r="F306" s="48"/>
      <c r="G306" s="48"/>
      <c r="H306" s="48"/>
      <c r="I306" s="49"/>
      <c r="J306" s="49"/>
      <c r="K306" s="49"/>
      <c r="L306" s="49"/>
      <c r="M306" s="49"/>
      <c r="N306" s="49"/>
      <c r="O306" s="49"/>
      <c r="P306" s="48"/>
      <c r="Q306" s="48"/>
      <c r="R306" s="49"/>
      <c r="S306" s="49"/>
      <c r="T306" s="10"/>
      <c r="U306" s="10"/>
      <c r="V306" s="10"/>
    </row>
    <row r="307" hidden="1">
      <c r="A307" s="10"/>
      <c r="B307" s="10"/>
      <c r="C307" s="10"/>
      <c r="D307" s="48"/>
      <c r="E307" s="48"/>
      <c r="F307" s="48"/>
      <c r="G307" s="48"/>
      <c r="H307" s="48"/>
      <c r="I307" s="49"/>
      <c r="J307" s="49"/>
      <c r="K307" s="49"/>
      <c r="L307" s="49"/>
      <c r="M307" s="49"/>
      <c r="N307" s="49"/>
      <c r="O307" s="49"/>
      <c r="P307" s="48"/>
      <c r="Q307" s="48"/>
      <c r="R307" s="49"/>
      <c r="S307" s="49"/>
      <c r="T307" s="10"/>
      <c r="U307" s="10"/>
      <c r="V307" s="10"/>
    </row>
    <row r="308" hidden="1">
      <c r="A308" s="10"/>
      <c r="B308" s="10"/>
      <c r="C308" s="10"/>
      <c r="D308" s="48"/>
      <c r="E308" s="48"/>
      <c r="F308" s="48"/>
      <c r="G308" s="48"/>
      <c r="H308" s="48"/>
      <c r="I308" s="49"/>
      <c r="J308" s="49"/>
      <c r="K308" s="49"/>
      <c r="L308" s="49"/>
      <c r="M308" s="49"/>
      <c r="N308" s="49"/>
      <c r="O308" s="49"/>
      <c r="P308" s="48"/>
      <c r="Q308" s="48"/>
      <c r="R308" s="49"/>
      <c r="S308" s="49"/>
      <c r="T308" s="10"/>
      <c r="U308" s="10"/>
      <c r="V308" s="10"/>
    </row>
    <row r="309" hidden="1">
      <c r="A309" s="10"/>
      <c r="B309" s="10"/>
      <c r="C309" s="10"/>
      <c r="D309" s="48"/>
      <c r="E309" s="48"/>
      <c r="F309" s="48"/>
      <c r="G309" s="48"/>
      <c r="H309" s="48"/>
      <c r="I309" s="49"/>
      <c r="J309" s="49"/>
      <c r="K309" s="49"/>
      <c r="L309" s="49"/>
      <c r="M309" s="49"/>
      <c r="N309" s="49"/>
      <c r="O309" s="49"/>
      <c r="P309" s="48"/>
      <c r="Q309" s="48"/>
      <c r="R309" s="49"/>
      <c r="S309" s="49"/>
      <c r="T309" s="10"/>
      <c r="U309" s="10"/>
      <c r="V309" s="10"/>
    </row>
    <row r="310" hidden="1">
      <c r="A310" s="10"/>
      <c r="B310" s="10"/>
      <c r="C310" s="10"/>
      <c r="D310" s="48"/>
      <c r="E310" s="48"/>
      <c r="F310" s="48"/>
      <c r="G310" s="48"/>
      <c r="H310" s="48"/>
      <c r="I310" s="49"/>
      <c r="J310" s="49"/>
      <c r="K310" s="49"/>
      <c r="L310" s="49"/>
      <c r="M310" s="49"/>
      <c r="N310" s="49"/>
      <c r="O310" s="49"/>
      <c r="P310" s="48"/>
      <c r="Q310" s="48"/>
      <c r="R310" s="49"/>
      <c r="S310" s="49"/>
      <c r="T310" s="10"/>
      <c r="U310" s="10"/>
      <c r="V310" s="10"/>
    </row>
    <row r="311" hidden="1">
      <c r="A311" s="10"/>
      <c r="B311" s="10"/>
      <c r="C311" s="10"/>
      <c r="D311" s="48"/>
      <c r="E311" s="48"/>
      <c r="F311" s="48"/>
      <c r="G311" s="48"/>
      <c r="H311" s="48"/>
      <c r="I311" s="49"/>
      <c r="J311" s="49"/>
      <c r="K311" s="49"/>
      <c r="L311" s="49"/>
      <c r="M311" s="49"/>
      <c r="N311" s="49"/>
      <c r="O311" s="49"/>
      <c r="P311" s="48"/>
      <c r="Q311" s="48"/>
      <c r="R311" s="49"/>
      <c r="S311" s="49"/>
      <c r="T311" s="10"/>
      <c r="U311" s="10"/>
      <c r="V311" s="10"/>
    </row>
    <row r="312" hidden="1">
      <c r="A312" s="10"/>
      <c r="B312" s="10"/>
      <c r="C312" s="10"/>
      <c r="D312" s="48"/>
      <c r="E312" s="48"/>
      <c r="F312" s="48"/>
      <c r="G312" s="48"/>
      <c r="H312" s="48"/>
      <c r="I312" s="49"/>
      <c r="J312" s="49"/>
      <c r="K312" s="49"/>
      <c r="L312" s="49"/>
      <c r="M312" s="49"/>
      <c r="N312" s="49"/>
      <c r="O312" s="49"/>
      <c r="P312" s="48"/>
      <c r="Q312" s="48"/>
      <c r="R312" s="49"/>
      <c r="S312" s="49"/>
      <c r="T312" s="10"/>
      <c r="U312" s="10"/>
      <c r="V312" s="10"/>
    </row>
    <row r="313" hidden="1">
      <c r="A313" s="10"/>
      <c r="B313" s="10"/>
      <c r="C313" s="10"/>
      <c r="D313" s="48"/>
      <c r="E313" s="48"/>
      <c r="F313" s="48"/>
      <c r="G313" s="48"/>
      <c r="H313" s="48"/>
      <c r="I313" s="49"/>
      <c r="J313" s="49"/>
      <c r="K313" s="49"/>
      <c r="L313" s="49"/>
      <c r="M313" s="49"/>
      <c r="N313" s="49"/>
      <c r="O313" s="49"/>
      <c r="P313" s="48"/>
      <c r="Q313" s="48"/>
      <c r="R313" s="49"/>
      <c r="S313" s="49"/>
      <c r="T313" s="10"/>
      <c r="U313" s="10"/>
      <c r="V313" s="10"/>
    </row>
    <row r="314" hidden="1">
      <c r="A314" s="10"/>
      <c r="B314" s="10"/>
      <c r="C314" s="10"/>
      <c r="D314" s="48"/>
      <c r="E314" s="48"/>
      <c r="F314" s="48"/>
      <c r="G314" s="48"/>
      <c r="H314" s="48"/>
      <c r="I314" s="49"/>
      <c r="J314" s="49"/>
      <c r="K314" s="49"/>
      <c r="L314" s="49"/>
      <c r="M314" s="49"/>
      <c r="N314" s="49"/>
      <c r="O314" s="49"/>
      <c r="P314" s="48"/>
      <c r="Q314" s="48"/>
      <c r="R314" s="49"/>
      <c r="S314" s="49"/>
      <c r="T314" s="10"/>
      <c r="U314" s="10"/>
      <c r="V314" s="10"/>
    </row>
    <row r="315" hidden="1">
      <c r="A315" s="10"/>
      <c r="B315" s="10"/>
      <c r="C315" s="10"/>
      <c r="D315" s="48"/>
      <c r="E315" s="48"/>
      <c r="F315" s="48"/>
      <c r="G315" s="48"/>
      <c r="H315" s="48"/>
      <c r="I315" s="49"/>
      <c r="J315" s="49"/>
      <c r="K315" s="49"/>
      <c r="L315" s="49"/>
      <c r="M315" s="49"/>
      <c r="N315" s="49"/>
      <c r="O315" s="49"/>
      <c r="P315" s="48"/>
      <c r="Q315" s="48"/>
      <c r="R315" s="49"/>
      <c r="S315" s="49"/>
      <c r="T315" s="10"/>
      <c r="U315" s="10"/>
      <c r="V315" s="10"/>
    </row>
    <row r="316" hidden="1">
      <c r="A316" s="10"/>
      <c r="B316" s="10"/>
      <c r="C316" s="10"/>
      <c r="D316" s="48"/>
      <c r="E316" s="48"/>
      <c r="F316" s="48"/>
      <c r="G316" s="48"/>
      <c r="H316" s="48"/>
      <c r="I316" s="49"/>
      <c r="J316" s="49"/>
      <c r="K316" s="49"/>
      <c r="L316" s="49"/>
      <c r="M316" s="49"/>
      <c r="N316" s="49"/>
      <c r="O316" s="49"/>
      <c r="P316" s="48"/>
      <c r="Q316" s="48"/>
      <c r="R316" s="49"/>
      <c r="S316" s="49"/>
      <c r="T316" s="10"/>
      <c r="U316" s="10"/>
      <c r="V316" s="10"/>
    </row>
    <row r="317" hidden="1">
      <c r="A317" s="10"/>
      <c r="B317" s="10"/>
      <c r="C317" s="10"/>
      <c r="D317" s="48"/>
      <c r="E317" s="48"/>
      <c r="F317" s="48"/>
      <c r="G317" s="48"/>
      <c r="H317" s="48"/>
      <c r="I317" s="49"/>
      <c r="J317" s="49"/>
      <c r="K317" s="49"/>
      <c r="L317" s="49"/>
      <c r="M317" s="49"/>
      <c r="N317" s="49"/>
      <c r="O317" s="49"/>
      <c r="P317" s="48"/>
      <c r="Q317" s="48"/>
      <c r="R317" s="49"/>
      <c r="S317" s="49"/>
      <c r="T317" s="10"/>
      <c r="U317" s="10"/>
      <c r="V317" s="10"/>
    </row>
    <row r="318" hidden="1">
      <c r="A318" s="10"/>
      <c r="B318" s="10"/>
      <c r="C318" s="10"/>
      <c r="D318" s="48"/>
      <c r="E318" s="48"/>
      <c r="F318" s="48"/>
      <c r="G318" s="48"/>
      <c r="H318" s="48"/>
      <c r="I318" s="49"/>
      <c r="J318" s="49"/>
      <c r="K318" s="49"/>
      <c r="L318" s="49"/>
      <c r="M318" s="49"/>
      <c r="N318" s="49"/>
      <c r="O318" s="49"/>
      <c r="P318" s="48"/>
      <c r="Q318" s="48"/>
      <c r="R318" s="49"/>
      <c r="S318" s="49"/>
      <c r="T318" s="10"/>
      <c r="U318" s="10"/>
      <c r="V318" s="10"/>
    </row>
    <row r="319" hidden="1">
      <c r="A319" s="10"/>
      <c r="B319" s="10"/>
      <c r="C319" s="10"/>
      <c r="D319" s="48"/>
      <c r="E319" s="48"/>
      <c r="F319" s="48"/>
      <c r="G319" s="48"/>
      <c r="H319" s="48"/>
      <c r="I319" s="49"/>
      <c r="J319" s="49"/>
      <c r="K319" s="49"/>
      <c r="L319" s="49"/>
      <c r="M319" s="49"/>
      <c r="N319" s="49"/>
      <c r="O319" s="49"/>
      <c r="P319" s="48"/>
      <c r="Q319" s="48"/>
      <c r="R319" s="49"/>
      <c r="S319" s="49"/>
      <c r="T319" s="10"/>
      <c r="U319" s="10"/>
      <c r="V319" s="10"/>
    </row>
    <row r="320" hidden="1">
      <c r="A320" s="10"/>
      <c r="B320" s="10"/>
      <c r="C320" s="10"/>
      <c r="D320" s="48"/>
      <c r="E320" s="48"/>
      <c r="F320" s="48"/>
      <c r="G320" s="48"/>
      <c r="H320" s="48"/>
      <c r="I320" s="49"/>
      <c r="J320" s="49"/>
      <c r="K320" s="49"/>
      <c r="L320" s="49"/>
      <c r="M320" s="49"/>
      <c r="N320" s="49"/>
      <c r="O320" s="49"/>
      <c r="P320" s="48"/>
      <c r="Q320" s="48"/>
      <c r="R320" s="49"/>
      <c r="S320" s="49"/>
      <c r="T320" s="10"/>
      <c r="U320" s="10"/>
      <c r="V320" s="10"/>
    </row>
    <row r="321" hidden="1">
      <c r="A321" s="10"/>
      <c r="B321" s="10"/>
      <c r="C321" s="10"/>
      <c r="D321" s="48"/>
      <c r="E321" s="48"/>
      <c r="F321" s="48"/>
      <c r="G321" s="48"/>
      <c r="H321" s="48"/>
      <c r="I321" s="49"/>
      <c r="J321" s="49"/>
      <c r="K321" s="49"/>
      <c r="L321" s="49"/>
      <c r="M321" s="49"/>
      <c r="N321" s="49"/>
      <c r="O321" s="49"/>
      <c r="P321" s="48"/>
      <c r="Q321" s="48"/>
      <c r="R321" s="49"/>
      <c r="S321" s="49"/>
      <c r="T321" s="10"/>
      <c r="U321" s="10"/>
      <c r="V321" s="10"/>
    </row>
    <row r="322" hidden="1">
      <c r="A322" s="10"/>
      <c r="B322" s="10"/>
      <c r="C322" s="10"/>
      <c r="D322" s="48"/>
      <c r="E322" s="48"/>
      <c r="F322" s="48"/>
      <c r="G322" s="48"/>
      <c r="H322" s="48"/>
      <c r="I322" s="49"/>
      <c r="J322" s="49"/>
      <c r="K322" s="49"/>
      <c r="L322" s="49"/>
      <c r="M322" s="49"/>
      <c r="N322" s="49"/>
      <c r="O322" s="49"/>
      <c r="P322" s="48"/>
      <c r="Q322" s="48"/>
      <c r="R322" s="49"/>
      <c r="S322" s="49"/>
      <c r="T322" s="10"/>
      <c r="U322" s="10"/>
      <c r="V322" s="10"/>
    </row>
    <row r="323" hidden="1">
      <c r="A323" s="10"/>
      <c r="B323" s="10"/>
      <c r="C323" s="10"/>
      <c r="D323" s="48"/>
      <c r="E323" s="48"/>
      <c r="F323" s="48"/>
      <c r="G323" s="48"/>
      <c r="H323" s="48"/>
      <c r="I323" s="49"/>
      <c r="J323" s="49"/>
      <c r="K323" s="49"/>
      <c r="L323" s="49"/>
      <c r="M323" s="49"/>
      <c r="N323" s="49"/>
      <c r="O323" s="49"/>
      <c r="P323" s="48"/>
      <c r="Q323" s="48"/>
      <c r="R323" s="49"/>
      <c r="S323" s="49"/>
      <c r="T323" s="10"/>
      <c r="U323" s="10"/>
      <c r="V323" s="10"/>
    </row>
    <row r="324" hidden="1">
      <c r="A324" s="10"/>
      <c r="B324" s="10"/>
      <c r="C324" s="10"/>
      <c r="D324" s="48"/>
      <c r="E324" s="48"/>
      <c r="F324" s="48"/>
      <c r="G324" s="48"/>
      <c r="H324" s="48"/>
      <c r="I324" s="49"/>
      <c r="J324" s="49"/>
      <c r="K324" s="49"/>
      <c r="L324" s="49"/>
      <c r="M324" s="49"/>
      <c r="N324" s="49"/>
      <c r="O324" s="49"/>
      <c r="P324" s="48"/>
      <c r="Q324" s="48"/>
      <c r="R324" s="49"/>
      <c r="S324" s="49"/>
      <c r="T324" s="10"/>
      <c r="U324" s="10"/>
      <c r="V324" s="10"/>
    </row>
    <row r="325" hidden="1">
      <c r="A325" s="10"/>
      <c r="B325" s="10"/>
      <c r="C325" s="10"/>
      <c r="D325" s="48"/>
      <c r="E325" s="48"/>
      <c r="F325" s="48"/>
      <c r="G325" s="48"/>
      <c r="H325" s="48"/>
      <c r="I325" s="49"/>
      <c r="J325" s="49"/>
      <c r="K325" s="49"/>
      <c r="L325" s="49"/>
      <c r="M325" s="49"/>
      <c r="N325" s="49"/>
      <c r="O325" s="49"/>
      <c r="P325" s="48"/>
      <c r="Q325" s="48"/>
      <c r="R325" s="49"/>
      <c r="S325" s="49"/>
      <c r="T325" s="10"/>
      <c r="U325" s="10"/>
      <c r="V325" s="10"/>
    </row>
    <row r="326" hidden="1">
      <c r="A326" s="10"/>
      <c r="B326" s="10"/>
      <c r="C326" s="10"/>
      <c r="D326" s="48"/>
      <c r="E326" s="48"/>
      <c r="F326" s="48"/>
      <c r="G326" s="48"/>
      <c r="H326" s="48"/>
      <c r="I326" s="49"/>
      <c r="J326" s="49"/>
      <c r="K326" s="49"/>
      <c r="L326" s="49"/>
      <c r="M326" s="49"/>
      <c r="N326" s="49"/>
      <c r="O326" s="49"/>
      <c r="P326" s="48"/>
      <c r="Q326" s="48"/>
      <c r="R326" s="49"/>
      <c r="S326" s="49"/>
      <c r="T326" s="10"/>
      <c r="U326" s="10"/>
      <c r="V326" s="10"/>
    </row>
    <row r="327" hidden="1">
      <c r="A327" s="10"/>
      <c r="B327" s="10"/>
      <c r="C327" s="10"/>
      <c r="D327" s="48"/>
      <c r="E327" s="48"/>
      <c r="F327" s="48"/>
      <c r="G327" s="48"/>
      <c r="H327" s="48"/>
      <c r="I327" s="49"/>
      <c r="J327" s="49"/>
      <c r="K327" s="49"/>
      <c r="L327" s="49"/>
      <c r="M327" s="49"/>
      <c r="N327" s="49"/>
      <c r="O327" s="49"/>
      <c r="P327" s="48"/>
      <c r="Q327" s="48"/>
      <c r="R327" s="49"/>
      <c r="S327" s="49"/>
      <c r="T327" s="10"/>
      <c r="U327" s="10"/>
      <c r="V327" s="10"/>
    </row>
    <row r="328" hidden="1">
      <c r="A328" s="10"/>
      <c r="B328" s="10"/>
      <c r="C328" s="10"/>
      <c r="D328" s="48"/>
      <c r="E328" s="48"/>
      <c r="F328" s="48"/>
      <c r="G328" s="48"/>
      <c r="H328" s="48"/>
      <c r="I328" s="49"/>
      <c r="J328" s="49"/>
      <c r="K328" s="49"/>
      <c r="L328" s="49"/>
      <c r="M328" s="49"/>
      <c r="N328" s="49"/>
      <c r="O328" s="49"/>
      <c r="P328" s="48"/>
      <c r="Q328" s="48"/>
      <c r="R328" s="49"/>
      <c r="S328" s="49"/>
      <c r="T328" s="10"/>
      <c r="U328" s="10"/>
      <c r="V328" s="10"/>
    </row>
    <row r="329" hidden="1">
      <c r="A329" s="10"/>
      <c r="B329" s="10"/>
      <c r="C329" s="10"/>
      <c r="D329" s="48"/>
      <c r="E329" s="48"/>
      <c r="F329" s="48"/>
      <c r="G329" s="48"/>
      <c r="H329" s="48"/>
      <c r="I329" s="49"/>
      <c r="J329" s="49"/>
      <c r="K329" s="49"/>
      <c r="L329" s="49"/>
      <c r="M329" s="49"/>
      <c r="N329" s="49"/>
      <c r="O329" s="49"/>
      <c r="P329" s="48"/>
      <c r="Q329" s="48"/>
      <c r="R329" s="49"/>
      <c r="S329" s="49"/>
      <c r="T329" s="10"/>
      <c r="U329" s="10"/>
      <c r="V329" s="10"/>
    </row>
    <row r="330" hidden="1">
      <c r="A330" s="10"/>
      <c r="B330" s="10"/>
      <c r="C330" s="10"/>
      <c r="D330" s="48"/>
      <c r="E330" s="48"/>
      <c r="F330" s="48"/>
      <c r="G330" s="48"/>
      <c r="H330" s="48"/>
      <c r="I330" s="49"/>
      <c r="J330" s="49"/>
      <c r="K330" s="49"/>
      <c r="L330" s="49"/>
      <c r="M330" s="49"/>
      <c r="N330" s="49"/>
      <c r="O330" s="49"/>
      <c r="P330" s="48"/>
      <c r="Q330" s="48"/>
      <c r="R330" s="49"/>
      <c r="S330" s="49"/>
      <c r="T330" s="10"/>
      <c r="U330" s="10"/>
      <c r="V330" s="10"/>
    </row>
    <row r="331" hidden="1">
      <c r="A331" s="10"/>
      <c r="B331" s="10"/>
      <c r="C331" s="10"/>
      <c r="D331" s="48"/>
      <c r="E331" s="48"/>
      <c r="F331" s="48"/>
      <c r="G331" s="48"/>
      <c r="H331" s="48"/>
      <c r="I331" s="49"/>
      <c r="J331" s="49"/>
      <c r="K331" s="49"/>
      <c r="L331" s="49"/>
      <c r="M331" s="49"/>
      <c r="N331" s="49"/>
      <c r="O331" s="49"/>
      <c r="P331" s="48"/>
      <c r="Q331" s="48"/>
      <c r="R331" s="49"/>
      <c r="S331" s="49"/>
      <c r="T331" s="10"/>
      <c r="U331" s="10"/>
      <c r="V331" s="10"/>
    </row>
    <row r="332" hidden="1">
      <c r="A332" s="10"/>
      <c r="B332" s="10"/>
      <c r="C332" s="10"/>
      <c r="D332" s="48"/>
      <c r="E332" s="48"/>
      <c r="F332" s="48"/>
      <c r="G332" s="48"/>
      <c r="H332" s="48"/>
      <c r="I332" s="49"/>
      <c r="J332" s="49"/>
      <c r="K332" s="49"/>
      <c r="L332" s="49"/>
      <c r="M332" s="49"/>
      <c r="N332" s="49"/>
      <c r="O332" s="49"/>
      <c r="P332" s="48"/>
      <c r="Q332" s="48"/>
      <c r="R332" s="49"/>
      <c r="S332" s="49"/>
      <c r="T332" s="10"/>
      <c r="U332" s="10"/>
      <c r="V332" s="10"/>
    </row>
    <row r="333" hidden="1">
      <c r="A333" s="10"/>
      <c r="B333" s="10"/>
      <c r="C333" s="10"/>
      <c r="D333" s="48"/>
      <c r="E333" s="48"/>
      <c r="F333" s="48"/>
      <c r="G333" s="48"/>
      <c r="H333" s="48"/>
      <c r="I333" s="49"/>
      <c r="J333" s="49"/>
      <c r="K333" s="49"/>
      <c r="L333" s="49"/>
      <c r="M333" s="49"/>
      <c r="N333" s="49"/>
      <c r="O333" s="49"/>
      <c r="P333" s="48"/>
      <c r="Q333" s="48"/>
      <c r="R333" s="49"/>
      <c r="S333" s="49"/>
      <c r="T333" s="10"/>
      <c r="U333" s="10"/>
      <c r="V333" s="10"/>
    </row>
    <row r="334" hidden="1">
      <c r="A334" s="10"/>
      <c r="B334" s="10"/>
      <c r="C334" s="10"/>
      <c r="D334" s="48"/>
      <c r="E334" s="48"/>
      <c r="F334" s="48"/>
      <c r="G334" s="48"/>
      <c r="H334" s="48"/>
      <c r="I334" s="49"/>
      <c r="J334" s="49"/>
      <c r="K334" s="49"/>
      <c r="L334" s="49"/>
      <c r="M334" s="49"/>
      <c r="N334" s="49"/>
      <c r="O334" s="49"/>
      <c r="P334" s="48"/>
      <c r="Q334" s="48"/>
      <c r="R334" s="49"/>
      <c r="S334" s="49"/>
      <c r="T334" s="10"/>
      <c r="U334" s="10"/>
      <c r="V334" s="10"/>
    </row>
    <row r="335" hidden="1">
      <c r="A335" s="10"/>
      <c r="B335" s="10"/>
      <c r="C335" s="10"/>
      <c r="D335" s="48"/>
      <c r="E335" s="48"/>
      <c r="F335" s="48"/>
      <c r="G335" s="48"/>
      <c r="H335" s="48"/>
      <c r="I335" s="49"/>
      <c r="J335" s="49"/>
      <c r="K335" s="49"/>
      <c r="L335" s="49"/>
      <c r="M335" s="49"/>
      <c r="N335" s="49"/>
      <c r="O335" s="49"/>
      <c r="P335" s="48"/>
      <c r="Q335" s="48"/>
      <c r="R335" s="49"/>
      <c r="S335" s="49"/>
      <c r="T335" s="10"/>
      <c r="U335" s="10"/>
      <c r="V335" s="10"/>
    </row>
    <row r="336" hidden="1">
      <c r="A336" s="10"/>
      <c r="B336" s="10"/>
      <c r="C336" s="10"/>
      <c r="D336" s="48"/>
      <c r="E336" s="48"/>
      <c r="F336" s="48"/>
      <c r="G336" s="48"/>
      <c r="H336" s="48"/>
      <c r="I336" s="49"/>
      <c r="J336" s="49"/>
      <c r="K336" s="49"/>
      <c r="L336" s="49"/>
      <c r="M336" s="49"/>
      <c r="N336" s="49"/>
      <c r="O336" s="49"/>
      <c r="P336" s="48"/>
      <c r="Q336" s="48"/>
      <c r="R336" s="49"/>
      <c r="S336" s="49"/>
      <c r="T336" s="10"/>
      <c r="U336" s="10"/>
      <c r="V336" s="10"/>
    </row>
    <row r="337" hidden="1">
      <c r="A337" s="10"/>
      <c r="B337" s="10"/>
      <c r="C337" s="10"/>
      <c r="D337" s="48"/>
      <c r="E337" s="48"/>
      <c r="F337" s="48"/>
      <c r="G337" s="48"/>
      <c r="H337" s="48"/>
      <c r="I337" s="49"/>
      <c r="J337" s="49"/>
      <c r="K337" s="49"/>
      <c r="L337" s="49"/>
      <c r="M337" s="49"/>
      <c r="N337" s="49"/>
      <c r="O337" s="49"/>
      <c r="P337" s="48"/>
      <c r="Q337" s="48"/>
      <c r="R337" s="49"/>
      <c r="S337" s="49"/>
      <c r="T337" s="10"/>
      <c r="U337" s="10"/>
      <c r="V337" s="10"/>
    </row>
    <row r="338" hidden="1">
      <c r="A338" s="10"/>
      <c r="B338" s="10"/>
      <c r="C338" s="10"/>
      <c r="D338" s="48"/>
      <c r="E338" s="48"/>
      <c r="F338" s="48"/>
      <c r="G338" s="48"/>
      <c r="H338" s="48"/>
      <c r="I338" s="49"/>
      <c r="J338" s="49"/>
      <c r="K338" s="49"/>
      <c r="L338" s="49"/>
      <c r="M338" s="49"/>
      <c r="N338" s="49"/>
      <c r="O338" s="49"/>
      <c r="P338" s="48"/>
      <c r="Q338" s="48"/>
      <c r="R338" s="49"/>
      <c r="S338" s="49"/>
      <c r="T338" s="10"/>
      <c r="U338" s="10"/>
      <c r="V338" s="10"/>
    </row>
    <row r="339" hidden="1">
      <c r="A339" s="10"/>
      <c r="B339" s="10"/>
      <c r="C339" s="10"/>
      <c r="D339" s="48"/>
      <c r="E339" s="48"/>
      <c r="F339" s="48"/>
      <c r="G339" s="48"/>
      <c r="H339" s="48"/>
      <c r="I339" s="49"/>
      <c r="J339" s="49"/>
      <c r="K339" s="49"/>
      <c r="L339" s="49"/>
      <c r="M339" s="49"/>
      <c r="N339" s="49"/>
      <c r="O339" s="49"/>
      <c r="P339" s="48"/>
      <c r="Q339" s="48"/>
      <c r="R339" s="49"/>
      <c r="S339" s="49"/>
      <c r="T339" s="10"/>
      <c r="U339" s="10"/>
      <c r="V339" s="10"/>
    </row>
    <row r="340" hidden="1">
      <c r="A340" s="10"/>
      <c r="B340" s="10"/>
      <c r="C340" s="10"/>
      <c r="D340" s="48"/>
      <c r="E340" s="48"/>
      <c r="F340" s="48"/>
      <c r="G340" s="48"/>
      <c r="H340" s="48"/>
      <c r="I340" s="49"/>
      <c r="J340" s="49"/>
      <c r="K340" s="49"/>
      <c r="L340" s="49"/>
      <c r="M340" s="49"/>
      <c r="N340" s="49"/>
      <c r="O340" s="49"/>
      <c r="P340" s="48"/>
      <c r="Q340" s="48"/>
      <c r="R340" s="49"/>
      <c r="S340" s="49"/>
      <c r="T340" s="10"/>
      <c r="U340" s="10"/>
      <c r="V340" s="10"/>
    </row>
    <row r="341" hidden="1">
      <c r="A341" s="10"/>
      <c r="B341" s="10"/>
      <c r="C341" s="10"/>
      <c r="D341" s="48"/>
      <c r="E341" s="48"/>
      <c r="F341" s="48"/>
      <c r="G341" s="48"/>
      <c r="H341" s="48"/>
      <c r="I341" s="49"/>
      <c r="J341" s="49"/>
      <c r="K341" s="49"/>
      <c r="L341" s="49"/>
      <c r="M341" s="49"/>
      <c r="N341" s="49"/>
      <c r="O341" s="49"/>
      <c r="P341" s="48"/>
      <c r="Q341" s="48"/>
      <c r="R341" s="49"/>
      <c r="S341" s="49"/>
      <c r="T341" s="10"/>
      <c r="U341" s="10"/>
      <c r="V341" s="10"/>
    </row>
    <row r="342" hidden="1">
      <c r="A342" s="10"/>
      <c r="B342" s="10"/>
      <c r="C342" s="10"/>
      <c r="D342" s="48"/>
      <c r="E342" s="48"/>
      <c r="F342" s="48"/>
      <c r="G342" s="48"/>
      <c r="H342" s="48"/>
      <c r="I342" s="49"/>
      <c r="J342" s="49"/>
      <c r="K342" s="49"/>
      <c r="L342" s="49"/>
      <c r="M342" s="49"/>
      <c r="N342" s="49"/>
      <c r="O342" s="49"/>
      <c r="P342" s="48"/>
      <c r="Q342" s="48"/>
      <c r="R342" s="49"/>
      <c r="S342" s="49"/>
      <c r="T342" s="10"/>
      <c r="U342" s="10"/>
      <c r="V342" s="10"/>
    </row>
    <row r="343" hidden="1">
      <c r="A343" s="10"/>
      <c r="B343" s="10"/>
      <c r="C343" s="10"/>
      <c r="D343" s="48"/>
      <c r="E343" s="48"/>
      <c r="F343" s="48"/>
      <c r="G343" s="48"/>
      <c r="H343" s="48"/>
      <c r="I343" s="49"/>
      <c r="J343" s="49"/>
      <c r="K343" s="49"/>
      <c r="L343" s="49"/>
      <c r="M343" s="49"/>
      <c r="N343" s="49"/>
      <c r="O343" s="49"/>
      <c r="P343" s="48"/>
      <c r="Q343" s="48"/>
      <c r="R343" s="49"/>
      <c r="S343" s="49"/>
      <c r="T343" s="10"/>
      <c r="U343" s="10"/>
      <c r="V343" s="10"/>
    </row>
    <row r="344" hidden="1">
      <c r="A344" s="10"/>
      <c r="B344" s="10"/>
      <c r="C344" s="10"/>
      <c r="D344" s="48"/>
      <c r="E344" s="48"/>
      <c r="F344" s="48"/>
      <c r="G344" s="48"/>
      <c r="H344" s="48"/>
      <c r="I344" s="49"/>
      <c r="J344" s="49"/>
      <c r="K344" s="49"/>
      <c r="L344" s="49"/>
      <c r="M344" s="49"/>
      <c r="N344" s="49"/>
      <c r="O344" s="49"/>
      <c r="P344" s="48"/>
      <c r="Q344" s="48"/>
      <c r="R344" s="49"/>
      <c r="S344" s="49"/>
      <c r="T344" s="10"/>
      <c r="U344" s="10"/>
      <c r="V344" s="10"/>
    </row>
    <row r="345" hidden="1">
      <c r="A345" s="10"/>
      <c r="B345" s="10"/>
      <c r="C345" s="10"/>
      <c r="D345" s="48"/>
      <c r="E345" s="48"/>
      <c r="F345" s="48"/>
      <c r="G345" s="48"/>
      <c r="H345" s="48"/>
      <c r="I345" s="49"/>
      <c r="J345" s="49"/>
      <c r="K345" s="49"/>
      <c r="L345" s="49"/>
      <c r="M345" s="49"/>
      <c r="N345" s="49"/>
      <c r="O345" s="49"/>
      <c r="P345" s="48"/>
      <c r="Q345" s="48"/>
      <c r="R345" s="49"/>
      <c r="S345" s="49"/>
      <c r="T345" s="10"/>
      <c r="U345" s="10"/>
      <c r="V345" s="10"/>
    </row>
    <row r="346" hidden="1">
      <c r="A346" s="10"/>
      <c r="B346" s="10"/>
      <c r="C346" s="10"/>
      <c r="D346" s="48"/>
      <c r="E346" s="48"/>
      <c r="F346" s="48"/>
      <c r="G346" s="48"/>
      <c r="H346" s="48"/>
      <c r="I346" s="49"/>
      <c r="J346" s="49"/>
      <c r="K346" s="49"/>
      <c r="L346" s="49"/>
      <c r="M346" s="49"/>
      <c r="N346" s="49"/>
      <c r="O346" s="49"/>
      <c r="P346" s="48"/>
      <c r="Q346" s="48"/>
      <c r="R346" s="49"/>
      <c r="S346" s="49"/>
      <c r="T346" s="10"/>
      <c r="U346" s="10"/>
      <c r="V346" s="10"/>
    </row>
    <row r="347" hidden="1">
      <c r="A347" s="10"/>
      <c r="B347" s="10"/>
      <c r="C347" s="10"/>
      <c r="D347" s="48"/>
      <c r="E347" s="48"/>
      <c r="F347" s="48"/>
      <c r="G347" s="48"/>
      <c r="H347" s="48"/>
      <c r="I347" s="49"/>
      <c r="J347" s="49"/>
      <c r="K347" s="49"/>
      <c r="L347" s="49"/>
      <c r="M347" s="49"/>
      <c r="N347" s="49"/>
      <c r="O347" s="49"/>
      <c r="P347" s="48"/>
      <c r="Q347" s="48"/>
      <c r="R347" s="49"/>
      <c r="S347" s="49"/>
      <c r="T347" s="10"/>
      <c r="U347" s="10"/>
      <c r="V347" s="10"/>
    </row>
    <row r="348" hidden="1">
      <c r="A348" s="10"/>
      <c r="B348" s="10"/>
      <c r="C348" s="10"/>
      <c r="D348" s="48"/>
      <c r="E348" s="48"/>
      <c r="F348" s="48"/>
      <c r="G348" s="48"/>
      <c r="H348" s="48"/>
      <c r="I348" s="49"/>
      <c r="J348" s="49"/>
      <c r="K348" s="49"/>
      <c r="L348" s="49"/>
      <c r="M348" s="49"/>
      <c r="N348" s="49"/>
      <c r="O348" s="49"/>
      <c r="P348" s="48"/>
      <c r="Q348" s="48"/>
      <c r="R348" s="49"/>
      <c r="S348" s="49"/>
      <c r="T348" s="10"/>
      <c r="U348" s="10"/>
      <c r="V348" s="10"/>
    </row>
    <row r="349" hidden="1">
      <c r="A349" s="10"/>
      <c r="B349" s="10"/>
      <c r="C349" s="10"/>
      <c r="D349" s="48"/>
      <c r="E349" s="48"/>
      <c r="F349" s="48"/>
      <c r="G349" s="48"/>
      <c r="H349" s="48"/>
      <c r="I349" s="49"/>
      <c r="J349" s="49"/>
      <c r="K349" s="49"/>
      <c r="L349" s="49"/>
      <c r="M349" s="49"/>
      <c r="N349" s="49"/>
      <c r="O349" s="49"/>
      <c r="P349" s="48"/>
      <c r="Q349" s="48"/>
      <c r="R349" s="49"/>
      <c r="S349" s="49"/>
      <c r="T349" s="10"/>
      <c r="U349" s="10"/>
      <c r="V349" s="10"/>
    </row>
    <row r="350" hidden="1">
      <c r="A350" s="10"/>
      <c r="B350" s="10"/>
      <c r="C350" s="10"/>
      <c r="D350" s="48"/>
      <c r="E350" s="48"/>
      <c r="F350" s="48"/>
      <c r="G350" s="48"/>
      <c r="H350" s="48"/>
      <c r="I350" s="49"/>
      <c r="J350" s="49"/>
      <c r="K350" s="49"/>
      <c r="L350" s="49"/>
      <c r="M350" s="49"/>
      <c r="N350" s="49"/>
      <c r="O350" s="49"/>
      <c r="P350" s="48"/>
      <c r="Q350" s="48"/>
      <c r="R350" s="49"/>
      <c r="S350" s="49"/>
      <c r="T350" s="10"/>
      <c r="U350" s="10"/>
      <c r="V350" s="10"/>
    </row>
    <row r="351" hidden="1">
      <c r="A351" s="10"/>
      <c r="B351" s="10"/>
      <c r="C351" s="10"/>
      <c r="D351" s="48"/>
      <c r="E351" s="48"/>
      <c r="F351" s="48"/>
      <c r="G351" s="48"/>
      <c r="H351" s="48"/>
      <c r="I351" s="49"/>
      <c r="J351" s="49"/>
      <c r="K351" s="49"/>
      <c r="L351" s="49"/>
      <c r="M351" s="49"/>
      <c r="N351" s="49"/>
      <c r="O351" s="49"/>
      <c r="P351" s="48"/>
      <c r="Q351" s="48"/>
      <c r="R351" s="49"/>
      <c r="S351" s="49"/>
      <c r="T351" s="10"/>
      <c r="U351" s="10"/>
      <c r="V351" s="10"/>
    </row>
    <row r="352" hidden="1">
      <c r="A352" s="10"/>
      <c r="B352" s="10"/>
      <c r="C352" s="10"/>
      <c r="D352" s="48"/>
      <c r="E352" s="48"/>
      <c r="F352" s="48"/>
      <c r="G352" s="48"/>
      <c r="H352" s="48"/>
      <c r="I352" s="49"/>
      <c r="J352" s="49"/>
      <c r="K352" s="49"/>
      <c r="L352" s="49"/>
      <c r="M352" s="49"/>
      <c r="N352" s="49"/>
      <c r="O352" s="49"/>
      <c r="P352" s="48"/>
      <c r="Q352" s="48"/>
      <c r="R352" s="49"/>
      <c r="S352" s="49"/>
      <c r="T352" s="10"/>
      <c r="U352" s="10"/>
      <c r="V352" s="10"/>
    </row>
    <row r="353" hidden="1">
      <c r="A353" s="10"/>
      <c r="B353" s="10"/>
      <c r="C353" s="10"/>
      <c r="D353" s="48"/>
      <c r="E353" s="48"/>
      <c r="F353" s="48"/>
      <c r="G353" s="48"/>
      <c r="H353" s="48"/>
      <c r="I353" s="49"/>
      <c r="J353" s="49"/>
      <c r="K353" s="49"/>
      <c r="L353" s="49"/>
      <c r="M353" s="49"/>
      <c r="N353" s="49"/>
      <c r="O353" s="49"/>
      <c r="P353" s="48"/>
      <c r="Q353" s="48"/>
      <c r="R353" s="49"/>
      <c r="S353" s="49"/>
      <c r="T353" s="10"/>
      <c r="U353" s="10"/>
      <c r="V353" s="10"/>
    </row>
    <row r="354" hidden="1">
      <c r="A354" s="10"/>
      <c r="B354" s="10"/>
      <c r="C354" s="10"/>
      <c r="D354" s="48"/>
      <c r="E354" s="48"/>
      <c r="F354" s="48"/>
      <c r="G354" s="48"/>
      <c r="H354" s="48"/>
      <c r="I354" s="49"/>
      <c r="J354" s="49"/>
      <c r="K354" s="49"/>
      <c r="L354" s="49"/>
      <c r="M354" s="49"/>
      <c r="N354" s="49"/>
      <c r="O354" s="49"/>
      <c r="P354" s="48"/>
      <c r="Q354" s="48"/>
      <c r="R354" s="49"/>
      <c r="S354" s="49"/>
      <c r="T354" s="10"/>
      <c r="U354" s="10"/>
      <c r="V354" s="10"/>
    </row>
    <row r="355" hidden="1">
      <c r="A355" s="10"/>
      <c r="B355" s="10"/>
      <c r="C355" s="10"/>
      <c r="D355" s="48"/>
      <c r="E355" s="48"/>
      <c r="F355" s="48"/>
      <c r="G355" s="48"/>
      <c r="H355" s="48"/>
      <c r="I355" s="49"/>
      <c r="J355" s="49"/>
      <c r="K355" s="49"/>
      <c r="L355" s="49"/>
      <c r="M355" s="49"/>
      <c r="N355" s="49"/>
      <c r="O355" s="49"/>
      <c r="P355" s="48"/>
      <c r="Q355" s="48"/>
      <c r="R355" s="49"/>
      <c r="S355" s="49"/>
      <c r="T355" s="10"/>
      <c r="U355" s="10"/>
      <c r="V355" s="10"/>
    </row>
    <row r="356" hidden="1">
      <c r="A356" s="10"/>
      <c r="B356" s="10"/>
      <c r="C356" s="10"/>
      <c r="D356" s="48"/>
      <c r="E356" s="48"/>
      <c r="F356" s="48"/>
      <c r="G356" s="48"/>
      <c r="H356" s="48"/>
      <c r="I356" s="49"/>
      <c r="J356" s="49"/>
      <c r="K356" s="49"/>
      <c r="L356" s="49"/>
      <c r="M356" s="49"/>
      <c r="N356" s="49"/>
      <c r="O356" s="49"/>
      <c r="P356" s="48"/>
      <c r="Q356" s="48"/>
      <c r="R356" s="49"/>
      <c r="S356" s="49"/>
      <c r="T356" s="10"/>
      <c r="U356" s="10"/>
      <c r="V356" s="10"/>
    </row>
    <row r="357" hidden="1">
      <c r="A357" s="10"/>
      <c r="B357" s="10"/>
      <c r="C357" s="10"/>
      <c r="D357" s="48"/>
      <c r="E357" s="48"/>
      <c r="F357" s="48"/>
      <c r="G357" s="48"/>
      <c r="H357" s="48"/>
      <c r="I357" s="49"/>
      <c r="J357" s="49"/>
      <c r="K357" s="49"/>
      <c r="L357" s="49"/>
      <c r="M357" s="49"/>
      <c r="N357" s="49"/>
      <c r="O357" s="49"/>
      <c r="P357" s="48"/>
      <c r="Q357" s="48"/>
      <c r="R357" s="49"/>
      <c r="S357" s="49"/>
      <c r="T357" s="10"/>
      <c r="U357" s="10"/>
      <c r="V357" s="10"/>
    </row>
    <row r="358" hidden="1">
      <c r="A358" s="10"/>
      <c r="B358" s="10"/>
      <c r="C358" s="10"/>
      <c r="D358" s="48"/>
      <c r="E358" s="48"/>
      <c r="F358" s="48"/>
      <c r="G358" s="48"/>
      <c r="H358" s="48"/>
      <c r="I358" s="49"/>
      <c r="J358" s="49"/>
      <c r="K358" s="49"/>
      <c r="L358" s="49"/>
      <c r="M358" s="49"/>
      <c r="N358" s="49"/>
      <c r="O358" s="49"/>
      <c r="P358" s="48"/>
      <c r="Q358" s="48"/>
      <c r="R358" s="49"/>
      <c r="S358" s="49"/>
      <c r="T358" s="10"/>
      <c r="U358" s="10"/>
      <c r="V358" s="10"/>
    </row>
    <row r="359" hidden="1">
      <c r="A359" s="10"/>
      <c r="B359" s="10"/>
      <c r="C359" s="10"/>
      <c r="D359" s="48"/>
      <c r="E359" s="48"/>
      <c r="F359" s="48"/>
      <c r="G359" s="48"/>
      <c r="H359" s="48"/>
      <c r="I359" s="49"/>
      <c r="J359" s="49"/>
      <c r="K359" s="49"/>
      <c r="L359" s="49"/>
      <c r="M359" s="49"/>
      <c r="N359" s="49"/>
      <c r="O359" s="49"/>
      <c r="P359" s="48"/>
      <c r="Q359" s="48"/>
      <c r="R359" s="49"/>
      <c r="S359" s="49"/>
      <c r="T359" s="10"/>
      <c r="U359" s="10"/>
      <c r="V359" s="10"/>
    </row>
    <row r="360" hidden="1">
      <c r="A360" s="10"/>
      <c r="B360" s="10"/>
      <c r="C360" s="10"/>
      <c r="D360" s="48"/>
      <c r="E360" s="48"/>
      <c r="F360" s="48"/>
      <c r="G360" s="48"/>
      <c r="H360" s="48"/>
      <c r="I360" s="49"/>
      <c r="J360" s="49"/>
      <c r="K360" s="49"/>
      <c r="L360" s="49"/>
      <c r="M360" s="49"/>
      <c r="N360" s="49"/>
      <c r="O360" s="49"/>
      <c r="P360" s="48"/>
      <c r="Q360" s="48"/>
      <c r="R360" s="49"/>
      <c r="S360" s="49"/>
      <c r="T360" s="10"/>
      <c r="U360" s="10"/>
      <c r="V360" s="10"/>
    </row>
    <row r="361" hidden="1">
      <c r="A361" s="10"/>
      <c r="B361" s="10"/>
      <c r="C361" s="10"/>
      <c r="D361" s="48"/>
      <c r="E361" s="48"/>
      <c r="F361" s="48"/>
      <c r="G361" s="48"/>
      <c r="H361" s="48"/>
      <c r="I361" s="49"/>
      <c r="J361" s="49"/>
      <c r="K361" s="49"/>
      <c r="L361" s="49"/>
      <c r="M361" s="49"/>
      <c r="N361" s="49"/>
      <c r="O361" s="49"/>
      <c r="P361" s="48"/>
      <c r="Q361" s="48"/>
      <c r="R361" s="49"/>
      <c r="S361" s="49"/>
      <c r="T361" s="10"/>
      <c r="U361" s="10"/>
      <c r="V361" s="10"/>
    </row>
    <row r="362" hidden="1">
      <c r="A362" s="10"/>
      <c r="B362" s="10"/>
      <c r="C362" s="10"/>
      <c r="D362" s="48"/>
      <c r="E362" s="48"/>
      <c r="F362" s="48"/>
      <c r="G362" s="48"/>
      <c r="H362" s="48"/>
      <c r="I362" s="49"/>
      <c r="J362" s="49"/>
      <c r="K362" s="49"/>
      <c r="L362" s="49"/>
      <c r="M362" s="49"/>
      <c r="N362" s="49"/>
      <c r="O362" s="49"/>
      <c r="P362" s="48"/>
      <c r="Q362" s="48"/>
      <c r="R362" s="49"/>
      <c r="S362" s="49"/>
      <c r="T362" s="10"/>
      <c r="U362" s="10"/>
      <c r="V362" s="10"/>
    </row>
    <row r="363" hidden="1">
      <c r="A363" s="10"/>
      <c r="B363" s="10"/>
      <c r="C363" s="10"/>
      <c r="D363" s="48"/>
      <c r="E363" s="48"/>
      <c r="F363" s="48"/>
      <c r="G363" s="48"/>
      <c r="H363" s="48"/>
      <c r="I363" s="49"/>
      <c r="J363" s="49"/>
      <c r="K363" s="49"/>
      <c r="L363" s="49"/>
      <c r="M363" s="49"/>
      <c r="N363" s="49"/>
      <c r="O363" s="49"/>
      <c r="P363" s="48"/>
      <c r="Q363" s="48"/>
      <c r="R363" s="49"/>
      <c r="S363" s="49"/>
      <c r="T363" s="10"/>
      <c r="U363" s="10"/>
      <c r="V363" s="10"/>
    </row>
    <row r="364" hidden="1">
      <c r="A364" s="10"/>
      <c r="B364" s="10"/>
      <c r="C364" s="10"/>
      <c r="D364" s="48"/>
      <c r="E364" s="48"/>
      <c r="F364" s="48"/>
      <c r="G364" s="48"/>
      <c r="H364" s="48"/>
      <c r="I364" s="49"/>
      <c r="J364" s="49"/>
      <c r="K364" s="49"/>
      <c r="L364" s="49"/>
      <c r="M364" s="49"/>
      <c r="N364" s="49"/>
      <c r="O364" s="49"/>
      <c r="P364" s="48"/>
      <c r="Q364" s="48"/>
      <c r="R364" s="49"/>
      <c r="S364" s="49"/>
      <c r="T364" s="10"/>
      <c r="U364" s="10"/>
      <c r="V364" s="10"/>
    </row>
    <row r="365" hidden="1">
      <c r="A365" s="10"/>
      <c r="B365" s="10"/>
      <c r="C365" s="10"/>
      <c r="D365" s="48"/>
      <c r="E365" s="48"/>
      <c r="F365" s="48"/>
      <c r="G365" s="48"/>
      <c r="H365" s="48"/>
      <c r="I365" s="49"/>
      <c r="J365" s="49"/>
      <c r="K365" s="49"/>
      <c r="L365" s="49"/>
      <c r="M365" s="49"/>
      <c r="N365" s="49"/>
      <c r="O365" s="49"/>
      <c r="P365" s="48"/>
      <c r="Q365" s="48"/>
      <c r="R365" s="49"/>
      <c r="S365" s="49"/>
      <c r="T365" s="10"/>
      <c r="U365" s="10"/>
      <c r="V365" s="10"/>
    </row>
    <row r="366" hidden="1">
      <c r="A366" s="10"/>
      <c r="B366" s="10"/>
      <c r="C366" s="10"/>
      <c r="D366" s="48"/>
      <c r="E366" s="48"/>
      <c r="F366" s="48"/>
      <c r="G366" s="48"/>
      <c r="H366" s="48"/>
      <c r="I366" s="49"/>
      <c r="J366" s="49"/>
      <c r="K366" s="49"/>
      <c r="L366" s="49"/>
      <c r="M366" s="49"/>
      <c r="N366" s="49"/>
      <c r="O366" s="49"/>
      <c r="P366" s="48"/>
      <c r="Q366" s="48"/>
      <c r="R366" s="49"/>
      <c r="S366" s="49"/>
      <c r="T366" s="10"/>
      <c r="U366" s="10"/>
      <c r="V366" s="10"/>
    </row>
    <row r="367" hidden="1">
      <c r="A367" s="10"/>
      <c r="B367" s="10"/>
      <c r="C367" s="10"/>
      <c r="D367" s="48"/>
      <c r="E367" s="48"/>
      <c r="F367" s="48"/>
      <c r="G367" s="48"/>
      <c r="H367" s="48"/>
      <c r="I367" s="49"/>
      <c r="J367" s="49"/>
      <c r="K367" s="49"/>
      <c r="L367" s="49"/>
      <c r="M367" s="49"/>
      <c r="N367" s="49"/>
      <c r="O367" s="49"/>
      <c r="P367" s="48"/>
      <c r="Q367" s="48"/>
      <c r="R367" s="49"/>
      <c r="S367" s="49"/>
      <c r="T367" s="10"/>
      <c r="U367" s="10"/>
      <c r="V367" s="10"/>
    </row>
    <row r="368" hidden="1">
      <c r="A368" s="10"/>
      <c r="B368" s="10"/>
      <c r="C368" s="10"/>
      <c r="D368" s="48"/>
      <c r="E368" s="48"/>
      <c r="F368" s="48"/>
      <c r="G368" s="48"/>
      <c r="H368" s="48"/>
      <c r="I368" s="49"/>
      <c r="J368" s="49"/>
      <c r="K368" s="49"/>
      <c r="L368" s="49"/>
      <c r="M368" s="49"/>
      <c r="N368" s="49"/>
      <c r="O368" s="49"/>
      <c r="P368" s="48"/>
      <c r="Q368" s="48"/>
      <c r="R368" s="49"/>
      <c r="S368" s="49"/>
      <c r="T368" s="10"/>
      <c r="U368" s="10"/>
      <c r="V368" s="10"/>
    </row>
    <row r="369" hidden="1">
      <c r="A369" s="10"/>
      <c r="B369" s="10"/>
      <c r="C369" s="10"/>
      <c r="D369" s="48"/>
      <c r="E369" s="48"/>
      <c r="F369" s="48"/>
      <c r="G369" s="48"/>
      <c r="H369" s="48"/>
      <c r="I369" s="49"/>
      <c r="J369" s="49"/>
      <c r="K369" s="49"/>
      <c r="L369" s="49"/>
      <c r="M369" s="49"/>
      <c r="N369" s="49"/>
      <c r="O369" s="49"/>
      <c r="P369" s="48"/>
      <c r="Q369" s="48"/>
      <c r="R369" s="49"/>
      <c r="S369" s="49"/>
      <c r="T369" s="10"/>
      <c r="U369" s="10"/>
      <c r="V369" s="10"/>
    </row>
    <row r="370" hidden="1">
      <c r="A370" s="10"/>
      <c r="B370" s="10"/>
      <c r="C370" s="10"/>
      <c r="D370" s="48"/>
      <c r="E370" s="48"/>
      <c r="F370" s="48"/>
      <c r="G370" s="48"/>
      <c r="H370" s="48"/>
      <c r="I370" s="49"/>
      <c r="J370" s="49"/>
      <c r="K370" s="49"/>
      <c r="L370" s="49"/>
      <c r="M370" s="49"/>
      <c r="N370" s="49"/>
      <c r="O370" s="49"/>
      <c r="P370" s="48"/>
      <c r="Q370" s="48"/>
      <c r="R370" s="49"/>
      <c r="S370" s="49"/>
      <c r="T370" s="10"/>
      <c r="U370" s="10"/>
      <c r="V370" s="10"/>
    </row>
    <row r="371" hidden="1">
      <c r="A371" s="10"/>
      <c r="B371" s="10"/>
      <c r="C371" s="10"/>
      <c r="D371" s="48"/>
      <c r="E371" s="48"/>
      <c r="F371" s="48"/>
      <c r="G371" s="48"/>
      <c r="H371" s="48"/>
      <c r="I371" s="49"/>
      <c r="J371" s="49"/>
      <c r="K371" s="49"/>
      <c r="L371" s="49"/>
      <c r="M371" s="49"/>
      <c r="N371" s="49"/>
      <c r="O371" s="49"/>
      <c r="P371" s="48"/>
      <c r="Q371" s="48"/>
      <c r="R371" s="49"/>
      <c r="S371" s="49"/>
      <c r="T371" s="10"/>
      <c r="U371" s="10"/>
      <c r="V371" s="10"/>
    </row>
    <row r="372" hidden="1">
      <c r="A372" s="10"/>
      <c r="B372" s="10"/>
      <c r="C372" s="10"/>
      <c r="D372" s="48"/>
      <c r="E372" s="48"/>
      <c r="F372" s="48"/>
      <c r="G372" s="48"/>
      <c r="H372" s="48"/>
      <c r="I372" s="49"/>
      <c r="J372" s="49"/>
      <c r="K372" s="49"/>
      <c r="L372" s="49"/>
      <c r="M372" s="49"/>
      <c r="N372" s="49"/>
      <c r="O372" s="49"/>
      <c r="P372" s="48"/>
      <c r="Q372" s="48"/>
      <c r="R372" s="49"/>
      <c r="S372" s="49"/>
      <c r="T372" s="10"/>
      <c r="U372" s="10"/>
      <c r="V372" s="10"/>
    </row>
    <row r="373" hidden="1">
      <c r="A373" s="10"/>
      <c r="B373" s="10"/>
      <c r="C373" s="10"/>
      <c r="D373" s="48"/>
      <c r="E373" s="48"/>
      <c r="F373" s="48"/>
      <c r="G373" s="48"/>
      <c r="H373" s="48"/>
      <c r="I373" s="49"/>
      <c r="J373" s="49"/>
      <c r="K373" s="49"/>
      <c r="L373" s="49"/>
      <c r="M373" s="49"/>
      <c r="N373" s="49"/>
      <c r="O373" s="49"/>
      <c r="P373" s="48"/>
      <c r="Q373" s="48"/>
      <c r="R373" s="49"/>
      <c r="S373" s="49"/>
      <c r="T373" s="10"/>
      <c r="U373" s="10"/>
      <c r="V373" s="10"/>
    </row>
    <row r="374" hidden="1">
      <c r="A374" s="10"/>
      <c r="B374" s="10"/>
      <c r="C374" s="10"/>
      <c r="D374" s="48"/>
      <c r="E374" s="48"/>
      <c r="F374" s="48"/>
      <c r="G374" s="48"/>
      <c r="H374" s="48"/>
      <c r="I374" s="49"/>
      <c r="J374" s="49"/>
      <c r="K374" s="49"/>
      <c r="L374" s="49"/>
      <c r="M374" s="49"/>
      <c r="N374" s="49"/>
      <c r="O374" s="49"/>
      <c r="P374" s="48"/>
      <c r="Q374" s="48"/>
      <c r="R374" s="49"/>
      <c r="S374" s="49"/>
      <c r="T374" s="10"/>
      <c r="U374" s="10"/>
      <c r="V374" s="10"/>
    </row>
    <row r="375" hidden="1">
      <c r="A375" s="10"/>
      <c r="B375" s="10"/>
      <c r="C375" s="10"/>
      <c r="D375" s="48"/>
      <c r="E375" s="48"/>
      <c r="F375" s="48"/>
      <c r="G375" s="48"/>
      <c r="H375" s="48"/>
      <c r="I375" s="49"/>
      <c r="J375" s="49"/>
      <c r="K375" s="49"/>
      <c r="L375" s="49"/>
      <c r="M375" s="49"/>
      <c r="N375" s="49"/>
      <c r="O375" s="49"/>
      <c r="P375" s="48"/>
      <c r="Q375" s="48"/>
      <c r="R375" s="49"/>
      <c r="S375" s="49"/>
      <c r="T375" s="10"/>
      <c r="U375" s="10"/>
      <c r="V375" s="10"/>
    </row>
    <row r="376" hidden="1">
      <c r="A376" s="10"/>
      <c r="B376" s="10"/>
      <c r="C376" s="10"/>
      <c r="D376" s="48"/>
      <c r="E376" s="48"/>
      <c r="F376" s="48"/>
      <c r="G376" s="48"/>
      <c r="H376" s="48"/>
      <c r="I376" s="49"/>
      <c r="J376" s="49"/>
      <c r="K376" s="49"/>
      <c r="L376" s="49"/>
      <c r="M376" s="49"/>
      <c r="N376" s="49"/>
      <c r="O376" s="49"/>
      <c r="P376" s="48"/>
      <c r="Q376" s="48"/>
      <c r="R376" s="49"/>
      <c r="S376" s="49"/>
      <c r="T376" s="10"/>
      <c r="U376" s="10"/>
      <c r="V376" s="10"/>
    </row>
    <row r="377" hidden="1">
      <c r="A377" s="10"/>
      <c r="B377" s="10"/>
      <c r="C377" s="10"/>
      <c r="D377" s="48"/>
      <c r="E377" s="48"/>
      <c r="F377" s="48"/>
      <c r="G377" s="48"/>
      <c r="H377" s="48"/>
      <c r="I377" s="49"/>
      <c r="J377" s="49"/>
      <c r="K377" s="49"/>
      <c r="L377" s="49"/>
      <c r="M377" s="49"/>
      <c r="N377" s="49"/>
      <c r="O377" s="49"/>
      <c r="P377" s="48"/>
      <c r="Q377" s="48"/>
      <c r="R377" s="49"/>
      <c r="S377" s="49"/>
      <c r="T377" s="10"/>
      <c r="U377" s="10"/>
      <c r="V377" s="10"/>
    </row>
    <row r="378" hidden="1">
      <c r="A378" s="10"/>
      <c r="B378" s="10"/>
      <c r="C378" s="10"/>
      <c r="D378" s="48"/>
      <c r="E378" s="48"/>
      <c r="F378" s="48"/>
      <c r="G378" s="48"/>
      <c r="H378" s="48"/>
      <c r="I378" s="49"/>
      <c r="J378" s="49"/>
      <c r="K378" s="49"/>
      <c r="L378" s="49"/>
      <c r="M378" s="49"/>
      <c r="N378" s="49"/>
      <c r="O378" s="49"/>
      <c r="P378" s="48"/>
      <c r="Q378" s="48"/>
      <c r="R378" s="49"/>
      <c r="S378" s="49"/>
      <c r="T378" s="10"/>
      <c r="U378" s="10"/>
      <c r="V378" s="10"/>
    </row>
    <row r="379" hidden="1">
      <c r="A379" s="10"/>
      <c r="B379" s="10"/>
      <c r="C379" s="10"/>
      <c r="D379" s="48"/>
      <c r="E379" s="48"/>
      <c r="F379" s="48"/>
      <c r="G379" s="48"/>
      <c r="H379" s="48"/>
      <c r="I379" s="49"/>
      <c r="J379" s="49"/>
      <c r="K379" s="49"/>
      <c r="L379" s="49"/>
      <c r="M379" s="49"/>
      <c r="N379" s="49"/>
      <c r="O379" s="49"/>
      <c r="P379" s="48"/>
      <c r="Q379" s="48"/>
      <c r="R379" s="49"/>
      <c r="S379" s="49"/>
      <c r="T379" s="10"/>
      <c r="U379" s="10"/>
      <c r="V379" s="10"/>
    </row>
    <row r="380" hidden="1">
      <c r="A380" s="10"/>
      <c r="B380" s="10"/>
      <c r="C380" s="10"/>
      <c r="D380" s="48"/>
      <c r="E380" s="48"/>
      <c r="F380" s="48"/>
      <c r="G380" s="48"/>
      <c r="H380" s="48"/>
      <c r="I380" s="49"/>
      <c r="J380" s="49"/>
      <c r="K380" s="49"/>
      <c r="L380" s="49"/>
      <c r="M380" s="49"/>
      <c r="N380" s="49"/>
      <c r="O380" s="49"/>
      <c r="P380" s="48"/>
      <c r="Q380" s="48"/>
      <c r="R380" s="49"/>
      <c r="S380" s="49"/>
      <c r="T380" s="10"/>
      <c r="U380" s="10"/>
      <c r="V380" s="10"/>
    </row>
    <row r="381" hidden="1">
      <c r="A381" s="10"/>
      <c r="B381" s="10"/>
      <c r="C381" s="10"/>
      <c r="D381" s="48"/>
      <c r="E381" s="48"/>
      <c r="F381" s="48"/>
      <c r="G381" s="48"/>
      <c r="H381" s="48"/>
      <c r="I381" s="49"/>
      <c r="J381" s="49"/>
      <c r="K381" s="49"/>
      <c r="L381" s="49"/>
      <c r="M381" s="49"/>
      <c r="N381" s="49"/>
      <c r="O381" s="49"/>
      <c r="P381" s="48"/>
      <c r="Q381" s="48"/>
      <c r="R381" s="49"/>
      <c r="S381" s="49"/>
      <c r="T381" s="10"/>
      <c r="U381" s="10"/>
      <c r="V381" s="10"/>
    </row>
    <row r="382" hidden="1">
      <c r="A382" s="10"/>
      <c r="B382" s="10"/>
      <c r="C382" s="10"/>
      <c r="D382" s="48"/>
      <c r="E382" s="48"/>
      <c r="F382" s="48"/>
      <c r="G382" s="48"/>
      <c r="H382" s="48"/>
      <c r="I382" s="49"/>
      <c r="J382" s="49"/>
      <c r="K382" s="49"/>
      <c r="L382" s="49"/>
      <c r="M382" s="49"/>
      <c r="N382" s="49"/>
      <c r="O382" s="49"/>
      <c r="P382" s="48"/>
      <c r="Q382" s="48"/>
      <c r="R382" s="49"/>
      <c r="S382" s="49"/>
      <c r="T382" s="10"/>
      <c r="U382" s="10"/>
      <c r="V382" s="10"/>
    </row>
    <row r="383" hidden="1">
      <c r="A383" s="10"/>
      <c r="B383" s="10"/>
      <c r="C383" s="10"/>
      <c r="D383" s="48"/>
      <c r="E383" s="48"/>
      <c r="F383" s="48"/>
      <c r="G383" s="48"/>
      <c r="H383" s="48"/>
      <c r="I383" s="49"/>
      <c r="J383" s="49"/>
      <c r="K383" s="49"/>
      <c r="L383" s="49"/>
      <c r="M383" s="49"/>
      <c r="N383" s="49"/>
      <c r="O383" s="49"/>
      <c r="P383" s="48"/>
      <c r="Q383" s="48"/>
      <c r="R383" s="49"/>
      <c r="S383" s="49"/>
      <c r="T383" s="10"/>
      <c r="U383" s="10"/>
      <c r="V383" s="10"/>
    </row>
    <row r="384" hidden="1">
      <c r="A384" s="10"/>
      <c r="B384" s="10"/>
      <c r="C384" s="10"/>
      <c r="D384" s="48"/>
      <c r="E384" s="48"/>
      <c r="F384" s="48"/>
      <c r="G384" s="48"/>
      <c r="H384" s="48"/>
      <c r="I384" s="49"/>
      <c r="J384" s="49"/>
      <c r="K384" s="49"/>
      <c r="L384" s="49"/>
      <c r="M384" s="49"/>
      <c r="N384" s="49"/>
      <c r="O384" s="49"/>
      <c r="P384" s="48"/>
      <c r="Q384" s="48"/>
      <c r="R384" s="49"/>
      <c r="S384" s="49"/>
      <c r="T384" s="10"/>
      <c r="U384" s="10"/>
      <c r="V384" s="10"/>
    </row>
    <row r="385" hidden="1">
      <c r="A385" s="10"/>
      <c r="B385" s="10"/>
      <c r="C385" s="10"/>
      <c r="D385" s="48"/>
      <c r="E385" s="48"/>
      <c r="F385" s="48"/>
      <c r="G385" s="48"/>
      <c r="H385" s="48"/>
      <c r="I385" s="49"/>
      <c r="J385" s="49"/>
      <c r="K385" s="49"/>
      <c r="L385" s="49"/>
      <c r="M385" s="49"/>
      <c r="N385" s="49"/>
      <c r="O385" s="49"/>
      <c r="P385" s="48"/>
      <c r="Q385" s="48"/>
      <c r="R385" s="49"/>
      <c r="S385" s="49"/>
      <c r="T385" s="10"/>
      <c r="U385" s="10"/>
      <c r="V385" s="10"/>
    </row>
    <row r="386" hidden="1">
      <c r="A386" s="10"/>
      <c r="B386" s="10"/>
      <c r="C386" s="10"/>
      <c r="D386" s="48"/>
      <c r="E386" s="48"/>
      <c r="F386" s="48"/>
      <c r="G386" s="48"/>
      <c r="H386" s="48"/>
      <c r="I386" s="49"/>
      <c r="J386" s="49"/>
      <c r="K386" s="49"/>
      <c r="L386" s="49"/>
      <c r="M386" s="49"/>
      <c r="N386" s="49"/>
      <c r="O386" s="49"/>
      <c r="P386" s="48"/>
      <c r="Q386" s="48"/>
      <c r="R386" s="49"/>
      <c r="S386" s="49"/>
      <c r="T386" s="10"/>
      <c r="U386" s="10"/>
      <c r="V386" s="10"/>
    </row>
    <row r="387" hidden="1">
      <c r="A387" s="10"/>
      <c r="B387" s="10"/>
      <c r="C387" s="10"/>
      <c r="D387" s="48"/>
      <c r="E387" s="48"/>
      <c r="F387" s="48"/>
      <c r="G387" s="48"/>
      <c r="H387" s="48"/>
      <c r="I387" s="49"/>
      <c r="J387" s="49"/>
      <c r="K387" s="49"/>
      <c r="L387" s="49"/>
      <c r="M387" s="49"/>
      <c r="N387" s="49"/>
      <c r="O387" s="49"/>
      <c r="P387" s="48"/>
      <c r="Q387" s="48"/>
      <c r="R387" s="49"/>
      <c r="S387" s="49"/>
      <c r="T387" s="10"/>
      <c r="U387" s="10"/>
      <c r="V387" s="10"/>
    </row>
    <row r="388" hidden="1">
      <c r="A388" s="10"/>
      <c r="B388" s="10"/>
      <c r="C388" s="10"/>
      <c r="D388" s="48"/>
      <c r="E388" s="48"/>
      <c r="F388" s="48"/>
      <c r="G388" s="48"/>
      <c r="H388" s="48"/>
      <c r="I388" s="49"/>
      <c r="J388" s="49"/>
      <c r="K388" s="49"/>
      <c r="L388" s="49"/>
      <c r="M388" s="49"/>
      <c r="N388" s="49"/>
      <c r="O388" s="49"/>
      <c r="P388" s="48"/>
      <c r="Q388" s="48"/>
      <c r="R388" s="49"/>
      <c r="S388" s="49"/>
      <c r="T388" s="10"/>
      <c r="U388" s="10"/>
      <c r="V388" s="10"/>
    </row>
    <row r="389" hidden="1">
      <c r="A389" s="10"/>
      <c r="B389" s="10"/>
      <c r="C389" s="10"/>
      <c r="D389" s="48"/>
      <c r="E389" s="48"/>
      <c r="F389" s="48"/>
      <c r="G389" s="48"/>
      <c r="H389" s="48"/>
      <c r="I389" s="49"/>
      <c r="J389" s="49"/>
      <c r="K389" s="49"/>
      <c r="L389" s="49"/>
      <c r="M389" s="49"/>
      <c r="N389" s="49"/>
      <c r="O389" s="49"/>
      <c r="P389" s="48"/>
      <c r="Q389" s="48"/>
      <c r="R389" s="49"/>
      <c r="S389" s="49"/>
      <c r="T389" s="10"/>
      <c r="U389" s="10"/>
      <c r="V389" s="10"/>
    </row>
    <row r="390" hidden="1">
      <c r="A390" s="10"/>
      <c r="B390" s="10"/>
      <c r="C390" s="10"/>
      <c r="D390" s="48"/>
      <c r="E390" s="48"/>
      <c r="F390" s="48"/>
      <c r="G390" s="48"/>
      <c r="H390" s="48"/>
      <c r="I390" s="49"/>
      <c r="J390" s="49"/>
      <c r="K390" s="49"/>
      <c r="L390" s="49"/>
      <c r="M390" s="49"/>
      <c r="N390" s="49"/>
      <c r="O390" s="49"/>
      <c r="P390" s="48"/>
      <c r="Q390" s="48"/>
      <c r="R390" s="49"/>
      <c r="S390" s="49"/>
      <c r="T390" s="10"/>
      <c r="U390" s="10"/>
      <c r="V390" s="10"/>
    </row>
    <row r="391" hidden="1">
      <c r="A391" s="10"/>
      <c r="B391" s="10"/>
      <c r="C391" s="10"/>
      <c r="D391" s="48"/>
      <c r="E391" s="48"/>
      <c r="F391" s="48"/>
      <c r="G391" s="48"/>
      <c r="H391" s="48"/>
      <c r="I391" s="49"/>
      <c r="J391" s="49"/>
      <c r="K391" s="49"/>
      <c r="L391" s="49"/>
      <c r="M391" s="49"/>
      <c r="N391" s="49"/>
      <c r="O391" s="49"/>
      <c r="P391" s="48"/>
      <c r="Q391" s="48"/>
      <c r="R391" s="49"/>
      <c r="S391" s="49"/>
      <c r="T391" s="10"/>
      <c r="U391" s="10"/>
      <c r="V391" s="10"/>
    </row>
    <row r="392" hidden="1">
      <c r="A392" s="10"/>
      <c r="B392" s="10"/>
      <c r="C392" s="10"/>
      <c r="D392" s="48"/>
      <c r="E392" s="48"/>
      <c r="F392" s="48"/>
      <c r="G392" s="48"/>
      <c r="H392" s="48"/>
      <c r="I392" s="49"/>
      <c r="J392" s="49"/>
      <c r="K392" s="49"/>
      <c r="L392" s="49"/>
      <c r="M392" s="49"/>
      <c r="N392" s="49"/>
      <c r="O392" s="49"/>
      <c r="P392" s="48"/>
      <c r="Q392" s="48"/>
      <c r="R392" s="49"/>
      <c r="S392" s="49"/>
      <c r="T392" s="10"/>
      <c r="U392" s="10"/>
      <c r="V392" s="10"/>
    </row>
    <row r="393" hidden="1">
      <c r="A393" s="10"/>
      <c r="B393" s="10"/>
      <c r="C393" s="10"/>
      <c r="D393" s="48"/>
      <c r="E393" s="48"/>
      <c r="F393" s="48"/>
      <c r="G393" s="48"/>
      <c r="H393" s="48"/>
      <c r="I393" s="49"/>
      <c r="J393" s="49"/>
      <c r="K393" s="49"/>
      <c r="L393" s="49"/>
      <c r="M393" s="49"/>
      <c r="N393" s="49"/>
      <c r="O393" s="49"/>
      <c r="P393" s="48"/>
      <c r="Q393" s="48"/>
      <c r="R393" s="49"/>
      <c r="S393" s="49"/>
      <c r="T393" s="10"/>
      <c r="U393" s="10"/>
      <c r="V393" s="10"/>
    </row>
    <row r="394" hidden="1">
      <c r="A394" s="10"/>
      <c r="B394" s="10"/>
      <c r="C394" s="10"/>
      <c r="D394" s="48"/>
      <c r="E394" s="48"/>
      <c r="F394" s="48"/>
      <c r="G394" s="48"/>
      <c r="H394" s="48"/>
      <c r="I394" s="49"/>
      <c r="J394" s="49"/>
      <c r="K394" s="49"/>
      <c r="L394" s="49"/>
      <c r="M394" s="49"/>
      <c r="N394" s="49"/>
      <c r="O394" s="49"/>
      <c r="P394" s="48"/>
      <c r="Q394" s="48"/>
      <c r="R394" s="49"/>
      <c r="S394" s="49"/>
      <c r="T394" s="10"/>
      <c r="U394" s="10"/>
      <c r="V394" s="10"/>
    </row>
    <row r="395" hidden="1">
      <c r="A395" s="10"/>
      <c r="B395" s="10"/>
      <c r="C395" s="10"/>
      <c r="D395" s="48"/>
      <c r="E395" s="48"/>
      <c r="F395" s="48"/>
      <c r="G395" s="48"/>
      <c r="H395" s="48"/>
      <c r="I395" s="49"/>
      <c r="J395" s="49"/>
      <c r="K395" s="49"/>
      <c r="L395" s="49"/>
      <c r="M395" s="49"/>
      <c r="N395" s="49"/>
      <c r="O395" s="49"/>
      <c r="P395" s="48"/>
      <c r="Q395" s="48"/>
      <c r="R395" s="49"/>
      <c r="S395" s="49"/>
      <c r="T395" s="10"/>
      <c r="U395" s="10"/>
      <c r="V395" s="10"/>
    </row>
    <row r="396" hidden="1">
      <c r="A396" s="10"/>
      <c r="B396" s="10"/>
      <c r="C396" s="10"/>
      <c r="D396" s="48"/>
      <c r="E396" s="48"/>
      <c r="F396" s="48"/>
      <c r="G396" s="48"/>
      <c r="H396" s="48"/>
      <c r="I396" s="49"/>
      <c r="J396" s="49"/>
      <c r="K396" s="49"/>
      <c r="L396" s="49"/>
      <c r="M396" s="49"/>
      <c r="N396" s="49"/>
      <c r="O396" s="49"/>
      <c r="P396" s="48"/>
      <c r="Q396" s="48"/>
      <c r="R396" s="49"/>
      <c r="S396" s="49"/>
      <c r="T396" s="10"/>
      <c r="U396" s="10"/>
      <c r="V396" s="10"/>
    </row>
    <row r="397" hidden="1">
      <c r="A397" s="10"/>
      <c r="B397" s="10"/>
      <c r="C397" s="10"/>
      <c r="D397" s="48"/>
      <c r="E397" s="48"/>
      <c r="F397" s="48"/>
      <c r="G397" s="48"/>
      <c r="H397" s="48"/>
      <c r="I397" s="49"/>
      <c r="J397" s="49"/>
      <c r="K397" s="49"/>
      <c r="L397" s="49"/>
      <c r="M397" s="49"/>
      <c r="N397" s="49"/>
      <c r="O397" s="49"/>
      <c r="P397" s="48"/>
      <c r="Q397" s="48"/>
      <c r="R397" s="49"/>
      <c r="S397" s="49"/>
      <c r="T397" s="10"/>
      <c r="U397" s="10"/>
      <c r="V397" s="10"/>
    </row>
    <row r="398" hidden="1">
      <c r="A398" s="10"/>
      <c r="B398" s="10"/>
      <c r="C398" s="10"/>
      <c r="D398" s="48"/>
      <c r="E398" s="48"/>
      <c r="F398" s="48"/>
      <c r="G398" s="48"/>
      <c r="H398" s="48"/>
      <c r="I398" s="49"/>
      <c r="J398" s="49"/>
      <c r="K398" s="49"/>
      <c r="L398" s="49"/>
      <c r="M398" s="49"/>
      <c r="N398" s="49"/>
      <c r="O398" s="49"/>
      <c r="P398" s="48"/>
      <c r="Q398" s="48"/>
      <c r="R398" s="49"/>
      <c r="S398" s="49"/>
      <c r="T398" s="10"/>
      <c r="U398" s="10"/>
      <c r="V398" s="10"/>
    </row>
    <row r="399" hidden="1">
      <c r="A399" s="10"/>
      <c r="B399" s="10"/>
      <c r="C399" s="10"/>
      <c r="D399" s="48"/>
      <c r="E399" s="48"/>
      <c r="F399" s="48"/>
      <c r="G399" s="48"/>
      <c r="H399" s="48"/>
      <c r="I399" s="49"/>
      <c r="J399" s="49"/>
      <c r="K399" s="49"/>
      <c r="L399" s="49"/>
      <c r="M399" s="49"/>
      <c r="N399" s="49"/>
      <c r="O399" s="49"/>
      <c r="P399" s="48"/>
      <c r="Q399" s="48"/>
      <c r="R399" s="49"/>
      <c r="S399" s="49"/>
      <c r="T399" s="10"/>
      <c r="U399" s="10"/>
      <c r="V399" s="10"/>
    </row>
    <row r="400" hidden="1">
      <c r="A400" s="10"/>
      <c r="B400" s="10"/>
      <c r="C400" s="10"/>
      <c r="D400" s="48"/>
      <c r="E400" s="48"/>
      <c r="F400" s="48"/>
      <c r="G400" s="48"/>
      <c r="H400" s="48"/>
      <c r="I400" s="49"/>
      <c r="J400" s="49"/>
      <c r="K400" s="49"/>
      <c r="L400" s="49"/>
      <c r="M400" s="49"/>
      <c r="N400" s="49"/>
      <c r="O400" s="49"/>
      <c r="P400" s="48"/>
      <c r="Q400" s="48"/>
      <c r="R400" s="49"/>
      <c r="S400" s="49"/>
      <c r="T400" s="10"/>
      <c r="U400" s="10"/>
      <c r="V400" s="10"/>
    </row>
    <row r="401" hidden="1">
      <c r="A401" s="10"/>
      <c r="B401" s="10"/>
      <c r="C401" s="10"/>
      <c r="D401" s="48"/>
      <c r="E401" s="48"/>
      <c r="F401" s="48"/>
      <c r="G401" s="48"/>
      <c r="H401" s="48"/>
      <c r="I401" s="49"/>
      <c r="J401" s="49"/>
      <c r="K401" s="49"/>
      <c r="L401" s="49"/>
      <c r="M401" s="49"/>
      <c r="N401" s="49"/>
      <c r="O401" s="49"/>
      <c r="P401" s="48"/>
      <c r="Q401" s="48"/>
      <c r="R401" s="49"/>
      <c r="S401" s="49"/>
      <c r="T401" s="10"/>
      <c r="U401" s="10"/>
      <c r="V401" s="10"/>
    </row>
    <row r="402" hidden="1">
      <c r="A402" s="10"/>
      <c r="B402" s="10"/>
      <c r="C402" s="10"/>
      <c r="D402" s="48"/>
      <c r="E402" s="48"/>
      <c r="F402" s="48"/>
      <c r="G402" s="48"/>
      <c r="H402" s="48"/>
      <c r="I402" s="49"/>
      <c r="J402" s="49"/>
      <c r="K402" s="49"/>
      <c r="L402" s="49"/>
      <c r="M402" s="49"/>
      <c r="N402" s="49"/>
      <c r="O402" s="49"/>
      <c r="P402" s="48"/>
      <c r="Q402" s="48"/>
      <c r="R402" s="49"/>
      <c r="S402" s="49"/>
      <c r="T402" s="10"/>
      <c r="U402" s="10"/>
      <c r="V402" s="10"/>
    </row>
    <row r="403" hidden="1">
      <c r="A403" s="10"/>
      <c r="B403" s="10"/>
      <c r="C403" s="10"/>
      <c r="D403" s="48"/>
      <c r="E403" s="48"/>
      <c r="F403" s="48"/>
      <c r="G403" s="48"/>
      <c r="H403" s="48"/>
      <c r="I403" s="49"/>
      <c r="J403" s="49"/>
      <c r="K403" s="49"/>
      <c r="L403" s="49"/>
      <c r="M403" s="49"/>
      <c r="N403" s="49"/>
      <c r="O403" s="49"/>
      <c r="P403" s="48"/>
      <c r="Q403" s="48"/>
      <c r="R403" s="49"/>
      <c r="S403" s="49"/>
      <c r="T403" s="10"/>
      <c r="U403" s="10"/>
      <c r="V403" s="10"/>
    </row>
    <row r="404" hidden="1">
      <c r="A404" s="10"/>
      <c r="B404" s="10"/>
      <c r="C404" s="10"/>
      <c r="D404" s="48"/>
      <c r="E404" s="48"/>
      <c r="F404" s="48"/>
      <c r="G404" s="48"/>
      <c r="H404" s="48"/>
      <c r="I404" s="49"/>
      <c r="J404" s="49"/>
      <c r="K404" s="49"/>
      <c r="L404" s="49"/>
      <c r="M404" s="49"/>
      <c r="N404" s="49"/>
      <c r="O404" s="49"/>
      <c r="P404" s="48"/>
      <c r="Q404" s="48"/>
      <c r="R404" s="49"/>
      <c r="S404" s="49"/>
      <c r="T404" s="10"/>
      <c r="U404" s="10"/>
      <c r="V404" s="10"/>
    </row>
    <row r="405" hidden="1">
      <c r="A405" s="10"/>
      <c r="B405" s="10"/>
      <c r="C405" s="10"/>
      <c r="D405" s="48"/>
      <c r="E405" s="48"/>
      <c r="F405" s="48"/>
      <c r="G405" s="48"/>
      <c r="H405" s="48"/>
      <c r="I405" s="49"/>
      <c r="J405" s="49"/>
      <c r="K405" s="49"/>
      <c r="L405" s="49"/>
      <c r="M405" s="49"/>
      <c r="N405" s="49"/>
      <c r="O405" s="49"/>
      <c r="P405" s="48"/>
      <c r="Q405" s="48"/>
      <c r="R405" s="49"/>
      <c r="S405" s="49"/>
      <c r="T405" s="10"/>
      <c r="U405" s="10"/>
      <c r="V405" s="10"/>
    </row>
    <row r="406" hidden="1">
      <c r="A406" s="10"/>
      <c r="B406" s="10"/>
      <c r="C406" s="10"/>
      <c r="D406" s="48"/>
      <c r="E406" s="48"/>
      <c r="F406" s="48"/>
      <c r="G406" s="48"/>
      <c r="H406" s="48"/>
      <c r="I406" s="49"/>
      <c r="J406" s="49"/>
      <c r="K406" s="49"/>
      <c r="L406" s="49"/>
      <c r="M406" s="49"/>
      <c r="N406" s="49"/>
      <c r="O406" s="49"/>
      <c r="P406" s="48"/>
      <c r="Q406" s="48"/>
      <c r="R406" s="49"/>
      <c r="S406" s="49"/>
      <c r="T406" s="10"/>
      <c r="U406" s="10"/>
      <c r="V406" s="10"/>
    </row>
    <row r="407" hidden="1">
      <c r="A407" s="10"/>
      <c r="B407" s="10"/>
      <c r="C407" s="10"/>
      <c r="D407" s="48"/>
      <c r="E407" s="48"/>
      <c r="F407" s="48"/>
      <c r="G407" s="48"/>
      <c r="H407" s="48"/>
      <c r="I407" s="49"/>
      <c r="J407" s="49"/>
      <c r="K407" s="49"/>
      <c r="L407" s="49"/>
      <c r="M407" s="49"/>
      <c r="N407" s="49"/>
      <c r="O407" s="49"/>
      <c r="P407" s="48"/>
      <c r="Q407" s="48"/>
      <c r="R407" s="49"/>
      <c r="S407" s="49"/>
      <c r="T407" s="10"/>
      <c r="U407" s="10"/>
      <c r="V407" s="10"/>
    </row>
    <row r="408" hidden="1">
      <c r="A408" s="10"/>
      <c r="B408" s="10"/>
      <c r="C408" s="10"/>
      <c r="D408" s="48"/>
      <c r="E408" s="48"/>
      <c r="F408" s="48"/>
      <c r="G408" s="48"/>
      <c r="H408" s="48"/>
      <c r="I408" s="49"/>
      <c r="J408" s="49"/>
      <c r="K408" s="49"/>
      <c r="L408" s="49"/>
      <c r="M408" s="49"/>
      <c r="N408" s="49"/>
      <c r="O408" s="49"/>
      <c r="P408" s="48"/>
      <c r="Q408" s="48"/>
      <c r="R408" s="49"/>
      <c r="S408" s="49"/>
      <c r="T408" s="10"/>
      <c r="U408" s="10"/>
      <c r="V408" s="10"/>
    </row>
    <row r="409" hidden="1">
      <c r="A409" s="10"/>
      <c r="B409" s="10"/>
      <c r="C409" s="10"/>
      <c r="D409" s="48"/>
      <c r="E409" s="48"/>
      <c r="F409" s="48"/>
      <c r="G409" s="48"/>
      <c r="H409" s="48"/>
      <c r="I409" s="49"/>
      <c r="J409" s="49"/>
      <c r="K409" s="49"/>
      <c r="L409" s="49"/>
      <c r="M409" s="49"/>
      <c r="N409" s="49"/>
      <c r="O409" s="49"/>
      <c r="P409" s="48"/>
      <c r="Q409" s="48"/>
      <c r="R409" s="49"/>
      <c r="S409" s="49"/>
      <c r="T409" s="10"/>
      <c r="U409" s="10"/>
      <c r="V409" s="10"/>
    </row>
    <row r="410" hidden="1">
      <c r="A410" s="10"/>
      <c r="B410" s="10"/>
      <c r="C410" s="10"/>
      <c r="D410" s="48"/>
      <c r="E410" s="48"/>
      <c r="F410" s="48"/>
      <c r="G410" s="48"/>
      <c r="H410" s="48"/>
      <c r="I410" s="49"/>
      <c r="J410" s="49"/>
      <c r="K410" s="49"/>
      <c r="L410" s="49"/>
      <c r="M410" s="49"/>
      <c r="N410" s="49"/>
      <c r="O410" s="49"/>
      <c r="P410" s="48"/>
      <c r="Q410" s="48"/>
      <c r="R410" s="49"/>
      <c r="S410" s="49"/>
      <c r="T410" s="10"/>
      <c r="U410" s="10"/>
      <c r="V410" s="10"/>
    </row>
    <row r="411" hidden="1">
      <c r="A411" s="10"/>
      <c r="B411" s="10"/>
      <c r="C411" s="10"/>
      <c r="D411" s="48"/>
      <c r="E411" s="48"/>
      <c r="F411" s="48"/>
      <c r="G411" s="48"/>
      <c r="H411" s="48"/>
      <c r="I411" s="49"/>
      <c r="J411" s="49"/>
      <c r="K411" s="49"/>
      <c r="L411" s="49"/>
      <c r="M411" s="49"/>
      <c r="N411" s="49"/>
      <c r="O411" s="49"/>
      <c r="P411" s="48"/>
      <c r="Q411" s="48"/>
      <c r="R411" s="49"/>
      <c r="S411" s="49"/>
      <c r="T411" s="10"/>
      <c r="U411" s="10"/>
      <c r="V411" s="10"/>
    </row>
    <row r="412" hidden="1">
      <c r="A412" s="10"/>
      <c r="B412" s="10"/>
      <c r="C412" s="10"/>
      <c r="D412" s="48"/>
      <c r="E412" s="48"/>
      <c r="F412" s="48"/>
      <c r="G412" s="48"/>
      <c r="H412" s="48"/>
      <c r="I412" s="49"/>
      <c r="J412" s="49"/>
      <c r="K412" s="49"/>
      <c r="L412" s="49"/>
      <c r="M412" s="49"/>
      <c r="N412" s="49"/>
      <c r="O412" s="49"/>
      <c r="P412" s="48"/>
      <c r="Q412" s="48"/>
      <c r="R412" s="49"/>
      <c r="S412" s="49"/>
      <c r="T412" s="10"/>
      <c r="U412" s="10"/>
      <c r="V412" s="10"/>
    </row>
    <row r="413" hidden="1">
      <c r="A413" s="10"/>
      <c r="B413" s="10"/>
      <c r="C413" s="10"/>
      <c r="D413" s="48"/>
      <c r="E413" s="48"/>
      <c r="F413" s="48"/>
      <c r="G413" s="48"/>
      <c r="H413" s="48"/>
      <c r="I413" s="49"/>
      <c r="J413" s="49"/>
      <c r="K413" s="49"/>
      <c r="L413" s="49"/>
      <c r="M413" s="49"/>
      <c r="N413" s="49"/>
      <c r="O413" s="49"/>
      <c r="P413" s="48"/>
      <c r="Q413" s="48"/>
      <c r="R413" s="49"/>
      <c r="S413" s="49"/>
      <c r="T413" s="10"/>
      <c r="U413" s="10"/>
      <c r="V413" s="10"/>
    </row>
    <row r="414" hidden="1">
      <c r="A414" s="10"/>
      <c r="B414" s="10"/>
      <c r="C414" s="10"/>
      <c r="D414" s="48"/>
      <c r="E414" s="48"/>
      <c r="F414" s="48"/>
      <c r="G414" s="48"/>
      <c r="H414" s="48"/>
      <c r="I414" s="49"/>
      <c r="J414" s="49"/>
      <c r="K414" s="49"/>
      <c r="L414" s="49"/>
      <c r="M414" s="49"/>
      <c r="N414" s="49"/>
      <c r="O414" s="49"/>
      <c r="P414" s="48"/>
      <c r="Q414" s="48"/>
      <c r="R414" s="49"/>
      <c r="S414" s="49"/>
      <c r="T414" s="10"/>
      <c r="U414" s="10"/>
      <c r="V414" s="10"/>
    </row>
    <row r="415" hidden="1">
      <c r="A415" s="10"/>
      <c r="B415" s="10"/>
      <c r="C415" s="10"/>
      <c r="D415" s="48"/>
      <c r="E415" s="48"/>
      <c r="F415" s="48"/>
      <c r="G415" s="48"/>
      <c r="H415" s="48"/>
      <c r="I415" s="49"/>
      <c r="J415" s="49"/>
      <c r="K415" s="49"/>
      <c r="L415" s="49"/>
      <c r="M415" s="49"/>
      <c r="N415" s="49"/>
      <c r="O415" s="49"/>
      <c r="P415" s="48"/>
      <c r="Q415" s="48"/>
      <c r="R415" s="49"/>
      <c r="S415" s="49"/>
      <c r="T415" s="10"/>
      <c r="U415" s="10"/>
      <c r="V415" s="10"/>
    </row>
    <row r="416" hidden="1">
      <c r="A416" s="10"/>
      <c r="B416" s="10"/>
      <c r="C416" s="10"/>
      <c r="D416" s="48"/>
      <c r="E416" s="48"/>
      <c r="F416" s="48"/>
      <c r="G416" s="48"/>
      <c r="H416" s="48"/>
      <c r="I416" s="49"/>
      <c r="J416" s="49"/>
      <c r="K416" s="49"/>
      <c r="L416" s="49"/>
      <c r="M416" s="49"/>
      <c r="N416" s="49"/>
      <c r="O416" s="49"/>
      <c r="P416" s="48"/>
      <c r="Q416" s="48"/>
      <c r="R416" s="49"/>
      <c r="S416" s="49"/>
      <c r="T416" s="10"/>
      <c r="U416" s="10"/>
      <c r="V416" s="10"/>
    </row>
    <row r="417" hidden="1">
      <c r="A417" s="10"/>
      <c r="B417" s="10"/>
      <c r="C417" s="10"/>
      <c r="D417" s="48"/>
      <c r="E417" s="48"/>
      <c r="F417" s="48"/>
      <c r="G417" s="48"/>
      <c r="H417" s="48"/>
      <c r="I417" s="49"/>
      <c r="J417" s="49"/>
      <c r="K417" s="49"/>
      <c r="L417" s="49"/>
      <c r="M417" s="49"/>
      <c r="N417" s="49"/>
      <c r="O417" s="49"/>
      <c r="P417" s="48"/>
      <c r="Q417" s="48"/>
      <c r="R417" s="49"/>
      <c r="S417" s="49"/>
      <c r="T417" s="10"/>
      <c r="U417" s="10"/>
      <c r="V417" s="10"/>
    </row>
    <row r="418" hidden="1">
      <c r="A418" s="10"/>
      <c r="B418" s="10"/>
      <c r="C418" s="10"/>
      <c r="D418" s="48"/>
      <c r="E418" s="48"/>
      <c r="F418" s="48"/>
      <c r="G418" s="48"/>
      <c r="H418" s="48"/>
      <c r="I418" s="49"/>
      <c r="J418" s="49"/>
      <c r="K418" s="49"/>
      <c r="L418" s="49"/>
      <c r="M418" s="49"/>
      <c r="N418" s="49"/>
      <c r="O418" s="49"/>
      <c r="P418" s="48"/>
      <c r="Q418" s="48"/>
      <c r="R418" s="49"/>
      <c r="S418" s="49"/>
      <c r="T418" s="10"/>
      <c r="U418" s="10"/>
      <c r="V418" s="10"/>
    </row>
    <row r="419" hidden="1">
      <c r="A419" s="10"/>
      <c r="B419" s="10"/>
      <c r="C419" s="10"/>
      <c r="D419" s="48"/>
      <c r="E419" s="48"/>
      <c r="F419" s="48"/>
      <c r="G419" s="48"/>
      <c r="H419" s="48"/>
      <c r="I419" s="49"/>
      <c r="J419" s="49"/>
      <c r="K419" s="49"/>
      <c r="L419" s="49"/>
      <c r="M419" s="49"/>
      <c r="N419" s="49"/>
      <c r="O419" s="49"/>
      <c r="P419" s="48"/>
      <c r="Q419" s="48"/>
      <c r="R419" s="49"/>
      <c r="S419" s="49"/>
      <c r="T419" s="10"/>
      <c r="U419" s="10"/>
      <c r="V419" s="10"/>
    </row>
    <row r="420" hidden="1">
      <c r="A420" s="10"/>
      <c r="B420" s="10"/>
      <c r="C420" s="10"/>
      <c r="D420" s="48"/>
      <c r="E420" s="48"/>
      <c r="F420" s="48"/>
      <c r="G420" s="48"/>
      <c r="H420" s="48"/>
      <c r="I420" s="49"/>
      <c r="J420" s="49"/>
      <c r="K420" s="49"/>
      <c r="L420" s="49"/>
      <c r="M420" s="49"/>
      <c r="N420" s="49"/>
      <c r="O420" s="49"/>
      <c r="P420" s="48"/>
      <c r="Q420" s="48"/>
      <c r="R420" s="49"/>
      <c r="S420" s="49"/>
      <c r="T420" s="10"/>
      <c r="U420" s="10"/>
      <c r="V420" s="10"/>
    </row>
    <row r="421" hidden="1">
      <c r="A421" s="10"/>
      <c r="B421" s="10"/>
      <c r="C421" s="10"/>
      <c r="D421" s="48"/>
      <c r="E421" s="48"/>
      <c r="F421" s="48"/>
      <c r="G421" s="48"/>
      <c r="H421" s="48"/>
      <c r="I421" s="49"/>
      <c r="J421" s="49"/>
      <c r="K421" s="49"/>
      <c r="L421" s="49"/>
      <c r="M421" s="49"/>
      <c r="N421" s="49"/>
      <c r="O421" s="49"/>
      <c r="P421" s="48"/>
      <c r="Q421" s="48"/>
      <c r="R421" s="49"/>
      <c r="S421" s="49"/>
      <c r="T421" s="10"/>
      <c r="U421" s="10"/>
      <c r="V421" s="10"/>
    </row>
    <row r="422" hidden="1">
      <c r="A422" s="10"/>
      <c r="B422" s="10"/>
      <c r="C422" s="10"/>
      <c r="D422" s="48"/>
      <c r="E422" s="48"/>
      <c r="F422" s="48"/>
      <c r="G422" s="48"/>
      <c r="H422" s="48"/>
      <c r="I422" s="49"/>
      <c r="J422" s="49"/>
      <c r="K422" s="49"/>
      <c r="L422" s="49"/>
      <c r="M422" s="49"/>
      <c r="N422" s="49"/>
      <c r="O422" s="49"/>
      <c r="P422" s="48"/>
      <c r="Q422" s="48"/>
      <c r="R422" s="49"/>
      <c r="S422" s="49"/>
      <c r="T422" s="10"/>
      <c r="U422" s="10"/>
      <c r="V422" s="10"/>
    </row>
    <row r="423" hidden="1">
      <c r="A423" s="10"/>
      <c r="B423" s="10"/>
      <c r="C423" s="10"/>
      <c r="D423" s="48"/>
      <c r="E423" s="48"/>
      <c r="F423" s="48"/>
      <c r="G423" s="48"/>
      <c r="H423" s="48"/>
      <c r="I423" s="49"/>
      <c r="J423" s="49"/>
      <c r="K423" s="49"/>
      <c r="L423" s="49"/>
      <c r="M423" s="49"/>
      <c r="N423" s="49"/>
      <c r="O423" s="49"/>
      <c r="P423" s="48"/>
      <c r="Q423" s="48"/>
      <c r="R423" s="49"/>
      <c r="S423" s="49"/>
      <c r="T423" s="10"/>
      <c r="U423" s="10"/>
      <c r="V423" s="10"/>
    </row>
    <row r="424" hidden="1">
      <c r="A424" s="10"/>
      <c r="B424" s="10"/>
      <c r="C424" s="10"/>
      <c r="D424" s="48"/>
      <c r="E424" s="48"/>
      <c r="F424" s="48"/>
      <c r="G424" s="48"/>
      <c r="H424" s="48"/>
      <c r="I424" s="49"/>
      <c r="J424" s="49"/>
      <c r="K424" s="49"/>
      <c r="L424" s="49"/>
      <c r="M424" s="49"/>
      <c r="N424" s="49"/>
      <c r="O424" s="49"/>
      <c r="P424" s="48"/>
      <c r="Q424" s="48"/>
      <c r="R424" s="49"/>
      <c r="S424" s="49"/>
      <c r="T424" s="10"/>
      <c r="U424" s="10"/>
      <c r="V424" s="10"/>
    </row>
    <row r="425" hidden="1">
      <c r="A425" s="10"/>
      <c r="B425" s="10"/>
      <c r="C425" s="10"/>
      <c r="D425" s="48"/>
      <c r="E425" s="48"/>
      <c r="F425" s="48"/>
      <c r="G425" s="48"/>
      <c r="H425" s="48"/>
      <c r="I425" s="49"/>
      <c r="J425" s="49"/>
      <c r="K425" s="49"/>
      <c r="L425" s="49"/>
      <c r="M425" s="49"/>
      <c r="N425" s="49"/>
      <c r="O425" s="49"/>
      <c r="P425" s="48"/>
      <c r="Q425" s="48"/>
      <c r="R425" s="49"/>
      <c r="S425" s="49"/>
      <c r="T425" s="10"/>
      <c r="U425" s="10"/>
      <c r="V425" s="10"/>
    </row>
    <row r="426" hidden="1">
      <c r="A426" s="10"/>
      <c r="B426" s="10"/>
      <c r="C426" s="10"/>
      <c r="D426" s="48"/>
      <c r="E426" s="48"/>
      <c r="F426" s="48"/>
      <c r="G426" s="48"/>
      <c r="H426" s="48"/>
      <c r="I426" s="49"/>
      <c r="J426" s="49"/>
      <c r="K426" s="49"/>
      <c r="L426" s="49"/>
      <c r="M426" s="49"/>
      <c r="N426" s="49"/>
      <c r="O426" s="49"/>
      <c r="P426" s="48"/>
      <c r="Q426" s="48"/>
      <c r="R426" s="49"/>
      <c r="S426" s="49"/>
      <c r="T426" s="10"/>
      <c r="U426" s="10"/>
      <c r="V426" s="10"/>
    </row>
    <row r="427" hidden="1">
      <c r="A427" s="10"/>
      <c r="B427" s="10"/>
      <c r="C427" s="10"/>
      <c r="D427" s="48"/>
      <c r="E427" s="48"/>
      <c r="F427" s="48"/>
      <c r="G427" s="48"/>
      <c r="H427" s="48"/>
      <c r="I427" s="49"/>
      <c r="J427" s="49"/>
      <c r="K427" s="49"/>
      <c r="L427" s="49"/>
      <c r="M427" s="49"/>
      <c r="N427" s="49"/>
      <c r="O427" s="49"/>
      <c r="P427" s="48"/>
      <c r="Q427" s="48"/>
      <c r="R427" s="49"/>
      <c r="S427" s="49"/>
      <c r="T427" s="10"/>
      <c r="U427" s="10"/>
      <c r="V427" s="10"/>
    </row>
    <row r="428" hidden="1">
      <c r="A428" s="10"/>
      <c r="B428" s="10"/>
      <c r="C428" s="10"/>
      <c r="D428" s="48"/>
      <c r="E428" s="48"/>
      <c r="F428" s="48"/>
      <c r="G428" s="48"/>
      <c r="H428" s="48"/>
      <c r="I428" s="49"/>
      <c r="J428" s="49"/>
      <c r="K428" s="49"/>
      <c r="L428" s="49"/>
      <c r="M428" s="49"/>
      <c r="N428" s="49"/>
      <c r="O428" s="49"/>
      <c r="P428" s="48"/>
      <c r="Q428" s="48"/>
      <c r="R428" s="49"/>
      <c r="S428" s="49"/>
      <c r="T428" s="10"/>
      <c r="U428" s="10"/>
      <c r="V428" s="10"/>
    </row>
    <row r="429" hidden="1">
      <c r="A429" s="10"/>
      <c r="B429" s="10"/>
      <c r="C429" s="10"/>
      <c r="D429" s="48"/>
      <c r="E429" s="48"/>
      <c r="F429" s="48"/>
      <c r="G429" s="48"/>
      <c r="H429" s="48"/>
      <c r="I429" s="49"/>
      <c r="J429" s="49"/>
      <c r="K429" s="49"/>
      <c r="L429" s="49"/>
      <c r="M429" s="49"/>
      <c r="N429" s="49"/>
      <c r="O429" s="49"/>
      <c r="P429" s="48"/>
      <c r="Q429" s="48"/>
      <c r="R429" s="49"/>
      <c r="S429" s="49"/>
      <c r="T429" s="10"/>
      <c r="U429" s="10"/>
      <c r="V429" s="10"/>
    </row>
    <row r="430" hidden="1">
      <c r="A430" s="10"/>
      <c r="B430" s="10"/>
      <c r="C430" s="10"/>
      <c r="D430" s="48"/>
      <c r="E430" s="48"/>
      <c r="F430" s="48"/>
      <c r="G430" s="48"/>
      <c r="H430" s="48"/>
      <c r="I430" s="49"/>
      <c r="J430" s="49"/>
      <c r="K430" s="49"/>
      <c r="L430" s="49"/>
      <c r="M430" s="49"/>
      <c r="N430" s="49"/>
      <c r="O430" s="49"/>
      <c r="P430" s="48"/>
      <c r="Q430" s="48"/>
      <c r="R430" s="49"/>
      <c r="S430" s="49"/>
      <c r="T430" s="10"/>
      <c r="U430" s="10"/>
      <c r="V430" s="10"/>
    </row>
    <row r="431" hidden="1">
      <c r="A431" s="10"/>
      <c r="B431" s="10"/>
      <c r="C431" s="10"/>
      <c r="D431" s="48"/>
      <c r="E431" s="48"/>
      <c r="F431" s="48"/>
      <c r="G431" s="48"/>
      <c r="H431" s="48"/>
      <c r="I431" s="49"/>
      <c r="J431" s="49"/>
      <c r="K431" s="49"/>
      <c r="L431" s="49"/>
      <c r="M431" s="49"/>
      <c r="N431" s="49"/>
      <c r="O431" s="49"/>
      <c r="P431" s="48"/>
      <c r="Q431" s="48"/>
      <c r="R431" s="49"/>
      <c r="S431" s="49"/>
      <c r="T431" s="10"/>
      <c r="U431" s="10"/>
      <c r="V431" s="10"/>
    </row>
    <row r="432" hidden="1">
      <c r="A432" s="10"/>
      <c r="B432" s="10"/>
      <c r="C432" s="10"/>
      <c r="D432" s="48"/>
      <c r="E432" s="48"/>
      <c r="F432" s="48"/>
      <c r="G432" s="48"/>
      <c r="H432" s="48"/>
      <c r="I432" s="49"/>
      <c r="J432" s="49"/>
      <c r="K432" s="49"/>
      <c r="L432" s="49"/>
      <c r="M432" s="49"/>
      <c r="N432" s="49"/>
      <c r="O432" s="49"/>
      <c r="P432" s="48"/>
      <c r="Q432" s="48"/>
      <c r="R432" s="49"/>
      <c r="S432" s="49"/>
      <c r="T432" s="10"/>
      <c r="U432" s="10"/>
      <c r="V432" s="10"/>
    </row>
    <row r="433" hidden="1">
      <c r="A433" s="10"/>
      <c r="B433" s="10"/>
      <c r="C433" s="10"/>
      <c r="D433" s="48"/>
      <c r="E433" s="48"/>
      <c r="F433" s="48"/>
      <c r="G433" s="48"/>
      <c r="H433" s="48"/>
      <c r="I433" s="49"/>
      <c r="J433" s="49"/>
      <c r="K433" s="49"/>
      <c r="L433" s="49"/>
      <c r="M433" s="49"/>
      <c r="N433" s="49"/>
      <c r="O433" s="49"/>
      <c r="P433" s="48"/>
      <c r="Q433" s="48"/>
      <c r="R433" s="49"/>
      <c r="S433" s="49"/>
      <c r="T433" s="10"/>
      <c r="U433" s="10"/>
      <c r="V433" s="10"/>
    </row>
    <row r="434" hidden="1">
      <c r="A434" s="10"/>
      <c r="B434" s="10"/>
      <c r="C434" s="10"/>
      <c r="D434" s="48"/>
      <c r="E434" s="48"/>
      <c r="F434" s="48"/>
      <c r="G434" s="48"/>
      <c r="H434" s="48"/>
      <c r="I434" s="49"/>
      <c r="J434" s="49"/>
      <c r="K434" s="49"/>
      <c r="L434" s="49"/>
      <c r="M434" s="49"/>
      <c r="N434" s="49"/>
      <c r="O434" s="49"/>
      <c r="P434" s="48"/>
      <c r="Q434" s="48"/>
      <c r="R434" s="49"/>
      <c r="S434" s="49"/>
      <c r="T434" s="10"/>
      <c r="U434" s="10"/>
      <c r="V434" s="10"/>
    </row>
    <row r="435" hidden="1">
      <c r="A435" s="10"/>
      <c r="B435" s="10"/>
      <c r="C435" s="10"/>
      <c r="D435" s="48"/>
      <c r="E435" s="48"/>
      <c r="F435" s="48"/>
      <c r="G435" s="48"/>
      <c r="H435" s="48"/>
      <c r="I435" s="49"/>
      <c r="J435" s="49"/>
      <c r="K435" s="49"/>
      <c r="L435" s="49"/>
      <c r="M435" s="49"/>
      <c r="N435" s="49"/>
      <c r="O435" s="49"/>
      <c r="P435" s="48"/>
      <c r="Q435" s="48"/>
      <c r="R435" s="49"/>
      <c r="S435" s="49"/>
      <c r="T435" s="10"/>
      <c r="U435" s="10"/>
      <c r="V435" s="10"/>
    </row>
    <row r="436" hidden="1">
      <c r="A436" s="10"/>
      <c r="B436" s="10"/>
      <c r="C436" s="10"/>
      <c r="D436" s="48"/>
      <c r="E436" s="48"/>
      <c r="F436" s="48"/>
      <c r="G436" s="48"/>
      <c r="H436" s="48"/>
      <c r="I436" s="49"/>
      <c r="J436" s="49"/>
      <c r="K436" s="49"/>
      <c r="L436" s="49"/>
      <c r="M436" s="49"/>
      <c r="N436" s="49"/>
      <c r="O436" s="49"/>
      <c r="P436" s="48"/>
      <c r="Q436" s="48"/>
      <c r="R436" s="49"/>
      <c r="S436" s="49"/>
      <c r="T436" s="10"/>
      <c r="U436" s="10"/>
      <c r="V436" s="10"/>
    </row>
    <row r="437" hidden="1">
      <c r="A437" s="10"/>
      <c r="B437" s="10"/>
      <c r="C437" s="10"/>
      <c r="D437" s="48"/>
      <c r="E437" s="48"/>
      <c r="F437" s="48"/>
      <c r="G437" s="48"/>
      <c r="H437" s="48"/>
      <c r="I437" s="49"/>
      <c r="J437" s="49"/>
      <c r="K437" s="49"/>
      <c r="L437" s="49"/>
      <c r="M437" s="49"/>
      <c r="N437" s="49"/>
      <c r="O437" s="49"/>
      <c r="P437" s="48"/>
      <c r="Q437" s="48"/>
      <c r="R437" s="49"/>
      <c r="S437" s="49"/>
      <c r="T437" s="10"/>
      <c r="U437" s="10"/>
      <c r="V437" s="10"/>
    </row>
    <row r="438" hidden="1">
      <c r="A438" s="10"/>
      <c r="B438" s="10"/>
      <c r="C438" s="10"/>
      <c r="D438" s="48"/>
      <c r="E438" s="48"/>
      <c r="F438" s="48"/>
      <c r="G438" s="48"/>
      <c r="H438" s="48"/>
      <c r="I438" s="49"/>
      <c r="J438" s="49"/>
      <c r="K438" s="49"/>
      <c r="L438" s="49"/>
      <c r="M438" s="49"/>
      <c r="N438" s="49"/>
      <c r="O438" s="49"/>
      <c r="P438" s="48"/>
      <c r="Q438" s="48"/>
      <c r="R438" s="49"/>
      <c r="S438" s="49"/>
      <c r="T438" s="10"/>
      <c r="U438" s="10"/>
      <c r="V438" s="10"/>
    </row>
    <row r="439" hidden="1">
      <c r="A439" s="10"/>
      <c r="B439" s="10"/>
      <c r="C439" s="10"/>
      <c r="D439" s="48"/>
      <c r="E439" s="48"/>
      <c r="F439" s="48"/>
      <c r="G439" s="48"/>
      <c r="H439" s="48"/>
      <c r="I439" s="49"/>
      <c r="J439" s="49"/>
      <c r="K439" s="49"/>
      <c r="L439" s="49"/>
      <c r="M439" s="49"/>
      <c r="N439" s="49"/>
      <c r="O439" s="49"/>
      <c r="P439" s="48"/>
      <c r="Q439" s="48"/>
      <c r="R439" s="49"/>
      <c r="S439" s="49"/>
      <c r="T439" s="10"/>
      <c r="U439" s="10"/>
      <c r="V439" s="10"/>
    </row>
    <row r="440" hidden="1">
      <c r="A440" s="10"/>
      <c r="B440" s="10"/>
      <c r="C440" s="10"/>
      <c r="D440" s="48"/>
      <c r="E440" s="48"/>
      <c r="F440" s="48"/>
      <c r="G440" s="48"/>
      <c r="H440" s="48"/>
      <c r="I440" s="49"/>
      <c r="J440" s="49"/>
      <c r="K440" s="49"/>
      <c r="L440" s="49"/>
      <c r="M440" s="49"/>
      <c r="N440" s="49"/>
      <c r="O440" s="49"/>
      <c r="P440" s="48"/>
      <c r="Q440" s="48"/>
      <c r="R440" s="49"/>
      <c r="S440" s="49"/>
      <c r="T440" s="10"/>
      <c r="U440" s="10"/>
      <c r="V440" s="10"/>
    </row>
    <row r="441" hidden="1">
      <c r="A441" s="10"/>
      <c r="B441" s="10"/>
      <c r="C441" s="10"/>
      <c r="D441" s="48"/>
      <c r="E441" s="48"/>
      <c r="F441" s="48"/>
      <c r="G441" s="48"/>
      <c r="H441" s="48"/>
      <c r="I441" s="49"/>
      <c r="J441" s="49"/>
      <c r="K441" s="49"/>
      <c r="L441" s="49"/>
      <c r="M441" s="49"/>
      <c r="N441" s="49"/>
      <c r="O441" s="49"/>
      <c r="P441" s="48"/>
      <c r="Q441" s="48"/>
      <c r="R441" s="49"/>
      <c r="S441" s="49"/>
      <c r="T441" s="10"/>
      <c r="U441" s="10"/>
      <c r="V441" s="10"/>
    </row>
    <row r="442" hidden="1">
      <c r="A442" s="10"/>
      <c r="B442" s="10"/>
      <c r="C442" s="10"/>
      <c r="D442" s="48"/>
      <c r="E442" s="48"/>
      <c r="F442" s="48"/>
      <c r="G442" s="48"/>
      <c r="H442" s="48"/>
      <c r="I442" s="49"/>
      <c r="J442" s="49"/>
      <c r="K442" s="49"/>
      <c r="L442" s="49"/>
      <c r="M442" s="49"/>
      <c r="N442" s="49"/>
      <c r="O442" s="49"/>
      <c r="P442" s="48"/>
      <c r="Q442" s="48"/>
      <c r="R442" s="49"/>
      <c r="S442" s="49"/>
      <c r="T442" s="10"/>
      <c r="U442" s="10"/>
      <c r="V442" s="10"/>
    </row>
    <row r="443" hidden="1">
      <c r="A443" s="10"/>
      <c r="B443" s="10"/>
      <c r="C443" s="10"/>
      <c r="D443" s="48"/>
      <c r="E443" s="48"/>
      <c r="F443" s="48"/>
      <c r="G443" s="48"/>
      <c r="H443" s="48"/>
      <c r="I443" s="49"/>
      <c r="J443" s="49"/>
      <c r="K443" s="49"/>
      <c r="L443" s="49"/>
      <c r="M443" s="49"/>
      <c r="N443" s="49"/>
      <c r="O443" s="49"/>
      <c r="P443" s="48"/>
      <c r="Q443" s="48"/>
      <c r="R443" s="49"/>
      <c r="S443" s="49"/>
      <c r="T443" s="10"/>
      <c r="U443" s="10"/>
      <c r="V443" s="10"/>
    </row>
    <row r="444" hidden="1">
      <c r="A444" s="10"/>
      <c r="B444" s="10"/>
      <c r="C444" s="10"/>
      <c r="D444" s="48"/>
      <c r="E444" s="48"/>
      <c r="F444" s="48"/>
      <c r="G444" s="48"/>
      <c r="H444" s="48"/>
      <c r="I444" s="49"/>
      <c r="J444" s="49"/>
      <c r="K444" s="49"/>
      <c r="L444" s="49"/>
      <c r="M444" s="49"/>
      <c r="N444" s="49"/>
      <c r="O444" s="49"/>
      <c r="P444" s="48"/>
      <c r="Q444" s="48"/>
      <c r="R444" s="49"/>
      <c r="S444" s="49"/>
      <c r="T444" s="10"/>
      <c r="U444" s="10"/>
      <c r="V444" s="10"/>
    </row>
    <row r="445" hidden="1">
      <c r="A445" s="10"/>
      <c r="B445" s="10"/>
      <c r="C445" s="10"/>
      <c r="D445" s="48"/>
      <c r="E445" s="48"/>
      <c r="F445" s="48"/>
      <c r="G445" s="48"/>
      <c r="H445" s="48"/>
      <c r="I445" s="49"/>
      <c r="J445" s="49"/>
      <c r="K445" s="49"/>
      <c r="L445" s="49"/>
      <c r="M445" s="49"/>
      <c r="N445" s="49"/>
      <c r="O445" s="49"/>
      <c r="P445" s="48"/>
      <c r="Q445" s="48"/>
      <c r="R445" s="49"/>
      <c r="S445" s="49"/>
      <c r="T445" s="10"/>
      <c r="U445" s="10"/>
      <c r="V445" s="10"/>
    </row>
    <row r="446" hidden="1">
      <c r="A446" s="10"/>
      <c r="B446" s="10"/>
      <c r="C446" s="10"/>
      <c r="D446" s="48"/>
      <c r="E446" s="48"/>
      <c r="F446" s="48"/>
      <c r="G446" s="48"/>
      <c r="H446" s="48"/>
      <c r="I446" s="49"/>
      <c r="J446" s="49"/>
      <c r="K446" s="49"/>
      <c r="L446" s="49"/>
      <c r="M446" s="49"/>
      <c r="N446" s="49"/>
      <c r="O446" s="49"/>
      <c r="P446" s="48"/>
      <c r="Q446" s="48"/>
      <c r="R446" s="49"/>
      <c r="S446" s="49"/>
      <c r="T446" s="10"/>
      <c r="U446" s="10"/>
      <c r="V446" s="10"/>
    </row>
    <row r="447" hidden="1">
      <c r="A447" s="10"/>
      <c r="B447" s="10"/>
      <c r="C447" s="10"/>
      <c r="D447" s="48"/>
      <c r="E447" s="48"/>
      <c r="F447" s="48"/>
      <c r="G447" s="48"/>
      <c r="H447" s="48"/>
      <c r="I447" s="49"/>
      <c r="J447" s="49"/>
      <c r="K447" s="49"/>
      <c r="L447" s="49"/>
      <c r="M447" s="49"/>
      <c r="N447" s="49"/>
      <c r="O447" s="49"/>
      <c r="P447" s="48"/>
      <c r="Q447" s="48"/>
      <c r="R447" s="49"/>
      <c r="S447" s="49"/>
      <c r="T447" s="10"/>
      <c r="U447" s="10"/>
      <c r="V447" s="10"/>
    </row>
    <row r="448" hidden="1">
      <c r="A448" s="10"/>
      <c r="B448" s="10"/>
      <c r="C448" s="10"/>
      <c r="D448" s="48"/>
      <c r="E448" s="48"/>
      <c r="F448" s="48"/>
      <c r="G448" s="48"/>
      <c r="H448" s="48"/>
      <c r="I448" s="49"/>
      <c r="J448" s="49"/>
      <c r="K448" s="49"/>
      <c r="L448" s="49"/>
      <c r="M448" s="49"/>
      <c r="N448" s="49"/>
      <c r="O448" s="49"/>
      <c r="P448" s="48"/>
      <c r="Q448" s="48"/>
      <c r="R448" s="49"/>
      <c r="S448" s="49"/>
      <c r="T448" s="10"/>
      <c r="U448" s="10"/>
      <c r="V448" s="10"/>
    </row>
    <row r="449" hidden="1">
      <c r="A449" s="10"/>
      <c r="B449" s="10"/>
      <c r="C449" s="10"/>
      <c r="D449" s="48"/>
      <c r="E449" s="48"/>
      <c r="F449" s="48"/>
      <c r="G449" s="48"/>
      <c r="H449" s="48"/>
      <c r="I449" s="49"/>
      <c r="J449" s="49"/>
      <c r="K449" s="49"/>
      <c r="L449" s="49"/>
      <c r="M449" s="49"/>
      <c r="N449" s="49"/>
      <c r="O449" s="49"/>
      <c r="P449" s="48"/>
      <c r="Q449" s="48"/>
      <c r="R449" s="49"/>
      <c r="S449" s="49"/>
      <c r="T449" s="10"/>
      <c r="U449" s="10"/>
      <c r="V449" s="10"/>
    </row>
    <row r="450" hidden="1">
      <c r="A450" s="10"/>
      <c r="B450" s="10"/>
      <c r="C450" s="10"/>
      <c r="D450" s="48"/>
      <c r="E450" s="48"/>
      <c r="F450" s="48"/>
      <c r="G450" s="48"/>
      <c r="H450" s="48"/>
      <c r="I450" s="49"/>
      <c r="J450" s="49"/>
      <c r="K450" s="49"/>
      <c r="L450" s="49"/>
      <c r="M450" s="49"/>
      <c r="N450" s="49"/>
      <c r="O450" s="49"/>
      <c r="P450" s="48"/>
      <c r="Q450" s="48"/>
      <c r="R450" s="49"/>
      <c r="S450" s="49"/>
      <c r="T450" s="10"/>
      <c r="U450" s="10"/>
      <c r="V450" s="10"/>
    </row>
    <row r="451" hidden="1">
      <c r="A451" s="10"/>
      <c r="B451" s="10"/>
      <c r="C451" s="10"/>
      <c r="D451" s="48"/>
      <c r="E451" s="48"/>
      <c r="F451" s="48"/>
      <c r="G451" s="48"/>
      <c r="H451" s="48"/>
      <c r="I451" s="49"/>
      <c r="J451" s="49"/>
      <c r="K451" s="49"/>
      <c r="L451" s="49"/>
      <c r="M451" s="49"/>
      <c r="N451" s="49"/>
      <c r="O451" s="49"/>
      <c r="P451" s="48"/>
      <c r="Q451" s="48"/>
      <c r="R451" s="49"/>
      <c r="S451" s="49"/>
      <c r="T451" s="10"/>
      <c r="U451" s="10"/>
      <c r="V451" s="10"/>
    </row>
    <row r="452" hidden="1">
      <c r="A452" s="10"/>
      <c r="B452" s="10"/>
      <c r="C452" s="10"/>
      <c r="D452" s="48"/>
      <c r="E452" s="48"/>
      <c r="F452" s="48"/>
      <c r="G452" s="48"/>
      <c r="H452" s="48"/>
      <c r="I452" s="49"/>
      <c r="J452" s="49"/>
      <c r="K452" s="49"/>
      <c r="L452" s="49"/>
      <c r="M452" s="49"/>
      <c r="N452" s="49"/>
      <c r="O452" s="49"/>
      <c r="P452" s="48"/>
      <c r="Q452" s="48"/>
      <c r="R452" s="49"/>
      <c r="S452" s="49"/>
      <c r="T452" s="10"/>
      <c r="U452" s="10"/>
      <c r="V452" s="10"/>
    </row>
    <row r="453" hidden="1">
      <c r="A453" s="10"/>
      <c r="B453" s="10"/>
      <c r="C453" s="10"/>
      <c r="D453" s="48"/>
      <c r="E453" s="48"/>
      <c r="F453" s="48"/>
      <c r="G453" s="48"/>
      <c r="H453" s="48"/>
      <c r="I453" s="49"/>
      <c r="J453" s="49"/>
      <c r="K453" s="49"/>
      <c r="L453" s="49"/>
      <c r="M453" s="49"/>
      <c r="N453" s="49"/>
      <c r="O453" s="49"/>
      <c r="P453" s="48"/>
      <c r="Q453" s="48"/>
      <c r="R453" s="49"/>
      <c r="S453" s="49"/>
      <c r="T453" s="10"/>
      <c r="U453" s="10"/>
      <c r="V453" s="10"/>
    </row>
    <row r="454" hidden="1">
      <c r="A454" s="10"/>
      <c r="B454" s="10"/>
      <c r="C454" s="10"/>
      <c r="D454" s="48"/>
      <c r="E454" s="48"/>
      <c r="F454" s="48"/>
      <c r="G454" s="48"/>
      <c r="H454" s="48"/>
      <c r="I454" s="49"/>
      <c r="J454" s="49"/>
      <c r="K454" s="49"/>
      <c r="L454" s="49"/>
      <c r="M454" s="49"/>
      <c r="N454" s="49"/>
      <c r="O454" s="49"/>
      <c r="P454" s="48"/>
      <c r="Q454" s="48"/>
      <c r="R454" s="49"/>
      <c r="S454" s="49"/>
      <c r="T454" s="10"/>
      <c r="U454" s="10"/>
      <c r="V454" s="10"/>
    </row>
    <row r="455" hidden="1">
      <c r="A455" s="10"/>
      <c r="B455" s="10"/>
      <c r="C455" s="10"/>
      <c r="D455" s="48"/>
      <c r="E455" s="48"/>
      <c r="F455" s="48"/>
      <c r="G455" s="48"/>
      <c r="H455" s="48"/>
      <c r="I455" s="49"/>
      <c r="J455" s="49"/>
      <c r="K455" s="49"/>
      <c r="L455" s="49"/>
      <c r="M455" s="49"/>
      <c r="N455" s="49"/>
      <c r="O455" s="49"/>
      <c r="P455" s="48"/>
      <c r="Q455" s="48"/>
      <c r="R455" s="49"/>
      <c r="S455" s="49"/>
      <c r="T455" s="10"/>
      <c r="U455" s="10"/>
      <c r="V455" s="10"/>
    </row>
    <row r="456" hidden="1">
      <c r="A456" s="10"/>
      <c r="B456" s="10"/>
      <c r="C456" s="10"/>
      <c r="D456" s="48"/>
      <c r="E456" s="48"/>
      <c r="F456" s="48"/>
      <c r="G456" s="48"/>
      <c r="H456" s="48"/>
      <c r="I456" s="49"/>
      <c r="J456" s="49"/>
      <c r="K456" s="49"/>
      <c r="L456" s="49"/>
      <c r="M456" s="49"/>
      <c r="N456" s="49"/>
      <c r="O456" s="49"/>
      <c r="P456" s="48"/>
      <c r="Q456" s="48"/>
      <c r="R456" s="49"/>
      <c r="S456" s="49"/>
      <c r="T456" s="10"/>
      <c r="U456" s="10"/>
      <c r="V456" s="10"/>
    </row>
    <row r="457" hidden="1">
      <c r="A457" s="10"/>
      <c r="B457" s="10"/>
      <c r="C457" s="10"/>
      <c r="D457" s="48"/>
      <c r="E457" s="48"/>
      <c r="F457" s="48"/>
      <c r="G457" s="48"/>
      <c r="H457" s="48"/>
      <c r="I457" s="49"/>
      <c r="J457" s="49"/>
      <c r="K457" s="49"/>
      <c r="L457" s="49"/>
      <c r="M457" s="49"/>
      <c r="N457" s="49"/>
      <c r="O457" s="49"/>
      <c r="P457" s="48"/>
      <c r="Q457" s="48"/>
      <c r="R457" s="49"/>
      <c r="S457" s="49"/>
      <c r="T457" s="10"/>
      <c r="U457" s="10"/>
      <c r="V457" s="10"/>
    </row>
    <row r="458" hidden="1">
      <c r="A458" s="10"/>
      <c r="B458" s="10"/>
      <c r="C458" s="10"/>
      <c r="D458" s="48"/>
      <c r="E458" s="48"/>
      <c r="F458" s="48"/>
      <c r="G458" s="48"/>
      <c r="H458" s="48"/>
      <c r="I458" s="49"/>
      <c r="J458" s="49"/>
      <c r="K458" s="49"/>
      <c r="L458" s="49"/>
      <c r="M458" s="49"/>
      <c r="N458" s="49"/>
      <c r="O458" s="49"/>
      <c r="P458" s="48"/>
      <c r="Q458" s="48"/>
      <c r="R458" s="49"/>
      <c r="S458" s="49"/>
      <c r="T458" s="10"/>
      <c r="U458" s="10"/>
      <c r="V458" s="10"/>
    </row>
    <row r="459" hidden="1">
      <c r="A459" s="10"/>
      <c r="B459" s="10"/>
      <c r="C459" s="10"/>
      <c r="D459" s="48"/>
      <c r="E459" s="48"/>
      <c r="F459" s="48"/>
      <c r="G459" s="48"/>
      <c r="H459" s="48"/>
      <c r="I459" s="49"/>
      <c r="J459" s="49"/>
      <c r="K459" s="49"/>
      <c r="L459" s="49"/>
      <c r="M459" s="49"/>
      <c r="N459" s="49"/>
      <c r="O459" s="49"/>
      <c r="P459" s="48"/>
      <c r="Q459" s="48"/>
      <c r="R459" s="49"/>
      <c r="S459" s="49"/>
      <c r="T459" s="10"/>
      <c r="U459" s="10"/>
      <c r="V459" s="10"/>
    </row>
    <row r="460" hidden="1">
      <c r="A460" s="10"/>
      <c r="B460" s="10"/>
      <c r="C460" s="10"/>
      <c r="D460" s="48"/>
      <c r="E460" s="48"/>
      <c r="F460" s="48"/>
      <c r="G460" s="48"/>
      <c r="H460" s="48"/>
      <c r="I460" s="49"/>
      <c r="J460" s="49"/>
      <c r="K460" s="49"/>
      <c r="L460" s="49"/>
      <c r="M460" s="49"/>
      <c r="N460" s="49"/>
      <c r="O460" s="49"/>
      <c r="P460" s="48"/>
      <c r="Q460" s="48"/>
      <c r="R460" s="49"/>
      <c r="S460" s="49"/>
      <c r="T460" s="10"/>
      <c r="U460" s="10"/>
      <c r="V460" s="10"/>
    </row>
    <row r="461" hidden="1">
      <c r="A461" s="10"/>
      <c r="B461" s="10"/>
      <c r="C461" s="10"/>
      <c r="D461" s="48"/>
      <c r="E461" s="48"/>
      <c r="F461" s="48"/>
      <c r="G461" s="48"/>
      <c r="H461" s="48"/>
      <c r="I461" s="49"/>
      <c r="J461" s="49"/>
      <c r="K461" s="49"/>
      <c r="L461" s="49"/>
      <c r="M461" s="49"/>
      <c r="N461" s="49"/>
      <c r="O461" s="49"/>
      <c r="P461" s="48"/>
      <c r="Q461" s="48"/>
      <c r="R461" s="49"/>
      <c r="S461" s="49"/>
      <c r="T461" s="10"/>
      <c r="U461" s="10"/>
      <c r="V461" s="10"/>
    </row>
    <row r="462" hidden="1">
      <c r="A462" s="10"/>
      <c r="B462" s="10"/>
      <c r="C462" s="10"/>
      <c r="D462" s="48"/>
      <c r="E462" s="48"/>
      <c r="F462" s="48"/>
      <c r="G462" s="48"/>
      <c r="H462" s="48"/>
      <c r="I462" s="49"/>
      <c r="J462" s="49"/>
      <c r="K462" s="49"/>
      <c r="L462" s="49"/>
      <c r="M462" s="49"/>
      <c r="N462" s="49"/>
      <c r="O462" s="49"/>
      <c r="P462" s="48"/>
      <c r="Q462" s="48"/>
      <c r="R462" s="49"/>
      <c r="S462" s="49"/>
      <c r="T462" s="10"/>
      <c r="U462" s="10"/>
      <c r="V462" s="10"/>
    </row>
    <row r="463" hidden="1">
      <c r="A463" s="10"/>
      <c r="B463" s="10"/>
      <c r="C463" s="10"/>
      <c r="D463" s="48"/>
      <c r="E463" s="48"/>
      <c r="F463" s="48"/>
      <c r="G463" s="48"/>
      <c r="H463" s="48"/>
      <c r="I463" s="49"/>
      <c r="J463" s="49"/>
      <c r="K463" s="49"/>
      <c r="L463" s="49"/>
      <c r="M463" s="49"/>
      <c r="N463" s="49"/>
      <c r="O463" s="49"/>
      <c r="P463" s="48"/>
      <c r="Q463" s="48"/>
      <c r="R463" s="49"/>
      <c r="S463" s="49"/>
      <c r="T463" s="10"/>
      <c r="U463" s="10"/>
      <c r="V463" s="10"/>
    </row>
    <row r="464" hidden="1">
      <c r="A464" s="10"/>
      <c r="B464" s="10"/>
      <c r="C464" s="10"/>
      <c r="D464" s="48"/>
      <c r="E464" s="48"/>
      <c r="F464" s="48"/>
      <c r="G464" s="48"/>
      <c r="H464" s="48"/>
      <c r="I464" s="49"/>
      <c r="J464" s="49"/>
      <c r="K464" s="49"/>
      <c r="L464" s="49"/>
      <c r="M464" s="49"/>
      <c r="N464" s="49"/>
      <c r="O464" s="49"/>
      <c r="P464" s="48"/>
      <c r="Q464" s="48"/>
      <c r="R464" s="49"/>
      <c r="S464" s="49"/>
      <c r="T464" s="10"/>
      <c r="U464" s="10"/>
      <c r="V464" s="10"/>
    </row>
    <row r="465" hidden="1">
      <c r="A465" s="10"/>
      <c r="B465" s="10"/>
      <c r="C465" s="10"/>
      <c r="D465" s="48"/>
      <c r="E465" s="48"/>
      <c r="F465" s="48"/>
      <c r="G465" s="48"/>
      <c r="H465" s="48"/>
      <c r="I465" s="49"/>
      <c r="J465" s="49"/>
      <c r="K465" s="49"/>
      <c r="L465" s="49"/>
      <c r="M465" s="49"/>
      <c r="N465" s="49"/>
      <c r="O465" s="49"/>
      <c r="P465" s="48"/>
      <c r="Q465" s="48"/>
      <c r="R465" s="49"/>
      <c r="S465" s="49"/>
      <c r="T465" s="10"/>
      <c r="U465" s="10"/>
      <c r="V465" s="10"/>
    </row>
    <row r="466" hidden="1">
      <c r="A466" s="10"/>
      <c r="B466" s="10"/>
      <c r="C466" s="10"/>
      <c r="D466" s="48"/>
      <c r="E466" s="48"/>
      <c r="F466" s="48"/>
      <c r="G466" s="48"/>
      <c r="H466" s="48"/>
      <c r="I466" s="49"/>
      <c r="J466" s="49"/>
      <c r="K466" s="49"/>
      <c r="L466" s="49"/>
      <c r="M466" s="49"/>
      <c r="N466" s="49"/>
      <c r="O466" s="49"/>
      <c r="P466" s="48"/>
      <c r="Q466" s="48"/>
      <c r="R466" s="49"/>
      <c r="S466" s="49"/>
      <c r="T466" s="10"/>
      <c r="U466" s="10"/>
      <c r="V466" s="10"/>
    </row>
    <row r="467" hidden="1">
      <c r="A467" s="10"/>
      <c r="B467" s="10"/>
      <c r="C467" s="10"/>
      <c r="D467" s="48"/>
      <c r="E467" s="48"/>
      <c r="F467" s="48"/>
      <c r="G467" s="48"/>
      <c r="H467" s="48"/>
      <c r="I467" s="49"/>
      <c r="J467" s="49"/>
      <c r="K467" s="49"/>
      <c r="L467" s="49"/>
      <c r="M467" s="49"/>
      <c r="N467" s="49"/>
      <c r="O467" s="49"/>
      <c r="P467" s="48"/>
      <c r="Q467" s="48"/>
      <c r="R467" s="49"/>
      <c r="S467" s="49"/>
      <c r="T467" s="10"/>
      <c r="U467" s="10"/>
      <c r="V467" s="10"/>
    </row>
    <row r="468" hidden="1">
      <c r="A468" s="10"/>
      <c r="B468" s="10"/>
      <c r="C468" s="10"/>
      <c r="D468" s="48"/>
      <c r="E468" s="48"/>
      <c r="F468" s="48"/>
      <c r="G468" s="48"/>
      <c r="H468" s="48"/>
      <c r="I468" s="49"/>
      <c r="J468" s="49"/>
      <c r="K468" s="49"/>
      <c r="L468" s="49"/>
      <c r="M468" s="49"/>
      <c r="N468" s="49"/>
      <c r="O468" s="49"/>
      <c r="P468" s="48"/>
      <c r="Q468" s="48"/>
      <c r="R468" s="49"/>
      <c r="S468" s="49"/>
      <c r="T468" s="10"/>
      <c r="U468" s="10"/>
      <c r="V468" s="10"/>
    </row>
    <row r="469" hidden="1">
      <c r="A469" s="10"/>
      <c r="B469" s="10"/>
      <c r="C469" s="10"/>
      <c r="D469" s="48"/>
      <c r="E469" s="48"/>
      <c r="F469" s="48"/>
      <c r="G469" s="48"/>
      <c r="H469" s="48"/>
      <c r="I469" s="49"/>
      <c r="J469" s="49"/>
      <c r="K469" s="49"/>
      <c r="L469" s="49"/>
      <c r="M469" s="49"/>
      <c r="N469" s="49"/>
      <c r="O469" s="49"/>
      <c r="P469" s="48"/>
      <c r="Q469" s="48"/>
      <c r="R469" s="49"/>
      <c r="S469" s="49"/>
      <c r="T469" s="10"/>
      <c r="U469" s="10"/>
      <c r="V469" s="10"/>
    </row>
    <row r="470" hidden="1">
      <c r="A470" s="10"/>
      <c r="B470" s="10"/>
      <c r="C470" s="10"/>
      <c r="D470" s="48"/>
      <c r="E470" s="48"/>
      <c r="F470" s="48"/>
      <c r="G470" s="48"/>
      <c r="H470" s="48"/>
      <c r="I470" s="49"/>
      <c r="J470" s="49"/>
      <c r="K470" s="49"/>
      <c r="L470" s="49"/>
      <c r="M470" s="49"/>
      <c r="N470" s="49"/>
      <c r="O470" s="49"/>
      <c r="P470" s="48"/>
      <c r="Q470" s="48"/>
      <c r="R470" s="49"/>
      <c r="S470" s="49"/>
      <c r="T470" s="10"/>
      <c r="U470" s="10"/>
      <c r="V470" s="10"/>
    </row>
    <row r="471" hidden="1">
      <c r="A471" s="10"/>
      <c r="B471" s="10"/>
      <c r="C471" s="10"/>
      <c r="D471" s="48"/>
      <c r="E471" s="48"/>
      <c r="F471" s="48"/>
      <c r="G471" s="48"/>
      <c r="H471" s="48"/>
      <c r="I471" s="49"/>
      <c r="J471" s="49"/>
      <c r="K471" s="49"/>
      <c r="L471" s="49"/>
      <c r="M471" s="49"/>
      <c r="N471" s="49"/>
      <c r="O471" s="49"/>
      <c r="P471" s="48"/>
      <c r="Q471" s="48"/>
      <c r="R471" s="49"/>
      <c r="S471" s="49"/>
      <c r="T471" s="10"/>
      <c r="U471" s="10"/>
      <c r="V471" s="10"/>
    </row>
    <row r="472" hidden="1">
      <c r="A472" s="10"/>
      <c r="B472" s="10"/>
      <c r="C472" s="10"/>
      <c r="D472" s="48"/>
      <c r="E472" s="48"/>
      <c r="F472" s="48"/>
      <c r="G472" s="48"/>
      <c r="H472" s="48"/>
      <c r="I472" s="49"/>
      <c r="J472" s="49"/>
      <c r="K472" s="49"/>
      <c r="L472" s="49"/>
      <c r="M472" s="49"/>
      <c r="N472" s="49"/>
      <c r="O472" s="49"/>
      <c r="P472" s="48"/>
      <c r="Q472" s="48"/>
      <c r="R472" s="49"/>
      <c r="S472" s="49"/>
      <c r="T472" s="10"/>
      <c r="U472" s="10"/>
      <c r="V472" s="10"/>
    </row>
    <row r="473" hidden="1">
      <c r="A473" s="10"/>
      <c r="B473" s="10"/>
      <c r="C473" s="10"/>
      <c r="D473" s="48"/>
      <c r="E473" s="48"/>
      <c r="F473" s="48"/>
      <c r="G473" s="48"/>
      <c r="H473" s="48"/>
      <c r="I473" s="49"/>
      <c r="J473" s="49"/>
      <c r="K473" s="49"/>
      <c r="L473" s="49"/>
      <c r="M473" s="49"/>
      <c r="N473" s="49"/>
      <c r="O473" s="49"/>
      <c r="P473" s="48"/>
      <c r="Q473" s="48"/>
      <c r="R473" s="49"/>
      <c r="S473" s="49"/>
      <c r="T473" s="10"/>
      <c r="U473" s="10"/>
      <c r="V473" s="10"/>
    </row>
    <row r="474" hidden="1">
      <c r="A474" s="10"/>
      <c r="B474" s="10"/>
      <c r="C474" s="10"/>
      <c r="D474" s="48"/>
      <c r="E474" s="48"/>
      <c r="F474" s="48"/>
      <c r="G474" s="48"/>
      <c r="H474" s="48"/>
      <c r="I474" s="49"/>
      <c r="J474" s="49"/>
      <c r="K474" s="49"/>
      <c r="L474" s="49"/>
      <c r="M474" s="49"/>
      <c r="N474" s="49"/>
      <c r="O474" s="49"/>
      <c r="P474" s="48"/>
      <c r="Q474" s="48"/>
      <c r="R474" s="49"/>
      <c r="S474" s="49"/>
      <c r="T474" s="10"/>
      <c r="U474" s="10"/>
      <c r="V474" s="10"/>
    </row>
    <row r="475" hidden="1">
      <c r="A475" s="10"/>
      <c r="B475" s="10"/>
      <c r="C475" s="10"/>
      <c r="D475" s="48"/>
      <c r="E475" s="48"/>
      <c r="F475" s="48"/>
      <c r="G475" s="48"/>
      <c r="H475" s="48"/>
      <c r="I475" s="49"/>
      <c r="J475" s="49"/>
      <c r="K475" s="49"/>
      <c r="L475" s="49"/>
      <c r="M475" s="49"/>
      <c r="N475" s="49"/>
      <c r="O475" s="49"/>
      <c r="P475" s="48"/>
      <c r="Q475" s="48"/>
      <c r="R475" s="49"/>
      <c r="S475" s="49"/>
      <c r="T475" s="10"/>
      <c r="U475" s="10"/>
      <c r="V475" s="10"/>
    </row>
    <row r="476" hidden="1">
      <c r="A476" s="10"/>
      <c r="B476" s="10"/>
      <c r="C476" s="10"/>
      <c r="D476" s="48"/>
      <c r="E476" s="48"/>
      <c r="F476" s="48"/>
      <c r="G476" s="48"/>
      <c r="H476" s="48"/>
      <c r="I476" s="49"/>
      <c r="J476" s="49"/>
      <c r="K476" s="49"/>
      <c r="L476" s="49"/>
      <c r="M476" s="49"/>
      <c r="N476" s="49"/>
      <c r="O476" s="49"/>
      <c r="P476" s="48"/>
      <c r="Q476" s="48"/>
      <c r="R476" s="49"/>
      <c r="S476" s="49"/>
      <c r="T476" s="10"/>
      <c r="U476" s="10"/>
      <c r="V476" s="10"/>
    </row>
    <row r="477" hidden="1">
      <c r="A477" s="10"/>
      <c r="B477" s="10"/>
      <c r="C477" s="10"/>
      <c r="D477" s="48"/>
      <c r="E477" s="48"/>
      <c r="F477" s="48"/>
      <c r="G477" s="48"/>
      <c r="H477" s="48"/>
      <c r="I477" s="49"/>
      <c r="J477" s="49"/>
      <c r="K477" s="49"/>
      <c r="L477" s="49"/>
      <c r="M477" s="49"/>
      <c r="N477" s="49"/>
      <c r="O477" s="49"/>
      <c r="P477" s="48"/>
      <c r="Q477" s="48"/>
      <c r="R477" s="49"/>
      <c r="S477" s="49"/>
      <c r="T477" s="10"/>
      <c r="U477" s="10"/>
      <c r="V477" s="10"/>
    </row>
    <row r="478" hidden="1">
      <c r="A478" s="10"/>
      <c r="B478" s="10"/>
      <c r="C478" s="10"/>
      <c r="D478" s="48"/>
      <c r="E478" s="48"/>
      <c r="F478" s="48"/>
      <c r="G478" s="48"/>
      <c r="H478" s="48"/>
      <c r="I478" s="49"/>
      <c r="J478" s="49"/>
      <c r="K478" s="49"/>
      <c r="L478" s="49"/>
      <c r="M478" s="49"/>
      <c r="N478" s="49"/>
      <c r="O478" s="49"/>
      <c r="P478" s="48"/>
      <c r="Q478" s="48"/>
      <c r="R478" s="49"/>
      <c r="S478" s="49"/>
      <c r="T478" s="10"/>
      <c r="U478" s="10"/>
      <c r="V478" s="10"/>
    </row>
    <row r="479" hidden="1">
      <c r="A479" s="10"/>
      <c r="B479" s="10"/>
      <c r="C479" s="10"/>
      <c r="D479" s="48"/>
      <c r="E479" s="48"/>
      <c r="F479" s="48"/>
      <c r="G479" s="48"/>
      <c r="H479" s="48"/>
      <c r="I479" s="49"/>
      <c r="J479" s="49"/>
      <c r="K479" s="49"/>
      <c r="L479" s="49"/>
      <c r="M479" s="49"/>
      <c r="N479" s="49"/>
      <c r="O479" s="49"/>
      <c r="P479" s="48"/>
      <c r="Q479" s="48"/>
      <c r="R479" s="49"/>
      <c r="S479" s="49"/>
      <c r="T479" s="10"/>
      <c r="U479" s="10"/>
      <c r="V479" s="10"/>
    </row>
    <row r="480" hidden="1">
      <c r="A480" s="10"/>
      <c r="B480" s="10"/>
      <c r="C480" s="10"/>
      <c r="D480" s="48"/>
      <c r="E480" s="48"/>
      <c r="F480" s="48"/>
      <c r="G480" s="48"/>
      <c r="H480" s="48"/>
      <c r="I480" s="49"/>
      <c r="J480" s="49"/>
      <c r="K480" s="49"/>
      <c r="L480" s="49"/>
      <c r="M480" s="49"/>
      <c r="N480" s="49"/>
      <c r="O480" s="49"/>
      <c r="P480" s="48"/>
      <c r="Q480" s="48"/>
      <c r="R480" s="49"/>
      <c r="S480" s="49"/>
      <c r="T480" s="10"/>
      <c r="U480" s="10"/>
      <c r="V480" s="10"/>
    </row>
    <row r="481" hidden="1">
      <c r="A481" s="10"/>
      <c r="B481" s="10"/>
      <c r="C481" s="10"/>
      <c r="D481" s="48"/>
      <c r="E481" s="48"/>
      <c r="F481" s="48"/>
      <c r="G481" s="48"/>
      <c r="H481" s="48"/>
      <c r="I481" s="49"/>
      <c r="J481" s="49"/>
      <c r="K481" s="49"/>
      <c r="L481" s="49"/>
      <c r="M481" s="49"/>
      <c r="N481" s="49"/>
      <c r="O481" s="49"/>
      <c r="P481" s="48"/>
      <c r="Q481" s="48"/>
      <c r="R481" s="49"/>
      <c r="S481" s="49"/>
      <c r="T481" s="10"/>
      <c r="U481" s="10"/>
      <c r="V481" s="10"/>
    </row>
    <row r="482" hidden="1">
      <c r="A482" s="10"/>
      <c r="B482" s="10"/>
      <c r="C482" s="10"/>
      <c r="D482" s="48"/>
      <c r="E482" s="48"/>
      <c r="F482" s="48"/>
      <c r="G482" s="48"/>
      <c r="H482" s="48"/>
      <c r="I482" s="49"/>
      <c r="J482" s="49"/>
      <c r="K482" s="49"/>
      <c r="L482" s="49"/>
      <c r="M482" s="49"/>
      <c r="N482" s="49"/>
      <c r="O482" s="49"/>
      <c r="P482" s="48"/>
      <c r="Q482" s="48"/>
      <c r="R482" s="49"/>
      <c r="S482" s="49"/>
      <c r="T482" s="10"/>
      <c r="U482" s="10"/>
      <c r="V482" s="10"/>
    </row>
    <row r="483" hidden="1">
      <c r="A483" s="10"/>
      <c r="B483" s="10"/>
      <c r="C483" s="10"/>
      <c r="D483" s="48"/>
      <c r="E483" s="48"/>
      <c r="F483" s="48"/>
      <c r="G483" s="48"/>
      <c r="H483" s="48"/>
      <c r="I483" s="49"/>
      <c r="J483" s="49"/>
      <c r="K483" s="49"/>
      <c r="L483" s="49"/>
      <c r="M483" s="49"/>
      <c r="N483" s="49"/>
      <c r="O483" s="49"/>
      <c r="P483" s="48"/>
      <c r="Q483" s="48"/>
      <c r="R483" s="49"/>
      <c r="S483" s="49"/>
      <c r="T483" s="10"/>
      <c r="U483" s="10"/>
      <c r="V483" s="10"/>
    </row>
    <row r="484" hidden="1">
      <c r="A484" s="10"/>
      <c r="B484" s="10"/>
      <c r="C484" s="10"/>
      <c r="D484" s="48"/>
      <c r="E484" s="48"/>
      <c r="F484" s="48"/>
      <c r="G484" s="48"/>
      <c r="H484" s="48"/>
      <c r="I484" s="49"/>
      <c r="J484" s="49"/>
      <c r="K484" s="49"/>
      <c r="L484" s="49"/>
      <c r="M484" s="49"/>
      <c r="N484" s="49"/>
      <c r="O484" s="49"/>
      <c r="P484" s="48"/>
      <c r="Q484" s="48"/>
      <c r="R484" s="49"/>
      <c r="S484" s="49"/>
      <c r="T484" s="10"/>
      <c r="U484" s="10"/>
      <c r="V484" s="10"/>
    </row>
    <row r="485" hidden="1">
      <c r="A485" s="10"/>
      <c r="B485" s="10"/>
      <c r="C485" s="10"/>
      <c r="D485" s="48"/>
      <c r="E485" s="48"/>
      <c r="F485" s="48"/>
      <c r="G485" s="48"/>
      <c r="H485" s="48"/>
      <c r="I485" s="49"/>
      <c r="J485" s="49"/>
      <c r="K485" s="49"/>
      <c r="L485" s="49"/>
      <c r="M485" s="49"/>
      <c r="N485" s="49"/>
      <c r="O485" s="49"/>
      <c r="P485" s="48"/>
      <c r="Q485" s="48"/>
      <c r="R485" s="49"/>
      <c r="S485" s="49"/>
      <c r="T485" s="10"/>
      <c r="U485" s="10"/>
      <c r="V485" s="10"/>
    </row>
    <row r="486" hidden="1">
      <c r="A486" s="10"/>
      <c r="B486" s="10"/>
      <c r="C486" s="10"/>
      <c r="D486" s="48"/>
      <c r="E486" s="48"/>
      <c r="F486" s="48"/>
      <c r="G486" s="48"/>
      <c r="H486" s="48"/>
      <c r="I486" s="49"/>
      <c r="J486" s="49"/>
      <c r="K486" s="49"/>
      <c r="L486" s="49"/>
      <c r="M486" s="49"/>
      <c r="N486" s="49"/>
      <c r="O486" s="49"/>
      <c r="P486" s="48"/>
      <c r="Q486" s="48"/>
      <c r="R486" s="49"/>
      <c r="S486" s="49"/>
      <c r="T486" s="10"/>
      <c r="U486" s="10"/>
      <c r="V486" s="10"/>
    </row>
    <row r="487" hidden="1">
      <c r="A487" s="10"/>
      <c r="B487" s="10"/>
      <c r="C487" s="10"/>
      <c r="D487" s="48"/>
      <c r="E487" s="48"/>
      <c r="F487" s="48"/>
      <c r="G487" s="48"/>
      <c r="H487" s="48"/>
      <c r="I487" s="49"/>
      <c r="J487" s="49"/>
      <c r="K487" s="49"/>
      <c r="L487" s="49"/>
      <c r="M487" s="49"/>
      <c r="N487" s="49"/>
      <c r="O487" s="49"/>
      <c r="P487" s="48"/>
      <c r="Q487" s="48"/>
      <c r="R487" s="49"/>
      <c r="S487" s="49"/>
      <c r="T487" s="10"/>
      <c r="U487" s="10"/>
      <c r="V487" s="10"/>
    </row>
    <row r="488" hidden="1">
      <c r="A488" s="10"/>
      <c r="B488" s="10"/>
      <c r="C488" s="10"/>
      <c r="D488" s="48"/>
      <c r="E488" s="48"/>
      <c r="F488" s="48"/>
      <c r="G488" s="48"/>
      <c r="H488" s="48"/>
      <c r="I488" s="49"/>
      <c r="J488" s="49"/>
      <c r="K488" s="49"/>
      <c r="L488" s="49"/>
      <c r="M488" s="49"/>
      <c r="N488" s="49"/>
      <c r="O488" s="49"/>
      <c r="P488" s="48"/>
      <c r="Q488" s="48"/>
      <c r="R488" s="49"/>
      <c r="S488" s="49"/>
      <c r="T488" s="10"/>
      <c r="U488" s="10"/>
      <c r="V488" s="10"/>
    </row>
    <row r="489" hidden="1">
      <c r="A489" s="10"/>
      <c r="B489" s="10"/>
      <c r="C489" s="10"/>
      <c r="D489" s="48"/>
      <c r="E489" s="48"/>
      <c r="F489" s="48"/>
      <c r="G489" s="48"/>
      <c r="H489" s="48"/>
      <c r="I489" s="49"/>
      <c r="J489" s="49"/>
      <c r="K489" s="49"/>
      <c r="L489" s="49"/>
      <c r="M489" s="49"/>
      <c r="N489" s="49"/>
      <c r="O489" s="49"/>
      <c r="P489" s="48"/>
      <c r="Q489" s="48"/>
      <c r="R489" s="49"/>
      <c r="S489" s="49"/>
      <c r="T489" s="10"/>
      <c r="U489" s="10"/>
      <c r="V489" s="10"/>
    </row>
    <row r="490" hidden="1">
      <c r="A490" s="10"/>
      <c r="B490" s="10"/>
      <c r="C490" s="10"/>
      <c r="D490" s="48"/>
      <c r="E490" s="48"/>
      <c r="F490" s="48"/>
      <c r="G490" s="48"/>
      <c r="H490" s="48"/>
      <c r="I490" s="49"/>
      <c r="J490" s="49"/>
      <c r="K490" s="49"/>
      <c r="L490" s="49"/>
      <c r="M490" s="49"/>
      <c r="N490" s="49"/>
      <c r="O490" s="49"/>
      <c r="P490" s="48"/>
      <c r="Q490" s="48"/>
      <c r="R490" s="49"/>
      <c r="S490" s="49"/>
      <c r="T490" s="10"/>
      <c r="U490" s="10"/>
      <c r="V490" s="10"/>
    </row>
    <row r="491" hidden="1">
      <c r="A491" s="10"/>
      <c r="B491" s="10"/>
      <c r="C491" s="10"/>
      <c r="D491" s="48"/>
      <c r="E491" s="48"/>
      <c r="F491" s="48"/>
      <c r="G491" s="48"/>
      <c r="H491" s="48"/>
      <c r="I491" s="49"/>
      <c r="J491" s="49"/>
      <c r="K491" s="49"/>
      <c r="L491" s="49"/>
      <c r="M491" s="49"/>
      <c r="N491" s="49"/>
      <c r="O491" s="49"/>
      <c r="P491" s="48"/>
      <c r="Q491" s="48"/>
      <c r="R491" s="49"/>
      <c r="S491" s="49"/>
      <c r="T491" s="10"/>
      <c r="U491" s="10"/>
      <c r="V491" s="10"/>
    </row>
    <row r="492" hidden="1">
      <c r="A492" s="10"/>
      <c r="B492" s="10"/>
      <c r="C492" s="10"/>
      <c r="D492" s="48"/>
      <c r="E492" s="48"/>
      <c r="F492" s="48"/>
      <c r="G492" s="48"/>
      <c r="H492" s="48"/>
      <c r="I492" s="49"/>
      <c r="J492" s="49"/>
      <c r="K492" s="49"/>
      <c r="L492" s="49"/>
      <c r="M492" s="49"/>
      <c r="N492" s="49"/>
      <c r="O492" s="49"/>
      <c r="P492" s="48"/>
      <c r="Q492" s="48"/>
      <c r="R492" s="49"/>
      <c r="S492" s="49"/>
      <c r="T492" s="10"/>
      <c r="U492" s="10"/>
      <c r="V492" s="10"/>
    </row>
    <row r="493" hidden="1">
      <c r="A493" s="10"/>
      <c r="B493" s="10"/>
      <c r="C493" s="10"/>
      <c r="D493" s="48"/>
      <c r="E493" s="48"/>
      <c r="F493" s="48"/>
      <c r="G493" s="48"/>
      <c r="H493" s="48"/>
      <c r="I493" s="49"/>
      <c r="J493" s="49"/>
      <c r="K493" s="49"/>
      <c r="L493" s="49"/>
      <c r="M493" s="49"/>
      <c r="N493" s="49"/>
      <c r="O493" s="49"/>
      <c r="P493" s="48"/>
      <c r="Q493" s="48"/>
      <c r="R493" s="49"/>
      <c r="S493" s="49"/>
      <c r="T493" s="10"/>
      <c r="U493" s="10"/>
      <c r="V493" s="10"/>
    </row>
    <row r="494" hidden="1">
      <c r="A494" s="10"/>
      <c r="B494" s="10"/>
      <c r="C494" s="10"/>
      <c r="D494" s="48"/>
      <c r="E494" s="48"/>
      <c r="F494" s="48"/>
      <c r="G494" s="48"/>
      <c r="H494" s="48"/>
      <c r="I494" s="49"/>
      <c r="J494" s="49"/>
      <c r="K494" s="49"/>
      <c r="L494" s="49"/>
      <c r="M494" s="49"/>
      <c r="N494" s="49"/>
      <c r="O494" s="49"/>
      <c r="P494" s="48"/>
      <c r="Q494" s="48"/>
      <c r="R494" s="49"/>
      <c r="S494" s="49"/>
      <c r="T494" s="10"/>
      <c r="U494" s="10"/>
      <c r="V494" s="10"/>
    </row>
    <row r="495" hidden="1">
      <c r="A495" s="10"/>
      <c r="B495" s="10"/>
      <c r="C495" s="10"/>
      <c r="D495" s="48"/>
      <c r="E495" s="48"/>
      <c r="F495" s="48"/>
      <c r="G495" s="48"/>
      <c r="H495" s="48"/>
      <c r="I495" s="49"/>
      <c r="J495" s="49"/>
      <c r="K495" s="49"/>
      <c r="L495" s="49"/>
      <c r="M495" s="49"/>
      <c r="N495" s="49"/>
      <c r="O495" s="49"/>
      <c r="P495" s="48"/>
      <c r="Q495" s="48"/>
      <c r="R495" s="49"/>
      <c r="S495" s="49"/>
      <c r="T495" s="10"/>
      <c r="U495" s="10"/>
      <c r="V495" s="10"/>
    </row>
    <row r="496" hidden="1">
      <c r="A496" s="10"/>
      <c r="B496" s="10"/>
      <c r="C496" s="10"/>
      <c r="D496" s="48"/>
      <c r="E496" s="48"/>
      <c r="F496" s="48"/>
      <c r="G496" s="48"/>
      <c r="H496" s="48"/>
      <c r="I496" s="49"/>
      <c r="J496" s="49"/>
      <c r="K496" s="49"/>
      <c r="L496" s="49"/>
      <c r="M496" s="49"/>
      <c r="N496" s="49"/>
      <c r="O496" s="49"/>
      <c r="P496" s="48"/>
      <c r="Q496" s="48"/>
      <c r="R496" s="49"/>
      <c r="S496" s="49"/>
      <c r="T496" s="10"/>
      <c r="U496" s="10"/>
      <c r="V496" s="10"/>
    </row>
    <row r="497" hidden="1">
      <c r="A497" s="10"/>
      <c r="B497" s="10"/>
      <c r="C497" s="10"/>
      <c r="D497" s="48"/>
      <c r="E497" s="48"/>
      <c r="F497" s="48"/>
      <c r="G497" s="48"/>
      <c r="H497" s="48"/>
      <c r="I497" s="49"/>
      <c r="J497" s="49"/>
      <c r="K497" s="49"/>
      <c r="L497" s="49"/>
      <c r="M497" s="49"/>
      <c r="N497" s="49"/>
      <c r="O497" s="49"/>
      <c r="P497" s="48"/>
      <c r="Q497" s="48"/>
      <c r="R497" s="49"/>
      <c r="S497" s="49"/>
      <c r="T497" s="10"/>
      <c r="U497" s="10"/>
      <c r="V497" s="10"/>
    </row>
    <row r="498" hidden="1">
      <c r="A498" s="10"/>
      <c r="B498" s="10"/>
      <c r="C498" s="10"/>
      <c r="D498" s="48"/>
      <c r="E498" s="48"/>
      <c r="F498" s="48"/>
      <c r="G498" s="48"/>
      <c r="H498" s="48"/>
      <c r="I498" s="49"/>
      <c r="J498" s="49"/>
      <c r="K498" s="49"/>
      <c r="L498" s="49"/>
      <c r="M498" s="49"/>
      <c r="N498" s="49"/>
      <c r="O498" s="49"/>
      <c r="P498" s="48"/>
      <c r="Q498" s="48"/>
      <c r="R498" s="49"/>
      <c r="S498" s="49"/>
      <c r="T498" s="10"/>
      <c r="U498" s="10"/>
      <c r="V498" s="10"/>
    </row>
    <row r="499" hidden="1">
      <c r="A499" s="10"/>
      <c r="B499" s="10"/>
      <c r="C499" s="10"/>
      <c r="D499" s="48"/>
      <c r="E499" s="48"/>
      <c r="F499" s="48"/>
      <c r="G499" s="48"/>
      <c r="H499" s="48"/>
      <c r="I499" s="49"/>
      <c r="J499" s="49"/>
      <c r="K499" s="49"/>
      <c r="L499" s="49"/>
      <c r="M499" s="49"/>
      <c r="N499" s="49"/>
      <c r="O499" s="49"/>
      <c r="P499" s="48"/>
      <c r="Q499" s="48"/>
      <c r="R499" s="49"/>
      <c r="S499" s="49"/>
      <c r="T499" s="10"/>
      <c r="U499" s="10"/>
      <c r="V499" s="10"/>
    </row>
    <row r="500" hidden="1">
      <c r="A500" s="10"/>
      <c r="B500" s="10"/>
      <c r="C500" s="10"/>
      <c r="D500" s="48"/>
      <c r="E500" s="48"/>
      <c r="F500" s="48"/>
      <c r="G500" s="48"/>
      <c r="H500" s="48"/>
      <c r="I500" s="49"/>
      <c r="J500" s="49"/>
      <c r="K500" s="49"/>
      <c r="L500" s="49"/>
      <c r="M500" s="49"/>
      <c r="N500" s="49"/>
      <c r="O500" s="49"/>
      <c r="P500" s="48"/>
      <c r="Q500" s="48"/>
      <c r="R500" s="49"/>
      <c r="S500" s="49"/>
      <c r="T500" s="10"/>
      <c r="U500" s="10"/>
      <c r="V500" s="10"/>
    </row>
    <row r="501" hidden="1">
      <c r="A501" s="10"/>
      <c r="B501" s="10"/>
      <c r="C501" s="10"/>
      <c r="D501" s="48"/>
      <c r="E501" s="48"/>
      <c r="F501" s="48"/>
      <c r="G501" s="48"/>
      <c r="H501" s="48"/>
      <c r="I501" s="49"/>
      <c r="J501" s="49"/>
      <c r="K501" s="49"/>
      <c r="L501" s="49"/>
      <c r="M501" s="49"/>
      <c r="N501" s="49"/>
      <c r="O501" s="49"/>
      <c r="P501" s="48"/>
      <c r="Q501" s="48"/>
      <c r="R501" s="49"/>
      <c r="S501" s="49"/>
      <c r="T501" s="10"/>
      <c r="U501" s="10"/>
      <c r="V501" s="10"/>
    </row>
    <row r="502" hidden="1">
      <c r="A502" s="10"/>
      <c r="B502" s="10"/>
      <c r="C502" s="10"/>
      <c r="D502" s="48"/>
      <c r="E502" s="48"/>
      <c r="F502" s="48"/>
      <c r="G502" s="48"/>
      <c r="H502" s="48"/>
      <c r="I502" s="49"/>
      <c r="J502" s="49"/>
      <c r="K502" s="49"/>
      <c r="L502" s="49"/>
      <c r="M502" s="49"/>
      <c r="N502" s="49"/>
      <c r="O502" s="49"/>
      <c r="P502" s="48"/>
      <c r="Q502" s="48"/>
      <c r="R502" s="49"/>
      <c r="S502" s="49"/>
      <c r="T502" s="10"/>
      <c r="U502" s="10"/>
      <c r="V502" s="10"/>
    </row>
    <row r="503" hidden="1">
      <c r="A503" s="10"/>
      <c r="B503" s="10"/>
      <c r="C503" s="10"/>
      <c r="D503" s="48"/>
      <c r="E503" s="48"/>
      <c r="F503" s="48"/>
      <c r="G503" s="48"/>
      <c r="H503" s="48"/>
      <c r="I503" s="49"/>
      <c r="J503" s="49"/>
      <c r="K503" s="49"/>
      <c r="L503" s="49"/>
      <c r="M503" s="49"/>
      <c r="N503" s="49"/>
      <c r="O503" s="49"/>
      <c r="P503" s="48"/>
      <c r="Q503" s="48"/>
      <c r="R503" s="49"/>
      <c r="S503" s="49"/>
      <c r="T503" s="10"/>
      <c r="U503" s="10"/>
      <c r="V503" s="10"/>
    </row>
    <row r="504" hidden="1">
      <c r="A504" s="10"/>
      <c r="B504" s="10"/>
      <c r="C504" s="10"/>
      <c r="D504" s="48"/>
      <c r="E504" s="48"/>
      <c r="F504" s="48"/>
      <c r="G504" s="48"/>
      <c r="H504" s="48"/>
      <c r="I504" s="49"/>
      <c r="J504" s="49"/>
      <c r="K504" s="49"/>
      <c r="L504" s="49"/>
      <c r="M504" s="49"/>
      <c r="N504" s="49"/>
      <c r="O504" s="49"/>
      <c r="P504" s="48"/>
      <c r="Q504" s="48"/>
      <c r="R504" s="49"/>
      <c r="S504" s="49"/>
      <c r="T504" s="10"/>
      <c r="U504" s="10"/>
      <c r="V504" s="10"/>
    </row>
    <row r="505" hidden="1">
      <c r="A505" s="10"/>
      <c r="B505" s="10"/>
      <c r="C505" s="10"/>
      <c r="D505" s="48"/>
      <c r="E505" s="48"/>
      <c r="F505" s="48"/>
      <c r="G505" s="48"/>
      <c r="H505" s="48"/>
      <c r="I505" s="49"/>
      <c r="J505" s="49"/>
      <c r="K505" s="49"/>
      <c r="L505" s="49"/>
      <c r="M505" s="49"/>
      <c r="N505" s="49"/>
      <c r="O505" s="49"/>
      <c r="P505" s="48"/>
      <c r="Q505" s="48"/>
      <c r="R505" s="49"/>
      <c r="S505" s="49"/>
      <c r="T505" s="10"/>
      <c r="U505" s="10"/>
      <c r="V505" s="10"/>
    </row>
    <row r="506" hidden="1">
      <c r="A506" s="10"/>
      <c r="B506" s="10"/>
      <c r="C506" s="10"/>
      <c r="D506" s="48"/>
      <c r="E506" s="48"/>
      <c r="F506" s="48"/>
      <c r="G506" s="48"/>
      <c r="H506" s="48"/>
      <c r="I506" s="49"/>
      <c r="J506" s="49"/>
      <c r="K506" s="49"/>
      <c r="L506" s="49"/>
      <c r="M506" s="49"/>
      <c r="N506" s="49"/>
      <c r="O506" s="49"/>
      <c r="P506" s="48"/>
      <c r="Q506" s="48"/>
      <c r="R506" s="49"/>
      <c r="S506" s="49"/>
      <c r="T506" s="10"/>
      <c r="U506" s="10"/>
      <c r="V506" s="10"/>
    </row>
    <row r="507" hidden="1">
      <c r="A507" s="10"/>
      <c r="B507" s="10"/>
      <c r="C507" s="10"/>
      <c r="D507" s="48"/>
      <c r="E507" s="48"/>
      <c r="F507" s="48"/>
      <c r="G507" s="48"/>
      <c r="H507" s="48"/>
      <c r="I507" s="49"/>
      <c r="J507" s="49"/>
      <c r="K507" s="49"/>
      <c r="L507" s="49"/>
      <c r="M507" s="49"/>
      <c r="N507" s="49"/>
      <c r="O507" s="49"/>
      <c r="P507" s="48"/>
      <c r="Q507" s="48"/>
      <c r="R507" s="49"/>
      <c r="S507" s="49"/>
      <c r="T507" s="10"/>
      <c r="U507" s="10"/>
      <c r="V507" s="10"/>
    </row>
    <row r="508" hidden="1">
      <c r="A508" s="10"/>
      <c r="B508" s="10"/>
      <c r="C508" s="10"/>
      <c r="D508" s="48"/>
      <c r="E508" s="48"/>
      <c r="F508" s="48"/>
      <c r="G508" s="48"/>
      <c r="H508" s="48"/>
      <c r="I508" s="49"/>
      <c r="J508" s="49"/>
      <c r="K508" s="49"/>
      <c r="L508" s="49"/>
      <c r="M508" s="49"/>
      <c r="N508" s="49"/>
      <c r="O508" s="49"/>
      <c r="P508" s="48"/>
      <c r="Q508" s="48"/>
      <c r="R508" s="49"/>
      <c r="S508" s="49"/>
      <c r="T508" s="10"/>
      <c r="U508" s="10"/>
      <c r="V508" s="10"/>
    </row>
    <row r="509" hidden="1">
      <c r="A509" s="10"/>
      <c r="B509" s="10"/>
      <c r="C509" s="10"/>
      <c r="D509" s="48"/>
      <c r="E509" s="48"/>
      <c r="F509" s="48"/>
      <c r="G509" s="48"/>
      <c r="H509" s="48"/>
      <c r="I509" s="49"/>
      <c r="J509" s="49"/>
      <c r="K509" s="49"/>
      <c r="L509" s="49"/>
      <c r="M509" s="49"/>
      <c r="N509" s="49"/>
      <c r="O509" s="49"/>
      <c r="P509" s="48"/>
      <c r="Q509" s="48"/>
      <c r="R509" s="49"/>
      <c r="S509" s="49"/>
      <c r="T509" s="10"/>
      <c r="U509" s="10"/>
      <c r="V509" s="10"/>
    </row>
    <row r="510" hidden="1">
      <c r="A510" s="10"/>
      <c r="B510" s="10"/>
      <c r="C510" s="10"/>
      <c r="D510" s="48"/>
      <c r="E510" s="48"/>
      <c r="F510" s="48"/>
      <c r="G510" s="48"/>
      <c r="H510" s="48"/>
      <c r="I510" s="49"/>
      <c r="J510" s="49"/>
      <c r="K510" s="49"/>
      <c r="L510" s="49"/>
      <c r="M510" s="49"/>
      <c r="N510" s="49"/>
      <c r="O510" s="49"/>
      <c r="P510" s="48"/>
      <c r="Q510" s="48"/>
      <c r="R510" s="49"/>
      <c r="S510" s="49"/>
      <c r="T510" s="10"/>
      <c r="U510" s="10"/>
      <c r="V510" s="10"/>
    </row>
    <row r="511" hidden="1">
      <c r="A511" s="10"/>
      <c r="B511" s="10"/>
      <c r="C511" s="10"/>
      <c r="D511" s="48"/>
      <c r="E511" s="48"/>
      <c r="F511" s="48"/>
      <c r="G511" s="48"/>
      <c r="H511" s="48"/>
      <c r="I511" s="49"/>
      <c r="J511" s="49"/>
      <c r="K511" s="49"/>
      <c r="L511" s="49"/>
      <c r="M511" s="49"/>
      <c r="N511" s="49"/>
      <c r="O511" s="49"/>
      <c r="P511" s="48"/>
      <c r="Q511" s="48"/>
      <c r="R511" s="49"/>
      <c r="S511" s="49"/>
      <c r="T511" s="10"/>
      <c r="U511" s="10"/>
      <c r="V511" s="10"/>
    </row>
    <row r="512" hidden="1">
      <c r="A512" s="10"/>
      <c r="B512" s="10"/>
      <c r="C512" s="10"/>
      <c r="D512" s="48"/>
      <c r="E512" s="48"/>
      <c r="F512" s="48"/>
      <c r="G512" s="48"/>
      <c r="H512" s="48"/>
      <c r="I512" s="49"/>
      <c r="J512" s="49"/>
      <c r="K512" s="49"/>
      <c r="L512" s="49"/>
      <c r="M512" s="49"/>
      <c r="N512" s="49"/>
      <c r="O512" s="49"/>
      <c r="P512" s="48"/>
      <c r="Q512" s="48"/>
      <c r="R512" s="49"/>
      <c r="S512" s="49"/>
      <c r="T512" s="10"/>
      <c r="U512" s="10"/>
      <c r="V512" s="10"/>
    </row>
    <row r="513" hidden="1">
      <c r="A513" s="10"/>
      <c r="B513" s="10"/>
      <c r="C513" s="10"/>
      <c r="D513" s="48"/>
      <c r="E513" s="48"/>
      <c r="F513" s="48"/>
      <c r="G513" s="48"/>
      <c r="H513" s="48"/>
      <c r="I513" s="49"/>
      <c r="J513" s="49"/>
      <c r="K513" s="49"/>
      <c r="L513" s="49"/>
      <c r="M513" s="49"/>
      <c r="N513" s="49"/>
      <c r="O513" s="49"/>
      <c r="P513" s="48"/>
      <c r="Q513" s="48"/>
      <c r="R513" s="49"/>
      <c r="S513" s="49"/>
      <c r="T513" s="10"/>
      <c r="U513" s="10"/>
      <c r="V513" s="10"/>
    </row>
    <row r="514" hidden="1">
      <c r="A514" s="10"/>
      <c r="B514" s="10"/>
      <c r="C514" s="10"/>
      <c r="D514" s="48"/>
      <c r="E514" s="48"/>
      <c r="F514" s="48"/>
      <c r="G514" s="48"/>
      <c r="H514" s="48"/>
      <c r="I514" s="49"/>
      <c r="J514" s="49"/>
      <c r="K514" s="49"/>
      <c r="L514" s="49"/>
      <c r="M514" s="49"/>
      <c r="N514" s="49"/>
      <c r="O514" s="49"/>
      <c r="P514" s="48"/>
      <c r="Q514" s="48"/>
      <c r="R514" s="49"/>
      <c r="S514" s="49"/>
      <c r="T514" s="10"/>
      <c r="U514" s="10"/>
      <c r="V514" s="10"/>
    </row>
    <row r="515" hidden="1">
      <c r="A515" s="10"/>
      <c r="B515" s="10"/>
      <c r="C515" s="10"/>
      <c r="D515" s="48"/>
      <c r="E515" s="48"/>
      <c r="F515" s="48"/>
      <c r="G515" s="48"/>
      <c r="H515" s="48"/>
      <c r="I515" s="49"/>
      <c r="J515" s="49"/>
      <c r="K515" s="49"/>
      <c r="L515" s="49"/>
      <c r="M515" s="49"/>
      <c r="N515" s="49"/>
      <c r="O515" s="49"/>
      <c r="P515" s="48"/>
      <c r="Q515" s="48"/>
      <c r="R515" s="49"/>
      <c r="S515" s="49"/>
      <c r="T515" s="10"/>
      <c r="U515" s="10"/>
      <c r="V515" s="10"/>
    </row>
    <row r="516" hidden="1">
      <c r="A516" s="10"/>
      <c r="B516" s="10"/>
      <c r="C516" s="10"/>
      <c r="D516" s="48"/>
      <c r="E516" s="48"/>
      <c r="F516" s="48"/>
      <c r="G516" s="48"/>
      <c r="H516" s="48"/>
      <c r="I516" s="49"/>
      <c r="J516" s="49"/>
      <c r="K516" s="49"/>
      <c r="L516" s="49"/>
      <c r="M516" s="49"/>
      <c r="N516" s="49"/>
      <c r="O516" s="49"/>
      <c r="P516" s="48"/>
      <c r="Q516" s="48"/>
      <c r="R516" s="49"/>
      <c r="S516" s="49"/>
      <c r="T516" s="10"/>
      <c r="U516" s="10"/>
      <c r="V516" s="10"/>
    </row>
    <row r="517" hidden="1">
      <c r="A517" s="10"/>
      <c r="B517" s="10"/>
      <c r="C517" s="10"/>
      <c r="D517" s="48"/>
      <c r="E517" s="48"/>
      <c r="F517" s="48"/>
      <c r="G517" s="48"/>
      <c r="H517" s="48"/>
      <c r="I517" s="49"/>
      <c r="J517" s="49"/>
      <c r="K517" s="49"/>
      <c r="L517" s="49"/>
      <c r="M517" s="49"/>
      <c r="N517" s="49"/>
      <c r="O517" s="49"/>
      <c r="P517" s="48"/>
      <c r="Q517" s="48"/>
      <c r="R517" s="49"/>
      <c r="S517" s="49"/>
      <c r="T517" s="10"/>
      <c r="U517" s="10"/>
      <c r="V517" s="10"/>
    </row>
    <row r="518" hidden="1">
      <c r="A518" s="10"/>
      <c r="B518" s="10"/>
      <c r="C518" s="10"/>
      <c r="D518" s="48"/>
      <c r="E518" s="48"/>
      <c r="F518" s="48"/>
      <c r="G518" s="48"/>
      <c r="H518" s="48"/>
      <c r="I518" s="49"/>
      <c r="J518" s="49"/>
      <c r="K518" s="49"/>
      <c r="L518" s="49"/>
      <c r="M518" s="49"/>
      <c r="N518" s="49"/>
      <c r="O518" s="49"/>
      <c r="P518" s="48"/>
      <c r="Q518" s="48"/>
      <c r="R518" s="49"/>
      <c r="S518" s="49"/>
      <c r="T518" s="10"/>
      <c r="U518" s="10"/>
      <c r="V518" s="10"/>
    </row>
    <row r="519" hidden="1">
      <c r="A519" s="10"/>
      <c r="B519" s="10"/>
      <c r="C519" s="10"/>
      <c r="D519" s="48"/>
      <c r="E519" s="48"/>
      <c r="F519" s="48"/>
      <c r="G519" s="48"/>
      <c r="H519" s="48"/>
      <c r="I519" s="49"/>
      <c r="J519" s="49"/>
      <c r="K519" s="49"/>
      <c r="L519" s="49"/>
      <c r="M519" s="49"/>
      <c r="N519" s="49"/>
      <c r="O519" s="49"/>
      <c r="P519" s="48"/>
      <c r="Q519" s="48"/>
      <c r="R519" s="49"/>
      <c r="S519" s="49"/>
      <c r="T519" s="10"/>
      <c r="U519" s="10"/>
      <c r="V519" s="10"/>
    </row>
    <row r="520" hidden="1">
      <c r="A520" s="10"/>
      <c r="B520" s="10"/>
      <c r="C520" s="10"/>
      <c r="D520" s="48"/>
      <c r="E520" s="48"/>
      <c r="F520" s="48"/>
      <c r="G520" s="48"/>
      <c r="H520" s="48"/>
      <c r="I520" s="49"/>
      <c r="J520" s="49"/>
      <c r="K520" s="49"/>
      <c r="L520" s="49"/>
      <c r="M520" s="49"/>
      <c r="N520" s="49"/>
      <c r="O520" s="49"/>
      <c r="P520" s="48"/>
      <c r="Q520" s="48"/>
      <c r="R520" s="49"/>
      <c r="S520" s="49"/>
      <c r="T520" s="10"/>
      <c r="U520" s="10"/>
      <c r="V520" s="10"/>
    </row>
    <row r="521" hidden="1">
      <c r="A521" s="10"/>
      <c r="B521" s="10"/>
      <c r="C521" s="10"/>
      <c r="D521" s="48"/>
      <c r="E521" s="48"/>
      <c r="F521" s="48"/>
      <c r="G521" s="48"/>
      <c r="H521" s="48"/>
      <c r="I521" s="49"/>
      <c r="J521" s="49"/>
      <c r="K521" s="49"/>
      <c r="L521" s="49"/>
      <c r="M521" s="49"/>
      <c r="N521" s="49"/>
      <c r="O521" s="49"/>
      <c r="P521" s="48"/>
      <c r="Q521" s="48"/>
      <c r="R521" s="49"/>
      <c r="S521" s="49"/>
      <c r="T521" s="10"/>
      <c r="U521" s="10"/>
      <c r="V521" s="10"/>
    </row>
    <row r="522" hidden="1">
      <c r="A522" s="10"/>
      <c r="B522" s="10"/>
      <c r="C522" s="10"/>
      <c r="D522" s="48"/>
      <c r="E522" s="48"/>
      <c r="F522" s="48"/>
      <c r="G522" s="48"/>
      <c r="H522" s="48"/>
      <c r="I522" s="49"/>
      <c r="J522" s="49"/>
      <c r="K522" s="49"/>
      <c r="L522" s="49"/>
      <c r="M522" s="49"/>
      <c r="N522" s="49"/>
      <c r="O522" s="49"/>
      <c r="P522" s="48"/>
      <c r="Q522" s="48"/>
      <c r="R522" s="49"/>
      <c r="S522" s="49"/>
      <c r="T522" s="10"/>
      <c r="U522" s="10"/>
      <c r="V522" s="10"/>
    </row>
    <row r="523" hidden="1">
      <c r="A523" s="10"/>
      <c r="B523" s="10"/>
      <c r="C523" s="10"/>
      <c r="D523" s="48"/>
      <c r="E523" s="48"/>
      <c r="F523" s="48"/>
      <c r="G523" s="48"/>
      <c r="H523" s="48"/>
      <c r="I523" s="49"/>
      <c r="J523" s="49"/>
      <c r="K523" s="49"/>
      <c r="L523" s="49"/>
      <c r="M523" s="49"/>
      <c r="N523" s="49"/>
      <c r="O523" s="49"/>
      <c r="P523" s="48"/>
      <c r="Q523" s="48"/>
      <c r="R523" s="49"/>
      <c r="S523" s="49"/>
      <c r="T523" s="10"/>
      <c r="U523" s="10"/>
      <c r="V523" s="10"/>
    </row>
    <row r="524" hidden="1">
      <c r="A524" s="10"/>
      <c r="B524" s="10"/>
      <c r="C524" s="10"/>
      <c r="D524" s="48"/>
      <c r="E524" s="48"/>
      <c r="F524" s="48"/>
      <c r="G524" s="48"/>
      <c r="H524" s="48"/>
      <c r="I524" s="49"/>
      <c r="J524" s="49"/>
      <c r="K524" s="49"/>
      <c r="L524" s="49"/>
      <c r="M524" s="49"/>
      <c r="N524" s="49"/>
      <c r="O524" s="49"/>
      <c r="P524" s="48"/>
      <c r="Q524" s="48"/>
      <c r="R524" s="49"/>
      <c r="S524" s="49"/>
      <c r="T524" s="10"/>
      <c r="U524" s="10"/>
      <c r="V524" s="10"/>
    </row>
    <row r="525" hidden="1">
      <c r="A525" s="10"/>
      <c r="B525" s="10"/>
      <c r="C525" s="10"/>
      <c r="D525" s="48"/>
      <c r="E525" s="48"/>
      <c r="F525" s="48"/>
      <c r="G525" s="48"/>
      <c r="H525" s="48"/>
      <c r="I525" s="49"/>
      <c r="J525" s="49"/>
      <c r="K525" s="49"/>
      <c r="L525" s="49"/>
      <c r="M525" s="49"/>
      <c r="N525" s="49"/>
      <c r="O525" s="49"/>
      <c r="P525" s="48"/>
      <c r="Q525" s="48"/>
      <c r="R525" s="49"/>
      <c r="S525" s="49"/>
      <c r="T525" s="10"/>
      <c r="U525" s="10"/>
      <c r="V525" s="10"/>
    </row>
    <row r="526" hidden="1">
      <c r="A526" s="10"/>
      <c r="B526" s="10"/>
      <c r="C526" s="10"/>
      <c r="D526" s="48"/>
      <c r="E526" s="48"/>
      <c r="F526" s="48"/>
      <c r="G526" s="48"/>
      <c r="H526" s="48"/>
      <c r="I526" s="49"/>
      <c r="J526" s="49"/>
      <c r="K526" s="49"/>
      <c r="L526" s="49"/>
      <c r="M526" s="49"/>
      <c r="N526" s="49"/>
      <c r="O526" s="49"/>
      <c r="P526" s="48"/>
      <c r="Q526" s="48"/>
      <c r="R526" s="49"/>
      <c r="S526" s="49"/>
      <c r="T526" s="10"/>
      <c r="U526" s="10"/>
      <c r="V526" s="10"/>
    </row>
    <row r="527" hidden="1">
      <c r="A527" s="10"/>
      <c r="B527" s="10"/>
      <c r="C527" s="10"/>
      <c r="D527" s="48"/>
      <c r="E527" s="48"/>
      <c r="F527" s="48"/>
      <c r="G527" s="48"/>
      <c r="H527" s="48"/>
      <c r="I527" s="49"/>
      <c r="J527" s="49"/>
      <c r="K527" s="49"/>
      <c r="L527" s="49"/>
      <c r="M527" s="49"/>
      <c r="N527" s="49"/>
      <c r="O527" s="49"/>
      <c r="P527" s="48"/>
      <c r="Q527" s="48"/>
      <c r="R527" s="49"/>
      <c r="S527" s="49"/>
      <c r="T527" s="10"/>
      <c r="U527" s="10"/>
      <c r="V527" s="10"/>
    </row>
    <row r="528" hidden="1">
      <c r="A528" s="10"/>
      <c r="B528" s="10"/>
      <c r="C528" s="10"/>
      <c r="D528" s="48"/>
      <c r="E528" s="48"/>
      <c r="F528" s="48"/>
      <c r="G528" s="48"/>
      <c r="H528" s="48"/>
      <c r="I528" s="49"/>
      <c r="J528" s="49"/>
      <c r="K528" s="49"/>
      <c r="L528" s="49"/>
      <c r="M528" s="49"/>
      <c r="N528" s="49"/>
      <c r="O528" s="49"/>
      <c r="P528" s="48"/>
      <c r="Q528" s="48"/>
      <c r="R528" s="49"/>
      <c r="S528" s="49"/>
      <c r="T528" s="10"/>
      <c r="U528" s="10"/>
      <c r="V528" s="10"/>
    </row>
    <row r="529" hidden="1">
      <c r="A529" s="10"/>
      <c r="B529" s="10"/>
      <c r="C529" s="10"/>
      <c r="D529" s="48"/>
      <c r="E529" s="48"/>
      <c r="F529" s="48"/>
      <c r="G529" s="48"/>
      <c r="H529" s="48"/>
      <c r="I529" s="49"/>
      <c r="J529" s="49"/>
      <c r="K529" s="49"/>
      <c r="L529" s="49"/>
      <c r="M529" s="49"/>
      <c r="N529" s="49"/>
      <c r="O529" s="49"/>
      <c r="P529" s="48"/>
      <c r="Q529" s="48"/>
      <c r="R529" s="49"/>
      <c r="S529" s="49"/>
      <c r="T529" s="10"/>
      <c r="U529" s="10"/>
      <c r="V529" s="10"/>
    </row>
    <row r="530" hidden="1">
      <c r="A530" s="10"/>
      <c r="B530" s="10"/>
      <c r="C530" s="10"/>
      <c r="D530" s="48"/>
      <c r="E530" s="48"/>
      <c r="F530" s="48"/>
      <c r="G530" s="48"/>
      <c r="H530" s="48"/>
      <c r="I530" s="49"/>
      <c r="J530" s="49"/>
      <c r="K530" s="49"/>
      <c r="L530" s="49"/>
      <c r="M530" s="49"/>
      <c r="N530" s="49"/>
      <c r="O530" s="49"/>
      <c r="P530" s="48"/>
      <c r="Q530" s="48"/>
      <c r="R530" s="49"/>
      <c r="S530" s="49"/>
      <c r="T530" s="10"/>
      <c r="U530" s="10"/>
      <c r="V530" s="10"/>
    </row>
    <row r="531" hidden="1">
      <c r="A531" s="10"/>
      <c r="B531" s="10"/>
      <c r="C531" s="10"/>
      <c r="D531" s="48"/>
      <c r="E531" s="48"/>
      <c r="F531" s="48"/>
      <c r="G531" s="48"/>
      <c r="H531" s="48"/>
      <c r="I531" s="49"/>
      <c r="J531" s="49"/>
      <c r="K531" s="49"/>
      <c r="L531" s="49"/>
      <c r="M531" s="49"/>
      <c r="N531" s="49"/>
      <c r="O531" s="49"/>
      <c r="P531" s="48"/>
      <c r="Q531" s="48"/>
      <c r="R531" s="49"/>
      <c r="S531" s="49"/>
      <c r="T531" s="10"/>
      <c r="U531" s="10"/>
      <c r="V531" s="10"/>
    </row>
    <row r="532" hidden="1">
      <c r="A532" s="10"/>
      <c r="B532" s="10"/>
      <c r="C532" s="10"/>
      <c r="D532" s="48"/>
      <c r="E532" s="48"/>
      <c r="F532" s="48"/>
      <c r="G532" s="48"/>
      <c r="H532" s="48"/>
      <c r="I532" s="49"/>
      <c r="J532" s="49"/>
      <c r="K532" s="49"/>
      <c r="L532" s="49"/>
      <c r="M532" s="49"/>
      <c r="N532" s="49"/>
      <c r="O532" s="49"/>
      <c r="P532" s="48"/>
      <c r="Q532" s="48"/>
      <c r="R532" s="49"/>
      <c r="S532" s="49"/>
      <c r="T532" s="10"/>
      <c r="U532" s="10"/>
      <c r="V532" s="10"/>
    </row>
    <row r="533" hidden="1">
      <c r="A533" s="10"/>
      <c r="B533" s="10"/>
      <c r="C533" s="10"/>
      <c r="D533" s="48"/>
      <c r="E533" s="48"/>
      <c r="F533" s="48"/>
      <c r="G533" s="48"/>
      <c r="H533" s="48"/>
      <c r="I533" s="49"/>
      <c r="J533" s="49"/>
      <c r="K533" s="49"/>
      <c r="L533" s="49"/>
      <c r="M533" s="49"/>
      <c r="N533" s="49"/>
      <c r="O533" s="49"/>
      <c r="P533" s="48"/>
      <c r="Q533" s="48"/>
      <c r="R533" s="49"/>
      <c r="S533" s="49"/>
      <c r="T533" s="10"/>
      <c r="U533" s="10"/>
      <c r="V533" s="10"/>
    </row>
    <row r="534" hidden="1">
      <c r="A534" s="10"/>
      <c r="B534" s="10"/>
      <c r="C534" s="10"/>
      <c r="D534" s="48"/>
      <c r="E534" s="48"/>
      <c r="F534" s="48"/>
      <c r="G534" s="48"/>
      <c r="H534" s="48"/>
      <c r="I534" s="49"/>
      <c r="J534" s="49"/>
      <c r="K534" s="49"/>
      <c r="L534" s="49"/>
      <c r="M534" s="49"/>
      <c r="N534" s="49"/>
      <c r="O534" s="49"/>
      <c r="P534" s="48"/>
      <c r="Q534" s="48"/>
      <c r="R534" s="49"/>
      <c r="S534" s="49"/>
      <c r="T534" s="10"/>
      <c r="U534" s="10"/>
      <c r="V534" s="10"/>
    </row>
    <row r="535" hidden="1">
      <c r="A535" s="10"/>
      <c r="B535" s="10"/>
      <c r="C535" s="10"/>
      <c r="D535" s="48"/>
      <c r="E535" s="48"/>
      <c r="F535" s="48"/>
      <c r="G535" s="48"/>
      <c r="H535" s="48"/>
      <c r="I535" s="49"/>
      <c r="J535" s="49"/>
      <c r="K535" s="49"/>
      <c r="L535" s="49"/>
      <c r="M535" s="49"/>
      <c r="N535" s="49"/>
      <c r="O535" s="49"/>
      <c r="P535" s="48"/>
      <c r="Q535" s="48"/>
      <c r="R535" s="49"/>
      <c r="S535" s="49"/>
      <c r="T535" s="10"/>
      <c r="U535" s="10"/>
      <c r="V535" s="10"/>
    </row>
    <row r="536" hidden="1">
      <c r="A536" s="10"/>
      <c r="B536" s="10"/>
      <c r="C536" s="10"/>
      <c r="D536" s="48"/>
      <c r="E536" s="48"/>
      <c r="F536" s="48"/>
      <c r="G536" s="48"/>
      <c r="H536" s="48"/>
      <c r="I536" s="49"/>
      <c r="J536" s="49"/>
      <c r="K536" s="49"/>
      <c r="L536" s="49"/>
      <c r="M536" s="49"/>
      <c r="N536" s="49"/>
      <c r="O536" s="49"/>
      <c r="P536" s="48"/>
      <c r="Q536" s="48"/>
      <c r="R536" s="49"/>
      <c r="S536" s="49"/>
      <c r="T536" s="10"/>
      <c r="U536" s="10"/>
      <c r="V536" s="10"/>
    </row>
    <row r="537" hidden="1">
      <c r="A537" s="10"/>
      <c r="B537" s="10"/>
      <c r="C537" s="10"/>
      <c r="D537" s="48"/>
      <c r="E537" s="48"/>
      <c r="F537" s="48"/>
      <c r="G537" s="48"/>
      <c r="H537" s="48"/>
      <c r="I537" s="49"/>
      <c r="J537" s="49"/>
      <c r="K537" s="49"/>
      <c r="L537" s="49"/>
      <c r="M537" s="49"/>
      <c r="N537" s="49"/>
      <c r="O537" s="49"/>
      <c r="P537" s="48"/>
      <c r="Q537" s="48"/>
      <c r="R537" s="49"/>
      <c r="S537" s="49"/>
      <c r="T537" s="10"/>
      <c r="U537" s="10"/>
      <c r="V537" s="10"/>
    </row>
    <row r="538" hidden="1">
      <c r="A538" s="10"/>
      <c r="B538" s="10"/>
      <c r="C538" s="10"/>
      <c r="D538" s="48"/>
      <c r="E538" s="48"/>
      <c r="F538" s="48"/>
      <c r="G538" s="48"/>
      <c r="H538" s="48"/>
      <c r="I538" s="49"/>
      <c r="J538" s="49"/>
      <c r="K538" s="49"/>
      <c r="L538" s="49"/>
      <c r="M538" s="49"/>
      <c r="N538" s="49"/>
      <c r="O538" s="49"/>
      <c r="P538" s="48"/>
      <c r="Q538" s="48"/>
      <c r="R538" s="49"/>
      <c r="S538" s="49"/>
      <c r="T538" s="10"/>
      <c r="U538" s="10"/>
      <c r="V538" s="10"/>
    </row>
    <row r="539" hidden="1">
      <c r="A539" s="10"/>
      <c r="B539" s="10"/>
      <c r="C539" s="10"/>
      <c r="D539" s="48"/>
      <c r="E539" s="48"/>
      <c r="F539" s="48"/>
      <c r="G539" s="48"/>
      <c r="H539" s="48"/>
      <c r="I539" s="49"/>
      <c r="J539" s="49"/>
      <c r="K539" s="49"/>
      <c r="L539" s="49"/>
      <c r="M539" s="49"/>
      <c r="N539" s="49"/>
      <c r="O539" s="49"/>
      <c r="P539" s="48"/>
      <c r="Q539" s="48"/>
      <c r="R539" s="49"/>
      <c r="S539" s="49"/>
      <c r="T539" s="10"/>
      <c r="U539" s="10"/>
      <c r="V539" s="10"/>
    </row>
    <row r="540" hidden="1">
      <c r="A540" s="10"/>
      <c r="B540" s="10"/>
      <c r="C540" s="10"/>
      <c r="D540" s="48"/>
      <c r="E540" s="48"/>
      <c r="F540" s="48"/>
      <c r="G540" s="48"/>
      <c r="H540" s="48"/>
      <c r="I540" s="49"/>
      <c r="J540" s="49"/>
      <c r="K540" s="49"/>
      <c r="L540" s="49"/>
      <c r="M540" s="49"/>
      <c r="N540" s="49"/>
      <c r="O540" s="49"/>
      <c r="P540" s="48"/>
      <c r="Q540" s="48"/>
      <c r="R540" s="49"/>
      <c r="S540" s="49"/>
      <c r="T540" s="10"/>
      <c r="U540" s="10"/>
      <c r="V540" s="10"/>
    </row>
    <row r="541" hidden="1">
      <c r="A541" s="10"/>
      <c r="B541" s="10"/>
      <c r="C541" s="10"/>
      <c r="D541" s="48"/>
      <c r="E541" s="48"/>
      <c r="F541" s="48"/>
      <c r="G541" s="48"/>
      <c r="H541" s="48"/>
      <c r="I541" s="49"/>
      <c r="J541" s="49"/>
      <c r="K541" s="49"/>
      <c r="L541" s="49"/>
      <c r="M541" s="49"/>
      <c r="N541" s="49"/>
      <c r="O541" s="49"/>
      <c r="P541" s="48"/>
      <c r="Q541" s="48"/>
      <c r="R541" s="49"/>
      <c r="S541" s="49"/>
      <c r="T541" s="10"/>
      <c r="U541" s="10"/>
      <c r="V541" s="10"/>
    </row>
    <row r="542" hidden="1">
      <c r="A542" s="10"/>
      <c r="B542" s="10"/>
      <c r="C542" s="10"/>
      <c r="D542" s="48"/>
      <c r="E542" s="48"/>
      <c r="F542" s="48"/>
      <c r="G542" s="48"/>
      <c r="H542" s="48"/>
      <c r="I542" s="49"/>
      <c r="J542" s="49"/>
      <c r="K542" s="49"/>
      <c r="L542" s="49"/>
      <c r="M542" s="49"/>
      <c r="N542" s="49"/>
      <c r="O542" s="49"/>
      <c r="P542" s="48"/>
      <c r="Q542" s="48"/>
      <c r="R542" s="49"/>
      <c r="S542" s="49"/>
      <c r="T542" s="10"/>
      <c r="U542" s="10"/>
      <c r="V542" s="10"/>
    </row>
    <row r="543" hidden="1">
      <c r="A543" s="10"/>
      <c r="B543" s="10"/>
      <c r="C543" s="10"/>
      <c r="D543" s="48"/>
      <c r="E543" s="48"/>
      <c r="F543" s="48"/>
      <c r="G543" s="48"/>
      <c r="H543" s="48"/>
      <c r="I543" s="49"/>
      <c r="J543" s="49"/>
      <c r="K543" s="49"/>
      <c r="L543" s="49"/>
      <c r="M543" s="49"/>
      <c r="N543" s="49"/>
      <c r="O543" s="49"/>
      <c r="P543" s="48"/>
      <c r="Q543" s="48"/>
      <c r="R543" s="49"/>
      <c r="S543" s="49"/>
      <c r="T543" s="10"/>
      <c r="U543" s="10"/>
      <c r="V543" s="10"/>
    </row>
    <row r="544" hidden="1">
      <c r="A544" s="10"/>
      <c r="B544" s="10"/>
      <c r="C544" s="10"/>
      <c r="D544" s="48"/>
      <c r="E544" s="48"/>
      <c r="F544" s="48"/>
      <c r="G544" s="48"/>
      <c r="H544" s="48"/>
      <c r="I544" s="49"/>
      <c r="J544" s="49"/>
      <c r="K544" s="49"/>
      <c r="L544" s="49"/>
      <c r="M544" s="49"/>
      <c r="N544" s="49"/>
      <c r="O544" s="49"/>
      <c r="P544" s="48"/>
      <c r="Q544" s="48"/>
      <c r="R544" s="49"/>
      <c r="S544" s="49"/>
      <c r="T544" s="10"/>
      <c r="U544" s="10"/>
      <c r="V544" s="10"/>
    </row>
    <row r="545" hidden="1">
      <c r="A545" s="10"/>
      <c r="B545" s="10"/>
      <c r="C545" s="10"/>
      <c r="D545" s="48"/>
      <c r="E545" s="48"/>
      <c r="F545" s="48"/>
      <c r="G545" s="48"/>
      <c r="H545" s="48"/>
      <c r="I545" s="49"/>
      <c r="J545" s="49"/>
      <c r="K545" s="49"/>
      <c r="L545" s="49"/>
      <c r="M545" s="49"/>
      <c r="N545" s="49"/>
      <c r="O545" s="49"/>
      <c r="P545" s="48"/>
      <c r="Q545" s="48"/>
      <c r="R545" s="49"/>
      <c r="S545" s="49"/>
      <c r="T545" s="10"/>
      <c r="U545" s="10"/>
      <c r="V545" s="10"/>
    </row>
    <row r="546" hidden="1">
      <c r="A546" s="10"/>
      <c r="B546" s="10"/>
      <c r="C546" s="10"/>
      <c r="D546" s="48"/>
      <c r="E546" s="48"/>
      <c r="F546" s="48"/>
      <c r="G546" s="48"/>
      <c r="H546" s="48"/>
      <c r="I546" s="49"/>
      <c r="J546" s="49"/>
      <c r="K546" s="49"/>
      <c r="L546" s="49"/>
      <c r="M546" s="49"/>
      <c r="N546" s="49"/>
      <c r="O546" s="49"/>
      <c r="P546" s="48"/>
      <c r="Q546" s="48"/>
      <c r="R546" s="49"/>
      <c r="S546" s="49"/>
      <c r="T546" s="10"/>
      <c r="U546" s="10"/>
      <c r="V546" s="10"/>
    </row>
    <row r="547" hidden="1">
      <c r="A547" s="10"/>
      <c r="B547" s="10"/>
      <c r="C547" s="10"/>
      <c r="D547" s="48"/>
      <c r="E547" s="48"/>
      <c r="F547" s="48"/>
      <c r="G547" s="48"/>
      <c r="H547" s="48"/>
      <c r="I547" s="49"/>
      <c r="J547" s="49"/>
      <c r="K547" s="49"/>
      <c r="L547" s="49"/>
      <c r="M547" s="49"/>
      <c r="N547" s="49"/>
      <c r="O547" s="49"/>
      <c r="P547" s="48"/>
      <c r="Q547" s="48"/>
      <c r="R547" s="49"/>
      <c r="S547" s="49"/>
      <c r="T547" s="10"/>
      <c r="U547" s="10"/>
      <c r="V547" s="10"/>
    </row>
    <row r="548" hidden="1">
      <c r="A548" s="10"/>
      <c r="B548" s="10"/>
      <c r="C548" s="10"/>
      <c r="D548" s="48"/>
      <c r="E548" s="48"/>
      <c r="F548" s="48"/>
      <c r="G548" s="48"/>
      <c r="H548" s="48"/>
      <c r="I548" s="49"/>
      <c r="J548" s="49"/>
      <c r="K548" s="49"/>
      <c r="L548" s="49"/>
      <c r="M548" s="49"/>
      <c r="N548" s="49"/>
      <c r="O548" s="49"/>
      <c r="P548" s="48"/>
      <c r="Q548" s="48"/>
      <c r="R548" s="49"/>
      <c r="S548" s="49"/>
      <c r="T548" s="10"/>
      <c r="U548" s="10"/>
      <c r="V548" s="10"/>
    </row>
    <row r="549" hidden="1">
      <c r="A549" s="10"/>
      <c r="B549" s="10"/>
      <c r="C549" s="10"/>
      <c r="D549" s="48"/>
      <c r="E549" s="48"/>
      <c r="F549" s="48"/>
      <c r="G549" s="48"/>
      <c r="H549" s="48"/>
      <c r="I549" s="49"/>
      <c r="J549" s="49"/>
      <c r="K549" s="49"/>
      <c r="L549" s="49"/>
      <c r="M549" s="49"/>
      <c r="N549" s="49"/>
      <c r="O549" s="49"/>
      <c r="P549" s="48"/>
      <c r="Q549" s="48"/>
      <c r="R549" s="49"/>
      <c r="S549" s="49"/>
      <c r="T549" s="10"/>
      <c r="U549" s="10"/>
      <c r="V549" s="10"/>
    </row>
    <row r="550" hidden="1">
      <c r="A550" s="10"/>
      <c r="B550" s="10"/>
      <c r="C550" s="10"/>
      <c r="D550" s="48"/>
      <c r="E550" s="48"/>
      <c r="F550" s="48"/>
      <c r="G550" s="48"/>
      <c r="H550" s="48"/>
      <c r="I550" s="49"/>
      <c r="J550" s="49"/>
      <c r="K550" s="49"/>
      <c r="L550" s="49"/>
      <c r="M550" s="49"/>
      <c r="N550" s="49"/>
      <c r="O550" s="49"/>
      <c r="P550" s="48"/>
      <c r="Q550" s="48"/>
      <c r="R550" s="49"/>
      <c r="S550" s="49"/>
      <c r="T550" s="10"/>
      <c r="U550" s="10"/>
      <c r="V550" s="10"/>
    </row>
    <row r="551" hidden="1">
      <c r="A551" s="10"/>
      <c r="B551" s="10"/>
      <c r="C551" s="10"/>
      <c r="D551" s="48"/>
      <c r="E551" s="48"/>
      <c r="F551" s="48"/>
      <c r="G551" s="48"/>
      <c r="H551" s="48"/>
      <c r="I551" s="49"/>
      <c r="J551" s="49"/>
      <c r="K551" s="49"/>
      <c r="L551" s="49"/>
      <c r="M551" s="49"/>
      <c r="N551" s="49"/>
      <c r="O551" s="49"/>
      <c r="P551" s="48"/>
      <c r="Q551" s="48"/>
      <c r="R551" s="49"/>
      <c r="S551" s="49"/>
      <c r="T551" s="10"/>
      <c r="U551" s="10"/>
      <c r="V551" s="10"/>
    </row>
    <row r="552" hidden="1">
      <c r="A552" s="10"/>
      <c r="B552" s="10"/>
      <c r="C552" s="10"/>
      <c r="D552" s="48"/>
      <c r="E552" s="48"/>
      <c r="F552" s="48"/>
      <c r="G552" s="48"/>
      <c r="H552" s="48"/>
      <c r="I552" s="49"/>
      <c r="J552" s="49"/>
      <c r="K552" s="49"/>
      <c r="L552" s="49"/>
      <c r="M552" s="49"/>
      <c r="N552" s="49"/>
      <c r="O552" s="49"/>
      <c r="P552" s="48"/>
      <c r="Q552" s="48"/>
      <c r="R552" s="49"/>
      <c r="S552" s="49"/>
      <c r="T552" s="10"/>
      <c r="U552" s="10"/>
      <c r="V552" s="10"/>
    </row>
    <row r="553" hidden="1">
      <c r="A553" s="10"/>
      <c r="B553" s="10"/>
      <c r="C553" s="10"/>
      <c r="D553" s="48"/>
      <c r="E553" s="48"/>
      <c r="F553" s="48"/>
      <c r="G553" s="48"/>
      <c r="H553" s="48"/>
      <c r="I553" s="49"/>
      <c r="J553" s="49"/>
      <c r="K553" s="49"/>
      <c r="L553" s="49"/>
      <c r="M553" s="49"/>
      <c r="N553" s="49"/>
      <c r="O553" s="49"/>
      <c r="P553" s="48"/>
      <c r="Q553" s="48"/>
      <c r="R553" s="49"/>
      <c r="S553" s="49"/>
      <c r="T553" s="10"/>
      <c r="U553" s="10"/>
      <c r="V553" s="10"/>
    </row>
    <row r="554" hidden="1">
      <c r="A554" s="10"/>
      <c r="B554" s="10"/>
      <c r="C554" s="10"/>
      <c r="D554" s="48"/>
      <c r="E554" s="48"/>
      <c r="F554" s="48"/>
      <c r="G554" s="48"/>
      <c r="H554" s="48"/>
      <c r="I554" s="49"/>
      <c r="J554" s="49"/>
      <c r="K554" s="49"/>
      <c r="L554" s="49"/>
      <c r="M554" s="49"/>
      <c r="N554" s="49"/>
      <c r="O554" s="49"/>
      <c r="P554" s="48"/>
      <c r="Q554" s="48"/>
      <c r="R554" s="49"/>
      <c r="S554" s="49"/>
      <c r="T554" s="10"/>
      <c r="U554" s="10"/>
      <c r="V554" s="10"/>
    </row>
    <row r="555" hidden="1">
      <c r="A555" s="10"/>
      <c r="B555" s="10"/>
      <c r="C555" s="10"/>
      <c r="D555" s="48"/>
      <c r="E555" s="48"/>
      <c r="F555" s="48"/>
      <c r="G555" s="48"/>
      <c r="H555" s="48"/>
      <c r="I555" s="49"/>
      <c r="J555" s="49"/>
      <c r="K555" s="49"/>
      <c r="L555" s="49"/>
      <c r="M555" s="49"/>
      <c r="N555" s="49"/>
      <c r="O555" s="49"/>
      <c r="P555" s="48"/>
      <c r="Q555" s="48"/>
      <c r="R555" s="49"/>
      <c r="S555" s="49"/>
      <c r="T555" s="10"/>
      <c r="U555" s="10"/>
      <c r="V555" s="10"/>
    </row>
    <row r="556" hidden="1">
      <c r="A556" s="10"/>
      <c r="B556" s="10"/>
      <c r="C556" s="10"/>
      <c r="D556" s="48"/>
      <c r="E556" s="48"/>
      <c r="F556" s="48"/>
      <c r="G556" s="48"/>
      <c r="H556" s="48"/>
      <c r="I556" s="49"/>
      <c r="J556" s="49"/>
      <c r="K556" s="49"/>
      <c r="L556" s="49"/>
      <c r="M556" s="49"/>
      <c r="N556" s="49"/>
      <c r="O556" s="49"/>
      <c r="P556" s="48"/>
      <c r="Q556" s="48"/>
      <c r="R556" s="49"/>
      <c r="S556" s="49"/>
      <c r="T556" s="10"/>
      <c r="U556" s="10"/>
      <c r="V556" s="10"/>
    </row>
    <row r="557" hidden="1">
      <c r="A557" s="10"/>
      <c r="B557" s="10"/>
      <c r="C557" s="10"/>
      <c r="D557" s="48"/>
      <c r="E557" s="48"/>
      <c r="F557" s="48"/>
      <c r="G557" s="48"/>
      <c r="H557" s="48"/>
      <c r="I557" s="49"/>
      <c r="J557" s="49"/>
      <c r="K557" s="49"/>
      <c r="L557" s="49"/>
      <c r="M557" s="49"/>
      <c r="N557" s="49"/>
      <c r="O557" s="49"/>
      <c r="P557" s="48"/>
      <c r="Q557" s="48"/>
      <c r="R557" s="49"/>
      <c r="S557" s="49"/>
      <c r="T557" s="10"/>
      <c r="U557" s="10"/>
      <c r="V557" s="10"/>
    </row>
    <row r="558" hidden="1">
      <c r="A558" s="10"/>
      <c r="B558" s="10"/>
      <c r="C558" s="10"/>
      <c r="D558" s="48"/>
      <c r="E558" s="48"/>
      <c r="F558" s="48"/>
      <c r="G558" s="48"/>
      <c r="H558" s="48"/>
      <c r="I558" s="49"/>
      <c r="J558" s="49"/>
      <c r="K558" s="49"/>
      <c r="L558" s="49"/>
      <c r="M558" s="49"/>
      <c r="N558" s="49"/>
      <c r="O558" s="49"/>
      <c r="P558" s="48"/>
      <c r="Q558" s="48"/>
      <c r="R558" s="49"/>
      <c r="S558" s="49"/>
      <c r="T558" s="10"/>
      <c r="U558" s="10"/>
      <c r="V558" s="10"/>
    </row>
    <row r="559" hidden="1">
      <c r="A559" s="10"/>
      <c r="B559" s="10"/>
      <c r="C559" s="10"/>
      <c r="D559" s="48"/>
      <c r="E559" s="48"/>
      <c r="F559" s="48"/>
      <c r="G559" s="48"/>
      <c r="H559" s="48"/>
      <c r="I559" s="49"/>
      <c r="J559" s="49"/>
      <c r="K559" s="49"/>
      <c r="L559" s="49"/>
      <c r="M559" s="49"/>
      <c r="N559" s="49"/>
      <c r="O559" s="49"/>
      <c r="P559" s="48"/>
      <c r="Q559" s="48"/>
      <c r="R559" s="49"/>
      <c r="S559" s="49"/>
      <c r="T559" s="10"/>
      <c r="U559" s="10"/>
      <c r="V559" s="10"/>
    </row>
    <row r="560" hidden="1">
      <c r="A560" s="10"/>
      <c r="B560" s="10"/>
      <c r="C560" s="10"/>
      <c r="D560" s="48"/>
      <c r="E560" s="48"/>
      <c r="F560" s="48"/>
      <c r="G560" s="48"/>
      <c r="H560" s="48"/>
      <c r="I560" s="49"/>
      <c r="J560" s="49"/>
      <c r="K560" s="49"/>
      <c r="L560" s="49"/>
      <c r="M560" s="49"/>
      <c r="N560" s="49"/>
      <c r="O560" s="49"/>
      <c r="P560" s="48"/>
      <c r="Q560" s="48"/>
      <c r="R560" s="49"/>
      <c r="S560" s="49"/>
      <c r="T560" s="10"/>
      <c r="U560" s="10"/>
      <c r="V560" s="10"/>
    </row>
    <row r="561" hidden="1">
      <c r="A561" s="10"/>
      <c r="B561" s="10"/>
      <c r="C561" s="10"/>
      <c r="D561" s="48"/>
      <c r="E561" s="48"/>
      <c r="F561" s="48"/>
      <c r="G561" s="48"/>
      <c r="H561" s="48"/>
      <c r="I561" s="49"/>
      <c r="J561" s="49"/>
      <c r="K561" s="49"/>
      <c r="L561" s="49"/>
      <c r="M561" s="49"/>
      <c r="N561" s="49"/>
      <c r="O561" s="49"/>
      <c r="P561" s="48"/>
      <c r="Q561" s="48"/>
      <c r="R561" s="49"/>
      <c r="S561" s="49"/>
      <c r="T561" s="10"/>
      <c r="U561" s="10"/>
      <c r="V561" s="10"/>
    </row>
    <row r="562" hidden="1">
      <c r="A562" s="10"/>
      <c r="B562" s="10"/>
      <c r="C562" s="10"/>
      <c r="D562" s="48"/>
      <c r="E562" s="48"/>
      <c r="F562" s="48"/>
      <c r="G562" s="48"/>
      <c r="H562" s="48"/>
      <c r="I562" s="49"/>
      <c r="J562" s="49"/>
      <c r="K562" s="49"/>
      <c r="L562" s="49"/>
      <c r="M562" s="49"/>
      <c r="N562" s="49"/>
      <c r="O562" s="49"/>
      <c r="P562" s="48"/>
      <c r="Q562" s="48"/>
      <c r="R562" s="49"/>
      <c r="S562" s="49"/>
      <c r="T562" s="10"/>
      <c r="U562" s="10"/>
      <c r="V562" s="10"/>
    </row>
    <row r="563" hidden="1">
      <c r="A563" s="10"/>
      <c r="B563" s="10"/>
      <c r="C563" s="10"/>
      <c r="D563" s="48"/>
      <c r="E563" s="48"/>
      <c r="F563" s="48"/>
      <c r="G563" s="48"/>
      <c r="H563" s="48"/>
      <c r="I563" s="49"/>
      <c r="J563" s="49"/>
      <c r="K563" s="49"/>
      <c r="L563" s="49"/>
      <c r="M563" s="49"/>
      <c r="N563" s="49"/>
      <c r="O563" s="49"/>
      <c r="P563" s="48"/>
      <c r="Q563" s="48"/>
      <c r="R563" s="49"/>
      <c r="S563" s="49"/>
      <c r="T563" s="10"/>
      <c r="U563" s="10"/>
      <c r="V563" s="10"/>
    </row>
    <row r="564" hidden="1">
      <c r="A564" s="10"/>
      <c r="B564" s="10"/>
      <c r="C564" s="10"/>
      <c r="D564" s="48"/>
      <c r="E564" s="48"/>
      <c r="F564" s="48"/>
      <c r="G564" s="48"/>
      <c r="H564" s="48"/>
      <c r="I564" s="49"/>
      <c r="J564" s="49"/>
      <c r="K564" s="49"/>
      <c r="L564" s="49"/>
      <c r="M564" s="49"/>
      <c r="N564" s="49"/>
      <c r="O564" s="49"/>
      <c r="P564" s="48"/>
      <c r="Q564" s="48"/>
      <c r="R564" s="49"/>
      <c r="S564" s="49"/>
      <c r="T564" s="10"/>
      <c r="U564" s="10"/>
      <c r="V564" s="10"/>
    </row>
    <row r="565" hidden="1">
      <c r="A565" s="10"/>
      <c r="B565" s="10"/>
      <c r="C565" s="10"/>
      <c r="D565" s="48"/>
      <c r="E565" s="48"/>
      <c r="F565" s="48"/>
      <c r="G565" s="48"/>
      <c r="H565" s="48"/>
      <c r="I565" s="49"/>
      <c r="J565" s="49"/>
      <c r="K565" s="49"/>
      <c r="L565" s="49"/>
      <c r="M565" s="49"/>
      <c r="N565" s="49"/>
      <c r="O565" s="49"/>
      <c r="P565" s="48"/>
      <c r="Q565" s="48"/>
      <c r="R565" s="49"/>
      <c r="S565" s="49"/>
      <c r="T565" s="10"/>
      <c r="U565" s="10"/>
      <c r="V565" s="10"/>
    </row>
    <row r="566" hidden="1">
      <c r="A566" s="10"/>
      <c r="B566" s="10"/>
      <c r="C566" s="10"/>
      <c r="D566" s="48"/>
      <c r="E566" s="48"/>
      <c r="F566" s="48"/>
      <c r="G566" s="48"/>
      <c r="H566" s="48"/>
      <c r="I566" s="49"/>
      <c r="J566" s="49"/>
      <c r="K566" s="49"/>
      <c r="L566" s="49"/>
      <c r="M566" s="49"/>
      <c r="N566" s="49"/>
      <c r="O566" s="49"/>
      <c r="P566" s="48"/>
      <c r="Q566" s="48"/>
      <c r="R566" s="49"/>
      <c r="S566" s="49"/>
      <c r="T566" s="10"/>
      <c r="U566" s="10"/>
      <c r="V566" s="10"/>
    </row>
    <row r="567" hidden="1">
      <c r="A567" s="10"/>
      <c r="B567" s="10"/>
      <c r="C567" s="10"/>
      <c r="D567" s="48"/>
      <c r="E567" s="48"/>
      <c r="F567" s="48"/>
      <c r="G567" s="48"/>
      <c r="H567" s="48"/>
      <c r="I567" s="49"/>
      <c r="J567" s="49"/>
      <c r="K567" s="49"/>
      <c r="L567" s="49"/>
      <c r="M567" s="49"/>
      <c r="N567" s="49"/>
      <c r="O567" s="49"/>
      <c r="P567" s="48"/>
      <c r="Q567" s="48"/>
      <c r="R567" s="49"/>
      <c r="S567" s="49"/>
      <c r="T567" s="10"/>
      <c r="U567" s="10"/>
      <c r="V567" s="10"/>
    </row>
    <row r="568" hidden="1">
      <c r="A568" s="10"/>
      <c r="B568" s="10"/>
      <c r="C568" s="10"/>
      <c r="D568" s="48"/>
      <c r="E568" s="48"/>
      <c r="F568" s="48"/>
      <c r="G568" s="48"/>
      <c r="H568" s="48"/>
      <c r="I568" s="49"/>
      <c r="J568" s="49"/>
      <c r="K568" s="49"/>
      <c r="L568" s="49"/>
      <c r="M568" s="49"/>
      <c r="N568" s="49"/>
      <c r="O568" s="49"/>
      <c r="P568" s="48"/>
      <c r="Q568" s="48"/>
      <c r="R568" s="49"/>
      <c r="S568" s="49"/>
      <c r="T568" s="10"/>
      <c r="U568" s="10"/>
      <c r="V568" s="10"/>
    </row>
    <row r="569" hidden="1">
      <c r="A569" s="10"/>
      <c r="B569" s="10"/>
      <c r="C569" s="10"/>
      <c r="D569" s="48"/>
      <c r="E569" s="48"/>
      <c r="F569" s="48"/>
      <c r="G569" s="48"/>
      <c r="H569" s="48"/>
      <c r="I569" s="49"/>
      <c r="J569" s="49"/>
      <c r="K569" s="49"/>
      <c r="L569" s="49"/>
      <c r="M569" s="49"/>
      <c r="N569" s="49"/>
      <c r="O569" s="49"/>
      <c r="P569" s="48"/>
      <c r="Q569" s="48"/>
      <c r="R569" s="49"/>
      <c r="S569" s="49"/>
      <c r="T569" s="10"/>
      <c r="U569" s="10"/>
      <c r="V569" s="10"/>
    </row>
    <row r="570" hidden="1">
      <c r="A570" s="10"/>
      <c r="B570" s="10"/>
      <c r="C570" s="10"/>
      <c r="D570" s="48"/>
      <c r="E570" s="48"/>
      <c r="F570" s="48"/>
      <c r="G570" s="48"/>
      <c r="H570" s="48"/>
      <c r="I570" s="49"/>
      <c r="J570" s="49"/>
      <c r="K570" s="49"/>
      <c r="L570" s="49"/>
      <c r="M570" s="49"/>
      <c r="N570" s="49"/>
      <c r="O570" s="49"/>
      <c r="P570" s="48"/>
      <c r="Q570" s="48"/>
      <c r="R570" s="49"/>
      <c r="S570" s="49"/>
      <c r="T570" s="10"/>
      <c r="U570" s="10"/>
      <c r="V570" s="10"/>
    </row>
    <row r="571" hidden="1">
      <c r="A571" s="10"/>
      <c r="B571" s="10"/>
      <c r="C571" s="10"/>
      <c r="D571" s="48"/>
      <c r="E571" s="48"/>
      <c r="F571" s="48"/>
      <c r="G571" s="48"/>
      <c r="H571" s="48"/>
      <c r="I571" s="49"/>
      <c r="J571" s="49"/>
      <c r="K571" s="49"/>
      <c r="L571" s="49"/>
      <c r="M571" s="49"/>
      <c r="N571" s="49"/>
      <c r="O571" s="49"/>
      <c r="P571" s="48"/>
      <c r="Q571" s="48"/>
      <c r="R571" s="49"/>
      <c r="S571" s="49"/>
      <c r="T571" s="10"/>
      <c r="U571" s="10"/>
      <c r="V571" s="10"/>
    </row>
    <row r="572" hidden="1">
      <c r="A572" s="10"/>
      <c r="B572" s="10"/>
      <c r="C572" s="10"/>
      <c r="D572" s="48"/>
      <c r="E572" s="48"/>
      <c r="F572" s="48"/>
      <c r="G572" s="48"/>
      <c r="H572" s="48"/>
      <c r="I572" s="49"/>
      <c r="J572" s="49"/>
      <c r="K572" s="49"/>
      <c r="L572" s="49"/>
      <c r="M572" s="49"/>
      <c r="N572" s="49"/>
      <c r="O572" s="49"/>
      <c r="P572" s="48"/>
      <c r="Q572" s="48"/>
      <c r="R572" s="49"/>
      <c r="S572" s="49"/>
      <c r="T572" s="10"/>
      <c r="U572" s="10"/>
      <c r="V572" s="10"/>
    </row>
    <row r="573" hidden="1">
      <c r="A573" s="10"/>
      <c r="B573" s="10"/>
      <c r="C573" s="10"/>
      <c r="D573" s="48"/>
      <c r="E573" s="48"/>
      <c r="F573" s="48"/>
      <c r="G573" s="48"/>
      <c r="H573" s="48"/>
      <c r="I573" s="49"/>
      <c r="J573" s="49"/>
      <c r="K573" s="49"/>
      <c r="L573" s="49"/>
      <c r="M573" s="49"/>
      <c r="N573" s="49"/>
      <c r="O573" s="49"/>
      <c r="P573" s="48"/>
      <c r="Q573" s="48"/>
      <c r="R573" s="49"/>
      <c r="S573" s="49"/>
      <c r="T573" s="10"/>
      <c r="U573" s="10"/>
      <c r="V573" s="10"/>
    </row>
    <row r="574" hidden="1">
      <c r="A574" s="10"/>
      <c r="B574" s="10"/>
      <c r="C574" s="10"/>
      <c r="D574" s="48"/>
      <c r="E574" s="48"/>
      <c r="F574" s="48"/>
      <c r="G574" s="48"/>
      <c r="H574" s="48"/>
      <c r="I574" s="49"/>
      <c r="J574" s="49"/>
      <c r="K574" s="49"/>
      <c r="L574" s="49"/>
      <c r="M574" s="49"/>
      <c r="N574" s="49"/>
      <c r="O574" s="49"/>
      <c r="P574" s="48"/>
      <c r="Q574" s="48"/>
      <c r="R574" s="49"/>
      <c r="S574" s="49"/>
      <c r="T574" s="10"/>
      <c r="U574" s="10"/>
      <c r="V574" s="10"/>
    </row>
    <row r="575" hidden="1">
      <c r="A575" s="10"/>
      <c r="B575" s="10"/>
      <c r="C575" s="10"/>
      <c r="D575" s="48"/>
      <c r="E575" s="48"/>
      <c r="F575" s="48"/>
      <c r="G575" s="48"/>
      <c r="H575" s="48"/>
      <c r="I575" s="49"/>
      <c r="J575" s="49"/>
      <c r="K575" s="49"/>
      <c r="L575" s="49"/>
      <c r="M575" s="49"/>
      <c r="N575" s="49"/>
      <c r="O575" s="49"/>
      <c r="P575" s="48"/>
      <c r="Q575" s="48"/>
      <c r="R575" s="49"/>
      <c r="S575" s="49"/>
      <c r="T575" s="10"/>
      <c r="U575" s="10"/>
      <c r="V575" s="10"/>
    </row>
    <row r="576" hidden="1">
      <c r="A576" s="10"/>
      <c r="B576" s="10"/>
      <c r="C576" s="10"/>
      <c r="D576" s="48"/>
      <c r="E576" s="48"/>
      <c r="F576" s="48"/>
      <c r="G576" s="48"/>
      <c r="H576" s="48"/>
      <c r="I576" s="49"/>
      <c r="J576" s="49"/>
      <c r="K576" s="49"/>
      <c r="L576" s="49"/>
      <c r="M576" s="49"/>
      <c r="N576" s="49"/>
      <c r="O576" s="49"/>
      <c r="P576" s="48"/>
      <c r="Q576" s="48"/>
      <c r="R576" s="49"/>
      <c r="S576" s="49"/>
      <c r="T576" s="10"/>
      <c r="U576" s="10"/>
      <c r="V576" s="10"/>
    </row>
    <row r="577" hidden="1">
      <c r="A577" s="10"/>
      <c r="B577" s="10"/>
      <c r="C577" s="10"/>
      <c r="D577" s="48"/>
      <c r="E577" s="48"/>
      <c r="F577" s="48"/>
      <c r="G577" s="48"/>
      <c r="H577" s="48"/>
      <c r="I577" s="49"/>
      <c r="J577" s="49"/>
      <c r="K577" s="49"/>
      <c r="L577" s="49"/>
      <c r="M577" s="49"/>
      <c r="N577" s="49"/>
      <c r="O577" s="49"/>
      <c r="P577" s="48"/>
      <c r="Q577" s="48"/>
      <c r="R577" s="49"/>
      <c r="S577" s="49"/>
      <c r="T577" s="10"/>
      <c r="U577" s="10"/>
      <c r="V577" s="10"/>
    </row>
    <row r="578" hidden="1">
      <c r="A578" s="10"/>
      <c r="B578" s="10"/>
      <c r="C578" s="10"/>
      <c r="D578" s="48"/>
      <c r="E578" s="48"/>
      <c r="F578" s="48"/>
      <c r="G578" s="48"/>
      <c r="H578" s="48"/>
      <c r="I578" s="49"/>
      <c r="J578" s="49"/>
      <c r="K578" s="49"/>
      <c r="L578" s="49"/>
      <c r="M578" s="49"/>
      <c r="N578" s="49"/>
      <c r="O578" s="49"/>
      <c r="P578" s="48"/>
      <c r="Q578" s="48"/>
      <c r="R578" s="49"/>
      <c r="S578" s="49"/>
      <c r="T578" s="10"/>
      <c r="U578" s="10"/>
      <c r="V578" s="10"/>
    </row>
    <row r="579" hidden="1">
      <c r="A579" s="10"/>
      <c r="B579" s="10"/>
      <c r="C579" s="10"/>
      <c r="D579" s="48"/>
      <c r="E579" s="48"/>
      <c r="F579" s="48"/>
      <c r="G579" s="48"/>
      <c r="H579" s="48"/>
      <c r="I579" s="49"/>
      <c r="J579" s="49"/>
      <c r="K579" s="49"/>
      <c r="L579" s="49"/>
      <c r="M579" s="49"/>
      <c r="N579" s="49"/>
      <c r="O579" s="49"/>
      <c r="P579" s="48"/>
      <c r="Q579" s="48"/>
      <c r="R579" s="49"/>
      <c r="S579" s="49"/>
      <c r="T579" s="10"/>
      <c r="U579" s="10"/>
      <c r="V579" s="10"/>
    </row>
    <row r="580" hidden="1">
      <c r="A580" s="10"/>
      <c r="B580" s="10"/>
      <c r="C580" s="10"/>
      <c r="D580" s="48"/>
      <c r="E580" s="48"/>
      <c r="F580" s="48"/>
      <c r="G580" s="48"/>
      <c r="H580" s="48"/>
      <c r="I580" s="49"/>
      <c r="J580" s="49"/>
      <c r="K580" s="49"/>
      <c r="L580" s="49"/>
      <c r="M580" s="49"/>
      <c r="N580" s="49"/>
      <c r="O580" s="49"/>
      <c r="P580" s="48"/>
      <c r="Q580" s="48"/>
      <c r="R580" s="49"/>
      <c r="S580" s="49"/>
      <c r="T580" s="10"/>
      <c r="U580" s="10"/>
      <c r="V580" s="10"/>
    </row>
    <row r="581" hidden="1">
      <c r="A581" s="10"/>
      <c r="B581" s="10"/>
      <c r="C581" s="10"/>
      <c r="D581" s="48"/>
      <c r="E581" s="48"/>
      <c r="F581" s="48"/>
      <c r="G581" s="48"/>
      <c r="H581" s="48"/>
      <c r="I581" s="49"/>
      <c r="J581" s="49"/>
      <c r="K581" s="49"/>
      <c r="L581" s="49"/>
      <c r="M581" s="49"/>
      <c r="N581" s="49"/>
      <c r="O581" s="49"/>
      <c r="P581" s="48"/>
      <c r="Q581" s="48"/>
      <c r="R581" s="49"/>
      <c r="S581" s="49"/>
      <c r="T581" s="10"/>
      <c r="U581" s="10"/>
      <c r="V581" s="10"/>
    </row>
    <row r="582" hidden="1">
      <c r="A582" s="10"/>
      <c r="B582" s="10"/>
      <c r="C582" s="10"/>
      <c r="D582" s="48"/>
      <c r="E582" s="48"/>
      <c r="F582" s="48"/>
      <c r="G582" s="48"/>
      <c r="H582" s="48"/>
      <c r="I582" s="49"/>
      <c r="J582" s="49"/>
      <c r="K582" s="49"/>
      <c r="L582" s="49"/>
      <c r="M582" s="49"/>
      <c r="N582" s="49"/>
      <c r="O582" s="49"/>
      <c r="P582" s="48"/>
      <c r="Q582" s="48"/>
      <c r="R582" s="49"/>
      <c r="S582" s="49"/>
      <c r="T582" s="10"/>
      <c r="U582" s="10"/>
      <c r="V582" s="10"/>
    </row>
    <row r="583" hidden="1">
      <c r="A583" s="10"/>
      <c r="B583" s="10"/>
      <c r="C583" s="10"/>
      <c r="D583" s="48"/>
      <c r="E583" s="48"/>
      <c r="F583" s="48"/>
      <c r="G583" s="48"/>
      <c r="H583" s="48"/>
      <c r="I583" s="49"/>
      <c r="J583" s="49"/>
      <c r="K583" s="49"/>
      <c r="L583" s="49"/>
      <c r="M583" s="49"/>
      <c r="N583" s="49"/>
      <c r="O583" s="49"/>
      <c r="P583" s="48"/>
      <c r="Q583" s="48"/>
      <c r="R583" s="49"/>
      <c r="S583" s="49"/>
      <c r="T583" s="10"/>
      <c r="U583" s="10"/>
      <c r="V583" s="10"/>
    </row>
    <row r="584" hidden="1">
      <c r="A584" s="10"/>
      <c r="B584" s="10"/>
      <c r="C584" s="10"/>
      <c r="D584" s="48"/>
      <c r="E584" s="48"/>
      <c r="F584" s="48"/>
      <c r="G584" s="48"/>
      <c r="H584" s="48"/>
      <c r="I584" s="49"/>
      <c r="J584" s="49"/>
      <c r="K584" s="49"/>
      <c r="L584" s="49"/>
      <c r="M584" s="49"/>
      <c r="N584" s="49"/>
      <c r="O584" s="49"/>
      <c r="P584" s="48"/>
      <c r="Q584" s="48"/>
      <c r="R584" s="49"/>
      <c r="S584" s="49"/>
      <c r="T584" s="10"/>
      <c r="U584" s="10"/>
      <c r="V584" s="10"/>
    </row>
    <row r="585" hidden="1">
      <c r="A585" s="10"/>
      <c r="B585" s="10"/>
      <c r="C585" s="10"/>
      <c r="D585" s="48"/>
      <c r="E585" s="48"/>
      <c r="F585" s="48"/>
      <c r="G585" s="48"/>
      <c r="H585" s="48"/>
      <c r="I585" s="49"/>
      <c r="J585" s="49"/>
      <c r="K585" s="49"/>
      <c r="L585" s="49"/>
      <c r="M585" s="49"/>
      <c r="N585" s="49"/>
      <c r="O585" s="49"/>
      <c r="P585" s="48"/>
      <c r="Q585" s="48"/>
      <c r="R585" s="49"/>
      <c r="S585" s="49"/>
      <c r="T585" s="10"/>
      <c r="U585" s="10"/>
      <c r="V585" s="10"/>
    </row>
    <row r="586" hidden="1">
      <c r="A586" s="10"/>
      <c r="B586" s="10"/>
      <c r="C586" s="10"/>
      <c r="D586" s="48"/>
      <c r="E586" s="48"/>
      <c r="F586" s="48"/>
      <c r="G586" s="48"/>
      <c r="H586" s="48"/>
      <c r="I586" s="49"/>
      <c r="J586" s="49"/>
      <c r="K586" s="49"/>
      <c r="L586" s="49"/>
      <c r="M586" s="49"/>
      <c r="N586" s="49"/>
      <c r="O586" s="49"/>
      <c r="P586" s="48"/>
      <c r="Q586" s="48"/>
      <c r="R586" s="49"/>
      <c r="S586" s="49"/>
      <c r="T586" s="10"/>
      <c r="U586" s="10"/>
      <c r="V586" s="10"/>
    </row>
    <row r="587" hidden="1">
      <c r="A587" s="10"/>
      <c r="B587" s="10"/>
      <c r="C587" s="10"/>
      <c r="D587" s="48"/>
      <c r="E587" s="48"/>
      <c r="F587" s="48"/>
      <c r="G587" s="48"/>
      <c r="H587" s="48"/>
      <c r="I587" s="49"/>
      <c r="J587" s="49"/>
      <c r="K587" s="49"/>
      <c r="L587" s="49"/>
      <c r="M587" s="49"/>
      <c r="N587" s="49"/>
      <c r="O587" s="49"/>
      <c r="P587" s="48"/>
      <c r="Q587" s="48"/>
      <c r="R587" s="49"/>
      <c r="S587" s="49"/>
      <c r="T587" s="10"/>
      <c r="U587" s="10"/>
      <c r="V587" s="10"/>
    </row>
    <row r="588" hidden="1">
      <c r="A588" s="10"/>
      <c r="B588" s="10"/>
      <c r="C588" s="10"/>
      <c r="D588" s="48"/>
      <c r="E588" s="48"/>
      <c r="F588" s="48"/>
      <c r="G588" s="48"/>
      <c r="H588" s="48"/>
      <c r="I588" s="49"/>
      <c r="J588" s="49"/>
      <c r="K588" s="49"/>
      <c r="L588" s="49"/>
      <c r="M588" s="49"/>
      <c r="N588" s="49"/>
      <c r="O588" s="49"/>
      <c r="P588" s="48"/>
      <c r="Q588" s="48"/>
      <c r="R588" s="49"/>
      <c r="S588" s="49"/>
      <c r="T588" s="10"/>
      <c r="U588" s="10"/>
      <c r="V588" s="10"/>
    </row>
    <row r="589" hidden="1">
      <c r="A589" s="10"/>
      <c r="B589" s="10"/>
      <c r="C589" s="10"/>
      <c r="D589" s="48"/>
      <c r="E589" s="48"/>
      <c r="F589" s="48"/>
      <c r="G589" s="48"/>
      <c r="H589" s="48"/>
      <c r="I589" s="49"/>
      <c r="J589" s="49"/>
      <c r="K589" s="49"/>
      <c r="L589" s="49"/>
      <c r="M589" s="49"/>
      <c r="N589" s="49"/>
      <c r="O589" s="49"/>
      <c r="P589" s="48"/>
      <c r="Q589" s="48"/>
      <c r="R589" s="49"/>
      <c r="S589" s="49"/>
      <c r="T589" s="10"/>
      <c r="U589" s="10"/>
      <c r="V589" s="10"/>
    </row>
    <row r="590" hidden="1">
      <c r="A590" s="10"/>
      <c r="B590" s="10"/>
      <c r="C590" s="10"/>
      <c r="D590" s="48"/>
      <c r="E590" s="48"/>
      <c r="F590" s="48"/>
      <c r="G590" s="48"/>
      <c r="H590" s="48"/>
      <c r="I590" s="49"/>
      <c r="J590" s="49"/>
      <c r="K590" s="49"/>
      <c r="L590" s="49"/>
      <c r="M590" s="49"/>
      <c r="N590" s="49"/>
      <c r="O590" s="49"/>
      <c r="P590" s="48"/>
      <c r="Q590" s="48"/>
      <c r="R590" s="49"/>
      <c r="S590" s="49"/>
      <c r="T590" s="10"/>
      <c r="U590" s="10"/>
      <c r="V590" s="10"/>
    </row>
    <row r="591" hidden="1">
      <c r="A591" s="10"/>
      <c r="B591" s="10"/>
      <c r="C591" s="10"/>
      <c r="D591" s="48"/>
      <c r="E591" s="48"/>
      <c r="F591" s="48"/>
      <c r="G591" s="48"/>
      <c r="H591" s="48"/>
      <c r="I591" s="49"/>
      <c r="J591" s="49"/>
      <c r="K591" s="49"/>
      <c r="L591" s="49"/>
      <c r="M591" s="49"/>
      <c r="N591" s="49"/>
      <c r="O591" s="49"/>
      <c r="P591" s="48"/>
      <c r="Q591" s="48"/>
      <c r="R591" s="49"/>
      <c r="S591" s="49"/>
      <c r="T591" s="10"/>
      <c r="U591" s="10"/>
      <c r="V591" s="10"/>
    </row>
    <row r="592" hidden="1">
      <c r="A592" s="10"/>
      <c r="B592" s="10"/>
      <c r="C592" s="10"/>
      <c r="D592" s="48"/>
      <c r="E592" s="48"/>
      <c r="F592" s="48"/>
      <c r="G592" s="48"/>
      <c r="H592" s="48"/>
      <c r="I592" s="49"/>
      <c r="J592" s="49"/>
      <c r="K592" s="49"/>
      <c r="L592" s="49"/>
      <c r="M592" s="49"/>
      <c r="N592" s="49"/>
      <c r="O592" s="49"/>
      <c r="P592" s="48"/>
      <c r="Q592" s="48"/>
      <c r="R592" s="49"/>
      <c r="S592" s="49"/>
      <c r="T592" s="10"/>
      <c r="U592" s="10"/>
      <c r="V592" s="10"/>
    </row>
    <row r="593" hidden="1">
      <c r="A593" s="10"/>
      <c r="B593" s="10"/>
      <c r="C593" s="10"/>
      <c r="D593" s="48"/>
      <c r="E593" s="48"/>
      <c r="F593" s="48"/>
      <c r="G593" s="48"/>
      <c r="H593" s="48"/>
      <c r="I593" s="49"/>
      <c r="J593" s="49"/>
      <c r="K593" s="49"/>
      <c r="L593" s="49"/>
      <c r="M593" s="49"/>
      <c r="N593" s="49"/>
      <c r="O593" s="49"/>
      <c r="P593" s="48"/>
      <c r="Q593" s="48"/>
      <c r="R593" s="49"/>
      <c r="S593" s="49"/>
      <c r="T593" s="10"/>
      <c r="U593" s="10"/>
      <c r="V593" s="10"/>
    </row>
    <row r="594" hidden="1">
      <c r="A594" s="10"/>
      <c r="B594" s="10"/>
      <c r="C594" s="10"/>
      <c r="D594" s="48"/>
      <c r="E594" s="48"/>
      <c r="F594" s="48"/>
      <c r="G594" s="48"/>
      <c r="H594" s="48"/>
      <c r="I594" s="49"/>
      <c r="J594" s="49"/>
      <c r="K594" s="49"/>
      <c r="L594" s="49"/>
      <c r="M594" s="49"/>
      <c r="N594" s="49"/>
      <c r="O594" s="49"/>
      <c r="P594" s="48"/>
      <c r="Q594" s="48"/>
      <c r="R594" s="49"/>
      <c r="S594" s="49"/>
      <c r="T594" s="10"/>
      <c r="U594" s="10"/>
      <c r="V594" s="10"/>
    </row>
    <row r="595" hidden="1">
      <c r="A595" s="10"/>
      <c r="B595" s="10"/>
      <c r="C595" s="10"/>
      <c r="D595" s="48"/>
      <c r="E595" s="48"/>
      <c r="F595" s="48"/>
      <c r="G595" s="48"/>
      <c r="H595" s="48"/>
      <c r="I595" s="49"/>
      <c r="J595" s="49"/>
      <c r="K595" s="49"/>
      <c r="L595" s="49"/>
      <c r="M595" s="49"/>
      <c r="N595" s="49"/>
      <c r="O595" s="49"/>
      <c r="P595" s="48"/>
      <c r="Q595" s="48"/>
      <c r="R595" s="49"/>
      <c r="S595" s="49"/>
      <c r="T595" s="10"/>
      <c r="U595" s="10"/>
      <c r="V595" s="10"/>
    </row>
    <row r="596" hidden="1">
      <c r="A596" s="10"/>
      <c r="B596" s="10"/>
      <c r="C596" s="10"/>
      <c r="D596" s="48"/>
      <c r="E596" s="48"/>
      <c r="F596" s="48"/>
      <c r="G596" s="48"/>
      <c r="H596" s="48"/>
      <c r="I596" s="49"/>
      <c r="J596" s="49"/>
      <c r="K596" s="49"/>
      <c r="L596" s="49"/>
      <c r="M596" s="49"/>
      <c r="N596" s="49"/>
      <c r="O596" s="49"/>
      <c r="P596" s="48"/>
      <c r="Q596" s="48"/>
      <c r="R596" s="49"/>
      <c r="S596" s="49"/>
      <c r="T596" s="10"/>
      <c r="U596" s="10"/>
      <c r="V596" s="10"/>
    </row>
    <row r="597" hidden="1">
      <c r="A597" s="10"/>
      <c r="B597" s="10"/>
      <c r="C597" s="10"/>
      <c r="D597" s="48"/>
      <c r="E597" s="48"/>
      <c r="F597" s="48"/>
      <c r="G597" s="48"/>
      <c r="H597" s="48"/>
      <c r="I597" s="49"/>
      <c r="J597" s="49"/>
      <c r="K597" s="49"/>
      <c r="L597" s="49"/>
      <c r="M597" s="49"/>
      <c r="N597" s="49"/>
      <c r="O597" s="49"/>
      <c r="P597" s="48"/>
      <c r="Q597" s="48"/>
      <c r="R597" s="49"/>
      <c r="S597" s="49"/>
      <c r="T597" s="10"/>
      <c r="U597" s="10"/>
      <c r="V597" s="10"/>
    </row>
    <row r="598" hidden="1">
      <c r="A598" s="10"/>
      <c r="B598" s="10"/>
      <c r="C598" s="10"/>
      <c r="D598" s="48"/>
      <c r="E598" s="48"/>
      <c r="F598" s="48"/>
      <c r="G598" s="48"/>
      <c r="H598" s="48"/>
      <c r="I598" s="49"/>
      <c r="J598" s="49"/>
      <c r="K598" s="49"/>
      <c r="L598" s="49"/>
      <c r="M598" s="49"/>
      <c r="N598" s="49"/>
      <c r="O598" s="49"/>
      <c r="P598" s="48"/>
      <c r="Q598" s="48"/>
      <c r="R598" s="49"/>
      <c r="S598" s="49"/>
      <c r="T598" s="10"/>
      <c r="U598" s="10"/>
      <c r="V598" s="10"/>
    </row>
    <row r="599" hidden="1">
      <c r="A599" s="10"/>
      <c r="B599" s="10"/>
      <c r="C599" s="10"/>
      <c r="D599" s="48"/>
      <c r="E599" s="48"/>
      <c r="F599" s="48"/>
      <c r="G599" s="48"/>
      <c r="H599" s="48"/>
      <c r="I599" s="49"/>
      <c r="J599" s="49"/>
      <c r="K599" s="49"/>
      <c r="L599" s="49"/>
      <c r="M599" s="49"/>
      <c r="N599" s="49"/>
      <c r="O599" s="49"/>
      <c r="P599" s="48"/>
      <c r="Q599" s="48"/>
      <c r="R599" s="49"/>
      <c r="S599" s="49"/>
      <c r="T599" s="10"/>
      <c r="U599" s="10"/>
      <c r="V599" s="10"/>
    </row>
    <row r="600" hidden="1">
      <c r="A600" s="10"/>
      <c r="B600" s="10"/>
      <c r="C600" s="10"/>
      <c r="D600" s="48"/>
      <c r="E600" s="48"/>
      <c r="F600" s="48"/>
      <c r="G600" s="48"/>
      <c r="H600" s="48"/>
      <c r="I600" s="49"/>
      <c r="J600" s="49"/>
      <c r="K600" s="49"/>
      <c r="L600" s="49"/>
      <c r="M600" s="49"/>
      <c r="N600" s="49"/>
      <c r="O600" s="49"/>
      <c r="P600" s="48"/>
      <c r="Q600" s="48"/>
      <c r="R600" s="49"/>
      <c r="S600" s="49"/>
      <c r="T600" s="10"/>
      <c r="U600" s="10"/>
      <c r="V600" s="10"/>
    </row>
    <row r="601" hidden="1">
      <c r="A601" s="10"/>
      <c r="B601" s="10"/>
      <c r="C601" s="10"/>
      <c r="D601" s="48"/>
      <c r="E601" s="48"/>
      <c r="F601" s="48"/>
      <c r="G601" s="48"/>
      <c r="H601" s="48"/>
      <c r="I601" s="49"/>
      <c r="J601" s="49"/>
      <c r="K601" s="49"/>
      <c r="L601" s="49"/>
      <c r="M601" s="49"/>
      <c r="N601" s="49"/>
      <c r="O601" s="49"/>
      <c r="P601" s="48"/>
      <c r="Q601" s="48"/>
      <c r="R601" s="49"/>
      <c r="S601" s="49"/>
      <c r="T601" s="10"/>
      <c r="U601" s="10"/>
      <c r="V601" s="10"/>
    </row>
    <row r="602" hidden="1">
      <c r="A602" s="10"/>
      <c r="B602" s="10"/>
      <c r="C602" s="10"/>
      <c r="D602" s="48"/>
      <c r="E602" s="48"/>
      <c r="F602" s="48"/>
      <c r="G602" s="48"/>
      <c r="H602" s="48"/>
      <c r="I602" s="49"/>
      <c r="J602" s="49"/>
      <c r="K602" s="49"/>
      <c r="L602" s="49"/>
      <c r="M602" s="49"/>
      <c r="N602" s="49"/>
      <c r="O602" s="49"/>
      <c r="P602" s="48"/>
      <c r="Q602" s="48"/>
      <c r="R602" s="49"/>
      <c r="S602" s="49"/>
      <c r="T602" s="10"/>
      <c r="U602" s="10"/>
      <c r="V602" s="10"/>
    </row>
    <row r="603" hidden="1">
      <c r="A603" s="10"/>
      <c r="B603" s="10"/>
      <c r="C603" s="10"/>
      <c r="D603" s="48"/>
      <c r="E603" s="48"/>
      <c r="F603" s="48"/>
      <c r="G603" s="48"/>
      <c r="H603" s="48"/>
      <c r="I603" s="49"/>
      <c r="J603" s="49"/>
      <c r="K603" s="49"/>
      <c r="L603" s="49"/>
      <c r="M603" s="49"/>
      <c r="N603" s="49"/>
      <c r="O603" s="49"/>
      <c r="P603" s="48"/>
      <c r="Q603" s="48"/>
      <c r="R603" s="49"/>
      <c r="S603" s="49"/>
      <c r="T603" s="10"/>
      <c r="U603" s="10"/>
      <c r="V603" s="10"/>
    </row>
    <row r="604" hidden="1">
      <c r="A604" s="10"/>
      <c r="B604" s="10"/>
      <c r="C604" s="10"/>
      <c r="D604" s="48"/>
      <c r="E604" s="48"/>
      <c r="F604" s="48"/>
      <c r="G604" s="48"/>
      <c r="H604" s="48"/>
      <c r="I604" s="49"/>
      <c r="J604" s="49"/>
      <c r="K604" s="49"/>
      <c r="L604" s="49"/>
      <c r="M604" s="49"/>
      <c r="N604" s="49"/>
      <c r="O604" s="49"/>
      <c r="P604" s="48"/>
      <c r="Q604" s="48"/>
      <c r="R604" s="49"/>
      <c r="S604" s="49"/>
      <c r="T604" s="10"/>
      <c r="U604" s="10"/>
      <c r="V604" s="10"/>
    </row>
    <row r="605" hidden="1">
      <c r="A605" s="10"/>
      <c r="B605" s="10"/>
      <c r="C605" s="10"/>
      <c r="D605" s="48"/>
      <c r="E605" s="48"/>
      <c r="F605" s="48"/>
      <c r="G605" s="48"/>
      <c r="H605" s="48"/>
      <c r="I605" s="49"/>
      <c r="J605" s="49"/>
      <c r="K605" s="49"/>
      <c r="L605" s="49"/>
      <c r="M605" s="49"/>
      <c r="N605" s="49"/>
      <c r="O605" s="49"/>
      <c r="P605" s="48"/>
      <c r="Q605" s="48"/>
      <c r="R605" s="49"/>
      <c r="S605" s="49"/>
      <c r="T605" s="10"/>
      <c r="U605" s="10"/>
      <c r="V605" s="10"/>
    </row>
    <row r="606" hidden="1">
      <c r="A606" s="10"/>
      <c r="B606" s="10"/>
      <c r="C606" s="10"/>
      <c r="D606" s="48"/>
      <c r="E606" s="48"/>
      <c r="F606" s="48"/>
      <c r="G606" s="48"/>
      <c r="H606" s="48"/>
      <c r="I606" s="49"/>
      <c r="J606" s="49"/>
      <c r="K606" s="49"/>
      <c r="L606" s="49"/>
      <c r="M606" s="49"/>
      <c r="N606" s="49"/>
      <c r="O606" s="49"/>
      <c r="P606" s="48"/>
      <c r="Q606" s="48"/>
      <c r="R606" s="49"/>
      <c r="S606" s="49"/>
      <c r="T606" s="10"/>
      <c r="U606" s="10"/>
      <c r="V606" s="10"/>
    </row>
    <row r="607" hidden="1">
      <c r="A607" s="10"/>
      <c r="B607" s="10"/>
      <c r="C607" s="10"/>
      <c r="D607" s="48"/>
      <c r="E607" s="48"/>
      <c r="F607" s="48"/>
      <c r="G607" s="48"/>
      <c r="H607" s="48"/>
      <c r="I607" s="49"/>
      <c r="J607" s="49"/>
      <c r="K607" s="49"/>
      <c r="L607" s="49"/>
      <c r="M607" s="49"/>
      <c r="N607" s="49"/>
      <c r="O607" s="49"/>
      <c r="P607" s="48"/>
      <c r="Q607" s="48"/>
      <c r="R607" s="49"/>
      <c r="S607" s="49"/>
      <c r="T607" s="10"/>
      <c r="U607" s="10"/>
      <c r="V607" s="10"/>
    </row>
    <row r="608" hidden="1">
      <c r="A608" s="10"/>
      <c r="B608" s="10"/>
      <c r="C608" s="10"/>
      <c r="D608" s="48"/>
      <c r="E608" s="48"/>
      <c r="F608" s="48"/>
      <c r="G608" s="48"/>
      <c r="H608" s="48"/>
      <c r="I608" s="49"/>
      <c r="J608" s="49"/>
      <c r="K608" s="49"/>
      <c r="L608" s="49"/>
      <c r="M608" s="49"/>
      <c r="N608" s="49"/>
      <c r="O608" s="49"/>
      <c r="P608" s="48"/>
      <c r="Q608" s="48"/>
      <c r="R608" s="49"/>
      <c r="S608" s="49"/>
      <c r="T608" s="10"/>
      <c r="U608" s="10"/>
      <c r="V608" s="10"/>
    </row>
    <row r="609" hidden="1">
      <c r="A609" s="10"/>
      <c r="B609" s="10"/>
      <c r="C609" s="10"/>
      <c r="D609" s="48"/>
      <c r="E609" s="48"/>
      <c r="F609" s="48"/>
      <c r="G609" s="48"/>
      <c r="H609" s="48"/>
      <c r="I609" s="49"/>
      <c r="J609" s="49"/>
      <c r="K609" s="49"/>
      <c r="L609" s="49"/>
      <c r="M609" s="49"/>
      <c r="N609" s="49"/>
      <c r="O609" s="49"/>
      <c r="P609" s="48"/>
      <c r="Q609" s="48"/>
      <c r="R609" s="49"/>
      <c r="S609" s="49"/>
      <c r="T609" s="10"/>
      <c r="U609" s="10"/>
      <c r="V609" s="10"/>
    </row>
    <row r="610" hidden="1">
      <c r="A610" s="10"/>
      <c r="B610" s="10"/>
      <c r="C610" s="10"/>
      <c r="D610" s="48"/>
      <c r="E610" s="48"/>
      <c r="F610" s="48"/>
      <c r="G610" s="48"/>
      <c r="H610" s="48"/>
      <c r="I610" s="49"/>
      <c r="J610" s="49"/>
      <c r="K610" s="49"/>
      <c r="L610" s="49"/>
      <c r="M610" s="49"/>
      <c r="N610" s="49"/>
      <c r="O610" s="49"/>
      <c r="P610" s="48"/>
      <c r="Q610" s="48"/>
      <c r="R610" s="49"/>
      <c r="S610" s="49"/>
      <c r="T610" s="10"/>
      <c r="U610" s="10"/>
      <c r="V610" s="10"/>
    </row>
    <row r="611" hidden="1">
      <c r="A611" s="10"/>
      <c r="B611" s="10"/>
      <c r="C611" s="10"/>
      <c r="D611" s="48"/>
      <c r="E611" s="48"/>
      <c r="F611" s="48"/>
      <c r="G611" s="48"/>
      <c r="H611" s="48"/>
      <c r="I611" s="49"/>
      <c r="J611" s="49"/>
      <c r="K611" s="49"/>
      <c r="L611" s="49"/>
      <c r="M611" s="49"/>
      <c r="N611" s="49"/>
      <c r="O611" s="49"/>
      <c r="P611" s="48"/>
      <c r="Q611" s="48"/>
      <c r="R611" s="49"/>
      <c r="S611" s="49"/>
      <c r="T611" s="10"/>
      <c r="U611" s="10"/>
      <c r="V611" s="10"/>
    </row>
    <row r="612" hidden="1">
      <c r="A612" s="10"/>
      <c r="B612" s="10"/>
      <c r="C612" s="10"/>
      <c r="D612" s="48"/>
      <c r="E612" s="48"/>
      <c r="F612" s="48"/>
      <c r="G612" s="48"/>
      <c r="H612" s="48"/>
      <c r="I612" s="49"/>
      <c r="J612" s="49"/>
      <c r="K612" s="49"/>
      <c r="L612" s="49"/>
      <c r="M612" s="49"/>
      <c r="N612" s="49"/>
      <c r="O612" s="49"/>
      <c r="P612" s="48"/>
      <c r="Q612" s="48"/>
      <c r="R612" s="49"/>
      <c r="S612" s="49"/>
      <c r="T612" s="10"/>
      <c r="U612" s="10"/>
      <c r="V612" s="10"/>
    </row>
    <row r="613" hidden="1">
      <c r="A613" s="10"/>
      <c r="B613" s="10"/>
      <c r="C613" s="10"/>
      <c r="D613" s="48"/>
      <c r="E613" s="48"/>
      <c r="F613" s="48"/>
      <c r="G613" s="48"/>
      <c r="H613" s="48"/>
      <c r="I613" s="49"/>
      <c r="J613" s="49"/>
      <c r="K613" s="49"/>
      <c r="L613" s="49"/>
      <c r="M613" s="49"/>
      <c r="N613" s="49"/>
      <c r="O613" s="49"/>
      <c r="P613" s="48"/>
      <c r="Q613" s="48"/>
      <c r="R613" s="49"/>
      <c r="S613" s="49"/>
      <c r="T613" s="10"/>
      <c r="U613" s="10"/>
      <c r="V613" s="10"/>
    </row>
    <row r="614" hidden="1">
      <c r="A614" s="10"/>
      <c r="B614" s="10"/>
      <c r="C614" s="10"/>
      <c r="D614" s="48"/>
      <c r="E614" s="48"/>
      <c r="F614" s="48"/>
      <c r="G614" s="48"/>
      <c r="H614" s="48"/>
      <c r="I614" s="49"/>
      <c r="J614" s="49"/>
      <c r="K614" s="49"/>
      <c r="L614" s="49"/>
      <c r="M614" s="49"/>
      <c r="N614" s="49"/>
      <c r="O614" s="49"/>
      <c r="P614" s="48"/>
      <c r="Q614" s="48"/>
      <c r="R614" s="49"/>
      <c r="S614" s="49"/>
      <c r="T614" s="10"/>
      <c r="U614" s="10"/>
      <c r="V614" s="10"/>
    </row>
    <row r="615" hidden="1">
      <c r="A615" s="10"/>
      <c r="B615" s="10"/>
      <c r="C615" s="10"/>
      <c r="D615" s="48"/>
      <c r="E615" s="48"/>
      <c r="F615" s="48"/>
      <c r="G615" s="48"/>
      <c r="H615" s="48"/>
      <c r="I615" s="49"/>
      <c r="J615" s="49"/>
      <c r="K615" s="49"/>
      <c r="L615" s="49"/>
      <c r="M615" s="49"/>
      <c r="N615" s="49"/>
      <c r="O615" s="49"/>
      <c r="P615" s="48"/>
      <c r="Q615" s="48"/>
      <c r="R615" s="49"/>
      <c r="S615" s="49"/>
      <c r="T615" s="10"/>
      <c r="U615" s="10"/>
      <c r="V615" s="10"/>
    </row>
    <row r="616" hidden="1">
      <c r="A616" s="10"/>
      <c r="B616" s="10"/>
      <c r="C616" s="10"/>
      <c r="D616" s="48"/>
      <c r="E616" s="48"/>
      <c r="F616" s="48"/>
      <c r="G616" s="48"/>
      <c r="H616" s="48"/>
      <c r="I616" s="49"/>
      <c r="J616" s="49"/>
      <c r="K616" s="49"/>
      <c r="L616" s="49"/>
      <c r="M616" s="49"/>
      <c r="N616" s="49"/>
      <c r="O616" s="49"/>
      <c r="P616" s="48"/>
      <c r="Q616" s="48"/>
      <c r="R616" s="49"/>
      <c r="S616" s="49"/>
      <c r="T616" s="10"/>
      <c r="U616" s="10"/>
      <c r="V616" s="10"/>
    </row>
    <row r="617" hidden="1">
      <c r="A617" s="10"/>
      <c r="B617" s="10"/>
      <c r="C617" s="10"/>
      <c r="D617" s="48"/>
      <c r="E617" s="48"/>
      <c r="F617" s="48"/>
      <c r="G617" s="48"/>
      <c r="H617" s="48"/>
      <c r="I617" s="49"/>
      <c r="J617" s="49"/>
      <c r="K617" s="49"/>
      <c r="L617" s="49"/>
      <c r="M617" s="49"/>
      <c r="N617" s="49"/>
      <c r="O617" s="49"/>
      <c r="P617" s="48"/>
      <c r="Q617" s="48"/>
      <c r="R617" s="49"/>
      <c r="S617" s="49"/>
      <c r="T617" s="10"/>
      <c r="U617" s="10"/>
      <c r="V617" s="10"/>
    </row>
    <row r="618" hidden="1">
      <c r="A618" s="10"/>
      <c r="B618" s="10"/>
      <c r="C618" s="10"/>
      <c r="D618" s="48"/>
      <c r="E618" s="48"/>
      <c r="F618" s="48"/>
      <c r="G618" s="48"/>
      <c r="H618" s="48"/>
      <c r="I618" s="49"/>
      <c r="J618" s="49"/>
      <c r="K618" s="49"/>
      <c r="L618" s="49"/>
      <c r="M618" s="49"/>
      <c r="N618" s="49"/>
      <c r="O618" s="49"/>
      <c r="P618" s="48"/>
      <c r="Q618" s="48"/>
      <c r="R618" s="49"/>
      <c r="S618" s="49"/>
      <c r="T618" s="10"/>
      <c r="U618" s="10"/>
      <c r="V618" s="10"/>
    </row>
    <row r="619" hidden="1">
      <c r="A619" s="10"/>
      <c r="B619" s="10"/>
      <c r="C619" s="10"/>
      <c r="D619" s="48"/>
      <c r="E619" s="48"/>
      <c r="F619" s="48"/>
      <c r="G619" s="48"/>
      <c r="H619" s="48"/>
      <c r="I619" s="49"/>
      <c r="J619" s="49"/>
      <c r="K619" s="49"/>
      <c r="L619" s="49"/>
      <c r="M619" s="49"/>
      <c r="N619" s="49"/>
      <c r="O619" s="49"/>
      <c r="P619" s="48"/>
      <c r="Q619" s="48"/>
      <c r="R619" s="49"/>
      <c r="S619" s="49"/>
      <c r="T619" s="10"/>
      <c r="U619" s="10"/>
      <c r="V619" s="10"/>
    </row>
    <row r="620" hidden="1">
      <c r="A620" s="10"/>
      <c r="B620" s="10"/>
      <c r="C620" s="10"/>
      <c r="D620" s="48"/>
      <c r="E620" s="48"/>
      <c r="F620" s="48"/>
      <c r="G620" s="48"/>
      <c r="H620" s="48"/>
      <c r="I620" s="49"/>
      <c r="J620" s="49"/>
      <c r="K620" s="49"/>
      <c r="L620" s="49"/>
      <c r="M620" s="49"/>
      <c r="N620" s="49"/>
      <c r="O620" s="49"/>
      <c r="P620" s="48"/>
      <c r="Q620" s="48"/>
      <c r="R620" s="49"/>
      <c r="S620" s="49"/>
      <c r="T620" s="10"/>
      <c r="U620" s="10"/>
      <c r="V620" s="10"/>
    </row>
    <row r="621" hidden="1">
      <c r="A621" s="10"/>
      <c r="B621" s="10"/>
      <c r="C621" s="10"/>
      <c r="D621" s="48"/>
      <c r="E621" s="48"/>
      <c r="F621" s="48"/>
      <c r="G621" s="48"/>
      <c r="H621" s="48"/>
      <c r="I621" s="49"/>
      <c r="J621" s="49"/>
      <c r="K621" s="49"/>
      <c r="L621" s="49"/>
      <c r="M621" s="49"/>
      <c r="N621" s="49"/>
      <c r="O621" s="49"/>
      <c r="P621" s="48"/>
      <c r="Q621" s="48"/>
      <c r="R621" s="49"/>
      <c r="S621" s="49"/>
      <c r="T621" s="10"/>
      <c r="U621" s="10"/>
      <c r="V621" s="10"/>
    </row>
    <row r="622" hidden="1">
      <c r="A622" s="10"/>
      <c r="B622" s="10"/>
      <c r="C622" s="10"/>
      <c r="D622" s="48"/>
      <c r="E622" s="48"/>
      <c r="F622" s="48"/>
      <c r="G622" s="48"/>
      <c r="H622" s="48"/>
      <c r="I622" s="49"/>
      <c r="J622" s="49"/>
      <c r="K622" s="49"/>
      <c r="L622" s="49"/>
      <c r="M622" s="49"/>
      <c r="N622" s="49"/>
      <c r="O622" s="49"/>
      <c r="P622" s="48"/>
      <c r="Q622" s="48"/>
      <c r="R622" s="49"/>
      <c r="S622" s="49"/>
      <c r="T622" s="10"/>
      <c r="U622" s="10"/>
      <c r="V622" s="10"/>
    </row>
    <row r="623" hidden="1">
      <c r="A623" s="10"/>
      <c r="B623" s="10"/>
      <c r="C623" s="10"/>
      <c r="D623" s="48"/>
      <c r="E623" s="48"/>
      <c r="F623" s="48"/>
      <c r="G623" s="48"/>
      <c r="H623" s="48"/>
      <c r="I623" s="49"/>
      <c r="J623" s="49"/>
      <c r="K623" s="49"/>
      <c r="L623" s="49"/>
      <c r="M623" s="49"/>
      <c r="N623" s="49"/>
      <c r="O623" s="49"/>
      <c r="P623" s="48"/>
      <c r="Q623" s="48"/>
      <c r="R623" s="49"/>
      <c r="S623" s="49"/>
      <c r="T623" s="10"/>
      <c r="U623" s="10"/>
      <c r="V623" s="10"/>
    </row>
    <row r="624" hidden="1">
      <c r="A624" s="10"/>
      <c r="B624" s="10"/>
      <c r="C624" s="10"/>
      <c r="D624" s="48"/>
      <c r="E624" s="48"/>
      <c r="F624" s="48"/>
      <c r="G624" s="48"/>
      <c r="H624" s="48"/>
      <c r="I624" s="49"/>
      <c r="J624" s="49"/>
      <c r="K624" s="49"/>
      <c r="L624" s="49"/>
      <c r="M624" s="49"/>
      <c r="N624" s="49"/>
      <c r="O624" s="49"/>
      <c r="P624" s="48"/>
      <c r="Q624" s="48"/>
      <c r="R624" s="49"/>
      <c r="S624" s="49"/>
      <c r="T624" s="10"/>
      <c r="U624" s="10"/>
      <c r="V624" s="10"/>
    </row>
    <row r="625" hidden="1">
      <c r="A625" s="10"/>
      <c r="B625" s="10"/>
      <c r="C625" s="10"/>
      <c r="D625" s="48"/>
      <c r="E625" s="48"/>
      <c r="F625" s="48"/>
      <c r="G625" s="48"/>
      <c r="H625" s="48"/>
      <c r="I625" s="49"/>
      <c r="J625" s="49"/>
      <c r="K625" s="49"/>
      <c r="L625" s="49"/>
      <c r="M625" s="49"/>
      <c r="N625" s="49"/>
      <c r="O625" s="49"/>
      <c r="P625" s="48"/>
      <c r="Q625" s="48"/>
      <c r="R625" s="49"/>
      <c r="S625" s="49"/>
      <c r="T625" s="10"/>
      <c r="U625" s="10"/>
      <c r="V625" s="10"/>
    </row>
    <row r="626" hidden="1">
      <c r="A626" s="10"/>
      <c r="B626" s="10"/>
      <c r="C626" s="10"/>
      <c r="D626" s="48"/>
      <c r="E626" s="48"/>
      <c r="F626" s="48"/>
      <c r="G626" s="48"/>
      <c r="H626" s="48"/>
      <c r="I626" s="49"/>
      <c r="J626" s="49"/>
      <c r="K626" s="49"/>
      <c r="L626" s="49"/>
      <c r="M626" s="49"/>
      <c r="N626" s="49"/>
      <c r="O626" s="49"/>
      <c r="P626" s="48"/>
      <c r="Q626" s="48"/>
      <c r="R626" s="49"/>
      <c r="S626" s="49"/>
      <c r="T626" s="10"/>
      <c r="U626" s="10"/>
      <c r="V626" s="10"/>
    </row>
    <row r="627" hidden="1">
      <c r="A627" s="10"/>
      <c r="B627" s="10"/>
      <c r="C627" s="10"/>
      <c r="D627" s="48"/>
      <c r="E627" s="48"/>
      <c r="F627" s="48"/>
      <c r="G627" s="48"/>
      <c r="H627" s="48"/>
      <c r="I627" s="49"/>
      <c r="J627" s="49"/>
      <c r="K627" s="49"/>
      <c r="L627" s="49"/>
      <c r="M627" s="49"/>
      <c r="N627" s="49"/>
      <c r="O627" s="49"/>
      <c r="P627" s="48"/>
      <c r="Q627" s="48"/>
      <c r="R627" s="49"/>
      <c r="S627" s="49"/>
      <c r="T627" s="10"/>
      <c r="U627" s="10"/>
      <c r="V627" s="10"/>
    </row>
    <row r="628" hidden="1">
      <c r="A628" s="10"/>
      <c r="B628" s="10"/>
      <c r="C628" s="10"/>
      <c r="D628" s="48"/>
      <c r="E628" s="48"/>
      <c r="F628" s="48"/>
      <c r="G628" s="48"/>
      <c r="H628" s="48"/>
      <c r="I628" s="49"/>
      <c r="J628" s="49"/>
      <c r="K628" s="49"/>
      <c r="L628" s="49"/>
      <c r="M628" s="49"/>
      <c r="N628" s="49"/>
      <c r="O628" s="49"/>
      <c r="P628" s="48"/>
      <c r="Q628" s="48"/>
      <c r="R628" s="49"/>
      <c r="S628" s="49"/>
      <c r="T628" s="10"/>
      <c r="U628" s="10"/>
      <c r="V628" s="10"/>
    </row>
    <row r="629" hidden="1">
      <c r="A629" s="10"/>
      <c r="B629" s="10"/>
      <c r="C629" s="10"/>
      <c r="D629" s="48"/>
      <c r="E629" s="48"/>
      <c r="F629" s="48"/>
      <c r="G629" s="48"/>
      <c r="H629" s="48"/>
      <c r="I629" s="49"/>
      <c r="J629" s="49"/>
      <c r="K629" s="49"/>
      <c r="L629" s="49"/>
      <c r="M629" s="49"/>
      <c r="N629" s="49"/>
      <c r="O629" s="49"/>
      <c r="P629" s="48"/>
      <c r="Q629" s="48"/>
      <c r="R629" s="49"/>
      <c r="S629" s="49"/>
      <c r="T629" s="10"/>
      <c r="U629" s="10"/>
      <c r="V629" s="10"/>
    </row>
    <row r="630" hidden="1">
      <c r="A630" s="10"/>
      <c r="B630" s="10"/>
      <c r="C630" s="10"/>
      <c r="D630" s="48"/>
      <c r="E630" s="48"/>
      <c r="F630" s="48"/>
      <c r="G630" s="48"/>
      <c r="H630" s="48"/>
      <c r="I630" s="49"/>
      <c r="J630" s="49"/>
      <c r="K630" s="49"/>
      <c r="L630" s="49"/>
      <c r="M630" s="49"/>
      <c r="N630" s="49"/>
      <c r="O630" s="49"/>
      <c r="P630" s="48"/>
      <c r="Q630" s="48"/>
      <c r="R630" s="49"/>
      <c r="S630" s="49"/>
      <c r="T630" s="10"/>
      <c r="U630" s="10"/>
      <c r="V630" s="10"/>
    </row>
    <row r="631" hidden="1">
      <c r="A631" s="10"/>
      <c r="B631" s="10"/>
      <c r="C631" s="10"/>
      <c r="D631" s="48"/>
      <c r="E631" s="48"/>
      <c r="F631" s="48"/>
      <c r="G631" s="48"/>
      <c r="H631" s="48"/>
      <c r="I631" s="49"/>
      <c r="J631" s="49"/>
      <c r="K631" s="49"/>
      <c r="L631" s="49"/>
      <c r="M631" s="49"/>
      <c r="N631" s="49"/>
      <c r="O631" s="49"/>
      <c r="P631" s="48"/>
      <c r="Q631" s="48"/>
      <c r="R631" s="49"/>
      <c r="S631" s="49"/>
      <c r="T631" s="10"/>
      <c r="U631" s="10"/>
      <c r="V631" s="10"/>
    </row>
    <row r="632" hidden="1">
      <c r="A632" s="10"/>
      <c r="B632" s="10"/>
      <c r="C632" s="10"/>
      <c r="D632" s="48"/>
      <c r="E632" s="48"/>
      <c r="F632" s="48"/>
      <c r="G632" s="48"/>
      <c r="H632" s="48"/>
      <c r="I632" s="49"/>
      <c r="J632" s="49"/>
      <c r="K632" s="49"/>
      <c r="L632" s="49"/>
      <c r="M632" s="49"/>
      <c r="N632" s="49"/>
      <c r="O632" s="49"/>
      <c r="P632" s="48"/>
      <c r="Q632" s="48"/>
      <c r="R632" s="49"/>
      <c r="S632" s="49"/>
      <c r="T632" s="10"/>
      <c r="U632" s="10"/>
      <c r="V632" s="10"/>
    </row>
    <row r="633" hidden="1">
      <c r="A633" s="10"/>
      <c r="B633" s="10"/>
      <c r="C633" s="10"/>
      <c r="D633" s="48"/>
      <c r="E633" s="48"/>
      <c r="F633" s="48"/>
      <c r="G633" s="48"/>
      <c r="H633" s="48"/>
      <c r="I633" s="49"/>
      <c r="J633" s="49"/>
      <c r="K633" s="49"/>
      <c r="L633" s="49"/>
      <c r="M633" s="49"/>
      <c r="N633" s="49"/>
      <c r="O633" s="49"/>
      <c r="P633" s="48"/>
      <c r="Q633" s="48"/>
      <c r="R633" s="49"/>
      <c r="S633" s="49"/>
      <c r="T633" s="10"/>
      <c r="U633" s="10"/>
      <c r="V633" s="10"/>
    </row>
    <row r="634" hidden="1">
      <c r="A634" s="10"/>
      <c r="B634" s="10"/>
      <c r="C634" s="10"/>
      <c r="D634" s="48"/>
      <c r="E634" s="48"/>
      <c r="F634" s="48"/>
      <c r="G634" s="48"/>
      <c r="H634" s="48"/>
      <c r="I634" s="49"/>
      <c r="J634" s="49"/>
      <c r="K634" s="49"/>
      <c r="L634" s="49"/>
      <c r="M634" s="49"/>
      <c r="N634" s="49"/>
      <c r="O634" s="49"/>
      <c r="P634" s="48"/>
      <c r="Q634" s="48"/>
      <c r="R634" s="49"/>
      <c r="S634" s="49"/>
      <c r="T634" s="10"/>
      <c r="U634" s="10"/>
      <c r="V634" s="10"/>
    </row>
    <row r="635" hidden="1">
      <c r="A635" s="10"/>
      <c r="B635" s="10"/>
      <c r="C635" s="10"/>
      <c r="D635" s="48"/>
      <c r="E635" s="48"/>
      <c r="F635" s="48"/>
      <c r="G635" s="48"/>
      <c r="H635" s="48"/>
      <c r="I635" s="49"/>
      <c r="J635" s="49"/>
      <c r="K635" s="49"/>
      <c r="L635" s="49"/>
      <c r="M635" s="49"/>
      <c r="N635" s="49"/>
      <c r="O635" s="49"/>
      <c r="P635" s="48"/>
      <c r="Q635" s="48"/>
      <c r="R635" s="49"/>
      <c r="S635" s="49"/>
      <c r="T635" s="10"/>
      <c r="U635" s="10"/>
      <c r="V635" s="10"/>
    </row>
    <row r="636" hidden="1">
      <c r="A636" s="10"/>
      <c r="B636" s="10"/>
      <c r="C636" s="10"/>
      <c r="D636" s="48"/>
      <c r="E636" s="48"/>
      <c r="F636" s="48"/>
      <c r="G636" s="48"/>
      <c r="H636" s="48"/>
      <c r="I636" s="49"/>
      <c r="J636" s="49"/>
      <c r="K636" s="49"/>
      <c r="L636" s="49"/>
      <c r="M636" s="49"/>
      <c r="N636" s="49"/>
      <c r="O636" s="49"/>
      <c r="P636" s="48"/>
      <c r="Q636" s="48"/>
      <c r="R636" s="49"/>
      <c r="S636" s="49"/>
      <c r="T636" s="10"/>
      <c r="U636" s="10"/>
      <c r="V636" s="10"/>
    </row>
    <row r="637" hidden="1">
      <c r="A637" s="10"/>
      <c r="B637" s="10"/>
      <c r="C637" s="10"/>
      <c r="D637" s="48"/>
      <c r="E637" s="48"/>
      <c r="F637" s="48"/>
      <c r="G637" s="48"/>
      <c r="H637" s="48"/>
      <c r="I637" s="49"/>
      <c r="J637" s="49"/>
      <c r="K637" s="49"/>
      <c r="L637" s="49"/>
      <c r="M637" s="49"/>
      <c r="N637" s="49"/>
      <c r="O637" s="49"/>
      <c r="P637" s="48"/>
      <c r="Q637" s="48"/>
      <c r="R637" s="49"/>
      <c r="S637" s="49"/>
      <c r="T637" s="10"/>
      <c r="U637" s="10"/>
      <c r="V637" s="10"/>
    </row>
    <row r="638" hidden="1">
      <c r="A638" s="10"/>
      <c r="B638" s="10"/>
      <c r="C638" s="10"/>
      <c r="D638" s="48"/>
      <c r="E638" s="48"/>
      <c r="F638" s="48"/>
      <c r="G638" s="48"/>
      <c r="H638" s="48"/>
      <c r="I638" s="49"/>
      <c r="J638" s="49"/>
      <c r="K638" s="49"/>
      <c r="L638" s="49"/>
      <c r="M638" s="49"/>
      <c r="N638" s="49"/>
      <c r="O638" s="49"/>
      <c r="P638" s="48"/>
      <c r="Q638" s="48"/>
      <c r="R638" s="49"/>
      <c r="S638" s="49"/>
      <c r="T638" s="10"/>
      <c r="U638" s="10"/>
      <c r="V638" s="10"/>
    </row>
    <row r="639" hidden="1">
      <c r="A639" s="10"/>
      <c r="B639" s="10"/>
      <c r="C639" s="10"/>
      <c r="D639" s="48"/>
      <c r="E639" s="48"/>
      <c r="F639" s="48"/>
      <c r="G639" s="48"/>
      <c r="H639" s="48"/>
      <c r="I639" s="49"/>
      <c r="J639" s="49"/>
      <c r="K639" s="49"/>
      <c r="L639" s="49"/>
      <c r="M639" s="49"/>
      <c r="N639" s="49"/>
      <c r="O639" s="49"/>
      <c r="P639" s="48"/>
      <c r="Q639" s="48"/>
      <c r="R639" s="49"/>
      <c r="S639" s="49"/>
      <c r="T639" s="10"/>
      <c r="U639" s="10"/>
      <c r="V639" s="10"/>
    </row>
    <row r="640" hidden="1">
      <c r="A640" s="10"/>
      <c r="B640" s="10"/>
      <c r="C640" s="10"/>
      <c r="D640" s="48"/>
      <c r="E640" s="48"/>
      <c r="F640" s="48"/>
      <c r="G640" s="48"/>
      <c r="H640" s="48"/>
      <c r="I640" s="49"/>
      <c r="J640" s="49"/>
      <c r="K640" s="49"/>
      <c r="L640" s="49"/>
      <c r="M640" s="49"/>
      <c r="N640" s="49"/>
      <c r="O640" s="49"/>
      <c r="P640" s="48"/>
      <c r="Q640" s="48"/>
      <c r="R640" s="49"/>
      <c r="S640" s="49"/>
      <c r="T640" s="10"/>
      <c r="U640" s="10"/>
      <c r="V640" s="10"/>
    </row>
    <row r="641" hidden="1">
      <c r="A641" s="10"/>
      <c r="B641" s="10"/>
      <c r="C641" s="10"/>
      <c r="D641" s="48"/>
      <c r="E641" s="48"/>
      <c r="F641" s="48"/>
      <c r="G641" s="48"/>
      <c r="H641" s="48"/>
      <c r="I641" s="49"/>
      <c r="J641" s="49"/>
      <c r="K641" s="49"/>
      <c r="L641" s="49"/>
      <c r="M641" s="49"/>
      <c r="N641" s="49"/>
      <c r="O641" s="49"/>
      <c r="P641" s="48"/>
      <c r="Q641" s="48"/>
      <c r="R641" s="49"/>
      <c r="S641" s="49"/>
      <c r="T641" s="10"/>
      <c r="U641" s="10"/>
      <c r="V641" s="10"/>
    </row>
    <row r="642" hidden="1">
      <c r="A642" s="10"/>
      <c r="B642" s="10"/>
      <c r="C642" s="10"/>
      <c r="D642" s="48"/>
      <c r="E642" s="48"/>
      <c r="F642" s="48"/>
      <c r="G642" s="48"/>
      <c r="H642" s="48"/>
      <c r="I642" s="49"/>
      <c r="J642" s="49"/>
      <c r="K642" s="49"/>
      <c r="L642" s="49"/>
      <c r="M642" s="49"/>
      <c r="N642" s="49"/>
      <c r="O642" s="49"/>
      <c r="P642" s="48"/>
      <c r="Q642" s="48"/>
      <c r="R642" s="49"/>
      <c r="S642" s="49"/>
      <c r="T642" s="10"/>
      <c r="U642" s="10"/>
      <c r="V642" s="10"/>
    </row>
    <row r="643" hidden="1">
      <c r="A643" s="10"/>
      <c r="B643" s="10"/>
      <c r="C643" s="10"/>
      <c r="D643" s="48"/>
      <c r="E643" s="48"/>
      <c r="F643" s="48"/>
      <c r="G643" s="48"/>
      <c r="H643" s="48"/>
      <c r="I643" s="49"/>
      <c r="J643" s="49"/>
      <c r="K643" s="49"/>
      <c r="L643" s="49"/>
      <c r="M643" s="49"/>
      <c r="N643" s="49"/>
      <c r="O643" s="49"/>
      <c r="P643" s="48"/>
      <c r="Q643" s="48"/>
      <c r="R643" s="49"/>
      <c r="S643" s="49"/>
      <c r="T643" s="10"/>
      <c r="U643" s="10"/>
      <c r="V643" s="10"/>
    </row>
    <row r="644" hidden="1">
      <c r="A644" s="10"/>
      <c r="B644" s="10"/>
      <c r="C644" s="10"/>
      <c r="D644" s="48"/>
      <c r="E644" s="48"/>
      <c r="F644" s="48"/>
      <c r="G644" s="48"/>
      <c r="H644" s="48"/>
      <c r="I644" s="49"/>
      <c r="J644" s="49"/>
      <c r="K644" s="49"/>
      <c r="L644" s="49"/>
      <c r="M644" s="49"/>
      <c r="N644" s="49"/>
      <c r="O644" s="49"/>
      <c r="P644" s="48"/>
      <c r="Q644" s="48"/>
      <c r="R644" s="49"/>
      <c r="S644" s="49"/>
      <c r="T644" s="10"/>
      <c r="U644" s="10"/>
      <c r="V644" s="10"/>
    </row>
    <row r="645" hidden="1">
      <c r="A645" s="10"/>
      <c r="B645" s="10"/>
      <c r="C645" s="10"/>
      <c r="D645" s="48"/>
      <c r="E645" s="48"/>
      <c r="F645" s="48"/>
      <c r="G645" s="48"/>
      <c r="H645" s="48"/>
      <c r="I645" s="49"/>
      <c r="J645" s="49"/>
      <c r="K645" s="49"/>
      <c r="L645" s="49"/>
      <c r="M645" s="49"/>
      <c r="N645" s="49"/>
      <c r="O645" s="49"/>
      <c r="P645" s="48"/>
      <c r="Q645" s="48"/>
      <c r="R645" s="49"/>
      <c r="S645" s="49"/>
      <c r="T645" s="10"/>
      <c r="U645" s="10"/>
      <c r="V645" s="10"/>
    </row>
    <row r="646" hidden="1">
      <c r="A646" s="10"/>
      <c r="B646" s="10"/>
      <c r="C646" s="10"/>
      <c r="D646" s="48"/>
      <c r="E646" s="48"/>
      <c r="F646" s="48"/>
      <c r="G646" s="48"/>
      <c r="H646" s="48"/>
      <c r="I646" s="49"/>
      <c r="J646" s="49"/>
      <c r="K646" s="49"/>
      <c r="L646" s="49"/>
      <c r="M646" s="49"/>
      <c r="N646" s="49"/>
      <c r="O646" s="49"/>
      <c r="P646" s="48"/>
      <c r="Q646" s="48"/>
      <c r="R646" s="49"/>
      <c r="S646" s="49"/>
      <c r="T646" s="10"/>
      <c r="U646" s="10"/>
      <c r="V646" s="10"/>
    </row>
    <row r="647" hidden="1">
      <c r="A647" s="10"/>
      <c r="B647" s="10"/>
      <c r="C647" s="10"/>
      <c r="D647" s="48"/>
      <c r="E647" s="48"/>
      <c r="F647" s="48"/>
      <c r="G647" s="48"/>
      <c r="H647" s="48"/>
      <c r="I647" s="49"/>
      <c r="J647" s="49"/>
      <c r="K647" s="49"/>
      <c r="L647" s="49"/>
      <c r="M647" s="49"/>
      <c r="N647" s="49"/>
      <c r="O647" s="49"/>
      <c r="P647" s="48"/>
      <c r="Q647" s="48"/>
      <c r="R647" s="49"/>
      <c r="S647" s="49"/>
      <c r="T647" s="10"/>
      <c r="U647" s="10"/>
      <c r="V647" s="10"/>
    </row>
    <row r="648" hidden="1">
      <c r="A648" s="10"/>
      <c r="B648" s="10"/>
      <c r="C648" s="10"/>
      <c r="D648" s="48"/>
      <c r="E648" s="48"/>
      <c r="F648" s="48"/>
      <c r="G648" s="48"/>
      <c r="H648" s="48"/>
      <c r="I648" s="49"/>
      <c r="J648" s="49"/>
      <c r="K648" s="49"/>
      <c r="L648" s="49"/>
      <c r="M648" s="49"/>
      <c r="N648" s="49"/>
      <c r="O648" s="49"/>
      <c r="P648" s="48"/>
      <c r="Q648" s="48"/>
      <c r="R648" s="49"/>
      <c r="S648" s="49"/>
      <c r="T648" s="10"/>
      <c r="U648" s="10"/>
      <c r="V648" s="10"/>
    </row>
    <row r="649" hidden="1">
      <c r="A649" s="10"/>
      <c r="B649" s="10"/>
      <c r="C649" s="10"/>
      <c r="D649" s="48"/>
      <c r="E649" s="48"/>
      <c r="F649" s="48"/>
      <c r="G649" s="48"/>
      <c r="H649" s="48"/>
      <c r="I649" s="49"/>
      <c r="J649" s="49"/>
      <c r="K649" s="49"/>
      <c r="L649" s="49"/>
      <c r="M649" s="49"/>
      <c r="N649" s="49"/>
      <c r="O649" s="49"/>
      <c r="P649" s="48"/>
      <c r="Q649" s="48"/>
      <c r="R649" s="49"/>
      <c r="S649" s="49"/>
      <c r="T649" s="10"/>
      <c r="U649" s="10"/>
      <c r="V649" s="10"/>
    </row>
    <row r="650" hidden="1">
      <c r="A650" s="10"/>
      <c r="B650" s="10"/>
      <c r="C650" s="10"/>
      <c r="D650" s="48"/>
      <c r="E650" s="48"/>
      <c r="F650" s="48"/>
      <c r="G650" s="48"/>
      <c r="H650" s="48"/>
      <c r="I650" s="49"/>
      <c r="J650" s="49"/>
      <c r="K650" s="49"/>
      <c r="L650" s="49"/>
      <c r="M650" s="49"/>
      <c r="N650" s="49"/>
      <c r="O650" s="49"/>
      <c r="P650" s="48"/>
      <c r="Q650" s="48"/>
      <c r="R650" s="49"/>
      <c r="S650" s="49"/>
      <c r="T650" s="10"/>
      <c r="U650" s="10"/>
      <c r="V650" s="10"/>
    </row>
    <row r="651" hidden="1">
      <c r="A651" s="10"/>
      <c r="B651" s="10"/>
      <c r="C651" s="10"/>
      <c r="D651" s="48"/>
      <c r="E651" s="48"/>
      <c r="F651" s="48"/>
      <c r="G651" s="48"/>
      <c r="H651" s="48"/>
      <c r="I651" s="49"/>
      <c r="J651" s="49"/>
      <c r="K651" s="49"/>
      <c r="L651" s="49"/>
      <c r="M651" s="49"/>
      <c r="N651" s="49"/>
      <c r="O651" s="49"/>
      <c r="P651" s="48"/>
      <c r="Q651" s="48"/>
      <c r="R651" s="49"/>
      <c r="S651" s="49"/>
      <c r="T651" s="10"/>
      <c r="U651" s="10"/>
      <c r="V651" s="10"/>
    </row>
    <row r="652" hidden="1">
      <c r="A652" s="10"/>
      <c r="B652" s="10"/>
      <c r="C652" s="10"/>
      <c r="D652" s="48"/>
      <c r="E652" s="48"/>
      <c r="F652" s="48"/>
      <c r="G652" s="48"/>
      <c r="H652" s="48"/>
      <c r="I652" s="49"/>
      <c r="J652" s="49"/>
      <c r="K652" s="49"/>
      <c r="L652" s="49"/>
      <c r="M652" s="49"/>
      <c r="N652" s="49"/>
      <c r="O652" s="49"/>
      <c r="P652" s="48"/>
      <c r="Q652" s="48"/>
      <c r="R652" s="49"/>
      <c r="S652" s="49"/>
      <c r="T652" s="10"/>
      <c r="U652" s="10"/>
      <c r="V652" s="10"/>
    </row>
    <row r="653" hidden="1">
      <c r="A653" s="10"/>
      <c r="B653" s="10"/>
      <c r="C653" s="10"/>
      <c r="D653" s="48"/>
      <c r="E653" s="48"/>
      <c r="F653" s="48"/>
      <c r="G653" s="48"/>
      <c r="H653" s="48"/>
      <c r="I653" s="49"/>
      <c r="J653" s="49"/>
      <c r="K653" s="49"/>
      <c r="L653" s="49"/>
      <c r="M653" s="49"/>
      <c r="N653" s="49"/>
      <c r="O653" s="49"/>
      <c r="P653" s="48"/>
      <c r="Q653" s="48"/>
      <c r="R653" s="49"/>
      <c r="S653" s="49"/>
      <c r="T653" s="10"/>
      <c r="U653" s="10"/>
      <c r="V653" s="10"/>
    </row>
    <row r="654" hidden="1">
      <c r="A654" s="10"/>
      <c r="B654" s="10"/>
      <c r="C654" s="10"/>
      <c r="D654" s="48"/>
      <c r="E654" s="48"/>
      <c r="F654" s="48"/>
      <c r="G654" s="48"/>
      <c r="H654" s="48"/>
      <c r="I654" s="49"/>
      <c r="J654" s="49"/>
      <c r="K654" s="49"/>
      <c r="L654" s="49"/>
      <c r="M654" s="49"/>
      <c r="N654" s="49"/>
      <c r="O654" s="49"/>
      <c r="P654" s="48"/>
      <c r="Q654" s="48"/>
      <c r="R654" s="49"/>
      <c r="S654" s="49"/>
      <c r="T654" s="10"/>
      <c r="U654" s="10"/>
      <c r="V654" s="10"/>
    </row>
    <row r="655" hidden="1">
      <c r="A655" s="10"/>
      <c r="B655" s="10"/>
      <c r="C655" s="10"/>
      <c r="D655" s="48"/>
      <c r="E655" s="48"/>
      <c r="F655" s="48"/>
      <c r="G655" s="48"/>
      <c r="H655" s="48"/>
      <c r="I655" s="49"/>
      <c r="J655" s="49"/>
      <c r="K655" s="49"/>
      <c r="L655" s="49"/>
      <c r="M655" s="49"/>
      <c r="N655" s="49"/>
      <c r="O655" s="49"/>
      <c r="P655" s="48"/>
      <c r="Q655" s="48"/>
      <c r="R655" s="49"/>
      <c r="S655" s="49"/>
      <c r="T655" s="10"/>
      <c r="U655" s="10"/>
      <c r="V655" s="10"/>
    </row>
    <row r="656" hidden="1">
      <c r="A656" s="10"/>
      <c r="B656" s="10"/>
      <c r="C656" s="10"/>
      <c r="D656" s="48"/>
      <c r="E656" s="48"/>
      <c r="F656" s="48"/>
      <c r="G656" s="48"/>
      <c r="H656" s="48"/>
      <c r="I656" s="49"/>
      <c r="J656" s="49"/>
      <c r="K656" s="49"/>
      <c r="L656" s="49"/>
      <c r="M656" s="49"/>
      <c r="N656" s="49"/>
      <c r="O656" s="49"/>
      <c r="P656" s="48"/>
      <c r="Q656" s="48"/>
      <c r="R656" s="49"/>
      <c r="S656" s="49"/>
      <c r="T656" s="10"/>
      <c r="U656" s="10"/>
      <c r="V656" s="10"/>
    </row>
    <row r="657" hidden="1">
      <c r="A657" s="10"/>
      <c r="B657" s="10"/>
      <c r="C657" s="10"/>
      <c r="D657" s="48"/>
      <c r="E657" s="48"/>
      <c r="F657" s="48"/>
      <c r="G657" s="48"/>
      <c r="H657" s="48"/>
      <c r="I657" s="49"/>
      <c r="J657" s="49"/>
      <c r="K657" s="49"/>
      <c r="L657" s="49"/>
      <c r="M657" s="49"/>
      <c r="N657" s="49"/>
      <c r="O657" s="49"/>
      <c r="P657" s="48"/>
      <c r="Q657" s="48"/>
      <c r="R657" s="49"/>
      <c r="S657" s="49"/>
      <c r="T657" s="10"/>
      <c r="U657" s="10"/>
      <c r="V657" s="10"/>
    </row>
    <row r="658" hidden="1">
      <c r="A658" s="10"/>
      <c r="B658" s="10"/>
      <c r="C658" s="10"/>
      <c r="D658" s="48"/>
      <c r="E658" s="48"/>
      <c r="F658" s="48"/>
      <c r="G658" s="48"/>
      <c r="H658" s="48"/>
      <c r="I658" s="49"/>
      <c r="J658" s="49"/>
      <c r="K658" s="49"/>
      <c r="L658" s="49"/>
      <c r="M658" s="49"/>
      <c r="N658" s="49"/>
      <c r="O658" s="49"/>
      <c r="P658" s="48"/>
      <c r="Q658" s="48"/>
      <c r="R658" s="49"/>
      <c r="S658" s="49"/>
      <c r="T658" s="10"/>
      <c r="U658" s="10"/>
      <c r="V658" s="10"/>
    </row>
    <row r="659" hidden="1">
      <c r="A659" s="10"/>
      <c r="B659" s="10"/>
      <c r="C659" s="10"/>
      <c r="D659" s="48"/>
      <c r="E659" s="48"/>
      <c r="F659" s="48"/>
      <c r="G659" s="48"/>
      <c r="H659" s="48"/>
      <c r="I659" s="49"/>
      <c r="J659" s="49"/>
      <c r="K659" s="49"/>
      <c r="L659" s="49"/>
      <c r="M659" s="49"/>
      <c r="N659" s="49"/>
      <c r="O659" s="49"/>
      <c r="P659" s="48"/>
      <c r="Q659" s="48"/>
      <c r="R659" s="49"/>
      <c r="S659" s="49"/>
      <c r="T659" s="10"/>
      <c r="U659" s="10"/>
      <c r="V659" s="10"/>
    </row>
    <row r="660" hidden="1">
      <c r="A660" s="10"/>
      <c r="B660" s="10"/>
      <c r="C660" s="10"/>
      <c r="D660" s="48"/>
      <c r="E660" s="48"/>
      <c r="F660" s="48"/>
      <c r="G660" s="48"/>
      <c r="H660" s="48"/>
      <c r="I660" s="49"/>
      <c r="J660" s="49"/>
      <c r="K660" s="49"/>
      <c r="L660" s="49"/>
      <c r="M660" s="49"/>
      <c r="N660" s="49"/>
      <c r="O660" s="49"/>
      <c r="P660" s="48"/>
      <c r="Q660" s="48"/>
      <c r="R660" s="49"/>
      <c r="S660" s="49"/>
      <c r="T660" s="10"/>
      <c r="U660" s="10"/>
      <c r="V660" s="10"/>
    </row>
    <row r="661" hidden="1">
      <c r="A661" s="10"/>
      <c r="B661" s="10"/>
      <c r="C661" s="10"/>
      <c r="D661" s="48"/>
      <c r="E661" s="48"/>
      <c r="F661" s="48"/>
      <c r="G661" s="48"/>
      <c r="H661" s="48"/>
      <c r="I661" s="49"/>
      <c r="J661" s="49"/>
      <c r="K661" s="49"/>
      <c r="L661" s="49"/>
      <c r="M661" s="49"/>
      <c r="N661" s="49"/>
      <c r="O661" s="49"/>
      <c r="P661" s="48"/>
      <c r="Q661" s="48"/>
      <c r="R661" s="49"/>
      <c r="S661" s="49"/>
      <c r="T661" s="10"/>
      <c r="U661" s="10"/>
      <c r="V661" s="10"/>
    </row>
    <row r="662" hidden="1">
      <c r="A662" s="10"/>
      <c r="B662" s="10"/>
      <c r="C662" s="10"/>
      <c r="D662" s="48"/>
      <c r="E662" s="48"/>
      <c r="F662" s="48"/>
      <c r="G662" s="48"/>
      <c r="H662" s="48"/>
      <c r="I662" s="49"/>
      <c r="J662" s="49"/>
      <c r="K662" s="49"/>
      <c r="L662" s="49"/>
      <c r="M662" s="49"/>
      <c r="N662" s="49"/>
      <c r="O662" s="49"/>
      <c r="P662" s="48"/>
      <c r="Q662" s="48"/>
      <c r="R662" s="49"/>
      <c r="S662" s="49"/>
      <c r="T662" s="10"/>
      <c r="U662" s="10"/>
      <c r="V662" s="10"/>
    </row>
    <row r="663" hidden="1">
      <c r="A663" s="10"/>
      <c r="B663" s="10"/>
      <c r="C663" s="10"/>
      <c r="D663" s="48"/>
      <c r="E663" s="48"/>
      <c r="F663" s="48"/>
      <c r="G663" s="48"/>
      <c r="H663" s="48"/>
      <c r="I663" s="49"/>
      <c r="J663" s="49"/>
      <c r="K663" s="49"/>
      <c r="L663" s="49"/>
      <c r="M663" s="49"/>
      <c r="N663" s="49"/>
      <c r="O663" s="49"/>
      <c r="P663" s="48"/>
      <c r="Q663" s="48"/>
      <c r="R663" s="49"/>
      <c r="S663" s="49"/>
      <c r="T663" s="10"/>
      <c r="U663" s="10"/>
      <c r="V663" s="10"/>
    </row>
    <row r="664" hidden="1">
      <c r="A664" s="10"/>
      <c r="B664" s="10"/>
      <c r="C664" s="10"/>
      <c r="D664" s="48"/>
      <c r="E664" s="48"/>
      <c r="F664" s="48"/>
      <c r="G664" s="48"/>
      <c r="H664" s="48"/>
      <c r="I664" s="49"/>
      <c r="J664" s="49"/>
      <c r="K664" s="49"/>
      <c r="L664" s="49"/>
      <c r="M664" s="49"/>
      <c r="N664" s="49"/>
      <c r="O664" s="49"/>
      <c r="P664" s="48"/>
      <c r="Q664" s="48"/>
      <c r="R664" s="49"/>
      <c r="S664" s="49"/>
      <c r="T664" s="10"/>
      <c r="U664" s="10"/>
      <c r="V664" s="10"/>
    </row>
    <row r="665" hidden="1">
      <c r="A665" s="10"/>
      <c r="B665" s="10"/>
      <c r="C665" s="10"/>
      <c r="D665" s="48"/>
      <c r="E665" s="48"/>
      <c r="F665" s="48"/>
      <c r="G665" s="48"/>
      <c r="H665" s="48"/>
      <c r="I665" s="49"/>
      <c r="J665" s="49"/>
      <c r="K665" s="49"/>
      <c r="L665" s="49"/>
      <c r="M665" s="49"/>
      <c r="N665" s="49"/>
      <c r="O665" s="49"/>
      <c r="P665" s="48"/>
      <c r="Q665" s="48"/>
      <c r="R665" s="49"/>
      <c r="S665" s="49"/>
      <c r="T665" s="10"/>
      <c r="U665" s="10"/>
      <c r="V665" s="10"/>
    </row>
    <row r="666" hidden="1">
      <c r="A666" s="10"/>
      <c r="B666" s="10"/>
      <c r="C666" s="10"/>
      <c r="D666" s="48"/>
      <c r="E666" s="48"/>
      <c r="F666" s="48"/>
      <c r="G666" s="48"/>
      <c r="H666" s="48"/>
      <c r="I666" s="49"/>
      <c r="J666" s="49"/>
      <c r="K666" s="49"/>
      <c r="L666" s="49"/>
      <c r="M666" s="49"/>
      <c r="N666" s="49"/>
      <c r="O666" s="49"/>
      <c r="P666" s="48"/>
      <c r="Q666" s="48"/>
      <c r="R666" s="49"/>
      <c r="S666" s="49"/>
      <c r="T666" s="10"/>
      <c r="U666" s="10"/>
      <c r="V666" s="10"/>
    </row>
    <row r="667" hidden="1">
      <c r="A667" s="10"/>
      <c r="B667" s="10"/>
      <c r="C667" s="10"/>
      <c r="D667" s="48"/>
      <c r="E667" s="48"/>
      <c r="F667" s="48"/>
      <c r="G667" s="48"/>
      <c r="H667" s="48"/>
      <c r="I667" s="49"/>
      <c r="J667" s="49"/>
      <c r="K667" s="49"/>
      <c r="L667" s="49"/>
      <c r="M667" s="49"/>
      <c r="N667" s="49"/>
      <c r="O667" s="49"/>
      <c r="P667" s="48"/>
      <c r="Q667" s="48"/>
      <c r="R667" s="49"/>
      <c r="S667" s="49"/>
      <c r="T667" s="10"/>
      <c r="U667" s="10"/>
      <c r="V667" s="10"/>
    </row>
    <row r="668" hidden="1">
      <c r="A668" s="10"/>
      <c r="B668" s="10"/>
      <c r="C668" s="10"/>
      <c r="D668" s="48"/>
      <c r="E668" s="48"/>
      <c r="F668" s="48"/>
      <c r="G668" s="48"/>
      <c r="H668" s="48"/>
      <c r="I668" s="49"/>
      <c r="J668" s="49"/>
      <c r="K668" s="49"/>
      <c r="L668" s="49"/>
      <c r="M668" s="49"/>
      <c r="N668" s="49"/>
      <c r="O668" s="49"/>
      <c r="P668" s="48"/>
      <c r="Q668" s="48"/>
      <c r="R668" s="49"/>
      <c r="S668" s="49"/>
      <c r="T668" s="10"/>
      <c r="U668" s="10"/>
      <c r="V668" s="10"/>
    </row>
    <row r="669" hidden="1">
      <c r="A669" s="10"/>
      <c r="B669" s="10"/>
      <c r="C669" s="10"/>
      <c r="D669" s="48"/>
      <c r="E669" s="48"/>
      <c r="F669" s="48"/>
      <c r="G669" s="48"/>
      <c r="H669" s="48"/>
      <c r="I669" s="49"/>
      <c r="J669" s="49"/>
      <c r="K669" s="49"/>
      <c r="L669" s="49"/>
      <c r="M669" s="49"/>
      <c r="N669" s="49"/>
      <c r="O669" s="49"/>
      <c r="P669" s="48"/>
      <c r="Q669" s="48"/>
      <c r="R669" s="49"/>
      <c r="S669" s="49"/>
      <c r="T669" s="10"/>
      <c r="U669" s="10"/>
      <c r="V669" s="10"/>
    </row>
    <row r="670" hidden="1">
      <c r="A670" s="10"/>
      <c r="B670" s="10"/>
      <c r="C670" s="10"/>
      <c r="D670" s="48"/>
      <c r="E670" s="48"/>
      <c r="F670" s="48"/>
      <c r="G670" s="48"/>
      <c r="H670" s="48"/>
      <c r="I670" s="49"/>
      <c r="J670" s="49"/>
      <c r="K670" s="49"/>
      <c r="L670" s="49"/>
      <c r="M670" s="49"/>
      <c r="N670" s="49"/>
      <c r="O670" s="49"/>
      <c r="P670" s="48"/>
      <c r="Q670" s="48"/>
      <c r="R670" s="49"/>
      <c r="S670" s="49"/>
      <c r="T670" s="10"/>
      <c r="U670" s="10"/>
      <c r="V670" s="10"/>
    </row>
    <row r="671" hidden="1">
      <c r="A671" s="10"/>
      <c r="B671" s="10"/>
      <c r="C671" s="10"/>
      <c r="D671" s="48"/>
      <c r="E671" s="48"/>
      <c r="F671" s="48"/>
      <c r="G671" s="48"/>
      <c r="H671" s="48"/>
      <c r="I671" s="49"/>
      <c r="J671" s="49"/>
      <c r="K671" s="49"/>
      <c r="L671" s="49"/>
      <c r="M671" s="49"/>
      <c r="N671" s="49"/>
      <c r="O671" s="49"/>
      <c r="P671" s="48"/>
      <c r="Q671" s="48"/>
      <c r="R671" s="49"/>
      <c r="S671" s="49"/>
      <c r="T671" s="10"/>
      <c r="U671" s="10"/>
      <c r="V671" s="10"/>
    </row>
    <row r="672" hidden="1">
      <c r="A672" s="10"/>
      <c r="B672" s="10"/>
      <c r="C672" s="10"/>
      <c r="D672" s="48"/>
      <c r="E672" s="48"/>
      <c r="F672" s="48"/>
      <c r="G672" s="48"/>
      <c r="H672" s="48"/>
      <c r="I672" s="49"/>
      <c r="J672" s="49"/>
      <c r="K672" s="49"/>
      <c r="L672" s="49"/>
      <c r="M672" s="49"/>
      <c r="N672" s="49"/>
      <c r="O672" s="49"/>
      <c r="P672" s="48"/>
      <c r="Q672" s="48"/>
      <c r="R672" s="49"/>
      <c r="S672" s="49"/>
      <c r="T672" s="10"/>
      <c r="U672" s="10"/>
      <c r="V672" s="10"/>
    </row>
    <row r="673" hidden="1">
      <c r="A673" s="10"/>
      <c r="B673" s="10"/>
      <c r="C673" s="10"/>
      <c r="D673" s="48"/>
      <c r="E673" s="48"/>
      <c r="F673" s="48"/>
      <c r="G673" s="48"/>
      <c r="H673" s="48"/>
      <c r="I673" s="49"/>
      <c r="J673" s="49"/>
      <c r="K673" s="49"/>
      <c r="L673" s="49"/>
      <c r="M673" s="49"/>
      <c r="N673" s="49"/>
      <c r="O673" s="49"/>
      <c r="P673" s="48"/>
      <c r="Q673" s="48"/>
      <c r="R673" s="49"/>
      <c r="S673" s="49"/>
      <c r="T673" s="10"/>
      <c r="U673" s="10"/>
      <c r="V673" s="10"/>
    </row>
    <row r="674" hidden="1">
      <c r="A674" s="10"/>
      <c r="B674" s="10"/>
      <c r="C674" s="10"/>
      <c r="D674" s="48"/>
      <c r="E674" s="48"/>
      <c r="F674" s="48"/>
      <c r="G674" s="48"/>
      <c r="H674" s="48"/>
      <c r="I674" s="49"/>
      <c r="J674" s="49"/>
      <c r="K674" s="49"/>
      <c r="L674" s="49"/>
      <c r="M674" s="49"/>
      <c r="N674" s="49"/>
      <c r="O674" s="49"/>
      <c r="P674" s="48"/>
      <c r="Q674" s="48"/>
      <c r="R674" s="49"/>
      <c r="S674" s="49"/>
      <c r="T674" s="10"/>
      <c r="U674" s="10"/>
      <c r="V674" s="10"/>
    </row>
    <row r="675" hidden="1">
      <c r="A675" s="10"/>
      <c r="B675" s="10"/>
      <c r="C675" s="10"/>
      <c r="D675" s="48"/>
      <c r="E675" s="48"/>
      <c r="F675" s="48"/>
      <c r="G675" s="48"/>
      <c r="H675" s="48"/>
      <c r="I675" s="49"/>
      <c r="J675" s="49"/>
      <c r="K675" s="49"/>
      <c r="L675" s="49"/>
      <c r="M675" s="49"/>
      <c r="N675" s="49"/>
      <c r="O675" s="49"/>
      <c r="P675" s="48"/>
      <c r="Q675" s="48"/>
      <c r="R675" s="49"/>
      <c r="S675" s="49"/>
      <c r="T675" s="10"/>
      <c r="U675" s="10"/>
      <c r="V675" s="10"/>
    </row>
    <row r="676" hidden="1">
      <c r="A676" s="10"/>
      <c r="B676" s="10"/>
      <c r="C676" s="10"/>
      <c r="D676" s="48"/>
      <c r="E676" s="48"/>
      <c r="F676" s="48"/>
      <c r="G676" s="48"/>
      <c r="H676" s="48"/>
      <c r="I676" s="49"/>
      <c r="J676" s="49"/>
      <c r="K676" s="49"/>
      <c r="L676" s="49"/>
      <c r="M676" s="49"/>
      <c r="N676" s="49"/>
      <c r="O676" s="49"/>
      <c r="P676" s="48"/>
      <c r="Q676" s="48"/>
      <c r="R676" s="49"/>
      <c r="S676" s="49"/>
      <c r="T676" s="10"/>
      <c r="U676" s="10"/>
      <c r="V676" s="10"/>
    </row>
    <row r="677" hidden="1">
      <c r="A677" s="10"/>
      <c r="B677" s="10"/>
      <c r="C677" s="10"/>
      <c r="D677" s="48"/>
      <c r="E677" s="48"/>
      <c r="F677" s="48"/>
      <c r="G677" s="48"/>
      <c r="H677" s="48"/>
      <c r="I677" s="49"/>
      <c r="J677" s="49"/>
      <c r="K677" s="49"/>
      <c r="L677" s="49"/>
      <c r="M677" s="49"/>
      <c r="N677" s="49"/>
      <c r="O677" s="49"/>
      <c r="P677" s="48"/>
      <c r="Q677" s="48"/>
      <c r="R677" s="49"/>
      <c r="S677" s="49"/>
      <c r="T677" s="10"/>
      <c r="U677" s="10"/>
      <c r="V677" s="10"/>
    </row>
    <row r="678" hidden="1">
      <c r="A678" s="10"/>
      <c r="B678" s="10"/>
      <c r="C678" s="10"/>
      <c r="D678" s="48"/>
      <c r="E678" s="48"/>
      <c r="F678" s="48"/>
      <c r="G678" s="48"/>
      <c r="H678" s="48"/>
      <c r="I678" s="49"/>
      <c r="J678" s="49"/>
      <c r="K678" s="49"/>
      <c r="L678" s="49"/>
      <c r="M678" s="49"/>
      <c r="N678" s="49"/>
      <c r="O678" s="49"/>
      <c r="P678" s="48"/>
      <c r="Q678" s="48"/>
      <c r="R678" s="49"/>
      <c r="S678" s="49"/>
      <c r="T678" s="10"/>
      <c r="U678" s="10"/>
      <c r="V678" s="10"/>
    </row>
    <row r="679" hidden="1">
      <c r="A679" s="10"/>
      <c r="B679" s="10"/>
      <c r="C679" s="10"/>
      <c r="D679" s="48"/>
      <c r="E679" s="48"/>
      <c r="F679" s="48"/>
      <c r="G679" s="48"/>
      <c r="H679" s="48"/>
      <c r="I679" s="49"/>
      <c r="J679" s="49"/>
      <c r="K679" s="49"/>
      <c r="L679" s="49"/>
      <c r="M679" s="49"/>
      <c r="N679" s="49"/>
      <c r="O679" s="49"/>
      <c r="P679" s="48"/>
      <c r="Q679" s="48"/>
      <c r="R679" s="49"/>
      <c r="S679" s="49"/>
      <c r="T679" s="10"/>
      <c r="U679" s="10"/>
      <c r="V679" s="10"/>
    </row>
    <row r="680" hidden="1">
      <c r="A680" s="10"/>
      <c r="B680" s="10"/>
      <c r="C680" s="10"/>
      <c r="D680" s="48"/>
      <c r="E680" s="48"/>
      <c r="F680" s="48"/>
      <c r="G680" s="48"/>
      <c r="H680" s="48"/>
      <c r="I680" s="49"/>
      <c r="J680" s="49"/>
      <c r="K680" s="49"/>
      <c r="L680" s="49"/>
      <c r="M680" s="49"/>
      <c r="N680" s="49"/>
      <c r="O680" s="49"/>
      <c r="P680" s="48"/>
      <c r="Q680" s="48"/>
      <c r="R680" s="49"/>
      <c r="S680" s="49"/>
      <c r="T680" s="10"/>
      <c r="U680" s="10"/>
      <c r="V680" s="10"/>
    </row>
    <row r="681" hidden="1">
      <c r="A681" s="10"/>
      <c r="B681" s="10"/>
      <c r="C681" s="10"/>
      <c r="D681" s="48"/>
      <c r="E681" s="48"/>
      <c r="F681" s="48"/>
      <c r="G681" s="48"/>
      <c r="H681" s="48"/>
      <c r="I681" s="49"/>
      <c r="J681" s="49"/>
      <c r="K681" s="49"/>
      <c r="L681" s="49"/>
      <c r="M681" s="49"/>
      <c r="N681" s="49"/>
      <c r="O681" s="49"/>
      <c r="P681" s="48"/>
      <c r="Q681" s="48"/>
      <c r="R681" s="49"/>
      <c r="S681" s="49"/>
      <c r="T681" s="10"/>
      <c r="U681" s="10"/>
      <c r="V681" s="10"/>
    </row>
    <row r="682" hidden="1">
      <c r="A682" s="10"/>
      <c r="B682" s="10"/>
      <c r="C682" s="10"/>
      <c r="D682" s="48"/>
      <c r="E682" s="48"/>
      <c r="F682" s="48"/>
      <c r="G682" s="48"/>
      <c r="H682" s="48"/>
      <c r="I682" s="49"/>
      <c r="J682" s="49"/>
      <c r="K682" s="49"/>
      <c r="L682" s="49"/>
      <c r="M682" s="49"/>
      <c r="N682" s="49"/>
      <c r="O682" s="49"/>
      <c r="P682" s="48"/>
      <c r="Q682" s="48"/>
      <c r="R682" s="49"/>
      <c r="S682" s="49"/>
      <c r="T682" s="10"/>
      <c r="U682" s="10"/>
      <c r="V682" s="10"/>
    </row>
    <row r="683" hidden="1">
      <c r="A683" s="10"/>
      <c r="B683" s="10"/>
      <c r="C683" s="10"/>
      <c r="D683" s="48"/>
      <c r="E683" s="48"/>
      <c r="F683" s="48"/>
      <c r="G683" s="48"/>
      <c r="H683" s="48"/>
      <c r="I683" s="49"/>
      <c r="J683" s="49"/>
      <c r="K683" s="49"/>
      <c r="L683" s="49"/>
      <c r="M683" s="49"/>
      <c r="N683" s="49"/>
      <c r="O683" s="49"/>
      <c r="P683" s="48"/>
      <c r="Q683" s="48"/>
      <c r="R683" s="49"/>
      <c r="S683" s="49"/>
      <c r="T683" s="10"/>
      <c r="U683" s="10"/>
      <c r="V683" s="10"/>
    </row>
    <row r="684" hidden="1">
      <c r="A684" s="10"/>
      <c r="B684" s="10"/>
      <c r="C684" s="10"/>
      <c r="D684" s="48"/>
      <c r="E684" s="48"/>
      <c r="F684" s="48"/>
      <c r="G684" s="48"/>
      <c r="H684" s="48"/>
      <c r="I684" s="49"/>
      <c r="J684" s="49"/>
      <c r="K684" s="49"/>
      <c r="L684" s="49"/>
      <c r="M684" s="49"/>
      <c r="N684" s="49"/>
      <c r="O684" s="49"/>
      <c r="P684" s="48"/>
      <c r="Q684" s="48"/>
      <c r="R684" s="49"/>
      <c r="S684" s="49"/>
      <c r="T684" s="10"/>
      <c r="U684" s="10"/>
      <c r="V684" s="10"/>
    </row>
    <row r="685" hidden="1">
      <c r="A685" s="10"/>
      <c r="B685" s="10"/>
      <c r="C685" s="10"/>
      <c r="D685" s="48"/>
      <c r="E685" s="48"/>
      <c r="F685" s="48"/>
      <c r="G685" s="48"/>
      <c r="H685" s="48"/>
      <c r="I685" s="49"/>
      <c r="J685" s="49"/>
      <c r="K685" s="49"/>
      <c r="L685" s="49"/>
      <c r="M685" s="49"/>
      <c r="N685" s="49"/>
      <c r="O685" s="49"/>
      <c r="P685" s="48"/>
      <c r="Q685" s="48"/>
      <c r="R685" s="49"/>
      <c r="S685" s="49"/>
      <c r="T685" s="10"/>
      <c r="U685" s="10"/>
      <c r="V685" s="10"/>
    </row>
    <row r="686" hidden="1">
      <c r="A686" s="10"/>
      <c r="B686" s="10"/>
      <c r="C686" s="10"/>
      <c r="D686" s="48"/>
      <c r="E686" s="48"/>
      <c r="F686" s="48"/>
      <c r="G686" s="48"/>
      <c r="H686" s="48"/>
      <c r="I686" s="49"/>
      <c r="J686" s="49"/>
      <c r="K686" s="49"/>
      <c r="L686" s="49"/>
      <c r="M686" s="49"/>
      <c r="N686" s="49"/>
      <c r="O686" s="49"/>
      <c r="P686" s="48"/>
      <c r="Q686" s="48"/>
      <c r="R686" s="49"/>
      <c r="S686" s="49"/>
      <c r="T686" s="10"/>
      <c r="U686" s="10"/>
      <c r="V686" s="10"/>
    </row>
    <row r="687" hidden="1">
      <c r="A687" s="10"/>
      <c r="B687" s="10"/>
      <c r="C687" s="10"/>
      <c r="D687" s="48"/>
      <c r="E687" s="48"/>
      <c r="F687" s="48"/>
      <c r="G687" s="48"/>
      <c r="H687" s="48"/>
      <c r="I687" s="49"/>
      <c r="J687" s="49"/>
      <c r="K687" s="49"/>
      <c r="L687" s="49"/>
      <c r="M687" s="49"/>
      <c r="N687" s="49"/>
      <c r="O687" s="49"/>
      <c r="P687" s="48"/>
      <c r="Q687" s="48"/>
      <c r="R687" s="49"/>
      <c r="S687" s="49"/>
      <c r="T687" s="10"/>
      <c r="U687" s="10"/>
      <c r="V687" s="10"/>
    </row>
    <row r="688" hidden="1">
      <c r="A688" s="10"/>
      <c r="B688" s="10"/>
      <c r="C688" s="10"/>
      <c r="D688" s="48"/>
      <c r="E688" s="48"/>
      <c r="F688" s="48"/>
      <c r="G688" s="48"/>
      <c r="H688" s="48"/>
      <c r="I688" s="49"/>
      <c r="J688" s="49"/>
      <c r="K688" s="49"/>
      <c r="L688" s="49"/>
      <c r="M688" s="49"/>
      <c r="N688" s="49"/>
      <c r="O688" s="49"/>
      <c r="P688" s="48"/>
      <c r="Q688" s="48"/>
      <c r="R688" s="49"/>
      <c r="S688" s="49"/>
      <c r="T688" s="10"/>
      <c r="U688" s="10"/>
      <c r="V688" s="10"/>
    </row>
    <row r="689" hidden="1">
      <c r="A689" s="10"/>
      <c r="B689" s="10"/>
      <c r="C689" s="10"/>
      <c r="D689" s="48"/>
      <c r="E689" s="48"/>
      <c r="F689" s="48"/>
      <c r="G689" s="48"/>
      <c r="H689" s="48"/>
      <c r="I689" s="49"/>
      <c r="J689" s="49"/>
      <c r="K689" s="49"/>
      <c r="L689" s="49"/>
      <c r="M689" s="49"/>
      <c r="N689" s="49"/>
      <c r="O689" s="49"/>
      <c r="P689" s="48"/>
      <c r="Q689" s="48"/>
      <c r="R689" s="49"/>
      <c r="S689" s="49"/>
      <c r="T689" s="10"/>
      <c r="U689" s="10"/>
      <c r="V689" s="10"/>
    </row>
    <row r="690" hidden="1">
      <c r="A690" s="10"/>
      <c r="B690" s="10"/>
      <c r="C690" s="10"/>
      <c r="D690" s="48"/>
      <c r="E690" s="48"/>
      <c r="F690" s="48"/>
      <c r="G690" s="48"/>
      <c r="H690" s="48"/>
      <c r="I690" s="49"/>
      <c r="J690" s="49"/>
      <c r="K690" s="49"/>
      <c r="L690" s="49"/>
      <c r="M690" s="49"/>
      <c r="N690" s="49"/>
      <c r="O690" s="49"/>
      <c r="P690" s="48"/>
      <c r="Q690" s="48"/>
      <c r="R690" s="49"/>
      <c r="S690" s="49"/>
      <c r="T690" s="10"/>
      <c r="U690" s="10"/>
      <c r="V690" s="10"/>
    </row>
    <row r="691" hidden="1">
      <c r="A691" s="10"/>
      <c r="B691" s="10"/>
      <c r="C691" s="10"/>
      <c r="D691" s="48"/>
      <c r="E691" s="48"/>
      <c r="F691" s="48"/>
      <c r="G691" s="48"/>
      <c r="H691" s="48"/>
      <c r="I691" s="49"/>
      <c r="J691" s="49"/>
      <c r="K691" s="49"/>
      <c r="L691" s="49"/>
      <c r="M691" s="49"/>
      <c r="N691" s="49"/>
      <c r="O691" s="49"/>
      <c r="P691" s="48"/>
      <c r="Q691" s="48"/>
      <c r="R691" s="49"/>
      <c r="S691" s="49"/>
      <c r="T691" s="10"/>
      <c r="U691" s="10"/>
      <c r="V691" s="10"/>
    </row>
    <row r="692" hidden="1">
      <c r="A692" s="10"/>
      <c r="B692" s="10"/>
      <c r="C692" s="10"/>
      <c r="D692" s="48"/>
      <c r="E692" s="48"/>
      <c r="F692" s="48"/>
      <c r="G692" s="48"/>
      <c r="H692" s="48"/>
      <c r="I692" s="49"/>
      <c r="J692" s="49"/>
      <c r="K692" s="49"/>
      <c r="L692" s="49"/>
      <c r="M692" s="49"/>
      <c r="N692" s="49"/>
      <c r="O692" s="49"/>
      <c r="P692" s="48"/>
      <c r="Q692" s="48"/>
      <c r="R692" s="49"/>
      <c r="S692" s="49"/>
      <c r="T692" s="10"/>
      <c r="U692" s="10"/>
      <c r="V692" s="10"/>
    </row>
    <row r="693" hidden="1">
      <c r="A693" s="10"/>
      <c r="B693" s="10"/>
      <c r="C693" s="10"/>
      <c r="D693" s="48"/>
      <c r="E693" s="48"/>
      <c r="F693" s="48"/>
      <c r="G693" s="48"/>
      <c r="H693" s="48"/>
      <c r="I693" s="49"/>
      <c r="J693" s="49"/>
      <c r="K693" s="49"/>
      <c r="L693" s="49"/>
      <c r="M693" s="49"/>
      <c r="N693" s="49"/>
      <c r="O693" s="49"/>
      <c r="P693" s="48"/>
      <c r="Q693" s="48"/>
      <c r="R693" s="49"/>
      <c r="S693" s="49"/>
      <c r="T693" s="10"/>
      <c r="U693" s="10"/>
      <c r="V693" s="10"/>
    </row>
    <row r="694" hidden="1">
      <c r="A694" s="10"/>
      <c r="B694" s="10"/>
      <c r="C694" s="10"/>
      <c r="D694" s="48"/>
      <c r="E694" s="48"/>
      <c r="F694" s="48"/>
      <c r="G694" s="48"/>
      <c r="H694" s="48"/>
      <c r="I694" s="49"/>
      <c r="J694" s="49"/>
      <c r="K694" s="49"/>
      <c r="L694" s="49"/>
      <c r="M694" s="49"/>
      <c r="N694" s="49"/>
      <c r="O694" s="49"/>
      <c r="P694" s="48"/>
      <c r="Q694" s="48"/>
      <c r="R694" s="49"/>
      <c r="S694" s="49"/>
      <c r="T694" s="10"/>
      <c r="U694" s="10"/>
      <c r="V694" s="10"/>
    </row>
    <row r="695" hidden="1">
      <c r="A695" s="10"/>
      <c r="B695" s="10"/>
      <c r="C695" s="10"/>
      <c r="D695" s="48"/>
      <c r="E695" s="48"/>
      <c r="F695" s="48"/>
      <c r="G695" s="48"/>
      <c r="H695" s="48"/>
      <c r="I695" s="49"/>
      <c r="J695" s="49"/>
      <c r="K695" s="49"/>
      <c r="L695" s="49"/>
      <c r="M695" s="49"/>
      <c r="N695" s="49"/>
      <c r="O695" s="49"/>
      <c r="P695" s="48"/>
      <c r="Q695" s="48"/>
      <c r="R695" s="49"/>
      <c r="S695" s="49"/>
      <c r="T695" s="10"/>
      <c r="U695" s="10"/>
      <c r="V695" s="10"/>
    </row>
    <row r="696" hidden="1">
      <c r="A696" s="10"/>
      <c r="B696" s="10"/>
      <c r="C696" s="10"/>
      <c r="D696" s="48"/>
      <c r="E696" s="48"/>
      <c r="F696" s="48"/>
      <c r="G696" s="48"/>
      <c r="H696" s="48"/>
      <c r="I696" s="49"/>
      <c r="J696" s="49"/>
      <c r="K696" s="49"/>
      <c r="L696" s="49"/>
      <c r="M696" s="49"/>
      <c r="N696" s="49"/>
      <c r="O696" s="49"/>
      <c r="P696" s="48"/>
      <c r="Q696" s="48"/>
      <c r="R696" s="49"/>
      <c r="S696" s="49"/>
      <c r="T696" s="10"/>
      <c r="U696" s="10"/>
      <c r="V696" s="10"/>
    </row>
    <row r="697" hidden="1">
      <c r="A697" s="10"/>
      <c r="B697" s="10"/>
      <c r="C697" s="10"/>
      <c r="D697" s="48"/>
      <c r="E697" s="48"/>
      <c r="F697" s="48"/>
      <c r="G697" s="48"/>
      <c r="H697" s="48"/>
      <c r="I697" s="49"/>
      <c r="J697" s="49"/>
      <c r="K697" s="49"/>
      <c r="L697" s="49"/>
      <c r="M697" s="49"/>
      <c r="N697" s="49"/>
      <c r="O697" s="49"/>
      <c r="P697" s="48"/>
      <c r="Q697" s="48"/>
      <c r="R697" s="49"/>
      <c r="S697" s="49"/>
      <c r="T697" s="10"/>
      <c r="U697" s="10"/>
      <c r="V697" s="10"/>
    </row>
    <row r="698" hidden="1">
      <c r="A698" s="10"/>
      <c r="B698" s="10"/>
      <c r="C698" s="10"/>
      <c r="D698" s="48"/>
      <c r="E698" s="48"/>
      <c r="F698" s="48"/>
      <c r="G698" s="48"/>
      <c r="H698" s="48"/>
      <c r="I698" s="49"/>
      <c r="J698" s="49"/>
      <c r="K698" s="49"/>
      <c r="L698" s="49"/>
      <c r="M698" s="49"/>
      <c r="N698" s="49"/>
      <c r="O698" s="49"/>
      <c r="P698" s="48"/>
      <c r="Q698" s="48"/>
      <c r="R698" s="49"/>
      <c r="S698" s="49"/>
      <c r="T698" s="10"/>
      <c r="U698" s="10"/>
      <c r="V698" s="10"/>
    </row>
    <row r="699" hidden="1">
      <c r="A699" s="10"/>
      <c r="B699" s="10"/>
      <c r="C699" s="10"/>
      <c r="D699" s="48"/>
      <c r="E699" s="48"/>
      <c r="F699" s="48"/>
      <c r="G699" s="48"/>
      <c r="H699" s="48"/>
      <c r="I699" s="49"/>
      <c r="J699" s="49"/>
      <c r="K699" s="49"/>
      <c r="L699" s="49"/>
      <c r="M699" s="49"/>
      <c r="N699" s="49"/>
      <c r="O699" s="49"/>
      <c r="P699" s="48"/>
      <c r="Q699" s="48"/>
      <c r="R699" s="49"/>
      <c r="S699" s="49"/>
      <c r="T699" s="10"/>
      <c r="U699" s="10"/>
      <c r="V699" s="10"/>
    </row>
    <row r="700" hidden="1">
      <c r="A700" s="10"/>
      <c r="B700" s="10"/>
      <c r="C700" s="10"/>
      <c r="D700" s="48"/>
      <c r="E700" s="48"/>
      <c r="F700" s="48"/>
      <c r="G700" s="48"/>
      <c r="H700" s="48"/>
      <c r="I700" s="49"/>
      <c r="J700" s="49"/>
      <c r="K700" s="49"/>
      <c r="L700" s="49"/>
      <c r="M700" s="49"/>
      <c r="N700" s="49"/>
      <c r="O700" s="49"/>
      <c r="P700" s="48"/>
      <c r="Q700" s="48"/>
      <c r="R700" s="49"/>
      <c r="S700" s="49"/>
      <c r="T700" s="10"/>
      <c r="U700" s="10"/>
      <c r="V700" s="10"/>
    </row>
    <row r="701" hidden="1">
      <c r="A701" s="10"/>
      <c r="B701" s="10"/>
      <c r="C701" s="10"/>
      <c r="D701" s="48"/>
      <c r="E701" s="48"/>
      <c r="F701" s="48"/>
      <c r="G701" s="48"/>
      <c r="H701" s="48"/>
      <c r="I701" s="49"/>
      <c r="J701" s="49"/>
      <c r="K701" s="49"/>
      <c r="L701" s="49"/>
      <c r="M701" s="49"/>
      <c r="N701" s="49"/>
      <c r="O701" s="49"/>
      <c r="P701" s="48"/>
      <c r="Q701" s="48"/>
      <c r="R701" s="49"/>
      <c r="S701" s="49"/>
      <c r="T701" s="10"/>
      <c r="U701" s="10"/>
      <c r="V701" s="10"/>
    </row>
    <row r="702" hidden="1">
      <c r="A702" s="10"/>
      <c r="B702" s="10"/>
      <c r="C702" s="10"/>
      <c r="D702" s="48"/>
      <c r="E702" s="48"/>
      <c r="F702" s="48"/>
      <c r="G702" s="48"/>
      <c r="H702" s="48"/>
      <c r="I702" s="49"/>
      <c r="J702" s="49"/>
      <c r="K702" s="49"/>
      <c r="L702" s="49"/>
      <c r="M702" s="49"/>
      <c r="N702" s="49"/>
      <c r="O702" s="49"/>
      <c r="P702" s="48"/>
      <c r="Q702" s="48"/>
      <c r="R702" s="49"/>
      <c r="S702" s="49"/>
      <c r="T702" s="10"/>
      <c r="U702" s="10"/>
      <c r="V702" s="10"/>
    </row>
    <row r="703" hidden="1">
      <c r="A703" s="10"/>
      <c r="B703" s="10"/>
      <c r="C703" s="10"/>
      <c r="D703" s="48"/>
      <c r="E703" s="48"/>
      <c r="F703" s="48"/>
      <c r="G703" s="48"/>
      <c r="H703" s="48"/>
      <c r="I703" s="49"/>
      <c r="J703" s="49"/>
      <c r="K703" s="49"/>
      <c r="L703" s="49"/>
      <c r="M703" s="49"/>
      <c r="N703" s="49"/>
      <c r="O703" s="49"/>
      <c r="P703" s="48"/>
      <c r="Q703" s="48"/>
      <c r="R703" s="49"/>
      <c r="S703" s="49"/>
      <c r="T703" s="10"/>
      <c r="U703" s="10"/>
      <c r="V703" s="10"/>
    </row>
    <row r="704" hidden="1">
      <c r="A704" s="10"/>
      <c r="B704" s="10"/>
      <c r="C704" s="10"/>
      <c r="D704" s="48"/>
      <c r="E704" s="48"/>
      <c r="F704" s="48"/>
      <c r="G704" s="48"/>
      <c r="H704" s="48"/>
      <c r="I704" s="49"/>
      <c r="J704" s="49"/>
      <c r="K704" s="49"/>
      <c r="L704" s="49"/>
      <c r="M704" s="49"/>
      <c r="N704" s="49"/>
      <c r="O704" s="49"/>
      <c r="P704" s="48"/>
      <c r="Q704" s="48"/>
      <c r="R704" s="49"/>
      <c r="S704" s="49"/>
      <c r="T704" s="10"/>
      <c r="U704" s="10"/>
      <c r="V704" s="10"/>
    </row>
    <row r="705" hidden="1">
      <c r="A705" s="10"/>
      <c r="B705" s="10"/>
      <c r="C705" s="10"/>
      <c r="D705" s="48"/>
      <c r="E705" s="48"/>
      <c r="F705" s="48"/>
      <c r="G705" s="48"/>
      <c r="H705" s="48"/>
      <c r="I705" s="49"/>
      <c r="J705" s="49"/>
      <c r="K705" s="49"/>
      <c r="L705" s="49"/>
      <c r="M705" s="49"/>
      <c r="N705" s="49"/>
      <c r="O705" s="49"/>
      <c r="P705" s="48"/>
      <c r="Q705" s="48"/>
      <c r="R705" s="49"/>
      <c r="S705" s="49"/>
      <c r="T705" s="10"/>
      <c r="U705" s="10"/>
      <c r="V705" s="10"/>
    </row>
    <row r="706" hidden="1">
      <c r="A706" s="10"/>
      <c r="B706" s="10"/>
      <c r="C706" s="10"/>
      <c r="D706" s="48"/>
      <c r="E706" s="48"/>
      <c r="F706" s="48"/>
      <c r="G706" s="48"/>
      <c r="H706" s="48"/>
      <c r="I706" s="49"/>
      <c r="J706" s="49"/>
      <c r="K706" s="49"/>
      <c r="L706" s="49"/>
      <c r="M706" s="49"/>
      <c r="N706" s="49"/>
      <c r="O706" s="49"/>
      <c r="P706" s="48"/>
      <c r="Q706" s="48"/>
      <c r="R706" s="49"/>
      <c r="S706" s="49"/>
      <c r="T706" s="10"/>
      <c r="U706" s="10"/>
      <c r="V706" s="10"/>
    </row>
    <row r="707" hidden="1">
      <c r="A707" s="10"/>
      <c r="B707" s="10"/>
      <c r="C707" s="10"/>
      <c r="D707" s="48"/>
      <c r="E707" s="48"/>
      <c r="F707" s="48"/>
      <c r="G707" s="48"/>
      <c r="H707" s="48"/>
      <c r="I707" s="49"/>
      <c r="J707" s="49"/>
      <c r="K707" s="49"/>
      <c r="L707" s="49"/>
      <c r="M707" s="49"/>
      <c r="N707" s="49"/>
      <c r="O707" s="49"/>
      <c r="P707" s="48"/>
      <c r="Q707" s="48"/>
      <c r="R707" s="49"/>
      <c r="S707" s="49"/>
      <c r="T707" s="10"/>
      <c r="U707" s="10"/>
      <c r="V707" s="10"/>
    </row>
    <row r="708" hidden="1">
      <c r="A708" s="10"/>
      <c r="B708" s="10"/>
      <c r="C708" s="10"/>
      <c r="D708" s="48"/>
      <c r="E708" s="48"/>
      <c r="F708" s="48"/>
      <c r="G708" s="48"/>
      <c r="H708" s="48"/>
      <c r="I708" s="49"/>
      <c r="J708" s="49"/>
      <c r="K708" s="49"/>
      <c r="L708" s="49"/>
      <c r="M708" s="49"/>
      <c r="N708" s="49"/>
      <c r="O708" s="49"/>
      <c r="P708" s="48"/>
      <c r="Q708" s="48"/>
      <c r="R708" s="49"/>
      <c r="S708" s="49"/>
      <c r="T708" s="10"/>
      <c r="U708" s="10"/>
      <c r="V708" s="10"/>
    </row>
    <row r="709" hidden="1">
      <c r="A709" s="10"/>
      <c r="B709" s="10"/>
      <c r="C709" s="10"/>
      <c r="D709" s="48"/>
      <c r="E709" s="48"/>
      <c r="F709" s="48"/>
      <c r="G709" s="48"/>
      <c r="H709" s="48"/>
      <c r="I709" s="49"/>
      <c r="J709" s="49"/>
      <c r="K709" s="49"/>
      <c r="L709" s="49"/>
      <c r="M709" s="49"/>
      <c r="N709" s="49"/>
      <c r="O709" s="49"/>
      <c r="P709" s="48"/>
      <c r="Q709" s="48"/>
      <c r="R709" s="49"/>
      <c r="S709" s="49"/>
      <c r="T709" s="10"/>
      <c r="U709" s="10"/>
      <c r="V709" s="10"/>
    </row>
    <row r="710" hidden="1">
      <c r="A710" s="10"/>
      <c r="B710" s="10"/>
      <c r="C710" s="10"/>
      <c r="D710" s="48"/>
      <c r="E710" s="48"/>
      <c r="F710" s="48"/>
      <c r="G710" s="48"/>
      <c r="H710" s="48"/>
      <c r="I710" s="49"/>
      <c r="J710" s="49"/>
      <c r="K710" s="49"/>
      <c r="L710" s="49"/>
      <c r="M710" s="49"/>
      <c r="N710" s="49"/>
      <c r="O710" s="49"/>
      <c r="P710" s="48"/>
      <c r="Q710" s="48"/>
      <c r="R710" s="49"/>
      <c r="S710" s="49"/>
      <c r="T710" s="10"/>
      <c r="U710" s="10"/>
      <c r="V710" s="10"/>
    </row>
    <row r="711" hidden="1">
      <c r="A711" s="10"/>
      <c r="B711" s="10"/>
      <c r="C711" s="10"/>
      <c r="D711" s="48"/>
      <c r="E711" s="48"/>
      <c r="F711" s="48"/>
      <c r="G711" s="48"/>
      <c r="H711" s="48"/>
      <c r="I711" s="49"/>
      <c r="J711" s="49"/>
      <c r="K711" s="49"/>
      <c r="L711" s="49"/>
      <c r="M711" s="49"/>
      <c r="N711" s="49"/>
      <c r="O711" s="49"/>
      <c r="P711" s="48"/>
      <c r="Q711" s="48"/>
      <c r="R711" s="49"/>
      <c r="S711" s="49"/>
      <c r="T711" s="10"/>
      <c r="U711" s="10"/>
      <c r="V711" s="10"/>
    </row>
    <row r="712" hidden="1">
      <c r="A712" s="10"/>
      <c r="B712" s="10"/>
      <c r="C712" s="10"/>
      <c r="D712" s="48"/>
      <c r="E712" s="48"/>
      <c r="F712" s="48"/>
      <c r="G712" s="48"/>
      <c r="H712" s="48"/>
      <c r="I712" s="49"/>
      <c r="J712" s="49"/>
      <c r="K712" s="49"/>
      <c r="L712" s="49"/>
      <c r="M712" s="49"/>
      <c r="N712" s="49"/>
      <c r="O712" s="49"/>
      <c r="P712" s="48"/>
      <c r="Q712" s="48"/>
      <c r="R712" s="49"/>
      <c r="S712" s="49"/>
      <c r="T712" s="10"/>
      <c r="U712" s="10"/>
      <c r="V712" s="10"/>
    </row>
    <row r="713" hidden="1">
      <c r="A713" s="10"/>
      <c r="B713" s="10"/>
      <c r="C713" s="10"/>
      <c r="D713" s="48"/>
      <c r="E713" s="48"/>
      <c r="F713" s="48"/>
      <c r="G713" s="48"/>
      <c r="H713" s="48"/>
      <c r="I713" s="49"/>
      <c r="J713" s="49"/>
      <c r="K713" s="49"/>
      <c r="L713" s="49"/>
      <c r="M713" s="49"/>
      <c r="N713" s="49"/>
      <c r="O713" s="49"/>
      <c r="P713" s="48"/>
      <c r="Q713" s="48"/>
      <c r="R713" s="49"/>
      <c r="S713" s="49"/>
      <c r="T713" s="10"/>
      <c r="U713" s="10"/>
      <c r="V713" s="10"/>
    </row>
    <row r="714" hidden="1">
      <c r="A714" s="10"/>
      <c r="B714" s="10"/>
      <c r="C714" s="10"/>
      <c r="D714" s="48"/>
      <c r="E714" s="48"/>
      <c r="F714" s="48"/>
      <c r="G714" s="48"/>
      <c r="H714" s="48"/>
      <c r="I714" s="49"/>
      <c r="J714" s="49"/>
      <c r="K714" s="49"/>
      <c r="L714" s="49"/>
      <c r="M714" s="49"/>
      <c r="N714" s="49"/>
      <c r="O714" s="49"/>
      <c r="P714" s="48"/>
      <c r="Q714" s="48"/>
      <c r="R714" s="49"/>
      <c r="S714" s="49"/>
      <c r="T714" s="10"/>
      <c r="U714" s="10"/>
      <c r="V714" s="10"/>
    </row>
    <row r="715" hidden="1">
      <c r="A715" s="10"/>
      <c r="B715" s="10"/>
      <c r="C715" s="10"/>
      <c r="D715" s="48"/>
      <c r="E715" s="48"/>
      <c r="F715" s="48"/>
      <c r="G715" s="48"/>
      <c r="H715" s="48"/>
      <c r="I715" s="49"/>
      <c r="J715" s="49"/>
      <c r="K715" s="49"/>
      <c r="L715" s="49"/>
      <c r="M715" s="49"/>
      <c r="N715" s="49"/>
      <c r="O715" s="49"/>
      <c r="P715" s="48"/>
      <c r="Q715" s="48"/>
      <c r="R715" s="49"/>
      <c r="S715" s="49"/>
      <c r="T715" s="10"/>
      <c r="U715" s="10"/>
      <c r="V715" s="10"/>
    </row>
    <row r="716" hidden="1">
      <c r="A716" s="10"/>
      <c r="B716" s="10"/>
      <c r="C716" s="10"/>
      <c r="D716" s="48"/>
      <c r="E716" s="48"/>
      <c r="F716" s="48"/>
      <c r="G716" s="48"/>
      <c r="H716" s="48"/>
      <c r="I716" s="49"/>
      <c r="J716" s="49"/>
      <c r="K716" s="49"/>
      <c r="L716" s="49"/>
      <c r="M716" s="49"/>
      <c r="N716" s="49"/>
      <c r="O716" s="49"/>
      <c r="P716" s="48"/>
      <c r="Q716" s="48"/>
      <c r="R716" s="49"/>
      <c r="S716" s="49"/>
      <c r="T716" s="10"/>
      <c r="U716" s="10"/>
      <c r="V716" s="10"/>
    </row>
    <row r="717" hidden="1">
      <c r="A717" s="10"/>
      <c r="B717" s="10"/>
      <c r="C717" s="10"/>
      <c r="D717" s="48"/>
      <c r="E717" s="48"/>
      <c r="F717" s="48"/>
      <c r="G717" s="48"/>
      <c r="H717" s="48"/>
      <c r="I717" s="49"/>
      <c r="J717" s="49"/>
      <c r="K717" s="49"/>
      <c r="L717" s="49"/>
      <c r="M717" s="49"/>
      <c r="N717" s="49"/>
      <c r="O717" s="49"/>
      <c r="P717" s="48"/>
      <c r="Q717" s="48"/>
      <c r="R717" s="49"/>
      <c r="S717" s="49"/>
      <c r="T717" s="10"/>
      <c r="U717" s="10"/>
      <c r="V717" s="10"/>
    </row>
    <row r="718" hidden="1">
      <c r="A718" s="10"/>
      <c r="B718" s="10"/>
      <c r="C718" s="10"/>
      <c r="D718" s="48"/>
      <c r="E718" s="48"/>
      <c r="F718" s="48"/>
      <c r="G718" s="48"/>
      <c r="H718" s="48"/>
      <c r="I718" s="49"/>
      <c r="J718" s="49"/>
      <c r="K718" s="49"/>
      <c r="L718" s="49"/>
      <c r="M718" s="49"/>
      <c r="N718" s="49"/>
      <c r="O718" s="49"/>
      <c r="P718" s="48"/>
      <c r="Q718" s="48"/>
      <c r="R718" s="49"/>
      <c r="S718" s="49"/>
      <c r="T718" s="10"/>
      <c r="U718" s="10"/>
      <c r="V718" s="10"/>
    </row>
    <row r="719" hidden="1">
      <c r="A719" s="10"/>
      <c r="B719" s="10"/>
      <c r="C719" s="10"/>
      <c r="D719" s="48"/>
      <c r="E719" s="48"/>
      <c r="F719" s="48"/>
      <c r="G719" s="48"/>
      <c r="H719" s="48"/>
      <c r="I719" s="49"/>
      <c r="J719" s="49"/>
      <c r="K719" s="49"/>
      <c r="L719" s="49"/>
      <c r="M719" s="49"/>
      <c r="N719" s="49"/>
      <c r="O719" s="49"/>
      <c r="P719" s="48"/>
      <c r="Q719" s="48"/>
      <c r="R719" s="49"/>
      <c r="S719" s="49"/>
      <c r="T719" s="10"/>
      <c r="U719" s="10"/>
      <c r="V719" s="10"/>
    </row>
    <row r="720" hidden="1">
      <c r="A720" s="10"/>
      <c r="B720" s="10"/>
      <c r="C720" s="10"/>
      <c r="D720" s="48"/>
      <c r="E720" s="48"/>
      <c r="F720" s="48"/>
      <c r="G720" s="48"/>
      <c r="H720" s="48"/>
      <c r="I720" s="49"/>
      <c r="J720" s="49"/>
      <c r="K720" s="49"/>
      <c r="L720" s="49"/>
      <c r="M720" s="49"/>
      <c r="N720" s="49"/>
      <c r="O720" s="49"/>
      <c r="P720" s="48"/>
      <c r="Q720" s="48"/>
      <c r="R720" s="49"/>
      <c r="S720" s="49"/>
      <c r="T720" s="10"/>
      <c r="U720" s="10"/>
      <c r="V720" s="10"/>
    </row>
    <row r="721" hidden="1">
      <c r="A721" s="10"/>
      <c r="B721" s="10"/>
      <c r="C721" s="10"/>
      <c r="D721" s="48"/>
      <c r="E721" s="48"/>
      <c r="F721" s="48"/>
      <c r="G721" s="48"/>
      <c r="H721" s="48"/>
      <c r="I721" s="49"/>
      <c r="J721" s="49"/>
      <c r="K721" s="49"/>
      <c r="L721" s="49"/>
      <c r="M721" s="49"/>
      <c r="N721" s="49"/>
      <c r="O721" s="49"/>
      <c r="P721" s="48"/>
      <c r="Q721" s="48"/>
      <c r="R721" s="49"/>
      <c r="S721" s="49"/>
      <c r="T721" s="10"/>
      <c r="U721" s="10"/>
      <c r="V721" s="10"/>
    </row>
    <row r="722" hidden="1">
      <c r="A722" s="10"/>
      <c r="B722" s="10"/>
      <c r="C722" s="10"/>
      <c r="D722" s="48"/>
      <c r="E722" s="48"/>
      <c r="F722" s="48"/>
      <c r="G722" s="48"/>
      <c r="H722" s="48"/>
      <c r="I722" s="49"/>
      <c r="J722" s="49"/>
      <c r="K722" s="49"/>
      <c r="L722" s="49"/>
      <c r="M722" s="49"/>
      <c r="N722" s="49"/>
      <c r="O722" s="49"/>
      <c r="P722" s="48"/>
      <c r="Q722" s="48"/>
      <c r="R722" s="49"/>
      <c r="S722" s="49"/>
      <c r="T722" s="10"/>
      <c r="U722" s="10"/>
      <c r="V722" s="10"/>
    </row>
    <row r="723" hidden="1">
      <c r="A723" s="10"/>
      <c r="B723" s="10"/>
      <c r="C723" s="10"/>
      <c r="D723" s="48"/>
      <c r="E723" s="48"/>
      <c r="F723" s="48"/>
      <c r="G723" s="48"/>
      <c r="H723" s="48"/>
      <c r="I723" s="49"/>
      <c r="J723" s="49"/>
      <c r="K723" s="49"/>
      <c r="L723" s="49"/>
      <c r="M723" s="49"/>
      <c r="N723" s="49"/>
      <c r="O723" s="49"/>
      <c r="P723" s="48"/>
      <c r="Q723" s="48"/>
      <c r="R723" s="49"/>
      <c r="S723" s="49"/>
      <c r="T723" s="10"/>
      <c r="U723" s="10"/>
      <c r="V723" s="10"/>
    </row>
    <row r="724" hidden="1">
      <c r="A724" s="10"/>
      <c r="B724" s="10"/>
      <c r="C724" s="10"/>
      <c r="D724" s="48"/>
      <c r="E724" s="48"/>
      <c r="F724" s="48"/>
      <c r="G724" s="48"/>
      <c r="H724" s="48"/>
      <c r="I724" s="49"/>
      <c r="J724" s="49"/>
      <c r="K724" s="49"/>
      <c r="L724" s="49"/>
      <c r="M724" s="49"/>
      <c r="N724" s="49"/>
      <c r="O724" s="49"/>
      <c r="P724" s="48"/>
      <c r="Q724" s="48"/>
      <c r="R724" s="49"/>
      <c r="S724" s="49"/>
      <c r="T724" s="10"/>
      <c r="U724" s="10"/>
      <c r="V724" s="10"/>
    </row>
    <row r="725" hidden="1">
      <c r="A725" s="10"/>
      <c r="B725" s="10"/>
      <c r="C725" s="10"/>
      <c r="D725" s="48"/>
      <c r="E725" s="48"/>
      <c r="F725" s="48"/>
      <c r="G725" s="48"/>
      <c r="H725" s="48"/>
      <c r="I725" s="49"/>
      <c r="J725" s="49"/>
      <c r="K725" s="49"/>
      <c r="L725" s="49"/>
      <c r="M725" s="49"/>
      <c r="N725" s="49"/>
      <c r="O725" s="49"/>
      <c r="P725" s="48"/>
      <c r="Q725" s="48"/>
      <c r="R725" s="49"/>
      <c r="S725" s="49"/>
      <c r="T725" s="10"/>
      <c r="U725" s="10"/>
      <c r="V725" s="10"/>
    </row>
    <row r="726" hidden="1">
      <c r="A726" s="10"/>
      <c r="B726" s="10"/>
      <c r="C726" s="10"/>
      <c r="D726" s="48"/>
      <c r="E726" s="48"/>
      <c r="F726" s="48"/>
      <c r="G726" s="48"/>
      <c r="H726" s="48"/>
      <c r="I726" s="49"/>
      <c r="J726" s="49"/>
      <c r="K726" s="49"/>
      <c r="L726" s="49"/>
      <c r="M726" s="49"/>
      <c r="N726" s="49"/>
      <c r="O726" s="49"/>
      <c r="P726" s="48"/>
      <c r="Q726" s="48"/>
      <c r="R726" s="49"/>
      <c r="S726" s="49"/>
      <c r="T726" s="10"/>
      <c r="U726" s="10"/>
      <c r="V726" s="10"/>
    </row>
    <row r="727" hidden="1">
      <c r="A727" s="10"/>
      <c r="B727" s="10"/>
      <c r="C727" s="10"/>
      <c r="D727" s="48"/>
      <c r="E727" s="48"/>
      <c r="F727" s="48"/>
      <c r="G727" s="48"/>
      <c r="H727" s="48"/>
      <c r="I727" s="49"/>
      <c r="J727" s="49"/>
      <c r="K727" s="49"/>
      <c r="L727" s="49"/>
      <c r="M727" s="49"/>
      <c r="N727" s="49"/>
      <c r="O727" s="49"/>
      <c r="P727" s="48"/>
      <c r="Q727" s="48"/>
      <c r="R727" s="49"/>
      <c r="S727" s="49"/>
      <c r="T727" s="10"/>
      <c r="U727" s="10"/>
      <c r="V727" s="10"/>
    </row>
    <row r="728" hidden="1">
      <c r="A728" s="10"/>
      <c r="B728" s="10"/>
      <c r="C728" s="10"/>
      <c r="D728" s="48"/>
      <c r="E728" s="48"/>
      <c r="F728" s="48"/>
      <c r="G728" s="48"/>
      <c r="H728" s="48"/>
      <c r="I728" s="49"/>
      <c r="J728" s="49"/>
      <c r="K728" s="49"/>
      <c r="L728" s="49"/>
      <c r="M728" s="49"/>
      <c r="N728" s="49"/>
      <c r="O728" s="49"/>
      <c r="P728" s="48"/>
      <c r="Q728" s="48"/>
      <c r="R728" s="49"/>
      <c r="S728" s="49"/>
      <c r="T728" s="10"/>
      <c r="U728" s="10"/>
      <c r="V728" s="10"/>
    </row>
    <row r="729" hidden="1">
      <c r="A729" s="10"/>
      <c r="B729" s="10"/>
      <c r="C729" s="10"/>
      <c r="D729" s="48"/>
      <c r="E729" s="48"/>
      <c r="F729" s="48"/>
      <c r="G729" s="48"/>
      <c r="H729" s="48"/>
      <c r="I729" s="49"/>
      <c r="J729" s="49"/>
      <c r="K729" s="49"/>
      <c r="L729" s="49"/>
      <c r="M729" s="49"/>
      <c r="N729" s="49"/>
      <c r="O729" s="49"/>
      <c r="P729" s="48"/>
      <c r="Q729" s="48"/>
      <c r="R729" s="49"/>
      <c r="S729" s="49"/>
      <c r="T729" s="10"/>
      <c r="U729" s="10"/>
      <c r="V729" s="10"/>
    </row>
    <row r="730" hidden="1">
      <c r="A730" s="10"/>
      <c r="B730" s="10"/>
      <c r="C730" s="10"/>
      <c r="D730" s="48"/>
      <c r="E730" s="48"/>
      <c r="F730" s="48"/>
      <c r="G730" s="48"/>
      <c r="H730" s="48"/>
      <c r="I730" s="49"/>
      <c r="J730" s="49"/>
      <c r="K730" s="49"/>
      <c r="L730" s="49"/>
      <c r="M730" s="49"/>
      <c r="N730" s="49"/>
      <c r="O730" s="49"/>
      <c r="P730" s="48"/>
      <c r="Q730" s="48"/>
      <c r="R730" s="49"/>
      <c r="S730" s="49"/>
      <c r="T730" s="10"/>
      <c r="U730" s="10"/>
      <c r="V730" s="10"/>
    </row>
    <row r="731" hidden="1">
      <c r="A731" s="10"/>
      <c r="B731" s="10"/>
      <c r="C731" s="10"/>
      <c r="D731" s="48"/>
      <c r="E731" s="48"/>
      <c r="F731" s="48"/>
      <c r="G731" s="48"/>
      <c r="H731" s="48"/>
      <c r="I731" s="49"/>
      <c r="J731" s="49"/>
      <c r="K731" s="49"/>
      <c r="L731" s="49"/>
      <c r="M731" s="49"/>
      <c r="N731" s="49"/>
      <c r="O731" s="49"/>
      <c r="P731" s="48"/>
      <c r="Q731" s="48"/>
      <c r="R731" s="49"/>
      <c r="S731" s="49"/>
      <c r="T731" s="10"/>
      <c r="U731" s="10"/>
      <c r="V731" s="10"/>
    </row>
    <row r="732" hidden="1">
      <c r="A732" s="10"/>
      <c r="B732" s="10"/>
      <c r="C732" s="10"/>
      <c r="D732" s="48"/>
      <c r="E732" s="48"/>
      <c r="F732" s="48"/>
      <c r="G732" s="48"/>
      <c r="H732" s="48"/>
      <c r="I732" s="49"/>
      <c r="J732" s="49"/>
      <c r="K732" s="49"/>
      <c r="L732" s="49"/>
      <c r="M732" s="49"/>
      <c r="N732" s="49"/>
      <c r="O732" s="49"/>
      <c r="P732" s="48"/>
      <c r="Q732" s="48"/>
      <c r="R732" s="49"/>
      <c r="S732" s="49"/>
      <c r="T732" s="10"/>
      <c r="U732" s="10"/>
      <c r="V732" s="10"/>
    </row>
    <row r="733" hidden="1">
      <c r="A733" s="10"/>
      <c r="B733" s="10"/>
      <c r="C733" s="10"/>
      <c r="D733" s="48"/>
      <c r="E733" s="48"/>
      <c r="F733" s="48"/>
      <c r="G733" s="48"/>
      <c r="H733" s="48"/>
      <c r="I733" s="49"/>
      <c r="J733" s="49"/>
      <c r="K733" s="49"/>
      <c r="L733" s="49"/>
      <c r="M733" s="49"/>
      <c r="N733" s="49"/>
      <c r="O733" s="49"/>
      <c r="P733" s="48"/>
      <c r="Q733" s="48"/>
      <c r="R733" s="49"/>
      <c r="S733" s="49"/>
      <c r="T733" s="10"/>
      <c r="U733" s="10"/>
      <c r="V733" s="10"/>
    </row>
    <row r="734" hidden="1">
      <c r="A734" s="10"/>
      <c r="B734" s="10"/>
      <c r="C734" s="10"/>
      <c r="D734" s="48"/>
      <c r="E734" s="48"/>
      <c r="F734" s="48"/>
      <c r="G734" s="48"/>
      <c r="H734" s="48"/>
      <c r="I734" s="49"/>
      <c r="J734" s="49"/>
      <c r="K734" s="49"/>
      <c r="L734" s="49"/>
      <c r="M734" s="49"/>
      <c r="N734" s="49"/>
      <c r="O734" s="49"/>
      <c r="P734" s="48"/>
      <c r="Q734" s="48"/>
      <c r="R734" s="49"/>
      <c r="S734" s="49"/>
      <c r="T734" s="10"/>
      <c r="U734" s="10"/>
      <c r="V734" s="10"/>
    </row>
    <row r="735" hidden="1">
      <c r="A735" s="10"/>
      <c r="B735" s="10"/>
      <c r="C735" s="10"/>
      <c r="D735" s="48"/>
      <c r="E735" s="48"/>
      <c r="F735" s="48"/>
      <c r="G735" s="48"/>
      <c r="H735" s="48"/>
      <c r="I735" s="49"/>
      <c r="J735" s="49"/>
      <c r="K735" s="49"/>
      <c r="L735" s="49"/>
      <c r="M735" s="49"/>
      <c r="N735" s="49"/>
      <c r="O735" s="49"/>
      <c r="P735" s="48"/>
      <c r="Q735" s="48"/>
      <c r="R735" s="49"/>
      <c r="S735" s="49"/>
      <c r="T735" s="10"/>
      <c r="U735" s="10"/>
      <c r="V735" s="10"/>
    </row>
    <row r="736" hidden="1">
      <c r="A736" s="10"/>
      <c r="B736" s="10"/>
      <c r="C736" s="10"/>
      <c r="D736" s="48"/>
      <c r="E736" s="48"/>
      <c r="F736" s="48"/>
      <c r="G736" s="48"/>
      <c r="H736" s="48"/>
      <c r="I736" s="49"/>
      <c r="J736" s="49"/>
      <c r="K736" s="49"/>
      <c r="L736" s="49"/>
      <c r="M736" s="49"/>
      <c r="N736" s="49"/>
      <c r="O736" s="49"/>
      <c r="P736" s="48"/>
      <c r="Q736" s="48"/>
      <c r="R736" s="49"/>
      <c r="S736" s="49"/>
      <c r="T736" s="10"/>
      <c r="U736" s="10"/>
      <c r="V736" s="10"/>
    </row>
    <row r="737" hidden="1">
      <c r="A737" s="10"/>
      <c r="B737" s="10"/>
      <c r="C737" s="10"/>
      <c r="D737" s="48"/>
      <c r="E737" s="48"/>
      <c r="F737" s="48"/>
      <c r="G737" s="48"/>
      <c r="H737" s="48"/>
      <c r="I737" s="49"/>
      <c r="J737" s="49"/>
      <c r="K737" s="49"/>
      <c r="L737" s="49"/>
      <c r="M737" s="49"/>
      <c r="N737" s="49"/>
      <c r="O737" s="49"/>
      <c r="P737" s="48"/>
      <c r="Q737" s="48"/>
      <c r="R737" s="49"/>
      <c r="S737" s="49"/>
      <c r="T737" s="10"/>
      <c r="U737" s="10"/>
      <c r="V737" s="10"/>
    </row>
    <row r="738" hidden="1">
      <c r="A738" s="10"/>
      <c r="B738" s="10"/>
      <c r="C738" s="10"/>
      <c r="D738" s="48"/>
      <c r="E738" s="48"/>
      <c r="F738" s="48"/>
      <c r="G738" s="48"/>
      <c r="H738" s="48"/>
      <c r="I738" s="49"/>
      <c r="J738" s="49"/>
      <c r="K738" s="49"/>
      <c r="L738" s="49"/>
      <c r="M738" s="49"/>
      <c r="N738" s="49"/>
      <c r="O738" s="49"/>
      <c r="P738" s="48"/>
      <c r="Q738" s="48"/>
      <c r="R738" s="49"/>
      <c r="S738" s="49"/>
      <c r="T738" s="10"/>
      <c r="U738" s="10"/>
      <c r="V738" s="10"/>
    </row>
    <row r="739" hidden="1">
      <c r="A739" s="10"/>
      <c r="B739" s="10"/>
      <c r="C739" s="10"/>
      <c r="D739" s="48"/>
      <c r="E739" s="48"/>
      <c r="F739" s="48"/>
      <c r="G739" s="48"/>
      <c r="H739" s="48"/>
      <c r="I739" s="49"/>
      <c r="J739" s="49"/>
      <c r="K739" s="49"/>
      <c r="L739" s="49"/>
      <c r="M739" s="49"/>
      <c r="N739" s="49"/>
      <c r="O739" s="49"/>
      <c r="P739" s="48"/>
      <c r="Q739" s="48"/>
      <c r="R739" s="49"/>
      <c r="S739" s="49"/>
      <c r="T739" s="10"/>
      <c r="U739" s="10"/>
      <c r="V739" s="10"/>
    </row>
    <row r="740" hidden="1">
      <c r="A740" s="10"/>
      <c r="B740" s="10"/>
      <c r="C740" s="10"/>
      <c r="D740" s="48"/>
      <c r="E740" s="48"/>
      <c r="F740" s="48"/>
      <c r="G740" s="48"/>
      <c r="H740" s="48"/>
      <c r="I740" s="49"/>
      <c r="J740" s="49"/>
      <c r="K740" s="49"/>
      <c r="L740" s="49"/>
      <c r="M740" s="49"/>
      <c r="N740" s="49"/>
      <c r="O740" s="49"/>
      <c r="P740" s="48"/>
      <c r="Q740" s="48"/>
      <c r="R740" s="49"/>
      <c r="S740" s="49"/>
      <c r="T740" s="10"/>
      <c r="U740" s="10"/>
      <c r="V740" s="10"/>
    </row>
    <row r="741" hidden="1">
      <c r="A741" s="10"/>
      <c r="B741" s="10"/>
      <c r="C741" s="10"/>
      <c r="D741" s="48"/>
      <c r="E741" s="48"/>
      <c r="F741" s="48"/>
      <c r="G741" s="48"/>
      <c r="H741" s="48"/>
      <c r="I741" s="49"/>
      <c r="J741" s="49"/>
      <c r="K741" s="49"/>
      <c r="L741" s="49"/>
      <c r="M741" s="49"/>
      <c r="N741" s="49"/>
      <c r="O741" s="49"/>
      <c r="P741" s="48"/>
      <c r="Q741" s="48"/>
      <c r="R741" s="49"/>
      <c r="S741" s="49"/>
      <c r="T741" s="10"/>
      <c r="U741" s="10"/>
      <c r="V741" s="10"/>
    </row>
    <row r="742" hidden="1">
      <c r="A742" s="10"/>
      <c r="B742" s="10"/>
      <c r="C742" s="10"/>
      <c r="D742" s="48"/>
      <c r="E742" s="48"/>
      <c r="F742" s="48"/>
      <c r="G742" s="48"/>
      <c r="H742" s="48"/>
      <c r="I742" s="49"/>
      <c r="J742" s="49"/>
      <c r="K742" s="49"/>
      <c r="L742" s="49"/>
      <c r="M742" s="49"/>
      <c r="N742" s="49"/>
      <c r="O742" s="49"/>
      <c r="P742" s="48"/>
      <c r="Q742" s="48"/>
      <c r="R742" s="49"/>
      <c r="S742" s="49"/>
      <c r="T742" s="10"/>
      <c r="U742" s="10"/>
      <c r="V742" s="10"/>
    </row>
    <row r="743" hidden="1">
      <c r="A743" s="10"/>
      <c r="B743" s="10"/>
      <c r="C743" s="10"/>
      <c r="D743" s="48"/>
      <c r="E743" s="48"/>
      <c r="F743" s="48"/>
      <c r="G743" s="48"/>
      <c r="H743" s="48"/>
      <c r="I743" s="49"/>
      <c r="J743" s="49"/>
      <c r="K743" s="49"/>
      <c r="L743" s="49"/>
      <c r="M743" s="49"/>
      <c r="N743" s="49"/>
      <c r="O743" s="49"/>
      <c r="P743" s="48"/>
      <c r="Q743" s="48"/>
      <c r="R743" s="49"/>
      <c r="S743" s="49"/>
      <c r="T743" s="10"/>
      <c r="U743" s="10"/>
      <c r="V743" s="10"/>
    </row>
    <row r="744" hidden="1">
      <c r="A744" s="10"/>
      <c r="B744" s="10"/>
      <c r="C744" s="10"/>
      <c r="D744" s="48"/>
      <c r="E744" s="48"/>
      <c r="F744" s="48"/>
      <c r="G744" s="48"/>
      <c r="H744" s="48"/>
      <c r="I744" s="49"/>
      <c r="J744" s="49"/>
      <c r="K744" s="49"/>
      <c r="L744" s="49"/>
      <c r="M744" s="49"/>
      <c r="N744" s="49"/>
      <c r="O744" s="49"/>
      <c r="P744" s="48"/>
      <c r="Q744" s="48"/>
      <c r="R744" s="49"/>
      <c r="S744" s="49"/>
      <c r="T744" s="10"/>
      <c r="U744" s="10"/>
      <c r="V744" s="10"/>
    </row>
    <row r="745" hidden="1">
      <c r="A745" s="10"/>
      <c r="B745" s="10"/>
      <c r="C745" s="10"/>
      <c r="D745" s="48"/>
      <c r="E745" s="48"/>
      <c r="F745" s="48"/>
      <c r="G745" s="48"/>
      <c r="H745" s="48"/>
      <c r="I745" s="49"/>
      <c r="J745" s="49"/>
      <c r="K745" s="49"/>
      <c r="L745" s="49"/>
      <c r="M745" s="49"/>
      <c r="N745" s="49"/>
      <c r="O745" s="49"/>
      <c r="P745" s="48"/>
      <c r="Q745" s="48"/>
      <c r="R745" s="49"/>
      <c r="S745" s="49"/>
      <c r="T745" s="10"/>
      <c r="U745" s="10"/>
      <c r="V745" s="10"/>
    </row>
    <row r="746" hidden="1">
      <c r="A746" s="10"/>
      <c r="B746" s="10"/>
      <c r="C746" s="10"/>
      <c r="D746" s="48"/>
      <c r="E746" s="48"/>
      <c r="F746" s="48"/>
      <c r="G746" s="48"/>
      <c r="H746" s="48"/>
      <c r="I746" s="49"/>
      <c r="J746" s="49"/>
      <c r="K746" s="49"/>
      <c r="L746" s="49"/>
      <c r="M746" s="49"/>
      <c r="N746" s="49"/>
      <c r="O746" s="49"/>
      <c r="P746" s="48"/>
      <c r="Q746" s="48"/>
      <c r="R746" s="49"/>
      <c r="S746" s="49"/>
      <c r="T746" s="10"/>
      <c r="U746" s="10"/>
      <c r="V746" s="10"/>
    </row>
    <row r="747" hidden="1">
      <c r="A747" s="10"/>
      <c r="B747" s="10"/>
      <c r="C747" s="10"/>
      <c r="D747" s="48"/>
      <c r="E747" s="48"/>
      <c r="F747" s="48"/>
      <c r="G747" s="48"/>
      <c r="H747" s="48"/>
      <c r="I747" s="49"/>
      <c r="J747" s="49"/>
      <c r="K747" s="49"/>
      <c r="L747" s="49"/>
      <c r="M747" s="49"/>
      <c r="N747" s="49"/>
      <c r="O747" s="49"/>
      <c r="P747" s="48"/>
      <c r="Q747" s="48"/>
      <c r="R747" s="49"/>
      <c r="S747" s="49"/>
      <c r="T747" s="10"/>
      <c r="U747" s="10"/>
      <c r="V747" s="10"/>
    </row>
    <row r="748" hidden="1">
      <c r="A748" s="10"/>
      <c r="B748" s="10"/>
      <c r="C748" s="10"/>
      <c r="D748" s="48"/>
      <c r="E748" s="48"/>
      <c r="F748" s="48"/>
      <c r="G748" s="48"/>
      <c r="H748" s="48"/>
      <c r="I748" s="49"/>
      <c r="J748" s="49"/>
      <c r="K748" s="49"/>
      <c r="L748" s="49"/>
      <c r="M748" s="49"/>
      <c r="N748" s="49"/>
      <c r="O748" s="49"/>
      <c r="P748" s="48"/>
      <c r="Q748" s="48"/>
      <c r="R748" s="49"/>
      <c r="S748" s="49"/>
      <c r="T748" s="10"/>
      <c r="U748" s="10"/>
      <c r="V748" s="10"/>
    </row>
    <row r="749" hidden="1">
      <c r="A749" s="10"/>
      <c r="B749" s="10"/>
      <c r="C749" s="10"/>
      <c r="D749" s="48"/>
      <c r="E749" s="48"/>
      <c r="F749" s="48"/>
      <c r="G749" s="48"/>
      <c r="H749" s="48"/>
      <c r="I749" s="49"/>
      <c r="J749" s="49"/>
      <c r="K749" s="49"/>
      <c r="L749" s="49"/>
      <c r="M749" s="49"/>
      <c r="N749" s="49"/>
      <c r="O749" s="49"/>
      <c r="P749" s="48"/>
      <c r="Q749" s="48"/>
      <c r="R749" s="49"/>
      <c r="S749" s="49"/>
      <c r="T749" s="10"/>
      <c r="U749" s="10"/>
      <c r="V749" s="10"/>
    </row>
    <row r="750" hidden="1">
      <c r="A750" s="10"/>
      <c r="B750" s="10"/>
      <c r="C750" s="10"/>
      <c r="D750" s="48"/>
      <c r="E750" s="48"/>
      <c r="F750" s="48"/>
      <c r="G750" s="48"/>
      <c r="H750" s="48"/>
      <c r="I750" s="49"/>
      <c r="J750" s="49"/>
      <c r="K750" s="49"/>
      <c r="L750" s="49"/>
      <c r="M750" s="49"/>
      <c r="N750" s="49"/>
      <c r="O750" s="49"/>
      <c r="P750" s="48"/>
      <c r="Q750" s="48"/>
      <c r="R750" s="49"/>
      <c r="S750" s="49"/>
      <c r="T750" s="10"/>
      <c r="U750" s="10"/>
      <c r="V750" s="10"/>
    </row>
    <row r="751" hidden="1">
      <c r="A751" s="10"/>
      <c r="B751" s="10"/>
      <c r="C751" s="10"/>
      <c r="D751" s="48"/>
      <c r="E751" s="48"/>
      <c r="F751" s="48"/>
      <c r="G751" s="48"/>
      <c r="H751" s="48"/>
      <c r="I751" s="49"/>
      <c r="J751" s="49"/>
      <c r="K751" s="49"/>
      <c r="L751" s="49"/>
      <c r="M751" s="49"/>
      <c r="N751" s="49"/>
      <c r="O751" s="49"/>
      <c r="P751" s="48"/>
      <c r="Q751" s="48"/>
      <c r="R751" s="49"/>
      <c r="S751" s="49"/>
      <c r="T751" s="10"/>
      <c r="U751" s="10"/>
      <c r="V751" s="10"/>
    </row>
    <row r="752" hidden="1">
      <c r="A752" s="10"/>
      <c r="B752" s="10"/>
      <c r="C752" s="10"/>
      <c r="D752" s="48"/>
      <c r="E752" s="48"/>
      <c r="F752" s="48"/>
      <c r="G752" s="48"/>
      <c r="H752" s="48"/>
      <c r="I752" s="49"/>
      <c r="J752" s="49"/>
      <c r="K752" s="49"/>
      <c r="L752" s="49"/>
      <c r="M752" s="49"/>
      <c r="N752" s="49"/>
      <c r="O752" s="49"/>
      <c r="P752" s="48"/>
      <c r="Q752" s="48"/>
      <c r="R752" s="49"/>
      <c r="S752" s="49"/>
      <c r="T752" s="10"/>
      <c r="U752" s="10"/>
      <c r="V752" s="10"/>
    </row>
    <row r="753" hidden="1">
      <c r="A753" s="10"/>
      <c r="B753" s="10"/>
      <c r="C753" s="10"/>
      <c r="D753" s="48"/>
      <c r="E753" s="48"/>
      <c r="F753" s="48"/>
      <c r="G753" s="48"/>
      <c r="H753" s="48"/>
      <c r="I753" s="49"/>
      <c r="J753" s="49"/>
      <c r="K753" s="49"/>
      <c r="L753" s="49"/>
      <c r="M753" s="49"/>
      <c r="N753" s="49"/>
      <c r="O753" s="49"/>
      <c r="P753" s="48"/>
      <c r="Q753" s="48"/>
      <c r="R753" s="49"/>
      <c r="S753" s="49"/>
      <c r="T753" s="10"/>
      <c r="U753" s="10"/>
      <c r="V753" s="10"/>
    </row>
    <row r="754" hidden="1">
      <c r="A754" s="10"/>
      <c r="B754" s="10"/>
      <c r="C754" s="10"/>
      <c r="D754" s="48"/>
      <c r="E754" s="48"/>
      <c r="F754" s="48"/>
      <c r="G754" s="48"/>
      <c r="H754" s="48"/>
      <c r="I754" s="49"/>
      <c r="J754" s="49"/>
      <c r="K754" s="49"/>
      <c r="L754" s="49"/>
      <c r="M754" s="49"/>
      <c r="N754" s="49"/>
      <c r="O754" s="49"/>
      <c r="P754" s="48"/>
      <c r="Q754" s="48"/>
      <c r="R754" s="49"/>
      <c r="S754" s="49"/>
      <c r="T754" s="10"/>
      <c r="U754" s="10"/>
      <c r="V754" s="10"/>
    </row>
    <row r="755" hidden="1">
      <c r="A755" s="10"/>
      <c r="B755" s="10"/>
      <c r="C755" s="10"/>
      <c r="D755" s="48"/>
      <c r="E755" s="48"/>
      <c r="F755" s="48"/>
      <c r="G755" s="48"/>
      <c r="H755" s="48"/>
      <c r="I755" s="49"/>
      <c r="J755" s="49"/>
      <c r="K755" s="49"/>
      <c r="L755" s="49"/>
      <c r="M755" s="49"/>
      <c r="N755" s="49"/>
      <c r="O755" s="49"/>
      <c r="P755" s="48"/>
      <c r="Q755" s="48"/>
      <c r="R755" s="49"/>
      <c r="S755" s="49"/>
      <c r="T755" s="10"/>
      <c r="U755" s="10"/>
      <c r="V755" s="10"/>
    </row>
    <row r="756" hidden="1">
      <c r="A756" s="10"/>
      <c r="B756" s="10"/>
      <c r="C756" s="10"/>
      <c r="D756" s="48"/>
      <c r="E756" s="48"/>
      <c r="F756" s="48"/>
      <c r="G756" s="48"/>
      <c r="H756" s="48"/>
      <c r="I756" s="49"/>
      <c r="J756" s="49"/>
      <c r="K756" s="49"/>
      <c r="L756" s="49"/>
      <c r="M756" s="49"/>
      <c r="N756" s="49"/>
      <c r="O756" s="49"/>
      <c r="P756" s="48"/>
      <c r="Q756" s="48"/>
      <c r="R756" s="49"/>
      <c r="S756" s="49"/>
      <c r="T756" s="10"/>
      <c r="U756" s="10"/>
      <c r="V756" s="10"/>
    </row>
    <row r="757" hidden="1">
      <c r="A757" s="10"/>
      <c r="B757" s="10"/>
      <c r="C757" s="10"/>
      <c r="D757" s="48"/>
      <c r="E757" s="48"/>
      <c r="F757" s="48"/>
      <c r="G757" s="48"/>
      <c r="H757" s="48"/>
      <c r="I757" s="49"/>
      <c r="J757" s="49"/>
      <c r="K757" s="49"/>
      <c r="L757" s="49"/>
      <c r="M757" s="49"/>
      <c r="N757" s="49"/>
      <c r="O757" s="49"/>
      <c r="P757" s="48"/>
      <c r="Q757" s="48"/>
      <c r="R757" s="49"/>
      <c r="S757" s="49"/>
      <c r="T757" s="10"/>
      <c r="U757" s="10"/>
      <c r="V757" s="10"/>
    </row>
    <row r="758" hidden="1">
      <c r="A758" s="10"/>
      <c r="B758" s="10"/>
      <c r="C758" s="10"/>
      <c r="D758" s="48"/>
      <c r="E758" s="48"/>
      <c r="F758" s="48"/>
      <c r="G758" s="48"/>
      <c r="H758" s="48"/>
      <c r="I758" s="49"/>
      <c r="J758" s="49"/>
      <c r="K758" s="49"/>
      <c r="L758" s="49"/>
      <c r="M758" s="49"/>
      <c r="N758" s="49"/>
      <c r="O758" s="49"/>
      <c r="P758" s="48"/>
      <c r="Q758" s="48"/>
      <c r="R758" s="49"/>
      <c r="S758" s="49"/>
      <c r="T758" s="10"/>
      <c r="U758" s="10"/>
      <c r="V758" s="10"/>
    </row>
    <row r="759" hidden="1">
      <c r="A759" s="10"/>
      <c r="B759" s="10"/>
      <c r="C759" s="10"/>
      <c r="D759" s="48"/>
      <c r="E759" s="48"/>
      <c r="F759" s="48"/>
      <c r="G759" s="48"/>
      <c r="H759" s="48"/>
      <c r="I759" s="49"/>
      <c r="J759" s="49"/>
      <c r="K759" s="49"/>
      <c r="L759" s="49"/>
      <c r="M759" s="49"/>
      <c r="N759" s="49"/>
      <c r="O759" s="49"/>
      <c r="P759" s="48"/>
      <c r="Q759" s="48"/>
      <c r="R759" s="49"/>
      <c r="S759" s="49"/>
      <c r="T759" s="10"/>
      <c r="U759" s="10"/>
      <c r="V759" s="10"/>
    </row>
    <row r="760" hidden="1">
      <c r="A760" s="10"/>
      <c r="B760" s="10"/>
      <c r="C760" s="10"/>
      <c r="D760" s="48"/>
      <c r="E760" s="48"/>
      <c r="F760" s="48"/>
      <c r="G760" s="48"/>
      <c r="H760" s="48"/>
      <c r="I760" s="49"/>
      <c r="J760" s="49"/>
      <c r="K760" s="49"/>
      <c r="L760" s="49"/>
      <c r="M760" s="49"/>
      <c r="N760" s="49"/>
      <c r="O760" s="49"/>
      <c r="P760" s="48"/>
      <c r="Q760" s="48"/>
      <c r="R760" s="49"/>
      <c r="S760" s="49"/>
      <c r="T760" s="10"/>
      <c r="U760" s="10"/>
      <c r="V760" s="10"/>
    </row>
    <row r="761" hidden="1">
      <c r="A761" s="10"/>
      <c r="B761" s="10"/>
      <c r="C761" s="10"/>
      <c r="D761" s="48"/>
      <c r="E761" s="48"/>
      <c r="F761" s="48"/>
      <c r="G761" s="48"/>
      <c r="H761" s="48"/>
      <c r="I761" s="49"/>
      <c r="J761" s="49"/>
      <c r="K761" s="49"/>
      <c r="L761" s="49"/>
      <c r="M761" s="49"/>
      <c r="N761" s="49"/>
      <c r="O761" s="49"/>
      <c r="P761" s="48"/>
      <c r="Q761" s="48"/>
      <c r="R761" s="49"/>
      <c r="S761" s="49"/>
      <c r="T761" s="10"/>
      <c r="U761" s="10"/>
      <c r="V761" s="10"/>
    </row>
    <row r="762" hidden="1">
      <c r="A762" s="10"/>
      <c r="B762" s="10"/>
      <c r="C762" s="10"/>
      <c r="D762" s="48"/>
      <c r="E762" s="48"/>
      <c r="F762" s="48"/>
      <c r="G762" s="48"/>
      <c r="H762" s="48"/>
      <c r="I762" s="49"/>
      <c r="J762" s="49"/>
      <c r="K762" s="49"/>
      <c r="L762" s="49"/>
      <c r="M762" s="49"/>
      <c r="N762" s="49"/>
      <c r="O762" s="49"/>
      <c r="P762" s="48"/>
      <c r="Q762" s="48"/>
      <c r="R762" s="49"/>
      <c r="S762" s="49"/>
      <c r="T762" s="10"/>
      <c r="U762" s="10"/>
      <c r="V762" s="10"/>
    </row>
    <row r="763" hidden="1">
      <c r="A763" s="10"/>
      <c r="B763" s="10"/>
      <c r="C763" s="10"/>
      <c r="D763" s="48"/>
      <c r="E763" s="48"/>
      <c r="F763" s="48"/>
      <c r="G763" s="48"/>
      <c r="H763" s="48"/>
      <c r="I763" s="49"/>
      <c r="J763" s="49"/>
      <c r="K763" s="49"/>
      <c r="L763" s="49"/>
      <c r="M763" s="49"/>
      <c r="N763" s="49"/>
      <c r="O763" s="49"/>
      <c r="P763" s="48"/>
      <c r="Q763" s="48"/>
      <c r="R763" s="49"/>
      <c r="S763" s="49"/>
      <c r="T763" s="10"/>
      <c r="U763" s="10"/>
      <c r="V763" s="10"/>
    </row>
    <row r="764" hidden="1">
      <c r="A764" s="10"/>
      <c r="B764" s="10"/>
      <c r="C764" s="10"/>
      <c r="D764" s="48"/>
      <c r="E764" s="48"/>
      <c r="F764" s="48"/>
      <c r="G764" s="48"/>
      <c r="H764" s="48"/>
      <c r="I764" s="49"/>
      <c r="J764" s="49"/>
      <c r="K764" s="49"/>
      <c r="L764" s="49"/>
      <c r="M764" s="49"/>
      <c r="N764" s="49"/>
      <c r="O764" s="49"/>
      <c r="P764" s="48"/>
      <c r="Q764" s="48"/>
      <c r="R764" s="49"/>
      <c r="S764" s="49"/>
      <c r="T764" s="10"/>
      <c r="U764" s="10"/>
      <c r="V764" s="10"/>
    </row>
    <row r="765" hidden="1">
      <c r="A765" s="10"/>
      <c r="B765" s="10"/>
      <c r="C765" s="10"/>
      <c r="D765" s="48"/>
      <c r="E765" s="48"/>
      <c r="F765" s="48"/>
      <c r="G765" s="48"/>
      <c r="H765" s="48"/>
      <c r="I765" s="49"/>
      <c r="J765" s="49"/>
      <c r="K765" s="49"/>
      <c r="L765" s="49"/>
      <c r="M765" s="49"/>
      <c r="N765" s="49"/>
      <c r="O765" s="49"/>
      <c r="P765" s="48"/>
      <c r="Q765" s="48"/>
      <c r="R765" s="49"/>
      <c r="S765" s="49"/>
      <c r="T765" s="10"/>
      <c r="U765" s="10"/>
      <c r="V765" s="10"/>
    </row>
    <row r="766" hidden="1">
      <c r="A766" s="10"/>
      <c r="B766" s="10"/>
      <c r="C766" s="10"/>
      <c r="D766" s="48"/>
      <c r="E766" s="48"/>
      <c r="F766" s="48"/>
      <c r="G766" s="48"/>
      <c r="H766" s="48"/>
      <c r="I766" s="49"/>
      <c r="J766" s="49"/>
      <c r="K766" s="49"/>
      <c r="L766" s="49"/>
      <c r="M766" s="49"/>
      <c r="N766" s="49"/>
      <c r="O766" s="49"/>
      <c r="P766" s="48"/>
      <c r="Q766" s="48"/>
      <c r="R766" s="49"/>
      <c r="S766" s="49"/>
      <c r="T766" s="10"/>
      <c r="U766" s="10"/>
      <c r="V766" s="10"/>
    </row>
    <row r="767" hidden="1">
      <c r="A767" s="10"/>
      <c r="B767" s="10"/>
      <c r="C767" s="10"/>
      <c r="D767" s="48"/>
      <c r="E767" s="48"/>
      <c r="F767" s="48"/>
      <c r="G767" s="48"/>
      <c r="H767" s="48"/>
      <c r="I767" s="49"/>
      <c r="J767" s="49"/>
      <c r="K767" s="49"/>
      <c r="L767" s="49"/>
      <c r="M767" s="49"/>
      <c r="N767" s="49"/>
      <c r="O767" s="49"/>
      <c r="P767" s="48"/>
      <c r="Q767" s="48"/>
      <c r="R767" s="49"/>
      <c r="S767" s="49"/>
      <c r="T767" s="10"/>
      <c r="U767" s="10"/>
      <c r="V767" s="10"/>
    </row>
    <row r="768" hidden="1">
      <c r="A768" s="10"/>
      <c r="B768" s="10"/>
      <c r="C768" s="10"/>
      <c r="D768" s="48"/>
      <c r="E768" s="48"/>
      <c r="F768" s="48"/>
      <c r="G768" s="48"/>
      <c r="H768" s="48"/>
      <c r="I768" s="49"/>
      <c r="J768" s="49"/>
      <c r="K768" s="49"/>
      <c r="L768" s="49"/>
      <c r="M768" s="49"/>
      <c r="N768" s="49"/>
      <c r="O768" s="49"/>
      <c r="P768" s="48"/>
      <c r="Q768" s="48"/>
      <c r="R768" s="49"/>
      <c r="S768" s="49"/>
      <c r="T768" s="10"/>
      <c r="U768" s="10"/>
      <c r="V768" s="10"/>
    </row>
    <row r="769" hidden="1">
      <c r="A769" s="10"/>
      <c r="B769" s="10"/>
      <c r="C769" s="10"/>
      <c r="D769" s="48"/>
      <c r="E769" s="48"/>
      <c r="F769" s="48"/>
      <c r="G769" s="48"/>
      <c r="H769" s="48"/>
      <c r="I769" s="49"/>
      <c r="J769" s="49"/>
      <c r="K769" s="49"/>
      <c r="L769" s="49"/>
      <c r="M769" s="49"/>
      <c r="N769" s="49"/>
      <c r="O769" s="49"/>
      <c r="P769" s="48"/>
      <c r="Q769" s="48"/>
      <c r="R769" s="49"/>
      <c r="S769" s="49"/>
      <c r="T769" s="10"/>
      <c r="U769" s="10"/>
      <c r="V769" s="10"/>
    </row>
    <row r="770" hidden="1">
      <c r="A770" s="10"/>
      <c r="B770" s="10"/>
      <c r="C770" s="10"/>
      <c r="D770" s="48"/>
      <c r="E770" s="48"/>
      <c r="F770" s="48"/>
      <c r="G770" s="48"/>
      <c r="H770" s="48"/>
      <c r="I770" s="49"/>
      <c r="J770" s="49"/>
      <c r="K770" s="49"/>
      <c r="L770" s="49"/>
      <c r="M770" s="49"/>
      <c r="N770" s="49"/>
      <c r="O770" s="49"/>
      <c r="P770" s="48"/>
      <c r="Q770" s="48"/>
      <c r="R770" s="49"/>
      <c r="S770" s="49"/>
      <c r="T770" s="10"/>
      <c r="U770" s="10"/>
      <c r="V770" s="10"/>
    </row>
    <row r="771" hidden="1">
      <c r="A771" s="10"/>
      <c r="B771" s="10"/>
      <c r="C771" s="10"/>
      <c r="D771" s="48"/>
      <c r="E771" s="48"/>
      <c r="F771" s="48"/>
      <c r="G771" s="48"/>
      <c r="H771" s="48"/>
      <c r="I771" s="49"/>
      <c r="J771" s="49"/>
      <c r="K771" s="49"/>
      <c r="L771" s="49"/>
      <c r="M771" s="49"/>
      <c r="N771" s="49"/>
      <c r="O771" s="49"/>
      <c r="P771" s="48"/>
      <c r="Q771" s="48"/>
      <c r="R771" s="49"/>
      <c r="S771" s="49"/>
      <c r="T771" s="10"/>
      <c r="U771" s="10"/>
      <c r="V771" s="10"/>
    </row>
    <row r="772" hidden="1">
      <c r="A772" s="10"/>
      <c r="B772" s="10"/>
      <c r="C772" s="10"/>
      <c r="D772" s="48"/>
      <c r="E772" s="48"/>
      <c r="F772" s="48"/>
      <c r="G772" s="48"/>
      <c r="H772" s="48"/>
      <c r="I772" s="49"/>
      <c r="J772" s="49"/>
      <c r="K772" s="49"/>
      <c r="L772" s="49"/>
      <c r="M772" s="49"/>
      <c r="N772" s="49"/>
      <c r="O772" s="49"/>
      <c r="P772" s="48"/>
      <c r="Q772" s="48"/>
      <c r="R772" s="49"/>
      <c r="S772" s="49"/>
      <c r="T772" s="10"/>
      <c r="U772" s="10"/>
      <c r="V772" s="10"/>
    </row>
    <row r="773" hidden="1">
      <c r="A773" s="10"/>
      <c r="B773" s="10"/>
      <c r="C773" s="10"/>
      <c r="D773" s="48"/>
      <c r="E773" s="48"/>
      <c r="F773" s="48"/>
      <c r="G773" s="48"/>
      <c r="H773" s="48"/>
      <c r="I773" s="49"/>
      <c r="J773" s="49"/>
      <c r="K773" s="49"/>
      <c r="L773" s="49"/>
      <c r="M773" s="49"/>
      <c r="N773" s="49"/>
      <c r="O773" s="49"/>
      <c r="P773" s="48"/>
      <c r="Q773" s="48"/>
      <c r="R773" s="49"/>
      <c r="S773" s="49"/>
      <c r="T773" s="10"/>
      <c r="U773" s="10"/>
      <c r="V773" s="10"/>
    </row>
    <row r="774" hidden="1">
      <c r="A774" s="10"/>
      <c r="B774" s="10"/>
      <c r="C774" s="10"/>
      <c r="D774" s="48"/>
      <c r="E774" s="48"/>
      <c r="F774" s="48"/>
      <c r="G774" s="48"/>
      <c r="H774" s="48"/>
      <c r="I774" s="49"/>
      <c r="J774" s="49"/>
      <c r="K774" s="49"/>
      <c r="L774" s="49"/>
      <c r="M774" s="49"/>
      <c r="N774" s="49"/>
      <c r="O774" s="49"/>
      <c r="P774" s="48"/>
      <c r="Q774" s="48"/>
      <c r="R774" s="49"/>
      <c r="S774" s="49"/>
      <c r="T774" s="10"/>
      <c r="U774" s="10"/>
      <c r="V774" s="10"/>
    </row>
    <row r="775" hidden="1">
      <c r="A775" s="10"/>
      <c r="B775" s="10"/>
      <c r="C775" s="10"/>
      <c r="D775" s="48"/>
      <c r="E775" s="48"/>
      <c r="F775" s="48"/>
      <c r="G775" s="48"/>
      <c r="H775" s="48"/>
      <c r="I775" s="49"/>
      <c r="J775" s="49"/>
      <c r="K775" s="49"/>
      <c r="L775" s="49"/>
      <c r="M775" s="49"/>
      <c r="N775" s="49"/>
      <c r="O775" s="49"/>
      <c r="P775" s="48"/>
      <c r="Q775" s="48"/>
      <c r="R775" s="49"/>
      <c r="S775" s="49"/>
      <c r="T775" s="10"/>
      <c r="U775" s="10"/>
      <c r="V775" s="10"/>
    </row>
    <row r="776" hidden="1">
      <c r="A776" s="10"/>
      <c r="B776" s="10"/>
      <c r="C776" s="10"/>
      <c r="D776" s="48"/>
      <c r="E776" s="48"/>
      <c r="F776" s="48"/>
      <c r="G776" s="48"/>
      <c r="H776" s="48"/>
      <c r="I776" s="49"/>
      <c r="J776" s="49"/>
      <c r="K776" s="49"/>
      <c r="L776" s="49"/>
      <c r="M776" s="49"/>
      <c r="N776" s="49"/>
      <c r="O776" s="49"/>
      <c r="P776" s="48"/>
      <c r="Q776" s="48"/>
      <c r="R776" s="49"/>
      <c r="S776" s="49"/>
      <c r="T776" s="10"/>
      <c r="U776" s="10"/>
      <c r="V776" s="10"/>
    </row>
    <row r="777" hidden="1">
      <c r="A777" s="10"/>
      <c r="B777" s="10"/>
      <c r="C777" s="10"/>
      <c r="D777" s="48"/>
      <c r="E777" s="48"/>
      <c r="F777" s="48"/>
      <c r="G777" s="48"/>
      <c r="H777" s="48"/>
      <c r="I777" s="49"/>
      <c r="J777" s="49"/>
      <c r="K777" s="49"/>
      <c r="L777" s="49"/>
      <c r="M777" s="49"/>
      <c r="N777" s="49"/>
      <c r="O777" s="49"/>
      <c r="P777" s="48"/>
      <c r="Q777" s="48"/>
      <c r="R777" s="49"/>
      <c r="S777" s="49"/>
      <c r="T777" s="10"/>
      <c r="U777" s="10"/>
      <c r="V777" s="10"/>
    </row>
    <row r="778" hidden="1">
      <c r="A778" s="10"/>
      <c r="B778" s="10"/>
      <c r="C778" s="10"/>
      <c r="D778" s="48"/>
      <c r="E778" s="48"/>
      <c r="F778" s="48"/>
      <c r="G778" s="48"/>
      <c r="H778" s="48"/>
      <c r="I778" s="49"/>
      <c r="J778" s="49"/>
      <c r="K778" s="49"/>
      <c r="L778" s="49"/>
      <c r="M778" s="49"/>
      <c r="N778" s="49"/>
      <c r="O778" s="49"/>
      <c r="P778" s="48"/>
      <c r="Q778" s="48"/>
      <c r="R778" s="49"/>
      <c r="S778" s="49"/>
      <c r="T778" s="10"/>
      <c r="U778" s="10"/>
      <c r="V778" s="10"/>
    </row>
    <row r="779" hidden="1">
      <c r="A779" s="10"/>
      <c r="B779" s="10"/>
      <c r="C779" s="10"/>
      <c r="D779" s="48"/>
      <c r="E779" s="48"/>
      <c r="F779" s="48"/>
      <c r="G779" s="48"/>
      <c r="H779" s="48"/>
      <c r="I779" s="49"/>
      <c r="J779" s="49"/>
      <c r="K779" s="49"/>
      <c r="L779" s="49"/>
      <c r="M779" s="49"/>
      <c r="N779" s="49"/>
      <c r="O779" s="49"/>
      <c r="P779" s="48"/>
      <c r="Q779" s="48"/>
      <c r="R779" s="49"/>
      <c r="S779" s="49"/>
      <c r="T779" s="10"/>
      <c r="U779" s="10"/>
      <c r="V779" s="10"/>
    </row>
    <row r="780" hidden="1">
      <c r="A780" s="10"/>
      <c r="B780" s="10"/>
      <c r="C780" s="10"/>
      <c r="D780" s="48"/>
      <c r="E780" s="48"/>
      <c r="F780" s="48"/>
      <c r="G780" s="48"/>
      <c r="H780" s="48"/>
      <c r="I780" s="49"/>
      <c r="J780" s="49"/>
      <c r="K780" s="49"/>
      <c r="L780" s="49"/>
      <c r="M780" s="49"/>
      <c r="N780" s="49"/>
      <c r="O780" s="49"/>
      <c r="P780" s="48"/>
      <c r="Q780" s="48"/>
      <c r="R780" s="49"/>
      <c r="S780" s="49"/>
      <c r="T780" s="10"/>
      <c r="U780" s="10"/>
      <c r="V780" s="10"/>
    </row>
    <row r="781" hidden="1">
      <c r="A781" s="10"/>
      <c r="B781" s="10"/>
      <c r="C781" s="10"/>
      <c r="D781" s="48"/>
      <c r="E781" s="48"/>
      <c r="F781" s="48"/>
      <c r="G781" s="48"/>
      <c r="H781" s="48"/>
      <c r="I781" s="49"/>
      <c r="J781" s="49"/>
      <c r="K781" s="49"/>
      <c r="L781" s="49"/>
      <c r="M781" s="49"/>
      <c r="N781" s="49"/>
      <c r="O781" s="49"/>
      <c r="P781" s="48"/>
      <c r="Q781" s="48"/>
      <c r="R781" s="49"/>
      <c r="S781" s="49"/>
      <c r="T781" s="10"/>
      <c r="U781" s="10"/>
      <c r="V781" s="10"/>
    </row>
    <row r="782" hidden="1">
      <c r="A782" s="10"/>
      <c r="B782" s="10"/>
      <c r="C782" s="10"/>
      <c r="D782" s="48"/>
      <c r="E782" s="48"/>
      <c r="F782" s="48"/>
      <c r="G782" s="48"/>
      <c r="H782" s="48"/>
      <c r="I782" s="49"/>
      <c r="J782" s="49"/>
      <c r="K782" s="49"/>
      <c r="L782" s="49"/>
      <c r="M782" s="49"/>
      <c r="N782" s="49"/>
      <c r="O782" s="49"/>
      <c r="P782" s="48"/>
      <c r="Q782" s="48"/>
      <c r="R782" s="49"/>
      <c r="S782" s="49"/>
      <c r="T782" s="10"/>
      <c r="U782" s="10"/>
      <c r="V782" s="10"/>
    </row>
    <row r="783" hidden="1">
      <c r="A783" s="10"/>
      <c r="B783" s="10"/>
      <c r="C783" s="10"/>
      <c r="D783" s="48"/>
      <c r="E783" s="48"/>
      <c r="F783" s="48"/>
      <c r="G783" s="48"/>
      <c r="H783" s="48"/>
      <c r="I783" s="49"/>
      <c r="J783" s="49"/>
      <c r="K783" s="49"/>
      <c r="L783" s="49"/>
      <c r="M783" s="49"/>
      <c r="N783" s="49"/>
      <c r="O783" s="49"/>
      <c r="P783" s="48"/>
      <c r="Q783" s="48"/>
      <c r="R783" s="49"/>
      <c r="S783" s="49"/>
      <c r="T783" s="10"/>
      <c r="U783" s="10"/>
      <c r="V783" s="10"/>
    </row>
    <row r="784" hidden="1">
      <c r="A784" s="10"/>
      <c r="B784" s="10"/>
      <c r="C784" s="10"/>
      <c r="D784" s="48"/>
      <c r="E784" s="48"/>
      <c r="F784" s="48"/>
      <c r="G784" s="48"/>
      <c r="H784" s="48"/>
      <c r="I784" s="49"/>
      <c r="J784" s="49"/>
      <c r="K784" s="49"/>
      <c r="L784" s="49"/>
      <c r="M784" s="49"/>
      <c r="N784" s="49"/>
      <c r="O784" s="49"/>
      <c r="P784" s="48"/>
      <c r="Q784" s="48"/>
      <c r="R784" s="49"/>
      <c r="S784" s="49"/>
      <c r="T784" s="10"/>
      <c r="U784" s="10"/>
      <c r="V784" s="10"/>
    </row>
    <row r="785" hidden="1">
      <c r="A785" s="10"/>
      <c r="B785" s="10"/>
      <c r="C785" s="10"/>
      <c r="D785" s="48"/>
      <c r="E785" s="48"/>
      <c r="F785" s="48"/>
      <c r="G785" s="48"/>
      <c r="H785" s="48"/>
      <c r="I785" s="49"/>
      <c r="J785" s="49"/>
      <c r="K785" s="49"/>
      <c r="L785" s="49"/>
      <c r="M785" s="49"/>
      <c r="N785" s="49"/>
      <c r="O785" s="49"/>
      <c r="P785" s="48"/>
      <c r="Q785" s="48"/>
      <c r="R785" s="49"/>
      <c r="S785" s="49"/>
      <c r="T785" s="10"/>
      <c r="U785" s="10"/>
      <c r="V785" s="10"/>
    </row>
    <row r="786" hidden="1">
      <c r="A786" s="10"/>
      <c r="B786" s="10"/>
      <c r="C786" s="10"/>
      <c r="D786" s="48"/>
      <c r="E786" s="48"/>
      <c r="F786" s="48"/>
      <c r="G786" s="48"/>
      <c r="H786" s="48"/>
      <c r="I786" s="49"/>
      <c r="J786" s="49"/>
      <c r="K786" s="49"/>
      <c r="L786" s="49"/>
      <c r="M786" s="49"/>
      <c r="N786" s="49"/>
      <c r="O786" s="49"/>
      <c r="P786" s="48"/>
      <c r="Q786" s="48"/>
      <c r="R786" s="49"/>
      <c r="S786" s="49"/>
      <c r="T786" s="10"/>
      <c r="U786" s="10"/>
      <c r="V786" s="10"/>
    </row>
    <row r="787" hidden="1">
      <c r="A787" s="10"/>
      <c r="B787" s="10"/>
      <c r="C787" s="10"/>
      <c r="D787" s="48"/>
      <c r="E787" s="48"/>
      <c r="F787" s="48"/>
      <c r="G787" s="48"/>
      <c r="H787" s="48"/>
      <c r="I787" s="49"/>
      <c r="J787" s="49"/>
      <c r="K787" s="49"/>
      <c r="L787" s="49"/>
      <c r="M787" s="49"/>
      <c r="N787" s="49"/>
      <c r="O787" s="49"/>
      <c r="P787" s="48"/>
      <c r="Q787" s="48"/>
      <c r="R787" s="49"/>
      <c r="S787" s="49"/>
      <c r="T787" s="10"/>
      <c r="U787" s="10"/>
      <c r="V787" s="10"/>
    </row>
    <row r="788" hidden="1">
      <c r="A788" s="10"/>
      <c r="B788" s="10"/>
      <c r="C788" s="10"/>
      <c r="D788" s="48"/>
      <c r="E788" s="48"/>
      <c r="F788" s="48"/>
      <c r="G788" s="48"/>
      <c r="H788" s="48"/>
      <c r="I788" s="49"/>
      <c r="J788" s="49"/>
      <c r="K788" s="49"/>
      <c r="L788" s="49"/>
      <c r="M788" s="49"/>
      <c r="N788" s="49"/>
      <c r="O788" s="49"/>
      <c r="P788" s="48"/>
      <c r="Q788" s="48"/>
      <c r="R788" s="49"/>
      <c r="S788" s="49"/>
      <c r="T788" s="10"/>
      <c r="U788" s="10"/>
      <c r="V788" s="10"/>
    </row>
    <row r="789" hidden="1">
      <c r="A789" s="10"/>
      <c r="B789" s="10"/>
      <c r="C789" s="10"/>
      <c r="D789" s="48"/>
      <c r="E789" s="48"/>
      <c r="F789" s="48"/>
      <c r="G789" s="48"/>
      <c r="H789" s="48"/>
      <c r="I789" s="49"/>
      <c r="J789" s="49"/>
      <c r="K789" s="49"/>
      <c r="L789" s="49"/>
      <c r="M789" s="49"/>
      <c r="N789" s="49"/>
      <c r="O789" s="49"/>
      <c r="P789" s="48"/>
      <c r="Q789" s="48"/>
      <c r="R789" s="49"/>
      <c r="S789" s="49"/>
      <c r="T789" s="10"/>
      <c r="U789" s="10"/>
      <c r="V789" s="10"/>
    </row>
    <row r="790" hidden="1">
      <c r="A790" s="10"/>
      <c r="B790" s="10"/>
      <c r="C790" s="10"/>
      <c r="D790" s="48"/>
      <c r="E790" s="48"/>
      <c r="F790" s="48"/>
      <c r="G790" s="48"/>
      <c r="H790" s="48"/>
      <c r="I790" s="49"/>
      <c r="J790" s="49"/>
      <c r="K790" s="49"/>
      <c r="L790" s="49"/>
      <c r="M790" s="49"/>
      <c r="N790" s="49"/>
      <c r="O790" s="49"/>
      <c r="P790" s="48"/>
      <c r="Q790" s="48"/>
      <c r="R790" s="49"/>
      <c r="S790" s="49"/>
      <c r="T790" s="10"/>
      <c r="U790" s="10"/>
      <c r="V790" s="10"/>
    </row>
    <row r="791" hidden="1">
      <c r="A791" s="10"/>
      <c r="B791" s="10"/>
      <c r="C791" s="10"/>
      <c r="D791" s="48"/>
      <c r="E791" s="48"/>
      <c r="F791" s="48"/>
      <c r="G791" s="48"/>
      <c r="H791" s="48"/>
      <c r="I791" s="49"/>
      <c r="J791" s="49"/>
      <c r="K791" s="49"/>
      <c r="L791" s="49"/>
      <c r="M791" s="49"/>
      <c r="N791" s="49"/>
      <c r="O791" s="49"/>
      <c r="P791" s="48"/>
      <c r="Q791" s="48"/>
      <c r="R791" s="49"/>
      <c r="S791" s="49"/>
      <c r="T791" s="10"/>
      <c r="U791" s="10"/>
      <c r="V791" s="10"/>
    </row>
    <row r="792" hidden="1">
      <c r="A792" s="10"/>
      <c r="B792" s="10"/>
      <c r="C792" s="10"/>
      <c r="D792" s="48"/>
      <c r="E792" s="48"/>
      <c r="F792" s="48"/>
      <c r="G792" s="48"/>
      <c r="H792" s="48"/>
      <c r="I792" s="49"/>
      <c r="J792" s="49"/>
      <c r="K792" s="49"/>
      <c r="L792" s="49"/>
      <c r="M792" s="49"/>
      <c r="N792" s="49"/>
      <c r="O792" s="49"/>
      <c r="P792" s="48"/>
      <c r="Q792" s="48"/>
      <c r="R792" s="49"/>
      <c r="S792" s="49"/>
      <c r="T792" s="10"/>
      <c r="U792" s="10"/>
      <c r="V792" s="10"/>
    </row>
    <row r="793" hidden="1">
      <c r="A793" s="10"/>
      <c r="B793" s="10"/>
      <c r="C793" s="10"/>
      <c r="D793" s="48"/>
      <c r="E793" s="48"/>
      <c r="F793" s="48"/>
      <c r="G793" s="48"/>
      <c r="H793" s="48"/>
      <c r="I793" s="49"/>
      <c r="J793" s="49"/>
      <c r="K793" s="49"/>
      <c r="L793" s="49"/>
      <c r="M793" s="49"/>
      <c r="N793" s="49"/>
      <c r="O793" s="49"/>
      <c r="P793" s="48"/>
      <c r="Q793" s="48"/>
      <c r="R793" s="49"/>
      <c r="S793" s="49"/>
      <c r="T793" s="10"/>
      <c r="U793" s="10"/>
      <c r="V793" s="10"/>
    </row>
    <row r="794" hidden="1">
      <c r="A794" s="10"/>
      <c r="B794" s="10"/>
      <c r="C794" s="10"/>
      <c r="D794" s="48"/>
      <c r="E794" s="48"/>
      <c r="F794" s="48"/>
      <c r="G794" s="48"/>
      <c r="H794" s="48"/>
      <c r="I794" s="49"/>
      <c r="J794" s="49"/>
      <c r="K794" s="49"/>
      <c r="L794" s="49"/>
      <c r="M794" s="49"/>
      <c r="N794" s="49"/>
      <c r="O794" s="49"/>
      <c r="P794" s="48"/>
      <c r="Q794" s="48"/>
      <c r="R794" s="49"/>
      <c r="S794" s="49"/>
      <c r="T794" s="10"/>
      <c r="U794" s="10"/>
      <c r="V794" s="10"/>
    </row>
    <row r="795" hidden="1">
      <c r="A795" s="10"/>
      <c r="B795" s="10"/>
      <c r="C795" s="10"/>
      <c r="D795" s="48"/>
      <c r="E795" s="48"/>
      <c r="F795" s="48"/>
      <c r="G795" s="48"/>
      <c r="H795" s="48"/>
      <c r="I795" s="49"/>
      <c r="J795" s="49"/>
      <c r="K795" s="49"/>
      <c r="L795" s="49"/>
      <c r="M795" s="49"/>
      <c r="N795" s="49"/>
      <c r="O795" s="49"/>
      <c r="P795" s="48"/>
      <c r="Q795" s="48"/>
      <c r="R795" s="49"/>
      <c r="S795" s="49"/>
      <c r="T795" s="10"/>
      <c r="U795" s="10"/>
      <c r="V795" s="10"/>
    </row>
    <row r="796" hidden="1">
      <c r="A796" s="10"/>
      <c r="B796" s="10"/>
      <c r="C796" s="10"/>
      <c r="D796" s="48"/>
      <c r="E796" s="48"/>
      <c r="F796" s="48"/>
      <c r="G796" s="48"/>
      <c r="H796" s="48"/>
      <c r="I796" s="49"/>
      <c r="J796" s="49"/>
      <c r="K796" s="49"/>
      <c r="L796" s="49"/>
      <c r="M796" s="49"/>
      <c r="N796" s="49"/>
      <c r="O796" s="49"/>
      <c r="P796" s="48"/>
      <c r="Q796" s="48"/>
      <c r="R796" s="49"/>
      <c r="S796" s="49"/>
      <c r="T796" s="10"/>
      <c r="U796" s="10"/>
      <c r="V796" s="10"/>
    </row>
    <row r="797" hidden="1">
      <c r="A797" s="10"/>
      <c r="B797" s="10"/>
      <c r="C797" s="10"/>
      <c r="D797" s="48"/>
      <c r="E797" s="48"/>
      <c r="F797" s="48"/>
      <c r="G797" s="48"/>
      <c r="H797" s="48"/>
      <c r="I797" s="49"/>
      <c r="J797" s="49"/>
      <c r="K797" s="49"/>
      <c r="L797" s="49"/>
      <c r="M797" s="49"/>
      <c r="N797" s="49"/>
      <c r="O797" s="49"/>
      <c r="P797" s="48"/>
      <c r="Q797" s="48"/>
      <c r="R797" s="49"/>
      <c r="S797" s="49"/>
      <c r="T797" s="10"/>
      <c r="U797" s="10"/>
      <c r="V797" s="10"/>
    </row>
    <row r="798" hidden="1">
      <c r="A798" s="10"/>
      <c r="B798" s="10"/>
      <c r="C798" s="10"/>
      <c r="D798" s="48"/>
      <c r="E798" s="48"/>
      <c r="F798" s="48"/>
      <c r="G798" s="48"/>
      <c r="H798" s="48"/>
      <c r="I798" s="49"/>
      <c r="J798" s="49"/>
      <c r="K798" s="49"/>
      <c r="L798" s="49"/>
      <c r="M798" s="49"/>
      <c r="N798" s="49"/>
      <c r="O798" s="49"/>
      <c r="P798" s="48"/>
      <c r="Q798" s="48"/>
      <c r="R798" s="49"/>
      <c r="S798" s="49"/>
      <c r="T798" s="10"/>
      <c r="U798" s="10"/>
      <c r="V798" s="10"/>
    </row>
    <row r="799" hidden="1">
      <c r="A799" s="10"/>
      <c r="B799" s="10"/>
      <c r="C799" s="10"/>
      <c r="D799" s="48"/>
      <c r="E799" s="48"/>
      <c r="F799" s="48"/>
      <c r="G799" s="48"/>
      <c r="H799" s="48"/>
      <c r="I799" s="49"/>
      <c r="J799" s="49"/>
      <c r="K799" s="49"/>
      <c r="L799" s="49"/>
      <c r="M799" s="49"/>
      <c r="N799" s="49"/>
      <c r="O799" s="49"/>
      <c r="P799" s="48"/>
      <c r="Q799" s="48"/>
      <c r="R799" s="49"/>
      <c r="S799" s="49"/>
      <c r="T799" s="10"/>
      <c r="U799" s="10"/>
      <c r="V799" s="10"/>
    </row>
    <row r="800" hidden="1">
      <c r="A800" s="10"/>
      <c r="B800" s="10"/>
      <c r="C800" s="10"/>
      <c r="D800" s="48"/>
      <c r="E800" s="48"/>
      <c r="F800" s="48"/>
      <c r="G800" s="48"/>
      <c r="H800" s="48"/>
      <c r="I800" s="49"/>
      <c r="J800" s="49"/>
      <c r="K800" s="49"/>
      <c r="L800" s="49"/>
      <c r="M800" s="49"/>
      <c r="N800" s="49"/>
      <c r="O800" s="49"/>
      <c r="P800" s="48"/>
      <c r="Q800" s="48"/>
      <c r="R800" s="49"/>
      <c r="S800" s="49"/>
      <c r="T800" s="10"/>
      <c r="U800" s="10"/>
      <c r="V800" s="10"/>
    </row>
    <row r="801" hidden="1">
      <c r="A801" s="10"/>
      <c r="B801" s="10"/>
      <c r="C801" s="10"/>
      <c r="D801" s="48"/>
      <c r="E801" s="48"/>
      <c r="F801" s="48"/>
      <c r="G801" s="48"/>
      <c r="H801" s="48"/>
      <c r="I801" s="49"/>
      <c r="J801" s="49"/>
      <c r="K801" s="49"/>
      <c r="L801" s="49"/>
      <c r="M801" s="49"/>
      <c r="N801" s="49"/>
      <c r="O801" s="49"/>
      <c r="P801" s="48"/>
      <c r="Q801" s="48"/>
      <c r="R801" s="49"/>
      <c r="S801" s="49"/>
      <c r="T801" s="10"/>
      <c r="U801" s="10"/>
      <c r="V801" s="10"/>
    </row>
    <row r="802" hidden="1">
      <c r="A802" s="10"/>
      <c r="B802" s="10"/>
      <c r="C802" s="10"/>
      <c r="D802" s="48"/>
      <c r="E802" s="48"/>
      <c r="F802" s="48"/>
      <c r="G802" s="48"/>
      <c r="H802" s="48"/>
      <c r="I802" s="49"/>
      <c r="J802" s="49"/>
      <c r="K802" s="49"/>
      <c r="L802" s="49"/>
      <c r="M802" s="49"/>
      <c r="N802" s="49"/>
      <c r="O802" s="49"/>
      <c r="P802" s="48"/>
      <c r="Q802" s="48"/>
      <c r="R802" s="49"/>
      <c r="S802" s="49"/>
      <c r="T802" s="10"/>
      <c r="U802" s="10"/>
      <c r="V802" s="10"/>
    </row>
    <row r="803" hidden="1">
      <c r="A803" s="10"/>
      <c r="B803" s="10"/>
      <c r="C803" s="10"/>
      <c r="D803" s="48"/>
      <c r="E803" s="48"/>
      <c r="F803" s="48"/>
      <c r="G803" s="48"/>
      <c r="H803" s="48"/>
      <c r="I803" s="49"/>
      <c r="J803" s="49"/>
      <c r="K803" s="49"/>
      <c r="L803" s="49"/>
      <c r="M803" s="49"/>
      <c r="N803" s="49"/>
      <c r="O803" s="49"/>
      <c r="P803" s="48"/>
      <c r="Q803" s="48"/>
      <c r="R803" s="49"/>
      <c r="S803" s="49"/>
      <c r="T803" s="10"/>
      <c r="U803" s="10"/>
      <c r="V803" s="10"/>
    </row>
    <row r="804" hidden="1">
      <c r="A804" s="10"/>
      <c r="B804" s="10"/>
      <c r="C804" s="10"/>
      <c r="D804" s="48"/>
      <c r="E804" s="48"/>
      <c r="F804" s="48"/>
      <c r="G804" s="48"/>
      <c r="H804" s="48"/>
      <c r="I804" s="49"/>
      <c r="J804" s="49"/>
      <c r="K804" s="49"/>
      <c r="L804" s="49"/>
      <c r="M804" s="49"/>
      <c r="N804" s="49"/>
      <c r="O804" s="49"/>
      <c r="P804" s="48"/>
      <c r="Q804" s="48"/>
      <c r="R804" s="49"/>
      <c r="S804" s="49"/>
      <c r="T804" s="10"/>
      <c r="U804" s="10"/>
      <c r="V804" s="10"/>
    </row>
    <row r="805" hidden="1">
      <c r="A805" s="10"/>
      <c r="B805" s="10"/>
      <c r="C805" s="10"/>
      <c r="D805" s="48"/>
      <c r="E805" s="48"/>
      <c r="F805" s="48"/>
      <c r="G805" s="48"/>
      <c r="H805" s="48"/>
      <c r="I805" s="49"/>
      <c r="J805" s="49"/>
      <c r="K805" s="49"/>
      <c r="L805" s="49"/>
      <c r="M805" s="49"/>
      <c r="N805" s="49"/>
      <c r="O805" s="49"/>
      <c r="P805" s="48"/>
      <c r="Q805" s="48"/>
      <c r="R805" s="49"/>
      <c r="S805" s="49"/>
      <c r="T805" s="10"/>
      <c r="U805" s="10"/>
      <c r="V805" s="10"/>
    </row>
    <row r="806" hidden="1">
      <c r="A806" s="10"/>
      <c r="B806" s="10"/>
      <c r="C806" s="10"/>
      <c r="D806" s="48"/>
      <c r="E806" s="48"/>
      <c r="F806" s="48"/>
      <c r="G806" s="48"/>
      <c r="H806" s="48"/>
      <c r="I806" s="49"/>
      <c r="J806" s="49"/>
      <c r="K806" s="49"/>
      <c r="L806" s="49"/>
      <c r="M806" s="49"/>
      <c r="N806" s="49"/>
      <c r="O806" s="49"/>
      <c r="P806" s="48"/>
      <c r="Q806" s="48"/>
      <c r="R806" s="49"/>
      <c r="S806" s="49"/>
      <c r="T806" s="10"/>
      <c r="U806" s="10"/>
      <c r="V806" s="10"/>
    </row>
    <row r="807" hidden="1">
      <c r="A807" s="10"/>
      <c r="B807" s="10"/>
      <c r="C807" s="10"/>
      <c r="D807" s="48"/>
      <c r="E807" s="48"/>
      <c r="F807" s="48"/>
      <c r="G807" s="48"/>
      <c r="H807" s="48"/>
      <c r="I807" s="49"/>
      <c r="J807" s="49"/>
      <c r="K807" s="49"/>
      <c r="L807" s="49"/>
      <c r="M807" s="49"/>
      <c r="N807" s="49"/>
      <c r="O807" s="49"/>
      <c r="P807" s="48"/>
      <c r="Q807" s="48"/>
      <c r="R807" s="49"/>
      <c r="S807" s="49"/>
      <c r="T807" s="10"/>
      <c r="U807" s="10"/>
      <c r="V807" s="10"/>
    </row>
    <row r="808" hidden="1">
      <c r="A808" s="10"/>
      <c r="B808" s="10"/>
      <c r="C808" s="10"/>
      <c r="D808" s="48"/>
      <c r="E808" s="48"/>
      <c r="F808" s="48"/>
      <c r="G808" s="48"/>
      <c r="H808" s="48"/>
      <c r="I808" s="49"/>
      <c r="J808" s="49"/>
      <c r="K808" s="49"/>
      <c r="L808" s="49"/>
      <c r="M808" s="49"/>
      <c r="N808" s="49"/>
      <c r="O808" s="49"/>
      <c r="P808" s="48"/>
      <c r="Q808" s="48"/>
      <c r="R808" s="49"/>
      <c r="S808" s="49"/>
      <c r="T808" s="10"/>
      <c r="U808" s="10"/>
      <c r="V808" s="10"/>
    </row>
    <row r="809" hidden="1">
      <c r="A809" s="10"/>
      <c r="B809" s="10"/>
      <c r="C809" s="10"/>
      <c r="D809" s="48"/>
      <c r="E809" s="48"/>
      <c r="F809" s="48"/>
      <c r="G809" s="48"/>
      <c r="H809" s="48"/>
      <c r="I809" s="49"/>
      <c r="J809" s="49"/>
      <c r="K809" s="49"/>
      <c r="L809" s="49"/>
      <c r="M809" s="49"/>
      <c r="N809" s="49"/>
      <c r="O809" s="49"/>
      <c r="P809" s="48"/>
      <c r="Q809" s="48"/>
      <c r="R809" s="49"/>
      <c r="S809" s="49"/>
      <c r="T809" s="10"/>
      <c r="U809" s="10"/>
      <c r="V809" s="10"/>
    </row>
    <row r="810" hidden="1">
      <c r="A810" s="10"/>
      <c r="B810" s="10"/>
      <c r="C810" s="10"/>
      <c r="D810" s="48"/>
      <c r="E810" s="48"/>
      <c r="F810" s="48"/>
      <c r="G810" s="48"/>
      <c r="H810" s="48"/>
      <c r="I810" s="49"/>
      <c r="J810" s="49"/>
      <c r="K810" s="49"/>
      <c r="L810" s="49"/>
      <c r="M810" s="49"/>
      <c r="N810" s="49"/>
      <c r="O810" s="49"/>
      <c r="P810" s="48"/>
      <c r="Q810" s="48"/>
      <c r="R810" s="49"/>
      <c r="S810" s="49"/>
      <c r="T810" s="10"/>
      <c r="U810" s="10"/>
      <c r="V810" s="10"/>
    </row>
    <row r="811" hidden="1">
      <c r="A811" s="10"/>
      <c r="B811" s="10"/>
      <c r="C811" s="10"/>
      <c r="D811" s="48"/>
      <c r="E811" s="48"/>
      <c r="F811" s="48"/>
      <c r="G811" s="48"/>
      <c r="H811" s="48"/>
      <c r="I811" s="49"/>
      <c r="J811" s="49"/>
      <c r="K811" s="49"/>
      <c r="L811" s="49"/>
      <c r="M811" s="49"/>
      <c r="N811" s="49"/>
      <c r="O811" s="49"/>
      <c r="P811" s="48"/>
      <c r="Q811" s="48"/>
      <c r="R811" s="49"/>
      <c r="S811" s="49"/>
      <c r="T811" s="10"/>
      <c r="U811" s="10"/>
      <c r="V811" s="10"/>
    </row>
    <row r="812" hidden="1">
      <c r="A812" s="10"/>
      <c r="B812" s="10"/>
      <c r="C812" s="10"/>
      <c r="D812" s="48"/>
      <c r="E812" s="48"/>
      <c r="F812" s="48"/>
      <c r="G812" s="48"/>
      <c r="H812" s="48"/>
      <c r="I812" s="49"/>
      <c r="J812" s="49"/>
      <c r="K812" s="49"/>
      <c r="L812" s="49"/>
      <c r="M812" s="49"/>
      <c r="N812" s="49"/>
      <c r="O812" s="49"/>
      <c r="P812" s="48"/>
      <c r="Q812" s="48"/>
      <c r="R812" s="49"/>
      <c r="S812" s="49"/>
      <c r="T812" s="10"/>
      <c r="U812" s="10"/>
      <c r="V812" s="10"/>
    </row>
    <row r="813" hidden="1">
      <c r="A813" s="10"/>
      <c r="B813" s="10"/>
      <c r="C813" s="10"/>
      <c r="D813" s="48"/>
      <c r="E813" s="48"/>
      <c r="F813" s="48"/>
      <c r="G813" s="48"/>
      <c r="H813" s="48"/>
      <c r="I813" s="49"/>
      <c r="J813" s="49"/>
      <c r="K813" s="49"/>
      <c r="L813" s="49"/>
      <c r="M813" s="49"/>
      <c r="N813" s="49"/>
      <c r="O813" s="49"/>
      <c r="P813" s="48"/>
      <c r="Q813" s="48"/>
      <c r="R813" s="49"/>
      <c r="S813" s="49"/>
      <c r="T813" s="10"/>
      <c r="U813" s="10"/>
      <c r="V813" s="10"/>
    </row>
    <row r="814" hidden="1">
      <c r="A814" s="10"/>
      <c r="B814" s="10"/>
      <c r="C814" s="10"/>
      <c r="D814" s="48"/>
      <c r="E814" s="48"/>
      <c r="F814" s="48"/>
      <c r="G814" s="48"/>
      <c r="H814" s="48"/>
      <c r="I814" s="49"/>
      <c r="J814" s="49"/>
      <c r="K814" s="49"/>
      <c r="L814" s="49"/>
      <c r="M814" s="49"/>
      <c r="N814" s="49"/>
      <c r="O814" s="49"/>
      <c r="P814" s="48"/>
      <c r="Q814" s="48"/>
      <c r="R814" s="49"/>
      <c r="S814" s="49"/>
      <c r="T814" s="10"/>
      <c r="U814" s="10"/>
      <c r="V814" s="10"/>
    </row>
    <row r="815" hidden="1">
      <c r="A815" s="10"/>
      <c r="B815" s="10"/>
      <c r="C815" s="10"/>
      <c r="D815" s="48"/>
      <c r="E815" s="48"/>
      <c r="F815" s="48"/>
      <c r="G815" s="48"/>
      <c r="H815" s="48"/>
      <c r="I815" s="49"/>
      <c r="J815" s="49"/>
      <c r="K815" s="49"/>
      <c r="L815" s="49"/>
      <c r="M815" s="49"/>
      <c r="N815" s="49"/>
      <c r="O815" s="49"/>
      <c r="P815" s="48"/>
      <c r="Q815" s="48"/>
      <c r="R815" s="49"/>
      <c r="S815" s="49"/>
      <c r="T815" s="10"/>
      <c r="U815" s="10"/>
      <c r="V815" s="10"/>
    </row>
    <row r="816" hidden="1">
      <c r="A816" s="10"/>
      <c r="B816" s="10"/>
      <c r="C816" s="10"/>
      <c r="D816" s="48"/>
      <c r="E816" s="48"/>
      <c r="F816" s="48"/>
      <c r="G816" s="48"/>
      <c r="H816" s="48"/>
      <c r="I816" s="49"/>
      <c r="J816" s="49"/>
      <c r="K816" s="49"/>
      <c r="L816" s="49"/>
      <c r="M816" s="49"/>
      <c r="N816" s="49"/>
      <c r="O816" s="49"/>
      <c r="P816" s="48"/>
      <c r="Q816" s="48"/>
      <c r="R816" s="49"/>
      <c r="S816" s="49"/>
      <c r="T816" s="10"/>
      <c r="U816" s="10"/>
      <c r="V816" s="10"/>
    </row>
    <row r="817" hidden="1">
      <c r="A817" s="10"/>
      <c r="B817" s="10"/>
      <c r="C817" s="10"/>
      <c r="D817" s="48"/>
      <c r="E817" s="48"/>
      <c r="F817" s="48"/>
      <c r="G817" s="48"/>
      <c r="H817" s="48"/>
      <c r="I817" s="49"/>
      <c r="J817" s="49"/>
      <c r="K817" s="49"/>
      <c r="L817" s="49"/>
      <c r="M817" s="49"/>
      <c r="N817" s="49"/>
      <c r="O817" s="49"/>
      <c r="P817" s="48"/>
      <c r="Q817" s="48"/>
      <c r="R817" s="49"/>
      <c r="S817" s="49"/>
      <c r="T817" s="10"/>
      <c r="U817" s="10"/>
      <c r="V817" s="10"/>
    </row>
    <row r="818" hidden="1">
      <c r="A818" s="10"/>
      <c r="B818" s="10"/>
      <c r="C818" s="10"/>
      <c r="D818" s="48"/>
      <c r="E818" s="48"/>
      <c r="F818" s="48"/>
      <c r="G818" s="48"/>
      <c r="H818" s="48"/>
      <c r="I818" s="49"/>
      <c r="J818" s="49"/>
      <c r="K818" s="49"/>
      <c r="L818" s="49"/>
      <c r="M818" s="49"/>
      <c r="N818" s="49"/>
      <c r="O818" s="49"/>
      <c r="P818" s="48"/>
      <c r="Q818" s="48"/>
      <c r="R818" s="49"/>
      <c r="S818" s="49"/>
      <c r="T818" s="10"/>
      <c r="U818" s="10"/>
      <c r="V818" s="10"/>
    </row>
    <row r="819" hidden="1">
      <c r="A819" s="10"/>
      <c r="B819" s="10"/>
      <c r="C819" s="10"/>
      <c r="D819" s="48"/>
      <c r="E819" s="48"/>
      <c r="F819" s="48"/>
      <c r="G819" s="48"/>
      <c r="H819" s="48"/>
      <c r="I819" s="49"/>
      <c r="J819" s="49"/>
      <c r="K819" s="49"/>
      <c r="L819" s="49"/>
      <c r="M819" s="49"/>
      <c r="N819" s="49"/>
      <c r="O819" s="49"/>
      <c r="P819" s="48"/>
      <c r="Q819" s="48"/>
      <c r="R819" s="49"/>
      <c r="S819" s="49"/>
      <c r="T819" s="10"/>
      <c r="U819" s="10"/>
      <c r="V819" s="10"/>
    </row>
    <row r="820" hidden="1">
      <c r="A820" s="10"/>
      <c r="B820" s="10"/>
      <c r="C820" s="10"/>
      <c r="D820" s="48"/>
      <c r="E820" s="48"/>
      <c r="F820" s="48"/>
      <c r="G820" s="48"/>
      <c r="H820" s="48"/>
      <c r="I820" s="49"/>
      <c r="J820" s="49"/>
      <c r="K820" s="49"/>
      <c r="L820" s="49"/>
      <c r="M820" s="49"/>
      <c r="N820" s="49"/>
      <c r="O820" s="49"/>
      <c r="P820" s="48"/>
      <c r="Q820" s="48"/>
      <c r="R820" s="49"/>
      <c r="S820" s="49"/>
      <c r="T820" s="10"/>
      <c r="U820" s="10"/>
      <c r="V820" s="10"/>
    </row>
    <row r="821" hidden="1">
      <c r="A821" s="10"/>
      <c r="B821" s="10"/>
      <c r="C821" s="10"/>
      <c r="D821" s="48"/>
      <c r="E821" s="48"/>
      <c r="F821" s="48"/>
      <c r="G821" s="48"/>
      <c r="H821" s="48"/>
      <c r="I821" s="49"/>
      <c r="J821" s="49"/>
      <c r="K821" s="49"/>
      <c r="L821" s="49"/>
      <c r="M821" s="49"/>
      <c r="N821" s="49"/>
      <c r="O821" s="49"/>
      <c r="P821" s="48"/>
      <c r="Q821" s="48"/>
      <c r="R821" s="49"/>
      <c r="S821" s="49"/>
      <c r="T821" s="10"/>
      <c r="U821" s="10"/>
      <c r="V821" s="10"/>
    </row>
    <row r="822" hidden="1">
      <c r="A822" s="10"/>
      <c r="B822" s="10"/>
      <c r="C822" s="10"/>
      <c r="D822" s="48"/>
      <c r="E822" s="48"/>
      <c r="F822" s="48"/>
      <c r="G822" s="48"/>
      <c r="H822" s="48"/>
      <c r="I822" s="49"/>
      <c r="J822" s="49"/>
      <c r="K822" s="49"/>
      <c r="L822" s="49"/>
      <c r="M822" s="49"/>
      <c r="N822" s="49"/>
      <c r="O822" s="49"/>
      <c r="P822" s="48"/>
      <c r="Q822" s="48"/>
      <c r="R822" s="49"/>
      <c r="S822" s="49"/>
      <c r="T822" s="10"/>
      <c r="U822" s="10"/>
      <c r="V822" s="10"/>
    </row>
    <row r="823" hidden="1">
      <c r="A823" s="10"/>
      <c r="B823" s="10"/>
      <c r="C823" s="10"/>
      <c r="D823" s="48"/>
      <c r="E823" s="48"/>
      <c r="F823" s="48"/>
      <c r="G823" s="48"/>
      <c r="H823" s="48"/>
      <c r="I823" s="49"/>
      <c r="J823" s="49"/>
      <c r="K823" s="49"/>
      <c r="L823" s="49"/>
      <c r="M823" s="49"/>
      <c r="N823" s="49"/>
      <c r="O823" s="49"/>
      <c r="P823" s="48"/>
      <c r="Q823" s="48"/>
      <c r="R823" s="49"/>
      <c r="S823" s="49"/>
      <c r="T823" s="10"/>
      <c r="U823" s="10"/>
      <c r="V823" s="10"/>
    </row>
    <row r="824" hidden="1">
      <c r="A824" s="10"/>
      <c r="B824" s="10"/>
      <c r="C824" s="10"/>
      <c r="D824" s="48"/>
      <c r="E824" s="48"/>
      <c r="F824" s="48"/>
      <c r="G824" s="48"/>
      <c r="H824" s="48"/>
      <c r="I824" s="49"/>
      <c r="J824" s="49"/>
      <c r="K824" s="49"/>
      <c r="L824" s="49"/>
      <c r="M824" s="49"/>
      <c r="N824" s="49"/>
      <c r="O824" s="49"/>
      <c r="P824" s="48"/>
      <c r="Q824" s="48"/>
      <c r="R824" s="49"/>
      <c r="S824" s="49"/>
      <c r="T824" s="10"/>
      <c r="U824" s="10"/>
      <c r="V824" s="10"/>
    </row>
    <row r="825" hidden="1">
      <c r="A825" s="10"/>
      <c r="B825" s="10"/>
      <c r="C825" s="10"/>
      <c r="D825" s="48"/>
      <c r="E825" s="48"/>
      <c r="F825" s="48"/>
      <c r="G825" s="48"/>
      <c r="H825" s="48"/>
      <c r="I825" s="49"/>
      <c r="J825" s="49"/>
      <c r="K825" s="49"/>
      <c r="L825" s="49"/>
      <c r="M825" s="49"/>
      <c r="N825" s="49"/>
      <c r="O825" s="49"/>
      <c r="P825" s="48"/>
      <c r="Q825" s="48"/>
      <c r="R825" s="49"/>
      <c r="S825" s="49"/>
      <c r="T825" s="10"/>
      <c r="U825" s="10"/>
      <c r="V825" s="10"/>
    </row>
    <row r="826" hidden="1">
      <c r="A826" s="10"/>
      <c r="B826" s="10"/>
      <c r="C826" s="10"/>
      <c r="D826" s="48"/>
      <c r="E826" s="48"/>
      <c r="F826" s="48"/>
      <c r="G826" s="48"/>
      <c r="H826" s="48"/>
      <c r="I826" s="49"/>
      <c r="J826" s="49"/>
      <c r="K826" s="49"/>
      <c r="L826" s="49"/>
      <c r="M826" s="49"/>
      <c r="N826" s="49"/>
      <c r="O826" s="49"/>
      <c r="P826" s="48"/>
      <c r="Q826" s="48"/>
      <c r="R826" s="49"/>
      <c r="S826" s="49"/>
      <c r="T826" s="10"/>
      <c r="U826" s="10"/>
      <c r="V826" s="10"/>
    </row>
    <row r="827" hidden="1">
      <c r="A827" s="10"/>
      <c r="B827" s="10"/>
      <c r="C827" s="10"/>
      <c r="D827" s="48"/>
      <c r="E827" s="48"/>
      <c r="F827" s="48"/>
      <c r="G827" s="48"/>
      <c r="H827" s="48"/>
      <c r="I827" s="49"/>
      <c r="J827" s="49"/>
      <c r="K827" s="49"/>
      <c r="L827" s="49"/>
      <c r="M827" s="49"/>
      <c r="N827" s="49"/>
      <c r="O827" s="49"/>
      <c r="P827" s="48"/>
      <c r="Q827" s="48"/>
      <c r="R827" s="49"/>
      <c r="S827" s="49"/>
      <c r="T827" s="10"/>
      <c r="U827" s="10"/>
      <c r="V827" s="10"/>
    </row>
    <row r="828" hidden="1">
      <c r="A828" s="10"/>
      <c r="B828" s="10"/>
      <c r="C828" s="10"/>
      <c r="D828" s="48"/>
      <c r="E828" s="48"/>
      <c r="F828" s="48"/>
      <c r="G828" s="48"/>
      <c r="H828" s="48"/>
      <c r="I828" s="49"/>
      <c r="J828" s="49"/>
      <c r="K828" s="49"/>
      <c r="L828" s="49"/>
      <c r="M828" s="49"/>
      <c r="N828" s="49"/>
      <c r="O828" s="49"/>
      <c r="P828" s="48"/>
      <c r="Q828" s="48"/>
      <c r="R828" s="49"/>
      <c r="S828" s="49"/>
      <c r="T828" s="10"/>
      <c r="U828" s="10"/>
      <c r="V828" s="10"/>
    </row>
    <row r="829" hidden="1">
      <c r="A829" s="10"/>
      <c r="B829" s="10"/>
      <c r="C829" s="10"/>
      <c r="D829" s="48"/>
      <c r="E829" s="48"/>
      <c r="F829" s="48"/>
      <c r="G829" s="48"/>
      <c r="H829" s="48"/>
      <c r="I829" s="49"/>
      <c r="J829" s="49"/>
      <c r="K829" s="49"/>
      <c r="L829" s="49"/>
      <c r="M829" s="49"/>
      <c r="N829" s="49"/>
      <c r="O829" s="49"/>
      <c r="P829" s="48"/>
      <c r="Q829" s="48"/>
      <c r="R829" s="49"/>
      <c r="S829" s="49"/>
      <c r="T829" s="10"/>
      <c r="U829" s="10"/>
      <c r="V829" s="10"/>
    </row>
    <row r="830" hidden="1">
      <c r="A830" s="10"/>
      <c r="B830" s="10"/>
      <c r="C830" s="10"/>
      <c r="D830" s="48"/>
      <c r="E830" s="48"/>
      <c r="F830" s="48"/>
      <c r="G830" s="48"/>
      <c r="H830" s="48"/>
      <c r="I830" s="49"/>
      <c r="J830" s="49"/>
      <c r="K830" s="49"/>
      <c r="L830" s="49"/>
      <c r="M830" s="49"/>
      <c r="N830" s="49"/>
      <c r="O830" s="49"/>
      <c r="P830" s="48"/>
      <c r="Q830" s="48"/>
      <c r="R830" s="49"/>
      <c r="S830" s="49"/>
      <c r="T830" s="10"/>
      <c r="U830" s="10"/>
      <c r="V830" s="10"/>
    </row>
    <row r="831" hidden="1">
      <c r="A831" s="10"/>
      <c r="B831" s="10"/>
      <c r="C831" s="10"/>
      <c r="D831" s="48"/>
      <c r="E831" s="48"/>
      <c r="F831" s="48"/>
      <c r="G831" s="48"/>
      <c r="H831" s="48"/>
      <c r="I831" s="49"/>
      <c r="J831" s="49"/>
      <c r="K831" s="49"/>
      <c r="L831" s="49"/>
      <c r="M831" s="49"/>
      <c r="N831" s="49"/>
      <c r="O831" s="49"/>
      <c r="P831" s="48"/>
      <c r="Q831" s="48"/>
      <c r="R831" s="49"/>
      <c r="S831" s="49"/>
      <c r="T831" s="10"/>
      <c r="U831" s="10"/>
      <c r="V831" s="10"/>
    </row>
    <row r="832" hidden="1">
      <c r="A832" s="10"/>
      <c r="B832" s="10"/>
      <c r="C832" s="10"/>
      <c r="D832" s="48"/>
      <c r="E832" s="48"/>
      <c r="F832" s="48"/>
      <c r="G832" s="48"/>
      <c r="H832" s="48"/>
      <c r="I832" s="49"/>
      <c r="J832" s="49"/>
      <c r="K832" s="49"/>
      <c r="L832" s="49"/>
      <c r="M832" s="49"/>
      <c r="N832" s="49"/>
      <c r="O832" s="49"/>
      <c r="P832" s="48"/>
      <c r="Q832" s="48"/>
      <c r="R832" s="49"/>
      <c r="S832" s="49"/>
      <c r="T832" s="10"/>
      <c r="U832" s="10"/>
      <c r="V832" s="10"/>
    </row>
    <row r="833" hidden="1">
      <c r="A833" s="10"/>
      <c r="B833" s="10"/>
      <c r="C833" s="10"/>
      <c r="D833" s="48"/>
      <c r="E833" s="48"/>
      <c r="F833" s="48"/>
      <c r="G833" s="48"/>
      <c r="H833" s="48"/>
      <c r="I833" s="49"/>
      <c r="J833" s="49"/>
      <c r="K833" s="49"/>
      <c r="L833" s="49"/>
      <c r="M833" s="49"/>
      <c r="N833" s="49"/>
      <c r="O833" s="49"/>
      <c r="P833" s="48"/>
      <c r="Q833" s="48"/>
      <c r="R833" s="49"/>
      <c r="S833" s="49"/>
      <c r="T833" s="10"/>
      <c r="U833" s="10"/>
      <c r="V833" s="10"/>
    </row>
    <row r="834" hidden="1">
      <c r="A834" s="10"/>
      <c r="B834" s="10"/>
      <c r="C834" s="10"/>
      <c r="D834" s="48"/>
      <c r="E834" s="48"/>
      <c r="F834" s="48"/>
      <c r="G834" s="48"/>
      <c r="H834" s="48"/>
      <c r="I834" s="49"/>
      <c r="J834" s="49"/>
      <c r="K834" s="49"/>
      <c r="L834" s="49"/>
      <c r="M834" s="49"/>
      <c r="N834" s="49"/>
      <c r="O834" s="49"/>
      <c r="P834" s="48"/>
      <c r="Q834" s="48"/>
      <c r="R834" s="49"/>
      <c r="S834" s="49"/>
      <c r="T834" s="10"/>
      <c r="U834" s="10"/>
      <c r="V834" s="10"/>
    </row>
    <row r="835" hidden="1">
      <c r="A835" s="10"/>
      <c r="B835" s="10"/>
      <c r="C835" s="10"/>
      <c r="D835" s="48"/>
      <c r="E835" s="48"/>
      <c r="F835" s="48"/>
      <c r="G835" s="48"/>
      <c r="H835" s="48"/>
      <c r="I835" s="49"/>
      <c r="J835" s="49"/>
      <c r="K835" s="49"/>
      <c r="L835" s="49"/>
      <c r="M835" s="49"/>
      <c r="N835" s="49"/>
      <c r="O835" s="49"/>
      <c r="P835" s="48"/>
      <c r="Q835" s="48"/>
      <c r="R835" s="49"/>
      <c r="S835" s="49"/>
      <c r="T835" s="10"/>
      <c r="U835" s="10"/>
      <c r="V835" s="10"/>
    </row>
    <row r="836" hidden="1">
      <c r="A836" s="10"/>
      <c r="B836" s="10"/>
      <c r="C836" s="10"/>
      <c r="D836" s="48"/>
      <c r="E836" s="48"/>
      <c r="F836" s="48"/>
      <c r="G836" s="48"/>
      <c r="H836" s="48"/>
      <c r="I836" s="49"/>
      <c r="J836" s="49"/>
      <c r="K836" s="49"/>
      <c r="L836" s="49"/>
      <c r="M836" s="49"/>
      <c r="N836" s="49"/>
      <c r="O836" s="49"/>
      <c r="P836" s="48"/>
      <c r="Q836" s="48"/>
      <c r="R836" s="49"/>
      <c r="S836" s="49"/>
      <c r="T836" s="10"/>
      <c r="U836" s="10"/>
      <c r="V836" s="10"/>
    </row>
    <row r="837" hidden="1">
      <c r="A837" s="10"/>
      <c r="B837" s="10"/>
      <c r="C837" s="10"/>
      <c r="D837" s="48"/>
      <c r="E837" s="48"/>
      <c r="F837" s="48"/>
      <c r="G837" s="48"/>
      <c r="H837" s="48"/>
      <c r="I837" s="49"/>
      <c r="J837" s="49"/>
      <c r="K837" s="49"/>
      <c r="L837" s="49"/>
      <c r="M837" s="49"/>
      <c r="N837" s="49"/>
      <c r="O837" s="49"/>
      <c r="P837" s="48"/>
      <c r="Q837" s="48"/>
      <c r="R837" s="49"/>
      <c r="S837" s="49"/>
      <c r="T837" s="10"/>
      <c r="U837" s="10"/>
      <c r="V837" s="10"/>
    </row>
    <row r="838" hidden="1">
      <c r="A838" s="10"/>
      <c r="B838" s="10"/>
      <c r="C838" s="10"/>
      <c r="D838" s="48"/>
      <c r="E838" s="48"/>
      <c r="F838" s="48"/>
      <c r="G838" s="48"/>
      <c r="H838" s="48"/>
      <c r="I838" s="49"/>
      <c r="J838" s="49"/>
      <c r="K838" s="49"/>
      <c r="L838" s="49"/>
      <c r="M838" s="49"/>
      <c r="N838" s="49"/>
      <c r="O838" s="49"/>
      <c r="P838" s="48"/>
      <c r="Q838" s="48"/>
      <c r="R838" s="49"/>
      <c r="S838" s="49"/>
      <c r="T838" s="10"/>
      <c r="U838" s="10"/>
      <c r="V838" s="10"/>
    </row>
    <row r="839" hidden="1">
      <c r="A839" s="10"/>
      <c r="B839" s="10"/>
      <c r="C839" s="10"/>
      <c r="D839" s="48"/>
      <c r="E839" s="48"/>
      <c r="F839" s="48"/>
      <c r="G839" s="48"/>
      <c r="H839" s="48"/>
      <c r="I839" s="49"/>
      <c r="J839" s="49"/>
      <c r="K839" s="49"/>
      <c r="L839" s="49"/>
      <c r="M839" s="49"/>
      <c r="N839" s="49"/>
      <c r="O839" s="49"/>
      <c r="P839" s="48"/>
      <c r="Q839" s="48"/>
      <c r="R839" s="49"/>
      <c r="S839" s="49"/>
      <c r="T839" s="10"/>
      <c r="U839" s="10"/>
      <c r="V839" s="10"/>
    </row>
    <row r="840" hidden="1">
      <c r="A840" s="10"/>
      <c r="B840" s="10"/>
      <c r="C840" s="10"/>
      <c r="D840" s="48"/>
      <c r="E840" s="48"/>
      <c r="F840" s="48"/>
      <c r="G840" s="48"/>
      <c r="H840" s="48"/>
      <c r="I840" s="49"/>
      <c r="J840" s="49"/>
      <c r="K840" s="49"/>
      <c r="L840" s="49"/>
      <c r="M840" s="49"/>
      <c r="N840" s="49"/>
      <c r="O840" s="49"/>
      <c r="P840" s="48"/>
      <c r="Q840" s="48"/>
      <c r="R840" s="49"/>
      <c r="S840" s="49"/>
      <c r="T840" s="10"/>
      <c r="U840" s="10"/>
      <c r="V840" s="10"/>
    </row>
    <row r="841" hidden="1">
      <c r="A841" s="10"/>
      <c r="B841" s="10"/>
      <c r="C841" s="10"/>
      <c r="D841" s="48"/>
      <c r="E841" s="48"/>
      <c r="F841" s="48"/>
      <c r="G841" s="48"/>
      <c r="H841" s="48"/>
      <c r="I841" s="49"/>
      <c r="J841" s="49"/>
      <c r="K841" s="49"/>
      <c r="L841" s="49"/>
      <c r="M841" s="49"/>
      <c r="N841" s="49"/>
      <c r="O841" s="49"/>
      <c r="P841" s="48"/>
      <c r="Q841" s="48"/>
      <c r="R841" s="49"/>
      <c r="S841" s="49"/>
      <c r="T841" s="10"/>
      <c r="U841" s="10"/>
      <c r="V841" s="10"/>
    </row>
    <row r="842" hidden="1">
      <c r="A842" s="10"/>
      <c r="B842" s="10"/>
      <c r="C842" s="10"/>
      <c r="D842" s="48"/>
      <c r="E842" s="48"/>
      <c r="F842" s="48"/>
      <c r="G842" s="48"/>
      <c r="H842" s="48"/>
      <c r="I842" s="49"/>
      <c r="J842" s="49"/>
      <c r="K842" s="49"/>
      <c r="L842" s="49"/>
      <c r="M842" s="49"/>
      <c r="N842" s="49"/>
      <c r="O842" s="49"/>
      <c r="P842" s="48"/>
      <c r="Q842" s="48"/>
      <c r="R842" s="49"/>
      <c r="S842" s="49"/>
      <c r="T842" s="10"/>
      <c r="U842" s="10"/>
      <c r="V842" s="10"/>
    </row>
    <row r="843" hidden="1">
      <c r="A843" s="10"/>
      <c r="B843" s="10"/>
      <c r="C843" s="10"/>
      <c r="D843" s="48"/>
      <c r="E843" s="48"/>
      <c r="F843" s="48"/>
      <c r="G843" s="48"/>
      <c r="H843" s="48"/>
      <c r="I843" s="49"/>
      <c r="J843" s="49"/>
      <c r="K843" s="49"/>
      <c r="L843" s="49"/>
      <c r="M843" s="49"/>
      <c r="N843" s="49"/>
      <c r="O843" s="49"/>
      <c r="P843" s="48"/>
      <c r="Q843" s="48"/>
      <c r="R843" s="49"/>
      <c r="S843" s="49"/>
      <c r="T843" s="10"/>
      <c r="U843" s="10"/>
      <c r="V843" s="10"/>
    </row>
    <row r="844" hidden="1">
      <c r="A844" s="10"/>
      <c r="B844" s="10"/>
      <c r="C844" s="10"/>
      <c r="D844" s="48"/>
      <c r="E844" s="48"/>
      <c r="F844" s="48"/>
      <c r="G844" s="48"/>
      <c r="H844" s="48"/>
      <c r="I844" s="49"/>
      <c r="J844" s="49"/>
      <c r="K844" s="49"/>
      <c r="L844" s="49"/>
      <c r="M844" s="49"/>
      <c r="N844" s="49"/>
      <c r="O844" s="49"/>
      <c r="P844" s="48"/>
      <c r="Q844" s="48"/>
      <c r="R844" s="49"/>
      <c r="S844" s="49"/>
      <c r="T844" s="10"/>
      <c r="U844" s="10"/>
      <c r="V844" s="10"/>
    </row>
    <row r="845" hidden="1">
      <c r="A845" s="10"/>
      <c r="B845" s="10"/>
      <c r="C845" s="10"/>
      <c r="D845" s="48"/>
      <c r="E845" s="48"/>
      <c r="F845" s="48"/>
      <c r="G845" s="48"/>
      <c r="H845" s="48"/>
      <c r="I845" s="49"/>
      <c r="J845" s="49"/>
      <c r="K845" s="49"/>
      <c r="L845" s="49"/>
      <c r="M845" s="49"/>
      <c r="N845" s="49"/>
      <c r="O845" s="49"/>
      <c r="P845" s="48"/>
      <c r="Q845" s="48"/>
      <c r="R845" s="49"/>
      <c r="S845" s="49"/>
      <c r="T845" s="10"/>
      <c r="U845" s="10"/>
      <c r="V845" s="10"/>
    </row>
    <row r="846" hidden="1">
      <c r="A846" s="10"/>
      <c r="B846" s="10"/>
      <c r="C846" s="10"/>
      <c r="D846" s="48"/>
      <c r="E846" s="48"/>
      <c r="F846" s="48"/>
      <c r="G846" s="48"/>
      <c r="H846" s="48"/>
      <c r="I846" s="49"/>
      <c r="J846" s="49"/>
      <c r="K846" s="49"/>
      <c r="L846" s="49"/>
      <c r="M846" s="49"/>
      <c r="N846" s="49"/>
      <c r="O846" s="49"/>
      <c r="P846" s="48"/>
      <c r="Q846" s="48"/>
      <c r="R846" s="49"/>
      <c r="S846" s="49"/>
      <c r="T846" s="10"/>
      <c r="U846" s="10"/>
      <c r="V846" s="10"/>
    </row>
    <row r="847" hidden="1">
      <c r="A847" s="10"/>
      <c r="B847" s="10"/>
      <c r="C847" s="10"/>
      <c r="D847" s="48"/>
      <c r="E847" s="48"/>
      <c r="F847" s="48"/>
      <c r="G847" s="48"/>
      <c r="H847" s="48"/>
      <c r="I847" s="49"/>
      <c r="J847" s="49"/>
      <c r="K847" s="49"/>
      <c r="L847" s="49"/>
      <c r="M847" s="49"/>
      <c r="N847" s="49"/>
      <c r="O847" s="49"/>
      <c r="P847" s="48"/>
      <c r="Q847" s="48"/>
      <c r="R847" s="49"/>
      <c r="S847" s="49"/>
      <c r="T847" s="10"/>
      <c r="U847" s="10"/>
      <c r="V847" s="10"/>
    </row>
    <row r="848" hidden="1">
      <c r="A848" s="10"/>
      <c r="B848" s="10"/>
      <c r="C848" s="10"/>
      <c r="D848" s="48"/>
      <c r="E848" s="48"/>
      <c r="F848" s="48"/>
      <c r="G848" s="48"/>
      <c r="H848" s="48"/>
      <c r="I848" s="49"/>
      <c r="J848" s="49"/>
      <c r="K848" s="49"/>
      <c r="L848" s="49"/>
      <c r="M848" s="49"/>
      <c r="N848" s="49"/>
      <c r="O848" s="49"/>
      <c r="P848" s="48"/>
      <c r="Q848" s="48"/>
      <c r="R848" s="49"/>
      <c r="S848" s="49"/>
      <c r="T848" s="10"/>
      <c r="U848" s="10"/>
      <c r="V848" s="10"/>
    </row>
    <row r="849" hidden="1">
      <c r="A849" s="10"/>
      <c r="B849" s="10"/>
      <c r="C849" s="10"/>
      <c r="D849" s="48"/>
      <c r="E849" s="48"/>
      <c r="F849" s="48"/>
      <c r="G849" s="48"/>
      <c r="H849" s="48"/>
      <c r="I849" s="49"/>
      <c r="J849" s="49"/>
      <c r="K849" s="49"/>
      <c r="L849" s="49"/>
      <c r="M849" s="49"/>
      <c r="N849" s="49"/>
      <c r="O849" s="49"/>
      <c r="P849" s="48"/>
      <c r="Q849" s="48"/>
      <c r="R849" s="49"/>
      <c r="S849" s="49"/>
      <c r="T849" s="10"/>
      <c r="U849" s="10"/>
      <c r="V849" s="10"/>
    </row>
    <row r="850" hidden="1">
      <c r="A850" s="10"/>
      <c r="B850" s="10"/>
      <c r="C850" s="10"/>
      <c r="D850" s="48"/>
      <c r="E850" s="48"/>
      <c r="F850" s="48"/>
      <c r="G850" s="48"/>
      <c r="H850" s="48"/>
      <c r="I850" s="49"/>
      <c r="J850" s="49"/>
      <c r="K850" s="49"/>
      <c r="L850" s="49"/>
      <c r="M850" s="49"/>
      <c r="N850" s="49"/>
      <c r="O850" s="49"/>
      <c r="P850" s="48"/>
      <c r="Q850" s="48"/>
      <c r="R850" s="49"/>
      <c r="S850" s="49"/>
      <c r="T850" s="10"/>
      <c r="U850" s="10"/>
      <c r="V850" s="10"/>
    </row>
    <row r="851" hidden="1">
      <c r="A851" s="10"/>
      <c r="B851" s="10"/>
      <c r="C851" s="10"/>
      <c r="D851" s="48"/>
      <c r="E851" s="48"/>
      <c r="F851" s="48"/>
      <c r="G851" s="48"/>
      <c r="H851" s="48"/>
      <c r="I851" s="49"/>
      <c r="J851" s="49"/>
      <c r="K851" s="49"/>
      <c r="L851" s="49"/>
      <c r="M851" s="49"/>
      <c r="N851" s="49"/>
      <c r="O851" s="49"/>
      <c r="P851" s="48"/>
      <c r="Q851" s="48"/>
      <c r="R851" s="49"/>
      <c r="S851" s="49"/>
      <c r="T851" s="10"/>
      <c r="U851" s="10"/>
      <c r="V851" s="10"/>
    </row>
    <row r="852" hidden="1">
      <c r="A852" s="10"/>
      <c r="B852" s="10"/>
      <c r="C852" s="10"/>
      <c r="D852" s="48"/>
      <c r="E852" s="48"/>
      <c r="F852" s="48"/>
      <c r="G852" s="48"/>
      <c r="H852" s="48"/>
      <c r="I852" s="49"/>
      <c r="J852" s="49"/>
      <c r="K852" s="49"/>
      <c r="L852" s="49"/>
      <c r="M852" s="49"/>
      <c r="N852" s="49"/>
      <c r="O852" s="49"/>
      <c r="P852" s="48"/>
      <c r="Q852" s="48"/>
      <c r="R852" s="49"/>
      <c r="S852" s="49"/>
      <c r="T852" s="10"/>
      <c r="U852" s="10"/>
      <c r="V852" s="10"/>
    </row>
    <row r="853" hidden="1">
      <c r="A853" s="10"/>
      <c r="B853" s="10"/>
      <c r="C853" s="10"/>
      <c r="D853" s="48"/>
      <c r="E853" s="48"/>
      <c r="F853" s="48"/>
      <c r="G853" s="48"/>
      <c r="H853" s="48"/>
      <c r="I853" s="49"/>
      <c r="J853" s="49"/>
      <c r="K853" s="49"/>
      <c r="L853" s="49"/>
      <c r="M853" s="49"/>
      <c r="N853" s="49"/>
      <c r="O853" s="49"/>
      <c r="P853" s="48"/>
      <c r="Q853" s="48"/>
      <c r="R853" s="49"/>
      <c r="S853" s="49"/>
      <c r="T853" s="10"/>
      <c r="U853" s="10"/>
      <c r="V853" s="10"/>
    </row>
    <row r="854" hidden="1">
      <c r="A854" s="10"/>
      <c r="B854" s="10"/>
      <c r="C854" s="10"/>
      <c r="D854" s="48"/>
      <c r="E854" s="48"/>
      <c r="F854" s="48"/>
      <c r="G854" s="48"/>
      <c r="H854" s="48"/>
      <c r="I854" s="49"/>
      <c r="J854" s="49"/>
      <c r="K854" s="49"/>
      <c r="L854" s="49"/>
      <c r="M854" s="49"/>
      <c r="N854" s="49"/>
      <c r="O854" s="49"/>
      <c r="P854" s="48"/>
      <c r="Q854" s="48"/>
      <c r="R854" s="49"/>
      <c r="S854" s="49"/>
      <c r="T854" s="10"/>
      <c r="U854" s="10"/>
      <c r="V854" s="10"/>
    </row>
    <row r="855" hidden="1">
      <c r="A855" s="10"/>
      <c r="B855" s="10"/>
      <c r="C855" s="10"/>
      <c r="D855" s="48"/>
      <c r="E855" s="48"/>
      <c r="F855" s="48"/>
      <c r="G855" s="48"/>
      <c r="H855" s="48"/>
      <c r="I855" s="49"/>
      <c r="J855" s="49"/>
      <c r="K855" s="49"/>
      <c r="L855" s="49"/>
      <c r="M855" s="49"/>
      <c r="N855" s="49"/>
      <c r="O855" s="49"/>
      <c r="P855" s="48"/>
      <c r="Q855" s="48"/>
      <c r="R855" s="49"/>
      <c r="S855" s="49"/>
      <c r="T855" s="10"/>
      <c r="U855" s="10"/>
      <c r="V855" s="10"/>
    </row>
    <row r="856" hidden="1">
      <c r="A856" s="10"/>
      <c r="B856" s="10"/>
      <c r="C856" s="10"/>
      <c r="D856" s="48"/>
      <c r="E856" s="48"/>
      <c r="F856" s="48"/>
      <c r="G856" s="48"/>
      <c r="H856" s="48"/>
      <c r="I856" s="49"/>
      <c r="J856" s="49"/>
      <c r="K856" s="49"/>
      <c r="L856" s="49"/>
      <c r="M856" s="49"/>
      <c r="N856" s="49"/>
      <c r="O856" s="49"/>
      <c r="P856" s="48"/>
      <c r="Q856" s="48"/>
      <c r="R856" s="49"/>
      <c r="S856" s="49"/>
      <c r="T856" s="10"/>
      <c r="U856" s="10"/>
      <c r="V856" s="10"/>
    </row>
    <row r="857" hidden="1">
      <c r="A857" s="10"/>
      <c r="B857" s="10"/>
      <c r="C857" s="10"/>
      <c r="D857" s="48"/>
      <c r="E857" s="48"/>
      <c r="F857" s="48"/>
      <c r="G857" s="48"/>
      <c r="H857" s="48"/>
      <c r="I857" s="49"/>
      <c r="J857" s="49"/>
      <c r="K857" s="49"/>
      <c r="L857" s="49"/>
      <c r="M857" s="49"/>
      <c r="N857" s="49"/>
      <c r="O857" s="49"/>
      <c r="P857" s="48"/>
      <c r="Q857" s="48"/>
      <c r="R857" s="49"/>
      <c r="S857" s="49"/>
      <c r="T857" s="10"/>
      <c r="U857" s="10"/>
      <c r="V857" s="10"/>
    </row>
    <row r="858" hidden="1">
      <c r="A858" s="10"/>
      <c r="B858" s="10"/>
      <c r="C858" s="10"/>
      <c r="D858" s="48"/>
      <c r="E858" s="48"/>
      <c r="F858" s="48"/>
      <c r="G858" s="48"/>
      <c r="H858" s="48"/>
      <c r="I858" s="49"/>
      <c r="J858" s="49"/>
      <c r="K858" s="49"/>
      <c r="L858" s="49"/>
      <c r="M858" s="49"/>
      <c r="N858" s="49"/>
      <c r="O858" s="49"/>
      <c r="P858" s="48"/>
      <c r="Q858" s="48"/>
      <c r="R858" s="49"/>
      <c r="S858" s="49"/>
      <c r="T858" s="10"/>
      <c r="U858" s="10"/>
      <c r="V858" s="10"/>
    </row>
    <row r="859" hidden="1">
      <c r="A859" s="10"/>
      <c r="B859" s="10"/>
      <c r="C859" s="10"/>
      <c r="D859" s="48"/>
      <c r="E859" s="48"/>
      <c r="F859" s="48"/>
      <c r="G859" s="48"/>
      <c r="H859" s="48"/>
      <c r="I859" s="49"/>
      <c r="J859" s="49"/>
      <c r="K859" s="49"/>
      <c r="L859" s="49"/>
      <c r="M859" s="49"/>
      <c r="N859" s="49"/>
      <c r="O859" s="49"/>
      <c r="P859" s="48"/>
      <c r="Q859" s="48"/>
      <c r="R859" s="49"/>
      <c r="S859" s="49"/>
      <c r="T859" s="10"/>
      <c r="U859" s="10"/>
      <c r="V859" s="10"/>
    </row>
    <row r="860" hidden="1">
      <c r="A860" s="10"/>
      <c r="B860" s="10"/>
      <c r="C860" s="10"/>
      <c r="D860" s="48"/>
      <c r="E860" s="48"/>
      <c r="F860" s="48"/>
      <c r="G860" s="48"/>
      <c r="H860" s="48"/>
      <c r="I860" s="49"/>
      <c r="J860" s="49"/>
      <c r="K860" s="49"/>
      <c r="L860" s="49"/>
      <c r="M860" s="49"/>
      <c r="N860" s="49"/>
      <c r="O860" s="49"/>
      <c r="P860" s="48"/>
      <c r="Q860" s="48"/>
      <c r="R860" s="49"/>
      <c r="S860" s="49"/>
      <c r="T860" s="10"/>
      <c r="U860" s="10"/>
      <c r="V860" s="10"/>
    </row>
    <row r="861" hidden="1">
      <c r="A861" s="10"/>
      <c r="B861" s="10"/>
      <c r="C861" s="10"/>
      <c r="D861" s="48"/>
      <c r="E861" s="48"/>
      <c r="F861" s="48"/>
      <c r="G861" s="48"/>
      <c r="H861" s="48"/>
      <c r="I861" s="49"/>
      <c r="J861" s="49"/>
      <c r="K861" s="49"/>
      <c r="L861" s="49"/>
      <c r="M861" s="49"/>
      <c r="N861" s="49"/>
      <c r="O861" s="49"/>
      <c r="P861" s="48"/>
      <c r="Q861" s="48"/>
      <c r="R861" s="49"/>
      <c r="S861" s="49"/>
      <c r="T861" s="10"/>
      <c r="U861" s="10"/>
      <c r="V861" s="10"/>
    </row>
    <row r="862" hidden="1">
      <c r="A862" s="10"/>
      <c r="B862" s="10"/>
      <c r="C862" s="10"/>
      <c r="D862" s="48"/>
      <c r="E862" s="48"/>
      <c r="F862" s="48"/>
      <c r="G862" s="48"/>
      <c r="H862" s="48"/>
      <c r="I862" s="49"/>
      <c r="J862" s="49"/>
      <c r="K862" s="49"/>
      <c r="L862" s="49"/>
      <c r="M862" s="49"/>
      <c r="N862" s="49"/>
      <c r="O862" s="49"/>
      <c r="P862" s="48"/>
      <c r="Q862" s="48"/>
      <c r="R862" s="49"/>
      <c r="S862" s="49"/>
      <c r="T862" s="10"/>
      <c r="U862" s="10"/>
      <c r="V862" s="10"/>
    </row>
    <row r="863" hidden="1">
      <c r="A863" s="10"/>
      <c r="B863" s="10"/>
      <c r="C863" s="10"/>
      <c r="D863" s="48"/>
      <c r="E863" s="48"/>
      <c r="F863" s="48"/>
      <c r="G863" s="48"/>
      <c r="H863" s="48"/>
      <c r="I863" s="49"/>
      <c r="J863" s="49"/>
      <c r="K863" s="49"/>
      <c r="L863" s="49"/>
      <c r="M863" s="49"/>
      <c r="N863" s="49"/>
      <c r="O863" s="49"/>
      <c r="P863" s="48"/>
      <c r="Q863" s="48"/>
      <c r="R863" s="49"/>
      <c r="S863" s="49"/>
      <c r="T863" s="10"/>
      <c r="U863" s="10"/>
      <c r="V863" s="10"/>
    </row>
    <row r="864" hidden="1">
      <c r="A864" s="10"/>
      <c r="B864" s="10"/>
      <c r="C864" s="10"/>
      <c r="D864" s="48"/>
      <c r="E864" s="48"/>
      <c r="F864" s="48"/>
      <c r="G864" s="48"/>
      <c r="H864" s="48"/>
      <c r="I864" s="49"/>
      <c r="J864" s="49"/>
      <c r="K864" s="49"/>
      <c r="L864" s="49"/>
      <c r="M864" s="49"/>
      <c r="N864" s="49"/>
      <c r="O864" s="49"/>
      <c r="P864" s="48"/>
      <c r="Q864" s="48"/>
      <c r="R864" s="49"/>
      <c r="S864" s="49"/>
      <c r="T864" s="10"/>
      <c r="U864" s="10"/>
      <c r="V864" s="10"/>
    </row>
    <row r="865" hidden="1">
      <c r="A865" s="10"/>
      <c r="B865" s="10"/>
      <c r="C865" s="10"/>
      <c r="D865" s="48"/>
      <c r="E865" s="48"/>
      <c r="F865" s="48"/>
      <c r="G865" s="48"/>
      <c r="H865" s="48"/>
      <c r="I865" s="49"/>
      <c r="J865" s="49"/>
      <c r="K865" s="49"/>
      <c r="L865" s="49"/>
      <c r="M865" s="49"/>
      <c r="N865" s="49"/>
      <c r="O865" s="49"/>
      <c r="P865" s="48"/>
      <c r="Q865" s="48"/>
      <c r="R865" s="49"/>
      <c r="S865" s="49"/>
      <c r="T865" s="10"/>
      <c r="U865" s="10"/>
      <c r="V865" s="10"/>
    </row>
    <row r="866" hidden="1">
      <c r="A866" s="10"/>
      <c r="B866" s="10"/>
      <c r="C866" s="10"/>
      <c r="D866" s="48"/>
      <c r="E866" s="48"/>
      <c r="F866" s="48"/>
      <c r="G866" s="48"/>
      <c r="H866" s="48"/>
      <c r="I866" s="49"/>
      <c r="J866" s="49"/>
      <c r="K866" s="49"/>
      <c r="L866" s="49"/>
      <c r="M866" s="49"/>
      <c r="N866" s="49"/>
      <c r="O866" s="49"/>
      <c r="P866" s="48"/>
      <c r="Q866" s="48"/>
      <c r="R866" s="49"/>
      <c r="S866" s="49"/>
      <c r="T866" s="10"/>
      <c r="U866" s="10"/>
      <c r="V866" s="10"/>
    </row>
    <row r="867" hidden="1">
      <c r="A867" s="10"/>
      <c r="B867" s="10"/>
      <c r="C867" s="10"/>
      <c r="D867" s="48"/>
      <c r="E867" s="48"/>
      <c r="F867" s="48"/>
      <c r="G867" s="48"/>
      <c r="H867" s="48"/>
      <c r="I867" s="49"/>
      <c r="J867" s="49"/>
      <c r="K867" s="49"/>
      <c r="L867" s="49"/>
      <c r="M867" s="49"/>
      <c r="N867" s="49"/>
      <c r="O867" s="49"/>
      <c r="P867" s="48"/>
      <c r="Q867" s="48"/>
      <c r="R867" s="49"/>
      <c r="S867" s="49"/>
      <c r="T867" s="10"/>
      <c r="U867" s="10"/>
      <c r="V867" s="10"/>
    </row>
    <row r="868" hidden="1">
      <c r="A868" s="10"/>
      <c r="B868" s="10"/>
      <c r="C868" s="10"/>
      <c r="D868" s="48"/>
      <c r="E868" s="48"/>
      <c r="F868" s="48"/>
      <c r="G868" s="48"/>
      <c r="H868" s="48"/>
      <c r="I868" s="49"/>
      <c r="J868" s="49"/>
      <c r="K868" s="49"/>
      <c r="L868" s="49"/>
      <c r="M868" s="49"/>
      <c r="N868" s="49"/>
      <c r="O868" s="49"/>
      <c r="P868" s="48"/>
      <c r="Q868" s="48"/>
      <c r="R868" s="49"/>
      <c r="S868" s="49"/>
      <c r="T868" s="10"/>
      <c r="U868" s="10"/>
      <c r="V868" s="10"/>
    </row>
    <row r="869" hidden="1">
      <c r="A869" s="10"/>
      <c r="B869" s="10"/>
      <c r="C869" s="10"/>
      <c r="D869" s="48"/>
      <c r="E869" s="48"/>
      <c r="F869" s="48"/>
      <c r="G869" s="48"/>
      <c r="H869" s="48"/>
      <c r="I869" s="49"/>
      <c r="J869" s="49"/>
      <c r="K869" s="49"/>
      <c r="L869" s="49"/>
      <c r="M869" s="49"/>
      <c r="N869" s="49"/>
      <c r="O869" s="49"/>
      <c r="P869" s="48"/>
      <c r="Q869" s="48"/>
      <c r="R869" s="49"/>
      <c r="S869" s="49"/>
      <c r="T869" s="10"/>
      <c r="U869" s="10"/>
      <c r="V869" s="10"/>
    </row>
    <row r="870" hidden="1">
      <c r="A870" s="10"/>
      <c r="B870" s="10"/>
      <c r="C870" s="10"/>
      <c r="D870" s="48"/>
      <c r="E870" s="48"/>
      <c r="F870" s="48"/>
      <c r="G870" s="48"/>
      <c r="H870" s="48"/>
      <c r="I870" s="49"/>
      <c r="J870" s="49"/>
      <c r="K870" s="49"/>
      <c r="L870" s="49"/>
      <c r="M870" s="49"/>
      <c r="N870" s="49"/>
      <c r="O870" s="49"/>
      <c r="P870" s="48"/>
      <c r="Q870" s="48"/>
      <c r="R870" s="49"/>
      <c r="S870" s="49"/>
      <c r="T870" s="10"/>
      <c r="U870" s="10"/>
      <c r="V870" s="10"/>
    </row>
    <row r="871" hidden="1">
      <c r="A871" s="10"/>
      <c r="B871" s="10"/>
      <c r="C871" s="10"/>
      <c r="D871" s="48"/>
      <c r="E871" s="48"/>
      <c r="F871" s="48"/>
      <c r="G871" s="48"/>
      <c r="H871" s="48"/>
      <c r="I871" s="49"/>
      <c r="J871" s="49"/>
      <c r="K871" s="49"/>
      <c r="L871" s="49"/>
      <c r="M871" s="49"/>
      <c r="N871" s="49"/>
      <c r="O871" s="49"/>
      <c r="P871" s="48"/>
      <c r="Q871" s="48"/>
      <c r="R871" s="49"/>
      <c r="S871" s="49"/>
      <c r="T871" s="10"/>
      <c r="U871" s="10"/>
      <c r="V871" s="10"/>
    </row>
    <row r="872" hidden="1">
      <c r="A872" s="10"/>
      <c r="B872" s="10"/>
      <c r="C872" s="10"/>
      <c r="D872" s="48"/>
      <c r="E872" s="48"/>
      <c r="F872" s="48"/>
      <c r="G872" s="48"/>
      <c r="H872" s="48"/>
      <c r="I872" s="49"/>
      <c r="J872" s="49"/>
      <c r="K872" s="49"/>
      <c r="L872" s="49"/>
      <c r="M872" s="49"/>
      <c r="N872" s="49"/>
      <c r="O872" s="49"/>
      <c r="P872" s="48"/>
      <c r="Q872" s="48"/>
      <c r="R872" s="49"/>
      <c r="S872" s="49"/>
      <c r="T872" s="10"/>
      <c r="U872" s="10"/>
      <c r="V872" s="10"/>
    </row>
    <row r="873" hidden="1">
      <c r="A873" s="10"/>
      <c r="B873" s="10"/>
      <c r="C873" s="10"/>
      <c r="D873" s="48"/>
      <c r="E873" s="48"/>
      <c r="F873" s="48"/>
      <c r="G873" s="48"/>
      <c r="H873" s="48"/>
      <c r="I873" s="49"/>
      <c r="J873" s="49"/>
      <c r="K873" s="49"/>
      <c r="L873" s="49"/>
      <c r="M873" s="49"/>
      <c r="N873" s="49"/>
      <c r="O873" s="49"/>
      <c r="P873" s="48"/>
      <c r="Q873" s="48"/>
      <c r="R873" s="49"/>
      <c r="S873" s="49"/>
      <c r="T873" s="10"/>
      <c r="U873" s="10"/>
      <c r="V873" s="10"/>
    </row>
    <row r="874" hidden="1">
      <c r="A874" s="10"/>
      <c r="B874" s="10"/>
      <c r="C874" s="10"/>
      <c r="D874" s="48"/>
      <c r="E874" s="48"/>
      <c r="F874" s="48"/>
      <c r="G874" s="48"/>
      <c r="H874" s="48"/>
      <c r="I874" s="49"/>
      <c r="J874" s="49"/>
      <c r="K874" s="49"/>
      <c r="L874" s="49"/>
      <c r="M874" s="49"/>
      <c r="N874" s="49"/>
      <c r="O874" s="49"/>
      <c r="P874" s="48"/>
      <c r="Q874" s="48"/>
      <c r="R874" s="49"/>
      <c r="S874" s="49"/>
      <c r="T874" s="10"/>
      <c r="U874" s="10"/>
      <c r="V874" s="10"/>
    </row>
    <row r="875" hidden="1">
      <c r="A875" s="10"/>
      <c r="B875" s="10"/>
      <c r="C875" s="10"/>
      <c r="D875" s="48"/>
      <c r="E875" s="48"/>
      <c r="F875" s="48"/>
      <c r="G875" s="48"/>
      <c r="H875" s="48"/>
      <c r="I875" s="49"/>
      <c r="J875" s="49"/>
      <c r="K875" s="49"/>
      <c r="L875" s="49"/>
      <c r="M875" s="49"/>
      <c r="N875" s="49"/>
      <c r="O875" s="49"/>
      <c r="P875" s="48"/>
      <c r="Q875" s="48"/>
      <c r="R875" s="49"/>
      <c r="S875" s="49"/>
      <c r="T875" s="10"/>
      <c r="U875" s="10"/>
      <c r="V875" s="10"/>
    </row>
    <row r="876" hidden="1">
      <c r="A876" s="10"/>
      <c r="B876" s="10"/>
      <c r="C876" s="10"/>
      <c r="D876" s="48"/>
      <c r="E876" s="48"/>
      <c r="F876" s="48"/>
      <c r="G876" s="48"/>
      <c r="H876" s="48"/>
      <c r="I876" s="49"/>
      <c r="J876" s="49"/>
      <c r="K876" s="49"/>
      <c r="L876" s="49"/>
      <c r="M876" s="49"/>
      <c r="N876" s="49"/>
      <c r="O876" s="49"/>
      <c r="P876" s="48"/>
      <c r="Q876" s="48"/>
      <c r="R876" s="49"/>
      <c r="S876" s="49"/>
      <c r="T876" s="10"/>
      <c r="U876" s="10"/>
      <c r="V876" s="10"/>
    </row>
    <row r="877" hidden="1">
      <c r="A877" s="10"/>
      <c r="B877" s="10"/>
      <c r="C877" s="10"/>
      <c r="D877" s="48"/>
      <c r="E877" s="48"/>
      <c r="F877" s="48"/>
      <c r="G877" s="48"/>
      <c r="H877" s="48"/>
      <c r="I877" s="49"/>
      <c r="J877" s="49"/>
      <c r="K877" s="49"/>
      <c r="L877" s="49"/>
      <c r="M877" s="49"/>
      <c r="N877" s="49"/>
      <c r="O877" s="49"/>
      <c r="P877" s="48"/>
      <c r="Q877" s="48"/>
      <c r="R877" s="49"/>
      <c r="S877" s="49"/>
      <c r="T877" s="10"/>
      <c r="U877" s="10"/>
      <c r="V877" s="10"/>
    </row>
    <row r="878" hidden="1">
      <c r="A878" s="10"/>
      <c r="B878" s="10"/>
      <c r="C878" s="10"/>
      <c r="D878" s="48"/>
      <c r="E878" s="48"/>
      <c r="F878" s="48"/>
      <c r="G878" s="48"/>
      <c r="H878" s="48"/>
      <c r="I878" s="49"/>
      <c r="J878" s="49"/>
      <c r="K878" s="49"/>
      <c r="L878" s="49"/>
      <c r="M878" s="49"/>
      <c r="N878" s="49"/>
      <c r="O878" s="49"/>
      <c r="P878" s="48"/>
      <c r="Q878" s="48"/>
      <c r="R878" s="49"/>
      <c r="S878" s="49"/>
      <c r="T878" s="10"/>
      <c r="U878" s="10"/>
      <c r="V878" s="10"/>
    </row>
    <row r="879" hidden="1">
      <c r="A879" s="10"/>
      <c r="B879" s="10"/>
      <c r="C879" s="10"/>
      <c r="D879" s="48"/>
      <c r="E879" s="48"/>
      <c r="F879" s="48"/>
      <c r="G879" s="48"/>
      <c r="H879" s="48"/>
      <c r="I879" s="49"/>
      <c r="J879" s="49"/>
      <c r="K879" s="49"/>
      <c r="L879" s="49"/>
      <c r="M879" s="49"/>
      <c r="N879" s="49"/>
      <c r="O879" s="49"/>
      <c r="P879" s="48"/>
      <c r="Q879" s="48"/>
      <c r="R879" s="49"/>
      <c r="S879" s="49"/>
      <c r="T879" s="10"/>
      <c r="U879" s="10"/>
      <c r="V879" s="10"/>
    </row>
    <row r="880" hidden="1">
      <c r="A880" s="10"/>
      <c r="B880" s="10"/>
      <c r="C880" s="10"/>
      <c r="D880" s="48"/>
      <c r="E880" s="48"/>
      <c r="F880" s="48"/>
      <c r="G880" s="48"/>
      <c r="H880" s="48"/>
      <c r="I880" s="49"/>
      <c r="J880" s="49"/>
      <c r="K880" s="49"/>
      <c r="L880" s="49"/>
      <c r="M880" s="49"/>
      <c r="N880" s="49"/>
      <c r="O880" s="49"/>
      <c r="P880" s="48"/>
      <c r="Q880" s="48"/>
      <c r="R880" s="49"/>
      <c r="S880" s="49"/>
      <c r="T880" s="10"/>
      <c r="U880" s="10"/>
      <c r="V880" s="10"/>
    </row>
    <row r="881" hidden="1">
      <c r="A881" s="10"/>
      <c r="B881" s="10"/>
      <c r="C881" s="10"/>
      <c r="D881" s="48"/>
      <c r="E881" s="48"/>
      <c r="F881" s="48"/>
      <c r="G881" s="48"/>
      <c r="H881" s="48"/>
      <c r="I881" s="49"/>
      <c r="J881" s="49"/>
      <c r="K881" s="49"/>
      <c r="L881" s="49"/>
      <c r="M881" s="49"/>
      <c r="N881" s="49"/>
      <c r="O881" s="49"/>
      <c r="P881" s="48"/>
      <c r="Q881" s="48"/>
      <c r="R881" s="49"/>
      <c r="S881" s="49"/>
      <c r="T881" s="10"/>
      <c r="U881" s="10"/>
      <c r="V881" s="10"/>
    </row>
    <row r="882" hidden="1">
      <c r="A882" s="10"/>
      <c r="B882" s="10"/>
      <c r="C882" s="10"/>
      <c r="D882" s="48"/>
      <c r="E882" s="48"/>
      <c r="F882" s="48"/>
      <c r="G882" s="48"/>
      <c r="H882" s="48"/>
      <c r="I882" s="49"/>
      <c r="J882" s="49"/>
      <c r="K882" s="49"/>
      <c r="L882" s="49"/>
      <c r="M882" s="49"/>
      <c r="N882" s="49"/>
      <c r="O882" s="49"/>
      <c r="P882" s="48"/>
      <c r="Q882" s="48"/>
      <c r="R882" s="49"/>
      <c r="S882" s="49"/>
      <c r="T882" s="10"/>
      <c r="U882" s="10"/>
      <c r="V882" s="10"/>
    </row>
    <row r="883" hidden="1">
      <c r="A883" s="10"/>
      <c r="B883" s="10"/>
      <c r="C883" s="10"/>
      <c r="D883" s="48"/>
      <c r="E883" s="48"/>
      <c r="F883" s="48"/>
      <c r="G883" s="48"/>
      <c r="H883" s="48"/>
      <c r="I883" s="49"/>
      <c r="J883" s="49"/>
      <c r="K883" s="49"/>
      <c r="L883" s="49"/>
      <c r="M883" s="49"/>
      <c r="N883" s="49"/>
      <c r="O883" s="49"/>
      <c r="P883" s="48"/>
      <c r="Q883" s="48"/>
      <c r="R883" s="49"/>
      <c r="S883" s="49"/>
      <c r="T883" s="10"/>
      <c r="U883" s="10"/>
      <c r="V883" s="10"/>
    </row>
    <row r="884" hidden="1">
      <c r="A884" s="10"/>
      <c r="B884" s="10"/>
      <c r="C884" s="10"/>
      <c r="D884" s="48"/>
      <c r="E884" s="48"/>
      <c r="F884" s="48"/>
      <c r="G884" s="48"/>
      <c r="H884" s="48"/>
      <c r="I884" s="49"/>
      <c r="J884" s="49"/>
      <c r="K884" s="49"/>
      <c r="L884" s="49"/>
      <c r="M884" s="49"/>
      <c r="N884" s="49"/>
      <c r="O884" s="49"/>
      <c r="P884" s="48"/>
      <c r="Q884" s="48"/>
      <c r="R884" s="49"/>
      <c r="S884" s="49"/>
      <c r="T884" s="10"/>
      <c r="U884" s="10"/>
      <c r="V884" s="10"/>
    </row>
    <row r="885" hidden="1">
      <c r="A885" s="10"/>
      <c r="B885" s="10"/>
      <c r="C885" s="10"/>
      <c r="D885" s="48"/>
      <c r="E885" s="48"/>
      <c r="F885" s="48"/>
      <c r="G885" s="48"/>
      <c r="H885" s="48"/>
      <c r="I885" s="49"/>
      <c r="J885" s="49"/>
      <c r="K885" s="49"/>
      <c r="L885" s="49"/>
      <c r="M885" s="49"/>
      <c r="N885" s="49"/>
      <c r="O885" s="49"/>
      <c r="P885" s="48"/>
      <c r="Q885" s="48"/>
      <c r="R885" s="49"/>
      <c r="S885" s="49"/>
      <c r="T885" s="10"/>
      <c r="U885" s="10"/>
      <c r="V885" s="10"/>
    </row>
    <row r="886" hidden="1">
      <c r="A886" s="10"/>
      <c r="B886" s="10"/>
      <c r="C886" s="10"/>
      <c r="D886" s="48"/>
      <c r="E886" s="48"/>
      <c r="F886" s="48"/>
      <c r="G886" s="48"/>
      <c r="H886" s="48"/>
      <c r="I886" s="49"/>
      <c r="J886" s="49"/>
      <c r="K886" s="49"/>
      <c r="L886" s="49"/>
      <c r="M886" s="49"/>
      <c r="N886" s="49"/>
      <c r="O886" s="49"/>
      <c r="P886" s="48"/>
      <c r="Q886" s="48"/>
      <c r="R886" s="49"/>
      <c r="S886" s="49"/>
      <c r="T886" s="10"/>
      <c r="U886" s="10"/>
      <c r="V886" s="10"/>
    </row>
    <row r="887" hidden="1">
      <c r="A887" s="10"/>
      <c r="B887" s="10"/>
      <c r="C887" s="10"/>
      <c r="D887" s="48"/>
      <c r="E887" s="48"/>
      <c r="F887" s="48"/>
      <c r="G887" s="48"/>
      <c r="H887" s="48"/>
      <c r="I887" s="49"/>
      <c r="J887" s="49"/>
      <c r="K887" s="49"/>
      <c r="L887" s="49"/>
      <c r="M887" s="49"/>
      <c r="N887" s="49"/>
      <c r="O887" s="49"/>
      <c r="P887" s="48"/>
      <c r="Q887" s="48"/>
      <c r="R887" s="49"/>
      <c r="S887" s="49"/>
      <c r="T887" s="10"/>
      <c r="U887" s="10"/>
      <c r="V887" s="10"/>
    </row>
    <row r="888" hidden="1">
      <c r="A888" s="10"/>
      <c r="B888" s="10"/>
      <c r="C888" s="10"/>
      <c r="D888" s="48"/>
      <c r="E888" s="48"/>
      <c r="F888" s="48"/>
      <c r="G888" s="48"/>
      <c r="H888" s="48"/>
      <c r="I888" s="49"/>
      <c r="J888" s="49"/>
      <c r="K888" s="49"/>
      <c r="L888" s="49"/>
      <c r="M888" s="49"/>
      <c r="N888" s="49"/>
      <c r="O888" s="49"/>
      <c r="P888" s="48"/>
      <c r="Q888" s="48"/>
      <c r="R888" s="49"/>
      <c r="S888" s="49"/>
      <c r="T888" s="10"/>
      <c r="U888" s="10"/>
      <c r="V888" s="10"/>
    </row>
    <row r="889" hidden="1">
      <c r="A889" s="10"/>
      <c r="B889" s="10"/>
      <c r="C889" s="10"/>
      <c r="D889" s="48"/>
      <c r="E889" s="48"/>
      <c r="F889" s="48"/>
      <c r="G889" s="48"/>
      <c r="H889" s="48"/>
      <c r="I889" s="49"/>
      <c r="J889" s="49"/>
      <c r="K889" s="49"/>
      <c r="L889" s="49"/>
      <c r="M889" s="49"/>
      <c r="N889" s="49"/>
      <c r="O889" s="49"/>
      <c r="P889" s="48"/>
      <c r="Q889" s="48"/>
      <c r="R889" s="49"/>
      <c r="S889" s="49"/>
      <c r="T889" s="10"/>
      <c r="U889" s="10"/>
      <c r="V889" s="10"/>
    </row>
    <row r="890" hidden="1">
      <c r="A890" s="10"/>
      <c r="B890" s="10"/>
      <c r="C890" s="10"/>
      <c r="D890" s="48"/>
      <c r="E890" s="48"/>
      <c r="F890" s="48"/>
      <c r="G890" s="48"/>
      <c r="H890" s="48"/>
      <c r="I890" s="49"/>
      <c r="J890" s="49"/>
      <c r="K890" s="49"/>
      <c r="L890" s="49"/>
      <c r="M890" s="49"/>
      <c r="N890" s="49"/>
      <c r="O890" s="49"/>
      <c r="P890" s="48"/>
      <c r="Q890" s="48"/>
      <c r="R890" s="49"/>
      <c r="S890" s="49"/>
      <c r="T890" s="10"/>
      <c r="U890" s="10"/>
      <c r="V890" s="10"/>
    </row>
    <row r="891" hidden="1">
      <c r="A891" s="10"/>
      <c r="B891" s="10"/>
      <c r="C891" s="10"/>
      <c r="D891" s="48"/>
      <c r="E891" s="48"/>
      <c r="F891" s="48"/>
      <c r="G891" s="48"/>
      <c r="H891" s="48"/>
      <c r="I891" s="49"/>
      <c r="J891" s="49"/>
      <c r="K891" s="49"/>
      <c r="L891" s="49"/>
      <c r="M891" s="49"/>
      <c r="N891" s="49"/>
      <c r="O891" s="49"/>
      <c r="P891" s="48"/>
      <c r="Q891" s="48"/>
      <c r="R891" s="49"/>
      <c r="S891" s="49"/>
      <c r="T891" s="10"/>
      <c r="U891" s="10"/>
      <c r="V891" s="10"/>
    </row>
    <row r="892" hidden="1">
      <c r="A892" s="10"/>
      <c r="B892" s="10"/>
      <c r="C892" s="10"/>
      <c r="D892" s="48"/>
      <c r="E892" s="48"/>
      <c r="F892" s="48"/>
      <c r="G892" s="48"/>
      <c r="H892" s="48"/>
      <c r="I892" s="49"/>
      <c r="J892" s="49"/>
      <c r="K892" s="49"/>
      <c r="L892" s="49"/>
      <c r="M892" s="49"/>
      <c r="N892" s="49"/>
      <c r="O892" s="49"/>
      <c r="P892" s="48"/>
      <c r="Q892" s="48"/>
      <c r="R892" s="49"/>
      <c r="S892" s="49"/>
      <c r="T892" s="10"/>
      <c r="U892" s="10"/>
      <c r="V892" s="10"/>
    </row>
    <row r="893" hidden="1">
      <c r="A893" s="10"/>
      <c r="B893" s="10"/>
      <c r="C893" s="10"/>
      <c r="D893" s="48"/>
      <c r="E893" s="48"/>
      <c r="F893" s="48"/>
      <c r="G893" s="48"/>
      <c r="H893" s="48"/>
      <c r="I893" s="49"/>
      <c r="J893" s="49"/>
      <c r="K893" s="49"/>
      <c r="L893" s="49"/>
      <c r="M893" s="49"/>
      <c r="N893" s="49"/>
      <c r="O893" s="49"/>
      <c r="P893" s="48"/>
      <c r="Q893" s="48"/>
      <c r="R893" s="49"/>
      <c r="S893" s="49"/>
      <c r="T893" s="10"/>
      <c r="U893" s="10"/>
      <c r="V893" s="10"/>
    </row>
    <row r="894" hidden="1">
      <c r="A894" s="10"/>
      <c r="B894" s="10"/>
      <c r="C894" s="10"/>
      <c r="D894" s="48"/>
      <c r="E894" s="48"/>
      <c r="F894" s="48"/>
      <c r="G894" s="48"/>
      <c r="H894" s="48"/>
      <c r="I894" s="49"/>
      <c r="J894" s="49"/>
      <c r="K894" s="49"/>
      <c r="L894" s="49"/>
      <c r="M894" s="49"/>
      <c r="N894" s="49"/>
      <c r="O894" s="49"/>
      <c r="P894" s="48"/>
      <c r="Q894" s="48"/>
      <c r="R894" s="49"/>
      <c r="S894" s="49"/>
      <c r="T894" s="10"/>
      <c r="U894" s="10"/>
      <c r="V894" s="10"/>
    </row>
    <row r="895" hidden="1">
      <c r="A895" s="10"/>
      <c r="B895" s="10"/>
      <c r="C895" s="10"/>
      <c r="D895" s="48"/>
      <c r="E895" s="48"/>
      <c r="F895" s="48"/>
      <c r="G895" s="48"/>
      <c r="H895" s="48"/>
      <c r="I895" s="49"/>
      <c r="J895" s="49"/>
      <c r="K895" s="49"/>
      <c r="L895" s="49"/>
      <c r="M895" s="49"/>
      <c r="N895" s="49"/>
      <c r="O895" s="49"/>
      <c r="P895" s="48"/>
      <c r="Q895" s="48"/>
      <c r="R895" s="49"/>
      <c r="S895" s="49"/>
      <c r="T895" s="10"/>
      <c r="U895" s="10"/>
      <c r="V895" s="10"/>
    </row>
    <row r="896" hidden="1">
      <c r="A896" s="10"/>
      <c r="B896" s="10"/>
      <c r="C896" s="10"/>
      <c r="D896" s="48"/>
      <c r="E896" s="48"/>
      <c r="F896" s="48"/>
      <c r="G896" s="48"/>
      <c r="H896" s="48"/>
      <c r="I896" s="49"/>
      <c r="J896" s="49"/>
      <c r="K896" s="49"/>
      <c r="L896" s="49"/>
      <c r="M896" s="49"/>
      <c r="N896" s="49"/>
      <c r="O896" s="49"/>
      <c r="P896" s="48"/>
      <c r="Q896" s="48"/>
      <c r="R896" s="49"/>
      <c r="S896" s="49"/>
      <c r="T896" s="10"/>
      <c r="U896" s="10"/>
      <c r="V896" s="10"/>
    </row>
    <row r="897" hidden="1">
      <c r="A897" s="10"/>
      <c r="B897" s="10"/>
      <c r="C897" s="10"/>
      <c r="D897" s="48"/>
      <c r="E897" s="48"/>
      <c r="F897" s="48"/>
      <c r="G897" s="48"/>
      <c r="H897" s="48"/>
      <c r="I897" s="49"/>
      <c r="J897" s="49"/>
      <c r="K897" s="49"/>
      <c r="L897" s="49"/>
      <c r="M897" s="49"/>
      <c r="N897" s="49"/>
      <c r="O897" s="49"/>
      <c r="P897" s="48"/>
      <c r="Q897" s="48"/>
      <c r="R897" s="49"/>
      <c r="S897" s="49"/>
      <c r="T897" s="10"/>
      <c r="U897" s="10"/>
      <c r="V897" s="10"/>
    </row>
    <row r="898" hidden="1">
      <c r="A898" s="10"/>
      <c r="B898" s="10"/>
      <c r="C898" s="10"/>
      <c r="D898" s="48"/>
      <c r="E898" s="48"/>
      <c r="F898" s="48"/>
      <c r="G898" s="48"/>
      <c r="H898" s="48"/>
      <c r="I898" s="49"/>
      <c r="J898" s="49"/>
      <c r="K898" s="49"/>
      <c r="L898" s="49"/>
      <c r="M898" s="49"/>
      <c r="N898" s="49"/>
      <c r="O898" s="49"/>
      <c r="P898" s="48"/>
      <c r="Q898" s="48"/>
      <c r="R898" s="49"/>
      <c r="S898" s="49"/>
      <c r="T898" s="10"/>
      <c r="U898" s="10"/>
      <c r="V898" s="10"/>
    </row>
    <row r="899" hidden="1">
      <c r="A899" s="10"/>
      <c r="B899" s="10"/>
      <c r="C899" s="10"/>
      <c r="D899" s="48"/>
      <c r="E899" s="48"/>
      <c r="F899" s="48"/>
      <c r="G899" s="48"/>
      <c r="H899" s="48"/>
      <c r="I899" s="49"/>
      <c r="J899" s="49"/>
      <c r="K899" s="49"/>
      <c r="L899" s="49"/>
      <c r="M899" s="49"/>
      <c r="N899" s="49"/>
      <c r="O899" s="49"/>
      <c r="P899" s="48"/>
      <c r="Q899" s="48"/>
      <c r="R899" s="49"/>
      <c r="S899" s="49"/>
      <c r="T899" s="10"/>
      <c r="U899" s="10"/>
      <c r="V899" s="10"/>
    </row>
    <row r="900" hidden="1">
      <c r="A900" s="10"/>
      <c r="B900" s="10"/>
      <c r="C900" s="10"/>
      <c r="D900" s="48"/>
      <c r="E900" s="48"/>
      <c r="F900" s="48"/>
      <c r="G900" s="48"/>
      <c r="H900" s="48"/>
      <c r="I900" s="49"/>
      <c r="J900" s="49"/>
      <c r="K900" s="49"/>
      <c r="L900" s="49"/>
      <c r="M900" s="49"/>
      <c r="N900" s="49"/>
      <c r="O900" s="49"/>
      <c r="P900" s="48"/>
      <c r="Q900" s="48"/>
      <c r="R900" s="49"/>
      <c r="S900" s="49"/>
      <c r="T900" s="10"/>
      <c r="U900" s="10"/>
      <c r="V900" s="10"/>
    </row>
    <row r="901" hidden="1">
      <c r="A901" s="10"/>
      <c r="B901" s="10"/>
      <c r="C901" s="10"/>
      <c r="D901" s="48"/>
      <c r="E901" s="48"/>
      <c r="F901" s="48"/>
      <c r="G901" s="48"/>
      <c r="H901" s="48"/>
      <c r="I901" s="49"/>
      <c r="J901" s="49"/>
      <c r="K901" s="49"/>
      <c r="L901" s="49"/>
      <c r="M901" s="49"/>
      <c r="N901" s="49"/>
      <c r="O901" s="49"/>
      <c r="P901" s="48"/>
      <c r="Q901" s="48"/>
      <c r="R901" s="49"/>
      <c r="S901" s="49"/>
      <c r="T901" s="10"/>
      <c r="U901" s="10"/>
      <c r="V901" s="10"/>
    </row>
    <row r="902" hidden="1">
      <c r="A902" s="10"/>
      <c r="B902" s="10"/>
      <c r="C902" s="10"/>
      <c r="D902" s="48"/>
      <c r="E902" s="48"/>
      <c r="F902" s="48"/>
      <c r="G902" s="48"/>
      <c r="H902" s="48"/>
      <c r="I902" s="49"/>
      <c r="J902" s="49"/>
      <c r="K902" s="49"/>
      <c r="L902" s="49"/>
      <c r="M902" s="49"/>
      <c r="N902" s="49"/>
      <c r="O902" s="49"/>
      <c r="P902" s="48"/>
      <c r="Q902" s="48"/>
      <c r="R902" s="49"/>
      <c r="S902" s="49"/>
      <c r="T902" s="10"/>
      <c r="U902" s="10"/>
      <c r="V902" s="10"/>
    </row>
    <row r="903" hidden="1">
      <c r="A903" s="10"/>
      <c r="B903" s="10"/>
      <c r="C903" s="10"/>
      <c r="D903" s="48"/>
      <c r="E903" s="48"/>
      <c r="F903" s="48"/>
      <c r="G903" s="48"/>
      <c r="H903" s="48"/>
      <c r="I903" s="49"/>
      <c r="J903" s="49"/>
      <c r="K903" s="49"/>
      <c r="L903" s="49"/>
      <c r="M903" s="49"/>
      <c r="N903" s="49"/>
      <c r="O903" s="49"/>
      <c r="P903" s="48"/>
      <c r="Q903" s="48"/>
      <c r="R903" s="49"/>
      <c r="S903" s="49"/>
      <c r="T903" s="10"/>
      <c r="U903" s="10"/>
      <c r="V903" s="10"/>
    </row>
    <row r="904" hidden="1">
      <c r="A904" s="10"/>
      <c r="B904" s="10"/>
      <c r="C904" s="10"/>
      <c r="D904" s="48"/>
      <c r="E904" s="48"/>
      <c r="F904" s="48"/>
      <c r="G904" s="48"/>
      <c r="H904" s="48"/>
      <c r="I904" s="49"/>
      <c r="J904" s="49"/>
      <c r="K904" s="49"/>
      <c r="L904" s="49"/>
      <c r="M904" s="49"/>
      <c r="N904" s="49"/>
      <c r="O904" s="49"/>
      <c r="P904" s="48"/>
      <c r="Q904" s="48"/>
      <c r="R904" s="49"/>
      <c r="S904" s="49"/>
      <c r="T904" s="10"/>
      <c r="U904" s="10"/>
      <c r="V904" s="10"/>
    </row>
    <row r="905" hidden="1">
      <c r="A905" s="10"/>
      <c r="B905" s="10"/>
      <c r="C905" s="10"/>
      <c r="D905" s="48"/>
      <c r="E905" s="48"/>
      <c r="F905" s="48"/>
      <c r="G905" s="48"/>
      <c r="H905" s="48"/>
      <c r="I905" s="49"/>
      <c r="J905" s="49"/>
      <c r="K905" s="49"/>
      <c r="L905" s="49"/>
      <c r="M905" s="49"/>
      <c r="N905" s="49"/>
      <c r="O905" s="49"/>
      <c r="P905" s="48"/>
      <c r="Q905" s="48"/>
      <c r="R905" s="49"/>
      <c r="S905" s="49"/>
      <c r="T905" s="10"/>
      <c r="U905" s="10"/>
      <c r="V905" s="10"/>
    </row>
    <row r="906" hidden="1">
      <c r="A906" s="10"/>
      <c r="B906" s="10"/>
      <c r="C906" s="10"/>
      <c r="D906" s="48"/>
      <c r="E906" s="48"/>
      <c r="F906" s="48"/>
      <c r="G906" s="48"/>
      <c r="H906" s="48"/>
      <c r="I906" s="49"/>
      <c r="J906" s="49"/>
      <c r="K906" s="49"/>
      <c r="L906" s="49"/>
      <c r="M906" s="49"/>
      <c r="N906" s="49"/>
      <c r="O906" s="49"/>
      <c r="P906" s="48"/>
      <c r="Q906" s="48"/>
      <c r="R906" s="49"/>
      <c r="S906" s="49"/>
      <c r="T906" s="10"/>
      <c r="U906" s="10"/>
      <c r="V906" s="10"/>
    </row>
    <row r="907" hidden="1">
      <c r="A907" s="10"/>
      <c r="B907" s="10"/>
      <c r="C907" s="10"/>
      <c r="D907" s="48"/>
      <c r="E907" s="48"/>
      <c r="F907" s="48"/>
      <c r="G907" s="48"/>
      <c r="H907" s="48"/>
      <c r="I907" s="49"/>
      <c r="J907" s="49"/>
      <c r="K907" s="49"/>
      <c r="L907" s="49"/>
      <c r="M907" s="49"/>
      <c r="N907" s="49"/>
      <c r="O907" s="49"/>
      <c r="P907" s="48"/>
      <c r="Q907" s="48"/>
      <c r="R907" s="49"/>
      <c r="S907" s="49"/>
      <c r="T907" s="10"/>
      <c r="U907" s="10"/>
      <c r="V907" s="10"/>
    </row>
    <row r="908" hidden="1">
      <c r="A908" s="10"/>
      <c r="B908" s="10"/>
      <c r="C908" s="10"/>
      <c r="D908" s="48"/>
      <c r="E908" s="48"/>
      <c r="F908" s="48"/>
      <c r="G908" s="48"/>
      <c r="H908" s="48"/>
      <c r="I908" s="49"/>
      <c r="J908" s="49"/>
      <c r="K908" s="49"/>
      <c r="L908" s="49"/>
      <c r="M908" s="49"/>
      <c r="N908" s="49"/>
      <c r="O908" s="49"/>
      <c r="P908" s="48"/>
      <c r="Q908" s="48"/>
      <c r="R908" s="49"/>
      <c r="S908" s="49"/>
      <c r="T908" s="10"/>
      <c r="U908" s="10"/>
      <c r="V908" s="10"/>
    </row>
    <row r="909" hidden="1">
      <c r="A909" s="10"/>
      <c r="B909" s="10"/>
      <c r="C909" s="10"/>
      <c r="D909" s="48"/>
      <c r="E909" s="48"/>
      <c r="F909" s="48"/>
      <c r="G909" s="48"/>
      <c r="H909" s="48"/>
      <c r="I909" s="49"/>
      <c r="J909" s="49"/>
      <c r="K909" s="49"/>
      <c r="L909" s="49"/>
      <c r="M909" s="49"/>
      <c r="N909" s="49"/>
      <c r="O909" s="49"/>
      <c r="P909" s="48"/>
      <c r="Q909" s="48"/>
      <c r="R909" s="49"/>
      <c r="S909" s="49"/>
      <c r="T909" s="10"/>
      <c r="U909" s="10"/>
      <c r="V909" s="10"/>
    </row>
    <row r="910" hidden="1">
      <c r="A910" s="10"/>
      <c r="B910" s="10"/>
      <c r="C910" s="10"/>
      <c r="D910" s="48"/>
      <c r="E910" s="48"/>
      <c r="F910" s="48"/>
      <c r="G910" s="48"/>
      <c r="H910" s="48"/>
      <c r="I910" s="49"/>
      <c r="J910" s="49"/>
      <c r="K910" s="49"/>
      <c r="L910" s="49"/>
      <c r="M910" s="49"/>
      <c r="N910" s="49"/>
      <c r="O910" s="49"/>
      <c r="P910" s="48"/>
      <c r="Q910" s="48"/>
      <c r="R910" s="49"/>
      <c r="S910" s="49"/>
      <c r="T910" s="10"/>
      <c r="U910" s="10"/>
      <c r="V910" s="10"/>
    </row>
    <row r="911" hidden="1">
      <c r="A911" s="10"/>
      <c r="B911" s="10"/>
      <c r="C911" s="10"/>
      <c r="D911" s="48"/>
      <c r="E911" s="48"/>
      <c r="F911" s="48"/>
      <c r="G911" s="48"/>
      <c r="H911" s="48"/>
      <c r="I911" s="49"/>
      <c r="J911" s="49"/>
      <c r="K911" s="49"/>
      <c r="L911" s="49"/>
      <c r="M911" s="49"/>
      <c r="N911" s="49"/>
      <c r="O911" s="49"/>
      <c r="P911" s="48"/>
      <c r="Q911" s="48"/>
      <c r="R911" s="49"/>
      <c r="S911" s="49"/>
      <c r="T911" s="10"/>
      <c r="U911" s="10"/>
      <c r="V911" s="10"/>
    </row>
    <row r="912" hidden="1">
      <c r="A912" s="10"/>
      <c r="B912" s="10"/>
      <c r="C912" s="10"/>
      <c r="D912" s="48"/>
      <c r="E912" s="48"/>
      <c r="F912" s="48"/>
      <c r="G912" s="48"/>
      <c r="H912" s="48"/>
      <c r="I912" s="49"/>
      <c r="J912" s="49"/>
      <c r="K912" s="49"/>
      <c r="L912" s="49"/>
      <c r="M912" s="49"/>
      <c r="N912" s="49"/>
      <c r="O912" s="49"/>
      <c r="P912" s="48"/>
      <c r="Q912" s="48"/>
      <c r="R912" s="49"/>
      <c r="S912" s="49"/>
      <c r="T912" s="10"/>
      <c r="U912" s="10"/>
      <c r="V912" s="10"/>
    </row>
    <row r="913" hidden="1">
      <c r="A913" s="10"/>
      <c r="B913" s="10"/>
      <c r="C913" s="10"/>
      <c r="D913" s="48"/>
      <c r="E913" s="48"/>
      <c r="F913" s="48"/>
      <c r="G913" s="48"/>
      <c r="H913" s="48"/>
      <c r="I913" s="49"/>
      <c r="J913" s="49"/>
      <c r="K913" s="49"/>
      <c r="L913" s="49"/>
      <c r="M913" s="49"/>
      <c r="N913" s="49"/>
      <c r="O913" s="49"/>
      <c r="P913" s="48"/>
      <c r="Q913" s="48"/>
      <c r="R913" s="49"/>
      <c r="S913" s="49"/>
      <c r="T913" s="10"/>
      <c r="U913" s="10"/>
      <c r="V913" s="10"/>
    </row>
    <row r="914" hidden="1">
      <c r="A914" s="10"/>
      <c r="B914" s="10"/>
      <c r="C914" s="10"/>
      <c r="D914" s="48"/>
      <c r="E914" s="48"/>
      <c r="F914" s="48"/>
      <c r="G914" s="48"/>
      <c r="H914" s="48"/>
      <c r="I914" s="49"/>
      <c r="J914" s="49"/>
      <c r="K914" s="49"/>
      <c r="L914" s="49"/>
      <c r="M914" s="49"/>
      <c r="N914" s="49"/>
      <c r="O914" s="49"/>
      <c r="P914" s="48"/>
      <c r="Q914" s="48"/>
      <c r="R914" s="49"/>
      <c r="S914" s="49"/>
      <c r="T914" s="10"/>
      <c r="U914" s="10"/>
      <c r="V914" s="10"/>
    </row>
    <row r="915" hidden="1">
      <c r="A915" s="10"/>
      <c r="B915" s="10"/>
      <c r="C915" s="10"/>
      <c r="D915" s="48"/>
      <c r="E915" s="48"/>
      <c r="F915" s="48"/>
      <c r="G915" s="48"/>
      <c r="H915" s="48"/>
      <c r="I915" s="49"/>
      <c r="J915" s="49"/>
      <c r="K915" s="49"/>
      <c r="L915" s="49"/>
      <c r="M915" s="49"/>
      <c r="N915" s="49"/>
      <c r="O915" s="49"/>
      <c r="P915" s="48"/>
      <c r="Q915" s="48"/>
      <c r="R915" s="49"/>
      <c r="S915" s="49"/>
      <c r="T915" s="10"/>
      <c r="U915" s="10"/>
      <c r="V915" s="10"/>
    </row>
    <row r="916" hidden="1">
      <c r="A916" s="10"/>
      <c r="B916" s="10"/>
      <c r="C916" s="10"/>
      <c r="D916" s="48"/>
      <c r="E916" s="48"/>
      <c r="F916" s="48"/>
      <c r="G916" s="48"/>
      <c r="H916" s="48"/>
      <c r="I916" s="49"/>
      <c r="J916" s="49"/>
      <c r="K916" s="49"/>
      <c r="L916" s="49"/>
      <c r="M916" s="49"/>
      <c r="N916" s="49"/>
      <c r="O916" s="49"/>
      <c r="P916" s="48"/>
      <c r="Q916" s="48"/>
      <c r="R916" s="49"/>
      <c r="S916" s="49"/>
      <c r="T916" s="10"/>
      <c r="U916" s="10"/>
      <c r="V916" s="10"/>
    </row>
    <row r="917" hidden="1">
      <c r="A917" s="10"/>
      <c r="B917" s="10"/>
      <c r="C917" s="10"/>
      <c r="D917" s="48"/>
      <c r="E917" s="48"/>
      <c r="F917" s="48"/>
      <c r="G917" s="48"/>
      <c r="H917" s="48"/>
      <c r="I917" s="49"/>
      <c r="J917" s="49"/>
      <c r="K917" s="49"/>
      <c r="L917" s="49"/>
      <c r="M917" s="49"/>
      <c r="N917" s="49"/>
      <c r="O917" s="49"/>
      <c r="P917" s="48"/>
      <c r="Q917" s="48"/>
      <c r="R917" s="49"/>
      <c r="S917" s="49"/>
      <c r="T917" s="10"/>
      <c r="U917" s="10"/>
      <c r="V917" s="10"/>
    </row>
    <row r="918" hidden="1">
      <c r="A918" s="10"/>
      <c r="B918" s="10"/>
      <c r="C918" s="10"/>
      <c r="D918" s="48"/>
      <c r="E918" s="48"/>
      <c r="F918" s="48"/>
      <c r="G918" s="48"/>
      <c r="H918" s="48"/>
      <c r="I918" s="49"/>
      <c r="J918" s="49"/>
      <c r="K918" s="49"/>
      <c r="L918" s="49"/>
      <c r="M918" s="49"/>
      <c r="N918" s="49"/>
      <c r="O918" s="49"/>
      <c r="P918" s="48"/>
      <c r="Q918" s="48"/>
      <c r="R918" s="49"/>
      <c r="S918" s="49"/>
      <c r="T918" s="10"/>
      <c r="U918" s="10"/>
      <c r="V918" s="10"/>
    </row>
    <row r="919" hidden="1">
      <c r="A919" s="10"/>
      <c r="B919" s="10"/>
      <c r="C919" s="10"/>
      <c r="D919" s="48"/>
      <c r="E919" s="48"/>
      <c r="F919" s="48"/>
      <c r="G919" s="48"/>
      <c r="H919" s="48"/>
      <c r="I919" s="49"/>
      <c r="J919" s="49"/>
      <c r="K919" s="49"/>
      <c r="L919" s="49"/>
      <c r="M919" s="49"/>
      <c r="N919" s="49"/>
      <c r="O919" s="49"/>
      <c r="P919" s="48"/>
      <c r="Q919" s="48"/>
      <c r="R919" s="49"/>
      <c r="S919" s="49"/>
      <c r="T919" s="10"/>
      <c r="U919" s="10"/>
      <c r="V919" s="10"/>
    </row>
    <row r="920" hidden="1">
      <c r="A920" s="10"/>
      <c r="B920" s="10"/>
      <c r="C920" s="10"/>
      <c r="D920" s="48"/>
      <c r="E920" s="48"/>
      <c r="F920" s="48"/>
      <c r="G920" s="48"/>
      <c r="H920" s="48"/>
      <c r="I920" s="49"/>
      <c r="J920" s="49"/>
      <c r="K920" s="49"/>
      <c r="L920" s="49"/>
      <c r="M920" s="49"/>
      <c r="N920" s="49"/>
      <c r="O920" s="49"/>
      <c r="P920" s="48"/>
      <c r="Q920" s="48"/>
      <c r="R920" s="49"/>
      <c r="S920" s="49"/>
      <c r="T920" s="10"/>
      <c r="U920" s="10"/>
      <c r="V920" s="10"/>
    </row>
    <row r="921" hidden="1">
      <c r="A921" s="10"/>
      <c r="B921" s="10"/>
      <c r="C921" s="10"/>
      <c r="D921" s="48"/>
      <c r="E921" s="48"/>
      <c r="F921" s="48"/>
      <c r="G921" s="48"/>
      <c r="H921" s="48"/>
      <c r="I921" s="49"/>
      <c r="J921" s="49"/>
      <c r="K921" s="49"/>
      <c r="L921" s="49"/>
      <c r="M921" s="49"/>
      <c r="N921" s="49"/>
      <c r="O921" s="49"/>
      <c r="P921" s="48"/>
      <c r="Q921" s="48"/>
      <c r="R921" s="49"/>
      <c r="S921" s="49"/>
      <c r="T921" s="10"/>
      <c r="U921" s="10"/>
      <c r="V921" s="10"/>
    </row>
    <row r="922" hidden="1">
      <c r="A922" s="10"/>
      <c r="B922" s="10"/>
      <c r="C922" s="10"/>
      <c r="D922" s="48"/>
      <c r="E922" s="48"/>
      <c r="F922" s="48"/>
      <c r="G922" s="48"/>
      <c r="H922" s="48"/>
      <c r="I922" s="49"/>
      <c r="J922" s="49"/>
      <c r="K922" s="49"/>
      <c r="L922" s="49"/>
      <c r="M922" s="49"/>
      <c r="N922" s="49"/>
      <c r="O922" s="49"/>
      <c r="P922" s="48"/>
      <c r="Q922" s="48"/>
      <c r="R922" s="49"/>
      <c r="S922" s="49"/>
      <c r="T922" s="10"/>
      <c r="U922" s="10"/>
      <c r="V922" s="10"/>
    </row>
    <row r="923" hidden="1">
      <c r="A923" s="10"/>
      <c r="B923" s="10"/>
      <c r="C923" s="10"/>
      <c r="D923" s="48"/>
      <c r="E923" s="48"/>
      <c r="F923" s="48"/>
      <c r="G923" s="48"/>
      <c r="H923" s="48"/>
      <c r="I923" s="49"/>
      <c r="J923" s="49"/>
      <c r="K923" s="49"/>
      <c r="L923" s="49"/>
      <c r="M923" s="49"/>
      <c r="N923" s="49"/>
      <c r="O923" s="49"/>
      <c r="P923" s="48"/>
      <c r="Q923" s="48"/>
      <c r="R923" s="49"/>
      <c r="S923" s="49"/>
      <c r="T923" s="10"/>
      <c r="U923" s="10"/>
      <c r="V923" s="10"/>
    </row>
    <row r="924" hidden="1">
      <c r="A924" s="10"/>
      <c r="B924" s="10"/>
      <c r="C924" s="10"/>
      <c r="D924" s="48"/>
      <c r="E924" s="48"/>
      <c r="F924" s="48"/>
      <c r="G924" s="48"/>
      <c r="H924" s="48"/>
      <c r="I924" s="49"/>
      <c r="J924" s="49"/>
      <c r="K924" s="49"/>
      <c r="L924" s="49"/>
      <c r="M924" s="49"/>
      <c r="N924" s="49"/>
      <c r="O924" s="49"/>
      <c r="P924" s="48"/>
      <c r="Q924" s="48"/>
      <c r="R924" s="49"/>
      <c r="S924" s="49"/>
      <c r="T924" s="10"/>
      <c r="U924" s="10"/>
      <c r="V924" s="10"/>
    </row>
    <row r="925" hidden="1">
      <c r="A925" s="10"/>
      <c r="B925" s="10"/>
      <c r="C925" s="10"/>
      <c r="D925" s="48"/>
      <c r="E925" s="48"/>
      <c r="F925" s="48"/>
      <c r="G925" s="48"/>
      <c r="H925" s="48"/>
      <c r="I925" s="49"/>
      <c r="J925" s="49"/>
      <c r="K925" s="49"/>
      <c r="L925" s="49"/>
      <c r="M925" s="49"/>
      <c r="N925" s="49"/>
      <c r="O925" s="49"/>
      <c r="P925" s="48"/>
      <c r="Q925" s="48"/>
      <c r="R925" s="49"/>
      <c r="S925" s="49"/>
      <c r="T925" s="10"/>
      <c r="U925" s="10"/>
      <c r="V925" s="10"/>
    </row>
    <row r="926" hidden="1">
      <c r="A926" s="10"/>
      <c r="B926" s="10"/>
      <c r="C926" s="10"/>
      <c r="D926" s="48"/>
      <c r="E926" s="48"/>
      <c r="F926" s="48"/>
      <c r="G926" s="48"/>
      <c r="H926" s="48"/>
      <c r="I926" s="49"/>
      <c r="J926" s="49"/>
      <c r="K926" s="49"/>
      <c r="L926" s="49"/>
      <c r="M926" s="49"/>
      <c r="N926" s="49"/>
      <c r="O926" s="49"/>
      <c r="P926" s="48"/>
      <c r="Q926" s="48"/>
      <c r="R926" s="49"/>
      <c r="S926" s="49"/>
      <c r="T926" s="10"/>
      <c r="U926" s="10"/>
      <c r="V926" s="10"/>
    </row>
    <row r="927" hidden="1">
      <c r="A927" s="10"/>
      <c r="B927" s="10"/>
      <c r="C927" s="10"/>
      <c r="D927" s="48"/>
      <c r="E927" s="48"/>
      <c r="F927" s="48"/>
      <c r="G927" s="48"/>
      <c r="H927" s="48"/>
      <c r="I927" s="49"/>
      <c r="J927" s="49"/>
      <c r="K927" s="49"/>
      <c r="L927" s="49"/>
      <c r="M927" s="49"/>
      <c r="N927" s="49"/>
      <c r="O927" s="49"/>
      <c r="P927" s="48"/>
      <c r="Q927" s="48"/>
      <c r="R927" s="49"/>
      <c r="S927" s="49"/>
      <c r="T927" s="10"/>
      <c r="U927" s="10"/>
      <c r="V927" s="10"/>
    </row>
    <row r="928" hidden="1">
      <c r="A928" s="10"/>
      <c r="B928" s="10"/>
      <c r="C928" s="10"/>
      <c r="D928" s="48"/>
      <c r="E928" s="48"/>
      <c r="F928" s="48"/>
      <c r="G928" s="48"/>
      <c r="H928" s="48"/>
      <c r="I928" s="49"/>
      <c r="J928" s="49"/>
      <c r="K928" s="49"/>
      <c r="L928" s="49"/>
      <c r="M928" s="49"/>
      <c r="N928" s="49"/>
      <c r="O928" s="49"/>
      <c r="P928" s="48"/>
      <c r="Q928" s="48"/>
      <c r="R928" s="49"/>
      <c r="S928" s="49"/>
      <c r="T928" s="10"/>
      <c r="U928" s="10"/>
      <c r="V928" s="10"/>
    </row>
    <row r="929" hidden="1">
      <c r="A929" s="10"/>
      <c r="B929" s="10"/>
      <c r="C929" s="10"/>
      <c r="D929" s="48"/>
      <c r="E929" s="48"/>
      <c r="F929" s="48"/>
      <c r="G929" s="48"/>
      <c r="H929" s="48"/>
      <c r="I929" s="49"/>
      <c r="J929" s="49"/>
      <c r="K929" s="49"/>
      <c r="L929" s="49"/>
      <c r="M929" s="49"/>
      <c r="N929" s="49"/>
      <c r="O929" s="49"/>
      <c r="P929" s="48"/>
      <c r="Q929" s="48"/>
      <c r="R929" s="49"/>
      <c r="S929" s="49"/>
      <c r="T929" s="10"/>
      <c r="U929" s="10"/>
      <c r="V929" s="10"/>
    </row>
    <row r="930" hidden="1">
      <c r="A930" s="10"/>
      <c r="B930" s="10"/>
      <c r="C930" s="10"/>
      <c r="D930" s="48"/>
      <c r="E930" s="48"/>
      <c r="F930" s="48"/>
      <c r="G930" s="48"/>
      <c r="H930" s="48"/>
      <c r="I930" s="49"/>
      <c r="J930" s="49"/>
      <c r="K930" s="49"/>
      <c r="L930" s="49"/>
      <c r="M930" s="49"/>
      <c r="N930" s="49"/>
      <c r="O930" s="49"/>
      <c r="P930" s="48"/>
      <c r="Q930" s="48"/>
      <c r="R930" s="49"/>
      <c r="S930" s="49"/>
      <c r="T930" s="10"/>
      <c r="U930" s="10"/>
      <c r="V930" s="10"/>
    </row>
    <row r="931" hidden="1">
      <c r="A931" s="10"/>
      <c r="B931" s="10"/>
      <c r="C931" s="10"/>
      <c r="D931" s="48"/>
      <c r="E931" s="48"/>
      <c r="F931" s="48"/>
      <c r="G931" s="48"/>
      <c r="H931" s="48"/>
      <c r="I931" s="49"/>
      <c r="J931" s="49"/>
      <c r="K931" s="49"/>
      <c r="L931" s="49"/>
      <c r="M931" s="49"/>
      <c r="N931" s="49"/>
      <c r="O931" s="49"/>
      <c r="P931" s="48"/>
      <c r="Q931" s="48"/>
      <c r="R931" s="49"/>
      <c r="S931" s="49"/>
      <c r="T931" s="10"/>
      <c r="U931" s="10"/>
      <c r="V931" s="10"/>
    </row>
    <row r="932" hidden="1">
      <c r="A932" s="10"/>
      <c r="B932" s="10"/>
      <c r="C932" s="10"/>
      <c r="D932" s="48"/>
      <c r="E932" s="48"/>
      <c r="F932" s="48"/>
      <c r="G932" s="48"/>
      <c r="H932" s="48"/>
      <c r="I932" s="49"/>
      <c r="J932" s="49"/>
      <c r="K932" s="49"/>
      <c r="L932" s="49"/>
      <c r="M932" s="49"/>
      <c r="N932" s="49"/>
      <c r="O932" s="49"/>
      <c r="P932" s="48"/>
      <c r="Q932" s="48"/>
      <c r="R932" s="49"/>
      <c r="S932" s="49"/>
      <c r="T932" s="10"/>
      <c r="U932" s="10"/>
      <c r="V932" s="10"/>
    </row>
    <row r="933" hidden="1">
      <c r="A933" s="10"/>
      <c r="B933" s="10"/>
      <c r="C933" s="10"/>
      <c r="D933" s="48"/>
      <c r="E933" s="48"/>
      <c r="F933" s="48"/>
      <c r="G933" s="48"/>
      <c r="H933" s="48"/>
      <c r="I933" s="49"/>
      <c r="J933" s="49"/>
      <c r="K933" s="49"/>
      <c r="L933" s="49"/>
      <c r="M933" s="49"/>
      <c r="N933" s="49"/>
      <c r="O933" s="49"/>
      <c r="P933" s="48"/>
      <c r="Q933" s="48"/>
      <c r="R933" s="49"/>
      <c r="S933" s="49"/>
      <c r="T933" s="10"/>
      <c r="U933" s="10"/>
      <c r="V933" s="10"/>
    </row>
    <row r="934" hidden="1">
      <c r="A934" s="10"/>
      <c r="B934" s="10"/>
      <c r="C934" s="10"/>
      <c r="D934" s="48"/>
      <c r="E934" s="48"/>
      <c r="F934" s="48"/>
      <c r="G934" s="48"/>
      <c r="H934" s="48"/>
      <c r="I934" s="49"/>
      <c r="J934" s="49"/>
      <c r="K934" s="49"/>
      <c r="L934" s="49"/>
      <c r="M934" s="49"/>
      <c r="N934" s="49"/>
      <c r="O934" s="49"/>
      <c r="P934" s="48"/>
      <c r="Q934" s="48"/>
      <c r="R934" s="49"/>
      <c r="S934" s="49"/>
      <c r="T934" s="10"/>
      <c r="U934" s="10"/>
      <c r="V934" s="10"/>
    </row>
    <row r="935" hidden="1">
      <c r="A935" s="10"/>
      <c r="B935" s="10"/>
      <c r="C935" s="10"/>
      <c r="D935" s="48"/>
      <c r="E935" s="48"/>
      <c r="F935" s="48"/>
      <c r="G935" s="48"/>
      <c r="H935" s="48"/>
      <c r="I935" s="49"/>
      <c r="J935" s="49"/>
      <c r="K935" s="49"/>
      <c r="L935" s="49"/>
      <c r="M935" s="49"/>
      <c r="N935" s="49"/>
      <c r="O935" s="49"/>
      <c r="P935" s="48"/>
      <c r="Q935" s="48"/>
      <c r="R935" s="49"/>
      <c r="S935" s="49"/>
      <c r="T935" s="10"/>
      <c r="U935" s="10"/>
      <c r="V935" s="10"/>
    </row>
    <row r="936" hidden="1">
      <c r="A936" s="10"/>
      <c r="B936" s="10"/>
      <c r="C936" s="10"/>
      <c r="D936" s="48"/>
      <c r="E936" s="48"/>
      <c r="F936" s="48"/>
      <c r="G936" s="48"/>
      <c r="H936" s="48"/>
      <c r="I936" s="49"/>
      <c r="J936" s="49"/>
      <c r="K936" s="49"/>
      <c r="L936" s="49"/>
      <c r="M936" s="49"/>
      <c r="N936" s="49"/>
      <c r="O936" s="49"/>
      <c r="P936" s="48"/>
      <c r="Q936" s="48"/>
      <c r="R936" s="49"/>
      <c r="S936" s="49"/>
      <c r="T936" s="10"/>
      <c r="U936" s="10"/>
      <c r="V936" s="10"/>
    </row>
    <row r="937" hidden="1">
      <c r="A937" s="10"/>
      <c r="B937" s="10"/>
      <c r="C937" s="10"/>
      <c r="D937" s="48"/>
      <c r="E937" s="48"/>
      <c r="F937" s="48"/>
      <c r="G937" s="48"/>
      <c r="H937" s="48"/>
      <c r="I937" s="49"/>
      <c r="J937" s="49"/>
      <c r="K937" s="49"/>
      <c r="L937" s="49"/>
      <c r="M937" s="49"/>
      <c r="N937" s="49"/>
      <c r="O937" s="49"/>
      <c r="P937" s="48"/>
      <c r="Q937" s="48"/>
      <c r="R937" s="49"/>
      <c r="S937" s="49"/>
      <c r="T937" s="10"/>
      <c r="U937" s="10"/>
      <c r="V937" s="10"/>
    </row>
    <row r="938" hidden="1">
      <c r="A938" s="10"/>
      <c r="B938" s="10"/>
      <c r="C938" s="10"/>
      <c r="D938" s="48"/>
      <c r="E938" s="48"/>
      <c r="F938" s="48"/>
      <c r="G938" s="48"/>
      <c r="H938" s="48"/>
      <c r="I938" s="49"/>
      <c r="J938" s="49"/>
      <c r="K938" s="49"/>
      <c r="L938" s="49"/>
      <c r="M938" s="49"/>
      <c r="N938" s="49"/>
      <c r="O938" s="49"/>
      <c r="P938" s="48"/>
      <c r="Q938" s="48"/>
      <c r="R938" s="49"/>
      <c r="S938" s="49"/>
      <c r="T938" s="10"/>
      <c r="U938" s="10"/>
      <c r="V938" s="10"/>
    </row>
    <row r="939" hidden="1">
      <c r="A939" s="10"/>
      <c r="B939" s="10"/>
      <c r="C939" s="10"/>
      <c r="D939" s="48"/>
      <c r="E939" s="48"/>
      <c r="F939" s="48"/>
      <c r="G939" s="48"/>
      <c r="H939" s="48"/>
      <c r="I939" s="49"/>
      <c r="J939" s="49"/>
      <c r="K939" s="49"/>
      <c r="L939" s="49"/>
      <c r="M939" s="49"/>
      <c r="N939" s="49"/>
      <c r="O939" s="49"/>
      <c r="P939" s="48"/>
      <c r="Q939" s="48"/>
      <c r="R939" s="49"/>
      <c r="S939" s="49"/>
      <c r="T939" s="10"/>
      <c r="U939" s="10"/>
      <c r="V939" s="10"/>
    </row>
    <row r="940" hidden="1">
      <c r="A940" s="10"/>
      <c r="B940" s="10"/>
      <c r="C940" s="10"/>
      <c r="D940" s="48"/>
      <c r="E940" s="48"/>
      <c r="F940" s="48"/>
      <c r="G940" s="48"/>
      <c r="H940" s="48"/>
      <c r="I940" s="49"/>
      <c r="J940" s="49"/>
      <c r="K940" s="49"/>
      <c r="L940" s="49"/>
      <c r="M940" s="49"/>
      <c r="N940" s="49"/>
      <c r="O940" s="49"/>
      <c r="P940" s="48"/>
      <c r="Q940" s="48"/>
      <c r="R940" s="49"/>
      <c r="S940" s="49"/>
      <c r="T940" s="10"/>
      <c r="U940" s="10"/>
      <c r="V940" s="10"/>
    </row>
    <row r="941" hidden="1">
      <c r="A941" s="10"/>
      <c r="B941" s="10"/>
      <c r="C941" s="10"/>
      <c r="D941" s="48"/>
      <c r="E941" s="48"/>
      <c r="F941" s="48"/>
      <c r="G941" s="48"/>
      <c r="H941" s="48"/>
      <c r="I941" s="49"/>
      <c r="J941" s="49"/>
      <c r="K941" s="49"/>
      <c r="L941" s="49"/>
      <c r="M941" s="49"/>
      <c r="N941" s="49"/>
      <c r="O941" s="49"/>
      <c r="P941" s="48"/>
      <c r="Q941" s="48"/>
      <c r="R941" s="49"/>
      <c r="S941" s="49"/>
      <c r="T941" s="10"/>
      <c r="U941" s="10"/>
      <c r="V941" s="10"/>
    </row>
    <row r="942" hidden="1">
      <c r="A942" s="10"/>
      <c r="B942" s="10"/>
      <c r="C942" s="10"/>
      <c r="D942" s="48"/>
      <c r="E942" s="48"/>
      <c r="F942" s="48"/>
      <c r="G942" s="48"/>
      <c r="H942" s="48"/>
      <c r="I942" s="49"/>
      <c r="J942" s="49"/>
      <c r="K942" s="49"/>
      <c r="L942" s="49"/>
      <c r="M942" s="49"/>
      <c r="N942" s="49"/>
      <c r="O942" s="49"/>
      <c r="P942" s="48"/>
      <c r="Q942" s="48"/>
      <c r="R942" s="49"/>
      <c r="S942" s="49"/>
      <c r="T942" s="10"/>
      <c r="U942" s="10"/>
      <c r="V942" s="10"/>
    </row>
    <row r="943" hidden="1">
      <c r="A943" s="10"/>
      <c r="B943" s="10"/>
      <c r="C943" s="10"/>
      <c r="D943" s="48"/>
      <c r="E943" s="48"/>
      <c r="F943" s="48"/>
      <c r="G943" s="48"/>
      <c r="H943" s="48"/>
      <c r="I943" s="49"/>
      <c r="J943" s="49"/>
      <c r="K943" s="49"/>
      <c r="L943" s="49"/>
      <c r="M943" s="49"/>
      <c r="N943" s="49"/>
      <c r="O943" s="49"/>
      <c r="P943" s="48"/>
      <c r="Q943" s="48"/>
      <c r="R943" s="49"/>
      <c r="S943" s="49"/>
      <c r="T943" s="10"/>
      <c r="U943" s="10"/>
      <c r="V943" s="10"/>
    </row>
    <row r="944" hidden="1">
      <c r="A944" s="10"/>
      <c r="B944" s="10"/>
      <c r="C944" s="10"/>
      <c r="D944" s="48"/>
      <c r="E944" s="48"/>
      <c r="F944" s="48"/>
      <c r="G944" s="48"/>
      <c r="H944" s="48"/>
      <c r="I944" s="49"/>
      <c r="J944" s="49"/>
      <c r="K944" s="49"/>
      <c r="L944" s="49"/>
      <c r="M944" s="49"/>
      <c r="N944" s="49"/>
      <c r="O944" s="49"/>
      <c r="P944" s="48"/>
      <c r="Q944" s="48"/>
      <c r="R944" s="49"/>
      <c r="S944" s="49"/>
      <c r="T944" s="10"/>
      <c r="U944" s="10"/>
      <c r="V944" s="10"/>
    </row>
    <row r="945" hidden="1">
      <c r="A945" s="10"/>
      <c r="B945" s="10"/>
      <c r="C945" s="10"/>
      <c r="D945" s="48"/>
      <c r="E945" s="48"/>
      <c r="F945" s="48"/>
      <c r="G945" s="48"/>
      <c r="H945" s="48"/>
      <c r="I945" s="49"/>
      <c r="J945" s="49"/>
      <c r="K945" s="49"/>
      <c r="L945" s="49"/>
      <c r="M945" s="49"/>
      <c r="N945" s="49"/>
      <c r="O945" s="49"/>
      <c r="P945" s="48"/>
      <c r="Q945" s="48"/>
      <c r="R945" s="49"/>
      <c r="S945" s="49"/>
      <c r="T945" s="10"/>
      <c r="U945" s="10"/>
      <c r="V945" s="10"/>
    </row>
    <row r="946" hidden="1">
      <c r="A946" s="10"/>
      <c r="B946" s="10"/>
      <c r="C946" s="10"/>
      <c r="D946" s="48"/>
      <c r="E946" s="48"/>
      <c r="F946" s="48"/>
      <c r="G946" s="48"/>
      <c r="H946" s="48"/>
      <c r="I946" s="49"/>
      <c r="J946" s="49"/>
      <c r="K946" s="49"/>
      <c r="L946" s="49"/>
      <c r="M946" s="49"/>
      <c r="N946" s="49"/>
      <c r="O946" s="49"/>
      <c r="P946" s="48"/>
      <c r="Q946" s="48"/>
      <c r="R946" s="49"/>
      <c r="S946" s="49"/>
      <c r="T946" s="10"/>
      <c r="U946" s="10"/>
      <c r="V946" s="10"/>
    </row>
    <row r="947" hidden="1">
      <c r="A947" s="10"/>
      <c r="B947" s="10"/>
      <c r="C947" s="10"/>
      <c r="D947" s="48"/>
      <c r="E947" s="48"/>
      <c r="F947" s="48"/>
      <c r="G947" s="48"/>
      <c r="H947" s="48"/>
      <c r="I947" s="49"/>
      <c r="J947" s="49"/>
      <c r="K947" s="49"/>
      <c r="L947" s="49"/>
      <c r="M947" s="49"/>
      <c r="N947" s="49"/>
      <c r="O947" s="49"/>
      <c r="P947" s="48"/>
      <c r="Q947" s="48"/>
      <c r="R947" s="49"/>
      <c r="S947" s="49"/>
      <c r="T947" s="10"/>
      <c r="U947" s="10"/>
      <c r="V947" s="10"/>
    </row>
    <row r="948" hidden="1">
      <c r="A948" s="10"/>
      <c r="B948" s="10"/>
      <c r="C948" s="10"/>
      <c r="D948" s="48"/>
      <c r="E948" s="48"/>
      <c r="F948" s="48"/>
      <c r="G948" s="48"/>
      <c r="H948" s="48"/>
      <c r="I948" s="49"/>
      <c r="J948" s="49"/>
      <c r="K948" s="49"/>
      <c r="L948" s="49"/>
      <c r="M948" s="49"/>
      <c r="N948" s="49"/>
      <c r="O948" s="49"/>
      <c r="P948" s="48"/>
      <c r="Q948" s="48"/>
      <c r="R948" s="49"/>
      <c r="S948" s="49"/>
      <c r="T948" s="10"/>
      <c r="U948" s="10"/>
      <c r="V948" s="10"/>
    </row>
    <row r="949" hidden="1">
      <c r="A949" s="10"/>
      <c r="B949" s="10"/>
      <c r="C949" s="10"/>
      <c r="D949" s="48"/>
      <c r="E949" s="48"/>
      <c r="F949" s="48"/>
      <c r="G949" s="48"/>
      <c r="H949" s="48"/>
      <c r="I949" s="49"/>
      <c r="J949" s="49"/>
      <c r="K949" s="49"/>
      <c r="L949" s="49"/>
      <c r="M949" s="49"/>
      <c r="N949" s="49"/>
      <c r="O949" s="49"/>
      <c r="P949" s="48"/>
      <c r="Q949" s="48"/>
      <c r="R949" s="49"/>
      <c r="S949" s="49"/>
      <c r="T949" s="10"/>
      <c r="U949" s="10"/>
      <c r="V949" s="10"/>
    </row>
    <row r="950" hidden="1">
      <c r="A950" s="10"/>
      <c r="B950" s="10"/>
      <c r="C950" s="10"/>
      <c r="D950" s="48"/>
      <c r="E950" s="48"/>
      <c r="F950" s="48"/>
      <c r="G950" s="48"/>
      <c r="H950" s="48"/>
      <c r="I950" s="49"/>
      <c r="J950" s="49"/>
      <c r="K950" s="49"/>
      <c r="L950" s="49"/>
      <c r="M950" s="49"/>
      <c r="N950" s="49"/>
      <c r="O950" s="49"/>
      <c r="P950" s="48"/>
      <c r="Q950" s="48"/>
      <c r="R950" s="49"/>
      <c r="S950" s="49"/>
      <c r="T950" s="10"/>
      <c r="U950" s="10"/>
      <c r="V950" s="10"/>
    </row>
    <row r="951" hidden="1">
      <c r="A951" s="10"/>
      <c r="B951" s="10"/>
      <c r="C951" s="10"/>
      <c r="D951" s="48"/>
      <c r="E951" s="48"/>
      <c r="F951" s="48"/>
      <c r="G951" s="48"/>
      <c r="H951" s="48"/>
      <c r="I951" s="49"/>
      <c r="J951" s="49"/>
      <c r="K951" s="49"/>
      <c r="L951" s="49"/>
      <c r="M951" s="49"/>
      <c r="N951" s="49"/>
      <c r="O951" s="49"/>
      <c r="P951" s="48"/>
      <c r="Q951" s="48"/>
      <c r="R951" s="49"/>
      <c r="S951" s="49"/>
      <c r="T951" s="10"/>
      <c r="U951" s="10"/>
      <c r="V951" s="10"/>
    </row>
    <row r="952" hidden="1">
      <c r="A952" s="10"/>
      <c r="B952" s="10"/>
      <c r="C952" s="10"/>
      <c r="D952" s="48"/>
      <c r="E952" s="48"/>
      <c r="F952" s="48"/>
      <c r="G952" s="48"/>
      <c r="H952" s="48"/>
      <c r="I952" s="49"/>
      <c r="J952" s="49"/>
      <c r="K952" s="49"/>
      <c r="L952" s="49"/>
      <c r="M952" s="49"/>
      <c r="N952" s="49"/>
      <c r="O952" s="49"/>
      <c r="P952" s="48"/>
      <c r="Q952" s="48"/>
      <c r="R952" s="49"/>
      <c r="S952" s="49"/>
      <c r="T952" s="10"/>
      <c r="U952" s="10"/>
      <c r="V952" s="10"/>
    </row>
    <row r="953" hidden="1">
      <c r="A953" s="10"/>
      <c r="B953" s="10"/>
      <c r="C953" s="10"/>
      <c r="D953" s="48"/>
      <c r="E953" s="48"/>
      <c r="F953" s="48"/>
      <c r="G953" s="48"/>
      <c r="H953" s="48"/>
      <c r="I953" s="49"/>
      <c r="J953" s="49"/>
      <c r="K953" s="49"/>
      <c r="L953" s="49"/>
      <c r="M953" s="49"/>
      <c r="N953" s="49"/>
      <c r="O953" s="49"/>
      <c r="P953" s="48"/>
      <c r="Q953" s="48"/>
      <c r="R953" s="49"/>
      <c r="S953" s="49"/>
      <c r="T953" s="10"/>
      <c r="U953" s="10"/>
      <c r="V953" s="10"/>
    </row>
    <row r="954" hidden="1">
      <c r="A954" s="10"/>
      <c r="B954" s="10"/>
      <c r="C954" s="10"/>
      <c r="D954" s="48"/>
      <c r="E954" s="48"/>
      <c r="F954" s="48"/>
      <c r="G954" s="48"/>
      <c r="H954" s="48"/>
      <c r="I954" s="49"/>
      <c r="J954" s="49"/>
      <c r="K954" s="49"/>
      <c r="L954" s="49"/>
      <c r="M954" s="49"/>
      <c r="N954" s="49"/>
      <c r="O954" s="49"/>
      <c r="P954" s="48"/>
      <c r="Q954" s="48"/>
      <c r="R954" s="49"/>
      <c r="S954" s="49"/>
      <c r="T954" s="10"/>
      <c r="U954" s="10"/>
      <c r="V954" s="10"/>
    </row>
    <row r="955" hidden="1">
      <c r="A955" s="10"/>
      <c r="B955" s="10"/>
      <c r="C955" s="10"/>
      <c r="D955" s="48"/>
      <c r="E955" s="48"/>
      <c r="F955" s="48"/>
      <c r="G955" s="48"/>
      <c r="H955" s="48"/>
      <c r="I955" s="49"/>
      <c r="J955" s="49"/>
      <c r="K955" s="49"/>
      <c r="L955" s="49"/>
      <c r="M955" s="49"/>
      <c r="N955" s="49"/>
      <c r="O955" s="49"/>
      <c r="P955" s="48"/>
      <c r="Q955" s="48"/>
      <c r="R955" s="49"/>
      <c r="S955" s="49"/>
      <c r="T955" s="10"/>
      <c r="U955" s="10"/>
      <c r="V955" s="10"/>
    </row>
    <row r="956" hidden="1">
      <c r="A956" s="10"/>
      <c r="B956" s="10"/>
      <c r="C956" s="10"/>
      <c r="D956" s="48"/>
      <c r="E956" s="48"/>
      <c r="F956" s="48"/>
      <c r="G956" s="48"/>
      <c r="H956" s="48"/>
      <c r="I956" s="49"/>
      <c r="J956" s="49"/>
      <c r="K956" s="49"/>
      <c r="L956" s="49"/>
      <c r="M956" s="49"/>
      <c r="N956" s="49"/>
      <c r="O956" s="49"/>
      <c r="P956" s="48"/>
      <c r="Q956" s="48"/>
      <c r="R956" s="49"/>
      <c r="S956" s="49"/>
      <c r="T956" s="10"/>
      <c r="U956" s="10"/>
      <c r="V956" s="10"/>
    </row>
    <row r="957" hidden="1">
      <c r="A957" s="10"/>
      <c r="B957" s="10"/>
      <c r="C957" s="10"/>
      <c r="D957" s="48"/>
      <c r="E957" s="48"/>
      <c r="F957" s="48"/>
      <c r="G957" s="48"/>
      <c r="H957" s="48"/>
      <c r="I957" s="49"/>
      <c r="J957" s="49"/>
      <c r="K957" s="49"/>
      <c r="L957" s="49"/>
      <c r="M957" s="49"/>
      <c r="N957" s="49"/>
      <c r="O957" s="49"/>
      <c r="P957" s="48"/>
      <c r="Q957" s="48"/>
      <c r="R957" s="49"/>
      <c r="S957" s="49"/>
      <c r="T957" s="10"/>
      <c r="U957" s="10"/>
      <c r="V957" s="10"/>
    </row>
    <row r="958" hidden="1">
      <c r="A958" s="10"/>
      <c r="B958" s="10"/>
      <c r="C958" s="10"/>
      <c r="D958" s="48"/>
      <c r="E958" s="48"/>
      <c r="F958" s="48"/>
      <c r="G958" s="48"/>
      <c r="H958" s="48"/>
      <c r="I958" s="49"/>
      <c r="J958" s="49"/>
      <c r="K958" s="49"/>
      <c r="L958" s="49"/>
      <c r="M958" s="49"/>
      <c r="N958" s="49"/>
      <c r="O958" s="49"/>
      <c r="P958" s="48"/>
      <c r="Q958" s="48"/>
      <c r="R958" s="49"/>
      <c r="S958" s="49"/>
      <c r="T958" s="10"/>
      <c r="U958" s="10"/>
      <c r="V958" s="10"/>
    </row>
    <row r="959" hidden="1">
      <c r="A959" s="10"/>
      <c r="B959" s="10"/>
      <c r="C959" s="10"/>
      <c r="D959" s="48"/>
      <c r="E959" s="48"/>
      <c r="F959" s="48"/>
      <c r="G959" s="48"/>
      <c r="H959" s="48"/>
      <c r="I959" s="49"/>
      <c r="J959" s="49"/>
      <c r="K959" s="49"/>
      <c r="L959" s="49"/>
      <c r="M959" s="49"/>
      <c r="N959" s="49"/>
      <c r="O959" s="49"/>
      <c r="P959" s="48"/>
      <c r="Q959" s="48"/>
      <c r="R959" s="49"/>
      <c r="S959" s="49"/>
      <c r="T959" s="10"/>
      <c r="U959" s="10"/>
      <c r="V959" s="10"/>
    </row>
    <row r="960" hidden="1">
      <c r="A960" s="10"/>
      <c r="B960" s="10"/>
      <c r="C960" s="10"/>
      <c r="D960" s="48"/>
      <c r="E960" s="48"/>
      <c r="F960" s="48"/>
      <c r="G960" s="48"/>
      <c r="H960" s="48"/>
      <c r="I960" s="49"/>
      <c r="J960" s="49"/>
      <c r="K960" s="49"/>
      <c r="L960" s="49"/>
      <c r="M960" s="49"/>
      <c r="N960" s="49"/>
      <c r="O960" s="49"/>
      <c r="P960" s="48"/>
      <c r="Q960" s="48"/>
      <c r="R960" s="49"/>
      <c r="S960" s="49"/>
      <c r="T960" s="10"/>
      <c r="U960" s="10"/>
      <c r="V960" s="10"/>
    </row>
    <row r="961" hidden="1">
      <c r="A961" s="10"/>
      <c r="B961" s="10"/>
      <c r="C961" s="10"/>
      <c r="D961" s="48"/>
      <c r="E961" s="48"/>
      <c r="F961" s="48"/>
      <c r="G961" s="48"/>
      <c r="H961" s="48"/>
      <c r="I961" s="49"/>
      <c r="J961" s="49"/>
      <c r="K961" s="49"/>
      <c r="L961" s="49"/>
      <c r="M961" s="49"/>
      <c r="N961" s="49"/>
      <c r="O961" s="49"/>
      <c r="P961" s="48"/>
      <c r="Q961" s="48"/>
      <c r="R961" s="49"/>
      <c r="S961" s="49"/>
      <c r="T961" s="10"/>
      <c r="U961" s="10"/>
      <c r="V961" s="10"/>
    </row>
    <row r="962" hidden="1">
      <c r="A962" s="10"/>
      <c r="B962" s="10"/>
      <c r="C962" s="10"/>
      <c r="D962" s="48"/>
      <c r="E962" s="48"/>
      <c r="F962" s="48"/>
      <c r="G962" s="48"/>
      <c r="H962" s="48"/>
      <c r="I962" s="49"/>
      <c r="J962" s="49"/>
      <c r="K962" s="49"/>
      <c r="L962" s="49"/>
      <c r="M962" s="49"/>
      <c r="N962" s="49"/>
      <c r="O962" s="49"/>
      <c r="P962" s="48"/>
      <c r="Q962" s="48"/>
      <c r="R962" s="49"/>
      <c r="S962" s="49"/>
      <c r="T962" s="10"/>
      <c r="U962" s="10"/>
      <c r="V962" s="10"/>
    </row>
    <row r="963" hidden="1">
      <c r="A963" s="10"/>
      <c r="B963" s="10"/>
      <c r="C963" s="10"/>
      <c r="D963" s="48"/>
      <c r="E963" s="48"/>
      <c r="F963" s="48"/>
      <c r="G963" s="48"/>
      <c r="H963" s="48"/>
      <c r="I963" s="49"/>
      <c r="J963" s="49"/>
      <c r="K963" s="49"/>
      <c r="L963" s="49"/>
      <c r="M963" s="49"/>
      <c r="N963" s="49"/>
      <c r="O963" s="49"/>
      <c r="P963" s="48"/>
      <c r="Q963" s="48"/>
      <c r="R963" s="49"/>
      <c r="S963" s="49"/>
      <c r="T963" s="10"/>
      <c r="U963" s="10"/>
      <c r="V963" s="10"/>
    </row>
    <row r="964" hidden="1">
      <c r="A964" s="10"/>
      <c r="B964" s="10"/>
      <c r="C964" s="10"/>
      <c r="D964" s="48"/>
      <c r="E964" s="48"/>
      <c r="F964" s="48"/>
      <c r="G964" s="48"/>
      <c r="H964" s="48"/>
      <c r="I964" s="49"/>
      <c r="J964" s="49"/>
      <c r="K964" s="49"/>
      <c r="L964" s="49"/>
      <c r="M964" s="49"/>
      <c r="N964" s="49"/>
      <c r="O964" s="49"/>
      <c r="P964" s="48"/>
      <c r="Q964" s="48"/>
      <c r="R964" s="49"/>
      <c r="S964" s="49"/>
      <c r="T964" s="10"/>
      <c r="U964" s="10"/>
      <c r="V964" s="10"/>
    </row>
    <row r="965" hidden="1">
      <c r="A965" s="10"/>
      <c r="B965" s="10"/>
      <c r="C965" s="10"/>
      <c r="D965" s="48"/>
      <c r="E965" s="48"/>
      <c r="F965" s="48"/>
      <c r="G965" s="48"/>
      <c r="H965" s="48"/>
      <c r="I965" s="49"/>
      <c r="J965" s="49"/>
      <c r="K965" s="49"/>
      <c r="L965" s="49"/>
      <c r="M965" s="49"/>
      <c r="N965" s="49"/>
      <c r="O965" s="49"/>
      <c r="P965" s="48"/>
      <c r="Q965" s="48"/>
      <c r="R965" s="49"/>
      <c r="S965" s="49"/>
      <c r="T965" s="10"/>
      <c r="U965" s="10"/>
      <c r="V965" s="10"/>
    </row>
    <row r="966" hidden="1">
      <c r="A966" s="10"/>
      <c r="B966" s="10"/>
      <c r="C966" s="10"/>
      <c r="D966" s="48"/>
      <c r="E966" s="48"/>
      <c r="F966" s="48"/>
      <c r="G966" s="48"/>
      <c r="H966" s="48"/>
      <c r="I966" s="49"/>
      <c r="J966" s="49"/>
      <c r="K966" s="49"/>
      <c r="L966" s="49"/>
      <c r="M966" s="49"/>
      <c r="N966" s="49"/>
      <c r="O966" s="49"/>
      <c r="P966" s="48"/>
      <c r="Q966" s="48"/>
      <c r="R966" s="49"/>
      <c r="S966" s="49"/>
      <c r="T966" s="10"/>
      <c r="U966" s="10"/>
      <c r="V966" s="10"/>
    </row>
    <row r="967" hidden="1">
      <c r="A967" s="10"/>
      <c r="B967" s="10"/>
      <c r="C967" s="10"/>
      <c r="D967" s="48"/>
      <c r="E967" s="48"/>
      <c r="F967" s="48"/>
      <c r="G967" s="48"/>
      <c r="H967" s="48"/>
      <c r="I967" s="49"/>
      <c r="J967" s="49"/>
      <c r="K967" s="49"/>
      <c r="L967" s="49"/>
      <c r="M967" s="49"/>
      <c r="N967" s="49"/>
      <c r="O967" s="49"/>
      <c r="P967" s="48"/>
      <c r="Q967" s="48"/>
      <c r="R967" s="49"/>
      <c r="S967" s="49"/>
      <c r="T967" s="10"/>
      <c r="U967" s="10"/>
      <c r="V967" s="10"/>
    </row>
    <row r="968" hidden="1">
      <c r="A968" s="10"/>
      <c r="B968" s="10"/>
      <c r="C968" s="10"/>
      <c r="D968" s="48"/>
      <c r="E968" s="48"/>
      <c r="F968" s="48"/>
      <c r="G968" s="48"/>
      <c r="H968" s="48"/>
      <c r="I968" s="49"/>
      <c r="J968" s="49"/>
      <c r="K968" s="49"/>
      <c r="L968" s="49"/>
      <c r="M968" s="49"/>
      <c r="N968" s="49"/>
      <c r="O968" s="49"/>
      <c r="P968" s="48"/>
      <c r="Q968" s="48"/>
      <c r="R968" s="49"/>
      <c r="S968" s="49"/>
      <c r="T968" s="10"/>
      <c r="U968" s="10"/>
      <c r="V968" s="10"/>
    </row>
    <row r="969" hidden="1">
      <c r="A969" s="10"/>
      <c r="B969" s="10"/>
      <c r="C969" s="10"/>
      <c r="D969" s="48"/>
      <c r="E969" s="48"/>
      <c r="F969" s="48"/>
      <c r="G969" s="48"/>
      <c r="H969" s="48"/>
      <c r="I969" s="49"/>
      <c r="J969" s="49"/>
      <c r="K969" s="49"/>
      <c r="L969" s="49"/>
      <c r="M969" s="49"/>
      <c r="N969" s="49"/>
      <c r="O969" s="49"/>
      <c r="P969" s="48"/>
      <c r="Q969" s="48"/>
      <c r="R969" s="49"/>
      <c r="S969" s="49"/>
      <c r="T969" s="10"/>
      <c r="U969" s="10"/>
      <c r="V969" s="10"/>
    </row>
    <row r="970" hidden="1">
      <c r="A970" s="10"/>
      <c r="B970" s="10"/>
      <c r="C970" s="10"/>
      <c r="D970" s="48"/>
      <c r="E970" s="48"/>
      <c r="F970" s="48"/>
      <c r="G970" s="48"/>
      <c r="H970" s="48"/>
      <c r="I970" s="49"/>
      <c r="J970" s="49"/>
      <c r="K970" s="49"/>
      <c r="L970" s="49"/>
      <c r="M970" s="49"/>
      <c r="N970" s="49"/>
      <c r="O970" s="49"/>
      <c r="P970" s="48"/>
      <c r="Q970" s="48"/>
      <c r="R970" s="49"/>
      <c r="S970" s="49"/>
      <c r="T970" s="10"/>
      <c r="U970" s="10"/>
      <c r="V970" s="10"/>
    </row>
    <row r="971" hidden="1">
      <c r="A971" s="10"/>
      <c r="B971" s="10"/>
      <c r="C971" s="10"/>
      <c r="D971" s="48"/>
      <c r="E971" s="48"/>
      <c r="F971" s="48"/>
      <c r="G971" s="48"/>
      <c r="H971" s="48"/>
      <c r="I971" s="49"/>
      <c r="J971" s="49"/>
      <c r="K971" s="49"/>
      <c r="L971" s="49"/>
      <c r="M971" s="49"/>
      <c r="N971" s="49"/>
      <c r="O971" s="49"/>
      <c r="P971" s="48"/>
      <c r="Q971" s="48"/>
      <c r="R971" s="49"/>
      <c r="S971" s="49"/>
      <c r="T971" s="10"/>
      <c r="U971" s="10"/>
      <c r="V971" s="10"/>
    </row>
    <row r="972" hidden="1">
      <c r="A972" s="10"/>
      <c r="B972" s="10"/>
      <c r="C972" s="10"/>
      <c r="D972" s="48"/>
      <c r="E972" s="48"/>
      <c r="F972" s="48"/>
      <c r="G972" s="48"/>
      <c r="H972" s="48"/>
      <c r="I972" s="49"/>
      <c r="J972" s="49"/>
      <c r="K972" s="49"/>
      <c r="L972" s="49"/>
      <c r="M972" s="49"/>
      <c r="N972" s="49"/>
      <c r="O972" s="49"/>
      <c r="P972" s="48"/>
      <c r="Q972" s="48"/>
      <c r="R972" s="49"/>
      <c r="S972" s="49"/>
      <c r="T972" s="10"/>
      <c r="U972" s="10"/>
      <c r="V972" s="10"/>
    </row>
    <row r="973" hidden="1">
      <c r="A973" s="10"/>
      <c r="B973" s="10"/>
      <c r="C973" s="10"/>
      <c r="D973" s="48"/>
      <c r="E973" s="48"/>
      <c r="F973" s="48"/>
      <c r="G973" s="48"/>
      <c r="H973" s="48"/>
      <c r="I973" s="49"/>
      <c r="J973" s="49"/>
      <c r="K973" s="49"/>
      <c r="L973" s="49"/>
      <c r="M973" s="49"/>
      <c r="N973" s="49"/>
      <c r="O973" s="49"/>
      <c r="P973" s="48"/>
      <c r="Q973" s="48"/>
      <c r="R973" s="49"/>
      <c r="S973" s="49"/>
      <c r="T973" s="10"/>
      <c r="U973" s="10"/>
      <c r="V973" s="10"/>
    </row>
    <row r="974" hidden="1">
      <c r="A974" s="10"/>
      <c r="B974" s="10"/>
      <c r="C974" s="10"/>
      <c r="D974" s="48"/>
      <c r="E974" s="48"/>
      <c r="F974" s="48"/>
      <c r="G974" s="48"/>
      <c r="H974" s="48"/>
      <c r="I974" s="49"/>
      <c r="J974" s="49"/>
      <c r="K974" s="49"/>
      <c r="L974" s="49"/>
      <c r="M974" s="49"/>
      <c r="N974" s="49"/>
      <c r="O974" s="49"/>
      <c r="P974" s="48"/>
      <c r="Q974" s="48"/>
      <c r="R974" s="49"/>
      <c r="S974" s="49"/>
      <c r="T974" s="10"/>
      <c r="U974" s="10"/>
      <c r="V974" s="10"/>
    </row>
    <row r="975" hidden="1">
      <c r="A975" s="10"/>
      <c r="B975" s="10"/>
      <c r="C975" s="10"/>
      <c r="D975" s="48"/>
      <c r="E975" s="48"/>
      <c r="F975" s="48"/>
      <c r="G975" s="48"/>
      <c r="H975" s="48"/>
      <c r="I975" s="49"/>
      <c r="J975" s="49"/>
      <c r="K975" s="49"/>
      <c r="L975" s="49"/>
      <c r="M975" s="49"/>
      <c r="N975" s="49"/>
      <c r="O975" s="49"/>
      <c r="P975" s="48"/>
      <c r="Q975" s="48"/>
      <c r="R975" s="49"/>
      <c r="S975" s="49"/>
      <c r="T975" s="10"/>
      <c r="U975" s="10"/>
      <c r="V975" s="10"/>
    </row>
    <row r="976" hidden="1">
      <c r="A976" s="10"/>
      <c r="B976" s="10"/>
      <c r="C976" s="10"/>
      <c r="D976" s="48"/>
      <c r="E976" s="48"/>
      <c r="F976" s="48"/>
      <c r="G976" s="48"/>
      <c r="H976" s="48"/>
      <c r="I976" s="49"/>
      <c r="J976" s="49"/>
      <c r="K976" s="49"/>
      <c r="L976" s="49"/>
      <c r="M976" s="49"/>
      <c r="N976" s="49"/>
      <c r="O976" s="49"/>
      <c r="P976" s="48"/>
      <c r="Q976" s="48"/>
      <c r="R976" s="49"/>
      <c r="S976" s="49"/>
      <c r="T976" s="10"/>
      <c r="U976" s="10"/>
      <c r="V976" s="10"/>
    </row>
    <row r="977" hidden="1">
      <c r="A977" s="10"/>
      <c r="B977" s="10"/>
      <c r="C977" s="10"/>
      <c r="D977" s="48"/>
      <c r="E977" s="48"/>
      <c r="F977" s="48"/>
      <c r="G977" s="48"/>
      <c r="H977" s="48"/>
      <c r="I977" s="49"/>
      <c r="J977" s="49"/>
      <c r="K977" s="49"/>
      <c r="L977" s="49"/>
      <c r="M977" s="49"/>
      <c r="N977" s="49"/>
      <c r="O977" s="49"/>
      <c r="P977" s="48"/>
      <c r="Q977" s="48"/>
      <c r="R977" s="49"/>
      <c r="S977" s="49"/>
      <c r="T977" s="10"/>
      <c r="U977" s="10"/>
      <c r="V977" s="10"/>
    </row>
    <row r="978" hidden="1">
      <c r="A978" s="10"/>
      <c r="B978" s="10"/>
      <c r="C978" s="10"/>
      <c r="D978" s="48"/>
      <c r="E978" s="48"/>
      <c r="F978" s="48"/>
      <c r="G978" s="48"/>
      <c r="H978" s="48"/>
      <c r="I978" s="49"/>
      <c r="J978" s="49"/>
      <c r="K978" s="49"/>
      <c r="L978" s="49"/>
      <c r="M978" s="49"/>
      <c r="N978" s="49"/>
      <c r="O978" s="49"/>
      <c r="P978" s="48"/>
      <c r="Q978" s="48"/>
      <c r="R978" s="49"/>
      <c r="S978" s="49"/>
      <c r="T978" s="10"/>
      <c r="U978" s="10"/>
      <c r="V978" s="10"/>
    </row>
    <row r="979" hidden="1">
      <c r="A979" s="10"/>
      <c r="B979" s="10"/>
      <c r="C979" s="10"/>
      <c r="D979" s="48"/>
      <c r="E979" s="48"/>
      <c r="F979" s="48"/>
      <c r="G979" s="48"/>
      <c r="H979" s="48"/>
      <c r="I979" s="49"/>
      <c r="J979" s="49"/>
      <c r="K979" s="49"/>
      <c r="L979" s="49"/>
      <c r="M979" s="49"/>
      <c r="N979" s="49"/>
      <c r="O979" s="49"/>
      <c r="P979" s="48"/>
      <c r="Q979" s="48"/>
      <c r="R979" s="49"/>
      <c r="S979" s="49"/>
      <c r="T979" s="10"/>
      <c r="U979" s="10"/>
      <c r="V979" s="10"/>
    </row>
    <row r="980" hidden="1">
      <c r="A980" s="10"/>
      <c r="B980" s="10"/>
      <c r="C980" s="10"/>
      <c r="D980" s="48"/>
      <c r="E980" s="48"/>
      <c r="F980" s="48"/>
      <c r="G980" s="48"/>
      <c r="H980" s="48"/>
      <c r="I980" s="49"/>
      <c r="J980" s="49"/>
      <c r="K980" s="49"/>
      <c r="L980" s="49"/>
      <c r="M980" s="49"/>
      <c r="N980" s="49"/>
      <c r="O980" s="49"/>
      <c r="P980" s="48"/>
      <c r="Q980" s="48"/>
      <c r="R980" s="49"/>
      <c r="S980" s="49"/>
      <c r="T980" s="10"/>
      <c r="U980" s="10"/>
      <c r="V980" s="10"/>
    </row>
    <row r="981" hidden="1">
      <c r="A981" s="10"/>
      <c r="B981" s="10"/>
      <c r="C981" s="10"/>
      <c r="D981" s="48"/>
      <c r="E981" s="48"/>
      <c r="F981" s="48"/>
      <c r="G981" s="48"/>
      <c r="H981" s="48"/>
      <c r="I981" s="49"/>
      <c r="J981" s="49"/>
      <c r="K981" s="49"/>
      <c r="L981" s="49"/>
      <c r="M981" s="49"/>
      <c r="N981" s="49"/>
      <c r="O981" s="49"/>
      <c r="P981" s="48"/>
      <c r="Q981" s="48"/>
      <c r="R981" s="49"/>
      <c r="S981" s="49"/>
      <c r="T981" s="10"/>
      <c r="U981" s="10"/>
      <c r="V981" s="10"/>
    </row>
    <row r="982" hidden="1">
      <c r="A982" s="10"/>
      <c r="B982" s="10"/>
      <c r="C982" s="10"/>
      <c r="D982" s="48"/>
      <c r="E982" s="48"/>
      <c r="F982" s="48"/>
      <c r="G982" s="48"/>
      <c r="H982" s="48"/>
      <c r="I982" s="49"/>
      <c r="J982" s="49"/>
      <c r="K982" s="49"/>
      <c r="L982" s="49"/>
      <c r="M982" s="49"/>
      <c r="N982" s="49"/>
      <c r="O982" s="49"/>
      <c r="P982" s="48"/>
      <c r="Q982" s="48"/>
      <c r="R982" s="49"/>
      <c r="S982" s="49"/>
      <c r="T982" s="10"/>
      <c r="U982" s="10"/>
      <c r="V982" s="10"/>
    </row>
    <row r="983" hidden="1">
      <c r="A983" s="10"/>
      <c r="B983" s="10"/>
      <c r="C983" s="10"/>
      <c r="D983" s="48"/>
      <c r="E983" s="48"/>
      <c r="F983" s="48"/>
      <c r="G983" s="48"/>
      <c r="H983" s="48"/>
      <c r="I983" s="49"/>
      <c r="J983" s="49"/>
      <c r="K983" s="49"/>
      <c r="L983" s="49"/>
      <c r="M983" s="49"/>
      <c r="N983" s="49"/>
      <c r="O983" s="49"/>
      <c r="P983" s="48"/>
      <c r="Q983" s="48"/>
      <c r="R983" s="49"/>
      <c r="S983" s="49"/>
      <c r="T983" s="10"/>
      <c r="U983" s="10"/>
      <c r="V983" s="10"/>
    </row>
    <row r="984" hidden="1">
      <c r="A984" s="10"/>
      <c r="B984" s="10"/>
      <c r="C984" s="10"/>
      <c r="D984" s="48"/>
      <c r="E984" s="48"/>
      <c r="F984" s="48"/>
      <c r="G984" s="48"/>
      <c r="H984" s="48"/>
      <c r="I984" s="49"/>
      <c r="J984" s="49"/>
      <c r="K984" s="49"/>
      <c r="L984" s="49"/>
      <c r="M984" s="49"/>
      <c r="N984" s="49"/>
      <c r="O984" s="49"/>
      <c r="P984" s="48"/>
      <c r="Q984" s="48"/>
      <c r="R984" s="49"/>
      <c r="S984" s="49"/>
      <c r="T984" s="10"/>
      <c r="U984" s="10"/>
      <c r="V984" s="10"/>
    </row>
    <row r="985" hidden="1">
      <c r="A985" s="10"/>
      <c r="B985" s="10"/>
      <c r="C985" s="10"/>
      <c r="D985" s="48"/>
      <c r="E985" s="48"/>
      <c r="F985" s="48"/>
      <c r="G985" s="48"/>
      <c r="H985" s="48"/>
      <c r="I985" s="49"/>
      <c r="J985" s="49"/>
      <c r="K985" s="49"/>
      <c r="L985" s="49"/>
      <c r="M985" s="49"/>
      <c r="N985" s="49"/>
      <c r="O985" s="49"/>
      <c r="P985" s="48"/>
      <c r="Q985" s="48"/>
      <c r="R985" s="49"/>
      <c r="S985" s="49"/>
      <c r="T985" s="10"/>
      <c r="U985" s="10"/>
      <c r="V985" s="10"/>
    </row>
    <row r="986" hidden="1">
      <c r="A986" s="10"/>
      <c r="B986" s="10"/>
      <c r="C986" s="10"/>
      <c r="D986" s="48"/>
      <c r="E986" s="48"/>
      <c r="F986" s="48"/>
      <c r="G986" s="48"/>
      <c r="H986" s="48"/>
      <c r="I986" s="49"/>
      <c r="J986" s="49"/>
      <c r="K986" s="49"/>
      <c r="L986" s="49"/>
      <c r="M986" s="49"/>
      <c r="N986" s="49"/>
      <c r="O986" s="49"/>
      <c r="P986" s="48"/>
      <c r="Q986" s="48"/>
      <c r="R986" s="49"/>
      <c r="S986" s="49"/>
      <c r="T986" s="10"/>
      <c r="U986" s="10"/>
      <c r="V986" s="10"/>
    </row>
    <row r="987" hidden="1">
      <c r="A987" s="10"/>
      <c r="B987" s="10"/>
      <c r="C987" s="10"/>
      <c r="D987" s="48"/>
      <c r="E987" s="48"/>
      <c r="F987" s="48"/>
      <c r="G987" s="48"/>
      <c r="H987" s="48"/>
      <c r="I987" s="49"/>
      <c r="J987" s="49"/>
      <c r="K987" s="49"/>
      <c r="L987" s="49"/>
      <c r="M987" s="49"/>
      <c r="N987" s="49"/>
      <c r="O987" s="49"/>
      <c r="P987" s="48"/>
      <c r="Q987" s="48"/>
      <c r="R987" s="49"/>
      <c r="S987" s="49"/>
      <c r="T987" s="10"/>
      <c r="U987" s="10"/>
      <c r="V987" s="10"/>
    </row>
    <row r="988" hidden="1">
      <c r="A988" s="10"/>
      <c r="B988" s="10"/>
      <c r="C988" s="10"/>
      <c r="D988" s="48"/>
      <c r="E988" s="48"/>
      <c r="F988" s="48"/>
      <c r="G988" s="48"/>
      <c r="H988" s="48"/>
      <c r="I988" s="49"/>
      <c r="J988" s="49"/>
      <c r="K988" s="49"/>
      <c r="L988" s="49"/>
      <c r="M988" s="49"/>
      <c r="N988" s="49"/>
      <c r="O988" s="49"/>
      <c r="P988" s="48"/>
      <c r="Q988" s="48"/>
      <c r="R988" s="49"/>
      <c r="S988" s="49"/>
      <c r="T988" s="10"/>
      <c r="U988" s="10"/>
      <c r="V988" s="10"/>
    </row>
    <row r="989" hidden="1">
      <c r="A989" s="10"/>
      <c r="B989" s="10"/>
      <c r="C989" s="10"/>
      <c r="D989" s="48"/>
      <c r="E989" s="48"/>
      <c r="F989" s="48"/>
      <c r="G989" s="48"/>
      <c r="H989" s="48"/>
      <c r="I989" s="49"/>
      <c r="J989" s="49"/>
      <c r="K989" s="49"/>
      <c r="L989" s="49"/>
      <c r="M989" s="49"/>
      <c r="N989" s="49"/>
      <c r="O989" s="49"/>
      <c r="P989" s="48"/>
      <c r="Q989" s="48"/>
      <c r="R989" s="49"/>
      <c r="S989" s="49"/>
      <c r="T989" s="10"/>
      <c r="U989" s="10"/>
      <c r="V989" s="10"/>
    </row>
    <row r="990" hidden="1">
      <c r="A990" s="10"/>
      <c r="B990" s="10"/>
      <c r="C990" s="10"/>
      <c r="D990" s="48"/>
      <c r="E990" s="48"/>
      <c r="F990" s="48"/>
      <c r="G990" s="48"/>
      <c r="H990" s="48"/>
      <c r="I990" s="49"/>
      <c r="J990" s="49"/>
      <c r="K990" s="49"/>
      <c r="L990" s="49"/>
      <c r="M990" s="49"/>
      <c r="N990" s="49"/>
      <c r="O990" s="49"/>
      <c r="P990" s="48"/>
      <c r="Q990" s="48"/>
      <c r="R990" s="49"/>
      <c r="S990" s="49"/>
      <c r="T990" s="10"/>
      <c r="U990" s="10"/>
      <c r="V990" s="10"/>
    </row>
    <row r="991" hidden="1">
      <c r="A991" s="10"/>
      <c r="B991" s="10"/>
      <c r="C991" s="10"/>
      <c r="D991" s="48"/>
      <c r="E991" s="48"/>
      <c r="F991" s="48"/>
      <c r="G991" s="48"/>
      <c r="H991" s="48"/>
      <c r="I991" s="49"/>
      <c r="J991" s="49"/>
      <c r="K991" s="49"/>
      <c r="L991" s="49"/>
      <c r="M991" s="49"/>
      <c r="N991" s="49"/>
      <c r="O991" s="49"/>
      <c r="P991" s="48"/>
      <c r="Q991" s="48"/>
      <c r="R991" s="49"/>
      <c r="S991" s="49"/>
      <c r="T991" s="10"/>
      <c r="U991" s="10"/>
      <c r="V991" s="10"/>
    </row>
    <row r="992" hidden="1">
      <c r="A992" s="10"/>
      <c r="B992" s="10"/>
      <c r="C992" s="10"/>
      <c r="D992" s="48"/>
      <c r="E992" s="48"/>
      <c r="F992" s="48"/>
      <c r="G992" s="48"/>
      <c r="H992" s="48"/>
      <c r="I992" s="49"/>
      <c r="J992" s="49"/>
      <c r="K992" s="49"/>
      <c r="L992" s="49"/>
      <c r="M992" s="49"/>
      <c r="N992" s="49"/>
      <c r="O992" s="49"/>
      <c r="P992" s="48"/>
      <c r="Q992" s="48"/>
      <c r="R992" s="49"/>
      <c r="S992" s="49"/>
      <c r="T992" s="10"/>
      <c r="U992" s="10"/>
      <c r="V992" s="10"/>
    </row>
    <row r="993" hidden="1">
      <c r="A993" s="10"/>
      <c r="B993" s="10"/>
      <c r="C993" s="10"/>
      <c r="D993" s="48"/>
      <c r="E993" s="48"/>
      <c r="F993" s="48"/>
      <c r="G993" s="48"/>
      <c r="H993" s="48"/>
      <c r="I993" s="49"/>
      <c r="J993" s="49"/>
      <c r="K993" s="49"/>
      <c r="L993" s="49"/>
      <c r="M993" s="49"/>
      <c r="N993" s="49"/>
      <c r="O993" s="49"/>
      <c r="P993" s="48"/>
      <c r="Q993" s="48"/>
      <c r="R993" s="49"/>
      <c r="S993" s="49"/>
      <c r="T993" s="10"/>
      <c r="U993" s="10"/>
      <c r="V993" s="10"/>
    </row>
    <row r="994" hidden="1">
      <c r="A994" s="10"/>
      <c r="B994" s="10"/>
      <c r="C994" s="10"/>
      <c r="D994" s="48"/>
      <c r="E994" s="48"/>
      <c r="F994" s="48"/>
      <c r="G994" s="48"/>
      <c r="H994" s="48"/>
      <c r="I994" s="49"/>
      <c r="J994" s="49"/>
      <c r="K994" s="49"/>
      <c r="L994" s="49"/>
      <c r="M994" s="49"/>
      <c r="N994" s="49"/>
      <c r="O994" s="49"/>
      <c r="P994" s="48"/>
      <c r="Q994" s="48"/>
      <c r="R994" s="49"/>
      <c r="S994" s="49"/>
      <c r="T994" s="10"/>
      <c r="U994" s="10"/>
      <c r="V994" s="1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41.0"/>
  </cols>
  <sheetData>
    <row r="1">
      <c r="A1" s="56" t="s">
        <v>166</v>
      </c>
      <c r="B1" s="56" t="s">
        <v>167</v>
      </c>
      <c r="C1" s="56" t="s">
        <v>168</v>
      </c>
      <c r="D1" s="56" t="s">
        <v>169</v>
      </c>
      <c r="E1" s="56" t="s">
        <v>170</v>
      </c>
      <c r="F1" s="57"/>
      <c r="G1" s="5"/>
      <c r="H1" s="5"/>
      <c r="I1" s="5"/>
      <c r="J1" s="5"/>
      <c r="K1" s="5"/>
      <c r="L1" s="5"/>
      <c r="M1" s="5"/>
      <c r="N1" s="5"/>
      <c r="O1" s="5"/>
      <c r="P1" s="5"/>
      <c r="Q1" s="5"/>
      <c r="R1" s="5"/>
      <c r="S1" s="5"/>
      <c r="T1" s="5"/>
      <c r="U1" s="5"/>
      <c r="V1" s="5"/>
      <c r="W1" s="5"/>
      <c r="X1" s="5"/>
      <c r="Y1" s="5"/>
      <c r="Z1" s="5"/>
    </row>
    <row r="2">
      <c r="A2" s="32" t="s">
        <v>35</v>
      </c>
      <c r="B2" s="32" t="s">
        <v>34</v>
      </c>
      <c r="C2" s="32" t="s">
        <v>171</v>
      </c>
      <c r="D2" s="32">
        <v>1.0</v>
      </c>
      <c r="E2" s="32" t="s">
        <v>174</v>
      </c>
      <c r="F2" s="58"/>
    </row>
    <row r="3">
      <c r="A3" s="32" t="s">
        <v>35</v>
      </c>
      <c r="B3" s="32" t="s">
        <v>101</v>
      </c>
      <c r="C3" s="32" t="s">
        <v>171</v>
      </c>
      <c r="D3" s="32">
        <v>1.0</v>
      </c>
      <c r="E3" s="32" t="s">
        <v>174</v>
      </c>
      <c r="F3" s="58"/>
    </row>
    <row r="4">
      <c r="A4" s="32" t="s">
        <v>35</v>
      </c>
      <c r="B4" s="32" t="s">
        <v>139</v>
      </c>
      <c r="C4" s="32" t="s">
        <v>171</v>
      </c>
      <c r="D4" s="32">
        <v>1.0</v>
      </c>
      <c r="E4" s="32" t="s">
        <v>174</v>
      </c>
      <c r="F4" s="58"/>
    </row>
    <row r="5">
      <c r="A5" s="32" t="s">
        <v>34</v>
      </c>
      <c r="B5" s="32" t="s">
        <v>101</v>
      </c>
      <c r="C5" s="32" t="s">
        <v>171</v>
      </c>
      <c r="D5" s="32">
        <v>1.0</v>
      </c>
      <c r="E5" s="32" t="s">
        <v>174</v>
      </c>
      <c r="F5" s="58"/>
    </row>
    <row r="6">
      <c r="A6" s="32" t="s">
        <v>34</v>
      </c>
      <c r="B6" s="32" t="s">
        <v>139</v>
      </c>
      <c r="C6" s="32" t="s">
        <v>171</v>
      </c>
      <c r="D6" s="32">
        <v>1.0</v>
      </c>
      <c r="E6" s="32" t="s">
        <v>174</v>
      </c>
      <c r="F6" s="58"/>
    </row>
    <row r="7">
      <c r="A7" s="32" t="s">
        <v>101</v>
      </c>
      <c r="B7" s="32" t="s">
        <v>139</v>
      </c>
      <c r="C7" s="32" t="s">
        <v>171</v>
      </c>
      <c r="D7" s="32">
        <v>1.0</v>
      </c>
      <c r="E7" s="32" t="s">
        <v>174</v>
      </c>
      <c r="F7" s="58"/>
    </row>
    <row r="8">
      <c r="A8" s="32" t="s">
        <v>53</v>
      </c>
      <c r="B8" s="32" t="s">
        <v>54</v>
      </c>
      <c r="C8" s="32" t="s">
        <v>171</v>
      </c>
      <c r="D8" s="32">
        <v>1.0</v>
      </c>
      <c r="E8" s="32" t="s">
        <v>175</v>
      </c>
      <c r="F8" s="58"/>
    </row>
    <row r="9">
      <c r="A9" s="32" t="s">
        <v>53</v>
      </c>
      <c r="B9" s="32" t="s">
        <v>123</v>
      </c>
      <c r="C9" s="32" t="s">
        <v>171</v>
      </c>
      <c r="D9" s="32">
        <v>1.0</v>
      </c>
      <c r="E9" s="32" t="s">
        <v>175</v>
      </c>
      <c r="F9" s="58"/>
    </row>
    <row r="10">
      <c r="A10" s="32" t="s">
        <v>53</v>
      </c>
      <c r="B10" s="32" t="s">
        <v>79</v>
      </c>
      <c r="C10" s="32" t="s">
        <v>171</v>
      </c>
      <c r="D10" s="32">
        <v>1.0</v>
      </c>
      <c r="E10" s="32" t="s">
        <v>175</v>
      </c>
      <c r="F10" s="58"/>
    </row>
    <row r="11">
      <c r="A11" s="32" t="s">
        <v>54</v>
      </c>
      <c r="B11" s="32" t="s">
        <v>123</v>
      </c>
      <c r="C11" s="32" t="s">
        <v>171</v>
      </c>
      <c r="D11" s="32">
        <v>1.0</v>
      </c>
      <c r="E11" s="32" t="s">
        <v>175</v>
      </c>
      <c r="F11" s="58"/>
    </row>
    <row r="12">
      <c r="A12" s="32" t="s">
        <v>54</v>
      </c>
      <c r="B12" s="32" t="s">
        <v>79</v>
      </c>
      <c r="C12" s="32" t="s">
        <v>171</v>
      </c>
      <c r="D12" s="32">
        <v>1.0</v>
      </c>
      <c r="E12" s="32" t="s">
        <v>175</v>
      </c>
      <c r="F12" s="58"/>
    </row>
    <row r="13">
      <c r="A13" s="32" t="s">
        <v>123</v>
      </c>
      <c r="B13" s="32" t="s">
        <v>79</v>
      </c>
      <c r="C13" s="32" t="s">
        <v>171</v>
      </c>
      <c r="D13" s="32">
        <v>1.0</v>
      </c>
      <c r="E13" s="32" t="s">
        <v>175</v>
      </c>
      <c r="F13" s="58"/>
    </row>
    <row r="14">
      <c r="A14" s="32" t="s">
        <v>56</v>
      </c>
      <c r="B14" s="32" t="s">
        <v>133</v>
      </c>
      <c r="C14" s="32" t="s">
        <v>171</v>
      </c>
      <c r="D14" s="32">
        <v>1.0</v>
      </c>
      <c r="E14" s="32" t="s">
        <v>176</v>
      </c>
      <c r="F14" s="58"/>
    </row>
    <row r="15">
      <c r="A15" s="32" t="s">
        <v>56</v>
      </c>
      <c r="B15" s="32" t="s">
        <v>129</v>
      </c>
      <c r="C15" s="32" t="s">
        <v>171</v>
      </c>
      <c r="D15" s="32">
        <v>1.0</v>
      </c>
      <c r="E15" s="32" t="s">
        <v>176</v>
      </c>
      <c r="F15" s="58"/>
    </row>
    <row r="16">
      <c r="A16" s="32" t="s">
        <v>133</v>
      </c>
      <c r="B16" s="32" t="s">
        <v>129</v>
      </c>
      <c r="C16" s="32" t="s">
        <v>171</v>
      </c>
      <c r="D16" s="32">
        <v>1.0</v>
      </c>
      <c r="E16" s="32" t="s">
        <v>176</v>
      </c>
      <c r="F16" s="58"/>
    </row>
    <row r="17">
      <c r="A17" s="32" t="s">
        <v>55</v>
      </c>
      <c r="B17" s="32" t="s">
        <v>87</v>
      </c>
      <c r="C17" s="32" t="s">
        <v>171</v>
      </c>
      <c r="D17" s="32">
        <v>1.0</v>
      </c>
      <c r="E17" s="32" t="s">
        <v>177</v>
      </c>
      <c r="F17" s="58"/>
    </row>
    <row r="18">
      <c r="A18" s="32" t="s">
        <v>55</v>
      </c>
      <c r="B18" s="32" t="s">
        <v>103</v>
      </c>
      <c r="C18" s="32" t="s">
        <v>171</v>
      </c>
      <c r="D18" s="32">
        <v>1.0</v>
      </c>
      <c r="E18" s="32" t="s">
        <v>177</v>
      </c>
      <c r="F18" s="58"/>
    </row>
    <row r="19">
      <c r="A19" s="32" t="s">
        <v>55</v>
      </c>
      <c r="B19" s="32" t="s">
        <v>125</v>
      </c>
      <c r="C19" s="32" t="s">
        <v>171</v>
      </c>
      <c r="D19" s="32">
        <v>1.0</v>
      </c>
      <c r="E19" s="32" t="s">
        <v>177</v>
      </c>
      <c r="F19" s="58"/>
    </row>
    <row r="20">
      <c r="A20" s="32" t="s">
        <v>55</v>
      </c>
      <c r="B20" s="32" t="s">
        <v>19</v>
      </c>
      <c r="C20" s="32" t="s">
        <v>171</v>
      </c>
      <c r="D20" s="32">
        <v>1.0</v>
      </c>
      <c r="E20" s="32" t="s">
        <v>177</v>
      </c>
      <c r="F20" s="58"/>
    </row>
    <row r="21">
      <c r="A21" s="32" t="s">
        <v>55</v>
      </c>
      <c r="B21" s="32" t="s">
        <v>41</v>
      </c>
      <c r="C21" s="32" t="s">
        <v>171</v>
      </c>
      <c r="D21" s="32">
        <v>1.0</v>
      </c>
      <c r="E21" s="32" t="s">
        <v>177</v>
      </c>
      <c r="F21" s="58"/>
    </row>
    <row r="22">
      <c r="A22" s="32" t="s">
        <v>55</v>
      </c>
      <c r="B22" s="32" t="s">
        <v>67</v>
      </c>
      <c r="C22" s="32" t="s">
        <v>171</v>
      </c>
      <c r="D22" s="32">
        <v>1.0</v>
      </c>
      <c r="E22" s="32" t="s">
        <v>177</v>
      </c>
      <c r="F22" s="58"/>
    </row>
    <row r="23">
      <c r="A23" s="32" t="s">
        <v>55</v>
      </c>
      <c r="B23" s="32" t="s">
        <v>80</v>
      </c>
      <c r="C23" s="32" t="s">
        <v>171</v>
      </c>
      <c r="D23" s="32">
        <v>1.0</v>
      </c>
      <c r="E23" s="32" t="s">
        <v>177</v>
      </c>
      <c r="F23" s="58"/>
    </row>
    <row r="24">
      <c r="A24" s="32" t="s">
        <v>55</v>
      </c>
      <c r="B24" s="32" t="s">
        <v>97</v>
      </c>
      <c r="C24" s="32" t="s">
        <v>171</v>
      </c>
      <c r="D24" s="32">
        <v>1.0</v>
      </c>
      <c r="E24" s="32" t="s">
        <v>177</v>
      </c>
      <c r="F24" s="58"/>
    </row>
    <row r="25">
      <c r="A25" s="32" t="s">
        <v>55</v>
      </c>
      <c r="B25" s="32" t="s">
        <v>104</v>
      </c>
      <c r="C25" s="32" t="s">
        <v>171</v>
      </c>
      <c r="D25" s="32">
        <v>1.0</v>
      </c>
      <c r="E25" s="32" t="s">
        <v>177</v>
      </c>
      <c r="F25" s="58"/>
    </row>
    <row r="26">
      <c r="A26" s="32" t="s">
        <v>55</v>
      </c>
      <c r="B26" s="32" t="s">
        <v>21</v>
      </c>
      <c r="C26" s="32" t="s">
        <v>171</v>
      </c>
      <c r="D26" s="32">
        <v>1.0</v>
      </c>
      <c r="E26" s="32" t="s">
        <v>177</v>
      </c>
      <c r="F26" s="58"/>
    </row>
    <row r="27">
      <c r="A27" s="32" t="s">
        <v>55</v>
      </c>
      <c r="B27" s="32" t="s">
        <v>32</v>
      </c>
      <c r="C27" s="32" t="s">
        <v>171</v>
      </c>
      <c r="D27" s="32">
        <v>1.0</v>
      </c>
      <c r="E27" s="32" t="s">
        <v>177</v>
      </c>
      <c r="F27" s="58"/>
    </row>
    <row r="28">
      <c r="A28" s="32" t="s">
        <v>55</v>
      </c>
      <c r="B28" s="32" t="s">
        <v>60</v>
      </c>
      <c r="C28" s="32" t="s">
        <v>171</v>
      </c>
      <c r="D28" s="32">
        <v>1.0</v>
      </c>
      <c r="E28" s="32" t="s">
        <v>177</v>
      </c>
      <c r="F28" s="58"/>
    </row>
    <row r="29">
      <c r="A29" s="32" t="s">
        <v>55</v>
      </c>
      <c r="B29" s="32" t="s">
        <v>77</v>
      </c>
      <c r="C29" s="32" t="s">
        <v>171</v>
      </c>
      <c r="D29" s="32">
        <v>1.0</v>
      </c>
      <c r="E29" s="32" t="s">
        <v>177</v>
      </c>
      <c r="F29" s="58"/>
    </row>
    <row r="30">
      <c r="A30" s="32" t="s">
        <v>55</v>
      </c>
      <c r="B30" s="32" t="s">
        <v>81</v>
      </c>
      <c r="C30" s="32" t="s">
        <v>171</v>
      </c>
      <c r="D30" s="32">
        <v>1.0</v>
      </c>
      <c r="E30" s="32" t="s">
        <v>177</v>
      </c>
      <c r="F30" s="58"/>
    </row>
    <row r="31">
      <c r="A31" s="32" t="s">
        <v>55</v>
      </c>
      <c r="B31" s="32" t="s">
        <v>85</v>
      </c>
      <c r="C31" s="32" t="s">
        <v>171</v>
      </c>
      <c r="D31" s="32">
        <v>1.0</v>
      </c>
      <c r="E31" s="32" t="s">
        <v>177</v>
      </c>
      <c r="F31" s="58"/>
    </row>
    <row r="32">
      <c r="A32" s="32" t="s">
        <v>55</v>
      </c>
      <c r="B32" s="32" t="s">
        <v>86</v>
      </c>
      <c r="C32" s="32" t="s">
        <v>171</v>
      </c>
      <c r="D32" s="32">
        <v>1.0</v>
      </c>
      <c r="E32" s="32" t="s">
        <v>177</v>
      </c>
      <c r="F32" s="58"/>
    </row>
    <row r="33">
      <c r="A33" s="32" t="s">
        <v>55</v>
      </c>
      <c r="B33" s="32" t="s">
        <v>90</v>
      </c>
      <c r="C33" s="32" t="s">
        <v>171</v>
      </c>
      <c r="D33" s="32">
        <v>1.0</v>
      </c>
      <c r="E33" s="32" t="s">
        <v>177</v>
      </c>
      <c r="F33" s="58"/>
    </row>
    <row r="34">
      <c r="A34" s="32" t="s">
        <v>55</v>
      </c>
      <c r="B34" s="32" t="s">
        <v>92</v>
      </c>
      <c r="C34" s="32" t="s">
        <v>171</v>
      </c>
      <c r="D34" s="32">
        <v>1.0</v>
      </c>
      <c r="E34" s="32" t="s">
        <v>177</v>
      </c>
      <c r="F34" s="58"/>
    </row>
    <row r="35">
      <c r="A35" s="32" t="s">
        <v>55</v>
      </c>
      <c r="B35" s="32" t="s">
        <v>106</v>
      </c>
      <c r="C35" s="32" t="s">
        <v>171</v>
      </c>
      <c r="D35" s="32">
        <v>1.0</v>
      </c>
      <c r="E35" s="32" t="s">
        <v>177</v>
      </c>
      <c r="F35" s="58"/>
    </row>
    <row r="36">
      <c r="A36" s="32" t="s">
        <v>55</v>
      </c>
      <c r="B36" s="32" t="s">
        <v>115</v>
      </c>
      <c r="C36" s="32" t="s">
        <v>171</v>
      </c>
      <c r="D36" s="32">
        <v>1.0</v>
      </c>
      <c r="E36" s="32" t="s">
        <v>177</v>
      </c>
      <c r="F36" s="58"/>
    </row>
    <row r="37">
      <c r="A37" s="32" t="s">
        <v>55</v>
      </c>
      <c r="B37" s="32" t="s">
        <v>127</v>
      </c>
      <c r="C37" s="32" t="s">
        <v>171</v>
      </c>
      <c r="D37" s="32">
        <v>1.0</v>
      </c>
      <c r="E37" s="32" t="s">
        <v>177</v>
      </c>
      <c r="F37" s="58"/>
    </row>
    <row r="38">
      <c r="A38" s="32" t="s">
        <v>55</v>
      </c>
      <c r="B38" s="32" t="s">
        <v>128</v>
      </c>
      <c r="C38" s="32" t="s">
        <v>171</v>
      </c>
      <c r="D38" s="32">
        <v>1.0</v>
      </c>
      <c r="E38" s="32" t="s">
        <v>177</v>
      </c>
      <c r="F38" s="58"/>
    </row>
    <row r="39">
      <c r="A39" s="32" t="s">
        <v>55</v>
      </c>
      <c r="B39" s="32" t="s">
        <v>31</v>
      </c>
      <c r="C39" s="32" t="s">
        <v>171</v>
      </c>
      <c r="D39" s="32">
        <v>1.0</v>
      </c>
      <c r="E39" s="32" t="s">
        <v>177</v>
      </c>
      <c r="F39" s="58"/>
    </row>
    <row r="40">
      <c r="A40" s="32" t="s">
        <v>55</v>
      </c>
      <c r="B40" s="32" t="s">
        <v>38</v>
      </c>
      <c r="C40" s="32" t="s">
        <v>171</v>
      </c>
      <c r="D40" s="32">
        <v>1.0</v>
      </c>
      <c r="E40" s="32" t="s">
        <v>177</v>
      </c>
      <c r="F40" s="58"/>
    </row>
    <row r="41">
      <c r="A41" s="32" t="s">
        <v>55</v>
      </c>
      <c r="B41" s="32" t="s">
        <v>42</v>
      </c>
      <c r="C41" s="32" t="s">
        <v>171</v>
      </c>
      <c r="D41" s="32">
        <v>1.0</v>
      </c>
      <c r="E41" s="32" t="s">
        <v>177</v>
      </c>
      <c r="F41" s="58"/>
    </row>
    <row r="42">
      <c r="A42" s="32" t="s">
        <v>55</v>
      </c>
      <c r="B42" s="32" t="s">
        <v>43</v>
      </c>
      <c r="C42" s="32" t="s">
        <v>171</v>
      </c>
      <c r="D42" s="32">
        <v>1.0</v>
      </c>
      <c r="E42" s="32" t="s">
        <v>177</v>
      </c>
      <c r="F42" s="58"/>
    </row>
    <row r="43">
      <c r="A43" s="32" t="s">
        <v>55</v>
      </c>
      <c r="B43" s="32" t="s">
        <v>45</v>
      </c>
      <c r="C43" s="32" t="s">
        <v>171</v>
      </c>
      <c r="D43" s="32">
        <v>1.0</v>
      </c>
      <c r="E43" s="32" t="s">
        <v>177</v>
      </c>
      <c r="F43" s="58"/>
    </row>
    <row r="44">
      <c r="A44" s="32" t="s">
        <v>55</v>
      </c>
      <c r="B44" s="32" t="s">
        <v>57</v>
      </c>
      <c r="C44" s="32" t="s">
        <v>171</v>
      </c>
      <c r="D44" s="32">
        <v>1.0</v>
      </c>
      <c r="E44" s="32" t="s">
        <v>177</v>
      </c>
      <c r="F44" s="58"/>
    </row>
    <row r="45">
      <c r="A45" s="32" t="s">
        <v>55</v>
      </c>
      <c r="B45" s="32" t="s">
        <v>69</v>
      </c>
      <c r="C45" s="32" t="s">
        <v>171</v>
      </c>
      <c r="D45" s="32">
        <v>1.0</v>
      </c>
      <c r="E45" s="32" t="s">
        <v>177</v>
      </c>
      <c r="F45" s="58"/>
    </row>
    <row r="46">
      <c r="A46" s="32" t="s">
        <v>55</v>
      </c>
      <c r="B46" s="32" t="s">
        <v>70</v>
      </c>
      <c r="C46" s="32" t="s">
        <v>171</v>
      </c>
      <c r="D46" s="32">
        <v>1.0</v>
      </c>
      <c r="E46" s="32" t="s">
        <v>177</v>
      </c>
      <c r="F46" s="58"/>
    </row>
    <row r="47">
      <c r="A47" s="32" t="s">
        <v>55</v>
      </c>
      <c r="B47" s="32" t="s">
        <v>82</v>
      </c>
      <c r="C47" s="32" t="s">
        <v>171</v>
      </c>
      <c r="D47" s="32">
        <v>1.0</v>
      </c>
      <c r="E47" s="32" t="s">
        <v>177</v>
      </c>
      <c r="F47" s="58"/>
    </row>
    <row r="48">
      <c r="A48" s="32" t="s">
        <v>55</v>
      </c>
      <c r="B48" s="32" t="s">
        <v>94</v>
      </c>
      <c r="C48" s="32" t="s">
        <v>171</v>
      </c>
      <c r="D48" s="32">
        <v>1.0</v>
      </c>
      <c r="E48" s="32" t="s">
        <v>177</v>
      </c>
      <c r="F48" s="58"/>
    </row>
    <row r="49">
      <c r="A49" s="32" t="s">
        <v>55</v>
      </c>
      <c r="B49" s="32" t="s">
        <v>113</v>
      </c>
      <c r="C49" s="32" t="s">
        <v>171</v>
      </c>
      <c r="D49" s="32">
        <v>1.0</v>
      </c>
      <c r="E49" s="32" t="s">
        <v>177</v>
      </c>
      <c r="F49" s="58"/>
    </row>
    <row r="50">
      <c r="A50" s="32" t="s">
        <v>55</v>
      </c>
      <c r="B50" s="32" t="s">
        <v>116</v>
      </c>
      <c r="C50" s="32" t="s">
        <v>171</v>
      </c>
      <c r="D50" s="32">
        <v>1.0</v>
      </c>
      <c r="E50" s="32" t="s">
        <v>177</v>
      </c>
      <c r="F50" s="58"/>
    </row>
    <row r="51">
      <c r="A51" s="32" t="s">
        <v>55</v>
      </c>
      <c r="B51" s="32" t="s">
        <v>120</v>
      </c>
      <c r="C51" s="32" t="s">
        <v>171</v>
      </c>
      <c r="D51" s="32">
        <v>1.0</v>
      </c>
      <c r="E51" s="32" t="s">
        <v>177</v>
      </c>
      <c r="F51" s="58"/>
    </row>
    <row r="52">
      <c r="A52" s="32" t="s">
        <v>55</v>
      </c>
      <c r="B52" s="32" t="s">
        <v>131</v>
      </c>
      <c r="C52" s="32" t="s">
        <v>171</v>
      </c>
      <c r="D52" s="32">
        <v>1.0</v>
      </c>
      <c r="E52" s="32" t="s">
        <v>177</v>
      </c>
      <c r="F52" s="58"/>
    </row>
    <row r="53">
      <c r="A53" s="32" t="s">
        <v>55</v>
      </c>
      <c r="B53" s="32" t="s">
        <v>135</v>
      </c>
      <c r="C53" s="32" t="s">
        <v>171</v>
      </c>
      <c r="D53" s="32">
        <v>1.0</v>
      </c>
      <c r="E53" s="32" t="s">
        <v>177</v>
      </c>
      <c r="F53" s="58"/>
    </row>
    <row r="54">
      <c r="A54" s="32" t="s">
        <v>55</v>
      </c>
      <c r="B54" s="32" t="s">
        <v>136</v>
      </c>
      <c r="C54" s="32" t="s">
        <v>171</v>
      </c>
      <c r="D54" s="32">
        <v>1.0</v>
      </c>
      <c r="E54" s="32" t="s">
        <v>177</v>
      </c>
      <c r="F54" s="58"/>
    </row>
    <row r="55">
      <c r="A55" s="32" t="s">
        <v>55</v>
      </c>
      <c r="B55" s="32" t="s">
        <v>137</v>
      </c>
      <c r="C55" s="32" t="s">
        <v>171</v>
      </c>
      <c r="D55" s="32">
        <v>1.0</v>
      </c>
      <c r="E55" s="32" t="s">
        <v>177</v>
      </c>
      <c r="F55" s="58"/>
    </row>
    <row r="56">
      <c r="A56" s="32" t="s">
        <v>55</v>
      </c>
      <c r="B56" s="32" t="s">
        <v>143</v>
      </c>
      <c r="C56" s="32" t="s">
        <v>171</v>
      </c>
      <c r="D56" s="32">
        <v>1.0</v>
      </c>
      <c r="E56" s="32" t="s">
        <v>177</v>
      </c>
      <c r="F56" s="58"/>
    </row>
    <row r="57">
      <c r="A57" s="32" t="s">
        <v>55</v>
      </c>
      <c r="B57" s="32" t="s">
        <v>144</v>
      </c>
      <c r="C57" s="32" t="s">
        <v>171</v>
      </c>
      <c r="D57" s="32">
        <v>1.0</v>
      </c>
      <c r="E57" s="32" t="s">
        <v>177</v>
      </c>
      <c r="F57" s="58"/>
    </row>
    <row r="58">
      <c r="A58" s="32" t="s">
        <v>55</v>
      </c>
      <c r="B58" s="32" t="s">
        <v>15</v>
      </c>
      <c r="C58" s="32" t="s">
        <v>171</v>
      </c>
      <c r="D58" s="32">
        <v>1.0</v>
      </c>
      <c r="E58" s="32" t="s">
        <v>177</v>
      </c>
      <c r="F58" s="58"/>
    </row>
    <row r="59">
      <c r="A59" s="32" t="s">
        <v>55</v>
      </c>
      <c r="B59" s="32" t="s">
        <v>17</v>
      </c>
      <c r="C59" s="32" t="s">
        <v>171</v>
      </c>
      <c r="D59" s="32">
        <v>1.0</v>
      </c>
      <c r="E59" s="32" t="s">
        <v>177</v>
      </c>
      <c r="F59" s="58"/>
    </row>
    <row r="60">
      <c r="A60" s="32" t="s">
        <v>55</v>
      </c>
      <c r="B60" s="32" t="s">
        <v>22</v>
      </c>
      <c r="C60" s="32" t="s">
        <v>171</v>
      </c>
      <c r="D60" s="32">
        <v>1.0</v>
      </c>
      <c r="E60" s="32" t="s">
        <v>177</v>
      </c>
      <c r="F60" s="58"/>
    </row>
    <row r="61">
      <c r="A61" s="32" t="s">
        <v>55</v>
      </c>
      <c r="B61" s="32" t="s">
        <v>27</v>
      </c>
      <c r="C61" s="32" t="s">
        <v>171</v>
      </c>
      <c r="D61" s="32">
        <v>1.0</v>
      </c>
      <c r="E61" s="32" t="s">
        <v>177</v>
      </c>
      <c r="F61" s="58"/>
    </row>
    <row r="62">
      <c r="A62" s="32" t="s">
        <v>55</v>
      </c>
      <c r="B62" s="32" t="s">
        <v>28</v>
      </c>
      <c r="C62" s="32" t="s">
        <v>171</v>
      </c>
      <c r="D62" s="32">
        <v>1.0</v>
      </c>
      <c r="E62" s="32" t="s">
        <v>177</v>
      </c>
      <c r="F62" s="58"/>
    </row>
    <row r="63">
      <c r="A63" s="32" t="s">
        <v>55</v>
      </c>
      <c r="B63" s="32" t="s">
        <v>33</v>
      </c>
      <c r="C63" s="32" t="s">
        <v>171</v>
      </c>
      <c r="D63" s="32">
        <v>1.0</v>
      </c>
      <c r="E63" s="32" t="s">
        <v>177</v>
      </c>
      <c r="F63" s="58"/>
    </row>
    <row r="64">
      <c r="A64" s="32" t="s">
        <v>55</v>
      </c>
      <c r="B64" s="32" t="s">
        <v>36</v>
      </c>
      <c r="C64" s="32" t="s">
        <v>171</v>
      </c>
      <c r="D64" s="32">
        <v>1.0</v>
      </c>
      <c r="E64" s="32" t="s">
        <v>177</v>
      </c>
      <c r="F64" s="58"/>
    </row>
    <row r="65">
      <c r="A65" s="32" t="s">
        <v>55</v>
      </c>
      <c r="B65" s="32" t="s">
        <v>40</v>
      </c>
      <c r="C65" s="32" t="s">
        <v>171</v>
      </c>
      <c r="D65" s="32">
        <v>1.0</v>
      </c>
      <c r="E65" s="32" t="s">
        <v>177</v>
      </c>
      <c r="F65" s="58"/>
    </row>
    <row r="66">
      <c r="A66" s="32" t="s">
        <v>55</v>
      </c>
      <c r="B66" s="32" t="s">
        <v>46</v>
      </c>
      <c r="C66" s="32" t="s">
        <v>171</v>
      </c>
      <c r="D66" s="32">
        <v>1.0</v>
      </c>
      <c r="E66" s="32" t="s">
        <v>177</v>
      </c>
      <c r="F66" s="58"/>
    </row>
    <row r="67">
      <c r="A67" s="32" t="s">
        <v>55</v>
      </c>
      <c r="B67" s="32" t="s">
        <v>47</v>
      </c>
      <c r="C67" s="32" t="s">
        <v>171</v>
      </c>
      <c r="D67" s="32">
        <v>1.0</v>
      </c>
      <c r="E67" s="32" t="s">
        <v>177</v>
      </c>
      <c r="F67" s="58"/>
    </row>
    <row r="68">
      <c r="A68" s="32" t="s">
        <v>55</v>
      </c>
      <c r="B68" s="32" t="s">
        <v>48</v>
      </c>
      <c r="C68" s="32" t="s">
        <v>171</v>
      </c>
      <c r="D68" s="32">
        <v>1.0</v>
      </c>
      <c r="E68" s="32" t="s">
        <v>177</v>
      </c>
      <c r="F68" s="58"/>
    </row>
    <row r="69">
      <c r="A69" s="32" t="s">
        <v>55</v>
      </c>
      <c r="B69" s="32" t="s">
        <v>50</v>
      </c>
      <c r="C69" s="32" t="s">
        <v>171</v>
      </c>
      <c r="D69" s="32">
        <v>1.0</v>
      </c>
      <c r="E69" s="32" t="s">
        <v>177</v>
      </c>
      <c r="F69" s="58"/>
    </row>
    <row r="70">
      <c r="A70" s="32" t="s">
        <v>55</v>
      </c>
      <c r="B70" s="32" t="s">
        <v>51</v>
      </c>
      <c r="C70" s="32" t="s">
        <v>171</v>
      </c>
      <c r="D70" s="32">
        <v>1.0</v>
      </c>
      <c r="E70" s="32" t="s">
        <v>177</v>
      </c>
      <c r="F70" s="58"/>
    </row>
    <row r="71">
      <c r="A71" s="32" t="s">
        <v>55</v>
      </c>
      <c r="B71" s="32" t="s">
        <v>52</v>
      </c>
      <c r="C71" s="32" t="s">
        <v>171</v>
      </c>
      <c r="D71" s="32">
        <v>1.0</v>
      </c>
      <c r="E71" s="32" t="s">
        <v>177</v>
      </c>
      <c r="F71" s="58"/>
    </row>
    <row r="72">
      <c r="A72" s="32" t="s">
        <v>55</v>
      </c>
      <c r="B72" s="32" t="s">
        <v>58</v>
      </c>
      <c r="C72" s="32" t="s">
        <v>171</v>
      </c>
      <c r="D72" s="32">
        <v>1.0</v>
      </c>
      <c r="E72" s="32" t="s">
        <v>177</v>
      </c>
      <c r="F72" s="58"/>
    </row>
    <row r="73">
      <c r="A73" s="32" t="s">
        <v>55</v>
      </c>
      <c r="B73" s="32" t="s">
        <v>59</v>
      </c>
      <c r="C73" s="32" t="s">
        <v>171</v>
      </c>
      <c r="D73" s="32">
        <v>1.0</v>
      </c>
      <c r="E73" s="32" t="s">
        <v>177</v>
      </c>
      <c r="F73" s="58"/>
    </row>
    <row r="74">
      <c r="A74" s="32" t="s">
        <v>55</v>
      </c>
      <c r="B74" s="32" t="s">
        <v>61</v>
      </c>
      <c r="C74" s="32" t="s">
        <v>171</v>
      </c>
      <c r="D74" s="32">
        <v>1.0</v>
      </c>
      <c r="E74" s="32" t="s">
        <v>177</v>
      </c>
      <c r="F74" s="58"/>
    </row>
    <row r="75">
      <c r="A75" s="32" t="s">
        <v>55</v>
      </c>
      <c r="B75" s="32" t="s">
        <v>62</v>
      </c>
      <c r="C75" s="32" t="s">
        <v>171</v>
      </c>
      <c r="D75" s="32">
        <v>1.0</v>
      </c>
      <c r="E75" s="32" t="s">
        <v>177</v>
      </c>
      <c r="F75" s="58"/>
    </row>
    <row r="76">
      <c r="A76" s="32" t="s">
        <v>55</v>
      </c>
      <c r="B76" s="32" t="s">
        <v>63</v>
      </c>
      <c r="C76" s="32" t="s">
        <v>171</v>
      </c>
      <c r="D76" s="32">
        <v>1.0</v>
      </c>
      <c r="E76" s="32" t="s">
        <v>177</v>
      </c>
      <c r="F76" s="58"/>
    </row>
    <row r="77">
      <c r="A77" s="32" t="s">
        <v>55</v>
      </c>
      <c r="B77" s="32" t="s">
        <v>65</v>
      </c>
      <c r="C77" s="32" t="s">
        <v>171</v>
      </c>
      <c r="D77" s="32">
        <v>1.0</v>
      </c>
      <c r="E77" s="32" t="s">
        <v>177</v>
      </c>
      <c r="F77" s="58"/>
    </row>
    <row r="78">
      <c r="A78" s="32" t="s">
        <v>55</v>
      </c>
      <c r="B78" s="32" t="s">
        <v>66</v>
      </c>
      <c r="C78" s="32" t="s">
        <v>171</v>
      </c>
      <c r="D78" s="32">
        <v>1.0</v>
      </c>
      <c r="E78" s="32" t="s">
        <v>177</v>
      </c>
      <c r="F78" s="58"/>
    </row>
    <row r="79">
      <c r="A79" s="32" t="s">
        <v>55</v>
      </c>
      <c r="B79" s="32" t="s">
        <v>71</v>
      </c>
      <c r="C79" s="32" t="s">
        <v>171</v>
      </c>
      <c r="D79" s="32">
        <v>1.0</v>
      </c>
      <c r="E79" s="32" t="s">
        <v>177</v>
      </c>
      <c r="F79" s="58"/>
    </row>
    <row r="80">
      <c r="A80" s="32" t="s">
        <v>55</v>
      </c>
      <c r="B80" s="32" t="s">
        <v>72</v>
      </c>
      <c r="C80" s="32" t="s">
        <v>171</v>
      </c>
      <c r="D80" s="32">
        <v>1.0</v>
      </c>
      <c r="E80" s="32" t="s">
        <v>177</v>
      </c>
      <c r="F80" s="58"/>
    </row>
    <row r="81">
      <c r="A81" s="32" t="s">
        <v>55</v>
      </c>
      <c r="B81" s="32" t="s">
        <v>73</v>
      </c>
      <c r="C81" s="32" t="s">
        <v>171</v>
      </c>
      <c r="D81" s="32">
        <v>1.0</v>
      </c>
      <c r="E81" s="32" t="s">
        <v>177</v>
      </c>
      <c r="F81" s="58"/>
    </row>
    <row r="82">
      <c r="A82" s="32" t="s">
        <v>55</v>
      </c>
      <c r="B82" s="32" t="s">
        <v>75</v>
      </c>
      <c r="C82" s="32" t="s">
        <v>171</v>
      </c>
      <c r="D82" s="32">
        <v>1.0</v>
      </c>
      <c r="E82" s="32" t="s">
        <v>177</v>
      </c>
      <c r="F82" s="58"/>
    </row>
    <row r="83">
      <c r="A83" s="32" t="s">
        <v>55</v>
      </c>
      <c r="B83" s="32" t="s">
        <v>78</v>
      </c>
      <c r="C83" s="32" t="s">
        <v>171</v>
      </c>
      <c r="D83" s="32">
        <v>1.0</v>
      </c>
      <c r="E83" s="32" t="s">
        <v>177</v>
      </c>
      <c r="F83" s="58"/>
    </row>
    <row r="84">
      <c r="A84" s="32" t="s">
        <v>55</v>
      </c>
      <c r="B84" s="32" t="s">
        <v>83</v>
      </c>
      <c r="C84" s="32" t="s">
        <v>171</v>
      </c>
      <c r="D84" s="32">
        <v>1.0</v>
      </c>
      <c r="E84" s="32" t="s">
        <v>177</v>
      </c>
      <c r="F84" s="58"/>
    </row>
    <row r="85">
      <c r="A85" s="32" t="s">
        <v>55</v>
      </c>
      <c r="B85" s="32" t="s">
        <v>84</v>
      </c>
      <c r="C85" s="32" t="s">
        <v>171</v>
      </c>
      <c r="D85" s="32">
        <v>1.0</v>
      </c>
      <c r="E85" s="32" t="s">
        <v>177</v>
      </c>
      <c r="F85" s="58"/>
    </row>
    <row r="86">
      <c r="A86" s="32" t="s">
        <v>55</v>
      </c>
      <c r="B86" s="32" t="s">
        <v>91</v>
      </c>
      <c r="C86" s="32" t="s">
        <v>171</v>
      </c>
      <c r="D86" s="32">
        <v>1.0</v>
      </c>
      <c r="E86" s="32" t="s">
        <v>177</v>
      </c>
      <c r="F86" s="58"/>
    </row>
    <row r="87">
      <c r="A87" s="32" t="s">
        <v>55</v>
      </c>
      <c r="B87" s="32" t="s">
        <v>93</v>
      </c>
      <c r="C87" s="32" t="s">
        <v>171</v>
      </c>
      <c r="D87" s="32">
        <v>1.0</v>
      </c>
      <c r="E87" s="32" t="s">
        <v>177</v>
      </c>
      <c r="F87" s="58"/>
    </row>
    <row r="88">
      <c r="A88" s="32" t="s">
        <v>55</v>
      </c>
      <c r="B88" s="32" t="s">
        <v>96</v>
      </c>
      <c r="C88" s="32" t="s">
        <v>171</v>
      </c>
      <c r="D88" s="32">
        <v>1.0</v>
      </c>
      <c r="E88" s="32" t="s">
        <v>177</v>
      </c>
      <c r="F88" s="58"/>
    </row>
    <row r="89">
      <c r="A89" s="32" t="s">
        <v>55</v>
      </c>
      <c r="B89" s="32" t="s">
        <v>98</v>
      </c>
      <c r="C89" s="32" t="s">
        <v>171</v>
      </c>
      <c r="D89" s="32">
        <v>1.0</v>
      </c>
      <c r="E89" s="32" t="s">
        <v>177</v>
      </c>
      <c r="F89" s="58"/>
    </row>
    <row r="90">
      <c r="A90" s="32" t="s">
        <v>55</v>
      </c>
      <c r="B90" s="32" t="s">
        <v>99</v>
      </c>
      <c r="C90" s="32" t="s">
        <v>171</v>
      </c>
      <c r="D90" s="32">
        <v>1.0</v>
      </c>
      <c r="E90" s="32" t="s">
        <v>177</v>
      </c>
      <c r="F90" s="58"/>
    </row>
    <row r="91">
      <c r="A91" s="32" t="s">
        <v>55</v>
      </c>
      <c r="B91" s="32" t="s">
        <v>102</v>
      </c>
      <c r="C91" s="32" t="s">
        <v>171</v>
      </c>
      <c r="D91" s="32">
        <v>1.0</v>
      </c>
      <c r="E91" s="32" t="s">
        <v>177</v>
      </c>
      <c r="F91" s="58"/>
    </row>
    <row r="92">
      <c r="A92" s="32" t="s">
        <v>55</v>
      </c>
      <c r="B92" s="32" t="s">
        <v>105</v>
      </c>
      <c r="C92" s="32" t="s">
        <v>171</v>
      </c>
      <c r="D92" s="32">
        <v>1.0</v>
      </c>
      <c r="E92" s="32" t="s">
        <v>177</v>
      </c>
      <c r="F92" s="58"/>
    </row>
    <row r="93">
      <c r="A93" s="32" t="s">
        <v>55</v>
      </c>
      <c r="B93" s="32" t="s">
        <v>109</v>
      </c>
      <c r="C93" s="32" t="s">
        <v>171</v>
      </c>
      <c r="D93" s="32">
        <v>1.0</v>
      </c>
      <c r="E93" s="32" t="s">
        <v>177</v>
      </c>
      <c r="F93" s="58"/>
    </row>
    <row r="94">
      <c r="A94" s="32" t="s">
        <v>55</v>
      </c>
      <c r="B94" s="32" t="s">
        <v>110</v>
      </c>
      <c r="C94" s="32" t="s">
        <v>171</v>
      </c>
      <c r="D94" s="32">
        <v>1.0</v>
      </c>
      <c r="E94" s="32" t="s">
        <v>177</v>
      </c>
      <c r="F94" s="58"/>
    </row>
    <row r="95">
      <c r="A95" s="32" t="s">
        <v>55</v>
      </c>
      <c r="B95" s="32" t="s">
        <v>111</v>
      </c>
      <c r="C95" s="32" t="s">
        <v>171</v>
      </c>
      <c r="D95" s="32">
        <v>1.0</v>
      </c>
      <c r="E95" s="32" t="s">
        <v>177</v>
      </c>
      <c r="F95" s="58"/>
    </row>
    <row r="96">
      <c r="A96" s="32" t="s">
        <v>55</v>
      </c>
      <c r="B96" s="32" t="s">
        <v>112</v>
      </c>
      <c r="C96" s="32" t="s">
        <v>171</v>
      </c>
      <c r="D96" s="32">
        <v>1.0</v>
      </c>
      <c r="E96" s="32" t="s">
        <v>177</v>
      </c>
      <c r="F96" s="58"/>
    </row>
    <row r="97">
      <c r="A97" s="32" t="s">
        <v>55</v>
      </c>
      <c r="B97" s="32" t="s">
        <v>114</v>
      </c>
      <c r="C97" s="32" t="s">
        <v>171</v>
      </c>
      <c r="D97" s="32">
        <v>1.0</v>
      </c>
      <c r="E97" s="32" t="s">
        <v>177</v>
      </c>
      <c r="F97" s="58"/>
    </row>
    <row r="98">
      <c r="A98" s="32" t="s">
        <v>55</v>
      </c>
      <c r="B98" s="32" t="s">
        <v>119</v>
      </c>
      <c r="C98" s="32" t="s">
        <v>171</v>
      </c>
      <c r="D98" s="32">
        <v>1.0</v>
      </c>
      <c r="E98" s="32" t="s">
        <v>177</v>
      </c>
      <c r="F98" s="58"/>
    </row>
    <row r="99">
      <c r="A99" s="32" t="s">
        <v>55</v>
      </c>
      <c r="B99" s="32" t="s">
        <v>122</v>
      </c>
      <c r="C99" s="32" t="s">
        <v>171</v>
      </c>
      <c r="D99" s="32">
        <v>1.0</v>
      </c>
      <c r="E99" s="32" t="s">
        <v>177</v>
      </c>
      <c r="F99" s="58"/>
    </row>
    <row r="100">
      <c r="A100" s="32" t="s">
        <v>55</v>
      </c>
      <c r="B100" s="32" t="s">
        <v>124</v>
      </c>
      <c r="C100" s="32" t="s">
        <v>171</v>
      </c>
      <c r="D100" s="32">
        <v>1.0</v>
      </c>
      <c r="E100" s="32" t="s">
        <v>177</v>
      </c>
      <c r="F100" s="58"/>
    </row>
    <row r="101">
      <c r="A101" s="32" t="s">
        <v>55</v>
      </c>
      <c r="B101" s="32" t="s">
        <v>130</v>
      </c>
      <c r="C101" s="32" t="s">
        <v>171</v>
      </c>
      <c r="D101" s="32">
        <v>1.0</v>
      </c>
      <c r="E101" s="32" t="s">
        <v>177</v>
      </c>
      <c r="F101" s="58"/>
    </row>
    <row r="102">
      <c r="A102" s="32" t="s">
        <v>55</v>
      </c>
      <c r="B102" s="32" t="s">
        <v>142</v>
      </c>
      <c r="C102" s="32" t="s">
        <v>171</v>
      </c>
      <c r="D102" s="32">
        <v>1.0</v>
      </c>
      <c r="E102" s="32" t="s">
        <v>177</v>
      </c>
      <c r="F102" s="58"/>
    </row>
    <row r="103">
      <c r="A103" s="32" t="s">
        <v>55</v>
      </c>
      <c r="B103" s="32" t="s">
        <v>145</v>
      </c>
      <c r="C103" s="32" t="s">
        <v>171</v>
      </c>
      <c r="D103" s="32">
        <v>1.0</v>
      </c>
      <c r="E103" s="32" t="s">
        <v>177</v>
      </c>
      <c r="F103" s="58"/>
    </row>
    <row r="104">
      <c r="A104" s="32" t="s">
        <v>55</v>
      </c>
      <c r="B104" s="32" t="s">
        <v>147</v>
      </c>
      <c r="C104" s="32" t="s">
        <v>171</v>
      </c>
      <c r="D104" s="32">
        <v>1.0</v>
      </c>
      <c r="E104" s="32" t="s">
        <v>177</v>
      </c>
      <c r="F104" s="58"/>
    </row>
    <row r="105">
      <c r="A105" s="32" t="s">
        <v>55</v>
      </c>
      <c r="B105" s="32" t="s">
        <v>148</v>
      </c>
      <c r="C105" s="32" t="s">
        <v>171</v>
      </c>
      <c r="D105" s="32">
        <v>1.0</v>
      </c>
      <c r="E105" s="32" t="s">
        <v>177</v>
      </c>
      <c r="F105" s="58"/>
    </row>
    <row r="106">
      <c r="A106" s="32" t="s">
        <v>55</v>
      </c>
      <c r="B106" s="32" t="s">
        <v>149</v>
      </c>
      <c r="C106" s="32" t="s">
        <v>171</v>
      </c>
      <c r="D106" s="32">
        <v>1.0</v>
      </c>
      <c r="E106" s="32" t="s">
        <v>177</v>
      </c>
      <c r="F106" s="58"/>
    </row>
    <row r="107">
      <c r="A107" s="32" t="s">
        <v>87</v>
      </c>
      <c r="B107" s="32" t="s">
        <v>103</v>
      </c>
      <c r="C107" s="32" t="s">
        <v>171</v>
      </c>
      <c r="D107" s="32">
        <v>1.0</v>
      </c>
      <c r="E107" s="32" t="s">
        <v>177</v>
      </c>
      <c r="F107" s="58"/>
    </row>
    <row r="108">
      <c r="A108" s="32" t="s">
        <v>87</v>
      </c>
      <c r="B108" s="32" t="s">
        <v>125</v>
      </c>
      <c r="C108" s="32" t="s">
        <v>171</v>
      </c>
      <c r="D108" s="32">
        <v>1.0</v>
      </c>
      <c r="E108" s="32" t="s">
        <v>177</v>
      </c>
      <c r="F108" s="58"/>
    </row>
    <row r="109">
      <c r="A109" s="32" t="s">
        <v>87</v>
      </c>
      <c r="B109" s="32" t="s">
        <v>19</v>
      </c>
      <c r="C109" s="32" t="s">
        <v>171</v>
      </c>
      <c r="D109" s="32">
        <v>1.0</v>
      </c>
      <c r="E109" s="32" t="s">
        <v>177</v>
      </c>
      <c r="F109" s="58"/>
    </row>
    <row r="110">
      <c r="A110" s="32" t="s">
        <v>87</v>
      </c>
      <c r="B110" s="32" t="s">
        <v>41</v>
      </c>
      <c r="C110" s="32" t="s">
        <v>171</v>
      </c>
      <c r="D110" s="32">
        <v>1.0</v>
      </c>
      <c r="E110" s="32" t="s">
        <v>177</v>
      </c>
      <c r="F110" s="58"/>
    </row>
    <row r="111">
      <c r="A111" s="32" t="s">
        <v>87</v>
      </c>
      <c r="B111" s="32" t="s">
        <v>67</v>
      </c>
      <c r="C111" s="32" t="s">
        <v>171</v>
      </c>
      <c r="D111" s="32">
        <v>1.0</v>
      </c>
      <c r="E111" s="32" t="s">
        <v>177</v>
      </c>
      <c r="F111" s="58"/>
    </row>
    <row r="112">
      <c r="A112" s="32" t="s">
        <v>87</v>
      </c>
      <c r="B112" s="32" t="s">
        <v>80</v>
      </c>
      <c r="C112" s="32" t="s">
        <v>171</v>
      </c>
      <c r="D112" s="32">
        <v>1.0</v>
      </c>
      <c r="E112" s="32" t="s">
        <v>177</v>
      </c>
      <c r="F112" s="58"/>
    </row>
    <row r="113">
      <c r="A113" s="32" t="s">
        <v>87</v>
      </c>
      <c r="B113" s="32" t="s">
        <v>97</v>
      </c>
      <c r="C113" s="32" t="s">
        <v>171</v>
      </c>
      <c r="D113" s="32">
        <v>1.0</v>
      </c>
      <c r="E113" s="32" t="s">
        <v>177</v>
      </c>
      <c r="F113" s="58"/>
    </row>
    <row r="114">
      <c r="A114" s="32" t="s">
        <v>87</v>
      </c>
      <c r="B114" s="32" t="s">
        <v>104</v>
      </c>
      <c r="C114" s="32" t="s">
        <v>171</v>
      </c>
      <c r="D114" s="32">
        <v>1.0</v>
      </c>
      <c r="E114" s="32" t="s">
        <v>177</v>
      </c>
      <c r="F114" s="58"/>
    </row>
    <row r="115">
      <c r="A115" s="32" t="s">
        <v>87</v>
      </c>
      <c r="B115" s="32" t="s">
        <v>21</v>
      </c>
      <c r="C115" s="32" t="s">
        <v>171</v>
      </c>
      <c r="D115" s="32">
        <v>1.0</v>
      </c>
      <c r="E115" s="32" t="s">
        <v>177</v>
      </c>
      <c r="F115" s="58"/>
    </row>
    <row r="116">
      <c r="A116" s="32" t="s">
        <v>87</v>
      </c>
      <c r="B116" s="32" t="s">
        <v>32</v>
      </c>
      <c r="C116" s="32" t="s">
        <v>171</v>
      </c>
      <c r="D116" s="32">
        <v>1.0</v>
      </c>
      <c r="E116" s="32" t="s">
        <v>177</v>
      </c>
      <c r="F116" s="58"/>
    </row>
    <row r="117">
      <c r="A117" s="32" t="s">
        <v>87</v>
      </c>
      <c r="B117" s="32" t="s">
        <v>60</v>
      </c>
      <c r="C117" s="32" t="s">
        <v>171</v>
      </c>
      <c r="D117" s="32">
        <v>1.0</v>
      </c>
      <c r="E117" s="32" t="s">
        <v>177</v>
      </c>
      <c r="F117" s="58"/>
    </row>
    <row r="118">
      <c r="A118" s="32" t="s">
        <v>87</v>
      </c>
      <c r="B118" s="32" t="s">
        <v>77</v>
      </c>
      <c r="C118" s="32" t="s">
        <v>171</v>
      </c>
      <c r="D118" s="32">
        <v>1.0</v>
      </c>
      <c r="E118" s="32" t="s">
        <v>177</v>
      </c>
      <c r="F118" s="58"/>
    </row>
    <row r="119">
      <c r="A119" s="32" t="s">
        <v>87</v>
      </c>
      <c r="B119" s="32" t="s">
        <v>81</v>
      </c>
      <c r="C119" s="32" t="s">
        <v>171</v>
      </c>
      <c r="D119" s="32">
        <v>1.0</v>
      </c>
      <c r="E119" s="32" t="s">
        <v>177</v>
      </c>
      <c r="F119" s="58"/>
    </row>
    <row r="120">
      <c r="A120" s="32" t="s">
        <v>87</v>
      </c>
      <c r="B120" s="32" t="s">
        <v>85</v>
      </c>
      <c r="C120" s="32" t="s">
        <v>171</v>
      </c>
      <c r="D120" s="32">
        <v>1.0</v>
      </c>
      <c r="E120" s="32" t="s">
        <v>177</v>
      </c>
      <c r="F120" s="58"/>
    </row>
    <row r="121">
      <c r="A121" s="32" t="s">
        <v>87</v>
      </c>
      <c r="B121" s="32" t="s">
        <v>86</v>
      </c>
      <c r="C121" s="32" t="s">
        <v>171</v>
      </c>
      <c r="D121" s="32">
        <v>1.0</v>
      </c>
      <c r="E121" s="32" t="s">
        <v>177</v>
      </c>
      <c r="F121" s="58"/>
    </row>
    <row r="122">
      <c r="A122" s="32" t="s">
        <v>87</v>
      </c>
      <c r="B122" s="32" t="s">
        <v>90</v>
      </c>
      <c r="C122" s="32" t="s">
        <v>171</v>
      </c>
      <c r="D122" s="32">
        <v>1.0</v>
      </c>
      <c r="E122" s="32" t="s">
        <v>177</v>
      </c>
      <c r="F122" s="58"/>
    </row>
    <row r="123">
      <c r="A123" s="32" t="s">
        <v>87</v>
      </c>
      <c r="B123" s="32" t="s">
        <v>92</v>
      </c>
      <c r="C123" s="32" t="s">
        <v>171</v>
      </c>
      <c r="D123" s="32">
        <v>1.0</v>
      </c>
      <c r="E123" s="32" t="s">
        <v>177</v>
      </c>
      <c r="F123" s="58"/>
    </row>
    <row r="124">
      <c r="A124" s="32" t="s">
        <v>87</v>
      </c>
      <c r="B124" s="32" t="s">
        <v>106</v>
      </c>
      <c r="C124" s="32" t="s">
        <v>171</v>
      </c>
      <c r="D124" s="32">
        <v>1.0</v>
      </c>
      <c r="E124" s="32" t="s">
        <v>177</v>
      </c>
      <c r="F124" s="58"/>
    </row>
    <row r="125">
      <c r="A125" s="32" t="s">
        <v>87</v>
      </c>
      <c r="B125" s="32" t="s">
        <v>115</v>
      </c>
      <c r="C125" s="32" t="s">
        <v>171</v>
      </c>
      <c r="D125" s="32">
        <v>1.0</v>
      </c>
      <c r="E125" s="32" t="s">
        <v>177</v>
      </c>
      <c r="F125" s="58"/>
    </row>
    <row r="126">
      <c r="A126" s="32" t="s">
        <v>87</v>
      </c>
      <c r="B126" s="32" t="s">
        <v>127</v>
      </c>
      <c r="C126" s="32" t="s">
        <v>171</v>
      </c>
      <c r="D126" s="32">
        <v>1.0</v>
      </c>
      <c r="E126" s="32" t="s">
        <v>177</v>
      </c>
      <c r="F126" s="58"/>
    </row>
    <row r="127">
      <c r="A127" s="32" t="s">
        <v>87</v>
      </c>
      <c r="B127" s="32" t="s">
        <v>128</v>
      </c>
      <c r="C127" s="32" t="s">
        <v>171</v>
      </c>
      <c r="D127" s="32">
        <v>1.0</v>
      </c>
      <c r="E127" s="32" t="s">
        <v>177</v>
      </c>
      <c r="F127" s="58"/>
    </row>
    <row r="128">
      <c r="A128" s="32" t="s">
        <v>87</v>
      </c>
      <c r="B128" s="32" t="s">
        <v>31</v>
      </c>
      <c r="C128" s="32" t="s">
        <v>171</v>
      </c>
      <c r="D128" s="32">
        <v>1.0</v>
      </c>
      <c r="E128" s="32" t="s">
        <v>177</v>
      </c>
      <c r="F128" s="58"/>
    </row>
    <row r="129">
      <c r="A129" s="32" t="s">
        <v>87</v>
      </c>
      <c r="B129" s="32" t="s">
        <v>38</v>
      </c>
      <c r="C129" s="32" t="s">
        <v>171</v>
      </c>
      <c r="D129" s="32">
        <v>1.0</v>
      </c>
      <c r="E129" s="32" t="s">
        <v>177</v>
      </c>
      <c r="F129" s="58"/>
    </row>
    <row r="130">
      <c r="A130" s="32" t="s">
        <v>87</v>
      </c>
      <c r="B130" s="32" t="s">
        <v>42</v>
      </c>
      <c r="C130" s="32" t="s">
        <v>171</v>
      </c>
      <c r="D130" s="32">
        <v>1.0</v>
      </c>
      <c r="E130" s="32" t="s">
        <v>177</v>
      </c>
      <c r="F130" s="58"/>
    </row>
    <row r="131">
      <c r="A131" s="32" t="s">
        <v>87</v>
      </c>
      <c r="B131" s="32" t="s">
        <v>43</v>
      </c>
      <c r="C131" s="32" t="s">
        <v>171</v>
      </c>
      <c r="D131" s="32">
        <v>1.0</v>
      </c>
      <c r="E131" s="32" t="s">
        <v>177</v>
      </c>
      <c r="F131" s="58"/>
    </row>
    <row r="132">
      <c r="A132" s="32" t="s">
        <v>87</v>
      </c>
      <c r="B132" s="32" t="s">
        <v>45</v>
      </c>
      <c r="C132" s="32" t="s">
        <v>171</v>
      </c>
      <c r="D132" s="32">
        <v>1.0</v>
      </c>
      <c r="E132" s="32" t="s">
        <v>177</v>
      </c>
      <c r="F132" s="58"/>
    </row>
    <row r="133">
      <c r="A133" s="32" t="s">
        <v>87</v>
      </c>
      <c r="B133" s="32" t="s">
        <v>57</v>
      </c>
      <c r="C133" s="32" t="s">
        <v>171</v>
      </c>
      <c r="D133" s="32">
        <v>1.0</v>
      </c>
      <c r="E133" s="32" t="s">
        <v>177</v>
      </c>
      <c r="F133" s="58"/>
    </row>
    <row r="134">
      <c r="A134" s="32" t="s">
        <v>87</v>
      </c>
      <c r="B134" s="32" t="s">
        <v>69</v>
      </c>
      <c r="C134" s="32" t="s">
        <v>171</v>
      </c>
      <c r="D134" s="32">
        <v>1.0</v>
      </c>
      <c r="E134" s="32" t="s">
        <v>177</v>
      </c>
      <c r="F134" s="58"/>
    </row>
    <row r="135">
      <c r="A135" s="32" t="s">
        <v>87</v>
      </c>
      <c r="B135" s="32" t="s">
        <v>70</v>
      </c>
      <c r="C135" s="32" t="s">
        <v>171</v>
      </c>
      <c r="D135" s="32">
        <v>1.0</v>
      </c>
      <c r="E135" s="32" t="s">
        <v>177</v>
      </c>
      <c r="F135" s="58"/>
    </row>
    <row r="136">
      <c r="A136" s="32" t="s">
        <v>87</v>
      </c>
      <c r="B136" s="32" t="s">
        <v>82</v>
      </c>
      <c r="C136" s="32" t="s">
        <v>171</v>
      </c>
      <c r="D136" s="32">
        <v>1.0</v>
      </c>
      <c r="E136" s="32" t="s">
        <v>177</v>
      </c>
      <c r="F136" s="58"/>
    </row>
    <row r="137">
      <c r="A137" s="32" t="s">
        <v>87</v>
      </c>
      <c r="B137" s="32" t="s">
        <v>94</v>
      </c>
      <c r="C137" s="32" t="s">
        <v>171</v>
      </c>
      <c r="D137" s="32">
        <v>1.0</v>
      </c>
      <c r="E137" s="32" t="s">
        <v>177</v>
      </c>
      <c r="F137" s="58"/>
    </row>
    <row r="138">
      <c r="A138" s="32" t="s">
        <v>87</v>
      </c>
      <c r="B138" s="32" t="s">
        <v>113</v>
      </c>
      <c r="C138" s="32" t="s">
        <v>171</v>
      </c>
      <c r="D138" s="32">
        <v>1.0</v>
      </c>
      <c r="E138" s="32" t="s">
        <v>177</v>
      </c>
      <c r="F138" s="58"/>
    </row>
    <row r="139">
      <c r="A139" s="32" t="s">
        <v>87</v>
      </c>
      <c r="B139" s="32" t="s">
        <v>116</v>
      </c>
      <c r="C139" s="32" t="s">
        <v>171</v>
      </c>
      <c r="D139" s="32">
        <v>1.0</v>
      </c>
      <c r="E139" s="32" t="s">
        <v>177</v>
      </c>
      <c r="F139" s="58"/>
    </row>
    <row r="140">
      <c r="A140" s="32" t="s">
        <v>87</v>
      </c>
      <c r="B140" s="32" t="s">
        <v>120</v>
      </c>
      <c r="C140" s="32" t="s">
        <v>171</v>
      </c>
      <c r="D140" s="32">
        <v>1.0</v>
      </c>
      <c r="E140" s="32" t="s">
        <v>177</v>
      </c>
      <c r="F140" s="58"/>
    </row>
    <row r="141">
      <c r="A141" s="32" t="s">
        <v>87</v>
      </c>
      <c r="B141" s="32" t="s">
        <v>131</v>
      </c>
      <c r="C141" s="32" t="s">
        <v>171</v>
      </c>
      <c r="D141" s="32">
        <v>1.0</v>
      </c>
      <c r="E141" s="32" t="s">
        <v>177</v>
      </c>
      <c r="F141" s="58"/>
    </row>
    <row r="142">
      <c r="A142" s="32" t="s">
        <v>87</v>
      </c>
      <c r="B142" s="32" t="s">
        <v>135</v>
      </c>
      <c r="C142" s="32" t="s">
        <v>171</v>
      </c>
      <c r="D142" s="32">
        <v>1.0</v>
      </c>
      <c r="E142" s="32" t="s">
        <v>177</v>
      </c>
      <c r="F142" s="58"/>
    </row>
    <row r="143">
      <c r="A143" s="32" t="s">
        <v>87</v>
      </c>
      <c r="B143" s="32" t="s">
        <v>136</v>
      </c>
      <c r="C143" s="32" t="s">
        <v>171</v>
      </c>
      <c r="D143" s="32">
        <v>1.0</v>
      </c>
      <c r="E143" s="32" t="s">
        <v>177</v>
      </c>
      <c r="F143" s="58"/>
    </row>
    <row r="144">
      <c r="A144" s="32" t="s">
        <v>87</v>
      </c>
      <c r="B144" s="32" t="s">
        <v>137</v>
      </c>
      <c r="C144" s="32" t="s">
        <v>171</v>
      </c>
      <c r="D144" s="32">
        <v>1.0</v>
      </c>
      <c r="E144" s="32" t="s">
        <v>177</v>
      </c>
      <c r="F144" s="58"/>
    </row>
    <row r="145">
      <c r="A145" s="32" t="s">
        <v>87</v>
      </c>
      <c r="B145" s="32" t="s">
        <v>143</v>
      </c>
      <c r="C145" s="32" t="s">
        <v>171</v>
      </c>
      <c r="D145" s="32">
        <v>1.0</v>
      </c>
      <c r="E145" s="32" t="s">
        <v>177</v>
      </c>
      <c r="F145" s="58"/>
    </row>
    <row r="146">
      <c r="A146" s="32" t="s">
        <v>87</v>
      </c>
      <c r="B146" s="32" t="s">
        <v>144</v>
      </c>
      <c r="C146" s="32" t="s">
        <v>171</v>
      </c>
      <c r="D146" s="32">
        <v>1.0</v>
      </c>
      <c r="E146" s="32" t="s">
        <v>177</v>
      </c>
      <c r="F146" s="58"/>
    </row>
    <row r="147">
      <c r="A147" s="32" t="s">
        <v>87</v>
      </c>
      <c r="B147" s="32" t="s">
        <v>15</v>
      </c>
      <c r="C147" s="32" t="s">
        <v>171</v>
      </c>
      <c r="D147" s="32">
        <v>1.0</v>
      </c>
      <c r="E147" s="32" t="s">
        <v>177</v>
      </c>
      <c r="F147" s="58"/>
    </row>
    <row r="148">
      <c r="A148" s="32" t="s">
        <v>87</v>
      </c>
      <c r="B148" s="32" t="s">
        <v>17</v>
      </c>
      <c r="C148" s="32" t="s">
        <v>171</v>
      </c>
      <c r="D148" s="32">
        <v>1.0</v>
      </c>
      <c r="E148" s="32" t="s">
        <v>177</v>
      </c>
      <c r="F148" s="58"/>
    </row>
    <row r="149">
      <c r="A149" s="32" t="s">
        <v>87</v>
      </c>
      <c r="B149" s="32" t="s">
        <v>22</v>
      </c>
      <c r="C149" s="32" t="s">
        <v>171</v>
      </c>
      <c r="D149" s="32">
        <v>1.0</v>
      </c>
      <c r="E149" s="32" t="s">
        <v>177</v>
      </c>
      <c r="F149" s="58"/>
    </row>
    <row r="150">
      <c r="A150" s="32" t="s">
        <v>87</v>
      </c>
      <c r="B150" s="32" t="s">
        <v>27</v>
      </c>
      <c r="C150" s="32" t="s">
        <v>171</v>
      </c>
      <c r="D150" s="32">
        <v>1.0</v>
      </c>
      <c r="E150" s="32" t="s">
        <v>177</v>
      </c>
      <c r="F150" s="58"/>
    </row>
    <row r="151">
      <c r="A151" s="32" t="s">
        <v>87</v>
      </c>
      <c r="B151" s="32" t="s">
        <v>28</v>
      </c>
      <c r="C151" s="32" t="s">
        <v>171</v>
      </c>
      <c r="D151" s="32">
        <v>1.0</v>
      </c>
      <c r="E151" s="32" t="s">
        <v>177</v>
      </c>
      <c r="F151" s="58"/>
    </row>
    <row r="152">
      <c r="A152" s="32" t="s">
        <v>87</v>
      </c>
      <c r="B152" s="32" t="s">
        <v>33</v>
      </c>
      <c r="C152" s="32" t="s">
        <v>171</v>
      </c>
      <c r="D152" s="32">
        <v>1.0</v>
      </c>
      <c r="E152" s="32" t="s">
        <v>177</v>
      </c>
      <c r="F152" s="58"/>
    </row>
    <row r="153">
      <c r="A153" s="32" t="s">
        <v>87</v>
      </c>
      <c r="B153" s="32" t="s">
        <v>36</v>
      </c>
      <c r="C153" s="32" t="s">
        <v>171</v>
      </c>
      <c r="D153" s="32">
        <v>1.0</v>
      </c>
      <c r="E153" s="32" t="s">
        <v>177</v>
      </c>
      <c r="F153" s="58"/>
    </row>
    <row r="154">
      <c r="A154" s="32" t="s">
        <v>87</v>
      </c>
      <c r="B154" s="32" t="s">
        <v>40</v>
      </c>
      <c r="C154" s="32" t="s">
        <v>171</v>
      </c>
      <c r="D154" s="32">
        <v>1.0</v>
      </c>
      <c r="E154" s="32" t="s">
        <v>177</v>
      </c>
      <c r="F154" s="58"/>
    </row>
    <row r="155">
      <c r="A155" s="32" t="s">
        <v>87</v>
      </c>
      <c r="B155" s="32" t="s">
        <v>46</v>
      </c>
      <c r="C155" s="32" t="s">
        <v>171</v>
      </c>
      <c r="D155" s="32">
        <v>1.0</v>
      </c>
      <c r="E155" s="32" t="s">
        <v>177</v>
      </c>
      <c r="F155" s="58"/>
    </row>
    <row r="156">
      <c r="A156" s="32" t="s">
        <v>87</v>
      </c>
      <c r="B156" s="32" t="s">
        <v>47</v>
      </c>
      <c r="C156" s="32" t="s">
        <v>171</v>
      </c>
      <c r="D156" s="32">
        <v>1.0</v>
      </c>
      <c r="E156" s="32" t="s">
        <v>177</v>
      </c>
      <c r="F156" s="58"/>
    </row>
    <row r="157">
      <c r="A157" s="32" t="s">
        <v>87</v>
      </c>
      <c r="B157" s="32" t="s">
        <v>48</v>
      </c>
      <c r="C157" s="32" t="s">
        <v>171</v>
      </c>
      <c r="D157" s="32">
        <v>1.0</v>
      </c>
      <c r="E157" s="32" t="s">
        <v>177</v>
      </c>
      <c r="F157" s="58"/>
    </row>
    <row r="158">
      <c r="A158" s="32" t="s">
        <v>87</v>
      </c>
      <c r="B158" s="32" t="s">
        <v>50</v>
      </c>
      <c r="C158" s="32" t="s">
        <v>171</v>
      </c>
      <c r="D158" s="32">
        <v>1.0</v>
      </c>
      <c r="E158" s="32" t="s">
        <v>177</v>
      </c>
      <c r="F158" s="58"/>
    </row>
    <row r="159">
      <c r="A159" s="32" t="s">
        <v>87</v>
      </c>
      <c r="B159" s="32" t="s">
        <v>51</v>
      </c>
      <c r="C159" s="32" t="s">
        <v>171</v>
      </c>
      <c r="D159" s="32">
        <v>1.0</v>
      </c>
      <c r="E159" s="32" t="s">
        <v>177</v>
      </c>
      <c r="F159" s="58"/>
    </row>
    <row r="160">
      <c r="A160" s="32" t="s">
        <v>87</v>
      </c>
      <c r="B160" s="32" t="s">
        <v>52</v>
      </c>
      <c r="C160" s="32" t="s">
        <v>171</v>
      </c>
      <c r="D160" s="32">
        <v>1.0</v>
      </c>
      <c r="E160" s="32" t="s">
        <v>177</v>
      </c>
      <c r="F160" s="58"/>
    </row>
    <row r="161">
      <c r="A161" s="32" t="s">
        <v>87</v>
      </c>
      <c r="B161" s="32" t="s">
        <v>58</v>
      </c>
      <c r="C161" s="32" t="s">
        <v>171</v>
      </c>
      <c r="D161" s="32">
        <v>1.0</v>
      </c>
      <c r="E161" s="32" t="s">
        <v>177</v>
      </c>
      <c r="F161" s="58"/>
    </row>
    <row r="162">
      <c r="A162" s="32" t="s">
        <v>87</v>
      </c>
      <c r="B162" s="32" t="s">
        <v>59</v>
      </c>
      <c r="C162" s="32" t="s">
        <v>171</v>
      </c>
      <c r="D162" s="32">
        <v>1.0</v>
      </c>
      <c r="E162" s="32" t="s">
        <v>177</v>
      </c>
      <c r="F162" s="58"/>
    </row>
    <row r="163">
      <c r="A163" s="32" t="s">
        <v>87</v>
      </c>
      <c r="B163" s="32" t="s">
        <v>61</v>
      </c>
      <c r="C163" s="32" t="s">
        <v>171</v>
      </c>
      <c r="D163" s="32">
        <v>1.0</v>
      </c>
      <c r="E163" s="32" t="s">
        <v>177</v>
      </c>
      <c r="F163" s="58"/>
    </row>
    <row r="164">
      <c r="A164" s="32" t="s">
        <v>87</v>
      </c>
      <c r="B164" s="32" t="s">
        <v>62</v>
      </c>
      <c r="C164" s="32" t="s">
        <v>171</v>
      </c>
      <c r="D164" s="32">
        <v>1.0</v>
      </c>
      <c r="E164" s="32" t="s">
        <v>177</v>
      </c>
      <c r="F164" s="58"/>
    </row>
    <row r="165">
      <c r="A165" s="32" t="s">
        <v>87</v>
      </c>
      <c r="B165" s="32" t="s">
        <v>63</v>
      </c>
      <c r="C165" s="32" t="s">
        <v>171</v>
      </c>
      <c r="D165" s="32">
        <v>1.0</v>
      </c>
      <c r="E165" s="32" t="s">
        <v>177</v>
      </c>
      <c r="F165" s="58"/>
    </row>
    <row r="166">
      <c r="A166" s="32" t="s">
        <v>87</v>
      </c>
      <c r="B166" s="32" t="s">
        <v>65</v>
      </c>
      <c r="C166" s="32" t="s">
        <v>171</v>
      </c>
      <c r="D166" s="32">
        <v>1.0</v>
      </c>
      <c r="E166" s="32" t="s">
        <v>177</v>
      </c>
      <c r="F166" s="58"/>
    </row>
    <row r="167">
      <c r="A167" s="32" t="s">
        <v>87</v>
      </c>
      <c r="B167" s="32" t="s">
        <v>66</v>
      </c>
      <c r="C167" s="32" t="s">
        <v>171</v>
      </c>
      <c r="D167" s="32">
        <v>1.0</v>
      </c>
      <c r="E167" s="32" t="s">
        <v>177</v>
      </c>
      <c r="F167" s="58"/>
    </row>
    <row r="168">
      <c r="A168" s="32" t="s">
        <v>87</v>
      </c>
      <c r="B168" s="32" t="s">
        <v>71</v>
      </c>
      <c r="C168" s="32" t="s">
        <v>171</v>
      </c>
      <c r="D168" s="32">
        <v>1.0</v>
      </c>
      <c r="E168" s="32" t="s">
        <v>177</v>
      </c>
      <c r="F168" s="58"/>
    </row>
    <row r="169">
      <c r="A169" s="32" t="s">
        <v>87</v>
      </c>
      <c r="B169" s="32" t="s">
        <v>72</v>
      </c>
      <c r="C169" s="32" t="s">
        <v>171</v>
      </c>
      <c r="D169" s="32">
        <v>1.0</v>
      </c>
      <c r="E169" s="32" t="s">
        <v>177</v>
      </c>
      <c r="F169" s="58"/>
    </row>
    <row r="170">
      <c r="A170" s="32" t="s">
        <v>87</v>
      </c>
      <c r="B170" s="32" t="s">
        <v>73</v>
      </c>
      <c r="C170" s="32" t="s">
        <v>171</v>
      </c>
      <c r="D170" s="32">
        <v>1.0</v>
      </c>
      <c r="E170" s="32" t="s">
        <v>177</v>
      </c>
      <c r="F170" s="58"/>
    </row>
    <row r="171">
      <c r="A171" s="32" t="s">
        <v>87</v>
      </c>
      <c r="B171" s="32" t="s">
        <v>75</v>
      </c>
      <c r="C171" s="32" t="s">
        <v>171</v>
      </c>
      <c r="D171" s="32">
        <v>1.0</v>
      </c>
      <c r="E171" s="32" t="s">
        <v>177</v>
      </c>
      <c r="F171" s="58"/>
    </row>
    <row r="172">
      <c r="A172" s="32" t="s">
        <v>87</v>
      </c>
      <c r="B172" s="32" t="s">
        <v>78</v>
      </c>
      <c r="C172" s="32" t="s">
        <v>171</v>
      </c>
      <c r="D172" s="32">
        <v>1.0</v>
      </c>
      <c r="E172" s="32" t="s">
        <v>177</v>
      </c>
      <c r="F172" s="58"/>
    </row>
    <row r="173">
      <c r="A173" s="32" t="s">
        <v>87</v>
      </c>
      <c r="B173" s="32" t="s">
        <v>83</v>
      </c>
      <c r="C173" s="32" t="s">
        <v>171</v>
      </c>
      <c r="D173" s="32">
        <v>1.0</v>
      </c>
      <c r="E173" s="32" t="s">
        <v>177</v>
      </c>
      <c r="F173" s="58"/>
    </row>
    <row r="174">
      <c r="A174" s="32" t="s">
        <v>87</v>
      </c>
      <c r="B174" s="32" t="s">
        <v>84</v>
      </c>
      <c r="C174" s="32" t="s">
        <v>171</v>
      </c>
      <c r="D174" s="32">
        <v>1.0</v>
      </c>
      <c r="E174" s="32" t="s">
        <v>177</v>
      </c>
      <c r="F174" s="58"/>
    </row>
    <row r="175">
      <c r="A175" s="32" t="s">
        <v>87</v>
      </c>
      <c r="B175" s="32" t="s">
        <v>91</v>
      </c>
      <c r="C175" s="32" t="s">
        <v>171</v>
      </c>
      <c r="D175" s="32">
        <v>1.0</v>
      </c>
      <c r="E175" s="32" t="s">
        <v>177</v>
      </c>
      <c r="F175" s="58"/>
    </row>
    <row r="176">
      <c r="A176" s="32" t="s">
        <v>87</v>
      </c>
      <c r="B176" s="32" t="s">
        <v>93</v>
      </c>
      <c r="C176" s="32" t="s">
        <v>171</v>
      </c>
      <c r="D176" s="32">
        <v>1.0</v>
      </c>
      <c r="E176" s="32" t="s">
        <v>177</v>
      </c>
      <c r="F176" s="58"/>
    </row>
    <row r="177">
      <c r="A177" s="32" t="s">
        <v>87</v>
      </c>
      <c r="B177" s="32" t="s">
        <v>96</v>
      </c>
      <c r="C177" s="32" t="s">
        <v>171</v>
      </c>
      <c r="D177" s="32">
        <v>1.0</v>
      </c>
      <c r="E177" s="32" t="s">
        <v>177</v>
      </c>
      <c r="F177" s="58"/>
    </row>
    <row r="178">
      <c r="A178" s="32" t="s">
        <v>87</v>
      </c>
      <c r="B178" s="32" t="s">
        <v>98</v>
      </c>
      <c r="C178" s="32" t="s">
        <v>171</v>
      </c>
      <c r="D178" s="32">
        <v>1.0</v>
      </c>
      <c r="E178" s="32" t="s">
        <v>177</v>
      </c>
      <c r="F178" s="58"/>
    </row>
    <row r="179">
      <c r="A179" s="32" t="s">
        <v>87</v>
      </c>
      <c r="B179" s="32" t="s">
        <v>99</v>
      </c>
      <c r="C179" s="32" t="s">
        <v>171</v>
      </c>
      <c r="D179" s="32">
        <v>1.0</v>
      </c>
      <c r="E179" s="32" t="s">
        <v>177</v>
      </c>
      <c r="F179" s="58"/>
    </row>
    <row r="180">
      <c r="A180" s="32" t="s">
        <v>87</v>
      </c>
      <c r="B180" s="32" t="s">
        <v>102</v>
      </c>
      <c r="C180" s="32" t="s">
        <v>171</v>
      </c>
      <c r="D180" s="32">
        <v>1.0</v>
      </c>
      <c r="E180" s="32" t="s">
        <v>177</v>
      </c>
      <c r="F180" s="58"/>
    </row>
    <row r="181">
      <c r="A181" s="32" t="s">
        <v>87</v>
      </c>
      <c r="B181" s="32" t="s">
        <v>105</v>
      </c>
      <c r="C181" s="32" t="s">
        <v>171</v>
      </c>
      <c r="D181" s="32">
        <v>1.0</v>
      </c>
      <c r="E181" s="32" t="s">
        <v>177</v>
      </c>
      <c r="F181" s="58"/>
    </row>
    <row r="182">
      <c r="A182" s="32" t="s">
        <v>87</v>
      </c>
      <c r="B182" s="32" t="s">
        <v>109</v>
      </c>
      <c r="C182" s="32" t="s">
        <v>171</v>
      </c>
      <c r="D182" s="32">
        <v>1.0</v>
      </c>
      <c r="E182" s="32" t="s">
        <v>177</v>
      </c>
      <c r="F182" s="58"/>
    </row>
    <row r="183">
      <c r="A183" s="32" t="s">
        <v>87</v>
      </c>
      <c r="B183" s="32" t="s">
        <v>110</v>
      </c>
      <c r="C183" s="32" t="s">
        <v>171</v>
      </c>
      <c r="D183" s="32">
        <v>1.0</v>
      </c>
      <c r="E183" s="32" t="s">
        <v>177</v>
      </c>
      <c r="F183" s="58"/>
    </row>
    <row r="184">
      <c r="A184" s="32" t="s">
        <v>87</v>
      </c>
      <c r="B184" s="32" t="s">
        <v>111</v>
      </c>
      <c r="C184" s="32" t="s">
        <v>171</v>
      </c>
      <c r="D184" s="32">
        <v>1.0</v>
      </c>
      <c r="E184" s="32" t="s">
        <v>177</v>
      </c>
      <c r="F184" s="58"/>
    </row>
    <row r="185">
      <c r="A185" s="32" t="s">
        <v>87</v>
      </c>
      <c r="B185" s="32" t="s">
        <v>112</v>
      </c>
      <c r="C185" s="32" t="s">
        <v>171</v>
      </c>
      <c r="D185" s="32">
        <v>1.0</v>
      </c>
      <c r="E185" s="32" t="s">
        <v>177</v>
      </c>
      <c r="F185" s="58"/>
    </row>
    <row r="186">
      <c r="A186" s="32" t="s">
        <v>87</v>
      </c>
      <c r="B186" s="32" t="s">
        <v>114</v>
      </c>
      <c r="C186" s="32" t="s">
        <v>171</v>
      </c>
      <c r="D186" s="32">
        <v>1.0</v>
      </c>
      <c r="E186" s="32" t="s">
        <v>177</v>
      </c>
      <c r="F186" s="58"/>
    </row>
    <row r="187">
      <c r="A187" s="32" t="s">
        <v>87</v>
      </c>
      <c r="B187" s="32" t="s">
        <v>119</v>
      </c>
      <c r="C187" s="32" t="s">
        <v>171</v>
      </c>
      <c r="D187" s="32">
        <v>1.0</v>
      </c>
      <c r="E187" s="32" t="s">
        <v>177</v>
      </c>
      <c r="F187" s="58"/>
    </row>
    <row r="188">
      <c r="A188" s="32" t="s">
        <v>87</v>
      </c>
      <c r="B188" s="32" t="s">
        <v>122</v>
      </c>
      <c r="C188" s="32" t="s">
        <v>171</v>
      </c>
      <c r="D188" s="32">
        <v>1.0</v>
      </c>
      <c r="E188" s="32" t="s">
        <v>177</v>
      </c>
      <c r="F188" s="58"/>
    </row>
    <row r="189">
      <c r="A189" s="32" t="s">
        <v>87</v>
      </c>
      <c r="B189" s="32" t="s">
        <v>124</v>
      </c>
      <c r="C189" s="32" t="s">
        <v>171</v>
      </c>
      <c r="D189" s="32">
        <v>1.0</v>
      </c>
      <c r="E189" s="32" t="s">
        <v>177</v>
      </c>
      <c r="F189" s="58"/>
    </row>
    <row r="190">
      <c r="A190" s="32" t="s">
        <v>87</v>
      </c>
      <c r="B190" s="32" t="s">
        <v>130</v>
      </c>
      <c r="C190" s="32" t="s">
        <v>171</v>
      </c>
      <c r="D190" s="32">
        <v>1.0</v>
      </c>
      <c r="E190" s="32" t="s">
        <v>177</v>
      </c>
      <c r="F190" s="58"/>
    </row>
    <row r="191">
      <c r="A191" s="32" t="s">
        <v>87</v>
      </c>
      <c r="B191" s="32" t="s">
        <v>142</v>
      </c>
      <c r="C191" s="32" t="s">
        <v>171</v>
      </c>
      <c r="D191" s="32">
        <v>1.0</v>
      </c>
      <c r="E191" s="32" t="s">
        <v>177</v>
      </c>
      <c r="F191" s="58"/>
    </row>
    <row r="192">
      <c r="A192" s="32" t="s">
        <v>87</v>
      </c>
      <c r="B192" s="32" t="s">
        <v>145</v>
      </c>
      <c r="C192" s="32" t="s">
        <v>171</v>
      </c>
      <c r="D192" s="32">
        <v>1.0</v>
      </c>
      <c r="E192" s="32" t="s">
        <v>177</v>
      </c>
      <c r="F192" s="58"/>
    </row>
    <row r="193">
      <c r="A193" s="32" t="s">
        <v>87</v>
      </c>
      <c r="B193" s="32" t="s">
        <v>147</v>
      </c>
      <c r="C193" s="32" t="s">
        <v>171</v>
      </c>
      <c r="D193" s="32">
        <v>1.0</v>
      </c>
      <c r="E193" s="32" t="s">
        <v>177</v>
      </c>
      <c r="F193" s="58"/>
    </row>
    <row r="194">
      <c r="A194" s="32" t="s">
        <v>87</v>
      </c>
      <c r="B194" s="32" t="s">
        <v>148</v>
      </c>
      <c r="C194" s="32" t="s">
        <v>171</v>
      </c>
      <c r="D194" s="32">
        <v>1.0</v>
      </c>
      <c r="E194" s="32" t="s">
        <v>177</v>
      </c>
      <c r="F194" s="58"/>
    </row>
    <row r="195">
      <c r="A195" s="32" t="s">
        <v>87</v>
      </c>
      <c r="B195" s="32" t="s">
        <v>149</v>
      </c>
      <c r="C195" s="32" t="s">
        <v>171</v>
      </c>
      <c r="D195" s="32">
        <v>1.0</v>
      </c>
      <c r="E195" s="32" t="s">
        <v>177</v>
      </c>
      <c r="F195" s="58"/>
    </row>
    <row r="196">
      <c r="A196" s="32" t="s">
        <v>103</v>
      </c>
      <c r="B196" s="32" t="s">
        <v>125</v>
      </c>
      <c r="C196" s="32" t="s">
        <v>171</v>
      </c>
      <c r="D196" s="32">
        <v>1.0</v>
      </c>
      <c r="E196" s="32" t="s">
        <v>177</v>
      </c>
      <c r="F196" s="58"/>
    </row>
    <row r="197">
      <c r="A197" s="32" t="s">
        <v>103</v>
      </c>
      <c r="B197" s="32" t="s">
        <v>19</v>
      </c>
      <c r="C197" s="32" t="s">
        <v>171</v>
      </c>
      <c r="D197" s="32">
        <v>1.0</v>
      </c>
      <c r="E197" s="32" t="s">
        <v>177</v>
      </c>
      <c r="F197" s="58"/>
    </row>
    <row r="198">
      <c r="A198" s="32" t="s">
        <v>103</v>
      </c>
      <c r="B198" s="32" t="s">
        <v>41</v>
      </c>
      <c r="C198" s="32" t="s">
        <v>171</v>
      </c>
      <c r="D198" s="32">
        <v>1.0</v>
      </c>
      <c r="E198" s="32" t="s">
        <v>177</v>
      </c>
      <c r="F198" s="58"/>
    </row>
    <row r="199">
      <c r="A199" s="32" t="s">
        <v>103</v>
      </c>
      <c r="B199" s="32" t="s">
        <v>67</v>
      </c>
      <c r="C199" s="32" t="s">
        <v>171</v>
      </c>
      <c r="D199" s="32">
        <v>1.0</v>
      </c>
      <c r="E199" s="32" t="s">
        <v>177</v>
      </c>
      <c r="F199" s="58"/>
    </row>
    <row r="200">
      <c r="A200" s="32" t="s">
        <v>103</v>
      </c>
      <c r="B200" s="32" t="s">
        <v>80</v>
      </c>
      <c r="C200" s="32" t="s">
        <v>171</v>
      </c>
      <c r="D200" s="32">
        <v>1.0</v>
      </c>
      <c r="E200" s="32" t="s">
        <v>177</v>
      </c>
      <c r="F200" s="58"/>
    </row>
    <row r="201">
      <c r="A201" s="32" t="s">
        <v>103</v>
      </c>
      <c r="B201" s="32" t="s">
        <v>97</v>
      </c>
      <c r="C201" s="32" t="s">
        <v>171</v>
      </c>
      <c r="D201" s="32">
        <v>1.0</v>
      </c>
      <c r="E201" s="32" t="s">
        <v>177</v>
      </c>
      <c r="F201" s="58"/>
    </row>
    <row r="202">
      <c r="A202" s="32" t="s">
        <v>103</v>
      </c>
      <c r="B202" s="32" t="s">
        <v>104</v>
      </c>
      <c r="C202" s="32" t="s">
        <v>171</v>
      </c>
      <c r="D202" s="32">
        <v>1.0</v>
      </c>
      <c r="E202" s="32" t="s">
        <v>177</v>
      </c>
      <c r="F202" s="58"/>
    </row>
    <row r="203">
      <c r="A203" s="32" t="s">
        <v>103</v>
      </c>
      <c r="B203" s="32" t="s">
        <v>21</v>
      </c>
      <c r="C203" s="32" t="s">
        <v>171</v>
      </c>
      <c r="D203" s="32">
        <v>1.0</v>
      </c>
      <c r="E203" s="32" t="s">
        <v>177</v>
      </c>
      <c r="F203" s="58"/>
    </row>
    <row r="204">
      <c r="A204" s="32" t="s">
        <v>103</v>
      </c>
      <c r="B204" s="32" t="s">
        <v>32</v>
      </c>
      <c r="C204" s="32" t="s">
        <v>171</v>
      </c>
      <c r="D204" s="32">
        <v>1.0</v>
      </c>
      <c r="E204" s="32" t="s">
        <v>177</v>
      </c>
      <c r="F204" s="58"/>
    </row>
    <row r="205">
      <c r="A205" s="32" t="s">
        <v>103</v>
      </c>
      <c r="B205" s="32" t="s">
        <v>60</v>
      </c>
      <c r="C205" s="32" t="s">
        <v>171</v>
      </c>
      <c r="D205" s="32">
        <v>1.0</v>
      </c>
      <c r="E205" s="32" t="s">
        <v>177</v>
      </c>
      <c r="F205" s="58"/>
    </row>
    <row r="206">
      <c r="A206" s="32" t="s">
        <v>103</v>
      </c>
      <c r="B206" s="32" t="s">
        <v>77</v>
      </c>
      <c r="C206" s="32" t="s">
        <v>171</v>
      </c>
      <c r="D206" s="32">
        <v>1.0</v>
      </c>
      <c r="E206" s="32" t="s">
        <v>177</v>
      </c>
      <c r="F206" s="58"/>
    </row>
    <row r="207">
      <c r="A207" s="32" t="s">
        <v>103</v>
      </c>
      <c r="B207" s="32" t="s">
        <v>81</v>
      </c>
      <c r="C207" s="32" t="s">
        <v>171</v>
      </c>
      <c r="D207" s="32">
        <v>1.0</v>
      </c>
      <c r="E207" s="32" t="s">
        <v>177</v>
      </c>
      <c r="F207" s="58"/>
    </row>
    <row r="208">
      <c r="A208" s="32" t="s">
        <v>103</v>
      </c>
      <c r="B208" s="32" t="s">
        <v>85</v>
      </c>
      <c r="C208" s="32" t="s">
        <v>171</v>
      </c>
      <c r="D208" s="32">
        <v>1.0</v>
      </c>
      <c r="E208" s="32" t="s">
        <v>177</v>
      </c>
      <c r="F208" s="58"/>
    </row>
    <row r="209">
      <c r="A209" s="32" t="s">
        <v>103</v>
      </c>
      <c r="B209" s="32" t="s">
        <v>86</v>
      </c>
      <c r="C209" s="32" t="s">
        <v>171</v>
      </c>
      <c r="D209" s="32">
        <v>1.0</v>
      </c>
      <c r="E209" s="32" t="s">
        <v>177</v>
      </c>
      <c r="F209" s="58"/>
    </row>
    <row r="210">
      <c r="A210" s="32" t="s">
        <v>103</v>
      </c>
      <c r="B210" s="32" t="s">
        <v>90</v>
      </c>
      <c r="C210" s="32" t="s">
        <v>171</v>
      </c>
      <c r="D210" s="32">
        <v>1.0</v>
      </c>
      <c r="E210" s="32" t="s">
        <v>177</v>
      </c>
      <c r="F210" s="58"/>
    </row>
    <row r="211">
      <c r="A211" s="32" t="s">
        <v>103</v>
      </c>
      <c r="B211" s="32" t="s">
        <v>92</v>
      </c>
      <c r="C211" s="32" t="s">
        <v>171</v>
      </c>
      <c r="D211" s="32">
        <v>1.0</v>
      </c>
      <c r="E211" s="32" t="s">
        <v>177</v>
      </c>
      <c r="F211" s="58"/>
    </row>
    <row r="212">
      <c r="A212" s="32" t="s">
        <v>103</v>
      </c>
      <c r="B212" s="32" t="s">
        <v>106</v>
      </c>
      <c r="C212" s="32" t="s">
        <v>171</v>
      </c>
      <c r="D212" s="32">
        <v>1.0</v>
      </c>
      <c r="E212" s="32" t="s">
        <v>177</v>
      </c>
      <c r="F212" s="58"/>
    </row>
    <row r="213">
      <c r="A213" s="32" t="s">
        <v>103</v>
      </c>
      <c r="B213" s="32" t="s">
        <v>115</v>
      </c>
      <c r="C213" s="32" t="s">
        <v>171</v>
      </c>
      <c r="D213" s="32">
        <v>1.0</v>
      </c>
      <c r="E213" s="32" t="s">
        <v>177</v>
      </c>
      <c r="F213" s="58"/>
    </row>
    <row r="214">
      <c r="A214" s="32" t="s">
        <v>103</v>
      </c>
      <c r="B214" s="32" t="s">
        <v>127</v>
      </c>
      <c r="C214" s="32" t="s">
        <v>171</v>
      </c>
      <c r="D214" s="32">
        <v>1.0</v>
      </c>
      <c r="E214" s="32" t="s">
        <v>177</v>
      </c>
      <c r="F214" s="58"/>
    </row>
    <row r="215">
      <c r="A215" s="32" t="s">
        <v>103</v>
      </c>
      <c r="B215" s="32" t="s">
        <v>128</v>
      </c>
      <c r="C215" s="32" t="s">
        <v>171</v>
      </c>
      <c r="D215" s="32">
        <v>1.0</v>
      </c>
      <c r="E215" s="32" t="s">
        <v>177</v>
      </c>
      <c r="F215" s="58"/>
    </row>
    <row r="216">
      <c r="A216" s="32" t="s">
        <v>103</v>
      </c>
      <c r="B216" s="32" t="s">
        <v>31</v>
      </c>
      <c r="C216" s="32" t="s">
        <v>171</v>
      </c>
      <c r="D216" s="32">
        <v>1.0</v>
      </c>
      <c r="E216" s="32" t="s">
        <v>177</v>
      </c>
      <c r="F216" s="58"/>
    </row>
    <row r="217">
      <c r="A217" s="32" t="s">
        <v>103</v>
      </c>
      <c r="B217" s="32" t="s">
        <v>38</v>
      </c>
      <c r="C217" s="32" t="s">
        <v>171</v>
      </c>
      <c r="D217" s="32">
        <v>1.0</v>
      </c>
      <c r="E217" s="32" t="s">
        <v>177</v>
      </c>
      <c r="F217" s="58"/>
    </row>
    <row r="218">
      <c r="A218" s="32" t="s">
        <v>103</v>
      </c>
      <c r="B218" s="32" t="s">
        <v>42</v>
      </c>
      <c r="C218" s="32" t="s">
        <v>171</v>
      </c>
      <c r="D218" s="32">
        <v>1.0</v>
      </c>
      <c r="E218" s="32" t="s">
        <v>177</v>
      </c>
      <c r="F218" s="58"/>
    </row>
    <row r="219">
      <c r="A219" s="32" t="s">
        <v>103</v>
      </c>
      <c r="B219" s="32" t="s">
        <v>43</v>
      </c>
      <c r="C219" s="32" t="s">
        <v>171</v>
      </c>
      <c r="D219" s="32">
        <v>1.0</v>
      </c>
      <c r="E219" s="32" t="s">
        <v>177</v>
      </c>
      <c r="F219" s="58"/>
    </row>
    <row r="220">
      <c r="A220" s="32" t="s">
        <v>103</v>
      </c>
      <c r="B220" s="32" t="s">
        <v>45</v>
      </c>
      <c r="C220" s="32" t="s">
        <v>171</v>
      </c>
      <c r="D220" s="32">
        <v>1.0</v>
      </c>
      <c r="E220" s="32" t="s">
        <v>177</v>
      </c>
      <c r="F220" s="58"/>
    </row>
    <row r="221">
      <c r="A221" s="32" t="s">
        <v>103</v>
      </c>
      <c r="B221" s="32" t="s">
        <v>57</v>
      </c>
      <c r="C221" s="32" t="s">
        <v>171</v>
      </c>
      <c r="D221" s="32">
        <v>1.0</v>
      </c>
      <c r="E221" s="32" t="s">
        <v>177</v>
      </c>
      <c r="F221" s="58"/>
    </row>
    <row r="222">
      <c r="A222" s="32" t="s">
        <v>103</v>
      </c>
      <c r="B222" s="32" t="s">
        <v>69</v>
      </c>
      <c r="C222" s="32" t="s">
        <v>171</v>
      </c>
      <c r="D222" s="32">
        <v>1.0</v>
      </c>
      <c r="E222" s="32" t="s">
        <v>177</v>
      </c>
      <c r="F222" s="58"/>
    </row>
    <row r="223">
      <c r="A223" s="32" t="s">
        <v>103</v>
      </c>
      <c r="B223" s="32" t="s">
        <v>70</v>
      </c>
      <c r="C223" s="32" t="s">
        <v>171</v>
      </c>
      <c r="D223" s="32">
        <v>1.0</v>
      </c>
      <c r="E223" s="32" t="s">
        <v>177</v>
      </c>
      <c r="F223" s="58"/>
    </row>
    <row r="224">
      <c r="A224" s="32" t="s">
        <v>103</v>
      </c>
      <c r="B224" s="32" t="s">
        <v>82</v>
      </c>
      <c r="C224" s="32" t="s">
        <v>171</v>
      </c>
      <c r="D224" s="32">
        <v>1.0</v>
      </c>
      <c r="E224" s="32" t="s">
        <v>177</v>
      </c>
      <c r="F224" s="58"/>
    </row>
    <row r="225">
      <c r="A225" s="32" t="s">
        <v>103</v>
      </c>
      <c r="B225" s="32" t="s">
        <v>94</v>
      </c>
      <c r="C225" s="32" t="s">
        <v>171</v>
      </c>
      <c r="D225" s="32">
        <v>1.0</v>
      </c>
      <c r="E225" s="32" t="s">
        <v>177</v>
      </c>
      <c r="F225" s="58"/>
    </row>
    <row r="226">
      <c r="A226" s="32" t="s">
        <v>103</v>
      </c>
      <c r="B226" s="32" t="s">
        <v>113</v>
      </c>
      <c r="C226" s="32" t="s">
        <v>171</v>
      </c>
      <c r="D226" s="32">
        <v>1.0</v>
      </c>
      <c r="E226" s="32" t="s">
        <v>177</v>
      </c>
      <c r="F226" s="58"/>
    </row>
    <row r="227">
      <c r="A227" s="32" t="s">
        <v>103</v>
      </c>
      <c r="B227" s="32" t="s">
        <v>116</v>
      </c>
      <c r="C227" s="32" t="s">
        <v>171</v>
      </c>
      <c r="D227" s="32">
        <v>1.0</v>
      </c>
      <c r="E227" s="32" t="s">
        <v>177</v>
      </c>
      <c r="F227" s="58"/>
    </row>
    <row r="228">
      <c r="A228" s="32" t="s">
        <v>103</v>
      </c>
      <c r="B228" s="32" t="s">
        <v>120</v>
      </c>
      <c r="C228" s="32" t="s">
        <v>171</v>
      </c>
      <c r="D228" s="32">
        <v>1.0</v>
      </c>
      <c r="E228" s="32" t="s">
        <v>177</v>
      </c>
      <c r="F228" s="58"/>
    </row>
    <row r="229">
      <c r="A229" s="32" t="s">
        <v>103</v>
      </c>
      <c r="B229" s="32" t="s">
        <v>131</v>
      </c>
      <c r="C229" s="32" t="s">
        <v>171</v>
      </c>
      <c r="D229" s="32">
        <v>1.0</v>
      </c>
      <c r="E229" s="32" t="s">
        <v>177</v>
      </c>
      <c r="F229" s="58"/>
    </row>
    <row r="230">
      <c r="A230" s="32" t="s">
        <v>103</v>
      </c>
      <c r="B230" s="32" t="s">
        <v>135</v>
      </c>
      <c r="C230" s="32" t="s">
        <v>171</v>
      </c>
      <c r="D230" s="32">
        <v>1.0</v>
      </c>
      <c r="E230" s="32" t="s">
        <v>177</v>
      </c>
      <c r="F230" s="58"/>
    </row>
    <row r="231">
      <c r="A231" s="32" t="s">
        <v>103</v>
      </c>
      <c r="B231" s="32" t="s">
        <v>136</v>
      </c>
      <c r="C231" s="32" t="s">
        <v>171</v>
      </c>
      <c r="D231" s="32">
        <v>1.0</v>
      </c>
      <c r="E231" s="32" t="s">
        <v>177</v>
      </c>
      <c r="F231" s="58"/>
    </row>
    <row r="232">
      <c r="A232" s="32" t="s">
        <v>103</v>
      </c>
      <c r="B232" s="32" t="s">
        <v>137</v>
      </c>
      <c r="C232" s="32" t="s">
        <v>171</v>
      </c>
      <c r="D232" s="32">
        <v>1.0</v>
      </c>
      <c r="E232" s="32" t="s">
        <v>177</v>
      </c>
      <c r="F232" s="58"/>
    </row>
    <row r="233">
      <c r="A233" s="32" t="s">
        <v>103</v>
      </c>
      <c r="B233" s="32" t="s">
        <v>143</v>
      </c>
      <c r="C233" s="32" t="s">
        <v>171</v>
      </c>
      <c r="D233" s="32">
        <v>1.0</v>
      </c>
      <c r="E233" s="32" t="s">
        <v>177</v>
      </c>
      <c r="F233" s="58"/>
    </row>
    <row r="234">
      <c r="A234" s="32" t="s">
        <v>103</v>
      </c>
      <c r="B234" s="32" t="s">
        <v>144</v>
      </c>
      <c r="C234" s="32" t="s">
        <v>171</v>
      </c>
      <c r="D234" s="32">
        <v>1.0</v>
      </c>
      <c r="E234" s="32" t="s">
        <v>177</v>
      </c>
      <c r="F234" s="58"/>
    </row>
    <row r="235">
      <c r="A235" s="32" t="s">
        <v>103</v>
      </c>
      <c r="B235" s="32" t="s">
        <v>15</v>
      </c>
      <c r="C235" s="32" t="s">
        <v>171</v>
      </c>
      <c r="D235" s="32">
        <v>1.0</v>
      </c>
      <c r="E235" s="32" t="s">
        <v>177</v>
      </c>
      <c r="F235" s="58"/>
    </row>
    <row r="236">
      <c r="A236" s="32" t="s">
        <v>103</v>
      </c>
      <c r="B236" s="32" t="s">
        <v>17</v>
      </c>
      <c r="C236" s="32" t="s">
        <v>171</v>
      </c>
      <c r="D236" s="32">
        <v>1.0</v>
      </c>
      <c r="E236" s="32" t="s">
        <v>177</v>
      </c>
      <c r="F236" s="58"/>
    </row>
    <row r="237">
      <c r="A237" s="32" t="s">
        <v>103</v>
      </c>
      <c r="B237" s="32" t="s">
        <v>22</v>
      </c>
      <c r="C237" s="32" t="s">
        <v>171</v>
      </c>
      <c r="D237" s="32">
        <v>1.0</v>
      </c>
      <c r="E237" s="32" t="s">
        <v>177</v>
      </c>
      <c r="F237" s="58"/>
    </row>
    <row r="238">
      <c r="A238" s="32" t="s">
        <v>103</v>
      </c>
      <c r="B238" s="32" t="s">
        <v>27</v>
      </c>
      <c r="C238" s="32" t="s">
        <v>171</v>
      </c>
      <c r="D238" s="32">
        <v>1.0</v>
      </c>
      <c r="E238" s="32" t="s">
        <v>177</v>
      </c>
      <c r="F238" s="58"/>
    </row>
    <row r="239">
      <c r="A239" s="32" t="s">
        <v>103</v>
      </c>
      <c r="B239" s="32" t="s">
        <v>28</v>
      </c>
      <c r="C239" s="32" t="s">
        <v>171</v>
      </c>
      <c r="D239" s="32">
        <v>1.0</v>
      </c>
      <c r="E239" s="32" t="s">
        <v>177</v>
      </c>
      <c r="F239" s="58"/>
    </row>
    <row r="240">
      <c r="A240" s="32" t="s">
        <v>103</v>
      </c>
      <c r="B240" s="32" t="s">
        <v>33</v>
      </c>
      <c r="C240" s="32" t="s">
        <v>171</v>
      </c>
      <c r="D240" s="32">
        <v>1.0</v>
      </c>
      <c r="E240" s="32" t="s">
        <v>177</v>
      </c>
      <c r="F240" s="58"/>
    </row>
    <row r="241">
      <c r="A241" s="32" t="s">
        <v>103</v>
      </c>
      <c r="B241" s="32" t="s">
        <v>36</v>
      </c>
      <c r="C241" s="32" t="s">
        <v>171</v>
      </c>
      <c r="D241" s="32">
        <v>1.0</v>
      </c>
      <c r="E241" s="32" t="s">
        <v>177</v>
      </c>
      <c r="F241" s="58"/>
    </row>
    <row r="242">
      <c r="A242" s="32" t="s">
        <v>103</v>
      </c>
      <c r="B242" s="32" t="s">
        <v>40</v>
      </c>
      <c r="C242" s="32" t="s">
        <v>171</v>
      </c>
      <c r="D242" s="32">
        <v>1.0</v>
      </c>
      <c r="E242" s="32" t="s">
        <v>177</v>
      </c>
      <c r="F242" s="58"/>
    </row>
    <row r="243">
      <c r="A243" s="32" t="s">
        <v>103</v>
      </c>
      <c r="B243" s="32" t="s">
        <v>46</v>
      </c>
      <c r="C243" s="32" t="s">
        <v>171</v>
      </c>
      <c r="D243" s="32">
        <v>1.0</v>
      </c>
      <c r="E243" s="32" t="s">
        <v>177</v>
      </c>
      <c r="F243" s="58"/>
    </row>
    <row r="244">
      <c r="A244" s="32" t="s">
        <v>103</v>
      </c>
      <c r="B244" s="32" t="s">
        <v>47</v>
      </c>
      <c r="C244" s="32" t="s">
        <v>171</v>
      </c>
      <c r="D244" s="32">
        <v>1.0</v>
      </c>
      <c r="E244" s="32" t="s">
        <v>177</v>
      </c>
      <c r="F244" s="58"/>
    </row>
    <row r="245">
      <c r="A245" s="32" t="s">
        <v>103</v>
      </c>
      <c r="B245" s="32" t="s">
        <v>48</v>
      </c>
      <c r="C245" s="32" t="s">
        <v>171</v>
      </c>
      <c r="D245" s="32">
        <v>1.0</v>
      </c>
      <c r="E245" s="32" t="s">
        <v>177</v>
      </c>
      <c r="F245" s="58"/>
    </row>
    <row r="246">
      <c r="A246" s="32" t="s">
        <v>103</v>
      </c>
      <c r="B246" s="32" t="s">
        <v>50</v>
      </c>
      <c r="C246" s="32" t="s">
        <v>171</v>
      </c>
      <c r="D246" s="32">
        <v>1.0</v>
      </c>
      <c r="E246" s="32" t="s">
        <v>177</v>
      </c>
      <c r="F246" s="58"/>
    </row>
    <row r="247">
      <c r="A247" s="32" t="s">
        <v>103</v>
      </c>
      <c r="B247" s="32" t="s">
        <v>51</v>
      </c>
      <c r="C247" s="32" t="s">
        <v>171</v>
      </c>
      <c r="D247" s="32">
        <v>1.0</v>
      </c>
      <c r="E247" s="32" t="s">
        <v>177</v>
      </c>
      <c r="F247" s="58"/>
    </row>
    <row r="248">
      <c r="A248" s="32" t="s">
        <v>103</v>
      </c>
      <c r="B248" s="32" t="s">
        <v>52</v>
      </c>
      <c r="C248" s="32" t="s">
        <v>171</v>
      </c>
      <c r="D248" s="32">
        <v>1.0</v>
      </c>
      <c r="E248" s="32" t="s">
        <v>177</v>
      </c>
      <c r="F248" s="58"/>
    </row>
    <row r="249">
      <c r="A249" s="32" t="s">
        <v>103</v>
      </c>
      <c r="B249" s="32" t="s">
        <v>58</v>
      </c>
      <c r="C249" s="32" t="s">
        <v>171</v>
      </c>
      <c r="D249" s="32">
        <v>1.0</v>
      </c>
      <c r="E249" s="32" t="s">
        <v>177</v>
      </c>
      <c r="F249" s="58"/>
    </row>
    <row r="250">
      <c r="A250" s="32" t="s">
        <v>103</v>
      </c>
      <c r="B250" s="32" t="s">
        <v>59</v>
      </c>
      <c r="C250" s="32" t="s">
        <v>171</v>
      </c>
      <c r="D250" s="32">
        <v>1.0</v>
      </c>
      <c r="E250" s="32" t="s">
        <v>177</v>
      </c>
      <c r="F250" s="58"/>
    </row>
    <row r="251">
      <c r="A251" s="32" t="s">
        <v>103</v>
      </c>
      <c r="B251" s="32" t="s">
        <v>61</v>
      </c>
      <c r="C251" s="32" t="s">
        <v>171</v>
      </c>
      <c r="D251" s="32">
        <v>1.0</v>
      </c>
      <c r="E251" s="32" t="s">
        <v>177</v>
      </c>
      <c r="F251" s="58"/>
    </row>
    <row r="252">
      <c r="A252" s="32" t="s">
        <v>103</v>
      </c>
      <c r="B252" s="32" t="s">
        <v>62</v>
      </c>
      <c r="C252" s="32" t="s">
        <v>171</v>
      </c>
      <c r="D252" s="32">
        <v>1.0</v>
      </c>
      <c r="E252" s="32" t="s">
        <v>177</v>
      </c>
      <c r="F252" s="58"/>
    </row>
    <row r="253">
      <c r="A253" s="32" t="s">
        <v>103</v>
      </c>
      <c r="B253" s="32" t="s">
        <v>63</v>
      </c>
      <c r="C253" s="32" t="s">
        <v>171</v>
      </c>
      <c r="D253" s="32">
        <v>1.0</v>
      </c>
      <c r="E253" s="32" t="s">
        <v>177</v>
      </c>
      <c r="F253" s="58"/>
    </row>
    <row r="254">
      <c r="A254" s="32" t="s">
        <v>103</v>
      </c>
      <c r="B254" s="32" t="s">
        <v>65</v>
      </c>
      <c r="C254" s="32" t="s">
        <v>171</v>
      </c>
      <c r="D254" s="32">
        <v>1.0</v>
      </c>
      <c r="E254" s="32" t="s">
        <v>177</v>
      </c>
      <c r="F254" s="58"/>
    </row>
    <row r="255">
      <c r="A255" s="32" t="s">
        <v>103</v>
      </c>
      <c r="B255" s="32" t="s">
        <v>66</v>
      </c>
      <c r="C255" s="32" t="s">
        <v>171</v>
      </c>
      <c r="D255" s="32">
        <v>1.0</v>
      </c>
      <c r="E255" s="32" t="s">
        <v>177</v>
      </c>
      <c r="F255" s="58"/>
    </row>
    <row r="256">
      <c r="A256" s="32" t="s">
        <v>103</v>
      </c>
      <c r="B256" s="32" t="s">
        <v>71</v>
      </c>
      <c r="C256" s="32" t="s">
        <v>171</v>
      </c>
      <c r="D256" s="32">
        <v>1.0</v>
      </c>
      <c r="E256" s="32" t="s">
        <v>177</v>
      </c>
      <c r="F256" s="58"/>
    </row>
    <row r="257">
      <c r="A257" s="32" t="s">
        <v>103</v>
      </c>
      <c r="B257" s="32" t="s">
        <v>72</v>
      </c>
      <c r="C257" s="32" t="s">
        <v>171</v>
      </c>
      <c r="D257" s="32">
        <v>1.0</v>
      </c>
      <c r="E257" s="32" t="s">
        <v>177</v>
      </c>
      <c r="F257" s="58"/>
    </row>
    <row r="258">
      <c r="A258" s="32" t="s">
        <v>103</v>
      </c>
      <c r="B258" s="32" t="s">
        <v>73</v>
      </c>
      <c r="C258" s="32" t="s">
        <v>171</v>
      </c>
      <c r="D258" s="32">
        <v>1.0</v>
      </c>
      <c r="E258" s="32" t="s">
        <v>177</v>
      </c>
      <c r="F258" s="58"/>
    </row>
    <row r="259">
      <c r="A259" s="32" t="s">
        <v>103</v>
      </c>
      <c r="B259" s="32" t="s">
        <v>75</v>
      </c>
      <c r="C259" s="32" t="s">
        <v>171</v>
      </c>
      <c r="D259" s="32">
        <v>1.0</v>
      </c>
      <c r="E259" s="32" t="s">
        <v>177</v>
      </c>
      <c r="F259" s="58"/>
    </row>
    <row r="260">
      <c r="A260" s="32" t="s">
        <v>103</v>
      </c>
      <c r="B260" s="32" t="s">
        <v>78</v>
      </c>
      <c r="C260" s="32" t="s">
        <v>171</v>
      </c>
      <c r="D260" s="32">
        <v>1.0</v>
      </c>
      <c r="E260" s="32" t="s">
        <v>177</v>
      </c>
      <c r="F260" s="58"/>
    </row>
    <row r="261">
      <c r="A261" s="32" t="s">
        <v>103</v>
      </c>
      <c r="B261" s="32" t="s">
        <v>83</v>
      </c>
      <c r="C261" s="32" t="s">
        <v>171</v>
      </c>
      <c r="D261" s="32">
        <v>1.0</v>
      </c>
      <c r="E261" s="32" t="s">
        <v>177</v>
      </c>
      <c r="F261" s="58"/>
    </row>
    <row r="262">
      <c r="A262" s="32" t="s">
        <v>103</v>
      </c>
      <c r="B262" s="32" t="s">
        <v>84</v>
      </c>
      <c r="C262" s="32" t="s">
        <v>171</v>
      </c>
      <c r="D262" s="32">
        <v>1.0</v>
      </c>
      <c r="E262" s="32" t="s">
        <v>177</v>
      </c>
      <c r="F262" s="58"/>
    </row>
    <row r="263">
      <c r="A263" s="32" t="s">
        <v>103</v>
      </c>
      <c r="B263" s="32" t="s">
        <v>91</v>
      </c>
      <c r="C263" s="32" t="s">
        <v>171</v>
      </c>
      <c r="D263" s="32">
        <v>1.0</v>
      </c>
      <c r="E263" s="32" t="s">
        <v>177</v>
      </c>
      <c r="F263" s="58"/>
    </row>
    <row r="264">
      <c r="A264" s="32" t="s">
        <v>103</v>
      </c>
      <c r="B264" s="32" t="s">
        <v>93</v>
      </c>
      <c r="C264" s="32" t="s">
        <v>171</v>
      </c>
      <c r="D264" s="32">
        <v>1.0</v>
      </c>
      <c r="E264" s="32" t="s">
        <v>177</v>
      </c>
      <c r="F264" s="58"/>
    </row>
    <row r="265">
      <c r="A265" s="32" t="s">
        <v>103</v>
      </c>
      <c r="B265" s="32" t="s">
        <v>96</v>
      </c>
      <c r="C265" s="32" t="s">
        <v>171</v>
      </c>
      <c r="D265" s="32">
        <v>1.0</v>
      </c>
      <c r="E265" s="32" t="s">
        <v>177</v>
      </c>
      <c r="F265" s="58"/>
    </row>
    <row r="266">
      <c r="A266" s="32" t="s">
        <v>103</v>
      </c>
      <c r="B266" s="32" t="s">
        <v>98</v>
      </c>
      <c r="C266" s="32" t="s">
        <v>171</v>
      </c>
      <c r="D266" s="32">
        <v>1.0</v>
      </c>
      <c r="E266" s="32" t="s">
        <v>177</v>
      </c>
      <c r="F266" s="58"/>
    </row>
    <row r="267">
      <c r="A267" s="32" t="s">
        <v>103</v>
      </c>
      <c r="B267" s="32" t="s">
        <v>99</v>
      </c>
      <c r="C267" s="32" t="s">
        <v>171</v>
      </c>
      <c r="D267" s="32">
        <v>1.0</v>
      </c>
      <c r="E267" s="32" t="s">
        <v>177</v>
      </c>
      <c r="F267" s="58"/>
    </row>
    <row r="268">
      <c r="A268" s="32" t="s">
        <v>103</v>
      </c>
      <c r="B268" s="32" t="s">
        <v>102</v>
      </c>
      <c r="C268" s="32" t="s">
        <v>171</v>
      </c>
      <c r="D268" s="32">
        <v>1.0</v>
      </c>
      <c r="E268" s="32" t="s">
        <v>177</v>
      </c>
      <c r="F268" s="58"/>
    </row>
    <row r="269">
      <c r="A269" s="32" t="s">
        <v>103</v>
      </c>
      <c r="B269" s="32" t="s">
        <v>105</v>
      </c>
      <c r="C269" s="32" t="s">
        <v>171</v>
      </c>
      <c r="D269" s="32">
        <v>1.0</v>
      </c>
      <c r="E269" s="32" t="s">
        <v>177</v>
      </c>
      <c r="F269" s="58"/>
    </row>
    <row r="270">
      <c r="A270" s="32" t="s">
        <v>103</v>
      </c>
      <c r="B270" s="32" t="s">
        <v>109</v>
      </c>
      <c r="C270" s="32" t="s">
        <v>171</v>
      </c>
      <c r="D270" s="32">
        <v>1.0</v>
      </c>
      <c r="E270" s="32" t="s">
        <v>177</v>
      </c>
      <c r="F270" s="58"/>
    </row>
    <row r="271">
      <c r="A271" s="32" t="s">
        <v>103</v>
      </c>
      <c r="B271" s="32" t="s">
        <v>110</v>
      </c>
      <c r="C271" s="32" t="s">
        <v>171</v>
      </c>
      <c r="D271" s="32">
        <v>1.0</v>
      </c>
      <c r="E271" s="32" t="s">
        <v>177</v>
      </c>
      <c r="F271" s="58"/>
    </row>
    <row r="272">
      <c r="A272" s="32" t="s">
        <v>103</v>
      </c>
      <c r="B272" s="32" t="s">
        <v>111</v>
      </c>
      <c r="C272" s="32" t="s">
        <v>171</v>
      </c>
      <c r="D272" s="32">
        <v>1.0</v>
      </c>
      <c r="E272" s="32" t="s">
        <v>177</v>
      </c>
      <c r="F272" s="58"/>
    </row>
    <row r="273">
      <c r="A273" s="32" t="s">
        <v>103</v>
      </c>
      <c r="B273" s="32" t="s">
        <v>112</v>
      </c>
      <c r="C273" s="32" t="s">
        <v>171</v>
      </c>
      <c r="D273" s="32">
        <v>1.0</v>
      </c>
      <c r="E273" s="32" t="s">
        <v>177</v>
      </c>
      <c r="F273" s="58"/>
    </row>
    <row r="274">
      <c r="A274" s="32" t="s">
        <v>103</v>
      </c>
      <c r="B274" s="32" t="s">
        <v>114</v>
      </c>
      <c r="C274" s="32" t="s">
        <v>171</v>
      </c>
      <c r="D274" s="32">
        <v>1.0</v>
      </c>
      <c r="E274" s="32" t="s">
        <v>177</v>
      </c>
      <c r="F274" s="58"/>
    </row>
    <row r="275">
      <c r="A275" s="32" t="s">
        <v>103</v>
      </c>
      <c r="B275" s="32" t="s">
        <v>119</v>
      </c>
      <c r="C275" s="32" t="s">
        <v>171</v>
      </c>
      <c r="D275" s="32">
        <v>1.0</v>
      </c>
      <c r="E275" s="32" t="s">
        <v>177</v>
      </c>
      <c r="F275" s="58"/>
    </row>
    <row r="276">
      <c r="A276" s="32" t="s">
        <v>103</v>
      </c>
      <c r="B276" s="32" t="s">
        <v>122</v>
      </c>
      <c r="C276" s="32" t="s">
        <v>171</v>
      </c>
      <c r="D276" s="32">
        <v>1.0</v>
      </c>
      <c r="E276" s="32" t="s">
        <v>177</v>
      </c>
      <c r="F276" s="58"/>
    </row>
    <row r="277">
      <c r="A277" s="32" t="s">
        <v>103</v>
      </c>
      <c r="B277" s="32" t="s">
        <v>124</v>
      </c>
      <c r="C277" s="32" t="s">
        <v>171</v>
      </c>
      <c r="D277" s="32">
        <v>1.0</v>
      </c>
      <c r="E277" s="32" t="s">
        <v>177</v>
      </c>
      <c r="F277" s="58"/>
    </row>
    <row r="278">
      <c r="A278" s="32" t="s">
        <v>103</v>
      </c>
      <c r="B278" s="32" t="s">
        <v>130</v>
      </c>
      <c r="C278" s="32" t="s">
        <v>171</v>
      </c>
      <c r="D278" s="32">
        <v>1.0</v>
      </c>
      <c r="E278" s="32" t="s">
        <v>177</v>
      </c>
      <c r="F278" s="58"/>
    </row>
    <row r="279">
      <c r="A279" s="32" t="s">
        <v>103</v>
      </c>
      <c r="B279" s="32" t="s">
        <v>142</v>
      </c>
      <c r="C279" s="32" t="s">
        <v>171</v>
      </c>
      <c r="D279" s="32">
        <v>1.0</v>
      </c>
      <c r="E279" s="32" t="s">
        <v>177</v>
      </c>
      <c r="F279" s="58"/>
    </row>
    <row r="280">
      <c r="A280" s="32" t="s">
        <v>103</v>
      </c>
      <c r="B280" s="32" t="s">
        <v>145</v>
      </c>
      <c r="C280" s="32" t="s">
        <v>171</v>
      </c>
      <c r="D280" s="32">
        <v>1.0</v>
      </c>
      <c r="E280" s="32" t="s">
        <v>177</v>
      </c>
      <c r="F280" s="58"/>
    </row>
    <row r="281">
      <c r="A281" s="32" t="s">
        <v>103</v>
      </c>
      <c r="B281" s="32" t="s">
        <v>147</v>
      </c>
      <c r="C281" s="32" t="s">
        <v>171</v>
      </c>
      <c r="D281" s="32">
        <v>1.0</v>
      </c>
      <c r="E281" s="32" t="s">
        <v>177</v>
      </c>
      <c r="F281" s="58"/>
    </row>
    <row r="282">
      <c r="A282" s="32" t="s">
        <v>103</v>
      </c>
      <c r="B282" s="32" t="s">
        <v>148</v>
      </c>
      <c r="C282" s="32" t="s">
        <v>171</v>
      </c>
      <c r="D282" s="32">
        <v>1.0</v>
      </c>
      <c r="E282" s="32" t="s">
        <v>177</v>
      </c>
      <c r="F282" s="58"/>
    </row>
    <row r="283">
      <c r="A283" s="32" t="s">
        <v>103</v>
      </c>
      <c r="B283" s="32" t="s">
        <v>149</v>
      </c>
      <c r="C283" s="32" t="s">
        <v>171</v>
      </c>
      <c r="D283" s="32">
        <v>1.0</v>
      </c>
      <c r="E283" s="32" t="s">
        <v>177</v>
      </c>
      <c r="F283" s="58"/>
    </row>
    <row r="284">
      <c r="A284" s="32" t="s">
        <v>125</v>
      </c>
      <c r="B284" s="32" t="s">
        <v>19</v>
      </c>
      <c r="C284" s="32" t="s">
        <v>171</v>
      </c>
      <c r="D284" s="32">
        <v>1.0</v>
      </c>
      <c r="E284" s="32" t="s">
        <v>177</v>
      </c>
      <c r="F284" s="58"/>
    </row>
    <row r="285">
      <c r="A285" s="32" t="s">
        <v>125</v>
      </c>
      <c r="B285" s="32" t="s">
        <v>41</v>
      </c>
      <c r="C285" s="32" t="s">
        <v>171</v>
      </c>
      <c r="D285" s="32">
        <v>1.0</v>
      </c>
      <c r="E285" s="32" t="s">
        <v>177</v>
      </c>
      <c r="F285" s="58"/>
    </row>
    <row r="286">
      <c r="A286" s="32" t="s">
        <v>125</v>
      </c>
      <c r="B286" s="32" t="s">
        <v>67</v>
      </c>
      <c r="C286" s="32" t="s">
        <v>171</v>
      </c>
      <c r="D286" s="32">
        <v>1.0</v>
      </c>
      <c r="E286" s="32" t="s">
        <v>177</v>
      </c>
      <c r="F286" s="58"/>
    </row>
    <row r="287">
      <c r="A287" s="32" t="s">
        <v>125</v>
      </c>
      <c r="B287" s="32" t="s">
        <v>80</v>
      </c>
      <c r="C287" s="32" t="s">
        <v>171</v>
      </c>
      <c r="D287" s="32">
        <v>1.0</v>
      </c>
      <c r="E287" s="32" t="s">
        <v>177</v>
      </c>
      <c r="F287" s="58"/>
    </row>
    <row r="288">
      <c r="A288" s="32" t="s">
        <v>125</v>
      </c>
      <c r="B288" s="32" t="s">
        <v>97</v>
      </c>
      <c r="C288" s="32" t="s">
        <v>171</v>
      </c>
      <c r="D288" s="32">
        <v>1.0</v>
      </c>
      <c r="E288" s="32" t="s">
        <v>177</v>
      </c>
      <c r="F288" s="58"/>
    </row>
    <row r="289">
      <c r="A289" s="32" t="s">
        <v>125</v>
      </c>
      <c r="B289" s="32" t="s">
        <v>104</v>
      </c>
      <c r="C289" s="32" t="s">
        <v>171</v>
      </c>
      <c r="D289" s="32">
        <v>1.0</v>
      </c>
      <c r="E289" s="32" t="s">
        <v>177</v>
      </c>
      <c r="F289" s="58"/>
    </row>
    <row r="290">
      <c r="A290" s="32" t="s">
        <v>125</v>
      </c>
      <c r="B290" s="32" t="s">
        <v>21</v>
      </c>
      <c r="C290" s="32" t="s">
        <v>171</v>
      </c>
      <c r="D290" s="32">
        <v>1.0</v>
      </c>
      <c r="E290" s="32" t="s">
        <v>177</v>
      </c>
      <c r="F290" s="58"/>
    </row>
    <row r="291">
      <c r="A291" s="32" t="s">
        <v>125</v>
      </c>
      <c r="B291" s="32" t="s">
        <v>32</v>
      </c>
      <c r="C291" s="32" t="s">
        <v>171</v>
      </c>
      <c r="D291" s="32">
        <v>1.0</v>
      </c>
      <c r="E291" s="32" t="s">
        <v>177</v>
      </c>
      <c r="F291" s="58"/>
    </row>
    <row r="292">
      <c r="A292" s="32" t="s">
        <v>125</v>
      </c>
      <c r="B292" s="32" t="s">
        <v>60</v>
      </c>
      <c r="C292" s="32" t="s">
        <v>171</v>
      </c>
      <c r="D292" s="32">
        <v>1.0</v>
      </c>
      <c r="E292" s="32" t="s">
        <v>177</v>
      </c>
      <c r="F292" s="58"/>
    </row>
    <row r="293">
      <c r="A293" s="32" t="s">
        <v>125</v>
      </c>
      <c r="B293" s="32" t="s">
        <v>77</v>
      </c>
      <c r="C293" s="32" t="s">
        <v>171</v>
      </c>
      <c r="D293" s="32">
        <v>1.0</v>
      </c>
      <c r="E293" s="32" t="s">
        <v>177</v>
      </c>
      <c r="F293" s="58"/>
    </row>
    <row r="294">
      <c r="A294" s="32" t="s">
        <v>125</v>
      </c>
      <c r="B294" s="32" t="s">
        <v>81</v>
      </c>
      <c r="C294" s="32" t="s">
        <v>171</v>
      </c>
      <c r="D294" s="32">
        <v>1.0</v>
      </c>
      <c r="E294" s="32" t="s">
        <v>177</v>
      </c>
      <c r="F294" s="58"/>
    </row>
    <row r="295">
      <c r="A295" s="32" t="s">
        <v>125</v>
      </c>
      <c r="B295" s="32" t="s">
        <v>85</v>
      </c>
      <c r="C295" s="32" t="s">
        <v>171</v>
      </c>
      <c r="D295" s="32">
        <v>1.0</v>
      </c>
      <c r="E295" s="32" t="s">
        <v>177</v>
      </c>
      <c r="F295" s="58"/>
    </row>
    <row r="296">
      <c r="A296" s="32" t="s">
        <v>125</v>
      </c>
      <c r="B296" s="32" t="s">
        <v>86</v>
      </c>
      <c r="C296" s="32" t="s">
        <v>171</v>
      </c>
      <c r="D296" s="32">
        <v>1.0</v>
      </c>
      <c r="E296" s="32" t="s">
        <v>177</v>
      </c>
      <c r="F296" s="58"/>
    </row>
    <row r="297">
      <c r="A297" s="32" t="s">
        <v>125</v>
      </c>
      <c r="B297" s="32" t="s">
        <v>90</v>
      </c>
      <c r="C297" s="32" t="s">
        <v>171</v>
      </c>
      <c r="D297" s="32">
        <v>1.0</v>
      </c>
      <c r="E297" s="32" t="s">
        <v>177</v>
      </c>
      <c r="F297" s="58"/>
    </row>
    <row r="298">
      <c r="A298" s="32" t="s">
        <v>125</v>
      </c>
      <c r="B298" s="32" t="s">
        <v>92</v>
      </c>
      <c r="C298" s="32" t="s">
        <v>171</v>
      </c>
      <c r="D298" s="32">
        <v>1.0</v>
      </c>
      <c r="E298" s="32" t="s">
        <v>177</v>
      </c>
      <c r="F298" s="58"/>
    </row>
    <row r="299">
      <c r="A299" s="32" t="s">
        <v>125</v>
      </c>
      <c r="B299" s="32" t="s">
        <v>106</v>
      </c>
      <c r="C299" s="32" t="s">
        <v>171</v>
      </c>
      <c r="D299" s="32">
        <v>1.0</v>
      </c>
      <c r="E299" s="32" t="s">
        <v>177</v>
      </c>
      <c r="F299" s="58"/>
    </row>
    <row r="300">
      <c r="A300" s="32" t="s">
        <v>125</v>
      </c>
      <c r="B300" s="32" t="s">
        <v>115</v>
      </c>
      <c r="C300" s="32" t="s">
        <v>171</v>
      </c>
      <c r="D300" s="32">
        <v>1.0</v>
      </c>
      <c r="E300" s="32" t="s">
        <v>177</v>
      </c>
      <c r="F300" s="58"/>
    </row>
    <row r="301">
      <c r="A301" s="32" t="s">
        <v>125</v>
      </c>
      <c r="B301" s="32" t="s">
        <v>127</v>
      </c>
      <c r="C301" s="32" t="s">
        <v>171</v>
      </c>
      <c r="D301" s="32">
        <v>1.0</v>
      </c>
      <c r="E301" s="32" t="s">
        <v>177</v>
      </c>
      <c r="F301" s="58"/>
    </row>
    <row r="302">
      <c r="A302" s="32" t="s">
        <v>125</v>
      </c>
      <c r="B302" s="32" t="s">
        <v>128</v>
      </c>
      <c r="C302" s="32" t="s">
        <v>171</v>
      </c>
      <c r="D302" s="32">
        <v>1.0</v>
      </c>
      <c r="E302" s="32" t="s">
        <v>177</v>
      </c>
      <c r="F302" s="58"/>
    </row>
    <row r="303">
      <c r="A303" s="32" t="s">
        <v>125</v>
      </c>
      <c r="B303" s="32" t="s">
        <v>31</v>
      </c>
      <c r="C303" s="32" t="s">
        <v>171</v>
      </c>
      <c r="D303" s="32">
        <v>1.0</v>
      </c>
      <c r="E303" s="32" t="s">
        <v>177</v>
      </c>
      <c r="F303" s="58"/>
    </row>
    <row r="304">
      <c r="A304" s="32" t="s">
        <v>125</v>
      </c>
      <c r="B304" s="32" t="s">
        <v>38</v>
      </c>
      <c r="C304" s="32" t="s">
        <v>171</v>
      </c>
      <c r="D304" s="32">
        <v>1.0</v>
      </c>
      <c r="E304" s="32" t="s">
        <v>177</v>
      </c>
      <c r="F304" s="58"/>
    </row>
    <row r="305">
      <c r="A305" s="32" t="s">
        <v>125</v>
      </c>
      <c r="B305" s="32" t="s">
        <v>42</v>
      </c>
      <c r="C305" s="32" t="s">
        <v>171</v>
      </c>
      <c r="D305" s="32">
        <v>1.0</v>
      </c>
      <c r="E305" s="32" t="s">
        <v>177</v>
      </c>
      <c r="F305" s="58"/>
    </row>
    <row r="306">
      <c r="A306" s="32" t="s">
        <v>125</v>
      </c>
      <c r="B306" s="32" t="s">
        <v>43</v>
      </c>
      <c r="C306" s="32" t="s">
        <v>171</v>
      </c>
      <c r="D306" s="32">
        <v>1.0</v>
      </c>
      <c r="E306" s="32" t="s">
        <v>177</v>
      </c>
      <c r="F306" s="58"/>
    </row>
    <row r="307">
      <c r="A307" s="32" t="s">
        <v>125</v>
      </c>
      <c r="B307" s="32" t="s">
        <v>45</v>
      </c>
      <c r="C307" s="32" t="s">
        <v>171</v>
      </c>
      <c r="D307" s="32">
        <v>1.0</v>
      </c>
      <c r="E307" s="32" t="s">
        <v>177</v>
      </c>
      <c r="F307" s="58"/>
    </row>
    <row r="308">
      <c r="A308" s="32" t="s">
        <v>125</v>
      </c>
      <c r="B308" s="32" t="s">
        <v>57</v>
      </c>
      <c r="C308" s="32" t="s">
        <v>171</v>
      </c>
      <c r="D308" s="32">
        <v>1.0</v>
      </c>
      <c r="E308" s="32" t="s">
        <v>177</v>
      </c>
      <c r="F308" s="58"/>
    </row>
    <row r="309">
      <c r="A309" s="32" t="s">
        <v>125</v>
      </c>
      <c r="B309" s="32" t="s">
        <v>69</v>
      </c>
      <c r="C309" s="32" t="s">
        <v>171</v>
      </c>
      <c r="D309" s="32">
        <v>1.0</v>
      </c>
      <c r="E309" s="32" t="s">
        <v>177</v>
      </c>
      <c r="F309" s="58"/>
    </row>
    <row r="310">
      <c r="A310" s="32" t="s">
        <v>125</v>
      </c>
      <c r="B310" s="32" t="s">
        <v>70</v>
      </c>
      <c r="C310" s="32" t="s">
        <v>171</v>
      </c>
      <c r="D310" s="32">
        <v>1.0</v>
      </c>
      <c r="E310" s="32" t="s">
        <v>177</v>
      </c>
      <c r="F310" s="58"/>
    </row>
    <row r="311">
      <c r="A311" s="32" t="s">
        <v>125</v>
      </c>
      <c r="B311" s="32" t="s">
        <v>82</v>
      </c>
      <c r="C311" s="32" t="s">
        <v>171</v>
      </c>
      <c r="D311" s="32">
        <v>1.0</v>
      </c>
      <c r="E311" s="32" t="s">
        <v>177</v>
      </c>
      <c r="F311" s="58"/>
    </row>
    <row r="312">
      <c r="A312" s="32" t="s">
        <v>125</v>
      </c>
      <c r="B312" s="32" t="s">
        <v>94</v>
      </c>
      <c r="C312" s="32" t="s">
        <v>171</v>
      </c>
      <c r="D312" s="32">
        <v>1.0</v>
      </c>
      <c r="E312" s="32" t="s">
        <v>177</v>
      </c>
      <c r="F312" s="58"/>
    </row>
    <row r="313">
      <c r="A313" s="32" t="s">
        <v>125</v>
      </c>
      <c r="B313" s="32" t="s">
        <v>113</v>
      </c>
      <c r="C313" s="32" t="s">
        <v>171</v>
      </c>
      <c r="D313" s="32">
        <v>1.0</v>
      </c>
      <c r="E313" s="32" t="s">
        <v>177</v>
      </c>
      <c r="F313" s="58"/>
    </row>
    <row r="314">
      <c r="A314" s="32" t="s">
        <v>125</v>
      </c>
      <c r="B314" s="32" t="s">
        <v>116</v>
      </c>
      <c r="C314" s="32" t="s">
        <v>171</v>
      </c>
      <c r="D314" s="32">
        <v>1.0</v>
      </c>
      <c r="E314" s="32" t="s">
        <v>177</v>
      </c>
      <c r="F314" s="58"/>
    </row>
    <row r="315">
      <c r="A315" s="32" t="s">
        <v>125</v>
      </c>
      <c r="B315" s="32" t="s">
        <v>120</v>
      </c>
      <c r="C315" s="32" t="s">
        <v>171</v>
      </c>
      <c r="D315" s="32">
        <v>1.0</v>
      </c>
      <c r="E315" s="32" t="s">
        <v>177</v>
      </c>
      <c r="F315" s="58"/>
    </row>
    <row r="316">
      <c r="A316" s="32" t="s">
        <v>125</v>
      </c>
      <c r="B316" s="32" t="s">
        <v>131</v>
      </c>
      <c r="C316" s="32" t="s">
        <v>171</v>
      </c>
      <c r="D316" s="32">
        <v>1.0</v>
      </c>
      <c r="E316" s="32" t="s">
        <v>177</v>
      </c>
      <c r="F316" s="58"/>
    </row>
    <row r="317">
      <c r="A317" s="32" t="s">
        <v>125</v>
      </c>
      <c r="B317" s="32" t="s">
        <v>135</v>
      </c>
      <c r="C317" s="32" t="s">
        <v>171</v>
      </c>
      <c r="D317" s="32">
        <v>1.0</v>
      </c>
      <c r="E317" s="32" t="s">
        <v>177</v>
      </c>
      <c r="F317" s="58"/>
    </row>
    <row r="318">
      <c r="A318" s="32" t="s">
        <v>125</v>
      </c>
      <c r="B318" s="32" t="s">
        <v>136</v>
      </c>
      <c r="C318" s="32" t="s">
        <v>171</v>
      </c>
      <c r="D318" s="32">
        <v>1.0</v>
      </c>
      <c r="E318" s="32" t="s">
        <v>177</v>
      </c>
      <c r="F318" s="58"/>
    </row>
    <row r="319">
      <c r="A319" s="32" t="s">
        <v>125</v>
      </c>
      <c r="B319" s="32" t="s">
        <v>137</v>
      </c>
      <c r="C319" s="32" t="s">
        <v>171</v>
      </c>
      <c r="D319" s="32">
        <v>1.0</v>
      </c>
      <c r="E319" s="32" t="s">
        <v>177</v>
      </c>
      <c r="F319" s="58"/>
    </row>
    <row r="320">
      <c r="A320" s="32" t="s">
        <v>125</v>
      </c>
      <c r="B320" s="32" t="s">
        <v>143</v>
      </c>
      <c r="C320" s="32" t="s">
        <v>171</v>
      </c>
      <c r="D320" s="32">
        <v>1.0</v>
      </c>
      <c r="E320" s="32" t="s">
        <v>177</v>
      </c>
      <c r="F320" s="58"/>
    </row>
    <row r="321">
      <c r="A321" s="32" t="s">
        <v>125</v>
      </c>
      <c r="B321" s="32" t="s">
        <v>144</v>
      </c>
      <c r="C321" s="32" t="s">
        <v>171</v>
      </c>
      <c r="D321" s="32">
        <v>1.0</v>
      </c>
      <c r="E321" s="32" t="s">
        <v>177</v>
      </c>
      <c r="F321" s="58"/>
    </row>
    <row r="322">
      <c r="A322" s="32" t="s">
        <v>125</v>
      </c>
      <c r="B322" s="32" t="s">
        <v>15</v>
      </c>
      <c r="C322" s="32" t="s">
        <v>171</v>
      </c>
      <c r="D322" s="32">
        <v>1.0</v>
      </c>
      <c r="E322" s="32" t="s">
        <v>177</v>
      </c>
      <c r="F322" s="58"/>
    </row>
    <row r="323">
      <c r="A323" s="32" t="s">
        <v>125</v>
      </c>
      <c r="B323" s="32" t="s">
        <v>17</v>
      </c>
      <c r="C323" s="32" t="s">
        <v>171</v>
      </c>
      <c r="D323" s="32">
        <v>1.0</v>
      </c>
      <c r="E323" s="32" t="s">
        <v>177</v>
      </c>
      <c r="F323" s="58"/>
    </row>
    <row r="324">
      <c r="A324" s="32" t="s">
        <v>125</v>
      </c>
      <c r="B324" s="32" t="s">
        <v>22</v>
      </c>
      <c r="C324" s="32" t="s">
        <v>171</v>
      </c>
      <c r="D324" s="32">
        <v>1.0</v>
      </c>
      <c r="E324" s="32" t="s">
        <v>177</v>
      </c>
      <c r="F324" s="58"/>
    </row>
    <row r="325">
      <c r="A325" s="32" t="s">
        <v>125</v>
      </c>
      <c r="B325" s="32" t="s">
        <v>27</v>
      </c>
      <c r="C325" s="32" t="s">
        <v>171</v>
      </c>
      <c r="D325" s="32">
        <v>1.0</v>
      </c>
      <c r="E325" s="32" t="s">
        <v>177</v>
      </c>
      <c r="F325" s="58"/>
    </row>
    <row r="326">
      <c r="A326" s="32" t="s">
        <v>125</v>
      </c>
      <c r="B326" s="32" t="s">
        <v>28</v>
      </c>
      <c r="C326" s="32" t="s">
        <v>171</v>
      </c>
      <c r="D326" s="32">
        <v>1.0</v>
      </c>
      <c r="E326" s="32" t="s">
        <v>177</v>
      </c>
      <c r="F326" s="58"/>
    </row>
    <row r="327">
      <c r="A327" s="32" t="s">
        <v>125</v>
      </c>
      <c r="B327" s="32" t="s">
        <v>33</v>
      </c>
      <c r="C327" s="32" t="s">
        <v>171</v>
      </c>
      <c r="D327" s="32">
        <v>1.0</v>
      </c>
      <c r="E327" s="32" t="s">
        <v>177</v>
      </c>
      <c r="F327" s="58"/>
    </row>
    <row r="328">
      <c r="A328" s="32" t="s">
        <v>125</v>
      </c>
      <c r="B328" s="32" t="s">
        <v>36</v>
      </c>
      <c r="C328" s="32" t="s">
        <v>171</v>
      </c>
      <c r="D328" s="32">
        <v>1.0</v>
      </c>
      <c r="E328" s="32" t="s">
        <v>177</v>
      </c>
      <c r="F328" s="58"/>
    </row>
    <row r="329">
      <c r="A329" s="32" t="s">
        <v>125</v>
      </c>
      <c r="B329" s="32" t="s">
        <v>40</v>
      </c>
      <c r="C329" s="32" t="s">
        <v>171</v>
      </c>
      <c r="D329" s="32">
        <v>1.0</v>
      </c>
      <c r="E329" s="32" t="s">
        <v>177</v>
      </c>
      <c r="F329" s="58"/>
    </row>
    <row r="330">
      <c r="A330" s="32" t="s">
        <v>125</v>
      </c>
      <c r="B330" s="32" t="s">
        <v>46</v>
      </c>
      <c r="C330" s="32" t="s">
        <v>171</v>
      </c>
      <c r="D330" s="32">
        <v>1.0</v>
      </c>
      <c r="E330" s="32" t="s">
        <v>177</v>
      </c>
      <c r="F330" s="58"/>
    </row>
    <row r="331">
      <c r="A331" s="32" t="s">
        <v>125</v>
      </c>
      <c r="B331" s="32" t="s">
        <v>47</v>
      </c>
      <c r="C331" s="32" t="s">
        <v>171</v>
      </c>
      <c r="D331" s="32">
        <v>1.0</v>
      </c>
      <c r="E331" s="32" t="s">
        <v>177</v>
      </c>
      <c r="F331" s="58"/>
    </row>
    <row r="332">
      <c r="A332" s="32" t="s">
        <v>125</v>
      </c>
      <c r="B332" s="32" t="s">
        <v>48</v>
      </c>
      <c r="C332" s="32" t="s">
        <v>171</v>
      </c>
      <c r="D332" s="32">
        <v>1.0</v>
      </c>
      <c r="E332" s="32" t="s">
        <v>177</v>
      </c>
      <c r="F332" s="58"/>
    </row>
    <row r="333">
      <c r="A333" s="32" t="s">
        <v>125</v>
      </c>
      <c r="B333" s="32" t="s">
        <v>50</v>
      </c>
      <c r="C333" s="32" t="s">
        <v>171</v>
      </c>
      <c r="D333" s="32">
        <v>1.0</v>
      </c>
      <c r="E333" s="32" t="s">
        <v>177</v>
      </c>
      <c r="F333" s="58"/>
    </row>
    <row r="334">
      <c r="A334" s="32" t="s">
        <v>125</v>
      </c>
      <c r="B334" s="32" t="s">
        <v>51</v>
      </c>
      <c r="C334" s="32" t="s">
        <v>171</v>
      </c>
      <c r="D334" s="32">
        <v>1.0</v>
      </c>
      <c r="E334" s="32" t="s">
        <v>177</v>
      </c>
      <c r="F334" s="58"/>
    </row>
    <row r="335">
      <c r="A335" s="32" t="s">
        <v>125</v>
      </c>
      <c r="B335" s="32" t="s">
        <v>52</v>
      </c>
      <c r="C335" s="32" t="s">
        <v>171</v>
      </c>
      <c r="D335" s="32">
        <v>1.0</v>
      </c>
      <c r="E335" s="32" t="s">
        <v>177</v>
      </c>
      <c r="F335" s="58"/>
    </row>
    <row r="336">
      <c r="A336" s="32" t="s">
        <v>125</v>
      </c>
      <c r="B336" s="32" t="s">
        <v>58</v>
      </c>
      <c r="C336" s="32" t="s">
        <v>171</v>
      </c>
      <c r="D336" s="32">
        <v>1.0</v>
      </c>
      <c r="E336" s="32" t="s">
        <v>177</v>
      </c>
      <c r="F336" s="58"/>
    </row>
    <row r="337">
      <c r="A337" s="32" t="s">
        <v>125</v>
      </c>
      <c r="B337" s="32" t="s">
        <v>59</v>
      </c>
      <c r="C337" s="32" t="s">
        <v>171</v>
      </c>
      <c r="D337" s="32">
        <v>1.0</v>
      </c>
      <c r="E337" s="32" t="s">
        <v>177</v>
      </c>
      <c r="F337" s="58"/>
    </row>
    <row r="338">
      <c r="A338" s="32" t="s">
        <v>125</v>
      </c>
      <c r="B338" s="32" t="s">
        <v>61</v>
      </c>
      <c r="C338" s="32" t="s">
        <v>171</v>
      </c>
      <c r="D338" s="32">
        <v>1.0</v>
      </c>
      <c r="E338" s="32" t="s">
        <v>177</v>
      </c>
      <c r="F338" s="58"/>
    </row>
    <row r="339">
      <c r="A339" s="32" t="s">
        <v>125</v>
      </c>
      <c r="B339" s="32" t="s">
        <v>62</v>
      </c>
      <c r="C339" s="32" t="s">
        <v>171</v>
      </c>
      <c r="D339" s="32">
        <v>1.0</v>
      </c>
      <c r="E339" s="32" t="s">
        <v>177</v>
      </c>
      <c r="F339" s="58"/>
    </row>
    <row r="340">
      <c r="A340" s="32" t="s">
        <v>125</v>
      </c>
      <c r="B340" s="32" t="s">
        <v>63</v>
      </c>
      <c r="C340" s="32" t="s">
        <v>171</v>
      </c>
      <c r="D340" s="32">
        <v>1.0</v>
      </c>
      <c r="E340" s="32" t="s">
        <v>177</v>
      </c>
      <c r="F340" s="58"/>
    </row>
    <row r="341">
      <c r="A341" s="32" t="s">
        <v>125</v>
      </c>
      <c r="B341" s="32" t="s">
        <v>65</v>
      </c>
      <c r="C341" s="32" t="s">
        <v>171</v>
      </c>
      <c r="D341" s="32">
        <v>1.0</v>
      </c>
      <c r="E341" s="32" t="s">
        <v>177</v>
      </c>
      <c r="F341" s="58"/>
    </row>
    <row r="342">
      <c r="A342" s="32" t="s">
        <v>125</v>
      </c>
      <c r="B342" s="32" t="s">
        <v>66</v>
      </c>
      <c r="C342" s="32" t="s">
        <v>171</v>
      </c>
      <c r="D342" s="32">
        <v>1.0</v>
      </c>
      <c r="E342" s="32" t="s">
        <v>177</v>
      </c>
      <c r="F342" s="58"/>
    </row>
    <row r="343">
      <c r="A343" s="32" t="s">
        <v>125</v>
      </c>
      <c r="B343" s="32" t="s">
        <v>71</v>
      </c>
      <c r="C343" s="32" t="s">
        <v>171</v>
      </c>
      <c r="D343" s="32">
        <v>1.0</v>
      </c>
      <c r="E343" s="32" t="s">
        <v>177</v>
      </c>
      <c r="F343" s="58"/>
    </row>
    <row r="344">
      <c r="A344" s="32" t="s">
        <v>125</v>
      </c>
      <c r="B344" s="32" t="s">
        <v>72</v>
      </c>
      <c r="C344" s="32" t="s">
        <v>171</v>
      </c>
      <c r="D344" s="32">
        <v>1.0</v>
      </c>
      <c r="E344" s="32" t="s">
        <v>177</v>
      </c>
      <c r="F344" s="58"/>
    </row>
    <row r="345">
      <c r="A345" s="32" t="s">
        <v>125</v>
      </c>
      <c r="B345" s="32" t="s">
        <v>73</v>
      </c>
      <c r="C345" s="32" t="s">
        <v>171</v>
      </c>
      <c r="D345" s="32">
        <v>1.0</v>
      </c>
      <c r="E345" s="32" t="s">
        <v>177</v>
      </c>
      <c r="F345" s="58"/>
    </row>
    <row r="346">
      <c r="A346" s="32" t="s">
        <v>125</v>
      </c>
      <c r="B346" s="32" t="s">
        <v>75</v>
      </c>
      <c r="C346" s="32" t="s">
        <v>171</v>
      </c>
      <c r="D346" s="32">
        <v>1.0</v>
      </c>
      <c r="E346" s="32" t="s">
        <v>177</v>
      </c>
      <c r="F346" s="58"/>
    </row>
    <row r="347">
      <c r="A347" s="32" t="s">
        <v>125</v>
      </c>
      <c r="B347" s="32" t="s">
        <v>78</v>
      </c>
      <c r="C347" s="32" t="s">
        <v>171</v>
      </c>
      <c r="D347" s="32">
        <v>1.0</v>
      </c>
      <c r="E347" s="32" t="s">
        <v>177</v>
      </c>
      <c r="F347" s="58"/>
    </row>
    <row r="348">
      <c r="A348" s="32" t="s">
        <v>125</v>
      </c>
      <c r="B348" s="32" t="s">
        <v>83</v>
      </c>
      <c r="C348" s="32" t="s">
        <v>171</v>
      </c>
      <c r="D348" s="32">
        <v>1.0</v>
      </c>
      <c r="E348" s="32" t="s">
        <v>177</v>
      </c>
      <c r="F348" s="58"/>
    </row>
    <row r="349">
      <c r="A349" s="32" t="s">
        <v>125</v>
      </c>
      <c r="B349" s="32" t="s">
        <v>84</v>
      </c>
      <c r="C349" s="32" t="s">
        <v>171</v>
      </c>
      <c r="D349" s="32">
        <v>1.0</v>
      </c>
      <c r="E349" s="32" t="s">
        <v>177</v>
      </c>
      <c r="F349" s="58"/>
    </row>
    <row r="350">
      <c r="A350" s="32" t="s">
        <v>125</v>
      </c>
      <c r="B350" s="32" t="s">
        <v>91</v>
      </c>
      <c r="C350" s="32" t="s">
        <v>171</v>
      </c>
      <c r="D350" s="32">
        <v>1.0</v>
      </c>
      <c r="E350" s="32" t="s">
        <v>177</v>
      </c>
      <c r="F350" s="58"/>
    </row>
    <row r="351">
      <c r="A351" s="32" t="s">
        <v>125</v>
      </c>
      <c r="B351" s="32" t="s">
        <v>93</v>
      </c>
      <c r="C351" s="32" t="s">
        <v>171</v>
      </c>
      <c r="D351" s="32">
        <v>1.0</v>
      </c>
      <c r="E351" s="32" t="s">
        <v>177</v>
      </c>
      <c r="F351" s="58"/>
    </row>
    <row r="352">
      <c r="A352" s="32" t="s">
        <v>125</v>
      </c>
      <c r="B352" s="32" t="s">
        <v>96</v>
      </c>
      <c r="C352" s="32" t="s">
        <v>171</v>
      </c>
      <c r="D352" s="32">
        <v>1.0</v>
      </c>
      <c r="E352" s="32" t="s">
        <v>177</v>
      </c>
      <c r="F352" s="58"/>
    </row>
    <row r="353">
      <c r="A353" s="32" t="s">
        <v>125</v>
      </c>
      <c r="B353" s="32" t="s">
        <v>98</v>
      </c>
      <c r="C353" s="32" t="s">
        <v>171</v>
      </c>
      <c r="D353" s="32">
        <v>1.0</v>
      </c>
      <c r="E353" s="32" t="s">
        <v>177</v>
      </c>
      <c r="F353" s="58"/>
    </row>
    <row r="354">
      <c r="A354" s="32" t="s">
        <v>125</v>
      </c>
      <c r="B354" s="32" t="s">
        <v>99</v>
      </c>
      <c r="C354" s="32" t="s">
        <v>171</v>
      </c>
      <c r="D354" s="32">
        <v>1.0</v>
      </c>
      <c r="E354" s="32" t="s">
        <v>177</v>
      </c>
      <c r="F354" s="58"/>
    </row>
    <row r="355">
      <c r="A355" s="32" t="s">
        <v>125</v>
      </c>
      <c r="B355" s="32" t="s">
        <v>102</v>
      </c>
      <c r="C355" s="32" t="s">
        <v>171</v>
      </c>
      <c r="D355" s="32">
        <v>1.0</v>
      </c>
      <c r="E355" s="32" t="s">
        <v>177</v>
      </c>
      <c r="F355" s="58"/>
    </row>
    <row r="356">
      <c r="A356" s="32" t="s">
        <v>125</v>
      </c>
      <c r="B356" s="32" t="s">
        <v>105</v>
      </c>
      <c r="C356" s="32" t="s">
        <v>171</v>
      </c>
      <c r="D356" s="32">
        <v>1.0</v>
      </c>
      <c r="E356" s="32" t="s">
        <v>177</v>
      </c>
      <c r="F356" s="58"/>
    </row>
    <row r="357">
      <c r="A357" s="32" t="s">
        <v>125</v>
      </c>
      <c r="B357" s="32" t="s">
        <v>109</v>
      </c>
      <c r="C357" s="32" t="s">
        <v>171</v>
      </c>
      <c r="D357" s="32">
        <v>1.0</v>
      </c>
      <c r="E357" s="32" t="s">
        <v>177</v>
      </c>
      <c r="F357" s="58"/>
    </row>
    <row r="358">
      <c r="A358" s="32" t="s">
        <v>125</v>
      </c>
      <c r="B358" s="32" t="s">
        <v>110</v>
      </c>
      <c r="C358" s="32" t="s">
        <v>171</v>
      </c>
      <c r="D358" s="32">
        <v>1.0</v>
      </c>
      <c r="E358" s="32" t="s">
        <v>177</v>
      </c>
      <c r="F358" s="58"/>
    </row>
    <row r="359">
      <c r="A359" s="32" t="s">
        <v>125</v>
      </c>
      <c r="B359" s="32" t="s">
        <v>111</v>
      </c>
      <c r="C359" s="32" t="s">
        <v>171</v>
      </c>
      <c r="D359" s="32">
        <v>1.0</v>
      </c>
      <c r="E359" s="32" t="s">
        <v>177</v>
      </c>
      <c r="F359" s="58"/>
    </row>
    <row r="360">
      <c r="A360" s="32" t="s">
        <v>125</v>
      </c>
      <c r="B360" s="32" t="s">
        <v>112</v>
      </c>
      <c r="C360" s="32" t="s">
        <v>171</v>
      </c>
      <c r="D360" s="32">
        <v>1.0</v>
      </c>
      <c r="E360" s="32" t="s">
        <v>177</v>
      </c>
      <c r="F360" s="58"/>
    </row>
    <row r="361">
      <c r="A361" s="32" t="s">
        <v>125</v>
      </c>
      <c r="B361" s="32" t="s">
        <v>114</v>
      </c>
      <c r="C361" s="32" t="s">
        <v>171</v>
      </c>
      <c r="D361" s="32">
        <v>1.0</v>
      </c>
      <c r="E361" s="32" t="s">
        <v>177</v>
      </c>
      <c r="F361" s="58"/>
    </row>
    <row r="362">
      <c r="A362" s="32" t="s">
        <v>125</v>
      </c>
      <c r="B362" s="32" t="s">
        <v>119</v>
      </c>
      <c r="C362" s="32" t="s">
        <v>171</v>
      </c>
      <c r="D362" s="32">
        <v>1.0</v>
      </c>
      <c r="E362" s="32" t="s">
        <v>177</v>
      </c>
      <c r="F362" s="58"/>
    </row>
    <row r="363">
      <c r="A363" s="32" t="s">
        <v>125</v>
      </c>
      <c r="B363" s="32" t="s">
        <v>122</v>
      </c>
      <c r="C363" s="32" t="s">
        <v>171</v>
      </c>
      <c r="D363" s="32">
        <v>1.0</v>
      </c>
      <c r="E363" s="32" t="s">
        <v>177</v>
      </c>
      <c r="F363" s="58"/>
    </row>
    <row r="364">
      <c r="A364" s="32" t="s">
        <v>125</v>
      </c>
      <c r="B364" s="32" t="s">
        <v>124</v>
      </c>
      <c r="C364" s="32" t="s">
        <v>171</v>
      </c>
      <c r="D364" s="32">
        <v>1.0</v>
      </c>
      <c r="E364" s="32" t="s">
        <v>177</v>
      </c>
      <c r="F364" s="58"/>
    </row>
    <row r="365">
      <c r="A365" s="32" t="s">
        <v>125</v>
      </c>
      <c r="B365" s="32" t="s">
        <v>130</v>
      </c>
      <c r="C365" s="32" t="s">
        <v>171</v>
      </c>
      <c r="D365" s="32">
        <v>1.0</v>
      </c>
      <c r="E365" s="32" t="s">
        <v>177</v>
      </c>
      <c r="F365" s="58"/>
    </row>
    <row r="366">
      <c r="A366" s="32" t="s">
        <v>125</v>
      </c>
      <c r="B366" s="32" t="s">
        <v>142</v>
      </c>
      <c r="C366" s="32" t="s">
        <v>171</v>
      </c>
      <c r="D366" s="32">
        <v>1.0</v>
      </c>
      <c r="E366" s="32" t="s">
        <v>177</v>
      </c>
      <c r="F366" s="58"/>
    </row>
    <row r="367">
      <c r="A367" s="32" t="s">
        <v>125</v>
      </c>
      <c r="B367" s="32" t="s">
        <v>145</v>
      </c>
      <c r="C367" s="32" t="s">
        <v>171</v>
      </c>
      <c r="D367" s="32">
        <v>1.0</v>
      </c>
      <c r="E367" s="32" t="s">
        <v>177</v>
      </c>
      <c r="F367" s="58"/>
    </row>
    <row r="368">
      <c r="A368" s="32" t="s">
        <v>125</v>
      </c>
      <c r="B368" s="32" t="s">
        <v>147</v>
      </c>
      <c r="C368" s="32" t="s">
        <v>171</v>
      </c>
      <c r="D368" s="32">
        <v>1.0</v>
      </c>
      <c r="E368" s="32" t="s">
        <v>177</v>
      </c>
      <c r="F368" s="58"/>
    </row>
    <row r="369">
      <c r="A369" s="32" t="s">
        <v>125</v>
      </c>
      <c r="B369" s="32" t="s">
        <v>148</v>
      </c>
      <c r="C369" s="32" t="s">
        <v>171</v>
      </c>
      <c r="D369" s="32">
        <v>1.0</v>
      </c>
      <c r="E369" s="32" t="s">
        <v>177</v>
      </c>
      <c r="F369" s="58"/>
    </row>
    <row r="370">
      <c r="A370" s="32" t="s">
        <v>125</v>
      </c>
      <c r="B370" s="32" t="s">
        <v>149</v>
      </c>
      <c r="C370" s="32" t="s">
        <v>171</v>
      </c>
      <c r="D370" s="32">
        <v>1.0</v>
      </c>
      <c r="E370" s="32" t="s">
        <v>177</v>
      </c>
      <c r="F370" s="58"/>
    </row>
    <row r="371">
      <c r="A371" s="32" t="s">
        <v>19</v>
      </c>
      <c r="B371" s="32" t="s">
        <v>41</v>
      </c>
      <c r="C371" s="32" t="s">
        <v>171</v>
      </c>
      <c r="D371" s="32">
        <v>1.0</v>
      </c>
      <c r="E371" s="32" t="s">
        <v>177</v>
      </c>
      <c r="F371" s="58"/>
    </row>
    <row r="372">
      <c r="A372" s="32" t="s">
        <v>19</v>
      </c>
      <c r="B372" s="32" t="s">
        <v>67</v>
      </c>
      <c r="C372" s="32" t="s">
        <v>171</v>
      </c>
      <c r="D372" s="32">
        <v>1.0</v>
      </c>
      <c r="E372" s="32" t="s">
        <v>177</v>
      </c>
      <c r="F372" s="58"/>
    </row>
    <row r="373">
      <c r="A373" s="32" t="s">
        <v>19</v>
      </c>
      <c r="B373" s="32" t="s">
        <v>80</v>
      </c>
      <c r="C373" s="32" t="s">
        <v>171</v>
      </c>
      <c r="D373" s="32">
        <v>1.0</v>
      </c>
      <c r="E373" s="32" t="s">
        <v>177</v>
      </c>
      <c r="F373" s="58"/>
    </row>
    <row r="374">
      <c r="A374" s="32" t="s">
        <v>19</v>
      </c>
      <c r="B374" s="32" t="s">
        <v>97</v>
      </c>
      <c r="C374" s="32" t="s">
        <v>171</v>
      </c>
      <c r="D374" s="32">
        <v>1.0</v>
      </c>
      <c r="E374" s="32" t="s">
        <v>177</v>
      </c>
      <c r="F374" s="58"/>
    </row>
    <row r="375">
      <c r="A375" s="32" t="s">
        <v>19</v>
      </c>
      <c r="B375" s="32" t="s">
        <v>104</v>
      </c>
      <c r="C375" s="32" t="s">
        <v>171</v>
      </c>
      <c r="D375" s="32">
        <v>1.0</v>
      </c>
      <c r="E375" s="32" t="s">
        <v>177</v>
      </c>
      <c r="F375" s="58"/>
    </row>
    <row r="376">
      <c r="A376" s="32" t="s">
        <v>19</v>
      </c>
      <c r="B376" s="32" t="s">
        <v>21</v>
      </c>
      <c r="C376" s="32" t="s">
        <v>171</v>
      </c>
      <c r="D376" s="32">
        <v>1.0</v>
      </c>
      <c r="E376" s="32" t="s">
        <v>177</v>
      </c>
      <c r="F376" s="58"/>
    </row>
    <row r="377">
      <c r="A377" s="32" t="s">
        <v>19</v>
      </c>
      <c r="B377" s="32" t="s">
        <v>32</v>
      </c>
      <c r="C377" s="32" t="s">
        <v>171</v>
      </c>
      <c r="D377" s="32">
        <v>1.0</v>
      </c>
      <c r="E377" s="32" t="s">
        <v>177</v>
      </c>
      <c r="F377" s="58"/>
    </row>
    <row r="378">
      <c r="A378" s="32" t="s">
        <v>19</v>
      </c>
      <c r="B378" s="32" t="s">
        <v>60</v>
      </c>
      <c r="C378" s="32" t="s">
        <v>171</v>
      </c>
      <c r="D378" s="32">
        <v>1.0</v>
      </c>
      <c r="E378" s="32" t="s">
        <v>177</v>
      </c>
      <c r="F378" s="58"/>
    </row>
    <row r="379">
      <c r="A379" s="32" t="s">
        <v>19</v>
      </c>
      <c r="B379" s="32" t="s">
        <v>77</v>
      </c>
      <c r="C379" s="32" t="s">
        <v>171</v>
      </c>
      <c r="D379" s="32">
        <v>1.0</v>
      </c>
      <c r="E379" s="32" t="s">
        <v>177</v>
      </c>
      <c r="F379" s="58"/>
    </row>
    <row r="380">
      <c r="A380" s="32" t="s">
        <v>19</v>
      </c>
      <c r="B380" s="32" t="s">
        <v>81</v>
      </c>
      <c r="C380" s="32" t="s">
        <v>171</v>
      </c>
      <c r="D380" s="32">
        <v>1.0</v>
      </c>
      <c r="E380" s="32" t="s">
        <v>177</v>
      </c>
      <c r="F380" s="58"/>
    </row>
    <row r="381">
      <c r="A381" s="32" t="s">
        <v>19</v>
      </c>
      <c r="B381" s="32" t="s">
        <v>85</v>
      </c>
      <c r="C381" s="32" t="s">
        <v>171</v>
      </c>
      <c r="D381" s="32">
        <v>1.0</v>
      </c>
      <c r="E381" s="32" t="s">
        <v>177</v>
      </c>
      <c r="F381" s="58"/>
    </row>
    <row r="382">
      <c r="A382" s="32" t="s">
        <v>19</v>
      </c>
      <c r="B382" s="32" t="s">
        <v>86</v>
      </c>
      <c r="C382" s="32" t="s">
        <v>171</v>
      </c>
      <c r="D382" s="32">
        <v>1.0</v>
      </c>
      <c r="E382" s="32" t="s">
        <v>177</v>
      </c>
      <c r="F382" s="58"/>
    </row>
    <row r="383">
      <c r="A383" s="32" t="s">
        <v>19</v>
      </c>
      <c r="B383" s="32" t="s">
        <v>90</v>
      </c>
      <c r="C383" s="32" t="s">
        <v>171</v>
      </c>
      <c r="D383" s="32">
        <v>1.0</v>
      </c>
      <c r="E383" s="32" t="s">
        <v>177</v>
      </c>
      <c r="F383" s="58"/>
    </row>
    <row r="384">
      <c r="A384" s="32" t="s">
        <v>19</v>
      </c>
      <c r="B384" s="32" t="s">
        <v>92</v>
      </c>
      <c r="C384" s="32" t="s">
        <v>171</v>
      </c>
      <c r="D384" s="32">
        <v>1.0</v>
      </c>
      <c r="E384" s="32" t="s">
        <v>177</v>
      </c>
      <c r="F384" s="58"/>
    </row>
    <row r="385">
      <c r="A385" s="32" t="s">
        <v>19</v>
      </c>
      <c r="B385" s="32" t="s">
        <v>106</v>
      </c>
      <c r="C385" s="32" t="s">
        <v>171</v>
      </c>
      <c r="D385" s="32">
        <v>1.0</v>
      </c>
      <c r="E385" s="32" t="s">
        <v>177</v>
      </c>
      <c r="F385" s="58"/>
    </row>
    <row r="386">
      <c r="A386" s="32" t="s">
        <v>19</v>
      </c>
      <c r="B386" s="32" t="s">
        <v>115</v>
      </c>
      <c r="C386" s="32" t="s">
        <v>171</v>
      </c>
      <c r="D386" s="32">
        <v>1.0</v>
      </c>
      <c r="E386" s="32" t="s">
        <v>177</v>
      </c>
      <c r="F386" s="58"/>
    </row>
    <row r="387">
      <c r="A387" s="32" t="s">
        <v>19</v>
      </c>
      <c r="B387" s="32" t="s">
        <v>127</v>
      </c>
      <c r="C387" s="32" t="s">
        <v>171</v>
      </c>
      <c r="D387" s="32">
        <v>1.0</v>
      </c>
      <c r="E387" s="32" t="s">
        <v>177</v>
      </c>
      <c r="F387" s="58"/>
    </row>
    <row r="388">
      <c r="A388" s="32" t="s">
        <v>19</v>
      </c>
      <c r="B388" s="32" t="s">
        <v>128</v>
      </c>
      <c r="C388" s="32" t="s">
        <v>171</v>
      </c>
      <c r="D388" s="32">
        <v>1.0</v>
      </c>
      <c r="E388" s="32" t="s">
        <v>177</v>
      </c>
      <c r="F388" s="58"/>
    </row>
    <row r="389">
      <c r="A389" s="32" t="s">
        <v>19</v>
      </c>
      <c r="B389" s="32" t="s">
        <v>31</v>
      </c>
      <c r="C389" s="32" t="s">
        <v>171</v>
      </c>
      <c r="D389" s="32">
        <v>1.0</v>
      </c>
      <c r="E389" s="32" t="s">
        <v>177</v>
      </c>
      <c r="F389" s="58"/>
    </row>
    <row r="390">
      <c r="A390" s="32" t="s">
        <v>19</v>
      </c>
      <c r="B390" s="32" t="s">
        <v>38</v>
      </c>
      <c r="C390" s="32" t="s">
        <v>171</v>
      </c>
      <c r="D390" s="32">
        <v>1.0</v>
      </c>
      <c r="E390" s="32" t="s">
        <v>177</v>
      </c>
      <c r="F390" s="58"/>
    </row>
    <row r="391">
      <c r="A391" s="32" t="s">
        <v>19</v>
      </c>
      <c r="B391" s="32" t="s">
        <v>42</v>
      </c>
      <c r="C391" s="32" t="s">
        <v>171</v>
      </c>
      <c r="D391" s="32">
        <v>1.0</v>
      </c>
      <c r="E391" s="32" t="s">
        <v>177</v>
      </c>
      <c r="F391" s="58"/>
    </row>
    <row r="392">
      <c r="A392" s="32" t="s">
        <v>19</v>
      </c>
      <c r="B392" s="32" t="s">
        <v>43</v>
      </c>
      <c r="C392" s="32" t="s">
        <v>171</v>
      </c>
      <c r="D392" s="32">
        <v>1.0</v>
      </c>
      <c r="E392" s="32" t="s">
        <v>177</v>
      </c>
      <c r="F392" s="58"/>
    </row>
    <row r="393">
      <c r="A393" s="32" t="s">
        <v>19</v>
      </c>
      <c r="B393" s="32" t="s">
        <v>45</v>
      </c>
      <c r="C393" s="32" t="s">
        <v>171</v>
      </c>
      <c r="D393" s="32">
        <v>1.0</v>
      </c>
      <c r="E393" s="32" t="s">
        <v>177</v>
      </c>
      <c r="F393" s="58"/>
    </row>
    <row r="394">
      <c r="A394" s="32" t="s">
        <v>19</v>
      </c>
      <c r="B394" s="32" t="s">
        <v>57</v>
      </c>
      <c r="C394" s="32" t="s">
        <v>171</v>
      </c>
      <c r="D394" s="32">
        <v>1.0</v>
      </c>
      <c r="E394" s="32" t="s">
        <v>177</v>
      </c>
      <c r="F394" s="58"/>
    </row>
    <row r="395">
      <c r="A395" s="32" t="s">
        <v>19</v>
      </c>
      <c r="B395" s="32" t="s">
        <v>69</v>
      </c>
      <c r="C395" s="32" t="s">
        <v>171</v>
      </c>
      <c r="D395" s="32">
        <v>1.0</v>
      </c>
      <c r="E395" s="32" t="s">
        <v>177</v>
      </c>
      <c r="F395" s="58"/>
    </row>
    <row r="396">
      <c r="A396" s="32" t="s">
        <v>19</v>
      </c>
      <c r="B396" s="32" t="s">
        <v>70</v>
      </c>
      <c r="C396" s="32" t="s">
        <v>171</v>
      </c>
      <c r="D396" s="32">
        <v>1.0</v>
      </c>
      <c r="E396" s="32" t="s">
        <v>177</v>
      </c>
      <c r="F396" s="58"/>
    </row>
    <row r="397">
      <c r="A397" s="32" t="s">
        <v>19</v>
      </c>
      <c r="B397" s="32" t="s">
        <v>82</v>
      </c>
      <c r="C397" s="32" t="s">
        <v>171</v>
      </c>
      <c r="D397" s="32">
        <v>1.0</v>
      </c>
      <c r="E397" s="32" t="s">
        <v>177</v>
      </c>
      <c r="F397" s="58"/>
    </row>
    <row r="398">
      <c r="A398" s="32" t="s">
        <v>19</v>
      </c>
      <c r="B398" s="32" t="s">
        <v>94</v>
      </c>
      <c r="C398" s="32" t="s">
        <v>171</v>
      </c>
      <c r="D398" s="32">
        <v>1.0</v>
      </c>
      <c r="E398" s="32" t="s">
        <v>177</v>
      </c>
      <c r="F398" s="58"/>
    </row>
    <row r="399">
      <c r="A399" s="32" t="s">
        <v>19</v>
      </c>
      <c r="B399" s="32" t="s">
        <v>113</v>
      </c>
      <c r="C399" s="32" t="s">
        <v>171</v>
      </c>
      <c r="D399" s="32">
        <v>1.0</v>
      </c>
      <c r="E399" s="32" t="s">
        <v>177</v>
      </c>
      <c r="F399" s="58"/>
    </row>
    <row r="400">
      <c r="A400" s="32" t="s">
        <v>19</v>
      </c>
      <c r="B400" s="32" t="s">
        <v>116</v>
      </c>
      <c r="C400" s="32" t="s">
        <v>171</v>
      </c>
      <c r="D400" s="32">
        <v>1.0</v>
      </c>
      <c r="E400" s="32" t="s">
        <v>177</v>
      </c>
      <c r="F400" s="58"/>
    </row>
    <row r="401">
      <c r="A401" s="32" t="s">
        <v>19</v>
      </c>
      <c r="B401" s="32" t="s">
        <v>120</v>
      </c>
      <c r="C401" s="32" t="s">
        <v>171</v>
      </c>
      <c r="D401" s="32">
        <v>1.0</v>
      </c>
      <c r="E401" s="32" t="s">
        <v>177</v>
      </c>
      <c r="F401" s="58"/>
    </row>
    <row r="402">
      <c r="A402" s="32" t="s">
        <v>19</v>
      </c>
      <c r="B402" s="32" t="s">
        <v>131</v>
      </c>
      <c r="C402" s="32" t="s">
        <v>171</v>
      </c>
      <c r="D402" s="32">
        <v>1.0</v>
      </c>
      <c r="E402" s="32" t="s">
        <v>177</v>
      </c>
      <c r="F402" s="58"/>
    </row>
    <row r="403">
      <c r="A403" s="32" t="s">
        <v>19</v>
      </c>
      <c r="B403" s="32" t="s">
        <v>135</v>
      </c>
      <c r="C403" s="32" t="s">
        <v>171</v>
      </c>
      <c r="D403" s="32">
        <v>1.0</v>
      </c>
      <c r="E403" s="32" t="s">
        <v>177</v>
      </c>
      <c r="F403" s="58"/>
    </row>
    <row r="404">
      <c r="A404" s="32" t="s">
        <v>19</v>
      </c>
      <c r="B404" s="32" t="s">
        <v>136</v>
      </c>
      <c r="C404" s="32" t="s">
        <v>171</v>
      </c>
      <c r="D404" s="32">
        <v>1.0</v>
      </c>
      <c r="E404" s="32" t="s">
        <v>177</v>
      </c>
      <c r="F404" s="58"/>
    </row>
    <row r="405">
      <c r="A405" s="32" t="s">
        <v>19</v>
      </c>
      <c r="B405" s="32" t="s">
        <v>137</v>
      </c>
      <c r="C405" s="32" t="s">
        <v>171</v>
      </c>
      <c r="D405" s="32">
        <v>1.0</v>
      </c>
      <c r="E405" s="32" t="s">
        <v>177</v>
      </c>
      <c r="F405" s="58"/>
    </row>
    <row r="406">
      <c r="A406" s="32" t="s">
        <v>19</v>
      </c>
      <c r="B406" s="32" t="s">
        <v>143</v>
      </c>
      <c r="C406" s="32" t="s">
        <v>171</v>
      </c>
      <c r="D406" s="32">
        <v>1.0</v>
      </c>
      <c r="E406" s="32" t="s">
        <v>177</v>
      </c>
      <c r="F406" s="58"/>
    </row>
    <row r="407">
      <c r="A407" s="32" t="s">
        <v>19</v>
      </c>
      <c r="B407" s="32" t="s">
        <v>144</v>
      </c>
      <c r="C407" s="32" t="s">
        <v>171</v>
      </c>
      <c r="D407" s="32">
        <v>1.0</v>
      </c>
      <c r="E407" s="32" t="s">
        <v>177</v>
      </c>
      <c r="F407" s="58"/>
    </row>
    <row r="408">
      <c r="A408" s="32" t="s">
        <v>19</v>
      </c>
      <c r="B408" s="32" t="s">
        <v>15</v>
      </c>
      <c r="C408" s="32" t="s">
        <v>171</v>
      </c>
      <c r="D408" s="32">
        <v>1.0</v>
      </c>
      <c r="E408" s="32" t="s">
        <v>177</v>
      </c>
      <c r="F408" s="58"/>
    </row>
    <row r="409">
      <c r="A409" s="32" t="s">
        <v>19</v>
      </c>
      <c r="B409" s="32" t="s">
        <v>17</v>
      </c>
      <c r="C409" s="32" t="s">
        <v>171</v>
      </c>
      <c r="D409" s="32">
        <v>1.0</v>
      </c>
      <c r="E409" s="32" t="s">
        <v>177</v>
      </c>
      <c r="F409" s="58"/>
    </row>
    <row r="410">
      <c r="A410" s="32" t="s">
        <v>19</v>
      </c>
      <c r="B410" s="32" t="s">
        <v>22</v>
      </c>
      <c r="C410" s="32" t="s">
        <v>171</v>
      </c>
      <c r="D410" s="32">
        <v>1.0</v>
      </c>
      <c r="E410" s="32" t="s">
        <v>177</v>
      </c>
      <c r="F410" s="58"/>
    </row>
    <row r="411">
      <c r="A411" s="32" t="s">
        <v>19</v>
      </c>
      <c r="B411" s="32" t="s">
        <v>27</v>
      </c>
      <c r="C411" s="32" t="s">
        <v>171</v>
      </c>
      <c r="D411" s="32">
        <v>1.0</v>
      </c>
      <c r="E411" s="32" t="s">
        <v>177</v>
      </c>
      <c r="F411" s="58"/>
    </row>
    <row r="412">
      <c r="A412" s="32" t="s">
        <v>19</v>
      </c>
      <c r="B412" s="32" t="s">
        <v>28</v>
      </c>
      <c r="C412" s="32" t="s">
        <v>171</v>
      </c>
      <c r="D412" s="32">
        <v>1.0</v>
      </c>
      <c r="E412" s="32" t="s">
        <v>177</v>
      </c>
      <c r="F412" s="58"/>
    </row>
    <row r="413">
      <c r="A413" s="32" t="s">
        <v>19</v>
      </c>
      <c r="B413" s="32" t="s">
        <v>33</v>
      </c>
      <c r="C413" s="32" t="s">
        <v>171</v>
      </c>
      <c r="D413" s="32">
        <v>1.0</v>
      </c>
      <c r="E413" s="32" t="s">
        <v>177</v>
      </c>
      <c r="F413" s="58"/>
    </row>
    <row r="414">
      <c r="A414" s="32" t="s">
        <v>19</v>
      </c>
      <c r="B414" s="32" t="s">
        <v>36</v>
      </c>
      <c r="C414" s="32" t="s">
        <v>171</v>
      </c>
      <c r="D414" s="32">
        <v>1.0</v>
      </c>
      <c r="E414" s="32" t="s">
        <v>177</v>
      </c>
      <c r="F414" s="58"/>
    </row>
    <row r="415">
      <c r="A415" s="32" t="s">
        <v>19</v>
      </c>
      <c r="B415" s="32" t="s">
        <v>40</v>
      </c>
      <c r="C415" s="32" t="s">
        <v>171</v>
      </c>
      <c r="D415" s="32">
        <v>1.0</v>
      </c>
      <c r="E415" s="32" t="s">
        <v>177</v>
      </c>
      <c r="F415" s="58"/>
    </row>
    <row r="416">
      <c r="A416" s="32" t="s">
        <v>19</v>
      </c>
      <c r="B416" s="32" t="s">
        <v>46</v>
      </c>
      <c r="C416" s="32" t="s">
        <v>171</v>
      </c>
      <c r="D416" s="32">
        <v>1.0</v>
      </c>
      <c r="E416" s="32" t="s">
        <v>177</v>
      </c>
      <c r="F416" s="58"/>
    </row>
    <row r="417">
      <c r="A417" s="32" t="s">
        <v>19</v>
      </c>
      <c r="B417" s="32" t="s">
        <v>47</v>
      </c>
      <c r="C417" s="32" t="s">
        <v>171</v>
      </c>
      <c r="D417" s="32">
        <v>1.0</v>
      </c>
      <c r="E417" s="32" t="s">
        <v>177</v>
      </c>
      <c r="F417" s="58"/>
    </row>
    <row r="418">
      <c r="A418" s="32" t="s">
        <v>19</v>
      </c>
      <c r="B418" s="32" t="s">
        <v>48</v>
      </c>
      <c r="C418" s="32" t="s">
        <v>171</v>
      </c>
      <c r="D418" s="32">
        <v>1.0</v>
      </c>
      <c r="E418" s="32" t="s">
        <v>177</v>
      </c>
      <c r="F418" s="58"/>
    </row>
    <row r="419">
      <c r="A419" s="32" t="s">
        <v>19</v>
      </c>
      <c r="B419" s="32" t="s">
        <v>50</v>
      </c>
      <c r="C419" s="32" t="s">
        <v>171</v>
      </c>
      <c r="D419" s="32">
        <v>1.0</v>
      </c>
      <c r="E419" s="32" t="s">
        <v>177</v>
      </c>
      <c r="F419" s="58"/>
    </row>
    <row r="420">
      <c r="A420" s="32" t="s">
        <v>19</v>
      </c>
      <c r="B420" s="32" t="s">
        <v>51</v>
      </c>
      <c r="C420" s="32" t="s">
        <v>171</v>
      </c>
      <c r="D420" s="32">
        <v>1.0</v>
      </c>
      <c r="E420" s="32" t="s">
        <v>177</v>
      </c>
      <c r="F420" s="58"/>
    </row>
    <row r="421">
      <c r="A421" s="32" t="s">
        <v>19</v>
      </c>
      <c r="B421" s="32" t="s">
        <v>52</v>
      </c>
      <c r="C421" s="32" t="s">
        <v>171</v>
      </c>
      <c r="D421" s="32">
        <v>1.0</v>
      </c>
      <c r="E421" s="32" t="s">
        <v>177</v>
      </c>
      <c r="F421" s="58"/>
    </row>
    <row r="422">
      <c r="A422" s="32" t="s">
        <v>19</v>
      </c>
      <c r="B422" s="32" t="s">
        <v>58</v>
      </c>
      <c r="C422" s="32" t="s">
        <v>171</v>
      </c>
      <c r="D422" s="32">
        <v>1.0</v>
      </c>
      <c r="E422" s="32" t="s">
        <v>177</v>
      </c>
      <c r="F422" s="58"/>
    </row>
    <row r="423">
      <c r="A423" s="32" t="s">
        <v>19</v>
      </c>
      <c r="B423" s="32" t="s">
        <v>59</v>
      </c>
      <c r="C423" s="32" t="s">
        <v>171</v>
      </c>
      <c r="D423" s="32">
        <v>1.0</v>
      </c>
      <c r="E423" s="32" t="s">
        <v>177</v>
      </c>
      <c r="F423" s="58"/>
    </row>
    <row r="424">
      <c r="A424" s="32" t="s">
        <v>19</v>
      </c>
      <c r="B424" s="32" t="s">
        <v>61</v>
      </c>
      <c r="C424" s="32" t="s">
        <v>171</v>
      </c>
      <c r="D424" s="32">
        <v>1.0</v>
      </c>
      <c r="E424" s="32" t="s">
        <v>177</v>
      </c>
      <c r="F424" s="58"/>
    </row>
    <row r="425">
      <c r="A425" s="32" t="s">
        <v>19</v>
      </c>
      <c r="B425" s="32" t="s">
        <v>62</v>
      </c>
      <c r="C425" s="32" t="s">
        <v>171</v>
      </c>
      <c r="D425" s="32">
        <v>1.0</v>
      </c>
      <c r="E425" s="32" t="s">
        <v>177</v>
      </c>
      <c r="F425" s="58"/>
    </row>
    <row r="426">
      <c r="A426" s="32" t="s">
        <v>19</v>
      </c>
      <c r="B426" s="32" t="s">
        <v>63</v>
      </c>
      <c r="C426" s="32" t="s">
        <v>171</v>
      </c>
      <c r="D426" s="32">
        <v>1.0</v>
      </c>
      <c r="E426" s="32" t="s">
        <v>177</v>
      </c>
      <c r="F426" s="58"/>
    </row>
    <row r="427">
      <c r="A427" s="32" t="s">
        <v>19</v>
      </c>
      <c r="B427" s="32" t="s">
        <v>65</v>
      </c>
      <c r="C427" s="32" t="s">
        <v>171</v>
      </c>
      <c r="D427" s="32">
        <v>1.0</v>
      </c>
      <c r="E427" s="32" t="s">
        <v>177</v>
      </c>
      <c r="F427" s="58"/>
    </row>
    <row r="428">
      <c r="A428" s="32" t="s">
        <v>19</v>
      </c>
      <c r="B428" s="32" t="s">
        <v>66</v>
      </c>
      <c r="C428" s="32" t="s">
        <v>171</v>
      </c>
      <c r="D428" s="32">
        <v>1.0</v>
      </c>
      <c r="E428" s="32" t="s">
        <v>177</v>
      </c>
      <c r="F428" s="58"/>
    </row>
    <row r="429">
      <c r="A429" s="32" t="s">
        <v>19</v>
      </c>
      <c r="B429" s="32" t="s">
        <v>71</v>
      </c>
      <c r="C429" s="32" t="s">
        <v>171</v>
      </c>
      <c r="D429" s="32">
        <v>1.0</v>
      </c>
      <c r="E429" s="32" t="s">
        <v>177</v>
      </c>
      <c r="F429" s="58"/>
    </row>
    <row r="430">
      <c r="A430" s="32" t="s">
        <v>19</v>
      </c>
      <c r="B430" s="32" t="s">
        <v>72</v>
      </c>
      <c r="C430" s="32" t="s">
        <v>171</v>
      </c>
      <c r="D430" s="32">
        <v>1.0</v>
      </c>
      <c r="E430" s="32" t="s">
        <v>177</v>
      </c>
      <c r="F430" s="58"/>
    </row>
    <row r="431">
      <c r="A431" s="32" t="s">
        <v>19</v>
      </c>
      <c r="B431" s="32" t="s">
        <v>73</v>
      </c>
      <c r="C431" s="32" t="s">
        <v>171</v>
      </c>
      <c r="D431" s="32">
        <v>1.0</v>
      </c>
      <c r="E431" s="32" t="s">
        <v>177</v>
      </c>
      <c r="F431" s="58"/>
    </row>
    <row r="432">
      <c r="A432" s="32" t="s">
        <v>19</v>
      </c>
      <c r="B432" s="32" t="s">
        <v>75</v>
      </c>
      <c r="C432" s="32" t="s">
        <v>171</v>
      </c>
      <c r="D432" s="32">
        <v>1.0</v>
      </c>
      <c r="E432" s="32" t="s">
        <v>177</v>
      </c>
      <c r="F432" s="58"/>
    </row>
    <row r="433">
      <c r="A433" s="32" t="s">
        <v>19</v>
      </c>
      <c r="B433" s="32" t="s">
        <v>78</v>
      </c>
      <c r="C433" s="32" t="s">
        <v>171</v>
      </c>
      <c r="D433" s="32">
        <v>1.0</v>
      </c>
      <c r="E433" s="32" t="s">
        <v>177</v>
      </c>
      <c r="F433" s="58"/>
    </row>
    <row r="434">
      <c r="A434" s="32" t="s">
        <v>19</v>
      </c>
      <c r="B434" s="32" t="s">
        <v>83</v>
      </c>
      <c r="C434" s="32" t="s">
        <v>171</v>
      </c>
      <c r="D434" s="32">
        <v>1.0</v>
      </c>
      <c r="E434" s="32" t="s">
        <v>177</v>
      </c>
      <c r="F434" s="58"/>
    </row>
    <row r="435">
      <c r="A435" s="32" t="s">
        <v>19</v>
      </c>
      <c r="B435" s="32" t="s">
        <v>84</v>
      </c>
      <c r="C435" s="32" t="s">
        <v>171</v>
      </c>
      <c r="D435" s="32">
        <v>1.0</v>
      </c>
      <c r="E435" s="32" t="s">
        <v>177</v>
      </c>
      <c r="F435" s="58"/>
    </row>
    <row r="436">
      <c r="A436" s="32" t="s">
        <v>19</v>
      </c>
      <c r="B436" s="32" t="s">
        <v>91</v>
      </c>
      <c r="C436" s="32" t="s">
        <v>171</v>
      </c>
      <c r="D436" s="32">
        <v>1.0</v>
      </c>
      <c r="E436" s="32" t="s">
        <v>177</v>
      </c>
      <c r="F436" s="58"/>
    </row>
    <row r="437">
      <c r="A437" s="32" t="s">
        <v>19</v>
      </c>
      <c r="B437" s="32" t="s">
        <v>93</v>
      </c>
      <c r="C437" s="32" t="s">
        <v>171</v>
      </c>
      <c r="D437" s="32">
        <v>1.0</v>
      </c>
      <c r="E437" s="32" t="s">
        <v>177</v>
      </c>
      <c r="F437" s="58"/>
    </row>
    <row r="438">
      <c r="A438" s="32" t="s">
        <v>19</v>
      </c>
      <c r="B438" s="32" t="s">
        <v>96</v>
      </c>
      <c r="C438" s="32" t="s">
        <v>171</v>
      </c>
      <c r="D438" s="32">
        <v>1.0</v>
      </c>
      <c r="E438" s="32" t="s">
        <v>177</v>
      </c>
      <c r="F438" s="58"/>
    </row>
    <row r="439">
      <c r="A439" s="32" t="s">
        <v>19</v>
      </c>
      <c r="B439" s="32" t="s">
        <v>98</v>
      </c>
      <c r="C439" s="32" t="s">
        <v>171</v>
      </c>
      <c r="D439" s="32">
        <v>1.0</v>
      </c>
      <c r="E439" s="32" t="s">
        <v>177</v>
      </c>
      <c r="F439" s="58"/>
    </row>
    <row r="440">
      <c r="A440" s="32" t="s">
        <v>19</v>
      </c>
      <c r="B440" s="32" t="s">
        <v>99</v>
      </c>
      <c r="C440" s="32" t="s">
        <v>171</v>
      </c>
      <c r="D440" s="32">
        <v>1.0</v>
      </c>
      <c r="E440" s="32" t="s">
        <v>177</v>
      </c>
      <c r="F440" s="58"/>
    </row>
    <row r="441">
      <c r="A441" s="32" t="s">
        <v>19</v>
      </c>
      <c r="B441" s="32" t="s">
        <v>102</v>
      </c>
      <c r="C441" s="32" t="s">
        <v>171</v>
      </c>
      <c r="D441" s="32">
        <v>1.0</v>
      </c>
      <c r="E441" s="32" t="s">
        <v>177</v>
      </c>
      <c r="F441" s="58"/>
    </row>
    <row r="442">
      <c r="A442" s="32" t="s">
        <v>19</v>
      </c>
      <c r="B442" s="32" t="s">
        <v>105</v>
      </c>
      <c r="C442" s="32" t="s">
        <v>171</v>
      </c>
      <c r="D442" s="32">
        <v>1.0</v>
      </c>
      <c r="E442" s="32" t="s">
        <v>177</v>
      </c>
      <c r="F442" s="58"/>
    </row>
    <row r="443">
      <c r="A443" s="32" t="s">
        <v>19</v>
      </c>
      <c r="B443" s="32" t="s">
        <v>109</v>
      </c>
      <c r="C443" s="32" t="s">
        <v>171</v>
      </c>
      <c r="D443" s="32">
        <v>1.0</v>
      </c>
      <c r="E443" s="32" t="s">
        <v>177</v>
      </c>
      <c r="F443" s="58"/>
    </row>
    <row r="444">
      <c r="A444" s="32" t="s">
        <v>19</v>
      </c>
      <c r="B444" s="32" t="s">
        <v>110</v>
      </c>
      <c r="C444" s="32" t="s">
        <v>171</v>
      </c>
      <c r="D444" s="32">
        <v>1.0</v>
      </c>
      <c r="E444" s="32" t="s">
        <v>177</v>
      </c>
      <c r="F444" s="58"/>
    </row>
    <row r="445">
      <c r="A445" s="32" t="s">
        <v>19</v>
      </c>
      <c r="B445" s="32" t="s">
        <v>111</v>
      </c>
      <c r="C445" s="32" t="s">
        <v>171</v>
      </c>
      <c r="D445" s="32">
        <v>1.0</v>
      </c>
      <c r="E445" s="32" t="s">
        <v>177</v>
      </c>
      <c r="F445" s="58"/>
    </row>
    <row r="446">
      <c r="A446" s="32" t="s">
        <v>19</v>
      </c>
      <c r="B446" s="32" t="s">
        <v>112</v>
      </c>
      <c r="C446" s="32" t="s">
        <v>171</v>
      </c>
      <c r="D446" s="32">
        <v>1.0</v>
      </c>
      <c r="E446" s="32" t="s">
        <v>177</v>
      </c>
      <c r="F446" s="58"/>
    </row>
    <row r="447">
      <c r="A447" s="32" t="s">
        <v>19</v>
      </c>
      <c r="B447" s="32" t="s">
        <v>114</v>
      </c>
      <c r="C447" s="32" t="s">
        <v>171</v>
      </c>
      <c r="D447" s="32">
        <v>1.0</v>
      </c>
      <c r="E447" s="32" t="s">
        <v>177</v>
      </c>
      <c r="F447" s="58"/>
    </row>
    <row r="448">
      <c r="A448" s="32" t="s">
        <v>19</v>
      </c>
      <c r="B448" s="32" t="s">
        <v>119</v>
      </c>
      <c r="C448" s="32" t="s">
        <v>171</v>
      </c>
      <c r="D448" s="32">
        <v>1.0</v>
      </c>
      <c r="E448" s="32" t="s">
        <v>177</v>
      </c>
      <c r="F448" s="58"/>
    </row>
    <row r="449">
      <c r="A449" s="32" t="s">
        <v>19</v>
      </c>
      <c r="B449" s="32" t="s">
        <v>122</v>
      </c>
      <c r="C449" s="32" t="s">
        <v>171</v>
      </c>
      <c r="D449" s="32">
        <v>1.0</v>
      </c>
      <c r="E449" s="32" t="s">
        <v>177</v>
      </c>
      <c r="F449" s="58"/>
    </row>
    <row r="450">
      <c r="A450" s="32" t="s">
        <v>19</v>
      </c>
      <c r="B450" s="32" t="s">
        <v>124</v>
      </c>
      <c r="C450" s="32" t="s">
        <v>171</v>
      </c>
      <c r="D450" s="32">
        <v>1.0</v>
      </c>
      <c r="E450" s="32" t="s">
        <v>177</v>
      </c>
      <c r="F450" s="58"/>
    </row>
    <row r="451">
      <c r="A451" s="32" t="s">
        <v>19</v>
      </c>
      <c r="B451" s="32" t="s">
        <v>130</v>
      </c>
      <c r="C451" s="32" t="s">
        <v>171</v>
      </c>
      <c r="D451" s="32">
        <v>1.0</v>
      </c>
      <c r="E451" s="32" t="s">
        <v>177</v>
      </c>
      <c r="F451" s="58"/>
    </row>
    <row r="452">
      <c r="A452" s="32" t="s">
        <v>19</v>
      </c>
      <c r="B452" s="32" t="s">
        <v>142</v>
      </c>
      <c r="C452" s="32" t="s">
        <v>171</v>
      </c>
      <c r="D452" s="32">
        <v>1.0</v>
      </c>
      <c r="E452" s="32" t="s">
        <v>177</v>
      </c>
      <c r="F452" s="58"/>
    </row>
    <row r="453">
      <c r="A453" s="32" t="s">
        <v>19</v>
      </c>
      <c r="B453" s="32" t="s">
        <v>145</v>
      </c>
      <c r="C453" s="32" t="s">
        <v>171</v>
      </c>
      <c r="D453" s="32">
        <v>1.0</v>
      </c>
      <c r="E453" s="32" t="s">
        <v>177</v>
      </c>
      <c r="F453" s="58"/>
    </row>
    <row r="454">
      <c r="A454" s="32" t="s">
        <v>19</v>
      </c>
      <c r="B454" s="32" t="s">
        <v>147</v>
      </c>
      <c r="C454" s="32" t="s">
        <v>171</v>
      </c>
      <c r="D454" s="32">
        <v>1.0</v>
      </c>
      <c r="E454" s="32" t="s">
        <v>177</v>
      </c>
      <c r="F454" s="58"/>
    </row>
    <row r="455">
      <c r="A455" s="32" t="s">
        <v>19</v>
      </c>
      <c r="B455" s="32" t="s">
        <v>148</v>
      </c>
      <c r="C455" s="32" t="s">
        <v>171</v>
      </c>
      <c r="D455" s="32">
        <v>1.0</v>
      </c>
      <c r="E455" s="32" t="s">
        <v>177</v>
      </c>
      <c r="F455" s="58"/>
    </row>
    <row r="456">
      <c r="A456" s="32" t="s">
        <v>19</v>
      </c>
      <c r="B456" s="32" t="s">
        <v>149</v>
      </c>
      <c r="C456" s="32" t="s">
        <v>171</v>
      </c>
      <c r="D456" s="32">
        <v>1.0</v>
      </c>
      <c r="E456" s="32" t="s">
        <v>177</v>
      </c>
      <c r="F456" s="58"/>
    </row>
    <row r="457">
      <c r="A457" s="32" t="s">
        <v>41</v>
      </c>
      <c r="B457" s="32" t="s">
        <v>67</v>
      </c>
      <c r="C457" s="32" t="s">
        <v>171</v>
      </c>
      <c r="D457" s="32">
        <v>1.0</v>
      </c>
      <c r="E457" s="32" t="s">
        <v>177</v>
      </c>
      <c r="F457" s="58"/>
    </row>
    <row r="458">
      <c r="A458" s="32" t="s">
        <v>41</v>
      </c>
      <c r="B458" s="32" t="s">
        <v>80</v>
      </c>
      <c r="C458" s="32" t="s">
        <v>171</v>
      </c>
      <c r="D458" s="32">
        <v>1.0</v>
      </c>
      <c r="E458" s="32" t="s">
        <v>177</v>
      </c>
      <c r="F458" s="58"/>
    </row>
    <row r="459">
      <c r="A459" s="32" t="s">
        <v>41</v>
      </c>
      <c r="B459" s="32" t="s">
        <v>97</v>
      </c>
      <c r="C459" s="32" t="s">
        <v>171</v>
      </c>
      <c r="D459" s="32">
        <v>1.0</v>
      </c>
      <c r="E459" s="32" t="s">
        <v>177</v>
      </c>
      <c r="F459" s="58"/>
    </row>
    <row r="460">
      <c r="A460" s="32" t="s">
        <v>41</v>
      </c>
      <c r="B460" s="32" t="s">
        <v>104</v>
      </c>
      <c r="C460" s="32" t="s">
        <v>171</v>
      </c>
      <c r="D460" s="32">
        <v>1.0</v>
      </c>
      <c r="E460" s="32" t="s">
        <v>177</v>
      </c>
      <c r="F460" s="58"/>
    </row>
    <row r="461">
      <c r="A461" s="32" t="s">
        <v>41</v>
      </c>
      <c r="B461" s="32" t="s">
        <v>21</v>
      </c>
      <c r="C461" s="32" t="s">
        <v>171</v>
      </c>
      <c r="D461" s="32">
        <v>1.0</v>
      </c>
      <c r="E461" s="32" t="s">
        <v>177</v>
      </c>
      <c r="F461" s="58"/>
    </row>
    <row r="462">
      <c r="A462" s="32" t="s">
        <v>41</v>
      </c>
      <c r="B462" s="32" t="s">
        <v>32</v>
      </c>
      <c r="C462" s="32" t="s">
        <v>171</v>
      </c>
      <c r="D462" s="32">
        <v>1.0</v>
      </c>
      <c r="E462" s="32" t="s">
        <v>177</v>
      </c>
      <c r="F462" s="58"/>
    </row>
    <row r="463">
      <c r="A463" s="32" t="s">
        <v>41</v>
      </c>
      <c r="B463" s="32" t="s">
        <v>60</v>
      </c>
      <c r="C463" s="32" t="s">
        <v>171</v>
      </c>
      <c r="D463" s="32">
        <v>1.0</v>
      </c>
      <c r="E463" s="32" t="s">
        <v>177</v>
      </c>
      <c r="F463" s="58"/>
    </row>
    <row r="464">
      <c r="A464" s="32" t="s">
        <v>41</v>
      </c>
      <c r="B464" s="32" t="s">
        <v>77</v>
      </c>
      <c r="C464" s="32" t="s">
        <v>171</v>
      </c>
      <c r="D464" s="32">
        <v>1.0</v>
      </c>
      <c r="E464" s="32" t="s">
        <v>177</v>
      </c>
      <c r="F464" s="58"/>
    </row>
    <row r="465">
      <c r="A465" s="32" t="s">
        <v>41</v>
      </c>
      <c r="B465" s="32" t="s">
        <v>81</v>
      </c>
      <c r="C465" s="32" t="s">
        <v>171</v>
      </c>
      <c r="D465" s="32">
        <v>1.0</v>
      </c>
      <c r="E465" s="32" t="s">
        <v>177</v>
      </c>
      <c r="F465" s="58"/>
    </row>
    <row r="466">
      <c r="A466" s="32" t="s">
        <v>41</v>
      </c>
      <c r="B466" s="32" t="s">
        <v>85</v>
      </c>
      <c r="C466" s="32" t="s">
        <v>171</v>
      </c>
      <c r="D466" s="32">
        <v>1.0</v>
      </c>
      <c r="E466" s="32" t="s">
        <v>177</v>
      </c>
      <c r="F466" s="58"/>
    </row>
    <row r="467">
      <c r="A467" s="32" t="s">
        <v>41</v>
      </c>
      <c r="B467" s="32" t="s">
        <v>86</v>
      </c>
      <c r="C467" s="32" t="s">
        <v>171</v>
      </c>
      <c r="D467" s="32">
        <v>1.0</v>
      </c>
      <c r="E467" s="32" t="s">
        <v>177</v>
      </c>
      <c r="F467" s="58"/>
    </row>
    <row r="468">
      <c r="A468" s="32" t="s">
        <v>41</v>
      </c>
      <c r="B468" s="32" t="s">
        <v>90</v>
      </c>
      <c r="C468" s="32" t="s">
        <v>171</v>
      </c>
      <c r="D468" s="32">
        <v>1.0</v>
      </c>
      <c r="E468" s="32" t="s">
        <v>177</v>
      </c>
      <c r="F468" s="58"/>
    </row>
    <row r="469">
      <c r="A469" s="32" t="s">
        <v>41</v>
      </c>
      <c r="B469" s="32" t="s">
        <v>92</v>
      </c>
      <c r="C469" s="32" t="s">
        <v>171</v>
      </c>
      <c r="D469" s="32">
        <v>1.0</v>
      </c>
      <c r="E469" s="32" t="s">
        <v>177</v>
      </c>
      <c r="F469" s="58"/>
    </row>
    <row r="470">
      <c r="A470" s="32" t="s">
        <v>41</v>
      </c>
      <c r="B470" s="32" t="s">
        <v>106</v>
      </c>
      <c r="C470" s="32" t="s">
        <v>171</v>
      </c>
      <c r="D470" s="32">
        <v>1.0</v>
      </c>
      <c r="E470" s="32" t="s">
        <v>177</v>
      </c>
      <c r="F470" s="58"/>
    </row>
    <row r="471">
      <c r="A471" s="32" t="s">
        <v>41</v>
      </c>
      <c r="B471" s="32" t="s">
        <v>115</v>
      </c>
      <c r="C471" s="32" t="s">
        <v>171</v>
      </c>
      <c r="D471" s="32">
        <v>1.0</v>
      </c>
      <c r="E471" s="32" t="s">
        <v>177</v>
      </c>
      <c r="F471" s="58"/>
    </row>
    <row r="472">
      <c r="A472" s="32" t="s">
        <v>41</v>
      </c>
      <c r="B472" s="32" t="s">
        <v>127</v>
      </c>
      <c r="C472" s="32" t="s">
        <v>171</v>
      </c>
      <c r="D472" s="32">
        <v>1.0</v>
      </c>
      <c r="E472" s="32" t="s">
        <v>177</v>
      </c>
      <c r="F472" s="58"/>
    </row>
    <row r="473">
      <c r="A473" s="32" t="s">
        <v>41</v>
      </c>
      <c r="B473" s="32" t="s">
        <v>128</v>
      </c>
      <c r="C473" s="32" t="s">
        <v>171</v>
      </c>
      <c r="D473" s="32">
        <v>1.0</v>
      </c>
      <c r="E473" s="32" t="s">
        <v>177</v>
      </c>
      <c r="F473" s="58"/>
    </row>
    <row r="474">
      <c r="A474" s="32" t="s">
        <v>41</v>
      </c>
      <c r="B474" s="32" t="s">
        <v>31</v>
      </c>
      <c r="C474" s="32" t="s">
        <v>171</v>
      </c>
      <c r="D474" s="32">
        <v>1.0</v>
      </c>
      <c r="E474" s="32" t="s">
        <v>177</v>
      </c>
      <c r="F474" s="58"/>
    </row>
    <row r="475">
      <c r="A475" s="32" t="s">
        <v>41</v>
      </c>
      <c r="B475" s="32" t="s">
        <v>38</v>
      </c>
      <c r="C475" s="32" t="s">
        <v>171</v>
      </c>
      <c r="D475" s="32">
        <v>1.0</v>
      </c>
      <c r="E475" s="32" t="s">
        <v>177</v>
      </c>
      <c r="F475" s="58"/>
    </row>
    <row r="476">
      <c r="A476" s="32" t="s">
        <v>41</v>
      </c>
      <c r="B476" s="32" t="s">
        <v>42</v>
      </c>
      <c r="C476" s="32" t="s">
        <v>171</v>
      </c>
      <c r="D476" s="32">
        <v>1.0</v>
      </c>
      <c r="E476" s="32" t="s">
        <v>177</v>
      </c>
      <c r="F476" s="58"/>
    </row>
    <row r="477">
      <c r="A477" s="32" t="s">
        <v>41</v>
      </c>
      <c r="B477" s="32" t="s">
        <v>43</v>
      </c>
      <c r="C477" s="32" t="s">
        <v>171</v>
      </c>
      <c r="D477" s="32">
        <v>1.0</v>
      </c>
      <c r="E477" s="32" t="s">
        <v>177</v>
      </c>
      <c r="F477" s="58"/>
    </row>
    <row r="478">
      <c r="A478" s="32" t="s">
        <v>41</v>
      </c>
      <c r="B478" s="32" t="s">
        <v>45</v>
      </c>
      <c r="C478" s="32" t="s">
        <v>171</v>
      </c>
      <c r="D478" s="32">
        <v>1.0</v>
      </c>
      <c r="E478" s="32" t="s">
        <v>177</v>
      </c>
      <c r="F478" s="58"/>
    </row>
    <row r="479">
      <c r="A479" s="32" t="s">
        <v>41</v>
      </c>
      <c r="B479" s="32" t="s">
        <v>57</v>
      </c>
      <c r="C479" s="32" t="s">
        <v>171</v>
      </c>
      <c r="D479" s="32">
        <v>1.0</v>
      </c>
      <c r="E479" s="32" t="s">
        <v>177</v>
      </c>
      <c r="F479" s="58"/>
    </row>
    <row r="480">
      <c r="A480" s="32" t="s">
        <v>41</v>
      </c>
      <c r="B480" s="32" t="s">
        <v>69</v>
      </c>
      <c r="C480" s="32" t="s">
        <v>171</v>
      </c>
      <c r="D480" s="32">
        <v>1.0</v>
      </c>
      <c r="E480" s="32" t="s">
        <v>177</v>
      </c>
      <c r="F480" s="58"/>
    </row>
    <row r="481">
      <c r="A481" s="32" t="s">
        <v>41</v>
      </c>
      <c r="B481" s="32" t="s">
        <v>70</v>
      </c>
      <c r="C481" s="32" t="s">
        <v>171</v>
      </c>
      <c r="D481" s="32">
        <v>1.0</v>
      </c>
      <c r="E481" s="32" t="s">
        <v>177</v>
      </c>
      <c r="F481" s="58"/>
    </row>
    <row r="482">
      <c r="A482" s="32" t="s">
        <v>41</v>
      </c>
      <c r="B482" s="32" t="s">
        <v>82</v>
      </c>
      <c r="C482" s="32" t="s">
        <v>171</v>
      </c>
      <c r="D482" s="32">
        <v>1.0</v>
      </c>
      <c r="E482" s="32" t="s">
        <v>177</v>
      </c>
      <c r="F482" s="58"/>
    </row>
    <row r="483">
      <c r="A483" s="32" t="s">
        <v>41</v>
      </c>
      <c r="B483" s="32" t="s">
        <v>94</v>
      </c>
      <c r="C483" s="32" t="s">
        <v>171</v>
      </c>
      <c r="D483" s="32">
        <v>1.0</v>
      </c>
      <c r="E483" s="32" t="s">
        <v>177</v>
      </c>
      <c r="F483" s="58"/>
    </row>
    <row r="484">
      <c r="A484" s="32" t="s">
        <v>41</v>
      </c>
      <c r="B484" s="32" t="s">
        <v>113</v>
      </c>
      <c r="C484" s="32" t="s">
        <v>171</v>
      </c>
      <c r="D484" s="32">
        <v>1.0</v>
      </c>
      <c r="E484" s="32" t="s">
        <v>177</v>
      </c>
      <c r="F484" s="58"/>
    </row>
    <row r="485">
      <c r="A485" s="32" t="s">
        <v>41</v>
      </c>
      <c r="B485" s="32" t="s">
        <v>116</v>
      </c>
      <c r="C485" s="32" t="s">
        <v>171</v>
      </c>
      <c r="D485" s="32">
        <v>1.0</v>
      </c>
      <c r="E485" s="32" t="s">
        <v>177</v>
      </c>
      <c r="F485" s="58"/>
    </row>
    <row r="486">
      <c r="A486" s="32" t="s">
        <v>41</v>
      </c>
      <c r="B486" s="32" t="s">
        <v>120</v>
      </c>
      <c r="C486" s="32" t="s">
        <v>171</v>
      </c>
      <c r="D486" s="32">
        <v>1.0</v>
      </c>
      <c r="E486" s="32" t="s">
        <v>177</v>
      </c>
      <c r="F486" s="58"/>
    </row>
    <row r="487">
      <c r="A487" s="32" t="s">
        <v>41</v>
      </c>
      <c r="B487" s="32" t="s">
        <v>131</v>
      </c>
      <c r="C487" s="32" t="s">
        <v>171</v>
      </c>
      <c r="D487" s="32">
        <v>1.0</v>
      </c>
      <c r="E487" s="32" t="s">
        <v>177</v>
      </c>
      <c r="F487" s="58"/>
    </row>
    <row r="488">
      <c r="A488" s="32" t="s">
        <v>41</v>
      </c>
      <c r="B488" s="32" t="s">
        <v>135</v>
      </c>
      <c r="C488" s="32" t="s">
        <v>171</v>
      </c>
      <c r="D488" s="32">
        <v>1.0</v>
      </c>
      <c r="E488" s="32" t="s">
        <v>177</v>
      </c>
      <c r="F488" s="58"/>
    </row>
    <row r="489">
      <c r="A489" s="32" t="s">
        <v>41</v>
      </c>
      <c r="B489" s="32" t="s">
        <v>136</v>
      </c>
      <c r="C489" s="32" t="s">
        <v>171</v>
      </c>
      <c r="D489" s="32">
        <v>1.0</v>
      </c>
      <c r="E489" s="32" t="s">
        <v>177</v>
      </c>
      <c r="F489" s="58"/>
    </row>
    <row r="490">
      <c r="A490" s="32" t="s">
        <v>41</v>
      </c>
      <c r="B490" s="32" t="s">
        <v>137</v>
      </c>
      <c r="C490" s="32" t="s">
        <v>171</v>
      </c>
      <c r="D490" s="32">
        <v>1.0</v>
      </c>
      <c r="E490" s="32" t="s">
        <v>177</v>
      </c>
      <c r="F490" s="58"/>
    </row>
    <row r="491">
      <c r="A491" s="32" t="s">
        <v>41</v>
      </c>
      <c r="B491" s="32" t="s">
        <v>143</v>
      </c>
      <c r="C491" s="32" t="s">
        <v>171</v>
      </c>
      <c r="D491" s="32">
        <v>1.0</v>
      </c>
      <c r="E491" s="32" t="s">
        <v>177</v>
      </c>
      <c r="F491" s="58"/>
    </row>
    <row r="492">
      <c r="A492" s="32" t="s">
        <v>41</v>
      </c>
      <c r="B492" s="32" t="s">
        <v>144</v>
      </c>
      <c r="C492" s="32" t="s">
        <v>171</v>
      </c>
      <c r="D492" s="32">
        <v>1.0</v>
      </c>
      <c r="E492" s="32" t="s">
        <v>177</v>
      </c>
      <c r="F492" s="58"/>
    </row>
    <row r="493">
      <c r="A493" s="32" t="s">
        <v>41</v>
      </c>
      <c r="B493" s="32" t="s">
        <v>15</v>
      </c>
      <c r="C493" s="32" t="s">
        <v>171</v>
      </c>
      <c r="D493" s="32">
        <v>1.0</v>
      </c>
      <c r="E493" s="32" t="s">
        <v>177</v>
      </c>
      <c r="F493" s="58"/>
    </row>
    <row r="494">
      <c r="A494" s="32" t="s">
        <v>41</v>
      </c>
      <c r="B494" s="32" t="s">
        <v>17</v>
      </c>
      <c r="C494" s="32" t="s">
        <v>171</v>
      </c>
      <c r="D494" s="32">
        <v>1.0</v>
      </c>
      <c r="E494" s="32" t="s">
        <v>177</v>
      </c>
      <c r="F494" s="58"/>
    </row>
    <row r="495">
      <c r="A495" s="32" t="s">
        <v>41</v>
      </c>
      <c r="B495" s="32" t="s">
        <v>22</v>
      </c>
      <c r="C495" s="32" t="s">
        <v>171</v>
      </c>
      <c r="D495" s="32">
        <v>1.0</v>
      </c>
      <c r="E495" s="32" t="s">
        <v>177</v>
      </c>
      <c r="F495" s="58"/>
    </row>
    <row r="496">
      <c r="A496" s="32" t="s">
        <v>41</v>
      </c>
      <c r="B496" s="32" t="s">
        <v>27</v>
      </c>
      <c r="C496" s="32" t="s">
        <v>171</v>
      </c>
      <c r="D496" s="32">
        <v>1.0</v>
      </c>
      <c r="E496" s="32" t="s">
        <v>177</v>
      </c>
      <c r="F496" s="58"/>
    </row>
    <row r="497">
      <c r="A497" s="32" t="s">
        <v>41</v>
      </c>
      <c r="B497" s="32" t="s">
        <v>28</v>
      </c>
      <c r="C497" s="32" t="s">
        <v>171</v>
      </c>
      <c r="D497" s="32">
        <v>1.0</v>
      </c>
      <c r="E497" s="32" t="s">
        <v>177</v>
      </c>
      <c r="F497" s="58"/>
    </row>
    <row r="498">
      <c r="A498" s="32" t="s">
        <v>41</v>
      </c>
      <c r="B498" s="32" t="s">
        <v>33</v>
      </c>
      <c r="C498" s="32" t="s">
        <v>171</v>
      </c>
      <c r="D498" s="32">
        <v>1.0</v>
      </c>
      <c r="E498" s="32" t="s">
        <v>177</v>
      </c>
      <c r="F498" s="58"/>
    </row>
    <row r="499">
      <c r="A499" s="32" t="s">
        <v>41</v>
      </c>
      <c r="B499" s="32" t="s">
        <v>36</v>
      </c>
      <c r="C499" s="32" t="s">
        <v>171</v>
      </c>
      <c r="D499" s="32">
        <v>1.0</v>
      </c>
      <c r="E499" s="32" t="s">
        <v>177</v>
      </c>
      <c r="F499" s="58"/>
    </row>
    <row r="500">
      <c r="A500" s="32" t="s">
        <v>41</v>
      </c>
      <c r="B500" s="32" t="s">
        <v>40</v>
      </c>
      <c r="C500" s="32" t="s">
        <v>171</v>
      </c>
      <c r="D500" s="32">
        <v>1.0</v>
      </c>
      <c r="E500" s="32" t="s">
        <v>177</v>
      </c>
      <c r="F500" s="58"/>
    </row>
    <row r="501">
      <c r="A501" s="32" t="s">
        <v>41</v>
      </c>
      <c r="B501" s="32" t="s">
        <v>46</v>
      </c>
      <c r="C501" s="32" t="s">
        <v>171</v>
      </c>
      <c r="D501" s="32">
        <v>1.0</v>
      </c>
      <c r="E501" s="32" t="s">
        <v>177</v>
      </c>
      <c r="F501" s="58"/>
    </row>
    <row r="502">
      <c r="A502" s="32" t="s">
        <v>41</v>
      </c>
      <c r="B502" s="32" t="s">
        <v>47</v>
      </c>
      <c r="C502" s="32" t="s">
        <v>171</v>
      </c>
      <c r="D502" s="32">
        <v>1.0</v>
      </c>
      <c r="E502" s="32" t="s">
        <v>177</v>
      </c>
      <c r="F502" s="58"/>
    </row>
    <row r="503">
      <c r="A503" s="32" t="s">
        <v>41</v>
      </c>
      <c r="B503" s="32" t="s">
        <v>48</v>
      </c>
      <c r="C503" s="32" t="s">
        <v>171</v>
      </c>
      <c r="D503" s="32">
        <v>1.0</v>
      </c>
      <c r="E503" s="32" t="s">
        <v>177</v>
      </c>
      <c r="F503" s="58"/>
    </row>
    <row r="504">
      <c r="A504" s="32" t="s">
        <v>41</v>
      </c>
      <c r="B504" s="32" t="s">
        <v>50</v>
      </c>
      <c r="C504" s="32" t="s">
        <v>171</v>
      </c>
      <c r="D504" s="32">
        <v>1.0</v>
      </c>
      <c r="E504" s="32" t="s">
        <v>177</v>
      </c>
      <c r="F504" s="58"/>
    </row>
    <row r="505">
      <c r="A505" s="32" t="s">
        <v>41</v>
      </c>
      <c r="B505" s="32" t="s">
        <v>51</v>
      </c>
      <c r="C505" s="32" t="s">
        <v>171</v>
      </c>
      <c r="D505" s="32">
        <v>1.0</v>
      </c>
      <c r="E505" s="32" t="s">
        <v>177</v>
      </c>
      <c r="F505" s="58"/>
    </row>
    <row r="506">
      <c r="A506" s="32" t="s">
        <v>41</v>
      </c>
      <c r="B506" s="32" t="s">
        <v>52</v>
      </c>
      <c r="C506" s="32" t="s">
        <v>171</v>
      </c>
      <c r="D506" s="32">
        <v>1.0</v>
      </c>
      <c r="E506" s="32" t="s">
        <v>177</v>
      </c>
      <c r="F506" s="58"/>
    </row>
    <row r="507">
      <c r="A507" s="32" t="s">
        <v>41</v>
      </c>
      <c r="B507" s="32" t="s">
        <v>58</v>
      </c>
      <c r="C507" s="32" t="s">
        <v>171</v>
      </c>
      <c r="D507" s="32">
        <v>1.0</v>
      </c>
      <c r="E507" s="32" t="s">
        <v>177</v>
      </c>
      <c r="F507" s="58"/>
    </row>
    <row r="508">
      <c r="A508" s="32" t="s">
        <v>41</v>
      </c>
      <c r="B508" s="32" t="s">
        <v>59</v>
      </c>
      <c r="C508" s="32" t="s">
        <v>171</v>
      </c>
      <c r="D508" s="32">
        <v>1.0</v>
      </c>
      <c r="E508" s="32" t="s">
        <v>177</v>
      </c>
      <c r="F508" s="58"/>
    </row>
    <row r="509">
      <c r="A509" s="32" t="s">
        <v>41</v>
      </c>
      <c r="B509" s="32" t="s">
        <v>61</v>
      </c>
      <c r="C509" s="32" t="s">
        <v>171</v>
      </c>
      <c r="D509" s="32">
        <v>1.0</v>
      </c>
      <c r="E509" s="32" t="s">
        <v>177</v>
      </c>
      <c r="F509" s="58"/>
    </row>
    <row r="510">
      <c r="A510" s="32" t="s">
        <v>41</v>
      </c>
      <c r="B510" s="32" t="s">
        <v>62</v>
      </c>
      <c r="C510" s="32" t="s">
        <v>171</v>
      </c>
      <c r="D510" s="32">
        <v>1.0</v>
      </c>
      <c r="E510" s="32" t="s">
        <v>177</v>
      </c>
      <c r="F510" s="58"/>
    </row>
    <row r="511">
      <c r="A511" s="32" t="s">
        <v>41</v>
      </c>
      <c r="B511" s="32" t="s">
        <v>63</v>
      </c>
      <c r="C511" s="32" t="s">
        <v>171</v>
      </c>
      <c r="D511" s="32">
        <v>1.0</v>
      </c>
      <c r="E511" s="32" t="s">
        <v>177</v>
      </c>
      <c r="F511" s="58"/>
    </row>
    <row r="512">
      <c r="A512" s="32" t="s">
        <v>41</v>
      </c>
      <c r="B512" s="32" t="s">
        <v>65</v>
      </c>
      <c r="C512" s="32" t="s">
        <v>171</v>
      </c>
      <c r="D512" s="32">
        <v>1.0</v>
      </c>
      <c r="E512" s="32" t="s">
        <v>177</v>
      </c>
      <c r="F512" s="58"/>
    </row>
    <row r="513">
      <c r="A513" s="32" t="s">
        <v>41</v>
      </c>
      <c r="B513" s="32" t="s">
        <v>66</v>
      </c>
      <c r="C513" s="32" t="s">
        <v>171</v>
      </c>
      <c r="D513" s="32">
        <v>1.0</v>
      </c>
      <c r="E513" s="32" t="s">
        <v>177</v>
      </c>
      <c r="F513" s="58"/>
    </row>
    <row r="514">
      <c r="A514" s="32" t="s">
        <v>41</v>
      </c>
      <c r="B514" s="32" t="s">
        <v>71</v>
      </c>
      <c r="C514" s="32" t="s">
        <v>171</v>
      </c>
      <c r="D514" s="32">
        <v>1.0</v>
      </c>
      <c r="E514" s="32" t="s">
        <v>177</v>
      </c>
      <c r="F514" s="58"/>
    </row>
    <row r="515">
      <c r="A515" s="32" t="s">
        <v>41</v>
      </c>
      <c r="B515" s="32" t="s">
        <v>72</v>
      </c>
      <c r="C515" s="32" t="s">
        <v>171</v>
      </c>
      <c r="D515" s="32">
        <v>1.0</v>
      </c>
      <c r="E515" s="32" t="s">
        <v>177</v>
      </c>
      <c r="F515" s="58"/>
    </row>
    <row r="516">
      <c r="A516" s="32" t="s">
        <v>41</v>
      </c>
      <c r="B516" s="32" t="s">
        <v>73</v>
      </c>
      <c r="C516" s="32" t="s">
        <v>171</v>
      </c>
      <c r="D516" s="32">
        <v>1.0</v>
      </c>
      <c r="E516" s="32" t="s">
        <v>177</v>
      </c>
      <c r="F516" s="58"/>
    </row>
    <row r="517">
      <c r="A517" s="32" t="s">
        <v>41</v>
      </c>
      <c r="B517" s="32" t="s">
        <v>75</v>
      </c>
      <c r="C517" s="32" t="s">
        <v>171</v>
      </c>
      <c r="D517" s="32">
        <v>1.0</v>
      </c>
      <c r="E517" s="32" t="s">
        <v>177</v>
      </c>
      <c r="F517" s="58"/>
    </row>
    <row r="518">
      <c r="A518" s="32" t="s">
        <v>41</v>
      </c>
      <c r="B518" s="32" t="s">
        <v>78</v>
      </c>
      <c r="C518" s="32" t="s">
        <v>171</v>
      </c>
      <c r="D518" s="32">
        <v>1.0</v>
      </c>
      <c r="E518" s="32" t="s">
        <v>177</v>
      </c>
      <c r="F518" s="58"/>
    </row>
    <row r="519">
      <c r="A519" s="32" t="s">
        <v>41</v>
      </c>
      <c r="B519" s="32" t="s">
        <v>83</v>
      </c>
      <c r="C519" s="32" t="s">
        <v>171</v>
      </c>
      <c r="D519" s="32">
        <v>1.0</v>
      </c>
      <c r="E519" s="32" t="s">
        <v>177</v>
      </c>
      <c r="F519" s="58"/>
    </row>
    <row r="520">
      <c r="A520" s="32" t="s">
        <v>41</v>
      </c>
      <c r="B520" s="32" t="s">
        <v>84</v>
      </c>
      <c r="C520" s="32" t="s">
        <v>171</v>
      </c>
      <c r="D520" s="32">
        <v>1.0</v>
      </c>
      <c r="E520" s="32" t="s">
        <v>177</v>
      </c>
      <c r="F520" s="58"/>
    </row>
    <row r="521">
      <c r="A521" s="32" t="s">
        <v>41</v>
      </c>
      <c r="B521" s="32" t="s">
        <v>91</v>
      </c>
      <c r="C521" s="32" t="s">
        <v>171</v>
      </c>
      <c r="D521" s="32">
        <v>1.0</v>
      </c>
      <c r="E521" s="32" t="s">
        <v>177</v>
      </c>
      <c r="F521" s="58"/>
    </row>
    <row r="522">
      <c r="A522" s="32" t="s">
        <v>41</v>
      </c>
      <c r="B522" s="32" t="s">
        <v>93</v>
      </c>
      <c r="C522" s="32" t="s">
        <v>171</v>
      </c>
      <c r="D522" s="32">
        <v>1.0</v>
      </c>
      <c r="E522" s="32" t="s">
        <v>177</v>
      </c>
      <c r="F522" s="58"/>
    </row>
    <row r="523">
      <c r="A523" s="32" t="s">
        <v>41</v>
      </c>
      <c r="B523" s="32" t="s">
        <v>96</v>
      </c>
      <c r="C523" s="32" t="s">
        <v>171</v>
      </c>
      <c r="D523" s="32">
        <v>1.0</v>
      </c>
      <c r="E523" s="32" t="s">
        <v>177</v>
      </c>
      <c r="F523" s="58"/>
    </row>
    <row r="524">
      <c r="A524" s="32" t="s">
        <v>41</v>
      </c>
      <c r="B524" s="32" t="s">
        <v>98</v>
      </c>
      <c r="C524" s="32" t="s">
        <v>171</v>
      </c>
      <c r="D524" s="32">
        <v>1.0</v>
      </c>
      <c r="E524" s="32" t="s">
        <v>177</v>
      </c>
      <c r="F524" s="58"/>
    </row>
    <row r="525">
      <c r="A525" s="32" t="s">
        <v>41</v>
      </c>
      <c r="B525" s="32" t="s">
        <v>99</v>
      </c>
      <c r="C525" s="32" t="s">
        <v>171</v>
      </c>
      <c r="D525" s="32">
        <v>1.0</v>
      </c>
      <c r="E525" s="32" t="s">
        <v>177</v>
      </c>
      <c r="F525" s="58"/>
    </row>
    <row r="526">
      <c r="A526" s="32" t="s">
        <v>41</v>
      </c>
      <c r="B526" s="32" t="s">
        <v>102</v>
      </c>
      <c r="C526" s="32" t="s">
        <v>171</v>
      </c>
      <c r="D526" s="32">
        <v>1.0</v>
      </c>
      <c r="E526" s="32" t="s">
        <v>177</v>
      </c>
      <c r="F526" s="58"/>
    </row>
    <row r="527">
      <c r="A527" s="32" t="s">
        <v>41</v>
      </c>
      <c r="B527" s="32" t="s">
        <v>105</v>
      </c>
      <c r="C527" s="32" t="s">
        <v>171</v>
      </c>
      <c r="D527" s="32">
        <v>1.0</v>
      </c>
      <c r="E527" s="32" t="s">
        <v>177</v>
      </c>
      <c r="F527" s="58"/>
    </row>
    <row r="528">
      <c r="A528" s="32" t="s">
        <v>41</v>
      </c>
      <c r="B528" s="32" t="s">
        <v>109</v>
      </c>
      <c r="C528" s="32" t="s">
        <v>171</v>
      </c>
      <c r="D528" s="32">
        <v>1.0</v>
      </c>
      <c r="E528" s="32" t="s">
        <v>177</v>
      </c>
      <c r="F528" s="58"/>
    </row>
    <row r="529">
      <c r="A529" s="32" t="s">
        <v>41</v>
      </c>
      <c r="B529" s="32" t="s">
        <v>110</v>
      </c>
      <c r="C529" s="32" t="s">
        <v>171</v>
      </c>
      <c r="D529" s="32">
        <v>1.0</v>
      </c>
      <c r="E529" s="32" t="s">
        <v>177</v>
      </c>
      <c r="F529" s="58"/>
    </row>
    <row r="530">
      <c r="A530" s="32" t="s">
        <v>41</v>
      </c>
      <c r="B530" s="32" t="s">
        <v>111</v>
      </c>
      <c r="C530" s="32" t="s">
        <v>171</v>
      </c>
      <c r="D530" s="32">
        <v>1.0</v>
      </c>
      <c r="E530" s="32" t="s">
        <v>177</v>
      </c>
      <c r="F530" s="58"/>
    </row>
    <row r="531">
      <c r="A531" s="32" t="s">
        <v>41</v>
      </c>
      <c r="B531" s="32" t="s">
        <v>112</v>
      </c>
      <c r="C531" s="32" t="s">
        <v>171</v>
      </c>
      <c r="D531" s="32">
        <v>1.0</v>
      </c>
      <c r="E531" s="32" t="s">
        <v>177</v>
      </c>
      <c r="F531" s="58"/>
    </row>
    <row r="532">
      <c r="A532" s="32" t="s">
        <v>41</v>
      </c>
      <c r="B532" s="32" t="s">
        <v>114</v>
      </c>
      <c r="C532" s="32" t="s">
        <v>171</v>
      </c>
      <c r="D532" s="32">
        <v>1.0</v>
      </c>
      <c r="E532" s="32" t="s">
        <v>177</v>
      </c>
      <c r="F532" s="58"/>
    </row>
    <row r="533">
      <c r="A533" s="32" t="s">
        <v>41</v>
      </c>
      <c r="B533" s="32" t="s">
        <v>119</v>
      </c>
      <c r="C533" s="32" t="s">
        <v>171</v>
      </c>
      <c r="D533" s="32">
        <v>1.0</v>
      </c>
      <c r="E533" s="32" t="s">
        <v>177</v>
      </c>
      <c r="F533" s="58"/>
    </row>
    <row r="534">
      <c r="A534" s="32" t="s">
        <v>41</v>
      </c>
      <c r="B534" s="32" t="s">
        <v>122</v>
      </c>
      <c r="C534" s="32" t="s">
        <v>171</v>
      </c>
      <c r="D534" s="32">
        <v>1.0</v>
      </c>
      <c r="E534" s="32" t="s">
        <v>177</v>
      </c>
      <c r="F534" s="58"/>
    </row>
    <row r="535">
      <c r="A535" s="32" t="s">
        <v>41</v>
      </c>
      <c r="B535" s="32" t="s">
        <v>124</v>
      </c>
      <c r="C535" s="32" t="s">
        <v>171</v>
      </c>
      <c r="D535" s="32">
        <v>1.0</v>
      </c>
      <c r="E535" s="32" t="s">
        <v>177</v>
      </c>
      <c r="F535" s="58"/>
    </row>
    <row r="536">
      <c r="A536" s="32" t="s">
        <v>41</v>
      </c>
      <c r="B536" s="32" t="s">
        <v>130</v>
      </c>
      <c r="C536" s="32" t="s">
        <v>171</v>
      </c>
      <c r="D536" s="32">
        <v>1.0</v>
      </c>
      <c r="E536" s="32" t="s">
        <v>177</v>
      </c>
      <c r="F536" s="58"/>
    </row>
    <row r="537">
      <c r="A537" s="32" t="s">
        <v>41</v>
      </c>
      <c r="B537" s="32" t="s">
        <v>142</v>
      </c>
      <c r="C537" s="32" t="s">
        <v>171</v>
      </c>
      <c r="D537" s="32">
        <v>1.0</v>
      </c>
      <c r="E537" s="32" t="s">
        <v>177</v>
      </c>
      <c r="F537" s="58"/>
    </row>
    <row r="538">
      <c r="A538" s="32" t="s">
        <v>41</v>
      </c>
      <c r="B538" s="32" t="s">
        <v>145</v>
      </c>
      <c r="C538" s="32" t="s">
        <v>171</v>
      </c>
      <c r="D538" s="32">
        <v>1.0</v>
      </c>
      <c r="E538" s="32" t="s">
        <v>177</v>
      </c>
      <c r="F538" s="58"/>
    </row>
    <row r="539">
      <c r="A539" s="32" t="s">
        <v>41</v>
      </c>
      <c r="B539" s="32" t="s">
        <v>147</v>
      </c>
      <c r="C539" s="32" t="s">
        <v>171</v>
      </c>
      <c r="D539" s="32">
        <v>1.0</v>
      </c>
      <c r="E539" s="32" t="s">
        <v>177</v>
      </c>
      <c r="F539" s="58"/>
    </row>
    <row r="540">
      <c r="A540" s="32" t="s">
        <v>41</v>
      </c>
      <c r="B540" s="32" t="s">
        <v>148</v>
      </c>
      <c r="C540" s="32" t="s">
        <v>171</v>
      </c>
      <c r="D540" s="32">
        <v>1.0</v>
      </c>
      <c r="E540" s="32" t="s">
        <v>177</v>
      </c>
      <c r="F540" s="58"/>
    </row>
    <row r="541">
      <c r="A541" s="32" t="s">
        <v>41</v>
      </c>
      <c r="B541" s="32" t="s">
        <v>149</v>
      </c>
      <c r="C541" s="32" t="s">
        <v>171</v>
      </c>
      <c r="D541" s="32">
        <v>1.0</v>
      </c>
      <c r="E541" s="32" t="s">
        <v>177</v>
      </c>
      <c r="F541" s="58"/>
    </row>
    <row r="542">
      <c r="A542" s="32" t="s">
        <v>67</v>
      </c>
      <c r="B542" s="32" t="s">
        <v>80</v>
      </c>
      <c r="C542" s="32" t="s">
        <v>171</v>
      </c>
      <c r="D542" s="32">
        <v>1.0</v>
      </c>
      <c r="E542" s="32" t="s">
        <v>177</v>
      </c>
      <c r="F542" s="58"/>
    </row>
    <row r="543">
      <c r="A543" s="32" t="s">
        <v>67</v>
      </c>
      <c r="B543" s="32" t="s">
        <v>97</v>
      </c>
      <c r="C543" s="32" t="s">
        <v>171</v>
      </c>
      <c r="D543" s="32">
        <v>1.0</v>
      </c>
      <c r="E543" s="32" t="s">
        <v>177</v>
      </c>
      <c r="F543" s="58"/>
    </row>
    <row r="544">
      <c r="A544" s="32" t="s">
        <v>67</v>
      </c>
      <c r="B544" s="32" t="s">
        <v>104</v>
      </c>
      <c r="C544" s="32" t="s">
        <v>171</v>
      </c>
      <c r="D544" s="32">
        <v>1.0</v>
      </c>
      <c r="E544" s="32" t="s">
        <v>177</v>
      </c>
      <c r="F544" s="58"/>
    </row>
    <row r="545">
      <c r="A545" s="32" t="s">
        <v>67</v>
      </c>
      <c r="B545" s="32" t="s">
        <v>21</v>
      </c>
      <c r="C545" s="32" t="s">
        <v>171</v>
      </c>
      <c r="D545" s="32">
        <v>1.0</v>
      </c>
      <c r="E545" s="32" t="s">
        <v>177</v>
      </c>
      <c r="F545" s="58"/>
    </row>
    <row r="546">
      <c r="A546" s="32" t="s">
        <v>67</v>
      </c>
      <c r="B546" s="32" t="s">
        <v>32</v>
      </c>
      <c r="C546" s="32" t="s">
        <v>171</v>
      </c>
      <c r="D546" s="32">
        <v>1.0</v>
      </c>
      <c r="E546" s="32" t="s">
        <v>177</v>
      </c>
      <c r="F546" s="58"/>
    </row>
    <row r="547">
      <c r="A547" s="32" t="s">
        <v>67</v>
      </c>
      <c r="B547" s="32" t="s">
        <v>60</v>
      </c>
      <c r="C547" s="32" t="s">
        <v>171</v>
      </c>
      <c r="D547" s="32">
        <v>1.0</v>
      </c>
      <c r="E547" s="32" t="s">
        <v>177</v>
      </c>
      <c r="F547" s="58"/>
    </row>
    <row r="548">
      <c r="A548" s="32" t="s">
        <v>67</v>
      </c>
      <c r="B548" s="32" t="s">
        <v>77</v>
      </c>
      <c r="C548" s="32" t="s">
        <v>171</v>
      </c>
      <c r="D548" s="32">
        <v>1.0</v>
      </c>
      <c r="E548" s="32" t="s">
        <v>177</v>
      </c>
      <c r="F548" s="58"/>
    </row>
    <row r="549">
      <c r="A549" s="32" t="s">
        <v>67</v>
      </c>
      <c r="B549" s="32" t="s">
        <v>81</v>
      </c>
      <c r="C549" s="32" t="s">
        <v>171</v>
      </c>
      <c r="D549" s="32">
        <v>1.0</v>
      </c>
      <c r="E549" s="32" t="s">
        <v>177</v>
      </c>
      <c r="F549" s="58"/>
    </row>
    <row r="550">
      <c r="A550" s="32" t="s">
        <v>67</v>
      </c>
      <c r="B550" s="32" t="s">
        <v>85</v>
      </c>
      <c r="C550" s="32" t="s">
        <v>171</v>
      </c>
      <c r="D550" s="32">
        <v>1.0</v>
      </c>
      <c r="E550" s="32" t="s">
        <v>177</v>
      </c>
      <c r="F550" s="58"/>
    </row>
    <row r="551">
      <c r="A551" s="32" t="s">
        <v>67</v>
      </c>
      <c r="B551" s="32" t="s">
        <v>86</v>
      </c>
      <c r="C551" s="32" t="s">
        <v>171</v>
      </c>
      <c r="D551" s="32">
        <v>1.0</v>
      </c>
      <c r="E551" s="32" t="s">
        <v>177</v>
      </c>
      <c r="F551" s="58"/>
    </row>
    <row r="552">
      <c r="A552" s="32" t="s">
        <v>67</v>
      </c>
      <c r="B552" s="32" t="s">
        <v>90</v>
      </c>
      <c r="C552" s="32" t="s">
        <v>171</v>
      </c>
      <c r="D552" s="32">
        <v>1.0</v>
      </c>
      <c r="E552" s="32" t="s">
        <v>177</v>
      </c>
      <c r="F552" s="58"/>
    </row>
    <row r="553">
      <c r="A553" s="32" t="s">
        <v>67</v>
      </c>
      <c r="B553" s="32" t="s">
        <v>92</v>
      </c>
      <c r="C553" s="32" t="s">
        <v>171</v>
      </c>
      <c r="D553" s="32">
        <v>1.0</v>
      </c>
      <c r="E553" s="32" t="s">
        <v>177</v>
      </c>
      <c r="F553" s="58"/>
    </row>
    <row r="554">
      <c r="A554" s="32" t="s">
        <v>67</v>
      </c>
      <c r="B554" s="32" t="s">
        <v>106</v>
      </c>
      <c r="C554" s="32" t="s">
        <v>171</v>
      </c>
      <c r="D554" s="32">
        <v>1.0</v>
      </c>
      <c r="E554" s="32" t="s">
        <v>177</v>
      </c>
      <c r="F554" s="58"/>
    </row>
    <row r="555">
      <c r="A555" s="32" t="s">
        <v>67</v>
      </c>
      <c r="B555" s="32" t="s">
        <v>115</v>
      </c>
      <c r="C555" s="32" t="s">
        <v>171</v>
      </c>
      <c r="D555" s="32">
        <v>1.0</v>
      </c>
      <c r="E555" s="32" t="s">
        <v>177</v>
      </c>
      <c r="F555" s="58"/>
    </row>
    <row r="556">
      <c r="A556" s="32" t="s">
        <v>67</v>
      </c>
      <c r="B556" s="32" t="s">
        <v>127</v>
      </c>
      <c r="C556" s="32" t="s">
        <v>171</v>
      </c>
      <c r="D556" s="32">
        <v>1.0</v>
      </c>
      <c r="E556" s="32" t="s">
        <v>177</v>
      </c>
      <c r="F556" s="58"/>
    </row>
    <row r="557">
      <c r="A557" s="32" t="s">
        <v>67</v>
      </c>
      <c r="B557" s="32" t="s">
        <v>128</v>
      </c>
      <c r="C557" s="32" t="s">
        <v>171</v>
      </c>
      <c r="D557" s="32">
        <v>1.0</v>
      </c>
      <c r="E557" s="32" t="s">
        <v>177</v>
      </c>
      <c r="F557" s="58"/>
    </row>
    <row r="558">
      <c r="A558" s="32" t="s">
        <v>67</v>
      </c>
      <c r="B558" s="32" t="s">
        <v>31</v>
      </c>
      <c r="C558" s="32" t="s">
        <v>171</v>
      </c>
      <c r="D558" s="32">
        <v>1.0</v>
      </c>
      <c r="E558" s="32" t="s">
        <v>177</v>
      </c>
      <c r="F558" s="58"/>
    </row>
    <row r="559">
      <c r="A559" s="32" t="s">
        <v>67</v>
      </c>
      <c r="B559" s="32" t="s">
        <v>38</v>
      </c>
      <c r="C559" s="32" t="s">
        <v>171</v>
      </c>
      <c r="D559" s="32">
        <v>1.0</v>
      </c>
      <c r="E559" s="32" t="s">
        <v>177</v>
      </c>
      <c r="F559" s="58"/>
    </row>
    <row r="560">
      <c r="A560" s="32" t="s">
        <v>67</v>
      </c>
      <c r="B560" s="32" t="s">
        <v>42</v>
      </c>
      <c r="C560" s="32" t="s">
        <v>171</v>
      </c>
      <c r="D560" s="32">
        <v>1.0</v>
      </c>
      <c r="E560" s="32" t="s">
        <v>177</v>
      </c>
      <c r="F560" s="58"/>
    </row>
    <row r="561">
      <c r="A561" s="32" t="s">
        <v>67</v>
      </c>
      <c r="B561" s="32" t="s">
        <v>43</v>
      </c>
      <c r="C561" s="32" t="s">
        <v>171</v>
      </c>
      <c r="D561" s="32">
        <v>1.0</v>
      </c>
      <c r="E561" s="32" t="s">
        <v>177</v>
      </c>
      <c r="F561" s="58"/>
    </row>
    <row r="562">
      <c r="A562" s="32" t="s">
        <v>67</v>
      </c>
      <c r="B562" s="32" t="s">
        <v>45</v>
      </c>
      <c r="C562" s="32" t="s">
        <v>171</v>
      </c>
      <c r="D562" s="32">
        <v>1.0</v>
      </c>
      <c r="E562" s="32" t="s">
        <v>177</v>
      </c>
      <c r="F562" s="58"/>
    </row>
    <row r="563">
      <c r="A563" s="32" t="s">
        <v>67</v>
      </c>
      <c r="B563" s="32" t="s">
        <v>57</v>
      </c>
      <c r="C563" s="32" t="s">
        <v>171</v>
      </c>
      <c r="D563" s="32">
        <v>1.0</v>
      </c>
      <c r="E563" s="32" t="s">
        <v>177</v>
      </c>
      <c r="F563" s="58"/>
    </row>
    <row r="564">
      <c r="A564" s="32" t="s">
        <v>67</v>
      </c>
      <c r="B564" s="32" t="s">
        <v>69</v>
      </c>
      <c r="C564" s="32" t="s">
        <v>171</v>
      </c>
      <c r="D564" s="32">
        <v>1.0</v>
      </c>
      <c r="E564" s="32" t="s">
        <v>177</v>
      </c>
      <c r="F564" s="58"/>
    </row>
    <row r="565">
      <c r="A565" s="32" t="s">
        <v>67</v>
      </c>
      <c r="B565" s="32" t="s">
        <v>70</v>
      </c>
      <c r="C565" s="32" t="s">
        <v>171</v>
      </c>
      <c r="D565" s="32">
        <v>1.0</v>
      </c>
      <c r="E565" s="32" t="s">
        <v>177</v>
      </c>
      <c r="F565" s="58"/>
    </row>
    <row r="566">
      <c r="A566" s="32" t="s">
        <v>67</v>
      </c>
      <c r="B566" s="32" t="s">
        <v>82</v>
      </c>
      <c r="C566" s="32" t="s">
        <v>171</v>
      </c>
      <c r="D566" s="32">
        <v>1.0</v>
      </c>
      <c r="E566" s="32" t="s">
        <v>177</v>
      </c>
      <c r="F566" s="58"/>
    </row>
    <row r="567">
      <c r="A567" s="32" t="s">
        <v>67</v>
      </c>
      <c r="B567" s="32" t="s">
        <v>94</v>
      </c>
      <c r="C567" s="32" t="s">
        <v>171</v>
      </c>
      <c r="D567" s="32">
        <v>1.0</v>
      </c>
      <c r="E567" s="32" t="s">
        <v>177</v>
      </c>
      <c r="F567" s="58"/>
    </row>
    <row r="568">
      <c r="A568" s="32" t="s">
        <v>67</v>
      </c>
      <c r="B568" s="32" t="s">
        <v>113</v>
      </c>
      <c r="C568" s="32" t="s">
        <v>171</v>
      </c>
      <c r="D568" s="32">
        <v>1.0</v>
      </c>
      <c r="E568" s="32" t="s">
        <v>177</v>
      </c>
      <c r="F568" s="58"/>
    </row>
    <row r="569">
      <c r="A569" s="32" t="s">
        <v>67</v>
      </c>
      <c r="B569" s="32" t="s">
        <v>116</v>
      </c>
      <c r="C569" s="32" t="s">
        <v>171</v>
      </c>
      <c r="D569" s="32">
        <v>1.0</v>
      </c>
      <c r="E569" s="32" t="s">
        <v>177</v>
      </c>
      <c r="F569" s="58"/>
    </row>
    <row r="570">
      <c r="A570" s="32" t="s">
        <v>67</v>
      </c>
      <c r="B570" s="32" t="s">
        <v>120</v>
      </c>
      <c r="C570" s="32" t="s">
        <v>171</v>
      </c>
      <c r="D570" s="32">
        <v>1.0</v>
      </c>
      <c r="E570" s="32" t="s">
        <v>177</v>
      </c>
      <c r="F570" s="58"/>
    </row>
    <row r="571">
      <c r="A571" s="32" t="s">
        <v>67</v>
      </c>
      <c r="B571" s="32" t="s">
        <v>131</v>
      </c>
      <c r="C571" s="32" t="s">
        <v>171</v>
      </c>
      <c r="D571" s="32">
        <v>1.0</v>
      </c>
      <c r="E571" s="32" t="s">
        <v>177</v>
      </c>
      <c r="F571" s="58"/>
    </row>
    <row r="572">
      <c r="A572" s="32" t="s">
        <v>67</v>
      </c>
      <c r="B572" s="32" t="s">
        <v>135</v>
      </c>
      <c r="C572" s="32" t="s">
        <v>171</v>
      </c>
      <c r="D572" s="32">
        <v>1.0</v>
      </c>
      <c r="E572" s="32" t="s">
        <v>177</v>
      </c>
      <c r="F572" s="58"/>
    </row>
    <row r="573">
      <c r="A573" s="32" t="s">
        <v>67</v>
      </c>
      <c r="B573" s="32" t="s">
        <v>136</v>
      </c>
      <c r="C573" s="32" t="s">
        <v>171</v>
      </c>
      <c r="D573" s="32">
        <v>1.0</v>
      </c>
      <c r="E573" s="32" t="s">
        <v>177</v>
      </c>
      <c r="F573" s="58"/>
    </row>
    <row r="574">
      <c r="A574" s="32" t="s">
        <v>67</v>
      </c>
      <c r="B574" s="32" t="s">
        <v>137</v>
      </c>
      <c r="C574" s="32" t="s">
        <v>171</v>
      </c>
      <c r="D574" s="32">
        <v>1.0</v>
      </c>
      <c r="E574" s="32" t="s">
        <v>177</v>
      </c>
      <c r="F574" s="58"/>
    </row>
    <row r="575">
      <c r="A575" s="32" t="s">
        <v>67</v>
      </c>
      <c r="B575" s="32" t="s">
        <v>143</v>
      </c>
      <c r="C575" s="32" t="s">
        <v>171</v>
      </c>
      <c r="D575" s="32">
        <v>1.0</v>
      </c>
      <c r="E575" s="32" t="s">
        <v>177</v>
      </c>
      <c r="F575" s="58"/>
    </row>
    <row r="576">
      <c r="A576" s="32" t="s">
        <v>67</v>
      </c>
      <c r="B576" s="32" t="s">
        <v>144</v>
      </c>
      <c r="C576" s="32" t="s">
        <v>171</v>
      </c>
      <c r="D576" s="32">
        <v>1.0</v>
      </c>
      <c r="E576" s="32" t="s">
        <v>177</v>
      </c>
      <c r="F576" s="58"/>
    </row>
    <row r="577">
      <c r="A577" s="32" t="s">
        <v>67</v>
      </c>
      <c r="B577" s="32" t="s">
        <v>15</v>
      </c>
      <c r="C577" s="32" t="s">
        <v>171</v>
      </c>
      <c r="D577" s="32">
        <v>1.0</v>
      </c>
      <c r="E577" s="32" t="s">
        <v>177</v>
      </c>
      <c r="F577" s="58"/>
    </row>
    <row r="578">
      <c r="A578" s="32" t="s">
        <v>67</v>
      </c>
      <c r="B578" s="32" t="s">
        <v>17</v>
      </c>
      <c r="C578" s="32" t="s">
        <v>171</v>
      </c>
      <c r="D578" s="32">
        <v>1.0</v>
      </c>
      <c r="E578" s="32" t="s">
        <v>177</v>
      </c>
      <c r="F578" s="58"/>
    </row>
    <row r="579">
      <c r="A579" s="32" t="s">
        <v>67</v>
      </c>
      <c r="B579" s="32" t="s">
        <v>22</v>
      </c>
      <c r="C579" s="32" t="s">
        <v>171</v>
      </c>
      <c r="D579" s="32">
        <v>1.0</v>
      </c>
      <c r="E579" s="32" t="s">
        <v>177</v>
      </c>
      <c r="F579" s="58"/>
    </row>
    <row r="580">
      <c r="A580" s="32" t="s">
        <v>67</v>
      </c>
      <c r="B580" s="32" t="s">
        <v>27</v>
      </c>
      <c r="C580" s="32" t="s">
        <v>171</v>
      </c>
      <c r="D580" s="32">
        <v>1.0</v>
      </c>
      <c r="E580" s="32" t="s">
        <v>177</v>
      </c>
      <c r="F580" s="58"/>
    </row>
    <row r="581">
      <c r="A581" s="32" t="s">
        <v>67</v>
      </c>
      <c r="B581" s="32" t="s">
        <v>28</v>
      </c>
      <c r="C581" s="32" t="s">
        <v>171</v>
      </c>
      <c r="D581" s="32">
        <v>1.0</v>
      </c>
      <c r="E581" s="32" t="s">
        <v>177</v>
      </c>
      <c r="F581" s="58"/>
    </row>
    <row r="582">
      <c r="A582" s="32" t="s">
        <v>67</v>
      </c>
      <c r="B582" s="32" t="s">
        <v>33</v>
      </c>
      <c r="C582" s="32" t="s">
        <v>171</v>
      </c>
      <c r="D582" s="32">
        <v>1.0</v>
      </c>
      <c r="E582" s="32" t="s">
        <v>177</v>
      </c>
      <c r="F582" s="58"/>
    </row>
    <row r="583">
      <c r="A583" s="32" t="s">
        <v>67</v>
      </c>
      <c r="B583" s="32" t="s">
        <v>36</v>
      </c>
      <c r="C583" s="32" t="s">
        <v>171</v>
      </c>
      <c r="D583" s="32">
        <v>1.0</v>
      </c>
      <c r="E583" s="32" t="s">
        <v>177</v>
      </c>
      <c r="F583" s="58"/>
    </row>
    <row r="584">
      <c r="A584" s="32" t="s">
        <v>67</v>
      </c>
      <c r="B584" s="32" t="s">
        <v>40</v>
      </c>
      <c r="C584" s="32" t="s">
        <v>171</v>
      </c>
      <c r="D584" s="32">
        <v>1.0</v>
      </c>
      <c r="E584" s="32" t="s">
        <v>177</v>
      </c>
      <c r="F584" s="58"/>
    </row>
    <row r="585">
      <c r="A585" s="32" t="s">
        <v>67</v>
      </c>
      <c r="B585" s="32" t="s">
        <v>46</v>
      </c>
      <c r="C585" s="32" t="s">
        <v>171</v>
      </c>
      <c r="D585" s="32">
        <v>1.0</v>
      </c>
      <c r="E585" s="32" t="s">
        <v>177</v>
      </c>
      <c r="F585" s="58"/>
    </row>
    <row r="586">
      <c r="A586" s="32" t="s">
        <v>67</v>
      </c>
      <c r="B586" s="32" t="s">
        <v>47</v>
      </c>
      <c r="C586" s="32" t="s">
        <v>171</v>
      </c>
      <c r="D586" s="32">
        <v>1.0</v>
      </c>
      <c r="E586" s="32" t="s">
        <v>177</v>
      </c>
      <c r="F586" s="58"/>
    </row>
    <row r="587">
      <c r="A587" s="32" t="s">
        <v>67</v>
      </c>
      <c r="B587" s="32" t="s">
        <v>48</v>
      </c>
      <c r="C587" s="32" t="s">
        <v>171</v>
      </c>
      <c r="D587" s="32">
        <v>1.0</v>
      </c>
      <c r="E587" s="32" t="s">
        <v>177</v>
      </c>
      <c r="F587" s="58"/>
    </row>
    <row r="588">
      <c r="A588" s="32" t="s">
        <v>67</v>
      </c>
      <c r="B588" s="32" t="s">
        <v>50</v>
      </c>
      <c r="C588" s="32" t="s">
        <v>171</v>
      </c>
      <c r="D588" s="32">
        <v>1.0</v>
      </c>
      <c r="E588" s="32" t="s">
        <v>177</v>
      </c>
      <c r="F588" s="58"/>
    </row>
    <row r="589">
      <c r="A589" s="32" t="s">
        <v>67</v>
      </c>
      <c r="B589" s="32" t="s">
        <v>51</v>
      </c>
      <c r="C589" s="32" t="s">
        <v>171</v>
      </c>
      <c r="D589" s="32">
        <v>1.0</v>
      </c>
      <c r="E589" s="32" t="s">
        <v>177</v>
      </c>
      <c r="F589" s="58"/>
    </row>
    <row r="590">
      <c r="A590" s="32" t="s">
        <v>67</v>
      </c>
      <c r="B590" s="32" t="s">
        <v>52</v>
      </c>
      <c r="C590" s="32" t="s">
        <v>171</v>
      </c>
      <c r="D590" s="32">
        <v>1.0</v>
      </c>
      <c r="E590" s="32" t="s">
        <v>177</v>
      </c>
      <c r="F590" s="58"/>
    </row>
    <row r="591">
      <c r="A591" s="32" t="s">
        <v>67</v>
      </c>
      <c r="B591" s="32" t="s">
        <v>58</v>
      </c>
      <c r="C591" s="32" t="s">
        <v>171</v>
      </c>
      <c r="D591" s="32">
        <v>1.0</v>
      </c>
      <c r="E591" s="32" t="s">
        <v>177</v>
      </c>
      <c r="F591" s="58"/>
    </row>
    <row r="592">
      <c r="A592" s="32" t="s">
        <v>67</v>
      </c>
      <c r="B592" s="32" t="s">
        <v>59</v>
      </c>
      <c r="C592" s="32" t="s">
        <v>171</v>
      </c>
      <c r="D592" s="32">
        <v>1.0</v>
      </c>
      <c r="E592" s="32" t="s">
        <v>177</v>
      </c>
      <c r="F592" s="58"/>
    </row>
    <row r="593">
      <c r="A593" s="32" t="s">
        <v>67</v>
      </c>
      <c r="B593" s="32" t="s">
        <v>61</v>
      </c>
      <c r="C593" s="32" t="s">
        <v>171</v>
      </c>
      <c r="D593" s="32">
        <v>1.0</v>
      </c>
      <c r="E593" s="32" t="s">
        <v>177</v>
      </c>
      <c r="F593" s="58"/>
    </row>
    <row r="594">
      <c r="A594" s="32" t="s">
        <v>67</v>
      </c>
      <c r="B594" s="32" t="s">
        <v>62</v>
      </c>
      <c r="C594" s="32" t="s">
        <v>171</v>
      </c>
      <c r="D594" s="32">
        <v>1.0</v>
      </c>
      <c r="E594" s="32" t="s">
        <v>177</v>
      </c>
      <c r="F594" s="58"/>
    </row>
    <row r="595">
      <c r="A595" s="32" t="s">
        <v>67</v>
      </c>
      <c r="B595" s="32" t="s">
        <v>63</v>
      </c>
      <c r="C595" s="32" t="s">
        <v>171</v>
      </c>
      <c r="D595" s="32">
        <v>1.0</v>
      </c>
      <c r="E595" s="32" t="s">
        <v>177</v>
      </c>
      <c r="F595" s="58"/>
    </row>
    <row r="596">
      <c r="A596" s="32" t="s">
        <v>67</v>
      </c>
      <c r="B596" s="32" t="s">
        <v>65</v>
      </c>
      <c r="C596" s="32" t="s">
        <v>171</v>
      </c>
      <c r="D596" s="32">
        <v>1.0</v>
      </c>
      <c r="E596" s="32" t="s">
        <v>177</v>
      </c>
      <c r="F596" s="58"/>
    </row>
    <row r="597">
      <c r="A597" s="32" t="s">
        <v>67</v>
      </c>
      <c r="B597" s="32" t="s">
        <v>66</v>
      </c>
      <c r="C597" s="32" t="s">
        <v>171</v>
      </c>
      <c r="D597" s="32">
        <v>1.0</v>
      </c>
      <c r="E597" s="32" t="s">
        <v>177</v>
      </c>
      <c r="F597" s="58"/>
    </row>
    <row r="598">
      <c r="A598" s="32" t="s">
        <v>67</v>
      </c>
      <c r="B598" s="32" t="s">
        <v>71</v>
      </c>
      <c r="C598" s="32" t="s">
        <v>171</v>
      </c>
      <c r="D598" s="32">
        <v>1.0</v>
      </c>
      <c r="E598" s="32" t="s">
        <v>177</v>
      </c>
      <c r="F598" s="58"/>
    </row>
    <row r="599">
      <c r="A599" s="32" t="s">
        <v>67</v>
      </c>
      <c r="B599" s="32" t="s">
        <v>72</v>
      </c>
      <c r="C599" s="32" t="s">
        <v>171</v>
      </c>
      <c r="D599" s="32">
        <v>1.0</v>
      </c>
      <c r="E599" s="32" t="s">
        <v>177</v>
      </c>
      <c r="F599" s="58"/>
    </row>
    <row r="600">
      <c r="A600" s="32" t="s">
        <v>67</v>
      </c>
      <c r="B600" s="32" t="s">
        <v>73</v>
      </c>
      <c r="C600" s="32" t="s">
        <v>171</v>
      </c>
      <c r="D600" s="32">
        <v>1.0</v>
      </c>
      <c r="E600" s="32" t="s">
        <v>177</v>
      </c>
      <c r="F600" s="58"/>
    </row>
    <row r="601">
      <c r="A601" s="32" t="s">
        <v>67</v>
      </c>
      <c r="B601" s="32" t="s">
        <v>75</v>
      </c>
      <c r="C601" s="32" t="s">
        <v>171</v>
      </c>
      <c r="D601" s="32">
        <v>1.0</v>
      </c>
      <c r="E601" s="32" t="s">
        <v>177</v>
      </c>
      <c r="F601" s="58"/>
    </row>
    <row r="602">
      <c r="A602" s="32" t="s">
        <v>67</v>
      </c>
      <c r="B602" s="32" t="s">
        <v>78</v>
      </c>
      <c r="C602" s="32" t="s">
        <v>171</v>
      </c>
      <c r="D602" s="32">
        <v>1.0</v>
      </c>
      <c r="E602" s="32" t="s">
        <v>177</v>
      </c>
      <c r="F602" s="58"/>
    </row>
    <row r="603">
      <c r="A603" s="32" t="s">
        <v>67</v>
      </c>
      <c r="B603" s="32" t="s">
        <v>83</v>
      </c>
      <c r="C603" s="32" t="s">
        <v>171</v>
      </c>
      <c r="D603" s="32">
        <v>1.0</v>
      </c>
      <c r="E603" s="32" t="s">
        <v>177</v>
      </c>
      <c r="F603" s="58"/>
    </row>
    <row r="604">
      <c r="A604" s="32" t="s">
        <v>67</v>
      </c>
      <c r="B604" s="32" t="s">
        <v>84</v>
      </c>
      <c r="C604" s="32" t="s">
        <v>171</v>
      </c>
      <c r="D604" s="32">
        <v>1.0</v>
      </c>
      <c r="E604" s="32" t="s">
        <v>177</v>
      </c>
      <c r="F604" s="58"/>
    </row>
    <row r="605">
      <c r="A605" s="32" t="s">
        <v>67</v>
      </c>
      <c r="B605" s="32" t="s">
        <v>91</v>
      </c>
      <c r="C605" s="32" t="s">
        <v>171</v>
      </c>
      <c r="D605" s="32">
        <v>1.0</v>
      </c>
      <c r="E605" s="32" t="s">
        <v>177</v>
      </c>
      <c r="F605" s="58"/>
    </row>
    <row r="606">
      <c r="A606" s="32" t="s">
        <v>67</v>
      </c>
      <c r="B606" s="32" t="s">
        <v>93</v>
      </c>
      <c r="C606" s="32" t="s">
        <v>171</v>
      </c>
      <c r="D606" s="32">
        <v>1.0</v>
      </c>
      <c r="E606" s="32" t="s">
        <v>177</v>
      </c>
      <c r="F606" s="58"/>
    </row>
    <row r="607">
      <c r="A607" s="32" t="s">
        <v>67</v>
      </c>
      <c r="B607" s="32" t="s">
        <v>96</v>
      </c>
      <c r="C607" s="32" t="s">
        <v>171</v>
      </c>
      <c r="D607" s="32">
        <v>1.0</v>
      </c>
      <c r="E607" s="32" t="s">
        <v>177</v>
      </c>
      <c r="F607" s="58"/>
    </row>
    <row r="608">
      <c r="A608" s="32" t="s">
        <v>67</v>
      </c>
      <c r="B608" s="32" t="s">
        <v>98</v>
      </c>
      <c r="C608" s="32" t="s">
        <v>171</v>
      </c>
      <c r="D608" s="32">
        <v>1.0</v>
      </c>
      <c r="E608" s="32" t="s">
        <v>177</v>
      </c>
      <c r="F608" s="58"/>
    </row>
    <row r="609">
      <c r="A609" s="32" t="s">
        <v>67</v>
      </c>
      <c r="B609" s="32" t="s">
        <v>99</v>
      </c>
      <c r="C609" s="32" t="s">
        <v>171</v>
      </c>
      <c r="D609" s="32">
        <v>1.0</v>
      </c>
      <c r="E609" s="32" t="s">
        <v>177</v>
      </c>
      <c r="F609" s="58"/>
    </row>
    <row r="610">
      <c r="A610" s="32" t="s">
        <v>67</v>
      </c>
      <c r="B610" s="32" t="s">
        <v>102</v>
      </c>
      <c r="C610" s="32" t="s">
        <v>171</v>
      </c>
      <c r="D610" s="32">
        <v>1.0</v>
      </c>
      <c r="E610" s="32" t="s">
        <v>177</v>
      </c>
      <c r="F610" s="58"/>
    </row>
    <row r="611">
      <c r="A611" s="32" t="s">
        <v>67</v>
      </c>
      <c r="B611" s="32" t="s">
        <v>105</v>
      </c>
      <c r="C611" s="32" t="s">
        <v>171</v>
      </c>
      <c r="D611" s="32">
        <v>1.0</v>
      </c>
      <c r="E611" s="32" t="s">
        <v>177</v>
      </c>
      <c r="F611" s="58"/>
    </row>
    <row r="612">
      <c r="A612" s="32" t="s">
        <v>67</v>
      </c>
      <c r="B612" s="32" t="s">
        <v>109</v>
      </c>
      <c r="C612" s="32" t="s">
        <v>171</v>
      </c>
      <c r="D612" s="32">
        <v>1.0</v>
      </c>
      <c r="E612" s="32" t="s">
        <v>177</v>
      </c>
      <c r="F612" s="58"/>
    </row>
    <row r="613">
      <c r="A613" s="32" t="s">
        <v>67</v>
      </c>
      <c r="B613" s="32" t="s">
        <v>110</v>
      </c>
      <c r="C613" s="32" t="s">
        <v>171</v>
      </c>
      <c r="D613" s="32">
        <v>1.0</v>
      </c>
      <c r="E613" s="32" t="s">
        <v>177</v>
      </c>
      <c r="F613" s="58"/>
    </row>
    <row r="614">
      <c r="A614" s="32" t="s">
        <v>67</v>
      </c>
      <c r="B614" s="32" t="s">
        <v>111</v>
      </c>
      <c r="C614" s="32" t="s">
        <v>171</v>
      </c>
      <c r="D614" s="32">
        <v>1.0</v>
      </c>
      <c r="E614" s="32" t="s">
        <v>177</v>
      </c>
      <c r="F614" s="58"/>
    </row>
    <row r="615">
      <c r="A615" s="32" t="s">
        <v>67</v>
      </c>
      <c r="B615" s="32" t="s">
        <v>112</v>
      </c>
      <c r="C615" s="32" t="s">
        <v>171</v>
      </c>
      <c r="D615" s="32">
        <v>1.0</v>
      </c>
      <c r="E615" s="32" t="s">
        <v>177</v>
      </c>
      <c r="F615" s="58"/>
    </row>
    <row r="616">
      <c r="A616" s="32" t="s">
        <v>67</v>
      </c>
      <c r="B616" s="32" t="s">
        <v>114</v>
      </c>
      <c r="C616" s="32" t="s">
        <v>171</v>
      </c>
      <c r="D616" s="32">
        <v>1.0</v>
      </c>
      <c r="E616" s="32" t="s">
        <v>177</v>
      </c>
      <c r="F616" s="58"/>
    </row>
    <row r="617">
      <c r="A617" s="32" t="s">
        <v>67</v>
      </c>
      <c r="B617" s="32" t="s">
        <v>119</v>
      </c>
      <c r="C617" s="32" t="s">
        <v>171</v>
      </c>
      <c r="D617" s="32">
        <v>1.0</v>
      </c>
      <c r="E617" s="32" t="s">
        <v>177</v>
      </c>
      <c r="F617" s="58"/>
    </row>
    <row r="618">
      <c r="A618" s="32" t="s">
        <v>67</v>
      </c>
      <c r="B618" s="32" t="s">
        <v>122</v>
      </c>
      <c r="C618" s="32" t="s">
        <v>171</v>
      </c>
      <c r="D618" s="32">
        <v>1.0</v>
      </c>
      <c r="E618" s="32" t="s">
        <v>177</v>
      </c>
      <c r="F618" s="58"/>
    </row>
    <row r="619">
      <c r="A619" s="32" t="s">
        <v>67</v>
      </c>
      <c r="B619" s="32" t="s">
        <v>124</v>
      </c>
      <c r="C619" s="32" t="s">
        <v>171</v>
      </c>
      <c r="D619" s="32">
        <v>1.0</v>
      </c>
      <c r="E619" s="32" t="s">
        <v>177</v>
      </c>
      <c r="F619" s="58"/>
    </row>
    <row r="620">
      <c r="A620" s="32" t="s">
        <v>67</v>
      </c>
      <c r="B620" s="32" t="s">
        <v>130</v>
      </c>
      <c r="C620" s="32" t="s">
        <v>171</v>
      </c>
      <c r="D620" s="32">
        <v>1.0</v>
      </c>
      <c r="E620" s="32" t="s">
        <v>177</v>
      </c>
      <c r="F620" s="58"/>
    </row>
    <row r="621">
      <c r="A621" s="32" t="s">
        <v>67</v>
      </c>
      <c r="B621" s="32" t="s">
        <v>142</v>
      </c>
      <c r="C621" s="32" t="s">
        <v>171</v>
      </c>
      <c r="D621" s="32">
        <v>1.0</v>
      </c>
      <c r="E621" s="32" t="s">
        <v>177</v>
      </c>
      <c r="F621" s="58"/>
    </row>
    <row r="622">
      <c r="A622" s="32" t="s">
        <v>67</v>
      </c>
      <c r="B622" s="32" t="s">
        <v>145</v>
      </c>
      <c r="C622" s="32" t="s">
        <v>171</v>
      </c>
      <c r="D622" s="32">
        <v>1.0</v>
      </c>
      <c r="E622" s="32" t="s">
        <v>177</v>
      </c>
      <c r="F622" s="58"/>
    </row>
    <row r="623">
      <c r="A623" s="32" t="s">
        <v>67</v>
      </c>
      <c r="B623" s="32" t="s">
        <v>147</v>
      </c>
      <c r="C623" s="32" t="s">
        <v>171</v>
      </c>
      <c r="D623" s="32">
        <v>1.0</v>
      </c>
      <c r="E623" s="32" t="s">
        <v>177</v>
      </c>
      <c r="F623" s="58"/>
    </row>
    <row r="624">
      <c r="A624" s="32" t="s">
        <v>67</v>
      </c>
      <c r="B624" s="32" t="s">
        <v>148</v>
      </c>
      <c r="C624" s="32" t="s">
        <v>171</v>
      </c>
      <c r="D624" s="32">
        <v>1.0</v>
      </c>
      <c r="E624" s="32" t="s">
        <v>177</v>
      </c>
      <c r="F624" s="58"/>
    </row>
    <row r="625">
      <c r="A625" s="32" t="s">
        <v>67</v>
      </c>
      <c r="B625" s="32" t="s">
        <v>149</v>
      </c>
      <c r="C625" s="32" t="s">
        <v>171</v>
      </c>
      <c r="D625" s="32">
        <v>1.0</v>
      </c>
      <c r="E625" s="32" t="s">
        <v>177</v>
      </c>
      <c r="F625" s="58"/>
    </row>
    <row r="626">
      <c r="A626" s="32" t="s">
        <v>80</v>
      </c>
      <c r="B626" s="32" t="s">
        <v>97</v>
      </c>
      <c r="C626" s="32" t="s">
        <v>171</v>
      </c>
      <c r="D626" s="32">
        <v>1.0</v>
      </c>
      <c r="E626" s="32" t="s">
        <v>177</v>
      </c>
      <c r="F626" s="58"/>
    </row>
    <row r="627">
      <c r="A627" s="32" t="s">
        <v>80</v>
      </c>
      <c r="B627" s="32" t="s">
        <v>104</v>
      </c>
      <c r="C627" s="32" t="s">
        <v>171</v>
      </c>
      <c r="D627" s="32">
        <v>1.0</v>
      </c>
      <c r="E627" s="32" t="s">
        <v>177</v>
      </c>
      <c r="F627" s="58"/>
    </row>
    <row r="628">
      <c r="A628" s="32" t="s">
        <v>80</v>
      </c>
      <c r="B628" s="32" t="s">
        <v>21</v>
      </c>
      <c r="C628" s="32" t="s">
        <v>171</v>
      </c>
      <c r="D628" s="32">
        <v>1.0</v>
      </c>
      <c r="E628" s="32" t="s">
        <v>177</v>
      </c>
      <c r="F628" s="58"/>
    </row>
    <row r="629">
      <c r="A629" s="32" t="s">
        <v>80</v>
      </c>
      <c r="B629" s="32" t="s">
        <v>32</v>
      </c>
      <c r="C629" s="32" t="s">
        <v>171</v>
      </c>
      <c r="D629" s="32">
        <v>1.0</v>
      </c>
      <c r="E629" s="32" t="s">
        <v>177</v>
      </c>
      <c r="F629" s="58"/>
    </row>
    <row r="630">
      <c r="A630" s="32" t="s">
        <v>80</v>
      </c>
      <c r="B630" s="32" t="s">
        <v>60</v>
      </c>
      <c r="C630" s="32" t="s">
        <v>171</v>
      </c>
      <c r="D630" s="32">
        <v>1.0</v>
      </c>
      <c r="E630" s="32" t="s">
        <v>177</v>
      </c>
      <c r="F630" s="58"/>
    </row>
    <row r="631">
      <c r="A631" s="32" t="s">
        <v>80</v>
      </c>
      <c r="B631" s="32" t="s">
        <v>77</v>
      </c>
      <c r="C631" s="32" t="s">
        <v>171</v>
      </c>
      <c r="D631" s="32">
        <v>1.0</v>
      </c>
      <c r="E631" s="32" t="s">
        <v>177</v>
      </c>
      <c r="F631" s="58"/>
    </row>
    <row r="632">
      <c r="A632" s="32" t="s">
        <v>80</v>
      </c>
      <c r="B632" s="32" t="s">
        <v>81</v>
      </c>
      <c r="C632" s="32" t="s">
        <v>171</v>
      </c>
      <c r="D632" s="32">
        <v>1.0</v>
      </c>
      <c r="E632" s="32" t="s">
        <v>177</v>
      </c>
      <c r="F632" s="58"/>
    </row>
    <row r="633">
      <c r="A633" s="32" t="s">
        <v>80</v>
      </c>
      <c r="B633" s="32" t="s">
        <v>85</v>
      </c>
      <c r="C633" s="32" t="s">
        <v>171</v>
      </c>
      <c r="D633" s="32">
        <v>1.0</v>
      </c>
      <c r="E633" s="32" t="s">
        <v>177</v>
      </c>
      <c r="F633" s="58"/>
    </row>
    <row r="634">
      <c r="A634" s="32" t="s">
        <v>80</v>
      </c>
      <c r="B634" s="32" t="s">
        <v>86</v>
      </c>
      <c r="C634" s="32" t="s">
        <v>171</v>
      </c>
      <c r="D634" s="32">
        <v>1.0</v>
      </c>
      <c r="E634" s="32" t="s">
        <v>177</v>
      </c>
      <c r="F634" s="58"/>
    </row>
    <row r="635">
      <c r="A635" s="32" t="s">
        <v>80</v>
      </c>
      <c r="B635" s="32" t="s">
        <v>90</v>
      </c>
      <c r="C635" s="32" t="s">
        <v>171</v>
      </c>
      <c r="D635" s="32">
        <v>1.0</v>
      </c>
      <c r="E635" s="32" t="s">
        <v>177</v>
      </c>
      <c r="F635" s="58"/>
    </row>
    <row r="636">
      <c r="A636" s="32" t="s">
        <v>80</v>
      </c>
      <c r="B636" s="32" t="s">
        <v>92</v>
      </c>
      <c r="C636" s="32" t="s">
        <v>171</v>
      </c>
      <c r="D636" s="32">
        <v>1.0</v>
      </c>
      <c r="E636" s="32" t="s">
        <v>177</v>
      </c>
      <c r="F636" s="58"/>
    </row>
    <row r="637">
      <c r="A637" s="32" t="s">
        <v>80</v>
      </c>
      <c r="B637" s="32" t="s">
        <v>106</v>
      </c>
      <c r="C637" s="32" t="s">
        <v>171</v>
      </c>
      <c r="D637" s="32">
        <v>1.0</v>
      </c>
      <c r="E637" s="32" t="s">
        <v>177</v>
      </c>
      <c r="F637" s="58"/>
    </row>
    <row r="638">
      <c r="A638" s="32" t="s">
        <v>80</v>
      </c>
      <c r="B638" s="32" t="s">
        <v>115</v>
      </c>
      <c r="C638" s="32" t="s">
        <v>171</v>
      </c>
      <c r="D638" s="32">
        <v>1.0</v>
      </c>
      <c r="E638" s="32" t="s">
        <v>177</v>
      </c>
      <c r="F638" s="58"/>
    </row>
    <row r="639">
      <c r="A639" s="32" t="s">
        <v>80</v>
      </c>
      <c r="B639" s="32" t="s">
        <v>127</v>
      </c>
      <c r="C639" s="32" t="s">
        <v>171</v>
      </c>
      <c r="D639" s="32">
        <v>1.0</v>
      </c>
      <c r="E639" s="32" t="s">
        <v>177</v>
      </c>
      <c r="F639" s="58"/>
    </row>
    <row r="640">
      <c r="A640" s="32" t="s">
        <v>80</v>
      </c>
      <c r="B640" s="32" t="s">
        <v>128</v>
      </c>
      <c r="C640" s="32" t="s">
        <v>171</v>
      </c>
      <c r="D640" s="32">
        <v>1.0</v>
      </c>
      <c r="E640" s="32" t="s">
        <v>177</v>
      </c>
      <c r="F640" s="58"/>
    </row>
    <row r="641">
      <c r="A641" s="32" t="s">
        <v>80</v>
      </c>
      <c r="B641" s="32" t="s">
        <v>31</v>
      </c>
      <c r="C641" s="32" t="s">
        <v>171</v>
      </c>
      <c r="D641" s="32">
        <v>1.0</v>
      </c>
      <c r="E641" s="32" t="s">
        <v>177</v>
      </c>
      <c r="F641" s="58"/>
    </row>
    <row r="642">
      <c r="A642" s="32" t="s">
        <v>80</v>
      </c>
      <c r="B642" s="32" t="s">
        <v>38</v>
      </c>
      <c r="C642" s="32" t="s">
        <v>171</v>
      </c>
      <c r="D642" s="32">
        <v>1.0</v>
      </c>
      <c r="E642" s="32" t="s">
        <v>177</v>
      </c>
      <c r="F642" s="58"/>
    </row>
    <row r="643">
      <c r="A643" s="32" t="s">
        <v>80</v>
      </c>
      <c r="B643" s="32" t="s">
        <v>42</v>
      </c>
      <c r="C643" s="32" t="s">
        <v>171</v>
      </c>
      <c r="D643" s="32">
        <v>1.0</v>
      </c>
      <c r="E643" s="32" t="s">
        <v>177</v>
      </c>
      <c r="F643" s="58"/>
    </row>
    <row r="644">
      <c r="A644" s="32" t="s">
        <v>80</v>
      </c>
      <c r="B644" s="32" t="s">
        <v>43</v>
      </c>
      <c r="C644" s="32" t="s">
        <v>171</v>
      </c>
      <c r="D644" s="32">
        <v>1.0</v>
      </c>
      <c r="E644" s="32" t="s">
        <v>177</v>
      </c>
      <c r="F644" s="58"/>
    </row>
    <row r="645">
      <c r="A645" s="32" t="s">
        <v>80</v>
      </c>
      <c r="B645" s="32" t="s">
        <v>45</v>
      </c>
      <c r="C645" s="32" t="s">
        <v>171</v>
      </c>
      <c r="D645" s="32">
        <v>1.0</v>
      </c>
      <c r="E645" s="32" t="s">
        <v>177</v>
      </c>
      <c r="F645" s="58"/>
    </row>
    <row r="646">
      <c r="A646" s="32" t="s">
        <v>80</v>
      </c>
      <c r="B646" s="32" t="s">
        <v>57</v>
      </c>
      <c r="C646" s="32" t="s">
        <v>171</v>
      </c>
      <c r="D646" s="32">
        <v>1.0</v>
      </c>
      <c r="E646" s="32" t="s">
        <v>177</v>
      </c>
      <c r="F646" s="58"/>
    </row>
    <row r="647">
      <c r="A647" s="32" t="s">
        <v>80</v>
      </c>
      <c r="B647" s="32" t="s">
        <v>69</v>
      </c>
      <c r="C647" s="32" t="s">
        <v>171</v>
      </c>
      <c r="D647" s="32">
        <v>1.0</v>
      </c>
      <c r="E647" s="32" t="s">
        <v>177</v>
      </c>
      <c r="F647" s="58"/>
    </row>
    <row r="648">
      <c r="A648" s="32" t="s">
        <v>80</v>
      </c>
      <c r="B648" s="32" t="s">
        <v>70</v>
      </c>
      <c r="C648" s="32" t="s">
        <v>171</v>
      </c>
      <c r="D648" s="32">
        <v>1.0</v>
      </c>
      <c r="E648" s="32" t="s">
        <v>177</v>
      </c>
      <c r="F648" s="58"/>
    </row>
    <row r="649">
      <c r="A649" s="32" t="s">
        <v>80</v>
      </c>
      <c r="B649" s="32" t="s">
        <v>82</v>
      </c>
      <c r="C649" s="32" t="s">
        <v>171</v>
      </c>
      <c r="D649" s="32">
        <v>1.0</v>
      </c>
      <c r="E649" s="32" t="s">
        <v>177</v>
      </c>
      <c r="F649" s="58"/>
    </row>
    <row r="650">
      <c r="A650" s="32" t="s">
        <v>80</v>
      </c>
      <c r="B650" s="32" t="s">
        <v>94</v>
      </c>
      <c r="C650" s="32" t="s">
        <v>171</v>
      </c>
      <c r="D650" s="32">
        <v>1.0</v>
      </c>
      <c r="E650" s="32" t="s">
        <v>177</v>
      </c>
      <c r="F650" s="58"/>
    </row>
    <row r="651">
      <c r="A651" s="32" t="s">
        <v>80</v>
      </c>
      <c r="B651" s="32" t="s">
        <v>113</v>
      </c>
      <c r="C651" s="32" t="s">
        <v>171</v>
      </c>
      <c r="D651" s="32">
        <v>1.0</v>
      </c>
      <c r="E651" s="32" t="s">
        <v>177</v>
      </c>
      <c r="F651" s="58"/>
    </row>
    <row r="652">
      <c r="A652" s="32" t="s">
        <v>80</v>
      </c>
      <c r="B652" s="32" t="s">
        <v>116</v>
      </c>
      <c r="C652" s="32" t="s">
        <v>171</v>
      </c>
      <c r="D652" s="32">
        <v>1.0</v>
      </c>
      <c r="E652" s="32" t="s">
        <v>177</v>
      </c>
      <c r="F652" s="58"/>
    </row>
    <row r="653">
      <c r="A653" s="32" t="s">
        <v>80</v>
      </c>
      <c r="B653" s="32" t="s">
        <v>120</v>
      </c>
      <c r="C653" s="32" t="s">
        <v>171</v>
      </c>
      <c r="D653" s="32">
        <v>1.0</v>
      </c>
      <c r="E653" s="32" t="s">
        <v>177</v>
      </c>
      <c r="F653" s="58"/>
    </row>
    <row r="654">
      <c r="A654" s="32" t="s">
        <v>80</v>
      </c>
      <c r="B654" s="32" t="s">
        <v>131</v>
      </c>
      <c r="C654" s="32" t="s">
        <v>171</v>
      </c>
      <c r="D654" s="32">
        <v>1.0</v>
      </c>
      <c r="E654" s="32" t="s">
        <v>177</v>
      </c>
      <c r="F654" s="58"/>
    </row>
    <row r="655">
      <c r="A655" s="32" t="s">
        <v>80</v>
      </c>
      <c r="B655" s="32" t="s">
        <v>135</v>
      </c>
      <c r="C655" s="32" t="s">
        <v>171</v>
      </c>
      <c r="D655" s="32">
        <v>1.0</v>
      </c>
      <c r="E655" s="32" t="s">
        <v>177</v>
      </c>
      <c r="F655" s="58"/>
    </row>
    <row r="656">
      <c r="A656" s="32" t="s">
        <v>80</v>
      </c>
      <c r="B656" s="32" t="s">
        <v>136</v>
      </c>
      <c r="C656" s="32" t="s">
        <v>171</v>
      </c>
      <c r="D656" s="32">
        <v>1.0</v>
      </c>
      <c r="E656" s="32" t="s">
        <v>177</v>
      </c>
      <c r="F656" s="58"/>
    </row>
    <row r="657">
      <c r="A657" s="32" t="s">
        <v>80</v>
      </c>
      <c r="B657" s="32" t="s">
        <v>137</v>
      </c>
      <c r="C657" s="32" t="s">
        <v>171</v>
      </c>
      <c r="D657" s="32">
        <v>1.0</v>
      </c>
      <c r="E657" s="32" t="s">
        <v>177</v>
      </c>
      <c r="F657" s="58"/>
    </row>
    <row r="658">
      <c r="A658" s="32" t="s">
        <v>80</v>
      </c>
      <c r="B658" s="32" t="s">
        <v>143</v>
      </c>
      <c r="C658" s="32" t="s">
        <v>171</v>
      </c>
      <c r="D658" s="32">
        <v>1.0</v>
      </c>
      <c r="E658" s="32" t="s">
        <v>177</v>
      </c>
      <c r="F658" s="58"/>
    </row>
    <row r="659">
      <c r="A659" s="32" t="s">
        <v>80</v>
      </c>
      <c r="B659" s="32" t="s">
        <v>144</v>
      </c>
      <c r="C659" s="32" t="s">
        <v>171</v>
      </c>
      <c r="D659" s="32">
        <v>1.0</v>
      </c>
      <c r="E659" s="32" t="s">
        <v>177</v>
      </c>
      <c r="F659" s="58"/>
    </row>
    <row r="660">
      <c r="A660" s="32" t="s">
        <v>80</v>
      </c>
      <c r="B660" s="32" t="s">
        <v>15</v>
      </c>
      <c r="C660" s="32" t="s">
        <v>171</v>
      </c>
      <c r="D660" s="32">
        <v>1.0</v>
      </c>
      <c r="E660" s="32" t="s">
        <v>177</v>
      </c>
      <c r="F660" s="58"/>
    </row>
    <row r="661">
      <c r="A661" s="32" t="s">
        <v>80</v>
      </c>
      <c r="B661" s="32" t="s">
        <v>17</v>
      </c>
      <c r="C661" s="32" t="s">
        <v>171</v>
      </c>
      <c r="D661" s="32">
        <v>1.0</v>
      </c>
      <c r="E661" s="32" t="s">
        <v>177</v>
      </c>
      <c r="F661" s="58"/>
    </row>
    <row r="662">
      <c r="A662" s="32" t="s">
        <v>80</v>
      </c>
      <c r="B662" s="32" t="s">
        <v>22</v>
      </c>
      <c r="C662" s="32" t="s">
        <v>171</v>
      </c>
      <c r="D662" s="32">
        <v>1.0</v>
      </c>
      <c r="E662" s="32" t="s">
        <v>177</v>
      </c>
      <c r="F662" s="58"/>
    </row>
    <row r="663">
      <c r="A663" s="32" t="s">
        <v>80</v>
      </c>
      <c r="B663" s="32" t="s">
        <v>27</v>
      </c>
      <c r="C663" s="32" t="s">
        <v>171</v>
      </c>
      <c r="D663" s="32">
        <v>1.0</v>
      </c>
      <c r="E663" s="32" t="s">
        <v>177</v>
      </c>
      <c r="F663" s="58"/>
    </row>
    <row r="664">
      <c r="A664" s="32" t="s">
        <v>80</v>
      </c>
      <c r="B664" s="32" t="s">
        <v>28</v>
      </c>
      <c r="C664" s="32" t="s">
        <v>171</v>
      </c>
      <c r="D664" s="32">
        <v>1.0</v>
      </c>
      <c r="E664" s="32" t="s">
        <v>177</v>
      </c>
      <c r="F664" s="58"/>
    </row>
    <row r="665">
      <c r="A665" s="32" t="s">
        <v>80</v>
      </c>
      <c r="B665" s="32" t="s">
        <v>33</v>
      </c>
      <c r="C665" s="32" t="s">
        <v>171</v>
      </c>
      <c r="D665" s="32">
        <v>1.0</v>
      </c>
      <c r="E665" s="32" t="s">
        <v>177</v>
      </c>
      <c r="F665" s="58"/>
    </row>
    <row r="666">
      <c r="A666" s="32" t="s">
        <v>80</v>
      </c>
      <c r="B666" s="32" t="s">
        <v>36</v>
      </c>
      <c r="C666" s="32" t="s">
        <v>171</v>
      </c>
      <c r="D666" s="32">
        <v>1.0</v>
      </c>
      <c r="E666" s="32" t="s">
        <v>177</v>
      </c>
      <c r="F666" s="58"/>
    </row>
    <row r="667">
      <c r="A667" s="32" t="s">
        <v>80</v>
      </c>
      <c r="B667" s="32" t="s">
        <v>40</v>
      </c>
      <c r="C667" s="32" t="s">
        <v>171</v>
      </c>
      <c r="D667" s="32">
        <v>1.0</v>
      </c>
      <c r="E667" s="32" t="s">
        <v>177</v>
      </c>
      <c r="F667" s="58"/>
    </row>
    <row r="668">
      <c r="A668" s="32" t="s">
        <v>80</v>
      </c>
      <c r="B668" s="32" t="s">
        <v>46</v>
      </c>
      <c r="C668" s="32" t="s">
        <v>171</v>
      </c>
      <c r="D668" s="32">
        <v>1.0</v>
      </c>
      <c r="E668" s="32" t="s">
        <v>177</v>
      </c>
      <c r="F668" s="58"/>
    </row>
    <row r="669">
      <c r="A669" s="32" t="s">
        <v>80</v>
      </c>
      <c r="B669" s="32" t="s">
        <v>47</v>
      </c>
      <c r="C669" s="32" t="s">
        <v>171</v>
      </c>
      <c r="D669" s="32">
        <v>1.0</v>
      </c>
      <c r="E669" s="32" t="s">
        <v>177</v>
      </c>
      <c r="F669" s="58"/>
    </row>
    <row r="670">
      <c r="A670" s="32" t="s">
        <v>80</v>
      </c>
      <c r="B670" s="32" t="s">
        <v>48</v>
      </c>
      <c r="C670" s="32" t="s">
        <v>171</v>
      </c>
      <c r="D670" s="32">
        <v>1.0</v>
      </c>
      <c r="E670" s="32" t="s">
        <v>177</v>
      </c>
      <c r="F670" s="58"/>
    </row>
    <row r="671">
      <c r="A671" s="32" t="s">
        <v>80</v>
      </c>
      <c r="B671" s="32" t="s">
        <v>50</v>
      </c>
      <c r="C671" s="32" t="s">
        <v>171</v>
      </c>
      <c r="D671" s="32">
        <v>1.0</v>
      </c>
      <c r="E671" s="32" t="s">
        <v>177</v>
      </c>
      <c r="F671" s="58"/>
    </row>
    <row r="672">
      <c r="A672" s="32" t="s">
        <v>80</v>
      </c>
      <c r="B672" s="32" t="s">
        <v>51</v>
      </c>
      <c r="C672" s="32" t="s">
        <v>171</v>
      </c>
      <c r="D672" s="32">
        <v>1.0</v>
      </c>
      <c r="E672" s="32" t="s">
        <v>177</v>
      </c>
      <c r="F672" s="58"/>
    </row>
    <row r="673">
      <c r="A673" s="32" t="s">
        <v>80</v>
      </c>
      <c r="B673" s="32" t="s">
        <v>52</v>
      </c>
      <c r="C673" s="32" t="s">
        <v>171</v>
      </c>
      <c r="D673" s="32">
        <v>1.0</v>
      </c>
      <c r="E673" s="32" t="s">
        <v>177</v>
      </c>
      <c r="F673" s="58"/>
    </row>
    <row r="674">
      <c r="A674" s="32" t="s">
        <v>80</v>
      </c>
      <c r="B674" s="32" t="s">
        <v>58</v>
      </c>
      <c r="C674" s="32" t="s">
        <v>171</v>
      </c>
      <c r="D674" s="32">
        <v>1.0</v>
      </c>
      <c r="E674" s="32" t="s">
        <v>177</v>
      </c>
      <c r="F674" s="58"/>
    </row>
    <row r="675">
      <c r="A675" s="32" t="s">
        <v>80</v>
      </c>
      <c r="B675" s="32" t="s">
        <v>59</v>
      </c>
      <c r="C675" s="32" t="s">
        <v>171</v>
      </c>
      <c r="D675" s="32">
        <v>1.0</v>
      </c>
      <c r="E675" s="32" t="s">
        <v>177</v>
      </c>
      <c r="F675" s="58"/>
    </row>
    <row r="676">
      <c r="A676" s="32" t="s">
        <v>80</v>
      </c>
      <c r="B676" s="32" t="s">
        <v>61</v>
      </c>
      <c r="C676" s="32" t="s">
        <v>171</v>
      </c>
      <c r="D676" s="32">
        <v>1.0</v>
      </c>
      <c r="E676" s="32" t="s">
        <v>177</v>
      </c>
      <c r="F676" s="58"/>
    </row>
    <row r="677">
      <c r="A677" s="32" t="s">
        <v>80</v>
      </c>
      <c r="B677" s="32" t="s">
        <v>62</v>
      </c>
      <c r="C677" s="32" t="s">
        <v>171</v>
      </c>
      <c r="D677" s="32">
        <v>1.0</v>
      </c>
      <c r="E677" s="32" t="s">
        <v>177</v>
      </c>
      <c r="F677" s="58"/>
    </row>
    <row r="678">
      <c r="A678" s="32" t="s">
        <v>80</v>
      </c>
      <c r="B678" s="32" t="s">
        <v>63</v>
      </c>
      <c r="C678" s="32" t="s">
        <v>171</v>
      </c>
      <c r="D678" s="32">
        <v>1.0</v>
      </c>
      <c r="E678" s="32" t="s">
        <v>177</v>
      </c>
      <c r="F678" s="58"/>
    </row>
    <row r="679">
      <c r="A679" s="32" t="s">
        <v>80</v>
      </c>
      <c r="B679" s="32" t="s">
        <v>65</v>
      </c>
      <c r="C679" s="32" t="s">
        <v>171</v>
      </c>
      <c r="D679" s="32">
        <v>1.0</v>
      </c>
      <c r="E679" s="32" t="s">
        <v>177</v>
      </c>
      <c r="F679" s="58"/>
    </row>
    <row r="680">
      <c r="A680" s="32" t="s">
        <v>80</v>
      </c>
      <c r="B680" s="32" t="s">
        <v>66</v>
      </c>
      <c r="C680" s="32" t="s">
        <v>171</v>
      </c>
      <c r="D680" s="32">
        <v>1.0</v>
      </c>
      <c r="E680" s="32" t="s">
        <v>177</v>
      </c>
      <c r="F680" s="58"/>
    </row>
    <row r="681">
      <c r="A681" s="32" t="s">
        <v>80</v>
      </c>
      <c r="B681" s="32" t="s">
        <v>71</v>
      </c>
      <c r="C681" s="32" t="s">
        <v>171</v>
      </c>
      <c r="D681" s="32">
        <v>1.0</v>
      </c>
      <c r="E681" s="32" t="s">
        <v>177</v>
      </c>
      <c r="F681" s="58"/>
    </row>
    <row r="682">
      <c r="A682" s="32" t="s">
        <v>80</v>
      </c>
      <c r="B682" s="32" t="s">
        <v>72</v>
      </c>
      <c r="C682" s="32" t="s">
        <v>171</v>
      </c>
      <c r="D682" s="32">
        <v>1.0</v>
      </c>
      <c r="E682" s="32" t="s">
        <v>177</v>
      </c>
      <c r="F682" s="58"/>
    </row>
    <row r="683">
      <c r="A683" s="32" t="s">
        <v>80</v>
      </c>
      <c r="B683" s="32" t="s">
        <v>73</v>
      </c>
      <c r="C683" s="32" t="s">
        <v>171</v>
      </c>
      <c r="D683" s="32">
        <v>1.0</v>
      </c>
      <c r="E683" s="32" t="s">
        <v>177</v>
      </c>
      <c r="F683" s="58"/>
    </row>
    <row r="684">
      <c r="A684" s="32" t="s">
        <v>80</v>
      </c>
      <c r="B684" s="32" t="s">
        <v>75</v>
      </c>
      <c r="C684" s="32" t="s">
        <v>171</v>
      </c>
      <c r="D684" s="32">
        <v>1.0</v>
      </c>
      <c r="E684" s="32" t="s">
        <v>177</v>
      </c>
      <c r="F684" s="58"/>
    </row>
    <row r="685">
      <c r="A685" s="32" t="s">
        <v>80</v>
      </c>
      <c r="B685" s="32" t="s">
        <v>78</v>
      </c>
      <c r="C685" s="32" t="s">
        <v>171</v>
      </c>
      <c r="D685" s="32">
        <v>1.0</v>
      </c>
      <c r="E685" s="32" t="s">
        <v>177</v>
      </c>
      <c r="F685" s="58"/>
    </row>
    <row r="686">
      <c r="A686" s="32" t="s">
        <v>80</v>
      </c>
      <c r="B686" s="32" t="s">
        <v>83</v>
      </c>
      <c r="C686" s="32" t="s">
        <v>171</v>
      </c>
      <c r="D686" s="32">
        <v>1.0</v>
      </c>
      <c r="E686" s="32" t="s">
        <v>177</v>
      </c>
      <c r="F686" s="58"/>
    </row>
    <row r="687">
      <c r="A687" s="32" t="s">
        <v>80</v>
      </c>
      <c r="B687" s="32" t="s">
        <v>84</v>
      </c>
      <c r="C687" s="32" t="s">
        <v>171</v>
      </c>
      <c r="D687" s="32">
        <v>1.0</v>
      </c>
      <c r="E687" s="32" t="s">
        <v>177</v>
      </c>
      <c r="F687" s="58"/>
    </row>
    <row r="688">
      <c r="A688" s="32" t="s">
        <v>80</v>
      </c>
      <c r="B688" s="32" t="s">
        <v>91</v>
      </c>
      <c r="C688" s="32" t="s">
        <v>171</v>
      </c>
      <c r="D688" s="32">
        <v>1.0</v>
      </c>
      <c r="E688" s="32" t="s">
        <v>177</v>
      </c>
      <c r="F688" s="58"/>
    </row>
    <row r="689">
      <c r="A689" s="32" t="s">
        <v>80</v>
      </c>
      <c r="B689" s="32" t="s">
        <v>93</v>
      </c>
      <c r="C689" s="32" t="s">
        <v>171</v>
      </c>
      <c r="D689" s="32">
        <v>1.0</v>
      </c>
      <c r="E689" s="32" t="s">
        <v>177</v>
      </c>
      <c r="F689" s="58"/>
    </row>
    <row r="690">
      <c r="A690" s="32" t="s">
        <v>80</v>
      </c>
      <c r="B690" s="32" t="s">
        <v>96</v>
      </c>
      <c r="C690" s="32" t="s">
        <v>171</v>
      </c>
      <c r="D690" s="32">
        <v>1.0</v>
      </c>
      <c r="E690" s="32" t="s">
        <v>177</v>
      </c>
      <c r="F690" s="58"/>
    </row>
    <row r="691">
      <c r="A691" s="32" t="s">
        <v>80</v>
      </c>
      <c r="B691" s="32" t="s">
        <v>98</v>
      </c>
      <c r="C691" s="32" t="s">
        <v>171</v>
      </c>
      <c r="D691" s="32">
        <v>1.0</v>
      </c>
      <c r="E691" s="32" t="s">
        <v>177</v>
      </c>
      <c r="F691" s="58"/>
    </row>
    <row r="692">
      <c r="A692" s="32" t="s">
        <v>80</v>
      </c>
      <c r="B692" s="32" t="s">
        <v>99</v>
      </c>
      <c r="C692" s="32" t="s">
        <v>171</v>
      </c>
      <c r="D692" s="32">
        <v>1.0</v>
      </c>
      <c r="E692" s="32" t="s">
        <v>177</v>
      </c>
      <c r="F692" s="58"/>
    </row>
    <row r="693">
      <c r="A693" s="32" t="s">
        <v>80</v>
      </c>
      <c r="B693" s="32" t="s">
        <v>102</v>
      </c>
      <c r="C693" s="32" t="s">
        <v>171</v>
      </c>
      <c r="D693" s="32">
        <v>1.0</v>
      </c>
      <c r="E693" s="32" t="s">
        <v>177</v>
      </c>
      <c r="F693" s="58"/>
    </row>
    <row r="694">
      <c r="A694" s="32" t="s">
        <v>80</v>
      </c>
      <c r="B694" s="32" t="s">
        <v>105</v>
      </c>
      <c r="C694" s="32" t="s">
        <v>171</v>
      </c>
      <c r="D694" s="32">
        <v>1.0</v>
      </c>
      <c r="E694" s="32" t="s">
        <v>177</v>
      </c>
      <c r="F694" s="58"/>
    </row>
    <row r="695">
      <c r="A695" s="32" t="s">
        <v>80</v>
      </c>
      <c r="B695" s="32" t="s">
        <v>109</v>
      </c>
      <c r="C695" s="32" t="s">
        <v>171</v>
      </c>
      <c r="D695" s="32">
        <v>1.0</v>
      </c>
      <c r="E695" s="32" t="s">
        <v>177</v>
      </c>
      <c r="F695" s="58"/>
    </row>
    <row r="696">
      <c r="A696" s="32" t="s">
        <v>80</v>
      </c>
      <c r="B696" s="32" t="s">
        <v>110</v>
      </c>
      <c r="C696" s="32" t="s">
        <v>171</v>
      </c>
      <c r="D696" s="32">
        <v>1.0</v>
      </c>
      <c r="E696" s="32" t="s">
        <v>177</v>
      </c>
      <c r="F696" s="58"/>
    </row>
    <row r="697">
      <c r="A697" s="32" t="s">
        <v>80</v>
      </c>
      <c r="B697" s="32" t="s">
        <v>111</v>
      </c>
      <c r="C697" s="32" t="s">
        <v>171</v>
      </c>
      <c r="D697" s="32">
        <v>1.0</v>
      </c>
      <c r="E697" s="32" t="s">
        <v>177</v>
      </c>
      <c r="F697" s="58"/>
    </row>
    <row r="698">
      <c r="A698" s="32" t="s">
        <v>80</v>
      </c>
      <c r="B698" s="32" t="s">
        <v>112</v>
      </c>
      <c r="C698" s="32" t="s">
        <v>171</v>
      </c>
      <c r="D698" s="32">
        <v>1.0</v>
      </c>
      <c r="E698" s="32" t="s">
        <v>177</v>
      </c>
      <c r="F698" s="58"/>
    </row>
    <row r="699">
      <c r="A699" s="32" t="s">
        <v>80</v>
      </c>
      <c r="B699" s="32" t="s">
        <v>114</v>
      </c>
      <c r="C699" s="32" t="s">
        <v>171</v>
      </c>
      <c r="D699" s="32">
        <v>1.0</v>
      </c>
      <c r="E699" s="32" t="s">
        <v>177</v>
      </c>
      <c r="F699" s="58"/>
    </row>
    <row r="700">
      <c r="A700" s="32" t="s">
        <v>80</v>
      </c>
      <c r="B700" s="32" t="s">
        <v>119</v>
      </c>
      <c r="C700" s="32" t="s">
        <v>171</v>
      </c>
      <c r="D700" s="32">
        <v>1.0</v>
      </c>
      <c r="E700" s="32" t="s">
        <v>177</v>
      </c>
      <c r="F700" s="58"/>
    </row>
    <row r="701">
      <c r="A701" s="32" t="s">
        <v>80</v>
      </c>
      <c r="B701" s="32" t="s">
        <v>122</v>
      </c>
      <c r="C701" s="32" t="s">
        <v>171</v>
      </c>
      <c r="D701" s="32">
        <v>1.0</v>
      </c>
      <c r="E701" s="32" t="s">
        <v>177</v>
      </c>
      <c r="F701" s="58"/>
    </row>
    <row r="702">
      <c r="A702" s="32" t="s">
        <v>80</v>
      </c>
      <c r="B702" s="32" t="s">
        <v>124</v>
      </c>
      <c r="C702" s="32" t="s">
        <v>171</v>
      </c>
      <c r="D702" s="32">
        <v>1.0</v>
      </c>
      <c r="E702" s="32" t="s">
        <v>177</v>
      </c>
      <c r="F702" s="58"/>
    </row>
    <row r="703">
      <c r="A703" s="32" t="s">
        <v>80</v>
      </c>
      <c r="B703" s="32" t="s">
        <v>130</v>
      </c>
      <c r="C703" s="32" t="s">
        <v>171</v>
      </c>
      <c r="D703" s="32">
        <v>1.0</v>
      </c>
      <c r="E703" s="32" t="s">
        <v>177</v>
      </c>
      <c r="F703" s="58"/>
    </row>
    <row r="704">
      <c r="A704" s="32" t="s">
        <v>80</v>
      </c>
      <c r="B704" s="32" t="s">
        <v>142</v>
      </c>
      <c r="C704" s="32" t="s">
        <v>171</v>
      </c>
      <c r="D704" s="32">
        <v>1.0</v>
      </c>
      <c r="E704" s="32" t="s">
        <v>177</v>
      </c>
      <c r="F704" s="58"/>
    </row>
    <row r="705">
      <c r="A705" s="32" t="s">
        <v>80</v>
      </c>
      <c r="B705" s="32" t="s">
        <v>145</v>
      </c>
      <c r="C705" s="32" t="s">
        <v>171</v>
      </c>
      <c r="D705" s="32">
        <v>1.0</v>
      </c>
      <c r="E705" s="32" t="s">
        <v>177</v>
      </c>
      <c r="F705" s="58"/>
    </row>
    <row r="706">
      <c r="A706" s="32" t="s">
        <v>80</v>
      </c>
      <c r="B706" s="32" t="s">
        <v>147</v>
      </c>
      <c r="C706" s="32" t="s">
        <v>171</v>
      </c>
      <c r="D706" s="32">
        <v>1.0</v>
      </c>
      <c r="E706" s="32" t="s">
        <v>177</v>
      </c>
      <c r="F706" s="58"/>
    </row>
    <row r="707">
      <c r="A707" s="32" t="s">
        <v>80</v>
      </c>
      <c r="B707" s="32" t="s">
        <v>148</v>
      </c>
      <c r="C707" s="32" t="s">
        <v>171</v>
      </c>
      <c r="D707" s="32">
        <v>1.0</v>
      </c>
      <c r="E707" s="32" t="s">
        <v>177</v>
      </c>
      <c r="F707" s="58"/>
    </row>
    <row r="708">
      <c r="A708" s="32" t="s">
        <v>80</v>
      </c>
      <c r="B708" s="32" t="s">
        <v>149</v>
      </c>
      <c r="C708" s="32" t="s">
        <v>171</v>
      </c>
      <c r="D708" s="32">
        <v>1.0</v>
      </c>
      <c r="E708" s="32" t="s">
        <v>177</v>
      </c>
      <c r="F708" s="58"/>
    </row>
    <row r="709">
      <c r="A709" s="32" t="s">
        <v>97</v>
      </c>
      <c r="B709" s="32" t="s">
        <v>104</v>
      </c>
      <c r="C709" s="32" t="s">
        <v>171</v>
      </c>
      <c r="D709" s="32">
        <v>1.0</v>
      </c>
      <c r="E709" s="32" t="s">
        <v>177</v>
      </c>
      <c r="F709" s="58"/>
    </row>
    <row r="710">
      <c r="A710" s="32" t="s">
        <v>97</v>
      </c>
      <c r="B710" s="32" t="s">
        <v>21</v>
      </c>
      <c r="C710" s="32" t="s">
        <v>171</v>
      </c>
      <c r="D710" s="32">
        <v>1.0</v>
      </c>
      <c r="E710" s="32" t="s">
        <v>177</v>
      </c>
      <c r="F710" s="58"/>
    </row>
    <row r="711">
      <c r="A711" s="32" t="s">
        <v>97</v>
      </c>
      <c r="B711" s="32" t="s">
        <v>32</v>
      </c>
      <c r="C711" s="32" t="s">
        <v>171</v>
      </c>
      <c r="D711" s="32">
        <v>1.0</v>
      </c>
      <c r="E711" s="32" t="s">
        <v>177</v>
      </c>
      <c r="F711" s="58"/>
    </row>
    <row r="712">
      <c r="A712" s="32" t="s">
        <v>97</v>
      </c>
      <c r="B712" s="32" t="s">
        <v>60</v>
      </c>
      <c r="C712" s="32" t="s">
        <v>171</v>
      </c>
      <c r="D712" s="32">
        <v>1.0</v>
      </c>
      <c r="E712" s="32" t="s">
        <v>177</v>
      </c>
      <c r="F712" s="58"/>
    </row>
    <row r="713">
      <c r="A713" s="32" t="s">
        <v>97</v>
      </c>
      <c r="B713" s="32" t="s">
        <v>77</v>
      </c>
      <c r="C713" s="32" t="s">
        <v>171</v>
      </c>
      <c r="D713" s="32">
        <v>1.0</v>
      </c>
      <c r="E713" s="32" t="s">
        <v>177</v>
      </c>
      <c r="F713" s="58"/>
    </row>
    <row r="714">
      <c r="A714" s="32" t="s">
        <v>97</v>
      </c>
      <c r="B714" s="32" t="s">
        <v>81</v>
      </c>
      <c r="C714" s="32" t="s">
        <v>171</v>
      </c>
      <c r="D714" s="32">
        <v>1.0</v>
      </c>
      <c r="E714" s="32" t="s">
        <v>177</v>
      </c>
      <c r="F714" s="58"/>
    </row>
    <row r="715">
      <c r="A715" s="32" t="s">
        <v>97</v>
      </c>
      <c r="B715" s="32" t="s">
        <v>85</v>
      </c>
      <c r="C715" s="32" t="s">
        <v>171</v>
      </c>
      <c r="D715" s="32">
        <v>1.0</v>
      </c>
      <c r="E715" s="32" t="s">
        <v>177</v>
      </c>
      <c r="F715" s="58"/>
    </row>
    <row r="716">
      <c r="A716" s="32" t="s">
        <v>97</v>
      </c>
      <c r="B716" s="32" t="s">
        <v>86</v>
      </c>
      <c r="C716" s="32" t="s">
        <v>171</v>
      </c>
      <c r="D716" s="32">
        <v>1.0</v>
      </c>
      <c r="E716" s="32" t="s">
        <v>177</v>
      </c>
      <c r="F716" s="58"/>
    </row>
    <row r="717">
      <c r="A717" s="32" t="s">
        <v>97</v>
      </c>
      <c r="B717" s="32" t="s">
        <v>90</v>
      </c>
      <c r="C717" s="32" t="s">
        <v>171</v>
      </c>
      <c r="D717" s="32">
        <v>1.0</v>
      </c>
      <c r="E717" s="32" t="s">
        <v>177</v>
      </c>
      <c r="F717" s="58"/>
    </row>
    <row r="718">
      <c r="A718" s="32" t="s">
        <v>97</v>
      </c>
      <c r="B718" s="32" t="s">
        <v>92</v>
      </c>
      <c r="C718" s="32" t="s">
        <v>171</v>
      </c>
      <c r="D718" s="32">
        <v>1.0</v>
      </c>
      <c r="E718" s="32" t="s">
        <v>177</v>
      </c>
      <c r="F718" s="58"/>
    </row>
    <row r="719">
      <c r="A719" s="32" t="s">
        <v>97</v>
      </c>
      <c r="B719" s="32" t="s">
        <v>106</v>
      </c>
      <c r="C719" s="32" t="s">
        <v>171</v>
      </c>
      <c r="D719" s="32">
        <v>1.0</v>
      </c>
      <c r="E719" s="32" t="s">
        <v>177</v>
      </c>
      <c r="F719" s="58"/>
    </row>
    <row r="720">
      <c r="A720" s="32" t="s">
        <v>97</v>
      </c>
      <c r="B720" s="32" t="s">
        <v>115</v>
      </c>
      <c r="C720" s="32" t="s">
        <v>171</v>
      </c>
      <c r="D720" s="32">
        <v>1.0</v>
      </c>
      <c r="E720" s="32" t="s">
        <v>177</v>
      </c>
      <c r="F720" s="58"/>
    </row>
    <row r="721">
      <c r="A721" s="32" t="s">
        <v>97</v>
      </c>
      <c r="B721" s="32" t="s">
        <v>127</v>
      </c>
      <c r="C721" s="32" t="s">
        <v>171</v>
      </c>
      <c r="D721" s="32">
        <v>1.0</v>
      </c>
      <c r="E721" s="32" t="s">
        <v>177</v>
      </c>
      <c r="F721" s="58"/>
    </row>
    <row r="722">
      <c r="A722" s="32" t="s">
        <v>97</v>
      </c>
      <c r="B722" s="32" t="s">
        <v>128</v>
      </c>
      <c r="C722" s="32" t="s">
        <v>171</v>
      </c>
      <c r="D722" s="32">
        <v>1.0</v>
      </c>
      <c r="E722" s="32" t="s">
        <v>177</v>
      </c>
      <c r="F722" s="58"/>
    </row>
    <row r="723">
      <c r="A723" s="32" t="s">
        <v>97</v>
      </c>
      <c r="B723" s="32" t="s">
        <v>31</v>
      </c>
      <c r="C723" s="32" t="s">
        <v>171</v>
      </c>
      <c r="D723" s="32">
        <v>1.0</v>
      </c>
      <c r="E723" s="32" t="s">
        <v>177</v>
      </c>
      <c r="F723" s="58"/>
    </row>
    <row r="724">
      <c r="A724" s="32" t="s">
        <v>97</v>
      </c>
      <c r="B724" s="32" t="s">
        <v>38</v>
      </c>
      <c r="C724" s="32" t="s">
        <v>171</v>
      </c>
      <c r="D724" s="32">
        <v>1.0</v>
      </c>
      <c r="E724" s="32" t="s">
        <v>177</v>
      </c>
      <c r="F724" s="58"/>
    </row>
    <row r="725">
      <c r="A725" s="32" t="s">
        <v>97</v>
      </c>
      <c r="B725" s="32" t="s">
        <v>42</v>
      </c>
      <c r="C725" s="32" t="s">
        <v>171</v>
      </c>
      <c r="D725" s="32">
        <v>1.0</v>
      </c>
      <c r="E725" s="32" t="s">
        <v>177</v>
      </c>
      <c r="F725" s="58"/>
    </row>
    <row r="726">
      <c r="A726" s="32" t="s">
        <v>97</v>
      </c>
      <c r="B726" s="32" t="s">
        <v>43</v>
      </c>
      <c r="C726" s="32" t="s">
        <v>171</v>
      </c>
      <c r="D726" s="32">
        <v>1.0</v>
      </c>
      <c r="E726" s="32" t="s">
        <v>177</v>
      </c>
      <c r="F726" s="58"/>
    </row>
    <row r="727">
      <c r="A727" s="32" t="s">
        <v>97</v>
      </c>
      <c r="B727" s="32" t="s">
        <v>45</v>
      </c>
      <c r="C727" s="32" t="s">
        <v>171</v>
      </c>
      <c r="D727" s="32">
        <v>1.0</v>
      </c>
      <c r="E727" s="32" t="s">
        <v>177</v>
      </c>
      <c r="F727" s="58"/>
    </row>
    <row r="728">
      <c r="A728" s="32" t="s">
        <v>97</v>
      </c>
      <c r="B728" s="32" t="s">
        <v>57</v>
      </c>
      <c r="C728" s="32" t="s">
        <v>171</v>
      </c>
      <c r="D728" s="32">
        <v>1.0</v>
      </c>
      <c r="E728" s="32" t="s">
        <v>177</v>
      </c>
      <c r="F728" s="58"/>
    </row>
    <row r="729">
      <c r="A729" s="32" t="s">
        <v>97</v>
      </c>
      <c r="B729" s="32" t="s">
        <v>69</v>
      </c>
      <c r="C729" s="32" t="s">
        <v>171</v>
      </c>
      <c r="D729" s="32">
        <v>1.0</v>
      </c>
      <c r="E729" s="32" t="s">
        <v>177</v>
      </c>
      <c r="F729" s="58"/>
    </row>
    <row r="730">
      <c r="A730" s="32" t="s">
        <v>97</v>
      </c>
      <c r="B730" s="32" t="s">
        <v>70</v>
      </c>
      <c r="C730" s="32" t="s">
        <v>171</v>
      </c>
      <c r="D730" s="32">
        <v>1.0</v>
      </c>
      <c r="E730" s="32" t="s">
        <v>177</v>
      </c>
      <c r="F730" s="58"/>
    </row>
    <row r="731">
      <c r="A731" s="32" t="s">
        <v>97</v>
      </c>
      <c r="B731" s="32" t="s">
        <v>82</v>
      </c>
      <c r="C731" s="32" t="s">
        <v>171</v>
      </c>
      <c r="D731" s="32">
        <v>1.0</v>
      </c>
      <c r="E731" s="32" t="s">
        <v>177</v>
      </c>
      <c r="F731" s="58"/>
    </row>
    <row r="732">
      <c r="A732" s="32" t="s">
        <v>97</v>
      </c>
      <c r="B732" s="32" t="s">
        <v>94</v>
      </c>
      <c r="C732" s="32" t="s">
        <v>171</v>
      </c>
      <c r="D732" s="32">
        <v>1.0</v>
      </c>
      <c r="E732" s="32" t="s">
        <v>177</v>
      </c>
      <c r="F732" s="58"/>
    </row>
    <row r="733">
      <c r="A733" s="32" t="s">
        <v>97</v>
      </c>
      <c r="B733" s="32" t="s">
        <v>113</v>
      </c>
      <c r="C733" s="32" t="s">
        <v>171</v>
      </c>
      <c r="D733" s="32">
        <v>1.0</v>
      </c>
      <c r="E733" s="32" t="s">
        <v>177</v>
      </c>
      <c r="F733" s="58"/>
    </row>
    <row r="734">
      <c r="A734" s="32" t="s">
        <v>97</v>
      </c>
      <c r="B734" s="32" t="s">
        <v>116</v>
      </c>
      <c r="C734" s="32" t="s">
        <v>171</v>
      </c>
      <c r="D734" s="32">
        <v>1.0</v>
      </c>
      <c r="E734" s="32" t="s">
        <v>177</v>
      </c>
      <c r="F734" s="58"/>
    </row>
    <row r="735">
      <c r="A735" s="32" t="s">
        <v>97</v>
      </c>
      <c r="B735" s="32" t="s">
        <v>120</v>
      </c>
      <c r="C735" s="32" t="s">
        <v>171</v>
      </c>
      <c r="D735" s="32">
        <v>1.0</v>
      </c>
      <c r="E735" s="32" t="s">
        <v>177</v>
      </c>
      <c r="F735" s="58"/>
    </row>
    <row r="736">
      <c r="A736" s="32" t="s">
        <v>97</v>
      </c>
      <c r="B736" s="32" t="s">
        <v>131</v>
      </c>
      <c r="C736" s="32" t="s">
        <v>171</v>
      </c>
      <c r="D736" s="32">
        <v>1.0</v>
      </c>
      <c r="E736" s="32" t="s">
        <v>177</v>
      </c>
      <c r="F736" s="58"/>
    </row>
    <row r="737">
      <c r="A737" s="32" t="s">
        <v>97</v>
      </c>
      <c r="B737" s="32" t="s">
        <v>135</v>
      </c>
      <c r="C737" s="32" t="s">
        <v>171</v>
      </c>
      <c r="D737" s="32">
        <v>1.0</v>
      </c>
      <c r="E737" s="32" t="s">
        <v>177</v>
      </c>
      <c r="F737" s="58"/>
    </row>
    <row r="738">
      <c r="A738" s="32" t="s">
        <v>97</v>
      </c>
      <c r="B738" s="32" t="s">
        <v>136</v>
      </c>
      <c r="C738" s="32" t="s">
        <v>171</v>
      </c>
      <c r="D738" s="32">
        <v>1.0</v>
      </c>
      <c r="E738" s="32" t="s">
        <v>177</v>
      </c>
      <c r="F738" s="58"/>
    </row>
    <row r="739">
      <c r="A739" s="32" t="s">
        <v>97</v>
      </c>
      <c r="B739" s="32" t="s">
        <v>137</v>
      </c>
      <c r="C739" s="32" t="s">
        <v>171</v>
      </c>
      <c r="D739" s="32">
        <v>1.0</v>
      </c>
      <c r="E739" s="32" t="s">
        <v>177</v>
      </c>
      <c r="F739" s="58"/>
    </row>
    <row r="740">
      <c r="A740" s="32" t="s">
        <v>97</v>
      </c>
      <c r="B740" s="32" t="s">
        <v>143</v>
      </c>
      <c r="C740" s="32" t="s">
        <v>171</v>
      </c>
      <c r="D740" s="32">
        <v>1.0</v>
      </c>
      <c r="E740" s="32" t="s">
        <v>177</v>
      </c>
      <c r="F740" s="58"/>
    </row>
    <row r="741">
      <c r="A741" s="32" t="s">
        <v>97</v>
      </c>
      <c r="B741" s="32" t="s">
        <v>144</v>
      </c>
      <c r="C741" s="32" t="s">
        <v>171</v>
      </c>
      <c r="D741" s="32">
        <v>1.0</v>
      </c>
      <c r="E741" s="32" t="s">
        <v>177</v>
      </c>
      <c r="F741" s="58"/>
    </row>
    <row r="742">
      <c r="A742" s="32" t="s">
        <v>97</v>
      </c>
      <c r="B742" s="32" t="s">
        <v>15</v>
      </c>
      <c r="C742" s="32" t="s">
        <v>171</v>
      </c>
      <c r="D742" s="32">
        <v>1.0</v>
      </c>
      <c r="E742" s="32" t="s">
        <v>177</v>
      </c>
      <c r="F742" s="58"/>
    </row>
    <row r="743">
      <c r="A743" s="32" t="s">
        <v>97</v>
      </c>
      <c r="B743" s="32" t="s">
        <v>17</v>
      </c>
      <c r="C743" s="32" t="s">
        <v>171</v>
      </c>
      <c r="D743" s="32">
        <v>1.0</v>
      </c>
      <c r="E743" s="32" t="s">
        <v>177</v>
      </c>
      <c r="F743" s="58"/>
    </row>
    <row r="744">
      <c r="A744" s="32" t="s">
        <v>97</v>
      </c>
      <c r="B744" s="32" t="s">
        <v>22</v>
      </c>
      <c r="C744" s="32" t="s">
        <v>171</v>
      </c>
      <c r="D744" s="32">
        <v>1.0</v>
      </c>
      <c r="E744" s="32" t="s">
        <v>177</v>
      </c>
      <c r="F744" s="58"/>
    </row>
    <row r="745">
      <c r="A745" s="32" t="s">
        <v>97</v>
      </c>
      <c r="B745" s="32" t="s">
        <v>27</v>
      </c>
      <c r="C745" s="32" t="s">
        <v>171</v>
      </c>
      <c r="D745" s="32">
        <v>1.0</v>
      </c>
      <c r="E745" s="32" t="s">
        <v>177</v>
      </c>
      <c r="F745" s="58"/>
    </row>
    <row r="746">
      <c r="A746" s="32" t="s">
        <v>97</v>
      </c>
      <c r="B746" s="32" t="s">
        <v>28</v>
      </c>
      <c r="C746" s="32" t="s">
        <v>171</v>
      </c>
      <c r="D746" s="32">
        <v>1.0</v>
      </c>
      <c r="E746" s="32" t="s">
        <v>177</v>
      </c>
      <c r="F746" s="58"/>
    </row>
    <row r="747">
      <c r="A747" s="32" t="s">
        <v>97</v>
      </c>
      <c r="B747" s="32" t="s">
        <v>33</v>
      </c>
      <c r="C747" s="32" t="s">
        <v>171</v>
      </c>
      <c r="D747" s="32">
        <v>1.0</v>
      </c>
      <c r="E747" s="32" t="s">
        <v>177</v>
      </c>
      <c r="F747" s="58"/>
    </row>
    <row r="748">
      <c r="A748" s="32" t="s">
        <v>97</v>
      </c>
      <c r="B748" s="32" t="s">
        <v>36</v>
      </c>
      <c r="C748" s="32" t="s">
        <v>171</v>
      </c>
      <c r="D748" s="32">
        <v>1.0</v>
      </c>
      <c r="E748" s="32" t="s">
        <v>177</v>
      </c>
      <c r="F748" s="58"/>
    </row>
    <row r="749">
      <c r="A749" s="32" t="s">
        <v>97</v>
      </c>
      <c r="B749" s="32" t="s">
        <v>40</v>
      </c>
      <c r="C749" s="32" t="s">
        <v>171</v>
      </c>
      <c r="D749" s="32">
        <v>1.0</v>
      </c>
      <c r="E749" s="32" t="s">
        <v>177</v>
      </c>
      <c r="F749" s="58"/>
    </row>
    <row r="750">
      <c r="A750" s="32" t="s">
        <v>97</v>
      </c>
      <c r="B750" s="32" t="s">
        <v>46</v>
      </c>
      <c r="C750" s="32" t="s">
        <v>171</v>
      </c>
      <c r="D750" s="32">
        <v>1.0</v>
      </c>
      <c r="E750" s="32" t="s">
        <v>177</v>
      </c>
      <c r="F750" s="58"/>
    </row>
    <row r="751">
      <c r="A751" s="32" t="s">
        <v>97</v>
      </c>
      <c r="B751" s="32" t="s">
        <v>47</v>
      </c>
      <c r="C751" s="32" t="s">
        <v>171</v>
      </c>
      <c r="D751" s="32">
        <v>1.0</v>
      </c>
      <c r="E751" s="32" t="s">
        <v>177</v>
      </c>
      <c r="F751" s="58"/>
    </row>
    <row r="752">
      <c r="A752" s="32" t="s">
        <v>97</v>
      </c>
      <c r="B752" s="32" t="s">
        <v>48</v>
      </c>
      <c r="C752" s="32" t="s">
        <v>171</v>
      </c>
      <c r="D752" s="32">
        <v>1.0</v>
      </c>
      <c r="E752" s="32" t="s">
        <v>177</v>
      </c>
      <c r="F752" s="58"/>
    </row>
    <row r="753">
      <c r="A753" s="32" t="s">
        <v>97</v>
      </c>
      <c r="B753" s="32" t="s">
        <v>50</v>
      </c>
      <c r="C753" s="32" t="s">
        <v>171</v>
      </c>
      <c r="D753" s="32">
        <v>1.0</v>
      </c>
      <c r="E753" s="32" t="s">
        <v>177</v>
      </c>
      <c r="F753" s="58"/>
    </row>
    <row r="754">
      <c r="A754" s="32" t="s">
        <v>97</v>
      </c>
      <c r="B754" s="32" t="s">
        <v>51</v>
      </c>
      <c r="C754" s="32" t="s">
        <v>171</v>
      </c>
      <c r="D754" s="32">
        <v>1.0</v>
      </c>
      <c r="E754" s="32" t="s">
        <v>177</v>
      </c>
      <c r="F754" s="58"/>
    </row>
    <row r="755">
      <c r="A755" s="32" t="s">
        <v>97</v>
      </c>
      <c r="B755" s="32" t="s">
        <v>52</v>
      </c>
      <c r="C755" s="32" t="s">
        <v>171</v>
      </c>
      <c r="D755" s="32">
        <v>1.0</v>
      </c>
      <c r="E755" s="32" t="s">
        <v>177</v>
      </c>
      <c r="F755" s="58"/>
    </row>
    <row r="756">
      <c r="A756" s="32" t="s">
        <v>97</v>
      </c>
      <c r="B756" s="32" t="s">
        <v>58</v>
      </c>
      <c r="C756" s="32" t="s">
        <v>171</v>
      </c>
      <c r="D756" s="32">
        <v>1.0</v>
      </c>
      <c r="E756" s="32" t="s">
        <v>177</v>
      </c>
      <c r="F756" s="58"/>
    </row>
    <row r="757">
      <c r="A757" s="32" t="s">
        <v>97</v>
      </c>
      <c r="B757" s="32" t="s">
        <v>59</v>
      </c>
      <c r="C757" s="32" t="s">
        <v>171</v>
      </c>
      <c r="D757" s="32">
        <v>1.0</v>
      </c>
      <c r="E757" s="32" t="s">
        <v>177</v>
      </c>
      <c r="F757" s="58"/>
    </row>
    <row r="758">
      <c r="A758" s="32" t="s">
        <v>97</v>
      </c>
      <c r="B758" s="32" t="s">
        <v>61</v>
      </c>
      <c r="C758" s="32" t="s">
        <v>171</v>
      </c>
      <c r="D758" s="32">
        <v>1.0</v>
      </c>
      <c r="E758" s="32" t="s">
        <v>177</v>
      </c>
      <c r="F758" s="58"/>
    </row>
    <row r="759">
      <c r="A759" s="32" t="s">
        <v>97</v>
      </c>
      <c r="B759" s="32" t="s">
        <v>62</v>
      </c>
      <c r="C759" s="32" t="s">
        <v>171</v>
      </c>
      <c r="D759" s="32">
        <v>1.0</v>
      </c>
      <c r="E759" s="32" t="s">
        <v>177</v>
      </c>
      <c r="F759" s="58"/>
    </row>
    <row r="760">
      <c r="A760" s="32" t="s">
        <v>97</v>
      </c>
      <c r="B760" s="32" t="s">
        <v>63</v>
      </c>
      <c r="C760" s="32" t="s">
        <v>171</v>
      </c>
      <c r="D760" s="32">
        <v>1.0</v>
      </c>
      <c r="E760" s="32" t="s">
        <v>177</v>
      </c>
      <c r="F760" s="58"/>
    </row>
    <row r="761">
      <c r="A761" s="32" t="s">
        <v>97</v>
      </c>
      <c r="B761" s="32" t="s">
        <v>65</v>
      </c>
      <c r="C761" s="32" t="s">
        <v>171</v>
      </c>
      <c r="D761" s="32">
        <v>1.0</v>
      </c>
      <c r="E761" s="32" t="s">
        <v>177</v>
      </c>
      <c r="F761" s="58"/>
    </row>
    <row r="762">
      <c r="A762" s="32" t="s">
        <v>97</v>
      </c>
      <c r="B762" s="32" t="s">
        <v>66</v>
      </c>
      <c r="C762" s="32" t="s">
        <v>171</v>
      </c>
      <c r="D762" s="32">
        <v>1.0</v>
      </c>
      <c r="E762" s="32" t="s">
        <v>177</v>
      </c>
      <c r="F762" s="58"/>
    </row>
    <row r="763">
      <c r="A763" s="32" t="s">
        <v>97</v>
      </c>
      <c r="B763" s="32" t="s">
        <v>71</v>
      </c>
      <c r="C763" s="32" t="s">
        <v>171</v>
      </c>
      <c r="D763" s="32">
        <v>1.0</v>
      </c>
      <c r="E763" s="32" t="s">
        <v>177</v>
      </c>
      <c r="F763" s="58"/>
    </row>
    <row r="764">
      <c r="A764" s="32" t="s">
        <v>97</v>
      </c>
      <c r="B764" s="32" t="s">
        <v>72</v>
      </c>
      <c r="C764" s="32" t="s">
        <v>171</v>
      </c>
      <c r="D764" s="32">
        <v>1.0</v>
      </c>
      <c r="E764" s="32" t="s">
        <v>177</v>
      </c>
      <c r="F764" s="58"/>
    </row>
    <row r="765">
      <c r="A765" s="32" t="s">
        <v>97</v>
      </c>
      <c r="B765" s="32" t="s">
        <v>73</v>
      </c>
      <c r="C765" s="32" t="s">
        <v>171</v>
      </c>
      <c r="D765" s="32">
        <v>1.0</v>
      </c>
      <c r="E765" s="32" t="s">
        <v>177</v>
      </c>
      <c r="F765" s="58"/>
    </row>
    <row r="766">
      <c r="A766" s="32" t="s">
        <v>97</v>
      </c>
      <c r="B766" s="32" t="s">
        <v>75</v>
      </c>
      <c r="C766" s="32" t="s">
        <v>171</v>
      </c>
      <c r="D766" s="32">
        <v>1.0</v>
      </c>
      <c r="E766" s="32" t="s">
        <v>177</v>
      </c>
      <c r="F766" s="58"/>
    </row>
    <row r="767">
      <c r="A767" s="32" t="s">
        <v>97</v>
      </c>
      <c r="B767" s="32" t="s">
        <v>78</v>
      </c>
      <c r="C767" s="32" t="s">
        <v>171</v>
      </c>
      <c r="D767" s="32">
        <v>1.0</v>
      </c>
      <c r="E767" s="32" t="s">
        <v>177</v>
      </c>
      <c r="F767" s="58"/>
    </row>
    <row r="768">
      <c r="A768" s="32" t="s">
        <v>97</v>
      </c>
      <c r="B768" s="32" t="s">
        <v>83</v>
      </c>
      <c r="C768" s="32" t="s">
        <v>171</v>
      </c>
      <c r="D768" s="32">
        <v>1.0</v>
      </c>
      <c r="E768" s="32" t="s">
        <v>177</v>
      </c>
      <c r="F768" s="58"/>
    </row>
    <row r="769">
      <c r="A769" s="32" t="s">
        <v>97</v>
      </c>
      <c r="B769" s="32" t="s">
        <v>84</v>
      </c>
      <c r="C769" s="32" t="s">
        <v>171</v>
      </c>
      <c r="D769" s="32">
        <v>1.0</v>
      </c>
      <c r="E769" s="32" t="s">
        <v>177</v>
      </c>
      <c r="F769" s="58"/>
    </row>
    <row r="770">
      <c r="A770" s="32" t="s">
        <v>97</v>
      </c>
      <c r="B770" s="32" t="s">
        <v>91</v>
      </c>
      <c r="C770" s="32" t="s">
        <v>171</v>
      </c>
      <c r="D770" s="32">
        <v>1.0</v>
      </c>
      <c r="E770" s="32" t="s">
        <v>177</v>
      </c>
      <c r="F770" s="58"/>
    </row>
    <row r="771">
      <c r="A771" s="32" t="s">
        <v>97</v>
      </c>
      <c r="B771" s="32" t="s">
        <v>93</v>
      </c>
      <c r="C771" s="32" t="s">
        <v>171</v>
      </c>
      <c r="D771" s="32">
        <v>1.0</v>
      </c>
      <c r="E771" s="32" t="s">
        <v>177</v>
      </c>
      <c r="F771" s="58"/>
    </row>
    <row r="772">
      <c r="A772" s="32" t="s">
        <v>97</v>
      </c>
      <c r="B772" s="32" t="s">
        <v>96</v>
      </c>
      <c r="C772" s="32" t="s">
        <v>171</v>
      </c>
      <c r="D772" s="32">
        <v>1.0</v>
      </c>
      <c r="E772" s="32" t="s">
        <v>177</v>
      </c>
      <c r="F772" s="58"/>
    </row>
    <row r="773">
      <c r="A773" s="32" t="s">
        <v>97</v>
      </c>
      <c r="B773" s="32" t="s">
        <v>98</v>
      </c>
      <c r="C773" s="32" t="s">
        <v>171</v>
      </c>
      <c r="D773" s="32">
        <v>1.0</v>
      </c>
      <c r="E773" s="32" t="s">
        <v>177</v>
      </c>
      <c r="F773" s="58"/>
    </row>
    <row r="774">
      <c r="A774" s="32" t="s">
        <v>97</v>
      </c>
      <c r="B774" s="32" t="s">
        <v>99</v>
      </c>
      <c r="C774" s="32" t="s">
        <v>171</v>
      </c>
      <c r="D774" s="32">
        <v>1.0</v>
      </c>
      <c r="E774" s="32" t="s">
        <v>177</v>
      </c>
      <c r="F774" s="58"/>
    </row>
    <row r="775">
      <c r="A775" s="32" t="s">
        <v>97</v>
      </c>
      <c r="B775" s="32" t="s">
        <v>102</v>
      </c>
      <c r="C775" s="32" t="s">
        <v>171</v>
      </c>
      <c r="D775" s="32">
        <v>1.0</v>
      </c>
      <c r="E775" s="32" t="s">
        <v>177</v>
      </c>
      <c r="F775" s="58"/>
    </row>
    <row r="776">
      <c r="A776" s="32" t="s">
        <v>97</v>
      </c>
      <c r="B776" s="32" t="s">
        <v>105</v>
      </c>
      <c r="C776" s="32" t="s">
        <v>171</v>
      </c>
      <c r="D776" s="32">
        <v>1.0</v>
      </c>
      <c r="E776" s="32" t="s">
        <v>177</v>
      </c>
      <c r="F776" s="58"/>
    </row>
    <row r="777">
      <c r="A777" s="32" t="s">
        <v>97</v>
      </c>
      <c r="B777" s="32" t="s">
        <v>109</v>
      </c>
      <c r="C777" s="32" t="s">
        <v>171</v>
      </c>
      <c r="D777" s="32">
        <v>1.0</v>
      </c>
      <c r="E777" s="32" t="s">
        <v>177</v>
      </c>
      <c r="F777" s="58"/>
    </row>
    <row r="778">
      <c r="A778" s="32" t="s">
        <v>97</v>
      </c>
      <c r="B778" s="32" t="s">
        <v>110</v>
      </c>
      <c r="C778" s="32" t="s">
        <v>171</v>
      </c>
      <c r="D778" s="32">
        <v>1.0</v>
      </c>
      <c r="E778" s="32" t="s">
        <v>177</v>
      </c>
      <c r="F778" s="58"/>
    </row>
    <row r="779">
      <c r="A779" s="32" t="s">
        <v>97</v>
      </c>
      <c r="B779" s="32" t="s">
        <v>111</v>
      </c>
      <c r="C779" s="32" t="s">
        <v>171</v>
      </c>
      <c r="D779" s="32">
        <v>1.0</v>
      </c>
      <c r="E779" s="32" t="s">
        <v>177</v>
      </c>
      <c r="F779" s="58"/>
    </row>
    <row r="780">
      <c r="A780" s="32" t="s">
        <v>97</v>
      </c>
      <c r="B780" s="32" t="s">
        <v>112</v>
      </c>
      <c r="C780" s="32" t="s">
        <v>171</v>
      </c>
      <c r="D780" s="32">
        <v>1.0</v>
      </c>
      <c r="E780" s="32" t="s">
        <v>177</v>
      </c>
      <c r="F780" s="58"/>
    </row>
    <row r="781">
      <c r="A781" s="32" t="s">
        <v>97</v>
      </c>
      <c r="B781" s="32" t="s">
        <v>114</v>
      </c>
      <c r="C781" s="32" t="s">
        <v>171</v>
      </c>
      <c r="D781" s="32">
        <v>1.0</v>
      </c>
      <c r="E781" s="32" t="s">
        <v>177</v>
      </c>
      <c r="F781" s="58"/>
    </row>
    <row r="782">
      <c r="A782" s="32" t="s">
        <v>97</v>
      </c>
      <c r="B782" s="32" t="s">
        <v>119</v>
      </c>
      <c r="C782" s="32" t="s">
        <v>171</v>
      </c>
      <c r="D782" s="32">
        <v>1.0</v>
      </c>
      <c r="E782" s="32" t="s">
        <v>177</v>
      </c>
      <c r="F782" s="58"/>
    </row>
    <row r="783">
      <c r="A783" s="32" t="s">
        <v>97</v>
      </c>
      <c r="B783" s="32" t="s">
        <v>122</v>
      </c>
      <c r="C783" s="32" t="s">
        <v>171</v>
      </c>
      <c r="D783" s="32">
        <v>1.0</v>
      </c>
      <c r="E783" s="32" t="s">
        <v>177</v>
      </c>
      <c r="F783" s="58"/>
    </row>
    <row r="784">
      <c r="A784" s="32" t="s">
        <v>97</v>
      </c>
      <c r="B784" s="32" t="s">
        <v>124</v>
      </c>
      <c r="C784" s="32" t="s">
        <v>171</v>
      </c>
      <c r="D784" s="32">
        <v>1.0</v>
      </c>
      <c r="E784" s="32" t="s">
        <v>177</v>
      </c>
      <c r="F784" s="58"/>
    </row>
    <row r="785">
      <c r="A785" s="32" t="s">
        <v>97</v>
      </c>
      <c r="B785" s="32" t="s">
        <v>130</v>
      </c>
      <c r="C785" s="32" t="s">
        <v>171</v>
      </c>
      <c r="D785" s="32">
        <v>1.0</v>
      </c>
      <c r="E785" s="32" t="s">
        <v>177</v>
      </c>
      <c r="F785" s="58"/>
    </row>
    <row r="786">
      <c r="A786" s="32" t="s">
        <v>97</v>
      </c>
      <c r="B786" s="32" t="s">
        <v>142</v>
      </c>
      <c r="C786" s="32" t="s">
        <v>171</v>
      </c>
      <c r="D786" s="32">
        <v>1.0</v>
      </c>
      <c r="E786" s="32" t="s">
        <v>177</v>
      </c>
      <c r="F786" s="58"/>
    </row>
    <row r="787">
      <c r="A787" s="32" t="s">
        <v>97</v>
      </c>
      <c r="B787" s="32" t="s">
        <v>145</v>
      </c>
      <c r="C787" s="32" t="s">
        <v>171</v>
      </c>
      <c r="D787" s="32">
        <v>1.0</v>
      </c>
      <c r="E787" s="32" t="s">
        <v>177</v>
      </c>
      <c r="F787" s="58"/>
    </row>
    <row r="788">
      <c r="A788" s="32" t="s">
        <v>97</v>
      </c>
      <c r="B788" s="32" t="s">
        <v>147</v>
      </c>
      <c r="C788" s="32" t="s">
        <v>171</v>
      </c>
      <c r="D788" s="32">
        <v>1.0</v>
      </c>
      <c r="E788" s="32" t="s">
        <v>177</v>
      </c>
      <c r="F788" s="58"/>
    </row>
    <row r="789">
      <c r="A789" s="32" t="s">
        <v>97</v>
      </c>
      <c r="B789" s="32" t="s">
        <v>148</v>
      </c>
      <c r="C789" s="32" t="s">
        <v>171</v>
      </c>
      <c r="D789" s="32">
        <v>1.0</v>
      </c>
      <c r="E789" s="32" t="s">
        <v>177</v>
      </c>
      <c r="F789" s="58"/>
    </row>
    <row r="790">
      <c r="A790" s="32" t="s">
        <v>97</v>
      </c>
      <c r="B790" s="32" t="s">
        <v>149</v>
      </c>
      <c r="C790" s="32" t="s">
        <v>171</v>
      </c>
      <c r="D790" s="32">
        <v>1.0</v>
      </c>
      <c r="E790" s="32" t="s">
        <v>177</v>
      </c>
      <c r="F790" s="58"/>
    </row>
    <row r="791">
      <c r="A791" s="32" t="s">
        <v>104</v>
      </c>
      <c r="B791" s="32" t="s">
        <v>21</v>
      </c>
      <c r="C791" s="32" t="s">
        <v>171</v>
      </c>
      <c r="D791" s="32">
        <v>1.0</v>
      </c>
      <c r="E791" s="32" t="s">
        <v>177</v>
      </c>
      <c r="F791" s="58"/>
    </row>
    <row r="792">
      <c r="A792" s="32" t="s">
        <v>104</v>
      </c>
      <c r="B792" s="32" t="s">
        <v>32</v>
      </c>
      <c r="C792" s="32" t="s">
        <v>171</v>
      </c>
      <c r="D792" s="32">
        <v>1.0</v>
      </c>
      <c r="E792" s="32" t="s">
        <v>177</v>
      </c>
      <c r="F792" s="58"/>
    </row>
    <row r="793">
      <c r="A793" s="32" t="s">
        <v>104</v>
      </c>
      <c r="B793" s="32" t="s">
        <v>60</v>
      </c>
      <c r="C793" s="32" t="s">
        <v>171</v>
      </c>
      <c r="D793" s="32">
        <v>1.0</v>
      </c>
      <c r="E793" s="32" t="s">
        <v>177</v>
      </c>
      <c r="F793" s="58"/>
    </row>
    <row r="794">
      <c r="A794" s="32" t="s">
        <v>104</v>
      </c>
      <c r="B794" s="32" t="s">
        <v>77</v>
      </c>
      <c r="C794" s="32" t="s">
        <v>171</v>
      </c>
      <c r="D794" s="32">
        <v>1.0</v>
      </c>
      <c r="E794" s="32" t="s">
        <v>177</v>
      </c>
      <c r="F794" s="58"/>
    </row>
    <row r="795">
      <c r="A795" s="32" t="s">
        <v>104</v>
      </c>
      <c r="B795" s="32" t="s">
        <v>81</v>
      </c>
      <c r="C795" s="32" t="s">
        <v>171</v>
      </c>
      <c r="D795" s="32">
        <v>1.0</v>
      </c>
      <c r="E795" s="32" t="s">
        <v>177</v>
      </c>
      <c r="F795" s="58"/>
    </row>
    <row r="796">
      <c r="A796" s="32" t="s">
        <v>104</v>
      </c>
      <c r="B796" s="32" t="s">
        <v>85</v>
      </c>
      <c r="C796" s="32" t="s">
        <v>171</v>
      </c>
      <c r="D796" s="32">
        <v>1.0</v>
      </c>
      <c r="E796" s="32" t="s">
        <v>177</v>
      </c>
      <c r="F796" s="58"/>
    </row>
    <row r="797">
      <c r="A797" s="32" t="s">
        <v>104</v>
      </c>
      <c r="B797" s="32" t="s">
        <v>86</v>
      </c>
      <c r="C797" s="32" t="s">
        <v>171</v>
      </c>
      <c r="D797" s="32">
        <v>1.0</v>
      </c>
      <c r="E797" s="32" t="s">
        <v>177</v>
      </c>
      <c r="F797" s="58"/>
    </row>
    <row r="798">
      <c r="A798" s="32" t="s">
        <v>104</v>
      </c>
      <c r="B798" s="32" t="s">
        <v>90</v>
      </c>
      <c r="C798" s="32" t="s">
        <v>171</v>
      </c>
      <c r="D798" s="32">
        <v>1.0</v>
      </c>
      <c r="E798" s="32" t="s">
        <v>177</v>
      </c>
      <c r="F798" s="58"/>
    </row>
    <row r="799">
      <c r="A799" s="32" t="s">
        <v>104</v>
      </c>
      <c r="B799" s="32" t="s">
        <v>92</v>
      </c>
      <c r="C799" s="32" t="s">
        <v>171</v>
      </c>
      <c r="D799" s="32">
        <v>1.0</v>
      </c>
      <c r="E799" s="32" t="s">
        <v>177</v>
      </c>
      <c r="F799" s="58"/>
    </row>
    <row r="800">
      <c r="A800" s="32" t="s">
        <v>104</v>
      </c>
      <c r="B800" s="32" t="s">
        <v>106</v>
      </c>
      <c r="C800" s="32" t="s">
        <v>171</v>
      </c>
      <c r="D800" s="32">
        <v>1.0</v>
      </c>
      <c r="E800" s="32" t="s">
        <v>177</v>
      </c>
      <c r="F800" s="58"/>
    </row>
    <row r="801">
      <c r="A801" s="32" t="s">
        <v>104</v>
      </c>
      <c r="B801" s="32" t="s">
        <v>115</v>
      </c>
      <c r="C801" s="32" t="s">
        <v>171</v>
      </c>
      <c r="D801" s="32">
        <v>1.0</v>
      </c>
      <c r="E801" s="32" t="s">
        <v>177</v>
      </c>
      <c r="F801" s="58"/>
    </row>
    <row r="802">
      <c r="A802" s="32" t="s">
        <v>104</v>
      </c>
      <c r="B802" s="32" t="s">
        <v>127</v>
      </c>
      <c r="C802" s="32" t="s">
        <v>171</v>
      </c>
      <c r="D802" s="32">
        <v>1.0</v>
      </c>
      <c r="E802" s="32" t="s">
        <v>177</v>
      </c>
      <c r="F802" s="58"/>
    </row>
    <row r="803">
      <c r="A803" s="32" t="s">
        <v>104</v>
      </c>
      <c r="B803" s="32" t="s">
        <v>128</v>
      </c>
      <c r="C803" s="32" t="s">
        <v>171</v>
      </c>
      <c r="D803" s="32">
        <v>1.0</v>
      </c>
      <c r="E803" s="32" t="s">
        <v>177</v>
      </c>
      <c r="F803" s="58"/>
    </row>
    <row r="804">
      <c r="A804" s="32" t="s">
        <v>104</v>
      </c>
      <c r="B804" s="32" t="s">
        <v>31</v>
      </c>
      <c r="C804" s="32" t="s">
        <v>171</v>
      </c>
      <c r="D804" s="32">
        <v>1.0</v>
      </c>
      <c r="E804" s="32" t="s">
        <v>177</v>
      </c>
      <c r="F804" s="58"/>
    </row>
    <row r="805">
      <c r="A805" s="32" t="s">
        <v>104</v>
      </c>
      <c r="B805" s="32" t="s">
        <v>38</v>
      </c>
      <c r="C805" s="32" t="s">
        <v>171</v>
      </c>
      <c r="D805" s="32">
        <v>1.0</v>
      </c>
      <c r="E805" s="32" t="s">
        <v>177</v>
      </c>
      <c r="F805" s="58"/>
    </row>
    <row r="806">
      <c r="A806" s="32" t="s">
        <v>104</v>
      </c>
      <c r="B806" s="32" t="s">
        <v>42</v>
      </c>
      <c r="C806" s="32" t="s">
        <v>171</v>
      </c>
      <c r="D806" s="32">
        <v>1.0</v>
      </c>
      <c r="E806" s="32" t="s">
        <v>177</v>
      </c>
      <c r="F806" s="58"/>
    </row>
    <row r="807">
      <c r="A807" s="32" t="s">
        <v>104</v>
      </c>
      <c r="B807" s="32" t="s">
        <v>43</v>
      </c>
      <c r="C807" s="32" t="s">
        <v>171</v>
      </c>
      <c r="D807" s="32">
        <v>1.0</v>
      </c>
      <c r="E807" s="32" t="s">
        <v>177</v>
      </c>
      <c r="F807" s="58"/>
    </row>
    <row r="808">
      <c r="A808" s="32" t="s">
        <v>104</v>
      </c>
      <c r="B808" s="32" t="s">
        <v>45</v>
      </c>
      <c r="C808" s="32" t="s">
        <v>171</v>
      </c>
      <c r="D808" s="32">
        <v>1.0</v>
      </c>
      <c r="E808" s="32" t="s">
        <v>177</v>
      </c>
      <c r="F808" s="58"/>
    </row>
    <row r="809">
      <c r="A809" s="32" t="s">
        <v>104</v>
      </c>
      <c r="B809" s="32" t="s">
        <v>57</v>
      </c>
      <c r="C809" s="32" t="s">
        <v>171</v>
      </c>
      <c r="D809" s="32">
        <v>1.0</v>
      </c>
      <c r="E809" s="32" t="s">
        <v>177</v>
      </c>
      <c r="F809" s="58"/>
    </row>
    <row r="810">
      <c r="A810" s="32" t="s">
        <v>104</v>
      </c>
      <c r="B810" s="32" t="s">
        <v>69</v>
      </c>
      <c r="C810" s="32" t="s">
        <v>171</v>
      </c>
      <c r="D810" s="32">
        <v>1.0</v>
      </c>
      <c r="E810" s="32" t="s">
        <v>177</v>
      </c>
      <c r="F810" s="58"/>
    </row>
    <row r="811">
      <c r="A811" s="32" t="s">
        <v>104</v>
      </c>
      <c r="B811" s="32" t="s">
        <v>70</v>
      </c>
      <c r="C811" s="32" t="s">
        <v>171</v>
      </c>
      <c r="D811" s="32">
        <v>1.0</v>
      </c>
      <c r="E811" s="32" t="s">
        <v>177</v>
      </c>
      <c r="F811" s="58"/>
    </row>
    <row r="812">
      <c r="A812" s="32" t="s">
        <v>104</v>
      </c>
      <c r="B812" s="32" t="s">
        <v>82</v>
      </c>
      <c r="C812" s="32" t="s">
        <v>171</v>
      </c>
      <c r="D812" s="32">
        <v>1.0</v>
      </c>
      <c r="E812" s="32" t="s">
        <v>177</v>
      </c>
      <c r="F812" s="58"/>
    </row>
    <row r="813">
      <c r="A813" s="32" t="s">
        <v>104</v>
      </c>
      <c r="B813" s="32" t="s">
        <v>94</v>
      </c>
      <c r="C813" s="32" t="s">
        <v>171</v>
      </c>
      <c r="D813" s="32">
        <v>1.0</v>
      </c>
      <c r="E813" s="32" t="s">
        <v>177</v>
      </c>
      <c r="F813" s="58"/>
    </row>
    <row r="814">
      <c r="A814" s="32" t="s">
        <v>104</v>
      </c>
      <c r="B814" s="32" t="s">
        <v>113</v>
      </c>
      <c r="C814" s="32" t="s">
        <v>171</v>
      </c>
      <c r="D814" s="32">
        <v>1.0</v>
      </c>
      <c r="E814" s="32" t="s">
        <v>177</v>
      </c>
      <c r="F814" s="58"/>
    </row>
    <row r="815">
      <c r="A815" s="32" t="s">
        <v>104</v>
      </c>
      <c r="B815" s="32" t="s">
        <v>116</v>
      </c>
      <c r="C815" s="32" t="s">
        <v>171</v>
      </c>
      <c r="D815" s="32">
        <v>1.0</v>
      </c>
      <c r="E815" s="32" t="s">
        <v>177</v>
      </c>
      <c r="F815" s="58"/>
    </row>
    <row r="816">
      <c r="A816" s="32" t="s">
        <v>104</v>
      </c>
      <c r="B816" s="32" t="s">
        <v>120</v>
      </c>
      <c r="C816" s="32" t="s">
        <v>171</v>
      </c>
      <c r="D816" s="32">
        <v>1.0</v>
      </c>
      <c r="E816" s="32" t="s">
        <v>177</v>
      </c>
      <c r="F816" s="58"/>
    </row>
    <row r="817">
      <c r="A817" s="32" t="s">
        <v>104</v>
      </c>
      <c r="B817" s="32" t="s">
        <v>131</v>
      </c>
      <c r="C817" s="32" t="s">
        <v>171</v>
      </c>
      <c r="D817" s="32">
        <v>1.0</v>
      </c>
      <c r="E817" s="32" t="s">
        <v>177</v>
      </c>
      <c r="F817" s="58"/>
    </row>
    <row r="818">
      <c r="A818" s="32" t="s">
        <v>104</v>
      </c>
      <c r="B818" s="32" t="s">
        <v>135</v>
      </c>
      <c r="C818" s="32" t="s">
        <v>171</v>
      </c>
      <c r="D818" s="32">
        <v>1.0</v>
      </c>
      <c r="E818" s="32" t="s">
        <v>177</v>
      </c>
      <c r="F818" s="58"/>
    </row>
    <row r="819">
      <c r="A819" s="32" t="s">
        <v>104</v>
      </c>
      <c r="B819" s="32" t="s">
        <v>136</v>
      </c>
      <c r="C819" s="32" t="s">
        <v>171</v>
      </c>
      <c r="D819" s="32">
        <v>1.0</v>
      </c>
      <c r="E819" s="32" t="s">
        <v>177</v>
      </c>
      <c r="F819" s="58"/>
    </row>
    <row r="820">
      <c r="A820" s="32" t="s">
        <v>104</v>
      </c>
      <c r="B820" s="32" t="s">
        <v>137</v>
      </c>
      <c r="C820" s="32" t="s">
        <v>171</v>
      </c>
      <c r="D820" s="32">
        <v>1.0</v>
      </c>
      <c r="E820" s="32" t="s">
        <v>177</v>
      </c>
      <c r="F820" s="58"/>
    </row>
    <row r="821">
      <c r="A821" s="32" t="s">
        <v>104</v>
      </c>
      <c r="B821" s="32" t="s">
        <v>143</v>
      </c>
      <c r="C821" s="32" t="s">
        <v>171</v>
      </c>
      <c r="D821" s="32">
        <v>1.0</v>
      </c>
      <c r="E821" s="32" t="s">
        <v>177</v>
      </c>
      <c r="F821" s="58"/>
    </row>
    <row r="822">
      <c r="A822" s="32" t="s">
        <v>104</v>
      </c>
      <c r="B822" s="32" t="s">
        <v>144</v>
      </c>
      <c r="C822" s="32" t="s">
        <v>171</v>
      </c>
      <c r="D822" s="32">
        <v>1.0</v>
      </c>
      <c r="E822" s="32" t="s">
        <v>177</v>
      </c>
      <c r="F822" s="58"/>
    </row>
    <row r="823">
      <c r="A823" s="32" t="s">
        <v>104</v>
      </c>
      <c r="B823" s="32" t="s">
        <v>15</v>
      </c>
      <c r="C823" s="32" t="s">
        <v>171</v>
      </c>
      <c r="D823" s="32">
        <v>1.0</v>
      </c>
      <c r="E823" s="32" t="s">
        <v>177</v>
      </c>
      <c r="F823" s="58"/>
    </row>
    <row r="824">
      <c r="A824" s="32" t="s">
        <v>104</v>
      </c>
      <c r="B824" s="32" t="s">
        <v>17</v>
      </c>
      <c r="C824" s="32" t="s">
        <v>171</v>
      </c>
      <c r="D824" s="32">
        <v>1.0</v>
      </c>
      <c r="E824" s="32" t="s">
        <v>177</v>
      </c>
      <c r="F824" s="58"/>
    </row>
    <row r="825">
      <c r="A825" s="32" t="s">
        <v>104</v>
      </c>
      <c r="B825" s="32" t="s">
        <v>22</v>
      </c>
      <c r="C825" s="32" t="s">
        <v>171</v>
      </c>
      <c r="D825" s="32">
        <v>1.0</v>
      </c>
      <c r="E825" s="32" t="s">
        <v>177</v>
      </c>
      <c r="F825" s="58"/>
    </row>
    <row r="826">
      <c r="A826" s="32" t="s">
        <v>104</v>
      </c>
      <c r="B826" s="32" t="s">
        <v>27</v>
      </c>
      <c r="C826" s="32" t="s">
        <v>171</v>
      </c>
      <c r="D826" s="32">
        <v>1.0</v>
      </c>
      <c r="E826" s="32" t="s">
        <v>177</v>
      </c>
      <c r="F826" s="58"/>
    </row>
    <row r="827">
      <c r="A827" s="32" t="s">
        <v>104</v>
      </c>
      <c r="B827" s="32" t="s">
        <v>28</v>
      </c>
      <c r="C827" s="32" t="s">
        <v>171</v>
      </c>
      <c r="D827" s="32">
        <v>1.0</v>
      </c>
      <c r="E827" s="32" t="s">
        <v>177</v>
      </c>
      <c r="F827" s="58"/>
    </row>
    <row r="828">
      <c r="A828" s="32" t="s">
        <v>104</v>
      </c>
      <c r="B828" s="32" t="s">
        <v>33</v>
      </c>
      <c r="C828" s="32" t="s">
        <v>171</v>
      </c>
      <c r="D828" s="32">
        <v>1.0</v>
      </c>
      <c r="E828" s="32" t="s">
        <v>177</v>
      </c>
      <c r="F828" s="58"/>
    </row>
    <row r="829">
      <c r="A829" s="32" t="s">
        <v>104</v>
      </c>
      <c r="B829" s="32" t="s">
        <v>36</v>
      </c>
      <c r="C829" s="32" t="s">
        <v>171</v>
      </c>
      <c r="D829" s="32">
        <v>1.0</v>
      </c>
      <c r="E829" s="32" t="s">
        <v>177</v>
      </c>
      <c r="F829" s="58"/>
    </row>
    <row r="830">
      <c r="A830" s="32" t="s">
        <v>104</v>
      </c>
      <c r="B830" s="32" t="s">
        <v>40</v>
      </c>
      <c r="C830" s="32" t="s">
        <v>171</v>
      </c>
      <c r="D830" s="32">
        <v>1.0</v>
      </c>
      <c r="E830" s="32" t="s">
        <v>177</v>
      </c>
      <c r="F830" s="58"/>
    </row>
    <row r="831">
      <c r="A831" s="32" t="s">
        <v>104</v>
      </c>
      <c r="B831" s="32" t="s">
        <v>46</v>
      </c>
      <c r="C831" s="32" t="s">
        <v>171</v>
      </c>
      <c r="D831" s="32">
        <v>1.0</v>
      </c>
      <c r="E831" s="32" t="s">
        <v>177</v>
      </c>
      <c r="F831" s="58"/>
    </row>
    <row r="832">
      <c r="A832" s="32" t="s">
        <v>104</v>
      </c>
      <c r="B832" s="32" t="s">
        <v>47</v>
      </c>
      <c r="C832" s="32" t="s">
        <v>171</v>
      </c>
      <c r="D832" s="32">
        <v>1.0</v>
      </c>
      <c r="E832" s="32" t="s">
        <v>177</v>
      </c>
      <c r="F832" s="58"/>
    </row>
    <row r="833">
      <c r="A833" s="32" t="s">
        <v>104</v>
      </c>
      <c r="B833" s="32" t="s">
        <v>48</v>
      </c>
      <c r="C833" s="32" t="s">
        <v>171</v>
      </c>
      <c r="D833" s="32">
        <v>1.0</v>
      </c>
      <c r="E833" s="32" t="s">
        <v>177</v>
      </c>
      <c r="F833" s="58"/>
    </row>
    <row r="834">
      <c r="A834" s="32" t="s">
        <v>104</v>
      </c>
      <c r="B834" s="32" t="s">
        <v>50</v>
      </c>
      <c r="C834" s="32" t="s">
        <v>171</v>
      </c>
      <c r="D834" s="32">
        <v>1.0</v>
      </c>
      <c r="E834" s="32" t="s">
        <v>177</v>
      </c>
      <c r="F834" s="58"/>
    </row>
    <row r="835">
      <c r="A835" s="32" t="s">
        <v>104</v>
      </c>
      <c r="B835" s="32" t="s">
        <v>51</v>
      </c>
      <c r="C835" s="32" t="s">
        <v>171</v>
      </c>
      <c r="D835" s="32">
        <v>1.0</v>
      </c>
      <c r="E835" s="32" t="s">
        <v>177</v>
      </c>
      <c r="F835" s="58"/>
    </row>
    <row r="836">
      <c r="A836" s="32" t="s">
        <v>104</v>
      </c>
      <c r="B836" s="32" t="s">
        <v>52</v>
      </c>
      <c r="C836" s="32" t="s">
        <v>171</v>
      </c>
      <c r="D836" s="32">
        <v>1.0</v>
      </c>
      <c r="E836" s="32" t="s">
        <v>177</v>
      </c>
      <c r="F836" s="58"/>
    </row>
    <row r="837">
      <c r="A837" s="32" t="s">
        <v>104</v>
      </c>
      <c r="B837" s="32" t="s">
        <v>58</v>
      </c>
      <c r="C837" s="32" t="s">
        <v>171</v>
      </c>
      <c r="D837" s="32">
        <v>1.0</v>
      </c>
      <c r="E837" s="32" t="s">
        <v>177</v>
      </c>
      <c r="F837" s="58"/>
    </row>
    <row r="838">
      <c r="A838" s="32" t="s">
        <v>104</v>
      </c>
      <c r="B838" s="32" t="s">
        <v>59</v>
      </c>
      <c r="C838" s="32" t="s">
        <v>171</v>
      </c>
      <c r="D838" s="32">
        <v>1.0</v>
      </c>
      <c r="E838" s="32" t="s">
        <v>177</v>
      </c>
      <c r="F838" s="58"/>
    </row>
    <row r="839">
      <c r="A839" s="32" t="s">
        <v>104</v>
      </c>
      <c r="B839" s="32" t="s">
        <v>61</v>
      </c>
      <c r="C839" s="32" t="s">
        <v>171</v>
      </c>
      <c r="D839" s="32">
        <v>1.0</v>
      </c>
      <c r="E839" s="32" t="s">
        <v>177</v>
      </c>
      <c r="F839" s="58"/>
    </row>
    <row r="840">
      <c r="A840" s="32" t="s">
        <v>104</v>
      </c>
      <c r="B840" s="32" t="s">
        <v>62</v>
      </c>
      <c r="C840" s="32" t="s">
        <v>171</v>
      </c>
      <c r="D840" s="32">
        <v>1.0</v>
      </c>
      <c r="E840" s="32" t="s">
        <v>177</v>
      </c>
      <c r="F840" s="58"/>
    </row>
    <row r="841">
      <c r="A841" s="32" t="s">
        <v>104</v>
      </c>
      <c r="B841" s="32" t="s">
        <v>63</v>
      </c>
      <c r="C841" s="32" t="s">
        <v>171</v>
      </c>
      <c r="D841" s="32">
        <v>1.0</v>
      </c>
      <c r="E841" s="32" t="s">
        <v>177</v>
      </c>
      <c r="F841" s="58"/>
    </row>
    <row r="842">
      <c r="A842" s="32" t="s">
        <v>104</v>
      </c>
      <c r="B842" s="32" t="s">
        <v>65</v>
      </c>
      <c r="C842" s="32" t="s">
        <v>171</v>
      </c>
      <c r="D842" s="32">
        <v>1.0</v>
      </c>
      <c r="E842" s="32" t="s">
        <v>177</v>
      </c>
      <c r="F842" s="58"/>
    </row>
    <row r="843">
      <c r="A843" s="32" t="s">
        <v>104</v>
      </c>
      <c r="B843" s="32" t="s">
        <v>66</v>
      </c>
      <c r="C843" s="32" t="s">
        <v>171</v>
      </c>
      <c r="D843" s="32">
        <v>1.0</v>
      </c>
      <c r="E843" s="32" t="s">
        <v>177</v>
      </c>
      <c r="F843" s="58"/>
    </row>
    <row r="844">
      <c r="A844" s="32" t="s">
        <v>104</v>
      </c>
      <c r="B844" s="32" t="s">
        <v>71</v>
      </c>
      <c r="C844" s="32" t="s">
        <v>171</v>
      </c>
      <c r="D844" s="32">
        <v>1.0</v>
      </c>
      <c r="E844" s="32" t="s">
        <v>177</v>
      </c>
      <c r="F844" s="58"/>
    </row>
    <row r="845">
      <c r="A845" s="32" t="s">
        <v>104</v>
      </c>
      <c r="B845" s="32" t="s">
        <v>72</v>
      </c>
      <c r="C845" s="32" t="s">
        <v>171</v>
      </c>
      <c r="D845" s="32">
        <v>1.0</v>
      </c>
      <c r="E845" s="32" t="s">
        <v>177</v>
      </c>
      <c r="F845" s="58"/>
    </row>
    <row r="846">
      <c r="A846" s="32" t="s">
        <v>104</v>
      </c>
      <c r="B846" s="32" t="s">
        <v>73</v>
      </c>
      <c r="C846" s="32" t="s">
        <v>171</v>
      </c>
      <c r="D846" s="32">
        <v>1.0</v>
      </c>
      <c r="E846" s="32" t="s">
        <v>177</v>
      </c>
      <c r="F846" s="58"/>
    </row>
    <row r="847">
      <c r="A847" s="32" t="s">
        <v>104</v>
      </c>
      <c r="B847" s="32" t="s">
        <v>75</v>
      </c>
      <c r="C847" s="32" t="s">
        <v>171</v>
      </c>
      <c r="D847" s="32">
        <v>1.0</v>
      </c>
      <c r="E847" s="32" t="s">
        <v>177</v>
      </c>
      <c r="F847" s="58"/>
    </row>
    <row r="848">
      <c r="A848" s="32" t="s">
        <v>104</v>
      </c>
      <c r="B848" s="32" t="s">
        <v>78</v>
      </c>
      <c r="C848" s="32" t="s">
        <v>171</v>
      </c>
      <c r="D848" s="32">
        <v>1.0</v>
      </c>
      <c r="E848" s="32" t="s">
        <v>177</v>
      </c>
      <c r="F848" s="58"/>
    </row>
    <row r="849">
      <c r="A849" s="32" t="s">
        <v>104</v>
      </c>
      <c r="B849" s="32" t="s">
        <v>83</v>
      </c>
      <c r="C849" s="32" t="s">
        <v>171</v>
      </c>
      <c r="D849" s="32">
        <v>1.0</v>
      </c>
      <c r="E849" s="32" t="s">
        <v>177</v>
      </c>
      <c r="F849" s="58"/>
    </row>
    <row r="850">
      <c r="A850" s="32" t="s">
        <v>104</v>
      </c>
      <c r="B850" s="32" t="s">
        <v>84</v>
      </c>
      <c r="C850" s="32" t="s">
        <v>171</v>
      </c>
      <c r="D850" s="32">
        <v>1.0</v>
      </c>
      <c r="E850" s="32" t="s">
        <v>177</v>
      </c>
      <c r="F850" s="58"/>
    </row>
    <row r="851">
      <c r="A851" s="32" t="s">
        <v>104</v>
      </c>
      <c r="B851" s="32" t="s">
        <v>91</v>
      </c>
      <c r="C851" s="32" t="s">
        <v>171</v>
      </c>
      <c r="D851" s="32">
        <v>1.0</v>
      </c>
      <c r="E851" s="32" t="s">
        <v>177</v>
      </c>
      <c r="F851" s="58"/>
    </row>
    <row r="852">
      <c r="A852" s="32" t="s">
        <v>104</v>
      </c>
      <c r="B852" s="32" t="s">
        <v>93</v>
      </c>
      <c r="C852" s="32" t="s">
        <v>171</v>
      </c>
      <c r="D852" s="32">
        <v>1.0</v>
      </c>
      <c r="E852" s="32" t="s">
        <v>177</v>
      </c>
      <c r="F852" s="58"/>
    </row>
    <row r="853">
      <c r="A853" s="32" t="s">
        <v>104</v>
      </c>
      <c r="B853" s="32" t="s">
        <v>96</v>
      </c>
      <c r="C853" s="32" t="s">
        <v>171</v>
      </c>
      <c r="D853" s="32">
        <v>1.0</v>
      </c>
      <c r="E853" s="32" t="s">
        <v>177</v>
      </c>
      <c r="F853" s="58"/>
    </row>
    <row r="854">
      <c r="A854" s="32" t="s">
        <v>104</v>
      </c>
      <c r="B854" s="32" t="s">
        <v>98</v>
      </c>
      <c r="C854" s="32" t="s">
        <v>171</v>
      </c>
      <c r="D854" s="32">
        <v>1.0</v>
      </c>
      <c r="E854" s="32" t="s">
        <v>177</v>
      </c>
      <c r="F854" s="58"/>
    </row>
    <row r="855">
      <c r="A855" s="32" t="s">
        <v>104</v>
      </c>
      <c r="B855" s="32" t="s">
        <v>99</v>
      </c>
      <c r="C855" s="32" t="s">
        <v>171</v>
      </c>
      <c r="D855" s="32">
        <v>1.0</v>
      </c>
      <c r="E855" s="32" t="s">
        <v>177</v>
      </c>
      <c r="F855" s="58"/>
    </row>
    <row r="856">
      <c r="A856" s="32" t="s">
        <v>104</v>
      </c>
      <c r="B856" s="32" t="s">
        <v>102</v>
      </c>
      <c r="C856" s="32" t="s">
        <v>171</v>
      </c>
      <c r="D856" s="32">
        <v>1.0</v>
      </c>
      <c r="E856" s="32" t="s">
        <v>177</v>
      </c>
      <c r="F856" s="58"/>
    </row>
    <row r="857">
      <c r="A857" s="32" t="s">
        <v>104</v>
      </c>
      <c r="B857" s="32" t="s">
        <v>105</v>
      </c>
      <c r="C857" s="32" t="s">
        <v>171</v>
      </c>
      <c r="D857" s="32">
        <v>1.0</v>
      </c>
      <c r="E857" s="32" t="s">
        <v>177</v>
      </c>
      <c r="F857" s="58"/>
    </row>
    <row r="858">
      <c r="A858" s="32" t="s">
        <v>104</v>
      </c>
      <c r="B858" s="32" t="s">
        <v>109</v>
      </c>
      <c r="C858" s="32" t="s">
        <v>171</v>
      </c>
      <c r="D858" s="32">
        <v>1.0</v>
      </c>
      <c r="E858" s="32" t="s">
        <v>177</v>
      </c>
      <c r="F858" s="58"/>
    </row>
    <row r="859">
      <c r="A859" s="32" t="s">
        <v>104</v>
      </c>
      <c r="B859" s="32" t="s">
        <v>110</v>
      </c>
      <c r="C859" s="32" t="s">
        <v>171</v>
      </c>
      <c r="D859" s="32">
        <v>1.0</v>
      </c>
      <c r="E859" s="32" t="s">
        <v>177</v>
      </c>
      <c r="F859" s="58"/>
    </row>
    <row r="860">
      <c r="A860" s="32" t="s">
        <v>104</v>
      </c>
      <c r="B860" s="32" t="s">
        <v>111</v>
      </c>
      <c r="C860" s="32" t="s">
        <v>171</v>
      </c>
      <c r="D860" s="32">
        <v>1.0</v>
      </c>
      <c r="E860" s="32" t="s">
        <v>177</v>
      </c>
      <c r="F860" s="58"/>
    </row>
    <row r="861">
      <c r="A861" s="32" t="s">
        <v>104</v>
      </c>
      <c r="B861" s="32" t="s">
        <v>112</v>
      </c>
      <c r="C861" s="32" t="s">
        <v>171</v>
      </c>
      <c r="D861" s="32">
        <v>1.0</v>
      </c>
      <c r="E861" s="32" t="s">
        <v>177</v>
      </c>
      <c r="F861" s="58"/>
    </row>
    <row r="862">
      <c r="A862" s="32" t="s">
        <v>104</v>
      </c>
      <c r="B862" s="32" t="s">
        <v>114</v>
      </c>
      <c r="C862" s="32" t="s">
        <v>171</v>
      </c>
      <c r="D862" s="32">
        <v>1.0</v>
      </c>
      <c r="E862" s="32" t="s">
        <v>177</v>
      </c>
      <c r="F862" s="58"/>
    </row>
    <row r="863">
      <c r="A863" s="32" t="s">
        <v>104</v>
      </c>
      <c r="B863" s="32" t="s">
        <v>119</v>
      </c>
      <c r="C863" s="32" t="s">
        <v>171</v>
      </c>
      <c r="D863" s="32">
        <v>1.0</v>
      </c>
      <c r="E863" s="32" t="s">
        <v>177</v>
      </c>
      <c r="F863" s="58"/>
    </row>
    <row r="864">
      <c r="A864" s="32" t="s">
        <v>104</v>
      </c>
      <c r="B864" s="32" t="s">
        <v>122</v>
      </c>
      <c r="C864" s="32" t="s">
        <v>171</v>
      </c>
      <c r="D864" s="32">
        <v>1.0</v>
      </c>
      <c r="E864" s="32" t="s">
        <v>177</v>
      </c>
      <c r="F864" s="58"/>
    </row>
    <row r="865">
      <c r="A865" s="32" t="s">
        <v>104</v>
      </c>
      <c r="B865" s="32" t="s">
        <v>124</v>
      </c>
      <c r="C865" s="32" t="s">
        <v>171</v>
      </c>
      <c r="D865" s="32">
        <v>1.0</v>
      </c>
      <c r="E865" s="32" t="s">
        <v>177</v>
      </c>
      <c r="F865" s="58"/>
    </row>
    <row r="866">
      <c r="A866" s="32" t="s">
        <v>104</v>
      </c>
      <c r="B866" s="32" t="s">
        <v>130</v>
      </c>
      <c r="C866" s="32" t="s">
        <v>171</v>
      </c>
      <c r="D866" s="32">
        <v>1.0</v>
      </c>
      <c r="E866" s="32" t="s">
        <v>177</v>
      </c>
      <c r="F866" s="58"/>
    </row>
    <row r="867">
      <c r="A867" s="32" t="s">
        <v>104</v>
      </c>
      <c r="B867" s="32" t="s">
        <v>142</v>
      </c>
      <c r="C867" s="32" t="s">
        <v>171</v>
      </c>
      <c r="D867" s="32">
        <v>1.0</v>
      </c>
      <c r="E867" s="32" t="s">
        <v>177</v>
      </c>
      <c r="F867" s="58"/>
    </row>
    <row r="868">
      <c r="A868" s="32" t="s">
        <v>104</v>
      </c>
      <c r="B868" s="32" t="s">
        <v>145</v>
      </c>
      <c r="C868" s="32" t="s">
        <v>171</v>
      </c>
      <c r="D868" s="32">
        <v>1.0</v>
      </c>
      <c r="E868" s="32" t="s">
        <v>177</v>
      </c>
      <c r="F868" s="58"/>
    </row>
    <row r="869">
      <c r="A869" s="32" t="s">
        <v>104</v>
      </c>
      <c r="B869" s="32" t="s">
        <v>147</v>
      </c>
      <c r="C869" s="32" t="s">
        <v>171</v>
      </c>
      <c r="D869" s="32">
        <v>1.0</v>
      </c>
      <c r="E869" s="32" t="s">
        <v>177</v>
      </c>
      <c r="F869" s="58"/>
    </row>
    <row r="870">
      <c r="A870" s="32" t="s">
        <v>104</v>
      </c>
      <c r="B870" s="32" t="s">
        <v>148</v>
      </c>
      <c r="C870" s="32" t="s">
        <v>171</v>
      </c>
      <c r="D870" s="32">
        <v>1.0</v>
      </c>
      <c r="E870" s="32" t="s">
        <v>177</v>
      </c>
      <c r="F870" s="58"/>
    </row>
    <row r="871">
      <c r="A871" s="32" t="s">
        <v>104</v>
      </c>
      <c r="B871" s="32" t="s">
        <v>149</v>
      </c>
      <c r="C871" s="32" t="s">
        <v>171</v>
      </c>
      <c r="D871" s="32">
        <v>1.0</v>
      </c>
      <c r="E871" s="32" t="s">
        <v>177</v>
      </c>
      <c r="F871" s="58"/>
    </row>
    <row r="872">
      <c r="A872" s="32" t="s">
        <v>21</v>
      </c>
      <c r="B872" s="32" t="s">
        <v>32</v>
      </c>
      <c r="C872" s="32" t="s">
        <v>171</v>
      </c>
      <c r="D872" s="32">
        <v>1.0</v>
      </c>
      <c r="E872" s="32" t="s">
        <v>177</v>
      </c>
      <c r="F872" s="58"/>
    </row>
    <row r="873">
      <c r="A873" s="32" t="s">
        <v>21</v>
      </c>
      <c r="B873" s="32" t="s">
        <v>60</v>
      </c>
      <c r="C873" s="32" t="s">
        <v>171</v>
      </c>
      <c r="D873" s="32">
        <v>1.0</v>
      </c>
      <c r="E873" s="32" t="s">
        <v>177</v>
      </c>
      <c r="F873" s="58"/>
    </row>
    <row r="874">
      <c r="A874" s="32" t="s">
        <v>21</v>
      </c>
      <c r="B874" s="32" t="s">
        <v>77</v>
      </c>
      <c r="C874" s="32" t="s">
        <v>171</v>
      </c>
      <c r="D874" s="32">
        <v>1.0</v>
      </c>
      <c r="E874" s="32" t="s">
        <v>177</v>
      </c>
      <c r="F874" s="58"/>
    </row>
    <row r="875">
      <c r="A875" s="32" t="s">
        <v>21</v>
      </c>
      <c r="B875" s="32" t="s">
        <v>81</v>
      </c>
      <c r="C875" s="32" t="s">
        <v>171</v>
      </c>
      <c r="D875" s="32">
        <v>1.0</v>
      </c>
      <c r="E875" s="32" t="s">
        <v>177</v>
      </c>
      <c r="F875" s="58"/>
    </row>
    <row r="876">
      <c r="A876" s="32" t="s">
        <v>21</v>
      </c>
      <c r="B876" s="32" t="s">
        <v>85</v>
      </c>
      <c r="C876" s="32" t="s">
        <v>171</v>
      </c>
      <c r="D876" s="32">
        <v>1.0</v>
      </c>
      <c r="E876" s="32" t="s">
        <v>177</v>
      </c>
      <c r="F876" s="58"/>
    </row>
    <row r="877">
      <c r="A877" s="32" t="s">
        <v>21</v>
      </c>
      <c r="B877" s="32" t="s">
        <v>86</v>
      </c>
      <c r="C877" s="32" t="s">
        <v>171</v>
      </c>
      <c r="D877" s="32">
        <v>1.0</v>
      </c>
      <c r="E877" s="32" t="s">
        <v>177</v>
      </c>
      <c r="F877" s="58"/>
    </row>
    <row r="878">
      <c r="A878" s="32" t="s">
        <v>21</v>
      </c>
      <c r="B878" s="32" t="s">
        <v>90</v>
      </c>
      <c r="C878" s="32" t="s">
        <v>171</v>
      </c>
      <c r="D878" s="32">
        <v>1.0</v>
      </c>
      <c r="E878" s="32" t="s">
        <v>177</v>
      </c>
      <c r="F878" s="58"/>
    </row>
    <row r="879">
      <c r="A879" s="32" t="s">
        <v>21</v>
      </c>
      <c r="B879" s="32" t="s">
        <v>92</v>
      </c>
      <c r="C879" s="32" t="s">
        <v>171</v>
      </c>
      <c r="D879" s="32">
        <v>1.0</v>
      </c>
      <c r="E879" s="32" t="s">
        <v>177</v>
      </c>
      <c r="F879" s="58"/>
    </row>
    <row r="880">
      <c r="A880" s="32" t="s">
        <v>21</v>
      </c>
      <c r="B880" s="32" t="s">
        <v>106</v>
      </c>
      <c r="C880" s="32" t="s">
        <v>171</v>
      </c>
      <c r="D880" s="32">
        <v>1.0</v>
      </c>
      <c r="E880" s="32" t="s">
        <v>177</v>
      </c>
      <c r="F880" s="58"/>
    </row>
    <row r="881">
      <c r="A881" s="32" t="s">
        <v>21</v>
      </c>
      <c r="B881" s="32" t="s">
        <v>115</v>
      </c>
      <c r="C881" s="32" t="s">
        <v>171</v>
      </c>
      <c r="D881" s="32">
        <v>1.0</v>
      </c>
      <c r="E881" s="32" t="s">
        <v>177</v>
      </c>
      <c r="F881" s="58"/>
    </row>
    <row r="882">
      <c r="A882" s="32" t="s">
        <v>21</v>
      </c>
      <c r="B882" s="32" t="s">
        <v>127</v>
      </c>
      <c r="C882" s="32" t="s">
        <v>171</v>
      </c>
      <c r="D882" s="32">
        <v>1.0</v>
      </c>
      <c r="E882" s="32" t="s">
        <v>177</v>
      </c>
      <c r="F882" s="58"/>
    </row>
    <row r="883">
      <c r="A883" s="32" t="s">
        <v>21</v>
      </c>
      <c r="B883" s="32" t="s">
        <v>128</v>
      </c>
      <c r="C883" s="32" t="s">
        <v>171</v>
      </c>
      <c r="D883" s="32">
        <v>1.0</v>
      </c>
      <c r="E883" s="32" t="s">
        <v>177</v>
      </c>
      <c r="F883" s="58"/>
    </row>
    <row r="884">
      <c r="A884" s="32" t="s">
        <v>21</v>
      </c>
      <c r="B884" s="32" t="s">
        <v>31</v>
      </c>
      <c r="C884" s="32" t="s">
        <v>171</v>
      </c>
      <c r="D884" s="32">
        <v>1.0</v>
      </c>
      <c r="E884" s="32" t="s">
        <v>177</v>
      </c>
      <c r="F884" s="58"/>
    </row>
    <row r="885">
      <c r="A885" s="32" t="s">
        <v>21</v>
      </c>
      <c r="B885" s="32" t="s">
        <v>38</v>
      </c>
      <c r="C885" s="32" t="s">
        <v>171</v>
      </c>
      <c r="D885" s="32">
        <v>1.0</v>
      </c>
      <c r="E885" s="32" t="s">
        <v>177</v>
      </c>
      <c r="F885" s="58"/>
    </row>
    <row r="886">
      <c r="A886" s="32" t="s">
        <v>21</v>
      </c>
      <c r="B886" s="32" t="s">
        <v>42</v>
      </c>
      <c r="C886" s="32" t="s">
        <v>171</v>
      </c>
      <c r="D886" s="32">
        <v>1.0</v>
      </c>
      <c r="E886" s="32" t="s">
        <v>177</v>
      </c>
      <c r="F886" s="58"/>
    </row>
    <row r="887">
      <c r="A887" s="32" t="s">
        <v>21</v>
      </c>
      <c r="B887" s="32" t="s">
        <v>43</v>
      </c>
      <c r="C887" s="32" t="s">
        <v>171</v>
      </c>
      <c r="D887" s="32">
        <v>1.0</v>
      </c>
      <c r="E887" s="32" t="s">
        <v>177</v>
      </c>
      <c r="F887" s="58"/>
    </row>
    <row r="888">
      <c r="A888" s="32" t="s">
        <v>21</v>
      </c>
      <c r="B888" s="32" t="s">
        <v>45</v>
      </c>
      <c r="C888" s="32" t="s">
        <v>171</v>
      </c>
      <c r="D888" s="32">
        <v>1.0</v>
      </c>
      <c r="E888" s="32" t="s">
        <v>177</v>
      </c>
      <c r="F888" s="58"/>
    </row>
    <row r="889">
      <c r="A889" s="32" t="s">
        <v>21</v>
      </c>
      <c r="B889" s="32" t="s">
        <v>57</v>
      </c>
      <c r="C889" s="32" t="s">
        <v>171</v>
      </c>
      <c r="D889" s="32">
        <v>1.0</v>
      </c>
      <c r="E889" s="32" t="s">
        <v>177</v>
      </c>
      <c r="F889" s="58"/>
    </row>
    <row r="890">
      <c r="A890" s="32" t="s">
        <v>21</v>
      </c>
      <c r="B890" s="32" t="s">
        <v>69</v>
      </c>
      <c r="C890" s="32" t="s">
        <v>171</v>
      </c>
      <c r="D890" s="32">
        <v>1.0</v>
      </c>
      <c r="E890" s="32" t="s">
        <v>177</v>
      </c>
      <c r="F890" s="58"/>
    </row>
    <row r="891">
      <c r="A891" s="32" t="s">
        <v>21</v>
      </c>
      <c r="B891" s="32" t="s">
        <v>70</v>
      </c>
      <c r="C891" s="32" t="s">
        <v>171</v>
      </c>
      <c r="D891" s="32">
        <v>1.0</v>
      </c>
      <c r="E891" s="32" t="s">
        <v>177</v>
      </c>
      <c r="F891" s="58"/>
    </row>
    <row r="892">
      <c r="A892" s="32" t="s">
        <v>21</v>
      </c>
      <c r="B892" s="32" t="s">
        <v>82</v>
      </c>
      <c r="C892" s="32" t="s">
        <v>171</v>
      </c>
      <c r="D892" s="32">
        <v>1.0</v>
      </c>
      <c r="E892" s="32" t="s">
        <v>177</v>
      </c>
      <c r="F892" s="58"/>
    </row>
    <row r="893">
      <c r="A893" s="32" t="s">
        <v>21</v>
      </c>
      <c r="B893" s="32" t="s">
        <v>94</v>
      </c>
      <c r="C893" s="32" t="s">
        <v>171</v>
      </c>
      <c r="D893" s="32">
        <v>1.0</v>
      </c>
      <c r="E893" s="32" t="s">
        <v>177</v>
      </c>
      <c r="F893" s="58"/>
    </row>
    <row r="894">
      <c r="A894" s="32" t="s">
        <v>21</v>
      </c>
      <c r="B894" s="32" t="s">
        <v>113</v>
      </c>
      <c r="C894" s="32" t="s">
        <v>171</v>
      </c>
      <c r="D894" s="32">
        <v>1.0</v>
      </c>
      <c r="E894" s="32" t="s">
        <v>177</v>
      </c>
      <c r="F894" s="58"/>
    </row>
    <row r="895">
      <c r="A895" s="32" t="s">
        <v>21</v>
      </c>
      <c r="B895" s="32" t="s">
        <v>116</v>
      </c>
      <c r="C895" s="32" t="s">
        <v>171</v>
      </c>
      <c r="D895" s="32">
        <v>1.0</v>
      </c>
      <c r="E895" s="32" t="s">
        <v>177</v>
      </c>
      <c r="F895" s="58"/>
    </row>
    <row r="896">
      <c r="A896" s="32" t="s">
        <v>21</v>
      </c>
      <c r="B896" s="32" t="s">
        <v>120</v>
      </c>
      <c r="C896" s="32" t="s">
        <v>171</v>
      </c>
      <c r="D896" s="32">
        <v>1.0</v>
      </c>
      <c r="E896" s="32" t="s">
        <v>177</v>
      </c>
      <c r="F896" s="58"/>
    </row>
    <row r="897">
      <c r="A897" s="32" t="s">
        <v>21</v>
      </c>
      <c r="B897" s="32" t="s">
        <v>131</v>
      </c>
      <c r="C897" s="32" t="s">
        <v>171</v>
      </c>
      <c r="D897" s="32">
        <v>1.0</v>
      </c>
      <c r="E897" s="32" t="s">
        <v>177</v>
      </c>
      <c r="F897" s="58"/>
    </row>
    <row r="898">
      <c r="A898" s="32" t="s">
        <v>21</v>
      </c>
      <c r="B898" s="32" t="s">
        <v>135</v>
      </c>
      <c r="C898" s="32" t="s">
        <v>171</v>
      </c>
      <c r="D898" s="32">
        <v>1.0</v>
      </c>
      <c r="E898" s="32" t="s">
        <v>177</v>
      </c>
      <c r="F898" s="58"/>
    </row>
    <row r="899">
      <c r="A899" s="32" t="s">
        <v>21</v>
      </c>
      <c r="B899" s="32" t="s">
        <v>136</v>
      </c>
      <c r="C899" s="32" t="s">
        <v>171</v>
      </c>
      <c r="D899" s="32">
        <v>1.0</v>
      </c>
      <c r="E899" s="32" t="s">
        <v>177</v>
      </c>
      <c r="F899" s="58"/>
    </row>
    <row r="900">
      <c r="A900" s="32" t="s">
        <v>21</v>
      </c>
      <c r="B900" s="32" t="s">
        <v>137</v>
      </c>
      <c r="C900" s="32" t="s">
        <v>171</v>
      </c>
      <c r="D900" s="32">
        <v>1.0</v>
      </c>
      <c r="E900" s="32" t="s">
        <v>177</v>
      </c>
      <c r="F900" s="58"/>
    </row>
    <row r="901">
      <c r="A901" s="32" t="s">
        <v>21</v>
      </c>
      <c r="B901" s="32" t="s">
        <v>143</v>
      </c>
      <c r="C901" s="32" t="s">
        <v>171</v>
      </c>
      <c r="D901" s="32">
        <v>1.0</v>
      </c>
      <c r="E901" s="32" t="s">
        <v>177</v>
      </c>
      <c r="F901" s="58"/>
    </row>
    <row r="902">
      <c r="A902" s="32" t="s">
        <v>21</v>
      </c>
      <c r="B902" s="32" t="s">
        <v>144</v>
      </c>
      <c r="C902" s="32" t="s">
        <v>171</v>
      </c>
      <c r="D902" s="32">
        <v>1.0</v>
      </c>
      <c r="E902" s="32" t="s">
        <v>177</v>
      </c>
      <c r="F902" s="58"/>
    </row>
    <row r="903">
      <c r="A903" s="32" t="s">
        <v>21</v>
      </c>
      <c r="B903" s="32" t="s">
        <v>15</v>
      </c>
      <c r="C903" s="32" t="s">
        <v>171</v>
      </c>
      <c r="D903" s="32">
        <v>1.0</v>
      </c>
      <c r="E903" s="32" t="s">
        <v>177</v>
      </c>
      <c r="F903" s="58"/>
    </row>
    <row r="904">
      <c r="A904" s="32" t="s">
        <v>21</v>
      </c>
      <c r="B904" s="32" t="s">
        <v>17</v>
      </c>
      <c r="C904" s="32" t="s">
        <v>171</v>
      </c>
      <c r="D904" s="32">
        <v>1.0</v>
      </c>
      <c r="E904" s="32" t="s">
        <v>177</v>
      </c>
      <c r="F904" s="58"/>
    </row>
    <row r="905">
      <c r="A905" s="32" t="s">
        <v>21</v>
      </c>
      <c r="B905" s="32" t="s">
        <v>22</v>
      </c>
      <c r="C905" s="32" t="s">
        <v>171</v>
      </c>
      <c r="D905" s="32">
        <v>1.0</v>
      </c>
      <c r="E905" s="32" t="s">
        <v>177</v>
      </c>
      <c r="F905" s="58"/>
    </row>
    <row r="906">
      <c r="A906" s="32" t="s">
        <v>21</v>
      </c>
      <c r="B906" s="32" t="s">
        <v>27</v>
      </c>
      <c r="C906" s="32" t="s">
        <v>171</v>
      </c>
      <c r="D906" s="32">
        <v>1.0</v>
      </c>
      <c r="E906" s="32" t="s">
        <v>177</v>
      </c>
      <c r="F906" s="58"/>
    </row>
    <row r="907">
      <c r="A907" s="32" t="s">
        <v>21</v>
      </c>
      <c r="B907" s="32" t="s">
        <v>28</v>
      </c>
      <c r="C907" s="32" t="s">
        <v>171</v>
      </c>
      <c r="D907" s="32">
        <v>1.0</v>
      </c>
      <c r="E907" s="32" t="s">
        <v>177</v>
      </c>
      <c r="F907" s="58"/>
    </row>
    <row r="908">
      <c r="A908" s="32" t="s">
        <v>21</v>
      </c>
      <c r="B908" s="32" t="s">
        <v>33</v>
      </c>
      <c r="C908" s="32" t="s">
        <v>171</v>
      </c>
      <c r="D908" s="32">
        <v>1.0</v>
      </c>
      <c r="E908" s="32" t="s">
        <v>177</v>
      </c>
      <c r="F908" s="58"/>
    </row>
    <row r="909">
      <c r="A909" s="32" t="s">
        <v>21</v>
      </c>
      <c r="B909" s="32" t="s">
        <v>36</v>
      </c>
      <c r="C909" s="32" t="s">
        <v>171</v>
      </c>
      <c r="D909" s="32">
        <v>1.0</v>
      </c>
      <c r="E909" s="32" t="s">
        <v>177</v>
      </c>
      <c r="F909" s="58"/>
    </row>
    <row r="910">
      <c r="A910" s="32" t="s">
        <v>21</v>
      </c>
      <c r="B910" s="32" t="s">
        <v>40</v>
      </c>
      <c r="C910" s="32" t="s">
        <v>171</v>
      </c>
      <c r="D910" s="32">
        <v>1.0</v>
      </c>
      <c r="E910" s="32" t="s">
        <v>177</v>
      </c>
      <c r="F910" s="58"/>
    </row>
    <row r="911">
      <c r="A911" s="32" t="s">
        <v>21</v>
      </c>
      <c r="B911" s="32" t="s">
        <v>46</v>
      </c>
      <c r="C911" s="32" t="s">
        <v>171</v>
      </c>
      <c r="D911" s="32">
        <v>1.0</v>
      </c>
      <c r="E911" s="32" t="s">
        <v>177</v>
      </c>
      <c r="F911" s="58"/>
    </row>
    <row r="912">
      <c r="A912" s="32" t="s">
        <v>21</v>
      </c>
      <c r="B912" s="32" t="s">
        <v>47</v>
      </c>
      <c r="C912" s="32" t="s">
        <v>171</v>
      </c>
      <c r="D912" s="32">
        <v>1.0</v>
      </c>
      <c r="E912" s="32" t="s">
        <v>177</v>
      </c>
      <c r="F912" s="58"/>
    </row>
    <row r="913">
      <c r="A913" s="32" t="s">
        <v>21</v>
      </c>
      <c r="B913" s="32" t="s">
        <v>48</v>
      </c>
      <c r="C913" s="32" t="s">
        <v>171</v>
      </c>
      <c r="D913" s="32">
        <v>1.0</v>
      </c>
      <c r="E913" s="32" t="s">
        <v>177</v>
      </c>
      <c r="F913" s="58"/>
    </row>
    <row r="914">
      <c r="A914" s="32" t="s">
        <v>21</v>
      </c>
      <c r="B914" s="32" t="s">
        <v>50</v>
      </c>
      <c r="C914" s="32" t="s">
        <v>171</v>
      </c>
      <c r="D914" s="32">
        <v>1.0</v>
      </c>
      <c r="E914" s="32" t="s">
        <v>177</v>
      </c>
      <c r="F914" s="58"/>
    </row>
    <row r="915">
      <c r="A915" s="32" t="s">
        <v>21</v>
      </c>
      <c r="B915" s="32" t="s">
        <v>51</v>
      </c>
      <c r="C915" s="32" t="s">
        <v>171</v>
      </c>
      <c r="D915" s="32">
        <v>1.0</v>
      </c>
      <c r="E915" s="32" t="s">
        <v>177</v>
      </c>
      <c r="F915" s="58"/>
    </row>
    <row r="916">
      <c r="A916" s="32" t="s">
        <v>21</v>
      </c>
      <c r="B916" s="32" t="s">
        <v>52</v>
      </c>
      <c r="C916" s="32" t="s">
        <v>171</v>
      </c>
      <c r="D916" s="32">
        <v>1.0</v>
      </c>
      <c r="E916" s="32" t="s">
        <v>177</v>
      </c>
      <c r="F916" s="58"/>
    </row>
    <row r="917">
      <c r="A917" s="32" t="s">
        <v>21</v>
      </c>
      <c r="B917" s="32" t="s">
        <v>58</v>
      </c>
      <c r="C917" s="32" t="s">
        <v>171</v>
      </c>
      <c r="D917" s="32">
        <v>1.0</v>
      </c>
      <c r="E917" s="32" t="s">
        <v>177</v>
      </c>
      <c r="F917" s="58"/>
    </row>
    <row r="918">
      <c r="A918" s="32" t="s">
        <v>21</v>
      </c>
      <c r="B918" s="32" t="s">
        <v>59</v>
      </c>
      <c r="C918" s="32" t="s">
        <v>171</v>
      </c>
      <c r="D918" s="32">
        <v>1.0</v>
      </c>
      <c r="E918" s="32" t="s">
        <v>177</v>
      </c>
      <c r="F918" s="58"/>
    </row>
    <row r="919">
      <c r="A919" s="32" t="s">
        <v>21</v>
      </c>
      <c r="B919" s="32" t="s">
        <v>61</v>
      </c>
      <c r="C919" s="32" t="s">
        <v>171</v>
      </c>
      <c r="D919" s="32">
        <v>1.0</v>
      </c>
      <c r="E919" s="32" t="s">
        <v>177</v>
      </c>
      <c r="F919" s="58"/>
    </row>
    <row r="920">
      <c r="A920" s="32" t="s">
        <v>21</v>
      </c>
      <c r="B920" s="32" t="s">
        <v>62</v>
      </c>
      <c r="C920" s="32" t="s">
        <v>171</v>
      </c>
      <c r="D920" s="32">
        <v>1.0</v>
      </c>
      <c r="E920" s="32" t="s">
        <v>177</v>
      </c>
      <c r="F920" s="58"/>
    </row>
    <row r="921">
      <c r="A921" s="32" t="s">
        <v>21</v>
      </c>
      <c r="B921" s="32" t="s">
        <v>63</v>
      </c>
      <c r="C921" s="32" t="s">
        <v>171</v>
      </c>
      <c r="D921" s="32">
        <v>1.0</v>
      </c>
      <c r="E921" s="32" t="s">
        <v>177</v>
      </c>
      <c r="F921" s="58"/>
    </row>
    <row r="922">
      <c r="A922" s="32" t="s">
        <v>21</v>
      </c>
      <c r="B922" s="32" t="s">
        <v>65</v>
      </c>
      <c r="C922" s="32" t="s">
        <v>171</v>
      </c>
      <c r="D922" s="32">
        <v>1.0</v>
      </c>
      <c r="E922" s="32" t="s">
        <v>177</v>
      </c>
      <c r="F922" s="58"/>
    </row>
    <row r="923">
      <c r="A923" s="32" t="s">
        <v>21</v>
      </c>
      <c r="B923" s="32" t="s">
        <v>66</v>
      </c>
      <c r="C923" s="32" t="s">
        <v>171</v>
      </c>
      <c r="D923" s="32">
        <v>1.0</v>
      </c>
      <c r="E923" s="32" t="s">
        <v>177</v>
      </c>
      <c r="F923" s="58"/>
    </row>
    <row r="924">
      <c r="A924" s="32" t="s">
        <v>21</v>
      </c>
      <c r="B924" s="32" t="s">
        <v>71</v>
      </c>
      <c r="C924" s="32" t="s">
        <v>171</v>
      </c>
      <c r="D924" s="32">
        <v>1.0</v>
      </c>
      <c r="E924" s="32" t="s">
        <v>177</v>
      </c>
      <c r="F924" s="58"/>
    </row>
    <row r="925">
      <c r="A925" s="32" t="s">
        <v>21</v>
      </c>
      <c r="B925" s="32" t="s">
        <v>72</v>
      </c>
      <c r="C925" s="32" t="s">
        <v>171</v>
      </c>
      <c r="D925" s="32">
        <v>1.0</v>
      </c>
      <c r="E925" s="32" t="s">
        <v>177</v>
      </c>
      <c r="F925" s="58"/>
    </row>
    <row r="926">
      <c r="A926" s="32" t="s">
        <v>21</v>
      </c>
      <c r="B926" s="32" t="s">
        <v>73</v>
      </c>
      <c r="C926" s="32" t="s">
        <v>171</v>
      </c>
      <c r="D926" s="32">
        <v>1.0</v>
      </c>
      <c r="E926" s="32" t="s">
        <v>177</v>
      </c>
      <c r="F926" s="58"/>
    </row>
    <row r="927">
      <c r="A927" s="32" t="s">
        <v>21</v>
      </c>
      <c r="B927" s="32" t="s">
        <v>75</v>
      </c>
      <c r="C927" s="32" t="s">
        <v>171</v>
      </c>
      <c r="D927" s="32">
        <v>1.0</v>
      </c>
      <c r="E927" s="32" t="s">
        <v>177</v>
      </c>
      <c r="F927" s="58"/>
    </row>
    <row r="928">
      <c r="A928" s="32" t="s">
        <v>21</v>
      </c>
      <c r="B928" s="32" t="s">
        <v>78</v>
      </c>
      <c r="C928" s="32" t="s">
        <v>171</v>
      </c>
      <c r="D928" s="32">
        <v>1.0</v>
      </c>
      <c r="E928" s="32" t="s">
        <v>177</v>
      </c>
      <c r="F928" s="58"/>
    </row>
    <row r="929">
      <c r="A929" s="32" t="s">
        <v>21</v>
      </c>
      <c r="B929" s="32" t="s">
        <v>83</v>
      </c>
      <c r="C929" s="32" t="s">
        <v>171</v>
      </c>
      <c r="D929" s="32">
        <v>1.0</v>
      </c>
      <c r="E929" s="32" t="s">
        <v>177</v>
      </c>
      <c r="F929" s="58"/>
    </row>
    <row r="930">
      <c r="A930" s="32" t="s">
        <v>21</v>
      </c>
      <c r="B930" s="32" t="s">
        <v>84</v>
      </c>
      <c r="C930" s="32" t="s">
        <v>171</v>
      </c>
      <c r="D930" s="32">
        <v>1.0</v>
      </c>
      <c r="E930" s="32" t="s">
        <v>177</v>
      </c>
      <c r="F930" s="58"/>
    </row>
    <row r="931">
      <c r="A931" s="32" t="s">
        <v>21</v>
      </c>
      <c r="B931" s="32" t="s">
        <v>91</v>
      </c>
      <c r="C931" s="32" t="s">
        <v>171</v>
      </c>
      <c r="D931" s="32">
        <v>1.0</v>
      </c>
      <c r="E931" s="32" t="s">
        <v>177</v>
      </c>
      <c r="F931" s="58"/>
    </row>
    <row r="932">
      <c r="A932" s="32" t="s">
        <v>21</v>
      </c>
      <c r="B932" s="32" t="s">
        <v>93</v>
      </c>
      <c r="C932" s="32" t="s">
        <v>171</v>
      </c>
      <c r="D932" s="32">
        <v>1.0</v>
      </c>
      <c r="E932" s="32" t="s">
        <v>177</v>
      </c>
      <c r="F932" s="58"/>
    </row>
    <row r="933">
      <c r="A933" s="32" t="s">
        <v>21</v>
      </c>
      <c r="B933" s="32" t="s">
        <v>96</v>
      </c>
      <c r="C933" s="32" t="s">
        <v>171</v>
      </c>
      <c r="D933" s="32">
        <v>1.0</v>
      </c>
      <c r="E933" s="32" t="s">
        <v>177</v>
      </c>
      <c r="F933" s="58"/>
    </row>
    <row r="934">
      <c r="A934" s="32" t="s">
        <v>21</v>
      </c>
      <c r="B934" s="32" t="s">
        <v>98</v>
      </c>
      <c r="C934" s="32" t="s">
        <v>171</v>
      </c>
      <c r="D934" s="32">
        <v>1.0</v>
      </c>
      <c r="E934" s="32" t="s">
        <v>177</v>
      </c>
      <c r="F934" s="58"/>
    </row>
    <row r="935">
      <c r="A935" s="32" t="s">
        <v>21</v>
      </c>
      <c r="B935" s="32" t="s">
        <v>99</v>
      </c>
      <c r="C935" s="32" t="s">
        <v>171</v>
      </c>
      <c r="D935" s="32">
        <v>1.0</v>
      </c>
      <c r="E935" s="32" t="s">
        <v>177</v>
      </c>
      <c r="F935" s="58"/>
    </row>
    <row r="936">
      <c r="A936" s="32" t="s">
        <v>21</v>
      </c>
      <c r="B936" s="32" t="s">
        <v>102</v>
      </c>
      <c r="C936" s="32" t="s">
        <v>171</v>
      </c>
      <c r="D936" s="32">
        <v>1.0</v>
      </c>
      <c r="E936" s="32" t="s">
        <v>177</v>
      </c>
      <c r="F936" s="58"/>
    </row>
    <row r="937">
      <c r="A937" s="32" t="s">
        <v>21</v>
      </c>
      <c r="B937" s="32" t="s">
        <v>105</v>
      </c>
      <c r="C937" s="32" t="s">
        <v>171</v>
      </c>
      <c r="D937" s="32">
        <v>1.0</v>
      </c>
      <c r="E937" s="32" t="s">
        <v>177</v>
      </c>
      <c r="F937" s="58"/>
    </row>
    <row r="938">
      <c r="A938" s="32" t="s">
        <v>21</v>
      </c>
      <c r="B938" s="32" t="s">
        <v>109</v>
      </c>
      <c r="C938" s="32" t="s">
        <v>171</v>
      </c>
      <c r="D938" s="32">
        <v>1.0</v>
      </c>
      <c r="E938" s="32" t="s">
        <v>177</v>
      </c>
      <c r="F938" s="58"/>
    </row>
    <row r="939">
      <c r="A939" s="32" t="s">
        <v>21</v>
      </c>
      <c r="B939" s="32" t="s">
        <v>110</v>
      </c>
      <c r="C939" s="32" t="s">
        <v>171</v>
      </c>
      <c r="D939" s="32">
        <v>1.0</v>
      </c>
      <c r="E939" s="32" t="s">
        <v>177</v>
      </c>
      <c r="F939" s="58"/>
    </row>
    <row r="940">
      <c r="A940" s="32" t="s">
        <v>21</v>
      </c>
      <c r="B940" s="32" t="s">
        <v>111</v>
      </c>
      <c r="C940" s="32" t="s">
        <v>171</v>
      </c>
      <c r="D940" s="32">
        <v>1.0</v>
      </c>
      <c r="E940" s="32" t="s">
        <v>177</v>
      </c>
      <c r="F940" s="58"/>
    </row>
    <row r="941">
      <c r="A941" s="32" t="s">
        <v>21</v>
      </c>
      <c r="B941" s="32" t="s">
        <v>112</v>
      </c>
      <c r="C941" s="32" t="s">
        <v>171</v>
      </c>
      <c r="D941" s="32">
        <v>1.0</v>
      </c>
      <c r="E941" s="32" t="s">
        <v>177</v>
      </c>
      <c r="F941" s="58"/>
    </row>
    <row r="942">
      <c r="A942" s="32" t="s">
        <v>21</v>
      </c>
      <c r="B942" s="32" t="s">
        <v>114</v>
      </c>
      <c r="C942" s="32" t="s">
        <v>171</v>
      </c>
      <c r="D942" s="32">
        <v>1.0</v>
      </c>
      <c r="E942" s="32" t="s">
        <v>177</v>
      </c>
      <c r="F942" s="58"/>
    </row>
    <row r="943">
      <c r="A943" s="32" t="s">
        <v>21</v>
      </c>
      <c r="B943" s="32" t="s">
        <v>119</v>
      </c>
      <c r="C943" s="32" t="s">
        <v>171</v>
      </c>
      <c r="D943" s="32">
        <v>1.0</v>
      </c>
      <c r="E943" s="32" t="s">
        <v>177</v>
      </c>
      <c r="F943" s="58"/>
    </row>
    <row r="944">
      <c r="A944" s="32" t="s">
        <v>21</v>
      </c>
      <c r="B944" s="32" t="s">
        <v>122</v>
      </c>
      <c r="C944" s="32" t="s">
        <v>171</v>
      </c>
      <c r="D944" s="32">
        <v>1.0</v>
      </c>
      <c r="E944" s="32" t="s">
        <v>177</v>
      </c>
      <c r="F944" s="58"/>
    </row>
    <row r="945">
      <c r="A945" s="32" t="s">
        <v>21</v>
      </c>
      <c r="B945" s="32" t="s">
        <v>124</v>
      </c>
      <c r="C945" s="32" t="s">
        <v>171</v>
      </c>
      <c r="D945" s="32">
        <v>1.0</v>
      </c>
      <c r="E945" s="32" t="s">
        <v>177</v>
      </c>
      <c r="F945" s="58"/>
    </row>
    <row r="946">
      <c r="A946" s="32" t="s">
        <v>21</v>
      </c>
      <c r="B946" s="32" t="s">
        <v>130</v>
      </c>
      <c r="C946" s="32" t="s">
        <v>171</v>
      </c>
      <c r="D946" s="32">
        <v>1.0</v>
      </c>
      <c r="E946" s="32" t="s">
        <v>177</v>
      </c>
      <c r="F946" s="58"/>
    </row>
    <row r="947">
      <c r="A947" s="32" t="s">
        <v>21</v>
      </c>
      <c r="B947" s="32" t="s">
        <v>142</v>
      </c>
      <c r="C947" s="32" t="s">
        <v>171</v>
      </c>
      <c r="D947" s="32">
        <v>1.0</v>
      </c>
      <c r="E947" s="32" t="s">
        <v>177</v>
      </c>
      <c r="F947" s="58"/>
    </row>
    <row r="948">
      <c r="A948" s="32" t="s">
        <v>21</v>
      </c>
      <c r="B948" s="32" t="s">
        <v>145</v>
      </c>
      <c r="C948" s="32" t="s">
        <v>171</v>
      </c>
      <c r="D948" s="32">
        <v>1.0</v>
      </c>
      <c r="E948" s="32" t="s">
        <v>177</v>
      </c>
      <c r="F948" s="58"/>
    </row>
    <row r="949">
      <c r="A949" s="32" t="s">
        <v>21</v>
      </c>
      <c r="B949" s="32" t="s">
        <v>147</v>
      </c>
      <c r="C949" s="32" t="s">
        <v>171</v>
      </c>
      <c r="D949" s="32">
        <v>1.0</v>
      </c>
      <c r="E949" s="32" t="s">
        <v>177</v>
      </c>
      <c r="F949" s="58"/>
    </row>
    <row r="950">
      <c r="A950" s="32" t="s">
        <v>21</v>
      </c>
      <c r="B950" s="32" t="s">
        <v>148</v>
      </c>
      <c r="C950" s="32" t="s">
        <v>171</v>
      </c>
      <c r="D950" s="32">
        <v>1.0</v>
      </c>
      <c r="E950" s="32" t="s">
        <v>177</v>
      </c>
      <c r="F950" s="58"/>
    </row>
    <row r="951">
      <c r="A951" s="32" t="s">
        <v>21</v>
      </c>
      <c r="B951" s="32" t="s">
        <v>149</v>
      </c>
      <c r="C951" s="32" t="s">
        <v>171</v>
      </c>
      <c r="D951" s="32">
        <v>1.0</v>
      </c>
      <c r="E951" s="32" t="s">
        <v>177</v>
      </c>
      <c r="F951" s="58"/>
    </row>
    <row r="952">
      <c r="A952" s="32" t="s">
        <v>32</v>
      </c>
      <c r="B952" s="32" t="s">
        <v>60</v>
      </c>
      <c r="C952" s="32" t="s">
        <v>171</v>
      </c>
      <c r="D952" s="32">
        <v>1.0</v>
      </c>
      <c r="E952" s="32" t="s">
        <v>177</v>
      </c>
      <c r="F952" s="58"/>
    </row>
    <row r="953">
      <c r="A953" s="32" t="s">
        <v>32</v>
      </c>
      <c r="B953" s="32" t="s">
        <v>77</v>
      </c>
      <c r="C953" s="32" t="s">
        <v>171</v>
      </c>
      <c r="D953" s="32">
        <v>1.0</v>
      </c>
      <c r="E953" s="32" t="s">
        <v>177</v>
      </c>
      <c r="F953" s="58"/>
    </row>
    <row r="954">
      <c r="A954" s="32" t="s">
        <v>32</v>
      </c>
      <c r="B954" s="32" t="s">
        <v>81</v>
      </c>
      <c r="C954" s="32" t="s">
        <v>171</v>
      </c>
      <c r="D954" s="32">
        <v>1.0</v>
      </c>
      <c r="E954" s="32" t="s">
        <v>177</v>
      </c>
      <c r="F954" s="58"/>
    </row>
    <row r="955">
      <c r="A955" s="32" t="s">
        <v>32</v>
      </c>
      <c r="B955" s="32" t="s">
        <v>85</v>
      </c>
      <c r="C955" s="32" t="s">
        <v>171</v>
      </c>
      <c r="D955" s="32">
        <v>1.0</v>
      </c>
      <c r="E955" s="32" t="s">
        <v>177</v>
      </c>
      <c r="F955" s="58"/>
    </row>
    <row r="956">
      <c r="A956" s="32" t="s">
        <v>32</v>
      </c>
      <c r="B956" s="32" t="s">
        <v>86</v>
      </c>
      <c r="C956" s="32" t="s">
        <v>171</v>
      </c>
      <c r="D956" s="32">
        <v>1.0</v>
      </c>
      <c r="E956" s="32" t="s">
        <v>177</v>
      </c>
      <c r="F956" s="58"/>
    </row>
    <row r="957">
      <c r="A957" s="32" t="s">
        <v>32</v>
      </c>
      <c r="B957" s="32" t="s">
        <v>90</v>
      </c>
      <c r="C957" s="32" t="s">
        <v>171</v>
      </c>
      <c r="D957" s="32">
        <v>1.0</v>
      </c>
      <c r="E957" s="32" t="s">
        <v>177</v>
      </c>
      <c r="F957" s="58"/>
    </row>
    <row r="958">
      <c r="A958" s="32" t="s">
        <v>32</v>
      </c>
      <c r="B958" s="32" t="s">
        <v>92</v>
      </c>
      <c r="C958" s="32" t="s">
        <v>171</v>
      </c>
      <c r="D958" s="32">
        <v>1.0</v>
      </c>
      <c r="E958" s="32" t="s">
        <v>177</v>
      </c>
      <c r="F958" s="58"/>
    </row>
    <row r="959">
      <c r="A959" s="32" t="s">
        <v>32</v>
      </c>
      <c r="B959" s="32" t="s">
        <v>106</v>
      </c>
      <c r="C959" s="32" t="s">
        <v>171</v>
      </c>
      <c r="D959" s="32">
        <v>1.0</v>
      </c>
      <c r="E959" s="32" t="s">
        <v>177</v>
      </c>
      <c r="F959" s="58"/>
    </row>
    <row r="960">
      <c r="A960" s="32" t="s">
        <v>32</v>
      </c>
      <c r="B960" s="32" t="s">
        <v>115</v>
      </c>
      <c r="C960" s="32" t="s">
        <v>171</v>
      </c>
      <c r="D960" s="32">
        <v>1.0</v>
      </c>
      <c r="E960" s="32" t="s">
        <v>177</v>
      </c>
      <c r="F960" s="58"/>
    </row>
    <row r="961">
      <c r="A961" s="32" t="s">
        <v>32</v>
      </c>
      <c r="B961" s="32" t="s">
        <v>127</v>
      </c>
      <c r="C961" s="32" t="s">
        <v>171</v>
      </c>
      <c r="D961" s="32">
        <v>1.0</v>
      </c>
      <c r="E961" s="32" t="s">
        <v>177</v>
      </c>
      <c r="F961" s="58"/>
    </row>
    <row r="962">
      <c r="A962" s="32" t="s">
        <v>32</v>
      </c>
      <c r="B962" s="32" t="s">
        <v>128</v>
      </c>
      <c r="C962" s="32" t="s">
        <v>171</v>
      </c>
      <c r="D962" s="32">
        <v>1.0</v>
      </c>
      <c r="E962" s="32" t="s">
        <v>177</v>
      </c>
      <c r="F962" s="58"/>
    </row>
    <row r="963">
      <c r="A963" s="32" t="s">
        <v>32</v>
      </c>
      <c r="B963" s="32" t="s">
        <v>31</v>
      </c>
      <c r="C963" s="32" t="s">
        <v>171</v>
      </c>
      <c r="D963" s="32">
        <v>1.0</v>
      </c>
      <c r="E963" s="32" t="s">
        <v>177</v>
      </c>
      <c r="F963" s="58"/>
    </row>
    <row r="964">
      <c r="A964" s="32" t="s">
        <v>32</v>
      </c>
      <c r="B964" s="32" t="s">
        <v>38</v>
      </c>
      <c r="C964" s="32" t="s">
        <v>171</v>
      </c>
      <c r="D964" s="32">
        <v>1.0</v>
      </c>
      <c r="E964" s="32" t="s">
        <v>177</v>
      </c>
      <c r="F964" s="58"/>
    </row>
    <row r="965">
      <c r="A965" s="32" t="s">
        <v>32</v>
      </c>
      <c r="B965" s="32" t="s">
        <v>42</v>
      </c>
      <c r="C965" s="32" t="s">
        <v>171</v>
      </c>
      <c r="D965" s="32">
        <v>1.0</v>
      </c>
      <c r="E965" s="32" t="s">
        <v>177</v>
      </c>
      <c r="F965" s="58"/>
    </row>
    <row r="966">
      <c r="A966" s="32" t="s">
        <v>32</v>
      </c>
      <c r="B966" s="32" t="s">
        <v>43</v>
      </c>
      <c r="C966" s="32" t="s">
        <v>171</v>
      </c>
      <c r="D966" s="32">
        <v>1.0</v>
      </c>
      <c r="E966" s="32" t="s">
        <v>177</v>
      </c>
      <c r="F966" s="58"/>
    </row>
    <row r="967">
      <c r="A967" s="32" t="s">
        <v>32</v>
      </c>
      <c r="B967" s="32" t="s">
        <v>45</v>
      </c>
      <c r="C967" s="32" t="s">
        <v>171</v>
      </c>
      <c r="D967" s="32">
        <v>1.0</v>
      </c>
      <c r="E967" s="32" t="s">
        <v>177</v>
      </c>
      <c r="F967" s="58"/>
    </row>
    <row r="968">
      <c r="A968" s="32" t="s">
        <v>32</v>
      </c>
      <c r="B968" s="32" t="s">
        <v>57</v>
      </c>
      <c r="C968" s="32" t="s">
        <v>171</v>
      </c>
      <c r="D968" s="32">
        <v>1.0</v>
      </c>
      <c r="E968" s="32" t="s">
        <v>177</v>
      </c>
      <c r="F968" s="58"/>
    </row>
    <row r="969">
      <c r="A969" s="32" t="s">
        <v>32</v>
      </c>
      <c r="B969" s="32" t="s">
        <v>69</v>
      </c>
      <c r="C969" s="32" t="s">
        <v>171</v>
      </c>
      <c r="D969" s="32">
        <v>1.0</v>
      </c>
      <c r="E969" s="32" t="s">
        <v>177</v>
      </c>
      <c r="F969" s="58"/>
    </row>
    <row r="970">
      <c r="A970" s="32" t="s">
        <v>32</v>
      </c>
      <c r="B970" s="32" t="s">
        <v>70</v>
      </c>
      <c r="C970" s="32" t="s">
        <v>171</v>
      </c>
      <c r="D970" s="32">
        <v>1.0</v>
      </c>
      <c r="E970" s="32" t="s">
        <v>177</v>
      </c>
      <c r="F970" s="58"/>
    </row>
    <row r="971">
      <c r="A971" s="32" t="s">
        <v>32</v>
      </c>
      <c r="B971" s="32" t="s">
        <v>82</v>
      </c>
      <c r="C971" s="32" t="s">
        <v>171</v>
      </c>
      <c r="D971" s="32">
        <v>1.0</v>
      </c>
      <c r="E971" s="32" t="s">
        <v>177</v>
      </c>
      <c r="F971" s="58"/>
    </row>
    <row r="972">
      <c r="A972" s="32" t="s">
        <v>32</v>
      </c>
      <c r="B972" s="32" t="s">
        <v>94</v>
      </c>
      <c r="C972" s="32" t="s">
        <v>171</v>
      </c>
      <c r="D972" s="32">
        <v>1.0</v>
      </c>
      <c r="E972" s="32" t="s">
        <v>177</v>
      </c>
      <c r="F972" s="58"/>
    </row>
    <row r="973">
      <c r="A973" s="32" t="s">
        <v>32</v>
      </c>
      <c r="B973" s="32" t="s">
        <v>113</v>
      </c>
      <c r="C973" s="32" t="s">
        <v>171</v>
      </c>
      <c r="D973" s="32">
        <v>1.0</v>
      </c>
      <c r="E973" s="32" t="s">
        <v>177</v>
      </c>
      <c r="F973" s="58"/>
    </row>
    <row r="974">
      <c r="A974" s="32" t="s">
        <v>32</v>
      </c>
      <c r="B974" s="32" t="s">
        <v>116</v>
      </c>
      <c r="C974" s="32" t="s">
        <v>171</v>
      </c>
      <c r="D974" s="32">
        <v>1.0</v>
      </c>
      <c r="E974" s="32" t="s">
        <v>177</v>
      </c>
      <c r="F974" s="58"/>
    </row>
    <row r="975">
      <c r="A975" s="32" t="s">
        <v>32</v>
      </c>
      <c r="B975" s="32" t="s">
        <v>120</v>
      </c>
      <c r="C975" s="32" t="s">
        <v>171</v>
      </c>
      <c r="D975" s="32">
        <v>1.0</v>
      </c>
      <c r="E975" s="32" t="s">
        <v>177</v>
      </c>
      <c r="F975" s="58"/>
    </row>
    <row r="976">
      <c r="A976" s="32" t="s">
        <v>32</v>
      </c>
      <c r="B976" s="32" t="s">
        <v>131</v>
      </c>
      <c r="C976" s="32" t="s">
        <v>171</v>
      </c>
      <c r="D976" s="32">
        <v>1.0</v>
      </c>
      <c r="E976" s="32" t="s">
        <v>177</v>
      </c>
      <c r="F976" s="58"/>
    </row>
    <row r="977">
      <c r="A977" s="32" t="s">
        <v>32</v>
      </c>
      <c r="B977" s="32" t="s">
        <v>135</v>
      </c>
      <c r="C977" s="32" t="s">
        <v>171</v>
      </c>
      <c r="D977" s="32">
        <v>1.0</v>
      </c>
      <c r="E977" s="32" t="s">
        <v>177</v>
      </c>
      <c r="F977" s="58"/>
    </row>
    <row r="978">
      <c r="A978" s="32" t="s">
        <v>32</v>
      </c>
      <c r="B978" s="32" t="s">
        <v>136</v>
      </c>
      <c r="C978" s="32" t="s">
        <v>171</v>
      </c>
      <c r="D978" s="32">
        <v>1.0</v>
      </c>
      <c r="E978" s="32" t="s">
        <v>177</v>
      </c>
      <c r="F978" s="58"/>
    </row>
    <row r="979">
      <c r="A979" s="32" t="s">
        <v>32</v>
      </c>
      <c r="B979" s="32" t="s">
        <v>137</v>
      </c>
      <c r="C979" s="32" t="s">
        <v>171</v>
      </c>
      <c r="D979" s="32">
        <v>1.0</v>
      </c>
      <c r="E979" s="32" t="s">
        <v>177</v>
      </c>
      <c r="F979" s="58"/>
    </row>
    <row r="980">
      <c r="A980" s="32" t="s">
        <v>32</v>
      </c>
      <c r="B980" s="32" t="s">
        <v>143</v>
      </c>
      <c r="C980" s="32" t="s">
        <v>171</v>
      </c>
      <c r="D980" s="32">
        <v>1.0</v>
      </c>
      <c r="E980" s="32" t="s">
        <v>177</v>
      </c>
      <c r="F980" s="58"/>
    </row>
    <row r="981">
      <c r="A981" s="32" t="s">
        <v>32</v>
      </c>
      <c r="B981" s="32" t="s">
        <v>144</v>
      </c>
      <c r="C981" s="32" t="s">
        <v>171</v>
      </c>
      <c r="D981" s="32">
        <v>1.0</v>
      </c>
      <c r="E981" s="32" t="s">
        <v>177</v>
      </c>
      <c r="F981" s="58"/>
    </row>
    <row r="982">
      <c r="A982" s="32" t="s">
        <v>32</v>
      </c>
      <c r="B982" s="32" t="s">
        <v>15</v>
      </c>
      <c r="C982" s="32" t="s">
        <v>171</v>
      </c>
      <c r="D982" s="32">
        <v>1.0</v>
      </c>
      <c r="E982" s="32" t="s">
        <v>177</v>
      </c>
      <c r="F982" s="58"/>
    </row>
    <row r="983">
      <c r="A983" s="32" t="s">
        <v>32</v>
      </c>
      <c r="B983" s="32" t="s">
        <v>17</v>
      </c>
      <c r="C983" s="32" t="s">
        <v>171</v>
      </c>
      <c r="D983" s="32">
        <v>1.0</v>
      </c>
      <c r="E983" s="32" t="s">
        <v>177</v>
      </c>
      <c r="F983" s="58"/>
    </row>
    <row r="984">
      <c r="A984" s="32" t="s">
        <v>32</v>
      </c>
      <c r="B984" s="32" t="s">
        <v>22</v>
      </c>
      <c r="C984" s="32" t="s">
        <v>171</v>
      </c>
      <c r="D984" s="32">
        <v>1.0</v>
      </c>
      <c r="E984" s="32" t="s">
        <v>177</v>
      </c>
      <c r="F984" s="58"/>
    </row>
    <row r="985">
      <c r="A985" s="32" t="s">
        <v>32</v>
      </c>
      <c r="B985" s="32" t="s">
        <v>27</v>
      </c>
      <c r="C985" s="32" t="s">
        <v>171</v>
      </c>
      <c r="D985" s="32">
        <v>1.0</v>
      </c>
      <c r="E985" s="32" t="s">
        <v>177</v>
      </c>
      <c r="F985" s="58"/>
    </row>
    <row r="986">
      <c r="A986" s="32" t="s">
        <v>32</v>
      </c>
      <c r="B986" s="32" t="s">
        <v>28</v>
      </c>
      <c r="C986" s="32" t="s">
        <v>171</v>
      </c>
      <c r="D986" s="32">
        <v>1.0</v>
      </c>
      <c r="E986" s="32" t="s">
        <v>177</v>
      </c>
      <c r="F986" s="58"/>
    </row>
    <row r="987">
      <c r="A987" s="32" t="s">
        <v>32</v>
      </c>
      <c r="B987" s="32" t="s">
        <v>33</v>
      </c>
      <c r="C987" s="32" t="s">
        <v>171</v>
      </c>
      <c r="D987" s="32">
        <v>1.0</v>
      </c>
      <c r="E987" s="32" t="s">
        <v>177</v>
      </c>
      <c r="F987" s="58"/>
    </row>
    <row r="988">
      <c r="A988" s="32" t="s">
        <v>32</v>
      </c>
      <c r="B988" s="32" t="s">
        <v>36</v>
      </c>
      <c r="C988" s="32" t="s">
        <v>171</v>
      </c>
      <c r="D988" s="32">
        <v>1.0</v>
      </c>
      <c r="E988" s="32" t="s">
        <v>177</v>
      </c>
      <c r="F988" s="58"/>
    </row>
    <row r="989">
      <c r="A989" s="32" t="s">
        <v>32</v>
      </c>
      <c r="B989" s="32" t="s">
        <v>40</v>
      </c>
      <c r="C989" s="32" t="s">
        <v>171</v>
      </c>
      <c r="D989" s="32">
        <v>1.0</v>
      </c>
      <c r="E989" s="32" t="s">
        <v>177</v>
      </c>
      <c r="F989" s="58"/>
    </row>
    <row r="990">
      <c r="A990" s="32" t="s">
        <v>32</v>
      </c>
      <c r="B990" s="32" t="s">
        <v>46</v>
      </c>
      <c r="C990" s="32" t="s">
        <v>171</v>
      </c>
      <c r="D990" s="32">
        <v>1.0</v>
      </c>
      <c r="E990" s="32" t="s">
        <v>177</v>
      </c>
      <c r="F990" s="58"/>
    </row>
    <row r="991">
      <c r="A991" s="32" t="s">
        <v>32</v>
      </c>
      <c r="B991" s="32" t="s">
        <v>47</v>
      </c>
      <c r="C991" s="32" t="s">
        <v>171</v>
      </c>
      <c r="D991" s="32">
        <v>1.0</v>
      </c>
      <c r="E991" s="32" t="s">
        <v>177</v>
      </c>
      <c r="F991" s="58"/>
    </row>
    <row r="992">
      <c r="A992" s="32" t="s">
        <v>32</v>
      </c>
      <c r="B992" s="32" t="s">
        <v>48</v>
      </c>
      <c r="C992" s="32" t="s">
        <v>171</v>
      </c>
      <c r="D992" s="32">
        <v>1.0</v>
      </c>
      <c r="E992" s="32" t="s">
        <v>177</v>
      </c>
      <c r="F992" s="58"/>
    </row>
    <row r="993">
      <c r="A993" s="32" t="s">
        <v>32</v>
      </c>
      <c r="B993" s="32" t="s">
        <v>50</v>
      </c>
      <c r="C993" s="32" t="s">
        <v>171</v>
      </c>
      <c r="D993" s="32">
        <v>1.0</v>
      </c>
      <c r="E993" s="32" t="s">
        <v>177</v>
      </c>
      <c r="F993" s="58"/>
    </row>
    <row r="994">
      <c r="A994" s="32" t="s">
        <v>32</v>
      </c>
      <c r="B994" s="32" t="s">
        <v>51</v>
      </c>
      <c r="C994" s="32" t="s">
        <v>171</v>
      </c>
      <c r="D994" s="32">
        <v>1.0</v>
      </c>
      <c r="E994" s="32" t="s">
        <v>177</v>
      </c>
      <c r="F994" s="58"/>
    </row>
    <row r="995">
      <c r="A995" s="32" t="s">
        <v>32</v>
      </c>
      <c r="B995" s="32" t="s">
        <v>52</v>
      </c>
      <c r="C995" s="32" t="s">
        <v>171</v>
      </c>
      <c r="D995" s="32">
        <v>1.0</v>
      </c>
      <c r="E995" s="32" t="s">
        <v>177</v>
      </c>
      <c r="F995" s="58"/>
    </row>
    <row r="996">
      <c r="A996" s="32" t="s">
        <v>32</v>
      </c>
      <c r="B996" s="32" t="s">
        <v>58</v>
      </c>
      <c r="C996" s="32" t="s">
        <v>171</v>
      </c>
      <c r="D996" s="32">
        <v>1.0</v>
      </c>
      <c r="E996" s="32" t="s">
        <v>177</v>
      </c>
      <c r="F996" s="58"/>
    </row>
    <row r="997">
      <c r="A997" s="32" t="s">
        <v>32</v>
      </c>
      <c r="B997" s="32" t="s">
        <v>59</v>
      </c>
      <c r="C997" s="32" t="s">
        <v>171</v>
      </c>
      <c r="D997" s="32">
        <v>1.0</v>
      </c>
      <c r="E997" s="32" t="s">
        <v>177</v>
      </c>
      <c r="F997" s="58"/>
    </row>
    <row r="998">
      <c r="A998" s="32" t="s">
        <v>32</v>
      </c>
      <c r="B998" s="32" t="s">
        <v>61</v>
      </c>
      <c r="C998" s="32" t="s">
        <v>171</v>
      </c>
      <c r="D998" s="32">
        <v>1.0</v>
      </c>
      <c r="E998" s="32" t="s">
        <v>177</v>
      </c>
      <c r="F998" s="58"/>
    </row>
    <row r="999">
      <c r="A999" s="32" t="s">
        <v>32</v>
      </c>
      <c r="B999" s="32" t="s">
        <v>62</v>
      </c>
      <c r="C999" s="32" t="s">
        <v>171</v>
      </c>
      <c r="D999" s="32">
        <v>1.0</v>
      </c>
      <c r="E999" s="32" t="s">
        <v>177</v>
      </c>
      <c r="F999" s="58"/>
    </row>
    <row r="1000">
      <c r="A1000" s="32" t="s">
        <v>32</v>
      </c>
      <c r="B1000" s="32" t="s">
        <v>63</v>
      </c>
      <c r="C1000" s="32" t="s">
        <v>171</v>
      </c>
      <c r="D1000" s="32">
        <v>1.0</v>
      </c>
      <c r="E1000" s="32" t="s">
        <v>177</v>
      </c>
      <c r="F1000" s="58"/>
    </row>
    <row r="1001">
      <c r="A1001" s="32" t="s">
        <v>32</v>
      </c>
      <c r="B1001" s="32" t="s">
        <v>65</v>
      </c>
      <c r="C1001" s="32" t="s">
        <v>171</v>
      </c>
      <c r="D1001" s="32">
        <v>1.0</v>
      </c>
      <c r="E1001" s="32" t="s">
        <v>177</v>
      </c>
      <c r="F1001" s="58"/>
    </row>
    <row r="1002">
      <c r="A1002" s="32" t="s">
        <v>32</v>
      </c>
      <c r="B1002" s="32" t="s">
        <v>66</v>
      </c>
      <c r="C1002" s="32" t="s">
        <v>171</v>
      </c>
      <c r="D1002" s="32">
        <v>1.0</v>
      </c>
      <c r="E1002" s="32" t="s">
        <v>177</v>
      </c>
      <c r="F1002" s="58"/>
    </row>
    <row r="1003">
      <c r="A1003" s="32" t="s">
        <v>32</v>
      </c>
      <c r="B1003" s="32" t="s">
        <v>71</v>
      </c>
      <c r="C1003" s="32" t="s">
        <v>171</v>
      </c>
      <c r="D1003" s="32">
        <v>1.0</v>
      </c>
      <c r="E1003" s="32" t="s">
        <v>177</v>
      </c>
      <c r="F1003" s="58"/>
    </row>
    <row r="1004">
      <c r="A1004" s="32" t="s">
        <v>32</v>
      </c>
      <c r="B1004" s="32" t="s">
        <v>72</v>
      </c>
      <c r="C1004" s="32" t="s">
        <v>171</v>
      </c>
      <c r="D1004" s="32">
        <v>1.0</v>
      </c>
      <c r="E1004" s="32" t="s">
        <v>177</v>
      </c>
      <c r="F1004" s="58"/>
    </row>
    <row r="1005">
      <c r="A1005" s="32" t="s">
        <v>32</v>
      </c>
      <c r="B1005" s="32" t="s">
        <v>73</v>
      </c>
      <c r="C1005" s="32" t="s">
        <v>171</v>
      </c>
      <c r="D1005" s="32">
        <v>1.0</v>
      </c>
      <c r="E1005" s="32" t="s">
        <v>177</v>
      </c>
      <c r="F1005" s="58"/>
    </row>
    <row r="1006">
      <c r="A1006" s="32" t="s">
        <v>32</v>
      </c>
      <c r="B1006" s="32" t="s">
        <v>75</v>
      </c>
      <c r="C1006" s="32" t="s">
        <v>171</v>
      </c>
      <c r="D1006" s="32">
        <v>1.0</v>
      </c>
      <c r="E1006" s="32" t="s">
        <v>177</v>
      </c>
      <c r="F1006" s="58"/>
    </row>
    <row r="1007">
      <c r="A1007" s="32" t="s">
        <v>32</v>
      </c>
      <c r="B1007" s="32" t="s">
        <v>78</v>
      </c>
      <c r="C1007" s="32" t="s">
        <v>171</v>
      </c>
      <c r="D1007" s="32">
        <v>1.0</v>
      </c>
      <c r="E1007" s="32" t="s">
        <v>177</v>
      </c>
      <c r="F1007" s="58"/>
    </row>
    <row r="1008">
      <c r="A1008" s="32" t="s">
        <v>32</v>
      </c>
      <c r="B1008" s="32" t="s">
        <v>83</v>
      </c>
      <c r="C1008" s="32" t="s">
        <v>171</v>
      </c>
      <c r="D1008" s="32">
        <v>1.0</v>
      </c>
      <c r="E1008" s="32" t="s">
        <v>177</v>
      </c>
      <c r="F1008" s="58"/>
    </row>
    <row r="1009">
      <c r="A1009" s="32" t="s">
        <v>32</v>
      </c>
      <c r="B1009" s="32" t="s">
        <v>84</v>
      </c>
      <c r="C1009" s="32" t="s">
        <v>171</v>
      </c>
      <c r="D1009" s="32">
        <v>1.0</v>
      </c>
      <c r="E1009" s="32" t="s">
        <v>177</v>
      </c>
      <c r="F1009" s="58"/>
    </row>
    <row r="1010">
      <c r="A1010" s="32" t="s">
        <v>32</v>
      </c>
      <c r="B1010" s="32" t="s">
        <v>91</v>
      </c>
      <c r="C1010" s="32" t="s">
        <v>171</v>
      </c>
      <c r="D1010" s="32">
        <v>1.0</v>
      </c>
      <c r="E1010" s="32" t="s">
        <v>177</v>
      </c>
      <c r="F1010" s="58"/>
    </row>
    <row r="1011">
      <c r="A1011" s="32" t="s">
        <v>32</v>
      </c>
      <c r="B1011" s="32" t="s">
        <v>93</v>
      </c>
      <c r="C1011" s="32" t="s">
        <v>171</v>
      </c>
      <c r="D1011" s="32">
        <v>1.0</v>
      </c>
      <c r="E1011" s="32" t="s">
        <v>177</v>
      </c>
      <c r="F1011" s="58"/>
    </row>
    <row r="1012">
      <c r="A1012" s="32" t="s">
        <v>32</v>
      </c>
      <c r="B1012" s="32" t="s">
        <v>96</v>
      </c>
      <c r="C1012" s="32" t="s">
        <v>171</v>
      </c>
      <c r="D1012" s="32">
        <v>1.0</v>
      </c>
      <c r="E1012" s="32" t="s">
        <v>177</v>
      </c>
      <c r="F1012" s="58"/>
    </row>
    <row r="1013">
      <c r="A1013" s="32" t="s">
        <v>32</v>
      </c>
      <c r="B1013" s="32" t="s">
        <v>98</v>
      </c>
      <c r="C1013" s="32" t="s">
        <v>171</v>
      </c>
      <c r="D1013" s="32">
        <v>1.0</v>
      </c>
      <c r="E1013" s="32" t="s">
        <v>177</v>
      </c>
      <c r="F1013" s="58"/>
    </row>
    <row r="1014">
      <c r="A1014" s="32" t="s">
        <v>32</v>
      </c>
      <c r="B1014" s="32" t="s">
        <v>99</v>
      </c>
      <c r="C1014" s="32" t="s">
        <v>171</v>
      </c>
      <c r="D1014" s="32">
        <v>1.0</v>
      </c>
      <c r="E1014" s="32" t="s">
        <v>177</v>
      </c>
      <c r="F1014" s="58"/>
    </row>
    <row r="1015">
      <c r="A1015" s="32" t="s">
        <v>32</v>
      </c>
      <c r="B1015" s="32" t="s">
        <v>102</v>
      </c>
      <c r="C1015" s="32" t="s">
        <v>171</v>
      </c>
      <c r="D1015" s="32">
        <v>1.0</v>
      </c>
      <c r="E1015" s="32" t="s">
        <v>177</v>
      </c>
      <c r="F1015" s="58"/>
    </row>
    <row r="1016">
      <c r="A1016" s="32" t="s">
        <v>32</v>
      </c>
      <c r="B1016" s="32" t="s">
        <v>105</v>
      </c>
      <c r="C1016" s="32" t="s">
        <v>171</v>
      </c>
      <c r="D1016" s="32">
        <v>1.0</v>
      </c>
      <c r="E1016" s="32" t="s">
        <v>177</v>
      </c>
      <c r="F1016" s="58"/>
    </row>
    <row r="1017">
      <c r="A1017" s="32" t="s">
        <v>32</v>
      </c>
      <c r="B1017" s="32" t="s">
        <v>109</v>
      </c>
      <c r="C1017" s="32" t="s">
        <v>171</v>
      </c>
      <c r="D1017" s="32">
        <v>1.0</v>
      </c>
      <c r="E1017" s="32" t="s">
        <v>177</v>
      </c>
      <c r="F1017" s="58"/>
    </row>
    <row r="1018">
      <c r="A1018" s="32" t="s">
        <v>32</v>
      </c>
      <c r="B1018" s="32" t="s">
        <v>110</v>
      </c>
      <c r="C1018" s="32" t="s">
        <v>171</v>
      </c>
      <c r="D1018" s="32">
        <v>1.0</v>
      </c>
      <c r="E1018" s="32" t="s">
        <v>177</v>
      </c>
      <c r="F1018" s="58"/>
    </row>
    <row r="1019">
      <c r="A1019" s="32" t="s">
        <v>32</v>
      </c>
      <c r="B1019" s="32" t="s">
        <v>111</v>
      </c>
      <c r="C1019" s="32" t="s">
        <v>171</v>
      </c>
      <c r="D1019" s="32">
        <v>1.0</v>
      </c>
      <c r="E1019" s="32" t="s">
        <v>177</v>
      </c>
      <c r="F1019" s="58"/>
    </row>
    <row r="1020">
      <c r="A1020" s="32" t="s">
        <v>32</v>
      </c>
      <c r="B1020" s="32" t="s">
        <v>112</v>
      </c>
      <c r="C1020" s="32" t="s">
        <v>171</v>
      </c>
      <c r="D1020" s="32">
        <v>1.0</v>
      </c>
      <c r="E1020" s="32" t="s">
        <v>177</v>
      </c>
      <c r="F1020" s="58"/>
    </row>
    <row r="1021">
      <c r="A1021" s="32" t="s">
        <v>32</v>
      </c>
      <c r="B1021" s="32" t="s">
        <v>114</v>
      </c>
      <c r="C1021" s="32" t="s">
        <v>171</v>
      </c>
      <c r="D1021" s="32">
        <v>1.0</v>
      </c>
      <c r="E1021" s="32" t="s">
        <v>177</v>
      </c>
      <c r="F1021" s="58"/>
    </row>
    <row r="1022">
      <c r="A1022" s="32" t="s">
        <v>32</v>
      </c>
      <c r="B1022" s="32" t="s">
        <v>119</v>
      </c>
      <c r="C1022" s="32" t="s">
        <v>171</v>
      </c>
      <c r="D1022" s="32">
        <v>1.0</v>
      </c>
      <c r="E1022" s="32" t="s">
        <v>177</v>
      </c>
      <c r="F1022" s="58"/>
    </row>
    <row r="1023">
      <c r="A1023" s="32" t="s">
        <v>32</v>
      </c>
      <c r="B1023" s="32" t="s">
        <v>122</v>
      </c>
      <c r="C1023" s="32" t="s">
        <v>171</v>
      </c>
      <c r="D1023" s="32">
        <v>1.0</v>
      </c>
      <c r="E1023" s="32" t="s">
        <v>177</v>
      </c>
      <c r="F1023" s="58"/>
    </row>
    <row r="1024">
      <c r="A1024" s="32" t="s">
        <v>32</v>
      </c>
      <c r="B1024" s="32" t="s">
        <v>124</v>
      </c>
      <c r="C1024" s="32" t="s">
        <v>171</v>
      </c>
      <c r="D1024" s="32">
        <v>1.0</v>
      </c>
      <c r="E1024" s="32" t="s">
        <v>177</v>
      </c>
      <c r="F1024" s="58"/>
    </row>
    <row r="1025">
      <c r="A1025" s="32" t="s">
        <v>32</v>
      </c>
      <c r="B1025" s="32" t="s">
        <v>130</v>
      </c>
      <c r="C1025" s="32" t="s">
        <v>171</v>
      </c>
      <c r="D1025" s="32">
        <v>1.0</v>
      </c>
      <c r="E1025" s="32" t="s">
        <v>177</v>
      </c>
      <c r="F1025" s="58"/>
    </row>
    <row r="1026">
      <c r="A1026" s="32" t="s">
        <v>32</v>
      </c>
      <c r="B1026" s="32" t="s">
        <v>142</v>
      </c>
      <c r="C1026" s="32" t="s">
        <v>171</v>
      </c>
      <c r="D1026" s="32">
        <v>1.0</v>
      </c>
      <c r="E1026" s="32" t="s">
        <v>177</v>
      </c>
      <c r="F1026" s="58"/>
    </row>
    <row r="1027">
      <c r="A1027" s="32" t="s">
        <v>32</v>
      </c>
      <c r="B1027" s="32" t="s">
        <v>145</v>
      </c>
      <c r="C1027" s="32" t="s">
        <v>171</v>
      </c>
      <c r="D1027" s="32">
        <v>1.0</v>
      </c>
      <c r="E1027" s="32" t="s">
        <v>177</v>
      </c>
      <c r="F1027" s="58"/>
    </row>
    <row r="1028">
      <c r="A1028" s="32" t="s">
        <v>32</v>
      </c>
      <c r="B1028" s="32" t="s">
        <v>147</v>
      </c>
      <c r="C1028" s="32" t="s">
        <v>171</v>
      </c>
      <c r="D1028" s="32">
        <v>1.0</v>
      </c>
      <c r="E1028" s="32" t="s">
        <v>177</v>
      </c>
      <c r="F1028" s="58"/>
    </row>
    <row r="1029">
      <c r="A1029" s="32" t="s">
        <v>32</v>
      </c>
      <c r="B1029" s="32" t="s">
        <v>148</v>
      </c>
      <c r="C1029" s="32" t="s">
        <v>171</v>
      </c>
      <c r="D1029" s="32">
        <v>1.0</v>
      </c>
      <c r="E1029" s="32" t="s">
        <v>177</v>
      </c>
      <c r="F1029" s="58"/>
    </row>
    <row r="1030">
      <c r="A1030" s="32" t="s">
        <v>32</v>
      </c>
      <c r="B1030" s="32" t="s">
        <v>149</v>
      </c>
      <c r="C1030" s="32" t="s">
        <v>171</v>
      </c>
      <c r="D1030" s="32">
        <v>1.0</v>
      </c>
      <c r="E1030" s="32" t="s">
        <v>177</v>
      </c>
      <c r="F1030" s="58"/>
    </row>
    <row r="1031">
      <c r="A1031" s="32" t="s">
        <v>60</v>
      </c>
      <c r="B1031" s="32" t="s">
        <v>77</v>
      </c>
      <c r="C1031" s="32" t="s">
        <v>171</v>
      </c>
      <c r="D1031" s="32">
        <v>1.0</v>
      </c>
      <c r="E1031" s="32" t="s">
        <v>177</v>
      </c>
      <c r="F1031" s="58"/>
    </row>
    <row r="1032">
      <c r="A1032" s="32" t="s">
        <v>60</v>
      </c>
      <c r="B1032" s="32" t="s">
        <v>81</v>
      </c>
      <c r="C1032" s="32" t="s">
        <v>171</v>
      </c>
      <c r="D1032" s="32">
        <v>1.0</v>
      </c>
      <c r="E1032" s="32" t="s">
        <v>177</v>
      </c>
      <c r="F1032" s="58"/>
    </row>
    <row r="1033">
      <c r="A1033" s="32" t="s">
        <v>60</v>
      </c>
      <c r="B1033" s="32" t="s">
        <v>85</v>
      </c>
      <c r="C1033" s="32" t="s">
        <v>171</v>
      </c>
      <c r="D1033" s="32">
        <v>1.0</v>
      </c>
      <c r="E1033" s="32" t="s">
        <v>177</v>
      </c>
      <c r="F1033" s="58"/>
    </row>
    <row r="1034">
      <c r="A1034" s="32" t="s">
        <v>60</v>
      </c>
      <c r="B1034" s="32" t="s">
        <v>86</v>
      </c>
      <c r="C1034" s="32" t="s">
        <v>171</v>
      </c>
      <c r="D1034" s="32">
        <v>1.0</v>
      </c>
      <c r="E1034" s="32" t="s">
        <v>177</v>
      </c>
      <c r="F1034" s="58"/>
    </row>
    <row r="1035">
      <c r="A1035" s="32" t="s">
        <v>60</v>
      </c>
      <c r="B1035" s="32" t="s">
        <v>90</v>
      </c>
      <c r="C1035" s="32" t="s">
        <v>171</v>
      </c>
      <c r="D1035" s="32">
        <v>1.0</v>
      </c>
      <c r="E1035" s="32" t="s">
        <v>177</v>
      </c>
      <c r="F1035" s="58"/>
    </row>
    <row r="1036">
      <c r="A1036" s="32" t="s">
        <v>60</v>
      </c>
      <c r="B1036" s="32" t="s">
        <v>92</v>
      </c>
      <c r="C1036" s="32" t="s">
        <v>171</v>
      </c>
      <c r="D1036" s="32">
        <v>1.0</v>
      </c>
      <c r="E1036" s="32" t="s">
        <v>177</v>
      </c>
      <c r="F1036" s="58"/>
    </row>
    <row r="1037">
      <c r="A1037" s="32" t="s">
        <v>60</v>
      </c>
      <c r="B1037" s="32" t="s">
        <v>106</v>
      </c>
      <c r="C1037" s="32" t="s">
        <v>171</v>
      </c>
      <c r="D1037" s="32">
        <v>1.0</v>
      </c>
      <c r="E1037" s="32" t="s">
        <v>177</v>
      </c>
      <c r="F1037" s="58"/>
    </row>
    <row r="1038">
      <c r="A1038" s="32" t="s">
        <v>60</v>
      </c>
      <c r="B1038" s="32" t="s">
        <v>115</v>
      </c>
      <c r="C1038" s="32" t="s">
        <v>171</v>
      </c>
      <c r="D1038" s="32">
        <v>1.0</v>
      </c>
      <c r="E1038" s="32" t="s">
        <v>177</v>
      </c>
      <c r="F1038" s="58"/>
    </row>
    <row r="1039">
      <c r="A1039" s="32" t="s">
        <v>60</v>
      </c>
      <c r="B1039" s="32" t="s">
        <v>127</v>
      </c>
      <c r="C1039" s="32" t="s">
        <v>171</v>
      </c>
      <c r="D1039" s="32">
        <v>1.0</v>
      </c>
      <c r="E1039" s="32" t="s">
        <v>177</v>
      </c>
      <c r="F1039" s="58"/>
    </row>
    <row r="1040">
      <c r="A1040" s="32" t="s">
        <v>60</v>
      </c>
      <c r="B1040" s="32" t="s">
        <v>128</v>
      </c>
      <c r="C1040" s="32" t="s">
        <v>171</v>
      </c>
      <c r="D1040" s="32">
        <v>1.0</v>
      </c>
      <c r="E1040" s="32" t="s">
        <v>177</v>
      </c>
      <c r="F1040" s="58"/>
    </row>
    <row r="1041">
      <c r="A1041" s="32" t="s">
        <v>60</v>
      </c>
      <c r="B1041" s="32" t="s">
        <v>31</v>
      </c>
      <c r="C1041" s="32" t="s">
        <v>171</v>
      </c>
      <c r="D1041" s="32">
        <v>1.0</v>
      </c>
      <c r="E1041" s="32" t="s">
        <v>177</v>
      </c>
      <c r="F1041" s="58"/>
    </row>
    <row r="1042">
      <c r="A1042" s="32" t="s">
        <v>60</v>
      </c>
      <c r="B1042" s="32" t="s">
        <v>38</v>
      </c>
      <c r="C1042" s="32" t="s">
        <v>171</v>
      </c>
      <c r="D1042" s="32">
        <v>1.0</v>
      </c>
      <c r="E1042" s="32" t="s">
        <v>177</v>
      </c>
      <c r="F1042" s="58"/>
    </row>
    <row r="1043">
      <c r="A1043" s="32" t="s">
        <v>60</v>
      </c>
      <c r="B1043" s="32" t="s">
        <v>42</v>
      </c>
      <c r="C1043" s="32" t="s">
        <v>171</v>
      </c>
      <c r="D1043" s="32">
        <v>1.0</v>
      </c>
      <c r="E1043" s="32" t="s">
        <v>177</v>
      </c>
      <c r="F1043" s="58"/>
    </row>
    <row r="1044">
      <c r="A1044" s="32" t="s">
        <v>60</v>
      </c>
      <c r="B1044" s="32" t="s">
        <v>43</v>
      </c>
      <c r="C1044" s="32" t="s">
        <v>171</v>
      </c>
      <c r="D1044" s="32">
        <v>1.0</v>
      </c>
      <c r="E1044" s="32" t="s">
        <v>177</v>
      </c>
      <c r="F1044" s="58"/>
    </row>
    <row r="1045">
      <c r="A1045" s="32" t="s">
        <v>60</v>
      </c>
      <c r="B1045" s="32" t="s">
        <v>45</v>
      </c>
      <c r="C1045" s="32" t="s">
        <v>171</v>
      </c>
      <c r="D1045" s="32">
        <v>1.0</v>
      </c>
      <c r="E1045" s="32" t="s">
        <v>177</v>
      </c>
      <c r="F1045" s="58"/>
    </row>
    <row r="1046">
      <c r="A1046" s="32" t="s">
        <v>60</v>
      </c>
      <c r="B1046" s="32" t="s">
        <v>57</v>
      </c>
      <c r="C1046" s="32" t="s">
        <v>171</v>
      </c>
      <c r="D1046" s="32">
        <v>1.0</v>
      </c>
      <c r="E1046" s="32" t="s">
        <v>177</v>
      </c>
      <c r="F1046" s="58"/>
    </row>
    <row r="1047">
      <c r="A1047" s="32" t="s">
        <v>60</v>
      </c>
      <c r="B1047" s="32" t="s">
        <v>69</v>
      </c>
      <c r="C1047" s="32" t="s">
        <v>171</v>
      </c>
      <c r="D1047" s="32">
        <v>1.0</v>
      </c>
      <c r="E1047" s="32" t="s">
        <v>177</v>
      </c>
      <c r="F1047" s="58"/>
    </row>
    <row r="1048">
      <c r="A1048" s="32" t="s">
        <v>60</v>
      </c>
      <c r="B1048" s="32" t="s">
        <v>70</v>
      </c>
      <c r="C1048" s="32" t="s">
        <v>171</v>
      </c>
      <c r="D1048" s="32">
        <v>1.0</v>
      </c>
      <c r="E1048" s="32" t="s">
        <v>177</v>
      </c>
      <c r="F1048" s="58"/>
    </row>
    <row r="1049">
      <c r="A1049" s="32" t="s">
        <v>60</v>
      </c>
      <c r="B1049" s="32" t="s">
        <v>82</v>
      </c>
      <c r="C1049" s="32" t="s">
        <v>171</v>
      </c>
      <c r="D1049" s="32">
        <v>1.0</v>
      </c>
      <c r="E1049" s="32" t="s">
        <v>177</v>
      </c>
      <c r="F1049" s="58"/>
    </row>
    <row r="1050">
      <c r="A1050" s="32" t="s">
        <v>60</v>
      </c>
      <c r="B1050" s="32" t="s">
        <v>94</v>
      </c>
      <c r="C1050" s="32" t="s">
        <v>171</v>
      </c>
      <c r="D1050" s="32">
        <v>1.0</v>
      </c>
      <c r="E1050" s="32" t="s">
        <v>177</v>
      </c>
      <c r="F1050" s="58"/>
    </row>
    <row r="1051">
      <c r="A1051" s="32" t="s">
        <v>60</v>
      </c>
      <c r="B1051" s="32" t="s">
        <v>113</v>
      </c>
      <c r="C1051" s="32" t="s">
        <v>171</v>
      </c>
      <c r="D1051" s="32">
        <v>1.0</v>
      </c>
      <c r="E1051" s="32" t="s">
        <v>177</v>
      </c>
      <c r="F1051" s="58"/>
    </row>
    <row r="1052">
      <c r="A1052" s="32" t="s">
        <v>60</v>
      </c>
      <c r="B1052" s="32" t="s">
        <v>116</v>
      </c>
      <c r="C1052" s="32" t="s">
        <v>171</v>
      </c>
      <c r="D1052" s="32">
        <v>1.0</v>
      </c>
      <c r="E1052" s="32" t="s">
        <v>177</v>
      </c>
      <c r="F1052" s="58"/>
    </row>
    <row r="1053">
      <c r="A1053" s="32" t="s">
        <v>60</v>
      </c>
      <c r="B1053" s="32" t="s">
        <v>120</v>
      </c>
      <c r="C1053" s="32" t="s">
        <v>171</v>
      </c>
      <c r="D1053" s="32">
        <v>1.0</v>
      </c>
      <c r="E1053" s="32" t="s">
        <v>177</v>
      </c>
      <c r="F1053" s="58"/>
    </row>
    <row r="1054">
      <c r="A1054" s="32" t="s">
        <v>60</v>
      </c>
      <c r="B1054" s="32" t="s">
        <v>131</v>
      </c>
      <c r="C1054" s="32" t="s">
        <v>171</v>
      </c>
      <c r="D1054" s="32">
        <v>1.0</v>
      </c>
      <c r="E1054" s="32" t="s">
        <v>177</v>
      </c>
      <c r="F1054" s="58"/>
    </row>
    <row r="1055">
      <c r="A1055" s="32" t="s">
        <v>60</v>
      </c>
      <c r="B1055" s="32" t="s">
        <v>135</v>
      </c>
      <c r="C1055" s="32" t="s">
        <v>171</v>
      </c>
      <c r="D1055" s="32">
        <v>1.0</v>
      </c>
      <c r="E1055" s="32" t="s">
        <v>177</v>
      </c>
      <c r="F1055" s="58"/>
    </row>
    <row r="1056">
      <c r="A1056" s="32" t="s">
        <v>60</v>
      </c>
      <c r="B1056" s="32" t="s">
        <v>136</v>
      </c>
      <c r="C1056" s="32" t="s">
        <v>171</v>
      </c>
      <c r="D1056" s="32">
        <v>1.0</v>
      </c>
      <c r="E1056" s="32" t="s">
        <v>177</v>
      </c>
      <c r="F1056" s="58"/>
    </row>
    <row r="1057">
      <c r="A1057" s="32" t="s">
        <v>60</v>
      </c>
      <c r="B1057" s="32" t="s">
        <v>137</v>
      </c>
      <c r="C1057" s="32" t="s">
        <v>171</v>
      </c>
      <c r="D1057" s="32">
        <v>1.0</v>
      </c>
      <c r="E1057" s="32" t="s">
        <v>177</v>
      </c>
      <c r="F1057" s="58"/>
    </row>
    <row r="1058">
      <c r="A1058" s="32" t="s">
        <v>60</v>
      </c>
      <c r="B1058" s="32" t="s">
        <v>143</v>
      </c>
      <c r="C1058" s="32" t="s">
        <v>171</v>
      </c>
      <c r="D1058" s="32">
        <v>1.0</v>
      </c>
      <c r="E1058" s="32" t="s">
        <v>177</v>
      </c>
      <c r="F1058" s="58"/>
    </row>
    <row r="1059">
      <c r="A1059" s="32" t="s">
        <v>60</v>
      </c>
      <c r="B1059" s="32" t="s">
        <v>144</v>
      </c>
      <c r="C1059" s="32" t="s">
        <v>171</v>
      </c>
      <c r="D1059" s="32">
        <v>1.0</v>
      </c>
      <c r="E1059" s="32" t="s">
        <v>177</v>
      </c>
      <c r="F1059" s="58"/>
    </row>
    <row r="1060">
      <c r="A1060" s="32" t="s">
        <v>60</v>
      </c>
      <c r="B1060" s="32" t="s">
        <v>15</v>
      </c>
      <c r="C1060" s="32" t="s">
        <v>171</v>
      </c>
      <c r="D1060" s="32">
        <v>1.0</v>
      </c>
      <c r="E1060" s="32" t="s">
        <v>177</v>
      </c>
      <c r="F1060" s="58"/>
    </row>
    <row r="1061">
      <c r="A1061" s="32" t="s">
        <v>60</v>
      </c>
      <c r="B1061" s="32" t="s">
        <v>17</v>
      </c>
      <c r="C1061" s="32" t="s">
        <v>171</v>
      </c>
      <c r="D1061" s="32">
        <v>1.0</v>
      </c>
      <c r="E1061" s="32" t="s">
        <v>177</v>
      </c>
      <c r="F1061" s="58"/>
    </row>
    <row r="1062">
      <c r="A1062" s="32" t="s">
        <v>60</v>
      </c>
      <c r="B1062" s="32" t="s">
        <v>22</v>
      </c>
      <c r="C1062" s="32" t="s">
        <v>171</v>
      </c>
      <c r="D1062" s="32">
        <v>1.0</v>
      </c>
      <c r="E1062" s="32" t="s">
        <v>177</v>
      </c>
      <c r="F1062" s="58"/>
    </row>
    <row r="1063">
      <c r="A1063" s="32" t="s">
        <v>60</v>
      </c>
      <c r="B1063" s="32" t="s">
        <v>27</v>
      </c>
      <c r="C1063" s="32" t="s">
        <v>171</v>
      </c>
      <c r="D1063" s="32">
        <v>1.0</v>
      </c>
      <c r="E1063" s="32" t="s">
        <v>177</v>
      </c>
      <c r="F1063" s="58"/>
    </row>
    <row r="1064">
      <c r="A1064" s="32" t="s">
        <v>60</v>
      </c>
      <c r="B1064" s="32" t="s">
        <v>28</v>
      </c>
      <c r="C1064" s="32" t="s">
        <v>171</v>
      </c>
      <c r="D1064" s="32">
        <v>1.0</v>
      </c>
      <c r="E1064" s="32" t="s">
        <v>177</v>
      </c>
      <c r="F1064" s="58"/>
    </row>
    <row r="1065">
      <c r="A1065" s="32" t="s">
        <v>60</v>
      </c>
      <c r="B1065" s="32" t="s">
        <v>33</v>
      </c>
      <c r="C1065" s="32" t="s">
        <v>171</v>
      </c>
      <c r="D1065" s="32">
        <v>1.0</v>
      </c>
      <c r="E1065" s="32" t="s">
        <v>177</v>
      </c>
      <c r="F1065" s="58"/>
    </row>
    <row r="1066">
      <c r="A1066" s="32" t="s">
        <v>60</v>
      </c>
      <c r="B1066" s="32" t="s">
        <v>36</v>
      </c>
      <c r="C1066" s="32" t="s">
        <v>171</v>
      </c>
      <c r="D1066" s="32">
        <v>1.0</v>
      </c>
      <c r="E1066" s="32" t="s">
        <v>177</v>
      </c>
      <c r="F1066" s="58"/>
    </row>
    <row r="1067">
      <c r="A1067" s="32" t="s">
        <v>60</v>
      </c>
      <c r="B1067" s="32" t="s">
        <v>40</v>
      </c>
      <c r="C1067" s="32" t="s">
        <v>171</v>
      </c>
      <c r="D1067" s="32">
        <v>1.0</v>
      </c>
      <c r="E1067" s="32" t="s">
        <v>177</v>
      </c>
      <c r="F1067" s="58"/>
    </row>
    <row r="1068">
      <c r="A1068" s="32" t="s">
        <v>60</v>
      </c>
      <c r="B1068" s="32" t="s">
        <v>46</v>
      </c>
      <c r="C1068" s="32" t="s">
        <v>171</v>
      </c>
      <c r="D1068" s="32">
        <v>1.0</v>
      </c>
      <c r="E1068" s="32" t="s">
        <v>177</v>
      </c>
      <c r="F1068" s="58"/>
    </row>
    <row r="1069">
      <c r="A1069" s="32" t="s">
        <v>60</v>
      </c>
      <c r="B1069" s="32" t="s">
        <v>47</v>
      </c>
      <c r="C1069" s="32" t="s">
        <v>171</v>
      </c>
      <c r="D1069" s="32">
        <v>1.0</v>
      </c>
      <c r="E1069" s="32" t="s">
        <v>177</v>
      </c>
      <c r="F1069" s="58"/>
    </row>
    <row r="1070">
      <c r="A1070" s="32" t="s">
        <v>60</v>
      </c>
      <c r="B1070" s="32" t="s">
        <v>48</v>
      </c>
      <c r="C1070" s="32" t="s">
        <v>171</v>
      </c>
      <c r="D1070" s="32">
        <v>1.0</v>
      </c>
      <c r="E1070" s="32" t="s">
        <v>177</v>
      </c>
      <c r="F1070" s="58"/>
    </row>
    <row r="1071">
      <c r="A1071" s="32" t="s">
        <v>60</v>
      </c>
      <c r="B1071" s="32" t="s">
        <v>50</v>
      </c>
      <c r="C1071" s="32" t="s">
        <v>171</v>
      </c>
      <c r="D1071" s="32">
        <v>1.0</v>
      </c>
      <c r="E1071" s="32" t="s">
        <v>177</v>
      </c>
      <c r="F1071" s="58"/>
    </row>
    <row r="1072">
      <c r="A1072" s="32" t="s">
        <v>60</v>
      </c>
      <c r="B1072" s="32" t="s">
        <v>51</v>
      </c>
      <c r="C1072" s="32" t="s">
        <v>171</v>
      </c>
      <c r="D1072" s="32">
        <v>1.0</v>
      </c>
      <c r="E1072" s="32" t="s">
        <v>177</v>
      </c>
      <c r="F1072" s="58"/>
    </row>
    <row r="1073">
      <c r="A1073" s="32" t="s">
        <v>60</v>
      </c>
      <c r="B1073" s="32" t="s">
        <v>52</v>
      </c>
      <c r="C1073" s="32" t="s">
        <v>171</v>
      </c>
      <c r="D1073" s="32">
        <v>1.0</v>
      </c>
      <c r="E1073" s="32" t="s">
        <v>177</v>
      </c>
      <c r="F1073" s="58"/>
    </row>
    <row r="1074">
      <c r="A1074" s="32" t="s">
        <v>60</v>
      </c>
      <c r="B1074" s="32" t="s">
        <v>58</v>
      </c>
      <c r="C1074" s="32" t="s">
        <v>171</v>
      </c>
      <c r="D1074" s="32">
        <v>1.0</v>
      </c>
      <c r="E1074" s="32" t="s">
        <v>177</v>
      </c>
      <c r="F1074" s="58"/>
    </row>
    <row r="1075">
      <c r="A1075" s="32" t="s">
        <v>60</v>
      </c>
      <c r="B1075" s="32" t="s">
        <v>59</v>
      </c>
      <c r="C1075" s="32" t="s">
        <v>171</v>
      </c>
      <c r="D1075" s="32">
        <v>1.0</v>
      </c>
      <c r="E1075" s="32" t="s">
        <v>177</v>
      </c>
      <c r="F1075" s="58"/>
    </row>
    <row r="1076">
      <c r="A1076" s="32" t="s">
        <v>60</v>
      </c>
      <c r="B1076" s="32" t="s">
        <v>61</v>
      </c>
      <c r="C1076" s="32" t="s">
        <v>171</v>
      </c>
      <c r="D1076" s="32">
        <v>1.0</v>
      </c>
      <c r="E1076" s="32" t="s">
        <v>177</v>
      </c>
      <c r="F1076" s="58"/>
    </row>
    <row r="1077">
      <c r="A1077" s="32" t="s">
        <v>60</v>
      </c>
      <c r="B1077" s="32" t="s">
        <v>62</v>
      </c>
      <c r="C1077" s="32" t="s">
        <v>171</v>
      </c>
      <c r="D1077" s="32">
        <v>1.0</v>
      </c>
      <c r="E1077" s="32" t="s">
        <v>177</v>
      </c>
      <c r="F1077" s="58"/>
    </row>
    <row r="1078">
      <c r="A1078" s="32" t="s">
        <v>60</v>
      </c>
      <c r="B1078" s="32" t="s">
        <v>63</v>
      </c>
      <c r="C1078" s="32" t="s">
        <v>171</v>
      </c>
      <c r="D1078" s="32">
        <v>1.0</v>
      </c>
      <c r="E1078" s="32" t="s">
        <v>177</v>
      </c>
      <c r="F1078" s="58"/>
    </row>
    <row r="1079">
      <c r="A1079" s="32" t="s">
        <v>60</v>
      </c>
      <c r="B1079" s="32" t="s">
        <v>65</v>
      </c>
      <c r="C1079" s="32" t="s">
        <v>171</v>
      </c>
      <c r="D1079" s="32">
        <v>1.0</v>
      </c>
      <c r="E1079" s="32" t="s">
        <v>177</v>
      </c>
      <c r="F1079" s="58"/>
    </row>
    <row r="1080">
      <c r="A1080" s="32" t="s">
        <v>60</v>
      </c>
      <c r="B1080" s="32" t="s">
        <v>66</v>
      </c>
      <c r="C1080" s="32" t="s">
        <v>171</v>
      </c>
      <c r="D1080" s="32">
        <v>1.0</v>
      </c>
      <c r="E1080" s="32" t="s">
        <v>177</v>
      </c>
      <c r="F1080" s="58"/>
    </row>
    <row r="1081">
      <c r="A1081" s="32" t="s">
        <v>60</v>
      </c>
      <c r="B1081" s="32" t="s">
        <v>71</v>
      </c>
      <c r="C1081" s="32" t="s">
        <v>171</v>
      </c>
      <c r="D1081" s="32">
        <v>1.0</v>
      </c>
      <c r="E1081" s="32" t="s">
        <v>177</v>
      </c>
      <c r="F1081" s="58"/>
    </row>
    <row r="1082">
      <c r="A1082" s="32" t="s">
        <v>60</v>
      </c>
      <c r="B1082" s="32" t="s">
        <v>72</v>
      </c>
      <c r="C1082" s="32" t="s">
        <v>171</v>
      </c>
      <c r="D1082" s="32">
        <v>1.0</v>
      </c>
      <c r="E1082" s="32" t="s">
        <v>177</v>
      </c>
      <c r="F1082" s="58"/>
    </row>
    <row r="1083">
      <c r="A1083" s="32" t="s">
        <v>60</v>
      </c>
      <c r="B1083" s="32" t="s">
        <v>73</v>
      </c>
      <c r="C1083" s="32" t="s">
        <v>171</v>
      </c>
      <c r="D1083" s="32">
        <v>1.0</v>
      </c>
      <c r="E1083" s="32" t="s">
        <v>177</v>
      </c>
      <c r="F1083" s="58"/>
    </row>
    <row r="1084">
      <c r="A1084" s="32" t="s">
        <v>60</v>
      </c>
      <c r="B1084" s="32" t="s">
        <v>75</v>
      </c>
      <c r="C1084" s="32" t="s">
        <v>171</v>
      </c>
      <c r="D1084" s="32">
        <v>1.0</v>
      </c>
      <c r="E1084" s="32" t="s">
        <v>177</v>
      </c>
      <c r="F1084" s="58"/>
    </row>
    <row r="1085">
      <c r="A1085" s="32" t="s">
        <v>60</v>
      </c>
      <c r="B1085" s="32" t="s">
        <v>78</v>
      </c>
      <c r="C1085" s="32" t="s">
        <v>171</v>
      </c>
      <c r="D1085" s="32">
        <v>1.0</v>
      </c>
      <c r="E1085" s="32" t="s">
        <v>177</v>
      </c>
      <c r="F1085" s="58"/>
    </row>
    <row r="1086">
      <c r="A1086" s="32" t="s">
        <v>60</v>
      </c>
      <c r="B1086" s="32" t="s">
        <v>83</v>
      </c>
      <c r="C1086" s="32" t="s">
        <v>171</v>
      </c>
      <c r="D1086" s="32">
        <v>1.0</v>
      </c>
      <c r="E1086" s="32" t="s">
        <v>177</v>
      </c>
      <c r="F1086" s="58"/>
    </row>
    <row r="1087">
      <c r="A1087" s="32" t="s">
        <v>60</v>
      </c>
      <c r="B1087" s="32" t="s">
        <v>84</v>
      </c>
      <c r="C1087" s="32" t="s">
        <v>171</v>
      </c>
      <c r="D1087" s="32">
        <v>1.0</v>
      </c>
      <c r="E1087" s="32" t="s">
        <v>177</v>
      </c>
      <c r="F1087" s="58"/>
    </row>
    <row r="1088">
      <c r="A1088" s="32" t="s">
        <v>60</v>
      </c>
      <c r="B1088" s="32" t="s">
        <v>91</v>
      </c>
      <c r="C1088" s="32" t="s">
        <v>171</v>
      </c>
      <c r="D1088" s="32">
        <v>1.0</v>
      </c>
      <c r="E1088" s="32" t="s">
        <v>177</v>
      </c>
      <c r="F1088" s="58"/>
    </row>
    <row r="1089">
      <c r="A1089" s="32" t="s">
        <v>60</v>
      </c>
      <c r="B1089" s="32" t="s">
        <v>93</v>
      </c>
      <c r="C1089" s="32" t="s">
        <v>171</v>
      </c>
      <c r="D1089" s="32">
        <v>1.0</v>
      </c>
      <c r="E1089" s="32" t="s">
        <v>177</v>
      </c>
      <c r="F1089" s="58"/>
    </row>
    <row r="1090">
      <c r="A1090" s="32" t="s">
        <v>60</v>
      </c>
      <c r="B1090" s="32" t="s">
        <v>96</v>
      </c>
      <c r="C1090" s="32" t="s">
        <v>171</v>
      </c>
      <c r="D1090" s="32">
        <v>1.0</v>
      </c>
      <c r="E1090" s="32" t="s">
        <v>177</v>
      </c>
      <c r="F1090" s="58"/>
    </row>
    <row r="1091">
      <c r="A1091" s="32" t="s">
        <v>60</v>
      </c>
      <c r="B1091" s="32" t="s">
        <v>98</v>
      </c>
      <c r="C1091" s="32" t="s">
        <v>171</v>
      </c>
      <c r="D1091" s="32">
        <v>1.0</v>
      </c>
      <c r="E1091" s="32" t="s">
        <v>177</v>
      </c>
      <c r="F1091" s="58"/>
    </row>
    <row r="1092">
      <c r="A1092" s="32" t="s">
        <v>60</v>
      </c>
      <c r="B1092" s="32" t="s">
        <v>99</v>
      </c>
      <c r="C1092" s="32" t="s">
        <v>171</v>
      </c>
      <c r="D1092" s="32">
        <v>1.0</v>
      </c>
      <c r="E1092" s="32" t="s">
        <v>177</v>
      </c>
      <c r="F1092" s="58"/>
    </row>
    <row r="1093">
      <c r="A1093" s="32" t="s">
        <v>60</v>
      </c>
      <c r="B1093" s="32" t="s">
        <v>102</v>
      </c>
      <c r="C1093" s="32" t="s">
        <v>171</v>
      </c>
      <c r="D1093" s="32">
        <v>1.0</v>
      </c>
      <c r="E1093" s="32" t="s">
        <v>177</v>
      </c>
      <c r="F1093" s="58"/>
    </row>
    <row r="1094">
      <c r="A1094" s="32" t="s">
        <v>60</v>
      </c>
      <c r="B1094" s="32" t="s">
        <v>105</v>
      </c>
      <c r="C1094" s="32" t="s">
        <v>171</v>
      </c>
      <c r="D1094" s="32">
        <v>1.0</v>
      </c>
      <c r="E1094" s="32" t="s">
        <v>177</v>
      </c>
      <c r="F1094" s="58"/>
    </row>
    <row r="1095">
      <c r="A1095" s="32" t="s">
        <v>60</v>
      </c>
      <c r="B1095" s="32" t="s">
        <v>109</v>
      </c>
      <c r="C1095" s="32" t="s">
        <v>171</v>
      </c>
      <c r="D1095" s="32">
        <v>1.0</v>
      </c>
      <c r="E1095" s="32" t="s">
        <v>177</v>
      </c>
      <c r="F1095" s="58"/>
    </row>
    <row r="1096">
      <c r="A1096" s="32" t="s">
        <v>60</v>
      </c>
      <c r="B1096" s="32" t="s">
        <v>110</v>
      </c>
      <c r="C1096" s="32" t="s">
        <v>171</v>
      </c>
      <c r="D1096" s="32">
        <v>1.0</v>
      </c>
      <c r="E1096" s="32" t="s">
        <v>177</v>
      </c>
      <c r="F1096" s="58"/>
    </row>
    <row r="1097">
      <c r="A1097" s="32" t="s">
        <v>60</v>
      </c>
      <c r="B1097" s="32" t="s">
        <v>111</v>
      </c>
      <c r="C1097" s="32" t="s">
        <v>171</v>
      </c>
      <c r="D1097" s="32">
        <v>1.0</v>
      </c>
      <c r="E1097" s="32" t="s">
        <v>177</v>
      </c>
      <c r="F1097" s="58"/>
    </row>
    <row r="1098">
      <c r="A1098" s="32" t="s">
        <v>60</v>
      </c>
      <c r="B1098" s="32" t="s">
        <v>112</v>
      </c>
      <c r="C1098" s="32" t="s">
        <v>171</v>
      </c>
      <c r="D1098" s="32">
        <v>1.0</v>
      </c>
      <c r="E1098" s="32" t="s">
        <v>177</v>
      </c>
      <c r="F1098" s="58"/>
    </row>
    <row r="1099">
      <c r="A1099" s="32" t="s">
        <v>60</v>
      </c>
      <c r="B1099" s="32" t="s">
        <v>114</v>
      </c>
      <c r="C1099" s="32" t="s">
        <v>171</v>
      </c>
      <c r="D1099" s="32">
        <v>1.0</v>
      </c>
      <c r="E1099" s="32" t="s">
        <v>177</v>
      </c>
      <c r="F1099" s="58"/>
    </row>
    <row r="1100">
      <c r="A1100" s="32" t="s">
        <v>60</v>
      </c>
      <c r="B1100" s="32" t="s">
        <v>119</v>
      </c>
      <c r="C1100" s="32" t="s">
        <v>171</v>
      </c>
      <c r="D1100" s="32">
        <v>1.0</v>
      </c>
      <c r="E1100" s="32" t="s">
        <v>177</v>
      </c>
      <c r="F1100" s="58"/>
    </row>
    <row r="1101">
      <c r="A1101" s="32" t="s">
        <v>60</v>
      </c>
      <c r="B1101" s="32" t="s">
        <v>122</v>
      </c>
      <c r="C1101" s="32" t="s">
        <v>171</v>
      </c>
      <c r="D1101" s="32">
        <v>1.0</v>
      </c>
      <c r="E1101" s="32" t="s">
        <v>177</v>
      </c>
      <c r="F1101" s="58"/>
    </row>
    <row r="1102">
      <c r="A1102" s="32" t="s">
        <v>60</v>
      </c>
      <c r="B1102" s="32" t="s">
        <v>124</v>
      </c>
      <c r="C1102" s="32" t="s">
        <v>171</v>
      </c>
      <c r="D1102" s="32">
        <v>1.0</v>
      </c>
      <c r="E1102" s="32" t="s">
        <v>177</v>
      </c>
      <c r="F1102" s="58"/>
    </row>
    <row r="1103">
      <c r="A1103" s="32" t="s">
        <v>60</v>
      </c>
      <c r="B1103" s="32" t="s">
        <v>130</v>
      </c>
      <c r="C1103" s="32" t="s">
        <v>171</v>
      </c>
      <c r="D1103" s="32">
        <v>1.0</v>
      </c>
      <c r="E1103" s="32" t="s">
        <v>177</v>
      </c>
      <c r="F1103" s="58"/>
    </row>
    <row r="1104">
      <c r="A1104" s="32" t="s">
        <v>60</v>
      </c>
      <c r="B1104" s="32" t="s">
        <v>142</v>
      </c>
      <c r="C1104" s="32" t="s">
        <v>171</v>
      </c>
      <c r="D1104" s="32">
        <v>1.0</v>
      </c>
      <c r="E1104" s="32" t="s">
        <v>177</v>
      </c>
      <c r="F1104" s="58"/>
    </row>
    <row r="1105">
      <c r="A1105" s="32" t="s">
        <v>60</v>
      </c>
      <c r="B1105" s="32" t="s">
        <v>145</v>
      </c>
      <c r="C1105" s="32" t="s">
        <v>171</v>
      </c>
      <c r="D1105" s="32">
        <v>1.0</v>
      </c>
      <c r="E1105" s="32" t="s">
        <v>177</v>
      </c>
      <c r="F1105" s="58"/>
    </row>
    <row r="1106">
      <c r="A1106" s="32" t="s">
        <v>60</v>
      </c>
      <c r="B1106" s="32" t="s">
        <v>147</v>
      </c>
      <c r="C1106" s="32" t="s">
        <v>171</v>
      </c>
      <c r="D1106" s="32">
        <v>1.0</v>
      </c>
      <c r="E1106" s="32" t="s">
        <v>177</v>
      </c>
      <c r="F1106" s="58"/>
    </row>
    <row r="1107">
      <c r="A1107" s="32" t="s">
        <v>60</v>
      </c>
      <c r="B1107" s="32" t="s">
        <v>148</v>
      </c>
      <c r="C1107" s="32" t="s">
        <v>171</v>
      </c>
      <c r="D1107" s="32">
        <v>1.0</v>
      </c>
      <c r="E1107" s="32" t="s">
        <v>177</v>
      </c>
      <c r="F1107" s="58"/>
    </row>
    <row r="1108">
      <c r="A1108" s="32" t="s">
        <v>60</v>
      </c>
      <c r="B1108" s="32" t="s">
        <v>149</v>
      </c>
      <c r="C1108" s="32" t="s">
        <v>171</v>
      </c>
      <c r="D1108" s="32">
        <v>1.0</v>
      </c>
      <c r="E1108" s="32" t="s">
        <v>177</v>
      </c>
      <c r="F1108" s="58"/>
    </row>
    <row r="1109">
      <c r="A1109" s="32" t="s">
        <v>77</v>
      </c>
      <c r="B1109" s="32" t="s">
        <v>81</v>
      </c>
      <c r="C1109" s="32" t="s">
        <v>171</v>
      </c>
      <c r="D1109" s="32">
        <v>1.0</v>
      </c>
      <c r="E1109" s="32" t="s">
        <v>177</v>
      </c>
      <c r="F1109" s="58"/>
    </row>
    <row r="1110">
      <c r="A1110" s="32" t="s">
        <v>77</v>
      </c>
      <c r="B1110" s="32" t="s">
        <v>85</v>
      </c>
      <c r="C1110" s="32" t="s">
        <v>171</v>
      </c>
      <c r="D1110" s="32">
        <v>1.0</v>
      </c>
      <c r="E1110" s="32" t="s">
        <v>177</v>
      </c>
      <c r="F1110" s="58"/>
    </row>
    <row r="1111">
      <c r="A1111" s="32" t="s">
        <v>77</v>
      </c>
      <c r="B1111" s="32" t="s">
        <v>86</v>
      </c>
      <c r="C1111" s="32" t="s">
        <v>171</v>
      </c>
      <c r="D1111" s="32">
        <v>1.0</v>
      </c>
      <c r="E1111" s="32" t="s">
        <v>177</v>
      </c>
      <c r="F1111" s="58"/>
    </row>
    <row r="1112">
      <c r="A1112" s="32" t="s">
        <v>77</v>
      </c>
      <c r="B1112" s="32" t="s">
        <v>90</v>
      </c>
      <c r="C1112" s="32" t="s">
        <v>171</v>
      </c>
      <c r="D1112" s="32">
        <v>1.0</v>
      </c>
      <c r="E1112" s="32" t="s">
        <v>177</v>
      </c>
      <c r="F1112" s="58"/>
    </row>
    <row r="1113">
      <c r="A1113" s="32" t="s">
        <v>77</v>
      </c>
      <c r="B1113" s="32" t="s">
        <v>92</v>
      </c>
      <c r="C1113" s="32" t="s">
        <v>171</v>
      </c>
      <c r="D1113" s="32">
        <v>1.0</v>
      </c>
      <c r="E1113" s="32" t="s">
        <v>177</v>
      </c>
      <c r="F1113" s="58"/>
    </row>
    <row r="1114">
      <c r="A1114" s="32" t="s">
        <v>77</v>
      </c>
      <c r="B1114" s="32" t="s">
        <v>106</v>
      </c>
      <c r="C1114" s="32" t="s">
        <v>171</v>
      </c>
      <c r="D1114" s="32">
        <v>1.0</v>
      </c>
      <c r="E1114" s="32" t="s">
        <v>177</v>
      </c>
      <c r="F1114" s="58"/>
    </row>
    <row r="1115">
      <c r="A1115" s="32" t="s">
        <v>77</v>
      </c>
      <c r="B1115" s="32" t="s">
        <v>115</v>
      </c>
      <c r="C1115" s="32" t="s">
        <v>171</v>
      </c>
      <c r="D1115" s="32">
        <v>1.0</v>
      </c>
      <c r="E1115" s="32" t="s">
        <v>177</v>
      </c>
      <c r="F1115" s="58"/>
    </row>
    <row r="1116">
      <c r="A1116" s="32" t="s">
        <v>77</v>
      </c>
      <c r="B1116" s="32" t="s">
        <v>127</v>
      </c>
      <c r="C1116" s="32" t="s">
        <v>171</v>
      </c>
      <c r="D1116" s="32">
        <v>1.0</v>
      </c>
      <c r="E1116" s="32" t="s">
        <v>177</v>
      </c>
      <c r="F1116" s="58"/>
    </row>
    <row r="1117">
      <c r="A1117" s="32" t="s">
        <v>77</v>
      </c>
      <c r="B1117" s="32" t="s">
        <v>128</v>
      </c>
      <c r="C1117" s="32" t="s">
        <v>171</v>
      </c>
      <c r="D1117" s="32">
        <v>1.0</v>
      </c>
      <c r="E1117" s="32" t="s">
        <v>177</v>
      </c>
      <c r="F1117" s="58"/>
    </row>
    <row r="1118">
      <c r="A1118" s="32" t="s">
        <v>77</v>
      </c>
      <c r="B1118" s="32" t="s">
        <v>31</v>
      </c>
      <c r="C1118" s="32" t="s">
        <v>171</v>
      </c>
      <c r="D1118" s="32">
        <v>1.0</v>
      </c>
      <c r="E1118" s="32" t="s">
        <v>177</v>
      </c>
      <c r="F1118" s="58"/>
    </row>
    <row r="1119">
      <c r="A1119" s="32" t="s">
        <v>77</v>
      </c>
      <c r="B1119" s="32" t="s">
        <v>38</v>
      </c>
      <c r="C1119" s="32" t="s">
        <v>171</v>
      </c>
      <c r="D1119" s="32">
        <v>1.0</v>
      </c>
      <c r="E1119" s="32" t="s">
        <v>177</v>
      </c>
      <c r="F1119" s="58"/>
    </row>
    <row r="1120">
      <c r="A1120" s="32" t="s">
        <v>77</v>
      </c>
      <c r="B1120" s="32" t="s">
        <v>42</v>
      </c>
      <c r="C1120" s="32" t="s">
        <v>171</v>
      </c>
      <c r="D1120" s="32">
        <v>1.0</v>
      </c>
      <c r="E1120" s="32" t="s">
        <v>177</v>
      </c>
      <c r="F1120" s="58"/>
    </row>
    <row r="1121">
      <c r="A1121" s="32" t="s">
        <v>77</v>
      </c>
      <c r="B1121" s="32" t="s">
        <v>43</v>
      </c>
      <c r="C1121" s="32" t="s">
        <v>171</v>
      </c>
      <c r="D1121" s="32">
        <v>1.0</v>
      </c>
      <c r="E1121" s="32" t="s">
        <v>177</v>
      </c>
      <c r="F1121" s="58"/>
    </row>
    <row r="1122">
      <c r="A1122" s="32" t="s">
        <v>77</v>
      </c>
      <c r="B1122" s="32" t="s">
        <v>45</v>
      </c>
      <c r="C1122" s="32" t="s">
        <v>171</v>
      </c>
      <c r="D1122" s="32">
        <v>1.0</v>
      </c>
      <c r="E1122" s="32" t="s">
        <v>177</v>
      </c>
      <c r="F1122" s="58"/>
    </row>
    <row r="1123">
      <c r="A1123" s="32" t="s">
        <v>77</v>
      </c>
      <c r="B1123" s="32" t="s">
        <v>57</v>
      </c>
      <c r="C1123" s="32" t="s">
        <v>171</v>
      </c>
      <c r="D1123" s="32">
        <v>1.0</v>
      </c>
      <c r="E1123" s="32" t="s">
        <v>177</v>
      </c>
      <c r="F1123" s="58"/>
    </row>
    <row r="1124">
      <c r="A1124" s="32" t="s">
        <v>77</v>
      </c>
      <c r="B1124" s="32" t="s">
        <v>69</v>
      </c>
      <c r="C1124" s="32" t="s">
        <v>171</v>
      </c>
      <c r="D1124" s="32">
        <v>1.0</v>
      </c>
      <c r="E1124" s="32" t="s">
        <v>177</v>
      </c>
      <c r="F1124" s="58"/>
    </row>
    <row r="1125">
      <c r="A1125" s="32" t="s">
        <v>77</v>
      </c>
      <c r="B1125" s="32" t="s">
        <v>70</v>
      </c>
      <c r="C1125" s="32" t="s">
        <v>171</v>
      </c>
      <c r="D1125" s="32">
        <v>1.0</v>
      </c>
      <c r="E1125" s="32" t="s">
        <v>177</v>
      </c>
      <c r="F1125" s="58"/>
    </row>
    <row r="1126">
      <c r="A1126" s="32" t="s">
        <v>77</v>
      </c>
      <c r="B1126" s="32" t="s">
        <v>82</v>
      </c>
      <c r="C1126" s="32" t="s">
        <v>171</v>
      </c>
      <c r="D1126" s="32">
        <v>1.0</v>
      </c>
      <c r="E1126" s="32" t="s">
        <v>177</v>
      </c>
      <c r="F1126" s="58"/>
    </row>
    <row r="1127">
      <c r="A1127" s="32" t="s">
        <v>77</v>
      </c>
      <c r="B1127" s="32" t="s">
        <v>94</v>
      </c>
      <c r="C1127" s="32" t="s">
        <v>171</v>
      </c>
      <c r="D1127" s="32">
        <v>1.0</v>
      </c>
      <c r="E1127" s="32" t="s">
        <v>177</v>
      </c>
      <c r="F1127" s="58"/>
    </row>
    <row r="1128">
      <c r="A1128" s="32" t="s">
        <v>77</v>
      </c>
      <c r="B1128" s="32" t="s">
        <v>113</v>
      </c>
      <c r="C1128" s="32" t="s">
        <v>171</v>
      </c>
      <c r="D1128" s="32">
        <v>1.0</v>
      </c>
      <c r="E1128" s="32" t="s">
        <v>177</v>
      </c>
      <c r="F1128" s="58"/>
    </row>
    <row r="1129">
      <c r="A1129" s="32" t="s">
        <v>77</v>
      </c>
      <c r="B1129" s="32" t="s">
        <v>116</v>
      </c>
      <c r="C1129" s="32" t="s">
        <v>171</v>
      </c>
      <c r="D1129" s="32">
        <v>1.0</v>
      </c>
      <c r="E1129" s="32" t="s">
        <v>177</v>
      </c>
      <c r="F1129" s="58"/>
    </row>
    <row r="1130">
      <c r="A1130" s="32" t="s">
        <v>77</v>
      </c>
      <c r="B1130" s="32" t="s">
        <v>120</v>
      </c>
      <c r="C1130" s="32" t="s">
        <v>171</v>
      </c>
      <c r="D1130" s="32">
        <v>1.0</v>
      </c>
      <c r="E1130" s="32" t="s">
        <v>177</v>
      </c>
      <c r="F1130" s="58"/>
    </row>
    <row r="1131">
      <c r="A1131" s="32" t="s">
        <v>77</v>
      </c>
      <c r="B1131" s="32" t="s">
        <v>131</v>
      </c>
      <c r="C1131" s="32" t="s">
        <v>171</v>
      </c>
      <c r="D1131" s="32">
        <v>1.0</v>
      </c>
      <c r="E1131" s="32" t="s">
        <v>177</v>
      </c>
      <c r="F1131" s="58"/>
    </row>
    <row r="1132">
      <c r="A1132" s="32" t="s">
        <v>77</v>
      </c>
      <c r="B1132" s="32" t="s">
        <v>135</v>
      </c>
      <c r="C1132" s="32" t="s">
        <v>171</v>
      </c>
      <c r="D1132" s="32">
        <v>1.0</v>
      </c>
      <c r="E1132" s="32" t="s">
        <v>177</v>
      </c>
      <c r="F1132" s="58"/>
    </row>
    <row r="1133">
      <c r="A1133" s="32" t="s">
        <v>77</v>
      </c>
      <c r="B1133" s="32" t="s">
        <v>136</v>
      </c>
      <c r="C1133" s="32" t="s">
        <v>171</v>
      </c>
      <c r="D1133" s="32">
        <v>1.0</v>
      </c>
      <c r="E1133" s="32" t="s">
        <v>177</v>
      </c>
      <c r="F1133" s="58"/>
    </row>
    <row r="1134">
      <c r="A1134" s="32" t="s">
        <v>77</v>
      </c>
      <c r="B1134" s="32" t="s">
        <v>137</v>
      </c>
      <c r="C1134" s="32" t="s">
        <v>171</v>
      </c>
      <c r="D1134" s="32">
        <v>1.0</v>
      </c>
      <c r="E1134" s="32" t="s">
        <v>177</v>
      </c>
      <c r="F1134" s="58"/>
    </row>
    <row r="1135">
      <c r="A1135" s="32" t="s">
        <v>77</v>
      </c>
      <c r="B1135" s="32" t="s">
        <v>143</v>
      </c>
      <c r="C1135" s="32" t="s">
        <v>171</v>
      </c>
      <c r="D1135" s="32">
        <v>1.0</v>
      </c>
      <c r="E1135" s="32" t="s">
        <v>177</v>
      </c>
      <c r="F1135" s="58"/>
    </row>
    <row r="1136">
      <c r="A1136" s="32" t="s">
        <v>77</v>
      </c>
      <c r="B1136" s="32" t="s">
        <v>144</v>
      </c>
      <c r="C1136" s="32" t="s">
        <v>171</v>
      </c>
      <c r="D1136" s="32">
        <v>1.0</v>
      </c>
      <c r="E1136" s="32" t="s">
        <v>177</v>
      </c>
      <c r="F1136" s="58"/>
    </row>
    <row r="1137">
      <c r="A1137" s="32" t="s">
        <v>77</v>
      </c>
      <c r="B1137" s="32" t="s">
        <v>15</v>
      </c>
      <c r="C1137" s="32" t="s">
        <v>171</v>
      </c>
      <c r="D1137" s="32">
        <v>1.0</v>
      </c>
      <c r="E1137" s="32" t="s">
        <v>177</v>
      </c>
      <c r="F1137" s="58"/>
    </row>
    <row r="1138">
      <c r="A1138" s="32" t="s">
        <v>77</v>
      </c>
      <c r="B1138" s="32" t="s">
        <v>17</v>
      </c>
      <c r="C1138" s="32" t="s">
        <v>171</v>
      </c>
      <c r="D1138" s="32">
        <v>1.0</v>
      </c>
      <c r="E1138" s="32" t="s">
        <v>177</v>
      </c>
      <c r="F1138" s="58"/>
    </row>
    <row r="1139">
      <c r="A1139" s="32" t="s">
        <v>77</v>
      </c>
      <c r="B1139" s="32" t="s">
        <v>22</v>
      </c>
      <c r="C1139" s="32" t="s">
        <v>171</v>
      </c>
      <c r="D1139" s="32">
        <v>1.0</v>
      </c>
      <c r="E1139" s="32" t="s">
        <v>177</v>
      </c>
      <c r="F1139" s="58"/>
    </row>
    <row r="1140">
      <c r="A1140" s="32" t="s">
        <v>77</v>
      </c>
      <c r="B1140" s="32" t="s">
        <v>27</v>
      </c>
      <c r="C1140" s="32" t="s">
        <v>171</v>
      </c>
      <c r="D1140" s="32">
        <v>1.0</v>
      </c>
      <c r="E1140" s="32" t="s">
        <v>177</v>
      </c>
      <c r="F1140" s="58"/>
    </row>
    <row r="1141">
      <c r="A1141" s="32" t="s">
        <v>77</v>
      </c>
      <c r="B1141" s="32" t="s">
        <v>28</v>
      </c>
      <c r="C1141" s="32" t="s">
        <v>171</v>
      </c>
      <c r="D1141" s="32">
        <v>1.0</v>
      </c>
      <c r="E1141" s="32" t="s">
        <v>177</v>
      </c>
      <c r="F1141" s="58"/>
    </row>
    <row r="1142">
      <c r="A1142" s="32" t="s">
        <v>77</v>
      </c>
      <c r="B1142" s="32" t="s">
        <v>33</v>
      </c>
      <c r="C1142" s="32" t="s">
        <v>171</v>
      </c>
      <c r="D1142" s="32">
        <v>1.0</v>
      </c>
      <c r="E1142" s="32" t="s">
        <v>177</v>
      </c>
      <c r="F1142" s="58"/>
    </row>
    <row r="1143">
      <c r="A1143" s="32" t="s">
        <v>77</v>
      </c>
      <c r="B1143" s="32" t="s">
        <v>36</v>
      </c>
      <c r="C1143" s="32" t="s">
        <v>171</v>
      </c>
      <c r="D1143" s="32">
        <v>1.0</v>
      </c>
      <c r="E1143" s="32" t="s">
        <v>177</v>
      </c>
      <c r="F1143" s="58"/>
    </row>
    <row r="1144">
      <c r="A1144" s="32" t="s">
        <v>77</v>
      </c>
      <c r="B1144" s="32" t="s">
        <v>40</v>
      </c>
      <c r="C1144" s="32" t="s">
        <v>171</v>
      </c>
      <c r="D1144" s="32">
        <v>1.0</v>
      </c>
      <c r="E1144" s="32" t="s">
        <v>177</v>
      </c>
      <c r="F1144" s="58"/>
    </row>
    <row r="1145">
      <c r="A1145" s="32" t="s">
        <v>77</v>
      </c>
      <c r="B1145" s="32" t="s">
        <v>46</v>
      </c>
      <c r="C1145" s="32" t="s">
        <v>171</v>
      </c>
      <c r="D1145" s="32">
        <v>1.0</v>
      </c>
      <c r="E1145" s="32" t="s">
        <v>177</v>
      </c>
      <c r="F1145" s="58"/>
    </row>
    <row r="1146">
      <c r="A1146" s="32" t="s">
        <v>77</v>
      </c>
      <c r="B1146" s="32" t="s">
        <v>47</v>
      </c>
      <c r="C1146" s="32" t="s">
        <v>171</v>
      </c>
      <c r="D1146" s="32">
        <v>1.0</v>
      </c>
      <c r="E1146" s="32" t="s">
        <v>177</v>
      </c>
      <c r="F1146" s="58"/>
    </row>
    <row r="1147">
      <c r="A1147" s="32" t="s">
        <v>77</v>
      </c>
      <c r="B1147" s="32" t="s">
        <v>48</v>
      </c>
      <c r="C1147" s="32" t="s">
        <v>171</v>
      </c>
      <c r="D1147" s="32">
        <v>1.0</v>
      </c>
      <c r="E1147" s="32" t="s">
        <v>177</v>
      </c>
      <c r="F1147" s="58"/>
    </row>
    <row r="1148">
      <c r="A1148" s="32" t="s">
        <v>77</v>
      </c>
      <c r="B1148" s="32" t="s">
        <v>50</v>
      </c>
      <c r="C1148" s="32" t="s">
        <v>171</v>
      </c>
      <c r="D1148" s="32">
        <v>1.0</v>
      </c>
      <c r="E1148" s="32" t="s">
        <v>177</v>
      </c>
      <c r="F1148" s="58"/>
    </row>
    <row r="1149">
      <c r="A1149" s="32" t="s">
        <v>77</v>
      </c>
      <c r="B1149" s="32" t="s">
        <v>51</v>
      </c>
      <c r="C1149" s="32" t="s">
        <v>171</v>
      </c>
      <c r="D1149" s="32">
        <v>1.0</v>
      </c>
      <c r="E1149" s="32" t="s">
        <v>177</v>
      </c>
      <c r="F1149" s="58"/>
    </row>
    <row r="1150">
      <c r="A1150" s="32" t="s">
        <v>77</v>
      </c>
      <c r="B1150" s="32" t="s">
        <v>52</v>
      </c>
      <c r="C1150" s="32" t="s">
        <v>171</v>
      </c>
      <c r="D1150" s="32">
        <v>1.0</v>
      </c>
      <c r="E1150" s="32" t="s">
        <v>177</v>
      </c>
      <c r="F1150" s="58"/>
    </row>
    <row r="1151">
      <c r="A1151" s="32" t="s">
        <v>77</v>
      </c>
      <c r="B1151" s="32" t="s">
        <v>58</v>
      </c>
      <c r="C1151" s="32" t="s">
        <v>171</v>
      </c>
      <c r="D1151" s="32">
        <v>1.0</v>
      </c>
      <c r="E1151" s="32" t="s">
        <v>177</v>
      </c>
      <c r="F1151" s="58"/>
    </row>
    <row r="1152">
      <c r="A1152" s="32" t="s">
        <v>77</v>
      </c>
      <c r="B1152" s="32" t="s">
        <v>59</v>
      </c>
      <c r="C1152" s="32" t="s">
        <v>171</v>
      </c>
      <c r="D1152" s="32">
        <v>1.0</v>
      </c>
      <c r="E1152" s="32" t="s">
        <v>177</v>
      </c>
      <c r="F1152" s="58"/>
    </row>
    <row r="1153">
      <c r="A1153" s="32" t="s">
        <v>77</v>
      </c>
      <c r="B1153" s="32" t="s">
        <v>61</v>
      </c>
      <c r="C1153" s="32" t="s">
        <v>171</v>
      </c>
      <c r="D1153" s="32">
        <v>1.0</v>
      </c>
      <c r="E1153" s="32" t="s">
        <v>177</v>
      </c>
      <c r="F1153" s="58"/>
    </row>
    <row r="1154">
      <c r="A1154" s="32" t="s">
        <v>77</v>
      </c>
      <c r="B1154" s="32" t="s">
        <v>62</v>
      </c>
      <c r="C1154" s="32" t="s">
        <v>171</v>
      </c>
      <c r="D1154" s="32">
        <v>1.0</v>
      </c>
      <c r="E1154" s="32" t="s">
        <v>177</v>
      </c>
      <c r="F1154" s="58"/>
    </row>
    <row r="1155">
      <c r="A1155" s="32" t="s">
        <v>77</v>
      </c>
      <c r="B1155" s="32" t="s">
        <v>63</v>
      </c>
      <c r="C1155" s="32" t="s">
        <v>171</v>
      </c>
      <c r="D1155" s="32">
        <v>1.0</v>
      </c>
      <c r="E1155" s="32" t="s">
        <v>177</v>
      </c>
      <c r="F1155" s="58"/>
    </row>
    <row r="1156">
      <c r="A1156" s="32" t="s">
        <v>77</v>
      </c>
      <c r="B1156" s="32" t="s">
        <v>65</v>
      </c>
      <c r="C1156" s="32" t="s">
        <v>171</v>
      </c>
      <c r="D1156" s="32">
        <v>1.0</v>
      </c>
      <c r="E1156" s="32" t="s">
        <v>177</v>
      </c>
      <c r="F1156" s="58"/>
    </row>
    <row r="1157">
      <c r="A1157" s="32" t="s">
        <v>77</v>
      </c>
      <c r="B1157" s="32" t="s">
        <v>66</v>
      </c>
      <c r="C1157" s="32" t="s">
        <v>171</v>
      </c>
      <c r="D1157" s="32">
        <v>1.0</v>
      </c>
      <c r="E1157" s="32" t="s">
        <v>177</v>
      </c>
      <c r="F1157" s="58"/>
    </row>
    <row r="1158">
      <c r="A1158" s="32" t="s">
        <v>77</v>
      </c>
      <c r="B1158" s="32" t="s">
        <v>71</v>
      </c>
      <c r="C1158" s="32" t="s">
        <v>171</v>
      </c>
      <c r="D1158" s="32">
        <v>1.0</v>
      </c>
      <c r="E1158" s="32" t="s">
        <v>177</v>
      </c>
      <c r="F1158" s="58"/>
    </row>
    <row r="1159">
      <c r="A1159" s="32" t="s">
        <v>77</v>
      </c>
      <c r="B1159" s="32" t="s">
        <v>72</v>
      </c>
      <c r="C1159" s="32" t="s">
        <v>171</v>
      </c>
      <c r="D1159" s="32">
        <v>1.0</v>
      </c>
      <c r="E1159" s="32" t="s">
        <v>177</v>
      </c>
      <c r="F1159" s="58"/>
    </row>
    <row r="1160">
      <c r="A1160" s="32" t="s">
        <v>77</v>
      </c>
      <c r="B1160" s="32" t="s">
        <v>73</v>
      </c>
      <c r="C1160" s="32" t="s">
        <v>171</v>
      </c>
      <c r="D1160" s="32">
        <v>1.0</v>
      </c>
      <c r="E1160" s="32" t="s">
        <v>177</v>
      </c>
      <c r="F1160" s="58"/>
    </row>
    <row r="1161">
      <c r="A1161" s="32" t="s">
        <v>77</v>
      </c>
      <c r="B1161" s="32" t="s">
        <v>75</v>
      </c>
      <c r="C1161" s="32" t="s">
        <v>171</v>
      </c>
      <c r="D1161" s="32">
        <v>1.0</v>
      </c>
      <c r="E1161" s="32" t="s">
        <v>177</v>
      </c>
      <c r="F1161" s="58"/>
    </row>
    <row r="1162">
      <c r="A1162" s="32" t="s">
        <v>77</v>
      </c>
      <c r="B1162" s="32" t="s">
        <v>78</v>
      </c>
      <c r="C1162" s="32" t="s">
        <v>171</v>
      </c>
      <c r="D1162" s="32">
        <v>1.0</v>
      </c>
      <c r="E1162" s="32" t="s">
        <v>177</v>
      </c>
      <c r="F1162" s="58"/>
    </row>
    <row r="1163">
      <c r="A1163" s="32" t="s">
        <v>77</v>
      </c>
      <c r="B1163" s="32" t="s">
        <v>83</v>
      </c>
      <c r="C1163" s="32" t="s">
        <v>171</v>
      </c>
      <c r="D1163" s="32">
        <v>1.0</v>
      </c>
      <c r="E1163" s="32" t="s">
        <v>177</v>
      </c>
      <c r="F1163" s="58"/>
    </row>
    <row r="1164">
      <c r="A1164" s="32" t="s">
        <v>77</v>
      </c>
      <c r="B1164" s="32" t="s">
        <v>84</v>
      </c>
      <c r="C1164" s="32" t="s">
        <v>171</v>
      </c>
      <c r="D1164" s="32">
        <v>1.0</v>
      </c>
      <c r="E1164" s="32" t="s">
        <v>177</v>
      </c>
      <c r="F1164" s="58"/>
    </row>
    <row r="1165">
      <c r="A1165" s="32" t="s">
        <v>77</v>
      </c>
      <c r="B1165" s="32" t="s">
        <v>91</v>
      </c>
      <c r="C1165" s="32" t="s">
        <v>171</v>
      </c>
      <c r="D1165" s="32">
        <v>1.0</v>
      </c>
      <c r="E1165" s="32" t="s">
        <v>177</v>
      </c>
      <c r="F1165" s="58"/>
    </row>
    <row r="1166">
      <c r="A1166" s="32" t="s">
        <v>77</v>
      </c>
      <c r="B1166" s="32" t="s">
        <v>93</v>
      </c>
      <c r="C1166" s="32" t="s">
        <v>171</v>
      </c>
      <c r="D1166" s="32">
        <v>1.0</v>
      </c>
      <c r="E1166" s="32" t="s">
        <v>177</v>
      </c>
      <c r="F1166" s="58"/>
    </row>
    <row r="1167">
      <c r="A1167" s="32" t="s">
        <v>77</v>
      </c>
      <c r="B1167" s="32" t="s">
        <v>96</v>
      </c>
      <c r="C1167" s="32" t="s">
        <v>171</v>
      </c>
      <c r="D1167" s="32">
        <v>1.0</v>
      </c>
      <c r="E1167" s="32" t="s">
        <v>177</v>
      </c>
      <c r="F1167" s="58"/>
    </row>
    <row r="1168">
      <c r="A1168" s="32" t="s">
        <v>77</v>
      </c>
      <c r="B1168" s="32" t="s">
        <v>98</v>
      </c>
      <c r="C1168" s="32" t="s">
        <v>171</v>
      </c>
      <c r="D1168" s="32">
        <v>1.0</v>
      </c>
      <c r="E1168" s="32" t="s">
        <v>177</v>
      </c>
      <c r="F1168" s="58"/>
    </row>
    <row r="1169">
      <c r="A1169" s="32" t="s">
        <v>77</v>
      </c>
      <c r="B1169" s="32" t="s">
        <v>99</v>
      </c>
      <c r="C1169" s="32" t="s">
        <v>171</v>
      </c>
      <c r="D1169" s="32">
        <v>1.0</v>
      </c>
      <c r="E1169" s="32" t="s">
        <v>177</v>
      </c>
      <c r="F1169" s="58"/>
    </row>
    <row r="1170">
      <c r="A1170" s="32" t="s">
        <v>77</v>
      </c>
      <c r="B1170" s="32" t="s">
        <v>102</v>
      </c>
      <c r="C1170" s="32" t="s">
        <v>171</v>
      </c>
      <c r="D1170" s="32">
        <v>1.0</v>
      </c>
      <c r="E1170" s="32" t="s">
        <v>177</v>
      </c>
      <c r="F1170" s="58"/>
    </row>
    <row r="1171">
      <c r="A1171" s="32" t="s">
        <v>77</v>
      </c>
      <c r="B1171" s="32" t="s">
        <v>105</v>
      </c>
      <c r="C1171" s="32" t="s">
        <v>171</v>
      </c>
      <c r="D1171" s="32">
        <v>1.0</v>
      </c>
      <c r="E1171" s="32" t="s">
        <v>177</v>
      </c>
      <c r="F1171" s="58"/>
    </row>
    <row r="1172">
      <c r="A1172" s="32" t="s">
        <v>77</v>
      </c>
      <c r="B1172" s="32" t="s">
        <v>109</v>
      </c>
      <c r="C1172" s="32" t="s">
        <v>171</v>
      </c>
      <c r="D1172" s="32">
        <v>1.0</v>
      </c>
      <c r="E1172" s="32" t="s">
        <v>177</v>
      </c>
      <c r="F1172" s="58"/>
    </row>
    <row r="1173">
      <c r="A1173" s="32" t="s">
        <v>77</v>
      </c>
      <c r="B1173" s="32" t="s">
        <v>110</v>
      </c>
      <c r="C1173" s="32" t="s">
        <v>171</v>
      </c>
      <c r="D1173" s="32">
        <v>1.0</v>
      </c>
      <c r="E1173" s="32" t="s">
        <v>177</v>
      </c>
      <c r="F1173" s="58"/>
    </row>
    <row r="1174">
      <c r="A1174" s="32" t="s">
        <v>77</v>
      </c>
      <c r="B1174" s="32" t="s">
        <v>111</v>
      </c>
      <c r="C1174" s="32" t="s">
        <v>171</v>
      </c>
      <c r="D1174" s="32">
        <v>1.0</v>
      </c>
      <c r="E1174" s="32" t="s">
        <v>177</v>
      </c>
      <c r="F1174" s="58"/>
    </row>
    <row r="1175">
      <c r="A1175" s="32" t="s">
        <v>77</v>
      </c>
      <c r="B1175" s="32" t="s">
        <v>112</v>
      </c>
      <c r="C1175" s="32" t="s">
        <v>171</v>
      </c>
      <c r="D1175" s="32">
        <v>1.0</v>
      </c>
      <c r="E1175" s="32" t="s">
        <v>177</v>
      </c>
      <c r="F1175" s="58"/>
    </row>
    <row r="1176">
      <c r="A1176" s="32" t="s">
        <v>77</v>
      </c>
      <c r="B1176" s="32" t="s">
        <v>114</v>
      </c>
      <c r="C1176" s="32" t="s">
        <v>171</v>
      </c>
      <c r="D1176" s="32">
        <v>1.0</v>
      </c>
      <c r="E1176" s="32" t="s">
        <v>177</v>
      </c>
      <c r="F1176" s="58"/>
    </row>
    <row r="1177">
      <c r="A1177" s="32" t="s">
        <v>77</v>
      </c>
      <c r="B1177" s="32" t="s">
        <v>119</v>
      </c>
      <c r="C1177" s="32" t="s">
        <v>171</v>
      </c>
      <c r="D1177" s="32">
        <v>1.0</v>
      </c>
      <c r="E1177" s="32" t="s">
        <v>177</v>
      </c>
      <c r="F1177" s="58"/>
    </row>
    <row r="1178">
      <c r="A1178" s="32" t="s">
        <v>77</v>
      </c>
      <c r="B1178" s="32" t="s">
        <v>122</v>
      </c>
      <c r="C1178" s="32" t="s">
        <v>171</v>
      </c>
      <c r="D1178" s="32">
        <v>1.0</v>
      </c>
      <c r="E1178" s="32" t="s">
        <v>177</v>
      </c>
      <c r="F1178" s="58"/>
    </row>
    <row r="1179">
      <c r="A1179" s="32" t="s">
        <v>77</v>
      </c>
      <c r="B1179" s="32" t="s">
        <v>124</v>
      </c>
      <c r="C1179" s="32" t="s">
        <v>171</v>
      </c>
      <c r="D1179" s="32">
        <v>1.0</v>
      </c>
      <c r="E1179" s="32" t="s">
        <v>177</v>
      </c>
      <c r="F1179" s="58"/>
    </row>
    <row r="1180">
      <c r="A1180" s="32" t="s">
        <v>77</v>
      </c>
      <c r="B1180" s="32" t="s">
        <v>130</v>
      </c>
      <c r="C1180" s="32" t="s">
        <v>171</v>
      </c>
      <c r="D1180" s="32">
        <v>1.0</v>
      </c>
      <c r="E1180" s="32" t="s">
        <v>177</v>
      </c>
      <c r="F1180" s="58"/>
    </row>
    <row r="1181">
      <c r="A1181" s="32" t="s">
        <v>77</v>
      </c>
      <c r="B1181" s="32" t="s">
        <v>142</v>
      </c>
      <c r="C1181" s="32" t="s">
        <v>171</v>
      </c>
      <c r="D1181" s="32">
        <v>1.0</v>
      </c>
      <c r="E1181" s="32" t="s">
        <v>177</v>
      </c>
      <c r="F1181" s="58"/>
    </row>
    <row r="1182">
      <c r="A1182" s="32" t="s">
        <v>77</v>
      </c>
      <c r="B1182" s="32" t="s">
        <v>145</v>
      </c>
      <c r="C1182" s="32" t="s">
        <v>171</v>
      </c>
      <c r="D1182" s="32">
        <v>1.0</v>
      </c>
      <c r="E1182" s="32" t="s">
        <v>177</v>
      </c>
      <c r="F1182" s="58"/>
    </row>
    <row r="1183">
      <c r="A1183" s="32" t="s">
        <v>77</v>
      </c>
      <c r="B1183" s="32" t="s">
        <v>147</v>
      </c>
      <c r="C1183" s="32" t="s">
        <v>171</v>
      </c>
      <c r="D1183" s="32">
        <v>1.0</v>
      </c>
      <c r="E1183" s="32" t="s">
        <v>177</v>
      </c>
      <c r="F1183" s="58"/>
    </row>
    <row r="1184">
      <c r="A1184" s="32" t="s">
        <v>77</v>
      </c>
      <c r="B1184" s="32" t="s">
        <v>148</v>
      </c>
      <c r="C1184" s="32" t="s">
        <v>171</v>
      </c>
      <c r="D1184" s="32">
        <v>1.0</v>
      </c>
      <c r="E1184" s="32" t="s">
        <v>177</v>
      </c>
      <c r="F1184" s="58"/>
    </row>
    <row r="1185">
      <c r="A1185" s="32" t="s">
        <v>77</v>
      </c>
      <c r="B1185" s="32" t="s">
        <v>149</v>
      </c>
      <c r="C1185" s="32" t="s">
        <v>171</v>
      </c>
      <c r="D1185" s="32">
        <v>1.0</v>
      </c>
      <c r="E1185" s="32" t="s">
        <v>177</v>
      </c>
      <c r="F1185" s="58"/>
    </row>
    <row r="1186">
      <c r="A1186" s="32" t="s">
        <v>81</v>
      </c>
      <c r="B1186" s="32" t="s">
        <v>85</v>
      </c>
      <c r="C1186" s="32" t="s">
        <v>171</v>
      </c>
      <c r="D1186" s="32">
        <v>1.0</v>
      </c>
      <c r="E1186" s="32" t="s">
        <v>177</v>
      </c>
      <c r="F1186" s="58"/>
    </row>
    <row r="1187">
      <c r="A1187" s="32" t="s">
        <v>81</v>
      </c>
      <c r="B1187" s="32" t="s">
        <v>86</v>
      </c>
      <c r="C1187" s="32" t="s">
        <v>171</v>
      </c>
      <c r="D1187" s="32">
        <v>1.0</v>
      </c>
      <c r="E1187" s="32" t="s">
        <v>177</v>
      </c>
      <c r="F1187" s="58"/>
    </row>
    <row r="1188">
      <c r="A1188" s="32" t="s">
        <v>81</v>
      </c>
      <c r="B1188" s="32" t="s">
        <v>90</v>
      </c>
      <c r="C1188" s="32" t="s">
        <v>171</v>
      </c>
      <c r="D1188" s="32">
        <v>1.0</v>
      </c>
      <c r="E1188" s="32" t="s">
        <v>177</v>
      </c>
      <c r="F1188" s="58"/>
    </row>
    <row r="1189">
      <c r="A1189" s="32" t="s">
        <v>81</v>
      </c>
      <c r="B1189" s="32" t="s">
        <v>92</v>
      </c>
      <c r="C1189" s="32" t="s">
        <v>171</v>
      </c>
      <c r="D1189" s="32">
        <v>1.0</v>
      </c>
      <c r="E1189" s="32" t="s">
        <v>177</v>
      </c>
      <c r="F1189" s="58"/>
    </row>
    <row r="1190">
      <c r="A1190" s="32" t="s">
        <v>81</v>
      </c>
      <c r="B1190" s="32" t="s">
        <v>106</v>
      </c>
      <c r="C1190" s="32" t="s">
        <v>171</v>
      </c>
      <c r="D1190" s="32">
        <v>1.0</v>
      </c>
      <c r="E1190" s="32" t="s">
        <v>177</v>
      </c>
      <c r="F1190" s="58"/>
    </row>
    <row r="1191">
      <c r="A1191" s="32" t="s">
        <v>81</v>
      </c>
      <c r="B1191" s="32" t="s">
        <v>115</v>
      </c>
      <c r="C1191" s="32" t="s">
        <v>171</v>
      </c>
      <c r="D1191" s="32">
        <v>1.0</v>
      </c>
      <c r="E1191" s="32" t="s">
        <v>177</v>
      </c>
      <c r="F1191" s="58"/>
    </row>
    <row r="1192">
      <c r="A1192" s="32" t="s">
        <v>81</v>
      </c>
      <c r="B1192" s="32" t="s">
        <v>127</v>
      </c>
      <c r="C1192" s="32" t="s">
        <v>171</v>
      </c>
      <c r="D1192" s="32">
        <v>1.0</v>
      </c>
      <c r="E1192" s="32" t="s">
        <v>177</v>
      </c>
      <c r="F1192" s="58"/>
    </row>
    <row r="1193">
      <c r="A1193" s="32" t="s">
        <v>81</v>
      </c>
      <c r="B1193" s="32" t="s">
        <v>128</v>
      </c>
      <c r="C1193" s="32" t="s">
        <v>171</v>
      </c>
      <c r="D1193" s="32">
        <v>1.0</v>
      </c>
      <c r="E1193" s="32" t="s">
        <v>177</v>
      </c>
      <c r="F1193" s="58"/>
    </row>
    <row r="1194">
      <c r="A1194" s="32" t="s">
        <v>81</v>
      </c>
      <c r="B1194" s="32" t="s">
        <v>31</v>
      </c>
      <c r="C1194" s="32" t="s">
        <v>171</v>
      </c>
      <c r="D1194" s="32">
        <v>1.0</v>
      </c>
      <c r="E1194" s="32" t="s">
        <v>177</v>
      </c>
      <c r="F1194" s="58"/>
    </row>
    <row r="1195">
      <c r="A1195" s="32" t="s">
        <v>81</v>
      </c>
      <c r="B1195" s="32" t="s">
        <v>38</v>
      </c>
      <c r="C1195" s="32" t="s">
        <v>171</v>
      </c>
      <c r="D1195" s="32">
        <v>1.0</v>
      </c>
      <c r="E1195" s="32" t="s">
        <v>177</v>
      </c>
      <c r="F1195" s="58"/>
    </row>
    <row r="1196">
      <c r="A1196" s="32" t="s">
        <v>81</v>
      </c>
      <c r="B1196" s="32" t="s">
        <v>42</v>
      </c>
      <c r="C1196" s="32" t="s">
        <v>171</v>
      </c>
      <c r="D1196" s="32">
        <v>1.0</v>
      </c>
      <c r="E1196" s="32" t="s">
        <v>177</v>
      </c>
      <c r="F1196" s="58"/>
    </row>
    <row r="1197">
      <c r="A1197" s="32" t="s">
        <v>81</v>
      </c>
      <c r="B1197" s="32" t="s">
        <v>43</v>
      </c>
      <c r="C1197" s="32" t="s">
        <v>171</v>
      </c>
      <c r="D1197" s="32">
        <v>1.0</v>
      </c>
      <c r="E1197" s="32" t="s">
        <v>177</v>
      </c>
      <c r="F1197" s="58"/>
    </row>
    <row r="1198">
      <c r="A1198" s="32" t="s">
        <v>81</v>
      </c>
      <c r="B1198" s="32" t="s">
        <v>45</v>
      </c>
      <c r="C1198" s="32" t="s">
        <v>171</v>
      </c>
      <c r="D1198" s="32">
        <v>1.0</v>
      </c>
      <c r="E1198" s="32" t="s">
        <v>177</v>
      </c>
      <c r="F1198" s="58"/>
    </row>
    <row r="1199">
      <c r="A1199" s="32" t="s">
        <v>81</v>
      </c>
      <c r="B1199" s="32" t="s">
        <v>57</v>
      </c>
      <c r="C1199" s="32" t="s">
        <v>171</v>
      </c>
      <c r="D1199" s="32">
        <v>1.0</v>
      </c>
      <c r="E1199" s="32" t="s">
        <v>177</v>
      </c>
      <c r="F1199" s="58"/>
    </row>
    <row r="1200">
      <c r="A1200" s="32" t="s">
        <v>81</v>
      </c>
      <c r="B1200" s="32" t="s">
        <v>69</v>
      </c>
      <c r="C1200" s="32" t="s">
        <v>171</v>
      </c>
      <c r="D1200" s="32">
        <v>1.0</v>
      </c>
      <c r="E1200" s="32" t="s">
        <v>177</v>
      </c>
      <c r="F1200" s="58"/>
    </row>
    <row r="1201">
      <c r="A1201" s="32" t="s">
        <v>81</v>
      </c>
      <c r="B1201" s="32" t="s">
        <v>70</v>
      </c>
      <c r="C1201" s="32" t="s">
        <v>171</v>
      </c>
      <c r="D1201" s="32">
        <v>1.0</v>
      </c>
      <c r="E1201" s="32" t="s">
        <v>177</v>
      </c>
      <c r="F1201" s="58"/>
    </row>
    <row r="1202">
      <c r="A1202" s="32" t="s">
        <v>81</v>
      </c>
      <c r="B1202" s="32" t="s">
        <v>82</v>
      </c>
      <c r="C1202" s="32" t="s">
        <v>171</v>
      </c>
      <c r="D1202" s="32">
        <v>1.0</v>
      </c>
      <c r="E1202" s="32" t="s">
        <v>177</v>
      </c>
      <c r="F1202" s="58"/>
    </row>
    <row r="1203">
      <c r="A1203" s="32" t="s">
        <v>81</v>
      </c>
      <c r="B1203" s="32" t="s">
        <v>94</v>
      </c>
      <c r="C1203" s="32" t="s">
        <v>171</v>
      </c>
      <c r="D1203" s="32">
        <v>1.0</v>
      </c>
      <c r="E1203" s="32" t="s">
        <v>177</v>
      </c>
      <c r="F1203" s="58"/>
    </row>
    <row r="1204">
      <c r="A1204" s="32" t="s">
        <v>81</v>
      </c>
      <c r="B1204" s="32" t="s">
        <v>113</v>
      </c>
      <c r="C1204" s="32" t="s">
        <v>171</v>
      </c>
      <c r="D1204" s="32">
        <v>1.0</v>
      </c>
      <c r="E1204" s="32" t="s">
        <v>177</v>
      </c>
      <c r="F1204" s="58"/>
    </row>
    <row r="1205">
      <c r="A1205" s="32" t="s">
        <v>81</v>
      </c>
      <c r="B1205" s="32" t="s">
        <v>116</v>
      </c>
      <c r="C1205" s="32" t="s">
        <v>171</v>
      </c>
      <c r="D1205" s="32">
        <v>1.0</v>
      </c>
      <c r="E1205" s="32" t="s">
        <v>177</v>
      </c>
      <c r="F1205" s="58"/>
    </row>
    <row r="1206">
      <c r="A1206" s="32" t="s">
        <v>81</v>
      </c>
      <c r="B1206" s="32" t="s">
        <v>120</v>
      </c>
      <c r="C1206" s="32" t="s">
        <v>171</v>
      </c>
      <c r="D1206" s="32">
        <v>1.0</v>
      </c>
      <c r="E1206" s="32" t="s">
        <v>177</v>
      </c>
      <c r="F1206" s="58"/>
    </row>
    <row r="1207">
      <c r="A1207" s="32" t="s">
        <v>81</v>
      </c>
      <c r="B1207" s="32" t="s">
        <v>131</v>
      </c>
      <c r="C1207" s="32" t="s">
        <v>171</v>
      </c>
      <c r="D1207" s="32">
        <v>1.0</v>
      </c>
      <c r="E1207" s="32" t="s">
        <v>177</v>
      </c>
      <c r="F1207" s="58"/>
    </row>
    <row r="1208">
      <c r="A1208" s="32" t="s">
        <v>81</v>
      </c>
      <c r="B1208" s="32" t="s">
        <v>135</v>
      </c>
      <c r="C1208" s="32" t="s">
        <v>171</v>
      </c>
      <c r="D1208" s="32">
        <v>1.0</v>
      </c>
      <c r="E1208" s="32" t="s">
        <v>177</v>
      </c>
      <c r="F1208" s="58"/>
    </row>
    <row r="1209">
      <c r="A1209" s="32" t="s">
        <v>81</v>
      </c>
      <c r="B1209" s="32" t="s">
        <v>136</v>
      </c>
      <c r="C1209" s="32" t="s">
        <v>171</v>
      </c>
      <c r="D1209" s="32">
        <v>1.0</v>
      </c>
      <c r="E1209" s="32" t="s">
        <v>177</v>
      </c>
      <c r="F1209" s="58"/>
    </row>
    <row r="1210">
      <c r="A1210" s="32" t="s">
        <v>81</v>
      </c>
      <c r="B1210" s="32" t="s">
        <v>137</v>
      </c>
      <c r="C1210" s="32" t="s">
        <v>171</v>
      </c>
      <c r="D1210" s="32">
        <v>1.0</v>
      </c>
      <c r="E1210" s="32" t="s">
        <v>177</v>
      </c>
      <c r="F1210" s="58"/>
    </row>
    <row r="1211">
      <c r="A1211" s="32" t="s">
        <v>81</v>
      </c>
      <c r="B1211" s="32" t="s">
        <v>143</v>
      </c>
      <c r="C1211" s="32" t="s">
        <v>171</v>
      </c>
      <c r="D1211" s="32">
        <v>1.0</v>
      </c>
      <c r="E1211" s="32" t="s">
        <v>177</v>
      </c>
      <c r="F1211" s="58"/>
    </row>
    <row r="1212">
      <c r="A1212" s="32" t="s">
        <v>81</v>
      </c>
      <c r="B1212" s="32" t="s">
        <v>144</v>
      </c>
      <c r="C1212" s="32" t="s">
        <v>171</v>
      </c>
      <c r="D1212" s="32">
        <v>1.0</v>
      </c>
      <c r="E1212" s="32" t="s">
        <v>177</v>
      </c>
      <c r="F1212" s="58"/>
    </row>
    <row r="1213">
      <c r="A1213" s="32" t="s">
        <v>81</v>
      </c>
      <c r="B1213" s="32" t="s">
        <v>15</v>
      </c>
      <c r="C1213" s="32" t="s">
        <v>171</v>
      </c>
      <c r="D1213" s="32">
        <v>1.0</v>
      </c>
      <c r="E1213" s="32" t="s">
        <v>177</v>
      </c>
      <c r="F1213" s="58"/>
    </row>
    <row r="1214">
      <c r="A1214" s="32" t="s">
        <v>81</v>
      </c>
      <c r="B1214" s="32" t="s">
        <v>17</v>
      </c>
      <c r="C1214" s="32" t="s">
        <v>171</v>
      </c>
      <c r="D1214" s="32">
        <v>1.0</v>
      </c>
      <c r="E1214" s="32" t="s">
        <v>177</v>
      </c>
      <c r="F1214" s="58"/>
    </row>
    <row r="1215">
      <c r="A1215" s="32" t="s">
        <v>81</v>
      </c>
      <c r="B1215" s="32" t="s">
        <v>22</v>
      </c>
      <c r="C1215" s="32" t="s">
        <v>171</v>
      </c>
      <c r="D1215" s="32">
        <v>1.0</v>
      </c>
      <c r="E1215" s="32" t="s">
        <v>177</v>
      </c>
      <c r="F1215" s="58"/>
    </row>
    <row r="1216">
      <c r="A1216" s="32" t="s">
        <v>81</v>
      </c>
      <c r="B1216" s="32" t="s">
        <v>27</v>
      </c>
      <c r="C1216" s="32" t="s">
        <v>171</v>
      </c>
      <c r="D1216" s="32">
        <v>1.0</v>
      </c>
      <c r="E1216" s="32" t="s">
        <v>177</v>
      </c>
      <c r="F1216" s="58"/>
    </row>
    <row r="1217">
      <c r="A1217" s="32" t="s">
        <v>81</v>
      </c>
      <c r="B1217" s="32" t="s">
        <v>28</v>
      </c>
      <c r="C1217" s="32" t="s">
        <v>171</v>
      </c>
      <c r="D1217" s="32">
        <v>1.0</v>
      </c>
      <c r="E1217" s="32" t="s">
        <v>177</v>
      </c>
      <c r="F1217" s="58"/>
    </row>
    <row r="1218">
      <c r="A1218" s="32" t="s">
        <v>81</v>
      </c>
      <c r="B1218" s="32" t="s">
        <v>33</v>
      </c>
      <c r="C1218" s="32" t="s">
        <v>171</v>
      </c>
      <c r="D1218" s="32">
        <v>1.0</v>
      </c>
      <c r="E1218" s="32" t="s">
        <v>177</v>
      </c>
      <c r="F1218" s="58"/>
    </row>
    <row r="1219">
      <c r="A1219" s="32" t="s">
        <v>81</v>
      </c>
      <c r="B1219" s="32" t="s">
        <v>36</v>
      </c>
      <c r="C1219" s="32" t="s">
        <v>171</v>
      </c>
      <c r="D1219" s="32">
        <v>1.0</v>
      </c>
      <c r="E1219" s="32" t="s">
        <v>177</v>
      </c>
      <c r="F1219" s="58"/>
    </row>
    <row r="1220">
      <c r="A1220" s="32" t="s">
        <v>81</v>
      </c>
      <c r="B1220" s="32" t="s">
        <v>40</v>
      </c>
      <c r="C1220" s="32" t="s">
        <v>171</v>
      </c>
      <c r="D1220" s="32">
        <v>1.0</v>
      </c>
      <c r="E1220" s="32" t="s">
        <v>177</v>
      </c>
      <c r="F1220" s="58"/>
    </row>
    <row r="1221">
      <c r="A1221" s="32" t="s">
        <v>81</v>
      </c>
      <c r="B1221" s="32" t="s">
        <v>46</v>
      </c>
      <c r="C1221" s="32" t="s">
        <v>171</v>
      </c>
      <c r="D1221" s="32">
        <v>1.0</v>
      </c>
      <c r="E1221" s="32" t="s">
        <v>177</v>
      </c>
      <c r="F1221" s="58"/>
    </row>
    <row r="1222">
      <c r="A1222" s="32" t="s">
        <v>81</v>
      </c>
      <c r="B1222" s="32" t="s">
        <v>47</v>
      </c>
      <c r="C1222" s="32" t="s">
        <v>171</v>
      </c>
      <c r="D1222" s="32">
        <v>1.0</v>
      </c>
      <c r="E1222" s="32" t="s">
        <v>177</v>
      </c>
      <c r="F1222" s="58"/>
    </row>
    <row r="1223">
      <c r="A1223" s="32" t="s">
        <v>81</v>
      </c>
      <c r="B1223" s="32" t="s">
        <v>48</v>
      </c>
      <c r="C1223" s="32" t="s">
        <v>171</v>
      </c>
      <c r="D1223" s="32">
        <v>1.0</v>
      </c>
      <c r="E1223" s="32" t="s">
        <v>177</v>
      </c>
      <c r="F1223" s="58"/>
    </row>
    <row r="1224">
      <c r="A1224" s="32" t="s">
        <v>81</v>
      </c>
      <c r="B1224" s="32" t="s">
        <v>50</v>
      </c>
      <c r="C1224" s="32" t="s">
        <v>171</v>
      </c>
      <c r="D1224" s="32">
        <v>1.0</v>
      </c>
      <c r="E1224" s="32" t="s">
        <v>177</v>
      </c>
      <c r="F1224" s="58"/>
    </row>
    <row r="1225">
      <c r="A1225" s="32" t="s">
        <v>81</v>
      </c>
      <c r="B1225" s="32" t="s">
        <v>51</v>
      </c>
      <c r="C1225" s="32" t="s">
        <v>171</v>
      </c>
      <c r="D1225" s="32">
        <v>1.0</v>
      </c>
      <c r="E1225" s="32" t="s">
        <v>177</v>
      </c>
      <c r="F1225" s="58"/>
    </row>
    <row r="1226">
      <c r="A1226" s="32" t="s">
        <v>81</v>
      </c>
      <c r="B1226" s="32" t="s">
        <v>52</v>
      </c>
      <c r="C1226" s="32" t="s">
        <v>171</v>
      </c>
      <c r="D1226" s="32">
        <v>1.0</v>
      </c>
      <c r="E1226" s="32" t="s">
        <v>177</v>
      </c>
      <c r="F1226" s="58"/>
    </row>
    <row r="1227">
      <c r="A1227" s="32" t="s">
        <v>81</v>
      </c>
      <c r="B1227" s="32" t="s">
        <v>58</v>
      </c>
      <c r="C1227" s="32" t="s">
        <v>171</v>
      </c>
      <c r="D1227" s="32">
        <v>1.0</v>
      </c>
      <c r="E1227" s="32" t="s">
        <v>177</v>
      </c>
      <c r="F1227" s="58"/>
    </row>
    <row r="1228">
      <c r="A1228" s="32" t="s">
        <v>81</v>
      </c>
      <c r="B1228" s="32" t="s">
        <v>59</v>
      </c>
      <c r="C1228" s="32" t="s">
        <v>171</v>
      </c>
      <c r="D1228" s="32">
        <v>1.0</v>
      </c>
      <c r="E1228" s="32" t="s">
        <v>177</v>
      </c>
      <c r="F1228" s="58"/>
    </row>
    <row r="1229">
      <c r="A1229" s="32" t="s">
        <v>81</v>
      </c>
      <c r="B1229" s="32" t="s">
        <v>61</v>
      </c>
      <c r="C1229" s="32" t="s">
        <v>171</v>
      </c>
      <c r="D1229" s="32">
        <v>1.0</v>
      </c>
      <c r="E1229" s="32" t="s">
        <v>177</v>
      </c>
      <c r="F1229" s="58"/>
    </row>
    <row r="1230">
      <c r="A1230" s="32" t="s">
        <v>81</v>
      </c>
      <c r="B1230" s="32" t="s">
        <v>62</v>
      </c>
      <c r="C1230" s="32" t="s">
        <v>171</v>
      </c>
      <c r="D1230" s="32">
        <v>1.0</v>
      </c>
      <c r="E1230" s="32" t="s">
        <v>177</v>
      </c>
      <c r="F1230" s="58"/>
    </row>
    <row r="1231">
      <c r="A1231" s="32" t="s">
        <v>81</v>
      </c>
      <c r="B1231" s="32" t="s">
        <v>63</v>
      </c>
      <c r="C1231" s="32" t="s">
        <v>171</v>
      </c>
      <c r="D1231" s="32">
        <v>1.0</v>
      </c>
      <c r="E1231" s="32" t="s">
        <v>177</v>
      </c>
      <c r="F1231" s="58"/>
    </row>
    <row r="1232">
      <c r="A1232" s="32" t="s">
        <v>81</v>
      </c>
      <c r="B1232" s="32" t="s">
        <v>65</v>
      </c>
      <c r="C1232" s="32" t="s">
        <v>171</v>
      </c>
      <c r="D1232" s="32">
        <v>1.0</v>
      </c>
      <c r="E1232" s="32" t="s">
        <v>177</v>
      </c>
      <c r="F1232" s="58"/>
    </row>
    <row r="1233">
      <c r="A1233" s="32" t="s">
        <v>81</v>
      </c>
      <c r="B1233" s="32" t="s">
        <v>66</v>
      </c>
      <c r="C1233" s="32" t="s">
        <v>171</v>
      </c>
      <c r="D1233" s="32">
        <v>1.0</v>
      </c>
      <c r="E1233" s="32" t="s">
        <v>177</v>
      </c>
      <c r="F1233" s="58"/>
    </row>
    <row r="1234">
      <c r="A1234" s="32" t="s">
        <v>81</v>
      </c>
      <c r="B1234" s="32" t="s">
        <v>71</v>
      </c>
      <c r="C1234" s="32" t="s">
        <v>171</v>
      </c>
      <c r="D1234" s="32">
        <v>1.0</v>
      </c>
      <c r="E1234" s="32" t="s">
        <v>177</v>
      </c>
      <c r="F1234" s="58"/>
    </row>
    <row r="1235">
      <c r="A1235" s="32" t="s">
        <v>81</v>
      </c>
      <c r="B1235" s="32" t="s">
        <v>72</v>
      </c>
      <c r="C1235" s="32" t="s">
        <v>171</v>
      </c>
      <c r="D1235" s="32">
        <v>1.0</v>
      </c>
      <c r="E1235" s="32" t="s">
        <v>177</v>
      </c>
      <c r="F1235" s="58"/>
    </row>
    <row r="1236">
      <c r="A1236" s="32" t="s">
        <v>81</v>
      </c>
      <c r="B1236" s="32" t="s">
        <v>73</v>
      </c>
      <c r="C1236" s="32" t="s">
        <v>171</v>
      </c>
      <c r="D1236" s="32">
        <v>1.0</v>
      </c>
      <c r="E1236" s="32" t="s">
        <v>177</v>
      </c>
      <c r="F1236" s="58"/>
    </row>
    <row r="1237">
      <c r="A1237" s="32" t="s">
        <v>81</v>
      </c>
      <c r="B1237" s="32" t="s">
        <v>75</v>
      </c>
      <c r="C1237" s="32" t="s">
        <v>171</v>
      </c>
      <c r="D1237" s="32">
        <v>1.0</v>
      </c>
      <c r="E1237" s="32" t="s">
        <v>177</v>
      </c>
      <c r="F1237" s="58"/>
    </row>
    <row r="1238">
      <c r="A1238" s="32" t="s">
        <v>81</v>
      </c>
      <c r="B1238" s="32" t="s">
        <v>78</v>
      </c>
      <c r="C1238" s="32" t="s">
        <v>171</v>
      </c>
      <c r="D1238" s="32">
        <v>1.0</v>
      </c>
      <c r="E1238" s="32" t="s">
        <v>177</v>
      </c>
      <c r="F1238" s="58"/>
    </row>
    <row r="1239">
      <c r="A1239" s="32" t="s">
        <v>81</v>
      </c>
      <c r="B1239" s="32" t="s">
        <v>83</v>
      </c>
      <c r="C1239" s="32" t="s">
        <v>171</v>
      </c>
      <c r="D1239" s="32">
        <v>1.0</v>
      </c>
      <c r="E1239" s="32" t="s">
        <v>177</v>
      </c>
      <c r="F1239" s="58"/>
    </row>
    <row r="1240">
      <c r="A1240" s="32" t="s">
        <v>81</v>
      </c>
      <c r="B1240" s="32" t="s">
        <v>84</v>
      </c>
      <c r="C1240" s="32" t="s">
        <v>171</v>
      </c>
      <c r="D1240" s="32">
        <v>1.0</v>
      </c>
      <c r="E1240" s="32" t="s">
        <v>177</v>
      </c>
      <c r="F1240" s="58"/>
    </row>
    <row r="1241">
      <c r="A1241" s="32" t="s">
        <v>81</v>
      </c>
      <c r="B1241" s="32" t="s">
        <v>91</v>
      </c>
      <c r="C1241" s="32" t="s">
        <v>171</v>
      </c>
      <c r="D1241" s="32">
        <v>1.0</v>
      </c>
      <c r="E1241" s="32" t="s">
        <v>177</v>
      </c>
      <c r="F1241" s="58"/>
    </row>
    <row r="1242">
      <c r="A1242" s="32" t="s">
        <v>81</v>
      </c>
      <c r="B1242" s="32" t="s">
        <v>93</v>
      </c>
      <c r="C1242" s="32" t="s">
        <v>171</v>
      </c>
      <c r="D1242" s="32">
        <v>1.0</v>
      </c>
      <c r="E1242" s="32" t="s">
        <v>177</v>
      </c>
      <c r="F1242" s="58"/>
    </row>
    <row r="1243">
      <c r="A1243" s="32" t="s">
        <v>81</v>
      </c>
      <c r="B1243" s="32" t="s">
        <v>96</v>
      </c>
      <c r="C1243" s="32" t="s">
        <v>171</v>
      </c>
      <c r="D1243" s="32">
        <v>1.0</v>
      </c>
      <c r="E1243" s="32" t="s">
        <v>177</v>
      </c>
      <c r="F1243" s="58"/>
    </row>
    <row r="1244">
      <c r="A1244" s="32" t="s">
        <v>81</v>
      </c>
      <c r="B1244" s="32" t="s">
        <v>98</v>
      </c>
      <c r="C1244" s="32" t="s">
        <v>171</v>
      </c>
      <c r="D1244" s="32">
        <v>1.0</v>
      </c>
      <c r="E1244" s="32" t="s">
        <v>177</v>
      </c>
      <c r="F1244" s="58"/>
    </row>
    <row r="1245">
      <c r="A1245" s="32" t="s">
        <v>81</v>
      </c>
      <c r="B1245" s="32" t="s">
        <v>99</v>
      </c>
      <c r="C1245" s="32" t="s">
        <v>171</v>
      </c>
      <c r="D1245" s="32">
        <v>1.0</v>
      </c>
      <c r="E1245" s="32" t="s">
        <v>177</v>
      </c>
      <c r="F1245" s="58"/>
    </row>
    <row r="1246">
      <c r="A1246" s="32" t="s">
        <v>81</v>
      </c>
      <c r="B1246" s="32" t="s">
        <v>102</v>
      </c>
      <c r="C1246" s="32" t="s">
        <v>171</v>
      </c>
      <c r="D1246" s="32">
        <v>1.0</v>
      </c>
      <c r="E1246" s="32" t="s">
        <v>177</v>
      </c>
      <c r="F1246" s="58"/>
    </row>
    <row r="1247">
      <c r="A1247" s="32" t="s">
        <v>81</v>
      </c>
      <c r="B1247" s="32" t="s">
        <v>105</v>
      </c>
      <c r="C1247" s="32" t="s">
        <v>171</v>
      </c>
      <c r="D1247" s="32">
        <v>1.0</v>
      </c>
      <c r="E1247" s="32" t="s">
        <v>177</v>
      </c>
      <c r="F1247" s="58"/>
    </row>
    <row r="1248">
      <c r="A1248" s="32" t="s">
        <v>81</v>
      </c>
      <c r="B1248" s="32" t="s">
        <v>109</v>
      </c>
      <c r="C1248" s="32" t="s">
        <v>171</v>
      </c>
      <c r="D1248" s="32">
        <v>1.0</v>
      </c>
      <c r="E1248" s="32" t="s">
        <v>177</v>
      </c>
      <c r="F1248" s="58"/>
    </row>
    <row r="1249">
      <c r="A1249" s="32" t="s">
        <v>81</v>
      </c>
      <c r="B1249" s="32" t="s">
        <v>110</v>
      </c>
      <c r="C1249" s="32" t="s">
        <v>171</v>
      </c>
      <c r="D1249" s="32">
        <v>1.0</v>
      </c>
      <c r="E1249" s="32" t="s">
        <v>177</v>
      </c>
      <c r="F1249" s="58"/>
    </row>
    <row r="1250">
      <c r="A1250" s="32" t="s">
        <v>81</v>
      </c>
      <c r="B1250" s="32" t="s">
        <v>111</v>
      </c>
      <c r="C1250" s="32" t="s">
        <v>171</v>
      </c>
      <c r="D1250" s="32">
        <v>1.0</v>
      </c>
      <c r="E1250" s="32" t="s">
        <v>177</v>
      </c>
      <c r="F1250" s="58"/>
    </row>
    <row r="1251">
      <c r="A1251" s="32" t="s">
        <v>81</v>
      </c>
      <c r="B1251" s="32" t="s">
        <v>112</v>
      </c>
      <c r="C1251" s="32" t="s">
        <v>171</v>
      </c>
      <c r="D1251" s="32">
        <v>1.0</v>
      </c>
      <c r="E1251" s="32" t="s">
        <v>177</v>
      </c>
      <c r="F1251" s="58"/>
    </row>
    <row r="1252">
      <c r="A1252" s="32" t="s">
        <v>81</v>
      </c>
      <c r="B1252" s="32" t="s">
        <v>114</v>
      </c>
      <c r="C1252" s="32" t="s">
        <v>171</v>
      </c>
      <c r="D1252" s="32">
        <v>1.0</v>
      </c>
      <c r="E1252" s="32" t="s">
        <v>177</v>
      </c>
      <c r="F1252" s="58"/>
    </row>
    <row r="1253">
      <c r="A1253" s="32" t="s">
        <v>81</v>
      </c>
      <c r="B1253" s="32" t="s">
        <v>119</v>
      </c>
      <c r="C1253" s="32" t="s">
        <v>171</v>
      </c>
      <c r="D1253" s="32">
        <v>1.0</v>
      </c>
      <c r="E1253" s="32" t="s">
        <v>177</v>
      </c>
      <c r="F1253" s="58"/>
    </row>
    <row r="1254">
      <c r="A1254" s="32" t="s">
        <v>81</v>
      </c>
      <c r="B1254" s="32" t="s">
        <v>122</v>
      </c>
      <c r="C1254" s="32" t="s">
        <v>171</v>
      </c>
      <c r="D1254" s="32">
        <v>1.0</v>
      </c>
      <c r="E1254" s="32" t="s">
        <v>177</v>
      </c>
      <c r="F1254" s="58"/>
    </row>
    <row r="1255">
      <c r="A1255" s="32" t="s">
        <v>81</v>
      </c>
      <c r="B1255" s="32" t="s">
        <v>124</v>
      </c>
      <c r="C1255" s="32" t="s">
        <v>171</v>
      </c>
      <c r="D1255" s="32">
        <v>1.0</v>
      </c>
      <c r="E1255" s="32" t="s">
        <v>177</v>
      </c>
      <c r="F1255" s="58"/>
    </row>
    <row r="1256">
      <c r="A1256" s="32" t="s">
        <v>81</v>
      </c>
      <c r="B1256" s="32" t="s">
        <v>130</v>
      </c>
      <c r="C1256" s="32" t="s">
        <v>171</v>
      </c>
      <c r="D1256" s="32">
        <v>1.0</v>
      </c>
      <c r="E1256" s="32" t="s">
        <v>177</v>
      </c>
      <c r="F1256" s="58"/>
    </row>
    <row r="1257">
      <c r="A1257" s="32" t="s">
        <v>81</v>
      </c>
      <c r="B1257" s="32" t="s">
        <v>142</v>
      </c>
      <c r="C1257" s="32" t="s">
        <v>171</v>
      </c>
      <c r="D1257" s="32">
        <v>1.0</v>
      </c>
      <c r="E1257" s="32" t="s">
        <v>177</v>
      </c>
      <c r="F1257" s="58"/>
    </row>
    <row r="1258">
      <c r="A1258" s="32" t="s">
        <v>81</v>
      </c>
      <c r="B1258" s="32" t="s">
        <v>145</v>
      </c>
      <c r="C1258" s="32" t="s">
        <v>171</v>
      </c>
      <c r="D1258" s="32">
        <v>1.0</v>
      </c>
      <c r="E1258" s="32" t="s">
        <v>177</v>
      </c>
      <c r="F1258" s="58"/>
    </row>
    <row r="1259">
      <c r="A1259" s="32" t="s">
        <v>81</v>
      </c>
      <c r="B1259" s="32" t="s">
        <v>147</v>
      </c>
      <c r="C1259" s="32" t="s">
        <v>171</v>
      </c>
      <c r="D1259" s="32">
        <v>1.0</v>
      </c>
      <c r="E1259" s="32" t="s">
        <v>177</v>
      </c>
      <c r="F1259" s="58"/>
    </row>
    <row r="1260">
      <c r="A1260" s="32" t="s">
        <v>81</v>
      </c>
      <c r="B1260" s="32" t="s">
        <v>148</v>
      </c>
      <c r="C1260" s="32" t="s">
        <v>171</v>
      </c>
      <c r="D1260" s="32">
        <v>1.0</v>
      </c>
      <c r="E1260" s="32" t="s">
        <v>177</v>
      </c>
      <c r="F1260" s="58"/>
    </row>
    <row r="1261">
      <c r="A1261" s="32" t="s">
        <v>81</v>
      </c>
      <c r="B1261" s="32" t="s">
        <v>149</v>
      </c>
      <c r="C1261" s="32" t="s">
        <v>171</v>
      </c>
      <c r="D1261" s="32">
        <v>1.0</v>
      </c>
      <c r="E1261" s="32" t="s">
        <v>177</v>
      </c>
      <c r="F1261" s="58"/>
    </row>
    <row r="1262">
      <c r="A1262" s="32" t="s">
        <v>85</v>
      </c>
      <c r="B1262" s="32" t="s">
        <v>86</v>
      </c>
      <c r="C1262" s="32" t="s">
        <v>171</v>
      </c>
      <c r="D1262" s="32">
        <v>1.0</v>
      </c>
      <c r="E1262" s="32" t="s">
        <v>177</v>
      </c>
      <c r="F1262" s="58"/>
    </row>
    <row r="1263">
      <c r="A1263" s="32" t="s">
        <v>85</v>
      </c>
      <c r="B1263" s="32" t="s">
        <v>90</v>
      </c>
      <c r="C1263" s="32" t="s">
        <v>171</v>
      </c>
      <c r="D1263" s="32">
        <v>1.0</v>
      </c>
      <c r="E1263" s="32" t="s">
        <v>177</v>
      </c>
      <c r="F1263" s="58"/>
    </row>
    <row r="1264">
      <c r="A1264" s="32" t="s">
        <v>85</v>
      </c>
      <c r="B1264" s="32" t="s">
        <v>92</v>
      </c>
      <c r="C1264" s="32" t="s">
        <v>171</v>
      </c>
      <c r="D1264" s="32">
        <v>1.0</v>
      </c>
      <c r="E1264" s="32" t="s">
        <v>177</v>
      </c>
      <c r="F1264" s="58"/>
    </row>
    <row r="1265">
      <c r="A1265" s="32" t="s">
        <v>85</v>
      </c>
      <c r="B1265" s="32" t="s">
        <v>106</v>
      </c>
      <c r="C1265" s="32" t="s">
        <v>171</v>
      </c>
      <c r="D1265" s="32">
        <v>1.0</v>
      </c>
      <c r="E1265" s="32" t="s">
        <v>177</v>
      </c>
      <c r="F1265" s="58"/>
    </row>
    <row r="1266">
      <c r="A1266" s="32" t="s">
        <v>85</v>
      </c>
      <c r="B1266" s="32" t="s">
        <v>115</v>
      </c>
      <c r="C1266" s="32" t="s">
        <v>171</v>
      </c>
      <c r="D1266" s="32">
        <v>1.0</v>
      </c>
      <c r="E1266" s="32" t="s">
        <v>177</v>
      </c>
      <c r="F1266" s="58"/>
    </row>
    <row r="1267">
      <c r="A1267" s="32" t="s">
        <v>85</v>
      </c>
      <c r="B1267" s="32" t="s">
        <v>127</v>
      </c>
      <c r="C1267" s="32" t="s">
        <v>171</v>
      </c>
      <c r="D1267" s="32">
        <v>1.0</v>
      </c>
      <c r="E1267" s="32" t="s">
        <v>177</v>
      </c>
      <c r="F1267" s="58"/>
    </row>
    <row r="1268">
      <c r="A1268" s="32" t="s">
        <v>85</v>
      </c>
      <c r="B1268" s="32" t="s">
        <v>128</v>
      </c>
      <c r="C1268" s="32" t="s">
        <v>171</v>
      </c>
      <c r="D1268" s="32">
        <v>1.0</v>
      </c>
      <c r="E1268" s="32" t="s">
        <v>177</v>
      </c>
      <c r="F1268" s="58"/>
    </row>
    <row r="1269">
      <c r="A1269" s="32" t="s">
        <v>85</v>
      </c>
      <c r="B1269" s="32" t="s">
        <v>31</v>
      </c>
      <c r="C1269" s="32" t="s">
        <v>171</v>
      </c>
      <c r="D1269" s="32">
        <v>1.0</v>
      </c>
      <c r="E1269" s="32" t="s">
        <v>177</v>
      </c>
      <c r="F1269" s="58"/>
    </row>
    <row r="1270">
      <c r="A1270" s="32" t="s">
        <v>85</v>
      </c>
      <c r="B1270" s="32" t="s">
        <v>38</v>
      </c>
      <c r="C1270" s="32" t="s">
        <v>171</v>
      </c>
      <c r="D1270" s="32">
        <v>1.0</v>
      </c>
      <c r="E1270" s="32" t="s">
        <v>177</v>
      </c>
      <c r="F1270" s="58"/>
    </row>
    <row r="1271">
      <c r="A1271" s="32" t="s">
        <v>85</v>
      </c>
      <c r="B1271" s="32" t="s">
        <v>42</v>
      </c>
      <c r="C1271" s="32" t="s">
        <v>171</v>
      </c>
      <c r="D1271" s="32">
        <v>1.0</v>
      </c>
      <c r="E1271" s="32" t="s">
        <v>177</v>
      </c>
      <c r="F1271" s="58"/>
    </row>
    <row r="1272">
      <c r="A1272" s="32" t="s">
        <v>85</v>
      </c>
      <c r="B1272" s="32" t="s">
        <v>43</v>
      </c>
      <c r="C1272" s="32" t="s">
        <v>171</v>
      </c>
      <c r="D1272" s="32">
        <v>1.0</v>
      </c>
      <c r="E1272" s="32" t="s">
        <v>177</v>
      </c>
      <c r="F1272" s="58"/>
    </row>
    <row r="1273">
      <c r="A1273" s="32" t="s">
        <v>85</v>
      </c>
      <c r="B1273" s="32" t="s">
        <v>45</v>
      </c>
      <c r="C1273" s="32" t="s">
        <v>171</v>
      </c>
      <c r="D1273" s="32">
        <v>1.0</v>
      </c>
      <c r="E1273" s="32" t="s">
        <v>177</v>
      </c>
      <c r="F1273" s="58"/>
    </row>
    <row r="1274">
      <c r="A1274" s="32" t="s">
        <v>85</v>
      </c>
      <c r="B1274" s="32" t="s">
        <v>57</v>
      </c>
      <c r="C1274" s="32" t="s">
        <v>171</v>
      </c>
      <c r="D1274" s="32">
        <v>1.0</v>
      </c>
      <c r="E1274" s="32" t="s">
        <v>177</v>
      </c>
      <c r="F1274" s="58"/>
    </row>
    <row r="1275">
      <c r="A1275" s="32" t="s">
        <v>85</v>
      </c>
      <c r="B1275" s="32" t="s">
        <v>69</v>
      </c>
      <c r="C1275" s="32" t="s">
        <v>171</v>
      </c>
      <c r="D1275" s="32">
        <v>1.0</v>
      </c>
      <c r="E1275" s="32" t="s">
        <v>177</v>
      </c>
      <c r="F1275" s="58"/>
    </row>
    <row r="1276">
      <c r="A1276" s="32" t="s">
        <v>85</v>
      </c>
      <c r="B1276" s="32" t="s">
        <v>70</v>
      </c>
      <c r="C1276" s="32" t="s">
        <v>171</v>
      </c>
      <c r="D1276" s="32">
        <v>1.0</v>
      </c>
      <c r="E1276" s="32" t="s">
        <v>177</v>
      </c>
      <c r="F1276" s="58"/>
    </row>
    <row r="1277">
      <c r="A1277" s="32" t="s">
        <v>85</v>
      </c>
      <c r="B1277" s="32" t="s">
        <v>82</v>
      </c>
      <c r="C1277" s="32" t="s">
        <v>171</v>
      </c>
      <c r="D1277" s="32">
        <v>1.0</v>
      </c>
      <c r="E1277" s="32" t="s">
        <v>177</v>
      </c>
      <c r="F1277" s="58"/>
    </row>
    <row r="1278">
      <c r="A1278" s="32" t="s">
        <v>85</v>
      </c>
      <c r="B1278" s="32" t="s">
        <v>94</v>
      </c>
      <c r="C1278" s="32" t="s">
        <v>171</v>
      </c>
      <c r="D1278" s="32">
        <v>1.0</v>
      </c>
      <c r="E1278" s="32" t="s">
        <v>177</v>
      </c>
      <c r="F1278" s="58"/>
    </row>
    <row r="1279">
      <c r="A1279" s="32" t="s">
        <v>85</v>
      </c>
      <c r="B1279" s="32" t="s">
        <v>113</v>
      </c>
      <c r="C1279" s="32" t="s">
        <v>171</v>
      </c>
      <c r="D1279" s="32">
        <v>1.0</v>
      </c>
      <c r="E1279" s="32" t="s">
        <v>177</v>
      </c>
      <c r="F1279" s="58"/>
    </row>
    <row r="1280">
      <c r="A1280" s="32" t="s">
        <v>85</v>
      </c>
      <c r="B1280" s="32" t="s">
        <v>116</v>
      </c>
      <c r="C1280" s="32" t="s">
        <v>171</v>
      </c>
      <c r="D1280" s="32">
        <v>1.0</v>
      </c>
      <c r="E1280" s="32" t="s">
        <v>177</v>
      </c>
      <c r="F1280" s="58"/>
    </row>
    <row r="1281">
      <c r="A1281" s="32" t="s">
        <v>85</v>
      </c>
      <c r="B1281" s="32" t="s">
        <v>120</v>
      </c>
      <c r="C1281" s="32" t="s">
        <v>171</v>
      </c>
      <c r="D1281" s="32">
        <v>1.0</v>
      </c>
      <c r="E1281" s="32" t="s">
        <v>177</v>
      </c>
      <c r="F1281" s="58"/>
    </row>
    <row r="1282">
      <c r="A1282" s="32" t="s">
        <v>85</v>
      </c>
      <c r="B1282" s="32" t="s">
        <v>131</v>
      </c>
      <c r="C1282" s="32" t="s">
        <v>171</v>
      </c>
      <c r="D1282" s="32">
        <v>1.0</v>
      </c>
      <c r="E1282" s="32" t="s">
        <v>177</v>
      </c>
      <c r="F1282" s="58"/>
    </row>
    <row r="1283">
      <c r="A1283" s="32" t="s">
        <v>85</v>
      </c>
      <c r="B1283" s="32" t="s">
        <v>135</v>
      </c>
      <c r="C1283" s="32" t="s">
        <v>171</v>
      </c>
      <c r="D1283" s="32">
        <v>1.0</v>
      </c>
      <c r="E1283" s="32" t="s">
        <v>177</v>
      </c>
      <c r="F1283" s="58"/>
    </row>
    <row r="1284">
      <c r="A1284" s="32" t="s">
        <v>85</v>
      </c>
      <c r="B1284" s="32" t="s">
        <v>136</v>
      </c>
      <c r="C1284" s="32" t="s">
        <v>171</v>
      </c>
      <c r="D1284" s="32">
        <v>1.0</v>
      </c>
      <c r="E1284" s="32" t="s">
        <v>177</v>
      </c>
      <c r="F1284" s="58"/>
    </row>
    <row r="1285">
      <c r="A1285" s="32" t="s">
        <v>85</v>
      </c>
      <c r="B1285" s="32" t="s">
        <v>137</v>
      </c>
      <c r="C1285" s="32" t="s">
        <v>171</v>
      </c>
      <c r="D1285" s="32">
        <v>1.0</v>
      </c>
      <c r="E1285" s="32" t="s">
        <v>177</v>
      </c>
      <c r="F1285" s="58"/>
    </row>
    <row r="1286">
      <c r="A1286" s="32" t="s">
        <v>85</v>
      </c>
      <c r="B1286" s="32" t="s">
        <v>143</v>
      </c>
      <c r="C1286" s="32" t="s">
        <v>171</v>
      </c>
      <c r="D1286" s="32">
        <v>1.0</v>
      </c>
      <c r="E1286" s="32" t="s">
        <v>177</v>
      </c>
      <c r="F1286" s="58"/>
    </row>
    <row r="1287">
      <c r="A1287" s="32" t="s">
        <v>85</v>
      </c>
      <c r="B1287" s="32" t="s">
        <v>144</v>
      </c>
      <c r="C1287" s="32" t="s">
        <v>171</v>
      </c>
      <c r="D1287" s="32">
        <v>1.0</v>
      </c>
      <c r="E1287" s="32" t="s">
        <v>177</v>
      </c>
      <c r="F1287" s="58"/>
    </row>
    <row r="1288">
      <c r="A1288" s="32" t="s">
        <v>85</v>
      </c>
      <c r="B1288" s="32" t="s">
        <v>15</v>
      </c>
      <c r="C1288" s="32" t="s">
        <v>171</v>
      </c>
      <c r="D1288" s="32">
        <v>1.0</v>
      </c>
      <c r="E1288" s="32" t="s">
        <v>177</v>
      </c>
      <c r="F1288" s="58"/>
    </row>
    <row r="1289">
      <c r="A1289" s="32" t="s">
        <v>85</v>
      </c>
      <c r="B1289" s="32" t="s">
        <v>17</v>
      </c>
      <c r="C1289" s="32" t="s">
        <v>171</v>
      </c>
      <c r="D1289" s="32">
        <v>1.0</v>
      </c>
      <c r="E1289" s="32" t="s">
        <v>177</v>
      </c>
      <c r="F1289" s="58"/>
    </row>
    <row r="1290">
      <c r="A1290" s="32" t="s">
        <v>85</v>
      </c>
      <c r="B1290" s="32" t="s">
        <v>22</v>
      </c>
      <c r="C1290" s="32" t="s">
        <v>171</v>
      </c>
      <c r="D1290" s="32">
        <v>1.0</v>
      </c>
      <c r="E1290" s="32" t="s">
        <v>177</v>
      </c>
      <c r="F1290" s="58"/>
    </row>
    <row r="1291">
      <c r="A1291" s="32" t="s">
        <v>85</v>
      </c>
      <c r="B1291" s="32" t="s">
        <v>27</v>
      </c>
      <c r="C1291" s="32" t="s">
        <v>171</v>
      </c>
      <c r="D1291" s="32">
        <v>1.0</v>
      </c>
      <c r="E1291" s="32" t="s">
        <v>177</v>
      </c>
      <c r="F1291" s="58"/>
    </row>
    <row r="1292">
      <c r="A1292" s="32" t="s">
        <v>85</v>
      </c>
      <c r="B1292" s="32" t="s">
        <v>28</v>
      </c>
      <c r="C1292" s="32" t="s">
        <v>171</v>
      </c>
      <c r="D1292" s="32">
        <v>1.0</v>
      </c>
      <c r="E1292" s="32" t="s">
        <v>177</v>
      </c>
      <c r="F1292" s="58"/>
    </row>
    <row r="1293">
      <c r="A1293" s="32" t="s">
        <v>85</v>
      </c>
      <c r="B1293" s="32" t="s">
        <v>33</v>
      </c>
      <c r="C1293" s="32" t="s">
        <v>171</v>
      </c>
      <c r="D1293" s="32">
        <v>1.0</v>
      </c>
      <c r="E1293" s="32" t="s">
        <v>177</v>
      </c>
      <c r="F1293" s="58"/>
    </row>
    <row r="1294">
      <c r="A1294" s="32" t="s">
        <v>85</v>
      </c>
      <c r="B1294" s="32" t="s">
        <v>36</v>
      </c>
      <c r="C1294" s="32" t="s">
        <v>171</v>
      </c>
      <c r="D1294" s="32">
        <v>1.0</v>
      </c>
      <c r="E1294" s="32" t="s">
        <v>177</v>
      </c>
      <c r="F1294" s="58"/>
    </row>
    <row r="1295">
      <c r="A1295" s="32" t="s">
        <v>85</v>
      </c>
      <c r="B1295" s="32" t="s">
        <v>40</v>
      </c>
      <c r="C1295" s="32" t="s">
        <v>171</v>
      </c>
      <c r="D1295" s="32">
        <v>1.0</v>
      </c>
      <c r="E1295" s="32" t="s">
        <v>177</v>
      </c>
      <c r="F1295" s="58"/>
    </row>
    <row r="1296">
      <c r="A1296" s="32" t="s">
        <v>85</v>
      </c>
      <c r="B1296" s="32" t="s">
        <v>46</v>
      </c>
      <c r="C1296" s="32" t="s">
        <v>171</v>
      </c>
      <c r="D1296" s="32">
        <v>1.0</v>
      </c>
      <c r="E1296" s="32" t="s">
        <v>177</v>
      </c>
      <c r="F1296" s="58"/>
    </row>
    <row r="1297">
      <c r="A1297" s="32" t="s">
        <v>85</v>
      </c>
      <c r="B1297" s="32" t="s">
        <v>47</v>
      </c>
      <c r="C1297" s="32" t="s">
        <v>171</v>
      </c>
      <c r="D1297" s="32">
        <v>1.0</v>
      </c>
      <c r="E1297" s="32" t="s">
        <v>177</v>
      </c>
      <c r="F1297" s="58"/>
    </row>
    <row r="1298">
      <c r="A1298" s="32" t="s">
        <v>85</v>
      </c>
      <c r="B1298" s="32" t="s">
        <v>48</v>
      </c>
      <c r="C1298" s="32" t="s">
        <v>171</v>
      </c>
      <c r="D1298" s="32">
        <v>1.0</v>
      </c>
      <c r="E1298" s="32" t="s">
        <v>177</v>
      </c>
      <c r="F1298" s="58"/>
    </row>
    <row r="1299">
      <c r="A1299" s="32" t="s">
        <v>85</v>
      </c>
      <c r="B1299" s="32" t="s">
        <v>50</v>
      </c>
      <c r="C1299" s="32" t="s">
        <v>171</v>
      </c>
      <c r="D1299" s="32">
        <v>1.0</v>
      </c>
      <c r="E1299" s="32" t="s">
        <v>177</v>
      </c>
      <c r="F1299" s="58"/>
    </row>
    <row r="1300">
      <c r="A1300" s="32" t="s">
        <v>85</v>
      </c>
      <c r="B1300" s="32" t="s">
        <v>51</v>
      </c>
      <c r="C1300" s="32" t="s">
        <v>171</v>
      </c>
      <c r="D1300" s="32">
        <v>1.0</v>
      </c>
      <c r="E1300" s="32" t="s">
        <v>177</v>
      </c>
      <c r="F1300" s="58"/>
    </row>
    <row r="1301">
      <c r="A1301" s="32" t="s">
        <v>85</v>
      </c>
      <c r="B1301" s="32" t="s">
        <v>52</v>
      </c>
      <c r="C1301" s="32" t="s">
        <v>171</v>
      </c>
      <c r="D1301" s="32">
        <v>1.0</v>
      </c>
      <c r="E1301" s="32" t="s">
        <v>177</v>
      </c>
      <c r="F1301" s="58"/>
    </row>
    <row r="1302">
      <c r="A1302" s="32" t="s">
        <v>85</v>
      </c>
      <c r="B1302" s="32" t="s">
        <v>58</v>
      </c>
      <c r="C1302" s="32" t="s">
        <v>171</v>
      </c>
      <c r="D1302" s="32">
        <v>1.0</v>
      </c>
      <c r="E1302" s="32" t="s">
        <v>177</v>
      </c>
      <c r="F1302" s="58"/>
    </row>
    <row r="1303">
      <c r="A1303" s="32" t="s">
        <v>85</v>
      </c>
      <c r="B1303" s="32" t="s">
        <v>59</v>
      </c>
      <c r="C1303" s="32" t="s">
        <v>171</v>
      </c>
      <c r="D1303" s="32">
        <v>1.0</v>
      </c>
      <c r="E1303" s="32" t="s">
        <v>177</v>
      </c>
      <c r="F1303" s="58"/>
    </row>
    <row r="1304">
      <c r="A1304" s="32" t="s">
        <v>85</v>
      </c>
      <c r="B1304" s="32" t="s">
        <v>61</v>
      </c>
      <c r="C1304" s="32" t="s">
        <v>171</v>
      </c>
      <c r="D1304" s="32">
        <v>1.0</v>
      </c>
      <c r="E1304" s="32" t="s">
        <v>177</v>
      </c>
      <c r="F1304" s="58"/>
    </row>
    <row r="1305">
      <c r="A1305" s="32" t="s">
        <v>85</v>
      </c>
      <c r="B1305" s="32" t="s">
        <v>62</v>
      </c>
      <c r="C1305" s="32" t="s">
        <v>171</v>
      </c>
      <c r="D1305" s="32">
        <v>1.0</v>
      </c>
      <c r="E1305" s="32" t="s">
        <v>177</v>
      </c>
      <c r="F1305" s="58"/>
    </row>
    <row r="1306">
      <c r="A1306" s="32" t="s">
        <v>85</v>
      </c>
      <c r="B1306" s="32" t="s">
        <v>63</v>
      </c>
      <c r="C1306" s="32" t="s">
        <v>171</v>
      </c>
      <c r="D1306" s="32">
        <v>1.0</v>
      </c>
      <c r="E1306" s="32" t="s">
        <v>177</v>
      </c>
      <c r="F1306" s="58"/>
    </row>
    <row r="1307">
      <c r="A1307" s="32" t="s">
        <v>85</v>
      </c>
      <c r="B1307" s="32" t="s">
        <v>65</v>
      </c>
      <c r="C1307" s="32" t="s">
        <v>171</v>
      </c>
      <c r="D1307" s="32">
        <v>1.0</v>
      </c>
      <c r="E1307" s="32" t="s">
        <v>177</v>
      </c>
      <c r="F1307" s="58"/>
    </row>
    <row r="1308">
      <c r="A1308" s="32" t="s">
        <v>85</v>
      </c>
      <c r="B1308" s="32" t="s">
        <v>66</v>
      </c>
      <c r="C1308" s="32" t="s">
        <v>171</v>
      </c>
      <c r="D1308" s="32">
        <v>1.0</v>
      </c>
      <c r="E1308" s="32" t="s">
        <v>177</v>
      </c>
      <c r="F1308" s="58"/>
    </row>
    <row r="1309">
      <c r="A1309" s="32" t="s">
        <v>85</v>
      </c>
      <c r="B1309" s="32" t="s">
        <v>71</v>
      </c>
      <c r="C1309" s="32" t="s">
        <v>171</v>
      </c>
      <c r="D1309" s="32">
        <v>1.0</v>
      </c>
      <c r="E1309" s="32" t="s">
        <v>177</v>
      </c>
      <c r="F1309" s="58"/>
    </row>
    <row r="1310">
      <c r="A1310" s="32" t="s">
        <v>85</v>
      </c>
      <c r="B1310" s="32" t="s">
        <v>72</v>
      </c>
      <c r="C1310" s="32" t="s">
        <v>171</v>
      </c>
      <c r="D1310" s="32">
        <v>1.0</v>
      </c>
      <c r="E1310" s="32" t="s">
        <v>177</v>
      </c>
      <c r="F1310" s="58"/>
    </row>
    <row r="1311">
      <c r="A1311" s="32" t="s">
        <v>85</v>
      </c>
      <c r="B1311" s="32" t="s">
        <v>73</v>
      </c>
      <c r="C1311" s="32" t="s">
        <v>171</v>
      </c>
      <c r="D1311" s="32">
        <v>1.0</v>
      </c>
      <c r="E1311" s="32" t="s">
        <v>177</v>
      </c>
      <c r="F1311" s="58"/>
    </row>
    <row r="1312">
      <c r="A1312" s="32" t="s">
        <v>85</v>
      </c>
      <c r="B1312" s="32" t="s">
        <v>75</v>
      </c>
      <c r="C1312" s="32" t="s">
        <v>171</v>
      </c>
      <c r="D1312" s="32">
        <v>1.0</v>
      </c>
      <c r="E1312" s="32" t="s">
        <v>177</v>
      </c>
      <c r="F1312" s="58"/>
    </row>
    <row r="1313">
      <c r="A1313" s="32" t="s">
        <v>85</v>
      </c>
      <c r="B1313" s="32" t="s">
        <v>78</v>
      </c>
      <c r="C1313" s="32" t="s">
        <v>171</v>
      </c>
      <c r="D1313" s="32">
        <v>1.0</v>
      </c>
      <c r="E1313" s="32" t="s">
        <v>177</v>
      </c>
      <c r="F1313" s="58"/>
    </row>
    <row r="1314">
      <c r="A1314" s="32" t="s">
        <v>85</v>
      </c>
      <c r="B1314" s="32" t="s">
        <v>83</v>
      </c>
      <c r="C1314" s="32" t="s">
        <v>171</v>
      </c>
      <c r="D1314" s="32">
        <v>1.0</v>
      </c>
      <c r="E1314" s="32" t="s">
        <v>177</v>
      </c>
      <c r="F1314" s="58"/>
    </row>
    <row r="1315">
      <c r="A1315" s="32" t="s">
        <v>85</v>
      </c>
      <c r="B1315" s="32" t="s">
        <v>84</v>
      </c>
      <c r="C1315" s="32" t="s">
        <v>171</v>
      </c>
      <c r="D1315" s="32">
        <v>1.0</v>
      </c>
      <c r="E1315" s="32" t="s">
        <v>177</v>
      </c>
      <c r="F1315" s="58"/>
    </row>
    <row r="1316">
      <c r="A1316" s="32" t="s">
        <v>85</v>
      </c>
      <c r="B1316" s="32" t="s">
        <v>91</v>
      </c>
      <c r="C1316" s="32" t="s">
        <v>171</v>
      </c>
      <c r="D1316" s="32">
        <v>1.0</v>
      </c>
      <c r="E1316" s="32" t="s">
        <v>177</v>
      </c>
      <c r="F1316" s="58"/>
    </row>
    <row r="1317">
      <c r="A1317" s="32" t="s">
        <v>85</v>
      </c>
      <c r="B1317" s="32" t="s">
        <v>93</v>
      </c>
      <c r="C1317" s="32" t="s">
        <v>171</v>
      </c>
      <c r="D1317" s="32">
        <v>1.0</v>
      </c>
      <c r="E1317" s="32" t="s">
        <v>177</v>
      </c>
      <c r="F1317" s="58"/>
    </row>
    <row r="1318">
      <c r="A1318" s="32" t="s">
        <v>85</v>
      </c>
      <c r="B1318" s="32" t="s">
        <v>96</v>
      </c>
      <c r="C1318" s="32" t="s">
        <v>171</v>
      </c>
      <c r="D1318" s="32">
        <v>1.0</v>
      </c>
      <c r="E1318" s="32" t="s">
        <v>177</v>
      </c>
      <c r="F1318" s="58"/>
    </row>
    <row r="1319">
      <c r="A1319" s="32" t="s">
        <v>85</v>
      </c>
      <c r="B1319" s="32" t="s">
        <v>98</v>
      </c>
      <c r="C1319" s="32" t="s">
        <v>171</v>
      </c>
      <c r="D1319" s="32">
        <v>1.0</v>
      </c>
      <c r="E1319" s="32" t="s">
        <v>177</v>
      </c>
      <c r="F1319" s="58"/>
    </row>
    <row r="1320">
      <c r="A1320" s="32" t="s">
        <v>85</v>
      </c>
      <c r="B1320" s="32" t="s">
        <v>99</v>
      </c>
      <c r="C1320" s="32" t="s">
        <v>171</v>
      </c>
      <c r="D1320" s="32">
        <v>1.0</v>
      </c>
      <c r="E1320" s="32" t="s">
        <v>177</v>
      </c>
      <c r="F1320" s="58"/>
    </row>
    <row r="1321">
      <c r="A1321" s="32" t="s">
        <v>85</v>
      </c>
      <c r="B1321" s="32" t="s">
        <v>102</v>
      </c>
      <c r="C1321" s="32" t="s">
        <v>171</v>
      </c>
      <c r="D1321" s="32">
        <v>1.0</v>
      </c>
      <c r="E1321" s="32" t="s">
        <v>177</v>
      </c>
      <c r="F1321" s="58"/>
    </row>
    <row r="1322">
      <c r="A1322" s="32" t="s">
        <v>85</v>
      </c>
      <c r="B1322" s="32" t="s">
        <v>105</v>
      </c>
      <c r="C1322" s="32" t="s">
        <v>171</v>
      </c>
      <c r="D1322" s="32">
        <v>1.0</v>
      </c>
      <c r="E1322" s="32" t="s">
        <v>177</v>
      </c>
      <c r="F1322" s="58"/>
    </row>
    <row r="1323">
      <c r="A1323" s="32" t="s">
        <v>85</v>
      </c>
      <c r="B1323" s="32" t="s">
        <v>109</v>
      </c>
      <c r="C1323" s="32" t="s">
        <v>171</v>
      </c>
      <c r="D1323" s="32">
        <v>1.0</v>
      </c>
      <c r="E1323" s="32" t="s">
        <v>177</v>
      </c>
      <c r="F1323" s="58"/>
    </row>
    <row r="1324">
      <c r="A1324" s="32" t="s">
        <v>85</v>
      </c>
      <c r="B1324" s="32" t="s">
        <v>110</v>
      </c>
      <c r="C1324" s="32" t="s">
        <v>171</v>
      </c>
      <c r="D1324" s="32">
        <v>1.0</v>
      </c>
      <c r="E1324" s="32" t="s">
        <v>177</v>
      </c>
      <c r="F1324" s="58"/>
    </row>
    <row r="1325">
      <c r="A1325" s="32" t="s">
        <v>85</v>
      </c>
      <c r="B1325" s="32" t="s">
        <v>111</v>
      </c>
      <c r="C1325" s="32" t="s">
        <v>171</v>
      </c>
      <c r="D1325" s="32">
        <v>1.0</v>
      </c>
      <c r="E1325" s="32" t="s">
        <v>177</v>
      </c>
      <c r="F1325" s="58"/>
    </row>
    <row r="1326">
      <c r="A1326" s="32" t="s">
        <v>85</v>
      </c>
      <c r="B1326" s="32" t="s">
        <v>112</v>
      </c>
      <c r="C1326" s="32" t="s">
        <v>171</v>
      </c>
      <c r="D1326" s="32">
        <v>1.0</v>
      </c>
      <c r="E1326" s="32" t="s">
        <v>177</v>
      </c>
      <c r="F1326" s="58"/>
    </row>
    <row r="1327">
      <c r="A1327" s="32" t="s">
        <v>85</v>
      </c>
      <c r="B1327" s="32" t="s">
        <v>114</v>
      </c>
      <c r="C1327" s="32" t="s">
        <v>171</v>
      </c>
      <c r="D1327" s="32">
        <v>1.0</v>
      </c>
      <c r="E1327" s="32" t="s">
        <v>177</v>
      </c>
      <c r="F1327" s="58"/>
    </row>
    <row r="1328">
      <c r="A1328" s="32" t="s">
        <v>85</v>
      </c>
      <c r="B1328" s="32" t="s">
        <v>119</v>
      </c>
      <c r="C1328" s="32" t="s">
        <v>171</v>
      </c>
      <c r="D1328" s="32">
        <v>1.0</v>
      </c>
      <c r="E1328" s="32" t="s">
        <v>177</v>
      </c>
      <c r="F1328" s="58"/>
    </row>
    <row r="1329">
      <c r="A1329" s="32" t="s">
        <v>85</v>
      </c>
      <c r="B1329" s="32" t="s">
        <v>122</v>
      </c>
      <c r="C1329" s="32" t="s">
        <v>171</v>
      </c>
      <c r="D1329" s="32">
        <v>1.0</v>
      </c>
      <c r="E1329" s="32" t="s">
        <v>177</v>
      </c>
      <c r="F1329" s="58"/>
    </row>
    <row r="1330">
      <c r="A1330" s="32" t="s">
        <v>85</v>
      </c>
      <c r="B1330" s="32" t="s">
        <v>124</v>
      </c>
      <c r="C1330" s="32" t="s">
        <v>171</v>
      </c>
      <c r="D1330" s="32">
        <v>1.0</v>
      </c>
      <c r="E1330" s="32" t="s">
        <v>177</v>
      </c>
      <c r="F1330" s="58"/>
    </row>
    <row r="1331">
      <c r="A1331" s="32" t="s">
        <v>85</v>
      </c>
      <c r="B1331" s="32" t="s">
        <v>130</v>
      </c>
      <c r="C1331" s="32" t="s">
        <v>171</v>
      </c>
      <c r="D1331" s="32">
        <v>1.0</v>
      </c>
      <c r="E1331" s="32" t="s">
        <v>177</v>
      </c>
      <c r="F1331" s="58"/>
    </row>
    <row r="1332">
      <c r="A1332" s="32" t="s">
        <v>85</v>
      </c>
      <c r="B1332" s="32" t="s">
        <v>142</v>
      </c>
      <c r="C1332" s="32" t="s">
        <v>171</v>
      </c>
      <c r="D1332" s="32">
        <v>1.0</v>
      </c>
      <c r="E1332" s="32" t="s">
        <v>177</v>
      </c>
      <c r="F1332" s="58"/>
    </row>
    <row r="1333">
      <c r="A1333" s="32" t="s">
        <v>85</v>
      </c>
      <c r="B1333" s="32" t="s">
        <v>145</v>
      </c>
      <c r="C1333" s="32" t="s">
        <v>171</v>
      </c>
      <c r="D1333" s="32">
        <v>1.0</v>
      </c>
      <c r="E1333" s="32" t="s">
        <v>177</v>
      </c>
      <c r="F1333" s="58"/>
    </row>
    <row r="1334">
      <c r="A1334" s="32" t="s">
        <v>85</v>
      </c>
      <c r="B1334" s="32" t="s">
        <v>147</v>
      </c>
      <c r="C1334" s="32" t="s">
        <v>171</v>
      </c>
      <c r="D1334" s="32">
        <v>1.0</v>
      </c>
      <c r="E1334" s="32" t="s">
        <v>177</v>
      </c>
      <c r="F1334" s="58"/>
    </row>
    <row r="1335">
      <c r="A1335" s="32" t="s">
        <v>85</v>
      </c>
      <c r="B1335" s="32" t="s">
        <v>148</v>
      </c>
      <c r="C1335" s="32" t="s">
        <v>171</v>
      </c>
      <c r="D1335" s="32">
        <v>1.0</v>
      </c>
      <c r="E1335" s="32" t="s">
        <v>177</v>
      </c>
      <c r="F1335" s="58"/>
    </row>
    <row r="1336">
      <c r="A1336" s="32" t="s">
        <v>85</v>
      </c>
      <c r="B1336" s="32" t="s">
        <v>149</v>
      </c>
      <c r="C1336" s="32" t="s">
        <v>171</v>
      </c>
      <c r="D1336" s="32">
        <v>1.0</v>
      </c>
      <c r="E1336" s="32" t="s">
        <v>177</v>
      </c>
      <c r="F1336" s="58"/>
    </row>
    <row r="1337">
      <c r="A1337" s="32" t="s">
        <v>86</v>
      </c>
      <c r="B1337" s="32" t="s">
        <v>90</v>
      </c>
      <c r="C1337" s="32" t="s">
        <v>171</v>
      </c>
      <c r="D1337" s="32">
        <v>1.0</v>
      </c>
      <c r="E1337" s="32" t="s">
        <v>177</v>
      </c>
      <c r="F1337" s="58"/>
    </row>
    <row r="1338">
      <c r="A1338" s="32" t="s">
        <v>86</v>
      </c>
      <c r="B1338" s="32" t="s">
        <v>92</v>
      </c>
      <c r="C1338" s="32" t="s">
        <v>171</v>
      </c>
      <c r="D1338" s="32">
        <v>1.0</v>
      </c>
      <c r="E1338" s="32" t="s">
        <v>177</v>
      </c>
      <c r="F1338" s="58"/>
    </row>
    <row r="1339">
      <c r="A1339" s="32" t="s">
        <v>86</v>
      </c>
      <c r="B1339" s="32" t="s">
        <v>106</v>
      </c>
      <c r="C1339" s="32" t="s">
        <v>171</v>
      </c>
      <c r="D1339" s="32">
        <v>1.0</v>
      </c>
      <c r="E1339" s="32" t="s">
        <v>177</v>
      </c>
      <c r="F1339" s="58"/>
    </row>
    <row r="1340">
      <c r="A1340" s="32" t="s">
        <v>86</v>
      </c>
      <c r="B1340" s="32" t="s">
        <v>115</v>
      </c>
      <c r="C1340" s="32" t="s">
        <v>171</v>
      </c>
      <c r="D1340" s="32">
        <v>1.0</v>
      </c>
      <c r="E1340" s="32" t="s">
        <v>177</v>
      </c>
      <c r="F1340" s="58"/>
    </row>
    <row r="1341">
      <c r="A1341" s="32" t="s">
        <v>86</v>
      </c>
      <c r="B1341" s="32" t="s">
        <v>127</v>
      </c>
      <c r="C1341" s="32" t="s">
        <v>171</v>
      </c>
      <c r="D1341" s="32">
        <v>1.0</v>
      </c>
      <c r="E1341" s="32" t="s">
        <v>177</v>
      </c>
      <c r="F1341" s="58"/>
    </row>
    <row r="1342">
      <c r="A1342" s="32" t="s">
        <v>86</v>
      </c>
      <c r="B1342" s="32" t="s">
        <v>128</v>
      </c>
      <c r="C1342" s="32" t="s">
        <v>171</v>
      </c>
      <c r="D1342" s="32">
        <v>1.0</v>
      </c>
      <c r="E1342" s="32" t="s">
        <v>177</v>
      </c>
      <c r="F1342" s="58"/>
    </row>
    <row r="1343">
      <c r="A1343" s="32" t="s">
        <v>86</v>
      </c>
      <c r="B1343" s="32" t="s">
        <v>31</v>
      </c>
      <c r="C1343" s="32" t="s">
        <v>171</v>
      </c>
      <c r="D1343" s="32">
        <v>1.0</v>
      </c>
      <c r="E1343" s="32" t="s">
        <v>177</v>
      </c>
      <c r="F1343" s="58"/>
    </row>
    <row r="1344">
      <c r="A1344" s="32" t="s">
        <v>86</v>
      </c>
      <c r="B1344" s="32" t="s">
        <v>38</v>
      </c>
      <c r="C1344" s="32" t="s">
        <v>171</v>
      </c>
      <c r="D1344" s="32">
        <v>1.0</v>
      </c>
      <c r="E1344" s="32" t="s">
        <v>177</v>
      </c>
      <c r="F1344" s="58"/>
    </row>
    <row r="1345">
      <c r="A1345" s="32" t="s">
        <v>86</v>
      </c>
      <c r="B1345" s="32" t="s">
        <v>42</v>
      </c>
      <c r="C1345" s="32" t="s">
        <v>171</v>
      </c>
      <c r="D1345" s="32">
        <v>1.0</v>
      </c>
      <c r="E1345" s="32" t="s">
        <v>177</v>
      </c>
      <c r="F1345" s="58"/>
    </row>
    <row r="1346">
      <c r="A1346" s="32" t="s">
        <v>86</v>
      </c>
      <c r="B1346" s="32" t="s">
        <v>43</v>
      </c>
      <c r="C1346" s="32" t="s">
        <v>171</v>
      </c>
      <c r="D1346" s="32">
        <v>1.0</v>
      </c>
      <c r="E1346" s="32" t="s">
        <v>177</v>
      </c>
      <c r="F1346" s="58"/>
    </row>
    <row r="1347">
      <c r="A1347" s="32" t="s">
        <v>86</v>
      </c>
      <c r="B1347" s="32" t="s">
        <v>45</v>
      </c>
      <c r="C1347" s="32" t="s">
        <v>171</v>
      </c>
      <c r="D1347" s="32">
        <v>1.0</v>
      </c>
      <c r="E1347" s="32" t="s">
        <v>177</v>
      </c>
      <c r="F1347" s="58"/>
    </row>
    <row r="1348">
      <c r="A1348" s="32" t="s">
        <v>86</v>
      </c>
      <c r="B1348" s="32" t="s">
        <v>57</v>
      </c>
      <c r="C1348" s="32" t="s">
        <v>171</v>
      </c>
      <c r="D1348" s="32">
        <v>1.0</v>
      </c>
      <c r="E1348" s="32" t="s">
        <v>177</v>
      </c>
      <c r="F1348" s="58"/>
    </row>
    <row r="1349">
      <c r="A1349" s="32" t="s">
        <v>86</v>
      </c>
      <c r="B1349" s="32" t="s">
        <v>69</v>
      </c>
      <c r="C1349" s="32" t="s">
        <v>171</v>
      </c>
      <c r="D1349" s="32">
        <v>1.0</v>
      </c>
      <c r="E1349" s="32" t="s">
        <v>177</v>
      </c>
      <c r="F1349" s="58"/>
    </row>
    <row r="1350">
      <c r="A1350" s="32" t="s">
        <v>86</v>
      </c>
      <c r="B1350" s="32" t="s">
        <v>70</v>
      </c>
      <c r="C1350" s="32" t="s">
        <v>171</v>
      </c>
      <c r="D1350" s="32">
        <v>1.0</v>
      </c>
      <c r="E1350" s="32" t="s">
        <v>177</v>
      </c>
      <c r="F1350" s="58"/>
    </row>
    <row r="1351">
      <c r="A1351" s="32" t="s">
        <v>86</v>
      </c>
      <c r="B1351" s="32" t="s">
        <v>82</v>
      </c>
      <c r="C1351" s="32" t="s">
        <v>171</v>
      </c>
      <c r="D1351" s="32">
        <v>1.0</v>
      </c>
      <c r="E1351" s="32" t="s">
        <v>177</v>
      </c>
      <c r="F1351" s="58"/>
    </row>
    <row r="1352">
      <c r="A1352" s="32" t="s">
        <v>86</v>
      </c>
      <c r="B1352" s="32" t="s">
        <v>94</v>
      </c>
      <c r="C1352" s="32" t="s">
        <v>171</v>
      </c>
      <c r="D1352" s="32">
        <v>1.0</v>
      </c>
      <c r="E1352" s="32" t="s">
        <v>177</v>
      </c>
      <c r="F1352" s="58"/>
    </row>
    <row r="1353">
      <c r="A1353" s="32" t="s">
        <v>86</v>
      </c>
      <c r="B1353" s="32" t="s">
        <v>113</v>
      </c>
      <c r="C1353" s="32" t="s">
        <v>171</v>
      </c>
      <c r="D1353" s="32">
        <v>1.0</v>
      </c>
      <c r="E1353" s="32" t="s">
        <v>177</v>
      </c>
      <c r="F1353" s="58"/>
    </row>
    <row r="1354">
      <c r="A1354" s="32" t="s">
        <v>86</v>
      </c>
      <c r="B1354" s="32" t="s">
        <v>116</v>
      </c>
      <c r="C1354" s="32" t="s">
        <v>171</v>
      </c>
      <c r="D1354" s="32">
        <v>1.0</v>
      </c>
      <c r="E1354" s="32" t="s">
        <v>177</v>
      </c>
      <c r="F1354" s="58"/>
    </row>
    <row r="1355">
      <c r="A1355" s="32" t="s">
        <v>86</v>
      </c>
      <c r="B1355" s="32" t="s">
        <v>120</v>
      </c>
      <c r="C1355" s="32" t="s">
        <v>171</v>
      </c>
      <c r="D1355" s="32">
        <v>1.0</v>
      </c>
      <c r="E1355" s="32" t="s">
        <v>177</v>
      </c>
      <c r="F1355" s="58"/>
    </row>
    <row r="1356">
      <c r="A1356" s="32" t="s">
        <v>86</v>
      </c>
      <c r="B1356" s="32" t="s">
        <v>131</v>
      </c>
      <c r="C1356" s="32" t="s">
        <v>171</v>
      </c>
      <c r="D1356" s="32">
        <v>1.0</v>
      </c>
      <c r="E1356" s="32" t="s">
        <v>177</v>
      </c>
      <c r="F1356" s="58"/>
    </row>
    <row r="1357">
      <c r="A1357" s="32" t="s">
        <v>86</v>
      </c>
      <c r="B1357" s="32" t="s">
        <v>135</v>
      </c>
      <c r="C1357" s="32" t="s">
        <v>171</v>
      </c>
      <c r="D1357" s="32">
        <v>1.0</v>
      </c>
      <c r="E1357" s="32" t="s">
        <v>177</v>
      </c>
      <c r="F1357" s="58"/>
    </row>
    <row r="1358">
      <c r="A1358" s="32" t="s">
        <v>86</v>
      </c>
      <c r="B1358" s="32" t="s">
        <v>136</v>
      </c>
      <c r="C1358" s="32" t="s">
        <v>171</v>
      </c>
      <c r="D1358" s="32">
        <v>1.0</v>
      </c>
      <c r="E1358" s="32" t="s">
        <v>177</v>
      </c>
      <c r="F1358" s="58"/>
    </row>
    <row r="1359">
      <c r="A1359" s="32" t="s">
        <v>86</v>
      </c>
      <c r="B1359" s="32" t="s">
        <v>137</v>
      </c>
      <c r="C1359" s="32" t="s">
        <v>171</v>
      </c>
      <c r="D1359" s="32">
        <v>1.0</v>
      </c>
      <c r="E1359" s="32" t="s">
        <v>177</v>
      </c>
      <c r="F1359" s="58"/>
    </row>
    <row r="1360">
      <c r="A1360" s="32" t="s">
        <v>86</v>
      </c>
      <c r="B1360" s="32" t="s">
        <v>143</v>
      </c>
      <c r="C1360" s="32" t="s">
        <v>171</v>
      </c>
      <c r="D1360" s="32">
        <v>1.0</v>
      </c>
      <c r="E1360" s="32" t="s">
        <v>177</v>
      </c>
      <c r="F1360" s="58"/>
    </row>
    <row r="1361">
      <c r="A1361" s="32" t="s">
        <v>86</v>
      </c>
      <c r="B1361" s="32" t="s">
        <v>144</v>
      </c>
      <c r="C1361" s="32" t="s">
        <v>171</v>
      </c>
      <c r="D1361" s="32">
        <v>1.0</v>
      </c>
      <c r="E1361" s="32" t="s">
        <v>177</v>
      </c>
      <c r="F1361" s="58"/>
    </row>
    <row r="1362">
      <c r="A1362" s="32" t="s">
        <v>86</v>
      </c>
      <c r="B1362" s="32" t="s">
        <v>15</v>
      </c>
      <c r="C1362" s="32" t="s">
        <v>171</v>
      </c>
      <c r="D1362" s="32">
        <v>1.0</v>
      </c>
      <c r="E1362" s="32" t="s">
        <v>177</v>
      </c>
      <c r="F1362" s="58"/>
    </row>
    <row r="1363">
      <c r="A1363" s="32" t="s">
        <v>86</v>
      </c>
      <c r="B1363" s="32" t="s">
        <v>17</v>
      </c>
      <c r="C1363" s="32" t="s">
        <v>171</v>
      </c>
      <c r="D1363" s="32">
        <v>1.0</v>
      </c>
      <c r="E1363" s="32" t="s">
        <v>177</v>
      </c>
      <c r="F1363" s="58"/>
    </row>
    <row r="1364">
      <c r="A1364" s="32" t="s">
        <v>86</v>
      </c>
      <c r="B1364" s="32" t="s">
        <v>22</v>
      </c>
      <c r="C1364" s="32" t="s">
        <v>171</v>
      </c>
      <c r="D1364" s="32">
        <v>1.0</v>
      </c>
      <c r="E1364" s="32" t="s">
        <v>177</v>
      </c>
      <c r="F1364" s="58"/>
    </row>
    <row r="1365">
      <c r="A1365" s="32" t="s">
        <v>86</v>
      </c>
      <c r="B1365" s="32" t="s">
        <v>27</v>
      </c>
      <c r="C1365" s="32" t="s">
        <v>171</v>
      </c>
      <c r="D1365" s="32">
        <v>1.0</v>
      </c>
      <c r="E1365" s="32" t="s">
        <v>177</v>
      </c>
      <c r="F1365" s="58"/>
    </row>
    <row r="1366">
      <c r="A1366" s="32" t="s">
        <v>86</v>
      </c>
      <c r="B1366" s="32" t="s">
        <v>28</v>
      </c>
      <c r="C1366" s="32" t="s">
        <v>171</v>
      </c>
      <c r="D1366" s="32">
        <v>1.0</v>
      </c>
      <c r="E1366" s="32" t="s">
        <v>177</v>
      </c>
      <c r="F1366" s="58"/>
    </row>
    <row r="1367">
      <c r="A1367" s="32" t="s">
        <v>86</v>
      </c>
      <c r="B1367" s="32" t="s">
        <v>33</v>
      </c>
      <c r="C1367" s="32" t="s">
        <v>171</v>
      </c>
      <c r="D1367" s="32">
        <v>1.0</v>
      </c>
      <c r="E1367" s="32" t="s">
        <v>177</v>
      </c>
      <c r="F1367" s="58"/>
    </row>
    <row r="1368">
      <c r="A1368" s="32" t="s">
        <v>86</v>
      </c>
      <c r="B1368" s="32" t="s">
        <v>36</v>
      </c>
      <c r="C1368" s="32" t="s">
        <v>171</v>
      </c>
      <c r="D1368" s="32">
        <v>1.0</v>
      </c>
      <c r="E1368" s="32" t="s">
        <v>177</v>
      </c>
      <c r="F1368" s="58"/>
    </row>
    <row r="1369">
      <c r="A1369" s="32" t="s">
        <v>86</v>
      </c>
      <c r="B1369" s="32" t="s">
        <v>40</v>
      </c>
      <c r="C1369" s="32" t="s">
        <v>171</v>
      </c>
      <c r="D1369" s="32">
        <v>1.0</v>
      </c>
      <c r="E1369" s="32" t="s">
        <v>177</v>
      </c>
      <c r="F1369" s="58"/>
    </row>
    <row r="1370">
      <c r="A1370" s="32" t="s">
        <v>86</v>
      </c>
      <c r="B1370" s="32" t="s">
        <v>46</v>
      </c>
      <c r="C1370" s="32" t="s">
        <v>171</v>
      </c>
      <c r="D1370" s="32">
        <v>1.0</v>
      </c>
      <c r="E1370" s="32" t="s">
        <v>177</v>
      </c>
      <c r="F1370" s="58"/>
    </row>
    <row r="1371">
      <c r="A1371" s="32" t="s">
        <v>86</v>
      </c>
      <c r="B1371" s="32" t="s">
        <v>47</v>
      </c>
      <c r="C1371" s="32" t="s">
        <v>171</v>
      </c>
      <c r="D1371" s="32">
        <v>1.0</v>
      </c>
      <c r="E1371" s="32" t="s">
        <v>177</v>
      </c>
      <c r="F1371" s="58"/>
    </row>
    <row r="1372">
      <c r="A1372" s="32" t="s">
        <v>86</v>
      </c>
      <c r="B1372" s="32" t="s">
        <v>48</v>
      </c>
      <c r="C1372" s="32" t="s">
        <v>171</v>
      </c>
      <c r="D1372" s="32">
        <v>1.0</v>
      </c>
      <c r="E1372" s="32" t="s">
        <v>177</v>
      </c>
      <c r="F1372" s="58"/>
    </row>
    <row r="1373">
      <c r="A1373" s="32" t="s">
        <v>86</v>
      </c>
      <c r="B1373" s="32" t="s">
        <v>50</v>
      </c>
      <c r="C1373" s="32" t="s">
        <v>171</v>
      </c>
      <c r="D1373" s="32">
        <v>1.0</v>
      </c>
      <c r="E1373" s="32" t="s">
        <v>177</v>
      </c>
      <c r="F1373" s="58"/>
    </row>
    <row r="1374">
      <c r="A1374" s="32" t="s">
        <v>86</v>
      </c>
      <c r="B1374" s="32" t="s">
        <v>51</v>
      </c>
      <c r="C1374" s="32" t="s">
        <v>171</v>
      </c>
      <c r="D1374" s="32">
        <v>1.0</v>
      </c>
      <c r="E1374" s="32" t="s">
        <v>177</v>
      </c>
      <c r="F1374" s="58"/>
    </row>
    <row r="1375">
      <c r="A1375" s="32" t="s">
        <v>86</v>
      </c>
      <c r="B1375" s="32" t="s">
        <v>52</v>
      </c>
      <c r="C1375" s="32" t="s">
        <v>171</v>
      </c>
      <c r="D1375" s="32">
        <v>1.0</v>
      </c>
      <c r="E1375" s="32" t="s">
        <v>177</v>
      </c>
      <c r="F1375" s="58"/>
    </row>
    <row r="1376">
      <c r="A1376" s="32" t="s">
        <v>86</v>
      </c>
      <c r="B1376" s="32" t="s">
        <v>58</v>
      </c>
      <c r="C1376" s="32" t="s">
        <v>171</v>
      </c>
      <c r="D1376" s="32">
        <v>1.0</v>
      </c>
      <c r="E1376" s="32" t="s">
        <v>177</v>
      </c>
      <c r="F1376" s="58"/>
    </row>
    <row r="1377">
      <c r="A1377" s="32" t="s">
        <v>86</v>
      </c>
      <c r="B1377" s="32" t="s">
        <v>59</v>
      </c>
      <c r="C1377" s="32" t="s">
        <v>171</v>
      </c>
      <c r="D1377" s="32">
        <v>1.0</v>
      </c>
      <c r="E1377" s="32" t="s">
        <v>177</v>
      </c>
      <c r="F1377" s="58"/>
    </row>
    <row r="1378">
      <c r="A1378" s="32" t="s">
        <v>86</v>
      </c>
      <c r="B1378" s="32" t="s">
        <v>61</v>
      </c>
      <c r="C1378" s="32" t="s">
        <v>171</v>
      </c>
      <c r="D1378" s="32">
        <v>1.0</v>
      </c>
      <c r="E1378" s="32" t="s">
        <v>177</v>
      </c>
      <c r="F1378" s="58"/>
    </row>
    <row r="1379">
      <c r="A1379" s="32" t="s">
        <v>86</v>
      </c>
      <c r="B1379" s="32" t="s">
        <v>62</v>
      </c>
      <c r="C1379" s="32" t="s">
        <v>171</v>
      </c>
      <c r="D1379" s="32">
        <v>1.0</v>
      </c>
      <c r="E1379" s="32" t="s">
        <v>177</v>
      </c>
      <c r="F1379" s="58"/>
    </row>
    <row r="1380">
      <c r="A1380" s="32" t="s">
        <v>86</v>
      </c>
      <c r="B1380" s="32" t="s">
        <v>63</v>
      </c>
      <c r="C1380" s="32" t="s">
        <v>171</v>
      </c>
      <c r="D1380" s="32">
        <v>1.0</v>
      </c>
      <c r="E1380" s="32" t="s">
        <v>177</v>
      </c>
      <c r="F1380" s="58"/>
    </row>
    <row r="1381">
      <c r="A1381" s="32" t="s">
        <v>86</v>
      </c>
      <c r="B1381" s="32" t="s">
        <v>65</v>
      </c>
      <c r="C1381" s="32" t="s">
        <v>171</v>
      </c>
      <c r="D1381" s="32">
        <v>1.0</v>
      </c>
      <c r="E1381" s="32" t="s">
        <v>177</v>
      </c>
      <c r="F1381" s="58"/>
    </row>
    <row r="1382">
      <c r="A1382" s="32" t="s">
        <v>86</v>
      </c>
      <c r="B1382" s="32" t="s">
        <v>66</v>
      </c>
      <c r="C1382" s="32" t="s">
        <v>171</v>
      </c>
      <c r="D1382" s="32">
        <v>1.0</v>
      </c>
      <c r="E1382" s="32" t="s">
        <v>177</v>
      </c>
      <c r="F1382" s="58"/>
    </row>
    <row r="1383">
      <c r="A1383" s="32" t="s">
        <v>86</v>
      </c>
      <c r="B1383" s="32" t="s">
        <v>71</v>
      </c>
      <c r="C1383" s="32" t="s">
        <v>171</v>
      </c>
      <c r="D1383" s="32">
        <v>1.0</v>
      </c>
      <c r="E1383" s="32" t="s">
        <v>177</v>
      </c>
      <c r="F1383" s="58"/>
    </row>
    <row r="1384">
      <c r="A1384" s="32" t="s">
        <v>86</v>
      </c>
      <c r="B1384" s="32" t="s">
        <v>72</v>
      </c>
      <c r="C1384" s="32" t="s">
        <v>171</v>
      </c>
      <c r="D1384" s="32">
        <v>1.0</v>
      </c>
      <c r="E1384" s="32" t="s">
        <v>177</v>
      </c>
      <c r="F1384" s="58"/>
    </row>
    <row r="1385">
      <c r="A1385" s="32" t="s">
        <v>86</v>
      </c>
      <c r="B1385" s="32" t="s">
        <v>73</v>
      </c>
      <c r="C1385" s="32" t="s">
        <v>171</v>
      </c>
      <c r="D1385" s="32">
        <v>1.0</v>
      </c>
      <c r="E1385" s="32" t="s">
        <v>177</v>
      </c>
      <c r="F1385" s="58"/>
    </row>
    <row r="1386">
      <c r="A1386" s="32" t="s">
        <v>86</v>
      </c>
      <c r="B1386" s="32" t="s">
        <v>75</v>
      </c>
      <c r="C1386" s="32" t="s">
        <v>171</v>
      </c>
      <c r="D1386" s="32">
        <v>1.0</v>
      </c>
      <c r="E1386" s="32" t="s">
        <v>177</v>
      </c>
      <c r="F1386" s="58"/>
    </row>
    <row r="1387">
      <c r="A1387" s="32" t="s">
        <v>86</v>
      </c>
      <c r="B1387" s="32" t="s">
        <v>78</v>
      </c>
      <c r="C1387" s="32" t="s">
        <v>171</v>
      </c>
      <c r="D1387" s="32">
        <v>1.0</v>
      </c>
      <c r="E1387" s="32" t="s">
        <v>177</v>
      </c>
      <c r="F1387" s="58"/>
    </row>
    <row r="1388">
      <c r="A1388" s="32" t="s">
        <v>86</v>
      </c>
      <c r="B1388" s="32" t="s">
        <v>83</v>
      </c>
      <c r="C1388" s="32" t="s">
        <v>171</v>
      </c>
      <c r="D1388" s="32">
        <v>1.0</v>
      </c>
      <c r="E1388" s="32" t="s">
        <v>177</v>
      </c>
      <c r="F1388" s="58"/>
    </row>
    <row r="1389">
      <c r="A1389" s="32" t="s">
        <v>86</v>
      </c>
      <c r="B1389" s="32" t="s">
        <v>84</v>
      </c>
      <c r="C1389" s="32" t="s">
        <v>171</v>
      </c>
      <c r="D1389" s="32">
        <v>1.0</v>
      </c>
      <c r="E1389" s="32" t="s">
        <v>177</v>
      </c>
      <c r="F1389" s="58"/>
    </row>
    <row r="1390">
      <c r="A1390" s="32" t="s">
        <v>86</v>
      </c>
      <c r="B1390" s="32" t="s">
        <v>91</v>
      </c>
      <c r="C1390" s="32" t="s">
        <v>171</v>
      </c>
      <c r="D1390" s="32">
        <v>1.0</v>
      </c>
      <c r="E1390" s="32" t="s">
        <v>177</v>
      </c>
      <c r="F1390" s="58"/>
    </row>
    <row r="1391">
      <c r="A1391" s="32" t="s">
        <v>86</v>
      </c>
      <c r="B1391" s="32" t="s">
        <v>93</v>
      </c>
      <c r="C1391" s="32" t="s">
        <v>171</v>
      </c>
      <c r="D1391" s="32">
        <v>1.0</v>
      </c>
      <c r="E1391" s="32" t="s">
        <v>177</v>
      </c>
      <c r="F1391" s="58"/>
    </row>
    <row r="1392">
      <c r="A1392" s="32" t="s">
        <v>86</v>
      </c>
      <c r="B1392" s="32" t="s">
        <v>96</v>
      </c>
      <c r="C1392" s="32" t="s">
        <v>171</v>
      </c>
      <c r="D1392" s="32">
        <v>1.0</v>
      </c>
      <c r="E1392" s="32" t="s">
        <v>177</v>
      </c>
      <c r="F1392" s="58"/>
    </row>
    <row r="1393">
      <c r="A1393" s="32" t="s">
        <v>86</v>
      </c>
      <c r="B1393" s="32" t="s">
        <v>98</v>
      </c>
      <c r="C1393" s="32" t="s">
        <v>171</v>
      </c>
      <c r="D1393" s="32">
        <v>1.0</v>
      </c>
      <c r="E1393" s="32" t="s">
        <v>177</v>
      </c>
      <c r="F1393" s="58"/>
    </row>
    <row r="1394">
      <c r="A1394" s="32" t="s">
        <v>86</v>
      </c>
      <c r="B1394" s="32" t="s">
        <v>99</v>
      </c>
      <c r="C1394" s="32" t="s">
        <v>171</v>
      </c>
      <c r="D1394" s="32">
        <v>1.0</v>
      </c>
      <c r="E1394" s="32" t="s">
        <v>177</v>
      </c>
      <c r="F1394" s="58"/>
    </row>
    <row r="1395">
      <c r="A1395" s="32" t="s">
        <v>86</v>
      </c>
      <c r="B1395" s="32" t="s">
        <v>102</v>
      </c>
      <c r="C1395" s="32" t="s">
        <v>171</v>
      </c>
      <c r="D1395" s="32">
        <v>1.0</v>
      </c>
      <c r="E1395" s="32" t="s">
        <v>177</v>
      </c>
      <c r="F1395" s="58"/>
    </row>
    <row r="1396">
      <c r="A1396" s="32" t="s">
        <v>86</v>
      </c>
      <c r="B1396" s="32" t="s">
        <v>105</v>
      </c>
      <c r="C1396" s="32" t="s">
        <v>171</v>
      </c>
      <c r="D1396" s="32">
        <v>1.0</v>
      </c>
      <c r="E1396" s="32" t="s">
        <v>177</v>
      </c>
      <c r="F1396" s="58"/>
    </row>
    <row r="1397">
      <c r="A1397" s="32" t="s">
        <v>86</v>
      </c>
      <c r="B1397" s="32" t="s">
        <v>109</v>
      </c>
      <c r="C1397" s="32" t="s">
        <v>171</v>
      </c>
      <c r="D1397" s="32">
        <v>1.0</v>
      </c>
      <c r="E1397" s="32" t="s">
        <v>177</v>
      </c>
      <c r="F1397" s="58"/>
    </row>
    <row r="1398">
      <c r="A1398" s="32" t="s">
        <v>86</v>
      </c>
      <c r="B1398" s="32" t="s">
        <v>110</v>
      </c>
      <c r="C1398" s="32" t="s">
        <v>171</v>
      </c>
      <c r="D1398" s="32">
        <v>1.0</v>
      </c>
      <c r="E1398" s="32" t="s">
        <v>177</v>
      </c>
      <c r="F1398" s="58"/>
    </row>
    <row r="1399">
      <c r="A1399" s="32" t="s">
        <v>86</v>
      </c>
      <c r="B1399" s="32" t="s">
        <v>111</v>
      </c>
      <c r="C1399" s="32" t="s">
        <v>171</v>
      </c>
      <c r="D1399" s="32">
        <v>1.0</v>
      </c>
      <c r="E1399" s="32" t="s">
        <v>177</v>
      </c>
      <c r="F1399" s="58"/>
    </row>
    <row r="1400">
      <c r="A1400" s="32" t="s">
        <v>86</v>
      </c>
      <c r="B1400" s="32" t="s">
        <v>112</v>
      </c>
      <c r="C1400" s="32" t="s">
        <v>171</v>
      </c>
      <c r="D1400" s="32">
        <v>1.0</v>
      </c>
      <c r="E1400" s="32" t="s">
        <v>177</v>
      </c>
      <c r="F1400" s="58"/>
    </row>
    <row r="1401">
      <c r="A1401" s="32" t="s">
        <v>86</v>
      </c>
      <c r="B1401" s="32" t="s">
        <v>114</v>
      </c>
      <c r="C1401" s="32" t="s">
        <v>171</v>
      </c>
      <c r="D1401" s="32">
        <v>1.0</v>
      </c>
      <c r="E1401" s="32" t="s">
        <v>177</v>
      </c>
      <c r="F1401" s="58"/>
    </row>
    <row r="1402">
      <c r="A1402" s="32" t="s">
        <v>86</v>
      </c>
      <c r="B1402" s="32" t="s">
        <v>119</v>
      </c>
      <c r="C1402" s="32" t="s">
        <v>171</v>
      </c>
      <c r="D1402" s="32">
        <v>1.0</v>
      </c>
      <c r="E1402" s="32" t="s">
        <v>177</v>
      </c>
      <c r="F1402" s="58"/>
    </row>
    <row r="1403">
      <c r="A1403" s="32" t="s">
        <v>86</v>
      </c>
      <c r="B1403" s="32" t="s">
        <v>122</v>
      </c>
      <c r="C1403" s="32" t="s">
        <v>171</v>
      </c>
      <c r="D1403" s="32">
        <v>1.0</v>
      </c>
      <c r="E1403" s="32" t="s">
        <v>177</v>
      </c>
      <c r="F1403" s="58"/>
    </row>
    <row r="1404">
      <c r="A1404" s="32" t="s">
        <v>86</v>
      </c>
      <c r="B1404" s="32" t="s">
        <v>124</v>
      </c>
      <c r="C1404" s="32" t="s">
        <v>171</v>
      </c>
      <c r="D1404" s="32">
        <v>1.0</v>
      </c>
      <c r="E1404" s="32" t="s">
        <v>177</v>
      </c>
      <c r="F1404" s="58"/>
    </row>
    <row r="1405">
      <c r="A1405" s="32" t="s">
        <v>86</v>
      </c>
      <c r="B1405" s="32" t="s">
        <v>130</v>
      </c>
      <c r="C1405" s="32" t="s">
        <v>171</v>
      </c>
      <c r="D1405" s="32">
        <v>1.0</v>
      </c>
      <c r="E1405" s="32" t="s">
        <v>177</v>
      </c>
      <c r="F1405" s="58"/>
    </row>
    <row r="1406">
      <c r="A1406" s="32" t="s">
        <v>86</v>
      </c>
      <c r="B1406" s="32" t="s">
        <v>142</v>
      </c>
      <c r="C1406" s="32" t="s">
        <v>171</v>
      </c>
      <c r="D1406" s="32">
        <v>1.0</v>
      </c>
      <c r="E1406" s="32" t="s">
        <v>177</v>
      </c>
      <c r="F1406" s="58"/>
    </row>
    <row r="1407">
      <c r="A1407" s="32" t="s">
        <v>86</v>
      </c>
      <c r="B1407" s="32" t="s">
        <v>145</v>
      </c>
      <c r="C1407" s="32" t="s">
        <v>171</v>
      </c>
      <c r="D1407" s="32">
        <v>1.0</v>
      </c>
      <c r="E1407" s="32" t="s">
        <v>177</v>
      </c>
      <c r="F1407" s="58"/>
    </row>
    <row r="1408">
      <c r="A1408" s="32" t="s">
        <v>86</v>
      </c>
      <c r="B1408" s="32" t="s">
        <v>147</v>
      </c>
      <c r="C1408" s="32" t="s">
        <v>171</v>
      </c>
      <c r="D1408" s="32">
        <v>1.0</v>
      </c>
      <c r="E1408" s="32" t="s">
        <v>177</v>
      </c>
      <c r="F1408" s="58"/>
    </row>
    <row r="1409">
      <c r="A1409" s="32" t="s">
        <v>86</v>
      </c>
      <c r="B1409" s="32" t="s">
        <v>148</v>
      </c>
      <c r="C1409" s="32" t="s">
        <v>171</v>
      </c>
      <c r="D1409" s="32">
        <v>1.0</v>
      </c>
      <c r="E1409" s="32" t="s">
        <v>177</v>
      </c>
      <c r="F1409" s="58"/>
    </row>
    <row r="1410">
      <c r="A1410" s="32" t="s">
        <v>86</v>
      </c>
      <c r="B1410" s="32" t="s">
        <v>149</v>
      </c>
      <c r="C1410" s="32" t="s">
        <v>171</v>
      </c>
      <c r="D1410" s="32">
        <v>1.0</v>
      </c>
      <c r="E1410" s="32" t="s">
        <v>177</v>
      </c>
      <c r="F1410" s="58"/>
    </row>
    <row r="1411">
      <c r="A1411" s="32" t="s">
        <v>90</v>
      </c>
      <c r="B1411" s="32" t="s">
        <v>92</v>
      </c>
      <c r="C1411" s="32" t="s">
        <v>171</v>
      </c>
      <c r="D1411" s="32">
        <v>1.0</v>
      </c>
      <c r="E1411" s="32" t="s">
        <v>177</v>
      </c>
      <c r="F1411" s="58"/>
    </row>
    <row r="1412">
      <c r="A1412" s="32" t="s">
        <v>90</v>
      </c>
      <c r="B1412" s="32" t="s">
        <v>106</v>
      </c>
      <c r="C1412" s="32" t="s">
        <v>171</v>
      </c>
      <c r="D1412" s="32">
        <v>1.0</v>
      </c>
      <c r="E1412" s="32" t="s">
        <v>177</v>
      </c>
      <c r="F1412" s="58"/>
    </row>
    <row r="1413">
      <c r="A1413" s="32" t="s">
        <v>90</v>
      </c>
      <c r="B1413" s="32" t="s">
        <v>115</v>
      </c>
      <c r="C1413" s="32" t="s">
        <v>171</v>
      </c>
      <c r="D1413" s="32">
        <v>1.0</v>
      </c>
      <c r="E1413" s="32" t="s">
        <v>177</v>
      </c>
      <c r="F1413" s="58"/>
    </row>
    <row r="1414">
      <c r="A1414" s="32" t="s">
        <v>90</v>
      </c>
      <c r="B1414" s="32" t="s">
        <v>127</v>
      </c>
      <c r="C1414" s="32" t="s">
        <v>171</v>
      </c>
      <c r="D1414" s="32">
        <v>1.0</v>
      </c>
      <c r="E1414" s="32" t="s">
        <v>177</v>
      </c>
      <c r="F1414" s="58"/>
    </row>
    <row r="1415">
      <c r="A1415" s="32" t="s">
        <v>90</v>
      </c>
      <c r="B1415" s="32" t="s">
        <v>128</v>
      </c>
      <c r="C1415" s="32" t="s">
        <v>171</v>
      </c>
      <c r="D1415" s="32">
        <v>1.0</v>
      </c>
      <c r="E1415" s="32" t="s">
        <v>177</v>
      </c>
      <c r="F1415" s="58"/>
    </row>
    <row r="1416">
      <c r="A1416" s="32" t="s">
        <v>90</v>
      </c>
      <c r="B1416" s="32" t="s">
        <v>31</v>
      </c>
      <c r="C1416" s="32" t="s">
        <v>171</v>
      </c>
      <c r="D1416" s="32">
        <v>1.0</v>
      </c>
      <c r="E1416" s="32" t="s">
        <v>177</v>
      </c>
      <c r="F1416" s="58"/>
    </row>
    <row r="1417">
      <c r="A1417" s="32" t="s">
        <v>90</v>
      </c>
      <c r="B1417" s="32" t="s">
        <v>38</v>
      </c>
      <c r="C1417" s="32" t="s">
        <v>171</v>
      </c>
      <c r="D1417" s="32">
        <v>1.0</v>
      </c>
      <c r="E1417" s="32" t="s">
        <v>177</v>
      </c>
      <c r="F1417" s="58"/>
    </row>
    <row r="1418">
      <c r="A1418" s="32" t="s">
        <v>90</v>
      </c>
      <c r="B1418" s="32" t="s">
        <v>42</v>
      </c>
      <c r="C1418" s="32" t="s">
        <v>171</v>
      </c>
      <c r="D1418" s="32">
        <v>1.0</v>
      </c>
      <c r="E1418" s="32" t="s">
        <v>177</v>
      </c>
      <c r="F1418" s="58"/>
    </row>
    <row r="1419">
      <c r="A1419" s="32" t="s">
        <v>90</v>
      </c>
      <c r="B1419" s="32" t="s">
        <v>43</v>
      </c>
      <c r="C1419" s="32" t="s">
        <v>171</v>
      </c>
      <c r="D1419" s="32">
        <v>1.0</v>
      </c>
      <c r="E1419" s="32" t="s">
        <v>177</v>
      </c>
      <c r="F1419" s="58"/>
    </row>
    <row r="1420">
      <c r="A1420" s="32" t="s">
        <v>90</v>
      </c>
      <c r="B1420" s="32" t="s">
        <v>45</v>
      </c>
      <c r="C1420" s="32" t="s">
        <v>171</v>
      </c>
      <c r="D1420" s="32">
        <v>1.0</v>
      </c>
      <c r="E1420" s="32" t="s">
        <v>177</v>
      </c>
      <c r="F1420" s="58"/>
    </row>
    <row r="1421">
      <c r="A1421" s="32" t="s">
        <v>90</v>
      </c>
      <c r="B1421" s="32" t="s">
        <v>57</v>
      </c>
      <c r="C1421" s="32" t="s">
        <v>171</v>
      </c>
      <c r="D1421" s="32">
        <v>1.0</v>
      </c>
      <c r="E1421" s="32" t="s">
        <v>177</v>
      </c>
      <c r="F1421" s="58"/>
    </row>
    <row r="1422">
      <c r="A1422" s="32" t="s">
        <v>90</v>
      </c>
      <c r="B1422" s="32" t="s">
        <v>69</v>
      </c>
      <c r="C1422" s="32" t="s">
        <v>171</v>
      </c>
      <c r="D1422" s="32">
        <v>1.0</v>
      </c>
      <c r="E1422" s="32" t="s">
        <v>177</v>
      </c>
      <c r="F1422" s="58"/>
    </row>
    <row r="1423">
      <c r="A1423" s="32" t="s">
        <v>90</v>
      </c>
      <c r="B1423" s="32" t="s">
        <v>70</v>
      </c>
      <c r="C1423" s="32" t="s">
        <v>171</v>
      </c>
      <c r="D1423" s="32">
        <v>1.0</v>
      </c>
      <c r="E1423" s="32" t="s">
        <v>177</v>
      </c>
      <c r="F1423" s="58"/>
    </row>
    <row r="1424">
      <c r="A1424" s="32" t="s">
        <v>90</v>
      </c>
      <c r="B1424" s="32" t="s">
        <v>82</v>
      </c>
      <c r="C1424" s="32" t="s">
        <v>171</v>
      </c>
      <c r="D1424" s="32">
        <v>1.0</v>
      </c>
      <c r="E1424" s="32" t="s">
        <v>177</v>
      </c>
      <c r="F1424" s="58"/>
    </row>
    <row r="1425">
      <c r="A1425" s="32" t="s">
        <v>90</v>
      </c>
      <c r="B1425" s="32" t="s">
        <v>94</v>
      </c>
      <c r="C1425" s="32" t="s">
        <v>171</v>
      </c>
      <c r="D1425" s="32">
        <v>1.0</v>
      </c>
      <c r="E1425" s="32" t="s">
        <v>177</v>
      </c>
      <c r="F1425" s="58"/>
    </row>
    <row r="1426">
      <c r="A1426" s="32" t="s">
        <v>90</v>
      </c>
      <c r="B1426" s="32" t="s">
        <v>113</v>
      </c>
      <c r="C1426" s="32" t="s">
        <v>171</v>
      </c>
      <c r="D1426" s="32">
        <v>1.0</v>
      </c>
      <c r="E1426" s="32" t="s">
        <v>177</v>
      </c>
      <c r="F1426" s="58"/>
    </row>
    <row r="1427">
      <c r="A1427" s="32" t="s">
        <v>90</v>
      </c>
      <c r="B1427" s="32" t="s">
        <v>116</v>
      </c>
      <c r="C1427" s="32" t="s">
        <v>171</v>
      </c>
      <c r="D1427" s="32">
        <v>1.0</v>
      </c>
      <c r="E1427" s="32" t="s">
        <v>177</v>
      </c>
      <c r="F1427" s="58"/>
    </row>
    <row r="1428">
      <c r="A1428" s="32" t="s">
        <v>90</v>
      </c>
      <c r="B1428" s="32" t="s">
        <v>120</v>
      </c>
      <c r="C1428" s="32" t="s">
        <v>171</v>
      </c>
      <c r="D1428" s="32">
        <v>1.0</v>
      </c>
      <c r="E1428" s="32" t="s">
        <v>177</v>
      </c>
      <c r="F1428" s="58"/>
    </row>
    <row r="1429">
      <c r="A1429" s="32" t="s">
        <v>90</v>
      </c>
      <c r="B1429" s="32" t="s">
        <v>131</v>
      </c>
      <c r="C1429" s="32" t="s">
        <v>171</v>
      </c>
      <c r="D1429" s="32">
        <v>1.0</v>
      </c>
      <c r="E1429" s="32" t="s">
        <v>177</v>
      </c>
      <c r="F1429" s="58"/>
    </row>
    <row r="1430">
      <c r="A1430" s="32" t="s">
        <v>90</v>
      </c>
      <c r="B1430" s="32" t="s">
        <v>135</v>
      </c>
      <c r="C1430" s="32" t="s">
        <v>171</v>
      </c>
      <c r="D1430" s="32">
        <v>1.0</v>
      </c>
      <c r="E1430" s="32" t="s">
        <v>177</v>
      </c>
      <c r="F1430" s="58"/>
    </row>
    <row r="1431">
      <c r="A1431" s="32" t="s">
        <v>90</v>
      </c>
      <c r="B1431" s="32" t="s">
        <v>136</v>
      </c>
      <c r="C1431" s="32" t="s">
        <v>171</v>
      </c>
      <c r="D1431" s="32">
        <v>1.0</v>
      </c>
      <c r="E1431" s="32" t="s">
        <v>177</v>
      </c>
      <c r="F1431" s="58"/>
    </row>
    <row r="1432">
      <c r="A1432" s="32" t="s">
        <v>90</v>
      </c>
      <c r="B1432" s="32" t="s">
        <v>137</v>
      </c>
      <c r="C1432" s="32" t="s">
        <v>171</v>
      </c>
      <c r="D1432" s="32">
        <v>1.0</v>
      </c>
      <c r="E1432" s="32" t="s">
        <v>177</v>
      </c>
      <c r="F1432" s="58"/>
    </row>
    <row r="1433">
      <c r="A1433" s="32" t="s">
        <v>90</v>
      </c>
      <c r="B1433" s="32" t="s">
        <v>143</v>
      </c>
      <c r="C1433" s="32" t="s">
        <v>171</v>
      </c>
      <c r="D1433" s="32">
        <v>1.0</v>
      </c>
      <c r="E1433" s="32" t="s">
        <v>177</v>
      </c>
      <c r="F1433" s="58"/>
    </row>
    <row r="1434">
      <c r="A1434" s="32" t="s">
        <v>90</v>
      </c>
      <c r="B1434" s="32" t="s">
        <v>144</v>
      </c>
      <c r="C1434" s="32" t="s">
        <v>171</v>
      </c>
      <c r="D1434" s="32">
        <v>1.0</v>
      </c>
      <c r="E1434" s="32" t="s">
        <v>177</v>
      </c>
      <c r="F1434" s="58"/>
    </row>
    <row r="1435">
      <c r="A1435" s="32" t="s">
        <v>90</v>
      </c>
      <c r="B1435" s="32" t="s">
        <v>15</v>
      </c>
      <c r="C1435" s="32" t="s">
        <v>171</v>
      </c>
      <c r="D1435" s="32">
        <v>1.0</v>
      </c>
      <c r="E1435" s="32" t="s">
        <v>177</v>
      </c>
      <c r="F1435" s="58"/>
    </row>
    <row r="1436">
      <c r="A1436" s="32" t="s">
        <v>90</v>
      </c>
      <c r="B1436" s="32" t="s">
        <v>17</v>
      </c>
      <c r="C1436" s="32" t="s">
        <v>171</v>
      </c>
      <c r="D1436" s="32">
        <v>1.0</v>
      </c>
      <c r="E1436" s="32" t="s">
        <v>177</v>
      </c>
      <c r="F1436" s="58"/>
    </row>
    <row r="1437">
      <c r="A1437" s="32" t="s">
        <v>90</v>
      </c>
      <c r="B1437" s="32" t="s">
        <v>22</v>
      </c>
      <c r="C1437" s="32" t="s">
        <v>171</v>
      </c>
      <c r="D1437" s="32">
        <v>1.0</v>
      </c>
      <c r="E1437" s="32" t="s">
        <v>177</v>
      </c>
      <c r="F1437" s="58"/>
    </row>
    <row r="1438">
      <c r="A1438" s="32" t="s">
        <v>90</v>
      </c>
      <c r="B1438" s="32" t="s">
        <v>27</v>
      </c>
      <c r="C1438" s="32" t="s">
        <v>171</v>
      </c>
      <c r="D1438" s="32">
        <v>1.0</v>
      </c>
      <c r="E1438" s="32" t="s">
        <v>177</v>
      </c>
      <c r="F1438" s="58"/>
    </row>
    <row r="1439">
      <c r="A1439" s="32" t="s">
        <v>90</v>
      </c>
      <c r="B1439" s="32" t="s">
        <v>28</v>
      </c>
      <c r="C1439" s="32" t="s">
        <v>171</v>
      </c>
      <c r="D1439" s="32">
        <v>1.0</v>
      </c>
      <c r="E1439" s="32" t="s">
        <v>177</v>
      </c>
      <c r="F1439" s="58"/>
    </row>
    <row r="1440">
      <c r="A1440" s="32" t="s">
        <v>90</v>
      </c>
      <c r="B1440" s="32" t="s">
        <v>33</v>
      </c>
      <c r="C1440" s="32" t="s">
        <v>171</v>
      </c>
      <c r="D1440" s="32">
        <v>1.0</v>
      </c>
      <c r="E1440" s="32" t="s">
        <v>177</v>
      </c>
      <c r="F1440" s="58"/>
    </row>
    <row r="1441">
      <c r="A1441" s="32" t="s">
        <v>90</v>
      </c>
      <c r="B1441" s="32" t="s">
        <v>36</v>
      </c>
      <c r="C1441" s="32" t="s">
        <v>171</v>
      </c>
      <c r="D1441" s="32">
        <v>1.0</v>
      </c>
      <c r="E1441" s="32" t="s">
        <v>177</v>
      </c>
      <c r="F1441" s="58"/>
    </row>
    <row r="1442">
      <c r="A1442" s="32" t="s">
        <v>90</v>
      </c>
      <c r="B1442" s="32" t="s">
        <v>40</v>
      </c>
      <c r="C1442" s="32" t="s">
        <v>171</v>
      </c>
      <c r="D1442" s="32">
        <v>1.0</v>
      </c>
      <c r="E1442" s="32" t="s">
        <v>177</v>
      </c>
      <c r="F1442" s="58"/>
    </row>
    <row r="1443">
      <c r="A1443" s="32" t="s">
        <v>90</v>
      </c>
      <c r="B1443" s="32" t="s">
        <v>46</v>
      </c>
      <c r="C1443" s="32" t="s">
        <v>171</v>
      </c>
      <c r="D1443" s="32">
        <v>1.0</v>
      </c>
      <c r="E1443" s="32" t="s">
        <v>177</v>
      </c>
      <c r="F1443" s="58"/>
    </row>
    <row r="1444">
      <c r="A1444" s="32" t="s">
        <v>90</v>
      </c>
      <c r="B1444" s="32" t="s">
        <v>47</v>
      </c>
      <c r="C1444" s="32" t="s">
        <v>171</v>
      </c>
      <c r="D1444" s="32">
        <v>1.0</v>
      </c>
      <c r="E1444" s="32" t="s">
        <v>177</v>
      </c>
      <c r="F1444" s="58"/>
    </row>
    <row r="1445">
      <c r="A1445" s="32" t="s">
        <v>90</v>
      </c>
      <c r="B1445" s="32" t="s">
        <v>48</v>
      </c>
      <c r="C1445" s="32" t="s">
        <v>171</v>
      </c>
      <c r="D1445" s="32">
        <v>1.0</v>
      </c>
      <c r="E1445" s="32" t="s">
        <v>177</v>
      </c>
      <c r="F1445" s="58"/>
    </row>
    <row r="1446">
      <c r="A1446" s="32" t="s">
        <v>90</v>
      </c>
      <c r="B1446" s="32" t="s">
        <v>50</v>
      </c>
      <c r="C1446" s="32" t="s">
        <v>171</v>
      </c>
      <c r="D1446" s="32">
        <v>1.0</v>
      </c>
      <c r="E1446" s="32" t="s">
        <v>177</v>
      </c>
      <c r="F1446" s="58"/>
    </row>
    <row r="1447">
      <c r="A1447" s="32" t="s">
        <v>90</v>
      </c>
      <c r="B1447" s="32" t="s">
        <v>51</v>
      </c>
      <c r="C1447" s="32" t="s">
        <v>171</v>
      </c>
      <c r="D1447" s="32">
        <v>1.0</v>
      </c>
      <c r="E1447" s="32" t="s">
        <v>177</v>
      </c>
      <c r="F1447" s="58"/>
    </row>
    <row r="1448">
      <c r="A1448" s="32" t="s">
        <v>90</v>
      </c>
      <c r="B1448" s="32" t="s">
        <v>52</v>
      </c>
      <c r="C1448" s="32" t="s">
        <v>171</v>
      </c>
      <c r="D1448" s="32">
        <v>1.0</v>
      </c>
      <c r="E1448" s="32" t="s">
        <v>177</v>
      </c>
      <c r="F1448" s="58"/>
    </row>
    <row r="1449">
      <c r="A1449" s="32" t="s">
        <v>90</v>
      </c>
      <c r="B1449" s="32" t="s">
        <v>58</v>
      </c>
      <c r="C1449" s="32" t="s">
        <v>171</v>
      </c>
      <c r="D1449" s="32">
        <v>1.0</v>
      </c>
      <c r="E1449" s="32" t="s">
        <v>177</v>
      </c>
      <c r="F1449" s="58"/>
    </row>
    <row r="1450">
      <c r="A1450" s="32" t="s">
        <v>90</v>
      </c>
      <c r="B1450" s="32" t="s">
        <v>59</v>
      </c>
      <c r="C1450" s="32" t="s">
        <v>171</v>
      </c>
      <c r="D1450" s="32">
        <v>1.0</v>
      </c>
      <c r="E1450" s="32" t="s">
        <v>177</v>
      </c>
      <c r="F1450" s="58"/>
    </row>
    <row r="1451">
      <c r="A1451" s="32" t="s">
        <v>90</v>
      </c>
      <c r="B1451" s="32" t="s">
        <v>61</v>
      </c>
      <c r="C1451" s="32" t="s">
        <v>171</v>
      </c>
      <c r="D1451" s="32">
        <v>1.0</v>
      </c>
      <c r="E1451" s="32" t="s">
        <v>177</v>
      </c>
      <c r="F1451" s="58"/>
    </row>
    <row r="1452">
      <c r="A1452" s="32" t="s">
        <v>90</v>
      </c>
      <c r="B1452" s="32" t="s">
        <v>62</v>
      </c>
      <c r="C1452" s="32" t="s">
        <v>171</v>
      </c>
      <c r="D1452" s="32">
        <v>1.0</v>
      </c>
      <c r="E1452" s="32" t="s">
        <v>177</v>
      </c>
      <c r="F1452" s="58"/>
    </row>
    <row r="1453">
      <c r="A1453" s="32" t="s">
        <v>90</v>
      </c>
      <c r="B1453" s="32" t="s">
        <v>63</v>
      </c>
      <c r="C1453" s="32" t="s">
        <v>171</v>
      </c>
      <c r="D1453" s="32">
        <v>1.0</v>
      </c>
      <c r="E1453" s="32" t="s">
        <v>177</v>
      </c>
      <c r="F1453" s="58"/>
    </row>
    <row r="1454">
      <c r="A1454" s="32" t="s">
        <v>90</v>
      </c>
      <c r="B1454" s="32" t="s">
        <v>65</v>
      </c>
      <c r="C1454" s="32" t="s">
        <v>171</v>
      </c>
      <c r="D1454" s="32">
        <v>1.0</v>
      </c>
      <c r="E1454" s="32" t="s">
        <v>177</v>
      </c>
      <c r="F1454" s="58"/>
    </row>
    <row r="1455">
      <c r="A1455" s="32" t="s">
        <v>90</v>
      </c>
      <c r="B1455" s="32" t="s">
        <v>66</v>
      </c>
      <c r="C1455" s="32" t="s">
        <v>171</v>
      </c>
      <c r="D1455" s="32">
        <v>1.0</v>
      </c>
      <c r="E1455" s="32" t="s">
        <v>177</v>
      </c>
      <c r="F1455" s="58"/>
    </row>
    <row r="1456">
      <c r="A1456" s="32" t="s">
        <v>90</v>
      </c>
      <c r="B1456" s="32" t="s">
        <v>71</v>
      </c>
      <c r="C1456" s="32" t="s">
        <v>171</v>
      </c>
      <c r="D1456" s="32">
        <v>1.0</v>
      </c>
      <c r="E1456" s="32" t="s">
        <v>177</v>
      </c>
      <c r="F1456" s="58"/>
    </row>
    <row r="1457">
      <c r="A1457" s="32" t="s">
        <v>90</v>
      </c>
      <c r="B1457" s="32" t="s">
        <v>72</v>
      </c>
      <c r="C1457" s="32" t="s">
        <v>171</v>
      </c>
      <c r="D1457" s="32">
        <v>1.0</v>
      </c>
      <c r="E1457" s="32" t="s">
        <v>177</v>
      </c>
      <c r="F1457" s="58"/>
    </row>
    <row r="1458">
      <c r="A1458" s="32" t="s">
        <v>90</v>
      </c>
      <c r="B1458" s="32" t="s">
        <v>73</v>
      </c>
      <c r="C1458" s="32" t="s">
        <v>171</v>
      </c>
      <c r="D1458" s="32">
        <v>1.0</v>
      </c>
      <c r="E1458" s="32" t="s">
        <v>177</v>
      </c>
      <c r="F1458" s="58"/>
    </row>
    <row r="1459">
      <c r="A1459" s="32" t="s">
        <v>90</v>
      </c>
      <c r="B1459" s="32" t="s">
        <v>75</v>
      </c>
      <c r="C1459" s="32" t="s">
        <v>171</v>
      </c>
      <c r="D1459" s="32">
        <v>1.0</v>
      </c>
      <c r="E1459" s="32" t="s">
        <v>177</v>
      </c>
      <c r="F1459" s="58"/>
    </row>
    <row r="1460">
      <c r="A1460" s="32" t="s">
        <v>90</v>
      </c>
      <c r="B1460" s="32" t="s">
        <v>78</v>
      </c>
      <c r="C1460" s="32" t="s">
        <v>171</v>
      </c>
      <c r="D1460" s="32">
        <v>1.0</v>
      </c>
      <c r="E1460" s="32" t="s">
        <v>177</v>
      </c>
      <c r="F1460" s="58"/>
    </row>
    <row r="1461">
      <c r="A1461" s="32" t="s">
        <v>90</v>
      </c>
      <c r="B1461" s="32" t="s">
        <v>83</v>
      </c>
      <c r="C1461" s="32" t="s">
        <v>171</v>
      </c>
      <c r="D1461" s="32">
        <v>1.0</v>
      </c>
      <c r="E1461" s="32" t="s">
        <v>177</v>
      </c>
      <c r="F1461" s="58"/>
    </row>
    <row r="1462">
      <c r="A1462" s="32" t="s">
        <v>90</v>
      </c>
      <c r="B1462" s="32" t="s">
        <v>84</v>
      </c>
      <c r="C1462" s="32" t="s">
        <v>171</v>
      </c>
      <c r="D1462" s="32">
        <v>1.0</v>
      </c>
      <c r="E1462" s="32" t="s">
        <v>177</v>
      </c>
      <c r="F1462" s="58"/>
    </row>
    <row r="1463">
      <c r="A1463" s="32" t="s">
        <v>90</v>
      </c>
      <c r="B1463" s="32" t="s">
        <v>91</v>
      </c>
      <c r="C1463" s="32" t="s">
        <v>171</v>
      </c>
      <c r="D1463" s="32">
        <v>1.0</v>
      </c>
      <c r="E1463" s="32" t="s">
        <v>177</v>
      </c>
      <c r="F1463" s="58"/>
    </row>
    <row r="1464">
      <c r="A1464" s="32" t="s">
        <v>90</v>
      </c>
      <c r="B1464" s="32" t="s">
        <v>93</v>
      </c>
      <c r="C1464" s="32" t="s">
        <v>171</v>
      </c>
      <c r="D1464" s="32">
        <v>1.0</v>
      </c>
      <c r="E1464" s="32" t="s">
        <v>177</v>
      </c>
      <c r="F1464" s="58"/>
    </row>
    <row r="1465">
      <c r="A1465" s="32" t="s">
        <v>90</v>
      </c>
      <c r="B1465" s="32" t="s">
        <v>96</v>
      </c>
      <c r="C1465" s="32" t="s">
        <v>171</v>
      </c>
      <c r="D1465" s="32">
        <v>1.0</v>
      </c>
      <c r="E1465" s="32" t="s">
        <v>177</v>
      </c>
      <c r="F1465" s="58"/>
    </row>
    <row r="1466">
      <c r="A1466" s="32" t="s">
        <v>90</v>
      </c>
      <c r="B1466" s="32" t="s">
        <v>98</v>
      </c>
      <c r="C1466" s="32" t="s">
        <v>171</v>
      </c>
      <c r="D1466" s="32">
        <v>1.0</v>
      </c>
      <c r="E1466" s="32" t="s">
        <v>177</v>
      </c>
      <c r="F1466" s="58"/>
    </row>
    <row r="1467">
      <c r="A1467" s="32" t="s">
        <v>90</v>
      </c>
      <c r="B1467" s="32" t="s">
        <v>99</v>
      </c>
      <c r="C1467" s="32" t="s">
        <v>171</v>
      </c>
      <c r="D1467" s="32">
        <v>1.0</v>
      </c>
      <c r="E1467" s="32" t="s">
        <v>177</v>
      </c>
      <c r="F1467" s="58"/>
    </row>
    <row r="1468">
      <c r="A1468" s="32" t="s">
        <v>90</v>
      </c>
      <c r="B1468" s="32" t="s">
        <v>102</v>
      </c>
      <c r="C1468" s="32" t="s">
        <v>171</v>
      </c>
      <c r="D1468" s="32">
        <v>1.0</v>
      </c>
      <c r="E1468" s="32" t="s">
        <v>177</v>
      </c>
      <c r="F1468" s="58"/>
    </row>
    <row r="1469">
      <c r="A1469" s="32" t="s">
        <v>90</v>
      </c>
      <c r="B1469" s="32" t="s">
        <v>105</v>
      </c>
      <c r="C1469" s="32" t="s">
        <v>171</v>
      </c>
      <c r="D1469" s="32">
        <v>1.0</v>
      </c>
      <c r="E1469" s="32" t="s">
        <v>177</v>
      </c>
      <c r="F1469" s="58"/>
    </row>
    <row r="1470">
      <c r="A1470" s="32" t="s">
        <v>90</v>
      </c>
      <c r="B1470" s="32" t="s">
        <v>109</v>
      </c>
      <c r="C1470" s="32" t="s">
        <v>171</v>
      </c>
      <c r="D1470" s="32">
        <v>1.0</v>
      </c>
      <c r="E1470" s="32" t="s">
        <v>177</v>
      </c>
      <c r="F1470" s="58"/>
    </row>
    <row r="1471">
      <c r="A1471" s="32" t="s">
        <v>90</v>
      </c>
      <c r="B1471" s="32" t="s">
        <v>110</v>
      </c>
      <c r="C1471" s="32" t="s">
        <v>171</v>
      </c>
      <c r="D1471" s="32">
        <v>1.0</v>
      </c>
      <c r="E1471" s="32" t="s">
        <v>177</v>
      </c>
      <c r="F1471" s="58"/>
    </row>
    <row r="1472">
      <c r="A1472" s="32" t="s">
        <v>90</v>
      </c>
      <c r="B1472" s="32" t="s">
        <v>111</v>
      </c>
      <c r="C1472" s="32" t="s">
        <v>171</v>
      </c>
      <c r="D1472" s="32">
        <v>1.0</v>
      </c>
      <c r="E1472" s="32" t="s">
        <v>177</v>
      </c>
      <c r="F1472" s="58"/>
    </row>
    <row r="1473">
      <c r="A1473" s="32" t="s">
        <v>90</v>
      </c>
      <c r="B1473" s="32" t="s">
        <v>112</v>
      </c>
      <c r="C1473" s="32" t="s">
        <v>171</v>
      </c>
      <c r="D1473" s="32">
        <v>1.0</v>
      </c>
      <c r="E1473" s="32" t="s">
        <v>177</v>
      </c>
      <c r="F1473" s="58"/>
    </row>
    <row r="1474">
      <c r="A1474" s="32" t="s">
        <v>90</v>
      </c>
      <c r="B1474" s="32" t="s">
        <v>114</v>
      </c>
      <c r="C1474" s="32" t="s">
        <v>171</v>
      </c>
      <c r="D1474" s="32">
        <v>1.0</v>
      </c>
      <c r="E1474" s="32" t="s">
        <v>177</v>
      </c>
      <c r="F1474" s="58"/>
    </row>
    <row r="1475">
      <c r="A1475" s="32" t="s">
        <v>90</v>
      </c>
      <c r="B1475" s="32" t="s">
        <v>119</v>
      </c>
      <c r="C1475" s="32" t="s">
        <v>171</v>
      </c>
      <c r="D1475" s="32">
        <v>1.0</v>
      </c>
      <c r="E1475" s="32" t="s">
        <v>177</v>
      </c>
      <c r="F1475" s="58"/>
    </row>
    <row r="1476">
      <c r="A1476" s="32" t="s">
        <v>90</v>
      </c>
      <c r="B1476" s="32" t="s">
        <v>122</v>
      </c>
      <c r="C1476" s="32" t="s">
        <v>171</v>
      </c>
      <c r="D1476" s="32">
        <v>1.0</v>
      </c>
      <c r="E1476" s="32" t="s">
        <v>177</v>
      </c>
      <c r="F1476" s="58"/>
    </row>
    <row r="1477">
      <c r="A1477" s="32" t="s">
        <v>90</v>
      </c>
      <c r="B1477" s="32" t="s">
        <v>124</v>
      </c>
      <c r="C1477" s="32" t="s">
        <v>171</v>
      </c>
      <c r="D1477" s="32">
        <v>1.0</v>
      </c>
      <c r="E1477" s="32" t="s">
        <v>177</v>
      </c>
      <c r="F1477" s="58"/>
    </row>
    <row r="1478">
      <c r="A1478" s="32" t="s">
        <v>90</v>
      </c>
      <c r="B1478" s="32" t="s">
        <v>130</v>
      </c>
      <c r="C1478" s="32" t="s">
        <v>171</v>
      </c>
      <c r="D1478" s="32">
        <v>1.0</v>
      </c>
      <c r="E1478" s="32" t="s">
        <v>177</v>
      </c>
      <c r="F1478" s="58"/>
    </row>
    <row r="1479">
      <c r="A1479" s="32" t="s">
        <v>90</v>
      </c>
      <c r="B1479" s="32" t="s">
        <v>142</v>
      </c>
      <c r="C1479" s="32" t="s">
        <v>171</v>
      </c>
      <c r="D1479" s="32">
        <v>1.0</v>
      </c>
      <c r="E1479" s="32" t="s">
        <v>177</v>
      </c>
      <c r="F1479" s="58"/>
    </row>
    <row r="1480">
      <c r="A1480" s="32" t="s">
        <v>90</v>
      </c>
      <c r="B1480" s="32" t="s">
        <v>145</v>
      </c>
      <c r="C1480" s="32" t="s">
        <v>171</v>
      </c>
      <c r="D1480" s="32">
        <v>1.0</v>
      </c>
      <c r="E1480" s="32" t="s">
        <v>177</v>
      </c>
      <c r="F1480" s="58"/>
    </row>
    <row r="1481">
      <c r="A1481" s="32" t="s">
        <v>90</v>
      </c>
      <c r="B1481" s="32" t="s">
        <v>147</v>
      </c>
      <c r="C1481" s="32" t="s">
        <v>171</v>
      </c>
      <c r="D1481" s="32">
        <v>1.0</v>
      </c>
      <c r="E1481" s="32" t="s">
        <v>177</v>
      </c>
      <c r="F1481" s="58"/>
    </row>
    <row r="1482">
      <c r="A1482" s="32" t="s">
        <v>90</v>
      </c>
      <c r="B1482" s="32" t="s">
        <v>148</v>
      </c>
      <c r="C1482" s="32" t="s">
        <v>171</v>
      </c>
      <c r="D1482" s="32">
        <v>1.0</v>
      </c>
      <c r="E1482" s="32" t="s">
        <v>177</v>
      </c>
      <c r="F1482" s="58"/>
    </row>
    <row r="1483">
      <c r="A1483" s="32" t="s">
        <v>90</v>
      </c>
      <c r="B1483" s="32" t="s">
        <v>149</v>
      </c>
      <c r="C1483" s="32" t="s">
        <v>171</v>
      </c>
      <c r="D1483" s="32">
        <v>1.0</v>
      </c>
      <c r="E1483" s="32" t="s">
        <v>177</v>
      </c>
      <c r="F1483" s="58"/>
    </row>
    <row r="1484">
      <c r="A1484" s="32" t="s">
        <v>92</v>
      </c>
      <c r="B1484" s="32" t="s">
        <v>106</v>
      </c>
      <c r="C1484" s="32" t="s">
        <v>171</v>
      </c>
      <c r="D1484" s="32">
        <v>1.0</v>
      </c>
      <c r="E1484" s="32" t="s">
        <v>177</v>
      </c>
      <c r="F1484" s="58"/>
    </row>
    <row r="1485">
      <c r="A1485" s="32" t="s">
        <v>92</v>
      </c>
      <c r="B1485" s="32" t="s">
        <v>115</v>
      </c>
      <c r="C1485" s="32" t="s">
        <v>171</v>
      </c>
      <c r="D1485" s="32">
        <v>1.0</v>
      </c>
      <c r="E1485" s="32" t="s">
        <v>177</v>
      </c>
      <c r="F1485" s="58"/>
    </row>
    <row r="1486">
      <c r="A1486" s="32" t="s">
        <v>92</v>
      </c>
      <c r="B1486" s="32" t="s">
        <v>127</v>
      </c>
      <c r="C1486" s="32" t="s">
        <v>171</v>
      </c>
      <c r="D1486" s="32">
        <v>1.0</v>
      </c>
      <c r="E1486" s="32" t="s">
        <v>177</v>
      </c>
      <c r="F1486" s="58"/>
    </row>
    <row r="1487">
      <c r="A1487" s="32" t="s">
        <v>92</v>
      </c>
      <c r="B1487" s="32" t="s">
        <v>128</v>
      </c>
      <c r="C1487" s="32" t="s">
        <v>171</v>
      </c>
      <c r="D1487" s="32">
        <v>1.0</v>
      </c>
      <c r="E1487" s="32" t="s">
        <v>177</v>
      </c>
      <c r="F1487" s="58"/>
    </row>
    <row r="1488">
      <c r="A1488" s="32" t="s">
        <v>92</v>
      </c>
      <c r="B1488" s="32" t="s">
        <v>31</v>
      </c>
      <c r="C1488" s="32" t="s">
        <v>171</v>
      </c>
      <c r="D1488" s="32">
        <v>1.0</v>
      </c>
      <c r="E1488" s="32" t="s">
        <v>177</v>
      </c>
      <c r="F1488" s="58"/>
    </row>
    <row r="1489">
      <c r="A1489" s="32" t="s">
        <v>92</v>
      </c>
      <c r="B1489" s="32" t="s">
        <v>38</v>
      </c>
      <c r="C1489" s="32" t="s">
        <v>171</v>
      </c>
      <c r="D1489" s="32">
        <v>1.0</v>
      </c>
      <c r="E1489" s="32" t="s">
        <v>177</v>
      </c>
      <c r="F1489" s="58"/>
    </row>
    <row r="1490">
      <c r="A1490" s="32" t="s">
        <v>92</v>
      </c>
      <c r="B1490" s="32" t="s">
        <v>42</v>
      </c>
      <c r="C1490" s="32" t="s">
        <v>171</v>
      </c>
      <c r="D1490" s="32">
        <v>1.0</v>
      </c>
      <c r="E1490" s="32" t="s">
        <v>177</v>
      </c>
      <c r="F1490" s="58"/>
    </row>
    <row r="1491">
      <c r="A1491" s="32" t="s">
        <v>92</v>
      </c>
      <c r="B1491" s="32" t="s">
        <v>43</v>
      </c>
      <c r="C1491" s="32" t="s">
        <v>171</v>
      </c>
      <c r="D1491" s="32">
        <v>1.0</v>
      </c>
      <c r="E1491" s="32" t="s">
        <v>177</v>
      </c>
      <c r="F1491" s="58"/>
    </row>
    <row r="1492">
      <c r="A1492" s="32" t="s">
        <v>92</v>
      </c>
      <c r="B1492" s="32" t="s">
        <v>45</v>
      </c>
      <c r="C1492" s="32" t="s">
        <v>171</v>
      </c>
      <c r="D1492" s="32">
        <v>1.0</v>
      </c>
      <c r="E1492" s="32" t="s">
        <v>177</v>
      </c>
      <c r="F1492" s="58"/>
    </row>
    <row r="1493">
      <c r="A1493" s="32" t="s">
        <v>92</v>
      </c>
      <c r="B1493" s="32" t="s">
        <v>57</v>
      </c>
      <c r="C1493" s="32" t="s">
        <v>171</v>
      </c>
      <c r="D1493" s="32">
        <v>1.0</v>
      </c>
      <c r="E1493" s="32" t="s">
        <v>177</v>
      </c>
      <c r="F1493" s="58"/>
    </row>
    <row r="1494">
      <c r="A1494" s="32" t="s">
        <v>92</v>
      </c>
      <c r="B1494" s="32" t="s">
        <v>69</v>
      </c>
      <c r="C1494" s="32" t="s">
        <v>171</v>
      </c>
      <c r="D1494" s="32">
        <v>1.0</v>
      </c>
      <c r="E1494" s="32" t="s">
        <v>177</v>
      </c>
      <c r="F1494" s="58"/>
    </row>
    <row r="1495">
      <c r="A1495" s="32" t="s">
        <v>92</v>
      </c>
      <c r="B1495" s="32" t="s">
        <v>70</v>
      </c>
      <c r="C1495" s="32" t="s">
        <v>171</v>
      </c>
      <c r="D1495" s="32">
        <v>1.0</v>
      </c>
      <c r="E1495" s="32" t="s">
        <v>177</v>
      </c>
      <c r="F1495" s="58"/>
    </row>
    <row r="1496">
      <c r="A1496" s="32" t="s">
        <v>92</v>
      </c>
      <c r="B1496" s="32" t="s">
        <v>82</v>
      </c>
      <c r="C1496" s="32" t="s">
        <v>171</v>
      </c>
      <c r="D1496" s="32">
        <v>1.0</v>
      </c>
      <c r="E1496" s="32" t="s">
        <v>177</v>
      </c>
      <c r="F1496" s="58"/>
    </row>
    <row r="1497">
      <c r="A1497" s="32" t="s">
        <v>92</v>
      </c>
      <c r="B1497" s="32" t="s">
        <v>94</v>
      </c>
      <c r="C1497" s="32" t="s">
        <v>171</v>
      </c>
      <c r="D1497" s="32">
        <v>1.0</v>
      </c>
      <c r="E1497" s="32" t="s">
        <v>177</v>
      </c>
      <c r="F1497" s="58"/>
    </row>
    <row r="1498">
      <c r="A1498" s="32" t="s">
        <v>92</v>
      </c>
      <c r="B1498" s="32" t="s">
        <v>113</v>
      </c>
      <c r="C1498" s="32" t="s">
        <v>171</v>
      </c>
      <c r="D1498" s="32">
        <v>1.0</v>
      </c>
      <c r="E1498" s="32" t="s">
        <v>177</v>
      </c>
      <c r="F1498" s="58"/>
    </row>
    <row r="1499">
      <c r="A1499" s="32" t="s">
        <v>92</v>
      </c>
      <c r="B1499" s="32" t="s">
        <v>116</v>
      </c>
      <c r="C1499" s="32" t="s">
        <v>171</v>
      </c>
      <c r="D1499" s="32">
        <v>1.0</v>
      </c>
      <c r="E1499" s="32" t="s">
        <v>177</v>
      </c>
      <c r="F1499" s="58"/>
    </row>
    <row r="1500">
      <c r="A1500" s="32" t="s">
        <v>92</v>
      </c>
      <c r="B1500" s="32" t="s">
        <v>120</v>
      </c>
      <c r="C1500" s="32" t="s">
        <v>171</v>
      </c>
      <c r="D1500" s="32">
        <v>1.0</v>
      </c>
      <c r="E1500" s="32" t="s">
        <v>177</v>
      </c>
      <c r="F1500" s="58"/>
    </row>
    <row r="1501">
      <c r="A1501" s="32" t="s">
        <v>92</v>
      </c>
      <c r="B1501" s="32" t="s">
        <v>131</v>
      </c>
      <c r="C1501" s="32" t="s">
        <v>171</v>
      </c>
      <c r="D1501" s="32">
        <v>1.0</v>
      </c>
      <c r="E1501" s="32" t="s">
        <v>177</v>
      </c>
      <c r="F1501" s="58"/>
    </row>
    <row r="1502">
      <c r="A1502" s="32" t="s">
        <v>92</v>
      </c>
      <c r="B1502" s="32" t="s">
        <v>135</v>
      </c>
      <c r="C1502" s="32" t="s">
        <v>171</v>
      </c>
      <c r="D1502" s="32">
        <v>1.0</v>
      </c>
      <c r="E1502" s="32" t="s">
        <v>177</v>
      </c>
      <c r="F1502" s="58"/>
    </row>
    <row r="1503">
      <c r="A1503" s="32" t="s">
        <v>92</v>
      </c>
      <c r="B1503" s="32" t="s">
        <v>136</v>
      </c>
      <c r="C1503" s="32" t="s">
        <v>171</v>
      </c>
      <c r="D1503" s="32">
        <v>1.0</v>
      </c>
      <c r="E1503" s="32" t="s">
        <v>177</v>
      </c>
      <c r="F1503" s="58"/>
    </row>
    <row r="1504">
      <c r="A1504" s="32" t="s">
        <v>92</v>
      </c>
      <c r="B1504" s="32" t="s">
        <v>137</v>
      </c>
      <c r="C1504" s="32" t="s">
        <v>171</v>
      </c>
      <c r="D1504" s="32">
        <v>1.0</v>
      </c>
      <c r="E1504" s="32" t="s">
        <v>177</v>
      </c>
      <c r="F1504" s="58"/>
    </row>
    <row r="1505">
      <c r="A1505" s="32" t="s">
        <v>92</v>
      </c>
      <c r="B1505" s="32" t="s">
        <v>143</v>
      </c>
      <c r="C1505" s="32" t="s">
        <v>171</v>
      </c>
      <c r="D1505" s="32">
        <v>1.0</v>
      </c>
      <c r="E1505" s="32" t="s">
        <v>177</v>
      </c>
      <c r="F1505" s="58"/>
    </row>
    <row r="1506">
      <c r="A1506" s="32" t="s">
        <v>92</v>
      </c>
      <c r="B1506" s="32" t="s">
        <v>144</v>
      </c>
      <c r="C1506" s="32" t="s">
        <v>171</v>
      </c>
      <c r="D1506" s="32">
        <v>1.0</v>
      </c>
      <c r="E1506" s="32" t="s">
        <v>177</v>
      </c>
      <c r="F1506" s="58"/>
    </row>
    <row r="1507">
      <c r="A1507" s="32" t="s">
        <v>92</v>
      </c>
      <c r="B1507" s="32" t="s">
        <v>15</v>
      </c>
      <c r="C1507" s="32" t="s">
        <v>171</v>
      </c>
      <c r="D1507" s="32">
        <v>1.0</v>
      </c>
      <c r="E1507" s="32" t="s">
        <v>177</v>
      </c>
      <c r="F1507" s="58"/>
    </row>
    <row r="1508">
      <c r="A1508" s="32" t="s">
        <v>92</v>
      </c>
      <c r="B1508" s="32" t="s">
        <v>17</v>
      </c>
      <c r="C1508" s="32" t="s">
        <v>171</v>
      </c>
      <c r="D1508" s="32">
        <v>1.0</v>
      </c>
      <c r="E1508" s="32" t="s">
        <v>177</v>
      </c>
      <c r="F1508" s="58"/>
    </row>
    <row r="1509">
      <c r="A1509" s="32" t="s">
        <v>92</v>
      </c>
      <c r="B1509" s="32" t="s">
        <v>22</v>
      </c>
      <c r="C1509" s="32" t="s">
        <v>171</v>
      </c>
      <c r="D1509" s="32">
        <v>1.0</v>
      </c>
      <c r="E1509" s="32" t="s">
        <v>177</v>
      </c>
      <c r="F1509" s="58"/>
    </row>
    <row r="1510">
      <c r="A1510" s="32" t="s">
        <v>92</v>
      </c>
      <c r="B1510" s="32" t="s">
        <v>27</v>
      </c>
      <c r="C1510" s="32" t="s">
        <v>171</v>
      </c>
      <c r="D1510" s="32">
        <v>1.0</v>
      </c>
      <c r="E1510" s="32" t="s">
        <v>177</v>
      </c>
      <c r="F1510" s="58"/>
    </row>
    <row r="1511">
      <c r="A1511" s="32" t="s">
        <v>92</v>
      </c>
      <c r="B1511" s="32" t="s">
        <v>28</v>
      </c>
      <c r="C1511" s="32" t="s">
        <v>171</v>
      </c>
      <c r="D1511" s="32">
        <v>1.0</v>
      </c>
      <c r="E1511" s="32" t="s">
        <v>177</v>
      </c>
      <c r="F1511" s="58"/>
    </row>
    <row r="1512">
      <c r="A1512" s="32" t="s">
        <v>92</v>
      </c>
      <c r="B1512" s="32" t="s">
        <v>33</v>
      </c>
      <c r="C1512" s="32" t="s">
        <v>171</v>
      </c>
      <c r="D1512" s="32">
        <v>1.0</v>
      </c>
      <c r="E1512" s="32" t="s">
        <v>177</v>
      </c>
      <c r="F1512" s="58"/>
    </row>
    <row r="1513">
      <c r="A1513" s="32" t="s">
        <v>92</v>
      </c>
      <c r="B1513" s="32" t="s">
        <v>36</v>
      </c>
      <c r="C1513" s="32" t="s">
        <v>171</v>
      </c>
      <c r="D1513" s="32">
        <v>1.0</v>
      </c>
      <c r="E1513" s="32" t="s">
        <v>177</v>
      </c>
      <c r="F1513" s="58"/>
    </row>
    <row r="1514">
      <c r="A1514" s="32" t="s">
        <v>92</v>
      </c>
      <c r="B1514" s="32" t="s">
        <v>40</v>
      </c>
      <c r="C1514" s="32" t="s">
        <v>171</v>
      </c>
      <c r="D1514" s="32">
        <v>1.0</v>
      </c>
      <c r="E1514" s="32" t="s">
        <v>177</v>
      </c>
      <c r="F1514" s="58"/>
    </row>
    <row r="1515">
      <c r="A1515" s="32" t="s">
        <v>92</v>
      </c>
      <c r="B1515" s="32" t="s">
        <v>46</v>
      </c>
      <c r="C1515" s="32" t="s">
        <v>171</v>
      </c>
      <c r="D1515" s="32">
        <v>1.0</v>
      </c>
      <c r="E1515" s="32" t="s">
        <v>177</v>
      </c>
      <c r="F1515" s="58"/>
    </row>
    <row r="1516">
      <c r="A1516" s="32" t="s">
        <v>92</v>
      </c>
      <c r="B1516" s="32" t="s">
        <v>47</v>
      </c>
      <c r="C1516" s="32" t="s">
        <v>171</v>
      </c>
      <c r="D1516" s="32">
        <v>1.0</v>
      </c>
      <c r="E1516" s="32" t="s">
        <v>177</v>
      </c>
      <c r="F1516" s="58"/>
    </row>
    <row r="1517">
      <c r="A1517" s="32" t="s">
        <v>92</v>
      </c>
      <c r="B1517" s="32" t="s">
        <v>48</v>
      </c>
      <c r="C1517" s="32" t="s">
        <v>171</v>
      </c>
      <c r="D1517" s="32">
        <v>1.0</v>
      </c>
      <c r="E1517" s="32" t="s">
        <v>177</v>
      </c>
      <c r="F1517" s="58"/>
    </row>
    <row r="1518">
      <c r="A1518" s="32" t="s">
        <v>92</v>
      </c>
      <c r="B1518" s="32" t="s">
        <v>50</v>
      </c>
      <c r="C1518" s="32" t="s">
        <v>171</v>
      </c>
      <c r="D1518" s="32">
        <v>1.0</v>
      </c>
      <c r="E1518" s="32" t="s">
        <v>177</v>
      </c>
      <c r="F1518" s="58"/>
    </row>
    <row r="1519">
      <c r="A1519" s="32" t="s">
        <v>92</v>
      </c>
      <c r="B1519" s="32" t="s">
        <v>51</v>
      </c>
      <c r="C1519" s="32" t="s">
        <v>171</v>
      </c>
      <c r="D1519" s="32">
        <v>1.0</v>
      </c>
      <c r="E1519" s="32" t="s">
        <v>177</v>
      </c>
      <c r="F1519" s="58"/>
    </row>
    <row r="1520">
      <c r="A1520" s="32" t="s">
        <v>92</v>
      </c>
      <c r="B1520" s="32" t="s">
        <v>52</v>
      </c>
      <c r="C1520" s="32" t="s">
        <v>171</v>
      </c>
      <c r="D1520" s="32">
        <v>1.0</v>
      </c>
      <c r="E1520" s="32" t="s">
        <v>177</v>
      </c>
      <c r="F1520" s="58"/>
    </row>
    <row r="1521">
      <c r="A1521" s="32" t="s">
        <v>92</v>
      </c>
      <c r="B1521" s="32" t="s">
        <v>58</v>
      </c>
      <c r="C1521" s="32" t="s">
        <v>171</v>
      </c>
      <c r="D1521" s="32">
        <v>1.0</v>
      </c>
      <c r="E1521" s="32" t="s">
        <v>177</v>
      </c>
      <c r="F1521" s="58"/>
    </row>
    <row r="1522">
      <c r="A1522" s="32" t="s">
        <v>92</v>
      </c>
      <c r="B1522" s="32" t="s">
        <v>59</v>
      </c>
      <c r="C1522" s="32" t="s">
        <v>171</v>
      </c>
      <c r="D1522" s="32">
        <v>1.0</v>
      </c>
      <c r="E1522" s="32" t="s">
        <v>177</v>
      </c>
      <c r="F1522" s="58"/>
    </row>
    <row r="1523">
      <c r="A1523" s="32" t="s">
        <v>92</v>
      </c>
      <c r="B1523" s="32" t="s">
        <v>61</v>
      </c>
      <c r="C1523" s="32" t="s">
        <v>171</v>
      </c>
      <c r="D1523" s="32">
        <v>1.0</v>
      </c>
      <c r="E1523" s="32" t="s">
        <v>177</v>
      </c>
      <c r="F1523" s="58"/>
    </row>
    <row r="1524">
      <c r="A1524" s="32" t="s">
        <v>92</v>
      </c>
      <c r="B1524" s="32" t="s">
        <v>62</v>
      </c>
      <c r="C1524" s="32" t="s">
        <v>171</v>
      </c>
      <c r="D1524" s="32">
        <v>1.0</v>
      </c>
      <c r="E1524" s="32" t="s">
        <v>177</v>
      </c>
      <c r="F1524" s="58"/>
    </row>
    <row r="1525">
      <c r="A1525" s="32" t="s">
        <v>92</v>
      </c>
      <c r="B1525" s="32" t="s">
        <v>63</v>
      </c>
      <c r="C1525" s="32" t="s">
        <v>171</v>
      </c>
      <c r="D1525" s="32">
        <v>1.0</v>
      </c>
      <c r="E1525" s="32" t="s">
        <v>177</v>
      </c>
      <c r="F1525" s="58"/>
    </row>
    <row r="1526">
      <c r="A1526" s="32" t="s">
        <v>92</v>
      </c>
      <c r="B1526" s="32" t="s">
        <v>65</v>
      </c>
      <c r="C1526" s="32" t="s">
        <v>171</v>
      </c>
      <c r="D1526" s="32">
        <v>1.0</v>
      </c>
      <c r="E1526" s="32" t="s">
        <v>177</v>
      </c>
      <c r="F1526" s="58"/>
    </row>
    <row r="1527">
      <c r="A1527" s="32" t="s">
        <v>92</v>
      </c>
      <c r="B1527" s="32" t="s">
        <v>66</v>
      </c>
      <c r="C1527" s="32" t="s">
        <v>171</v>
      </c>
      <c r="D1527" s="32">
        <v>1.0</v>
      </c>
      <c r="E1527" s="32" t="s">
        <v>177</v>
      </c>
      <c r="F1527" s="58"/>
    </row>
    <row r="1528">
      <c r="A1528" s="32" t="s">
        <v>92</v>
      </c>
      <c r="B1528" s="32" t="s">
        <v>71</v>
      </c>
      <c r="C1528" s="32" t="s">
        <v>171</v>
      </c>
      <c r="D1528" s="32">
        <v>1.0</v>
      </c>
      <c r="E1528" s="32" t="s">
        <v>177</v>
      </c>
      <c r="F1528" s="58"/>
    </row>
    <row r="1529">
      <c r="A1529" s="32" t="s">
        <v>92</v>
      </c>
      <c r="B1529" s="32" t="s">
        <v>72</v>
      </c>
      <c r="C1529" s="32" t="s">
        <v>171</v>
      </c>
      <c r="D1529" s="32">
        <v>1.0</v>
      </c>
      <c r="E1529" s="32" t="s">
        <v>177</v>
      </c>
      <c r="F1529" s="58"/>
    </row>
    <row r="1530">
      <c r="A1530" s="32" t="s">
        <v>92</v>
      </c>
      <c r="B1530" s="32" t="s">
        <v>73</v>
      </c>
      <c r="C1530" s="32" t="s">
        <v>171</v>
      </c>
      <c r="D1530" s="32">
        <v>1.0</v>
      </c>
      <c r="E1530" s="32" t="s">
        <v>177</v>
      </c>
      <c r="F1530" s="58"/>
    </row>
    <row r="1531">
      <c r="A1531" s="32" t="s">
        <v>92</v>
      </c>
      <c r="B1531" s="32" t="s">
        <v>75</v>
      </c>
      <c r="C1531" s="32" t="s">
        <v>171</v>
      </c>
      <c r="D1531" s="32">
        <v>1.0</v>
      </c>
      <c r="E1531" s="32" t="s">
        <v>177</v>
      </c>
      <c r="F1531" s="58"/>
    </row>
    <row r="1532">
      <c r="A1532" s="32" t="s">
        <v>92</v>
      </c>
      <c r="B1532" s="32" t="s">
        <v>78</v>
      </c>
      <c r="C1532" s="32" t="s">
        <v>171</v>
      </c>
      <c r="D1532" s="32">
        <v>1.0</v>
      </c>
      <c r="E1532" s="32" t="s">
        <v>177</v>
      </c>
      <c r="F1532" s="58"/>
    </row>
    <row r="1533">
      <c r="A1533" s="32" t="s">
        <v>92</v>
      </c>
      <c r="B1533" s="32" t="s">
        <v>83</v>
      </c>
      <c r="C1533" s="32" t="s">
        <v>171</v>
      </c>
      <c r="D1533" s="32">
        <v>1.0</v>
      </c>
      <c r="E1533" s="32" t="s">
        <v>177</v>
      </c>
      <c r="F1533" s="58"/>
    </row>
    <row r="1534">
      <c r="A1534" s="32" t="s">
        <v>92</v>
      </c>
      <c r="B1534" s="32" t="s">
        <v>84</v>
      </c>
      <c r="C1534" s="32" t="s">
        <v>171</v>
      </c>
      <c r="D1534" s="32">
        <v>1.0</v>
      </c>
      <c r="E1534" s="32" t="s">
        <v>177</v>
      </c>
      <c r="F1534" s="58"/>
    </row>
    <row r="1535">
      <c r="A1535" s="32" t="s">
        <v>92</v>
      </c>
      <c r="B1535" s="32" t="s">
        <v>91</v>
      </c>
      <c r="C1535" s="32" t="s">
        <v>171</v>
      </c>
      <c r="D1535" s="32">
        <v>1.0</v>
      </c>
      <c r="E1535" s="32" t="s">
        <v>177</v>
      </c>
      <c r="F1535" s="58"/>
    </row>
    <row r="1536">
      <c r="A1536" s="32" t="s">
        <v>92</v>
      </c>
      <c r="B1536" s="32" t="s">
        <v>93</v>
      </c>
      <c r="C1536" s="32" t="s">
        <v>171</v>
      </c>
      <c r="D1536" s="32">
        <v>1.0</v>
      </c>
      <c r="E1536" s="32" t="s">
        <v>177</v>
      </c>
      <c r="F1536" s="58"/>
    </row>
    <row r="1537">
      <c r="A1537" s="32" t="s">
        <v>92</v>
      </c>
      <c r="B1537" s="32" t="s">
        <v>96</v>
      </c>
      <c r="C1537" s="32" t="s">
        <v>171</v>
      </c>
      <c r="D1537" s="32">
        <v>1.0</v>
      </c>
      <c r="E1537" s="32" t="s">
        <v>177</v>
      </c>
      <c r="F1537" s="58"/>
    </row>
    <row r="1538">
      <c r="A1538" s="32" t="s">
        <v>92</v>
      </c>
      <c r="B1538" s="32" t="s">
        <v>98</v>
      </c>
      <c r="C1538" s="32" t="s">
        <v>171</v>
      </c>
      <c r="D1538" s="32">
        <v>1.0</v>
      </c>
      <c r="E1538" s="32" t="s">
        <v>177</v>
      </c>
      <c r="F1538" s="58"/>
    </row>
    <row r="1539">
      <c r="A1539" s="32" t="s">
        <v>92</v>
      </c>
      <c r="B1539" s="32" t="s">
        <v>99</v>
      </c>
      <c r="C1539" s="32" t="s">
        <v>171</v>
      </c>
      <c r="D1539" s="32">
        <v>1.0</v>
      </c>
      <c r="E1539" s="32" t="s">
        <v>177</v>
      </c>
      <c r="F1539" s="58"/>
    </row>
    <row r="1540">
      <c r="A1540" s="32" t="s">
        <v>92</v>
      </c>
      <c r="B1540" s="32" t="s">
        <v>102</v>
      </c>
      <c r="C1540" s="32" t="s">
        <v>171</v>
      </c>
      <c r="D1540" s="32">
        <v>1.0</v>
      </c>
      <c r="E1540" s="32" t="s">
        <v>177</v>
      </c>
      <c r="F1540" s="58"/>
    </row>
    <row r="1541">
      <c r="A1541" s="32" t="s">
        <v>92</v>
      </c>
      <c r="B1541" s="32" t="s">
        <v>105</v>
      </c>
      <c r="C1541" s="32" t="s">
        <v>171</v>
      </c>
      <c r="D1541" s="32">
        <v>1.0</v>
      </c>
      <c r="E1541" s="32" t="s">
        <v>177</v>
      </c>
      <c r="F1541" s="58"/>
    </row>
    <row r="1542">
      <c r="A1542" s="32" t="s">
        <v>92</v>
      </c>
      <c r="B1542" s="32" t="s">
        <v>109</v>
      </c>
      <c r="C1542" s="32" t="s">
        <v>171</v>
      </c>
      <c r="D1542" s="32">
        <v>1.0</v>
      </c>
      <c r="E1542" s="32" t="s">
        <v>177</v>
      </c>
      <c r="F1542" s="58"/>
    </row>
    <row r="1543">
      <c r="A1543" s="32" t="s">
        <v>92</v>
      </c>
      <c r="B1543" s="32" t="s">
        <v>110</v>
      </c>
      <c r="C1543" s="32" t="s">
        <v>171</v>
      </c>
      <c r="D1543" s="32">
        <v>1.0</v>
      </c>
      <c r="E1543" s="32" t="s">
        <v>177</v>
      </c>
      <c r="F1543" s="58"/>
    </row>
    <row r="1544">
      <c r="A1544" s="32" t="s">
        <v>92</v>
      </c>
      <c r="B1544" s="32" t="s">
        <v>111</v>
      </c>
      <c r="C1544" s="32" t="s">
        <v>171</v>
      </c>
      <c r="D1544" s="32">
        <v>1.0</v>
      </c>
      <c r="E1544" s="32" t="s">
        <v>177</v>
      </c>
      <c r="F1544" s="58"/>
    </row>
    <row r="1545">
      <c r="A1545" s="32" t="s">
        <v>92</v>
      </c>
      <c r="B1545" s="32" t="s">
        <v>112</v>
      </c>
      <c r="C1545" s="32" t="s">
        <v>171</v>
      </c>
      <c r="D1545" s="32">
        <v>1.0</v>
      </c>
      <c r="E1545" s="32" t="s">
        <v>177</v>
      </c>
      <c r="F1545" s="58"/>
    </row>
    <row r="1546">
      <c r="A1546" s="32" t="s">
        <v>92</v>
      </c>
      <c r="B1546" s="32" t="s">
        <v>114</v>
      </c>
      <c r="C1546" s="32" t="s">
        <v>171</v>
      </c>
      <c r="D1546" s="32">
        <v>1.0</v>
      </c>
      <c r="E1546" s="32" t="s">
        <v>177</v>
      </c>
      <c r="F1546" s="58"/>
    </row>
    <row r="1547">
      <c r="A1547" s="32" t="s">
        <v>92</v>
      </c>
      <c r="B1547" s="32" t="s">
        <v>119</v>
      </c>
      <c r="C1547" s="32" t="s">
        <v>171</v>
      </c>
      <c r="D1547" s="32">
        <v>1.0</v>
      </c>
      <c r="E1547" s="32" t="s">
        <v>177</v>
      </c>
      <c r="F1547" s="58"/>
    </row>
    <row r="1548">
      <c r="A1548" s="32" t="s">
        <v>92</v>
      </c>
      <c r="B1548" s="32" t="s">
        <v>122</v>
      </c>
      <c r="C1548" s="32" t="s">
        <v>171</v>
      </c>
      <c r="D1548" s="32">
        <v>1.0</v>
      </c>
      <c r="E1548" s="32" t="s">
        <v>177</v>
      </c>
      <c r="F1548" s="58"/>
    </row>
    <row r="1549">
      <c r="A1549" s="32" t="s">
        <v>92</v>
      </c>
      <c r="B1549" s="32" t="s">
        <v>124</v>
      </c>
      <c r="C1549" s="32" t="s">
        <v>171</v>
      </c>
      <c r="D1549" s="32">
        <v>1.0</v>
      </c>
      <c r="E1549" s="32" t="s">
        <v>177</v>
      </c>
      <c r="F1549" s="58"/>
    </row>
    <row r="1550">
      <c r="A1550" s="32" t="s">
        <v>92</v>
      </c>
      <c r="B1550" s="32" t="s">
        <v>130</v>
      </c>
      <c r="C1550" s="32" t="s">
        <v>171</v>
      </c>
      <c r="D1550" s="32">
        <v>1.0</v>
      </c>
      <c r="E1550" s="32" t="s">
        <v>177</v>
      </c>
      <c r="F1550" s="58"/>
    </row>
    <row r="1551">
      <c r="A1551" s="32" t="s">
        <v>92</v>
      </c>
      <c r="B1551" s="32" t="s">
        <v>142</v>
      </c>
      <c r="C1551" s="32" t="s">
        <v>171</v>
      </c>
      <c r="D1551" s="32">
        <v>1.0</v>
      </c>
      <c r="E1551" s="32" t="s">
        <v>177</v>
      </c>
      <c r="F1551" s="58"/>
    </row>
    <row r="1552">
      <c r="A1552" s="32" t="s">
        <v>92</v>
      </c>
      <c r="B1552" s="32" t="s">
        <v>145</v>
      </c>
      <c r="C1552" s="32" t="s">
        <v>171</v>
      </c>
      <c r="D1552" s="32">
        <v>1.0</v>
      </c>
      <c r="E1552" s="32" t="s">
        <v>177</v>
      </c>
      <c r="F1552" s="58"/>
    </row>
    <row r="1553">
      <c r="A1553" s="32" t="s">
        <v>92</v>
      </c>
      <c r="B1553" s="32" t="s">
        <v>147</v>
      </c>
      <c r="C1553" s="32" t="s">
        <v>171</v>
      </c>
      <c r="D1553" s="32">
        <v>1.0</v>
      </c>
      <c r="E1553" s="32" t="s">
        <v>177</v>
      </c>
      <c r="F1553" s="58"/>
    </row>
    <row r="1554">
      <c r="A1554" s="32" t="s">
        <v>92</v>
      </c>
      <c r="B1554" s="32" t="s">
        <v>148</v>
      </c>
      <c r="C1554" s="32" t="s">
        <v>171</v>
      </c>
      <c r="D1554" s="32">
        <v>1.0</v>
      </c>
      <c r="E1554" s="32" t="s">
        <v>177</v>
      </c>
      <c r="F1554" s="58"/>
    </row>
    <row r="1555">
      <c r="A1555" s="32" t="s">
        <v>92</v>
      </c>
      <c r="B1555" s="32" t="s">
        <v>149</v>
      </c>
      <c r="C1555" s="32" t="s">
        <v>171</v>
      </c>
      <c r="D1555" s="32">
        <v>1.0</v>
      </c>
      <c r="E1555" s="32" t="s">
        <v>177</v>
      </c>
      <c r="F1555" s="58"/>
    </row>
    <row r="1556">
      <c r="A1556" s="32" t="s">
        <v>106</v>
      </c>
      <c r="B1556" s="32" t="s">
        <v>115</v>
      </c>
      <c r="C1556" s="32" t="s">
        <v>171</v>
      </c>
      <c r="D1556" s="32">
        <v>1.0</v>
      </c>
      <c r="E1556" s="32" t="s">
        <v>177</v>
      </c>
      <c r="F1556" s="58"/>
    </row>
    <row r="1557">
      <c r="A1557" s="32" t="s">
        <v>106</v>
      </c>
      <c r="B1557" s="32" t="s">
        <v>127</v>
      </c>
      <c r="C1557" s="32" t="s">
        <v>171</v>
      </c>
      <c r="D1557" s="32">
        <v>1.0</v>
      </c>
      <c r="E1557" s="32" t="s">
        <v>177</v>
      </c>
      <c r="F1557" s="58"/>
    </row>
    <row r="1558">
      <c r="A1558" s="32" t="s">
        <v>106</v>
      </c>
      <c r="B1558" s="32" t="s">
        <v>128</v>
      </c>
      <c r="C1558" s="32" t="s">
        <v>171</v>
      </c>
      <c r="D1558" s="32">
        <v>1.0</v>
      </c>
      <c r="E1558" s="32" t="s">
        <v>177</v>
      </c>
      <c r="F1558" s="58"/>
    </row>
    <row r="1559">
      <c r="A1559" s="32" t="s">
        <v>106</v>
      </c>
      <c r="B1559" s="32" t="s">
        <v>31</v>
      </c>
      <c r="C1559" s="32" t="s">
        <v>171</v>
      </c>
      <c r="D1559" s="32">
        <v>1.0</v>
      </c>
      <c r="E1559" s="32" t="s">
        <v>177</v>
      </c>
      <c r="F1559" s="58"/>
    </row>
    <row r="1560">
      <c r="A1560" s="32" t="s">
        <v>106</v>
      </c>
      <c r="B1560" s="32" t="s">
        <v>38</v>
      </c>
      <c r="C1560" s="32" t="s">
        <v>171</v>
      </c>
      <c r="D1560" s="32">
        <v>1.0</v>
      </c>
      <c r="E1560" s="32" t="s">
        <v>177</v>
      </c>
      <c r="F1560" s="58"/>
    </row>
    <row r="1561">
      <c r="A1561" s="32" t="s">
        <v>106</v>
      </c>
      <c r="B1561" s="32" t="s">
        <v>42</v>
      </c>
      <c r="C1561" s="32" t="s">
        <v>171</v>
      </c>
      <c r="D1561" s="32">
        <v>1.0</v>
      </c>
      <c r="E1561" s="32" t="s">
        <v>177</v>
      </c>
      <c r="F1561" s="58"/>
    </row>
    <row r="1562">
      <c r="A1562" s="32" t="s">
        <v>106</v>
      </c>
      <c r="B1562" s="32" t="s">
        <v>43</v>
      </c>
      <c r="C1562" s="32" t="s">
        <v>171</v>
      </c>
      <c r="D1562" s="32">
        <v>1.0</v>
      </c>
      <c r="E1562" s="32" t="s">
        <v>177</v>
      </c>
      <c r="F1562" s="58"/>
    </row>
    <row r="1563">
      <c r="A1563" s="32" t="s">
        <v>106</v>
      </c>
      <c r="B1563" s="32" t="s">
        <v>45</v>
      </c>
      <c r="C1563" s="32" t="s">
        <v>171</v>
      </c>
      <c r="D1563" s="32">
        <v>1.0</v>
      </c>
      <c r="E1563" s="32" t="s">
        <v>177</v>
      </c>
      <c r="F1563" s="58"/>
    </row>
    <row r="1564">
      <c r="A1564" s="32" t="s">
        <v>106</v>
      </c>
      <c r="B1564" s="32" t="s">
        <v>57</v>
      </c>
      <c r="C1564" s="32" t="s">
        <v>171</v>
      </c>
      <c r="D1564" s="32">
        <v>1.0</v>
      </c>
      <c r="E1564" s="32" t="s">
        <v>177</v>
      </c>
      <c r="F1564" s="58"/>
    </row>
    <row r="1565">
      <c r="A1565" s="32" t="s">
        <v>106</v>
      </c>
      <c r="B1565" s="32" t="s">
        <v>69</v>
      </c>
      <c r="C1565" s="32" t="s">
        <v>171</v>
      </c>
      <c r="D1565" s="32">
        <v>1.0</v>
      </c>
      <c r="E1565" s="32" t="s">
        <v>177</v>
      </c>
      <c r="F1565" s="58"/>
    </row>
    <row r="1566">
      <c r="A1566" s="32" t="s">
        <v>106</v>
      </c>
      <c r="B1566" s="32" t="s">
        <v>70</v>
      </c>
      <c r="C1566" s="32" t="s">
        <v>171</v>
      </c>
      <c r="D1566" s="32">
        <v>1.0</v>
      </c>
      <c r="E1566" s="32" t="s">
        <v>177</v>
      </c>
      <c r="F1566" s="58"/>
    </row>
    <row r="1567">
      <c r="A1567" s="32" t="s">
        <v>106</v>
      </c>
      <c r="B1567" s="32" t="s">
        <v>82</v>
      </c>
      <c r="C1567" s="32" t="s">
        <v>171</v>
      </c>
      <c r="D1567" s="32">
        <v>1.0</v>
      </c>
      <c r="E1567" s="32" t="s">
        <v>177</v>
      </c>
      <c r="F1567" s="58"/>
    </row>
    <row r="1568">
      <c r="A1568" s="32" t="s">
        <v>106</v>
      </c>
      <c r="B1568" s="32" t="s">
        <v>94</v>
      </c>
      <c r="C1568" s="32" t="s">
        <v>171</v>
      </c>
      <c r="D1568" s="32">
        <v>1.0</v>
      </c>
      <c r="E1568" s="32" t="s">
        <v>177</v>
      </c>
      <c r="F1568" s="58"/>
    </row>
    <row r="1569">
      <c r="A1569" s="32" t="s">
        <v>106</v>
      </c>
      <c r="B1569" s="32" t="s">
        <v>113</v>
      </c>
      <c r="C1569" s="32" t="s">
        <v>171</v>
      </c>
      <c r="D1569" s="32">
        <v>1.0</v>
      </c>
      <c r="E1569" s="32" t="s">
        <v>177</v>
      </c>
      <c r="F1569" s="58"/>
    </row>
    <row r="1570">
      <c r="A1570" s="32" t="s">
        <v>106</v>
      </c>
      <c r="B1570" s="32" t="s">
        <v>116</v>
      </c>
      <c r="C1570" s="32" t="s">
        <v>171</v>
      </c>
      <c r="D1570" s="32">
        <v>1.0</v>
      </c>
      <c r="E1570" s="32" t="s">
        <v>177</v>
      </c>
      <c r="F1570" s="58"/>
    </row>
    <row r="1571">
      <c r="A1571" s="32" t="s">
        <v>106</v>
      </c>
      <c r="B1571" s="32" t="s">
        <v>120</v>
      </c>
      <c r="C1571" s="32" t="s">
        <v>171</v>
      </c>
      <c r="D1571" s="32">
        <v>1.0</v>
      </c>
      <c r="E1571" s="32" t="s">
        <v>177</v>
      </c>
      <c r="F1571" s="58"/>
    </row>
    <row r="1572">
      <c r="A1572" s="32" t="s">
        <v>106</v>
      </c>
      <c r="B1572" s="32" t="s">
        <v>131</v>
      </c>
      <c r="C1572" s="32" t="s">
        <v>171</v>
      </c>
      <c r="D1572" s="32">
        <v>1.0</v>
      </c>
      <c r="E1572" s="32" t="s">
        <v>177</v>
      </c>
      <c r="F1572" s="58"/>
    </row>
    <row r="1573">
      <c r="A1573" s="32" t="s">
        <v>106</v>
      </c>
      <c r="B1573" s="32" t="s">
        <v>135</v>
      </c>
      <c r="C1573" s="32" t="s">
        <v>171</v>
      </c>
      <c r="D1573" s="32">
        <v>1.0</v>
      </c>
      <c r="E1573" s="32" t="s">
        <v>177</v>
      </c>
      <c r="F1573" s="58"/>
    </row>
    <row r="1574">
      <c r="A1574" s="32" t="s">
        <v>106</v>
      </c>
      <c r="B1574" s="32" t="s">
        <v>136</v>
      </c>
      <c r="C1574" s="32" t="s">
        <v>171</v>
      </c>
      <c r="D1574" s="32">
        <v>1.0</v>
      </c>
      <c r="E1574" s="32" t="s">
        <v>177</v>
      </c>
      <c r="F1574" s="58"/>
    </row>
    <row r="1575">
      <c r="A1575" s="32" t="s">
        <v>106</v>
      </c>
      <c r="B1575" s="32" t="s">
        <v>137</v>
      </c>
      <c r="C1575" s="32" t="s">
        <v>171</v>
      </c>
      <c r="D1575" s="32">
        <v>1.0</v>
      </c>
      <c r="E1575" s="32" t="s">
        <v>177</v>
      </c>
      <c r="F1575" s="58"/>
    </row>
    <row r="1576">
      <c r="A1576" s="32" t="s">
        <v>106</v>
      </c>
      <c r="B1576" s="32" t="s">
        <v>143</v>
      </c>
      <c r="C1576" s="32" t="s">
        <v>171</v>
      </c>
      <c r="D1576" s="32">
        <v>1.0</v>
      </c>
      <c r="E1576" s="32" t="s">
        <v>177</v>
      </c>
      <c r="F1576" s="58"/>
    </row>
    <row r="1577">
      <c r="A1577" s="32" t="s">
        <v>106</v>
      </c>
      <c r="B1577" s="32" t="s">
        <v>144</v>
      </c>
      <c r="C1577" s="32" t="s">
        <v>171</v>
      </c>
      <c r="D1577" s="32">
        <v>1.0</v>
      </c>
      <c r="E1577" s="32" t="s">
        <v>177</v>
      </c>
      <c r="F1577" s="58"/>
    </row>
    <row r="1578">
      <c r="A1578" s="32" t="s">
        <v>106</v>
      </c>
      <c r="B1578" s="32" t="s">
        <v>15</v>
      </c>
      <c r="C1578" s="32" t="s">
        <v>171</v>
      </c>
      <c r="D1578" s="32">
        <v>1.0</v>
      </c>
      <c r="E1578" s="32" t="s">
        <v>177</v>
      </c>
      <c r="F1578" s="58"/>
    </row>
    <row r="1579">
      <c r="A1579" s="32" t="s">
        <v>106</v>
      </c>
      <c r="B1579" s="32" t="s">
        <v>17</v>
      </c>
      <c r="C1579" s="32" t="s">
        <v>171</v>
      </c>
      <c r="D1579" s="32">
        <v>1.0</v>
      </c>
      <c r="E1579" s="32" t="s">
        <v>177</v>
      </c>
      <c r="F1579" s="58"/>
    </row>
    <row r="1580">
      <c r="A1580" s="32" t="s">
        <v>106</v>
      </c>
      <c r="B1580" s="32" t="s">
        <v>22</v>
      </c>
      <c r="C1580" s="32" t="s">
        <v>171</v>
      </c>
      <c r="D1580" s="32">
        <v>1.0</v>
      </c>
      <c r="E1580" s="32" t="s">
        <v>177</v>
      </c>
      <c r="F1580" s="58"/>
    </row>
    <row r="1581">
      <c r="A1581" s="32" t="s">
        <v>106</v>
      </c>
      <c r="B1581" s="32" t="s">
        <v>27</v>
      </c>
      <c r="C1581" s="32" t="s">
        <v>171</v>
      </c>
      <c r="D1581" s="32">
        <v>1.0</v>
      </c>
      <c r="E1581" s="32" t="s">
        <v>177</v>
      </c>
      <c r="F1581" s="58"/>
    </row>
    <row r="1582">
      <c r="A1582" s="32" t="s">
        <v>106</v>
      </c>
      <c r="B1582" s="32" t="s">
        <v>28</v>
      </c>
      <c r="C1582" s="32" t="s">
        <v>171</v>
      </c>
      <c r="D1582" s="32">
        <v>1.0</v>
      </c>
      <c r="E1582" s="32" t="s">
        <v>177</v>
      </c>
      <c r="F1582" s="58"/>
    </row>
    <row r="1583">
      <c r="A1583" s="32" t="s">
        <v>106</v>
      </c>
      <c r="B1583" s="32" t="s">
        <v>33</v>
      </c>
      <c r="C1583" s="32" t="s">
        <v>171</v>
      </c>
      <c r="D1583" s="32">
        <v>1.0</v>
      </c>
      <c r="E1583" s="32" t="s">
        <v>177</v>
      </c>
      <c r="F1583" s="58"/>
    </row>
    <row r="1584">
      <c r="A1584" s="32" t="s">
        <v>106</v>
      </c>
      <c r="B1584" s="32" t="s">
        <v>36</v>
      </c>
      <c r="C1584" s="32" t="s">
        <v>171</v>
      </c>
      <c r="D1584" s="32">
        <v>1.0</v>
      </c>
      <c r="E1584" s="32" t="s">
        <v>177</v>
      </c>
      <c r="F1584" s="58"/>
    </row>
    <row r="1585">
      <c r="A1585" s="32" t="s">
        <v>106</v>
      </c>
      <c r="B1585" s="32" t="s">
        <v>40</v>
      </c>
      <c r="C1585" s="32" t="s">
        <v>171</v>
      </c>
      <c r="D1585" s="32">
        <v>1.0</v>
      </c>
      <c r="E1585" s="32" t="s">
        <v>177</v>
      </c>
      <c r="F1585" s="58"/>
    </row>
    <row r="1586">
      <c r="A1586" s="32" t="s">
        <v>106</v>
      </c>
      <c r="B1586" s="32" t="s">
        <v>46</v>
      </c>
      <c r="C1586" s="32" t="s">
        <v>171</v>
      </c>
      <c r="D1586" s="32">
        <v>1.0</v>
      </c>
      <c r="E1586" s="32" t="s">
        <v>177</v>
      </c>
      <c r="F1586" s="58"/>
    </row>
    <row r="1587">
      <c r="A1587" s="32" t="s">
        <v>106</v>
      </c>
      <c r="B1587" s="32" t="s">
        <v>47</v>
      </c>
      <c r="C1587" s="32" t="s">
        <v>171</v>
      </c>
      <c r="D1587" s="32">
        <v>1.0</v>
      </c>
      <c r="E1587" s="32" t="s">
        <v>177</v>
      </c>
      <c r="F1587" s="58"/>
    </row>
    <row r="1588">
      <c r="A1588" s="32" t="s">
        <v>106</v>
      </c>
      <c r="B1588" s="32" t="s">
        <v>48</v>
      </c>
      <c r="C1588" s="32" t="s">
        <v>171</v>
      </c>
      <c r="D1588" s="32">
        <v>1.0</v>
      </c>
      <c r="E1588" s="32" t="s">
        <v>177</v>
      </c>
      <c r="F1588" s="58"/>
    </row>
    <row r="1589">
      <c r="A1589" s="32" t="s">
        <v>106</v>
      </c>
      <c r="B1589" s="32" t="s">
        <v>50</v>
      </c>
      <c r="C1589" s="32" t="s">
        <v>171</v>
      </c>
      <c r="D1589" s="32">
        <v>1.0</v>
      </c>
      <c r="E1589" s="32" t="s">
        <v>177</v>
      </c>
      <c r="F1589" s="58"/>
    </row>
    <row r="1590">
      <c r="A1590" s="32" t="s">
        <v>106</v>
      </c>
      <c r="B1590" s="32" t="s">
        <v>51</v>
      </c>
      <c r="C1590" s="32" t="s">
        <v>171</v>
      </c>
      <c r="D1590" s="32">
        <v>1.0</v>
      </c>
      <c r="E1590" s="32" t="s">
        <v>177</v>
      </c>
      <c r="F1590" s="58"/>
    </row>
    <row r="1591">
      <c r="A1591" s="32" t="s">
        <v>106</v>
      </c>
      <c r="B1591" s="32" t="s">
        <v>52</v>
      </c>
      <c r="C1591" s="32" t="s">
        <v>171</v>
      </c>
      <c r="D1591" s="32">
        <v>1.0</v>
      </c>
      <c r="E1591" s="32" t="s">
        <v>177</v>
      </c>
      <c r="F1591" s="58"/>
    </row>
    <row r="1592">
      <c r="A1592" s="32" t="s">
        <v>106</v>
      </c>
      <c r="B1592" s="32" t="s">
        <v>58</v>
      </c>
      <c r="C1592" s="32" t="s">
        <v>171</v>
      </c>
      <c r="D1592" s="32">
        <v>1.0</v>
      </c>
      <c r="E1592" s="32" t="s">
        <v>177</v>
      </c>
      <c r="F1592" s="58"/>
    </row>
    <row r="1593">
      <c r="A1593" s="32" t="s">
        <v>106</v>
      </c>
      <c r="B1593" s="32" t="s">
        <v>59</v>
      </c>
      <c r="C1593" s="32" t="s">
        <v>171</v>
      </c>
      <c r="D1593" s="32">
        <v>1.0</v>
      </c>
      <c r="E1593" s="32" t="s">
        <v>177</v>
      </c>
      <c r="F1593" s="58"/>
    </row>
    <row r="1594">
      <c r="A1594" s="32" t="s">
        <v>106</v>
      </c>
      <c r="B1594" s="32" t="s">
        <v>61</v>
      </c>
      <c r="C1594" s="32" t="s">
        <v>171</v>
      </c>
      <c r="D1594" s="32">
        <v>1.0</v>
      </c>
      <c r="E1594" s="32" t="s">
        <v>177</v>
      </c>
      <c r="F1594" s="58"/>
    </row>
    <row r="1595">
      <c r="A1595" s="32" t="s">
        <v>106</v>
      </c>
      <c r="B1595" s="32" t="s">
        <v>62</v>
      </c>
      <c r="C1595" s="32" t="s">
        <v>171</v>
      </c>
      <c r="D1595" s="32">
        <v>1.0</v>
      </c>
      <c r="E1595" s="32" t="s">
        <v>177</v>
      </c>
      <c r="F1595" s="58"/>
    </row>
    <row r="1596">
      <c r="A1596" s="32" t="s">
        <v>106</v>
      </c>
      <c r="B1596" s="32" t="s">
        <v>63</v>
      </c>
      <c r="C1596" s="32" t="s">
        <v>171</v>
      </c>
      <c r="D1596" s="32">
        <v>1.0</v>
      </c>
      <c r="E1596" s="32" t="s">
        <v>177</v>
      </c>
      <c r="F1596" s="58"/>
    </row>
    <row r="1597">
      <c r="A1597" s="32" t="s">
        <v>106</v>
      </c>
      <c r="B1597" s="32" t="s">
        <v>65</v>
      </c>
      <c r="C1597" s="32" t="s">
        <v>171</v>
      </c>
      <c r="D1597" s="32">
        <v>1.0</v>
      </c>
      <c r="E1597" s="32" t="s">
        <v>177</v>
      </c>
      <c r="F1597" s="58"/>
    </row>
    <row r="1598">
      <c r="A1598" s="32" t="s">
        <v>106</v>
      </c>
      <c r="B1598" s="32" t="s">
        <v>66</v>
      </c>
      <c r="C1598" s="32" t="s">
        <v>171</v>
      </c>
      <c r="D1598" s="32">
        <v>1.0</v>
      </c>
      <c r="E1598" s="32" t="s">
        <v>177</v>
      </c>
      <c r="F1598" s="58"/>
    </row>
    <row r="1599">
      <c r="A1599" s="32" t="s">
        <v>106</v>
      </c>
      <c r="B1599" s="32" t="s">
        <v>71</v>
      </c>
      <c r="C1599" s="32" t="s">
        <v>171</v>
      </c>
      <c r="D1599" s="32">
        <v>1.0</v>
      </c>
      <c r="E1599" s="32" t="s">
        <v>177</v>
      </c>
      <c r="F1599" s="58"/>
    </row>
    <row r="1600">
      <c r="A1600" s="32" t="s">
        <v>106</v>
      </c>
      <c r="B1600" s="32" t="s">
        <v>72</v>
      </c>
      <c r="C1600" s="32" t="s">
        <v>171</v>
      </c>
      <c r="D1600" s="32">
        <v>1.0</v>
      </c>
      <c r="E1600" s="32" t="s">
        <v>177</v>
      </c>
      <c r="F1600" s="58"/>
    </row>
    <row r="1601">
      <c r="A1601" s="32" t="s">
        <v>106</v>
      </c>
      <c r="B1601" s="32" t="s">
        <v>73</v>
      </c>
      <c r="C1601" s="32" t="s">
        <v>171</v>
      </c>
      <c r="D1601" s="32">
        <v>1.0</v>
      </c>
      <c r="E1601" s="32" t="s">
        <v>177</v>
      </c>
      <c r="F1601" s="58"/>
    </row>
    <row r="1602">
      <c r="A1602" s="32" t="s">
        <v>106</v>
      </c>
      <c r="B1602" s="32" t="s">
        <v>75</v>
      </c>
      <c r="C1602" s="32" t="s">
        <v>171</v>
      </c>
      <c r="D1602" s="32">
        <v>1.0</v>
      </c>
      <c r="E1602" s="32" t="s">
        <v>177</v>
      </c>
      <c r="F1602" s="58"/>
    </row>
    <row r="1603">
      <c r="A1603" s="32" t="s">
        <v>106</v>
      </c>
      <c r="B1603" s="32" t="s">
        <v>78</v>
      </c>
      <c r="C1603" s="32" t="s">
        <v>171</v>
      </c>
      <c r="D1603" s="32">
        <v>1.0</v>
      </c>
      <c r="E1603" s="32" t="s">
        <v>177</v>
      </c>
      <c r="F1603" s="58"/>
    </row>
    <row r="1604">
      <c r="A1604" s="32" t="s">
        <v>106</v>
      </c>
      <c r="B1604" s="32" t="s">
        <v>83</v>
      </c>
      <c r="C1604" s="32" t="s">
        <v>171</v>
      </c>
      <c r="D1604" s="32">
        <v>1.0</v>
      </c>
      <c r="E1604" s="32" t="s">
        <v>177</v>
      </c>
      <c r="F1604" s="58"/>
    </row>
    <row r="1605">
      <c r="A1605" s="32" t="s">
        <v>106</v>
      </c>
      <c r="B1605" s="32" t="s">
        <v>84</v>
      </c>
      <c r="C1605" s="32" t="s">
        <v>171</v>
      </c>
      <c r="D1605" s="32">
        <v>1.0</v>
      </c>
      <c r="E1605" s="32" t="s">
        <v>177</v>
      </c>
      <c r="F1605" s="58"/>
    </row>
    <row r="1606">
      <c r="A1606" s="32" t="s">
        <v>106</v>
      </c>
      <c r="B1606" s="32" t="s">
        <v>91</v>
      </c>
      <c r="C1606" s="32" t="s">
        <v>171</v>
      </c>
      <c r="D1606" s="32">
        <v>1.0</v>
      </c>
      <c r="E1606" s="32" t="s">
        <v>177</v>
      </c>
      <c r="F1606" s="58"/>
    </row>
    <row r="1607">
      <c r="A1607" s="32" t="s">
        <v>106</v>
      </c>
      <c r="B1607" s="32" t="s">
        <v>93</v>
      </c>
      <c r="C1607" s="32" t="s">
        <v>171</v>
      </c>
      <c r="D1607" s="32">
        <v>1.0</v>
      </c>
      <c r="E1607" s="32" t="s">
        <v>177</v>
      </c>
      <c r="F1607" s="58"/>
    </row>
    <row r="1608">
      <c r="A1608" s="32" t="s">
        <v>106</v>
      </c>
      <c r="B1608" s="32" t="s">
        <v>96</v>
      </c>
      <c r="C1608" s="32" t="s">
        <v>171</v>
      </c>
      <c r="D1608" s="32">
        <v>1.0</v>
      </c>
      <c r="E1608" s="32" t="s">
        <v>177</v>
      </c>
      <c r="F1608" s="58"/>
    </row>
    <row r="1609">
      <c r="A1609" s="32" t="s">
        <v>106</v>
      </c>
      <c r="B1609" s="32" t="s">
        <v>98</v>
      </c>
      <c r="C1609" s="32" t="s">
        <v>171</v>
      </c>
      <c r="D1609" s="32">
        <v>1.0</v>
      </c>
      <c r="E1609" s="32" t="s">
        <v>177</v>
      </c>
      <c r="F1609" s="58"/>
    </row>
    <row r="1610">
      <c r="A1610" s="32" t="s">
        <v>106</v>
      </c>
      <c r="B1610" s="32" t="s">
        <v>99</v>
      </c>
      <c r="C1610" s="32" t="s">
        <v>171</v>
      </c>
      <c r="D1610" s="32">
        <v>1.0</v>
      </c>
      <c r="E1610" s="32" t="s">
        <v>177</v>
      </c>
      <c r="F1610" s="58"/>
    </row>
    <row r="1611">
      <c r="A1611" s="32" t="s">
        <v>106</v>
      </c>
      <c r="B1611" s="32" t="s">
        <v>102</v>
      </c>
      <c r="C1611" s="32" t="s">
        <v>171</v>
      </c>
      <c r="D1611" s="32">
        <v>1.0</v>
      </c>
      <c r="E1611" s="32" t="s">
        <v>177</v>
      </c>
      <c r="F1611" s="58"/>
    </row>
    <row r="1612">
      <c r="A1612" s="32" t="s">
        <v>106</v>
      </c>
      <c r="B1612" s="32" t="s">
        <v>105</v>
      </c>
      <c r="C1612" s="32" t="s">
        <v>171</v>
      </c>
      <c r="D1612" s="32">
        <v>1.0</v>
      </c>
      <c r="E1612" s="32" t="s">
        <v>177</v>
      </c>
      <c r="F1612" s="58"/>
    </row>
    <row r="1613">
      <c r="A1613" s="32" t="s">
        <v>106</v>
      </c>
      <c r="B1613" s="32" t="s">
        <v>109</v>
      </c>
      <c r="C1613" s="32" t="s">
        <v>171</v>
      </c>
      <c r="D1613" s="32">
        <v>1.0</v>
      </c>
      <c r="E1613" s="32" t="s">
        <v>177</v>
      </c>
      <c r="F1613" s="58"/>
    </row>
    <row r="1614">
      <c r="A1614" s="32" t="s">
        <v>106</v>
      </c>
      <c r="B1614" s="32" t="s">
        <v>110</v>
      </c>
      <c r="C1614" s="32" t="s">
        <v>171</v>
      </c>
      <c r="D1614" s="32">
        <v>1.0</v>
      </c>
      <c r="E1614" s="32" t="s">
        <v>177</v>
      </c>
      <c r="F1614" s="58"/>
    </row>
    <row r="1615">
      <c r="A1615" s="32" t="s">
        <v>106</v>
      </c>
      <c r="B1615" s="32" t="s">
        <v>111</v>
      </c>
      <c r="C1615" s="32" t="s">
        <v>171</v>
      </c>
      <c r="D1615" s="32">
        <v>1.0</v>
      </c>
      <c r="E1615" s="32" t="s">
        <v>177</v>
      </c>
      <c r="F1615" s="58"/>
    </row>
    <row r="1616">
      <c r="A1616" s="32" t="s">
        <v>106</v>
      </c>
      <c r="B1616" s="32" t="s">
        <v>112</v>
      </c>
      <c r="C1616" s="32" t="s">
        <v>171</v>
      </c>
      <c r="D1616" s="32">
        <v>1.0</v>
      </c>
      <c r="E1616" s="32" t="s">
        <v>177</v>
      </c>
      <c r="F1616" s="58"/>
    </row>
    <row r="1617">
      <c r="A1617" s="32" t="s">
        <v>106</v>
      </c>
      <c r="B1617" s="32" t="s">
        <v>114</v>
      </c>
      <c r="C1617" s="32" t="s">
        <v>171</v>
      </c>
      <c r="D1617" s="32">
        <v>1.0</v>
      </c>
      <c r="E1617" s="32" t="s">
        <v>177</v>
      </c>
      <c r="F1617" s="58"/>
    </row>
    <row r="1618">
      <c r="A1618" s="32" t="s">
        <v>106</v>
      </c>
      <c r="B1618" s="32" t="s">
        <v>119</v>
      </c>
      <c r="C1618" s="32" t="s">
        <v>171</v>
      </c>
      <c r="D1618" s="32">
        <v>1.0</v>
      </c>
      <c r="E1618" s="32" t="s">
        <v>177</v>
      </c>
      <c r="F1618" s="58"/>
    </row>
    <row r="1619">
      <c r="A1619" s="32" t="s">
        <v>106</v>
      </c>
      <c r="B1619" s="32" t="s">
        <v>122</v>
      </c>
      <c r="C1619" s="32" t="s">
        <v>171</v>
      </c>
      <c r="D1619" s="32">
        <v>1.0</v>
      </c>
      <c r="E1619" s="32" t="s">
        <v>177</v>
      </c>
      <c r="F1619" s="58"/>
    </row>
    <row r="1620">
      <c r="A1620" s="32" t="s">
        <v>106</v>
      </c>
      <c r="B1620" s="32" t="s">
        <v>124</v>
      </c>
      <c r="C1620" s="32" t="s">
        <v>171</v>
      </c>
      <c r="D1620" s="32">
        <v>1.0</v>
      </c>
      <c r="E1620" s="32" t="s">
        <v>177</v>
      </c>
      <c r="F1620" s="58"/>
    </row>
    <row r="1621">
      <c r="A1621" s="32" t="s">
        <v>106</v>
      </c>
      <c r="B1621" s="32" t="s">
        <v>130</v>
      </c>
      <c r="C1621" s="32" t="s">
        <v>171</v>
      </c>
      <c r="D1621" s="32">
        <v>1.0</v>
      </c>
      <c r="E1621" s="32" t="s">
        <v>177</v>
      </c>
      <c r="F1621" s="58"/>
    </row>
    <row r="1622">
      <c r="A1622" s="32" t="s">
        <v>106</v>
      </c>
      <c r="B1622" s="32" t="s">
        <v>142</v>
      </c>
      <c r="C1622" s="32" t="s">
        <v>171</v>
      </c>
      <c r="D1622" s="32">
        <v>1.0</v>
      </c>
      <c r="E1622" s="32" t="s">
        <v>177</v>
      </c>
      <c r="F1622" s="58"/>
    </row>
    <row r="1623">
      <c r="A1623" s="32" t="s">
        <v>106</v>
      </c>
      <c r="B1623" s="32" t="s">
        <v>145</v>
      </c>
      <c r="C1623" s="32" t="s">
        <v>171</v>
      </c>
      <c r="D1623" s="32">
        <v>1.0</v>
      </c>
      <c r="E1623" s="32" t="s">
        <v>177</v>
      </c>
      <c r="F1623" s="58"/>
    </row>
    <row r="1624">
      <c r="A1624" s="32" t="s">
        <v>106</v>
      </c>
      <c r="B1624" s="32" t="s">
        <v>147</v>
      </c>
      <c r="C1624" s="32" t="s">
        <v>171</v>
      </c>
      <c r="D1624" s="32">
        <v>1.0</v>
      </c>
      <c r="E1624" s="32" t="s">
        <v>177</v>
      </c>
      <c r="F1624" s="58"/>
    </row>
    <row r="1625">
      <c r="A1625" s="32" t="s">
        <v>106</v>
      </c>
      <c r="B1625" s="32" t="s">
        <v>148</v>
      </c>
      <c r="C1625" s="32" t="s">
        <v>171</v>
      </c>
      <c r="D1625" s="32">
        <v>1.0</v>
      </c>
      <c r="E1625" s="32" t="s">
        <v>177</v>
      </c>
      <c r="F1625" s="58"/>
    </row>
    <row r="1626">
      <c r="A1626" s="32" t="s">
        <v>106</v>
      </c>
      <c r="B1626" s="32" t="s">
        <v>149</v>
      </c>
      <c r="C1626" s="32" t="s">
        <v>171</v>
      </c>
      <c r="D1626" s="32">
        <v>1.0</v>
      </c>
      <c r="E1626" s="32" t="s">
        <v>177</v>
      </c>
      <c r="F1626" s="58"/>
    </row>
    <row r="1627">
      <c r="A1627" s="32" t="s">
        <v>115</v>
      </c>
      <c r="B1627" s="32" t="s">
        <v>127</v>
      </c>
      <c r="C1627" s="32" t="s">
        <v>171</v>
      </c>
      <c r="D1627" s="32">
        <v>1.0</v>
      </c>
      <c r="E1627" s="32" t="s">
        <v>177</v>
      </c>
      <c r="F1627" s="58"/>
    </row>
    <row r="1628">
      <c r="A1628" s="32" t="s">
        <v>115</v>
      </c>
      <c r="B1628" s="32" t="s">
        <v>128</v>
      </c>
      <c r="C1628" s="32" t="s">
        <v>171</v>
      </c>
      <c r="D1628" s="32">
        <v>1.0</v>
      </c>
      <c r="E1628" s="32" t="s">
        <v>177</v>
      </c>
      <c r="F1628" s="58"/>
    </row>
    <row r="1629">
      <c r="A1629" s="32" t="s">
        <v>115</v>
      </c>
      <c r="B1629" s="32" t="s">
        <v>31</v>
      </c>
      <c r="C1629" s="32" t="s">
        <v>171</v>
      </c>
      <c r="D1629" s="32">
        <v>1.0</v>
      </c>
      <c r="E1629" s="32" t="s">
        <v>177</v>
      </c>
      <c r="F1629" s="58"/>
    </row>
    <row r="1630">
      <c r="A1630" s="32" t="s">
        <v>115</v>
      </c>
      <c r="B1630" s="32" t="s">
        <v>38</v>
      </c>
      <c r="C1630" s="32" t="s">
        <v>171</v>
      </c>
      <c r="D1630" s="32">
        <v>1.0</v>
      </c>
      <c r="E1630" s="32" t="s">
        <v>177</v>
      </c>
      <c r="F1630" s="58"/>
    </row>
    <row r="1631">
      <c r="A1631" s="32" t="s">
        <v>115</v>
      </c>
      <c r="B1631" s="32" t="s">
        <v>42</v>
      </c>
      <c r="C1631" s="32" t="s">
        <v>171</v>
      </c>
      <c r="D1631" s="32">
        <v>1.0</v>
      </c>
      <c r="E1631" s="32" t="s">
        <v>177</v>
      </c>
      <c r="F1631" s="58"/>
    </row>
    <row r="1632">
      <c r="A1632" s="32" t="s">
        <v>115</v>
      </c>
      <c r="B1632" s="32" t="s">
        <v>43</v>
      </c>
      <c r="C1632" s="32" t="s">
        <v>171</v>
      </c>
      <c r="D1632" s="32">
        <v>1.0</v>
      </c>
      <c r="E1632" s="32" t="s">
        <v>177</v>
      </c>
      <c r="F1632" s="58"/>
    </row>
    <row r="1633">
      <c r="A1633" s="32" t="s">
        <v>115</v>
      </c>
      <c r="B1633" s="32" t="s">
        <v>45</v>
      </c>
      <c r="C1633" s="32" t="s">
        <v>171</v>
      </c>
      <c r="D1633" s="32">
        <v>1.0</v>
      </c>
      <c r="E1633" s="32" t="s">
        <v>177</v>
      </c>
      <c r="F1633" s="58"/>
    </row>
    <row r="1634">
      <c r="A1634" s="32" t="s">
        <v>115</v>
      </c>
      <c r="B1634" s="32" t="s">
        <v>57</v>
      </c>
      <c r="C1634" s="32" t="s">
        <v>171</v>
      </c>
      <c r="D1634" s="32">
        <v>1.0</v>
      </c>
      <c r="E1634" s="32" t="s">
        <v>177</v>
      </c>
      <c r="F1634" s="58"/>
    </row>
    <row r="1635">
      <c r="A1635" s="32" t="s">
        <v>115</v>
      </c>
      <c r="B1635" s="32" t="s">
        <v>69</v>
      </c>
      <c r="C1635" s="32" t="s">
        <v>171</v>
      </c>
      <c r="D1635" s="32">
        <v>1.0</v>
      </c>
      <c r="E1635" s="32" t="s">
        <v>177</v>
      </c>
      <c r="F1635" s="58"/>
    </row>
    <row r="1636">
      <c r="A1636" s="32" t="s">
        <v>115</v>
      </c>
      <c r="B1636" s="32" t="s">
        <v>70</v>
      </c>
      <c r="C1636" s="32" t="s">
        <v>171</v>
      </c>
      <c r="D1636" s="32">
        <v>1.0</v>
      </c>
      <c r="E1636" s="32" t="s">
        <v>177</v>
      </c>
      <c r="F1636" s="58"/>
    </row>
    <row r="1637">
      <c r="A1637" s="32" t="s">
        <v>115</v>
      </c>
      <c r="B1637" s="32" t="s">
        <v>82</v>
      </c>
      <c r="C1637" s="32" t="s">
        <v>171</v>
      </c>
      <c r="D1637" s="32">
        <v>1.0</v>
      </c>
      <c r="E1637" s="32" t="s">
        <v>177</v>
      </c>
      <c r="F1637" s="58"/>
    </row>
    <row r="1638">
      <c r="A1638" s="32" t="s">
        <v>115</v>
      </c>
      <c r="B1638" s="32" t="s">
        <v>94</v>
      </c>
      <c r="C1638" s="32" t="s">
        <v>171</v>
      </c>
      <c r="D1638" s="32">
        <v>1.0</v>
      </c>
      <c r="E1638" s="32" t="s">
        <v>177</v>
      </c>
      <c r="F1638" s="58"/>
    </row>
    <row r="1639">
      <c r="A1639" s="32" t="s">
        <v>115</v>
      </c>
      <c r="B1639" s="32" t="s">
        <v>113</v>
      </c>
      <c r="C1639" s="32" t="s">
        <v>171</v>
      </c>
      <c r="D1639" s="32">
        <v>1.0</v>
      </c>
      <c r="E1639" s="32" t="s">
        <v>177</v>
      </c>
      <c r="F1639" s="58"/>
    </row>
    <row r="1640">
      <c r="A1640" s="32" t="s">
        <v>115</v>
      </c>
      <c r="B1640" s="32" t="s">
        <v>116</v>
      </c>
      <c r="C1640" s="32" t="s">
        <v>171</v>
      </c>
      <c r="D1640" s="32">
        <v>1.0</v>
      </c>
      <c r="E1640" s="32" t="s">
        <v>177</v>
      </c>
      <c r="F1640" s="58"/>
    </row>
    <row r="1641">
      <c r="A1641" s="32" t="s">
        <v>115</v>
      </c>
      <c r="B1641" s="32" t="s">
        <v>120</v>
      </c>
      <c r="C1641" s="32" t="s">
        <v>171</v>
      </c>
      <c r="D1641" s="32">
        <v>1.0</v>
      </c>
      <c r="E1641" s="32" t="s">
        <v>177</v>
      </c>
      <c r="F1641" s="58"/>
    </row>
    <row r="1642">
      <c r="A1642" s="32" t="s">
        <v>115</v>
      </c>
      <c r="B1642" s="32" t="s">
        <v>131</v>
      </c>
      <c r="C1642" s="32" t="s">
        <v>171</v>
      </c>
      <c r="D1642" s="32">
        <v>1.0</v>
      </c>
      <c r="E1642" s="32" t="s">
        <v>177</v>
      </c>
      <c r="F1642" s="58"/>
    </row>
    <row r="1643">
      <c r="A1643" s="32" t="s">
        <v>115</v>
      </c>
      <c r="B1643" s="32" t="s">
        <v>135</v>
      </c>
      <c r="C1643" s="32" t="s">
        <v>171</v>
      </c>
      <c r="D1643" s="32">
        <v>1.0</v>
      </c>
      <c r="E1643" s="32" t="s">
        <v>177</v>
      </c>
      <c r="F1643" s="58"/>
    </row>
    <row r="1644">
      <c r="A1644" s="32" t="s">
        <v>115</v>
      </c>
      <c r="B1644" s="32" t="s">
        <v>136</v>
      </c>
      <c r="C1644" s="32" t="s">
        <v>171</v>
      </c>
      <c r="D1644" s="32">
        <v>1.0</v>
      </c>
      <c r="E1644" s="32" t="s">
        <v>177</v>
      </c>
      <c r="F1644" s="58"/>
    </row>
    <row r="1645">
      <c r="A1645" s="32" t="s">
        <v>115</v>
      </c>
      <c r="B1645" s="32" t="s">
        <v>137</v>
      </c>
      <c r="C1645" s="32" t="s">
        <v>171</v>
      </c>
      <c r="D1645" s="32">
        <v>1.0</v>
      </c>
      <c r="E1645" s="32" t="s">
        <v>177</v>
      </c>
      <c r="F1645" s="58"/>
    </row>
    <row r="1646">
      <c r="A1646" s="32" t="s">
        <v>115</v>
      </c>
      <c r="B1646" s="32" t="s">
        <v>143</v>
      </c>
      <c r="C1646" s="32" t="s">
        <v>171</v>
      </c>
      <c r="D1646" s="32">
        <v>1.0</v>
      </c>
      <c r="E1646" s="32" t="s">
        <v>177</v>
      </c>
      <c r="F1646" s="58"/>
    </row>
    <row r="1647">
      <c r="A1647" s="32" t="s">
        <v>115</v>
      </c>
      <c r="B1647" s="32" t="s">
        <v>144</v>
      </c>
      <c r="C1647" s="32" t="s">
        <v>171</v>
      </c>
      <c r="D1647" s="32">
        <v>1.0</v>
      </c>
      <c r="E1647" s="32" t="s">
        <v>177</v>
      </c>
      <c r="F1647" s="58"/>
    </row>
    <row r="1648">
      <c r="A1648" s="32" t="s">
        <v>115</v>
      </c>
      <c r="B1648" s="32" t="s">
        <v>15</v>
      </c>
      <c r="C1648" s="32" t="s">
        <v>171</v>
      </c>
      <c r="D1648" s="32">
        <v>1.0</v>
      </c>
      <c r="E1648" s="32" t="s">
        <v>177</v>
      </c>
      <c r="F1648" s="58"/>
    </row>
    <row r="1649">
      <c r="A1649" s="32" t="s">
        <v>115</v>
      </c>
      <c r="B1649" s="32" t="s">
        <v>17</v>
      </c>
      <c r="C1649" s="32" t="s">
        <v>171</v>
      </c>
      <c r="D1649" s="32">
        <v>1.0</v>
      </c>
      <c r="E1649" s="32" t="s">
        <v>177</v>
      </c>
      <c r="F1649" s="58"/>
    </row>
    <row r="1650">
      <c r="A1650" s="32" t="s">
        <v>115</v>
      </c>
      <c r="B1650" s="32" t="s">
        <v>22</v>
      </c>
      <c r="C1650" s="32" t="s">
        <v>171</v>
      </c>
      <c r="D1650" s="32">
        <v>1.0</v>
      </c>
      <c r="E1650" s="32" t="s">
        <v>177</v>
      </c>
      <c r="F1650" s="58"/>
    </row>
    <row r="1651">
      <c r="A1651" s="32" t="s">
        <v>115</v>
      </c>
      <c r="B1651" s="32" t="s">
        <v>27</v>
      </c>
      <c r="C1651" s="32" t="s">
        <v>171</v>
      </c>
      <c r="D1651" s="32">
        <v>1.0</v>
      </c>
      <c r="E1651" s="32" t="s">
        <v>177</v>
      </c>
      <c r="F1651" s="58"/>
    </row>
    <row r="1652">
      <c r="A1652" s="32" t="s">
        <v>115</v>
      </c>
      <c r="B1652" s="32" t="s">
        <v>28</v>
      </c>
      <c r="C1652" s="32" t="s">
        <v>171</v>
      </c>
      <c r="D1652" s="32">
        <v>1.0</v>
      </c>
      <c r="E1652" s="32" t="s">
        <v>177</v>
      </c>
      <c r="F1652" s="58"/>
    </row>
    <row r="1653">
      <c r="A1653" s="32" t="s">
        <v>115</v>
      </c>
      <c r="B1653" s="32" t="s">
        <v>33</v>
      </c>
      <c r="C1653" s="32" t="s">
        <v>171</v>
      </c>
      <c r="D1653" s="32">
        <v>1.0</v>
      </c>
      <c r="E1653" s="32" t="s">
        <v>177</v>
      </c>
      <c r="F1653" s="58"/>
    </row>
    <row r="1654">
      <c r="A1654" s="32" t="s">
        <v>115</v>
      </c>
      <c r="B1654" s="32" t="s">
        <v>36</v>
      </c>
      <c r="C1654" s="32" t="s">
        <v>171</v>
      </c>
      <c r="D1654" s="32">
        <v>1.0</v>
      </c>
      <c r="E1654" s="32" t="s">
        <v>177</v>
      </c>
      <c r="F1654" s="58"/>
    </row>
    <row r="1655">
      <c r="A1655" s="32" t="s">
        <v>115</v>
      </c>
      <c r="B1655" s="32" t="s">
        <v>40</v>
      </c>
      <c r="C1655" s="32" t="s">
        <v>171</v>
      </c>
      <c r="D1655" s="32">
        <v>1.0</v>
      </c>
      <c r="E1655" s="32" t="s">
        <v>177</v>
      </c>
      <c r="F1655" s="58"/>
    </row>
    <row r="1656">
      <c r="A1656" s="32" t="s">
        <v>115</v>
      </c>
      <c r="B1656" s="32" t="s">
        <v>46</v>
      </c>
      <c r="C1656" s="32" t="s">
        <v>171</v>
      </c>
      <c r="D1656" s="32">
        <v>1.0</v>
      </c>
      <c r="E1656" s="32" t="s">
        <v>177</v>
      </c>
      <c r="F1656" s="58"/>
    </row>
    <row r="1657">
      <c r="A1657" s="32" t="s">
        <v>115</v>
      </c>
      <c r="B1657" s="32" t="s">
        <v>47</v>
      </c>
      <c r="C1657" s="32" t="s">
        <v>171</v>
      </c>
      <c r="D1657" s="32">
        <v>1.0</v>
      </c>
      <c r="E1657" s="32" t="s">
        <v>177</v>
      </c>
      <c r="F1657" s="58"/>
    </row>
    <row r="1658">
      <c r="A1658" s="32" t="s">
        <v>115</v>
      </c>
      <c r="B1658" s="32" t="s">
        <v>48</v>
      </c>
      <c r="C1658" s="32" t="s">
        <v>171</v>
      </c>
      <c r="D1658" s="32">
        <v>1.0</v>
      </c>
      <c r="E1658" s="32" t="s">
        <v>177</v>
      </c>
      <c r="F1658" s="58"/>
    </row>
    <row r="1659">
      <c r="A1659" s="32" t="s">
        <v>115</v>
      </c>
      <c r="B1659" s="32" t="s">
        <v>50</v>
      </c>
      <c r="C1659" s="32" t="s">
        <v>171</v>
      </c>
      <c r="D1659" s="32">
        <v>1.0</v>
      </c>
      <c r="E1659" s="32" t="s">
        <v>177</v>
      </c>
      <c r="F1659" s="58"/>
    </row>
    <row r="1660">
      <c r="A1660" s="32" t="s">
        <v>115</v>
      </c>
      <c r="B1660" s="32" t="s">
        <v>51</v>
      </c>
      <c r="C1660" s="32" t="s">
        <v>171</v>
      </c>
      <c r="D1660" s="32">
        <v>1.0</v>
      </c>
      <c r="E1660" s="32" t="s">
        <v>177</v>
      </c>
      <c r="F1660" s="58"/>
    </row>
    <row r="1661">
      <c r="A1661" s="32" t="s">
        <v>115</v>
      </c>
      <c r="B1661" s="32" t="s">
        <v>52</v>
      </c>
      <c r="C1661" s="32" t="s">
        <v>171</v>
      </c>
      <c r="D1661" s="32">
        <v>1.0</v>
      </c>
      <c r="E1661" s="32" t="s">
        <v>177</v>
      </c>
      <c r="F1661" s="58"/>
    </row>
    <row r="1662">
      <c r="A1662" s="32" t="s">
        <v>115</v>
      </c>
      <c r="B1662" s="32" t="s">
        <v>58</v>
      </c>
      <c r="C1662" s="32" t="s">
        <v>171</v>
      </c>
      <c r="D1662" s="32">
        <v>1.0</v>
      </c>
      <c r="E1662" s="32" t="s">
        <v>177</v>
      </c>
      <c r="F1662" s="58"/>
    </row>
    <row r="1663">
      <c r="A1663" s="32" t="s">
        <v>115</v>
      </c>
      <c r="B1663" s="32" t="s">
        <v>59</v>
      </c>
      <c r="C1663" s="32" t="s">
        <v>171</v>
      </c>
      <c r="D1663" s="32">
        <v>1.0</v>
      </c>
      <c r="E1663" s="32" t="s">
        <v>177</v>
      </c>
      <c r="F1663" s="58"/>
    </row>
    <row r="1664">
      <c r="A1664" s="32" t="s">
        <v>115</v>
      </c>
      <c r="B1664" s="32" t="s">
        <v>61</v>
      </c>
      <c r="C1664" s="32" t="s">
        <v>171</v>
      </c>
      <c r="D1664" s="32">
        <v>1.0</v>
      </c>
      <c r="E1664" s="32" t="s">
        <v>177</v>
      </c>
      <c r="F1664" s="58"/>
    </row>
    <row r="1665">
      <c r="A1665" s="32" t="s">
        <v>115</v>
      </c>
      <c r="B1665" s="32" t="s">
        <v>62</v>
      </c>
      <c r="C1665" s="32" t="s">
        <v>171</v>
      </c>
      <c r="D1665" s="32">
        <v>1.0</v>
      </c>
      <c r="E1665" s="32" t="s">
        <v>177</v>
      </c>
      <c r="F1665" s="58"/>
    </row>
    <row r="1666">
      <c r="A1666" s="32" t="s">
        <v>115</v>
      </c>
      <c r="B1666" s="32" t="s">
        <v>63</v>
      </c>
      <c r="C1666" s="32" t="s">
        <v>171</v>
      </c>
      <c r="D1666" s="32">
        <v>1.0</v>
      </c>
      <c r="E1666" s="32" t="s">
        <v>177</v>
      </c>
      <c r="F1666" s="58"/>
    </row>
    <row r="1667">
      <c r="A1667" s="32" t="s">
        <v>115</v>
      </c>
      <c r="B1667" s="32" t="s">
        <v>65</v>
      </c>
      <c r="C1667" s="32" t="s">
        <v>171</v>
      </c>
      <c r="D1667" s="32">
        <v>1.0</v>
      </c>
      <c r="E1667" s="32" t="s">
        <v>177</v>
      </c>
      <c r="F1667" s="58"/>
    </row>
    <row r="1668">
      <c r="A1668" s="32" t="s">
        <v>115</v>
      </c>
      <c r="B1668" s="32" t="s">
        <v>66</v>
      </c>
      <c r="C1668" s="32" t="s">
        <v>171</v>
      </c>
      <c r="D1668" s="32">
        <v>1.0</v>
      </c>
      <c r="E1668" s="32" t="s">
        <v>177</v>
      </c>
      <c r="F1668" s="58"/>
    </row>
    <row r="1669">
      <c r="A1669" s="32" t="s">
        <v>115</v>
      </c>
      <c r="B1669" s="32" t="s">
        <v>71</v>
      </c>
      <c r="C1669" s="32" t="s">
        <v>171</v>
      </c>
      <c r="D1669" s="32">
        <v>1.0</v>
      </c>
      <c r="E1669" s="32" t="s">
        <v>177</v>
      </c>
      <c r="F1669" s="58"/>
    </row>
    <row r="1670">
      <c r="A1670" s="32" t="s">
        <v>115</v>
      </c>
      <c r="B1670" s="32" t="s">
        <v>72</v>
      </c>
      <c r="C1670" s="32" t="s">
        <v>171</v>
      </c>
      <c r="D1670" s="32">
        <v>1.0</v>
      </c>
      <c r="E1670" s="32" t="s">
        <v>177</v>
      </c>
      <c r="F1670" s="58"/>
    </row>
    <row r="1671">
      <c r="A1671" s="32" t="s">
        <v>115</v>
      </c>
      <c r="B1671" s="32" t="s">
        <v>73</v>
      </c>
      <c r="C1671" s="32" t="s">
        <v>171</v>
      </c>
      <c r="D1671" s="32">
        <v>1.0</v>
      </c>
      <c r="E1671" s="32" t="s">
        <v>177</v>
      </c>
      <c r="F1671" s="58"/>
    </row>
    <row r="1672">
      <c r="A1672" s="32" t="s">
        <v>115</v>
      </c>
      <c r="B1672" s="32" t="s">
        <v>75</v>
      </c>
      <c r="C1672" s="32" t="s">
        <v>171</v>
      </c>
      <c r="D1672" s="32">
        <v>1.0</v>
      </c>
      <c r="E1672" s="32" t="s">
        <v>177</v>
      </c>
      <c r="F1672" s="58"/>
    </row>
    <row r="1673">
      <c r="A1673" s="32" t="s">
        <v>115</v>
      </c>
      <c r="B1673" s="32" t="s">
        <v>78</v>
      </c>
      <c r="C1673" s="32" t="s">
        <v>171</v>
      </c>
      <c r="D1673" s="32">
        <v>1.0</v>
      </c>
      <c r="E1673" s="32" t="s">
        <v>177</v>
      </c>
      <c r="F1673" s="58"/>
    </row>
    <row r="1674">
      <c r="A1674" s="32" t="s">
        <v>115</v>
      </c>
      <c r="B1674" s="32" t="s">
        <v>83</v>
      </c>
      <c r="C1674" s="32" t="s">
        <v>171</v>
      </c>
      <c r="D1674" s="32">
        <v>1.0</v>
      </c>
      <c r="E1674" s="32" t="s">
        <v>177</v>
      </c>
      <c r="F1674" s="58"/>
    </row>
    <row r="1675">
      <c r="A1675" s="32" t="s">
        <v>115</v>
      </c>
      <c r="B1675" s="32" t="s">
        <v>84</v>
      </c>
      <c r="C1675" s="32" t="s">
        <v>171</v>
      </c>
      <c r="D1675" s="32">
        <v>1.0</v>
      </c>
      <c r="E1675" s="32" t="s">
        <v>177</v>
      </c>
      <c r="F1675" s="58"/>
    </row>
    <row r="1676">
      <c r="A1676" s="32" t="s">
        <v>115</v>
      </c>
      <c r="B1676" s="32" t="s">
        <v>91</v>
      </c>
      <c r="C1676" s="32" t="s">
        <v>171</v>
      </c>
      <c r="D1676" s="32">
        <v>1.0</v>
      </c>
      <c r="E1676" s="32" t="s">
        <v>177</v>
      </c>
      <c r="F1676" s="58"/>
    </row>
    <row r="1677">
      <c r="A1677" s="32" t="s">
        <v>115</v>
      </c>
      <c r="B1677" s="32" t="s">
        <v>93</v>
      </c>
      <c r="C1677" s="32" t="s">
        <v>171</v>
      </c>
      <c r="D1677" s="32">
        <v>1.0</v>
      </c>
      <c r="E1677" s="32" t="s">
        <v>177</v>
      </c>
      <c r="F1677" s="58"/>
    </row>
    <row r="1678">
      <c r="A1678" s="32" t="s">
        <v>115</v>
      </c>
      <c r="B1678" s="32" t="s">
        <v>96</v>
      </c>
      <c r="C1678" s="32" t="s">
        <v>171</v>
      </c>
      <c r="D1678" s="32">
        <v>1.0</v>
      </c>
      <c r="E1678" s="32" t="s">
        <v>177</v>
      </c>
      <c r="F1678" s="58"/>
    </row>
    <row r="1679">
      <c r="A1679" s="32" t="s">
        <v>115</v>
      </c>
      <c r="B1679" s="32" t="s">
        <v>98</v>
      </c>
      <c r="C1679" s="32" t="s">
        <v>171</v>
      </c>
      <c r="D1679" s="32">
        <v>1.0</v>
      </c>
      <c r="E1679" s="32" t="s">
        <v>177</v>
      </c>
      <c r="F1679" s="58"/>
    </row>
    <row r="1680">
      <c r="A1680" s="32" t="s">
        <v>115</v>
      </c>
      <c r="B1680" s="32" t="s">
        <v>99</v>
      </c>
      <c r="C1680" s="32" t="s">
        <v>171</v>
      </c>
      <c r="D1680" s="32">
        <v>1.0</v>
      </c>
      <c r="E1680" s="32" t="s">
        <v>177</v>
      </c>
      <c r="F1680" s="58"/>
    </row>
    <row r="1681">
      <c r="A1681" s="32" t="s">
        <v>115</v>
      </c>
      <c r="B1681" s="32" t="s">
        <v>102</v>
      </c>
      <c r="C1681" s="32" t="s">
        <v>171</v>
      </c>
      <c r="D1681" s="32">
        <v>1.0</v>
      </c>
      <c r="E1681" s="32" t="s">
        <v>177</v>
      </c>
      <c r="F1681" s="58"/>
    </row>
    <row r="1682">
      <c r="A1682" s="32" t="s">
        <v>115</v>
      </c>
      <c r="B1682" s="32" t="s">
        <v>105</v>
      </c>
      <c r="C1682" s="32" t="s">
        <v>171</v>
      </c>
      <c r="D1682" s="32">
        <v>1.0</v>
      </c>
      <c r="E1682" s="32" t="s">
        <v>177</v>
      </c>
      <c r="F1682" s="58"/>
    </row>
    <row r="1683">
      <c r="A1683" s="32" t="s">
        <v>115</v>
      </c>
      <c r="B1683" s="32" t="s">
        <v>109</v>
      </c>
      <c r="C1683" s="32" t="s">
        <v>171</v>
      </c>
      <c r="D1683" s="32">
        <v>1.0</v>
      </c>
      <c r="E1683" s="32" t="s">
        <v>177</v>
      </c>
      <c r="F1683" s="58"/>
    </row>
    <row r="1684">
      <c r="A1684" s="32" t="s">
        <v>115</v>
      </c>
      <c r="B1684" s="32" t="s">
        <v>110</v>
      </c>
      <c r="C1684" s="32" t="s">
        <v>171</v>
      </c>
      <c r="D1684" s="32">
        <v>1.0</v>
      </c>
      <c r="E1684" s="32" t="s">
        <v>177</v>
      </c>
      <c r="F1684" s="58"/>
    </row>
    <row r="1685">
      <c r="A1685" s="32" t="s">
        <v>115</v>
      </c>
      <c r="B1685" s="32" t="s">
        <v>111</v>
      </c>
      <c r="C1685" s="32" t="s">
        <v>171</v>
      </c>
      <c r="D1685" s="32">
        <v>1.0</v>
      </c>
      <c r="E1685" s="32" t="s">
        <v>177</v>
      </c>
      <c r="F1685" s="58"/>
    </row>
    <row r="1686">
      <c r="A1686" s="32" t="s">
        <v>115</v>
      </c>
      <c r="B1686" s="32" t="s">
        <v>112</v>
      </c>
      <c r="C1686" s="32" t="s">
        <v>171</v>
      </c>
      <c r="D1686" s="32">
        <v>1.0</v>
      </c>
      <c r="E1686" s="32" t="s">
        <v>177</v>
      </c>
      <c r="F1686" s="58"/>
    </row>
    <row r="1687">
      <c r="A1687" s="32" t="s">
        <v>115</v>
      </c>
      <c r="B1687" s="32" t="s">
        <v>114</v>
      </c>
      <c r="C1687" s="32" t="s">
        <v>171</v>
      </c>
      <c r="D1687" s="32">
        <v>1.0</v>
      </c>
      <c r="E1687" s="32" t="s">
        <v>177</v>
      </c>
      <c r="F1687" s="58"/>
    </row>
    <row r="1688">
      <c r="A1688" s="32" t="s">
        <v>115</v>
      </c>
      <c r="B1688" s="32" t="s">
        <v>119</v>
      </c>
      <c r="C1688" s="32" t="s">
        <v>171</v>
      </c>
      <c r="D1688" s="32">
        <v>1.0</v>
      </c>
      <c r="E1688" s="32" t="s">
        <v>177</v>
      </c>
      <c r="F1688" s="58"/>
    </row>
    <row r="1689">
      <c r="A1689" s="32" t="s">
        <v>115</v>
      </c>
      <c r="B1689" s="32" t="s">
        <v>122</v>
      </c>
      <c r="C1689" s="32" t="s">
        <v>171</v>
      </c>
      <c r="D1689" s="32">
        <v>1.0</v>
      </c>
      <c r="E1689" s="32" t="s">
        <v>177</v>
      </c>
      <c r="F1689" s="58"/>
    </row>
    <row r="1690">
      <c r="A1690" s="32" t="s">
        <v>115</v>
      </c>
      <c r="B1690" s="32" t="s">
        <v>124</v>
      </c>
      <c r="C1690" s="32" t="s">
        <v>171</v>
      </c>
      <c r="D1690" s="32">
        <v>1.0</v>
      </c>
      <c r="E1690" s="32" t="s">
        <v>177</v>
      </c>
      <c r="F1690" s="58"/>
    </row>
    <row r="1691">
      <c r="A1691" s="32" t="s">
        <v>115</v>
      </c>
      <c r="B1691" s="32" t="s">
        <v>130</v>
      </c>
      <c r="C1691" s="32" t="s">
        <v>171</v>
      </c>
      <c r="D1691" s="32">
        <v>1.0</v>
      </c>
      <c r="E1691" s="32" t="s">
        <v>177</v>
      </c>
      <c r="F1691" s="58"/>
    </row>
    <row r="1692">
      <c r="A1692" s="32" t="s">
        <v>115</v>
      </c>
      <c r="B1692" s="32" t="s">
        <v>142</v>
      </c>
      <c r="C1692" s="32" t="s">
        <v>171</v>
      </c>
      <c r="D1692" s="32">
        <v>1.0</v>
      </c>
      <c r="E1692" s="32" t="s">
        <v>177</v>
      </c>
      <c r="F1692" s="58"/>
    </row>
    <row r="1693">
      <c r="A1693" s="32" t="s">
        <v>115</v>
      </c>
      <c r="B1693" s="32" t="s">
        <v>145</v>
      </c>
      <c r="C1693" s="32" t="s">
        <v>171</v>
      </c>
      <c r="D1693" s="32">
        <v>1.0</v>
      </c>
      <c r="E1693" s="32" t="s">
        <v>177</v>
      </c>
      <c r="F1693" s="58"/>
    </row>
    <row r="1694">
      <c r="A1694" s="32" t="s">
        <v>115</v>
      </c>
      <c r="B1694" s="32" t="s">
        <v>147</v>
      </c>
      <c r="C1694" s="32" t="s">
        <v>171</v>
      </c>
      <c r="D1694" s="32">
        <v>1.0</v>
      </c>
      <c r="E1694" s="32" t="s">
        <v>177</v>
      </c>
      <c r="F1694" s="58"/>
    </row>
    <row r="1695">
      <c r="A1695" s="32" t="s">
        <v>115</v>
      </c>
      <c r="B1695" s="32" t="s">
        <v>148</v>
      </c>
      <c r="C1695" s="32" t="s">
        <v>171</v>
      </c>
      <c r="D1695" s="32">
        <v>1.0</v>
      </c>
      <c r="E1695" s="32" t="s">
        <v>177</v>
      </c>
      <c r="F1695" s="58"/>
    </row>
    <row r="1696">
      <c r="A1696" s="32" t="s">
        <v>115</v>
      </c>
      <c r="B1696" s="32" t="s">
        <v>149</v>
      </c>
      <c r="C1696" s="32" t="s">
        <v>171</v>
      </c>
      <c r="D1696" s="32">
        <v>1.0</v>
      </c>
      <c r="E1696" s="32" t="s">
        <v>177</v>
      </c>
      <c r="F1696" s="58"/>
    </row>
    <row r="1697">
      <c r="A1697" s="32" t="s">
        <v>127</v>
      </c>
      <c r="B1697" s="32" t="s">
        <v>128</v>
      </c>
      <c r="C1697" s="32" t="s">
        <v>171</v>
      </c>
      <c r="D1697" s="32">
        <v>1.0</v>
      </c>
      <c r="E1697" s="32" t="s">
        <v>177</v>
      </c>
      <c r="F1697" s="58"/>
    </row>
    <row r="1698">
      <c r="A1698" s="32" t="s">
        <v>127</v>
      </c>
      <c r="B1698" s="32" t="s">
        <v>31</v>
      </c>
      <c r="C1698" s="32" t="s">
        <v>171</v>
      </c>
      <c r="D1698" s="32">
        <v>1.0</v>
      </c>
      <c r="E1698" s="32" t="s">
        <v>177</v>
      </c>
      <c r="F1698" s="58"/>
    </row>
    <row r="1699">
      <c r="A1699" s="32" t="s">
        <v>127</v>
      </c>
      <c r="B1699" s="32" t="s">
        <v>38</v>
      </c>
      <c r="C1699" s="32" t="s">
        <v>171</v>
      </c>
      <c r="D1699" s="32">
        <v>1.0</v>
      </c>
      <c r="E1699" s="32" t="s">
        <v>177</v>
      </c>
      <c r="F1699" s="58"/>
    </row>
    <row r="1700">
      <c r="A1700" s="32" t="s">
        <v>127</v>
      </c>
      <c r="B1700" s="32" t="s">
        <v>42</v>
      </c>
      <c r="C1700" s="32" t="s">
        <v>171</v>
      </c>
      <c r="D1700" s="32">
        <v>1.0</v>
      </c>
      <c r="E1700" s="32" t="s">
        <v>177</v>
      </c>
      <c r="F1700" s="58"/>
    </row>
    <row r="1701">
      <c r="A1701" s="32" t="s">
        <v>127</v>
      </c>
      <c r="B1701" s="32" t="s">
        <v>43</v>
      </c>
      <c r="C1701" s="32" t="s">
        <v>171</v>
      </c>
      <c r="D1701" s="32">
        <v>1.0</v>
      </c>
      <c r="E1701" s="32" t="s">
        <v>177</v>
      </c>
      <c r="F1701" s="58"/>
    </row>
    <row r="1702">
      <c r="A1702" s="32" t="s">
        <v>127</v>
      </c>
      <c r="B1702" s="32" t="s">
        <v>45</v>
      </c>
      <c r="C1702" s="32" t="s">
        <v>171</v>
      </c>
      <c r="D1702" s="32">
        <v>1.0</v>
      </c>
      <c r="E1702" s="32" t="s">
        <v>177</v>
      </c>
      <c r="F1702" s="58"/>
    </row>
    <row r="1703">
      <c r="A1703" s="32" t="s">
        <v>127</v>
      </c>
      <c r="B1703" s="32" t="s">
        <v>57</v>
      </c>
      <c r="C1703" s="32" t="s">
        <v>171</v>
      </c>
      <c r="D1703" s="32">
        <v>1.0</v>
      </c>
      <c r="E1703" s="32" t="s">
        <v>177</v>
      </c>
      <c r="F1703" s="58"/>
    </row>
    <row r="1704">
      <c r="A1704" s="32" t="s">
        <v>127</v>
      </c>
      <c r="B1704" s="32" t="s">
        <v>69</v>
      </c>
      <c r="C1704" s="32" t="s">
        <v>171</v>
      </c>
      <c r="D1704" s="32">
        <v>1.0</v>
      </c>
      <c r="E1704" s="32" t="s">
        <v>177</v>
      </c>
      <c r="F1704" s="58"/>
    </row>
    <row r="1705">
      <c r="A1705" s="32" t="s">
        <v>127</v>
      </c>
      <c r="B1705" s="32" t="s">
        <v>70</v>
      </c>
      <c r="C1705" s="32" t="s">
        <v>171</v>
      </c>
      <c r="D1705" s="32">
        <v>1.0</v>
      </c>
      <c r="E1705" s="32" t="s">
        <v>177</v>
      </c>
      <c r="F1705" s="58"/>
    </row>
    <row r="1706">
      <c r="A1706" s="32" t="s">
        <v>127</v>
      </c>
      <c r="B1706" s="32" t="s">
        <v>82</v>
      </c>
      <c r="C1706" s="32" t="s">
        <v>171</v>
      </c>
      <c r="D1706" s="32">
        <v>1.0</v>
      </c>
      <c r="E1706" s="32" t="s">
        <v>177</v>
      </c>
      <c r="F1706" s="58"/>
    </row>
    <row r="1707">
      <c r="A1707" s="32" t="s">
        <v>127</v>
      </c>
      <c r="B1707" s="32" t="s">
        <v>94</v>
      </c>
      <c r="C1707" s="32" t="s">
        <v>171</v>
      </c>
      <c r="D1707" s="32">
        <v>1.0</v>
      </c>
      <c r="E1707" s="32" t="s">
        <v>177</v>
      </c>
      <c r="F1707" s="58"/>
    </row>
    <row r="1708">
      <c r="A1708" s="32" t="s">
        <v>127</v>
      </c>
      <c r="B1708" s="32" t="s">
        <v>113</v>
      </c>
      <c r="C1708" s="32" t="s">
        <v>171</v>
      </c>
      <c r="D1708" s="32">
        <v>1.0</v>
      </c>
      <c r="E1708" s="32" t="s">
        <v>177</v>
      </c>
      <c r="F1708" s="58"/>
    </row>
    <row r="1709">
      <c r="A1709" s="32" t="s">
        <v>127</v>
      </c>
      <c r="B1709" s="32" t="s">
        <v>116</v>
      </c>
      <c r="C1709" s="32" t="s">
        <v>171</v>
      </c>
      <c r="D1709" s="32">
        <v>1.0</v>
      </c>
      <c r="E1709" s="32" t="s">
        <v>177</v>
      </c>
      <c r="F1709" s="58"/>
    </row>
    <row r="1710">
      <c r="A1710" s="32" t="s">
        <v>127</v>
      </c>
      <c r="B1710" s="32" t="s">
        <v>120</v>
      </c>
      <c r="C1710" s="32" t="s">
        <v>171</v>
      </c>
      <c r="D1710" s="32">
        <v>1.0</v>
      </c>
      <c r="E1710" s="32" t="s">
        <v>177</v>
      </c>
      <c r="F1710" s="58"/>
    </row>
    <row r="1711">
      <c r="A1711" s="32" t="s">
        <v>127</v>
      </c>
      <c r="B1711" s="32" t="s">
        <v>131</v>
      </c>
      <c r="C1711" s="32" t="s">
        <v>171</v>
      </c>
      <c r="D1711" s="32">
        <v>1.0</v>
      </c>
      <c r="E1711" s="32" t="s">
        <v>177</v>
      </c>
      <c r="F1711" s="58"/>
    </row>
    <row r="1712">
      <c r="A1712" s="32" t="s">
        <v>127</v>
      </c>
      <c r="B1712" s="32" t="s">
        <v>135</v>
      </c>
      <c r="C1712" s="32" t="s">
        <v>171</v>
      </c>
      <c r="D1712" s="32">
        <v>1.0</v>
      </c>
      <c r="E1712" s="32" t="s">
        <v>177</v>
      </c>
      <c r="F1712" s="58"/>
    </row>
    <row r="1713">
      <c r="A1713" s="32" t="s">
        <v>127</v>
      </c>
      <c r="B1713" s="32" t="s">
        <v>136</v>
      </c>
      <c r="C1713" s="32" t="s">
        <v>171</v>
      </c>
      <c r="D1713" s="32">
        <v>1.0</v>
      </c>
      <c r="E1713" s="32" t="s">
        <v>177</v>
      </c>
      <c r="F1713" s="58"/>
    </row>
    <row r="1714">
      <c r="A1714" s="32" t="s">
        <v>127</v>
      </c>
      <c r="B1714" s="32" t="s">
        <v>137</v>
      </c>
      <c r="C1714" s="32" t="s">
        <v>171</v>
      </c>
      <c r="D1714" s="32">
        <v>1.0</v>
      </c>
      <c r="E1714" s="32" t="s">
        <v>177</v>
      </c>
      <c r="F1714" s="58"/>
    </row>
    <row r="1715">
      <c r="A1715" s="32" t="s">
        <v>127</v>
      </c>
      <c r="B1715" s="32" t="s">
        <v>143</v>
      </c>
      <c r="C1715" s="32" t="s">
        <v>171</v>
      </c>
      <c r="D1715" s="32">
        <v>1.0</v>
      </c>
      <c r="E1715" s="32" t="s">
        <v>177</v>
      </c>
      <c r="F1715" s="58"/>
    </row>
    <row r="1716">
      <c r="A1716" s="32" t="s">
        <v>127</v>
      </c>
      <c r="B1716" s="32" t="s">
        <v>144</v>
      </c>
      <c r="C1716" s="32" t="s">
        <v>171</v>
      </c>
      <c r="D1716" s="32">
        <v>1.0</v>
      </c>
      <c r="E1716" s="32" t="s">
        <v>177</v>
      </c>
      <c r="F1716" s="58"/>
    </row>
    <row r="1717">
      <c r="A1717" s="32" t="s">
        <v>127</v>
      </c>
      <c r="B1717" s="32" t="s">
        <v>15</v>
      </c>
      <c r="C1717" s="32" t="s">
        <v>171</v>
      </c>
      <c r="D1717" s="32">
        <v>1.0</v>
      </c>
      <c r="E1717" s="32" t="s">
        <v>177</v>
      </c>
      <c r="F1717" s="58"/>
    </row>
    <row r="1718">
      <c r="A1718" s="32" t="s">
        <v>127</v>
      </c>
      <c r="B1718" s="32" t="s">
        <v>17</v>
      </c>
      <c r="C1718" s="32" t="s">
        <v>171</v>
      </c>
      <c r="D1718" s="32">
        <v>1.0</v>
      </c>
      <c r="E1718" s="32" t="s">
        <v>177</v>
      </c>
      <c r="F1718" s="58"/>
    </row>
    <row r="1719">
      <c r="A1719" s="32" t="s">
        <v>127</v>
      </c>
      <c r="B1719" s="32" t="s">
        <v>22</v>
      </c>
      <c r="C1719" s="32" t="s">
        <v>171</v>
      </c>
      <c r="D1719" s="32">
        <v>1.0</v>
      </c>
      <c r="E1719" s="32" t="s">
        <v>177</v>
      </c>
      <c r="F1719" s="58"/>
    </row>
    <row r="1720">
      <c r="A1720" s="32" t="s">
        <v>127</v>
      </c>
      <c r="B1720" s="32" t="s">
        <v>27</v>
      </c>
      <c r="C1720" s="32" t="s">
        <v>171</v>
      </c>
      <c r="D1720" s="32">
        <v>1.0</v>
      </c>
      <c r="E1720" s="32" t="s">
        <v>177</v>
      </c>
      <c r="F1720" s="58"/>
    </row>
    <row r="1721">
      <c r="A1721" s="32" t="s">
        <v>127</v>
      </c>
      <c r="B1721" s="32" t="s">
        <v>28</v>
      </c>
      <c r="C1721" s="32" t="s">
        <v>171</v>
      </c>
      <c r="D1721" s="32">
        <v>1.0</v>
      </c>
      <c r="E1721" s="32" t="s">
        <v>177</v>
      </c>
      <c r="F1721" s="58"/>
    </row>
    <row r="1722">
      <c r="A1722" s="32" t="s">
        <v>127</v>
      </c>
      <c r="B1722" s="32" t="s">
        <v>33</v>
      </c>
      <c r="C1722" s="32" t="s">
        <v>171</v>
      </c>
      <c r="D1722" s="32">
        <v>1.0</v>
      </c>
      <c r="E1722" s="32" t="s">
        <v>177</v>
      </c>
      <c r="F1722" s="58"/>
    </row>
    <row r="1723">
      <c r="A1723" s="32" t="s">
        <v>127</v>
      </c>
      <c r="B1723" s="32" t="s">
        <v>36</v>
      </c>
      <c r="C1723" s="32" t="s">
        <v>171</v>
      </c>
      <c r="D1723" s="32">
        <v>1.0</v>
      </c>
      <c r="E1723" s="32" t="s">
        <v>177</v>
      </c>
      <c r="F1723" s="58"/>
    </row>
    <row r="1724">
      <c r="A1724" s="32" t="s">
        <v>127</v>
      </c>
      <c r="B1724" s="32" t="s">
        <v>40</v>
      </c>
      <c r="C1724" s="32" t="s">
        <v>171</v>
      </c>
      <c r="D1724" s="32">
        <v>1.0</v>
      </c>
      <c r="E1724" s="32" t="s">
        <v>177</v>
      </c>
      <c r="F1724" s="58"/>
    </row>
    <row r="1725">
      <c r="A1725" s="32" t="s">
        <v>127</v>
      </c>
      <c r="B1725" s="32" t="s">
        <v>46</v>
      </c>
      <c r="C1725" s="32" t="s">
        <v>171</v>
      </c>
      <c r="D1725" s="32">
        <v>1.0</v>
      </c>
      <c r="E1725" s="32" t="s">
        <v>177</v>
      </c>
      <c r="F1725" s="58"/>
    </row>
    <row r="1726">
      <c r="A1726" s="32" t="s">
        <v>127</v>
      </c>
      <c r="B1726" s="32" t="s">
        <v>47</v>
      </c>
      <c r="C1726" s="32" t="s">
        <v>171</v>
      </c>
      <c r="D1726" s="32">
        <v>1.0</v>
      </c>
      <c r="E1726" s="32" t="s">
        <v>177</v>
      </c>
      <c r="F1726" s="58"/>
    </row>
    <row r="1727">
      <c r="A1727" s="32" t="s">
        <v>127</v>
      </c>
      <c r="B1727" s="32" t="s">
        <v>48</v>
      </c>
      <c r="C1727" s="32" t="s">
        <v>171</v>
      </c>
      <c r="D1727" s="32">
        <v>1.0</v>
      </c>
      <c r="E1727" s="32" t="s">
        <v>177</v>
      </c>
      <c r="F1727" s="58"/>
    </row>
    <row r="1728">
      <c r="A1728" s="32" t="s">
        <v>127</v>
      </c>
      <c r="B1728" s="32" t="s">
        <v>50</v>
      </c>
      <c r="C1728" s="32" t="s">
        <v>171</v>
      </c>
      <c r="D1728" s="32">
        <v>1.0</v>
      </c>
      <c r="E1728" s="32" t="s">
        <v>177</v>
      </c>
      <c r="F1728" s="58"/>
    </row>
    <row r="1729">
      <c r="A1729" s="32" t="s">
        <v>127</v>
      </c>
      <c r="B1729" s="32" t="s">
        <v>51</v>
      </c>
      <c r="C1729" s="32" t="s">
        <v>171</v>
      </c>
      <c r="D1729" s="32">
        <v>1.0</v>
      </c>
      <c r="E1729" s="32" t="s">
        <v>177</v>
      </c>
      <c r="F1729" s="58"/>
    </row>
    <row r="1730">
      <c r="A1730" s="32" t="s">
        <v>127</v>
      </c>
      <c r="B1730" s="32" t="s">
        <v>52</v>
      </c>
      <c r="C1730" s="32" t="s">
        <v>171</v>
      </c>
      <c r="D1730" s="32">
        <v>1.0</v>
      </c>
      <c r="E1730" s="32" t="s">
        <v>177</v>
      </c>
      <c r="F1730" s="58"/>
    </row>
    <row r="1731">
      <c r="A1731" s="32" t="s">
        <v>127</v>
      </c>
      <c r="B1731" s="32" t="s">
        <v>58</v>
      </c>
      <c r="C1731" s="32" t="s">
        <v>171</v>
      </c>
      <c r="D1731" s="32">
        <v>1.0</v>
      </c>
      <c r="E1731" s="32" t="s">
        <v>177</v>
      </c>
      <c r="F1731" s="58"/>
    </row>
    <row r="1732">
      <c r="A1732" s="32" t="s">
        <v>127</v>
      </c>
      <c r="B1732" s="32" t="s">
        <v>59</v>
      </c>
      <c r="C1732" s="32" t="s">
        <v>171</v>
      </c>
      <c r="D1732" s="32">
        <v>1.0</v>
      </c>
      <c r="E1732" s="32" t="s">
        <v>177</v>
      </c>
      <c r="F1732" s="58"/>
    </row>
    <row r="1733">
      <c r="A1733" s="32" t="s">
        <v>127</v>
      </c>
      <c r="B1733" s="32" t="s">
        <v>61</v>
      </c>
      <c r="C1733" s="32" t="s">
        <v>171</v>
      </c>
      <c r="D1733" s="32">
        <v>1.0</v>
      </c>
      <c r="E1733" s="32" t="s">
        <v>177</v>
      </c>
      <c r="F1733" s="58"/>
    </row>
    <row r="1734">
      <c r="A1734" s="32" t="s">
        <v>127</v>
      </c>
      <c r="B1734" s="32" t="s">
        <v>62</v>
      </c>
      <c r="C1734" s="32" t="s">
        <v>171</v>
      </c>
      <c r="D1734" s="32">
        <v>1.0</v>
      </c>
      <c r="E1734" s="32" t="s">
        <v>177</v>
      </c>
      <c r="F1734" s="58"/>
    </row>
    <row r="1735">
      <c r="A1735" s="32" t="s">
        <v>127</v>
      </c>
      <c r="B1735" s="32" t="s">
        <v>63</v>
      </c>
      <c r="C1735" s="32" t="s">
        <v>171</v>
      </c>
      <c r="D1735" s="32">
        <v>1.0</v>
      </c>
      <c r="E1735" s="32" t="s">
        <v>177</v>
      </c>
      <c r="F1735" s="58"/>
    </row>
    <row r="1736">
      <c r="A1736" s="32" t="s">
        <v>127</v>
      </c>
      <c r="B1736" s="32" t="s">
        <v>65</v>
      </c>
      <c r="C1736" s="32" t="s">
        <v>171</v>
      </c>
      <c r="D1736" s="32">
        <v>1.0</v>
      </c>
      <c r="E1736" s="32" t="s">
        <v>177</v>
      </c>
      <c r="F1736" s="58"/>
    </row>
    <row r="1737">
      <c r="A1737" s="32" t="s">
        <v>127</v>
      </c>
      <c r="B1737" s="32" t="s">
        <v>66</v>
      </c>
      <c r="C1737" s="32" t="s">
        <v>171</v>
      </c>
      <c r="D1737" s="32">
        <v>1.0</v>
      </c>
      <c r="E1737" s="32" t="s">
        <v>177</v>
      </c>
      <c r="F1737" s="58"/>
    </row>
    <row r="1738">
      <c r="A1738" s="32" t="s">
        <v>127</v>
      </c>
      <c r="B1738" s="32" t="s">
        <v>71</v>
      </c>
      <c r="C1738" s="32" t="s">
        <v>171</v>
      </c>
      <c r="D1738" s="32">
        <v>1.0</v>
      </c>
      <c r="E1738" s="32" t="s">
        <v>177</v>
      </c>
      <c r="F1738" s="58"/>
    </row>
    <row r="1739">
      <c r="A1739" s="32" t="s">
        <v>127</v>
      </c>
      <c r="B1739" s="32" t="s">
        <v>72</v>
      </c>
      <c r="C1739" s="32" t="s">
        <v>171</v>
      </c>
      <c r="D1739" s="32">
        <v>1.0</v>
      </c>
      <c r="E1739" s="32" t="s">
        <v>177</v>
      </c>
      <c r="F1739" s="58"/>
    </row>
    <row r="1740">
      <c r="A1740" s="32" t="s">
        <v>127</v>
      </c>
      <c r="B1740" s="32" t="s">
        <v>73</v>
      </c>
      <c r="C1740" s="32" t="s">
        <v>171</v>
      </c>
      <c r="D1740" s="32">
        <v>1.0</v>
      </c>
      <c r="E1740" s="32" t="s">
        <v>177</v>
      </c>
      <c r="F1740" s="58"/>
    </row>
    <row r="1741">
      <c r="A1741" s="32" t="s">
        <v>127</v>
      </c>
      <c r="B1741" s="32" t="s">
        <v>75</v>
      </c>
      <c r="C1741" s="32" t="s">
        <v>171</v>
      </c>
      <c r="D1741" s="32">
        <v>1.0</v>
      </c>
      <c r="E1741" s="32" t="s">
        <v>177</v>
      </c>
      <c r="F1741" s="58"/>
    </row>
    <row r="1742">
      <c r="A1742" s="32" t="s">
        <v>127</v>
      </c>
      <c r="B1742" s="32" t="s">
        <v>78</v>
      </c>
      <c r="C1742" s="32" t="s">
        <v>171</v>
      </c>
      <c r="D1742" s="32">
        <v>1.0</v>
      </c>
      <c r="E1742" s="32" t="s">
        <v>177</v>
      </c>
      <c r="F1742" s="58"/>
    </row>
    <row r="1743">
      <c r="A1743" s="32" t="s">
        <v>127</v>
      </c>
      <c r="B1743" s="32" t="s">
        <v>83</v>
      </c>
      <c r="C1743" s="32" t="s">
        <v>171</v>
      </c>
      <c r="D1743" s="32">
        <v>1.0</v>
      </c>
      <c r="E1743" s="32" t="s">
        <v>177</v>
      </c>
      <c r="F1743" s="58"/>
    </row>
    <row r="1744">
      <c r="A1744" s="32" t="s">
        <v>127</v>
      </c>
      <c r="B1744" s="32" t="s">
        <v>84</v>
      </c>
      <c r="C1744" s="32" t="s">
        <v>171</v>
      </c>
      <c r="D1744" s="32">
        <v>1.0</v>
      </c>
      <c r="E1744" s="32" t="s">
        <v>177</v>
      </c>
      <c r="F1744" s="58"/>
    </row>
    <row r="1745">
      <c r="A1745" s="32" t="s">
        <v>127</v>
      </c>
      <c r="B1745" s="32" t="s">
        <v>91</v>
      </c>
      <c r="C1745" s="32" t="s">
        <v>171</v>
      </c>
      <c r="D1745" s="32">
        <v>1.0</v>
      </c>
      <c r="E1745" s="32" t="s">
        <v>177</v>
      </c>
      <c r="F1745" s="58"/>
    </row>
    <row r="1746">
      <c r="A1746" s="32" t="s">
        <v>127</v>
      </c>
      <c r="B1746" s="32" t="s">
        <v>93</v>
      </c>
      <c r="C1746" s="32" t="s">
        <v>171</v>
      </c>
      <c r="D1746" s="32">
        <v>1.0</v>
      </c>
      <c r="E1746" s="32" t="s">
        <v>177</v>
      </c>
      <c r="F1746" s="58"/>
    </row>
    <row r="1747">
      <c r="A1747" s="32" t="s">
        <v>127</v>
      </c>
      <c r="B1747" s="32" t="s">
        <v>96</v>
      </c>
      <c r="C1747" s="32" t="s">
        <v>171</v>
      </c>
      <c r="D1747" s="32">
        <v>1.0</v>
      </c>
      <c r="E1747" s="32" t="s">
        <v>177</v>
      </c>
      <c r="F1747" s="58"/>
    </row>
    <row r="1748">
      <c r="A1748" s="32" t="s">
        <v>127</v>
      </c>
      <c r="B1748" s="32" t="s">
        <v>98</v>
      </c>
      <c r="C1748" s="32" t="s">
        <v>171</v>
      </c>
      <c r="D1748" s="32">
        <v>1.0</v>
      </c>
      <c r="E1748" s="32" t="s">
        <v>177</v>
      </c>
      <c r="F1748" s="58"/>
    </row>
    <row r="1749">
      <c r="A1749" s="32" t="s">
        <v>127</v>
      </c>
      <c r="B1749" s="32" t="s">
        <v>99</v>
      </c>
      <c r="C1749" s="32" t="s">
        <v>171</v>
      </c>
      <c r="D1749" s="32">
        <v>1.0</v>
      </c>
      <c r="E1749" s="32" t="s">
        <v>177</v>
      </c>
      <c r="F1749" s="58"/>
    </row>
    <row r="1750">
      <c r="A1750" s="32" t="s">
        <v>127</v>
      </c>
      <c r="B1750" s="32" t="s">
        <v>102</v>
      </c>
      <c r="C1750" s="32" t="s">
        <v>171</v>
      </c>
      <c r="D1750" s="32">
        <v>1.0</v>
      </c>
      <c r="E1750" s="32" t="s">
        <v>177</v>
      </c>
      <c r="F1750" s="58"/>
    </row>
    <row r="1751">
      <c r="A1751" s="32" t="s">
        <v>127</v>
      </c>
      <c r="B1751" s="32" t="s">
        <v>105</v>
      </c>
      <c r="C1751" s="32" t="s">
        <v>171</v>
      </c>
      <c r="D1751" s="32">
        <v>1.0</v>
      </c>
      <c r="E1751" s="32" t="s">
        <v>177</v>
      </c>
      <c r="F1751" s="58"/>
    </row>
    <row r="1752">
      <c r="A1752" s="32" t="s">
        <v>127</v>
      </c>
      <c r="B1752" s="32" t="s">
        <v>109</v>
      </c>
      <c r="C1752" s="32" t="s">
        <v>171</v>
      </c>
      <c r="D1752" s="32">
        <v>1.0</v>
      </c>
      <c r="E1752" s="32" t="s">
        <v>177</v>
      </c>
      <c r="F1752" s="58"/>
    </row>
    <row r="1753">
      <c r="A1753" s="32" t="s">
        <v>127</v>
      </c>
      <c r="B1753" s="32" t="s">
        <v>110</v>
      </c>
      <c r="C1753" s="32" t="s">
        <v>171</v>
      </c>
      <c r="D1753" s="32">
        <v>1.0</v>
      </c>
      <c r="E1753" s="32" t="s">
        <v>177</v>
      </c>
      <c r="F1753" s="58"/>
    </row>
    <row r="1754">
      <c r="A1754" s="32" t="s">
        <v>127</v>
      </c>
      <c r="B1754" s="32" t="s">
        <v>111</v>
      </c>
      <c r="C1754" s="32" t="s">
        <v>171</v>
      </c>
      <c r="D1754" s="32">
        <v>1.0</v>
      </c>
      <c r="E1754" s="32" t="s">
        <v>177</v>
      </c>
      <c r="F1754" s="58"/>
    </row>
    <row r="1755">
      <c r="A1755" s="32" t="s">
        <v>127</v>
      </c>
      <c r="B1755" s="32" t="s">
        <v>112</v>
      </c>
      <c r="C1755" s="32" t="s">
        <v>171</v>
      </c>
      <c r="D1755" s="32">
        <v>1.0</v>
      </c>
      <c r="E1755" s="32" t="s">
        <v>177</v>
      </c>
      <c r="F1755" s="58"/>
    </row>
    <row r="1756">
      <c r="A1756" s="32" t="s">
        <v>127</v>
      </c>
      <c r="B1756" s="32" t="s">
        <v>114</v>
      </c>
      <c r="C1756" s="32" t="s">
        <v>171</v>
      </c>
      <c r="D1756" s="32">
        <v>1.0</v>
      </c>
      <c r="E1756" s="32" t="s">
        <v>177</v>
      </c>
      <c r="F1756" s="58"/>
    </row>
    <row r="1757">
      <c r="A1757" s="32" t="s">
        <v>127</v>
      </c>
      <c r="B1757" s="32" t="s">
        <v>119</v>
      </c>
      <c r="C1757" s="32" t="s">
        <v>171</v>
      </c>
      <c r="D1757" s="32">
        <v>1.0</v>
      </c>
      <c r="E1757" s="32" t="s">
        <v>177</v>
      </c>
      <c r="F1757" s="58"/>
    </row>
    <row r="1758">
      <c r="A1758" s="32" t="s">
        <v>127</v>
      </c>
      <c r="B1758" s="32" t="s">
        <v>122</v>
      </c>
      <c r="C1758" s="32" t="s">
        <v>171</v>
      </c>
      <c r="D1758" s="32">
        <v>1.0</v>
      </c>
      <c r="E1758" s="32" t="s">
        <v>177</v>
      </c>
      <c r="F1758" s="58"/>
    </row>
    <row r="1759">
      <c r="A1759" s="32" t="s">
        <v>127</v>
      </c>
      <c r="B1759" s="32" t="s">
        <v>124</v>
      </c>
      <c r="C1759" s="32" t="s">
        <v>171</v>
      </c>
      <c r="D1759" s="32">
        <v>1.0</v>
      </c>
      <c r="E1759" s="32" t="s">
        <v>177</v>
      </c>
      <c r="F1759" s="58"/>
    </row>
    <row r="1760">
      <c r="A1760" s="32" t="s">
        <v>127</v>
      </c>
      <c r="B1760" s="32" t="s">
        <v>130</v>
      </c>
      <c r="C1760" s="32" t="s">
        <v>171</v>
      </c>
      <c r="D1760" s="32">
        <v>1.0</v>
      </c>
      <c r="E1760" s="32" t="s">
        <v>177</v>
      </c>
      <c r="F1760" s="58"/>
    </row>
    <row r="1761">
      <c r="A1761" s="32" t="s">
        <v>127</v>
      </c>
      <c r="B1761" s="32" t="s">
        <v>142</v>
      </c>
      <c r="C1761" s="32" t="s">
        <v>171</v>
      </c>
      <c r="D1761" s="32">
        <v>1.0</v>
      </c>
      <c r="E1761" s="32" t="s">
        <v>177</v>
      </c>
      <c r="F1761" s="58"/>
    </row>
    <row r="1762">
      <c r="A1762" s="32" t="s">
        <v>127</v>
      </c>
      <c r="B1762" s="32" t="s">
        <v>145</v>
      </c>
      <c r="C1762" s="32" t="s">
        <v>171</v>
      </c>
      <c r="D1762" s="32">
        <v>1.0</v>
      </c>
      <c r="E1762" s="32" t="s">
        <v>177</v>
      </c>
      <c r="F1762" s="58"/>
    </row>
    <row r="1763">
      <c r="A1763" s="32" t="s">
        <v>127</v>
      </c>
      <c r="B1763" s="32" t="s">
        <v>147</v>
      </c>
      <c r="C1763" s="32" t="s">
        <v>171</v>
      </c>
      <c r="D1763" s="32">
        <v>1.0</v>
      </c>
      <c r="E1763" s="32" t="s">
        <v>177</v>
      </c>
      <c r="F1763" s="58"/>
    </row>
    <row r="1764">
      <c r="A1764" s="32" t="s">
        <v>127</v>
      </c>
      <c r="B1764" s="32" t="s">
        <v>148</v>
      </c>
      <c r="C1764" s="32" t="s">
        <v>171</v>
      </c>
      <c r="D1764" s="32">
        <v>1.0</v>
      </c>
      <c r="E1764" s="32" t="s">
        <v>177</v>
      </c>
      <c r="F1764" s="58"/>
    </row>
    <row r="1765">
      <c r="A1765" s="32" t="s">
        <v>127</v>
      </c>
      <c r="B1765" s="32" t="s">
        <v>149</v>
      </c>
      <c r="C1765" s="32" t="s">
        <v>171</v>
      </c>
      <c r="D1765" s="32">
        <v>1.0</v>
      </c>
      <c r="E1765" s="32" t="s">
        <v>177</v>
      </c>
      <c r="F1765" s="58"/>
    </row>
    <row r="1766">
      <c r="A1766" s="32" t="s">
        <v>128</v>
      </c>
      <c r="B1766" s="32" t="s">
        <v>31</v>
      </c>
      <c r="C1766" s="32" t="s">
        <v>171</v>
      </c>
      <c r="D1766" s="32">
        <v>1.0</v>
      </c>
      <c r="E1766" s="32" t="s">
        <v>177</v>
      </c>
      <c r="F1766" s="58"/>
    </row>
    <row r="1767">
      <c r="A1767" s="32" t="s">
        <v>128</v>
      </c>
      <c r="B1767" s="32" t="s">
        <v>38</v>
      </c>
      <c r="C1767" s="32" t="s">
        <v>171</v>
      </c>
      <c r="D1767" s="32">
        <v>1.0</v>
      </c>
      <c r="E1767" s="32" t="s">
        <v>177</v>
      </c>
      <c r="F1767" s="58"/>
    </row>
    <row r="1768">
      <c r="A1768" s="32" t="s">
        <v>128</v>
      </c>
      <c r="B1768" s="32" t="s">
        <v>42</v>
      </c>
      <c r="C1768" s="32" t="s">
        <v>171</v>
      </c>
      <c r="D1768" s="32">
        <v>1.0</v>
      </c>
      <c r="E1768" s="32" t="s">
        <v>177</v>
      </c>
      <c r="F1768" s="58"/>
    </row>
    <row r="1769">
      <c r="A1769" s="32" t="s">
        <v>128</v>
      </c>
      <c r="B1769" s="32" t="s">
        <v>43</v>
      </c>
      <c r="C1769" s="32" t="s">
        <v>171</v>
      </c>
      <c r="D1769" s="32">
        <v>1.0</v>
      </c>
      <c r="E1769" s="32" t="s">
        <v>177</v>
      </c>
      <c r="F1769" s="58"/>
    </row>
    <row r="1770">
      <c r="A1770" s="32" t="s">
        <v>128</v>
      </c>
      <c r="B1770" s="32" t="s">
        <v>45</v>
      </c>
      <c r="C1770" s="32" t="s">
        <v>171</v>
      </c>
      <c r="D1770" s="32">
        <v>1.0</v>
      </c>
      <c r="E1770" s="32" t="s">
        <v>177</v>
      </c>
      <c r="F1770" s="58"/>
    </row>
    <row r="1771">
      <c r="A1771" s="32" t="s">
        <v>128</v>
      </c>
      <c r="B1771" s="32" t="s">
        <v>57</v>
      </c>
      <c r="C1771" s="32" t="s">
        <v>171</v>
      </c>
      <c r="D1771" s="32">
        <v>1.0</v>
      </c>
      <c r="E1771" s="32" t="s">
        <v>177</v>
      </c>
      <c r="F1771" s="58"/>
    </row>
    <row r="1772">
      <c r="A1772" s="32" t="s">
        <v>128</v>
      </c>
      <c r="B1772" s="32" t="s">
        <v>69</v>
      </c>
      <c r="C1772" s="32" t="s">
        <v>171</v>
      </c>
      <c r="D1772" s="32">
        <v>1.0</v>
      </c>
      <c r="E1772" s="32" t="s">
        <v>177</v>
      </c>
      <c r="F1772" s="58"/>
    </row>
    <row r="1773">
      <c r="A1773" s="32" t="s">
        <v>128</v>
      </c>
      <c r="B1773" s="32" t="s">
        <v>70</v>
      </c>
      <c r="C1773" s="32" t="s">
        <v>171</v>
      </c>
      <c r="D1773" s="32">
        <v>1.0</v>
      </c>
      <c r="E1773" s="32" t="s">
        <v>177</v>
      </c>
      <c r="F1773" s="58"/>
    </row>
    <row r="1774">
      <c r="A1774" s="32" t="s">
        <v>128</v>
      </c>
      <c r="B1774" s="32" t="s">
        <v>82</v>
      </c>
      <c r="C1774" s="32" t="s">
        <v>171</v>
      </c>
      <c r="D1774" s="32">
        <v>1.0</v>
      </c>
      <c r="E1774" s="32" t="s">
        <v>177</v>
      </c>
      <c r="F1774" s="58"/>
    </row>
    <row r="1775">
      <c r="A1775" s="32" t="s">
        <v>128</v>
      </c>
      <c r="B1775" s="32" t="s">
        <v>94</v>
      </c>
      <c r="C1775" s="32" t="s">
        <v>171</v>
      </c>
      <c r="D1775" s="32">
        <v>1.0</v>
      </c>
      <c r="E1775" s="32" t="s">
        <v>177</v>
      </c>
      <c r="F1775" s="58"/>
    </row>
    <row r="1776">
      <c r="A1776" s="32" t="s">
        <v>128</v>
      </c>
      <c r="B1776" s="32" t="s">
        <v>113</v>
      </c>
      <c r="C1776" s="32" t="s">
        <v>171</v>
      </c>
      <c r="D1776" s="32">
        <v>1.0</v>
      </c>
      <c r="E1776" s="32" t="s">
        <v>177</v>
      </c>
      <c r="F1776" s="58"/>
    </row>
    <row r="1777">
      <c r="A1777" s="32" t="s">
        <v>128</v>
      </c>
      <c r="B1777" s="32" t="s">
        <v>116</v>
      </c>
      <c r="C1777" s="32" t="s">
        <v>171</v>
      </c>
      <c r="D1777" s="32">
        <v>1.0</v>
      </c>
      <c r="E1777" s="32" t="s">
        <v>177</v>
      </c>
      <c r="F1777" s="58"/>
    </row>
    <row r="1778">
      <c r="A1778" s="32" t="s">
        <v>128</v>
      </c>
      <c r="B1778" s="32" t="s">
        <v>120</v>
      </c>
      <c r="C1778" s="32" t="s">
        <v>171</v>
      </c>
      <c r="D1778" s="32">
        <v>1.0</v>
      </c>
      <c r="E1778" s="32" t="s">
        <v>177</v>
      </c>
      <c r="F1778" s="58"/>
    </row>
    <row r="1779">
      <c r="A1779" s="32" t="s">
        <v>128</v>
      </c>
      <c r="B1779" s="32" t="s">
        <v>131</v>
      </c>
      <c r="C1779" s="32" t="s">
        <v>171</v>
      </c>
      <c r="D1779" s="32">
        <v>1.0</v>
      </c>
      <c r="E1779" s="32" t="s">
        <v>177</v>
      </c>
      <c r="F1779" s="58"/>
    </row>
    <row r="1780">
      <c r="A1780" s="32" t="s">
        <v>128</v>
      </c>
      <c r="B1780" s="32" t="s">
        <v>135</v>
      </c>
      <c r="C1780" s="32" t="s">
        <v>171</v>
      </c>
      <c r="D1780" s="32">
        <v>1.0</v>
      </c>
      <c r="E1780" s="32" t="s">
        <v>177</v>
      </c>
      <c r="F1780" s="58"/>
    </row>
    <row r="1781">
      <c r="A1781" s="32" t="s">
        <v>128</v>
      </c>
      <c r="B1781" s="32" t="s">
        <v>136</v>
      </c>
      <c r="C1781" s="32" t="s">
        <v>171</v>
      </c>
      <c r="D1781" s="32">
        <v>1.0</v>
      </c>
      <c r="E1781" s="32" t="s">
        <v>177</v>
      </c>
      <c r="F1781" s="58"/>
    </row>
    <row r="1782">
      <c r="A1782" s="32" t="s">
        <v>128</v>
      </c>
      <c r="B1782" s="32" t="s">
        <v>137</v>
      </c>
      <c r="C1782" s="32" t="s">
        <v>171</v>
      </c>
      <c r="D1782" s="32">
        <v>1.0</v>
      </c>
      <c r="E1782" s="32" t="s">
        <v>177</v>
      </c>
      <c r="F1782" s="58"/>
    </row>
    <row r="1783">
      <c r="A1783" s="32" t="s">
        <v>128</v>
      </c>
      <c r="B1783" s="32" t="s">
        <v>143</v>
      </c>
      <c r="C1783" s="32" t="s">
        <v>171</v>
      </c>
      <c r="D1783" s="32">
        <v>1.0</v>
      </c>
      <c r="E1783" s="32" t="s">
        <v>177</v>
      </c>
      <c r="F1783" s="58"/>
    </row>
    <row r="1784">
      <c r="A1784" s="32" t="s">
        <v>128</v>
      </c>
      <c r="B1784" s="32" t="s">
        <v>144</v>
      </c>
      <c r="C1784" s="32" t="s">
        <v>171</v>
      </c>
      <c r="D1784" s="32">
        <v>1.0</v>
      </c>
      <c r="E1784" s="32" t="s">
        <v>177</v>
      </c>
      <c r="F1784" s="58"/>
    </row>
    <row r="1785">
      <c r="A1785" s="32" t="s">
        <v>128</v>
      </c>
      <c r="B1785" s="32" t="s">
        <v>15</v>
      </c>
      <c r="C1785" s="32" t="s">
        <v>171</v>
      </c>
      <c r="D1785" s="32">
        <v>1.0</v>
      </c>
      <c r="E1785" s="32" t="s">
        <v>177</v>
      </c>
      <c r="F1785" s="58"/>
    </row>
    <row r="1786">
      <c r="A1786" s="32" t="s">
        <v>128</v>
      </c>
      <c r="B1786" s="32" t="s">
        <v>17</v>
      </c>
      <c r="C1786" s="32" t="s">
        <v>171</v>
      </c>
      <c r="D1786" s="32">
        <v>1.0</v>
      </c>
      <c r="E1786" s="32" t="s">
        <v>177</v>
      </c>
      <c r="F1786" s="58"/>
    </row>
    <row r="1787">
      <c r="A1787" s="32" t="s">
        <v>128</v>
      </c>
      <c r="B1787" s="32" t="s">
        <v>22</v>
      </c>
      <c r="C1787" s="32" t="s">
        <v>171</v>
      </c>
      <c r="D1787" s="32">
        <v>1.0</v>
      </c>
      <c r="E1787" s="32" t="s">
        <v>177</v>
      </c>
      <c r="F1787" s="58"/>
    </row>
    <row r="1788">
      <c r="A1788" s="32" t="s">
        <v>128</v>
      </c>
      <c r="B1788" s="32" t="s">
        <v>27</v>
      </c>
      <c r="C1788" s="32" t="s">
        <v>171</v>
      </c>
      <c r="D1788" s="32">
        <v>1.0</v>
      </c>
      <c r="E1788" s="32" t="s">
        <v>177</v>
      </c>
      <c r="F1788" s="58"/>
    </row>
    <row r="1789">
      <c r="A1789" s="32" t="s">
        <v>128</v>
      </c>
      <c r="B1789" s="32" t="s">
        <v>28</v>
      </c>
      <c r="C1789" s="32" t="s">
        <v>171</v>
      </c>
      <c r="D1789" s="32">
        <v>1.0</v>
      </c>
      <c r="E1789" s="32" t="s">
        <v>177</v>
      </c>
      <c r="F1789" s="58"/>
    </row>
    <row r="1790">
      <c r="A1790" s="32" t="s">
        <v>128</v>
      </c>
      <c r="B1790" s="32" t="s">
        <v>33</v>
      </c>
      <c r="C1790" s="32" t="s">
        <v>171</v>
      </c>
      <c r="D1790" s="32">
        <v>1.0</v>
      </c>
      <c r="E1790" s="32" t="s">
        <v>177</v>
      </c>
      <c r="F1790" s="58"/>
    </row>
    <row r="1791">
      <c r="A1791" s="32" t="s">
        <v>128</v>
      </c>
      <c r="B1791" s="32" t="s">
        <v>36</v>
      </c>
      <c r="C1791" s="32" t="s">
        <v>171</v>
      </c>
      <c r="D1791" s="32">
        <v>1.0</v>
      </c>
      <c r="E1791" s="32" t="s">
        <v>177</v>
      </c>
      <c r="F1791" s="58"/>
    </row>
    <row r="1792">
      <c r="A1792" s="32" t="s">
        <v>128</v>
      </c>
      <c r="B1792" s="32" t="s">
        <v>40</v>
      </c>
      <c r="C1792" s="32" t="s">
        <v>171</v>
      </c>
      <c r="D1792" s="32">
        <v>1.0</v>
      </c>
      <c r="E1792" s="32" t="s">
        <v>177</v>
      </c>
      <c r="F1792" s="58"/>
    </row>
    <row r="1793">
      <c r="A1793" s="32" t="s">
        <v>128</v>
      </c>
      <c r="B1793" s="32" t="s">
        <v>46</v>
      </c>
      <c r="C1793" s="32" t="s">
        <v>171</v>
      </c>
      <c r="D1793" s="32">
        <v>1.0</v>
      </c>
      <c r="E1793" s="32" t="s">
        <v>177</v>
      </c>
      <c r="F1793" s="58"/>
    </row>
    <row r="1794">
      <c r="A1794" s="32" t="s">
        <v>128</v>
      </c>
      <c r="B1794" s="32" t="s">
        <v>47</v>
      </c>
      <c r="C1794" s="32" t="s">
        <v>171</v>
      </c>
      <c r="D1794" s="32">
        <v>1.0</v>
      </c>
      <c r="E1794" s="32" t="s">
        <v>177</v>
      </c>
      <c r="F1794" s="58"/>
    </row>
    <row r="1795">
      <c r="A1795" s="32" t="s">
        <v>128</v>
      </c>
      <c r="B1795" s="32" t="s">
        <v>48</v>
      </c>
      <c r="C1795" s="32" t="s">
        <v>171</v>
      </c>
      <c r="D1795" s="32">
        <v>1.0</v>
      </c>
      <c r="E1795" s="32" t="s">
        <v>177</v>
      </c>
      <c r="F1795" s="58"/>
    </row>
    <row r="1796">
      <c r="A1796" s="32" t="s">
        <v>128</v>
      </c>
      <c r="B1796" s="32" t="s">
        <v>50</v>
      </c>
      <c r="C1796" s="32" t="s">
        <v>171</v>
      </c>
      <c r="D1796" s="32">
        <v>1.0</v>
      </c>
      <c r="E1796" s="32" t="s">
        <v>177</v>
      </c>
      <c r="F1796" s="58"/>
    </row>
    <row r="1797">
      <c r="A1797" s="32" t="s">
        <v>128</v>
      </c>
      <c r="B1797" s="32" t="s">
        <v>51</v>
      </c>
      <c r="C1797" s="32" t="s">
        <v>171</v>
      </c>
      <c r="D1797" s="32">
        <v>1.0</v>
      </c>
      <c r="E1797" s="32" t="s">
        <v>177</v>
      </c>
      <c r="F1797" s="58"/>
    </row>
    <row r="1798">
      <c r="A1798" s="32" t="s">
        <v>128</v>
      </c>
      <c r="B1798" s="32" t="s">
        <v>52</v>
      </c>
      <c r="C1798" s="32" t="s">
        <v>171</v>
      </c>
      <c r="D1798" s="32">
        <v>1.0</v>
      </c>
      <c r="E1798" s="32" t="s">
        <v>177</v>
      </c>
      <c r="F1798" s="58"/>
    </row>
    <row r="1799">
      <c r="A1799" s="32" t="s">
        <v>128</v>
      </c>
      <c r="B1799" s="32" t="s">
        <v>58</v>
      </c>
      <c r="C1799" s="32" t="s">
        <v>171</v>
      </c>
      <c r="D1799" s="32">
        <v>1.0</v>
      </c>
      <c r="E1799" s="32" t="s">
        <v>177</v>
      </c>
      <c r="F1799" s="58"/>
    </row>
    <row r="1800">
      <c r="A1800" s="32" t="s">
        <v>128</v>
      </c>
      <c r="B1800" s="32" t="s">
        <v>59</v>
      </c>
      <c r="C1800" s="32" t="s">
        <v>171</v>
      </c>
      <c r="D1800" s="32">
        <v>1.0</v>
      </c>
      <c r="E1800" s="32" t="s">
        <v>177</v>
      </c>
      <c r="F1800" s="58"/>
    </row>
    <row r="1801">
      <c r="A1801" s="32" t="s">
        <v>128</v>
      </c>
      <c r="B1801" s="32" t="s">
        <v>61</v>
      </c>
      <c r="C1801" s="32" t="s">
        <v>171</v>
      </c>
      <c r="D1801" s="32">
        <v>1.0</v>
      </c>
      <c r="E1801" s="32" t="s">
        <v>177</v>
      </c>
      <c r="F1801" s="58"/>
    </row>
    <row r="1802">
      <c r="A1802" s="32" t="s">
        <v>128</v>
      </c>
      <c r="B1802" s="32" t="s">
        <v>62</v>
      </c>
      <c r="C1802" s="32" t="s">
        <v>171</v>
      </c>
      <c r="D1802" s="32">
        <v>1.0</v>
      </c>
      <c r="E1802" s="32" t="s">
        <v>177</v>
      </c>
      <c r="F1802" s="58"/>
    </row>
    <row r="1803">
      <c r="A1803" s="32" t="s">
        <v>128</v>
      </c>
      <c r="B1803" s="32" t="s">
        <v>63</v>
      </c>
      <c r="C1803" s="32" t="s">
        <v>171</v>
      </c>
      <c r="D1803" s="32">
        <v>1.0</v>
      </c>
      <c r="E1803" s="32" t="s">
        <v>177</v>
      </c>
      <c r="F1803" s="58"/>
    </row>
    <row r="1804">
      <c r="A1804" s="32" t="s">
        <v>128</v>
      </c>
      <c r="B1804" s="32" t="s">
        <v>65</v>
      </c>
      <c r="C1804" s="32" t="s">
        <v>171</v>
      </c>
      <c r="D1804" s="32">
        <v>1.0</v>
      </c>
      <c r="E1804" s="32" t="s">
        <v>177</v>
      </c>
      <c r="F1804" s="58"/>
    </row>
    <row r="1805">
      <c r="A1805" s="32" t="s">
        <v>128</v>
      </c>
      <c r="B1805" s="32" t="s">
        <v>66</v>
      </c>
      <c r="C1805" s="32" t="s">
        <v>171</v>
      </c>
      <c r="D1805" s="32">
        <v>1.0</v>
      </c>
      <c r="E1805" s="32" t="s">
        <v>177</v>
      </c>
      <c r="F1805" s="58"/>
    </row>
    <row r="1806">
      <c r="A1806" s="32" t="s">
        <v>128</v>
      </c>
      <c r="B1806" s="32" t="s">
        <v>71</v>
      </c>
      <c r="C1806" s="32" t="s">
        <v>171</v>
      </c>
      <c r="D1806" s="32">
        <v>1.0</v>
      </c>
      <c r="E1806" s="32" t="s">
        <v>177</v>
      </c>
      <c r="F1806" s="58"/>
    </row>
    <row r="1807">
      <c r="A1807" s="32" t="s">
        <v>128</v>
      </c>
      <c r="B1807" s="32" t="s">
        <v>72</v>
      </c>
      <c r="C1807" s="32" t="s">
        <v>171</v>
      </c>
      <c r="D1807" s="32">
        <v>1.0</v>
      </c>
      <c r="E1807" s="32" t="s">
        <v>177</v>
      </c>
      <c r="F1807" s="58"/>
    </row>
    <row r="1808">
      <c r="A1808" s="32" t="s">
        <v>128</v>
      </c>
      <c r="B1808" s="32" t="s">
        <v>73</v>
      </c>
      <c r="C1808" s="32" t="s">
        <v>171</v>
      </c>
      <c r="D1808" s="32">
        <v>1.0</v>
      </c>
      <c r="E1808" s="32" t="s">
        <v>177</v>
      </c>
      <c r="F1808" s="58"/>
    </row>
    <row r="1809">
      <c r="A1809" s="32" t="s">
        <v>128</v>
      </c>
      <c r="B1809" s="32" t="s">
        <v>75</v>
      </c>
      <c r="C1809" s="32" t="s">
        <v>171</v>
      </c>
      <c r="D1809" s="32">
        <v>1.0</v>
      </c>
      <c r="E1809" s="32" t="s">
        <v>177</v>
      </c>
      <c r="F1809" s="58"/>
    </row>
    <row r="1810">
      <c r="A1810" s="32" t="s">
        <v>128</v>
      </c>
      <c r="B1810" s="32" t="s">
        <v>78</v>
      </c>
      <c r="C1810" s="32" t="s">
        <v>171</v>
      </c>
      <c r="D1810" s="32">
        <v>1.0</v>
      </c>
      <c r="E1810" s="32" t="s">
        <v>177</v>
      </c>
      <c r="F1810" s="58"/>
    </row>
    <row r="1811">
      <c r="A1811" s="32" t="s">
        <v>128</v>
      </c>
      <c r="B1811" s="32" t="s">
        <v>83</v>
      </c>
      <c r="C1811" s="32" t="s">
        <v>171</v>
      </c>
      <c r="D1811" s="32">
        <v>1.0</v>
      </c>
      <c r="E1811" s="32" t="s">
        <v>177</v>
      </c>
      <c r="F1811" s="58"/>
    </row>
    <row r="1812">
      <c r="A1812" s="32" t="s">
        <v>128</v>
      </c>
      <c r="B1812" s="32" t="s">
        <v>84</v>
      </c>
      <c r="C1812" s="32" t="s">
        <v>171</v>
      </c>
      <c r="D1812" s="32">
        <v>1.0</v>
      </c>
      <c r="E1812" s="32" t="s">
        <v>177</v>
      </c>
      <c r="F1812" s="58"/>
    </row>
    <row r="1813">
      <c r="A1813" s="32" t="s">
        <v>128</v>
      </c>
      <c r="B1813" s="32" t="s">
        <v>91</v>
      </c>
      <c r="C1813" s="32" t="s">
        <v>171</v>
      </c>
      <c r="D1813" s="32">
        <v>1.0</v>
      </c>
      <c r="E1813" s="32" t="s">
        <v>177</v>
      </c>
      <c r="F1813" s="58"/>
    </row>
    <row r="1814">
      <c r="A1814" s="32" t="s">
        <v>128</v>
      </c>
      <c r="B1814" s="32" t="s">
        <v>93</v>
      </c>
      <c r="C1814" s="32" t="s">
        <v>171</v>
      </c>
      <c r="D1814" s="32">
        <v>1.0</v>
      </c>
      <c r="E1814" s="32" t="s">
        <v>177</v>
      </c>
      <c r="F1814" s="58"/>
    </row>
    <row r="1815">
      <c r="A1815" s="32" t="s">
        <v>128</v>
      </c>
      <c r="B1815" s="32" t="s">
        <v>96</v>
      </c>
      <c r="C1815" s="32" t="s">
        <v>171</v>
      </c>
      <c r="D1815" s="32">
        <v>1.0</v>
      </c>
      <c r="E1815" s="32" t="s">
        <v>177</v>
      </c>
      <c r="F1815" s="58"/>
    </row>
    <row r="1816">
      <c r="A1816" s="32" t="s">
        <v>128</v>
      </c>
      <c r="B1816" s="32" t="s">
        <v>98</v>
      </c>
      <c r="C1816" s="32" t="s">
        <v>171</v>
      </c>
      <c r="D1816" s="32">
        <v>1.0</v>
      </c>
      <c r="E1816" s="32" t="s">
        <v>177</v>
      </c>
      <c r="F1816" s="58"/>
    </row>
    <row r="1817">
      <c r="A1817" s="32" t="s">
        <v>128</v>
      </c>
      <c r="B1817" s="32" t="s">
        <v>99</v>
      </c>
      <c r="C1817" s="32" t="s">
        <v>171</v>
      </c>
      <c r="D1817" s="32">
        <v>1.0</v>
      </c>
      <c r="E1817" s="32" t="s">
        <v>177</v>
      </c>
      <c r="F1817" s="58"/>
    </row>
    <row r="1818">
      <c r="A1818" s="32" t="s">
        <v>128</v>
      </c>
      <c r="B1818" s="32" t="s">
        <v>102</v>
      </c>
      <c r="C1818" s="32" t="s">
        <v>171</v>
      </c>
      <c r="D1818" s="32">
        <v>1.0</v>
      </c>
      <c r="E1818" s="32" t="s">
        <v>177</v>
      </c>
      <c r="F1818" s="58"/>
    </row>
    <row r="1819">
      <c r="A1819" s="32" t="s">
        <v>128</v>
      </c>
      <c r="B1819" s="32" t="s">
        <v>105</v>
      </c>
      <c r="C1819" s="32" t="s">
        <v>171</v>
      </c>
      <c r="D1819" s="32">
        <v>1.0</v>
      </c>
      <c r="E1819" s="32" t="s">
        <v>177</v>
      </c>
      <c r="F1819" s="58"/>
    </row>
    <row r="1820">
      <c r="A1820" s="32" t="s">
        <v>128</v>
      </c>
      <c r="B1820" s="32" t="s">
        <v>109</v>
      </c>
      <c r="C1820" s="32" t="s">
        <v>171</v>
      </c>
      <c r="D1820" s="32">
        <v>1.0</v>
      </c>
      <c r="E1820" s="32" t="s">
        <v>177</v>
      </c>
      <c r="F1820" s="58"/>
    </row>
    <row r="1821">
      <c r="A1821" s="32" t="s">
        <v>128</v>
      </c>
      <c r="B1821" s="32" t="s">
        <v>110</v>
      </c>
      <c r="C1821" s="32" t="s">
        <v>171</v>
      </c>
      <c r="D1821" s="32">
        <v>1.0</v>
      </c>
      <c r="E1821" s="32" t="s">
        <v>177</v>
      </c>
      <c r="F1821" s="58"/>
    </row>
    <row r="1822">
      <c r="A1822" s="32" t="s">
        <v>128</v>
      </c>
      <c r="B1822" s="32" t="s">
        <v>111</v>
      </c>
      <c r="C1822" s="32" t="s">
        <v>171</v>
      </c>
      <c r="D1822" s="32">
        <v>1.0</v>
      </c>
      <c r="E1822" s="32" t="s">
        <v>177</v>
      </c>
      <c r="F1822" s="58"/>
    </row>
    <row r="1823">
      <c r="A1823" s="32" t="s">
        <v>128</v>
      </c>
      <c r="B1823" s="32" t="s">
        <v>112</v>
      </c>
      <c r="C1823" s="32" t="s">
        <v>171</v>
      </c>
      <c r="D1823" s="32">
        <v>1.0</v>
      </c>
      <c r="E1823" s="32" t="s">
        <v>177</v>
      </c>
      <c r="F1823" s="58"/>
    </row>
    <row r="1824">
      <c r="A1824" s="32" t="s">
        <v>128</v>
      </c>
      <c r="B1824" s="32" t="s">
        <v>114</v>
      </c>
      <c r="C1824" s="32" t="s">
        <v>171</v>
      </c>
      <c r="D1824" s="32">
        <v>1.0</v>
      </c>
      <c r="E1824" s="32" t="s">
        <v>177</v>
      </c>
      <c r="F1824" s="58"/>
    </row>
    <row r="1825">
      <c r="A1825" s="32" t="s">
        <v>128</v>
      </c>
      <c r="B1825" s="32" t="s">
        <v>119</v>
      </c>
      <c r="C1825" s="32" t="s">
        <v>171</v>
      </c>
      <c r="D1825" s="32">
        <v>1.0</v>
      </c>
      <c r="E1825" s="32" t="s">
        <v>177</v>
      </c>
      <c r="F1825" s="58"/>
    </row>
    <row r="1826">
      <c r="A1826" s="32" t="s">
        <v>128</v>
      </c>
      <c r="B1826" s="32" t="s">
        <v>122</v>
      </c>
      <c r="C1826" s="32" t="s">
        <v>171</v>
      </c>
      <c r="D1826" s="32">
        <v>1.0</v>
      </c>
      <c r="E1826" s="32" t="s">
        <v>177</v>
      </c>
      <c r="F1826" s="58"/>
    </row>
    <row r="1827">
      <c r="A1827" s="32" t="s">
        <v>128</v>
      </c>
      <c r="B1827" s="32" t="s">
        <v>124</v>
      </c>
      <c r="C1827" s="32" t="s">
        <v>171</v>
      </c>
      <c r="D1827" s="32">
        <v>1.0</v>
      </c>
      <c r="E1827" s="32" t="s">
        <v>177</v>
      </c>
      <c r="F1827" s="58"/>
    </row>
    <row r="1828">
      <c r="A1828" s="32" t="s">
        <v>128</v>
      </c>
      <c r="B1828" s="32" t="s">
        <v>130</v>
      </c>
      <c r="C1828" s="32" t="s">
        <v>171</v>
      </c>
      <c r="D1828" s="32">
        <v>1.0</v>
      </c>
      <c r="E1828" s="32" t="s">
        <v>177</v>
      </c>
      <c r="F1828" s="58"/>
    </row>
    <row r="1829">
      <c r="A1829" s="32" t="s">
        <v>128</v>
      </c>
      <c r="B1829" s="32" t="s">
        <v>142</v>
      </c>
      <c r="C1829" s="32" t="s">
        <v>171</v>
      </c>
      <c r="D1829" s="32">
        <v>1.0</v>
      </c>
      <c r="E1829" s="32" t="s">
        <v>177</v>
      </c>
      <c r="F1829" s="58"/>
    </row>
    <row r="1830">
      <c r="A1830" s="32" t="s">
        <v>128</v>
      </c>
      <c r="B1830" s="32" t="s">
        <v>145</v>
      </c>
      <c r="C1830" s="32" t="s">
        <v>171</v>
      </c>
      <c r="D1830" s="32">
        <v>1.0</v>
      </c>
      <c r="E1830" s="32" t="s">
        <v>177</v>
      </c>
      <c r="F1830" s="58"/>
    </row>
    <row r="1831">
      <c r="A1831" s="32" t="s">
        <v>128</v>
      </c>
      <c r="B1831" s="32" t="s">
        <v>147</v>
      </c>
      <c r="C1831" s="32" t="s">
        <v>171</v>
      </c>
      <c r="D1831" s="32">
        <v>1.0</v>
      </c>
      <c r="E1831" s="32" t="s">
        <v>177</v>
      </c>
      <c r="F1831" s="58"/>
    </row>
    <row r="1832">
      <c r="A1832" s="32" t="s">
        <v>128</v>
      </c>
      <c r="B1832" s="32" t="s">
        <v>148</v>
      </c>
      <c r="C1832" s="32" t="s">
        <v>171</v>
      </c>
      <c r="D1832" s="32">
        <v>1.0</v>
      </c>
      <c r="E1832" s="32" t="s">
        <v>177</v>
      </c>
      <c r="F1832" s="58"/>
    </row>
    <row r="1833">
      <c r="A1833" s="32" t="s">
        <v>128</v>
      </c>
      <c r="B1833" s="32" t="s">
        <v>149</v>
      </c>
      <c r="C1833" s="32" t="s">
        <v>171</v>
      </c>
      <c r="D1833" s="32">
        <v>1.0</v>
      </c>
      <c r="E1833" s="32" t="s">
        <v>177</v>
      </c>
      <c r="F1833" s="58"/>
    </row>
    <row r="1834">
      <c r="A1834" s="32" t="s">
        <v>31</v>
      </c>
      <c r="B1834" s="32" t="s">
        <v>38</v>
      </c>
      <c r="C1834" s="32" t="s">
        <v>171</v>
      </c>
      <c r="D1834" s="32">
        <v>1.0</v>
      </c>
      <c r="E1834" s="32" t="s">
        <v>177</v>
      </c>
      <c r="F1834" s="58"/>
    </row>
    <row r="1835">
      <c r="A1835" s="32" t="s">
        <v>31</v>
      </c>
      <c r="B1835" s="32" t="s">
        <v>42</v>
      </c>
      <c r="C1835" s="32" t="s">
        <v>171</v>
      </c>
      <c r="D1835" s="32">
        <v>1.0</v>
      </c>
      <c r="E1835" s="32" t="s">
        <v>177</v>
      </c>
      <c r="F1835" s="58"/>
    </row>
    <row r="1836">
      <c r="A1836" s="32" t="s">
        <v>31</v>
      </c>
      <c r="B1836" s="32" t="s">
        <v>43</v>
      </c>
      <c r="C1836" s="32" t="s">
        <v>171</v>
      </c>
      <c r="D1836" s="32">
        <v>1.0</v>
      </c>
      <c r="E1836" s="32" t="s">
        <v>177</v>
      </c>
      <c r="F1836" s="58"/>
    </row>
    <row r="1837">
      <c r="A1837" s="32" t="s">
        <v>31</v>
      </c>
      <c r="B1837" s="32" t="s">
        <v>45</v>
      </c>
      <c r="C1837" s="32" t="s">
        <v>171</v>
      </c>
      <c r="D1837" s="32">
        <v>1.0</v>
      </c>
      <c r="E1837" s="32" t="s">
        <v>177</v>
      </c>
      <c r="F1837" s="58"/>
    </row>
    <row r="1838">
      <c r="A1838" s="32" t="s">
        <v>31</v>
      </c>
      <c r="B1838" s="32" t="s">
        <v>57</v>
      </c>
      <c r="C1838" s="32" t="s">
        <v>171</v>
      </c>
      <c r="D1838" s="32">
        <v>1.0</v>
      </c>
      <c r="E1838" s="32" t="s">
        <v>177</v>
      </c>
      <c r="F1838" s="58"/>
    </row>
    <row r="1839">
      <c r="A1839" s="32" t="s">
        <v>31</v>
      </c>
      <c r="B1839" s="32" t="s">
        <v>69</v>
      </c>
      <c r="C1839" s="32" t="s">
        <v>171</v>
      </c>
      <c r="D1839" s="32">
        <v>1.0</v>
      </c>
      <c r="E1839" s="32" t="s">
        <v>177</v>
      </c>
      <c r="F1839" s="58"/>
    </row>
    <row r="1840">
      <c r="A1840" s="32" t="s">
        <v>31</v>
      </c>
      <c r="B1840" s="32" t="s">
        <v>70</v>
      </c>
      <c r="C1840" s="32" t="s">
        <v>171</v>
      </c>
      <c r="D1840" s="32">
        <v>1.0</v>
      </c>
      <c r="E1840" s="32" t="s">
        <v>177</v>
      </c>
      <c r="F1840" s="58"/>
    </row>
    <row r="1841">
      <c r="A1841" s="32" t="s">
        <v>31</v>
      </c>
      <c r="B1841" s="32" t="s">
        <v>82</v>
      </c>
      <c r="C1841" s="32" t="s">
        <v>171</v>
      </c>
      <c r="D1841" s="32">
        <v>1.0</v>
      </c>
      <c r="E1841" s="32" t="s">
        <v>177</v>
      </c>
      <c r="F1841" s="58"/>
    </row>
    <row r="1842">
      <c r="A1842" s="32" t="s">
        <v>31</v>
      </c>
      <c r="B1842" s="32" t="s">
        <v>94</v>
      </c>
      <c r="C1842" s="32" t="s">
        <v>171</v>
      </c>
      <c r="D1842" s="32">
        <v>1.0</v>
      </c>
      <c r="E1842" s="32" t="s">
        <v>177</v>
      </c>
      <c r="F1842" s="58"/>
    </row>
    <row r="1843">
      <c r="A1843" s="32" t="s">
        <v>31</v>
      </c>
      <c r="B1843" s="32" t="s">
        <v>113</v>
      </c>
      <c r="C1843" s="32" t="s">
        <v>171</v>
      </c>
      <c r="D1843" s="32">
        <v>1.0</v>
      </c>
      <c r="E1843" s="32" t="s">
        <v>177</v>
      </c>
      <c r="F1843" s="58"/>
    </row>
    <row r="1844">
      <c r="A1844" s="32" t="s">
        <v>31</v>
      </c>
      <c r="B1844" s="32" t="s">
        <v>116</v>
      </c>
      <c r="C1844" s="32" t="s">
        <v>171</v>
      </c>
      <c r="D1844" s="32">
        <v>1.0</v>
      </c>
      <c r="E1844" s="32" t="s">
        <v>177</v>
      </c>
      <c r="F1844" s="58"/>
    </row>
    <row r="1845">
      <c r="A1845" s="32" t="s">
        <v>31</v>
      </c>
      <c r="B1845" s="32" t="s">
        <v>120</v>
      </c>
      <c r="C1845" s="32" t="s">
        <v>171</v>
      </c>
      <c r="D1845" s="32">
        <v>1.0</v>
      </c>
      <c r="E1845" s="32" t="s">
        <v>177</v>
      </c>
      <c r="F1845" s="58"/>
    </row>
    <row r="1846">
      <c r="A1846" s="32" t="s">
        <v>31</v>
      </c>
      <c r="B1846" s="32" t="s">
        <v>131</v>
      </c>
      <c r="C1846" s="32" t="s">
        <v>171</v>
      </c>
      <c r="D1846" s="32">
        <v>1.0</v>
      </c>
      <c r="E1846" s="32" t="s">
        <v>177</v>
      </c>
      <c r="F1846" s="58"/>
    </row>
    <row r="1847">
      <c r="A1847" s="32" t="s">
        <v>31</v>
      </c>
      <c r="B1847" s="32" t="s">
        <v>135</v>
      </c>
      <c r="C1847" s="32" t="s">
        <v>171</v>
      </c>
      <c r="D1847" s="32">
        <v>1.0</v>
      </c>
      <c r="E1847" s="32" t="s">
        <v>177</v>
      </c>
      <c r="F1847" s="58"/>
    </row>
    <row r="1848">
      <c r="A1848" s="32" t="s">
        <v>31</v>
      </c>
      <c r="B1848" s="32" t="s">
        <v>136</v>
      </c>
      <c r="C1848" s="32" t="s">
        <v>171</v>
      </c>
      <c r="D1848" s="32">
        <v>1.0</v>
      </c>
      <c r="E1848" s="32" t="s">
        <v>177</v>
      </c>
      <c r="F1848" s="58"/>
    </row>
    <row r="1849">
      <c r="A1849" s="32" t="s">
        <v>31</v>
      </c>
      <c r="B1849" s="32" t="s">
        <v>137</v>
      </c>
      <c r="C1849" s="32" t="s">
        <v>171</v>
      </c>
      <c r="D1849" s="32">
        <v>1.0</v>
      </c>
      <c r="E1849" s="32" t="s">
        <v>177</v>
      </c>
      <c r="F1849" s="58"/>
    </row>
    <row r="1850">
      <c r="A1850" s="32" t="s">
        <v>31</v>
      </c>
      <c r="B1850" s="32" t="s">
        <v>143</v>
      </c>
      <c r="C1850" s="32" t="s">
        <v>171</v>
      </c>
      <c r="D1850" s="32">
        <v>1.0</v>
      </c>
      <c r="E1850" s="32" t="s">
        <v>177</v>
      </c>
      <c r="F1850" s="58"/>
    </row>
    <row r="1851">
      <c r="A1851" s="32" t="s">
        <v>31</v>
      </c>
      <c r="B1851" s="32" t="s">
        <v>144</v>
      </c>
      <c r="C1851" s="32" t="s">
        <v>171</v>
      </c>
      <c r="D1851" s="32">
        <v>1.0</v>
      </c>
      <c r="E1851" s="32" t="s">
        <v>177</v>
      </c>
      <c r="F1851" s="58"/>
    </row>
    <row r="1852">
      <c r="A1852" s="32" t="s">
        <v>31</v>
      </c>
      <c r="B1852" s="32" t="s">
        <v>15</v>
      </c>
      <c r="C1852" s="32" t="s">
        <v>171</v>
      </c>
      <c r="D1852" s="32">
        <v>1.0</v>
      </c>
      <c r="E1852" s="32" t="s">
        <v>177</v>
      </c>
      <c r="F1852" s="58"/>
    </row>
    <row r="1853">
      <c r="A1853" s="32" t="s">
        <v>31</v>
      </c>
      <c r="B1853" s="32" t="s">
        <v>17</v>
      </c>
      <c r="C1853" s="32" t="s">
        <v>171</v>
      </c>
      <c r="D1853" s="32">
        <v>1.0</v>
      </c>
      <c r="E1853" s="32" t="s">
        <v>177</v>
      </c>
      <c r="F1853" s="58"/>
    </row>
    <row r="1854">
      <c r="A1854" s="32" t="s">
        <v>31</v>
      </c>
      <c r="B1854" s="32" t="s">
        <v>22</v>
      </c>
      <c r="C1854" s="32" t="s">
        <v>171</v>
      </c>
      <c r="D1854" s="32">
        <v>1.0</v>
      </c>
      <c r="E1854" s="32" t="s">
        <v>177</v>
      </c>
      <c r="F1854" s="58"/>
    </row>
    <row r="1855">
      <c r="A1855" s="32" t="s">
        <v>31</v>
      </c>
      <c r="B1855" s="32" t="s">
        <v>27</v>
      </c>
      <c r="C1855" s="32" t="s">
        <v>171</v>
      </c>
      <c r="D1855" s="32">
        <v>1.0</v>
      </c>
      <c r="E1855" s="32" t="s">
        <v>177</v>
      </c>
      <c r="F1855" s="58"/>
    </row>
    <row r="1856">
      <c r="A1856" s="32" t="s">
        <v>31</v>
      </c>
      <c r="B1856" s="32" t="s">
        <v>28</v>
      </c>
      <c r="C1856" s="32" t="s">
        <v>171</v>
      </c>
      <c r="D1856" s="32">
        <v>1.0</v>
      </c>
      <c r="E1856" s="32" t="s">
        <v>177</v>
      </c>
      <c r="F1856" s="58"/>
    </row>
    <row r="1857">
      <c r="A1857" s="32" t="s">
        <v>31</v>
      </c>
      <c r="B1857" s="32" t="s">
        <v>33</v>
      </c>
      <c r="C1857" s="32" t="s">
        <v>171</v>
      </c>
      <c r="D1857" s="32">
        <v>1.0</v>
      </c>
      <c r="E1857" s="32" t="s">
        <v>177</v>
      </c>
      <c r="F1857" s="58"/>
    </row>
    <row r="1858">
      <c r="A1858" s="32" t="s">
        <v>31</v>
      </c>
      <c r="B1858" s="32" t="s">
        <v>36</v>
      </c>
      <c r="C1858" s="32" t="s">
        <v>171</v>
      </c>
      <c r="D1858" s="32">
        <v>1.0</v>
      </c>
      <c r="E1858" s="32" t="s">
        <v>177</v>
      </c>
      <c r="F1858" s="58"/>
    </row>
    <row r="1859">
      <c r="A1859" s="32" t="s">
        <v>31</v>
      </c>
      <c r="B1859" s="32" t="s">
        <v>40</v>
      </c>
      <c r="C1859" s="32" t="s">
        <v>171</v>
      </c>
      <c r="D1859" s="32">
        <v>1.0</v>
      </c>
      <c r="E1859" s="32" t="s">
        <v>177</v>
      </c>
      <c r="F1859" s="58"/>
    </row>
    <row r="1860">
      <c r="A1860" s="32" t="s">
        <v>31</v>
      </c>
      <c r="B1860" s="32" t="s">
        <v>46</v>
      </c>
      <c r="C1860" s="32" t="s">
        <v>171</v>
      </c>
      <c r="D1860" s="32">
        <v>1.0</v>
      </c>
      <c r="E1860" s="32" t="s">
        <v>177</v>
      </c>
      <c r="F1860" s="58"/>
    </row>
    <row r="1861">
      <c r="A1861" s="32" t="s">
        <v>31</v>
      </c>
      <c r="B1861" s="32" t="s">
        <v>47</v>
      </c>
      <c r="C1861" s="32" t="s">
        <v>171</v>
      </c>
      <c r="D1861" s="32">
        <v>1.0</v>
      </c>
      <c r="E1861" s="32" t="s">
        <v>177</v>
      </c>
      <c r="F1861" s="58"/>
    </row>
    <row r="1862">
      <c r="A1862" s="32" t="s">
        <v>31</v>
      </c>
      <c r="B1862" s="32" t="s">
        <v>48</v>
      </c>
      <c r="C1862" s="32" t="s">
        <v>171</v>
      </c>
      <c r="D1862" s="32">
        <v>1.0</v>
      </c>
      <c r="E1862" s="32" t="s">
        <v>177</v>
      </c>
      <c r="F1862" s="58"/>
    </row>
    <row r="1863">
      <c r="A1863" s="32" t="s">
        <v>31</v>
      </c>
      <c r="B1863" s="32" t="s">
        <v>50</v>
      </c>
      <c r="C1863" s="32" t="s">
        <v>171</v>
      </c>
      <c r="D1863" s="32">
        <v>1.0</v>
      </c>
      <c r="E1863" s="32" t="s">
        <v>177</v>
      </c>
      <c r="F1863" s="58"/>
    </row>
    <row r="1864">
      <c r="A1864" s="32" t="s">
        <v>31</v>
      </c>
      <c r="B1864" s="32" t="s">
        <v>51</v>
      </c>
      <c r="C1864" s="32" t="s">
        <v>171</v>
      </c>
      <c r="D1864" s="32">
        <v>1.0</v>
      </c>
      <c r="E1864" s="32" t="s">
        <v>177</v>
      </c>
      <c r="F1864" s="58"/>
    </row>
    <row r="1865">
      <c r="A1865" s="32" t="s">
        <v>31</v>
      </c>
      <c r="B1865" s="32" t="s">
        <v>52</v>
      </c>
      <c r="C1865" s="32" t="s">
        <v>171</v>
      </c>
      <c r="D1865" s="32">
        <v>1.0</v>
      </c>
      <c r="E1865" s="32" t="s">
        <v>177</v>
      </c>
      <c r="F1865" s="58"/>
    </row>
    <row r="1866">
      <c r="A1866" s="32" t="s">
        <v>31</v>
      </c>
      <c r="B1866" s="32" t="s">
        <v>58</v>
      </c>
      <c r="C1866" s="32" t="s">
        <v>171</v>
      </c>
      <c r="D1866" s="32">
        <v>1.0</v>
      </c>
      <c r="E1866" s="32" t="s">
        <v>177</v>
      </c>
      <c r="F1866" s="58"/>
    </row>
    <row r="1867">
      <c r="A1867" s="32" t="s">
        <v>31</v>
      </c>
      <c r="B1867" s="32" t="s">
        <v>59</v>
      </c>
      <c r="C1867" s="32" t="s">
        <v>171</v>
      </c>
      <c r="D1867" s="32">
        <v>1.0</v>
      </c>
      <c r="E1867" s="32" t="s">
        <v>177</v>
      </c>
      <c r="F1867" s="58"/>
    </row>
    <row r="1868">
      <c r="A1868" s="32" t="s">
        <v>31</v>
      </c>
      <c r="B1868" s="32" t="s">
        <v>61</v>
      </c>
      <c r="C1868" s="32" t="s">
        <v>171</v>
      </c>
      <c r="D1868" s="32">
        <v>1.0</v>
      </c>
      <c r="E1868" s="32" t="s">
        <v>177</v>
      </c>
      <c r="F1868" s="58"/>
    </row>
    <row r="1869">
      <c r="A1869" s="32" t="s">
        <v>31</v>
      </c>
      <c r="B1869" s="32" t="s">
        <v>62</v>
      </c>
      <c r="C1869" s="32" t="s">
        <v>171</v>
      </c>
      <c r="D1869" s="32">
        <v>1.0</v>
      </c>
      <c r="E1869" s="32" t="s">
        <v>177</v>
      </c>
      <c r="F1869" s="58"/>
    </row>
    <row r="1870">
      <c r="A1870" s="32" t="s">
        <v>31</v>
      </c>
      <c r="B1870" s="32" t="s">
        <v>63</v>
      </c>
      <c r="C1870" s="32" t="s">
        <v>171</v>
      </c>
      <c r="D1870" s="32">
        <v>1.0</v>
      </c>
      <c r="E1870" s="32" t="s">
        <v>177</v>
      </c>
      <c r="F1870" s="58"/>
    </row>
    <row r="1871">
      <c r="A1871" s="32" t="s">
        <v>31</v>
      </c>
      <c r="B1871" s="32" t="s">
        <v>65</v>
      </c>
      <c r="C1871" s="32" t="s">
        <v>171</v>
      </c>
      <c r="D1871" s="32">
        <v>1.0</v>
      </c>
      <c r="E1871" s="32" t="s">
        <v>177</v>
      </c>
      <c r="F1871" s="58"/>
    </row>
    <row r="1872">
      <c r="A1872" s="32" t="s">
        <v>31</v>
      </c>
      <c r="B1872" s="32" t="s">
        <v>66</v>
      </c>
      <c r="C1872" s="32" t="s">
        <v>171</v>
      </c>
      <c r="D1872" s="32">
        <v>1.0</v>
      </c>
      <c r="E1872" s="32" t="s">
        <v>177</v>
      </c>
      <c r="F1872" s="58"/>
    </row>
    <row r="1873">
      <c r="A1873" s="32" t="s">
        <v>31</v>
      </c>
      <c r="B1873" s="32" t="s">
        <v>71</v>
      </c>
      <c r="C1873" s="32" t="s">
        <v>171</v>
      </c>
      <c r="D1873" s="32">
        <v>1.0</v>
      </c>
      <c r="E1873" s="32" t="s">
        <v>177</v>
      </c>
      <c r="F1873" s="58"/>
    </row>
    <row r="1874">
      <c r="A1874" s="32" t="s">
        <v>31</v>
      </c>
      <c r="B1874" s="32" t="s">
        <v>72</v>
      </c>
      <c r="C1874" s="32" t="s">
        <v>171</v>
      </c>
      <c r="D1874" s="32">
        <v>1.0</v>
      </c>
      <c r="E1874" s="32" t="s">
        <v>177</v>
      </c>
      <c r="F1874" s="58"/>
    </row>
    <row r="1875">
      <c r="A1875" s="32" t="s">
        <v>31</v>
      </c>
      <c r="B1875" s="32" t="s">
        <v>73</v>
      </c>
      <c r="C1875" s="32" t="s">
        <v>171</v>
      </c>
      <c r="D1875" s="32">
        <v>1.0</v>
      </c>
      <c r="E1875" s="32" t="s">
        <v>177</v>
      </c>
      <c r="F1875" s="58"/>
    </row>
    <row r="1876">
      <c r="A1876" s="32" t="s">
        <v>31</v>
      </c>
      <c r="B1876" s="32" t="s">
        <v>75</v>
      </c>
      <c r="C1876" s="32" t="s">
        <v>171</v>
      </c>
      <c r="D1876" s="32">
        <v>1.0</v>
      </c>
      <c r="E1876" s="32" t="s">
        <v>177</v>
      </c>
      <c r="F1876" s="58"/>
    </row>
    <row r="1877">
      <c r="A1877" s="32" t="s">
        <v>31</v>
      </c>
      <c r="B1877" s="32" t="s">
        <v>78</v>
      </c>
      <c r="C1877" s="32" t="s">
        <v>171</v>
      </c>
      <c r="D1877" s="32">
        <v>1.0</v>
      </c>
      <c r="E1877" s="32" t="s">
        <v>177</v>
      </c>
      <c r="F1877" s="58"/>
    </row>
    <row r="1878">
      <c r="A1878" s="32" t="s">
        <v>31</v>
      </c>
      <c r="B1878" s="32" t="s">
        <v>83</v>
      </c>
      <c r="C1878" s="32" t="s">
        <v>171</v>
      </c>
      <c r="D1878" s="32">
        <v>1.0</v>
      </c>
      <c r="E1878" s="32" t="s">
        <v>177</v>
      </c>
      <c r="F1878" s="58"/>
    </row>
    <row r="1879">
      <c r="A1879" s="32" t="s">
        <v>31</v>
      </c>
      <c r="B1879" s="32" t="s">
        <v>84</v>
      </c>
      <c r="C1879" s="32" t="s">
        <v>171</v>
      </c>
      <c r="D1879" s="32">
        <v>1.0</v>
      </c>
      <c r="E1879" s="32" t="s">
        <v>177</v>
      </c>
      <c r="F1879" s="58"/>
    </row>
    <row r="1880">
      <c r="A1880" s="32" t="s">
        <v>31</v>
      </c>
      <c r="B1880" s="32" t="s">
        <v>91</v>
      </c>
      <c r="C1880" s="32" t="s">
        <v>171</v>
      </c>
      <c r="D1880" s="32">
        <v>1.0</v>
      </c>
      <c r="E1880" s="32" t="s">
        <v>177</v>
      </c>
      <c r="F1880" s="58"/>
    </row>
    <row r="1881">
      <c r="A1881" s="32" t="s">
        <v>31</v>
      </c>
      <c r="B1881" s="32" t="s">
        <v>93</v>
      </c>
      <c r="C1881" s="32" t="s">
        <v>171</v>
      </c>
      <c r="D1881" s="32">
        <v>1.0</v>
      </c>
      <c r="E1881" s="32" t="s">
        <v>177</v>
      </c>
      <c r="F1881" s="58"/>
    </row>
    <row r="1882">
      <c r="A1882" s="32" t="s">
        <v>31</v>
      </c>
      <c r="B1882" s="32" t="s">
        <v>96</v>
      </c>
      <c r="C1882" s="32" t="s">
        <v>171</v>
      </c>
      <c r="D1882" s="32">
        <v>1.0</v>
      </c>
      <c r="E1882" s="32" t="s">
        <v>177</v>
      </c>
      <c r="F1882" s="58"/>
    </row>
    <row r="1883">
      <c r="A1883" s="32" t="s">
        <v>31</v>
      </c>
      <c r="B1883" s="32" t="s">
        <v>98</v>
      </c>
      <c r="C1883" s="32" t="s">
        <v>171</v>
      </c>
      <c r="D1883" s="32">
        <v>1.0</v>
      </c>
      <c r="E1883" s="32" t="s">
        <v>177</v>
      </c>
      <c r="F1883" s="58"/>
    </row>
    <row r="1884">
      <c r="A1884" s="32" t="s">
        <v>31</v>
      </c>
      <c r="B1884" s="32" t="s">
        <v>99</v>
      </c>
      <c r="C1884" s="32" t="s">
        <v>171</v>
      </c>
      <c r="D1884" s="32">
        <v>1.0</v>
      </c>
      <c r="E1884" s="32" t="s">
        <v>177</v>
      </c>
      <c r="F1884" s="58"/>
    </row>
    <row r="1885">
      <c r="A1885" s="32" t="s">
        <v>31</v>
      </c>
      <c r="B1885" s="32" t="s">
        <v>102</v>
      </c>
      <c r="C1885" s="32" t="s">
        <v>171</v>
      </c>
      <c r="D1885" s="32">
        <v>1.0</v>
      </c>
      <c r="E1885" s="32" t="s">
        <v>177</v>
      </c>
      <c r="F1885" s="58"/>
    </row>
    <row r="1886">
      <c r="A1886" s="32" t="s">
        <v>31</v>
      </c>
      <c r="B1886" s="32" t="s">
        <v>105</v>
      </c>
      <c r="C1886" s="32" t="s">
        <v>171</v>
      </c>
      <c r="D1886" s="32">
        <v>1.0</v>
      </c>
      <c r="E1886" s="32" t="s">
        <v>177</v>
      </c>
      <c r="F1886" s="58"/>
    </row>
    <row r="1887">
      <c r="A1887" s="32" t="s">
        <v>31</v>
      </c>
      <c r="B1887" s="32" t="s">
        <v>109</v>
      </c>
      <c r="C1887" s="32" t="s">
        <v>171</v>
      </c>
      <c r="D1887" s="32">
        <v>1.0</v>
      </c>
      <c r="E1887" s="32" t="s">
        <v>177</v>
      </c>
      <c r="F1887" s="58"/>
    </row>
    <row r="1888">
      <c r="A1888" s="32" t="s">
        <v>31</v>
      </c>
      <c r="B1888" s="32" t="s">
        <v>110</v>
      </c>
      <c r="C1888" s="32" t="s">
        <v>171</v>
      </c>
      <c r="D1888" s="32">
        <v>1.0</v>
      </c>
      <c r="E1888" s="32" t="s">
        <v>177</v>
      </c>
      <c r="F1888" s="58"/>
    </row>
    <row r="1889">
      <c r="A1889" s="32" t="s">
        <v>31</v>
      </c>
      <c r="B1889" s="32" t="s">
        <v>111</v>
      </c>
      <c r="C1889" s="32" t="s">
        <v>171</v>
      </c>
      <c r="D1889" s="32">
        <v>1.0</v>
      </c>
      <c r="E1889" s="32" t="s">
        <v>177</v>
      </c>
      <c r="F1889" s="58"/>
    </row>
    <row r="1890">
      <c r="A1890" s="32" t="s">
        <v>31</v>
      </c>
      <c r="B1890" s="32" t="s">
        <v>112</v>
      </c>
      <c r="C1890" s="32" t="s">
        <v>171</v>
      </c>
      <c r="D1890" s="32">
        <v>1.0</v>
      </c>
      <c r="E1890" s="32" t="s">
        <v>177</v>
      </c>
      <c r="F1890" s="58"/>
    </row>
    <row r="1891">
      <c r="A1891" s="32" t="s">
        <v>31</v>
      </c>
      <c r="B1891" s="32" t="s">
        <v>114</v>
      </c>
      <c r="C1891" s="32" t="s">
        <v>171</v>
      </c>
      <c r="D1891" s="32">
        <v>1.0</v>
      </c>
      <c r="E1891" s="32" t="s">
        <v>177</v>
      </c>
      <c r="F1891" s="58"/>
    </row>
    <row r="1892">
      <c r="A1892" s="32" t="s">
        <v>31</v>
      </c>
      <c r="B1892" s="32" t="s">
        <v>119</v>
      </c>
      <c r="C1892" s="32" t="s">
        <v>171</v>
      </c>
      <c r="D1892" s="32">
        <v>1.0</v>
      </c>
      <c r="E1892" s="32" t="s">
        <v>177</v>
      </c>
      <c r="F1892" s="58"/>
    </row>
    <row r="1893">
      <c r="A1893" s="32" t="s">
        <v>31</v>
      </c>
      <c r="B1893" s="32" t="s">
        <v>122</v>
      </c>
      <c r="C1893" s="32" t="s">
        <v>171</v>
      </c>
      <c r="D1893" s="32">
        <v>1.0</v>
      </c>
      <c r="E1893" s="32" t="s">
        <v>177</v>
      </c>
      <c r="F1893" s="58"/>
    </row>
    <row r="1894">
      <c r="A1894" s="32" t="s">
        <v>31</v>
      </c>
      <c r="B1894" s="32" t="s">
        <v>124</v>
      </c>
      <c r="C1894" s="32" t="s">
        <v>171</v>
      </c>
      <c r="D1894" s="32">
        <v>1.0</v>
      </c>
      <c r="E1894" s="32" t="s">
        <v>177</v>
      </c>
      <c r="F1894" s="58"/>
    </row>
    <row r="1895">
      <c r="A1895" s="32" t="s">
        <v>31</v>
      </c>
      <c r="B1895" s="32" t="s">
        <v>130</v>
      </c>
      <c r="C1895" s="32" t="s">
        <v>171</v>
      </c>
      <c r="D1895" s="32">
        <v>1.0</v>
      </c>
      <c r="E1895" s="32" t="s">
        <v>177</v>
      </c>
      <c r="F1895" s="58"/>
    </row>
    <row r="1896">
      <c r="A1896" s="32" t="s">
        <v>31</v>
      </c>
      <c r="B1896" s="32" t="s">
        <v>142</v>
      </c>
      <c r="C1896" s="32" t="s">
        <v>171</v>
      </c>
      <c r="D1896" s="32">
        <v>1.0</v>
      </c>
      <c r="E1896" s="32" t="s">
        <v>177</v>
      </c>
      <c r="F1896" s="58"/>
    </row>
    <row r="1897">
      <c r="A1897" s="32" t="s">
        <v>31</v>
      </c>
      <c r="B1897" s="32" t="s">
        <v>145</v>
      </c>
      <c r="C1897" s="32" t="s">
        <v>171</v>
      </c>
      <c r="D1897" s="32">
        <v>1.0</v>
      </c>
      <c r="E1897" s="32" t="s">
        <v>177</v>
      </c>
      <c r="F1897" s="58"/>
    </row>
    <row r="1898">
      <c r="A1898" s="32" t="s">
        <v>31</v>
      </c>
      <c r="B1898" s="32" t="s">
        <v>147</v>
      </c>
      <c r="C1898" s="32" t="s">
        <v>171</v>
      </c>
      <c r="D1898" s="32">
        <v>1.0</v>
      </c>
      <c r="E1898" s="32" t="s">
        <v>177</v>
      </c>
      <c r="F1898" s="58"/>
    </row>
    <row r="1899">
      <c r="A1899" s="32" t="s">
        <v>31</v>
      </c>
      <c r="B1899" s="32" t="s">
        <v>148</v>
      </c>
      <c r="C1899" s="32" t="s">
        <v>171</v>
      </c>
      <c r="D1899" s="32">
        <v>1.0</v>
      </c>
      <c r="E1899" s="32" t="s">
        <v>177</v>
      </c>
      <c r="F1899" s="58"/>
    </row>
    <row r="1900">
      <c r="A1900" s="32" t="s">
        <v>31</v>
      </c>
      <c r="B1900" s="32" t="s">
        <v>149</v>
      </c>
      <c r="C1900" s="32" t="s">
        <v>171</v>
      </c>
      <c r="D1900" s="32">
        <v>1.0</v>
      </c>
      <c r="E1900" s="32" t="s">
        <v>177</v>
      </c>
      <c r="F1900" s="58"/>
    </row>
    <row r="1901">
      <c r="A1901" s="32" t="s">
        <v>38</v>
      </c>
      <c r="B1901" s="32" t="s">
        <v>42</v>
      </c>
      <c r="C1901" s="32" t="s">
        <v>171</v>
      </c>
      <c r="D1901" s="32">
        <v>1.0</v>
      </c>
      <c r="E1901" s="32" t="s">
        <v>177</v>
      </c>
      <c r="F1901" s="58"/>
    </row>
    <row r="1902">
      <c r="A1902" s="32" t="s">
        <v>38</v>
      </c>
      <c r="B1902" s="32" t="s">
        <v>43</v>
      </c>
      <c r="C1902" s="32" t="s">
        <v>171</v>
      </c>
      <c r="D1902" s="32">
        <v>1.0</v>
      </c>
      <c r="E1902" s="32" t="s">
        <v>177</v>
      </c>
      <c r="F1902" s="58"/>
    </row>
    <row r="1903">
      <c r="A1903" s="32" t="s">
        <v>38</v>
      </c>
      <c r="B1903" s="32" t="s">
        <v>45</v>
      </c>
      <c r="C1903" s="32" t="s">
        <v>171</v>
      </c>
      <c r="D1903" s="32">
        <v>1.0</v>
      </c>
      <c r="E1903" s="32" t="s">
        <v>177</v>
      </c>
      <c r="F1903" s="58"/>
    </row>
    <row r="1904">
      <c r="A1904" s="32" t="s">
        <v>38</v>
      </c>
      <c r="B1904" s="32" t="s">
        <v>57</v>
      </c>
      <c r="C1904" s="32" t="s">
        <v>171</v>
      </c>
      <c r="D1904" s="32">
        <v>1.0</v>
      </c>
      <c r="E1904" s="32" t="s">
        <v>177</v>
      </c>
      <c r="F1904" s="58"/>
    </row>
    <row r="1905">
      <c r="A1905" s="32" t="s">
        <v>38</v>
      </c>
      <c r="B1905" s="32" t="s">
        <v>69</v>
      </c>
      <c r="C1905" s="32" t="s">
        <v>171</v>
      </c>
      <c r="D1905" s="32">
        <v>1.0</v>
      </c>
      <c r="E1905" s="32" t="s">
        <v>177</v>
      </c>
      <c r="F1905" s="58"/>
    </row>
    <row r="1906">
      <c r="A1906" s="32" t="s">
        <v>38</v>
      </c>
      <c r="B1906" s="32" t="s">
        <v>70</v>
      </c>
      <c r="C1906" s="32" t="s">
        <v>171</v>
      </c>
      <c r="D1906" s="32">
        <v>1.0</v>
      </c>
      <c r="E1906" s="32" t="s">
        <v>177</v>
      </c>
      <c r="F1906" s="58"/>
    </row>
    <row r="1907">
      <c r="A1907" s="32" t="s">
        <v>38</v>
      </c>
      <c r="B1907" s="32" t="s">
        <v>82</v>
      </c>
      <c r="C1907" s="32" t="s">
        <v>171</v>
      </c>
      <c r="D1907" s="32">
        <v>1.0</v>
      </c>
      <c r="E1907" s="32" t="s">
        <v>177</v>
      </c>
      <c r="F1907" s="58"/>
    </row>
    <row r="1908">
      <c r="A1908" s="32" t="s">
        <v>38</v>
      </c>
      <c r="B1908" s="32" t="s">
        <v>94</v>
      </c>
      <c r="C1908" s="32" t="s">
        <v>171</v>
      </c>
      <c r="D1908" s="32">
        <v>1.0</v>
      </c>
      <c r="E1908" s="32" t="s">
        <v>177</v>
      </c>
      <c r="F1908" s="58"/>
    </row>
    <row r="1909">
      <c r="A1909" s="32" t="s">
        <v>38</v>
      </c>
      <c r="B1909" s="32" t="s">
        <v>113</v>
      </c>
      <c r="C1909" s="32" t="s">
        <v>171</v>
      </c>
      <c r="D1909" s="32">
        <v>1.0</v>
      </c>
      <c r="E1909" s="32" t="s">
        <v>177</v>
      </c>
      <c r="F1909" s="58"/>
    </row>
    <row r="1910">
      <c r="A1910" s="32" t="s">
        <v>38</v>
      </c>
      <c r="B1910" s="32" t="s">
        <v>116</v>
      </c>
      <c r="C1910" s="32" t="s">
        <v>171</v>
      </c>
      <c r="D1910" s="32">
        <v>1.0</v>
      </c>
      <c r="E1910" s="32" t="s">
        <v>177</v>
      </c>
      <c r="F1910" s="58"/>
    </row>
    <row r="1911">
      <c r="A1911" s="32" t="s">
        <v>38</v>
      </c>
      <c r="B1911" s="32" t="s">
        <v>120</v>
      </c>
      <c r="C1911" s="32" t="s">
        <v>171</v>
      </c>
      <c r="D1911" s="32">
        <v>1.0</v>
      </c>
      <c r="E1911" s="32" t="s">
        <v>177</v>
      </c>
      <c r="F1911" s="58"/>
    </row>
    <row r="1912">
      <c r="A1912" s="32" t="s">
        <v>38</v>
      </c>
      <c r="B1912" s="32" t="s">
        <v>131</v>
      </c>
      <c r="C1912" s="32" t="s">
        <v>171</v>
      </c>
      <c r="D1912" s="32">
        <v>1.0</v>
      </c>
      <c r="E1912" s="32" t="s">
        <v>177</v>
      </c>
      <c r="F1912" s="58"/>
    </row>
    <row r="1913">
      <c r="A1913" s="32" t="s">
        <v>38</v>
      </c>
      <c r="B1913" s="32" t="s">
        <v>135</v>
      </c>
      <c r="C1913" s="32" t="s">
        <v>171</v>
      </c>
      <c r="D1913" s="32">
        <v>1.0</v>
      </c>
      <c r="E1913" s="32" t="s">
        <v>177</v>
      </c>
      <c r="F1913" s="58"/>
    </row>
    <row r="1914">
      <c r="A1914" s="32" t="s">
        <v>38</v>
      </c>
      <c r="B1914" s="32" t="s">
        <v>136</v>
      </c>
      <c r="C1914" s="32" t="s">
        <v>171</v>
      </c>
      <c r="D1914" s="32">
        <v>1.0</v>
      </c>
      <c r="E1914" s="32" t="s">
        <v>177</v>
      </c>
      <c r="F1914" s="58"/>
    </row>
    <row r="1915">
      <c r="A1915" s="32" t="s">
        <v>38</v>
      </c>
      <c r="B1915" s="32" t="s">
        <v>137</v>
      </c>
      <c r="C1915" s="32" t="s">
        <v>171</v>
      </c>
      <c r="D1915" s="32">
        <v>1.0</v>
      </c>
      <c r="E1915" s="32" t="s">
        <v>177</v>
      </c>
      <c r="F1915" s="58"/>
    </row>
    <row r="1916">
      <c r="A1916" s="32" t="s">
        <v>38</v>
      </c>
      <c r="B1916" s="32" t="s">
        <v>143</v>
      </c>
      <c r="C1916" s="32" t="s">
        <v>171</v>
      </c>
      <c r="D1916" s="32">
        <v>1.0</v>
      </c>
      <c r="E1916" s="32" t="s">
        <v>177</v>
      </c>
      <c r="F1916" s="58"/>
    </row>
    <row r="1917">
      <c r="A1917" s="32" t="s">
        <v>38</v>
      </c>
      <c r="B1917" s="32" t="s">
        <v>144</v>
      </c>
      <c r="C1917" s="32" t="s">
        <v>171</v>
      </c>
      <c r="D1917" s="32">
        <v>1.0</v>
      </c>
      <c r="E1917" s="32" t="s">
        <v>177</v>
      </c>
      <c r="F1917" s="58"/>
    </row>
    <row r="1918">
      <c r="A1918" s="32" t="s">
        <v>38</v>
      </c>
      <c r="B1918" s="32" t="s">
        <v>15</v>
      </c>
      <c r="C1918" s="32" t="s">
        <v>171</v>
      </c>
      <c r="D1918" s="32">
        <v>1.0</v>
      </c>
      <c r="E1918" s="32" t="s">
        <v>177</v>
      </c>
      <c r="F1918" s="58"/>
    </row>
    <row r="1919">
      <c r="A1919" s="32" t="s">
        <v>38</v>
      </c>
      <c r="B1919" s="32" t="s">
        <v>17</v>
      </c>
      <c r="C1919" s="32" t="s">
        <v>171</v>
      </c>
      <c r="D1919" s="32">
        <v>1.0</v>
      </c>
      <c r="E1919" s="32" t="s">
        <v>177</v>
      </c>
      <c r="F1919" s="58"/>
    </row>
    <row r="1920">
      <c r="A1920" s="32" t="s">
        <v>38</v>
      </c>
      <c r="B1920" s="32" t="s">
        <v>22</v>
      </c>
      <c r="C1920" s="32" t="s">
        <v>171</v>
      </c>
      <c r="D1920" s="32">
        <v>1.0</v>
      </c>
      <c r="E1920" s="32" t="s">
        <v>177</v>
      </c>
      <c r="F1920" s="58"/>
    </row>
    <row r="1921">
      <c r="A1921" s="32" t="s">
        <v>38</v>
      </c>
      <c r="B1921" s="32" t="s">
        <v>27</v>
      </c>
      <c r="C1921" s="32" t="s">
        <v>171</v>
      </c>
      <c r="D1921" s="32">
        <v>1.0</v>
      </c>
      <c r="E1921" s="32" t="s">
        <v>177</v>
      </c>
      <c r="F1921" s="58"/>
    </row>
    <row r="1922">
      <c r="A1922" s="32" t="s">
        <v>38</v>
      </c>
      <c r="B1922" s="32" t="s">
        <v>28</v>
      </c>
      <c r="C1922" s="32" t="s">
        <v>171</v>
      </c>
      <c r="D1922" s="32">
        <v>1.0</v>
      </c>
      <c r="E1922" s="32" t="s">
        <v>177</v>
      </c>
      <c r="F1922" s="58"/>
    </row>
    <row r="1923">
      <c r="A1923" s="32" t="s">
        <v>38</v>
      </c>
      <c r="B1923" s="32" t="s">
        <v>33</v>
      </c>
      <c r="C1923" s="32" t="s">
        <v>171</v>
      </c>
      <c r="D1923" s="32">
        <v>1.0</v>
      </c>
      <c r="E1923" s="32" t="s">
        <v>177</v>
      </c>
      <c r="F1923" s="58"/>
    </row>
    <row r="1924">
      <c r="A1924" s="32" t="s">
        <v>38</v>
      </c>
      <c r="B1924" s="32" t="s">
        <v>36</v>
      </c>
      <c r="C1924" s="32" t="s">
        <v>171</v>
      </c>
      <c r="D1924" s="32">
        <v>1.0</v>
      </c>
      <c r="E1924" s="32" t="s">
        <v>177</v>
      </c>
      <c r="F1924" s="58"/>
    </row>
    <row r="1925">
      <c r="A1925" s="32" t="s">
        <v>38</v>
      </c>
      <c r="B1925" s="32" t="s">
        <v>40</v>
      </c>
      <c r="C1925" s="32" t="s">
        <v>171</v>
      </c>
      <c r="D1925" s="32">
        <v>1.0</v>
      </c>
      <c r="E1925" s="32" t="s">
        <v>177</v>
      </c>
      <c r="F1925" s="58"/>
    </row>
    <row r="1926">
      <c r="A1926" s="32" t="s">
        <v>38</v>
      </c>
      <c r="B1926" s="32" t="s">
        <v>46</v>
      </c>
      <c r="C1926" s="32" t="s">
        <v>171</v>
      </c>
      <c r="D1926" s="32">
        <v>1.0</v>
      </c>
      <c r="E1926" s="32" t="s">
        <v>177</v>
      </c>
      <c r="F1926" s="58"/>
    </row>
    <row r="1927">
      <c r="A1927" s="32" t="s">
        <v>38</v>
      </c>
      <c r="B1927" s="32" t="s">
        <v>47</v>
      </c>
      <c r="C1927" s="32" t="s">
        <v>171</v>
      </c>
      <c r="D1927" s="32">
        <v>1.0</v>
      </c>
      <c r="E1927" s="32" t="s">
        <v>177</v>
      </c>
      <c r="F1927" s="58"/>
    </row>
    <row r="1928">
      <c r="A1928" s="32" t="s">
        <v>38</v>
      </c>
      <c r="B1928" s="32" t="s">
        <v>48</v>
      </c>
      <c r="C1928" s="32" t="s">
        <v>171</v>
      </c>
      <c r="D1928" s="32">
        <v>1.0</v>
      </c>
      <c r="E1928" s="32" t="s">
        <v>177</v>
      </c>
      <c r="F1928" s="58"/>
    </row>
    <row r="1929">
      <c r="A1929" s="32" t="s">
        <v>38</v>
      </c>
      <c r="B1929" s="32" t="s">
        <v>50</v>
      </c>
      <c r="C1929" s="32" t="s">
        <v>171</v>
      </c>
      <c r="D1929" s="32">
        <v>1.0</v>
      </c>
      <c r="E1929" s="32" t="s">
        <v>177</v>
      </c>
      <c r="F1929" s="58"/>
    </row>
    <row r="1930">
      <c r="A1930" s="32" t="s">
        <v>38</v>
      </c>
      <c r="B1930" s="32" t="s">
        <v>51</v>
      </c>
      <c r="C1930" s="32" t="s">
        <v>171</v>
      </c>
      <c r="D1930" s="32">
        <v>1.0</v>
      </c>
      <c r="E1930" s="32" t="s">
        <v>177</v>
      </c>
      <c r="F1930" s="58"/>
    </row>
    <row r="1931">
      <c r="A1931" s="32" t="s">
        <v>38</v>
      </c>
      <c r="B1931" s="32" t="s">
        <v>52</v>
      </c>
      <c r="C1931" s="32" t="s">
        <v>171</v>
      </c>
      <c r="D1931" s="32">
        <v>1.0</v>
      </c>
      <c r="E1931" s="32" t="s">
        <v>177</v>
      </c>
      <c r="F1931" s="58"/>
    </row>
    <row r="1932">
      <c r="A1932" s="32" t="s">
        <v>38</v>
      </c>
      <c r="B1932" s="32" t="s">
        <v>58</v>
      </c>
      <c r="C1932" s="32" t="s">
        <v>171</v>
      </c>
      <c r="D1932" s="32">
        <v>1.0</v>
      </c>
      <c r="E1932" s="32" t="s">
        <v>177</v>
      </c>
      <c r="F1932" s="58"/>
    </row>
    <row r="1933">
      <c r="A1933" s="32" t="s">
        <v>38</v>
      </c>
      <c r="B1933" s="32" t="s">
        <v>59</v>
      </c>
      <c r="C1933" s="32" t="s">
        <v>171</v>
      </c>
      <c r="D1933" s="32">
        <v>1.0</v>
      </c>
      <c r="E1933" s="32" t="s">
        <v>177</v>
      </c>
      <c r="F1933" s="58"/>
    </row>
    <row r="1934">
      <c r="A1934" s="32" t="s">
        <v>38</v>
      </c>
      <c r="B1934" s="32" t="s">
        <v>61</v>
      </c>
      <c r="C1934" s="32" t="s">
        <v>171</v>
      </c>
      <c r="D1934" s="32">
        <v>1.0</v>
      </c>
      <c r="E1934" s="32" t="s">
        <v>177</v>
      </c>
      <c r="F1934" s="58"/>
    </row>
    <row r="1935">
      <c r="A1935" s="32" t="s">
        <v>38</v>
      </c>
      <c r="B1935" s="32" t="s">
        <v>62</v>
      </c>
      <c r="C1935" s="32" t="s">
        <v>171</v>
      </c>
      <c r="D1935" s="32">
        <v>1.0</v>
      </c>
      <c r="E1935" s="32" t="s">
        <v>177</v>
      </c>
      <c r="F1935" s="58"/>
    </row>
    <row r="1936">
      <c r="A1936" s="32" t="s">
        <v>38</v>
      </c>
      <c r="B1936" s="32" t="s">
        <v>63</v>
      </c>
      <c r="C1936" s="32" t="s">
        <v>171</v>
      </c>
      <c r="D1936" s="32">
        <v>1.0</v>
      </c>
      <c r="E1936" s="32" t="s">
        <v>177</v>
      </c>
      <c r="F1936" s="58"/>
    </row>
    <row r="1937">
      <c r="A1937" s="32" t="s">
        <v>38</v>
      </c>
      <c r="B1937" s="32" t="s">
        <v>65</v>
      </c>
      <c r="C1937" s="32" t="s">
        <v>171</v>
      </c>
      <c r="D1937" s="32">
        <v>1.0</v>
      </c>
      <c r="E1937" s="32" t="s">
        <v>177</v>
      </c>
      <c r="F1937" s="58"/>
    </row>
    <row r="1938">
      <c r="A1938" s="32" t="s">
        <v>38</v>
      </c>
      <c r="B1938" s="32" t="s">
        <v>66</v>
      </c>
      <c r="C1938" s="32" t="s">
        <v>171</v>
      </c>
      <c r="D1938" s="32">
        <v>1.0</v>
      </c>
      <c r="E1938" s="32" t="s">
        <v>177</v>
      </c>
      <c r="F1938" s="58"/>
    </row>
    <row r="1939">
      <c r="A1939" s="32" t="s">
        <v>38</v>
      </c>
      <c r="B1939" s="32" t="s">
        <v>71</v>
      </c>
      <c r="C1939" s="32" t="s">
        <v>171</v>
      </c>
      <c r="D1939" s="32">
        <v>1.0</v>
      </c>
      <c r="E1939" s="32" t="s">
        <v>177</v>
      </c>
      <c r="F1939" s="58"/>
    </row>
    <row r="1940">
      <c r="A1940" s="32" t="s">
        <v>38</v>
      </c>
      <c r="B1940" s="32" t="s">
        <v>72</v>
      </c>
      <c r="C1940" s="32" t="s">
        <v>171</v>
      </c>
      <c r="D1940" s="32">
        <v>1.0</v>
      </c>
      <c r="E1940" s="32" t="s">
        <v>177</v>
      </c>
      <c r="F1940" s="58"/>
    </row>
    <row r="1941">
      <c r="A1941" s="32" t="s">
        <v>38</v>
      </c>
      <c r="B1941" s="32" t="s">
        <v>73</v>
      </c>
      <c r="C1941" s="32" t="s">
        <v>171</v>
      </c>
      <c r="D1941" s="32">
        <v>1.0</v>
      </c>
      <c r="E1941" s="32" t="s">
        <v>177</v>
      </c>
      <c r="F1941" s="58"/>
    </row>
    <row r="1942">
      <c r="A1942" s="32" t="s">
        <v>38</v>
      </c>
      <c r="B1942" s="32" t="s">
        <v>75</v>
      </c>
      <c r="C1942" s="32" t="s">
        <v>171</v>
      </c>
      <c r="D1942" s="32">
        <v>1.0</v>
      </c>
      <c r="E1942" s="32" t="s">
        <v>177</v>
      </c>
      <c r="F1942" s="58"/>
    </row>
    <row r="1943">
      <c r="A1943" s="32" t="s">
        <v>38</v>
      </c>
      <c r="B1943" s="32" t="s">
        <v>78</v>
      </c>
      <c r="C1943" s="32" t="s">
        <v>171</v>
      </c>
      <c r="D1943" s="32">
        <v>1.0</v>
      </c>
      <c r="E1943" s="32" t="s">
        <v>177</v>
      </c>
      <c r="F1943" s="58"/>
    </row>
    <row r="1944">
      <c r="A1944" s="32" t="s">
        <v>38</v>
      </c>
      <c r="B1944" s="32" t="s">
        <v>83</v>
      </c>
      <c r="C1944" s="32" t="s">
        <v>171</v>
      </c>
      <c r="D1944" s="32">
        <v>1.0</v>
      </c>
      <c r="E1944" s="32" t="s">
        <v>177</v>
      </c>
      <c r="F1944" s="58"/>
    </row>
    <row r="1945">
      <c r="A1945" s="32" t="s">
        <v>38</v>
      </c>
      <c r="B1945" s="32" t="s">
        <v>84</v>
      </c>
      <c r="C1945" s="32" t="s">
        <v>171</v>
      </c>
      <c r="D1945" s="32">
        <v>1.0</v>
      </c>
      <c r="E1945" s="32" t="s">
        <v>177</v>
      </c>
      <c r="F1945" s="58"/>
    </row>
    <row r="1946">
      <c r="A1946" s="32" t="s">
        <v>38</v>
      </c>
      <c r="B1946" s="32" t="s">
        <v>91</v>
      </c>
      <c r="C1946" s="32" t="s">
        <v>171</v>
      </c>
      <c r="D1946" s="32">
        <v>1.0</v>
      </c>
      <c r="E1946" s="32" t="s">
        <v>177</v>
      </c>
      <c r="F1946" s="58"/>
    </row>
    <row r="1947">
      <c r="A1947" s="32" t="s">
        <v>38</v>
      </c>
      <c r="B1947" s="32" t="s">
        <v>93</v>
      </c>
      <c r="C1947" s="32" t="s">
        <v>171</v>
      </c>
      <c r="D1947" s="32">
        <v>1.0</v>
      </c>
      <c r="E1947" s="32" t="s">
        <v>177</v>
      </c>
      <c r="F1947" s="58"/>
    </row>
    <row r="1948">
      <c r="A1948" s="32" t="s">
        <v>38</v>
      </c>
      <c r="B1948" s="32" t="s">
        <v>96</v>
      </c>
      <c r="C1948" s="32" t="s">
        <v>171</v>
      </c>
      <c r="D1948" s="32">
        <v>1.0</v>
      </c>
      <c r="E1948" s="32" t="s">
        <v>177</v>
      </c>
      <c r="F1948" s="58"/>
    </row>
    <row r="1949">
      <c r="A1949" s="32" t="s">
        <v>38</v>
      </c>
      <c r="B1949" s="32" t="s">
        <v>98</v>
      </c>
      <c r="C1949" s="32" t="s">
        <v>171</v>
      </c>
      <c r="D1949" s="32">
        <v>1.0</v>
      </c>
      <c r="E1949" s="32" t="s">
        <v>177</v>
      </c>
      <c r="F1949" s="58"/>
    </row>
    <row r="1950">
      <c r="A1950" s="32" t="s">
        <v>38</v>
      </c>
      <c r="B1950" s="32" t="s">
        <v>99</v>
      </c>
      <c r="C1950" s="32" t="s">
        <v>171</v>
      </c>
      <c r="D1950" s="32">
        <v>1.0</v>
      </c>
      <c r="E1950" s="32" t="s">
        <v>177</v>
      </c>
      <c r="F1950" s="58"/>
    </row>
    <row r="1951">
      <c r="A1951" s="32" t="s">
        <v>38</v>
      </c>
      <c r="B1951" s="32" t="s">
        <v>102</v>
      </c>
      <c r="C1951" s="32" t="s">
        <v>171</v>
      </c>
      <c r="D1951" s="32">
        <v>1.0</v>
      </c>
      <c r="E1951" s="32" t="s">
        <v>177</v>
      </c>
      <c r="F1951" s="58"/>
    </row>
    <row r="1952">
      <c r="A1952" s="32" t="s">
        <v>38</v>
      </c>
      <c r="B1952" s="32" t="s">
        <v>105</v>
      </c>
      <c r="C1952" s="32" t="s">
        <v>171</v>
      </c>
      <c r="D1952" s="32">
        <v>1.0</v>
      </c>
      <c r="E1952" s="32" t="s">
        <v>177</v>
      </c>
      <c r="F1952" s="58"/>
    </row>
    <row r="1953">
      <c r="A1953" s="32" t="s">
        <v>38</v>
      </c>
      <c r="B1953" s="32" t="s">
        <v>109</v>
      </c>
      <c r="C1953" s="32" t="s">
        <v>171</v>
      </c>
      <c r="D1953" s="32">
        <v>1.0</v>
      </c>
      <c r="E1953" s="32" t="s">
        <v>177</v>
      </c>
      <c r="F1953" s="58"/>
    </row>
    <row r="1954">
      <c r="A1954" s="32" t="s">
        <v>38</v>
      </c>
      <c r="B1954" s="32" t="s">
        <v>110</v>
      </c>
      <c r="C1954" s="32" t="s">
        <v>171</v>
      </c>
      <c r="D1954" s="32">
        <v>1.0</v>
      </c>
      <c r="E1954" s="32" t="s">
        <v>177</v>
      </c>
      <c r="F1954" s="58"/>
    </row>
    <row r="1955">
      <c r="A1955" s="32" t="s">
        <v>38</v>
      </c>
      <c r="B1955" s="32" t="s">
        <v>111</v>
      </c>
      <c r="C1955" s="32" t="s">
        <v>171</v>
      </c>
      <c r="D1955" s="32">
        <v>1.0</v>
      </c>
      <c r="E1955" s="32" t="s">
        <v>177</v>
      </c>
      <c r="F1955" s="58"/>
    </row>
    <row r="1956">
      <c r="A1956" s="32" t="s">
        <v>38</v>
      </c>
      <c r="B1956" s="32" t="s">
        <v>112</v>
      </c>
      <c r="C1956" s="32" t="s">
        <v>171</v>
      </c>
      <c r="D1956" s="32">
        <v>1.0</v>
      </c>
      <c r="E1956" s="32" t="s">
        <v>177</v>
      </c>
      <c r="F1956" s="58"/>
    </row>
    <row r="1957">
      <c r="A1957" s="32" t="s">
        <v>38</v>
      </c>
      <c r="B1957" s="32" t="s">
        <v>114</v>
      </c>
      <c r="C1957" s="32" t="s">
        <v>171</v>
      </c>
      <c r="D1957" s="32">
        <v>1.0</v>
      </c>
      <c r="E1957" s="32" t="s">
        <v>177</v>
      </c>
      <c r="F1957" s="58"/>
    </row>
    <row r="1958">
      <c r="A1958" s="32" t="s">
        <v>38</v>
      </c>
      <c r="B1958" s="32" t="s">
        <v>119</v>
      </c>
      <c r="C1958" s="32" t="s">
        <v>171</v>
      </c>
      <c r="D1958" s="32">
        <v>1.0</v>
      </c>
      <c r="E1958" s="32" t="s">
        <v>177</v>
      </c>
      <c r="F1958" s="58"/>
    </row>
    <row r="1959">
      <c r="A1959" s="32" t="s">
        <v>38</v>
      </c>
      <c r="B1959" s="32" t="s">
        <v>122</v>
      </c>
      <c r="C1959" s="32" t="s">
        <v>171</v>
      </c>
      <c r="D1959" s="32">
        <v>1.0</v>
      </c>
      <c r="E1959" s="32" t="s">
        <v>177</v>
      </c>
      <c r="F1959" s="58"/>
    </row>
    <row r="1960">
      <c r="A1960" s="32" t="s">
        <v>38</v>
      </c>
      <c r="B1960" s="32" t="s">
        <v>124</v>
      </c>
      <c r="C1960" s="32" t="s">
        <v>171</v>
      </c>
      <c r="D1960" s="32">
        <v>1.0</v>
      </c>
      <c r="E1960" s="32" t="s">
        <v>177</v>
      </c>
      <c r="F1960" s="58"/>
    </row>
    <row r="1961">
      <c r="A1961" s="32" t="s">
        <v>38</v>
      </c>
      <c r="B1961" s="32" t="s">
        <v>130</v>
      </c>
      <c r="C1961" s="32" t="s">
        <v>171</v>
      </c>
      <c r="D1961" s="32">
        <v>1.0</v>
      </c>
      <c r="E1961" s="32" t="s">
        <v>177</v>
      </c>
      <c r="F1961" s="58"/>
    </row>
    <row r="1962">
      <c r="A1962" s="32" t="s">
        <v>38</v>
      </c>
      <c r="B1962" s="32" t="s">
        <v>142</v>
      </c>
      <c r="C1962" s="32" t="s">
        <v>171</v>
      </c>
      <c r="D1962" s="32">
        <v>1.0</v>
      </c>
      <c r="E1962" s="32" t="s">
        <v>177</v>
      </c>
      <c r="F1962" s="58"/>
    </row>
    <row r="1963">
      <c r="A1963" s="32" t="s">
        <v>38</v>
      </c>
      <c r="B1963" s="32" t="s">
        <v>145</v>
      </c>
      <c r="C1963" s="32" t="s">
        <v>171</v>
      </c>
      <c r="D1963" s="32">
        <v>1.0</v>
      </c>
      <c r="E1963" s="32" t="s">
        <v>177</v>
      </c>
      <c r="F1963" s="58"/>
    </row>
    <row r="1964">
      <c r="A1964" s="32" t="s">
        <v>38</v>
      </c>
      <c r="B1964" s="32" t="s">
        <v>147</v>
      </c>
      <c r="C1964" s="32" t="s">
        <v>171</v>
      </c>
      <c r="D1964" s="32">
        <v>1.0</v>
      </c>
      <c r="E1964" s="32" t="s">
        <v>177</v>
      </c>
      <c r="F1964" s="58"/>
    </row>
    <row r="1965">
      <c r="A1965" s="32" t="s">
        <v>38</v>
      </c>
      <c r="B1965" s="32" t="s">
        <v>148</v>
      </c>
      <c r="C1965" s="32" t="s">
        <v>171</v>
      </c>
      <c r="D1965" s="32">
        <v>1.0</v>
      </c>
      <c r="E1965" s="32" t="s">
        <v>177</v>
      </c>
      <c r="F1965" s="58"/>
    </row>
    <row r="1966">
      <c r="A1966" s="32" t="s">
        <v>38</v>
      </c>
      <c r="B1966" s="32" t="s">
        <v>149</v>
      </c>
      <c r="C1966" s="32" t="s">
        <v>171</v>
      </c>
      <c r="D1966" s="32">
        <v>1.0</v>
      </c>
      <c r="E1966" s="32" t="s">
        <v>177</v>
      </c>
      <c r="F1966" s="58"/>
    </row>
    <row r="1967">
      <c r="A1967" s="32" t="s">
        <v>42</v>
      </c>
      <c r="B1967" s="32" t="s">
        <v>43</v>
      </c>
      <c r="C1967" s="32" t="s">
        <v>171</v>
      </c>
      <c r="D1967" s="32">
        <v>1.0</v>
      </c>
      <c r="E1967" s="32" t="s">
        <v>177</v>
      </c>
      <c r="F1967" s="58"/>
    </row>
    <row r="1968">
      <c r="A1968" s="32" t="s">
        <v>42</v>
      </c>
      <c r="B1968" s="32" t="s">
        <v>45</v>
      </c>
      <c r="C1968" s="32" t="s">
        <v>171</v>
      </c>
      <c r="D1968" s="32">
        <v>1.0</v>
      </c>
      <c r="E1968" s="32" t="s">
        <v>177</v>
      </c>
      <c r="F1968" s="58"/>
    </row>
    <row r="1969">
      <c r="A1969" s="32" t="s">
        <v>42</v>
      </c>
      <c r="B1969" s="32" t="s">
        <v>57</v>
      </c>
      <c r="C1969" s="32" t="s">
        <v>171</v>
      </c>
      <c r="D1969" s="32">
        <v>1.0</v>
      </c>
      <c r="E1969" s="32" t="s">
        <v>177</v>
      </c>
      <c r="F1969" s="58"/>
    </row>
    <row r="1970">
      <c r="A1970" s="32" t="s">
        <v>42</v>
      </c>
      <c r="B1970" s="32" t="s">
        <v>69</v>
      </c>
      <c r="C1970" s="32" t="s">
        <v>171</v>
      </c>
      <c r="D1970" s="32">
        <v>1.0</v>
      </c>
      <c r="E1970" s="32" t="s">
        <v>177</v>
      </c>
      <c r="F1970" s="58"/>
    </row>
    <row r="1971">
      <c r="A1971" s="32" t="s">
        <v>42</v>
      </c>
      <c r="B1971" s="32" t="s">
        <v>70</v>
      </c>
      <c r="C1971" s="32" t="s">
        <v>171</v>
      </c>
      <c r="D1971" s="32">
        <v>1.0</v>
      </c>
      <c r="E1971" s="32" t="s">
        <v>177</v>
      </c>
      <c r="F1971" s="58"/>
    </row>
    <row r="1972">
      <c r="A1972" s="32" t="s">
        <v>42</v>
      </c>
      <c r="B1972" s="32" t="s">
        <v>82</v>
      </c>
      <c r="C1972" s="32" t="s">
        <v>171</v>
      </c>
      <c r="D1972" s="32">
        <v>1.0</v>
      </c>
      <c r="E1972" s="32" t="s">
        <v>177</v>
      </c>
      <c r="F1972" s="58"/>
    </row>
    <row r="1973">
      <c r="A1973" s="32" t="s">
        <v>42</v>
      </c>
      <c r="B1973" s="32" t="s">
        <v>94</v>
      </c>
      <c r="C1973" s="32" t="s">
        <v>171</v>
      </c>
      <c r="D1973" s="32">
        <v>1.0</v>
      </c>
      <c r="E1973" s="32" t="s">
        <v>177</v>
      </c>
      <c r="F1973" s="58"/>
    </row>
    <row r="1974">
      <c r="A1974" s="32" t="s">
        <v>42</v>
      </c>
      <c r="B1974" s="32" t="s">
        <v>113</v>
      </c>
      <c r="C1974" s="32" t="s">
        <v>171</v>
      </c>
      <c r="D1974" s="32">
        <v>1.0</v>
      </c>
      <c r="E1974" s="32" t="s">
        <v>177</v>
      </c>
      <c r="F1974" s="58"/>
    </row>
    <row r="1975">
      <c r="A1975" s="32" t="s">
        <v>42</v>
      </c>
      <c r="B1975" s="32" t="s">
        <v>116</v>
      </c>
      <c r="C1975" s="32" t="s">
        <v>171</v>
      </c>
      <c r="D1975" s="32">
        <v>1.0</v>
      </c>
      <c r="E1975" s="32" t="s">
        <v>177</v>
      </c>
      <c r="F1975" s="58"/>
    </row>
    <row r="1976">
      <c r="A1976" s="32" t="s">
        <v>42</v>
      </c>
      <c r="B1976" s="32" t="s">
        <v>120</v>
      </c>
      <c r="C1976" s="32" t="s">
        <v>171</v>
      </c>
      <c r="D1976" s="32">
        <v>1.0</v>
      </c>
      <c r="E1976" s="32" t="s">
        <v>177</v>
      </c>
      <c r="F1976" s="58"/>
    </row>
    <row r="1977">
      <c r="A1977" s="32" t="s">
        <v>42</v>
      </c>
      <c r="B1977" s="32" t="s">
        <v>131</v>
      </c>
      <c r="C1977" s="32" t="s">
        <v>171</v>
      </c>
      <c r="D1977" s="32">
        <v>1.0</v>
      </c>
      <c r="E1977" s="32" t="s">
        <v>177</v>
      </c>
      <c r="F1977" s="58"/>
    </row>
    <row r="1978">
      <c r="A1978" s="32" t="s">
        <v>42</v>
      </c>
      <c r="B1978" s="32" t="s">
        <v>135</v>
      </c>
      <c r="C1978" s="32" t="s">
        <v>171</v>
      </c>
      <c r="D1978" s="32">
        <v>1.0</v>
      </c>
      <c r="E1978" s="32" t="s">
        <v>177</v>
      </c>
      <c r="F1978" s="58"/>
    </row>
    <row r="1979">
      <c r="A1979" s="32" t="s">
        <v>42</v>
      </c>
      <c r="B1979" s="32" t="s">
        <v>136</v>
      </c>
      <c r="C1979" s="32" t="s">
        <v>171</v>
      </c>
      <c r="D1979" s="32">
        <v>1.0</v>
      </c>
      <c r="E1979" s="32" t="s">
        <v>177</v>
      </c>
      <c r="F1979" s="58"/>
    </row>
    <row r="1980">
      <c r="A1980" s="32" t="s">
        <v>42</v>
      </c>
      <c r="B1980" s="32" t="s">
        <v>137</v>
      </c>
      <c r="C1980" s="32" t="s">
        <v>171</v>
      </c>
      <c r="D1980" s="32">
        <v>1.0</v>
      </c>
      <c r="E1980" s="32" t="s">
        <v>177</v>
      </c>
      <c r="F1980" s="58"/>
    </row>
    <row r="1981">
      <c r="A1981" s="32" t="s">
        <v>42</v>
      </c>
      <c r="B1981" s="32" t="s">
        <v>143</v>
      </c>
      <c r="C1981" s="32" t="s">
        <v>171</v>
      </c>
      <c r="D1981" s="32">
        <v>1.0</v>
      </c>
      <c r="E1981" s="32" t="s">
        <v>177</v>
      </c>
      <c r="F1981" s="58"/>
    </row>
    <row r="1982">
      <c r="A1982" s="32" t="s">
        <v>42</v>
      </c>
      <c r="B1982" s="32" t="s">
        <v>144</v>
      </c>
      <c r="C1982" s="32" t="s">
        <v>171</v>
      </c>
      <c r="D1982" s="32">
        <v>1.0</v>
      </c>
      <c r="E1982" s="32" t="s">
        <v>177</v>
      </c>
      <c r="F1982" s="58"/>
    </row>
    <row r="1983">
      <c r="A1983" s="32" t="s">
        <v>42</v>
      </c>
      <c r="B1983" s="32" t="s">
        <v>15</v>
      </c>
      <c r="C1983" s="32" t="s">
        <v>171</v>
      </c>
      <c r="D1983" s="32">
        <v>1.0</v>
      </c>
      <c r="E1983" s="32" t="s">
        <v>177</v>
      </c>
      <c r="F1983" s="58"/>
    </row>
    <row r="1984">
      <c r="A1984" s="32" t="s">
        <v>42</v>
      </c>
      <c r="B1984" s="32" t="s">
        <v>17</v>
      </c>
      <c r="C1984" s="32" t="s">
        <v>171</v>
      </c>
      <c r="D1984" s="32">
        <v>1.0</v>
      </c>
      <c r="E1984" s="32" t="s">
        <v>177</v>
      </c>
      <c r="F1984" s="58"/>
    </row>
    <row r="1985">
      <c r="A1985" s="32" t="s">
        <v>42</v>
      </c>
      <c r="B1985" s="32" t="s">
        <v>22</v>
      </c>
      <c r="C1985" s="32" t="s">
        <v>171</v>
      </c>
      <c r="D1985" s="32">
        <v>1.0</v>
      </c>
      <c r="E1985" s="32" t="s">
        <v>177</v>
      </c>
      <c r="F1985" s="58"/>
    </row>
    <row r="1986">
      <c r="A1986" s="32" t="s">
        <v>42</v>
      </c>
      <c r="B1986" s="32" t="s">
        <v>27</v>
      </c>
      <c r="C1986" s="32" t="s">
        <v>171</v>
      </c>
      <c r="D1986" s="32">
        <v>1.0</v>
      </c>
      <c r="E1986" s="32" t="s">
        <v>177</v>
      </c>
      <c r="F1986" s="58"/>
    </row>
    <row r="1987">
      <c r="A1987" s="32" t="s">
        <v>42</v>
      </c>
      <c r="B1987" s="32" t="s">
        <v>28</v>
      </c>
      <c r="C1987" s="32" t="s">
        <v>171</v>
      </c>
      <c r="D1987" s="32">
        <v>1.0</v>
      </c>
      <c r="E1987" s="32" t="s">
        <v>177</v>
      </c>
      <c r="F1987" s="58"/>
    </row>
    <row r="1988">
      <c r="A1988" s="32" t="s">
        <v>42</v>
      </c>
      <c r="B1988" s="32" t="s">
        <v>33</v>
      </c>
      <c r="C1988" s="32" t="s">
        <v>171</v>
      </c>
      <c r="D1988" s="32">
        <v>1.0</v>
      </c>
      <c r="E1988" s="32" t="s">
        <v>177</v>
      </c>
      <c r="F1988" s="58"/>
    </row>
    <row r="1989">
      <c r="A1989" s="32" t="s">
        <v>42</v>
      </c>
      <c r="B1989" s="32" t="s">
        <v>36</v>
      </c>
      <c r="C1989" s="32" t="s">
        <v>171</v>
      </c>
      <c r="D1989" s="32">
        <v>1.0</v>
      </c>
      <c r="E1989" s="32" t="s">
        <v>177</v>
      </c>
      <c r="F1989" s="58"/>
    </row>
    <row r="1990">
      <c r="A1990" s="32" t="s">
        <v>42</v>
      </c>
      <c r="B1990" s="32" t="s">
        <v>40</v>
      </c>
      <c r="C1990" s="32" t="s">
        <v>171</v>
      </c>
      <c r="D1990" s="32">
        <v>1.0</v>
      </c>
      <c r="E1990" s="32" t="s">
        <v>177</v>
      </c>
      <c r="F1990" s="58"/>
    </row>
    <row r="1991">
      <c r="A1991" s="32" t="s">
        <v>42</v>
      </c>
      <c r="B1991" s="32" t="s">
        <v>46</v>
      </c>
      <c r="C1991" s="32" t="s">
        <v>171</v>
      </c>
      <c r="D1991" s="32">
        <v>1.0</v>
      </c>
      <c r="E1991" s="32" t="s">
        <v>177</v>
      </c>
      <c r="F1991" s="58"/>
    </row>
    <row r="1992">
      <c r="A1992" s="32" t="s">
        <v>42</v>
      </c>
      <c r="B1992" s="32" t="s">
        <v>47</v>
      </c>
      <c r="C1992" s="32" t="s">
        <v>171</v>
      </c>
      <c r="D1992" s="32">
        <v>1.0</v>
      </c>
      <c r="E1992" s="32" t="s">
        <v>177</v>
      </c>
      <c r="F1992" s="58"/>
    </row>
    <row r="1993">
      <c r="A1993" s="32" t="s">
        <v>42</v>
      </c>
      <c r="B1993" s="32" t="s">
        <v>48</v>
      </c>
      <c r="C1993" s="32" t="s">
        <v>171</v>
      </c>
      <c r="D1993" s="32">
        <v>1.0</v>
      </c>
      <c r="E1993" s="32" t="s">
        <v>177</v>
      </c>
      <c r="F1993" s="58"/>
    </row>
    <row r="1994">
      <c r="A1994" s="32" t="s">
        <v>42</v>
      </c>
      <c r="B1994" s="32" t="s">
        <v>50</v>
      </c>
      <c r="C1994" s="32" t="s">
        <v>171</v>
      </c>
      <c r="D1994" s="32">
        <v>1.0</v>
      </c>
      <c r="E1994" s="32" t="s">
        <v>177</v>
      </c>
      <c r="F1994" s="58"/>
    </row>
    <row r="1995">
      <c r="A1995" s="32" t="s">
        <v>42</v>
      </c>
      <c r="B1995" s="32" t="s">
        <v>51</v>
      </c>
      <c r="C1995" s="32" t="s">
        <v>171</v>
      </c>
      <c r="D1995" s="32">
        <v>1.0</v>
      </c>
      <c r="E1995" s="32" t="s">
        <v>177</v>
      </c>
      <c r="F1995" s="58"/>
    </row>
    <row r="1996">
      <c r="A1996" s="32" t="s">
        <v>42</v>
      </c>
      <c r="B1996" s="32" t="s">
        <v>52</v>
      </c>
      <c r="C1996" s="32" t="s">
        <v>171</v>
      </c>
      <c r="D1996" s="32">
        <v>1.0</v>
      </c>
      <c r="E1996" s="32" t="s">
        <v>177</v>
      </c>
      <c r="F1996" s="58"/>
    </row>
    <row r="1997">
      <c r="A1997" s="32" t="s">
        <v>42</v>
      </c>
      <c r="B1997" s="32" t="s">
        <v>58</v>
      </c>
      <c r="C1997" s="32" t="s">
        <v>171</v>
      </c>
      <c r="D1997" s="32">
        <v>1.0</v>
      </c>
      <c r="E1997" s="32" t="s">
        <v>177</v>
      </c>
      <c r="F1997" s="58"/>
    </row>
    <row r="1998">
      <c r="A1998" s="32" t="s">
        <v>42</v>
      </c>
      <c r="B1998" s="32" t="s">
        <v>59</v>
      </c>
      <c r="C1998" s="32" t="s">
        <v>171</v>
      </c>
      <c r="D1998" s="32">
        <v>1.0</v>
      </c>
      <c r="E1998" s="32" t="s">
        <v>177</v>
      </c>
      <c r="F1998" s="58"/>
    </row>
    <row r="1999">
      <c r="A1999" s="32" t="s">
        <v>42</v>
      </c>
      <c r="B1999" s="32" t="s">
        <v>61</v>
      </c>
      <c r="C1999" s="32" t="s">
        <v>171</v>
      </c>
      <c r="D1999" s="32">
        <v>1.0</v>
      </c>
      <c r="E1999" s="32" t="s">
        <v>177</v>
      </c>
      <c r="F1999" s="58"/>
    </row>
    <row r="2000">
      <c r="A2000" s="32" t="s">
        <v>42</v>
      </c>
      <c r="B2000" s="32" t="s">
        <v>62</v>
      </c>
      <c r="C2000" s="32" t="s">
        <v>171</v>
      </c>
      <c r="D2000" s="32">
        <v>1.0</v>
      </c>
      <c r="E2000" s="32" t="s">
        <v>177</v>
      </c>
      <c r="F2000" s="58"/>
    </row>
    <row r="2001">
      <c r="A2001" s="32" t="s">
        <v>42</v>
      </c>
      <c r="B2001" s="32" t="s">
        <v>63</v>
      </c>
      <c r="C2001" s="32" t="s">
        <v>171</v>
      </c>
      <c r="D2001" s="32">
        <v>1.0</v>
      </c>
      <c r="E2001" s="32" t="s">
        <v>177</v>
      </c>
      <c r="F2001" s="58"/>
    </row>
    <row r="2002">
      <c r="A2002" s="32" t="s">
        <v>42</v>
      </c>
      <c r="B2002" s="32" t="s">
        <v>65</v>
      </c>
      <c r="C2002" s="32" t="s">
        <v>171</v>
      </c>
      <c r="D2002" s="32">
        <v>1.0</v>
      </c>
      <c r="E2002" s="32" t="s">
        <v>177</v>
      </c>
      <c r="F2002" s="58"/>
    </row>
    <row r="2003">
      <c r="A2003" s="32" t="s">
        <v>42</v>
      </c>
      <c r="B2003" s="32" t="s">
        <v>66</v>
      </c>
      <c r="C2003" s="32" t="s">
        <v>171</v>
      </c>
      <c r="D2003" s="32">
        <v>1.0</v>
      </c>
      <c r="E2003" s="32" t="s">
        <v>177</v>
      </c>
      <c r="F2003" s="58"/>
    </row>
    <row r="2004">
      <c r="A2004" s="32" t="s">
        <v>42</v>
      </c>
      <c r="B2004" s="32" t="s">
        <v>71</v>
      </c>
      <c r="C2004" s="32" t="s">
        <v>171</v>
      </c>
      <c r="D2004" s="32">
        <v>1.0</v>
      </c>
      <c r="E2004" s="32" t="s">
        <v>177</v>
      </c>
      <c r="F2004" s="58"/>
    </row>
    <row r="2005">
      <c r="A2005" s="32" t="s">
        <v>42</v>
      </c>
      <c r="B2005" s="32" t="s">
        <v>72</v>
      </c>
      <c r="C2005" s="32" t="s">
        <v>171</v>
      </c>
      <c r="D2005" s="32">
        <v>1.0</v>
      </c>
      <c r="E2005" s="32" t="s">
        <v>177</v>
      </c>
      <c r="F2005" s="58"/>
    </row>
    <row r="2006">
      <c r="A2006" s="32" t="s">
        <v>42</v>
      </c>
      <c r="B2006" s="32" t="s">
        <v>73</v>
      </c>
      <c r="C2006" s="32" t="s">
        <v>171</v>
      </c>
      <c r="D2006" s="32">
        <v>1.0</v>
      </c>
      <c r="E2006" s="32" t="s">
        <v>177</v>
      </c>
      <c r="F2006" s="58"/>
    </row>
    <row r="2007">
      <c r="A2007" s="32" t="s">
        <v>42</v>
      </c>
      <c r="B2007" s="32" t="s">
        <v>75</v>
      </c>
      <c r="C2007" s="32" t="s">
        <v>171</v>
      </c>
      <c r="D2007" s="32">
        <v>1.0</v>
      </c>
      <c r="E2007" s="32" t="s">
        <v>177</v>
      </c>
      <c r="F2007" s="58"/>
    </row>
    <row r="2008">
      <c r="A2008" s="32" t="s">
        <v>42</v>
      </c>
      <c r="B2008" s="32" t="s">
        <v>78</v>
      </c>
      <c r="C2008" s="32" t="s">
        <v>171</v>
      </c>
      <c r="D2008" s="32">
        <v>1.0</v>
      </c>
      <c r="E2008" s="32" t="s">
        <v>177</v>
      </c>
      <c r="F2008" s="58"/>
    </row>
    <row r="2009">
      <c r="A2009" s="32" t="s">
        <v>42</v>
      </c>
      <c r="B2009" s="32" t="s">
        <v>83</v>
      </c>
      <c r="C2009" s="32" t="s">
        <v>171</v>
      </c>
      <c r="D2009" s="32">
        <v>1.0</v>
      </c>
      <c r="E2009" s="32" t="s">
        <v>177</v>
      </c>
      <c r="F2009" s="58"/>
    </row>
    <row r="2010">
      <c r="A2010" s="32" t="s">
        <v>42</v>
      </c>
      <c r="B2010" s="32" t="s">
        <v>84</v>
      </c>
      <c r="C2010" s="32" t="s">
        <v>171</v>
      </c>
      <c r="D2010" s="32">
        <v>1.0</v>
      </c>
      <c r="E2010" s="32" t="s">
        <v>177</v>
      </c>
      <c r="F2010" s="58"/>
    </row>
    <row r="2011">
      <c r="A2011" s="32" t="s">
        <v>42</v>
      </c>
      <c r="B2011" s="32" t="s">
        <v>91</v>
      </c>
      <c r="C2011" s="32" t="s">
        <v>171</v>
      </c>
      <c r="D2011" s="32">
        <v>1.0</v>
      </c>
      <c r="E2011" s="32" t="s">
        <v>177</v>
      </c>
      <c r="F2011" s="58"/>
    </row>
    <row r="2012">
      <c r="A2012" s="32" t="s">
        <v>42</v>
      </c>
      <c r="B2012" s="32" t="s">
        <v>93</v>
      </c>
      <c r="C2012" s="32" t="s">
        <v>171</v>
      </c>
      <c r="D2012" s="32">
        <v>1.0</v>
      </c>
      <c r="E2012" s="32" t="s">
        <v>177</v>
      </c>
      <c r="F2012" s="58"/>
    </row>
    <row r="2013">
      <c r="A2013" s="32" t="s">
        <v>42</v>
      </c>
      <c r="B2013" s="32" t="s">
        <v>96</v>
      </c>
      <c r="C2013" s="32" t="s">
        <v>171</v>
      </c>
      <c r="D2013" s="32">
        <v>1.0</v>
      </c>
      <c r="E2013" s="32" t="s">
        <v>177</v>
      </c>
      <c r="F2013" s="58"/>
    </row>
    <row r="2014">
      <c r="A2014" s="32" t="s">
        <v>42</v>
      </c>
      <c r="B2014" s="32" t="s">
        <v>98</v>
      </c>
      <c r="C2014" s="32" t="s">
        <v>171</v>
      </c>
      <c r="D2014" s="32">
        <v>1.0</v>
      </c>
      <c r="E2014" s="32" t="s">
        <v>177</v>
      </c>
      <c r="F2014" s="58"/>
    </row>
    <row r="2015">
      <c r="A2015" s="32" t="s">
        <v>42</v>
      </c>
      <c r="B2015" s="32" t="s">
        <v>99</v>
      </c>
      <c r="C2015" s="32" t="s">
        <v>171</v>
      </c>
      <c r="D2015" s="32">
        <v>1.0</v>
      </c>
      <c r="E2015" s="32" t="s">
        <v>177</v>
      </c>
      <c r="F2015" s="58"/>
    </row>
    <row r="2016">
      <c r="A2016" s="32" t="s">
        <v>42</v>
      </c>
      <c r="B2016" s="32" t="s">
        <v>102</v>
      </c>
      <c r="C2016" s="32" t="s">
        <v>171</v>
      </c>
      <c r="D2016" s="32">
        <v>1.0</v>
      </c>
      <c r="E2016" s="32" t="s">
        <v>177</v>
      </c>
      <c r="F2016" s="58"/>
    </row>
    <row r="2017">
      <c r="A2017" s="32" t="s">
        <v>42</v>
      </c>
      <c r="B2017" s="32" t="s">
        <v>105</v>
      </c>
      <c r="C2017" s="32" t="s">
        <v>171</v>
      </c>
      <c r="D2017" s="32">
        <v>1.0</v>
      </c>
      <c r="E2017" s="32" t="s">
        <v>177</v>
      </c>
      <c r="F2017" s="58"/>
    </row>
    <row r="2018">
      <c r="A2018" s="32" t="s">
        <v>42</v>
      </c>
      <c r="B2018" s="32" t="s">
        <v>109</v>
      </c>
      <c r="C2018" s="32" t="s">
        <v>171</v>
      </c>
      <c r="D2018" s="32">
        <v>1.0</v>
      </c>
      <c r="E2018" s="32" t="s">
        <v>177</v>
      </c>
      <c r="F2018" s="58"/>
    </row>
    <row r="2019">
      <c r="A2019" s="32" t="s">
        <v>42</v>
      </c>
      <c r="B2019" s="32" t="s">
        <v>110</v>
      </c>
      <c r="C2019" s="32" t="s">
        <v>171</v>
      </c>
      <c r="D2019" s="32">
        <v>1.0</v>
      </c>
      <c r="E2019" s="32" t="s">
        <v>177</v>
      </c>
      <c r="F2019" s="58"/>
    </row>
    <row r="2020">
      <c r="A2020" s="32" t="s">
        <v>42</v>
      </c>
      <c r="B2020" s="32" t="s">
        <v>111</v>
      </c>
      <c r="C2020" s="32" t="s">
        <v>171</v>
      </c>
      <c r="D2020" s="32">
        <v>1.0</v>
      </c>
      <c r="E2020" s="32" t="s">
        <v>177</v>
      </c>
      <c r="F2020" s="58"/>
    </row>
    <row r="2021">
      <c r="A2021" s="32" t="s">
        <v>42</v>
      </c>
      <c r="B2021" s="32" t="s">
        <v>112</v>
      </c>
      <c r="C2021" s="32" t="s">
        <v>171</v>
      </c>
      <c r="D2021" s="32">
        <v>1.0</v>
      </c>
      <c r="E2021" s="32" t="s">
        <v>177</v>
      </c>
      <c r="F2021" s="58"/>
    </row>
    <row r="2022">
      <c r="A2022" s="32" t="s">
        <v>42</v>
      </c>
      <c r="B2022" s="32" t="s">
        <v>114</v>
      </c>
      <c r="C2022" s="32" t="s">
        <v>171</v>
      </c>
      <c r="D2022" s="32">
        <v>1.0</v>
      </c>
      <c r="E2022" s="32" t="s">
        <v>177</v>
      </c>
      <c r="F2022" s="58"/>
    </row>
    <row r="2023">
      <c r="A2023" s="32" t="s">
        <v>42</v>
      </c>
      <c r="B2023" s="32" t="s">
        <v>119</v>
      </c>
      <c r="C2023" s="32" t="s">
        <v>171</v>
      </c>
      <c r="D2023" s="32">
        <v>1.0</v>
      </c>
      <c r="E2023" s="32" t="s">
        <v>177</v>
      </c>
      <c r="F2023" s="58"/>
    </row>
    <row r="2024">
      <c r="A2024" s="32" t="s">
        <v>42</v>
      </c>
      <c r="B2024" s="32" t="s">
        <v>122</v>
      </c>
      <c r="C2024" s="32" t="s">
        <v>171</v>
      </c>
      <c r="D2024" s="32">
        <v>1.0</v>
      </c>
      <c r="E2024" s="32" t="s">
        <v>177</v>
      </c>
      <c r="F2024" s="58"/>
    </row>
    <row r="2025">
      <c r="A2025" s="32" t="s">
        <v>42</v>
      </c>
      <c r="B2025" s="32" t="s">
        <v>124</v>
      </c>
      <c r="C2025" s="32" t="s">
        <v>171</v>
      </c>
      <c r="D2025" s="32">
        <v>1.0</v>
      </c>
      <c r="E2025" s="32" t="s">
        <v>177</v>
      </c>
      <c r="F2025" s="58"/>
    </row>
    <row r="2026">
      <c r="A2026" s="32" t="s">
        <v>42</v>
      </c>
      <c r="B2026" s="32" t="s">
        <v>130</v>
      </c>
      <c r="C2026" s="32" t="s">
        <v>171</v>
      </c>
      <c r="D2026" s="32">
        <v>1.0</v>
      </c>
      <c r="E2026" s="32" t="s">
        <v>177</v>
      </c>
      <c r="F2026" s="58"/>
    </row>
    <row r="2027">
      <c r="A2027" s="32" t="s">
        <v>42</v>
      </c>
      <c r="B2027" s="32" t="s">
        <v>142</v>
      </c>
      <c r="C2027" s="32" t="s">
        <v>171</v>
      </c>
      <c r="D2027" s="32">
        <v>1.0</v>
      </c>
      <c r="E2027" s="32" t="s">
        <v>177</v>
      </c>
      <c r="F2027" s="58"/>
    </row>
    <row r="2028">
      <c r="A2028" s="32" t="s">
        <v>42</v>
      </c>
      <c r="B2028" s="32" t="s">
        <v>145</v>
      </c>
      <c r="C2028" s="32" t="s">
        <v>171</v>
      </c>
      <c r="D2028" s="32">
        <v>1.0</v>
      </c>
      <c r="E2028" s="32" t="s">
        <v>177</v>
      </c>
      <c r="F2028" s="58"/>
    </row>
    <row r="2029">
      <c r="A2029" s="32" t="s">
        <v>42</v>
      </c>
      <c r="B2029" s="32" t="s">
        <v>147</v>
      </c>
      <c r="C2029" s="32" t="s">
        <v>171</v>
      </c>
      <c r="D2029" s="32">
        <v>1.0</v>
      </c>
      <c r="E2029" s="32" t="s">
        <v>177</v>
      </c>
      <c r="F2029" s="58"/>
    </row>
    <row r="2030">
      <c r="A2030" s="32" t="s">
        <v>42</v>
      </c>
      <c r="B2030" s="32" t="s">
        <v>148</v>
      </c>
      <c r="C2030" s="32" t="s">
        <v>171</v>
      </c>
      <c r="D2030" s="32">
        <v>1.0</v>
      </c>
      <c r="E2030" s="32" t="s">
        <v>177</v>
      </c>
      <c r="F2030" s="58"/>
    </row>
    <row r="2031">
      <c r="A2031" s="32" t="s">
        <v>42</v>
      </c>
      <c r="B2031" s="32" t="s">
        <v>149</v>
      </c>
      <c r="C2031" s="32" t="s">
        <v>171</v>
      </c>
      <c r="D2031" s="32">
        <v>1.0</v>
      </c>
      <c r="E2031" s="32" t="s">
        <v>177</v>
      </c>
      <c r="F2031" s="58"/>
    </row>
    <row r="2032">
      <c r="A2032" s="32" t="s">
        <v>43</v>
      </c>
      <c r="B2032" s="32" t="s">
        <v>45</v>
      </c>
      <c r="C2032" s="32" t="s">
        <v>171</v>
      </c>
      <c r="D2032" s="32">
        <v>1.0</v>
      </c>
      <c r="E2032" s="32" t="s">
        <v>177</v>
      </c>
      <c r="F2032" s="58"/>
    </row>
    <row r="2033">
      <c r="A2033" s="32" t="s">
        <v>43</v>
      </c>
      <c r="B2033" s="32" t="s">
        <v>57</v>
      </c>
      <c r="C2033" s="32" t="s">
        <v>171</v>
      </c>
      <c r="D2033" s="32">
        <v>1.0</v>
      </c>
      <c r="E2033" s="32" t="s">
        <v>177</v>
      </c>
      <c r="F2033" s="58"/>
    </row>
    <row r="2034">
      <c r="A2034" s="32" t="s">
        <v>43</v>
      </c>
      <c r="B2034" s="32" t="s">
        <v>69</v>
      </c>
      <c r="C2034" s="32" t="s">
        <v>171</v>
      </c>
      <c r="D2034" s="32">
        <v>1.0</v>
      </c>
      <c r="E2034" s="32" t="s">
        <v>177</v>
      </c>
      <c r="F2034" s="58"/>
    </row>
    <row r="2035">
      <c r="A2035" s="32" t="s">
        <v>43</v>
      </c>
      <c r="B2035" s="32" t="s">
        <v>70</v>
      </c>
      <c r="C2035" s="32" t="s">
        <v>171</v>
      </c>
      <c r="D2035" s="32">
        <v>1.0</v>
      </c>
      <c r="E2035" s="32" t="s">
        <v>177</v>
      </c>
      <c r="F2035" s="58"/>
    </row>
    <row r="2036">
      <c r="A2036" s="32" t="s">
        <v>43</v>
      </c>
      <c r="B2036" s="32" t="s">
        <v>82</v>
      </c>
      <c r="C2036" s="32" t="s">
        <v>171</v>
      </c>
      <c r="D2036" s="32">
        <v>1.0</v>
      </c>
      <c r="E2036" s="32" t="s">
        <v>177</v>
      </c>
      <c r="F2036" s="58"/>
    </row>
    <row r="2037">
      <c r="A2037" s="32" t="s">
        <v>43</v>
      </c>
      <c r="B2037" s="32" t="s">
        <v>94</v>
      </c>
      <c r="C2037" s="32" t="s">
        <v>171</v>
      </c>
      <c r="D2037" s="32">
        <v>1.0</v>
      </c>
      <c r="E2037" s="32" t="s">
        <v>177</v>
      </c>
      <c r="F2037" s="58"/>
    </row>
    <row r="2038">
      <c r="A2038" s="32" t="s">
        <v>43</v>
      </c>
      <c r="B2038" s="32" t="s">
        <v>113</v>
      </c>
      <c r="C2038" s="32" t="s">
        <v>171</v>
      </c>
      <c r="D2038" s="32">
        <v>1.0</v>
      </c>
      <c r="E2038" s="32" t="s">
        <v>177</v>
      </c>
      <c r="F2038" s="58"/>
    </row>
    <row r="2039">
      <c r="A2039" s="32" t="s">
        <v>43</v>
      </c>
      <c r="B2039" s="32" t="s">
        <v>116</v>
      </c>
      <c r="C2039" s="32" t="s">
        <v>171</v>
      </c>
      <c r="D2039" s="32">
        <v>1.0</v>
      </c>
      <c r="E2039" s="32" t="s">
        <v>177</v>
      </c>
      <c r="F2039" s="58"/>
    </row>
    <row r="2040">
      <c r="A2040" s="32" t="s">
        <v>43</v>
      </c>
      <c r="B2040" s="32" t="s">
        <v>120</v>
      </c>
      <c r="C2040" s="32" t="s">
        <v>171</v>
      </c>
      <c r="D2040" s="32">
        <v>1.0</v>
      </c>
      <c r="E2040" s="32" t="s">
        <v>177</v>
      </c>
      <c r="F2040" s="58"/>
    </row>
    <row r="2041">
      <c r="A2041" s="32" t="s">
        <v>43</v>
      </c>
      <c r="B2041" s="32" t="s">
        <v>131</v>
      </c>
      <c r="C2041" s="32" t="s">
        <v>171</v>
      </c>
      <c r="D2041" s="32">
        <v>1.0</v>
      </c>
      <c r="E2041" s="32" t="s">
        <v>177</v>
      </c>
      <c r="F2041" s="58"/>
    </row>
    <row r="2042">
      <c r="A2042" s="32" t="s">
        <v>43</v>
      </c>
      <c r="B2042" s="32" t="s">
        <v>135</v>
      </c>
      <c r="C2042" s="32" t="s">
        <v>171</v>
      </c>
      <c r="D2042" s="32">
        <v>1.0</v>
      </c>
      <c r="E2042" s="32" t="s">
        <v>177</v>
      </c>
      <c r="F2042" s="58"/>
    </row>
    <row r="2043">
      <c r="A2043" s="32" t="s">
        <v>43</v>
      </c>
      <c r="B2043" s="32" t="s">
        <v>136</v>
      </c>
      <c r="C2043" s="32" t="s">
        <v>171</v>
      </c>
      <c r="D2043" s="32">
        <v>1.0</v>
      </c>
      <c r="E2043" s="32" t="s">
        <v>177</v>
      </c>
      <c r="F2043" s="58"/>
    </row>
    <row r="2044">
      <c r="A2044" s="32" t="s">
        <v>43</v>
      </c>
      <c r="B2044" s="32" t="s">
        <v>137</v>
      </c>
      <c r="C2044" s="32" t="s">
        <v>171</v>
      </c>
      <c r="D2044" s="32">
        <v>1.0</v>
      </c>
      <c r="E2044" s="32" t="s">
        <v>177</v>
      </c>
      <c r="F2044" s="58"/>
    </row>
    <row r="2045">
      <c r="A2045" s="32" t="s">
        <v>43</v>
      </c>
      <c r="B2045" s="32" t="s">
        <v>143</v>
      </c>
      <c r="C2045" s="32" t="s">
        <v>171</v>
      </c>
      <c r="D2045" s="32">
        <v>1.0</v>
      </c>
      <c r="E2045" s="32" t="s">
        <v>177</v>
      </c>
      <c r="F2045" s="58"/>
    </row>
    <row r="2046">
      <c r="A2046" s="32" t="s">
        <v>43</v>
      </c>
      <c r="B2046" s="32" t="s">
        <v>144</v>
      </c>
      <c r="C2046" s="32" t="s">
        <v>171</v>
      </c>
      <c r="D2046" s="32">
        <v>1.0</v>
      </c>
      <c r="E2046" s="32" t="s">
        <v>177</v>
      </c>
      <c r="F2046" s="58"/>
    </row>
    <row r="2047">
      <c r="A2047" s="32" t="s">
        <v>43</v>
      </c>
      <c r="B2047" s="32" t="s">
        <v>15</v>
      </c>
      <c r="C2047" s="32" t="s">
        <v>171</v>
      </c>
      <c r="D2047" s="32">
        <v>1.0</v>
      </c>
      <c r="E2047" s="32" t="s">
        <v>177</v>
      </c>
      <c r="F2047" s="58"/>
    </row>
    <row r="2048">
      <c r="A2048" s="32" t="s">
        <v>43</v>
      </c>
      <c r="B2048" s="32" t="s">
        <v>17</v>
      </c>
      <c r="C2048" s="32" t="s">
        <v>171</v>
      </c>
      <c r="D2048" s="32">
        <v>1.0</v>
      </c>
      <c r="E2048" s="32" t="s">
        <v>177</v>
      </c>
      <c r="F2048" s="58"/>
    </row>
    <row r="2049">
      <c r="A2049" s="32" t="s">
        <v>43</v>
      </c>
      <c r="B2049" s="32" t="s">
        <v>22</v>
      </c>
      <c r="C2049" s="32" t="s">
        <v>171</v>
      </c>
      <c r="D2049" s="32">
        <v>1.0</v>
      </c>
      <c r="E2049" s="32" t="s">
        <v>177</v>
      </c>
      <c r="F2049" s="58"/>
    </row>
    <row r="2050">
      <c r="A2050" s="32" t="s">
        <v>43</v>
      </c>
      <c r="B2050" s="32" t="s">
        <v>27</v>
      </c>
      <c r="C2050" s="32" t="s">
        <v>171</v>
      </c>
      <c r="D2050" s="32">
        <v>1.0</v>
      </c>
      <c r="E2050" s="32" t="s">
        <v>177</v>
      </c>
      <c r="F2050" s="58"/>
    </row>
    <row r="2051">
      <c r="A2051" s="32" t="s">
        <v>43</v>
      </c>
      <c r="B2051" s="32" t="s">
        <v>28</v>
      </c>
      <c r="C2051" s="32" t="s">
        <v>171</v>
      </c>
      <c r="D2051" s="32">
        <v>1.0</v>
      </c>
      <c r="E2051" s="32" t="s">
        <v>177</v>
      </c>
      <c r="F2051" s="58"/>
    </row>
    <row r="2052">
      <c r="A2052" s="32" t="s">
        <v>43</v>
      </c>
      <c r="B2052" s="32" t="s">
        <v>33</v>
      </c>
      <c r="C2052" s="32" t="s">
        <v>171</v>
      </c>
      <c r="D2052" s="32">
        <v>1.0</v>
      </c>
      <c r="E2052" s="32" t="s">
        <v>177</v>
      </c>
      <c r="F2052" s="58"/>
    </row>
    <row r="2053">
      <c r="A2053" s="32" t="s">
        <v>43</v>
      </c>
      <c r="B2053" s="32" t="s">
        <v>36</v>
      </c>
      <c r="C2053" s="32" t="s">
        <v>171</v>
      </c>
      <c r="D2053" s="32">
        <v>1.0</v>
      </c>
      <c r="E2053" s="32" t="s">
        <v>177</v>
      </c>
      <c r="F2053" s="58"/>
    </row>
    <row r="2054">
      <c r="A2054" s="32" t="s">
        <v>43</v>
      </c>
      <c r="B2054" s="32" t="s">
        <v>40</v>
      </c>
      <c r="C2054" s="32" t="s">
        <v>171</v>
      </c>
      <c r="D2054" s="32">
        <v>1.0</v>
      </c>
      <c r="E2054" s="32" t="s">
        <v>177</v>
      </c>
      <c r="F2054" s="58"/>
    </row>
    <row r="2055">
      <c r="A2055" s="32" t="s">
        <v>43</v>
      </c>
      <c r="B2055" s="32" t="s">
        <v>46</v>
      </c>
      <c r="C2055" s="32" t="s">
        <v>171</v>
      </c>
      <c r="D2055" s="32">
        <v>1.0</v>
      </c>
      <c r="E2055" s="32" t="s">
        <v>177</v>
      </c>
      <c r="F2055" s="58"/>
    </row>
    <row r="2056">
      <c r="A2056" s="32" t="s">
        <v>43</v>
      </c>
      <c r="B2056" s="32" t="s">
        <v>47</v>
      </c>
      <c r="C2056" s="32" t="s">
        <v>171</v>
      </c>
      <c r="D2056" s="32">
        <v>1.0</v>
      </c>
      <c r="E2056" s="32" t="s">
        <v>177</v>
      </c>
      <c r="F2056" s="58"/>
    </row>
    <row r="2057">
      <c r="A2057" s="32" t="s">
        <v>43</v>
      </c>
      <c r="B2057" s="32" t="s">
        <v>48</v>
      </c>
      <c r="C2057" s="32" t="s">
        <v>171</v>
      </c>
      <c r="D2057" s="32">
        <v>1.0</v>
      </c>
      <c r="E2057" s="32" t="s">
        <v>177</v>
      </c>
      <c r="F2057" s="58"/>
    </row>
    <row r="2058">
      <c r="A2058" s="32" t="s">
        <v>43</v>
      </c>
      <c r="B2058" s="32" t="s">
        <v>50</v>
      </c>
      <c r="C2058" s="32" t="s">
        <v>171</v>
      </c>
      <c r="D2058" s="32">
        <v>1.0</v>
      </c>
      <c r="E2058" s="32" t="s">
        <v>177</v>
      </c>
      <c r="F2058" s="58"/>
    </row>
    <row r="2059">
      <c r="A2059" s="32" t="s">
        <v>43</v>
      </c>
      <c r="B2059" s="32" t="s">
        <v>51</v>
      </c>
      <c r="C2059" s="32" t="s">
        <v>171</v>
      </c>
      <c r="D2059" s="32">
        <v>1.0</v>
      </c>
      <c r="E2059" s="32" t="s">
        <v>177</v>
      </c>
      <c r="F2059" s="58"/>
    </row>
    <row r="2060">
      <c r="A2060" s="32" t="s">
        <v>43</v>
      </c>
      <c r="B2060" s="32" t="s">
        <v>52</v>
      </c>
      <c r="C2060" s="32" t="s">
        <v>171</v>
      </c>
      <c r="D2060" s="32">
        <v>1.0</v>
      </c>
      <c r="E2060" s="32" t="s">
        <v>177</v>
      </c>
      <c r="F2060" s="58"/>
    </row>
    <row r="2061">
      <c r="A2061" s="32" t="s">
        <v>43</v>
      </c>
      <c r="B2061" s="32" t="s">
        <v>58</v>
      </c>
      <c r="C2061" s="32" t="s">
        <v>171</v>
      </c>
      <c r="D2061" s="32">
        <v>1.0</v>
      </c>
      <c r="E2061" s="32" t="s">
        <v>177</v>
      </c>
      <c r="F2061" s="58"/>
    </row>
    <row r="2062">
      <c r="A2062" s="32" t="s">
        <v>43</v>
      </c>
      <c r="B2062" s="32" t="s">
        <v>59</v>
      </c>
      <c r="C2062" s="32" t="s">
        <v>171</v>
      </c>
      <c r="D2062" s="32">
        <v>1.0</v>
      </c>
      <c r="E2062" s="32" t="s">
        <v>177</v>
      </c>
      <c r="F2062" s="58"/>
    </row>
    <row r="2063">
      <c r="A2063" s="32" t="s">
        <v>43</v>
      </c>
      <c r="B2063" s="32" t="s">
        <v>61</v>
      </c>
      <c r="C2063" s="32" t="s">
        <v>171</v>
      </c>
      <c r="D2063" s="32">
        <v>1.0</v>
      </c>
      <c r="E2063" s="32" t="s">
        <v>177</v>
      </c>
      <c r="F2063" s="58"/>
    </row>
    <row r="2064">
      <c r="A2064" s="32" t="s">
        <v>43</v>
      </c>
      <c r="B2064" s="32" t="s">
        <v>62</v>
      </c>
      <c r="C2064" s="32" t="s">
        <v>171</v>
      </c>
      <c r="D2064" s="32">
        <v>1.0</v>
      </c>
      <c r="E2064" s="32" t="s">
        <v>177</v>
      </c>
      <c r="F2064" s="58"/>
    </row>
    <row r="2065">
      <c r="A2065" s="32" t="s">
        <v>43</v>
      </c>
      <c r="B2065" s="32" t="s">
        <v>63</v>
      </c>
      <c r="C2065" s="32" t="s">
        <v>171</v>
      </c>
      <c r="D2065" s="32">
        <v>1.0</v>
      </c>
      <c r="E2065" s="32" t="s">
        <v>177</v>
      </c>
      <c r="F2065" s="58"/>
    </row>
    <row r="2066">
      <c r="A2066" s="32" t="s">
        <v>43</v>
      </c>
      <c r="B2066" s="32" t="s">
        <v>65</v>
      </c>
      <c r="C2066" s="32" t="s">
        <v>171</v>
      </c>
      <c r="D2066" s="32">
        <v>1.0</v>
      </c>
      <c r="E2066" s="32" t="s">
        <v>177</v>
      </c>
      <c r="F2066" s="58"/>
    </row>
    <row r="2067">
      <c r="A2067" s="32" t="s">
        <v>43</v>
      </c>
      <c r="B2067" s="32" t="s">
        <v>66</v>
      </c>
      <c r="C2067" s="32" t="s">
        <v>171</v>
      </c>
      <c r="D2067" s="32">
        <v>1.0</v>
      </c>
      <c r="E2067" s="32" t="s">
        <v>177</v>
      </c>
      <c r="F2067" s="58"/>
    </row>
    <row r="2068">
      <c r="A2068" s="32" t="s">
        <v>43</v>
      </c>
      <c r="B2068" s="32" t="s">
        <v>71</v>
      </c>
      <c r="C2068" s="32" t="s">
        <v>171</v>
      </c>
      <c r="D2068" s="32">
        <v>1.0</v>
      </c>
      <c r="E2068" s="32" t="s">
        <v>177</v>
      </c>
      <c r="F2068" s="58"/>
    </row>
    <row r="2069">
      <c r="A2069" s="32" t="s">
        <v>43</v>
      </c>
      <c r="B2069" s="32" t="s">
        <v>72</v>
      </c>
      <c r="C2069" s="32" t="s">
        <v>171</v>
      </c>
      <c r="D2069" s="32">
        <v>1.0</v>
      </c>
      <c r="E2069" s="32" t="s">
        <v>177</v>
      </c>
      <c r="F2069" s="58"/>
    </row>
    <row r="2070">
      <c r="A2070" s="32" t="s">
        <v>43</v>
      </c>
      <c r="B2070" s="32" t="s">
        <v>73</v>
      </c>
      <c r="C2070" s="32" t="s">
        <v>171</v>
      </c>
      <c r="D2070" s="32">
        <v>1.0</v>
      </c>
      <c r="E2070" s="32" t="s">
        <v>177</v>
      </c>
      <c r="F2070" s="58"/>
    </row>
    <row r="2071">
      <c r="A2071" s="32" t="s">
        <v>43</v>
      </c>
      <c r="B2071" s="32" t="s">
        <v>75</v>
      </c>
      <c r="C2071" s="32" t="s">
        <v>171</v>
      </c>
      <c r="D2071" s="32">
        <v>1.0</v>
      </c>
      <c r="E2071" s="32" t="s">
        <v>177</v>
      </c>
      <c r="F2071" s="58"/>
    </row>
    <row r="2072">
      <c r="A2072" s="32" t="s">
        <v>43</v>
      </c>
      <c r="B2072" s="32" t="s">
        <v>78</v>
      </c>
      <c r="C2072" s="32" t="s">
        <v>171</v>
      </c>
      <c r="D2072" s="32">
        <v>1.0</v>
      </c>
      <c r="E2072" s="32" t="s">
        <v>177</v>
      </c>
      <c r="F2072" s="58"/>
    </row>
    <row r="2073">
      <c r="A2073" s="32" t="s">
        <v>43</v>
      </c>
      <c r="B2073" s="32" t="s">
        <v>83</v>
      </c>
      <c r="C2073" s="32" t="s">
        <v>171</v>
      </c>
      <c r="D2073" s="32">
        <v>1.0</v>
      </c>
      <c r="E2073" s="32" t="s">
        <v>177</v>
      </c>
      <c r="F2073" s="58"/>
    </row>
    <row r="2074">
      <c r="A2074" s="32" t="s">
        <v>43</v>
      </c>
      <c r="B2074" s="32" t="s">
        <v>84</v>
      </c>
      <c r="C2074" s="32" t="s">
        <v>171</v>
      </c>
      <c r="D2074" s="32">
        <v>1.0</v>
      </c>
      <c r="E2074" s="32" t="s">
        <v>177</v>
      </c>
      <c r="F2074" s="58"/>
    </row>
    <row r="2075">
      <c r="A2075" s="32" t="s">
        <v>43</v>
      </c>
      <c r="B2075" s="32" t="s">
        <v>91</v>
      </c>
      <c r="C2075" s="32" t="s">
        <v>171</v>
      </c>
      <c r="D2075" s="32">
        <v>1.0</v>
      </c>
      <c r="E2075" s="32" t="s">
        <v>177</v>
      </c>
      <c r="F2075" s="58"/>
    </row>
    <row r="2076">
      <c r="A2076" s="32" t="s">
        <v>43</v>
      </c>
      <c r="B2076" s="32" t="s">
        <v>93</v>
      </c>
      <c r="C2076" s="32" t="s">
        <v>171</v>
      </c>
      <c r="D2076" s="32">
        <v>1.0</v>
      </c>
      <c r="E2076" s="32" t="s">
        <v>177</v>
      </c>
      <c r="F2076" s="58"/>
    </row>
    <row r="2077">
      <c r="A2077" s="32" t="s">
        <v>43</v>
      </c>
      <c r="B2077" s="32" t="s">
        <v>96</v>
      </c>
      <c r="C2077" s="32" t="s">
        <v>171</v>
      </c>
      <c r="D2077" s="32">
        <v>1.0</v>
      </c>
      <c r="E2077" s="32" t="s">
        <v>177</v>
      </c>
      <c r="F2077" s="58"/>
    </row>
    <row r="2078">
      <c r="A2078" s="32" t="s">
        <v>43</v>
      </c>
      <c r="B2078" s="32" t="s">
        <v>98</v>
      </c>
      <c r="C2078" s="32" t="s">
        <v>171</v>
      </c>
      <c r="D2078" s="32">
        <v>1.0</v>
      </c>
      <c r="E2078" s="32" t="s">
        <v>177</v>
      </c>
      <c r="F2078" s="58"/>
    </row>
    <row r="2079">
      <c r="A2079" s="32" t="s">
        <v>43</v>
      </c>
      <c r="B2079" s="32" t="s">
        <v>99</v>
      </c>
      <c r="C2079" s="32" t="s">
        <v>171</v>
      </c>
      <c r="D2079" s="32">
        <v>1.0</v>
      </c>
      <c r="E2079" s="32" t="s">
        <v>177</v>
      </c>
      <c r="F2079" s="58"/>
    </row>
    <row r="2080">
      <c r="A2080" s="32" t="s">
        <v>43</v>
      </c>
      <c r="B2080" s="32" t="s">
        <v>102</v>
      </c>
      <c r="C2080" s="32" t="s">
        <v>171</v>
      </c>
      <c r="D2080" s="32">
        <v>1.0</v>
      </c>
      <c r="E2080" s="32" t="s">
        <v>177</v>
      </c>
      <c r="F2080" s="58"/>
    </row>
    <row r="2081">
      <c r="A2081" s="32" t="s">
        <v>43</v>
      </c>
      <c r="B2081" s="32" t="s">
        <v>105</v>
      </c>
      <c r="C2081" s="32" t="s">
        <v>171</v>
      </c>
      <c r="D2081" s="32">
        <v>1.0</v>
      </c>
      <c r="E2081" s="32" t="s">
        <v>177</v>
      </c>
      <c r="F2081" s="58"/>
    </row>
    <row r="2082">
      <c r="A2082" s="32" t="s">
        <v>43</v>
      </c>
      <c r="B2082" s="32" t="s">
        <v>109</v>
      </c>
      <c r="C2082" s="32" t="s">
        <v>171</v>
      </c>
      <c r="D2082" s="32">
        <v>1.0</v>
      </c>
      <c r="E2082" s="32" t="s">
        <v>177</v>
      </c>
      <c r="F2082" s="58"/>
    </row>
    <row r="2083">
      <c r="A2083" s="32" t="s">
        <v>43</v>
      </c>
      <c r="B2083" s="32" t="s">
        <v>110</v>
      </c>
      <c r="C2083" s="32" t="s">
        <v>171</v>
      </c>
      <c r="D2083" s="32">
        <v>1.0</v>
      </c>
      <c r="E2083" s="32" t="s">
        <v>177</v>
      </c>
      <c r="F2083" s="58"/>
    </row>
    <row r="2084">
      <c r="A2084" s="32" t="s">
        <v>43</v>
      </c>
      <c r="B2084" s="32" t="s">
        <v>111</v>
      </c>
      <c r="C2084" s="32" t="s">
        <v>171</v>
      </c>
      <c r="D2084" s="32">
        <v>1.0</v>
      </c>
      <c r="E2084" s="32" t="s">
        <v>177</v>
      </c>
      <c r="F2084" s="58"/>
    </row>
    <row r="2085">
      <c r="A2085" s="32" t="s">
        <v>43</v>
      </c>
      <c r="B2085" s="32" t="s">
        <v>112</v>
      </c>
      <c r="C2085" s="32" t="s">
        <v>171</v>
      </c>
      <c r="D2085" s="32">
        <v>1.0</v>
      </c>
      <c r="E2085" s="32" t="s">
        <v>177</v>
      </c>
      <c r="F2085" s="58"/>
    </row>
    <row r="2086">
      <c r="A2086" s="32" t="s">
        <v>43</v>
      </c>
      <c r="B2086" s="32" t="s">
        <v>114</v>
      </c>
      <c r="C2086" s="32" t="s">
        <v>171</v>
      </c>
      <c r="D2086" s="32">
        <v>1.0</v>
      </c>
      <c r="E2086" s="32" t="s">
        <v>177</v>
      </c>
      <c r="F2086" s="58"/>
    </row>
    <row r="2087">
      <c r="A2087" s="32" t="s">
        <v>43</v>
      </c>
      <c r="B2087" s="32" t="s">
        <v>119</v>
      </c>
      <c r="C2087" s="32" t="s">
        <v>171</v>
      </c>
      <c r="D2087" s="32">
        <v>1.0</v>
      </c>
      <c r="E2087" s="32" t="s">
        <v>177</v>
      </c>
      <c r="F2087" s="58"/>
    </row>
    <row r="2088">
      <c r="A2088" s="32" t="s">
        <v>43</v>
      </c>
      <c r="B2088" s="32" t="s">
        <v>122</v>
      </c>
      <c r="C2088" s="32" t="s">
        <v>171</v>
      </c>
      <c r="D2088" s="32">
        <v>1.0</v>
      </c>
      <c r="E2088" s="32" t="s">
        <v>177</v>
      </c>
      <c r="F2088" s="58"/>
    </row>
    <row r="2089">
      <c r="A2089" s="32" t="s">
        <v>43</v>
      </c>
      <c r="B2089" s="32" t="s">
        <v>124</v>
      </c>
      <c r="C2089" s="32" t="s">
        <v>171</v>
      </c>
      <c r="D2089" s="32">
        <v>1.0</v>
      </c>
      <c r="E2089" s="32" t="s">
        <v>177</v>
      </c>
      <c r="F2089" s="58"/>
    </row>
    <row r="2090">
      <c r="A2090" s="32" t="s">
        <v>43</v>
      </c>
      <c r="B2090" s="32" t="s">
        <v>130</v>
      </c>
      <c r="C2090" s="32" t="s">
        <v>171</v>
      </c>
      <c r="D2090" s="32">
        <v>1.0</v>
      </c>
      <c r="E2090" s="32" t="s">
        <v>177</v>
      </c>
      <c r="F2090" s="58"/>
    </row>
    <row r="2091">
      <c r="A2091" s="32" t="s">
        <v>43</v>
      </c>
      <c r="B2091" s="32" t="s">
        <v>142</v>
      </c>
      <c r="C2091" s="32" t="s">
        <v>171</v>
      </c>
      <c r="D2091" s="32">
        <v>1.0</v>
      </c>
      <c r="E2091" s="32" t="s">
        <v>177</v>
      </c>
      <c r="F2091" s="58"/>
    </row>
    <row r="2092">
      <c r="A2092" s="32" t="s">
        <v>43</v>
      </c>
      <c r="B2092" s="32" t="s">
        <v>145</v>
      </c>
      <c r="C2092" s="32" t="s">
        <v>171</v>
      </c>
      <c r="D2092" s="32">
        <v>1.0</v>
      </c>
      <c r="E2092" s="32" t="s">
        <v>177</v>
      </c>
      <c r="F2092" s="58"/>
    </row>
    <row r="2093">
      <c r="A2093" s="32" t="s">
        <v>43</v>
      </c>
      <c r="B2093" s="32" t="s">
        <v>147</v>
      </c>
      <c r="C2093" s="32" t="s">
        <v>171</v>
      </c>
      <c r="D2093" s="32">
        <v>1.0</v>
      </c>
      <c r="E2093" s="32" t="s">
        <v>177</v>
      </c>
      <c r="F2093" s="58"/>
    </row>
    <row r="2094">
      <c r="A2094" s="32" t="s">
        <v>43</v>
      </c>
      <c r="B2094" s="32" t="s">
        <v>148</v>
      </c>
      <c r="C2094" s="32" t="s">
        <v>171</v>
      </c>
      <c r="D2094" s="32">
        <v>1.0</v>
      </c>
      <c r="E2094" s="32" t="s">
        <v>177</v>
      </c>
      <c r="F2094" s="58"/>
    </row>
    <row r="2095">
      <c r="A2095" s="32" t="s">
        <v>43</v>
      </c>
      <c r="B2095" s="32" t="s">
        <v>149</v>
      </c>
      <c r="C2095" s="32" t="s">
        <v>171</v>
      </c>
      <c r="D2095" s="32">
        <v>1.0</v>
      </c>
      <c r="E2095" s="32" t="s">
        <v>177</v>
      </c>
      <c r="F2095" s="58"/>
    </row>
    <row r="2096">
      <c r="A2096" s="32" t="s">
        <v>45</v>
      </c>
      <c r="B2096" s="32" t="s">
        <v>57</v>
      </c>
      <c r="C2096" s="32" t="s">
        <v>171</v>
      </c>
      <c r="D2096" s="32">
        <v>1.0</v>
      </c>
      <c r="E2096" s="32" t="s">
        <v>177</v>
      </c>
      <c r="F2096" s="58"/>
    </row>
    <row r="2097">
      <c r="A2097" s="32" t="s">
        <v>45</v>
      </c>
      <c r="B2097" s="32" t="s">
        <v>69</v>
      </c>
      <c r="C2097" s="32" t="s">
        <v>171</v>
      </c>
      <c r="D2097" s="32">
        <v>1.0</v>
      </c>
      <c r="E2097" s="32" t="s">
        <v>177</v>
      </c>
      <c r="F2097" s="58"/>
    </row>
    <row r="2098">
      <c r="A2098" s="32" t="s">
        <v>45</v>
      </c>
      <c r="B2098" s="32" t="s">
        <v>70</v>
      </c>
      <c r="C2098" s="32" t="s">
        <v>171</v>
      </c>
      <c r="D2098" s="32">
        <v>1.0</v>
      </c>
      <c r="E2098" s="32" t="s">
        <v>177</v>
      </c>
      <c r="F2098" s="58"/>
    </row>
    <row r="2099">
      <c r="A2099" s="32" t="s">
        <v>45</v>
      </c>
      <c r="B2099" s="32" t="s">
        <v>82</v>
      </c>
      <c r="C2099" s="32" t="s">
        <v>171</v>
      </c>
      <c r="D2099" s="32">
        <v>1.0</v>
      </c>
      <c r="E2099" s="32" t="s">
        <v>177</v>
      </c>
      <c r="F2099" s="58"/>
    </row>
    <row r="2100">
      <c r="A2100" s="32" t="s">
        <v>45</v>
      </c>
      <c r="B2100" s="32" t="s">
        <v>94</v>
      </c>
      <c r="C2100" s="32" t="s">
        <v>171</v>
      </c>
      <c r="D2100" s="32">
        <v>1.0</v>
      </c>
      <c r="E2100" s="32" t="s">
        <v>177</v>
      </c>
      <c r="F2100" s="58"/>
    </row>
    <row r="2101">
      <c r="A2101" s="32" t="s">
        <v>45</v>
      </c>
      <c r="B2101" s="32" t="s">
        <v>113</v>
      </c>
      <c r="C2101" s="32" t="s">
        <v>171</v>
      </c>
      <c r="D2101" s="32">
        <v>1.0</v>
      </c>
      <c r="E2101" s="32" t="s">
        <v>177</v>
      </c>
      <c r="F2101" s="58"/>
    </row>
    <row r="2102">
      <c r="A2102" s="32" t="s">
        <v>45</v>
      </c>
      <c r="B2102" s="32" t="s">
        <v>116</v>
      </c>
      <c r="C2102" s="32" t="s">
        <v>171</v>
      </c>
      <c r="D2102" s="32">
        <v>1.0</v>
      </c>
      <c r="E2102" s="32" t="s">
        <v>177</v>
      </c>
      <c r="F2102" s="58"/>
    </row>
    <row r="2103">
      <c r="A2103" s="32" t="s">
        <v>45</v>
      </c>
      <c r="B2103" s="32" t="s">
        <v>120</v>
      </c>
      <c r="C2103" s="32" t="s">
        <v>171</v>
      </c>
      <c r="D2103" s="32">
        <v>1.0</v>
      </c>
      <c r="E2103" s="32" t="s">
        <v>177</v>
      </c>
      <c r="F2103" s="58"/>
    </row>
    <row r="2104">
      <c r="A2104" s="32" t="s">
        <v>45</v>
      </c>
      <c r="B2104" s="32" t="s">
        <v>131</v>
      </c>
      <c r="C2104" s="32" t="s">
        <v>171</v>
      </c>
      <c r="D2104" s="32">
        <v>1.0</v>
      </c>
      <c r="E2104" s="32" t="s">
        <v>177</v>
      </c>
      <c r="F2104" s="58"/>
    </row>
    <row r="2105">
      <c r="A2105" s="32" t="s">
        <v>45</v>
      </c>
      <c r="B2105" s="32" t="s">
        <v>135</v>
      </c>
      <c r="C2105" s="32" t="s">
        <v>171</v>
      </c>
      <c r="D2105" s="32">
        <v>1.0</v>
      </c>
      <c r="E2105" s="32" t="s">
        <v>177</v>
      </c>
      <c r="F2105" s="58"/>
    </row>
    <row r="2106">
      <c r="A2106" s="32" t="s">
        <v>45</v>
      </c>
      <c r="B2106" s="32" t="s">
        <v>136</v>
      </c>
      <c r="C2106" s="32" t="s">
        <v>171</v>
      </c>
      <c r="D2106" s="32">
        <v>1.0</v>
      </c>
      <c r="E2106" s="32" t="s">
        <v>177</v>
      </c>
      <c r="F2106" s="58"/>
    </row>
    <row r="2107">
      <c r="A2107" s="32" t="s">
        <v>45</v>
      </c>
      <c r="B2107" s="32" t="s">
        <v>137</v>
      </c>
      <c r="C2107" s="32" t="s">
        <v>171</v>
      </c>
      <c r="D2107" s="32">
        <v>1.0</v>
      </c>
      <c r="E2107" s="32" t="s">
        <v>177</v>
      </c>
      <c r="F2107" s="58"/>
    </row>
    <row r="2108">
      <c r="A2108" s="32" t="s">
        <v>45</v>
      </c>
      <c r="B2108" s="32" t="s">
        <v>143</v>
      </c>
      <c r="C2108" s="32" t="s">
        <v>171</v>
      </c>
      <c r="D2108" s="32">
        <v>1.0</v>
      </c>
      <c r="E2108" s="32" t="s">
        <v>177</v>
      </c>
      <c r="F2108" s="58"/>
    </row>
    <row r="2109">
      <c r="A2109" s="32" t="s">
        <v>45</v>
      </c>
      <c r="B2109" s="32" t="s">
        <v>144</v>
      </c>
      <c r="C2109" s="32" t="s">
        <v>171</v>
      </c>
      <c r="D2109" s="32">
        <v>1.0</v>
      </c>
      <c r="E2109" s="32" t="s">
        <v>177</v>
      </c>
      <c r="F2109" s="58"/>
    </row>
    <row r="2110">
      <c r="A2110" s="32" t="s">
        <v>45</v>
      </c>
      <c r="B2110" s="32" t="s">
        <v>15</v>
      </c>
      <c r="C2110" s="32" t="s">
        <v>171</v>
      </c>
      <c r="D2110" s="32">
        <v>1.0</v>
      </c>
      <c r="E2110" s="32" t="s">
        <v>177</v>
      </c>
      <c r="F2110" s="58"/>
    </row>
    <row r="2111">
      <c r="A2111" s="32" t="s">
        <v>45</v>
      </c>
      <c r="B2111" s="32" t="s">
        <v>17</v>
      </c>
      <c r="C2111" s="32" t="s">
        <v>171</v>
      </c>
      <c r="D2111" s="32">
        <v>1.0</v>
      </c>
      <c r="E2111" s="32" t="s">
        <v>177</v>
      </c>
      <c r="F2111" s="58"/>
    </row>
    <row r="2112">
      <c r="A2112" s="32" t="s">
        <v>45</v>
      </c>
      <c r="B2112" s="32" t="s">
        <v>22</v>
      </c>
      <c r="C2112" s="32" t="s">
        <v>171</v>
      </c>
      <c r="D2112" s="32">
        <v>1.0</v>
      </c>
      <c r="E2112" s="32" t="s">
        <v>177</v>
      </c>
      <c r="F2112" s="58"/>
    </row>
    <row r="2113">
      <c r="A2113" s="32" t="s">
        <v>45</v>
      </c>
      <c r="B2113" s="32" t="s">
        <v>27</v>
      </c>
      <c r="C2113" s="32" t="s">
        <v>171</v>
      </c>
      <c r="D2113" s="32">
        <v>1.0</v>
      </c>
      <c r="E2113" s="32" t="s">
        <v>177</v>
      </c>
      <c r="F2113" s="58"/>
    </row>
    <row r="2114">
      <c r="A2114" s="32" t="s">
        <v>45</v>
      </c>
      <c r="B2114" s="32" t="s">
        <v>28</v>
      </c>
      <c r="C2114" s="32" t="s">
        <v>171</v>
      </c>
      <c r="D2114" s="32">
        <v>1.0</v>
      </c>
      <c r="E2114" s="32" t="s">
        <v>177</v>
      </c>
      <c r="F2114" s="58"/>
    </row>
    <row r="2115">
      <c r="A2115" s="32" t="s">
        <v>45</v>
      </c>
      <c r="B2115" s="32" t="s">
        <v>33</v>
      </c>
      <c r="C2115" s="32" t="s">
        <v>171</v>
      </c>
      <c r="D2115" s="32">
        <v>1.0</v>
      </c>
      <c r="E2115" s="32" t="s">
        <v>177</v>
      </c>
      <c r="F2115" s="58"/>
    </row>
    <row r="2116">
      <c r="A2116" s="32" t="s">
        <v>45</v>
      </c>
      <c r="B2116" s="32" t="s">
        <v>36</v>
      </c>
      <c r="C2116" s="32" t="s">
        <v>171</v>
      </c>
      <c r="D2116" s="32">
        <v>1.0</v>
      </c>
      <c r="E2116" s="32" t="s">
        <v>177</v>
      </c>
      <c r="F2116" s="58"/>
    </row>
    <row r="2117">
      <c r="A2117" s="32" t="s">
        <v>45</v>
      </c>
      <c r="B2117" s="32" t="s">
        <v>40</v>
      </c>
      <c r="C2117" s="32" t="s">
        <v>171</v>
      </c>
      <c r="D2117" s="32">
        <v>1.0</v>
      </c>
      <c r="E2117" s="32" t="s">
        <v>177</v>
      </c>
      <c r="F2117" s="58"/>
    </row>
    <row r="2118">
      <c r="A2118" s="32" t="s">
        <v>45</v>
      </c>
      <c r="B2118" s="32" t="s">
        <v>46</v>
      </c>
      <c r="C2118" s="32" t="s">
        <v>171</v>
      </c>
      <c r="D2118" s="32">
        <v>1.0</v>
      </c>
      <c r="E2118" s="32" t="s">
        <v>177</v>
      </c>
      <c r="F2118" s="58"/>
    </row>
    <row r="2119">
      <c r="A2119" s="32" t="s">
        <v>45</v>
      </c>
      <c r="B2119" s="32" t="s">
        <v>47</v>
      </c>
      <c r="C2119" s="32" t="s">
        <v>171</v>
      </c>
      <c r="D2119" s="32">
        <v>1.0</v>
      </c>
      <c r="E2119" s="32" t="s">
        <v>177</v>
      </c>
      <c r="F2119" s="58"/>
    </row>
    <row r="2120">
      <c r="A2120" s="32" t="s">
        <v>45</v>
      </c>
      <c r="B2120" s="32" t="s">
        <v>48</v>
      </c>
      <c r="C2120" s="32" t="s">
        <v>171</v>
      </c>
      <c r="D2120" s="32">
        <v>1.0</v>
      </c>
      <c r="E2120" s="32" t="s">
        <v>177</v>
      </c>
      <c r="F2120" s="58"/>
    </row>
    <row r="2121">
      <c r="A2121" s="32" t="s">
        <v>45</v>
      </c>
      <c r="B2121" s="32" t="s">
        <v>50</v>
      </c>
      <c r="C2121" s="32" t="s">
        <v>171</v>
      </c>
      <c r="D2121" s="32">
        <v>1.0</v>
      </c>
      <c r="E2121" s="32" t="s">
        <v>177</v>
      </c>
      <c r="F2121" s="58"/>
    </row>
    <row r="2122">
      <c r="A2122" s="32" t="s">
        <v>45</v>
      </c>
      <c r="B2122" s="32" t="s">
        <v>51</v>
      </c>
      <c r="C2122" s="32" t="s">
        <v>171</v>
      </c>
      <c r="D2122" s="32">
        <v>1.0</v>
      </c>
      <c r="E2122" s="32" t="s">
        <v>177</v>
      </c>
      <c r="F2122" s="58"/>
    </row>
    <row r="2123">
      <c r="A2123" s="32" t="s">
        <v>45</v>
      </c>
      <c r="B2123" s="32" t="s">
        <v>52</v>
      </c>
      <c r="C2123" s="32" t="s">
        <v>171</v>
      </c>
      <c r="D2123" s="32">
        <v>1.0</v>
      </c>
      <c r="E2123" s="32" t="s">
        <v>177</v>
      </c>
      <c r="F2123" s="58"/>
    </row>
    <row r="2124">
      <c r="A2124" s="32" t="s">
        <v>45</v>
      </c>
      <c r="B2124" s="32" t="s">
        <v>58</v>
      </c>
      <c r="C2124" s="32" t="s">
        <v>171</v>
      </c>
      <c r="D2124" s="32">
        <v>1.0</v>
      </c>
      <c r="E2124" s="32" t="s">
        <v>177</v>
      </c>
      <c r="F2124" s="58"/>
    </row>
    <row r="2125">
      <c r="A2125" s="32" t="s">
        <v>45</v>
      </c>
      <c r="B2125" s="32" t="s">
        <v>59</v>
      </c>
      <c r="C2125" s="32" t="s">
        <v>171</v>
      </c>
      <c r="D2125" s="32">
        <v>1.0</v>
      </c>
      <c r="E2125" s="32" t="s">
        <v>177</v>
      </c>
      <c r="F2125" s="58"/>
    </row>
    <row r="2126">
      <c r="A2126" s="32" t="s">
        <v>45</v>
      </c>
      <c r="B2126" s="32" t="s">
        <v>61</v>
      </c>
      <c r="C2126" s="32" t="s">
        <v>171</v>
      </c>
      <c r="D2126" s="32">
        <v>1.0</v>
      </c>
      <c r="E2126" s="32" t="s">
        <v>177</v>
      </c>
      <c r="F2126" s="58"/>
    </row>
    <row r="2127">
      <c r="A2127" s="32" t="s">
        <v>45</v>
      </c>
      <c r="B2127" s="32" t="s">
        <v>62</v>
      </c>
      <c r="C2127" s="32" t="s">
        <v>171</v>
      </c>
      <c r="D2127" s="32">
        <v>1.0</v>
      </c>
      <c r="E2127" s="32" t="s">
        <v>177</v>
      </c>
      <c r="F2127" s="58"/>
    </row>
    <row r="2128">
      <c r="A2128" s="32" t="s">
        <v>45</v>
      </c>
      <c r="B2128" s="32" t="s">
        <v>63</v>
      </c>
      <c r="C2128" s="32" t="s">
        <v>171</v>
      </c>
      <c r="D2128" s="32">
        <v>1.0</v>
      </c>
      <c r="E2128" s="32" t="s">
        <v>177</v>
      </c>
      <c r="F2128" s="58"/>
    </row>
    <row r="2129">
      <c r="A2129" s="32" t="s">
        <v>45</v>
      </c>
      <c r="B2129" s="32" t="s">
        <v>65</v>
      </c>
      <c r="C2129" s="32" t="s">
        <v>171</v>
      </c>
      <c r="D2129" s="32">
        <v>1.0</v>
      </c>
      <c r="E2129" s="32" t="s">
        <v>177</v>
      </c>
      <c r="F2129" s="58"/>
    </row>
    <row r="2130">
      <c r="A2130" s="32" t="s">
        <v>45</v>
      </c>
      <c r="B2130" s="32" t="s">
        <v>66</v>
      </c>
      <c r="C2130" s="32" t="s">
        <v>171</v>
      </c>
      <c r="D2130" s="32">
        <v>1.0</v>
      </c>
      <c r="E2130" s="32" t="s">
        <v>177</v>
      </c>
      <c r="F2130" s="58"/>
    </row>
    <row r="2131">
      <c r="A2131" s="32" t="s">
        <v>45</v>
      </c>
      <c r="B2131" s="32" t="s">
        <v>71</v>
      </c>
      <c r="C2131" s="32" t="s">
        <v>171</v>
      </c>
      <c r="D2131" s="32">
        <v>1.0</v>
      </c>
      <c r="E2131" s="32" t="s">
        <v>177</v>
      </c>
      <c r="F2131" s="58"/>
    </row>
    <row r="2132">
      <c r="A2132" s="32" t="s">
        <v>45</v>
      </c>
      <c r="B2132" s="32" t="s">
        <v>72</v>
      </c>
      <c r="C2132" s="32" t="s">
        <v>171</v>
      </c>
      <c r="D2132" s="32">
        <v>1.0</v>
      </c>
      <c r="E2132" s="32" t="s">
        <v>177</v>
      </c>
      <c r="F2132" s="58"/>
    </row>
    <row r="2133">
      <c r="A2133" s="32" t="s">
        <v>45</v>
      </c>
      <c r="B2133" s="32" t="s">
        <v>73</v>
      </c>
      <c r="C2133" s="32" t="s">
        <v>171</v>
      </c>
      <c r="D2133" s="32">
        <v>1.0</v>
      </c>
      <c r="E2133" s="32" t="s">
        <v>177</v>
      </c>
      <c r="F2133" s="58"/>
    </row>
    <row r="2134">
      <c r="A2134" s="32" t="s">
        <v>45</v>
      </c>
      <c r="B2134" s="32" t="s">
        <v>75</v>
      </c>
      <c r="C2134" s="32" t="s">
        <v>171</v>
      </c>
      <c r="D2134" s="32">
        <v>1.0</v>
      </c>
      <c r="E2134" s="32" t="s">
        <v>177</v>
      </c>
      <c r="F2134" s="58"/>
    </row>
    <row r="2135">
      <c r="A2135" s="32" t="s">
        <v>45</v>
      </c>
      <c r="B2135" s="32" t="s">
        <v>78</v>
      </c>
      <c r="C2135" s="32" t="s">
        <v>171</v>
      </c>
      <c r="D2135" s="32">
        <v>1.0</v>
      </c>
      <c r="E2135" s="32" t="s">
        <v>177</v>
      </c>
      <c r="F2135" s="58"/>
    </row>
    <row r="2136">
      <c r="A2136" s="32" t="s">
        <v>45</v>
      </c>
      <c r="B2136" s="32" t="s">
        <v>83</v>
      </c>
      <c r="C2136" s="32" t="s">
        <v>171</v>
      </c>
      <c r="D2136" s="32">
        <v>1.0</v>
      </c>
      <c r="E2136" s="32" t="s">
        <v>177</v>
      </c>
      <c r="F2136" s="58"/>
    </row>
    <row r="2137">
      <c r="A2137" s="32" t="s">
        <v>45</v>
      </c>
      <c r="B2137" s="32" t="s">
        <v>84</v>
      </c>
      <c r="C2137" s="32" t="s">
        <v>171</v>
      </c>
      <c r="D2137" s="32">
        <v>1.0</v>
      </c>
      <c r="E2137" s="32" t="s">
        <v>177</v>
      </c>
      <c r="F2137" s="58"/>
    </row>
    <row r="2138">
      <c r="A2138" s="32" t="s">
        <v>45</v>
      </c>
      <c r="B2138" s="32" t="s">
        <v>91</v>
      </c>
      <c r="C2138" s="32" t="s">
        <v>171</v>
      </c>
      <c r="D2138" s="32">
        <v>1.0</v>
      </c>
      <c r="E2138" s="32" t="s">
        <v>177</v>
      </c>
      <c r="F2138" s="58"/>
    </row>
    <row r="2139">
      <c r="A2139" s="32" t="s">
        <v>45</v>
      </c>
      <c r="B2139" s="32" t="s">
        <v>93</v>
      </c>
      <c r="C2139" s="32" t="s">
        <v>171</v>
      </c>
      <c r="D2139" s="32">
        <v>1.0</v>
      </c>
      <c r="E2139" s="32" t="s">
        <v>177</v>
      </c>
      <c r="F2139" s="58"/>
    </row>
    <row r="2140">
      <c r="A2140" s="32" t="s">
        <v>45</v>
      </c>
      <c r="B2140" s="32" t="s">
        <v>96</v>
      </c>
      <c r="C2140" s="32" t="s">
        <v>171</v>
      </c>
      <c r="D2140" s="32">
        <v>1.0</v>
      </c>
      <c r="E2140" s="32" t="s">
        <v>177</v>
      </c>
      <c r="F2140" s="58"/>
    </row>
    <row r="2141">
      <c r="A2141" s="32" t="s">
        <v>45</v>
      </c>
      <c r="B2141" s="32" t="s">
        <v>98</v>
      </c>
      <c r="C2141" s="32" t="s">
        <v>171</v>
      </c>
      <c r="D2141" s="32">
        <v>1.0</v>
      </c>
      <c r="E2141" s="32" t="s">
        <v>177</v>
      </c>
      <c r="F2141" s="58"/>
    </row>
    <row r="2142">
      <c r="A2142" s="32" t="s">
        <v>45</v>
      </c>
      <c r="B2142" s="32" t="s">
        <v>99</v>
      </c>
      <c r="C2142" s="32" t="s">
        <v>171</v>
      </c>
      <c r="D2142" s="32">
        <v>1.0</v>
      </c>
      <c r="E2142" s="32" t="s">
        <v>177</v>
      </c>
      <c r="F2142" s="58"/>
    </row>
    <row r="2143">
      <c r="A2143" s="32" t="s">
        <v>45</v>
      </c>
      <c r="B2143" s="32" t="s">
        <v>102</v>
      </c>
      <c r="C2143" s="32" t="s">
        <v>171</v>
      </c>
      <c r="D2143" s="32">
        <v>1.0</v>
      </c>
      <c r="E2143" s="32" t="s">
        <v>177</v>
      </c>
      <c r="F2143" s="58"/>
    </row>
    <row r="2144">
      <c r="A2144" s="32" t="s">
        <v>45</v>
      </c>
      <c r="B2144" s="32" t="s">
        <v>105</v>
      </c>
      <c r="C2144" s="32" t="s">
        <v>171</v>
      </c>
      <c r="D2144" s="32">
        <v>1.0</v>
      </c>
      <c r="E2144" s="32" t="s">
        <v>177</v>
      </c>
      <c r="F2144" s="58"/>
    </row>
    <row r="2145">
      <c r="A2145" s="32" t="s">
        <v>45</v>
      </c>
      <c r="B2145" s="32" t="s">
        <v>109</v>
      </c>
      <c r="C2145" s="32" t="s">
        <v>171</v>
      </c>
      <c r="D2145" s="32">
        <v>1.0</v>
      </c>
      <c r="E2145" s="32" t="s">
        <v>177</v>
      </c>
      <c r="F2145" s="58"/>
    </row>
    <row r="2146">
      <c r="A2146" s="32" t="s">
        <v>45</v>
      </c>
      <c r="B2146" s="32" t="s">
        <v>110</v>
      </c>
      <c r="C2146" s="32" t="s">
        <v>171</v>
      </c>
      <c r="D2146" s="32">
        <v>1.0</v>
      </c>
      <c r="E2146" s="32" t="s">
        <v>177</v>
      </c>
      <c r="F2146" s="58"/>
    </row>
    <row r="2147">
      <c r="A2147" s="32" t="s">
        <v>45</v>
      </c>
      <c r="B2147" s="32" t="s">
        <v>111</v>
      </c>
      <c r="C2147" s="32" t="s">
        <v>171</v>
      </c>
      <c r="D2147" s="32">
        <v>1.0</v>
      </c>
      <c r="E2147" s="32" t="s">
        <v>177</v>
      </c>
      <c r="F2147" s="58"/>
    </row>
    <row r="2148">
      <c r="A2148" s="32" t="s">
        <v>45</v>
      </c>
      <c r="B2148" s="32" t="s">
        <v>112</v>
      </c>
      <c r="C2148" s="32" t="s">
        <v>171</v>
      </c>
      <c r="D2148" s="32">
        <v>1.0</v>
      </c>
      <c r="E2148" s="32" t="s">
        <v>177</v>
      </c>
      <c r="F2148" s="58"/>
    </row>
    <row r="2149">
      <c r="A2149" s="32" t="s">
        <v>45</v>
      </c>
      <c r="B2149" s="32" t="s">
        <v>114</v>
      </c>
      <c r="C2149" s="32" t="s">
        <v>171</v>
      </c>
      <c r="D2149" s="32">
        <v>1.0</v>
      </c>
      <c r="E2149" s="32" t="s">
        <v>177</v>
      </c>
      <c r="F2149" s="58"/>
    </row>
    <row r="2150">
      <c r="A2150" s="32" t="s">
        <v>45</v>
      </c>
      <c r="B2150" s="32" t="s">
        <v>119</v>
      </c>
      <c r="C2150" s="32" t="s">
        <v>171</v>
      </c>
      <c r="D2150" s="32">
        <v>1.0</v>
      </c>
      <c r="E2150" s="32" t="s">
        <v>177</v>
      </c>
      <c r="F2150" s="58"/>
    </row>
    <row r="2151">
      <c r="A2151" s="32" t="s">
        <v>45</v>
      </c>
      <c r="B2151" s="32" t="s">
        <v>122</v>
      </c>
      <c r="C2151" s="32" t="s">
        <v>171</v>
      </c>
      <c r="D2151" s="32">
        <v>1.0</v>
      </c>
      <c r="E2151" s="32" t="s">
        <v>177</v>
      </c>
      <c r="F2151" s="58"/>
    </row>
    <row r="2152">
      <c r="A2152" s="32" t="s">
        <v>45</v>
      </c>
      <c r="B2152" s="32" t="s">
        <v>124</v>
      </c>
      <c r="C2152" s="32" t="s">
        <v>171</v>
      </c>
      <c r="D2152" s="32">
        <v>1.0</v>
      </c>
      <c r="E2152" s="32" t="s">
        <v>177</v>
      </c>
      <c r="F2152" s="58"/>
    </row>
    <row r="2153">
      <c r="A2153" s="32" t="s">
        <v>45</v>
      </c>
      <c r="B2153" s="32" t="s">
        <v>130</v>
      </c>
      <c r="C2153" s="32" t="s">
        <v>171</v>
      </c>
      <c r="D2153" s="32">
        <v>1.0</v>
      </c>
      <c r="E2153" s="32" t="s">
        <v>177</v>
      </c>
      <c r="F2153" s="58"/>
    </row>
    <row r="2154">
      <c r="A2154" s="32" t="s">
        <v>45</v>
      </c>
      <c r="B2154" s="32" t="s">
        <v>142</v>
      </c>
      <c r="C2154" s="32" t="s">
        <v>171</v>
      </c>
      <c r="D2154" s="32">
        <v>1.0</v>
      </c>
      <c r="E2154" s="32" t="s">
        <v>177</v>
      </c>
      <c r="F2154" s="58"/>
    </row>
    <row r="2155">
      <c r="A2155" s="32" t="s">
        <v>45</v>
      </c>
      <c r="B2155" s="32" t="s">
        <v>145</v>
      </c>
      <c r="C2155" s="32" t="s">
        <v>171</v>
      </c>
      <c r="D2155" s="32">
        <v>1.0</v>
      </c>
      <c r="E2155" s="32" t="s">
        <v>177</v>
      </c>
      <c r="F2155" s="58"/>
    </row>
    <row r="2156">
      <c r="A2156" s="32" t="s">
        <v>45</v>
      </c>
      <c r="B2156" s="32" t="s">
        <v>147</v>
      </c>
      <c r="C2156" s="32" t="s">
        <v>171</v>
      </c>
      <c r="D2156" s="32">
        <v>1.0</v>
      </c>
      <c r="E2156" s="32" t="s">
        <v>177</v>
      </c>
      <c r="F2156" s="58"/>
    </row>
    <row r="2157">
      <c r="A2157" s="32" t="s">
        <v>45</v>
      </c>
      <c r="B2157" s="32" t="s">
        <v>148</v>
      </c>
      <c r="C2157" s="32" t="s">
        <v>171</v>
      </c>
      <c r="D2157" s="32">
        <v>1.0</v>
      </c>
      <c r="E2157" s="32" t="s">
        <v>177</v>
      </c>
      <c r="F2157" s="58"/>
    </row>
    <row r="2158">
      <c r="A2158" s="32" t="s">
        <v>45</v>
      </c>
      <c r="B2158" s="32" t="s">
        <v>149</v>
      </c>
      <c r="C2158" s="32" t="s">
        <v>171</v>
      </c>
      <c r="D2158" s="32">
        <v>1.0</v>
      </c>
      <c r="E2158" s="32" t="s">
        <v>177</v>
      </c>
      <c r="F2158" s="58"/>
    </row>
    <row r="2159">
      <c r="A2159" s="32" t="s">
        <v>57</v>
      </c>
      <c r="B2159" s="32" t="s">
        <v>69</v>
      </c>
      <c r="C2159" s="32" t="s">
        <v>171</v>
      </c>
      <c r="D2159" s="32">
        <v>1.0</v>
      </c>
      <c r="E2159" s="32" t="s">
        <v>177</v>
      </c>
      <c r="F2159" s="58"/>
    </row>
    <row r="2160">
      <c r="A2160" s="32" t="s">
        <v>57</v>
      </c>
      <c r="B2160" s="32" t="s">
        <v>70</v>
      </c>
      <c r="C2160" s="32" t="s">
        <v>171</v>
      </c>
      <c r="D2160" s="32">
        <v>1.0</v>
      </c>
      <c r="E2160" s="32" t="s">
        <v>177</v>
      </c>
      <c r="F2160" s="58"/>
    </row>
    <row r="2161">
      <c r="A2161" s="32" t="s">
        <v>57</v>
      </c>
      <c r="B2161" s="32" t="s">
        <v>82</v>
      </c>
      <c r="C2161" s="32" t="s">
        <v>171</v>
      </c>
      <c r="D2161" s="32">
        <v>1.0</v>
      </c>
      <c r="E2161" s="32" t="s">
        <v>177</v>
      </c>
      <c r="F2161" s="58"/>
    </row>
    <row r="2162">
      <c r="A2162" s="32" t="s">
        <v>57</v>
      </c>
      <c r="B2162" s="32" t="s">
        <v>94</v>
      </c>
      <c r="C2162" s="32" t="s">
        <v>171</v>
      </c>
      <c r="D2162" s="32">
        <v>1.0</v>
      </c>
      <c r="E2162" s="32" t="s">
        <v>177</v>
      </c>
      <c r="F2162" s="58"/>
    </row>
    <row r="2163">
      <c r="A2163" s="32" t="s">
        <v>57</v>
      </c>
      <c r="B2163" s="32" t="s">
        <v>113</v>
      </c>
      <c r="C2163" s="32" t="s">
        <v>171</v>
      </c>
      <c r="D2163" s="32">
        <v>1.0</v>
      </c>
      <c r="E2163" s="32" t="s">
        <v>177</v>
      </c>
      <c r="F2163" s="58"/>
    </row>
    <row r="2164">
      <c r="A2164" s="32" t="s">
        <v>57</v>
      </c>
      <c r="B2164" s="32" t="s">
        <v>116</v>
      </c>
      <c r="C2164" s="32" t="s">
        <v>171</v>
      </c>
      <c r="D2164" s="32">
        <v>1.0</v>
      </c>
      <c r="E2164" s="32" t="s">
        <v>177</v>
      </c>
      <c r="F2164" s="58"/>
    </row>
    <row r="2165">
      <c r="A2165" s="32" t="s">
        <v>57</v>
      </c>
      <c r="B2165" s="32" t="s">
        <v>120</v>
      </c>
      <c r="C2165" s="32" t="s">
        <v>171</v>
      </c>
      <c r="D2165" s="32">
        <v>1.0</v>
      </c>
      <c r="E2165" s="32" t="s">
        <v>177</v>
      </c>
      <c r="F2165" s="58"/>
    </row>
    <row r="2166">
      <c r="A2166" s="32" t="s">
        <v>57</v>
      </c>
      <c r="B2166" s="32" t="s">
        <v>131</v>
      </c>
      <c r="C2166" s="32" t="s">
        <v>171</v>
      </c>
      <c r="D2166" s="32">
        <v>1.0</v>
      </c>
      <c r="E2166" s="32" t="s">
        <v>177</v>
      </c>
      <c r="F2166" s="58"/>
    </row>
    <row r="2167">
      <c r="A2167" s="32" t="s">
        <v>57</v>
      </c>
      <c r="B2167" s="32" t="s">
        <v>135</v>
      </c>
      <c r="C2167" s="32" t="s">
        <v>171</v>
      </c>
      <c r="D2167" s="32">
        <v>1.0</v>
      </c>
      <c r="E2167" s="32" t="s">
        <v>177</v>
      </c>
      <c r="F2167" s="58"/>
    </row>
    <row r="2168">
      <c r="A2168" s="32" t="s">
        <v>57</v>
      </c>
      <c r="B2168" s="32" t="s">
        <v>136</v>
      </c>
      <c r="C2168" s="32" t="s">
        <v>171</v>
      </c>
      <c r="D2168" s="32">
        <v>1.0</v>
      </c>
      <c r="E2168" s="32" t="s">
        <v>177</v>
      </c>
      <c r="F2168" s="58"/>
    </row>
    <row r="2169">
      <c r="A2169" s="32" t="s">
        <v>57</v>
      </c>
      <c r="B2169" s="32" t="s">
        <v>137</v>
      </c>
      <c r="C2169" s="32" t="s">
        <v>171</v>
      </c>
      <c r="D2169" s="32">
        <v>1.0</v>
      </c>
      <c r="E2169" s="32" t="s">
        <v>177</v>
      </c>
      <c r="F2169" s="58"/>
    </row>
    <row r="2170">
      <c r="A2170" s="32" t="s">
        <v>57</v>
      </c>
      <c r="B2170" s="32" t="s">
        <v>143</v>
      </c>
      <c r="C2170" s="32" t="s">
        <v>171</v>
      </c>
      <c r="D2170" s="32">
        <v>1.0</v>
      </c>
      <c r="E2170" s="32" t="s">
        <v>177</v>
      </c>
      <c r="F2170" s="58"/>
    </row>
    <row r="2171">
      <c r="A2171" s="32" t="s">
        <v>57</v>
      </c>
      <c r="B2171" s="32" t="s">
        <v>144</v>
      </c>
      <c r="C2171" s="32" t="s">
        <v>171</v>
      </c>
      <c r="D2171" s="32">
        <v>1.0</v>
      </c>
      <c r="E2171" s="32" t="s">
        <v>177</v>
      </c>
      <c r="F2171" s="58"/>
    </row>
    <row r="2172">
      <c r="A2172" s="32" t="s">
        <v>57</v>
      </c>
      <c r="B2172" s="32" t="s">
        <v>15</v>
      </c>
      <c r="C2172" s="32" t="s">
        <v>171</v>
      </c>
      <c r="D2172" s="32">
        <v>1.0</v>
      </c>
      <c r="E2172" s="32" t="s">
        <v>177</v>
      </c>
      <c r="F2172" s="58"/>
    </row>
    <row r="2173">
      <c r="A2173" s="32" t="s">
        <v>57</v>
      </c>
      <c r="B2173" s="32" t="s">
        <v>17</v>
      </c>
      <c r="C2173" s="32" t="s">
        <v>171</v>
      </c>
      <c r="D2173" s="32">
        <v>1.0</v>
      </c>
      <c r="E2173" s="32" t="s">
        <v>177</v>
      </c>
      <c r="F2173" s="58"/>
    </row>
    <row r="2174">
      <c r="A2174" s="32" t="s">
        <v>57</v>
      </c>
      <c r="B2174" s="32" t="s">
        <v>22</v>
      </c>
      <c r="C2174" s="32" t="s">
        <v>171</v>
      </c>
      <c r="D2174" s="32">
        <v>1.0</v>
      </c>
      <c r="E2174" s="32" t="s">
        <v>177</v>
      </c>
      <c r="F2174" s="58"/>
    </row>
    <row r="2175">
      <c r="A2175" s="32" t="s">
        <v>57</v>
      </c>
      <c r="B2175" s="32" t="s">
        <v>27</v>
      </c>
      <c r="C2175" s="32" t="s">
        <v>171</v>
      </c>
      <c r="D2175" s="32">
        <v>1.0</v>
      </c>
      <c r="E2175" s="32" t="s">
        <v>177</v>
      </c>
      <c r="F2175" s="58"/>
    </row>
    <row r="2176">
      <c r="A2176" s="32" t="s">
        <v>57</v>
      </c>
      <c r="B2176" s="32" t="s">
        <v>28</v>
      </c>
      <c r="C2176" s="32" t="s">
        <v>171</v>
      </c>
      <c r="D2176" s="32">
        <v>1.0</v>
      </c>
      <c r="E2176" s="32" t="s">
        <v>177</v>
      </c>
      <c r="F2176" s="58"/>
    </row>
    <row r="2177">
      <c r="A2177" s="32" t="s">
        <v>57</v>
      </c>
      <c r="B2177" s="32" t="s">
        <v>33</v>
      </c>
      <c r="C2177" s="32" t="s">
        <v>171</v>
      </c>
      <c r="D2177" s="32">
        <v>1.0</v>
      </c>
      <c r="E2177" s="32" t="s">
        <v>177</v>
      </c>
      <c r="F2177" s="58"/>
    </row>
    <row r="2178">
      <c r="A2178" s="32" t="s">
        <v>57</v>
      </c>
      <c r="B2178" s="32" t="s">
        <v>36</v>
      </c>
      <c r="C2178" s="32" t="s">
        <v>171</v>
      </c>
      <c r="D2178" s="32">
        <v>1.0</v>
      </c>
      <c r="E2178" s="32" t="s">
        <v>177</v>
      </c>
      <c r="F2178" s="58"/>
    </row>
    <row r="2179">
      <c r="A2179" s="32" t="s">
        <v>57</v>
      </c>
      <c r="B2179" s="32" t="s">
        <v>40</v>
      </c>
      <c r="C2179" s="32" t="s">
        <v>171</v>
      </c>
      <c r="D2179" s="32">
        <v>1.0</v>
      </c>
      <c r="E2179" s="32" t="s">
        <v>177</v>
      </c>
      <c r="F2179" s="58"/>
    </row>
    <row r="2180">
      <c r="A2180" s="32" t="s">
        <v>57</v>
      </c>
      <c r="B2180" s="32" t="s">
        <v>46</v>
      </c>
      <c r="C2180" s="32" t="s">
        <v>171</v>
      </c>
      <c r="D2180" s="32">
        <v>1.0</v>
      </c>
      <c r="E2180" s="32" t="s">
        <v>177</v>
      </c>
      <c r="F2180" s="58"/>
    </row>
    <row r="2181">
      <c r="A2181" s="32" t="s">
        <v>57</v>
      </c>
      <c r="B2181" s="32" t="s">
        <v>47</v>
      </c>
      <c r="C2181" s="32" t="s">
        <v>171</v>
      </c>
      <c r="D2181" s="32">
        <v>1.0</v>
      </c>
      <c r="E2181" s="32" t="s">
        <v>177</v>
      </c>
      <c r="F2181" s="58"/>
    </row>
    <row r="2182">
      <c r="A2182" s="32" t="s">
        <v>57</v>
      </c>
      <c r="B2182" s="32" t="s">
        <v>48</v>
      </c>
      <c r="C2182" s="32" t="s">
        <v>171</v>
      </c>
      <c r="D2182" s="32">
        <v>1.0</v>
      </c>
      <c r="E2182" s="32" t="s">
        <v>177</v>
      </c>
      <c r="F2182" s="58"/>
    </row>
    <row r="2183">
      <c r="A2183" s="32" t="s">
        <v>57</v>
      </c>
      <c r="B2183" s="32" t="s">
        <v>50</v>
      </c>
      <c r="C2183" s="32" t="s">
        <v>171</v>
      </c>
      <c r="D2183" s="32">
        <v>1.0</v>
      </c>
      <c r="E2183" s="32" t="s">
        <v>177</v>
      </c>
      <c r="F2183" s="58"/>
    </row>
    <row r="2184">
      <c r="A2184" s="32" t="s">
        <v>57</v>
      </c>
      <c r="B2184" s="32" t="s">
        <v>51</v>
      </c>
      <c r="C2184" s="32" t="s">
        <v>171</v>
      </c>
      <c r="D2184" s="32">
        <v>1.0</v>
      </c>
      <c r="E2184" s="32" t="s">
        <v>177</v>
      </c>
      <c r="F2184" s="58"/>
    </row>
    <row r="2185">
      <c r="A2185" s="32" t="s">
        <v>57</v>
      </c>
      <c r="B2185" s="32" t="s">
        <v>52</v>
      </c>
      <c r="C2185" s="32" t="s">
        <v>171</v>
      </c>
      <c r="D2185" s="32">
        <v>1.0</v>
      </c>
      <c r="E2185" s="32" t="s">
        <v>177</v>
      </c>
      <c r="F2185" s="58"/>
    </row>
    <row r="2186">
      <c r="A2186" s="32" t="s">
        <v>57</v>
      </c>
      <c r="B2186" s="32" t="s">
        <v>58</v>
      </c>
      <c r="C2186" s="32" t="s">
        <v>171</v>
      </c>
      <c r="D2186" s="32">
        <v>1.0</v>
      </c>
      <c r="E2186" s="32" t="s">
        <v>177</v>
      </c>
      <c r="F2186" s="58"/>
    </row>
    <row r="2187">
      <c r="A2187" s="32" t="s">
        <v>57</v>
      </c>
      <c r="B2187" s="32" t="s">
        <v>59</v>
      </c>
      <c r="C2187" s="32" t="s">
        <v>171</v>
      </c>
      <c r="D2187" s="32">
        <v>1.0</v>
      </c>
      <c r="E2187" s="32" t="s">
        <v>177</v>
      </c>
      <c r="F2187" s="58"/>
    </row>
    <row r="2188">
      <c r="A2188" s="32" t="s">
        <v>57</v>
      </c>
      <c r="B2188" s="32" t="s">
        <v>61</v>
      </c>
      <c r="C2188" s="32" t="s">
        <v>171</v>
      </c>
      <c r="D2188" s="32">
        <v>1.0</v>
      </c>
      <c r="E2188" s="32" t="s">
        <v>177</v>
      </c>
      <c r="F2188" s="58"/>
    </row>
    <row r="2189">
      <c r="A2189" s="32" t="s">
        <v>57</v>
      </c>
      <c r="B2189" s="32" t="s">
        <v>62</v>
      </c>
      <c r="C2189" s="32" t="s">
        <v>171</v>
      </c>
      <c r="D2189" s="32">
        <v>1.0</v>
      </c>
      <c r="E2189" s="32" t="s">
        <v>177</v>
      </c>
      <c r="F2189" s="58"/>
    </row>
    <row r="2190">
      <c r="A2190" s="32" t="s">
        <v>57</v>
      </c>
      <c r="B2190" s="32" t="s">
        <v>63</v>
      </c>
      <c r="C2190" s="32" t="s">
        <v>171</v>
      </c>
      <c r="D2190" s="32">
        <v>1.0</v>
      </c>
      <c r="E2190" s="32" t="s">
        <v>177</v>
      </c>
      <c r="F2190" s="58"/>
    </row>
    <row r="2191">
      <c r="A2191" s="32" t="s">
        <v>57</v>
      </c>
      <c r="B2191" s="32" t="s">
        <v>65</v>
      </c>
      <c r="C2191" s="32" t="s">
        <v>171</v>
      </c>
      <c r="D2191" s="32">
        <v>1.0</v>
      </c>
      <c r="E2191" s="32" t="s">
        <v>177</v>
      </c>
      <c r="F2191" s="58"/>
    </row>
    <row r="2192">
      <c r="A2192" s="32" t="s">
        <v>57</v>
      </c>
      <c r="B2192" s="32" t="s">
        <v>66</v>
      </c>
      <c r="C2192" s="32" t="s">
        <v>171</v>
      </c>
      <c r="D2192" s="32">
        <v>1.0</v>
      </c>
      <c r="E2192" s="32" t="s">
        <v>177</v>
      </c>
      <c r="F2192" s="58"/>
    </row>
    <row r="2193">
      <c r="A2193" s="32" t="s">
        <v>57</v>
      </c>
      <c r="B2193" s="32" t="s">
        <v>71</v>
      </c>
      <c r="C2193" s="32" t="s">
        <v>171</v>
      </c>
      <c r="D2193" s="32">
        <v>1.0</v>
      </c>
      <c r="E2193" s="32" t="s">
        <v>177</v>
      </c>
      <c r="F2193" s="58"/>
    </row>
    <row r="2194">
      <c r="A2194" s="32" t="s">
        <v>57</v>
      </c>
      <c r="B2194" s="32" t="s">
        <v>72</v>
      </c>
      <c r="C2194" s="32" t="s">
        <v>171</v>
      </c>
      <c r="D2194" s="32">
        <v>1.0</v>
      </c>
      <c r="E2194" s="32" t="s">
        <v>177</v>
      </c>
      <c r="F2194" s="58"/>
    </row>
    <row r="2195">
      <c r="A2195" s="32" t="s">
        <v>57</v>
      </c>
      <c r="B2195" s="32" t="s">
        <v>73</v>
      </c>
      <c r="C2195" s="32" t="s">
        <v>171</v>
      </c>
      <c r="D2195" s="32">
        <v>1.0</v>
      </c>
      <c r="E2195" s="32" t="s">
        <v>177</v>
      </c>
      <c r="F2195" s="58"/>
    </row>
    <row r="2196">
      <c r="A2196" s="32" t="s">
        <v>57</v>
      </c>
      <c r="B2196" s="32" t="s">
        <v>75</v>
      </c>
      <c r="C2196" s="32" t="s">
        <v>171</v>
      </c>
      <c r="D2196" s="32">
        <v>1.0</v>
      </c>
      <c r="E2196" s="32" t="s">
        <v>177</v>
      </c>
      <c r="F2196" s="58"/>
    </row>
    <row r="2197">
      <c r="A2197" s="32" t="s">
        <v>57</v>
      </c>
      <c r="B2197" s="32" t="s">
        <v>78</v>
      </c>
      <c r="C2197" s="32" t="s">
        <v>171</v>
      </c>
      <c r="D2197" s="32">
        <v>1.0</v>
      </c>
      <c r="E2197" s="32" t="s">
        <v>177</v>
      </c>
      <c r="F2197" s="58"/>
    </row>
    <row r="2198">
      <c r="A2198" s="32" t="s">
        <v>57</v>
      </c>
      <c r="B2198" s="32" t="s">
        <v>83</v>
      </c>
      <c r="C2198" s="32" t="s">
        <v>171</v>
      </c>
      <c r="D2198" s="32">
        <v>1.0</v>
      </c>
      <c r="E2198" s="32" t="s">
        <v>177</v>
      </c>
      <c r="F2198" s="58"/>
    </row>
    <row r="2199">
      <c r="A2199" s="32" t="s">
        <v>57</v>
      </c>
      <c r="B2199" s="32" t="s">
        <v>84</v>
      </c>
      <c r="C2199" s="32" t="s">
        <v>171</v>
      </c>
      <c r="D2199" s="32">
        <v>1.0</v>
      </c>
      <c r="E2199" s="32" t="s">
        <v>177</v>
      </c>
      <c r="F2199" s="58"/>
    </row>
    <row r="2200">
      <c r="A2200" s="32" t="s">
        <v>57</v>
      </c>
      <c r="B2200" s="32" t="s">
        <v>91</v>
      </c>
      <c r="C2200" s="32" t="s">
        <v>171</v>
      </c>
      <c r="D2200" s="32">
        <v>1.0</v>
      </c>
      <c r="E2200" s="32" t="s">
        <v>177</v>
      </c>
      <c r="F2200" s="58"/>
    </row>
    <row r="2201">
      <c r="A2201" s="32" t="s">
        <v>57</v>
      </c>
      <c r="B2201" s="32" t="s">
        <v>93</v>
      </c>
      <c r="C2201" s="32" t="s">
        <v>171</v>
      </c>
      <c r="D2201" s="32">
        <v>1.0</v>
      </c>
      <c r="E2201" s="32" t="s">
        <v>177</v>
      </c>
      <c r="F2201" s="58"/>
    </row>
    <row r="2202">
      <c r="A2202" s="32" t="s">
        <v>57</v>
      </c>
      <c r="B2202" s="32" t="s">
        <v>96</v>
      </c>
      <c r="C2202" s="32" t="s">
        <v>171</v>
      </c>
      <c r="D2202" s="32">
        <v>1.0</v>
      </c>
      <c r="E2202" s="32" t="s">
        <v>177</v>
      </c>
      <c r="F2202" s="58"/>
    </row>
    <row r="2203">
      <c r="A2203" s="32" t="s">
        <v>57</v>
      </c>
      <c r="B2203" s="32" t="s">
        <v>98</v>
      </c>
      <c r="C2203" s="32" t="s">
        <v>171</v>
      </c>
      <c r="D2203" s="32">
        <v>1.0</v>
      </c>
      <c r="E2203" s="32" t="s">
        <v>177</v>
      </c>
      <c r="F2203" s="58"/>
    </row>
    <row r="2204">
      <c r="A2204" s="32" t="s">
        <v>57</v>
      </c>
      <c r="B2204" s="32" t="s">
        <v>99</v>
      </c>
      <c r="C2204" s="32" t="s">
        <v>171</v>
      </c>
      <c r="D2204" s="32">
        <v>1.0</v>
      </c>
      <c r="E2204" s="32" t="s">
        <v>177</v>
      </c>
      <c r="F2204" s="58"/>
    </row>
    <row r="2205">
      <c r="A2205" s="32" t="s">
        <v>57</v>
      </c>
      <c r="B2205" s="32" t="s">
        <v>102</v>
      </c>
      <c r="C2205" s="32" t="s">
        <v>171</v>
      </c>
      <c r="D2205" s="32">
        <v>1.0</v>
      </c>
      <c r="E2205" s="32" t="s">
        <v>177</v>
      </c>
      <c r="F2205" s="58"/>
    </row>
    <row r="2206">
      <c r="A2206" s="32" t="s">
        <v>57</v>
      </c>
      <c r="B2206" s="32" t="s">
        <v>105</v>
      </c>
      <c r="C2206" s="32" t="s">
        <v>171</v>
      </c>
      <c r="D2206" s="32">
        <v>1.0</v>
      </c>
      <c r="E2206" s="32" t="s">
        <v>177</v>
      </c>
      <c r="F2206" s="58"/>
    </row>
    <row r="2207">
      <c r="A2207" s="32" t="s">
        <v>57</v>
      </c>
      <c r="B2207" s="32" t="s">
        <v>109</v>
      </c>
      <c r="C2207" s="32" t="s">
        <v>171</v>
      </c>
      <c r="D2207" s="32">
        <v>1.0</v>
      </c>
      <c r="E2207" s="32" t="s">
        <v>177</v>
      </c>
      <c r="F2207" s="58"/>
    </row>
    <row r="2208">
      <c r="A2208" s="32" t="s">
        <v>57</v>
      </c>
      <c r="B2208" s="32" t="s">
        <v>110</v>
      </c>
      <c r="C2208" s="32" t="s">
        <v>171</v>
      </c>
      <c r="D2208" s="32">
        <v>1.0</v>
      </c>
      <c r="E2208" s="32" t="s">
        <v>177</v>
      </c>
      <c r="F2208" s="58"/>
    </row>
    <row r="2209">
      <c r="A2209" s="32" t="s">
        <v>57</v>
      </c>
      <c r="B2209" s="32" t="s">
        <v>111</v>
      </c>
      <c r="C2209" s="32" t="s">
        <v>171</v>
      </c>
      <c r="D2209" s="32">
        <v>1.0</v>
      </c>
      <c r="E2209" s="32" t="s">
        <v>177</v>
      </c>
      <c r="F2209" s="58"/>
    </row>
    <row r="2210">
      <c r="A2210" s="32" t="s">
        <v>57</v>
      </c>
      <c r="B2210" s="32" t="s">
        <v>112</v>
      </c>
      <c r="C2210" s="32" t="s">
        <v>171</v>
      </c>
      <c r="D2210" s="32">
        <v>1.0</v>
      </c>
      <c r="E2210" s="32" t="s">
        <v>177</v>
      </c>
      <c r="F2210" s="58"/>
    </row>
    <row r="2211">
      <c r="A2211" s="32" t="s">
        <v>57</v>
      </c>
      <c r="B2211" s="32" t="s">
        <v>114</v>
      </c>
      <c r="C2211" s="32" t="s">
        <v>171</v>
      </c>
      <c r="D2211" s="32">
        <v>1.0</v>
      </c>
      <c r="E2211" s="32" t="s">
        <v>177</v>
      </c>
      <c r="F2211" s="58"/>
    </row>
    <row r="2212">
      <c r="A2212" s="32" t="s">
        <v>57</v>
      </c>
      <c r="B2212" s="32" t="s">
        <v>119</v>
      </c>
      <c r="C2212" s="32" t="s">
        <v>171</v>
      </c>
      <c r="D2212" s="32">
        <v>1.0</v>
      </c>
      <c r="E2212" s="32" t="s">
        <v>177</v>
      </c>
      <c r="F2212" s="58"/>
    </row>
    <row r="2213">
      <c r="A2213" s="32" t="s">
        <v>57</v>
      </c>
      <c r="B2213" s="32" t="s">
        <v>122</v>
      </c>
      <c r="C2213" s="32" t="s">
        <v>171</v>
      </c>
      <c r="D2213" s="32">
        <v>1.0</v>
      </c>
      <c r="E2213" s="32" t="s">
        <v>177</v>
      </c>
      <c r="F2213" s="58"/>
    </row>
    <row r="2214">
      <c r="A2214" s="32" t="s">
        <v>57</v>
      </c>
      <c r="B2214" s="32" t="s">
        <v>124</v>
      </c>
      <c r="C2214" s="32" t="s">
        <v>171</v>
      </c>
      <c r="D2214" s="32">
        <v>1.0</v>
      </c>
      <c r="E2214" s="32" t="s">
        <v>177</v>
      </c>
      <c r="F2214" s="58"/>
    </row>
    <row r="2215">
      <c r="A2215" s="32" t="s">
        <v>57</v>
      </c>
      <c r="B2215" s="32" t="s">
        <v>130</v>
      </c>
      <c r="C2215" s="32" t="s">
        <v>171</v>
      </c>
      <c r="D2215" s="32">
        <v>1.0</v>
      </c>
      <c r="E2215" s="32" t="s">
        <v>177</v>
      </c>
      <c r="F2215" s="58"/>
    </row>
    <row r="2216">
      <c r="A2216" s="32" t="s">
        <v>57</v>
      </c>
      <c r="B2216" s="32" t="s">
        <v>142</v>
      </c>
      <c r="C2216" s="32" t="s">
        <v>171</v>
      </c>
      <c r="D2216" s="32">
        <v>1.0</v>
      </c>
      <c r="E2216" s="32" t="s">
        <v>177</v>
      </c>
      <c r="F2216" s="58"/>
    </row>
    <row r="2217">
      <c r="A2217" s="32" t="s">
        <v>57</v>
      </c>
      <c r="B2217" s="32" t="s">
        <v>145</v>
      </c>
      <c r="C2217" s="32" t="s">
        <v>171</v>
      </c>
      <c r="D2217" s="32">
        <v>1.0</v>
      </c>
      <c r="E2217" s="32" t="s">
        <v>177</v>
      </c>
      <c r="F2217" s="58"/>
    </row>
    <row r="2218">
      <c r="A2218" s="32" t="s">
        <v>57</v>
      </c>
      <c r="B2218" s="32" t="s">
        <v>147</v>
      </c>
      <c r="C2218" s="32" t="s">
        <v>171</v>
      </c>
      <c r="D2218" s="32">
        <v>1.0</v>
      </c>
      <c r="E2218" s="32" t="s">
        <v>177</v>
      </c>
      <c r="F2218" s="58"/>
    </row>
    <row r="2219">
      <c r="A2219" s="32" t="s">
        <v>57</v>
      </c>
      <c r="B2219" s="32" t="s">
        <v>148</v>
      </c>
      <c r="C2219" s="32" t="s">
        <v>171</v>
      </c>
      <c r="D2219" s="32">
        <v>1.0</v>
      </c>
      <c r="E2219" s="32" t="s">
        <v>177</v>
      </c>
      <c r="F2219" s="58"/>
    </row>
    <row r="2220">
      <c r="A2220" s="32" t="s">
        <v>57</v>
      </c>
      <c r="B2220" s="32" t="s">
        <v>149</v>
      </c>
      <c r="C2220" s="32" t="s">
        <v>171</v>
      </c>
      <c r="D2220" s="32">
        <v>1.0</v>
      </c>
      <c r="E2220" s="32" t="s">
        <v>177</v>
      </c>
      <c r="F2220" s="58"/>
    </row>
    <row r="2221">
      <c r="A2221" s="32" t="s">
        <v>69</v>
      </c>
      <c r="B2221" s="32" t="s">
        <v>70</v>
      </c>
      <c r="C2221" s="32" t="s">
        <v>171</v>
      </c>
      <c r="D2221" s="32">
        <v>1.0</v>
      </c>
      <c r="E2221" s="32" t="s">
        <v>177</v>
      </c>
      <c r="F2221" s="58"/>
    </row>
    <row r="2222">
      <c r="A2222" s="32" t="s">
        <v>69</v>
      </c>
      <c r="B2222" s="32" t="s">
        <v>82</v>
      </c>
      <c r="C2222" s="32" t="s">
        <v>171</v>
      </c>
      <c r="D2222" s="32">
        <v>1.0</v>
      </c>
      <c r="E2222" s="32" t="s">
        <v>177</v>
      </c>
      <c r="F2222" s="58"/>
    </row>
    <row r="2223">
      <c r="A2223" s="32" t="s">
        <v>69</v>
      </c>
      <c r="B2223" s="32" t="s">
        <v>94</v>
      </c>
      <c r="C2223" s="32" t="s">
        <v>171</v>
      </c>
      <c r="D2223" s="32">
        <v>1.0</v>
      </c>
      <c r="E2223" s="32" t="s">
        <v>177</v>
      </c>
      <c r="F2223" s="58"/>
    </row>
    <row r="2224">
      <c r="A2224" s="32" t="s">
        <v>69</v>
      </c>
      <c r="B2224" s="32" t="s">
        <v>113</v>
      </c>
      <c r="C2224" s="32" t="s">
        <v>171</v>
      </c>
      <c r="D2224" s="32">
        <v>1.0</v>
      </c>
      <c r="E2224" s="32" t="s">
        <v>177</v>
      </c>
      <c r="F2224" s="58"/>
    </row>
    <row r="2225">
      <c r="A2225" s="32" t="s">
        <v>69</v>
      </c>
      <c r="B2225" s="32" t="s">
        <v>116</v>
      </c>
      <c r="C2225" s="32" t="s">
        <v>171</v>
      </c>
      <c r="D2225" s="32">
        <v>1.0</v>
      </c>
      <c r="E2225" s="32" t="s">
        <v>177</v>
      </c>
      <c r="F2225" s="58"/>
    </row>
    <row r="2226">
      <c r="A2226" s="32" t="s">
        <v>69</v>
      </c>
      <c r="B2226" s="32" t="s">
        <v>120</v>
      </c>
      <c r="C2226" s="32" t="s">
        <v>171</v>
      </c>
      <c r="D2226" s="32">
        <v>1.0</v>
      </c>
      <c r="E2226" s="32" t="s">
        <v>177</v>
      </c>
      <c r="F2226" s="58"/>
    </row>
    <row r="2227">
      <c r="A2227" s="32" t="s">
        <v>69</v>
      </c>
      <c r="B2227" s="32" t="s">
        <v>131</v>
      </c>
      <c r="C2227" s="32" t="s">
        <v>171</v>
      </c>
      <c r="D2227" s="32">
        <v>1.0</v>
      </c>
      <c r="E2227" s="32" t="s">
        <v>177</v>
      </c>
      <c r="F2227" s="58"/>
    </row>
    <row r="2228">
      <c r="A2228" s="32" t="s">
        <v>69</v>
      </c>
      <c r="B2228" s="32" t="s">
        <v>135</v>
      </c>
      <c r="C2228" s="32" t="s">
        <v>171</v>
      </c>
      <c r="D2228" s="32">
        <v>1.0</v>
      </c>
      <c r="E2228" s="32" t="s">
        <v>177</v>
      </c>
      <c r="F2228" s="58"/>
    </row>
    <row r="2229">
      <c r="A2229" s="32" t="s">
        <v>69</v>
      </c>
      <c r="B2229" s="32" t="s">
        <v>136</v>
      </c>
      <c r="C2229" s="32" t="s">
        <v>171</v>
      </c>
      <c r="D2229" s="32">
        <v>1.0</v>
      </c>
      <c r="E2229" s="32" t="s">
        <v>177</v>
      </c>
      <c r="F2229" s="58"/>
    </row>
    <row r="2230">
      <c r="A2230" s="32" t="s">
        <v>69</v>
      </c>
      <c r="B2230" s="32" t="s">
        <v>137</v>
      </c>
      <c r="C2230" s="32" t="s">
        <v>171</v>
      </c>
      <c r="D2230" s="32">
        <v>1.0</v>
      </c>
      <c r="E2230" s="32" t="s">
        <v>177</v>
      </c>
      <c r="F2230" s="58"/>
    </row>
    <row r="2231">
      <c r="A2231" s="32" t="s">
        <v>69</v>
      </c>
      <c r="B2231" s="32" t="s">
        <v>143</v>
      </c>
      <c r="C2231" s="32" t="s">
        <v>171</v>
      </c>
      <c r="D2231" s="32">
        <v>1.0</v>
      </c>
      <c r="E2231" s="32" t="s">
        <v>177</v>
      </c>
      <c r="F2231" s="58"/>
    </row>
    <row r="2232">
      <c r="A2232" s="32" t="s">
        <v>69</v>
      </c>
      <c r="B2232" s="32" t="s">
        <v>144</v>
      </c>
      <c r="C2232" s="32" t="s">
        <v>171</v>
      </c>
      <c r="D2232" s="32">
        <v>1.0</v>
      </c>
      <c r="E2232" s="32" t="s">
        <v>177</v>
      </c>
      <c r="F2232" s="58"/>
    </row>
    <row r="2233">
      <c r="A2233" s="32" t="s">
        <v>69</v>
      </c>
      <c r="B2233" s="32" t="s">
        <v>15</v>
      </c>
      <c r="C2233" s="32" t="s">
        <v>171</v>
      </c>
      <c r="D2233" s="32">
        <v>1.0</v>
      </c>
      <c r="E2233" s="32" t="s">
        <v>177</v>
      </c>
      <c r="F2233" s="58"/>
    </row>
    <row r="2234">
      <c r="A2234" s="32" t="s">
        <v>69</v>
      </c>
      <c r="B2234" s="32" t="s">
        <v>17</v>
      </c>
      <c r="C2234" s="32" t="s">
        <v>171</v>
      </c>
      <c r="D2234" s="32">
        <v>1.0</v>
      </c>
      <c r="E2234" s="32" t="s">
        <v>177</v>
      </c>
      <c r="F2234" s="58"/>
    </row>
    <row r="2235">
      <c r="A2235" s="32" t="s">
        <v>69</v>
      </c>
      <c r="B2235" s="32" t="s">
        <v>22</v>
      </c>
      <c r="C2235" s="32" t="s">
        <v>171</v>
      </c>
      <c r="D2235" s="32">
        <v>1.0</v>
      </c>
      <c r="E2235" s="32" t="s">
        <v>177</v>
      </c>
      <c r="F2235" s="58"/>
    </row>
    <row r="2236">
      <c r="A2236" s="32" t="s">
        <v>69</v>
      </c>
      <c r="B2236" s="32" t="s">
        <v>27</v>
      </c>
      <c r="C2236" s="32" t="s">
        <v>171</v>
      </c>
      <c r="D2236" s="32">
        <v>1.0</v>
      </c>
      <c r="E2236" s="32" t="s">
        <v>177</v>
      </c>
      <c r="F2236" s="58"/>
    </row>
    <row r="2237">
      <c r="A2237" s="32" t="s">
        <v>69</v>
      </c>
      <c r="B2237" s="32" t="s">
        <v>28</v>
      </c>
      <c r="C2237" s="32" t="s">
        <v>171</v>
      </c>
      <c r="D2237" s="32">
        <v>1.0</v>
      </c>
      <c r="E2237" s="32" t="s">
        <v>177</v>
      </c>
      <c r="F2237" s="58"/>
    </row>
    <row r="2238">
      <c r="A2238" s="32" t="s">
        <v>69</v>
      </c>
      <c r="B2238" s="32" t="s">
        <v>33</v>
      </c>
      <c r="C2238" s="32" t="s">
        <v>171</v>
      </c>
      <c r="D2238" s="32">
        <v>1.0</v>
      </c>
      <c r="E2238" s="32" t="s">
        <v>177</v>
      </c>
      <c r="F2238" s="58"/>
    </row>
    <row r="2239">
      <c r="A2239" s="32" t="s">
        <v>69</v>
      </c>
      <c r="B2239" s="32" t="s">
        <v>36</v>
      </c>
      <c r="C2239" s="32" t="s">
        <v>171</v>
      </c>
      <c r="D2239" s="32">
        <v>1.0</v>
      </c>
      <c r="E2239" s="32" t="s">
        <v>177</v>
      </c>
      <c r="F2239" s="58"/>
    </row>
    <row r="2240">
      <c r="A2240" s="32" t="s">
        <v>69</v>
      </c>
      <c r="B2240" s="32" t="s">
        <v>40</v>
      </c>
      <c r="C2240" s="32" t="s">
        <v>171</v>
      </c>
      <c r="D2240" s="32">
        <v>1.0</v>
      </c>
      <c r="E2240" s="32" t="s">
        <v>177</v>
      </c>
      <c r="F2240" s="58"/>
    </row>
    <row r="2241">
      <c r="A2241" s="32" t="s">
        <v>69</v>
      </c>
      <c r="B2241" s="32" t="s">
        <v>46</v>
      </c>
      <c r="C2241" s="32" t="s">
        <v>171</v>
      </c>
      <c r="D2241" s="32">
        <v>1.0</v>
      </c>
      <c r="E2241" s="32" t="s">
        <v>177</v>
      </c>
      <c r="F2241" s="58"/>
    </row>
    <row r="2242">
      <c r="A2242" s="32" t="s">
        <v>69</v>
      </c>
      <c r="B2242" s="32" t="s">
        <v>47</v>
      </c>
      <c r="C2242" s="32" t="s">
        <v>171</v>
      </c>
      <c r="D2242" s="32">
        <v>1.0</v>
      </c>
      <c r="E2242" s="32" t="s">
        <v>177</v>
      </c>
      <c r="F2242" s="58"/>
    </row>
    <row r="2243">
      <c r="A2243" s="32" t="s">
        <v>69</v>
      </c>
      <c r="B2243" s="32" t="s">
        <v>48</v>
      </c>
      <c r="C2243" s="32" t="s">
        <v>171</v>
      </c>
      <c r="D2243" s="32">
        <v>1.0</v>
      </c>
      <c r="E2243" s="32" t="s">
        <v>177</v>
      </c>
      <c r="F2243" s="58"/>
    </row>
    <row r="2244">
      <c r="A2244" s="32" t="s">
        <v>69</v>
      </c>
      <c r="B2244" s="32" t="s">
        <v>50</v>
      </c>
      <c r="C2244" s="32" t="s">
        <v>171</v>
      </c>
      <c r="D2244" s="32">
        <v>1.0</v>
      </c>
      <c r="E2244" s="32" t="s">
        <v>177</v>
      </c>
      <c r="F2244" s="58"/>
    </row>
    <row r="2245">
      <c r="A2245" s="32" t="s">
        <v>69</v>
      </c>
      <c r="B2245" s="32" t="s">
        <v>51</v>
      </c>
      <c r="C2245" s="32" t="s">
        <v>171</v>
      </c>
      <c r="D2245" s="32">
        <v>1.0</v>
      </c>
      <c r="E2245" s="32" t="s">
        <v>177</v>
      </c>
      <c r="F2245" s="58"/>
    </row>
    <row r="2246">
      <c r="A2246" s="32" t="s">
        <v>69</v>
      </c>
      <c r="B2246" s="32" t="s">
        <v>52</v>
      </c>
      <c r="C2246" s="32" t="s">
        <v>171</v>
      </c>
      <c r="D2246" s="32">
        <v>1.0</v>
      </c>
      <c r="E2246" s="32" t="s">
        <v>177</v>
      </c>
      <c r="F2246" s="58"/>
    </row>
    <row r="2247">
      <c r="A2247" s="32" t="s">
        <v>69</v>
      </c>
      <c r="B2247" s="32" t="s">
        <v>58</v>
      </c>
      <c r="C2247" s="32" t="s">
        <v>171</v>
      </c>
      <c r="D2247" s="32">
        <v>1.0</v>
      </c>
      <c r="E2247" s="32" t="s">
        <v>177</v>
      </c>
      <c r="F2247" s="58"/>
    </row>
    <row r="2248">
      <c r="A2248" s="32" t="s">
        <v>69</v>
      </c>
      <c r="B2248" s="32" t="s">
        <v>59</v>
      </c>
      <c r="C2248" s="32" t="s">
        <v>171</v>
      </c>
      <c r="D2248" s="32">
        <v>1.0</v>
      </c>
      <c r="E2248" s="32" t="s">
        <v>177</v>
      </c>
      <c r="F2248" s="58"/>
    </row>
    <row r="2249">
      <c r="A2249" s="32" t="s">
        <v>69</v>
      </c>
      <c r="B2249" s="32" t="s">
        <v>61</v>
      </c>
      <c r="C2249" s="32" t="s">
        <v>171</v>
      </c>
      <c r="D2249" s="32">
        <v>1.0</v>
      </c>
      <c r="E2249" s="32" t="s">
        <v>177</v>
      </c>
      <c r="F2249" s="58"/>
    </row>
    <row r="2250">
      <c r="A2250" s="32" t="s">
        <v>69</v>
      </c>
      <c r="B2250" s="32" t="s">
        <v>62</v>
      </c>
      <c r="C2250" s="32" t="s">
        <v>171</v>
      </c>
      <c r="D2250" s="32">
        <v>1.0</v>
      </c>
      <c r="E2250" s="32" t="s">
        <v>177</v>
      </c>
      <c r="F2250" s="58"/>
    </row>
    <row r="2251">
      <c r="A2251" s="32" t="s">
        <v>69</v>
      </c>
      <c r="B2251" s="32" t="s">
        <v>63</v>
      </c>
      <c r="C2251" s="32" t="s">
        <v>171</v>
      </c>
      <c r="D2251" s="32">
        <v>1.0</v>
      </c>
      <c r="E2251" s="32" t="s">
        <v>177</v>
      </c>
      <c r="F2251" s="58"/>
    </row>
    <row r="2252">
      <c r="A2252" s="32" t="s">
        <v>69</v>
      </c>
      <c r="B2252" s="32" t="s">
        <v>65</v>
      </c>
      <c r="C2252" s="32" t="s">
        <v>171</v>
      </c>
      <c r="D2252" s="32">
        <v>1.0</v>
      </c>
      <c r="E2252" s="32" t="s">
        <v>177</v>
      </c>
      <c r="F2252" s="58"/>
    </row>
    <row r="2253">
      <c r="A2253" s="32" t="s">
        <v>69</v>
      </c>
      <c r="B2253" s="32" t="s">
        <v>66</v>
      </c>
      <c r="C2253" s="32" t="s">
        <v>171</v>
      </c>
      <c r="D2253" s="32">
        <v>1.0</v>
      </c>
      <c r="E2253" s="32" t="s">
        <v>177</v>
      </c>
      <c r="F2253" s="58"/>
    </row>
    <row r="2254">
      <c r="A2254" s="32" t="s">
        <v>69</v>
      </c>
      <c r="B2254" s="32" t="s">
        <v>71</v>
      </c>
      <c r="C2254" s="32" t="s">
        <v>171</v>
      </c>
      <c r="D2254" s="32">
        <v>1.0</v>
      </c>
      <c r="E2254" s="32" t="s">
        <v>177</v>
      </c>
      <c r="F2254" s="58"/>
    </row>
    <row r="2255">
      <c r="A2255" s="32" t="s">
        <v>69</v>
      </c>
      <c r="B2255" s="32" t="s">
        <v>72</v>
      </c>
      <c r="C2255" s="32" t="s">
        <v>171</v>
      </c>
      <c r="D2255" s="32">
        <v>1.0</v>
      </c>
      <c r="E2255" s="32" t="s">
        <v>177</v>
      </c>
      <c r="F2255" s="58"/>
    </row>
    <row r="2256">
      <c r="A2256" s="32" t="s">
        <v>69</v>
      </c>
      <c r="B2256" s="32" t="s">
        <v>73</v>
      </c>
      <c r="C2256" s="32" t="s">
        <v>171</v>
      </c>
      <c r="D2256" s="32">
        <v>1.0</v>
      </c>
      <c r="E2256" s="32" t="s">
        <v>177</v>
      </c>
      <c r="F2256" s="58"/>
    </row>
    <row r="2257">
      <c r="A2257" s="32" t="s">
        <v>69</v>
      </c>
      <c r="B2257" s="32" t="s">
        <v>75</v>
      </c>
      <c r="C2257" s="32" t="s">
        <v>171</v>
      </c>
      <c r="D2257" s="32">
        <v>1.0</v>
      </c>
      <c r="E2257" s="32" t="s">
        <v>177</v>
      </c>
      <c r="F2257" s="58"/>
    </row>
    <row r="2258">
      <c r="A2258" s="32" t="s">
        <v>69</v>
      </c>
      <c r="B2258" s="32" t="s">
        <v>78</v>
      </c>
      <c r="C2258" s="32" t="s">
        <v>171</v>
      </c>
      <c r="D2258" s="32">
        <v>1.0</v>
      </c>
      <c r="E2258" s="32" t="s">
        <v>177</v>
      </c>
      <c r="F2258" s="58"/>
    </row>
    <row r="2259">
      <c r="A2259" s="32" t="s">
        <v>69</v>
      </c>
      <c r="B2259" s="32" t="s">
        <v>83</v>
      </c>
      <c r="C2259" s="32" t="s">
        <v>171</v>
      </c>
      <c r="D2259" s="32">
        <v>1.0</v>
      </c>
      <c r="E2259" s="32" t="s">
        <v>177</v>
      </c>
      <c r="F2259" s="58"/>
    </row>
    <row r="2260">
      <c r="A2260" s="32" t="s">
        <v>69</v>
      </c>
      <c r="B2260" s="32" t="s">
        <v>84</v>
      </c>
      <c r="C2260" s="32" t="s">
        <v>171</v>
      </c>
      <c r="D2260" s="32">
        <v>1.0</v>
      </c>
      <c r="E2260" s="32" t="s">
        <v>177</v>
      </c>
      <c r="F2260" s="58"/>
    </row>
    <row r="2261">
      <c r="A2261" s="32" t="s">
        <v>69</v>
      </c>
      <c r="B2261" s="32" t="s">
        <v>91</v>
      </c>
      <c r="C2261" s="32" t="s">
        <v>171</v>
      </c>
      <c r="D2261" s="32">
        <v>1.0</v>
      </c>
      <c r="E2261" s="32" t="s">
        <v>177</v>
      </c>
      <c r="F2261" s="58"/>
    </row>
    <row r="2262">
      <c r="A2262" s="32" t="s">
        <v>69</v>
      </c>
      <c r="B2262" s="32" t="s">
        <v>93</v>
      </c>
      <c r="C2262" s="32" t="s">
        <v>171</v>
      </c>
      <c r="D2262" s="32">
        <v>1.0</v>
      </c>
      <c r="E2262" s="32" t="s">
        <v>177</v>
      </c>
      <c r="F2262" s="58"/>
    </row>
    <row r="2263">
      <c r="A2263" s="32" t="s">
        <v>69</v>
      </c>
      <c r="B2263" s="32" t="s">
        <v>96</v>
      </c>
      <c r="C2263" s="32" t="s">
        <v>171</v>
      </c>
      <c r="D2263" s="32">
        <v>1.0</v>
      </c>
      <c r="E2263" s="32" t="s">
        <v>177</v>
      </c>
      <c r="F2263" s="58"/>
    </row>
    <row r="2264">
      <c r="A2264" s="32" t="s">
        <v>69</v>
      </c>
      <c r="B2264" s="32" t="s">
        <v>98</v>
      </c>
      <c r="C2264" s="32" t="s">
        <v>171</v>
      </c>
      <c r="D2264" s="32">
        <v>1.0</v>
      </c>
      <c r="E2264" s="32" t="s">
        <v>177</v>
      </c>
      <c r="F2264" s="58"/>
    </row>
    <row r="2265">
      <c r="A2265" s="32" t="s">
        <v>69</v>
      </c>
      <c r="B2265" s="32" t="s">
        <v>99</v>
      </c>
      <c r="C2265" s="32" t="s">
        <v>171</v>
      </c>
      <c r="D2265" s="32">
        <v>1.0</v>
      </c>
      <c r="E2265" s="32" t="s">
        <v>177</v>
      </c>
      <c r="F2265" s="58"/>
    </row>
    <row r="2266">
      <c r="A2266" s="32" t="s">
        <v>69</v>
      </c>
      <c r="B2266" s="32" t="s">
        <v>102</v>
      </c>
      <c r="C2266" s="32" t="s">
        <v>171</v>
      </c>
      <c r="D2266" s="32">
        <v>1.0</v>
      </c>
      <c r="E2266" s="32" t="s">
        <v>177</v>
      </c>
      <c r="F2266" s="58"/>
    </row>
    <row r="2267">
      <c r="A2267" s="32" t="s">
        <v>69</v>
      </c>
      <c r="B2267" s="32" t="s">
        <v>105</v>
      </c>
      <c r="C2267" s="32" t="s">
        <v>171</v>
      </c>
      <c r="D2267" s="32">
        <v>1.0</v>
      </c>
      <c r="E2267" s="32" t="s">
        <v>177</v>
      </c>
      <c r="F2267" s="58"/>
    </row>
    <row r="2268">
      <c r="A2268" s="32" t="s">
        <v>69</v>
      </c>
      <c r="B2268" s="32" t="s">
        <v>109</v>
      </c>
      <c r="C2268" s="32" t="s">
        <v>171</v>
      </c>
      <c r="D2268" s="32">
        <v>1.0</v>
      </c>
      <c r="E2268" s="32" t="s">
        <v>177</v>
      </c>
      <c r="F2268" s="58"/>
    </row>
    <row r="2269">
      <c r="A2269" s="32" t="s">
        <v>69</v>
      </c>
      <c r="B2269" s="32" t="s">
        <v>110</v>
      </c>
      <c r="C2269" s="32" t="s">
        <v>171</v>
      </c>
      <c r="D2269" s="32">
        <v>1.0</v>
      </c>
      <c r="E2269" s="32" t="s">
        <v>177</v>
      </c>
      <c r="F2269" s="58"/>
    </row>
    <row r="2270">
      <c r="A2270" s="32" t="s">
        <v>69</v>
      </c>
      <c r="B2270" s="32" t="s">
        <v>111</v>
      </c>
      <c r="C2270" s="32" t="s">
        <v>171</v>
      </c>
      <c r="D2270" s="32">
        <v>1.0</v>
      </c>
      <c r="E2270" s="32" t="s">
        <v>177</v>
      </c>
      <c r="F2270" s="58"/>
    </row>
    <row r="2271">
      <c r="A2271" s="32" t="s">
        <v>69</v>
      </c>
      <c r="B2271" s="32" t="s">
        <v>112</v>
      </c>
      <c r="C2271" s="32" t="s">
        <v>171</v>
      </c>
      <c r="D2271" s="32">
        <v>1.0</v>
      </c>
      <c r="E2271" s="32" t="s">
        <v>177</v>
      </c>
      <c r="F2271" s="58"/>
    </row>
    <row r="2272">
      <c r="A2272" s="32" t="s">
        <v>69</v>
      </c>
      <c r="B2272" s="32" t="s">
        <v>114</v>
      </c>
      <c r="C2272" s="32" t="s">
        <v>171</v>
      </c>
      <c r="D2272" s="32">
        <v>1.0</v>
      </c>
      <c r="E2272" s="32" t="s">
        <v>177</v>
      </c>
      <c r="F2272" s="58"/>
    </row>
    <row r="2273">
      <c r="A2273" s="32" t="s">
        <v>69</v>
      </c>
      <c r="B2273" s="32" t="s">
        <v>119</v>
      </c>
      <c r="C2273" s="32" t="s">
        <v>171</v>
      </c>
      <c r="D2273" s="32">
        <v>1.0</v>
      </c>
      <c r="E2273" s="32" t="s">
        <v>177</v>
      </c>
      <c r="F2273" s="58"/>
    </row>
    <row r="2274">
      <c r="A2274" s="32" t="s">
        <v>69</v>
      </c>
      <c r="B2274" s="32" t="s">
        <v>122</v>
      </c>
      <c r="C2274" s="32" t="s">
        <v>171</v>
      </c>
      <c r="D2274" s="32">
        <v>1.0</v>
      </c>
      <c r="E2274" s="32" t="s">
        <v>177</v>
      </c>
      <c r="F2274" s="58"/>
    </row>
    <row r="2275">
      <c r="A2275" s="32" t="s">
        <v>69</v>
      </c>
      <c r="B2275" s="32" t="s">
        <v>124</v>
      </c>
      <c r="C2275" s="32" t="s">
        <v>171</v>
      </c>
      <c r="D2275" s="32">
        <v>1.0</v>
      </c>
      <c r="E2275" s="32" t="s">
        <v>177</v>
      </c>
      <c r="F2275" s="58"/>
    </row>
    <row r="2276">
      <c r="A2276" s="32" t="s">
        <v>69</v>
      </c>
      <c r="B2276" s="32" t="s">
        <v>130</v>
      </c>
      <c r="C2276" s="32" t="s">
        <v>171</v>
      </c>
      <c r="D2276" s="32">
        <v>1.0</v>
      </c>
      <c r="E2276" s="32" t="s">
        <v>177</v>
      </c>
      <c r="F2276" s="58"/>
    </row>
    <row r="2277">
      <c r="A2277" s="32" t="s">
        <v>69</v>
      </c>
      <c r="B2277" s="32" t="s">
        <v>142</v>
      </c>
      <c r="C2277" s="32" t="s">
        <v>171</v>
      </c>
      <c r="D2277" s="32">
        <v>1.0</v>
      </c>
      <c r="E2277" s="32" t="s">
        <v>177</v>
      </c>
      <c r="F2277" s="58"/>
    </row>
    <row r="2278">
      <c r="A2278" s="32" t="s">
        <v>69</v>
      </c>
      <c r="B2278" s="32" t="s">
        <v>145</v>
      </c>
      <c r="C2278" s="32" t="s">
        <v>171</v>
      </c>
      <c r="D2278" s="32">
        <v>1.0</v>
      </c>
      <c r="E2278" s="32" t="s">
        <v>177</v>
      </c>
      <c r="F2278" s="58"/>
    </row>
    <row r="2279">
      <c r="A2279" s="32" t="s">
        <v>69</v>
      </c>
      <c r="B2279" s="32" t="s">
        <v>147</v>
      </c>
      <c r="C2279" s="32" t="s">
        <v>171</v>
      </c>
      <c r="D2279" s="32">
        <v>1.0</v>
      </c>
      <c r="E2279" s="32" t="s">
        <v>177</v>
      </c>
      <c r="F2279" s="58"/>
    </row>
    <row r="2280">
      <c r="A2280" s="32" t="s">
        <v>69</v>
      </c>
      <c r="B2280" s="32" t="s">
        <v>148</v>
      </c>
      <c r="C2280" s="32" t="s">
        <v>171</v>
      </c>
      <c r="D2280" s="32">
        <v>1.0</v>
      </c>
      <c r="E2280" s="32" t="s">
        <v>177</v>
      </c>
      <c r="F2280" s="58"/>
    </row>
    <row r="2281">
      <c r="A2281" s="32" t="s">
        <v>69</v>
      </c>
      <c r="B2281" s="32" t="s">
        <v>149</v>
      </c>
      <c r="C2281" s="32" t="s">
        <v>171</v>
      </c>
      <c r="D2281" s="32">
        <v>1.0</v>
      </c>
      <c r="E2281" s="32" t="s">
        <v>177</v>
      </c>
      <c r="F2281" s="58"/>
    </row>
    <row r="2282">
      <c r="A2282" s="32" t="s">
        <v>70</v>
      </c>
      <c r="B2282" s="32" t="s">
        <v>82</v>
      </c>
      <c r="C2282" s="32" t="s">
        <v>171</v>
      </c>
      <c r="D2282" s="32">
        <v>1.0</v>
      </c>
      <c r="E2282" s="32" t="s">
        <v>177</v>
      </c>
      <c r="F2282" s="58"/>
    </row>
    <row r="2283">
      <c r="A2283" s="32" t="s">
        <v>70</v>
      </c>
      <c r="B2283" s="32" t="s">
        <v>94</v>
      </c>
      <c r="C2283" s="32" t="s">
        <v>171</v>
      </c>
      <c r="D2283" s="32">
        <v>1.0</v>
      </c>
      <c r="E2283" s="32" t="s">
        <v>177</v>
      </c>
      <c r="F2283" s="58"/>
    </row>
    <row r="2284">
      <c r="A2284" s="32" t="s">
        <v>70</v>
      </c>
      <c r="B2284" s="32" t="s">
        <v>113</v>
      </c>
      <c r="C2284" s="32" t="s">
        <v>171</v>
      </c>
      <c r="D2284" s="32">
        <v>1.0</v>
      </c>
      <c r="E2284" s="32" t="s">
        <v>177</v>
      </c>
      <c r="F2284" s="58"/>
    </row>
    <row r="2285">
      <c r="A2285" s="32" t="s">
        <v>70</v>
      </c>
      <c r="B2285" s="32" t="s">
        <v>116</v>
      </c>
      <c r="C2285" s="32" t="s">
        <v>171</v>
      </c>
      <c r="D2285" s="32">
        <v>1.0</v>
      </c>
      <c r="E2285" s="32" t="s">
        <v>177</v>
      </c>
      <c r="F2285" s="58"/>
    </row>
    <row r="2286">
      <c r="A2286" s="32" t="s">
        <v>70</v>
      </c>
      <c r="B2286" s="32" t="s">
        <v>120</v>
      </c>
      <c r="C2286" s="32" t="s">
        <v>171</v>
      </c>
      <c r="D2286" s="32">
        <v>1.0</v>
      </c>
      <c r="E2286" s="32" t="s">
        <v>177</v>
      </c>
      <c r="F2286" s="58"/>
    </row>
    <row r="2287">
      <c r="A2287" s="32" t="s">
        <v>70</v>
      </c>
      <c r="B2287" s="32" t="s">
        <v>131</v>
      </c>
      <c r="C2287" s="32" t="s">
        <v>171</v>
      </c>
      <c r="D2287" s="32">
        <v>1.0</v>
      </c>
      <c r="E2287" s="32" t="s">
        <v>177</v>
      </c>
      <c r="F2287" s="58"/>
    </row>
    <row r="2288">
      <c r="A2288" s="32" t="s">
        <v>70</v>
      </c>
      <c r="B2288" s="32" t="s">
        <v>135</v>
      </c>
      <c r="C2288" s="32" t="s">
        <v>171</v>
      </c>
      <c r="D2288" s="32">
        <v>1.0</v>
      </c>
      <c r="E2288" s="32" t="s">
        <v>177</v>
      </c>
      <c r="F2288" s="58"/>
    </row>
    <row r="2289">
      <c r="A2289" s="32" t="s">
        <v>70</v>
      </c>
      <c r="B2289" s="32" t="s">
        <v>136</v>
      </c>
      <c r="C2289" s="32" t="s">
        <v>171</v>
      </c>
      <c r="D2289" s="32">
        <v>1.0</v>
      </c>
      <c r="E2289" s="32" t="s">
        <v>177</v>
      </c>
      <c r="F2289" s="58"/>
    </row>
    <row r="2290">
      <c r="A2290" s="32" t="s">
        <v>70</v>
      </c>
      <c r="B2290" s="32" t="s">
        <v>137</v>
      </c>
      <c r="C2290" s="32" t="s">
        <v>171</v>
      </c>
      <c r="D2290" s="32">
        <v>1.0</v>
      </c>
      <c r="E2290" s="32" t="s">
        <v>177</v>
      </c>
      <c r="F2290" s="58"/>
    </row>
    <row r="2291">
      <c r="A2291" s="32" t="s">
        <v>70</v>
      </c>
      <c r="B2291" s="32" t="s">
        <v>143</v>
      </c>
      <c r="C2291" s="32" t="s">
        <v>171</v>
      </c>
      <c r="D2291" s="32">
        <v>1.0</v>
      </c>
      <c r="E2291" s="32" t="s">
        <v>177</v>
      </c>
      <c r="F2291" s="58"/>
    </row>
    <row r="2292">
      <c r="A2292" s="32" t="s">
        <v>70</v>
      </c>
      <c r="B2292" s="32" t="s">
        <v>144</v>
      </c>
      <c r="C2292" s="32" t="s">
        <v>171</v>
      </c>
      <c r="D2292" s="32">
        <v>1.0</v>
      </c>
      <c r="E2292" s="32" t="s">
        <v>177</v>
      </c>
      <c r="F2292" s="58"/>
    </row>
    <row r="2293">
      <c r="A2293" s="32" t="s">
        <v>70</v>
      </c>
      <c r="B2293" s="32" t="s">
        <v>15</v>
      </c>
      <c r="C2293" s="32" t="s">
        <v>171</v>
      </c>
      <c r="D2293" s="32">
        <v>1.0</v>
      </c>
      <c r="E2293" s="32" t="s">
        <v>177</v>
      </c>
      <c r="F2293" s="58"/>
    </row>
    <row r="2294">
      <c r="A2294" s="32" t="s">
        <v>70</v>
      </c>
      <c r="B2294" s="32" t="s">
        <v>17</v>
      </c>
      <c r="C2294" s="32" t="s">
        <v>171</v>
      </c>
      <c r="D2294" s="32">
        <v>1.0</v>
      </c>
      <c r="E2294" s="32" t="s">
        <v>177</v>
      </c>
      <c r="F2294" s="58"/>
    </row>
    <row r="2295">
      <c r="A2295" s="32" t="s">
        <v>70</v>
      </c>
      <c r="B2295" s="32" t="s">
        <v>22</v>
      </c>
      <c r="C2295" s="32" t="s">
        <v>171</v>
      </c>
      <c r="D2295" s="32">
        <v>1.0</v>
      </c>
      <c r="E2295" s="32" t="s">
        <v>177</v>
      </c>
      <c r="F2295" s="58"/>
    </row>
    <row r="2296">
      <c r="A2296" s="32" t="s">
        <v>70</v>
      </c>
      <c r="B2296" s="32" t="s">
        <v>27</v>
      </c>
      <c r="C2296" s="32" t="s">
        <v>171</v>
      </c>
      <c r="D2296" s="32">
        <v>1.0</v>
      </c>
      <c r="E2296" s="32" t="s">
        <v>177</v>
      </c>
      <c r="F2296" s="58"/>
    </row>
    <row r="2297">
      <c r="A2297" s="32" t="s">
        <v>70</v>
      </c>
      <c r="B2297" s="32" t="s">
        <v>28</v>
      </c>
      <c r="C2297" s="32" t="s">
        <v>171</v>
      </c>
      <c r="D2297" s="32">
        <v>1.0</v>
      </c>
      <c r="E2297" s="32" t="s">
        <v>177</v>
      </c>
      <c r="F2297" s="58"/>
    </row>
    <row r="2298">
      <c r="A2298" s="32" t="s">
        <v>70</v>
      </c>
      <c r="B2298" s="32" t="s">
        <v>33</v>
      </c>
      <c r="C2298" s="32" t="s">
        <v>171</v>
      </c>
      <c r="D2298" s="32">
        <v>1.0</v>
      </c>
      <c r="E2298" s="32" t="s">
        <v>177</v>
      </c>
      <c r="F2298" s="58"/>
    </row>
    <row r="2299">
      <c r="A2299" s="32" t="s">
        <v>70</v>
      </c>
      <c r="B2299" s="32" t="s">
        <v>36</v>
      </c>
      <c r="C2299" s="32" t="s">
        <v>171</v>
      </c>
      <c r="D2299" s="32">
        <v>1.0</v>
      </c>
      <c r="E2299" s="32" t="s">
        <v>177</v>
      </c>
      <c r="F2299" s="58"/>
    </row>
    <row r="2300">
      <c r="A2300" s="32" t="s">
        <v>70</v>
      </c>
      <c r="B2300" s="32" t="s">
        <v>40</v>
      </c>
      <c r="C2300" s="32" t="s">
        <v>171</v>
      </c>
      <c r="D2300" s="32">
        <v>1.0</v>
      </c>
      <c r="E2300" s="32" t="s">
        <v>177</v>
      </c>
      <c r="F2300" s="58"/>
    </row>
    <row r="2301">
      <c r="A2301" s="32" t="s">
        <v>70</v>
      </c>
      <c r="B2301" s="32" t="s">
        <v>46</v>
      </c>
      <c r="C2301" s="32" t="s">
        <v>171</v>
      </c>
      <c r="D2301" s="32">
        <v>1.0</v>
      </c>
      <c r="E2301" s="32" t="s">
        <v>177</v>
      </c>
      <c r="F2301" s="58"/>
    </row>
    <row r="2302">
      <c r="A2302" s="32" t="s">
        <v>70</v>
      </c>
      <c r="B2302" s="32" t="s">
        <v>47</v>
      </c>
      <c r="C2302" s="32" t="s">
        <v>171</v>
      </c>
      <c r="D2302" s="32">
        <v>1.0</v>
      </c>
      <c r="E2302" s="32" t="s">
        <v>177</v>
      </c>
      <c r="F2302" s="58"/>
    </row>
    <row r="2303">
      <c r="A2303" s="32" t="s">
        <v>70</v>
      </c>
      <c r="B2303" s="32" t="s">
        <v>48</v>
      </c>
      <c r="C2303" s="32" t="s">
        <v>171</v>
      </c>
      <c r="D2303" s="32">
        <v>1.0</v>
      </c>
      <c r="E2303" s="32" t="s">
        <v>177</v>
      </c>
      <c r="F2303" s="58"/>
    </row>
    <row r="2304">
      <c r="A2304" s="32" t="s">
        <v>70</v>
      </c>
      <c r="B2304" s="32" t="s">
        <v>50</v>
      </c>
      <c r="C2304" s="32" t="s">
        <v>171</v>
      </c>
      <c r="D2304" s="32">
        <v>1.0</v>
      </c>
      <c r="E2304" s="32" t="s">
        <v>177</v>
      </c>
      <c r="F2304" s="58"/>
    </row>
    <row r="2305">
      <c r="A2305" s="32" t="s">
        <v>70</v>
      </c>
      <c r="B2305" s="32" t="s">
        <v>51</v>
      </c>
      <c r="C2305" s="32" t="s">
        <v>171</v>
      </c>
      <c r="D2305" s="32">
        <v>1.0</v>
      </c>
      <c r="E2305" s="32" t="s">
        <v>177</v>
      </c>
      <c r="F2305" s="58"/>
    </row>
    <row r="2306">
      <c r="A2306" s="32" t="s">
        <v>70</v>
      </c>
      <c r="B2306" s="32" t="s">
        <v>52</v>
      </c>
      <c r="C2306" s="32" t="s">
        <v>171</v>
      </c>
      <c r="D2306" s="32">
        <v>1.0</v>
      </c>
      <c r="E2306" s="32" t="s">
        <v>177</v>
      </c>
      <c r="F2306" s="58"/>
    </row>
    <row r="2307">
      <c r="A2307" s="32" t="s">
        <v>70</v>
      </c>
      <c r="B2307" s="32" t="s">
        <v>58</v>
      </c>
      <c r="C2307" s="32" t="s">
        <v>171</v>
      </c>
      <c r="D2307" s="32">
        <v>1.0</v>
      </c>
      <c r="E2307" s="32" t="s">
        <v>177</v>
      </c>
      <c r="F2307" s="58"/>
    </row>
    <row r="2308">
      <c r="A2308" s="32" t="s">
        <v>70</v>
      </c>
      <c r="B2308" s="32" t="s">
        <v>59</v>
      </c>
      <c r="C2308" s="32" t="s">
        <v>171</v>
      </c>
      <c r="D2308" s="32">
        <v>1.0</v>
      </c>
      <c r="E2308" s="32" t="s">
        <v>177</v>
      </c>
      <c r="F2308" s="58"/>
    </row>
    <row r="2309">
      <c r="A2309" s="32" t="s">
        <v>70</v>
      </c>
      <c r="B2309" s="32" t="s">
        <v>61</v>
      </c>
      <c r="C2309" s="32" t="s">
        <v>171</v>
      </c>
      <c r="D2309" s="32">
        <v>1.0</v>
      </c>
      <c r="E2309" s="32" t="s">
        <v>177</v>
      </c>
      <c r="F2309" s="58"/>
    </row>
    <row r="2310">
      <c r="A2310" s="32" t="s">
        <v>70</v>
      </c>
      <c r="B2310" s="32" t="s">
        <v>62</v>
      </c>
      <c r="C2310" s="32" t="s">
        <v>171</v>
      </c>
      <c r="D2310" s="32">
        <v>1.0</v>
      </c>
      <c r="E2310" s="32" t="s">
        <v>177</v>
      </c>
      <c r="F2310" s="58"/>
    </row>
    <row r="2311">
      <c r="A2311" s="32" t="s">
        <v>70</v>
      </c>
      <c r="B2311" s="32" t="s">
        <v>63</v>
      </c>
      <c r="C2311" s="32" t="s">
        <v>171</v>
      </c>
      <c r="D2311" s="32">
        <v>1.0</v>
      </c>
      <c r="E2311" s="32" t="s">
        <v>177</v>
      </c>
      <c r="F2311" s="58"/>
    </row>
    <row r="2312">
      <c r="A2312" s="32" t="s">
        <v>70</v>
      </c>
      <c r="B2312" s="32" t="s">
        <v>65</v>
      </c>
      <c r="C2312" s="32" t="s">
        <v>171</v>
      </c>
      <c r="D2312" s="32">
        <v>1.0</v>
      </c>
      <c r="E2312" s="32" t="s">
        <v>177</v>
      </c>
      <c r="F2312" s="58"/>
    </row>
    <row r="2313">
      <c r="A2313" s="32" t="s">
        <v>70</v>
      </c>
      <c r="B2313" s="32" t="s">
        <v>66</v>
      </c>
      <c r="C2313" s="32" t="s">
        <v>171</v>
      </c>
      <c r="D2313" s="32">
        <v>1.0</v>
      </c>
      <c r="E2313" s="32" t="s">
        <v>177</v>
      </c>
      <c r="F2313" s="58"/>
    </row>
    <row r="2314">
      <c r="A2314" s="32" t="s">
        <v>70</v>
      </c>
      <c r="B2314" s="32" t="s">
        <v>71</v>
      </c>
      <c r="C2314" s="32" t="s">
        <v>171</v>
      </c>
      <c r="D2314" s="32">
        <v>1.0</v>
      </c>
      <c r="E2314" s="32" t="s">
        <v>177</v>
      </c>
      <c r="F2314" s="58"/>
    </row>
    <row r="2315">
      <c r="A2315" s="32" t="s">
        <v>70</v>
      </c>
      <c r="B2315" s="32" t="s">
        <v>72</v>
      </c>
      <c r="C2315" s="32" t="s">
        <v>171</v>
      </c>
      <c r="D2315" s="32">
        <v>1.0</v>
      </c>
      <c r="E2315" s="32" t="s">
        <v>177</v>
      </c>
      <c r="F2315" s="58"/>
    </row>
    <row r="2316">
      <c r="A2316" s="32" t="s">
        <v>70</v>
      </c>
      <c r="B2316" s="32" t="s">
        <v>73</v>
      </c>
      <c r="C2316" s="32" t="s">
        <v>171</v>
      </c>
      <c r="D2316" s="32">
        <v>1.0</v>
      </c>
      <c r="E2316" s="32" t="s">
        <v>177</v>
      </c>
      <c r="F2316" s="58"/>
    </row>
    <row r="2317">
      <c r="A2317" s="32" t="s">
        <v>70</v>
      </c>
      <c r="B2317" s="32" t="s">
        <v>75</v>
      </c>
      <c r="C2317" s="32" t="s">
        <v>171</v>
      </c>
      <c r="D2317" s="32">
        <v>1.0</v>
      </c>
      <c r="E2317" s="32" t="s">
        <v>177</v>
      </c>
      <c r="F2317" s="58"/>
    </row>
    <row r="2318">
      <c r="A2318" s="32" t="s">
        <v>70</v>
      </c>
      <c r="B2318" s="32" t="s">
        <v>78</v>
      </c>
      <c r="C2318" s="32" t="s">
        <v>171</v>
      </c>
      <c r="D2318" s="32">
        <v>1.0</v>
      </c>
      <c r="E2318" s="32" t="s">
        <v>177</v>
      </c>
      <c r="F2318" s="58"/>
    </row>
    <row r="2319">
      <c r="A2319" s="32" t="s">
        <v>70</v>
      </c>
      <c r="B2319" s="32" t="s">
        <v>83</v>
      </c>
      <c r="C2319" s="32" t="s">
        <v>171</v>
      </c>
      <c r="D2319" s="32">
        <v>1.0</v>
      </c>
      <c r="E2319" s="32" t="s">
        <v>177</v>
      </c>
      <c r="F2319" s="58"/>
    </row>
    <row r="2320">
      <c r="A2320" s="32" t="s">
        <v>70</v>
      </c>
      <c r="B2320" s="32" t="s">
        <v>84</v>
      </c>
      <c r="C2320" s="32" t="s">
        <v>171</v>
      </c>
      <c r="D2320" s="32">
        <v>1.0</v>
      </c>
      <c r="E2320" s="32" t="s">
        <v>177</v>
      </c>
      <c r="F2320" s="58"/>
    </row>
    <row r="2321">
      <c r="A2321" s="32" t="s">
        <v>70</v>
      </c>
      <c r="B2321" s="32" t="s">
        <v>91</v>
      </c>
      <c r="C2321" s="32" t="s">
        <v>171</v>
      </c>
      <c r="D2321" s="32">
        <v>1.0</v>
      </c>
      <c r="E2321" s="32" t="s">
        <v>177</v>
      </c>
      <c r="F2321" s="58"/>
    </row>
    <row r="2322">
      <c r="A2322" s="32" t="s">
        <v>70</v>
      </c>
      <c r="B2322" s="32" t="s">
        <v>93</v>
      </c>
      <c r="C2322" s="32" t="s">
        <v>171</v>
      </c>
      <c r="D2322" s="32">
        <v>1.0</v>
      </c>
      <c r="E2322" s="32" t="s">
        <v>177</v>
      </c>
      <c r="F2322" s="58"/>
    </row>
    <row r="2323">
      <c r="A2323" s="32" t="s">
        <v>70</v>
      </c>
      <c r="B2323" s="32" t="s">
        <v>96</v>
      </c>
      <c r="C2323" s="32" t="s">
        <v>171</v>
      </c>
      <c r="D2323" s="32">
        <v>1.0</v>
      </c>
      <c r="E2323" s="32" t="s">
        <v>177</v>
      </c>
      <c r="F2323" s="58"/>
    </row>
    <row r="2324">
      <c r="A2324" s="32" t="s">
        <v>70</v>
      </c>
      <c r="B2324" s="32" t="s">
        <v>98</v>
      </c>
      <c r="C2324" s="32" t="s">
        <v>171</v>
      </c>
      <c r="D2324" s="32">
        <v>1.0</v>
      </c>
      <c r="E2324" s="32" t="s">
        <v>177</v>
      </c>
      <c r="F2324" s="58"/>
    </row>
    <row r="2325">
      <c r="A2325" s="32" t="s">
        <v>70</v>
      </c>
      <c r="B2325" s="32" t="s">
        <v>99</v>
      </c>
      <c r="C2325" s="32" t="s">
        <v>171</v>
      </c>
      <c r="D2325" s="32">
        <v>1.0</v>
      </c>
      <c r="E2325" s="32" t="s">
        <v>177</v>
      </c>
      <c r="F2325" s="58"/>
    </row>
    <row r="2326">
      <c r="A2326" s="32" t="s">
        <v>70</v>
      </c>
      <c r="B2326" s="32" t="s">
        <v>102</v>
      </c>
      <c r="C2326" s="32" t="s">
        <v>171</v>
      </c>
      <c r="D2326" s="32">
        <v>1.0</v>
      </c>
      <c r="E2326" s="32" t="s">
        <v>177</v>
      </c>
      <c r="F2326" s="58"/>
    </row>
    <row r="2327">
      <c r="A2327" s="32" t="s">
        <v>70</v>
      </c>
      <c r="B2327" s="32" t="s">
        <v>105</v>
      </c>
      <c r="C2327" s="32" t="s">
        <v>171</v>
      </c>
      <c r="D2327" s="32">
        <v>1.0</v>
      </c>
      <c r="E2327" s="32" t="s">
        <v>177</v>
      </c>
      <c r="F2327" s="58"/>
    </row>
    <row r="2328">
      <c r="A2328" s="32" t="s">
        <v>70</v>
      </c>
      <c r="B2328" s="32" t="s">
        <v>109</v>
      </c>
      <c r="C2328" s="32" t="s">
        <v>171</v>
      </c>
      <c r="D2328" s="32">
        <v>1.0</v>
      </c>
      <c r="E2328" s="32" t="s">
        <v>177</v>
      </c>
      <c r="F2328" s="58"/>
    </row>
    <row r="2329">
      <c r="A2329" s="32" t="s">
        <v>70</v>
      </c>
      <c r="B2329" s="32" t="s">
        <v>110</v>
      </c>
      <c r="C2329" s="32" t="s">
        <v>171</v>
      </c>
      <c r="D2329" s="32">
        <v>1.0</v>
      </c>
      <c r="E2329" s="32" t="s">
        <v>177</v>
      </c>
      <c r="F2329" s="58"/>
    </row>
    <row r="2330">
      <c r="A2330" s="32" t="s">
        <v>70</v>
      </c>
      <c r="B2330" s="32" t="s">
        <v>111</v>
      </c>
      <c r="C2330" s="32" t="s">
        <v>171</v>
      </c>
      <c r="D2330" s="32">
        <v>1.0</v>
      </c>
      <c r="E2330" s="32" t="s">
        <v>177</v>
      </c>
      <c r="F2330" s="58"/>
    </row>
    <row r="2331">
      <c r="A2331" s="32" t="s">
        <v>70</v>
      </c>
      <c r="B2331" s="32" t="s">
        <v>112</v>
      </c>
      <c r="C2331" s="32" t="s">
        <v>171</v>
      </c>
      <c r="D2331" s="32">
        <v>1.0</v>
      </c>
      <c r="E2331" s="32" t="s">
        <v>177</v>
      </c>
      <c r="F2331" s="58"/>
    </row>
    <row r="2332">
      <c r="A2332" s="32" t="s">
        <v>70</v>
      </c>
      <c r="B2332" s="32" t="s">
        <v>114</v>
      </c>
      <c r="C2332" s="32" t="s">
        <v>171</v>
      </c>
      <c r="D2332" s="32">
        <v>1.0</v>
      </c>
      <c r="E2332" s="32" t="s">
        <v>177</v>
      </c>
      <c r="F2332" s="58"/>
    </row>
    <row r="2333">
      <c r="A2333" s="32" t="s">
        <v>70</v>
      </c>
      <c r="B2333" s="32" t="s">
        <v>119</v>
      </c>
      <c r="C2333" s="32" t="s">
        <v>171</v>
      </c>
      <c r="D2333" s="32">
        <v>1.0</v>
      </c>
      <c r="E2333" s="32" t="s">
        <v>177</v>
      </c>
      <c r="F2333" s="58"/>
    </row>
    <row r="2334">
      <c r="A2334" s="32" t="s">
        <v>70</v>
      </c>
      <c r="B2334" s="32" t="s">
        <v>122</v>
      </c>
      <c r="C2334" s="32" t="s">
        <v>171</v>
      </c>
      <c r="D2334" s="32">
        <v>1.0</v>
      </c>
      <c r="E2334" s="32" t="s">
        <v>177</v>
      </c>
      <c r="F2334" s="58"/>
    </row>
    <row r="2335">
      <c r="A2335" s="32" t="s">
        <v>70</v>
      </c>
      <c r="B2335" s="32" t="s">
        <v>124</v>
      </c>
      <c r="C2335" s="32" t="s">
        <v>171</v>
      </c>
      <c r="D2335" s="32">
        <v>1.0</v>
      </c>
      <c r="E2335" s="32" t="s">
        <v>177</v>
      </c>
      <c r="F2335" s="58"/>
    </row>
    <row r="2336">
      <c r="A2336" s="32" t="s">
        <v>70</v>
      </c>
      <c r="B2336" s="32" t="s">
        <v>130</v>
      </c>
      <c r="C2336" s="32" t="s">
        <v>171</v>
      </c>
      <c r="D2336" s="32">
        <v>1.0</v>
      </c>
      <c r="E2336" s="32" t="s">
        <v>177</v>
      </c>
      <c r="F2336" s="58"/>
    </row>
    <row r="2337">
      <c r="A2337" s="32" t="s">
        <v>70</v>
      </c>
      <c r="B2337" s="32" t="s">
        <v>142</v>
      </c>
      <c r="C2337" s="32" t="s">
        <v>171</v>
      </c>
      <c r="D2337" s="32">
        <v>1.0</v>
      </c>
      <c r="E2337" s="32" t="s">
        <v>177</v>
      </c>
      <c r="F2337" s="58"/>
    </row>
    <row r="2338">
      <c r="A2338" s="32" t="s">
        <v>70</v>
      </c>
      <c r="B2338" s="32" t="s">
        <v>145</v>
      </c>
      <c r="C2338" s="32" t="s">
        <v>171</v>
      </c>
      <c r="D2338" s="32">
        <v>1.0</v>
      </c>
      <c r="E2338" s="32" t="s">
        <v>177</v>
      </c>
      <c r="F2338" s="58"/>
    </row>
    <row r="2339">
      <c r="A2339" s="32" t="s">
        <v>70</v>
      </c>
      <c r="B2339" s="32" t="s">
        <v>147</v>
      </c>
      <c r="C2339" s="32" t="s">
        <v>171</v>
      </c>
      <c r="D2339" s="32">
        <v>1.0</v>
      </c>
      <c r="E2339" s="32" t="s">
        <v>177</v>
      </c>
      <c r="F2339" s="58"/>
    </row>
    <row r="2340">
      <c r="A2340" s="32" t="s">
        <v>70</v>
      </c>
      <c r="B2340" s="32" t="s">
        <v>148</v>
      </c>
      <c r="C2340" s="32" t="s">
        <v>171</v>
      </c>
      <c r="D2340" s="32">
        <v>1.0</v>
      </c>
      <c r="E2340" s="32" t="s">
        <v>177</v>
      </c>
      <c r="F2340" s="58"/>
    </row>
    <row r="2341">
      <c r="A2341" s="32" t="s">
        <v>70</v>
      </c>
      <c r="B2341" s="32" t="s">
        <v>149</v>
      </c>
      <c r="C2341" s="32" t="s">
        <v>171</v>
      </c>
      <c r="D2341" s="32">
        <v>1.0</v>
      </c>
      <c r="E2341" s="32" t="s">
        <v>177</v>
      </c>
      <c r="F2341" s="58"/>
    </row>
    <row r="2342">
      <c r="A2342" s="32" t="s">
        <v>82</v>
      </c>
      <c r="B2342" s="32" t="s">
        <v>94</v>
      </c>
      <c r="C2342" s="32" t="s">
        <v>171</v>
      </c>
      <c r="D2342" s="32">
        <v>1.0</v>
      </c>
      <c r="E2342" s="32" t="s">
        <v>177</v>
      </c>
      <c r="F2342" s="58"/>
    </row>
    <row r="2343">
      <c r="A2343" s="32" t="s">
        <v>82</v>
      </c>
      <c r="B2343" s="32" t="s">
        <v>113</v>
      </c>
      <c r="C2343" s="32" t="s">
        <v>171</v>
      </c>
      <c r="D2343" s="32">
        <v>1.0</v>
      </c>
      <c r="E2343" s="32" t="s">
        <v>177</v>
      </c>
      <c r="F2343" s="58"/>
    </row>
    <row r="2344">
      <c r="A2344" s="32" t="s">
        <v>82</v>
      </c>
      <c r="B2344" s="32" t="s">
        <v>116</v>
      </c>
      <c r="C2344" s="32" t="s">
        <v>171</v>
      </c>
      <c r="D2344" s="32">
        <v>1.0</v>
      </c>
      <c r="E2344" s="32" t="s">
        <v>177</v>
      </c>
      <c r="F2344" s="58"/>
    </row>
    <row r="2345">
      <c r="A2345" s="32" t="s">
        <v>82</v>
      </c>
      <c r="B2345" s="32" t="s">
        <v>120</v>
      </c>
      <c r="C2345" s="32" t="s">
        <v>171</v>
      </c>
      <c r="D2345" s="32">
        <v>1.0</v>
      </c>
      <c r="E2345" s="32" t="s">
        <v>177</v>
      </c>
      <c r="F2345" s="58"/>
    </row>
    <row r="2346">
      <c r="A2346" s="32" t="s">
        <v>82</v>
      </c>
      <c r="B2346" s="32" t="s">
        <v>131</v>
      </c>
      <c r="C2346" s="32" t="s">
        <v>171</v>
      </c>
      <c r="D2346" s="32">
        <v>1.0</v>
      </c>
      <c r="E2346" s="32" t="s">
        <v>177</v>
      </c>
      <c r="F2346" s="58"/>
    </row>
    <row r="2347">
      <c r="A2347" s="32" t="s">
        <v>82</v>
      </c>
      <c r="B2347" s="32" t="s">
        <v>135</v>
      </c>
      <c r="C2347" s="32" t="s">
        <v>171</v>
      </c>
      <c r="D2347" s="32">
        <v>1.0</v>
      </c>
      <c r="E2347" s="32" t="s">
        <v>177</v>
      </c>
      <c r="F2347" s="58"/>
    </row>
    <row r="2348">
      <c r="A2348" s="32" t="s">
        <v>82</v>
      </c>
      <c r="B2348" s="32" t="s">
        <v>136</v>
      </c>
      <c r="C2348" s="32" t="s">
        <v>171</v>
      </c>
      <c r="D2348" s="32">
        <v>1.0</v>
      </c>
      <c r="E2348" s="32" t="s">
        <v>177</v>
      </c>
      <c r="F2348" s="58"/>
    </row>
    <row r="2349">
      <c r="A2349" s="32" t="s">
        <v>82</v>
      </c>
      <c r="B2349" s="32" t="s">
        <v>137</v>
      </c>
      <c r="C2349" s="32" t="s">
        <v>171</v>
      </c>
      <c r="D2349" s="32">
        <v>1.0</v>
      </c>
      <c r="E2349" s="32" t="s">
        <v>177</v>
      </c>
      <c r="F2349" s="58"/>
    </row>
    <row r="2350">
      <c r="A2350" s="32" t="s">
        <v>82</v>
      </c>
      <c r="B2350" s="32" t="s">
        <v>143</v>
      </c>
      <c r="C2350" s="32" t="s">
        <v>171</v>
      </c>
      <c r="D2350" s="32">
        <v>1.0</v>
      </c>
      <c r="E2350" s="32" t="s">
        <v>177</v>
      </c>
      <c r="F2350" s="58"/>
    </row>
    <row r="2351">
      <c r="A2351" s="32" t="s">
        <v>82</v>
      </c>
      <c r="B2351" s="32" t="s">
        <v>144</v>
      </c>
      <c r="C2351" s="32" t="s">
        <v>171</v>
      </c>
      <c r="D2351" s="32">
        <v>1.0</v>
      </c>
      <c r="E2351" s="32" t="s">
        <v>177</v>
      </c>
      <c r="F2351" s="58"/>
    </row>
    <row r="2352">
      <c r="A2352" s="32" t="s">
        <v>82</v>
      </c>
      <c r="B2352" s="32" t="s">
        <v>15</v>
      </c>
      <c r="C2352" s="32" t="s">
        <v>171</v>
      </c>
      <c r="D2352" s="32">
        <v>1.0</v>
      </c>
      <c r="E2352" s="32" t="s">
        <v>177</v>
      </c>
      <c r="F2352" s="58"/>
    </row>
    <row r="2353">
      <c r="A2353" s="32" t="s">
        <v>82</v>
      </c>
      <c r="B2353" s="32" t="s">
        <v>17</v>
      </c>
      <c r="C2353" s="32" t="s">
        <v>171</v>
      </c>
      <c r="D2353" s="32">
        <v>1.0</v>
      </c>
      <c r="E2353" s="32" t="s">
        <v>177</v>
      </c>
      <c r="F2353" s="58"/>
    </row>
    <row r="2354">
      <c r="A2354" s="32" t="s">
        <v>82</v>
      </c>
      <c r="B2354" s="32" t="s">
        <v>22</v>
      </c>
      <c r="C2354" s="32" t="s">
        <v>171</v>
      </c>
      <c r="D2354" s="32">
        <v>1.0</v>
      </c>
      <c r="E2354" s="32" t="s">
        <v>177</v>
      </c>
      <c r="F2354" s="58"/>
    </row>
    <row r="2355">
      <c r="A2355" s="32" t="s">
        <v>82</v>
      </c>
      <c r="B2355" s="32" t="s">
        <v>27</v>
      </c>
      <c r="C2355" s="32" t="s">
        <v>171</v>
      </c>
      <c r="D2355" s="32">
        <v>1.0</v>
      </c>
      <c r="E2355" s="32" t="s">
        <v>177</v>
      </c>
      <c r="F2355" s="58"/>
    </row>
    <row r="2356">
      <c r="A2356" s="32" t="s">
        <v>82</v>
      </c>
      <c r="B2356" s="32" t="s">
        <v>28</v>
      </c>
      <c r="C2356" s="32" t="s">
        <v>171</v>
      </c>
      <c r="D2356" s="32">
        <v>1.0</v>
      </c>
      <c r="E2356" s="32" t="s">
        <v>177</v>
      </c>
      <c r="F2356" s="58"/>
    </row>
    <row r="2357">
      <c r="A2357" s="32" t="s">
        <v>82</v>
      </c>
      <c r="B2357" s="32" t="s">
        <v>33</v>
      </c>
      <c r="C2357" s="32" t="s">
        <v>171</v>
      </c>
      <c r="D2357" s="32">
        <v>1.0</v>
      </c>
      <c r="E2357" s="32" t="s">
        <v>177</v>
      </c>
      <c r="F2357" s="58"/>
    </row>
    <row r="2358">
      <c r="A2358" s="32" t="s">
        <v>82</v>
      </c>
      <c r="B2358" s="32" t="s">
        <v>36</v>
      </c>
      <c r="C2358" s="32" t="s">
        <v>171</v>
      </c>
      <c r="D2358" s="32">
        <v>1.0</v>
      </c>
      <c r="E2358" s="32" t="s">
        <v>177</v>
      </c>
      <c r="F2358" s="58"/>
    </row>
    <row r="2359">
      <c r="A2359" s="32" t="s">
        <v>82</v>
      </c>
      <c r="B2359" s="32" t="s">
        <v>40</v>
      </c>
      <c r="C2359" s="32" t="s">
        <v>171</v>
      </c>
      <c r="D2359" s="32">
        <v>1.0</v>
      </c>
      <c r="E2359" s="32" t="s">
        <v>177</v>
      </c>
      <c r="F2359" s="58"/>
    </row>
    <row r="2360">
      <c r="A2360" s="32" t="s">
        <v>82</v>
      </c>
      <c r="B2360" s="32" t="s">
        <v>46</v>
      </c>
      <c r="C2360" s="32" t="s">
        <v>171</v>
      </c>
      <c r="D2360" s="32">
        <v>1.0</v>
      </c>
      <c r="E2360" s="32" t="s">
        <v>177</v>
      </c>
      <c r="F2360" s="58"/>
    </row>
    <row r="2361">
      <c r="A2361" s="32" t="s">
        <v>82</v>
      </c>
      <c r="B2361" s="32" t="s">
        <v>47</v>
      </c>
      <c r="C2361" s="32" t="s">
        <v>171</v>
      </c>
      <c r="D2361" s="32">
        <v>1.0</v>
      </c>
      <c r="E2361" s="32" t="s">
        <v>177</v>
      </c>
      <c r="F2361" s="58"/>
    </row>
    <row r="2362">
      <c r="A2362" s="32" t="s">
        <v>82</v>
      </c>
      <c r="B2362" s="32" t="s">
        <v>48</v>
      </c>
      <c r="C2362" s="32" t="s">
        <v>171</v>
      </c>
      <c r="D2362" s="32">
        <v>1.0</v>
      </c>
      <c r="E2362" s="32" t="s">
        <v>177</v>
      </c>
      <c r="F2362" s="58"/>
    </row>
    <row r="2363">
      <c r="A2363" s="32" t="s">
        <v>82</v>
      </c>
      <c r="B2363" s="32" t="s">
        <v>50</v>
      </c>
      <c r="C2363" s="32" t="s">
        <v>171</v>
      </c>
      <c r="D2363" s="32">
        <v>1.0</v>
      </c>
      <c r="E2363" s="32" t="s">
        <v>177</v>
      </c>
      <c r="F2363" s="58"/>
    </row>
    <row r="2364">
      <c r="A2364" s="32" t="s">
        <v>82</v>
      </c>
      <c r="B2364" s="32" t="s">
        <v>51</v>
      </c>
      <c r="C2364" s="32" t="s">
        <v>171</v>
      </c>
      <c r="D2364" s="32">
        <v>1.0</v>
      </c>
      <c r="E2364" s="32" t="s">
        <v>177</v>
      </c>
      <c r="F2364" s="58"/>
    </row>
    <row r="2365">
      <c r="A2365" s="32" t="s">
        <v>82</v>
      </c>
      <c r="B2365" s="32" t="s">
        <v>52</v>
      </c>
      <c r="C2365" s="32" t="s">
        <v>171</v>
      </c>
      <c r="D2365" s="32">
        <v>1.0</v>
      </c>
      <c r="E2365" s="32" t="s">
        <v>177</v>
      </c>
      <c r="F2365" s="58"/>
    </row>
    <row r="2366">
      <c r="A2366" s="32" t="s">
        <v>82</v>
      </c>
      <c r="B2366" s="32" t="s">
        <v>58</v>
      </c>
      <c r="C2366" s="32" t="s">
        <v>171</v>
      </c>
      <c r="D2366" s="32">
        <v>1.0</v>
      </c>
      <c r="E2366" s="32" t="s">
        <v>177</v>
      </c>
      <c r="F2366" s="58"/>
    </row>
    <row r="2367">
      <c r="A2367" s="32" t="s">
        <v>82</v>
      </c>
      <c r="B2367" s="32" t="s">
        <v>59</v>
      </c>
      <c r="C2367" s="32" t="s">
        <v>171</v>
      </c>
      <c r="D2367" s="32">
        <v>1.0</v>
      </c>
      <c r="E2367" s="32" t="s">
        <v>177</v>
      </c>
      <c r="F2367" s="58"/>
    </row>
    <row r="2368">
      <c r="A2368" s="32" t="s">
        <v>82</v>
      </c>
      <c r="B2368" s="32" t="s">
        <v>61</v>
      </c>
      <c r="C2368" s="32" t="s">
        <v>171</v>
      </c>
      <c r="D2368" s="32">
        <v>1.0</v>
      </c>
      <c r="E2368" s="32" t="s">
        <v>177</v>
      </c>
      <c r="F2368" s="58"/>
    </row>
    <row r="2369">
      <c r="A2369" s="32" t="s">
        <v>82</v>
      </c>
      <c r="B2369" s="32" t="s">
        <v>62</v>
      </c>
      <c r="C2369" s="32" t="s">
        <v>171</v>
      </c>
      <c r="D2369" s="32">
        <v>1.0</v>
      </c>
      <c r="E2369" s="32" t="s">
        <v>177</v>
      </c>
      <c r="F2369" s="58"/>
    </row>
    <row r="2370">
      <c r="A2370" s="32" t="s">
        <v>82</v>
      </c>
      <c r="B2370" s="32" t="s">
        <v>63</v>
      </c>
      <c r="C2370" s="32" t="s">
        <v>171</v>
      </c>
      <c r="D2370" s="32">
        <v>1.0</v>
      </c>
      <c r="E2370" s="32" t="s">
        <v>177</v>
      </c>
      <c r="F2370" s="58"/>
    </row>
    <row r="2371">
      <c r="A2371" s="32" t="s">
        <v>82</v>
      </c>
      <c r="B2371" s="32" t="s">
        <v>65</v>
      </c>
      <c r="C2371" s="32" t="s">
        <v>171</v>
      </c>
      <c r="D2371" s="32">
        <v>1.0</v>
      </c>
      <c r="E2371" s="32" t="s">
        <v>177</v>
      </c>
      <c r="F2371" s="58"/>
    </row>
    <row r="2372">
      <c r="A2372" s="32" t="s">
        <v>82</v>
      </c>
      <c r="B2372" s="32" t="s">
        <v>66</v>
      </c>
      <c r="C2372" s="32" t="s">
        <v>171</v>
      </c>
      <c r="D2372" s="32">
        <v>1.0</v>
      </c>
      <c r="E2372" s="32" t="s">
        <v>177</v>
      </c>
      <c r="F2372" s="58"/>
    </row>
    <row r="2373">
      <c r="A2373" s="32" t="s">
        <v>82</v>
      </c>
      <c r="B2373" s="32" t="s">
        <v>71</v>
      </c>
      <c r="C2373" s="32" t="s">
        <v>171</v>
      </c>
      <c r="D2373" s="32">
        <v>1.0</v>
      </c>
      <c r="E2373" s="32" t="s">
        <v>177</v>
      </c>
      <c r="F2373" s="58"/>
    </row>
    <row r="2374">
      <c r="A2374" s="32" t="s">
        <v>82</v>
      </c>
      <c r="B2374" s="32" t="s">
        <v>72</v>
      </c>
      <c r="C2374" s="32" t="s">
        <v>171</v>
      </c>
      <c r="D2374" s="32">
        <v>1.0</v>
      </c>
      <c r="E2374" s="32" t="s">
        <v>177</v>
      </c>
      <c r="F2374" s="58"/>
    </row>
    <row r="2375">
      <c r="A2375" s="32" t="s">
        <v>82</v>
      </c>
      <c r="B2375" s="32" t="s">
        <v>73</v>
      </c>
      <c r="C2375" s="32" t="s">
        <v>171</v>
      </c>
      <c r="D2375" s="32">
        <v>1.0</v>
      </c>
      <c r="E2375" s="32" t="s">
        <v>177</v>
      </c>
      <c r="F2375" s="58"/>
    </row>
    <row r="2376">
      <c r="A2376" s="32" t="s">
        <v>82</v>
      </c>
      <c r="B2376" s="32" t="s">
        <v>75</v>
      </c>
      <c r="C2376" s="32" t="s">
        <v>171</v>
      </c>
      <c r="D2376" s="32">
        <v>1.0</v>
      </c>
      <c r="E2376" s="32" t="s">
        <v>177</v>
      </c>
      <c r="F2376" s="58"/>
    </row>
    <row r="2377">
      <c r="A2377" s="32" t="s">
        <v>82</v>
      </c>
      <c r="B2377" s="32" t="s">
        <v>78</v>
      </c>
      <c r="C2377" s="32" t="s">
        <v>171</v>
      </c>
      <c r="D2377" s="32">
        <v>1.0</v>
      </c>
      <c r="E2377" s="32" t="s">
        <v>177</v>
      </c>
      <c r="F2377" s="58"/>
    </row>
    <row r="2378">
      <c r="A2378" s="32" t="s">
        <v>82</v>
      </c>
      <c r="B2378" s="32" t="s">
        <v>83</v>
      </c>
      <c r="C2378" s="32" t="s">
        <v>171</v>
      </c>
      <c r="D2378" s="32">
        <v>1.0</v>
      </c>
      <c r="E2378" s="32" t="s">
        <v>177</v>
      </c>
      <c r="F2378" s="58"/>
    </row>
    <row r="2379">
      <c r="A2379" s="32" t="s">
        <v>82</v>
      </c>
      <c r="B2379" s="32" t="s">
        <v>84</v>
      </c>
      <c r="C2379" s="32" t="s">
        <v>171</v>
      </c>
      <c r="D2379" s="32">
        <v>1.0</v>
      </c>
      <c r="E2379" s="32" t="s">
        <v>177</v>
      </c>
      <c r="F2379" s="58"/>
    </row>
    <row r="2380">
      <c r="A2380" s="32" t="s">
        <v>82</v>
      </c>
      <c r="B2380" s="32" t="s">
        <v>91</v>
      </c>
      <c r="C2380" s="32" t="s">
        <v>171</v>
      </c>
      <c r="D2380" s="32">
        <v>1.0</v>
      </c>
      <c r="E2380" s="32" t="s">
        <v>177</v>
      </c>
      <c r="F2380" s="58"/>
    </row>
    <row r="2381">
      <c r="A2381" s="32" t="s">
        <v>82</v>
      </c>
      <c r="B2381" s="32" t="s">
        <v>93</v>
      </c>
      <c r="C2381" s="32" t="s">
        <v>171</v>
      </c>
      <c r="D2381" s="32">
        <v>1.0</v>
      </c>
      <c r="E2381" s="32" t="s">
        <v>177</v>
      </c>
      <c r="F2381" s="58"/>
    </row>
    <row r="2382">
      <c r="A2382" s="32" t="s">
        <v>82</v>
      </c>
      <c r="B2382" s="32" t="s">
        <v>96</v>
      </c>
      <c r="C2382" s="32" t="s">
        <v>171</v>
      </c>
      <c r="D2382" s="32">
        <v>1.0</v>
      </c>
      <c r="E2382" s="32" t="s">
        <v>177</v>
      </c>
      <c r="F2382" s="58"/>
    </row>
    <row r="2383">
      <c r="A2383" s="32" t="s">
        <v>82</v>
      </c>
      <c r="B2383" s="32" t="s">
        <v>98</v>
      </c>
      <c r="C2383" s="32" t="s">
        <v>171</v>
      </c>
      <c r="D2383" s="32">
        <v>1.0</v>
      </c>
      <c r="E2383" s="32" t="s">
        <v>177</v>
      </c>
      <c r="F2383" s="58"/>
    </row>
    <row r="2384">
      <c r="A2384" s="32" t="s">
        <v>82</v>
      </c>
      <c r="B2384" s="32" t="s">
        <v>99</v>
      </c>
      <c r="C2384" s="32" t="s">
        <v>171</v>
      </c>
      <c r="D2384" s="32">
        <v>1.0</v>
      </c>
      <c r="E2384" s="32" t="s">
        <v>177</v>
      </c>
      <c r="F2384" s="58"/>
    </row>
    <row r="2385">
      <c r="A2385" s="32" t="s">
        <v>82</v>
      </c>
      <c r="B2385" s="32" t="s">
        <v>102</v>
      </c>
      <c r="C2385" s="32" t="s">
        <v>171</v>
      </c>
      <c r="D2385" s="32">
        <v>1.0</v>
      </c>
      <c r="E2385" s="32" t="s">
        <v>177</v>
      </c>
      <c r="F2385" s="58"/>
    </row>
    <row r="2386">
      <c r="A2386" s="32" t="s">
        <v>82</v>
      </c>
      <c r="B2386" s="32" t="s">
        <v>105</v>
      </c>
      <c r="C2386" s="32" t="s">
        <v>171</v>
      </c>
      <c r="D2386" s="32">
        <v>1.0</v>
      </c>
      <c r="E2386" s="32" t="s">
        <v>177</v>
      </c>
      <c r="F2386" s="58"/>
    </row>
    <row r="2387">
      <c r="A2387" s="32" t="s">
        <v>82</v>
      </c>
      <c r="B2387" s="32" t="s">
        <v>109</v>
      </c>
      <c r="C2387" s="32" t="s">
        <v>171</v>
      </c>
      <c r="D2387" s="32">
        <v>1.0</v>
      </c>
      <c r="E2387" s="32" t="s">
        <v>177</v>
      </c>
      <c r="F2387" s="58"/>
    </row>
    <row r="2388">
      <c r="A2388" s="32" t="s">
        <v>82</v>
      </c>
      <c r="B2388" s="32" t="s">
        <v>110</v>
      </c>
      <c r="C2388" s="32" t="s">
        <v>171</v>
      </c>
      <c r="D2388" s="32">
        <v>1.0</v>
      </c>
      <c r="E2388" s="32" t="s">
        <v>177</v>
      </c>
      <c r="F2388" s="58"/>
    </row>
    <row r="2389">
      <c r="A2389" s="32" t="s">
        <v>82</v>
      </c>
      <c r="B2389" s="32" t="s">
        <v>111</v>
      </c>
      <c r="C2389" s="32" t="s">
        <v>171</v>
      </c>
      <c r="D2389" s="32">
        <v>1.0</v>
      </c>
      <c r="E2389" s="32" t="s">
        <v>177</v>
      </c>
      <c r="F2389" s="58"/>
    </row>
    <row r="2390">
      <c r="A2390" s="32" t="s">
        <v>82</v>
      </c>
      <c r="B2390" s="32" t="s">
        <v>112</v>
      </c>
      <c r="C2390" s="32" t="s">
        <v>171</v>
      </c>
      <c r="D2390" s="32">
        <v>1.0</v>
      </c>
      <c r="E2390" s="32" t="s">
        <v>177</v>
      </c>
      <c r="F2390" s="58"/>
    </row>
    <row r="2391">
      <c r="A2391" s="32" t="s">
        <v>82</v>
      </c>
      <c r="B2391" s="32" t="s">
        <v>114</v>
      </c>
      <c r="C2391" s="32" t="s">
        <v>171</v>
      </c>
      <c r="D2391" s="32">
        <v>1.0</v>
      </c>
      <c r="E2391" s="32" t="s">
        <v>177</v>
      </c>
      <c r="F2391" s="58"/>
    </row>
    <row r="2392">
      <c r="A2392" s="32" t="s">
        <v>82</v>
      </c>
      <c r="B2392" s="32" t="s">
        <v>119</v>
      </c>
      <c r="C2392" s="32" t="s">
        <v>171</v>
      </c>
      <c r="D2392" s="32">
        <v>1.0</v>
      </c>
      <c r="E2392" s="32" t="s">
        <v>177</v>
      </c>
      <c r="F2392" s="58"/>
    </row>
    <row r="2393">
      <c r="A2393" s="32" t="s">
        <v>82</v>
      </c>
      <c r="B2393" s="32" t="s">
        <v>122</v>
      </c>
      <c r="C2393" s="32" t="s">
        <v>171</v>
      </c>
      <c r="D2393" s="32">
        <v>1.0</v>
      </c>
      <c r="E2393" s="32" t="s">
        <v>177</v>
      </c>
      <c r="F2393" s="58"/>
    </row>
    <row r="2394">
      <c r="A2394" s="32" t="s">
        <v>82</v>
      </c>
      <c r="B2394" s="32" t="s">
        <v>124</v>
      </c>
      <c r="C2394" s="32" t="s">
        <v>171</v>
      </c>
      <c r="D2394" s="32">
        <v>1.0</v>
      </c>
      <c r="E2394" s="32" t="s">
        <v>177</v>
      </c>
      <c r="F2394" s="58"/>
    </row>
    <row r="2395">
      <c r="A2395" s="32" t="s">
        <v>82</v>
      </c>
      <c r="B2395" s="32" t="s">
        <v>130</v>
      </c>
      <c r="C2395" s="32" t="s">
        <v>171</v>
      </c>
      <c r="D2395" s="32">
        <v>1.0</v>
      </c>
      <c r="E2395" s="32" t="s">
        <v>177</v>
      </c>
      <c r="F2395" s="58"/>
    </row>
    <row r="2396">
      <c r="A2396" s="32" t="s">
        <v>82</v>
      </c>
      <c r="B2396" s="32" t="s">
        <v>142</v>
      </c>
      <c r="C2396" s="32" t="s">
        <v>171</v>
      </c>
      <c r="D2396" s="32">
        <v>1.0</v>
      </c>
      <c r="E2396" s="32" t="s">
        <v>177</v>
      </c>
      <c r="F2396" s="58"/>
    </row>
    <row r="2397">
      <c r="A2397" s="32" t="s">
        <v>82</v>
      </c>
      <c r="B2397" s="32" t="s">
        <v>145</v>
      </c>
      <c r="C2397" s="32" t="s">
        <v>171</v>
      </c>
      <c r="D2397" s="32">
        <v>1.0</v>
      </c>
      <c r="E2397" s="32" t="s">
        <v>177</v>
      </c>
      <c r="F2397" s="58"/>
    </row>
    <row r="2398">
      <c r="A2398" s="32" t="s">
        <v>82</v>
      </c>
      <c r="B2398" s="32" t="s">
        <v>147</v>
      </c>
      <c r="C2398" s="32" t="s">
        <v>171</v>
      </c>
      <c r="D2398" s="32">
        <v>1.0</v>
      </c>
      <c r="E2398" s="32" t="s">
        <v>177</v>
      </c>
      <c r="F2398" s="58"/>
    </row>
    <row r="2399">
      <c r="A2399" s="32" t="s">
        <v>82</v>
      </c>
      <c r="B2399" s="32" t="s">
        <v>148</v>
      </c>
      <c r="C2399" s="32" t="s">
        <v>171</v>
      </c>
      <c r="D2399" s="32">
        <v>1.0</v>
      </c>
      <c r="E2399" s="32" t="s">
        <v>177</v>
      </c>
      <c r="F2399" s="58"/>
    </row>
    <row r="2400">
      <c r="A2400" s="32" t="s">
        <v>82</v>
      </c>
      <c r="B2400" s="32" t="s">
        <v>149</v>
      </c>
      <c r="C2400" s="32" t="s">
        <v>171</v>
      </c>
      <c r="D2400" s="32">
        <v>1.0</v>
      </c>
      <c r="E2400" s="32" t="s">
        <v>177</v>
      </c>
      <c r="F2400" s="58"/>
    </row>
    <row r="2401">
      <c r="A2401" s="32" t="s">
        <v>94</v>
      </c>
      <c r="B2401" s="32" t="s">
        <v>113</v>
      </c>
      <c r="C2401" s="32" t="s">
        <v>171</v>
      </c>
      <c r="D2401" s="32">
        <v>1.0</v>
      </c>
      <c r="E2401" s="32" t="s">
        <v>177</v>
      </c>
      <c r="F2401" s="58"/>
    </row>
    <row r="2402">
      <c r="A2402" s="32" t="s">
        <v>94</v>
      </c>
      <c r="B2402" s="32" t="s">
        <v>116</v>
      </c>
      <c r="C2402" s="32" t="s">
        <v>171</v>
      </c>
      <c r="D2402" s="32">
        <v>1.0</v>
      </c>
      <c r="E2402" s="32" t="s">
        <v>177</v>
      </c>
      <c r="F2402" s="58"/>
    </row>
    <row r="2403">
      <c r="A2403" s="32" t="s">
        <v>94</v>
      </c>
      <c r="B2403" s="32" t="s">
        <v>120</v>
      </c>
      <c r="C2403" s="32" t="s">
        <v>171</v>
      </c>
      <c r="D2403" s="32">
        <v>1.0</v>
      </c>
      <c r="E2403" s="32" t="s">
        <v>177</v>
      </c>
      <c r="F2403" s="58"/>
    </row>
    <row r="2404">
      <c r="A2404" s="32" t="s">
        <v>94</v>
      </c>
      <c r="B2404" s="32" t="s">
        <v>131</v>
      </c>
      <c r="C2404" s="32" t="s">
        <v>171</v>
      </c>
      <c r="D2404" s="32">
        <v>1.0</v>
      </c>
      <c r="E2404" s="32" t="s">
        <v>177</v>
      </c>
      <c r="F2404" s="58"/>
    </row>
    <row r="2405">
      <c r="A2405" s="32" t="s">
        <v>94</v>
      </c>
      <c r="B2405" s="32" t="s">
        <v>135</v>
      </c>
      <c r="C2405" s="32" t="s">
        <v>171</v>
      </c>
      <c r="D2405" s="32">
        <v>1.0</v>
      </c>
      <c r="E2405" s="32" t="s">
        <v>177</v>
      </c>
      <c r="F2405" s="58"/>
    </row>
    <row r="2406">
      <c r="A2406" s="32" t="s">
        <v>94</v>
      </c>
      <c r="B2406" s="32" t="s">
        <v>136</v>
      </c>
      <c r="C2406" s="32" t="s">
        <v>171</v>
      </c>
      <c r="D2406" s="32">
        <v>1.0</v>
      </c>
      <c r="E2406" s="32" t="s">
        <v>177</v>
      </c>
      <c r="F2406" s="58"/>
    </row>
    <row r="2407">
      <c r="A2407" s="32" t="s">
        <v>94</v>
      </c>
      <c r="B2407" s="32" t="s">
        <v>137</v>
      </c>
      <c r="C2407" s="32" t="s">
        <v>171</v>
      </c>
      <c r="D2407" s="32">
        <v>1.0</v>
      </c>
      <c r="E2407" s="32" t="s">
        <v>177</v>
      </c>
      <c r="F2407" s="58"/>
    </row>
    <row r="2408">
      <c r="A2408" s="32" t="s">
        <v>94</v>
      </c>
      <c r="B2408" s="32" t="s">
        <v>143</v>
      </c>
      <c r="C2408" s="32" t="s">
        <v>171</v>
      </c>
      <c r="D2408" s="32">
        <v>1.0</v>
      </c>
      <c r="E2408" s="32" t="s">
        <v>177</v>
      </c>
      <c r="F2408" s="58"/>
    </row>
    <row r="2409">
      <c r="A2409" s="32" t="s">
        <v>94</v>
      </c>
      <c r="B2409" s="32" t="s">
        <v>144</v>
      </c>
      <c r="C2409" s="32" t="s">
        <v>171</v>
      </c>
      <c r="D2409" s="32">
        <v>1.0</v>
      </c>
      <c r="E2409" s="32" t="s">
        <v>177</v>
      </c>
      <c r="F2409" s="58"/>
    </row>
    <row r="2410">
      <c r="A2410" s="32" t="s">
        <v>94</v>
      </c>
      <c r="B2410" s="32" t="s">
        <v>15</v>
      </c>
      <c r="C2410" s="32" t="s">
        <v>171</v>
      </c>
      <c r="D2410" s="32">
        <v>1.0</v>
      </c>
      <c r="E2410" s="32" t="s">
        <v>177</v>
      </c>
      <c r="F2410" s="58"/>
    </row>
    <row r="2411">
      <c r="A2411" s="32" t="s">
        <v>94</v>
      </c>
      <c r="B2411" s="32" t="s">
        <v>17</v>
      </c>
      <c r="C2411" s="32" t="s">
        <v>171</v>
      </c>
      <c r="D2411" s="32">
        <v>1.0</v>
      </c>
      <c r="E2411" s="32" t="s">
        <v>177</v>
      </c>
      <c r="F2411" s="58"/>
    </row>
    <row r="2412">
      <c r="A2412" s="32" t="s">
        <v>94</v>
      </c>
      <c r="B2412" s="32" t="s">
        <v>22</v>
      </c>
      <c r="C2412" s="32" t="s">
        <v>171</v>
      </c>
      <c r="D2412" s="32">
        <v>1.0</v>
      </c>
      <c r="E2412" s="32" t="s">
        <v>177</v>
      </c>
      <c r="F2412" s="58"/>
    </row>
    <row r="2413">
      <c r="A2413" s="32" t="s">
        <v>94</v>
      </c>
      <c r="B2413" s="32" t="s">
        <v>27</v>
      </c>
      <c r="C2413" s="32" t="s">
        <v>171</v>
      </c>
      <c r="D2413" s="32">
        <v>1.0</v>
      </c>
      <c r="E2413" s="32" t="s">
        <v>177</v>
      </c>
      <c r="F2413" s="58"/>
    </row>
    <row r="2414">
      <c r="A2414" s="32" t="s">
        <v>94</v>
      </c>
      <c r="B2414" s="32" t="s">
        <v>28</v>
      </c>
      <c r="C2414" s="32" t="s">
        <v>171</v>
      </c>
      <c r="D2414" s="32">
        <v>1.0</v>
      </c>
      <c r="E2414" s="32" t="s">
        <v>177</v>
      </c>
      <c r="F2414" s="58"/>
    </row>
    <row r="2415">
      <c r="A2415" s="32" t="s">
        <v>94</v>
      </c>
      <c r="B2415" s="32" t="s">
        <v>33</v>
      </c>
      <c r="C2415" s="32" t="s">
        <v>171</v>
      </c>
      <c r="D2415" s="32">
        <v>1.0</v>
      </c>
      <c r="E2415" s="32" t="s">
        <v>177</v>
      </c>
      <c r="F2415" s="58"/>
    </row>
    <row r="2416">
      <c r="A2416" s="32" t="s">
        <v>94</v>
      </c>
      <c r="B2416" s="32" t="s">
        <v>36</v>
      </c>
      <c r="C2416" s="32" t="s">
        <v>171</v>
      </c>
      <c r="D2416" s="32">
        <v>1.0</v>
      </c>
      <c r="E2416" s="32" t="s">
        <v>177</v>
      </c>
      <c r="F2416" s="58"/>
    </row>
    <row r="2417">
      <c r="A2417" s="32" t="s">
        <v>94</v>
      </c>
      <c r="B2417" s="32" t="s">
        <v>40</v>
      </c>
      <c r="C2417" s="32" t="s">
        <v>171</v>
      </c>
      <c r="D2417" s="32">
        <v>1.0</v>
      </c>
      <c r="E2417" s="32" t="s">
        <v>177</v>
      </c>
      <c r="F2417" s="58"/>
    </row>
    <row r="2418">
      <c r="A2418" s="32" t="s">
        <v>94</v>
      </c>
      <c r="B2418" s="32" t="s">
        <v>46</v>
      </c>
      <c r="C2418" s="32" t="s">
        <v>171</v>
      </c>
      <c r="D2418" s="32">
        <v>1.0</v>
      </c>
      <c r="E2418" s="32" t="s">
        <v>177</v>
      </c>
      <c r="F2418" s="58"/>
    </row>
    <row r="2419">
      <c r="A2419" s="32" t="s">
        <v>94</v>
      </c>
      <c r="B2419" s="32" t="s">
        <v>47</v>
      </c>
      <c r="C2419" s="32" t="s">
        <v>171</v>
      </c>
      <c r="D2419" s="32">
        <v>1.0</v>
      </c>
      <c r="E2419" s="32" t="s">
        <v>177</v>
      </c>
      <c r="F2419" s="58"/>
    </row>
    <row r="2420">
      <c r="A2420" s="32" t="s">
        <v>94</v>
      </c>
      <c r="B2420" s="32" t="s">
        <v>48</v>
      </c>
      <c r="C2420" s="32" t="s">
        <v>171</v>
      </c>
      <c r="D2420" s="32">
        <v>1.0</v>
      </c>
      <c r="E2420" s="32" t="s">
        <v>177</v>
      </c>
      <c r="F2420" s="58"/>
    </row>
    <row r="2421">
      <c r="A2421" s="32" t="s">
        <v>94</v>
      </c>
      <c r="B2421" s="32" t="s">
        <v>50</v>
      </c>
      <c r="C2421" s="32" t="s">
        <v>171</v>
      </c>
      <c r="D2421" s="32">
        <v>1.0</v>
      </c>
      <c r="E2421" s="32" t="s">
        <v>177</v>
      </c>
      <c r="F2421" s="58"/>
    </row>
    <row r="2422">
      <c r="A2422" s="32" t="s">
        <v>94</v>
      </c>
      <c r="B2422" s="32" t="s">
        <v>51</v>
      </c>
      <c r="C2422" s="32" t="s">
        <v>171</v>
      </c>
      <c r="D2422" s="32">
        <v>1.0</v>
      </c>
      <c r="E2422" s="32" t="s">
        <v>177</v>
      </c>
      <c r="F2422" s="58"/>
    </row>
    <row r="2423">
      <c r="A2423" s="32" t="s">
        <v>94</v>
      </c>
      <c r="B2423" s="32" t="s">
        <v>52</v>
      </c>
      <c r="C2423" s="32" t="s">
        <v>171</v>
      </c>
      <c r="D2423" s="32">
        <v>1.0</v>
      </c>
      <c r="E2423" s="32" t="s">
        <v>177</v>
      </c>
      <c r="F2423" s="58"/>
    </row>
    <row r="2424">
      <c r="A2424" s="32" t="s">
        <v>94</v>
      </c>
      <c r="B2424" s="32" t="s">
        <v>58</v>
      </c>
      <c r="C2424" s="32" t="s">
        <v>171</v>
      </c>
      <c r="D2424" s="32">
        <v>1.0</v>
      </c>
      <c r="E2424" s="32" t="s">
        <v>177</v>
      </c>
      <c r="F2424" s="58"/>
    </row>
    <row r="2425">
      <c r="A2425" s="32" t="s">
        <v>94</v>
      </c>
      <c r="B2425" s="32" t="s">
        <v>59</v>
      </c>
      <c r="C2425" s="32" t="s">
        <v>171</v>
      </c>
      <c r="D2425" s="32">
        <v>1.0</v>
      </c>
      <c r="E2425" s="32" t="s">
        <v>177</v>
      </c>
      <c r="F2425" s="58"/>
    </row>
    <row r="2426">
      <c r="A2426" s="32" t="s">
        <v>94</v>
      </c>
      <c r="B2426" s="32" t="s">
        <v>61</v>
      </c>
      <c r="C2426" s="32" t="s">
        <v>171</v>
      </c>
      <c r="D2426" s="32">
        <v>1.0</v>
      </c>
      <c r="E2426" s="32" t="s">
        <v>177</v>
      </c>
      <c r="F2426" s="58"/>
    </row>
    <row r="2427">
      <c r="A2427" s="32" t="s">
        <v>94</v>
      </c>
      <c r="B2427" s="32" t="s">
        <v>62</v>
      </c>
      <c r="C2427" s="32" t="s">
        <v>171</v>
      </c>
      <c r="D2427" s="32">
        <v>1.0</v>
      </c>
      <c r="E2427" s="32" t="s">
        <v>177</v>
      </c>
      <c r="F2427" s="58"/>
    </row>
    <row r="2428">
      <c r="A2428" s="32" t="s">
        <v>94</v>
      </c>
      <c r="B2428" s="32" t="s">
        <v>63</v>
      </c>
      <c r="C2428" s="32" t="s">
        <v>171</v>
      </c>
      <c r="D2428" s="32">
        <v>1.0</v>
      </c>
      <c r="E2428" s="32" t="s">
        <v>177</v>
      </c>
      <c r="F2428" s="58"/>
    </row>
    <row r="2429">
      <c r="A2429" s="32" t="s">
        <v>94</v>
      </c>
      <c r="B2429" s="32" t="s">
        <v>65</v>
      </c>
      <c r="C2429" s="32" t="s">
        <v>171</v>
      </c>
      <c r="D2429" s="32">
        <v>1.0</v>
      </c>
      <c r="E2429" s="32" t="s">
        <v>177</v>
      </c>
      <c r="F2429" s="58"/>
    </row>
    <row r="2430">
      <c r="A2430" s="32" t="s">
        <v>94</v>
      </c>
      <c r="B2430" s="32" t="s">
        <v>66</v>
      </c>
      <c r="C2430" s="32" t="s">
        <v>171</v>
      </c>
      <c r="D2430" s="32">
        <v>1.0</v>
      </c>
      <c r="E2430" s="32" t="s">
        <v>177</v>
      </c>
      <c r="F2430" s="58"/>
    </row>
    <row r="2431">
      <c r="A2431" s="32" t="s">
        <v>94</v>
      </c>
      <c r="B2431" s="32" t="s">
        <v>71</v>
      </c>
      <c r="C2431" s="32" t="s">
        <v>171</v>
      </c>
      <c r="D2431" s="32">
        <v>1.0</v>
      </c>
      <c r="E2431" s="32" t="s">
        <v>177</v>
      </c>
      <c r="F2431" s="58"/>
    </row>
    <row r="2432">
      <c r="A2432" s="32" t="s">
        <v>94</v>
      </c>
      <c r="B2432" s="32" t="s">
        <v>72</v>
      </c>
      <c r="C2432" s="32" t="s">
        <v>171</v>
      </c>
      <c r="D2432" s="32">
        <v>1.0</v>
      </c>
      <c r="E2432" s="32" t="s">
        <v>177</v>
      </c>
      <c r="F2432" s="58"/>
    </row>
    <row r="2433">
      <c r="A2433" s="32" t="s">
        <v>94</v>
      </c>
      <c r="B2433" s="32" t="s">
        <v>73</v>
      </c>
      <c r="C2433" s="32" t="s">
        <v>171</v>
      </c>
      <c r="D2433" s="32">
        <v>1.0</v>
      </c>
      <c r="E2433" s="32" t="s">
        <v>177</v>
      </c>
      <c r="F2433" s="58"/>
    </row>
    <row r="2434">
      <c r="A2434" s="32" t="s">
        <v>94</v>
      </c>
      <c r="B2434" s="32" t="s">
        <v>75</v>
      </c>
      <c r="C2434" s="32" t="s">
        <v>171</v>
      </c>
      <c r="D2434" s="32">
        <v>1.0</v>
      </c>
      <c r="E2434" s="32" t="s">
        <v>177</v>
      </c>
      <c r="F2434" s="58"/>
    </row>
    <row r="2435">
      <c r="A2435" s="32" t="s">
        <v>94</v>
      </c>
      <c r="B2435" s="32" t="s">
        <v>78</v>
      </c>
      <c r="C2435" s="32" t="s">
        <v>171</v>
      </c>
      <c r="D2435" s="32">
        <v>1.0</v>
      </c>
      <c r="E2435" s="32" t="s">
        <v>177</v>
      </c>
      <c r="F2435" s="58"/>
    </row>
    <row r="2436">
      <c r="A2436" s="32" t="s">
        <v>94</v>
      </c>
      <c r="B2436" s="32" t="s">
        <v>83</v>
      </c>
      <c r="C2436" s="32" t="s">
        <v>171</v>
      </c>
      <c r="D2436" s="32">
        <v>1.0</v>
      </c>
      <c r="E2436" s="32" t="s">
        <v>177</v>
      </c>
      <c r="F2436" s="58"/>
    </row>
    <row r="2437">
      <c r="A2437" s="32" t="s">
        <v>94</v>
      </c>
      <c r="B2437" s="32" t="s">
        <v>84</v>
      </c>
      <c r="C2437" s="32" t="s">
        <v>171</v>
      </c>
      <c r="D2437" s="32">
        <v>1.0</v>
      </c>
      <c r="E2437" s="32" t="s">
        <v>177</v>
      </c>
      <c r="F2437" s="58"/>
    </row>
    <row r="2438">
      <c r="A2438" s="32" t="s">
        <v>94</v>
      </c>
      <c r="B2438" s="32" t="s">
        <v>91</v>
      </c>
      <c r="C2438" s="32" t="s">
        <v>171</v>
      </c>
      <c r="D2438" s="32">
        <v>1.0</v>
      </c>
      <c r="E2438" s="32" t="s">
        <v>177</v>
      </c>
      <c r="F2438" s="58"/>
    </row>
    <row r="2439">
      <c r="A2439" s="32" t="s">
        <v>94</v>
      </c>
      <c r="B2439" s="32" t="s">
        <v>93</v>
      </c>
      <c r="C2439" s="32" t="s">
        <v>171</v>
      </c>
      <c r="D2439" s="32">
        <v>1.0</v>
      </c>
      <c r="E2439" s="32" t="s">
        <v>177</v>
      </c>
      <c r="F2439" s="58"/>
    </row>
    <row r="2440">
      <c r="A2440" s="32" t="s">
        <v>94</v>
      </c>
      <c r="B2440" s="32" t="s">
        <v>96</v>
      </c>
      <c r="C2440" s="32" t="s">
        <v>171</v>
      </c>
      <c r="D2440" s="32">
        <v>1.0</v>
      </c>
      <c r="E2440" s="32" t="s">
        <v>177</v>
      </c>
      <c r="F2440" s="58"/>
    </row>
    <row r="2441">
      <c r="A2441" s="32" t="s">
        <v>94</v>
      </c>
      <c r="B2441" s="32" t="s">
        <v>98</v>
      </c>
      <c r="C2441" s="32" t="s">
        <v>171</v>
      </c>
      <c r="D2441" s="32">
        <v>1.0</v>
      </c>
      <c r="E2441" s="32" t="s">
        <v>177</v>
      </c>
      <c r="F2441" s="58"/>
    </row>
    <row r="2442">
      <c r="A2442" s="32" t="s">
        <v>94</v>
      </c>
      <c r="B2442" s="32" t="s">
        <v>99</v>
      </c>
      <c r="C2442" s="32" t="s">
        <v>171</v>
      </c>
      <c r="D2442" s="32">
        <v>1.0</v>
      </c>
      <c r="E2442" s="32" t="s">
        <v>177</v>
      </c>
      <c r="F2442" s="58"/>
    </row>
    <row r="2443">
      <c r="A2443" s="32" t="s">
        <v>94</v>
      </c>
      <c r="B2443" s="32" t="s">
        <v>102</v>
      </c>
      <c r="C2443" s="32" t="s">
        <v>171</v>
      </c>
      <c r="D2443" s="32">
        <v>1.0</v>
      </c>
      <c r="E2443" s="32" t="s">
        <v>177</v>
      </c>
      <c r="F2443" s="58"/>
    </row>
    <row r="2444">
      <c r="A2444" s="32" t="s">
        <v>94</v>
      </c>
      <c r="B2444" s="32" t="s">
        <v>105</v>
      </c>
      <c r="C2444" s="32" t="s">
        <v>171</v>
      </c>
      <c r="D2444" s="32">
        <v>1.0</v>
      </c>
      <c r="E2444" s="32" t="s">
        <v>177</v>
      </c>
      <c r="F2444" s="58"/>
    </row>
    <row r="2445">
      <c r="A2445" s="32" t="s">
        <v>94</v>
      </c>
      <c r="B2445" s="32" t="s">
        <v>109</v>
      </c>
      <c r="C2445" s="32" t="s">
        <v>171</v>
      </c>
      <c r="D2445" s="32">
        <v>1.0</v>
      </c>
      <c r="E2445" s="32" t="s">
        <v>177</v>
      </c>
      <c r="F2445" s="58"/>
    </row>
    <row r="2446">
      <c r="A2446" s="32" t="s">
        <v>94</v>
      </c>
      <c r="B2446" s="32" t="s">
        <v>110</v>
      </c>
      <c r="C2446" s="32" t="s">
        <v>171</v>
      </c>
      <c r="D2446" s="32">
        <v>1.0</v>
      </c>
      <c r="E2446" s="32" t="s">
        <v>177</v>
      </c>
      <c r="F2446" s="58"/>
    </row>
    <row r="2447">
      <c r="A2447" s="32" t="s">
        <v>94</v>
      </c>
      <c r="B2447" s="32" t="s">
        <v>111</v>
      </c>
      <c r="C2447" s="32" t="s">
        <v>171</v>
      </c>
      <c r="D2447" s="32">
        <v>1.0</v>
      </c>
      <c r="E2447" s="32" t="s">
        <v>177</v>
      </c>
      <c r="F2447" s="58"/>
    </row>
    <row r="2448">
      <c r="A2448" s="32" t="s">
        <v>94</v>
      </c>
      <c r="B2448" s="32" t="s">
        <v>112</v>
      </c>
      <c r="C2448" s="32" t="s">
        <v>171</v>
      </c>
      <c r="D2448" s="32">
        <v>1.0</v>
      </c>
      <c r="E2448" s="32" t="s">
        <v>177</v>
      </c>
      <c r="F2448" s="58"/>
    </row>
    <row r="2449">
      <c r="A2449" s="32" t="s">
        <v>94</v>
      </c>
      <c r="B2449" s="32" t="s">
        <v>114</v>
      </c>
      <c r="C2449" s="32" t="s">
        <v>171</v>
      </c>
      <c r="D2449" s="32">
        <v>1.0</v>
      </c>
      <c r="E2449" s="32" t="s">
        <v>177</v>
      </c>
      <c r="F2449" s="58"/>
    </row>
    <row r="2450">
      <c r="A2450" s="32" t="s">
        <v>94</v>
      </c>
      <c r="B2450" s="32" t="s">
        <v>119</v>
      </c>
      <c r="C2450" s="32" t="s">
        <v>171</v>
      </c>
      <c r="D2450" s="32">
        <v>1.0</v>
      </c>
      <c r="E2450" s="32" t="s">
        <v>177</v>
      </c>
      <c r="F2450" s="58"/>
    </row>
    <row r="2451">
      <c r="A2451" s="32" t="s">
        <v>94</v>
      </c>
      <c r="B2451" s="32" t="s">
        <v>122</v>
      </c>
      <c r="C2451" s="32" t="s">
        <v>171</v>
      </c>
      <c r="D2451" s="32">
        <v>1.0</v>
      </c>
      <c r="E2451" s="32" t="s">
        <v>177</v>
      </c>
      <c r="F2451" s="58"/>
    </row>
    <row r="2452">
      <c r="A2452" s="32" t="s">
        <v>94</v>
      </c>
      <c r="B2452" s="32" t="s">
        <v>124</v>
      </c>
      <c r="C2452" s="32" t="s">
        <v>171</v>
      </c>
      <c r="D2452" s="32">
        <v>1.0</v>
      </c>
      <c r="E2452" s="32" t="s">
        <v>177</v>
      </c>
      <c r="F2452" s="58"/>
    </row>
    <row r="2453">
      <c r="A2453" s="32" t="s">
        <v>94</v>
      </c>
      <c r="B2453" s="32" t="s">
        <v>130</v>
      </c>
      <c r="C2453" s="32" t="s">
        <v>171</v>
      </c>
      <c r="D2453" s="32">
        <v>1.0</v>
      </c>
      <c r="E2453" s="32" t="s">
        <v>177</v>
      </c>
      <c r="F2453" s="58"/>
    </row>
    <row r="2454">
      <c r="A2454" s="32" t="s">
        <v>94</v>
      </c>
      <c r="B2454" s="32" t="s">
        <v>142</v>
      </c>
      <c r="C2454" s="32" t="s">
        <v>171</v>
      </c>
      <c r="D2454" s="32">
        <v>1.0</v>
      </c>
      <c r="E2454" s="32" t="s">
        <v>177</v>
      </c>
      <c r="F2454" s="58"/>
    </row>
    <row r="2455">
      <c r="A2455" s="32" t="s">
        <v>94</v>
      </c>
      <c r="B2455" s="32" t="s">
        <v>145</v>
      </c>
      <c r="C2455" s="32" t="s">
        <v>171</v>
      </c>
      <c r="D2455" s="32">
        <v>1.0</v>
      </c>
      <c r="E2455" s="32" t="s">
        <v>177</v>
      </c>
      <c r="F2455" s="58"/>
    </row>
    <row r="2456">
      <c r="A2456" s="32" t="s">
        <v>94</v>
      </c>
      <c r="B2456" s="32" t="s">
        <v>147</v>
      </c>
      <c r="C2456" s="32" t="s">
        <v>171</v>
      </c>
      <c r="D2456" s="32">
        <v>1.0</v>
      </c>
      <c r="E2456" s="32" t="s">
        <v>177</v>
      </c>
      <c r="F2456" s="58"/>
    </row>
    <row r="2457">
      <c r="A2457" s="32" t="s">
        <v>94</v>
      </c>
      <c r="B2457" s="32" t="s">
        <v>148</v>
      </c>
      <c r="C2457" s="32" t="s">
        <v>171</v>
      </c>
      <c r="D2457" s="32">
        <v>1.0</v>
      </c>
      <c r="E2457" s="32" t="s">
        <v>177</v>
      </c>
      <c r="F2457" s="58"/>
    </row>
    <row r="2458">
      <c r="A2458" s="32" t="s">
        <v>94</v>
      </c>
      <c r="B2458" s="32" t="s">
        <v>149</v>
      </c>
      <c r="C2458" s="32" t="s">
        <v>171</v>
      </c>
      <c r="D2458" s="32">
        <v>1.0</v>
      </c>
      <c r="E2458" s="32" t="s">
        <v>177</v>
      </c>
      <c r="F2458" s="58"/>
    </row>
    <row r="2459">
      <c r="A2459" s="32" t="s">
        <v>113</v>
      </c>
      <c r="B2459" s="32" t="s">
        <v>116</v>
      </c>
      <c r="C2459" s="32" t="s">
        <v>171</v>
      </c>
      <c r="D2459" s="32">
        <v>1.0</v>
      </c>
      <c r="E2459" s="32" t="s">
        <v>177</v>
      </c>
      <c r="F2459" s="58"/>
    </row>
    <row r="2460">
      <c r="A2460" s="32" t="s">
        <v>113</v>
      </c>
      <c r="B2460" s="32" t="s">
        <v>120</v>
      </c>
      <c r="C2460" s="32" t="s">
        <v>171</v>
      </c>
      <c r="D2460" s="32">
        <v>1.0</v>
      </c>
      <c r="E2460" s="32" t="s">
        <v>177</v>
      </c>
      <c r="F2460" s="58"/>
    </row>
    <row r="2461">
      <c r="A2461" s="32" t="s">
        <v>113</v>
      </c>
      <c r="B2461" s="32" t="s">
        <v>131</v>
      </c>
      <c r="C2461" s="32" t="s">
        <v>171</v>
      </c>
      <c r="D2461" s="32">
        <v>1.0</v>
      </c>
      <c r="E2461" s="32" t="s">
        <v>177</v>
      </c>
      <c r="F2461" s="58"/>
    </row>
    <row r="2462">
      <c r="A2462" s="32" t="s">
        <v>113</v>
      </c>
      <c r="B2462" s="32" t="s">
        <v>135</v>
      </c>
      <c r="C2462" s="32" t="s">
        <v>171</v>
      </c>
      <c r="D2462" s="32">
        <v>1.0</v>
      </c>
      <c r="E2462" s="32" t="s">
        <v>177</v>
      </c>
      <c r="F2462" s="58"/>
    </row>
    <row r="2463">
      <c r="A2463" s="32" t="s">
        <v>113</v>
      </c>
      <c r="B2463" s="32" t="s">
        <v>136</v>
      </c>
      <c r="C2463" s="32" t="s">
        <v>171</v>
      </c>
      <c r="D2463" s="32">
        <v>1.0</v>
      </c>
      <c r="E2463" s="32" t="s">
        <v>177</v>
      </c>
      <c r="F2463" s="58"/>
    </row>
    <row r="2464">
      <c r="A2464" s="32" t="s">
        <v>113</v>
      </c>
      <c r="B2464" s="32" t="s">
        <v>137</v>
      </c>
      <c r="C2464" s="32" t="s">
        <v>171</v>
      </c>
      <c r="D2464" s="32">
        <v>1.0</v>
      </c>
      <c r="E2464" s="32" t="s">
        <v>177</v>
      </c>
      <c r="F2464" s="58"/>
    </row>
    <row r="2465">
      <c r="A2465" s="32" t="s">
        <v>113</v>
      </c>
      <c r="B2465" s="32" t="s">
        <v>143</v>
      </c>
      <c r="C2465" s="32" t="s">
        <v>171</v>
      </c>
      <c r="D2465" s="32">
        <v>1.0</v>
      </c>
      <c r="E2465" s="32" t="s">
        <v>177</v>
      </c>
      <c r="F2465" s="58"/>
    </row>
    <row r="2466">
      <c r="A2466" s="32" t="s">
        <v>113</v>
      </c>
      <c r="B2466" s="32" t="s">
        <v>144</v>
      </c>
      <c r="C2466" s="32" t="s">
        <v>171</v>
      </c>
      <c r="D2466" s="32">
        <v>1.0</v>
      </c>
      <c r="E2466" s="32" t="s">
        <v>177</v>
      </c>
      <c r="F2466" s="58"/>
    </row>
    <row r="2467">
      <c r="A2467" s="32" t="s">
        <v>113</v>
      </c>
      <c r="B2467" s="32" t="s">
        <v>15</v>
      </c>
      <c r="C2467" s="32" t="s">
        <v>171</v>
      </c>
      <c r="D2467" s="32">
        <v>1.0</v>
      </c>
      <c r="E2467" s="32" t="s">
        <v>177</v>
      </c>
      <c r="F2467" s="58"/>
    </row>
    <row r="2468">
      <c r="A2468" s="32" t="s">
        <v>113</v>
      </c>
      <c r="B2468" s="32" t="s">
        <v>17</v>
      </c>
      <c r="C2468" s="32" t="s">
        <v>171</v>
      </c>
      <c r="D2468" s="32">
        <v>1.0</v>
      </c>
      <c r="E2468" s="32" t="s">
        <v>177</v>
      </c>
      <c r="F2468" s="58"/>
    </row>
    <row r="2469">
      <c r="A2469" s="32" t="s">
        <v>113</v>
      </c>
      <c r="B2469" s="32" t="s">
        <v>22</v>
      </c>
      <c r="C2469" s="32" t="s">
        <v>171</v>
      </c>
      <c r="D2469" s="32">
        <v>1.0</v>
      </c>
      <c r="E2469" s="32" t="s">
        <v>177</v>
      </c>
      <c r="F2469" s="58"/>
    </row>
    <row r="2470">
      <c r="A2470" s="32" t="s">
        <v>113</v>
      </c>
      <c r="B2470" s="32" t="s">
        <v>27</v>
      </c>
      <c r="C2470" s="32" t="s">
        <v>171</v>
      </c>
      <c r="D2470" s="32">
        <v>1.0</v>
      </c>
      <c r="E2470" s="32" t="s">
        <v>177</v>
      </c>
      <c r="F2470" s="58"/>
    </row>
    <row r="2471">
      <c r="A2471" s="32" t="s">
        <v>113</v>
      </c>
      <c r="B2471" s="32" t="s">
        <v>28</v>
      </c>
      <c r="C2471" s="32" t="s">
        <v>171</v>
      </c>
      <c r="D2471" s="32">
        <v>1.0</v>
      </c>
      <c r="E2471" s="32" t="s">
        <v>177</v>
      </c>
      <c r="F2471" s="58"/>
    </row>
    <row r="2472">
      <c r="A2472" s="32" t="s">
        <v>113</v>
      </c>
      <c r="B2472" s="32" t="s">
        <v>33</v>
      </c>
      <c r="C2472" s="32" t="s">
        <v>171</v>
      </c>
      <c r="D2472" s="32">
        <v>1.0</v>
      </c>
      <c r="E2472" s="32" t="s">
        <v>177</v>
      </c>
      <c r="F2472" s="58"/>
    </row>
    <row r="2473">
      <c r="A2473" s="32" t="s">
        <v>113</v>
      </c>
      <c r="B2473" s="32" t="s">
        <v>36</v>
      </c>
      <c r="C2473" s="32" t="s">
        <v>171</v>
      </c>
      <c r="D2473" s="32">
        <v>1.0</v>
      </c>
      <c r="E2473" s="32" t="s">
        <v>177</v>
      </c>
      <c r="F2473" s="58"/>
    </row>
    <row r="2474">
      <c r="A2474" s="32" t="s">
        <v>113</v>
      </c>
      <c r="B2474" s="32" t="s">
        <v>40</v>
      </c>
      <c r="C2474" s="32" t="s">
        <v>171</v>
      </c>
      <c r="D2474" s="32">
        <v>1.0</v>
      </c>
      <c r="E2474" s="32" t="s">
        <v>177</v>
      </c>
      <c r="F2474" s="58"/>
    </row>
    <row r="2475">
      <c r="A2475" s="32" t="s">
        <v>113</v>
      </c>
      <c r="B2475" s="32" t="s">
        <v>46</v>
      </c>
      <c r="C2475" s="32" t="s">
        <v>171</v>
      </c>
      <c r="D2475" s="32">
        <v>1.0</v>
      </c>
      <c r="E2475" s="32" t="s">
        <v>177</v>
      </c>
      <c r="F2475" s="58"/>
    </row>
    <row r="2476">
      <c r="A2476" s="32" t="s">
        <v>113</v>
      </c>
      <c r="B2476" s="32" t="s">
        <v>47</v>
      </c>
      <c r="C2476" s="32" t="s">
        <v>171</v>
      </c>
      <c r="D2476" s="32">
        <v>1.0</v>
      </c>
      <c r="E2476" s="32" t="s">
        <v>177</v>
      </c>
      <c r="F2476" s="58"/>
    </row>
    <row r="2477">
      <c r="A2477" s="32" t="s">
        <v>113</v>
      </c>
      <c r="B2477" s="32" t="s">
        <v>48</v>
      </c>
      <c r="C2477" s="32" t="s">
        <v>171</v>
      </c>
      <c r="D2477" s="32">
        <v>1.0</v>
      </c>
      <c r="E2477" s="32" t="s">
        <v>177</v>
      </c>
      <c r="F2477" s="58"/>
    </row>
    <row r="2478">
      <c r="A2478" s="32" t="s">
        <v>113</v>
      </c>
      <c r="B2478" s="32" t="s">
        <v>50</v>
      </c>
      <c r="C2478" s="32" t="s">
        <v>171</v>
      </c>
      <c r="D2478" s="32">
        <v>1.0</v>
      </c>
      <c r="E2478" s="32" t="s">
        <v>177</v>
      </c>
      <c r="F2478" s="58"/>
    </row>
    <row r="2479">
      <c r="A2479" s="32" t="s">
        <v>113</v>
      </c>
      <c r="B2479" s="32" t="s">
        <v>51</v>
      </c>
      <c r="C2479" s="32" t="s">
        <v>171</v>
      </c>
      <c r="D2479" s="32">
        <v>1.0</v>
      </c>
      <c r="E2479" s="32" t="s">
        <v>177</v>
      </c>
      <c r="F2479" s="58"/>
    </row>
    <row r="2480">
      <c r="A2480" s="32" t="s">
        <v>113</v>
      </c>
      <c r="B2480" s="32" t="s">
        <v>52</v>
      </c>
      <c r="C2480" s="32" t="s">
        <v>171</v>
      </c>
      <c r="D2480" s="32">
        <v>1.0</v>
      </c>
      <c r="E2480" s="32" t="s">
        <v>177</v>
      </c>
      <c r="F2480" s="58"/>
    </row>
    <row r="2481">
      <c r="A2481" s="32" t="s">
        <v>113</v>
      </c>
      <c r="B2481" s="32" t="s">
        <v>58</v>
      </c>
      <c r="C2481" s="32" t="s">
        <v>171</v>
      </c>
      <c r="D2481" s="32">
        <v>1.0</v>
      </c>
      <c r="E2481" s="32" t="s">
        <v>177</v>
      </c>
      <c r="F2481" s="58"/>
    </row>
    <row r="2482">
      <c r="A2482" s="32" t="s">
        <v>113</v>
      </c>
      <c r="B2482" s="32" t="s">
        <v>59</v>
      </c>
      <c r="C2482" s="32" t="s">
        <v>171</v>
      </c>
      <c r="D2482" s="32">
        <v>1.0</v>
      </c>
      <c r="E2482" s="32" t="s">
        <v>177</v>
      </c>
      <c r="F2482" s="58"/>
    </row>
    <row r="2483">
      <c r="A2483" s="32" t="s">
        <v>113</v>
      </c>
      <c r="B2483" s="32" t="s">
        <v>61</v>
      </c>
      <c r="C2483" s="32" t="s">
        <v>171</v>
      </c>
      <c r="D2483" s="32">
        <v>1.0</v>
      </c>
      <c r="E2483" s="32" t="s">
        <v>177</v>
      </c>
      <c r="F2483" s="58"/>
    </row>
    <row r="2484">
      <c r="A2484" s="32" t="s">
        <v>113</v>
      </c>
      <c r="B2484" s="32" t="s">
        <v>62</v>
      </c>
      <c r="C2484" s="32" t="s">
        <v>171</v>
      </c>
      <c r="D2484" s="32">
        <v>1.0</v>
      </c>
      <c r="E2484" s="32" t="s">
        <v>177</v>
      </c>
      <c r="F2484" s="58"/>
    </row>
    <row r="2485">
      <c r="A2485" s="32" t="s">
        <v>113</v>
      </c>
      <c r="B2485" s="32" t="s">
        <v>63</v>
      </c>
      <c r="C2485" s="32" t="s">
        <v>171</v>
      </c>
      <c r="D2485" s="32">
        <v>1.0</v>
      </c>
      <c r="E2485" s="32" t="s">
        <v>177</v>
      </c>
      <c r="F2485" s="58"/>
    </row>
    <row r="2486">
      <c r="A2486" s="32" t="s">
        <v>113</v>
      </c>
      <c r="B2486" s="32" t="s">
        <v>65</v>
      </c>
      <c r="C2486" s="32" t="s">
        <v>171</v>
      </c>
      <c r="D2486" s="32">
        <v>1.0</v>
      </c>
      <c r="E2486" s="32" t="s">
        <v>177</v>
      </c>
      <c r="F2486" s="58"/>
    </row>
    <row r="2487">
      <c r="A2487" s="32" t="s">
        <v>113</v>
      </c>
      <c r="B2487" s="32" t="s">
        <v>66</v>
      </c>
      <c r="C2487" s="32" t="s">
        <v>171</v>
      </c>
      <c r="D2487" s="32">
        <v>1.0</v>
      </c>
      <c r="E2487" s="32" t="s">
        <v>177</v>
      </c>
      <c r="F2487" s="58"/>
    </row>
    <row r="2488">
      <c r="A2488" s="32" t="s">
        <v>113</v>
      </c>
      <c r="B2488" s="32" t="s">
        <v>71</v>
      </c>
      <c r="C2488" s="32" t="s">
        <v>171</v>
      </c>
      <c r="D2488" s="32">
        <v>1.0</v>
      </c>
      <c r="E2488" s="32" t="s">
        <v>177</v>
      </c>
      <c r="F2488" s="58"/>
    </row>
    <row r="2489">
      <c r="A2489" s="32" t="s">
        <v>113</v>
      </c>
      <c r="B2489" s="32" t="s">
        <v>72</v>
      </c>
      <c r="C2489" s="32" t="s">
        <v>171</v>
      </c>
      <c r="D2489" s="32">
        <v>1.0</v>
      </c>
      <c r="E2489" s="32" t="s">
        <v>177</v>
      </c>
      <c r="F2489" s="58"/>
    </row>
    <row r="2490">
      <c r="A2490" s="32" t="s">
        <v>113</v>
      </c>
      <c r="B2490" s="32" t="s">
        <v>73</v>
      </c>
      <c r="C2490" s="32" t="s">
        <v>171</v>
      </c>
      <c r="D2490" s="32">
        <v>1.0</v>
      </c>
      <c r="E2490" s="32" t="s">
        <v>177</v>
      </c>
      <c r="F2490" s="58"/>
    </row>
    <row r="2491">
      <c r="A2491" s="32" t="s">
        <v>113</v>
      </c>
      <c r="B2491" s="32" t="s">
        <v>75</v>
      </c>
      <c r="C2491" s="32" t="s">
        <v>171</v>
      </c>
      <c r="D2491" s="32">
        <v>1.0</v>
      </c>
      <c r="E2491" s="32" t="s">
        <v>177</v>
      </c>
      <c r="F2491" s="58"/>
    </row>
    <row r="2492">
      <c r="A2492" s="32" t="s">
        <v>113</v>
      </c>
      <c r="B2492" s="32" t="s">
        <v>78</v>
      </c>
      <c r="C2492" s="32" t="s">
        <v>171</v>
      </c>
      <c r="D2492" s="32">
        <v>1.0</v>
      </c>
      <c r="E2492" s="32" t="s">
        <v>177</v>
      </c>
      <c r="F2492" s="58"/>
    </row>
    <row r="2493">
      <c r="A2493" s="32" t="s">
        <v>113</v>
      </c>
      <c r="B2493" s="32" t="s">
        <v>83</v>
      </c>
      <c r="C2493" s="32" t="s">
        <v>171</v>
      </c>
      <c r="D2493" s="32">
        <v>1.0</v>
      </c>
      <c r="E2493" s="32" t="s">
        <v>177</v>
      </c>
      <c r="F2493" s="58"/>
    </row>
    <row r="2494">
      <c r="A2494" s="32" t="s">
        <v>113</v>
      </c>
      <c r="B2494" s="32" t="s">
        <v>84</v>
      </c>
      <c r="C2494" s="32" t="s">
        <v>171</v>
      </c>
      <c r="D2494" s="32">
        <v>1.0</v>
      </c>
      <c r="E2494" s="32" t="s">
        <v>177</v>
      </c>
      <c r="F2494" s="58"/>
    </row>
    <row r="2495">
      <c r="A2495" s="32" t="s">
        <v>113</v>
      </c>
      <c r="B2495" s="32" t="s">
        <v>91</v>
      </c>
      <c r="C2495" s="32" t="s">
        <v>171</v>
      </c>
      <c r="D2495" s="32">
        <v>1.0</v>
      </c>
      <c r="E2495" s="32" t="s">
        <v>177</v>
      </c>
      <c r="F2495" s="58"/>
    </row>
    <row r="2496">
      <c r="A2496" s="32" t="s">
        <v>113</v>
      </c>
      <c r="B2496" s="32" t="s">
        <v>93</v>
      </c>
      <c r="C2496" s="32" t="s">
        <v>171</v>
      </c>
      <c r="D2496" s="32">
        <v>1.0</v>
      </c>
      <c r="E2496" s="32" t="s">
        <v>177</v>
      </c>
      <c r="F2496" s="58"/>
    </row>
    <row r="2497">
      <c r="A2497" s="32" t="s">
        <v>113</v>
      </c>
      <c r="B2497" s="32" t="s">
        <v>96</v>
      </c>
      <c r="C2497" s="32" t="s">
        <v>171</v>
      </c>
      <c r="D2497" s="32">
        <v>1.0</v>
      </c>
      <c r="E2497" s="32" t="s">
        <v>177</v>
      </c>
      <c r="F2497" s="58"/>
    </row>
    <row r="2498">
      <c r="A2498" s="32" t="s">
        <v>113</v>
      </c>
      <c r="B2498" s="32" t="s">
        <v>98</v>
      </c>
      <c r="C2498" s="32" t="s">
        <v>171</v>
      </c>
      <c r="D2498" s="32">
        <v>1.0</v>
      </c>
      <c r="E2498" s="32" t="s">
        <v>177</v>
      </c>
      <c r="F2498" s="58"/>
    </row>
    <row r="2499">
      <c r="A2499" s="32" t="s">
        <v>113</v>
      </c>
      <c r="B2499" s="32" t="s">
        <v>99</v>
      </c>
      <c r="C2499" s="32" t="s">
        <v>171</v>
      </c>
      <c r="D2499" s="32">
        <v>1.0</v>
      </c>
      <c r="E2499" s="32" t="s">
        <v>177</v>
      </c>
      <c r="F2499" s="58"/>
    </row>
    <row r="2500">
      <c r="A2500" s="32" t="s">
        <v>113</v>
      </c>
      <c r="B2500" s="32" t="s">
        <v>102</v>
      </c>
      <c r="C2500" s="32" t="s">
        <v>171</v>
      </c>
      <c r="D2500" s="32">
        <v>1.0</v>
      </c>
      <c r="E2500" s="32" t="s">
        <v>177</v>
      </c>
      <c r="F2500" s="58"/>
    </row>
    <row r="2501">
      <c r="A2501" s="32" t="s">
        <v>113</v>
      </c>
      <c r="B2501" s="32" t="s">
        <v>105</v>
      </c>
      <c r="C2501" s="32" t="s">
        <v>171</v>
      </c>
      <c r="D2501" s="32">
        <v>1.0</v>
      </c>
      <c r="E2501" s="32" t="s">
        <v>177</v>
      </c>
      <c r="F2501" s="58"/>
    </row>
    <row r="2502">
      <c r="A2502" s="32" t="s">
        <v>113</v>
      </c>
      <c r="B2502" s="32" t="s">
        <v>109</v>
      </c>
      <c r="C2502" s="32" t="s">
        <v>171</v>
      </c>
      <c r="D2502" s="32">
        <v>1.0</v>
      </c>
      <c r="E2502" s="32" t="s">
        <v>177</v>
      </c>
      <c r="F2502" s="58"/>
    </row>
    <row r="2503">
      <c r="A2503" s="32" t="s">
        <v>113</v>
      </c>
      <c r="B2503" s="32" t="s">
        <v>110</v>
      </c>
      <c r="C2503" s="32" t="s">
        <v>171</v>
      </c>
      <c r="D2503" s="32">
        <v>1.0</v>
      </c>
      <c r="E2503" s="32" t="s">
        <v>177</v>
      </c>
      <c r="F2503" s="58"/>
    </row>
    <row r="2504">
      <c r="A2504" s="32" t="s">
        <v>113</v>
      </c>
      <c r="B2504" s="32" t="s">
        <v>111</v>
      </c>
      <c r="C2504" s="32" t="s">
        <v>171</v>
      </c>
      <c r="D2504" s="32">
        <v>1.0</v>
      </c>
      <c r="E2504" s="32" t="s">
        <v>177</v>
      </c>
      <c r="F2504" s="58"/>
    </row>
    <row r="2505">
      <c r="A2505" s="32" t="s">
        <v>113</v>
      </c>
      <c r="B2505" s="32" t="s">
        <v>112</v>
      </c>
      <c r="C2505" s="32" t="s">
        <v>171</v>
      </c>
      <c r="D2505" s="32">
        <v>1.0</v>
      </c>
      <c r="E2505" s="32" t="s">
        <v>177</v>
      </c>
      <c r="F2505" s="58"/>
    </row>
    <row r="2506">
      <c r="A2506" s="32" t="s">
        <v>113</v>
      </c>
      <c r="B2506" s="32" t="s">
        <v>114</v>
      </c>
      <c r="C2506" s="32" t="s">
        <v>171</v>
      </c>
      <c r="D2506" s="32">
        <v>1.0</v>
      </c>
      <c r="E2506" s="32" t="s">
        <v>177</v>
      </c>
      <c r="F2506" s="58"/>
    </row>
    <row r="2507">
      <c r="A2507" s="32" t="s">
        <v>113</v>
      </c>
      <c r="B2507" s="32" t="s">
        <v>119</v>
      </c>
      <c r="C2507" s="32" t="s">
        <v>171</v>
      </c>
      <c r="D2507" s="32">
        <v>1.0</v>
      </c>
      <c r="E2507" s="32" t="s">
        <v>177</v>
      </c>
      <c r="F2507" s="58"/>
    </row>
    <row r="2508">
      <c r="A2508" s="32" t="s">
        <v>113</v>
      </c>
      <c r="B2508" s="32" t="s">
        <v>122</v>
      </c>
      <c r="C2508" s="32" t="s">
        <v>171</v>
      </c>
      <c r="D2508" s="32">
        <v>1.0</v>
      </c>
      <c r="E2508" s="32" t="s">
        <v>177</v>
      </c>
      <c r="F2508" s="58"/>
    </row>
    <row r="2509">
      <c r="A2509" s="32" t="s">
        <v>113</v>
      </c>
      <c r="B2509" s="32" t="s">
        <v>124</v>
      </c>
      <c r="C2509" s="32" t="s">
        <v>171</v>
      </c>
      <c r="D2509" s="32">
        <v>1.0</v>
      </c>
      <c r="E2509" s="32" t="s">
        <v>177</v>
      </c>
      <c r="F2509" s="58"/>
    </row>
    <row r="2510">
      <c r="A2510" s="32" t="s">
        <v>113</v>
      </c>
      <c r="B2510" s="32" t="s">
        <v>130</v>
      </c>
      <c r="C2510" s="32" t="s">
        <v>171</v>
      </c>
      <c r="D2510" s="32">
        <v>1.0</v>
      </c>
      <c r="E2510" s="32" t="s">
        <v>177</v>
      </c>
      <c r="F2510" s="58"/>
    </row>
    <row r="2511">
      <c r="A2511" s="32" t="s">
        <v>113</v>
      </c>
      <c r="B2511" s="32" t="s">
        <v>142</v>
      </c>
      <c r="C2511" s="32" t="s">
        <v>171</v>
      </c>
      <c r="D2511" s="32">
        <v>1.0</v>
      </c>
      <c r="E2511" s="32" t="s">
        <v>177</v>
      </c>
      <c r="F2511" s="58"/>
    </row>
    <row r="2512">
      <c r="A2512" s="32" t="s">
        <v>113</v>
      </c>
      <c r="B2512" s="32" t="s">
        <v>145</v>
      </c>
      <c r="C2512" s="32" t="s">
        <v>171</v>
      </c>
      <c r="D2512" s="32">
        <v>1.0</v>
      </c>
      <c r="E2512" s="32" t="s">
        <v>177</v>
      </c>
      <c r="F2512" s="58"/>
    </row>
    <row r="2513">
      <c r="A2513" s="32" t="s">
        <v>113</v>
      </c>
      <c r="B2513" s="32" t="s">
        <v>147</v>
      </c>
      <c r="C2513" s="32" t="s">
        <v>171</v>
      </c>
      <c r="D2513" s="32">
        <v>1.0</v>
      </c>
      <c r="E2513" s="32" t="s">
        <v>177</v>
      </c>
      <c r="F2513" s="58"/>
    </row>
    <row r="2514">
      <c r="A2514" s="32" t="s">
        <v>113</v>
      </c>
      <c r="B2514" s="32" t="s">
        <v>148</v>
      </c>
      <c r="C2514" s="32" t="s">
        <v>171</v>
      </c>
      <c r="D2514" s="32">
        <v>1.0</v>
      </c>
      <c r="E2514" s="32" t="s">
        <v>177</v>
      </c>
      <c r="F2514" s="58"/>
    </row>
    <row r="2515">
      <c r="A2515" s="32" t="s">
        <v>113</v>
      </c>
      <c r="B2515" s="32" t="s">
        <v>149</v>
      </c>
      <c r="C2515" s="32" t="s">
        <v>171</v>
      </c>
      <c r="D2515" s="32">
        <v>1.0</v>
      </c>
      <c r="E2515" s="32" t="s">
        <v>177</v>
      </c>
      <c r="F2515" s="58"/>
    </row>
    <row r="2516">
      <c r="A2516" s="32" t="s">
        <v>116</v>
      </c>
      <c r="B2516" s="32" t="s">
        <v>120</v>
      </c>
      <c r="C2516" s="32" t="s">
        <v>171</v>
      </c>
      <c r="D2516" s="32">
        <v>1.0</v>
      </c>
      <c r="E2516" s="32" t="s">
        <v>177</v>
      </c>
      <c r="F2516" s="58"/>
    </row>
    <row r="2517">
      <c r="A2517" s="32" t="s">
        <v>116</v>
      </c>
      <c r="B2517" s="32" t="s">
        <v>131</v>
      </c>
      <c r="C2517" s="32" t="s">
        <v>171</v>
      </c>
      <c r="D2517" s="32">
        <v>1.0</v>
      </c>
      <c r="E2517" s="32" t="s">
        <v>177</v>
      </c>
      <c r="F2517" s="58"/>
    </row>
    <row r="2518">
      <c r="A2518" s="32" t="s">
        <v>116</v>
      </c>
      <c r="B2518" s="32" t="s">
        <v>135</v>
      </c>
      <c r="C2518" s="32" t="s">
        <v>171</v>
      </c>
      <c r="D2518" s="32">
        <v>1.0</v>
      </c>
      <c r="E2518" s="32" t="s">
        <v>177</v>
      </c>
      <c r="F2518" s="58"/>
    </row>
    <row r="2519">
      <c r="A2519" s="32" t="s">
        <v>116</v>
      </c>
      <c r="B2519" s="32" t="s">
        <v>136</v>
      </c>
      <c r="C2519" s="32" t="s">
        <v>171</v>
      </c>
      <c r="D2519" s="32">
        <v>1.0</v>
      </c>
      <c r="E2519" s="32" t="s">
        <v>177</v>
      </c>
      <c r="F2519" s="58"/>
    </row>
    <row r="2520">
      <c r="A2520" s="32" t="s">
        <v>116</v>
      </c>
      <c r="B2520" s="32" t="s">
        <v>137</v>
      </c>
      <c r="C2520" s="32" t="s">
        <v>171</v>
      </c>
      <c r="D2520" s="32">
        <v>1.0</v>
      </c>
      <c r="E2520" s="32" t="s">
        <v>177</v>
      </c>
      <c r="F2520" s="58"/>
    </row>
    <row r="2521">
      <c r="A2521" s="32" t="s">
        <v>116</v>
      </c>
      <c r="B2521" s="32" t="s">
        <v>143</v>
      </c>
      <c r="C2521" s="32" t="s">
        <v>171</v>
      </c>
      <c r="D2521" s="32">
        <v>1.0</v>
      </c>
      <c r="E2521" s="32" t="s">
        <v>177</v>
      </c>
      <c r="F2521" s="58"/>
    </row>
    <row r="2522">
      <c r="A2522" s="32" t="s">
        <v>116</v>
      </c>
      <c r="B2522" s="32" t="s">
        <v>144</v>
      </c>
      <c r="C2522" s="32" t="s">
        <v>171</v>
      </c>
      <c r="D2522" s="32">
        <v>1.0</v>
      </c>
      <c r="E2522" s="32" t="s">
        <v>177</v>
      </c>
      <c r="F2522" s="58"/>
    </row>
    <row r="2523">
      <c r="A2523" s="32" t="s">
        <v>116</v>
      </c>
      <c r="B2523" s="32" t="s">
        <v>15</v>
      </c>
      <c r="C2523" s="32" t="s">
        <v>171</v>
      </c>
      <c r="D2523" s="32">
        <v>1.0</v>
      </c>
      <c r="E2523" s="32" t="s">
        <v>177</v>
      </c>
      <c r="F2523" s="58"/>
    </row>
    <row r="2524">
      <c r="A2524" s="32" t="s">
        <v>116</v>
      </c>
      <c r="B2524" s="32" t="s">
        <v>17</v>
      </c>
      <c r="C2524" s="32" t="s">
        <v>171</v>
      </c>
      <c r="D2524" s="32">
        <v>1.0</v>
      </c>
      <c r="E2524" s="32" t="s">
        <v>177</v>
      </c>
      <c r="F2524" s="58"/>
    </row>
    <row r="2525">
      <c r="A2525" s="32" t="s">
        <v>116</v>
      </c>
      <c r="B2525" s="32" t="s">
        <v>22</v>
      </c>
      <c r="C2525" s="32" t="s">
        <v>171</v>
      </c>
      <c r="D2525" s="32">
        <v>1.0</v>
      </c>
      <c r="E2525" s="32" t="s">
        <v>177</v>
      </c>
      <c r="F2525" s="58"/>
    </row>
    <row r="2526">
      <c r="A2526" s="32" t="s">
        <v>116</v>
      </c>
      <c r="B2526" s="32" t="s">
        <v>27</v>
      </c>
      <c r="C2526" s="32" t="s">
        <v>171</v>
      </c>
      <c r="D2526" s="32">
        <v>1.0</v>
      </c>
      <c r="E2526" s="32" t="s">
        <v>177</v>
      </c>
      <c r="F2526" s="58"/>
    </row>
    <row r="2527">
      <c r="A2527" s="32" t="s">
        <v>116</v>
      </c>
      <c r="B2527" s="32" t="s">
        <v>28</v>
      </c>
      <c r="C2527" s="32" t="s">
        <v>171</v>
      </c>
      <c r="D2527" s="32">
        <v>1.0</v>
      </c>
      <c r="E2527" s="32" t="s">
        <v>177</v>
      </c>
      <c r="F2527" s="58"/>
    </row>
    <row r="2528">
      <c r="A2528" s="32" t="s">
        <v>116</v>
      </c>
      <c r="B2528" s="32" t="s">
        <v>33</v>
      </c>
      <c r="C2528" s="32" t="s">
        <v>171</v>
      </c>
      <c r="D2528" s="32">
        <v>1.0</v>
      </c>
      <c r="E2528" s="32" t="s">
        <v>177</v>
      </c>
      <c r="F2528" s="58"/>
    </row>
    <row r="2529">
      <c r="A2529" s="32" t="s">
        <v>116</v>
      </c>
      <c r="B2529" s="32" t="s">
        <v>36</v>
      </c>
      <c r="C2529" s="32" t="s">
        <v>171</v>
      </c>
      <c r="D2529" s="32">
        <v>1.0</v>
      </c>
      <c r="E2529" s="32" t="s">
        <v>177</v>
      </c>
      <c r="F2529" s="58"/>
    </row>
    <row r="2530">
      <c r="A2530" s="32" t="s">
        <v>116</v>
      </c>
      <c r="B2530" s="32" t="s">
        <v>40</v>
      </c>
      <c r="C2530" s="32" t="s">
        <v>171</v>
      </c>
      <c r="D2530" s="32">
        <v>1.0</v>
      </c>
      <c r="E2530" s="32" t="s">
        <v>177</v>
      </c>
      <c r="F2530" s="58"/>
    </row>
    <row r="2531">
      <c r="A2531" s="32" t="s">
        <v>116</v>
      </c>
      <c r="B2531" s="32" t="s">
        <v>46</v>
      </c>
      <c r="C2531" s="32" t="s">
        <v>171</v>
      </c>
      <c r="D2531" s="32">
        <v>1.0</v>
      </c>
      <c r="E2531" s="32" t="s">
        <v>177</v>
      </c>
      <c r="F2531" s="58"/>
    </row>
    <row r="2532">
      <c r="A2532" s="32" t="s">
        <v>116</v>
      </c>
      <c r="B2532" s="32" t="s">
        <v>47</v>
      </c>
      <c r="C2532" s="32" t="s">
        <v>171</v>
      </c>
      <c r="D2532" s="32">
        <v>1.0</v>
      </c>
      <c r="E2532" s="32" t="s">
        <v>177</v>
      </c>
      <c r="F2532" s="58"/>
    </row>
    <row r="2533">
      <c r="A2533" s="32" t="s">
        <v>116</v>
      </c>
      <c r="B2533" s="32" t="s">
        <v>48</v>
      </c>
      <c r="C2533" s="32" t="s">
        <v>171</v>
      </c>
      <c r="D2533" s="32">
        <v>1.0</v>
      </c>
      <c r="E2533" s="32" t="s">
        <v>177</v>
      </c>
      <c r="F2533" s="58"/>
    </row>
    <row r="2534">
      <c r="A2534" s="32" t="s">
        <v>116</v>
      </c>
      <c r="B2534" s="32" t="s">
        <v>50</v>
      </c>
      <c r="C2534" s="32" t="s">
        <v>171</v>
      </c>
      <c r="D2534" s="32">
        <v>1.0</v>
      </c>
      <c r="E2534" s="32" t="s">
        <v>177</v>
      </c>
      <c r="F2534" s="58"/>
    </row>
    <row r="2535">
      <c r="A2535" s="32" t="s">
        <v>116</v>
      </c>
      <c r="B2535" s="32" t="s">
        <v>51</v>
      </c>
      <c r="C2535" s="32" t="s">
        <v>171</v>
      </c>
      <c r="D2535" s="32">
        <v>1.0</v>
      </c>
      <c r="E2535" s="32" t="s">
        <v>177</v>
      </c>
      <c r="F2535" s="58"/>
    </row>
    <row r="2536">
      <c r="A2536" s="32" t="s">
        <v>116</v>
      </c>
      <c r="B2536" s="32" t="s">
        <v>52</v>
      </c>
      <c r="C2536" s="32" t="s">
        <v>171</v>
      </c>
      <c r="D2536" s="32">
        <v>1.0</v>
      </c>
      <c r="E2536" s="32" t="s">
        <v>177</v>
      </c>
      <c r="F2536" s="58"/>
    </row>
    <row r="2537">
      <c r="A2537" s="32" t="s">
        <v>116</v>
      </c>
      <c r="B2537" s="32" t="s">
        <v>58</v>
      </c>
      <c r="C2537" s="32" t="s">
        <v>171</v>
      </c>
      <c r="D2537" s="32">
        <v>1.0</v>
      </c>
      <c r="E2537" s="32" t="s">
        <v>177</v>
      </c>
      <c r="F2537" s="58"/>
    </row>
    <row r="2538">
      <c r="A2538" s="32" t="s">
        <v>116</v>
      </c>
      <c r="B2538" s="32" t="s">
        <v>59</v>
      </c>
      <c r="C2538" s="32" t="s">
        <v>171</v>
      </c>
      <c r="D2538" s="32">
        <v>1.0</v>
      </c>
      <c r="E2538" s="32" t="s">
        <v>177</v>
      </c>
      <c r="F2538" s="58"/>
    </row>
    <row r="2539">
      <c r="A2539" s="32" t="s">
        <v>116</v>
      </c>
      <c r="B2539" s="32" t="s">
        <v>61</v>
      </c>
      <c r="C2539" s="32" t="s">
        <v>171</v>
      </c>
      <c r="D2539" s="32">
        <v>1.0</v>
      </c>
      <c r="E2539" s="32" t="s">
        <v>177</v>
      </c>
      <c r="F2539" s="58"/>
    </row>
    <row r="2540">
      <c r="A2540" s="32" t="s">
        <v>116</v>
      </c>
      <c r="B2540" s="32" t="s">
        <v>62</v>
      </c>
      <c r="C2540" s="32" t="s">
        <v>171</v>
      </c>
      <c r="D2540" s="32">
        <v>1.0</v>
      </c>
      <c r="E2540" s="32" t="s">
        <v>177</v>
      </c>
      <c r="F2540" s="58"/>
    </row>
    <row r="2541">
      <c r="A2541" s="32" t="s">
        <v>116</v>
      </c>
      <c r="B2541" s="32" t="s">
        <v>63</v>
      </c>
      <c r="C2541" s="32" t="s">
        <v>171</v>
      </c>
      <c r="D2541" s="32">
        <v>1.0</v>
      </c>
      <c r="E2541" s="32" t="s">
        <v>177</v>
      </c>
      <c r="F2541" s="58"/>
    </row>
    <row r="2542">
      <c r="A2542" s="32" t="s">
        <v>116</v>
      </c>
      <c r="B2542" s="32" t="s">
        <v>65</v>
      </c>
      <c r="C2542" s="32" t="s">
        <v>171</v>
      </c>
      <c r="D2542" s="32">
        <v>1.0</v>
      </c>
      <c r="E2542" s="32" t="s">
        <v>177</v>
      </c>
      <c r="F2542" s="58"/>
    </row>
    <row r="2543">
      <c r="A2543" s="32" t="s">
        <v>116</v>
      </c>
      <c r="B2543" s="32" t="s">
        <v>66</v>
      </c>
      <c r="C2543" s="32" t="s">
        <v>171</v>
      </c>
      <c r="D2543" s="32">
        <v>1.0</v>
      </c>
      <c r="E2543" s="32" t="s">
        <v>177</v>
      </c>
      <c r="F2543" s="58"/>
    </row>
    <row r="2544">
      <c r="A2544" s="32" t="s">
        <v>116</v>
      </c>
      <c r="B2544" s="32" t="s">
        <v>71</v>
      </c>
      <c r="C2544" s="32" t="s">
        <v>171</v>
      </c>
      <c r="D2544" s="32">
        <v>1.0</v>
      </c>
      <c r="E2544" s="32" t="s">
        <v>177</v>
      </c>
      <c r="F2544" s="58"/>
    </row>
    <row r="2545">
      <c r="A2545" s="32" t="s">
        <v>116</v>
      </c>
      <c r="B2545" s="32" t="s">
        <v>72</v>
      </c>
      <c r="C2545" s="32" t="s">
        <v>171</v>
      </c>
      <c r="D2545" s="32">
        <v>1.0</v>
      </c>
      <c r="E2545" s="32" t="s">
        <v>177</v>
      </c>
      <c r="F2545" s="58"/>
    </row>
    <row r="2546">
      <c r="A2546" s="32" t="s">
        <v>116</v>
      </c>
      <c r="B2546" s="32" t="s">
        <v>73</v>
      </c>
      <c r="C2546" s="32" t="s">
        <v>171</v>
      </c>
      <c r="D2546" s="32">
        <v>1.0</v>
      </c>
      <c r="E2546" s="32" t="s">
        <v>177</v>
      </c>
      <c r="F2546" s="58"/>
    </row>
    <row r="2547">
      <c r="A2547" s="32" t="s">
        <v>116</v>
      </c>
      <c r="B2547" s="32" t="s">
        <v>75</v>
      </c>
      <c r="C2547" s="32" t="s">
        <v>171</v>
      </c>
      <c r="D2547" s="32">
        <v>1.0</v>
      </c>
      <c r="E2547" s="32" t="s">
        <v>177</v>
      </c>
      <c r="F2547" s="58"/>
    </row>
    <row r="2548">
      <c r="A2548" s="32" t="s">
        <v>116</v>
      </c>
      <c r="B2548" s="32" t="s">
        <v>78</v>
      </c>
      <c r="C2548" s="32" t="s">
        <v>171</v>
      </c>
      <c r="D2548" s="32">
        <v>1.0</v>
      </c>
      <c r="E2548" s="32" t="s">
        <v>177</v>
      </c>
      <c r="F2548" s="58"/>
    </row>
    <row r="2549">
      <c r="A2549" s="32" t="s">
        <v>116</v>
      </c>
      <c r="B2549" s="32" t="s">
        <v>83</v>
      </c>
      <c r="C2549" s="32" t="s">
        <v>171</v>
      </c>
      <c r="D2549" s="32">
        <v>1.0</v>
      </c>
      <c r="E2549" s="32" t="s">
        <v>177</v>
      </c>
      <c r="F2549" s="58"/>
    </row>
    <row r="2550">
      <c r="A2550" s="32" t="s">
        <v>116</v>
      </c>
      <c r="B2550" s="32" t="s">
        <v>84</v>
      </c>
      <c r="C2550" s="32" t="s">
        <v>171</v>
      </c>
      <c r="D2550" s="32">
        <v>1.0</v>
      </c>
      <c r="E2550" s="32" t="s">
        <v>177</v>
      </c>
      <c r="F2550" s="58"/>
    </row>
    <row r="2551">
      <c r="A2551" s="32" t="s">
        <v>116</v>
      </c>
      <c r="B2551" s="32" t="s">
        <v>91</v>
      </c>
      <c r="C2551" s="32" t="s">
        <v>171</v>
      </c>
      <c r="D2551" s="32">
        <v>1.0</v>
      </c>
      <c r="E2551" s="32" t="s">
        <v>177</v>
      </c>
      <c r="F2551" s="58"/>
    </row>
    <row r="2552">
      <c r="A2552" s="32" t="s">
        <v>116</v>
      </c>
      <c r="B2552" s="32" t="s">
        <v>93</v>
      </c>
      <c r="C2552" s="32" t="s">
        <v>171</v>
      </c>
      <c r="D2552" s="32">
        <v>1.0</v>
      </c>
      <c r="E2552" s="32" t="s">
        <v>177</v>
      </c>
      <c r="F2552" s="58"/>
    </row>
    <row r="2553">
      <c r="A2553" s="32" t="s">
        <v>116</v>
      </c>
      <c r="B2553" s="32" t="s">
        <v>96</v>
      </c>
      <c r="C2553" s="32" t="s">
        <v>171</v>
      </c>
      <c r="D2553" s="32">
        <v>1.0</v>
      </c>
      <c r="E2553" s="32" t="s">
        <v>177</v>
      </c>
      <c r="F2553" s="58"/>
    </row>
    <row r="2554">
      <c r="A2554" s="32" t="s">
        <v>116</v>
      </c>
      <c r="B2554" s="32" t="s">
        <v>98</v>
      </c>
      <c r="C2554" s="32" t="s">
        <v>171</v>
      </c>
      <c r="D2554" s="32">
        <v>1.0</v>
      </c>
      <c r="E2554" s="32" t="s">
        <v>177</v>
      </c>
      <c r="F2554" s="58"/>
    </row>
    <row r="2555">
      <c r="A2555" s="32" t="s">
        <v>116</v>
      </c>
      <c r="B2555" s="32" t="s">
        <v>99</v>
      </c>
      <c r="C2555" s="32" t="s">
        <v>171</v>
      </c>
      <c r="D2555" s="32">
        <v>1.0</v>
      </c>
      <c r="E2555" s="32" t="s">
        <v>177</v>
      </c>
      <c r="F2555" s="58"/>
    </row>
    <row r="2556">
      <c r="A2556" s="32" t="s">
        <v>116</v>
      </c>
      <c r="B2556" s="32" t="s">
        <v>102</v>
      </c>
      <c r="C2556" s="32" t="s">
        <v>171</v>
      </c>
      <c r="D2556" s="32">
        <v>1.0</v>
      </c>
      <c r="E2556" s="32" t="s">
        <v>177</v>
      </c>
      <c r="F2556" s="58"/>
    </row>
    <row r="2557">
      <c r="A2557" s="32" t="s">
        <v>116</v>
      </c>
      <c r="B2557" s="32" t="s">
        <v>105</v>
      </c>
      <c r="C2557" s="32" t="s">
        <v>171</v>
      </c>
      <c r="D2557" s="32">
        <v>1.0</v>
      </c>
      <c r="E2557" s="32" t="s">
        <v>177</v>
      </c>
      <c r="F2557" s="58"/>
    </row>
    <row r="2558">
      <c r="A2558" s="32" t="s">
        <v>116</v>
      </c>
      <c r="B2558" s="32" t="s">
        <v>109</v>
      </c>
      <c r="C2558" s="32" t="s">
        <v>171</v>
      </c>
      <c r="D2558" s="32">
        <v>1.0</v>
      </c>
      <c r="E2558" s="32" t="s">
        <v>177</v>
      </c>
      <c r="F2558" s="58"/>
    </row>
    <row r="2559">
      <c r="A2559" s="32" t="s">
        <v>116</v>
      </c>
      <c r="B2559" s="32" t="s">
        <v>110</v>
      </c>
      <c r="C2559" s="32" t="s">
        <v>171</v>
      </c>
      <c r="D2559" s="32">
        <v>1.0</v>
      </c>
      <c r="E2559" s="32" t="s">
        <v>177</v>
      </c>
      <c r="F2559" s="58"/>
    </row>
    <row r="2560">
      <c r="A2560" s="32" t="s">
        <v>116</v>
      </c>
      <c r="B2560" s="32" t="s">
        <v>111</v>
      </c>
      <c r="C2560" s="32" t="s">
        <v>171</v>
      </c>
      <c r="D2560" s="32">
        <v>1.0</v>
      </c>
      <c r="E2560" s="32" t="s">
        <v>177</v>
      </c>
      <c r="F2560" s="58"/>
    </row>
    <row r="2561">
      <c r="A2561" s="32" t="s">
        <v>116</v>
      </c>
      <c r="B2561" s="32" t="s">
        <v>112</v>
      </c>
      <c r="C2561" s="32" t="s">
        <v>171</v>
      </c>
      <c r="D2561" s="32">
        <v>1.0</v>
      </c>
      <c r="E2561" s="32" t="s">
        <v>177</v>
      </c>
      <c r="F2561" s="58"/>
    </row>
    <row r="2562">
      <c r="A2562" s="32" t="s">
        <v>116</v>
      </c>
      <c r="B2562" s="32" t="s">
        <v>114</v>
      </c>
      <c r="C2562" s="32" t="s">
        <v>171</v>
      </c>
      <c r="D2562" s="32">
        <v>1.0</v>
      </c>
      <c r="E2562" s="32" t="s">
        <v>177</v>
      </c>
      <c r="F2562" s="58"/>
    </row>
    <row r="2563">
      <c r="A2563" s="32" t="s">
        <v>116</v>
      </c>
      <c r="B2563" s="32" t="s">
        <v>119</v>
      </c>
      <c r="C2563" s="32" t="s">
        <v>171</v>
      </c>
      <c r="D2563" s="32">
        <v>1.0</v>
      </c>
      <c r="E2563" s="32" t="s">
        <v>177</v>
      </c>
      <c r="F2563" s="58"/>
    </row>
    <row r="2564">
      <c r="A2564" s="32" t="s">
        <v>116</v>
      </c>
      <c r="B2564" s="32" t="s">
        <v>122</v>
      </c>
      <c r="C2564" s="32" t="s">
        <v>171</v>
      </c>
      <c r="D2564" s="32">
        <v>1.0</v>
      </c>
      <c r="E2564" s="32" t="s">
        <v>177</v>
      </c>
      <c r="F2564" s="58"/>
    </row>
    <row r="2565">
      <c r="A2565" s="32" t="s">
        <v>116</v>
      </c>
      <c r="B2565" s="32" t="s">
        <v>124</v>
      </c>
      <c r="C2565" s="32" t="s">
        <v>171</v>
      </c>
      <c r="D2565" s="32">
        <v>1.0</v>
      </c>
      <c r="E2565" s="32" t="s">
        <v>177</v>
      </c>
      <c r="F2565" s="58"/>
    </row>
    <row r="2566">
      <c r="A2566" s="32" t="s">
        <v>116</v>
      </c>
      <c r="B2566" s="32" t="s">
        <v>130</v>
      </c>
      <c r="C2566" s="32" t="s">
        <v>171</v>
      </c>
      <c r="D2566" s="32">
        <v>1.0</v>
      </c>
      <c r="E2566" s="32" t="s">
        <v>177</v>
      </c>
      <c r="F2566" s="58"/>
    </row>
    <row r="2567">
      <c r="A2567" s="32" t="s">
        <v>116</v>
      </c>
      <c r="B2567" s="32" t="s">
        <v>142</v>
      </c>
      <c r="C2567" s="32" t="s">
        <v>171</v>
      </c>
      <c r="D2567" s="32">
        <v>1.0</v>
      </c>
      <c r="E2567" s="32" t="s">
        <v>177</v>
      </c>
      <c r="F2567" s="58"/>
    </row>
    <row r="2568">
      <c r="A2568" s="32" t="s">
        <v>116</v>
      </c>
      <c r="B2568" s="32" t="s">
        <v>145</v>
      </c>
      <c r="C2568" s="32" t="s">
        <v>171</v>
      </c>
      <c r="D2568" s="32">
        <v>1.0</v>
      </c>
      <c r="E2568" s="32" t="s">
        <v>177</v>
      </c>
      <c r="F2568" s="58"/>
    </row>
    <row r="2569">
      <c r="A2569" s="32" t="s">
        <v>116</v>
      </c>
      <c r="B2569" s="32" t="s">
        <v>147</v>
      </c>
      <c r="C2569" s="32" t="s">
        <v>171</v>
      </c>
      <c r="D2569" s="32">
        <v>1.0</v>
      </c>
      <c r="E2569" s="32" t="s">
        <v>177</v>
      </c>
      <c r="F2569" s="58"/>
    </row>
    <row r="2570">
      <c r="A2570" s="32" t="s">
        <v>116</v>
      </c>
      <c r="B2570" s="32" t="s">
        <v>148</v>
      </c>
      <c r="C2570" s="32" t="s">
        <v>171</v>
      </c>
      <c r="D2570" s="32">
        <v>1.0</v>
      </c>
      <c r="E2570" s="32" t="s">
        <v>177</v>
      </c>
      <c r="F2570" s="58"/>
    </row>
    <row r="2571">
      <c r="A2571" s="32" t="s">
        <v>116</v>
      </c>
      <c r="B2571" s="32" t="s">
        <v>149</v>
      </c>
      <c r="C2571" s="32" t="s">
        <v>171</v>
      </c>
      <c r="D2571" s="32">
        <v>1.0</v>
      </c>
      <c r="E2571" s="32" t="s">
        <v>177</v>
      </c>
      <c r="F2571" s="58"/>
    </row>
    <row r="2572">
      <c r="A2572" s="32" t="s">
        <v>120</v>
      </c>
      <c r="B2572" s="32" t="s">
        <v>131</v>
      </c>
      <c r="C2572" s="32" t="s">
        <v>171</v>
      </c>
      <c r="D2572" s="32">
        <v>1.0</v>
      </c>
      <c r="E2572" s="32" t="s">
        <v>177</v>
      </c>
      <c r="F2572" s="58"/>
    </row>
    <row r="2573">
      <c r="A2573" s="32" t="s">
        <v>120</v>
      </c>
      <c r="B2573" s="32" t="s">
        <v>135</v>
      </c>
      <c r="C2573" s="32" t="s">
        <v>171</v>
      </c>
      <c r="D2573" s="32">
        <v>1.0</v>
      </c>
      <c r="E2573" s="32" t="s">
        <v>177</v>
      </c>
      <c r="F2573" s="58"/>
    </row>
    <row r="2574">
      <c r="A2574" s="32" t="s">
        <v>120</v>
      </c>
      <c r="B2574" s="32" t="s">
        <v>136</v>
      </c>
      <c r="C2574" s="32" t="s">
        <v>171</v>
      </c>
      <c r="D2574" s="32">
        <v>1.0</v>
      </c>
      <c r="E2574" s="32" t="s">
        <v>177</v>
      </c>
      <c r="F2574" s="58"/>
    </row>
    <row r="2575">
      <c r="A2575" s="32" t="s">
        <v>120</v>
      </c>
      <c r="B2575" s="32" t="s">
        <v>137</v>
      </c>
      <c r="C2575" s="32" t="s">
        <v>171</v>
      </c>
      <c r="D2575" s="32">
        <v>1.0</v>
      </c>
      <c r="E2575" s="32" t="s">
        <v>177</v>
      </c>
      <c r="F2575" s="58"/>
    </row>
    <row r="2576">
      <c r="A2576" s="32" t="s">
        <v>120</v>
      </c>
      <c r="B2576" s="32" t="s">
        <v>143</v>
      </c>
      <c r="C2576" s="32" t="s">
        <v>171</v>
      </c>
      <c r="D2576" s="32">
        <v>1.0</v>
      </c>
      <c r="E2576" s="32" t="s">
        <v>177</v>
      </c>
      <c r="F2576" s="58"/>
    </row>
    <row r="2577">
      <c r="A2577" s="32" t="s">
        <v>120</v>
      </c>
      <c r="B2577" s="32" t="s">
        <v>144</v>
      </c>
      <c r="C2577" s="32" t="s">
        <v>171</v>
      </c>
      <c r="D2577" s="32">
        <v>1.0</v>
      </c>
      <c r="E2577" s="32" t="s">
        <v>177</v>
      </c>
      <c r="F2577" s="58"/>
    </row>
    <row r="2578">
      <c r="A2578" s="32" t="s">
        <v>120</v>
      </c>
      <c r="B2578" s="32" t="s">
        <v>15</v>
      </c>
      <c r="C2578" s="32" t="s">
        <v>171</v>
      </c>
      <c r="D2578" s="32">
        <v>1.0</v>
      </c>
      <c r="E2578" s="32" t="s">
        <v>177</v>
      </c>
      <c r="F2578" s="58"/>
    </row>
    <row r="2579">
      <c r="A2579" s="32" t="s">
        <v>120</v>
      </c>
      <c r="B2579" s="32" t="s">
        <v>17</v>
      </c>
      <c r="C2579" s="32" t="s">
        <v>171</v>
      </c>
      <c r="D2579" s="32">
        <v>1.0</v>
      </c>
      <c r="E2579" s="32" t="s">
        <v>177</v>
      </c>
      <c r="F2579" s="58"/>
    </row>
    <row r="2580">
      <c r="A2580" s="32" t="s">
        <v>120</v>
      </c>
      <c r="B2580" s="32" t="s">
        <v>22</v>
      </c>
      <c r="C2580" s="32" t="s">
        <v>171</v>
      </c>
      <c r="D2580" s="32">
        <v>1.0</v>
      </c>
      <c r="E2580" s="32" t="s">
        <v>177</v>
      </c>
      <c r="F2580" s="58"/>
    </row>
    <row r="2581">
      <c r="A2581" s="32" t="s">
        <v>120</v>
      </c>
      <c r="B2581" s="32" t="s">
        <v>27</v>
      </c>
      <c r="C2581" s="32" t="s">
        <v>171</v>
      </c>
      <c r="D2581" s="32">
        <v>1.0</v>
      </c>
      <c r="E2581" s="32" t="s">
        <v>177</v>
      </c>
      <c r="F2581" s="58"/>
    </row>
    <row r="2582">
      <c r="A2582" s="32" t="s">
        <v>120</v>
      </c>
      <c r="B2582" s="32" t="s">
        <v>28</v>
      </c>
      <c r="C2582" s="32" t="s">
        <v>171</v>
      </c>
      <c r="D2582" s="32">
        <v>1.0</v>
      </c>
      <c r="E2582" s="32" t="s">
        <v>177</v>
      </c>
      <c r="F2582" s="58"/>
    </row>
    <row r="2583">
      <c r="A2583" s="32" t="s">
        <v>120</v>
      </c>
      <c r="B2583" s="32" t="s">
        <v>33</v>
      </c>
      <c r="C2583" s="32" t="s">
        <v>171</v>
      </c>
      <c r="D2583" s="32">
        <v>1.0</v>
      </c>
      <c r="E2583" s="32" t="s">
        <v>177</v>
      </c>
      <c r="F2583" s="58"/>
    </row>
    <row r="2584">
      <c r="A2584" s="32" t="s">
        <v>120</v>
      </c>
      <c r="B2584" s="32" t="s">
        <v>36</v>
      </c>
      <c r="C2584" s="32" t="s">
        <v>171</v>
      </c>
      <c r="D2584" s="32">
        <v>1.0</v>
      </c>
      <c r="E2584" s="32" t="s">
        <v>177</v>
      </c>
      <c r="F2584" s="58"/>
    </row>
    <row r="2585">
      <c r="A2585" s="32" t="s">
        <v>120</v>
      </c>
      <c r="B2585" s="32" t="s">
        <v>40</v>
      </c>
      <c r="C2585" s="32" t="s">
        <v>171</v>
      </c>
      <c r="D2585" s="32">
        <v>1.0</v>
      </c>
      <c r="E2585" s="32" t="s">
        <v>177</v>
      </c>
      <c r="F2585" s="58"/>
    </row>
    <row r="2586">
      <c r="A2586" s="32" t="s">
        <v>120</v>
      </c>
      <c r="B2586" s="32" t="s">
        <v>46</v>
      </c>
      <c r="C2586" s="32" t="s">
        <v>171</v>
      </c>
      <c r="D2586" s="32">
        <v>1.0</v>
      </c>
      <c r="E2586" s="32" t="s">
        <v>177</v>
      </c>
      <c r="F2586" s="58"/>
    </row>
    <row r="2587">
      <c r="A2587" s="32" t="s">
        <v>120</v>
      </c>
      <c r="B2587" s="32" t="s">
        <v>47</v>
      </c>
      <c r="C2587" s="32" t="s">
        <v>171</v>
      </c>
      <c r="D2587" s="32">
        <v>1.0</v>
      </c>
      <c r="E2587" s="32" t="s">
        <v>177</v>
      </c>
      <c r="F2587" s="58"/>
    </row>
    <row r="2588">
      <c r="A2588" s="32" t="s">
        <v>120</v>
      </c>
      <c r="B2588" s="32" t="s">
        <v>48</v>
      </c>
      <c r="C2588" s="32" t="s">
        <v>171</v>
      </c>
      <c r="D2588" s="32">
        <v>1.0</v>
      </c>
      <c r="E2588" s="32" t="s">
        <v>177</v>
      </c>
      <c r="F2588" s="58"/>
    </row>
    <row r="2589">
      <c r="A2589" s="32" t="s">
        <v>120</v>
      </c>
      <c r="B2589" s="32" t="s">
        <v>50</v>
      </c>
      <c r="C2589" s="32" t="s">
        <v>171</v>
      </c>
      <c r="D2589" s="32">
        <v>1.0</v>
      </c>
      <c r="E2589" s="32" t="s">
        <v>177</v>
      </c>
      <c r="F2589" s="58"/>
    </row>
    <row r="2590">
      <c r="A2590" s="32" t="s">
        <v>120</v>
      </c>
      <c r="B2590" s="32" t="s">
        <v>51</v>
      </c>
      <c r="C2590" s="32" t="s">
        <v>171</v>
      </c>
      <c r="D2590" s="32">
        <v>1.0</v>
      </c>
      <c r="E2590" s="32" t="s">
        <v>177</v>
      </c>
      <c r="F2590" s="58"/>
    </row>
    <row r="2591">
      <c r="A2591" s="32" t="s">
        <v>120</v>
      </c>
      <c r="B2591" s="32" t="s">
        <v>52</v>
      </c>
      <c r="C2591" s="32" t="s">
        <v>171</v>
      </c>
      <c r="D2591" s="32">
        <v>1.0</v>
      </c>
      <c r="E2591" s="32" t="s">
        <v>177</v>
      </c>
      <c r="F2591" s="58"/>
    </row>
    <row r="2592">
      <c r="A2592" s="32" t="s">
        <v>120</v>
      </c>
      <c r="B2592" s="32" t="s">
        <v>58</v>
      </c>
      <c r="C2592" s="32" t="s">
        <v>171</v>
      </c>
      <c r="D2592" s="32">
        <v>1.0</v>
      </c>
      <c r="E2592" s="32" t="s">
        <v>177</v>
      </c>
      <c r="F2592" s="58"/>
    </row>
    <row r="2593">
      <c r="A2593" s="32" t="s">
        <v>120</v>
      </c>
      <c r="B2593" s="32" t="s">
        <v>59</v>
      </c>
      <c r="C2593" s="32" t="s">
        <v>171</v>
      </c>
      <c r="D2593" s="32">
        <v>1.0</v>
      </c>
      <c r="E2593" s="32" t="s">
        <v>177</v>
      </c>
      <c r="F2593" s="58"/>
    </row>
    <row r="2594">
      <c r="A2594" s="32" t="s">
        <v>120</v>
      </c>
      <c r="B2594" s="32" t="s">
        <v>61</v>
      </c>
      <c r="C2594" s="32" t="s">
        <v>171</v>
      </c>
      <c r="D2594" s="32">
        <v>1.0</v>
      </c>
      <c r="E2594" s="32" t="s">
        <v>177</v>
      </c>
      <c r="F2594" s="58"/>
    </row>
    <row r="2595">
      <c r="A2595" s="32" t="s">
        <v>120</v>
      </c>
      <c r="B2595" s="32" t="s">
        <v>62</v>
      </c>
      <c r="C2595" s="32" t="s">
        <v>171</v>
      </c>
      <c r="D2595" s="32">
        <v>1.0</v>
      </c>
      <c r="E2595" s="32" t="s">
        <v>177</v>
      </c>
      <c r="F2595" s="58"/>
    </row>
    <row r="2596">
      <c r="A2596" s="32" t="s">
        <v>120</v>
      </c>
      <c r="B2596" s="32" t="s">
        <v>63</v>
      </c>
      <c r="C2596" s="32" t="s">
        <v>171</v>
      </c>
      <c r="D2596" s="32">
        <v>1.0</v>
      </c>
      <c r="E2596" s="32" t="s">
        <v>177</v>
      </c>
      <c r="F2596" s="58"/>
    </row>
    <row r="2597">
      <c r="A2597" s="32" t="s">
        <v>120</v>
      </c>
      <c r="B2597" s="32" t="s">
        <v>65</v>
      </c>
      <c r="C2597" s="32" t="s">
        <v>171</v>
      </c>
      <c r="D2597" s="32">
        <v>1.0</v>
      </c>
      <c r="E2597" s="32" t="s">
        <v>177</v>
      </c>
      <c r="F2597" s="58"/>
    </row>
    <row r="2598">
      <c r="A2598" s="32" t="s">
        <v>120</v>
      </c>
      <c r="B2598" s="32" t="s">
        <v>66</v>
      </c>
      <c r="C2598" s="32" t="s">
        <v>171</v>
      </c>
      <c r="D2598" s="32">
        <v>1.0</v>
      </c>
      <c r="E2598" s="32" t="s">
        <v>177</v>
      </c>
      <c r="F2598" s="58"/>
    </row>
    <row r="2599">
      <c r="A2599" s="32" t="s">
        <v>120</v>
      </c>
      <c r="B2599" s="32" t="s">
        <v>71</v>
      </c>
      <c r="C2599" s="32" t="s">
        <v>171</v>
      </c>
      <c r="D2599" s="32">
        <v>1.0</v>
      </c>
      <c r="E2599" s="32" t="s">
        <v>177</v>
      </c>
      <c r="F2599" s="58"/>
    </row>
    <row r="2600">
      <c r="A2600" s="32" t="s">
        <v>120</v>
      </c>
      <c r="B2600" s="32" t="s">
        <v>72</v>
      </c>
      <c r="C2600" s="32" t="s">
        <v>171</v>
      </c>
      <c r="D2600" s="32">
        <v>1.0</v>
      </c>
      <c r="E2600" s="32" t="s">
        <v>177</v>
      </c>
      <c r="F2600" s="58"/>
    </row>
    <row r="2601">
      <c r="A2601" s="32" t="s">
        <v>120</v>
      </c>
      <c r="B2601" s="32" t="s">
        <v>73</v>
      </c>
      <c r="C2601" s="32" t="s">
        <v>171</v>
      </c>
      <c r="D2601" s="32">
        <v>1.0</v>
      </c>
      <c r="E2601" s="32" t="s">
        <v>177</v>
      </c>
      <c r="F2601" s="58"/>
    </row>
    <row r="2602">
      <c r="A2602" s="32" t="s">
        <v>120</v>
      </c>
      <c r="B2602" s="32" t="s">
        <v>75</v>
      </c>
      <c r="C2602" s="32" t="s">
        <v>171</v>
      </c>
      <c r="D2602" s="32">
        <v>1.0</v>
      </c>
      <c r="E2602" s="32" t="s">
        <v>177</v>
      </c>
      <c r="F2602" s="58"/>
    </row>
    <row r="2603">
      <c r="A2603" s="32" t="s">
        <v>120</v>
      </c>
      <c r="B2603" s="32" t="s">
        <v>78</v>
      </c>
      <c r="C2603" s="32" t="s">
        <v>171</v>
      </c>
      <c r="D2603" s="32">
        <v>1.0</v>
      </c>
      <c r="E2603" s="32" t="s">
        <v>177</v>
      </c>
      <c r="F2603" s="58"/>
    </row>
    <row r="2604">
      <c r="A2604" s="32" t="s">
        <v>120</v>
      </c>
      <c r="B2604" s="32" t="s">
        <v>83</v>
      </c>
      <c r="C2604" s="32" t="s">
        <v>171</v>
      </c>
      <c r="D2604" s="32">
        <v>1.0</v>
      </c>
      <c r="E2604" s="32" t="s">
        <v>177</v>
      </c>
      <c r="F2604" s="58"/>
    </row>
    <row r="2605">
      <c r="A2605" s="32" t="s">
        <v>120</v>
      </c>
      <c r="B2605" s="32" t="s">
        <v>84</v>
      </c>
      <c r="C2605" s="32" t="s">
        <v>171</v>
      </c>
      <c r="D2605" s="32">
        <v>1.0</v>
      </c>
      <c r="E2605" s="32" t="s">
        <v>177</v>
      </c>
      <c r="F2605" s="58"/>
    </row>
    <row r="2606">
      <c r="A2606" s="32" t="s">
        <v>120</v>
      </c>
      <c r="B2606" s="32" t="s">
        <v>91</v>
      </c>
      <c r="C2606" s="32" t="s">
        <v>171</v>
      </c>
      <c r="D2606" s="32">
        <v>1.0</v>
      </c>
      <c r="E2606" s="32" t="s">
        <v>177</v>
      </c>
      <c r="F2606" s="58"/>
    </row>
    <row r="2607">
      <c r="A2607" s="32" t="s">
        <v>120</v>
      </c>
      <c r="B2607" s="32" t="s">
        <v>93</v>
      </c>
      <c r="C2607" s="32" t="s">
        <v>171</v>
      </c>
      <c r="D2607" s="32">
        <v>1.0</v>
      </c>
      <c r="E2607" s="32" t="s">
        <v>177</v>
      </c>
      <c r="F2607" s="58"/>
    </row>
    <row r="2608">
      <c r="A2608" s="32" t="s">
        <v>120</v>
      </c>
      <c r="B2608" s="32" t="s">
        <v>96</v>
      </c>
      <c r="C2608" s="32" t="s">
        <v>171</v>
      </c>
      <c r="D2608" s="32">
        <v>1.0</v>
      </c>
      <c r="E2608" s="32" t="s">
        <v>177</v>
      </c>
      <c r="F2608" s="58"/>
    </row>
    <row r="2609">
      <c r="A2609" s="32" t="s">
        <v>120</v>
      </c>
      <c r="B2609" s="32" t="s">
        <v>98</v>
      </c>
      <c r="C2609" s="32" t="s">
        <v>171</v>
      </c>
      <c r="D2609" s="32">
        <v>1.0</v>
      </c>
      <c r="E2609" s="32" t="s">
        <v>177</v>
      </c>
      <c r="F2609" s="58"/>
    </row>
    <row r="2610">
      <c r="A2610" s="32" t="s">
        <v>120</v>
      </c>
      <c r="B2610" s="32" t="s">
        <v>99</v>
      </c>
      <c r="C2610" s="32" t="s">
        <v>171</v>
      </c>
      <c r="D2610" s="32">
        <v>1.0</v>
      </c>
      <c r="E2610" s="32" t="s">
        <v>177</v>
      </c>
      <c r="F2610" s="58"/>
    </row>
    <row r="2611">
      <c r="A2611" s="32" t="s">
        <v>120</v>
      </c>
      <c r="B2611" s="32" t="s">
        <v>102</v>
      </c>
      <c r="C2611" s="32" t="s">
        <v>171</v>
      </c>
      <c r="D2611" s="32">
        <v>1.0</v>
      </c>
      <c r="E2611" s="32" t="s">
        <v>177</v>
      </c>
      <c r="F2611" s="58"/>
    </row>
    <row r="2612">
      <c r="A2612" s="32" t="s">
        <v>120</v>
      </c>
      <c r="B2612" s="32" t="s">
        <v>105</v>
      </c>
      <c r="C2612" s="32" t="s">
        <v>171</v>
      </c>
      <c r="D2612" s="32">
        <v>1.0</v>
      </c>
      <c r="E2612" s="32" t="s">
        <v>177</v>
      </c>
      <c r="F2612" s="58"/>
    </row>
    <row r="2613">
      <c r="A2613" s="32" t="s">
        <v>120</v>
      </c>
      <c r="B2613" s="32" t="s">
        <v>109</v>
      </c>
      <c r="C2613" s="32" t="s">
        <v>171</v>
      </c>
      <c r="D2613" s="32">
        <v>1.0</v>
      </c>
      <c r="E2613" s="32" t="s">
        <v>177</v>
      </c>
      <c r="F2613" s="58"/>
    </row>
    <row r="2614">
      <c r="A2614" s="32" t="s">
        <v>120</v>
      </c>
      <c r="B2614" s="32" t="s">
        <v>110</v>
      </c>
      <c r="C2614" s="32" t="s">
        <v>171</v>
      </c>
      <c r="D2614" s="32">
        <v>1.0</v>
      </c>
      <c r="E2614" s="32" t="s">
        <v>177</v>
      </c>
      <c r="F2614" s="58"/>
    </row>
    <row r="2615">
      <c r="A2615" s="32" t="s">
        <v>120</v>
      </c>
      <c r="B2615" s="32" t="s">
        <v>111</v>
      </c>
      <c r="C2615" s="32" t="s">
        <v>171</v>
      </c>
      <c r="D2615" s="32">
        <v>1.0</v>
      </c>
      <c r="E2615" s="32" t="s">
        <v>177</v>
      </c>
      <c r="F2615" s="58"/>
    </row>
    <row r="2616">
      <c r="A2616" s="32" t="s">
        <v>120</v>
      </c>
      <c r="B2616" s="32" t="s">
        <v>112</v>
      </c>
      <c r="C2616" s="32" t="s">
        <v>171</v>
      </c>
      <c r="D2616" s="32">
        <v>1.0</v>
      </c>
      <c r="E2616" s="32" t="s">
        <v>177</v>
      </c>
      <c r="F2616" s="58"/>
    </row>
    <row r="2617">
      <c r="A2617" s="32" t="s">
        <v>120</v>
      </c>
      <c r="B2617" s="32" t="s">
        <v>114</v>
      </c>
      <c r="C2617" s="32" t="s">
        <v>171</v>
      </c>
      <c r="D2617" s="32">
        <v>1.0</v>
      </c>
      <c r="E2617" s="32" t="s">
        <v>177</v>
      </c>
      <c r="F2617" s="58"/>
    </row>
    <row r="2618">
      <c r="A2618" s="32" t="s">
        <v>120</v>
      </c>
      <c r="B2618" s="32" t="s">
        <v>119</v>
      </c>
      <c r="C2618" s="32" t="s">
        <v>171</v>
      </c>
      <c r="D2618" s="32">
        <v>1.0</v>
      </c>
      <c r="E2618" s="32" t="s">
        <v>177</v>
      </c>
      <c r="F2618" s="58"/>
    </row>
    <row r="2619">
      <c r="A2619" s="32" t="s">
        <v>120</v>
      </c>
      <c r="B2619" s="32" t="s">
        <v>122</v>
      </c>
      <c r="C2619" s="32" t="s">
        <v>171</v>
      </c>
      <c r="D2619" s="32">
        <v>1.0</v>
      </c>
      <c r="E2619" s="32" t="s">
        <v>177</v>
      </c>
      <c r="F2619" s="58"/>
    </row>
    <row r="2620">
      <c r="A2620" s="32" t="s">
        <v>120</v>
      </c>
      <c r="B2620" s="32" t="s">
        <v>124</v>
      </c>
      <c r="C2620" s="32" t="s">
        <v>171</v>
      </c>
      <c r="D2620" s="32">
        <v>1.0</v>
      </c>
      <c r="E2620" s="32" t="s">
        <v>177</v>
      </c>
      <c r="F2620" s="58"/>
    </row>
    <row r="2621">
      <c r="A2621" s="32" t="s">
        <v>120</v>
      </c>
      <c r="B2621" s="32" t="s">
        <v>130</v>
      </c>
      <c r="C2621" s="32" t="s">
        <v>171</v>
      </c>
      <c r="D2621" s="32">
        <v>1.0</v>
      </c>
      <c r="E2621" s="32" t="s">
        <v>177</v>
      </c>
      <c r="F2621" s="58"/>
    </row>
    <row r="2622">
      <c r="A2622" s="32" t="s">
        <v>120</v>
      </c>
      <c r="B2622" s="32" t="s">
        <v>142</v>
      </c>
      <c r="C2622" s="32" t="s">
        <v>171</v>
      </c>
      <c r="D2622" s="32">
        <v>1.0</v>
      </c>
      <c r="E2622" s="32" t="s">
        <v>177</v>
      </c>
      <c r="F2622" s="58"/>
    </row>
    <row r="2623">
      <c r="A2623" s="32" t="s">
        <v>120</v>
      </c>
      <c r="B2623" s="32" t="s">
        <v>145</v>
      </c>
      <c r="C2623" s="32" t="s">
        <v>171</v>
      </c>
      <c r="D2623" s="32">
        <v>1.0</v>
      </c>
      <c r="E2623" s="32" t="s">
        <v>177</v>
      </c>
      <c r="F2623" s="58"/>
    </row>
    <row r="2624">
      <c r="A2624" s="32" t="s">
        <v>120</v>
      </c>
      <c r="B2624" s="32" t="s">
        <v>147</v>
      </c>
      <c r="C2624" s="32" t="s">
        <v>171</v>
      </c>
      <c r="D2624" s="32">
        <v>1.0</v>
      </c>
      <c r="E2624" s="32" t="s">
        <v>177</v>
      </c>
      <c r="F2624" s="58"/>
    </row>
    <row r="2625">
      <c r="A2625" s="32" t="s">
        <v>120</v>
      </c>
      <c r="B2625" s="32" t="s">
        <v>148</v>
      </c>
      <c r="C2625" s="32" t="s">
        <v>171</v>
      </c>
      <c r="D2625" s="32">
        <v>1.0</v>
      </c>
      <c r="E2625" s="32" t="s">
        <v>177</v>
      </c>
      <c r="F2625" s="58"/>
    </row>
    <row r="2626">
      <c r="A2626" s="32" t="s">
        <v>120</v>
      </c>
      <c r="B2626" s="32" t="s">
        <v>149</v>
      </c>
      <c r="C2626" s="32" t="s">
        <v>171</v>
      </c>
      <c r="D2626" s="32">
        <v>1.0</v>
      </c>
      <c r="E2626" s="32" t="s">
        <v>177</v>
      </c>
      <c r="F2626" s="58"/>
    </row>
    <row r="2627">
      <c r="A2627" s="32" t="s">
        <v>131</v>
      </c>
      <c r="B2627" s="32" t="s">
        <v>135</v>
      </c>
      <c r="C2627" s="32" t="s">
        <v>171</v>
      </c>
      <c r="D2627" s="32">
        <v>1.0</v>
      </c>
      <c r="E2627" s="32" t="s">
        <v>177</v>
      </c>
      <c r="F2627" s="58"/>
    </row>
    <row r="2628">
      <c r="A2628" s="32" t="s">
        <v>131</v>
      </c>
      <c r="B2628" s="32" t="s">
        <v>136</v>
      </c>
      <c r="C2628" s="32" t="s">
        <v>171</v>
      </c>
      <c r="D2628" s="32">
        <v>1.0</v>
      </c>
      <c r="E2628" s="32" t="s">
        <v>177</v>
      </c>
      <c r="F2628" s="58"/>
    </row>
    <row r="2629">
      <c r="A2629" s="32" t="s">
        <v>131</v>
      </c>
      <c r="B2629" s="32" t="s">
        <v>137</v>
      </c>
      <c r="C2629" s="32" t="s">
        <v>171</v>
      </c>
      <c r="D2629" s="32">
        <v>1.0</v>
      </c>
      <c r="E2629" s="32" t="s">
        <v>177</v>
      </c>
      <c r="F2629" s="58"/>
    </row>
    <row r="2630">
      <c r="A2630" s="32" t="s">
        <v>131</v>
      </c>
      <c r="B2630" s="32" t="s">
        <v>143</v>
      </c>
      <c r="C2630" s="32" t="s">
        <v>171</v>
      </c>
      <c r="D2630" s="32">
        <v>1.0</v>
      </c>
      <c r="E2630" s="32" t="s">
        <v>177</v>
      </c>
      <c r="F2630" s="58"/>
    </row>
    <row r="2631">
      <c r="A2631" s="32" t="s">
        <v>131</v>
      </c>
      <c r="B2631" s="32" t="s">
        <v>144</v>
      </c>
      <c r="C2631" s="32" t="s">
        <v>171</v>
      </c>
      <c r="D2631" s="32">
        <v>1.0</v>
      </c>
      <c r="E2631" s="32" t="s">
        <v>177</v>
      </c>
      <c r="F2631" s="58"/>
    </row>
    <row r="2632">
      <c r="A2632" s="32" t="s">
        <v>131</v>
      </c>
      <c r="B2632" s="32" t="s">
        <v>15</v>
      </c>
      <c r="C2632" s="32" t="s">
        <v>171</v>
      </c>
      <c r="D2632" s="32">
        <v>1.0</v>
      </c>
      <c r="E2632" s="32" t="s">
        <v>177</v>
      </c>
      <c r="F2632" s="58"/>
    </row>
    <row r="2633">
      <c r="A2633" s="32" t="s">
        <v>131</v>
      </c>
      <c r="B2633" s="32" t="s">
        <v>17</v>
      </c>
      <c r="C2633" s="32" t="s">
        <v>171</v>
      </c>
      <c r="D2633" s="32">
        <v>1.0</v>
      </c>
      <c r="E2633" s="32" t="s">
        <v>177</v>
      </c>
      <c r="F2633" s="58"/>
    </row>
    <row r="2634">
      <c r="A2634" s="32" t="s">
        <v>131</v>
      </c>
      <c r="B2634" s="32" t="s">
        <v>22</v>
      </c>
      <c r="C2634" s="32" t="s">
        <v>171</v>
      </c>
      <c r="D2634" s="32">
        <v>1.0</v>
      </c>
      <c r="E2634" s="32" t="s">
        <v>177</v>
      </c>
      <c r="F2634" s="58"/>
    </row>
    <row r="2635">
      <c r="A2635" s="32" t="s">
        <v>131</v>
      </c>
      <c r="B2635" s="32" t="s">
        <v>27</v>
      </c>
      <c r="C2635" s="32" t="s">
        <v>171</v>
      </c>
      <c r="D2635" s="32">
        <v>1.0</v>
      </c>
      <c r="E2635" s="32" t="s">
        <v>177</v>
      </c>
      <c r="F2635" s="58"/>
    </row>
    <row r="2636">
      <c r="A2636" s="32" t="s">
        <v>131</v>
      </c>
      <c r="B2636" s="32" t="s">
        <v>28</v>
      </c>
      <c r="C2636" s="32" t="s">
        <v>171</v>
      </c>
      <c r="D2636" s="32">
        <v>1.0</v>
      </c>
      <c r="E2636" s="32" t="s">
        <v>177</v>
      </c>
      <c r="F2636" s="58"/>
    </row>
    <row r="2637">
      <c r="A2637" s="32" t="s">
        <v>131</v>
      </c>
      <c r="B2637" s="32" t="s">
        <v>33</v>
      </c>
      <c r="C2637" s="32" t="s">
        <v>171</v>
      </c>
      <c r="D2637" s="32">
        <v>1.0</v>
      </c>
      <c r="E2637" s="32" t="s">
        <v>177</v>
      </c>
      <c r="F2637" s="58"/>
    </row>
    <row r="2638">
      <c r="A2638" s="32" t="s">
        <v>131</v>
      </c>
      <c r="B2638" s="32" t="s">
        <v>36</v>
      </c>
      <c r="C2638" s="32" t="s">
        <v>171</v>
      </c>
      <c r="D2638" s="32">
        <v>1.0</v>
      </c>
      <c r="E2638" s="32" t="s">
        <v>177</v>
      </c>
      <c r="F2638" s="58"/>
    </row>
    <row r="2639">
      <c r="A2639" s="32" t="s">
        <v>131</v>
      </c>
      <c r="B2639" s="32" t="s">
        <v>40</v>
      </c>
      <c r="C2639" s="32" t="s">
        <v>171</v>
      </c>
      <c r="D2639" s="32">
        <v>1.0</v>
      </c>
      <c r="E2639" s="32" t="s">
        <v>177</v>
      </c>
      <c r="F2639" s="58"/>
    </row>
    <row r="2640">
      <c r="A2640" s="32" t="s">
        <v>131</v>
      </c>
      <c r="B2640" s="32" t="s">
        <v>46</v>
      </c>
      <c r="C2640" s="32" t="s">
        <v>171</v>
      </c>
      <c r="D2640" s="32">
        <v>1.0</v>
      </c>
      <c r="E2640" s="32" t="s">
        <v>177</v>
      </c>
      <c r="F2640" s="58"/>
    </row>
    <row r="2641">
      <c r="A2641" s="32" t="s">
        <v>131</v>
      </c>
      <c r="B2641" s="32" t="s">
        <v>47</v>
      </c>
      <c r="C2641" s="32" t="s">
        <v>171</v>
      </c>
      <c r="D2641" s="32">
        <v>1.0</v>
      </c>
      <c r="E2641" s="32" t="s">
        <v>177</v>
      </c>
      <c r="F2641" s="58"/>
    </row>
    <row r="2642">
      <c r="A2642" s="32" t="s">
        <v>131</v>
      </c>
      <c r="B2642" s="32" t="s">
        <v>48</v>
      </c>
      <c r="C2642" s="32" t="s">
        <v>171</v>
      </c>
      <c r="D2642" s="32">
        <v>1.0</v>
      </c>
      <c r="E2642" s="32" t="s">
        <v>177</v>
      </c>
      <c r="F2642" s="58"/>
    </row>
    <row r="2643">
      <c r="A2643" s="32" t="s">
        <v>131</v>
      </c>
      <c r="B2643" s="32" t="s">
        <v>50</v>
      </c>
      <c r="C2643" s="32" t="s">
        <v>171</v>
      </c>
      <c r="D2643" s="32">
        <v>1.0</v>
      </c>
      <c r="E2643" s="32" t="s">
        <v>177</v>
      </c>
      <c r="F2643" s="58"/>
    </row>
    <row r="2644">
      <c r="A2644" s="32" t="s">
        <v>131</v>
      </c>
      <c r="B2644" s="32" t="s">
        <v>51</v>
      </c>
      <c r="C2644" s="32" t="s">
        <v>171</v>
      </c>
      <c r="D2644" s="32">
        <v>1.0</v>
      </c>
      <c r="E2644" s="32" t="s">
        <v>177</v>
      </c>
      <c r="F2644" s="58"/>
    </row>
    <row r="2645">
      <c r="A2645" s="32" t="s">
        <v>131</v>
      </c>
      <c r="B2645" s="32" t="s">
        <v>52</v>
      </c>
      <c r="C2645" s="32" t="s">
        <v>171</v>
      </c>
      <c r="D2645" s="32">
        <v>1.0</v>
      </c>
      <c r="E2645" s="32" t="s">
        <v>177</v>
      </c>
      <c r="F2645" s="58"/>
    </row>
    <row r="2646">
      <c r="A2646" s="32" t="s">
        <v>131</v>
      </c>
      <c r="B2646" s="32" t="s">
        <v>58</v>
      </c>
      <c r="C2646" s="32" t="s">
        <v>171</v>
      </c>
      <c r="D2646" s="32">
        <v>1.0</v>
      </c>
      <c r="E2646" s="32" t="s">
        <v>177</v>
      </c>
      <c r="F2646" s="58"/>
    </row>
    <row r="2647">
      <c r="A2647" s="32" t="s">
        <v>131</v>
      </c>
      <c r="B2647" s="32" t="s">
        <v>59</v>
      </c>
      <c r="C2647" s="32" t="s">
        <v>171</v>
      </c>
      <c r="D2647" s="32">
        <v>1.0</v>
      </c>
      <c r="E2647" s="32" t="s">
        <v>177</v>
      </c>
      <c r="F2647" s="58"/>
    </row>
    <row r="2648">
      <c r="A2648" s="32" t="s">
        <v>131</v>
      </c>
      <c r="B2648" s="32" t="s">
        <v>61</v>
      </c>
      <c r="C2648" s="32" t="s">
        <v>171</v>
      </c>
      <c r="D2648" s="32">
        <v>1.0</v>
      </c>
      <c r="E2648" s="32" t="s">
        <v>177</v>
      </c>
      <c r="F2648" s="58"/>
    </row>
    <row r="2649">
      <c r="A2649" s="32" t="s">
        <v>131</v>
      </c>
      <c r="B2649" s="32" t="s">
        <v>62</v>
      </c>
      <c r="C2649" s="32" t="s">
        <v>171</v>
      </c>
      <c r="D2649" s="32">
        <v>1.0</v>
      </c>
      <c r="E2649" s="32" t="s">
        <v>177</v>
      </c>
      <c r="F2649" s="58"/>
    </row>
    <row r="2650">
      <c r="A2650" s="32" t="s">
        <v>131</v>
      </c>
      <c r="B2650" s="32" t="s">
        <v>63</v>
      </c>
      <c r="C2650" s="32" t="s">
        <v>171</v>
      </c>
      <c r="D2650" s="32">
        <v>1.0</v>
      </c>
      <c r="E2650" s="32" t="s">
        <v>177</v>
      </c>
      <c r="F2650" s="58"/>
    </row>
    <row r="2651">
      <c r="A2651" s="32" t="s">
        <v>131</v>
      </c>
      <c r="B2651" s="32" t="s">
        <v>65</v>
      </c>
      <c r="C2651" s="32" t="s">
        <v>171</v>
      </c>
      <c r="D2651" s="32">
        <v>1.0</v>
      </c>
      <c r="E2651" s="32" t="s">
        <v>177</v>
      </c>
      <c r="F2651" s="58"/>
    </row>
    <row r="2652">
      <c r="A2652" s="32" t="s">
        <v>131</v>
      </c>
      <c r="B2652" s="32" t="s">
        <v>66</v>
      </c>
      <c r="C2652" s="32" t="s">
        <v>171</v>
      </c>
      <c r="D2652" s="32">
        <v>1.0</v>
      </c>
      <c r="E2652" s="32" t="s">
        <v>177</v>
      </c>
      <c r="F2652" s="58"/>
    </row>
    <row r="2653">
      <c r="A2653" s="32" t="s">
        <v>131</v>
      </c>
      <c r="B2653" s="32" t="s">
        <v>71</v>
      </c>
      <c r="C2653" s="32" t="s">
        <v>171</v>
      </c>
      <c r="D2653" s="32">
        <v>1.0</v>
      </c>
      <c r="E2653" s="32" t="s">
        <v>177</v>
      </c>
      <c r="F2653" s="58"/>
    </row>
    <row r="2654">
      <c r="A2654" s="32" t="s">
        <v>131</v>
      </c>
      <c r="B2654" s="32" t="s">
        <v>72</v>
      </c>
      <c r="C2654" s="32" t="s">
        <v>171</v>
      </c>
      <c r="D2654" s="32">
        <v>1.0</v>
      </c>
      <c r="E2654" s="32" t="s">
        <v>177</v>
      </c>
      <c r="F2654" s="58"/>
    </row>
    <row r="2655">
      <c r="A2655" s="32" t="s">
        <v>131</v>
      </c>
      <c r="B2655" s="32" t="s">
        <v>73</v>
      </c>
      <c r="C2655" s="32" t="s">
        <v>171</v>
      </c>
      <c r="D2655" s="32">
        <v>1.0</v>
      </c>
      <c r="E2655" s="32" t="s">
        <v>177</v>
      </c>
      <c r="F2655" s="58"/>
    </row>
    <row r="2656">
      <c r="A2656" s="32" t="s">
        <v>131</v>
      </c>
      <c r="B2656" s="32" t="s">
        <v>75</v>
      </c>
      <c r="C2656" s="32" t="s">
        <v>171</v>
      </c>
      <c r="D2656" s="32">
        <v>1.0</v>
      </c>
      <c r="E2656" s="32" t="s">
        <v>177</v>
      </c>
      <c r="F2656" s="58"/>
    </row>
    <row r="2657">
      <c r="A2657" s="32" t="s">
        <v>131</v>
      </c>
      <c r="B2657" s="32" t="s">
        <v>78</v>
      </c>
      <c r="C2657" s="32" t="s">
        <v>171</v>
      </c>
      <c r="D2657" s="32">
        <v>1.0</v>
      </c>
      <c r="E2657" s="32" t="s">
        <v>177</v>
      </c>
      <c r="F2657" s="58"/>
    </row>
    <row r="2658">
      <c r="A2658" s="32" t="s">
        <v>131</v>
      </c>
      <c r="B2658" s="32" t="s">
        <v>83</v>
      </c>
      <c r="C2658" s="32" t="s">
        <v>171</v>
      </c>
      <c r="D2658" s="32">
        <v>1.0</v>
      </c>
      <c r="E2658" s="32" t="s">
        <v>177</v>
      </c>
      <c r="F2658" s="58"/>
    </row>
    <row r="2659">
      <c r="A2659" s="32" t="s">
        <v>131</v>
      </c>
      <c r="B2659" s="32" t="s">
        <v>84</v>
      </c>
      <c r="C2659" s="32" t="s">
        <v>171</v>
      </c>
      <c r="D2659" s="32">
        <v>1.0</v>
      </c>
      <c r="E2659" s="32" t="s">
        <v>177</v>
      </c>
      <c r="F2659" s="58"/>
    </row>
    <row r="2660">
      <c r="A2660" s="32" t="s">
        <v>131</v>
      </c>
      <c r="B2660" s="32" t="s">
        <v>91</v>
      </c>
      <c r="C2660" s="32" t="s">
        <v>171</v>
      </c>
      <c r="D2660" s="32">
        <v>1.0</v>
      </c>
      <c r="E2660" s="32" t="s">
        <v>177</v>
      </c>
      <c r="F2660" s="58"/>
    </row>
    <row r="2661">
      <c r="A2661" s="32" t="s">
        <v>131</v>
      </c>
      <c r="B2661" s="32" t="s">
        <v>93</v>
      </c>
      <c r="C2661" s="32" t="s">
        <v>171</v>
      </c>
      <c r="D2661" s="32">
        <v>1.0</v>
      </c>
      <c r="E2661" s="32" t="s">
        <v>177</v>
      </c>
      <c r="F2661" s="58"/>
    </row>
    <row r="2662">
      <c r="A2662" s="32" t="s">
        <v>131</v>
      </c>
      <c r="B2662" s="32" t="s">
        <v>96</v>
      </c>
      <c r="C2662" s="32" t="s">
        <v>171</v>
      </c>
      <c r="D2662" s="32">
        <v>1.0</v>
      </c>
      <c r="E2662" s="32" t="s">
        <v>177</v>
      </c>
      <c r="F2662" s="58"/>
    </row>
    <row r="2663">
      <c r="A2663" s="32" t="s">
        <v>131</v>
      </c>
      <c r="B2663" s="32" t="s">
        <v>98</v>
      </c>
      <c r="C2663" s="32" t="s">
        <v>171</v>
      </c>
      <c r="D2663" s="32">
        <v>1.0</v>
      </c>
      <c r="E2663" s="32" t="s">
        <v>177</v>
      </c>
      <c r="F2663" s="58"/>
    </row>
    <row r="2664">
      <c r="A2664" s="32" t="s">
        <v>131</v>
      </c>
      <c r="B2664" s="32" t="s">
        <v>99</v>
      </c>
      <c r="C2664" s="32" t="s">
        <v>171</v>
      </c>
      <c r="D2664" s="32">
        <v>1.0</v>
      </c>
      <c r="E2664" s="32" t="s">
        <v>177</v>
      </c>
      <c r="F2664" s="58"/>
    </row>
    <row r="2665">
      <c r="A2665" s="32" t="s">
        <v>131</v>
      </c>
      <c r="B2665" s="32" t="s">
        <v>102</v>
      </c>
      <c r="C2665" s="32" t="s">
        <v>171</v>
      </c>
      <c r="D2665" s="32">
        <v>1.0</v>
      </c>
      <c r="E2665" s="32" t="s">
        <v>177</v>
      </c>
      <c r="F2665" s="58"/>
    </row>
    <row r="2666">
      <c r="A2666" s="32" t="s">
        <v>131</v>
      </c>
      <c r="B2666" s="32" t="s">
        <v>105</v>
      </c>
      <c r="C2666" s="32" t="s">
        <v>171</v>
      </c>
      <c r="D2666" s="32">
        <v>1.0</v>
      </c>
      <c r="E2666" s="32" t="s">
        <v>177</v>
      </c>
      <c r="F2666" s="58"/>
    </row>
    <row r="2667">
      <c r="A2667" s="32" t="s">
        <v>131</v>
      </c>
      <c r="B2667" s="32" t="s">
        <v>109</v>
      </c>
      <c r="C2667" s="32" t="s">
        <v>171</v>
      </c>
      <c r="D2667" s="32">
        <v>1.0</v>
      </c>
      <c r="E2667" s="32" t="s">
        <v>177</v>
      </c>
      <c r="F2667" s="58"/>
    </row>
    <row r="2668">
      <c r="A2668" s="32" t="s">
        <v>131</v>
      </c>
      <c r="B2668" s="32" t="s">
        <v>110</v>
      </c>
      <c r="C2668" s="32" t="s">
        <v>171</v>
      </c>
      <c r="D2668" s="32">
        <v>1.0</v>
      </c>
      <c r="E2668" s="32" t="s">
        <v>177</v>
      </c>
      <c r="F2668" s="58"/>
    </row>
    <row r="2669">
      <c r="A2669" s="32" t="s">
        <v>131</v>
      </c>
      <c r="B2669" s="32" t="s">
        <v>111</v>
      </c>
      <c r="C2669" s="32" t="s">
        <v>171</v>
      </c>
      <c r="D2669" s="32">
        <v>1.0</v>
      </c>
      <c r="E2669" s="32" t="s">
        <v>177</v>
      </c>
      <c r="F2669" s="58"/>
    </row>
    <row r="2670">
      <c r="A2670" s="32" t="s">
        <v>131</v>
      </c>
      <c r="B2670" s="32" t="s">
        <v>112</v>
      </c>
      <c r="C2670" s="32" t="s">
        <v>171</v>
      </c>
      <c r="D2670" s="32">
        <v>1.0</v>
      </c>
      <c r="E2670" s="32" t="s">
        <v>177</v>
      </c>
      <c r="F2670" s="58"/>
    </row>
    <row r="2671">
      <c r="A2671" s="32" t="s">
        <v>131</v>
      </c>
      <c r="B2671" s="32" t="s">
        <v>114</v>
      </c>
      <c r="C2671" s="32" t="s">
        <v>171</v>
      </c>
      <c r="D2671" s="32">
        <v>1.0</v>
      </c>
      <c r="E2671" s="32" t="s">
        <v>177</v>
      </c>
      <c r="F2671" s="58"/>
    </row>
    <row r="2672">
      <c r="A2672" s="32" t="s">
        <v>131</v>
      </c>
      <c r="B2672" s="32" t="s">
        <v>119</v>
      </c>
      <c r="C2672" s="32" t="s">
        <v>171</v>
      </c>
      <c r="D2672" s="32">
        <v>1.0</v>
      </c>
      <c r="E2672" s="32" t="s">
        <v>177</v>
      </c>
      <c r="F2672" s="58"/>
    </row>
    <row r="2673">
      <c r="A2673" s="32" t="s">
        <v>131</v>
      </c>
      <c r="B2673" s="32" t="s">
        <v>122</v>
      </c>
      <c r="C2673" s="32" t="s">
        <v>171</v>
      </c>
      <c r="D2673" s="32">
        <v>1.0</v>
      </c>
      <c r="E2673" s="32" t="s">
        <v>177</v>
      </c>
      <c r="F2673" s="58"/>
    </row>
    <row r="2674">
      <c r="A2674" s="32" t="s">
        <v>131</v>
      </c>
      <c r="B2674" s="32" t="s">
        <v>124</v>
      </c>
      <c r="C2674" s="32" t="s">
        <v>171</v>
      </c>
      <c r="D2674" s="32">
        <v>1.0</v>
      </c>
      <c r="E2674" s="32" t="s">
        <v>177</v>
      </c>
      <c r="F2674" s="58"/>
    </row>
    <row r="2675">
      <c r="A2675" s="32" t="s">
        <v>131</v>
      </c>
      <c r="B2675" s="32" t="s">
        <v>130</v>
      </c>
      <c r="C2675" s="32" t="s">
        <v>171</v>
      </c>
      <c r="D2675" s="32">
        <v>1.0</v>
      </c>
      <c r="E2675" s="32" t="s">
        <v>177</v>
      </c>
      <c r="F2675" s="58"/>
    </row>
    <row r="2676">
      <c r="A2676" s="32" t="s">
        <v>131</v>
      </c>
      <c r="B2676" s="32" t="s">
        <v>142</v>
      </c>
      <c r="C2676" s="32" t="s">
        <v>171</v>
      </c>
      <c r="D2676" s="32">
        <v>1.0</v>
      </c>
      <c r="E2676" s="32" t="s">
        <v>177</v>
      </c>
      <c r="F2676" s="58"/>
    </row>
    <row r="2677">
      <c r="A2677" s="32" t="s">
        <v>131</v>
      </c>
      <c r="B2677" s="32" t="s">
        <v>145</v>
      </c>
      <c r="C2677" s="32" t="s">
        <v>171</v>
      </c>
      <c r="D2677" s="32">
        <v>1.0</v>
      </c>
      <c r="E2677" s="32" t="s">
        <v>177</v>
      </c>
      <c r="F2677" s="58"/>
    </row>
    <row r="2678">
      <c r="A2678" s="32" t="s">
        <v>131</v>
      </c>
      <c r="B2678" s="32" t="s">
        <v>147</v>
      </c>
      <c r="C2678" s="32" t="s">
        <v>171</v>
      </c>
      <c r="D2678" s="32">
        <v>1.0</v>
      </c>
      <c r="E2678" s="32" t="s">
        <v>177</v>
      </c>
      <c r="F2678" s="58"/>
    </row>
    <row r="2679">
      <c r="A2679" s="32" t="s">
        <v>131</v>
      </c>
      <c r="B2679" s="32" t="s">
        <v>148</v>
      </c>
      <c r="C2679" s="32" t="s">
        <v>171</v>
      </c>
      <c r="D2679" s="32">
        <v>1.0</v>
      </c>
      <c r="E2679" s="32" t="s">
        <v>177</v>
      </c>
      <c r="F2679" s="58"/>
    </row>
    <row r="2680">
      <c r="A2680" s="32" t="s">
        <v>131</v>
      </c>
      <c r="B2680" s="32" t="s">
        <v>149</v>
      </c>
      <c r="C2680" s="32" t="s">
        <v>171</v>
      </c>
      <c r="D2680" s="32">
        <v>1.0</v>
      </c>
      <c r="E2680" s="32" t="s">
        <v>177</v>
      </c>
      <c r="F2680" s="58"/>
    </row>
    <row r="2681">
      <c r="A2681" s="32" t="s">
        <v>135</v>
      </c>
      <c r="B2681" s="32" t="s">
        <v>136</v>
      </c>
      <c r="C2681" s="32" t="s">
        <v>171</v>
      </c>
      <c r="D2681" s="32">
        <v>1.0</v>
      </c>
      <c r="E2681" s="32" t="s">
        <v>177</v>
      </c>
      <c r="F2681" s="58"/>
    </row>
    <row r="2682">
      <c r="A2682" s="32" t="s">
        <v>135</v>
      </c>
      <c r="B2682" s="32" t="s">
        <v>137</v>
      </c>
      <c r="C2682" s="32" t="s">
        <v>171</v>
      </c>
      <c r="D2682" s="32">
        <v>1.0</v>
      </c>
      <c r="E2682" s="32" t="s">
        <v>177</v>
      </c>
      <c r="F2682" s="58"/>
    </row>
    <row r="2683">
      <c r="A2683" s="32" t="s">
        <v>135</v>
      </c>
      <c r="B2683" s="32" t="s">
        <v>143</v>
      </c>
      <c r="C2683" s="32" t="s">
        <v>171</v>
      </c>
      <c r="D2683" s="32">
        <v>1.0</v>
      </c>
      <c r="E2683" s="32" t="s">
        <v>177</v>
      </c>
      <c r="F2683" s="58"/>
    </row>
    <row r="2684">
      <c r="A2684" s="32" t="s">
        <v>135</v>
      </c>
      <c r="B2684" s="32" t="s">
        <v>144</v>
      </c>
      <c r="C2684" s="32" t="s">
        <v>171</v>
      </c>
      <c r="D2684" s="32">
        <v>1.0</v>
      </c>
      <c r="E2684" s="32" t="s">
        <v>177</v>
      </c>
      <c r="F2684" s="58"/>
    </row>
    <row r="2685">
      <c r="A2685" s="32" t="s">
        <v>135</v>
      </c>
      <c r="B2685" s="32" t="s">
        <v>15</v>
      </c>
      <c r="C2685" s="32" t="s">
        <v>171</v>
      </c>
      <c r="D2685" s="32">
        <v>1.0</v>
      </c>
      <c r="E2685" s="32" t="s">
        <v>177</v>
      </c>
      <c r="F2685" s="58"/>
    </row>
    <row r="2686">
      <c r="A2686" s="32" t="s">
        <v>135</v>
      </c>
      <c r="B2686" s="32" t="s">
        <v>17</v>
      </c>
      <c r="C2686" s="32" t="s">
        <v>171</v>
      </c>
      <c r="D2686" s="32">
        <v>1.0</v>
      </c>
      <c r="E2686" s="32" t="s">
        <v>177</v>
      </c>
      <c r="F2686" s="58"/>
    </row>
    <row r="2687">
      <c r="A2687" s="32" t="s">
        <v>135</v>
      </c>
      <c r="B2687" s="32" t="s">
        <v>22</v>
      </c>
      <c r="C2687" s="32" t="s">
        <v>171</v>
      </c>
      <c r="D2687" s="32">
        <v>1.0</v>
      </c>
      <c r="E2687" s="32" t="s">
        <v>177</v>
      </c>
      <c r="F2687" s="58"/>
    </row>
    <row r="2688">
      <c r="A2688" s="32" t="s">
        <v>135</v>
      </c>
      <c r="B2688" s="32" t="s">
        <v>27</v>
      </c>
      <c r="C2688" s="32" t="s">
        <v>171</v>
      </c>
      <c r="D2688" s="32">
        <v>1.0</v>
      </c>
      <c r="E2688" s="32" t="s">
        <v>177</v>
      </c>
      <c r="F2688" s="58"/>
    </row>
    <row r="2689">
      <c r="A2689" s="32" t="s">
        <v>135</v>
      </c>
      <c r="B2689" s="32" t="s">
        <v>28</v>
      </c>
      <c r="C2689" s="32" t="s">
        <v>171</v>
      </c>
      <c r="D2689" s="32">
        <v>1.0</v>
      </c>
      <c r="E2689" s="32" t="s">
        <v>177</v>
      </c>
      <c r="F2689" s="58"/>
    </row>
    <row r="2690">
      <c r="A2690" s="32" t="s">
        <v>135</v>
      </c>
      <c r="B2690" s="32" t="s">
        <v>33</v>
      </c>
      <c r="C2690" s="32" t="s">
        <v>171</v>
      </c>
      <c r="D2690" s="32">
        <v>1.0</v>
      </c>
      <c r="E2690" s="32" t="s">
        <v>177</v>
      </c>
      <c r="F2690" s="58"/>
    </row>
    <row r="2691">
      <c r="A2691" s="32" t="s">
        <v>135</v>
      </c>
      <c r="B2691" s="32" t="s">
        <v>36</v>
      </c>
      <c r="C2691" s="32" t="s">
        <v>171</v>
      </c>
      <c r="D2691" s="32">
        <v>1.0</v>
      </c>
      <c r="E2691" s="32" t="s">
        <v>177</v>
      </c>
      <c r="F2691" s="58"/>
    </row>
    <row r="2692">
      <c r="A2692" s="32" t="s">
        <v>135</v>
      </c>
      <c r="B2692" s="32" t="s">
        <v>40</v>
      </c>
      <c r="C2692" s="32" t="s">
        <v>171</v>
      </c>
      <c r="D2692" s="32">
        <v>1.0</v>
      </c>
      <c r="E2692" s="32" t="s">
        <v>177</v>
      </c>
      <c r="F2692" s="58"/>
    </row>
    <row r="2693">
      <c r="A2693" s="32" t="s">
        <v>135</v>
      </c>
      <c r="B2693" s="32" t="s">
        <v>46</v>
      </c>
      <c r="C2693" s="32" t="s">
        <v>171</v>
      </c>
      <c r="D2693" s="32">
        <v>1.0</v>
      </c>
      <c r="E2693" s="32" t="s">
        <v>177</v>
      </c>
      <c r="F2693" s="58"/>
    </row>
    <row r="2694">
      <c r="A2694" s="32" t="s">
        <v>135</v>
      </c>
      <c r="B2694" s="32" t="s">
        <v>47</v>
      </c>
      <c r="C2694" s="32" t="s">
        <v>171</v>
      </c>
      <c r="D2694" s="32">
        <v>1.0</v>
      </c>
      <c r="E2694" s="32" t="s">
        <v>177</v>
      </c>
      <c r="F2694" s="58"/>
    </row>
    <row r="2695">
      <c r="A2695" s="32" t="s">
        <v>135</v>
      </c>
      <c r="B2695" s="32" t="s">
        <v>48</v>
      </c>
      <c r="C2695" s="32" t="s">
        <v>171</v>
      </c>
      <c r="D2695" s="32">
        <v>1.0</v>
      </c>
      <c r="E2695" s="32" t="s">
        <v>177</v>
      </c>
      <c r="F2695" s="58"/>
    </row>
    <row r="2696">
      <c r="A2696" s="32" t="s">
        <v>135</v>
      </c>
      <c r="B2696" s="32" t="s">
        <v>50</v>
      </c>
      <c r="C2696" s="32" t="s">
        <v>171</v>
      </c>
      <c r="D2696" s="32">
        <v>1.0</v>
      </c>
      <c r="E2696" s="32" t="s">
        <v>177</v>
      </c>
      <c r="F2696" s="58"/>
    </row>
    <row r="2697">
      <c r="A2697" s="32" t="s">
        <v>135</v>
      </c>
      <c r="B2697" s="32" t="s">
        <v>51</v>
      </c>
      <c r="C2697" s="32" t="s">
        <v>171</v>
      </c>
      <c r="D2697" s="32">
        <v>1.0</v>
      </c>
      <c r="E2697" s="32" t="s">
        <v>177</v>
      </c>
      <c r="F2697" s="58"/>
    </row>
    <row r="2698">
      <c r="A2698" s="32" t="s">
        <v>135</v>
      </c>
      <c r="B2698" s="32" t="s">
        <v>52</v>
      </c>
      <c r="C2698" s="32" t="s">
        <v>171</v>
      </c>
      <c r="D2698" s="32">
        <v>1.0</v>
      </c>
      <c r="E2698" s="32" t="s">
        <v>177</v>
      </c>
      <c r="F2698" s="58"/>
    </row>
    <row r="2699">
      <c r="A2699" s="32" t="s">
        <v>135</v>
      </c>
      <c r="B2699" s="32" t="s">
        <v>58</v>
      </c>
      <c r="C2699" s="32" t="s">
        <v>171</v>
      </c>
      <c r="D2699" s="32">
        <v>1.0</v>
      </c>
      <c r="E2699" s="32" t="s">
        <v>177</v>
      </c>
      <c r="F2699" s="58"/>
    </row>
    <row r="2700">
      <c r="A2700" s="32" t="s">
        <v>135</v>
      </c>
      <c r="B2700" s="32" t="s">
        <v>59</v>
      </c>
      <c r="C2700" s="32" t="s">
        <v>171</v>
      </c>
      <c r="D2700" s="32">
        <v>1.0</v>
      </c>
      <c r="E2700" s="32" t="s">
        <v>177</v>
      </c>
      <c r="F2700" s="58"/>
    </row>
    <row r="2701">
      <c r="A2701" s="32" t="s">
        <v>135</v>
      </c>
      <c r="B2701" s="32" t="s">
        <v>61</v>
      </c>
      <c r="C2701" s="32" t="s">
        <v>171</v>
      </c>
      <c r="D2701" s="32">
        <v>1.0</v>
      </c>
      <c r="E2701" s="32" t="s">
        <v>177</v>
      </c>
      <c r="F2701" s="58"/>
    </row>
    <row r="2702">
      <c r="A2702" s="32" t="s">
        <v>135</v>
      </c>
      <c r="B2702" s="32" t="s">
        <v>62</v>
      </c>
      <c r="C2702" s="32" t="s">
        <v>171</v>
      </c>
      <c r="D2702" s="32">
        <v>1.0</v>
      </c>
      <c r="E2702" s="32" t="s">
        <v>177</v>
      </c>
      <c r="F2702" s="58"/>
    </row>
    <row r="2703">
      <c r="A2703" s="32" t="s">
        <v>135</v>
      </c>
      <c r="B2703" s="32" t="s">
        <v>63</v>
      </c>
      <c r="C2703" s="32" t="s">
        <v>171</v>
      </c>
      <c r="D2703" s="32">
        <v>1.0</v>
      </c>
      <c r="E2703" s="32" t="s">
        <v>177</v>
      </c>
      <c r="F2703" s="58"/>
    </row>
    <row r="2704">
      <c r="A2704" s="32" t="s">
        <v>135</v>
      </c>
      <c r="B2704" s="32" t="s">
        <v>65</v>
      </c>
      <c r="C2704" s="32" t="s">
        <v>171</v>
      </c>
      <c r="D2704" s="32">
        <v>1.0</v>
      </c>
      <c r="E2704" s="32" t="s">
        <v>177</v>
      </c>
      <c r="F2704" s="58"/>
    </row>
    <row r="2705">
      <c r="A2705" s="32" t="s">
        <v>135</v>
      </c>
      <c r="B2705" s="32" t="s">
        <v>66</v>
      </c>
      <c r="C2705" s="32" t="s">
        <v>171</v>
      </c>
      <c r="D2705" s="32">
        <v>1.0</v>
      </c>
      <c r="E2705" s="32" t="s">
        <v>177</v>
      </c>
      <c r="F2705" s="58"/>
    </row>
    <row r="2706">
      <c r="A2706" s="32" t="s">
        <v>135</v>
      </c>
      <c r="B2706" s="32" t="s">
        <v>71</v>
      </c>
      <c r="C2706" s="32" t="s">
        <v>171</v>
      </c>
      <c r="D2706" s="32">
        <v>1.0</v>
      </c>
      <c r="E2706" s="32" t="s">
        <v>177</v>
      </c>
      <c r="F2706" s="58"/>
    </row>
    <row r="2707">
      <c r="A2707" s="32" t="s">
        <v>135</v>
      </c>
      <c r="B2707" s="32" t="s">
        <v>72</v>
      </c>
      <c r="C2707" s="32" t="s">
        <v>171</v>
      </c>
      <c r="D2707" s="32">
        <v>1.0</v>
      </c>
      <c r="E2707" s="32" t="s">
        <v>177</v>
      </c>
      <c r="F2707" s="58"/>
    </row>
    <row r="2708">
      <c r="A2708" s="32" t="s">
        <v>135</v>
      </c>
      <c r="B2708" s="32" t="s">
        <v>73</v>
      </c>
      <c r="C2708" s="32" t="s">
        <v>171</v>
      </c>
      <c r="D2708" s="32">
        <v>1.0</v>
      </c>
      <c r="E2708" s="32" t="s">
        <v>177</v>
      </c>
      <c r="F2708" s="58"/>
    </row>
    <row r="2709">
      <c r="A2709" s="32" t="s">
        <v>135</v>
      </c>
      <c r="B2709" s="32" t="s">
        <v>75</v>
      </c>
      <c r="C2709" s="32" t="s">
        <v>171</v>
      </c>
      <c r="D2709" s="32">
        <v>1.0</v>
      </c>
      <c r="E2709" s="32" t="s">
        <v>177</v>
      </c>
      <c r="F2709" s="58"/>
    </row>
    <row r="2710">
      <c r="A2710" s="32" t="s">
        <v>135</v>
      </c>
      <c r="B2710" s="32" t="s">
        <v>78</v>
      </c>
      <c r="C2710" s="32" t="s">
        <v>171</v>
      </c>
      <c r="D2710" s="32">
        <v>1.0</v>
      </c>
      <c r="E2710" s="32" t="s">
        <v>177</v>
      </c>
      <c r="F2710" s="58"/>
    </row>
    <row r="2711">
      <c r="A2711" s="32" t="s">
        <v>135</v>
      </c>
      <c r="B2711" s="32" t="s">
        <v>83</v>
      </c>
      <c r="C2711" s="32" t="s">
        <v>171</v>
      </c>
      <c r="D2711" s="32">
        <v>1.0</v>
      </c>
      <c r="E2711" s="32" t="s">
        <v>177</v>
      </c>
      <c r="F2711" s="58"/>
    </row>
    <row r="2712">
      <c r="A2712" s="32" t="s">
        <v>135</v>
      </c>
      <c r="B2712" s="32" t="s">
        <v>84</v>
      </c>
      <c r="C2712" s="32" t="s">
        <v>171</v>
      </c>
      <c r="D2712" s="32">
        <v>1.0</v>
      </c>
      <c r="E2712" s="32" t="s">
        <v>177</v>
      </c>
      <c r="F2712" s="58"/>
    </row>
    <row r="2713">
      <c r="A2713" s="32" t="s">
        <v>135</v>
      </c>
      <c r="B2713" s="32" t="s">
        <v>91</v>
      </c>
      <c r="C2713" s="32" t="s">
        <v>171</v>
      </c>
      <c r="D2713" s="32">
        <v>1.0</v>
      </c>
      <c r="E2713" s="32" t="s">
        <v>177</v>
      </c>
      <c r="F2713" s="58"/>
    </row>
    <row r="2714">
      <c r="A2714" s="32" t="s">
        <v>135</v>
      </c>
      <c r="B2714" s="32" t="s">
        <v>93</v>
      </c>
      <c r="C2714" s="32" t="s">
        <v>171</v>
      </c>
      <c r="D2714" s="32">
        <v>1.0</v>
      </c>
      <c r="E2714" s="32" t="s">
        <v>177</v>
      </c>
      <c r="F2714" s="58"/>
    </row>
    <row r="2715">
      <c r="A2715" s="32" t="s">
        <v>135</v>
      </c>
      <c r="B2715" s="32" t="s">
        <v>96</v>
      </c>
      <c r="C2715" s="32" t="s">
        <v>171</v>
      </c>
      <c r="D2715" s="32">
        <v>1.0</v>
      </c>
      <c r="E2715" s="32" t="s">
        <v>177</v>
      </c>
      <c r="F2715" s="58"/>
    </row>
    <row r="2716">
      <c r="A2716" s="32" t="s">
        <v>135</v>
      </c>
      <c r="B2716" s="32" t="s">
        <v>98</v>
      </c>
      <c r="C2716" s="32" t="s">
        <v>171</v>
      </c>
      <c r="D2716" s="32">
        <v>1.0</v>
      </c>
      <c r="E2716" s="32" t="s">
        <v>177</v>
      </c>
      <c r="F2716" s="58"/>
    </row>
    <row r="2717">
      <c r="A2717" s="32" t="s">
        <v>135</v>
      </c>
      <c r="B2717" s="32" t="s">
        <v>99</v>
      </c>
      <c r="C2717" s="32" t="s">
        <v>171</v>
      </c>
      <c r="D2717" s="32">
        <v>1.0</v>
      </c>
      <c r="E2717" s="32" t="s">
        <v>177</v>
      </c>
      <c r="F2717" s="58"/>
    </row>
    <row r="2718">
      <c r="A2718" s="32" t="s">
        <v>135</v>
      </c>
      <c r="B2718" s="32" t="s">
        <v>102</v>
      </c>
      <c r="C2718" s="32" t="s">
        <v>171</v>
      </c>
      <c r="D2718" s="32">
        <v>1.0</v>
      </c>
      <c r="E2718" s="32" t="s">
        <v>177</v>
      </c>
      <c r="F2718" s="58"/>
    </row>
    <row r="2719">
      <c r="A2719" s="32" t="s">
        <v>135</v>
      </c>
      <c r="B2719" s="32" t="s">
        <v>105</v>
      </c>
      <c r="C2719" s="32" t="s">
        <v>171</v>
      </c>
      <c r="D2719" s="32">
        <v>1.0</v>
      </c>
      <c r="E2719" s="32" t="s">
        <v>177</v>
      </c>
      <c r="F2719" s="58"/>
    </row>
    <row r="2720">
      <c r="A2720" s="32" t="s">
        <v>135</v>
      </c>
      <c r="B2720" s="32" t="s">
        <v>109</v>
      </c>
      <c r="C2720" s="32" t="s">
        <v>171</v>
      </c>
      <c r="D2720" s="32">
        <v>1.0</v>
      </c>
      <c r="E2720" s="32" t="s">
        <v>177</v>
      </c>
      <c r="F2720" s="58"/>
    </row>
    <row r="2721">
      <c r="A2721" s="32" t="s">
        <v>135</v>
      </c>
      <c r="B2721" s="32" t="s">
        <v>110</v>
      </c>
      <c r="C2721" s="32" t="s">
        <v>171</v>
      </c>
      <c r="D2721" s="32">
        <v>1.0</v>
      </c>
      <c r="E2721" s="32" t="s">
        <v>177</v>
      </c>
      <c r="F2721" s="58"/>
    </row>
    <row r="2722">
      <c r="A2722" s="32" t="s">
        <v>135</v>
      </c>
      <c r="B2722" s="32" t="s">
        <v>111</v>
      </c>
      <c r="C2722" s="32" t="s">
        <v>171</v>
      </c>
      <c r="D2722" s="32">
        <v>1.0</v>
      </c>
      <c r="E2722" s="32" t="s">
        <v>177</v>
      </c>
      <c r="F2722" s="58"/>
    </row>
    <row r="2723">
      <c r="A2723" s="32" t="s">
        <v>135</v>
      </c>
      <c r="B2723" s="32" t="s">
        <v>112</v>
      </c>
      <c r="C2723" s="32" t="s">
        <v>171</v>
      </c>
      <c r="D2723" s="32">
        <v>1.0</v>
      </c>
      <c r="E2723" s="32" t="s">
        <v>177</v>
      </c>
      <c r="F2723" s="58"/>
    </row>
    <row r="2724">
      <c r="A2724" s="32" t="s">
        <v>135</v>
      </c>
      <c r="B2724" s="32" t="s">
        <v>114</v>
      </c>
      <c r="C2724" s="32" t="s">
        <v>171</v>
      </c>
      <c r="D2724" s="32">
        <v>1.0</v>
      </c>
      <c r="E2724" s="32" t="s">
        <v>177</v>
      </c>
      <c r="F2724" s="58"/>
    </row>
    <row r="2725">
      <c r="A2725" s="32" t="s">
        <v>135</v>
      </c>
      <c r="B2725" s="32" t="s">
        <v>119</v>
      </c>
      <c r="C2725" s="32" t="s">
        <v>171</v>
      </c>
      <c r="D2725" s="32">
        <v>1.0</v>
      </c>
      <c r="E2725" s="32" t="s">
        <v>177</v>
      </c>
      <c r="F2725" s="58"/>
    </row>
    <row r="2726">
      <c r="A2726" s="32" t="s">
        <v>135</v>
      </c>
      <c r="B2726" s="32" t="s">
        <v>122</v>
      </c>
      <c r="C2726" s="32" t="s">
        <v>171</v>
      </c>
      <c r="D2726" s="32">
        <v>1.0</v>
      </c>
      <c r="E2726" s="32" t="s">
        <v>177</v>
      </c>
      <c r="F2726" s="58"/>
    </row>
    <row r="2727">
      <c r="A2727" s="32" t="s">
        <v>135</v>
      </c>
      <c r="B2727" s="32" t="s">
        <v>124</v>
      </c>
      <c r="C2727" s="32" t="s">
        <v>171</v>
      </c>
      <c r="D2727" s="32">
        <v>1.0</v>
      </c>
      <c r="E2727" s="32" t="s">
        <v>177</v>
      </c>
      <c r="F2727" s="58"/>
    </row>
    <row r="2728">
      <c r="A2728" s="32" t="s">
        <v>135</v>
      </c>
      <c r="B2728" s="32" t="s">
        <v>130</v>
      </c>
      <c r="C2728" s="32" t="s">
        <v>171</v>
      </c>
      <c r="D2728" s="32">
        <v>1.0</v>
      </c>
      <c r="E2728" s="32" t="s">
        <v>177</v>
      </c>
      <c r="F2728" s="58"/>
    </row>
    <row r="2729">
      <c r="A2729" s="32" t="s">
        <v>135</v>
      </c>
      <c r="B2729" s="32" t="s">
        <v>142</v>
      </c>
      <c r="C2729" s="32" t="s">
        <v>171</v>
      </c>
      <c r="D2729" s="32">
        <v>1.0</v>
      </c>
      <c r="E2729" s="32" t="s">
        <v>177</v>
      </c>
      <c r="F2729" s="58"/>
    </row>
    <row r="2730">
      <c r="A2730" s="32" t="s">
        <v>135</v>
      </c>
      <c r="B2730" s="32" t="s">
        <v>145</v>
      </c>
      <c r="C2730" s="32" t="s">
        <v>171</v>
      </c>
      <c r="D2730" s="32">
        <v>1.0</v>
      </c>
      <c r="E2730" s="32" t="s">
        <v>177</v>
      </c>
      <c r="F2730" s="58"/>
    </row>
    <row r="2731">
      <c r="A2731" s="32" t="s">
        <v>135</v>
      </c>
      <c r="B2731" s="32" t="s">
        <v>147</v>
      </c>
      <c r="C2731" s="32" t="s">
        <v>171</v>
      </c>
      <c r="D2731" s="32">
        <v>1.0</v>
      </c>
      <c r="E2731" s="32" t="s">
        <v>177</v>
      </c>
      <c r="F2731" s="58"/>
    </row>
    <row r="2732">
      <c r="A2732" s="32" t="s">
        <v>135</v>
      </c>
      <c r="B2732" s="32" t="s">
        <v>148</v>
      </c>
      <c r="C2732" s="32" t="s">
        <v>171</v>
      </c>
      <c r="D2732" s="32">
        <v>1.0</v>
      </c>
      <c r="E2732" s="32" t="s">
        <v>177</v>
      </c>
      <c r="F2732" s="58"/>
    </row>
    <row r="2733">
      <c r="A2733" s="32" t="s">
        <v>135</v>
      </c>
      <c r="B2733" s="32" t="s">
        <v>149</v>
      </c>
      <c r="C2733" s="32" t="s">
        <v>171</v>
      </c>
      <c r="D2733" s="32">
        <v>1.0</v>
      </c>
      <c r="E2733" s="32" t="s">
        <v>177</v>
      </c>
      <c r="F2733" s="58"/>
    </row>
    <row r="2734">
      <c r="A2734" s="32" t="s">
        <v>136</v>
      </c>
      <c r="B2734" s="32" t="s">
        <v>137</v>
      </c>
      <c r="C2734" s="32" t="s">
        <v>171</v>
      </c>
      <c r="D2734" s="32">
        <v>1.0</v>
      </c>
      <c r="E2734" s="32" t="s">
        <v>177</v>
      </c>
      <c r="F2734" s="58"/>
    </row>
    <row r="2735">
      <c r="A2735" s="32" t="s">
        <v>136</v>
      </c>
      <c r="B2735" s="32" t="s">
        <v>143</v>
      </c>
      <c r="C2735" s="32" t="s">
        <v>171</v>
      </c>
      <c r="D2735" s="32">
        <v>1.0</v>
      </c>
      <c r="E2735" s="32" t="s">
        <v>177</v>
      </c>
      <c r="F2735" s="58"/>
    </row>
    <row r="2736">
      <c r="A2736" s="32" t="s">
        <v>136</v>
      </c>
      <c r="B2736" s="32" t="s">
        <v>144</v>
      </c>
      <c r="C2736" s="32" t="s">
        <v>171</v>
      </c>
      <c r="D2736" s="32">
        <v>1.0</v>
      </c>
      <c r="E2736" s="32" t="s">
        <v>177</v>
      </c>
      <c r="F2736" s="58"/>
    </row>
    <row r="2737">
      <c r="A2737" s="32" t="s">
        <v>136</v>
      </c>
      <c r="B2737" s="32" t="s">
        <v>15</v>
      </c>
      <c r="C2737" s="32" t="s">
        <v>171</v>
      </c>
      <c r="D2737" s="32">
        <v>1.0</v>
      </c>
      <c r="E2737" s="32" t="s">
        <v>177</v>
      </c>
      <c r="F2737" s="58"/>
    </row>
    <row r="2738">
      <c r="A2738" s="32" t="s">
        <v>136</v>
      </c>
      <c r="B2738" s="32" t="s">
        <v>17</v>
      </c>
      <c r="C2738" s="32" t="s">
        <v>171</v>
      </c>
      <c r="D2738" s="32">
        <v>1.0</v>
      </c>
      <c r="E2738" s="32" t="s">
        <v>177</v>
      </c>
      <c r="F2738" s="58"/>
    </row>
    <row r="2739">
      <c r="A2739" s="32" t="s">
        <v>136</v>
      </c>
      <c r="B2739" s="32" t="s">
        <v>22</v>
      </c>
      <c r="C2739" s="32" t="s">
        <v>171</v>
      </c>
      <c r="D2739" s="32">
        <v>1.0</v>
      </c>
      <c r="E2739" s="32" t="s">
        <v>177</v>
      </c>
      <c r="F2739" s="58"/>
    </row>
    <row r="2740">
      <c r="A2740" s="32" t="s">
        <v>136</v>
      </c>
      <c r="B2740" s="32" t="s">
        <v>27</v>
      </c>
      <c r="C2740" s="32" t="s">
        <v>171</v>
      </c>
      <c r="D2740" s="32">
        <v>1.0</v>
      </c>
      <c r="E2740" s="32" t="s">
        <v>177</v>
      </c>
      <c r="F2740" s="58"/>
    </row>
    <row r="2741">
      <c r="A2741" s="32" t="s">
        <v>136</v>
      </c>
      <c r="B2741" s="32" t="s">
        <v>28</v>
      </c>
      <c r="C2741" s="32" t="s">
        <v>171</v>
      </c>
      <c r="D2741" s="32">
        <v>1.0</v>
      </c>
      <c r="E2741" s="32" t="s">
        <v>177</v>
      </c>
      <c r="F2741" s="58"/>
    </row>
    <row r="2742">
      <c r="A2742" s="32" t="s">
        <v>136</v>
      </c>
      <c r="B2742" s="32" t="s">
        <v>33</v>
      </c>
      <c r="C2742" s="32" t="s">
        <v>171</v>
      </c>
      <c r="D2742" s="32">
        <v>1.0</v>
      </c>
      <c r="E2742" s="32" t="s">
        <v>177</v>
      </c>
      <c r="F2742" s="58"/>
    </row>
    <row r="2743">
      <c r="A2743" s="32" t="s">
        <v>136</v>
      </c>
      <c r="B2743" s="32" t="s">
        <v>36</v>
      </c>
      <c r="C2743" s="32" t="s">
        <v>171</v>
      </c>
      <c r="D2743" s="32">
        <v>1.0</v>
      </c>
      <c r="E2743" s="32" t="s">
        <v>177</v>
      </c>
      <c r="F2743" s="58"/>
    </row>
    <row r="2744">
      <c r="A2744" s="32" t="s">
        <v>136</v>
      </c>
      <c r="B2744" s="32" t="s">
        <v>40</v>
      </c>
      <c r="C2744" s="32" t="s">
        <v>171</v>
      </c>
      <c r="D2744" s="32">
        <v>1.0</v>
      </c>
      <c r="E2744" s="32" t="s">
        <v>177</v>
      </c>
      <c r="F2744" s="58"/>
    </row>
    <row r="2745">
      <c r="A2745" s="32" t="s">
        <v>136</v>
      </c>
      <c r="B2745" s="32" t="s">
        <v>46</v>
      </c>
      <c r="C2745" s="32" t="s">
        <v>171</v>
      </c>
      <c r="D2745" s="32">
        <v>1.0</v>
      </c>
      <c r="E2745" s="32" t="s">
        <v>177</v>
      </c>
      <c r="F2745" s="58"/>
    </row>
    <row r="2746">
      <c r="A2746" s="32" t="s">
        <v>136</v>
      </c>
      <c r="B2746" s="32" t="s">
        <v>47</v>
      </c>
      <c r="C2746" s="32" t="s">
        <v>171</v>
      </c>
      <c r="D2746" s="32">
        <v>1.0</v>
      </c>
      <c r="E2746" s="32" t="s">
        <v>177</v>
      </c>
      <c r="F2746" s="58"/>
    </row>
    <row r="2747">
      <c r="A2747" s="32" t="s">
        <v>136</v>
      </c>
      <c r="B2747" s="32" t="s">
        <v>48</v>
      </c>
      <c r="C2747" s="32" t="s">
        <v>171</v>
      </c>
      <c r="D2747" s="32">
        <v>1.0</v>
      </c>
      <c r="E2747" s="32" t="s">
        <v>177</v>
      </c>
      <c r="F2747" s="58"/>
    </row>
    <row r="2748">
      <c r="A2748" s="32" t="s">
        <v>136</v>
      </c>
      <c r="B2748" s="32" t="s">
        <v>50</v>
      </c>
      <c r="C2748" s="32" t="s">
        <v>171</v>
      </c>
      <c r="D2748" s="32">
        <v>1.0</v>
      </c>
      <c r="E2748" s="32" t="s">
        <v>177</v>
      </c>
      <c r="F2748" s="58"/>
    </row>
    <row r="2749">
      <c r="A2749" s="32" t="s">
        <v>136</v>
      </c>
      <c r="B2749" s="32" t="s">
        <v>51</v>
      </c>
      <c r="C2749" s="32" t="s">
        <v>171</v>
      </c>
      <c r="D2749" s="32">
        <v>1.0</v>
      </c>
      <c r="E2749" s="32" t="s">
        <v>177</v>
      </c>
      <c r="F2749" s="58"/>
    </row>
    <row r="2750">
      <c r="A2750" s="32" t="s">
        <v>136</v>
      </c>
      <c r="B2750" s="32" t="s">
        <v>52</v>
      </c>
      <c r="C2750" s="32" t="s">
        <v>171</v>
      </c>
      <c r="D2750" s="32">
        <v>1.0</v>
      </c>
      <c r="E2750" s="32" t="s">
        <v>177</v>
      </c>
      <c r="F2750" s="58"/>
    </row>
    <row r="2751">
      <c r="A2751" s="32" t="s">
        <v>136</v>
      </c>
      <c r="B2751" s="32" t="s">
        <v>58</v>
      </c>
      <c r="C2751" s="32" t="s">
        <v>171</v>
      </c>
      <c r="D2751" s="32">
        <v>1.0</v>
      </c>
      <c r="E2751" s="32" t="s">
        <v>177</v>
      </c>
      <c r="F2751" s="58"/>
    </row>
    <row r="2752">
      <c r="A2752" s="32" t="s">
        <v>136</v>
      </c>
      <c r="B2752" s="32" t="s">
        <v>59</v>
      </c>
      <c r="C2752" s="32" t="s">
        <v>171</v>
      </c>
      <c r="D2752" s="32">
        <v>1.0</v>
      </c>
      <c r="E2752" s="32" t="s">
        <v>177</v>
      </c>
      <c r="F2752" s="58"/>
    </row>
    <row r="2753">
      <c r="A2753" s="32" t="s">
        <v>136</v>
      </c>
      <c r="B2753" s="32" t="s">
        <v>61</v>
      </c>
      <c r="C2753" s="32" t="s">
        <v>171</v>
      </c>
      <c r="D2753" s="32">
        <v>1.0</v>
      </c>
      <c r="E2753" s="32" t="s">
        <v>177</v>
      </c>
      <c r="F2753" s="58"/>
    </row>
    <row r="2754">
      <c r="A2754" s="32" t="s">
        <v>136</v>
      </c>
      <c r="B2754" s="32" t="s">
        <v>62</v>
      </c>
      <c r="C2754" s="32" t="s">
        <v>171</v>
      </c>
      <c r="D2754" s="32">
        <v>1.0</v>
      </c>
      <c r="E2754" s="32" t="s">
        <v>177</v>
      </c>
      <c r="F2754" s="58"/>
    </row>
    <row r="2755">
      <c r="A2755" s="32" t="s">
        <v>136</v>
      </c>
      <c r="B2755" s="32" t="s">
        <v>63</v>
      </c>
      <c r="C2755" s="32" t="s">
        <v>171</v>
      </c>
      <c r="D2755" s="32">
        <v>1.0</v>
      </c>
      <c r="E2755" s="32" t="s">
        <v>177</v>
      </c>
      <c r="F2755" s="58"/>
    </row>
    <row r="2756">
      <c r="A2756" s="32" t="s">
        <v>136</v>
      </c>
      <c r="B2756" s="32" t="s">
        <v>65</v>
      </c>
      <c r="C2756" s="32" t="s">
        <v>171</v>
      </c>
      <c r="D2756" s="32">
        <v>1.0</v>
      </c>
      <c r="E2756" s="32" t="s">
        <v>177</v>
      </c>
      <c r="F2756" s="58"/>
    </row>
    <row r="2757">
      <c r="A2757" s="32" t="s">
        <v>136</v>
      </c>
      <c r="B2757" s="32" t="s">
        <v>66</v>
      </c>
      <c r="C2757" s="32" t="s">
        <v>171</v>
      </c>
      <c r="D2757" s="32">
        <v>1.0</v>
      </c>
      <c r="E2757" s="32" t="s">
        <v>177</v>
      </c>
      <c r="F2757" s="58"/>
    </row>
    <row r="2758">
      <c r="A2758" s="32" t="s">
        <v>136</v>
      </c>
      <c r="B2758" s="32" t="s">
        <v>71</v>
      </c>
      <c r="C2758" s="32" t="s">
        <v>171</v>
      </c>
      <c r="D2758" s="32">
        <v>1.0</v>
      </c>
      <c r="E2758" s="32" t="s">
        <v>177</v>
      </c>
      <c r="F2758" s="58"/>
    </row>
    <row r="2759">
      <c r="A2759" s="32" t="s">
        <v>136</v>
      </c>
      <c r="B2759" s="32" t="s">
        <v>72</v>
      </c>
      <c r="C2759" s="32" t="s">
        <v>171</v>
      </c>
      <c r="D2759" s="32">
        <v>1.0</v>
      </c>
      <c r="E2759" s="32" t="s">
        <v>177</v>
      </c>
      <c r="F2759" s="58"/>
    </row>
    <row r="2760">
      <c r="A2760" s="32" t="s">
        <v>136</v>
      </c>
      <c r="B2760" s="32" t="s">
        <v>73</v>
      </c>
      <c r="C2760" s="32" t="s">
        <v>171</v>
      </c>
      <c r="D2760" s="32">
        <v>1.0</v>
      </c>
      <c r="E2760" s="32" t="s">
        <v>177</v>
      </c>
      <c r="F2760" s="58"/>
    </row>
    <row r="2761">
      <c r="A2761" s="32" t="s">
        <v>136</v>
      </c>
      <c r="B2761" s="32" t="s">
        <v>75</v>
      </c>
      <c r="C2761" s="32" t="s">
        <v>171</v>
      </c>
      <c r="D2761" s="32">
        <v>1.0</v>
      </c>
      <c r="E2761" s="32" t="s">
        <v>177</v>
      </c>
      <c r="F2761" s="58"/>
    </row>
    <row r="2762">
      <c r="A2762" s="32" t="s">
        <v>136</v>
      </c>
      <c r="B2762" s="32" t="s">
        <v>78</v>
      </c>
      <c r="C2762" s="32" t="s">
        <v>171</v>
      </c>
      <c r="D2762" s="32">
        <v>1.0</v>
      </c>
      <c r="E2762" s="32" t="s">
        <v>177</v>
      </c>
      <c r="F2762" s="58"/>
    </row>
    <row r="2763">
      <c r="A2763" s="32" t="s">
        <v>136</v>
      </c>
      <c r="B2763" s="32" t="s">
        <v>83</v>
      </c>
      <c r="C2763" s="32" t="s">
        <v>171</v>
      </c>
      <c r="D2763" s="32">
        <v>1.0</v>
      </c>
      <c r="E2763" s="32" t="s">
        <v>177</v>
      </c>
      <c r="F2763" s="58"/>
    </row>
    <row r="2764">
      <c r="A2764" s="32" t="s">
        <v>136</v>
      </c>
      <c r="B2764" s="32" t="s">
        <v>84</v>
      </c>
      <c r="C2764" s="32" t="s">
        <v>171</v>
      </c>
      <c r="D2764" s="32">
        <v>1.0</v>
      </c>
      <c r="E2764" s="32" t="s">
        <v>177</v>
      </c>
      <c r="F2764" s="58"/>
    </row>
    <row r="2765">
      <c r="A2765" s="32" t="s">
        <v>136</v>
      </c>
      <c r="B2765" s="32" t="s">
        <v>91</v>
      </c>
      <c r="C2765" s="32" t="s">
        <v>171</v>
      </c>
      <c r="D2765" s="32">
        <v>1.0</v>
      </c>
      <c r="E2765" s="32" t="s">
        <v>177</v>
      </c>
      <c r="F2765" s="58"/>
    </row>
    <row r="2766">
      <c r="A2766" s="32" t="s">
        <v>136</v>
      </c>
      <c r="B2766" s="32" t="s">
        <v>93</v>
      </c>
      <c r="C2766" s="32" t="s">
        <v>171</v>
      </c>
      <c r="D2766" s="32">
        <v>1.0</v>
      </c>
      <c r="E2766" s="32" t="s">
        <v>177</v>
      </c>
      <c r="F2766" s="58"/>
    </row>
    <row r="2767">
      <c r="A2767" s="32" t="s">
        <v>136</v>
      </c>
      <c r="B2767" s="32" t="s">
        <v>96</v>
      </c>
      <c r="C2767" s="32" t="s">
        <v>171</v>
      </c>
      <c r="D2767" s="32">
        <v>1.0</v>
      </c>
      <c r="E2767" s="32" t="s">
        <v>177</v>
      </c>
      <c r="F2767" s="58"/>
    </row>
    <row r="2768">
      <c r="A2768" s="32" t="s">
        <v>136</v>
      </c>
      <c r="B2768" s="32" t="s">
        <v>98</v>
      </c>
      <c r="C2768" s="32" t="s">
        <v>171</v>
      </c>
      <c r="D2768" s="32">
        <v>1.0</v>
      </c>
      <c r="E2768" s="32" t="s">
        <v>177</v>
      </c>
      <c r="F2768" s="58"/>
    </row>
    <row r="2769">
      <c r="A2769" s="32" t="s">
        <v>136</v>
      </c>
      <c r="B2769" s="32" t="s">
        <v>99</v>
      </c>
      <c r="C2769" s="32" t="s">
        <v>171</v>
      </c>
      <c r="D2769" s="32">
        <v>1.0</v>
      </c>
      <c r="E2769" s="32" t="s">
        <v>177</v>
      </c>
      <c r="F2769" s="58"/>
    </row>
    <row r="2770">
      <c r="A2770" s="32" t="s">
        <v>136</v>
      </c>
      <c r="B2770" s="32" t="s">
        <v>102</v>
      </c>
      <c r="C2770" s="32" t="s">
        <v>171</v>
      </c>
      <c r="D2770" s="32">
        <v>1.0</v>
      </c>
      <c r="E2770" s="32" t="s">
        <v>177</v>
      </c>
      <c r="F2770" s="58"/>
    </row>
    <row r="2771">
      <c r="A2771" s="32" t="s">
        <v>136</v>
      </c>
      <c r="B2771" s="32" t="s">
        <v>105</v>
      </c>
      <c r="C2771" s="32" t="s">
        <v>171</v>
      </c>
      <c r="D2771" s="32">
        <v>1.0</v>
      </c>
      <c r="E2771" s="32" t="s">
        <v>177</v>
      </c>
      <c r="F2771" s="58"/>
    </row>
    <row r="2772">
      <c r="A2772" s="32" t="s">
        <v>136</v>
      </c>
      <c r="B2772" s="32" t="s">
        <v>109</v>
      </c>
      <c r="C2772" s="32" t="s">
        <v>171</v>
      </c>
      <c r="D2772" s="32">
        <v>1.0</v>
      </c>
      <c r="E2772" s="32" t="s">
        <v>177</v>
      </c>
      <c r="F2772" s="58"/>
    </row>
    <row r="2773">
      <c r="A2773" s="32" t="s">
        <v>136</v>
      </c>
      <c r="B2773" s="32" t="s">
        <v>110</v>
      </c>
      <c r="C2773" s="32" t="s">
        <v>171</v>
      </c>
      <c r="D2773" s="32">
        <v>1.0</v>
      </c>
      <c r="E2773" s="32" t="s">
        <v>177</v>
      </c>
      <c r="F2773" s="58"/>
    </row>
    <row r="2774">
      <c r="A2774" s="32" t="s">
        <v>136</v>
      </c>
      <c r="B2774" s="32" t="s">
        <v>111</v>
      </c>
      <c r="C2774" s="32" t="s">
        <v>171</v>
      </c>
      <c r="D2774" s="32">
        <v>1.0</v>
      </c>
      <c r="E2774" s="32" t="s">
        <v>177</v>
      </c>
      <c r="F2774" s="58"/>
    </row>
    <row r="2775">
      <c r="A2775" s="32" t="s">
        <v>136</v>
      </c>
      <c r="B2775" s="32" t="s">
        <v>112</v>
      </c>
      <c r="C2775" s="32" t="s">
        <v>171</v>
      </c>
      <c r="D2775" s="32">
        <v>1.0</v>
      </c>
      <c r="E2775" s="32" t="s">
        <v>177</v>
      </c>
      <c r="F2775" s="58"/>
    </row>
    <row r="2776">
      <c r="A2776" s="32" t="s">
        <v>136</v>
      </c>
      <c r="B2776" s="32" t="s">
        <v>114</v>
      </c>
      <c r="C2776" s="32" t="s">
        <v>171</v>
      </c>
      <c r="D2776" s="32">
        <v>1.0</v>
      </c>
      <c r="E2776" s="32" t="s">
        <v>177</v>
      </c>
      <c r="F2776" s="58"/>
    </row>
    <row r="2777">
      <c r="A2777" s="32" t="s">
        <v>136</v>
      </c>
      <c r="B2777" s="32" t="s">
        <v>119</v>
      </c>
      <c r="C2777" s="32" t="s">
        <v>171</v>
      </c>
      <c r="D2777" s="32">
        <v>1.0</v>
      </c>
      <c r="E2777" s="32" t="s">
        <v>177</v>
      </c>
      <c r="F2777" s="58"/>
    </row>
    <row r="2778">
      <c r="A2778" s="32" t="s">
        <v>136</v>
      </c>
      <c r="B2778" s="32" t="s">
        <v>122</v>
      </c>
      <c r="C2778" s="32" t="s">
        <v>171</v>
      </c>
      <c r="D2778" s="32">
        <v>1.0</v>
      </c>
      <c r="E2778" s="32" t="s">
        <v>177</v>
      </c>
      <c r="F2778" s="58"/>
    </row>
    <row r="2779">
      <c r="A2779" s="32" t="s">
        <v>136</v>
      </c>
      <c r="B2779" s="32" t="s">
        <v>124</v>
      </c>
      <c r="C2779" s="32" t="s">
        <v>171</v>
      </c>
      <c r="D2779" s="32">
        <v>1.0</v>
      </c>
      <c r="E2779" s="32" t="s">
        <v>177</v>
      </c>
      <c r="F2779" s="58"/>
    </row>
    <row r="2780">
      <c r="A2780" s="32" t="s">
        <v>136</v>
      </c>
      <c r="B2780" s="32" t="s">
        <v>130</v>
      </c>
      <c r="C2780" s="32" t="s">
        <v>171</v>
      </c>
      <c r="D2780" s="32">
        <v>1.0</v>
      </c>
      <c r="E2780" s="32" t="s">
        <v>177</v>
      </c>
      <c r="F2780" s="58"/>
    </row>
    <row r="2781">
      <c r="A2781" s="32" t="s">
        <v>136</v>
      </c>
      <c r="B2781" s="32" t="s">
        <v>142</v>
      </c>
      <c r="C2781" s="32" t="s">
        <v>171</v>
      </c>
      <c r="D2781" s="32">
        <v>1.0</v>
      </c>
      <c r="E2781" s="32" t="s">
        <v>177</v>
      </c>
      <c r="F2781" s="58"/>
    </row>
    <row r="2782">
      <c r="A2782" s="32" t="s">
        <v>136</v>
      </c>
      <c r="B2782" s="32" t="s">
        <v>145</v>
      </c>
      <c r="C2782" s="32" t="s">
        <v>171</v>
      </c>
      <c r="D2782" s="32">
        <v>1.0</v>
      </c>
      <c r="E2782" s="32" t="s">
        <v>177</v>
      </c>
      <c r="F2782" s="58"/>
    </row>
    <row r="2783">
      <c r="A2783" s="32" t="s">
        <v>136</v>
      </c>
      <c r="B2783" s="32" t="s">
        <v>147</v>
      </c>
      <c r="C2783" s="32" t="s">
        <v>171</v>
      </c>
      <c r="D2783" s="32">
        <v>1.0</v>
      </c>
      <c r="E2783" s="32" t="s">
        <v>177</v>
      </c>
      <c r="F2783" s="58"/>
    </row>
    <row r="2784">
      <c r="A2784" s="32" t="s">
        <v>136</v>
      </c>
      <c r="B2784" s="32" t="s">
        <v>148</v>
      </c>
      <c r="C2784" s="32" t="s">
        <v>171</v>
      </c>
      <c r="D2784" s="32">
        <v>1.0</v>
      </c>
      <c r="E2784" s="32" t="s">
        <v>177</v>
      </c>
      <c r="F2784" s="58"/>
    </row>
    <row r="2785">
      <c r="A2785" s="32" t="s">
        <v>136</v>
      </c>
      <c r="B2785" s="32" t="s">
        <v>149</v>
      </c>
      <c r="C2785" s="32" t="s">
        <v>171</v>
      </c>
      <c r="D2785" s="32">
        <v>1.0</v>
      </c>
      <c r="E2785" s="32" t="s">
        <v>177</v>
      </c>
      <c r="F2785" s="58"/>
    </row>
    <row r="2786">
      <c r="A2786" s="32" t="s">
        <v>137</v>
      </c>
      <c r="B2786" s="32" t="s">
        <v>143</v>
      </c>
      <c r="C2786" s="32" t="s">
        <v>171</v>
      </c>
      <c r="D2786" s="32">
        <v>1.0</v>
      </c>
      <c r="E2786" s="32" t="s">
        <v>177</v>
      </c>
      <c r="F2786" s="58"/>
    </row>
    <row r="2787">
      <c r="A2787" s="32" t="s">
        <v>137</v>
      </c>
      <c r="B2787" s="32" t="s">
        <v>144</v>
      </c>
      <c r="C2787" s="32" t="s">
        <v>171</v>
      </c>
      <c r="D2787" s="32">
        <v>1.0</v>
      </c>
      <c r="E2787" s="32" t="s">
        <v>177</v>
      </c>
      <c r="F2787" s="58"/>
    </row>
    <row r="2788">
      <c r="A2788" s="32" t="s">
        <v>137</v>
      </c>
      <c r="B2788" s="32" t="s">
        <v>15</v>
      </c>
      <c r="C2788" s="32" t="s">
        <v>171</v>
      </c>
      <c r="D2788" s="32">
        <v>1.0</v>
      </c>
      <c r="E2788" s="32" t="s">
        <v>177</v>
      </c>
      <c r="F2788" s="58"/>
    </row>
    <row r="2789">
      <c r="A2789" s="32" t="s">
        <v>137</v>
      </c>
      <c r="B2789" s="32" t="s">
        <v>17</v>
      </c>
      <c r="C2789" s="32" t="s">
        <v>171</v>
      </c>
      <c r="D2789" s="32">
        <v>1.0</v>
      </c>
      <c r="E2789" s="32" t="s">
        <v>177</v>
      </c>
      <c r="F2789" s="58"/>
    </row>
    <row r="2790">
      <c r="A2790" s="32" t="s">
        <v>137</v>
      </c>
      <c r="B2790" s="32" t="s">
        <v>22</v>
      </c>
      <c r="C2790" s="32" t="s">
        <v>171</v>
      </c>
      <c r="D2790" s="32">
        <v>1.0</v>
      </c>
      <c r="E2790" s="32" t="s">
        <v>177</v>
      </c>
      <c r="F2790" s="58"/>
    </row>
    <row r="2791">
      <c r="A2791" s="32" t="s">
        <v>137</v>
      </c>
      <c r="B2791" s="32" t="s">
        <v>27</v>
      </c>
      <c r="C2791" s="32" t="s">
        <v>171</v>
      </c>
      <c r="D2791" s="32">
        <v>1.0</v>
      </c>
      <c r="E2791" s="32" t="s">
        <v>177</v>
      </c>
      <c r="F2791" s="58"/>
    </row>
    <row r="2792">
      <c r="A2792" s="32" t="s">
        <v>137</v>
      </c>
      <c r="B2792" s="32" t="s">
        <v>28</v>
      </c>
      <c r="C2792" s="32" t="s">
        <v>171</v>
      </c>
      <c r="D2792" s="32">
        <v>1.0</v>
      </c>
      <c r="E2792" s="32" t="s">
        <v>177</v>
      </c>
      <c r="F2792" s="58"/>
    </row>
    <row r="2793">
      <c r="A2793" s="32" t="s">
        <v>137</v>
      </c>
      <c r="B2793" s="32" t="s">
        <v>33</v>
      </c>
      <c r="C2793" s="32" t="s">
        <v>171</v>
      </c>
      <c r="D2793" s="32">
        <v>1.0</v>
      </c>
      <c r="E2793" s="32" t="s">
        <v>177</v>
      </c>
      <c r="F2793" s="58"/>
    </row>
    <row r="2794">
      <c r="A2794" s="32" t="s">
        <v>137</v>
      </c>
      <c r="B2794" s="32" t="s">
        <v>36</v>
      </c>
      <c r="C2794" s="32" t="s">
        <v>171</v>
      </c>
      <c r="D2794" s="32">
        <v>1.0</v>
      </c>
      <c r="E2794" s="32" t="s">
        <v>177</v>
      </c>
      <c r="F2794" s="58"/>
    </row>
    <row r="2795">
      <c r="A2795" s="32" t="s">
        <v>137</v>
      </c>
      <c r="B2795" s="32" t="s">
        <v>40</v>
      </c>
      <c r="C2795" s="32" t="s">
        <v>171</v>
      </c>
      <c r="D2795" s="32">
        <v>1.0</v>
      </c>
      <c r="E2795" s="32" t="s">
        <v>177</v>
      </c>
      <c r="F2795" s="58"/>
    </row>
    <row r="2796">
      <c r="A2796" s="32" t="s">
        <v>137</v>
      </c>
      <c r="B2796" s="32" t="s">
        <v>46</v>
      </c>
      <c r="C2796" s="32" t="s">
        <v>171</v>
      </c>
      <c r="D2796" s="32">
        <v>1.0</v>
      </c>
      <c r="E2796" s="32" t="s">
        <v>177</v>
      </c>
      <c r="F2796" s="58"/>
    </row>
    <row r="2797">
      <c r="A2797" s="32" t="s">
        <v>137</v>
      </c>
      <c r="B2797" s="32" t="s">
        <v>47</v>
      </c>
      <c r="C2797" s="32" t="s">
        <v>171</v>
      </c>
      <c r="D2797" s="32">
        <v>1.0</v>
      </c>
      <c r="E2797" s="32" t="s">
        <v>177</v>
      </c>
      <c r="F2797" s="58"/>
    </row>
    <row r="2798">
      <c r="A2798" s="32" t="s">
        <v>137</v>
      </c>
      <c r="B2798" s="32" t="s">
        <v>48</v>
      </c>
      <c r="C2798" s="32" t="s">
        <v>171</v>
      </c>
      <c r="D2798" s="32">
        <v>1.0</v>
      </c>
      <c r="E2798" s="32" t="s">
        <v>177</v>
      </c>
      <c r="F2798" s="58"/>
    </row>
    <row r="2799">
      <c r="A2799" s="32" t="s">
        <v>137</v>
      </c>
      <c r="B2799" s="32" t="s">
        <v>50</v>
      </c>
      <c r="C2799" s="32" t="s">
        <v>171</v>
      </c>
      <c r="D2799" s="32">
        <v>1.0</v>
      </c>
      <c r="E2799" s="32" t="s">
        <v>177</v>
      </c>
      <c r="F2799" s="58"/>
    </row>
    <row r="2800">
      <c r="A2800" s="32" t="s">
        <v>137</v>
      </c>
      <c r="B2800" s="32" t="s">
        <v>51</v>
      </c>
      <c r="C2800" s="32" t="s">
        <v>171</v>
      </c>
      <c r="D2800" s="32">
        <v>1.0</v>
      </c>
      <c r="E2800" s="32" t="s">
        <v>177</v>
      </c>
      <c r="F2800" s="58"/>
    </row>
    <row r="2801">
      <c r="A2801" s="32" t="s">
        <v>137</v>
      </c>
      <c r="B2801" s="32" t="s">
        <v>52</v>
      </c>
      <c r="C2801" s="32" t="s">
        <v>171</v>
      </c>
      <c r="D2801" s="32">
        <v>1.0</v>
      </c>
      <c r="E2801" s="32" t="s">
        <v>177</v>
      </c>
      <c r="F2801" s="58"/>
    </row>
    <row r="2802">
      <c r="A2802" s="32" t="s">
        <v>137</v>
      </c>
      <c r="B2802" s="32" t="s">
        <v>58</v>
      </c>
      <c r="C2802" s="32" t="s">
        <v>171</v>
      </c>
      <c r="D2802" s="32">
        <v>1.0</v>
      </c>
      <c r="E2802" s="32" t="s">
        <v>177</v>
      </c>
      <c r="F2802" s="58"/>
    </row>
    <row r="2803">
      <c r="A2803" s="32" t="s">
        <v>137</v>
      </c>
      <c r="B2803" s="32" t="s">
        <v>59</v>
      </c>
      <c r="C2803" s="32" t="s">
        <v>171</v>
      </c>
      <c r="D2803" s="32">
        <v>1.0</v>
      </c>
      <c r="E2803" s="32" t="s">
        <v>177</v>
      </c>
      <c r="F2803" s="58"/>
    </row>
    <row r="2804">
      <c r="A2804" s="32" t="s">
        <v>137</v>
      </c>
      <c r="B2804" s="32" t="s">
        <v>61</v>
      </c>
      <c r="C2804" s="32" t="s">
        <v>171</v>
      </c>
      <c r="D2804" s="32">
        <v>1.0</v>
      </c>
      <c r="E2804" s="32" t="s">
        <v>177</v>
      </c>
      <c r="F2804" s="58"/>
    </row>
    <row r="2805">
      <c r="A2805" s="32" t="s">
        <v>137</v>
      </c>
      <c r="B2805" s="32" t="s">
        <v>62</v>
      </c>
      <c r="C2805" s="32" t="s">
        <v>171</v>
      </c>
      <c r="D2805" s="32">
        <v>1.0</v>
      </c>
      <c r="E2805" s="32" t="s">
        <v>177</v>
      </c>
      <c r="F2805" s="58"/>
    </row>
    <row r="2806">
      <c r="A2806" s="32" t="s">
        <v>137</v>
      </c>
      <c r="B2806" s="32" t="s">
        <v>63</v>
      </c>
      <c r="C2806" s="32" t="s">
        <v>171</v>
      </c>
      <c r="D2806" s="32">
        <v>1.0</v>
      </c>
      <c r="E2806" s="32" t="s">
        <v>177</v>
      </c>
      <c r="F2806" s="58"/>
    </row>
    <row r="2807">
      <c r="A2807" s="32" t="s">
        <v>137</v>
      </c>
      <c r="B2807" s="32" t="s">
        <v>65</v>
      </c>
      <c r="C2807" s="32" t="s">
        <v>171</v>
      </c>
      <c r="D2807" s="32">
        <v>1.0</v>
      </c>
      <c r="E2807" s="32" t="s">
        <v>177</v>
      </c>
      <c r="F2807" s="58"/>
    </row>
    <row r="2808">
      <c r="A2808" s="32" t="s">
        <v>137</v>
      </c>
      <c r="B2808" s="32" t="s">
        <v>66</v>
      </c>
      <c r="C2808" s="32" t="s">
        <v>171</v>
      </c>
      <c r="D2808" s="32">
        <v>1.0</v>
      </c>
      <c r="E2808" s="32" t="s">
        <v>177</v>
      </c>
      <c r="F2808" s="58"/>
    </row>
    <row r="2809">
      <c r="A2809" s="32" t="s">
        <v>137</v>
      </c>
      <c r="B2809" s="32" t="s">
        <v>71</v>
      </c>
      <c r="C2809" s="32" t="s">
        <v>171</v>
      </c>
      <c r="D2809" s="32">
        <v>1.0</v>
      </c>
      <c r="E2809" s="32" t="s">
        <v>177</v>
      </c>
      <c r="F2809" s="58"/>
    </row>
    <row r="2810">
      <c r="A2810" s="32" t="s">
        <v>137</v>
      </c>
      <c r="B2810" s="32" t="s">
        <v>72</v>
      </c>
      <c r="C2810" s="32" t="s">
        <v>171</v>
      </c>
      <c r="D2810" s="32">
        <v>1.0</v>
      </c>
      <c r="E2810" s="32" t="s">
        <v>177</v>
      </c>
      <c r="F2810" s="58"/>
    </row>
    <row r="2811">
      <c r="A2811" s="32" t="s">
        <v>137</v>
      </c>
      <c r="B2811" s="32" t="s">
        <v>73</v>
      </c>
      <c r="C2811" s="32" t="s">
        <v>171</v>
      </c>
      <c r="D2811" s="32">
        <v>1.0</v>
      </c>
      <c r="E2811" s="32" t="s">
        <v>177</v>
      </c>
      <c r="F2811" s="58"/>
    </row>
    <row r="2812">
      <c r="A2812" s="32" t="s">
        <v>137</v>
      </c>
      <c r="B2812" s="32" t="s">
        <v>75</v>
      </c>
      <c r="C2812" s="32" t="s">
        <v>171</v>
      </c>
      <c r="D2812" s="32">
        <v>1.0</v>
      </c>
      <c r="E2812" s="32" t="s">
        <v>177</v>
      </c>
      <c r="F2812" s="58"/>
    </row>
    <row r="2813">
      <c r="A2813" s="32" t="s">
        <v>137</v>
      </c>
      <c r="B2813" s="32" t="s">
        <v>78</v>
      </c>
      <c r="C2813" s="32" t="s">
        <v>171</v>
      </c>
      <c r="D2813" s="32">
        <v>1.0</v>
      </c>
      <c r="E2813" s="32" t="s">
        <v>177</v>
      </c>
      <c r="F2813" s="58"/>
    </row>
    <row r="2814">
      <c r="A2814" s="32" t="s">
        <v>137</v>
      </c>
      <c r="B2814" s="32" t="s">
        <v>83</v>
      </c>
      <c r="C2814" s="32" t="s">
        <v>171</v>
      </c>
      <c r="D2814" s="32">
        <v>1.0</v>
      </c>
      <c r="E2814" s="32" t="s">
        <v>177</v>
      </c>
      <c r="F2814" s="58"/>
    </row>
    <row r="2815">
      <c r="A2815" s="32" t="s">
        <v>137</v>
      </c>
      <c r="B2815" s="32" t="s">
        <v>84</v>
      </c>
      <c r="C2815" s="32" t="s">
        <v>171</v>
      </c>
      <c r="D2815" s="32">
        <v>1.0</v>
      </c>
      <c r="E2815" s="32" t="s">
        <v>177</v>
      </c>
      <c r="F2815" s="58"/>
    </row>
    <row r="2816">
      <c r="A2816" s="32" t="s">
        <v>137</v>
      </c>
      <c r="B2816" s="32" t="s">
        <v>91</v>
      </c>
      <c r="C2816" s="32" t="s">
        <v>171</v>
      </c>
      <c r="D2816" s="32">
        <v>1.0</v>
      </c>
      <c r="E2816" s="32" t="s">
        <v>177</v>
      </c>
      <c r="F2816" s="58"/>
    </row>
    <row r="2817">
      <c r="A2817" s="32" t="s">
        <v>137</v>
      </c>
      <c r="B2817" s="32" t="s">
        <v>93</v>
      </c>
      <c r="C2817" s="32" t="s">
        <v>171</v>
      </c>
      <c r="D2817" s="32">
        <v>1.0</v>
      </c>
      <c r="E2817" s="32" t="s">
        <v>177</v>
      </c>
      <c r="F2817" s="58"/>
    </row>
    <row r="2818">
      <c r="A2818" s="32" t="s">
        <v>137</v>
      </c>
      <c r="B2818" s="32" t="s">
        <v>96</v>
      </c>
      <c r="C2818" s="32" t="s">
        <v>171</v>
      </c>
      <c r="D2818" s="32">
        <v>1.0</v>
      </c>
      <c r="E2818" s="32" t="s">
        <v>177</v>
      </c>
      <c r="F2818" s="58"/>
    </row>
    <row r="2819">
      <c r="A2819" s="32" t="s">
        <v>137</v>
      </c>
      <c r="B2819" s="32" t="s">
        <v>98</v>
      </c>
      <c r="C2819" s="32" t="s">
        <v>171</v>
      </c>
      <c r="D2819" s="32">
        <v>1.0</v>
      </c>
      <c r="E2819" s="32" t="s">
        <v>177</v>
      </c>
      <c r="F2819" s="58"/>
    </row>
    <row r="2820">
      <c r="A2820" s="32" t="s">
        <v>137</v>
      </c>
      <c r="B2820" s="32" t="s">
        <v>99</v>
      </c>
      <c r="C2820" s="32" t="s">
        <v>171</v>
      </c>
      <c r="D2820" s="32">
        <v>1.0</v>
      </c>
      <c r="E2820" s="32" t="s">
        <v>177</v>
      </c>
      <c r="F2820" s="58"/>
    </row>
    <row r="2821">
      <c r="A2821" s="32" t="s">
        <v>137</v>
      </c>
      <c r="B2821" s="32" t="s">
        <v>102</v>
      </c>
      <c r="C2821" s="32" t="s">
        <v>171</v>
      </c>
      <c r="D2821" s="32">
        <v>1.0</v>
      </c>
      <c r="E2821" s="32" t="s">
        <v>177</v>
      </c>
      <c r="F2821" s="58"/>
    </row>
    <row r="2822">
      <c r="A2822" s="32" t="s">
        <v>137</v>
      </c>
      <c r="B2822" s="32" t="s">
        <v>105</v>
      </c>
      <c r="C2822" s="32" t="s">
        <v>171</v>
      </c>
      <c r="D2822" s="32">
        <v>1.0</v>
      </c>
      <c r="E2822" s="32" t="s">
        <v>177</v>
      </c>
      <c r="F2822" s="58"/>
    </row>
    <row r="2823">
      <c r="A2823" s="32" t="s">
        <v>137</v>
      </c>
      <c r="B2823" s="32" t="s">
        <v>109</v>
      </c>
      <c r="C2823" s="32" t="s">
        <v>171</v>
      </c>
      <c r="D2823" s="32">
        <v>1.0</v>
      </c>
      <c r="E2823" s="32" t="s">
        <v>177</v>
      </c>
      <c r="F2823" s="58"/>
    </row>
    <row r="2824">
      <c r="A2824" s="32" t="s">
        <v>137</v>
      </c>
      <c r="B2824" s="32" t="s">
        <v>110</v>
      </c>
      <c r="C2824" s="32" t="s">
        <v>171</v>
      </c>
      <c r="D2824" s="32">
        <v>1.0</v>
      </c>
      <c r="E2824" s="32" t="s">
        <v>177</v>
      </c>
      <c r="F2824" s="58"/>
    </row>
    <row r="2825">
      <c r="A2825" s="32" t="s">
        <v>137</v>
      </c>
      <c r="B2825" s="32" t="s">
        <v>111</v>
      </c>
      <c r="C2825" s="32" t="s">
        <v>171</v>
      </c>
      <c r="D2825" s="32">
        <v>1.0</v>
      </c>
      <c r="E2825" s="32" t="s">
        <v>177</v>
      </c>
      <c r="F2825" s="58"/>
    </row>
    <row r="2826">
      <c r="A2826" s="32" t="s">
        <v>137</v>
      </c>
      <c r="B2826" s="32" t="s">
        <v>112</v>
      </c>
      <c r="C2826" s="32" t="s">
        <v>171</v>
      </c>
      <c r="D2826" s="32">
        <v>1.0</v>
      </c>
      <c r="E2826" s="32" t="s">
        <v>177</v>
      </c>
      <c r="F2826" s="58"/>
    </row>
    <row r="2827">
      <c r="A2827" s="32" t="s">
        <v>137</v>
      </c>
      <c r="B2827" s="32" t="s">
        <v>114</v>
      </c>
      <c r="C2827" s="32" t="s">
        <v>171</v>
      </c>
      <c r="D2827" s="32">
        <v>1.0</v>
      </c>
      <c r="E2827" s="32" t="s">
        <v>177</v>
      </c>
      <c r="F2827" s="58"/>
    </row>
    <row r="2828">
      <c r="A2828" s="32" t="s">
        <v>137</v>
      </c>
      <c r="B2828" s="32" t="s">
        <v>119</v>
      </c>
      <c r="C2828" s="32" t="s">
        <v>171</v>
      </c>
      <c r="D2828" s="32">
        <v>1.0</v>
      </c>
      <c r="E2828" s="32" t="s">
        <v>177</v>
      </c>
      <c r="F2828" s="58"/>
    </row>
    <row r="2829">
      <c r="A2829" s="32" t="s">
        <v>137</v>
      </c>
      <c r="B2829" s="32" t="s">
        <v>122</v>
      </c>
      <c r="C2829" s="32" t="s">
        <v>171</v>
      </c>
      <c r="D2829" s="32">
        <v>1.0</v>
      </c>
      <c r="E2829" s="32" t="s">
        <v>177</v>
      </c>
      <c r="F2829" s="58"/>
    </row>
    <row r="2830">
      <c r="A2830" s="32" t="s">
        <v>137</v>
      </c>
      <c r="B2830" s="32" t="s">
        <v>124</v>
      </c>
      <c r="C2830" s="32" t="s">
        <v>171</v>
      </c>
      <c r="D2830" s="32">
        <v>1.0</v>
      </c>
      <c r="E2830" s="32" t="s">
        <v>177</v>
      </c>
      <c r="F2830" s="58"/>
    </row>
    <row r="2831">
      <c r="A2831" s="32" t="s">
        <v>137</v>
      </c>
      <c r="B2831" s="32" t="s">
        <v>130</v>
      </c>
      <c r="C2831" s="32" t="s">
        <v>171</v>
      </c>
      <c r="D2831" s="32">
        <v>1.0</v>
      </c>
      <c r="E2831" s="32" t="s">
        <v>177</v>
      </c>
      <c r="F2831" s="58"/>
    </row>
    <row r="2832">
      <c r="A2832" s="32" t="s">
        <v>137</v>
      </c>
      <c r="B2832" s="32" t="s">
        <v>142</v>
      </c>
      <c r="C2832" s="32" t="s">
        <v>171</v>
      </c>
      <c r="D2832" s="32">
        <v>1.0</v>
      </c>
      <c r="E2832" s="32" t="s">
        <v>177</v>
      </c>
      <c r="F2832" s="58"/>
    </row>
    <row r="2833">
      <c r="A2833" s="32" t="s">
        <v>137</v>
      </c>
      <c r="B2833" s="32" t="s">
        <v>145</v>
      </c>
      <c r="C2833" s="32" t="s">
        <v>171</v>
      </c>
      <c r="D2833" s="32">
        <v>1.0</v>
      </c>
      <c r="E2833" s="32" t="s">
        <v>177</v>
      </c>
      <c r="F2833" s="58"/>
    </row>
    <row r="2834">
      <c r="A2834" s="32" t="s">
        <v>137</v>
      </c>
      <c r="B2834" s="32" t="s">
        <v>147</v>
      </c>
      <c r="C2834" s="32" t="s">
        <v>171</v>
      </c>
      <c r="D2834" s="32">
        <v>1.0</v>
      </c>
      <c r="E2834" s="32" t="s">
        <v>177</v>
      </c>
      <c r="F2834" s="58"/>
    </row>
    <row r="2835">
      <c r="A2835" s="32" t="s">
        <v>137</v>
      </c>
      <c r="B2835" s="32" t="s">
        <v>148</v>
      </c>
      <c r="C2835" s="32" t="s">
        <v>171</v>
      </c>
      <c r="D2835" s="32">
        <v>1.0</v>
      </c>
      <c r="E2835" s="32" t="s">
        <v>177</v>
      </c>
      <c r="F2835" s="58"/>
    </row>
    <row r="2836">
      <c r="A2836" s="32" t="s">
        <v>137</v>
      </c>
      <c r="B2836" s="32" t="s">
        <v>149</v>
      </c>
      <c r="C2836" s="32" t="s">
        <v>171</v>
      </c>
      <c r="D2836" s="32">
        <v>1.0</v>
      </c>
      <c r="E2836" s="32" t="s">
        <v>177</v>
      </c>
      <c r="F2836" s="58"/>
    </row>
    <row r="2837">
      <c r="A2837" s="32" t="s">
        <v>143</v>
      </c>
      <c r="B2837" s="32" t="s">
        <v>144</v>
      </c>
      <c r="C2837" s="32" t="s">
        <v>171</v>
      </c>
      <c r="D2837" s="32">
        <v>1.0</v>
      </c>
      <c r="E2837" s="32" t="s">
        <v>177</v>
      </c>
      <c r="F2837" s="58"/>
    </row>
    <row r="2838">
      <c r="A2838" s="32" t="s">
        <v>143</v>
      </c>
      <c r="B2838" s="32" t="s">
        <v>15</v>
      </c>
      <c r="C2838" s="32" t="s">
        <v>171</v>
      </c>
      <c r="D2838" s="32">
        <v>1.0</v>
      </c>
      <c r="E2838" s="32" t="s">
        <v>177</v>
      </c>
      <c r="F2838" s="58"/>
    </row>
    <row r="2839">
      <c r="A2839" s="32" t="s">
        <v>143</v>
      </c>
      <c r="B2839" s="32" t="s">
        <v>17</v>
      </c>
      <c r="C2839" s="32" t="s">
        <v>171</v>
      </c>
      <c r="D2839" s="32">
        <v>1.0</v>
      </c>
      <c r="E2839" s="32" t="s">
        <v>177</v>
      </c>
      <c r="F2839" s="58"/>
    </row>
    <row r="2840">
      <c r="A2840" s="32" t="s">
        <v>143</v>
      </c>
      <c r="B2840" s="32" t="s">
        <v>22</v>
      </c>
      <c r="C2840" s="32" t="s">
        <v>171</v>
      </c>
      <c r="D2840" s="32">
        <v>1.0</v>
      </c>
      <c r="E2840" s="32" t="s">
        <v>177</v>
      </c>
      <c r="F2840" s="58"/>
    </row>
    <row r="2841">
      <c r="A2841" s="32" t="s">
        <v>143</v>
      </c>
      <c r="B2841" s="32" t="s">
        <v>27</v>
      </c>
      <c r="C2841" s="32" t="s">
        <v>171</v>
      </c>
      <c r="D2841" s="32">
        <v>1.0</v>
      </c>
      <c r="E2841" s="32" t="s">
        <v>177</v>
      </c>
      <c r="F2841" s="58"/>
    </row>
    <row r="2842">
      <c r="A2842" s="32" t="s">
        <v>143</v>
      </c>
      <c r="B2842" s="32" t="s">
        <v>28</v>
      </c>
      <c r="C2842" s="32" t="s">
        <v>171</v>
      </c>
      <c r="D2842" s="32">
        <v>1.0</v>
      </c>
      <c r="E2842" s="32" t="s">
        <v>177</v>
      </c>
      <c r="F2842" s="58"/>
    </row>
    <row r="2843">
      <c r="A2843" s="32" t="s">
        <v>143</v>
      </c>
      <c r="B2843" s="32" t="s">
        <v>33</v>
      </c>
      <c r="C2843" s="32" t="s">
        <v>171</v>
      </c>
      <c r="D2843" s="32">
        <v>1.0</v>
      </c>
      <c r="E2843" s="32" t="s">
        <v>177</v>
      </c>
      <c r="F2843" s="58"/>
    </row>
    <row r="2844">
      <c r="A2844" s="32" t="s">
        <v>143</v>
      </c>
      <c r="B2844" s="32" t="s">
        <v>36</v>
      </c>
      <c r="C2844" s="32" t="s">
        <v>171</v>
      </c>
      <c r="D2844" s="32">
        <v>1.0</v>
      </c>
      <c r="E2844" s="32" t="s">
        <v>177</v>
      </c>
      <c r="F2844" s="58"/>
    </row>
    <row r="2845">
      <c r="A2845" s="32" t="s">
        <v>143</v>
      </c>
      <c r="B2845" s="32" t="s">
        <v>40</v>
      </c>
      <c r="C2845" s="32" t="s">
        <v>171</v>
      </c>
      <c r="D2845" s="32">
        <v>1.0</v>
      </c>
      <c r="E2845" s="32" t="s">
        <v>177</v>
      </c>
      <c r="F2845" s="58"/>
    </row>
    <row r="2846">
      <c r="A2846" s="32" t="s">
        <v>143</v>
      </c>
      <c r="B2846" s="32" t="s">
        <v>46</v>
      </c>
      <c r="C2846" s="32" t="s">
        <v>171</v>
      </c>
      <c r="D2846" s="32">
        <v>1.0</v>
      </c>
      <c r="E2846" s="32" t="s">
        <v>177</v>
      </c>
      <c r="F2846" s="58"/>
    </row>
    <row r="2847">
      <c r="A2847" s="32" t="s">
        <v>143</v>
      </c>
      <c r="B2847" s="32" t="s">
        <v>47</v>
      </c>
      <c r="C2847" s="32" t="s">
        <v>171</v>
      </c>
      <c r="D2847" s="32">
        <v>1.0</v>
      </c>
      <c r="E2847" s="32" t="s">
        <v>177</v>
      </c>
      <c r="F2847" s="58"/>
    </row>
    <row r="2848">
      <c r="A2848" s="32" t="s">
        <v>143</v>
      </c>
      <c r="B2848" s="32" t="s">
        <v>48</v>
      </c>
      <c r="C2848" s="32" t="s">
        <v>171</v>
      </c>
      <c r="D2848" s="32">
        <v>1.0</v>
      </c>
      <c r="E2848" s="32" t="s">
        <v>177</v>
      </c>
      <c r="F2848" s="58"/>
    </row>
    <row r="2849">
      <c r="A2849" s="32" t="s">
        <v>143</v>
      </c>
      <c r="B2849" s="32" t="s">
        <v>50</v>
      </c>
      <c r="C2849" s="32" t="s">
        <v>171</v>
      </c>
      <c r="D2849" s="32">
        <v>1.0</v>
      </c>
      <c r="E2849" s="32" t="s">
        <v>177</v>
      </c>
      <c r="F2849" s="58"/>
    </row>
    <row r="2850">
      <c r="A2850" s="32" t="s">
        <v>143</v>
      </c>
      <c r="B2850" s="32" t="s">
        <v>51</v>
      </c>
      <c r="C2850" s="32" t="s">
        <v>171</v>
      </c>
      <c r="D2850" s="32">
        <v>1.0</v>
      </c>
      <c r="E2850" s="32" t="s">
        <v>177</v>
      </c>
      <c r="F2850" s="58"/>
    </row>
    <row r="2851">
      <c r="A2851" s="32" t="s">
        <v>143</v>
      </c>
      <c r="B2851" s="32" t="s">
        <v>52</v>
      </c>
      <c r="C2851" s="32" t="s">
        <v>171</v>
      </c>
      <c r="D2851" s="32">
        <v>1.0</v>
      </c>
      <c r="E2851" s="32" t="s">
        <v>177</v>
      </c>
      <c r="F2851" s="58"/>
    </row>
    <row r="2852">
      <c r="A2852" s="32" t="s">
        <v>143</v>
      </c>
      <c r="B2852" s="32" t="s">
        <v>58</v>
      </c>
      <c r="C2852" s="32" t="s">
        <v>171</v>
      </c>
      <c r="D2852" s="32">
        <v>1.0</v>
      </c>
      <c r="E2852" s="32" t="s">
        <v>177</v>
      </c>
      <c r="F2852" s="58"/>
    </row>
    <row r="2853">
      <c r="A2853" s="32" t="s">
        <v>143</v>
      </c>
      <c r="B2853" s="32" t="s">
        <v>59</v>
      </c>
      <c r="C2853" s="32" t="s">
        <v>171</v>
      </c>
      <c r="D2853" s="32">
        <v>1.0</v>
      </c>
      <c r="E2853" s="32" t="s">
        <v>177</v>
      </c>
      <c r="F2853" s="58"/>
    </row>
    <row r="2854">
      <c r="A2854" s="32" t="s">
        <v>143</v>
      </c>
      <c r="B2854" s="32" t="s">
        <v>61</v>
      </c>
      <c r="C2854" s="32" t="s">
        <v>171</v>
      </c>
      <c r="D2854" s="32">
        <v>1.0</v>
      </c>
      <c r="E2854" s="32" t="s">
        <v>177</v>
      </c>
      <c r="F2854" s="58"/>
    </row>
    <row r="2855">
      <c r="A2855" s="32" t="s">
        <v>143</v>
      </c>
      <c r="B2855" s="32" t="s">
        <v>62</v>
      </c>
      <c r="C2855" s="32" t="s">
        <v>171</v>
      </c>
      <c r="D2855" s="32">
        <v>1.0</v>
      </c>
      <c r="E2855" s="32" t="s">
        <v>177</v>
      </c>
      <c r="F2855" s="58"/>
    </row>
    <row r="2856">
      <c r="A2856" s="32" t="s">
        <v>143</v>
      </c>
      <c r="B2856" s="32" t="s">
        <v>63</v>
      </c>
      <c r="C2856" s="32" t="s">
        <v>171</v>
      </c>
      <c r="D2856" s="32">
        <v>1.0</v>
      </c>
      <c r="E2856" s="32" t="s">
        <v>177</v>
      </c>
      <c r="F2856" s="58"/>
    </row>
    <row r="2857">
      <c r="A2857" s="32" t="s">
        <v>143</v>
      </c>
      <c r="B2857" s="32" t="s">
        <v>65</v>
      </c>
      <c r="C2857" s="32" t="s">
        <v>171</v>
      </c>
      <c r="D2857" s="32">
        <v>1.0</v>
      </c>
      <c r="E2857" s="32" t="s">
        <v>177</v>
      </c>
      <c r="F2857" s="58"/>
    </row>
    <row r="2858">
      <c r="A2858" s="32" t="s">
        <v>143</v>
      </c>
      <c r="B2858" s="32" t="s">
        <v>66</v>
      </c>
      <c r="C2858" s="32" t="s">
        <v>171</v>
      </c>
      <c r="D2858" s="32">
        <v>1.0</v>
      </c>
      <c r="E2858" s="32" t="s">
        <v>177</v>
      </c>
      <c r="F2858" s="58"/>
    </row>
    <row r="2859">
      <c r="A2859" s="32" t="s">
        <v>143</v>
      </c>
      <c r="B2859" s="32" t="s">
        <v>71</v>
      </c>
      <c r="C2859" s="32" t="s">
        <v>171</v>
      </c>
      <c r="D2859" s="32">
        <v>1.0</v>
      </c>
      <c r="E2859" s="32" t="s">
        <v>177</v>
      </c>
      <c r="F2859" s="58"/>
    </row>
    <row r="2860">
      <c r="A2860" s="32" t="s">
        <v>143</v>
      </c>
      <c r="B2860" s="32" t="s">
        <v>72</v>
      </c>
      <c r="C2860" s="32" t="s">
        <v>171</v>
      </c>
      <c r="D2860" s="32">
        <v>1.0</v>
      </c>
      <c r="E2860" s="32" t="s">
        <v>177</v>
      </c>
      <c r="F2860" s="58"/>
    </row>
    <row r="2861">
      <c r="A2861" s="32" t="s">
        <v>143</v>
      </c>
      <c r="B2861" s="32" t="s">
        <v>73</v>
      </c>
      <c r="C2861" s="32" t="s">
        <v>171</v>
      </c>
      <c r="D2861" s="32">
        <v>1.0</v>
      </c>
      <c r="E2861" s="32" t="s">
        <v>177</v>
      </c>
      <c r="F2861" s="58"/>
    </row>
    <row r="2862">
      <c r="A2862" s="32" t="s">
        <v>143</v>
      </c>
      <c r="B2862" s="32" t="s">
        <v>75</v>
      </c>
      <c r="C2862" s="32" t="s">
        <v>171</v>
      </c>
      <c r="D2862" s="32">
        <v>1.0</v>
      </c>
      <c r="E2862" s="32" t="s">
        <v>177</v>
      </c>
      <c r="F2862" s="58"/>
    </row>
    <row r="2863">
      <c r="A2863" s="32" t="s">
        <v>143</v>
      </c>
      <c r="B2863" s="32" t="s">
        <v>78</v>
      </c>
      <c r="C2863" s="32" t="s">
        <v>171</v>
      </c>
      <c r="D2863" s="32">
        <v>1.0</v>
      </c>
      <c r="E2863" s="32" t="s">
        <v>177</v>
      </c>
      <c r="F2863" s="58"/>
    </row>
    <row r="2864">
      <c r="A2864" s="32" t="s">
        <v>143</v>
      </c>
      <c r="B2864" s="32" t="s">
        <v>83</v>
      </c>
      <c r="C2864" s="32" t="s">
        <v>171</v>
      </c>
      <c r="D2864" s="32">
        <v>1.0</v>
      </c>
      <c r="E2864" s="32" t="s">
        <v>177</v>
      </c>
      <c r="F2864" s="58"/>
    </row>
    <row r="2865">
      <c r="A2865" s="32" t="s">
        <v>143</v>
      </c>
      <c r="B2865" s="32" t="s">
        <v>84</v>
      </c>
      <c r="C2865" s="32" t="s">
        <v>171</v>
      </c>
      <c r="D2865" s="32">
        <v>1.0</v>
      </c>
      <c r="E2865" s="32" t="s">
        <v>177</v>
      </c>
      <c r="F2865" s="58"/>
    </row>
    <row r="2866">
      <c r="A2866" s="32" t="s">
        <v>143</v>
      </c>
      <c r="B2866" s="32" t="s">
        <v>91</v>
      </c>
      <c r="C2866" s="32" t="s">
        <v>171</v>
      </c>
      <c r="D2866" s="32">
        <v>1.0</v>
      </c>
      <c r="E2866" s="32" t="s">
        <v>177</v>
      </c>
      <c r="F2866" s="58"/>
    </row>
    <row r="2867">
      <c r="A2867" s="32" t="s">
        <v>143</v>
      </c>
      <c r="B2867" s="32" t="s">
        <v>93</v>
      </c>
      <c r="C2867" s="32" t="s">
        <v>171</v>
      </c>
      <c r="D2867" s="32">
        <v>1.0</v>
      </c>
      <c r="E2867" s="32" t="s">
        <v>177</v>
      </c>
      <c r="F2867" s="58"/>
    </row>
    <row r="2868">
      <c r="A2868" s="32" t="s">
        <v>143</v>
      </c>
      <c r="B2868" s="32" t="s">
        <v>96</v>
      </c>
      <c r="C2868" s="32" t="s">
        <v>171</v>
      </c>
      <c r="D2868" s="32">
        <v>1.0</v>
      </c>
      <c r="E2868" s="32" t="s">
        <v>177</v>
      </c>
      <c r="F2868" s="58"/>
    </row>
    <row r="2869">
      <c r="A2869" s="32" t="s">
        <v>143</v>
      </c>
      <c r="B2869" s="32" t="s">
        <v>98</v>
      </c>
      <c r="C2869" s="32" t="s">
        <v>171</v>
      </c>
      <c r="D2869" s="32">
        <v>1.0</v>
      </c>
      <c r="E2869" s="32" t="s">
        <v>177</v>
      </c>
      <c r="F2869" s="58"/>
    </row>
    <row r="2870">
      <c r="A2870" s="32" t="s">
        <v>143</v>
      </c>
      <c r="B2870" s="32" t="s">
        <v>99</v>
      </c>
      <c r="C2870" s="32" t="s">
        <v>171</v>
      </c>
      <c r="D2870" s="32">
        <v>1.0</v>
      </c>
      <c r="E2870" s="32" t="s">
        <v>177</v>
      </c>
      <c r="F2870" s="58"/>
    </row>
    <row r="2871">
      <c r="A2871" s="32" t="s">
        <v>143</v>
      </c>
      <c r="B2871" s="32" t="s">
        <v>102</v>
      </c>
      <c r="C2871" s="32" t="s">
        <v>171</v>
      </c>
      <c r="D2871" s="32">
        <v>1.0</v>
      </c>
      <c r="E2871" s="32" t="s">
        <v>177</v>
      </c>
      <c r="F2871" s="58"/>
    </row>
    <row r="2872">
      <c r="A2872" s="32" t="s">
        <v>143</v>
      </c>
      <c r="B2872" s="32" t="s">
        <v>105</v>
      </c>
      <c r="C2872" s="32" t="s">
        <v>171</v>
      </c>
      <c r="D2872" s="32">
        <v>1.0</v>
      </c>
      <c r="E2872" s="32" t="s">
        <v>177</v>
      </c>
      <c r="F2872" s="58"/>
    </row>
    <row r="2873">
      <c r="A2873" s="32" t="s">
        <v>143</v>
      </c>
      <c r="B2873" s="32" t="s">
        <v>109</v>
      </c>
      <c r="C2873" s="32" t="s">
        <v>171</v>
      </c>
      <c r="D2873" s="32">
        <v>1.0</v>
      </c>
      <c r="E2873" s="32" t="s">
        <v>177</v>
      </c>
      <c r="F2873" s="58"/>
    </row>
    <row r="2874">
      <c r="A2874" s="32" t="s">
        <v>143</v>
      </c>
      <c r="B2874" s="32" t="s">
        <v>110</v>
      </c>
      <c r="C2874" s="32" t="s">
        <v>171</v>
      </c>
      <c r="D2874" s="32">
        <v>1.0</v>
      </c>
      <c r="E2874" s="32" t="s">
        <v>177</v>
      </c>
      <c r="F2874" s="58"/>
    </row>
    <row r="2875">
      <c r="A2875" s="32" t="s">
        <v>143</v>
      </c>
      <c r="B2875" s="32" t="s">
        <v>111</v>
      </c>
      <c r="C2875" s="32" t="s">
        <v>171</v>
      </c>
      <c r="D2875" s="32">
        <v>1.0</v>
      </c>
      <c r="E2875" s="32" t="s">
        <v>177</v>
      </c>
      <c r="F2875" s="58"/>
    </row>
    <row r="2876">
      <c r="A2876" s="32" t="s">
        <v>143</v>
      </c>
      <c r="B2876" s="32" t="s">
        <v>112</v>
      </c>
      <c r="C2876" s="32" t="s">
        <v>171</v>
      </c>
      <c r="D2876" s="32">
        <v>1.0</v>
      </c>
      <c r="E2876" s="32" t="s">
        <v>177</v>
      </c>
      <c r="F2876" s="58"/>
    </row>
    <row r="2877">
      <c r="A2877" s="32" t="s">
        <v>143</v>
      </c>
      <c r="B2877" s="32" t="s">
        <v>114</v>
      </c>
      <c r="C2877" s="32" t="s">
        <v>171</v>
      </c>
      <c r="D2877" s="32">
        <v>1.0</v>
      </c>
      <c r="E2877" s="32" t="s">
        <v>177</v>
      </c>
      <c r="F2877" s="58"/>
    </row>
    <row r="2878">
      <c r="A2878" s="32" t="s">
        <v>143</v>
      </c>
      <c r="B2878" s="32" t="s">
        <v>119</v>
      </c>
      <c r="C2878" s="32" t="s">
        <v>171</v>
      </c>
      <c r="D2878" s="32">
        <v>1.0</v>
      </c>
      <c r="E2878" s="32" t="s">
        <v>177</v>
      </c>
      <c r="F2878" s="58"/>
    </row>
    <row r="2879">
      <c r="A2879" s="32" t="s">
        <v>143</v>
      </c>
      <c r="B2879" s="32" t="s">
        <v>122</v>
      </c>
      <c r="C2879" s="32" t="s">
        <v>171</v>
      </c>
      <c r="D2879" s="32">
        <v>1.0</v>
      </c>
      <c r="E2879" s="32" t="s">
        <v>177</v>
      </c>
      <c r="F2879" s="58"/>
    </row>
    <row r="2880">
      <c r="A2880" s="32" t="s">
        <v>143</v>
      </c>
      <c r="B2880" s="32" t="s">
        <v>124</v>
      </c>
      <c r="C2880" s="32" t="s">
        <v>171</v>
      </c>
      <c r="D2880" s="32">
        <v>1.0</v>
      </c>
      <c r="E2880" s="32" t="s">
        <v>177</v>
      </c>
      <c r="F2880" s="58"/>
    </row>
    <row r="2881">
      <c r="A2881" s="32" t="s">
        <v>143</v>
      </c>
      <c r="B2881" s="32" t="s">
        <v>130</v>
      </c>
      <c r="C2881" s="32" t="s">
        <v>171</v>
      </c>
      <c r="D2881" s="32">
        <v>1.0</v>
      </c>
      <c r="E2881" s="32" t="s">
        <v>177</v>
      </c>
      <c r="F2881" s="58"/>
    </row>
    <row r="2882">
      <c r="A2882" s="32" t="s">
        <v>143</v>
      </c>
      <c r="B2882" s="32" t="s">
        <v>142</v>
      </c>
      <c r="C2882" s="32" t="s">
        <v>171</v>
      </c>
      <c r="D2882" s="32">
        <v>1.0</v>
      </c>
      <c r="E2882" s="32" t="s">
        <v>177</v>
      </c>
      <c r="F2882" s="58"/>
    </row>
    <row r="2883">
      <c r="A2883" s="32" t="s">
        <v>143</v>
      </c>
      <c r="B2883" s="32" t="s">
        <v>145</v>
      </c>
      <c r="C2883" s="32" t="s">
        <v>171</v>
      </c>
      <c r="D2883" s="32">
        <v>1.0</v>
      </c>
      <c r="E2883" s="32" t="s">
        <v>177</v>
      </c>
      <c r="F2883" s="58"/>
    </row>
    <row r="2884">
      <c r="A2884" s="32" t="s">
        <v>143</v>
      </c>
      <c r="B2884" s="32" t="s">
        <v>147</v>
      </c>
      <c r="C2884" s="32" t="s">
        <v>171</v>
      </c>
      <c r="D2884" s="32">
        <v>1.0</v>
      </c>
      <c r="E2884" s="32" t="s">
        <v>177</v>
      </c>
      <c r="F2884" s="58"/>
    </row>
    <row r="2885">
      <c r="A2885" s="32" t="s">
        <v>143</v>
      </c>
      <c r="B2885" s="32" t="s">
        <v>148</v>
      </c>
      <c r="C2885" s="32" t="s">
        <v>171</v>
      </c>
      <c r="D2885" s="32">
        <v>1.0</v>
      </c>
      <c r="E2885" s="32" t="s">
        <v>177</v>
      </c>
      <c r="F2885" s="58"/>
    </row>
    <row r="2886">
      <c r="A2886" s="32" t="s">
        <v>143</v>
      </c>
      <c r="B2886" s="32" t="s">
        <v>149</v>
      </c>
      <c r="C2886" s="32" t="s">
        <v>171</v>
      </c>
      <c r="D2886" s="32">
        <v>1.0</v>
      </c>
      <c r="E2886" s="32" t="s">
        <v>177</v>
      </c>
      <c r="F2886" s="58"/>
    </row>
    <row r="2887">
      <c r="A2887" s="32" t="s">
        <v>144</v>
      </c>
      <c r="B2887" s="32" t="s">
        <v>15</v>
      </c>
      <c r="C2887" s="32" t="s">
        <v>171</v>
      </c>
      <c r="D2887" s="32">
        <v>1.0</v>
      </c>
      <c r="E2887" s="32" t="s">
        <v>177</v>
      </c>
      <c r="F2887" s="58"/>
    </row>
    <row r="2888">
      <c r="A2888" s="32" t="s">
        <v>144</v>
      </c>
      <c r="B2888" s="32" t="s">
        <v>17</v>
      </c>
      <c r="C2888" s="32" t="s">
        <v>171</v>
      </c>
      <c r="D2888" s="32">
        <v>1.0</v>
      </c>
      <c r="E2888" s="32" t="s">
        <v>177</v>
      </c>
      <c r="F2888" s="58"/>
    </row>
    <row r="2889">
      <c r="A2889" s="32" t="s">
        <v>144</v>
      </c>
      <c r="B2889" s="32" t="s">
        <v>22</v>
      </c>
      <c r="C2889" s="32" t="s">
        <v>171</v>
      </c>
      <c r="D2889" s="32">
        <v>1.0</v>
      </c>
      <c r="E2889" s="32" t="s">
        <v>177</v>
      </c>
      <c r="F2889" s="58"/>
    </row>
    <row r="2890">
      <c r="A2890" s="32" t="s">
        <v>144</v>
      </c>
      <c r="B2890" s="32" t="s">
        <v>27</v>
      </c>
      <c r="C2890" s="32" t="s">
        <v>171</v>
      </c>
      <c r="D2890" s="32">
        <v>1.0</v>
      </c>
      <c r="E2890" s="32" t="s">
        <v>177</v>
      </c>
      <c r="F2890" s="58"/>
    </row>
    <row r="2891">
      <c r="A2891" s="32" t="s">
        <v>144</v>
      </c>
      <c r="B2891" s="32" t="s">
        <v>28</v>
      </c>
      <c r="C2891" s="32" t="s">
        <v>171</v>
      </c>
      <c r="D2891" s="32">
        <v>1.0</v>
      </c>
      <c r="E2891" s="32" t="s">
        <v>177</v>
      </c>
      <c r="F2891" s="58"/>
    </row>
    <row r="2892">
      <c r="A2892" s="32" t="s">
        <v>144</v>
      </c>
      <c r="B2892" s="32" t="s">
        <v>33</v>
      </c>
      <c r="C2892" s="32" t="s">
        <v>171</v>
      </c>
      <c r="D2892" s="32">
        <v>1.0</v>
      </c>
      <c r="E2892" s="32" t="s">
        <v>177</v>
      </c>
      <c r="F2892" s="58"/>
    </row>
    <row r="2893">
      <c r="A2893" s="32" t="s">
        <v>144</v>
      </c>
      <c r="B2893" s="32" t="s">
        <v>36</v>
      </c>
      <c r="C2893" s="32" t="s">
        <v>171</v>
      </c>
      <c r="D2893" s="32">
        <v>1.0</v>
      </c>
      <c r="E2893" s="32" t="s">
        <v>177</v>
      </c>
      <c r="F2893" s="58"/>
    </row>
    <row r="2894">
      <c r="A2894" s="32" t="s">
        <v>144</v>
      </c>
      <c r="B2894" s="32" t="s">
        <v>40</v>
      </c>
      <c r="C2894" s="32" t="s">
        <v>171</v>
      </c>
      <c r="D2894" s="32">
        <v>1.0</v>
      </c>
      <c r="E2894" s="32" t="s">
        <v>177</v>
      </c>
      <c r="F2894" s="58"/>
    </row>
    <row r="2895">
      <c r="A2895" s="32" t="s">
        <v>144</v>
      </c>
      <c r="B2895" s="32" t="s">
        <v>46</v>
      </c>
      <c r="C2895" s="32" t="s">
        <v>171</v>
      </c>
      <c r="D2895" s="32">
        <v>1.0</v>
      </c>
      <c r="E2895" s="32" t="s">
        <v>177</v>
      </c>
      <c r="F2895" s="58"/>
    </row>
    <row r="2896">
      <c r="A2896" s="32" t="s">
        <v>144</v>
      </c>
      <c r="B2896" s="32" t="s">
        <v>47</v>
      </c>
      <c r="C2896" s="32" t="s">
        <v>171</v>
      </c>
      <c r="D2896" s="32">
        <v>1.0</v>
      </c>
      <c r="E2896" s="32" t="s">
        <v>177</v>
      </c>
      <c r="F2896" s="58"/>
    </row>
    <row r="2897">
      <c r="A2897" s="32" t="s">
        <v>144</v>
      </c>
      <c r="B2897" s="32" t="s">
        <v>48</v>
      </c>
      <c r="C2897" s="32" t="s">
        <v>171</v>
      </c>
      <c r="D2897" s="32">
        <v>1.0</v>
      </c>
      <c r="E2897" s="32" t="s">
        <v>177</v>
      </c>
      <c r="F2897" s="58"/>
    </row>
    <row r="2898">
      <c r="A2898" s="32" t="s">
        <v>144</v>
      </c>
      <c r="B2898" s="32" t="s">
        <v>50</v>
      </c>
      <c r="C2898" s="32" t="s">
        <v>171</v>
      </c>
      <c r="D2898" s="32">
        <v>1.0</v>
      </c>
      <c r="E2898" s="32" t="s">
        <v>177</v>
      </c>
      <c r="F2898" s="58"/>
    </row>
    <row r="2899">
      <c r="A2899" s="32" t="s">
        <v>144</v>
      </c>
      <c r="B2899" s="32" t="s">
        <v>51</v>
      </c>
      <c r="C2899" s="32" t="s">
        <v>171</v>
      </c>
      <c r="D2899" s="32">
        <v>1.0</v>
      </c>
      <c r="E2899" s="32" t="s">
        <v>177</v>
      </c>
      <c r="F2899" s="58"/>
    </row>
    <row r="2900">
      <c r="A2900" s="32" t="s">
        <v>144</v>
      </c>
      <c r="B2900" s="32" t="s">
        <v>52</v>
      </c>
      <c r="C2900" s="32" t="s">
        <v>171</v>
      </c>
      <c r="D2900" s="32">
        <v>1.0</v>
      </c>
      <c r="E2900" s="32" t="s">
        <v>177</v>
      </c>
      <c r="F2900" s="58"/>
    </row>
    <row r="2901">
      <c r="A2901" s="32" t="s">
        <v>144</v>
      </c>
      <c r="B2901" s="32" t="s">
        <v>58</v>
      </c>
      <c r="C2901" s="32" t="s">
        <v>171</v>
      </c>
      <c r="D2901" s="32">
        <v>1.0</v>
      </c>
      <c r="E2901" s="32" t="s">
        <v>177</v>
      </c>
      <c r="F2901" s="58"/>
    </row>
    <row r="2902">
      <c r="A2902" s="32" t="s">
        <v>144</v>
      </c>
      <c r="B2902" s="32" t="s">
        <v>59</v>
      </c>
      <c r="C2902" s="32" t="s">
        <v>171</v>
      </c>
      <c r="D2902" s="32">
        <v>1.0</v>
      </c>
      <c r="E2902" s="32" t="s">
        <v>177</v>
      </c>
      <c r="F2902" s="58"/>
    </row>
    <row r="2903">
      <c r="A2903" s="32" t="s">
        <v>144</v>
      </c>
      <c r="B2903" s="32" t="s">
        <v>61</v>
      </c>
      <c r="C2903" s="32" t="s">
        <v>171</v>
      </c>
      <c r="D2903" s="32">
        <v>1.0</v>
      </c>
      <c r="E2903" s="32" t="s">
        <v>177</v>
      </c>
      <c r="F2903" s="58"/>
    </row>
    <row r="2904">
      <c r="A2904" s="32" t="s">
        <v>144</v>
      </c>
      <c r="B2904" s="32" t="s">
        <v>62</v>
      </c>
      <c r="C2904" s="32" t="s">
        <v>171</v>
      </c>
      <c r="D2904" s="32">
        <v>1.0</v>
      </c>
      <c r="E2904" s="32" t="s">
        <v>177</v>
      </c>
      <c r="F2904" s="58"/>
    </row>
    <row r="2905">
      <c r="A2905" s="32" t="s">
        <v>144</v>
      </c>
      <c r="B2905" s="32" t="s">
        <v>63</v>
      </c>
      <c r="C2905" s="32" t="s">
        <v>171</v>
      </c>
      <c r="D2905" s="32">
        <v>1.0</v>
      </c>
      <c r="E2905" s="32" t="s">
        <v>177</v>
      </c>
      <c r="F2905" s="58"/>
    </row>
    <row r="2906">
      <c r="A2906" s="32" t="s">
        <v>144</v>
      </c>
      <c r="B2906" s="32" t="s">
        <v>65</v>
      </c>
      <c r="C2906" s="32" t="s">
        <v>171</v>
      </c>
      <c r="D2906" s="32">
        <v>1.0</v>
      </c>
      <c r="E2906" s="32" t="s">
        <v>177</v>
      </c>
      <c r="F2906" s="58"/>
    </row>
    <row r="2907">
      <c r="A2907" s="32" t="s">
        <v>144</v>
      </c>
      <c r="B2907" s="32" t="s">
        <v>66</v>
      </c>
      <c r="C2907" s="32" t="s">
        <v>171</v>
      </c>
      <c r="D2907" s="32">
        <v>1.0</v>
      </c>
      <c r="E2907" s="32" t="s">
        <v>177</v>
      </c>
      <c r="F2907" s="58"/>
    </row>
    <row r="2908">
      <c r="A2908" s="32" t="s">
        <v>144</v>
      </c>
      <c r="B2908" s="32" t="s">
        <v>71</v>
      </c>
      <c r="C2908" s="32" t="s">
        <v>171</v>
      </c>
      <c r="D2908" s="32">
        <v>1.0</v>
      </c>
      <c r="E2908" s="32" t="s">
        <v>177</v>
      </c>
      <c r="F2908" s="58"/>
    </row>
    <row r="2909">
      <c r="A2909" s="32" t="s">
        <v>144</v>
      </c>
      <c r="B2909" s="32" t="s">
        <v>72</v>
      </c>
      <c r="C2909" s="32" t="s">
        <v>171</v>
      </c>
      <c r="D2909" s="32">
        <v>1.0</v>
      </c>
      <c r="E2909" s="32" t="s">
        <v>177</v>
      </c>
      <c r="F2909" s="58"/>
    </row>
    <row r="2910">
      <c r="A2910" s="32" t="s">
        <v>144</v>
      </c>
      <c r="B2910" s="32" t="s">
        <v>73</v>
      </c>
      <c r="C2910" s="32" t="s">
        <v>171</v>
      </c>
      <c r="D2910" s="32">
        <v>1.0</v>
      </c>
      <c r="E2910" s="32" t="s">
        <v>177</v>
      </c>
      <c r="F2910" s="58"/>
    </row>
    <row r="2911">
      <c r="A2911" s="32" t="s">
        <v>144</v>
      </c>
      <c r="B2911" s="32" t="s">
        <v>75</v>
      </c>
      <c r="C2911" s="32" t="s">
        <v>171</v>
      </c>
      <c r="D2911" s="32">
        <v>1.0</v>
      </c>
      <c r="E2911" s="32" t="s">
        <v>177</v>
      </c>
      <c r="F2911" s="58"/>
    </row>
    <row r="2912">
      <c r="A2912" s="32" t="s">
        <v>144</v>
      </c>
      <c r="B2912" s="32" t="s">
        <v>78</v>
      </c>
      <c r="C2912" s="32" t="s">
        <v>171</v>
      </c>
      <c r="D2912" s="32">
        <v>1.0</v>
      </c>
      <c r="E2912" s="32" t="s">
        <v>177</v>
      </c>
      <c r="F2912" s="58"/>
    </row>
    <row r="2913">
      <c r="A2913" s="32" t="s">
        <v>144</v>
      </c>
      <c r="B2913" s="32" t="s">
        <v>83</v>
      </c>
      <c r="C2913" s="32" t="s">
        <v>171</v>
      </c>
      <c r="D2913" s="32">
        <v>1.0</v>
      </c>
      <c r="E2913" s="32" t="s">
        <v>177</v>
      </c>
      <c r="F2913" s="58"/>
    </row>
    <row r="2914">
      <c r="A2914" s="32" t="s">
        <v>144</v>
      </c>
      <c r="B2914" s="32" t="s">
        <v>84</v>
      </c>
      <c r="C2914" s="32" t="s">
        <v>171</v>
      </c>
      <c r="D2914" s="32">
        <v>1.0</v>
      </c>
      <c r="E2914" s="32" t="s">
        <v>177</v>
      </c>
      <c r="F2914" s="58"/>
    </row>
    <row r="2915">
      <c r="A2915" s="32" t="s">
        <v>144</v>
      </c>
      <c r="B2915" s="32" t="s">
        <v>91</v>
      </c>
      <c r="C2915" s="32" t="s">
        <v>171</v>
      </c>
      <c r="D2915" s="32">
        <v>1.0</v>
      </c>
      <c r="E2915" s="32" t="s">
        <v>177</v>
      </c>
      <c r="F2915" s="58"/>
    </row>
    <row r="2916">
      <c r="A2916" s="32" t="s">
        <v>144</v>
      </c>
      <c r="B2916" s="32" t="s">
        <v>93</v>
      </c>
      <c r="C2916" s="32" t="s">
        <v>171</v>
      </c>
      <c r="D2916" s="32">
        <v>1.0</v>
      </c>
      <c r="E2916" s="32" t="s">
        <v>177</v>
      </c>
      <c r="F2916" s="58"/>
    </row>
    <row r="2917">
      <c r="A2917" s="32" t="s">
        <v>144</v>
      </c>
      <c r="B2917" s="32" t="s">
        <v>96</v>
      </c>
      <c r="C2917" s="32" t="s">
        <v>171</v>
      </c>
      <c r="D2917" s="32">
        <v>1.0</v>
      </c>
      <c r="E2917" s="32" t="s">
        <v>177</v>
      </c>
      <c r="F2917" s="58"/>
    </row>
    <row r="2918">
      <c r="A2918" s="32" t="s">
        <v>144</v>
      </c>
      <c r="B2918" s="32" t="s">
        <v>98</v>
      </c>
      <c r="C2918" s="32" t="s">
        <v>171</v>
      </c>
      <c r="D2918" s="32">
        <v>1.0</v>
      </c>
      <c r="E2918" s="32" t="s">
        <v>177</v>
      </c>
      <c r="F2918" s="58"/>
    </row>
    <row r="2919">
      <c r="A2919" s="32" t="s">
        <v>144</v>
      </c>
      <c r="B2919" s="32" t="s">
        <v>99</v>
      </c>
      <c r="C2919" s="32" t="s">
        <v>171</v>
      </c>
      <c r="D2919" s="32">
        <v>1.0</v>
      </c>
      <c r="E2919" s="32" t="s">
        <v>177</v>
      </c>
      <c r="F2919" s="58"/>
    </row>
    <row r="2920">
      <c r="A2920" s="32" t="s">
        <v>144</v>
      </c>
      <c r="B2920" s="32" t="s">
        <v>102</v>
      </c>
      <c r="C2920" s="32" t="s">
        <v>171</v>
      </c>
      <c r="D2920" s="32">
        <v>1.0</v>
      </c>
      <c r="E2920" s="32" t="s">
        <v>177</v>
      </c>
      <c r="F2920" s="58"/>
    </row>
    <row r="2921">
      <c r="A2921" s="32" t="s">
        <v>144</v>
      </c>
      <c r="B2921" s="32" t="s">
        <v>105</v>
      </c>
      <c r="C2921" s="32" t="s">
        <v>171</v>
      </c>
      <c r="D2921" s="32">
        <v>1.0</v>
      </c>
      <c r="E2921" s="32" t="s">
        <v>177</v>
      </c>
      <c r="F2921" s="58"/>
    </row>
    <row r="2922">
      <c r="A2922" s="32" t="s">
        <v>144</v>
      </c>
      <c r="B2922" s="32" t="s">
        <v>109</v>
      </c>
      <c r="C2922" s="32" t="s">
        <v>171</v>
      </c>
      <c r="D2922" s="32">
        <v>1.0</v>
      </c>
      <c r="E2922" s="32" t="s">
        <v>177</v>
      </c>
      <c r="F2922" s="58"/>
    </row>
    <row r="2923">
      <c r="A2923" s="32" t="s">
        <v>144</v>
      </c>
      <c r="B2923" s="32" t="s">
        <v>110</v>
      </c>
      <c r="C2923" s="32" t="s">
        <v>171</v>
      </c>
      <c r="D2923" s="32">
        <v>1.0</v>
      </c>
      <c r="E2923" s="32" t="s">
        <v>177</v>
      </c>
      <c r="F2923" s="58"/>
    </row>
    <row r="2924">
      <c r="A2924" s="32" t="s">
        <v>144</v>
      </c>
      <c r="B2924" s="32" t="s">
        <v>111</v>
      </c>
      <c r="C2924" s="32" t="s">
        <v>171</v>
      </c>
      <c r="D2924" s="32">
        <v>1.0</v>
      </c>
      <c r="E2924" s="32" t="s">
        <v>177</v>
      </c>
      <c r="F2924" s="58"/>
    </row>
    <row r="2925">
      <c r="A2925" s="32" t="s">
        <v>144</v>
      </c>
      <c r="B2925" s="32" t="s">
        <v>112</v>
      </c>
      <c r="C2925" s="32" t="s">
        <v>171</v>
      </c>
      <c r="D2925" s="32">
        <v>1.0</v>
      </c>
      <c r="E2925" s="32" t="s">
        <v>177</v>
      </c>
      <c r="F2925" s="58"/>
    </row>
    <row r="2926">
      <c r="A2926" s="32" t="s">
        <v>144</v>
      </c>
      <c r="B2926" s="32" t="s">
        <v>114</v>
      </c>
      <c r="C2926" s="32" t="s">
        <v>171</v>
      </c>
      <c r="D2926" s="32">
        <v>1.0</v>
      </c>
      <c r="E2926" s="32" t="s">
        <v>177</v>
      </c>
      <c r="F2926" s="58"/>
    </row>
    <row r="2927">
      <c r="A2927" s="32" t="s">
        <v>144</v>
      </c>
      <c r="B2927" s="32" t="s">
        <v>119</v>
      </c>
      <c r="C2927" s="32" t="s">
        <v>171</v>
      </c>
      <c r="D2927" s="32">
        <v>1.0</v>
      </c>
      <c r="E2927" s="32" t="s">
        <v>177</v>
      </c>
      <c r="F2927" s="58"/>
    </row>
    <row r="2928">
      <c r="A2928" s="32" t="s">
        <v>144</v>
      </c>
      <c r="B2928" s="32" t="s">
        <v>122</v>
      </c>
      <c r="C2928" s="32" t="s">
        <v>171</v>
      </c>
      <c r="D2928" s="32">
        <v>1.0</v>
      </c>
      <c r="E2928" s="32" t="s">
        <v>177</v>
      </c>
      <c r="F2928" s="58"/>
    </row>
    <row r="2929">
      <c r="A2929" s="32" t="s">
        <v>144</v>
      </c>
      <c r="B2929" s="32" t="s">
        <v>124</v>
      </c>
      <c r="C2929" s="32" t="s">
        <v>171</v>
      </c>
      <c r="D2929" s="32">
        <v>1.0</v>
      </c>
      <c r="E2929" s="32" t="s">
        <v>177</v>
      </c>
      <c r="F2929" s="58"/>
    </row>
    <row r="2930">
      <c r="A2930" s="32" t="s">
        <v>144</v>
      </c>
      <c r="B2930" s="32" t="s">
        <v>130</v>
      </c>
      <c r="C2930" s="32" t="s">
        <v>171</v>
      </c>
      <c r="D2930" s="32">
        <v>1.0</v>
      </c>
      <c r="E2930" s="32" t="s">
        <v>177</v>
      </c>
      <c r="F2930" s="58"/>
    </row>
    <row r="2931">
      <c r="A2931" s="32" t="s">
        <v>144</v>
      </c>
      <c r="B2931" s="32" t="s">
        <v>142</v>
      </c>
      <c r="C2931" s="32" t="s">
        <v>171</v>
      </c>
      <c r="D2931" s="32">
        <v>1.0</v>
      </c>
      <c r="E2931" s="32" t="s">
        <v>177</v>
      </c>
      <c r="F2931" s="58"/>
    </row>
    <row r="2932">
      <c r="A2932" s="32" t="s">
        <v>144</v>
      </c>
      <c r="B2932" s="32" t="s">
        <v>145</v>
      </c>
      <c r="C2932" s="32" t="s">
        <v>171</v>
      </c>
      <c r="D2932" s="32">
        <v>1.0</v>
      </c>
      <c r="E2932" s="32" t="s">
        <v>177</v>
      </c>
      <c r="F2932" s="58"/>
    </row>
    <row r="2933">
      <c r="A2933" s="32" t="s">
        <v>144</v>
      </c>
      <c r="B2933" s="32" t="s">
        <v>147</v>
      </c>
      <c r="C2933" s="32" t="s">
        <v>171</v>
      </c>
      <c r="D2933" s="32">
        <v>1.0</v>
      </c>
      <c r="E2933" s="32" t="s">
        <v>177</v>
      </c>
      <c r="F2933" s="58"/>
    </row>
    <row r="2934">
      <c r="A2934" s="32" t="s">
        <v>144</v>
      </c>
      <c r="B2934" s="32" t="s">
        <v>148</v>
      </c>
      <c r="C2934" s="32" t="s">
        <v>171</v>
      </c>
      <c r="D2934" s="32">
        <v>1.0</v>
      </c>
      <c r="E2934" s="32" t="s">
        <v>177</v>
      </c>
      <c r="F2934" s="58"/>
    </row>
    <row r="2935">
      <c r="A2935" s="32" t="s">
        <v>144</v>
      </c>
      <c r="B2935" s="32" t="s">
        <v>149</v>
      </c>
      <c r="C2935" s="32" t="s">
        <v>171</v>
      </c>
      <c r="D2935" s="32">
        <v>1.0</v>
      </c>
      <c r="E2935" s="32" t="s">
        <v>177</v>
      </c>
      <c r="F2935" s="58"/>
    </row>
    <row r="2936">
      <c r="A2936" s="32" t="s">
        <v>15</v>
      </c>
      <c r="B2936" s="32" t="s">
        <v>17</v>
      </c>
      <c r="C2936" s="32" t="s">
        <v>171</v>
      </c>
      <c r="D2936" s="32">
        <v>1.0</v>
      </c>
      <c r="E2936" s="32" t="s">
        <v>177</v>
      </c>
      <c r="F2936" s="58"/>
    </row>
    <row r="2937">
      <c r="A2937" s="32" t="s">
        <v>15</v>
      </c>
      <c r="B2937" s="32" t="s">
        <v>22</v>
      </c>
      <c r="C2937" s="32" t="s">
        <v>171</v>
      </c>
      <c r="D2937" s="32">
        <v>1.0</v>
      </c>
      <c r="E2937" s="32" t="s">
        <v>177</v>
      </c>
      <c r="F2937" s="58"/>
    </row>
    <row r="2938">
      <c r="A2938" s="32" t="s">
        <v>15</v>
      </c>
      <c r="B2938" s="32" t="s">
        <v>27</v>
      </c>
      <c r="C2938" s="32" t="s">
        <v>171</v>
      </c>
      <c r="D2938" s="32">
        <v>1.0</v>
      </c>
      <c r="E2938" s="32" t="s">
        <v>177</v>
      </c>
      <c r="F2938" s="58"/>
    </row>
    <row r="2939">
      <c r="A2939" s="32" t="s">
        <v>15</v>
      </c>
      <c r="B2939" s="32" t="s">
        <v>28</v>
      </c>
      <c r="C2939" s="32" t="s">
        <v>171</v>
      </c>
      <c r="D2939" s="32">
        <v>1.0</v>
      </c>
      <c r="E2939" s="32" t="s">
        <v>177</v>
      </c>
      <c r="F2939" s="58"/>
    </row>
    <row r="2940">
      <c r="A2940" s="32" t="s">
        <v>15</v>
      </c>
      <c r="B2940" s="32" t="s">
        <v>33</v>
      </c>
      <c r="C2940" s="32" t="s">
        <v>171</v>
      </c>
      <c r="D2940" s="32">
        <v>1.0</v>
      </c>
      <c r="E2940" s="32" t="s">
        <v>177</v>
      </c>
      <c r="F2940" s="58"/>
    </row>
    <row r="2941">
      <c r="A2941" s="32" t="s">
        <v>15</v>
      </c>
      <c r="B2941" s="32" t="s">
        <v>36</v>
      </c>
      <c r="C2941" s="32" t="s">
        <v>171</v>
      </c>
      <c r="D2941" s="32">
        <v>1.0</v>
      </c>
      <c r="E2941" s="32" t="s">
        <v>177</v>
      </c>
      <c r="F2941" s="58"/>
    </row>
    <row r="2942">
      <c r="A2942" s="32" t="s">
        <v>15</v>
      </c>
      <c r="B2942" s="32" t="s">
        <v>40</v>
      </c>
      <c r="C2942" s="32" t="s">
        <v>171</v>
      </c>
      <c r="D2942" s="32">
        <v>1.0</v>
      </c>
      <c r="E2942" s="32" t="s">
        <v>177</v>
      </c>
      <c r="F2942" s="58"/>
    </row>
    <row r="2943">
      <c r="A2943" s="32" t="s">
        <v>15</v>
      </c>
      <c r="B2943" s="32" t="s">
        <v>46</v>
      </c>
      <c r="C2943" s="32" t="s">
        <v>171</v>
      </c>
      <c r="D2943" s="32">
        <v>1.0</v>
      </c>
      <c r="E2943" s="32" t="s">
        <v>177</v>
      </c>
      <c r="F2943" s="58"/>
    </row>
    <row r="2944">
      <c r="A2944" s="32" t="s">
        <v>15</v>
      </c>
      <c r="B2944" s="32" t="s">
        <v>47</v>
      </c>
      <c r="C2944" s="32" t="s">
        <v>171</v>
      </c>
      <c r="D2944" s="32">
        <v>1.0</v>
      </c>
      <c r="E2944" s="32" t="s">
        <v>177</v>
      </c>
      <c r="F2944" s="58"/>
    </row>
    <row r="2945">
      <c r="A2945" s="32" t="s">
        <v>15</v>
      </c>
      <c r="B2945" s="32" t="s">
        <v>48</v>
      </c>
      <c r="C2945" s="32" t="s">
        <v>171</v>
      </c>
      <c r="D2945" s="32">
        <v>1.0</v>
      </c>
      <c r="E2945" s="32" t="s">
        <v>177</v>
      </c>
      <c r="F2945" s="58"/>
    </row>
    <row r="2946">
      <c r="A2946" s="32" t="s">
        <v>15</v>
      </c>
      <c r="B2946" s="32" t="s">
        <v>50</v>
      </c>
      <c r="C2946" s="32" t="s">
        <v>171</v>
      </c>
      <c r="D2946" s="32">
        <v>1.0</v>
      </c>
      <c r="E2946" s="32" t="s">
        <v>177</v>
      </c>
      <c r="F2946" s="58"/>
    </row>
    <row r="2947">
      <c r="A2947" s="32" t="s">
        <v>15</v>
      </c>
      <c r="B2947" s="32" t="s">
        <v>51</v>
      </c>
      <c r="C2947" s="32" t="s">
        <v>171</v>
      </c>
      <c r="D2947" s="32">
        <v>1.0</v>
      </c>
      <c r="E2947" s="32" t="s">
        <v>177</v>
      </c>
      <c r="F2947" s="58"/>
    </row>
    <row r="2948">
      <c r="A2948" s="32" t="s">
        <v>15</v>
      </c>
      <c r="B2948" s="32" t="s">
        <v>52</v>
      </c>
      <c r="C2948" s="32" t="s">
        <v>171</v>
      </c>
      <c r="D2948" s="32">
        <v>1.0</v>
      </c>
      <c r="E2948" s="32" t="s">
        <v>177</v>
      </c>
      <c r="F2948" s="58"/>
    </row>
    <row r="2949">
      <c r="A2949" s="32" t="s">
        <v>15</v>
      </c>
      <c r="B2949" s="32" t="s">
        <v>58</v>
      </c>
      <c r="C2949" s="32" t="s">
        <v>171</v>
      </c>
      <c r="D2949" s="32">
        <v>1.0</v>
      </c>
      <c r="E2949" s="32" t="s">
        <v>177</v>
      </c>
      <c r="F2949" s="58"/>
    </row>
    <row r="2950">
      <c r="A2950" s="32" t="s">
        <v>15</v>
      </c>
      <c r="B2950" s="32" t="s">
        <v>59</v>
      </c>
      <c r="C2950" s="32" t="s">
        <v>171</v>
      </c>
      <c r="D2950" s="32">
        <v>1.0</v>
      </c>
      <c r="E2950" s="32" t="s">
        <v>177</v>
      </c>
      <c r="F2950" s="58"/>
    </row>
    <row r="2951">
      <c r="A2951" s="32" t="s">
        <v>15</v>
      </c>
      <c r="B2951" s="32" t="s">
        <v>61</v>
      </c>
      <c r="C2951" s="32" t="s">
        <v>171</v>
      </c>
      <c r="D2951" s="32">
        <v>1.0</v>
      </c>
      <c r="E2951" s="32" t="s">
        <v>177</v>
      </c>
      <c r="F2951" s="58"/>
    </row>
    <row r="2952">
      <c r="A2952" s="32" t="s">
        <v>15</v>
      </c>
      <c r="B2952" s="32" t="s">
        <v>62</v>
      </c>
      <c r="C2952" s="32" t="s">
        <v>171</v>
      </c>
      <c r="D2952" s="32">
        <v>1.0</v>
      </c>
      <c r="E2952" s="32" t="s">
        <v>177</v>
      </c>
      <c r="F2952" s="58"/>
    </row>
    <row r="2953">
      <c r="A2953" s="32" t="s">
        <v>15</v>
      </c>
      <c r="B2953" s="32" t="s">
        <v>63</v>
      </c>
      <c r="C2953" s="32" t="s">
        <v>171</v>
      </c>
      <c r="D2953" s="32">
        <v>1.0</v>
      </c>
      <c r="E2953" s="32" t="s">
        <v>177</v>
      </c>
      <c r="F2953" s="58"/>
    </row>
    <row r="2954">
      <c r="A2954" s="32" t="s">
        <v>15</v>
      </c>
      <c r="B2954" s="32" t="s">
        <v>65</v>
      </c>
      <c r="C2954" s="32" t="s">
        <v>171</v>
      </c>
      <c r="D2954" s="32">
        <v>1.0</v>
      </c>
      <c r="E2954" s="32" t="s">
        <v>177</v>
      </c>
      <c r="F2954" s="58"/>
    </row>
    <row r="2955">
      <c r="A2955" s="32" t="s">
        <v>15</v>
      </c>
      <c r="B2955" s="32" t="s">
        <v>66</v>
      </c>
      <c r="C2955" s="32" t="s">
        <v>171</v>
      </c>
      <c r="D2955" s="32">
        <v>1.0</v>
      </c>
      <c r="E2955" s="32" t="s">
        <v>177</v>
      </c>
      <c r="F2955" s="58"/>
    </row>
    <row r="2956">
      <c r="A2956" s="32" t="s">
        <v>15</v>
      </c>
      <c r="B2956" s="32" t="s">
        <v>71</v>
      </c>
      <c r="C2956" s="32" t="s">
        <v>171</v>
      </c>
      <c r="D2956" s="32">
        <v>1.0</v>
      </c>
      <c r="E2956" s="32" t="s">
        <v>177</v>
      </c>
      <c r="F2956" s="58"/>
    </row>
    <row r="2957">
      <c r="A2957" s="32" t="s">
        <v>15</v>
      </c>
      <c r="B2957" s="32" t="s">
        <v>72</v>
      </c>
      <c r="C2957" s="32" t="s">
        <v>171</v>
      </c>
      <c r="D2957" s="32">
        <v>1.0</v>
      </c>
      <c r="E2957" s="32" t="s">
        <v>177</v>
      </c>
      <c r="F2957" s="58"/>
    </row>
    <row r="2958">
      <c r="A2958" s="32" t="s">
        <v>15</v>
      </c>
      <c r="B2958" s="32" t="s">
        <v>73</v>
      </c>
      <c r="C2958" s="32" t="s">
        <v>171</v>
      </c>
      <c r="D2958" s="32">
        <v>1.0</v>
      </c>
      <c r="E2958" s="32" t="s">
        <v>177</v>
      </c>
      <c r="F2958" s="58"/>
    </row>
    <row r="2959">
      <c r="A2959" s="32" t="s">
        <v>15</v>
      </c>
      <c r="B2959" s="32" t="s">
        <v>75</v>
      </c>
      <c r="C2959" s="32" t="s">
        <v>171</v>
      </c>
      <c r="D2959" s="32">
        <v>1.0</v>
      </c>
      <c r="E2959" s="32" t="s">
        <v>177</v>
      </c>
      <c r="F2959" s="58"/>
    </row>
    <row r="2960">
      <c r="A2960" s="32" t="s">
        <v>15</v>
      </c>
      <c r="B2960" s="32" t="s">
        <v>78</v>
      </c>
      <c r="C2960" s="32" t="s">
        <v>171</v>
      </c>
      <c r="D2960" s="32">
        <v>1.0</v>
      </c>
      <c r="E2960" s="32" t="s">
        <v>177</v>
      </c>
      <c r="F2960" s="58"/>
    </row>
    <row r="2961">
      <c r="A2961" s="32" t="s">
        <v>15</v>
      </c>
      <c r="B2961" s="32" t="s">
        <v>83</v>
      </c>
      <c r="C2961" s="32" t="s">
        <v>171</v>
      </c>
      <c r="D2961" s="32">
        <v>1.0</v>
      </c>
      <c r="E2961" s="32" t="s">
        <v>177</v>
      </c>
      <c r="F2961" s="58"/>
    </row>
    <row r="2962">
      <c r="A2962" s="32" t="s">
        <v>15</v>
      </c>
      <c r="B2962" s="32" t="s">
        <v>84</v>
      </c>
      <c r="C2962" s="32" t="s">
        <v>171</v>
      </c>
      <c r="D2962" s="32">
        <v>1.0</v>
      </c>
      <c r="E2962" s="32" t="s">
        <v>177</v>
      </c>
      <c r="F2962" s="58"/>
    </row>
    <row r="2963">
      <c r="A2963" s="32" t="s">
        <v>15</v>
      </c>
      <c r="B2963" s="32" t="s">
        <v>91</v>
      </c>
      <c r="C2963" s="32" t="s">
        <v>171</v>
      </c>
      <c r="D2963" s="32">
        <v>1.0</v>
      </c>
      <c r="E2963" s="32" t="s">
        <v>177</v>
      </c>
      <c r="F2963" s="58"/>
    </row>
    <row r="2964">
      <c r="A2964" s="32" t="s">
        <v>15</v>
      </c>
      <c r="B2964" s="32" t="s">
        <v>93</v>
      </c>
      <c r="C2964" s="32" t="s">
        <v>171</v>
      </c>
      <c r="D2964" s="32">
        <v>1.0</v>
      </c>
      <c r="E2964" s="32" t="s">
        <v>177</v>
      </c>
      <c r="F2964" s="58"/>
    </row>
    <row r="2965">
      <c r="A2965" s="32" t="s">
        <v>15</v>
      </c>
      <c r="B2965" s="32" t="s">
        <v>96</v>
      </c>
      <c r="C2965" s="32" t="s">
        <v>171</v>
      </c>
      <c r="D2965" s="32">
        <v>1.0</v>
      </c>
      <c r="E2965" s="32" t="s">
        <v>177</v>
      </c>
      <c r="F2965" s="58"/>
    </row>
    <row r="2966">
      <c r="A2966" s="32" t="s">
        <v>15</v>
      </c>
      <c r="B2966" s="32" t="s">
        <v>98</v>
      </c>
      <c r="C2966" s="32" t="s">
        <v>171</v>
      </c>
      <c r="D2966" s="32">
        <v>1.0</v>
      </c>
      <c r="E2966" s="32" t="s">
        <v>177</v>
      </c>
      <c r="F2966" s="58"/>
    </row>
    <row r="2967">
      <c r="A2967" s="32" t="s">
        <v>15</v>
      </c>
      <c r="B2967" s="32" t="s">
        <v>99</v>
      </c>
      <c r="C2967" s="32" t="s">
        <v>171</v>
      </c>
      <c r="D2967" s="32">
        <v>1.0</v>
      </c>
      <c r="E2967" s="32" t="s">
        <v>177</v>
      </c>
      <c r="F2967" s="58"/>
    </row>
    <row r="2968">
      <c r="A2968" s="32" t="s">
        <v>15</v>
      </c>
      <c r="B2968" s="32" t="s">
        <v>102</v>
      </c>
      <c r="C2968" s="32" t="s">
        <v>171</v>
      </c>
      <c r="D2968" s="32">
        <v>1.0</v>
      </c>
      <c r="E2968" s="32" t="s">
        <v>177</v>
      </c>
      <c r="F2968" s="58"/>
    </row>
    <row r="2969">
      <c r="A2969" s="32" t="s">
        <v>15</v>
      </c>
      <c r="B2969" s="32" t="s">
        <v>105</v>
      </c>
      <c r="C2969" s="32" t="s">
        <v>171</v>
      </c>
      <c r="D2969" s="32">
        <v>1.0</v>
      </c>
      <c r="E2969" s="32" t="s">
        <v>177</v>
      </c>
      <c r="F2969" s="58"/>
    </row>
    <row r="2970">
      <c r="A2970" s="32" t="s">
        <v>15</v>
      </c>
      <c r="B2970" s="32" t="s">
        <v>109</v>
      </c>
      <c r="C2970" s="32" t="s">
        <v>171</v>
      </c>
      <c r="D2970" s="32">
        <v>1.0</v>
      </c>
      <c r="E2970" s="32" t="s">
        <v>177</v>
      </c>
      <c r="F2970" s="58"/>
    </row>
    <row r="2971">
      <c r="A2971" s="32" t="s">
        <v>15</v>
      </c>
      <c r="B2971" s="32" t="s">
        <v>110</v>
      </c>
      <c r="C2971" s="32" t="s">
        <v>171</v>
      </c>
      <c r="D2971" s="32">
        <v>1.0</v>
      </c>
      <c r="E2971" s="32" t="s">
        <v>177</v>
      </c>
      <c r="F2971" s="58"/>
    </row>
    <row r="2972">
      <c r="A2972" s="32" t="s">
        <v>15</v>
      </c>
      <c r="B2972" s="32" t="s">
        <v>111</v>
      </c>
      <c r="C2972" s="32" t="s">
        <v>171</v>
      </c>
      <c r="D2972" s="32">
        <v>1.0</v>
      </c>
      <c r="E2972" s="32" t="s">
        <v>177</v>
      </c>
      <c r="F2972" s="58"/>
    </row>
    <row r="2973">
      <c r="A2973" s="32" t="s">
        <v>15</v>
      </c>
      <c r="B2973" s="32" t="s">
        <v>112</v>
      </c>
      <c r="C2973" s="32" t="s">
        <v>171</v>
      </c>
      <c r="D2973" s="32">
        <v>1.0</v>
      </c>
      <c r="E2973" s="32" t="s">
        <v>177</v>
      </c>
      <c r="F2973" s="58"/>
    </row>
    <row r="2974">
      <c r="A2974" s="32" t="s">
        <v>15</v>
      </c>
      <c r="B2974" s="32" t="s">
        <v>114</v>
      </c>
      <c r="C2974" s="32" t="s">
        <v>171</v>
      </c>
      <c r="D2974" s="32">
        <v>1.0</v>
      </c>
      <c r="E2974" s="32" t="s">
        <v>177</v>
      </c>
      <c r="F2974" s="58"/>
    </row>
    <row r="2975">
      <c r="A2975" s="32" t="s">
        <v>15</v>
      </c>
      <c r="B2975" s="32" t="s">
        <v>119</v>
      </c>
      <c r="C2975" s="32" t="s">
        <v>171</v>
      </c>
      <c r="D2975" s="32">
        <v>1.0</v>
      </c>
      <c r="E2975" s="32" t="s">
        <v>177</v>
      </c>
      <c r="F2975" s="58"/>
    </row>
    <row r="2976">
      <c r="A2976" s="32" t="s">
        <v>15</v>
      </c>
      <c r="B2976" s="32" t="s">
        <v>122</v>
      </c>
      <c r="C2976" s="32" t="s">
        <v>171</v>
      </c>
      <c r="D2976" s="32">
        <v>1.0</v>
      </c>
      <c r="E2976" s="32" t="s">
        <v>177</v>
      </c>
      <c r="F2976" s="58"/>
    </row>
    <row r="2977">
      <c r="A2977" s="32" t="s">
        <v>15</v>
      </c>
      <c r="B2977" s="32" t="s">
        <v>124</v>
      </c>
      <c r="C2977" s="32" t="s">
        <v>171</v>
      </c>
      <c r="D2977" s="32">
        <v>1.0</v>
      </c>
      <c r="E2977" s="32" t="s">
        <v>177</v>
      </c>
      <c r="F2977" s="58"/>
    </row>
    <row r="2978">
      <c r="A2978" s="32" t="s">
        <v>15</v>
      </c>
      <c r="B2978" s="32" t="s">
        <v>130</v>
      </c>
      <c r="C2978" s="32" t="s">
        <v>171</v>
      </c>
      <c r="D2978" s="32">
        <v>1.0</v>
      </c>
      <c r="E2978" s="32" t="s">
        <v>177</v>
      </c>
      <c r="F2978" s="58"/>
    </row>
    <row r="2979">
      <c r="A2979" s="32" t="s">
        <v>15</v>
      </c>
      <c r="B2979" s="32" t="s">
        <v>142</v>
      </c>
      <c r="C2979" s="32" t="s">
        <v>171</v>
      </c>
      <c r="D2979" s="32">
        <v>1.0</v>
      </c>
      <c r="E2979" s="32" t="s">
        <v>177</v>
      </c>
      <c r="F2979" s="58"/>
    </row>
    <row r="2980">
      <c r="A2980" s="32" t="s">
        <v>15</v>
      </c>
      <c r="B2980" s="32" t="s">
        <v>145</v>
      </c>
      <c r="C2980" s="32" t="s">
        <v>171</v>
      </c>
      <c r="D2980" s="32">
        <v>1.0</v>
      </c>
      <c r="E2980" s="32" t="s">
        <v>177</v>
      </c>
      <c r="F2980" s="58"/>
    </row>
    <row r="2981">
      <c r="A2981" s="32" t="s">
        <v>15</v>
      </c>
      <c r="B2981" s="32" t="s">
        <v>147</v>
      </c>
      <c r="C2981" s="32" t="s">
        <v>171</v>
      </c>
      <c r="D2981" s="32">
        <v>1.0</v>
      </c>
      <c r="E2981" s="32" t="s">
        <v>177</v>
      </c>
      <c r="F2981" s="58"/>
    </row>
    <row r="2982">
      <c r="A2982" s="32" t="s">
        <v>15</v>
      </c>
      <c r="B2982" s="32" t="s">
        <v>148</v>
      </c>
      <c r="C2982" s="32" t="s">
        <v>171</v>
      </c>
      <c r="D2982" s="32">
        <v>1.0</v>
      </c>
      <c r="E2982" s="32" t="s">
        <v>177</v>
      </c>
      <c r="F2982" s="58"/>
    </row>
    <row r="2983">
      <c r="A2983" s="32" t="s">
        <v>15</v>
      </c>
      <c r="B2983" s="32" t="s">
        <v>149</v>
      </c>
      <c r="C2983" s="32" t="s">
        <v>171</v>
      </c>
      <c r="D2983" s="32">
        <v>1.0</v>
      </c>
      <c r="E2983" s="32" t="s">
        <v>177</v>
      </c>
      <c r="F2983" s="58"/>
    </row>
    <row r="2984">
      <c r="A2984" s="32" t="s">
        <v>17</v>
      </c>
      <c r="B2984" s="32" t="s">
        <v>22</v>
      </c>
      <c r="C2984" s="32" t="s">
        <v>171</v>
      </c>
      <c r="D2984" s="32">
        <v>1.0</v>
      </c>
      <c r="E2984" s="32" t="s">
        <v>177</v>
      </c>
      <c r="F2984" s="58"/>
    </row>
    <row r="2985">
      <c r="A2985" s="32" t="s">
        <v>17</v>
      </c>
      <c r="B2985" s="32" t="s">
        <v>27</v>
      </c>
      <c r="C2985" s="32" t="s">
        <v>171</v>
      </c>
      <c r="D2985" s="32">
        <v>1.0</v>
      </c>
      <c r="E2985" s="32" t="s">
        <v>177</v>
      </c>
      <c r="F2985" s="58"/>
    </row>
    <row r="2986">
      <c r="A2986" s="32" t="s">
        <v>17</v>
      </c>
      <c r="B2986" s="32" t="s">
        <v>28</v>
      </c>
      <c r="C2986" s="32" t="s">
        <v>171</v>
      </c>
      <c r="D2986" s="32">
        <v>1.0</v>
      </c>
      <c r="E2986" s="32" t="s">
        <v>177</v>
      </c>
      <c r="F2986" s="58"/>
    </row>
    <row r="2987">
      <c r="A2987" s="32" t="s">
        <v>17</v>
      </c>
      <c r="B2987" s="32" t="s">
        <v>33</v>
      </c>
      <c r="C2987" s="32" t="s">
        <v>171</v>
      </c>
      <c r="D2987" s="32">
        <v>1.0</v>
      </c>
      <c r="E2987" s="32" t="s">
        <v>177</v>
      </c>
      <c r="F2987" s="58"/>
    </row>
    <row r="2988">
      <c r="A2988" s="32" t="s">
        <v>17</v>
      </c>
      <c r="B2988" s="32" t="s">
        <v>36</v>
      </c>
      <c r="C2988" s="32" t="s">
        <v>171</v>
      </c>
      <c r="D2988" s="32">
        <v>1.0</v>
      </c>
      <c r="E2988" s="32" t="s">
        <v>177</v>
      </c>
      <c r="F2988" s="58"/>
    </row>
    <row r="2989">
      <c r="A2989" s="32" t="s">
        <v>17</v>
      </c>
      <c r="B2989" s="32" t="s">
        <v>40</v>
      </c>
      <c r="C2989" s="32" t="s">
        <v>171</v>
      </c>
      <c r="D2989" s="32">
        <v>1.0</v>
      </c>
      <c r="E2989" s="32" t="s">
        <v>177</v>
      </c>
      <c r="F2989" s="58"/>
    </row>
    <row r="2990">
      <c r="A2990" s="32" t="s">
        <v>17</v>
      </c>
      <c r="B2990" s="32" t="s">
        <v>46</v>
      </c>
      <c r="C2990" s="32" t="s">
        <v>171</v>
      </c>
      <c r="D2990" s="32">
        <v>1.0</v>
      </c>
      <c r="E2990" s="32" t="s">
        <v>177</v>
      </c>
      <c r="F2990" s="58"/>
    </row>
    <row r="2991">
      <c r="A2991" s="32" t="s">
        <v>17</v>
      </c>
      <c r="B2991" s="32" t="s">
        <v>47</v>
      </c>
      <c r="C2991" s="32" t="s">
        <v>171</v>
      </c>
      <c r="D2991" s="32">
        <v>1.0</v>
      </c>
      <c r="E2991" s="32" t="s">
        <v>177</v>
      </c>
      <c r="F2991" s="58"/>
    </row>
    <row r="2992">
      <c r="A2992" s="32" t="s">
        <v>17</v>
      </c>
      <c r="B2992" s="32" t="s">
        <v>48</v>
      </c>
      <c r="C2992" s="32" t="s">
        <v>171</v>
      </c>
      <c r="D2992" s="32">
        <v>1.0</v>
      </c>
      <c r="E2992" s="32" t="s">
        <v>177</v>
      </c>
      <c r="F2992" s="58"/>
    </row>
    <row r="2993">
      <c r="A2993" s="32" t="s">
        <v>17</v>
      </c>
      <c r="B2993" s="32" t="s">
        <v>50</v>
      </c>
      <c r="C2993" s="32" t="s">
        <v>171</v>
      </c>
      <c r="D2993" s="32">
        <v>1.0</v>
      </c>
      <c r="E2993" s="32" t="s">
        <v>177</v>
      </c>
      <c r="F2993" s="58"/>
    </row>
    <row r="2994">
      <c r="A2994" s="32" t="s">
        <v>17</v>
      </c>
      <c r="B2994" s="32" t="s">
        <v>51</v>
      </c>
      <c r="C2994" s="32" t="s">
        <v>171</v>
      </c>
      <c r="D2994" s="32">
        <v>1.0</v>
      </c>
      <c r="E2994" s="32" t="s">
        <v>177</v>
      </c>
      <c r="F2994" s="58"/>
    </row>
    <row r="2995">
      <c r="A2995" s="32" t="s">
        <v>17</v>
      </c>
      <c r="B2995" s="32" t="s">
        <v>52</v>
      </c>
      <c r="C2995" s="32" t="s">
        <v>171</v>
      </c>
      <c r="D2995" s="32">
        <v>1.0</v>
      </c>
      <c r="E2995" s="32" t="s">
        <v>177</v>
      </c>
      <c r="F2995" s="58"/>
    </row>
    <row r="2996">
      <c r="A2996" s="32" t="s">
        <v>17</v>
      </c>
      <c r="B2996" s="32" t="s">
        <v>58</v>
      </c>
      <c r="C2996" s="32" t="s">
        <v>171</v>
      </c>
      <c r="D2996" s="32">
        <v>1.0</v>
      </c>
      <c r="E2996" s="32" t="s">
        <v>177</v>
      </c>
      <c r="F2996" s="58"/>
    </row>
    <row r="2997">
      <c r="A2997" s="32" t="s">
        <v>17</v>
      </c>
      <c r="B2997" s="32" t="s">
        <v>59</v>
      </c>
      <c r="C2997" s="32" t="s">
        <v>171</v>
      </c>
      <c r="D2997" s="32">
        <v>1.0</v>
      </c>
      <c r="E2997" s="32" t="s">
        <v>177</v>
      </c>
      <c r="F2997" s="58"/>
    </row>
    <row r="2998">
      <c r="A2998" s="32" t="s">
        <v>17</v>
      </c>
      <c r="B2998" s="32" t="s">
        <v>61</v>
      </c>
      <c r="C2998" s="32" t="s">
        <v>171</v>
      </c>
      <c r="D2998" s="32">
        <v>1.0</v>
      </c>
      <c r="E2998" s="32" t="s">
        <v>177</v>
      </c>
      <c r="F2998" s="58"/>
    </row>
    <row r="2999">
      <c r="A2999" s="32" t="s">
        <v>17</v>
      </c>
      <c r="B2999" s="32" t="s">
        <v>62</v>
      </c>
      <c r="C2999" s="32" t="s">
        <v>171</v>
      </c>
      <c r="D2999" s="32">
        <v>1.0</v>
      </c>
      <c r="E2999" s="32" t="s">
        <v>177</v>
      </c>
      <c r="F2999" s="58"/>
    </row>
    <row r="3000">
      <c r="A3000" s="32" t="s">
        <v>17</v>
      </c>
      <c r="B3000" s="32" t="s">
        <v>63</v>
      </c>
      <c r="C3000" s="32" t="s">
        <v>171</v>
      </c>
      <c r="D3000" s="32">
        <v>1.0</v>
      </c>
      <c r="E3000" s="32" t="s">
        <v>177</v>
      </c>
      <c r="F3000" s="58"/>
    </row>
    <row r="3001">
      <c r="A3001" s="32" t="s">
        <v>17</v>
      </c>
      <c r="B3001" s="32" t="s">
        <v>65</v>
      </c>
      <c r="C3001" s="32" t="s">
        <v>171</v>
      </c>
      <c r="D3001" s="32">
        <v>1.0</v>
      </c>
      <c r="E3001" s="32" t="s">
        <v>177</v>
      </c>
      <c r="F3001" s="58"/>
    </row>
    <row r="3002">
      <c r="A3002" s="32" t="s">
        <v>17</v>
      </c>
      <c r="B3002" s="32" t="s">
        <v>66</v>
      </c>
      <c r="C3002" s="32" t="s">
        <v>171</v>
      </c>
      <c r="D3002" s="32">
        <v>1.0</v>
      </c>
      <c r="E3002" s="32" t="s">
        <v>177</v>
      </c>
      <c r="F3002" s="58"/>
    </row>
    <row r="3003">
      <c r="A3003" s="32" t="s">
        <v>17</v>
      </c>
      <c r="B3003" s="32" t="s">
        <v>71</v>
      </c>
      <c r="C3003" s="32" t="s">
        <v>171</v>
      </c>
      <c r="D3003" s="32">
        <v>1.0</v>
      </c>
      <c r="E3003" s="32" t="s">
        <v>177</v>
      </c>
      <c r="F3003" s="58"/>
    </row>
    <row r="3004">
      <c r="A3004" s="32" t="s">
        <v>17</v>
      </c>
      <c r="B3004" s="32" t="s">
        <v>72</v>
      </c>
      <c r="C3004" s="32" t="s">
        <v>171</v>
      </c>
      <c r="D3004" s="32">
        <v>1.0</v>
      </c>
      <c r="E3004" s="32" t="s">
        <v>177</v>
      </c>
      <c r="F3004" s="58"/>
    </row>
    <row r="3005">
      <c r="A3005" s="32" t="s">
        <v>17</v>
      </c>
      <c r="B3005" s="32" t="s">
        <v>73</v>
      </c>
      <c r="C3005" s="32" t="s">
        <v>171</v>
      </c>
      <c r="D3005" s="32">
        <v>1.0</v>
      </c>
      <c r="E3005" s="32" t="s">
        <v>177</v>
      </c>
      <c r="F3005" s="58"/>
    </row>
    <row r="3006">
      <c r="A3006" s="32" t="s">
        <v>17</v>
      </c>
      <c r="B3006" s="32" t="s">
        <v>75</v>
      </c>
      <c r="C3006" s="32" t="s">
        <v>171</v>
      </c>
      <c r="D3006" s="32">
        <v>1.0</v>
      </c>
      <c r="E3006" s="32" t="s">
        <v>177</v>
      </c>
      <c r="F3006" s="58"/>
    </row>
    <row r="3007">
      <c r="A3007" s="32" t="s">
        <v>17</v>
      </c>
      <c r="B3007" s="32" t="s">
        <v>78</v>
      </c>
      <c r="C3007" s="32" t="s">
        <v>171</v>
      </c>
      <c r="D3007" s="32">
        <v>1.0</v>
      </c>
      <c r="E3007" s="32" t="s">
        <v>177</v>
      </c>
      <c r="F3007" s="58"/>
    </row>
    <row r="3008">
      <c r="A3008" s="32" t="s">
        <v>17</v>
      </c>
      <c r="B3008" s="32" t="s">
        <v>83</v>
      </c>
      <c r="C3008" s="32" t="s">
        <v>171</v>
      </c>
      <c r="D3008" s="32">
        <v>1.0</v>
      </c>
      <c r="E3008" s="32" t="s">
        <v>177</v>
      </c>
      <c r="F3008" s="58"/>
    </row>
    <row r="3009">
      <c r="A3009" s="32" t="s">
        <v>17</v>
      </c>
      <c r="B3009" s="32" t="s">
        <v>84</v>
      </c>
      <c r="C3009" s="32" t="s">
        <v>171</v>
      </c>
      <c r="D3009" s="32">
        <v>1.0</v>
      </c>
      <c r="E3009" s="32" t="s">
        <v>177</v>
      </c>
      <c r="F3009" s="58"/>
    </row>
    <row r="3010">
      <c r="A3010" s="32" t="s">
        <v>17</v>
      </c>
      <c r="B3010" s="32" t="s">
        <v>91</v>
      </c>
      <c r="C3010" s="32" t="s">
        <v>171</v>
      </c>
      <c r="D3010" s="32">
        <v>1.0</v>
      </c>
      <c r="E3010" s="32" t="s">
        <v>177</v>
      </c>
      <c r="F3010" s="58"/>
    </row>
    <row r="3011">
      <c r="A3011" s="32" t="s">
        <v>17</v>
      </c>
      <c r="B3011" s="32" t="s">
        <v>93</v>
      </c>
      <c r="C3011" s="32" t="s">
        <v>171</v>
      </c>
      <c r="D3011" s="32">
        <v>1.0</v>
      </c>
      <c r="E3011" s="32" t="s">
        <v>177</v>
      </c>
      <c r="F3011" s="58"/>
    </row>
    <row r="3012">
      <c r="A3012" s="32" t="s">
        <v>17</v>
      </c>
      <c r="B3012" s="32" t="s">
        <v>96</v>
      </c>
      <c r="C3012" s="32" t="s">
        <v>171</v>
      </c>
      <c r="D3012" s="32">
        <v>1.0</v>
      </c>
      <c r="E3012" s="32" t="s">
        <v>177</v>
      </c>
      <c r="F3012" s="58"/>
    </row>
    <row r="3013">
      <c r="A3013" s="32" t="s">
        <v>17</v>
      </c>
      <c r="B3013" s="32" t="s">
        <v>98</v>
      </c>
      <c r="C3013" s="32" t="s">
        <v>171</v>
      </c>
      <c r="D3013" s="32">
        <v>1.0</v>
      </c>
      <c r="E3013" s="32" t="s">
        <v>177</v>
      </c>
      <c r="F3013" s="58"/>
    </row>
    <row r="3014">
      <c r="A3014" s="32" t="s">
        <v>17</v>
      </c>
      <c r="B3014" s="32" t="s">
        <v>99</v>
      </c>
      <c r="C3014" s="32" t="s">
        <v>171</v>
      </c>
      <c r="D3014" s="32">
        <v>1.0</v>
      </c>
      <c r="E3014" s="32" t="s">
        <v>177</v>
      </c>
      <c r="F3014" s="58"/>
    </row>
    <row r="3015">
      <c r="A3015" s="32" t="s">
        <v>17</v>
      </c>
      <c r="B3015" s="32" t="s">
        <v>102</v>
      </c>
      <c r="C3015" s="32" t="s">
        <v>171</v>
      </c>
      <c r="D3015" s="32">
        <v>1.0</v>
      </c>
      <c r="E3015" s="32" t="s">
        <v>177</v>
      </c>
      <c r="F3015" s="58"/>
    </row>
    <row r="3016">
      <c r="A3016" s="32" t="s">
        <v>17</v>
      </c>
      <c r="B3016" s="32" t="s">
        <v>105</v>
      </c>
      <c r="C3016" s="32" t="s">
        <v>171</v>
      </c>
      <c r="D3016" s="32">
        <v>1.0</v>
      </c>
      <c r="E3016" s="32" t="s">
        <v>177</v>
      </c>
      <c r="F3016" s="58"/>
    </row>
    <row r="3017">
      <c r="A3017" s="32" t="s">
        <v>17</v>
      </c>
      <c r="B3017" s="32" t="s">
        <v>109</v>
      </c>
      <c r="C3017" s="32" t="s">
        <v>171</v>
      </c>
      <c r="D3017" s="32">
        <v>1.0</v>
      </c>
      <c r="E3017" s="32" t="s">
        <v>177</v>
      </c>
      <c r="F3017" s="58"/>
    </row>
    <row r="3018">
      <c r="A3018" s="32" t="s">
        <v>17</v>
      </c>
      <c r="B3018" s="32" t="s">
        <v>110</v>
      </c>
      <c r="C3018" s="32" t="s">
        <v>171</v>
      </c>
      <c r="D3018" s="32">
        <v>1.0</v>
      </c>
      <c r="E3018" s="32" t="s">
        <v>177</v>
      </c>
      <c r="F3018" s="58"/>
    </row>
    <row r="3019">
      <c r="A3019" s="32" t="s">
        <v>17</v>
      </c>
      <c r="B3019" s="32" t="s">
        <v>111</v>
      </c>
      <c r="C3019" s="32" t="s">
        <v>171</v>
      </c>
      <c r="D3019" s="32">
        <v>1.0</v>
      </c>
      <c r="E3019" s="32" t="s">
        <v>177</v>
      </c>
      <c r="F3019" s="58"/>
    </row>
    <row r="3020">
      <c r="A3020" s="32" t="s">
        <v>17</v>
      </c>
      <c r="B3020" s="32" t="s">
        <v>112</v>
      </c>
      <c r="C3020" s="32" t="s">
        <v>171</v>
      </c>
      <c r="D3020" s="32">
        <v>1.0</v>
      </c>
      <c r="E3020" s="32" t="s">
        <v>177</v>
      </c>
      <c r="F3020" s="58"/>
    </row>
    <row r="3021">
      <c r="A3021" s="32" t="s">
        <v>17</v>
      </c>
      <c r="B3021" s="32" t="s">
        <v>114</v>
      </c>
      <c r="C3021" s="32" t="s">
        <v>171</v>
      </c>
      <c r="D3021" s="32">
        <v>1.0</v>
      </c>
      <c r="E3021" s="32" t="s">
        <v>177</v>
      </c>
      <c r="F3021" s="58"/>
    </row>
    <row r="3022">
      <c r="A3022" s="32" t="s">
        <v>17</v>
      </c>
      <c r="B3022" s="32" t="s">
        <v>119</v>
      </c>
      <c r="C3022" s="32" t="s">
        <v>171</v>
      </c>
      <c r="D3022" s="32">
        <v>1.0</v>
      </c>
      <c r="E3022" s="32" t="s">
        <v>177</v>
      </c>
      <c r="F3022" s="58"/>
    </row>
    <row r="3023">
      <c r="A3023" s="32" t="s">
        <v>17</v>
      </c>
      <c r="B3023" s="32" t="s">
        <v>122</v>
      </c>
      <c r="C3023" s="32" t="s">
        <v>171</v>
      </c>
      <c r="D3023" s="32">
        <v>1.0</v>
      </c>
      <c r="E3023" s="32" t="s">
        <v>177</v>
      </c>
      <c r="F3023" s="58"/>
    </row>
    <row r="3024">
      <c r="A3024" s="32" t="s">
        <v>17</v>
      </c>
      <c r="B3024" s="32" t="s">
        <v>124</v>
      </c>
      <c r="C3024" s="32" t="s">
        <v>171</v>
      </c>
      <c r="D3024" s="32">
        <v>1.0</v>
      </c>
      <c r="E3024" s="32" t="s">
        <v>177</v>
      </c>
      <c r="F3024" s="58"/>
    </row>
    <row r="3025">
      <c r="A3025" s="32" t="s">
        <v>17</v>
      </c>
      <c r="B3025" s="32" t="s">
        <v>130</v>
      </c>
      <c r="C3025" s="32" t="s">
        <v>171</v>
      </c>
      <c r="D3025" s="32">
        <v>1.0</v>
      </c>
      <c r="E3025" s="32" t="s">
        <v>177</v>
      </c>
      <c r="F3025" s="58"/>
    </row>
    <row r="3026">
      <c r="A3026" s="32" t="s">
        <v>17</v>
      </c>
      <c r="B3026" s="32" t="s">
        <v>142</v>
      </c>
      <c r="C3026" s="32" t="s">
        <v>171</v>
      </c>
      <c r="D3026" s="32">
        <v>1.0</v>
      </c>
      <c r="E3026" s="32" t="s">
        <v>177</v>
      </c>
      <c r="F3026" s="58"/>
    </row>
    <row r="3027">
      <c r="A3027" s="32" t="s">
        <v>17</v>
      </c>
      <c r="B3027" s="32" t="s">
        <v>145</v>
      </c>
      <c r="C3027" s="32" t="s">
        <v>171</v>
      </c>
      <c r="D3027" s="32">
        <v>1.0</v>
      </c>
      <c r="E3027" s="32" t="s">
        <v>177</v>
      </c>
      <c r="F3027" s="58"/>
    </row>
    <row r="3028">
      <c r="A3028" s="32" t="s">
        <v>17</v>
      </c>
      <c r="B3028" s="32" t="s">
        <v>147</v>
      </c>
      <c r="C3028" s="32" t="s">
        <v>171</v>
      </c>
      <c r="D3028" s="32">
        <v>1.0</v>
      </c>
      <c r="E3028" s="32" t="s">
        <v>177</v>
      </c>
      <c r="F3028" s="58"/>
    </row>
    <row r="3029">
      <c r="A3029" s="32" t="s">
        <v>17</v>
      </c>
      <c r="B3029" s="32" t="s">
        <v>148</v>
      </c>
      <c r="C3029" s="32" t="s">
        <v>171</v>
      </c>
      <c r="D3029" s="32">
        <v>1.0</v>
      </c>
      <c r="E3029" s="32" t="s">
        <v>177</v>
      </c>
      <c r="F3029" s="58"/>
    </row>
    <row r="3030">
      <c r="A3030" s="32" t="s">
        <v>17</v>
      </c>
      <c r="B3030" s="32" t="s">
        <v>149</v>
      </c>
      <c r="C3030" s="32" t="s">
        <v>171</v>
      </c>
      <c r="D3030" s="32">
        <v>1.0</v>
      </c>
      <c r="E3030" s="32" t="s">
        <v>177</v>
      </c>
      <c r="F3030" s="58"/>
    </row>
    <row r="3031">
      <c r="A3031" s="32" t="s">
        <v>22</v>
      </c>
      <c r="B3031" s="32" t="s">
        <v>27</v>
      </c>
      <c r="C3031" s="32" t="s">
        <v>171</v>
      </c>
      <c r="D3031" s="32">
        <v>1.0</v>
      </c>
      <c r="E3031" s="32" t="s">
        <v>177</v>
      </c>
      <c r="F3031" s="58"/>
    </row>
    <row r="3032">
      <c r="A3032" s="32" t="s">
        <v>22</v>
      </c>
      <c r="B3032" s="32" t="s">
        <v>28</v>
      </c>
      <c r="C3032" s="32" t="s">
        <v>171</v>
      </c>
      <c r="D3032" s="32">
        <v>1.0</v>
      </c>
      <c r="E3032" s="32" t="s">
        <v>177</v>
      </c>
      <c r="F3032" s="58"/>
    </row>
    <row r="3033">
      <c r="A3033" s="32" t="s">
        <v>22</v>
      </c>
      <c r="B3033" s="32" t="s">
        <v>33</v>
      </c>
      <c r="C3033" s="32" t="s">
        <v>171</v>
      </c>
      <c r="D3033" s="32">
        <v>1.0</v>
      </c>
      <c r="E3033" s="32" t="s">
        <v>177</v>
      </c>
      <c r="F3033" s="58"/>
    </row>
    <row r="3034">
      <c r="A3034" s="32" t="s">
        <v>22</v>
      </c>
      <c r="B3034" s="32" t="s">
        <v>36</v>
      </c>
      <c r="C3034" s="32" t="s">
        <v>171</v>
      </c>
      <c r="D3034" s="32">
        <v>1.0</v>
      </c>
      <c r="E3034" s="32" t="s">
        <v>177</v>
      </c>
      <c r="F3034" s="58"/>
    </row>
    <row r="3035">
      <c r="A3035" s="32" t="s">
        <v>22</v>
      </c>
      <c r="B3035" s="32" t="s">
        <v>40</v>
      </c>
      <c r="C3035" s="32" t="s">
        <v>171</v>
      </c>
      <c r="D3035" s="32">
        <v>1.0</v>
      </c>
      <c r="E3035" s="32" t="s">
        <v>177</v>
      </c>
      <c r="F3035" s="58"/>
    </row>
    <row r="3036">
      <c r="A3036" s="32" t="s">
        <v>22</v>
      </c>
      <c r="B3036" s="32" t="s">
        <v>46</v>
      </c>
      <c r="C3036" s="32" t="s">
        <v>171</v>
      </c>
      <c r="D3036" s="32">
        <v>1.0</v>
      </c>
      <c r="E3036" s="32" t="s">
        <v>177</v>
      </c>
      <c r="F3036" s="58"/>
    </row>
    <row r="3037">
      <c r="A3037" s="32" t="s">
        <v>22</v>
      </c>
      <c r="B3037" s="32" t="s">
        <v>47</v>
      </c>
      <c r="C3037" s="32" t="s">
        <v>171</v>
      </c>
      <c r="D3037" s="32">
        <v>1.0</v>
      </c>
      <c r="E3037" s="32" t="s">
        <v>177</v>
      </c>
      <c r="F3037" s="58"/>
    </row>
    <row r="3038">
      <c r="A3038" s="32" t="s">
        <v>22</v>
      </c>
      <c r="B3038" s="32" t="s">
        <v>48</v>
      </c>
      <c r="C3038" s="32" t="s">
        <v>171</v>
      </c>
      <c r="D3038" s="32">
        <v>1.0</v>
      </c>
      <c r="E3038" s="32" t="s">
        <v>177</v>
      </c>
      <c r="F3038" s="58"/>
    </row>
    <row r="3039">
      <c r="A3039" s="32" t="s">
        <v>22</v>
      </c>
      <c r="B3039" s="32" t="s">
        <v>50</v>
      </c>
      <c r="C3039" s="32" t="s">
        <v>171</v>
      </c>
      <c r="D3039" s="32">
        <v>1.0</v>
      </c>
      <c r="E3039" s="32" t="s">
        <v>177</v>
      </c>
      <c r="F3039" s="58"/>
    </row>
    <row r="3040">
      <c r="A3040" s="32" t="s">
        <v>22</v>
      </c>
      <c r="B3040" s="32" t="s">
        <v>51</v>
      </c>
      <c r="C3040" s="32" t="s">
        <v>171</v>
      </c>
      <c r="D3040" s="32">
        <v>1.0</v>
      </c>
      <c r="E3040" s="32" t="s">
        <v>177</v>
      </c>
      <c r="F3040" s="58"/>
    </row>
    <row r="3041">
      <c r="A3041" s="32" t="s">
        <v>22</v>
      </c>
      <c r="B3041" s="32" t="s">
        <v>52</v>
      </c>
      <c r="C3041" s="32" t="s">
        <v>171</v>
      </c>
      <c r="D3041" s="32">
        <v>1.0</v>
      </c>
      <c r="E3041" s="32" t="s">
        <v>177</v>
      </c>
      <c r="F3041" s="58"/>
    </row>
    <row r="3042">
      <c r="A3042" s="32" t="s">
        <v>22</v>
      </c>
      <c r="B3042" s="32" t="s">
        <v>58</v>
      </c>
      <c r="C3042" s="32" t="s">
        <v>171</v>
      </c>
      <c r="D3042" s="32">
        <v>1.0</v>
      </c>
      <c r="E3042" s="32" t="s">
        <v>177</v>
      </c>
      <c r="F3042" s="58"/>
    </row>
    <row r="3043">
      <c r="A3043" s="32" t="s">
        <v>22</v>
      </c>
      <c r="B3043" s="32" t="s">
        <v>59</v>
      </c>
      <c r="C3043" s="32" t="s">
        <v>171</v>
      </c>
      <c r="D3043" s="32">
        <v>1.0</v>
      </c>
      <c r="E3043" s="32" t="s">
        <v>177</v>
      </c>
      <c r="F3043" s="58"/>
    </row>
    <row r="3044">
      <c r="A3044" s="32" t="s">
        <v>22</v>
      </c>
      <c r="B3044" s="32" t="s">
        <v>61</v>
      </c>
      <c r="C3044" s="32" t="s">
        <v>171</v>
      </c>
      <c r="D3044" s="32">
        <v>1.0</v>
      </c>
      <c r="E3044" s="32" t="s">
        <v>177</v>
      </c>
      <c r="F3044" s="58"/>
    </row>
    <row r="3045">
      <c r="A3045" s="32" t="s">
        <v>22</v>
      </c>
      <c r="B3045" s="32" t="s">
        <v>62</v>
      </c>
      <c r="C3045" s="32" t="s">
        <v>171</v>
      </c>
      <c r="D3045" s="32">
        <v>1.0</v>
      </c>
      <c r="E3045" s="32" t="s">
        <v>177</v>
      </c>
      <c r="F3045" s="58"/>
    </row>
    <row r="3046">
      <c r="A3046" s="32" t="s">
        <v>22</v>
      </c>
      <c r="B3046" s="32" t="s">
        <v>63</v>
      </c>
      <c r="C3046" s="32" t="s">
        <v>171</v>
      </c>
      <c r="D3046" s="32">
        <v>1.0</v>
      </c>
      <c r="E3046" s="32" t="s">
        <v>177</v>
      </c>
      <c r="F3046" s="58"/>
    </row>
    <row r="3047">
      <c r="A3047" s="32" t="s">
        <v>22</v>
      </c>
      <c r="B3047" s="32" t="s">
        <v>65</v>
      </c>
      <c r="C3047" s="32" t="s">
        <v>171</v>
      </c>
      <c r="D3047" s="32">
        <v>1.0</v>
      </c>
      <c r="E3047" s="32" t="s">
        <v>177</v>
      </c>
      <c r="F3047" s="58"/>
    </row>
    <row r="3048">
      <c r="A3048" s="32" t="s">
        <v>22</v>
      </c>
      <c r="B3048" s="32" t="s">
        <v>66</v>
      </c>
      <c r="C3048" s="32" t="s">
        <v>171</v>
      </c>
      <c r="D3048" s="32">
        <v>1.0</v>
      </c>
      <c r="E3048" s="32" t="s">
        <v>177</v>
      </c>
      <c r="F3048" s="58"/>
    </row>
    <row r="3049">
      <c r="A3049" s="32" t="s">
        <v>22</v>
      </c>
      <c r="B3049" s="32" t="s">
        <v>71</v>
      </c>
      <c r="C3049" s="32" t="s">
        <v>171</v>
      </c>
      <c r="D3049" s="32">
        <v>1.0</v>
      </c>
      <c r="E3049" s="32" t="s">
        <v>177</v>
      </c>
      <c r="F3049" s="58"/>
    </row>
    <row r="3050">
      <c r="A3050" s="32" t="s">
        <v>22</v>
      </c>
      <c r="B3050" s="32" t="s">
        <v>72</v>
      </c>
      <c r="C3050" s="32" t="s">
        <v>171</v>
      </c>
      <c r="D3050" s="32">
        <v>1.0</v>
      </c>
      <c r="E3050" s="32" t="s">
        <v>177</v>
      </c>
      <c r="F3050" s="58"/>
    </row>
    <row r="3051">
      <c r="A3051" s="32" t="s">
        <v>22</v>
      </c>
      <c r="B3051" s="32" t="s">
        <v>73</v>
      </c>
      <c r="C3051" s="32" t="s">
        <v>171</v>
      </c>
      <c r="D3051" s="32">
        <v>1.0</v>
      </c>
      <c r="E3051" s="32" t="s">
        <v>177</v>
      </c>
      <c r="F3051" s="58"/>
    </row>
    <row r="3052">
      <c r="A3052" s="32" t="s">
        <v>22</v>
      </c>
      <c r="B3052" s="32" t="s">
        <v>75</v>
      </c>
      <c r="C3052" s="32" t="s">
        <v>171</v>
      </c>
      <c r="D3052" s="32">
        <v>1.0</v>
      </c>
      <c r="E3052" s="32" t="s">
        <v>177</v>
      </c>
      <c r="F3052" s="58"/>
    </row>
    <row r="3053">
      <c r="A3053" s="32" t="s">
        <v>22</v>
      </c>
      <c r="B3053" s="32" t="s">
        <v>78</v>
      </c>
      <c r="C3053" s="32" t="s">
        <v>171</v>
      </c>
      <c r="D3053" s="32">
        <v>1.0</v>
      </c>
      <c r="E3053" s="32" t="s">
        <v>177</v>
      </c>
      <c r="F3053" s="58"/>
    </row>
    <row r="3054">
      <c r="A3054" s="32" t="s">
        <v>22</v>
      </c>
      <c r="B3054" s="32" t="s">
        <v>83</v>
      </c>
      <c r="C3054" s="32" t="s">
        <v>171</v>
      </c>
      <c r="D3054" s="32">
        <v>1.0</v>
      </c>
      <c r="E3054" s="32" t="s">
        <v>177</v>
      </c>
      <c r="F3054" s="58"/>
    </row>
    <row r="3055">
      <c r="A3055" s="32" t="s">
        <v>22</v>
      </c>
      <c r="B3055" s="32" t="s">
        <v>84</v>
      </c>
      <c r="C3055" s="32" t="s">
        <v>171</v>
      </c>
      <c r="D3055" s="32">
        <v>1.0</v>
      </c>
      <c r="E3055" s="32" t="s">
        <v>177</v>
      </c>
      <c r="F3055" s="58"/>
    </row>
    <row r="3056">
      <c r="A3056" s="32" t="s">
        <v>22</v>
      </c>
      <c r="B3056" s="32" t="s">
        <v>91</v>
      </c>
      <c r="C3056" s="32" t="s">
        <v>171</v>
      </c>
      <c r="D3056" s="32">
        <v>1.0</v>
      </c>
      <c r="E3056" s="32" t="s">
        <v>177</v>
      </c>
      <c r="F3056" s="58"/>
    </row>
    <row r="3057">
      <c r="A3057" s="32" t="s">
        <v>22</v>
      </c>
      <c r="B3057" s="32" t="s">
        <v>93</v>
      </c>
      <c r="C3057" s="32" t="s">
        <v>171</v>
      </c>
      <c r="D3057" s="32">
        <v>1.0</v>
      </c>
      <c r="E3057" s="32" t="s">
        <v>177</v>
      </c>
      <c r="F3057" s="58"/>
    </row>
    <row r="3058">
      <c r="A3058" s="32" t="s">
        <v>22</v>
      </c>
      <c r="B3058" s="32" t="s">
        <v>96</v>
      </c>
      <c r="C3058" s="32" t="s">
        <v>171</v>
      </c>
      <c r="D3058" s="32">
        <v>1.0</v>
      </c>
      <c r="E3058" s="32" t="s">
        <v>177</v>
      </c>
      <c r="F3058" s="58"/>
    </row>
    <row r="3059">
      <c r="A3059" s="32" t="s">
        <v>22</v>
      </c>
      <c r="B3059" s="32" t="s">
        <v>98</v>
      </c>
      <c r="C3059" s="32" t="s">
        <v>171</v>
      </c>
      <c r="D3059" s="32">
        <v>1.0</v>
      </c>
      <c r="E3059" s="32" t="s">
        <v>177</v>
      </c>
      <c r="F3059" s="58"/>
    </row>
    <row r="3060">
      <c r="A3060" s="32" t="s">
        <v>22</v>
      </c>
      <c r="B3060" s="32" t="s">
        <v>99</v>
      </c>
      <c r="C3060" s="32" t="s">
        <v>171</v>
      </c>
      <c r="D3060" s="32">
        <v>1.0</v>
      </c>
      <c r="E3060" s="32" t="s">
        <v>177</v>
      </c>
      <c r="F3060" s="58"/>
    </row>
    <row r="3061">
      <c r="A3061" s="32" t="s">
        <v>22</v>
      </c>
      <c r="B3061" s="32" t="s">
        <v>102</v>
      </c>
      <c r="C3061" s="32" t="s">
        <v>171</v>
      </c>
      <c r="D3061" s="32">
        <v>1.0</v>
      </c>
      <c r="E3061" s="32" t="s">
        <v>177</v>
      </c>
      <c r="F3061" s="58"/>
    </row>
    <row r="3062">
      <c r="A3062" s="32" t="s">
        <v>22</v>
      </c>
      <c r="B3062" s="32" t="s">
        <v>105</v>
      </c>
      <c r="C3062" s="32" t="s">
        <v>171</v>
      </c>
      <c r="D3062" s="32">
        <v>1.0</v>
      </c>
      <c r="E3062" s="32" t="s">
        <v>177</v>
      </c>
      <c r="F3062" s="58"/>
    </row>
    <row r="3063">
      <c r="A3063" s="32" t="s">
        <v>22</v>
      </c>
      <c r="B3063" s="32" t="s">
        <v>109</v>
      </c>
      <c r="C3063" s="32" t="s">
        <v>171</v>
      </c>
      <c r="D3063" s="32">
        <v>1.0</v>
      </c>
      <c r="E3063" s="32" t="s">
        <v>177</v>
      </c>
      <c r="F3063" s="58"/>
    </row>
    <row r="3064">
      <c r="A3064" s="32" t="s">
        <v>22</v>
      </c>
      <c r="B3064" s="32" t="s">
        <v>110</v>
      </c>
      <c r="C3064" s="32" t="s">
        <v>171</v>
      </c>
      <c r="D3064" s="32">
        <v>1.0</v>
      </c>
      <c r="E3064" s="32" t="s">
        <v>177</v>
      </c>
      <c r="F3064" s="58"/>
    </row>
    <row r="3065">
      <c r="A3065" s="32" t="s">
        <v>22</v>
      </c>
      <c r="B3065" s="32" t="s">
        <v>111</v>
      </c>
      <c r="C3065" s="32" t="s">
        <v>171</v>
      </c>
      <c r="D3065" s="32">
        <v>1.0</v>
      </c>
      <c r="E3065" s="32" t="s">
        <v>177</v>
      </c>
      <c r="F3065" s="58"/>
    </row>
    <row r="3066">
      <c r="A3066" s="32" t="s">
        <v>22</v>
      </c>
      <c r="B3066" s="32" t="s">
        <v>112</v>
      </c>
      <c r="C3066" s="32" t="s">
        <v>171</v>
      </c>
      <c r="D3066" s="32">
        <v>1.0</v>
      </c>
      <c r="E3066" s="32" t="s">
        <v>177</v>
      </c>
      <c r="F3066" s="58"/>
    </row>
    <row r="3067">
      <c r="A3067" s="32" t="s">
        <v>22</v>
      </c>
      <c r="B3067" s="32" t="s">
        <v>114</v>
      </c>
      <c r="C3067" s="32" t="s">
        <v>171</v>
      </c>
      <c r="D3067" s="32">
        <v>1.0</v>
      </c>
      <c r="E3067" s="32" t="s">
        <v>177</v>
      </c>
      <c r="F3067" s="58"/>
    </row>
    <row r="3068">
      <c r="A3068" s="32" t="s">
        <v>22</v>
      </c>
      <c r="B3068" s="32" t="s">
        <v>119</v>
      </c>
      <c r="C3068" s="32" t="s">
        <v>171</v>
      </c>
      <c r="D3068" s="32">
        <v>1.0</v>
      </c>
      <c r="E3068" s="32" t="s">
        <v>177</v>
      </c>
      <c r="F3068" s="58"/>
    </row>
    <row r="3069">
      <c r="A3069" s="32" t="s">
        <v>22</v>
      </c>
      <c r="B3069" s="32" t="s">
        <v>122</v>
      </c>
      <c r="C3069" s="32" t="s">
        <v>171</v>
      </c>
      <c r="D3069" s="32">
        <v>1.0</v>
      </c>
      <c r="E3069" s="32" t="s">
        <v>177</v>
      </c>
      <c r="F3069" s="58"/>
    </row>
    <row r="3070">
      <c r="A3070" s="32" t="s">
        <v>22</v>
      </c>
      <c r="B3070" s="32" t="s">
        <v>124</v>
      </c>
      <c r="C3070" s="32" t="s">
        <v>171</v>
      </c>
      <c r="D3070" s="32">
        <v>1.0</v>
      </c>
      <c r="E3070" s="32" t="s">
        <v>177</v>
      </c>
      <c r="F3070" s="58"/>
    </row>
    <row r="3071">
      <c r="A3071" s="32" t="s">
        <v>22</v>
      </c>
      <c r="B3071" s="32" t="s">
        <v>130</v>
      </c>
      <c r="C3071" s="32" t="s">
        <v>171</v>
      </c>
      <c r="D3071" s="32">
        <v>1.0</v>
      </c>
      <c r="E3071" s="32" t="s">
        <v>177</v>
      </c>
      <c r="F3071" s="58"/>
    </row>
    <row r="3072">
      <c r="A3072" s="32" t="s">
        <v>22</v>
      </c>
      <c r="B3072" s="32" t="s">
        <v>142</v>
      </c>
      <c r="C3072" s="32" t="s">
        <v>171</v>
      </c>
      <c r="D3072" s="32">
        <v>1.0</v>
      </c>
      <c r="E3072" s="32" t="s">
        <v>177</v>
      </c>
      <c r="F3072" s="58"/>
    </row>
    <row r="3073">
      <c r="A3073" s="32" t="s">
        <v>22</v>
      </c>
      <c r="B3073" s="32" t="s">
        <v>145</v>
      </c>
      <c r="C3073" s="32" t="s">
        <v>171</v>
      </c>
      <c r="D3073" s="32">
        <v>1.0</v>
      </c>
      <c r="E3073" s="32" t="s">
        <v>177</v>
      </c>
      <c r="F3073" s="58"/>
    </row>
    <row r="3074">
      <c r="A3074" s="32" t="s">
        <v>22</v>
      </c>
      <c r="B3074" s="32" t="s">
        <v>147</v>
      </c>
      <c r="C3074" s="32" t="s">
        <v>171</v>
      </c>
      <c r="D3074" s="32">
        <v>1.0</v>
      </c>
      <c r="E3074" s="32" t="s">
        <v>177</v>
      </c>
      <c r="F3074" s="58"/>
    </row>
    <row r="3075">
      <c r="A3075" s="32" t="s">
        <v>22</v>
      </c>
      <c r="B3075" s="32" t="s">
        <v>148</v>
      </c>
      <c r="C3075" s="32" t="s">
        <v>171</v>
      </c>
      <c r="D3075" s="32">
        <v>1.0</v>
      </c>
      <c r="E3075" s="32" t="s">
        <v>177</v>
      </c>
      <c r="F3075" s="58"/>
    </row>
    <row r="3076">
      <c r="A3076" s="32" t="s">
        <v>22</v>
      </c>
      <c r="B3076" s="32" t="s">
        <v>149</v>
      </c>
      <c r="C3076" s="32" t="s">
        <v>171</v>
      </c>
      <c r="D3076" s="32">
        <v>1.0</v>
      </c>
      <c r="E3076" s="32" t="s">
        <v>177</v>
      </c>
      <c r="F3076" s="58"/>
    </row>
    <row r="3077">
      <c r="A3077" s="32" t="s">
        <v>27</v>
      </c>
      <c r="B3077" s="32" t="s">
        <v>28</v>
      </c>
      <c r="C3077" s="32" t="s">
        <v>171</v>
      </c>
      <c r="D3077" s="32">
        <v>1.0</v>
      </c>
      <c r="E3077" s="32" t="s">
        <v>177</v>
      </c>
      <c r="F3077" s="58"/>
    </row>
    <row r="3078">
      <c r="A3078" s="32" t="s">
        <v>27</v>
      </c>
      <c r="B3078" s="32" t="s">
        <v>33</v>
      </c>
      <c r="C3078" s="32" t="s">
        <v>171</v>
      </c>
      <c r="D3078" s="32">
        <v>1.0</v>
      </c>
      <c r="E3078" s="32" t="s">
        <v>177</v>
      </c>
      <c r="F3078" s="58"/>
    </row>
    <row r="3079">
      <c r="A3079" s="32" t="s">
        <v>27</v>
      </c>
      <c r="B3079" s="32" t="s">
        <v>36</v>
      </c>
      <c r="C3079" s="32" t="s">
        <v>171</v>
      </c>
      <c r="D3079" s="32">
        <v>1.0</v>
      </c>
      <c r="E3079" s="32" t="s">
        <v>177</v>
      </c>
      <c r="F3079" s="58"/>
    </row>
    <row r="3080">
      <c r="A3080" s="32" t="s">
        <v>27</v>
      </c>
      <c r="B3080" s="32" t="s">
        <v>40</v>
      </c>
      <c r="C3080" s="32" t="s">
        <v>171</v>
      </c>
      <c r="D3080" s="32">
        <v>1.0</v>
      </c>
      <c r="E3080" s="32" t="s">
        <v>177</v>
      </c>
      <c r="F3080" s="58"/>
    </row>
    <row r="3081">
      <c r="A3081" s="32" t="s">
        <v>27</v>
      </c>
      <c r="B3081" s="32" t="s">
        <v>46</v>
      </c>
      <c r="C3081" s="32" t="s">
        <v>171</v>
      </c>
      <c r="D3081" s="32">
        <v>1.0</v>
      </c>
      <c r="E3081" s="32" t="s">
        <v>177</v>
      </c>
      <c r="F3081" s="58"/>
    </row>
    <row r="3082">
      <c r="A3082" s="32" t="s">
        <v>27</v>
      </c>
      <c r="B3082" s="32" t="s">
        <v>47</v>
      </c>
      <c r="C3082" s="32" t="s">
        <v>171</v>
      </c>
      <c r="D3082" s="32">
        <v>1.0</v>
      </c>
      <c r="E3082" s="32" t="s">
        <v>177</v>
      </c>
      <c r="F3082" s="58"/>
    </row>
    <row r="3083">
      <c r="A3083" s="32" t="s">
        <v>27</v>
      </c>
      <c r="B3083" s="32" t="s">
        <v>48</v>
      </c>
      <c r="C3083" s="32" t="s">
        <v>171</v>
      </c>
      <c r="D3083" s="32">
        <v>1.0</v>
      </c>
      <c r="E3083" s="32" t="s">
        <v>177</v>
      </c>
      <c r="F3083" s="58"/>
    </row>
    <row r="3084">
      <c r="A3084" s="32" t="s">
        <v>27</v>
      </c>
      <c r="B3084" s="32" t="s">
        <v>50</v>
      </c>
      <c r="C3084" s="32" t="s">
        <v>171</v>
      </c>
      <c r="D3084" s="32">
        <v>1.0</v>
      </c>
      <c r="E3084" s="32" t="s">
        <v>177</v>
      </c>
      <c r="F3084" s="58"/>
    </row>
    <row r="3085">
      <c r="A3085" s="32" t="s">
        <v>27</v>
      </c>
      <c r="B3085" s="32" t="s">
        <v>51</v>
      </c>
      <c r="C3085" s="32" t="s">
        <v>171</v>
      </c>
      <c r="D3085" s="32">
        <v>1.0</v>
      </c>
      <c r="E3085" s="32" t="s">
        <v>177</v>
      </c>
      <c r="F3085" s="58"/>
    </row>
    <row r="3086">
      <c r="A3086" s="32" t="s">
        <v>27</v>
      </c>
      <c r="B3086" s="32" t="s">
        <v>52</v>
      </c>
      <c r="C3086" s="32" t="s">
        <v>171</v>
      </c>
      <c r="D3086" s="32">
        <v>1.0</v>
      </c>
      <c r="E3086" s="32" t="s">
        <v>177</v>
      </c>
      <c r="F3086" s="58"/>
    </row>
    <row r="3087">
      <c r="A3087" s="32" t="s">
        <v>27</v>
      </c>
      <c r="B3087" s="32" t="s">
        <v>58</v>
      </c>
      <c r="C3087" s="32" t="s">
        <v>171</v>
      </c>
      <c r="D3087" s="32">
        <v>1.0</v>
      </c>
      <c r="E3087" s="32" t="s">
        <v>177</v>
      </c>
      <c r="F3087" s="58"/>
    </row>
    <row r="3088">
      <c r="A3088" s="32" t="s">
        <v>27</v>
      </c>
      <c r="B3088" s="32" t="s">
        <v>59</v>
      </c>
      <c r="C3088" s="32" t="s">
        <v>171</v>
      </c>
      <c r="D3088" s="32">
        <v>1.0</v>
      </c>
      <c r="E3088" s="32" t="s">
        <v>177</v>
      </c>
      <c r="F3088" s="58"/>
    </row>
    <row r="3089">
      <c r="A3089" s="32" t="s">
        <v>27</v>
      </c>
      <c r="B3089" s="32" t="s">
        <v>61</v>
      </c>
      <c r="C3089" s="32" t="s">
        <v>171</v>
      </c>
      <c r="D3089" s="32">
        <v>1.0</v>
      </c>
      <c r="E3089" s="32" t="s">
        <v>177</v>
      </c>
      <c r="F3089" s="58"/>
    </row>
    <row r="3090">
      <c r="A3090" s="32" t="s">
        <v>27</v>
      </c>
      <c r="B3090" s="32" t="s">
        <v>62</v>
      </c>
      <c r="C3090" s="32" t="s">
        <v>171</v>
      </c>
      <c r="D3090" s="32">
        <v>1.0</v>
      </c>
      <c r="E3090" s="32" t="s">
        <v>177</v>
      </c>
      <c r="F3090" s="58"/>
    </row>
    <row r="3091">
      <c r="A3091" s="32" t="s">
        <v>27</v>
      </c>
      <c r="B3091" s="32" t="s">
        <v>63</v>
      </c>
      <c r="C3091" s="32" t="s">
        <v>171</v>
      </c>
      <c r="D3091" s="32">
        <v>1.0</v>
      </c>
      <c r="E3091" s="32" t="s">
        <v>177</v>
      </c>
      <c r="F3091" s="58"/>
    </row>
    <row r="3092">
      <c r="A3092" s="32" t="s">
        <v>27</v>
      </c>
      <c r="B3092" s="32" t="s">
        <v>65</v>
      </c>
      <c r="C3092" s="32" t="s">
        <v>171</v>
      </c>
      <c r="D3092" s="32">
        <v>1.0</v>
      </c>
      <c r="E3092" s="32" t="s">
        <v>177</v>
      </c>
      <c r="F3092" s="58"/>
    </row>
    <row r="3093">
      <c r="A3093" s="32" t="s">
        <v>27</v>
      </c>
      <c r="B3093" s="32" t="s">
        <v>66</v>
      </c>
      <c r="C3093" s="32" t="s">
        <v>171</v>
      </c>
      <c r="D3093" s="32">
        <v>1.0</v>
      </c>
      <c r="E3093" s="32" t="s">
        <v>177</v>
      </c>
      <c r="F3093" s="58"/>
    </row>
    <row r="3094">
      <c r="A3094" s="32" t="s">
        <v>27</v>
      </c>
      <c r="B3094" s="32" t="s">
        <v>71</v>
      </c>
      <c r="C3094" s="32" t="s">
        <v>171</v>
      </c>
      <c r="D3094" s="32">
        <v>1.0</v>
      </c>
      <c r="E3094" s="32" t="s">
        <v>177</v>
      </c>
      <c r="F3094" s="58"/>
    </row>
    <row r="3095">
      <c r="A3095" s="32" t="s">
        <v>27</v>
      </c>
      <c r="B3095" s="32" t="s">
        <v>72</v>
      </c>
      <c r="C3095" s="32" t="s">
        <v>171</v>
      </c>
      <c r="D3095" s="32">
        <v>1.0</v>
      </c>
      <c r="E3095" s="32" t="s">
        <v>177</v>
      </c>
      <c r="F3095" s="58"/>
    </row>
    <row r="3096">
      <c r="A3096" s="32" t="s">
        <v>27</v>
      </c>
      <c r="B3096" s="32" t="s">
        <v>73</v>
      </c>
      <c r="C3096" s="32" t="s">
        <v>171</v>
      </c>
      <c r="D3096" s="32">
        <v>1.0</v>
      </c>
      <c r="E3096" s="32" t="s">
        <v>177</v>
      </c>
      <c r="F3096" s="58"/>
    </row>
    <row r="3097">
      <c r="A3097" s="32" t="s">
        <v>27</v>
      </c>
      <c r="B3097" s="32" t="s">
        <v>75</v>
      </c>
      <c r="C3097" s="32" t="s">
        <v>171</v>
      </c>
      <c r="D3097" s="32">
        <v>1.0</v>
      </c>
      <c r="E3097" s="32" t="s">
        <v>177</v>
      </c>
      <c r="F3097" s="58"/>
    </row>
    <row r="3098">
      <c r="A3098" s="32" t="s">
        <v>27</v>
      </c>
      <c r="B3098" s="32" t="s">
        <v>78</v>
      </c>
      <c r="C3098" s="32" t="s">
        <v>171</v>
      </c>
      <c r="D3098" s="32">
        <v>1.0</v>
      </c>
      <c r="E3098" s="32" t="s">
        <v>177</v>
      </c>
      <c r="F3098" s="58"/>
    </row>
    <row r="3099">
      <c r="A3099" s="32" t="s">
        <v>27</v>
      </c>
      <c r="B3099" s="32" t="s">
        <v>83</v>
      </c>
      <c r="C3099" s="32" t="s">
        <v>171</v>
      </c>
      <c r="D3099" s="32">
        <v>1.0</v>
      </c>
      <c r="E3099" s="32" t="s">
        <v>177</v>
      </c>
      <c r="F3099" s="58"/>
    </row>
    <row r="3100">
      <c r="A3100" s="32" t="s">
        <v>27</v>
      </c>
      <c r="B3100" s="32" t="s">
        <v>84</v>
      </c>
      <c r="C3100" s="32" t="s">
        <v>171</v>
      </c>
      <c r="D3100" s="32">
        <v>1.0</v>
      </c>
      <c r="E3100" s="32" t="s">
        <v>177</v>
      </c>
      <c r="F3100" s="58"/>
    </row>
    <row r="3101">
      <c r="A3101" s="32" t="s">
        <v>27</v>
      </c>
      <c r="B3101" s="32" t="s">
        <v>91</v>
      </c>
      <c r="C3101" s="32" t="s">
        <v>171</v>
      </c>
      <c r="D3101" s="32">
        <v>1.0</v>
      </c>
      <c r="E3101" s="32" t="s">
        <v>177</v>
      </c>
      <c r="F3101" s="58"/>
    </row>
    <row r="3102">
      <c r="A3102" s="32" t="s">
        <v>27</v>
      </c>
      <c r="B3102" s="32" t="s">
        <v>93</v>
      </c>
      <c r="C3102" s="32" t="s">
        <v>171</v>
      </c>
      <c r="D3102" s="32">
        <v>1.0</v>
      </c>
      <c r="E3102" s="32" t="s">
        <v>177</v>
      </c>
      <c r="F3102" s="58"/>
    </row>
    <row r="3103">
      <c r="A3103" s="32" t="s">
        <v>27</v>
      </c>
      <c r="B3103" s="32" t="s">
        <v>96</v>
      </c>
      <c r="C3103" s="32" t="s">
        <v>171</v>
      </c>
      <c r="D3103" s="32">
        <v>1.0</v>
      </c>
      <c r="E3103" s="32" t="s">
        <v>177</v>
      </c>
      <c r="F3103" s="58"/>
    </row>
    <row r="3104">
      <c r="A3104" s="32" t="s">
        <v>27</v>
      </c>
      <c r="B3104" s="32" t="s">
        <v>98</v>
      </c>
      <c r="C3104" s="32" t="s">
        <v>171</v>
      </c>
      <c r="D3104" s="32">
        <v>1.0</v>
      </c>
      <c r="E3104" s="32" t="s">
        <v>177</v>
      </c>
      <c r="F3104" s="58"/>
    </row>
    <row r="3105">
      <c r="A3105" s="32" t="s">
        <v>27</v>
      </c>
      <c r="B3105" s="32" t="s">
        <v>99</v>
      </c>
      <c r="C3105" s="32" t="s">
        <v>171</v>
      </c>
      <c r="D3105" s="32">
        <v>1.0</v>
      </c>
      <c r="E3105" s="32" t="s">
        <v>177</v>
      </c>
      <c r="F3105" s="58"/>
    </row>
    <row r="3106">
      <c r="A3106" s="32" t="s">
        <v>27</v>
      </c>
      <c r="B3106" s="32" t="s">
        <v>102</v>
      </c>
      <c r="C3106" s="32" t="s">
        <v>171</v>
      </c>
      <c r="D3106" s="32">
        <v>1.0</v>
      </c>
      <c r="E3106" s="32" t="s">
        <v>177</v>
      </c>
      <c r="F3106" s="58"/>
    </row>
    <row r="3107">
      <c r="A3107" s="32" t="s">
        <v>27</v>
      </c>
      <c r="B3107" s="32" t="s">
        <v>105</v>
      </c>
      <c r="C3107" s="32" t="s">
        <v>171</v>
      </c>
      <c r="D3107" s="32">
        <v>1.0</v>
      </c>
      <c r="E3107" s="32" t="s">
        <v>177</v>
      </c>
      <c r="F3107" s="58"/>
    </row>
    <row r="3108">
      <c r="A3108" s="32" t="s">
        <v>27</v>
      </c>
      <c r="B3108" s="32" t="s">
        <v>109</v>
      </c>
      <c r="C3108" s="32" t="s">
        <v>171</v>
      </c>
      <c r="D3108" s="32">
        <v>1.0</v>
      </c>
      <c r="E3108" s="32" t="s">
        <v>177</v>
      </c>
      <c r="F3108" s="58"/>
    </row>
    <row r="3109">
      <c r="A3109" s="32" t="s">
        <v>27</v>
      </c>
      <c r="B3109" s="32" t="s">
        <v>110</v>
      </c>
      <c r="C3109" s="32" t="s">
        <v>171</v>
      </c>
      <c r="D3109" s="32">
        <v>1.0</v>
      </c>
      <c r="E3109" s="32" t="s">
        <v>177</v>
      </c>
      <c r="F3109" s="58"/>
    </row>
    <row r="3110">
      <c r="A3110" s="32" t="s">
        <v>27</v>
      </c>
      <c r="B3110" s="32" t="s">
        <v>111</v>
      </c>
      <c r="C3110" s="32" t="s">
        <v>171</v>
      </c>
      <c r="D3110" s="32">
        <v>1.0</v>
      </c>
      <c r="E3110" s="32" t="s">
        <v>177</v>
      </c>
      <c r="F3110" s="58"/>
    </row>
    <row r="3111">
      <c r="A3111" s="32" t="s">
        <v>27</v>
      </c>
      <c r="B3111" s="32" t="s">
        <v>112</v>
      </c>
      <c r="C3111" s="32" t="s">
        <v>171</v>
      </c>
      <c r="D3111" s="32">
        <v>1.0</v>
      </c>
      <c r="E3111" s="32" t="s">
        <v>177</v>
      </c>
      <c r="F3111" s="58"/>
    </row>
    <row r="3112">
      <c r="A3112" s="32" t="s">
        <v>27</v>
      </c>
      <c r="B3112" s="32" t="s">
        <v>114</v>
      </c>
      <c r="C3112" s="32" t="s">
        <v>171</v>
      </c>
      <c r="D3112" s="32">
        <v>1.0</v>
      </c>
      <c r="E3112" s="32" t="s">
        <v>177</v>
      </c>
      <c r="F3112" s="58"/>
    </row>
    <row r="3113">
      <c r="A3113" s="32" t="s">
        <v>27</v>
      </c>
      <c r="B3113" s="32" t="s">
        <v>119</v>
      </c>
      <c r="C3113" s="32" t="s">
        <v>171</v>
      </c>
      <c r="D3113" s="32">
        <v>1.0</v>
      </c>
      <c r="E3113" s="32" t="s">
        <v>177</v>
      </c>
      <c r="F3113" s="58"/>
    </row>
    <row r="3114">
      <c r="A3114" s="32" t="s">
        <v>27</v>
      </c>
      <c r="B3114" s="32" t="s">
        <v>122</v>
      </c>
      <c r="C3114" s="32" t="s">
        <v>171</v>
      </c>
      <c r="D3114" s="32">
        <v>1.0</v>
      </c>
      <c r="E3114" s="32" t="s">
        <v>177</v>
      </c>
      <c r="F3114" s="58"/>
    </row>
    <row r="3115">
      <c r="A3115" s="32" t="s">
        <v>27</v>
      </c>
      <c r="B3115" s="32" t="s">
        <v>124</v>
      </c>
      <c r="C3115" s="32" t="s">
        <v>171</v>
      </c>
      <c r="D3115" s="32">
        <v>1.0</v>
      </c>
      <c r="E3115" s="32" t="s">
        <v>177</v>
      </c>
      <c r="F3115" s="58"/>
    </row>
    <row r="3116">
      <c r="A3116" s="32" t="s">
        <v>27</v>
      </c>
      <c r="B3116" s="32" t="s">
        <v>130</v>
      </c>
      <c r="C3116" s="32" t="s">
        <v>171</v>
      </c>
      <c r="D3116" s="32">
        <v>1.0</v>
      </c>
      <c r="E3116" s="32" t="s">
        <v>177</v>
      </c>
      <c r="F3116" s="58"/>
    </row>
    <row r="3117">
      <c r="A3117" s="32" t="s">
        <v>27</v>
      </c>
      <c r="B3117" s="32" t="s">
        <v>142</v>
      </c>
      <c r="C3117" s="32" t="s">
        <v>171</v>
      </c>
      <c r="D3117" s="32">
        <v>1.0</v>
      </c>
      <c r="E3117" s="32" t="s">
        <v>177</v>
      </c>
      <c r="F3117" s="58"/>
    </row>
    <row r="3118">
      <c r="A3118" s="32" t="s">
        <v>27</v>
      </c>
      <c r="B3118" s="32" t="s">
        <v>145</v>
      </c>
      <c r="C3118" s="32" t="s">
        <v>171</v>
      </c>
      <c r="D3118" s="32">
        <v>1.0</v>
      </c>
      <c r="E3118" s="32" t="s">
        <v>177</v>
      </c>
      <c r="F3118" s="58"/>
    </row>
    <row r="3119">
      <c r="A3119" s="32" t="s">
        <v>27</v>
      </c>
      <c r="B3119" s="32" t="s">
        <v>147</v>
      </c>
      <c r="C3119" s="32" t="s">
        <v>171</v>
      </c>
      <c r="D3119" s="32">
        <v>1.0</v>
      </c>
      <c r="E3119" s="32" t="s">
        <v>177</v>
      </c>
      <c r="F3119" s="58"/>
    </row>
    <row r="3120">
      <c r="A3120" s="32" t="s">
        <v>27</v>
      </c>
      <c r="B3120" s="32" t="s">
        <v>148</v>
      </c>
      <c r="C3120" s="32" t="s">
        <v>171</v>
      </c>
      <c r="D3120" s="32">
        <v>1.0</v>
      </c>
      <c r="E3120" s="32" t="s">
        <v>177</v>
      </c>
      <c r="F3120" s="58"/>
    </row>
    <row r="3121">
      <c r="A3121" s="32" t="s">
        <v>27</v>
      </c>
      <c r="B3121" s="32" t="s">
        <v>149</v>
      </c>
      <c r="C3121" s="32" t="s">
        <v>171</v>
      </c>
      <c r="D3121" s="32">
        <v>1.0</v>
      </c>
      <c r="E3121" s="32" t="s">
        <v>177</v>
      </c>
      <c r="F3121" s="58"/>
    </row>
    <row r="3122">
      <c r="A3122" s="32" t="s">
        <v>28</v>
      </c>
      <c r="B3122" s="32" t="s">
        <v>33</v>
      </c>
      <c r="C3122" s="32" t="s">
        <v>171</v>
      </c>
      <c r="D3122" s="32">
        <v>1.0</v>
      </c>
      <c r="E3122" s="32" t="s">
        <v>177</v>
      </c>
      <c r="F3122" s="58"/>
    </row>
    <row r="3123">
      <c r="A3123" s="32" t="s">
        <v>28</v>
      </c>
      <c r="B3123" s="32" t="s">
        <v>36</v>
      </c>
      <c r="C3123" s="32" t="s">
        <v>171</v>
      </c>
      <c r="D3123" s="32">
        <v>1.0</v>
      </c>
      <c r="E3123" s="32" t="s">
        <v>177</v>
      </c>
      <c r="F3123" s="58"/>
    </row>
    <row r="3124">
      <c r="A3124" s="32" t="s">
        <v>28</v>
      </c>
      <c r="B3124" s="32" t="s">
        <v>40</v>
      </c>
      <c r="C3124" s="32" t="s">
        <v>171</v>
      </c>
      <c r="D3124" s="32">
        <v>1.0</v>
      </c>
      <c r="E3124" s="32" t="s">
        <v>177</v>
      </c>
      <c r="F3124" s="58"/>
    </row>
    <row r="3125">
      <c r="A3125" s="32" t="s">
        <v>28</v>
      </c>
      <c r="B3125" s="32" t="s">
        <v>46</v>
      </c>
      <c r="C3125" s="32" t="s">
        <v>171</v>
      </c>
      <c r="D3125" s="32">
        <v>1.0</v>
      </c>
      <c r="E3125" s="32" t="s">
        <v>177</v>
      </c>
      <c r="F3125" s="58"/>
    </row>
    <row r="3126">
      <c r="A3126" s="32" t="s">
        <v>28</v>
      </c>
      <c r="B3126" s="32" t="s">
        <v>47</v>
      </c>
      <c r="C3126" s="32" t="s">
        <v>171</v>
      </c>
      <c r="D3126" s="32">
        <v>1.0</v>
      </c>
      <c r="E3126" s="32" t="s">
        <v>177</v>
      </c>
      <c r="F3126" s="58"/>
    </row>
    <row r="3127">
      <c r="A3127" s="32" t="s">
        <v>28</v>
      </c>
      <c r="B3127" s="32" t="s">
        <v>48</v>
      </c>
      <c r="C3127" s="32" t="s">
        <v>171</v>
      </c>
      <c r="D3127" s="32">
        <v>1.0</v>
      </c>
      <c r="E3127" s="32" t="s">
        <v>177</v>
      </c>
      <c r="F3127" s="58"/>
    </row>
    <row r="3128">
      <c r="A3128" s="32" t="s">
        <v>28</v>
      </c>
      <c r="B3128" s="32" t="s">
        <v>50</v>
      </c>
      <c r="C3128" s="32" t="s">
        <v>171</v>
      </c>
      <c r="D3128" s="32">
        <v>1.0</v>
      </c>
      <c r="E3128" s="32" t="s">
        <v>177</v>
      </c>
      <c r="F3128" s="58"/>
    </row>
    <row r="3129">
      <c r="A3129" s="32" t="s">
        <v>28</v>
      </c>
      <c r="B3129" s="32" t="s">
        <v>51</v>
      </c>
      <c r="C3129" s="32" t="s">
        <v>171</v>
      </c>
      <c r="D3129" s="32">
        <v>1.0</v>
      </c>
      <c r="E3129" s="32" t="s">
        <v>177</v>
      </c>
      <c r="F3129" s="58"/>
    </row>
    <row r="3130">
      <c r="A3130" s="32" t="s">
        <v>28</v>
      </c>
      <c r="B3130" s="32" t="s">
        <v>52</v>
      </c>
      <c r="C3130" s="32" t="s">
        <v>171</v>
      </c>
      <c r="D3130" s="32">
        <v>1.0</v>
      </c>
      <c r="E3130" s="32" t="s">
        <v>177</v>
      </c>
      <c r="F3130" s="58"/>
    </row>
    <row r="3131">
      <c r="A3131" s="32" t="s">
        <v>28</v>
      </c>
      <c r="B3131" s="32" t="s">
        <v>58</v>
      </c>
      <c r="C3131" s="32" t="s">
        <v>171</v>
      </c>
      <c r="D3131" s="32">
        <v>1.0</v>
      </c>
      <c r="E3131" s="32" t="s">
        <v>177</v>
      </c>
      <c r="F3131" s="58"/>
    </row>
    <row r="3132">
      <c r="A3132" s="32" t="s">
        <v>28</v>
      </c>
      <c r="B3132" s="32" t="s">
        <v>59</v>
      </c>
      <c r="C3132" s="32" t="s">
        <v>171</v>
      </c>
      <c r="D3132" s="32">
        <v>1.0</v>
      </c>
      <c r="E3132" s="32" t="s">
        <v>177</v>
      </c>
      <c r="F3132" s="58"/>
    </row>
    <row r="3133">
      <c r="A3133" s="32" t="s">
        <v>28</v>
      </c>
      <c r="B3133" s="32" t="s">
        <v>61</v>
      </c>
      <c r="C3133" s="32" t="s">
        <v>171</v>
      </c>
      <c r="D3133" s="32">
        <v>1.0</v>
      </c>
      <c r="E3133" s="32" t="s">
        <v>177</v>
      </c>
      <c r="F3133" s="58"/>
    </row>
    <row r="3134">
      <c r="A3134" s="32" t="s">
        <v>28</v>
      </c>
      <c r="B3134" s="32" t="s">
        <v>62</v>
      </c>
      <c r="C3134" s="32" t="s">
        <v>171</v>
      </c>
      <c r="D3134" s="32">
        <v>1.0</v>
      </c>
      <c r="E3134" s="32" t="s">
        <v>177</v>
      </c>
      <c r="F3134" s="58"/>
    </row>
    <row r="3135">
      <c r="A3135" s="32" t="s">
        <v>28</v>
      </c>
      <c r="B3135" s="32" t="s">
        <v>63</v>
      </c>
      <c r="C3135" s="32" t="s">
        <v>171</v>
      </c>
      <c r="D3135" s="32">
        <v>1.0</v>
      </c>
      <c r="E3135" s="32" t="s">
        <v>177</v>
      </c>
      <c r="F3135" s="58"/>
    </row>
    <row r="3136">
      <c r="A3136" s="32" t="s">
        <v>28</v>
      </c>
      <c r="B3136" s="32" t="s">
        <v>65</v>
      </c>
      <c r="C3136" s="32" t="s">
        <v>171</v>
      </c>
      <c r="D3136" s="32">
        <v>1.0</v>
      </c>
      <c r="E3136" s="32" t="s">
        <v>177</v>
      </c>
      <c r="F3136" s="58"/>
    </row>
    <row r="3137">
      <c r="A3137" s="32" t="s">
        <v>28</v>
      </c>
      <c r="B3137" s="32" t="s">
        <v>66</v>
      </c>
      <c r="C3137" s="32" t="s">
        <v>171</v>
      </c>
      <c r="D3137" s="32">
        <v>1.0</v>
      </c>
      <c r="E3137" s="32" t="s">
        <v>177</v>
      </c>
      <c r="F3137" s="58"/>
    </row>
    <row r="3138">
      <c r="A3138" s="32" t="s">
        <v>28</v>
      </c>
      <c r="B3138" s="32" t="s">
        <v>71</v>
      </c>
      <c r="C3138" s="32" t="s">
        <v>171</v>
      </c>
      <c r="D3138" s="32">
        <v>1.0</v>
      </c>
      <c r="E3138" s="32" t="s">
        <v>177</v>
      </c>
      <c r="F3138" s="58"/>
    </row>
    <row r="3139">
      <c r="A3139" s="32" t="s">
        <v>28</v>
      </c>
      <c r="B3139" s="32" t="s">
        <v>72</v>
      </c>
      <c r="C3139" s="32" t="s">
        <v>171</v>
      </c>
      <c r="D3139" s="32">
        <v>1.0</v>
      </c>
      <c r="E3139" s="32" t="s">
        <v>177</v>
      </c>
      <c r="F3139" s="58"/>
    </row>
    <row r="3140">
      <c r="A3140" s="32" t="s">
        <v>28</v>
      </c>
      <c r="B3140" s="32" t="s">
        <v>73</v>
      </c>
      <c r="C3140" s="32" t="s">
        <v>171</v>
      </c>
      <c r="D3140" s="32">
        <v>1.0</v>
      </c>
      <c r="E3140" s="32" t="s">
        <v>177</v>
      </c>
      <c r="F3140" s="58"/>
    </row>
    <row r="3141">
      <c r="A3141" s="32" t="s">
        <v>28</v>
      </c>
      <c r="B3141" s="32" t="s">
        <v>75</v>
      </c>
      <c r="C3141" s="32" t="s">
        <v>171</v>
      </c>
      <c r="D3141" s="32">
        <v>1.0</v>
      </c>
      <c r="E3141" s="32" t="s">
        <v>177</v>
      </c>
      <c r="F3141" s="58"/>
    </row>
    <row r="3142">
      <c r="A3142" s="32" t="s">
        <v>28</v>
      </c>
      <c r="B3142" s="32" t="s">
        <v>78</v>
      </c>
      <c r="C3142" s="32" t="s">
        <v>171</v>
      </c>
      <c r="D3142" s="32">
        <v>1.0</v>
      </c>
      <c r="E3142" s="32" t="s">
        <v>177</v>
      </c>
      <c r="F3142" s="58"/>
    </row>
    <row r="3143">
      <c r="A3143" s="32" t="s">
        <v>28</v>
      </c>
      <c r="B3143" s="32" t="s">
        <v>83</v>
      </c>
      <c r="C3143" s="32" t="s">
        <v>171</v>
      </c>
      <c r="D3143" s="32">
        <v>1.0</v>
      </c>
      <c r="E3143" s="32" t="s">
        <v>177</v>
      </c>
      <c r="F3143" s="58"/>
    </row>
    <row r="3144">
      <c r="A3144" s="32" t="s">
        <v>28</v>
      </c>
      <c r="B3144" s="32" t="s">
        <v>84</v>
      </c>
      <c r="C3144" s="32" t="s">
        <v>171</v>
      </c>
      <c r="D3144" s="32">
        <v>1.0</v>
      </c>
      <c r="E3144" s="32" t="s">
        <v>177</v>
      </c>
      <c r="F3144" s="58"/>
    </row>
    <row r="3145">
      <c r="A3145" s="32" t="s">
        <v>28</v>
      </c>
      <c r="B3145" s="32" t="s">
        <v>91</v>
      </c>
      <c r="C3145" s="32" t="s">
        <v>171</v>
      </c>
      <c r="D3145" s="32">
        <v>1.0</v>
      </c>
      <c r="E3145" s="32" t="s">
        <v>177</v>
      </c>
      <c r="F3145" s="58"/>
    </row>
    <row r="3146">
      <c r="A3146" s="32" t="s">
        <v>28</v>
      </c>
      <c r="B3146" s="32" t="s">
        <v>93</v>
      </c>
      <c r="C3146" s="32" t="s">
        <v>171</v>
      </c>
      <c r="D3146" s="32">
        <v>1.0</v>
      </c>
      <c r="E3146" s="32" t="s">
        <v>177</v>
      </c>
      <c r="F3146" s="58"/>
    </row>
    <row r="3147">
      <c r="A3147" s="32" t="s">
        <v>28</v>
      </c>
      <c r="B3147" s="32" t="s">
        <v>96</v>
      </c>
      <c r="C3147" s="32" t="s">
        <v>171</v>
      </c>
      <c r="D3147" s="32">
        <v>1.0</v>
      </c>
      <c r="E3147" s="32" t="s">
        <v>177</v>
      </c>
      <c r="F3147" s="58"/>
    </row>
    <row r="3148">
      <c r="A3148" s="32" t="s">
        <v>28</v>
      </c>
      <c r="B3148" s="32" t="s">
        <v>98</v>
      </c>
      <c r="C3148" s="32" t="s">
        <v>171</v>
      </c>
      <c r="D3148" s="32">
        <v>1.0</v>
      </c>
      <c r="E3148" s="32" t="s">
        <v>177</v>
      </c>
      <c r="F3148" s="58"/>
    </row>
    <row r="3149">
      <c r="A3149" s="32" t="s">
        <v>28</v>
      </c>
      <c r="B3149" s="32" t="s">
        <v>99</v>
      </c>
      <c r="C3149" s="32" t="s">
        <v>171</v>
      </c>
      <c r="D3149" s="32">
        <v>1.0</v>
      </c>
      <c r="E3149" s="32" t="s">
        <v>177</v>
      </c>
      <c r="F3149" s="58"/>
    </row>
    <row r="3150">
      <c r="A3150" s="32" t="s">
        <v>28</v>
      </c>
      <c r="B3150" s="32" t="s">
        <v>102</v>
      </c>
      <c r="C3150" s="32" t="s">
        <v>171</v>
      </c>
      <c r="D3150" s="32">
        <v>1.0</v>
      </c>
      <c r="E3150" s="32" t="s">
        <v>177</v>
      </c>
      <c r="F3150" s="58"/>
    </row>
    <row r="3151">
      <c r="A3151" s="32" t="s">
        <v>28</v>
      </c>
      <c r="B3151" s="32" t="s">
        <v>105</v>
      </c>
      <c r="C3151" s="32" t="s">
        <v>171</v>
      </c>
      <c r="D3151" s="32">
        <v>1.0</v>
      </c>
      <c r="E3151" s="32" t="s">
        <v>177</v>
      </c>
      <c r="F3151" s="58"/>
    </row>
    <row r="3152">
      <c r="A3152" s="32" t="s">
        <v>28</v>
      </c>
      <c r="B3152" s="32" t="s">
        <v>109</v>
      </c>
      <c r="C3152" s="32" t="s">
        <v>171</v>
      </c>
      <c r="D3152" s="32">
        <v>1.0</v>
      </c>
      <c r="E3152" s="32" t="s">
        <v>177</v>
      </c>
      <c r="F3152" s="58"/>
    </row>
    <row r="3153">
      <c r="A3153" s="32" t="s">
        <v>28</v>
      </c>
      <c r="B3153" s="32" t="s">
        <v>110</v>
      </c>
      <c r="C3153" s="32" t="s">
        <v>171</v>
      </c>
      <c r="D3153" s="32">
        <v>1.0</v>
      </c>
      <c r="E3153" s="32" t="s">
        <v>177</v>
      </c>
      <c r="F3153" s="58"/>
    </row>
    <row r="3154">
      <c r="A3154" s="32" t="s">
        <v>28</v>
      </c>
      <c r="B3154" s="32" t="s">
        <v>111</v>
      </c>
      <c r="C3154" s="32" t="s">
        <v>171</v>
      </c>
      <c r="D3154" s="32">
        <v>1.0</v>
      </c>
      <c r="E3154" s="32" t="s">
        <v>177</v>
      </c>
      <c r="F3154" s="58"/>
    </row>
    <row r="3155">
      <c r="A3155" s="32" t="s">
        <v>28</v>
      </c>
      <c r="B3155" s="32" t="s">
        <v>112</v>
      </c>
      <c r="C3155" s="32" t="s">
        <v>171</v>
      </c>
      <c r="D3155" s="32">
        <v>1.0</v>
      </c>
      <c r="E3155" s="32" t="s">
        <v>177</v>
      </c>
      <c r="F3155" s="58"/>
    </row>
    <row r="3156">
      <c r="A3156" s="32" t="s">
        <v>28</v>
      </c>
      <c r="B3156" s="32" t="s">
        <v>114</v>
      </c>
      <c r="C3156" s="32" t="s">
        <v>171</v>
      </c>
      <c r="D3156" s="32">
        <v>1.0</v>
      </c>
      <c r="E3156" s="32" t="s">
        <v>177</v>
      </c>
      <c r="F3156" s="58"/>
    </row>
    <row r="3157">
      <c r="A3157" s="32" t="s">
        <v>28</v>
      </c>
      <c r="B3157" s="32" t="s">
        <v>119</v>
      </c>
      <c r="C3157" s="32" t="s">
        <v>171</v>
      </c>
      <c r="D3157" s="32">
        <v>1.0</v>
      </c>
      <c r="E3157" s="32" t="s">
        <v>177</v>
      </c>
      <c r="F3157" s="58"/>
    </row>
    <row r="3158">
      <c r="A3158" s="32" t="s">
        <v>28</v>
      </c>
      <c r="B3158" s="32" t="s">
        <v>122</v>
      </c>
      <c r="C3158" s="32" t="s">
        <v>171</v>
      </c>
      <c r="D3158" s="32">
        <v>1.0</v>
      </c>
      <c r="E3158" s="32" t="s">
        <v>177</v>
      </c>
      <c r="F3158" s="58"/>
    </row>
    <row r="3159">
      <c r="A3159" s="32" t="s">
        <v>28</v>
      </c>
      <c r="B3159" s="32" t="s">
        <v>124</v>
      </c>
      <c r="C3159" s="32" t="s">
        <v>171</v>
      </c>
      <c r="D3159" s="32">
        <v>1.0</v>
      </c>
      <c r="E3159" s="32" t="s">
        <v>177</v>
      </c>
      <c r="F3159" s="58"/>
    </row>
    <row r="3160">
      <c r="A3160" s="32" t="s">
        <v>28</v>
      </c>
      <c r="B3160" s="32" t="s">
        <v>130</v>
      </c>
      <c r="C3160" s="32" t="s">
        <v>171</v>
      </c>
      <c r="D3160" s="32">
        <v>1.0</v>
      </c>
      <c r="E3160" s="32" t="s">
        <v>177</v>
      </c>
      <c r="F3160" s="58"/>
    </row>
    <row r="3161">
      <c r="A3161" s="32" t="s">
        <v>28</v>
      </c>
      <c r="B3161" s="32" t="s">
        <v>142</v>
      </c>
      <c r="C3161" s="32" t="s">
        <v>171</v>
      </c>
      <c r="D3161" s="32">
        <v>1.0</v>
      </c>
      <c r="E3161" s="32" t="s">
        <v>177</v>
      </c>
      <c r="F3161" s="58"/>
    </row>
    <row r="3162">
      <c r="A3162" s="32" t="s">
        <v>28</v>
      </c>
      <c r="B3162" s="32" t="s">
        <v>145</v>
      </c>
      <c r="C3162" s="32" t="s">
        <v>171</v>
      </c>
      <c r="D3162" s="32">
        <v>1.0</v>
      </c>
      <c r="E3162" s="32" t="s">
        <v>177</v>
      </c>
      <c r="F3162" s="58"/>
    </row>
    <row r="3163">
      <c r="A3163" s="32" t="s">
        <v>28</v>
      </c>
      <c r="B3163" s="32" t="s">
        <v>147</v>
      </c>
      <c r="C3163" s="32" t="s">
        <v>171</v>
      </c>
      <c r="D3163" s="32">
        <v>1.0</v>
      </c>
      <c r="E3163" s="32" t="s">
        <v>177</v>
      </c>
      <c r="F3163" s="58"/>
    </row>
    <row r="3164">
      <c r="A3164" s="32" t="s">
        <v>28</v>
      </c>
      <c r="B3164" s="32" t="s">
        <v>148</v>
      </c>
      <c r="C3164" s="32" t="s">
        <v>171</v>
      </c>
      <c r="D3164" s="32">
        <v>1.0</v>
      </c>
      <c r="E3164" s="32" t="s">
        <v>177</v>
      </c>
      <c r="F3164" s="58"/>
    </row>
    <row r="3165">
      <c r="A3165" s="32" t="s">
        <v>28</v>
      </c>
      <c r="B3165" s="32" t="s">
        <v>149</v>
      </c>
      <c r="C3165" s="32" t="s">
        <v>171</v>
      </c>
      <c r="D3165" s="32">
        <v>1.0</v>
      </c>
      <c r="E3165" s="32" t="s">
        <v>177</v>
      </c>
      <c r="F3165" s="58"/>
    </row>
    <row r="3166">
      <c r="A3166" s="32" t="s">
        <v>33</v>
      </c>
      <c r="B3166" s="32" t="s">
        <v>36</v>
      </c>
      <c r="C3166" s="32" t="s">
        <v>171</v>
      </c>
      <c r="D3166" s="32">
        <v>1.0</v>
      </c>
      <c r="E3166" s="32" t="s">
        <v>177</v>
      </c>
      <c r="F3166" s="58"/>
    </row>
    <row r="3167">
      <c r="A3167" s="32" t="s">
        <v>33</v>
      </c>
      <c r="B3167" s="32" t="s">
        <v>40</v>
      </c>
      <c r="C3167" s="32" t="s">
        <v>171</v>
      </c>
      <c r="D3167" s="32">
        <v>1.0</v>
      </c>
      <c r="E3167" s="32" t="s">
        <v>177</v>
      </c>
      <c r="F3167" s="58"/>
    </row>
    <row r="3168">
      <c r="A3168" s="32" t="s">
        <v>33</v>
      </c>
      <c r="B3168" s="32" t="s">
        <v>46</v>
      </c>
      <c r="C3168" s="32" t="s">
        <v>171</v>
      </c>
      <c r="D3168" s="32">
        <v>1.0</v>
      </c>
      <c r="E3168" s="32" t="s">
        <v>177</v>
      </c>
      <c r="F3168" s="58"/>
    </row>
    <row r="3169">
      <c r="A3169" s="32" t="s">
        <v>33</v>
      </c>
      <c r="B3169" s="32" t="s">
        <v>47</v>
      </c>
      <c r="C3169" s="32" t="s">
        <v>171</v>
      </c>
      <c r="D3169" s="32">
        <v>1.0</v>
      </c>
      <c r="E3169" s="32" t="s">
        <v>177</v>
      </c>
      <c r="F3169" s="58"/>
    </row>
    <row r="3170">
      <c r="A3170" s="32" t="s">
        <v>33</v>
      </c>
      <c r="B3170" s="32" t="s">
        <v>48</v>
      </c>
      <c r="C3170" s="32" t="s">
        <v>171</v>
      </c>
      <c r="D3170" s="32">
        <v>1.0</v>
      </c>
      <c r="E3170" s="32" t="s">
        <v>177</v>
      </c>
      <c r="F3170" s="58"/>
    </row>
    <row r="3171">
      <c r="A3171" s="32" t="s">
        <v>33</v>
      </c>
      <c r="B3171" s="32" t="s">
        <v>50</v>
      </c>
      <c r="C3171" s="32" t="s">
        <v>171</v>
      </c>
      <c r="D3171" s="32">
        <v>1.0</v>
      </c>
      <c r="E3171" s="32" t="s">
        <v>177</v>
      </c>
      <c r="F3171" s="58"/>
    </row>
    <row r="3172">
      <c r="A3172" s="32" t="s">
        <v>33</v>
      </c>
      <c r="B3172" s="32" t="s">
        <v>51</v>
      </c>
      <c r="C3172" s="32" t="s">
        <v>171</v>
      </c>
      <c r="D3172" s="32">
        <v>1.0</v>
      </c>
      <c r="E3172" s="32" t="s">
        <v>177</v>
      </c>
      <c r="F3172" s="58"/>
    </row>
    <row r="3173">
      <c r="A3173" s="32" t="s">
        <v>33</v>
      </c>
      <c r="B3173" s="32" t="s">
        <v>52</v>
      </c>
      <c r="C3173" s="32" t="s">
        <v>171</v>
      </c>
      <c r="D3173" s="32">
        <v>1.0</v>
      </c>
      <c r="E3173" s="32" t="s">
        <v>177</v>
      </c>
      <c r="F3173" s="58"/>
    </row>
    <row r="3174">
      <c r="A3174" s="32" t="s">
        <v>33</v>
      </c>
      <c r="B3174" s="32" t="s">
        <v>58</v>
      </c>
      <c r="C3174" s="32" t="s">
        <v>171</v>
      </c>
      <c r="D3174" s="32">
        <v>1.0</v>
      </c>
      <c r="E3174" s="32" t="s">
        <v>177</v>
      </c>
      <c r="F3174" s="58"/>
    </row>
    <row r="3175">
      <c r="A3175" s="32" t="s">
        <v>33</v>
      </c>
      <c r="B3175" s="32" t="s">
        <v>59</v>
      </c>
      <c r="C3175" s="32" t="s">
        <v>171</v>
      </c>
      <c r="D3175" s="32">
        <v>1.0</v>
      </c>
      <c r="E3175" s="32" t="s">
        <v>177</v>
      </c>
      <c r="F3175" s="58"/>
    </row>
    <row r="3176">
      <c r="A3176" s="32" t="s">
        <v>33</v>
      </c>
      <c r="B3176" s="32" t="s">
        <v>61</v>
      </c>
      <c r="C3176" s="32" t="s">
        <v>171</v>
      </c>
      <c r="D3176" s="32">
        <v>1.0</v>
      </c>
      <c r="E3176" s="32" t="s">
        <v>177</v>
      </c>
      <c r="F3176" s="58"/>
    </row>
    <row r="3177">
      <c r="A3177" s="32" t="s">
        <v>33</v>
      </c>
      <c r="B3177" s="32" t="s">
        <v>62</v>
      </c>
      <c r="C3177" s="32" t="s">
        <v>171</v>
      </c>
      <c r="D3177" s="32">
        <v>1.0</v>
      </c>
      <c r="E3177" s="32" t="s">
        <v>177</v>
      </c>
      <c r="F3177" s="58"/>
    </row>
    <row r="3178">
      <c r="A3178" s="32" t="s">
        <v>33</v>
      </c>
      <c r="B3178" s="32" t="s">
        <v>63</v>
      </c>
      <c r="C3178" s="32" t="s">
        <v>171</v>
      </c>
      <c r="D3178" s="32">
        <v>1.0</v>
      </c>
      <c r="E3178" s="32" t="s">
        <v>177</v>
      </c>
      <c r="F3178" s="58"/>
    </row>
    <row r="3179">
      <c r="A3179" s="32" t="s">
        <v>33</v>
      </c>
      <c r="B3179" s="32" t="s">
        <v>65</v>
      </c>
      <c r="C3179" s="32" t="s">
        <v>171</v>
      </c>
      <c r="D3179" s="32">
        <v>1.0</v>
      </c>
      <c r="E3179" s="32" t="s">
        <v>177</v>
      </c>
      <c r="F3179" s="58"/>
    </row>
    <row r="3180">
      <c r="A3180" s="32" t="s">
        <v>33</v>
      </c>
      <c r="B3180" s="32" t="s">
        <v>66</v>
      </c>
      <c r="C3180" s="32" t="s">
        <v>171</v>
      </c>
      <c r="D3180" s="32">
        <v>1.0</v>
      </c>
      <c r="E3180" s="32" t="s">
        <v>177</v>
      </c>
      <c r="F3180" s="58"/>
    </row>
    <row r="3181">
      <c r="A3181" s="32" t="s">
        <v>33</v>
      </c>
      <c r="B3181" s="32" t="s">
        <v>71</v>
      </c>
      <c r="C3181" s="32" t="s">
        <v>171</v>
      </c>
      <c r="D3181" s="32">
        <v>1.0</v>
      </c>
      <c r="E3181" s="32" t="s">
        <v>177</v>
      </c>
      <c r="F3181" s="58"/>
    </row>
    <row r="3182">
      <c r="A3182" s="32" t="s">
        <v>33</v>
      </c>
      <c r="B3182" s="32" t="s">
        <v>72</v>
      </c>
      <c r="C3182" s="32" t="s">
        <v>171</v>
      </c>
      <c r="D3182" s="32">
        <v>1.0</v>
      </c>
      <c r="E3182" s="32" t="s">
        <v>177</v>
      </c>
      <c r="F3182" s="58"/>
    </row>
    <row r="3183">
      <c r="A3183" s="32" t="s">
        <v>33</v>
      </c>
      <c r="B3183" s="32" t="s">
        <v>73</v>
      </c>
      <c r="C3183" s="32" t="s">
        <v>171</v>
      </c>
      <c r="D3183" s="32">
        <v>1.0</v>
      </c>
      <c r="E3183" s="32" t="s">
        <v>177</v>
      </c>
      <c r="F3183" s="58"/>
    </row>
    <row r="3184">
      <c r="A3184" s="32" t="s">
        <v>33</v>
      </c>
      <c r="B3184" s="32" t="s">
        <v>75</v>
      </c>
      <c r="C3184" s="32" t="s">
        <v>171</v>
      </c>
      <c r="D3184" s="32">
        <v>1.0</v>
      </c>
      <c r="E3184" s="32" t="s">
        <v>177</v>
      </c>
      <c r="F3184" s="58"/>
    </row>
    <row r="3185">
      <c r="A3185" s="32" t="s">
        <v>33</v>
      </c>
      <c r="B3185" s="32" t="s">
        <v>78</v>
      </c>
      <c r="C3185" s="32" t="s">
        <v>171</v>
      </c>
      <c r="D3185" s="32">
        <v>1.0</v>
      </c>
      <c r="E3185" s="32" t="s">
        <v>177</v>
      </c>
      <c r="F3185" s="58"/>
    </row>
    <row r="3186">
      <c r="A3186" s="32" t="s">
        <v>33</v>
      </c>
      <c r="B3186" s="32" t="s">
        <v>83</v>
      </c>
      <c r="C3186" s="32" t="s">
        <v>171</v>
      </c>
      <c r="D3186" s="32">
        <v>1.0</v>
      </c>
      <c r="E3186" s="32" t="s">
        <v>177</v>
      </c>
      <c r="F3186" s="58"/>
    </row>
    <row r="3187">
      <c r="A3187" s="32" t="s">
        <v>33</v>
      </c>
      <c r="B3187" s="32" t="s">
        <v>84</v>
      </c>
      <c r="C3187" s="32" t="s">
        <v>171</v>
      </c>
      <c r="D3187" s="32">
        <v>1.0</v>
      </c>
      <c r="E3187" s="32" t="s">
        <v>177</v>
      </c>
      <c r="F3187" s="58"/>
    </row>
    <row r="3188">
      <c r="A3188" s="32" t="s">
        <v>33</v>
      </c>
      <c r="B3188" s="32" t="s">
        <v>91</v>
      </c>
      <c r="C3188" s="32" t="s">
        <v>171</v>
      </c>
      <c r="D3188" s="32">
        <v>1.0</v>
      </c>
      <c r="E3188" s="32" t="s">
        <v>177</v>
      </c>
      <c r="F3188" s="58"/>
    </row>
    <row r="3189">
      <c r="A3189" s="32" t="s">
        <v>33</v>
      </c>
      <c r="B3189" s="32" t="s">
        <v>93</v>
      </c>
      <c r="C3189" s="32" t="s">
        <v>171</v>
      </c>
      <c r="D3189" s="32">
        <v>1.0</v>
      </c>
      <c r="E3189" s="32" t="s">
        <v>177</v>
      </c>
      <c r="F3189" s="58"/>
    </row>
    <row r="3190">
      <c r="A3190" s="32" t="s">
        <v>33</v>
      </c>
      <c r="B3190" s="32" t="s">
        <v>96</v>
      </c>
      <c r="C3190" s="32" t="s">
        <v>171</v>
      </c>
      <c r="D3190" s="32">
        <v>1.0</v>
      </c>
      <c r="E3190" s="32" t="s">
        <v>177</v>
      </c>
      <c r="F3190" s="58"/>
    </row>
    <row r="3191">
      <c r="A3191" s="32" t="s">
        <v>33</v>
      </c>
      <c r="B3191" s="32" t="s">
        <v>98</v>
      </c>
      <c r="C3191" s="32" t="s">
        <v>171</v>
      </c>
      <c r="D3191" s="32">
        <v>1.0</v>
      </c>
      <c r="E3191" s="32" t="s">
        <v>177</v>
      </c>
      <c r="F3191" s="58"/>
    </row>
    <row r="3192">
      <c r="A3192" s="32" t="s">
        <v>33</v>
      </c>
      <c r="B3192" s="32" t="s">
        <v>99</v>
      </c>
      <c r="C3192" s="32" t="s">
        <v>171</v>
      </c>
      <c r="D3192" s="32">
        <v>1.0</v>
      </c>
      <c r="E3192" s="32" t="s">
        <v>177</v>
      </c>
      <c r="F3192" s="58"/>
    </row>
    <row r="3193">
      <c r="A3193" s="32" t="s">
        <v>33</v>
      </c>
      <c r="B3193" s="32" t="s">
        <v>102</v>
      </c>
      <c r="C3193" s="32" t="s">
        <v>171</v>
      </c>
      <c r="D3193" s="32">
        <v>1.0</v>
      </c>
      <c r="E3193" s="32" t="s">
        <v>177</v>
      </c>
      <c r="F3193" s="58"/>
    </row>
    <row r="3194">
      <c r="A3194" s="32" t="s">
        <v>33</v>
      </c>
      <c r="B3194" s="32" t="s">
        <v>105</v>
      </c>
      <c r="C3194" s="32" t="s">
        <v>171</v>
      </c>
      <c r="D3194" s="32">
        <v>1.0</v>
      </c>
      <c r="E3194" s="32" t="s">
        <v>177</v>
      </c>
      <c r="F3194" s="58"/>
    </row>
    <row r="3195">
      <c r="A3195" s="32" t="s">
        <v>33</v>
      </c>
      <c r="B3195" s="32" t="s">
        <v>109</v>
      </c>
      <c r="C3195" s="32" t="s">
        <v>171</v>
      </c>
      <c r="D3195" s="32">
        <v>1.0</v>
      </c>
      <c r="E3195" s="32" t="s">
        <v>177</v>
      </c>
      <c r="F3195" s="58"/>
    </row>
    <row r="3196">
      <c r="A3196" s="32" t="s">
        <v>33</v>
      </c>
      <c r="B3196" s="32" t="s">
        <v>110</v>
      </c>
      <c r="C3196" s="32" t="s">
        <v>171</v>
      </c>
      <c r="D3196" s="32">
        <v>1.0</v>
      </c>
      <c r="E3196" s="32" t="s">
        <v>177</v>
      </c>
      <c r="F3196" s="58"/>
    </row>
    <row r="3197">
      <c r="A3197" s="32" t="s">
        <v>33</v>
      </c>
      <c r="B3197" s="32" t="s">
        <v>111</v>
      </c>
      <c r="C3197" s="32" t="s">
        <v>171</v>
      </c>
      <c r="D3197" s="32">
        <v>1.0</v>
      </c>
      <c r="E3197" s="32" t="s">
        <v>177</v>
      </c>
      <c r="F3197" s="58"/>
    </row>
    <row r="3198">
      <c r="A3198" s="32" t="s">
        <v>33</v>
      </c>
      <c r="B3198" s="32" t="s">
        <v>112</v>
      </c>
      <c r="C3198" s="32" t="s">
        <v>171</v>
      </c>
      <c r="D3198" s="32">
        <v>1.0</v>
      </c>
      <c r="E3198" s="32" t="s">
        <v>177</v>
      </c>
      <c r="F3198" s="58"/>
    </row>
    <row r="3199">
      <c r="A3199" s="32" t="s">
        <v>33</v>
      </c>
      <c r="B3199" s="32" t="s">
        <v>114</v>
      </c>
      <c r="C3199" s="32" t="s">
        <v>171</v>
      </c>
      <c r="D3199" s="32">
        <v>1.0</v>
      </c>
      <c r="E3199" s="32" t="s">
        <v>177</v>
      </c>
      <c r="F3199" s="58"/>
    </row>
    <row r="3200">
      <c r="A3200" s="32" t="s">
        <v>33</v>
      </c>
      <c r="B3200" s="32" t="s">
        <v>119</v>
      </c>
      <c r="C3200" s="32" t="s">
        <v>171</v>
      </c>
      <c r="D3200" s="32">
        <v>1.0</v>
      </c>
      <c r="E3200" s="32" t="s">
        <v>177</v>
      </c>
      <c r="F3200" s="58"/>
    </row>
    <row r="3201">
      <c r="A3201" s="32" t="s">
        <v>33</v>
      </c>
      <c r="B3201" s="32" t="s">
        <v>122</v>
      </c>
      <c r="C3201" s="32" t="s">
        <v>171</v>
      </c>
      <c r="D3201" s="32">
        <v>1.0</v>
      </c>
      <c r="E3201" s="32" t="s">
        <v>177</v>
      </c>
      <c r="F3201" s="58"/>
    </row>
    <row r="3202">
      <c r="A3202" s="32" t="s">
        <v>33</v>
      </c>
      <c r="B3202" s="32" t="s">
        <v>124</v>
      </c>
      <c r="C3202" s="32" t="s">
        <v>171</v>
      </c>
      <c r="D3202" s="32">
        <v>1.0</v>
      </c>
      <c r="E3202" s="32" t="s">
        <v>177</v>
      </c>
      <c r="F3202" s="58"/>
    </row>
    <row r="3203">
      <c r="A3203" s="32" t="s">
        <v>33</v>
      </c>
      <c r="B3203" s="32" t="s">
        <v>130</v>
      </c>
      <c r="C3203" s="32" t="s">
        <v>171</v>
      </c>
      <c r="D3203" s="32">
        <v>1.0</v>
      </c>
      <c r="E3203" s="32" t="s">
        <v>177</v>
      </c>
      <c r="F3203" s="58"/>
    </row>
    <row r="3204">
      <c r="A3204" s="32" t="s">
        <v>33</v>
      </c>
      <c r="B3204" s="32" t="s">
        <v>142</v>
      </c>
      <c r="C3204" s="32" t="s">
        <v>171</v>
      </c>
      <c r="D3204" s="32">
        <v>1.0</v>
      </c>
      <c r="E3204" s="32" t="s">
        <v>177</v>
      </c>
      <c r="F3204" s="58"/>
    </row>
    <row r="3205">
      <c r="A3205" s="32" t="s">
        <v>33</v>
      </c>
      <c r="B3205" s="32" t="s">
        <v>145</v>
      </c>
      <c r="C3205" s="32" t="s">
        <v>171</v>
      </c>
      <c r="D3205" s="32">
        <v>1.0</v>
      </c>
      <c r="E3205" s="32" t="s">
        <v>177</v>
      </c>
      <c r="F3205" s="58"/>
    </row>
    <row r="3206">
      <c r="A3206" s="32" t="s">
        <v>33</v>
      </c>
      <c r="B3206" s="32" t="s">
        <v>147</v>
      </c>
      <c r="C3206" s="32" t="s">
        <v>171</v>
      </c>
      <c r="D3206" s="32">
        <v>1.0</v>
      </c>
      <c r="E3206" s="32" t="s">
        <v>177</v>
      </c>
      <c r="F3206" s="58"/>
    </row>
    <row r="3207">
      <c r="A3207" s="32" t="s">
        <v>33</v>
      </c>
      <c r="B3207" s="32" t="s">
        <v>148</v>
      </c>
      <c r="C3207" s="32" t="s">
        <v>171</v>
      </c>
      <c r="D3207" s="32">
        <v>1.0</v>
      </c>
      <c r="E3207" s="32" t="s">
        <v>177</v>
      </c>
      <c r="F3207" s="58"/>
    </row>
    <row r="3208">
      <c r="A3208" s="32" t="s">
        <v>33</v>
      </c>
      <c r="B3208" s="32" t="s">
        <v>149</v>
      </c>
      <c r="C3208" s="32" t="s">
        <v>171</v>
      </c>
      <c r="D3208" s="32">
        <v>1.0</v>
      </c>
      <c r="E3208" s="32" t="s">
        <v>177</v>
      </c>
      <c r="F3208" s="58"/>
    </row>
    <row r="3209">
      <c r="A3209" s="32" t="s">
        <v>36</v>
      </c>
      <c r="B3209" s="32" t="s">
        <v>40</v>
      </c>
      <c r="C3209" s="32" t="s">
        <v>171</v>
      </c>
      <c r="D3209" s="32">
        <v>1.0</v>
      </c>
      <c r="E3209" s="32" t="s">
        <v>177</v>
      </c>
      <c r="F3209" s="58"/>
    </row>
    <row r="3210">
      <c r="A3210" s="32" t="s">
        <v>36</v>
      </c>
      <c r="B3210" s="32" t="s">
        <v>46</v>
      </c>
      <c r="C3210" s="32" t="s">
        <v>171</v>
      </c>
      <c r="D3210" s="32">
        <v>1.0</v>
      </c>
      <c r="E3210" s="32" t="s">
        <v>177</v>
      </c>
      <c r="F3210" s="58"/>
    </row>
    <row r="3211">
      <c r="A3211" s="32" t="s">
        <v>36</v>
      </c>
      <c r="B3211" s="32" t="s">
        <v>47</v>
      </c>
      <c r="C3211" s="32" t="s">
        <v>171</v>
      </c>
      <c r="D3211" s="32">
        <v>1.0</v>
      </c>
      <c r="E3211" s="32" t="s">
        <v>177</v>
      </c>
      <c r="F3211" s="58"/>
    </row>
    <row r="3212">
      <c r="A3212" s="32" t="s">
        <v>36</v>
      </c>
      <c r="B3212" s="32" t="s">
        <v>48</v>
      </c>
      <c r="C3212" s="32" t="s">
        <v>171</v>
      </c>
      <c r="D3212" s="32">
        <v>1.0</v>
      </c>
      <c r="E3212" s="32" t="s">
        <v>177</v>
      </c>
      <c r="F3212" s="58"/>
    </row>
    <row r="3213">
      <c r="A3213" s="32" t="s">
        <v>36</v>
      </c>
      <c r="B3213" s="32" t="s">
        <v>50</v>
      </c>
      <c r="C3213" s="32" t="s">
        <v>171</v>
      </c>
      <c r="D3213" s="32">
        <v>1.0</v>
      </c>
      <c r="E3213" s="32" t="s">
        <v>177</v>
      </c>
      <c r="F3213" s="58"/>
    </row>
    <row r="3214">
      <c r="A3214" s="32" t="s">
        <v>36</v>
      </c>
      <c r="B3214" s="32" t="s">
        <v>51</v>
      </c>
      <c r="C3214" s="32" t="s">
        <v>171</v>
      </c>
      <c r="D3214" s="32">
        <v>1.0</v>
      </c>
      <c r="E3214" s="32" t="s">
        <v>177</v>
      </c>
      <c r="F3214" s="58"/>
    </row>
    <row r="3215">
      <c r="A3215" s="32" t="s">
        <v>36</v>
      </c>
      <c r="B3215" s="32" t="s">
        <v>52</v>
      </c>
      <c r="C3215" s="32" t="s">
        <v>171</v>
      </c>
      <c r="D3215" s="32">
        <v>1.0</v>
      </c>
      <c r="E3215" s="32" t="s">
        <v>177</v>
      </c>
      <c r="F3215" s="58"/>
    </row>
    <row r="3216">
      <c r="A3216" s="32" t="s">
        <v>36</v>
      </c>
      <c r="B3216" s="32" t="s">
        <v>58</v>
      </c>
      <c r="C3216" s="32" t="s">
        <v>171</v>
      </c>
      <c r="D3216" s="32">
        <v>1.0</v>
      </c>
      <c r="E3216" s="32" t="s">
        <v>177</v>
      </c>
      <c r="F3216" s="58"/>
    </row>
    <row r="3217">
      <c r="A3217" s="32" t="s">
        <v>36</v>
      </c>
      <c r="B3217" s="32" t="s">
        <v>59</v>
      </c>
      <c r="C3217" s="32" t="s">
        <v>171</v>
      </c>
      <c r="D3217" s="32">
        <v>1.0</v>
      </c>
      <c r="E3217" s="32" t="s">
        <v>177</v>
      </c>
      <c r="F3217" s="58"/>
    </row>
    <row r="3218">
      <c r="A3218" s="32" t="s">
        <v>36</v>
      </c>
      <c r="B3218" s="32" t="s">
        <v>61</v>
      </c>
      <c r="C3218" s="32" t="s">
        <v>171</v>
      </c>
      <c r="D3218" s="32">
        <v>1.0</v>
      </c>
      <c r="E3218" s="32" t="s">
        <v>177</v>
      </c>
      <c r="F3218" s="58"/>
    </row>
    <row r="3219">
      <c r="A3219" s="32" t="s">
        <v>36</v>
      </c>
      <c r="B3219" s="32" t="s">
        <v>62</v>
      </c>
      <c r="C3219" s="32" t="s">
        <v>171</v>
      </c>
      <c r="D3219" s="32">
        <v>1.0</v>
      </c>
      <c r="E3219" s="32" t="s">
        <v>177</v>
      </c>
      <c r="F3219" s="58"/>
    </row>
    <row r="3220">
      <c r="A3220" s="32" t="s">
        <v>36</v>
      </c>
      <c r="B3220" s="32" t="s">
        <v>63</v>
      </c>
      <c r="C3220" s="32" t="s">
        <v>171</v>
      </c>
      <c r="D3220" s="32">
        <v>1.0</v>
      </c>
      <c r="E3220" s="32" t="s">
        <v>177</v>
      </c>
      <c r="F3220" s="58"/>
    </row>
    <row r="3221">
      <c r="A3221" s="32" t="s">
        <v>36</v>
      </c>
      <c r="B3221" s="32" t="s">
        <v>65</v>
      </c>
      <c r="C3221" s="32" t="s">
        <v>171</v>
      </c>
      <c r="D3221" s="32">
        <v>1.0</v>
      </c>
      <c r="E3221" s="32" t="s">
        <v>177</v>
      </c>
      <c r="F3221" s="58"/>
    </row>
    <row r="3222">
      <c r="A3222" s="32" t="s">
        <v>36</v>
      </c>
      <c r="B3222" s="32" t="s">
        <v>66</v>
      </c>
      <c r="C3222" s="32" t="s">
        <v>171</v>
      </c>
      <c r="D3222" s="32">
        <v>1.0</v>
      </c>
      <c r="E3222" s="32" t="s">
        <v>177</v>
      </c>
      <c r="F3222" s="58"/>
    </row>
    <row r="3223">
      <c r="A3223" s="32" t="s">
        <v>36</v>
      </c>
      <c r="B3223" s="32" t="s">
        <v>71</v>
      </c>
      <c r="C3223" s="32" t="s">
        <v>171</v>
      </c>
      <c r="D3223" s="32">
        <v>1.0</v>
      </c>
      <c r="E3223" s="32" t="s">
        <v>177</v>
      </c>
      <c r="F3223" s="58"/>
    </row>
    <row r="3224">
      <c r="A3224" s="32" t="s">
        <v>36</v>
      </c>
      <c r="B3224" s="32" t="s">
        <v>72</v>
      </c>
      <c r="C3224" s="32" t="s">
        <v>171</v>
      </c>
      <c r="D3224" s="32">
        <v>1.0</v>
      </c>
      <c r="E3224" s="32" t="s">
        <v>177</v>
      </c>
      <c r="F3224" s="58"/>
    </row>
    <row r="3225">
      <c r="A3225" s="32" t="s">
        <v>36</v>
      </c>
      <c r="B3225" s="32" t="s">
        <v>73</v>
      </c>
      <c r="C3225" s="32" t="s">
        <v>171</v>
      </c>
      <c r="D3225" s="32">
        <v>1.0</v>
      </c>
      <c r="E3225" s="32" t="s">
        <v>177</v>
      </c>
      <c r="F3225" s="58"/>
    </row>
    <row r="3226">
      <c r="A3226" s="32" t="s">
        <v>36</v>
      </c>
      <c r="B3226" s="32" t="s">
        <v>75</v>
      </c>
      <c r="C3226" s="32" t="s">
        <v>171</v>
      </c>
      <c r="D3226" s="32">
        <v>1.0</v>
      </c>
      <c r="E3226" s="32" t="s">
        <v>177</v>
      </c>
      <c r="F3226" s="58"/>
    </row>
    <row r="3227">
      <c r="A3227" s="32" t="s">
        <v>36</v>
      </c>
      <c r="B3227" s="32" t="s">
        <v>78</v>
      </c>
      <c r="C3227" s="32" t="s">
        <v>171</v>
      </c>
      <c r="D3227" s="32">
        <v>1.0</v>
      </c>
      <c r="E3227" s="32" t="s">
        <v>177</v>
      </c>
      <c r="F3227" s="58"/>
    </row>
    <row r="3228">
      <c r="A3228" s="32" t="s">
        <v>36</v>
      </c>
      <c r="B3228" s="32" t="s">
        <v>83</v>
      </c>
      <c r="C3228" s="32" t="s">
        <v>171</v>
      </c>
      <c r="D3228" s="32">
        <v>1.0</v>
      </c>
      <c r="E3228" s="32" t="s">
        <v>177</v>
      </c>
      <c r="F3228" s="58"/>
    </row>
    <row r="3229">
      <c r="A3229" s="32" t="s">
        <v>36</v>
      </c>
      <c r="B3229" s="32" t="s">
        <v>84</v>
      </c>
      <c r="C3229" s="32" t="s">
        <v>171</v>
      </c>
      <c r="D3229" s="32">
        <v>1.0</v>
      </c>
      <c r="E3229" s="32" t="s">
        <v>177</v>
      </c>
      <c r="F3229" s="58"/>
    </row>
    <row r="3230">
      <c r="A3230" s="32" t="s">
        <v>36</v>
      </c>
      <c r="B3230" s="32" t="s">
        <v>91</v>
      </c>
      <c r="C3230" s="32" t="s">
        <v>171</v>
      </c>
      <c r="D3230" s="32">
        <v>1.0</v>
      </c>
      <c r="E3230" s="32" t="s">
        <v>177</v>
      </c>
      <c r="F3230" s="58"/>
    </row>
    <row r="3231">
      <c r="A3231" s="32" t="s">
        <v>36</v>
      </c>
      <c r="B3231" s="32" t="s">
        <v>93</v>
      </c>
      <c r="C3231" s="32" t="s">
        <v>171</v>
      </c>
      <c r="D3231" s="32">
        <v>1.0</v>
      </c>
      <c r="E3231" s="32" t="s">
        <v>177</v>
      </c>
      <c r="F3231" s="58"/>
    </row>
    <row r="3232">
      <c r="A3232" s="32" t="s">
        <v>36</v>
      </c>
      <c r="B3232" s="32" t="s">
        <v>96</v>
      </c>
      <c r="C3232" s="32" t="s">
        <v>171</v>
      </c>
      <c r="D3232" s="32">
        <v>1.0</v>
      </c>
      <c r="E3232" s="32" t="s">
        <v>177</v>
      </c>
      <c r="F3232" s="58"/>
    </row>
    <row r="3233">
      <c r="A3233" s="32" t="s">
        <v>36</v>
      </c>
      <c r="B3233" s="32" t="s">
        <v>98</v>
      </c>
      <c r="C3233" s="32" t="s">
        <v>171</v>
      </c>
      <c r="D3233" s="32">
        <v>1.0</v>
      </c>
      <c r="E3233" s="32" t="s">
        <v>177</v>
      </c>
      <c r="F3233" s="58"/>
    </row>
    <row r="3234">
      <c r="A3234" s="32" t="s">
        <v>36</v>
      </c>
      <c r="B3234" s="32" t="s">
        <v>99</v>
      </c>
      <c r="C3234" s="32" t="s">
        <v>171</v>
      </c>
      <c r="D3234" s="32">
        <v>1.0</v>
      </c>
      <c r="E3234" s="32" t="s">
        <v>177</v>
      </c>
      <c r="F3234" s="58"/>
    </row>
    <row r="3235">
      <c r="A3235" s="32" t="s">
        <v>36</v>
      </c>
      <c r="B3235" s="32" t="s">
        <v>102</v>
      </c>
      <c r="C3235" s="32" t="s">
        <v>171</v>
      </c>
      <c r="D3235" s="32">
        <v>1.0</v>
      </c>
      <c r="E3235" s="32" t="s">
        <v>177</v>
      </c>
      <c r="F3235" s="58"/>
    </row>
    <row r="3236">
      <c r="A3236" s="32" t="s">
        <v>36</v>
      </c>
      <c r="B3236" s="32" t="s">
        <v>105</v>
      </c>
      <c r="C3236" s="32" t="s">
        <v>171</v>
      </c>
      <c r="D3236" s="32">
        <v>1.0</v>
      </c>
      <c r="E3236" s="32" t="s">
        <v>177</v>
      </c>
      <c r="F3236" s="58"/>
    </row>
    <row r="3237">
      <c r="A3237" s="32" t="s">
        <v>36</v>
      </c>
      <c r="B3237" s="32" t="s">
        <v>109</v>
      </c>
      <c r="C3237" s="32" t="s">
        <v>171</v>
      </c>
      <c r="D3237" s="32">
        <v>1.0</v>
      </c>
      <c r="E3237" s="32" t="s">
        <v>177</v>
      </c>
      <c r="F3237" s="58"/>
    </row>
    <row r="3238">
      <c r="A3238" s="32" t="s">
        <v>36</v>
      </c>
      <c r="B3238" s="32" t="s">
        <v>110</v>
      </c>
      <c r="C3238" s="32" t="s">
        <v>171</v>
      </c>
      <c r="D3238" s="32">
        <v>1.0</v>
      </c>
      <c r="E3238" s="32" t="s">
        <v>177</v>
      </c>
      <c r="F3238" s="58"/>
    </row>
    <row r="3239">
      <c r="A3239" s="32" t="s">
        <v>36</v>
      </c>
      <c r="B3239" s="32" t="s">
        <v>111</v>
      </c>
      <c r="C3239" s="32" t="s">
        <v>171</v>
      </c>
      <c r="D3239" s="32">
        <v>1.0</v>
      </c>
      <c r="E3239" s="32" t="s">
        <v>177</v>
      </c>
      <c r="F3239" s="58"/>
    </row>
    <row r="3240">
      <c r="A3240" s="32" t="s">
        <v>36</v>
      </c>
      <c r="B3240" s="32" t="s">
        <v>112</v>
      </c>
      <c r="C3240" s="32" t="s">
        <v>171</v>
      </c>
      <c r="D3240" s="32">
        <v>1.0</v>
      </c>
      <c r="E3240" s="32" t="s">
        <v>177</v>
      </c>
      <c r="F3240" s="58"/>
    </row>
    <row r="3241">
      <c r="A3241" s="32" t="s">
        <v>36</v>
      </c>
      <c r="B3241" s="32" t="s">
        <v>114</v>
      </c>
      <c r="C3241" s="32" t="s">
        <v>171</v>
      </c>
      <c r="D3241" s="32">
        <v>1.0</v>
      </c>
      <c r="E3241" s="32" t="s">
        <v>177</v>
      </c>
      <c r="F3241" s="58"/>
    </row>
    <row r="3242">
      <c r="A3242" s="32" t="s">
        <v>36</v>
      </c>
      <c r="B3242" s="32" t="s">
        <v>119</v>
      </c>
      <c r="C3242" s="32" t="s">
        <v>171</v>
      </c>
      <c r="D3242" s="32">
        <v>1.0</v>
      </c>
      <c r="E3242" s="32" t="s">
        <v>177</v>
      </c>
      <c r="F3242" s="58"/>
    </row>
    <row r="3243">
      <c r="A3243" s="32" t="s">
        <v>36</v>
      </c>
      <c r="B3243" s="32" t="s">
        <v>122</v>
      </c>
      <c r="C3243" s="32" t="s">
        <v>171</v>
      </c>
      <c r="D3243" s="32">
        <v>1.0</v>
      </c>
      <c r="E3243" s="32" t="s">
        <v>177</v>
      </c>
      <c r="F3243" s="58"/>
    </row>
    <row r="3244">
      <c r="A3244" s="32" t="s">
        <v>36</v>
      </c>
      <c r="B3244" s="32" t="s">
        <v>124</v>
      </c>
      <c r="C3244" s="32" t="s">
        <v>171</v>
      </c>
      <c r="D3244" s="32">
        <v>1.0</v>
      </c>
      <c r="E3244" s="32" t="s">
        <v>177</v>
      </c>
      <c r="F3244" s="58"/>
    </row>
    <row r="3245">
      <c r="A3245" s="32" t="s">
        <v>36</v>
      </c>
      <c r="B3245" s="32" t="s">
        <v>130</v>
      </c>
      <c r="C3245" s="32" t="s">
        <v>171</v>
      </c>
      <c r="D3245" s="32">
        <v>1.0</v>
      </c>
      <c r="E3245" s="32" t="s">
        <v>177</v>
      </c>
      <c r="F3245" s="58"/>
    </row>
    <row r="3246">
      <c r="A3246" s="32" t="s">
        <v>36</v>
      </c>
      <c r="B3246" s="32" t="s">
        <v>142</v>
      </c>
      <c r="C3246" s="32" t="s">
        <v>171</v>
      </c>
      <c r="D3246" s="32">
        <v>1.0</v>
      </c>
      <c r="E3246" s="32" t="s">
        <v>177</v>
      </c>
      <c r="F3246" s="58"/>
    </row>
    <row r="3247">
      <c r="A3247" s="32" t="s">
        <v>36</v>
      </c>
      <c r="B3247" s="32" t="s">
        <v>145</v>
      </c>
      <c r="C3247" s="32" t="s">
        <v>171</v>
      </c>
      <c r="D3247" s="32">
        <v>1.0</v>
      </c>
      <c r="E3247" s="32" t="s">
        <v>177</v>
      </c>
      <c r="F3247" s="58"/>
    </row>
    <row r="3248">
      <c r="A3248" s="32" t="s">
        <v>36</v>
      </c>
      <c r="B3248" s="32" t="s">
        <v>147</v>
      </c>
      <c r="C3248" s="32" t="s">
        <v>171</v>
      </c>
      <c r="D3248" s="32">
        <v>1.0</v>
      </c>
      <c r="E3248" s="32" t="s">
        <v>177</v>
      </c>
      <c r="F3248" s="58"/>
    </row>
    <row r="3249">
      <c r="A3249" s="32" t="s">
        <v>36</v>
      </c>
      <c r="B3249" s="32" t="s">
        <v>148</v>
      </c>
      <c r="C3249" s="32" t="s">
        <v>171</v>
      </c>
      <c r="D3249" s="32">
        <v>1.0</v>
      </c>
      <c r="E3249" s="32" t="s">
        <v>177</v>
      </c>
      <c r="F3249" s="58"/>
    </row>
    <row r="3250">
      <c r="A3250" s="32" t="s">
        <v>36</v>
      </c>
      <c r="B3250" s="32" t="s">
        <v>149</v>
      </c>
      <c r="C3250" s="32" t="s">
        <v>171</v>
      </c>
      <c r="D3250" s="32">
        <v>1.0</v>
      </c>
      <c r="E3250" s="32" t="s">
        <v>177</v>
      </c>
      <c r="F3250" s="58"/>
    </row>
    <row r="3251">
      <c r="A3251" s="32" t="s">
        <v>40</v>
      </c>
      <c r="B3251" s="32" t="s">
        <v>46</v>
      </c>
      <c r="C3251" s="32" t="s">
        <v>171</v>
      </c>
      <c r="D3251" s="32">
        <v>1.0</v>
      </c>
      <c r="E3251" s="32" t="s">
        <v>177</v>
      </c>
      <c r="F3251" s="58"/>
    </row>
    <row r="3252">
      <c r="A3252" s="32" t="s">
        <v>40</v>
      </c>
      <c r="B3252" s="32" t="s">
        <v>47</v>
      </c>
      <c r="C3252" s="32" t="s">
        <v>171</v>
      </c>
      <c r="D3252" s="32">
        <v>1.0</v>
      </c>
      <c r="E3252" s="32" t="s">
        <v>177</v>
      </c>
      <c r="F3252" s="58"/>
    </row>
    <row r="3253">
      <c r="A3253" s="32" t="s">
        <v>40</v>
      </c>
      <c r="B3253" s="32" t="s">
        <v>48</v>
      </c>
      <c r="C3253" s="32" t="s">
        <v>171</v>
      </c>
      <c r="D3253" s="32">
        <v>1.0</v>
      </c>
      <c r="E3253" s="32" t="s">
        <v>177</v>
      </c>
      <c r="F3253" s="58"/>
    </row>
    <row r="3254">
      <c r="A3254" s="32" t="s">
        <v>40</v>
      </c>
      <c r="B3254" s="32" t="s">
        <v>50</v>
      </c>
      <c r="C3254" s="32" t="s">
        <v>171</v>
      </c>
      <c r="D3254" s="32">
        <v>1.0</v>
      </c>
      <c r="E3254" s="32" t="s">
        <v>177</v>
      </c>
      <c r="F3254" s="58"/>
    </row>
    <row r="3255">
      <c r="A3255" s="32" t="s">
        <v>40</v>
      </c>
      <c r="B3255" s="32" t="s">
        <v>51</v>
      </c>
      <c r="C3255" s="32" t="s">
        <v>171</v>
      </c>
      <c r="D3255" s="32">
        <v>1.0</v>
      </c>
      <c r="E3255" s="32" t="s">
        <v>177</v>
      </c>
      <c r="F3255" s="58"/>
    </row>
    <row r="3256">
      <c r="A3256" s="32" t="s">
        <v>40</v>
      </c>
      <c r="B3256" s="32" t="s">
        <v>52</v>
      </c>
      <c r="C3256" s="32" t="s">
        <v>171</v>
      </c>
      <c r="D3256" s="32">
        <v>1.0</v>
      </c>
      <c r="E3256" s="32" t="s">
        <v>177</v>
      </c>
      <c r="F3256" s="58"/>
    </row>
    <row r="3257">
      <c r="A3257" s="32" t="s">
        <v>40</v>
      </c>
      <c r="B3257" s="32" t="s">
        <v>58</v>
      </c>
      <c r="C3257" s="32" t="s">
        <v>171</v>
      </c>
      <c r="D3257" s="32">
        <v>1.0</v>
      </c>
      <c r="E3257" s="32" t="s">
        <v>177</v>
      </c>
      <c r="F3257" s="58"/>
    </row>
    <row r="3258">
      <c r="A3258" s="32" t="s">
        <v>40</v>
      </c>
      <c r="B3258" s="32" t="s">
        <v>59</v>
      </c>
      <c r="C3258" s="32" t="s">
        <v>171</v>
      </c>
      <c r="D3258" s="32">
        <v>1.0</v>
      </c>
      <c r="E3258" s="32" t="s">
        <v>177</v>
      </c>
      <c r="F3258" s="58"/>
    </row>
    <row r="3259">
      <c r="A3259" s="32" t="s">
        <v>40</v>
      </c>
      <c r="B3259" s="32" t="s">
        <v>61</v>
      </c>
      <c r="C3259" s="32" t="s">
        <v>171</v>
      </c>
      <c r="D3259" s="32">
        <v>1.0</v>
      </c>
      <c r="E3259" s="32" t="s">
        <v>177</v>
      </c>
      <c r="F3259" s="58"/>
    </row>
    <row r="3260">
      <c r="A3260" s="32" t="s">
        <v>40</v>
      </c>
      <c r="B3260" s="32" t="s">
        <v>62</v>
      </c>
      <c r="C3260" s="32" t="s">
        <v>171</v>
      </c>
      <c r="D3260" s="32">
        <v>1.0</v>
      </c>
      <c r="E3260" s="32" t="s">
        <v>177</v>
      </c>
      <c r="F3260" s="58"/>
    </row>
    <row r="3261">
      <c r="A3261" s="32" t="s">
        <v>40</v>
      </c>
      <c r="B3261" s="32" t="s">
        <v>63</v>
      </c>
      <c r="C3261" s="32" t="s">
        <v>171</v>
      </c>
      <c r="D3261" s="32">
        <v>1.0</v>
      </c>
      <c r="E3261" s="32" t="s">
        <v>177</v>
      </c>
      <c r="F3261" s="58"/>
    </row>
    <row r="3262">
      <c r="A3262" s="32" t="s">
        <v>40</v>
      </c>
      <c r="B3262" s="32" t="s">
        <v>65</v>
      </c>
      <c r="C3262" s="32" t="s">
        <v>171</v>
      </c>
      <c r="D3262" s="32">
        <v>1.0</v>
      </c>
      <c r="E3262" s="32" t="s">
        <v>177</v>
      </c>
      <c r="F3262" s="58"/>
    </row>
    <row r="3263">
      <c r="A3263" s="32" t="s">
        <v>40</v>
      </c>
      <c r="B3263" s="32" t="s">
        <v>66</v>
      </c>
      <c r="C3263" s="32" t="s">
        <v>171</v>
      </c>
      <c r="D3263" s="32">
        <v>1.0</v>
      </c>
      <c r="E3263" s="32" t="s">
        <v>177</v>
      </c>
      <c r="F3263" s="58"/>
    </row>
    <row r="3264">
      <c r="A3264" s="32" t="s">
        <v>40</v>
      </c>
      <c r="B3264" s="32" t="s">
        <v>71</v>
      </c>
      <c r="C3264" s="32" t="s">
        <v>171</v>
      </c>
      <c r="D3264" s="32">
        <v>1.0</v>
      </c>
      <c r="E3264" s="32" t="s">
        <v>177</v>
      </c>
      <c r="F3264" s="58"/>
    </row>
    <row r="3265">
      <c r="A3265" s="32" t="s">
        <v>40</v>
      </c>
      <c r="B3265" s="32" t="s">
        <v>72</v>
      </c>
      <c r="C3265" s="32" t="s">
        <v>171</v>
      </c>
      <c r="D3265" s="32">
        <v>1.0</v>
      </c>
      <c r="E3265" s="32" t="s">
        <v>177</v>
      </c>
      <c r="F3265" s="58"/>
    </row>
    <row r="3266">
      <c r="A3266" s="32" t="s">
        <v>40</v>
      </c>
      <c r="B3266" s="32" t="s">
        <v>73</v>
      </c>
      <c r="C3266" s="32" t="s">
        <v>171</v>
      </c>
      <c r="D3266" s="32">
        <v>1.0</v>
      </c>
      <c r="E3266" s="32" t="s">
        <v>177</v>
      </c>
      <c r="F3266" s="58"/>
    </row>
    <row r="3267">
      <c r="A3267" s="32" t="s">
        <v>40</v>
      </c>
      <c r="B3267" s="32" t="s">
        <v>75</v>
      </c>
      <c r="C3267" s="32" t="s">
        <v>171</v>
      </c>
      <c r="D3267" s="32">
        <v>1.0</v>
      </c>
      <c r="E3267" s="32" t="s">
        <v>177</v>
      </c>
      <c r="F3267" s="58"/>
    </row>
    <row r="3268">
      <c r="A3268" s="32" t="s">
        <v>40</v>
      </c>
      <c r="B3268" s="32" t="s">
        <v>78</v>
      </c>
      <c r="C3268" s="32" t="s">
        <v>171</v>
      </c>
      <c r="D3268" s="32">
        <v>1.0</v>
      </c>
      <c r="E3268" s="32" t="s">
        <v>177</v>
      </c>
      <c r="F3268" s="58"/>
    </row>
    <row r="3269">
      <c r="A3269" s="32" t="s">
        <v>40</v>
      </c>
      <c r="B3269" s="32" t="s">
        <v>83</v>
      </c>
      <c r="C3269" s="32" t="s">
        <v>171</v>
      </c>
      <c r="D3269" s="32">
        <v>1.0</v>
      </c>
      <c r="E3269" s="32" t="s">
        <v>177</v>
      </c>
      <c r="F3269" s="58"/>
    </row>
    <row r="3270">
      <c r="A3270" s="32" t="s">
        <v>40</v>
      </c>
      <c r="B3270" s="32" t="s">
        <v>84</v>
      </c>
      <c r="C3270" s="32" t="s">
        <v>171</v>
      </c>
      <c r="D3270" s="32">
        <v>1.0</v>
      </c>
      <c r="E3270" s="32" t="s">
        <v>177</v>
      </c>
      <c r="F3270" s="58"/>
    </row>
    <row r="3271">
      <c r="A3271" s="32" t="s">
        <v>40</v>
      </c>
      <c r="B3271" s="32" t="s">
        <v>91</v>
      </c>
      <c r="C3271" s="32" t="s">
        <v>171</v>
      </c>
      <c r="D3271" s="32">
        <v>1.0</v>
      </c>
      <c r="E3271" s="32" t="s">
        <v>177</v>
      </c>
      <c r="F3271" s="58"/>
    </row>
    <row r="3272">
      <c r="A3272" s="32" t="s">
        <v>40</v>
      </c>
      <c r="B3272" s="32" t="s">
        <v>93</v>
      </c>
      <c r="C3272" s="32" t="s">
        <v>171</v>
      </c>
      <c r="D3272" s="32">
        <v>1.0</v>
      </c>
      <c r="E3272" s="32" t="s">
        <v>177</v>
      </c>
      <c r="F3272" s="58"/>
    </row>
    <row r="3273">
      <c r="A3273" s="32" t="s">
        <v>40</v>
      </c>
      <c r="B3273" s="32" t="s">
        <v>96</v>
      </c>
      <c r="C3273" s="32" t="s">
        <v>171</v>
      </c>
      <c r="D3273" s="32">
        <v>1.0</v>
      </c>
      <c r="E3273" s="32" t="s">
        <v>177</v>
      </c>
      <c r="F3273" s="58"/>
    </row>
    <row r="3274">
      <c r="A3274" s="32" t="s">
        <v>40</v>
      </c>
      <c r="B3274" s="32" t="s">
        <v>98</v>
      </c>
      <c r="C3274" s="32" t="s">
        <v>171</v>
      </c>
      <c r="D3274" s="32">
        <v>1.0</v>
      </c>
      <c r="E3274" s="32" t="s">
        <v>177</v>
      </c>
      <c r="F3274" s="58"/>
    </row>
    <row r="3275">
      <c r="A3275" s="32" t="s">
        <v>40</v>
      </c>
      <c r="B3275" s="32" t="s">
        <v>99</v>
      </c>
      <c r="C3275" s="32" t="s">
        <v>171</v>
      </c>
      <c r="D3275" s="32">
        <v>1.0</v>
      </c>
      <c r="E3275" s="32" t="s">
        <v>177</v>
      </c>
      <c r="F3275" s="58"/>
    </row>
    <row r="3276">
      <c r="A3276" s="32" t="s">
        <v>40</v>
      </c>
      <c r="B3276" s="32" t="s">
        <v>102</v>
      </c>
      <c r="C3276" s="32" t="s">
        <v>171</v>
      </c>
      <c r="D3276" s="32">
        <v>1.0</v>
      </c>
      <c r="E3276" s="32" t="s">
        <v>177</v>
      </c>
      <c r="F3276" s="58"/>
    </row>
    <row r="3277">
      <c r="A3277" s="32" t="s">
        <v>40</v>
      </c>
      <c r="B3277" s="32" t="s">
        <v>105</v>
      </c>
      <c r="C3277" s="32" t="s">
        <v>171</v>
      </c>
      <c r="D3277" s="32">
        <v>1.0</v>
      </c>
      <c r="E3277" s="32" t="s">
        <v>177</v>
      </c>
      <c r="F3277" s="58"/>
    </row>
    <row r="3278">
      <c r="A3278" s="32" t="s">
        <v>40</v>
      </c>
      <c r="B3278" s="32" t="s">
        <v>109</v>
      </c>
      <c r="C3278" s="32" t="s">
        <v>171</v>
      </c>
      <c r="D3278" s="32">
        <v>1.0</v>
      </c>
      <c r="E3278" s="32" t="s">
        <v>177</v>
      </c>
      <c r="F3278" s="58"/>
    </row>
    <row r="3279">
      <c r="A3279" s="32" t="s">
        <v>40</v>
      </c>
      <c r="B3279" s="32" t="s">
        <v>110</v>
      </c>
      <c r="C3279" s="32" t="s">
        <v>171</v>
      </c>
      <c r="D3279" s="32">
        <v>1.0</v>
      </c>
      <c r="E3279" s="32" t="s">
        <v>177</v>
      </c>
      <c r="F3279" s="58"/>
    </row>
    <row r="3280">
      <c r="A3280" s="32" t="s">
        <v>40</v>
      </c>
      <c r="B3280" s="32" t="s">
        <v>111</v>
      </c>
      <c r="C3280" s="32" t="s">
        <v>171</v>
      </c>
      <c r="D3280" s="32">
        <v>1.0</v>
      </c>
      <c r="E3280" s="32" t="s">
        <v>177</v>
      </c>
      <c r="F3280" s="58"/>
    </row>
    <row r="3281">
      <c r="A3281" s="32" t="s">
        <v>40</v>
      </c>
      <c r="B3281" s="32" t="s">
        <v>112</v>
      </c>
      <c r="C3281" s="32" t="s">
        <v>171</v>
      </c>
      <c r="D3281" s="32">
        <v>1.0</v>
      </c>
      <c r="E3281" s="32" t="s">
        <v>177</v>
      </c>
      <c r="F3281" s="58"/>
    </row>
    <row r="3282">
      <c r="A3282" s="32" t="s">
        <v>40</v>
      </c>
      <c r="B3282" s="32" t="s">
        <v>114</v>
      </c>
      <c r="C3282" s="32" t="s">
        <v>171</v>
      </c>
      <c r="D3282" s="32">
        <v>1.0</v>
      </c>
      <c r="E3282" s="32" t="s">
        <v>177</v>
      </c>
      <c r="F3282" s="58"/>
    </row>
    <row r="3283">
      <c r="A3283" s="32" t="s">
        <v>40</v>
      </c>
      <c r="B3283" s="32" t="s">
        <v>119</v>
      </c>
      <c r="C3283" s="32" t="s">
        <v>171</v>
      </c>
      <c r="D3283" s="32">
        <v>1.0</v>
      </c>
      <c r="E3283" s="32" t="s">
        <v>177</v>
      </c>
      <c r="F3283" s="58"/>
    </row>
    <row r="3284">
      <c r="A3284" s="32" t="s">
        <v>40</v>
      </c>
      <c r="B3284" s="32" t="s">
        <v>122</v>
      </c>
      <c r="C3284" s="32" t="s">
        <v>171</v>
      </c>
      <c r="D3284" s="32">
        <v>1.0</v>
      </c>
      <c r="E3284" s="32" t="s">
        <v>177</v>
      </c>
      <c r="F3284" s="58"/>
    </row>
    <row r="3285">
      <c r="A3285" s="32" t="s">
        <v>40</v>
      </c>
      <c r="B3285" s="32" t="s">
        <v>124</v>
      </c>
      <c r="C3285" s="32" t="s">
        <v>171</v>
      </c>
      <c r="D3285" s="32">
        <v>1.0</v>
      </c>
      <c r="E3285" s="32" t="s">
        <v>177</v>
      </c>
      <c r="F3285" s="58"/>
    </row>
    <row r="3286">
      <c r="A3286" s="32" t="s">
        <v>40</v>
      </c>
      <c r="B3286" s="32" t="s">
        <v>130</v>
      </c>
      <c r="C3286" s="32" t="s">
        <v>171</v>
      </c>
      <c r="D3286" s="32">
        <v>1.0</v>
      </c>
      <c r="E3286" s="32" t="s">
        <v>177</v>
      </c>
      <c r="F3286" s="58"/>
    </row>
    <row r="3287">
      <c r="A3287" s="32" t="s">
        <v>40</v>
      </c>
      <c r="B3287" s="32" t="s">
        <v>142</v>
      </c>
      <c r="C3287" s="32" t="s">
        <v>171</v>
      </c>
      <c r="D3287" s="32">
        <v>1.0</v>
      </c>
      <c r="E3287" s="32" t="s">
        <v>177</v>
      </c>
      <c r="F3287" s="58"/>
    </row>
    <row r="3288">
      <c r="A3288" s="32" t="s">
        <v>40</v>
      </c>
      <c r="B3288" s="32" t="s">
        <v>145</v>
      </c>
      <c r="C3288" s="32" t="s">
        <v>171</v>
      </c>
      <c r="D3288" s="32">
        <v>1.0</v>
      </c>
      <c r="E3288" s="32" t="s">
        <v>177</v>
      </c>
      <c r="F3288" s="58"/>
    </row>
    <row r="3289">
      <c r="A3289" s="32" t="s">
        <v>40</v>
      </c>
      <c r="B3289" s="32" t="s">
        <v>147</v>
      </c>
      <c r="C3289" s="32" t="s">
        <v>171</v>
      </c>
      <c r="D3289" s="32">
        <v>1.0</v>
      </c>
      <c r="E3289" s="32" t="s">
        <v>177</v>
      </c>
      <c r="F3289" s="58"/>
    </row>
    <row r="3290">
      <c r="A3290" s="32" t="s">
        <v>40</v>
      </c>
      <c r="B3290" s="32" t="s">
        <v>148</v>
      </c>
      <c r="C3290" s="32" t="s">
        <v>171</v>
      </c>
      <c r="D3290" s="32">
        <v>1.0</v>
      </c>
      <c r="E3290" s="32" t="s">
        <v>177</v>
      </c>
      <c r="F3290" s="58"/>
    </row>
    <row r="3291">
      <c r="A3291" s="32" t="s">
        <v>40</v>
      </c>
      <c r="B3291" s="32" t="s">
        <v>149</v>
      </c>
      <c r="C3291" s="32" t="s">
        <v>171</v>
      </c>
      <c r="D3291" s="32">
        <v>1.0</v>
      </c>
      <c r="E3291" s="32" t="s">
        <v>177</v>
      </c>
      <c r="F3291" s="58"/>
    </row>
    <row r="3292">
      <c r="A3292" s="32" t="s">
        <v>46</v>
      </c>
      <c r="B3292" s="32" t="s">
        <v>47</v>
      </c>
      <c r="C3292" s="32" t="s">
        <v>171</v>
      </c>
      <c r="D3292" s="32">
        <v>1.0</v>
      </c>
      <c r="E3292" s="32" t="s">
        <v>177</v>
      </c>
      <c r="F3292" s="58"/>
    </row>
    <row r="3293">
      <c r="A3293" s="32" t="s">
        <v>46</v>
      </c>
      <c r="B3293" s="32" t="s">
        <v>48</v>
      </c>
      <c r="C3293" s="32" t="s">
        <v>171</v>
      </c>
      <c r="D3293" s="32">
        <v>1.0</v>
      </c>
      <c r="E3293" s="32" t="s">
        <v>177</v>
      </c>
      <c r="F3293" s="58"/>
    </row>
    <row r="3294">
      <c r="A3294" s="32" t="s">
        <v>46</v>
      </c>
      <c r="B3294" s="32" t="s">
        <v>50</v>
      </c>
      <c r="C3294" s="32" t="s">
        <v>171</v>
      </c>
      <c r="D3294" s="32">
        <v>1.0</v>
      </c>
      <c r="E3294" s="32" t="s">
        <v>177</v>
      </c>
      <c r="F3294" s="58"/>
    </row>
    <row r="3295">
      <c r="A3295" s="32" t="s">
        <v>46</v>
      </c>
      <c r="B3295" s="32" t="s">
        <v>51</v>
      </c>
      <c r="C3295" s="32" t="s">
        <v>171</v>
      </c>
      <c r="D3295" s="32">
        <v>1.0</v>
      </c>
      <c r="E3295" s="32" t="s">
        <v>177</v>
      </c>
      <c r="F3295" s="58"/>
    </row>
    <row r="3296">
      <c r="A3296" s="32" t="s">
        <v>46</v>
      </c>
      <c r="B3296" s="32" t="s">
        <v>52</v>
      </c>
      <c r="C3296" s="32" t="s">
        <v>171</v>
      </c>
      <c r="D3296" s="32">
        <v>1.0</v>
      </c>
      <c r="E3296" s="32" t="s">
        <v>177</v>
      </c>
      <c r="F3296" s="58"/>
    </row>
    <row r="3297">
      <c r="A3297" s="32" t="s">
        <v>46</v>
      </c>
      <c r="B3297" s="32" t="s">
        <v>58</v>
      </c>
      <c r="C3297" s="32" t="s">
        <v>171</v>
      </c>
      <c r="D3297" s="32">
        <v>1.0</v>
      </c>
      <c r="E3297" s="32" t="s">
        <v>177</v>
      </c>
      <c r="F3297" s="58"/>
    </row>
    <row r="3298">
      <c r="A3298" s="32" t="s">
        <v>46</v>
      </c>
      <c r="B3298" s="32" t="s">
        <v>59</v>
      </c>
      <c r="C3298" s="32" t="s">
        <v>171</v>
      </c>
      <c r="D3298" s="32">
        <v>1.0</v>
      </c>
      <c r="E3298" s="32" t="s">
        <v>177</v>
      </c>
      <c r="F3298" s="58"/>
    </row>
    <row r="3299">
      <c r="A3299" s="32" t="s">
        <v>46</v>
      </c>
      <c r="B3299" s="32" t="s">
        <v>61</v>
      </c>
      <c r="C3299" s="32" t="s">
        <v>171</v>
      </c>
      <c r="D3299" s="32">
        <v>1.0</v>
      </c>
      <c r="E3299" s="32" t="s">
        <v>177</v>
      </c>
      <c r="F3299" s="58"/>
    </row>
    <row r="3300">
      <c r="A3300" s="32" t="s">
        <v>46</v>
      </c>
      <c r="B3300" s="32" t="s">
        <v>62</v>
      </c>
      <c r="C3300" s="32" t="s">
        <v>171</v>
      </c>
      <c r="D3300" s="32">
        <v>1.0</v>
      </c>
      <c r="E3300" s="32" t="s">
        <v>177</v>
      </c>
      <c r="F3300" s="58"/>
    </row>
    <row r="3301">
      <c r="A3301" s="32" t="s">
        <v>46</v>
      </c>
      <c r="B3301" s="32" t="s">
        <v>63</v>
      </c>
      <c r="C3301" s="32" t="s">
        <v>171</v>
      </c>
      <c r="D3301" s="32">
        <v>1.0</v>
      </c>
      <c r="E3301" s="32" t="s">
        <v>177</v>
      </c>
      <c r="F3301" s="58"/>
    </row>
    <row r="3302">
      <c r="A3302" s="32" t="s">
        <v>46</v>
      </c>
      <c r="B3302" s="32" t="s">
        <v>65</v>
      </c>
      <c r="C3302" s="32" t="s">
        <v>171</v>
      </c>
      <c r="D3302" s="32">
        <v>1.0</v>
      </c>
      <c r="E3302" s="32" t="s">
        <v>177</v>
      </c>
      <c r="F3302" s="58"/>
    </row>
    <row r="3303">
      <c r="A3303" s="32" t="s">
        <v>46</v>
      </c>
      <c r="B3303" s="32" t="s">
        <v>66</v>
      </c>
      <c r="C3303" s="32" t="s">
        <v>171</v>
      </c>
      <c r="D3303" s="32">
        <v>1.0</v>
      </c>
      <c r="E3303" s="32" t="s">
        <v>177</v>
      </c>
      <c r="F3303" s="58"/>
    </row>
    <row r="3304">
      <c r="A3304" s="32" t="s">
        <v>46</v>
      </c>
      <c r="B3304" s="32" t="s">
        <v>71</v>
      </c>
      <c r="C3304" s="32" t="s">
        <v>171</v>
      </c>
      <c r="D3304" s="32">
        <v>1.0</v>
      </c>
      <c r="E3304" s="32" t="s">
        <v>177</v>
      </c>
      <c r="F3304" s="58"/>
    </row>
    <row r="3305">
      <c r="A3305" s="32" t="s">
        <v>46</v>
      </c>
      <c r="B3305" s="32" t="s">
        <v>72</v>
      </c>
      <c r="C3305" s="32" t="s">
        <v>171</v>
      </c>
      <c r="D3305" s="32">
        <v>1.0</v>
      </c>
      <c r="E3305" s="32" t="s">
        <v>177</v>
      </c>
      <c r="F3305" s="58"/>
    </row>
    <row r="3306">
      <c r="A3306" s="32" t="s">
        <v>46</v>
      </c>
      <c r="B3306" s="32" t="s">
        <v>73</v>
      </c>
      <c r="C3306" s="32" t="s">
        <v>171</v>
      </c>
      <c r="D3306" s="32">
        <v>1.0</v>
      </c>
      <c r="E3306" s="32" t="s">
        <v>177</v>
      </c>
      <c r="F3306" s="58"/>
    </row>
    <row r="3307">
      <c r="A3307" s="32" t="s">
        <v>46</v>
      </c>
      <c r="B3307" s="32" t="s">
        <v>75</v>
      </c>
      <c r="C3307" s="32" t="s">
        <v>171</v>
      </c>
      <c r="D3307" s="32">
        <v>1.0</v>
      </c>
      <c r="E3307" s="32" t="s">
        <v>177</v>
      </c>
      <c r="F3307" s="58"/>
    </row>
    <row r="3308">
      <c r="A3308" s="32" t="s">
        <v>46</v>
      </c>
      <c r="B3308" s="32" t="s">
        <v>78</v>
      </c>
      <c r="C3308" s="32" t="s">
        <v>171</v>
      </c>
      <c r="D3308" s="32">
        <v>1.0</v>
      </c>
      <c r="E3308" s="32" t="s">
        <v>177</v>
      </c>
      <c r="F3308" s="58"/>
    </row>
    <row r="3309">
      <c r="A3309" s="32" t="s">
        <v>46</v>
      </c>
      <c r="B3309" s="32" t="s">
        <v>83</v>
      </c>
      <c r="C3309" s="32" t="s">
        <v>171</v>
      </c>
      <c r="D3309" s="32">
        <v>1.0</v>
      </c>
      <c r="E3309" s="32" t="s">
        <v>177</v>
      </c>
      <c r="F3309" s="58"/>
    </row>
    <row r="3310">
      <c r="A3310" s="32" t="s">
        <v>46</v>
      </c>
      <c r="B3310" s="32" t="s">
        <v>84</v>
      </c>
      <c r="C3310" s="32" t="s">
        <v>171</v>
      </c>
      <c r="D3310" s="32">
        <v>1.0</v>
      </c>
      <c r="E3310" s="32" t="s">
        <v>177</v>
      </c>
      <c r="F3310" s="58"/>
    </row>
    <row r="3311">
      <c r="A3311" s="32" t="s">
        <v>46</v>
      </c>
      <c r="B3311" s="32" t="s">
        <v>91</v>
      </c>
      <c r="C3311" s="32" t="s">
        <v>171</v>
      </c>
      <c r="D3311" s="32">
        <v>1.0</v>
      </c>
      <c r="E3311" s="32" t="s">
        <v>177</v>
      </c>
      <c r="F3311" s="58"/>
    </row>
    <row r="3312">
      <c r="A3312" s="32" t="s">
        <v>46</v>
      </c>
      <c r="B3312" s="32" t="s">
        <v>93</v>
      </c>
      <c r="C3312" s="32" t="s">
        <v>171</v>
      </c>
      <c r="D3312" s="32">
        <v>1.0</v>
      </c>
      <c r="E3312" s="32" t="s">
        <v>177</v>
      </c>
      <c r="F3312" s="58"/>
    </row>
    <row r="3313">
      <c r="A3313" s="32" t="s">
        <v>46</v>
      </c>
      <c r="B3313" s="32" t="s">
        <v>96</v>
      </c>
      <c r="C3313" s="32" t="s">
        <v>171</v>
      </c>
      <c r="D3313" s="32">
        <v>1.0</v>
      </c>
      <c r="E3313" s="32" t="s">
        <v>177</v>
      </c>
      <c r="F3313" s="58"/>
    </row>
    <row r="3314">
      <c r="A3314" s="32" t="s">
        <v>46</v>
      </c>
      <c r="B3314" s="32" t="s">
        <v>98</v>
      </c>
      <c r="C3314" s="32" t="s">
        <v>171</v>
      </c>
      <c r="D3314" s="32">
        <v>1.0</v>
      </c>
      <c r="E3314" s="32" t="s">
        <v>177</v>
      </c>
      <c r="F3314" s="58"/>
    </row>
    <row r="3315">
      <c r="A3315" s="32" t="s">
        <v>46</v>
      </c>
      <c r="B3315" s="32" t="s">
        <v>99</v>
      </c>
      <c r="C3315" s="32" t="s">
        <v>171</v>
      </c>
      <c r="D3315" s="32">
        <v>1.0</v>
      </c>
      <c r="E3315" s="32" t="s">
        <v>177</v>
      </c>
      <c r="F3315" s="58"/>
    </row>
    <row r="3316">
      <c r="A3316" s="32" t="s">
        <v>46</v>
      </c>
      <c r="B3316" s="32" t="s">
        <v>102</v>
      </c>
      <c r="C3316" s="32" t="s">
        <v>171</v>
      </c>
      <c r="D3316" s="32">
        <v>1.0</v>
      </c>
      <c r="E3316" s="32" t="s">
        <v>177</v>
      </c>
      <c r="F3316" s="58"/>
    </row>
    <row r="3317">
      <c r="A3317" s="32" t="s">
        <v>46</v>
      </c>
      <c r="B3317" s="32" t="s">
        <v>105</v>
      </c>
      <c r="C3317" s="32" t="s">
        <v>171</v>
      </c>
      <c r="D3317" s="32">
        <v>1.0</v>
      </c>
      <c r="E3317" s="32" t="s">
        <v>177</v>
      </c>
      <c r="F3317" s="58"/>
    </row>
    <row r="3318">
      <c r="A3318" s="32" t="s">
        <v>46</v>
      </c>
      <c r="B3318" s="32" t="s">
        <v>109</v>
      </c>
      <c r="C3318" s="32" t="s">
        <v>171</v>
      </c>
      <c r="D3318" s="32">
        <v>1.0</v>
      </c>
      <c r="E3318" s="32" t="s">
        <v>177</v>
      </c>
      <c r="F3318" s="58"/>
    </row>
    <row r="3319">
      <c r="A3319" s="32" t="s">
        <v>46</v>
      </c>
      <c r="B3319" s="32" t="s">
        <v>110</v>
      </c>
      <c r="C3319" s="32" t="s">
        <v>171</v>
      </c>
      <c r="D3319" s="32">
        <v>1.0</v>
      </c>
      <c r="E3319" s="32" t="s">
        <v>177</v>
      </c>
      <c r="F3319" s="58"/>
    </row>
    <row r="3320">
      <c r="A3320" s="32" t="s">
        <v>46</v>
      </c>
      <c r="B3320" s="32" t="s">
        <v>111</v>
      </c>
      <c r="C3320" s="32" t="s">
        <v>171</v>
      </c>
      <c r="D3320" s="32">
        <v>1.0</v>
      </c>
      <c r="E3320" s="32" t="s">
        <v>177</v>
      </c>
      <c r="F3320" s="58"/>
    </row>
    <row r="3321">
      <c r="A3321" s="32" t="s">
        <v>46</v>
      </c>
      <c r="B3321" s="32" t="s">
        <v>112</v>
      </c>
      <c r="C3321" s="32" t="s">
        <v>171</v>
      </c>
      <c r="D3321" s="32">
        <v>1.0</v>
      </c>
      <c r="E3321" s="32" t="s">
        <v>177</v>
      </c>
      <c r="F3321" s="58"/>
    </row>
    <row r="3322">
      <c r="A3322" s="32" t="s">
        <v>46</v>
      </c>
      <c r="B3322" s="32" t="s">
        <v>114</v>
      </c>
      <c r="C3322" s="32" t="s">
        <v>171</v>
      </c>
      <c r="D3322" s="32">
        <v>1.0</v>
      </c>
      <c r="E3322" s="32" t="s">
        <v>177</v>
      </c>
      <c r="F3322" s="58"/>
    </row>
    <row r="3323">
      <c r="A3323" s="32" t="s">
        <v>46</v>
      </c>
      <c r="B3323" s="32" t="s">
        <v>119</v>
      </c>
      <c r="C3323" s="32" t="s">
        <v>171</v>
      </c>
      <c r="D3323" s="32">
        <v>1.0</v>
      </c>
      <c r="E3323" s="32" t="s">
        <v>177</v>
      </c>
      <c r="F3323" s="58"/>
    </row>
    <row r="3324">
      <c r="A3324" s="32" t="s">
        <v>46</v>
      </c>
      <c r="B3324" s="32" t="s">
        <v>122</v>
      </c>
      <c r="C3324" s="32" t="s">
        <v>171</v>
      </c>
      <c r="D3324" s="32">
        <v>1.0</v>
      </c>
      <c r="E3324" s="32" t="s">
        <v>177</v>
      </c>
      <c r="F3324" s="58"/>
    </row>
    <row r="3325">
      <c r="A3325" s="32" t="s">
        <v>46</v>
      </c>
      <c r="B3325" s="32" t="s">
        <v>124</v>
      </c>
      <c r="C3325" s="32" t="s">
        <v>171</v>
      </c>
      <c r="D3325" s="32">
        <v>1.0</v>
      </c>
      <c r="E3325" s="32" t="s">
        <v>177</v>
      </c>
      <c r="F3325" s="58"/>
    </row>
    <row r="3326">
      <c r="A3326" s="32" t="s">
        <v>46</v>
      </c>
      <c r="B3326" s="32" t="s">
        <v>130</v>
      </c>
      <c r="C3326" s="32" t="s">
        <v>171</v>
      </c>
      <c r="D3326" s="32">
        <v>1.0</v>
      </c>
      <c r="E3326" s="32" t="s">
        <v>177</v>
      </c>
      <c r="F3326" s="58"/>
    </row>
    <row r="3327">
      <c r="A3327" s="32" t="s">
        <v>46</v>
      </c>
      <c r="B3327" s="32" t="s">
        <v>142</v>
      </c>
      <c r="C3327" s="32" t="s">
        <v>171</v>
      </c>
      <c r="D3327" s="32">
        <v>1.0</v>
      </c>
      <c r="E3327" s="32" t="s">
        <v>177</v>
      </c>
      <c r="F3327" s="58"/>
    </row>
    <row r="3328">
      <c r="A3328" s="32" t="s">
        <v>46</v>
      </c>
      <c r="B3328" s="32" t="s">
        <v>145</v>
      </c>
      <c r="C3328" s="32" t="s">
        <v>171</v>
      </c>
      <c r="D3328" s="32">
        <v>1.0</v>
      </c>
      <c r="E3328" s="32" t="s">
        <v>177</v>
      </c>
      <c r="F3328" s="58"/>
    </row>
    <row r="3329">
      <c r="A3329" s="32" t="s">
        <v>46</v>
      </c>
      <c r="B3329" s="32" t="s">
        <v>147</v>
      </c>
      <c r="C3329" s="32" t="s">
        <v>171</v>
      </c>
      <c r="D3329" s="32">
        <v>1.0</v>
      </c>
      <c r="E3329" s="32" t="s">
        <v>177</v>
      </c>
      <c r="F3329" s="58"/>
    </row>
    <row r="3330">
      <c r="A3330" s="32" t="s">
        <v>46</v>
      </c>
      <c r="B3330" s="32" t="s">
        <v>148</v>
      </c>
      <c r="C3330" s="32" t="s">
        <v>171</v>
      </c>
      <c r="D3330" s="32">
        <v>1.0</v>
      </c>
      <c r="E3330" s="32" t="s">
        <v>177</v>
      </c>
      <c r="F3330" s="58"/>
    </row>
    <row r="3331">
      <c r="A3331" s="32" t="s">
        <v>46</v>
      </c>
      <c r="B3331" s="32" t="s">
        <v>149</v>
      </c>
      <c r="C3331" s="32" t="s">
        <v>171</v>
      </c>
      <c r="D3331" s="32">
        <v>1.0</v>
      </c>
      <c r="E3331" s="32" t="s">
        <v>177</v>
      </c>
      <c r="F3331" s="58"/>
    </row>
    <row r="3332">
      <c r="A3332" s="32" t="s">
        <v>47</v>
      </c>
      <c r="B3332" s="32" t="s">
        <v>48</v>
      </c>
      <c r="C3332" s="32" t="s">
        <v>171</v>
      </c>
      <c r="D3332" s="32">
        <v>1.0</v>
      </c>
      <c r="E3332" s="32" t="s">
        <v>177</v>
      </c>
      <c r="F3332" s="58"/>
    </row>
    <row r="3333">
      <c r="A3333" s="32" t="s">
        <v>47</v>
      </c>
      <c r="B3333" s="32" t="s">
        <v>50</v>
      </c>
      <c r="C3333" s="32" t="s">
        <v>171</v>
      </c>
      <c r="D3333" s="32">
        <v>1.0</v>
      </c>
      <c r="E3333" s="32" t="s">
        <v>177</v>
      </c>
      <c r="F3333" s="58"/>
    </row>
    <row r="3334">
      <c r="A3334" s="32" t="s">
        <v>47</v>
      </c>
      <c r="B3334" s="32" t="s">
        <v>51</v>
      </c>
      <c r="C3334" s="32" t="s">
        <v>171</v>
      </c>
      <c r="D3334" s="32">
        <v>1.0</v>
      </c>
      <c r="E3334" s="32" t="s">
        <v>177</v>
      </c>
      <c r="F3334" s="58"/>
    </row>
    <row r="3335">
      <c r="A3335" s="32" t="s">
        <v>47</v>
      </c>
      <c r="B3335" s="32" t="s">
        <v>52</v>
      </c>
      <c r="C3335" s="32" t="s">
        <v>171</v>
      </c>
      <c r="D3335" s="32">
        <v>1.0</v>
      </c>
      <c r="E3335" s="32" t="s">
        <v>177</v>
      </c>
      <c r="F3335" s="58"/>
    </row>
    <row r="3336">
      <c r="A3336" s="32" t="s">
        <v>47</v>
      </c>
      <c r="B3336" s="32" t="s">
        <v>58</v>
      </c>
      <c r="C3336" s="32" t="s">
        <v>171</v>
      </c>
      <c r="D3336" s="32">
        <v>1.0</v>
      </c>
      <c r="E3336" s="32" t="s">
        <v>177</v>
      </c>
      <c r="F3336" s="58"/>
    </row>
    <row r="3337">
      <c r="A3337" s="32" t="s">
        <v>47</v>
      </c>
      <c r="B3337" s="32" t="s">
        <v>59</v>
      </c>
      <c r="C3337" s="32" t="s">
        <v>171</v>
      </c>
      <c r="D3337" s="32">
        <v>1.0</v>
      </c>
      <c r="E3337" s="32" t="s">
        <v>177</v>
      </c>
      <c r="F3337" s="58"/>
    </row>
    <row r="3338">
      <c r="A3338" s="32" t="s">
        <v>47</v>
      </c>
      <c r="B3338" s="32" t="s">
        <v>61</v>
      </c>
      <c r="C3338" s="32" t="s">
        <v>171</v>
      </c>
      <c r="D3338" s="32">
        <v>1.0</v>
      </c>
      <c r="E3338" s="32" t="s">
        <v>177</v>
      </c>
      <c r="F3338" s="58"/>
    </row>
    <row r="3339">
      <c r="A3339" s="32" t="s">
        <v>47</v>
      </c>
      <c r="B3339" s="32" t="s">
        <v>62</v>
      </c>
      <c r="C3339" s="32" t="s">
        <v>171</v>
      </c>
      <c r="D3339" s="32">
        <v>1.0</v>
      </c>
      <c r="E3339" s="32" t="s">
        <v>177</v>
      </c>
      <c r="F3339" s="58"/>
    </row>
    <row r="3340">
      <c r="A3340" s="32" t="s">
        <v>47</v>
      </c>
      <c r="B3340" s="32" t="s">
        <v>63</v>
      </c>
      <c r="C3340" s="32" t="s">
        <v>171</v>
      </c>
      <c r="D3340" s="32">
        <v>1.0</v>
      </c>
      <c r="E3340" s="32" t="s">
        <v>177</v>
      </c>
      <c r="F3340" s="58"/>
    </row>
    <row r="3341">
      <c r="A3341" s="32" t="s">
        <v>47</v>
      </c>
      <c r="B3341" s="32" t="s">
        <v>65</v>
      </c>
      <c r="C3341" s="32" t="s">
        <v>171</v>
      </c>
      <c r="D3341" s="32">
        <v>1.0</v>
      </c>
      <c r="E3341" s="32" t="s">
        <v>177</v>
      </c>
      <c r="F3341" s="58"/>
    </row>
    <row r="3342">
      <c r="A3342" s="32" t="s">
        <v>47</v>
      </c>
      <c r="B3342" s="32" t="s">
        <v>66</v>
      </c>
      <c r="C3342" s="32" t="s">
        <v>171</v>
      </c>
      <c r="D3342" s="32">
        <v>1.0</v>
      </c>
      <c r="E3342" s="32" t="s">
        <v>177</v>
      </c>
      <c r="F3342" s="58"/>
    </row>
    <row r="3343">
      <c r="A3343" s="32" t="s">
        <v>47</v>
      </c>
      <c r="B3343" s="32" t="s">
        <v>71</v>
      </c>
      <c r="C3343" s="32" t="s">
        <v>171</v>
      </c>
      <c r="D3343" s="32">
        <v>1.0</v>
      </c>
      <c r="E3343" s="32" t="s">
        <v>177</v>
      </c>
      <c r="F3343" s="58"/>
    </row>
    <row r="3344">
      <c r="A3344" s="32" t="s">
        <v>47</v>
      </c>
      <c r="B3344" s="32" t="s">
        <v>72</v>
      </c>
      <c r="C3344" s="32" t="s">
        <v>171</v>
      </c>
      <c r="D3344" s="32">
        <v>1.0</v>
      </c>
      <c r="E3344" s="32" t="s">
        <v>177</v>
      </c>
      <c r="F3344" s="58"/>
    </row>
    <row r="3345">
      <c r="A3345" s="32" t="s">
        <v>47</v>
      </c>
      <c r="B3345" s="32" t="s">
        <v>73</v>
      </c>
      <c r="C3345" s="32" t="s">
        <v>171</v>
      </c>
      <c r="D3345" s="32">
        <v>1.0</v>
      </c>
      <c r="E3345" s="32" t="s">
        <v>177</v>
      </c>
      <c r="F3345" s="58"/>
    </row>
    <row r="3346">
      <c r="A3346" s="32" t="s">
        <v>47</v>
      </c>
      <c r="B3346" s="32" t="s">
        <v>75</v>
      </c>
      <c r="C3346" s="32" t="s">
        <v>171</v>
      </c>
      <c r="D3346" s="32">
        <v>1.0</v>
      </c>
      <c r="E3346" s="32" t="s">
        <v>177</v>
      </c>
      <c r="F3346" s="58"/>
    </row>
    <row r="3347">
      <c r="A3347" s="32" t="s">
        <v>47</v>
      </c>
      <c r="B3347" s="32" t="s">
        <v>78</v>
      </c>
      <c r="C3347" s="32" t="s">
        <v>171</v>
      </c>
      <c r="D3347" s="32">
        <v>1.0</v>
      </c>
      <c r="E3347" s="32" t="s">
        <v>177</v>
      </c>
      <c r="F3347" s="58"/>
    </row>
    <row r="3348">
      <c r="A3348" s="32" t="s">
        <v>47</v>
      </c>
      <c r="B3348" s="32" t="s">
        <v>83</v>
      </c>
      <c r="C3348" s="32" t="s">
        <v>171</v>
      </c>
      <c r="D3348" s="32">
        <v>1.0</v>
      </c>
      <c r="E3348" s="32" t="s">
        <v>177</v>
      </c>
      <c r="F3348" s="58"/>
    </row>
    <row r="3349">
      <c r="A3349" s="32" t="s">
        <v>47</v>
      </c>
      <c r="B3349" s="32" t="s">
        <v>84</v>
      </c>
      <c r="C3349" s="32" t="s">
        <v>171</v>
      </c>
      <c r="D3349" s="32">
        <v>1.0</v>
      </c>
      <c r="E3349" s="32" t="s">
        <v>177</v>
      </c>
      <c r="F3349" s="58"/>
    </row>
    <row r="3350">
      <c r="A3350" s="32" t="s">
        <v>47</v>
      </c>
      <c r="B3350" s="32" t="s">
        <v>91</v>
      </c>
      <c r="C3350" s="32" t="s">
        <v>171</v>
      </c>
      <c r="D3350" s="32">
        <v>1.0</v>
      </c>
      <c r="E3350" s="32" t="s">
        <v>177</v>
      </c>
      <c r="F3350" s="58"/>
    </row>
    <row r="3351">
      <c r="A3351" s="32" t="s">
        <v>47</v>
      </c>
      <c r="B3351" s="32" t="s">
        <v>93</v>
      </c>
      <c r="C3351" s="32" t="s">
        <v>171</v>
      </c>
      <c r="D3351" s="32">
        <v>1.0</v>
      </c>
      <c r="E3351" s="32" t="s">
        <v>177</v>
      </c>
      <c r="F3351" s="58"/>
    </row>
    <row r="3352">
      <c r="A3352" s="32" t="s">
        <v>47</v>
      </c>
      <c r="B3352" s="32" t="s">
        <v>96</v>
      </c>
      <c r="C3352" s="32" t="s">
        <v>171</v>
      </c>
      <c r="D3352" s="32">
        <v>1.0</v>
      </c>
      <c r="E3352" s="32" t="s">
        <v>177</v>
      </c>
      <c r="F3352" s="58"/>
    </row>
    <row r="3353">
      <c r="A3353" s="32" t="s">
        <v>47</v>
      </c>
      <c r="B3353" s="32" t="s">
        <v>98</v>
      </c>
      <c r="C3353" s="32" t="s">
        <v>171</v>
      </c>
      <c r="D3353" s="32">
        <v>1.0</v>
      </c>
      <c r="E3353" s="32" t="s">
        <v>177</v>
      </c>
      <c r="F3353" s="58"/>
    </row>
    <row r="3354">
      <c r="A3354" s="32" t="s">
        <v>47</v>
      </c>
      <c r="B3354" s="32" t="s">
        <v>99</v>
      </c>
      <c r="C3354" s="32" t="s">
        <v>171</v>
      </c>
      <c r="D3354" s="32">
        <v>1.0</v>
      </c>
      <c r="E3354" s="32" t="s">
        <v>177</v>
      </c>
      <c r="F3354" s="58"/>
    </row>
    <row r="3355">
      <c r="A3355" s="32" t="s">
        <v>47</v>
      </c>
      <c r="B3355" s="32" t="s">
        <v>102</v>
      </c>
      <c r="C3355" s="32" t="s">
        <v>171</v>
      </c>
      <c r="D3355" s="32">
        <v>1.0</v>
      </c>
      <c r="E3355" s="32" t="s">
        <v>177</v>
      </c>
      <c r="F3355" s="58"/>
    </row>
    <row r="3356">
      <c r="A3356" s="32" t="s">
        <v>47</v>
      </c>
      <c r="B3356" s="32" t="s">
        <v>105</v>
      </c>
      <c r="C3356" s="32" t="s">
        <v>171</v>
      </c>
      <c r="D3356" s="32">
        <v>1.0</v>
      </c>
      <c r="E3356" s="32" t="s">
        <v>177</v>
      </c>
      <c r="F3356" s="58"/>
    </row>
    <row r="3357">
      <c r="A3357" s="32" t="s">
        <v>47</v>
      </c>
      <c r="B3357" s="32" t="s">
        <v>109</v>
      </c>
      <c r="C3357" s="32" t="s">
        <v>171</v>
      </c>
      <c r="D3357" s="32">
        <v>1.0</v>
      </c>
      <c r="E3357" s="32" t="s">
        <v>177</v>
      </c>
      <c r="F3357" s="58"/>
    </row>
    <row r="3358">
      <c r="A3358" s="32" t="s">
        <v>47</v>
      </c>
      <c r="B3358" s="32" t="s">
        <v>110</v>
      </c>
      <c r="C3358" s="32" t="s">
        <v>171</v>
      </c>
      <c r="D3358" s="32">
        <v>1.0</v>
      </c>
      <c r="E3358" s="32" t="s">
        <v>177</v>
      </c>
      <c r="F3358" s="58"/>
    </row>
    <row r="3359">
      <c r="A3359" s="32" t="s">
        <v>47</v>
      </c>
      <c r="B3359" s="32" t="s">
        <v>111</v>
      </c>
      <c r="C3359" s="32" t="s">
        <v>171</v>
      </c>
      <c r="D3359" s="32">
        <v>1.0</v>
      </c>
      <c r="E3359" s="32" t="s">
        <v>177</v>
      </c>
      <c r="F3359" s="58"/>
    </row>
    <row r="3360">
      <c r="A3360" s="32" t="s">
        <v>47</v>
      </c>
      <c r="B3360" s="32" t="s">
        <v>112</v>
      </c>
      <c r="C3360" s="32" t="s">
        <v>171</v>
      </c>
      <c r="D3360" s="32">
        <v>1.0</v>
      </c>
      <c r="E3360" s="32" t="s">
        <v>177</v>
      </c>
      <c r="F3360" s="58"/>
    </row>
    <row r="3361">
      <c r="A3361" s="32" t="s">
        <v>47</v>
      </c>
      <c r="B3361" s="32" t="s">
        <v>114</v>
      </c>
      <c r="C3361" s="32" t="s">
        <v>171</v>
      </c>
      <c r="D3361" s="32">
        <v>1.0</v>
      </c>
      <c r="E3361" s="32" t="s">
        <v>177</v>
      </c>
      <c r="F3361" s="58"/>
    </row>
    <row r="3362">
      <c r="A3362" s="32" t="s">
        <v>47</v>
      </c>
      <c r="B3362" s="32" t="s">
        <v>119</v>
      </c>
      <c r="C3362" s="32" t="s">
        <v>171</v>
      </c>
      <c r="D3362" s="32">
        <v>1.0</v>
      </c>
      <c r="E3362" s="32" t="s">
        <v>177</v>
      </c>
      <c r="F3362" s="58"/>
    </row>
    <row r="3363">
      <c r="A3363" s="32" t="s">
        <v>47</v>
      </c>
      <c r="B3363" s="32" t="s">
        <v>122</v>
      </c>
      <c r="C3363" s="32" t="s">
        <v>171</v>
      </c>
      <c r="D3363" s="32">
        <v>1.0</v>
      </c>
      <c r="E3363" s="32" t="s">
        <v>177</v>
      </c>
      <c r="F3363" s="58"/>
    </row>
    <row r="3364">
      <c r="A3364" s="32" t="s">
        <v>47</v>
      </c>
      <c r="B3364" s="32" t="s">
        <v>124</v>
      </c>
      <c r="C3364" s="32" t="s">
        <v>171</v>
      </c>
      <c r="D3364" s="32">
        <v>1.0</v>
      </c>
      <c r="E3364" s="32" t="s">
        <v>177</v>
      </c>
      <c r="F3364" s="58"/>
    </row>
    <row r="3365">
      <c r="A3365" s="32" t="s">
        <v>47</v>
      </c>
      <c r="B3365" s="32" t="s">
        <v>130</v>
      </c>
      <c r="C3365" s="32" t="s">
        <v>171</v>
      </c>
      <c r="D3365" s="32">
        <v>1.0</v>
      </c>
      <c r="E3365" s="32" t="s">
        <v>177</v>
      </c>
      <c r="F3365" s="58"/>
    </row>
    <row r="3366">
      <c r="A3366" s="32" t="s">
        <v>47</v>
      </c>
      <c r="B3366" s="32" t="s">
        <v>142</v>
      </c>
      <c r="C3366" s="32" t="s">
        <v>171</v>
      </c>
      <c r="D3366" s="32">
        <v>1.0</v>
      </c>
      <c r="E3366" s="32" t="s">
        <v>177</v>
      </c>
      <c r="F3366" s="58"/>
    </row>
    <row r="3367">
      <c r="A3367" s="32" t="s">
        <v>47</v>
      </c>
      <c r="B3367" s="32" t="s">
        <v>145</v>
      </c>
      <c r="C3367" s="32" t="s">
        <v>171</v>
      </c>
      <c r="D3367" s="32">
        <v>1.0</v>
      </c>
      <c r="E3367" s="32" t="s">
        <v>177</v>
      </c>
      <c r="F3367" s="58"/>
    </row>
    <row r="3368">
      <c r="A3368" s="32" t="s">
        <v>47</v>
      </c>
      <c r="B3368" s="32" t="s">
        <v>147</v>
      </c>
      <c r="C3368" s="32" t="s">
        <v>171</v>
      </c>
      <c r="D3368" s="32">
        <v>1.0</v>
      </c>
      <c r="E3368" s="32" t="s">
        <v>177</v>
      </c>
      <c r="F3368" s="58"/>
    </row>
    <row r="3369">
      <c r="A3369" s="32" t="s">
        <v>47</v>
      </c>
      <c r="B3369" s="32" t="s">
        <v>148</v>
      </c>
      <c r="C3369" s="32" t="s">
        <v>171</v>
      </c>
      <c r="D3369" s="32">
        <v>1.0</v>
      </c>
      <c r="E3369" s="32" t="s">
        <v>177</v>
      </c>
      <c r="F3369" s="58"/>
    </row>
    <row r="3370">
      <c r="A3370" s="32" t="s">
        <v>47</v>
      </c>
      <c r="B3370" s="32" t="s">
        <v>149</v>
      </c>
      <c r="C3370" s="32" t="s">
        <v>171</v>
      </c>
      <c r="D3370" s="32">
        <v>1.0</v>
      </c>
      <c r="E3370" s="32" t="s">
        <v>177</v>
      </c>
      <c r="F3370" s="58"/>
    </row>
    <row r="3371">
      <c r="A3371" s="32" t="s">
        <v>48</v>
      </c>
      <c r="B3371" s="32" t="s">
        <v>50</v>
      </c>
      <c r="C3371" s="32" t="s">
        <v>171</v>
      </c>
      <c r="D3371" s="32">
        <v>1.0</v>
      </c>
      <c r="E3371" s="32" t="s">
        <v>177</v>
      </c>
      <c r="F3371" s="58"/>
    </row>
    <row r="3372">
      <c r="A3372" s="32" t="s">
        <v>48</v>
      </c>
      <c r="B3372" s="32" t="s">
        <v>51</v>
      </c>
      <c r="C3372" s="32" t="s">
        <v>171</v>
      </c>
      <c r="D3372" s="32">
        <v>1.0</v>
      </c>
      <c r="E3372" s="32" t="s">
        <v>177</v>
      </c>
      <c r="F3372" s="58"/>
    </row>
    <row r="3373">
      <c r="A3373" s="32" t="s">
        <v>48</v>
      </c>
      <c r="B3373" s="32" t="s">
        <v>52</v>
      </c>
      <c r="C3373" s="32" t="s">
        <v>171</v>
      </c>
      <c r="D3373" s="32">
        <v>1.0</v>
      </c>
      <c r="E3373" s="32" t="s">
        <v>177</v>
      </c>
      <c r="F3373" s="58"/>
    </row>
    <row r="3374">
      <c r="A3374" s="32" t="s">
        <v>48</v>
      </c>
      <c r="B3374" s="32" t="s">
        <v>58</v>
      </c>
      <c r="C3374" s="32" t="s">
        <v>171</v>
      </c>
      <c r="D3374" s="32">
        <v>1.0</v>
      </c>
      <c r="E3374" s="32" t="s">
        <v>177</v>
      </c>
      <c r="F3374" s="58"/>
    </row>
    <row r="3375">
      <c r="A3375" s="32" t="s">
        <v>48</v>
      </c>
      <c r="B3375" s="32" t="s">
        <v>59</v>
      </c>
      <c r="C3375" s="32" t="s">
        <v>171</v>
      </c>
      <c r="D3375" s="32">
        <v>1.0</v>
      </c>
      <c r="E3375" s="32" t="s">
        <v>177</v>
      </c>
      <c r="F3375" s="58"/>
    </row>
    <row r="3376">
      <c r="A3376" s="32" t="s">
        <v>48</v>
      </c>
      <c r="B3376" s="32" t="s">
        <v>61</v>
      </c>
      <c r="C3376" s="32" t="s">
        <v>171</v>
      </c>
      <c r="D3376" s="32">
        <v>1.0</v>
      </c>
      <c r="E3376" s="32" t="s">
        <v>177</v>
      </c>
      <c r="F3376" s="58"/>
    </row>
    <row r="3377">
      <c r="A3377" s="32" t="s">
        <v>48</v>
      </c>
      <c r="B3377" s="32" t="s">
        <v>62</v>
      </c>
      <c r="C3377" s="32" t="s">
        <v>171</v>
      </c>
      <c r="D3377" s="32">
        <v>1.0</v>
      </c>
      <c r="E3377" s="32" t="s">
        <v>177</v>
      </c>
      <c r="F3377" s="58"/>
    </row>
    <row r="3378">
      <c r="A3378" s="32" t="s">
        <v>48</v>
      </c>
      <c r="B3378" s="32" t="s">
        <v>63</v>
      </c>
      <c r="C3378" s="32" t="s">
        <v>171</v>
      </c>
      <c r="D3378" s="32">
        <v>1.0</v>
      </c>
      <c r="E3378" s="32" t="s">
        <v>177</v>
      </c>
      <c r="F3378" s="58"/>
    </row>
    <row r="3379">
      <c r="A3379" s="32" t="s">
        <v>48</v>
      </c>
      <c r="B3379" s="32" t="s">
        <v>65</v>
      </c>
      <c r="C3379" s="32" t="s">
        <v>171</v>
      </c>
      <c r="D3379" s="32">
        <v>1.0</v>
      </c>
      <c r="E3379" s="32" t="s">
        <v>177</v>
      </c>
      <c r="F3379" s="58"/>
    </row>
    <row r="3380">
      <c r="A3380" s="32" t="s">
        <v>48</v>
      </c>
      <c r="B3380" s="32" t="s">
        <v>66</v>
      </c>
      <c r="C3380" s="32" t="s">
        <v>171</v>
      </c>
      <c r="D3380" s="32">
        <v>1.0</v>
      </c>
      <c r="E3380" s="32" t="s">
        <v>177</v>
      </c>
      <c r="F3380" s="58"/>
    </row>
    <row r="3381">
      <c r="A3381" s="32" t="s">
        <v>48</v>
      </c>
      <c r="B3381" s="32" t="s">
        <v>71</v>
      </c>
      <c r="C3381" s="32" t="s">
        <v>171</v>
      </c>
      <c r="D3381" s="32">
        <v>1.0</v>
      </c>
      <c r="E3381" s="32" t="s">
        <v>177</v>
      </c>
      <c r="F3381" s="58"/>
    </row>
    <row r="3382">
      <c r="A3382" s="32" t="s">
        <v>48</v>
      </c>
      <c r="B3382" s="32" t="s">
        <v>72</v>
      </c>
      <c r="C3382" s="32" t="s">
        <v>171</v>
      </c>
      <c r="D3382" s="32">
        <v>1.0</v>
      </c>
      <c r="E3382" s="32" t="s">
        <v>177</v>
      </c>
      <c r="F3382" s="58"/>
    </row>
    <row r="3383">
      <c r="A3383" s="32" t="s">
        <v>48</v>
      </c>
      <c r="B3383" s="32" t="s">
        <v>73</v>
      </c>
      <c r="C3383" s="32" t="s">
        <v>171</v>
      </c>
      <c r="D3383" s="32">
        <v>1.0</v>
      </c>
      <c r="E3383" s="32" t="s">
        <v>177</v>
      </c>
      <c r="F3383" s="58"/>
    </row>
    <row r="3384">
      <c r="A3384" s="32" t="s">
        <v>48</v>
      </c>
      <c r="B3384" s="32" t="s">
        <v>75</v>
      </c>
      <c r="C3384" s="32" t="s">
        <v>171</v>
      </c>
      <c r="D3384" s="32">
        <v>1.0</v>
      </c>
      <c r="E3384" s="32" t="s">
        <v>177</v>
      </c>
      <c r="F3384" s="58"/>
    </row>
    <row r="3385">
      <c r="A3385" s="32" t="s">
        <v>48</v>
      </c>
      <c r="B3385" s="32" t="s">
        <v>78</v>
      </c>
      <c r="C3385" s="32" t="s">
        <v>171</v>
      </c>
      <c r="D3385" s="32">
        <v>1.0</v>
      </c>
      <c r="E3385" s="32" t="s">
        <v>177</v>
      </c>
      <c r="F3385" s="58"/>
    </row>
    <row r="3386">
      <c r="A3386" s="32" t="s">
        <v>48</v>
      </c>
      <c r="B3386" s="32" t="s">
        <v>83</v>
      </c>
      <c r="C3386" s="32" t="s">
        <v>171</v>
      </c>
      <c r="D3386" s="32">
        <v>1.0</v>
      </c>
      <c r="E3386" s="32" t="s">
        <v>177</v>
      </c>
      <c r="F3386" s="58"/>
    </row>
    <row r="3387">
      <c r="A3387" s="32" t="s">
        <v>48</v>
      </c>
      <c r="B3387" s="32" t="s">
        <v>84</v>
      </c>
      <c r="C3387" s="32" t="s">
        <v>171</v>
      </c>
      <c r="D3387" s="32">
        <v>1.0</v>
      </c>
      <c r="E3387" s="32" t="s">
        <v>177</v>
      </c>
      <c r="F3387" s="58"/>
    </row>
    <row r="3388">
      <c r="A3388" s="32" t="s">
        <v>48</v>
      </c>
      <c r="B3388" s="32" t="s">
        <v>91</v>
      </c>
      <c r="C3388" s="32" t="s">
        <v>171</v>
      </c>
      <c r="D3388" s="32">
        <v>1.0</v>
      </c>
      <c r="E3388" s="32" t="s">
        <v>177</v>
      </c>
      <c r="F3388" s="58"/>
    </row>
    <row r="3389">
      <c r="A3389" s="32" t="s">
        <v>48</v>
      </c>
      <c r="B3389" s="32" t="s">
        <v>93</v>
      </c>
      <c r="C3389" s="32" t="s">
        <v>171</v>
      </c>
      <c r="D3389" s="32">
        <v>1.0</v>
      </c>
      <c r="E3389" s="32" t="s">
        <v>177</v>
      </c>
      <c r="F3389" s="58"/>
    </row>
    <row r="3390">
      <c r="A3390" s="32" t="s">
        <v>48</v>
      </c>
      <c r="B3390" s="32" t="s">
        <v>96</v>
      </c>
      <c r="C3390" s="32" t="s">
        <v>171</v>
      </c>
      <c r="D3390" s="32">
        <v>1.0</v>
      </c>
      <c r="E3390" s="32" t="s">
        <v>177</v>
      </c>
      <c r="F3390" s="58"/>
    </row>
    <row r="3391">
      <c r="A3391" s="32" t="s">
        <v>48</v>
      </c>
      <c r="B3391" s="32" t="s">
        <v>98</v>
      </c>
      <c r="C3391" s="32" t="s">
        <v>171</v>
      </c>
      <c r="D3391" s="32">
        <v>1.0</v>
      </c>
      <c r="E3391" s="32" t="s">
        <v>177</v>
      </c>
      <c r="F3391" s="58"/>
    </row>
    <row r="3392">
      <c r="A3392" s="32" t="s">
        <v>48</v>
      </c>
      <c r="B3392" s="32" t="s">
        <v>99</v>
      </c>
      <c r="C3392" s="32" t="s">
        <v>171</v>
      </c>
      <c r="D3392" s="32">
        <v>1.0</v>
      </c>
      <c r="E3392" s="32" t="s">
        <v>177</v>
      </c>
      <c r="F3392" s="58"/>
    </row>
    <row r="3393">
      <c r="A3393" s="32" t="s">
        <v>48</v>
      </c>
      <c r="B3393" s="32" t="s">
        <v>102</v>
      </c>
      <c r="C3393" s="32" t="s">
        <v>171</v>
      </c>
      <c r="D3393" s="32">
        <v>1.0</v>
      </c>
      <c r="E3393" s="32" t="s">
        <v>177</v>
      </c>
      <c r="F3393" s="58"/>
    </row>
    <row r="3394">
      <c r="A3394" s="32" t="s">
        <v>48</v>
      </c>
      <c r="B3394" s="32" t="s">
        <v>105</v>
      </c>
      <c r="C3394" s="32" t="s">
        <v>171</v>
      </c>
      <c r="D3394" s="32">
        <v>1.0</v>
      </c>
      <c r="E3394" s="32" t="s">
        <v>177</v>
      </c>
      <c r="F3394" s="58"/>
    </row>
    <row r="3395">
      <c r="A3395" s="32" t="s">
        <v>48</v>
      </c>
      <c r="B3395" s="32" t="s">
        <v>109</v>
      </c>
      <c r="C3395" s="32" t="s">
        <v>171</v>
      </c>
      <c r="D3395" s="32">
        <v>1.0</v>
      </c>
      <c r="E3395" s="32" t="s">
        <v>177</v>
      </c>
      <c r="F3395" s="58"/>
    </row>
    <row r="3396">
      <c r="A3396" s="32" t="s">
        <v>48</v>
      </c>
      <c r="B3396" s="32" t="s">
        <v>110</v>
      </c>
      <c r="C3396" s="32" t="s">
        <v>171</v>
      </c>
      <c r="D3396" s="32">
        <v>1.0</v>
      </c>
      <c r="E3396" s="32" t="s">
        <v>177</v>
      </c>
      <c r="F3396" s="58"/>
    </row>
    <row r="3397">
      <c r="A3397" s="32" t="s">
        <v>48</v>
      </c>
      <c r="B3397" s="32" t="s">
        <v>111</v>
      </c>
      <c r="C3397" s="32" t="s">
        <v>171</v>
      </c>
      <c r="D3397" s="32">
        <v>1.0</v>
      </c>
      <c r="E3397" s="32" t="s">
        <v>177</v>
      </c>
      <c r="F3397" s="58"/>
    </row>
    <row r="3398">
      <c r="A3398" s="32" t="s">
        <v>48</v>
      </c>
      <c r="B3398" s="32" t="s">
        <v>112</v>
      </c>
      <c r="C3398" s="32" t="s">
        <v>171</v>
      </c>
      <c r="D3398" s="32">
        <v>1.0</v>
      </c>
      <c r="E3398" s="32" t="s">
        <v>177</v>
      </c>
      <c r="F3398" s="58"/>
    </row>
    <row r="3399">
      <c r="A3399" s="32" t="s">
        <v>48</v>
      </c>
      <c r="B3399" s="32" t="s">
        <v>114</v>
      </c>
      <c r="C3399" s="32" t="s">
        <v>171</v>
      </c>
      <c r="D3399" s="32">
        <v>1.0</v>
      </c>
      <c r="E3399" s="32" t="s">
        <v>177</v>
      </c>
      <c r="F3399" s="58"/>
    </row>
    <row r="3400">
      <c r="A3400" s="32" t="s">
        <v>48</v>
      </c>
      <c r="B3400" s="32" t="s">
        <v>119</v>
      </c>
      <c r="C3400" s="32" t="s">
        <v>171</v>
      </c>
      <c r="D3400" s="32">
        <v>1.0</v>
      </c>
      <c r="E3400" s="32" t="s">
        <v>177</v>
      </c>
      <c r="F3400" s="58"/>
    </row>
    <row r="3401">
      <c r="A3401" s="32" t="s">
        <v>48</v>
      </c>
      <c r="B3401" s="32" t="s">
        <v>122</v>
      </c>
      <c r="C3401" s="32" t="s">
        <v>171</v>
      </c>
      <c r="D3401" s="32">
        <v>1.0</v>
      </c>
      <c r="E3401" s="32" t="s">
        <v>177</v>
      </c>
      <c r="F3401" s="58"/>
    </row>
    <row r="3402">
      <c r="A3402" s="32" t="s">
        <v>48</v>
      </c>
      <c r="B3402" s="32" t="s">
        <v>124</v>
      </c>
      <c r="C3402" s="32" t="s">
        <v>171</v>
      </c>
      <c r="D3402" s="32">
        <v>1.0</v>
      </c>
      <c r="E3402" s="32" t="s">
        <v>177</v>
      </c>
      <c r="F3402" s="58"/>
    </row>
    <row r="3403">
      <c r="A3403" s="32" t="s">
        <v>48</v>
      </c>
      <c r="B3403" s="32" t="s">
        <v>130</v>
      </c>
      <c r="C3403" s="32" t="s">
        <v>171</v>
      </c>
      <c r="D3403" s="32">
        <v>1.0</v>
      </c>
      <c r="E3403" s="32" t="s">
        <v>177</v>
      </c>
      <c r="F3403" s="58"/>
    </row>
    <row r="3404">
      <c r="A3404" s="32" t="s">
        <v>48</v>
      </c>
      <c r="B3404" s="32" t="s">
        <v>142</v>
      </c>
      <c r="C3404" s="32" t="s">
        <v>171</v>
      </c>
      <c r="D3404" s="32">
        <v>1.0</v>
      </c>
      <c r="E3404" s="32" t="s">
        <v>177</v>
      </c>
      <c r="F3404" s="58"/>
    </row>
    <row r="3405">
      <c r="A3405" s="32" t="s">
        <v>48</v>
      </c>
      <c r="B3405" s="32" t="s">
        <v>145</v>
      </c>
      <c r="C3405" s="32" t="s">
        <v>171</v>
      </c>
      <c r="D3405" s="32">
        <v>1.0</v>
      </c>
      <c r="E3405" s="32" t="s">
        <v>177</v>
      </c>
      <c r="F3405" s="58"/>
    </row>
    <row r="3406">
      <c r="A3406" s="32" t="s">
        <v>48</v>
      </c>
      <c r="B3406" s="32" t="s">
        <v>147</v>
      </c>
      <c r="C3406" s="32" t="s">
        <v>171</v>
      </c>
      <c r="D3406" s="32">
        <v>1.0</v>
      </c>
      <c r="E3406" s="32" t="s">
        <v>177</v>
      </c>
      <c r="F3406" s="58"/>
    </row>
    <row r="3407">
      <c r="A3407" s="32" t="s">
        <v>48</v>
      </c>
      <c r="B3407" s="32" t="s">
        <v>148</v>
      </c>
      <c r="C3407" s="32" t="s">
        <v>171</v>
      </c>
      <c r="D3407" s="32">
        <v>1.0</v>
      </c>
      <c r="E3407" s="32" t="s">
        <v>177</v>
      </c>
      <c r="F3407" s="58"/>
    </row>
    <row r="3408">
      <c r="A3408" s="32" t="s">
        <v>48</v>
      </c>
      <c r="B3408" s="32" t="s">
        <v>149</v>
      </c>
      <c r="C3408" s="32" t="s">
        <v>171</v>
      </c>
      <c r="D3408" s="32">
        <v>1.0</v>
      </c>
      <c r="E3408" s="32" t="s">
        <v>177</v>
      </c>
      <c r="F3408" s="58"/>
    </row>
    <row r="3409">
      <c r="A3409" s="32" t="s">
        <v>50</v>
      </c>
      <c r="B3409" s="32" t="s">
        <v>51</v>
      </c>
      <c r="C3409" s="32" t="s">
        <v>171</v>
      </c>
      <c r="D3409" s="32">
        <v>1.0</v>
      </c>
      <c r="E3409" s="32" t="s">
        <v>177</v>
      </c>
      <c r="F3409" s="58"/>
    </row>
    <row r="3410">
      <c r="A3410" s="32" t="s">
        <v>50</v>
      </c>
      <c r="B3410" s="32" t="s">
        <v>52</v>
      </c>
      <c r="C3410" s="32" t="s">
        <v>171</v>
      </c>
      <c r="D3410" s="32">
        <v>1.0</v>
      </c>
      <c r="E3410" s="32" t="s">
        <v>177</v>
      </c>
      <c r="F3410" s="58"/>
    </row>
    <row r="3411">
      <c r="A3411" s="32" t="s">
        <v>50</v>
      </c>
      <c r="B3411" s="32" t="s">
        <v>58</v>
      </c>
      <c r="C3411" s="32" t="s">
        <v>171</v>
      </c>
      <c r="D3411" s="32">
        <v>1.0</v>
      </c>
      <c r="E3411" s="32" t="s">
        <v>177</v>
      </c>
      <c r="F3411" s="58"/>
    </row>
    <row r="3412">
      <c r="A3412" s="32" t="s">
        <v>50</v>
      </c>
      <c r="B3412" s="32" t="s">
        <v>59</v>
      </c>
      <c r="C3412" s="32" t="s">
        <v>171</v>
      </c>
      <c r="D3412" s="32">
        <v>1.0</v>
      </c>
      <c r="E3412" s="32" t="s">
        <v>177</v>
      </c>
      <c r="F3412" s="58"/>
    </row>
    <row r="3413">
      <c r="A3413" s="32" t="s">
        <v>50</v>
      </c>
      <c r="B3413" s="32" t="s">
        <v>61</v>
      </c>
      <c r="C3413" s="32" t="s">
        <v>171</v>
      </c>
      <c r="D3413" s="32">
        <v>1.0</v>
      </c>
      <c r="E3413" s="32" t="s">
        <v>177</v>
      </c>
      <c r="F3413" s="58"/>
    </row>
    <row r="3414">
      <c r="A3414" s="32" t="s">
        <v>50</v>
      </c>
      <c r="B3414" s="32" t="s">
        <v>62</v>
      </c>
      <c r="C3414" s="32" t="s">
        <v>171</v>
      </c>
      <c r="D3414" s="32">
        <v>1.0</v>
      </c>
      <c r="E3414" s="32" t="s">
        <v>177</v>
      </c>
      <c r="F3414" s="58"/>
    </row>
    <row r="3415">
      <c r="A3415" s="32" t="s">
        <v>50</v>
      </c>
      <c r="B3415" s="32" t="s">
        <v>63</v>
      </c>
      <c r="C3415" s="32" t="s">
        <v>171</v>
      </c>
      <c r="D3415" s="32">
        <v>1.0</v>
      </c>
      <c r="E3415" s="32" t="s">
        <v>177</v>
      </c>
      <c r="F3415" s="58"/>
    </row>
    <row r="3416">
      <c r="A3416" s="32" t="s">
        <v>50</v>
      </c>
      <c r="B3416" s="32" t="s">
        <v>65</v>
      </c>
      <c r="C3416" s="32" t="s">
        <v>171</v>
      </c>
      <c r="D3416" s="32">
        <v>1.0</v>
      </c>
      <c r="E3416" s="32" t="s">
        <v>177</v>
      </c>
      <c r="F3416" s="58"/>
    </row>
    <row r="3417">
      <c r="A3417" s="32" t="s">
        <v>50</v>
      </c>
      <c r="B3417" s="32" t="s">
        <v>66</v>
      </c>
      <c r="C3417" s="32" t="s">
        <v>171</v>
      </c>
      <c r="D3417" s="32">
        <v>1.0</v>
      </c>
      <c r="E3417" s="32" t="s">
        <v>177</v>
      </c>
      <c r="F3417" s="58"/>
    </row>
    <row r="3418">
      <c r="A3418" s="32" t="s">
        <v>50</v>
      </c>
      <c r="B3418" s="32" t="s">
        <v>71</v>
      </c>
      <c r="C3418" s="32" t="s">
        <v>171</v>
      </c>
      <c r="D3418" s="32">
        <v>1.0</v>
      </c>
      <c r="E3418" s="32" t="s">
        <v>177</v>
      </c>
      <c r="F3418" s="58"/>
    </row>
    <row r="3419">
      <c r="A3419" s="32" t="s">
        <v>50</v>
      </c>
      <c r="B3419" s="32" t="s">
        <v>72</v>
      </c>
      <c r="C3419" s="32" t="s">
        <v>171</v>
      </c>
      <c r="D3419" s="32">
        <v>1.0</v>
      </c>
      <c r="E3419" s="32" t="s">
        <v>177</v>
      </c>
      <c r="F3419" s="58"/>
    </row>
    <row r="3420">
      <c r="A3420" s="32" t="s">
        <v>50</v>
      </c>
      <c r="B3420" s="32" t="s">
        <v>73</v>
      </c>
      <c r="C3420" s="32" t="s">
        <v>171</v>
      </c>
      <c r="D3420" s="32">
        <v>1.0</v>
      </c>
      <c r="E3420" s="32" t="s">
        <v>177</v>
      </c>
      <c r="F3420" s="58"/>
    </row>
    <row r="3421">
      <c r="A3421" s="32" t="s">
        <v>50</v>
      </c>
      <c r="B3421" s="32" t="s">
        <v>75</v>
      </c>
      <c r="C3421" s="32" t="s">
        <v>171</v>
      </c>
      <c r="D3421" s="32">
        <v>1.0</v>
      </c>
      <c r="E3421" s="32" t="s">
        <v>177</v>
      </c>
      <c r="F3421" s="58"/>
    </row>
    <row r="3422">
      <c r="A3422" s="32" t="s">
        <v>50</v>
      </c>
      <c r="B3422" s="32" t="s">
        <v>78</v>
      </c>
      <c r="C3422" s="32" t="s">
        <v>171</v>
      </c>
      <c r="D3422" s="32">
        <v>1.0</v>
      </c>
      <c r="E3422" s="32" t="s">
        <v>177</v>
      </c>
      <c r="F3422" s="58"/>
    </row>
    <row r="3423">
      <c r="A3423" s="32" t="s">
        <v>50</v>
      </c>
      <c r="B3423" s="32" t="s">
        <v>83</v>
      </c>
      <c r="C3423" s="32" t="s">
        <v>171</v>
      </c>
      <c r="D3423" s="32">
        <v>1.0</v>
      </c>
      <c r="E3423" s="32" t="s">
        <v>177</v>
      </c>
      <c r="F3423" s="58"/>
    </row>
    <row r="3424">
      <c r="A3424" s="32" t="s">
        <v>50</v>
      </c>
      <c r="B3424" s="32" t="s">
        <v>84</v>
      </c>
      <c r="C3424" s="32" t="s">
        <v>171</v>
      </c>
      <c r="D3424" s="32">
        <v>1.0</v>
      </c>
      <c r="E3424" s="32" t="s">
        <v>177</v>
      </c>
      <c r="F3424" s="58"/>
    </row>
    <row r="3425">
      <c r="A3425" s="32" t="s">
        <v>50</v>
      </c>
      <c r="B3425" s="32" t="s">
        <v>91</v>
      </c>
      <c r="C3425" s="32" t="s">
        <v>171</v>
      </c>
      <c r="D3425" s="32">
        <v>1.0</v>
      </c>
      <c r="E3425" s="32" t="s">
        <v>177</v>
      </c>
      <c r="F3425" s="58"/>
    </row>
    <row r="3426">
      <c r="A3426" s="32" t="s">
        <v>50</v>
      </c>
      <c r="B3426" s="32" t="s">
        <v>93</v>
      </c>
      <c r="C3426" s="32" t="s">
        <v>171</v>
      </c>
      <c r="D3426" s="32">
        <v>1.0</v>
      </c>
      <c r="E3426" s="32" t="s">
        <v>177</v>
      </c>
      <c r="F3426" s="58"/>
    </row>
    <row r="3427">
      <c r="A3427" s="32" t="s">
        <v>50</v>
      </c>
      <c r="B3427" s="32" t="s">
        <v>96</v>
      </c>
      <c r="C3427" s="32" t="s">
        <v>171</v>
      </c>
      <c r="D3427" s="32">
        <v>1.0</v>
      </c>
      <c r="E3427" s="32" t="s">
        <v>177</v>
      </c>
      <c r="F3427" s="58"/>
    </row>
    <row r="3428">
      <c r="A3428" s="32" t="s">
        <v>50</v>
      </c>
      <c r="B3428" s="32" t="s">
        <v>98</v>
      </c>
      <c r="C3428" s="32" t="s">
        <v>171</v>
      </c>
      <c r="D3428" s="32">
        <v>1.0</v>
      </c>
      <c r="E3428" s="32" t="s">
        <v>177</v>
      </c>
      <c r="F3428" s="58"/>
    </row>
    <row r="3429">
      <c r="A3429" s="32" t="s">
        <v>50</v>
      </c>
      <c r="B3429" s="32" t="s">
        <v>99</v>
      </c>
      <c r="C3429" s="32" t="s">
        <v>171</v>
      </c>
      <c r="D3429" s="32">
        <v>1.0</v>
      </c>
      <c r="E3429" s="32" t="s">
        <v>177</v>
      </c>
      <c r="F3429" s="58"/>
    </row>
    <row r="3430">
      <c r="A3430" s="32" t="s">
        <v>50</v>
      </c>
      <c r="B3430" s="32" t="s">
        <v>102</v>
      </c>
      <c r="C3430" s="32" t="s">
        <v>171</v>
      </c>
      <c r="D3430" s="32">
        <v>1.0</v>
      </c>
      <c r="E3430" s="32" t="s">
        <v>177</v>
      </c>
      <c r="F3430" s="58"/>
    </row>
    <row r="3431">
      <c r="A3431" s="32" t="s">
        <v>50</v>
      </c>
      <c r="B3431" s="32" t="s">
        <v>105</v>
      </c>
      <c r="C3431" s="32" t="s">
        <v>171</v>
      </c>
      <c r="D3431" s="32">
        <v>1.0</v>
      </c>
      <c r="E3431" s="32" t="s">
        <v>177</v>
      </c>
      <c r="F3431" s="58"/>
    </row>
    <row r="3432">
      <c r="A3432" s="32" t="s">
        <v>50</v>
      </c>
      <c r="B3432" s="32" t="s">
        <v>109</v>
      </c>
      <c r="C3432" s="32" t="s">
        <v>171</v>
      </c>
      <c r="D3432" s="32">
        <v>1.0</v>
      </c>
      <c r="E3432" s="32" t="s">
        <v>177</v>
      </c>
      <c r="F3432" s="58"/>
    </row>
    <row r="3433">
      <c r="A3433" s="32" t="s">
        <v>50</v>
      </c>
      <c r="B3433" s="32" t="s">
        <v>110</v>
      </c>
      <c r="C3433" s="32" t="s">
        <v>171</v>
      </c>
      <c r="D3433" s="32">
        <v>1.0</v>
      </c>
      <c r="E3433" s="32" t="s">
        <v>177</v>
      </c>
      <c r="F3433" s="58"/>
    </row>
    <row r="3434">
      <c r="A3434" s="32" t="s">
        <v>50</v>
      </c>
      <c r="B3434" s="32" t="s">
        <v>111</v>
      </c>
      <c r="C3434" s="32" t="s">
        <v>171</v>
      </c>
      <c r="D3434" s="32">
        <v>1.0</v>
      </c>
      <c r="E3434" s="32" t="s">
        <v>177</v>
      </c>
      <c r="F3434" s="58"/>
    </row>
    <row r="3435">
      <c r="A3435" s="32" t="s">
        <v>50</v>
      </c>
      <c r="B3435" s="32" t="s">
        <v>112</v>
      </c>
      <c r="C3435" s="32" t="s">
        <v>171</v>
      </c>
      <c r="D3435" s="32">
        <v>1.0</v>
      </c>
      <c r="E3435" s="32" t="s">
        <v>177</v>
      </c>
      <c r="F3435" s="58"/>
    </row>
    <row r="3436">
      <c r="A3436" s="32" t="s">
        <v>50</v>
      </c>
      <c r="B3436" s="32" t="s">
        <v>114</v>
      </c>
      <c r="C3436" s="32" t="s">
        <v>171</v>
      </c>
      <c r="D3436" s="32">
        <v>1.0</v>
      </c>
      <c r="E3436" s="32" t="s">
        <v>177</v>
      </c>
      <c r="F3436" s="58"/>
    </row>
    <row r="3437">
      <c r="A3437" s="32" t="s">
        <v>50</v>
      </c>
      <c r="B3437" s="32" t="s">
        <v>119</v>
      </c>
      <c r="C3437" s="32" t="s">
        <v>171</v>
      </c>
      <c r="D3437" s="32">
        <v>1.0</v>
      </c>
      <c r="E3437" s="32" t="s">
        <v>177</v>
      </c>
      <c r="F3437" s="58"/>
    </row>
    <row r="3438">
      <c r="A3438" s="32" t="s">
        <v>50</v>
      </c>
      <c r="B3438" s="32" t="s">
        <v>122</v>
      </c>
      <c r="C3438" s="32" t="s">
        <v>171</v>
      </c>
      <c r="D3438" s="32">
        <v>1.0</v>
      </c>
      <c r="E3438" s="32" t="s">
        <v>177</v>
      </c>
      <c r="F3438" s="58"/>
    </row>
    <row r="3439">
      <c r="A3439" s="32" t="s">
        <v>50</v>
      </c>
      <c r="B3439" s="32" t="s">
        <v>124</v>
      </c>
      <c r="C3439" s="32" t="s">
        <v>171</v>
      </c>
      <c r="D3439" s="32">
        <v>1.0</v>
      </c>
      <c r="E3439" s="32" t="s">
        <v>177</v>
      </c>
      <c r="F3439" s="58"/>
    </row>
    <row r="3440">
      <c r="A3440" s="32" t="s">
        <v>50</v>
      </c>
      <c r="B3440" s="32" t="s">
        <v>130</v>
      </c>
      <c r="C3440" s="32" t="s">
        <v>171</v>
      </c>
      <c r="D3440" s="32">
        <v>1.0</v>
      </c>
      <c r="E3440" s="32" t="s">
        <v>177</v>
      </c>
      <c r="F3440" s="58"/>
    </row>
    <row r="3441">
      <c r="A3441" s="32" t="s">
        <v>50</v>
      </c>
      <c r="B3441" s="32" t="s">
        <v>142</v>
      </c>
      <c r="C3441" s="32" t="s">
        <v>171</v>
      </c>
      <c r="D3441" s="32">
        <v>1.0</v>
      </c>
      <c r="E3441" s="32" t="s">
        <v>177</v>
      </c>
      <c r="F3441" s="58"/>
    </row>
    <row r="3442">
      <c r="A3442" s="32" t="s">
        <v>50</v>
      </c>
      <c r="B3442" s="32" t="s">
        <v>145</v>
      </c>
      <c r="C3442" s="32" t="s">
        <v>171</v>
      </c>
      <c r="D3442" s="32">
        <v>1.0</v>
      </c>
      <c r="E3442" s="32" t="s">
        <v>177</v>
      </c>
      <c r="F3442" s="58"/>
    </row>
    <row r="3443">
      <c r="A3443" s="32" t="s">
        <v>50</v>
      </c>
      <c r="B3443" s="32" t="s">
        <v>147</v>
      </c>
      <c r="C3443" s="32" t="s">
        <v>171</v>
      </c>
      <c r="D3443" s="32">
        <v>1.0</v>
      </c>
      <c r="E3443" s="32" t="s">
        <v>177</v>
      </c>
      <c r="F3443" s="58"/>
    </row>
    <row r="3444">
      <c r="A3444" s="32" t="s">
        <v>50</v>
      </c>
      <c r="B3444" s="32" t="s">
        <v>148</v>
      </c>
      <c r="C3444" s="32" t="s">
        <v>171</v>
      </c>
      <c r="D3444" s="32">
        <v>1.0</v>
      </c>
      <c r="E3444" s="32" t="s">
        <v>177</v>
      </c>
      <c r="F3444" s="58"/>
    </row>
    <row r="3445">
      <c r="A3445" s="32" t="s">
        <v>50</v>
      </c>
      <c r="B3445" s="32" t="s">
        <v>149</v>
      </c>
      <c r="C3445" s="32" t="s">
        <v>171</v>
      </c>
      <c r="D3445" s="32">
        <v>1.0</v>
      </c>
      <c r="E3445" s="32" t="s">
        <v>177</v>
      </c>
      <c r="F3445" s="58"/>
    </row>
    <row r="3446">
      <c r="A3446" s="32" t="s">
        <v>51</v>
      </c>
      <c r="B3446" s="32" t="s">
        <v>52</v>
      </c>
      <c r="C3446" s="32" t="s">
        <v>171</v>
      </c>
      <c r="D3446" s="32">
        <v>1.0</v>
      </c>
      <c r="E3446" s="32" t="s">
        <v>177</v>
      </c>
      <c r="F3446" s="58"/>
    </row>
    <row r="3447">
      <c r="A3447" s="32" t="s">
        <v>51</v>
      </c>
      <c r="B3447" s="32" t="s">
        <v>58</v>
      </c>
      <c r="C3447" s="32" t="s">
        <v>171</v>
      </c>
      <c r="D3447" s="32">
        <v>1.0</v>
      </c>
      <c r="E3447" s="32" t="s">
        <v>177</v>
      </c>
      <c r="F3447" s="58"/>
    </row>
    <row r="3448">
      <c r="A3448" s="32" t="s">
        <v>51</v>
      </c>
      <c r="B3448" s="32" t="s">
        <v>59</v>
      </c>
      <c r="C3448" s="32" t="s">
        <v>171</v>
      </c>
      <c r="D3448" s="32">
        <v>1.0</v>
      </c>
      <c r="E3448" s="32" t="s">
        <v>177</v>
      </c>
      <c r="F3448" s="58"/>
    </row>
    <row r="3449">
      <c r="A3449" s="32" t="s">
        <v>51</v>
      </c>
      <c r="B3449" s="32" t="s">
        <v>61</v>
      </c>
      <c r="C3449" s="32" t="s">
        <v>171</v>
      </c>
      <c r="D3449" s="32">
        <v>1.0</v>
      </c>
      <c r="E3449" s="32" t="s">
        <v>177</v>
      </c>
      <c r="F3449" s="58"/>
    </row>
    <row r="3450">
      <c r="A3450" s="32" t="s">
        <v>51</v>
      </c>
      <c r="B3450" s="32" t="s">
        <v>62</v>
      </c>
      <c r="C3450" s="32" t="s">
        <v>171</v>
      </c>
      <c r="D3450" s="32">
        <v>1.0</v>
      </c>
      <c r="E3450" s="32" t="s">
        <v>177</v>
      </c>
      <c r="F3450" s="58"/>
    </row>
    <row r="3451">
      <c r="A3451" s="32" t="s">
        <v>51</v>
      </c>
      <c r="B3451" s="32" t="s">
        <v>63</v>
      </c>
      <c r="C3451" s="32" t="s">
        <v>171</v>
      </c>
      <c r="D3451" s="32">
        <v>1.0</v>
      </c>
      <c r="E3451" s="32" t="s">
        <v>177</v>
      </c>
      <c r="F3451" s="58"/>
    </row>
    <row r="3452">
      <c r="A3452" s="32" t="s">
        <v>51</v>
      </c>
      <c r="B3452" s="32" t="s">
        <v>65</v>
      </c>
      <c r="C3452" s="32" t="s">
        <v>171</v>
      </c>
      <c r="D3452" s="32">
        <v>1.0</v>
      </c>
      <c r="E3452" s="32" t="s">
        <v>177</v>
      </c>
      <c r="F3452" s="58"/>
    </row>
    <row r="3453">
      <c r="A3453" s="32" t="s">
        <v>51</v>
      </c>
      <c r="B3453" s="32" t="s">
        <v>66</v>
      </c>
      <c r="C3453" s="32" t="s">
        <v>171</v>
      </c>
      <c r="D3453" s="32">
        <v>1.0</v>
      </c>
      <c r="E3453" s="32" t="s">
        <v>177</v>
      </c>
      <c r="F3453" s="58"/>
    </row>
    <row r="3454">
      <c r="A3454" s="32" t="s">
        <v>51</v>
      </c>
      <c r="B3454" s="32" t="s">
        <v>71</v>
      </c>
      <c r="C3454" s="32" t="s">
        <v>171</v>
      </c>
      <c r="D3454" s="32">
        <v>1.0</v>
      </c>
      <c r="E3454" s="32" t="s">
        <v>177</v>
      </c>
      <c r="F3454" s="58"/>
    </row>
    <row r="3455">
      <c r="A3455" s="32" t="s">
        <v>51</v>
      </c>
      <c r="B3455" s="32" t="s">
        <v>72</v>
      </c>
      <c r="C3455" s="32" t="s">
        <v>171</v>
      </c>
      <c r="D3455" s="32">
        <v>1.0</v>
      </c>
      <c r="E3455" s="32" t="s">
        <v>177</v>
      </c>
      <c r="F3455" s="58"/>
    </row>
    <row r="3456">
      <c r="A3456" s="32" t="s">
        <v>51</v>
      </c>
      <c r="B3456" s="32" t="s">
        <v>73</v>
      </c>
      <c r="C3456" s="32" t="s">
        <v>171</v>
      </c>
      <c r="D3456" s="32">
        <v>1.0</v>
      </c>
      <c r="E3456" s="32" t="s">
        <v>177</v>
      </c>
      <c r="F3456" s="58"/>
    </row>
    <row r="3457">
      <c r="A3457" s="32" t="s">
        <v>51</v>
      </c>
      <c r="B3457" s="32" t="s">
        <v>75</v>
      </c>
      <c r="C3457" s="32" t="s">
        <v>171</v>
      </c>
      <c r="D3457" s="32">
        <v>1.0</v>
      </c>
      <c r="E3457" s="32" t="s">
        <v>177</v>
      </c>
      <c r="F3457" s="58"/>
    </row>
    <row r="3458">
      <c r="A3458" s="32" t="s">
        <v>51</v>
      </c>
      <c r="B3458" s="32" t="s">
        <v>78</v>
      </c>
      <c r="C3458" s="32" t="s">
        <v>171</v>
      </c>
      <c r="D3458" s="32">
        <v>1.0</v>
      </c>
      <c r="E3458" s="32" t="s">
        <v>177</v>
      </c>
      <c r="F3458" s="58"/>
    </row>
    <row r="3459">
      <c r="A3459" s="32" t="s">
        <v>51</v>
      </c>
      <c r="B3459" s="32" t="s">
        <v>83</v>
      </c>
      <c r="C3459" s="32" t="s">
        <v>171</v>
      </c>
      <c r="D3459" s="32">
        <v>1.0</v>
      </c>
      <c r="E3459" s="32" t="s">
        <v>177</v>
      </c>
      <c r="F3459" s="58"/>
    </row>
    <row r="3460">
      <c r="A3460" s="32" t="s">
        <v>51</v>
      </c>
      <c r="B3460" s="32" t="s">
        <v>84</v>
      </c>
      <c r="C3460" s="32" t="s">
        <v>171</v>
      </c>
      <c r="D3460" s="32">
        <v>1.0</v>
      </c>
      <c r="E3460" s="32" t="s">
        <v>177</v>
      </c>
      <c r="F3460" s="58"/>
    </row>
    <row r="3461">
      <c r="A3461" s="32" t="s">
        <v>51</v>
      </c>
      <c r="B3461" s="32" t="s">
        <v>91</v>
      </c>
      <c r="C3461" s="32" t="s">
        <v>171</v>
      </c>
      <c r="D3461" s="32">
        <v>1.0</v>
      </c>
      <c r="E3461" s="32" t="s">
        <v>177</v>
      </c>
      <c r="F3461" s="58"/>
    </row>
    <row r="3462">
      <c r="A3462" s="32" t="s">
        <v>51</v>
      </c>
      <c r="B3462" s="32" t="s">
        <v>93</v>
      </c>
      <c r="C3462" s="32" t="s">
        <v>171</v>
      </c>
      <c r="D3462" s="32">
        <v>1.0</v>
      </c>
      <c r="E3462" s="32" t="s">
        <v>177</v>
      </c>
      <c r="F3462" s="58"/>
    </row>
    <row r="3463">
      <c r="A3463" s="32" t="s">
        <v>51</v>
      </c>
      <c r="B3463" s="32" t="s">
        <v>96</v>
      </c>
      <c r="C3463" s="32" t="s">
        <v>171</v>
      </c>
      <c r="D3463" s="32">
        <v>1.0</v>
      </c>
      <c r="E3463" s="32" t="s">
        <v>177</v>
      </c>
      <c r="F3463" s="58"/>
    </row>
    <row r="3464">
      <c r="A3464" s="32" t="s">
        <v>51</v>
      </c>
      <c r="B3464" s="32" t="s">
        <v>98</v>
      </c>
      <c r="C3464" s="32" t="s">
        <v>171</v>
      </c>
      <c r="D3464" s="32">
        <v>1.0</v>
      </c>
      <c r="E3464" s="32" t="s">
        <v>177</v>
      </c>
      <c r="F3464" s="58"/>
    </row>
    <row r="3465">
      <c r="A3465" s="32" t="s">
        <v>51</v>
      </c>
      <c r="B3465" s="32" t="s">
        <v>99</v>
      </c>
      <c r="C3465" s="32" t="s">
        <v>171</v>
      </c>
      <c r="D3465" s="32">
        <v>1.0</v>
      </c>
      <c r="E3465" s="32" t="s">
        <v>177</v>
      </c>
      <c r="F3465" s="58"/>
    </row>
    <row r="3466">
      <c r="A3466" s="32" t="s">
        <v>51</v>
      </c>
      <c r="B3466" s="32" t="s">
        <v>102</v>
      </c>
      <c r="C3466" s="32" t="s">
        <v>171</v>
      </c>
      <c r="D3466" s="32">
        <v>1.0</v>
      </c>
      <c r="E3466" s="32" t="s">
        <v>177</v>
      </c>
      <c r="F3466" s="58"/>
    </row>
    <row r="3467">
      <c r="A3467" s="32" t="s">
        <v>51</v>
      </c>
      <c r="B3467" s="32" t="s">
        <v>105</v>
      </c>
      <c r="C3467" s="32" t="s">
        <v>171</v>
      </c>
      <c r="D3467" s="32">
        <v>1.0</v>
      </c>
      <c r="E3467" s="32" t="s">
        <v>177</v>
      </c>
      <c r="F3467" s="58"/>
    </row>
    <row r="3468">
      <c r="A3468" s="32" t="s">
        <v>51</v>
      </c>
      <c r="B3468" s="32" t="s">
        <v>109</v>
      </c>
      <c r="C3468" s="32" t="s">
        <v>171</v>
      </c>
      <c r="D3468" s="32">
        <v>1.0</v>
      </c>
      <c r="E3468" s="32" t="s">
        <v>177</v>
      </c>
      <c r="F3468" s="58"/>
    </row>
    <row r="3469">
      <c r="A3469" s="32" t="s">
        <v>51</v>
      </c>
      <c r="B3469" s="32" t="s">
        <v>110</v>
      </c>
      <c r="C3469" s="32" t="s">
        <v>171</v>
      </c>
      <c r="D3469" s="32">
        <v>1.0</v>
      </c>
      <c r="E3469" s="32" t="s">
        <v>177</v>
      </c>
      <c r="F3469" s="58"/>
    </row>
    <row r="3470">
      <c r="A3470" s="32" t="s">
        <v>51</v>
      </c>
      <c r="B3470" s="32" t="s">
        <v>111</v>
      </c>
      <c r="C3470" s="32" t="s">
        <v>171</v>
      </c>
      <c r="D3470" s="32">
        <v>1.0</v>
      </c>
      <c r="E3470" s="32" t="s">
        <v>177</v>
      </c>
      <c r="F3470" s="58"/>
    </row>
    <row r="3471">
      <c r="A3471" s="32" t="s">
        <v>51</v>
      </c>
      <c r="B3471" s="32" t="s">
        <v>112</v>
      </c>
      <c r="C3471" s="32" t="s">
        <v>171</v>
      </c>
      <c r="D3471" s="32">
        <v>1.0</v>
      </c>
      <c r="E3471" s="32" t="s">
        <v>177</v>
      </c>
      <c r="F3471" s="58"/>
    </row>
    <row r="3472">
      <c r="A3472" s="32" t="s">
        <v>51</v>
      </c>
      <c r="B3472" s="32" t="s">
        <v>114</v>
      </c>
      <c r="C3472" s="32" t="s">
        <v>171</v>
      </c>
      <c r="D3472" s="32">
        <v>1.0</v>
      </c>
      <c r="E3472" s="32" t="s">
        <v>177</v>
      </c>
      <c r="F3472" s="58"/>
    </row>
    <row r="3473">
      <c r="A3473" s="32" t="s">
        <v>51</v>
      </c>
      <c r="B3473" s="32" t="s">
        <v>119</v>
      </c>
      <c r="C3473" s="32" t="s">
        <v>171</v>
      </c>
      <c r="D3473" s="32">
        <v>1.0</v>
      </c>
      <c r="E3473" s="32" t="s">
        <v>177</v>
      </c>
      <c r="F3473" s="58"/>
    </row>
    <row r="3474">
      <c r="A3474" s="32" t="s">
        <v>51</v>
      </c>
      <c r="B3474" s="32" t="s">
        <v>122</v>
      </c>
      <c r="C3474" s="32" t="s">
        <v>171</v>
      </c>
      <c r="D3474" s="32">
        <v>1.0</v>
      </c>
      <c r="E3474" s="32" t="s">
        <v>177</v>
      </c>
      <c r="F3474" s="58"/>
    </row>
    <row r="3475">
      <c r="A3475" s="32" t="s">
        <v>51</v>
      </c>
      <c r="B3475" s="32" t="s">
        <v>124</v>
      </c>
      <c r="C3475" s="32" t="s">
        <v>171</v>
      </c>
      <c r="D3475" s="32">
        <v>1.0</v>
      </c>
      <c r="E3475" s="32" t="s">
        <v>177</v>
      </c>
      <c r="F3475" s="58"/>
    </row>
    <row r="3476">
      <c r="A3476" s="32" t="s">
        <v>51</v>
      </c>
      <c r="B3476" s="32" t="s">
        <v>130</v>
      </c>
      <c r="C3476" s="32" t="s">
        <v>171</v>
      </c>
      <c r="D3476" s="32">
        <v>1.0</v>
      </c>
      <c r="E3476" s="32" t="s">
        <v>177</v>
      </c>
      <c r="F3476" s="58"/>
    </row>
    <row r="3477">
      <c r="A3477" s="32" t="s">
        <v>51</v>
      </c>
      <c r="B3477" s="32" t="s">
        <v>142</v>
      </c>
      <c r="C3477" s="32" t="s">
        <v>171</v>
      </c>
      <c r="D3477" s="32">
        <v>1.0</v>
      </c>
      <c r="E3477" s="32" t="s">
        <v>177</v>
      </c>
      <c r="F3477" s="58"/>
    </row>
    <row r="3478">
      <c r="A3478" s="32" t="s">
        <v>51</v>
      </c>
      <c r="B3478" s="32" t="s">
        <v>145</v>
      </c>
      <c r="C3478" s="32" t="s">
        <v>171</v>
      </c>
      <c r="D3478" s="32">
        <v>1.0</v>
      </c>
      <c r="E3478" s="32" t="s">
        <v>177</v>
      </c>
      <c r="F3478" s="58"/>
    </row>
    <row r="3479">
      <c r="A3479" s="32" t="s">
        <v>51</v>
      </c>
      <c r="B3479" s="32" t="s">
        <v>147</v>
      </c>
      <c r="C3479" s="32" t="s">
        <v>171</v>
      </c>
      <c r="D3479" s="32">
        <v>1.0</v>
      </c>
      <c r="E3479" s="32" t="s">
        <v>177</v>
      </c>
      <c r="F3479" s="58"/>
    </row>
    <row r="3480">
      <c r="A3480" s="32" t="s">
        <v>51</v>
      </c>
      <c r="B3480" s="32" t="s">
        <v>148</v>
      </c>
      <c r="C3480" s="32" t="s">
        <v>171</v>
      </c>
      <c r="D3480" s="32">
        <v>1.0</v>
      </c>
      <c r="E3480" s="32" t="s">
        <v>177</v>
      </c>
      <c r="F3480" s="58"/>
    </row>
    <row r="3481">
      <c r="A3481" s="32" t="s">
        <v>51</v>
      </c>
      <c r="B3481" s="32" t="s">
        <v>149</v>
      </c>
      <c r="C3481" s="32" t="s">
        <v>171</v>
      </c>
      <c r="D3481" s="32">
        <v>1.0</v>
      </c>
      <c r="E3481" s="32" t="s">
        <v>177</v>
      </c>
      <c r="F3481" s="58"/>
    </row>
    <row r="3482">
      <c r="A3482" s="32" t="s">
        <v>52</v>
      </c>
      <c r="B3482" s="32" t="s">
        <v>58</v>
      </c>
      <c r="C3482" s="32" t="s">
        <v>171</v>
      </c>
      <c r="D3482" s="32">
        <v>1.0</v>
      </c>
      <c r="E3482" s="32" t="s">
        <v>177</v>
      </c>
      <c r="F3482" s="58"/>
    </row>
    <row r="3483">
      <c r="A3483" s="32" t="s">
        <v>52</v>
      </c>
      <c r="B3483" s="32" t="s">
        <v>59</v>
      </c>
      <c r="C3483" s="32" t="s">
        <v>171</v>
      </c>
      <c r="D3483" s="32">
        <v>1.0</v>
      </c>
      <c r="E3483" s="32" t="s">
        <v>177</v>
      </c>
      <c r="F3483" s="58"/>
    </row>
    <row r="3484">
      <c r="A3484" s="32" t="s">
        <v>52</v>
      </c>
      <c r="B3484" s="32" t="s">
        <v>61</v>
      </c>
      <c r="C3484" s="32" t="s">
        <v>171</v>
      </c>
      <c r="D3484" s="32">
        <v>1.0</v>
      </c>
      <c r="E3484" s="32" t="s">
        <v>177</v>
      </c>
      <c r="F3484" s="58"/>
    </row>
    <row r="3485">
      <c r="A3485" s="32" t="s">
        <v>52</v>
      </c>
      <c r="B3485" s="32" t="s">
        <v>62</v>
      </c>
      <c r="C3485" s="32" t="s">
        <v>171</v>
      </c>
      <c r="D3485" s="32">
        <v>1.0</v>
      </c>
      <c r="E3485" s="32" t="s">
        <v>177</v>
      </c>
      <c r="F3485" s="58"/>
    </row>
    <row r="3486">
      <c r="A3486" s="32" t="s">
        <v>52</v>
      </c>
      <c r="B3486" s="32" t="s">
        <v>63</v>
      </c>
      <c r="C3486" s="32" t="s">
        <v>171</v>
      </c>
      <c r="D3486" s="32">
        <v>1.0</v>
      </c>
      <c r="E3486" s="32" t="s">
        <v>177</v>
      </c>
      <c r="F3486" s="58"/>
    </row>
    <row r="3487">
      <c r="A3487" s="32" t="s">
        <v>52</v>
      </c>
      <c r="B3487" s="32" t="s">
        <v>65</v>
      </c>
      <c r="C3487" s="32" t="s">
        <v>171</v>
      </c>
      <c r="D3487" s="32">
        <v>1.0</v>
      </c>
      <c r="E3487" s="32" t="s">
        <v>177</v>
      </c>
      <c r="F3487" s="58"/>
    </row>
    <row r="3488">
      <c r="A3488" s="32" t="s">
        <v>52</v>
      </c>
      <c r="B3488" s="32" t="s">
        <v>66</v>
      </c>
      <c r="C3488" s="32" t="s">
        <v>171</v>
      </c>
      <c r="D3488" s="32">
        <v>1.0</v>
      </c>
      <c r="E3488" s="32" t="s">
        <v>177</v>
      </c>
      <c r="F3488" s="58"/>
    </row>
    <row r="3489">
      <c r="A3489" s="32" t="s">
        <v>52</v>
      </c>
      <c r="B3489" s="32" t="s">
        <v>71</v>
      </c>
      <c r="C3489" s="32" t="s">
        <v>171</v>
      </c>
      <c r="D3489" s="32">
        <v>1.0</v>
      </c>
      <c r="E3489" s="32" t="s">
        <v>177</v>
      </c>
      <c r="F3489" s="58"/>
    </row>
    <row r="3490">
      <c r="A3490" s="32" t="s">
        <v>52</v>
      </c>
      <c r="B3490" s="32" t="s">
        <v>72</v>
      </c>
      <c r="C3490" s="32" t="s">
        <v>171</v>
      </c>
      <c r="D3490" s="32">
        <v>1.0</v>
      </c>
      <c r="E3490" s="32" t="s">
        <v>177</v>
      </c>
      <c r="F3490" s="58"/>
    </row>
    <row r="3491">
      <c r="A3491" s="32" t="s">
        <v>52</v>
      </c>
      <c r="B3491" s="32" t="s">
        <v>73</v>
      </c>
      <c r="C3491" s="32" t="s">
        <v>171</v>
      </c>
      <c r="D3491" s="32">
        <v>1.0</v>
      </c>
      <c r="E3491" s="32" t="s">
        <v>177</v>
      </c>
      <c r="F3491" s="58"/>
    </row>
    <row r="3492">
      <c r="A3492" s="32" t="s">
        <v>52</v>
      </c>
      <c r="B3492" s="32" t="s">
        <v>75</v>
      </c>
      <c r="C3492" s="32" t="s">
        <v>171</v>
      </c>
      <c r="D3492" s="32">
        <v>1.0</v>
      </c>
      <c r="E3492" s="32" t="s">
        <v>177</v>
      </c>
      <c r="F3492" s="58"/>
    </row>
    <row r="3493">
      <c r="A3493" s="32" t="s">
        <v>52</v>
      </c>
      <c r="B3493" s="32" t="s">
        <v>78</v>
      </c>
      <c r="C3493" s="32" t="s">
        <v>171</v>
      </c>
      <c r="D3493" s="32">
        <v>1.0</v>
      </c>
      <c r="E3493" s="32" t="s">
        <v>177</v>
      </c>
      <c r="F3493" s="58"/>
    </row>
    <row r="3494">
      <c r="A3494" s="32" t="s">
        <v>52</v>
      </c>
      <c r="B3494" s="32" t="s">
        <v>83</v>
      </c>
      <c r="C3494" s="32" t="s">
        <v>171</v>
      </c>
      <c r="D3494" s="32">
        <v>1.0</v>
      </c>
      <c r="E3494" s="32" t="s">
        <v>177</v>
      </c>
      <c r="F3494" s="58"/>
    </row>
    <row r="3495">
      <c r="A3495" s="32" t="s">
        <v>52</v>
      </c>
      <c r="B3495" s="32" t="s">
        <v>84</v>
      </c>
      <c r="C3495" s="32" t="s">
        <v>171</v>
      </c>
      <c r="D3495" s="32">
        <v>1.0</v>
      </c>
      <c r="E3495" s="32" t="s">
        <v>177</v>
      </c>
      <c r="F3495" s="58"/>
    </row>
    <row r="3496">
      <c r="A3496" s="32" t="s">
        <v>52</v>
      </c>
      <c r="B3496" s="32" t="s">
        <v>91</v>
      </c>
      <c r="C3496" s="32" t="s">
        <v>171</v>
      </c>
      <c r="D3496" s="32">
        <v>1.0</v>
      </c>
      <c r="E3496" s="32" t="s">
        <v>177</v>
      </c>
      <c r="F3496" s="58"/>
    </row>
    <row r="3497">
      <c r="A3497" s="32" t="s">
        <v>52</v>
      </c>
      <c r="B3497" s="32" t="s">
        <v>93</v>
      </c>
      <c r="C3497" s="32" t="s">
        <v>171</v>
      </c>
      <c r="D3497" s="32">
        <v>1.0</v>
      </c>
      <c r="E3497" s="32" t="s">
        <v>177</v>
      </c>
      <c r="F3497" s="58"/>
    </row>
    <row r="3498">
      <c r="A3498" s="32" t="s">
        <v>52</v>
      </c>
      <c r="B3498" s="32" t="s">
        <v>96</v>
      </c>
      <c r="C3498" s="32" t="s">
        <v>171</v>
      </c>
      <c r="D3498" s="32">
        <v>1.0</v>
      </c>
      <c r="E3498" s="32" t="s">
        <v>177</v>
      </c>
      <c r="F3498" s="58"/>
    </row>
    <row r="3499">
      <c r="A3499" s="32" t="s">
        <v>52</v>
      </c>
      <c r="B3499" s="32" t="s">
        <v>98</v>
      </c>
      <c r="C3499" s="32" t="s">
        <v>171</v>
      </c>
      <c r="D3499" s="32">
        <v>1.0</v>
      </c>
      <c r="E3499" s="32" t="s">
        <v>177</v>
      </c>
      <c r="F3499" s="58"/>
    </row>
    <row r="3500">
      <c r="A3500" s="32" t="s">
        <v>52</v>
      </c>
      <c r="B3500" s="32" t="s">
        <v>99</v>
      </c>
      <c r="C3500" s="32" t="s">
        <v>171</v>
      </c>
      <c r="D3500" s="32">
        <v>1.0</v>
      </c>
      <c r="E3500" s="32" t="s">
        <v>177</v>
      </c>
      <c r="F3500" s="58"/>
    </row>
    <row r="3501">
      <c r="A3501" s="32" t="s">
        <v>52</v>
      </c>
      <c r="B3501" s="32" t="s">
        <v>102</v>
      </c>
      <c r="C3501" s="32" t="s">
        <v>171</v>
      </c>
      <c r="D3501" s="32">
        <v>1.0</v>
      </c>
      <c r="E3501" s="32" t="s">
        <v>177</v>
      </c>
      <c r="F3501" s="58"/>
    </row>
    <row r="3502">
      <c r="A3502" s="32" t="s">
        <v>52</v>
      </c>
      <c r="B3502" s="32" t="s">
        <v>105</v>
      </c>
      <c r="C3502" s="32" t="s">
        <v>171</v>
      </c>
      <c r="D3502" s="32">
        <v>1.0</v>
      </c>
      <c r="E3502" s="32" t="s">
        <v>177</v>
      </c>
      <c r="F3502" s="58"/>
    </row>
    <row r="3503">
      <c r="A3503" s="32" t="s">
        <v>52</v>
      </c>
      <c r="B3503" s="32" t="s">
        <v>109</v>
      </c>
      <c r="C3503" s="32" t="s">
        <v>171</v>
      </c>
      <c r="D3503" s="32">
        <v>1.0</v>
      </c>
      <c r="E3503" s="32" t="s">
        <v>177</v>
      </c>
      <c r="F3503" s="58"/>
    </row>
    <row r="3504">
      <c r="A3504" s="32" t="s">
        <v>52</v>
      </c>
      <c r="B3504" s="32" t="s">
        <v>110</v>
      </c>
      <c r="C3504" s="32" t="s">
        <v>171</v>
      </c>
      <c r="D3504" s="32">
        <v>1.0</v>
      </c>
      <c r="E3504" s="32" t="s">
        <v>177</v>
      </c>
      <c r="F3504" s="58"/>
    </row>
    <row r="3505">
      <c r="A3505" s="32" t="s">
        <v>52</v>
      </c>
      <c r="B3505" s="32" t="s">
        <v>111</v>
      </c>
      <c r="C3505" s="32" t="s">
        <v>171</v>
      </c>
      <c r="D3505" s="32">
        <v>1.0</v>
      </c>
      <c r="E3505" s="32" t="s">
        <v>177</v>
      </c>
      <c r="F3505" s="58"/>
    </row>
    <row r="3506">
      <c r="A3506" s="32" t="s">
        <v>52</v>
      </c>
      <c r="B3506" s="32" t="s">
        <v>112</v>
      </c>
      <c r="C3506" s="32" t="s">
        <v>171</v>
      </c>
      <c r="D3506" s="32">
        <v>1.0</v>
      </c>
      <c r="E3506" s="32" t="s">
        <v>177</v>
      </c>
      <c r="F3506" s="58"/>
    </row>
    <row r="3507">
      <c r="A3507" s="32" t="s">
        <v>52</v>
      </c>
      <c r="B3507" s="32" t="s">
        <v>114</v>
      </c>
      <c r="C3507" s="32" t="s">
        <v>171</v>
      </c>
      <c r="D3507" s="32">
        <v>1.0</v>
      </c>
      <c r="E3507" s="32" t="s">
        <v>177</v>
      </c>
      <c r="F3507" s="58"/>
    </row>
    <row r="3508">
      <c r="A3508" s="32" t="s">
        <v>52</v>
      </c>
      <c r="B3508" s="32" t="s">
        <v>119</v>
      </c>
      <c r="C3508" s="32" t="s">
        <v>171</v>
      </c>
      <c r="D3508" s="32">
        <v>1.0</v>
      </c>
      <c r="E3508" s="32" t="s">
        <v>177</v>
      </c>
      <c r="F3508" s="58"/>
    </row>
    <row r="3509">
      <c r="A3509" s="32" t="s">
        <v>52</v>
      </c>
      <c r="B3509" s="32" t="s">
        <v>122</v>
      </c>
      <c r="C3509" s="32" t="s">
        <v>171</v>
      </c>
      <c r="D3509" s="32">
        <v>1.0</v>
      </c>
      <c r="E3509" s="32" t="s">
        <v>177</v>
      </c>
      <c r="F3509" s="58"/>
    </row>
    <row r="3510">
      <c r="A3510" s="32" t="s">
        <v>52</v>
      </c>
      <c r="B3510" s="32" t="s">
        <v>124</v>
      </c>
      <c r="C3510" s="32" t="s">
        <v>171</v>
      </c>
      <c r="D3510" s="32">
        <v>1.0</v>
      </c>
      <c r="E3510" s="32" t="s">
        <v>177</v>
      </c>
      <c r="F3510" s="58"/>
    </row>
    <row r="3511">
      <c r="A3511" s="32" t="s">
        <v>52</v>
      </c>
      <c r="B3511" s="32" t="s">
        <v>130</v>
      </c>
      <c r="C3511" s="32" t="s">
        <v>171</v>
      </c>
      <c r="D3511" s="32">
        <v>1.0</v>
      </c>
      <c r="E3511" s="32" t="s">
        <v>177</v>
      </c>
      <c r="F3511" s="58"/>
    </row>
    <row r="3512">
      <c r="A3512" s="32" t="s">
        <v>52</v>
      </c>
      <c r="B3512" s="32" t="s">
        <v>142</v>
      </c>
      <c r="C3512" s="32" t="s">
        <v>171</v>
      </c>
      <c r="D3512" s="32">
        <v>1.0</v>
      </c>
      <c r="E3512" s="32" t="s">
        <v>177</v>
      </c>
      <c r="F3512" s="58"/>
    </row>
    <row r="3513">
      <c r="A3513" s="32" t="s">
        <v>52</v>
      </c>
      <c r="B3513" s="32" t="s">
        <v>145</v>
      </c>
      <c r="C3513" s="32" t="s">
        <v>171</v>
      </c>
      <c r="D3513" s="32">
        <v>1.0</v>
      </c>
      <c r="E3513" s="32" t="s">
        <v>177</v>
      </c>
      <c r="F3513" s="58"/>
    </row>
    <row r="3514">
      <c r="A3514" s="32" t="s">
        <v>52</v>
      </c>
      <c r="B3514" s="32" t="s">
        <v>147</v>
      </c>
      <c r="C3514" s="32" t="s">
        <v>171</v>
      </c>
      <c r="D3514" s="32">
        <v>1.0</v>
      </c>
      <c r="E3514" s="32" t="s">
        <v>177</v>
      </c>
      <c r="F3514" s="58"/>
    </row>
    <row r="3515">
      <c r="A3515" s="32" t="s">
        <v>52</v>
      </c>
      <c r="B3515" s="32" t="s">
        <v>148</v>
      </c>
      <c r="C3515" s="32" t="s">
        <v>171</v>
      </c>
      <c r="D3515" s="32">
        <v>1.0</v>
      </c>
      <c r="E3515" s="32" t="s">
        <v>177</v>
      </c>
      <c r="F3515" s="58"/>
    </row>
    <row r="3516">
      <c r="A3516" s="32" t="s">
        <v>52</v>
      </c>
      <c r="B3516" s="32" t="s">
        <v>149</v>
      </c>
      <c r="C3516" s="32" t="s">
        <v>171</v>
      </c>
      <c r="D3516" s="32">
        <v>1.0</v>
      </c>
      <c r="E3516" s="32" t="s">
        <v>177</v>
      </c>
      <c r="F3516" s="58"/>
    </row>
    <row r="3517">
      <c r="A3517" s="32" t="s">
        <v>58</v>
      </c>
      <c r="B3517" s="32" t="s">
        <v>59</v>
      </c>
      <c r="C3517" s="32" t="s">
        <v>171</v>
      </c>
      <c r="D3517" s="32">
        <v>1.0</v>
      </c>
      <c r="E3517" s="32" t="s">
        <v>177</v>
      </c>
      <c r="F3517" s="58"/>
    </row>
    <row r="3518">
      <c r="A3518" s="32" t="s">
        <v>58</v>
      </c>
      <c r="B3518" s="32" t="s">
        <v>61</v>
      </c>
      <c r="C3518" s="32" t="s">
        <v>171</v>
      </c>
      <c r="D3518" s="32">
        <v>1.0</v>
      </c>
      <c r="E3518" s="32" t="s">
        <v>177</v>
      </c>
      <c r="F3518" s="58"/>
    </row>
    <row r="3519">
      <c r="A3519" s="32" t="s">
        <v>58</v>
      </c>
      <c r="B3519" s="32" t="s">
        <v>62</v>
      </c>
      <c r="C3519" s="32" t="s">
        <v>171</v>
      </c>
      <c r="D3519" s="32">
        <v>1.0</v>
      </c>
      <c r="E3519" s="32" t="s">
        <v>177</v>
      </c>
      <c r="F3519" s="58"/>
    </row>
    <row r="3520">
      <c r="A3520" s="32" t="s">
        <v>58</v>
      </c>
      <c r="B3520" s="32" t="s">
        <v>63</v>
      </c>
      <c r="C3520" s="32" t="s">
        <v>171</v>
      </c>
      <c r="D3520" s="32">
        <v>1.0</v>
      </c>
      <c r="E3520" s="32" t="s">
        <v>177</v>
      </c>
      <c r="F3520" s="58"/>
    </row>
    <row r="3521">
      <c r="A3521" s="32" t="s">
        <v>58</v>
      </c>
      <c r="B3521" s="32" t="s">
        <v>65</v>
      </c>
      <c r="C3521" s="32" t="s">
        <v>171</v>
      </c>
      <c r="D3521" s="32">
        <v>1.0</v>
      </c>
      <c r="E3521" s="32" t="s">
        <v>177</v>
      </c>
      <c r="F3521" s="58"/>
    </row>
    <row r="3522">
      <c r="A3522" s="32" t="s">
        <v>58</v>
      </c>
      <c r="B3522" s="32" t="s">
        <v>66</v>
      </c>
      <c r="C3522" s="32" t="s">
        <v>171</v>
      </c>
      <c r="D3522" s="32">
        <v>1.0</v>
      </c>
      <c r="E3522" s="32" t="s">
        <v>177</v>
      </c>
      <c r="F3522" s="58"/>
    </row>
    <row r="3523">
      <c r="A3523" s="32" t="s">
        <v>58</v>
      </c>
      <c r="B3523" s="32" t="s">
        <v>71</v>
      </c>
      <c r="C3523" s="32" t="s">
        <v>171</v>
      </c>
      <c r="D3523" s="32">
        <v>1.0</v>
      </c>
      <c r="E3523" s="32" t="s">
        <v>177</v>
      </c>
      <c r="F3523" s="58"/>
    </row>
    <row r="3524">
      <c r="A3524" s="32" t="s">
        <v>58</v>
      </c>
      <c r="B3524" s="32" t="s">
        <v>72</v>
      </c>
      <c r="C3524" s="32" t="s">
        <v>171</v>
      </c>
      <c r="D3524" s="32">
        <v>1.0</v>
      </c>
      <c r="E3524" s="32" t="s">
        <v>177</v>
      </c>
      <c r="F3524" s="58"/>
    </row>
    <row r="3525">
      <c r="A3525" s="32" t="s">
        <v>58</v>
      </c>
      <c r="B3525" s="32" t="s">
        <v>73</v>
      </c>
      <c r="C3525" s="32" t="s">
        <v>171</v>
      </c>
      <c r="D3525" s="32">
        <v>1.0</v>
      </c>
      <c r="E3525" s="32" t="s">
        <v>177</v>
      </c>
      <c r="F3525" s="58"/>
    </row>
    <row r="3526">
      <c r="A3526" s="32" t="s">
        <v>58</v>
      </c>
      <c r="B3526" s="32" t="s">
        <v>75</v>
      </c>
      <c r="C3526" s="32" t="s">
        <v>171</v>
      </c>
      <c r="D3526" s="32">
        <v>1.0</v>
      </c>
      <c r="E3526" s="32" t="s">
        <v>177</v>
      </c>
      <c r="F3526" s="58"/>
    </row>
    <row r="3527">
      <c r="A3527" s="32" t="s">
        <v>58</v>
      </c>
      <c r="B3527" s="32" t="s">
        <v>78</v>
      </c>
      <c r="C3527" s="32" t="s">
        <v>171</v>
      </c>
      <c r="D3527" s="32">
        <v>1.0</v>
      </c>
      <c r="E3527" s="32" t="s">
        <v>177</v>
      </c>
      <c r="F3527" s="58"/>
    </row>
    <row r="3528">
      <c r="A3528" s="32" t="s">
        <v>58</v>
      </c>
      <c r="B3528" s="32" t="s">
        <v>83</v>
      </c>
      <c r="C3528" s="32" t="s">
        <v>171</v>
      </c>
      <c r="D3528" s="32">
        <v>1.0</v>
      </c>
      <c r="E3528" s="32" t="s">
        <v>177</v>
      </c>
      <c r="F3528" s="58"/>
    </row>
    <row r="3529">
      <c r="A3529" s="32" t="s">
        <v>58</v>
      </c>
      <c r="B3529" s="32" t="s">
        <v>84</v>
      </c>
      <c r="C3529" s="32" t="s">
        <v>171</v>
      </c>
      <c r="D3529" s="32">
        <v>1.0</v>
      </c>
      <c r="E3529" s="32" t="s">
        <v>177</v>
      </c>
      <c r="F3529" s="58"/>
    </row>
    <row r="3530">
      <c r="A3530" s="32" t="s">
        <v>58</v>
      </c>
      <c r="B3530" s="32" t="s">
        <v>91</v>
      </c>
      <c r="C3530" s="32" t="s">
        <v>171</v>
      </c>
      <c r="D3530" s="32">
        <v>1.0</v>
      </c>
      <c r="E3530" s="32" t="s">
        <v>177</v>
      </c>
      <c r="F3530" s="58"/>
    </row>
    <row r="3531">
      <c r="A3531" s="32" t="s">
        <v>58</v>
      </c>
      <c r="B3531" s="32" t="s">
        <v>93</v>
      </c>
      <c r="C3531" s="32" t="s">
        <v>171</v>
      </c>
      <c r="D3531" s="32">
        <v>1.0</v>
      </c>
      <c r="E3531" s="32" t="s">
        <v>177</v>
      </c>
      <c r="F3531" s="58"/>
    </row>
    <row r="3532">
      <c r="A3532" s="32" t="s">
        <v>58</v>
      </c>
      <c r="B3532" s="32" t="s">
        <v>96</v>
      </c>
      <c r="C3532" s="32" t="s">
        <v>171</v>
      </c>
      <c r="D3532" s="32">
        <v>1.0</v>
      </c>
      <c r="E3532" s="32" t="s">
        <v>177</v>
      </c>
      <c r="F3532" s="58"/>
    </row>
    <row r="3533">
      <c r="A3533" s="32" t="s">
        <v>58</v>
      </c>
      <c r="B3533" s="32" t="s">
        <v>98</v>
      </c>
      <c r="C3533" s="32" t="s">
        <v>171</v>
      </c>
      <c r="D3533" s="32">
        <v>1.0</v>
      </c>
      <c r="E3533" s="32" t="s">
        <v>177</v>
      </c>
      <c r="F3533" s="58"/>
    </row>
    <row r="3534">
      <c r="A3534" s="32" t="s">
        <v>58</v>
      </c>
      <c r="B3534" s="32" t="s">
        <v>99</v>
      </c>
      <c r="C3534" s="32" t="s">
        <v>171</v>
      </c>
      <c r="D3534" s="32">
        <v>1.0</v>
      </c>
      <c r="E3534" s="32" t="s">
        <v>177</v>
      </c>
      <c r="F3534" s="58"/>
    </row>
    <row r="3535">
      <c r="A3535" s="32" t="s">
        <v>58</v>
      </c>
      <c r="B3535" s="32" t="s">
        <v>102</v>
      </c>
      <c r="C3535" s="32" t="s">
        <v>171</v>
      </c>
      <c r="D3535" s="32">
        <v>1.0</v>
      </c>
      <c r="E3535" s="32" t="s">
        <v>177</v>
      </c>
      <c r="F3535" s="58"/>
    </row>
    <row r="3536">
      <c r="A3536" s="32" t="s">
        <v>58</v>
      </c>
      <c r="B3536" s="32" t="s">
        <v>105</v>
      </c>
      <c r="C3536" s="32" t="s">
        <v>171</v>
      </c>
      <c r="D3536" s="32">
        <v>1.0</v>
      </c>
      <c r="E3536" s="32" t="s">
        <v>177</v>
      </c>
      <c r="F3536" s="58"/>
    </row>
    <row r="3537">
      <c r="A3537" s="32" t="s">
        <v>58</v>
      </c>
      <c r="B3537" s="32" t="s">
        <v>109</v>
      </c>
      <c r="C3537" s="32" t="s">
        <v>171</v>
      </c>
      <c r="D3537" s="32">
        <v>1.0</v>
      </c>
      <c r="E3537" s="32" t="s">
        <v>177</v>
      </c>
      <c r="F3537" s="58"/>
    </row>
    <row r="3538">
      <c r="A3538" s="32" t="s">
        <v>58</v>
      </c>
      <c r="B3538" s="32" t="s">
        <v>110</v>
      </c>
      <c r="C3538" s="32" t="s">
        <v>171</v>
      </c>
      <c r="D3538" s="32">
        <v>1.0</v>
      </c>
      <c r="E3538" s="32" t="s">
        <v>177</v>
      </c>
      <c r="F3538" s="58"/>
    </row>
    <row r="3539">
      <c r="A3539" s="32" t="s">
        <v>58</v>
      </c>
      <c r="B3539" s="32" t="s">
        <v>111</v>
      </c>
      <c r="C3539" s="32" t="s">
        <v>171</v>
      </c>
      <c r="D3539" s="32">
        <v>1.0</v>
      </c>
      <c r="E3539" s="32" t="s">
        <v>177</v>
      </c>
      <c r="F3539" s="58"/>
    </row>
    <row r="3540">
      <c r="A3540" s="32" t="s">
        <v>58</v>
      </c>
      <c r="B3540" s="32" t="s">
        <v>112</v>
      </c>
      <c r="C3540" s="32" t="s">
        <v>171</v>
      </c>
      <c r="D3540" s="32">
        <v>1.0</v>
      </c>
      <c r="E3540" s="32" t="s">
        <v>177</v>
      </c>
      <c r="F3540" s="58"/>
    </row>
    <row r="3541">
      <c r="A3541" s="32" t="s">
        <v>58</v>
      </c>
      <c r="B3541" s="32" t="s">
        <v>114</v>
      </c>
      <c r="C3541" s="32" t="s">
        <v>171</v>
      </c>
      <c r="D3541" s="32">
        <v>1.0</v>
      </c>
      <c r="E3541" s="32" t="s">
        <v>177</v>
      </c>
      <c r="F3541" s="58"/>
    </row>
    <row r="3542">
      <c r="A3542" s="32" t="s">
        <v>58</v>
      </c>
      <c r="B3542" s="32" t="s">
        <v>119</v>
      </c>
      <c r="C3542" s="32" t="s">
        <v>171</v>
      </c>
      <c r="D3542" s="32">
        <v>1.0</v>
      </c>
      <c r="E3542" s="32" t="s">
        <v>177</v>
      </c>
      <c r="F3542" s="58"/>
    </row>
    <row r="3543">
      <c r="A3543" s="32" t="s">
        <v>58</v>
      </c>
      <c r="B3543" s="32" t="s">
        <v>122</v>
      </c>
      <c r="C3543" s="32" t="s">
        <v>171</v>
      </c>
      <c r="D3543" s="32">
        <v>1.0</v>
      </c>
      <c r="E3543" s="32" t="s">
        <v>177</v>
      </c>
      <c r="F3543" s="58"/>
    </row>
    <row r="3544">
      <c r="A3544" s="32" t="s">
        <v>58</v>
      </c>
      <c r="B3544" s="32" t="s">
        <v>124</v>
      </c>
      <c r="C3544" s="32" t="s">
        <v>171</v>
      </c>
      <c r="D3544" s="32">
        <v>1.0</v>
      </c>
      <c r="E3544" s="32" t="s">
        <v>177</v>
      </c>
      <c r="F3544" s="58"/>
    </row>
    <row r="3545">
      <c r="A3545" s="32" t="s">
        <v>58</v>
      </c>
      <c r="B3545" s="32" t="s">
        <v>130</v>
      </c>
      <c r="C3545" s="32" t="s">
        <v>171</v>
      </c>
      <c r="D3545" s="32">
        <v>1.0</v>
      </c>
      <c r="E3545" s="32" t="s">
        <v>177</v>
      </c>
      <c r="F3545" s="58"/>
    </row>
    <row r="3546">
      <c r="A3546" s="32" t="s">
        <v>58</v>
      </c>
      <c r="B3546" s="32" t="s">
        <v>142</v>
      </c>
      <c r="C3546" s="32" t="s">
        <v>171</v>
      </c>
      <c r="D3546" s="32">
        <v>1.0</v>
      </c>
      <c r="E3546" s="32" t="s">
        <v>177</v>
      </c>
      <c r="F3546" s="58"/>
    </row>
    <row r="3547">
      <c r="A3547" s="32" t="s">
        <v>58</v>
      </c>
      <c r="B3547" s="32" t="s">
        <v>145</v>
      </c>
      <c r="C3547" s="32" t="s">
        <v>171</v>
      </c>
      <c r="D3547" s="32">
        <v>1.0</v>
      </c>
      <c r="E3547" s="32" t="s">
        <v>177</v>
      </c>
      <c r="F3547" s="58"/>
    </row>
    <row r="3548">
      <c r="A3548" s="32" t="s">
        <v>58</v>
      </c>
      <c r="B3548" s="32" t="s">
        <v>147</v>
      </c>
      <c r="C3548" s="32" t="s">
        <v>171</v>
      </c>
      <c r="D3548" s="32">
        <v>1.0</v>
      </c>
      <c r="E3548" s="32" t="s">
        <v>177</v>
      </c>
      <c r="F3548" s="58"/>
    </row>
    <row r="3549">
      <c r="A3549" s="32" t="s">
        <v>58</v>
      </c>
      <c r="B3549" s="32" t="s">
        <v>148</v>
      </c>
      <c r="C3549" s="32" t="s">
        <v>171</v>
      </c>
      <c r="D3549" s="32">
        <v>1.0</v>
      </c>
      <c r="E3549" s="32" t="s">
        <v>177</v>
      </c>
      <c r="F3549" s="58"/>
    </row>
    <row r="3550">
      <c r="A3550" s="32" t="s">
        <v>58</v>
      </c>
      <c r="B3550" s="32" t="s">
        <v>149</v>
      </c>
      <c r="C3550" s="32" t="s">
        <v>171</v>
      </c>
      <c r="D3550" s="32">
        <v>1.0</v>
      </c>
      <c r="E3550" s="32" t="s">
        <v>177</v>
      </c>
      <c r="F3550" s="58"/>
    </row>
    <row r="3551">
      <c r="A3551" s="32" t="s">
        <v>59</v>
      </c>
      <c r="B3551" s="32" t="s">
        <v>61</v>
      </c>
      <c r="C3551" s="32" t="s">
        <v>171</v>
      </c>
      <c r="D3551" s="32">
        <v>1.0</v>
      </c>
      <c r="E3551" s="32" t="s">
        <v>177</v>
      </c>
      <c r="F3551" s="58"/>
    </row>
    <row r="3552">
      <c r="A3552" s="32" t="s">
        <v>59</v>
      </c>
      <c r="B3552" s="32" t="s">
        <v>62</v>
      </c>
      <c r="C3552" s="32" t="s">
        <v>171</v>
      </c>
      <c r="D3552" s="32">
        <v>1.0</v>
      </c>
      <c r="E3552" s="32" t="s">
        <v>177</v>
      </c>
      <c r="F3552" s="58"/>
    </row>
    <row r="3553">
      <c r="A3553" s="32" t="s">
        <v>59</v>
      </c>
      <c r="B3553" s="32" t="s">
        <v>63</v>
      </c>
      <c r="C3553" s="32" t="s">
        <v>171</v>
      </c>
      <c r="D3553" s="32">
        <v>1.0</v>
      </c>
      <c r="E3553" s="32" t="s">
        <v>177</v>
      </c>
      <c r="F3553" s="58"/>
    </row>
    <row r="3554">
      <c r="A3554" s="32" t="s">
        <v>59</v>
      </c>
      <c r="B3554" s="32" t="s">
        <v>65</v>
      </c>
      <c r="C3554" s="32" t="s">
        <v>171</v>
      </c>
      <c r="D3554" s="32">
        <v>1.0</v>
      </c>
      <c r="E3554" s="32" t="s">
        <v>177</v>
      </c>
      <c r="F3554" s="58"/>
    </row>
    <row r="3555">
      <c r="A3555" s="32" t="s">
        <v>59</v>
      </c>
      <c r="B3555" s="32" t="s">
        <v>66</v>
      </c>
      <c r="C3555" s="32" t="s">
        <v>171</v>
      </c>
      <c r="D3555" s="32">
        <v>1.0</v>
      </c>
      <c r="E3555" s="32" t="s">
        <v>177</v>
      </c>
      <c r="F3555" s="58"/>
    </row>
    <row r="3556">
      <c r="A3556" s="32" t="s">
        <v>59</v>
      </c>
      <c r="B3556" s="32" t="s">
        <v>71</v>
      </c>
      <c r="C3556" s="32" t="s">
        <v>171</v>
      </c>
      <c r="D3556" s="32">
        <v>1.0</v>
      </c>
      <c r="E3556" s="32" t="s">
        <v>177</v>
      </c>
      <c r="F3556" s="58"/>
    </row>
    <row r="3557">
      <c r="A3557" s="32" t="s">
        <v>59</v>
      </c>
      <c r="B3557" s="32" t="s">
        <v>72</v>
      </c>
      <c r="C3557" s="32" t="s">
        <v>171</v>
      </c>
      <c r="D3557" s="32">
        <v>1.0</v>
      </c>
      <c r="E3557" s="32" t="s">
        <v>177</v>
      </c>
      <c r="F3557" s="58"/>
    </row>
    <row r="3558">
      <c r="A3558" s="32" t="s">
        <v>59</v>
      </c>
      <c r="B3558" s="32" t="s">
        <v>73</v>
      </c>
      <c r="C3558" s="32" t="s">
        <v>171</v>
      </c>
      <c r="D3558" s="32">
        <v>1.0</v>
      </c>
      <c r="E3558" s="32" t="s">
        <v>177</v>
      </c>
      <c r="F3558" s="58"/>
    </row>
    <row r="3559">
      <c r="A3559" s="32" t="s">
        <v>59</v>
      </c>
      <c r="B3559" s="32" t="s">
        <v>75</v>
      </c>
      <c r="C3559" s="32" t="s">
        <v>171</v>
      </c>
      <c r="D3559" s="32">
        <v>1.0</v>
      </c>
      <c r="E3559" s="32" t="s">
        <v>177</v>
      </c>
      <c r="F3559" s="58"/>
    </row>
    <row r="3560">
      <c r="A3560" s="32" t="s">
        <v>59</v>
      </c>
      <c r="B3560" s="32" t="s">
        <v>78</v>
      </c>
      <c r="C3560" s="32" t="s">
        <v>171</v>
      </c>
      <c r="D3560" s="32">
        <v>1.0</v>
      </c>
      <c r="E3560" s="32" t="s">
        <v>177</v>
      </c>
      <c r="F3560" s="58"/>
    </row>
    <row r="3561">
      <c r="A3561" s="32" t="s">
        <v>59</v>
      </c>
      <c r="B3561" s="32" t="s">
        <v>83</v>
      </c>
      <c r="C3561" s="32" t="s">
        <v>171</v>
      </c>
      <c r="D3561" s="32">
        <v>1.0</v>
      </c>
      <c r="E3561" s="32" t="s">
        <v>177</v>
      </c>
      <c r="F3561" s="58"/>
    </row>
    <row r="3562">
      <c r="A3562" s="32" t="s">
        <v>59</v>
      </c>
      <c r="B3562" s="32" t="s">
        <v>84</v>
      </c>
      <c r="C3562" s="32" t="s">
        <v>171</v>
      </c>
      <c r="D3562" s="32">
        <v>1.0</v>
      </c>
      <c r="E3562" s="32" t="s">
        <v>177</v>
      </c>
      <c r="F3562" s="58"/>
    </row>
    <row r="3563">
      <c r="A3563" s="32" t="s">
        <v>59</v>
      </c>
      <c r="B3563" s="32" t="s">
        <v>91</v>
      </c>
      <c r="C3563" s="32" t="s">
        <v>171</v>
      </c>
      <c r="D3563" s="32">
        <v>1.0</v>
      </c>
      <c r="E3563" s="32" t="s">
        <v>177</v>
      </c>
      <c r="F3563" s="58"/>
    </row>
    <row r="3564">
      <c r="A3564" s="32" t="s">
        <v>59</v>
      </c>
      <c r="B3564" s="32" t="s">
        <v>93</v>
      </c>
      <c r="C3564" s="32" t="s">
        <v>171</v>
      </c>
      <c r="D3564" s="32">
        <v>1.0</v>
      </c>
      <c r="E3564" s="32" t="s">
        <v>177</v>
      </c>
      <c r="F3564" s="58"/>
    </row>
    <row r="3565">
      <c r="A3565" s="32" t="s">
        <v>59</v>
      </c>
      <c r="B3565" s="32" t="s">
        <v>96</v>
      </c>
      <c r="C3565" s="32" t="s">
        <v>171</v>
      </c>
      <c r="D3565" s="32">
        <v>1.0</v>
      </c>
      <c r="E3565" s="32" t="s">
        <v>177</v>
      </c>
      <c r="F3565" s="58"/>
    </row>
    <row r="3566">
      <c r="A3566" s="32" t="s">
        <v>59</v>
      </c>
      <c r="B3566" s="32" t="s">
        <v>98</v>
      </c>
      <c r="C3566" s="32" t="s">
        <v>171</v>
      </c>
      <c r="D3566" s="32">
        <v>1.0</v>
      </c>
      <c r="E3566" s="32" t="s">
        <v>177</v>
      </c>
      <c r="F3566" s="58"/>
    </row>
    <row r="3567">
      <c r="A3567" s="32" t="s">
        <v>59</v>
      </c>
      <c r="B3567" s="32" t="s">
        <v>99</v>
      </c>
      <c r="C3567" s="32" t="s">
        <v>171</v>
      </c>
      <c r="D3567" s="32">
        <v>1.0</v>
      </c>
      <c r="E3567" s="32" t="s">
        <v>177</v>
      </c>
      <c r="F3567" s="58"/>
    </row>
    <row r="3568">
      <c r="A3568" s="32" t="s">
        <v>59</v>
      </c>
      <c r="B3568" s="32" t="s">
        <v>102</v>
      </c>
      <c r="C3568" s="32" t="s">
        <v>171</v>
      </c>
      <c r="D3568" s="32">
        <v>1.0</v>
      </c>
      <c r="E3568" s="32" t="s">
        <v>177</v>
      </c>
      <c r="F3568" s="58"/>
    </row>
    <row r="3569">
      <c r="A3569" s="32" t="s">
        <v>59</v>
      </c>
      <c r="B3569" s="32" t="s">
        <v>105</v>
      </c>
      <c r="C3569" s="32" t="s">
        <v>171</v>
      </c>
      <c r="D3569" s="32">
        <v>1.0</v>
      </c>
      <c r="E3569" s="32" t="s">
        <v>177</v>
      </c>
      <c r="F3569" s="58"/>
    </row>
    <row r="3570">
      <c r="A3570" s="32" t="s">
        <v>59</v>
      </c>
      <c r="B3570" s="32" t="s">
        <v>109</v>
      </c>
      <c r="C3570" s="32" t="s">
        <v>171</v>
      </c>
      <c r="D3570" s="32">
        <v>1.0</v>
      </c>
      <c r="E3570" s="32" t="s">
        <v>177</v>
      </c>
      <c r="F3570" s="58"/>
    </row>
    <row r="3571">
      <c r="A3571" s="32" t="s">
        <v>59</v>
      </c>
      <c r="B3571" s="32" t="s">
        <v>110</v>
      </c>
      <c r="C3571" s="32" t="s">
        <v>171</v>
      </c>
      <c r="D3571" s="32">
        <v>1.0</v>
      </c>
      <c r="E3571" s="32" t="s">
        <v>177</v>
      </c>
      <c r="F3571" s="58"/>
    </row>
    <row r="3572">
      <c r="A3572" s="32" t="s">
        <v>59</v>
      </c>
      <c r="B3572" s="32" t="s">
        <v>111</v>
      </c>
      <c r="C3572" s="32" t="s">
        <v>171</v>
      </c>
      <c r="D3572" s="32">
        <v>1.0</v>
      </c>
      <c r="E3572" s="32" t="s">
        <v>177</v>
      </c>
      <c r="F3572" s="58"/>
    </row>
    <row r="3573">
      <c r="A3573" s="32" t="s">
        <v>59</v>
      </c>
      <c r="B3573" s="32" t="s">
        <v>112</v>
      </c>
      <c r="C3573" s="32" t="s">
        <v>171</v>
      </c>
      <c r="D3573" s="32">
        <v>1.0</v>
      </c>
      <c r="E3573" s="32" t="s">
        <v>177</v>
      </c>
      <c r="F3573" s="58"/>
    </row>
    <row r="3574">
      <c r="A3574" s="32" t="s">
        <v>59</v>
      </c>
      <c r="B3574" s="32" t="s">
        <v>114</v>
      </c>
      <c r="C3574" s="32" t="s">
        <v>171</v>
      </c>
      <c r="D3574" s="32">
        <v>1.0</v>
      </c>
      <c r="E3574" s="32" t="s">
        <v>177</v>
      </c>
      <c r="F3574" s="58"/>
    </row>
    <row r="3575">
      <c r="A3575" s="32" t="s">
        <v>59</v>
      </c>
      <c r="B3575" s="32" t="s">
        <v>119</v>
      </c>
      <c r="C3575" s="32" t="s">
        <v>171</v>
      </c>
      <c r="D3575" s="32">
        <v>1.0</v>
      </c>
      <c r="E3575" s="32" t="s">
        <v>177</v>
      </c>
      <c r="F3575" s="58"/>
    </row>
    <row r="3576">
      <c r="A3576" s="32" t="s">
        <v>59</v>
      </c>
      <c r="B3576" s="32" t="s">
        <v>122</v>
      </c>
      <c r="C3576" s="32" t="s">
        <v>171</v>
      </c>
      <c r="D3576" s="32">
        <v>1.0</v>
      </c>
      <c r="E3576" s="32" t="s">
        <v>177</v>
      </c>
      <c r="F3576" s="58"/>
    </row>
    <row r="3577">
      <c r="A3577" s="32" t="s">
        <v>59</v>
      </c>
      <c r="B3577" s="32" t="s">
        <v>124</v>
      </c>
      <c r="C3577" s="32" t="s">
        <v>171</v>
      </c>
      <c r="D3577" s="32">
        <v>1.0</v>
      </c>
      <c r="E3577" s="32" t="s">
        <v>177</v>
      </c>
      <c r="F3577" s="58"/>
    </row>
    <row r="3578">
      <c r="A3578" s="32" t="s">
        <v>59</v>
      </c>
      <c r="B3578" s="32" t="s">
        <v>130</v>
      </c>
      <c r="C3578" s="32" t="s">
        <v>171</v>
      </c>
      <c r="D3578" s="32">
        <v>1.0</v>
      </c>
      <c r="E3578" s="32" t="s">
        <v>177</v>
      </c>
      <c r="F3578" s="58"/>
    </row>
    <row r="3579">
      <c r="A3579" s="32" t="s">
        <v>59</v>
      </c>
      <c r="B3579" s="32" t="s">
        <v>142</v>
      </c>
      <c r="C3579" s="32" t="s">
        <v>171</v>
      </c>
      <c r="D3579" s="32">
        <v>1.0</v>
      </c>
      <c r="E3579" s="32" t="s">
        <v>177</v>
      </c>
      <c r="F3579" s="58"/>
    </row>
    <row r="3580">
      <c r="A3580" s="32" t="s">
        <v>59</v>
      </c>
      <c r="B3580" s="32" t="s">
        <v>145</v>
      </c>
      <c r="C3580" s="32" t="s">
        <v>171</v>
      </c>
      <c r="D3580" s="32">
        <v>1.0</v>
      </c>
      <c r="E3580" s="32" t="s">
        <v>177</v>
      </c>
      <c r="F3580" s="58"/>
    </row>
    <row r="3581">
      <c r="A3581" s="32" t="s">
        <v>59</v>
      </c>
      <c r="B3581" s="32" t="s">
        <v>147</v>
      </c>
      <c r="C3581" s="32" t="s">
        <v>171</v>
      </c>
      <c r="D3581" s="32">
        <v>1.0</v>
      </c>
      <c r="E3581" s="32" t="s">
        <v>177</v>
      </c>
      <c r="F3581" s="58"/>
    </row>
    <row r="3582">
      <c r="A3582" s="32" t="s">
        <v>59</v>
      </c>
      <c r="B3582" s="32" t="s">
        <v>148</v>
      </c>
      <c r="C3582" s="32" t="s">
        <v>171</v>
      </c>
      <c r="D3582" s="32">
        <v>1.0</v>
      </c>
      <c r="E3582" s="32" t="s">
        <v>177</v>
      </c>
      <c r="F3582" s="58"/>
    </row>
    <row r="3583">
      <c r="A3583" s="32" t="s">
        <v>59</v>
      </c>
      <c r="B3583" s="32" t="s">
        <v>149</v>
      </c>
      <c r="C3583" s="32" t="s">
        <v>171</v>
      </c>
      <c r="D3583" s="32">
        <v>1.0</v>
      </c>
      <c r="E3583" s="32" t="s">
        <v>177</v>
      </c>
      <c r="F3583" s="58"/>
    </row>
    <row r="3584">
      <c r="A3584" s="32" t="s">
        <v>61</v>
      </c>
      <c r="B3584" s="32" t="s">
        <v>62</v>
      </c>
      <c r="C3584" s="32" t="s">
        <v>171</v>
      </c>
      <c r="D3584" s="32">
        <v>1.0</v>
      </c>
      <c r="E3584" s="32" t="s">
        <v>177</v>
      </c>
      <c r="F3584" s="58"/>
    </row>
    <row r="3585">
      <c r="A3585" s="32" t="s">
        <v>61</v>
      </c>
      <c r="B3585" s="32" t="s">
        <v>63</v>
      </c>
      <c r="C3585" s="32" t="s">
        <v>171</v>
      </c>
      <c r="D3585" s="32">
        <v>1.0</v>
      </c>
      <c r="E3585" s="32" t="s">
        <v>177</v>
      </c>
      <c r="F3585" s="58"/>
    </row>
    <row r="3586">
      <c r="A3586" s="32" t="s">
        <v>61</v>
      </c>
      <c r="B3586" s="32" t="s">
        <v>65</v>
      </c>
      <c r="C3586" s="32" t="s">
        <v>171</v>
      </c>
      <c r="D3586" s="32">
        <v>1.0</v>
      </c>
      <c r="E3586" s="32" t="s">
        <v>177</v>
      </c>
      <c r="F3586" s="58"/>
    </row>
    <row r="3587">
      <c r="A3587" s="32" t="s">
        <v>61</v>
      </c>
      <c r="B3587" s="32" t="s">
        <v>66</v>
      </c>
      <c r="C3587" s="32" t="s">
        <v>171</v>
      </c>
      <c r="D3587" s="32">
        <v>1.0</v>
      </c>
      <c r="E3587" s="32" t="s">
        <v>177</v>
      </c>
      <c r="F3587" s="58"/>
    </row>
    <row r="3588">
      <c r="A3588" s="32" t="s">
        <v>61</v>
      </c>
      <c r="B3588" s="32" t="s">
        <v>71</v>
      </c>
      <c r="C3588" s="32" t="s">
        <v>171</v>
      </c>
      <c r="D3588" s="32">
        <v>1.0</v>
      </c>
      <c r="E3588" s="32" t="s">
        <v>177</v>
      </c>
      <c r="F3588" s="58"/>
    </row>
    <row r="3589">
      <c r="A3589" s="32" t="s">
        <v>61</v>
      </c>
      <c r="B3589" s="32" t="s">
        <v>72</v>
      </c>
      <c r="C3589" s="32" t="s">
        <v>171</v>
      </c>
      <c r="D3589" s="32">
        <v>1.0</v>
      </c>
      <c r="E3589" s="32" t="s">
        <v>177</v>
      </c>
      <c r="F3589" s="58"/>
    </row>
    <row r="3590">
      <c r="A3590" s="32" t="s">
        <v>61</v>
      </c>
      <c r="B3590" s="32" t="s">
        <v>73</v>
      </c>
      <c r="C3590" s="32" t="s">
        <v>171</v>
      </c>
      <c r="D3590" s="32">
        <v>1.0</v>
      </c>
      <c r="E3590" s="32" t="s">
        <v>177</v>
      </c>
      <c r="F3590" s="58"/>
    </row>
    <row r="3591">
      <c r="A3591" s="32" t="s">
        <v>61</v>
      </c>
      <c r="B3591" s="32" t="s">
        <v>75</v>
      </c>
      <c r="C3591" s="32" t="s">
        <v>171</v>
      </c>
      <c r="D3591" s="32">
        <v>1.0</v>
      </c>
      <c r="E3591" s="32" t="s">
        <v>177</v>
      </c>
      <c r="F3591" s="58"/>
    </row>
    <row r="3592">
      <c r="A3592" s="32" t="s">
        <v>61</v>
      </c>
      <c r="B3592" s="32" t="s">
        <v>78</v>
      </c>
      <c r="C3592" s="32" t="s">
        <v>171</v>
      </c>
      <c r="D3592" s="32">
        <v>1.0</v>
      </c>
      <c r="E3592" s="32" t="s">
        <v>177</v>
      </c>
      <c r="F3592" s="58"/>
    </row>
    <row r="3593">
      <c r="A3593" s="32" t="s">
        <v>61</v>
      </c>
      <c r="B3593" s="32" t="s">
        <v>83</v>
      </c>
      <c r="C3593" s="32" t="s">
        <v>171</v>
      </c>
      <c r="D3593" s="32">
        <v>1.0</v>
      </c>
      <c r="E3593" s="32" t="s">
        <v>177</v>
      </c>
      <c r="F3593" s="58"/>
    </row>
    <row r="3594">
      <c r="A3594" s="32" t="s">
        <v>61</v>
      </c>
      <c r="B3594" s="32" t="s">
        <v>84</v>
      </c>
      <c r="C3594" s="32" t="s">
        <v>171</v>
      </c>
      <c r="D3594" s="32">
        <v>1.0</v>
      </c>
      <c r="E3594" s="32" t="s">
        <v>177</v>
      </c>
      <c r="F3594" s="58"/>
    </row>
    <row r="3595">
      <c r="A3595" s="32" t="s">
        <v>61</v>
      </c>
      <c r="B3595" s="32" t="s">
        <v>91</v>
      </c>
      <c r="C3595" s="32" t="s">
        <v>171</v>
      </c>
      <c r="D3595" s="32">
        <v>1.0</v>
      </c>
      <c r="E3595" s="32" t="s">
        <v>177</v>
      </c>
      <c r="F3595" s="58"/>
    </row>
    <row r="3596">
      <c r="A3596" s="32" t="s">
        <v>61</v>
      </c>
      <c r="B3596" s="32" t="s">
        <v>93</v>
      </c>
      <c r="C3596" s="32" t="s">
        <v>171</v>
      </c>
      <c r="D3596" s="32">
        <v>1.0</v>
      </c>
      <c r="E3596" s="32" t="s">
        <v>177</v>
      </c>
      <c r="F3596" s="58"/>
    </row>
    <row r="3597">
      <c r="A3597" s="32" t="s">
        <v>61</v>
      </c>
      <c r="B3597" s="32" t="s">
        <v>96</v>
      </c>
      <c r="C3597" s="32" t="s">
        <v>171</v>
      </c>
      <c r="D3597" s="32">
        <v>1.0</v>
      </c>
      <c r="E3597" s="32" t="s">
        <v>177</v>
      </c>
      <c r="F3597" s="58"/>
    </row>
    <row r="3598">
      <c r="A3598" s="32" t="s">
        <v>61</v>
      </c>
      <c r="B3598" s="32" t="s">
        <v>98</v>
      </c>
      <c r="C3598" s="32" t="s">
        <v>171</v>
      </c>
      <c r="D3598" s="32">
        <v>1.0</v>
      </c>
      <c r="E3598" s="32" t="s">
        <v>177</v>
      </c>
      <c r="F3598" s="58"/>
    </row>
    <row r="3599">
      <c r="A3599" s="32" t="s">
        <v>61</v>
      </c>
      <c r="B3599" s="32" t="s">
        <v>99</v>
      </c>
      <c r="C3599" s="32" t="s">
        <v>171</v>
      </c>
      <c r="D3599" s="32">
        <v>1.0</v>
      </c>
      <c r="E3599" s="32" t="s">
        <v>177</v>
      </c>
      <c r="F3599" s="58"/>
    </row>
    <row r="3600">
      <c r="A3600" s="32" t="s">
        <v>61</v>
      </c>
      <c r="B3600" s="32" t="s">
        <v>102</v>
      </c>
      <c r="C3600" s="32" t="s">
        <v>171</v>
      </c>
      <c r="D3600" s="32">
        <v>1.0</v>
      </c>
      <c r="E3600" s="32" t="s">
        <v>177</v>
      </c>
      <c r="F3600" s="58"/>
    </row>
    <row r="3601">
      <c r="A3601" s="32" t="s">
        <v>61</v>
      </c>
      <c r="B3601" s="32" t="s">
        <v>105</v>
      </c>
      <c r="C3601" s="32" t="s">
        <v>171</v>
      </c>
      <c r="D3601" s="32">
        <v>1.0</v>
      </c>
      <c r="E3601" s="32" t="s">
        <v>177</v>
      </c>
      <c r="F3601" s="58"/>
    </row>
    <row r="3602">
      <c r="A3602" s="32" t="s">
        <v>61</v>
      </c>
      <c r="B3602" s="32" t="s">
        <v>109</v>
      </c>
      <c r="C3602" s="32" t="s">
        <v>171</v>
      </c>
      <c r="D3602" s="32">
        <v>1.0</v>
      </c>
      <c r="E3602" s="32" t="s">
        <v>177</v>
      </c>
      <c r="F3602" s="58"/>
    </row>
    <row r="3603">
      <c r="A3603" s="32" t="s">
        <v>61</v>
      </c>
      <c r="B3603" s="32" t="s">
        <v>110</v>
      </c>
      <c r="C3603" s="32" t="s">
        <v>171</v>
      </c>
      <c r="D3603" s="32">
        <v>1.0</v>
      </c>
      <c r="E3603" s="32" t="s">
        <v>177</v>
      </c>
      <c r="F3603" s="58"/>
    </row>
    <row r="3604">
      <c r="A3604" s="32" t="s">
        <v>61</v>
      </c>
      <c r="B3604" s="32" t="s">
        <v>111</v>
      </c>
      <c r="C3604" s="32" t="s">
        <v>171</v>
      </c>
      <c r="D3604" s="32">
        <v>1.0</v>
      </c>
      <c r="E3604" s="32" t="s">
        <v>177</v>
      </c>
      <c r="F3604" s="58"/>
    </row>
    <row r="3605">
      <c r="A3605" s="32" t="s">
        <v>61</v>
      </c>
      <c r="B3605" s="32" t="s">
        <v>112</v>
      </c>
      <c r="C3605" s="32" t="s">
        <v>171</v>
      </c>
      <c r="D3605" s="32">
        <v>1.0</v>
      </c>
      <c r="E3605" s="32" t="s">
        <v>177</v>
      </c>
      <c r="F3605" s="58"/>
    </row>
    <row r="3606">
      <c r="A3606" s="32" t="s">
        <v>61</v>
      </c>
      <c r="B3606" s="32" t="s">
        <v>114</v>
      </c>
      <c r="C3606" s="32" t="s">
        <v>171</v>
      </c>
      <c r="D3606" s="32">
        <v>1.0</v>
      </c>
      <c r="E3606" s="32" t="s">
        <v>177</v>
      </c>
      <c r="F3606" s="58"/>
    </row>
    <row r="3607">
      <c r="A3607" s="32" t="s">
        <v>61</v>
      </c>
      <c r="B3607" s="32" t="s">
        <v>119</v>
      </c>
      <c r="C3607" s="32" t="s">
        <v>171</v>
      </c>
      <c r="D3607" s="32">
        <v>1.0</v>
      </c>
      <c r="E3607" s="32" t="s">
        <v>177</v>
      </c>
      <c r="F3607" s="58"/>
    </row>
    <row r="3608">
      <c r="A3608" s="32" t="s">
        <v>61</v>
      </c>
      <c r="B3608" s="32" t="s">
        <v>122</v>
      </c>
      <c r="C3608" s="32" t="s">
        <v>171</v>
      </c>
      <c r="D3608" s="32">
        <v>1.0</v>
      </c>
      <c r="E3608" s="32" t="s">
        <v>177</v>
      </c>
      <c r="F3608" s="58"/>
    </row>
    <row r="3609">
      <c r="A3609" s="32" t="s">
        <v>61</v>
      </c>
      <c r="B3609" s="32" t="s">
        <v>124</v>
      </c>
      <c r="C3609" s="32" t="s">
        <v>171</v>
      </c>
      <c r="D3609" s="32">
        <v>1.0</v>
      </c>
      <c r="E3609" s="32" t="s">
        <v>177</v>
      </c>
      <c r="F3609" s="58"/>
    </row>
    <row r="3610">
      <c r="A3610" s="32" t="s">
        <v>61</v>
      </c>
      <c r="B3610" s="32" t="s">
        <v>130</v>
      </c>
      <c r="C3610" s="32" t="s">
        <v>171</v>
      </c>
      <c r="D3610" s="32">
        <v>1.0</v>
      </c>
      <c r="E3610" s="32" t="s">
        <v>177</v>
      </c>
      <c r="F3610" s="58"/>
    </row>
    <row r="3611">
      <c r="A3611" s="32" t="s">
        <v>61</v>
      </c>
      <c r="B3611" s="32" t="s">
        <v>142</v>
      </c>
      <c r="C3611" s="32" t="s">
        <v>171</v>
      </c>
      <c r="D3611" s="32">
        <v>1.0</v>
      </c>
      <c r="E3611" s="32" t="s">
        <v>177</v>
      </c>
      <c r="F3611" s="58"/>
    </row>
    <row r="3612">
      <c r="A3612" s="32" t="s">
        <v>61</v>
      </c>
      <c r="B3612" s="32" t="s">
        <v>145</v>
      </c>
      <c r="C3612" s="32" t="s">
        <v>171</v>
      </c>
      <c r="D3612" s="32">
        <v>1.0</v>
      </c>
      <c r="E3612" s="32" t="s">
        <v>177</v>
      </c>
      <c r="F3612" s="58"/>
    </row>
    <row r="3613">
      <c r="A3613" s="32" t="s">
        <v>61</v>
      </c>
      <c r="B3613" s="32" t="s">
        <v>147</v>
      </c>
      <c r="C3613" s="32" t="s">
        <v>171</v>
      </c>
      <c r="D3613" s="32">
        <v>1.0</v>
      </c>
      <c r="E3613" s="32" t="s">
        <v>177</v>
      </c>
      <c r="F3613" s="58"/>
    </row>
    <row r="3614">
      <c r="A3614" s="32" t="s">
        <v>61</v>
      </c>
      <c r="B3614" s="32" t="s">
        <v>148</v>
      </c>
      <c r="C3614" s="32" t="s">
        <v>171</v>
      </c>
      <c r="D3614" s="32">
        <v>1.0</v>
      </c>
      <c r="E3614" s="32" t="s">
        <v>177</v>
      </c>
      <c r="F3614" s="58"/>
    </row>
    <row r="3615">
      <c r="A3615" s="32" t="s">
        <v>61</v>
      </c>
      <c r="B3615" s="32" t="s">
        <v>149</v>
      </c>
      <c r="C3615" s="32" t="s">
        <v>171</v>
      </c>
      <c r="D3615" s="32">
        <v>1.0</v>
      </c>
      <c r="E3615" s="32" t="s">
        <v>177</v>
      </c>
      <c r="F3615" s="58"/>
    </row>
    <row r="3616">
      <c r="A3616" s="32" t="s">
        <v>62</v>
      </c>
      <c r="B3616" s="32" t="s">
        <v>63</v>
      </c>
      <c r="C3616" s="32" t="s">
        <v>171</v>
      </c>
      <c r="D3616" s="32">
        <v>1.0</v>
      </c>
      <c r="E3616" s="32" t="s">
        <v>177</v>
      </c>
      <c r="F3616" s="58"/>
    </row>
    <row r="3617">
      <c r="A3617" s="32" t="s">
        <v>62</v>
      </c>
      <c r="B3617" s="32" t="s">
        <v>65</v>
      </c>
      <c r="C3617" s="32" t="s">
        <v>171</v>
      </c>
      <c r="D3617" s="32">
        <v>1.0</v>
      </c>
      <c r="E3617" s="32" t="s">
        <v>177</v>
      </c>
      <c r="F3617" s="58"/>
    </row>
    <row r="3618">
      <c r="A3618" s="32" t="s">
        <v>62</v>
      </c>
      <c r="B3618" s="32" t="s">
        <v>66</v>
      </c>
      <c r="C3618" s="32" t="s">
        <v>171</v>
      </c>
      <c r="D3618" s="32">
        <v>1.0</v>
      </c>
      <c r="E3618" s="32" t="s">
        <v>177</v>
      </c>
      <c r="F3618" s="58"/>
    </row>
    <row r="3619">
      <c r="A3619" s="32" t="s">
        <v>62</v>
      </c>
      <c r="B3619" s="32" t="s">
        <v>71</v>
      </c>
      <c r="C3619" s="32" t="s">
        <v>171</v>
      </c>
      <c r="D3619" s="32">
        <v>1.0</v>
      </c>
      <c r="E3619" s="32" t="s">
        <v>177</v>
      </c>
      <c r="F3619" s="58"/>
    </row>
    <row r="3620">
      <c r="A3620" s="32" t="s">
        <v>62</v>
      </c>
      <c r="B3620" s="32" t="s">
        <v>72</v>
      </c>
      <c r="C3620" s="32" t="s">
        <v>171</v>
      </c>
      <c r="D3620" s="32">
        <v>1.0</v>
      </c>
      <c r="E3620" s="32" t="s">
        <v>177</v>
      </c>
      <c r="F3620" s="58"/>
    </row>
    <row r="3621">
      <c r="A3621" s="32" t="s">
        <v>62</v>
      </c>
      <c r="B3621" s="32" t="s">
        <v>73</v>
      </c>
      <c r="C3621" s="32" t="s">
        <v>171</v>
      </c>
      <c r="D3621" s="32">
        <v>1.0</v>
      </c>
      <c r="E3621" s="32" t="s">
        <v>177</v>
      </c>
      <c r="F3621" s="58"/>
    </row>
    <row r="3622">
      <c r="A3622" s="32" t="s">
        <v>62</v>
      </c>
      <c r="B3622" s="32" t="s">
        <v>75</v>
      </c>
      <c r="C3622" s="32" t="s">
        <v>171</v>
      </c>
      <c r="D3622" s="32">
        <v>1.0</v>
      </c>
      <c r="E3622" s="32" t="s">
        <v>177</v>
      </c>
      <c r="F3622" s="58"/>
    </row>
    <row r="3623">
      <c r="A3623" s="32" t="s">
        <v>62</v>
      </c>
      <c r="B3623" s="32" t="s">
        <v>78</v>
      </c>
      <c r="C3623" s="32" t="s">
        <v>171</v>
      </c>
      <c r="D3623" s="32">
        <v>1.0</v>
      </c>
      <c r="E3623" s="32" t="s">
        <v>177</v>
      </c>
      <c r="F3623" s="58"/>
    </row>
    <row r="3624">
      <c r="A3624" s="32" t="s">
        <v>62</v>
      </c>
      <c r="B3624" s="32" t="s">
        <v>83</v>
      </c>
      <c r="C3624" s="32" t="s">
        <v>171</v>
      </c>
      <c r="D3624" s="32">
        <v>1.0</v>
      </c>
      <c r="E3624" s="32" t="s">
        <v>177</v>
      </c>
      <c r="F3624" s="58"/>
    </row>
    <row r="3625">
      <c r="A3625" s="32" t="s">
        <v>62</v>
      </c>
      <c r="B3625" s="32" t="s">
        <v>84</v>
      </c>
      <c r="C3625" s="32" t="s">
        <v>171</v>
      </c>
      <c r="D3625" s="32">
        <v>1.0</v>
      </c>
      <c r="E3625" s="32" t="s">
        <v>177</v>
      </c>
      <c r="F3625" s="58"/>
    </row>
    <row r="3626">
      <c r="A3626" s="32" t="s">
        <v>62</v>
      </c>
      <c r="B3626" s="32" t="s">
        <v>91</v>
      </c>
      <c r="C3626" s="32" t="s">
        <v>171</v>
      </c>
      <c r="D3626" s="32">
        <v>1.0</v>
      </c>
      <c r="E3626" s="32" t="s">
        <v>177</v>
      </c>
      <c r="F3626" s="58"/>
    </row>
    <row r="3627">
      <c r="A3627" s="32" t="s">
        <v>62</v>
      </c>
      <c r="B3627" s="32" t="s">
        <v>93</v>
      </c>
      <c r="C3627" s="32" t="s">
        <v>171</v>
      </c>
      <c r="D3627" s="32">
        <v>1.0</v>
      </c>
      <c r="E3627" s="32" t="s">
        <v>177</v>
      </c>
      <c r="F3627" s="58"/>
    </row>
    <row r="3628">
      <c r="A3628" s="32" t="s">
        <v>62</v>
      </c>
      <c r="B3628" s="32" t="s">
        <v>96</v>
      </c>
      <c r="C3628" s="32" t="s">
        <v>171</v>
      </c>
      <c r="D3628" s="32">
        <v>1.0</v>
      </c>
      <c r="E3628" s="32" t="s">
        <v>177</v>
      </c>
      <c r="F3628" s="58"/>
    </row>
    <row r="3629">
      <c r="A3629" s="32" t="s">
        <v>62</v>
      </c>
      <c r="B3629" s="32" t="s">
        <v>98</v>
      </c>
      <c r="C3629" s="32" t="s">
        <v>171</v>
      </c>
      <c r="D3629" s="32">
        <v>1.0</v>
      </c>
      <c r="E3629" s="32" t="s">
        <v>177</v>
      </c>
      <c r="F3629" s="58"/>
    </row>
    <row r="3630">
      <c r="A3630" s="32" t="s">
        <v>62</v>
      </c>
      <c r="B3630" s="32" t="s">
        <v>99</v>
      </c>
      <c r="C3630" s="32" t="s">
        <v>171</v>
      </c>
      <c r="D3630" s="32">
        <v>1.0</v>
      </c>
      <c r="E3630" s="32" t="s">
        <v>177</v>
      </c>
      <c r="F3630" s="58"/>
    </row>
    <row r="3631">
      <c r="A3631" s="32" t="s">
        <v>62</v>
      </c>
      <c r="B3631" s="32" t="s">
        <v>102</v>
      </c>
      <c r="C3631" s="32" t="s">
        <v>171</v>
      </c>
      <c r="D3631" s="32">
        <v>1.0</v>
      </c>
      <c r="E3631" s="32" t="s">
        <v>177</v>
      </c>
      <c r="F3631" s="58"/>
    </row>
    <row r="3632">
      <c r="A3632" s="32" t="s">
        <v>62</v>
      </c>
      <c r="B3632" s="32" t="s">
        <v>105</v>
      </c>
      <c r="C3632" s="32" t="s">
        <v>171</v>
      </c>
      <c r="D3632" s="32">
        <v>1.0</v>
      </c>
      <c r="E3632" s="32" t="s">
        <v>177</v>
      </c>
      <c r="F3632" s="58"/>
    </row>
    <row r="3633">
      <c r="A3633" s="32" t="s">
        <v>62</v>
      </c>
      <c r="B3633" s="32" t="s">
        <v>109</v>
      </c>
      <c r="C3633" s="32" t="s">
        <v>171</v>
      </c>
      <c r="D3633" s="32">
        <v>1.0</v>
      </c>
      <c r="E3633" s="32" t="s">
        <v>177</v>
      </c>
      <c r="F3633" s="58"/>
    </row>
    <row r="3634">
      <c r="A3634" s="32" t="s">
        <v>62</v>
      </c>
      <c r="B3634" s="32" t="s">
        <v>110</v>
      </c>
      <c r="C3634" s="32" t="s">
        <v>171</v>
      </c>
      <c r="D3634" s="32">
        <v>1.0</v>
      </c>
      <c r="E3634" s="32" t="s">
        <v>177</v>
      </c>
      <c r="F3634" s="58"/>
    </row>
    <row r="3635">
      <c r="A3635" s="32" t="s">
        <v>62</v>
      </c>
      <c r="B3635" s="32" t="s">
        <v>111</v>
      </c>
      <c r="C3635" s="32" t="s">
        <v>171</v>
      </c>
      <c r="D3635" s="32">
        <v>1.0</v>
      </c>
      <c r="E3635" s="32" t="s">
        <v>177</v>
      </c>
      <c r="F3635" s="58"/>
    </row>
    <row r="3636">
      <c r="A3636" s="32" t="s">
        <v>62</v>
      </c>
      <c r="B3636" s="32" t="s">
        <v>112</v>
      </c>
      <c r="C3636" s="32" t="s">
        <v>171</v>
      </c>
      <c r="D3636" s="32">
        <v>1.0</v>
      </c>
      <c r="E3636" s="32" t="s">
        <v>177</v>
      </c>
      <c r="F3636" s="58"/>
    </row>
    <row r="3637">
      <c r="A3637" s="32" t="s">
        <v>62</v>
      </c>
      <c r="B3637" s="32" t="s">
        <v>114</v>
      </c>
      <c r="C3637" s="32" t="s">
        <v>171</v>
      </c>
      <c r="D3637" s="32">
        <v>1.0</v>
      </c>
      <c r="E3637" s="32" t="s">
        <v>177</v>
      </c>
      <c r="F3637" s="58"/>
    </row>
    <row r="3638">
      <c r="A3638" s="32" t="s">
        <v>62</v>
      </c>
      <c r="B3638" s="32" t="s">
        <v>119</v>
      </c>
      <c r="C3638" s="32" t="s">
        <v>171</v>
      </c>
      <c r="D3638" s="32">
        <v>1.0</v>
      </c>
      <c r="E3638" s="32" t="s">
        <v>177</v>
      </c>
      <c r="F3638" s="58"/>
    </row>
    <row r="3639">
      <c r="A3639" s="32" t="s">
        <v>62</v>
      </c>
      <c r="B3639" s="32" t="s">
        <v>122</v>
      </c>
      <c r="C3639" s="32" t="s">
        <v>171</v>
      </c>
      <c r="D3639" s="32">
        <v>1.0</v>
      </c>
      <c r="E3639" s="32" t="s">
        <v>177</v>
      </c>
      <c r="F3639" s="58"/>
    </row>
    <row r="3640">
      <c r="A3640" s="32" t="s">
        <v>62</v>
      </c>
      <c r="B3640" s="32" t="s">
        <v>124</v>
      </c>
      <c r="C3640" s="32" t="s">
        <v>171</v>
      </c>
      <c r="D3640" s="32">
        <v>1.0</v>
      </c>
      <c r="E3640" s="32" t="s">
        <v>177</v>
      </c>
      <c r="F3640" s="58"/>
    </row>
    <row r="3641">
      <c r="A3641" s="32" t="s">
        <v>62</v>
      </c>
      <c r="B3641" s="32" t="s">
        <v>130</v>
      </c>
      <c r="C3641" s="32" t="s">
        <v>171</v>
      </c>
      <c r="D3641" s="32">
        <v>1.0</v>
      </c>
      <c r="E3641" s="32" t="s">
        <v>177</v>
      </c>
      <c r="F3641" s="58"/>
    </row>
    <row r="3642">
      <c r="A3642" s="32" t="s">
        <v>62</v>
      </c>
      <c r="B3642" s="32" t="s">
        <v>142</v>
      </c>
      <c r="C3642" s="32" t="s">
        <v>171</v>
      </c>
      <c r="D3642" s="32">
        <v>1.0</v>
      </c>
      <c r="E3642" s="32" t="s">
        <v>177</v>
      </c>
      <c r="F3642" s="58"/>
    </row>
    <row r="3643">
      <c r="A3643" s="32" t="s">
        <v>62</v>
      </c>
      <c r="B3643" s="32" t="s">
        <v>145</v>
      </c>
      <c r="C3643" s="32" t="s">
        <v>171</v>
      </c>
      <c r="D3643" s="32">
        <v>1.0</v>
      </c>
      <c r="E3643" s="32" t="s">
        <v>177</v>
      </c>
      <c r="F3643" s="58"/>
    </row>
    <row r="3644">
      <c r="A3644" s="32" t="s">
        <v>62</v>
      </c>
      <c r="B3644" s="32" t="s">
        <v>147</v>
      </c>
      <c r="C3644" s="32" t="s">
        <v>171</v>
      </c>
      <c r="D3644" s="32">
        <v>1.0</v>
      </c>
      <c r="E3644" s="32" t="s">
        <v>177</v>
      </c>
      <c r="F3644" s="58"/>
    </row>
    <row r="3645">
      <c r="A3645" s="32" t="s">
        <v>62</v>
      </c>
      <c r="B3645" s="32" t="s">
        <v>148</v>
      </c>
      <c r="C3645" s="32" t="s">
        <v>171</v>
      </c>
      <c r="D3645" s="32">
        <v>1.0</v>
      </c>
      <c r="E3645" s="32" t="s">
        <v>177</v>
      </c>
      <c r="F3645" s="58"/>
    </row>
    <row r="3646">
      <c r="A3646" s="32" t="s">
        <v>62</v>
      </c>
      <c r="B3646" s="32" t="s">
        <v>149</v>
      </c>
      <c r="C3646" s="32" t="s">
        <v>171</v>
      </c>
      <c r="D3646" s="32">
        <v>1.0</v>
      </c>
      <c r="E3646" s="32" t="s">
        <v>177</v>
      </c>
      <c r="F3646" s="58"/>
    </row>
    <row r="3647">
      <c r="A3647" s="32" t="s">
        <v>63</v>
      </c>
      <c r="B3647" s="32" t="s">
        <v>65</v>
      </c>
      <c r="C3647" s="32" t="s">
        <v>171</v>
      </c>
      <c r="D3647" s="32">
        <v>1.0</v>
      </c>
      <c r="E3647" s="32" t="s">
        <v>177</v>
      </c>
      <c r="F3647" s="58"/>
    </row>
    <row r="3648">
      <c r="A3648" s="32" t="s">
        <v>63</v>
      </c>
      <c r="B3648" s="32" t="s">
        <v>66</v>
      </c>
      <c r="C3648" s="32" t="s">
        <v>171</v>
      </c>
      <c r="D3648" s="32">
        <v>1.0</v>
      </c>
      <c r="E3648" s="32" t="s">
        <v>177</v>
      </c>
      <c r="F3648" s="58"/>
    </row>
    <row r="3649">
      <c r="A3649" s="32" t="s">
        <v>63</v>
      </c>
      <c r="B3649" s="32" t="s">
        <v>71</v>
      </c>
      <c r="C3649" s="32" t="s">
        <v>171</v>
      </c>
      <c r="D3649" s="32">
        <v>1.0</v>
      </c>
      <c r="E3649" s="32" t="s">
        <v>177</v>
      </c>
      <c r="F3649" s="58"/>
    </row>
    <row r="3650">
      <c r="A3650" s="32" t="s">
        <v>63</v>
      </c>
      <c r="B3650" s="32" t="s">
        <v>72</v>
      </c>
      <c r="C3650" s="32" t="s">
        <v>171</v>
      </c>
      <c r="D3650" s="32">
        <v>1.0</v>
      </c>
      <c r="E3650" s="32" t="s">
        <v>177</v>
      </c>
      <c r="F3650" s="58"/>
    </row>
    <row r="3651">
      <c r="A3651" s="32" t="s">
        <v>63</v>
      </c>
      <c r="B3651" s="32" t="s">
        <v>73</v>
      </c>
      <c r="C3651" s="32" t="s">
        <v>171</v>
      </c>
      <c r="D3651" s="32">
        <v>1.0</v>
      </c>
      <c r="E3651" s="32" t="s">
        <v>177</v>
      </c>
      <c r="F3651" s="58"/>
    </row>
    <row r="3652">
      <c r="A3652" s="32" t="s">
        <v>63</v>
      </c>
      <c r="B3652" s="32" t="s">
        <v>75</v>
      </c>
      <c r="C3652" s="32" t="s">
        <v>171</v>
      </c>
      <c r="D3652" s="32">
        <v>1.0</v>
      </c>
      <c r="E3652" s="32" t="s">
        <v>177</v>
      </c>
      <c r="F3652" s="58"/>
    </row>
    <row r="3653">
      <c r="A3653" s="32" t="s">
        <v>63</v>
      </c>
      <c r="B3653" s="32" t="s">
        <v>78</v>
      </c>
      <c r="C3653" s="32" t="s">
        <v>171</v>
      </c>
      <c r="D3653" s="32">
        <v>1.0</v>
      </c>
      <c r="E3653" s="32" t="s">
        <v>177</v>
      </c>
      <c r="F3653" s="58"/>
    </row>
    <row r="3654">
      <c r="A3654" s="32" t="s">
        <v>63</v>
      </c>
      <c r="B3654" s="32" t="s">
        <v>83</v>
      </c>
      <c r="C3654" s="32" t="s">
        <v>171</v>
      </c>
      <c r="D3654" s="32">
        <v>1.0</v>
      </c>
      <c r="E3654" s="32" t="s">
        <v>177</v>
      </c>
      <c r="F3654" s="58"/>
    </row>
    <row r="3655">
      <c r="A3655" s="32" t="s">
        <v>63</v>
      </c>
      <c r="B3655" s="32" t="s">
        <v>84</v>
      </c>
      <c r="C3655" s="32" t="s">
        <v>171</v>
      </c>
      <c r="D3655" s="32">
        <v>1.0</v>
      </c>
      <c r="E3655" s="32" t="s">
        <v>177</v>
      </c>
      <c r="F3655" s="58"/>
    </row>
    <row r="3656">
      <c r="A3656" s="32" t="s">
        <v>63</v>
      </c>
      <c r="B3656" s="32" t="s">
        <v>91</v>
      </c>
      <c r="C3656" s="32" t="s">
        <v>171</v>
      </c>
      <c r="D3656" s="32">
        <v>1.0</v>
      </c>
      <c r="E3656" s="32" t="s">
        <v>177</v>
      </c>
      <c r="F3656" s="58"/>
    </row>
    <row r="3657">
      <c r="A3657" s="32" t="s">
        <v>63</v>
      </c>
      <c r="B3657" s="32" t="s">
        <v>93</v>
      </c>
      <c r="C3657" s="32" t="s">
        <v>171</v>
      </c>
      <c r="D3657" s="32">
        <v>1.0</v>
      </c>
      <c r="E3657" s="32" t="s">
        <v>177</v>
      </c>
      <c r="F3657" s="58"/>
    </row>
    <row r="3658">
      <c r="A3658" s="32" t="s">
        <v>63</v>
      </c>
      <c r="B3658" s="32" t="s">
        <v>96</v>
      </c>
      <c r="C3658" s="32" t="s">
        <v>171</v>
      </c>
      <c r="D3658" s="32">
        <v>1.0</v>
      </c>
      <c r="E3658" s="32" t="s">
        <v>177</v>
      </c>
      <c r="F3658" s="58"/>
    </row>
    <row r="3659">
      <c r="A3659" s="32" t="s">
        <v>63</v>
      </c>
      <c r="B3659" s="32" t="s">
        <v>98</v>
      </c>
      <c r="C3659" s="32" t="s">
        <v>171</v>
      </c>
      <c r="D3659" s="32">
        <v>1.0</v>
      </c>
      <c r="E3659" s="32" t="s">
        <v>177</v>
      </c>
      <c r="F3659" s="58"/>
    </row>
    <row r="3660">
      <c r="A3660" s="32" t="s">
        <v>63</v>
      </c>
      <c r="B3660" s="32" t="s">
        <v>99</v>
      </c>
      <c r="C3660" s="32" t="s">
        <v>171</v>
      </c>
      <c r="D3660" s="32">
        <v>1.0</v>
      </c>
      <c r="E3660" s="32" t="s">
        <v>177</v>
      </c>
      <c r="F3660" s="58"/>
    </row>
    <row r="3661">
      <c r="A3661" s="32" t="s">
        <v>63</v>
      </c>
      <c r="B3661" s="32" t="s">
        <v>102</v>
      </c>
      <c r="C3661" s="32" t="s">
        <v>171</v>
      </c>
      <c r="D3661" s="32">
        <v>1.0</v>
      </c>
      <c r="E3661" s="32" t="s">
        <v>177</v>
      </c>
      <c r="F3661" s="58"/>
    </row>
    <row r="3662">
      <c r="A3662" s="32" t="s">
        <v>63</v>
      </c>
      <c r="B3662" s="32" t="s">
        <v>105</v>
      </c>
      <c r="C3662" s="32" t="s">
        <v>171</v>
      </c>
      <c r="D3662" s="32">
        <v>1.0</v>
      </c>
      <c r="E3662" s="32" t="s">
        <v>177</v>
      </c>
      <c r="F3662" s="58"/>
    </row>
    <row r="3663">
      <c r="A3663" s="32" t="s">
        <v>63</v>
      </c>
      <c r="B3663" s="32" t="s">
        <v>109</v>
      </c>
      <c r="C3663" s="32" t="s">
        <v>171</v>
      </c>
      <c r="D3663" s="32">
        <v>1.0</v>
      </c>
      <c r="E3663" s="32" t="s">
        <v>177</v>
      </c>
      <c r="F3663" s="58"/>
    </row>
    <row r="3664">
      <c r="A3664" s="32" t="s">
        <v>63</v>
      </c>
      <c r="B3664" s="32" t="s">
        <v>110</v>
      </c>
      <c r="C3664" s="32" t="s">
        <v>171</v>
      </c>
      <c r="D3664" s="32">
        <v>1.0</v>
      </c>
      <c r="E3664" s="32" t="s">
        <v>177</v>
      </c>
      <c r="F3664" s="58"/>
    </row>
    <row r="3665">
      <c r="A3665" s="32" t="s">
        <v>63</v>
      </c>
      <c r="B3665" s="32" t="s">
        <v>111</v>
      </c>
      <c r="C3665" s="32" t="s">
        <v>171</v>
      </c>
      <c r="D3665" s="32">
        <v>1.0</v>
      </c>
      <c r="E3665" s="32" t="s">
        <v>177</v>
      </c>
      <c r="F3665" s="58"/>
    </row>
    <row r="3666">
      <c r="A3666" s="32" t="s">
        <v>63</v>
      </c>
      <c r="B3666" s="32" t="s">
        <v>112</v>
      </c>
      <c r="C3666" s="32" t="s">
        <v>171</v>
      </c>
      <c r="D3666" s="32">
        <v>1.0</v>
      </c>
      <c r="E3666" s="32" t="s">
        <v>177</v>
      </c>
      <c r="F3666" s="58"/>
    </row>
    <row r="3667">
      <c r="A3667" s="32" t="s">
        <v>63</v>
      </c>
      <c r="B3667" s="32" t="s">
        <v>114</v>
      </c>
      <c r="C3667" s="32" t="s">
        <v>171</v>
      </c>
      <c r="D3667" s="32">
        <v>1.0</v>
      </c>
      <c r="E3667" s="32" t="s">
        <v>177</v>
      </c>
      <c r="F3667" s="58"/>
    </row>
    <row r="3668">
      <c r="A3668" s="32" t="s">
        <v>63</v>
      </c>
      <c r="B3668" s="32" t="s">
        <v>119</v>
      </c>
      <c r="C3668" s="32" t="s">
        <v>171</v>
      </c>
      <c r="D3668" s="32">
        <v>1.0</v>
      </c>
      <c r="E3668" s="32" t="s">
        <v>177</v>
      </c>
      <c r="F3668" s="58"/>
    </row>
    <row r="3669">
      <c r="A3669" s="32" t="s">
        <v>63</v>
      </c>
      <c r="B3669" s="32" t="s">
        <v>122</v>
      </c>
      <c r="C3669" s="32" t="s">
        <v>171</v>
      </c>
      <c r="D3669" s="32">
        <v>1.0</v>
      </c>
      <c r="E3669" s="32" t="s">
        <v>177</v>
      </c>
      <c r="F3669" s="58"/>
    </row>
    <row r="3670">
      <c r="A3670" s="32" t="s">
        <v>63</v>
      </c>
      <c r="B3670" s="32" t="s">
        <v>124</v>
      </c>
      <c r="C3670" s="32" t="s">
        <v>171</v>
      </c>
      <c r="D3670" s="32">
        <v>1.0</v>
      </c>
      <c r="E3670" s="32" t="s">
        <v>177</v>
      </c>
      <c r="F3670" s="58"/>
    </row>
    <row r="3671">
      <c r="A3671" s="32" t="s">
        <v>63</v>
      </c>
      <c r="B3671" s="32" t="s">
        <v>130</v>
      </c>
      <c r="C3671" s="32" t="s">
        <v>171</v>
      </c>
      <c r="D3671" s="32">
        <v>1.0</v>
      </c>
      <c r="E3671" s="32" t="s">
        <v>177</v>
      </c>
      <c r="F3671" s="58"/>
    </row>
    <row r="3672">
      <c r="A3672" s="32" t="s">
        <v>63</v>
      </c>
      <c r="B3672" s="32" t="s">
        <v>142</v>
      </c>
      <c r="C3672" s="32" t="s">
        <v>171</v>
      </c>
      <c r="D3672" s="32">
        <v>1.0</v>
      </c>
      <c r="E3672" s="32" t="s">
        <v>177</v>
      </c>
      <c r="F3672" s="58"/>
    </row>
    <row r="3673">
      <c r="A3673" s="32" t="s">
        <v>63</v>
      </c>
      <c r="B3673" s="32" t="s">
        <v>145</v>
      </c>
      <c r="C3673" s="32" t="s">
        <v>171</v>
      </c>
      <c r="D3673" s="32">
        <v>1.0</v>
      </c>
      <c r="E3673" s="32" t="s">
        <v>177</v>
      </c>
      <c r="F3673" s="58"/>
    </row>
    <row r="3674">
      <c r="A3674" s="32" t="s">
        <v>63</v>
      </c>
      <c r="B3674" s="32" t="s">
        <v>147</v>
      </c>
      <c r="C3674" s="32" t="s">
        <v>171</v>
      </c>
      <c r="D3674" s="32">
        <v>1.0</v>
      </c>
      <c r="E3674" s="32" t="s">
        <v>177</v>
      </c>
      <c r="F3674" s="58"/>
    </row>
    <row r="3675">
      <c r="A3675" s="32" t="s">
        <v>63</v>
      </c>
      <c r="B3675" s="32" t="s">
        <v>148</v>
      </c>
      <c r="C3675" s="32" t="s">
        <v>171</v>
      </c>
      <c r="D3675" s="32">
        <v>1.0</v>
      </c>
      <c r="E3675" s="32" t="s">
        <v>177</v>
      </c>
      <c r="F3675" s="58"/>
    </row>
    <row r="3676">
      <c r="A3676" s="32" t="s">
        <v>63</v>
      </c>
      <c r="B3676" s="32" t="s">
        <v>149</v>
      </c>
      <c r="C3676" s="32" t="s">
        <v>171</v>
      </c>
      <c r="D3676" s="32">
        <v>1.0</v>
      </c>
      <c r="E3676" s="32" t="s">
        <v>177</v>
      </c>
      <c r="F3676" s="58"/>
    </row>
    <row r="3677">
      <c r="A3677" s="32" t="s">
        <v>65</v>
      </c>
      <c r="B3677" s="32" t="s">
        <v>66</v>
      </c>
      <c r="C3677" s="32" t="s">
        <v>171</v>
      </c>
      <c r="D3677" s="32">
        <v>1.0</v>
      </c>
      <c r="E3677" s="32" t="s">
        <v>177</v>
      </c>
      <c r="F3677" s="58"/>
    </row>
    <row r="3678">
      <c r="A3678" s="32" t="s">
        <v>65</v>
      </c>
      <c r="B3678" s="32" t="s">
        <v>71</v>
      </c>
      <c r="C3678" s="32" t="s">
        <v>171</v>
      </c>
      <c r="D3678" s="32">
        <v>1.0</v>
      </c>
      <c r="E3678" s="32" t="s">
        <v>177</v>
      </c>
      <c r="F3678" s="58"/>
    </row>
    <row r="3679">
      <c r="A3679" s="32" t="s">
        <v>65</v>
      </c>
      <c r="B3679" s="32" t="s">
        <v>72</v>
      </c>
      <c r="C3679" s="32" t="s">
        <v>171</v>
      </c>
      <c r="D3679" s="32">
        <v>1.0</v>
      </c>
      <c r="E3679" s="32" t="s">
        <v>177</v>
      </c>
      <c r="F3679" s="58"/>
    </row>
    <row r="3680">
      <c r="A3680" s="32" t="s">
        <v>65</v>
      </c>
      <c r="B3680" s="32" t="s">
        <v>73</v>
      </c>
      <c r="C3680" s="32" t="s">
        <v>171</v>
      </c>
      <c r="D3680" s="32">
        <v>1.0</v>
      </c>
      <c r="E3680" s="32" t="s">
        <v>177</v>
      </c>
      <c r="F3680" s="58"/>
    </row>
    <row r="3681">
      <c r="A3681" s="32" t="s">
        <v>65</v>
      </c>
      <c r="B3681" s="32" t="s">
        <v>75</v>
      </c>
      <c r="C3681" s="32" t="s">
        <v>171</v>
      </c>
      <c r="D3681" s="32">
        <v>1.0</v>
      </c>
      <c r="E3681" s="32" t="s">
        <v>177</v>
      </c>
      <c r="F3681" s="58"/>
    </row>
    <row r="3682">
      <c r="A3682" s="32" t="s">
        <v>65</v>
      </c>
      <c r="B3682" s="32" t="s">
        <v>78</v>
      </c>
      <c r="C3682" s="32" t="s">
        <v>171</v>
      </c>
      <c r="D3682" s="32">
        <v>1.0</v>
      </c>
      <c r="E3682" s="32" t="s">
        <v>177</v>
      </c>
      <c r="F3682" s="58"/>
    </row>
    <row r="3683">
      <c r="A3683" s="32" t="s">
        <v>65</v>
      </c>
      <c r="B3683" s="32" t="s">
        <v>83</v>
      </c>
      <c r="C3683" s="32" t="s">
        <v>171</v>
      </c>
      <c r="D3683" s="32">
        <v>1.0</v>
      </c>
      <c r="E3683" s="32" t="s">
        <v>177</v>
      </c>
      <c r="F3683" s="58"/>
    </row>
    <row r="3684">
      <c r="A3684" s="32" t="s">
        <v>65</v>
      </c>
      <c r="B3684" s="32" t="s">
        <v>84</v>
      </c>
      <c r="C3684" s="32" t="s">
        <v>171</v>
      </c>
      <c r="D3684" s="32">
        <v>1.0</v>
      </c>
      <c r="E3684" s="32" t="s">
        <v>177</v>
      </c>
      <c r="F3684" s="58"/>
    </row>
    <row r="3685">
      <c r="A3685" s="32" t="s">
        <v>65</v>
      </c>
      <c r="B3685" s="32" t="s">
        <v>91</v>
      </c>
      <c r="C3685" s="32" t="s">
        <v>171</v>
      </c>
      <c r="D3685" s="32">
        <v>1.0</v>
      </c>
      <c r="E3685" s="32" t="s">
        <v>177</v>
      </c>
      <c r="F3685" s="58"/>
    </row>
    <row r="3686">
      <c r="A3686" s="32" t="s">
        <v>65</v>
      </c>
      <c r="B3686" s="32" t="s">
        <v>93</v>
      </c>
      <c r="C3686" s="32" t="s">
        <v>171</v>
      </c>
      <c r="D3686" s="32">
        <v>1.0</v>
      </c>
      <c r="E3686" s="32" t="s">
        <v>177</v>
      </c>
      <c r="F3686" s="58"/>
    </row>
    <row r="3687">
      <c r="A3687" s="32" t="s">
        <v>65</v>
      </c>
      <c r="B3687" s="32" t="s">
        <v>96</v>
      </c>
      <c r="C3687" s="32" t="s">
        <v>171</v>
      </c>
      <c r="D3687" s="32">
        <v>1.0</v>
      </c>
      <c r="E3687" s="32" t="s">
        <v>177</v>
      </c>
      <c r="F3687" s="58"/>
    </row>
    <row r="3688">
      <c r="A3688" s="32" t="s">
        <v>65</v>
      </c>
      <c r="B3688" s="32" t="s">
        <v>98</v>
      </c>
      <c r="C3688" s="32" t="s">
        <v>171</v>
      </c>
      <c r="D3688" s="32">
        <v>1.0</v>
      </c>
      <c r="E3688" s="32" t="s">
        <v>177</v>
      </c>
      <c r="F3688" s="58"/>
    </row>
    <row r="3689">
      <c r="A3689" s="32" t="s">
        <v>65</v>
      </c>
      <c r="B3689" s="32" t="s">
        <v>99</v>
      </c>
      <c r="C3689" s="32" t="s">
        <v>171</v>
      </c>
      <c r="D3689" s="32">
        <v>1.0</v>
      </c>
      <c r="E3689" s="32" t="s">
        <v>177</v>
      </c>
      <c r="F3689" s="58"/>
    </row>
    <row r="3690">
      <c r="A3690" s="32" t="s">
        <v>65</v>
      </c>
      <c r="B3690" s="32" t="s">
        <v>102</v>
      </c>
      <c r="C3690" s="32" t="s">
        <v>171</v>
      </c>
      <c r="D3690" s="32">
        <v>1.0</v>
      </c>
      <c r="E3690" s="32" t="s">
        <v>177</v>
      </c>
      <c r="F3690" s="58"/>
    </row>
    <row r="3691">
      <c r="A3691" s="32" t="s">
        <v>65</v>
      </c>
      <c r="B3691" s="32" t="s">
        <v>105</v>
      </c>
      <c r="C3691" s="32" t="s">
        <v>171</v>
      </c>
      <c r="D3691" s="32">
        <v>1.0</v>
      </c>
      <c r="E3691" s="32" t="s">
        <v>177</v>
      </c>
      <c r="F3691" s="58"/>
    </row>
    <row r="3692">
      <c r="A3692" s="32" t="s">
        <v>65</v>
      </c>
      <c r="B3692" s="32" t="s">
        <v>109</v>
      </c>
      <c r="C3692" s="32" t="s">
        <v>171</v>
      </c>
      <c r="D3692" s="32">
        <v>1.0</v>
      </c>
      <c r="E3692" s="32" t="s">
        <v>177</v>
      </c>
      <c r="F3692" s="58"/>
    </row>
    <row r="3693">
      <c r="A3693" s="32" t="s">
        <v>65</v>
      </c>
      <c r="B3693" s="32" t="s">
        <v>110</v>
      </c>
      <c r="C3693" s="32" t="s">
        <v>171</v>
      </c>
      <c r="D3693" s="32">
        <v>1.0</v>
      </c>
      <c r="E3693" s="32" t="s">
        <v>177</v>
      </c>
      <c r="F3693" s="58"/>
    </row>
    <row r="3694">
      <c r="A3694" s="32" t="s">
        <v>65</v>
      </c>
      <c r="B3694" s="32" t="s">
        <v>111</v>
      </c>
      <c r="C3694" s="32" t="s">
        <v>171</v>
      </c>
      <c r="D3694" s="32">
        <v>1.0</v>
      </c>
      <c r="E3694" s="32" t="s">
        <v>177</v>
      </c>
      <c r="F3694" s="58"/>
    </row>
    <row r="3695">
      <c r="A3695" s="32" t="s">
        <v>65</v>
      </c>
      <c r="B3695" s="32" t="s">
        <v>112</v>
      </c>
      <c r="C3695" s="32" t="s">
        <v>171</v>
      </c>
      <c r="D3695" s="32">
        <v>1.0</v>
      </c>
      <c r="E3695" s="32" t="s">
        <v>177</v>
      </c>
      <c r="F3695" s="58"/>
    </row>
    <row r="3696">
      <c r="A3696" s="32" t="s">
        <v>65</v>
      </c>
      <c r="B3696" s="32" t="s">
        <v>114</v>
      </c>
      <c r="C3696" s="32" t="s">
        <v>171</v>
      </c>
      <c r="D3696" s="32">
        <v>1.0</v>
      </c>
      <c r="E3696" s="32" t="s">
        <v>177</v>
      </c>
      <c r="F3696" s="58"/>
    </row>
    <row r="3697">
      <c r="A3697" s="32" t="s">
        <v>65</v>
      </c>
      <c r="B3697" s="32" t="s">
        <v>119</v>
      </c>
      <c r="C3697" s="32" t="s">
        <v>171</v>
      </c>
      <c r="D3697" s="32">
        <v>1.0</v>
      </c>
      <c r="E3697" s="32" t="s">
        <v>177</v>
      </c>
      <c r="F3697" s="58"/>
    </row>
    <row r="3698">
      <c r="A3698" s="32" t="s">
        <v>65</v>
      </c>
      <c r="B3698" s="32" t="s">
        <v>122</v>
      </c>
      <c r="C3698" s="32" t="s">
        <v>171</v>
      </c>
      <c r="D3698" s="32">
        <v>1.0</v>
      </c>
      <c r="E3698" s="32" t="s">
        <v>177</v>
      </c>
      <c r="F3698" s="58"/>
    </row>
    <row r="3699">
      <c r="A3699" s="32" t="s">
        <v>65</v>
      </c>
      <c r="B3699" s="32" t="s">
        <v>124</v>
      </c>
      <c r="C3699" s="32" t="s">
        <v>171</v>
      </c>
      <c r="D3699" s="32">
        <v>1.0</v>
      </c>
      <c r="E3699" s="32" t="s">
        <v>177</v>
      </c>
      <c r="F3699" s="58"/>
    </row>
    <row r="3700">
      <c r="A3700" s="32" t="s">
        <v>65</v>
      </c>
      <c r="B3700" s="32" t="s">
        <v>130</v>
      </c>
      <c r="C3700" s="32" t="s">
        <v>171</v>
      </c>
      <c r="D3700" s="32">
        <v>1.0</v>
      </c>
      <c r="E3700" s="32" t="s">
        <v>177</v>
      </c>
      <c r="F3700" s="58"/>
    </row>
    <row r="3701">
      <c r="A3701" s="32" t="s">
        <v>65</v>
      </c>
      <c r="B3701" s="32" t="s">
        <v>142</v>
      </c>
      <c r="C3701" s="32" t="s">
        <v>171</v>
      </c>
      <c r="D3701" s="32">
        <v>1.0</v>
      </c>
      <c r="E3701" s="32" t="s">
        <v>177</v>
      </c>
      <c r="F3701" s="58"/>
    </row>
    <row r="3702">
      <c r="A3702" s="32" t="s">
        <v>65</v>
      </c>
      <c r="B3702" s="32" t="s">
        <v>145</v>
      </c>
      <c r="C3702" s="32" t="s">
        <v>171</v>
      </c>
      <c r="D3702" s="32">
        <v>1.0</v>
      </c>
      <c r="E3702" s="32" t="s">
        <v>177</v>
      </c>
      <c r="F3702" s="58"/>
    </row>
    <row r="3703">
      <c r="A3703" s="32" t="s">
        <v>65</v>
      </c>
      <c r="B3703" s="32" t="s">
        <v>147</v>
      </c>
      <c r="C3703" s="32" t="s">
        <v>171</v>
      </c>
      <c r="D3703" s="32">
        <v>1.0</v>
      </c>
      <c r="E3703" s="32" t="s">
        <v>177</v>
      </c>
      <c r="F3703" s="58"/>
    </row>
    <row r="3704">
      <c r="A3704" s="32" t="s">
        <v>65</v>
      </c>
      <c r="B3704" s="32" t="s">
        <v>148</v>
      </c>
      <c r="C3704" s="32" t="s">
        <v>171</v>
      </c>
      <c r="D3704" s="32">
        <v>1.0</v>
      </c>
      <c r="E3704" s="32" t="s">
        <v>177</v>
      </c>
      <c r="F3704" s="58"/>
    </row>
    <row r="3705">
      <c r="A3705" s="32" t="s">
        <v>65</v>
      </c>
      <c r="B3705" s="32" t="s">
        <v>149</v>
      </c>
      <c r="C3705" s="32" t="s">
        <v>171</v>
      </c>
      <c r="D3705" s="32">
        <v>1.0</v>
      </c>
      <c r="E3705" s="32" t="s">
        <v>177</v>
      </c>
      <c r="F3705" s="58"/>
    </row>
    <row r="3706">
      <c r="A3706" s="32" t="s">
        <v>66</v>
      </c>
      <c r="B3706" s="32" t="s">
        <v>71</v>
      </c>
      <c r="C3706" s="32" t="s">
        <v>171</v>
      </c>
      <c r="D3706" s="32">
        <v>1.0</v>
      </c>
      <c r="E3706" s="32" t="s">
        <v>177</v>
      </c>
      <c r="F3706" s="58"/>
    </row>
    <row r="3707">
      <c r="A3707" s="32" t="s">
        <v>66</v>
      </c>
      <c r="B3707" s="32" t="s">
        <v>72</v>
      </c>
      <c r="C3707" s="32" t="s">
        <v>171</v>
      </c>
      <c r="D3707" s="32">
        <v>1.0</v>
      </c>
      <c r="E3707" s="32" t="s">
        <v>177</v>
      </c>
      <c r="F3707" s="58"/>
    </row>
    <row r="3708">
      <c r="A3708" s="32" t="s">
        <v>66</v>
      </c>
      <c r="B3708" s="32" t="s">
        <v>73</v>
      </c>
      <c r="C3708" s="32" t="s">
        <v>171</v>
      </c>
      <c r="D3708" s="32">
        <v>1.0</v>
      </c>
      <c r="E3708" s="32" t="s">
        <v>177</v>
      </c>
      <c r="F3708" s="58"/>
    </row>
    <row r="3709">
      <c r="A3709" s="32" t="s">
        <v>66</v>
      </c>
      <c r="B3709" s="32" t="s">
        <v>75</v>
      </c>
      <c r="C3709" s="32" t="s">
        <v>171</v>
      </c>
      <c r="D3709" s="32">
        <v>1.0</v>
      </c>
      <c r="E3709" s="32" t="s">
        <v>177</v>
      </c>
      <c r="F3709" s="58"/>
    </row>
    <row r="3710">
      <c r="A3710" s="32" t="s">
        <v>66</v>
      </c>
      <c r="B3710" s="32" t="s">
        <v>78</v>
      </c>
      <c r="C3710" s="32" t="s">
        <v>171</v>
      </c>
      <c r="D3710" s="32">
        <v>1.0</v>
      </c>
      <c r="E3710" s="32" t="s">
        <v>177</v>
      </c>
      <c r="F3710" s="58"/>
    </row>
    <row r="3711">
      <c r="A3711" s="32" t="s">
        <v>66</v>
      </c>
      <c r="B3711" s="32" t="s">
        <v>83</v>
      </c>
      <c r="C3711" s="32" t="s">
        <v>171</v>
      </c>
      <c r="D3711" s="32">
        <v>1.0</v>
      </c>
      <c r="E3711" s="32" t="s">
        <v>177</v>
      </c>
      <c r="F3711" s="58"/>
    </row>
    <row r="3712">
      <c r="A3712" s="32" t="s">
        <v>66</v>
      </c>
      <c r="B3712" s="32" t="s">
        <v>84</v>
      </c>
      <c r="C3712" s="32" t="s">
        <v>171</v>
      </c>
      <c r="D3712" s="32">
        <v>1.0</v>
      </c>
      <c r="E3712" s="32" t="s">
        <v>177</v>
      </c>
      <c r="F3712" s="58"/>
    </row>
    <row r="3713">
      <c r="A3713" s="32" t="s">
        <v>66</v>
      </c>
      <c r="B3713" s="32" t="s">
        <v>91</v>
      </c>
      <c r="C3713" s="32" t="s">
        <v>171</v>
      </c>
      <c r="D3713" s="32">
        <v>1.0</v>
      </c>
      <c r="E3713" s="32" t="s">
        <v>177</v>
      </c>
      <c r="F3713" s="58"/>
    </row>
    <row r="3714">
      <c r="A3714" s="32" t="s">
        <v>66</v>
      </c>
      <c r="B3714" s="32" t="s">
        <v>93</v>
      </c>
      <c r="C3714" s="32" t="s">
        <v>171</v>
      </c>
      <c r="D3714" s="32">
        <v>1.0</v>
      </c>
      <c r="E3714" s="32" t="s">
        <v>177</v>
      </c>
      <c r="F3714" s="58"/>
    </row>
    <row r="3715">
      <c r="A3715" s="32" t="s">
        <v>66</v>
      </c>
      <c r="B3715" s="32" t="s">
        <v>96</v>
      </c>
      <c r="C3715" s="32" t="s">
        <v>171</v>
      </c>
      <c r="D3715" s="32">
        <v>1.0</v>
      </c>
      <c r="E3715" s="32" t="s">
        <v>177</v>
      </c>
      <c r="F3715" s="58"/>
    </row>
    <row r="3716">
      <c r="A3716" s="32" t="s">
        <v>66</v>
      </c>
      <c r="B3716" s="32" t="s">
        <v>98</v>
      </c>
      <c r="C3716" s="32" t="s">
        <v>171</v>
      </c>
      <c r="D3716" s="32">
        <v>1.0</v>
      </c>
      <c r="E3716" s="32" t="s">
        <v>177</v>
      </c>
      <c r="F3716" s="58"/>
    </row>
    <row r="3717">
      <c r="A3717" s="32" t="s">
        <v>66</v>
      </c>
      <c r="B3717" s="32" t="s">
        <v>99</v>
      </c>
      <c r="C3717" s="32" t="s">
        <v>171</v>
      </c>
      <c r="D3717" s="32">
        <v>1.0</v>
      </c>
      <c r="E3717" s="32" t="s">
        <v>177</v>
      </c>
      <c r="F3717" s="58"/>
    </row>
    <row r="3718">
      <c r="A3718" s="32" t="s">
        <v>66</v>
      </c>
      <c r="B3718" s="32" t="s">
        <v>102</v>
      </c>
      <c r="C3718" s="32" t="s">
        <v>171</v>
      </c>
      <c r="D3718" s="32">
        <v>1.0</v>
      </c>
      <c r="E3718" s="32" t="s">
        <v>177</v>
      </c>
      <c r="F3718" s="58"/>
    </row>
    <row r="3719">
      <c r="A3719" s="32" t="s">
        <v>66</v>
      </c>
      <c r="B3719" s="32" t="s">
        <v>105</v>
      </c>
      <c r="C3719" s="32" t="s">
        <v>171</v>
      </c>
      <c r="D3719" s="32">
        <v>1.0</v>
      </c>
      <c r="E3719" s="32" t="s">
        <v>177</v>
      </c>
      <c r="F3719" s="58"/>
    </row>
    <row r="3720">
      <c r="A3720" s="32" t="s">
        <v>66</v>
      </c>
      <c r="B3720" s="32" t="s">
        <v>109</v>
      </c>
      <c r="C3720" s="32" t="s">
        <v>171</v>
      </c>
      <c r="D3720" s="32">
        <v>1.0</v>
      </c>
      <c r="E3720" s="32" t="s">
        <v>177</v>
      </c>
      <c r="F3720" s="58"/>
    </row>
    <row r="3721">
      <c r="A3721" s="32" t="s">
        <v>66</v>
      </c>
      <c r="B3721" s="32" t="s">
        <v>110</v>
      </c>
      <c r="C3721" s="32" t="s">
        <v>171</v>
      </c>
      <c r="D3721" s="32">
        <v>1.0</v>
      </c>
      <c r="E3721" s="32" t="s">
        <v>177</v>
      </c>
      <c r="F3721" s="58"/>
    </row>
    <row r="3722">
      <c r="A3722" s="32" t="s">
        <v>66</v>
      </c>
      <c r="B3722" s="32" t="s">
        <v>111</v>
      </c>
      <c r="C3722" s="32" t="s">
        <v>171</v>
      </c>
      <c r="D3722" s="32">
        <v>1.0</v>
      </c>
      <c r="E3722" s="32" t="s">
        <v>177</v>
      </c>
      <c r="F3722" s="58"/>
    </row>
    <row r="3723">
      <c r="A3723" s="32" t="s">
        <v>66</v>
      </c>
      <c r="B3723" s="32" t="s">
        <v>112</v>
      </c>
      <c r="C3723" s="32" t="s">
        <v>171</v>
      </c>
      <c r="D3723" s="32">
        <v>1.0</v>
      </c>
      <c r="E3723" s="32" t="s">
        <v>177</v>
      </c>
      <c r="F3723" s="58"/>
    </row>
    <row r="3724">
      <c r="A3724" s="32" t="s">
        <v>66</v>
      </c>
      <c r="B3724" s="32" t="s">
        <v>114</v>
      </c>
      <c r="C3724" s="32" t="s">
        <v>171</v>
      </c>
      <c r="D3724" s="32">
        <v>1.0</v>
      </c>
      <c r="E3724" s="32" t="s">
        <v>177</v>
      </c>
      <c r="F3724" s="58"/>
    </row>
    <row r="3725">
      <c r="A3725" s="32" t="s">
        <v>66</v>
      </c>
      <c r="B3725" s="32" t="s">
        <v>119</v>
      </c>
      <c r="C3725" s="32" t="s">
        <v>171</v>
      </c>
      <c r="D3725" s="32">
        <v>1.0</v>
      </c>
      <c r="E3725" s="32" t="s">
        <v>177</v>
      </c>
      <c r="F3725" s="58"/>
    </row>
    <row r="3726">
      <c r="A3726" s="32" t="s">
        <v>66</v>
      </c>
      <c r="B3726" s="32" t="s">
        <v>122</v>
      </c>
      <c r="C3726" s="32" t="s">
        <v>171</v>
      </c>
      <c r="D3726" s="32">
        <v>1.0</v>
      </c>
      <c r="E3726" s="32" t="s">
        <v>177</v>
      </c>
      <c r="F3726" s="58"/>
    </row>
    <row r="3727">
      <c r="A3727" s="32" t="s">
        <v>66</v>
      </c>
      <c r="B3727" s="32" t="s">
        <v>124</v>
      </c>
      <c r="C3727" s="32" t="s">
        <v>171</v>
      </c>
      <c r="D3727" s="32">
        <v>1.0</v>
      </c>
      <c r="E3727" s="32" t="s">
        <v>177</v>
      </c>
      <c r="F3727" s="58"/>
    </row>
    <row r="3728">
      <c r="A3728" s="32" t="s">
        <v>66</v>
      </c>
      <c r="B3728" s="32" t="s">
        <v>130</v>
      </c>
      <c r="C3728" s="32" t="s">
        <v>171</v>
      </c>
      <c r="D3728" s="32">
        <v>1.0</v>
      </c>
      <c r="E3728" s="32" t="s">
        <v>177</v>
      </c>
      <c r="F3728" s="58"/>
    </row>
    <row r="3729">
      <c r="A3729" s="32" t="s">
        <v>66</v>
      </c>
      <c r="B3729" s="32" t="s">
        <v>142</v>
      </c>
      <c r="C3729" s="32" t="s">
        <v>171</v>
      </c>
      <c r="D3729" s="32">
        <v>1.0</v>
      </c>
      <c r="E3729" s="32" t="s">
        <v>177</v>
      </c>
      <c r="F3729" s="58"/>
    </row>
    <row r="3730">
      <c r="A3730" s="32" t="s">
        <v>66</v>
      </c>
      <c r="B3730" s="32" t="s">
        <v>145</v>
      </c>
      <c r="C3730" s="32" t="s">
        <v>171</v>
      </c>
      <c r="D3730" s="32">
        <v>1.0</v>
      </c>
      <c r="E3730" s="32" t="s">
        <v>177</v>
      </c>
      <c r="F3730" s="58"/>
    </row>
    <row r="3731">
      <c r="A3731" s="32" t="s">
        <v>66</v>
      </c>
      <c r="B3731" s="32" t="s">
        <v>147</v>
      </c>
      <c r="C3731" s="32" t="s">
        <v>171</v>
      </c>
      <c r="D3731" s="32">
        <v>1.0</v>
      </c>
      <c r="E3731" s="32" t="s">
        <v>177</v>
      </c>
      <c r="F3731" s="58"/>
    </row>
    <row r="3732">
      <c r="A3732" s="32" t="s">
        <v>66</v>
      </c>
      <c r="B3732" s="32" t="s">
        <v>148</v>
      </c>
      <c r="C3732" s="32" t="s">
        <v>171</v>
      </c>
      <c r="D3732" s="32">
        <v>1.0</v>
      </c>
      <c r="E3732" s="32" t="s">
        <v>177</v>
      </c>
      <c r="F3732" s="58"/>
    </row>
    <row r="3733">
      <c r="A3733" s="32" t="s">
        <v>66</v>
      </c>
      <c r="B3733" s="32" t="s">
        <v>149</v>
      </c>
      <c r="C3733" s="32" t="s">
        <v>171</v>
      </c>
      <c r="D3733" s="32">
        <v>1.0</v>
      </c>
      <c r="E3733" s="32" t="s">
        <v>177</v>
      </c>
      <c r="F3733" s="58"/>
    </row>
    <row r="3734">
      <c r="A3734" s="32" t="s">
        <v>71</v>
      </c>
      <c r="B3734" s="32" t="s">
        <v>72</v>
      </c>
      <c r="C3734" s="32" t="s">
        <v>171</v>
      </c>
      <c r="D3734" s="32">
        <v>1.0</v>
      </c>
      <c r="E3734" s="32" t="s">
        <v>177</v>
      </c>
      <c r="F3734" s="58"/>
    </row>
    <row r="3735">
      <c r="A3735" s="32" t="s">
        <v>71</v>
      </c>
      <c r="B3735" s="32" t="s">
        <v>73</v>
      </c>
      <c r="C3735" s="32" t="s">
        <v>171</v>
      </c>
      <c r="D3735" s="32">
        <v>1.0</v>
      </c>
      <c r="E3735" s="32" t="s">
        <v>177</v>
      </c>
      <c r="F3735" s="58"/>
    </row>
    <row r="3736">
      <c r="A3736" s="32" t="s">
        <v>71</v>
      </c>
      <c r="B3736" s="32" t="s">
        <v>75</v>
      </c>
      <c r="C3736" s="32" t="s">
        <v>171</v>
      </c>
      <c r="D3736" s="32">
        <v>1.0</v>
      </c>
      <c r="E3736" s="32" t="s">
        <v>177</v>
      </c>
      <c r="F3736" s="58"/>
    </row>
    <row r="3737">
      <c r="A3737" s="32" t="s">
        <v>71</v>
      </c>
      <c r="B3737" s="32" t="s">
        <v>78</v>
      </c>
      <c r="C3737" s="32" t="s">
        <v>171</v>
      </c>
      <c r="D3737" s="32">
        <v>1.0</v>
      </c>
      <c r="E3737" s="32" t="s">
        <v>177</v>
      </c>
      <c r="F3737" s="58"/>
    </row>
    <row r="3738">
      <c r="A3738" s="32" t="s">
        <v>71</v>
      </c>
      <c r="B3738" s="32" t="s">
        <v>83</v>
      </c>
      <c r="C3738" s="32" t="s">
        <v>171</v>
      </c>
      <c r="D3738" s="32">
        <v>1.0</v>
      </c>
      <c r="E3738" s="32" t="s">
        <v>177</v>
      </c>
      <c r="F3738" s="58"/>
    </row>
    <row r="3739">
      <c r="A3739" s="32" t="s">
        <v>71</v>
      </c>
      <c r="B3739" s="32" t="s">
        <v>84</v>
      </c>
      <c r="C3739" s="32" t="s">
        <v>171</v>
      </c>
      <c r="D3739" s="32">
        <v>1.0</v>
      </c>
      <c r="E3739" s="32" t="s">
        <v>177</v>
      </c>
      <c r="F3739" s="58"/>
    </row>
    <row r="3740">
      <c r="A3740" s="32" t="s">
        <v>71</v>
      </c>
      <c r="B3740" s="32" t="s">
        <v>91</v>
      </c>
      <c r="C3740" s="32" t="s">
        <v>171</v>
      </c>
      <c r="D3740" s="32">
        <v>1.0</v>
      </c>
      <c r="E3740" s="32" t="s">
        <v>177</v>
      </c>
      <c r="F3740" s="58"/>
    </row>
    <row r="3741">
      <c r="A3741" s="32" t="s">
        <v>71</v>
      </c>
      <c r="B3741" s="32" t="s">
        <v>93</v>
      </c>
      <c r="C3741" s="32" t="s">
        <v>171</v>
      </c>
      <c r="D3741" s="32">
        <v>1.0</v>
      </c>
      <c r="E3741" s="32" t="s">
        <v>177</v>
      </c>
      <c r="F3741" s="58"/>
    </row>
    <row r="3742">
      <c r="A3742" s="32" t="s">
        <v>71</v>
      </c>
      <c r="B3742" s="32" t="s">
        <v>96</v>
      </c>
      <c r="C3742" s="32" t="s">
        <v>171</v>
      </c>
      <c r="D3742" s="32">
        <v>1.0</v>
      </c>
      <c r="E3742" s="32" t="s">
        <v>177</v>
      </c>
      <c r="F3742" s="58"/>
    </row>
    <row r="3743">
      <c r="A3743" s="32" t="s">
        <v>71</v>
      </c>
      <c r="B3743" s="32" t="s">
        <v>98</v>
      </c>
      <c r="C3743" s="32" t="s">
        <v>171</v>
      </c>
      <c r="D3743" s="32">
        <v>1.0</v>
      </c>
      <c r="E3743" s="32" t="s">
        <v>177</v>
      </c>
      <c r="F3743" s="58"/>
    </row>
    <row r="3744">
      <c r="A3744" s="32" t="s">
        <v>71</v>
      </c>
      <c r="B3744" s="32" t="s">
        <v>99</v>
      </c>
      <c r="C3744" s="32" t="s">
        <v>171</v>
      </c>
      <c r="D3744" s="32">
        <v>1.0</v>
      </c>
      <c r="E3744" s="32" t="s">
        <v>177</v>
      </c>
      <c r="F3744" s="58"/>
    </row>
    <row r="3745">
      <c r="A3745" s="32" t="s">
        <v>71</v>
      </c>
      <c r="B3745" s="32" t="s">
        <v>102</v>
      </c>
      <c r="C3745" s="32" t="s">
        <v>171</v>
      </c>
      <c r="D3745" s="32">
        <v>1.0</v>
      </c>
      <c r="E3745" s="32" t="s">
        <v>177</v>
      </c>
      <c r="F3745" s="58"/>
    </row>
    <row r="3746">
      <c r="A3746" s="32" t="s">
        <v>71</v>
      </c>
      <c r="B3746" s="32" t="s">
        <v>105</v>
      </c>
      <c r="C3746" s="32" t="s">
        <v>171</v>
      </c>
      <c r="D3746" s="32">
        <v>1.0</v>
      </c>
      <c r="E3746" s="32" t="s">
        <v>177</v>
      </c>
      <c r="F3746" s="58"/>
    </row>
    <row r="3747">
      <c r="A3747" s="32" t="s">
        <v>71</v>
      </c>
      <c r="B3747" s="32" t="s">
        <v>109</v>
      </c>
      <c r="C3747" s="32" t="s">
        <v>171</v>
      </c>
      <c r="D3747" s="32">
        <v>1.0</v>
      </c>
      <c r="E3747" s="32" t="s">
        <v>177</v>
      </c>
      <c r="F3747" s="58"/>
    </row>
    <row r="3748">
      <c r="A3748" s="32" t="s">
        <v>71</v>
      </c>
      <c r="B3748" s="32" t="s">
        <v>110</v>
      </c>
      <c r="C3748" s="32" t="s">
        <v>171</v>
      </c>
      <c r="D3748" s="32">
        <v>1.0</v>
      </c>
      <c r="E3748" s="32" t="s">
        <v>177</v>
      </c>
      <c r="F3748" s="58"/>
    </row>
    <row r="3749">
      <c r="A3749" s="32" t="s">
        <v>71</v>
      </c>
      <c r="B3749" s="32" t="s">
        <v>111</v>
      </c>
      <c r="C3749" s="32" t="s">
        <v>171</v>
      </c>
      <c r="D3749" s="32">
        <v>1.0</v>
      </c>
      <c r="E3749" s="32" t="s">
        <v>177</v>
      </c>
      <c r="F3749" s="58"/>
    </row>
    <row r="3750">
      <c r="A3750" s="32" t="s">
        <v>71</v>
      </c>
      <c r="B3750" s="32" t="s">
        <v>112</v>
      </c>
      <c r="C3750" s="32" t="s">
        <v>171</v>
      </c>
      <c r="D3750" s="32">
        <v>1.0</v>
      </c>
      <c r="E3750" s="32" t="s">
        <v>177</v>
      </c>
      <c r="F3750" s="58"/>
    </row>
    <row r="3751">
      <c r="A3751" s="32" t="s">
        <v>71</v>
      </c>
      <c r="B3751" s="32" t="s">
        <v>114</v>
      </c>
      <c r="C3751" s="32" t="s">
        <v>171</v>
      </c>
      <c r="D3751" s="32">
        <v>1.0</v>
      </c>
      <c r="E3751" s="32" t="s">
        <v>177</v>
      </c>
      <c r="F3751" s="58"/>
    </row>
    <row r="3752">
      <c r="A3752" s="32" t="s">
        <v>71</v>
      </c>
      <c r="B3752" s="32" t="s">
        <v>119</v>
      </c>
      <c r="C3752" s="32" t="s">
        <v>171</v>
      </c>
      <c r="D3752" s="32">
        <v>1.0</v>
      </c>
      <c r="E3752" s="32" t="s">
        <v>177</v>
      </c>
      <c r="F3752" s="58"/>
    </row>
    <row r="3753">
      <c r="A3753" s="32" t="s">
        <v>71</v>
      </c>
      <c r="B3753" s="32" t="s">
        <v>122</v>
      </c>
      <c r="C3753" s="32" t="s">
        <v>171</v>
      </c>
      <c r="D3753" s="32">
        <v>1.0</v>
      </c>
      <c r="E3753" s="32" t="s">
        <v>177</v>
      </c>
      <c r="F3753" s="58"/>
    </row>
    <row r="3754">
      <c r="A3754" s="32" t="s">
        <v>71</v>
      </c>
      <c r="B3754" s="32" t="s">
        <v>124</v>
      </c>
      <c r="C3754" s="32" t="s">
        <v>171</v>
      </c>
      <c r="D3754" s="32">
        <v>1.0</v>
      </c>
      <c r="E3754" s="32" t="s">
        <v>177</v>
      </c>
      <c r="F3754" s="58"/>
    </row>
    <row r="3755">
      <c r="A3755" s="32" t="s">
        <v>71</v>
      </c>
      <c r="B3755" s="32" t="s">
        <v>130</v>
      </c>
      <c r="C3755" s="32" t="s">
        <v>171</v>
      </c>
      <c r="D3755" s="32">
        <v>1.0</v>
      </c>
      <c r="E3755" s="32" t="s">
        <v>177</v>
      </c>
      <c r="F3755" s="58"/>
    </row>
    <row r="3756">
      <c r="A3756" s="32" t="s">
        <v>71</v>
      </c>
      <c r="B3756" s="32" t="s">
        <v>142</v>
      </c>
      <c r="C3756" s="32" t="s">
        <v>171</v>
      </c>
      <c r="D3756" s="32">
        <v>1.0</v>
      </c>
      <c r="E3756" s="32" t="s">
        <v>177</v>
      </c>
      <c r="F3756" s="58"/>
    </row>
    <row r="3757">
      <c r="A3757" s="32" t="s">
        <v>71</v>
      </c>
      <c r="B3757" s="32" t="s">
        <v>145</v>
      </c>
      <c r="C3757" s="32" t="s">
        <v>171</v>
      </c>
      <c r="D3757" s="32">
        <v>1.0</v>
      </c>
      <c r="E3757" s="32" t="s">
        <v>177</v>
      </c>
      <c r="F3757" s="58"/>
    </row>
    <row r="3758">
      <c r="A3758" s="32" t="s">
        <v>71</v>
      </c>
      <c r="B3758" s="32" t="s">
        <v>147</v>
      </c>
      <c r="C3758" s="32" t="s">
        <v>171</v>
      </c>
      <c r="D3758" s="32">
        <v>1.0</v>
      </c>
      <c r="E3758" s="32" t="s">
        <v>177</v>
      </c>
      <c r="F3758" s="58"/>
    </row>
    <row r="3759">
      <c r="A3759" s="32" t="s">
        <v>71</v>
      </c>
      <c r="B3759" s="32" t="s">
        <v>148</v>
      </c>
      <c r="C3759" s="32" t="s">
        <v>171</v>
      </c>
      <c r="D3759" s="32">
        <v>1.0</v>
      </c>
      <c r="E3759" s="32" t="s">
        <v>177</v>
      </c>
      <c r="F3759" s="58"/>
    </row>
    <row r="3760">
      <c r="A3760" s="32" t="s">
        <v>71</v>
      </c>
      <c r="B3760" s="32" t="s">
        <v>149</v>
      </c>
      <c r="C3760" s="32" t="s">
        <v>171</v>
      </c>
      <c r="D3760" s="32">
        <v>1.0</v>
      </c>
      <c r="E3760" s="32" t="s">
        <v>177</v>
      </c>
      <c r="F3760" s="58"/>
    </row>
    <row r="3761">
      <c r="A3761" s="32" t="s">
        <v>72</v>
      </c>
      <c r="B3761" s="32" t="s">
        <v>73</v>
      </c>
      <c r="C3761" s="32" t="s">
        <v>171</v>
      </c>
      <c r="D3761" s="32">
        <v>1.0</v>
      </c>
      <c r="E3761" s="32" t="s">
        <v>177</v>
      </c>
      <c r="F3761" s="58"/>
    </row>
    <row r="3762">
      <c r="A3762" s="32" t="s">
        <v>72</v>
      </c>
      <c r="B3762" s="32" t="s">
        <v>75</v>
      </c>
      <c r="C3762" s="32" t="s">
        <v>171</v>
      </c>
      <c r="D3762" s="32">
        <v>1.0</v>
      </c>
      <c r="E3762" s="32" t="s">
        <v>177</v>
      </c>
      <c r="F3762" s="58"/>
    </row>
    <row r="3763">
      <c r="A3763" s="32" t="s">
        <v>72</v>
      </c>
      <c r="B3763" s="32" t="s">
        <v>78</v>
      </c>
      <c r="C3763" s="32" t="s">
        <v>171</v>
      </c>
      <c r="D3763" s="32">
        <v>1.0</v>
      </c>
      <c r="E3763" s="32" t="s">
        <v>177</v>
      </c>
      <c r="F3763" s="58"/>
    </row>
    <row r="3764">
      <c r="A3764" s="32" t="s">
        <v>72</v>
      </c>
      <c r="B3764" s="32" t="s">
        <v>83</v>
      </c>
      <c r="C3764" s="32" t="s">
        <v>171</v>
      </c>
      <c r="D3764" s="32">
        <v>1.0</v>
      </c>
      <c r="E3764" s="32" t="s">
        <v>177</v>
      </c>
      <c r="F3764" s="58"/>
    </row>
    <row r="3765">
      <c r="A3765" s="32" t="s">
        <v>72</v>
      </c>
      <c r="B3765" s="32" t="s">
        <v>84</v>
      </c>
      <c r="C3765" s="32" t="s">
        <v>171</v>
      </c>
      <c r="D3765" s="32">
        <v>1.0</v>
      </c>
      <c r="E3765" s="32" t="s">
        <v>177</v>
      </c>
      <c r="F3765" s="58"/>
    </row>
    <row r="3766">
      <c r="A3766" s="32" t="s">
        <v>72</v>
      </c>
      <c r="B3766" s="32" t="s">
        <v>91</v>
      </c>
      <c r="C3766" s="32" t="s">
        <v>171</v>
      </c>
      <c r="D3766" s="32">
        <v>1.0</v>
      </c>
      <c r="E3766" s="32" t="s">
        <v>177</v>
      </c>
      <c r="F3766" s="58"/>
    </row>
    <row r="3767">
      <c r="A3767" s="32" t="s">
        <v>72</v>
      </c>
      <c r="B3767" s="32" t="s">
        <v>93</v>
      </c>
      <c r="C3767" s="32" t="s">
        <v>171</v>
      </c>
      <c r="D3767" s="32">
        <v>1.0</v>
      </c>
      <c r="E3767" s="32" t="s">
        <v>177</v>
      </c>
      <c r="F3767" s="58"/>
    </row>
    <row r="3768">
      <c r="A3768" s="32" t="s">
        <v>72</v>
      </c>
      <c r="B3768" s="32" t="s">
        <v>96</v>
      </c>
      <c r="C3768" s="32" t="s">
        <v>171</v>
      </c>
      <c r="D3768" s="32">
        <v>1.0</v>
      </c>
      <c r="E3768" s="32" t="s">
        <v>177</v>
      </c>
      <c r="F3768" s="58"/>
    </row>
    <row r="3769">
      <c r="A3769" s="32" t="s">
        <v>72</v>
      </c>
      <c r="B3769" s="32" t="s">
        <v>98</v>
      </c>
      <c r="C3769" s="32" t="s">
        <v>171</v>
      </c>
      <c r="D3769" s="32">
        <v>1.0</v>
      </c>
      <c r="E3769" s="32" t="s">
        <v>177</v>
      </c>
      <c r="F3769" s="58"/>
    </row>
    <row r="3770">
      <c r="A3770" s="32" t="s">
        <v>72</v>
      </c>
      <c r="B3770" s="32" t="s">
        <v>99</v>
      </c>
      <c r="C3770" s="32" t="s">
        <v>171</v>
      </c>
      <c r="D3770" s="32">
        <v>1.0</v>
      </c>
      <c r="E3770" s="32" t="s">
        <v>177</v>
      </c>
      <c r="F3770" s="58"/>
    </row>
    <row r="3771">
      <c r="A3771" s="32" t="s">
        <v>72</v>
      </c>
      <c r="B3771" s="32" t="s">
        <v>102</v>
      </c>
      <c r="C3771" s="32" t="s">
        <v>171</v>
      </c>
      <c r="D3771" s="32">
        <v>1.0</v>
      </c>
      <c r="E3771" s="32" t="s">
        <v>177</v>
      </c>
      <c r="F3771" s="58"/>
    </row>
    <row r="3772">
      <c r="A3772" s="32" t="s">
        <v>72</v>
      </c>
      <c r="B3772" s="32" t="s">
        <v>105</v>
      </c>
      <c r="C3772" s="32" t="s">
        <v>171</v>
      </c>
      <c r="D3772" s="32">
        <v>1.0</v>
      </c>
      <c r="E3772" s="32" t="s">
        <v>177</v>
      </c>
      <c r="F3772" s="58"/>
    </row>
    <row r="3773">
      <c r="A3773" s="32" t="s">
        <v>72</v>
      </c>
      <c r="B3773" s="32" t="s">
        <v>109</v>
      </c>
      <c r="C3773" s="32" t="s">
        <v>171</v>
      </c>
      <c r="D3773" s="32">
        <v>1.0</v>
      </c>
      <c r="E3773" s="32" t="s">
        <v>177</v>
      </c>
      <c r="F3773" s="58"/>
    </row>
    <row r="3774">
      <c r="A3774" s="32" t="s">
        <v>72</v>
      </c>
      <c r="B3774" s="32" t="s">
        <v>110</v>
      </c>
      <c r="C3774" s="32" t="s">
        <v>171</v>
      </c>
      <c r="D3774" s="32">
        <v>1.0</v>
      </c>
      <c r="E3774" s="32" t="s">
        <v>177</v>
      </c>
      <c r="F3774" s="58"/>
    </row>
    <row r="3775">
      <c r="A3775" s="32" t="s">
        <v>72</v>
      </c>
      <c r="B3775" s="32" t="s">
        <v>111</v>
      </c>
      <c r="C3775" s="32" t="s">
        <v>171</v>
      </c>
      <c r="D3775" s="32">
        <v>1.0</v>
      </c>
      <c r="E3775" s="32" t="s">
        <v>177</v>
      </c>
      <c r="F3775" s="58"/>
    </row>
    <row r="3776">
      <c r="A3776" s="32" t="s">
        <v>72</v>
      </c>
      <c r="B3776" s="32" t="s">
        <v>112</v>
      </c>
      <c r="C3776" s="32" t="s">
        <v>171</v>
      </c>
      <c r="D3776" s="32">
        <v>1.0</v>
      </c>
      <c r="E3776" s="32" t="s">
        <v>177</v>
      </c>
      <c r="F3776" s="58"/>
    </row>
    <row r="3777">
      <c r="A3777" s="32" t="s">
        <v>72</v>
      </c>
      <c r="B3777" s="32" t="s">
        <v>114</v>
      </c>
      <c r="C3777" s="32" t="s">
        <v>171</v>
      </c>
      <c r="D3777" s="32">
        <v>1.0</v>
      </c>
      <c r="E3777" s="32" t="s">
        <v>177</v>
      </c>
      <c r="F3777" s="58"/>
    </row>
    <row r="3778">
      <c r="A3778" s="32" t="s">
        <v>72</v>
      </c>
      <c r="B3778" s="32" t="s">
        <v>119</v>
      </c>
      <c r="C3778" s="32" t="s">
        <v>171</v>
      </c>
      <c r="D3778" s="32">
        <v>1.0</v>
      </c>
      <c r="E3778" s="32" t="s">
        <v>177</v>
      </c>
      <c r="F3778" s="58"/>
    </row>
    <row r="3779">
      <c r="A3779" s="32" t="s">
        <v>72</v>
      </c>
      <c r="B3779" s="32" t="s">
        <v>122</v>
      </c>
      <c r="C3779" s="32" t="s">
        <v>171</v>
      </c>
      <c r="D3779" s="32">
        <v>1.0</v>
      </c>
      <c r="E3779" s="32" t="s">
        <v>177</v>
      </c>
      <c r="F3779" s="58"/>
    </row>
    <row r="3780">
      <c r="A3780" s="32" t="s">
        <v>72</v>
      </c>
      <c r="B3780" s="32" t="s">
        <v>124</v>
      </c>
      <c r="C3780" s="32" t="s">
        <v>171</v>
      </c>
      <c r="D3780" s="32">
        <v>1.0</v>
      </c>
      <c r="E3780" s="32" t="s">
        <v>177</v>
      </c>
      <c r="F3780" s="58"/>
    </row>
    <row r="3781">
      <c r="A3781" s="32" t="s">
        <v>72</v>
      </c>
      <c r="B3781" s="32" t="s">
        <v>130</v>
      </c>
      <c r="C3781" s="32" t="s">
        <v>171</v>
      </c>
      <c r="D3781" s="32">
        <v>1.0</v>
      </c>
      <c r="E3781" s="32" t="s">
        <v>177</v>
      </c>
      <c r="F3781" s="58"/>
    </row>
    <row r="3782">
      <c r="A3782" s="32" t="s">
        <v>72</v>
      </c>
      <c r="B3782" s="32" t="s">
        <v>142</v>
      </c>
      <c r="C3782" s="32" t="s">
        <v>171</v>
      </c>
      <c r="D3782" s="32">
        <v>1.0</v>
      </c>
      <c r="E3782" s="32" t="s">
        <v>177</v>
      </c>
      <c r="F3782" s="58"/>
    </row>
    <row r="3783">
      <c r="A3783" s="32" t="s">
        <v>72</v>
      </c>
      <c r="B3783" s="32" t="s">
        <v>145</v>
      </c>
      <c r="C3783" s="32" t="s">
        <v>171</v>
      </c>
      <c r="D3783" s="32">
        <v>1.0</v>
      </c>
      <c r="E3783" s="32" t="s">
        <v>177</v>
      </c>
      <c r="F3783" s="58"/>
    </row>
    <row r="3784">
      <c r="A3784" s="32" t="s">
        <v>72</v>
      </c>
      <c r="B3784" s="32" t="s">
        <v>147</v>
      </c>
      <c r="C3784" s="32" t="s">
        <v>171</v>
      </c>
      <c r="D3784" s="32">
        <v>1.0</v>
      </c>
      <c r="E3784" s="32" t="s">
        <v>177</v>
      </c>
      <c r="F3784" s="58"/>
    </row>
    <row r="3785">
      <c r="A3785" s="32" t="s">
        <v>72</v>
      </c>
      <c r="B3785" s="32" t="s">
        <v>148</v>
      </c>
      <c r="C3785" s="32" t="s">
        <v>171</v>
      </c>
      <c r="D3785" s="32">
        <v>1.0</v>
      </c>
      <c r="E3785" s="32" t="s">
        <v>177</v>
      </c>
      <c r="F3785" s="58"/>
    </row>
    <row r="3786">
      <c r="A3786" s="32" t="s">
        <v>72</v>
      </c>
      <c r="B3786" s="32" t="s">
        <v>149</v>
      </c>
      <c r="C3786" s="32" t="s">
        <v>171</v>
      </c>
      <c r="D3786" s="32">
        <v>1.0</v>
      </c>
      <c r="E3786" s="32" t="s">
        <v>177</v>
      </c>
      <c r="F3786" s="58"/>
    </row>
    <row r="3787">
      <c r="A3787" s="32" t="s">
        <v>73</v>
      </c>
      <c r="B3787" s="32" t="s">
        <v>75</v>
      </c>
      <c r="C3787" s="32" t="s">
        <v>171</v>
      </c>
      <c r="D3787" s="32">
        <v>1.0</v>
      </c>
      <c r="E3787" s="32" t="s">
        <v>177</v>
      </c>
      <c r="F3787" s="58"/>
    </row>
    <row r="3788">
      <c r="A3788" s="32" t="s">
        <v>73</v>
      </c>
      <c r="B3788" s="32" t="s">
        <v>78</v>
      </c>
      <c r="C3788" s="32" t="s">
        <v>171</v>
      </c>
      <c r="D3788" s="32">
        <v>1.0</v>
      </c>
      <c r="E3788" s="32" t="s">
        <v>177</v>
      </c>
      <c r="F3788" s="58"/>
    </row>
    <row r="3789">
      <c r="A3789" s="32" t="s">
        <v>73</v>
      </c>
      <c r="B3789" s="32" t="s">
        <v>83</v>
      </c>
      <c r="C3789" s="32" t="s">
        <v>171</v>
      </c>
      <c r="D3789" s="32">
        <v>1.0</v>
      </c>
      <c r="E3789" s="32" t="s">
        <v>177</v>
      </c>
      <c r="F3789" s="58"/>
    </row>
    <row r="3790">
      <c r="A3790" s="32" t="s">
        <v>73</v>
      </c>
      <c r="B3790" s="32" t="s">
        <v>84</v>
      </c>
      <c r="C3790" s="32" t="s">
        <v>171</v>
      </c>
      <c r="D3790" s="32">
        <v>1.0</v>
      </c>
      <c r="E3790" s="32" t="s">
        <v>177</v>
      </c>
      <c r="F3790" s="58"/>
    </row>
    <row r="3791">
      <c r="A3791" s="32" t="s">
        <v>73</v>
      </c>
      <c r="B3791" s="32" t="s">
        <v>91</v>
      </c>
      <c r="C3791" s="32" t="s">
        <v>171</v>
      </c>
      <c r="D3791" s="32">
        <v>1.0</v>
      </c>
      <c r="E3791" s="32" t="s">
        <v>177</v>
      </c>
      <c r="F3791" s="58"/>
    </row>
    <row r="3792">
      <c r="A3792" s="32" t="s">
        <v>73</v>
      </c>
      <c r="B3792" s="32" t="s">
        <v>93</v>
      </c>
      <c r="C3792" s="32" t="s">
        <v>171</v>
      </c>
      <c r="D3792" s="32">
        <v>1.0</v>
      </c>
      <c r="E3792" s="32" t="s">
        <v>177</v>
      </c>
      <c r="F3792" s="58"/>
    </row>
    <row r="3793">
      <c r="A3793" s="32" t="s">
        <v>73</v>
      </c>
      <c r="B3793" s="32" t="s">
        <v>96</v>
      </c>
      <c r="C3793" s="32" t="s">
        <v>171</v>
      </c>
      <c r="D3793" s="32">
        <v>1.0</v>
      </c>
      <c r="E3793" s="32" t="s">
        <v>177</v>
      </c>
      <c r="F3793" s="58"/>
    </row>
    <row r="3794">
      <c r="A3794" s="32" t="s">
        <v>73</v>
      </c>
      <c r="B3794" s="32" t="s">
        <v>98</v>
      </c>
      <c r="C3794" s="32" t="s">
        <v>171</v>
      </c>
      <c r="D3794" s="32">
        <v>1.0</v>
      </c>
      <c r="E3794" s="32" t="s">
        <v>177</v>
      </c>
      <c r="F3794" s="58"/>
    </row>
    <row r="3795">
      <c r="A3795" s="32" t="s">
        <v>73</v>
      </c>
      <c r="B3795" s="32" t="s">
        <v>99</v>
      </c>
      <c r="C3795" s="32" t="s">
        <v>171</v>
      </c>
      <c r="D3795" s="32">
        <v>1.0</v>
      </c>
      <c r="E3795" s="32" t="s">
        <v>177</v>
      </c>
      <c r="F3795" s="58"/>
    </row>
    <row r="3796">
      <c r="A3796" s="32" t="s">
        <v>73</v>
      </c>
      <c r="B3796" s="32" t="s">
        <v>102</v>
      </c>
      <c r="C3796" s="32" t="s">
        <v>171</v>
      </c>
      <c r="D3796" s="32">
        <v>1.0</v>
      </c>
      <c r="E3796" s="32" t="s">
        <v>177</v>
      </c>
      <c r="F3796" s="58"/>
    </row>
    <row r="3797">
      <c r="A3797" s="32" t="s">
        <v>73</v>
      </c>
      <c r="B3797" s="32" t="s">
        <v>105</v>
      </c>
      <c r="C3797" s="32" t="s">
        <v>171</v>
      </c>
      <c r="D3797" s="32">
        <v>1.0</v>
      </c>
      <c r="E3797" s="32" t="s">
        <v>177</v>
      </c>
      <c r="F3797" s="58"/>
    </row>
    <row r="3798">
      <c r="A3798" s="32" t="s">
        <v>73</v>
      </c>
      <c r="B3798" s="32" t="s">
        <v>109</v>
      </c>
      <c r="C3798" s="32" t="s">
        <v>171</v>
      </c>
      <c r="D3798" s="32">
        <v>1.0</v>
      </c>
      <c r="E3798" s="32" t="s">
        <v>177</v>
      </c>
      <c r="F3798" s="58"/>
    </row>
    <row r="3799">
      <c r="A3799" s="32" t="s">
        <v>73</v>
      </c>
      <c r="B3799" s="32" t="s">
        <v>110</v>
      </c>
      <c r="C3799" s="32" t="s">
        <v>171</v>
      </c>
      <c r="D3799" s="32">
        <v>1.0</v>
      </c>
      <c r="E3799" s="32" t="s">
        <v>177</v>
      </c>
      <c r="F3799" s="58"/>
    </row>
    <row r="3800">
      <c r="A3800" s="32" t="s">
        <v>73</v>
      </c>
      <c r="B3800" s="32" t="s">
        <v>111</v>
      </c>
      <c r="C3800" s="32" t="s">
        <v>171</v>
      </c>
      <c r="D3800" s="32">
        <v>1.0</v>
      </c>
      <c r="E3800" s="32" t="s">
        <v>177</v>
      </c>
      <c r="F3800" s="58"/>
    </row>
    <row r="3801">
      <c r="A3801" s="32" t="s">
        <v>73</v>
      </c>
      <c r="B3801" s="32" t="s">
        <v>112</v>
      </c>
      <c r="C3801" s="32" t="s">
        <v>171</v>
      </c>
      <c r="D3801" s="32">
        <v>1.0</v>
      </c>
      <c r="E3801" s="32" t="s">
        <v>177</v>
      </c>
      <c r="F3801" s="58"/>
    </row>
    <row r="3802">
      <c r="A3802" s="32" t="s">
        <v>73</v>
      </c>
      <c r="B3802" s="32" t="s">
        <v>114</v>
      </c>
      <c r="C3802" s="32" t="s">
        <v>171</v>
      </c>
      <c r="D3802" s="32">
        <v>1.0</v>
      </c>
      <c r="E3802" s="32" t="s">
        <v>177</v>
      </c>
      <c r="F3802" s="58"/>
    </row>
    <row r="3803">
      <c r="A3803" s="32" t="s">
        <v>73</v>
      </c>
      <c r="B3803" s="32" t="s">
        <v>119</v>
      </c>
      <c r="C3803" s="32" t="s">
        <v>171</v>
      </c>
      <c r="D3803" s="32">
        <v>1.0</v>
      </c>
      <c r="E3803" s="32" t="s">
        <v>177</v>
      </c>
      <c r="F3803" s="58"/>
    </row>
    <row r="3804">
      <c r="A3804" s="32" t="s">
        <v>73</v>
      </c>
      <c r="B3804" s="32" t="s">
        <v>122</v>
      </c>
      <c r="C3804" s="32" t="s">
        <v>171</v>
      </c>
      <c r="D3804" s="32">
        <v>1.0</v>
      </c>
      <c r="E3804" s="32" t="s">
        <v>177</v>
      </c>
      <c r="F3804" s="58"/>
    </row>
    <row r="3805">
      <c r="A3805" s="32" t="s">
        <v>73</v>
      </c>
      <c r="B3805" s="32" t="s">
        <v>124</v>
      </c>
      <c r="C3805" s="32" t="s">
        <v>171</v>
      </c>
      <c r="D3805" s="32">
        <v>1.0</v>
      </c>
      <c r="E3805" s="32" t="s">
        <v>177</v>
      </c>
      <c r="F3805" s="58"/>
    </row>
    <row r="3806">
      <c r="A3806" s="32" t="s">
        <v>73</v>
      </c>
      <c r="B3806" s="32" t="s">
        <v>130</v>
      </c>
      <c r="C3806" s="32" t="s">
        <v>171</v>
      </c>
      <c r="D3806" s="32">
        <v>1.0</v>
      </c>
      <c r="E3806" s="32" t="s">
        <v>177</v>
      </c>
      <c r="F3806" s="58"/>
    </row>
    <row r="3807">
      <c r="A3807" s="32" t="s">
        <v>73</v>
      </c>
      <c r="B3807" s="32" t="s">
        <v>142</v>
      </c>
      <c r="C3807" s="32" t="s">
        <v>171</v>
      </c>
      <c r="D3807" s="32">
        <v>1.0</v>
      </c>
      <c r="E3807" s="32" t="s">
        <v>177</v>
      </c>
      <c r="F3807" s="58"/>
    </row>
    <row r="3808">
      <c r="A3808" s="32" t="s">
        <v>73</v>
      </c>
      <c r="B3808" s="32" t="s">
        <v>145</v>
      </c>
      <c r="C3808" s="32" t="s">
        <v>171</v>
      </c>
      <c r="D3808" s="32">
        <v>1.0</v>
      </c>
      <c r="E3808" s="32" t="s">
        <v>177</v>
      </c>
      <c r="F3808" s="58"/>
    </row>
    <row r="3809">
      <c r="A3809" s="32" t="s">
        <v>73</v>
      </c>
      <c r="B3809" s="32" t="s">
        <v>147</v>
      </c>
      <c r="C3809" s="32" t="s">
        <v>171</v>
      </c>
      <c r="D3809" s="32">
        <v>1.0</v>
      </c>
      <c r="E3809" s="32" t="s">
        <v>177</v>
      </c>
      <c r="F3809" s="58"/>
    </row>
    <row r="3810">
      <c r="A3810" s="32" t="s">
        <v>73</v>
      </c>
      <c r="B3810" s="32" t="s">
        <v>148</v>
      </c>
      <c r="C3810" s="32" t="s">
        <v>171</v>
      </c>
      <c r="D3810" s="32">
        <v>1.0</v>
      </c>
      <c r="E3810" s="32" t="s">
        <v>177</v>
      </c>
      <c r="F3810" s="58"/>
    </row>
    <row r="3811">
      <c r="A3811" s="32" t="s">
        <v>73</v>
      </c>
      <c r="B3811" s="32" t="s">
        <v>149</v>
      </c>
      <c r="C3811" s="32" t="s">
        <v>171</v>
      </c>
      <c r="D3811" s="32">
        <v>1.0</v>
      </c>
      <c r="E3811" s="32" t="s">
        <v>177</v>
      </c>
      <c r="F3811" s="58"/>
    </row>
    <row r="3812">
      <c r="A3812" s="32" t="s">
        <v>75</v>
      </c>
      <c r="B3812" s="32" t="s">
        <v>78</v>
      </c>
      <c r="C3812" s="32" t="s">
        <v>171</v>
      </c>
      <c r="D3812" s="32">
        <v>1.0</v>
      </c>
      <c r="E3812" s="32" t="s">
        <v>177</v>
      </c>
      <c r="F3812" s="58"/>
    </row>
    <row r="3813">
      <c r="A3813" s="32" t="s">
        <v>75</v>
      </c>
      <c r="B3813" s="32" t="s">
        <v>83</v>
      </c>
      <c r="C3813" s="32" t="s">
        <v>171</v>
      </c>
      <c r="D3813" s="32">
        <v>1.0</v>
      </c>
      <c r="E3813" s="32" t="s">
        <v>177</v>
      </c>
      <c r="F3813" s="58"/>
    </row>
    <row r="3814">
      <c r="A3814" s="32" t="s">
        <v>75</v>
      </c>
      <c r="B3814" s="32" t="s">
        <v>84</v>
      </c>
      <c r="C3814" s="32" t="s">
        <v>171</v>
      </c>
      <c r="D3814" s="32">
        <v>1.0</v>
      </c>
      <c r="E3814" s="32" t="s">
        <v>177</v>
      </c>
      <c r="F3814" s="58"/>
    </row>
    <row r="3815">
      <c r="A3815" s="32" t="s">
        <v>75</v>
      </c>
      <c r="B3815" s="32" t="s">
        <v>91</v>
      </c>
      <c r="C3815" s="32" t="s">
        <v>171</v>
      </c>
      <c r="D3815" s="32">
        <v>1.0</v>
      </c>
      <c r="E3815" s="32" t="s">
        <v>177</v>
      </c>
      <c r="F3815" s="58"/>
    </row>
    <row r="3816">
      <c r="A3816" s="32" t="s">
        <v>75</v>
      </c>
      <c r="B3816" s="32" t="s">
        <v>93</v>
      </c>
      <c r="C3816" s="32" t="s">
        <v>171</v>
      </c>
      <c r="D3816" s="32">
        <v>1.0</v>
      </c>
      <c r="E3816" s="32" t="s">
        <v>177</v>
      </c>
      <c r="F3816" s="58"/>
    </row>
    <row r="3817">
      <c r="A3817" s="32" t="s">
        <v>75</v>
      </c>
      <c r="B3817" s="32" t="s">
        <v>96</v>
      </c>
      <c r="C3817" s="32" t="s">
        <v>171</v>
      </c>
      <c r="D3817" s="32">
        <v>1.0</v>
      </c>
      <c r="E3817" s="32" t="s">
        <v>177</v>
      </c>
      <c r="F3817" s="58"/>
    </row>
    <row r="3818">
      <c r="A3818" s="32" t="s">
        <v>75</v>
      </c>
      <c r="B3818" s="32" t="s">
        <v>98</v>
      </c>
      <c r="C3818" s="32" t="s">
        <v>171</v>
      </c>
      <c r="D3818" s="32">
        <v>1.0</v>
      </c>
      <c r="E3818" s="32" t="s">
        <v>177</v>
      </c>
      <c r="F3818" s="58"/>
    </row>
    <row r="3819">
      <c r="A3819" s="32" t="s">
        <v>75</v>
      </c>
      <c r="B3819" s="32" t="s">
        <v>99</v>
      </c>
      <c r="C3819" s="32" t="s">
        <v>171</v>
      </c>
      <c r="D3819" s="32">
        <v>1.0</v>
      </c>
      <c r="E3819" s="32" t="s">
        <v>177</v>
      </c>
      <c r="F3819" s="58"/>
    </row>
    <row r="3820">
      <c r="A3820" s="32" t="s">
        <v>75</v>
      </c>
      <c r="B3820" s="32" t="s">
        <v>102</v>
      </c>
      <c r="C3820" s="32" t="s">
        <v>171</v>
      </c>
      <c r="D3820" s="32">
        <v>1.0</v>
      </c>
      <c r="E3820" s="32" t="s">
        <v>177</v>
      </c>
      <c r="F3820" s="58"/>
    </row>
    <row r="3821">
      <c r="A3821" s="32" t="s">
        <v>75</v>
      </c>
      <c r="B3821" s="32" t="s">
        <v>105</v>
      </c>
      <c r="C3821" s="32" t="s">
        <v>171</v>
      </c>
      <c r="D3821" s="32">
        <v>1.0</v>
      </c>
      <c r="E3821" s="32" t="s">
        <v>177</v>
      </c>
      <c r="F3821" s="58"/>
    </row>
    <row r="3822">
      <c r="A3822" s="32" t="s">
        <v>75</v>
      </c>
      <c r="B3822" s="32" t="s">
        <v>109</v>
      </c>
      <c r="C3822" s="32" t="s">
        <v>171</v>
      </c>
      <c r="D3822" s="32">
        <v>1.0</v>
      </c>
      <c r="E3822" s="32" t="s">
        <v>177</v>
      </c>
      <c r="F3822" s="58"/>
    </row>
    <row r="3823">
      <c r="A3823" s="32" t="s">
        <v>75</v>
      </c>
      <c r="B3823" s="32" t="s">
        <v>110</v>
      </c>
      <c r="C3823" s="32" t="s">
        <v>171</v>
      </c>
      <c r="D3823" s="32">
        <v>1.0</v>
      </c>
      <c r="E3823" s="32" t="s">
        <v>177</v>
      </c>
      <c r="F3823" s="58"/>
    </row>
    <row r="3824">
      <c r="A3824" s="32" t="s">
        <v>75</v>
      </c>
      <c r="B3824" s="32" t="s">
        <v>111</v>
      </c>
      <c r="C3824" s="32" t="s">
        <v>171</v>
      </c>
      <c r="D3824" s="32">
        <v>1.0</v>
      </c>
      <c r="E3824" s="32" t="s">
        <v>177</v>
      </c>
      <c r="F3824" s="58"/>
    </row>
    <row r="3825">
      <c r="A3825" s="32" t="s">
        <v>75</v>
      </c>
      <c r="B3825" s="32" t="s">
        <v>112</v>
      </c>
      <c r="C3825" s="32" t="s">
        <v>171</v>
      </c>
      <c r="D3825" s="32">
        <v>1.0</v>
      </c>
      <c r="E3825" s="32" t="s">
        <v>177</v>
      </c>
      <c r="F3825" s="58"/>
    </row>
    <row r="3826">
      <c r="A3826" s="32" t="s">
        <v>75</v>
      </c>
      <c r="B3826" s="32" t="s">
        <v>114</v>
      </c>
      <c r="C3826" s="32" t="s">
        <v>171</v>
      </c>
      <c r="D3826" s="32">
        <v>1.0</v>
      </c>
      <c r="E3826" s="32" t="s">
        <v>177</v>
      </c>
      <c r="F3826" s="58"/>
    </row>
    <row r="3827">
      <c r="A3827" s="32" t="s">
        <v>75</v>
      </c>
      <c r="B3827" s="32" t="s">
        <v>119</v>
      </c>
      <c r="C3827" s="32" t="s">
        <v>171</v>
      </c>
      <c r="D3827" s="32">
        <v>1.0</v>
      </c>
      <c r="E3827" s="32" t="s">
        <v>177</v>
      </c>
      <c r="F3827" s="58"/>
    </row>
    <row r="3828">
      <c r="A3828" s="32" t="s">
        <v>75</v>
      </c>
      <c r="B3828" s="32" t="s">
        <v>122</v>
      </c>
      <c r="C3828" s="32" t="s">
        <v>171</v>
      </c>
      <c r="D3828" s="32">
        <v>1.0</v>
      </c>
      <c r="E3828" s="32" t="s">
        <v>177</v>
      </c>
      <c r="F3828" s="58"/>
    </row>
    <row r="3829">
      <c r="A3829" s="32" t="s">
        <v>75</v>
      </c>
      <c r="B3829" s="32" t="s">
        <v>124</v>
      </c>
      <c r="C3829" s="32" t="s">
        <v>171</v>
      </c>
      <c r="D3829" s="32">
        <v>1.0</v>
      </c>
      <c r="E3829" s="32" t="s">
        <v>177</v>
      </c>
      <c r="F3829" s="58"/>
    </row>
    <row r="3830">
      <c r="A3830" s="32" t="s">
        <v>75</v>
      </c>
      <c r="B3830" s="32" t="s">
        <v>130</v>
      </c>
      <c r="C3830" s="32" t="s">
        <v>171</v>
      </c>
      <c r="D3830" s="32">
        <v>1.0</v>
      </c>
      <c r="E3830" s="32" t="s">
        <v>177</v>
      </c>
      <c r="F3830" s="58"/>
    </row>
    <row r="3831">
      <c r="A3831" s="32" t="s">
        <v>75</v>
      </c>
      <c r="B3831" s="32" t="s">
        <v>142</v>
      </c>
      <c r="C3831" s="32" t="s">
        <v>171</v>
      </c>
      <c r="D3831" s="32">
        <v>1.0</v>
      </c>
      <c r="E3831" s="32" t="s">
        <v>177</v>
      </c>
      <c r="F3831" s="58"/>
    </row>
    <row r="3832">
      <c r="A3832" s="32" t="s">
        <v>75</v>
      </c>
      <c r="B3832" s="32" t="s">
        <v>145</v>
      </c>
      <c r="C3832" s="32" t="s">
        <v>171</v>
      </c>
      <c r="D3832" s="32">
        <v>1.0</v>
      </c>
      <c r="E3832" s="32" t="s">
        <v>177</v>
      </c>
      <c r="F3832" s="58"/>
    </row>
    <row r="3833">
      <c r="A3833" s="32" t="s">
        <v>75</v>
      </c>
      <c r="B3833" s="32" t="s">
        <v>147</v>
      </c>
      <c r="C3833" s="32" t="s">
        <v>171</v>
      </c>
      <c r="D3833" s="32">
        <v>1.0</v>
      </c>
      <c r="E3833" s="32" t="s">
        <v>177</v>
      </c>
      <c r="F3833" s="58"/>
    </row>
    <row r="3834">
      <c r="A3834" s="32" t="s">
        <v>75</v>
      </c>
      <c r="B3834" s="32" t="s">
        <v>148</v>
      </c>
      <c r="C3834" s="32" t="s">
        <v>171</v>
      </c>
      <c r="D3834" s="32">
        <v>1.0</v>
      </c>
      <c r="E3834" s="32" t="s">
        <v>177</v>
      </c>
      <c r="F3834" s="58"/>
    </row>
    <row r="3835">
      <c r="A3835" s="32" t="s">
        <v>75</v>
      </c>
      <c r="B3835" s="32" t="s">
        <v>149</v>
      </c>
      <c r="C3835" s="32" t="s">
        <v>171</v>
      </c>
      <c r="D3835" s="32">
        <v>1.0</v>
      </c>
      <c r="E3835" s="32" t="s">
        <v>177</v>
      </c>
      <c r="F3835" s="58"/>
    </row>
    <row r="3836">
      <c r="A3836" s="32" t="s">
        <v>78</v>
      </c>
      <c r="B3836" s="32" t="s">
        <v>83</v>
      </c>
      <c r="C3836" s="32" t="s">
        <v>171</v>
      </c>
      <c r="D3836" s="32">
        <v>1.0</v>
      </c>
      <c r="E3836" s="32" t="s">
        <v>177</v>
      </c>
      <c r="F3836" s="58"/>
    </row>
    <row r="3837">
      <c r="A3837" s="32" t="s">
        <v>78</v>
      </c>
      <c r="B3837" s="32" t="s">
        <v>84</v>
      </c>
      <c r="C3837" s="32" t="s">
        <v>171</v>
      </c>
      <c r="D3837" s="32">
        <v>1.0</v>
      </c>
      <c r="E3837" s="32" t="s">
        <v>177</v>
      </c>
      <c r="F3837" s="58"/>
    </row>
    <row r="3838">
      <c r="A3838" s="32" t="s">
        <v>78</v>
      </c>
      <c r="B3838" s="32" t="s">
        <v>91</v>
      </c>
      <c r="C3838" s="32" t="s">
        <v>171</v>
      </c>
      <c r="D3838" s="32">
        <v>1.0</v>
      </c>
      <c r="E3838" s="32" t="s">
        <v>177</v>
      </c>
      <c r="F3838" s="58"/>
    </row>
    <row r="3839">
      <c r="A3839" s="32" t="s">
        <v>78</v>
      </c>
      <c r="B3839" s="32" t="s">
        <v>93</v>
      </c>
      <c r="C3839" s="32" t="s">
        <v>171</v>
      </c>
      <c r="D3839" s="32">
        <v>1.0</v>
      </c>
      <c r="E3839" s="32" t="s">
        <v>177</v>
      </c>
      <c r="F3839" s="58"/>
    </row>
    <row r="3840">
      <c r="A3840" s="32" t="s">
        <v>78</v>
      </c>
      <c r="B3840" s="32" t="s">
        <v>96</v>
      </c>
      <c r="C3840" s="32" t="s">
        <v>171</v>
      </c>
      <c r="D3840" s="32">
        <v>1.0</v>
      </c>
      <c r="E3840" s="32" t="s">
        <v>177</v>
      </c>
      <c r="F3840" s="58"/>
    </row>
    <row r="3841">
      <c r="A3841" s="32" t="s">
        <v>78</v>
      </c>
      <c r="B3841" s="32" t="s">
        <v>98</v>
      </c>
      <c r="C3841" s="32" t="s">
        <v>171</v>
      </c>
      <c r="D3841" s="32">
        <v>1.0</v>
      </c>
      <c r="E3841" s="32" t="s">
        <v>177</v>
      </c>
      <c r="F3841" s="58"/>
    </row>
    <row r="3842">
      <c r="A3842" s="32" t="s">
        <v>78</v>
      </c>
      <c r="B3842" s="32" t="s">
        <v>99</v>
      </c>
      <c r="C3842" s="32" t="s">
        <v>171</v>
      </c>
      <c r="D3842" s="32">
        <v>1.0</v>
      </c>
      <c r="E3842" s="32" t="s">
        <v>177</v>
      </c>
      <c r="F3842" s="58"/>
    </row>
    <row r="3843">
      <c r="A3843" s="32" t="s">
        <v>78</v>
      </c>
      <c r="B3843" s="32" t="s">
        <v>102</v>
      </c>
      <c r="C3843" s="32" t="s">
        <v>171</v>
      </c>
      <c r="D3843" s="32">
        <v>1.0</v>
      </c>
      <c r="E3843" s="32" t="s">
        <v>177</v>
      </c>
      <c r="F3843" s="58"/>
    </row>
    <row r="3844">
      <c r="A3844" s="32" t="s">
        <v>78</v>
      </c>
      <c r="B3844" s="32" t="s">
        <v>105</v>
      </c>
      <c r="C3844" s="32" t="s">
        <v>171</v>
      </c>
      <c r="D3844" s="32">
        <v>1.0</v>
      </c>
      <c r="E3844" s="32" t="s">
        <v>177</v>
      </c>
      <c r="F3844" s="58"/>
    </row>
    <row r="3845">
      <c r="A3845" s="32" t="s">
        <v>78</v>
      </c>
      <c r="B3845" s="32" t="s">
        <v>109</v>
      </c>
      <c r="C3845" s="32" t="s">
        <v>171</v>
      </c>
      <c r="D3845" s="32">
        <v>1.0</v>
      </c>
      <c r="E3845" s="32" t="s">
        <v>177</v>
      </c>
      <c r="F3845" s="58"/>
    </row>
    <row r="3846">
      <c r="A3846" s="32" t="s">
        <v>78</v>
      </c>
      <c r="B3846" s="32" t="s">
        <v>110</v>
      </c>
      <c r="C3846" s="32" t="s">
        <v>171</v>
      </c>
      <c r="D3846" s="32">
        <v>1.0</v>
      </c>
      <c r="E3846" s="32" t="s">
        <v>177</v>
      </c>
      <c r="F3846" s="58"/>
    </row>
    <row r="3847">
      <c r="A3847" s="32" t="s">
        <v>78</v>
      </c>
      <c r="B3847" s="32" t="s">
        <v>111</v>
      </c>
      <c r="C3847" s="32" t="s">
        <v>171</v>
      </c>
      <c r="D3847" s="32">
        <v>1.0</v>
      </c>
      <c r="E3847" s="32" t="s">
        <v>177</v>
      </c>
      <c r="F3847" s="58"/>
    </row>
    <row r="3848">
      <c r="A3848" s="32" t="s">
        <v>78</v>
      </c>
      <c r="B3848" s="32" t="s">
        <v>112</v>
      </c>
      <c r="C3848" s="32" t="s">
        <v>171</v>
      </c>
      <c r="D3848" s="32">
        <v>1.0</v>
      </c>
      <c r="E3848" s="32" t="s">
        <v>177</v>
      </c>
      <c r="F3848" s="58"/>
    </row>
    <row r="3849">
      <c r="A3849" s="32" t="s">
        <v>78</v>
      </c>
      <c r="B3849" s="32" t="s">
        <v>114</v>
      </c>
      <c r="C3849" s="32" t="s">
        <v>171</v>
      </c>
      <c r="D3849" s="32">
        <v>1.0</v>
      </c>
      <c r="E3849" s="32" t="s">
        <v>177</v>
      </c>
      <c r="F3849" s="58"/>
    </row>
    <row r="3850">
      <c r="A3850" s="32" t="s">
        <v>78</v>
      </c>
      <c r="B3850" s="32" t="s">
        <v>119</v>
      </c>
      <c r="C3850" s="32" t="s">
        <v>171</v>
      </c>
      <c r="D3850" s="32">
        <v>1.0</v>
      </c>
      <c r="E3850" s="32" t="s">
        <v>177</v>
      </c>
      <c r="F3850" s="58"/>
    </row>
    <row r="3851">
      <c r="A3851" s="32" t="s">
        <v>78</v>
      </c>
      <c r="B3851" s="32" t="s">
        <v>122</v>
      </c>
      <c r="C3851" s="32" t="s">
        <v>171</v>
      </c>
      <c r="D3851" s="32">
        <v>1.0</v>
      </c>
      <c r="E3851" s="32" t="s">
        <v>177</v>
      </c>
      <c r="F3851" s="58"/>
    </row>
    <row r="3852">
      <c r="A3852" s="32" t="s">
        <v>78</v>
      </c>
      <c r="B3852" s="32" t="s">
        <v>124</v>
      </c>
      <c r="C3852" s="32" t="s">
        <v>171</v>
      </c>
      <c r="D3852" s="32">
        <v>1.0</v>
      </c>
      <c r="E3852" s="32" t="s">
        <v>177</v>
      </c>
      <c r="F3852" s="58"/>
    </row>
    <row r="3853">
      <c r="A3853" s="32" t="s">
        <v>78</v>
      </c>
      <c r="B3853" s="32" t="s">
        <v>130</v>
      </c>
      <c r="C3853" s="32" t="s">
        <v>171</v>
      </c>
      <c r="D3853" s="32">
        <v>1.0</v>
      </c>
      <c r="E3853" s="32" t="s">
        <v>177</v>
      </c>
      <c r="F3853" s="58"/>
    </row>
    <row r="3854">
      <c r="A3854" s="32" t="s">
        <v>78</v>
      </c>
      <c r="B3854" s="32" t="s">
        <v>142</v>
      </c>
      <c r="C3854" s="32" t="s">
        <v>171</v>
      </c>
      <c r="D3854" s="32">
        <v>1.0</v>
      </c>
      <c r="E3854" s="32" t="s">
        <v>177</v>
      </c>
      <c r="F3854" s="58"/>
    </row>
    <row r="3855">
      <c r="A3855" s="32" t="s">
        <v>78</v>
      </c>
      <c r="B3855" s="32" t="s">
        <v>145</v>
      </c>
      <c r="C3855" s="32" t="s">
        <v>171</v>
      </c>
      <c r="D3855" s="32">
        <v>1.0</v>
      </c>
      <c r="E3855" s="32" t="s">
        <v>177</v>
      </c>
      <c r="F3855" s="58"/>
    </row>
    <row r="3856">
      <c r="A3856" s="32" t="s">
        <v>78</v>
      </c>
      <c r="B3856" s="32" t="s">
        <v>147</v>
      </c>
      <c r="C3856" s="32" t="s">
        <v>171</v>
      </c>
      <c r="D3856" s="32">
        <v>1.0</v>
      </c>
      <c r="E3856" s="32" t="s">
        <v>177</v>
      </c>
      <c r="F3856" s="58"/>
    </row>
    <row r="3857">
      <c r="A3857" s="32" t="s">
        <v>78</v>
      </c>
      <c r="B3857" s="32" t="s">
        <v>148</v>
      </c>
      <c r="C3857" s="32" t="s">
        <v>171</v>
      </c>
      <c r="D3857" s="32">
        <v>1.0</v>
      </c>
      <c r="E3857" s="32" t="s">
        <v>177</v>
      </c>
      <c r="F3857" s="58"/>
    </row>
    <row r="3858">
      <c r="A3858" s="32" t="s">
        <v>78</v>
      </c>
      <c r="B3858" s="32" t="s">
        <v>149</v>
      </c>
      <c r="C3858" s="32" t="s">
        <v>171</v>
      </c>
      <c r="D3858" s="32">
        <v>1.0</v>
      </c>
      <c r="E3858" s="32" t="s">
        <v>177</v>
      </c>
      <c r="F3858" s="58"/>
    </row>
    <row r="3859">
      <c r="A3859" s="32" t="s">
        <v>83</v>
      </c>
      <c r="B3859" s="32" t="s">
        <v>84</v>
      </c>
      <c r="C3859" s="32" t="s">
        <v>171</v>
      </c>
      <c r="D3859" s="32">
        <v>1.0</v>
      </c>
      <c r="E3859" s="32" t="s">
        <v>177</v>
      </c>
      <c r="F3859" s="58"/>
    </row>
    <row r="3860">
      <c r="A3860" s="32" t="s">
        <v>83</v>
      </c>
      <c r="B3860" s="32" t="s">
        <v>91</v>
      </c>
      <c r="C3860" s="32" t="s">
        <v>171</v>
      </c>
      <c r="D3860" s="32">
        <v>1.0</v>
      </c>
      <c r="E3860" s="32" t="s">
        <v>177</v>
      </c>
      <c r="F3860" s="58"/>
    </row>
    <row r="3861">
      <c r="A3861" s="32" t="s">
        <v>83</v>
      </c>
      <c r="B3861" s="32" t="s">
        <v>93</v>
      </c>
      <c r="C3861" s="32" t="s">
        <v>171</v>
      </c>
      <c r="D3861" s="32">
        <v>1.0</v>
      </c>
      <c r="E3861" s="32" t="s">
        <v>177</v>
      </c>
      <c r="F3861" s="58"/>
    </row>
    <row r="3862">
      <c r="A3862" s="32" t="s">
        <v>83</v>
      </c>
      <c r="B3862" s="32" t="s">
        <v>96</v>
      </c>
      <c r="C3862" s="32" t="s">
        <v>171</v>
      </c>
      <c r="D3862" s="32">
        <v>1.0</v>
      </c>
      <c r="E3862" s="32" t="s">
        <v>177</v>
      </c>
      <c r="F3862" s="58"/>
    </row>
    <row r="3863">
      <c r="A3863" s="32" t="s">
        <v>83</v>
      </c>
      <c r="B3863" s="32" t="s">
        <v>98</v>
      </c>
      <c r="C3863" s="32" t="s">
        <v>171</v>
      </c>
      <c r="D3863" s="32">
        <v>1.0</v>
      </c>
      <c r="E3863" s="32" t="s">
        <v>177</v>
      </c>
      <c r="F3863" s="58"/>
    </row>
    <row r="3864">
      <c r="A3864" s="32" t="s">
        <v>83</v>
      </c>
      <c r="B3864" s="32" t="s">
        <v>99</v>
      </c>
      <c r="C3864" s="32" t="s">
        <v>171</v>
      </c>
      <c r="D3864" s="32">
        <v>1.0</v>
      </c>
      <c r="E3864" s="32" t="s">
        <v>177</v>
      </c>
      <c r="F3864" s="58"/>
    </row>
    <row r="3865">
      <c r="A3865" s="32" t="s">
        <v>83</v>
      </c>
      <c r="B3865" s="32" t="s">
        <v>102</v>
      </c>
      <c r="C3865" s="32" t="s">
        <v>171</v>
      </c>
      <c r="D3865" s="32">
        <v>1.0</v>
      </c>
      <c r="E3865" s="32" t="s">
        <v>177</v>
      </c>
      <c r="F3865" s="58"/>
    </row>
    <row r="3866">
      <c r="A3866" s="32" t="s">
        <v>83</v>
      </c>
      <c r="B3866" s="32" t="s">
        <v>105</v>
      </c>
      <c r="C3866" s="32" t="s">
        <v>171</v>
      </c>
      <c r="D3866" s="32">
        <v>1.0</v>
      </c>
      <c r="E3866" s="32" t="s">
        <v>177</v>
      </c>
      <c r="F3866" s="58"/>
    </row>
    <row r="3867">
      <c r="A3867" s="32" t="s">
        <v>83</v>
      </c>
      <c r="B3867" s="32" t="s">
        <v>109</v>
      </c>
      <c r="C3867" s="32" t="s">
        <v>171</v>
      </c>
      <c r="D3867" s="32">
        <v>1.0</v>
      </c>
      <c r="E3867" s="32" t="s">
        <v>177</v>
      </c>
      <c r="F3867" s="58"/>
    </row>
    <row r="3868">
      <c r="A3868" s="32" t="s">
        <v>83</v>
      </c>
      <c r="B3868" s="32" t="s">
        <v>110</v>
      </c>
      <c r="C3868" s="32" t="s">
        <v>171</v>
      </c>
      <c r="D3868" s="32">
        <v>1.0</v>
      </c>
      <c r="E3868" s="32" t="s">
        <v>177</v>
      </c>
      <c r="F3868" s="58"/>
    </row>
    <row r="3869">
      <c r="A3869" s="32" t="s">
        <v>83</v>
      </c>
      <c r="B3869" s="32" t="s">
        <v>111</v>
      </c>
      <c r="C3869" s="32" t="s">
        <v>171</v>
      </c>
      <c r="D3869" s="32">
        <v>1.0</v>
      </c>
      <c r="E3869" s="32" t="s">
        <v>177</v>
      </c>
      <c r="F3869" s="58"/>
    </row>
    <row r="3870">
      <c r="A3870" s="32" t="s">
        <v>83</v>
      </c>
      <c r="B3870" s="32" t="s">
        <v>112</v>
      </c>
      <c r="C3870" s="32" t="s">
        <v>171</v>
      </c>
      <c r="D3870" s="32">
        <v>1.0</v>
      </c>
      <c r="E3870" s="32" t="s">
        <v>177</v>
      </c>
      <c r="F3870" s="58"/>
    </row>
    <row r="3871">
      <c r="A3871" s="32" t="s">
        <v>83</v>
      </c>
      <c r="B3871" s="32" t="s">
        <v>114</v>
      </c>
      <c r="C3871" s="32" t="s">
        <v>171</v>
      </c>
      <c r="D3871" s="32">
        <v>1.0</v>
      </c>
      <c r="E3871" s="32" t="s">
        <v>177</v>
      </c>
      <c r="F3871" s="58"/>
    </row>
    <row r="3872">
      <c r="A3872" s="32" t="s">
        <v>83</v>
      </c>
      <c r="B3872" s="32" t="s">
        <v>119</v>
      </c>
      <c r="C3872" s="32" t="s">
        <v>171</v>
      </c>
      <c r="D3872" s="32">
        <v>1.0</v>
      </c>
      <c r="E3872" s="32" t="s">
        <v>177</v>
      </c>
      <c r="F3872" s="58"/>
    </row>
    <row r="3873">
      <c r="A3873" s="32" t="s">
        <v>83</v>
      </c>
      <c r="B3873" s="32" t="s">
        <v>122</v>
      </c>
      <c r="C3873" s="32" t="s">
        <v>171</v>
      </c>
      <c r="D3873" s="32">
        <v>1.0</v>
      </c>
      <c r="E3873" s="32" t="s">
        <v>177</v>
      </c>
      <c r="F3873" s="58"/>
    </row>
    <row r="3874">
      <c r="A3874" s="32" t="s">
        <v>83</v>
      </c>
      <c r="B3874" s="32" t="s">
        <v>124</v>
      </c>
      <c r="C3874" s="32" t="s">
        <v>171</v>
      </c>
      <c r="D3874" s="32">
        <v>1.0</v>
      </c>
      <c r="E3874" s="32" t="s">
        <v>177</v>
      </c>
      <c r="F3874" s="58"/>
    </row>
    <row r="3875">
      <c r="A3875" s="32" t="s">
        <v>83</v>
      </c>
      <c r="B3875" s="32" t="s">
        <v>130</v>
      </c>
      <c r="C3875" s="32" t="s">
        <v>171</v>
      </c>
      <c r="D3875" s="32">
        <v>1.0</v>
      </c>
      <c r="E3875" s="32" t="s">
        <v>177</v>
      </c>
      <c r="F3875" s="58"/>
    </row>
    <row r="3876">
      <c r="A3876" s="32" t="s">
        <v>83</v>
      </c>
      <c r="B3876" s="32" t="s">
        <v>142</v>
      </c>
      <c r="C3876" s="32" t="s">
        <v>171</v>
      </c>
      <c r="D3876" s="32">
        <v>1.0</v>
      </c>
      <c r="E3876" s="32" t="s">
        <v>177</v>
      </c>
      <c r="F3876" s="58"/>
    </row>
    <row r="3877">
      <c r="A3877" s="32" t="s">
        <v>83</v>
      </c>
      <c r="B3877" s="32" t="s">
        <v>145</v>
      </c>
      <c r="C3877" s="32" t="s">
        <v>171</v>
      </c>
      <c r="D3877" s="32">
        <v>1.0</v>
      </c>
      <c r="E3877" s="32" t="s">
        <v>177</v>
      </c>
      <c r="F3877" s="58"/>
    </row>
    <row r="3878">
      <c r="A3878" s="32" t="s">
        <v>83</v>
      </c>
      <c r="B3878" s="32" t="s">
        <v>147</v>
      </c>
      <c r="C3878" s="32" t="s">
        <v>171</v>
      </c>
      <c r="D3878" s="32">
        <v>1.0</v>
      </c>
      <c r="E3878" s="32" t="s">
        <v>177</v>
      </c>
      <c r="F3878" s="58"/>
    </row>
    <row r="3879">
      <c r="A3879" s="32" t="s">
        <v>83</v>
      </c>
      <c r="B3879" s="32" t="s">
        <v>148</v>
      </c>
      <c r="C3879" s="32" t="s">
        <v>171</v>
      </c>
      <c r="D3879" s="32">
        <v>1.0</v>
      </c>
      <c r="E3879" s="32" t="s">
        <v>177</v>
      </c>
      <c r="F3879" s="58"/>
    </row>
    <row r="3880">
      <c r="A3880" s="32" t="s">
        <v>83</v>
      </c>
      <c r="B3880" s="32" t="s">
        <v>149</v>
      </c>
      <c r="C3880" s="32" t="s">
        <v>171</v>
      </c>
      <c r="D3880" s="32">
        <v>1.0</v>
      </c>
      <c r="E3880" s="32" t="s">
        <v>177</v>
      </c>
      <c r="F3880" s="58"/>
    </row>
    <row r="3881">
      <c r="A3881" s="32" t="s">
        <v>84</v>
      </c>
      <c r="B3881" s="32" t="s">
        <v>91</v>
      </c>
      <c r="C3881" s="32" t="s">
        <v>171</v>
      </c>
      <c r="D3881" s="32">
        <v>1.0</v>
      </c>
      <c r="E3881" s="32" t="s">
        <v>177</v>
      </c>
      <c r="F3881" s="58"/>
    </row>
    <row r="3882">
      <c r="A3882" s="32" t="s">
        <v>84</v>
      </c>
      <c r="B3882" s="32" t="s">
        <v>93</v>
      </c>
      <c r="C3882" s="32" t="s">
        <v>171</v>
      </c>
      <c r="D3882" s="32">
        <v>1.0</v>
      </c>
      <c r="E3882" s="32" t="s">
        <v>177</v>
      </c>
      <c r="F3882" s="58"/>
    </row>
    <row r="3883">
      <c r="A3883" s="32" t="s">
        <v>84</v>
      </c>
      <c r="B3883" s="32" t="s">
        <v>96</v>
      </c>
      <c r="C3883" s="32" t="s">
        <v>171</v>
      </c>
      <c r="D3883" s="32">
        <v>1.0</v>
      </c>
      <c r="E3883" s="32" t="s">
        <v>177</v>
      </c>
      <c r="F3883" s="58"/>
    </row>
    <row r="3884">
      <c r="A3884" s="32" t="s">
        <v>84</v>
      </c>
      <c r="B3884" s="32" t="s">
        <v>98</v>
      </c>
      <c r="C3884" s="32" t="s">
        <v>171</v>
      </c>
      <c r="D3884" s="32">
        <v>1.0</v>
      </c>
      <c r="E3884" s="32" t="s">
        <v>177</v>
      </c>
      <c r="F3884" s="58"/>
    </row>
    <row r="3885">
      <c r="A3885" s="32" t="s">
        <v>84</v>
      </c>
      <c r="B3885" s="32" t="s">
        <v>99</v>
      </c>
      <c r="C3885" s="32" t="s">
        <v>171</v>
      </c>
      <c r="D3885" s="32">
        <v>1.0</v>
      </c>
      <c r="E3885" s="32" t="s">
        <v>177</v>
      </c>
      <c r="F3885" s="58"/>
    </row>
    <row r="3886">
      <c r="A3886" s="32" t="s">
        <v>84</v>
      </c>
      <c r="B3886" s="32" t="s">
        <v>102</v>
      </c>
      <c r="C3886" s="32" t="s">
        <v>171</v>
      </c>
      <c r="D3886" s="32">
        <v>1.0</v>
      </c>
      <c r="E3886" s="32" t="s">
        <v>177</v>
      </c>
      <c r="F3886" s="58"/>
    </row>
    <row r="3887">
      <c r="A3887" s="32" t="s">
        <v>84</v>
      </c>
      <c r="B3887" s="32" t="s">
        <v>105</v>
      </c>
      <c r="C3887" s="32" t="s">
        <v>171</v>
      </c>
      <c r="D3887" s="32">
        <v>1.0</v>
      </c>
      <c r="E3887" s="32" t="s">
        <v>177</v>
      </c>
      <c r="F3887" s="58"/>
    </row>
    <row r="3888">
      <c r="A3888" s="32" t="s">
        <v>84</v>
      </c>
      <c r="B3888" s="32" t="s">
        <v>109</v>
      </c>
      <c r="C3888" s="32" t="s">
        <v>171</v>
      </c>
      <c r="D3888" s="32">
        <v>1.0</v>
      </c>
      <c r="E3888" s="32" t="s">
        <v>177</v>
      </c>
      <c r="F3888" s="58"/>
    </row>
    <row r="3889">
      <c r="A3889" s="32" t="s">
        <v>84</v>
      </c>
      <c r="B3889" s="32" t="s">
        <v>110</v>
      </c>
      <c r="C3889" s="32" t="s">
        <v>171</v>
      </c>
      <c r="D3889" s="32">
        <v>1.0</v>
      </c>
      <c r="E3889" s="32" t="s">
        <v>177</v>
      </c>
      <c r="F3889" s="58"/>
    </row>
    <row r="3890">
      <c r="A3890" s="32" t="s">
        <v>84</v>
      </c>
      <c r="B3890" s="32" t="s">
        <v>111</v>
      </c>
      <c r="C3890" s="32" t="s">
        <v>171</v>
      </c>
      <c r="D3890" s="32">
        <v>1.0</v>
      </c>
      <c r="E3890" s="32" t="s">
        <v>177</v>
      </c>
      <c r="F3890" s="58"/>
    </row>
    <row r="3891">
      <c r="A3891" s="32" t="s">
        <v>84</v>
      </c>
      <c r="B3891" s="32" t="s">
        <v>112</v>
      </c>
      <c r="C3891" s="32" t="s">
        <v>171</v>
      </c>
      <c r="D3891" s="32">
        <v>1.0</v>
      </c>
      <c r="E3891" s="32" t="s">
        <v>177</v>
      </c>
      <c r="F3891" s="58"/>
    </row>
    <row r="3892">
      <c r="A3892" s="32" t="s">
        <v>84</v>
      </c>
      <c r="B3892" s="32" t="s">
        <v>114</v>
      </c>
      <c r="C3892" s="32" t="s">
        <v>171</v>
      </c>
      <c r="D3892" s="32">
        <v>1.0</v>
      </c>
      <c r="E3892" s="32" t="s">
        <v>177</v>
      </c>
      <c r="F3892" s="58"/>
    </row>
    <row r="3893">
      <c r="A3893" s="32" t="s">
        <v>84</v>
      </c>
      <c r="B3893" s="32" t="s">
        <v>119</v>
      </c>
      <c r="C3893" s="32" t="s">
        <v>171</v>
      </c>
      <c r="D3893" s="32">
        <v>1.0</v>
      </c>
      <c r="E3893" s="32" t="s">
        <v>177</v>
      </c>
      <c r="F3893" s="58"/>
    </row>
    <row r="3894">
      <c r="A3894" s="32" t="s">
        <v>84</v>
      </c>
      <c r="B3894" s="32" t="s">
        <v>122</v>
      </c>
      <c r="C3894" s="32" t="s">
        <v>171</v>
      </c>
      <c r="D3894" s="32">
        <v>1.0</v>
      </c>
      <c r="E3894" s="32" t="s">
        <v>177</v>
      </c>
      <c r="F3894" s="58"/>
    </row>
    <row r="3895">
      <c r="A3895" s="32" t="s">
        <v>84</v>
      </c>
      <c r="B3895" s="32" t="s">
        <v>124</v>
      </c>
      <c r="C3895" s="32" t="s">
        <v>171</v>
      </c>
      <c r="D3895" s="32">
        <v>1.0</v>
      </c>
      <c r="E3895" s="32" t="s">
        <v>177</v>
      </c>
      <c r="F3895" s="58"/>
    </row>
    <row r="3896">
      <c r="A3896" s="32" t="s">
        <v>84</v>
      </c>
      <c r="B3896" s="32" t="s">
        <v>130</v>
      </c>
      <c r="C3896" s="32" t="s">
        <v>171</v>
      </c>
      <c r="D3896" s="32">
        <v>1.0</v>
      </c>
      <c r="E3896" s="32" t="s">
        <v>177</v>
      </c>
      <c r="F3896" s="58"/>
    </row>
    <row r="3897">
      <c r="A3897" s="32" t="s">
        <v>84</v>
      </c>
      <c r="B3897" s="32" t="s">
        <v>142</v>
      </c>
      <c r="C3897" s="32" t="s">
        <v>171</v>
      </c>
      <c r="D3897" s="32">
        <v>1.0</v>
      </c>
      <c r="E3897" s="32" t="s">
        <v>177</v>
      </c>
      <c r="F3897" s="58"/>
    </row>
    <row r="3898">
      <c r="A3898" s="32" t="s">
        <v>84</v>
      </c>
      <c r="B3898" s="32" t="s">
        <v>145</v>
      </c>
      <c r="C3898" s="32" t="s">
        <v>171</v>
      </c>
      <c r="D3898" s="32">
        <v>1.0</v>
      </c>
      <c r="E3898" s="32" t="s">
        <v>177</v>
      </c>
      <c r="F3898" s="58"/>
    </row>
    <row r="3899">
      <c r="A3899" s="32" t="s">
        <v>84</v>
      </c>
      <c r="B3899" s="32" t="s">
        <v>147</v>
      </c>
      <c r="C3899" s="32" t="s">
        <v>171</v>
      </c>
      <c r="D3899" s="32">
        <v>1.0</v>
      </c>
      <c r="E3899" s="32" t="s">
        <v>177</v>
      </c>
      <c r="F3899" s="58"/>
    </row>
    <row r="3900">
      <c r="A3900" s="32" t="s">
        <v>84</v>
      </c>
      <c r="B3900" s="32" t="s">
        <v>148</v>
      </c>
      <c r="C3900" s="32" t="s">
        <v>171</v>
      </c>
      <c r="D3900" s="32">
        <v>1.0</v>
      </c>
      <c r="E3900" s="32" t="s">
        <v>177</v>
      </c>
      <c r="F3900" s="58"/>
    </row>
    <row r="3901">
      <c r="A3901" s="32" t="s">
        <v>84</v>
      </c>
      <c r="B3901" s="32" t="s">
        <v>149</v>
      </c>
      <c r="C3901" s="32" t="s">
        <v>171</v>
      </c>
      <c r="D3901" s="32">
        <v>1.0</v>
      </c>
      <c r="E3901" s="32" t="s">
        <v>177</v>
      </c>
      <c r="F3901" s="58"/>
    </row>
    <row r="3902">
      <c r="A3902" s="32" t="s">
        <v>91</v>
      </c>
      <c r="B3902" s="32" t="s">
        <v>93</v>
      </c>
      <c r="C3902" s="32" t="s">
        <v>171</v>
      </c>
      <c r="D3902" s="32">
        <v>1.0</v>
      </c>
      <c r="E3902" s="32" t="s">
        <v>177</v>
      </c>
      <c r="F3902" s="58"/>
    </row>
    <row r="3903">
      <c r="A3903" s="32" t="s">
        <v>91</v>
      </c>
      <c r="B3903" s="32" t="s">
        <v>96</v>
      </c>
      <c r="C3903" s="32" t="s">
        <v>171</v>
      </c>
      <c r="D3903" s="32">
        <v>1.0</v>
      </c>
      <c r="E3903" s="32" t="s">
        <v>177</v>
      </c>
      <c r="F3903" s="58"/>
    </row>
    <row r="3904">
      <c r="A3904" s="32" t="s">
        <v>91</v>
      </c>
      <c r="B3904" s="32" t="s">
        <v>98</v>
      </c>
      <c r="C3904" s="32" t="s">
        <v>171</v>
      </c>
      <c r="D3904" s="32">
        <v>1.0</v>
      </c>
      <c r="E3904" s="32" t="s">
        <v>177</v>
      </c>
      <c r="F3904" s="58"/>
    </row>
    <row r="3905">
      <c r="A3905" s="32" t="s">
        <v>91</v>
      </c>
      <c r="B3905" s="32" t="s">
        <v>99</v>
      </c>
      <c r="C3905" s="32" t="s">
        <v>171</v>
      </c>
      <c r="D3905" s="32">
        <v>1.0</v>
      </c>
      <c r="E3905" s="32" t="s">
        <v>177</v>
      </c>
      <c r="F3905" s="58"/>
    </row>
    <row r="3906">
      <c r="A3906" s="32" t="s">
        <v>91</v>
      </c>
      <c r="B3906" s="32" t="s">
        <v>102</v>
      </c>
      <c r="C3906" s="32" t="s">
        <v>171</v>
      </c>
      <c r="D3906" s="32">
        <v>1.0</v>
      </c>
      <c r="E3906" s="32" t="s">
        <v>177</v>
      </c>
      <c r="F3906" s="58"/>
    </row>
    <row r="3907">
      <c r="A3907" s="32" t="s">
        <v>91</v>
      </c>
      <c r="B3907" s="32" t="s">
        <v>105</v>
      </c>
      <c r="C3907" s="32" t="s">
        <v>171</v>
      </c>
      <c r="D3907" s="32">
        <v>1.0</v>
      </c>
      <c r="E3907" s="32" t="s">
        <v>177</v>
      </c>
      <c r="F3907" s="58"/>
    </row>
    <row r="3908">
      <c r="A3908" s="32" t="s">
        <v>91</v>
      </c>
      <c r="B3908" s="32" t="s">
        <v>109</v>
      </c>
      <c r="C3908" s="32" t="s">
        <v>171</v>
      </c>
      <c r="D3908" s="32">
        <v>1.0</v>
      </c>
      <c r="E3908" s="32" t="s">
        <v>177</v>
      </c>
      <c r="F3908" s="58"/>
    </row>
    <row r="3909">
      <c r="A3909" s="32" t="s">
        <v>91</v>
      </c>
      <c r="B3909" s="32" t="s">
        <v>110</v>
      </c>
      <c r="C3909" s="32" t="s">
        <v>171</v>
      </c>
      <c r="D3909" s="32">
        <v>1.0</v>
      </c>
      <c r="E3909" s="32" t="s">
        <v>177</v>
      </c>
      <c r="F3909" s="58"/>
    </row>
    <row r="3910">
      <c r="A3910" s="32" t="s">
        <v>91</v>
      </c>
      <c r="B3910" s="32" t="s">
        <v>111</v>
      </c>
      <c r="C3910" s="32" t="s">
        <v>171</v>
      </c>
      <c r="D3910" s="32">
        <v>1.0</v>
      </c>
      <c r="E3910" s="32" t="s">
        <v>177</v>
      </c>
      <c r="F3910" s="58"/>
    </row>
    <row r="3911">
      <c r="A3911" s="32" t="s">
        <v>91</v>
      </c>
      <c r="B3911" s="32" t="s">
        <v>112</v>
      </c>
      <c r="C3911" s="32" t="s">
        <v>171</v>
      </c>
      <c r="D3911" s="32">
        <v>1.0</v>
      </c>
      <c r="E3911" s="32" t="s">
        <v>177</v>
      </c>
      <c r="F3911" s="58"/>
    </row>
    <row r="3912">
      <c r="A3912" s="32" t="s">
        <v>91</v>
      </c>
      <c r="B3912" s="32" t="s">
        <v>114</v>
      </c>
      <c r="C3912" s="32" t="s">
        <v>171</v>
      </c>
      <c r="D3912" s="32">
        <v>1.0</v>
      </c>
      <c r="E3912" s="32" t="s">
        <v>177</v>
      </c>
      <c r="F3912" s="58"/>
    </row>
    <row r="3913">
      <c r="A3913" s="32" t="s">
        <v>91</v>
      </c>
      <c r="B3913" s="32" t="s">
        <v>119</v>
      </c>
      <c r="C3913" s="32" t="s">
        <v>171</v>
      </c>
      <c r="D3913" s="32">
        <v>1.0</v>
      </c>
      <c r="E3913" s="32" t="s">
        <v>177</v>
      </c>
      <c r="F3913" s="58"/>
    </row>
    <row r="3914">
      <c r="A3914" s="32" t="s">
        <v>91</v>
      </c>
      <c r="B3914" s="32" t="s">
        <v>122</v>
      </c>
      <c r="C3914" s="32" t="s">
        <v>171</v>
      </c>
      <c r="D3914" s="32">
        <v>1.0</v>
      </c>
      <c r="E3914" s="32" t="s">
        <v>177</v>
      </c>
      <c r="F3914" s="58"/>
    </row>
    <row r="3915">
      <c r="A3915" s="32" t="s">
        <v>91</v>
      </c>
      <c r="B3915" s="32" t="s">
        <v>124</v>
      </c>
      <c r="C3915" s="32" t="s">
        <v>171</v>
      </c>
      <c r="D3915" s="32">
        <v>1.0</v>
      </c>
      <c r="E3915" s="32" t="s">
        <v>177</v>
      </c>
      <c r="F3915" s="58"/>
    </row>
    <row r="3916">
      <c r="A3916" s="32" t="s">
        <v>91</v>
      </c>
      <c r="B3916" s="32" t="s">
        <v>130</v>
      </c>
      <c r="C3916" s="32" t="s">
        <v>171</v>
      </c>
      <c r="D3916" s="32">
        <v>1.0</v>
      </c>
      <c r="E3916" s="32" t="s">
        <v>177</v>
      </c>
      <c r="F3916" s="58"/>
    </row>
    <row r="3917">
      <c r="A3917" s="32" t="s">
        <v>91</v>
      </c>
      <c r="B3917" s="32" t="s">
        <v>142</v>
      </c>
      <c r="C3917" s="32" t="s">
        <v>171</v>
      </c>
      <c r="D3917" s="32">
        <v>1.0</v>
      </c>
      <c r="E3917" s="32" t="s">
        <v>177</v>
      </c>
      <c r="F3917" s="58"/>
    </row>
    <row r="3918">
      <c r="A3918" s="32" t="s">
        <v>91</v>
      </c>
      <c r="B3918" s="32" t="s">
        <v>145</v>
      </c>
      <c r="C3918" s="32" t="s">
        <v>171</v>
      </c>
      <c r="D3918" s="32">
        <v>1.0</v>
      </c>
      <c r="E3918" s="32" t="s">
        <v>177</v>
      </c>
      <c r="F3918" s="58"/>
    </row>
    <row r="3919">
      <c r="A3919" s="32" t="s">
        <v>91</v>
      </c>
      <c r="B3919" s="32" t="s">
        <v>147</v>
      </c>
      <c r="C3919" s="32" t="s">
        <v>171</v>
      </c>
      <c r="D3919" s="32">
        <v>1.0</v>
      </c>
      <c r="E3919" s="32" t="s">
        <v>177</v>
      </c>
      <c r="F3919" s="58"/>
    </row>
    <row r="3920">
      <c r="A3920" s="32" t="s">
        <v>91</v>
      </c>
      <c r="B3920" s="32" t="s">
        <v>148</v>
      </c>
      <c r="C3920" s="32" t="s">
        <v>171</v>
      </c>
      <c r="D3920" s="32">
        <v>1.0</v>
      </c>
      <c r="E3920" s="32" t="s">
        <v>177</v>
      </c>
      <c r="F3920" s="58"/>
    </row>
    <row r="3921">
      <c r="A3921" s="32" t="s">
        <v>91</v>
      </c>
      <c r="B3921" s="32" t="s">
        <v>149</v>
      </c>
      <c r="C3921" s="32" t="s">
        <v>171</v>
      </c>
      <c r="D3921" s="32">
        <v>1.0</v>
      </c>
      <c r="E3921" s="32" t="s">
        <v>177</v>
      </c>
      <c r="F3921" s="58"/>
    </row>
    <row r="3922">
      <c r="A3922" s="32" t="s">
        <v>93</v>
      </c>
      <c r="B3922" s="32" t="s">
        <v>96</v>
      </c>
      <c r="C3922" s="32" t="s">
        <v>171</v>
      </c>
      <c r="D3922" s="32">
        <v>1.0</v>
      </c>
      <c r="E3922" s="32" t="s">
        <v>177</v>
      </c>
      <c r="F3922" s="58"/>
    </row>
    <row r="3923">
      <c r="A3923" s="32" t="s">
        <v>93</v>
      </c>
      <c r="B3923" s="32" t="s">
        <v>98</v>
      </c>
      <c r="C3923" s="32" t="s">
        <v>171</v>
      </c>
      <c r="D3923" s="32">
        <v>1.0</v>
      </c>
      <c r="E3923" s="32" t="s">
        <v>177</v>
      </c>
      <c r="F3923" s="58"/>
    </row>
    <row r="3924">
      <c r="A3924" s="32" t="s">
        <v>93</v>
      </c>
      <c r="B3924" s="32" t="s">
        <v>99</v>
      </c>
      <c r="C3924" s="32" t="s">
        <v>171</v>
      </c>
      <c r="D3924" s="32">
        <v>1.0</v>
      </c>
      <c r="E3924" s="32" t="s">
        <v>177</v>
      </c>
      <c r="F3924" s="58"/>
    </row>
    <row r="3925">
      <c r="A3925" s="32" t="s">
        <v>93</v>
      </c>
      <c r="B3925" s="32" t="s">
        <v>102</v>
      </c>
      <c r="C3925" s="32" t="s">
        <v>171</v>
      </c>
      <c r="D3925" s="32">
        <v>1.0</v>
      </c>
      <c r="E3925" s="32" t="s">
        <v>177</v>
      </c>
      <c r="F3925" s="58"/>
    </row>
    <row r="3926">
      <c r="A3926" s="32" t="s">
        <v>93</v>
      </c>
      <c r="B3926" s="32" t="s">
        <v>105</v>
      </c>
      <c r="C3926" s="32" t="s">
        <v>171</v>
      </c>
      <c r="D3926" s="32">
        <v>1.0</v>
      </c>
      <c r="E3926" s="32" t="s">
        <v>177</v>
      </c>
      <c r="F3926" s="58"/>
    </row>
    <row r="3927">
      <c r="A3927" s="32" t="s">
        <v>93</v>
      </c>
      <c r="B3927" s="32" t="s">
        <v>109</v>
      </c>
      <c r="C3927" s="32" t="s">
        <v>171</v>
      </c>
      <c r="D3927" s="32">
        <v>1.0</v>
      </c>
      <c r="E3927" s="32" t="s">
        <v>177</v>
      </c>
      <c r="F3927" s="58"/>
    </row>
    <row r="3928">
      <c r="A3928" s="32" t="s">
        <v>93</v>
      </c>
      <c r="B3928" s="32" t="s">
        <v>110</v>
      </c>
      <c r="C3928" s="32" t="s">
        <v>171</v>
      </c>
      <c r="D3928" s="32">
        <v>1.0</v>
      </c>
      <c r="E3928" s="32" t="s">
        <v>177</v>
      </c>
      <c r="F3928" s="58"/>
    </row>
    <row r="3929">
      <c r="A3929" s="32" t="s">
        <v>93</v>
      </c>
      <c r="B3929" s="32" t="s">
        <v>111</v>
      </c>
      <c r="C3929" s="32" t="s">
        <v>171</v>
      </c>
      <c r="D3929" s="32">
        <v>1.0</v>
      </c>
      <c r="E3929" s="32" t="s">
        <v>177</v>
      </c>
      <c r="F3929" s="58"/>
    </row>
    <row r="3930">
      <c r="A3930" s="32" t="s">
        <v>93</v>
      </c>
      <c r="B3930" s="32" t="s">
        <v>112</v>
      </c>
      <c r="C3930" s="32" t="s">
        <v>171</v>
      </c>
      <c r="D3930" s="32">
        <v>1.0</v>
      </c>
      <c r="E3930" s="32" t="s">
        <v>177</v>
      </c>
      <c r="F3930" s="58"/>
    </row>
    <row r="3931">
      <c r="A3931" s="32" t="s">
        <v>93</v>
      </c>
      <c r="B3931" s="32" t="s">
        <v>114</v>
      </c>
      <c r="C3931" s="32" t="s">
        <v>171</v>
      </c>
      <c r="D3931" s="32">
        <v>1.0</v>
      </c>
      <c r="E3931" s="32" t="s">
        <v>177</v>
      </c>
      <c r="F3931" s="58"/>
    </row>
    <row r="3932">
      <c r="A3932" s="32" t="s">
        <v>93</v>
      </c>
      <c r="B3932" s="32" t="s">
        <v>119</v>
      </c>
      <c r="C3932" s="32" t="s">
        <v>171</v>
      </c>
      <c r="D3932" s="32">
        <v>1.0</v>
      </c>
      <c r="E3932" s="32" t="s">
        <v>177</v>
      </c>
      <c r="F3932" s="58"/>
    </row>
    <row r="3933">
      <c r="A3933" s="32" t="s">
        <v>93</v>
      </c>
      <c r="B3933" s="32" t="s">
        <v>122</v>
      </c>
      <c r="C3933" s="32" t="s">
        <v>171</v>
      </c>
      <c r="D3933" s="32">
        <v>1.0</v>
      </c>
      <c r="E3933" s="32" t="s">
        <v>177</v>
      </c>
      <c r="F3933" s="58"/>
    </row>
    <row r="3934">
      <c r="A3934" s="32" t="s">
        <v>93</v>
      </c>
      <c r="B3934" s="32" t="s">
        <v>124</v>
      </c>
      <c r="C3934" s="32" t="s">
        <v>171</v>
      </c>
      <c r="D3934" s="32">
        <v>1.0</v>
      </c>
      <c r="E3934" s="32" t="s">
        <v>177</v>
      </c>
      <c r="F3934" s="58"/>
    </row>
    <row r="3935">
      <c r="A3935" s="32" t="s">
        <v>93</v>
      </c>
      <c r="B3935" s="32" t="s">
        <v>130</v>
      </c>
      <c r="C3935" s="32" t="s">
        <v>171</v>
      </c>
      <c r="D3935" s="32">
        <v>1.0</v>
      </c>
      <c r="E3935" s="32" t="s">
        <v>177</v>
      </c>
      <c r="F3935" s="58"/>
    </row>
    <row r="3936">
      <c r="A3936" s="32" t="s">
        <v>93</v>
      </c>
      <c r="B3936" s="32" t="s">
        <v>142</v>
      </c>
      <c r="C3936" s="32" t="s">
        <v>171</v>
      </c>
      <c r="D3936" s="32">
        <v>1.0</v>
      </c>
      <c r="E3936" s="32" t="s">
        <v>177</v>
      </c>
      <c r="F3936" s="58"/>
    </row>
    <row r="3937">
      <c r="A3937" s="32" t="s">
        <v>93</v>
      </c>
      <c r="B3937" s="32" t="s">
        <v>145</v>
      </c>
      <c r="C3937" s="32" t="s">
        <v>171</v>
      </c>
      <c r="D3937" s="32">
        <v>1.0</v>
      </c>
      <c r="E3937" s="32" t="s">
        <v>177</v>
      </c>
      <c r="F3937" s="58"/>
    </row>
    <row r="3938">
      <c r="A3938" s="32" t="s">
        <v>93</v>
      </c>
      <c r="B3938" s="32" t="s">
        <v>147</v>
      </c>
      <c r="C3938" s="32" t="s">
        <v>171</v>
      </c>
      <c r="D3938" s="32">
        <v>1.0</v>
      </c>
      <c r="E3938" s="32" t="s">
        <v>177</v>
      </c>
      <c r="F3938" s="58"/>
    </row>
    <row r="3939">
      <c r="A3939" s="32" t="s">
        <v>93</v>
      </c>
      <c r="B3939" s="32" t="s">
        <v>148</v>
      </c>
      <c r="C3939" s="32" t="s">
        <v>171</v>
      </c>
      <c r="D3939" s="32">
        <v>1.0</v>
      </c>
      <c r="E3939" s="32" t="s">
        <v>177</v>
      </c>
      <c r="F3939" s="58"/>
    </row>
    <row r="3940">
      <c r="A3940" s="32" t="s">
        <v>93</v>
      </c>
      <c r="B3940" s="32" t="s">
        <v>149</v>
      </c>
      <c r="C3940" s="32" t="s">
        <v>171</v>
      </c>
      <c r="D3940" s="32">
        <v>1.0</v>
      </c>
      <c r="E3940" s="32" t="s">
        <v>177</v>
      </c>
      <c r="F3940" s="58"/>
    </row>
    <row r="3941">
      <c r="A3941" s="32" t="s">
        <v>96</v>
      </c>
      <c r="B3941" s="32" t="s">
        <v>98</v>
      </c>
      <c r="C3941" s="32" t="s">
        <v>171</v>
      </c>
      <c r="D3941" s="32">
        <v>1.0</v>
      </c>
      <c r="E3941" s="32" t="s">
        <v>177</v>
      </c>
      <c r="F3941" s="58"/>
    </row>
    <row r="3942">
      <c r="A3942" s="32" t="s">
        <v>96</v>
      </c>
      <c r="B3942" s="32" t="s">
        <v>99</v>
      </c>
      <c r="C3942" s="32" t="s">
        <v>171</v>
      </c>
      <c r="D3942" s="32">
        <v>1.0</v>
      </c>
      <c r="E3942" s="32" t="s">
        <v>177</v>
      </c>
      <c r="F3942" s="58"/>
    </row>
    <row r="3943">
      <c r="A3943" s="32" t="s">
        <v>96</v>
      </c>
      <c r="B3943" s="32" t="s">
        <v>102</v>
      </c>
      <c r="C3943" s="32" t="s">
        <v>171</v>
      </c>
      <c r="D3943" s="32">
        <v>1.0</v>
      </c>
      <c r="E3943" s="32" t="s">
        <v>177</v>
      </c>
      <c r="F3943" s="58"/>
    </row>
    <row r="3944">
      <c r="A3944" s="32" t="s">
        <v>96</v>
      </c>
      <c r="B3944" s="32" t="s">
        <v>105</v>
      </c>
      <c r="C3944" s="32" t="s">
        <v>171</v>
      </c>
      <c r="D3944" s="32">
        <v>1.0</v>
      </c>
      <c r="E3944" s="32" t="s">
        <v>177</v>
      </c>
      <c r="F3944" s="58"/>
    </row>
    <row r="3945">
      <c r="A3945" s="32" t="s">
        <v>96</v>
      </c>
      <c r="B3945" s="32" t="s">
        <v>109</v>
      </c>
      <c r="C3945" s="32" t="s">
        <v>171</v>
      </c>
      <c r="D3945" s="32">
        <v>1.0</v>
      </c>
      <c r="E3945" s="32" t="s">
        <v>177</v>
      </c>
      <c r="F3945" s="58"/>
    </row>
    <row r="3946">
      <c r="A3946" s="32" t="s">
        <v>96</v>
      </c>
      <c r="B3946" s="32" t="s">
        <v>110</v>
      </c>
      <c r="C3946" s="32" t="s">
        <v>171</v>
      </c>
      <c r="D3946" s="32">
        <v>1.0</v>
      </c>
      <c r="E3946" s="32" t="s">
        <v>177</v>
      </c>
      <c r="F3946" s="58"/>
    </row>
    <row r="3947">
      <c r="A3947" s="32" t="s">
        <v>96</v>
      </c>
      <c r="B3947" s="32" t="s">
        <v>111</v>
      </c>
      <c r="C3947" s="32" t="s">
        <v>171</v>
      </c>
      <c r="D3947" s="32">
        <v>1.0</v>
      </c>
      <c r="E3947" s="32" t="s">
        <v>177</v>
      </c>
      <c r="F3947" s="58"/>
    </row>
    <row r="3948">
      <c r="A3948" s="32" t="s">
        <v>96</v>
      </c>
      <c r="B3948" s="32" t="s">
        <v>112</v>
      </c>
      <c r="C3948" s="32" t="s">
        <v>171</v>
      </c>
      <c r="D3948" s="32">
        <v>1.0</v>
      </c>
      <c r="E3948" s="32" t="s">
        <v>177</v>
      </c>
      <c r="F3948" s="58"/>
    </row>
    <row r="3949">
      <c r="A3949" s="32" t="s">
        <v>96</v>
      </c>
      <c r="B3949" s="32" t="s">
        <v>114</v>
      </c>
      <c r="C3949" s="32" t="s">
        <v>171</v>
      </c>
      <c r="D3949" s="32">
        <v>1.0</v>
      </c>
      <c r="E3949" s="32" t="s">
        <v>177</v>
      </c>
      <c r="F3949" s="58"/>
    </row>
    <row r="3950">
      <c r="A3950" s="32" t="s">
        <v>96</v>
      </c>
      <c r="B3950" s="32" t="s">
        <v>119</v>
      </c>
      <c r="C3950" s="32" t="s">
        <v>171</v>
      </c>
      <c r="D3950" s="32">
        <v>1.0</v>
      </c>
      <c r="E3950" s="32" t="s">
        <v>177</v>
      </c>
      <c r="F3950" s="58"/>
    </row>
    <row r="3951">
      <c r="A3951" s="32" t="s">
        <v>96</v>
      </c>
      <c r="B3951" s="32" t="s">
        <v>122</v>
      </c>
      <c r="C3951" s="32" t="s">
        <v>171</v>
      </c>
      <c r="D3951" s="32">
        <v>1.0</v>
      </c>
      <c r="E3951" s="32" t="s">
        <v>177</v>
      </c>
      <c r="F3951" s="58"/>
    </row>
    <row r="3952">
      <c r="A3952" s="32" t="s">
        <v>96</v>
      </c>
      <c r="B3952" s="32" t="s">
        <v>124</v>
      </c>
      <c r="C3952" s="32" t="s">
        <v>171</v>
      </c>
      <c r="D3952" s="32">
        <v>1.0</v>
      </c>
      <c r="E3952" s="32" t="s">
        <v>177</v>
      </c>
      <c r="F3952" s="58"/>
    </row>
    <row r="3953">
      <c r="A3953" s="32" t="s">
        <v>96</v>
      </c>
      <c r="B3953" s="32" t="s">
        <v>130</v>
      </c>
      <c r="C3953" s="32" t="s">
        <v>171</v>
      </c>
      <c r="D3953" s="32">
        <v>1.0</v>
      </c>
      <c r="E3953" s="32" t="s">
        <v>177</v>
      </c>
      <c r="F3953" s="58"/>
    </row>
    <row r="3954">
      <c r="A3954" s="32" t="s">
        <v>96</v>
      </c>
      <c r="B3954" s="32" t="s">
        <v>142</v>
      </c>
      <c r="C3954" s="32" t="s">
        <v>171</v>
      </c>
      <c r="D3954" s="32">
        <v>1.0</v>
      </c>
      <c r="E3954" s="32" t="s">
        <v>177</v>
      </c>
      <c r="F3954" s="58"/>
    </row>
    <row r="3955">
      <c r="A3955" s="32" t="s">
        <v>96</v>
      </c>
      <c r="B3955" s="32" t="s">
        <v>145</v>
      </c>
      <c r="C3955" s="32" t="s">
        <v>171</v>
      </c>
      <c r="D3955" s="32">
        <v>1.0</v>
      </c>
      <c r="E3955" s="32" t="s">
        <v>177</v>
      </c>
      <c r="F3955" s="58"/>
    </row>
    <row r="3956">
      <c r="A3956" s="32" t="s">
        <v>96</v>
      </c>
      <c r="B3956" s="32" t="s">
        <v>147</v>
      </c>
      <c r="C3956" s="32" t="s">
        <v>171</v>
      </c>
      <c r="D3956" s="32">
        <v>1.0</v>
      </c>
      <c r="E3956" s="32" t="s">
        <v>177</v>
      </c>
      <c r="F3956" s="58"/>
    </row>
    <row r="3957">
      <c r="A3957" s="32" t="s">
        <v>96</v>
      </c>
      <c r="B3957" s="32" t="s">
        <v>148</v>
      </c>
      <c r="C3957" s="32" t="s">
        <v>171</v>
      </c>
      <c r="D3957" s="32">
        <v>1.0</v>
      </c>
      <c r="E3957" s="32" t="s">
        <v>177</v>
      </c>
      <c r="F3957" s="58"/>
    </row>
    <row r="3958">
      <c r="A3958" s="32" t="s">
        <v>96</v>
      </c>
      <c r="B3958" s="32" t="s">
        <v>149</v>
      </c>
      <c r="C3958" s="32" t="s">
        <v>171</v>
      </c>
      <c r="D3958" s="32">
        <v>1.0</v>
      </c>
      <c r="E3958" s="32" t="s">
        <v>177</v>
      </c>
      <c r="F3958" s="58"/>
    </row>
    <row r="3959">
      <c r="A3959" s="32" t="s">
        <v>98</v>
      </c>
      <c r="B3959" s="32" t="s">
        <v>99</v>
      </c>
      <c r="C3959" s="32" t="s">
        <v>171</v>
      </c>
      <c r="D3959" s="32">
        <v>1.0</v>
      </c>
      <c r="E3959" s="32" t="s">
        <v>177</v>
      </c>
      <c r="F3959" s="58"/>
    </row>
    <row r="3960">
      <c r="A3960" s="32" t="s">
        <v>98</v>
      </c>
      <c r="B3960" s="32" t="s">
        <v>102</v>
      </c>
      <c r="C3960" s="32" t="s">
        <v>171</v>
      </c>
      <c r="D3960" s="32">
        <v>1.0</v>
      </c>
      <c r="E3960" s="32" t="s">
        <v>177</v>
      </c>
      <c r="F3960" s="58"/>
    </row>
    <row r="3961">
      <c r="A3961" s="32" t="s">
        <v>98</v>
      </c>
      <c r="B3961" s="32" t="s">
        <v>105</v>
      </c>
      <c r="C3961" s="32" t="s">
        <v>171</v>
      </c>
      <c r="D3961" s="32">
        <v>1.0</v>
      </c>
      <c r="E3961" s="32" t="s">
        <v>177</v>
      </c>
      <c r="F3961" s="58"/>
    </row>
    <row r="3962">
      <c r="A3962" s="32" t="s">
        <v>98</v>
      </c>
      <c r="B3962" s="32" t="s">
        <v>109</v>
      </c>
      <c r="C3962" s="32" t="s">
        <v>171</v>
      </c>
      <c r="D3962" s="32">
        <v>1.0</v>
      </c>
      <c r="E3962" s="32" t="s">
        <v>177</v>
      </c>
      <c r="F3962" s="58"/>
    </row>
    <row r="3963">
      <c r="A3963" s="32" t="s">
        <v>98</v>
      </c>
      <c r="B3963" s="32" t="s">
        <v>110</v>
      </c>
      <c r="C3963" s="32" t="s">
        <v>171</v>
      </c>
      <c r="D3963" s="32">
        <v>1.0</v>
      </c>
      <c r="E3963" s="32" t="s">
        <v>177</v>
      </c>
      <c r="F3963" s="58"/>
    </row>
    <row r="3964">
      <c r="A3964" s="32" t="s">
        <v>98</v>
      </c>
      <c r="B3964" s="32" t="s">
        <v>111</v>
      </c>
      <c r="C3964" s="32" t="s">
        <v>171</v>
      </c>
      <c r="D3964" s="32">
        <v>1.0</v>
      </c>
      <c r="E3964" s="32" t="s">
        <v>177</v>
      </c>
      <c r="F3964" s="58"/>
    </row>
    <row r="3965">
      <c r="A3965" s="32" t="s">
        <v>98</v>
      </c>
      <c r="B3965" s="32" t="s">
        <v>112</v>
      </c>
      <c r="C3965" s="32" t="s">
        <v>171</v>
      </c>
      <c r="D3965" s="32">
        <v>1.0</v>
      </c>
      <c r="E3965" s="32" t="s">
        <v>177</v>
      </c>
      <c r="F3965" s="58"/>
    </row>
    <row r="3966">
      <c r="A3966" s="32" t="s">
        <v>98</v>
      </c>
      <c r="B3966" s="32" t="s">
        <v>114</v>
      </c>
      <c r="C3966" s="32" t="s">
        <v>171</v>
      </c>
      <c r="D3966" s="32">
        <v>1.0</v>
      </c>
      <c r="E3966" s="32" t="s">
        <v>177</v>
      </c>
      <c r="F3966" s="58"/>
    </row>
    <row r="3967">
      <c r="A3967" s="32" t="s">
        <v>98</v>
      </c>
      <c r="B3967" s="32" t="s">
        <v>119</v>
      </c>
      <c r="C3967" s="32" t="s">
        <v>171</v>
      </c>
      <c r="D3967" s="32">
        <v>1.0</v>
      </c>
      <c r="E3967" s="32" t="s">
        <v>177</v>
      </c>
      <c r="F3967" s="58"/>
    </row>
    <row r="3968">
      <c r="A3968" s="32" t="s">
        <v>98</v>
      </c>
      <c r="B3968" s="32" t="s">
        <v>122</v>
      </c>
      <c r="C3968" s="32" t="s">
        <v>171</v>
      </c>
      <c r="D3968" s="32">
        <v>1.0</v>
      </c>
      <c r="E3968" s="32" t="s">
        <v>177</v>
      </c>
      <c r="F3968" s="58"/>
    </row>
    <row r="3969">
      <c r="A3969" s="32" t="s">
        <v>98</v>
      </c>
      <c r="B3969" s="32" t="s">
        <v>124</v>
      </c>
      <c r="C3969" s="32" t="s">
        <v>171</v>
      </c>
      <c r="D3969" s="32">
        <v>1.0</v>
      </c>
      <c r="E3969" s="32" t="s">
        <v>177</v>
      </c>
      <c r="F3969" s="58"/>
    </row>
    <row r="3970">
      <c r="A3970" s="32" t="s">
        <v>98</v>
      </c>
      <c r="B3970" s="32" t="s">
        <v>130</v>
      </c>
      <c r="C3970" s="32" t="s">
        <v>171</v>
      </c>
      <c r="D3970" s="32">
        <v>1.0</v>
      </c>
      <c r="E3970" s="32" t="s">
        <v>177</v>
      </c>
      <c r="F3970" s="58"/>
    </row>
    <row r="3971">
      <c r="A3971" s="32" t="s">
        <v>98</v>
      </c>
      <c r="B3971" s="32" t="s">
        <v>142</v>
      </c>
      <c r="C3971" s="32" t="s">
        <v>171</v>
      </c>
      <c r="D3971" s="32">
        <v>1.0</v>
      </c>
      <c r="E3971" s="32" t="s">
        <v>177</v>
      </c>
      <c r="F3971" s="58"/>
    </row>
    <row r="3972">
      <c r="A3972" s="32" t="s">
        <v>98</v>
      </c>
      <c r="B3972" s="32" t="s">
        <v>145</v>
      </c>
      <c r="C3972" s="32" t="s">
        <v>171</v>
      </c>
      <c r="D3972" s="32">
        <v>1.0</v>
      </c>
      <c r="E3972" s="32" t="s">
        <v>177</v>
      </c>
      <c r="F3972" s="58"/>
    </row>
    <row r="3973">
      <c r="A3973" s="32" t="s">
        <v>98</v>
      </c>
      <c r="B3973" s="32" t="s">
        <v>147</v>
      </c>
      <c r="C3973" s="32" t="s">
        <v>171</v>
      </c>
      <c r="D3973" s="32">
        <v>1.0</v>
      </c>
      <c r="E3973" s="32" t="s">
        <v>177</v>
      </c>
      <c r="F3973" s="58"/>
    </row>
    <row r="3974">
      <c r="A3974" s="32" t="s">
        <v>98</v>
      </c>
      <c r="B3974" s="32" t="s">
        <v>148</v>
      </c>
      <c r="C3974" s="32" t="s">
        <v>171</v>
      </c>
      <c r="D3974" s="32">
        <v>1.0</v>
      </c>
      <c r="E3974" s="32" t="s">
        <v>177</v>
      </c>
      <c r="F3974" s="58"/>
    </row>
    <row r="3975">
      <c r="A3975" s="32" t="s">
        <v>98</v>
      </c>
      <c r="B3975" s="32" t="s">
        <v>149</v>
      </c>
      <c r="C3975" s="32" t="s">
        <v>171</v>
      </c>
      <c r="D3975" s="32">
        <v>1.0</v>
      </c>
      <c r="E3975" s="32" t="s">
        <v>177</v>
      </c>
      <c r="F3975" s="58"/>
    </row>
    <row r="3976">
      <c r="A3976" s="32" t="s">
        <v>99</v>
      </c>
      <c r="B3976" s="32" t="s">
        <v>102</v>
      </c>
      <c r="C3976" s="32" t="s">
        <v>171</v>
      </c>
      <c r="D3976" s="32">
        <v>1.0</v>
      </c>
      <c r="E3976" s="32" t="s">
        <v>177</v>
      </c>
      <c r="F3976" s="58"/>
    </row>
    <row r="3977">
      <c r="A3977" s="32" t="s">
        <v>99</v>
      </c>
      <c r="B3977" s="32" t="s">
        <v>105</v>
      </c>
      <c r="C3977" s="32" t="s">
        <v>171</v>
      </c>
      <c r="D3977" s="32">
        <v>1.0</v>
      </c>
      <c r="E3977" s="32" t="s">
        <v>177</v>
      </c>
      <c r="F3977" s="58"/>
    </row>
    <row r="3978">
      <c r="A3978" s="32" t="s">
        <v>99</v>
      </c>
      <c r="B3978" s="32" t="s">
        <v>109</v>
      </c>
      <c r="C3978" s="32" t="s">
        <v>171</v>
      </c>
      <c r="D3978" s="32">
        <v>1.0</v>
      </c>
      <c r="E3978" s="32" t="s">
        <v>177</v>
      </c>
      <c r="F3978" s="58"/>
    </row>
    <row r="3979">
      <c r="A3979" s="32" t="s">
        <v>99</v>
      </c>
      <c r="B3979" s="32" t="s">
        <v>110</v>
      </c>
      <c r="C3979" s="32" t="s">
        <v>171</v>
      </c>
      <c r="D3979" s="32">
        <v>1.0</v>
      </c>
      <c r="E3979" s="32" t="s">
        <v>177</v>
      </c>
      <c r="F3979" s="58"/>
    </row>
    <row r="3980">
      <c r="A3980" s="32" t="s">
        <v>99</v>
      </c>
      <c r="B3980" s="32" t="s">
        <v>111</v>
      </c>
      <c r="C3980" s="32" t="s">
        <v>171</v>
      </c>
      <c r="D3980" s="32">
        <v>1.0</v>
      </c>
      <c r="E3980" s="32" t="s">
        <v>177</v>
      </c>
      <c r="F3980" s="58"/>
    </row>
    <row r="3981">
      <c r="A3981" s="32" t="s">
        <v>99</v>
      </c>
      <c r="B3981" s="32" t="s">
        <v>112</v>
      </c>
      <c r="C3981" s="32" t="s">
        <v>171</v>
      </c>
      <c r="D3981" s="32">
        <v>1.0</v>
      </c>
      <c r="E3981" s="32" t="s">
        <v>177</v>
      </c>
      <c r="F3981" s="58"/>
    </row>
    <row r="3982">
      <c r="A3982" s="32" t="s">
        <v>99</v>
      </c>
      <c r="B3982" s="32" t="s">
        <v>114</v>
      </c>
      <c r="C3982" s="32" t="s">
        <v>171</v>
      </c>
      <c r="D3982" s="32">
        <v>1.0</v>
      </c>
      <c r="E3982" s="32" t="s">
        <v>177</v>
      </c>
      <c r="F3982" s="58"/>
    </row>
    <row r="3983">
      <c r="A3983" s="32" t="s">
        <v>99</v>
      </c>
      <c r="B3983" s="32" t="s">
        <v>119</v>
      </c>
      <c r="C3983" s="32" t="s">
        <v>171</v>
      </c>
      <c r="D3983" s="32">
        <v>1.0</v>
      </c>
      <c r="E3983" s="32" t="s">
        <v>177</v>
      </c>
      <c r="F3983" s="58"/>
    </row>
    <row r="3984">
      <c r="A3984" s="32" t="s">
        <v>99</v>
      </c>
      <c r="B3984" s="32" t="s">
        <v>122</v>
      </c>
      <c r="C3984" s="32" t="s">
        <v>171</v>
      </c>
      <c r="D3984" s="32">
        <v>1.0</v>
      </c>
      <c r="E3984" s="32" t="s">
        <v>177</v>
      </c>
      <c r="F3984" s="58"/>
    </row>
    <row r="3985">
      <c r="A3985" s="32" t="s">
        <v>99</v>
      </c>
      <c r="B3985" s="32" t="s">
        <v>124</v>
      </c>
      <c r="C3985" s="32" t="s">
        <v>171</v>
      </c>
      <c r="D3985" s="32">
        <v>1.0</v>
      </c>
      <c r="E3985" s="32" t="s">
        <v>177</v>
      </c>
      <c r="F3985" s="58"/>
    </row>
    <row r="3986">
      <c r="A3986" s="32" t="s">
        <v>99</v>
      </c>
      <c r="B3986" s="32" t="s">
        <v>130</v>
      </c>
      <c r="C3986" s="32" t="s">
        <v>171</v>
      </c>
      <c r="D3986" s="32">
        <v>1.0</v>
      </c>
      <c r="E3986" s="32" t="s">
        <v>177</v>
      </c>
      <c r="F3986" s="58"/>
    </row>
    <row r="3987">
      <c r="A3987" s="32" t="s">
        <v>99</v>
      </c>
      <c r="B3987" s="32" t="s">
        <v>142</v>
      </c>
      <c r="C3987" s="32" t="s">
        <v>171</v>
      </c>
      <c r="D3987" s="32">
        <v>1.0</v>
      </c>
      <c r="E3987" s="32" t="s">
        <v>177</v>
      </c>
      <c r="F3987" s="58"/>
    </row>
    <row r="3988">
      <c r="A3988" s="32" t="s">
        <v>99</v>
      </c>
      <c r="B3988" s="32" t="s">
        <v>145</v>
      </c>
      <c r="C3988" s="32" t="s">
        <v>171</v>
      </c>
      <c r="D3988" s="32">
        <v>1.0</v>
      </c>
      <c r="E3988" s="32" t="s">
        <v>177</v>
      </c>
      <c r="F3988" s="58"/>
    </row>
    <row r="3989">
      <c r="A3989" s="32" t="s">
        <v>99</v>
      </c>
      <c r="B3989" s="32" t="s">
        <v>147</v>
      </c>
      <c r="C3989" s="32" t="s">
        <v>171</v>
      </c>
      <c r="D3989" s="32">
        <v>1.0</v>
      </c>
      <c r="E3989" s="32" t="s">
        <v>177</v>
      </c>
      <c r="F3989" s="58"/>
    </row>
    <row r="3990">
      <c r="A3990" s="32" t="s">
        <v>99</v>
      </c>
      <c r="B3990" s="32" t="s">
        <v>148</v>
      </c>
      <c r="C3990" s="32" t="s">
        <v>171</v>
      </c>
      <c r="D3990" s="32">
        <v>1.0</v>
      </c>
      <c r="E3990" s="32" t="s">
        <v>177</v>
      </c>
      <c r="F3990" s="58"/>
    </row>
    <row r="3991">
      <c r="A3991" s="32" t="s">
        <v>99</v>
      </c>
      <c r="B3991" s="32" t="s">
        <v>149</v>
      </c>
      <c r="C3991" s="32" t="s">
        <v>171</v>
      </c>
      <c r="D3991" s="32">
        <v>1.0</v>
      </c>
      <c r="E3991" s="32" t="s">
        <v>177</v>
      </c>
      <c r="F3991" s="58"/>
    </row>
    <row r="3992">
      <c r="A3992" s="32" t="s">
        <v>102</v>
      </c>
      <c r="B3992" s="32" t="s">
        <v>105</v>
      </c>
      <c r="C3992" s="32" t="s">
        <v>171</v>
      </c>
      <c r="D3992" s="32">
        <v>1.0</v>
      </c>
      <c r="E3992" s="32" t="s">
        <v>177</v>
      </c>
      <c r="F3992" s="58"/>
    </row>
    <row r="3993">
      <c r="A3993" s="32" t="s">
        <v>102</v>
      </c>
      <c r="B3993" s="32" t="s">
        <v>109</v>
      </c>
      <c r="C3993" s="32" t="s">
        <v>171</v>
      </c>
      <c r="D3993" s="32">
        <v>1.0</v>
      </c>
      <c r="E3993" s="32" t="s">
        <v>177</v>
      </c>
      <c r="F3993" s="58"/>
    </row>
    <row r="3994">
      <c r="A3994" s="32" t="s">
        <v>102</v>
      </c>
      <c r="B3994" s="32" t="s">
        <v>110</v>
      </c>
      <c r="C3994" s="32" t="s">
        <v>171</v>
      </c>
      <c r="D3994" s="32">
        <v>1.0</v>
      </c>
      <c r="E3994" s="32" t="s">
        <v>177</v>
      </c>
      <c r="F3994" s="58"/>
    </row>
    <row r="3995">
      <c r="A3995" s="32" t="s">
        <v>102</v>
      </c>
      <c r="B3995" s="32" t="s">
        <v>111</v>
      </c>
      <c r="C3995" s="32" t="s">
        <v>171</v>
      </c>
      <c r="D3995" s="32">
        <v>1.0</v>
      </c>
      <c r="E3995" s="32" t="s">
        <v>177</v>
      </c>
      <c r="F3995" s="58"/>
    </row>
    <row r="3996">
      <c r="A3996" s="32" t="s">
        <v>102</v>
      </c>
      <c r="B3996" s="32" t="s">
        <v>112</v>
      </c>
      <c r="C3996" s="32" t="s">
        <v>171</v>
      </c>
      <c r="D3996" s="32">
        <v>1.0</v>
      </c>
      <c r="E3996" s="32" t="s">
        <v>177</v>
      </c>
      <c r="F3996" s="58"/>
    </row>
    <row r="3997">
      <c r="A3997" s="32" t="s">
        <v>102</v>
      </c>
      <c r="B3997" s="32" t="s">
        <v>114</v>
      </c>
      <c r="C3997" s="32" t="s">
        <v>171</v>
      </c>
      <c r="D3997" s="32">
        <v>1.0</v>
      </c>
      <c r="E3997" s="32" t="s">
        <v>177</v>
      </c>
      <c r="F3997" s="58"/>
    </row>
    <row r="3998">
      <c r="A3998" s="32" t="s">
        <v>102</v>
      </c>
      <c r="B3998" s="32" t="s">
        <v>119</v>
      </c>
      <c r="C3998" s="32" t="s">
        <v>171</v>
      </c>
      <c r="D3998" s="32">
        <v>1.0</v>
      </c>
      <c r="E3998" s="32" t="s">
        <v>177</v>
      </c>
      <c r="F3998" s="58"/>
    </row>
    <row r="3999">
      <c r="A3999" s="32" t="s">
        <v>102</v>
      </c>
      <c r="B3999" s="32" t="s">
        <v>122</v>
      </c>
      <c r="C3999" s="32" t="s">
        <v>171</v>
      </c>
      <c r="D3999" s="32">
        <v>1.0</v>
      </c>
      <c r="E3999" s="32" t="s">
        <v>177</v>
      </c>
      <c r="F3999" s="58"/>
    </row>
    <row r="4000">
      <c r="A4000" s="32" t="s">
        <v>102</v>
      </c>
      <c r="B4000" s="32" t="s">
        <v>124</v>
      </c>
      <c r="C4000" s="32" t="s">
        <v>171</v>
      </c>
      <c r="D4000" s="32">
        <v>1.0</v>
      </c>
      <c r="E4000" s="32" t="s">
        <v>177</v>
      </c>
      <c r="F4000" s="58"/>
    </row>
    <row r="4001">
      <c r="A4001" s="32" t="s">
        <v>102</v>
      </c>
      <c r="B4001" s="32" t="s">
        <v>130</v>
      </c>
      <c r="C4001" s="32" t="s">
        <v>171</v>
      </c>
      <c r="D4001" s="32">
        <v>1.0</v>
      </c>
      <c r="E4001" s="32" t="s">
        <v>177</v>
      </c>
      <c r="F4001" s="58"/>
    </row>
    <row r="4002">
      <c r="A4002" s="32" t="s">
        <v>102</v>
      </c>
      <c r="B4002" s="32" t="s">
        <v>142</v>
      </c>
      <c r="C4002" s="32" t="s">
        <v>171</v>
      </c>
      <c r="D4002" s="32">
        <v>1.0</v>
      </c>
      <c r="E4002" s="32" t="s">
        <v>177</v>
      </c>
      <c r="F4002" s="58"/>
    </row>
    <row r="4003">
      <c r="A4003" s="32" t="s">
        <v>102</v>
      </c>
      <c r="B4003" s="32" t="s">
        <v>145</v>
      </c>
      <c r="C4003" s="32" t="s">
        <v>171</v>
      </c>
      <c r="D4003" s="32">
        <v>1.0</v>
      </c>
      <c r="E4003" s="32" t="s">
        <v>177</v>
      </c>
      <c r="F4003" s="58"/>
    </row>
    <row r="4004">
      <c r="A4004" s="32" t="s">
        <v>102</v>
      </c>
      <c r="B4004" s="32" t="s">
        <v>147</v>
      </c>
      <c r="C4004" s="32" t="s">
        <v>171</v>
      </c>
      <c r="D4004" s="32">
        <v>1.0</v>
      </c>
      <c r="E4004" s="32" t="s">
        <v>177</v>
      </c>
      <c r="F4004" s="58"/>
    </row>
    <row r="4005">
      <c r="A4005" s="32" t="s">
        <v>102</v>
      </c>
      <c r="B4005" s="32" t="s">
        <v>148</v>
      </c>
      <c r="C4005" s="32" t="s">
        <v>171</v>
      </c>
      <c r="D4005" s="32">
        <v>1.0</v>
      </c>
      <c r="E4005" s="32" t="s">
        <v>177</v>
      </c>
      <c r="F4005" s="58"/>
    </row>
    <row r="4006">
      <c r="A4006" s="32" t="s">
        <v>102</v>
      </c>
      <c r="B4006" s="32" t="s">
        <v>149</v>
      </c>
      <c r="C4006" s="32" t="s">
        <v>171</v>
      </c>
      <c r="D4006" s="32">
        <v>1.0</v>
      </c>
      <c r="E4006" s="32" t="s">
        <v>177</v>
      </c>
      <c r="F4006" s="58"/>
    </row>
    <row r="4007">
      <c r="A4007" s="32" t="s">
        <v>105</v>
      </c>
      <c r="B4007" s="32" t="s">
        <v>109</v>
      </c>
      <c r="C4007" s="32" t="s">
        <v>171</v>
      </c>
      <c r="D4007" s="32">
        <v>1.0</v>
      </c>
      <c r="E4007" s="32" t="s">
        <v>177</v>
      </c>
      <c r="F4007" s="58"/>
    </row>
    <row r="4008">
      <c r="A4008" s="32" t="s">
        <v>105</v>
      </c>
      <c r="B4008" s="32" t="s">
        <v>110</v>
      </c>
      <c r="C4008" s="32" t="s">
        <v>171</v>
      </c>
      <c r="D4008" s="32">
        <v>1.0</v>
      </c>
      <c r="E4008" s="32" t="s">
        <v>177</v>
      </c>
      <c r="F4008" s="58"/>
    </row>
    <row r="4009">
      <c r="A4009" s="32" t="s">
        <v>105</v>
      </c>
      <c r="B4009" s="32" t="s">
        <v>111</v>
      </c>
      <c r="C4009" s="32" t="s">
        <v>171</v>
      </c>
      <c r="D4009" s="32">
        <v>1.0</v>
      </c>
      <c r="E4009" s="32" t="s">
        <v>177</v>
      </c>
      <c r="F4009" s="58"/>
    </row>
    <row r="4010">
      <c r="A4010" s="32" t="s">
        <v>105</v>
      </c>
      <c r="B4010" s="32" t="s">
        <v>112</v>
      </c>
      <c r="C4010" s="32" t="s">
        <v>171</v>
      </c>
      <c r="D4010" s="32">
        <v>1.0</v>
      </c>
      <c r="E4010" s="32" t="s">
        <v>177</v>
      </c>
      <c r="F4010" s="58"/>
    </row>
    <row r="4011">
      <c r="A4011" s="32" t="s">
        <v>105</v>
      </c>
      <c r="B4011" s="32" t="s">
        <v>114</v>
      </c>
      <c r="C4011" s="32" t="s">
        <v>171</v>
      </c>
      <c r="D4011" s="32">
        <v>1.0</v>
      </c>
      <c r="E4011" s="32" t="s">
        <v>177</v>
      </c>
      <c r="F4011" s="58"/>
    </row>
    <row r="4012">
      <c r="A4012" s="32" t="s">
        <v>105</v>
      </c>
      <c r="B4012" s="32" t="s">
        <v>119</v>
      </c>
      <c r="C4012" s="32" t="s">
        <v>171</v>
      </c>
      <c r="D4012" s="32">
        <v>1.0</v>
      </c>
      <c r="E4012" s="32" t="s">
        <v>177</v>
      </c>
      <c r="F4012" s="58"/>
    </row>
    <row r="4013">
      <c r="A4013" s="32" t="s">
        <v>105</v>
      </c>
      <c r="B4013" s="32" t="s">
        <v>122</v>
      </c>
      <c r="C4013" s="32" t="s">
        <v>171</v>
      </c>
      <c r="D4013" s="32">
        <v>1.0</v>
      </c>
      <c r="E4013" s="32" t="s">
        <v>177</v>
      </c>
      <c r="F4013" s="58"/>
    </row>
    <row r="4014">
      <c r="A4014" s="32" t="s">
        <v>105</v>
      </c>
      <c r="B4014" s="32" t="s">
        <v>124</v>
      </c>
      <c r="C4014" s="32" t="s">
        <v>171</v>
      </c>
      <c r="D4014" s="32">
        <v>1.0</v>
      </c>
      <c r="E4014" s="32" t="s">
        <v>177</v>
      </c>
      <c r="F4014" s="58"/>
    </row>
    <row r="4015">
      <c r="A4015" s="32" t="s">
        <v>105</v>
      </c>
      <c r="B4015" s="32" t="s">
        <v>130</v>
      </c>
      <c r="C4015" s="32" t="s">
        <v>171</v>
      </c>
      <c r="D4015" s="32">
        <v>1.0</v>
      </c>
      <c r="E4015" s="32" t="s">
        <v>177</v>
      </c>
      <c r="F4015" s="58"/>
    </row>
    <row r="4016">
      <c r="A4016" s="32" t="s">
        <v>105</v>
      </c>
      <c r="B4016" s="32" t="s">
        <v>142</v>
      </c>
      <c r="C4016" s="32" t="s">
        <v>171</v>
      </c>
      <c r="D4016" s="32">
        <v>1.0</v>
      </c>
      <c r="E4016" s="32" t="s">
        <v>177</v>
      </c>
      <c r="F4016" s="58"/>
    </row>
    <row r="4017">
      <c r="A4017" s="32" t="s">
        <v>105</v>
      </c>
      <c r="B4017" s="32" t="s">
        <v>145</v>
      </c>
      <c r="C4017" s="32" t="s">
        <v>171</v>
      </c>
      <c r="D4017" s="32">
        <v>1.0</v>
      </c>
      <c r="E4017" s="32" t="s">
        <v>177</v>
      </c>
      <c r="F4017" s="58"/>
    </row>
    <row r="4018">
      <c r="A4018" s="32" t="s">
        <v>105</v>
      </c>
      <c r="B4018" s="32" t="s">
        <v>147</v>
      </c>
      <c r="C4018" s="32" t="s">
        <v>171</v>
      </c>
      <c r="D4018" s="32">
        <v>1.0</v>
      </c>
      <c r="E4018" s="32" t="s">
        <v>177</v>
      </c>
      <c r="F4018" s="58"/>
    </row>
    <row r="4019">
      <c r="A4019" s="32" t="s">
        <v>105</v>
      </c>
      <c r="B4019" s="32" t="s">
        <v>148</v>
      </c>
      <c r="C4019" s="32" t="s">
        <v>171</v>
      </c>
      <c r="D4019" s="32">
        <v>1.0</v>
      </c>
      <c r="E4019" s="32" t="s">
        <v>177</v>
      </c>
      <c r="F4019" s="58"/>
    </row>
    <row r="4020">
      <c r="A4020" s="32" t="s">
        <v>105</v>
      </c>
      <c r="B4020" s="32" t="s">
        <v>149</v>
      </c>
      <c r="C4020" s="32" t="s">
        <v>171</v>
      </c>
      <c r="D4020" s="32">
        <v>1.0</v>
      </c>
      <c r="E4020" s="32" t="s">
        <v>177</v>
      </c>
      <c r="F4020" s="58"/>
    </row>
    <row r="4021">
      <c r="A4021" s="32" t="s">
        <v>109</v>
      </c>
      <c r="B4021" s="32" t="s">
        <v>110</v>
      </c>
      <c r="C4021" s="32" t="s">
        <v>171</v>
      </c>
      <c r="D4021" s="32">
        <v>1.0</v>
      </c>
      <c r="E4021" s="32" t="s">
        <v>177</v>
      </c>
      <c r="F4021" s="58"/>
    </row>
    <row r="4022">
      <c r="A4022" s="32" t="s">
        <v>109</v>
      </c>
      <c r="B4022" s="32" t="s">
        <v>111</v>
      </c>
      <c r="C4022" s="32" t="s">
        <v>171</v>
      </c>
      <c r="D4022" s="32">
        <v>1.0</v>
      </c>
      <c r="E4022" s="32" t="s">
        <v>177</v>
      </c>
      <c r="F4022" s="58"/>
    </row>
    <row r="4023">
      <c r="A4023" s="32" t="s">
        <v>109</v>
      </c>
      <c r="B4023" s="32" t="s">
        <v>112</v>
      </c>
      <c r="C4023" s="32" t="s">
        <v>171</v>
      </c>
      <c r="D4023" s="32">
        <v>1.0</v>
      </c>
      <c r="E4023" s="32" t="s">
        <v>177</v>
      </c>
      <c r="F4023" s="58"/>
    </row>
    <row r="4024">
      <c r="A4024" s="32" t="s">
        <v>109</v>
      </c>
      <c r="B4024" s="32" t="s">
        <v>114</v>
      </c>
      <c r="C4024" s="32" t="s">
        <v>171</v>
      </c>
      <c r="D4024" s="32">
        <v>1.0</v>
      </c>
      <c r="E4024" s="32" t="s">
        <v>177</v>
      </c>
      <c r="F4024" s="58"/>
    </row>
    <row r="4025">
      <c r="A4025" s="32" t="s">
        <v>109</v>
      </c>
      <c r="B4025" s="32" t="s">
        <v>119</v>
      </c>
      <c r="C4025" s="32" t="s">
        <v>171</v>
      </c>
      <c r="D4025" s="32">
        <v>1.0</v>
      </c>
      <c r="E4025" s="32" t="s">
        <v>177</v>
      </c>
      <c r="F4025" s="58"/>
    </row>
    <row r="4026">
      <c r="A4026" s="32" t="s">
        <v>109</v>
      </c>
      <c r="B4026" s="32" t="s">
        <v>122</v>
      </c>
      <c r="C4026" s="32" t="s">
        <v>171</v>
      </c>
      <c r="D4026" s="32">
        <v>1.0</v>
      </c>
      <c r="E4026" s="32" t="s">
        <v>177</v>
      </c>
      <c r="F4026" s="58"/>
    </row>
    <row r="4027">
      <c r="A4027" s="32" t="s">
        <v>109</v>
      </c>
      <c r="B4027" s="32" t="s">
        <v>124</v>
      </c>
      <c r="C4027" s="32" t="s">
        <v>171</v>
      </c>
      <c r="D4027" s="32">
        <v>1.0</v>
      </c>
      <c r="E4027" s="32" t="s">
        <v>177</v>
      </c>
      <c r="F4027" s="58"/>
    </row>
    <row r="4028">
      <c r="A4028" s="32" t="s">
        <v>109</v>
      </c>
      <c r="B4028" s="32" t="s">
        <v>130</v>
      </c>
      <c r="C4028" s="32" t="s">
        <v>171</v>
      </c>
      <c r="D4028" s="32">
        <v>1.0</v>
      </c>
      <c r="E4028" s="32" t="s">
        <v>177</v>
      </c>
      <c r="F4028" s="58"/>
    </row>
    <row r="4029">
      <c r="A4029" s="32" t="s">
        <v>109</v>
      </c>
      <c r="B4029" s="32" t="s">
        <v>142</v>
      </c>
      <c r="C4029" s="32" t="s">
        <v>171</v>
      </c>
      <c r="D4029" s="32">
        <v>1.0</v>
      </c>
      <c r="E4029" s="32" t="s">
        <v>177</v>
      </c>
      <c r="F4029" s="58"/>
    </row>
    <row r="4030">
      <c r="A4030" s="32" t="s">
        <v>109</v>
      </c>
      <c r="B4030" s="32" t="s">
        <v>145</v>
      </c>
      <c r="C4030" s="32" t="s">
        <v>171</v>
      </c>
      <c r="D4030" s="32">
        <v>1.0</v>
      </c>
      <c r="E4030" s="32" t="s">
        <v>177</v>
      </c>
      <c r="F4030" s="58"/>
    </row>
    <row r="4031">
      <c r="A4031" s="32" t="s">
        <v>109</v>
      </c>
      <c r="B4031" s="32" t="s">
        <v>147</v>
      </c>
      <c r="C4031" s="32" t="s">
        <v>171</v>
      </c>
      <c r="D4031" s="32">
        <v>1.0</v>
      </c>
      <c r="E4031" s="32" t="s">
        <v>177</v>
      </c>
      <c r="F4031" s="58"/>
    </row>
    <row r="4032">
      <c r="A4032" s="32" t="s">
        <v>109</v>
      </c>
      <c r="B4032" s="32" t="s">
        <v>148</v>
      </c>
      <c r="C4032" s="32" t="s">
        <v>171</v>
      </c>
      <c r="D4032" s="32">
        <v>1.0</v>
      </c>
      <c r="E4032" s="32" t="s">
        <v>177</v>
      </c>
      <c r="F4032" s="58"/>
    </row>
    <row r="4033">
      <c r="A4033" s="32" t="s">
        <v>109</v>
      </c>
      <c r="B4033" s="32" t="s">
        <v>149</v>
      </c>
      <c r="C4033" s="32" t="s">
        <v>171</v>
      </c>
      <c r="D4033" s="32">
        <v>1.0</v>
      </c>
      <c r="E4033" s="32" t="s">
        <v>177</v>
      </c>
      <c r="F4033" s="58"/>
    </row>
    <row r="4034">
      <c r="A4034" s="32" t="s">
        <v>110</v>
      </c>
      <c r="B4034" s="32" t="s">
        <v>111</v>
      </c>
      <c r="C4034" s="32" t="s">
        <v>171</v>
      </c>
      <c r="D4034" s="32">
        <v>1.0</v>
      </c>
      <c r="E4034" s="32" t="s">
        <v>177</v>
      </c>
      <c r="F4034" s="58"/>
    </row>
    <row r="4035">
      <c r="A4035" s="32" t="s">
        <v>110</v>
      </c>
      <c r="B4035" s="32" t="s">
        <v>112</v>
      </c>
      <c r="C4035" s="32" t="s">
        <v>171</v>
      </c>
      <c r="D4035" s="32">
        <v>1.0</v>
      </c>
      <c r="E4035" s="32" t="s">
        <v>177</v>
      </c>
      <c r="F4035" s="58"/>
    </row>
    <row r="4036">
      <c r="A4036" s="32" t="s">
        <v>110</v>
      </c>
      <c r="B4036" s="32" t="s">
        <v>114</v>
      </c>
      <c r="C4036" s="32" t="s">
        <v>171</v>
      </c>
      <c r="D4036" s="32">
        <v>1.0</v>
      </c>
      <c r="E4036" s="32" t="s">
        <v>177</v>
      </c>
      <c r="F4036" s="58"/>
    </row>
    <row r="4037">
      <c r="A4037" s="32" t="s">
        <v>110</v>
      </c>
      <c r="B4037" s="32" t="s">
        <v>119</v>
      </c>
      <c r="C4037" s="32" t="s">
        <v>171</v>
      </c>
      <c r="D4037" s="32">
        <v>1.0</v>
      </c>
      <c r="E4037" s="32" t="s">
        <v>177</v>
      </c>
      <c r="F4037" s="58"/>
    </row>
    <row r="4038">
      <c r="A4038" s="32" t="s">
        <v>110</v>
      </c>
      <c r="B4038" s="32" t="s">
        <v>122</v>
      </c>
      <c r="C4038" s="32" t="s">
        <v>171</v>
      </c>
      <c r="D4038" s="32">
        <v>1.0</v>
      </c>
      <c r="E4038" s="32" t="s">
        <v>177</v>
      </c>
      <c r="F4038" s="58"/>
    </row>
    <row r="4039">
      <c r="A4039" s="32" t="s">
        <v>110</v>
      </c>
      <c r="B4039" s="32" t="s">
        <v>124</v>
      </c>
      <c r="C4039" s="32" t="s">
        <v>171</v>
      </c>
      <c r="D4039" s="32">
        <v>1.0</v>
      </c>
      <c r="E4039" s="32" t="s">
        <v>177</v>
      </c>
      <c r="F4039" s="58"/>
    </row>
    <row r="4040">
      <c r="A4040" s="32" t="s">
        <v>110</v>
      </c>
      <c r="B4040" s="32" t="s">
        <v>130</v>
      </c>
      <c r="C4040" s="32" t="s">
        <v>171</v>
      </c>
      <c r="D4040" s="32">
        <v>1.0</v>
      </c>
      <c r="E4040" s="32" t="s">
        <v>177</v>
      </c>
      <c r="F4040" s="58"/>
    </row>
    <row r="4041">
      <c r="A4041" s="32" t="s">
        <v>110</v>
      </c>
      <c r="B4041" s="32" t="s">
        <v>142</v>
      </c>
      <c r="C4041" s="32" t="s">
        <v>171</v>
      </c>
      <c r="D4041" s="32">
        <v>1.0</v>
      </c>
      <c r="E4041" s="32" t="s">
        <v>177</v>
      </c>
      <c r="F4041" s="58"/>
    </row>
    <row r="4042">
      <c r="A4042" s="32" t="s">
        <v>110</v>
      </c>
      <c r="B4042" s="32" t="s">
        <v>145</v>
      </c>
      <c r="C4042" s="32" t="s">
        <v>171</v>
      </c>
      <c r="D4042" s="32">
        <v>1.0</v>
      </c>
      <c r="E4042" s="32" t="s">
        <v>177</v>
      </c>
      <c r="F4042" s="58"/>
    </row>
    <row r="4043">
      <c r="A4043" s="32" t="s">
        <v>110</v>
      </c>
      <c r="B4043" s="32" t="s">
        <v>147</v>
      </c>
      <c r="C4043" s="32" t="s">
        <v>171</v>
      </c>
      <c r="D4043" s="32">
        <v>1.0</v>
      </c>
      <c r="E4043" s="32" t="s">
        <v>177</v>
      </c>
      <c r="F4043" s="58"/>
    </row>
    <row r="4044">
      <c r="A4044" s="32" t="s">
        <v>110</v>
      </c>
      <c r="B4044" s="32" t="s">
        <v>148</v>
      </c>
      <c r="C4044" s="32" t="s">
        <v>171</v>
      </c>
      <c r="D4044" s="32">
        <v>1.0</v>
      </c>
      <c r="E4044" s="32" t="s">
        <v>177</v>
      </c>
      <c r="F4044" s="58"/>
    </row>
    <row r="4045">
      <c r="A4045" s="32" t="s">
        <v>110</v>
      </c>
      <c r="B4045" s="32" t="s">
        <v>149</v>
      </c>
      <c r="C4045" s="32" t="s">
        <v>171</v>
      </c>
      <c r="D4045" s="32">
        <v>1.0</v>
      </c>
      <c r="E4045" s="32" t="s">
        <v>177</v>
      </c>
      <c r="F4045" s="58"/>
    </row>
    <row r="4046">
      <c r="A4046" s="32" t="s">
        <v>111</v>
      </c>
      <c r="B4046" s="32" t="s">
        <v>112</v>
      </c>
      <c r="C4046" s="32" t="s">
        <v>171</v>
      </c>
      <c r="D4046" s="32">
        <v>1.0</v>
      </c>
      <c r="E4046" s="32" t="s">
        <v>177</v>
      </c>
      <c r="F4046" s="58"/>
    </row>
    <row r="4047">
      <c r="A4047" s="32" t="s">
        <v>111</v>
      </c>
      <c r="B4047" s="32" t="s">
        <v>114</v>
      </c>
      <c r="C4047" s="32" t="s">
        <v>171</v>
      </c>
      <c r="D4047" s="32">
        <v>1.0</v>
      </c>
      <c r="E4047" s="32" t="s">
        <v>177</v>
      </c>
      <c r="F4047" s="58"/>
    </row>
    <row r="4048">
      <c r="A4048" s="32" t="s">
        <v>111</v>
      </c>
      <c r="B4048" s="32" t="s">
        <v>119</v>
      </c>
      <c r="C4048" s="32" t="s">
        <v>171</v>
      </c>
      <c r="D4048" s="32">
        <v>1.0</v>
      </c>
      <c r="E4048" s="32" t="s">
        <v>177</v>
      </c>
      <c r="F4048" s="58"/>
    </row>
    <row r="4049">
      <c r="A4049" s="32" t="s">
        <v>111</v>
      </c>
      <c r="B4049" s="32" t="s">
        <v>122</v>
      </c>
      <c r="C4049" s="32" t="s">
        <v>171</v>
      </c>
      <c r="D4049" s="32">
        <v>1.0</v>
      </c>
      <c r="E4049" s="32" t="s">
        <v>177</v>
      </c>
      <c r="F4049" s="58"/>
    </row>
    <row r="4050">
      <c r="A4050" s="32" t="s">
        <v>111</v>
      </c>
      <c r="B4050" s="32" t="s">
        <v>124</v>
      </c>
      <c r="C4050" s="32" t="s">
        <v>171</v>
      </c>
      <c r="D4050" s="32">
        <v>1.0</v>
      </c>
      <c r="E4050" s="32" t="s">
        <v>177</v>
      </c>
      <c r="F4050" s="58"/>
    </row>
    <row r="4051">
      <c r="A4051" s="32" t="s">
        <v>111</v>
      </c>
      <c r="B4051" s="32" t="s">
        <v>130</v>
      </c>
      <c r="C4051" s="32" t="s">
        <v>171</v>
      </c>
      <c r="D4051" s="32">
        <v>1.0</v>
      </c>
      <c r="E4051" s="32" t="s">
        <v>177</v>
      </c>
      <c r="F4051" s="58"/>
    </row>
    <row r="4052">
      <c r="A4052" s="32" t="s">
        <v>111</v>
      </c>
      <c r="B4052" s="32" t="s">
        <v>142</v>
      </c>
      <c r="C4052" s="32" t="s">
        <v>171</v>
      </c>
      <c r="D4052" s="32">
        <v>1.0</v>
      </c>
      <c r="E4052" s="32" t="s">
        <v>177</v>
      </c>
      <c r="F4052" s="58"/>
    </row>
    <row r="4053">
      <c r="A4053" s="32" t="s">
        <v>111</v>
      </c>
      <c r="B4053" s="32" t="s">
        <v>145</v>
      </c>
      <c r="C4053" s="32" t="s">
        <v>171</v>
      </c>
      <c r="D4053" s="32">
        <v>1.0</v>
      </c>
      <c r="E4053" s="32" t="s">
        <v>177</v>
      </c>
      <c r="F4053" s="58"/>
    </row>
    <row r="4054">
      <c r="A4054" s="32" t="s">
        <v>111</v>
      </c>
      <c r="B4054" s="32" t="s">
        <v>147</v>
      </c>
      <c r="C4054" s="32" t="s">
        <v>171</v>
      </c>
      <c r="D4054" s="32">
        <v>1.0</v>
      </c>
      <c r="E4054" s="32" t="s">
        <v>177</v>
      </c>
      <c r="F4054" s="58"/>
    </row>
    <row r="4055">
      <c r="A4055" s="32" t="s">
        <v>111</v>
      </c>
      <c r="B4055" s="32" t="s">
        <v>148</v>
      </c>
      <c r="C4055" s="32" t="s">
        <v>171</v>
      </c>
      <c r="D4055" s="32">
        <v>1.0</v>
      </c>
      <c r="E4055" s="32" t="s">
        <v>177</v>
      </c>
      <c r="F4055" s="58"/>
    </row>
    <row r="4056">
      <c r="A4056" s="32" t="s">
        <v>111</v>
      </c>
      <c r="B4056" s="32" t="s">
        <v>149</v>
      </c>
      <c r="C4056" s="32" t="s">
        <v>171</v>
      </c>
      <c r="D4056" s="32">
        <v>1.0</v>
      </c>
      <c r="E4056" s="32" t="s">
        <v>177</v>
      </c>
      <c r="F4056" s="58"/>
    </row>
    <row r="4057">
      <c r="A4057" s="32" t="s">
        <v>112</v>
      </c>
      <c r="B4057" s="32" t="s">
        <v>114</v>
      </c>
      <c r="C4057" s="32" t="s">
        <v>171</v>
      </c>
      <c r="D4057" s="32">
        <v>1.0</v>
      </c>
      <c r="E4057" s="32" t="s">
        <v>177</v>
      </c>
      <c r="F4057" s="58"/>
    </row>
    <row r="4058">
      <c r="A4058" s="32" t="s">
        <v>112</v>
      </c>
      <c r="B4058" s="32" t="s">
        <v>119</v>
      </c>
      <c r="C4058" s="32" t="s">
        <v>171</v>
      </c>
      <c r="D4058" s="32">
        <v>1.0</v>
      </c>
      <c r="E4058" s="32" t="s">
        <v>177</v>
      </c>
      <c r="F4058" s="58"/>
    </row>
    <row r="4059">
      <c r="A4059" s="32" t="s">
        <v>112</v>
      </c>
      <c r="B4059" s="32" t="s">
        <v>122</v>
      </c>
      <c r="C4059" s="32" t="s">
        <v>171</v>
      </c>
      <c r="D4059" s="32">
        <v>1.0</v>
      </c>
      <c r="E4059" s="32" t="s">
        <v>177</v>
      </c>
      <c r="F4059" s="58"/>
    </row>
    <row r="4060">
      <c r="A4060" s="32" t="s">
        <v>112</v>
      </c>
      <c r="B4060" s="32" t="s">
        <v>124</v>
      </c>
      <c r="C4060" s="32" t="s">
        <v>171</v>
      </c>
      <c r="D4060" s="32">
        <v>1.0</v>
      </c>
      <c r="E4060" s="32" t="s">
        <v>177</v>
      </c>
      <c r="F4060" s="58"/>
    </row>
    <row r="4061">
      <c r="A4061" s="32" t="s">
        <v>112</v>
      </c>
      <c r="B4061" s="32" t="s">
        <v>130</v>
      </c>
      <c r="C4061" s="32" t="s">
        <v>171</v>
      </c>
      <c r="D4061" s="32">
        <v>1.0</v>
      </c>
      <c r="E4061" s="32" t="s">
        <v>177</v>
      </c>
      <c r="F4061" s="58"/>
    </row>
    <row r="4062">
      <c r="A4062" s="32" t="s">
        <v>112</v>
      </c>
      <c r="B4062" s="32" t="s">
        <v>142</v>
      </c>
      <c r="C4062" s="32" t="s">
        <v>171</v>
      </c>
      <c r="D4062" s="32">
        <v>1.0</v>
      </c>
      <c r="E4062" s="32" t="s">
        <v>177</v>
      </c>
      <c r="F4062" s="58"/>
    </row>
    <row r="4063">
      <c r="A4063" s="32" t="s">
        <v>112</v>
      </c>
      <c r="B4063" s="32" t="s">
        <v>145</v>
      </c>
      <c r="C4063" s="32" t="s">
        <v>171</v>
      </c>
      <c r="D4063" s="32">
        <v>1.0</v>
      </c>
      <c r="E4063" s="32" t="s">
        <v>177</v>
      </c>
      <c r="F4063" s="58"/>
    </row>
    <row r="4064">
      <c r="A4064" s="32" t="s">
        <v>112</v>
      </c>
      <c r="B4064" s="32" t="s">
        <v>147</v>
      </c>
      <c r="C4064" s="32" t="s">
        <v>171</v>
      </c>
      <c r="D4064" s="32">
        <v>1.0</v>
      </c>
      <c r="E4064" s="32" t="s">
        <v>177</v>
      </c>
      <c r="F4064" s="58"/>
    </row>
    <row r="4065">
      <c r="A4065" s="32" t="s">
        <v>112</v>
      </c>
      <c r="B4065" s="32" t="s">
        <v>148</v>
      </c>
      <c r="C4065" s="32" t="s">
        <v>171</v>
      </c>
      <c r="D4065" s="32">
        <v>1.0</v>
      </c>
      <c r="E4065" s="32" t="s">
        <v>177</v>
      </c>
      <c r="F4065" s="58"/>
    </row>
    <row r="4066">
      <c r="A4066" s="32" t="s">
        <v>112</v>
      </c>
      <c r="B4066" s="32" t="s">
        <v>149</v>
      </c>
      <c r="C4066" s="32" t="s">
        <v>171</v>
      </c>
      <c r="D4066" s="32">
        <v>1.0</v>
      </c>
      <c r="E4066" s="32" t="s">
        <v>177</v>
      </c>
      <c r="F4066" s="58"/>
    </row>
    <row r="4067">
      <c r="A4067" s="32" t="s">
        <v>114</v>
      </c>
      <c r="B4067" s="32" t="s">
        <v>119</v>
      </c>
      <c r="C4067" s="32" t="s">
        <v>171</v>
      </c>
      <c r="D4067" s="32">
        <v>1.0</v>
      </c>
      <c r="E4067" s="32" t="s">
        <v>177</v>
      </c>
      <c r="F4067" s="58"/>
    </row>
    <row r="4068">
      <c r="A4068" s="32" t="s">
        <v>114</v>
      </c>
      <c r="B4068" s="32" t="s">
        <v>122</v>
      </c>
      <c r="C4068" s="32" t="s">
        <v>171</v>
      </c>
      <c r="D4068" s="32">
        <v>1.0</v>
      </c>
      <c r="E4068" s="32" t="s">
        <v>177</v>
      </c>
      <c r="F4068" s="58"/>
    </row>
    <row r="4069">
      <c r="A4069" s="32" t="s">
        <v>114</v>
      </c>
      <c r="B4069" s="32" t="s">
        <v>124</v>
      </c>
      <c r="C4069" s="32" t="s">
        <v>171</v>
      </c>
      <c r="D4069" s="32">
        <v>1.0</v>
      </c>
      <c r="E4069" s="32" t="s">
        <v>177</v>
      </c>
      <c r="F4069" s="58"/>
    </row>
    <row r="4070">
      <c r="A4070" s="32" t="s">
        <v>114</v>
      </c>
      <c r="B4070" s="32" t="s">
        <v>130</v>
      </c>
      <c r="C4070" s="32" t="s">
        <v>171</v>
      </c>
      <c r="D4070" s="32">
        <v>1.0</v>
      </c>
      <c r="E4070" s="32" t="s">
        <v>177</v>
      </c>
      <c r="F4070" s="58"/>
    </row>
    <row r="4071">
      <c r="A4071" s="32" t="s">
        <v>114</v>
      </c>
      <c r="B4071" s="32" t="s">
        <v>142</v>
      </c>
      <c r="C4071" s="32" t="s">
        <v>171</v>
      </c>
      <c r="D4071" s="32">
        <v>1.0</v>
      </c>
      <c r="E4071" s="32" t="s">
        <v>177</v>
      </c>
      <c r="F4071" s="58"/>
    </row>
    <row r="4072">
      <c r="A4072" s="32" t="s">
        <v>114</v>
      </c>
      <c r="B4072" s="32" t="s">
        <v>145</v>
      </c>
      <c r="C4072" s="32" t="s">
        <v>171</v>
      </c>
      <c r="D4072" s="32">
        <v>1.0</v>
      </c>
      <c r="E4072" s="32" t="s">
        <v>177</v>
      </c>
      <c r="F4072" s="58"/>
    </row>
    <row r="4073">
      <c r="A4073" s="32" t="s">
        <v>114</v>
      </c>
      <c r="B4073" s="32" t="s">
        <v>147</v>
      </c>
      <c r="C4073" s="32" t="s">
        <v>171</v>
      </c>
      <c r="D4073" s="32">
        <v>1.0</v>
      </c>
      <c r="E4073" s="32" t="s">
        <v>177</v>
      </c>
      <c r="F4073" s="58"/>
    </row>
    <row r="4074">
      <c r="A4074" s="32" t="s">
        <v>114</v>
      </c>
      <c r="B4074" s="32" t="s">
        <v>148</v>
      </c>
      <c r="C4074" s="32" t="s">
        <v>171</v>
      </c>
      <c r="D4074" s="32">
        <v>1.0</v>
      </c>
      <c r="E4074" s="32" t="s">
        <v>177</v>
      </c>
      <c r="F4074" s="58"/>
    </row>
    <row r="4075">
      <c r="A4075" s="32" t="s">
        <v>114</v>
      </c>
      <c r="B4075" s="32" t="s">
        <v>149</v>
      </c>
      <c r="C4075" s="32" t="s">
        <v>171</v>
      </c>
      <c r="D4075" s="32">
        <v>1.0</v>
      </c>
      <c r="E4075" s="32" t="s">
        <v>177</v>
      </c>
      <c r="F4075" s="58"/>
    </row>
    <row r="4076">
      <c r="A4076" s="32" t="s">
        <v>119</v>
      </c>
      <c r="B4076" s="32" t="s">
        <v>122</v>
      </c>
      <c r="C4076" s="32" t="s">
        <v>171</v>
      </c>
      <c r="D4076" s="32">
        <v>1.0</v>
      </c>
      <c r="E4076" s="32" t="s">
        <v>177</v>
      </c>
      <c r="F4076" s="58"/>
    </row>
    <row r="4077">
      <c r="A4077" s="32" t="s">
        <v>119</v>
      </c>
      <c r="B4077" s="32" t="s">
        <v>124</v>
      </c>
      <c r="C4077" s="32" t="s">
        <v>171</v>
      </c>
      <c r="D4077" s="32">
        <v>1.0</v>
      </c>
      <c r="E4077" s="32" t="s">
        <v>177</v>
      </c>
      <c r="F4077" s="58"/>
    </row>
    <row r="4078">
      <c r="A4078" s="32" t="s">
        <v>119</v>
      </c>
      <c r="B4078" s="32" t="s">
        <v>130</v>
      </c>
      <c r="C4078" s="32" t="s">
        <v>171</v>
      </c>
      <c r="D4078" s="32">
        <v>1.0</v>
      </c>
      <c r="E4078" s="32" t="s">
        <v>177</v>
      </c>
      <c r="F4078" s="58"/>
    </row>
    <row r="4079">
      <c r="A4079" s="32" t="s">
        <v>119</v>
      </c>
      <c r="B4079" s="32" t="s">
        <v>142</v>
      </c>
      <c r="C4079" s="32" t="s">
        <v>171</v>
      </c>
      <c r="D4079" s="32">
        <v>1.0</v>
      </c>
      <c r="E4079" s="32" t="s">
        <v>177</v>
      </c>
      <c r="F4079" s="58"/>
    </row>
    <row r="4080">
      <c r="A4080" s="32" t="s">
        <v>119</v>
      </c>
      <c r="B4080" s="32" t="s">
        <v>145</v>
      </c>
      <c r="C4080" s="32" t="s">
        <v>171</v>
      </c>
      <c r="D4080" s="32">
        <v>1.0</v>
      </c>
      <c r="E4080" s="32" t="s">
        <v>177</v>
      </c>
      <c r="F4080" s="58"/>
    </row>
    <row r="4081">
      <c r="A4081" s="32" t="s">
        <v>119</v>
      </c>
      <c r="B4081" s="32" t="s">
        <v>147</v>
      </c>
      <c r="C4081" s="32" t="s">
        <v>171</v>
      </c>
      <c r="D4081" s="32">
        <v>1.0</v>
      </c>
      <c r="E4081" s="32" t="s">
        <v>177</v>
      </c>
      <c r="F4081" s="58"/>
    </row>
    <row r="4082">
      <c r="A4082" s="32" t="s">
        <v>119</v>
      </c>
      <c r="B4082" s="32" t="s">
        <v>148</v>
      </c>
      <c r="C4082" s="32" t="s">
        <v>171</v>
      </c>
      <c r="D4082" s="32">
        <v>1.0</v>
      </c>
      <c r="E4082" s="32" t="s">
        <v>177</v>
      </c>
      <c r="F4082" s="58"/>
    </row>
    <row r="4083">
      <c r="A4083" s="32" t="s">
        <v>119</v>
      </c>
      <c r="B4083" s="32" t="s">
        <v>149</v>
      </c>
      <c r="C4083" s="32" t="s">
        <v>171</v>
      </c>
      <c r="D4083" s="32">
        <v>1.0</v>
      </c>
      <c r="E4083" s="32" t="s">
        <v>177</v>
      </c>
      <c r="F4083" s="58"/>
    </row>
    <row r="4084">
      <c r="A4084" s="32" t="s">
        <v>122</v>
      </c>
      <c r="B4084" s="32" t="s">
        <v>124</v>
      </c>
      <c r="C4084" s="32" t="s">
        <v>171</v>
      </c>
      <c r="D4084" s="32">
        <v>1.0</v>
      </c>
      <c r="E4084" s="32" t="s">
        <v>177</v>
      </c>
      <c r="F4084" s="58"/>
    </row>
    <row r="4085">
      <c r="A4085" s="32" t="s">
        <v>122</v>
      </c>
      <c r="B4085" s="32" t="s">
        <v>130</v>
      </c>
      <c r="C4085" s="32" t="s">
        <v>171</v>
      </c>
      <c r="D4085" s="32">
        <v>1.0</v>
      </c>
      <c r="E4085" s="32" t="s">
        <v>177</v>
      </c>
      <c r="F4085" s="58"/>
    </row>
    <row r="4086">
      <c r="A4086" s="32" t="s">
        <v>122</v>
      </c>
      <c r="B4086" s="32" t="s">
        <v>142</v>
      </c>
      <c r="C4086" s="32" t="s">
        <v>171</v>
      </c>
      <c r="D4086" s="32">
        <v>1.0</v>
      </c>
      <c r="E4086" s="32" t="s">
        <v>177</v>
      </c>
      <c r="F4086" s="58"/>
    </row>
    <row r="4087">
      <c r="A4087" s="32" t="s">
        <v>122</v>
      </c>
      <c r="B4087" s="32" t="s">
        <v>145</v>
      </c>
      <c r="C4087" s="32" t="s">
        <v>171</v>
      </c>
      <c r="D4087" s="32">
        <v>1.0</v>
      </c>
      <c r="E4087" s="32" t="s">
        <v>177</v>
      </c>
      <c r="F4087" s="58"/>
    </row>
    <row r="4088">
      <c r="A4088" s="32" t="s">
        <v>122</v>
      </c>
      <c r="B4088" s="32" t="s">
        <v>147</v>
      </c>
      <c r="C4088" s="32" t="s">
        <v>171</v>
      </c>
      <c r="D4088" s="32">
        <v>1.0</v>
      </c>
      <c r="E4088" s="32" t="s">
        <v>177</v>
      </c>
      <c r="F4088" s="58"/>
    </row>
    <row r="4089">
      <c r="A4089" s="32" t="s">
        <v>122</v>
      </c>
      <c r="B4089" s="32" t="s">
        <v>148</v>
      </c>
      <c r="C4089" s="32" t="s">
        <v>171</v>
      </c>
      <c r="D4089" s="32">
        <v>1.0</v>
      </c>
      <c r="E4089" s="32" t="s">
        <v>177</v>
      </c>
      <c r="F4089" s="58"/>
    </row>
    <row r="4090">
      <c r="A4090" s="32" t="s">
        <v>122</v>
      </c>
      <c r="B4090" s="32" t="s">
        <v>149</v>
      </c>
      <c r="C4090" s="32" t="s">
        <v>171</v>
      </c>
      <c r="D4090" s="32">
        <v>1.0</v>
      </c>
      <c r="E4090" s="32" t="s">
        <v>177</v>
      </c>
      <c r="F4090" s="58"/>
    </row>
    <row r="4091">
      <c r="A4091" s="32" t="s">
        <v>124</v>
      </c>
      <c r="B4091" s="32" t="s">
        <v>130</v>
      </c>
      <c r="C4091" s="32" t="s">
        <v>171</v>
      </c>
      <c r="D4091" s="32">
        <v>1.0</v>
      </c>
      <c r="E4091" s="32" t="s">
        <v>177</v>
      </c>
      <c r="F4091" s="58"/>
    </row>
    <row r="4092">
      <c r="A4092" s="32" t="s">
        <v>124</v>
      </c>
      <c r="B4092" s="32" t="s">
        <v>142</v>
      </c>
      <c r="C4092" s="32" t="s">
        <v>171</v>
      </c>
      <c r="D4092" s="32">
        <v>1.0</v>
      </c>
      <c r="E4092" s="32" t="s">
        <v>177</v>
      </c>
      <c r="F4092" s="58"/>
    </row>
    <row r="4093">
      <c r="A4093" s="32" t="s">
        <v>124</v>
      </c>
      <c r="B4093" s="32" t="s">
        <v>145</v>
      </c>
      <c r="C4093" s="32" t="s">
        <v>171</v>
      </c>
      <c r="D4093" s="32">
        <v>1.0</v>
      </c>
      <c r="E4093" s="32" t="s">
        <v>177</v>
      </c>
      <c r="F4093" s="58"/>
    </row>
    <row r="4094">
      <c r="A4094" s="32" t="s">
        <v>124</v>
      </c>
      <c r="B4094" s="32" t="s">
        <v>147</v>
      </c>
      <c r="C4094" s="32" t="s">
        <v>171</v>
      </c>
      <c r="D4094" s="32">
        <v>1.0</v>
      </c>
      <c r="E4094" s="32" t="s">
        <v>177</v>
      </c>
      <c r="F4094" s="58"/>
    </row>
    <row r="4095">
      <c r="A4095" s="32" t="s">
        <v>124</v>
      </c>
      <c r="B4095" s="32" t="s">
        <v>148</v>
      </c>
      <c r="C4095" s="32" t="s">
        <v>171</v>
      </c>
      <c r="D4095" s="32">
        <v>1.0</v>
      </c>
      <c r="E4095" s="32" t="s">
        <v>177</v>
      </c>
      <c r="F4095" s="58"/>
    </row>
    <row r="4096">
      <c r="A4096" s="32" t="s">
        <v>124</v>
      </c>
      <c r="B4096" s="32" t="s">
        <v>149</v>
      </c>
      <c r="C4096" s="32" t="s">
        <v>171</v>
      </c>
      <c r="D4096" s="32">
        <v>1.0</v>
      </c>
      <c r="E4096" s="32" t="s">
        <v>177</v>
      </c>
      <c r="F4096" s="58"/>
    </row>
    <row r="4097">
      <c r="A4097" s="32" t="s">
        <v>130</v>
      </c>
      <c r="B4097" s="32" t="s">
        <v>142</v>
      </c>
      <c r="C4097" s="32" t="s">
        <v>171</v>
      </c>
      <c r="D4097" s="32">
        <v>1.0</v>
      </c>
      <c r="E4097" s="32" t="s">
        <v>177</v>
      </c>
      <c r="F4097" s="58"/>
    </row>
    <row r="4098">
      <c r="A4098" s="32" t="s">
        <v>130</v>
      </c>
      <c r="B4098" s="32" t="s">
        <v>145</v>
      </c>
      <c r="C4098" s="32" t="s">
        <v>171</v>
      </c>
      <c r="D4098" s="32">
        <v>1.0</v>
      </c>
      <c r="E4098" s="32" t="s">
        <v>177</v>
      </c>
      <c r="F4098" s="58"/>
    </row>
    <row r="4099">
      <c r="A4099" s="32" t="s">
        <v>130</v>
      </c>
      <c r="B4099" s="32" t="s">
        <v>147</v>
      </c>
      <c r="C4099" s="32" t="s">
        <v>171</v>
      </c>
      <c r="D4099" s="32">
        <v>1.0</v>
      </c>
      <c r="E4099" s="32" t="s">
        <v>177</v>
      </c>
      <c r="F4099" s="58"/>
    </row>
    <row r="4100">
      <c r="A4100" s="32" t="s">
        <v>130</v>
      </c>
      <c r="B4100" s="32" t="s">
        <v>148</v>
      </c>
      <c r="C4100" s="32" t="s">
        <v>171</v>
      </c>
      <c r="D4100" s="32">
        <v>1.0</v>
      </c>
      <c r="E4100" s="32" t="s">
        <v>177</v>
      </c>
      <c r="F4100" s="58"/>
    </row>
    <row r="4101">
      <c r="A4101" s="32" t="s">
        <v>130</v>
      </c>
      <c r="B4101" s="32" t="s">
        <v>149</v>
      </c>
      <c r="C4101" s="32" t="s">
        <v>171</v>
      </c>
      <c r="D4101" s="32">
        <v>1.0</v>
      </c>
      <c r="E4101" s="32" t="s">
        <v>177</v>
      </c>
      <c r="F4101" s="58"/>
    </row>
    <row r="4102">
      <c r="A4102" s="32" t="s">
        <v>142</v>
      </c>
      <c r="B4102" s="32" t="s">
        <v>145</v>
      </c>
      <c r="C4102" s="32" t="s">
        <v>171</v>
      </c>
      <c r="D4102" s="32">
        <v>1.0</v>
      </c>
      <c r="E4102" s="32" t="s">
        <v>177</v>
      </c>
      <c r="F4102" s="58"/>
    </row>
    <row r="4103">
      <c r="A4103" s="32" t="s">
        <v>142</v>
      </c>
      <c r="B4103" s="32" t="s">
        <v>147</v>
      </c>
      <c r="C4103" s="32" t="s">
        <v>171</v>
      </c>
      <c r="D4103" s="32">
        <v>1.0</v>
      </c>
      <c r="E4103" s="32" t="s">
        <v>177</v>
      </c>
      <c r="F4103" s="58"/>
    </row>
    <row r="4104">
      <c r="A4104" s="32" t="s">
        <v>142</v>
      </c>
      <c r="B4104" s="32" t="s">
        <v>148</v>
      </c>
      <c r="C4104" s="32" t="s">
        <v>171</v>
      </c>
      <c r="D4104" s="32">
        <v>1.0</v>
      </c>
      <c r="E4104" s="32" t="s">
        <v>177</v>
      </c>
      <c r="F4104" s="58"/>
    </row>
    <row r="4105">
      <c r="A4105" s="32" t="s">
        <v>142</v>
      </c>
      <c r="B4105" s="32" t="s">
        <v>149</v>
      </c>
      <c r="C4105" s="32" t="s">
        <v>171</v>
      </c>
      <c r="D4105" s="32">
        <v>1.0</v>
      </c>
      <c r="E4105" s="32" t="s">
        <v>177</v>
      </c>
      <c r="F4105" s="58"/>
    </row>
    <row r="4106">
      <c r="A4106" s="32" t="s">
        <v>145</v>
      </c>
      <c r="B4106" s="32" t="s">
        <v>147</v>
      </c>
      <c r="C4106" s="32" t="s">
        <v>171</v>
      </c>
      <c r="D4106" s="32">
        <v>1.0</v>
      </c>
      <c r="E4106" s="32" t="s">
        <v>177</v>
      </c>
      <c r="F4106" s="58"/>
    </row>
    <row r="4107">
      <c r="A4107" s="32" t="s">
        <v>145</v>
      </c>
      <c r="B4107" s="32" t="s">
        <v>148</v>
      </c>
      <c r="C4107" s="32" t="s">
        <v>171</v>
      </c>
      <c r="D4107" s="32">
        <v>1.0</v>
      </c>
      <c r="E4107" s="32" t="s">
        <v>177</v>
      </c>
      <c r="F4107" s="58"/>
    </row>
    <row r="4108">
      <c r="A4108" s="32" t="s">
        <v>145</v>
      </c>
      <c r="B4108" s="32" t="s">
        <v>149</v>
      </c>
      <c r="C4108" s="32" t="s">
        <v>171</v>
      </c>
      <c r="D4108" s="32">
        <v>1.0</v>
      </c>
      <c r="E4108" s="32" t="s">
        <v>177</v>
      </c>
      <c r="F4108" s="58"/>
    </row>
    <row r="4109">
      <c r="A4109" s="32" t="s">
        <v>147</v>
      </c>
      <c r="B4109" s="32" t="s">
        <v>148</v>
      </c>
      <c r="C4109" s="32" t="s">
        <v>171</v>
      </c>
      <c r="D4109" s="32">
        <v>1.0</v>
      </c>
      <c r="E4109" s="32" t="s">
        <v>177</v>
      </c>
      <c r="F4109" s="58"/>
    </row>
    <row r="4110">
      <c r="A4110" s="32" t="s">
        <v>147</v>
      </c>
      <c r="B4110" s="32" t="s">
        <v>149</v>
      </c>
      <c r="C4110" s="32" t="s">
        <v>171</v>
      </c>
      <c r="D4110" s="32">
        <v>1.0</v>
      </c>
      <c r="E4110" s="32" t="s">
        <v>177</v>
      </c>
      <c r="F4110" s="58"/>
    </row>
    <row r="4111">
      <c r="A4111" s="32" t="s">
        <v>148</v>
      </c>
      <c r="B4111" s="32" t="s">
        <v>149</v>
      </c>
      <c r="C4111" s="32" t="s">
        <v>171</v>
      </c>
      <c r="D4111" s="32">
        <v>1.0</v>
      </c>
      <c r="E4111" s="32" t="s">
        <v>177</v>
      </c>
      <c r="F4111" s="58"/>
    </row>
    <row r="4112">
      <c r="A4112" s="32" t="s">
        <v>64</v>
      </c>
      <c r="B4112" s="32" t="s">
        <v>76</v>
      </c>
      <c r="C4112" s="32" t="s">
        <v>171</v>
      </c>
      <c r="D4112" s="32">
        <v>1.0</v>
      </c>
      <c r="E4112" s="32" t="s">
        <v>178</v>
      </c>
      <c r="F4112" s="58"/>
    </row>
    <row r="4113">
      <c r="A4113" s="32" t="s">
        <v>64</v>
      </c>
      <c r="B4113" s="32" t="s">
        <v>37</v>
      </c>
      <c r="C4113" s="32" t="s">
        <v>171</v>
      </c>
      <c r="D4113" s="32">
        <v>1.0</v>
      </c>
      <c r="E4113" s="32" t="s">
        <v>178</v>
      </c>
      <c r="F4113" s="58"/>
    </row>
    <row r="4114">
      <c r="A4114" s="32" t="s">
        <v>76</v>
      </c>
      <c r="B4114" s="32" t="s">
        <v>37</v>
      </c>
      <c r="C4114" s="32" t="s">
        <v>171</v>
      </c>
      <c r="D4114" s="32">
        <v>1.0</v>
      </c>
      <c r="E4114" s="32" t="s">
        <v>178</v>
      </c>
      <c r="F4114" s="58"/>
    </row>
    <row r="4115">
      <c r="A4115" s="32" t="s">
        <v>25</v>
      </c>
      <c r="B4115" s="32" t="s">
        <v>23</v>
      </c>
      <c r="C4115" s="32" t="s">
        <v>171</v>
      </c>
      <c r="D4115" s="32">
        <v>1.0</v>
      </c>
      <c r="E4115" s="32" t="s">
        <v>179</v>
      </c>
      <c r="F4115" s="58"/>
    </row>
    <row r="4116">
      <c r="A4116" s="32" t="s">
        <v>25</v>
      </c>
      <c r="B4116" s="32" t="s">
        <v>39</v>
      </c>
      <c r="C4116" s="32" t="s">
        <v>171</v>
      </c>
      <c r="D4116" s="32">
        <v>1.0</v>
      </c>
      <c r="E4116" s="32" t="s">
        <v>179</v>
      </c>
      <c r="F4116" s="58"/>
    </row>
    <row r="4117">
      <c r="A4117" s="32" t="s">
        <v>25</v>
      </c>
      <c r="B4117" s="32" t="s">
        <v>132</v>
      </c>
      <c r="C4117" s="32" t="s">
        <v>171</v>
      </c>
      <c r="D4117" s="32">
        <v>1.0</v>
      </c>
      <c r="E4117" s="32" t="s">
        <v>179</v>
      </c>
      <c r="F4117" s="58"/>
    </row>
    <row r="4118">
      <c r="A4118" s="32" t="s">
        <v>25</v>
      </c>
      <c r="B4118" s="32" t="s">
        <v>74</v>
      </c>
      <c r="C4118" s="32" t="s">
        <v>171</v>
      </c>
      <c r="D4118" s="32">
        <v>1.0</v>
      </c>
      <c r="E4118" s="32" t="s">
        <v>179</v>
      </c>
      <c r="F4118" s="58"/>
    </row>
    <row r="4119">
      <c r="A4119" s="32" t="s">
        <v>25</v>
      </c>
      <c r="B4119" s="32" t="s">
        <v>108</v>
      </c>
      <c r="C4119" s="32" t="s">
        <v>171</v>
      </c>
      <c r="D4119" s="32">
        <v>1.0</v>
      </c>
      <c r="E4119" s="32" t="s">
        <v>179</v>
      </c>
      <c r="F4119" s="58"/>
    </row>
    <row r="4120">
      <c r="A4120" s="32" t="s">
        <v>25</v>
      </c>
      <c r="B4120" s="32" t="s">
        <v>121</v>
      </c>
      <c r="C4120" s="32" t="s">
        <v>171</v>
      </c>
      <c r="D4120" s="32">
        <v>1.0</v>
      </c>
      <c r="E4120" s="32" t="s">
        <v>179</v>
      </c>
      <c r="F4120" s="58"/>
    </row>
    <row r="4121">
      <c r="A4121" s="32" t="s">
        <v>25</v>
      </c>
      <c r="B4121" s="32" t="s">
        <v>49</v>
      </c>
      <c r="C4121" s="32" t="s">
        <v>171</v>
      </c>
      <c r="D4121" s="32">
        <v>1.0</v>
      </c>
      <c r="E4121" s="32" t="s">
        <v>179</v>
      </c>
      <c r="F4121" s="58"/>
    </row>
    <row r="4122">
      <c r="A4122" s="32" t="s">
        <v>25</v>
      </c>
      <c r="B4122" s="32" t="s">
        <v>134</v>
      </c>
      <c r="C4122" s="32" t="s">
        <v>171</v>
      </c>
      <c r="D4122" s="32">
        <v>1.0</v>
      </c>
      <c r="E4122" s="32" t="s">
        <v>179</v>
      </c>
      <c r="F4122" s="58"/>
    </row>
    <row r="4123">
      <c r="A4123" s="32" t="s">
        <v>25</v>
      </c>
      <c r="B4123" s="32" t="s">
        <v>95</v>
      </c>
      <c r="C4123" s="32" t="s">
        <v>171</v>
      </c>
      <c r="D4123" s="32">
        <v>1.0</v>
      </c>
      <c r="E4123" s="32" t="s">
        <v>179</v>
      </c>
      <c r="F4123" s="58"/>
    </row>
    <row r="4124">
      <c r="A4124" s="32" t="s">
        <v>25</v>
      </c>
      <c r="B4124" s="32" t="s">
        <v>68</v>
      </c>
      <c r="C4124" s="32" t="s">
        <v>171</v>
      </c>
      <c r="D4124" s="32">
        <v>1.0</v>
      </c>
      <c r="E4124" s="32" t="s">
        <v>179</v>
      </c>
      <c r="F4124" s="58"/>
    </row>
    <row r="4125">
      <c r="A4125" s="32" t="s">
        <v>25</v>
      </c>
      <c r="B4125" s="32" t="s">
        <v>88</v>
      </c>
      <c r="C4125" s="32" t="s">
        <v>171</v>
      </c>
      <c r="D4125" s="32">
        <v>1.0</v>
      </c>
      <c r="E4125" s="32" t="s">
        <v>179</v>
      </c>
      <c r="F4125" s="58"/>
    </row>
    <row r="4126">
      <c r="A4126" s="32" t="s">
        <v>25</v>
      </c>
      <c r="B4126" s="32" t="s">
        <v>89</v>
      </c>
      <c r="C4126" s="32" t="s">
        <v>171</v>
      </c>
      <c r="D4126" s="32">
        <v>1.0</v>
      </c>
      <c r="E4126" s="32" t="s">
        <v>179</v>
      </c>
      <c r="F4126" s="58"/>
    </row>
    <row r="4127">
      <c r="A4127" s="32" t="s">
        <v>25</v>
      </c>
      <c r="B4127" s="32" t="s">
        <v>138</v>
      </c>
      <c r="C4127" s="32" t="s">
        <v>171</v>
      </c>
      <c r="D4127" s="32">
        <v>1.0</v>
      </c>
      <c r="E4127" s="32" t="s">
        <v>179</v>
      </c>
      <c r="F4127" s="58"/>
    </row>
    <row r="4128">
      <c r="A4128" s="32" t="s">
        <v>25</v>
      </c>
      <c r="B4128" s="32" t="s">
        <v>146</v>
      </c>
      <c r="C4128" s="32" t="s">
        <v>171</v>
      </c>
      <c r="D4128" s="32">
        <v>1.0</v>
      </c>
      <c r="E4128" s="32" t="s">
        <v>179</v>
      </c>
      <c r="F4128" s="58"/>
    </row>
    <row r="4129">
      <c r="A4129" s="32" t="s">
        <v>25</v>
      </c>
      <c r="B4129" s="32" t="s">
        <v>44</v>
      </c>
      <c r="C4129" s="32" t="s">
        <v>171</v>
      </c>
      <c r="D4129" s="32">
        <v>1.0</v>
      </c>
      <c r="E4129" s="32" t="s">
        <v>179</v>
      </c>
      <c r="F4129" s="58"/>
    </row>
    <row r="4130">
      <c r="A4130" s="32" t="s">
        <v>25</v>
      </c>
      <c r="B4130" s="32" t="s">
        <v>117</v>
      </c>
      <c r="C4130" s="32" t="s">
        <v>171</v>
      </c>
      <c r="D4130" s="32">
        <v>1.0</v>
      </c>
      <c r="E4130" s="32" t="s">
        <v>179</v>
      </c>
      <c r="F4130" s="58"/>
    </row>
    <row r="4131">
      <c r="A4131" s="32" t="s">
        <v>25</v>
      </c>
      <c r="B4131" s="32" t="s">
        <v>126</v>
      </c>
      <c r="C4131" s="32" t="s">
        <v>171</v>
      </c>
      <c r="D4131" s="32">
        <v>1.0</v>
      </c>
      <c r="E4131" s="32" t="s">
        <v>179</v>
      </c>
      <c r="F4131" s="58"/>
    </row>
    <row r="4132">
      <c r="A4132" s="32" t="s">
        <v>23</v>
      </c>
      <c r="B4132" s="32" t="s">
        <v>39</v>
      </c>
      <c r="C4132" s="32" t="s">
        <v>171</v>
      </c>
      <c r="D4132" s="32">
        <v>1.0</v>
      </c>
      <c r="E4132" s="32" t="s">
        <v>179</v>
      </c>
      <c r="F4132" s="58"/>
    </row>
    <row r="4133">
      <c r="A4133" s="32" t="s">
        <v>23</v>
      </c>
      <c r="B4133" s="32" t="s">
        <v>132</v>
      </c>
      <c r="C4133" s="32" t="s">
        <v>171</v>
      </c>
      <c r="D4133" s="32">
        <v>1.0</v>
      </c>
      <c r="E4133" s="32" t="s">
        <v>179</v>
      </c>
      <c r="F4133" s="58"/>
    </row>
    <row r="4134">
      <c r="A4134" s="32" t="s">
        <v>23</v>
      </c>
      <c r="B4134" s="32" t="s">
        <v>74</v>
      </c>
      <c r="C4134" s="32" t="s">
        <v>171</v>
      </c>
      <c r="D4134" s="32">
        <v>1.0</v>
      </c>
      <c r="E4134" s="32" t="s">
        <v>179</v>
      </c>
      <c r="F4134" s="58"/>
    </row>
    <row r="4135">
      <c r="A4135" s="32" t="s">
        <v>23</v>
      </c>
      <c r="B4135" s="32" t="s">
        <v>108</v>
      </c>
      <c r="C4135" s="32" t="s">
        <v>171</v>
      </c>
      <c r="D4135" s="32">
        <v>1.0</v>
      </c>
      <c r="E4135" s="32" t="s">
        <v>179</v>
      </c>
      <c r="F4135" s="58"/>
    </row>
    <row r="4136">
      <c r="A4136" s="32" t="s">
        <v>23</v>
      </c>
      <c r="B4136" s="32" t="s">
        <v>121</v>
      </c>
      <c r="C4136" s="32" t="s">
        <v>171</v>
      </c>
      <c r="D4136" s="32">
        <v>1.0</v>
      </c>
      <c r="E4136" s="32" t="s">
        <v>179</v>
      </c>
      <c r="F4136" s="58"/>
    </row>
    <row r="4137">
      <c r="A4137" s="32" t="s">
        <v>23</v>
      </c>
      <c r="B4137" s="32" t="s">
        <v>49</v>
      </c>
      <c r="C4137" s="32" t="s">
        <v>171</v>
      </c>
      <c r="D4137" s="32">
        <v>1.0</v>
      </c>
      <c r="E4137" s="32" t="s">
        <v>179</v>
      </c>
      <c r="F4137" s="58"/>
    </row>
    <row r="4138">
      <c r="A4138" s="32" t="s">
        <v>23</v>
      </c>
      <c r="B4138" s="32" t="s">
        <v>134</v>
      </c>
      <c r="C4138" s="32" t="s">
        <v>171</v>
      </c>
      <c r="D4138" s="32">
        <v>1.0</v>
      </c>
      <c r="E4138" s="32" t="s">
        <v>179</v>
      </c>
      <c r="F4138" s="58"/>
    </row>
    <row r="4139">
      <c r="A4139" s="32" t="s">
        <v>23</v>
      </c>
      <c r="B4139" s="32" t="s">
        <v>95</v>
      </c>
      <c r="C4139" s="32" t="s">
        <v>171</v>
      </c>
      <c r="D4139" s="32">
        <v>1.0</v>
      </c>
      <c r="E4139" s="32" t="s">
        <v>179</v>
      </c>
      <c r="F4139" s="58"/>
    </row>
    <row r="4140">
      <c r="A4140" s="32" t="s">
        <v>23</v>
      </c>
      <c r="B4140" s="32" t="s">
        <v>68</v>
      </c>
      <c r="C4140" s="32" t="s">
        <v>171</v>
      </c>
      <c r="D4140" s="32">
        <v>1.0</v>
      </c>
      <c r="E4140" s="32" t="s">
        <v>179</v>
      </c>
      <c r="F4140" s="58"/>
    </row>
    <row r="4141">
      <c r="A4141" s="32" t="s">
        <v>23</v>
      </c>
      <c r="B4141" s="32" t="s">
        <v>88</v>
      </c>
      <c r="C4141" s="32" t="s">
        <v>171</v>
      </c>
      <c r="D4141" s="32">
        <v>1.0</v>
      </c>
      <c r="E4141" s="32" t="s">
        <v>179</v>
      </c>
      <c r="F4141" s="58"/>
    </row>
    <row r="4142">
      <c r="A4142" s="32" t="s">
        <v>23</v>
      </c>
      <c r="B4142" s="32" t="s">
        <v>89</v>
      </c>
      <c r="C4142" s="32" t="s">
        <v>171</v>
      </c>
      <c r="D4142" s="32">
        <v>1.0</v>
      </c>
      <c r="E4142" s="32" t="s">
        <v>179</v>
      </c>
      <c r="F4142" s="58"/>
    </row>
    <row r="4143">
      <c r="A4143" s="32" t="s">
        <v>23</v>
      </c>
      <c r="B4143" s="32" t="s">
        <v>138</v>
      </c>
      <c r="C4143" s="32" t="s">
        <v>171</v>
      </c>
      <c r="D4143" s="32">
        <v>1.0</v>
      </c>
      <c r="E4143" s="32" t="s">
        <v>179</v>
      </c>
      <c r="F4143" s="58"/>
    </row>
    <row r="4144">
      <c r="A4144" s="32" t="s">
        <v>23</v>
      </c>
      <c r="B4144" s="32" t="s">
        <v>146</v>
      </c>
      <c r="C4144" s="32" t="s">
        <v>171</v>
      </c>
      <c r="D4144" s="32">
        <v>1.0</v>
      </c>
      <c r="E4144" s="32" t="s">
        <v>179</v>
      </c>
      <c r="F4144" s="58"/>
    </row>
    <row r="4145">
      <c r="A4145" s="32" t="s">
        <v>23</v>
      </c>
      <c r="B4145" s="32" t="s">
        <v>44</v>
      </c>
      <c r="C4145" s="32" t="s">
        <v>171</v>
      </c>
      <c r="D4145" s="32">
        <v>1.0</v>
      </c>
      <c r="E4145" s="32" t="s">
        <v>179</v>
      </c>
      <c r="F4145" s="58"/>
    </row>
    <row r="4146">
      <c r="A4146" s="32" t="s">
        <v>23</v>
      </c>
      <c r="B4146" s="32" t="s">
        <v>117</v>
      </c>
      <c r="C4146" s="32" t="s">
        <v>171</v>
      </c>
      <c r="D4146" s="32">
        <v>1.0</v>
      </c>
      <c r="E4146" s="32" t="s">
        <v>179</v>
      </c>
      <c r="F4146" s="58"/>
    </row>
    <row r="4147">
      <c r="A4147" s="32" t="s">
        <v>23</v>
      </c>
      <c r="B4147" s="32" t="s">
        <v>126</v>
      </c>
      <c r="C4147" s="32" t="s">
        <v>171</v>
      </c>
      <c r="D4147" s="32">
        <v>1.0</v>
      </c>
      <c r="E4147" s="32" t="s">
        <v>179</v>
      </c>
      <c r="F4147" s="58"/>
    </row>
    <row r="4148">
      <c r="A4148" s="32" t="s">
        <v>39</v>
      </c>
      <c r="B4148" s="32" t="s">
        <v>132</v>
      </c>
      <c r="C4148" s="32" t="s">
        <v>171</v>
      </c>
      <c r="D4148" s="32">
        <v>1.0</v>
      </c>
      <c r="E4148" s="32" t="s">
        <v>179</v>
      </c>
      <c r="F4148" s="58"/>
    </row>
    <row r="4149">
      <c r="A4149" s="32" t="s">
        <v>39</v>
      </c>
      <c r="B4149" s="32" t="s">
        <v>74</v>
      </c>
      <c r="C4149" s="32" t="s">
        <v>171</v>
      </c>
      <c r="D4149" s="32">
        <v>1.0</v>
      </c>
      <c r="E4149" s="32" t="s">
        <v>179</v>
      </c>
      <c r="F4149" s="58"/>
    </row>
    <row r="4150">
      <c r="A4150" s="32" t="s">
        <v>39</v>
      </c>
      <c r="B4150" s="32" t="s">
        <v>108</v>
      </c>
      <c r="C4150" s="32" t="s">
        <v>171</v>
      </c>
      <c r="D4150" s="32">
        <v>1.0</v>
      </c>
      <c r="E4150" s="32" t="s">
        <v>179</v>
      </c>
      <c r="F4150" s="58"/>
    </row>
    <row r="4151">
      <c r="A4151" s="32" t="s">
        <v>39</v>
      </c>
      <c r="B4151" s="32" t="s">
        <v>121</v>
      </c>
      <c r="C4151" s="32" t="s">
        <v>171</v>
      </c>
      <c r="D4151" s="32">
        <v>1.0</v>
      </c>
      <c r="E4151" s="32" t="s">
        <v>179</v>
      </c>
      <c r="F4151" s="58"/>
    </row>
    <row r="4152">
      <c r="A4152" s="32" t="s">
        <v>39</v>
      </c>
      <c r="B4152" s="32" t="s">
        <v>49</v>
      </c>
      <c r="C4152" s="32" t="s">
        <v>171</v>
      </c>
      <c r="D4152" s="32">
        <v>1.0</v>
      </c>
      <c r="E4152" s="32" t="s">
        <v>179</v>
      </c>
      <c r="F4152" s="58"/>
    </row>
    <row r="4153">
      <c r="A4153" s="32" t="s">
        <v>39</v>
      </c>
      <c r="B4153" s="32" t="s">
        <v>134</v>
      </c>
      <c r="C4153" s="32" t="s">
        <v>171</v>
      </c>
      <c r="D4153" s="32">
        <v>1.0</v>
      </c>
      <c r="E4153" s="32" t="s">
        <v>179</v>
      </c>
      <c r="F4153" s="58"/>
    </row>
    <row r="4154">
      <c r="A4154" s="32" t="s">
        <v>39</v>
      </c>
      <c r="B4154" s="32" t="s">
        <v>95</v>
      </c>
      <c r="C4154" s="32" t="s">
        <v>171</v>
      </c>
      <c r="D4154" s="32">
        <v>1.0</v>
      </c>
      <c r="E4154" s="32" t="s">
        <v>179</v>
      </c>
      <c r="F4154" s="58"/>
    </row>
    <row r="4155">
      <c r="A4155" s="32" t="s">
        <v>39</v>
      </c>
      <c r="B4155" s="32" t="s">
        <v>68</v>
      </c>
      <c r="C4155" s="32" t="s">
        <v>171</v>
      </c>
      <c r="D4155" s="32">
        <v>1.0</v>
      </c>
      <c r="E4155" s="32" t="s">
        <v>179</v>
      </c>
      <c r="F4155" s="58"/>
    </row>
    <row r="4156">
      <c r="A4156" s="32" t="s">
        <v>39</v>
      </c>
      <c r="B4156" s="32" t="s">
        <v>88</v>
      </c>
      <c r="C4156" s="32" t="s">
        <v>171</v>
      </c>
      <c r="D4156" s="32">
        <v>1.0</v>
      </c>
      <c r="E4156" s="32" t="s">
        <v>179</v>
      </c>
      <c r="F4156" s="58"/>
    </row>
    <row r="4157">
      <c r="A4157" s="32" t="s">
        <v>39</v>
      </c>
      <c r="B4157" s="32" t="s">
        <v>89</v>
      </c>
      <c r="C4157" s="32" t="s">
        <v>171</v>
      </c>
      <c r="D4157" s="32">
        <v>1.0</v>
      </c>
      <c r="E4157" s="32" t="s">
        <v>179</v>
      </c>
      <c r="F4157" s="58"/>
    </row>
    <row r="4158">
      <c r="A4158" s="32" t="s">
        <v>39</v>
      </c>
      <c r="B4158" s="32" t="s">
        <v>138</v>
      </c>
      <c r="C4158" s="32" t="s">
        <v>171</v>
      </c>
      <c r="D4158" s="32">
        <v>1.0</v>
      </c>
      <c r="E4158" s="32" t="s">
        <v>179</v>
      </c>
      <c r="F4158" s="58"/>
    </row>
    <row r="4159">
      <c r="A4159" s="32" t="s">
        <v>39</v>
      </c>
      <c r="B4159" s="32" t="s">
        <v>146</v>
      </c>
      <c r="C4159" s="32" t="s">
        <v>171</v>
      </c>
      <c r="D4159" s="32">
        <v>1.0</v>
      </c>
      <c r="E4159" s="32" t="s">
        <v>179</v>
      </c>
      <c r="F4159" s="58"/>
    </row>
    <row r="4160">
      <c r="A4160" s="32" t="s">
        <v>39</v>
      </c>
      <c r="B4160" s="32" t="s">
        <v>44</v>
      </c>
      <c r="C4160" s="32" t="s">
        <v>171</v>
      </c>
      <c r="D4160" s="32">
        <v>1.0</v>
      </c>
      <c r="E4160" s="32" t="s">
        <v>179</v>
      </c>
      <c r="F4160" s="58"/>
    </row>
    <row r="4161">
      <c r="A4161" s="32" t="s">
        <v>39</v>
      </c>
      <c r="B4161" s="32" t="s">
        <v>117</v>
      </c>
      <c r="C4161" s="32" t="s">
        <v>171</v>
      </c>
      <c r="D4161" s="32">
        <v>1.0</v>
      </c>
      <c r="E4161" s="32" t="s">
        <v>179</v>
      </c>
      <c r="F4161" s="58"/>
    </row>
    <row r="4162">
      <c r="A4162" s="32" t="s">
        <v>39</v>
      </c>
      <c r="B4162" s="32" t="s">
        <v>126</v>
      </c>
      <c r="C4162" s="32" t="s">
        <v>171</v>
      </c>
      <c r="D4162" s="32">
        <v>1.0</v>
      </c>
      <c r="E4162" s="32" t="s">
        <v>179</v>
      </c>
      <c r="F4162" s="58"/>
    </row>
    <row r="4163">
      <c r="A4163" s="32" t="s">
        <v>132</v>
      </c>
      <c r="B4163" s="32" t="s">
        <v>74</v>
      </c>
      <c r="C4163" s="32" t="s">
        <v>171</v>
      </c>
      <c r="D4163" s="32">
        <v>1.0</v>
      </c>
      <c r="E4163" s="32" t="s">
        <v>179</v>
      </c>
      <c r="F4163" s="58"/>
    </row>
    <row r="4164">
      <c r="A4164" s="32" t="s">
        <v>132</v>
      </c>
      <c r="B4164" s="32" t="s">
        <v>108</v>
      </c>
      <c r="C4164" s="32" t="s">
        <v>171</v>
      </c>
      <c r="D4164" s="32">
        <v>1.0</v>
      </c>
      <c r="E4164" s="32" t="s">
        <v>179</v>
      </c>
      <c r="F4164" s="58"/>
    </row>
    <row r="4165">
      <c r="A4165" s="32" t="s">
        <v>132</v>
      </c>
      <c r="B4165" s="32" t="s">
        <v>121</v>
      </c>
      <c r="C4165" s="32" t="s">
        <v>171</v>
      </c>
      <c r="D4165" s="32">
        <v>1.0</v>
      </c>
      <c r="E4165" s="32" t="s">
        <v>179</v>
      </c>
      <c r="F4165" s="58"/>
    </row>
    <row r="4166">
      <c r="A4166" s="32" t="s">
        <v>132</v>
      </c>
      <c r="B4166" s="32" t="s">
        <v>49</v>
      </c>
      <c r="C4166" s="32" t="s">
        <v>171</v>
      </c>
      <c r="D4166" s="32">
        <v>1.0</v>
      </c>
      <c r="E4166" s="32" t="s">
        <v>179</v>
      </c>
      <c r="F4166" s="58"/>
    </row>
    <row r="4167">
      <c r="A4167" s="32" t="s">
        <v>132</v>
      </c>
      <c r="B4167" s="32" t="s">
        <v>134</v>
      </c>
      <c r="C4167" s="32" t="s">
        <v>171</v>
      </c>
      <c r="D4167" s="32">
        <v>1.0</v>
      </c>
      <c r="E4167" s="32" t="s">
        <v>179</v>
      </c>
      <c r="F4167" s="58"/>
    </row>
    <row r="4168">
      <c r="A4168" s="32" t="s">
        <v>132</v>
      </c>
      <c r="B4168" s="32" t="s">
        <v>95</v>
      </c>
      <c r="C4168" s="32" t="s">
        <v>171</v>
      </c>
      <c r="D4168" s="32">
        <v>1.0</v>
      </c>
      <c r="E4168" s="32" t="s">
        <v>179</v>
      </c>
      <c r="F4168" s="58"/>
    </row>
    <row r="4169">
      <c r="A4169" s="32" t="s">
        <v>132</v>
      </c>
      <c r="B4169" s="32" t="s">
        <v>68</v>
      </c>
      <c r="C4169" s="32" t="s">
        <v>171</v>
      </c>
      <c r="D4169" s="32">
        <v>1.0</v>
      </c>
      <c r="E4169" s="32" t="s">
        <v>179</v>
      </c>
      <c r="F4169" s="58"/>
    </row>
    <row r="4170">
      <c r="A4170" s="32" t="s">
        <v>132</v>
      </c>
      <c r="B4170" s="32" t="s">
        <v>88</v>
      </c>
      <c r="C4170" s="32" t="s">
        <v>171</v>
      </c>
      <c r="D4170" s="32">
        <v>1.0</v>
      </c>
      <c r="E4170" s="32" t="s">
        <v>179</v>
      </c>
      <c r="F4170" s="58"/>
    </row>
    <row r="4171">
      <c r="A4171" s="32" t="s">
        <v>132</v>
      </c>
      <c r="B4171" s="32" t="s">
        <v>89</v>
      </c>
      <c r="C4171" s="32" t="s">
        <v>171</v>
      </c>
      <c r="D4171" s="32">
        <v>1.0</v>
      </c>
      <c r="E4171" s="32" t="s">
        <v>179</v>
      </c>
      <c r="F4171" s="58"/>
    </row>
    <row r="4172">
      <c r="A4172" s="32" t="s">
        <v>132</v>
      </c>
      <c r="B4172" s="32" t="s">
        <v>138</v>
      </c>
      <c r="C4172" s="32" t="s">
        <v>171</v>
      </c>
      <c r="D4172" s="32">
        <v>1.0</v>
      </c>
      <c r="E4172" s="32" t="s">
        <v>179</v>
      </c>
      <c r="F4172" s="58"/>
    </row>
    <row r="4173">
      <c r="A4173" s="32" t="s">
        <v>132</v>
      </c>
      <c r="B4173" s="32" t="s">
        <v>146</v>
      </c>
      <c r="C4173" s="32" t="s">
        <v>171</v>
      </c>
      <c r="D4173" s="32">
        <v>1.0</v>
      </c>
      <c r="E4173" s="32" t="s">
        <v>179</v>
      </c>
      <c r="F4173" s="58"/>
    </row>
    <row r="4174">
      <c r="A4174" s="32" t="s">
        <v>132</v>
      </c>
      <c r="B4174" s="32" t="s">
        <v>44</v>
      </c>
      <c r="C4174" s="32" t="s">
        <v>171</v>
      </c>
      <c r="D4174" s="32">
        <v>1.0</v>
      </c>
      <c r="E4174" s="32" t="s">
        <v>179</v>
      </c>
      <c r="F4174" s="58"/>
    </row>
    <row r="4175">
      <c r="A4175" s="32" t="s">
        <v>132</v>
      </c>
      <c r="B4175" s="32" t="s">
        <v>117</v>
      </c>
      <c r="C4175" s="32" t="s">
        <v>171</v>
      </c>
      <c r="D4175" s="32">
        <v>1.0</v>
      </c>
      <c r="E4175" s="32" t="s">
        <v>179</v>
      </c>
      <c r="F4175" s="58"/>
    </row>
    <row r="4176">
      <c r="A4176" s="32" t="s">
        <v>132</v>
      </c>
      <c r="B4176" s="32" t="s">
        <v>126</v>
      </c>
      <c r="C4176" s="32" t="s">
        <v>171</v>
      </c>
      <c r="D4176" s="32">
        <v>1.0</v>
      </c>
      <c r="E4176" s="32" t="s">
        <v>179</v>
      </c>
      <c r="F4176" s="58"/>
    </row>
    <row r="4177">
      <c r="A4177" s="32" t="s">
        <v>74</v>
      </c>
      <c r="B4177" s="32" t="s">
        <v>108</v>
      </c>
      <c r="C4177" s="32" t="s">
        <v>171</v>
      </c>
      <c r="D4177" s="32">
        <v>1.0</v>
      </c>
      <c r="E4177" s="32" t="s">
        <v>179</v>
      </c>
      <c r="F4177" s="58"/>
    </row>
    <row r="4178">
      <c r="A4178" s="32" t="s">
        <v>74</v>
      </c>
      <c r="B4178" s="32" t="s">
        <v>121</v>
      </c>
      <c r="C4178" s="32" t="s">
        <v>171</v>
      </c>
      <c r="D4178" s="32">
        <v>1.0</v>
      </c>
      <c r="E4178" s="32" t="s">
        <v>179</v>
      </c>
      <c r="F4178" s="58"/>
    </row>
    <row r="4179">
      <c r="A4179" s="32" t="s">
        <v>74</v>
      </c>
      <c r="B4179" s="32" t="s">
        <v>49</v>
      </c>
      <c r="C4179" s="32" t="s">
        <v>171</v>
      </c>
      <c r="D4179" s="32">
        <v>1.0</v>
      </c>
      <c r="E4179" s="32" t="s">
        <v>179</v>
      </c>
      <c r="F4179" s="58"/>
    </row>
    <row r="4180">
      <c r="A4180" s="32" t="s">
        <v>74</v>
      </c>
      <c r="B4180" s="32" t="s">
        <v>134</v>
      </c>
      <c r="C4180" s="32" t="s">
        <v>171</v>
      </c>
      <c r="D4180" s="32">
        <v>1.0</v>
      </c>
      <c r="E4180" s="32" t="s">
        <v>179</v>
      </c>
      <c r="F4180" s="58"/>
    </row>
    <row r="4181">
      <c r="A4181" s="32" t="s">
        <v>74</v>
      </c>
      <c r="B4181" s="32" t="s">
        <v>95</v>
      </c>
      <c r="C4181" s="32" t="s">
        <v>171</v>
      </c>
      <c r="D4181" s="32">
        <v>1.0</v>
      </c>
      <c r="E4181" s="32" t="s">
        <v>179</v>
      </c>
      <c r="F4181" s="58"/>
    </row>
    <row r="4182">
      <c r="A4182" s="32" t="s">
        <v>74</v>
      </c>
      <c r="B4182" s="32" t="s">
        <v>68</v>
      </c>
      <c r="C4182" s="32" t="s">
        <v>171</v>
      </c>
      <c r="D4182" s="32">
        <v>1.0</v>
      </c>
      <c r="E4182" s="32" t="s">
        <v>179</v>
      </c>
      <c r="F4182" s="58"/>
    </row>
    <row r="4183">
      <c r="A4183" s="32" t="s">
        <v>74</v>
      </c>
      <c r="B4183" s="32" t="s">
        <v>88</v>
      </c>
      <c r="C4183" s="32" t="s">
        <v>171</v>
      </c>
      <c r="D4183" s="32">
        <v>1.0</v>
      </c>
      <c r="E4183" s="32" t="s">
        <v>179</v>
      </c>
      <c r="F4183" s="58"/>
    </row>
    <row r="4184">
      <c r="A4184" s="32" t="s">
        <v>74</v>
      </c>
      <c r="B4184" s="32" t="s">
        <v>89</v>
      </c>
      <c r="C4184" s="32" t="s">
        <v>171</v>
      </c>
      <c r="D4184" s="32">
        <v>1.0</v>
      </c>
      <c r="E4184" s="32" t="s">
        <v>179</v>
      </c>
      <c r="F4184" s="58"/>
    </row>
    <row r="4185">
      <c r="A4185" s="32" t="s">
        <v>74</v>
      </c>
      <c r="B4185" s="32" t="s">
        <v>138</v>
      </c>
      <c r="C4185" s="32" t="s">
        <v>171</v>
      </c>
      <c r="D4185" s="32">
        <v>1.0</v>
      </c>
      <c r="E4185" s="32" t="s">
        <v>179</v>
      </c>
      <c r="F4185" s="58"/>
    </row>
    <row r="4186">
      <c r="A4186" s="32" t="s">
        <v>74</v>
      </c>
      <c r="B4186" s="32" t="s">
        <v>146</v>
      </c>
      <c r="C4186" s="32" t="s">
        <v>171</v>
      </c>
      <c r="D4186" s="32">
        <v>1.0</v>
      </c>
      <c r="E4186" s="32" t="s">
        <v>179</v>
      </c>
      <c r="F4186" s="58"/>
    </row>
    <row r="4187">
      <c r="A4187" s="32" t="s">
        <v>74</v>
      </c>
      <c r="B4187" s="32" t="s">
        <v>44</v>
      </c>
      <c r="C4187" s="32" t="s">
        <v>171</v>
      </c>
      <c r="D4187" s="32">
        <v>1.0</v>
      </c>
      <c r="E4187" s="32" t="s">
        <v>179</v>
      </c>
      <c r="F4187" s="58"/>
    </row>
    <row r="4188">
      <c r="A4188" s="32" t="s">
        <v>74</v>
      </c>
      <c r="B4188" s="32" t="s">
        <v>117</v>
      </c>
      <c r="C4188" s="32" t="s">
        <v>171</v>
      </c>
      <c r="D4188" s="32">
        <v>1.0</v>
      </c>
      <c r="E4188" s="32" t="s">
        <v>179</v>
      </c>
      <c r="F4188" s="58"/>
    </row>
    <row r="4189">
      <c r="A4189" s="32" t="s">
        <v>74</v>
      </c>
      <c r="B4189" s="32" t="s">
        <v>126</v>
      </c>
      <c r="C4189" s="32" t="s">
        <v>171</v>
      </c>
      <c r="D4189" s="32">
        <v>1.0</v>
      </c>
      <c r="E4189" s="32" t="s">
        <v>179</v>
      </c>
      <c r="F4189" s="58"/>
    </row>
    <row r="4190">
      <c r="A4190" s="32" t="s">
        <v>108</v>
      </c>
      <c r="B4190" s="32" t="s">
        <v>121</v>
      </c>
      <c r="C4190" s="32" t="s">
        <v>171</v>
      </c>
      <c r="D4190" s="32">
        <v>1.0</v>
      </c>
      <c r="E4190" s="32" t="s">
        <v>179</v>
      </c>
      <c r="F4190" s="58"/>
    </row>
    <row r="4191">
      <c r="A4191" s="32" t="s">
        <v>108</v>
      </c>
      <c r="B4191" s="32" t="s">
        <v>49</v>
      </c>
      <c r="C4191" s="32" t="s">
        <v>171</v>
      </c>
      <c r="D4191" s="32">
        <v>1.0</v>
      </c>
      <c r="E4191" s="32" t="s">
        <v>179</v>
      </c>
      <c r="F4191" s="58"/>
    </row>
    <row r="4192">
      <c r="A4192" s="32" t="s">
        <v>108</v>
      </c>
      <c r="B4192" s="32" t="s">
        <v>134</v>
      </c>
      <c r="C4192" s="32" t="s">
        <v>171</v>
      </c>
      <c r="D4192" s="32">
        <v>1.0</v>
      </c>
      <c r="E4192" s="32" t="s">
        <v>179</v>
      </c>
      <c r="F4192" s="58"/>
    </row>
    <row r="4193">
      <c r="A4193" s="32" t="s">
        <v>108</v>
      </c>
      <c r="B4193" s="32" t="s">
        <v>95</v>
      </c>
      <c r="C4193" s="32" t="s">
        <v>171</v>
      </c>
      <c r="D4193" s="32">
        <v>1.0</v>
      </c>
      <c r="E4193" s="32" t="s">
        <v>179</v>
      </c>
      <c r="F4193" s="58"/>
    </row>
    <row r="4194">
      <c r="A4194" s="32" t="s">
        <v>108</v>
      </c>
      <c r="B4194" s="32" t="s">
        <v>68</v>
      </c>
      <c r="C4194" s="32" t="s">
        <v>171</v>
      </c>
      <c r="D4194" s="32">
        <v>1.0</v>
      </c>
      <c r="E4194" s="32" t="s">
        <v>179</v>
      </c>
      <c r="F4194" s="58"/>
    </row>
    <row r="4195">
      <c r="A4195" s="32" t="s">
        <v>108</v>
      </c>
      <c r="B4195" s="32" t="s">
        <v>88</v>
      </c>
      <c r="C4195" s="32" t="s">
        <v>171</v>
      </c>
      <c r="D4195" s="32">
        <v>1.0</v>
      </c>
      <c r="E4195" s="32" t="s">
        <v>179</v>
      </c>
      <c r="F4195" s="58"/>
    </row>
    <row r="4196">
      <c r="A4196" s="32" t="s">
        <v>108</v>
      </c>
      <c r="B4196" s="32" t="s">
        <v>89</v>
      </c>
      <c r="C4196" s="32" t="s">
        <v>171</v>
      </c>
      <c r="D4196" s="32">
        <v>1.0</v>
      </c>
      <c r="E4196" s="32" t="s">
        <v>179</v>
      </c>
      <c r="F4196" s="58"/>
    </row>
    <row r="4197">
      <c r="A4197" s="32" t="s">
        <v>108</v>
      </c>
      <c r="B4197" s="32" t="s">
        <v>138</v>
      </c>
      <c r="C4197" s="32" t="s">
        <v>171</v>
      </c>
      <c r="D4197" s="32">
        <v>1.0</v>
      </c>
      <c r="E4197" s="32" t="s">
        <v>179</v>
      </c>
      <c r="F4197" s="58"/>
    </row>
    <row r="4198">
      <c r="A4198" s="32" t="s">
        <v>108</v>
      </c>
      <c r="B4198" s="32" t="s">
        <v>146</v>
      </c>
      <c r="C4198" s="32" t="s">
        <v>171</v>
      </c>
      <c r="D4198" s="32">
        <v>1.0</v>
      </c>
      <c r="E4198" s="32" t="s">
        <v>179</v>
      </c>
      <c r="F4198" s="58"/>
    </row>
    <row r="4199">
      <c r="A4199" s="32" t="s">
        <v>108</v>
      </c>
      <c r="B4199" s="32" t="s">
        <v>44</v>
      </c>
      <c r="C4199" s="32" t="s">
        <v>171</v>
      </c>
      <c r="D4199" s="32">
        <v>1.0</v>
      </c>
      <c r="E4199" s="32" t="s">
        <v>179</v>
      </c>
      <c r="F4199" s="58"/>
    </row>
    <row r="4200">
      <c r="A4200" s="32" t="s">
        <v>108</v>
      </c>
      <c r="B4200" s="32" t="s">
        <v>117</v>
      </c>
      <c r="C4200" s="32" t="s">
        <v>171</v>
      </c>
      <c r="D4200" s="32">
        <v>1.0</v>
      </c>
      <c r="E4200" s="32" t="s">
        <v>179</v>
      </c>
      <c r="F4200" s="58"/>
    </row>
    <row r="4201">
      <c r="A4201" s="32" t="s">
        <v>108</v>
      </c>
      <c r="B4201" s="32" t="s">
        <v>126</v>
      </c>
      <c r="C4201" s="32" t="s">
        <v>171</v>
      </c>
      <c r="D4201" s="32">
        <v>1.0</v>
      </c>
      <c r="E4201" s="32" t="s">
        <v>179</v>
      </c>
      <c r="F4201" s="58"/>
    </row>
    <row r="4202">
      <c r="A4202" s="32" t="s">
        <v>121</v>
      </c>
      <c r="B4202" s="32" t="s">
        <v>49</v>
      </c>
      <c r="C4202" s="32" t="s">
        <v>171</v>
      </c>
      <c r="D4202" s="32">
        <v>1.0</v>
      </c>
      <c r="E4202" s="32" t="s">
        <v>179</v>
      </c>
      <c r="F4202" s="58"/>
    </row>
    <row r="4203">
      <c r="A4203" s="32" t="s">
        <v>121</v>
      </c>
      <c r="B4203" s="32" t="s">
        <v>134</v>
      </c>
      <c r="C4203" s="32" t="s">
        <v>171</v>
      </c>
      <c r="D4203" s="32">
        <v>1.0</v>
      </c>
      <c r="E4203" s="32" t="s">
        <v>179</v>
      </c>
      <c r="F4203" s="58"/>
    </row>
    <row r="4204">
      <c r="A4204" s="32" t="s">
        <v>121</v>
      </c>
      <c r="B4204" s="32" t="s">
        <v>95</v>
      </c>
      <c r="C4204" s="32" t="s">
        <v>171</v>
      </c>
      <c r="D4204" s="32">
        <v>1.0</v>
      </c>
      <c r="E4204" s="32" t="s">
        <v>179</v>
      </c>
      <c r="F4204" s="58"/>
    </row>
    <row r="4205">
      <c r="A4205" s="32" t="s">
        <v>121</v>
      </c>
      <c r="B4205" s="32" t="s">
        <v>68</v>
      </c>
      <c r="C4205" s="32" t="s">
        <v>171</v>
      </c>
      <c r="D4205" s="32">
        <v>1.0</v>
      </c>
      <c r="E4205" s="32" t="s">
        <v>179</v>
      </c>
      <c r="F4205" s="58"/>
    </row>
    <row r="4206">
      <c r="A4206" s="32" t="s">
        <v>121</v>
      </c>
      <c r="B4206" s="32" t="s">
        <v>88</v>
      </c>
      <c r="C4206" s="32" t="s">
        <v>171</v>
      </c>
      <c r="D4206" s="32">
        <v>1.0</v>
      </c>
      <c r="E4206" s="32" t="s">
        <v>179</v>
      </c>
      <c r="F4206" s="58"/>
    </row>
    <row r="4207">
      <c r="A4207" s="32" t="s">
        <v>121</v>
      </c>
      <c r="B4207" s="32" t="s">
        <v>89</v>
      </c>
      <c r="C4207" s="32" t="s">
        <v>171</v>
      </c>
      <c r="D4207" s="32">
        <v>1.0</v>
      </c>
      <c r="E4207" s="32" t="s">
        <v>179</v>
      </c>
      <c r="F4207" s="58"/>
    </row>
    <row r="4208">
      <c r="A4208" s="32" t="s">
        <v>121</v>
      </c>
      <c r="B4208" s="32" t="s">
        <v>138</v>
      </c>
      <c r="C4208" s="32" t="s">
        <v>171</v>
      </c>
      <c r="D4208" s="32">
        <v>1.0</v>
      </c>
      <c r="E4208" s="32" t="s">
        <v>179</v>
      </c>
      <c r="F4208" s="58"/>
    </row>
    <row r="4209">
      <c r="A4209" s="32" t="s">
        <v>121</v>
      </c>
      <c r="B4209" s="32" t="s">
        <v>146</v>
      </c>
      <c r="C4209" s="32" t="s">
        <v>171</v>
      </c>
      <c r="D4209" s="32">
        <v>1.0</v>
      </c>
      <c r="E4209" s="32" t="s">
        <v>179</v>
      </c>
      <c r="F4209" s="58"/>
    </row>
    <row r="4210">
      <c r="A4210" s="32" t="s">
        <v>121</v>
      </c>
      <c r="B4210" s="32" t="s">
        <v>44</v>
      </c>
      <c r="C4210" s="32" t="s">
        <v>171</v>
      </c>
      <c r="D4210" s="32">
        <v>1.0</v>
      </c>
      <c r="E4210" s="32" t="s">
        <v>179</v>
      </c>
      <c r="F4210" s="58"/>
    </row>
    <row r="4211">
      <c r="A4211" s="32" t="s">
        <v>121</v>
      </c>
      <c r="B4211" s="32" t="s">
        <v>117</v>
      </c>
      <c r="C4211" s="32" t="s">
        <v>171</v>
      </c>
      <c r="D4211" s="32">
        <v>1.0</v>
      </c>
      <c r="E4211" s="32" t="s">
        <v>179</v>
      </c>
      <c r="F4211" s="58"/>
    </row>
    <row r="4212">
      <c r="A4212" s="32" t="s">
        <v>121</v>
      </c>
      <c r="B4212" s="32" t="s">
        <v>126</v>
      </c>
      <c r="C4212" s="32" t="s">
        <v>171</v>
      </c>
      <c r="D4212" s="32">
        <v>1.0</v>
      </c>
      <c r="E4212" s="32" t="s">
        <v>179</v>
      </c>
      <c r="F4212" s="58"/>
    </row>
    <row r="4213">
      <c r="A4213" s="32" t="s">
        <v>49</v>
      </c>
      <c r="B4213" s="32" t="s">
        <v>134</v>
      </c>
      <c r="C4213" s="32" t="s">
        <v>171</v>
      </c>
      <c r="D4213" s="32">
        <v>1.0</v>
      </c>
      <c r="E4213" s="32" t="s">
        <v>179</v>
      </c>
      <c r="F4213" s="58"/>
    </row>
    <row r="4214">
      <c r="A4214" s="32" t="s">
        <v>49</v>
      </c>
      <c r="B4214" s="32" t="s">
        <v>95</v>
      </c>
      <c r="C4214" s="32" t="s">
        <v>171</v>
      </c>
      <c r="D4214" s="32">
        <v>1.0</v>
      </c>
      <c r="E4214" s="32" t="s">
        <v>179</v>
      </c>
      <c r="F4214" s="58"/>
    </row>
    <row r="4215">
      <c r="A4215" s="32" t="s">
        <v>49</v>
      </c>
      <c r="B4215" s="32" t="s">
        <v>68</v>
      </c>
      <c r="C4215" s="32" t="s">
        <v>171</v>
      </c>
      <c r="D4215" s="32">
        <v>1.0</v>
      </c>
      <c r="E4215" s="32" t="s">
        <v>179</v>
      </c>
      <c r="F4215" s="58"/>
    </row>
    <row r="4216">
      <c r="A4216" s="32" t="s">
        <v>49</v>
      </c>
      <c r="B4216" s="32" t="s">
        <v>88</v>
      </c>
      <c r="C4216" s="32" t="s">
        <v>171</v>
      </c>
      <c r="D4216" s="32">
        <v>1.0</v>
      </c>
      <c r="E4216" s="32" t="s">
        <v>179</v>
      </c>
      <c r="F4216" s="58"/>
    </row>
    <row r="4217">
      <c r="A4217" s="32" t="s">
        <v>49</v>
      </c>
      <c r="B4217" s="32" t="s">
        <v>89</v>
      </c>
      <c r="C4217" s="32" t="s">
        <v>171</v>
      </c>
      <c r="D4217" s="32">
        <v>1.0</v>
      </c>
      <c r="E4217" s="32" t="s">
        <v>179</v>
      </c>
      <c r="F4217" s="58"/>
    </row>
    <row r="4218">
      <c r="A4218" s="32" t="s">
        <v>49</v>
      </c>
      <c r="B4218" s="32" t="s">
        <v>138</v>
      </c>
      <c r="C4218" s="32" t="s">
        <v>171</v>
      </c>
      <c r="D4218" s="32">
        <v>1.0</v>
      </c>
      <c r="E4218" s="32" t="s">
        <v>179</v>
      </c>
      <c r="F4218" s="58"/>
    </row>
    <row r="4219">
      <c r="A4219" s="32" t="s">
        <v>49</v>
      </c>
      <c r="B4219" s="32" t="s">
        <v>146</v>
      </c>
      <c r="C4219" s="32" t="s">
        <v>171</v>
      </c>
      <c r="D4219" s="32">
        <v>1.0</v>
      </c>
      <c r="E4219" s="32" t="s">
        <v>179</v>
      </c>
      <c r="F4219" s="58"/>
    </row>
    <row r="4220">
      <c r="A4220" s="32" t="s">
        <v>49</v>
      </c>
      <c r="B4220" s="32" t="s">
        <v>44</v>
      </c>
      <c r="C4220" s="32" t="s">
        <v>171</v>
      </c>
      <c r="D4220" s="32">
        <v>1.0</v>
      </c>
      <c r="E4220" s="32" t="s">
        <v>179</v>
      </c>
      <c r="F4220" s="58"/>
    </row>
    <row r="4221">
      <c r="A4221" s="32" t="s">
        <v>49</v>
      </c>
      <c r="B4221" s="32" t="s">
        <v>117</v>
      </c>
      <c r="C4221" s="32" t="s">
        <v>171</v>
      </c>
      <c r="D4221" s="32">
        <v>1.0</v>
      </c>
      <c r="E4221" s="32" t="s">
        <v>179</v>
      </c>
      <c r="F4221" s="58"/>
    </row>
    <row r="4222">
      <c r="A4222" s="32" t="s">
        <v>49</v>
      </c>
      <c r="B4222" s="32" t="s">
        <v>126</v>
      </c>
      <c r="C4222" s="32" t="s">
        <v>171</v>
      </c>
      <c r="D4222" s="32">
        <v>1.0</v>
      </c>
      <c r="E4222" s="32" t="s">
        <v>179</v>
      </c>
      <c r="F4222" s="58"/>
    </row>
    <row r="4223">
      <c r="A4223" s="32" t="s">
        <v>134</v>
      </c>
      <c r="B4223" s="32" t="s">
        <v>95</v>
      </c>
      <c r="C4223" s="32" t="s">
        <v>171</v>
      </c>
      <c r="D4223" s="32">
        <v>1.0</v>
      </c>
      <c r="E4223" s="32" t="s">
        <v>179</v>
      </c>
      <c r="F4223" s="58"/>
    </row>
    <row r="4224">
      <c r="A4224" s="32" t="s">
        <v>134</v>
      </c>
      <c r="B4224" s="32" t="s">
        <v>68</v>
      </c>
      <c r="C4224" s="32" t="s">
        <v>171</v>
      </c>
      <c r="D4224" s="32">
        <v>1.0</v>
      </c>
      <c r="E4224" s="32" t="s">
        <v>179</v>
      </c>
      <c r="F4224" s="58"/>
    </row>
    <row r="4225">
      <c r="A4225" s="32" t="s">
        <v>134</v>
      </c>
      <c r="B4225" s="32" t="s">
        <v>88</v>
      </c>
      <c r="C4225" s="32" t="s">
        <v>171</v>
      </c>
      <c r="D4225" s="32">
        <v>1.0</v>
      </c>
      <c r="E4225" s="32" t="s">
        <v>179</v>
      </c>
      <c r="F4225" s="58"/>
    </row>
    <row r="4226">
      <c r="A4226" s="32" t="s">
        <v>134</v>
      </c>
      <c r="B4226" s="32" t="s">
        <v>89</v>
      </c>
      <c r="C4226" s="32" t="s">
        <v>171</v>
      </c>
      <c r="D4226" s="32">
        <v>1.0</v>
      </c>
      <c r="E4226" s="32" t="s">
        <v>179</v>
      </c>
      <c r="F4226" s="58"/>
    </row>
    <row r="4227">
      <c r="A4227" s="32" t="s">
        <v>134</v>
      </c>
      <c r="B4227" s="32" t="s">
        <v>138</v>
      </c>
      <c r="C4227" s="32" t="s">
        <v>171</v>
      </c>
      <c r="D4227" s="32">
        <v>1.0</v>
      </c>
      <c r="E4227" s="32" t="s">
        <v>179</v>
      </c>
      <c r="F4227" s="58"/>
    </row>
    <row r="4228">
      <c r="A4228" s="32" t="s">
        <v>134</v>
      </c>
      <c r="B4228" s="32" t="s">
        <v>146</v>
      </c>
      <c r="C4228" s="32" t="s">
        <v>171</v>
      </c>
      <c r="D4228" s="32">
        <v>1.0</v>
      </c>
      <c r="E4228" s="32" t="s">
        <v>179</v>
      </c>
      <c r="F4228" s="58"/>
    </row>
    <row r="4229">
      <c r="A4229" s="32" t="s">
        <v>134</v>
      </c>
      <c r="B4229" s="32" t="s">
        <v>44</v>
      </c>
      <c r="C4229" s="32" t="s">
        <v>171</v>
      </c>
      <c r="D4229" s="32">
        <v>1.0</v>
      </c>
      <c r="E4229" s="32" t="s">
        <v>179</v>
      </c>
      <c r="F4229" s="58"/>
    </row>
    <row r="4230">
      <c r="A4230" s="32" t="s">
        <v>134</v>
      </c>
      <c r="B4230" s="32" t="s">
        <v>117</v>
      </c>
      <c r="C4230" s="32" t="s">
        <v>171</v>
      </c>
      <c r="D4230" s="32">
        <v>1.0</v>
      </c>
      <c r="E4230" s="32" t="s">
        <v>179</v>
      </c>
      <c r="F4230" s="58"/>
    </row>
    <row r="4231">
      <c r="A4231" s="32" t="s">
        <v>134</v>
      </c>
      <c r="B4231" s="32" t="s">
        <v>126</v>
      </c>
      <c r="C4231" s="32" t="s">
        <v>171</v>
      </c>
      <c r="D4231" s="32">
        <v>1.0</v>
      </c>
      <c r="E4231" s="32" t="s">
        <v>179</v>
      </c>
      <c r="F4231" s="58"/>
    </row>
    <row r="4232">
      <c r="A4232" s="32" t="s">
        <v>95</v>
      </c>
      <c r="B4232" s="32" t="s">
        <v>68</v>
      </c>
      <c r="C4232" s="32" t="s">
        <v>171</v>
      </c>
      <c r="D4232" s="32">
        <v>1.0</v>
      </c>
      <c r="E4232" s="32" t="s">
        <v>179</v>
      </c>
      <c r="F4232" s="58"/>
    </row>
    <row r="4233">
      <c r="A4233" s="32" t="s">
        <v>95</v>
      </c>
      <c r="B4233" s="32" t="s">
        <v>88</v>
      </c>
      <c r="C4233" s="32" t="s">
        <v>171</v>
      </c>
      <c r="D4233" s="32">
        <v>1.0</v>
      </c>
      <c r="E4233" s="32" t="s">
        <v>179</v>
      </c>
      <c r="F4233" s="58"/>
    </row>
    <row r="4234">
      <c r="A4234" s="32" t="s">
        <v>95</v>
      </c>
      <c r="B4234" s="32" t="s">
        <v>89</v>
      </c>
      <c r="C4234" s="32" t="s">
        <v>171</v>
      </c>
      <c r="D4234" s="32">
        <v>1.0</v>
      </c>
      <c r="E4234" s="32" t="s">
        <v>179</v>
      </c>
      <c r="F4234" s="58"/>
    </row>
    <row r="4235">
      <c r="A4235" s="32" t="s">
        <v>95</v>
      </c>
      <c r="B4235" s="32" t="s">
        <v>138</v>
      </c>
      <c r="C4235" s="32" t="s">
        <v>171</v>
      </c>
      <c r="D4235" s="32">
        <v>1.0</v>
      </c>
      <c r="E4235" s="32" t="s">
        <v>179</v>
      </c>
      <c r="F4235" s="58"/>
    </row>
    <row r="4236">
      <c r="A4236" s="32" t="s">
        <v>95</v>
      </c>
      <c r="B4236" s="32" t="s">
        <v>146</v>
      </c>
      <c r="C4236" s="32" t="s">
        <v>171</v>
      </c>
      <c r="D4236" s="32">
        <v>1.0</v>
      </c>
      <c r="E4236" s="32" t="s">
        <v>179</v>
      </c>
      <c r="F4236" s="58"/>
    </row>
    <row r="4237">
      <c r="A4237" s="32" t="s">
        <v>95</v>
      </c>
      <c r="B4237" s="32" t="s">
        <v>44</v>
      </c>
      <c r="C4237" s="32" t="s">
        <v>171</v>
      </c>
      <c r="D4237" s="32">
        <v>1.0</v>
      </c>
      <c r="E4237" s="32" t="s">
        <v>179</v>
      </c>
      <c r="F4237" s="58"/>
    </row>
    <row r="4238">
      <c r="A4238" s="32" t="s">
        <v>95</v>
      </c>
      <c r="B4238" s="32" t="s">
        <v>117</v>
      </c>
      <c r="C4238" s="32" t="s">
        <v>171</v>
      </c>
      <c r="D4238" s="32">
        <v>1.0</v>
      </c>
      <c r="E4238" s="32" t="s">
        <v>179</v>
      </c>
      <c r="F4238" s="58"/>
    </row>
    <row r="4239">
      <c r="A4239" s="32" t="s">
        <v>95</v>
      </c>
      <c r="B4239" s="32" t="s">
        <v>126</v>
      </c>
      <c r="C4239" s="32" t="s">
        <v>171</v>
      </c>
      <c r="D4239" s="32">
        <v>1.0</v>
      </c>
      <c r="E4239" s="32" t="s">
        <v>179</v>
      </c>
      <c r="F4239" s="58"/>
    </row>
    <row r="4240">
      <c r="A4240" s="32" t="s">
        <v>68</v>
      </c>
      <c r="B4240" s="32" t="s">
        <v>88</v>
      </c>
      <c r="C4240" s="32" t="s">
        <v>171</v>
      </c>
      <c r="D4240" s="32">
        <v>1.0</v>
      </c>
      <c r="E4240" s="32" t="s">
        <v>179</v>
      </c>
      <c r="F4240" s="58"/>
    </row>
    <row r="4241">
      <c r="A4241" s="32" t="s">
        <v>68</v>
      </c>
      <c r="B4241" s="32" t="s">
        <v>89</v>
      </c>
      <c r="C4241" s="32" t="s">
        <v>171</v>
      </c>
      <c r="D4241" s="32">
        <v>1.0</v>
      </c>
      <c r="E4241" s="32" t="s">
        <v>179</v>
      </c>
      <c r="F4241" s="58"/>
    </row>
    <row r="4242">
      <c r="A4242" s="32" t="s">
        <v>68</v>
      </c>
      <c r="B4242" s="32" t="s">
        <v>138</v>
      </c>
      <c r="C4242" s="32" t="s">
        <v>171</v>
      </c>
      <c r="D4242" s="32">
        <v>1.0</v>
      </c>
      <c r="E4242" s="32" t="s">
        <v>179</v>
      </c>
      <c r="F4242" s="58"/>
    </row>
    <row r="4243">
      <c r="A4243" s="32" t="s">
        <v>68</v>
      </c>
      <c r="B4243" s="32" t="s">
        <v>146</v>
      </c>
      <c r="C4243" s="32" t="s">
        <v>171</v>
      </c>
      <c r="D4243" s="32">
        <v>1.0</v>
      </c>
      <c r="E4243" s="32" t="s">
        <v>179</v>
      </c>
      <c r="F4243" s="58"/>
    </row>
    <row r="4244">
      <c r="A4244" s="32" t="s">
        <v>68</v>
      </c>
      <c r="B4244" s="32" t="s">
        <v>44</v>
      </c>
      <c r="C4244" s="32" t="s">
        <v>171</v>
      </c>
      <c r="D4244" s="32">
        <v>1.0</v>
      </c>
      <c r="E4244" s="32" t="s">
        <v>179</v>
      </c>
      <c r="F4244" s="58"/>
    </row>
    <row r="4245">
      <c r="A4245" s="32" t="s">
        <v>68</v>
      </c>
      <c r="B4245" s="32" t="s">
        <v>117</v>
      </c>
      <c r="C4245" s="32" t="s">
        <v>171</v>
      </c>
      <c r="D4245" s="32">
        <v>1.0</v>
      </c>
      <c r="E4245" s="32" t="s">
        <v>179</v>
      </c>
      <c r="F4245" s="58"/>
    </row>
    <row r="4246">
      <c r="A4246" s="32" t="s">
        <v>68</v>
      </c>
      <c r="B4246" s="32" t="s">
        <v>126</v>
      </c>
      <c r="C4246" s="32" t="s">
        <v>171</v>
      </c>
      <c r="D4246" s="32">
        <v>1.0</v>
      </c>
      <c r="E4246" s="32" t="s">
        <v>179</v>
      </c>
      <c r="F4246" s="58"/>
    </row>
    <row r="4247">
      <c r="A4247" s="32" t="s">
        <v>88</v>
      </c>
      <c r="B4247" s="32" t="s">
        <v>89</v>
      </c>
      <c r="C4247" s="32" t="s">
        <v>171</v>
      </c>
      <c r="D4247" s="32">
        <v>1.0</v>
      </c>
      <c r="E4247" s="32" t="s">
        <v>179</v>
      </c>
      <c r="F4247" s="58"/>
    </row>
    <row r="4248">
      <c r="A4248" s="32" t="s">
        <v>88</v>
      </c>
      <c r="B4248" s="32" t="s">
        <v>138</v>
      </c>
      <c r="C4248" s="32" t="s">
        <v>171</v>
      </c>
      <c r="D4248" s="32">
        <v>1.0</v>
      </c>
      <c r="E4248" s="32" t="s">
        <v>179</v>
      </c>
      <c r="F4248" s="58"/>
    </row>
    <row r="4249">
      <c r="A4249" s="32" t="s">
        <v>88</v>
      </c>
      <c r="B4249" s="32" t="s">
        <v>146</v>
      </c>
      <c r="C4249" s="32" t="s">
        <v>171</v>
      </c>
      <c r="D4249" s="32">
        <v>1.0</v>
      </c>
      <c r="E4249" s="32" t="s">
        <v>179</v>
      </c>
      <c r="F4249" s="58"/>
    </row>
    <row r="4250">
      <c r="A4250" s="32" t="s">
        <v>88</v>
      </c>
      <c r="B4250" s="32" t="s">
        <v>44</v>
      </c>
      <c r="C4250" s="32" t="s">
        <v>171</v>
      </c>
      <c r="D4250" s="32">
        <v>1.0</v>
      </c>
      <c r="E4250" s="32" t="s">
        <v>179</v>
      </c>
      <c r="F4250" s="58"/>
    </row>
    <row r="4251">
      <c r="A4251" s="32" t="s">
        <v>88</v>
      </c>
      <c r="B4251" s="32" t="s">
        <v>117</v>
      </c>
      <c r="C4251" s="32" t="s">
        <v>171</v>
      </c>
      <c r="D4251" s="32">
        <v>1.0</v>
      </c>
      <c r="E4251" s="32" t="s">
        <v>179</v>
      </c>
      <c r="F4251" s="58"/>
    </row>
    <row r="4252">
      <c r="A4252" s="32" t="s">
        <v>88</v>
      </c>
      <c r="B4252" s="32" t="s">
        <v>126</v>
      </c>
      <c r="C4252" s="32" t="s">
        <v>171</v>
      </c>
      <c r="D4252" s="32">
        <v>1.0</v>
      </c>
      <c r="E4252" s="32" t="s">
        <v>179</v>
      </c>
      <c r="F4252" s="58"/>
    </row>
    <row r="4253">
      <c r="A4253" s="32" t="s">
        <v>89</v>
      </c>
      <c r="B4253" s="32" t="s">
        <v>138</v>
      </c>
      <c r="C4253" s="32" t="s">
        <v>171</v>
      </c>
      <c r="D4253" s="32">
        <v>1.0</v>
      </c>
      <c r="E4253" s="32" t="s">
        <v>179</v>
      </c>
      <c r="F4253" s="58"/>
    </row>
    <row r="4254">
      <c r="A4254" s="32" t="s">
        <v>89</v>
      </c>
      <c r="B4254" s="32" t="s">
        <v>146</v>
      </c>
      <c r="C4254" s="32" t="s">
        <v>171</v>
      </c>
      <c r="D4254" s="32">
        <v>1.0</v>
      </c>
      <c r="E4254" s="32" t="s">
        <v>179</v>
      </c>
      <c r="F4254" s="58"/>
    </row>
    <row r="4255">
      <c r="A4255" s="32" t="s">
        <v>89</v>
      </c>
      <c r="B4255" s="32" t="s">
        <v>44</v>
      </c>
      <c r="C4255" s="32" t="s">
        <v>171</v>
      </c>
      <c r="D4255" s="32">
        <v>1.0</v>
      </c>
      <c r="E4255" s="32" t="s">
        <v>179</v>
      </c>
      <c r="F4255" s="58"/>
    </row>
    <row r="4256">
      <c r="A4256" s="32" t="s">
        <v>89</v>
      </c>
      <c r="B4256" s="32" t="s">
        <v>117</v>
      </c>
      <c r="C4256" s="32" t="s">
        <v>171</v>
      </c>
      <c r="D4256" s="32">
        <v>1.0</v>
      </c>
      <c r="E4256" s="32" t="s">
        <v>179</v>
      </c>
      <c r="F4256" s="58"/>
    </row>
    <row r="4257">
      <c r="A4257" s="32" t="s">
        <v>89</v>
      </c>
      <c r="B4257" s="32" t="s">
        <v>126</v>
      </c>
      <c r="C4257" s="32" t="s">
        <v>171</v>
      </c>
      <c r="D4257" s="32">
        <v>1.0</v>
      </c>
      <c r="E4257" s="32" t="s">
        <v>179</v>
      </c>
      <c r="F4257" s="58"/>
    </row>
    <row r="4258">
      <c r="A4258" s="32" t="s">
        <v>138</v>
      </c>
      <c r="B4258" s="32" t="s">
        <v>146</v>
      </c>
      <c r="C4258" s="32" t="s">
        <v>171</v>
      </c>
      <c r="D4258" s="32">
        <v>1.0</v>
      </c>
      <c r="E4258" s="32" t="s">
        <v>179</v>
      </c>
      <c r="F4258" s="58"/>
    </row>
    <row r="4259">
      <c r="A4259" s="32" t="s">
        <v>138</v>
      </c>
      <c r="B4259" s="32" t="s">
        <v>44</v>
      </c>
      <c r="C4259" s="32" t="s">
        <v>171</v>
      </c>
      <c r="D4259" s="32">
        <v>1.0</v>
      </c>
      <c r="E4259" s="32" t="s">
        <v>179</v>
      </c>
      <c r="F4259" s="58"/>
    </row>
    <row r="4260">
      <c r="A4260" s="32" t="s">
        <v>138</v>
      </c>
      <c r="B4260" s="32" t="s">
        <v>117</v>
      </c>
      <c r="C4260" s="32" t="s">
        <v>171</v>
      </c>
      <c r="D4260" s="32">
        <v>1.0</v>
      </c>
      <c r="E4260" s="32" t="s">
        <v>179</v>
      </c>
      <c r="F4260" s="58"/>
    </row>
    <row r="4261">
      <c r="A4261" s="32" t="s">
        <v>138</v>
      </c>
      <c r="B4261" s="32" t="s">
        <v>126</v>
      </c>
      <c r="C4261" s="32" t="s">
        <v>171</v>
      </c>
      <c r="D4261" s="32">
        <v>1.0</v>
      </c>
      <c r="E4261" s="32" t="s">
        <v>179</v>
      </c>
      <c r="F4261" s="58"/>
    </row>
    <row r="4262">
      <c r="A4262" s="32" t="s">
        <v>146</v>
      </c>
      <c r="B4262" s="32" t="s">
        <v>44</v>
      </c>
      <c r="C4262" s="32" t="s">
        <v>171</v>
      </c>
      <c r="D4262" s="32">
        <v>1.0</v>
      </c>
      <c r="E4262" s="32" t="s">
        <v>179</v>
      </c>
      <c r="F4262" s="58"/>
    </row>
    <row r="4263">
      <c r="A4263" s="32" t="s">
        <v>146</v>
      </c>
      <c r="B4263" s="32" t="s">
        <v>117</v>
      </c>
      <c r="C4263" s="32" t="s">
        <v>171</v>
      </c>
      <c r="D4263" s="32">
        <v>1.0</v>
      </c>
      <c r="E4263" s="32" t="s">
        <v>179</v>
      </c>
      <c r="F4263" s="58"/>
    </row>
    <row r="4264">
      <c r="A4264" s="32" t="s">
        <v>146</v>
      </c>
      <c r="B4264" s="32" t="s">
        <v>126</v>
      </c>
      <c r="C4264" s="32" t="s">
        <v>171</v>
      </c>
      <c r="D4264" s="32">
        <v>1.0</v>
      </c>
      <c r="E4264" s="32" t="s">
        <v>179</v>
      </c>
      <c r="F4264" s="58"/>
    </row>
    <row r="4265">
      <c r="A4265" s="32" t="s">
        <v>44</v>
      </c>
      <c r="B4265" s="32" t="s">
        <v>117</v>
      </c>
      <c r="C4265" s="32" t="s">
        <v>171</v>
      </c>
      <c r="D4265" s="32">
        <v>1.0</v>
      </c>
      <c r="E4265" s="32" t="s">
        <v>179</v>
      </c>
      <c r="F4265" s="58"/>
    </row>
    <row r="4266">
      <c r="A4266" s="32" t="s">
        <v>44</v>
      </c>
      <c r="B4266" s="32" t="s">
        <v>126</v>
      </c>
      <c r="C4266" s="32" t="s">
        <v>171</v>
      </c>
      <c r="D4266" s="32">
        <v>1.0</v>
      </c>
      <c r="E4266" s="32" t="s">
        <v>179</v>
      </c>
      <c r="F4266" s="58"/>
    </row>
    <row r="4267">
      <c r="A4267" s="32" t="s">
        <v>117</v>
      </c>
      <c r="B4267" s="32" t="s">
        <v>126</v>
      </c>
      <c r="C4267" s="32" t="s">
        <v>171</v>
      </c>
      <c r="D4267" s="32">
        <v>1.0</v>
      </c>
      <c r="E4267" s="32" t="s">
        <v>179</v>
      </c>
      <c r="F4267" s="5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9" t="s">
        <v>166</v>
      </c>
      <c r="B1" s="59" t="s">
        <v>167</v>
      </c>
      <c r="C1" s="59" t="s">
        <v>168</v>
      </c>
      <c r="D1" s="59" t="s">
        <v>169</v>
      </c>
      <c r="E1" s="59" t="s">
        <v>170</v>
      </c>
      <c r="F1" s="58"/>
    </row>
    <row r="2">
      <c r="A2" s="59" t="s">
        <v>34</v>
      </c>
      <c r="B2" s="59" t="s">
        <v>35</v>
      </c>
      <c r="C2" s="59" t="s">
        <v>171</v>
      </c>
      <c r="D2" s="59">
        <v>1.0</v>
      </c>
      <c r="E2" s="59" t="s">
        <v>162</v>
      </c>
      <c r="F2" s="58"/>
    </row>
    <row r="3">
      <c r="A3" s="59" t="s">
        <v>34</v>
      </c>
      <c r="B3" s="59" t="s">
        <v>139</v>
      </c>
      <c r="C3" s="59" t="s">
        <v>171</v>
      </c>
      <c r="D3" s="59">
        <v>1.0</v>
      </c>
      <c r="E3" s="59" t="s">
        <v>162</v>
      </c>
      <c r="F3" s="58"/>
    </row>
    <row r="4">
      <c r="A4" s="59" t="s">
        <v>34</v>
      </c>
      <c r="B4" s="59" t="s">
        <v>101</v>
      </c>
      <c r="C4" s="59" t="s">
        <v>171</v>
      </c>
      <c r="D4" s="59">
        <v>1.0</v>
      </c>
      <c r="E4" s="59" t="s">
        <v>162</v>
      </c>
      <c r="F4" s="58"/>
    </row>
    <row r="5">
      <c r="A5" s="59" t="s">
        <v>35</v>
      </c>
      <c r="B5" s="59" t="s">
        <v>139</v>
      </c>
      <c r="C5" s="59" t="s">
        <v>171</v>
      </c>
      <c r="D5" s="59">
        <v>1.0</v>
      </c>
      <c r="E5" s="59" t="s">
        <v>162</v>
      </c>
      <c r="F5" s="58"/>
    </row>
    <row r="6">
      <c r="A6" s="59" t="s">
        <v>35</v>
      </c>
      <c r="B6" s="59" t="s">
        <v>101</v>
      </c>
      <c r="C6" s="59" t="s">
        <v>171</v>
      </c>
      <c r="D6" s="59">
        <v>1.0</v>
      </c>
      <c r="E6" s="59" t="s">
        <v>162</v>
      </c>
      <c r="F6" s="58"/>
    </row>
    <row r="7">
      <c r="A7" s="59" t="s">
        <v>139</v>
      </c>
      <c r="B7" s="59" t="s">
        <v>101</v>
      </c>
      <c r="C7" s="59" t="s">
        <v>171</v>
      </c>
      <c r="D7" s="59">
        <v>1.0</v>
      </c>
      <c r="E7" s="59" t="s">
        <v>162</v>
      </c>
      <c r="F7" s="58"/>
    </row>
    <row r="8">
      <c r="A8" s="59" t="s">
        <v>123</v>
      </c>
      <c r="B8" s="59" t="s">
        <v>79</v>
      </c>
      <c r="C8" s="59" t="s">
        <v>171</v>
      </c>
      <c r="D8" s="59">
        <v>1.0</v>
      </c>
      <c r="E8" s="59" t="s">
        <v>161</v>
      </c>
      <c r="F8" s="58"/>
    </row>
    <row r="9">
      <c r="A9" s="59" t="s">
        <v>123</v>
      </c>
      <c r="B9" s="59" t="s">
        <v>49</v>
      </c>
      <c r="C9" s="59" t="s">
        <v>171</v>
      </c>
      <c r="D9" s="59">
        <v>1.0</v>
      </c>
      <c r="E9" s="59" t="s">
        <v>161</v>
      </c>
      <c r="F9" s="58"/>
    </row>
    <row r="10">
      <c r="A10" s="59" t="s">
        <v>123</v>
      </c>
      <c r="B10" s="59" t="s">
        <v>74</v>
      </c>
      <c r="C10" s="59" t="s">
        <v>171</v>
      </c>
      <c r="D10" s="59">
        <v>1.0</v>
      </c>
      <c r="E10" s="59" t="s">
        <v>161</v>
      </c>
      <c r="F10" s="58"/>
    </row>
    <row r="11">
      <c r="A11" s="59" t="s">
        <v>123</v>
      </c>
      <c r="B11" s="59" t="s">
        <v>103</v>
      </c>
      <c r="C11" s="59" t="s">
        <v>171</v>
      </c>
      <c r="D11" s="59">
        <v>1.0</v>
      </c>
      <c r="E11" s="59" t="s">
        <v>161</v>
      </c>
      <c r="F11" s="58"/>
    </row>
    <row r="12">
      <c r="A12" s="59" t="s">
        <v>123</v>
      </c>
      <c r="B12" s="59" t="s">
        <v>60</v>
      </c>
      <c r="C12" s="59" t="s">
        <v>171</v>
      </c>
      <c r="D12" s="59">
        <v>1.0</v>
      </c>
      <c r="E12" s="59" t="s">
        <v>161</v>
      </c>
      <c r="F12" s="58"/>
    </row>
    <row r="13">
      <c r="A13" s="59" t="s">
        <v>123</v>
      </c>
      <c r="B13" s="59" t="s">
        <v>88</v>
      </c>
      <c r="C13" s="59" t="s">
        <v>171</v>
      </c>
      <c r="D13" s="59">
        <v>1.0</v>
      </c>
      <c r="E13" s="59" t="s">
        <v>161</v>
      </c>
      <c r="F13" s="58"/>
    </row>
    <row r="14">
      <c r="A14" s="59" t="s">
        <v>123</v>
      </c>
      <c r="B14" s="59" t="s">
        <v>117</v>
      </c>
      <c r="C14" s="59" t="s">
        <v>171</v>
      </c>
      <c r="D14" s="59">
        <v>1.0</v>
      </c>
      <c r="E14" s="59" t="s">
        <v>161</v>
      </c>
      <c r="F14" s="58"/>
    </row>
    <row r="15">
      <c r="A15" s="59" t="s">
        <v>123</v>
      </c>
      <c r="B15" s="59" t="s">
        <v>127</v>
      </c>
      <c r="C15" s="59" t="s">
        <v>171</v>
      </c>
      <c r="D15" s="59">
        <v>1.0</v>
      </c>
      <c r="E15" s="59" t="s">
        <v>161</v>
      </c>
      <c r="F15" s="58"/>
    </row>
    <row r="16">
      <c r="A16" s="59" t="s">
        <v>123</v>
      </c>
      <c r="B16" s="59" t="s">
        <v>57</v>
      </c>
      <c r="C16" s="59" t="s">
        <v>171</v>
      </c>
      <c r="D16" s="59">
        <v>1.0</v>
      </c>
      <c r="E16" s="59" t="s">
        <v>161</v>
      </c>
      <c r="F16" s="58"/>
    </row>
    <row r="17">
      <c r="A17" s="59" t="s">
        <v>123</v>
      </c>
      <c r="B17" s="59" t="s">
        <v>131</v>
      </c>
      <c r="C17" s="59" t="s">
        <v>171</v>
      </c>
      <c r="D17" s="59">
        <v>1.0</v>
      </c>
      <c r="E17" s="59" t="s">
        <v>161</v>
      </c>
      <c r="F17" s="58"/>
    </row>
    <row r="18">
      <c r="A18" s="59" t="s">
        <v>123</v>
      </c>
      <c r="B18" s="59" t="s">
        <v>43</v>
      </c>
      <c r="C18" s="59" t="s">
        <v>171</v>
      </c>
      <c r="D18" s="59">
        <v>1.0</v>
      </c>
      <c r="E18" s="59" t="s">
        <v>161</v>
      </c>
      <c r="F18" s="58"/>
    </row>
    <row r="19">
      <c r="A19" s="59" t="s">
        <v>123</v>
      </c>
      <c r="B19" s="59" t="s">
        <v>53</v>
      </c>
      <c r="C19" s="59" t="s">
        <v>171</v>
      </c>
      <c r="D19" s="59">
        <v>1.0</v>
      </c>
      <c r="E19" s="59" t="s">
        <v>161</v>
      </c>
      <c r="F19" s="58"/>
    </row>
    <row r="20">
      <c r="A20" s="59" t="s">
        <v>123</v>
      </c>
      <c r="B20" s="59" t="s">
        <v>68</v>
      </c>
      <c r="C20" s="59" t="s">
        <v>171</v>
      </c>
      <c r="D20" s="59">
        <v>1.0</v>
      </c>
      <c r="E20" s="59" t="s">
        <v>161</v>
      </c>
      <c r="F20" s="58"/>
    </row>
    <row r="21">
      <c r="A21" s="59" t="s">
        <v>123</v>
      </c>
      <c r="B21" s="59" t="s">
        <v>115</v>
      </c>
      <c r="C21" s="59" t="s">
        <v>171</v>
      </c>
      <c r="D21" s="59">
        <v>1.0</v>
      </c>
      <c r="E21" s="59" t="s">
        <v>161</v>
      </c>
      <c r="F21" s="58"/>
    </row>
    <row r="22">
      <c r="A22" s="59" t="s">
        <v>123</v>
      </c>
      <c r="B22" s="59" t="s">
        <v>132</v>
      </c>
      <c r="C22" s="59" t="s">
        <v>171</v>
      </c>
      <c r="D22" s="59">
        <v>1.0</v>
      </c>
      <c r="E22" s="59" t="s">
        <v>161</v>
      </c>
      <c r="F22" s="58"/>
    </row>
    <row r="23">
      <c r="A23" s="59" t="s">
        <v>123</v>
      </c>
      <c r="B23" s="59" t="s">
        <v>95</v>
      </c>
      <c r="C23" s="59" t="s">
        <v>171</v>
      </c>
      <c r="D23" s="59">
        <v>1.0</v>
      </c>
      <c r="E23" s="59" t="s">
        <v>161</v>
      </c>
      <c r="F23" s="58"/>
    </row>
    <row r="24">
      <c r="A24" s="59" t="s">
        <v>123</v>
      </c>
      <c r="B24" s="59" t="s">
        <v>44</v>
      </c>
      <c r="C24" s="59" t="s">
        <v>171</v>
      </c>
      <c r="D24" s="59">
        <v>1.0</v>
      </c>
      <c r="E24" s="59" t="s">
        <v>161</v>
      </c>
      <c r="F24" s="58"/>
    </row>
    <row r="25">
      <c r="A25" s="59" t="s">
        <v>123</v>
      </c>
      <c r="B25" s="59" t="s">
        <v>89</v>
      </c>
      <c r="C25" s="59" t="s">
        <v>171</v>
      </c>
      <c r="D25" s="59">
        <v>1.0</v>
      </c>
      <c r="E25" s="59" t="s">
        <v>161</v>
      </c>
      <c r="F25" s="58"/>
    </row>
    <row r="26">
      <c r="A26" s="59" t="s">
        <v>123</v>
      </c>
      <c r="B26" s="59" t="s">
        <v>134</v>
      </c>
      <c r="C26" s="59" t="s">
        <v>171</v>
      </c>
      <c r="D26" s="59">
        <v>1.0</v>
      </c>
      <c r="E26" s="59" t="s">
        <v>161</v>
      </c>
      <c r="F26" s="58"/>
    </row>
    <row r="27">
      <c r="A27" s="59" t="s">
        <v>123</v>
      </c>
      <c r="B27" s="59" t="s">
        <v>85</v>
      </c>
      <c r="C27" s="59" t="s">
        <v>171</v>
      </c>
      <c r="D27" s="59">
        <v>1.0</v>
      </c>
      <c r="E27" s="59" t="s">
        <v>161</v>
      </c>
      <c r="F27" s="58"/>
    </row>
    <row r="28">
      <c r="A28" s="59" t="s">
        <v>123</v>
      </c>
      <c r="B28" s="59" t="s">
        <v>38</v>
      </c>
      <c r="C28" s="59" t="s">
        <v>171</v>
      </c>
      <c r="D28" s="59">
        <v>1.0</v>
      </c>
      <c r="E28" s="59" t="s">
        <v>161</v>
      </c>
      <c r="F28" s="58"/>
    </row>
    <row r="29">
      <c r="A29" s="59" t="s">
        <v>123</v>
      </c>
      <c r="B29" s="59" t="s">
        <v>19</v>
      </c>
      <c r="C29" s="59" t="s">
        <v>171</v>
      </c>
      <c r="D29" s="59">
        <v>1.0</v>
      </c>
      <c r="E29" s="59" t="s">
        <v>161</v>
      </c>
      <c r="F29" s="58"/>
    </row>
    <row r="30">
      <c r="A30" s="59" t="s">
        <v>123</v>
      </c>
      <c r="B30" s="59" t="s">
        <v>32</v>
      </c>
      <c r="C30" s="59" t="s">
        <v>171</v>
      </c>
      <c r="D30" s="59">
        <v>1.0</v>
      </c>
      <c r="E30" s="59" t="s">
        <v>161</v>
      </c>
      <c r="F30" s="58"/>
    </row>
    <row r="31">
      <c r="A31" s="59" t="s">
        <v>123</v>
      </c>
      <c r="B31" s="59" t="s">
        <v>136</v>
      </c>
      <c r="C31" s="59" t="s">
        <v>171</v>
      </c>
      <c r="D31" s="59">
        <v>1.0</v>
      </c>
      <c r="E31" s="59" t="s">
        <v>161</v>
      </c>
      <c r="F31" s="58"/>
    </row>
    <row r="32">
      <c r="A32" s="59" t="s">
        <v>123</v>
      </c>
      <c r="B32" s="59" t="s">
        <v>70</v>
      </c>
      <c r="C32" s="59" t="s">
        <v>171</v>
      </c>
      <c r="D32" s="59">
        <v>1.0</v>
      </c>
      <c r="E32" s="59" t="s">
        <v>161</v>
      </c>
      <c r="F32" s="58"/>
    </row>
    <row r="33">
      <c r="A33" s="59" t="s">
        <v>123</v>
      </c>
      <c r="B33" s="59" t="s">
        <v>137</v>
      </c>
      <c r="C33" s="59" t="s">
        <v>171</v>
      </c>
      <c r="D33" s="59">
        <v>1.0</v>
      </c>
      <c r="E33" s="59" t="s">
        <v>161</v>
      </c>
      <c r="F33" s="58"/>
    </row>
    <row r="34">
      <c r="A34" s="59" t="s">
        <v>123</v>
      </c>
      <c r="B34" s="59" t="s">
        <v>42</v>
      </c>
      <c r="C34" s="59" t="s">
        <v>171</v>
      </c>
      <c r="D34" s="59">
        <v>1.0</v>
      </c>
      <c r="E34" s="59" t="s">
        <v>161</v>
      </c>
      <c r="F34" s="58"/>
    </row>
    <row r="35">
      <c r="A35" s="59" t="s">
        <v>123</v>
      </c>
      <c r="B35" s="59" t="s">
        <v>28</v>
      </c>
      <c r="C35" s="59" t="s">
        <v>171</v>
      </c>
      <c r="D35" s="59">
        <v>1.0</v>
      </c>
      <c r="E35" s="59" t="s">
        <v>161</v>
      </c>
      <c r="F35" s="58"/>
    </row>
    <row r="36">
      <c r="A36" s="59" t="s">
        <v>123</v>
      </c>
      <c r="B36" s="59" t="s">
        <v>33</v>
      </c>
      <c r="C36" s="59" t="s">
        <v>171</v>
      </c>
      <c r="D36" s="59">
        <v>1.0</v>
      </c>
      <c r="E36" s="59" t="s">
        <v>161</v>
      </c>
      <c r="F36" s="58"/>
    </row>
    <row r="37">
      <c r="A37" s="59" t="s">
        <v>123</v>
      </c>
      <c r="B37" s="59" t="s">
        <v>46</v>
      </c>
      <c r="C37" s="59" t="s">
        <v>171</v>
      </c>
      <c r="D37" s="59">
        <v>1.0</v>
      </c>
      <c r="E37" s="59" t="s">
        <v>161</v>
      </c>
      <c r="F37" s="58"/>
    </row>
    <row r="38">
      <c r="A38" s="59" t="s">
        <v>123</v>
      </c>
      <c r="B38" s="59" t="s">
        <v>51</v>
      </c>
      <c r="C38" s="59" t="s">
        <v>171</v>
      </c>
      <c r="D38" s="59">
        <v>1.0</v>
      </c>
      <c r="E38" s="59" t="s">
        <v>161</v>
      </c>
      <c r="F38" s="58"/>
    </row>
    <row r="39">
      <c r="A39" s="59" t="s">
        <v>123</v>
      </c>
      <c r="B39" s="59" t="s">
        <v>83</v>
      </c>
      <c r="C39" s="59" t="s">
        <v>171</v>
      </c>
      <c r="D39" s="59">
        <v>1.0</v>
      </c>
      <c r="E39" s="59" t="s">
        <v>161</v>
      </c>
      <c r="F39" s="58"/>
    </row>
    <row r="40">
      <c r="A40" s="59" t="s">
        <v>123</v>
      </c>
      <c r="B40" s="59" t="s">
        <v>148</v>
      </c>
      <c r="C40" s="59" t="s">
        <v>171</v>
      </c>
      <c r="D40" s="59">
        <v>1.0</v>
      </c>
      <c r="E40" s="59" t="s">
        <v>161</v>
      </c>
      <c r="F40" s="58"/>
    </row>
    <row r="41">
      <c r="A41" s="59" t="s">
        <v>123</v>
      </c>
      <c r="B41" s="59" t="s">
        <v>149</v>
      </c>
      <c r="C41" s="59" t="s">
        <v>171</v>
      </c>
      <c r="D41" s="59">
        <v>1.0</v>
      </c>
      <c r="E41" s="59" t="s">
        <v>161</v>
      </c>
      <c r="F41" s="58"/>
    </row>
    <row r="42">
      <c r="A42" s="59" t="s">
        <v>123</v>
      </c>
      <c r="B42" s="59" t="s">
        <v>15</v>
      </c>
      <c r="C42" s="59" t="s">
        <v>171</v>
      </c>
      <c r="D42" s="59">
        <v>1.0</v>
      </c>
      <c r="E42" s="59" t="s">
        <v>161</v>
      </c>
      <c r="F42" s="58"/>
    </row>
    <row r="43">
      <c r="A43" s="59" t="s">
        <v>123</v>
      </c>
      <c r="B43" s="59" t="s">
        <v>48</v>
      </c>
      <c r="C43" s="59" t="s">
        <v>171</v>
      </c>
      <c r="D43" s="59">
        <v>1.0</v>
      </c>
      <c r="E43" s="59" t="s">
        <v>161</v>
      </c>
      <c r="F43" s="58"/>
    </row>
    <row r="44">
      <c r="A44" s="59" t="s">
        <v>123</v>
      </c>
      <c r="B44" s="59" t="s">
        <v>61</v>
      </c>
      <c r="C44" s="59" t="s">
        <v>171</v>
      </c>
      <c r="D44" s="59">
        <v>1.0</v>
      </c>
      <c r="E44" s="59" t="s">
        <v>161</v>
      </c>
      <c r="F44" s="58"/>
    </row>
    <row r="45">
      <c r="A45" s="59" t="s">
        <v>123</v>
      </c>
      <c r="B45" s="59" t="s">
        <v>63</v>
      </c>
      <c r="C45" s="59" t="s">
        <v>171</v>
      </c>
      <c r="D45" s="59">
        <v>1.0</v>
      </c>
      <c r="E45" s="59" t="s">
        <v>161</v>
      </c>
      <c r="F45" s="58"/>
    </row>
    <row r="46">
      <c r="A46" s="59" t="s">
        <v>123</v>
      </c>
      <c r="B46" s="59" t="s">
        <v>93</v>
      </c>
      <c r="C46" s="59" t="s">
        <v>171</v>
      </c>
      <c r="D46" s="59">
        <v>1.0</v>
      </c>
      <c r="E46" s="59" t="s">
        <v>161</v>
      </c>
      <c r="F46" s="58"/>
    </row>
    <row r="47">
      <c r="A47" s="59" t="s">
        <v>123</v>
      </c>
      <c r="B47" s="59" t="s">
        <v>96</v>
      </c>
      <c r="C47" s="59" t="s">
        <v>171</v>
      </c>
      <c r="D47" s="59">
        <v>1.0</v>
      </c>
      <c r="E47" s="59" t="s">
        <v>161</v>
      </c>
      <c r="F47" s="58"/>
    </row>
    <row r="48">
      <c r="A48" s="59" t="s">
        <v>123</v>
      </c>
      <c r="B48" s="59" t="s">
        <v>112</v>
      </c>
      <c r="C48" s="59" t="s">
        <v>171</v>
      </c>
      <c r="D48" s="59">
        <v>1.0</v>
      </c>
      <c r="E48" s="59" t="s">
        <v>161</v>
      </c>
      <c r="F48" s="58"/>
    </row>
    <row r="49">
      <c r="A49" s="59" t="s">
        <v>123</v>
      </c>
      <c r="B49" s="59" t="s">
        <v>114</v>
      </c>
      <c r="C49" s="59" t="s">
        <v>171</v>
      </c>
      <c r="D49" s="59">
        <v>1.0</v>
      </c>
      <c r="E49" s="59" t="s">
        <v>161</v>
      </c>
      <c r="F49" s="58"/>
    </row>
    <row r="50">
      <c r="A50" s="59" t="s">
        <v>123</v>
      </c>
      <c r="B50" s="59" t="s">
        <v>142</v>
      </c>
      <c r="C50" s="59" t="s">
        <v>171</v>
      </c>
      <c r="D50" s="59">
        <v>1.0</v>
      </c>
      <c r="E50" s="59" t="s">
        <v>161</v>
      </c>
      <c r="F50" s="58"/>
    </row>
    <row r="51">
      <c r="A51" s="59" t="s">
        <v>123</v>
      </c>
      <c r="B51" s="59" t="s">
        <v>54</v>
      </c>
      <c r="C51" s="59" t="s">
        <v>171</v>
      </c>
      <c r="D51" s="59">
        <v>1.0</v>
      </c>
      <c r="E51" s="59" t="s">
        <v>161</v>
      </c>
      <c r="F51" s="58"/>
    </row>
    <row r="52">
      <c r="A52" s="59" t="s">
        <v>123</v>
      </c>
      <c r="B52" s="59" t="s">
        <v>108</v>
      </c>
      <c r="C52" s="59" t="s">
        <v>171</v>
      </c>
      <c r="D52" s="59">
        <v>1.0</v>
      </c>
      <c r="E52" s="59" t="s">
        <v>161</v>
      </c>
      <c r="F52" s="58"/>
    </row>
    <row r="53">
      <c r="A53" s="59" t="s">
        <v>123</v>
      </c>
      <c r="B53" s="59" t="s">
        <v>39</v>
      </c>
      <c r="C53" s="59" t="s">
        <v>171</v>
      </c>
      <c r="D53" s="59">
        <v>1.0</v>
      </c>
      <c r="E53" s="59" t="s">
        <v>161</v>
      </c>
      <c r="F53" s="58"/>
    </row>
    <row r="54">
      <c r="A54" s="59" t="s">
        <v>123</v>
      </c>
      <c r="B54" s="59" t="s">
        <v>121</v>
      </c>
      <c r="C54" s="59" t="s">
        <v>171</v>
      </c>
      <c r="D54" s="59">
        <v>1.0</v>
      </c>
      <c r="E54" s="59" t="s">
        <v>161</v>
      </c>
      <c r="F54" s="58"/>
    </row>
    <row r="55">
      <c r="A55" s="59" t="s">
        <v>123</v>
      </c>
      <c r="B55" s="59" t="s">
        <v>126</v>
      </c>
      <c r="C55" s="59" t="s">
        <v>171</v>
      </c>
      <c r="D55" s="59">
        <v>1.0</v>
      </c>
      <c r="E55" s="59" t="s">
        <v>161</v>
      </c>
      <c r="F55" s="58"/>
    </row>
    <row r="56">
      <c r="A56" s="59" t="s">
        <v>123</v>
      </c>
      <c r="B56" s="59" t="s">
        <v>80</v>
      </c>
      <c r="C56" s="59" t="s">
        <v>171</v>
      </c>
      <c r="D56" s="59">
        <v>1.0</v>
      </c>
      <c r="E56" s="59" t="s">
        <v>161</v>
      </c>
      <c r="F56" s="58"/>
    </row>
    <row r="57">
      <c r="A57" s="59" t="s">
        <v>123</v>
      </c>
      <c r="B57" s="59" t="s">
        <v>23</v>
      </c>
      <c r="C57" s="59" t="s">
        <v>171</v>
      </c>
      <c r="D57" s="59">
        <v>1.0</v>
      </c>
      <c r="E57" s="59" t="s">
        <v>161</v>
      </c>
      <c r="F57" s="58"/>
    </row>
    <row r="58">
      <c r="A58" s="59" t="s">
        <v>123</v>
      </c>
      <c r="B58" s="59" t="s">
        <v>67</v>
      </c>
      <c r="C58" s="59" t="s">
        <v>171</v>
      </c>
      <c r="D58" s="59">
        <v>1.0</v>
      </c>
      <c r="E58" s="59" t="s">
        <v>161</v>
      </c>
      <c r="F58" s="58"/>
    </row>
    <row r="59">
      <c r="A59" s="59" t="s">
        <v>123</v>
      </c>
      <c r="B59" s="59" t="s">
        <v>92</v>
      </c>
      <c r="C59" s="59" t="s">
        <v>171</v>
      </c>
      <c r="D59" s="59">
        <v>1.0</v>
      </c>
      <c r="E59" s="59" t="s">
        <v>161</v>
      </c>
      <c r="F59" s="58"/>
    </row>
    <row r="60">
      <c r="A60" s="59" t="s">
        <v>123</v>
      </c>
      <c r="B60" s="59" t="s">
        <v>138</v>
      </c>
      <c r="C60" s="59" t="s">
        <v>171</v>
      </c>
      <c r="D60" s="59">
        <v>1.0</v>
      </c>
      <c r="E60" s="59" t="s">
        <v>161</v>
      </c>
      <c r="F60" s="58"/>
    </row>
    <row r="61">
      <c r="A61" s="59" t="s">
        <v>123</v>
      </c>
      <c r="B61" s="59" t="s">
        <v>128</v>
      </c>
      <c r="C61" s="59" t="s">
        <v>171</v>
      </c>
      <c r="D61" s="59">
        <v>1.0</v>
      </c>
      <c r="E61" s="59" t="s">
        <v>161</v>
      </c>
      <c r="F61" s="58"/>
    </row>
    <row r="62">
      <c r="A62" s="59" t="s">
        <v>123</v>
      </c>
      <c r="B62" s="59" t="s">
        <v>21</v>
      </c>
      <c r="C62" s="59" t="s">
        <v>171</v>
      </c>
      <c r="D62" s="59">
        <v>1.0</v>
      </c>
      <c r="E62" s="59" t="s">
        <v>161</v>
      </c>
      <c r="F62" s="58"/>
    </row>
    <row r="63">
      <c r="A63" s="59" t="s">
        <v>123</v>
      </c>
      <c r="B63" s="59" t="s">
        <v>144</v>
      </c>
      <c r="C63" s="59" t="s">
        <v>171</v>
      </c>
      <c r="D63" s="59">
        <v>1.0</v>
      </c>
      <c r="E63" s="59" t="s">
        <v>161</v>
      </c>
      <c r="F63" s="58"/>
    </row>
    <row r="64">
      <c r="A64" s="59" t="s">
        <v>123</v>
      </c>
      <c r="B64" s="59" t="s">
        <v>82</v>
      </c>
      <c r="C64" s="59" t="s">
        <v>171</v>
      </c>
      <c r="D64" s="59">
        <v>1.0</v>
      </c>
      <c r="E64" s="59" t="s">
        <v>161</v>
      </c>
      <c r="F64" s="58"/>
    </row>
    <row r="65">
      <c r="A65" s="59" t="s">
        <v>123</v>
      </c>
      <c r="B65" s="59" t="s">
        <v>73</v>
      </c>
      <c r="C65" s="59" t="s">
        <v>171</v>
      </c>
      <c r="D65" s="59">
        <v>1.0</v>
      </c>
      <c r="E65" s="59" t="s">
        <v>161</v>
      </c>
      <c r="F65" s="58"/>
    </row>
    <row r="66">
      <c r="A66" s="59" t="s">
        <v>123</v>
      </c>
      <c r="B66" s="59" t="s">
        <v>50</v>
      </c>
      <c r="C66" s="59" t="s">
        <v>171</v>
      </c>
      <c r="D66" s="59">
        <v>1.0</v>
      </c>
      <c r="E66" s="59" t="s">
        <v>161</v>
      </c>
      <c r="F66" s="58"/>
    </row>
    <row r="67">
      <c r="A67" s="59" t="s">
        <v>123</v>
      </c>
      <c r="B67" s="59" t="s">
        <v>72</v>
      </c>
      <c r="C67" s="59" t="s">
        <v>171</v>
      </c>
      <c r="D67" s="59">
        <v>1.0</v>
      </c>
      <c r="E67" s="59" t="s">
        <v>161</v>
      </c>
      <c r="F67" s="58"/>
    </row>
    <row r="68">
      <c r="A68" s="59" t="s">
        <v>123</v>
      </c>
      <c r="B68" s="59" t="s">
        <v>75</v>
      </c>
      <c r="C68" s="59" t="s">
        <v>171</v>
      </c>
      <c r="D68" s="59">
        <v>1.0</v>
      </c>
      <c r="E68" s="59" t="s">
        <v>161</v>
      </c>
      <c r="F68" s="58"/>
    </row>
    <row r="69">
      <c r="A69" s="59" t="s">
        <v>123</v>
      </c>
      <c r="B69" s="59" t="s">
        <v>25</v>
      </c>
      <c r="C69" s="59" t="s">
        <v>171</v>
      </c>
      <c r="D69" s="59">
        <v>1.0</v>
      </c>
      <c r="E69" s="59" t="s">
        <v>161</v>
      </c>
      <c r="F69" s="58"/>
    </row>
    <row r="70">
      <c r="A70" s="59" t="s">
        <v>123</v>
      </c>
      <c r="B70" s="59" t="s">
        <v>104</v>
      </c>
      <c r="C70" s="59" t="s">
        <v>171</v>
      </c>
      <c r="D70" s="59">
        <v>1.0</v>
      </c>
      <c r="E70" s="59" t="s">
        <v>161</v>
      </c>
      <c r="F70" s="58"/>
    </row>
    <row r="71">
      <c r="A71" s="59" t="s">
        <v>123</v>
      </c>
      <c r="B71" s="59" t="s">
        <v>146</v>
      </c>
      <c r="C71" s="59" t="s">
        <v>171</v>
      </c>
      <c r="D71" s="59">
        <v>1.0</v>
      </c>
      <c r="E71" s="59" t="s">
        <v>161</v>
      </c>
      <c r="F71" s="58"/>
    </row>
    <row r="72">
      <c r="A72" s="59" t="s">
        <v>123</v>
      </c>
      <c r="B72" s="59" t="s">
        <v>55</v>
      </c>
      <c r="C72" s="59" t="s">
        <v>171</v>
      </c>
      <c r="D72" s="59">
        <v>1.0</v>
      </c>
      <c r="E72" s="59" t="s">
        <v>161</v>
      </c>
      <c r="F72" s="58"/>
    </row>
    <row r="73">
      <c r="A73" s="59" t="s">
        <v>123</v>
      </c>
      <c r="B73" s="59" t="s">
        <v>125</v>
      </c>
      <c r="C73" s="59" t="s">
        <v>171</v>
      </c>
      <c r="D73" s="59">
        <v>1.0</v>
      </c>
      <c r="E73" s="59" t="s">
        <v>161</v>
      </c>
      <c r="F73" s="58"/>
    </row>
    <row r="74">
      <c r="A74" s="59" t="s">
        <v>123</v>
      </c>
      <c r="B74" s="59" t="s">
        <v>81</v>
      </c>
      <c r="C74" s="59" t="s">
        <v>171</v>
      </c>
      <c r="D74" s="59">
        <v>1.0</v>
      </c>
      <c r="E74" s="59" t="s">
        <v>161</v>
      </c>
      <c r="F74" s="58"/>
    </row>
    <row r="75">
      <c r="A75" s="59" t="s">
        <v>123</v>
      </c>
      <c r="B75" s="59" t="s">
        <v>106</v>
      </c>
      <c r="C75" s="59" t="s">
        <v>171</v>
      </c>
      <c r="D75" s="59">
        <v>1.0</v>
      </c>
      <c r="E75" s="59" t="s">
        <v>161</v>
      </c>
      <c r="F75" s="58"/>
    </row>
    <row r="76">
      <c r="A76" s="59" t="s">
        <v>123</v>
      </c>
      <c r="B76" s="59" t="s">
        <v>86</v>
      </c>
      <c r="C76" s="59" t="s">
        <v>171</v>
      </c>
      <c r="D76" s="59">
        <v>1.0</v>
      </c>
      <c r="E76" s="59" t="s">
        <v>161</v>
      </c>
      <c r="F76" s="58"/>
    </row>
    <row r="77">
      <c r="A77" s="59" t="s">
        <v>123</v>
      </c>
      <c r="B77" s="59" t="s">
        <v>90</v>
      </c>
      <c r="C77" s="59" t="s">
        <v>171</v>
      </c>
      <c r="D77" s="59">
        <v>1.0</v>
      </c>
      <c r="E77" s="59" t="s">
        <v>161</v>
      </c>
      <c r="F77" s="58"/>
    </row>
    <row r="78">
      <c r="A78" s="59" t="s">
        <v>123</v>
      </c>
      <c r="B78" s="59" t="s">
        <v>135</v>
      </c>
      <c r="C78" s="59" t="s">
        <v>171</v>
      </c>
      <c r="D78" s="59">
        <v>1.0</v>
      </c>
      <c r="E78" s="59" t="s">
        <v>161</v>
      </c>
      <c r="F78" s="58"/>
    </row>
    <row r="79">
      <c r="A79" s="59" t="s">
        <v>123</v>
      </c>
      <c r="B79" s="59" t="s">
        <v>113</v>
      </c>
      <c r="C79" s="59" t="s">
        <v>171</v>
      </c>
      <c r="D79" s="59">
        <v>1.0</v>
      </c>
      <c r="E79" s="59" t="s">
        <v>161</v>
      </c>
      <c r="F79" s="58"/>
    </row>
    <row r="80">
      <c r="A80" s="59" t="s">
        <v>123</v>
      </c>
      <c r="B80" s="59" t="s">
        <v>69</v>
      </c>
      <c r="C80" s="59" t="s">
        <v>171</v>
      </c>
      <c r="D80" s="59">
        <v>1.0</v>
      </c>
      <c r="E80" s="59" t="s">
        <v>161</v>
      </c>
      <c r="F80" s="58"/>
    </row>
    <row r="81">
      <c r="A81" s="59" t="s">
        <v>123</v>
      </c>
      <c r="B81" s="59" t="s">
        <v>143</v>
      </c>
      <c r="C81" s="59" t="s">
        <v>171</v>
      </c>
      <c r="D81" s="59">
        <v>1.0</v>
      </c>
      <c r="E81" s="59" t="s">
        <v>161</v>
      </c>
      <c r="F81" s="58"/>
    </row>
    <row r="82">
      <c r="A82" s="59" t="s">
        <v>123</v>
      </c>
      <c r="B82" s="59" t="s">
        <v>111</v>
      </c>
      <c r="C82" s="59" t="s">
        <v>171</v>
      </c>
      <c r="D82" s="59">
        <v>1.0</v>
      </c>
      <c r="E82" s="59" t="s">
        <v>161</v>
      </c>
      <c r="F82" s="58"/>
    </row>
    <row r="83">
      <c r="A83" s="59" t="s">
        <v>123</v>
      </c>
      <c r="B83" s="59" t="s">
        <v>130</v>
      </c>
      <c r="C83" s="59" t="s">
        <v>171</v>
      </c>
      <c r="D83" s="59">
        <v>1.0</v>
      </c>
      <c r="E83" s="59" t="s">
        <v>161</v>
      </c>
      <c r="F83" s="58"/>
    </row>
    <row r="84">
      <c r="A84" s="59" t="s">
        <v>123</v>
      </c>
      <c r="B84" s="59" t="s">
        <v>47</v>
      </c>
      <c r="C84" s="59" t="s">
        <v>171</v>
      </c>
      <c r="D84" s="59">
        <v>1.0</v>
      </c>
      <c r="E84" s="59" t="s">
        <v>161</v>
      </c>
      <c r="F84" s="58"/>
    </row>
    <row r="85">
      <c r="A85" s="59" t="s">
        <v>123</v>
      </c>
      <c r="B85" s="59" t="s">
        <v>17</v>
      </c>
      <c r="C85" s="59" t="s">
        <v>171</v>
      </c>
      <c r="D85" s="59">
        <v>1.0</v>
      </c>
      <c r="E85" s="59" t="s">
        <v>161</v>
      </c>
      <c r="F85" s="58"/>
    </row>
    <row r="86">
      <c r="A86" s="59" t="s">
        <v>123</v>
      </c>
      <c r="B86" s="59" t="s">
        <v>22</v>
      </c>
      <c r="C86" s="59" t="s">
        <v>171</v>
      </c>
      <c r="D86" s="59">
        <v>1.0</v>
      </c>
      <c r="E86" s="59" t="s">
        <v>161</v>
      </c>
      <c r="F86" s="58"/>
    </row>
    <row r="87">
      <c r="A87" s="59" t="s">
        <v>123</v>
      </c>
      <c r="B87" s="59" t="s">
        <v>62</v>
      </c>
      <c r="C87" s="59" t="s">
        <v>171</v>
      </c>
      <c r="D87" s="59">
        <v>1.0</v>
      </c>
      <c r="E87" s="59" t="s">
        <v>161</v>
      </c>
      <c r="F87" s="58"/>
    </row>
    <row r="88">
      <c r="A88" s="59" t="s">
        <v>123</v>
      </c>
      <c r="B88" s="59" t="s">
        <v>66</v>
      </c>
      <c r="C88" s="59" t="s">
        <v>171</v>
      </c>
      <c r="D88" s="59">
        <v>1.0</v>
      </c>
      <c r="E88" s="59" t="s">
        <v>161</v>
      </c>
      <c r="F88" s="58"/>
    </row>
    <row r="89">
      <c r="A89" s="59" t="s">
        <v>123</v>
      </c>
      <c r="B89" s="59" t="s">
        <v>78</v>
      </c>
      <c r="C89" s="59" t="s">
        <v>171</v>
      </c>
      <c r="D89" s="59">
        <v>1.0</v>
      </c>
      <c r="E89" s="59" t="s">
        <v>161</v>
      </c>
      <c r="F89" s="58"/>
    </row>
    <row r="90">
      <c r="A90" s="59" t="s">
        <v>123</v>
      </c>
      <c r="B90" s="59" t="s">
        <v>91</v>
      </c>
      <c r="C90" s="59" t="s">
        <v>171</v>
      </c>
      <c r="D90" s="59">
        <v>1.0</v>
      </c>
      <c r="E90" s="59" t="s">
        <v>161</v>
      </c>
      <c r="F90" s="58"/>
    </row>
    <row r="91">
      <c r="A91" s="59" t="s">
        <v>123</v>
      </c>
      <c r="B91" s="59" t="s">
        <v>110</v>
      </c>
      <c r="C91" s="59" t="s">
        <v>171</v>
      </c>
      <c r="D91" s="59">
        <v>1.0</v>
      </c>
      <c r="E91" s="59" t="s">
        <v>161</v>
      </c>
      <c r="F91" s="58"/>
    </row>
    <row r="92">
      <c r="A92" s="59" t="s">
        <v>123</v>
      </c>
      <c r="B92" s="59" t="s">
        <v>87</v>
      </c>
      <c r="C92" s="59" t="s">
        <v>171</v>
      </c>
      <c r="D92" s="59">
        <v>1.0</v>
      </c>
      <c r="E92" s="59" t="s">
        <v>161</v>
      </c>
      <c r="F92" s="58"/>
    </row>
    <row r="93">
      <c r="A93" s="59" t="s">
        <v>123</v>
      </c>
      <c r="B93" s="59" t="s">
        <v>41</v>
      </c>
      <c r="C93" s="59" t="s">
        <v>171</v>
      </c>
      <c r="D93" s="59">
        <v>1.0</v>
      </c>
      <c r="E93" s="59" t="s">
        <v>161</v>
      </c>
      <c r="F93" s="58"/>
    </row>
    <row r="94">
      <c r="A94" s="59" t="s">
        <v>123</v>
      </c>
      <c r="B94" s="59" t="s">
        <v>97</v>
      </c>
      <c r="C94" s="59" t="s">
        <v>171</v>
      </c>
      <c r="D94" s="59">
        <v>1.0</v>
      </c>
      <c r="E94" s="59" t="s">
        <v>161</v>
      </c>
      <c r="F94" s="58"/>
    </row>
    <row r="95">
      <c r="A95" s="59" t="s">
        <v>123</v>
      </c>
      <c r="B95" s="59" t="s">
        <v>77</v>
      </c>
      <c r="C95" s="59" t="s">
        <v>171</v>
      </c>
      <c r="D95" s="59">
        <v>1.0</v>
      </c>
      <c r="E95" s="59" t="s">
        <v>161</v>
      </c>
      <c r="F95" s="58"/>
    </row>
    <row r="96">
      <c r="A96" s="59" t="s">
        <v>123</v>
      </c>
      <c r="B96" s="59" t="s">
        <v>120</v>
      </c>
      <c r="C96" s="59" t="s">
        <v>171</v>
      </c>
      <c r="D96" s="59">
        <v>1.0</v>
      </c>
      <c r="E96" s="59" t="s">
        <v>161</v>
      </c>
      <c r="F96" s="58"/>
    </row>
    <row r="97">
      <c r="A97" s="59" t="s">
        <v>123</v>
      </c>
      <c r="B97" s="59" t="s">
        <v>116</v>
      </c>
      <c r="C97" s="59" t="s">
        <v>171</v>
      </c>
      <c r="D97" s="59">
        <v>1.0</v>
      </c>
      <c r="E97" s="59" t="s">
        <v>161</v>
      </c>
      <c r="F97" s="58"/>
    </row>
    <row r="98">
      <c r="A98" s="59" t="s">
        <v>123</v>
      </c>
      <c r="B98" s="59" t="s">
        <v>31</v>
      </c>
      <c r="C98" s="59" t="s">
        <v>171</v>
      </c>
      <c r="D98" s="59">
        <v>1.0</v>
      </c>
      <c r="E98" s="59" t="s">
        <v>161</v>
      </c>
      <c r="F98" s="58"/>
    </row>
    <row r="99">
      <c r="A99" s="59" t="s">
        <v>123</v>
      </c>
      <c r="B99" s="59" t="s">
        <v>45</v>
      </c>
      <c r="C99" s="59" t="s">
        <v>171</v>
      </c>
      <c r="D99" s="59">
        <v>1.0</v>
      </c>
      <c r="E99" s="59" t="s">
        <v>161</v>
      </c>
      <c r="F99" s="58"/>
    </row>
    <row r="100">
      <c r="A100" s="59" t="s">
        <v>123</v>
      </c>
      <c r="B100" s="59" t="s">
        <v>94</v>
      </c>
      <c r="C100" s="59" t="s">
        <v>171</v>
      </c>
      <c r="D100" s="59">
        <v>1.0</v>
      </c>
      <c r="E100" s="59" t="s">
        <v>161</v>
      </c>
      <c r="F100" s="58"/>
    </row>
    <row r="101">
      <c r="A101" s="59" t="s">
        <v>123</v>
      </c>
      <c r="B101" s="59" t="s">
        <v>27</v>
      </c>
      <c r="C101" s="59" t="s">
        <v>171</v>
      </c>
      <c r="D101" s="59">
        <v>1.0</v>
      </c>
      <c r="E101" s="59" t="s">
        <v>161</v>
      </c>
      <c r="F101" s="58"/>
    </row>
    <row r="102">
      <c r="A102" s="59" t="s">
        <v>123</v>
      </c>
      <c r="B102" s="59" t="s">
        <v>105</v>
      </c>
      <c r="C102" s="59" t="s">
        <v>171</v>
      </c>
      <c r="D102" s="59">
        <v>1.0</v>
      </c>
      <c r="E102" s="59" t="s">
        <v>161</v>
      </c>
      <c r="F102" s="58"/>
    </row>
    <row r="103">
      <c r="A103" s="59" t="s">
        <v>123</v>
      </c>
      <c r="B103" s="59" t="s">
        <v>52</v>
      </c>
      <c r="C103" s="59" t="s">
        <v>171</v>
      </c>
      <c r="D103" s="59">
        <v>1.0</v>
      </c>
      <c r="E103" s="59" t="s">
        <v>161</v>
      </c>
      <c r="F103" s="58"/>
    </row>
    <row r="104">
      <c r="A104" s="59" t="s">
        <v>123</v>
      </c>
      <c r="B104" s="59" t="s">
        <v>58</v>
      </c>
      <c r="C104" s="59" t="s">
        <v>171</v>
      </c>
      <c r="D104" s="59">
        <v>1.0</v>
      </c>
      <c r="E104" s="59" t="s">
        <v>161</v>
      </c>
      <c r="F104" s="58"/>
    </row>
    <row r="105">
      <c r="A105" s="59" t="s">
        <v>123</v>
      </c>
      <c r="B105" s="59" t="s">
        <v>65</v>
      </c>
      <c r="C105" s="59" t="s">
        <v>171</v>
      </c>
      <c r="D105" s="59">
        <v>1.0</v>
      </c>
      <c r="E105" s="59" t="s">
        <v>161</v>
      </c>
      <c r="F105" s="58"/>
    </row>
    <row r="106">
      <c r="A106" s="59" t="s">
        <v>123</v>
      </c>
      <c r="B106" s="59" t="s">
        <v>59</v>
      </c>
      <c r="C106" s="59" t="s">
        <v>171</v>
      </c>
      <c r="D106" s="59">
        <v>1.0</v>
      </c>
      <c r="E106" s="59" t="s">
        <v>161</v>
      </c>
      <c r="F106" s="58"/>
    </row>
    <row r="107">
      <c r="A107" s="59" t="s">
        <v>123</v>
      </c>
      <c r="B107" s="59" t="s">
        <v>71</v>
      </c>
      <c r="C107" s="59" t="s">
        <v>171</v>
      </c>
      <c r="D107" s="59">
        <v>1.0</v>
      </c>
      <c r="E107" s="59" t="s">
        <v>161</v>
      </c>
      <c r="F107" s="58"/>
    </row>
    <row r="108">
      <c r="A108" s="59" t="s">
        <v>123</v>
      </c>
      <c r="B108" s="59" t="s">
        <v>119</v>
      </c>
      <c r="C108" s="59" t="s">
        <v>171</v>
      </c>
      <c r="D108" s="59">
        <v>1.0</v>
      </c>
      <c r="E108" s="59" t="s">
        <v>161</v>
      </c>
      <c r="F108" s="58"/>
    </row>
    <row r="109">
      <c r="A109" s="59" t="s">
        <v>123</v>
      </c>
      <c r="B109" s="59" t="s">
        <v>122</v>
      </c>
      <c r="C109" s="59" t="s">
        <v>171</v>
      </c>
      <c r="D109" s="59">
        <v>1.0</v>
      </c>
      <c r="E109" s="59" t="s">
        <v>161</v>
      </c>
      <c r="F109" s="58"/>
    </row>
    <row r="110">
      <c r="A110" s="59" t="s">
        <v>123</v>
      </c>
      <c r="B110" s="59" t="s">
        <v>36</v>
      </c>
      <c r="C110" s="59" t="s">
        <v>171</v>
      </c>
      <c r="D110" s="59">
        <v>1.0</v>
      </c>
      <c r="E110" s="59" t="s">
        <v>161</v>
      </c>
      <c r="F110" s="58"/>
    </row>
    <row r="111">
      <c r="A111" s="59" t="s">
        <v>123</v>
      </c>
      <c r="B111" s="59" t="s">
        <v>40</v>
      </c>
      <c r="C111" s="59" t="s">
        <v>171</v>
      </c>
      <c r="D111" s="59">
        <v>1.0</v>
      </c>
      <c r="E111" s="59" t="s">
        <v>161</v>
      </c>
      <c r="F111" s="58"/>
    </row>
    <row r="112">
      <c r="A112" s="59" t="s">
        <v>123</v>
      </c>
      <c r="B112" s="59" t="s">
        <v>84</v>
      </c>
      <c r="C112" s="59" t="s">
        <v>171</v>
      </c>
      <c r="D112" s="59">
        <v>1.0</v>
      </c>
      <c r="E112" s="59" t="s">
        <v>161</v>
      </c>
      <c r="F112" s="58"/>
    </row>
    <row r="113">
      <c r="A113" s="59" t="s">
        <v>123</v>
      </c>
      <c r="B113" s="59" t="s">
        <v>98</v>
      </c>
      <c r="C113" s="59" t="s">
        <v>171</v>
      </c>
      <c r="D113" s="59">
        <v>1.0</v>
      </c>
      <c r="E113" s="59" t="s">
        <v>161</v>
      </c>
      <c r="F113" s="58"/>
    </row>
    <row r="114">
      <c r="A114" s="59" t="s">
        <v>123</v>
      </c>
      <c r="B114" s="59" t="s">
        <v>99</v>
      </c>
      <c r="C114" s="59" t="s">
        <v>171</v>
      </c>
      <c r="D114" s="59">
        <v>1.0</v>
      </c>
      <c r="E114" s="59" t="s">
        <v>161</v>
      </c>
      <c r="F114" s="58"/>
    </row>
    <row r="115">
      <c r="A115" s="59" t="s">
        <v>123</v>
      </c>
      <c r="B115" s="59" t="s">
        <v>109</v>
      </c>
      <c r="C115" s="59" t="s">
        <v>171</v>
      </c>
      <c r="D115" s="59">
        <v>1.0</v>
      </c>
      <c r="E115" s="59" t="s">
        <v>161</v>
      </c>
      <c r="F115" s="58"/>
    </row>
    <row r="116">
      <c r="A116" s="59" t="s">
        <v>123</v>
      </c>
      <c r="B116" s="59" t="s">
        <v>124</v>
      </c>
      <c r="C116" s="59" t="s">
        <v>171</v>
      </c>
      <c r="D116" s="59">
        <v>1.0</v>
      </c>
      <c r="E116" s="59" t="s">
        <v>161</v>
      </c>
      <c r="F116" s="58"/>
    </row>
    <row r="117">
      <c r="A117" s="59" t="s">
        <v>123</v>
      </c>
      <c r="B117" s="59" t="s">
        <v>145</v>
      </c>
      <c r="C117" s="59" t="s">
        <v>171</v>
      </c>
      <c r="D117" s="59">
        <v>1.0</v>
      </c>
      <c r="E117" s="59" t="s">
        <v>161</v>
      </c>
      <c r="F117" s="58"/>
    </row>
    <row r="118">
      <c r="A118" s="59" t="s">
        <v>123</v>
      </c>
      <c r="B118" s="59" t="s">
        <v>147</v>
      </c>
      <c r="C118" s="59" t="s">
        <v>171</v>
      </c>
      <c r="D118" s="59">
        <v>1.0</v>
      </c>
      <c r="E118" s="59" t="s">
        <v>161</v>
      </c>
      <c r="F118" s="58"/>
    </row>
    <row r="119">
      <c r="A119" s="59" t="s">
        <v>123</v>
      </c>
      <c r="B119" s="59" t="s">
        <v>102</v>
      </c>
      <c r="C119" s="59" t="s">
        <v>171</v>
      </c>
      <c r="D119" s="59">
        <v>1.0</v>
      </c>
      <c r="E119" s="59" t="s">
        <v>161</v>
      </c>
      <c r="F119" s="58"/>
    </row>
    <row r="120">
      <c r="A120" s="59" t="s">
        <v>79</v>
      </c>
      <c r="B120" s="59" t="s">
        <v>49</v>
      </c>
      <c r="C120" s="59" t="s">
        <v>171</v>
      </c>
      <c r="D120" s="59">
        <v>1.0</v>
      </c>
      <c r="E120" s="59" t="s">
        <v>161</v>
      </c>
      <c r="F120" s="58"/>
    </row>
    <row r="121">
      <c r="A121" s="59" t="s">
        <v>79</v>
      </c>
      <c r="B121" s="59" t="s">
        <v>74</v>
      </c>
      <c r="C121" s="59" t="s">
        <v>171</v>
      </c>
      <c r="D121" s="59">
        <v>1.0</v>
      </c>
      <c r="E121" s="59" t="s">
        <v>161</v>
      </c>
      <c r="F121" s="58"/>
    </row>
    <row r="122">
      <c r="A122" s="59" t="s">
        <v>79</v>
      </c>
      <c r="B122" s="59" t="s">
        <v>103</v>
      </c>
      <c r="C122" s="59" t="s">
        <v>171</v>
      </c>
      <c r="D122" s="59">
        <v>1.0</v>
      </c>
      <c r="E122" s="59" t="s">
        <v>161</v>
      </c>
      <c r="F122" s="58"/>
    </row>
    <row r="123">
      <c r="A123" s="59" t="s">
        <v>79</v>
      </c>
      <c r="B123" s="59" t="s">
        <v>60</v>
      </c>
      <c r="C123" s="59" t="s">
        <v>171</v>
      </c>
      <c r="D123" s="59">
        <v>1.0</v>
      </c>
      <c r="E123" s="59" t="s">
        <v>161</v>
      </c>
      <c r="F123" s="58"/>
    </row>
    <row r="124">
      <c r="A124" s="59" t="s">
        <v>79</v>
      </c>
      <c r="B124" s="59" t="s">
        <v>88</v>
      </c>
      <c r="C124" s="59" t="s">
        <v>171</v>
      </c>
      <c r="D124" s="59">
        <v>1.0</v>
      </c>
      <c r="E124" s="59" t="s">
        <v>161</v>
      </c>
      <c r="F124" s="58"/>
    </row>
    <row r="125">
      <c r="A125" s="59" t="s">
        <v>79</v>
      </c>
      <c r="B125" s="59" t="s">
        <v>117</v>
      </c>
      <c r="C125" s="59" t="s">
        <v>171</v>
      </c>
      <c r="D125" s="59">
        <v>1.0</v>
      </c>
      <c r="E125" s="59" t="s">
        <v>161</v>
      </c>
      <c r="F125" s="58"/>
    </row>
    <row r="126">
      <c r="A126" s="59" t="s">
        <v>79</v>
      </c>
      <c r="B126" s="59" t="s">
        <v>127</v>
      </c>
      <c r="C126" s="59" t="s">
        <v>171</v>
      </c>
      <c r="D126" s="59">
        <v>1.0</v>
      </c>
      <c r="E126" s="59" t="s">
        <v>161</v>
      </c>
      <c r="F126" s="58"/>
    </row>
    <row r="127">
      <c r="A127" s="59" t="s">
        <v>79</v>
      </c>
      <c r="B127" s="59" t="s">
        <v>57</v>
      </c>
      <c r="C127" s="59" t="s">
        <v>171</v>
      </c>
      <c r="D127" s="59">
        <v>1.0</v>
      </c>
      <c r="E127" s="59" t="s">
        <v>161</v>
      </c>
      <c r="F127" s="58"/>
    </row>
    <row r="128">
      <c r="A128" s="59" t="s">
        <v>79</v>
      </c>
      <c r="B128" s="59" t="s">
        <v>131</v>
      </c>
      <c r="C128" s="59" t="s">
        <v>171</v>
      </c>
      <c r="D128" s="59">
        <v>1.0</v>
      </c>
      <c r="E128" s="59" t="s">
        <v>161</v>
      </c>
      <c r="F128" s="58"/>
    </row>
    <row r="129">
      <c r="A129" s="59" t="s">
        <v>79</v>
      </c>
      <c r="B129" s="59" t="s">
        <v>43</v>
      </c>
      <c r="C129" s="59" t="s">
        <v>171</v>
      </c>
      <c r="D129" s="59">
        <v>1.0</v>
      </c>
      <c r="E129" s="59" t="s">
        <v>161</v>
      </c>
      <c r="F129" s="58"/>
    </row>
    <row r="130">
      <c r="A130" s="59" t="s">
        <v>79</v>
      </c>
      <c r="B130" s="59" t="s">
        <v>53</v>
      </c>
      <c r="C130" s="59" t="s">
        <v>171</v>
      </c>
      <c r="D130" s="59">
        <v>1.0</v>
      </c>
      <c r="E130" s="59" t="s">
        <v>161</v>
      </c>
      <c r="F130" s="58"/>
    </row>
    <row r="131">
      <c r="A131" s="59" t="s">
        <v>79</v>
      </c>
      <c r="B131" s="59" t="s">
        <v>68</v>
      </c>
      <c r="C131" s="59" t="s">
        <v>171</v>
      </c>
      <c r="D131" s="59">
        <v>1.0</v>
      </c>
      <c r="E131" s="59" t="s">
        <v>161</v>
      </c>
      <c r="F131" s="58"/>
    </row>
    <row r="132">
      <c r="A132" s="59" t="s">
        <v>79</v>
      </c>
      <c r="B132" s="59" t="s">
        <v>115</v>
      </c>
      <c r="C132" s="59" t="s">
        <v>171</v>
      </c>
      <c r="D132" s="59">
        <v>1.0</v>
      </c>
      <c r="E132" s="59" t="s">
        <v>161</v>
      </c>
      <c r="F132" s="58"/>
    </row>
    <row r="133">
      <c r="A133" s="59" t="s">
        <v>79</v>
      </c>
      <c r="B133" s="59" t="s">
        <v>132</v>
      </c>
      <c r="C133" s="59" t="s">
        <v>171</v>
      </c>
      <c r="D133" s="59">
        <v>1.0</v>
      </c>
      <c r="E133" s="59" t="s">
        <v>161</v>
      </c>
      <c r="F133" s="58"/>
    </row>
    <row r="134">
      <c r="A134" s="59" t="s">
        <v>79</v>
      </c>
      <c r="B134" s="59" t="s">
        <v>95</v>
      </c>
      <c r="C134" s="59" t="s">
        <v>171</v>
      </c>
      <c r="D134" s="59">
        <v>1.0</v>
      </c>
      <c r="E134" s="59" t="s">
        <v>161</v>
      </c>
      <c r="F134" s="58"/>
    </row>
    <row r="135">
      <c r="A135" s="59" t="s">
        <v>79</v>
      </c>
      <c r="B135" s="59" t="s">
        <v>44</v>
      </c>
      <c r="C135" s="59" t="s">
        <v>171</v>
      </c>
      <c r="D135" s="59">
        <v>1.0</v>
      </c>
      <c r="E135" s="59" t="s">
        <v>161</v>
      </c>
      <c r="F135" s="58"/>
    </row>
    <row r="136">
      <c r="A136" s="59" t="s">
        <v>79</v>
      </c>
      <c r="B136" s="59" t="s">
        <v>89</v>
      </c>
      <c r="C136" s="59" t="s">
        <v>171</v>
      </c>
      <c r="D136" s="59">
        <v>1.0</v>
      </c>
      <c r="E136" s="59" t="s">
        <v>161</v>
      </c>
      <c r="F136" s="58"/>
    </row>
    <row r="137">
      <c r="A137" s="59" t="s">
        <v>79</v>
      </c>
      <c r="B137" s="59" t="s">
        <v>134</v>
      </c>
      <c r="C137" s="59" t="s">
        <v>171</v>
      </c>
      <c r="D137" s="59">
        <v>1.0</v>
      </c>
      <c r="E137" s="59" t="s">
        <v>161</v>
      </c>
      <c r="F137" s="58"/>
    </row>
    <row r="138">
      <c r="A138" s="59" t="s">
        <v>79</v>
      </c>
      <c r="B138" s="59" t="s">
        <v>85</v>
      </c>
      <c r="C138" s="59" t="s">
        <v>171</v>
      </c>
      <c r="D138" s="59">
        <v>1.0</v>
      </c>
      <c r="E138" s="59" t="s">
        <v>161</v>
      </c>
      <c r="F138" s="58"/>
    </row>
    <row r="139">
      <c r="A139" s="59" t="s">
        <v>79</v>
      </c>
      <c r="B139" s="59" t="s">
        <v>38</v>
      </c>
      <c r="C139" s="59" t="s">
        <v>171</v>
      </c>
      <c r="D139" s="59">
        <v>1.0</v>
      </c>
      <c r="E139" s="59" t="s">
        <v>161</v>
      </c>
      <c r="F139" s="58"/>
    </row>
    <row r="140">
      <c r="A140" s="59" t="s">
        <v>79</v>
      </c>
      <c r="B140" s="59" t="s">
        <v>19</v>
      </c>
      <c r="C140" s="59" t="s">
        <v>171</v>
      </c>
      <c r="D140" s="59">
        <v>1.0</v>
      </c>
      <c r="E140" s="59" t="s">
        <v>161</v>
      </c>
      <c r="F140" s="58"/>
    </row>
    <row r="141">
      <c r="A141" s="59" t="s">
        <v>79</v>
      </c>
      <c r="B141" s="59" t="s">
        <v>32</v>
      </c>
      <c r="C141" s="59" t="s">
        <v>171</v>
      </c>
      <c r="D141" s="59">
        <v>1.0</v>
      </c>
      <c r="E141" s="59" t="s">
        <v>161</v>
      </c>
      <c r="F141" s="58"/>
    </row>
    <row r="142">
      <c r="A142" s="59" t="s">
        <v>79</v>
      </c>
      <c r="B142" s="59" t="s">
        <v>136</v>
      </c>
      <c r="C142" s="59" t="s">
        <v>171</v>
      </c>
      <c r="D142" s="59">
        <v>1.0</v>
      </c>
      <c r="E142" s="59" t="s">
        <v>161</v>
      </c>
      <c r="F142" s="58"/>
    </row>
    <row r="143">
      <c r="A143" s="59" t="s">
        <v>79</v>
      </c>
      <c r="B143" s="59" t="s">
        <v>70</v>
      </c>
      <c r="C143" s="59" t="s">
        <v>171</v>
      </c>
      <c r="D143" s="59">
        <v>1.0</v>
      </c>
      <c r="E143" s="59" t="s">
        <v>161</v>
      </c>
      <c r="F143" s="58"/>
    </row>
    <row r="144">
      <c r="A144" s="59" t="s">
        <v>79</v>
      </c>
      <c r="B144" s="59" t="s">
        <v>137</v>
      </c>
      <c r="C144" s="59" t="s">
        <v>171</v>
      </c>
      <c r="D144" s="59">
        <v>1.0</v>
      </c>
      <c r="E144" s="59" t="s">
        <v>161</v>
      </c>
      <c r="F144" s="58"/>
    </row>
    <row r="145">
      <c r="A145" s="59" t="s">
        <v>79</v>
      </c>
      <c r="B145" s="59" t="s">
        <v>42</v>
      </c>
      <c r="C145" s="59" t="s">
        <v>171</v>
      </c>
      <c r="D145" s="59">
        <v>1.0</v>
      </c>
      <c r="E145" s="59" t="s">
        <v>161</v>
      </c>
      <c r="F145" s="58"/>
    </row>
    <row r="146">
      <c r="A146" s="59" t="s">
        <v>79</v>
      </c>
      <c r="B146" s="59" t="s">
        <v>28</v>
      </c>
      <c r="C146" s="59" t="s">
        <v>171</v>
      </c>
      <c r="D146" s="59">
        <v>1.0</v>
      </c>
      <c r="E146" s="59" t="s">
        <v>161</v>
      </c>
      <c r="F146" s="58"/>
    </row>
    <row r="147">
      <c r="A147" s="59" t="s">
        <v>79</v>
      </c>
      <c r="B147" s="59" t="s">
        <v>33</v>
      </c>
      <c r="C147" s="59" t="s">
        <v>171</v>
      </c>
      <c r="D147" s="59">
        <v>1.0</v>
      </c>
      <c r="E147" s="59" t="s">
        <v>161</v>
      </c>
      <c r="F147" s="58"/>
    </row>
    <row r="148">
      <c r="A148" s="59" t="s">
        <v>79</v>
      </c>
      <c r="B148" s="59" t="s">
        <v>46</v>
      </c>
      <c r="C148" s="59" t="s">
        <v>171</v>
      </c>
      <c r="D148" s="59">
        <v>1.0</v>
      </c>
      <c r="E148" s="59" t="s">
        <v>161</v>
      </c>
      <c r="F148" s="58"/>
    </row>
    <row r="149">
      <c r="A149" s="59" t="s">
        <v>79</v>
      </c>
      <c r="B149" s="59" t="s">
        <v>51</v>
      </c>
      <c r="C149" s="59" t="s">
        <v>171</v>
      </c>
      <c r="D149" s="59">
        <v>1.0</v>
      </c>
      <c r="E149" s="59" t="s">
        <v>161</v>
      </c>
      <c r="F149" s="58"/>
    </row>
    <row r="150">
      <c r="A150" s="59" t="s">
        <v>79</v>
      </c>
      <c r="B150" s="59" t="s">
        <v>83</v>
      </c>
      <c r="C150" s="59" t="s">
        <v>171</v>
      </c>
      <c r="D150" s="59">
        <v>1.0</v>
      </c>
      <c r="E150" s="59" t="s">
        <v>161</v>
      </c>
      <c r="F150" s="58"/>
    </row>
    <row r="151">
      <c r="A151" s="59" t="s">
        <v>79</v>
      </c>
      <c r="B151" s="59" t="s">
        <v>148</v>
      </c>
      <c r="C151" s="59" t="s">
        <v>171</v>
      </c>
      <c r="D151" s="59">
        <v>1.0</v>
      </c>
      <c r="E151" s="59" t="s">
        <v>161</v>
      </c>
      <c r="F151" s="58"/>
    </row>
    <row r="152">
      <c r="A152" s="59" t="s">
        <v>79</v>
      </c>
      <c r="B152" s="59" t="s">
        <v>149</v>
      </c>
      <c r="C152" s="59" t="s">
        <v>171</v>
      </c>
      <c r="D152" s="59">
        <v>1.0</v>
      </c>
      <c r="E152" s="59" t="s">
        <v>161</v>
      </c>
      <c r="F152" s="58"/>
    </row>
    <row r="153">
      <c r="A153" s="59" t="s">
        <v>79</v>
      </c>
      <c r="B153" s="59" t="s">
        <v>15</v>
      </c>
      <c r="C153" s="59" t="s">
        <v>171</v>
      </c>
      <c r="D153" s="59">
        <v>1.0</v>
      </c>
      <c r="E153" s="59" t="s">
        <v>161</v>
      </c>
      <c r="F153" s="58"/>
    </row>
    <row r="154">
      <c r="A154" s="59" t="s">
        <v>79</v>
      </c>
      <c r="B154" s="59" t="s">
        <v>48</v>
      </c>
      <c r="C154" s="59" t="s">
        <v>171</v>
      </c>
      <c r="D154" s="59">
        <v>1.0</v>
      </c>
      <c r="E154" s="59" t="s">
        <v>161</v>
      </c>
      <c r="F154" s="58"/>
    </row>
    <row r="155">
      <c r="A155" s="59" t="s">
        <v>79</v>
      </c>
      <c r="B155" s="59" t="s">
        <v>61</v>
      </c>
      <c r="C155" s="59" t="s">
        <v>171</v>
      </c>
      <c r="D155" s="59">
        <v>1.0</v>
      </c>
      <c r="E155" s="59" t="s">
        <v>161</v>
      </c>
      <c r="F155" s="58"/>
    </row>
    <row r="156">
      <c r="A156" s="59" t="s">
        <v>79</v>
      </c>
      <c r="B156" s="59" t="s">
        <v>63</v>
      </c>
      <c r="C156" s="59" t="s">
        <v>171</v>
      </c>
      <c r="D156" s="59">
        <v>1.0</v>
      </c>
      <c r="E156" s="59" t="s">
        <v>161</v>
      </c>
      <c r="F156" s="58"/>
    </row>
    <row r="157">
      <c r="A157" s="59" t="s">
        <v>79</v>
      </c>
      <c r="B157" s="59" t="s">
        <v>93</v>
      </c>
      <c r="C157" s="59" t="s">
        <v>171</v>
      </c>
      <c r="D157" s="59">
        <v>1.0</v>
      </c>
      <c r="E157" s="59" t="s">
        <v>161</v>
      </c>
      <c r="F157" s="58"/>
    </row>
    <row r="158">
      <c r="A158" s="59" t="s">
        <v>79</v>
      </c>
      <c r="B158" s="59" t="s">
        <v>96</v>
      </c>
      <c r="C158" s="59" t="s">
        <v>171</v>
      </c>
      <c r="D158" s="59">
        <v>1.0</v>
      </c>
      <c r="E158" s="59" t="s">
        <v>161</v>
      </c>
      <c r="F158" s="58"/>
    </row>
    <row r="159">
      <c r="A159" s="59" t="s">
        <v>79</v>
      </c>
      <c r="B159" s="59" t="s">
        <v>112</v>
      </c>
      <c r="C159" s="59" t="s">
        <v>171</v>
      </c>
      <c r="D159" s="59">
        <v>1.0</v>
      </c>
      <c r="E159" s="59" t="s">
        <v>161</v>
      </c>
      <c r="F159" s="58"/>
    </row>
    <row r="160">
      <c r="A160" s="59" t="s">
        <v>79</v>
      </c>
      <c r="B160" s="59" t="s">
        <v>114</v>
      </c>
      <c r="C160" s="59" t="s">
        <v>171</v>
      </c>
      <c r="D160" s="59">
        <v>1.0</v>
      </c>
      <c r="E160" s="59" t="s">
        <v>161</v>
      </c>
      <c r="F160" s="58"/>
    </row>
    <row r="161">
      <c r="A161" s="59" t="s">
        <v>79</v>
      </c>
      <c r="B161" s="59" t="s">
        <v>142</v>
      </c>
      <c r="C161" s="59" t="s">
        <v>171</v>
      </c>
      <c r="D161" s="59">
        <v>1.0</v>
      </c>
      <c r="E161" s="59" t="s">
        <v>161</v>
      </c>
      <c r="F161" s="58"/>
    </row>
    <row r="162">
      <c r="A162" s="59" t="s">
        <v>79</v>
      </c>
      <c r="B162" s="59" t="s">
        <v>54</v>
      </c>
      <c r="C162" s="59" t="s">
        <v>171</v>
      </c>
      <c r="D162" s="59">
        <v>1.0</v>
      </c>
      <c r="E162" s="59" t="s">
        <v>161</v>
      </c>
      <c r="F162" s="58"/>
    </row>
    <row r="163">
      <c r="A163" s="59" t="s">
        <v>79</v>
      </c>
      <c r="B163" s="59" t="s">
        <v>108</v>
      </c>
      <c r="C163" s="59" t="s">
        <v>171</v>
      </c>
      <c r="D163" s="59">
        <v>1.0</v>
      </c>
      <c r="E163" s="59" t="s">
        <v>161</v>
      </c>
      <c r="F163" s="58"/>
    </row>
    <row r="164">
      <c r="A164" s="59" t="s">
        <v>79</v>
      </c>
      <c r="B164" s="59" t="s">
        <v>39</v>
      </c>
      <c r="C164" s="59" t="s">
        <v>171</v>
      </c>
      <c r="D164" s="59">
        <v>1.0</v>
      </c>
      <c r="E164" s="59" t="s">
        <v>161</v>
      </c>
      <c r="F164" s="58"/>
    </row>
    <row r="165">
      <c r="A165" s="59" t="s">
        <v>79</v>
      </c>
      <c r="B165" s="59" t="s">
        <v>121</v>
      </c>
      <c r="C165" s="59" t="s">
        <v>171</v>
      </c>
      <c r="D165" s="59">
        <v>1.0</v>
      </c>
      <c r="E165" s="59" t="s">
        <v>161</v>
      </c>
      <c r="F165" s="58"/>
    </row>
    <row r="166">
      <c r="A166" s="59" t="s">
        <v>79</v>
      </c>
      <c r="B166" s="59" t="s">
        <v>126</v>
      </c>
      <c r="C166" s="59" t="s">
        <v>171</v>
      </c>
      <c r="D166" s="59">
        <v>1.0</v>
      </c>
      <c r="E166" s="59" t="s">
        <v>161</v>
      </c>
      <c r="F166" s="58"/>
    </row>
    <row r="167">
      <c r="A167" s="59" t="s">
        <v>79</v>
      </c>
      <c r="B167" s="59" t="s">
        <v>80</v>
      </c>
      <c r="C167" s="59" t="s">
        <v>171</v>
      </c>
      <c r="D167" s="59">
        <v>1.0</v>
      </c>
      <c r="E167" s="59" t="s">
        <v>161</v>
      </c>
      <c r="F167" s="58"/>
    </row>
    <row r="168">
      <c r="A168" s="59" t="s">
        <v>79</v>
      </c>
      <c r="B168" s="59" t="s">
        <v>23</v>
      </c>
      <c r="C168" s="59" t="s">
        <v>171</v>
      </c>
      <c r="D168" s="59">
        <v>1.0</v>
      </c>
      <c r="E168" s="59" t="s">
        <v>161</v>
      </c>
      <c r="F168" s="58"/>
    </row>
    <row r="169">
      <c r="A169" s="59" t="s">
        <v>79</v>
      </c>
      <c r="B169" s="59" t="s">
        <v>67</v>
      </c>
      <c r="C169" s="59" t="s">
        <v>171</v>
      </c>
      <c r="D169" s="59">
        <v>1.0</v>
      </c>
      <c r="E169" s="59" t="s">
        <v>161</v>
      </c>
      <c r="F169" s="58"/>
    </row>
    <row r="170">
      <c r="A170" s="59" t="s">
        <v>79</v>
      </c>
      <c r="B170" s="59" t="s">
        <v>92</v>
      </c>
      <c r="C170" s="59" t="s">
        <v>171</v>
      </c>
      <c r="D170" s="59">
        <v>1.0</v>
      </c>
      <c r="E170" s="59" t="s">
        <v>161</v>
      </c>
      <c r="F170" s="58"/>
    </row>
    <row r="171">
      <c r="A171" s="59" t="s">
        <v>79</v>
      </c>
      <c r="B171" s="59" t="s">
        <v>138</v>
      </c>
      <c r="C171" s="59" t="s">
        <v>171</v>
      </c>
      <c r="D171" s="59">
        <v>1.0</v>
      </c>
      <c r="E171" s="59" t="s">
        <v>161</v>
      </c>
      <c r="F171" s="58"/>
    </row>
    <row r="172">
      <c r="A172" s="59" t="s">
        <v>79</v>
      </c>
      <c r="B172" s="59" t="s">
        <v>128</v>
      </c>
      <c r="C172" s="59" t="s">
        <v>171</v>
      </c>
      <c r="D172" s="59">
        <v>1.0</v>
      </c>
      <c r="E172" s="59" t="s">
        <v>161</v>
      </c>
      <c r="F172" s="58"/>
    </row>
    <row r="173">
      <c r="A173" s="59" t="s">
        <v>79</v>
      </c>
      <c r="B173" s="59" t="s">
        <v>21</v>
      </c>
      <c r="C173" s="59" t="s">
        <v>171</v>
      </c>
      <c r="D173" s="59">
        <v>1.0</v>
      </c>
      <c r="E173" s="59" t="s">
        <v>161</v>
      </c>
      <c r="F173" s="58"/>
    </row>
    <row r="174">
      <c r="A174" s="59" t="s">
        <v>79</v>
      </c>
      <c r="B174" s="59" t="s">
        <v>144</v>
      </c>
      <c r="C174" s="59" t="s">
        <v>171</v>
      </c>
      <c r="D174" s="59">
        <v>1.0</v>
      </c>
      <c r="E174" s="59" t="s">
        <v>161</v>
      </c>
      <c r="F174" s="58"/>
    </row>
    <row r="175">
      <c r="A175" s="59" t="s">
        <v>79</v>
      </c>
      <c r="B175" s="59" t="s">
        <v>82</v>
      </c>
      <c r="C175" s="59" t="s">
        <v>171</v>
      </c>
      <c r="D175" s="59">
        <v>1.0</v>
      </c>
      <c r="E175" s="59" t="s">
        <v>161</v>
      </c>
      <c r="F175" s="58"/>
    </row>
    <row r="176">
      <c r="A176" s="59" t="s">
        <v>79</v>
      </c>
      <c r="B176" s="59" t="s">
        <v>73</v>
      </c>
      <c r="C176" s="59" t="s">
        <v>171</v>
      </c>
      <c r="D176" s="59">
        <v>1.0</v>
      </c>
      <c r="E176" s="59" t="s">
        <v>161</v>
      </c>
      <c r="F176" s="58"/>
    </row>
    <row r="177">
      <c r="A177" s="59" t="s">
        <v>79</v>
      </c>
      <c r="B177" s="59" t="s">
        <v>50</v>
      </c>
      <c r="C177" s="59" t="s">
        <v>171</v>
      </c>
      <c r="D177" s="59">
        <v>1.0</v>
      </c>
      <c r="E177" s="59" t="s">
        <v>161</v>
      </c>
      <c r="F177" s="58"/>
    </row>
    <row r="178">
      <c r="A178" s="59" t="s">
        <v>79</v>
      </c>
      <c r="B178" s="59" t="s">
        <v>72</v>
      </c>
      <c r="C178" s="59" t="s">
        <v>171</v>
      </c>
      <c r="D178" s="59">
        <v>1.0</v>
      </c>
      <c r="E178" s="59" t="s">
        <v>161</v>
      </c>
      <c r="F178" s="58"/>
    </row>
    <row r="179">
      <c r="A179" s="59" t="s">
        <v>79</v>
      </c>
      <c r="B179" s="59" t="s">
        <v>75</v>
      </c>
      <c r="C179" s="59" t="s">
        <v>171</v>
      </c>
      <c r="D179" s="59">
        <v>1.0</v>
      </c>
      <c r="E179" s="59" t="s">
        <v>161</v>
      </c>
      <c r="F179" s="58"/>
    </row>
    <row r="180">
      <c r="A180" s="59" t="s">
        <v>79</v>
      </c>
      <c r="B180" s="59" t="s">
        <v>25</v>
      </c>
      <c r="C180" s="59" t="s">
        <v>171</v>
      </c>
      <c r="D180" s="59">
        <v>1.0</v>
      </c>
      <c r="E180" s="59" t="s">
        <v>161</v>
      </c>
      <c r="F180" s="58"/>
    </row>
    <row r="181">
      <c r="A181" s="59" t="s">
        <v>79</v>
      </c>
      <c r="B181" s="59" t="s">
        <v>104</v>
      </c>
      <c r="C181" s="59" t="s">
        <v>171</v>
      </c>
      <c r="D181" s="59">
        <v>1.0</v>
      </c>
      <c r="E181" s="59" t="s">
        <v>161</v>
      </c>
      <c r="F181" s="58"/>
    </row>
    <row r="182">
      <c r="A182" s="59" t="s">
        <v>79</v>
      </c>
      <c r="B182" s="59" t="s">
        <v>146</v>
      </c>
      <c r="C182" s="59" t="s">
        <v>171</v>
      </c>
      <c r="D182" s="59">
        <v>1.0</v>
      </c>
      <c r="E182" s="59" t="s">
        <v>161</v>
      </c>
      <c r="F182" s="58"/>
    </row>
    <row r="183">
      <c r="A183" s="59" t="s">
        <v>79</v>
      </c>
      <c r="B183" s="59" t="s">
        <v>55</v>
      </c>
      <c r="C183" s="59" t="s">
        <v>171</v>
      </c>
      <c r="D183" s="59">
        <v>1.0</v>
      </c>
      <c r="E183" s="59" t="s">
        <v>161</v>
      </c>
      <c r="F183" s="58"/>
    </row>
    <row r="184">
      <c r="A184" s="59" t="s">
        <v>79</v>
      </c>
      <c r="B184" s="59" t="s">
        <v>125</v>
      </c>
      <c r="C184" s="59" t="s">
        <v>171</v>
      </c>
      <c r="D184" s="59">
        <v>1.0</v>
      </c>
      <c r="E184" s="59" t="s">
        <v>161</v>
      </c>
      <c r="F184" s="58"/>
    </row>
    <row r="185">
      <c r="A185" s="59" t="s">
        <v>79</v>
      </c>
      <c r="B185" s="59" t="s">
        <v>81</v>
      </c>
      <c r="C185" s="59" t="s">
        <v>171</v>
      </c>
      <c r="D185" s="59">
        <v>1.0</v>
      </c>
      <c r="E185" s="59" t="s">
        <v>161</v>
      </c>
      <c r="F185" s="58"/>
    </row>
    <row r="186">
      <c r="A186" s="59" t="s">
        <v>79</v>
      </c>
      <c r="B186" s="59" t="s">
        <v>106</v>
      </c>
      <c r="C186" s="59" t="s">
        <v>171</v>
      </c>
      <c r="D186" s="59">
        <v>1.0</v>
      </c>
      <c r="E186" s="59" t="s">
        <v>161</v>
      </c>
      <c r="F186" s="58"/>
    </row>
    <row r="187">
      <c r="A187" s="59" t="s">
        <v>79</v>
      </c>
      <c r="B187" s="59" t="s">
        <v>86</v>
      </c>
      <c r="C187" s="59" t="s">
        <v>171</v>
      </c>
      <c r="D187" s="59">
        <v>1.0</v>
      </c>
      <c r="E187" s="59" t="s">
        <v>161</v>
      </c>
      <c r="F187" s="58"/>
    </row>
    <row r="188">
      <c r="A188" s="59" t="s">
        <v>79</v>
      </c>
      <c r="B188" s="59" t="s">
        <v>90</v>
      </c>
      <c r="C188" s="59" t="s">
        <v>171</v>
      </c>
      <c r="D188" s="59">
        <v>1.0</v>
      </c>
      <c r="E188" s="59" t="s">
        <v>161</v>
      </c>
      <c r="F188" s="58"/>
    </row>
    <row r="189">
      <c r="A189" s="59" t="s">
        <v>79</v>
      </c>
      <c r="B189" s="59" t="s">
        <v>135</v>
      </c>
      <c r="C189" s="59" t="s">
        <v>171</v>
      </c>
      <c r="D189" s="59">
        <v>1.0</v>
      </c>
      <c r="E189" s="59" t="s">
        <v>161</v>
      </c>
      <c r="F189" s="58"/>
    </row>
    <row r="190">
      <c r="A190" s="59" t="s">
        <v>79</v>
      </c>
      <c r="B190" s="59" t="s">
        <v>113</v>
      </c>
      <c r="C190" s="59" t="s">
        <v>171</v>
      </c>
      <c r="D190" s="59">
        <v>1.0</v>
      </c>
      <c r="E190" s="59" t="s">
        <v>161</v>
      </c>
      <c r="F190" s="58"/>
    </row>
    <row r="191">
      <c r="A191" s="59" t="s">
        <v>79</v>
      </c>
      <c r="B191" s="59" t="s">
        <v>69</v>
      </c>
      <c r="C191" s="59" t="s">
        <v>171</v>
      </c>
      <c r="D191" s="59">
        <v>1.0</v>
      </c>
      <c r="E191" s="59" t="s">
        <v>161</v>
      </c>
      <c r="F191" s="58"/>
    </row>
    <row r="192">
      <c r="A192" s="59" t="s">
        <v>79</v>
      </c>
      <c r="B192" s="59" t="s">
        <v>143</v>
      </c>
      <c r="C192" s="59" t="s">
        <v>171</v>
      </c>
      <c r="D192" s="59">
        <v>1.0</v>
      </c>
      <c r="E192" s="59" t="s">
        <v>161</v>
      </c>
      <c r="F192" s="58"/>
    </row>
    <row r="193">
      <c r="A193" s="59" t="s">
        <v>79</v>
      </c>
      <c r="B193" s="59" t="s">
        <v>111</v>
      </c>
      <c r="C193" s="59" t="s">
        <v>171</v>
      </c>
      <c r="D193" s="59">
        <v>1.0</v>
      </c>
      <c r="E193" s="59" t="s">
        <v>161</v>
      </c>
      <c r="F193" s="58"/>
    </row>
    <row r="194">
      <c r="A194" s="59" t="s">
        <v>79</v>
      </c>
      <c r="B194" s="59" t="s">
        <v>130</v>
      </c>
      <c r="C194" s="59" t="s">
        <v>171</v>
      </c>
      <c r="D194" s="59">
        <v>1.0</v>
      </c>
      <c r="E194" s="59" t="s">
        <v>161</v>
      </c>
      <c r="F194" s="58"/>
    </row>
    <row r="195">
      <c r="A195" s="59" t="s">
        <v>79</v>
      </c>
      <c r="B195" s="59" t="s">
        <v>47</v>
      </c>
      <c r="C195" s="59" t="s">
        <v>171</v>
      </c>
      <c r="D195" s="59">
        <v>1.0</v>
      </c>
      <c r="E195" s="59" t="s">
        <v>161</v>
      </c>
      <c r="F195" s="58"/>
    </row>
    <row r="196">
      <c r="A196" s="59" t="s">
        <v>79</v>
      </c>
      <c r="B196" s="59" t="s">
        <v>17</v>
      </c>
      <c r="C196" s="59" t="s">
        <v>171</v>
      </c>
      <c r="D196" s="59">
        <v>1.0</v>
      </c>
      <c r="E196" s="59" t="s">
        <v>161</v>
      </c>
      <c r="F196" s="58"/>
    </row>
    <row r="197">
      <c r="A197" s="59" t="s">
        <v>79</v>
      </c>
      <c r="B197" s="59" t="s">
        <v>22</v>
      </c>
      <c r="C197" s="59" t="s">
        <v>171</v>
      </c>
      <c r="D197" s="59">
        <v>1.0</v>
      </c>
      <c r="E197" s="59" t="s">
        <v>161</v>
      </c>
      <c r="F197" s="58"/>
    </row>
    <row r="198">
      <c r="A198" s="59" t="s">
        <v>79</v>
      </c>
      <c r="B198" s="59" t="s">
        <v>62</v>
      </c>
      <c r="C198" s="59" t="s">
        <v>171</v>
      </c>
      <c r="D198" s="59">
        <v>1.0</v>
      </c>
      <c r="E198" s="59" t="s">
        <v>161</v>
      </c>
      <c r="F198" s="58"/>
    </row>
    <row r="199">
      <c r="A199" s="59" t="s">
        <v>79</v>
      </c>
      <c r="B199" s="59" t="s">
        <v>66</v>
      </c>
      <c r="C199" s="59" t="s">
        <v>171</v>
      </c>
      <c r="D199" s="59">
        <v>1.0</v>
      </c>
      <c r="E199" s="59" t="s">
        <v>161</v>
      </c>
      <c r="F199" s="58"/>
    </row>
    <row r="200">
      <c r="A200" s="59" t="s">
        <v>79</v>
      </c>
      <c r="B200" s="59" t="s">
        <v>78</v>
      </c>
      <c r="C200" s="59" t="s">
        <v>171</v>
      </c>
      <c r="D200" s="59">
        <v>1.0</v>
      </c>
      <c r="E200" s="59" t="s">
        <v>161</v>
      </c>
      <c r="F200" s="58"/>
    </row>
    <row r="201">
      <c r="A201" s="59" t="s">
        <v>79</v>
      </c>
      <c r="B201" s="59" t="s">
        <v>91</v>
      </c>
      <c r="C201" s="59" t="s">
        <v>171</v>
      </c>
      <c r="D201" s="59">
        <v>1.0</v>
      </c>
      <c r="E201" s="59" t="s">
        <v>161</v>
      </c>
      <c r="F201" s="58"/>
    </row>
    <row r="202">
      <c r="A202" s="59" t="s">
        <v>79</v>
      </c>
      <c r="B202" s="59" t="s">
        <v>110</v>
      </c>
      <c r="C202" s="59" t="s">
        <v>171</v>
      </c>
      <c r="D202" s="59">
        <v>1.0</v>
      </c>
      <c r="E202" s="59" t="s">
        <v>161</v>
      </c>
      <c r="F202" s="58"/>
    </row>
    <row r="203">
      <c r="A203" s="59" t="s">
        <v>79</v>
      </c>
      <c r="B203" s="59" t="s">
        <v>87</v>
      </c>
      <c r="C203" s="59" t="s">
        <v>171</v>
      </c>
      <c r="D203" s="59">
        <v>1.0</v>
      </c>
      <c r="E203" s="59" t="s">
        <v>161</v>
      </c>
      <c r="F203" s="58"/>
    </row>
    <row r="204">
      <c r="A204" s="59" t="s">
        <v>79</v>
      </c>
      <c r="B204" s="59" t="s">
        <v>41</v>
      </c>
      <c r="C204" s="59" t="s">
        <v>171</v>
      </c>
      <c r="D204" s="59">
        <v>1.0</v>
      </c>
      <c r="E204" s="59" t="s">
        <v>161</v>
      </c>
      <c r="F204" s="58"/>
    </row>
    <row r="205">
      <c r="A205" s="59" t="s">
        <v>79</v>
      </c>
      <c r="B205" s="59" t="s">
        <v>97</v>
      </c>
      <c r="C205" s="59" t="s">
        <v>171</v>
      </c>
      <c r="D205" s="59">
        <v>1.0</v>
      </c>
      <c r="E205" s="59" t="s">
        <v>161</v>
      </c>
      <c r="F205" s="58"/>
    </row>
    <row r="206">
      <c r="A206" s="59" t="s">
        <v>79</v>
      </c>
      <c r="B206" s="59" t="s">
        <v>77</v>
      </c>
      <c r="C206" s="59" t="s">
        <v>171</v>
      </c>
      <c r="D206" s="59">
        <v>1.0</v>
      </c>
      <c r="E206" s="59" t="s">
        <v>161</v>
      </c>
      <c r="F206" s="58"/>
    </row>
    <row r="207">
      <c r="A207" s="59" t="s">
        <v>79</v>
      </c>
      <c r="B207" s="59" t="s">
        <v>120</v>
      </c>
      <c r="C207" s="59" t="s">
        <v>171</v>
      </c>
      <c r="D207" s="59">
        <v>1.0</v>
      </c>
      <c r="E207" s="59" t="s">
        <v>161</v>
      </c>
      <c r="F207" s="58"/>
    </row>
    <row r="208">
      <c r="A208" s="59" t="s">
        <v>79</v>
      </c>
      <c r="B208" s="59" t="s">
        <v>116</v>
      </c>
      <c r="C208" s="59" t="s">
        <v>171</v>
      </c>
      <c r="D208" s="59">
        <v>1.0</v>
      </c>
      <c r="E208" s="59" t="s">
        <v>161</v>
      </c>
      <c r="F208" s="58"/>
    </row>
    <row r="209">
      <c r="A209" s="59" t="s">
        <v>79</v>
      </c>
      <c r="B209" s="59" t="s">
        <v>31</v>
      </c>
      <c r="C209" s="59" t="s">
        <v>171</v>
      </c>
      <c r="D209" s="59">
        <v>1.0</v>
      </c>
      <c r="E209" s="59" t="s">
        <v>161</v>
      </c>
      <c r="F209" s="58"/>
    </row>
    <row r="210">
      <c r="A210" s="59" t="s">
        <v>79</v>
      </c>
      <c r="B210" s="59" t="s">
        <v>45</v>
      </c>
      <c r="C210" s="59" t="s">
        <v>171</v>
      </c>
      <c r="D210" s="59">
        <v>1.0</v>
      </c>
      <c r="E210" s="59" t="s">
        <v>161</v>
      </c>
      <c r="F210" s="58"/>
    </row>
    <row r="211">
      <c r="A211" s="59" t="s">
        <v>79</v>
      </c>
      <c r="B211" s="59" t="s">
        <v>94</v>
      </c>
      <c r="C211" s="59" t="s">
        <v>171</v>
      </c>
      <c r="D211" s="59">
        <v>1.0</v>
      </c>
      <c r="E211" s="59" t="s">
        <v>161</v>
      </c>
      <c r="F211" s="58"/>
    </row>
    <row r="212">
      <c r="A212" s="59" t="s">
        <v>79</v>
      </c>
      <c r="B212" s="59" t="s">
        <v>27</v>
      </c>
      <c r="C212" s="59" t="s">
        <v>171</v>
      </c>
      <c r="D212" s="59">
        <v>1.0</v>
      </c>
      <c r="E212" s="59" t="s">
        <v>161</v>
      </c>
      <c r="F212" s="58"/>
    </row>
    <row r="213">
      <c r="A213" s="59" t="s">
        <v>79</v>
      </c>
      <c r="B213" s="59" t="s">
        <v>105</v>
      </c>
      <c r="C213" s="59" t="s">
        <v>171</v>
      </c>
      <c r="D213" s="59">
        <v>1.0</v>
      </c>
      <c r="E213" s="59" t="s">
        <v>161</v>
      </c>
      <c r="F213" s="58"/>
    </row>
    <row r="214">
      <c r="A214" s="59" t="s">
        <v>79</v>
      </c>
      <c r="B214" s="59" t="s">
        <v>52</v>
      </c>
      <c r="C214" s="59" t="s">
        <v>171</v>
      </c>
      <c r="D214" s="59">
        <v>1.0</v>
      </c>
      <c r="E214" s="59" t="s">
        <v>161</v>
      </c>
      <c r="F214" s="58"/>
    </row>
    <row r="215">
      <c r="A215" s="59" t="s">
        <v>79</v>
      </c>
      <c r="B215" s="59" t="s">
        <v>58</v>
      </c>
      <c r="C215" s="59" t="s">
        <v>171</v>
      </c>
      <c r="D215" s="59">
        <v>1.0</v>
      </c>
      <c r="E215" s="59" t="s">
        <v>161</v>
      </c>
      <c r="F215" s="58"/>
    </row>
    <row r="216">
      <c r="A216" s="59" t="s">
        <v>79</v>
      </c>
      <c r="B216" s="59" t="s">
        <v>65</v>
      </c>
      <c r="C216" s="59" t="s">
        <v>171</v>
      </c>
      <c r="D216" s="59">
        <v>1.0</v>
      </c>
      <c r="E216" s="59" t="s">
        <v>161</v>
      </c>
      <c r="F216" s="58"/>
    </row>
    <row r="217">
      <c r="A217" s="59" t="s">
        <v>79</v>
      </c>
      <c r="B217" s="59" t="s">
        <v>59</v>
      </c>
      <c r="C217" s="59" t="s">
        <v>171</v>
      </c>
      <c r="D217" s="59">
        <v>1.0</v>
      </c>
      <c r="E217" s="59" t="s">
        <v>161</v>
      </c>
      <c r="F217" s="58"/>
    </row>
    <row r="218">
      <c r="A218" s="59" t="s">
        <v>79</v>
      </c>
      <c r="B218" s="59" t="s">
        <v>71</v>
      </c>
      <c r="C218" s="59" t="s">
        <v>171</v>
      </c>
      <c r="D218" s="59">
        <v>1.0</v>
      </c>
      <c r="E218" s="59" t="s">
        <v>161</v>
      </c>
      <c r="F218" s="58"/>
    </row>
    <row r="219">
      <c r="A219" s="59" t="s">
        <v>79</v>
      </c>
      <c r="B219" s="59" t="s">
        <v>119</v>
      </c>
      <c r="C219" s="59" t="s">
        <v>171</v>
      </c>
      <c r="D219" s="59">
        <v>1.0</v>
      </c>
      <c r="E219" s="59" t="s">
        <v>161</v>
      </c>
      <c r="F219" s="58"/>
    </row>
    <row r="220">
      <c r="A220" s="59" t="s">
        <v>79</v>
      </c>
      <c r="B220" s="59" t="s">
        <v>122</v>
      </c>
      <c r="C220" s="59" t="s">
        <v>171</v>
      </c>
      <c r="D220" s="59">
        <v>1.0</v>
      </c>
      <c r="E220" s="59" t="s">
        <v>161</v>
      </c>
      <c r="F220" s="58"/>
    </row>
    <row r="221">
      <c r="A221" s="59" t="s">
        <v>79</v>
      </c>
      <c r="B221" s="59" t="s">
        <v>36</v>
      </c>
      <c r="C221" s="59" t="s">
        <v>171</v>
      </c>
      <c r="D221" s="59">
        <v>1.0</v>
      </c>
      <c r="E221" s="59" t="s">
        <v>161</v>
      </c>
      <c r="F221" s="58"/>
    </row>
    <row r="222">
      <c r="A222" s="59" t="s">
        <v>79</v>
      </c>
      <c r="B222" s="59" t="s">
        <v>40</v>
      </c>
      <c r="C222" s="59" t="s">
        <v>171</v>
      </c>
      <c r="D222" s="59">
        <v>1.0</v>
      </c>
      <c r="E222" s="59" t="s">
        <v>161</v>
      </c>
      <c r="F222" s="58"/>
    </row>
    <row r="223">
      <c r="A223" s="59" t="s">
        <v>79</v>
      </c>
      <c r="B223" s="59" t="s">
        <v>84</v>
      </c>
      <c r="C223" s="59" t="s">
        <v>171</v>
      </c>
      <c r="D223" s="59">
        <v>1.0</v>
      </c>
      <c r="E223" s="59" t="s">
        <v>161</v>
      </c>
      <c r="F223" s="58"/>
    </row>
    <row r="224">
      <c r="A224" s="59" t="s">
        <v>79</v>
      </c>
      <c r="B224" s="59" t="s">
        <v>98</v>
      </c>
      <c r="C224" s="59" t="s">
        <v>171</v>
      </c>
      <c r="D224" s="59">
        <v>1.0</v>
      </c>
      <c r="E224" s="59" t="s">
        <v>161</v>
      </c>
      <c r="F224" s="58"/>
    </row>
    <row r="225">
      <c r="A225" s="59" t="s">
        <v>79</v>
      </c>
      <c r="B225" s="59" t="s">
        <v>99</v>
      </c>
      <c r="C225" s="59" t="s">
        <v>171</v>
      </c>
      <c r="D225" s="59">
        <v>1.0</v>
      </c>
      <c r="E225" s="59" t="s">
        <v>161</v>
      </c>
      <c r="F225" s="58"/>
    </row>
    <row r="226">
      <c r="A226" s="59" t="s">
        <v>79</v>
      </c>
      <c r="B226" s="59" t="s">
        <v>109</v>
      </c>
      <c r="C226" s="59" t="s">
        <v>171</v>
      </c>
      <c r="D226" s="59">
        <v>1.0</v>
      </c>
      <c r="E226" s="59" t="s">
        <v>161</v>
      </c>
      <c r="F226" s="58"/>
    </row>
    <row r="227">
      <c r="A227" s="59" t="s">
        <v>79</v>
      </c>
      <c r="B227" s="59" t="s">
        <v>124</v>
      </c>
      <c r="C227" s="59" t="s">
        <v>171</v>
      </c>
      <c r="D227" s="59">
        <v>1.0</v>
      </c>
      <c r="E227" s="59" t="s">
        <v>161</v>
      </c>
      <c r="F227" s="58"/>
    </row>
    <row r="228">
      <c r="A228" s="59" t="s">
        <v>79</v>
      </c>
      <c r="B228" s="59" t="s">
        <v>145</v>
      </c>
      <c r="C228" s="59" t="s">
        <v>171</v>
      </c>
      <c r="D228" s="59">
        <v>1.0</v>
      </c>
      <c r="E228" s="59" t="s">
        <v>161</v>
      </c>
      <c r="F228" s="58"/>
    </row>
    <row r="229">
      <c r="A229" s="59" t="s">
        <v>79</v>
      </c>
      <c r="B229" s="59" t="s">
        <v>147</v>
      </c>
      <c r="C229" s="59" t="s">
        <v>171</v>
      </c>
      <c r="D229" s="59">
        <v>1.0</v>
      </c>
      <c r="E229" s="59" t="s">
        <v>161</v>
      </c>
      <c r="F229" s="58"/>
    </row>
    <row r="230">
      <c r="A230" s="59" t="s">
        <v>79</v>
      </c>
      <c r="B230" s="59" t="s">
        <v>102</v>
      </c>
      <c r="C230" s="59" t="s">
        <v>171</v>
      </c>
      <c r="D230" s="59">
        <v>1.0</v>
      </c>
      <c r="E230" s="59" t="s">
        <v>161</v>
      </c>
      <c r="F230" s="58"/>
    </row>
    <row r="231">
      <c r="A231" s="59" t="s">
        <v>49</v>
      </c>
      <c r="B231" s="59" t="s">
        <v>74</v>
      </c>
      <c r="C231" s="59" t="s">
        <v>171</v>
      </c>
      <c r="D231" s="59">
        <v>1.0</v>
      </c>
      <c r="E231" s="59" t="s">
        <v>161</v>
      </c>
      <c r="F231" s="58"/>
    </row>
    <row r="232">
      <c r="A232" s="59" t="s">
        <v>49</v>
      </c>
      <c r="B232" s="59" t="s">
        <v>103</v>
      </c>
      <c r="C232" s="59" t="s">
        <v>171</v>
      </c>
      <c r="D232" s="59">
        <v>1.0</v>
      </c>
      <c r="E232" s="59" t="s">
        <v>161</v>
      </c>
      <c r="F232" s="58"/>
    </row>
    <row r="233">
      <c r="A233" s="59" t="s">
        <v>49</v>
      </c>
      <c r="B233" s="59" t="s">
        <v>60</v>
      </c>
      <c r="C233" s="59" t="s">
        <v>171</v>
      </c>
      <c r="D233" s="59">
        <v>1.0</v>
      </c>
      <c r="E233" s="59" t="s">
        <v>161</v>
      </c>
      <c r="F233" s="58"/>
    </row>
    <row r="234">
      <c r="A234" s="59" t="s">
        <v>49</v>
      </c>
      <c r="B234" s="59" t="s">
        <v>88</v>
      </c>
      <c r="C234" s="59" t="s">
        <v>171</v>
      </c>
      <c r="D234" s="59">
        <v>1.0</v>
      </c>
      <c r="E234" s="59" t="s">
        <v>161</v>
      </c>
      <c r="F234" s="58"/>
    </row>
    <row r="235">
      <c r="A235" s="59" t="s">
        <v>49</v>
      </c>
      <c r="B235" s="59" t="s">
        <v>117</v>
      </c>
      <c r="C235" s="59" t="s">
        <v>171</v>
      </c>
      <c r="D235" s="59">
        <v>1.0</v>
      </c>
      <c r="E235" s="59" t="s">
        <v>161</v>
      </c>
      <c r="F235" s="58"/>
    </row>
    <row r="236">
      <c r="A236" s="59" t="s">
        <v>49</v>
      </c>
      <c r="B236" s="59" t="s">
        <v>127</v>
      </c>
      <c r="C236" s="59" t="s">
        <v>171</v>
      </c>
      <c r="D236" s="59">
        <v>1.0</v>
      </c>
      <c r="E236" s="59" t="s">
        <v>161</v>
      </c>
      <c r="F236" s="58"/>
    </row>
    <row r="237">
      <c r="A237" s="59" t="s">
        <v>49</v>
      </c>
      <c r="B237" s="59" t="s">
        <v>57</v>
      </c>
      <c r="C237" s="59" t="s">
        <v>171</v>
      </c>
      <c r="D237" s="59">
        <v>1.0</v>
      </c>
      <c r="E237" s="59" t="s">
        <v>161</v>
      </c>
      <c r="F237" s="58"/>
    </row>
    <row r="238">
      <c r="A238" s="59" t="s">
        <v>49</v>
      </c>
      <c r="B238" s="59" t="s">
        <v>131</v>
      </c>
      <c r="C238" s="59" t="s">
        <v>171</v>
      </c>
      <c r="D238" s="59">
        <v>1.0</v>
      </c>
      <c r="E238" s="59" t="s">
        <v>161</v>
      </c>
      <c r="F238" s="58"/>
    </row>
    <row r="239">
      <c r="A239" s="59" t="s">
        <v>49</v>
      </c>
      <c r="B239" s="59" t="s">
        <v>43</v>
      </c>
      <c r="C239" s="59" t="s">
        <v>171</v>
      </c>
      <c r="D239" s="59">
        <v>1.0</v>
      </c>
      <c r="E239" s="59" t="s">
        <v>161</v>
      </c>
      <c r="F239" s="58"/>
    </row>
    <row r="240">
      <c r="A240" s="59" t="s">
        <v>49</v>
      </c>
      <c r="B240" s="59" t="s">
        <v>53</v>
      </c>
      <c r="C240" s="59" t="s">
        <v>171</v>
      </c>
      <c r="D240" s="59">
        <v>1.0</v>
      </c>
      <c r="E240" s="59" t="s">
        <v>161</v>
      </c>
      <c r="F240" s="58"/>
    </row>
    <row r="241">
      <c r="A241" s="59" t="s">
        <v>49</v>
      </c>
      <c r="B241" s="59" t="s">
        <v>68</v>
      </c>
      <c r="C241" s="59" t="s">
        <v>171</v>
      </c>
      <c r="D241" s="59">
        <v>1.0</v>
      </c>
      <c r="E241" s="59" t="s">
        <v>161</v>
      </c>
      <c r="F241" s="58"/>
    </row>
    <row r="242">
      <c r="A242" s="59" t="s">
        <v>49</v>
      </c>
      <c r="B242" s="59" t="s">
        <v>115</v>
      </c>
      <c r="C242" s="59" t="s">
        <v>171</v>
      </c>
      <c r="D242" s="59">
        <v>1.0</v>
      </c>
      <c r="E242" s="59" t="s">
        <v>161</v>
      </c>
      <c r="F242" s="58"/>
    </row>
    <row r="243">
      <c r="A243" s="59" t="s">
        <v>49</v>
      </c>
      <c r="B243" s="59" t="s">
        <v>132</v>
      </c>
      <c r="C243" s="59" t="s">
        <v>171</v>
      </c>
      <c r="D243" s="59">
        <v>1.0</v>
      </c>
      <c r="E243" s="59" t="s">
        <v>161</v>
      </c>
      <c r="F243" s="58"/>
    </row>
    <row r="244">
      <c r="A244" s="59" t="s">
        <v>49</v>
      </c>
      <c r="B244" s="59" t="s">
        <v>95</v>
      </c>
      <c r="C244" s="59" t="s">
        <v>171</v>
      </c>
      <c r="D244" s="59">
        <v>1.0</v>
      </c>
      <c r="E244" s="59" t="s">
        <v>161</v>
      </c>
      <c r="F244" s="58"/>
    </row>
    <row r="245">
      <c r="A245" s="59" t="s">
        <v>49</v>
      </c>
      <c r="B245" s="59" t="s">
        <v>44</v>
      </c>
      <c r="C245" s="59" t="s">
        <v>171</v>
      </c>
      <c r="D245" s="59">
        <v>1.0</v>
      </c>
      <c r="E245" s="59" t="s">
        <v>161</v>
      </c>
      <c r="F245" s="58"/>
    </row>
    <row r="246">
      <c r="A246" s="59" t="s">
        <v>49</v>
      </c>
      <c r="B246" s="59" t="s">
        <v>89</v>
      </c>
      <c r="C246" s="59" t="s">
        <v>171</v>
      </c>
      <c r="D246" s="59">
        <v>1.0</v>
      </c>
      <c r="E246" s="59" t="s">
        <v>161</v>
      </c>
      <c r="F246" s="58"/>
    </row>
    <row r="247">
      <c r="A247" s="59" t="s">
        <v>49</v>
      </c>
      <c r="B247" s="59" t="s">
        <v>134</v>
      </c>
      <c r="C247" s="59" t="s">
        <v>171</v>
      </c>
      <c r="D247" s="59">
        <v>1.0</v>
      </c>
      <c r="E247" s="59" t="s">
        <v>161</v>
      </c>
      <c r="F247" s="58"/>
    </row>
    <row r="248">
      <c r="A248" s="59" t="s">
        <v>49</v>
      </c>
      <c r="B248" s="59" t="s">
        <v>85</v>
      </c>
      <c r="C248" s="59" t="s">
        <v>171</v>
      </c>
      <c r="D248" s="59">
        <v>1.0</v>
      </c>
      <c r="E248" s="59" t="s">
        <v>161</v>
      </c>
      <c r="F248" s="58"/>
    </row>
    <row r="249">
      <c r="A249" s="59" t="s">
        <v>49</v>
      </c>
      <c r="B249" s="59" t="s">
        <v>38</v>
      </c>
      <c r="C249" s="59" t="s">
        <v>171</v>
      </c>
      <c r="D249" s="59">
        <v>1.0</v>
      </c>
      <c r="E249" s="59" t="s">
        <v>161</v>
      </c>
      <c r="F249" s="58"/>
    </row>
    <row r="250">
      <c r="A250" s="59" t="s">
        <v>49</v>
      </c>
      <c r="B250" s="59" t="s">
        <v>19</v>
      </c>
      <c r="C250" s="59" t="s">
        <v>171</v>
      </c>
      <c r="D250" s="59">
        <v>1.0</v>
      </c>
      <c r="E250" s="59" t="s">
        <v>161</v>
      </c>
      <c r="F250" s="58"/>
    </row>
    <row r="251">
      <c r="A251" s="59" t="s">
        <v>49</v>
      </c>
      <c r="B251" s="59" t="s">
        <v>32</v>
      </c>
      <c r="C251" s="59" t="s">
        <v>171</v>
      </c>
      <c r="D251" s="59">
        <v>1.0</v>
      </c>
      <c r="E251" s="59" t="s">
        <v>161</v>
      </c>
      <c r="F251" s="58"/>
    </row>
    <row r="252">
      <c r="A252" s="59" t="s">
        <v>49</v>
      </c>
      <c r="B252" s="59" t="s">
        <v>136</v>
      </c>
      <c r="C252" s="59" t="s">
        <v>171</v>
      </c>
      <c r="D252" s="59">
        <v>1.0</v>
      </c>
      <c r="E252" s="59" t="s">
        <v>161</v>
      </c>
      <c r="F252" s="58"/>
    </row>
    <row r="253">
      <c r="A253" s="59" t="s">
        <v>49</v>
      </c>
      <c r="B253" s="59" t="s">
        <v>70</v>
      </c>
      <c r="C253" s="59" t="s">
        <v>171</v>
      </c>
      <c r="D253" s="59">
        <v>1.0</v>
      </c>
      <c r="E253" s="59" t="s">
        <v>161</v>
      </c>
      <c r="F253" s="58"/>
    </row>
    <row r="254">
      <c r="A254" s="59" t="s">
        <v>49</v>
      </c>
      <c r="B254" s="59" t="s">
        <v>137</v>
      </c>
      <c r="C254" s="59" t="s">
        <v>171</v>
      </c>
      <c r="D254" s="59">
        <v>1.0</v>
      </c>
      <c r="E254" s="59" t="s">
        <v>161</v>
      </c>
      <c r="F254" s="58"/>
    </row>
    <row r="255">
      <c r="A255" s="59" t="s">
        <v>49</v>
      </c>
      <c r="B255" s="59" t="s">
        <v>42</v>
      </c>
      <c r="C255" s="59" t="s">
        <v>171</v>
      </c>
      <c r="D255" s="59">
        <v>1.0</v>
      </c>
      <c r="E255" s="59" t="s">
        <v>161</v>
      </c>
      <c r="F255" s="58"/>
    </row>
    <row r="256">
      <c r="A256" s="59" t="s">
        <v>49</v>
      </c>
      <c r="B256" s="59" t="s">
        <v>28</v>
      </c>
      <c r="C256" s="59" t="s">
        <v>171</v>
      </c>
      <c r="D256" s="59">
        <v>1.0</v>
      </c>
      <c r="E256" s="59" t="s">
        <v>161</v>
      </c>
      <c r="F256" s="58"/>
    </row>
    <row r="257">
      <c r="A257" s="59" t="s">
        <v>49</v>
      </c>
      <c r="B257" s="59" t="s">
        <v>33</v>
      </c>
      <c r="C257" s="59" t="s">
        <v>171</v>
      </c>
      <c r="D257" s="59">
        <v>1.0</v>
      </c>
      <c r="E257" s="59" t="s">
        <v>161</v>
      </c>
      <c r="F257" s="58"/>
    </row>
    <row r="258">
      <c r="A258" s="59" t="s">
        <v>49</v>
      </c>
      <c r="B258" s="59" t="s">
        <v>46</v>
      </c>
      <c r="C258" s="59" t="s">
        <v>171</v>
      </c>
      <c r="D258" s="59">
        <v>1.0</v>
      </c>
      <c r="E258" s="59" t="s">
        <v>161</v>
      </c>
      <c r="F258" s="58"/>
    </row>
    <row r="259">
      <c r="A259" s="59" t="s">
        <v>49</v>
      </c>
      <c r="B259" s="59" t="s">
        <v>51</v>
      </c>
      <c r="C259" s="59" t="s">
        <v>171</v>
      </c>
      <c r="D259" s="59">
        <v>1.0</v>
      </c>
      <c r="E259" s="59" t="s">
        <v>161</v>
      </c>
      <c r="F259" s="58"/>
    </row>
    <row r="260">
      <c r="A260" s="59" t="s">
        <v>49</v>
      </c>
      <c r="B260" s="59" t="s">
        <v>83</v>
      </c>
      <c r="C260" s="59" t="s">
        <v>171</v>
      </c>
      <c r="D260" s="59">
        <v>1.0</v>
      </c>
      <c r="E260" s="59" t="s">
        <v>161</v>
      </c>
      <c r="F260" s="58"/>
    </row>
    <row r="261">
      <c r="A261" s="59" t="s">
        <v>49</v>
      </c>
      <c r="B261" s="59" t="s">
        <v>148</v>
      </c>
      <c r="C261" s="59" t="s">
        <v>171</v>
      </c>
      <c r="D261" s="59">
        <v>1.0</v>
      </c>
      <c r="E261" s="59" t="s">
        <v>161</v>
      </c>
      <c r="F261" s="58"/>
    </row>
    <row r="262">
      <c r="A262" s="59" t="s">
        <v>49</v>
      </c>
      <c r="B262" s="59" t="s">
        <v>149</v>
      </c>
      <c r="C262" s="59" t="s">
        <v>171</v>
      </c>
      <c r="D262" s="59">
        <v>1.0</v>
      </c>
      <c r="E262" s="59" t="s">
        <v>161</v>
      </c>
      <c r="F262" s="58"/>
    </row>
    <row r="263">
      <c r="A263" s="59" t="s">
        <v>49</v>
      </c>
      <c r="B263" s="59" t="s">
        <v>15</v>
      </c>
      <c r="C263" s="59" t="s">
        <v>171</v>
      </c>
      <c r="D263" s="59">
        <v>1.0</v>
      </c>
      <c r="E263" s="59" t="s">
        <v>161</v>
      </c>
      <c r="F263" s="58"/>
    </row>
    <row r="264">
      <c r="A264" s="59" t="s">
        <v>49</v>
      </c>
      <c r="B264" s="59" t="s">
        <v>48</v>
      </c>
      <c r="C264" s="59" t="s">
        <v>171</v>
      </c>
      <c r="D264" s="59">
        <v>1.0</v>
      </c>
      <c r="E264" s="59" t="s">
        <v>161</v>
      </c>
      <c r="F264" s="58"/>
    </row>
    <row r="265">
      <c r="A265" s="59" t="s">
        <v>49</v>
      </c>
      <c r="B265" s="59" t="s">
        <v>61</v>
      </c>
      <c r="C265" s="59" t="s">
        <v>171</v>
      </c>
      <c r="D265" s="59">
        <v>1.0</v>
      </c>
      <c r="E265" s="59" t="s">
        <v>161</v>
      </c>
      <c r="F265" s="58"/>
    </row>
    <row r="266">
      <c r="A266" s="59" t="s">
        <v>49</v>
      </c>
      <c r="B266" s="59" t="s">
        <v>63</v>
      </c>
      <c r="C266" s="59" t="s">
        <v>171</v>
      </c>
      <c r="D266" s="59">
        <v>1.0</v>
      </c>
      <c r="E266" s="59" t="s">
        <v>161</v>
      </c>
      <c r="F266" s="58"/>
    </row>
    <row r="267">
      <c r="A267" s="59" t="s">
        <v>49</v>
      </c>
      <c r="B267" s="59" t="s">
        <v>93</v>
      </c>
      <c r="C267" s="59" t="s">
        <v>171</v>
      </c>
      <c r="D267" s="59">
        <v>1.0</v>
      </c>
      <c r="E267" s="59" t="s">
        <v>161</v>
      </c>
      <c r="F267" s="58"/>
    </row>
    <row r="268">
      <c r="A268" s="59" t="s">
        <v>49</v>
      </c>
      <c r="B268" s="59" t="s">
        <v>96</v>
      </c>
      <c r="C268" s="59" t="s">
        <v>171</v>
      </c>
      <c r="D268" s="59">
        <v>1.0</v>
      </c>
      <c r="E268" s="59" t="s">
        <v>161</v>
      </c>
      <c r="F268" s="58"/>
    </row>
    <row r="269">
      <c r="A269" s="59" t="s">
        <v>49</v>
      </c>
      <c r="B269" s="59" t="s">
        <v>112</v>
      </c>
      <c r="C269" s="59" t="s">
        <v>171</v>
      </c>
      <c r="D269" s="59">
        <v>1.0</v>
      </c>
      <c r="E269" s="59" t="s">
        <v>161</v>
      </c>
      <c r="F269" s="58"/>
    </row>
    <row r="270">
      <c r="A270" s="59" t="s">
        <v>49</v>
      </c>
      <c r="B270" s="59" t="s">
        <v>114</v>
      </c>
      <c r="C270" s="59" t="s">
        <v>171</v>
      </c>
      <c r="D270" s="59">
        <v>1.0</v>
      </c>
      <c r="E270" s="59" t="s">
        <v>161</v>
      </c>
      <c r="F270" s="58"/>
    </row>
    <row r="271">
      <c r="A271" s="59" t="s">
        <v>49</v>
      </c>
      <c r="B271" s="59" t="s">
        <v>142</v>
      </c>
      <c r="C271" s="59" t="s">
        <v>171</v>
      </c>
      <c r="D271" s="59">
        <v>1.0</v>
      </c>
      <c r="E271" s="59" t="s">
        <v>161</v>
      </c>
      <c r="F271" s="58"/>
    </row>
    <row r="272">
      <c r="A272" s="59" t="s">
        <v>49</v>
      </c>
      <c r="B272" s="59" t="s">
        <v>54</v>
      </c>
      <c r="C272" s="59" t="s">
        <v>171</v>
      </c>
      <c r="D272" s="59">
        <v>1.0</v>
      </c>
      <c r="E272" s="59" t="s">
        <v>161</v>
      </c>
      <c r="F272" s="58"/>
    </row>
    <row r="273">
      <c r="A273" s="59" t="s">
        <v>49</v>
      </c>
      <c r="B273" s="59" t="s">
        <v>108</v>
      </c>
      <c r="C273" s="59" t="s">
        <v>171</v>
      </c>
      <c r="D273" s="59">
        <v>1.0</v>
      </c>
      <c r="E273" s="59" t="s">
        <v>161</v>
      </c>
      <c r="F273" s="58"/>
    </row>
    <row r="274">
      <c r="A274" s="59" t="s">
        <v>49</v>
      </c>
      <c r="B274" s="59" t="s">
        <v>39</v>
      </c>
      <c r="C274" s="59" t="s">
        <v>171</v>
      </c>
      <c r="D274" s="59">
        <v>1.0</v>
      </c>
      <c r="E274" s="59" t="s">
        <v>161</v>
      </c>
      <c r="F274" s="58"/>
    </row>
    <row r="275">
      <c r="A275" s="59" t="s">
        <v>49</v>
      </c>
      <c r="B275" s="59" t="s">
        <v>121</v>
      </c>
      <c r="C275" s="59" t="s">
        <v>171</v>
      </c>
      <c r="D275" s="59">
        <v>1.0</v>
      </c>
      <c r="E275" s="59" t="s">
        <v>161</v>
      </c>
      <c r="F275" s="58"/>
    </row>
    <row r="276">
      <c r="A276" s="59" t="s">
        <v>49</v>
      </c>
      <c r="B276" s="59" t="s">
        <v>126</v>
      </c>
      <c r="C276" s="59" t="s">
        <v>171</v>
      </c>
      <c r="D276" s="59">
        <v>1.0</v>
      </c>
      <c r="E276" s="59" t="s">
        <v>161</v>
      </c>
      <c r="F276" s="58"/>
    </row>
    <row r="277">
      <c r="A277" s="59" t="s">
        <v>49</v>
      </c>
      <c r="B277" s="59" t="s">
        <v>80</v>
      </c>
      <c r="C277" s="59" t="s">
        <v>171</v>
      </c>
      <c r="D277" s="59">
        <v>1.0</v>
      </c>
      <c r="E277" s="59" t="s">
        <v>161</v>
      </c>
      <c r="F277" s="58"/>
    </row>
    <row r="278">
      <c r="A278" s="59" t="s">
        <v>49</v>
      </c>
      <c r="B278" s="59" t="s">
        <v>23</v>
      </c>
      <c r="C278" s="59" t="s">
        <v>171</v>
      </c>
      <c r="D278" s="59">
        <v>1.0</v>
      </c>
      <c r="E278" s="59" t="s">
        <v>161</v>
      </c>
      <c r="F278" s="58"/>
    </row>
    <row r="279">
      <c r="A279" s="59" t="s">
        <v>49</v>
      </c>
      <c r="B279" s="59" t="s">
        <v>67</v>
      </c>
      <c r="C279" s="59" t="s">
        <v>171</v>
      </c>
      <c r="D279" s="59">
        <v>1.0</v>
      </c>
      <c r="E279" s="59" t="s">
        <v>161</v>
      </c>
      <c r="F279" s="58"/>
    </row>
    <row r="280">
      <c r="A280" s="59" t="s">
        <v>49</v>
      </c>
      <c r="B280" s="59" t="s">
        <v>92</v>
      </c>
      <c r="C280" s="59" t="s">
        <v>171</v>
      </c>
      <c r="D280" s="59">
        <v>1.0</v>
      </c>
      <c r="E280" s="59" t="s">
        <v>161</v>
      </c>
      <c r="F280" s="58"/>
    </row>
    <row r="281">
      <c r="A281" s="59" t="s">
        <v>49</v>
      </c>
      <c r="B281" s="59" t="s">
        <v>138</v>
      </c>
      <c r="C281" s="59" t="s">
        <v>171</v>
      </c>
      <c r="D281" s="59">
        <v>1.0</v>
      </c>
      <c r="E281" s="59" t="s">
        <v>161</v>
      </c>
      <c r="F281" s="58"/>
    </row>
    <row r="282">
      <c r="A282" s="59" t="s">
        <v>49</v>
      </c>
      <c r="B282" s="59" t="s">
        <v>128</v>
      </c>
      <c r="C282" s="59" t="s">
        <v>171</v>
      </c>
      <c r="D282" s="59">
        <v>1.0</v>
      </c>
      <c r="E282" s="59" t="s">
        <v>161</v>
      </c>
      <c r="F282" s="58"/>
    </row>
    <row r="283">
      <c r="A283" s="59" t="s">
        <v>49</v>
      </c>
      <c r="B283" s="59" t="s">
        <v>21</v>
      </c>
      <c r="C283" s="59" t="s">
        <v>171</v>
      </c>
      <c r="D283" s="59">
        <v>1.0</v>
      </c>
      <c r="E283" s="59" t="s">
        <v>161</v>
      </c>
      <c r="F283" s="58"/>
    </row>
    <row r="284">
      <c r="A284" s="59" t="s">
        <v>49</v>
      </c>
      <c r="B284" s="59" t="s">
        <v>144</v>
      </c>
      <c r="C284" s="59" t="s">
        <v>171</v>
      </c>
      <c r="D284" s="59">
        <v>1.0</v>
      </c>
      <c r="E284" s="59" t="s">
        <v>161</v>
      </c>
      <c r="F284" s="58"/>
    </row>
    <row r="285">
      <c r="A285" s="59" t="s">
        <v>49</v>
      </c>
      <c r="B285" s="59" t="s">
        <v>82</v>
      </c>
      <c r="C285" s="59" t="s">
        <v>171</v>
      </c>
      <c r="D285" s="59">
        <v>1.0</v>
      </c>
      <c r="E285" s="59" t="s">
        <v>161</v>
      </c>
      <c r="F285" s="58"/>
    </row>
    <row r="286">
      <c r="A286" s="59" t="s">
        <v>49</v>
      </c>
      <c r="B286" s="59" t="s">
        <v>73</v>
      </c>
      <c r="C286" s="59" t="s">
        <v>171</v>
      </c>
      <c r="D286" s="59">
        <v>1.0</v>
      </c>
      <c r="E286" s="59" t="s">
        <v>161</v>
      </c>
      <c r="F286" s="58"/>
    </row>
    <row r="287">
      <c r="A287" s="59" t="s">
        <v>49</v>
      </c>
      <c r="B287" s="59" t="s">
        <v>50</v>
      </c>
      <c r="C287" s="59" t="s">
        <v>171</v>
      </c>
      <c r="D287" s="59">
        <v>1.0</v>
      </c>
      <c r="E287" s="59" t="s">
        <v>161</v>
      </c>
      <c r="F287" s="58"/>
    </row>
    <row r="288">
      <c r="A288" s="59" t="s">
        <v>49</v>
      </c>
      <c r="B288" s="59" t="s">
        <v>72</v>
      </c>
      <c r="C288" s="59" t="s">
        <v>171</v>
      </c>
      <c r="D288" s="59">
        <v>1.0</v>
      </c>
      <c r="E288" s="59" t="s">
        <v>161</v>
      </c>
      <c r="F288" s="58"/>
    </row>
    <row r="289">
      <c r="A289" s="59" t="s">
        <v>49</v>
      </c>
      <c r="B289" s="59" t="s">
        <v>75</v>
      </c>
      <c r="C289" s="59" t="s">
        <v>171</v>
      </c>
      <c r="D289" s="59">
        <v>1.0</v>
      </c>
      <c r="E289" s="59" t="s">
        <v>161</v>
      </c>
      <c r="F289" s="58"/>
    </row>
    <row r="290">
      <c r="A290" s="59" t="s">
        <v>49</v>
      </c>
      <c r="B290" s="59" t="s">
        <v>25</v>
      </c>
      <c r="C290" s="59" t="s">
        <v>171</v>
      </c>
      <c r="D290" s="59">
        <v>1.0</v>
      </c>
      <c r="E290" s="59" t="s">
        <v>161</v>
      </c>
      <c r="F290" s="58"/>
    </row>
    <row r="291">
      <c r="A291" s="59" t="s">
        <v>49</v>
      </c>
      <c r="B291" s="59" t="s">
        <v>104</v>
      </c>
      <c r="C291" s="59" t="s">
        <v>171</v>
      </c>
      <c r="D291" s="59">
        <v>1.0</v>
      </c>
      <c r="E291" s="59" t="s">
        <v>161</v>
      </c>
      <c r="F291" s="58"/>
    </row>
    <row r="292">
      <c r="A292" s="59" t="s">
        <v>49</v>
      </c>
      <c r="B292" s="59" t="s">
        <v>146</v>
      </c>
      <c r="C292" s="59" t="s">
        <v>171</v>
      </c>
      <c r="D292" s="59">
        <v>1.0</v>
      </c>
      <c r="E292" s="59" t="s">
        <v>161</v>
      </c>
      <c r="F292" s="58"/>
    </row>
    <row r="293">
      <c r="A293" s="59" t="s">
        <v>49</v>
      </c>
      <c r="B293" s="59" t="s">
        <v>55</v>
      </c>
      <c r="C293" s="59" t="s">
        <v>171</v>
      </c>
      <c r="D293" s="59">
        <v>1.0</v>
      </c>
      <c r="E293" s="59" t="s">
        <v>161</v>
      </c>
      <c r="F293" s="58"/>
    </row>
    <row r="294">
      <c r="A294" s="59" t="s">
        <v>49</v>
      </c>
      <c r="B294" s="59" t="s">
        <v>125</v>
      </c>
      <c r="C294" s="59" t="s">
        <v>171</v>
      </c>
      <c r="D294" s="59">
        <v>1.0</v>
      </c>
      <c r="E294" s="59" t="s">
        <v>161</v>
      </c>
      <c r="F294" s="58"/>
    </row>
    <row r="295">
      <c r="A295" s="59" t="s">
        <v>49</v>
      </c>
      <c r="B295" s="59" t="s">
        <v>81</v>
      </c>
      <c r="C295" s="59" t="s">
        <v>171</v>
      </c>
      <c r="D295" s="59">
        <v>1.0</v>
      </c>
      <c r="E295" s="59" t="s">
        <v>161</v>
      </c>
      <c r="F295" s="58"/>
    </row>
    <row r="296">
      <c r="A296" s="59" t="s">
        <v>49</v>
      </c>
      <c r="B296" s="59" t="s">
        <v>106</v>
      </c>
      <c r="C296" s="59" t="s">
        <v>171</v>
      </c>
      <c r="D296" s="59">
        <v>1.0</v>
      </c>
      <c r="E296" s="59" t="s">
        <v>161</v>
      </c>
      <c r="F296" s="58"/>
    </row>
    <row r="297">
      <c r="A297" s="59" t="s">
        <v>49</v>
      </c>
      <c r="B297" s="59" t="s">
        <v>86</v>
      </c>
      <c r="C297" s="59" t="s">
        <v>171</v>
      </c>
      <c r="D297" s="59">
        <v>1.0</v>
      </c>
      <c r="E297" s="59" t="s">
        <v>161</v>
      </c>
      <c r="F297" s="58"/>
    </row>
    <row r="298">
      <c r="A298" s="59" t="s">
        <v>49</v>
      </c>
      <c r="B298" s="59" t="s">
        <v>90</v>
      </c>
      <c r="C298" s="59" t="s">
        <v>171</v>
      </c>
      <c r="D298" s="59">
        <v>1.0</v>
      </c>
      <c r="E298" s="59" t="s">
        <v>161</v>
      </c>
      <c r="F298" s="58"/>
    </row>
    <row r="299">
      <c r="A299" s="59" t="s">
        <v>49</v>
      </c>
      <c r="B299" s="59" t="s">
        <v>135</v>
      </c>
      <c r="C299" s="59" t="s">
        <v>171</v>
      </c>
      <c r="D299" s="59">
        <v>1.0</v>
      </c>
      <c r="E299" s="59" t="s">
        <v>161</v>
      </c>
      <c r="F299" s="58"/>
    </row>
    <row r="300">
      <c r="A300" s="59" t="s">
        <v>49</v>
      </c>
      <c r="B300" s="59" t="s">
        <v>113</v>
      </c>
      <c r="C300" s="59" t="s">
        <v>171</v>
      </c>
      <c r="D300" s="59">
        <v>1.0</v>
      </c>
      <c r="E300" s="59" t="s">
        <v>161</v>
      </c>
      <c r="F300" s="58"/>
    </row>
    <row r="301">
      <c r="A301" s="59" t="s">
        <v>49</v>
      </c>
      <c r="B301" s="59" t="s">
        <v>69</v>
      </c>
      <c r="C301" s="59" t="s">
        <v>171</v>
      </c>
      <c r="D301" s="59">
        <v>1.0</v>
      </c>
      <c r="E301" s="59" t="s">
        <v>161</v>
      </c>
      <c r="F301" s="58"/>
    </row>
    <row r="302">
      <c r="A302" s="59" t="s">
        <v>49</v>
      </c>
      <c r="B302" s="59" t="s">
        <v>143</v>
      </c>
      <c r="C302" s="59" t="s">
        <v>171</v>
      </c>
      <c r="D302" s="59">
        <v>1.0</v>
      </c>
      <c r="E302" s="59" t="s">
        <v>161</v>
      </c>
      <c r="F302" s="58"/>
    </row>
    <row r="303">
      <c r="A303" s="59" t="s">
        <v>49</v>
      </c>
      <c r="B303" s="59" t="s">
        <v>111</v>
      </c>
      <c r="C303" s="59" t="s">
        <v>171</v>
      </c>
      <c r="D303" s="59">
        <v>1.0</v>
      </c>
      <c r="E303" s="59" t="s">
        <v>161</v>
      </c>
      <c r="F303" s="58"/>
    </row>
    <row r="304">
      <c r="A304" s="59" t="s">
        <v>49</v>
      </c>
      <c r="B304" s="59" t="s">
        <v>130</v>
      </c>
      <c r="C304" s="59" t="s">
        <v>171</v>
      </c>
      <c r="D304" s="59">
        <v>1.0</v>
      </c>
      <c r="E304" s="59" t="s">
        <v>161</v>
      </c>
      <c r="F304" s="58"/>
    </row>
    <row r="305">
      <c r="A305" s="59" t="s">
        <v>49</v>
      </c>
      <c r="B305" s="59" t="s">
        <v>47</v>
      </c>
      <c r="C305" s="59" t="s">
        <v>171</v>
      </c>
      <c r="D305" s="59">
        <v>1.0</v>
      </c>
      <c r="E305" s="59" t="s">
        <v>161</v>
      </c>
      <c r="F305" s="58"/>
    </row>
    <row r="306">
      <c r="A306" s="59" t="s">
        <v>49</v>
      </c>
      <c r="B306" s="59" t="s">
        <v>17</v>
      </c>
      <c r="C306" s="59" t="s">
        <v>171</v>
      </c>
      <c r="D306" s="59">
        <v>1.0</v>
      </c>
      <c r="E306" s="59" t="s">
        <v>161</v>
      </c>
      <c r="F306" s="58"/>
    </row>
    <row r="307">
      <c r="A307" s="59" t="s">
        <v>49</v>
      </c>
      <c r="B307" s="59" t="s">
        <v>22</v>
      </c>
      <c r="C307" s="59" t="s">
        <v>171</v>
      </c>
      <c r="D307" s="59">
        <v>1.0</v>
      </c>
      <c r="E307" s="59" t="s">
        <v>161</v>
      </c>
      <c r="F307" s="58"/>
    </row>
    <row r="308">
      <c r="A308" s="59" t="s">
        <v>49</v>
      </c>
      <c r="B308" s="59" t="s">
        <v>62</v>
      </c>
      <c r="C308" s="59" t="s">
        <v>171</v>
      </c>
      <c r="D308" s="59">
        <v>1.0</v>
      </c>
      <c r="E308" s="59" t="s">
        <v>161</v>
      </c>
      <c r="F308" s="58"/>
    </row>
    <row r="309">
      <c r="A309" s="59" t="s">
        <v>49</v>
      </c>
      <c r="B309" s="59" t="s">
        <v>66</v>
      </c>
      <c r="C309" s="59" t="s">
        <v>171</v>
      </c>
      <c r="D309" s="59">
        <v>1.0</v>
      </c>
      <c r="E309" s="59" t="s">
        <v>161</v>
      </c>
      <c r="F309" s="58"/>
    </row>
    <row r="310">
      <c r="A310" s="59" t="s">
        <v>49</v>
      </c>
      <c r="B310" s="59" t="s">
        <v>78</v>
      </c>
      <c r="C310" s="59" t="s">
        <v>171</v>
      </c>
      <c r="D310" s="59">
        <v>1.0</v>
      </c>
      <c r="E310" s="59" t="s">
        <v>161</v>
      </c>
      <c r="F310" s="58"/>
    </row>
    <row r="311">
      <c r="A311" s="59" t="s">
        <v>49</v>
      </c>
      <c r="B311" s="59" t="s">
        <v>91</v>
      </c>
      <c r="C311" s="59" t="s">
        <v>171</v>
      </c>
      <c r="D311" s="59">
        <v>1.0</v>
      </c>
      <c r="E311" s="59" t="s">
        <v>161</v>
      </c>
      <c r="F311" s="58"/>
    </row>
    <row r="312">
      <c r="A312" s="59" t="s">
        <v>49</v>
      </c>
      <c r="B312" s="59" t="s">
        <v>110</v>
      </c>
      <c r="C312" s="59" t="s">
        <v>171</v>
      </c>
      <c r="D312" s="59">
        <v>1.0</v>
      </c>
      <c r="E312" s="59" t="s">
        <v>161</v>
      </c>
      <c r="F312" s="58"/>
    </row>
    <row r="313">
      <c r="A313" s="59" t="s">
        <v>49</v>
      </c>
      <c r="B313" s="59" t="s">
        <v>87</v>
      </c>
      <c r="C313" s="59" t="s">
        <v>171</v>
      </c>
      <c r="D313" s="59">
        <v>1.0</v>
      </c>
      <c r="E313" s="59" t="s">
        <v>161</v>
      </c>
      <c r="F313" s="58"/>
    </row>
    <row r="314">
      <c r="A314" s="59" t="s">
        <v>49</v>
      </c>
      <c r="B314" s="59" t="s">
        <v>41</v>
      </c>
      <c r="C314" s="59" t="s">
        <v>171</v>
      </c>
      <c r="D314" s="59">
        <v>1.0</v>
      </c>
      <c r="E314" s="59" t="s">
        <v>161</v>
      </c>
      <c r="F314" s="58"/>
    </row>
    <row r="315">
      <c r="A315" s="59" t="s">
        <v>49</v>
      </c>
      <c r="B315" s="59" t="s">
        <v>97</v>
      </c>
      <c r="C315" s="59" t="s">
        <v>171</v>
      </c>
      <c r="D315" s="59">
        <v>1.0</v>
      </c>
      <c r="E315" s="59" t="s">
        <v>161</v>
      </c>
      <c r="F315" s="58"/>
    </row>
    <row r="316">
      <c r="A316" s="59" t="s">
        <v>49</v>
      </c>
      <c r="B316" s="59" t="s">
        <v>77</v>
      </c>
      <c r="C316" s="59" t="s">
        <v>171</v>
      </c>
      <c r="D316" s="59">
        <v>1.0</v>
      </c>
      <c r="E316" s="59" t="s">
        <v>161</v>
      </c>
      <c r="F316" s="58"/>
    </row>
    <row r="317">
      <c r="A317" s="59" t="s">
        <v>49</v>
      </c>
      <c r="B317" s="59" t="s">
        <v>120</v>
      </c>
      <c r="C317" s="59" t="s">
        <v>171</v>
      </c>
      <c r="D317" s="59">
        <v>1.0</v>
      </c>
      <c r="E317" s="59" t="s">
        <v>161</v>
      </c>
      <c r="F317" s="58"/>
    </row>
    <row r="318">
      <c r="A318" s="59" t="s">
        <v>49</v>
      </c>
      <c r="B318" s="59" t="s">
        <v>116</v>
      </c>
      <c r="C318" s="59" t="s">
        <v>171</v>
      </c>
      <c r="D318" s="59">
        <v>1.0</v>
      </c>
      <c r="E318" s="59" t="s">
        <v>161</v>
      </c>
      <c r="F318" s="58"/>
    </row>
    <row r="319">
      <c r="A319" s="59" t="s">
        <v>49</v>
      </c>
      <c r="B319" s="59" t="s">
        <v>31</v>
      </c>
      <c r="C319" s="59" t="s">
        <v>171</v>
      </c>
      <c r="D319" s="59">
        <v>1.0</v>
      </c>
      <c r="E319" s="59" t="s">
        <v>161</v>
      </c>
      <c r="F319" s="58"/>
    </row>
    <row r="320">
      <c r="A320" s="59" t="s">
        <v>49</v>
      </c>
      <c r="B320" s="59" t="s">
        <v>45</v>
      </c>
      <c r="C320" s="59" t="s">
        <v>171</v>
      </c>
      <c r="D320" s="59">
        <v>1.0</v>
      </c>
      <c r="E320" s="59" t="s">
        <v>161</v>
      </c>
      <c r="F320" s="58"/>
    </row>
    <row r="321">
      <c r="A321" s="59" t="s">
        <v>49</v>
      </c>
      <c r="B321" s="59" t="s">
        <v>94</v>
      </c>
      <c r="C321" s="59" t="s">
        <v>171</v>
      </c>
      <c r="D321" s="59">
        <v>1.0</v>
      </c>
      <c r="E321" s="59" t="s">
        <v>161</v>
      </c>
      <c r="F321" s="58"/>
    </row>
    <row r="322">
      <c r="A322" s="59" t="s">
        <v>49</v>
      </c>
      <c r="B322" s="59" t="s">
        <v>27</v>
      </c>
      <c r="C322" s="59" t="s">
        <v>171</v>
      </c>
      <c r="D322" s="59">
        <v>1.0</v>
      </c>
      <c r="E322" s="59" t="s">
        <v>161</v>
      </c>
      <c r="F322" s="58"/>
    </row>
    <row r="323">
      <c r="A323" s="59" t="s">
        <v>49</v>
      </c>
      <c r="B323" s="59" t="s">
        <v>105</v>
      </c>
      <c r="C323" s="59" t="s">
        <v>171</v>
      </c>
      <c r="D323" s="59">
        <v>1.0</v>
      </c>
      <c r="E323" s="59" t="s">
        <v>161</v>
      </c>
      <c r="F323" s="58"/>
    </row>
    <row r="324">
      <c r="A324" s="59" t="s">
        <v>49</v>
      </c>
      <c r="B324" s="59" t="s">
        <v>52</v>
      </c>
      <c r="C324" s="59" t="s">
        <v>171</v>
      </c>
      <c r="D324" s="59">
        <v>1.0</v>
      </c>
      <c r="E324" s="59" t="s">
        <v>161</v>
      </c>
      <c r="F324" s="58"/>
    </row>
    <row r="325">
      <c r="A325" s="59" t="s">
        <v>49</v>
      </c>
      <c r="B325" s="59" t="s">
        <v>58</v>
      </c>
      <c r="C325" s="59" t="s">
        <v>171</v>
      </c>
      <c r="D325" s="59">
        <v>1.0</v>
      </c>
      <c r="E325" s="59" t="s">
        <v>161</v>
      </c>
      <c r="F325" s="58"/>
    </row>
    <row r="326">
      <c r="A326" s="59" t="s">
        <v>49</v>
      </c>
      <c r="B326" s="59" t="s">
        <v>65</v>
      </c>
      <c r="C326" s="59" t="s">
        <v>171</v>
      </c>
      <c r="D326" s="59">
        <v>1.0</v>
      </c>
      <c r="E326" s="59" t="s">
        <v>161</v>
      </c>
      <c r="F326" s="58"/>
    </row>
    <row r="327">
      <c r="A327" s="59" t="s">
        <v>49</v>
      </c>
      <c r="B327" s="59" t="s">
        <v>59</v>
      </c>
      <c r="C327" s="59" t="s">
        <v>171</v>
      </c>
      <c r="D327" s="59">
        <v>1.0</v>
      </c>
      <c r="E327" s="59" t="s">
        <v>161</v>
      </c>
      <c r="F327" s="58"/>
    </row>
    <row r="328">
      <c r="A328" s="59" t="s">
        <v>49</v>
      </c>
      <c r="B328" s="59" t="s">
        <v>71</v>
      </c>
      <c r="C328" s="59" t="s">
        <v>171</v>
      </c>
      <c r="D328" s="59">
        <v>1.0</v>
      </c>
      <c r="E328" s="59" t="s">
        <v>161</v>
      </c>
      <c r="F328" s="58"/>
    </row>
    <row r="329">
      <c r="A329" s="59" t="s">
        <v>49</v>
      </c>
      <c r="B329" s="59" t="s">
        <v>119</v>
      </c>
      <c r="C329" s="59" t="s">
        <v>171</v>
      </c>
      <c r="D329" s="59">
        <v>1.0</v>
      </c>
      <c r="E329" s="59" t="s">
        <v>161</v>
      </c>
      <c r="F329" s="58"/>
    </row>
    <row r="330">
      <c r="A330" s="59" t="s">
        <v>49</v>
      </c>
      <c r="B330" s="59" t="s">
        <v>122</v>
      </c>
      <c r="C330" s="59" t="s">
        <v>171</v>
      </c>
      <c r="D330" s="59">
        <v>1.0</v>
      </c>
      <c r="E330" s="59" t="s">
        <v>161</v>
      </c>
      <c r="F330" s="58"/>
    </row>
    <row r="331">
      <c r="A331" s="59" t="s">
        <v>49</v>
      </c>
      <c r="B331" s="59" t="s">
        <v>36</v>
      </c>
      <c r="C331" s="59" t="s">
        <v>171</v>
      </c>
      <c r="D331" s="59">
        <v>1.0</v>
      </c>
      <c r="E331" s="59" t="s">
        <v>161</v>
      </c>
      <c r="F331" s="58"/>
    </row>
    <row r="332">
      <c r="A332" s="59" t="s">
        <v>49</v>
      </c>
      <c r="B332" s="59" t="s">
        <v>40</v>
      </c>
      <c r="C332" s="59" t="s">
        <v>171</v>
      </c>
      <c r="D332" s="59">
        <v>1.0</v>
      </c>
      <c r="E332" s="59" t="s">
        <v>161</v>
      </c>
      <c r="F332" s="58"/>
    </row>
    <row r="333">
      <c r="A333" s="59" t="s">
        <v>49</v>
      </c>
      <c r="B333" s="59" t="s">
        <v>84</v>
      </c>
      <c r="C333" s="59" t="s">
        <v>171</v>
      </c>
      <c r="D333" s="59">
        <v>1.0</v>
      </c>
      <c r="E333" s="59" t="s">
        <v>161</v>
      </c>
      <c r="F333" s="58"/>
    </row>
    <row r="334">
      <c r="A334" s="59" t="s">
        <v>49</v>
      </c>
      <c r="B334" s="59" t="s">
        <v>98</v>
      </c>
      <c r="C334" s="59" t="s">
        <v>171</v>
      </c>
      <c r="D334" s="59">
        <v>1.0</v>
      </c>
      <c r="E334" s="59" t="s">
        <v>161</v>
      </c>
      <c r="F334" s="58"/>
    </row>
    <row r="335">
      <c r="A335" s="59" t="s">
        <v>49</v>
      </c>
      <c r="B335" s="59" t="s">
        <v>99</v>
      </c>
      <c r="C335" s="59" t="s">
        <v>171</v>
      </c>
      <c r="D335" s="59">
        <v>1.0</v>
      </c>
      <c r="E335" s="59" t="s">
        <v>161</v>
      </c>
      <c r="F335" s="58"/>
    </row>
    <row r="336">
      <c r="A336" s="59" t="s">
        <v>49</v>
      </c>
      <c r="B336" s="59" t="s">
        <v>109</v>
      </c>
      <c r="C336" s="59" t="s">
        <v>171</v>
      </c>
      <c r="D336" s="59">
        <v>1.0</v>
      </c>
      <c r="E336" s="59" t="s">
        <v>161</v>
      </c>
      <c r="F336" s="58"/>
    </row>
    <row r="337">
      <c r="A337" s="59" t="s">
        <v>49</v>
      </c>
      <c r="B337" s="59" t="s">
        <v>124</v>
      </c>
      <c r="C337" s="59" t="s">
        <v>171</v>
      </c>
      <c r="D337" s="59">
        <v>1.0</v>
      </c>
      <c r="E337" s="59" t="s">
        <v>161</v>
      </c>
      <c r="F337" s="58"/>
    </row>
    <row r="338">
      <c r="A338" s="59" t="s">
        <v>49</v>
      </c>
      <c r="B338" s="59" t="s">
        <v>145</v>
      </c>
      <c r="C338" s="59" t="s">
        <v>171</v>
      </c>
      <c r="D338" s="59">
        <v>1.0</v>
      </c>
      <c r="E338" s="59" t="s">
        <v>161</v>
      </c>
      <c r="F338" s="58"/>
    </row>
    <row r="339">
      <c r="A339" s="59" t="s">
        <v>49</v>
      </c>
      <c r="B339" s="59" t="s">
        <v>147</v>
      </c>
      <c r="C339" s="59" t="s">
        <v>171</v>
      </c>
      <c r="D339" s="59">
        <v>1.0</v>
      </c>
      <c r="E339" s="59" t="s">
        <v>161</v>
      </c>
      <c r="F339" s="58"/>
    </row>
    <row r="340">
      <c r="A340" s="59" t="s">
        <v>49</v>
      </c>
      <c r="B340" s="59" t="s">
        <v>102</v>
      </c>
      <c r="C340" s="59" t="s">
        <v>171</v>
      </c>
      <c r="D340" s="59">
        <v>1.0</v>
      </c>
      <c r="E340" s="59" t="s">
        <v>161</v>
      </c>
      <c r="F340" s="58"/>
    </row>
    <row r="341">
      <c r="A341" s="59" t="s">
        <v>74</v>
      </c>
      <c r="B341" s="59" t="s">
        <v>103</v>
      </c>
      <c r="C341" s="59" t="s">
        <v>171</v>
      </c>
      <c r="D341" s="59">
        <v>1.0</v>
      </c>
      <c r="E341" s="59" t="s">
        <v>161</v>
      </c>
      <c r="F341" s="58"/>
    </row>
    <row r="342">
      <c r="A342" s="59" t="s">
        <v>74</v>
      </c>
      <c r="B342" s="59" t="s">
        <v>60</v>
      </c>
      <c r="C342" s="59" t="s">
        <v>171</v>
      </c>
      <c r="D342" s="59">
        <v>1.0</v>
      </c>
      <c r="E342" s="59" t="s">
        <v>161</v>
      </c>
      <c r="F342" s="58"/>
    </row>
    <row r="343">
      <c r="A343" s="59" t="s">
        <v>74</v>
      </c>
      <c r="B343" s="59" t="s">
        <v>88</v>
      </c>
      <c r="C343" s="59" t="s">
        <v>171</v>
      </c>
      <c r="D343" s="59">
        <v>1.0</v>
      </c>
      <c r="E343" s="59" t="s">
        <v>161</v>
      </c>
      <c r="F343" s="58"/>
    </row>
    <row r="344">
      <c r="A344" s="59" t="s">
        <v>74</v>
      </c>
      <c r="B344" s="59" t="s">
        <v>117</v>
      </c>
      <c r="C344" s="59" t="s">
        <v>171</v>
      </c>
      <c r="D344" s="59">
        <v>1.0</v>
      </c>
      <c r="E344" s="59" t="s">
        <v>161</v>
      </c>
      <c r="F344" s="58"/>
    </row>
    <row r="345">
      <c r="A345" s="59" t="s">
        <v>74</v>
      </c>
      <c r="B345" s="59" t="s">
        <v>127</v>
      </c>
      <c r="C345" s="59" t="s">
        <v>171</v>
      </c>
      <c r="D345" s="59">
        <v>1.0</v>
      </c>
      <c r="E345" s="59" t="s">
        <v>161</v>
      </c>
      <c r="F345" s="58"/>
    </row>
    <row r="346">
      <c r="A346" s="59" t="s">
        <v>74</v>
      </c>
      <c r="B346" s="59" t="s">
        <v>57</v>
      </c>
      <c r="C346" s="59" t="s">
        <v>171</v>
      </c>
      <c r="D346" s="59">
        <v>1.0</v>
      </c>
      <c r="E346" s="59" t="s">
        <v>161</v>
      </c>
      <c r="F346" s="58"/>
    </row>
    <row r="347">
      <c r="A347" s="59" t="s">
        <v>74</v>
      </c>
      <c r="B347" s="59" t="s">
        <v>131</v>
      </c>
      <c r="C347" s="59" t="s">
        <v>171</v>
      </c>
      <c r="D347" s="59">
        <v>1.0</v>
      </c>
      <c r="E347" s="59" t="s">
        <v>161</v>
      </c>
      <c r="F347" s="58"/>
    </row>
    <row r="348">
      <c r="A348" s="59" t="s">
        <v>74</v>
      </c>
      <c r="B348" s="59" t="s">
        <v>43</v>
      </c>
      <c r="C348" s="59" t="s">
        <v>171</v>
      </c>
      <c r="D348" s="59">
        <v>1.0</v>
      </c>
      <c r="E348" s="59" t="s">
        <v>161</v>
      </c>
      <c r="F348" s="58"/>
    </row>
    <row r="349">
      <c r="A349" s="59" t="s">
        <v>74</v>
      </c>
      <c r="B349" s="59" t="s">
        <v>53</v>
      </c>
      <c r="C349" s="59" t="s">
        <v>171</v>
      </c>
      <c r="D349" s="59">
        <v>1.0</v>
      </c>
      <c r="E349" s="59" t="s">
        <v>161</v>
      </c>
      <c r="F349" s="58"/>
    </row>
    <row r="350">
      <c r="A350" s="59" t="s">
        <v>74</v>
      </c>
      <c r="B350" s="59" t="s">
        <v>68</v>
      </c>
      <c r="C350" s="59" t="s">
        <v>171</v>
      </c>
      <c r="D350" s="59">
        <v>1.0</v>
      </c>
      <c r="E350" s="59" t="s">
        <v>161</v>
      </c>
      <c r="F350" s="58"/>
    </row>
    <row r="351">
      <c r="A351" s="59" t="s">
        <v>74</v>
      </c>
      <c r="B351" s="59" t="s">
        <v>115</v>
      </c>
      <c r="C351" s="59" t="s">
        <v>171</v>
      </c>
      <c r="D351" s="59">
        <v>1.0</v>
      </c>
      <c r="E351" s="59" t="s">
        <v>161</v>
      </c>
      <c r="F351" s="58"/>
    </row>
    <row r="352">
      <c r="A352" s="59" t="s">
        <v>74</v>
      </c>
      <c r="B352" s="59" t="s">
        <v>132</v>
      </c>
      <c r="C352" s="59" t="s">
        <v>171</v>
      </c>
      <c r="D352" s="59">
        <v>1.0</v>
      </c>
      <c r="E352" s="59" t="s">
        <v>161</v>
      </c>
      <c r="F352" s="58"/>
    </row>
    <row r="353">
      <c r="A353" s="59" t="s">
        <v>74</v>
      </c>
      <c r="B353" s="59" t="s">
        <v>95</v>
      </c>
      <c r="C353" s="59" t="s">
        <v>171</v>
      </c>
      <c r="D353" s="59">
        <v>1.0</v>
      </c>
      <c r="E353" s="59" t="s">
        <v>161</v>
      </c>
      <c r="F353" s="58"/>
    </row>
    <row r="354">
      <c r="A354" s="59" t="s">
        <v>74</v>
      </c>
      <c r="B354" s="59" t="s">
        <v>44</v>
      </c>
      <c r="C354" s="59" t="s">
        <v>171</v>
      </c>
      <c r="D354" s="59">
        <v>1.0</v>
      </c>
      <c r="E354" s="59" t="s">
        <v>161</v>
      </c>
      <c r="F354" s="58"/>
    </row>
    <row r="355">
      <c r="A355" s="59" t="s">
        <v>74</v>
      </c>
      <c r="B355" s="59" t="s">
        <v>89</v>
      </c>
      <c r="C355" s="59" t="s">
        <v>171</v>
      </c>
      <c r="D355" s="59">
        <v>1.0</v>
      </c>
      <c r="E355" s="59" t="s">
        <v>161</v>
      </c>
      <c r="F355" s="58"/>
    </row>
    <row r="356">
      <c r="A356" s="59" t="s">
        <v>74</v>
      </c>
      <c r="B356" s="59" t="s">
        <v>134</v>
      </c>
      <c r="C356" s="59" t="s">
        <v>171</v>
      </c>
      <c r="D356" s="59">
        <v>1.0</v>
      </c>
      <c r="E356" s="59" t="s">
        <v>161</v>
      </c>
      <c r="F356" s="58"/>
    </row>
    <row r="357">
      <c r="A357" s="59" t="s">
        <v>74</v>
      </c>
      <c r="B357" s="59" t="s">
        <v>85</v>
      </c>
      <c r="C357" s="59" t="s">
        <v>171</v>
      </c>
      <c r="D357" s="59">
        <v>1.0</v>
      </c>
      <c r="E357" s="59" t="s">
        <v>161</v>
      </c>
      <c r="F357" s="58"/>
    </row>
    <row r="358">
      <c r="A358" s="59" t="s">
        <v>74</v>
      </c>
      <c r="B358" s="59" t="s">
        <v>38</v>
      </c>
      <c r="C358" s="59" t="s">
        <v>171</v>
      </c>
      <c r="D358" s="59">
        <v>1.0</v>
      </c>
      <c r="E358" s="59" t="s">
        <v>161</v>
      </c>
      <c r="F358" s="58"/>
    </row>
    <row r="359">
      <c r="A359" s="59" t="s">
        <v>74</v>
      </c>
      <c r="B359" s="59" t="s">
        <v>19</v>
      </c>
      <c r="C359" s="59" t="s">
        <v>171</v>
      </c>
      <c r="D359" s="59">
        <v>1.0</v>
      </c>
      <c r="E359" s="59" t="s">
        <v>161</v>
      </c>
      <c r="F359" s="58"/>
    </row>
    <row r="360">
      <c r="A360" s="59" t="s">
        <v>74</v>
      </c>
      <c r="B360" s="59" t="s">
        <v>32</v>
      </c>
      <c r="C360" s="59" t="s">
        <v>171</v>
      </c>
      <c r="D360" s="59">
        <v>1.0</v>
      </c>
      <c r="E360" s="59" t="s">
        <v>161</v>
      </c>
      <c r="F360" s="58"/>
    </row>
    <row r="361">
      <c r="A361" s="59" t="s">
        <v>74</v>
      </c>
      <c r="B361" s="59" t="s">
        <v>136</v>
      </c>
      <c r="C361" s="59" t="s">
        <v>171</v>
      </c>
      <c r="D361" s="59">
        <v>1.0</v>
      </c>
      <c r="E361" s="59" t="s">
        <v>161</v>
      </c>
      <c r="F361" s="58"/>
    </row>
    <row r="362">
      <c r="A362" s="59" t="s">
        <v>74</v>
      </c>
      <c r="B362" s="59" t="s">
        <v>70</v>
      </c>
      <c r="C362" s="59" t="s">
        <v>171</v>
      </c>
      <c r="D362" s="59">
        <v>1.0</v>
      </c>
      <c r="E362" s="59" t="s">
        <v>161</v>
      </c>
      <c r="F362" s="58"/>
    </row>
    <row r="363">
      <c r="A363" s="59" t="s">
        <v>74</v>
      </c>
      <c r="B363" s="59" t="s">
        <v>137</v>
      </c>
      <c r="C363" s="59" t="s">
        <v>171</v>
      </c>
      <c r="D363" s="59">
        <v>1.0</v>
      </c>
      <c r="E363" s="59" t="s">
        <v>161</v>
      </c>
      <c r="F363" s="58"/>
    </row>
    <row r="364">
      <c r="A364" s="59" t="s">
        <v>74</v>
      </c>
      <c r="B364" s="59" t="s">
        <v>42</v>
      </c>
      <c r="C364" s="59" t="s">
        <v>171</v>
      </c>
      <c r="D364" s="59">
        <v>1.0</v>
      </c>
      <c r="E364" s="59" t="s">
        <v>161</v>
      </c>
      <c r="F364" s="58"/>
    </row>
    <row r="365">
      <c r="A365" s="59" t="s">
        <v>74</v>
      </c>
      <c r="B365" s="59" t="s">
        <v>28</v>
      </c>
      <c r="C365" s="59" t="s">
        <v>171</v>
      </c>
      <c r="D365" s="59">
        <v>1.0</v>
      </c>
      <c r="E365" s="59" t="s">
        <v>161</v>
      </c>
      <c r="F365" s="58"/>
    </row>
    <row r="366">
      <c r="A366" s="59" t="s">
        <v>74</v>
      </c>
      <c r="B366" s="59" t="s">
        <v>33</v>
      </c>
      <c r="C366" s="59" t="s">
        <v>171</v>
      </c>
      <c r="D366" s="59">
        <v>1.0</v>
      </c>
      <c r="E366" s="59" t="s">
        <v>161</v>
      </c>
      <c r="F366" s="58"/>
    </row>
    <row r="367">
      <c r="A367" s="59" t="s">
        <v>74</v>
      </c>
      <c r="B367" s="59" t="s">
        <v>46</v>
      </c>
      <c r="C367" s="59" t="s">
        <v>171</v>
      </c>
      <c r="D367" s="59">
        <v>1.0</v>
      </c>
      <c r="E367" s="59" t="s">
        <v>161</v>
      </c>
      <c r="F367" s="58"/>
    </row>
    <row r="368">
      <c r="A368" s="59" t="s">
        <v>74</v>
      </c>
      <c r="B368" s="59" t="s">
        <v>51</v>
      </c>
      <c r="C368" s="59" t="s">
        <v>171</v>
      </c>
      <c r="D368" s="59">
        <v>1.0</v>
      </c>
      <c r="E368" s="59" t="s">
        <v>161</v>
      </c>
      <c r="F368" s="58"/>
    </row>
    <row r="369">
      <c r="A369" s="59" t="s">
        <v>74</v>
      </c>
      <c r="B369" s="59" t="s">
        <v>83</v>
      </c>
      <c r="C369" s="59" t="s">
        <v>171</v>
      </c>
      <c r="D369" s="59">
        <v>1.0</v>
      </c>
      <c r="E369" s="59" t="s">
        <v>161</v>
      </c>
      <c r="F369" s="58"/>
    </row>
    <row r="370">
      <c r="A370" s="59" t="s">
        <v>74</v>
      </c>
      <c r="B370" s="59" t="s">
        <v>148</v>
      </c>
      <c r="C370" s="59" t="s">
        <v>171</v>
      </c>
      <c r="D370" s="59">
        <v>1.0</v>
      </c>
      <c r="E370" s="59" t="s">
        <v>161</v>
      </c>
      <c r="F370" s="58"/>
    </row>
    <row r="371">
      <c r="A371" s="59" t="s">
        <v>74</v>
      </c>
      <c r="B371" s="59" t="s">
        <v>149</v>
      </c>
      <c r="C371" s="59" t="s">
        <v>171</v>
      </c>
      <c r="D371" s="59">
        <v>1.0</v>
      </c>
      <c r="E371" s="59" t="s">
        <v>161</v>
      </c>
      <c r="F371" s="58"/>
    </row>
    <row r="372">
      <c r="A372" s="59" t="s">
        <v>74</v>
      </c>
      <c r="B372" s="59" t="s">
        <v>15</v>
      </c>
      <c r="C372" s="59" t="s">
        <v>171</v>
      </c>
      <c r="D372" s="59">
        <v>1.0</v>
      </c>
      <c r="E372" s="59" t="s">
        <v>161</v>
      </c>
      <c r="F372" s="58"/>
    </row>
    <row r="373">
      <c r="A373" s="59" t="s">
        <v>74</v>
      </c>
      <c r="B373" s="59" t="s">
        <v>48</v>
      </c>
      <c r="C373" s="59" t="s">
        <v>171</v>
      </c>
      <c r="D373" s="59">
        <v>1.0</v>
      </c>
      <c r="E373" s="59" t="s">
        <v>161</v>
      </c>
      <c r="F373" s="58"/>
    </row>
    <row r="374">
      <c r="A374" s="59" t="s">
        <v>74</v>
      </c>
      <c r="B374" s="59" t="s">
        <v>61</v>
      </c>
      <c r="C374" s="59" t="s">
        <v>171</v>
      </c>
      <c r="D374" s="59">
        <v>1.0</v>
      </c>
      <c r="E374" s="59" t="s">
        <v>161</v>
      </c>
      <c r="F374" s="58"/>
    </row>
    <row r="375">
      <c r="A375" s="59" t="s">
        <v>74</v>
      </c>
      <c r="B375" s="59" t="s">
        <v>63</v>
      </c>
      <c r="C375" s="59" t="s">
        <v>171</v>
      </c>
      <c r="D375" s="59">
        <v>1.0</v>
      </c>
      <c r="E375" s="59" t="s">
        <v>161</v>
      </c>
      <c r="F375" s="58"/>
    </row>
    <row r="376">
      <c r="A376" s="59" t="s">
        <v>74</v>
      </c>
      <c r="B376" s="59" t="s">
        <v>93</v>
      </c>
      <c r="C376" s="59" t="s">
        <v>171</v>
      </c>
      <c r="D376" s="59">
        <v>1.0</v>
      </c>
      <c r="E376" s="59" t="s">
        <v>161</v>
      </c>
      <c r="F376" s="58"/>
    </row>
    <row r="377">
      <c r="A377" s="59" t="s">
        <v>74</v>
      </c>
      <c r="B377" s="59" t="s">
        <v>96</v>
      </c>
      <c r="C377" s="59" t="s">
        <v>171</v>
      </c>
      <c r="D377" s="59">
        <v>1.0</v>
      </c>
      <c r="E377" s="59" t="s">
        <v>161</v>
      </c>
      <c r="F377" s="58"/>
    </row>
    <row r="378">
      <c r="A378" s="59" t="s">
        <v>74</v>
      </c>
      <c r="B378" s="59" t="s">
        <v>112</v>
      </c>
      <c r="C378" s="59" t="s">
        <v>171</v>
      </c>
      <c r="D378" s="59">
        <v>1.0</v>
      </c>
      <c r="E378" s="59" t="s">
        <v>161</v>
      </c>
      <c r="F378" s="58"/>
    </row>
    <row r="379">
      <c r="A379" s="59" t="s">
        <v>74</v>
      </c>
      <c r="B379" s="59" t="s">
        <v>114</v>
      </c>
      <c r="C379" s="59" t="s">
        <v>171</v>
      </c>
      <c r="D379" s="59">
        <v>1.0</v>
      </c>
      <c r="E379" s="59" t="s">
        <v>161</v>
      </c>
      <c r="F379" s="58"/>
    </row>
    <row r="380">
      <c r="A380" s="59" t="s">
        <v>74</v>
      </c>
      <c r="B380" s="59" t="s">
        <v>142</v>
      </c>
      <c r="C380" s="59" t="s">
        <v>171</v>
      </c>
      <c r="D380" s="59">
        <v>1.0</v>
      </c>
      <c r="E380" s="59" t="s">
        <v>161</v>
      </c>
      <c r="F380" s="58"/>
    </row>
    <row r="381">
      <c r="A381" s="59" t="s">
        <v>74</v>
      </c>
      <c r="B381" s="59" t="s">
        <v>54</v>
      </c>
      <c r="C381" s="59" t="s">
        <v>171</v>
      </c>
      <c r="D381" s="59">
        <v>1.0</v>
      </c>
      <c r="E381" s="59" t="s">
        <v>161</v>
      </c>
      <c r="F381" s="58"/>
    </row>
    <row r="382">
      <c r="A382" s="59" t="s">
        <v>74</v>
      </c>
      <c r="B382" s="59" t="s">
        <v>108</v>
      </c>
      <c r="C382" s="59" t="s">
        <v>171</v>
      </c>
      <c r="D382" s="59">
        <v>1.0</v>
      </c>
      <c r="E382" s="59" t="s">
        <v>161</v>
      </c>
      <c r="F382" s="58"/>
    </row>
    <row r="383">
      <c r="A383" s="59" t="s">
        <v>74</v>
      </c>
      <c r="B383" s="59" t="s">
        <v>39</v>
      </c>
      <c r="C383" s="59" t="s">
        <v>171</v>
      </c>
      <c r="D383" s="59">
        <v>1.0</v>
      </c>
      <c r="E383" s="59" t="s">
        <v>161</v>
      </c>
      <c r="F383" s="58"/>
    </row>
    <row r="384">
      <c r="A384" s="59" t="s">
        <v>74</v>
      </c>
      <c r="B384" s="59" t="s">
        <v>121</v>
      </c>
      <c r="C384" s="59" t="s">
        <v>171</v>
      </c>
      <c r="D384" s="59">
        <v>1.0</v>
      </c>
      <c r="E384" s="59" t="s">
        <v>161</v>
      </c>
      <c r="F384" s="58"/>
    </row>
    <row r="385">
      <c r="A385" s="59" t="s">
        <v>74</v>
      </c>
      <c r="B385" s="59" t="s">
        <v>126</v>
      </c>
      <c r="C385" s="59" t="s">
        <v>171</v>
      </c>
      <c r="D385" s="59">
        <v>1.0</v>
      </c>
      <c r="E385" s="59" t="s">
        <v>161</v>
      </c>
      <c r="F385" s="58"/>
    </row>
    <row r="386">
      <c r="A386" s="59" t="s">
        <v>74</v>
      </c>
      <c r="B386" s="59" t="s">
        <v>80</v>
      </c>
      <c r="C386" s="59" t="s">
        <v>171</v>
      </c>
      <c r="D386" s="59">
        <v>1.0</v>
      </c>
      <c r="E386" s="59" t="s">
        <v>161</v>
      </c>
      <c r="F386" s="58"/>
    </row>
    <row r="387">
      <c r="A387" s="59" t="s">
        <v>74</v>
      </c>
      <c r="B387" s="59" t="s">
        <v>23</v>
      </c>
      <c r="C387" s="59" t="s">
        <v>171</v>
      </c>
      <c r="D387" s="59">
        <v>1.0</v>
      </c>
      <c r="E387" s="59" t="s">
        <v>161</v>
      </c>
      <c r="F387" s="58"/>
    </row>
    <row r="388">
      <c r="A388" s="59" t="s">
        <v>74</v>
      </c>
      <c r="B388" s="59" t="s">
        <v>67</v>
      </c>
      <c r="C388" s="59" t="s">
        <v>171</v>
      </c>
      <c r="D388" s="59">
        <v>1.0</v>
      </c>
      <c r="E388" s="59" t="s">
        <v>161</v>
      </c>
      <c r="F388" s="58"/>
    </row>
    <row r="389">
      <c r="A389" s="59" t="s">
        <v>74</v>
      </c>
      <c r="B389" s="59" t="s">
        <v>92</v>
      </c>
      <c r="C389" s="59" t="s">
        <v>171</v>
      </c>
      <c r="D389" s="59">
        <v>1.0</v>
      </c>
      <c r="E389" s="59" t="s">
        <v>161</v>
      </c>
      <c r="F389" s="58"/>
    </row>
    <row r="390">
      <c r="A390" s="59" t="s">
        <v>74</v>
      </c>
      <c r="B390" s="59" t="s">
        <v>138</v>
      </c>
      <c r="C390" s="59" t="s">
        <v>171</v>
      </c>
      <c r="D390" s="59">
        <v>1.0</v>
      </c>
      <c r="E390" s="59" t="s">
        <v>161</v>
      </c>
      <c r="F390" s="58"/>
    </row>
    <row r="391">
      <c r="A391" s="59" t="s">
        <v>74</v>
      </c>
      <c r="B391" s="59" t="s">
        <v>128</v>
      </c>
      <c r="C391" s="59" t="s">
        <v>171</v>
      </c>
      <c r="D391" s="59">
        <v>1.0</v>
      </c>
      <c r="E391" s="59" t="s">
        <v>161</v>
      </c>
      <c r="F391" s="58"/>
    </row>
    <row r="392">
      <c r="A392" s="59" t="s">
        <v>74</v>
      </c>
      <c r="B392" s="59" t="s">
        <v>21</v>
      </c>
      <c r="C392" s="59" t="s">
        <v>171</v>
      </c>
      <c r="D392" s="59">
        <v>1.0</v>
      </c>
      <c r="E392" s="59" t="s">
        <v>161</v>
      </c>
      <c r="F392" s="58"/>
    </row>
    <row r="393">
      <c r="A393" s="59" t="s">
        <v>74</v>
      </c>
      <c r="B393" s="59" t="s">
        <v>144</v>
      </c>
      <c r="C393" s="59" t="s">
        <v>171</v>
      </c>
      <c r="D393" s="59">
        <v>1.0</v>
      </c>
      <c r="E393" s="59" t="s">
        <v>161</v>
      </c>
      <c r="F393" s="58"/>
    </row>
    <row r="394">
      <c r="A394" s="59" t="s">
        <v>74</v>
      </c>
      <c r="B394" s="59" t="s">
        <v>82</v>
      </c>
      <c r="C394" s="59" t="s">
        <v>171</v>
      </c>
      <c r="D394" s="59">
        <v>1.0</v>
      </c>
      <c r="E394" s="59" t="s">
        <v>161</v>
      </c>
      <c r="F394" s="58"/>
    </row>
    <row r="395">
      <c r="A395" s="59" t="s">
        <v>74</v>
      </c>
      <c r="B395" s="59" t="s">
        <v>73</v>
      </c>
      <c r="C395" s="59" t="s">
        <v>171</v>
      </c>
      <c r="D395" s="59">
        <v>1.0</v>
      </c>
      <c r="E395" s="59" t="s">
        <v>161</v>
      </c>
      <c r="F395" s="58"/>
    </row>
    <row r="396">
      <c r="A396" s="59" t="s">
        <v>74</v>
      </c>
      <c r="B396" s="59" t="s">
        <v>50</v>
      </c>
      <c r="C396" s="59" t="s">
        <v>171</v>
      </c>
      <c r="D396" s="59">
        <v>1.0</v>
      </c>
      <c r="E396" s="59" t="s">
        <v>161</v>
      </c>
      <c r="F396" s="58"/>
    </row>
    <row r="397">
      <c r="A397" s="59" t="s">
        <v>74</v>
      </c>
      <c r="B397" s="59" t="s">
        <v>72</v>
      </c>
      <c r="C397" s="59" t="s">
        <v>171</v>
      </c>
      <c r="D397" s="59">
        <v>1.0</v>
      </c>
      <c r="E397" s="59" t="s">
        <v>161</v>
      </c>
      <c r="F397" s="58"/>
    </row>
    <row r="398">
      <c r="A398" s="59" t="s">
        <v>74</v>
      </c>
      <c r="B398" s="59" t="s">
        <v>75</v>
      </c>
      <c r="C398" s="59" t="s">
        <v>171</v>
      </c>
      <c r="D398" s="59">
        <v>1.0</v>
      </c>
      <c r="E398" s="59" t="s">
        <v>161</v>
      </c>
      <c r="F398" s="58"/>
    </row>
    <row r="399">
      <c r="A399" s="59" t="s">
        <v>74</v>
      </c>
      <c r="B399" s="59" t="s">
        <v>25</v>
      </c>
      <c r="C399" s="59" t="s">
        <v>171</v>
      </c>
      <c r="D399" s="59">
        <v>1.0</v>
      </c>
      <c r="E399" s="59" t="s">
        <v>161</v>
      </c>
      <c r="F399" s="58"/>
    </row>
    <row r="400">
      <c r="A400" s="59" t="s">
        <v>74</v>
      </c>
      <c r="B400" s="59" t="s">
        <v>104</v>
      </c>
      <c r="C400" s="59" t="s">
        <v>171</v>
      </c>
      <c r="D400" s="59">
        <v>1.0</v>
      </c>
      <c r="E400" s="59" t="s">
        <v>161</v>
      </c>
      <c r="F400" s="58"/>
    </row>
    <row r="401">
      <c r="A401" s="59" t="s">
        <v>74</v>
      </c>
      <c r="B401" s="59" t="s">
        <v>146</v>
      </c>
      <c r="C401" s="59" t="s">
        <v>171</v>
      </c>
      <c r="D401" s="59">
        <v>1.0</v>
      </c>
      <c r="E401" s="59" t="s">
        <v>161</v>
      </c>
      <c r="F401" s="58"/>
    </row>
    <row r="402">
      <c r="A402" s="59" t="s">
        <v>74</v>
      </c>
      <c r="B402" s="59" t="s">
        <v>55</v>
      </c>
      <c r="C402" s="59" t="s">
        <v>171</v>
      </c>
      <c r="D402" s="59">
        <v>1.0</v>
      </c>
      <c r="E402" s="59" t="s">
        <v>161</v>
      </c>
      <c r="F402" s="58"/>
    </row>
    <row r="403">
      <c r="A403" s="59" t="s">
        <v>74</v>
      </c>
      <c r="B403" s="59" t="s">
        <v>125</v>
      </c>
      <c r="C403" s="59" t="s">
        <v>171</v>
      </c>
      <c r="D403" s="59">
        <v>1.0</v>
      </c>
      <c r="E403" s="59" t="s">
        <v>161</v>
      </c>
      <c r="F403" s="58"/>
    </row>
    <row r="404">
      <c r="A404" s="59" t="s">
        <v>74</v>
      </c>
      <c r="B404" s="59" t="s">
        <v>81</v>
      </c>
      <c r="C404" s="59" t="s">
        <v>171</v>
      </c>
      <c r="D404" s="59">
        <v>1.0</v>
      </c>
      <c r="E404" s="59" t="s">
        <v>161</v>
      </c>
      <c r="F404" s="58"/>
    </row>
    <row r="405">
      <c r="A405" s="59" t="s">
        <v>74</v>
      </c>
      <c r="B405" s="59" t="s">
        <v>106</v>
      </c>
      <c r="C405" s="59" t="s">
        <v>171</v>
      </c>
      <c r="D405" s="59">
        <v>1.0</v>
      </c>
      <c r="E405" s="59" t="s">
        <v>161</v>
      </c>
      <c r="F405" s="58"/>
    </row>
    <row r="406">
      <c r="A406" s="59" t="s">
        <v>74</v>
      </c>
      <c r="B406" s="59" t="s">
        <v>86</v>
      </c>
      <c r="C406" s="59" t="s">
        <v>171</v>
      </c>
      <c r="D406" s="59">
        <v>1.0</v>
      </c>
      <c r="E406" s="59" t="s">
        <v>161</v>
      </c>
      <c r="F406" s="58"/>
    </row>
    <row r="407">
      <c r="A407" s="59" t="s">
        <v>74</v>
      </c>
      <c r="B407" s="59" t="s">
        <v>90</v>
      </c>
      <c r="C407" s="59" t="s">
        <v>171</v>
      </c>
      <c r="D407" s="59">
        <v>1.0</v>
      </c>
      <c r="E407" s="59" t="s">
        <v>161</v>
      </c>
      <c r="F407" s="58"/>
    </row>
    <row r="408">
      <c r="A408" s="59" t="s">
        <v>74</v>
      </c>
      <c r="B408" s="59" t="s">
        <v>135</v>
      </c>
      <c r="C408" s="59" t="s">
        <v>171</v>
      </c>
      <c r="D408" s="59">
        <v>1.0</v>
      </c>
      <c r="E408" s="59" t="s">
        <v>161</v>
      </c>
      <c r="F408" s="58"/>
    </row>
    <row r="409">
      <c r="A409" s="59" t="s">
        <v>74</v>
      </c>
      <c r="B409" s="59" t="s">
        <v>113</v>
      </c>
      <c r="C409" s="59" t="s">
        <v>171</v>
      </c>
      <c r="D409" s="59">
        <v>1.0</v>
      </c>
      <c r="E409" s="59" t="s">
        <v>161</v>
      </c>
      <c r="F409" s="58"/>
    </row>
    <row r="410">
      <c r="A410" s="59" t="s">
        <v>74</v>
      </c>
      <c r="B410" s="59" t="s">
        <v>69</v>
      </c>
      <c r="C410" s="59" t="s">
        <v>171</v>
      </c>
      <c r="D410" s="59">
        <v>1.0</v>
      </c>
      <c r="E410" s="59" t="s">
        <v>161</v>
      </c>
      <c r="F410" s="58"/>
    </row>
    <row r="411">
      <c r="A411" s="59" t="s">
        <v>74</v>
      </c>
      <c r="B411" s="59" t="s">
        <v>143</v>
      </c>
      <c r="C411" s="59" t="s">
        <v>171</v>
      </c>
      <c r="D411" s="59">
        <v>1.0</v>
      </c>
      <c r="E411" s="59" t="s">
        <v>161</v>
      </c>
      <c r="F411" s="58"/>
    </row>
    <row r="412">
      <c r="A412" s="59" t="s">
        <v>74</v>
      </c>
      <c r="B412" s="59" t="s">
        <v>111</v>
      </c>
      <c r="C412" s="59" t="s">
        <v>171</v>
      </c>
      <c r="D412" s="59">
        <v>1.0</v>
      </c>
      <c r="E412" s="59" t="s">
        <v>161</v>
      </c>
      <c r="F412" s="58"/>
    </row>
    <row r="413">
      <c r="A413" s="59" t="s">
        <v>74</v>
      </c>
      <c r="B413" s="59" t="s">
        <v>130</v>
      </c>
      <c r="C413" s="59" t="s">
        <v>171</v>
      </c>
      <c r="D413" s="59">
        <v>1.0</v>
      </c>
      <c r="E413" s="59" t="s">
        <v>161</v>
      </c>
      <c r="F413" s="58"/>
    </row>
    <row r="414">
      <c r="A414" s="59" t="s">
        <v>74</v>
      </c>
      <c r="B414" s="59" t="s">
        <v>47</v>
      </c>
      <c r="C414" s="59" t="s">
        <v>171</v>
      </c>
      <c r="D414" s="59">
        <v>1.0</v>
      </c>
      <c r="E414" s="59" t="s">
        <v>161</v>
      </c>
      <c r="F414" s="58"/>
    </row>
    <row r="415">
      <c r="A415" s="59" t="s">
        <v>74</v>
      </c>
      <c r="B415" s="59" t="s">
        <v>17</v>
      </c>
      <c r="C415" s="59" t="s">
        <v>171</v>
      </c>
      <c r="D415" s="59">
        <v>1.0</v>
      </c>
      <c r="E415" s="59" t="s">
        <v>161</v>
      </c>
      <c r="F415" s="58"/>
    </row>
    <row r="416">
      <c r="A416" s="59" t="s">
        <v>74</v>
      </c>
      <c r="B416" s="59" t="s">
        <v>22</v>
      </c>
      <c r="C416" s="59" t="s">
        <v>171</v>
      </c>
      <c r="D416" s="59">
        <v>1.0</v>
      </c>
      <c r="E416" s="59" t="s">
        <v>161</v>
      </c>
      <c r="F416" s="58"/>
    </row>
    <row r="417">
      <c r="A417" s="59" t="s">
        <v>74</v>
      </c>
      <c r="B417" s="59" t="s">
        <v>62</v>
      </c>
      <c r="C417" s="59" t="s">
        <v>171</v>
      </c>
      <c r="D417" s="59">
        <v>1.0</v>
      </c>
      <c r="E417" s="59" t="s">
        <v>161</v>
      </c>
      <c r="F417" s="58"/>
    </row>
    <row r="418">
      <c r="A418" s="59" t="s">
        <v>74</v>
      </c>
      <c r="B418" s="59" t="s">
        <v>66</v>
      </c>
      <c r="C418" s="59" t="s">
        <v>171</v>
      </c>
      <c r="D418" s="59">
        <v>1.0</v>
      </c>
      <c r="E418" s="59" t="s">
        <v>161</v>
      </c>
      <c r="F418" s="58"/>
    </row>
    <row r="419">
      <c r="A419" s="59" t="s">
        <v>74</v>
      </c>
      <c r="B419" s="59" t="s">
        <v>78</v>
      </c>
      <c r="C419" s="59" t="s">
        <v>171</v>
      </c>
      <c r="D419" s="59">
        <v>1.0</v>
      </c>
      <c r="E419" s="59" t="s">
        <v>161</v>
      </c>
      <c r="F419" s="58"/>
    </row>
    <row r="420">
      <c r="A420" s="59" t="s">
        <v>74</v>
      </c>
      <c r="B420" s="59" t="s">
        <v>91</v>
      </c>
      <c r="C420" s="59" t="s">
        <v>171</v>
      </c>
      <c r="D420" s="59">
        <v>1.0</v>
      </c>
      <c r="E420" s="59" t="s">
        <v>161</v>
      </c>
      <c r="F420" s="58"/>
    </row>
    <row r="421">
      <c r="A421" s="59" t="s">
        <v>74</v>
      </c>
      <c r="B421" s="59" t="s">
        <v>110</v>
      </c>
      <c r="C421" s="59" t="s">
        <v>171</v>
      </c>
      <c r="D421" s="59">
        <v>1.0</v>
      </c>
      <c r="E421" s="59" t="s">
        <v>161</v>
      </c>
      <c r="F421" s="58"/>
    </row>
    <row r="422">
      <c r="A422" s="59" t="s">
        <v>74</v>
      </c>
      <c r="B422" s="59" t="s">
        <v>87</v>
      </c>
      <c r="C422" s="59" t="s">
        <v>171</v>
      </c>
      <c r="D422" s="59">
        <v>1.0</v>
      </c>
      <c r="E422" s="59" t="s">
        <v>161</v>
      </c>
      <c r="F422" s="58"/>
    </row>
    <row r="423">
      <c r="A423" s="59" t="s">
        <v>74</v>
      </c>
      <c r="B423" s="59" t="s">
        <v>41</v>
      </c>
      <c r="C423" s="59" t="s">
        <v>171</v>
      </c>
      <c r="D423" s="59">
        <v>1.0</v>
      </c>
      <c r="E423" s="59" t="s">
        <v>161</v>
      </c>
      <c r="F423" s="58"/>
    </row>
    <row r="424">
      <c r="A424" s="59" t="s">
        <v>74</v>
      </c>
      <c r="B424" s="59" t="s">
        <v>97</v>
      </c>
      <c r="C424" s="59" t="s">
        <v>171</v>
      </c>
      <c r="D424" s="59">
        <v>1.0</v>
      </c>
      <c r="E424" s="59" t="s">
        <v>161</v>
      </c>
      <c r="F424" s="58"/>
    </row>
    <row r="425">
      <c r="A425" s="59" t="s">
        <v>74</v>
      </c>
      <c r="B425" s="59" t="s">
        <v>77</v>
      </c>
      <c r="C425" s="59" t="s">
        <v>171</v>
      </c>
      <c r="D425" s="59">
        <v>1.0</v>
      </c>
      <c r="E425" s="59" t="s">
        <v>161</v>
      </c>
      <c r="F425" s="58"/>
    </row>
    <row r="426">
      <c r="A426" s="59" t="s">
        <v>74</v>
      </c>
      <c r="B426" s="59" t="s">
        <v>120</v>
      </c>
      <c r="C426" s="59" t="s">
        <v>171</v>
      </c>
      <c r="D426" s="59">
        <v>1.0</v>
      </c>
      <c r="E426" s="59" t="s">
        <v>161</v>
      </c>
      <c r="F426" s="58"/>
    </row>
    <row r="427">
      <c r="A427" s="59" t="s">
        <v>74</v>
      </c>
      <c r="B427" s="59" t="s">
        <v>116</v>
      </c>
      <c r="C427" s="59" t="s">
        <v>171</v>
      </c>
      <c r="D427" s="59">
        <v>1.0</v>
      </c>
      <c r="E427" s="59" t="s">
        <v>161</v>
      </c>
      <c r="F427" s="58"/>
    </row>
    <row r="428">
      <c r="A428" s="59" t="s">
        <v>74</v>
      </c>
      <c r="B428" s="59" t="s">
        <v>31</v>
      </c>
      <c r="C428" s="59" t="s">
        <v>171</v>
      </c>
      <c r="D428" s="59">
        <v>1.0</v>
      </c>
      <c r="E428" s="59" t="s">
        <v>161</v>
      </c>
      <c r="F428" s="58"/>
    </row>
    <row r="429">
      <c r="A429" s="59" t="s">
        <v>74</v>
      </c>
      <c r="B429" s="59" t="s">
        <v>45</v>
      </c>
      <c r="C429" s="59" t="s">
        <v>171</v>
      </c>
      <c r="D429" s="59">
        <v>1.0</v>
      </c>
      <c r="E429" s="59" t="s">
        <v>161</v>
      </c>
      <c r="F429" s="58"/>
    </row>
    <row r="430">
      <c r="A430" s="59" t="s">
        <v>74</v>
      </c>
      <c r="B430" s="59" t="s">
        <v>94</v>
      </c>
      <c r="C430" s="59" t="s">
        <v>171</v>
      </c>
      <c r="D430" s="59">
        <v>1.0</v>
      </c>
      <c r="E430" s="59" t="s">
        <v>161</v>
      </c>
      <c r="F430" s="58"/>
    </row>
    <row r="431">
      <c r="A431" s="59" t="s">
        <v>74</v>
      </c>
      <c r="B431" s="59" t="s">
        <v>27</v>
      </c>
      <c r="C431" s="59" t="s">
        <v>171</v>
      </c>
      <c r="D431" s="59">
        <v>1.0</v>
      </c>
      <c r="E431" s="59" t="s">
        <v>161</v>
      </c>
      <c r="F431" s="58"/>
    </row>
    <row r="432">
      <c r="A432" s="59" t="s">
        <v>74</v>
      </c>
      <c r="B432" s="59" t="s">
        <v>105</v>
      </c>
      <c r="C432" s="59" t="s">
        <v>171</v>
      </c>
      <c r="D432" s="59">
        <v>1.0</v>
      </c>
      <c r="E432" s="59" t="s">
        <v>161</v>
      </c>
      <c r="F432" s="58"/>
    </row>
    <row r="433">
      <c r="A433" s="59" t="s">
        <v>74</v>
      </c>
      <c r="B433" s="59" t="s">
        <v>52</v>
      </c>
      <c r="C433" s="59" t="s">
        <v>171</v>
      </c>
      <c r="D433" s="59">
        <v>1.0</v>
      </c>
      <c r="E433" s="59" t="s">
        <v>161</v>
      </c>
      <c r="F433" s="58"/>
    </row>
    <row r="434">
      <c r="A434" s="59" t="s">
        <v>74</v>
      </c>
      <c r="B434" s="59" t="s">
        <v>58</v>
      </c>
      <c r="C434" s="59" t="s">
        <v>171</v>
      </c>
      <c r="D434" s="59">
        <v>1.0</v>
      </c>
      <c r="E434" s="59" t="s">
        <v>161</v>
      </c>
      <c r="F434" s="58"/>
    </row>
    <row r="435">
      <c r="A435" s="59" t="s">
        <v>74</v>
      </c>
      <c r="B435" s="59" t="s">
        <v>65</v>
      </c>
      <c r="C435" s="59" t="s">
        <v>171</v>
      </c>
      <c r="D435" s="59">
        <v>1.0</v>
      </c>
      <c r="E435" s="59" t="s">
        <v>161</v>
      </c>
      <c r="F435" s="58"/>
    </row>
    <row r="436">
      <c r="A436" s="59" t="s">
        <v>74</v>
      </c>
      <c r="B436" s="59" t="s">
        <v>59</v>
      </c>
      <c r="C436" s="59" t="s">
        <v>171</v>
      </c>
      <c r="D436" s="59">
        <v>1.0</v>
      </c>
      <c r="E436" s="59" t="s">
        <v>161</v>
      </c>
      <c r="F436" s="58"/>
    </row>
    <row r="437">
      <c r="A437" s="59" t="s">
        <v>74</v>
      </c>
      <c r="B437" s="59" t="s">
        <v>71</v>
      </c>
      <c r="C437" s="59" t="s">
        <v>171</v>
      </c>
      <c r="D437" s="59">
        <v>1.0</v>
      </c>
      <c r="E437" s="59" t="s">
        <v>161</v>
      </c>
      <c r="F437" s="58"/>
    </row>
    <row r="438">
      <c r="A438" s="59" t="s">
        <v>74</v>
      </c>
      <c r="B438" s="59" t="s">
        <v>119</v>
      </c>
      <c r="C438" s="59" t="s">
        <v>171</v>
      </c>
      <c r="D438" s="59">
        <v>1.0</v>
      </c>
      <c r="E438" s="59" t="s">
        <v>161</v>
      </c>
      <c r="F438" s="58"/>
    </row>
    <row r="439">
      <c r="A439" s="59" t="s">
        <v>74</v>
      </c>
      <c r="B439" s="59" t="s">
        <v>122</v>
      </c>
      <c r="C439" s="59" t="s">
        <v>171</v>
      </c>
      <c r="D439" s="59">
        <v>1.0</v>
      </c>
      <c r="E439" s="59" t="s">
        <v>161</v>
      </c>
      <c r="F439" s="58"/>
    </row>
    <row r="440">
      <c r="A440" s="59" t="s">
        <v>74</v>
      </c>
      <c r="B440" s="59" t="s">
        <v>36</v>
      </c>
      <c r="C440" s="59" t="s">
        <v>171</v>
      </c>
      <c r="D440" s="59">
        <v>1.0</v>
      </c>
      <c r="E440" s="59" t="s">
        <v>161</v>
      </c>
      <c r="F440" s="58"/>
    </row>
    <row r="441">
      <c r="A441" s="59" t="s">
        <v>74</v>
      </c>
      <c r="B441" s="59" t="s">
        <v>40</v>
      </c>
      <c r="C441" s="59" t="s">
        <v>171</v>
      </c>
      <c r="D441" s="59">
        <v>1.0</v>
      </c>
      <c r="E441" s="59" t="s">
        <v>161</v>
      </c>
      <c r="F441" s="58"/>
    </row>
    <row r="442">
      <c r="A442" s="59" t="s">
        <v>74</v>
      </c>
      <c r="B442" s="59" t="s">
        <v>84</v>
      </c>
      <c r="C442" s="59" t="s">
        <v>171</v>
      </c>
      <c r="D442" s="59">
        <v>1.0</v>
      </c>
      <c r="E442" s="59" t="s">
        <v>161</v>
      </c>
      <c r="F442" s="58"/>
    </row>
    <row r="443">
      <c r="A443" s="59" t="s">
        <v>74</v>
      </c>
      <c r="B443" s="59" t="s">
        <v>98</v>
      </c>
      <c r="C443" s="59" t="s">
        <v>171</v>
      </c>
      <c r="D443" s="59">
        <v>1.0</v>
      </c>
      <c r="E443" s="59" t="s">
        <v>161</v>
      </c>
      <c r="F443" s="58"/>
    </row>
    <row r="444">
      <c r="A444" s="59" t="s">
        <v>74</v>
      </c>
      <c r="B444" s="59" t="s">
        <v>99</v>
      </c>
      <c r="C444" s="59" t="s">
        <v>171</v>
      </c>
      <c r="D444" s="59">
        <v>1.0</v>
      </c>
      <c r="E444" s="59" t="s">
        <v>161</v>
      </c>
      <c r="F444" s="58"/>
    </row>
    <row r="445">
      <c r="A445" s="59" t="s">
        <v>74</v>
      </c>
      <c r="B445" s="59" t="s">
        <v>109</v>
      </c>
      <c r="C445" s="59" t="s">
        <v>171</v>
      </c>
      <c r="D445" s="59">
        <v>1.0</v>
      </c>
      <c r="E445" s="59" t="s">
        <v>161</v>
      </c>
      <c r="F445" s="58"/>
    </row>
    <row r="446">
      <c r="A446" s="59" t="s">
        <v>74</v>
      </c>
      <c r="B446" s="59" t="s">
        <v>124</v>
      </c>
      <c r="C446" s="59" t="s">
        <v>171</v>
      </c>
      <c r="D446" s="59">
        <v>1.0</v>
      </c>
      <c r="E446" s="59" t="s">
        <v>161</v>
      </c>
      <c r="F446" s="58"/>
    </row>
    <row r="447">
      <c r="A447" s="59" t="s">
        <v>74</v>
      </c>
      <c r="B447" s="59" t="s">
        <v>145</v>
      </c>
      <c r="C447" s="59" t="s">
        <v>171</v>
      </c>
      <c r="D447" s="59">
        <v>1.0</v>
      </c>
      <c r="E447" s="59" t="s">
        <v>161</v>
      </c>
      <c r="F447" s="58"/>
    </row>
    <row r="448">
      <c r="A448" s="59" t="s">
        <v>74</v>
      </c>
      <c r="B448" s="59" t="s">
        <v>147</v>
      </c>
      <c r="C448" s="59" t="s">
        <v>171</v>
      </c>
      <c r="D448" s="59">
        <v>1.0</v>
      </c>
      <c r="E448" s="59" t="s">
        <v>161</v>
      </c>
      <c r="F448" s="58"/>
    </row>
    <row r="449">
      <c r="A449" s="59" t="s">
        <v>74</v>
      </c>
      <c r="B449" s="59" t="s">
        <v>102</v>
      </c>
      <c r="C449" s="59" t="s">
        <v>171</v>
      </c>
      <c r="D449" s="59">
        <v>1.0</v>
      </c>
      <c r="E449" s="59" t="s">
        <v>161</v>
      </c>
      <c r="F449" s="58"/>
    </row>
    <row r="450">
      <c r="A450" s="59" t="s">
        <v>103</v>
      </c>
      <c r="B450" s="59" t="s">
        <v>60</v>
      </c>
      <c r="C450" s="59" t="s">
        <v>171</v>
      </c>
      <c r="D450" s="59">
        <v>1.0</v>
      </c>
      <c r="E450" s="59" t="s">
        <v>161</v>
      </c>
      <c r="F450" s="58"/>
    </row>
    <row r="451">
      <c r="A451" s="59" t="s">
        <v>103</v>
      </c>
      <c r="B451" s="59" t="s">
        <v>88</v>
      </c>
      <c r="C451" s="59" t="s">
        <v>171</v>
      </c>
      <c r="D451" s="59">
        <v>1.0</v>
      </c>
      <c r="E451" s="59" t="s">
        <v>161</v>
      </c>
      <c r="F451" s="58"/>
    </row>
    <row r="452">
      <c r="A452" s="59" t="s">
        <v>103</v>
      </c>
      <c r="B452" s="59" t="s">
        <v>117</v>
      </c>
      <c r="C452" s="59" t="s">
        <v>171</v>
      </c>
      <c r="D452" s="59">
        <v>1.0</v>
      </c>
      <c r="E452" s="59" t="s">
        <v>161</v>
      </c>
      <c r="F452" s="58"/>
    </row>
    <row r="453">
      <c r="A453" s="59" t="s">
        <v>103</v>
      </c>
      <c r="B453" s="59" t="s">
        <v>127</v>
      </c>
      <c r="C453" s="59" t="s">
        <v>171</v>
      </c>
      <c r="D453" s="59">
        <v>1.0</v>
      </c>
      <c r="E453" s="59" t="s">
        <v>161</v>
      </c>
      <c r="F453" s="58"/>
    </row>
    <row r="454">
      <c r="A454" s="59" t="s">
        <v>103</v>
      </c>
      <c r="B454" s="59" t="s">
        <v>57</v>
      </c>
      <c r="C454" s="59" t="s">
        <v>171</v>
      </c>
      <c r="D454" s="59">
        <v>1.0</v>
      </c>
      <c r="E454" s="59" t="s">
        <v>161</v>
      </c>
      <c r="F454" s="58"/>
    </row>
    <row r="455">
      <c r="A455" s="59" t="s">
        <v>103</v>
      </c>
      <c r="B455" s="59" t="s">
        <v>131</v>
      </c>
      <c r="C455" s="59" t="s">
        <v>171</v>
      </c>
      <c r="D455" s="59">
        <v>1.0</v>
      </c>
      <c r="E455" s="59" t="s">
        <v>161</v>
      </c>
      <c r="F455" s="58"/>
    </row>
    <row r="456">
      <c r="A456" s="59" t="s">
        <v>103</v>
      </c>
      <c r="B456" s="59" t="s">
        <v>43</v>
      </c>
      <c r="C456" s="59" t="s">
        <v>171</v>
      </c>
      <c r="D456" s="59">
        <v>1.0</v>
      </c>
      <c r="E456" s="59" t="s">
        <v>161</v>
      </c>
      <c r="F456" s="58"/>
    </row>
    <row r="457">
      <c r="A457" s="59" t="s">
        <v>103</v>
      </c>
      <c r="B457" s="59" t="s">
        <v>53</v>
      </c>
      <c r="C457" s="59" t="s">
        <v>171</v>
      </c>
      <c r="D457" s="59">
        <v>1.0</v>
      </c>
      <c r="E457" s="59" t="s">
        <v>161</v>
      </c>
      <c r="F457" s="58"/>
    </row>
    <row r="458">
      <c r="A458" s="59" t="s">
        <v>103</v>
      </c>
      <c r="B458" s="59" t="s">
        <v>68</v>
      </c>
      <c r="C458" s="59" t="s">
        <v>171</v>
      </c>
      <c r="D458" s="59">
        <v>1.0</v>
      </c>
      <c r="E458" s="59" t="s">
        <v>161</v>
      </c>
      <c r="F458" s="58"/>
    </row>
    <row r="459">
      <c r="A459" s="59" t="s">
        <v>103</v>
      </c>
      <c r="B459" s="59" t="s">
        <v>115</v>
      </c>
      <c r="C459" s="59" t="s">
        <v>171</v>
      </c>
      <c r="D459" s="59">
        <v>1.0</v>
      </c>
      <c r="E459" s="59" t="s">
        <v>161</v>
      </c>
      <c r="F459" s="58"/>
    </row>
    <row r="460">
      <c r="A460" s="59" t="s">
        <v>103</v>
      </c>
      <c r="B460" s="59" t="s">
        <v>132</v>
      </c>
      <c r="C460" s="59" t="s">
        <v>171</v>
      </c>
      <c r="D460" s="59">
        <v>1.0</v>
      </c>
      <c r="E460" s="59" t="s">
        <v>161</v>
      </c>
      <c r="F460" s="58"/>
    </row>
    <row r="461">
      <c r="A461" s="59" t="s">
        <v>103</v>
      </c>
      <c r="B461" s="59" t="s">
        <v>95</v>
      </c>
      <c r="C461" s="59" t="s">
        <v>171</v>
      </c>
      <c r="D461" s="59">
        <v>1.0</v>
      </c>
      <c r="E461" s="59" t="s">
        <v>161</v>
      </c>
      <c r="F461" s="58"/>
    </row>
    <row r="462">
      <c r="A462" s="59" t="s">
        <v>103</v>
      </c>
      <c r="B462" s="59" t="s">
        <v>44</v>
      </c>
      <c r="C462" s="59" t="s">
        <v>171</v>
      </c>
      <c r="D462" s="59">
        <v>1.0</v>
      </c>
      <c r="E462" s="59" t="s">
        <v>161</v>
      </c>
      <c r="F462" s="58"/>
    </row>
    <row r="463">
      <c r="A463" s="59" t="s">
        <v>103</v>
      </c>
      <c r="B463" s="59" t="s">
        <v>89</v>
      </c>
      <c r="C463" s="59" t="s">
        <v>171</v>
      </c>
      <c r="D463" s="59">
        <v>1.0</v>
      </c>
      <c r="E463" s="59" t="s">
        <v>161</v>
      </c>
      <c r="F463" s="58"/>
    </row>
    <row r="464">
      <c r="A464" s="59" t="s">
        <v>103</v>
      </c>
      <c r="B464" s="59" t="s">
        <v>134</v>
      </c>
      <c r="C464" s="59" t="s">
        <v>171</v>
      </c>
      <c r="D464" s="59">
        <v>1.0</v>
      </c>
      <c r="E464" s="59" t="s">
        <v>161</v>
      </c>
      <c r="F464" s="58"/>
    </row>
    <row r="465">
      <c r="A465" s="59" t="s">
        <v>103</v>
      </c>
      <c r="B465" s="59" t="s">
        <v>85</v>
      </c>
      <c r="C465" s="59" t="s">
        <v>171</v>
      </c>
      <c r="D465" s="59">
        <v>1.0</v>
      </c>
      <c r="E465" s="59" t="s">
        <v>161</v>
      </c>
      <c r="F465" s="58"/>
    </row>
    <row r="466">
      <c r="A466" s="59" t="s">
        <v>103</v>
      </c>
      <c r="B466" s="59" t="s">
        <v>38</v>
      </c>
      <c r="C466" s="59" t="s">
        <v>171</v>
      </c>
      <c r="D466" s="59">
        <v>1.0</v>
      </c>
      <c r="E466" s="59" t="s">
        <v>161</v>
      </c>
      <c r="F466" s="58"/>
    </row>
    <row r="467">
      <c r="A467" s="59" t="s">
        <v>103</v>
      </c>
      <c r="B467" s="59" t="s">
        <v>19</v>
      </c>
      <c r="C467" s="59" t="s">
        <v>171</v>
      </c>
      <c r="D467" s="59">
        <v>1.0</v>
      </c>
      <c r="E467" s="59" t="s">
        <v>161</v>
      </c>
      <c r="F467" s="58"/>
    </row>
    <row r="468">
      <c r="A468" s="59" t="s">
        <v>103</v>
      </c>
      <c r="B468" s="59" t="s">
        <v>32</v>
      </c>
      <c r="C468" s="59" t="s">
        <v>171</v>
      </c>
      <c r="D468" s="59">
        <v>1.0</v>
      </c>
      <c r="E468" s="59" t="s">
        <v>161</v>
      </c>
      <c r="F468" s="58"/>
    </row>
    <row r="469">
      <c r="A469" s="59" t="s">
        <v>103</v>
      </c>
      <c r="B469" s="59" t="s">
        <v>136</v>
      </c>
      <c r="C469" s="59" t="s">
        <v>171</v>
      </c>
      <c r="D469" s="59">
        <v>1.0</v>
      </c>
      <c r="E469" s="59" t="s">
        <v>161</v>
      </c>
      <c r="F469" s="58"/>
    </row>
    <row r="470">
      <c r="A470" s="59" t="s">
        <v>103</v>
      </c>
      <c r="B470" s="59" t="s">
        <v>70</v>
      </c>
      <c r="C470" s="59" t="s">
        <v>171</v>
      </c>
      <c r="D470" s="59">
        <v>1.0</v>
      </c>
      <c r="E470" s="59" t="s">
        <v>161</v>
      </c>
      <c r="F470" s="58"/>
    </row>
    <row r="471">
      <c r="A471" s="59" t="s">
        <v>103</v>
      </c>
      <c r="B471" s="59" t="s">
        <v>137</v>
      </c>
      <c r="C471" s="59" t="s">
        <v>171</v>
      </c>
      <c r="D471" s="59">
        <v>1.0</v>
      </c>
      <c r="E471" s="59" t="s">
        <v>161</v>
      </c>
      <c r="F471" s="58"/>
    </row>
    <row r="472">
      <c r="A472" s="59" t="s">
        <v>103</v>
      </c>
      <c r="B472" s="59" t="s">
        <v>42</v>
      </c>
      <c r="C472" s="59" t="s">
        <v>171</v>
      </c>
      <c r="D472" s="59">
        <v>1.0</v>
      </c>
      <c r="E472" s="59" t="s">
        <v>161</v>
      </c>
      <c r="F472" s="58"/>
    </row>
    <row r="473">
      <c r="A473" s="59" t="s">
        <v>103</v>
      </c>
      <c r="B473" s="59" t="s">
        <v>28</v>
      </c>
      <c r="C473" s="59" t="s">
        <v>171</v>
      </c>
      <c r="D473" s="59">
        <v>1.0</v>
      </c>
      <c r="E473" s="59" t="s">
        <v>161</v>
      </c>
      <c r="F473" s="58"/>
    </row>
    <row r="474">
      <c r="A474" s="59" t="s">
        <v>103</v>
      </c>
      <c r="B474" s="59" t="s">
        <v>33</v>
      </c>
      <c r="C474" s="59" t="s">
        <v>171</v>
      </c>
      <c r="D474" s="59">
        <v>1.0</v>
      </c>
      <c r="E474" s="59" t="s">
        <v>161</v>
      </c>
      <c r="F474" s="58"/>
    </row>
    <row r="475">
      <c r="A475" s="59" t="s">
        <v>103</v>
      </c>
      <c r="B475" s="59" t="s">
        <v>46</v>
      </c>
      <c r="C475" s="59" t="s">
        <v>171</v>
      </c>
      <c r="D475" s="59">
        <v>1.0</v>
      </c>
      <c r="E475" s="59" t="s">
        <v>161</v>
      </c>
      <c r="F475" s="58"/>
    </row>
    <row r="476">
      <c r="A476" s="59" t="s">
        <v>103</v>
      </c>
      <c r="B476" s="59" t="s">
        <v>51</v>
      </c>
      <c r="C476" s="59" t="s">
        <v>171</v>
      </c>
      <c r="D476" s="59">
        <v>1.0</v>
      </c>
      <c r="E476" s="59" t="s">
        <v>161</v>
      </c>
      <c r="F476" s="58"/>
    </row>
    <row r="477">
      <c r="A477" s="59" t="s">
        <v>103</v>
      </c>
      <c r="B477" s="59" t="s">
        <v>83</v>
      </c>
      <c r="C477" s="59" t="s">
        <v>171</v>
      </c>
      <c r="D477" s="59">
        <v>1.0</v>
      </c>
      <c r="E477" s="59" t="s">
        <v>161</v>
      </c>
      <c r="F477" s="58"/>
    </row>
    <row r="478">
      <c r="A478" s="59" t="s">
        <v>103</v>
      </c>
      <c r="B478" s="59" t="s">
        <v>148</v>
      </c>
      <c r="C478" s="59" t="s">
        <v>171</v>
      </c>
      <c r="D478" s="59">
        <v>1.0</v>
      </c>
      <c r="E478" s="59" t="s">
        <v>161</v>
      </c>
      <c r="F478" s="58"/>
    </row>
    <row r="479">
      <c r="A479" s="59" t="s">
        <v>103</v>
      </c>
      <c r="B479" s="59" t="s">
        <v>149</v>
      </c>
      <c r="C479" s="59" t="s">
        <v>171</v>
      </c>
      <c r="D479" s="59">
        <v>1.0</v>
      </c>
      <c r="E479" s="59" t="s">
        <v>161</v>
      </c>
      <c r="F479" s="58"/>
    </row>
    <row r="480">
      <c r="A480" s="59" t="s">
        <v>103</v>
      </c>
      <c r="B480" s="59" t="s">
        <v>15</v>
      </c>
      <c r="C480" s="59" t="s">
        <v>171</v>
      </c>
      <c r="D480" s="59">
        <v>1.0</v>
      </c>
      <c r="E480" s="59" t="s">
        <v>161</v>
      </c>
      <c r="F480" s="58"/>
    </row>
    <row r="481">
      <c r="A481" s="59" t="s">
        <v>103</v>
      </c>
      <c r="B481" s="59" t="s">
        <v>48</v>
      </c>
      <c r="C481" s="59" t="s">
        <v>171</v>
      </c>
      <c r="D481" s="59">
        <v>1.0</v>
      </c>
      <c r="E481" s="59" t="s">
        <v>161</v>
      </c>
      <c r="F481" s="58"/>
    </row>
    <row r="482">
      <c r="A482" s="59" t="s">
        <v>103</v>
      </c>
      <c r="B482" s="59" t="s">
        <v>61</v>
      </c>
      <c r="C482" s="59" t="s">
        <v>171</v>
      </c>
      <c r="D482" s="59">
        <v>1.0</v>
      </c>
      <c r="E482" s="59" t="s">
        <v>161</v>
      </c>
      <c r="F482" s="58"/>
    </row>
    <row r="483">
      <c r="A483" s="59" t="s">
        <v>103</v>
      </c>
      <c r="B483" s="59" t="s">
        <v>63</v>
      </c>
      <c r="C483" s="59" t="s">
        <v>171</v>
      </c>
      <c r="D483" s="59">
        <v>1.0</v>
      </c>
      <c r="E483" s="59" t="s">
        <v>161</v>
      </c>
      <c r="F483" s="58"/>
    </row>
    <row r="484">
      <c r="A484" s="59" t="s">
        <v>103</v>
      </c>
      <c r="B484" s="59" t="s">
        <v>93</v>
      </c>
      <c r="C484" s="59" t="s">
        <v>171</v>
      </c>
      <c r="D484" s="59">
        <v>1.0</v>
      </c>
      <c r="E484" s="59" t="s">
        <v>161</v>
      </c>
      <c r="F484" s="58"/>
    </row>
    <row r="485">
      <c r="A485" s="59" t="s">
        <v>103</v>
      </c>
      <c r="B485" s="59" t="s">
        <v>96</v>
      </c>
      <c r="C485" s="59" t="s">
        <v>171</v>
      </c>
      <c r="D485" s="59">
        <v>1.0</v>
      </c>
      <c r="E485" s="59" t="s">
        <v>161</v>
      </c>
      <c r="F485" s="58"/>
    </row>
    <row r="486">
      <c r="A486" s="59" t="s">
        <v>103</v>
      </c>
      <c r="B486" s="59" t="s">
        <v>112</v>
      </c>
      <c r="C486" s="59" t="s">
        <v>171</v>
      </c>
      <c r="D486" s="59">
        <v>1.0</v>
      </c>
      <c r="E486" s="59" t="s">
        <v>161</v>
      </c>
      <c r="F486" s="58"/>
    </row>
    <row r="487">
      <c r="A487" s="59" t="s">
        <v>103</v>
      </c>
      <c r="B487" s="59" t="s">
        <v>114</v>
      </c>
      <c r="C487" s="59" t="s">
        <v>171</v>
      </c>
      <c r="D487" s="59">
        <v>1.0</v>
      </c>
      <c r="E487" s="59" t="s">
        <v>161</v>
      </c>
      <c r="F487" s="58"/>
    </row>
    <row r="488">
      <c r="A488" s="59" t="s">
        <v>103</v>
      </c>
      <c r="B488" s="59" t="s">
        <v>142</v>
      </c>
      <c r="C488" s="59" t="s">
        <v>171</v>
      </c>
      <c r="D488" s="59">
        <v>1.0</v>
      </c>
      <c r="E488" s="59" t="s">
        <v>161</v>
      </c>
      <c r="F488" s="58"/>
    </row>
    <row r="489">
      <c r="A489" s="59" t="s">
        <v>103</v>
      </c>
      <c r="B489" s="59" t="s">
        <v>54</v>
      </c>
      <c r="C489" s="59" t="s">
        <v>171</v>
      </c>
      <c r="D489" s="59">
        <v>1.0</v>
      </c>
      <c r="E489" s="59" t="s">
        <v>161</v>
      </c>
      <c r="F489" s="58"/>
    </row>
    <row r="490">
      <c r="A490" s="59" t="s">
        <v>103</v>
      </c>
      <c r="B490" s="59" t="s">
        <v>108</v>
      </c>
      <c r="C490" s="59" t="s">
        <v>171</v>
      </c>
      <c r="D490" s="59">
        <v>1.0</v>
      </c>
      <c r="E490" s="59" t="s">
        <v>161</v>
      </c>
      <c r="F490" s="58"/>
    </row>
    <row r="491">
      <c r="A491" s="59" t="s">
        <v>103</v>
      </c>
      <c r="B491" s="59" t="s">
        <v>39</v>
      </c>
      <c r="C491" s="59" t="s">
        <v>171</v>
      </c>
      <c r="D491" s="59">
        <v>1.0</v>
      </c>
      <c r="E491" s="59" t="s">
        <v>161</v>
      </c>
      <c r="F491" s="58"/>
    </row>
    <row r="492">
      <c r="A492" s="59" t="s">
        <v>103</v>
      </c>
      <c r="B492" s="59" t="s">
        <v>121</v>
      </c>
      <c r="C492" s="59" t="s">
        <v>171</v>
      </c>
      <c r="D492" s="59">
        <v>1.0</v>
      </c>
      <c r="E492" s="59" t="s">
        <v>161</v>
      </c>
      <c r="F492" s="58"/>
    </row>
    <row r="493">
      <c r="A493" s="59" t="s">
        <v>103</v>
      </c>
      <c r="B493" s="59" t="s">
        <v>126</v>
      </c>
      <c r="C493" s="59" t="s">
        <v>171</v>
      </c>
      <c r="D493" s="59">
        <v>1.0</v>
      </c>
      <c r="E493" s="59" t="s">
        <v>161</v>
      </c>
      <c r="F493" s="58"/>
    </row>
    <row r="494">
      <c r="A494" s="59" t="s">
        <v>103</v>
      </c>
      <c r="B494" s="59" t="s">
        <v>80</v>
      </c>
      <c r="C494" s="59" t="s">
        <v>171</v>
      </c>
      <c r="D494" s="59">
        <v>1.0</v>
      </c>
      <c r="E494" s="59" t="s">
        <v>161</v>
      </c>
      <c r="F494" s="58"/>
    </row>
    <row r="495">
      <c r="A495" s="59" t="s">
        <v>103</v>
      </c>
      <c r="B495" s="59" t="s">
        <v>23</v>
      </c>
      <c r="C495" s="59" t="s">
        <v>171</v>
      </c>
      <c r="D495" s="59">
        <v>1.0</v>
      </c>
      <c r="E495" s="59" t="s">
        <v>161</v>
      </c>
      <c r="F495" s="58"/>
    </row>
    <row r="496">
      <c r="A496" s="59" t="s">
        <v>103</v>
      </c>
      <c r="B496" s="59" t="s">
        <v>67</v>
      </c>
      <c r="C496" s="59" t="s">
        <v>171</v>
      </c>
      <c r="D496" s="59">
        <v>1.0</v>
      </c>
      <c r="E496" s="59" t="s">
        <v>161</v>
      </c>
      <c r="F496" s="58"/>
    </row>
    <row r="497">
      <c r="A497" s="59" t="s">
        <v>103</v>
      </c>
      <c r="B497" s="59" t="s">
        <v>92</v>
      </c>
      <c r="C497" s="59" t="s">
        <v>171</v>
      </c>
      <c r="D497" s="59">
        <v>1.0</v>
      </c>
      <c r="E497" s="59" t="s">
        <v>161</v>
      </c>
      <c r="F497" s="58"/>
    </row>
    <row r="498">
      <c r="A498" s="59" t="s">
        <v>103</v>
      </c>
      <c r="B498" s="59" t="s">
        <v>138</v>
      </c>
      <c r="C498" s="59" t="s">
        <v>171</v>
      </c>
      <c r="D498" s="59">
        <v>1.0</v>
      </c>
      <c r="E498" s="59" t="s">
        <v>161</v>
      </c>
      <c r="F498" s="58"/>
    </row>
    <row r="499">
      <c r="A499" s="59" t="s">
        <v>103</v>
      </c>
      <c r="B499" s="59" t="s">
        <v>128</v>
      </c>
      <c r="C499" s="59" t="s">
        <v>171</v>
      </c>
      <c r="D499" s="59">
        <v>1.0</v>
      </c>
      <c r="E499" s="59" t="s">
        <v>161</v>
      </c>
      <c r="F499" s="58"/>
    </row>
    <row r="500">
      <c r="A500" s="59" t="s">
        <v>103</v>
      </c>
      <c r="B500" s="59" t="s">
        <v>21</v>
      </c>
      <c r="C500" s="59" t="s">
        <v>171</v>
      </c>
      <c r="D500" s="59">
        <v>1.0</v>
      </c>
      <c r="E500" s="59" t="s">
        <v>161</v>
      </c>
      <c r="F500" s="58"/>
    </row>
    <row r="501">
      <c r="A501" s="59" t="s">
        <v>103</v>
      </c>
      <c r="B501" s="59" t="s">
        <v>144</v>
      </c>
      <c r="C501" s="59" t="s">
        <v>171</v>
      </c>
      <c r="D501" s="59">
        <v>1.0</v>
      </c>
      <c r="E501" s="59" t="s">
        <v>161</v>
      </c>
      <c r="F501" s="58"/>
    </row>
    <row r="502">
      <c r="A502" s="59" t="s">
        <v>103</v>
      </c>
      <c r="B502" s="59" t="s">
        <v>82</v>
      </c>
      <c r="C502" s="59" t="s">
        <v>171</v>
      </c>
      <c r="D502" s="59">
        <v>1.0</v>
      </c>
      <c r="E502" s="59" t="s">
        <v>161</v>
      </c>
      <c r="F502" s="58"/>
    </row>
    <row r="503">
      <c r="A503" s="59" t="s">
        <v>103</v>
      </c>
      <c r="B503" s="59" t="s">
        <v>73</v>
      </c>
      <c r="C503" s="59" t="s">
        <v>171</v>
      </c>
      <c r="D503" s="59">
        <v>1.0</v>
      </c>
      <c r="E503" s="59" t="s">
        <v>161</v>
      </c>
      <c r="F503" s="58"/>
    </row>
    <row r="504">
      <c r="A504" s="59" t="s">
        <v>103</v>
      </c>
      <c r="B504" s="59" t="s">
        <v>50</v>
      </c>
      <c r="C504" s="59" t="s">
        <v>171</v>
      </c>
      <c r="D504" s="59">
        <v>1.0</v>
      </c>
      <c r="E504" s="59" t="s">
        <v>161</v>
      </c>
      <c r="F504" s="58"/>
    </row>
    <row r="505">
      <c r="A505" s="59" t="s">
        <v>103</v>
      </c>
      <c r="B505" s="59" t="s">
        <v>72</v>
      </c>
      <c r="C505" s="59" t="s">
        <v>171</v>
      </c>
      <c r="D505" s="59">
        <v>1.0</v>
      </c>
      <c r="E505" s="59" t="s">
        <v>161</v>
      </c>
      <c r="F505" s="58"/>
    </row>
    <row r="506">
      <c r="A506" s="59" t="s">
        <v>103</v>
      </c>
      <c r="B506" s="59" t="s">
        <v>75</v>
      </c>
      <c r="C506" s="59" t="s">
        <v>171</v>
      </c>
      <c r="D506" s="59">
        <v>1.0</v>
      </c>
      <c r="E506" s="59" t="s">
        <v>161</v>
      </c>
      <c r="F506" s="58"/>
    </row>
    <row r="507">
      <c r="A507" s="59" t="s">
        <v>103</v>
      </c>
      <c r="B507" s="59" t="s">
        <v>25</v>
      </c>
      <c r="C507" s="59" t="s">
        <v>171</v>
      </c>
      <c r="D507" s="59">
        <v>1.0</v>
      </c>
      <c r="E507" s="59" t="s">
        <v>161</v>
      </c>
      <c r="F507" s="58"/>
    </row>
    <row r="508">
      <c r="A508" s="59" t="s">
        <v>103</v>
      </c>
      <c r="B508" s="59" t="s">
        <v>104</v>
      </c>
      <c r="C508" s="59" t="s">
        <v>171</v>
      </c>
      <c r="D508" s="59">
        <v>1.0</v>
      </c>
      <c r="E508" s="59" t="s">
        <v>161</v>
      </c>
      <c r="F508" s="58"/>
    </row>
    <row r="509">
      <c r="A509" s="59" t="s">
        <v>103</v>
      </c>
      <c r="B509" s="59" t="s">
        <v>146</v>
      </c>
      <c r="C509" s="59" t="s">
        <v>171</v>
      </c>
      <c r="D509" s="59">
        <v>1.0</v>
      </c>
      <c r="E509" s="59" t="s">
        <v>161</v>
      </c>
      <c r="F509" s="58"/>
    </row>
    <row r="510">
      <c r="A510" s="59" t="s">
        <v>103</v>
      </c>
      <c r="B510" s="59" t="s">
        <v>55</v>
      </c>
      <c r="C510" s="59" t="s">
        <v>171</v>
      </c>
      <c r="D510" s="59">
        <v>1.0</v>
      </c>
      <c r="E510" s="59" t="s">
        <v>161</v>
      </c>
      <c r="F510" s="58"/>
    </row>
    <row r="511">
      <c r="A511" s="59" t="s">
        <v>103</v>
      </c>
      <c r="B511" s="59" t="s">
        <v>125</v>
      </c>
      <c r="C511" s="59" t="s">
        <v>171</v>
      </c>
      <c r="D511" s="59">
        <v>1.0</v>
      </c>
      <c r="E511" s="59" t="s">
        <v>161</v>
      </c>
      <c r="F511" s="58"/>
    </row>
    <row r="512">
      <c r="A512" s="59" t="s">
        <v>103</v>
      </c>
      <c r="B512" s="59" t="s">
        <v>81</v>
      </c>
      <c r="C512" s="59" t="s">
        <v>171</v>
      </c>
      <c r="D512" s="59">
        <v>1.0</v>
      </c>
      <c r="E512" s="59" t="s">
        <v>161</v>
      </c>
      <c r="F512" s="58"/>
    </row>
    <row r="513">
      <c r="A513" s="59" t="s">
        <v>103</v>
      </c>
      <c r="B513" s="59" t="s">
        <v>106</v>
      </c>
      <c r="C513" s="59" t="s">
        <v>171</v>
      </c>
      <c r="D513" s="59">
        <v>1.0</v>
      </c>
      <c r="E513" s="59" t="s">
        <v>161</v>
      </c>
      <c r="F513" s="58"/>
    </row>
    <row r="514">
      <c r="A514" s="59" t="s">
        <v>103</v>
      </c>
      <c r="B514" s="59" t="s">
        <v>86</v>
      </c>
      <c r="C514" s="59" t="s">
        <v>171</v>
      </c>
      <c r="D514" s="59">
        <v>1.0</v>
      </c>
      <c r="E514" s="59" t="s">
        <v>161</v>
      </c>
      <c r="F514" s="58"/>
    </row>
    <row r="515">
      <c r="A515" s="59" t="s">
        <v>103</v>
      </c>
      <c r="B515" s="59" t="s">
        <v>90</v>
      </c>
      <c r="C515" s="59" t="s">
        <v>171</v>
      </c>
      <c r="D515" s="59">
        <v>1.0</v>
      </c>
      <c r="E515" s="59" t="s">
        <v>161</v>
      </c>
      <c r="F515" s="58"/>
    </row>
    <row r="516">
      <c r="A516" s="59" t="s">
        <v>103</v>
      </c>
      <c r="B516" s="59" t="s">
        <v>135</v>
      </c>
      <c r="C516" s="59" t="s">
        <v>171</v>
      </c>
      <c r="D516" s="59">
        <v>1.0</v>
      </c>
      <c r="E516" s="59" t="s">
        <v>161</v>
      </c>
      <c r="F516" s="58"/>
    </row>
    <row r="517">
      <c r="A517" s="59" t="s">
        <v>103</v>
      </c>
      <c r="B517" s="59" t="s">
        <v>113</v>
      </c>
      <c r="C517" s="59" t="s">
        <v>171</v>
      </c>
      <c r="D517" s="59">
        <v>1.0</v>
      </c>
      <c r="E517" s="59" t="s">
        <v>161</v>
      </c>
      <c r="F517" s="58"/>
    </row>
    <row r="518">
      <c r="A518" s="59" t="s">
        <v>103</v>
      </c>
      <c r="B518" s="59" t="s">
        <v>69</v>
      </c>
      <c r="C518" s="59" t="s">
        <v>171</v>
      </c>
      <c r="D518" s="59">
        <v>1.0</v>
      </c>
      <c r="E518" s="59" t="s">
        <v>161</v>
      </c>
      <c r="F518" s="58"/>
    </row>
    <row r="519">
      <c r="A519" s="59" t="s">
        <v>103</v>
      </c>
      <c r="B519" s="59" t="s">
        <v>143</v>
      </c>
      <c r="C519" s="59" t="s">
        <v>171</v>
      </c>
      <c r="D519" s="59">
        <v>1.0</v>
      </c>
      <c r="E519" s="59" t="s">
        <v>161</v>
      </c>
      <c r="F519" s="58"/>
    </row>
    <row r="520">
      <c r="A520" s="59" t="s">
        <v>103</v>
      </c>
      <c r="B520" s="59" t="s">
        <v>111</v>
      </c>
      <c r="C520" s="59" t="s">
        <v>171</v>
      </c>
      <c r="D520" s="59">
        <v>1.0</v>
      </c>
      <c r="E520" s="59" t="s">
        <v>161</v>
      </c>
      <c r="F520" s="58"/>
    </row>
    <row r="521">
      <c r="A521" s="59" t="s">
        <v>103</v>
      </c>
      <c r="B521" s="59" t="s">
        <v>130</v>
      </c>
      <c r="C521" s="59" t="s">
        <v>171</v>
      </c>
      <c r="D521" s="59">
        <v>1.0</v>
      </c>
      <c r="E521" s="59" t="s">
        <v>161</v>
      </c>
      <c r="F521" s="58"/>
    </row>
    <row r="522">
      <c r="A522" s="59" t="s">
        <v>103</v>
      </c>
      <c r="B522" s="59" t="s">
        <v>47</v>
      </c>
      <c r="C522" s="59" t="s">
        <v>171</v>
      </c>
      <c r="D522" s="59">
        <v>1.0</v>
      </c>
      <c r="E522" s="59" t="s">
        <v>161</v>
      </c>
      <c r="F522" s="58"/>
    </row>
    <row r="523">
      <c r="A523" s="59" t="s">
        <v>103</v>
      </c>
      <c r="B523" s="59" t="s">
        <v>17</v>
      </c>
      <c r="C523" s="59" t="s">
        <v>171</v>
      </c>
      <c r="D523" s="59">
        <v>1.0</v>
      </c>
      <c r="E523" s="59" t="s">
        <v>161</v>
      </c>
      <c r="F523" s="58"/>
    </row>
    <row r="524">
      <c r="A524" s="59" t="s">
        <v>103</v>
      </c>
      <c r="B524" s="59" t="s">
        <v>22</v>
      </c>
      <c r="C524" s="59" t="s">
        <v>171</v>
      </c>
      <c r="D524" s="59">
        <v>1.0</v>
      </c>
      <c r="E524" s="59" t="s">
        <v>161</v>
      </c>
      <c r="F524" s="58"/>
    </row>
    <row r="525">
      <c r="A525" s="59" t="s">
        <v>103</v>
      </c>
      <c r="B525" s="59" t="s">
        <v>62</v>
      </c>
      <c r="C525" s="59" t="s">
        <v>171</v>
      </c>
      <c r="D525" s="59">
        <v>1.0</v>
      </c>
      <c r="E525" s="59" t="s">
        <v>161</v>
      </c>
      <c r="F525" s="58"/>
    </row>
    <row r="526">
      <c r="A526" s="59" t="s">
        <v>103</v>
      </c>
      <c r="B526" s="59" t="s">
        <v>66</v>
      </c>
      <c r="C526" s="59" t="s">
        <v>171</v>
      </c>
      <c r="D526" s="59">
        <v>1.0</v>
      </c>
      <c r="E526" s="59" t="s">
        <v>161</v>
      </c>
      <c r="F526" s="58"/>
    </row>
    <row r="527">
      <c r="A527" s="59" t="s">
        <v>103</v>
      </c>
      <c r="B527" s="59" t="s">
        <v>78</v>
      </c>
      <c r="C527" s="59" t="s">
        <v>171</v>
      </c>
      <c r="D527" s="59">
        <v>1.0</v>
      </c>
      <c r="E527" s="59" t="s">
        <v>161</v>
      </c>
      <c r="F527" s="58"/>
    </row>
    <row r="528">
      <c r="A528" s="59" t="s">
        <v>103</v>
      </c>
      <c r="B528" s="59" t="s">
        <v>91</v>
      </c>
      <c r="C528" s="59" t="s">
        <v>171</v>
      </c>
      <c r="D528" s="59">
        <v>1.0</v>
      </c>
      <c r="E528" s="59" t="s">
        <v>161</v>
      </c>
      <c r="F528" s="58"/>
    </row>
    <row r="529">
      <c r="A529" s="59" t="s">
        <v>103</v>
      </c>
      <c r="B529" s="59" t="s">
        <v>110</v>
      </c>
      <c r="C529" s="59" t="s">
        <v>171</v>
      </c>
      <c r="D529" s="59">
        <v>1.0</v>
      </c>
      <c r="E529" s="59" t="s">
        <v>161</v>
      </c>
      <c r="F529" s="58"/>
    </row>
    <row r="530">
      <c r="A530" s="59" t="s">
        <v>103</v>
      </c>
      <c r="B530" s="59" t="s">
        <v>87</v>
      </c>
      <c r="C530" s="59" t="s">
        <v>171</v>
      </c>
      <c r="D530" s="59">
        <v>1.0</v>
      </c>
      <c r="E530" s="59" t="s">
        <v>161</v>
      </c>
      <c r="F530" s="58"/>
    </row>
    <row r="531">
      <c r="A531" s="59" t="s">
        <v>103</v>
      </c>
      <c r="B531" s="59" t="s">
        <v>41</v>
      </c>
      <c r="C531" s="59" t="s">
        <v>171</v>
      </c>
      <c r="D531" s="59">
        <v>1.0</v>
      </c>
      <c r="E531" s="59" t="s">
        <v>161</v>
      </c>
      <c r="F531" s="58"/>
    </row>
    <row r="532">
      <c r="A532" s="59" t="s">
        <v>103</v>
      </c>
      <c r="B532" s="59" t="s">
        <v>97</v>
      </c>
      <c r="C532" s="59" t="s">
        <v>171</v>
      </c>
      <c r="D532" s="59">
        <v>1.0</v>
      </c>
      <c r="E532" s="59" t="s">
        <v>161</v>
      </c>
      <c r="F532" s="58"/>
    </row>
    <row r="533">
      <c r="A533" s="59" t="s">
        <v>103</v>
      </c>
      <c r="B533" s="59" t="s">
        <v>77</v>
      </c>
      <c r="C533" s="59" t="s">
        <v>171</v>
      </c>
      <c r="D533" s="59">
        <v>1.0</v>
      </c>
      <c r="E533" s="59" t="s">
        <v>161</v>
      </c>
      <c r="F533" s="58"/>
    </row>
    <row r="534">
      <c r="A534" s="59" t="s">
        <v>103</v>
      </c>
      <c r="B534" s="59" t="s">
        <v>120</v>
      </c>
      <c r="C534" s="59" t="s">
        <v>171</v>
      </c>
      <c r="D534" s="59">
        <v>1.0</v>
      </c>
      <c r="E534" s="59" t="s">
        <v>161</v>
      </c>
      <c r="F534" s="58"/>
    </row>
    <row r="535">
      <c r="A535" s="59" t="s">
        <v>103</v>
      </c>
      <c r="B535" s="59" t="s">
        <v>116</v>
      </c>
      <c r="C535" s="59" t="s">
        <v>171</v>
      </c>
      <c r="D535" s="59">
        <v>1.0</v>
      </c>
      <c r="E535" s="59" t="s">
        <v>161</v>
      </c>
      <c r="F535" s="58"/>
    </row>
    <row r="536">
      <c r="A536" s="59" t="s">
        <v>103</v>
      </c>
      <c r="B536" s="59" t="s">
        <v>31</v>
      </c>
      <c r="C536" s="59" t="s">
        <v>171</v>
      </c>
      <c r="D536" s="59">
        <v>1.0</v>
      </c>
      <c r="E536" s="59" t="s">
        <v>161</v>
      </c>
      <c r="F536" s="58"/>
    </row>
    <row r="537">
      <c r="A537" s="59" t="s">
        <v>103</v>
      </c>
      <c r="B537" s="59" t="s">
        <v>45</v>
      </c>
      <c r="C537" s="59" t="s">
        <v>171</v>
      </c>
      <c r="D537" s="59">
        <v>1.0</v>
      </c>
      <c r="E537" s="59" t="s">
        <v>161</v>
      </c>
      <c r="F537" s="58"/>
    </row>
    <row r="538">
      <c r="A538" s="59" t="s">
        <v>103</v>
      </c>
      <c r="B538" s="59" t="s">
        <v>94</v>
      </c>
      <c r="C538" s="59" t="s">
        <v>171</v>
      </c>
      <c r="D538" s="59">
        <v>1.0</v>
      </c>
      <c r="E538" s="59" t="s">
        <v>161</v>
      </c>
      <c r="F538" s="58"/>
    </row>
    <row r="539">
      <c r="A539" s="59" t="s">
        <v>103</v>
      </c>
      <c r="B539" s="59" t="s">
        <v>27</v>
      </c>
      <c r="C539" s="59" t="s">
        <v>171</v>
      </c>
      <c r="D539" s="59">
        <v>1.0</v>
      </c>
      <c r="E539" s="59" t="s">
        <v>161</v>
      </c>
      <c r="F539" s="58"/>
    </row>
    <row r="540">
      <c r="A540" s="59" t="s">
        <v>103</v>
      </c>
      <c r="B540" s="59" t="s">
        <v>105</v>
      </c>
      <c r="C540" s="59" t="s">
        <v>171</v>
      </c>
      <c r="D540" s="59">
        <v>1.0</v>
      </c>
      <c r="E540" s="59" t="s">
        <v>161</v>
      </c>
      <c r="F540" s="58"/>
    </row>
    <row r="541">
      <c r="A541" s="59" t="s">
        <v>103</v>
      </c>
      <c r="B541" s="59" t="s">
        <v>52</v>
      </c>
      <c r="C541" s="59" t="s">
        <v>171</v>
      </c>
      <c r="D541" s="59">
        <v>1.0</v>
      </c>
      <c r="E541" s="59" t="s">
        <v>161</v>
      </c>
      <c r="F541" s="58"/>
    </row>
    <row r="542">
      <c r="A542" s="59" t="s">
        <v>103</v>
      </c>
      <c r="B542" s="59" t="s">
        <v>58</v>
      </c>
      <c r="C542" s="59" t="s">
        <v>171</v>
      </c>
      <c r="D542" s="59">
        <v>1.0</v>
      </c>
      <c r="E542" s="59" t="s">
        <v>161</v>
      </c>
      <c r="F542" s="58"/>
    </row>
    <row r="543">
      <c r="A543" s="59" t="s">
        <v>103</v>
      </c>
      <c r="B543" s="59" t="s">
        <v>65</v>
      </c>
      <c r="C543" s="59" t="s">
        <v>171</v>
      </c>
      <c r="D543" s="59">
        <v>1.0</v>
      </c>
      <c r="E543" s="59" t="s">
        <v>161</v>
      </c>
      <c r="F543" s="58"/>
    </row>
    <row r="544">
      <c r="A544" s="59" t="s">
        <v>103</v>
      </c>
      <c r="B544" s="59" t="s">
        <v>59</v>
      </c>
      <c r="C544" s="59" t="s">
        <v>171</v>
      </c>
      <c r="D544" s="59">
        <v>1.0</v>
      </c>
      <c r="E544" s="59" t="s">
        <v>161</v>
      </c>
      <c r="F544" s="58"/>
    </row>
    <row r="545">
      <c r="A545" s="59" t="s">
        <v>103</v>
      </c>
      <c r="B545" s="59" t="s">
        <v>71</v>
      </c>
      <c r="C545" s="59" t="s">
        <v>171</v>
      </c>
      <c r="D545" s="59">
        <v>1.0</v>
      </c>
      <c r="E545" s="59" t="s">
        <v>161</v>
      </c>
      <c r="F545" s="58"/>
    </row>
    <row r="546">
      <c r="A546" s="59" t="s">
        <v>103</v>
      </c>
      <c r="B546" s="59" t="s">
        <v>119</v>
      </c>
      <c r="C546" s="59" t="s">
        <v>171</v>
      </c>
      <c r="D546" s="59">
        <v>1.0</v>
      </c>
      <c r="E546" s="59" t="s">
        <v>161</v>
      </c>
      <c r="F546" s="58"/>
    </row>
    <row r="547">
      <c r="A547" s="59" t="s">
        <v>103</v>
      </c>
      <c r="B547" s="59" t="s">
        <v>122</v>
      </c>
      <c r="C547" s="59" t="s">
        <v>171</v>
      </c>
      <c r="D547" s="59">
        <v>1.0</v>
      </c>
      <c r="E547" s="59" t="s">
        <v>161</v>
      </c>
      <c r="F547" s="58"/>
    </row>
    <row r="548">
      <c r="A548" s="59" t="s">
        <v>103</v>
      </c>
      <c r="B548" s="59" t="s">
        <v>36</v>
      </c>
      <c r="C548" s="59" t="s">
        <v>171</v>
      </c>
      <c r="D548" s="59">
        <v>1.0</v>
      </c>
      <c r="E548" s="59" t="s">
        <v>161</v>
      </c>
      <c r="F548" s="58"/>
    </row>
    <row r="549">
      <c r="A549" s="59" t="s">
        <v>103</v>
      </c>
      <c r="B549" s="59" t="s">
        <v>40</v>
      </c>
      <c r="C549" s="59" t="s">
        <v>171</v>
      </c>
      <c r="D549" s="59">
        <v>1.0</v>
      </c>
      <c r="E549" s="59" t="s">
        <v>161</v>
      </c>
      <c r="F549" s="58"/>
    </row>
    <row r="550">
      <c r="A550" s="59" t="s">
        <v>103</v>
      </c>
      <c r="B550" s="59" t="s">
        <v>84</v>
      </c>
      <c r="C550" s="59" t="s">
        <v>171</v>
      </c>
      <c r="D550" s="59">
        <v>1.0</v>
      </c>
      <c r="E550" s="59" t="s">
        <v>161</v>
      </c>
      <c r="F550" s="58"/>
    </row>
    <row r="551">
      <c r="A551" s="59" t="s">
        <v>103</v>
      </c>
      <c r="B551" s="59" t="s">
        <v>98</v>
      </c>
      <c r="C551" s="59" t="s">
        <v>171</v>
      </c>
      <c r="D551" s="59">
        <v>1.0</v>
      </c>
      <c r="E551" s="59" t="s">
        <v>161</v>
      </c>
      <c r="F551" s="58"/>
    </row>
    <row r="552">
      <c r="A552" s="59" t="s">
        <v>103</v>
      </c>
      <c r="B552" s="59" t="s">
        <v>99</v>
      </c>
      <c r="C552" s="59" t="s">
        <v>171</v>
      </c>
      <c r="D552" s="59">
        <v>1.0</v>
      </c>
      <c r="E552" s="59" t="s">
        <v>161</v>
      </c>
      <c r="F552" s="58"/>
    </row>
    <row r="553">
      <c r="A553" s="59" t="s">
        <v>103</v>
      </c>
      <c r="B553" s="59" t="s">
        <v>109</v>
      </c>
      <c r="C553" s="59" t="s">
        <v>171</v>
      </c>
      <c r="D553" s="59">
        <v>1.0</v>
      </c>
      <c r="E553" s="59" t="s">
        <v>161</v>
      </c>
      <c r="F553" s="58"/>
    </row>
    <row r="554">
      <c r="A554" s="59" t="s">
        <v>103</v>
      </c>
      <c r="B554" s="59" t="s">
        <v>124</v>
      </c>
      <c r="C554" s="59" t="s">
        <v>171</v>
      </c>
      <c r="D554" s="59">
        <v>1.0</v>
      </c>
      <c r="E554" s="59" t="s">
        <v>161</v>
      </c>
      <c r="F554" s="58"/>
    </row>
    <row r="555">
      <c r="A555" s="59" t="s">
        <v>103</v>
      </c>
      <c r="B555" s="59" t="s">
        <v>145</v>
      </c>
      <c r="C555" s="59" t="s">
        <v>171</v>
      </c>
      <c r="D555" s="59">
        <v>1.0</v>
      </c>
      <c r="E555" s="59" t="s">
        <v>161</v>
      </c>
      <c r="F555" s="58"/>
    </row>
    <row r="556">
      <c r="A556" s="59" t="s">
        <v>103</v>
      </c>
      <c r="B556" s="59" t="s">
        <v>147</v>
      </c>
      <c r="C556" s="59" t="s">
        <v>171</v>
      </c>
      <c r="D556" s="59">
        <v>1.0</v>
      </c>
      <c r="E556" s="59" t="s">
        <v>161</v>
      </c>
      <c r="F556" s="58"/>
    </row>
    <row r="557">
      <c r="A557" s="59" t="s">
        <v>103</v>
      </c>
      <c r="B557" s="59" t="s">
        <v>102</v>
      </c>
      <c r="C557" s="59" t="s">
        <v>171</v>
      </c>
      <c r="D557" s="59">
        <v>1.0</v>
      </c>
      <c r="E557" s="59" t="s">
        <v>161</v>
      </c>
      <c r="F557" s="58"/>
    </row>
    <row r="558">
      <c r="A558" s="59" t="s">
        <v>60</v>
      </c>
      <c r="B558" s="59" t="s">
        <v>88</v>
      </c>
      <c r="C558" s="59" t="s">
        <v>171</v>
      </c>
      <c r="D558" s="59">
        <v>1.0</v>
      </c>
      <c r="E558" s="59" t="s">
        <v>161</v>
      </c>
      <c r="F558" s="58"/>
    </row>
    <row r="559">
      <c r="A559" s="59" t="s">
        <v>60</v>
      </c>
      <c r="B559" s="59" t="s">
        <v>117</v>
      </c>
      <c r="C559" s="59" t="s">
        <v>171</v>
      </c>
      <c r="D559" s="59">
        <v>1.0</v>
      </c>
      <c r="E559" s="59" t="s">
        <v>161</v>
      </c>
      <c r="F559" s="58"/>
    </row>
    <row r="560">
      <c r="A560" s="59" t="s">
        <v>60</v>
      </c>
      <c r="B560" s="59" t="s">
        <v>127</v>
      </c>
      <c r="C560" s="59" t="s">
        <v>171</v>
      </c>
      <c r="D560" s="59">
        <v>1.0</v>
      </c>
      <c r="E560" s="59" t="s">
        <v>161</v>
      </c>
      <c r="F560" s="58"/>
    </row>
    <row r="561">
      <c r="A561" s="59" t="s">
        <v>60</v>
      </c>
      <c r="B561" s="59" t="s">
        <v>57</v>
      </c>
      <c r="C561" s="59" t="s">
        <v>171</v>
      </c>
      <c r="D561" s="59">
        <v>1.0</v>
      </c>
      <c r="E561" s="59" t="s">
        <v>161</v>
      </c>
      <c r="F561" s="58"/>
    </row>
    <row r="562">
      <c r="A562" s="59" t="s">
        <v>60</v>
      </c>
      <c r="B562" s="59" t="s">
        <v>131</v>
      </c>
      <c r="C562" s="59" t="s">
        <v>171</v>
      </c>
      <c r="D562" s="59">
        <v>1.0</v>
      </c>
      <c r="E562" s="59" t="s">
        <v>161</v>
      </c>
      <c r="F562" s="58"/>
    </row>
    <row r="563">
      <c r="A563" s="59" t="s">
        <v>60</v>
      </c>
      <c r="B563" s="59" t="s">
        <v>43</v>
      </c>
      <c r="C563" s="59" t="s">
        <v>171</v>
      </c>
      <c r="D563" s="59">
        <v>1.0</v>
      </c>
      <c r="E563" s="59" t="s">
        <v>161</v>
      </c>
      <c r="F563" s="58"/>
    </row>
    <row r="564">
      <c r="A564" s="59" t="s">
        <v>60</v>
      </c>
      <c r="B564" s="59" t="s">
        <v>53</v>
      </c>
      <c r="C564" s="59" t="s">
        <v>171</v>
      </c>
      <c r="D564" s="59">
        <v>1.0</v>
      </c>
      <c r="E564" s="59" t="s">
        <v>161</v>
      </c>
      <c r="F564" s="58"/>
    </row>
    <row r="565">
      <c r="A565" s="59" t="s">
        <v>60</v>
      </c>
      <c r="B565" s="59" t="s">
        <v>68</v>
      </c>
      <c r="C565" s="59" t="s">
        <v>171</v>
      </c>
      <c r="D565" s="59">
        <v>1.0</v>
      </c>
      <c r="E565" s="59" t="s">
        <v>161</v>
      </c>
      <c r="F565" s="58"/>
    </row>
    <row r="566">
      <c r="A566" s="59" t="s">
        <v>60</v>
      </c>
      <c r="B566" s="59" t="s">
        <v>115</v>
      </c>
      <c r="C566" s="59" t="s">
        <v>171</v>
      </c>
      <c r="D566" s="59">
        <v>1.0</v>
      </c>
      <c r="E566" s="59" t="s">
        <v>161</v>
      </c>
      <c r="F566" s="58"/>
    </row>
    <row r="567">
      <c r="A567" s="59" t="s">
        <v>60</v>
      </c>
      <c r="B567" s="59" t="s">
        <v>132</v>
      </c>
      <c r="C567" s="59" t="s">
        <v>171</v>
      </c>
      <c r="D567" s="59">
        <v>1.0</v>
      </c>
      <c r="E567" s="59" t="s">
        <v>161</v>
      </c>
      <c r="F567" s="58"/>
    </row>
    <row r="568">
      <c r="A568" s="59" t="s">
        <v>60</v>
      </c>
      <c r="B568" s="59" t="s">
        <v>95</v>
      </c>
      <c r="C568" s="59" t="s">
        <v>171</v>
      </c>
      <c r="D568" s="59">
        <v>1.0</v>
      </c>
      <c r="E568" s="59" t="s">
        <v>161</v>
      </c>
      <c r="F568" s="58"/>
    </row>
    <row r="569">
      <c r="A569" s="59" t="s">
        <v>60</v>
      </c>
      <c r="B569" s="59" t="s">
        <v>44</v>
      </c>
      <c r="C569" s="59" t="s">
        <v>171</v>
      </c>
      <c r="D569" s="59">
        <v>1.0</v>
      </c>
      <c r="E569" s="59" t="s">
        <v>161</v>
      </c>
      <c r="F569" s="58"/>
    </row>
    <row r="570">
      <c r="A570" s="59" t="s">
        <v>60</v>
      </c>
      <c r="B570" s="59" t="s">
        <v>89</v>
      </c>
      <c r="C570" s="59" t="s">
        <v>171</v>
      </c>
      <c r="D570" s="59">
        <v>1.0</v>
      </c>
      <c r="E570" s="59" t="s">
        <v>161</v>
      </c>
      <c r="F570" s="58"/>
    </row>
    <row r="571">
      <c r="A571" s="59" t="s">
        <v>60</v>
      </c>
      <c r="B571" s="59" t="s">
        <v>134</v>
      </c>
      <c r="C571" s="59" t="s">
        <v>171</v>
      </c>
      <c r="D571" s="59">
        <v>1.0</v>
      </c>
      <c r="E571" s="59" t="s">
        <v>161</v>
      </c>
      <c r="F571" s="58"/>
    </row>
    <row r="572">
      <c r="A572" s="59" t="s">
        <v>60</v>
      </c>
      <c r="B572" s="59" t="s">
        <v>85</v>
      </c>
      <c r="C572" s="59" t="s">
        <v>171</v>
      </c>
      <c r="D572" s="59">
        <v>1.0</v>
      </c>
      <c r="E572" s="59" t="s">
        <v>161</v>
      </c>
      <c r="F572" s="58"/>
    </row>
    <row r="573">
      <c r="A573" s="59" t="s">
        <v>60</v>
      </c>
      <c r="B573" s="59" t="s">
        <v>38</v>
      </c>
      <c r="C573" s="59" t="s">
        <v>171</v>
      </c>
      <c r="D573" s="59">
        <v>1.0</v>
      </c>
      <c r="E573" s="59" t="s">
        <v>161</v>
      </c>
      <c r="F573" s="58"/>
    </row>
    <row r="574">
      <c r="A574" s="59" t="s">
        <v>60</v>
      </c>
      <c r="B574" s="59" t="s">
        <v>19</v>
      </c>
      <c r="C574" s="59" t="s">
        <v>171</v>
      </c>
      <c r="D574" s="59">
        <v>1.0</v>
      </c>
      <c r="E574" s="59" t="s">
        <v>161</v>
      </c>
      <c r="F574" s="58"/>
    </row>
    <row r="575">
      <c r="A575" s="59" t="s">
        <v>60</v>
      </c>
      <c r="B575" s="59" t="s">
        <v>32</v>
      </c>
      <c r="C575" s="59" t="s">
        <v>171</v>
      </c>
      <c r="D575" s="59">
        <v>1.0</v>
      </c>
      <c r="E575" s="59" t="s">
        <v>161</v>
      </c>
      <c r="F575" s="58"/>
    </row>
    <row r="576">
      <c r="A576" s="59" t="s">
        <v>60</v>
      </c>
      <c r="B576" s="59" t="s">
        <v>136</v>
      </c>
      <c r="C576" s="59" t="s">
        <v>171</v>
      </c>
      <c r="D576" s="59">
        <v>1.0</v>
      </c>
      <c r="E576" s="59" t="s">
        <v>161</v>
      </c>
      <c r="F576" s="58"/>
    </row>
    <row r="577">
      <c r="A577" s="59" t="s">
        <v>60</v>
      </c>
      <c r="B577" s="59" t="s">
        <v>70</v>
      </c>
      <c r="C577" s="59" t="s">
        <v>171</v>
      </c>
      <c r="D577" s="59">
        <v>1.0</v>
      </c>
      <c r="E577" s="59" t="s">
        <v>161</v>
      </c>
      <c r="F577" s="58"/>
    </row>
    <row r="578">
      <c r="A578" s="59" t="s">
        <v>60</v>
      </c>
      <c r="B578" s="59" t="s">
        <v>137</v>
      </c>
      <c r="C578" s="59" t="s">
        <v>171</v>
      </c>
      <c r="D578" s="59">
        <v>1.0</v>
      </c>
      <c r="E578" s="59" t="s">
        <v>161</v>
      </c>
      <c r="F578" s="58"/>
    </row>
    <row r="579">
      <c r="A579" s="59" t="s">
        <v>60</v>
      </c>
      <c r="B579" s="59" t="s">
        <v>42</v>
      </c>
      <c r="C579" s="59" t="s">
        <v>171</v>
      </c>
      <c r="D579" s="59">
        <v>1.0</v>
      </c>
      <c r="E579" s="59" t="s">
        <v>161</v>
      </c>
      <c r="F579" s="58"/>
    </row>
    <row r="580">
      <c r="A580" s="59" t="s">
        <v>60</v>
      </c>
      <c r="B580" s="59" t="s">
        <v>28</v>
      </c>
      <c r="C580" s="59" t="s">
        <v>171</v>
      </c>
      <c r="D580" s="59">
        <v>1.0</v>
      </c>
      <c r="E580" s="59" t="s">
        <v>161</v>
      </c>
      <c r="F580" s="58"/>
    </row>
    <row r="581">
      <c r="A581" s="59" t="s">
        <v>60</v>
      </c>
      <c r="B581" s="59" t="s">
        <v>33</v>
      </c>
      <c r="C581" s="59" t="s">
        <v>171</v>
      </c>
      <c r="D581" s="59">
        <v>1.0</v>
      </c>
      <c r="E581" s="59" t="s">
        <v>161</v>
      </c>
      <c r="F581" s="58"/>
    </row>
    <row r="582">
      <c r="A582" s="59" t="s">
        <v>60</v>
      </c>
      <c r="B582" s="59" t="s">
        <v>46</v>
      </c>
      <c r="C582" s="59" t="s">
        <v>171</v>
      </c>
      <c r="D582" s="59">
        <v>1.0</v>
      </c>
      <c r="E582" s="59" t="s">
        <v>161</v>
      </c>
      <c r="F582" s="58"/>
    </row>
    <row r="583">
      <c r="A583" s="59" t="s">
        <v>60</v>
      </c>
      <c r="B583" s="59" t="s">
        <v>51</v>
      </c>
      <c r="C583" s="59" t="s">
        <v>171</v>
      </c>
      <c r="D583" s="59">
        <v>1.0</v>
      </c>
      <c r="E583" s="59" t="s">
        <v>161</v>
      </c>
      <c r="F583" s="58"/>
    </row>
    <row r="584">
      <c r="A584" s="59" t="s">
        <v>60</v>
      </c>
      <c r="B584" s="59" t="s">
        <v>83</v>
      </c>
      <c r="C584" s="59" t="s">
        <v>171</v>
      </c>
      <c r="D584" s="59">
        <v>1.0</v>
      </c>
      <c r="E584" s="59" t="s">
        <v>161</v>
      </c>
      <c r="F584" s="58"/>
    </row>
    <row r="585">
      <c r="A585" s="59" t="s">
        <v>60</v>
      </c>
      <c r="B585" s="59" t="s">
        <v>148</v>
      </c>
      <c r="C585" s="59" t="s">
        <v>171</v>
      </c>
      <c r="D585" s="59">
        <v>1.0</v>
      </c>
      <c r="E585" s="59" t="s">
        <v>161</v>
      </c>
      <c r="F585" s="58"/>
    </row>
    <row r="586">
      <c r="A586" s="59" t="s">
        <v>60</v>
      </c>
      <c r="B586" s="59" t="s">
        <v>149</v>
      </c>
      <c r="C586" s="59" t="s">
        <v>171</v>
      </c>
      <c r="D586" s="59">
        <v>1.0</v>
      </c>
      <c r="E586" s="59" t="s">
        <v>161</v>
      </c>
      <c r="F586" s="58"/>
    </row>
    <row r="587">
      <c r="A587" s="59" t="s">
        <v>60</v>
      </c>
      <c r="B587" s="59" t="s">
        <v>15</v>
      </c>
      <c r="C587" s="59" t="s">
        <v>171</v>
      </c>
      <c r="D587" s="59">
        <v>1.0</v>
      </c>
      <c r="E587" s="59" t="s">
        <v>161</v>
      </c>
      <c r="F587" s="58"/>
    </row>
    <row r="588">
      <c r="A588" s="59" t="s">
        <v>60</v>
      </c>
      <c r="B588" s="59" t="s">
        <v>48</v>
      </c>
      <c r="C588" s="59" t="s">
        <v>171</v>
      </c>
      <c r="D588" s="59">
        <v>1.0</v>
      </c>
      <c r="E588" s="59" t="s">
        <v>161</v>
      </c>
      <c r="F588" s="58"/>
    </row>
    <row r="589">
      <c r="A589" s="59" t="s">
        <v>60</v>
      </c>
      <c r="B589" s="59" t="s">
        <v>61</v>
      </c>
      <c r="C589" s="59" t="s">
        <v>171</v>
      </c>
      <c r="D589" s="59">
        <v>1.0</v>
      </c>
      <c r="E589" s="59" t="s">
        <v>161</v>
      </c>
      <c r="F589" s="58"/>
    </row>
    <row r="590">
      <c r="A590" s="59" t="s">
        <v>60</v>
      </c>
      <c r="B590" s="59" t="s">
        <v>63</v>
      </c>
      <c r="C590" s="59" t="s">
        <v>171</v>
      </c>
      <c r="D590" s="59">
        <v>1.0</v>
      </c>
      <c r="E590" s="59" t="s">
        <v>161</v>
      </c>
      <c r="F590" s="58"/>
    </row>
    <row r="591">
      <c r="A591" s="59" t="s">
        <v>60</v>
      </c>
      <c r="B591" s="59" t="s">
        <v>93</v>
      </c>
      <c r="C591" s="59" t="s">
        <v>171</v>
      </c>
      <c r="D591" s="59">
        <v>1.0</v>
      </c>
      <c r="E591" s="59" t="s">
        <v>161</v>
      </c>
      <c r="F591" s="58"/>
    </row>
    <row r="592">
      <c r="A592" s="59" t="s">
        <v>60</v>
      </c>
      <c r="B592" s="59" t="s">
        <v>96</v>
      </c>
      <c r="C592" s="59" t="s">
        <v>171</v>
      </c>
      <c r="D592" s="59">
        <v>1.0</v>
      </c>
      <c r="E592" s="59" t="s">
        <v>161</v>
      </c>
      <c r="F592" s="58"/>
    </row>
    <row r="593">
      <c r="A593" s="59" t="s">
        <v>60</v>
      </c>
      <c r="B593" s="59" t="s">
        <v>112</v>
      </c>
      <c r="C593" s="59" t="s">
        <v>171</v>
      </c>
      <c r="D593" s="59">
        <v>1.0</v>
      </c>
      <c r="E593" s="59" t="s">
        <v>161</v>
      </c>
      <c r="F593" s="58"/>
    </row>
    <row r="594">
      <c r="A594" s="59" t="s">
        <v>60</v>
      </c>
      <c r="B594" s="59" t="s">
        <v>114</v>
      </c>
      <c r="C594" s="59" t="s">
        <v>171</v>
      </c>
      <c r="D594" s="59">
        <v>1.0</v>
      </c>
      <c r="E594" s="59" t="s">
        <v>161</v>
      </c>
      <c r="F594" s="58"/>
    </row>
    <row r="595">
      <c r="A595" s="59" t="s">
        <v>60</v>
      </c>
      <c r="B595" s="59" t="s">
        <v>142</v>
      </c>
      <c r="C595" s="59" t="s">
        <v>171</v>
      </c>
      <c r="D595" s="59">
        <v>1.0</v>
      </c>
      <c r="E595" s="59" t="s">
        <v>161</v>
      </c>
      <c r="F595" s="58"/>
    </row>
    <row r="596">
      <c r="A596" s="59" t="s">
        <v>60</v>
      </c>
      <c r="B596" s="59" t="s">
        <v>54</v>
      </c>
      <c r="C596" s="59" t="s">
        <v>171</v>
      </c>
      <c r="D596" s="59">
        <v>1.0</v>
      </c>
      <c r="E596" s="59" t="s">
        <v>161</v>
      </c>
      <c r="F596" s="58"/>
    </row>
    <row r="597">
      <c r="A597" s="59" t="s">
        <v>60</v>
      </c>
      <c r="B597" s="59" t="s">
        <v>108</v>
      </c>
      <c r="C597" s="59" t="s">
        <v>171</v>
      </c>
      <c r="D597" s="59">
        <v>1.0</v>
      </c>
      <c r="E597" s="59" t="s">
        <v>161</v>
      </c>
      <c r="F597" s="58"/>
    </row>
    <row r="598">
      <c r="A598" s="59" t="s">
        <v>60</v>
      </c>
      <c r="B598" s="59" t="s">
        <v>39</v>
      </c>
      <c r="C598" s="59" t="s">
        <v>171</v>
      </c>
      <c r="D598" s="59">
        <v>1.0</v>
      </c>
      <c r="E598" s="59" t="s">
        <v>161</v>
      </c>
      <c r="F598" s="58"/>
    </row>
    <row r="599">
      <c r="A599" s="59" t="s">
        <v>60</v>
      </c>
      <c r="B599" s="59" t="s">
        <v>121</v>
      </c>
      <c r="C599" s="59" t="s">
        <v>171</v>
      </c>
      <c r="D599" s="59">
        <v>1.0</v>
      </c>
      <c r="E599" s="59" t="s">
        <v>161</v>
      </c>
      <c r="F599" s="58"/>
    </row>
    <row r="600">
      <c r="A600" s="59" t="s">
        <v>60</v>
      </c>
      <c r="B600" s="59" t="s">
        <v>126</v>
      </c>
      <c r="C600" s="59" t="s">
        <v>171</v>
      </c>
      <c r="D600" s="59">
        <v>1.0</v>
      </c>
      <c r="E600" s="59" t="s">
        <v>161</v>
      </c>
      <c r="F600" s="58"/>
    </row>
    <row r="601">
      <c r="A601" s="59" t="s">
        <v>60</v>
      </c>
      <c r="B601" s="59" t="s">
        <v>80</v>
      </c>
      <c r="C601" s="59" t="s">
        <v>171</v>
      </c>
      <c r="D601" s="59">
        <v>1.0</v>
      </c>
      <c r="E601" s="59" t="s">
        <v>161</v>
      </c>
      <c r="F601" s="58"/>
    </row>
    <row r="602">
      <c r="A602" s="59" t="s">
        <v>60</v>
      </c>
      <c r="B602" s="59" t="s">
        <v>23</v>
      </c>
      <c r="C602" s="59" t="s">
        <v>171</v>
      </c>
      <c r="D602" s="59">
        <v>1.0</v>
      </c>
      <c r="E602" s="59" t="s">
        <v>161</v>
      </c>
      <c r="F602" s="58"/>
    </row>
    <row r="603">
      <c r="A603" s="59" t="s">
        <v>60</v>
      </c>
      <c r="B603" s="59" t="s">
        <v>67</v>
      </c>
      <c r="C603" s="59" t="s">
        <v>171</v>
      </c>
      <c r="D603" s="59">
        <v>1.0</v>
      </c>
      <c r="E603" s="59" t="s">
        <v>161</v>
      </c>
      <c r="F603" s="58"/>
    </row>
    <row r="604">
      <c r="A604" s="59" t="s">
        <v>60</v>
      </c>
      <c r="B604" s="59" t="s">
        <v>92</v>
      </c>
      <c r="C604" s="59" t="s">
        <v>171</v>
      </c>
      <c r="D604" s="59">
        <v>1.0</v>
      </c>
      <c r="E604" s="59" t="s">
        <v>161</v>
      </c>
      <c r="F604" s="58"/>
    </row>
    <row r="605">
      <c r="A605" s="59" t="s">
        <v>60</v>
      </c>
      <c r="B605" s="59" t="s">
        <v>138</v>
      </c>
      <c r="C605" s="59" t="s">
        <v>171</v>
      </c>
      <c r="D605" s="59">
        <v>1.0</v>
      </c>
      <c r="E605" s="59" t="s">
        <v>161</v>
      </c>
      <c r="F605" s="58"/>
    </row>
    <row r="606">
      <c r="A606" s="59" t="s">
        <v>60</v>
      </c>
      <c r="B606" s="59" t="s">
        <v>128</v>
      </c>
      <c r="C606" s="59" t="s">
        <v>171</v>
      </c>
      <c r="D606" s="59">
        <v>1.0</v>
      </c>
      <c r="E606" s="59" t="s">
        <v>161</v>
      </c>
      <c r="F606" s="58"/>
    </row>
    <row r="607">
      <c r="A607" s="59" t="s">
        <v>60</v>
      </c>
      <c r="B607" s="59" t="s">
        <v>21</v>
      </c>
      <c r="C607" s="59" t="s">
        <v>171</v>
      </c>
      <c r="D607" s="59">
        <v>1.0</v>
      </c>
      <c r="E607" s="59" t="s">
        <v>161</v>
      </c>
      <c r="F607" s="58"/>
    </row>
    <row r="608">
      <c r="A608" s="59" t="s">
        <v>60</v>
      </c>
      <c r="B608" s="59" t="s">
        <v>144</v>
      </c>
      <c r="C608" s="59" t="s">
        <v>171</v>
      </c>
      <c r="D608" s="59">
        <v>1.0</v>
      </c>
      <c r="E608" s="59" t="s">
        <v>161</v>
      </c>
      <c r="F608" s="58"/>
    </row>
    <row r="609">
      <c r="A609" s="59" t="s">
        <v>60</v>
      </c>
      <c r="B609" s="59" t="s">
        <v>82</v>
      </c>
      <c r="C609" s="59" t="s">
        <v>171</v>
      </c>
      <c r="D609" s="59">
        <v>1.0</v>
      </c>
      <c r="E609" s="59" t="s">
        <v>161</v>
      </c>
      <c r="F609" s="58"/>
    </row>
    <row r="610">
      <c r="A610" s="59" t="s">
        <v>60</v>
      </c>
      <c r="B610" s="59" t="s">
        <v>73</v>
      </c>
      <c r="C610" s="59" t="s">
        <v>171</v>
      </c>
      <c r="D610" s="59">
        <v>1.0</v>
      </c>
      <c r="E610" s="59" t="s">
        <v>161</v>
      </c>
      <c r="F610" s="58"/>
    </row>
    <row r="611">
      <c r="A611" s="59" t="s">
        <v>60</v>
      </c>
      <c r="B611" s="59" t="s">
        <v>50</v>
      </c>
      <c r="C611" s="59" t="s">
        <v>171</v>
      </c>
      <c r="D611" s="59">
        <v>1.0</v>
      </c>
      <c r="E611" s="59" t="s">
        <v>161</v>
      </c>
      <c r="F611" s="58"/>
    </row>
    <row r="612">
      <c r="A612" s="59" t="s">
        <v>60</v>
      </c>
      <c r="B612" s="59" t="s">
        <v>72</v>
      </c>
      <c r="C612" s="59" t="s">
        <v>171</v>
      </c>
      <c r="D612" s="59">
        <v>1.0</v>
      </c>
      <c r="E612" s="59" t="s">
        <v>161</v>
      </c>
      <c r="F612" s="58"/>
    </row>
    <row r="613">
      <c r="A613" s="59" t="s">
        <v>60</v>
      </c>
      <c r="B613" s="59" t="s">
        <v>75</v>
      </c>
      <c r="C613" s="59" t="s">
        <v>171</v>
      </c>
      <c r="D613" s="59">
        <v>1.0</v>
      </c>
      <c r="E613" s="59" t="s">
        <v>161</v>
      </c>
      <c r="F613" s="58"/>
    </row>
    <row r="614">
      <c r="A614" s="59" t="s">
        <v>60</v>
      </c>
      <c r="B614" s="59" t="s">
        <v>25</v>
      </c>
      <c r="C614" s="59" t="s">
        <v>171</v>
      </c>
      <c r="D614" s="59">
        <v>1.0</v>
      </c>
      <c r="E614" s="59" t="s">
        <v>161</v>
      </c>
      <c r="F614" s="58"/>
    </row>
    <row r="615">
      <c r="A615" s="59" t="s">
        <v>60</v>
      </c>
      <c r="B615" s="59" t="s">
        <v>104</v>
      </c>
      <c r="C615" s="59" t="s">
        <v>171</v>
      </c>
      <c r="D615" s="59">
        <v>1.0</v>
      </c>
      <c r="E615" s="59" t="s">
        <v>161</v>
      </c>
      <c r="F615" s="58"/>
    </row>
    <row r="616">
      <c r="A616" s="59" t="s">
        <v>60</v>
      </c>
      <c r="B616" s="59" t="s">
        <v>146</v>
      </c>
      <c r="C616" s="59" t="s">
        <v>171</v>
      </c>
      <c r="D616" s="59">
        <v>1.0</v>
      </c>
      <c r="E616" s="59" t="s">
        <v>161</v>
      </c>
      <c r="F616" s="58"/>
    </row>
    <row r="617">
      <c r="A617" s="59" t="s">
        <v>60</v>
      </c>
      <c r="B617" s="59" t="s">
        <v>55</v>
      </c>
      <c r="C617" s="59" t="s">
        <v>171</v>
      </c>
      <c r="D617" s="59">
        <v>1.0</v>
      </c>
      <c r="E617" s="59" t="s">
        <v>161</v>
      </c>
      <c r="F617" s="58"/>
    </row>
    <row r="618">
      <c r="A618" s="59" t="s">
        <v>60</v>
      </c>
      <c r="B618" s="59" t="s">
        <v>125</v>
      </c>
      <c r="C618" s="59" t="s">
        <v>171</v>
      </c>
      <c r="D618" s="59">
        <v>1.0</v>
      </c>
      <c r="E618" s="59" t="s">
        <v>161</v>
      </c>
      <c r="F618" s="58"/>
    </row>
    <row r="619">
      <c r="A619" s="59" t="s">
        <v>60</v>
      </c>
      <c r="B619" s="59" t="s">
        <v>81</v>
      </c>
      <c r="C619" s="59" t="s">
        <v>171</v>
      </c>
      <c r="D619" s="59">
        <v>1.0</v>
      </c>
      <c r="E619" s="59" t="s">
        <v>161</v>
      </c>
      <c r="F619" s="58"/>
    </row>
    <row r="620">
      <c r="A620" s="59" t="s">
        <v>60</v>
      </c>
      <c r="B620" s="59" t="s">
        <v>106</v>
      </c>
      <c r="C620" s="59" t="s">
        <v>171</v>
      </c>
      <c r="D620" s="59">
        <v>1.0</v>
      </c>
      <c r="E620" s="59" t="s">
        <v>161</v>
      </c>
      <c r="F620" s="58"/>
    </row>
    <row r="621">
      <c r="A621" s="59" t="s">
        <v>60</v>
      </c>
      <c r="B621" s="59" t="s">
        <v>86</v>
      </c>
      <c r="C621" s="59" t="s">
        <v>171</v>
      </c>
      <c r="D621" s="59">
        <v>1.0</v>
      </c>
      <c r="E621" s="59" t="s">
        <v>161</v>
      </c>
      <c r="F621" s="58"/>
    </row>
    <row r="622">
      <c r="A622" s="59" t="s">
        <v>60</v>
      </c>
      <c r="B622" s="59" t="s">
        <v>90</v>
      </c>
      <c r="C622" s="59" t="s">
        <v>171</v>
      </c>
      <c r="D622" s="59">
        <v>1.0</v>
      </c>
      <c r="E622" s="59" t="s">
        <v>161</v>
      </c>
      <c r="F622" s="58"/>
    </row>
    <row r="623">
      <c r="A623" s="59" t="s">
        <v>60</v>
      </c>
      <c r="B623" s="59" t="s">
        <v>135</v>
      </c>
      <c r="C623" s="59" t="s">
        <v>171</v>
      </c>
      <c r="D623" s="59">
        <v>1.0</v>
      </c>
      <c r="E623" s="59" t="s">
        <v>161</v>
      </c>
      <c r="F623" s="58"/>
    </row>
    <row r="624">
      <c r="A624" s="59" t="s">
        <v>60</v>
      </c>
      <c r="B624" s="59" t="s">
        <v>113</v>
      </c>
      <c r="C624" s="59" t="s">
        <v>171</v>
      </c>
      <c r="D624" s="59">
        <v>1.0</v>
      </c>
      <c r="E624" s="59" t="s">
        <v>161</v>
      </c>
      <c r="F624" s="58"/>
    </row>
    <row r="625">
      <c r="A625" s="59" t="s">
        <v>60</v>
      </c>
      <c r="B625" s="59" t="s">
        <v>69</v>
      </c>
      <c r="C625" s="59" t="s">
        <v>171</v>
      </c>
      <c r="D625" s="59">
        <v>1.0</v>
      </c>
      <c r="E625" s="59" t="s">
        <v>161</v>
      </c>
      <c r="F625" s="58"/>
    </row>
    <row r="626">
      <c r="A626" s="59" t="s">
        <v>60</v>
      </c>
      <c r="B626" s="59" t="s">
        <v>143</v>
      </c>
      <c r="C626" s="59" t="s">
        <v>171</v>
      </c>
      <c r="D626" s="59">
        <v>1.0</v>
      </c>
      <c r="E626" s="59" t="s">
        <v>161</v>
      </c>
      <c r="F626" s="58"/>
    </row>
    <row r="627">
      <c r="A627" s="59" t="s">
        <v>60</v>
      </c>
      <c r="B627" s="59" t="s">
        <v>111</v>
      </c>
      <c r="C627" s="59" t="s">
        <v>171</v>
      </c>
      <c r="D627" s="59">
        <v>1.0</v>
      </c>
      <c r="E627" s="59" t="s">
        <v>161</v>
      </c>
      <c r="F627" s="58"/>
    </row>
    <row r="628">
      <c r="A628" s="59" t="s">
        <v>60</v>
      </c>
      <c r="B628" s="59" t="s">
        <v>130</v>
      </c>
      <c r="C628" s="59" t="s">
        <v>171</v>
      </c>
      <c r="D628" s="59">
        <v>1.0</v>
      </c>
      <c r="E628" s="59" t="s">
        <v>161</v>
      </c>
      <c r="F628" s="58"/>
    </row>
    <row r="629">
      <c r="A629" s="59" t="s">
        <v>60</v>
      </c>
      <c r="B629" s="59" t="s">
        <v>47</v>
      </c>
      <c r="C629" s="59" t="s">
        <v>171</v>
      </c>
      <c r="D629" s="59">
        <v>1.0</v>
      </c>
      <c r="E629" s="59" t="s">
        <v>161</v>
      </c>
      <c r="F629" s="58"/>
    </row>
    <row r="630">
      <c r="A630" s="59" t="s">
        <v>60</v>
      </c>
      <c r="B630" s="59" t="s">
        <v>17</v>
      </c>
      <c r="C630" s="59" t="s">
        <v>171</v>
      </c>
      <c r="D630" s="59">
        <v>1.0</v>
      </c>
      <c r="E630" s="59" t="s">
        <v>161</v>
      </c>
      <c r="F630" s="58"/>
    </row>
    <row r="631">
      <c r="A631" s="59" t="s">
        <v>60</v>
      </c>
      <c r="B631" s="59" t="s">
        <v>22</v>
      </c>
      <c r="C631" s="59" t="s">
        <v>171</v>
      </c>
      <c r="D631" s="59">
        <v>1.0</v>
      </c>
      <c r="E631" s="59" t="s">
        <v>161</v>
      </c>
      <c r="F631" s="58"/>
    </row>
    <row r="632">
      <c r="A632" s="59" t="s">
        <v>60</v>
      </c>
      <c r="B632" s="59" t="s">
        <v>62</v>
      </c>
      <c r="C632" s="59" t="s">
        <v>171</v>
      </c>
      <c r="D632" s="59">
        <v>1.0</v>
      </c>
      <c r="E632" s="59" t="s">
        <v>161</v>
      </c>
      <c r="F632" s="58"/>
    </row>
    <row r="633">
      <c r="A633" s="59" t="s">
        <v>60</v>
      </c>
      <c r="B633" s="59" t="s">
        <v>66</v>
      </c>
      <c r="C633" s="59" t="s">
        <v>171</v>
      </c>
      <c r="D633" s="59">
        <v>1.0</v>
      </c>
      <c r="E633" s="59" t="s">
        <v>161</v>
      </c>
      <c r="F633" s="58"/>
    </row>
    <row r="634">
      <c r="A634" s="59" t="s">
        <v>60</v>
      </c>
      <c r="B634" s="59" t="s">
        <v>78</v>
      </c>
      <c r="C634" s="59" t="s">
        <v>171</v>
      </c>
      <c r="D634" s="59">
        <v>1.0</v>
      </c>
      <c r="E634" s="59" t="s">
        <v>161</v>
      </c>
      <c r="F634" s="58"/>
    </row>
    <row r="635">
      <c r="A635" s="59" t="s">
        <v>60</v>
      </c>
      <c r="B635" s="59" t="s">
        <v>91</v>
      </c>
      <c r="C635" s="59" t="s">
        <v>171</v>
      </c>
      <c r="D635" s="59">
        <v>1.0</v>
      </c>
      <c r="E635" s="59" t="s">
        <v>161</v>
      </c>
      <c r="F635" s="58"/>
    </row>
    <row r="636">
      <c r="A636" s="59" t="s">
        <v>60</v>
      </c>
      <c r="B636" s="59" t="s">
        <v>110</v>
      </c>
      <c r="C636" s="59" t="s">
        <v>171</v>
      </c>
      <c r="D636" s="59">
        <v>1.0</v>
      </c>
      <c r="E636" s="59" t="s">
        <v>161</v>
      </c>
      <c r="F636" s="58"/>
    </row>
    <row r="637">
      <c r="A637" s="59" t="s">
        <v>60</v>
      </c>
      <c r="B637" s="59" t="s">
        <v>87</v>
      </c>
      <c r="C637" s="59" t="s">
        <v>171</v>
      </c>
      <c r="D637" s="59">
        <v>1.0</v>
      </c>
      <c r="E637" s="59" t="s">
        <v>161</v>
      </c>
      <c r="F637" s="58"/>
    </row>
    <row r="638">
      <c r="A638" s="59" t="s">
        <v>60</v>
      </c>
      <c r="B638" s="59" t="s">
        <v>41</v>
      </c>
      <c r="C638" s="59" t="s">
        <v>171</v>
      </c>
      <c r="D638" s="59">
        <v>1.0</v>
      </c>
      <c r="E638" s="59" t="s">
        <v>161</v>
      </c>
      <c r="F638" s="58"/>
    </row>
    <row r="639">
      <c r="A639" s="59" t="s">
        <v>60</v>
      </c>
      <c r="B639" s="59" t="s">
        <v>97</v>
      </c>
      <c r="C639" s="59" t="s">
        <v>171</v>
      </c>
      <c r="D639" s="59">
        <v>1.0</v>
      </c>
      <c r="E639" s="59" t="s">
        <v>161</v>
      </c>
      <c r="F639" s="58"/>
    </row>
    <row r="640">
      <c r="A640" s="59" t="s">
        <v>60</v>
      </c>
      <c r="B640" s="59" t="s">
        <v>77</v>
      </c>
      <c r="C640" s="59" t="s">
        <v>171</v>
      </c>
      <c r="D640" s="59">
        <v>1.0</v>
      </c>
      <c r="E640" s="59" t="s">
        <v>161</v>
      </c>
      <c r="F640" s="58"/>
    </row>
    <row r="641">
      <c r="A641" s="59" t="s">
        <v>60</v>
      </c>
      <c r="B641" s="59" t="s">
        <v>120</v>
      </c>
      <c r="C641" s="59" t="s">
        <v>171</v>
      </c>
      <c r="D641" s="59">
        <v>1.0</v>
      </c>
      <c r="E641" s="59" t="s">
        <v>161</v>
      </c>
      <c r="F641" s="58"/>
    </row>
    <row r="642">
      <c r="A642" s="59" t="s">
        <v>60</v>
      </c>
      <c r="B642" s="59" t="s">
        <v>116</v>
      </c>
      <c r="C642" s="59" t="s">
        <v>171</v>
      </c>
      <c r="D642" s="59">
        <v>1.0</v>
      </c>
      <c r="E642" s="59" t="s">
        <v>161</v>
      </c>
      <c r="F642" s="58"/>
    </row>
    <row r="643">
      <c r="A643" s="59" t="s">
        <v>60</v>
      </c>
      <c r="B643" s="59" t="s">
        <v>31</v>
      </c>
      <c r="C643" s="59" t="s">
        <v>171</v>
      </c>
      <c r="D643" s="59">
        <v>1.0</v>
      </c>
      <c r="E643" s="59" t="s">
        <v>161</v>
      </c>
      <c r="F643" s="58"/>
    </row>
    <row r="644">
      <c r="A644" s="59" t="s">
        <v>60</v>
      </c>
      <c r="B644" s="59" t="s">
        <v>45</v>
      </c>
      <c r="C644" s="59" t="s">
        <v>171</v>
      </c>
      <c r="D644" s="59">
        <v>1.0</v>
      </c>
      <c r="E644" s="59" t="s">
        <v>161</v>
      </c>
      <c r="F644" s="58"/>
    </row>
    <row r="645">
      <c r="A645" s="59" t="s">
        <v>60</v>
      </c>
      <c r="B645" s="59" t="s">
        <v>94</v>
      </c>
      <c r="C645" s="59" t="s">
        <v>171</v>
      </c>
      <c r="D645" s="59">
        <v>1.0</v>
      </c>
      <c r="E645" s="59" t="s">
        <v>161</v>
      </c>
      <c r="F645" s="58"/>
    </row>
    <row r="646">
      <c r="A646" s="59" t="s">
        <v>60</v>
      </c>
      <c r="B646" s="59" t="s">
        <v>27</v>
      </c>
      <c r="C646" s="59" t="s">
        <v>171</v>
      </c>
      <c r="D646" s="59">
        <v>1.0</v>
      </c>
      <c r="E646" s="59" t="s">
        <v>161</v>
      </c>
      <c r="F646" s="58"/>
    </row>
    <row r="647">
      <c r="A647" s="59" t="s">
        <v>60</v>
      </c>
      <c r="B647" s="59" t="s">
        <v>105</v>
      </c>
      <c r="C647" s="59" t="s">
        <v>171</v>
      </c>
      <c r="D647" s="59">
        <v>1.0</v>
      </c>
      <c r="E647" s="59" t="s">
        <v>161</v>
      </c>
      <c r="F647" s="58"/>
    </row>
    <row r="648">
      <c r="A648" s="59" t="s">
        <v>60</v>
      </c>
      <c r="B648" s="59" t="s">
        <v>52</v>
      </c>
      <c r="C648" s="59" t="s">
        <v>171</v>
      </c>
      <c r="D648" s="59">
        <v>1.0</v>
      </c>
      <c r="E648" s="59" t="s">
        <v>161</v>
      </c>
      <c r="F648" s="58"/>
    </row>
    <row r="649">
      <c r="A649" s="59" t="s">
        <v>60</v>
      </c>
      <c r="B649" s="59" t="s">
        <v>58</v>
      </c>
      <c r="C649" s="59" t="s">
        <v>171</v>
      </c>
      <c r="D649" s="59">
        <v>1.0</v>
      </c>
      <c r="E649" s="59" t="s">
        <v>161</v>
      </c>
      <c r="F649" s="58"/>
    </row>
    <row r="650">
      <c r="A650" s="59" t="s">
        <v>60</v>
      </c>
      <c r="B650" s="59" t="s">
        <v>65</v>
      </c>
      <c r="C650" s="59" t="s">
        <v>171</v>
      </c>
      <c r="D650" s="59">
        <v>1.0</v>
      </c>
      <c r="E650" s="59" t="s">
        <v>161</v>
      </c>
      <c r="F650" s="58"/>
    </row>
    <row r="651">
      <c r="A651" s="59" t="s">
        <v>60</v>
      </c>
      <c r="B651" s="59" t="s">
        <v>59</v>
      </c>
      <c r="C651" s="59" t="s">
        <v>171</v>
      </c>
      <c r="D651" s="59">
        <v>1.0</v>
      </c>
      <c r="E651" s="59" t="s">
        <v>161</v>
      </c>
      <c r="F651" s="58"/>
    </row>
    <row r="652">
      <c r="A652" s="59" t="s">
        <v>60</v>
      </c>
      <c r="B652" s="59" t="s">
        <v>71</v>
      </c>
      <c r="C652" s="59" t="s">
        <v>171</v>
      </c>
      <c r="D652" s="59">
        <v>1.0</v>
      </c>
      <c r="E652" s="59" t="s">
        <v>161</v>
      </c>
      <c r="F652" s="58"/>
    </row>
    <row r="653">
      <c r="A653" s="59" t="s">
        <v>60</v>
      </c>
      <c r="B653" s="59" t="s">
        <v>119</v>
      </c>
      <c r="C653" s="59" t="s">
        <v>171</v>
      </c>
      <c r="D653" s="59">
        <v>1.0</v>
      </c>
      <c r="E653" s="59" t="s">
        <v>161</v>
      </c>
      <c r="F653" s="58"/>
    </row>
    <row r="654">
      <c r="A654" s="59" t="s">
        <v>60</v>
      </c>
      <c r="B654" s="59" t="s">
        <v>122</v>
      </c>
      <c r="C654" s="59" t="s">
        <v>171</v>
      </c>
      <c r="D654" s="59">
        <v>1.0</v>
      </c>
      <c r="E654" s="59" t="s">
        <v>161</v>
      </c>
      <c r="F654" s="58"/>
    </row>
    <row r="655">
      <c r="A655" s="59" t="s">
        <v>60</v>
      </c>
      <c r="B655" s="59" t="s">
        <v>36</v>
      </c>
      <c r="C655" s="59" t="s">
        <v>171</v>
      </c>
      <c r="D655" s="59">
        <v>1.0</v>
      </c>
      <c r="E655" s="59" t="s">
        <v>161</v>
      </c>
      <c r="F655" s="58"/>
    </row>
    <row r="656">
      <c r="A656" s="59" t="s">
        <v>60</v>
      </c>
      <c r="B656" s="59" t="s">
        <v>40</v>
      </c>
      <c r="C656" s="59" t="s">
        <v>171</v>
      </c>
      <c r="D656" s="59">
        <v>1.0</v>
      </c>
      <c r="E656" s="59" t="s">
        <v>161</v>
      </c>
      <c r="F656" s="58"/>
    </row>
    <row r="657">
      <c r="A657" s="59" t="s">
        <v>60</v>
      </c>
      <c r="B657" s="59" t="s">
        <v>84</v>
      </c>
      <c r="C657" s="59" t="s">
        <v>171</v>
      </c>
      <c r="D657" s="59">
        <v>1.0</v>
      </c>
      <c r="E657" s="59" t="s">
        <v>161</v>
      </c>
      <c r="F657" s="58"/>
    </row>
    <row r="658">
      <c r="A658" s="59" t="s">
        <v>60</v>
      </c>
      <c r="B658" s="59" t="s">
        <v>98</v>
      </c>
      <c r="C658" s="59" t="s">
        <v>171</v>
      </c>
      <c r="D658" s="59">
        <v>1.0</v>
      </c>
      <c r="E658" s="59" t="s">
        <v>161</v>
      </c>
      <c r="F658" s="58"/>
    </row>
    <row r="659">
      <c r="A659" s="59" t="s">
        <v>60</v>
      </c>
      <c r="B659" s="59" t="s">
        <v>99</v>
      </c>
      <c r="C659" s="59" t="s">
        <v>171</v>
      </c>
      <c r="D659" s="59">
        <v>1.0</v>
      </c>
      <c r="E659" s="59" t="s">
        <v>161</v>
      </c>
      <c r="F659" s="58"/>
    </row>
    <row r="660">
      <c r="A660" s="59" t="s">
        <v>60</v>
      </c>
      <c r="B660" s="59" t="s">
        <v>109</v>
      </c>
      <c r="C660" s="59" t="s">
        <v>171</v>
      </c>
      <c r="D660" s="59">
        <v>1.0</v>
      </c>
      <c r="E660" s="59" t="s">
        <v>161</v>
      </c>
      <c r="F660" s="58"/>
    </row>
    <row r="661">
      <c r="A661" s="59" t="s">
        <v>60</v>
      </c>
      <c r="B661" s="59" t="s">
        <v>124</v>
      </c>
      <c r="C661" s="59" t="s">
        <v>171</v>
      </c>
      <c r="D661" s="59">
        <v>1.0</v>
      </c>
      <c r="E661" s="59" t="s">
        <v>161</v>
      </c>
      <c r="F661" s="58"/>
    </row>
    <row r="662">
      <c r="A662" s="59" t="s">
        <v>60</v>
      </c>
      <c r="B662" s="59" t="s">
        <v>145</v>
      </c>
      <c r="C662" s="59" t="s">
        <v>171</v>
      </c>
      <c r="D662" s="59">
        <v>1.0</v>
      </c>
      <c r="E662" s="59" t="s">
        <v>161</v>
      </c>
      <c r="F662" s="58"/>
    </row>
    <row r="663">
      <c r="A663" s="59" t="s">
        <v>60</v>
      </c>
      <c r="B663" s="59" t="s">
        <v>147</v>
      </c>
      <c r="C663" s="59" t="s">
        <v>171</v>
      </c>
      <c r="D663" s="59">
        <v>1.0</v>
      </c>
      <c r="E663" s="59" t="s">
        <v>161</v>
      </c>
      <c r="F663" s="58"/>
    </row>
    <row r="664">
      <c r="A664" s="59" t="s">
        <v>60</v>
      </c>
      <c r="B664" s="59" t="s">
        <v>102</v>
      </c>
      <c r="C664" s="59" t="s">
        <v>171</v>
      </c>
      <c r="D664" s="59">
        <v>1.0</v>
      </c>
      <c r="E664" s="59" t="s">
        <v>161</v>
      </c>
      <c r="F664" s="58"/>
    </row>
    <row r="665">
      <c r="A665" s="59" t="s">
        <v>88</v>
      </c>
      <c r="B665" s="59" t="s">
        <v>117</v>
      </c>
      <c r="C665" s="59" t="s">
        <v>171</v>
      </c>
      <c r="D665" s="59">
        <v>1.0</v>
      </c>
      <c r="E665" s="59" t="s">
        <v>161</v>
      </c>
      <c r="F665" s="58"/>
    </row>
    <row r="666">
      <c r="A666" s="59" t="s">
        <v>88</v>
      </c>
      <c r="B666" s="59" t="s">
        <v>127</v>
      </c>
      <c r="C666" s="59" t="s">
        <v>171</v>
      </c>
      <c r="D666" s="59">
        <v>1.0</v>
      </c>
      <c r="E666" s="59" t="s">
        <v>161</v>
      </c>
      <c r="F666" s="58"/>
    </row>
    <row r="667">
      <c r="A667" s="59" t="s">
        <v>88</v>
      </c>
      <c r="B667" s="59" t="s">
        <v>57</v>
      </c>
      <c r="C667" s="59" t="s">
        <v>171</v>
      </c>
      <c r="D667" s="59">
        <v>1.0</v>
      </c>
      <c r="E667" s="59" t="s">
        <v>161</v>
      </c>
      <c r="F667" s="58"/>
    </row>
    <row r="668">
      <c r="A668" s="59" t="s">
        <v>88</v>
      </c>
      <c r="B668" s="59" t="s">
        <v>131</v>
      </c>
      <c r="C668" s="59" t="s">
        <v>171</v>
      </c>
      <c r="D668" s="59">
        <v>1.0</v>
      </c>
      <c r="E668" s="59" t="s">
        <v>161</v>
      </c>
      <c r="F668" s="58"/>
    </row>
    <row r="669">
      <c r="A669" s="59" t="s">
        <v>88</v>
      </c>
      <c r="B669" s="59" t="s">
        <v>43</v>
      </c>
      <c r="C669" s="59" t="s">
        <v>171</v>
      </c>
      <c r="D669" s="59">
        <v>1.0</v>
      </c>
      <c r="E669" s="59" t="s">
        <v>161</v>
      </c>
      <c r="F669" s="58"/>
    </row>
    <row r="670">
      <c r="A670" s="59" t="s">
        <v>88</v>
      </c>
      <c r="B670" s="59" t="s">
        <v>53</v>
      </c>
      <c r="C670" s="59" t="s">
        <v>171</v>
      </c>
      <c r="D670" s="59">
        <v>1.0</v>
      </c>
      <c r="E670" s="59" t="s">
        <v>161</v>
      </c>
      <c r="F670" s="58"/>
    </row>
    <row r="671">
      <c r="A671" s="59" t="s">
        <v>88</v>
      </c>
      <c r="B671" s="59" t="s">
        <v>68</v>
      </c>
      <c r="C671" s="59" t="s">
        <v>171</v>
      </c>
      <c r="D671" s="59">
        <v>1.0</v>
      </c>
      <c r="E671" s="59" t="s">
        <v>161</v>
      </c>
      <c r="F671" s="58"/>
    </row>
    <row r="672">
      <c r="A672" s="59" t="s">
        <v>88</v>
      </c>
      <c r="B672" s="59" t="s">
        <v>115</v>
      </c>
      <c r="C672" s="59" t="s">
        <v>171</v>
      </c>
      <c r="D672" s="59">
        <v>1.0</v>
      </c>
      <c r="E672" s="59" t="s">
        <v>161</v>
      </c>
      <c r="F672" s="58"/>
    </row>
    <row r="673">
      <c r="A673" s="59" t="s">
        <v>88</v>
      </c>
      <c r="B673" s="59" t="s">
        <v>132</v>
      </c>
      <c r="C673" s="59" t="s">
        <v>171</v>
      </c>
      <c r="D673" s="59">
        <v>1.0</v>
      </c>
      <c r="E673" s="59" t="s">
        <v>161</v>
      </c>
      <c r="F673" s="58"/>
    </row>
    <row r="674">
      <c r="A674" s="59" t="s">
        <v>88</v>
      </c>
      <c r="B674" s="59" t="s">
        <v>95</v>
      </c>
      <c r="C674" s="59" t="s">
        <v>171</v>
      </c>
      <c r="D674" s="59">
        <v>1.0</v>
      </c>
      <c r="E674" s="59" t="s">
        <v>161</v>
      </c>
      <c r="F674" s="58"/>
    </row>
    <row r="675">
      <c r="A675" s="59" t="s">
        <v>88</v>
      </c>
      <c r="B675" s="59" t="s">
        <v>44</v>
      </c>
      <c r="C675" s="59" t="s">
        <v>171</v>
      </c>
      <c r="D675" s="59">
        <v>1.0</v>
      </c>
      <c r="E675" s="59" t="s">
        <v>161</v>
      </c>
      <c r="F675" s="58"/>
    </row>
    <row r="676">
      <c r="A676" s="59" t="s">
        <v>88</v>
      </c>
      <c r="B676" s="59" t="s">
        <v>89</v>
      </c>
      <c r="C676" s="59" t="s">
        <v>171</v>
      </c>
      <c r="D676" s="59">
        <v>1.0</v>
      </c>
      <c r="E676" s="59" t="s">
        <v>161</v>
      </c>
      <c r="F676" s="58"/>
    </row>
    <row r="677">
      <c r="A677" s="59" t="s">
        <v>88</v>
      </c>
      <c r="B677" s="59" t="s">
        <v>134</v>
      </c>
      <c r="C677" s="59" t="s">
        <v>171</v>
      </c>
      <c r="D677" s="59">
        <v>1.0</v>
      </c>
      <c r="E677" s="59" t="s">
        <v>161</v>
      </c>
      <c r="F677" s="58"/>
    </row>
    <row r="678">
      <c r="A678" s="59" t="s">
        <v>88</v>
      </c>
      <c r="B678" s="59" t="s">
        <v>85</v>
      </c>
      <c r="C678" s="59" t="s">
        <v>171</v>
      </c>
      <c r="D678" s="59">
        <v>1.0</v>
      </c>
      <c r="E678" s="59" t="s">
        <v>161</v>
      </c>
      <c r="F678" s="58"/>
    </row>
    <row r="679">
      <c r="A679" s="59" t="s">
        <v>88</v>
      </c>
      <c r="B679" s="59" t="s">
        <v>38</v>
      </c>
      <c r="C679" s="59" t="s">
        <v>171</v>
      </c>
      <c r="D679" s="59">
        <v>1.0</v>
      </c>
      <c r="E679" s="59" t="s">
        <v>161</v>
      </c>
      <c r="F679" s="58"/>
    </row>
    <row r="680">
      <c r="A680" s="59" t="s">
        <v>88</v>
      </c>
      <c r="B680" s="59" t="s">
        <v>19</v>
      </c>
      <c r="C680" s="59" t="s">
        <v>171</v>
      </c>
      <c r="D680" s="59">
        <v>1.0</v>
      </c>
      <c r="E680" s="59" t="s">
        <v>161</v>
      </c>
      <c r="F680" s="58"/>
    </row>
    <row r="681">
      <c r="A681" s="59" t="s">
        <v>88</v>
      </c>
      <c r="B681" s="59" t="s">
        <v>32</v>
      </c>
      <c r="C681" s="59" t="s">
        <v>171</v>
      </c>
      <c r="D681" s="59">
        <v>1.0</v>
      </c>
      <c r="E681" s="59" t="s">
        <v>161</v>
      </c>
      <c r="F681" s="58"/>
    </row>
    <row r="682">
      <c r="A682" s="59" t="s">
        <v>88</v>
      </c>
      <c r="B682" s="59" t="s">
        <v>136</v>
      </c>
      <c r="C682" s="59" t="s">
        <v>171</v>
      </c>
      <c r="D682" s="59">
        <v>1.0</v>
      </c>
      <c r="E682" s="59" t="s">
        <v>161</v>
      </c>
      <c r="F682" s="58"/>
    </row>
    <row r="683">
      <c r="A683" s="59" t="s">
        <v>88</v>
      </c>
      <c r="B683" s="59" t="s">
        <v>70</v>
      </c>
      <c r="C683" s="59" t="s">
        <v>171</v>
      </c>
      <c r="D683" s="59">
        <v>1.0</v>
      </c>
      <c r="E683" s="59" t="s">
        <v>161</v>
      </c>
      <c r="F683" s="58"/>
    </row>
    <row r="684">
      <c r="A684" s="59" t="s">
        <v>88</v>
      </c>
      <c r="B684" s="59" t="s">
        <v>137</v>
      </c>
      <c r="C684" s="59" t="s">
        <v>171</v>
      </c>
      <c r="D684" s="59">
        <v>1.0</v>
      </c>
      <c r="E684" s="59" t="s">
        <v>161</v>
      </c>
      <c r="F684" s="58"/>
    </row>
    <row r="685">
      <c r="A685" s="59" t="s">
        <v>88</v>
      </c>
      <c r="B685" s="59" t="s">
        <v>42</v>
      </c>
      <c r="C685" s="59" t="s">
        <v>171</v>
      </c>
      <c r="D685" s="59">
        <v>1.0</v>
      </c>
      <c r="E685" s="59" t="s">
        <v>161</v>
      </c>
      <c r="F685" s="58"/>
    </row>
    <row r="686">
      <c r="A686" s="59" t="s">
        <v>88</v>
      </c>
      <c r="B686" s="59" t="s">
        <v>28</v>
      </c>
      <c r="C686" s="59" t="s">
        <v>171</v>
      </c>
      <c r="D686" s="59">
        <v>1.0</v>
      </c>
      <c r="E686" s="59" t="s">
        <v>161</v>
      </c>
      <c r="F686" s="58"/>
    </row>
    <row r="687">
      <c r="A687" s="59" t="s">
        <v>88</v>
      </c>
      <c r="B687" s="59" t="s">
        <v>33</v>
      </c>
      <c r="C687" s="59" t="s">
        <v>171</v>
      </c>
      <c r="D687" s="59">
        <v>1.0</v>
      </c>
      <c r="E687" s="59" t="s">
        <v>161</v>
      </c>
      <c r="F687" s="58"/>
    </row>
    <row r="688">
      <c r="A688" s="59" t="s">
        <v>88</v>
      </c>
      <c r="B688" s="59" t="s">
        <v>46</v>
      </c>
      <c r="C688" s="59" t="s">
        <v>171</v>
      </c>
      <c r="D688" s="59">
        <v>1.0</v>
      </c>
      <c r="E688" s="59" t="s">
        <v>161</v>
      </c>
      <c r="F688" s="58"/>
    </row>
    <row r="689">
      <c r="A689" s="59" t="s">
        <v>88</v>
      </c>
      <c r="B689" s="59" t="s">
        <v>51</v>
      </c>
      <c r="C689" s="59" t="s">
        <v>171</v>
      </c>
      <c r="D689" s="59">
        <v>1.0</v>
      </c>
      <c r="E689" s="59" t="s">
        <v>161</v>
      </c>
      <c r="F689" s="58"/>
    </row>
    <row r="690">
      <c r="A690" s="59" t="s">
        <v>88</v>
      </c>
      <c r="B690" s="59" t="s">
        <v>83</v>
      </c>
      <c r="C690" s="59" t="s">
        <v>171</v>
      </c>
      <c r="D690" s="59">
        <v>1.0</v>
      </c>
      <c r="E690" s="59" t="s">
        <v>161</v>
      </c>
      <c r="F690" s="58"/>
    </row>
    <row r="691">
      <c r="A691" s="59" t="s">
        <v>88</v>
      </c>
      <c r="B691" s="59" t="s">
        <v>148</v>
      </c>
      <c r="C691" s="59" t="s">
        <v>171</v>
      </c>
      <c r="D691" s="59">
        <v>1.0</v>
      </c>
      <c r="E691" s="59" t="s">
        <v>161</v>
      </c>
      <c r="F691" s="58"/>
    </row>
    <row r="692">
      <c r="A692" s="59" t="s">
        <v>88</v>
      </c>
      <c r="B692" s="59" t="s">
        <v>149</v>
      </c>
      <c r="C692" s="59" t="s">
        <v>171</v>
      </c>
      <c r="D692" s="59">
        <v>1.0</v>
      </c>
      <c r="E692" s="59" t="s">
        <v>161</v>
      </c>
      <c r="F692" s="58"/>
    </row>
    <row r="693">
      <c r="A693" s="59" t="s">
        <v>88</v>
      </c>
      <c r="B693" s="59" t="s">
        <v>15</v>
      </c>
      <c r="C693" s="59" t="s">
        <v>171</v>
      </c>
      <c r="D693" s="59">
        <v>1.0</v>
      </c>
      <c r="E693" s="59" t="s">
        <v>161</v>
      </c>
      <c r="F693" s="58"/>
    </row>
    <row r="694">
      <c r="A694" s="59" t="s">
        <v>88</v>
      </c>
      <c r="B694" s="59" t="s">
        <v>48</v>
      </c>
      <c r="C694" s="59" t="s">
        <v>171</v>
      </c>
      <c r="D694" s="59">
        <v>1.0</v>
      </c>
      <c r="E694" s="59" t="s">
        <v>161</v>
      </c>
      <c r="F694" s="58"/>
    </row>
    <row r="695">
      <c r="A695" s="59" t="s">
        <v>88</v>
      </c>
      <c r="B695" s="59" t="s">
        <v>61</v>
      </c>
      <c r="C695" s="59" t="s">
        <v>171</v>
      </c>
      <c r="D695" s="59">
        <v>1.0</v>
      </c>
      <c r="E695" s="59" t="s">
        <v>161</v>
      </c>
      <c r="F695" s="58"/>
    </row>
    <row r="696">
      <c r="A696" s="59" t="s">
        <v>88</v>
      </c>
      <c r="B696" s="59" t="s">
        <v>63</v>
      </c>
      <c r="C696" s="59" t="s">
        <v>171</v>
      </c>
      <c r="D696" s="59">
        <v>1.0</v>
      </c>
      <c r="E696" s="59" t="s">
        <v>161</v>
      </c>
      <c r="F696" s="58"/>
    </row>
    <row r="697">
      <c r="A697" s="59" t="s">
        <v>88</v>
      </c>
      <c r="B697" s="59" t="s">
        <v>93</v>
      </c>
      <c r="C697" s="59" t="s">
        <v>171</v>
      </c>
      <c r="D697" s="59">
        <v>1.0</v>
      </c>
      <c r="E697" s="59" t="s">
        <v>161</v>
      </c>
      <c r="F697" s="58"/>
    </row>
    <row r="698">
      <c r="A698" s="59" t="s">
        <v>88</v>
      </c>
      <c r="B698" s="59" t="s">
        <v>96</v>
      </c>
      <c r="C698" s="59" t="s">
        <v>171</v>
      </c>
      <c r="D698" s="59">
        <v>1.0</v>
      </c>
      <c r="E698" s="59" t="s">
        <v>161</v>
      </c>
      <c r="F698" s="58"/>
    </row>
    <row r="699">
      <c r="A699" s="59" t="s">
        <v>88</v>
      </c>
      <c r="B699" s="59" t="s">
        <v>112</v>
      </c>
      <c r="C699" s="59" t="s">
        <v>171</v>
      </c>
      <c r="D699" s="59">
        <v>1.0</v>
      </c>
      <c r="E699" s="59" t="s">
        <v>161</v>
      </c>
      <c r="F699" s="58"/>
    </row>
    <row r="700">
      <c r="A700" s="59" t="s">
        <v>88</v>
      </c>
      <c r="B700" s="59" t="s">
        <v>114</v>
      </c>
      <c r="C700" s="59" t="s">
        <v>171</v>
      </c>
      <c r="D700" s="59">
        <v>1.0</v>
      </c>
      <c r="E700" s="59" t="s">
        <v>161</v>
      </c>
      <c r="F700" s="58"/>
    </row>
    <row r="701">
      <c r="A701" s="59" t="s">
        <v>88</v>
      </c>
      <c r="B701" s="59" t="s">
        <v>142</v>
      </c>
      <c r="C701" s="59" t="s">
        <v>171</v>
      </c>
      <c r="D701" s="59">
        <v>1.0</v>
      </c>
      <c r="E701" s="59" t="s">
        <v>161</v>
      </c>
      <c r="F701" s="58"/>
    </row>
    <row r="702">
      <c r="A702" s="59" t="s">
        <v>88</v>
      </c>
      <c r="B702" s="59" t="s">
        <v>54</v>
      </c>
      <c r="C702" s="59" t="s">
        <v>171</v>
      </c>
      <c r="D702" s="59">
        <v>1.0</v>
      </c>
      <c r="E702" s="59" t="s">
        <v>161</v>
      </c>
      <c r="F702" s="58"/>
    </row>
    <row r="703">
      <c r="A703" s="59" t="s">
        <v>88</v>
      </c>
      <c r="B703" s="59" t="s">
        <v>108</v>
      </c>
      <c r="C703" s="59" t="s">
        <v>171</v>
      </c>
      <c r="D703" s="59">
        <v>1.0</v>
      </c>
      <c r="E703" s="59" t="s">
        <v>161</v>
      </c>
      <c r="F703" s="58"/>
    </row>
    <row r="704">
      <c r="A704" s="59" t="s">
        <v>88</v>
      </c>
      <c r="B704" s="59" t="s">
        <v>39</v>
      </c>
      <c r="C704" s="59" t="s">
        <v>171</v>
      </c>
      <c r="D704" s="59">
        <v>1.0</v>
      </c>
      <c r="E704" s="59" t="s">
        <v>161</v>
      </c>
      <c r="F704" s="58"/>
    </row>
    <row r="705">
      <c r="A705" s="59" t="s">
        <v>88</v>
      </c>
      <c r="B705" s="59" t="s">
        <v>121</v>
      </c>
      <c r="C705" s="59" t="s">
        <v>171</v>
      </c>
      <c r="D705" s="59">
        <v>1.0</v>
      </c>
      <c r="E705" s="59" t="s">
        <v>161</v>
      </c>
      <c r="F705" s="58"/>
    </row>
    <row r="706">
      <c r="A706" s="59" t="s">
        <v>88</v>
      </c>
      <c r="B706" s="59" t="s">
        <v>126</v>
      </c>
      <c r="C706" s="59" t="s">
        <v>171</v>
      </c>
      <c r="D706" s="59">
        <v>1.0</v>
      </c>
      <c r="E706" s="59" t="s">
        <v>161</v>
      </c>
      <c r="F706" s="58"/>
    </row>
    <row r="707">
      <c r="A707" s="59" t="s">
        <v>88</v>
      </c>
      <c r="B707" s="59" t="s">
        <v>80</v>
      </c>
      <c r="C707" s="59" t="s">
        <v>171</v>
      </c>
      <c r="D707" s="59">
        <v>1.0</v>
      </c>
      <c r="E707" s="59" t="s">
        <v>161</v>
      </c>
      <c r="F707" s="58"/>
    </row>
    <row r="708">
      <c r="A708" s="59" t="s">
        <v>88</v>
      </c>
      <c r="B708" s="59" t="s">
        <v>23</v>
      </c>
      <c r="C708" s="59" t="s">
        <v>171</v>
      </c>
      <c r="D708" s="59">
        <v>1.0</v>
      </c>
      <c r="E708" s="59" t="s">
        <v>161</v>
      </c>
      <c r="F708" s="58"/>
    </row>
    <row r="709">
      <c r="A709" s="59" t="s">
        <v>88</v>
      </c>
      <c r="B709" s="59" t="s">
        <v>67</v>
      </c>
      <c r="C709" s="59" t="s">
        <v>171</v>
      </c>
      <c r="D709" s="59">
        <v>1.0</v>
      </c>
      <c r="E709" s="59" t="s">
        <v>161</v>
      </c>
      <c r="F709" s="58"/>
    </row>
    <row r="710">
      <c r="A710" s="59" t="s">
        <v>88</v>
      </c>
      <c r="B710" s="59" t="s">
        <v>92</v>
      </c>
      <c r="C710" s="59" t="s">
        <v>171</v>
      </c>
      <c r="D710" s="59">
        <v>1.0</v>
      </c>
      <c r="E710" s="59" t="s">
        <v>161</v>
      </c>
      <c r="F710" s="58"/>
    </row>
    <row r="711">
      <c r="A711" s="59" t="s">
        <v>88</v>
      </c>
      <c r="B711" s="59" t="s">
        <v>138</v>
      </c>
      <c r="C711" s="59" t="s">
        <v>171</v>
      </c>
      <c r="D711" s="59">
        <v>1.0</v>
      </c>
      <c r="E711" s="59" t="s">
        <v>161</v>
      </c>
      <c r="F711" s="58"/>
    </row>
    <row r="712">
      <c r="A712" s="59" t="s">
        <v>88</v>
      </c>
      <c r="B712" s="59" t="s">
        <v>128</v>
      </c>
      <c r="C712" s="59" t="s">
        <v>171</v>
      </c>
      <c r="D712" s="59">
        <v>1.0</v>
      </c>
      <c r="E712" s="59" t="s">
        <v>161</v>
      </c>
      <c r="F712" s="58"/>
    </row>
    <row r="713">
      <c r="A713" s="59" t="s">
        <v>88</v>
      </c>
      <c r="B713" s="59" t="s">
        <v>21</v>
      </c>
      <c r="C713" s="59" t="s">
        <v>171</v>
      </c>
      <c r="D713" s="59">
        <v>1.0</v>
      </c>
      <c r="E713" s="59" t="s">
        <v>161</v>
      </c>
      <c r="F713" s="58"/>
    </row>
    <row r="714">
      <c r="A714" s="59" t="s">
        <v>88</v>
      </c>
      <c r="B714" s="59" t="s">
        <v>144</v>
      </c>
      <c r="C714" s="59" t="s">
        <v>171</v>
      </c>
      <c r="D714" s="59">
        <v>1.0</v>
      </c>
      <c r="E714" s="59" t="s">
        <v>161</v>
      </c>
      <c r="F714" s="58"/>
    </row>
    <row r="715">
      <c r="A715" s="59" t="s">
        <v>88</v>
      </c>
      <c r="B715" s="59" t="s">
        <v>82</v>
      </c>
      <c r="C715" s="59" t="s">
        <v>171</v>
      </c>
      <c r="D715" s="59">
        <v>1.0</v>
      </c>
      <c r="E715" s="59" t="s">
        <v>161</v>
      </c>
      <c r="F715" s="58"/>
    </row>
    <row r="716">
      <c r="A716" s="59" t="s">
        <v>88</v>
      </c>
      <c r="B716" s="59" t="s">
        <v>73</v>
      </c>
      <c r="C716" s="59" t="s">
        <v>171</v>
      </c>
      <c r="D716" s="59">
        <v>1.0</v>
      </c>
      <c r="E716" s="59" t="s">
        <v>161</v>
      </c>
      <c r="F716" s="58"/>
    </row>
    <row r="717">
      <c r="A717" s="59" t="s">
        <v>88</v>
      </c>
      <c r="B717" s="59" t="s">
        <v>50</v>
      </c>
      <c r="C717" s="59" t="s">
        <v>171</v>
      </c>
      <c r="D717" s="59">
        <v>1.0</v>
      </c>
      <c r="E717" s="59" t="s">
        <v>161</v>
      </c>
      <c r="F717" s="58"/>
    </row>
    <row r="718">
      <c r="A718" s="59" t="s">
        <v>88</v>
      </c>
      <c r="B718" s="59" t="s">
        <v>72</v>
      </c>
      <c r="C718" s="59" t="s">
        <v>171</v>
      </c>
      <c r="D718" s="59">
        <v>1.0</v>
      </c>
      <c r="E718" s="59" t="s">
        <v>161</v>
      </c>
      <c r="F718" s="58"/>
    </row>
    <row r="719">
      <c r="A719" s="59" t="s">
        <v>88</v>
      </c>
      <c r="B719" s="59" t="s">
        <v>75</v>
      </c>
      <c r="C719" s="59" t="s">
        <v>171</v>
      </c>
      <c r="D719" s="59">
        <v>1.0</v>
      </c>
      <c r="E719" s="59" t="s">
        <v>161</v>
      </c>
      <c r="F719" s="58"/>
    </row>
    <row r="720">
      <c r="A720" s="59" t="s">
        <v>88</v>
      </c>
      <c r="B720" s="59" t="s">
        <v>25</v>
      </c>
      <c r="C720" s="59" t="s">
        <v>171</v>
      </c>
      <c r="D720" s="59">
        <v>1.0</v>
      </c>
      <c r="E720" s="59" t="s">
        <v>161</v>
      </c>
      <c r="F720" s="58"/>
    </row>
    <row r="721">
      <c r="A721" s="59" t="s">
        <v>88</v>
      </c>
      <c r="B721" s="59" t="s">
        <v>104</v>
      </c>
      <c r="C721" s="59" t="s">
        <v>171</v>
      </c>
      <c r="D721" s="59">
        <v>1.0</v>
      </c>
      <c r="E721" s="59" t="s">
        <v>161</v>
      </c>
      <c r="F721" s="58"/>
    </row>
    <row r="722">
      <c r="A722" s="59" t="s">
        <v>88</v>
      </c>
      <c r="B722" s="59" t="s">
        <v>146</v>
      </c>
      <c r="C722" s="59" t="s">
        <v>171</v>
      </c>
      <c r="D722" s="59">
        <v>1.0</v>
      </c>
      <c r="E722" s="59" t="s">
        <v>161</v>
      </c>
      <c r="F722" s="58"/>
    </row>
    <row r="723">
      <c r="A723" s="59" t="s">
        <v>88</v>
      </c>
      <c r="B723" s="59" t="s">
        <v>55</v>
      </c>
      <c r="C723" s="59" t="s">
        <v>171</v>
      </c>
      <c r="D723" s="59">
        <v>1.0</v>
      </c>
      <c r="E723" s="59" t="s">
        <v>161</v>
      </c>
      <c r="F723" s="58"/>
    </row>
    <row r="724">
      <c r="A724" s="59" t="s">
        <v>88</v>
      </c>
      <c r="B724" s="59" t="s">
        <v>125</v>
      </c>
      <c r="C724" s="59" t="s">
        <v>171</v>
      </c>
      <c r="D724" s="59">
        <v>1.0</v>
      </c>
      <c r="E724" s="59" t="s">
        <v>161</v>
      </c>
      <c r="F724" s="58"/>
    </row>
    <row r="725">
      <c r="A725" s="59" t="s">
        <v>88</v>
      </c>
      <c r="B725" s="59" t="s">
        <v>81</v>
      </c>
      <c r="C725" s="59" t="s">
        <v>171</v>
      </c>
      <c r="D725" s="59">
        <v>1.0</v>
      </c>
      <c r="E725" s="59" t="s">
        <v>161</v>
      </c>
      <c r="F725" s="58"/>
    </row>
    <row r="726">
      <c r="A726" s="59" t="s">
        <v>88</v>
      </c>
      <c r="B726" s="59" t="s">
        <v>106</v>
      </c>
      <c r="C726" s="59" t="s">
        <v>171</v>
      </c>
      <c r="D726" s="59">
        <v>1.0</v>
      </c>
      <c r="E726" s="59" t="s">
        <v>161</v>
      </c>
      <c r="F726" s="58"/>
    </row>
    <row r="727">
      <c r="A727" s="59" t="s">
        <v>88</v>
      </c>
      <c r="B727" s="59" t="s">
        <v>86</v>
      </c>
      <c r="C727" s="59" t="s">
        <v>171</v>
      </c>
      <c r="D727" s="59">
        <v>1.0</v>
      </c>
      <c r="E727" s="59" t="s">
        <v>161</v>
      </c>
      <c r="F727" s="58"/>
    </row>
    <row r="728">
      <c r="A728" s="59" t="s">
        <v>88</v>
      </c>
      <c r="B728" s="59" t="s">
        <v>90</v>
      </c>
      <c r="C728" s="59" t="s">
        <v>171</v>
      </c>
      <c r="D728" s="59">
        <v>1.0</v>
      </c>
      <c r="E728" s="59" t="s">
        <v>161</v>
      </c>
      <c r="F728" s="58"/>
    </row>
    <row r="729">
      <c r="A729" s="59" t="s">
        <v>88</v>
      </c>
      <c r="B729" s="59" t="s">
        <v>135</v>
      </c>
      <c r="C729" s="59" t="s">
        <v>171</v>
      </c>
      <c r="D729" s="59">
        <v>1.0</v>
      </c>
      <c r="E729" s="59" t="s">
        <v>161</v>
      </c>
      <c r="F729" s="58"/>
    </row>
    <row r="730">
      <c r="A730" s="59" t="s">
        <v>88</v>
      </c>
      <c r="B730" s="59" t="s">
        <v>113</v>
      </c>
      <c r="C730" s="59" t="s">
        <v>171</v>
      </c>
      <c r="D730" s="59">
        <v>1.0</v>
      </c>
      <c r="E730" s="59" t="s">
        <v>161</v>
      </c>
      <c r="F730" s="58"/>
    </row>
    <row r="731">
      <c r="A731" s="59" t="s">
        <v>88</v>
      </c>
      <c r="B731" s="59" t="s">
        <v>69</v>
      </c>
      <c r="C731" s="59" t="s">
        <v>171</v>
      </c>
      <c r="D731" s="59">
        <v>1.0</v>
      </c>
      <c r="E731" s="59" t="s">
        <v>161</v>
      </c>
      <c r="F731" s="58"/>
    </row>
    <row r="732">
      <c r="A732" s="59" t="s">
        <v>88</v>
      </c>
      <c r="B732" s="59" t="s">
        <v>143</v>
      </c>
      <c r="C732" s="59" t="s">
        <v>171</v>
      </c>
      <c r="D732" s="59">
        <v>1.0</v>
      </c>
      <c r="E732" s="59" t="s">
        <v>161</v>
      </c>
      <c r="F732" s="58"/>
    </row>
    <row r="733">
      <c r="A733" s="59" t="s">
        <v>88</v>
      </c>
      <c r="B733" s="59" t="s">
        <v>111</v>
      </c>
      <c r="C733" s="59" t="s">
        <v>171</v>
      </c>
      <c r="D733" s="59">
        <v>1.0</v>
      </c>
      <c r="E733" s="59" t="s">
        <v>161</v>
      </c>
      <c r="F733" s="58"/>
    </row>
    <row r="734">
      <c r="A734" s="59" t="s">
        <v>88</v>
      </c>
      <c r="B734" s="59" t="s">
        <v>130</v>
      </c>
      <c r="C734" s="59" t="s">
        <v>171</v>
      </c>
      <c r="D734" s="59">
        <v>1.0</v>
      </c>
      <c r="E734" s="59" t="s">
        <v>161</v>
      </c>
      <c r="F734" s="58"/>
    </row>
    <row r="735">
      <c r="A735" s="59" t="s">
        <v>88</v>
      </c>
      <c r="B735" s="59" t="s">
        <v>47</v>
      </c>
      <c r="C735" s="59" t="s">
        <v>171</v>
      </c>
      <c r="D735" s="59">
        <v>1.0</v>
      </c>
      <c r="E735" s="59" t="s">
        <v>161</v>
      </c>
      <c r="F735" s="58"/>
    </row>
    <row r="736">
      <c r="A736" s="59" t="s">
        <v>88</v>
      </c>
      <c r="B736" s="59" t="s">
        <v>17</v>
      </c>
      <c r="C736" s="59" t="s">
        <v>171</v>
      </c>
      <c r="D736" s="59">
        <v>1.0</v>
      </c>
      <c r="E736" s="59" t="s">
        <v>161</v>
      </c>
      <c r="F736" s="58"/>
    </row>
    <row r="737">
      <c r="A737" s="59" t="s">
        <v>88</v>
      </c>
      <c r="B737" s="59" t="s">
        <v>22</v>
      </c>
      <c r="C737" s="59" t="s">
        <v>171</v>
      </c>
      <c r="D737" s="59">
        <v>1.0</v>
      </c>
      <c r="E737" s="59" t="s">
        <v>161</v>
      </c>
      <c r="F737" s="58"/>
    </row>
    <row r="738">
      <c r="A738" s="59" t="s">
        <v>88</v>
      </c>
      <c r="B738" s="59" t="s">
        <v>62</v>
      </c>
      <c r="C738" s="59" t="s">
        <v>171</v>
      </c>
      <c r="D738" s="59">
        <v>1.0</v>
      </c>
      <c r="E738" s="59" t="s">
        <v>161</v>
      </c>
      <c r="F738" s="58"/>
    </row>
    <row r="739">
      <c r="A739" s="59" t="s">
        <v>88</v>
      </c>
      <c r="B739" s="59" t="s">
        <v>66</v>
      </c>
      <c r="C739" s="59" t="s">
        <v>171</v>
      </c>
      <c r="D739" s="59">
        <v>1.0</v>
      </c>
      <c r="E739" s="59" t="s">
        <v>161</v>
      </c>
      <c r="F739" s="58"/>
    </row>
    <row r="740">
      <c r="A740" s="59" t="s">
        <v>88</v>
      </c>
      <c r="B740" s="59" t="s">
        <v>78</v>
      </c>
      <c r="C740" s="59" t="s">
        <v>171</v>
      </c>
      <c r="D740" s="59">
        <v>1.0</v>
      </c>
      <c r="E740" s="59" t="s">
        <v>161</v>
      </c>
      <c r="F740" s="58"/>
    </row>
    <row r="741">
      <c r="A741" s="59" t="s">
        <v>88</v>
      </c>
      <c r="B741" s="59" t="s">
        <v>91</v>
      </c>
      <c r="C741" s="59" t="s">
        <v>171</v>
      </c>
      <c r="D741" s="59">
        <v>1.0</v>
      </c>
      <c r="E741" s="59" t="s">
        <v>161</v>
      </c>
      <c r="F741" s="58"/>
    </row>
    <row r="742">
      <c r="A742" s="59" t="s">
        <v>88</v>
      </c>
      <c r="B742" s="59" t="s">
        <v>110</v>
      </c>
      <c r="C742" s="59" t="s">
        <v>171</v>
      </c>
      <c r="D742" s="59">
        <v>1.0</v>
      </c>
      <c r="E742" s="59" t="s">
        <v>161</v>
      </c>
      <c r="F742" s="58"/>
    </row>
    <row r="743">
      <c r="A743" s="59" t="s">
        <v>88</v>
      </c>
      <c r="B743" s="59" t="s">
        <v>87</v>
      </c>
      <c r="C743" s="59" t="s">
        <v>171</v>
      </c>
      <c r="D743" s="59">
        <v>1.0</v>
      </c>
      <c r="E743" s="59" t="s">
        <v>161</v>
      </c>
      <c r="F743" s="58"/>
    </row>
    <row r="744">
      <c r="A744" s="59" t="s">
        <v>88</v>
      </c>
      <c r="B744" s="59" t="s">
        <v>41</v>
      </c>
      <c r="C744" s="59" t="s">
        <v>171</v>
      </c>
      <c r="D744" s="59">
        <v>1.0</v>
      </c>
      <c r="E744" s="59" t="s">
        <v>161</v>
      </c>
      <c r="F744" s="58"/>
    </row>
    <row r="745">
      <c r="A745" s="59" t="s">
        <v>88</v>
      </c>
      <c r="B745" s="59" t="s">
        <v>97</v>
      </c>
      <c r="C745" s="59" t="s">
        <v>171</v>
      </c>
      <c r="D745" s="59">
        <v>1.0</v>
      </c>
      <c r="E745" s="59" t="s">
        <v>161</v>
      </c>
      <c r="F745" s="58"/>
    </row>
    <row r="746">
      <c r="A746" s="59" t="s">
        <v>88</v>
      </c>
      <c r="B746" s="59" t="s">
        <v>77</v>
      </c>
      <c r="C746" s="59" t="s">
        <v>171</v>
      </c>
      <c r="D746" s="59">
        <v>1.0</v>
      </c>
      <c r="E746" s="59" t="s">
        <v>161</v>
      </c>
      <c r="F746" s="58"/>
    </row>
    <row r="747">
      <c r="A747" s="59" t="s">
        <v>88</v>
      </c>
      <c r="B747" s="59" t="s">
        <v>120</v>
      </c>
      <c r="C747" s="59" t="s">
        <v>171</v>
      </c>
      <c r="D747" s="59">
        <v>1.0</v>
      </c>
      <c r="E747" s="59" t="s">
        <v>161</v>
      </c>
      <c r="F747" s="58"/>
    </row>
    <row r="748">
      <c r="A748" s="59" t="s">
        <v>88</v>
      </c>
      <c r="B748" s="59" t="s">
        <v>116</v>
      </c>
      <c r="C748" s="59" t="s">
        <v>171</v>
      </c>
      <c r="D748" s="59">
        <v>1.0</v>
      </c>
      <c r="E748" s="59" t="s">
        <v>161</v>
      </c>
      <c r="F748" s="58"/>
    </row>
    <row r="749">
      <c r="A749" s="59" t="s">
        <v>88</v>
      </c>
      <c r="B749" s="59" t="s">
        <v>31</v>
      </c>
      <c r="C749" s="59" t="s">
        <v>171</v>
      </c>
      <c r="D749" s="59">
        <v>1.0</v>
      </c>
      <c r="E749" s="59" t="s">
        <v>161</v>
      </c>
      <c r="F749" s="58"/>
    </row>
    <row r="750">
      <c r="A750" s="59" t="s">
        <v>88</v>
      </c>
      <c r="B750" s="59" t="s">
        <v>45</v>
      </c>
      <c r="C750" s="59" t="s">
        <v>171</v>
      </c>
      <c r="D750" s="59">
        <v>1.0</v>
      </c>
      <c r="E750" s="59" t="s">
        <v>161</v>
      </c>
      <c r="F750" s="58"/>
    </row>
    <row r="751">
      <c r="A751" s="59" t="s">
        <v>88</v>
      </c>
      <c r="B751" s="59" t="s">
        <v>94</v>
      </c>
      <c r="C751" s="59" t="s">
        <v>171</v>
      </c>
      <c r="D751" s="59">
        <v>1.0</v>
      </c>
      <c r="E751" s="59" t="s">
        <v>161</v>
      </c>
      <c r="F751" s="58"/>
    </row>
    <row r="752">
      <c r="A752" s="59" t="s">
        <v>88</v>
      </c>
      <c r="B752" s="59" t="s">
        <v>27</v>
      </c>
      <c r="C752" s="59" t="s">
        <v>171</v>
      </c>
      <c r="D752" s="59">
        <v>1.0</v>
      </c>
      <c r="E752" s="59" t="s">
        <v>161</v>
      </c>
      <c r="F752" s="58"/>
    </row>
    <row r="753">
      <c r="A753" s="59" t="s">
        <v>88</v>
      </c>
      <c r="B753" s="59" t="s">
        <v>105</v>
      </c>
      <c r="C753" s="59" t="s">
        <v>171</v>
      </c>
      <c r="D753" s="59">
        <v>1.0</v>
      </c>
      <c r="E753" s="59" t="s">
        <v>161</v>
      </c>
      <c r="F753" s="58"/>
    </row>
    <row r="754">
      <c r="A754" s="59" t="s">
        <v>88</v>
      </c>
      <c r="B754" s="59" t="s">
        <v>52</v>
      </c>
      <c r="C754" s="59" t="s">
        <v>171</v>
      </c>
      <c r="D754" s="59">
        <v>1.0</v>
      </c>
      <c r="E754" s="59" t="s">
        <v>161</v>
      </c>
      <c r="F754" s="58"/>
    </row>
    <row r="755">
      <c r="A755" s="59" t="s">
        <v>88</v>
      </c>
      <c r="B755" s="59" t="s">
        <v>58</v>
      </c>
      <c r="C755" s="59" t="s">
        <v>171</v>
      </c>
      <c r="D755" s="59">
        <v>1.0</v>
      </c>
      <c r="E755" s="59" t="s">
        <v>161</v>
      </c>
      <c r="F755" s="58"/>
    </row>
    <row r="756">
      <c r="A756" s="59" t="s">
        <v>88</v>
      </c>
      <c r="B756" s="59" t="s">
        <v>65</v>
      </c>
      <c r="C756" s="59" t="s">
        <v>171</v>
      </c>
      <c r="D756" s="59">
        <v>1.0</v>
      </c>
      <c r="E756" s="59" t="s">
        <v>161</v>
      </c>
      <c r="F756" s="58"/>
    </row>
    <row r="757">
      <c r="A757" s="59" t="s">
        <v>88</v>
      </c>
      <c r="B757" s="59" t="s">
        <v>59</v>
      </c>
      <c r="C757" s="59" t="s">
        <v>171</v>
      </c>
      <c r="D757" s="59">
        <v>1.0</v>
      </c>
      <c r="E757" s="59" t="s">
        <v>161</v>
      </c>
      <c r="F757" s="58"/>
    </row>
    <row r="758">
      <c r="A758" s="59" t="s">
        <v>88</v>
      </c>
      <c r="B758" s="59" t="s">
        <v>71</v>
      </c>
      <c r="C758" s="59" t="s">
        <v>171</v>
      </c>
      <c r="D758" s="59">
        <v>1.0</v>
      </c>
      <c r="E758" s="59" t="s">
        <v>161</v>
      </c>
      <c r="F758" s="58"/>
    </row>
    <row r="759">
      <c r="A759" s="59" t="s">
        <v>88</v>
      </c>
      <c r="B759" s="59" t="s">
        <v>119</v>
      </c>
      <c r="C759" s="59" t="s">
        <v>171</v>
      </c>
      <c r="D759" s="59">
        <v>1.0</v>
      </c>
      <c r="E759" s="59" t="s">
        <v>161</v>
      </c>
      <c r="F759" s="58"/>
    </row>
    <row r="760">
      <c r="A760" s="59" t="s">
        <v>88</v>
      </c>
      <c r="B760" s="59" t="s">
        <v>122</v>
      </c>
      <c r="C760" s="59" t="s">
        <v>171</v>
      </c>
      <c r="D760" s="59">
        <v>1.0</v>
      </c>
      <c r="E760" s="59" t="s">
        <v>161</v>
      </c>
      <c r="F760" s="58"/>
    </row>
    <row r="761">
      <c r="A761" s="59" t="s">
        <v>88</v>
      </c>
      <c r="B761" s="59" t="s">
        <v>36</v>
      </c>
      <c r="C761" s="59" t="s">
        <v>171</v>
      </c>
      <c r="D761" s="59">
        <v>1.0</v>
      </c>
      <c r="E761" s="59" t="s">
        <v>161</v>
      </c>
      <c r="F761" s="58"/>
    </row>
    <row r="762">
      <c r="A762" s="59" t="s">
        <v>88</v>
      </c>
      <c r="B762" s="59" t="s">
        <v>40</v>
      </c>
      <c r="C762" s="59" t="s">
        <v>171</v>
      </c>
      <c r="D762" s="59">
        <v>1.0</v>
      </c>
      <c r="E762" s="59" t="s">
        <v>161</v>
      </c>
      <c r="F762" s="58"/>
    </row>
    <row r="763">
      <c r="A763" s="59" t="s">
        <v>88</v>
      </c>
      <c r="B763" s="59" t="s">
        <v>84</v>
      </c>
      <c r="C763" s="59" t="s">
        <v>171</v>
      </c>
      <c r="D763" s="59">
        <v>1.0</v>
      </c>
      <c r="E763" s="59" t="s">
        <v>161</v>
      </c>
      <c r="F763" s="58"/>
    </row>
    <row r="764">
      <c r="A764" s="59" t="s">
        <v>88</v>
      </c>
      <c r="B764" s="59" t="s">
        <v>98</v>
      </c>
      <c r="C764" s="59" t="s">
        <v>171</v>
      </c>
      <c r="D764" s="59">
        <v>1.0</v>
      </c>
      <c r="E764" s="59" t="s">
        <v>161</v>
      </c>
      <c r="F764" s="58"/>
    </row>
    <row r="765">
      <c r="A765" s="59" t="s">
        <v>88</v>
      </c>
      <c r="B765" s="59" t="s">
        <v>99</v>
      </c>
      <c r="C765" s="59" t="s">
        <v>171</v>
      </c>
      <c r="D765" s="59">
        <v>1.0</v>
      </c>
      <c r="E765" s="59" t="s">
        <v>161</v>
      </c>
      <c r="F765" s="58"/>
    </row>
    <row r="766">
      <c r="A766" s="59" t="s">
        <v>88</v>
      </c>
      <c r="B766" s="59" t="s">
        <v>109</v>
      </c>
      <c r="C766" s="59" t="s">
        <v>171</v>
      </c>
      <c r="D766" s="59">
        <v>1.0</v>
      </c>
      <c r="E766" s="59" t="s">
        <v>161</v>
      </c>
      <c r="F766" s="58"/>
    </row>
    <row r="767">
      <c r="A767" s="59" t="s">
        <v>88</v>
      </c>
      <c r="B767" s="59" t="s">
        <v>124</v>
      </c>
      <c r="C767" s="59" t="s">
        <v>171</v>
      </c>
      <c r="D767" s="59">
        <v>1.0</v>
      </c>
      <c r="E767" s="59" t="s">
        <v>161</v>
      </c>
      <c r="F767" s="58"/>
    </row>
    <row r="768">
      <c r="A768" s="59" t="s">
        <v>88</v>
      </c>
      <c r="B768" s="59" t="s">
        <v>145</v>
      </c>
      <c r="C768" s="59" t="s">
        <v>171</v>
      </c>
      <c r="D768" s="59">
        <v>1.0</v>
      </c>
      <c r="E768" s="59" t="s">
        <v>161</v>
      </c>
      <c r="F768" s="58"/>
    </row>
    <row r="769">
      <c r="A769" s="59" t="s">
        <v>88</v>
      </c>
      <c r="B769" s="59" t="s">
        <v>147</v>
      </c>
      <c r="C769" s="59" t="s">
        <v>171</v>
      </c>
      <c r="D769" s="59">
        <v>1.0</v>
      </c>
      <c r="E769" s="59" t="s">
        <v>161</v>
      </c>
      <c r="F769" s="58"/>
    </row>
    <row r="770">
      <c r="A770" s="59" t="s">
        <v>88</v>
      </c>
      <c r="B770" s="59" t="s">
        <v>102</v>
      </c>
      <c r="C770" s="59" t="s">
        <v>171</v>
      </c>
      <c r="D770" s="59">
        <v>1.0</v>
      </c>
      <c r="E770" s="59" t="s">
        <v>161</v>
      </c>
      <c r="F770" s="58"/>
    </row>
    <row r="771">
      <c r="A771" s="59" t="s">
        <v>117</v>
      </c>
      <c r="B771" s="59" t="s">
        <v>127</v>
      </c>
      <c r="C771" s="59" t="s">
        <v>171</v>
      </c>
      <c r="D771" s="59">
        <v>1.0</v>
      </c>
      <c r="E771" s="59" t="s">
        <v>161</v>
      </c>
      <c r="F771" s="58"/>
    </row>
    <row r="772">
      <c r="A772" s="59" t="s">
        <v>117</v>
      </c>
      <c r="B772" s="59" t="s">
        <v>57</v>
      </c>
      <c r="C772" s="59" t="s">
        <v>171</v>
      </c>
      <c r="D772" s="59">
        <v>1.0</v>
      </c>
      <c r="E772" s="59" t="s">
        <v>161</v>
      </c>
      <c r="F772" s="58"/>
    </row>
    <row r="773">
      <c r="A773" s="59" t="s">
        <v>117</v>
      </c>
      <c r="B773" s="59" t="s">
        <v>131</v>
      </c>
      <c r="C773" s="59" t="s">
        <v>171</v>
      </c>
      <c r="D773" s="59">
        <v>1.0</v>
      </c>
      <c r="E773" s="59" t="s">
        <v>161</v>
      </c>
      <c r="F773" s="58"/>
    </row>
    <row r="774">
      <c r="A774" s="59" t="s">
        <v>117</v>
      </c>
      <c r="B774" s="59" t="s">
        <v>43</v>
      </c>
      <c r="C774" s="59" t="s">
        <v>171</v>
      </c>
      <c r="D774" s="59">
        <v>1.0</v>
      </c>
      <c r="E774" s="59" t="s">
        <v>161</v>
      </c>
      <c r="F774" s="58"/>
    </row>
    <row r="775">
      <c r="A775" s="59" t="s">
        <v>117</v>
      </c>
      <c r="B775" s="59" t="s">
        <v>53</v>
      </c>
      <c r="C775" s="59" t="s">
        <v>171</v>
      </c>
      <c r="D775" s="59">
        <v>1.0</v>
      </c>
      <c r="E775" s="59" t="s">
        <v>161</v>
      </c>
      <c r="F775" s="58"/>
    </row>
    <row r="776">
      <c r="A776" s="59" t="s">
        <v>117</v>
      </c>
      <c r="B776" s="59" t="s">
        <v>68</v>
      </c>
      <c r="C776" s="59" t="s">
        <v>171</v>
      </c>
      <c r="D776" s="59">
        <v>1.0</v>
      </c>
      <c r="E776" s="59" t="s">
        <v>161</v>
      </c>
      <c r="F776" s="58"/>
    </row>
    <row r="777">
      <c r="A777" s="59" t="s">
        <v>117</v>
      </c>
      <c r="B777" s="59" t="s">
        <v>115</v>
      </c>
      <c r="C777" s="59" t="s">
        <v>171</v>
      </c>
      <c r="D777" s="59">
        <v>1.0</v>
      </c>
      <c r="E777" s="59" t="s">
        <v>161</v>
      </c>
      <c r="F777" s="58"/>
    </row>
    <row r="778">
      <c r="A778" s="59" t="s">
        <v>117</v>
      </c>
      <c r="B778" s="59" t="s">
        <v>132</v>
      </c>
      <c r="C778" s="59" t="s">
        <v>171</v>
      </c>
      <c r="D778" s="59">
        <v>1.0</v>
      </c>
      <c r="E778" s="59" t="s">
        <v>161</v>
      </c>
      <c r="F778" s="58"/>
    </row>
    <row r="779">
      <c r="A779" s="59" t="s">
        <v>117</v>
      </c>
      <c r="B779" s="59" t="s">
        <v>95</v>
      </c>
      <c r="C779" s="59" t="s">
        <v>171</v>
      </c>
      <c r="D779" s="59">
        <v>1.0</v>
      </c>
      <c r="E779" s="59" t="s">
        <v>161</v>
      </c>
      <c r="F779" s="58"/>
    </row>
    <row r="780">
      <c r="A780" s="59" t="s">
        <v>117</v>
      </c>
      <c r="B780" s="59" t="s">
        <v>44</v>
      </c>
      <c r="C780" s="59" t="s">
        <v>171</v>
      </c>
      <c r="D780" s="59">
        <v>1.0</v>
      </c>
      <c r="E780" s="59" t="s">
        <v>161</v>
      </c>
      <c r="F780" s="58"/>
    </row>
    <row r="781">
      <c r="A781" s="59" t="s">
        <v>117</v>
      </c>
      <c r="B781" s="59" t="s">
        <v>89</v>
      </c>
      <c r="C781" s="59" t="s">
        <v>171</v>
      </c>
      <c r="D781" s="59">
        <v>1.0</v>
      </c>
      <c r="E781" s="59" t="s">
        <v>161</v>
      </c>
      <c r="F781" s="58"/>
    </row>
    <row r="782">
      <c r="A782" s="59" t="s">
        <v>117</v>
      </c>
      <c r="B782" s="59" t="s">
        <v>134</v>
      </c>
      <c r="C782" s="59" t="s">
        <v>171</v>
      </c>
      <c r="D782" s="59">
        <v>1.0</v>
      </c>
      <c r="E782" s="59" t="s">
        <v>161</v>
      </c>
      <c r="F782" s="58"/>
    </row>
    <row r="783">
      <c r="A783" s="59" t="s">
        <v>117</v>
      </c>
      <c r="B783" s="59" t="s">
        <v>85</v>
      </c>
      <c r="C783" s="59" t="s">
        <v>171</v>
      </c>
      <c r="D783" s="59">
        <v>1.0</v>
      </c>
      <c r="E783" s="59" t="s">
        <v>161</v>
      </c>
      <c r="F783" s="58"/>
    </row>
    <row r="784">
      <c r="A784" s="59" t="s">
        <v>117</v>
      </c>
      <c r="B784" s="59" t="s">
        <v>38</v>
      </c>
      <c r="C784" s="59" t="s">
        <v>171</v>
      </c>
      <c r="D784" s="59">
        <v>1.0</v>
      </c>
      <c r="E784" s="59" t="s">
        <v>161</v>
      </c>
      <c r="F784" s="58"/>
    </row>
    <row r="785">
      <c r="A785" s="59" t="s">
        <v>117</v>
      </c>
      <c r="B785" s="59" t="s">
        <v>19</v>
      </c>
      <c r="C785" s="59" t="s">
        <v>171</v>
      </c>
      <c r="D785" s="59">
        <v>1.0</v>
      </c>
      <c r="E785" s="59" t="s">
        <v>161</v>
      </c>
      <c r="F785" s="58"/>
    </row>
    <row r="786">
      <c r="A786" s="59" t="s">
        <v>117</v>
      </c>
      <c r="B786" s="59" t="s">
        <v>32</v>
      </c>
      <c r="C786" s="59" t="s">
        <v>171</v>
      </c>
      <c r="D786" s="59">
        <v>1.0</v>
      </c>
      <c r="E786" s="59" t="s">
        <v>161</v>
      </c>
      <c r="F786" s="58"/>
    </row>
    <row r="787">
      <c r="A787" s="59" t="s">
        <v>117</v>
      </c>
      <c r="B787" s="59" t="s">
        <v>136</v>
      </c>
      <c r="C787" s="59" t="s">
        <v>171</v>
      </c>
      <c r="D787" s="59">
        <v>1.0</v>
      </c>
      <c r="E787" s="59" t="s">
        <v>161</v>
      </c>
      <c r="F787" s="58"/>
    </row>
    <row r="788">
      <c r="A788" s="59" t="s">
        <v>117</v>
      </c>
      <c r="B788" s="59" t="s">
        <v>70</v>
      </c>
      <c r="C788" s="59" t="s">
        <v>171</v>
      </c>
      <c r="D788" s="59">
        <v>1.0</v>
      </c>
      <c r="E788" s="59" t="s">
        <v>161</v>
      </c>
      <c r="F788" s="58"/>
    </row>
    <row r="789">
      <c r="A789" s="59" t="s">
        <v>117</v>
      </c>
      <c r="B789" s="59" t="s">
        <v>137</v>
      </c>
      <c r="C789" s="59" t="s">
        <v>171</v>
      </c>
      <c r="D789" s="59">
        <v>1.0</v>
      </c>
      <c r="E789" s="59" t="s">
        <v>161</v>
      </c>
      <c r="F789" s="58"/>
    </row>
    <row r="790">
      <c r="A790" s="59" t="s">
        <v>117</v>
      </c>
      <c r="B790" s="59" t="s">
        <v>42</v>
      </c>
      <c r="C790" s="59" t="s">
        <v>171</v>
      </c>
      <c r="D790" s="59">
        <v>1.0</v>
      </c>
      <c r="E790" s="59" t="s">
        <v>161</v>
      </c>
      <c r="F790" s="58"/>
    </row>
    <row r="791">
      <c r="A791" s="59" t="s">
        <v>117</v>
      </c>
      <c r="B791" s="59" t="s">
        <v>28</v>
      </c>
      <c r="C791" s="59" t="s">
        <v>171</v>
      </c>
      <c r="D791" s="59">
        <v>1.0</v>
      </c>
      <c r="E791" s="59" t="s">
        <v>161</v>
      </c>
      <c r="F791" s="58"/>
    </row>
    <row r="792">
      <c r="A792" s="59" t="s">
        <v>117</v>
      </c>
      <c r="B792" s="59" t="s">
        <v>33</v>
      </c>
      <c r="C792" s="59" t="s">
        <v>171</v>
      </c>
      <c r="D792" s="59">
        <v>1.0</v>
      </c>
      <c r="E792" s="59" t="s">
        <v>161</v>
      </c>
      <c r="F792" s="58"/>
    </row>
    <row r="793">
      <c r="A793" s="59" t="s">
        <v>117</v>
      </c>
      <c r="B793" s="59" t="s">
        <v>46</v>
      </c>
      <c r="C793" s="59" t="s">
        <v>171</v>
      </c>
      <c r="D793" s="59">
        <v>1.0</v>
      </c>
      <c r="E793" s="59" t="s">
        <v>161</v>
      </c>
      <c r="F793" s="58"/>
    </row>
    <row r="794">
      <c r="A794" s="59" t="s">
        <v>117</v>
      </c>
      <c r="B794" s="59" t="s">
        <v>51</v>
      </c>
      <c r="C794" s="59" t="s">
        <v>171</v>
      </c>
      <c r="D794" s="59">
        <v>1.0</v>
      </c>
      <c r="E794" s="59" t="s">
        <v>161</v>
      </c>
      <c r="F794" s="58"/>
    </row>
    <row r="795">
      <c r="A795" s="59" t="s">
        <v>117</v>
      </c>
      <c r="B795" s="59" t="s">
        <v>83</v>
      </c>
      <c r="C795" s="59" t="s">
        <v>171</v>
      </c>
      <c r="D795" s="59">
        <v>1.0</v>
      </c>
      <c r="E795" s="59" t="s">
        <v>161</v>
      </c>
      <c r="F795" s="58"/>
    </row>
    <row r="796">
      <c r="A796" s="59" t="s">
        <v>117</v>
      </c>
      <c r="B796" s="59" t="s">
        <v>148</v>
      </c>
      <c r="C796" s="59" t="s">
        <v>171</v>
      </c>
      <c r="D796" s="59">
        <v>1.0</v>
      </c>
      <c r="E796" s="59" t="s">
        <v>161</v>
      </c>
      <c r="F796" s="58"/>
    </row>
    <row r="797">
      <c r="A797" s="59" t="s">
        <v>117</v>
      </c>
      <c r="B797" s="59" t="s">
        <v>149</v>
      </c>
      <c r="C797" s="59" t="s">
        <v>171</v>
      </c>
      <c r="D797" s="59">
        <v>1.0</v>
      </c>
      <c r="E797" s="59" t="s">
        <v>161</v>
      </c>
      <c r="F797" s="58"/>
    </row>
    <row r="798">
      <c r="A798" s="59" t="s">
        <v>117</v>
      </c>
      <c r="B798" s="59" t="s">
        <v>15</v>
      </c>
      <c r="C798" s="59" t="s">
        <v>171</v>
      </c>
      <c r="D798" s="59">
        <v>1.0</v>
      </c>
      <c r="E798" s="59" t="s">
        <v>161</v>
      </c>
      <c r="F798" s="58"/>
    </row>
    <row r="799">
      <c r="A799" s="59" t="s">
        <v>117</v>
      </c>
      <c r="B799" s="59" t="s">
        <v>48</v>
      </c>
      <c r="C799" s="59" t="s">
        <v>171</v>
      </c>
      <c r="D799" s="59">
        <v>1.0</v>
      </c>
      <c r="E799" s="59" t="s">
        <v>161</v>
      </c>
      <c r="F799" s="58"/>
    </row>
    <row r="800">
      <c r="A800" s="59" t="s">
        <v>117</v>
      </c>
      <c r="B800" s="59" t="s">
        <v>61</v>
      </c>
      <c r="C800" s="59" t="s">
        <v>171</v>
      </c>
      <c r="D800" s="59">
        <v>1.0</v>
      </c>
      <c r="E800" s="59" t="s">
        <v>161</v>
      </c>
      <c r="F800" s="58"/>
    </row>
    <row r="801">
      <c r="A801" s="59" t="s">
        <v>117</v>
      </c>
      <c r="B801" s="59" t="s">
        <v>63</v>
      </c>
      <c r="C801" s="59" t="s">
        <v>171</v>
      </c>
      <c r="D801" s="59">
        <v>1.0</v>
      </c>
      <c r="E801" s="59" t="s">
        <v>161</v>
      </c>
      <c r="F801" s="58"/>
    </row>
    <row r="802">
      <c r="A802" s="59" t="s">
        <v>117</v>
      </c>
      <c r="B802" s="59" t="s">
        <v>93</v>
      </c>
      <c r="C802" s="59" t="s">
        <v>171</v>
      </c>
      <c r="D802" s="59">
        <v>1.0</v>
      </c>
      <c r="E802" s="59" t="s">
        <v>161</v>
      </c>
      <c r="F802" s="58"/>
    </row>
    <row r="803">
      <c r="A803" s="59" t="s">
        <v>117</v>
      </c>
      <c r="B803" s="59" t="s">
        <v>96</v>
      </c>
      <c r="C803" s="59" t="s">
        <v>171</v>
      </c>
      <c r="D803" s="59">
        <v>1.0</v>
      </c>
      <c r="E803" s="59" t="s">
        <v>161</v>
      </c>
      <c r="F803" s="58"/>
    </row>
    <row r="804">
      <c r="A804" s="59" t="s">
        <v>117</v>
      </c>
      <c r="B804" s="59" t="s">
        <v>112</v>
      </c>
      <c r="C804" s="59" t="s">
        <v>171</v>
      </c>
      <c r="D804" s="59">
        <v>1.0</v>
      </c>
      <c r="E804" s="59" t="s">
        <v>161</v>
      </c>
      <c r="F804" s="58"/>
    </row>
    <row r="805">
      <c r="A805" s="59" t="s">
        <v>117</v>
      </c>
      <c r="B805" s="59" t="s">
        <v>114</v>
      </c>
      <c r="C805" s="59" t="s">
        <v>171</v>
      </c>
      <c r="D805" s="59">
        <v>1.0</v>
      </c>
      <c r="E805" s="59" t="s">
        <v>161</v>
      </c>
      <c r="F805" s="58"/>
    </row>
    <row r="806">
      <c r="A806" s="59" t="s">
        <v>117</v>
      </c>
      <c r="B806" s="59" t="s">
        <v>142</v>
      </c>
      <c r="C806" s="59" t="s">
        <v>171</v>
      </c>
      <c r="D806" s="59">
        <v>1.0</v>
      </c>
      <c r="E806" s="59" t="s">
        <v>161</v>
      </c>
      <c r="F806" s="58"/>
    </row>
    <row r="807">
      <c r="A807" s="59" t="s">
        <v>117</v>
      </c>
      <c r="B807" s="59" t="s">
        <v>54</v>
      </c>
      <c r="C807" s="59" t="s">
        <v>171</v>
      </c>
      <c r="D807" s="59">
        <v>1.0</v>
      </c>
      <c r="E807" s="59" t="s">
        <v>161</v>
      </c>
      <c r="F807" s="58"/>
    </row>
    <row r="808">
      <c r="A808" s="59" t="s">
        <v>117</v>
      </c>
      <c r="B808" s="59" t="s">
        <v>108</v>
      </c>
      <c r="C808" s="59" t="s">
        <v>171</v>
      </c>
      <c r="D808" s="59">
        <v>1.0</v>
      </c>
      <c r="E808" s="59" t="s">
        <v>161</v>
      </c>
      <c r="F808" s="58"/>
    </row>
    <row r="809">
      <c r="A809" s="59" t="s">
        <v>117</v>
      </c>
      <c r="B809" s="59" t="s">
        <v>39</v>
      </c>
      <c r="C809" s="59" t="s">
        <v>171</v>
      </c>
      <c r="D809" s="59">
        <v>1.0</v>
      </c>
      <c r="E809" s="59" t="s">
        <v>161</v>
      </c>
      <c r="F809" s="58"/>
    </row>
    <row r="810">
      <c r="A810" s="59" t="s">
        <v>117</v>
      </c>
      <c r="B810" s="59" t="s">
        <v>121</v>
      </c>
      <c r="C810" s="59" t="s">
        <v>171</v>
      </c>
      <c r="D810" s="59">
        <v>1.0</v>
      </c>
      <c r="E810" s="59" t="s">
        <v>161</v>
      </c>
      <c r="F810" s="58"/>
    </row>
    <row r="811">
      <c r="A811" s="59" t="s">
        <v>117</v>
      </c>
      <c r="B811" s="59" t="s">
        <v>126</v>
      </c>
      <c r="C811" s="59" t="s">
        <v>171</v>
      </c>
      <c r="D811" s="59">
        <v>1.0</v>
      </c>
      <c r="E811" s="59" t="s">
        <v>161</v>
      </c>
      <c r="F811" s="58"/>
    </row>
    <row r="812">
      <c r="A812" s="59" t="s">
        <v>117</v>
      </c>
      <c r="B812" s="59" t="s">
        <v>80</v>
      </c>
      <c r="C812" s="59" t="s">
        <v>171</v>
      </c>
      <c r="D812" s="59">
        <v>1.0</v>
      </c>
      <c r="E812" s="59" t="s">
        <v>161</v>
      </c>
      <c r="F812" s="58"/>
    </row>
    <row r="813">
      <c r="A813" s="59" t="s">
        <v>117</v>
      </c>
      <c r="B813" s="59" t="s">
        <v>23</v>
      </c>
      <c r="C813" s="59" t="s">
        <v>171</v>
      </c>
      <c r="D813" s="59">
        <v>1.0</v>
      </c>
      <c r="E813" s="59" t="s">
        <v>161</v>
      </c>
      <c r="F813" s="58"/>
    </row>
    <row r="814">
      <c r="A814" s="59" t="s">
        <v>117</v>
      </c>
      <c r="B814" s="59" t="s">
        <v>67</v>
      </c>
      <c r="C814" s="59" t="s">
        <v>171</v>
      </c>
      <c r="D814" s="59">
        <v>1.0</v>
      </c>
      <c r="E814" s="59" t="s">
        <v>161</v>
      </c>
      <c r="F814" s="58"/>
    </row>
    <row r="815">
      <c r="A815" s="59" t="s">
        <v>117</v>
      </c>
      <c r="B815" s="59" t="s">
        <v>92</v>
      </c>
      <c r="C815" s="59" t="s">
        <v>171</v>
      </c>
      <c r="D815" s="59">
        <v>1.0</v>
      </c>
      <c r="E815" s="59" t="s">
        <v>161</v>
      </c>
      <c r="F815" s="58"/>
    </row>
    <row r="816">
      <c r="A816" s="59" t="s">
        <v>117</v>
      </c>
      <c r="B816" s="59" t="s">
        <v>138</v>
      </c>
      <c r="C816" s="59" t="s">
        <v>171</v>
      </c>
      <c r="D816" s="59">
        <v>1.0</v>
      </c>
      <c r="E816" s="59" t="s">
        <v>161</v>
      </c>
      <c r="F816" s="58"/>
    </row>
    <row r="817">
      <c r="A817" s="59" t="s">
        <v>117</v>
      </c>
      <c r="B817" s="59" t="s">
        <v>128</v>
      </c>
      <c r="C817" s="59" t="s">
        <v>171</v>
      </c>
      <c r="D817" s="59">
        <v>1.0</v>
      </c>
      <c r="E817" s="59" t="s">
        <v>161</v>
      </c>
      <c r="F817" s="58"/>
    </row>
    <row r="818">
      <c r="A818" s="59" t="s">
        <v>117</v>
      </c>
      <c r="B818" s="59" t="s">
        <v>21</v>
      </c>
      <c r="C818" s="59" t="s">
        <v>171</v>
      </c>
      <c r="D818" s="59">
        <v>1.0</v>
      </c>
      <c r="E818" s="59" t="s">
        <v>161</v>
      </c>
      <c r="F818" s="58"/>
    </row>
    <row r="819">
      <c r="A819" s="59" t="s">
        <v>117</v>
      </c>
      <c r="B819" s="59" t="s">
        <v>144</v>
      </c>
      <c r="C819" s="59" t="s">
        <v>171</v>
      </c>
      <c r="D819" s="59">
        <v>1.0</v>
      </c>
      <c r="E819" s="59" t="s">
        <v>161</v>
      </c>
      <c r="F819" s="58"/>
    </row>
    <row r="820">
      <c r="A820" s="59" t="s">
        <v>117</v>
      </c>
      <c r="B820" s="59" t="s">
        <v>82</v>
      </c>
      <c r="C820" s="59" t="s">
        <v>171</v>
      </c>
      <c r="D820" s="59">
        <v>1.0</v>
      </c>
      <c r="E820" s="59" t="s">
        <v>161</v>
      </c>
      <c r="F820" s="58"/>
    </row>
    <row r="821">
      <c r="A821" s="59" t="s">
        <v>117</v>
      </c>
      <c r="B821" s="59" t="s">
        <v>73</v>
      </c>
      <c r="C821" s="59" t="s">
        <v>171</v>
      </c>
      <c r="D821" s="59">
        <v>1.0</v>
      </c>
      <c r="E821" s="59" t="s">
        <v>161</v>
      </c>
      <c r="F821" s="58"/>
    </row>
    <row r="822">
      <c r="A822" s="59" t="s">
        <v>117</v>
      </c>
      <c r="B822" s="59" t="s">
        <v>50</v>
      </c>
      <c r="C822" s="59" t="s">
        <v>171</v>
      </c>
      <c r="D822" s="59">
        <v>1.0</v>
      </c>
      <c r="E822" s="59" t="s">
        <v>161</v>
      </c>
      <c r="F822" s="58"/>
    </row>
    <row r="823">
      <c r="A823" s="59" t="s">
        <v>117</v>
      </c>
      <c r="B823" s="59" t="s">
        <v>72</v>
      </c>
      <c r="C823" s="59" t="s">
        <v>171</v>
      </c>
      <c r="D823" s="59">
        <v>1.0</v>
      </c>
      <c r="E823" s="59" t="s">
        <v>161</v>
      </c>
      <c r="F823" s="58"/>
    </row>
    <row r="824">
      <c r="A824" s="59" t="s">
        <v>117</v>
      </c>
      <c r="B824" s="59" t="s">
        <v>75</v>
      </c>
      <c r="C824" s="59" t="s">
        <v>171</v>
      </c>
      <c r="D824" s="59">
        <v>1.0</v>
      </c>
      <c r="E824" s="59" t="s">
        <v>161</v>
      </c>
      <c r="F824" s="58"/>
    </row>
    <row r="825">
      <c r="A825" s="59" t="s">
        <v>117</v>
      </c>
      <c r="B825" s="59" t="s">
        <v>25</v>
      </c>
      <c r="C825" s="59" t="s">
        <v>171</v>
      </c>
      <c r="D825" s="59">
        <v>1.0</v>
      </c>
      <c r="E825" s="59" t="s">
        <v>161</v>
      </c>
      <c r="F825" s="58"/>
    </row>
    <row r="826">
      <c r="A826" s="59" t="s">
        <v>117</v>
      </c>
      <c r="B826" s="59" t="s">
        <v>104</v>
      </c>
      <c r="C826" s="59" t="s">
        <v>171</v>
      </c>
      <c r="D826" s="59">
        <v>1.0</v>
      </c>
      <c r="E826" s="59" t="s">
        <v>161</v>
      </c>
      <c r="F826" s="58"/>
    </row>
    <row r="827">
      <c r="A827" s="59" t="s">
        <v>117</v>
      </c>
      <c r="B827" s="59" t="s">
        <v>146</v>
      </c>
      <c r="C827" s="59" t="s">
        <v>171</v>
      </c>
      <c r="D827" s="59">
        <v>1.0</v>
      </c>
      <c r="E827" s="59" t="s">
        <v>161</v>
      </c>
      <c r="F827" s="58"/>
    </row>
    <row r="828">
      <c r="A828" s="59" t="s">
        <v>117</v>
      </c>
      <c r="B828" s="59" t="s">
        <v>55</v>
      </c>
      <c r="C828" s="59" t="s">
        <v>171</v>
      </c>
      <c r="D828" s="59">
        <v>1.0</v>
      </c>
      <c r="E828" s="59" t="s">
        <v>161</v>
      </c>
      <c r="F828" s="58"/>
    </row>
    <row r="829">
      <c r="A829" s="59" t="s">
        <v>117</v>
      </c>
      <c r="B829" s="59" t="s">
        <v>125</v>
      </c>
      <c r="C829" s="59" t="s">
        <v>171</v>
      </c>
      <c r="D829" s="59">
        <v>1.0</v>
      </c>
      <c r="E829" s="59" t="s">
        <v>161</v>
      </c>
      <c r="F829" s="58"/>
    </row>
    <row r="830">
      <c r="A830" s="59" t="s">
        <v>117</v>
      </c>
      <c r="B830" s="59" t="s">
        <v>81</v>
      </c>
      <c r="C830" s="59" t="s">
        <v>171</v>
      </c>
      <c r="D830" s="59">
        <v>1.0</v>
      </c>
      <c r="E830" s="59" t="s">
        <v>161</v>
      </c>
      <c r="F830" s="58"/>
    </row>
    <row r="831">
      <c r="A831" s="59" t="s">
        <v>117</v>
      </c>
      <c r="B831" s="59" t="s">
        <v>106</v>
      </c>
      <c r="C831" s="59" t="s">
        <v>171</v>
      </c>
      <c r="D831" s="59">
        <v>1.0</v>
      </c>
      <c r="E831" s="59" t="s">
        <v>161</v>
      </c>
      <c r="F831" s="58"/>
    </row>
    <row r="832">
      <c r="A832" s="59" t="s">
        <v>117</v>
      </c>
      <c r="B832" s="59" t="s">
        <v>86</v>
      </c>
      <c r="C832" s="59" t="s">
        <v>171</v>
      </c>
      <c r="D832" s="59">
        <v>1.0</v>
      </c>
      <c r="E832" s="59" t="s">
        <v>161</v>
      </c>
      <c r="F832" s="58"/>
    </row>
    <row r="833">
      <c r="A833" s="59" t="s">
        <v>117</v>
      </c>
      <c r="B833" s="59" t="s">
        <v>90</v>
      </c>
      <c r="C833" s="59" t="s">
        <v>171</v>
      </c>
      <c r="D833" s="59">
        <v>1.0</v>
      </c>
      <c r="E833" s="59" t="s">
        <v>161</v>
      </c>
      <c r="F833" s="58"/>
    </row>
    <row r="834">
      <c r="A834" s="59" t="s">
        <v>117</v>
      </c>
      <c r="B834" s="59" t="s">
        <v>135</v>
      </c>
      <c r="C834" s="59" t="s">
        <v>171</v>
      </c>
      <c r="D834" s="59">
        <v>1.0</v>
      </c>
      <c r="E834" s="59" t="s">
        <v>161</v>
      </c>
      <c r="F834" s="58"/>
    </row>
    <row r="835">
      <c r="A835" s="59" t="s">
        <v>117</v>
      </c>
      <c r="B835" s="59" t="s">
        <v>113</v>
      </c>
      <c r="C835" s="59" t="s">
        <v>171</v>
      </c>
      <c r="D835" s="59">
        <v>1.0</v>
      </c>
      <c r="E835" s="59" t="s">
        <v>161</v>
      </c>
      <c r="F835" s="58"/>
    </row>
    <row r="836">
      <c r="A836" s="59" t="s">
        <v>117</v>
      </c>
      <c r="B836" s="59" t="s">
        <v>69</v>
      </c>
      <c r="C836" s="59" t="s">
        <v>171</v>
      </c>
      <c r="D836" s="59">
        <v>1.0</v>
      </c>
      <c r="E836" s="59" t="s">
        <v>161</v>
      </c>
      <c r="F836" s="58"/>
    </row>
    <row r="837">
      <c r="A837" s="59" t="s">
        <v>117</v>
      </c>
      <c r="B837" s="59" t="s">
        <v>143</v>
      </c>
      <c r="C837" s="59" t="s">
        <v>171</v>
      </c>
      <c r="D837" s="59">
        <v>1.0</v>
      </c>
      <c r="E837" s="59" t="s">
        <v>161</v>
      </c>
      <c r="F837" s="58"/>
    </row>
    <row r="838">
      <c r="A838" s="59" t="s">
        <v>117</v>
      </c>
      <c r="B838" s="59" t="s">
        <v>111</v>
      </c>
      <c r="C838" s="59" t="s">
        <v>171</v>
      </c>
      <c r="D838" s="59">
        <v>1.0</v>
      </c>
      <c r="E838" s="59" t="s">
        <v>161</v>
      </c>
      <c r="F838" s="58"/>
    </row>
    <row r="839">
      <c r="A839" s="59" t="s">
        <v>117</v>
      </c>
      <c r="B839" s="59" t="s">
        <v>130</v>
      </c>
      <c r="C839" s="59" t="s">
        <v>171</v>
      </c>
      <c r="D839" s="59">
        <v>1.0</v>
      </c>
      <c r="E839" s="59" t="s">
        <v>161</v>
      </c>
      <c r="F839" s="58"/>
    </row>
    <row r="840">
      <c r="A840" s="59" t="s">
        <v>117</v>
      </c>
      <c r="B840" s="59" t="s">
        <v>47</v>
      </c>
      <c r="C840" s="59" t="s">
        <v>171</v>
      </c>
      <c r="D840" s="59">
        <v>1.0</v>
      </c>
      <c r="E840" s="59" t="s">
        <v>161</v>
      </c>
      <c r="F840" s="58"/>
    </row>
    <row r="841">
      <c r="A841" s="59" t="s">
        <v>117</v>
      </c>
      <c r="B841" s="59" t="s">
        <v>17</v>
      </c>
      <c r="C841" s="59" t="s">
        <v>171</v>
      </c>
      <c r="D841" s="59">
        <v>1.0</v>
      </c>
      <c r="E841" s="59" t="s">
        <v>161</v>
      </c>
      <c r="F841" s="58"/>
    </row>
    <row r="842">
      <c r="A842" s="59" t="s">
        <v>117</v>
      </c>
      <c r="B842" s="59" t="s">
        <v>22</v>
      </c>
      <c r="C842" s="59" t="s">
        <v>171</v>
      </c>
      <c r="D842" s="59">
        <v>1.0</v>
      </c>
      <c r="E842" s="59" t="s">
        <v>161</v>
      </c>
      <c r="F842" s="58"/>
    </row>
    <row r="843">
      <c r="A843" s="59" t="s">
        <v>117</v>
      </c>
      <c r="B843" s="59" t="s">
        <v>62</v>
      </c>
      <c r="C843" s="59" t="s">
        <v>171</v>
      </c>
      <c r="D843" s="59">
        <v>1.0</v>
      </c>
      <c r="E843" s="59" t="s">
        <v>161</v>
      </c>
      <c r="F843" s="58"/>
    </row>
    <row r="844">
      <c r="A844" s="59" t="s">
        <v>117</v>
      </c>
      <c r="B844" s="59" t="s">
        <v>66</v>
      </c>
      <c r="C844" s="59" t="s">
        <v>171</v>
      </c>
      <c r="D844" s="59">
        <v>1.0</v>
      </c>
      <c r="E844" s="59" t="s">
        <v>161</v>
      </c>
      <c r="F844" s="58"/>
    </row>
    <row r="845">
      <c r="A845" s="59" t="s">
        <v>117</v>
      </c>
      <c r="B845" s="59" t="s">
        <v>78</v>
      </c>
      <c r="C845" s="59" t="s">
        <v>171</v>
      </c>
      <c r="D845" s="59">
        <v>1.0</v>
      </c>
      <c r="E845" s="59" t="s">
        <v>161</v>
      </c>
      <c r="F845" s="58"/>
    </row>
    <row r="846">
      <c r="A846" s="59" t="s">
        <v>117</v>
      </c>
      <c r="B846" s="59" t="s">
        <v>91</v>
      </c>
      <c r="C846" s="59" t="s">
        <v>171</v>
      </c>
      <c r="D846" s="59">
        <v>1.0</v>
      </c>
      <c r="E846" s="59" t="s">
        <v>161</v>
      </c>
      <c r="F846" s="58"/>
    </row>
    <row r="847">
      <c r="A847" s="59" t="s">
        <v>117</v>
      </c>
      <c r="B847" s="59" t="s">
        <v>110</v>
      </c>
      <c r="C847" s="59" t="s">
        <v>171</v>
      </c>
      <c r="D847" s="59">
        <v>1.0</v>
      </c>
      <c r="E847" s="59" t="s">
        <v>161</v>
      </c>
      <c r="F847" s="58"/>
    </row>
    <row r="848">
      <c r="A848" s="59" t="s">
        <v>117</v>
      </c>
      <c r="B848" s="59" t="s">
        <v>87</v>
      </c>
      <c r="C848" s="59" t="s">
        <v>171</v>
      </c>
      <c r="D848" s="59">
        <v>1.0</v>
      </c>
      <c r="E848" s="59" t="s">
        <v>161</v>
      </c>
      <c r="F848" s="58"/>
    </row>
    <row r="849">
      <c r="A849" s="59" t="s">
        <v>117</v>
      </c>
      <c r="B849" s="59" t="s">
        <v>41</v>
      </c>
      <c r="C849" s="59" t="s">
        <v>171</v>
      </c>
      <c r="D849" s="59">
        <v>1.0</v>
      </c>
      <c r="E849" s="59" t="s">
        <v>161</v>
      </c>
      <c r="F849" s="58"/>
    </row>
    <row r="850">
      <c r="A850" s="59" t="s">
        <v>117</v>
      </c>
      <c r="B850" s="59" t="s">
        <v>97</v>
      </c>
      <c r="C850" s="59" t="s">
        <v>171</v>
      </c>
      <c r="D850" s="59">
        <v>1.0</v>
      </c>
      <c r="E850" s="59" t="s">
        <v>161</v>
      </c>
      <c r="F850" s="58"/>
    </row>
    <row r="851">
      <c r="A851" s="59" t="s">
        <v>117</v>
      </c>
      <c r="B851" s="59" t="s">
        <v>77</v>
      </c>
      <c r="C851" s="59" t="s">
        <v>171</v>
      </c>
      <c r="D851" s="59">
        <v>1.0</v>
      </c>
      <c r="E851" s="59" t="s">
        <v>161</v>
      </c>
      <c r="F851" s="58"/>
    </row>
    <row r="852">
      <c r="A852" s="59" t="s">
        <v>117</v>
      </c>
      <c r="B852" s="59" t="s">
        <v>120</v>
      </c>
      <c r="C852" s="59" t="s">
        <v>171</v>
      </c>
      <c r="D852" s="59">
        <v>1.0</v>
      </c>
      <c r="E852" s="59" t="s">
        <v>161</v>
      </c>
      <c r="F852" s="58"/>
    </row>
    <row r="853">
      <c r="A853" s="59" t="s">
        <v>117</v>
      </c>
      <c r="B853" s="59" t="s">
        <v>116</v>
      </c>
      <c r="C853" s="59" t="s">
        <v>171</v>
      </c>
      <c r="D853" s="59">
        <v>1.0</v>
      </c>
      <c r="E853" s="59" t="s">
        <v>161</v>
      </c>
      <c r="F853" s="58"/>
    </row>
    <row r="854">
      <c r="A854" s="59" t="s">
        <v>117</v>
      </c>
      <c r="B854" s="59" t="s">
        <v>31</v>
      </c>
      <c r="C854" s="59" t="s">
        <v>171</v>
      </c>
      <c r="D854" s="59">
        <v>1.0</v>
      </c>
      <c r="E854" s="59" t="s">
        <v>161</v>
      </c>
      <c r="F854" s="58"/>
    </row>
    <row r="855">
      <c r="A855" s="59" t="s">
        <v>117</v>
      </c>
      <c r="B855" s="59" t="s">
        <v>45</v>
      </c>
      <c r="C855" s="59" t="s">
        <v>171</v>
      </c>
      <c r="D855" s="59">
        <v>1.0</v>
      </c>
      <c r="E855" s="59" t="s">
        <v>161</v>
      </c>
      <c r="F855" s="58"/>
    </row>
    <row r="856">
      <c r="A856" s="59" t="s">
        <v>117</v>
      </c>
      <c r="B856" s="59" t="s">
        <v>94</v>
      </c>
      <c r="C856" s="59" t="s">
        <v>171</v>
      </c>
      <c r="D856" s="59">
        <v>1.0</v>
      </c>
      <c r="E856" s="59" t="s">
        <v>161</v>
      </c>
      <c r="F856" s="58"/>
    </row>
    <row r="857">
      <c r="A857" s="59" t="s">
        <v>117</v>
      </c>
      <c r="B857" s="59" t="s">
        <v>27</v>
      </c>
      <c r="C857" s="59" t="s">
        <v>171</v>
      </c>
      <c r="D857" s="59">
        <v>1.0</v>
      </c>
      <c r="E857" s="59" t="s">
        <v>161</v>
      </c>
      <c r="F857" s="58"/>
    </row>
    <row r="858">
      <c r="A858" s="59" t="s">
        <v>117</v>
      </c>
      <c r="B858" s="59" t="s">
        <v>105</v>
      </c>
      <c r="C858" s="59" t="s">
        <v>171</v>
      </c>
      <c r="D858" s="59">
        <v>1.0</v>
      </c>
      <c r="E858" s="59" t="s">
        <v>161</v>
      </c>
      <c r="F858" s="58"/>
    </row>
    <row r="859">
      <c r="A859" s="59" t="s">
        <v>117</v>
      </c>
      <c r="B859" s="59" t="s">
        <v>52</v>
      </c>
      <c r="C859" s="59" t="s">
        <v>171</v>
      </c>
      <c r="D859" s="59">
        <v>1.0</v>
      </c>
      <c r="E859" s="59" t="s">
        <v>161</v>
      </c>
      <c r="F859" s="58"/>
    </row>
    <row r="860">
      <c r="A860" s="59" t="s">
        <v>117</v>
      </c>
      <c r="B860" s="59" t="s">
        <v>58</v>
      </c>
      <c r="C860" s="59" t="s">
        <v>171</v>
      </c>
      <c r="D860" s="59">
        <v>1.0</v>
      </c>
      <c r="E860" s="59" t="s">
        <v>161</v>
      </c>
      <c r="F860" s="58"/>
    </row>
    <row r="861">
      <c r="A861" s="59" t="s">
        <v>117</v>
      </c>
      <c r="B861" s="59" t="s">
        <v>65</v>
      </c>
      <c r="C861" s="59" t="s">
        <v>171</v>
      </c>
      <c r="D861" s="59">
        <v>1.0</v>
      </c>
      <c r="E861" s="59" t="s">
        <v>161</v>
      </c>
      <c r="F861" s="58"/>
    </row>
    <row r="862">
      <c r="A862" s="59" t="s">
        <v>117</v>
      </c>
      <c r="B862" s="59" t="s">
        <v>59</v>
      </c>
      <c r="C862" s="59" t="s">
        <v>171</v>
      </c>
      <c r="D862" s="59">
        <v>1.0</v>
      </c>
      <c r="E862" s="59" t="s">
        <v>161</v>
      </c>
      <c r="F862" s="58"/>
    </row>
    <row r="863">
      <c r="A863" s="59" t="s">
        <v>117</v>
      </c>
      <c r="B863" s="59" t="s">
        <v>71</v>
      </c>
      <c r="C863" s="59" t="s">
        <v>171</v>
      </c>
      <c r="D863" s="59">
        <v>1.0</v>
      </c>
      <c r="E863" s="59" t="s">
        <v>161</v>
      </c>
      <c r="F863" s="58"/>
    </row>
    <row r="864">
      <c r="A864" s="59" t="s">
        <v>117</v>
      </c>
      <c r="B864" s="59" t="s">
        <v>119</v>
      </c>
      <c r="C864" s="59" t="s">
        <v>171</v>
      </c>
      <c r="D864" s="59">
        <v>1.0</v>
      </c>
      <c r="E864" s="59" t="s">
        <v>161</v>
      </c>
      <c r="F864" s="58"/>
    </row>
    <row r="865">
      <c r="A865" s="59" t="s">
        <v>117</v>
      </c>
      <c r="B865" s="59" t="s">
        <v>122</v>
      </c>
      <c r="C865" s="59" t="s">
        <v>171</v>
      </c>
      <c r="D865" s="59">
        <v>1.0</v>
      </c>
      <c r="E865" s="59" t="s">
        <v>161</v>
      </c>
      <c r="F865" s="58"/>
    </row>
    <row r="866">
      <c r="A866" s="59" t="s">
        <v>117</v>
      </c>
      <c r="B866" s="59" t="s">
        <v>36</v>
      </c>
      <c r="C866" s="59" t="s">
        <v>171</v>
      </c>
      <c r="D866" s="59">
        <v>1.0</v>
      </c>
      <c r="E866" s="59" t="s">
        <v>161</v>
      </c>
      <c r="F866" s="58"/>
    </row>
    <row r="867">
      <c r="A867" s="59" t="s">
        <v>117</v>
      </c>
      <c r="B867" s="59" t="s">
        <v>40</v>
      </c>
      <c r="C867" s="59" t="s">
        <v>171</v>
      </c>
      <c r="D867" s="59">
        <v>1.0</v>
      </c>
      <c r="E867" s="59" t="s">
        <v>161</v>
      </c>
      <c r="F867" s="58"/>
    </row>
    <row r="868">
      <c r="A868" s="59" t="s">
        <v>117</v>
      </c>
      <c r="B868" s="59" t="s">
        <v>84</v>
      </c>
      <c r="C868" s="59" t="s">
        <v>171</v>
      </c>
      <c r="D868" s="59">
        <v>1.0</v>
      </c>
      <c r="E868" s="59" t="s">
        <v>161</v>
      </c>
      <c r="F868" s="58"/>
    </row>
    <row r="869">
      <c r="A869" s="59" t="s">
        <v>117</v>
      </c>
      <c r="B869" s="59" t="s">
        <v>98</v>
      </c>
      <c r="C869" s="59" t="s">
        <v>171</v>
      </c>
      <c r="D869" s="59">
        <v>1.0</v>
      </c>
      <c r="E869" s="59" t="s">
        <v>161</v>
      </c>
      <c r="F869" s="58"/>
    </row>
    <row r="870">
      <c r="A870" s="59" t="s">
        <v>117</v>
      </c>
      <c r="B870" s="59" t="s">
        <v>99</v>
      </c>
      <c r="C870" s="59" t="s">
        <v>171</v>
      </c>
      <c r="D870" s="59">
        <v>1.0</v>
      </c>
      <c r="E870" s="59" t="s">
        <v>161</v>
      </c>
      <c r="F870" s="58"/>
    </row>
    <row r="871">
      <c r="A871" s="59" t="s">
        <v>117</v>
      </c>
      <c r="B871" s="59" t="s">
        <v>109</v>
      </c>
      <c r="C871" s="59" t="s">
        <v>171</v>
      </c>
      <c r="D871" s="59">
        <v>1.0</v>
      </c>
      <c r="E871" s="59" t="s">
        <v>161</v>
      </c>
      <c r="F871" s="58"/>
    </row>
    <row r="872">
      <c r="A872" s="59" t="s">
        <v>117</v>
      </c>
      <c r="B872" s="59" t="s">
        <v>124</v>
      </c>
      <c r="C872" s="59" t="s">
        <v>171</v>
      </c>
      <c r="D872" s="59">
        <v>1.0</v>
      </c>
      <c r="E872" s="59" t="s">
        <v>161</v>
      </c>
      <c r="F872" s="58"/>
    </row>
    <row r="873">
      <c r="A873" s="59" t="s">
        <v>117</v>
      </c>
      <c r="B873" s="59" t="s">
        <v>145</v>
      </c>
      <c r="C873" s="59" t="s">
        <v>171</v>
      </c>
      <c r="D873" s="59">
        <v>1.0</v>
      </c>
      <c r="E873" s="59" t="s">
        <v>161</v>
      </c>
      <c r="F873" s="58"/>
    </row>
    <row r="874">
      <c r="A874" s="59" t="s">
        <v>117</v>
      </c>
      <c r="B874" s="59" t="s">
        <v>147</v>
      </c>
      <c r="C874" s="59" t="s">
        <v>171</v>
      </c>
      <c r="D874" s="59">
        <v>1.0</v>
      </c>
      <c r="E874" s="59" t="s">
        <v>161</v>
      </c>
      <c r="F874" s="58"/>
    </row>
    <row r="875">
      <c r="A875" s="59" t="s">
        <v>117</v>
      </c>
      <c r="B875" s="59" t="s">
        <v>102</v>
      </c>
      <c r="C875" s="59" t="s">
        <v>171</v>
      </c>
      <c r="D875" s="59">
        <v>1.0</v>
      </c>
      <c r="E875" s="59" t="s">
        <v>161</v>
      </c>
      <c r="F875" s="58"/>
    </row>
    <row r="876">
      <c r="A876" s="59" t="s">
        <v>127</v>
      </c>
      <c r="B876" s="59" t="s">
        <v>57</v>
      </c>
      <c r="C876" s="59" t="s">
        <v>171</v>
      </c>
      <c r="D876" s="59">
        <v>1.0</v>
      </c>
      <c r="E876" s="59" t="s">
        <v>161</v>
      </c>
      <c r="F876" s="58"/>
    </row>
    <row r="877">
      <c r="A877" s="59" t="s">
        <v>127</v>
      </c>
      <c r="B877" s="59" t="s">
        <v>131</v>
      </c>
      <c r="C877" s="59" t="s">
        <v>171</v>
      </c>
      <c r="D877" s="59">
        <v>1.0</v>
      </c>
      <c r="E877" s="59" t="s">
        <v>161</v>
      </c>
      <c r="F877" s="58"/>
    </row>
    <row r="878">
      <c r="A878" s="59" t="s">
        <v>127</v>
      </c>
      <c r="B878" s="59" t="s">
        <v>43</v>
      </c>
      <c r="C878" s="59" t="s">
        <v>171</v>
      </c>
      <c r="D878" s="59">
        <v>1.0</v>
      </c>
      <c r="E878" s="59" t="s">
        <v>161</v>
      </c>
      <c r="F878" s="58"/>
    </row>
    <row r="879">
      <c r="A879" s="59" t="s">
        <v>127</v>
      </c>
      <c r="B879" s="59" t="s">
        <v>53</v>
      </c>
      <c r="C879" s="59" t="s">
        <v>171</v>
      </c>
      <c r="D879" s="59">
        <v>1.0</v>
      </c>
      <c r="E879" s="59" t="s">
        <v>161</v>
      </c>
      <c r="F879" s="58"/>
    </row>
    <row r="880">
      <c r="A880" s="59" t="s">
        <v>127</v>
      </c>
      <c r="B880" s="59" t="s">
        <v>68</v>
      </c>
      <c r="C880" s="59" t="s">
        <v>171</v>
      </c>
      <c r="D880" s="59">
        <v>1.0</v>
      </c>
      <c r="E880" s="59" t="s">
        <v>161</v>
      </c>
      <c r="F880" s="58"/>
    </row>
    <row r="881">
      <c r="A881" s="59" t="s">
        <v>127</v>
      </c>
      <c r="B881" s="59" t="s">
        <v>115</v>
      </c>
      <c r="C881" s="59" t="s">
        <v>171</v>
      </c>
      <c r="D881" s="59">
        <v>1.0</v>
      </c>
      <c r="E881" s="59" t="s">
        <v>161</v>
      </c>
      <c r="F881" s="58"/>
    </row>
    <row r="882">
      <c r="A882" s="59" t="s">
        <v>127</v>
      </c>
      <c r="B882" s="59" t="s">
        <v>132</v>
      </c>
      <c r="C882" s="59" t="s">
        <v>171</v>
      </c>
      <c r="D882" s="59">
        <v>1.0</v>
      </c>
      <c r="E882" s="59" t="s">
        <v>161</v>
      </c>
      <c r="F882" s="58"/>
    </row>
    <row r="883">
      <c r="A883" s="59" t="s">
        <v>127</v>
      </c>
      <c r="B883" s="59" t="s">
        <v>95</v>
      </c>
      <c r="C883" s="59" t="s">
        <v>171</v>
      </c>
      <c r="D883" s="59">
        <v>1.0</v>
      </c>
      <c r="E883" s="59" t="s">
        <v>161</v>
      </c>
      <c r="F883" s="58"/>
    </row>
    <row r="884">
      <c r="A884" s="59" t="s">
        <v>127</v>
      </c>
      <c r="B884" s="59" t="s">
        <v>44</v>
      </c>
      <c r="C884" s="59" t="s">
        <v>171</v>
      </c>
      <c r="D884" s="59">
        <v>1.0</v>
      </c>
      <c r="E884" s="59" t="s">
        <v>161</v>
      </c>
      <c r="F884" s="58"/>
    </row>
    <row r="885">
      <c r="A885" s="59" t="s">
        <v>127</v>
      </c>
      <c r="B885" s="59" t="s">
        <v>89</v>
      </c>
      <c r="C885" s="59" t="s">
        <v>171</v>
      </c>
      <c r="D885" s="59">
        <v>1.0</v>
      </c>
      <c r="E885" s="59" t="s">
        <v>161</v>
      </c>
      <c r="F885" s="58"/>
    </row>
    <row r="886">
      <c r="A886" s="59" t="s">
        <v>127</v>
      </c>
      <c r="B886" s="59" t="s">
        <v>134</v>
      </c>
      <c r="C886" s="59" t="s">
        <v>171</v>
      </c>
      <c r="D886" s="59">
        <v>1.0</v>
      </c>
      <c r="E886" s="59" t="s">
        <v>161</v>
      </c>
      <c r="F886" s="58"/>
    </row>
    <row r="887">
      <c r="A887" s="59" t="s">
        <v>127</v>
      </c>
      <c r="B887" s="59" t="s">
        <v>85</v>
      </c>
      <c r="C887" s="59" t="s">
        <v>171</v>
      </c>
      <c r="D887" s="59">
        <v>1.0</v>
      </c>
      <c r="E887" s="59" t="s">
        <v>161</v>
      </c>
      <c r="F887" s="58"/>
    </row>
    <row r="888">
      <c r="A888" s="59" t="s">
        <v>127</v>
      </c>
      <c r="B888" s="59" t="s">
        <v>38</v>
      </c>
      <c r="C888" s="59" t="s">
        <v>171</v>
      </c>
      <c r="D888" s="59">
        <v>1.0</v>
      </c>
      <c r="E888" s="59" t="s">
        <v>161</v>
      </c>
      <c r="F888" s="58"/>
    </row>
    <row r="889">
      <c r="A889" s="59" t="s">
        <v>127</v>
      </c>
      <c r="B889" s="59" t="s">
        <v>19</v>
      </c>
      <c r="C889" s="59" t="s">
        <v>171</v>
      </c>
      <c r="D889" s="59">
        <v>1.0</v>
      </c>
      <c r="E889" s="59" t="s">
        <v>161</v>
      </c>
      <c r="F889" s="58"/>
    </row>
    <row r="890">
      <c r="A890" s="59" t="s">
        <v>127</v>
      </c>
      <c r="B890" s="59" t="s">
        <v>32</v>
      </c>
      <c r="C890" s="59" t="s">
        <v>171</v>
      </c>
      <c r="D890" s="59">
        <v>1.0</v>
      </c>
      <c r="E890" s="59" t="s">
        <v>161</v>
      </c>
      <c r="F890" s="58"/>
    </row>
    <row r="891">
      <c r="A891" s="59" t="s">
        <v>127</v>
      </c>
      <c r="B891" s="59" t="s">
        <v>136</v>
      </c>
      <c r="C891" s="59" t="s">
        <v>171</v>
      </c>
      <c r="D891" s="59">
        <v>1.0</v>
      </c>
      <c r="E891" s="59" t="s">
        <v>161</v>
      </c>
      <c r="F891" s="58"/>
    </row>
    <row r="892">
      <c r="A892" s="59" t="s">
        <v>127</v>
      </c>
      <c r="B892" s="59" t="s">
        <v>70</v>
      </c>
      <c r="C892" s="59" t="s">
        <v>171</v>
      </c>
      <c r="D892" s="59">
        <v>1.0</v>
      </c>
      <c r="E892" s="59" t="s">
        <v>161</v>
      </c>
      <c r="F892" s="58"/>
    </row>
    <row r="893">
      <c r="A893" s="59" t="s">
        <v>127</v>
      </c>
      <c r="B893" s="59" t="s">
        <v>137</v>
      </c>
      <c r="C893" s="59" t="s">
        <v>171</v>
      </c>
      <c r="D893" s="59">
        <v>1.0</v>
      </c>
      <c r="E893" s="59" t="s">
        <v>161</v>
      </c>
      <c r="F893" s="58"/>
    </row>
    <row r="894">
      <c r="A894" s="59" t="s">
        <v>127</v>
      </c>
      <c r="B894" s="59" t="s">
        <v>42</v>
      </c>
      <c r="C894" s="59" t="s">
        <v>171</v>
      </c>
      <c r="D894" s="59">
        <v>1.0</v>
      </c>
      <c r="E894" s="59" t="s">
        <v>161</v>
      </c>
      <c r="F894" s="58"/>
    </row>
    <row r="895">
      <c r="A895" s="59" t="s">
        <v>127</v>
      </c>
      <c r="B895" s="59" t="s">
        <v>28</v>
      </c>
      <c r="C895" s="59" t="s">
        <v>171</v>
      </c>
      <c r="D895" s="59">
        <v>1.0</v>
      </c>
      <c r="E895" s="59" t="s">
        <v>161</v>
      </c>
      <c r="F895" s="58"/>
    </row>
    <row r="896">
      <c r="A896" s="59" t="s">
        <v>127</v>
      </c>
      <c r="B896" s="59" t="s">
        <v>33</v>
      </c>
      <c r="C896" s="59" t="s">
        <v>171</v>
      </c>
      <c r="D896" s="59">
        <v>1.0</v>
      </c>
      <c r="E896" s="59" t="s">
        <v>161</v>
      </c>
      <c r="F896" s="58"/>
    </row>
    <row r="897">
      <c r="A897" s="59" t="s">
        <v>127</v>
      </c>
      <c r="B897" s="59" t="s">
        <v>46</v>
      </c>
      <c r="C897" s="59" t="s">
        <v>171</v>
      </c>
      <c r="D897" s="59">
        <v>1.0</v>
      </c>
      <c r="E897" s="59" t="s">
        <v>161</v>
      </c>
      <c r="F897" s="58"/>
    </row>
    <row r="898">
      <c r="A898" s="59" t="s">
        <v>127</v>
      </c>
      <c r="B898" s="59" t="s">
        <v>51</v>
      </c>
      <c r="C898" s="59" t="s">
        <v>171</v>
      </c>
      <c r="D898" s="59">
        <v>1.0</v>
      </c>
      <c r="E898" s="59" t="s">
        <v>161</v>
      </c>
      <c r="F898" s="58"/>
    </row>
    <row r="899">
      <c r="A899" s="59" t="s">
        <v>127</v>
      </c>
      <c r="B899" s="59" t="s">
        <v>83</v>
      </c>
      <c r="C899" s="59" t="s">
        <v>171</v>
      </c>
      <c r="D899" s="59">
        <v>1.0</v>
      </c>
      <c r="E899" s="59" t="s">
        <v>161</v>
      </c>
      <c r="F899" s="58"/>
    </row>
    <row r="900">
      <c r="A900" s="59" t="s">
        <v>127</v>
      </c>
      <c r="B900" s="59" t="s">
        <v>148</v>
      </c>
      <c r="C900" s="59" t="s">
        <v>171</v>
      </c>
      <c r="D900" s="59">
        <v>1.0</v>
      </c>
      <c r="E900" s="59" t="s">
        <v>161</v>
      </c>
      <c r="F900" s="58"/>
    </row>
    <row r="901">
      <c r="A901" s="59" t="s">
        <v>127</v>
      </c>
      <c r="B901" s="59" t="s">
        <v>149</v>
      </c>
      <c r="C901" s="59" t="s">
        <v>171</v>
      </c>
      <c r="D901" s="59">
        <v>1.0</v>
      </c>
      <c r="E901" s="59" t="s">
        <v>161</v>
      </c>
      <c r="F901" s="58"/>
    </row>
    <row r="902">
      <c r="A902" s="59" t="s">
        <v>127</v>
      </c>
      <c r="B902" s="59" t="s">
        <v>15</v>
      </c>
      <c r="C902" s="59" t="s">
        <v>171</v>
      </c>
      <c r="D902" s="59">
        <v>1.0</v>
      </c>
      <c r="E902" s="59" t="s">
        <v>161</v>
      </c>
      <c r="F902" s="58"/>
    </row>
    <row r="903">
      <c r="A903" s="59" t="s">
        <v>127</v>
      </c>
      <c r="B903" s="59" t="s">
        <v>48</v>
      </c>
      <c r="C903" s="59" t="s">
        <v>171</v>
      </c>
      <c r="D903" s="59">
        <v>1.0</v>
      </c>
      <c r="E903" s="59" t="s">
        <v>161</v>
      </c>
      <c r="F903" s="58"/>
    </row>
    <row r="904">
      <c r="A904" s="59" t="s">
        <v>127</v>
      </c>
      <c r="B904" s="59" t="s">
        <v>61</v>
      </c>
      <c r="C904" s="59" t="s">
        <v>171</v>
      </c>
      <c r="D904" s="59">
        <v>1.0</v>
      </c>
      <c r="E904" s="59" t="s">
        <v>161</v>
      </c>
      <c r="F904" s="58"/>
    </row>
    <row r="905">
      <c r="A905" s="59" t="s">
        <v>127</v>
      </c>
      <c r="B905" s="59" t="s">
        <v>63</v>
      </c>
      <c r="C905" s="59" t="s">
        <v>171</v>
      </c>
      <c r="D905" s="59">
        <v>1.0</v>
      </c>
      <c r="E905" s="59" t="s">
        <v>161</v>
      </c>
      <c r="F905" s="58"/>
    </row>
    <row r="906">
      <c r="A906" s="59" t="s">
        <v>127</v>
      </c>
      <c r="B906" s="59" t="s">
        <v>93</v>
      </c>
      <c r="C906" s="59" t="s">
        <v>171</v>
      </c>
      <c r="D906" s="59">
        <v>1.0</v>
      </c>
      <c r="E906" s="59" t="s">
        <v>161</v>
      </c>
      <c r="F906" s="58"/>
    </row>
    <row r="907">
      <c r="A907" s="59" t="s">
        <v>127</v>
      </c>
      <c r="B907" s="59" t="s">
        <v>96</v>
      </c>
      <c r="C907" s="59" t="s">
        <v>171</v>
      </c>
      <c r="D907" s="59">
        <v>1.0</v>
      </c>
      <c r="E907" s="59" t="s">
        <v>161</v>
      </c>
      <c r="F907" s="58"/>
    </row>
    <row r="908">
      <c r="A908" s="59" t="s">
        <v>127</v>
      </c>
      <c r="B908" s="59" t="s">
        <v>112</v>
      </c>
      <c r="C908" s="59" t="s">
        <v>171</v>
      </c>
      <c r="D908" s="59">
        <v>1.0</v>
      </c>
      <c r="E908" s="59" t="s">
        <v>161</v>
      </c>
      <c r="F908" s="58"/>
    </row>
    <row r="909">
      <c r="A909" s="59" t="s">
        <v>127</v>
      </c>
      <c r="B909" s="59" t="s">
        <v>114</v>
      </c>
      <c r="C909" s="59" t="s">
        <v>171</v>
      </c>
      <c r="D909" s="59">
        <v>1.0</v>
      </c>
      <c r="E909" s="59" t="s">
        <v>161</v>
      </c>
      <c r="F909" s="58"/>
    </row>
    <row r="910">
      <c r="A910" s="59" t="s">
        <v>127</v>
      </c>
      <c r="B910" s="59" t="s">
        <v>142</v>
      </c>
      <c r="C910" s="59" t="s">
        <v>171</v>
      </c>
      <c r="D910" s="59">
        <v>1.0</v>
      </c>
      <c r="E910" s="59" t="s">
        <v>161</v>
      </c>
      <c r="F910" s="58"/>
    </row>
    <row r="911">
      <c r="A911" s="59" t="s">
        <v>127</v>
      </c>
      <c r="B911" s="59" t="s">
        <v>54</v>
      </c>
      <c r="C911" s="59" t="s">
        <v>171</v>
      </c>
      <c r="D911" s="59">
        <v>1.0</v>
      </c>
      <c r="E911" s="59" t="s">
        <v>161</v>
      </c>
      <c r="F911" s="58"/>
    </row>
    <row r="912">
      <c r="A912" s="59" t="s">
        <v>127</v>
      </c>
      <c r="B912" s="59" t="s">
        <v>108</v>
      </c>
      <c r="C912" s="59" t="s">
        <v>171</v>
      </c>
      <c r="D912" s="59">
        <v>1.0</v>
      </c>
      <c r="E912" s="59" t="s">
        <v>161</v>
      </c>
      <c r="F912" s="58"/>
    </row>
    <row r="913">
      <c r="A913" s="59" t="s">
        <v>127</v>
      </c>
      <c r="B913" s="59" t="s">
        <v>39</v>
      </c>
      <c r="C913" s="59" t="s">
        <v>171</v>
      </c>
      <c r="D913" s="59">
        <v>1.0</v>
      </c>
      <c r="E913" s="59" t="s">
        <v>161</v>
      </c>
      <c r="F913" s="58"/>
    </row>
    <row r="914">
      <c r="A914" s="59" t="s">
        <v>127</v>
      </c>
      <c r="B914" s="59" t="s">
        <v>121</v>
      </c>
      <c r="C914" s="59" t="s">
        <v>171</v>
      </c>
      <c r="D914" s="59">
        <v>1.0</v>
      </c>
      <c r="E914" s="59" t="s">
        <v>161</v>
      </c>
      <c r="F914" s="58"/>
    </row>
    <row r="915">
      <c r="A915" s="59" t="s">
        <v>127</v>
      </c>
      <c r="B915" s="59" t="s">
        <v>126</v>
      </c>
      <c r="C915" s="59" t="s">
        <v>171</v>
      </c>
      <c r="D915" s="59">
        <v>1.0</v>
      </c>
      <c r="E915" s="59" t="s">
        <v>161</v>
      </c>
      <c r="F915" s="58"/>
    </row>
    <row r="916">
      <c r="A916" s="59" t="s">
        <v>127</v>
      </c>
      <c r="B916" s="59" t="s">
        <v>80</v>
      </c>
      <c r="C916" s="59" t="s">
        <v>171</v>
      </c>
      <c r="D916" s="59">
        <v>1.0</v>
      </c>
      <c r="E916" s="59" t="s">
        <v>161</v>
      </c>
      <c r="F916" s="58"/>
    </row>
    <row r="917">
      <c r="A917" s="59" t="s">
        <v>127</v>
      </c>
      <c r="B917" s="59" t="s">
        <v>23</v>
      </c>
      <c r="C917" s="59" t="s">
        <v>171</v>
      </c>
      <c r="D917" s="59">
        <v>1.0</v>
      </c>
      <c r="E917" s="59" t="s">
        <v>161</v>
      </c>
      <c r="F917" s="58"/>
    </row>
    <row r="918">
      <c r="A918" s="59" t="s">
        <v>127</v>
      </c>
      <c r="B918" s="59" t="s">
        <v>67</v>
      </c>
      <c r="C918" s="59" t="s">
        <v>171</v>
      </c>
      <c r="D918" s="59">
        <v>1.0</v>
      </c>
      <c r="E918" s="59" t="s">
        <v>161</v>
      </c>
      <c r="F918" s="58"/>
    </row>
    <row r="919">
      <c r="A919" s="59" t="s">
        <v>127</v>
      </c>
      <c r="B919" s="59" t="s">
        <v>92</v>
      </c>
      <c r="C919" s="59" t="s">
        <v>171</v>
      </c>
      <c r="D919" s="59">
        <v>1.0</v>
      </c>
      <c r="E919" s="59" t="s">
        <v>161</v>
      </c>
      <c r="F919" s="58"/>
    </row>
    <row r="920">
      <c r="A920" s="59" t="s">
        <v>127</v>
      </c>
      <c r="B920" s="59" t="s">
        <v>138</v>
      </c>
      <c r="C920" s="59" t="s">
        <v>171</v>
      </c>
      <c r="D920" s="59">
        <v>1.0</v>
      </c>
      <c r="E920" s="59" t="s">
        <v>161</v>
      </c>
      <c r="F920" s="58"/>
    </row>
    <row r="921">
      <c r="A921" s="59" t="s">
        <v>127</v>
      </c>
      <c r="B921" s="59" t="s">
        <v>128</v>
      </c>
      <c r="C921" s="59" t="s">
        <v>171</v>
      </c>
      <c r="D921" s="59">
        <v>1.0</v>
      </c>
      <c r="E921" s="59" t="s">
        <v>161</v>
      </c>
      <c r="F921" s="58"/>
    </row>
    <row r="922">
      <c r="A922" s="59" t="s">
        <v>127</v>
      </c>
      <c r="B922" s="59" t="s">
        <v>21</v>
      </c>
      <c r="C922" s="59" t="s">
        <v>171</v>
      </c>
      <c r="D922" s="59">
        <v>1.0</v>
      </c>
      <c r="E922" s="59" t="s">
        <v>161</v>
      </c>
      <c r="F922" s="58"/>
    </row>
    <row r="923">
      <c r="A923" s="59" t="s">
        <v>127</v>
      </c>
      <c r="B923" s="59" t="s">
        <v>144</v>
      </c>
      <c r="C923" s="59" t="s">
        <v>171</v>
      </c>
      <c r="D923" s="59">
        <v>1.0</v>
      </c>
      <c r="E923" s="59" t="s">
        <v>161</v>
      </c>
      <c r="F923" s="58"/>
    </row>
    <row r="924">
      <c r="A924" s="59" t="s">
        <v>127</v>
      </c>
      <c r="B924" s="59" t="s">
        <v>82</v>
      </c>
      <c r="C924" s="59" t="s">
        <v>171</v>
      </c>
      <c r="D924" s="59">
        <v>1.0</v>
      </c>
      <c r="E924" s="59" t="s">
        <v>161</v>
      </c>
      <c r="F924" s="58"/>
    </row>
    <row r="925">
      <c r="A925" s="59" t="s">
        <v>127</v>
      </c>
      <c r="B925" s="59" t="s">
        <v>73</v>
      </c>
      <c r="C925" s="59" t="s">
        <v>171</v>
      </c>
      <c r="D925" s="59">
        <v>1.0</v>
      </c>
      <c r="E925" s="59" t="s">
        <v>161</v>
      </c>
      <c r="F925" s="58"/>
    </row>
    <row r="926">
      <c r="A926" s="59" t="s">
        <v>127</v>
      </c>
      <c r="B926" s="59" t="s">
        <v>50</v>
      </c>
      <c r="C926" s="59" t="s">
        <v>171</v>
      </c>
      <c r="D926" s="59">
        <v>1.0</v>
      </c>
      <c r="E926" s="59" t="s">
        <v>161</v>
      </c>
      <c r="F926" s="58"/>
    </row>
    <row r="927">
      <c r="A927" s="59" t="s">
        <v>127</v>
      </c>
      <c r="B927" s="59" t="s">
        <v>72</v>
      </c>
      <c r="C927" s="59" t="s">
        <v>171</v>
      </c>
      <c r="D927" s="59">
        <v>1.0</v>
      </c>
      <c r="E927" s="59" t="s">
        <v>161</v>
      </c>
      <c r="F927" s="58"/>
    </row>
    <row r="928">
      <c r="A928" s="59" t="s">
        <v>127</v>
      </c>
      <c r="B928" s="59" t="s">
        <v>75</v>
      </c>
      <c r="C928" s="59" t="s">
        <v>171</v>
      </c>
      <c r="D928" s="59">
        <v>1.0</v>
      </c>
      <c r="E928" s="59" t="s">
        <v>161</v>
      </c>
      <c r="F928" s="58"/>
    </row>
    <row r="929">
      <c r="A929" s="59" t="s">
        <v>127</v>
      </c>
      <c r="B929" s="59" t="s">
        <v>25</v>
      </c>
      <c r="C929" s="59" t="s">
        <v>171</v>
      </c>
      <c r="D929" s="59">
        <v>1.0</v>
      </c>
      <c r="E929" s="59" t="s">
        <v>161</v>
      </c>
      <c r="F929" s="58"/>
    </row>
    <row r="930">
      <c r="A930" s="59" t="s">
        <v>127</v>
      </c>
      <c r="B930" s="59" t="s">
        <v>104</v>
      </c>
      <c r="C930" s="59" t="s">
        <v>171</v>
      </c>
      <c r="D930" s="59">
        <v>1.0</v>
      </c>
      <c r="E930" s="59" t="s">
        <v>161</v>
      </c>
      <c r="F930" s="58"/>
    </row>
    <row r="931">
      <c r="A931" s="59" t="s">
        <v>127</v>
      </c>
      <c r="B931" s="59" t="s">
        <v>146</v>
      </c>
      <c r="C931" s="59" t="s">
        <v>171</v>
      </c>
      <c r="D931" s="59">
        <v>1.0</v>
      </c>
      <c r="E931" s="59" t="s">
        <v>161</v>
      </c>
      <c r="F931" s="58"/>
    </row>
    <row r="932">
      <c r="A932" s="59" t="s">
        <v>127</v>
      </c>
      <c r="B932" s="59" t="s">
        <v>55</v>
      </c>
      <c r="C932" s="59" t="s">
        <v>171</v>
      </c>
      <c r="D932" s="59">
        <v>1.0</v>
      </c>
      <c r="E932" s="59" t="s">
        <v>161</v>
      </c>
      <c r="F932" s="58"/>
    </row>
    <row r="933">
      <c r="A933" s="59" t="s">
        <v>127</v>
      </c>
      <c r="B933" s="59" t="s">
        <v>125</v>
      </c>
      <c r="C933" s="59" t="s">
        <v>171</v>
      </c>
      <c r="D933" s="59">
        <v>1.0</v>
      </c>
      <c r="E933" s="59" t="s">
        <v>161</v>
      </c>
      <c r="F933" s="58"/>
    </row>
    <row r="934">
      <c r="A934" s="59" t="s">
        <v>127</v>
      </c>
      <c r="B934" s="59" t="s">
        <v>81</v>
      </c>
      <c r="C934" s="59" t="s">
        <v>171</v>
      </c>
      <c r="D934" s="59">
        <v>1.0</v>
      </c>
      <c r="E934" s="59" t="s">
        <v>161</v>
      </c>
      <c r="F934" s="58"/>
    </row>
    <row r="935">
      <c r="A935" s="59" t="s">
        <v>127</v>
      </c>
      <c r="B935" s="59" t="s">
        <v>106</v>
      </c>
      <c r="C935" s="59" t="s">
        <v>171</v>
      </c>
      <c r="D935" s="59">
        <v>1.0</v>
      </c>
      <c r="E935" s="59" t="s">
        <v>161</v>
      </c>
      <c r="F935" s="58"/>
    </row>
    <row r="936">
      <c r="A936" s="59" t="s">
        <v>127</v>
      </c>
      <c r="B936" s="59" t="s">
        <v>86</v>
      </c>
      <c r="C936" s="59" t="s">
        <v>171</v>
      </c>
      <c r="D936" s="59">
        <v>1.0</v>
      </c>
      <c r="E936" s="59" t="s">
        <v>161</v>
      </c>
      <c r="F936" s="58"/>
    </row>
    <row r="937">
      <c r="A937" s="59" t="s">
        <v>127</v>
      </c>
      <c r="B937" s="59" t="s">
        <v>90</v>
      </c>
      <c r="C937" s="59" t="s">
        <v>171</v>
      </c>
      <c r="D937" s="59">
        <v>1.0</v>
      </c>
      <c r="E937" s="59" t="s">
        <v>161</v>
      </c>
      <c r="F937" s="58"/>
    </row>
    <row r="938">
      <c r="A938" s="59" t="s">
        <v>127</v>
      </c>
      <c r="B938" s="59" t="s">
        <v>135</v>
      </c>
      <c r="C938" s="59" t="s">
        <v>171</v>
      </c>
      <c r="D938" s="59">
        <v>1.0</v>
      </c>
      <c r="E938" s="59" t="s">
        <v>161</v>
      </c>
      <c r="F938" s="58"/>
    </row>
    <row r="939">
      <c r="A939" s="59" t="s">
        <v>127</v>
      </c>
      <c r="B939" s="59" t="s">
        <v>113</v>
      </c>
      <c r="C939" s="59" t="s">
        <v>171</v>
      </c>
      <c r="D939" s="59">
        <v>1.0</v>
      </c>
      <c r="E939" s="59" t="s">
        <v>161</v>
      </c>
      <c r="F939" s="58"/>
    </row>
    <row r="940">
      <c r="A940" s="59" t="s">
        <v>127</v>
      </c>
      <c r="B940" s="59" t="s">
        <v>69</v>
      </c>
      <c r="C940" s="59" t="s">
        <v>171</v>
      </c>
      <c r="D940" s="59">
        <v>1.0</v>
      </c>
      <c r="E940" s="59" t="s">
        <v>161</v>
      </c>
      <c r="F940" s="58"/>
    </row>
    <row r="941">
      <c r="A941" s="59" t="s">
        <v>127</v>
      </c>
      <c r="B941" s="59" t="s">
        <v>143</v>
      </c>
      <c r="C941" s="59" t="s">
        <v>171</v>
      </c>
      <c r="D941" s="59">
        <v>1.0</v>
      </c>
      <c r="E941" s="59" t="s">
        <v>161</v>
      </c>
      <c r="F941" s="58"/>
    </row>
    <row r="942">
      <c r="A942" s="59" t="s">
        <v>127</v>
      </c>
      <c r="B942" s="59" t="s">
        <v>111</v>
      </c>
      <c r="C942" s="59" t="s">
        <v>171</v>
      </c>
      <c r="D942" s="59">
        <v>1.0</v>
      </c>
      <c r="E942" s="59" t="s">
        <v>161</v>
      </c>
      <c r="F942" s="58"/>
    </row>
    <row r="943">
      <c r="A943" s="59" t="s">
        <v>127</v>
      </c>
      <c r="B943" s="59" t="s">
        <v>130</v>
      </c>
      <c r="C943" s="59" t="s">
        <v>171</v>
      </c>
      <c r="D943" s="59">
        <v>1.0</v>
      </c>
      <c r="E943" s="59" t="s">
        <v>161</v>
      </c>
      <c r="F943" s="58"/>
    </row>
    <row r="944">
      <c r="A944" s="59" t="s">
        <v>127</v>
      </c>
      <c r="B944" s="59" t="s">
        <v>47</v>
      </c>
      <c r="C944" s="59" t="s">
        <v>171</v>
      </c>
      <c r="D944" s="59">
        <v>1.0</v>
      </c>
      <c r="E944" s="59" t="s">
        <v>161</v>
      </c>
      <c r="F944" s="58"/>
    </row>
    <row r="945">
      <c r="A945" s="59" t="s">
        <v>127</v>
      </c>
      <c r="B945" s="59" t="s">
        <v>17</v>
      </c>
      <c r="C945" s="59" t="s">
        <v>171</v>
      </c>
      <c r="D945" s="59">
        <v>1.0</v>
      </c>
      <c r="E945" s="59" t="s">
        <v>161</v>
      </c>
      <c r="F945" s="58"/>
    </row>
    <row r="946">
      <c r="A946" s="59" t="s">
        <v>127</v>
      </c>
      <c r="B946" s="59" t="s">
        <v>22</v>
      </c>
      <c r="C946" s="59" t="s">
        <v>171</v>
      </c>
      <c r="D946" s="59">
        <v>1.0</v>
      </c>
      <c r="E946" s="59" t="s">
        <v>161</v>
      </c>
      <c r="F946" s="58"/>
    </row>
    <row r="947">
      <c r="A947" s="59" t="s">
        <v>127</v>
      </c>
      <c r="B947" s="59" t="s">
        <v>62</v>
      </c>
      <c r="C947" s="59" t="s">
        <v>171</v>
      </c>
      <c r="D947" s="59">
        <v>1.0</v>
      </c>
      <c r="E947" s="59" t="s">
        <v>161</v>
      </c>
      <c r="F947" s="58"/>
    </row>
    <row r="948">
      <c r="A948" s="59" t="s">
        <v>127</v>
      </c>
      <c r="B948" s="59" t="s">
        <v>66</v>
      </c>
      <c r="C948" s="59" t="s">
        <v>171</v>
      </c>
      <c r="D948" s="59">
        <v>1.0</v>
      </c>
      <c r="E948" s="59" t="s">
        <v>161</v>
      </c>
      <c r="F948" s="58"/>
    </row>
    <row r="949">
      <c r="A949" s="59" t="s">
        <v>127</v>
      </c>
      <c r="B949" s="59" t="s">
        <v>78</v>
      </c>
      <c r="C949" s="59" t="s">
        <v>171</v>
      </c>
      <c r="D949" s="59">
        <v>1.0</v>
      </c>
      <c r="E949" s="59" t="s">
        <v>161</v>
      </c>
      <c r="F949" s="58"/>
    </row>
    <row r="950">
      <c r="A950" s="59" t="s">
        <v>127</v>
      </c>
      <c r="B950" s="59" t="s">
        <v>91</v>
      </c>
      <c r="C950" s="59" t="s">
        <v>171</v>
      </c>
      <c r="D950" s="59">
        <v>1.0</v>
      </c>
      <c r="E950" s="59" t="s">
        <v>161</v>
      </c>
      <c r="F950" s="58"/>
    </row>
    <row r="951">
      <c r="A951" s="59" t="s">
        <v>127</v>
      </c>
      <c r="B951" s="59" t="s">
        <v>110</v>
      </c>
      <c r="C951" s="59" t="s">
        <v>171</v>
      </c>
      <c r="D951" s="59">
        <v>1.0</v>
      </c>
      <c r="E951" s="59" t="s">
        <v>161</v>
      </c>
      <c r="F951" s="58"/>
    </row>
    <row r="952">
      <c r="A952" s="59" t="s">
        <v>127</v>
      </c>
      <c r="B952" s="59" t="s">
        <v>87</v>
      </c>
      <c r="C952" s="59" t="s">
        <v>171</v>
      </c>
      <c r="D952" s="59">
        <v>1.0</v>
      </c>
      <c r="E952" s="59" t="s">
        <v>161</v>
      </c>
      <c r="F952" s="58"/>
    </row>
    <row r="953">
      <c r="A953" s="59" t="s">
        <v>127</v>
      </c>
      <c r="B953" s="59" t="s">
        <v>41</v>
      </c>
      <c r="C953" s="59" t="s">
        <v>171</v>
      </c>
      <c r="D953" s="59">
        <v>1.0</v>
      </c>
      <c r="E953" s="59" t="s">
        <v>161</v>
      </c>
      <c r="F953" s="58"/>
    </row>
    <row r="954">
      <c r="A954" s="59" t="s">
        <v>127</v>
      </c>
      <c r="B954" s="59" t="s">
        <v>97</v>
      </c>
      <c r="C954" s="59" t="s">
        <v>171</v>
      </c>
      <c r="D954" s="59">
        <v>1.0</v>
      </c>
      <c r="E954" s="59" t="s">
        <v>161</v>
      </c>
      <c r="F954" s="58"/>
    </row>
    <row r="955">
      <c r="A955" s="59" t="s">
        <v>127</v>
      </c>
      <c r="B955" s="59" t="s">
        <v>77</v>
      </c>
      <c r="C955" s="59" t="s">
        <v>171</v>
      </c>
      <c r="D955" s="59">
        <v>1.0</v>
      </c>
      <c r="E955" s="59" t="s">
        <v>161</v>
      </c>
      <c r="F955" s="58"/>
    </row>
    <row r="956">
      <c r="A956" s="59" t="s">
        <v>127</v>
      </c>
      <c r="B956" s="59" t="s">
        <v>120</v>
      </c>
      <c r="C956" s="59" t="s">
        <v>171</v>
      </c>
      <c r="D956" s="59">
        <v>1.0</v>
      </c>
      <c r="E956" s="59" t="s">
        <v>161</v>
      </c>
      <c r="F956" s="58"/>
    </row>
    <row r="957">
      <c r="A957" s="59" t="s">
        <v>127</v>
      </c>
      <c r="B957" s="59" t="s">
        <v>116</v>
      </c>
      <c r="C957" s="59" t="s">
        <v>171</v>
      </c>
      <c r="D957" s="59">
        <v>1.0</v>
      </c>
      <c r="E957" s="59" t="s">
        <v>161</v>
      </c>
      <c r="F957" s="58"/>
    </row>
    <row r="958">
      <c r="A958" s="59" t="s">
        <v>127</v>
      </c>
      <c r="B958" s="59" t="s">
        <v>31</v>
      </c>
      <c r="C958" s="59" t="s">
        <v>171</v>
      </c>
      <c r="D958" s="59">
        <v>1.0</v>
      </c>
      <c r="E958" s="59" t="s">
        <v>161</v>
      </c>
      <c r="F958" s="58"/>
    </row>
    <row r="959">
      <c r="A959" s="59" t="s">
        <v>127</v>
      </c>
      <c r="B959" s="59" t="s">
        <v>45</v>
      </c>
      <c r="C959" s="59" t="s">
        <v>171</v>
      </c>
      <c r="D959" s="59">
        <v>1.0</v>
      </c>
      <c r="E959" s="59" t="s">
        <v>161</v>
      </c>
      <c r="F959" s="58"/>
    </row>
    <row r="960">
      <c r="A960" s="59" t="s">
        <v>127</v>
      </c>
      <c r="B960" s="59" t="s">
        <v>94</v>
      </c>
      <c r="C960" s="59" t="s">
        <v>171</v>
      </c>
      <c r="D960" s="59">
        <v>1.0</v>
      </c>
      <c r="E960" s="59" t="s">
        <v>161</v>
      </c>
      <c r="F960" s="58"/>
    </row>
    <row r="961">
      <c r="A961" s="59" t="s">
        <v>127</v>
      </c>
      <c r="B961" s="59" t="s">
        <v>27</v>
      </c>
      <c r="C961" s="59" t="s">
        <v>171</v>
      </c>
      <c r="D961" s="59">
        <v>1.0</v>
      </c>
      <c r="E961" s="59" t="s">
        <v>161</v>
      </c>
      <c r="F961" s="58"/>
    </row>
    <row r="962">
      <c r="A962" s="59" t="s">
        <v>127</v>
      </c>
      <c r="B962" s="59" t="s">
        <v>105</v>
      </c>
      <c r="C962" s="59" t="s">
        <v>171</v>
      </c>
      <c r="D962" s="59">
        <v>1.0</v>
      </c>
      <c r="E962" s="59" t="s">
        <v>161</v>
      </c>
      <c r="F962" s="58"/>
    </row>
    <row r="963">
      <c r="A963" s="59" t="s">
        <v>127</v>
      </c>
      <c r="B963" s="59" t="s">
        <v>52</v>
      </c>
      <c r="C963" s="59" t="s">
        <v>171</v>
      </c>
      <c r="D963" s="59">
        <v>1.0</v>
      </c>
      <c r="E963" s="59" t="s">
        <v>161</v>
      </c>
      <c r="F963" s="58"/>
    </row>
    <row r="964">
      <c r="A964" s="59" t="s">
        <v>127</v>
      </c>
      <c r="B964" s="59" t="s">
        <v>58</v>
      </c>
      <c r="C964" s="59" t="s">
        <v>171</v>
      </c>
      <c r="D964" s="59">
        <v>1.0</v>
      </c>
      <c r="E964" s="59" t="s">
        <v>161</v>
      </c>
      <c r="F964" s="58"/>
    </row>
    <row r="965">
      <c r="A965" s="59" t="s">
        <v>127</v>
      </c>
      <c r="B965" s="59" t="s">
        <v>65</v>
      </c>
      <c r="C965" s="59" t="s">
        <v>171</v>
      </c>
      <c r="D965" s="59">
        <v>1.0</v>
      </c>
      <c r="E965" s="59" t="s">
        <v>161</v>
      </c>
      <c r="F965" s="58"/>
    </row>
    <row r="966">
      <c r="A966" s="59" t="s">
        <v>127</v>
      </c>
      <c r="B966" s="59" t="s">
        <v>59</v>
      </c>
      <c r="C966" s="59" t="s">
        <v>171</v>
      </c>
      <c r="D966" s="59">
        <v>1.0</v>
      </c>
      <c r="E966" s="59" t="s">
        <v>161</v>
      </c>
      <c r="F966" s="58"/>
    </row>
    <row r="967">
      <c r="A967" s="59" t="s">
        <v>127</v>
      </c>
      <c r="B967" s="59" t="s">
        <v>71</v>
      </c>
      <c r="C967" s="59" t="s">
        <v>171</v>
      </c>
      <c r="D967" s="59">
        <v>1.0</v>
      </c>
      <c r="E967" s="59" t="s">
        <v>161</v>
      </c>
      <c r="F967" s="58"/>
    </row>
    <row r="968">
      <c r="A968" s="59" t="s">
        <v>127</v>
      </c>
      <c r="B968" s="59" t="s">
        <v>119</v>
      </c>
      <c r="C968" s="59" t="s">
        <v>171</v>
      </c>
      <c r="D968" s="59">
        <v>1.0</v>
      </c>
      <c r="E968" s="59" t="s">
        <v>161</v>
      </c>
      <c r="F968" s="58"/>
    </row>
    <row r="969">
      <c r="A969" s="59" t="s">
        <v>127</v>
      </c>
      <c r="B969" s="59" t="s">
        <v>122</v>
      </c>
      <c r="C969" s="59" t="s">
        <v>171</v>
      </c>
      <c r="D969" s="59">
        <v>1.0</v>
      </c>
      <c r="E969" s="59" t="s">
        <v>161</v>
      </c>
      <c r="F969" s="58"/>
    </row>
    <row r="970">
      <c r="A970" s="59" t="s">
        <v>127</v>
      </c>
      <c r="B970" s="59" t="s">
        <v>36</v>
      </c>
      <c r="C970" s="59" t="s">
        <v>171</v>
      </c>
      <c r="D970" s="59">
        <v>1.0</v>
      </c>
      <c r="E970" s="59" t="s">
        <v>161</v>
      </c>
      <c r="F970" s="58"/>
    </row>
    <row r="971">
      <c r="A971" s="59" t="s">
        <v>127</v>
      </c>
      <c r="B971" s="59" t="s">
        <v>40</v>
      </c>
      <c r="C971" s="59" t="s">
        <v>171</v>
      </c>
      <c r="D971" s="59">
        <v>1.0</v>
      </c>
      <c r="E971" s="59" t="s">
        <v>161</v>
      </c>
      <c r="F971" s="58"/>
    </row>
    <row r="972">
      <c r="A972" s="59" t="s">
        <v>127</v>
      </c>
      <c r="B972" s="59" t="s">
        <v>84</v>
      </c>
      <c r="C972" s="59" t="s">
        <v>171</v>
      </c>
      <c r="D972" s="59">
        <v>1.0</v>
      </c>
      <c r="E972" s="59" t="s">
        <v>161</v>
      </c>
      <c r="F972" s="58"/>
    </row>
    <row r="973">
      <c r="A973" s="59" t="s">
        <v>127</v>
      </c>
      <c r="B973" s="59" t="s">
        <v>98</v>
      </c>
      <c r="C973" s="59" t="s">
        <v>171</v>
      </c>
      <c r="D973" s="59">
        <v>1.0</v>
      </c>
      <c r="E973" s="59" t="s">
        <v>161</v>
      </c>
      <c r="F973" s="58"/>
    </row>
    <row r="974">
      <c r="A974" s="59" t="s">
        <v>127</v>
      </c>
      <c r="B974" s="59" t="s">
        <v>99</v>
      </c>
      <c r="C974" s="59" t="s">
        <v>171</v>
      </c>
      <c r="D974" s="59">
        <v>1.0</v>
      </c>
      <c r="E974" s="59" t="s">
        <v>161</v>
      </c>
      <c r="F974" s="58"/>
    </row>
    <row r="975">
      <c r="A975" s="59" t="s">
        <v>127</v>
      </c>
      <c r="B975" s="59" t="s">
        <v>109</v>
      </c>
      <c r="C975" s="59" t="s">
        <v>171</v>
      </c>
      <c r="D975" s="59">
        <v>1.0</v>
      </c>
      <c r="E975" s="59" t="s">
        <v>161</v>
      </c>
      <c r="F975" s="58"/>
    </row>
    <row r="976">
      <c r="A976" s="59" t="s">
        <v>127</v>
      </c>
      <c r="B976" s="59" t="s">
        <v>124</v>
      </c>
      <c r="C976" s="59" t="s">
        <v>171</v>
      </c>
      <c r="D976" s="59">
        <v>1.0</v>
      </c>
      <c r="E976" s="59" t="s">
        <v>161</v>
      </c>
      <c r="F976" s="58"/>
    </row>
    <row r="977">
      <c r="A977" s="59" t="s">
        <v>127</v>
      </c>
      <c r="B977" s="59" t="s">
        <v>145</v>
      </c>
      <c r="C977" s="59" t="s">
        <v>171</v>
      </c>
      <c r="D977" s="59">
        <v>1.0</v>
      </c>
      <c r="E977" s="59" t="s">
        <v>161</v>
      </c>
      <c r="F977" s="58"/>
    </row>
    <row r="978">
      <c r="A978" s="59" t="s">
        <v>127</v>
      </c>
      <c r="B978" s="59" t="s">
        <v>147</v>
      </c>
      <c r="C978" s="59" t="s">
        <v>171</v>
      </c>
      <c r="D978" s="59">
        <v>1.0</v>
      </c>
      <c r="E978" s="59" t="s">
        <v>161</v>
      </c>
      <c r="F978" s="58"/>
    </row>
    <row r="979">
      <c r="A979" s="59" t="s">
        <v>127</v>
      </c>
      <c r="B979" s="59" t="s">
        <v>102</v>
      </c>
      <c r="C979" s="59" t="s">
        <v>171</v>
      </c>
      <c r="D979" s="59">
        <v>1.0</v>
      </c>
      <c r="E979" s="59" t="s">
        <v>161</v>
      </c>
      <c r="F979" s="58"/>
    </row>
    <row r="980">
      <c r="A980" s="59" t="s">
        <v>57</v>
      </c>
      <c r="B980" s="59" t="s">
        <v>131</v>
      </c>
      <c r="C980" s="59" t="s">
        <v>171</v>
      </c>
      <c r="D980" s="59">
        <v>1.0</v>
      </c>
      <c r="E980" s="59" t="s">
        <v>161</v>
      </c>
      <c r="F980" s="58"/>
    </row>
    <row r="981">
      <c r="A981" s="59" t="s">
        <v>57</v>
      </c>
      <c r="B981" s="59" t="s">
        <v>43</v>
      </c>
      <c r="C981" s="59" t="s">
        <v>171</v>
      </c>
      <c r="D981" s="59">
        <v>1.0</v>
      </c>
      <c r="E981" s="59" t="s">
        <v>161</v>
      </c>
      <c r="F981" s="58"/>
    </row>
    <row r="982">
      <c r="A982" s="59" t="s">
        <v>57</v>
      </c>
      <c r="B982" s="59" t="s">
        <v>53</v>
      </c>
      <c r="C982" s="59" t="s">
        <v>171</v>
      </c>
      <c r="D982" s="59">
        <v>1.0</v>
      </c>
      <c r="E982" s="59" t="s">
        <v>161</v>
      </c>
      <c r="F982" s="58"/>
    </row>
    <row r="983">
      <c r="A983" s="59" t="s">
        <v>57</v>
      </c>
      <c r="B983" s="59" t="s">
        <v>68</v>
      </c>
      <c r="C983" s="59" t="s">
        <v>171</v>
      </c>
      <c r="D983" s="59">
        <v>1.0</v>
      </c>
      <c r="E983" s="59" t="s">
        <v>161</v>
      </c>
      <c r="F983" s="58"/>
    </row>
    <row r="984">
      <c r="A984" s="59" t="s">
        <v>57</v>
      </c>
      <c r="B984" s="59" t="s">
        <v>115</v>
      </c>
      <c r="C984" s="59" t="s">
        <v>171</v>
      </c>
      <c r="D984" s="59">
        <v>1.0</v>
      </c>
      <c r="E984" s="59" t="s">
        <v>161</v>
      </c>
      <c r="F984" s="58"/>
    </row>
    <row r="985">
      <c r="A985" s="59" t="s">
        <v>57</v>
      </c>
      <c r="B985" s="59" t="s">
        <v>132</v>
      </c>
      <c r="C985" s="59" t="s">
        <v>171</v>
      </c>
      <c r="D985" s="59">
        <v>1.0</v>
      </c>
      <c r="E985" s="59" t="s">
        <v>161</v>
      </c>
      <c r="F985" s="58"/>
    </row>
    <row r="986">
      <c r="A986" s="59" t="s">
        <v>57</v>
      </c>
      <c r="B986" s="59" t="s">
        <v>95</v>
      </c>
      <c r="C986" s="59" t="s">
        <v>171</v>
      </c>
      <c r="D986" s="59">
        <v>1.0</v>
      </c>
      <c r="E986" s="59" t="s">
        <v>161</v>
      </c>
      <c r="F986" s="58"/>
    </row>
    <row r="987">
      <c r="A987" s="59" t="s">
        <v>57</v>
      </c>
      <c r="B987" s="59" t="s">
        <v>44</v>
      </c>
      <c r="C987" s="59" t="s">
        <v>171</v>
      </c>
      <c r="D987" s="59">
        <v>1.0</v>
      </c>
      <c r="E987" s="59" t="s">
        <v>161</v>
      </c>
      <c r="F987" s="58"/>
    </row>
    <row r="988">
      <c r="A988" s="59" t="s">
        <v>57</v>
      </c>
      <c r="B988" s="59" t="s">
        <v>89</v>
      </c>
      <c r="C988" s="59" t="s">
        <v>171</v>
      </c>
      <c r="D988" s="59">
        <v>1.0</v>
      </c>
      <c r="E988" s="59" t="s">
        <v>161</v>
      </c>
      <c r="F988" s="58"/>
    </row>
    <row r="989">
      <c r="A989" s="59" t="s">
        <v>57</v>
      </c>
      <c r="B989" s="59" t="s">
        <v>134</v>
      </c>
      <c r="C989" s="59" t="s">
        <v>171</v>
      </c>
      <c r="D989" s="59">
        <v>1.0</v>
      </c>
      <c r="E989" s="59" t="s">
        <v>161</v>
      </c>
      <c r="F989" s="58"/>
    </row>
    <row r="990">
      <c r="A990" s="59" t="s">
        <v>57</v>
      </c>
      <c r="B990" s="59" t="s">
        <v>85</v>
      </c>
      <c r="C990" s="59" t="s">
        <v>171</v>
      </c>
      <c r="D990" s="59">
        <v>1.0</v>
      </c>
      <c r="E990" s="59" t="s">
        <v>161</v>
      </c>
      <c r="F990" s="58"/>
    </row>
    <row r="991">
      <c r="A991" s="59" t="s">
        <v>57</v>
      </c>
      <c r="B991" s="59" t="s">
        <v>38</v>
      </c>
      <c r="C991" s="59" t="s">
        <v>171</v>
      </c>
      <c r="D991" s="59">
        <v>1.0</v>
      </c>
      <c r="E991" s="59" t="s">
        <v>161</v>
      </c>
      <c r="F991" s="58"/>
    </row>
    <row r="992">
      <c r="A992" s="59" t="s">
        <v>57</v>
      </c>
      <c r="B992" s="59" t="s">
        <v>19</v>
      </c>
      <c r="C992" s="59" t="s">
        <v>171</v>
      </c>
      <c r="D992" s="59">
        <v>1.0</v>
      </c>
      <c r="E992" s="59" t="s">
        <v>161</v>
      </c>
      <c r="F992" s="58"/>
    </row>
    <row r="993">
      <c r="A993" s="59" t="s">
        <v>57</v>
      </c>
      <c r="B993" s="59" t="s">
        <v>32</v>
      </c>
      <c r="C993" s="59" t="s">
        <v>171</v>
      </c>
      <c r="D993" s="59">
        <v>1.0</v>
      </c>
      <c r="E993" s="59" t="s">
        <v>161</v>
      </c>
      <c r="F993" s="58"/>
    </row>
    <row r="994">
      <c r="A994" s="59" t="s">
        <v>57</v>
      </c>
      <c r="B994" s="59" t="s">
        <v>136</v>
      </c>
      <c r="C994" s="59" t="s">
        <v>171</v>
      </c>
      <c r="D994" s="59">
        <v>1.0</v>
      </c>
      <c r="E994" s="59" t="s">
        <v>161</v>
      </c>
      <c r="F994" s="58"/>
    </row>
    <row r="995">
      <c r="A995" s="59" t="s">
        <v>57</v>
      </c>
      <c r="B995" s="59" t="s">
        <v>70</v>
      </c>
      <c r="C995" s="59" t="s">
        <v>171</v>
      </c>
      <c r="D995" s="59">
        <v>1.0</v>
      </c>
      <c r="E995" s="59" t="s">
        <v>161</v>
      </c>
      <c r="F995" s="58"/>
    </row>
    <row r="996">
      <c r="A996" s="59" t="s">
        <v>57</v>
      </c>
      <c r="B996" s="59" t="s">
        <v>137</v>
      </c>
      <c r="C996" s="59" t="s">
        <v>171</v>
      </c>
      <c r="D996" s="59">
        <v>1.0</v>
      </c>
      <c r="E996" s="59" t="s">
        <v>161</v>
      </c>
      <c r="F996" s="58"/>
    </row>
    <row r="997">
      <c r="A997" s="59" t="s">
        <v>57</v>
      </c>
      <c r="B997" s="59" t="s">
        <v>42</v>
      </c>
      <c r="C997" s="59" t="s">
        <v>171</v>
      </c>
      <c r="D997" s="59">
        <v>1.0</v>
      </c>
      <c r="E997" s="59" t="s">
        <v>161</v>
      </c>
      <c r="F997" s="58"/>
    </row>
    <row r="998">
      <c r="A998" s="59" t="s">
        <v>57</v>
      </c>
      <c r="B998" s="59" t="s">
        <v>28</v>
      </c>
      <c r="C998" s="59" t="s">
        <v>171</v>
      </c>
      <c r="D998" s="59">
        <v>1.0</v>
      </c>
      <c r="E998" s="59" t="s">
        <v>161</v>
      </c>
      <c r="F998" s="58"/>
    </row>
    <row r="999">
      <c r="A999" s="59" t="s">
        <v>57</v>
      </c>
      <c r="B999" s="59" t="s">
        <v>33</v>
      </c>
      <c r="C999" s="59" t="s">
        <v>171</v>
      </c>
      <c r="D999" s="59">
        <v>1.0</v>
      </c>
      <c r="E999" s="59" t="s">
        <v>161</v>
      </c>
      <c r="F999" s="58"/>
    </row>
    <row r="1000">
      <c r="A1000" s="59" t="s">
        <v>57</v>
      </c>
      <c r="B1000" s="59" t="s">
        <v>46</v>
      </c>
      <c r="C1000" s="59" t="s">
        <v>171</v>
      </c>
      <c r="D1000" s="59">
        <v>1.0</v>
      </c>
      <c r="E1000" s="59" t="s">
        <v>161</v>
      </c>
      <c r="F1000" s="58"/>
    </row>
    <row r="1001">
      <c r="A1001" s="59" t="s">
        <v>57</v>
      </c>
      <c r="B1001" s="59" t="s">
        <v>51</v>
      </c>
      <c r="C1001" s="59" t="s">
        <v>171</v>
      </c>
      <c r="D1001" s="59">
        <v>1.0</v>
      </c>
      <c r="E1001" s="59" t="s">
        <v>161</v>
      </c>
      <c r="F1001" s="58"/>
    </row>
    <row r="1002">
      <c r="A1002" s="59" t="s">
        <v>57</v>
      </c>
      <c r="B1002" s="59" t="s">
        <v>83</v>
      </c>
      <c r="C1002" s="59" t="s">
        <v>171</v>
      </c>
      <c r="D1002" s="59">
        <v>1.0</v>
      </c>
      <c r="E1002" s="59" t="s">
        <v>161</v>
      </c>
      <c r="F1002" s="58"/>
    </row>
    <row r="1003">
      <c r="A1003" s="59" t="s">
        <v>57</v>
      </c>
      <c r="B1003" s="59" t="s">
        <v>148</v>
      </c>
      <c r="C1003" s="59" t="s">
        <v>171</v>
      </c>
      <c r="D1003" s="59">
        <v>1.0</v>
      </c>
      <c r="E1003" s="59" t="s">
        <v>161</v>
      </c>
      <c r="F1003" s="58"/>
    </row>
    <row r="1004">
      <c r="A1004" s="59" t="s">
        <v>57</v>
      </c>
      <c r="B1004" s="59" t="s">
        <v>149</v>
      </c>
      <c r="C1004" s="59" t="s">
        <v>171</v>
      </c>
      <c r="D1004" s="59">
        <v>1.0</v>
      </c>
      <c r="E1004" s="59" t="s">
        <v>161</v>
      </c>
      <c r="F1004" s="58"/>
    </row>
    <row r="1005">
      <c r="A1005" s="59" t="s">
        <v>57</v>
      </c>
      <c r="B1005" s="59" t="s">
        <v>15</v>
      </c>
      <c r="C1005" s="59" t="s">
        <v>171</v>
      </c>
      <c r="D1005" s="59">
        <v>1.0</v>
      </c>
      <c r="E1005" s="59" t="s">
        <v>161</v>
      </c>
      <c r="F1005" s="58"/>
    </row>
    <row r="1006">
      <c r="A1006" s="59" t="s">
        <v>57</v>
      </c>
      <c r="B1006" s="59" t="s">
        <v>48</v>
      </c>
      <c r="C1006" s="59" t="s">
        <v>171</v>
      </c>
      <c r="D1006" s="59">
        <v>1.0</v>
      </c>
      <c r="E1006" s="59" t="s">
        <v>161</v>
      </c>
      <c r="F1006" s="58"/>
    </row>
    <row r="1007">
      <c r="A1007" s="59" t="s">
        <v>57</v>
      </c>
      <c r="B1007" s="59" t="s">
        <v>61</v>
      </c>
      <c r="C1007" s="59" t="s">
        <v>171</v>
      </c>
      <c r="D1007" s="59">
        <v>1.0</v>
      </c>
      <c r="E1007" s="59" t="s">
        <v>161</v>
      </c>
      <c r="F1007" s="58"/>
    </row>
    <row r="1008">
      <c r="A1008" s="59" t="s">
        <v>57</v>
      </c>
      <c r="B1008" s="59" t="s">
        <v>63</v>
      </c>
      <c r="C1008" s="59" t="s">
        <v>171</v>
      </c>
      <c r="D1008" s="59">
        <v>1.0</v>
      </c>
      <c r="E1008" s="59" t="s">
        <v>161</v>
      </c>
      <c r="F1008" s="58"/>
    </row>
    <row r="1009">
      <c r="A1009" s="59" t="s">
        <v>57</v>
      </c>
      <c r="B1009" s="59" t="s">
        <v>93</v>
      </c>
      <c r="C1009" s="59" t="s">
        <v>171</v>
      </c>
      <c r="D1009" s="59">
        <v>1.0</v>
      </c>
      <c r="E1009" s="59" t="s">
        <v>161</v>
      </c>
      <c r="F1009" s="58"/>
    </row>
    <row r="1010">
      <c r="A1010" s="59" t="s">
        <v>57</v>
      </c>
      <c r="B1010" s="59" t="s">
        <v>96</v>
      </c>
      <c r="C1010" s="59" t="s">
        <v>171</v>
      </c>
      <c r="D1010" s="59">
        <v>1.0</v>
      </c>
      <c r="E1010" s="59" t="s">
        <v>161</v>
      </c>
      <c r="F1010" s="58"/>
    </row>
    <row r="1011">
      <c r="A1011" s="59" t="s">
        <v>57</v>
      </c>
      <c r="B1011" s="59" t="s">
        <v>112</v>
      </c>
      <c r="C1011" s="59" t="s">
        <v>171</v>
      </c>
      <c r="D1011" s="59">
        <v>1.0</v>
      </c>
      <c r="E1011" s="59" t="s">
        <v>161</v>
      </c>
      <c r="F1011" s="58"/>
    </row>
    <row r="1012">
      <c r="A1012" s="59" t="s">
        <v>57</v>
      </c>
      <c r="B1012" s="59" t="s">
        <v>114</v>
      </c>
      <c r="C1012" s="59" t="s">
        <v>171</v>
      </c>
      <c r="D1012" s="59">
        <v>1.0</v>
      </c>
      <c r="E1012" s="59" t="s">
        <v>161</v>
      </c>
      <c r="F1012" s="58"/>
    </row>
    <row r="1013">
      <c r="A1013" s="59" t="s">
        <v>57</v>
      </c>
      <c r="B1013" s="59" t="s">
        <v>142</v>
      </c>
      <c r="C1013" s="59" t="s">
        <v>171</v>
      </c>
      <c r="D1013" s="59">
        <v>1.0</v>
      </c>
      <c r="E1013" s="59" t="s">
        <v>161</v>
      </c>
      <c r="F1013" s="58"/>
    </row>
    <row r="1014">
      <c r="A1014" s="59" t="s">
        <v>57</v>
      </c>
      <c r="B1014" s="59" t="s">
        <v>54</v>
      </c>
      <c r="C1014" s="59" t="s">
        <v>171</v>
      </c>
      <c r="D1014" s="59">
        <v>1.0</v>
      </c>
      <c r="E1014" s="59" t="s">
        <v>161</v>
      </c>
      <c r="F1014" s="58"/>
    </row>
    <row r="1015">
      <c r="A1015" s="59" t="s">
        <v>57</v>
      </c>
      <c r="B1015" s="59" t="s">
        <v>108</v>
      </c>
      <c r="C1015" s="59" t="s">
        <v>171</v>
      </c>
      <c r="D1015" s="59">
        <v>1.0</v>
      </c>
      <c r="E1015" s="59" t="s">
        <v>161</v>
      </c>
      <c r="F1015" s="58"/>
    </row>
    <row r="1016">
      <c r="A1016" s="59" t="s">
        <v>57</v>
      </c>
      <c r="B1016" s="59" t="s">
        <v>39</v>
      </c>
      <c r="C1016" s="59" t="s">
        <v>171</v>
      </c>
      <c r="D1016" s="59">
        <v>1.0</v>
      </c>
      <c r="E1016" s="59" t="s">
        <v>161</v>
      </c>
      <c r="F1016" s="58"/>
    </row>
    <row r="1017">
      <c r="A1017" s="59" t="s">
        <v>57</v>
      </c>
      <c r="B1017" s="59" t="s">
        <v>121</v>
      </c>
      <c r="C1017" s="59" t="s">
        <v>171</v>
      </c>
      <c r="D1017" s="59">
        <v>1.0</v>
      </c>
      <c r="E1017" s="59" t="s">
        <v>161</v>
      </c>
      <c r="F1017" s="58"/>
    </row>
    <row r="1018">
      <c r="A1018" s="59" t="s">
        <v>57</v>
      </c>
      <c r="B1018" s="59" t="s">
        <v>126</v>
      </c>
      <c r="C1018" s="59" t="s">
        <v>171</v>
      </c>
      <c r="D1018" s="59">
        <v>1.0</v>
      </c>
      <c r="E1018" s="59" t="s">
        <v>161</v>
      </c>
      <c r="F1018" s="58"/>
    </row>
    <row r="1019">
      <c r="A1019" s="59" t="s">
        <v>57</v>
      </c>
      <c r="B1019" s="59" t="s">
        <v>80</v>
      </c>
      <c r="C1019" s="59" t="s">
        <v>171</v>
      </c>
      <c r="D1019" s="59">
        <v>1.0</v>
      </c>
      <c r="E1019" s="59" t="s">
        <v>161</v>
      </c>
      <c r="F1019" s="58"/>
    </row>
    <row r="1020">
      <c r="A1020" s="59" t="s">
        <v>57</v>
      </c>
      <c r="B1020" s="59" t="s">
        <v>23</v>
      </c>
      <c r="C1020" s="59" t="s">
        <v>171</v>
      </c>
      <c r="D1020" s="59">
        <v>1.0</v>
      </c>
      <c r="E1020" s="59" t="s">
        <v>161</v>
      </c>
      <c r="F1020" s="58"/>
    </row>
    <row r="1021">
      <c r="A1021" s="59" t="s">
        <v>57</v>
      </c>
      <c r="B1021" s="59" t="s">
        <v>67</v>
      </c>
      <c r="C1021" s="59" t="s">
        <v>171</v>
      </c>
      <c r="D1021" s="59">
        <v>1.0</v>
      </c>
      <c r="E1021" s="59" t="s">
        <v>161</v>
      </c>
      <c r="F1021" s="58"/>
    </row>
    <row r="1022">
      <c r="A1022" s="59" t="s">
        <v>57</v>
      </c>
      <c r="B1022" s="59" t="s">
        <v>92</v>
      </c>
      <c r="C1022" s="59" t="s">
        <v>171</v>
      </c>
      <c r="D1022" s="59">
        <v>1.0</v>
      </c>
      <c r="E1022" s="59" t="s">
        <v>161</v>
      </c>
      <c r="F1022" s="58"/>
    </row>
    <row r="1023">
      <c r="A1023" s="59" t="s">
        <v>57</v>
      </c>
      <c r="B1023" s="59" t="s">
        <v>138</v>
      </c>
      <c r="C1023" s="59" t="s">
        <v>171</v>
      </c>
      <c r="D1023" s="59">
        <v>1.0</v>
      </c>
      <c r="E1023" s="59" t="s">
        <v>161</v>
      </c>
      <c r="F1023" s="58"/>
    </row>
    <row r="1024">
      <c r="A1024" s="59" t="s">
        <v>57</v>
      </c>
      <c r="B1024" s="59" t="s">
        <v>128</v>
      </c>
      <c r="C1024" s="59" t="s">
        <v>171</v>
      </c>
      <c r="D1024" s="59">
        <v>1.0</v>
      </c>
      <c r="E1024" s="59" t="s">
        <v>161</v>
      </c>
      <c r="F1024" s="58"/>
    </row>
    <row r="1025">
      <c r="A1025" s="59" t="s">
        <v>57</v>
      </c>
      <c r="B1025" s="59" t="s">
        <v>21</v>
      </c>
      <c r="C1025" s="59" t="s">
        <v>171</v>
      </c>
      <c r="D1025" s="59">
        <v>1.0</v>
      </c>
      <c r="E1025" s="59" t="s">
        <v>161</v>
      </c>
      <c r="F1025" s="58"/>
    </row>
    <row r="1026">
      <c r="A1026" s="59" t="s">
        <v>57</v>
      </c>
      <c r="B1026" s="59" t="s">
        <v>144</v>
      </c>
      <c r="C1026" s="59" t="s">
        <v>171</v>
      </c>
      <c r="D1026" s="59">
        <v>1.0</v>
      </c>
      <c r="E1026" s="59" t="s">
        <v>161</v>
      </c>
      <c r="F1026" s="58"/>
    </row>
    <row r="1027">
      <c r="A1027" s="59" t="s">
        <v>57</v>
      </c>
      <c r="B1027" s="59" t="s">
        <v>82</v>
      </c>
      <c r="C1027" s="59" t="s">
        <v>171</v>
      </c>
      <c r="D1027" s="59">
        <v>1.0</v>
      </c>
      <c r="E1027" s="59" t="s">
        <v>161</v>
      </c>
      <c r="F1027" s="58"/>
    </row>
    <row r="1028">
      <c r="A1028" s="59" t="s">
        <v>57</v>
      </c>
      <c r="B1028" s="59" t="s">
        <v>73</v>
      </c>
      <c r="C1028" s="59" t="s">
        <v>171</v>
      </c>
      <c r="D1028" s="59">
        <v>1.0</v>
      </c>
      <c r="E1028" s="59" t="s">
        <v>161</v>
      </c>
      <c r="F1028" s="58"/>
    </row>
    <row r="1029">
      <c r="A1029" s="59" t="s">
        <v>57</v>
      </c>
      <c r="B1029" s="59" t="s">
        <v>50</v>
      </c>
      <c r="C1029" s="59" t="s">
        <v>171</v>
      </c>
      <c r="D1029" s="59">
        <v>1.0</v>
      </c>
      <c r="E1029" s="59" t="s">
        <v>161</v>
      </c>
      <c r="F1029" s="58"/>
    </row>
    <row r="1030">
      <c r="A1030" s="59" t="s">
        <v>57</v>
      </c>
      <c r="B1030" s="59" t="s">
        <v>72</v>
      </c>
      <c r="C1030" s="59" t="s">
        <v>171</v>
      </c>
      <c r="D1030" s="59">
        <v>1.0</v>
      </c>
      <c r="E1030" s="59" t="s">
        <v>161</v>
      </c>
      <c r="F1030" s="58"/>
    </row>
    <row r="1031">
      <c r="A1031" s="59" t="s">
        <v>57</v>
      </c>
      <c r="B1031" s="59" t="s">
        <v>75</v>
      </c>
      <c r="C1031" s="59" t="s">
        <v>171</v>
      </c>
      <c r="D1031" s="59">
        <v>1.0</v>
      </c>
      <c r="E1031" s="59" t="s">
        <v>161</v>
      </c>
      <c r="F1031" s="58"/>
    </row>
    <row r="1032">
      <c r="A1032" s="59" t="s">
        <v>57</v>
      </c>
      <c r="B1032" s="59" t="s">
        <v>25</v>
      </c>
      <c r="C1032" s="59" t="s">
        <v>171</v>
      </c>
      <c r="D1032" s="59">
        <v>1.0</v>
      </c>
      <c r="E1032" s="59" t="s">
        <v>161</v>
      </c>
      <c r="F1032" s="58"/>
    </row>
    <row r="1033">
      <c r="A1033" s="59" t="s">
        <v>57</v>
      </c>
      <c r="B1033" s="59" t="s">
        <v>104</v>
      </c>
      <c r="C1033" s="59" t="s">
        <v>171</v>
      </c>
      <c r="D1033" s="59">
        <v>1.0</v>
      </c>
      <c r="E1033" s="59" t="s">
        <v>161</v>
      </c>
      <c r="F1033" s="58"/>
    </row>
    <row r="1034">
      <c r="A1034" s="59" t="s">
        <v>57</v>
      </c>
      <c r="B1034" s="59" t="s">
        <v>146</v>
      </c>
      <c r="C1034" s="59" t="s">
        <v>171</v>
      </c>
      <c r="D1034" s="59">
        <v>1.0</v>
      </c>
      <c r="E1034" s="59" t="s">
        <v>161</v>
      </c>
      <c r="F1034" s="58"/>
    </row>
    <row r="1035">
      <c r="A1035" s="59" t="s">
        <v>57</v>
      </c>
      <c r="B1035" s="59" t="s">
        <v>55</v>
      </c>
      <c r="C1035" s="59" t="s">
        <v>171</v>
      </c>
      <c r="D1035" s="59">
        <v>1.0</v>
      </c>
      <c r="E1035" s="59" t="s">
        <v>161</v>
      </c>
      <c r="F1035" s="58"/>
    </row>
    <row r="1036">
      <c r="A1036" s="59" t="s">
        <v>57</v>
      </c>
      <c r="B1036" s="59" t="s">
        <v>125</v>
      </c>
      <c r="C1036" s="59" t="s">
        <v>171</v>
      </c>
      <c r="D1036" s="59">
        <v>1.0</v>
      </c>
      <c r="E1036" s="59" t="s">
        <v>161</v>
      </c>
      <c r="F1036" s="58"/>
    </row>
    <row r="1037">
      <c r="A1037" s="59" t="s">
        <v>57</v>
      </c>
      <c r="B1037" s="59" t="s">
        <v>81</v>
      </c>
      <c r="C1037" s="59" t="s">
        <v>171</v>
      </c>
      <c r="D1037" s="59">
        <v>1.0</v>
      </c>
      <c r="E1037" s="59" t="s">
        <v>161</v>
      </c>
      <c r="F1037" s="58"/>
    </row>
    <row r="1038">
      <c r="A1038" s="59" t="s">
        <v>57</v>
      </c>
      <c r="B1038" s="59" t="s">
        <v>106</v>
      </c>
      <c r="C1038" s="59" t="s">
        <v>171</v>
      </c>
      <c r="D1038" s="59">
        <v>1.0</v>
      </c>
      <c r="E1038" s="59" t="s">
        <v>161</v>
      </c>
      <c r="F1038" s="58"/>
    </row>
    <row r="1039">
      <c r="A1039" s="59" t="s">
        <v>57</v>
      </c>
      <c r="B1039" s="59" t="s">
        <v>86</v>
      </c>
      <c r="C1039" s="59" t="s">
        <v>171</v>
      </c>
      <c r="D1039" s="59">
        <v>1.0</v>
      </c>
      <c r="E1039" s="59" t="s">
        <v>161</v>
      </c>
      <c r="F1039" s="58"/>
    </row>
    <row r="1040">
      <c r="A1040" s="59" t="s">
        <v>57</v>
      </c>
      <c r="B1040" s="59" t="s">
        <v>90</v>
      </c>
      <c r="C1040" s="59" t="s">
        <v>171</v>
      </c>
      <c r="D1040" s="59">
        <v>1.0</v>
      </c>
      <c r="E1040" s="59" t="s">
        <v>161</v>
      </c>
      <c r="F1040" s="58"/>
    </row>
    <row r="1041">
      <c r="A1041" s="59" t="s">
        <v>57</v>
      </c>
      <c r="B1041" s="59" t="s">
        <v>135</v>
      </c>
      <c r="C1041" s="59" t="s">
        <v>171</v>
      </c>
      <c r="D1041" s="59">
        <v>1.0</v>
      </c>
      <c r="E1041" s="59" t="s">
        <v>161</v>
      </c>
      <c r="F1041" s="58"/>
    </row>
    <row r="1042">
      <c r="A1042" s="59" t="s">
        <v>57</v>
      </c>
      <c r="B1042" s="59" t="s">
        <v>113</v>
      </c>
      <c r="C1042" s="59" t="s">
        <v>171</v>
      </c>
      <c r="D1042" s="59">
        <v>1.0</v>
      </c>
      <c r="E1042" s="59" t="s">
        <v>161</v>
      </c>
      <c r="F1042" s="58"/>
    </row>
    <row r="1043">
      <c r="A1043" s="59" t="s">
        <v>57</v>
      </c>
      <c r="B1043" s="59" t="s">
        <v>69</v>
      </c>
      <c r="C1043" s="59" t="s">
        <v>171</v>
      </c>
      <c r="D1043" s="59">
        <v>1.0</v>
      </c>
      <c r="E1043" s="59" t="s">
        <v>161</v>
      </c>
      <c r="F1043" s="58"/>
    </row>
    <row r="1044">
      <c r="A1044" s="59" t="s">
        <v>57</v>
      </c>
      <c r="B1044" s="59" t="s">
        <v>143</v>
      </c>
      <c r="C1044" s="59" t="s">
        <v>171</v>
      </c>
      <c r="D1044" s="59">
        <v>1.0</v>
      </c>
      <c r="E1044" s="59" t="s">
        <v>161</v>
      </c>
      <c r="F1044" s="58"/>
    </row>
    <row r="1045">
      <c r="A1045" s="59" t="s">
        <v>57</v>
      </c>
      <c r="B1045" s="59" t="s">
        <v>111</v>
      </c>
      <c r="C1045" s="59" t="s">
        <v>171</v>
      </c>
      <c r="D1045" s="59">
        <v>1.0</v>
      </c>
      <c r="E1045" s="59" t="s">
        <v>161</v>
      </c>
      <c r="F1045" s="58"/>
    </row>
    <row r="1046">
      <c r="A1046" s="59" t="s">
        <v>57</v>
      </c>
      <c r="B1046" s="59" t="s">
        <v>130</v>
      </c>
      <c r="C1046" s="59" t="s">
        <v>171</v>
      </c>
      <c r="D1046" s="59">
        <v>1.0</v>
      </c>
      <c r="E1046" s="59" t="s">
        <v>161</v>
      </c>
      <c r="F1046" s="58"/>
    </row>
    <row r="1047">
      <c r="A1047" s="59" t="s">
        <v>57</v>
      </c>
      <c r="B1047" s="59" t="s">
        <v>47</v>
      </c>
      <c r="C1047" s="59" t="s">
        <v>171</v>
      </c>
      <c r="D1047" s="59">
        <v>1.0</v>
      </c>
      <c r="E1047" s="59" t="s">
        <v>161</v>
      </c>
      <c r="F1047" s="58"/>
    </row>
    <row r="1048">
      <c r="A1048" s="59" t="s">
        <v>57</v>
      </c>
      <c r="B1048" s="59" t="s">
        <v>17</v>
      </c>
      <c r="C1048" s="59" t="s">
        <v>171</v>
      </c>
      <c r="D1048" s="59">
        <v>1.0</v>
      </c>
      <c r="E1048" s="59" t="s">
        <v>161</v>
      </c>
      <c r="F1048" s="58"/>
    </row>
    <row r="1049">
      <c r="A1049" s="59" t="s">
        <v>57</v>
      </c>
      <c r="B1049" s="59" t="s">
        <v>22</v>
      </c>
      <c r="C1049" s="59" t="s">
        <v>171</v>
      </c>
      <c r="D1049" s="59">
        <v>1.0</v>
      </c>
      <c r="E1049" s="59" t="s">
        <v>161</v>
      </c>
      <c r="F1049" s="58"/>
    </row>
    <row r="1050">
      <c r="A1050" s="59" t="s">
        <v>57</v>
      </c>
      <c r="B1050" s="59" t="s">
        <v>62</v>
      </c>
      <c r="C1050" s="59" t="s">
        <v>171</v>
      </c>
      <c r="D1050" s="59">
        <v>1.0</v>
      </c>
      <c r="E1050" s="59" t="s">
        <v>161</v>
      </c>
      <c r="F1050" s="58"/>
    </row>
    <row r="1051">
      <c r="A1051" s="59" t="s">
        <v>57</v>
      </c>
      <c r="B1051" s="59" t="s">
        <v>66</v>
      </c>
      <c r="C1051" s="59" t="s">
        <v>171</v>
      </c>
      <c r="D1051" s="59">
        <v>1.0</v>
      </c>
      <c r="E1051" s="59" t="s">
        <v>161</v>
      </c>
      <c r="F1051" s="58"/>
    </row>
    <row r="1052">
      <c r="A1052" s="59" t="s">
        <v>57</v>
      </c>
      <c r="B1052" s="59" t="s">
        <v>78</v>
      </c>
      <c r="C1052" s="59" t="s">
        <v>171</v>
      </c>
      <c r="D1052" s="59">
        <v>1.0</v>
      </c>
      <c r="E1052" s="59" t="s">
        <v>161</v>
      </c>
      <c r="F1052" s="58"/>
    </row>
    <row r="1053">
      <c r="A1053" s="59" t="s">
        <v>57</v>
      </c>
      <c r="B1053" s="59" t="s">
        <v>91</v>
      </c>
      <c r="C1053" s="59" t="s">
        <v>171</v>
      </c>
      <c r="D1053" s="59">
        <v>1.0</v>
      </c>
      <c r="E1053" s="59" t="s">
        <v>161</v>
      </c>
      <c r="F1053" s="58"/>
    </row>
    <row r="1054">
      <c r="A1054" s="59" t="s">
        <v>57</v>
      </c>
      <c r="B1054" s="59" t="s">
        <v>110</v>
      </c>
      <c r="C1054" s="59" t="s">
        <v>171</v>
      </c>
      <c r="D1054" s="59">
        <v>1.0</v>
      </c>
      <c r="E1054" s="59" t="s">
        <v>161</v>
      </c>
      <c r="F1054" s="58"/>
    </row>
    <row r="1055">
      <c r="A1055" s="59" t="s">
        <v>57</v>
      </c>
      <c r="B1055" s="59" t="s">
        <v>87</v>
      </c>
      <c r="C1055" s="59" t="s">
        <v>171</v>
      </c>
      <c r="D1055" s="59">
        <v>1.0</v>
      </c>
      <c r="E1055" s="59" t="s">
        <v>161</v>
      </c>
      <c r="F1055" s="58"/>
    </row>
    <row r="1056">
      <c r="A1056" s="59" t="s">
        <v>57</v>
      </c>
      <c r="B1056" s="59" t="s">
        <v>41</v>
      </c>
      <c r="C1056" s="59" t="s">
        <v>171</v>
      </c>
      <c r="D1056" s="59">
        <v>1.0</v>
      </c>
      <c r="E1056" s="59" t="s">
        <v>161</v>
      </c>
      <c r="F1056" s="58"/>
    </row>
    <row r="1057">
      <c r="A1057" s="59" t="s">
        <v>57</v>
      </c>
      <c r="B1057" s="59" t="s">
        <v>97</v>
      </c>
      <c r="C1057" s="59" t="s">
        <v>171</v>
      </c>
      <c r="D1057" s="59">
        <v>1.0</v>
      </c>
      <c r="E1057" s="59" t="s">
        <v>161</v>
      </c>
      <c r="F1057" s="58"/>
    </row>
    <row r="1058">
      <c r="A1058" s="59" t="s">
        <v>57</v>
      </c>
      <c r="B1058" s="59" t="s">
        <v>77</v>
      </c>
      <c r="C1058" s="59" t="s">
        <v>171</v>
      </c>
      <c r="D1058" s="59">
        <v>1.0</v>
      </c>
      <c r="E1058" s="59" t="s">
        <v>161</v>
      </c>
      <c r="F1058" s="58"/>
    </row>
    <row r="1059">
      <c r="A1059" s="59" t="s">
        <v>57</v>
      </c>
      <c r="B1059" s="59" t="s">
        <v>120</v>
      </c>
      <c r="C1059" s="59" t="s">
        <v>171</v>
      </c>
      <c r="D1059" s="59">
        <v>1.0</v>
      </c>
      <c r="E1059" s="59" t="s">
        <v>161</v>
      </c>
      <c r="F1059" s="58"/>
    </row>
    <row r="1060">
      <c r="A1060" s="59" t="s">
        <v>57</v>
      </c>
      <c r="B1060" s="59" t="s">
        <v>116</v>
      </c>
      <c r="C1060" s="59" t="s">
        <v>171</v>
      </c>
      <c r="D1060" s="59">
        <v>1.0</v>
      </c>
      <c r="E1060" s="59" t="s">
        <v>161</v>
      </c>
      <c r="F1060" s="58"/>
    </row>
    <row r="1061">
      <c r="A1061" s="59" t="s">
        <v>57</v>
      </c>
      <c r="B1061" s="59" t="s">
        <v>31</v>
      </c>
      <c r="C1061" s="59" t="s">
        <v>171</v>
      </c>
      <c r="D1061" s="59">
        <v>1.0</v>
      </c>
      <c r="E1061" s="59" t="s">
        <v>161</v>
      </c>
      <c r="F1061" s="58"/>
    </row>
    <row r="1062">
      <c r="A1062" s="59" t="s">
        <v>57</v>
      </c>
      <c r="B1062" s="59" t="s">
        <v>45</v>
      </c>
      <c r="C1062" s="59" t="s">
        <v>171</v>
      </c>
      <c r="D1062" s="59">
        <v>1.0</v>
      </c>
      <c r="E1062" s="59" t="s">
        <v>161</v>
      </c>
      <c r="F1062" s="58"/>
    </row>
    <row r="1063">
      <c r="A1063" s="59" t="s">
        <v>57</v>
      </c>
      <c r="B1063" s="59" t="s">
        <v>94</v>
      </c>
      <c r="C1063" s="59" t="s">
        <v>171</v>
      </c>
      <c r="D1063" s="59">
        <v>1.0</v>
      </c>
      <c r="E1063" s="59" t="s">
        <v>161</v>
      </c>
      <c r="F1063" s="58"/>
    </row>
    <row r="1064">
      <c r="A1064" s="59" t="s">
        <v>57</v>
      </c>
      <c r="B1064" s="59" t="s">
        <v>27</v>
      </c>
      <c r="C1064" s="59" t="s">
        <v>171</v>
      </c>
      <c r="D1064" s="59">
        <v>1.0</v>
      </c>
      <c r="E1064" s="59" t="s">
        <v>161</v>
      </c>
      <c r="F1064" s="58"/>
    </row>
    <row r="1065">
      <c r="A1065" s="59" t="s">
        <v>57</v>
      </c>
      <c r="B1065" s="59" t="s">
        <v>105</v>
      </c>
      <c r="C1065" s="59" t="s">
        <v>171</v>
      </c>
      <c r="D1065" s="59">
        <v>1.0</v>
      </c>
      <c r="E1065" s="59" t="s">
        <v>161</v>
      </c>
      <c r="F1065" s="58"/>
    </row>
    <row r="1066">
      <c r="A1066" s="59" t="s">
        <v>57</v>
      </c>
      <c r="B1066" s="59" t="s">
        <v>52</v>
      </c>
      <c r="C1066" s="59" t="s">
        <v>171</v>
      </c>
      <c r="D1066" s="59">
        <v>1.0</v>
      </c>
      <c r="E1066" s="59" t="s">
        <v>161</v>
      </c>
      <c r="F1066" s="58"/>
    </row>
    <row r="1067">
      <c r="A1067" s="59" t="s">
        <v>57</v>
      </c>
      <c r="B1067" s="59" t="s">
        <v>58</v>
      </c>
      <c r="C1067" s="59" t="s">
        <v>171</v>
      </c>
      <c r="D1067" s="59">
        <v>1.0</v>
      </c>
      <c r="E1067" s="59" t="s">
        <v>161</v>
      </c>
      <c r="F1067" s="58"/>
    </row>
    <row r="1068">
      <c r="A1068" s="59" t="s">
        <v>57</v>
      </c>
      <c r="B1068" s="59" t="s">
        <v>65</v>
      </c>
      <c r="C1068" s="59" t="s">
        <v>171</v>
      </c>
      <c r="D1068" s="59">
        <v>1.0</v>
      </c>
      <c r="E1068" s="59" t="s">
        <v>161</v>
      </c>
      <c r="F1068" s="58"/>
    </row>
    <row r="1069">
      <c r="A1069" s="59" t="s">
        <v>57</v>
      </c>
      <c r="B1069" s="59" t="s">
        <v>59</v>
      </c>
      <c r="C1069" s="59" t="s">
        <v>171</v>
      </c>
      <c r="D1069" s="59">
        <v>1.0</v>
      </c>
      <c r="E1069" s="59" t="s">
        <v>161</v>
      </c>
      <c r="F1069" s="58"/>
    </row>
    <row r="1070">
      <c r="A1070" s="59" t="s">
        <v>57</v>
      </c>
      <c r="B1070" s="59" t="s">
        <v>71</v>
      </c>
      <c r="C1070" s="59" t="s">
        <v>171</v>
      </c>
      <c r="D1070" s="59">
        <v>1.0</v>
      </c>
      <c r="E1070" s="59" t="s">
        <v>161</v>
      </c>
      <c r="F1070" s="58"/>
    </row>
    <row r="1071">
      <c r="A1071" s="59" t="s">
        <v>57</v>
      </c>
      <c r="B1071" s="59" t="s">
        <v>119</v>
      </c>
      <c r="C1071" s="59" t="s">
        <v>171</v>
      </c>
      <c r="D1071" s="59">
        <v>1.0</v>
      </c>
      <c r="E1071" s="59" t="s">
        <v>161</v>
      </c>
      <c r="F1071" s="58"/>
    </row>
    <row r="1072">
      <c r="A1072" s="59" t="s">
        <v>57</v>
      </c>
      <c r="B1072" s="59" t="s">
        <v>122</v>
      </c>
      <c r="C1072" s="59" t="s">
        <v>171</v>
      </c>
      <c r="D1072" s="59">
        <v>1.0</v>
      </c>
      <c r="E1072" s="59" t="s">
        <v>161</v>
      </c>
      <c r="F1072" s="58"/>
    </row>
    <row r="1073">
      <c r="A1073" s="59" t="s">
        <v>57</v>
      </c>
      <c r="B1073" s="59" t="s">
        <v>36</v>
      </c>
      <c r="C1073" s="59" t="s">
        <v>171</v>
      </c>
      <c r="D1073" s="59">
        <v>1.0</v>
      </c>
      <c r="E1073" s="59" t="s">
        <v>161</v>
      </c>
      <c r="F1073" s="58"/>
    </row>
    <row r="1074">
      <c r="A1074" s="59" t="s">
        <v>57</v>
      </c>
      <c r="B1074" s="59" t="s">
        <v>40</v>
      </c>
      <c r="C1074" s="59" t="s">
        <v>171</v>
      </c>
      <c r="D1074" s="59">
        <v>1.0</v>
      </c>
      <c r="E1074" s="59" t="s">
        <v>161</v>
      </c>
      <c r="F1074" s="58"/>
    </row>
    <row r="1075">
      <c r="A1075" s="59" t="s">
        <v>57</v>
      </c>
      <c r="B1075" s="59" t="s">
        <v>84</v>
      </c>
      <c r="C1075" s="59" t="s">
        <v>171</v>
      </c>
      <c r="D1075" s="59">
        <v>1.0</v>
      </c>
      <c r="E1075" s="59" t="s">
        <v>161</v>
      </c>
      <c r="F1075" s="58"/>
    </row>
    <row r="1076">
      <c r="A1076" s="59" t="s">
        <v>57</v>
      </c>
      <c r="B1076" s="59" t="s">
        <v>98</v>
      </c>
      <c r="C1076" s="59" t="s">
        <v>171</v>
      </c>
      <c r="D1076" s="59">
        <v>1.0</v>
      </c>
      <c r="E1076" s="59" t="s">
        <v>161</v>
      </c>
      <c r="F1076" s="58"/>
    </row>
    <row r="1077">
      <c r="A1077" s="59" t="s">
        <v>57</v>
      </c>
      <c r="B1077" s="59" t="s">
        <v>99</v>
      </c>
      <c r="C1077" s="59" t="s">
        <v>171</v>
      </c>
      <c r="D1077" s="59">
        <v>1.0</v>
      </c>
      <c r="E1077" s="59" t="s">
        <v>161</v>
      </c>
      <c r="F1077" s="58"/>
    </row>
    <row r="1078">
      <c r="A1078" s="59" t="s">
        <v>57</v>
      </c>
      <c r="B1078" s="59" t="s">
        <v>109</v>
      </c>
      <c r="C1078" s="59" t="s">
        <v>171</v>
      </c>
      <c r="D1078" s="59">
        <v>1.0</v>
      </c>
      <c r="E1078" s="59" t="s">
        <v>161</v>
      </c>
      <c r="F1078" s="58"/>
    </row>
    <row r="1079">
      <c r="A1079" s="59" t="s">
        <v>57</v>
      </c>
      <c r="B1079" s="59" t="s">
        <v>124</v>
      </c>
      <c r="C1079" s="59" t="s">
        <v>171</v>
      </c>
      <c r="D1079" s="59">
        <v>1.0</v>
      </c>
      <c r="E1079" s="59" t="s">
        <v>161</v>
      </c>
      <c r="F1079" s="58"/>
    </row>
    <row r="1080">
      <c r="A1080" s="59" t="s">
        <v>57</v>
      </c>
      <c r="B1080" s="59" t="s">
        <v>145</v>
      </c>
      <c r="C1080" s="59" t="s">
        <v>171</v>
      </c>
      <c r="D1080" s="59">
        <v>1.0</v>
      </c>
      <c r="E1080" s="59" t="s">
        <v>161</v>
      </c>
      <c r="F1080" s="58"/>
    </row>
    <row r="1081">
      <c r="A1081" s="59" t="s">
        <v>57</v>
      </c>
      <c r="B1081" s="59" t="s">
        <v>147</v>
      </c>
      <c r="C1081" s="59" t="s">
        <v>171</v>
      </c>
      <c r="D1081" s="59">
        <v>1.0</v>
      </c>
      <c r="E1081" s="59" t="s">
        <v>161</v>
      </c>
      <c r="F1081" s="58"/>
    </row>
    <row r="1082">
      <c r="A1082" s="59" t="s">
        <v>57</v>
      </c>
      <c r="B1082" s="59" t="s">
        <v>102</v>
      </c>
      <c r="C1082" s="59" t="s">
        <v>171</v>
      </c>
      <c r="D1082" s="59">
        <v>1.0</v>
      </c>
      <c r="E1082" s="59" t="s">
        <v>161</v>
      </c>
      <c r="F1082" s="58"/>
    </row>
    <row r="1083">
      <c r="A1083" s="59" t="s">
        <v>131</v>
      </c>
      <c r="B1083" s="59" t="s">
        <v>43</v>
      </c>
      <c r="C1083" s="59" t="s">
        <v>171</v>
      </c>
      <c r="D1083" s="59">
        <v>1.0</v>
      </c>
      <c r="E1083" s="59" t="s">
        <v>161</v>
      </c>
      <c r="F1083" s="58"/>
    </row>
    <row r="1084">
      <c r="A1084" s="59" t="s">
        <v>131</v>
      </c>
      <c r="B1084" s="59" t="s">
        <v>53</v>
      </c>
      <c r="C1084" s="59" t="s">
        <v>171</v>
      </c>
      <c r="D1084" s="59">
        <v>1.0</v>
      </c>
      <c r="E1084" s="59" t="s">
        <v>161</v>
      </c>
      <c r="F1084" s="58"/>
    </row>
    <row r="1085">
      <c r="A1085" s="59" t="s">
        <v>131</v>
      </c>
      <c r="B1085" s="59" t="s">
        <v>68</v>
      </c>
      <c r="C1085" s="59" t="s">
        <v>171</v>
      </c>
      <c r="D1085" s="59">
        <v>1.0</v>
      </c>
      <c r="E1085" s="59" t="s">
        <v>161</v>
      </c>
      <c r="F1085" s="58"/>
    </row>
    <row r="1086">
      <c r="A1086" s="59" t="s">
        <v>131</v>
      </c>
      <c r="B1086" s="59" t="s">
        <v>115</v>
      </c>
      <c r="C1086" s="59" t="s">
        <v>171</v>
      </c>
      <c r="D1086" s="59">
        <v>1.0</v>
      </c>
      <c r="E1086" s="59" t="s">
        <v>161</v>
      </c>
      <c r="F1086" s="58"/>
    </row>
    <row r="1087">
      <c r="A1087" s="59" t="s">
        <v>131</v>
      </c>
      <c r="B1087" s="59" t="s">
        <v>132</v>
      </c>
      <c r="C1087" s="59" t="s">
        <v>171</v>
      </c>
      <c r="D1087" s="59">
        <v>1.0</v>
      </c>
      <c r="E1087" s="59" t="s">
        <v>161</v>
      </c>
      <c r="F1087" s="58"/>
    </row>
    <row r="1088">
      <c r="A1088" s="59" t="s">
        <v>131</v>
      </c>
      <c r="B1088" s="59" t="s">
        <v>95</v>
      </c>
      <c r="C1088" s="59" t="s">
        <v>171</v>
      </c>
      <c r="D1088" s="59">
        <v>1.0</v>
      </c>
      <c r="E1088" s="59" t="s">
        <v>161</v>
      </c>
      <c r="F1088" s="58"/>
    </row>
    <row r="1089">
      <c r="A1089" s="59" t="s">
        <v>131</v>
      </c>
      <c r="B1089" s="59" t="s">
        <v>44</v>
      </c>
      <c r="C1089" s="59" t="s">
        <v>171</v>
      </c>
      <c r="D1089" s="59">
        <v>1.0</v>
      </c>
      <c r="E1089" s="59" t="s">
        <v>161</v>
      </c>
      <c r="F1089" s="58"/>
    </row>
    <row r="1090">
      <c r="A1090" s="59" t="s">
        <v>131</v>
      </c>
      <c r="B1090" s="59" t="s">
        <v>89</v>
      </c>
      <c r="C1090" s="59" t="s">
        <v>171</v>
      </c>
      <c r="D1090" s="59">
        <v>1.0</v>
      </c>
      <c r="E1090" s="59" t="s">
        <v>161</v>
      </c>
      <c r="F1090" s="58"/>
    </row>
    <row r="1091">
      <c r="A1091" s="59" t="s">
        <v>131</v>
      </c>
      <c r="B1091" s="59" t="s">
        <v>134</v>
      </c>
      <c r="C1091" s="59" t="s">
        <v>171</v>
      </c>
      <c r="D1091" s="59">
        <v>1.0</v>
      </c>
      <c r="E1091" s="59" t="s">
        <v>161</v>
      </c>
      <c r="F1091" s="58"/>
    </row>
    <row r="1092">
      <c r="A1092" s="59" t="s">
        <v>131</v>
      </c>
      <c r="B1092" s="59" t="s">
        <v>85</v>
      </c>
      <c r="C1092" s="59" t="s">
        <v>171</v>
      </c>
      <c r="D1092" s="59">
        <v>1.0</v>
      </c>
      <c r="E1092" s="59" t="s">
        <v>161</v>
      </c>
      <c r="F1092" s="58"/>
    </row>
    <row r="1093">
      <c r="A1093" s="59" t="s">
        <v>131</v>
      </c>
      <c r="B1093" s="59" t="s">
        <v>38</v>
      </c>
      <c r="C1093" s="59" t="s">
        <v>171</v>
      </c>
      <c r="D1093" s="59">
        <v>1.0</v>
      </c>
      <c r="E1093" s="59" t="s">
        <v>161</v>
      </c>
      <c r="F1093" s="58"/>
    </row>
    <row r="1094">
      <c r="A1094" s="59" t="s">
        <v>131</v>
      </c>
      <c r="B1094" s="59" t="s">
        <v>19</v>
      </c>
      <c r="C1094" s="59" t="s">
        <v>171</v>
      </c>
      <c r="D1094" s="59">
        <v>1.0</v>
      </c>
      <c r="E1094" s="59" t="s">
        <v>161</v>
      </c>
      <c r="F1094" s="58"/>
    </row>
    <row r="1095">
      <c r="A1095" s="59" t="s">
        <v>131</v>
      </c>
      <c r="B1095" s="59" t="s">
        <v>32</v>
      </c>
      <c r="C1095" s="59" t="s">
        <v>171</v>
      </c>
      <c r="D1095" s="59">
        <v>1.0</v>
      </c>
      <c r="E1095" s="59" t="s">
        <v>161</v>
      </c>
      <c r="F1095" s="58"/>
    </row>
    <row r="1096">
      <c r="A1096" s="59" t="s">
        <v>131</v>
      </c>
      <c r="B1096" s="59" t="s">
        <v>136</v>
      </c>
      <c r="C1096" s="59" t="s">
        <v>171</v>
      </c>
      <c r="D1096" s="59">
        <v>1.0</v>
      </c>
      <c r="E1096" s="59" t="s">
        <v>161</v>
      </c>
      <c r="F1096" s="58"/>
    </row>
    <row r="1097">
      <c r="A1097" s="59" t="s">
        <v>131</v>
      </c>
      <c r="B1097" s="59" t="s">
        <v>70</v>
      </c>
      <c r="C1097" s="59" t="s">
        <v>171</v>
      </c>
      <c r="D1097" s="59">
        <v>1.0</v>
      </c>
      <c r="E1097" s="59" t="s">
        <v>161</v>
      </c>
      <c r="F1097" s="58"/>
    </row>
    <row r="1098">
      <c r="A1098" s="59" t="s">
        <v>131</v>
      </c>
      <c r="B1098" s="59" t="s">
        <v>137</v>
      </c>
      <c r="C1098" s="59" t="s">
        <v>171</v>
      </c>
      <c r="D1098" s="59">
        <v>1.0</v>
      </c>
      <c r="E1098" s="59" t="s">
        <v>161</v>
      </c>
      <c r="F1098" s="58"/>
    </row>
    <row r="1099">
      <c r="A1099" s="59" t="s">
        <v>131</v>
      </c>
      <c r="B1099" s="59" t="s">
        <v>42</v>
      </c>
      <c r="C1099" s="59" t="s">
        <v>171</v>
      </c>
      <c r="D1099" s="59">
        <v>1.0</v>
      </c>
      <c r="E1099" s="59" t="s">
        <v>161</v>
      </c>
      <c r="F1099" s="58"/>
    </row>
    <row r="1100">
      <c r="A1100" s="59" t="s">
        <v>131</v>
      </c>
      <c r="B1100" s="59" t="s">
        <v>28</v>
      </c>
      <c r="C1100" s="59" t="s">
        <v>171</v>
      </c>
      <c r="D1100" s="59">
        <v>1.0</v>
      </c>
      <c r="E1100" s="59" t="s">
        <v>161</v>
      </c>
      <c r="F1100" s="58"/>
    </row>
    <row r="1101">
      <c r="A1101" s="59" t="s">
        <v>131</v>
      </c>
      <c r="B1101" s="59" t="s">
        <v>33</v>
      </c>
      <c r="C1101" s="59" t="s">
        <v>171</v>
      </c>
      <c r="D1101" s="59">
        <v>1.0</v>
      </c>
      <c r="E1101" s="59" t="s">
        <v>161</v>
      </c>
      <c r="F1101" s="58"/>
    </row>
    <row r="1102">
      <c r="A1102" s="59" t="s">
        <v>131</v>
      </c>
      <c r="B1102" s="59" t="s">
        <v>46</v>
      </c>
      <c r="C1102" s="59" t="s">
        <v>171</v>
      </c>
      <c r="D1102" s="59">
        <v>1.0</v>
      </c>
      <c r="E1102" s="59" t="s">
        <v>161</v>
      </c>
      <c r="F1102" s="58"/>
    </row>
    <row r="1103">
      <c r="A1103" s="59" t="s">
        <v>131</v>
      </c>
      <c r="B1103" s="59" t="s">
        <v>51</v>
      </c>
      <c r="C1103" s="59" t="s">
        <v>171</v>
      </c>
      <c r="D1103" s="59">
        <v>1.0</v>
      </c>
      <c r="E1103" s="59" t="s">
        <v>161</v>
      </c>
      <c r="F1103" s="58"/>
    </row>
    <row r="1104">
      <c r="A1104" s="59" t="s">
        <v>131</v>
      </c>
      <c r="B1104" s="59" t="s">
        <v>83</v>
      </c>
      <c r="C1104" s="59" t="s">
        <v>171</v>
      </c>
      <c r="D1104" s="59">
        <v>1.0</v>
      </c>
      <c r="E1104" s="59" t="s">
        <v>161</v>
      </c>
      <c r="F1104" s="58"/>
    </row>
    <row r="1105">
      <c r="A1105" s="59" t="s">
        <v>131</v>
      </c>
      <c r="B1105" s="59" t="s">
        <v>148</v>
      </c>
      <c r="C1105" s="59" t="s">
        <v>171</v>
      </c>
      <c r="D1105" s="59">
        <v>1.0</v>
      </c>
      <c r="E1105" s="59" t="s">
        <v>161</v>
      </c>
      <c r="F1105" s="58"/>
    </row>
    <row r="1106">
      <c r="A1106" s="59" t="s">
        <v>131</v>
      </c>
      <c r="B1106" s="59" t="s">
        <v>149</v>
      </c>
      <c r="C1106" s="59" t="s">
        <v>171</v>
      </c>
      <c r="D1106" s="59">
        <v>1.0</v>
      </c>
      <c r="E1106" s="59" t="s">
        <v>161</v>
      </c>
      <c r="F1106" s="58"/>
    </row>
    <row r="1107">
      <c r="A1107" s="59" t="s">
        <v>131</v>
      </c>
      <c r="B1107" s="59" t="s">
        <v>15</v>
      </c>
      <c r="C1107" s="59" t="s">
        <v>171</v>
      </c>
      <c r="D1107" s="59">
        <v>1.0</v>
      </c>
      <c r="E1107" s="59" t="s">
        <v>161</v>
      </c>
      <c r="F1107" s="58"/>
    </row>
    <row r="1108">
      <c r="A1108" s="59" t="s">
        <v>131</v>
      </c>
      <c r="B1108" s="59" t="s">
        <v>48</v>
      </c>
      <c r="C1108" s="59" t="s">
        <v>171</v>
      </c>
      <c r="D1108" s="59">
        <v>1.0</v>
      </c>
      <c r="E1108" s="59" t="s">
        <v>161</v>
      </c>
      <c r="F1108" s="58"/>
    </row>
    <row r="1109">
      <c r="A1109" s="59" t="s">
        <v>131</v>
      </c>
      <c r="B1109" s="59" t="s">
        <v>61</v>
      </c>
      <c r="C1109" s="59" t="s">
        <v>171</v>
      </c>
      <c r="D1109" s="59">
        <v>1.0</v>
      </c>
      <c r="E1109" s="59" t="s">
        <v>161</v>
      </c>
      <c r="F1109" s="58"/>
    </row>
    <row r="1110">
      <c r="A1110" s="59" t="s">
        <v>131</v>
      </c>
      <c r="B1110" s="59" t="s">
        <v>63</v>
      </c>
      <c r="C1110" s="59" t="s">
        <v>171</v>
      </c>
      <c r="D1110" s="59">
        <v>1.0</v>
      </c>
      <c r="E1110" s="59" t="s">
        <v>161</v>
      </c>
      <c r="F1110" s="58"/>
    </row>
    <row r="1111">
      <c r="A1111" s="59" t="s">
        <v>131</v>
      </c>
      <c r="B1111" s="59" t="s">
        <v>93</v>
      </c>
      <c r="C1111" s="59" t="s">
        <v>171</v>
      </c>
      <c r="D1111" s="59">
        <v>1.0</v>
      </c>
      <c r="E1111" s="59" t="s">
        <v>161</v>
      </c>
      <c r="F1111" s="58"/>
    </row>
    <row r="1112">
      <c r="A1112" s="59" t="s">
        <v>131</v>
      </c>
      <c r="B1112" s="59" t="s">
        <v>96</v>
      </c>
      <c r="C1112" s="59" t="s">
        <v>171</v>
      </c>
      <c r="D1112" s="59">
        <v>1.0</v>
      </c>
      <c r="E1112" s="59" t="s">
        <v>161</v>
      </c>
      <c r="F1112" s="58"/>
    </row>
    <row r="1113">
      <c r="A1113" s="59" t="s">
        <v>131</v>
      </c>
      <c r="B1113" s="59" t="s">
        <v>112</v>
      </c>
      <c r="C1113" s="59" t="s">
        <v>171</v>
      </c>
      <c r="D1113" s="59">
        <v>1.0</v>
      </c>
      <c r="E1113" s="59" t="s">
        <v>161</v>
      </c>
      <c r="F1113" s="58"/>
    </row>
    <row r="1114">
      <c r="A1114" s="59" t="s">
        <v>131</v>
      </c>
      <c r="B1114" s="59" t="s">
        <v>114</v>
      </c>
      <c r="C1114" s="59" t="s">
        <v>171</v>
      </c>
      <c r="D1114" s="59">
        <v>1.0</v>
      </c>
      <c r="E1114" s="59" t="s">
        <v>161</v>
      </c>
      <c r="F1114" s="58"/>
    </row>
    <row r="1115">
      <c r="A1115" s="59" t="s">
        <v>131</v>
      </c>
      <c r="B1115" s="59" t="s">
        <v>142</v>
      </c>
      <c r="C1115" s="59" t="s">
        <v>171</v>
      </c>
      <c r="D1115" s="59">
        <v>1.0</v>
      </c>
      <c r="E1115" s="59" t="s">
        <v>161</v>
      </c>
      <c r="F1115" s="58"/>
    </row>
    <row r="1116">
      <c r="A1116" s="59" t="s">
        <v>131</v>
      </c>
      <c r="B1116" s="59" t="s">
        <v>54</v>
      </c>
      <c r="C1116" s="59" t="s">
        <v>171</v>
      </c>
      <c r="D1116" s="59">
        <v>1.0</v>
      </c>
      <c r="E1116" s="59" t="s">
        <v>161</v>
      </c>
      <c r="F1116" s="58"/>
    </row>
    <row r="1117">
      <c r="A1117" s="59" t="s">
        <v>131</v>
      </c>
      <c r="B1117" s="59" t="s">
        <v>108</v>
      </c>
      <c r="C1117" s="59" t="s">
        <v>171</v>
      </c>
      <c r="D1117" s="59">
        <v>1.0</v>
      </c>
      <c r="E1117" s="59" t="s">
        <v>161</v>
      </c>
      <c r="F1117" s="58"/>
    </row>
    <row r="1118">
      <c r="A1118" s="59" t="s">
        <v>131</v>
      </c>
      <c r="B1118" s="59" t="s">
        <v>39</v>
      </c>
      <c r="C1118" s="59" t="s">
        <v>171</v>
      </c>
      <c r="D1118" s="59">
        <v>1.0</v>
      </c>
      <c r="E1118" s="59" t="s">
        <v>161</v>
      </c>
      <c r="F1118" s="58"/>
    </row>
    <row r="1119">
      <c r="A1119" s="59" t="s">
        <v>131</v>
      </c>
      <c r="B1119" s="59" t="s">
        <v>121</v>
      </c>
      <c r="C1119" s="59" t="s">
        <v>171</v>
      </c>
      <c r="D1119" s="59">
        <v>1.0</v>
      </c>
      <c r="E1119" s="59" t="s">
        <v>161</v>
      </c>
      <c r="F1119" s="58"/>
    </row>
    <row r="1120">
      <c r="A1120" s="59" t="s">
        <v>131</v>
      </c>
      <c r="B1120" s="59" t="s">
        <v>126</v>
      </c>
      <c r="C1120" s="59" t="s">
        <v>171</v>
      </c>
      <c r="D1120" s="59">
        <v>1.0</v>
      </c>
      <c r="E1120" s="59" t="s">
        <v>161</v>
      </c>
      <c r="F1120" s="58"/>
    </row>
    <row r="1121">
      <c r="A1121" s="59" t="s">
        <v>131</v>
      </c>
      <c r="B1121" s="59" t="s">
        <v>80</v>
      </c>
      <c r="C1121" s="59" t="s">
        <v>171</v>
      </c>
      <c r="D1121" s="59">
        <v>1.0</v>
      </c>
      <c r="E1121" s="59" t="s">
        <v>161</v>
      </c>
      <c r="F1121" s="58"/>
    </row>
    <row r="1122">
      <c r="A1122" s="59" t="s">
        <v>131</v>
      </c>
      <c r="B1122" s="59" t="s">
        <v>23</v>
      </c>
      <c r="C1122" s="59" t="s">
        <v>171</v>
      </c>
      <c r="D1122" s="59">
        <v>1.0</v>
      </c>
      <c r="E1122" s="59" t="s">
        <v>161</v>
      </c>
      <c r="F1122" s="58"/>
    </row>
    <row r="1123">
      <c r="A1123" s="59" t="s">
        <v>131</v>
      </c>
      <c r="B1123" s="59" t="s">
        <v>67</v>
      </c>
      <c r="C1123" s="59" t="s">
        <v>171</v>
      </c>
      <c r="D1123" s="59">
        <v>1.0</v>
      </c>
      <c r="E1123" s="59" t="s">
        <v>161</v>
      </c>
      <c r="F1123" s="58"/>
    </row>
    <row r="1124">
      <c r="A1124" s="59" t="s">
        <v>131</v>
      </c>
      <c r="B1124" s="59" t="s">
        <v>92</v>
      </c>
      <c r="C1124" s="59" t="s">
        <v>171</v>
      </c>
      <c r="D1124" s="59">
        <v>1.0</v>
      </c>
      <c r="E1124" s="59" t="s">
        <v>161</v>
      </c>
      <c r="F1124" s="58"/>
    </row>
    <row r="1125">
      <c r="A1125" s="59" t="s">
        <v>131</v>
      </c>
      <c r="B1125" s="59" t="s">
        <v>138</v>
      </c>
      <c r="C1125" s="59" t="s">
        <v>171</v>
      </c>
      <c r="D1125" s="59">
        <v>1.0</v>
      </c>
      <c r="E1125" s="59" t="s">
        <v>161</v>
      </c>
      <c r="F1125" s="58"/>
    </row>
    <row r="1126">
      <c r="A1126" s="59" t="s">
        <v>131</v>
      </c>
      <c r="B1126" s="59" t="s">
        <v>128</v>
      </c>
      <c r="C1126" s="59" t="s">
        <v>171</v>
      </c>
      <c r="D1126" s="59">
        <v>1.0</v>
      </c>
      <c r="E1126" s="59" t="s">
        <v>161</v>
      </c>
      <c r="F1126" s="58"/>
    </row>
    <row r="1127">
      <c r="A1127" s="59" t="s">
        <v>131</v>
      </c>
      <c r="B1127" s="59" t="s">
        <v>21</v>
      </c>
      <c r="C1127" s="59" t="s">
        <v>171</v>
      </c>
      <c r="D1127" s="59">
        <v>1.0</v>
      </c>
      <c r="E1127" s="59" t="s">
        <v>161</v>
      </c>
      <c r="F1127" s="58"/>
    </row>
    <row r="1128">
      <c r="A1128" s="59" t="s">
        <v>131</v>
      </c>
      <c r="B1128" s="59" t="s">
        <v>144</v>
      </c>
      <c r="C1128" s="59" t="s">
        <v>171</v>
      </c>
      <c r="D1128" s="59">
        <v>1.0</v>
      </c>
      <c r="E1128" s="59" t="s">
        <v>161</v>
      </c>
      <c r="F1128" s="58"/>
    </row>
    <row r="1129">
      <c r="A1129" s="59" t="s">
        <v>131</v>
      </c>
      <c r="B1129" s="59" t="s">
        <v>82</v>
      </c>
      <c r="C1129" s="59" t="s">
        <v>171</v>
      </c>
      <c r="D1129" s="59">
        <v>1.0</v>
      </c>
      <c r="E1129" s="59" t="s">
        <v>161</v>
      </c>
      <c r="F1129" s="58"/>
    </row>
    <row r="1130">
      <c r="A1130" s="59" t="s">
        <v>131</v>
      </c>
      <c r="B1130" s="59" t="s">
        <v>73</v>
      </c>
      <c r="C1130" s="59" t="s">
        <v>171</v>
      </c>
      <c r="D1130" s="59">
        <v>1.0</v>
      </c>
      <c r="E1130" s="59" t="s">
        <v>161</v>
      </c>
      <c r="F1130" s="58"/>
    </row>
    <row r="1131">
      <c r="A1131" s="59" t="s">
        <v>131</v>
      </c>
      <c r="B1131" s="59" t="s">
        <v>50</v>
      </c>
      <c r="C1131" s="59" t="s">
        <v>171</v>
      </c>
      <c r="D1131" s="59">
        <v>1.0</v>
      </c>
      <c r="E1131" s="59" t="s">
        <v>161</v>
      </c>
      <c r="F1131" s="58"/>
    </row>
    <row r="1132">
      <c r="A1132" s="59" t="s">
        <v>131</v>
      </c>
      <c r="B1132" s="59" t="s">
        <v>72</v>
      </c>
      <c r="C1132" s="59" t="s">
        <v>171</v>
      </c>
      <c r="D1132" s="59">
        <v>1.0</v>
      </c>
      <c r="E1132" s="59" t="s">
        <v>161</v>
      </c>
      <c r="F1132" s="58"/>
    </row>
    <row r="1133">
      <c r="A1133" s="59" t="s">
        <v>131</v>
      </c>
      <c r="B1133" s="59" t="s">
        <v>75</v>
      </c>
      <c r="C1133" s="59" t="s">
        <v>171</v>
      </c>
      <c r="D1133" s="59">
        <v>1.0</v>
      </c>
      <c r="E1133" s="59" t="s">
        <v>161</v>
      </c>
      <c r="F1133" s="58"/>
    </row>
    <row r="1134">
      <c r="A1134" s="59" t="s">
        <v>131</v>
      </c>
      <c r="B1134" s="59" t="s">
        <v>25</v>
      </c>
      <c r="C1134" s="59" t="s">
        <v>171</v>
      </c>
      <c r="D1134" s="59">
        <v>1.0</v>
      </c>
      <c r="E1134" s="59" t="s">
        <v>161</v>
      </c>
      <c r="F1134" s="58"/>
    </row>
    <row r="1135">
      <c r="A1135" s="59" t="s">
        <v>131</v>
      </c>
      <c r="B1135" s="59" t="s">
        <v>104</v>
      </c>
      <c r="C1135" s="59" t="s">
        <v>171</v>
      </c>
      <c r="D1135" s="59">
        <v>1.0</v>
      </c>
      <c r="E1135" s="59" t="s">
        <v>161</v>
      </c>
      <c r="F1135" s="58"/>
    </row>
    <row r="1136">
      <c r="A1136" s="59" t="s">
        <v>131</v>
      </c>
      <c r="B1136" s="59" t="s">
        <v>146</v>
      </c>
      <c r="C1136" s="59" t="s">
        <v>171</v>
      </c>
      <c r="D1136" s="59">
        <v>1.0</v>
      </c>
      <c r="E1136" s="59" t="s">
        <v>161</v>
      </c>
      <c r="F1136" s="58"/>
    </row>
    <row r="1137">
      <c r="A1137" s="59" t="s">
        <v>131</v>
      </c>
      <c r="B1137" s="59" t="s">
        <v>55</v>
      </c>
      <c r="C1137" s="59" t="s">
        <v>171</v>
      </c>
      <c r="D1137" s="59">
        <v>1.0</v>
      </c>
      <c r="E1137" s="59" t="s">
        <v>161</v>
      </c>
      <c r="F1137" s="58"/>
    </row>
    <row r="1138">
      <c r="A1138" s="59" t="s">
        <v>131</v>
      </c>
      <c r="B1138" s="59" t="s">
        <v>125</v>
      </c>
      <c r="C1138" s="59" t="s">
        <v>171</v>
      </c>
      <c r="D1138" s="59">
        <v>1.0</v>
      </c>
      <c r="E1138" s="59" t="s">
        <v>161</v>
      </c>
      <c r="F1138" s="58"/>
    </row>
    <row r="1139">
      <c r="A1139" s="59" t="s">
        <v>131</v>
      </c>
      <c r="B1139" s="59" t="s">
        <v>81</v>
      </c>
      <c r="C1139" s="59" t="s">
        <v>171</v>
      </c>
      <c r="D1139" s="59">
        <v>1.0</v>
      </c>
      <c r="E1139" s="59" t="s">
        <v>161</v>
      </c>
      <c r="F1139" s="58"/>
    </row>
    <row r="1140">
      <c r="A1140" s="59" t="s">
        <v>131</v>
      </c>
      <c r="B1140" s="59" t="s">
        <v>106</v>
      </c>
      <c r="C1140" s="59" t="s">
        <v>171</v>
      </c>
      <c r="D1140" s="59">
        <v>1.0</v>
      </c>
      <c r="E1140" s="59" t="s">
        <v>161</v>
      </c>
      <c r="F1140" s="58"/>
    </row>
    <row r="1141">
      <c r="A1141" s="59" t="s">
        <v>131</v>
      </c>
      <c r="B1141" s="59" t="s">
        <v>86</v>
      </c>
      <c r="C1141" s="59" t="s">
        <v>171</v>
      </c>
      <c r="D1141" s="59">
        <v>1.0</v>
      </c>
      <c r="E1141" s="59" t="s">
        <v>161</v>
      </c>
      <c r="F1141" s="58"/>
    </row>
    <row r="1142">
      <c r="A1142" s="59" t="s">
        <v>131</v>
      </c>
      <c r="B1142" s="59" t="s">
        <v>90</v>
      </c>
      <c r="C1142" s="59" t="s">
        <v>171</v>
      </c>
      <c r="D1142" s="59">
        <v>1.0</v>
      </c>
      <c r="E1142" s="59" t="s">
        <v>161</v>
      </c>
      <c r="F1142" s="58"/>
    </row>
    <row r="1143">
      <c r="A1143" s="59" t="s">
        <v>131</v>
      </c>
      <c r="B1143" s="59" t="s">
        <v>135</v>
      </c>
      <c r="C1143" s="59" t="s">
        <v>171</v>
      </c>
      <c r="D1143" s="59">
        <v>1.0</v>
      </c>
      <c r="E1143" s="59" t="s">
        <v>161</v>
      </c>
      <c r="F1143" s="58"/>
    </row>
    <row r="1144">
      <c r="A1144" s="59" t="s">
        <v>131</v>
      </c>
      <c r="B1144" s="59" t="s">
        <v>113</v>
      </c>
      <c r="C1144" s="59" t="s">
        <v>171</v>
      </c>
      <c r="D1144" s="59">
        <v>1.0</v>
      </c>
      <c r="E1144" s="59" t="s">
        <v>161</v>
      </c>
      <c r="F1144" s="58"/>
    </row>
    <row r="1145">
      <c r="A1145" s="59" t="s">
        <v>131</v>
      </c>
      <c r="B1145" s="59" t="s">
        <v>69</v>
      </c>
      <c r="C1145" s="59" t="s">
        <v>171</v>
      </c>
      <c r="D1145" s="59">
        <v>1.0</v>
      </c>
      <c r="E1145" s="59" t="s">
        <v>161</v>
      </c>
      <c r="F1145" s="58"/>
    </row>
    <row r="1146">
      <c r="A1146" s="59" t="s">
        <v>131</v>
      </c>
      <c r="B1146" s="59" t="s">
        <v>143</v>
      </c>
      <c r="C1146" s="59" t="s">
        <v>171</v>
      </c>
      <c r="D1146" s="59">
        <v>1.0</v>
      </c>
      <c r="E1146" s="59" t="s">
        <v>161</v>
      </c>
      <c r="F1146" s="58"/>
    </row>
    <row r="1147">
      <c r="A1147" s="59" t="s">
        <v>131</v>
      </c>
      <c r="B1147" s="59" t="s">
        <v>111</v>
      </c>
      <c r="C1147" s="59" t="s">
        <v>171</v>
      </c>
      <c r="D1147" s="59">
        <v>1.0</v>
      </c>
      <c r="E1147" s="59" t="s">
        <v>161</v>
      </c>
      <c r="F1147" s="58"/>
    </row>
    <row r="1148">
      <c r="A1148" s="59" t="s">
        <v>131</v>
      </c>
      <c r="B1148" s="59" t="s">
        <v>130</v>
      </c>
      <c r="C1148" s="59" t="s">
        <v>171</v>
      </c>
      <c r="D1148" s="59">
        <v>1.0</v>
      </c>
      <c r="E1148" s="59" t="s">
        <v>161</v>
      </c>
      <c r="F1148" s="58"/>
    </row>
    <row r="1149">
      <c r="A1149" s="59" t="s">
        <v>131</v>
      </c>
      <c r="B1149" s="59" t="s">
        <v>47</v>
      </c>
      <c r="C1149" s="59" t="s">
        <v>171</v>
      </c>
      <c r="D1149" s="59">
        <v>1.0</v>
      </c>
      <c r="E1149" s="59" t="s">
        <v>161</v>
      </c>
      <c r="F1149" s="58"/>
    </row>
    <row r="1150">
      <c r="A1150" s="59" t="s">
        <v>131</v>
      </c>
      <c r="B1150" s="59" t="s">
        <v>17</v>
      </c>
      <c r="C1150" s="59" t="s">
        <v>171</v>
      </c>
      <c r="D1150" s="59">
        <v>1.0</v>
      </c>
      <c r="E1150" s="59" t="s">
        <v>161</v>
      </c>
      <c r="F1150" s="58"/>
    </row>
    <row r="1151">
      <c r="A1151" s="59" t="s">
        <v>131</v>
      </c>
      <c r="B1151" s="59" t="s">
        <v>22</v>
      </c>
      <c r="C1151" s="59" t="s">
        <v>171</v>
      </c>
      <c r="D1151" s="59">
        <v>1.0</v>
      </c>
      <c r="E1151" s="59" t="s">
        <v>161</v>
      </c>
      <c r="F1151" s="58"/>
    </row>
    <row r="1152">
      <c r="A1152" s="59" t="s">
        <v>131</v>
      </c>
      <c r="B1152" s="59" t="s">
        <v>62</v>
      </c>
      <c r="C1152" s="59" t="s">
        <v>171</v>
      </c>
      <c r="D1152" s="59">
        <v>1.0</v>
      </c>
      <c r="E1152" s="59" t="s">
        <v>161</v>
      </c>
      <c r="F1152" s="58"/>
    </row>
    <row r="1153">
      <c r="A1153" s="59" t="s">
        <v>131</v>
      </c>
      <c r="B1153" s="59" t="s">
        <v>66</v>
      </c>
      <c r="C1153" s="59" t="s">
        <v>171</v>
      </c>
      <c r="D1153" s="59">
        <v>1.0</v>
      </c>
      <c r="E1153" s="59" t="s">
        <v>161</v>
      </c>
      <c r="F1153" s="58"/>
    </row>
    <row r="1154">
      <c r="A1154" s="59" t="s">
        <v>131</v>
      </c>
      <c r="B1154" s="59" t="s">
        <v>78</v>
      </c>
      <c r="C1154" s="59" t="s">
        <v>171</v>
      </c>
      <c r="D1154" s="59">
        <v>1.0</v>
      </c>
      <c r="E1154" s="59" t="s">
        <v>161</v>
      </c>
      <c r="F1154" s="58"/>
    </row>
    <row r="1155">
      <c r="A1155" s="59" t="s">
        <v>131</v>
      </c>
      <c r="B1155" s="59" t="s">
        <v>91</v>
      </c>
      <c r="C1155" s="59" t="s">
        <v>171</v>
      </c>
      <c r="D1155" s="59">
        <v>1.0</v>
      </c>
      <c r="E1155" s="59" t="s">
        <v>161</v>
      </c>
      <c r="F1155" s="58"/>
    </row>
    <row r="1156">
      <c r="A1156" s="59" t="s">
        <v>131</v>
      </c>
      <c r="B1156" s="59" t="s">
        <v>110</v>
      </c>
      <c r="C1156" s="59" t="s">
        <v>171</v>
      </c>
      <c r="D1156" s="59">
        <v>1.0</v>
      </c>
      <c r="E1156" s="59" t="s">
        <v>161</v>
      </c>
      <c r="F1156" s="58"/>
    </row>
    <row r="1157">
      <c r="A1157" s="59" t="s">
        <v>131</v>
      </c>
      <c r="B1157" s="59" t="s">
        <v>87</v>
      </c>
      <c r="C1157" s="59" t="s">
        <v>171</v>
      </c>
      <c r="D1157" s="59">
        <v>1.0</v>
      </c>
      <c r="E1157" s="59" t="s">
        <v>161</v>
      </c>
      <c r="F1157" s="58"/>
    </row>
    <row r="1158">
      <c r="A1158" s="59" t="s">
        <v>131</v>
      </c>
      <c r="B1158" s="59" t="s">
        <v>41</v>
      </c>
      <c r="C1158" s="59" t="s">
        <v>171</v>
      </c>
      <c r="D1158" s="59">
        <v>1.0</v>
      </c>
      <c r="E1158" s="59" t="s">
        <v>161</v>
      </c>
      <c r="F1158" s="58"/>
    </row>
    <row r="1159">
      <c r="A1159" s="59" t="s">
        <v>131</v>
      </c>
      <c r="B1159" s="59" t="s">
        <v>97</v>
      </c>
      <c r="C1159" s="59" t="s">
        <v>171</v>
      </c>
      <c r="D1159" s="59">
        <v>1.0</v>
      </c>
      <c r="E1159" s="59" t="s">
        <v>161</v>
      </c>
      <c r="F1159" s="58"/>
    </row>
    <row r="1160">
      <c r="A1160" s="59" t="s">
        <v>131</v>
      </c>
      <c r="B1160" s="59" t="s">
        <v>77</v>
      </c>
      <c r="C1160" s="59" t="s">
        <v>171</v>
      </c>
      <c r="D1160" s="59">
        <v>1.0</v>
      </c>
      <c r="E1160" s="59" t="s">
        <v>161</v>
      </c>
      <c r="F1160" s="58"/>
    </row>
    <row r="1161">
      <c r="A1161" s="59" t="s">
        <v>131</v>
      </c>
      <c r="B1161" s="59" t="s">
        <v>120</v>
      </c>
      <c r="C1161" s="59" t="s">
        <v>171</v>
      </c>
      <c r="D1161" s="59">
        <v>1.0</v>
      </c>
      <c r="E1161" s="59" t="s">
        <v>161</v>
      </c>
      <c r="F1161" s="58"/>
    </row>
    <row r="1162">
      <c r="A1162" s="59" t="s">
        <v>131</v>
      </c>
      <c r="B1162" s="59" t="s">
        <v>116</v>
      </c>
      <c r="C1162" s="59" t="s">
        <v>171</v>
      </c>
      <c r="D1162" s="59">
        <v>1.0</v>
      </c>
      <c r="E1162" s="59" t="s">
        <v>161</v>
      </c>
      <c r="F1162" s="58"/>
    </row>
    <row r="1163">
      <c r="A1163" s="59" t="s">
        <v>131</v>
      </c>
      <c r="B1163" s="59" t="s">
        <v>31</v>
      </c>
      <c r="C1163" s="59" t="s">
        <v>171</v>
      </c>
      <c r="D1163" s="59">
        <v>1.0</v>
      </c>
      <c r="E1163" s="59" t="s">
        <v>161</v>
      </c>
      <c r="F1163" s="58"/>
    </row>
    <row r="1164">
      <c r="A1164" s="59" t="s">
        <v>131</v>
      </c>
      <c r="B1164" s="59" t="s">
        <v>45</v>
      </c>
      <c r="C1164" s="59" t="s">
        <v>171</v>
      </c>
      <c r="D1164" s="59">
        <v>1.0</v>
      </c>
      <c r="E1164" s="59" t="s">
        <v>161</v>
      </c>
      <c r="F1164" s="58"/>
    </row>
    <row r="1165">
      <c r="A1165" s="59" t="s">
        <v>131</v>
      </c>
      <c r="B1165" s="59" t="s">
        <v>94</v>
      </c>
      <c r="C1165" s="59" t="s">
        <v>171</v>
      </c>
      <c r="D1165" s="59">
        <v>1.0</v>
      </c>
      <c r="E1165" s="59" t="s">
        <v>161</v>
      </c>
      <c r="F1165" s="58"/>
    </row>
    <row r="1166">
      <c r="A1166" s="59" t="s">
        <v>131</v>
      </c>
      <c r="B1166" s="59" t="s">
        <v>27</v>
      </c>
      <c r="C1166" s="59" t="s">
        <v>171</v>
      </c>
      <c r="D1166" s="59">
        <v>1.0</v>
      </c>
      <c r="E1166" s="59" t="s">
        <v>161</v>
      </c>
      <c r="F1166" s="58"/>
    </row>
    <row r="1167">
      <c r="A1167" s="59" t="s">
        <v>131</v>
      </c>
      <c r="B1167" s="59" t="s">
        <v>105</v>
      </c>
      <c r="C1167" s="59" t="s">
        <v>171</v>
      </c>
      <c r="D1167" s="59">
        <v>1.0</v>
      </c>
      <c r="E1167" s="59" t="s">
        <v>161</v>
      </c>
      <c r="F1167" s="58"/>
    </row>
    <row r="1168">
      <c r="A1168" s="59" t="s">
        <v>131</v>
      </c>
      <c r="B1168" s="59" t="s">
        <v>52</v>
      </c>
      <c r="C1168" s="59" t="s">
        <v>171</v>
      </c>
      <c r="D1168" s="59">
        <v>1.0</v>
      </c>
      <c r="E1168" s="59" t="s">
        <v>161</v>
      </c>
      <c r="F1168" s="58"/>
    </row>
    <row r="1169">
      <c r="A1169" s="59" t="s">
        <v>131</v>
      </c>
      <c r="B1169" s="59" t="s">
        <v>58</v>
      </c>
      <c r="C1169" s="59" t="s">
        <v>171</v>
      </c>
      <c r="D1169" s="59">
        <v>1.0</v>
      </c>
      <c r="E1169" s="59" t="s">
        <v>161</v>
      </c>
      <c r="F1169" s="58"/>
    </row>
    <row r="1170">
      <c r="A1170" s="59" t="s">
        <v>131</v>
      </c>
      <c r="B1170" s="59" t="s">
        <v>65</v>
      </c>
      <c r="C1170" s="59" t="s">
        <v>171</v>
      </c>
      <c r="D1170" s="59">
        <v>1.0</v>
      </c>
      <c r="E1170" s="59" t="s">
        <v>161</v>
      </c>
      <c r="F1170" s="58"/>
    </row>
    <row r="1171">
      <c r="A1171" s="59" t="s">
        <v>131</v>
      </c>
      <c r="B1171" s="59" t="s">
        <v>59</v>
      </c>
      <c r="C1171" s="59" t="s">
        <v>171</v>
      </c>
      <c r="D1171" s="59">
        <v>1.0</v>
      </c>
      <c r="E1171" s="59" t="s">
        <v>161</v>
      </c>
      <c r="F1171" s="58"/>
    </row>
    <row r="1172">
      <c r="A1172" s="59" t="s">
        <v>131</v>
      </c>
      <c r="B1172" s="59" t="s">
        <v>71</v>
      </c>
      <c r="C1172" s="59" t="s">
        <v>171</v>
      </c>
      <c r="D1172" s="59">
        <v>1.0</v>
      </c>
      <c r="E1172" s="59" t="s">
        <v>161</v>
      </c>
      <c r="F1172" s="58"/>
    </row>
    <row r="1173">
      <c r="A1173" s="59" t="s">
        <v>131</v>
      </c>
      <c r="B1173" s="59" t="s">
        <v>119</v>
      </c>
      <c r="C1173" s="59" t="s">
        <v>171</v>
      </c>
      <c r="D1173" s="59">
        <v>1.0</v>
      </c>
      <c r="E1173" s="59" t="s">
        <v>161</v>
      </c>
      <c r="F1173" s="58"/>
    </row>
    <row r="1174">
      <c r="A1174" s="59" t="s">
        <v>131</v>
      </c>
      <c r="B1174" s="59" t="s">
        <v>122</v>
      </c>
      <c r="C1174" s="59" t="s">
        <v>171</v>
      </c>
      <c r="D1174" s="59">
        <v>1.0</v>
      </c>
      <c r="E1174" s="59" t="s">
        <v>161</v>
      </c>
      <c r="F1174" s="58"/>
    </row>
    <row r="1175">
      <c r="A1175" s="59" t="s">
        <v>131</v>
      </c>
      <c r="B1175" s="59" t="s">
        <v>36</v>
      </c>
      <c r="C1175" s="59" t="s">
        <v>171</v>
      </c>
      <c r="D1175" s="59">
        <v>1.0</v>
      </c>
      <c r="E1175" s="59" t="s">
        <v>161</v>
      </c>
      <c r="F1175" s="58"/>
    </row>
    <row r="1176">
      <c r="A1176" s="59" t="s">
        <v>131</v>
      </c>
      <c r="B1176" s="59" t="s">
        <v>40</v>
      </c>
      <c r="C1176" s="59" t="s">
        <v>171</v>
      </c>
      <c r="D1176" s="59">
        <v>1.0</v>
      </c>
      <c r="E1176" s="59" t="s">
        <v>161</v>
      </c>
      <c r="F1176" s="58"/>
    </row>
    <row r="1177">
      <c r="A1177" s="59" t="s">
        <v>131</v>
      </c>
      <c r="B1177" s="59" t="s">
        <v>84</v>
      </c>
      <c r="C1177" s="59" t="s">
        <v>171</v>
      </c>
      <c r="D1177" s="59">
        <v>1.0</v>
      </c>
      <c r="E1177" s="59" t="s">
        <v>161</v>
      </c>
      <c r="F1177" s="58"/>
    </row>
    <row r="1178">
      <c r="A1178" s="59" t="s">
        <v>131</v>
      </c>
      <c r="B1178" s="59" t="s">
        <v>98</v>
      </c>
      <c r="C1178" s="59" t="s">
        <v>171</v>
      </c>
      <c r="D1178" s="59">
        <v>1.0</v>
      </c>
      <c r="E1178" s="59" t="s">
        <v>161</v>
      </c>
      <c r="F1178" s="58"/>
    </row>
    <row r="1179">
      <c r="A1179" s="59" t="s">
        <v>131</v>
      </c>
      <c r="B1179" s="59" t="s">
        <v>99</v>
      </c>
      <c r="C1179" s="59" t="s">
        <v>171</v>
      </c>
      <c r="D1179" s="59">
        <v>1.0</v>
      </c>
      <c r="E1179" s="59" t="s">
        <v>161</v>
      </c>
      <c r="F1179" s="58"/>
    </row>
    <row r="1180">
      <c r="A1180" s="59" t="s">
        <v>131</v>
      </c>
      <c r="B1180" s="59" t="s">
        <v>109</v>
      </c>
      <c r="C1180" s="59" t="s">
        <v>171</v>
      </c>
      <c r="D1180" s="59">
        <v>1.0</v>
      </c>
      <c r="E1180" s="59" t="s">
        <v>161</v>
      </c>
      <c r="F1180" s="58"/>
    </row>
    <row r="1181">
      <c r="A1181" s="59" t="s">
        <v>131</v>
      </c>
      <c r="B1181" s="59" t="s">
        <v>124</v>
      </c>
      <c r="C1181" s="59" t="s">
        <v>171</v>
      </c>
      <c r="D1181" s="59">
        <v>1.0</v>
      </c>
      <c r="E1181" s="59" t="s">
        <v>161</v>
      </c>
      <c r="F1181" s="58"/>
    </row>
    <row r="1182">
      <c r="A1182" s="59" t="s">
        <v>131</v>
      </c>
      <c r="B1182" s="59" t="s">
        <v>145</v>
      </c>
      <c r="C1182" s="59" t="s">
        <v>171</v>
      </c>
      <c r="D1182" s="59">
        <v>1.0</v>
      </c>
      <c r="E1182" s="59" t="s">
        <v>161</v>
      </c>
      <c r="F1182" s="58"/>
    </row>
    <row r="1183">
      <c r="A1183" s="59" t="s">
        <v>131</v>
      </c>
      <c r="B1183" s="59" t="s">
        <v>147</v>
      </c>
      <c r="C1183" s="59" t="s">
        <v>171</v>
      </c>
      <c r="D1183" s="59">
        <v>1.0</v>
      </c>
      <c r="E1183" s="59" t="s">
        <v>161</v>
      </c>
      <c r="F1183" s="58"/>
    </row>
    <row r="1184">
      <c r="A1184" s="59" t="s">
        <v>131</v>
      </c>
      <c r="B1184" s="59" t="s">
        <v>102</v>
      </c>
      <c r="C1184" s="59" t="s">
        <v>171</v>
      </c>
      <c r="D1184" s="59">
        <v>1.0</v>
      </c>
      <c r="E1184" s="59" t="s">
        <v>161</v>
      </c>
      <c r="F1184" s="58"/>
    </row>
    <row r="1185">
      <c r="A1185" s="59" t="s">
        <v>43</v>
      </c>
      <c r="B1185" s="59" t="s">
        <v>53</v>
      </c>
      <c r="C1185" s="59" t="s">
        <v>171</v>
      </c>
      <c r="D1185" s="59">
        <v>1.0</v>
      </c>
      <c r="E1185" s="59" t="s">
        <v>161</v>
      </c>
      <c r="F1185" s="58"/>
    </row>
    <row r="1186">
      <c r="A1186" s="59" t="s">
        <v>43</v>
      </c>
      <c r="B1186" s="59" t="s">
        <v>68</v>
      </c>
      <c r="C1186" s="59" t="s">
        <v>171</v>
      </c>
      <c r="D1186" s="59">
        <v>1.0</v>
      </c>
      <c r="E1186" s="59" t="s">
        <v>161</v>
      </c>
      <c r="F1186" s="58"/>
    </row>
    <row r="1187">
      <c r="A1187" s="59" t="s">
        <v>43</v>
      </c>
      <c r="B1187" s="59" t="s">
        <v>115</v>
      </c>
      <c r="C1187" s="59" t="s">
        <v>171</v>
      </c>
      <c r="D1187" s="59">
        <v>1.0</v>
      </c>
      <c r="E1187" s="59" t="s">
        <v>161</v>
      </c>
      <c r="F1187" s="58"/>
    </row>
    <row r="1188">
      <c r="A1188" s="59" t="s">
        <v>43</v>
      </c>
      <c r="B1188" s="59" t="s">
        <v>132</v>
      </c>
      <c r="C1188" s="59" t="s">
        <v>171</v>
      </c>
      <c r="D1188" s="59">
        <v>1.0</v>
      </c>
      <c r="E1188" s="59" t="s">
        <v>161</v>
      </c>
      <c r="F1188" s="58"/>
    </row>
    <row r="1189">
      <c r="A1189" s="59" t="s">
        <v>43</v>
      </c>
      <c r="B1189" s="59" t="s">
        <v>95</v>
      </c>
      <c r="C1189" s="59" t="s">
        <v>171</v>
      </c>
      <c r="D1189" s="59">
        <v>1.0</v>
      </c>
      <c r="E1189" s="59" t="s">
        <v>161</v>
      </c>
      <c r="F1189" s="58"/>
    </row>
    <row r="1190">
      <c r="A1190" s="59" t="s">
        <v>43</v>
      </c>
      <c r="B1190" s="59" t="s">
        <v>44</v>
      </c>
      <c r="C1190" s="59" t="s">
        <v>171</v>
      </c>
      <c r="D1190" s="59">
        <v>1.0</v>
      </c>
      <c r="E1190" s="59" t="s">
        <v>161</v>
      </c>
      <c r="F1190" s="58"/>
    </row>
    <row r="1191">
      <c r="A1191" s="59" t="s">
        <v>43</v>
      </c>
      <c r="B1191" s="59" t="s">
        <v>89</v>
      </c>
      <c r="C1191" s="59" t="s">
        <v>171</v>
      </c>
      <c r="D1191" s="59">
        <v>1.0</v>
      </c>
      <c r="E1191" s="59" t="s">
        <v>161</v>
      </c>
      <c r="F1191" s="58"/>
    </row>
    <row r="1192">
      <c r="A1192" s="59" t="s">
        <v>43</v>
      </c>
      <c r="B1192" s="59" t="s">
        <v>134</v>
      </c>
      <c r="C1192" s="59" t="s">
        <v>171</v>
      </c>
      <c r="D1192" s="59">
        <v>1.0</v>
      </c>
      <c r="E1192" s="59" t="s">
        <v>161</v>
      </c>
      <c r="F1192" s="58"/>
    </row>
    <row r="1193">
      <c r="A1193" s="59" t="s">
        <v>43</v>
      </c>
      <c r="B1193" s="59" t="s">
        <v>85</v>
      </c>
      <c r="C1193" s="59" t="s">
        <v>171</v>
      </c>
      <c r="D1193" s="59">
        <v>1.0</v>
      </c>
      <c r="E1193" s="59" t="s">
        <v>161</v>
      </c>
      <c r="F1193" s="58"/>
    </row>
    <row r="1194">
      <c r="A1194" s="59" t="s">
        <v>43</v>
      </c>
      <c r="B1194" s="59" t="s">
        <v>38</v>
      </c>
      <c r="C1194" s="59" t="s">
        <v>171</v>
      </c>
      <c r="D1194" s="59">
        <v>1.0</v>
      </c>
      <c r="E1194" s="59" t="s">
        <v>161</v>
      </c>
      <c r="F1194" s="58"/>
    </row>
    <row r="1195">
      <c r="A1195" s="59" t="s">
        <v>43</v>
      </c>
      <c r="B1195" s="59" t="s">
        <v>19</v>
      </c>
      <c r="C1195" s="59" t="s">
        <v>171</v>
      </c>
      <c r="D1195" s="59">
        <v>1.0</v>
      </c>
      <c r="E1195" s="59" t="s">
        <v>161</v>
      </c>
      <c r="F1195" s="58"/>
    </row>
    <row r="1196">
      <c r="A1196" s="59" t="s">
        <v>43</v>
      </c>
      <c r="B1196" s="59" t="s">
        <v>32</v>
      </c>
      <c r="C1196" s="59" t="s">
        <v>171</v>
      </c>
      <c r="D1196" s="59">
        <v>1.0</v>
      </c>
      <c r="E1196" s="59" t="s">
        <v>161</v>
      </c>
      <c r="F1196" s="58"/>
    </row>
    <row r="1197">
      <c r="A1197" s="59" t="s">
        <v>43</v>
      </c>
      <c r="B1197" s="59" t="s">
        <v>136</v>
      </c>
      <c r="C1197" s="59" t="s">
        <v>171</v>
      </c>
      <c r="D1197" s="59">
        <v>1.0</v>
      </c>
      <c r="E1197" s="59" t="s">
        <v>161</v>
      </c>
      <c r="F1197" s="58"/>
    </row>
    <row r="1198">
      <c r="A1198" s="59" t="s">
        <v>43</v>
      </c>
      <c r="B1198" s="59" t="s">
        <v>70</v>
      </c>
      <c r="C1198" s="59" t="s">
        <v>171</v>
      </c>
      <c r="D1198" s="59">
        <v>1.0</v>
      </c>
      <c r="E1198" s="59" t="s">
        <v>161</v>
      </c>
      <c r="F1198" s="58"/>
    </row>
    <row r="1199">
      <c r="A1199" s="59" t="s">
        <v>43</v>
      </c>
      <c r="B1199" s="59" t="s">
        <v>137</v>
      </c>
      <c r="C1199" s="59" t="s">
        <v>171</v>
      </c>
      <c r="D1199" s="59">
        <v>1.0</v>
      </c>
      <c r="E1199" s="59" t="s">
        <v>161</v>
      </c>
      <c r="F1199" s="58"/>
    </row>
    <row r="1200">
      <c r="A1200" s="59" t="s">
        <v>43</v>
      </c>
      <c r="B1200" s="59" t="s">
        <v>42</v>
      </c>
      <c r="C1200" s="59" t="s">
        <v>171</v>
      </c>
      <c r="D1200" s="59">
        <v>1.0</v>
      </c>
      <c r="E1200" s="59" t="s">
        <v>161</v>
      </c>
      <c r="F1200" s="58"/>
    </row>
    <row r="1201">
      <c r="A1201" s="59" t="s">
        <v>43</v>
      </c>
      <c r="B1201" s="59" t="s">
        <v>28</v>
      </c>
      <c r="C1201" s="59" t="s">
        <v>171</v>
      </c>
      <c r="D1201" s="59">
        <v>1.0</v>
      </c>
      <c r="E1201" s="59" t="s">
        <v>161</v>
      </c>
      <c r="F1201" s="58"/>
    </row>
    <row r="1202">
      <c r="A1202" s="59" t="s">
        <v>43</v>
      </c>
      <c r="B1202" s="59" t="s">
        <v>33</v>
      </c>
      <c r="C1202" s="59" t="s">
        <v>171</v>
      </c>
      <c r="D1202" s="59">
        <v>1.0</v>
      </c>
      <c r="E1202" s="59" t="s">
        <v>161</v>
      </c>
      <c r="F1202" s="58"/>
    </row>
    <row r="1203">
      <c r="A1203" s="59" t="s">
        <v>43</v>
      </c>
      <c r="B1203" s="59" t="s">
        <v>46</v>
      </c>
      <c r="C1203" s="59" t="s">
        <v>171</v>
      </c>
      <c r="D1203" s="59">
        <v>1.0</v>
      </c>
      <c r="E1203" s="59" t="s">
        <v>161</v>
      </c>
      <c r="F1203" s="58"/>
    </row>
    <row r="1204">
      <c r="A1204" s="59" t="s">
        <v>43</v>
      </c>
      <c r="B1204" s="59" t="s">
        <v>51</v>
      </c>
      <c r="C1204" s="59" t="s">
        <v>171</v>
      </c>
      <c r="D1204" s="59">
        <v>1.0</v>
      </c>
      <c r="E1204" s="59" t="s">
        <v>161</v>
      </c>
      <c r="F1204" s="58"/>
    </row>
    <row r="1205">
      <c r="A1205" s="59" t="s">
        <v>43</v>
      </c>
      <c r="B1205" s="59" t="s">
        <v>83</v>
      </c>
      <c r="C1205" s="59" t="s">
        <v>171</v>
      </c>
      <c r="D1205" s="59">
        <v>1.0</v>
      </c>
      <c r="E1205" s="59" t="s">
        <v>161</v>
      </c>
      <c r="F1205" s="58"/>
    </row>
    <row r="1206">
      <c r="A1206" s="59" t="s">
        <v>43</v>
      </c>
      <c r="B1206" s="59" t="s">
        <v>148</v>
      </c>
      <c r="C1206" s="59" t="s">
        <v>171</v>
      </c>
      <c r="D1206" s="59">
        <v>1.0</v>
      </c>
      <c r="E1206" s="59" t="s">
        <v>161</v>
      </c>
      <c r="F1206" s="58"/>
    </row>
    <row r="1207">
      <c r="A1207" s="59" t="s">
        <v>43</v>
      </c>
      <c r="B1207" s="59" t="s">
        <v>149</v>
      </c>
      <c r="C1207" s="59" t="s">
        <v>171</v>
      </c>
      <c r="D1207" s="59">
        <v>1.0</v>
      </c>
      <c r="E1207" s="59" t="s">
        <v>161</v>
      </c>
      <c r="F1207" s="58"/>
    </row>
    <row r="1208">
      <c r="A1208" s="59" t="s">
        <v>43</v>
      </c>
      <c r="B1208" s="59" t="s">
        <v>15</v>
      </c>
      <c r="C1208" s="59" t="s">
        <v>171</v>
      </c>
      <c r="D1208" s="59">
        <v>1.0</v>
      </c>
      <c r="E1208" s="59" t="s">
        <v>161</v>
      </c>
      <c r="F1208" s="58"/>
    </row>
    <row r="1209">
      <c r="A1209" s="59" t="s">
        <v>43</v>
      </c>
      <c r="B1209" s="59" t="s">
        <v>48</v>
      </c>
      <c r="C1209" s="59" t="s">
        <v>171</v>
      </c>
      <c r="D1209" s="59">
        <v>1.0</v>
      </c>
      <c r="E1209" s="59" t="s">
        <v>161</v>
      </c>
      <c r="F1209" s="58"/>
    </row>
    <row r="1210">
      <c r="A1210" s="59" t="s">
        <v>43</v>
      </c>
      <c r="B1210" s="59" t="s">
        <v>61</v>
      </c>
      <c r="C1210" s="59" t="s">
        <v>171</v>
      </c>
      <c r="D1210" s="59">
        <v>1.0</v>
      </c>
      <c r="E1210" s="59" t="s">
        <v>161</v>
      </c>
      <c r="F1210" s="58"/>
    </row>
    <row r="1211">
      <c r="A1211" s="59" t="s">
        <v>43</v>
      </c>
      <c r="B1211" s="59" t="s">
        <v>63</v>
      </c>
      <c r="C1211" s="59" t="s">
        <v>171</v>
      </c>
      <c r="D1211" s="59">
        <v>1.0</v>
      </c>
      <c r="E1211" s="59" t="s">
        <v>161</v>
      </c>
      <c r="F1211" s="58"/>
    </row>
    <row r="1212">
      <c r="A1212" s="59" t="s">
        <v>43</v>
      </c>
      <c r="B1212" s="59" t="s">
        <v>93</v>
      </c>
      <c r="C1212" s="59" t="s">
        <v>171</v>
      </c>
      <c r="D1212" s="59">
        <v>1.0</v>
      </c>
      <c r="E1212" s="59" t="s">
        <v>161</v>
      </c>
      <c r="F1212" s="58"/>
    </row>
    <row r="1213">
      <c r="A1213" s="59" t="s">
        <v>43</v>
      </c>
      <c r="B1213" s="59" t="s">
        <v>96</v>
      </c>
      <c r="C1213" s="59" t="s">
        <v>171</v>
      </c>
      <c r="D1213" s="59">
        <v>1.0</v>
      </c>
      <c r="E1213" s="59" t="s">
        <v>161</v>
      </c>
      <c r="F1213" s="58"/>
    </row>
    <row r="1214">
      <c r="A1214" s="59" t="s">
        <v>43</v>
      </c>
      <c r="B1214" s="59" t="s">
        <v>112</v>
      </c>
      <c r="C1214" s="59" t="s">
        <v>171</v>
      </c>
      <c r="D1214" s="59">
        <v>1.0</v>
      </c>
      <c r="E1214" s="59" t="s">
        <v>161</v>
      </c>
      <c r="F1214" s="58"/>
    </row>
    <row r="1215">
      <c r="A1215" s="59" t="s">
        <v>43</v>
      </c>
      <c r="B1215" s="59" t="s">
        <v>114</v>
      </c>
      <c r="C1215" s="59" t="s">
        <v>171</v>
      </c>
      <c r="D1215" s="59">
        <v>1.0</v>
      </c>
      <c r="E1215" s="59" t="s">
        <v>161</v>
      </c>
      <c r="F1215" s="58"/>
    </row>
    <row r="1216">
      <c r="A1216" s="59" t="s">
        <v>43</v>
      </c>
      <c r="B1216" s="59" t="s">
        <v>142</v>
      </c>
      <c r="C1216" s="59" t="s">
        <v>171</v>
      </c>
      <c r="D1216" s="59">
        <v>1.0</v>
      </c>
      <c r="E1216" s="59" t="s">
        <v>161</v>
      </c>
      <c r="F1216" s="58"/>
    </row>
    <row r="1217">
      <c r="A1217" s="59" t="s">
        <v>43</v>
      </c>
      <c r="B1217" s="59" t="s">
        <v>54</v>
      </c>
      <c r="C1217" s="59" t="s">
        <v>171</v>
      </c>
      <c r="D1217" s="59">
        <v>1.0</v>
      </c>
      <c r="E1217" s="59" t="s">
        <v>161</v>
      </c>
      <c r="F1217" s="58"/>
    </row>
    <row r="1218">
      <c r="A1218" s="59" t="s">
        <v>43</v>
      </c>
      <c r="B1218" s="59" t="s">
        <v>108</v>
      </c>
      <c r="C1218" s="59" t="s">
        <v>171</v>
      </c>
      <c r="D1218" s="59">
        <v>1.0</v>
      </c>
      <c r="E1218" s="59" t="s">
        <v>161</v>
      </c>
      <c r="F1218" s="58"/>
    </row>
    <row r="1219">
      <c r="A1219" s="59" t="s">
        <v>43</v>
      </c>
      <c r="B1219" s="59" t="s">
        <v>39</v>
      </c>
      <c r="C1219" s="59" t="s">
        <v>171</v>
      </c>
      <c r="D1219" s="59">
        <v>1.0</v>
      </c>
      <c r="E1219" s="59" t="s">
        <v>161</v>
      </c>
      <c r="F1219" s="58"/>
    </row>
    <row r="1220">
      <c r="A1220" s="59" t="s">
        <v>43</v>
      </c>
      <c r="B1220" s="59" t="s">
        <v>121</v>
      </c>
      <c r="C1220" s="59" t="s">
        <v>171</v>
      </c>
      <c r="D1220" s="59">
        <v>1.0</v>
      </c>
      <c r="E1220" s="59" t="s">
        <v>161</v>
      </c>
      <c r="F1220" s="58"/>
    </row>
    <row r="1221">
      <c r="A1221" s="59" t="s">
        <v>43</v>
      </c>
      <c r="B1221" s="59" t="s">
        <v>126</v>
      </c>
      <c r="C1221" s="59" t="s">
        <v>171</v>
      </c>
      <c r="D1221" s="59">
        <v>1.0</v>
      </c>
      <c r="E1221" s="59" t="s">
        <v>161</v>
      </c>
      <c r="F1221" s="58"/>
    </row>
    <row r="1222">
      <c r="A1222" s="59" t="s">
        <v>43</v>
      </c>
      <c r="B1222" s="59" t="s">
        <v>80</v>
      </c>
      <c r="C1222" s="59" t="s">
        <v>171</v>
      </c>
      <c r="D1222" s="59">
        <v>1.0</v>
      </c>
      <c r="E1222" s="59" t="s">
        <v>161</v>
      </c>
      <c r="F1222" s="58"/>
    </row>
    <row r="1223">
      <c r="A1223" s="59" t="s">
        <v>43</v>
      </c>
      <c r="B1223" s="59" t="s">
        <v>23</v>
      </c>
      <c r="C1223" s="59" t="s">
        <v>171</v>
      </c>
      <c r="D1223" s="59">
        <v>1.0</v>
      </c>
      <c r="E1223" s="59" t="s">
        <v>161</v>
      </c>
      <c r="F1223" s="58"/>
    </row>
    <row r="1224">
      <c r="A1224" s="59" t="s">
        <v>43</v>
      </c>
      <c r="B1224" s="59" t="s">
        <v>67</v>
      </c>
      <c r="C1224" s="59" t="s">
        <v>171</v>
      </c>
      <c r="D1224" s="59">
        <v>1.0</v>
      </c>
      <c r="E1224" s="59" t="s">
        <v>161</v>
      </c>
      <c r="F1224" s="58"/>
    </row>
    <row r="1225">
      <c r="A1225" s="59" t="s">
        <v>43</v>
      </c>
      <c r="B1225" s="59" t="s">
        <v>92</v>
      </c>
      <c r="C1225" s="59" t="s">
        <v>171</v>
      </c>
      <c r="D1225" s="59">
        <v>1.0</v>
      </c>
      <c r="E1225" s="59" t="s">
        <v>161</v>
      </c>
      <c r="F1225" s="58"/>
    </row>
    <row r="1226">
      <c r="A1226" s="59" t="s">
        <v>43</v>
      </c>
      <c r="B1226" s="59" t="s">
        <v>138</v>
      </c>
      <c r="C1226" s="59" t="s">
        <v>171</v>
      </c>
      <c r="D1226" s="59">
        <v>1.0</v>
      </c>
      <c r="E1226" s="59" t="s">
        <v>161</v>
      </c>
      <c r="F1226" s="58"/>
    </row>
    <row r="1227">
      <c r="A1227" s="59" t="s">
        <v>43</v>
      </c>
      <c r="B1227" s="59" t="s">
        <v>128</v>
      </c>
      <c r="C1227" s="59" t="s">
        <v>171</v>
      </c>
      <c r="D1227" s="59">
        <v>1.0</v>
      </c>
      <c r="E1227" s="59" t="s">
        <v>161</v>
      </c>
      <c r="F1227" s="58"/>
    </row>
    <row r="1228">
      <c r="A1228" s="59" t="s">
        <v>43</v>
      </c>
      <c r="B1228" s="59" t="s">
        <v>21</v>
      </c>
      <c r="C1228" s="59" t="s">
        <v>171</v>
      </c>
      <c r="D1228" s="59">
        <v>1.0</v>
      </c>
      <c r="E1228" s="59" t="s">
        <v>161</v>
      </c>
      <c r="F1228" s="58"/>
    </row>
    <row r="1229">
      <c r="A1229" s="59" t="s">
        <v>43</v>
      </c>
      <c r="B1229" s="59" t="s">
        <v>144</v>
      </c>
      <c r="C1229" s="59" t="s">
        <v>171</v>
      </c>
      <c r="D1229" s="59">
        <v>1.0</v>
      </c>
      <c r="E1229" s="59" t="s">
        <v>161</v>
      </c>
      <c r="F1229" s="58"/>
    </row>
    <row r="1230">
      <c r="A1230" s="59" t="s">
        <v>43</v>
      </c>
      <c r="B1230" s="59" t="s">
        <v>82</v>
      </c>
      <c r="C1230" s="59" t="s">
        <v>171</v>
      </c>
      <c r="D1230" s="59">
        <v>1.0</v>
      </c>
      <c r="E1230" s="59" t="s">
        <v>161</v>
      </c>
      <c r="F1230" s="58"/>
    </row>
    <row r="1231">
      <c r="A1231" s="59" t="s">
        <v>43</v>
      </c>
      <c r="B1231" s="59" t="s">
        <v>73</v>
      </c>
      <c r="C1231" s="59" t="s">
        <v>171</v>
      </c>
      <c r="D1231" s="59">
        <v>1.0</v>
      </c>
      <c r="E1231" s="59" t="s">
        <v>161</v>
      </c>
      <c r="F1231" s="58"/>
    </row>
    <row r="1232">
      <c r="A1232" s="59" t="s">
        <v>43</v>
      </c>
      <c r="B1232" s="59" t="s">
        <v>50</v>
      </c>
      <c r="C1232" s="59" t="s">
        <v>171</v>
      </c>
      <c r="D1232" s="59">
        <v>1.0</v>
      </c>
      <c r="E1232" s="59" t="s">
        <v>161</v>
      </c>
      <c r="F1232" s="58"/>
    </row>
    <row r="1233">
      <c r="A1233" s="59" t="s">
        <v>43</v>
      </c>
      <c r="B1233" s="59" t="s">
        <v>72</v>
      </c>
      <c r="C1233" s="59" t="s">
        <v>171</v>
      </c>
      <c r="D1233" s="59">
        <v>1.0</v>
      </c>
      <c r="E1233" s="59" t="s">
        <v>161</v>
      </c>
      <c r="F1233" s="58"/>
    </row>
    <row r="1234">
      <c r="A1234" s="59" t="s">
        <v>43</v>
      </c>
      <c r="B1234" s="59" t="s">
        <v>75</v>
      </c>
      <c r="C1234" s="59" t="s">
        <v>171</v>
      </c>
      <c r="D1234" s="59">
        <v>1.0</v>
      </c>
      <c r="E1234" s="59" t="s">
        <v>161</v>
      </c>
      <c r="F1234" s="58"/>
    </row>
    <row r="1235">
      <c r="A1235" s="59" t="s">
        <v>43</v>
      </c>
      <c r="B1235" s="59" t="s">
        <v>25</v>
      </c>
      <c r="C1235" s="59" t="s">
        <v>171</v>
      </c>
      <c r="D1235" s="59">
        <v>1.0</v>
      </c>
      <c r="E1235" s="59" t="s">
        <v>161</v>
      </c>
      <c r="F1235" s="58"/>
    </row>
    <row r="1236">
      <c r="A1236" s="59" t="s">
        <v>43</v>
      </c>
      <c r="B1236" s="59" t="s">
        <v>104</v>
      </c>
      <c r="C1236" s="59" t="s">
        <v>171</v>
      </c>
      <c r="D1236" s="59">
        <v>1.0</v>
      </c>
      <c r="E1236" s="59" t="s">
        <v>161</v>
      </c>
      <c r="F1236" s="58"/>
    </row>
    <row r="1237">
      <c r="A1237" s="59" t="s">
        <v>43</v>
      </c>
      <c r="B1237" s="59" t="s">
        <v>146</v>
      </c>
      <c r="C1237" s="59" t="s">
        <v>171</v>
      </c>
      <c r="D1237" s="59">
        <v>1.0</v>
      </c>
      <c r="E1237" s="59" t="s">
        <v>161</v>
      </c>
      <c r="F1237" s="58"/>
    </row>
    <row r="1238">
      <c r="A1238" s="59" t="s">
        <v>43</v>
      </c>
      <c r="B1238" s="59" t="s">
        <v>55</v>
      </c>
      <c r="C1238" s="59" t="s">
        <v>171</v>
      </c>
      <c r="D1238" s="59">
        <v>1.0</v>
      </c>
      <c r="E1238" s="59" t="s">
        <v>161</v>
      </c>
      <c r="F1238" s="58"/>
    </row>
    <row r="1239">
      <c r="A1239" s="59" t="s">
        <v>43</v>
      </c>
      <c r="B1239" s="59" t="s">
        <v>125</v>
      </c>
      <c r="C1239" s="59" t="s">
        <v>171</v>
      </c>
      <c r="D1239" s="59">
        <v>1.0</v>
      </c>
      <c r="E1239" s="59" t="s">
        <v>161</v>
      </c>
      <c r="F1239" s="58"/>
    </row>
    <row r="1240">
      <c r="A1240" s="59" t="s">
        <v>43</v>
      </c>
      <c r="B1240" s="59" t="s">
        <v>81</v>
      </c>
      <c r="C1240" s="59" t="s">
        <v>171</v>
      </c>
      <c r="D1240" s="59">
        <v>1.0</v>
      </c>
      <c r="E1240" s="59" t="s">
        <v>161</v>
      </c>
      <c r="F1240" s="58"/>
    </row>
    <row r="1241">
      <c r="A1241" s="59" t="s">
        <v>43</v>
      </c>
      <c r="B1241" s="59" t="s">
        <v>106</v>
      </c>
      <c r="C1241" s="59" t="s">
        <v>171</v>
      </c>
      <c r="D1241" s="59">
        <v>1.0</v>
      </c>
      <c r="E1241" s="59" t="s">
        <v>161</v>
      </c>
      <c r="F1241" s="58"/>
    </row>
    <row r="1242">
      <c r="A1242" s="59" t="s">
        <v>43</v>
      </c>
      <c r="B1242" s="59" t="s">
        <v>86</v>
      </c>
      <c r="C1242" s="59" t="s">
        <v>171</v>
      </c>
      <c r="D1242" s="59">
        <v>1.0</v>
      </c>
      <c r="E1242" s="59" t="s">
        <v>161</v>
      </c>
      <c r="F1242" s="58"/>
    </row>
    <row r="1243">
      <c r="A1243" s="59" t="s">
        <v>43</v>
      </c>
      <c r="B1243" s="59" t="s">
        <v>90</v>
      </c>
      <c r="C1243" s="59" t="s">
        <v>171</v>
      </c>
      <c r="D1243" s="59">
        <v>1.0</v>
      </c>
      <c r="E1243" s="59" t="s">
        <v>161</v>
      </c>
      <c r="F1243" s="58"/>
    </row>
    <row r="1244">
      <c r="A1244" s="59" t="s">
        <v>43</v>
      </c>
      <c r="B1244" s="59" t="s">
        <v>135</v>
      </c>
      <c r="C1244" s="59" t="s">
        <v>171</v>
      </c>
      <c r="D1244" s="59">
        <v>1.0</v>
      </c>
      <c r="E1244" s="59" t="s">
        <v>161</v>
      </c>
      <c r="F1244" s="58"/>
    </row>
    <row r="1245">
      <c r="A1245" s="59" t="s">
        <v>43</v>
      </c>
      <c r="B1245" s="59" t="s">
        <v>113</v>
      </c>
      <c r="C1245" s="59" t="s">
        <v>171</v>
      </c>
      <c r="D1245" s="59">
        <v>1.0</v>
      </c>
      <c r="E1245" s="59" t="s">
        <v>161</v>
      </c>
      <c r="F1245" s="58"/>
    </row>
    <row r="1246">
      <c r="A1246" s="59" t="s">
        <v>43</v>
      </c>
      <c r="B1246" s="59" t="s">
        <v>69</v>
      </c>
      <c r="C1246" s="59" t="s">
        <v>171</v>
      </c>
      <c r="D1246" s="59">
        <v>1.0</v>
      </c>
      <c r="E1246" s="59" t="s">
        <v>161</v>
      </c>
      <c r="F1246" s="58"/>
    </row>
    <row r="1247">
      <c r="A1247" s="59" t="s">
        <v>43</v>
      </c>
      <c r="B1247" s="59" t="s">
        <v>143</v>
      </c>
      <c r="C1247" s="59" t="s">
        <v>171</v>
      </c>
      <c r="D1247" s="59">
        <v>1.0</v>
      </c>
      <c r="E1247" s="59" t="s">
        <v>161</v>
      </c>
      <c r="F1247" s="58"/>
    </row>
    <row r="1248">
      <c r="A1248" s="59" t="s">
        <v>43</v>
      </c>
      <c r="B1248" s="59" t="s">
        <v>111</v>
      </c>
      <c r="C1248" s="59" t="s">
        <v>171</v>
      </c>
      <c r="D1248" s="59">
        <v>1.0</v>
      </c>
      <c r="E1248" s="59" t="s">
        <v>161</v>
      </c>
      <c r="F1248" s="58"/>
    </row>
    <row r="1249">
      <c r="A1249" s="59" t="s">
        <v>43</v>
      </c>
      <c r="B1249" s="59" t="s">
        <v>130</v>
      </c>
      <c r="C1249" s="59" t="s">
        <v>171</v>
      </c>
      <c r="D1249" s="59">
        <v>1.0</v>
      </c>
      <c r="E1249" s="59" t="s">
        <v>161</v>
      </c>
      <c r="F1249" s="58"/>
    </row>
    <row r="1250">
      <c r="A1250" s="59" t="s">
        <v>43</v>
      </c>
      <c r="B1250" s="59" t="s">
        <v>47</v>
      </c>
      <c r="C1250" s="59" t="s">
        <v>171</v>
      </c>
      <c r="D1250" s="59">
        <v>1.0</v>
      </c>
      <c r="E1250" s="59" t="s">
        <v>161</v>
      </c>
      <c r="F1250" s="58"/>
    </row>
    <row r="1251">
      <c r="A1251" s="59" t="s">
        <v>43</v>
      </c>
      <c r="B1251" s="59" t="s">
        <v>17</v>
      </c>
      <c r="C1251" s="59" t="s">
        <v>171</v>
      </c>
      <c r="D1251" s="59">
        <v>1.0</v>
      </c>
      <c r="E1251" s="59" t="s">
        <v>161</v>
      </c>
      <c r="F1251" s="58"/>
    </row>
    <row r="1252">
      <c r="A1252" s="59" t="s">
        <v>43</v>
      </c>
      <c r="B1252" s="59" t="s">
        <v>22</v>
      </c>
      <c r="C1252" s="59" t="s">
        <v>171</v>
      </c>
      <c r="D1252" s="59">
        <v>1.0</v>
      </c>
      <c r="E1252" s="59" t="s">
        <v>161</v>
      </c>
      <c r="F1252" s="58"/>
    </row>
    <row r="1253">
      <c r="A1253" s="59" t="s">
        <v>43</v>
      </c>
      <c r="B1253" s="59" t="s">
        <v>62</v>
      </c>
      <c r="C1253" s="59" t="s">
        <v>171</v>
      </c>
      <c r="D1253" s="59">
        <v>1.0</v>
      </c>
      <c r="E1253" s="59" t="s">
        <v>161</v>
      </c>
      <c r="F1253" s="58"/>
    </row>
    <row r="1254">
      <c r="A1254" s="59" t="s">
        <v>43</v>
      </c>
      <c r="B1254" s="59" t="s">
        <v>66</v>
      </c>
      <c r="C1254" s="59" t="s">
        <v>171</v>
      </c>
      <c r="D1254" s="59">
        <v>1.0</v>
      </c>
      <c r="E1254" s="59" t="s">
        <v>161</v>
      </c>
      <c r="F1254" s="58"/>
    </row>
    <row r="1255">
      <c r="A1255" s="59" t="s">
        <v>43</v>
      </c>
      <c r="B1255" s="59" t="s">
        <v>78</v>
      </c>
      <c r="C1255" s="59" t="s">
        <v>171</v>
      </c>
      <c r="D1255" s="59">
        <v>1.0</v>
      </c>
      <c r="E1255" s="59" t="s">
        <v>161</v>
      </c>
      <c r="F1255" s="58"/>
    </row>
    <row r="1256">
      <c r="A1256" s="59" t="s">
        <v>43</v>
      </c>
      <c r="B1256" s="59" t="s">
        <v>91</v>
      </c>
      <c r="C1256" s="59" t="s">
        <v>171</v>
      </c>
      <c r="D1256" s="59">
        <v>1.0</v>
      </c>
      <c r="E1256" s="59" t="s">
        <v>161</v>
      </c>
      <c r="F1256" s="58"/>
    </row>
    <row r="1257">
      <c r="A1257" s="59" t="s">
        <v>43</v>
      </c>
      <c r="B1257" s="59" t="s">
        <v>110</v>
      </c>
      <c r="C1257" s="59" t="s">
        <v>171</v>
      </c>
      <c r="D1257" s="59">
        <v>1.0</v>
      </c>
      <c r="E1257" s="59" t="s">
        <v>161</v>
      </c>
      <c r="F1257" s="58"/>
    </row>
    <row r="1258">
      <c r="A1258" s="59" t="s">
        <v>43</v>
      </c>
      <c r="B1258" s="59" t="s">
        <v>87</v>
      </c>
      <c r="C1258" s="59" t="s">
        <v>171</v>
      </c>
      <c r="D1258" s="59">
        <v>1.0</v>
      </c>
      <c r="E1258" s="59" t="s">
        <v>161</v>
      </c>
      <c r="F1258" s="58"/>
    </row>
    <row r="1259">
      <c r="A1259" s="59" t="s">
        <v>43</v>
      </c>
      <c r="B1259" s="59" t="s">
        <v>41</v>
      </c>
      <c r="C1259" s="59" t="s">
        <v>171</v>
      </c>
      <c r="D1259" s="59">
        <v>1.0</v>
      </c>
      <c r="E1259" s="59" t="s">
        <v>161</v>
      </c>
      <c r="F1259" s="58"/>
    </row>
    <row r="1260">
      <c r="A1260" s="59" t="s">
        <v>43</v>
      </c>
      <c r="B1260" s="59" t="s">
        <v>97</v>
      </c>
      <c r="C1260" s="59" t="s">
        <v>171</v>
      </c>
      <c r="D1260" s="59">
        <v>1.0</v>
      </c>
      <c r="E1260" s="59" t="s">
        <v>161</v>
      </c>
      <c r="F1260" s="58"/>
    </row>
    <row r="1261">
      <c r="A1261" s="59" t="s">
        <v>43</v>
      </c>
      <c r="B1261" s="59" t="s">
        <v>77</v>
      </c>
      <c r="C1261" s="59" t="s">
        <v>171</v>
      </c>
      <c r="D1261" s="59">
        <v>1.0</v>
      </c>
      <c r="E1261" s="59" t="s">
        <v>161</v>
      </c>
      <c r="F1261" s="58"/>
    </row>
    <row r="1262">
      <c r="A1262" s="59" t="s">
        <v>43</v>
      </c>
      <c r="B1262" s="59" t="s">
        <v>120</v>
      </c>
      <c r="C1262" s="59" t="s">
        <v>171</v>
      </c>
      <c r="D1262" s="59">
        <v>1.0</v>
      </c>
      <c r="E1262" s="59" t="s">
        <v>161</v>
      </c>
      <c r="F1262" s="58"/>
    </row>
    <row r="1263">
      <c r="A1263" s="59" t="s">
        <v>43</v>
      </c>
      <c r="B1263" s="59" t="s">
        <v>116</v>
      </c>
      <c r="C1263" s="59" t="s">
        <v>171</v>
      </c>
      <c r="D1263" s="59">
        <v>1.0</v>
      </c>
      <c r="E1263" s="59" t="s">
        <v>161</v>
      </c>
      <c r="F1263" s="58"/>
    </row>
    <row r="1264">
      <c r="A1264" s="59" t="s">
        <v>43</v>
      </c>
      <c r="B1264" s="59" t="s">
        <v>31</v>
      </c>
      <c r="C1264" s="59" t="s">
        <v>171</v>
      </c>
      <c r="D1264" s="59">
        <v>1.0</v>
      </c>
      <c r="E1264" s="59" t="s">
        <v>161</v>
      </c>
      <c r="F1264" s="58"/>
    </row>
    <row r="1265">
      <c r="A1265" s="59" t="s">
        <v>43</v>
      </c>
      <c r="B1265" s="59" t="s">
        <v>45</v>
      </c>
      <c r="C1265" s="59" t="s">
        <v>171</v>
      </c>
      <c r="D1265" s="59">
        <v>1.0</v>
      </c>
      <c r="E1265" s="59" t="s">
        <v>161</v>
      </c>
      <c r="F1265" s="58"/>
    </row>
    <row r="1266">
      <c r="A1266" s="59" t="s">
        <v>43</v>
      </c>
      <c r="B1266" s="59" t="s">
        <v>94</v>
      </c>
      <c r="C1266" s="59" t="s">
        <v>171</v>
      </c>
      <c r="D1266" s="59">
        <v>1.0</v>
      </c>
      <c r="E1266" s="59" t="s">
        <v>161</v>
      </c>
      <c r="F1266" s="58"/>
    </row>
    <row r="1267">
      <c r="A1267" s="59" t="s">
        <v>43</v>
      </c>
      <c r="B1267" s="59" t="s">
        <v>27</v>
      </c>
      <c r="C1267" s="59" t="s">
        <v>171</v>
      </c>
      <c r="D1267" s="59">
        <v>1.0</v>
      </c>
      <c r="E1267" s="59" t="s">
        <v>161</v>
      </c>
      <c r="F1267" s="58"/>
    </row>
    <row r="1268">
      <c r="A1268" s="59" t="s">
        <v>43</v>
      </c>
      <c r="B1268" s="59" t="s">
        <v>105</v>
      </c>
      <c r="C1268" s="59" t="s">
        <v>171</v>
      </c>
      <c r="D1268" s="59">
        <v>1.0</v>
      </c>
      <c r="E1268" s="59" t="s">
        <v>161</v>
      </c>
      <c r="F1268" s="58"/>
    </row>
    <row r="1269">
      <c r="A1269" s="59" t="s">
        <v>43</v>
      </c>
      <c r="B1269" s="59" t="s">
        <v>52</v>
      </c>
      <c r="C1269" s="59" t="s">
        <v>171</v>
      </c>
      <c r="D1269" s="59">
        <v>1.0</v>
      </c>
      <c r="E1269" s="59" t="s">
        <v>161</v>
      </c>
      <c r="F1269" s="58"/>
    </row>
    <row r="1270">
      <c r="A1270" s="59" t="s">
        <v>43</v>
      </c>
      <c r="B1270" s="59" t="s">
        <v>58</v>
      </c>
      <c r="C1270" s="59" t="s">
        <v>171</v>
      </c>
      <c r="D1270" s="59">
        <v>1.0</v>
      </c>
      <c r="E1270" s="59" t="s">
        <v>161</v>
      </c>
      <c r="F1270" s="58"/>
    </row>
    <row r="1271">
      <c r="A1271" s="59" t="s">
        <v>43</v>
      </c>
      <c r="B1271" s="59" t="s">
        <v>65</v>
      </c>
      <c r="C1271" s="59" t="s">
        <v>171</v>
      </c>
      <c r="D1271" s="59">
        <v>1.0</v>
      </c>
      <c r="E1271" s="59" t="s">
        <v>161</v>
      </c>
      <c r="F1271" s="58"/>
    </row>
    <row r="1272">
      <c r="A1272" s="59" t="s">
        <v>43</v>
      </c>
      <c r="B1272" s="59" t="s">
        <v>59</v>
      </c>
      <c r="C1272" s="59" t="s">
        <v>171</v>
      </c>
      <c r="D1272" s="59">
        <v>1.0</v>
      </c>
      <c r="E1272" s="59" t="s">
        <v>161</v>
      </c>
      <c r="F1272" s="58"/>
    </row>
    <row r="1273">
      <c r="A1273" s="59" t="s">
        <v>43</v>
      </c>
      <c r="B1273" s="59" t="s">
        <v>71</v>
      </c>
      <c r="C1273" s="59" t="s">
        <v>171</v>
      </c>
      <c r="D1273" s="59">
        <v>1.0</v>
      </c>
      <c r="E1273" s="59" t="s">
        <v>161</v>
      </c>
      <c r="F1273" s="58"/>
    </row>
    <row r="1274">
      <c r="A1274" s="59" t="s">
        <v>43</v>
      </c>
      <c r="B1274" s="59" t="s">
        <v>119</v>
      </c>
      <c r="C1274" s="59" t="s">
        <v>171</v>
      </c>
      <c r="D1274" s="59">
        <v>1.0</v>
      </c>
      <c r="E1274" s="59" t="s">
        <v>161</v>
      </c>
      <c r="F1274" s="58"/>
    </row>
    <row r="1275">
      <c r="A1275" s="59" t="s">
        <v>43</v>
      </c>
      <c r="B1275" s="59" t="s">
        <v>122</v>
      </c>
      <c r="C1275" s="59" t="s">
        <v>171</v>
      </c>
      <c r="D1275" s="59">
        <v>1.0</v>
      </c>
      <c r="E1275" s="59" t="s">
        <v>161</v>
      </c>
      <c r="F1275" s="58"/>
    </row>
    <row r="1276">
      <c r="A1276" s="59" t="s">
        <v>43</v>
      </c>
      <c r="B1276" s="59" t="s">
        <v>36</v>
      </c>
      <c r="C1276" s="59" t="s">
        <v>171</v>
      </c>
      <c r="D1276" s="59">
        <v>1.0</v>
      </c>
      <c r="E1276" s="59" t="s">
        <v>161</v>
      </c>
      <c r="F1276" s="58"/>
    </row>
    <row r="1277">
      <c r="A1277" s="59" t="s">
        <v>43</v>
      </c>
      <c r="B1277" s="59" t="s">
        <v>40</v>
      </c>
      <c r="C1277" s="59" t="s">
        <v>171</v>
      </c>
      <c r="D1277" s="59">
        <v>1.0</v>
      </c>
      <c r="E1277" s="59" t="s">
        <v>161</v>
      </c>
      <c r="F1277" s="58"/>
    </row>
    <row r="1278">
      <c r="A1278" s="59" t="s">
        <v>43</v>
      </c>
      <c r="B1278" s="59" t="s">
        <v>84</v>
      </c>
      <c r="C1278" s="59" t="s">
        <v>171</v>
      </c>
      <c r="D1278" s="59">
        <v>1.0</v>
      </c>
      <c r="E1278" s="59" t="s">
        <v>161</v>
      </c>
      <c r="F1278" s="58"/>
    </row>
    <row r="1279">
      <c r="A1279" s="59" t="s">
        <v>43</v>
      </c>
      <c r="B1279" s="59" t="s">
        <v>98</v>
      </c>
      <c r="C1279" s="59" t="s">
        <v>171</v>
      </c>
      <c r="D1279" s="59">
        <v>1.0</v>
      </c>
      <c r="E1279" s="59" t="s">
        <v>161</v>
      </c>
      <c r="F1279" s="58"/>
    </row>
    <row r="1280">
      <c r="A1280" s="59" t="s">
        <v>43</v>
      </c>
      <c r="B1280" s="59" t="s">
        <v>99</v>
      </c>
      <c r="C1280" s="59" t="s">
        <v>171</v>
      </c>
      <c r="D1280" s="59">
        <v>1.0</v>
      </c>
      <c r="E1280" s="59" t="s">
        <v>161</v>
      </c>
      <c r="F1280" s="58"/>
    </row>
    <row r="1281">
      <c r="A1281" s="59" t="s">
        <v>43</v>
      </c>
      <c r="B1281" s="59" t="s">
        <v>109</v>
      </c>
      <c r="C1281" s="59" t="s">
        <v>171</v>
      </c>
      <c r="D1281" s="59">
        <v>1.0</v>
      </c>
      <c r="E1281" s="59" t="s">
        <v>161</v>
      </c>
      <c r="F1281" s="58"/>
    </row>
    <row r="1282">
      <c r="A1282" s="59" t="s">
        <v>43</v>
      </c>
      <c r="B1282" s="59" t="s">
        <v>124</v>
      </c>
      <c r="C1282" s="59" t="s">
        <v>171</v>
      </c>
      <c r="D1282" s="59">
        <v>1.0</v>
      </c>
      <c r="E1282" s="59" t="s">
        <v>161</v>
      </c>
      <c r="F1282" s="58"/>
    </row>
    <row r="1283">
      <c r="A1283" s="59" t="s">
        <v>43</v>
      </c>
      <c r="B1283" s="59" t="s">
        <v>145</v>
      </c>
      <c r="C1283" s="59" t="s">
        <v>171</v>
      </c>
      <c r="D1283" s="59">
        <v>1.0</v>
      </c>
      <c r="E1283" s="59" t="s">
        <v>161</v>
      </c>
      <c r="F1283" s="58"/>
    </row>
    <row r="1284">
      <c r="A1284" s="59" t="s">
        <v>43</v>
      </c>
      <c r="B1284" s="59" t="s">
        <v>147</v>
      </c>
      <c r="C1284" s="59" t="s">
        <v>171</v>
      </c>
      <c r="D1284" s="59">
        <v>1.0</v>
      </c>
      <c r="E1284" s="59" t="s">
        <v>161</v>
      </c>
      <c r="F1284" s="58"/>
    </row>
    <row r="1285">
      <c r="A1285" s="59" t="s">
        <v>43</v>
      </c>
      <c r="B1285" s="59" t="s">
        <v>102</v>
      </c>
      <c r="C1285" s="59" t="s">
        <v>171</v>
      </c>
      <c r="D1285" s="59">
        <v>1.0</v>
      </c>
      <c r="E1285" s="59" t="s">
        <v>161</v>
      </c>
      <c r="F1285" s="58"/>
    </row>
    <row r="1286">
      <c r="A1286" s="59" t="s">
        <v>53</v>
      </c>
      <c r="B1286" s="59" t="s">
        <v>68</v>
      </c>
      <c r="C1286" s="59" t="s">
        <v>171</v>
      </c>
      <c r="D1286" s="59">
        <v>1.0</v>
      </c>
      <c r="E1286" s="59" t="s">
        <v>161</v>
      </c>
      <c r="F1286" s="58"/>
    </row>
    <row r="1287">
      <c r="A1287" s="59" t="s">
        <v>53</v>
      </c>
      <c r="B1287" s="59" t="s">
        <v>115</v>
      </c>
      <c r="C1287" s="59" t="s">
        <v>171</v>
      </c>
      <c r="D1287" s="59">
        <v>1.0</v>
      </c>
      <c r="E1287" s="59" t="s">
        <v>161</v>
      </c>
      <c r="F1287" s="58"/>
    </row>
    <row r="1288">
      <c r="A1288" s="59" t="s">
        <v>53</v>
      </c>
      <c r="B1288" s="59" t="s">
        <v>132</v>
      </c>
      <c r="C1288" s="59" t="s">
        <v>171</v>
      </c>
      <c r="D1288" s="59">
        <v>1.0</v>
      </c>
      <c r="E1288" s="59" t="s">
        <v>161</v>
      </c>
      <c r="F1288" s="58"/>
    </row>
    <row r="1289">
      <c r="A1289" s="59" t="s">
        <v>53</v>
      </c>
      <c r="B1289" s="59" t="s">
        <v>95</v>
      </c>
      <c r="C1289" s="59" t="s">
        <v>171</v>
      </c>
      <c r="D1289" s="59">
        <v>1.0</v>
      </c>
      <c r="E1289" s="59" t="s">
        <v>161</v>
      </c>
      <c r="F1289" s="58"/>
    </row>
    <row r="1290">
      <c r="A1290" s="59" t="s">
        <v>53</v>
      </c>
      <c r="B1290" s="59" t="s">
        <v>44</v>
      </c>
      <c r="C1290" s="59" t="s">
        <v>171</v>
      </c>
      <c r="D1290" s="59">
        <v>1.0</v>
      </c>
      <c r="E1290" s="59" t="s">
        <v>161</v>
      </c>
      <c r="F1290" s="58"/>
    </row>
    <row r="1291">
      <c r="A1291" s="59" t="s">
        <v>53</v>
      </c>
      <c r="B1291" s="59" t="s">
        <v>89</v>
      </c>
      <c r="C1291" s="59" t="s">
        <v>171</v>
      </c>
      <c r="D1291" s="59">
        <v>1.0</v>
      </c>
      <c r="E1291" s="59" t="s">
        <v>161</v>
      </c>
      <c r="F1291" s="58"/>
    </row>
    <row r="1292">
      <c r="A1292" s="59" t="s">
        <v>53</v>
      </c>
      <c r="B1292" s="59" t="s">
        <v>134</v>
      </c>
      <c r="C1292" s="59" t="s">
        <v>171</v>
      </c>
      <c r="D1292" s="59">
        <v>1.0</v>
      </c>
      <c r="E1292" s="59" t="s">
        <v>161</v>
      </c>
      <c r="F1292" s="58"/>
    </row>
    <row r="1293">
      <c r="A1293" s="59" t="s">
        <v>53</v>
      </c>
      <c r="B1293" s="59" t="s">
        <v>85</v>
      </c>
      <c r="C1293" s="59" t="s">
        <v>171</v>
      </c>
      <c r="D1293" s="59">
        <v>1.0</v>
      </c>
      <c r="E1293" s="59" t="s">
        <v>161</v>
      </c>
      <c r="F1293" s="58"/>
    </row>
    <row r="1294">
      <c r="A1294" s="59" t="s">
        <v>53</v>
      </c>
      <c r="B1294" s="59" t="s">
        <v>38</v>
      </c>
      <c r="C1294" s="59" t="s">
        <v>171</v>
      </c>
      <c r="D1294" s="59">
        <v>1.0</v>
      </c>
      <c r="E1294" s="59" t="s">
        <v>161</v>
      </c>
      <c r="F1294" s="58"/>
    </row>
    <row r="1295">
      <c r="A1295" s="59" t="s">
        <v>53</v>
      </c>
      <c r="B1295" s="59" t="s">
        <v>19</v>
      </c>
      <c r="C1295" s="59" t="s">
        <v>171</v>
      </c>
      <c r="D1295" s="59">
        <v>1.0</v>
      </c>
      <c r="E1295" s="59" t="s">
        <v>161</v>
      </c>
      <c r="F1295" s="58"/>
    </row>
    <row r="1296">
      <c r="A1296" s="59" t="s">
        <v>53</v>
      </c>
      <c r="B1296" s="59" t="s">
        <v>32</v>
      </c>
      <c r="C1296" s="59" t="s">
        <v>171</v>
      </c>
      <c r="D1296" s="59">
        <v>1.0</v>
      </c>
      <c r="E1296" s="59" t="s">
        <v>161</v>
      </c>
      <c r="F1296" s="58"/>
    </row>
    <row r="1297">
      <c r="A1297" s="59" t="s">
        <v>53</v>
      </c>
      <c r="B1297" s="59" t="s">
        <v>136</v>
      </c>
      <c r="C1297" s="59" t="s">
        <v>171</v>
      </c>
      <c r="D1297" s="59">
        <v>1.0</v>
      </c>
      <c r="E1297" s="59" t="s">
        <v>161</v>
      </c>
      <c r="F1297" s="58"/>
    </row>
    <row r="1298">
      <c r="A1298" s="59" t="s">
        <v>53</v>
      </c>
      <c r="B1298" s="59" t="s">
        <v>70</v>
      </c>
      <c r="C1298" s="59" t="s">
        <v>171</v>
      </c>
      <c r="D1298" s="59">
        <v>1.0</v>
      </c>
      <c r="E1298" s="59" t="s">
        <v>161</v>
      </c>
      <c r="F1298" s="58"/>
    </row>
    <row r="1299">
      <c r="A1299" s="59" t="s">
        <v>53</v>
      </c>
      <c r="B1299" s="59" t="s">
        <v>137</v>
      </c>
      <c r="C1299" s="59" t="s">
        <v>171</v>
      </c>
      <c r="D1299" s="59">
        <v>1.0</v>
      </c>
      <c r="E1299" s="59" t="s">
        <v>161</v>
      </c>
      <c r="F1299" s="58"/>
    </row>
    <row r="1300">
      <c r="A1300" s="59" t="s">
        <v>53</v>
      </c>
      <c r="B1300" s="59" t="s">
        <v>42</v>
      </c>
      <c r="C1300" s="59" t="s">
        <v>171</v>
      </c>
      <c r="D1300" s="59">
        <v>1.0</v>
      </c>
      <c r="E1300" s="59" t="s">
        <v>161</v>
      </c>
      <c r="F1300" s="58"/>
    </row>
    <row r="1301">
      <c r="A1301" s="59" t="s">
        <v>53</v>
      </c>
      <c r="B1301" s="59" t="s">
        <v>28</v>
      </c>
      <c r="C1301" s="59" t="s">
        <v>171</v>
      </c>
      <c r="D1301" s="59">
        <v>1.0</v>
      </c>
      <c r="E1301" s="59" t="s">
        <v>161</v>
      </c>
      <c r="F1301" s="58"/>
    </row>
    <row r="1302">
      <c r="A1302" s="59" t="s">
        <v>53</v>
      </c>
      <c r="B1302" s="59" t="s">
        <v>33</v>
      </c>
      <c r="C1302" s="59" t="s">
        <v>171</v>
      </c>
      <c r="D1302" s="59">
        <v>1.0</v>
      </c>
      <c r="E1302" s="59" t="s">
        <v>161</v>
      </c>
      <c r="F1302" s="58"/>
    </row>
    <row r="1303">
      <c r="A1303" s="59" t="s">
        <v>53</v>
      </c>
      <c r="B1303" s="59" t="s">
        <v>46</v>
      </c>
      <c r="C1303" s="59" t="s">
        <v>171</v>
      </c>
      <c r="D1303" s="59">
        <v>1.0</v>
      </c>
      <c r="E1303" s="59" t="s">
        <v>161</v>
      </c>
      <c r="F1303" s="58"/>
    </row>
    <row r="1304">
      <c r="A1304" s="59" t="s">
        <v>53</v>
      </c>
      <c r="B1304" s="59" t="s">
        <v>51</v>
      </c>
      <c r="C1304" s="59" t="s">
        <v>171</v>
      </c>
      <c r="D1304" s="59">
        <v>1.0</v>
      </c>
      <c r="E1304" s="59" t="s">
        <v>161</v>
      </c>
      <c r="F1304" s="58"/>
    </row>
    <row r="1305">
      <c r="A1305" s="59" t="s">
        <v>53</v>
      </c>
      <c r="B1305" s="59" t="s">
        <v>83</v>
      </c>
      <c r="C1305" s="59" t="s">
        <v>171</v>
      </c>
      <c r="D1305" s="59">
        <v>1.0</v>
      </c>
      <c r="E1305" s="59" t="s">
        <v>161</v>
      </c>
      <c r="F1305" s="58"/>
    </row>
    <row r="1306">
      <c r="A1306" s="59" t="s">
        <v>53</v>
      </c>
      <c r="B1306" s="59" t="s">
        <v>148</v>
      </c>
      <c r="C1306" s="59" t="s">
        <v>171</v>
      </c>
      <c r="D1306" s="59">
        <v>1.0</v>
      </c>
      <c r="E1306" s="59" t="s">
        <v>161</v>
      </c>
      <c r="F1306" s="58"/>
    </row>
    <row r="1307">
      <c r="A1307" s="59" t="s">
        <v>53</v>
      </c>
      <c r="B1307" s="59" t="s">
        <v>149</v>
      </c>
      <c r="C1307" s="59" t="s">
        <v>171</v>
      </c>
      <c r="D1307" s="59">
        <v>1.0</v>
      </c>
      <c r="E1307" s="59" t="s">
        <v>161</v>
      </c>
      <c r="F1307" s="58"/>
    </row>
    <row r="1308">
      <c r="A1308" s="59" t="s">
        <v>53</v>
      </c>
      <c r="B1308" s="59" t="s">
        <v>15</v>
      </c>
      <c r="C1308" s="59" t="s">
        <v>171</v>
      </c>
      <c r="D1308" s="59">
        <v>1.0</v>
      </c>
      <c r="E1308" s="59" t="s">
        <v>161</v>
      </c>
      <c r="F1308" s="58"/>
    </row>
    <row r="1309">
      <c r="A1309" s="59" t="s">
        <v>53</v>
      </c>
      <c r="B1309" s="59" t="s">
        <v>48</v>
      </c>
      <c r="C1309" s="59" t="s">
        <v>171</v>
      </c>
      <c r="D1309" s="59">
        <v>1.0</v>
      </c>
      <c r="E1309" s="59" t="s">
        <v>161</v>
      </c>
      <c r="F1309" s="58"/>
    </row>
    <row r="1310">
      <c r="A1310" s="59" t="s">
        <v>53</v>
      </c>
      <c r="B1310" s="59" t="s">
        <v>61</v>
      </c>
      <c r="C1310" s="59" t="s">
        <v>171</v>
      </c>
      <c r="D1310" s="59">
        <v>1.0</v>
      </c>
      <c r="E1310" s="59" t="s">
        <v>161</v>
      </c>
      <c r="F1310" s="58"/>
    </row>
    <row r="1311">
      <c r="A1311" s="59" t="s">
        <v>53</v>
      </c>
      <c r="B1311" s="59" t="s">
        <v>63</v>
      </c>
      <c r="C1311" s="59" t="s">
        <v>171</v>
      </c>
      <c r="D1311" s="59">
        <v>1.0</v>
      </c>
      <c r="E1311" s="59" t="s">
        <v>161</v>
      </c>
      <c r="F1311" s="58"/>
    </row>
    <row r="1312">
      <c r="A1312" s="59" t="s">
        <v>53</v>
      </c>
      <c r="B1312" s="59" t="s">
        <v>93</v>
      </c>
      <c r="C1312" s="59" t="s">
        <v>171</v>
      </c>
      <c r="D1312" s="59">
        <v>1.0</v>
      </c>
      <c r="E1312" s="59" t="s">
        <v>161</v>
      </c>
      <c r="F1312" s="58"/>
    </row>
    <row r="1313">
      <c r="A1313" s="59" t="s">
        <v>53</v>
      </c>
      <c r="B1313" s="59" t="s">
        <v>96</v>
      </c>
      <c r="C1313" s="59" t="s">
        <v>171</v>
      </c>
      <c r="D1313" s="59">
        <v>1.0</v>
      </c>
      <c r="E1313" s="59" t="s">
        <v>161</v>
      </c>
      <c r="F1313" s="58"/>
    </row>
    <row r="1314">
      <c r="A1314" s="59" t="s">
        <v>53</v>
      </c>
      <c r="B1314" s="59" t="s">
        <v>112</v>
      </c>
      <c r="C1314" s="59" t="s">
        <v>171</v>
      </c>
      <c r="D1314" s="59">
        <v>1.0</v>
      </c>
      <c r="E1314" s="59" t="s">
        <v>161</v>
      </c>
      <c r="F1314" s="58"/>
    </row>
    <row r="1315">
      <c r="A1315" s="59" t="s">
        <v>53</v>
      </c>
      <c r="B1315" s="59" t="s">
        <v>114</v>
      </c>
      <c r="C1315" s="59" t="s">
        <v>171</v>
      </c>
      <c r="D1315" s="59">
        <v>1.0</v>
      </c>
      <c r="E1315" s="59" t="s">
        <v>161</v>
      </c>
      <c r="F1315" s="58"/>
    </row>
    <row r="1316">
      <c r="A1316" s="59" t="s">
        <v>53</v>
      </c>
      <c r="B1316" s="59" t="s">
        <v>142</v>
      </c>
      <c r="C1316" s="59" t="s">
        <v>171</v>
      </c>
      <c r="D1316" s="59">
        <v>1.0</v>
      </c>
      <c r="E1316" s="59" t="s">
        <v>161</v>
      </c>
      <c r="F1316" s="58"/>
    </row>
    <row r="1317">
      <c r="A1317" s="59" t="s">
        <v>53</v>
      </c>
      <c r="B1317" s="59" t="s">
        <v>54</v>
      </c>
      <c r="C1317" s="59" t="s">
        <v>171</v>
      </c>
      <c r="D1317" s="59">
        <v>1.0</v>
      </c>
      <c r="E1317" s="59" t="s">
        <v>161</v>
      </c>
      <c r="F1317" s="58"/>
    </row>
    <row r="1318">
      <c r="A1318" s="59" t="s">
        <v>53</v>
      </c>
      <c r="B1318" s="59" t="s">
        <v>108</v>
      </c>
      <c r="C1318" s="59" t="s">
        <v>171</v>
      </c>
      <c r="D1318" s="59">
        <v>1.0</v>
      </c>
      <c r="E1318" s="59" t="s">
        <v>161</v>
      </c>
      <c r="F1318" s="58"/>
    </row>
    <row r="1319">
      <c r="A1319" s="59" t="s">
        <v>53</v>
      </c>
      <c r="B1319" s="59" t="s">
        <v>39</v>
      </c>
      <c r="C1319" s="59" t="s">
        <v>171</v>
      </c>
      <c r="D1319" s="59">
        <v>1.0</v>
      </c>
      <c r="E1319" s="59" t="s">
        <v>161</v>
      </c>
      <c r="F1319" s="58"/>
    </row>
    <row r="1320">
      <c r="A1320" s="59" t="s">
        <v>53</v>
      </c>
      <c r="B1320" s="59" t="s">
        <v>121</v>
      </c>
      <c r="C1320" s="59" t="s">
        <v>171</v>
      </c>
      <c r="D1320" s="59">
        <v>1.0</v>
      </c>
      <c r="E1320" s="59" t="s">
        <v>161</v>
      </c>
      <c r="F1320" s="58"/>
    </row>
    <row r="1321">
      <c r="A1321" s="59" t="s">
        <v>53</v>
      </c>
      <c r="B1321" s="59" t="s">
        <v>126</v>
      </c>
      <c r="C1321" s="59" t="s">
        <v>171</v>
      </c>
      <c r="D1321" s="59">
        <v>1.0</v>
      </c>
      <c r="E1321" s="59" t="s">
        <v>161</v>
      </c>
      <c r="F1321" s="58"/>
    </row>
    <row r="1322">
      <c r="A1322" s="59" t="s">
        <v>53</v>
      </c>
      <c r="B1322" s="59" t="s">
        <v>80</v>
      </c>
      <c r="C1322" s="59" t="s">
        <v>171</v>
      </c>
      <c r="D1322" s="59">
        <v>1.0</v>
      </c>
      <c r="E1322" s="59" t="s">
        <v>161</v>
      </c>
      <c r="F1322" s="58"/>
    </row>
    <row r="1323">
      <c r="A1323" s="59" t="s">
        <v>53</v>
      </c>
      <c r="B1323" s="59" t="s">
        <v>23</v>
      </c>
      <c r="C1323" s="59" t="s">
        <v>171</v>
      </c>
      <c r="D1323" s="59">
        <v>1.0</v>
      </c>
      <c r="E1323" s="59" t="s">
        <v>161</v>
      </c>
      <c r="F1323" s="58"/>
    </row>
    <row r="1324">
      <c r="A1324" s="59" t="s">
        <v>53</v>
      </c>
      <c r="B1324" s="59" t="s">
        <v>67</v>
      </c>
      <c r="C1324" s="59" t="s">
        <v>171</v>
      </c>
      <c r="D1324" s="59">
        <v>1.0</v>
      </c>
      <c r="E1324" s="59" t="s">
        <v>161</v>
      </c>
      <c r="F1324" s="58"/>
    </row>
    <row r="1325">
      <c r="A1325" s="59" t="s">
        <v>53</v>
      </c>
      <c r="B1325" s="59" t="s">
        <v>92</v>
      </c>
      <c r="C1325" s="59" t="s">
        <v>171</v>
      </c>
      <c r="D1325" s="59">
        <v>1.0</v>
      </c>
      <c r="E1325" s="59" t="s">
        <v>161</v>
      </c>
      <c r="F1325" s="58"/>
    </row>
    <row r="1326">
      <c r="A1326" s="59" t="s">
        <v>53</v>
      </c>
      <c r="B1326" s="59" t="s">
        <v>138</v>
      </c>
      <c r="C1326" s="59" t="s">
        <v>171</v>
      </c>
      <c r="D1326" s="59">
        <v>1.0</v>
      </c>
      <c r="E1326" s="59" t="s">
        <v>161</v>
      </c>
      <c r="F1326" s="58"/>
    </row>
    <row r="1327">
      <c r="A1327" s="59" t="s">
        <v>53</v>
      </c>
      <c r="B1327" s="59" t="s">
        <v>128</v>
      </c>
      <c r="C1327" s="59" t="s">
        <v>171</v>
      </c>
      <c r="D1327" s="59">
        <v>1.0</v>
      </c>
      <c r="E1327" s="59" t="s">
        <v>161</v>
      </c>
      <c r="F1327" s="58"/>
    </row>
    <row r="1328">
      <c r="A1328" s="59" t="s">
        <v>53</v>
      </c>
      <c r="B1328" s="59" t="s">
        <v>21</v>
      </c>
      <c r="C1328" s="59" t="s">
        <v>171</v>
      </c>
      <c r="D1328" s="59">
        <v>1.0</v>
      </c>
      <c r="E1328" s="59" t="s">
        <v>161</v>
      </c>
      <c r="F1328" s="58"/>
    </row>
    <row r="1329">
      <c r="A1329" s="59" t="s">
        <v>53</v>
      </c>
      <c r="B1329" s="59" t="s">
        <v>144</v>
      </c>
      <c r="C1329" s="59" t="s">
        <v>171</v>
      </c>
      <c r="D1329" s="59">
        <v>1.0</v>
      </c>
      <c r="E1329" s="59" t="s">
        <v>161</v>
      </c>
      <c r="F1329" s="58"/>
    </row>
    <row r="1330">
      <c r="A1330" s="59" t="s">
        <v>53</v>
      </c>
      <c r="B1330" s="59" t="s">
        <v>82</v>
      </c>
      <c r="C1330" s="59" t="s">
        <v>171</v>
      </c>
      <c r="D1330" s="59">
        <v>1.0</v>
      </c>
      <c r="E1330" s="59" t="s">
        <v>161</v>
      </c>
      <c r="F1330" s="58"/>
    </row>
    <row r="1331">
      <c r="A1331" s="59" t="s">
        <v>53</v>
      </c>
      <c r="B1331" s="59" t="s">
        <v>73</v>
      </c>
      <c r="C1331" s="59" t="s">
        <v>171</v>
      </c>
      <c r="D1331" s="59">
        <v>1.0</v>
      </c>
      <c r="E1331" s="59" t="s">
        <v>161</v>
      </c>
      <c r="F1331" s="58"/>
    </row>
    <row r="1332">
      <c r="A1332" s="59" t="s">
        <v>53</v>
      </c>
      <c r="B1332" s="59" t="s">
        <v>50</v>
      </c>
      <c r="C1332" s="59" t="s">
        <v>171</v>
      </c>
      <c r="D1332" s="59">
        <v>1.0</v>
      </c>
      <c r="E1332" s="59" t="s">
        <v>161</v>
      </c>
      <c r="F1332" s="58"/>
    </row>
    <row r="1333">
      <c r="A1333" s="59" t="s">
        <v>53</v>
      </c>
      <c r="B1333" s="59" t="s">
        <v>72</v>
      </c>
      <c r="C1333" s="59" t="s">
        <v>171</v>
      </c>
      <c r="D1333" s="59">
        <v>1.0</v>
      </c>
      <c r="E1333" s="59" t="s">
        <v>161</v>
      </c>
      <c r="F1333" s="58"/>
    </row>
    <row r="1334">
      <c r="A1334" s="59" t="s">
        <v>53</v>
      </c>
      <c r="B1334" s="59" t="s">
        <v>75</v>
      </c>
      <c r="C1334" s="59" t="s">
        <v>171</v>
      </c>
      <c r="D1334" s="59">
        <v>1.0</v>
      </c>
      <c r="E1334" s="59" t="s">
        <v>161</v>
      </c>
      <c r="F1334" s="58"/>
    </row>
    <row r="1335">
      <c r="A1335" s="59" t="s">
        <v>53</v>
      </c>
      <c r="B1335" s="59" t="s">
        <v>25</v>
      </c>
      <c r="C1335" s="59" t="s">
        <v>171</v>
      </c>
      <c r="D1335" s="59">
        <v>1.0</v>
      </c>
      <c r="E1335" s="59" t="s">
        <v>161</v>
      </c>
      <c r="F1335" s="58"/>
    </row>
    <row r="1336">
      <c r="A1336" s="59" t="s">
        <v>53</v>
      </c>
      <c r="B1336" s="59" t="s">
        <v>104</v>
      </c>
      <c r="C1336" s="59" t="s">
        <v>171</v>
      </c>
      <c r="D1336" s="59">
        <v>1.0</v>
      </c>
      <c r="E1336" s="59" t="s">
        <v>161</v>
      </c>
      <c r="F1336" s="58"/>
    </row>
    <row r="1337">
      <c r="A1337" s="59" t="s">
        <v>53</v>
      </c>
      <c r="B1337" s="59" t="s">
        <v>146</v>
      </c>
      <c r="C1337" s="59" t="s">
        <v>171</v>
      </c>
      <c r="D1337" s="59">
        <v>1.0</v>
      </c>
      <c r="E1337" s="59" t="s">
        <v>161</v>
      </c>
      <c r="F1337" s="58"/>
    </row>
    <row r="1338">
      <c r="A1338" s="59" t="s">
        <v>53</v>
      </c>
      <c r="B1338" s="59" t="s">
        <v>55</v>
      </c>
      <c r="C1338" s="59" t="s">
        <v>171</v>
      </c>
      <c r="D1338" s="59">
        <v>1.0</v>
      </c>
      <c r="E1338" s="59" t="s">
        <v>161</v>
      </c>
      <c r="F1338" s="58"/>
    </row>
    <row r="1339">
      <c r="A1339" s="59" t="s">
        <v>53</v>
      </c>
      <c r="B1339" s="59" t="s">
        <v>125</v>
      </c>
      <c r="C1339" s="59" t="s">
        <v>171</v>
      </c>
      <c r="D1339" s="59">
        <v>1.0</v>
      </c>
      <c r="E1339" s="59" t="s">
        <v>161</v>
      </c>
      <c r="F1339" s="58"/>
    </row>
    <row r="1340">
      <c r="A1340" s="59" t="s">
        <v>53</v>
      </c>
      <c r="B1340" s="59" t="s">
        <v>81</v>
      </c>
      <c r="C1340" s="59" t="s">
        <v>171</v>
      </c>
      <c r="D1340" s="59">
        <v>1.0</v>
      </c>
      <c r="E1340" s="59" t="s">
        <v>161</v>
      </c>
      <c r="F1340" s="58"/>
    </row>
    <row r="1341">
      <c r="A1341" s="59" t="s">
        <v>53</v>
      </c>
      <c r="B1341" s="59" t="s">
        <v>106</v>
      </c>
      <c r="C1341" s="59" t="s">
        <v>171</v>
      </c>
      <c r="D1341" s="59">
        <v>1.0</v>
      </c>
      <c r="E1341" s="59" t="s">
        <v>161</v>
      </c>
      <c r="F1341" s="58"/>
    </row>
    <row r="1342">
      <c r="A1342" s="59" t="s">
        <v>53</v>
      </c>
      <c r="B1342" s="59" t="s">
        <v>86</v>
      </c>
      <c r="C1342" s="59" t="s">
        <v>171</v>
      </c>
      <c r="D1342" s="59">
        <v>1.0</v>
      </c>
      <c r="E1342" s="59" t="s">
        <v>161</v>
      </c>
      <c r="F1342" s="58"/>
    </row>
    <row r="1343">
      <c r="A1343" s="59" t="s">
        <v>53</v>
      </c>
      <c r="B1343" s="59" t="s">
        <v>90</v>
      </c>
      <c r="C1343" s="59" t="s">
        <v>171</v>
      </c>
      <c r="D1343" s="59">
        <v>1.0</v>
      </c>
      <c r="E1343" s="59" t="s">
        <v>161</v>
      </c>
      <c r="F1343" s="58"/>
    </row>
    <row r="1344">
      <c r="A1344" s="59" t="s">
        <v>53</v>
      </c>
      <c r="B1344" s="59" t="s">
        <v>135</v>
      </c>
      <c r="C1344" s="59" t="s">
        <v>171</v>
      </c>
      <c r="D1344" s="59">
        <v>1.0</v>
      </c>
      <c r="E1344" s="59" t="s">
        <v>161</v>
      </c>
      <c r="F1344" s="58"/>
    </row>
    <row r="1345">
      <c r="A1345" s="59" t="s">
        <v>53</v>
      </c>
      <c r="B1345" s="59" t="s">
        <v>113</v>
      </c>
      <c r="C1345" s="59" t="s">
        <v>171</v>
      </c>
      <c r="D1345" s="59">
        <v>1.0</v>
      </c>
      <c r="E1345" s="59" t="s">
        <v>161</v>
      </c>
      <c r="F1345" s="58"/>
    </row>
    <row r="1346">
      <c r="A1346" s="59" t="s">
        <v>53</v>
      </c>
      <c r="B1346" s="59" t="s">
        <v>69</v>
      </c>
      <c r="C1346" s="59" t="s">
        <v>171</v>
      </c>
      <c r="D1346" s="59">
        <v>1.0</v>
      </c>
      <c r="E1346" s="59" t="s">
        <v>161</v>
      </c>
      <c r="F1346" s="58"/>
    </row>
    <row r="1347">
      <c r="A1347" s="59" t="s">
        <v>53</v>
      </c>
      <c r="B1347" s="59" t="s">
        <v>143</v>
      </c>
      <c r="C1347" s="59" t="s">
        <v>171</v>
      </c>
      <c r="D1347" s="59">
        <v>1.0</v>
      </c>
      <c r="E1347" s="59" t="s">
        <v>161</v>
      </c>
      <c r="F1347" s="58"/>
    </row>
    <row r="1348">
      <c r="A1348" s="59" t="s">
        <v>53</v>
      </c>
      <c r="B1348" s="59" t="s">
        <v>111</v>
      </c>
      <c r="C1348" s="59" t="s">
        <v>171</v>
      </c>
      <c r="D1348" s="59">
        <v>1.0</v>
      </c>
      <c r="E1348" s="59" t="s">
        <v>161</v>
      </c>
      <c r="F1348" s="58"/>
    </row>
    <row r="1349">
      <c r="A1349" s="59" t="s">
        <v>53</v>
      </c>
      <c r="B1349" s="59" t="s">
        <v>130</v>
      </c>
      <c r="C1349" s="59" t="s">
        <v>171</v>
      </c>
      <c r="D1349" s="59">
        <v>1.0</v>
      </c>
      <c r="E1349" s="59" t="s">
        <v>161</v>
      </c>
      <c r="F1349" s="58"/>
    </row>
    <row r="1350">
      <c r="A1350" s="59" t="s">
        <v>53</v>
      </c>
      <c r="B1350" s="59" t="s">
        <v>47</v>
      </c>
      <c r="C1350" s="59" t="s">
        <v>171</v>
      </c>
      <c r="D1350" s="59">
        <v>1.0</v>
      </c>
      <c r="E1350" s="59" t="s">
        <v>161</v>
      </c>
      <c r="F1350" s="58"/>
    </row>
    <row r="1351">
      <c r="A1351" s="59" t="s">
        <v>53</v>
      </c>
      <c r="B1351" s="59" t="s">
        <v>17</v>
      </c>
      <c r="C1351" s="59" t="s">
        <v>171</v>
      </c>
      <c r="D1351" s="59">
        <v>1.0</v>
      </c>
      <c r="E1351" s="59" t="s">
        <v>161</v>
      </c>
      <c r="F1351" s="58"/>
    </row>
    <row r="1352">
      <c r="A1352" s="59" t="s">
        <v>53</v>
      </c>
      <c r="B1352" s="59" t="s">
        <v>22</v>
      </c>
      <c r="C1352" s="59" t="s">
        <v>171</v>
      </c>
      <c r="D1352" s="59">
        <v>1.0</v>
      </c>
      <c r="E1352" s="59" t="s">
        <v>161</v>
      </c>
      <c r="F1352" s="58"/>
    </row>
    <row r="1353">
      <c r="A1353" s="59" t="s">
        <v>53</v>
      </c>
      <c r="B1353" s="59" t="s">
        <v>62</v>
      </c>
      <c r="C1353" s="59" t="s">
        <v>171</v>
      </c>
      <c r="D1353" s="59">
        <v>1.0</v>
      </c>
      <c r="E1353" s="59" t="s">
        <v>161</v>
      </c>
      <c r="F1353" s="58"/>
    </row>
    <row r="1354">
      <c r="A1354" s="59" t="s">
        <v>53</v>
      </c>
      <c r="B1354" s="59" t="s">
        <v>66</v>
      </c>
      <c r="C1354" s="59" t="s">
        <v>171</v>
      </c>
      <c r="D1354" s="59">
        <v>1.0</v>
      </c>
      <c r="E1354" s="59" t="s">
        <v>161</v>
      </c>
      <c r="F1354" s="58"/>
    </row>
    <row r="1355">
      <c r="A1355" s="59" t="s">
        <v>53</v>
      </c>
      <c r="B1355" s="59" t="s">
        <v>78</v>
      </c>
      <c r="C1355" s="59" t="s">
        <v>171</v>
      </c>
      <c r="D1355" s="59">
        <v>1.0</v>
      </c>
      <c r="E1355" s="59" t="s">
        <v>161</v>
      </c>
      <c r="F1355" s="58"/>
    </row>
    <row r="1356">
      <c r="A1356" s="59" t="s">
        <v>53</v>
      </c>
      <c r="B1356" s="59" t="s">
        <v>91</v>
      </c>
      <c r="C1356" s="59" t="s">
        <v>171</v>
      </c>
      <c r="D1356" s="59">
        <v>1.0</v>
      </c>
      <c r="E1356" s="59" t="s">
        <v>161</v>
      </c>
      <c r="F1356" s="58"/>
    </row>
    <row r="1357">
      <c r="A1357" s="59" t="s">
        <v>53</v>
      </c>
      <c r="B1357" s="59" t="s">
        <v>110</v>
      </c>
      <c r="C1357" s="59" t="s">
        <v>171</v>
      </c>
      <c r="D1357" s="59">
        <v>1.0</v>
      </c>
      <c r="E1357" s="59" t="s">
        <v>161</v>
      </c>
      <c r="F1357" s="58"/>
    </row>
    <row r="1358">
      <c r="A1358" s="59" t="s">
        <v>53</v>
      </c>
      <c r="B1358" s="59" t="s">
        <v>87</v>
      </c>
      <c r="C1358" s="59" t="s">
        <v>171</v>
      </c>
      <c r="D1358" s="59">
        <v>1.0</v>
      </c>
      <c r="E1358" s="59" t="s">
        <v>161</v>
      </c>
      <c r="F1358" s="58"/>
    </row>
    <row r="1359">
      <c r="A1359" s="59" t="s">
        <v>53</v>
      </c>
      <c r="B1359" s="59" t="s">
        <v>41</v>
      </c>
      <c r="C1359" s="59" t="s">
        <v>171</v>
      </c>
      <c r="D1359" s="59">
        <v>1.0</v>
      </c>
      <c r="E1359" s="59" t="s">
        <v>161</v>
      </c>
      <c r="F1359" s="58"/>
    </row>
    <row r="1360">
      <c r="A1360" s="59" t="s">
        <v>53</v>
      </c>
      <c r="B1360" s="59" t="s">
        <v>97</v>
      </c>
      <c r="C1360" s="59" t="s">
        <v>171</v>
      </c>
      <c r="D1360" s="59">
        <v>1.0</v>
      </c>
      <c r="E1360" s="59" t="s">
        <v>161</v>
      </c>
      <c r="F1360" s="58"/>
    </row>
    <row r="1361">
      <c r="A1361" s="59" t="s">
        <v>53</v>
      </c>
      <c r="B1361" s="59" t="s">
        <v>77</v>
      </c>
      <c r="C1361" s="59" t="s">
        <v>171</v>
      </c>
      <c r="D1361" s="59">
        <v>1.0</v>
      </c>
      <c r="E1361" s="59" t="s">
        <v>161</v>
      </c>
      <c r="F1361" s="58"/>
    </row>
    <row r="1362">
      <c r="A1362" s="59" t="s">
        <v>53</v>
      </c>
      <c r="B1362" s="59" t="s">
        <v>120</v>
      </c>
      <c r="C1362" s="59" t="s">
        <v>171</v>
      </c>
      <c r="D1362" s="59">
        <v>1.0</v>
      </c>
      <c r="E1362" s="59" t="s">
        <v>161</v>
      </c>
      <c r="F1362" s="58"/>
    </row>
    <row r="1363">
      <c r="A1363" s="59" t="s">
        <v>53</v>
      </c>
      <c r="B1363" s="59" t="s">
        <v>116</v>
      </c>
      <c r="C1363" s="59" t="s">
        <v>171</v>
      </c>
      <c r="D1363" s="59">
        <v>1.0</v>
      </c>
      <c r="E1363" s="59" t="s">
        <v>161</v>
      </c>
      <c r="F1363" s="58"/>
    </row>
    <row r="1364">
      <c r="A1364" s="59" t="s">
        <v>53</v>
      </c>
      <c r="B1364" s="59" t="s">
        <v>31</v>
      </c>
      <c r="C1364" s="59" t="s">
        <v>171</v>
      </c>
      <c r="D1364" s="59">
        <v>1.0</v>
      </c>
      <c r="E1364" s="59" t="s">
        <v>161</v>
      </c>
      <c r="F1364" s="58"/>
    </row>
    <row r="1365">
      <c r="A1365" s="59" t="s">
        <v>53</v>
      </c>
      <c r="B1365" s="59" t="s">
        <v>45</v>
      </c>
      <c r="C1365" s="59" t="s">
        <v>171</v>
      </c>
      <c r="D1365" s="59">
        <v>1.0</v>
      </c>
      <c r="E1365" s="59" t="s">
        <v>161</v>
      </c>
      <c r="F1365" s="58"/>
    </row>
    <row r="1366">
      <c r="A1366" s="59" t="s">
        <v>53</v>
      </c>
      <c r="B1366" s="59" t="s">
        <v>94</v>
      </c>
      <c r="C1366" s="59" t="s">
        <v>171</v>
      </c>
      <c r="D1366" s="59">
        <v>1.0</v>
      </c>
      <c r="E1366" s="59" t="s">
        <v>161</v>
      </c>
      <c r="F1366" s="58"/>
    </row>
    <row r="1367">
      <c r="A1367" s="59" t="s">
        <v>53</v>
      </c>
      <c r="B1367" s="59" t="s">
        <v>27</v>
      </c>
      <c r="C1367" s="59" t="s">
        <v>171</v>
      </c>
      <c r="D1367" s="59">
        <v>1.0</v>
      </c>
      <c r="E1367" s="59" t="s">
        <v>161</v>
      </c>
      <c r="F1367" s="58"/>
    </row>
    <row r="1368">
      <c r="A1368" s="59" t="s">
        <v>53</v>
      </c>
      <c r="B1368" s="59" t="s">
        <v>105</v>
      </c>
      <c r="C1368" s="59" t="s">
        <v>171</v>
      </c>
      <c r="D1368" s="59">
        <v>1.0</v>
      </c>
      <c r="E1368" s="59" t="s">
        <v>161</v>
      </c>
      <c r="F1368" s="58"/>
    </row>
    <row r="1369">
      <c r="A1369" s="59" t="s">
        <v>53</v>
      </c>
      <c r="B1369" s="59" t="s">
        <v>52</v>
      </c>
      <c r="C1369" s="59" t="s">
        <v>171</v>
      </c>
      <c r="D1369" s="59">
        <v>1.0</v>
      </c>
      <c r="E1369" s="59" t="s">
        <v>161</v>
      </c>
      <c r="F1369" s="58"/>
    </row>
    <row r="1370">
      <c r="A1370" s="59" t="s">
        <v>53</v>
      </c>
      <c r="B1370" s="59" t="s">
        <v>58</v>
      </c>
      <c r="C1370" s="59" t="s">
        <v>171</v>
      </c>
      <c r="D1370" s="59">
        <v>1.0</v>
      </c>
      <c r="E1370" s="59" t="s">
        <v>161</v>
      </c>
      <c r="F1370" s="58"/>
    </row>
    <row r="1371">
      <c r="A1371" s="59" t="s">
        <v>53</v>
      </c>
      <c r="B1371" s="59" t="s">
        <v>65</v>
      </c>
      <c r="C1371" s="59" t="s">
        <v>171</v>
      </c>
      <c r="D1371" s="59">
        <v>1.0</v>
      </c>
      <c r="E1371" s="59" t="s">
        <v>161</v>
      </c>
      <c r="F1371" s="58"/>
    </row>
    <row r="1372">
      <c r="A1372" s="59" t="s">
        <v>53</v>
      </c>
      <c r="B1372" s="59" t="s">
        <v>59</v>
      </c>
      <c r="C1372" s="59" t="s">
        <v>171</v>
      </c>
      <c r="D1372" s="59">
        <v>1.0</v>
      </c>
      <c r="E1372" s="59" t="s">
        <v>161</v>
      </c>
      <c r="F1372" s="58"/>
    </row>
    <row r="1373">
      <c r="A1373" s="59" t="s">
        <v>53</v>
      </c>
      <c r="B1373" s="59" t="s">
        <v>71</v>
      </c>
      <c r="C1373" s="59" t="s">
        <v>171</v>
      </c>
      <c r="D1373" s="59">
        <v>1.0</v>
      </c>
      <c r="E1373" s="59" t="s">
        <v>161</v>
      </c>
      <c r="F1373" s="58"/>
    </row>
    <row r="1374">
      <c r="A1374" s="59" t="s">
        <v>53</v>
      </c>
      <c r="B1374" s="59" t="s">
        <v>119</v>
      </c>
      <c r="C1374" s="59" t="s">
        <v>171</v>
      </c>
      <c r="D1374" s="59">
        <v>1.0</v>
      </c>
      <c r="E1374" s="59" t="s">
        <v>161</v>
      </c>
      <c r="F1374" s="58"/>
    </row>
    <row r="1375">
      <c r="A1375" s="59" t="s">
        <v>53</v>
      </c>
      <c r="B1375" s="59" t="s">
        <v>122</v>
      </c>
      <c r="C1375" s="59" t="s">
        <v>171</v>
      </c>
      <c r="D1375" s="59">
        <v>1.0</v>
      </c>
      <c r="E1375" s="59" t="s">
        <v>161</v>
      </c>
      <c r="F1375" s="58"/>
    </row>
    <row r="1376">
      <c r="A1376" s="59" t="s">
        <v>53</v>
      </c>
      <c r="B1376" s="59" t="s">
        <v>36</v>
      </c>
      <c r="C1376" s="59" t="s">
        <v>171</v>
      </c>
      <c r="D1376" s="59">
        <v>1.0</v>
      </c>
      <c r="E1376" s="59" t="s">
        <v>161</v>
      </c>
      <c r="F1376" s="58"/>
    </row>
    <row r="1377">
      <c r="A1377" s="59" t="s">
        <v>53</v>
      </c>
      <c r="B1377" s="59" t="s">
        <v>40</v>
      </c>
      <c r="C1377" s="59" t="s">
        <v>171</v>
      </c>
      <c r="D1377" s="59">
        <v>1.0</v>
      </c>
      <c r="E1377" s="59" t="s">
        <v>161</v>
      </c>
      <c r="F1377" s="58"/>
    </row>
    <row r="1378">
      <c r="A1378" s="59" t="s">
        <v>53</v>
      </c>
      <c r="B1378" s="59" t="s">
        <v>84</v>
      </c>
      <c r="C1378" s="59" t="s">
        <v>171</v>
      </c>
      <c r="D1378" s="59">
        <v>1.0</v>
      </c>
      <c r="E1378" s="59" t="s">
        <v>161</v>
      </c>
      <c r="F1378" s="58"/>
    </row>
    <row r="1379">
      <c r="A1379" s="59" t="s">
        <v>53</v>
      </c>
      <c r="B1379" s="59" t="s">
        <v>98</v>
      </c>
      <c r="C1379" s="59" t="s">
        <v>171</v>
      </c>
      <c r="D1379" s="59">
        <v>1.0</v>
      </c>
      <c r="E1379" s="59" t="s">
        <v>161</v>
      </c>
      <c r="F1379" s="58"/>
    </row>
    <row r="1380">
      <c r="A1380" s="59" t="s">
        <v>53</v>
      </c>
      <c r="B1380" s="59" t="s">
        <v>99</v>
      </c>
      <c r="C1380" s="59" t="s">
        <v>171</v>
      </c>
      <c r="D1380" s="59">
        <v>1.0</v>
      </c>
      <c r="E1380" s="59" t="s">
        <v>161</v>
      </c>
      <c r="F1380" s="58"/>
    </row>
    <row r="1381">
      <c r="A1381" s="59" t="s">
        <v>53</v>
      </c>
      <c r="B1381" s="59" t="s">
        <v>109</v>
      </c>
      <c r="C1381" s="59" t="s">
        <v>171</v>
      </c>
      <c r="D1381" s="59">
        <v>1.0</v>
      </c>
      <c r="E1381" s="59" t="s">
        <v>161</v>
      </c>
      <c r="F1381" s="58"/>
    </row>
    <row r="1382">
      <c r="A1382" s="59" t="s">
        <v>53</v>
      </c>
      <c r="B1382" s="59" t="s">
        <v>124</v>
      </c>
      <c r="C1382" s="59" t="s">
        <v>171</v>
      </c>
      <c r="D1382" s="59">
        <v>1.0</v>
      </c>
      <c r="E1382" s="59" t="s">
        <v>161</v>
      </c>
      <c r="F1382" s="58"/>
    </row>
    <row r="1383">
      <c r="A1383" s="59" t="s">
        <v>53</v>
      </c>
      <c r="B1383" s="59" t="s">
        <v>145</v>
      </c>
      <c r="C1383" s="59" t="s">
        <v>171</v>
      </c>
      <c r="D1383" s="59">
        <v>1.0</v>
      </c>
      <c r="E1383" s="59" t="s">
        <v>161</v>
      </c>
      <c r="F1383" s="58"/>
    </row>
    <row r="1384">
      <c r="A1384" s="59" t="s">
        <v>53</v>
      </c>
      <c r="B1384" s="59" t="s">
        <v>147</v>
      </c>
      <c r="C1384" s="59" t="s">
        <v>171</v>
      </c>
      <c r="D1384" s="59">
        <v>1.0</v>
      </c>
      <c r="E1384" s="59" t="s">
        <v>161</v>
      </c>
      <c r="F1384" s="58"/>
    </row>
    <row r="1385">
      <c r="A1385" s="59" t="s">
        <v>53</v>
      </c>
      <c r="B1385" s="59" t="s">
        <v>102</v>
      </c>
      <c r="C1385" s="59" t="s">
        <v>171</v>
      </c>
      <c r="D1385" s="59">
        <v>1.0</v>
      </c>
      <c r="E1385" s="59" t="s">
        <v>161</v>
      </c>
      <c r="F1385" s="58"/>
    </row>
    <row r="1386">
      <c r="A1386" s="59" t="s">
        <v>68</v>
      </c>
      <c r="B1386" s="59" t="s">
        <v>115</v>
      </c>
      <c r="C1386" s="59" t="s">
        <v>171</v>
      </c>
      <c r="D1386" s="59">
        <v>1.0</v>
      </c>
      <c r="E1386" s="59" t="s">
        <v>161</v>
      </c>
      <c r="F1386" s="58"/>
    </row>
    <row r="1387">
      <c r="A1387" s="59" t="s">
        <v>68</v>
      </c>
      <c r="B1387" s="59" t="s">
        <v>132</v>
      </c>
      <c r="C1387" s="59" t="s">
        <v>171</v>
      </c>
      <c r="D1387" s="59">
        <v>1.0</v>
      </c>
      <c r="E1387" s="59" t="s">
        <v>161</v>
      </c>
      <c r="F1387" s="58"/>
    </row>
    <row r="1388">
      <c r="A1388" s="59" t="s">
        <v>68</v>
      </c>
      <c r="B1388" s="59" t="s">
        <v>95</v>
      </c>
      <c r="C1388" s="59" t="s">
        <v>171</v>
      </c>
      <c r="D1388" s="59">
        <v>1.0</v>
      </c>
      <c r="E1388" s="59" t="s">
        <v>161</v>
      </c>
      <c r="F1388" s="58"/>
    </row>
    <row r="1389">
      <c r="A1389" s="59" t="s">
        <v>68</v>
      </c>
      <c r="B1389" s="59" t="s">
        <v>44</v>
      </c>
      <c r="C1389" s="59" t="s">
        <v>171</v>
      </c>
      <c r="D1389" s="59">
        <v>1.0</v>
      </c>
      <c r="E1389" s="59" t="s">
        <v>161</v>
      </c>
      <c r="F1389" s="58"/>
    </row>
    <row r="1390">
      <c r="A1390" s="59" t="s">
        <v>68</v>
      </c>
      <c r="B1390" s="59" t="s">
        <v>89</v>
      </c>
      <c r="C1390" s="59" t="s">
        <v>171</v>
      </c>
      <c r="D1390" s="59">
        <v>1.0</v>
      </c>
      <c r="E1390" s="59" t="s">
        <v>161</v>
      </c>
      <c r="F1390" s="58"/>
    </row>
    <row r="1391">
      <c r="A1391" s="59" t="s">
        <v>68</v>
      </c>
      <c r="B1391" s="59" t="s">
        <v>134</v>
      </c>
      <c r="C1391" s="59" t="s">
        <v>171</v>
      </c>
      <c r="D1391" s="59">
        <v>1.0</v>
      </c>
      <c r="E1391" s="59" t="s">
        <v>161</v>
      </c>
      <c r="F1391" s="58"/>
    </row>
    <row r="1392">
      <c r="A1392" s="59" t="s">
        <v>68</v>
      </c>
      <c r="B1392" s="59" t="s">
        <v>85</v>
      </c>
      <c r="C1392" s="59" t="s">
        <v>171</v>
      </c>
      <c r="D1392" s="59">
        <v>1.0</v>
      </c>
      <c r="E1392" s="59" t="s">
        <v>161</v>
      </c>
      <c r="F1392" s="58"/>
    </row>
    <row r="1393">
      <c r="A1393" s="59" t="s">
        <v>68</v>
      </c>
      <c r="B1393" s="59" t="s">
        <v>38</v>
      </c>
      <c r="C1393" s="59" t="s">
        <v>171</v>
      </c>
      <c r="D1393" s="59">
        <v>1.0</v>
      </c>
      <c r="E1393" s="59" t="s">
        <v>161</v>
      </c>
      <c r="F1393" s="58"/>
    </row>
    <row r="1394">
      <c r="A1394" s="59" t="s">
        <v>68</v>
      </c>
      <c r="B1394" s="59" t="s">
        <v>19</v>
      </c>
      <c r="C1394" s="59" t="s">
        <v>171</v>
      </c>
      <c r="D1394" s="59">
        <v>1.0</v>
      </c>
      <c r="E1394" s="59" t="s">
        <v>161</v>
      </c>
      <c r="F1394" s="58"/>
    </row>
    <row r="1395">
      <c r="A1395" s="59" t="s">
        <v>68</v>
      </c>
      <c r="B1395" s="59" t="s">
        <v>32</v>
      </c>
      <c r="C1395" s="59" t="s">
        <v>171</v>
      </c>
      <c r="D1395" s="59">
        <v>1.0</v>
      </c>
      <c r="E1395" s="59" t="s">
        <v>161</v>
      </c>
      <c r="F1395" s="58"/>
    </row>
    <row r="1396">
      <c r="A1396" s="59" t="s">
        <v>68</v>
      </c>
      <c r="B1396" s="59" t="s">
        <v>136</v>
      </c>
      <c r="C1396" s="59" t="s">
        <v>171</v>
      </c>
      <c r="D1396" s="59">
        <v>1.0</v>
      </c>
      <c r="E1396" s="59" t="s">
        <v>161</v>
      </c>
      <c r="F1396" s="58"/>
    </row>
    <row r="1397">
      <c r="A1397" s="59" t="s">
        <v>68</v>
      </c>
      <c r="B1397" s="59" t="s">
        <v>70</v>
      </c>
      <c r="C1397" s="59" t="s">
        <v>171</v>
      </c>
      <c r="D1397" s="59">
        <v>1.0</v>
      </c>
      <c r="E1397" s="59" t="s">
        <v>161</v>
      </c>
      <c r="F1397" s="58"/>
    </row>
    <row r="1398">
      <c r="A1398" s="59" t="s">
        <v>68</v>
      </c>
      <c r="B1398" s="59" t="s">
        <v>137</v>
      </c>
      <c r="C1398" s="59" t="s">
        <v>171</v>
      </c>
      <c r="D1398" s="59">
        <v>1.0</v>
      </c>
      <c r="E1398" s="59" t="s">
        <v>161</v>
      </c>
      <c r="F1398" s="58"/>
    </row>
    <row r="1399">
      <c r="A1399" s="59" t="s">
        <v>68</v>
      </c>
      <c r="B1399" s="59" t="s">
        <v>42</v>
      </c>
      <c r="C1399" s="59" t="s">
        <v>171</v>
      </c>
      <c r="D1399" s="59">
        <v>1.0</v>
      </c>
      <c r="E1399" s="59" t="s">
        <v>161</v>
      </c>
      <c r="F1399" s="58"/>
    </row>
    <row r="1400">
      <c r="A1400" s="59" t="s">
        <v>68</v>
      </c>
      <c r="B1400" s="59" t="s">
        <v>28</v>
      </c>
      <c r="C1400" s="59" t="s">
        <v>171</v>
      </c>
      <c r="D1400" s="59">
        <v>1.0</v>
      </c>
      <c r="E1400" s="59" t="s">
        <v>161</v>
      </c>
      <c r="F1400" s="58"/>
    </row>
    <row r="1401">
      <c r="A1401" s="59" t="s">
        <v>68</v>
      </c>
      <c r="B1401" s="59" t="s">
        <v>33</v>
      </c>
      <c r="C1401" s="59" t="s">
        <v>171</v>
      </c>
      <c r="D1401" s="59">
        <v>1.0</v>
      </c>
      <c r="E1401" s="59" t="s">
        <v>161</v>
      </c>
      <c r="F1401" s="58"/>
    </row>
    <row r="1402">
      <c r="A1402" s="59" t="s">
        <v>68</v>
      </c>
      <c r="B1402" s="59" t="s">
        <v>46</v>
      </c>
      <c r="C1402" s="59" t="s">
        <v>171</v>
      </c>
      <c r="D1402" s="59">
        <v>1.0</v>
      </c>
      <c r="E1402" s="59" t="s">
        <v>161</v>
      </c>
      <c r="F1402" s="58"/>
    </row>
    <row r="1403">
      <c r="A1403" s="59" t="s">
        <v>68</v>
      </c>
      <c r="B1403" s="59" t="s">
        <v>51</v>
      </c>
      <c r="C1403" s="59" t="s">
        <v>171</v>
      </c>
      <c r="D1403" s="59">
        <v>1.0</v>
      </c>
      <c r="E1403" s="59" t="s">
        <v>161</v>
      </c>
      <c r="F1403" s="58"/>
    </row>
    <row r="1404">
      <c r="A1404" s="59" t="s">
        <v>68</v>
      </c>
      <c r="B1404" s="59" t="s">
        <v>83</v>
      </c>
      <c r="C1404" s="59" t="s">
        <v>171</v>
      </c>
      <c r="D1404" s="59">
        <v>1.0</v>
      </c>
      <c r="E1404" s="59" t="s">
        <v>161</v>
      </c>
      <c r="F1404" s="58"/>
    </row>
    <row r="1405">
      <c r="A1405" s="59" t="s">
        <v>68</v>
      </c>
      <c r="B1405" s="59" t="s">
        <v>148</v>
      </c>
      <c r="C1405" s="59" t="s">
        <v>171</v>
      </c>
      <c r="D1405" s="59">
        <v>1.0</v>
      </c>
      <c r="E1405" s="59" t="s">
        <v>161</v>
      </c>
      <c r="F1405" s="58"/>
    </row>
    <row r="1406">
      <c r="A1406" s="59" t="s">
        <v>68</v>
      </c>
      <c r="B1406" s="59" t="s">
        <v>149</v>
      </c>
      <c r="C1406" s="59" t="s">
        <v>171</v>
      </c>
      <c r="D1406" s="59">
        <v>1.0</v>
      </c>
      <c r="E1406" s="59" t="s">
        <v>161</v>
      </c>
      <c r="F1406" s="58"/>
    </row>
    <row r="1407">
      <c r="A1407" s="59" t="s">
        <v>68</v>
      </c>
      <c r="B1407" s="59" t="s">
        <v>15</v>
      </c>
      <c r="C1407" s="59" t="s">
        <v>171</v>
      </c>
      <c r="D1407" s="59">
        <v>1.0</v>
      </c>
      <c r="E1407" s="59" t="s">
        <v>161</v>
      </c>
      <c r="F1407" s="58"/>
    </row>
    <row r="1408">
      <c r="A1408" s="59" t="s">
        <v>68</v>
      </c>
      <c r="B1408" s="59" t="s">
        <v>48</v>
      </c>
      <c r="C1408" s="59" t="s">
        <v>171</v>
      </c>
      <c r="D1408" s="59">
        <v>1.0</v>
      </c>
      <c r="E1408" s="59" t="s">
        <v>161</v>
      </c>
      <c r="F1408" s="58"/>
    </row>
    <row r="1409">
      <c r="A1409" s="59" t="s">
        <v>68</v>
      </c>
      <c r="B1409" s="59" t="s">
        <v>61</v>
      </c>
      <c r="C1409" s="59" t="s">
        <v>171</v>
      </c>
      <c r="D1409" s="59">
        <v>1.0</v>
      </c>
      <c r="E1409" s="59" t="s">
        <v>161</v>
      </c>
      <c r="F1409" s="58"/>
    </row>
    <row r="1410">
      <c r="A1410" s="59" t="s">
        <v>68</v>
      </c>
      <c r="B1410" s="59" t="s">
        <v>63</v>
      </c>
      <c r="C1410" s="59" t="s">
        <v>171</v>
      </c>
      <c r="D1410" s="59">
        <v>1.0</v>
      </c>
      <c r="E1410" s="59" t="s">
        <v>161</v>
      </c>
      <c r="F1410" s="58"/>
    </row>
    <row r="1411">
      <c r="A1411" s="59" t="s">
        <v>68</v>
      </c>
      <c r="B1411" s="59" t="s">
        <v>93</v>
      </c>
      <c r="C1411" s="59" t="s">
        <v>171</v>
      </c>
      <c r="D1411" s="59">
        <v>1.0</v>
      </c>
      <c r="E1411" s="59" t="s">
        <v>161</v>
      </c>
      <c r="F1411" s="58"/>
    </row>
    <row r="1412">
      <c r="A1412" s="59" t="s">
        <v>68</v>
      </c>
      <c r="B1412" s="59" t="s">
        <v>96</v>
      </c>
      <c r="C1412" s="59" t="s">
        <v>171</v>
      </c>
      <c r="D1412" s="59">
        <v>1.0</v>
      </c>
      <c r="E1412" s="59" t="s">
        <v>161</v>
      </c>
      <c r="F1412" s="58"/>
    </row>
    <row r="1413">
      <c r="A1413" s="59" t="s">
        <v>68</v>
      </c>
      <c r="B1413" s="59" t="s">
        <v>112</v>
      </c>
      <c r="C1413" s="59" t="s">
        <v>171</v>
      </c>
      <c r="D1413" s="59">
        <v>1.0</v>
      </c>
      <c r="E1413" s="59" t="s">
        <v>161</v>
      </c>
      <c r="F1413" s="58"/>
    </row>
    <row r="1414">
      <c r="A1414" s="59" t="s">
        <v>68</v>
      </c>
      <c r="B1414" s="59" t="s">
        <v>114</v>
      </c>
      <c r="C1414" s="59" t="s">
        <v>171</v>
      </c>
      <c r="D1414" s="59">
        <v>1.0</v>
      </c>
      <c r="E1414" s="59" t="s">
        <v>161</v>
      </c>
      <c r="F1414" s="58"/>
    </row>
    <row r="1415">
      <c r="A1415" s="59" t="s">
        <v>68</v>
      </c>
      <c r="B1415" s="59" t="s">
        <v>142</v>
      </c>
      <c r="C1415" s="59" t="s">
        <v>171</v>
      </c>
      <c r="D1415" s="59">
        <v>1.0</v>
      </c>
      <c r="E1415" s="59" t="s">
        <v>161</v>
      </c>
      <c r="F1415" s="58"/>
    </row>
    <row r="1416">
      <c r="A1416" s="59" t="s">
        <v>68</v>
      </c>
      <c r="B1416" s="59" t="s">
        <v>54</v>
      </c>
      <c r="C1416" s="59" t="s">
        <v>171</v>
      </c>
      <c r="D1416" s="59">
        <v>1.0</v>
      </c>
      <c r="E1416" s="59" t="s">
        <v>161</v>
      </c>
      <c r="F1416" s="58"/>
    </row>
    <row r="1417">
      <c r="A1417" s="59" t="s">
        <v>68</v>
      </c>
      <c r="B1417" s="59" t="s">
        <v>108</v>
      </c>
      <c r="C1417" s="59" t="s">
        <v>171</v>
      </c>
      <c r="D1417" s="59">
        <v>1.0</v>
      </c>
      <c r="E1417" s="59" t="s">
        <v>161</v>
      </c>
      <c r="F1417" s="58"/>
    </row>
    <row r="1418">
      <c r="A1418" s="59" t="s">
        <v>68</v>
      </c>
      <c r="B1418" s="59" t="s">
        <v>39</v>
      </c>
      <c r="C1418" s="59" t="s">
        <v>171</v>
      </c>
      <c r="D1418" s="59">
        <v>1.0</v>
      </c>
      <c r="E1418" s="59" t="s">
        <v>161</v>
      </c>
      <c r="F1418" s="58"/>
    </row>
    <row r="1419">
      <c r="A1419" s="59" t="s">
        <v>68</v>
      </c>
      <c r="B1419" s="59" t="s">
        <v>121</v>
      </c>
      <c r="C1419" s="59" t="s">
        <v>171</v>
      </c>
      <c r="D1419" s="59">
        <v>1.0</v>
      </c>
      <c r="E1419" s="59" t="s">
        <v>161</v>
      </c>
      <c r="F1419" s="58"/>
    </row>
    <row r="1420">
      <c r="A1420" s="59" t="s">
        <v>68</v>
      </c>
      <c r="B1420" s="59" t="s">
        <v>126</v>
      </c>
      <c r="C1420" s="59" t="s">
        <v>171</v>
      </c>
      <c r="D1420" s="59">
        <v>1.0</v>
      </c>
      <c r="E1420" s="59" t="s">
        <v>161</v>
      </c>
      <c r="F1420" s="58"/>
    </row>
    <row r="1421">
      <c r="A1421" s="59" t="s">
        <v>68</v>
      </c>
      <c r="B1421" s="59" t="s">
        <v>80</v>
      </c>
      <c r="C1421" s="59" t="s">
        <v>171</v>
      </c>
      <c r="D1421" s="59">
        <v>1.0</v>
      </c>
      <c r="E1421" s="59" t="s">
        <v>161</v>
      </c>
      <c r="F1421" s="58"/>
    </row>
    <row r="1422">
      <c r="A1422" s="59" t="s">
        <v>68</v>
      </c>
      <c r="B1422" s="59" t="s">
        <v>23</v>
      </c>
      <c r="C1422" s="59" t="s">
        <v>171</v>
      </c>
      <c r="D1422" s="59">
        <v>1.0</v>
      </c>
      <c r="E1422" s="59" t="s">
        <v>161</v>
      </c>
      <c r="F1422" s="58"/>
    </row>
    <row r="1423">
      <c r="A1423" s="59" t="s">
        <v>68</v>
      </c>
      <c r="B1423" s="59" t="s">
        <v>67</v>
      </c>
      <c r="C1423" s="59" t="s">
        <v>171</v>
      </c>
      <c r="D1423" s="59">
        <v>1.0</v>
      </c>
      <c r="E1423" s="59" t="s">
        <v>161</v>
      </c>
      <c r="F1423" s="58"/>
    </row>
    <row r="1424">
      <c r="A1424" s="59" t="s">
        <v>68</v>
      </c>
      <c r="B1424" s="59" t="s">
        <v>92</v>
      </c>
      <c r="C1424" s="59" t="s">
        <v>171</v>
      </c>
      <c r="D1424" s="59">
        <v>1.0</v>
      </c>
      <c r="E1424" s="59" t="s">
        <v>161</v>
      </c>
      <c r="F1424" s="58"/>
    </row>
    <row r="1425">
      <c r="A1425" s="59" t="s">
        <v>68</v>
      </c>
      <c r="B1425" s="59" t="s">
        <v>138</v>
      </c>
      <c r="C1425" s="59" t="s">
        <v>171</v>
      </c>
      <c r="D1425" s="59">
        <v>1.0</v>
      </c>
      <c r="E1425" s="59" t="s">
        <v>161</v>
      </c>
      <c r="F1425" s="58"/>
    </row>
    <row r="1426">
      <c r="A1426" s="59" t="s">
        <v>68</v>
      </c>
      <c r="B1426" s="59" t="s">
        <v>128</v>
      </c>
      <c r="C1426" s="59" t="s">
        <v>171</v>
      </c>
      <c r="D1426" s="59">
        <v>1.0</v>
      </c>
      <c r="E1426" s="59" t="s">
        <v>161</v>
      </c>
      <c r="F1426" s="58"/>
    </row>
    <row r="1427">
      <c r="A1427" s="59" t="s">
        <v>68</v>
      </c>
      <c r="B1427" s="59" t="s">
        <v>21</v>
      </c>
      <c r="C1427" s="59" t="s">
        <v>171</v>
      </c>
      <c r="D1427" s="59">
        <v>1.0</v>
      </c>
      <c r="E1427" s="59" t="s">
        <v>161</v>
      </c>
      <c r="F1427" s="58"/>
    </row>
    <row r="1428">
      <c r="A1428" s="59" t="s">
        <v>68</v>
      </c>
      <c r="B1428" s="59" t="s">
        <v>144</v>
      </c>
      <c r="C1428" s="59" t="s">
        <v>171</v>
      </c>
      <c r="D1428" s="59">
        <v>1.0</v>
      </c>
      <c r="E1428" s="59" t="s">
        <v>161</v>
      </c>
      <c r="F1428" s="58"/>
    </row>
    <row r="1429">
      <c r="A1429" s="59" t="s">
        <v>68</v>
      </c>
      <c r="B1429" s="59" t="s">
        <v>82</v>
      </c>
      <c r="C1429" s="59" t="s">
        <v>171</v>
      </c>
      <c r="D1429" s="59">
        <v>1.0</v>
      </c>
      <c r="E1429" s="59" t="s">
        <v>161</v>
      </c>
      <c r="F1429" s="58"/>
    </row>
    <row r="1430">
      <c r="A1430" s="59" t="s">
        <v>68</v>
      </c>
      <c r="B1430" s="59" t="s">
        <v>73</v>
      </c>
      <c r="C1430" s="59" t="s">
        <v>171</v>
      </c>
      <c r="D1430" s="59">
        <v>1.0</v>
      </c>
      <c r="E1430" s="59" t="s">
        <v>161</v>
      </c>
      <c r="F1430" s="58"/>
    </row>
    <row r="1431">
      <c r="A1431" s="59" t="s">
        <v>68</v>
      </c>
      <c r="B1431" s="59" t="s">
        <v>50</v>
      </c>
      <c r="C1431" s="59" t="s">
        <v>171</v>
      </c>
      <c r="D1431" s="59">
        <v>1.0</v>
      </c>
      <c r="E1431" s="59" t="s">
        <v>161</v>
      </c>
      <c r="F1431" s="58"/>
    </row>
    <row r="1432">
      <c r="A1432" s="59" t="s">
        <v>68</v>
      </c>
      <c r="B1432" s="59" t="s">
        <v>72</v>
      </c>
      <c r="C1432" s="59" t="s">
        <v>171</v>
      </c>
      <c r="D1432" s="59">
        <v>1.0</v>
      </c>
      <c r="E1432" s="59" t="s">
        <v>161</v>
      </c>
      <c r="F1432" s="58"/>
    </row>
    <row r="1433">
      <c r="A1433" s="59" t="s">
        <v>68</v>
      </c>
      <c r="B1433" s="59" t="s">
        <v>75</v>
      </c>
      <c r="C1433" s="59" t="s">
        <v>171</v>
      </c>
      <c r="D1433" s="59">
        <v>1.0</v>
      </c>
      <c r="E1433" s="59" t="s">
        <v>161</v>
      </c>
      <c r="F1433" s="58"/>
    </row>
    <row r="1434">
      <c r="A1434" s="59" t="s">
        <v>68</v>
      </c>
      <c r="B1434" s="59" t="s">
        <v>25</v>
      </c>
      <c r="C1434" s="59" t="s">
        <v>171</v>
      </c>
      <c r="D1434" s="59">
        <v>1.0</v>
      </c>
      <c r="E1434" s="59" t="s">
        <v>161</v>
      </c>
      <c r="F1434" s="58"/>
    </row>
    <row r="1435">
      <c r="A1435" s="59" t="s">
        <v>68</v>
      </c>
      <c r="B1435" s="59" t="s">
        <v>104</v>
      </c>
      <c r="C1435" s="59" t="s">
        <v>171</v>
      </c>
      <c r="D1435" s="59">
        <v>1.0</v>
      </c>
      <c r="E1435" s="59" t="s">
        <v>161</v>
      </c>
      <c r="F1435" s="58"/>
    </row>
    <row r="1436">
      <c r="A1436" s="59" t="s">
        <v>68</v>
      </c>
      <c r="B1436" s="59" t="s">
        <v>146</v>
      </c>
      <c r="C1436" s="59" t="s">
        <v>171</v>
      </c>
      <c r="D1436" s="59">
        <v>1.0</v>
      </c>
      <c r="E1436" s="59" t="s">
        <v>161</v>
      </c>
      <c r="F1436" s="58"/>
    </row>
    <row r="1437">
      <c r="A1437" s="59" t="s">
        <v>68</v>
      </c>
      <c r="B1437" s="59" t="s">
        <v>55</v>
      </c>
      <c r="C1437" s="59" t="s">
        <v>171</v>
      </c>
      <c r="D1437" s="59">
        <v>1.0</v>
      </c>
      <c r="E1437" s="59" t="s">
        <v>161</v>
      </c>
      <c r="F1437" s="58"/>
    </row>
    <row r="1438">
      <c r="A1438" s="59" t="s">
        <v>68</v>
      </c>
      <c r="B1438" s="59" t="s">
        <v>125</v>
      </c>
      <c r="C1438" s="59" t="s">
        <v>171</v>
      </c>
      <c r="D1438" s="59">
        <v>1.0</v>
      </c>
      <c r="E1438" s="59" t="s">
        <v>161</v>
      </c>
      <c r="F1438" s="58"/>
    </row>
    <row r="1439">
      <c r="A1439" s="59" t="s">
        <v>68</v>
      </c>
      <c r="B1439" s="59" t="s">
        <v>81</v>
      </c>
      <c r="C1439" s="59" t="s">
        <v>171</v>
      </c>
      <c r="D1439" s="59">
        <v>1.0</v>
      </c>
      <c r="E1439" s="59" t="s">
        <v>161</v>
      </c>
      <c r="F1439" s="58"/>
    </row>
    <row r="1440">
      <c r="A1440" s="59" t="s">
        <v>68</v>
      </c>
      <c r="B1440" s="59" t="s">
        <v>106</v>
      </c>
      <c r="C1440" s="59" t="s">
        <v>171</v>
      </c>
      <c r="D1440" s="59">
        <v>1.0</v>
      </c>
      <c r="E1440" s="59" t="s">
        <v>161</v>
      </c>
      <c r="F1440" s="58"/>
    </row>
    <row r="1441">
      <c r="A1441" s="59" t="s">
        <v>68</v>
      </c>
      <c r="B1441" s="59" t="s">
        <v>86</v>
      </c>
      <c r="C1441" s="59" t="s">
        <v>171</v>
      </c>
      <c r="D1441" s="59">
        <v>1.0</v>
      </c>
      <c r="E1441" s="59" t="s">
        <v>161</v>
      </c>
      <c r="F1441" s="58"/>
    </row>
    <row r="1442">
      <c r="A1442" s="59" t="s">
        <v>68</v>
      </c>
      <c r="B1442" s="59" t="s">
        <v>90</v>
      </c>
      <c r="C1442" s="59" t="s">
        <v>171</v>
      </c>
      <c r="D1442" s="59">
        <v>1.0</v>
      </c>
      <c r="E1442" s="59" t="s">
        <v>161</v>
      </c>
      <c r="F1442" s="58"/>
    </row>
    <row r="1443">
      <c r="A1443" s="59" t="s">
        <v>68</v>
      </c>
      <c r="B1443" s="59" t="s">
        <v>135</v>
      </c>
      <c r="C1443" s="59" t="s">
        <v>171</v>
      </c>
      <c r="D1443" s="59">
        <v>1.0</v>
      </c>
      <c r="E1443" s="59" t="s">
        <v>161</v>
      </c>
      <c r="F1443" s="58"/>
    </row>
    <row r="1444">
      <c r="A1444" s="59" t="s">
        <v>68</v>
      </c>
      <c r="B1444" s="59" t="s">
        <v>113</v>
      </c>
      <c r="C1444" s="59" t="s">
        <v>171</v>
      </c>
      <c r="D1444" s="59">
        <v>1.0</v>
      </c>
      <c r="E1444" s="59" t="s">
        <v>161</v>
      </c>
      <c r="F1444" s="58"/>
    </row>
    <row r="1445">
      <c r="A1445" s="59" t="s">
        <v>68</v>
      </c>
      <c r="B1445" s="59" t="s">
        <v>69</v>
      </c>
      <c r="C1445" s="59" t="s">
        <v>171</v>
      </c>
      <c r="D1445" s="59">
        <v>1.0</v>
      </c>
      <c r="E1445" s="59" t="s">
        <v>161</v>
      </c>
      <c r="F1445" s="58"/>
    </row>
    <row r="1446">
      <c r="A1446" s="59" t="s">
        <v>68</v>
      </c>
      <c r="B1446" s="59" t="s">
        <v>143</v>
      </c>
      <c r="C1446" s="59" t="s">
        <v>171</v>
      </c>
      <c r="D1446" s="59">
        <v>1.0</v>
      </c>
      <c r="E1446" s="59" t="s">
        <v>161</v>
      </c>
      <c r="F1446" s="58"/>
    </row>
    <row r="1447">
      <c r="A1447" s="59" t="s">
        <v>68</v>
      </c>
      <c r="B1447" s="59" t="s">
        <v>111</v>
      </c>
      <c r="C1447" s="59" t="s">
        <v>171</v>
      </c>
      <c r="D1447" s="59">
        <v>1.0</v>
      </c>
      <c r="E1447" s="59" t="s">
        <v>161</v>
      </c>
      <c r="F1447" s="58"/>
    </row>
    <row r="1448">
      <c r="A1448" s="59" t="s">
        <v>68</v>
      </c>
      <c r="B1448" s="59" t="s">
        <v>130</v>
      </c>
      <c r="C1448" s="59" t="s">
        <v>171</v>
      </c>
      <c r="D1448" s="59">
        <v>1.0</v>
      </c>
      <c r="E1448" s="59" t="s">
        <v>161</v>
      </c>
      <c r="F1448" s="58"/>
    </row>
    <row r="1449">
      <c r="A1449" s="59" t="s">
        <v>68</v>
      </c>
      <c r="B1449" s="59" t="s">
        <v>47</v>
      </c>
      <c r="C1449" s="59" t="s">
        <v>171</v>
      </c>
      <c r="D1449" s="59">
        <v>1.0</v>
      </c>
      <c r="E1449" s="59" t="s">
        <v>161</v>
      </c>
      <c r="F1449" s="58"/>
    </row>
    <row r="1450">
      <c r="A1450" s="59" t="s">
        <v>68</v>
      </c>
      <c r="B1450" s="59" t="s">
        <v>17</v>
      </c>
      <c r="C1450" s="59" t="s">
        <v>171</v>
      </c>
      <c r="D1450" s="59">
        <v>1.0</v>
      </c>
      <c r="E1450" s="59" t="s">
        <v>161</v>
      </c>
      <c r="F1450" s="58"/>
    </row>
    <row r="1451">
      <c r="A1451" s="59" t="s">
        <v>68</v>
      </c>
      <c r="B1451" s="59" t="s">
        <v>22</v>
      </c>
      <c r="C1451" s="59" t="s">
        <v>171</v>
      </c>
      <c r="D1451" s="59">
        <v>1.0</v>
      </c>
      <c r="E1451" s="59" t="s">
        <v>161</v>
      </c>
      <c r="F1451" s="58"/>
    </row>
    <row r="1452">
      <c r="A1452" s="59" t="s">
        <v>68</v>
      </c>
      <c r="B1452" s="59" t="s">
        <v>62</v>
      </c>
      <c r="C1452" s="59" t="s">
        <v>171</v>
      </c>
      <c r="D1452" s="59">
        <v>1.0</v>
      </c>
      <c r="E1452" s="59" t="s">
        <v>161</v>
      </c>
      <c r="F1452" s="58"/>
    </row>
    <row r="1453">
      <c r="A1453" s="59" t="s">
        <v>68</v>
      </c>
      <c r="B1453" s="59" t="s">
        <v>66</v>
      </c>
      <c r="C1453" s="59" t="s">
        <v>171</v>
      </c>
      <c r="D1453" s="59">
        <v>1.0</v>
      </c>
      <c r="E1453" s="59" t="s">
        <v>161</v>
      </c>
      <c r="F1453" s="58"/>
    </row>
    <row r="1454">
      <c r="A1454" s="59" t="s">
        <v>68</v>
      </c>
      <c r="B1454" s="59" t="s">
        <v>78</v>
      </c>
      <c r="C1454" s="59" t="s">
        <v>171</v>
      </c>
      <c r="D1454" s="59">
        <v>1.0</v>
      </c>
      <c r="E1454" s="59" t="s">
        <v>161</v>
      </c>
      <c r="F1454" s="58"/>
    </row>
    <row r="1455">
      <c r="A1455" s="59" t="s">
        <v>68</v>
      </c>
      <c r="B1455" s="59" t="s">
        <v>91</v>
      </c>
      <c r="C1455" s="59" t="s">
        <v>171</v>
      </c>
      <c r="D1455" s="59">
        <v>1.0</v>
      </c>
      <c r="E1455" s="59" t="s">
        <v>161</v>
      </c>
      <c r="F1455" s="58"/>
    </row>
    <row r="1456">
      <c r="A1456" s="59" t="s">
        <v>68</v>
      </c>
      <c r="B1456" s="59" t="s">
        <v>110</v>
      </c>
      <c r="C1456" s="59" t="s">
        <v>171</v>
      </c>
      <c r="D1456" s="59">
        <v>1.0</v>
      </c>
      <c r="E1456" s="59" t="s">
        <v>161</v>
      </c>
      <c r="F1456" s="58"/>
    </row>
    <row r="1457">
      <c r="A1457" s="59" t="s">
        <v>68</v>
      </c>
      <c r="B1457" s="59" t="s">
        <v>87</v>
      </c>
      <c r="C1457" s="59" t="s">
        <v>171</v>
      </c>
      <c r="D1457" s="59">
        <v>1.0</v>
      </c>
      <c r="E1457" s="59" t="s">
        <v>161</v>
      </c>
      <c r="F1457" s="58"/>
    </row>
    <row r="1458">
      <c r="A1458" s="59" t="s">
        <v>68</v>
      </c>
      <c r="B1458" s="59" t="s">
        <v>41</v>
      </c>
      <c r="C1458" s="59" t="s">
        <v>171</v>
      </c>
      <c r="D1458" s="59">
        <v>1.0</v>
      </c>
      <c r="E1458" s="59" t="s">
        <v>161</v>
      </c>
      <c r="F1458" s="58"/>
    </row>
    <row r="1459">
      <c r="A1459" s="59" t="s">
        <v>68</v>
      </c>
      <c r="B1459" s="59" t="s">
        <v>97</v>
      </c>
      <c r="C1459" s="59" t="s">
        <v>171</v>
      </c>
      <c r="D1459" s="59">
        <v>1.0</v>
      </c>
      <c r="E1459" s="59" t="s">
        <v>161</v>
      </c>
      <c r="F1459" s="58"/>
    </row>
    <row r="1460">
      <c r="A1460" s="59" t="s">
        <v>68</v>
      </c>
      <c r="B1460" s="59" t="s">
        <v>77</v>
      </c>
      <c r="C1460" s="59" t="s">
        <v>171</v>
      </c>
      <c r="D1460" s="59">
        <v>1.0</v>
      </c>
      <c r="E1460" s="59" t="s">
        <v>161</v>
      </c>
      <c r="F1460" s="58"/>
    </row>
    <row r="1461">
      <c r="A1461" s="59" t="s">
        <v>68</v>
      </c>
      <c r="B1461" s="59" t="s">
        <v>120</v>
      </c>
      <c r="C1461" s="59" t="s">
        <v>171</v>
      </c>
      <c r="D1461" s="59">
        <v>1.0</v>
      </c>
      <c r="E1461" s="59" t="s">
        <v>161</v>
      </c>
      <c r="F1461" s="58"/>
    </row>
    <row r="1462">
      <c r="A1462" s="59" t="s">
        <v>68</v>
      </c>
      <c r="B1462" s="59" t="s">
        <v>116</v>
      </c>
      <c r="C1462" s="59" t="s">
        <v>171</v>
      </c>
      <c r="D1462" s="59">
        <v>1.0</v>
      </c>
      <c r="E1462" s="59" t="s">
        <v>161</v>
      </c>
      <c r="F1462" s="58"/>
    </row>
    <row r="1463">
      <c r="A1463" s="59" t="s">
        <v>68</v>
      </c>
      <c r="B1463" s="59" t="s">
        <v>31</v>
      </c>
      <c r="C1463" s="59" t="s">
        <v>171</v>
      </c>
      <c r="D1463" s="59">
        <v>1.0</v>
      </c>
      <c r="E1463" s="59" t="s">
        <v>161</v>
      </c>
      <c r="F1463" s="58"/>
    </row>
    <row r="1464">
      <c r="A1464" s="59" t="s">
        <v>68</v>
      </c>
      <c r="B1464" s="59" t="s">
        <v>45</v>
      </c>
      <c r="C1464" s="59" t="s">
        <v>171</v>
      </c>
      <c r="D1464" s="59">
        <v>1.0</v>
      </c>
      <c r="E1464" s="59" t="s">
        <v>161</v>
      </c>
      <c r="F1464" s="58"/>
    </row>
    <row r="1465">
      <c r="A1465" s="59" t="s">
        <v>68</v>
      </c>
      <c r="B1465" s="59" t="s">
        <v>94</v>
      </c>
      <c r="C1465" s="59" t="s">
        <v>171</v>
      </c>
      <c r="D1465" s="59">
        <v>1.0</v>
      </c>
      <c r="E1465" s="59" t="s">
        <v>161</v>
      </c>
      <c r="F1465" s="58"/>
    </row>
    <row r="1466">
      <c r="A1466" s="59" t="s">
        <v>68</v>
      </c>
      <c r="B1466" s="59" t="s">
        <v>27</v>
      </c>
      <c r="C1466" s="59" t="s">
        <v>171</v>
      </c>
      <c r="D1466" s="59">
        <v>1.0</v>
      </c>
      <c r="E1466" s="59" t="s">
        <v>161</v>
      </c>
      <c r="F1466" s="58"/>
    </row>
    <row r="1467">
      <c r="A1467" s="59" t="s">
        <v>68</v>
      </c>
      <c r="B1467" s="59" t="s">
        <v>105</v>
      </c>
      <c r="C1467" s="59" t="s">
        <v>171</v>
      </c>
      <c r="D1467" s="59">
        <v>1.0</v>
      </c>
      <c r="E1467" s="59" t="s">
        <v>161</v>
      </c>
      <c r="F1467" s="58"/>
    </row>
    <row r="1468">
      <c r="A1468" s="59" t="s">
        <v>68</v>
      </c>
      <c r="B1468" s="59" t="s">
        <v>52</v>
      </c>
      <c r="C1468" s="59" t="s">
        <v>171</v>
      </c>
      <c r="D1468" s="59">
        <v>1.0</v>
      </c>
      <c r="E1468" s="59" t="s">
        <v>161</v>
      </c>
      <c r="F1468" s="58"/>
    </row>
    <row r="1469">
      <c r="A1469" s="59" t="s">
        <v>68</v>
      </c>
      <c r="B1469" s="59" t="s">
        <v>58</v>
      </c>
      <c r="C1469" s="59" t="s">
        <v>171</v>
      </c>
      <c r="D1469" s="59">
        <v>1.0</v>
      </c>
      <c r="E1469" s="59" t="s">
        <v>161</v>
      </c>
      <c r="F1469" s="58"/>
    </row>
    <row r="1470">
      <c r="A1470" s="59" t="s">
        <v>68</v>
      </c>
      <c r="B1470" s="59" t="s">
        <v>65</v>
      </c>
      <c r="C1470" s="59" t="s">
        <v>171</v>
      </c>
      <c r="D1470" s="59">
        <v>1.0</v>
      </c>
      <c r="E1470" s="59" t="s">
        <v>161</v>
      </c>
      <c r="F1470" s="58"/>
    </row>
    <row r="1471">
      <c r="A1471" s="59" t="s">
        <v>68</v>
      </c>
      <c r="B1471" s="59" t="s">
        <v>59</v>
      </c>
      <c r="C1471" s="59" t="s">
        <v>171</v>
      </c>
      <c r="D1471" s="59">
        <v>1.0</v>
      </c>
      <c r="E1471" s="59" t="s">
        <v>161</v>
      </c>
      <c r="F1471" s="58"/>
    </row>
    <row r="1472">
      <c r="A1472" s="59" t="s">
        <v>68</v>
      </c>
      <c r="B1472" s="59" t="s">
        <v>71</v>
      </c>
      <c r="C1472" s="59" t="s">
        <v>171</v>
      </c>
      <c r="D1472" s="59">
        <v>1.0</v>
      </c>
      <c r="E1472" s="59" t="s">
        <v>161</v>
      </c>
      <c r="F1472" s="58"/>
    </row>
    <row r="1473">
      <c r="A1473" s="59" t="s">
        <v>68</v>
      </c>
      <c r="B1473" s="59" t="s">
        <v>119</v>
      </c>
      <c r="C1473" s="59" t="s">
        <v>171</v>
      </c>
      <c r="D1473" s="59">
        <v>1.0</v>
      </c>
      <c r="E1473" s="59" t="s">
        <v>161</v>
      </c>
      <c r="F1473" s="58"/>
    </row>
    <row r="1474">
      <c r="A1474" s="59" t="s">
        <v>68</v>
      </c>
      <c r="B1474" s="59" t="s">
        <v>122</v>
      </c>
      <c r="C1474" s="59" t="s">
        <v>171</v>
      </c>
      <c r="D1474" s="59">
        <v>1.0</v>
      </c>
      <c r="E1474" s="59" t="s">
        <v>161</v>
      </c>
      <c r="F1474" s="58"/>
    </row>
    <row r="1475">
      <c r="A1475" s="59" t="s">
        <v>68</v>
      </c>
      <c r="B1475" s="59" t="s">
        <v>36</v>
      </c>
      <c r="C1475" s="59" t="s">
        <v>171</v>
      </c>
      <c r="D1475" s="59">
        <v>1.0</v>
      </c>
      <c r="E1475" s="59" t="s">
        <v>161</v>
      </c>
      <c r="F1475" s="58"/>
    </row>
    <row r="1476">
      <c r="A1476" s="59" t="s">
        <v>68</v>
      </c>
      <c r="B1476" s="59" t="s">
        <v>40</v>
      </c>
      <c r="C1476" s="59" t="s">
        <v>171</v>
      </c>
      <c r="D1476" s="59">
        <v>1.0</v>
      </c>
      <c r="E1476" s="59" t="s">
        <v>161</v>
      </c>
      <c r="F1476" s="58"/>
    </row>
    <row r="1477">
      <c r="A1477" s="59" t="s">
        <v>68</v>
      </c>
      <c r="B1477" s="59" t="s">
        <v>84</v>
      </c>
      <c r="C1477" s="59" t="s">
        <v>171</v>
      </c>
      <c r="D1477" s="59">
        <v>1.0</v>
      </c>
      <c r="E1477" s="59" t="s">
        <v>161</v>
      </c>
      <c r="F1477" s="58"/>
    </row>
    <row r="1478">
      <c r="A1478" s="59" t="s">
        <v>68</v>
      </c>
      <c r="B1478" s="59" t="s">
        <v>98</v>
      </c>
      <c r="C1478" s="59" t="s">
        <v>171</v>
      </c>
      <c r="D1478" s="59">
        <v>1.0</v>
      </c>
      <c r="E1478" s="59" t="s">
        <v>161</v>
      </c>
      <c r="F1478" s="58"/>
    </row>
    <row r="1479">
      <c r="A1479" s="59" t="s">
        <v>68</v>
      </c>
      <c r="B1479" s="59" t="s">
        <v>99</v>
      </c>
      <c r="C1479" s="59" t="s">
        <v>171</v>
      </c>
      <c r="D1479" s="59">
        <v>1.0</v>
      </c>
      <c r="E1479" s="59" t="s">
        <v>161</v>
      </c>
      <c r="F1479" s="58"/>
    </row>
    <row r="1480">
      <c r="A1480" s="59" t="s">
        <v>68</v>
      </c>
      <c r="B1480" s="59" t="s">
        <v>109</v>
      </c>
      <c r="C1480" s="59" t="s">
        <v>171</v>
      </c>
      <c r="D1480" s="59">
        <v>1.0</v>
      </c>
      <c r="E1480" s="59" t="s">
        <v>161</v>
      </c>
      <c r="F1480" s="58"/>
    </row>
    <row r="1481">
      <c r="A1481" s="59" t="s">
        <v>68</v>
      </c>
      <c r="B1481" s="59" t="s">
        <v>124</v>
      </c>
      <c r="C1481" s="59" t="s">
        <v>171</v>
      </c>
      <c r="D1481" s="59">
        <v>1.0</v>
      </c>
      <c r="E1481" s="59" t="s">
        <v>161</v>
      </c>
      <c r="F1481" s="58"/>
    </row>
    <row r="1482">
      <c r="A1482" s="59" t="s">
        <v>68</v>
      </c>
      <c r="B1482" s="59" t="s">
        <v>145</v>
      </c>
      <c r="C1482" s="59" t="s">
        <v>171</v>
      </c>
      <c r="D1482" s="59">
        <v>1.0</v>
      </c>
      <c r="E1482" s="59" t="s">
        <v>161</v>
      </c>
      <c r="F1482" s="58"/>
    </row>
    <row r="1483">
      <c r="A1483" s="59" t="s">
        <v>68</v>
      </c>
      <c r="B1483" s="59" t="s">
        <v>147</v>
      </c>
      <c r="C1483" s="59" t="s">
        <v>171</v>
      </c>
      <c r="D1483" s="59">
        <v>1.0</v>
      </c>
      <c r="E1483" s="59" t="s">
        <v>161</v>
      </c>
      <c r="F1483" s="58"/>
    </row>
    <row r="1484">
      <c r="A1484" s="59" t="s">
        <v>68</v>
      </c>
      <c r="B1484" s="59" t="s">
        <v>102</v>
      </c>
      <c r="C1484" s="59" t="s">
        <v>171</v>
      </c>
      <c r="D1484" s="59">
        <v>1.0</v>
      </c>
      <c r="E1484" s="59" t="s">
        <v>161</v>
      </c>
      <c r="F1484" s="58"/>
    </row>
    <row r="1485">
      <c r="A1485" s="59" t="s">
        <v>115</v>
      </c>
      <c r="B1485" s="59" t="s">
        <v>132</v>
      </c>
      <c r="C1485" s="59" t="s">
        <v>171</v>
      </c>
      <c r="D1485" s="59">
        <v>1.0</v>
      </c>
      <c r="E1485" s="59" t="s">
        <v>161</v>
      </c>
      <c r="F1485" s="58"/>
    </row>
    <row r="1486">
      <c r="A1486" s="59" t="s">
        <v>115</v>
      </c>
      <c r="B1486" s="59" t="s">
        <v>95</v>
      </c>
      <c r="C1486" s="59" t="s">
        <v>171</v>
      </c>
      <c r="D1486" s="59">
        <v>1.0</v>
      </c>
      <c r="E1486" s="59" t="s">
        <v>161</v>
      </c>
      <c r="F1486" s="58"/>
    </row>
    <row r="1487">
      <c r="A1487" s="59" t="s">
        <v>115</v>
      </c>
      <c r="B1487" s="59" t="s">
        <v>44</v>
      </c>
      <c r="C1487" s="59" t="s">
        <v>171</v>
      </c>
      <c r="D1487" s="59">
        <v>1.0</v>
      </c>
      <c r="E1487" s="59" t="s">
        <v>161</v>
      </c>
      <c r="F1487" s="58"/>
    </row>
    <row r="1488">
      <c r="A1488" s="59" t="s">
        <v>115</v>
      </c>
      <c r="B1488" s="59" t="s">
        <v>89</v>
      </c>
      <c r="C1488" s="59" t="s">
        <v>171</v>
      </c>
      <c r="D1488" s="59">
        <v>1.0</v>
      </c>
      <c r="E1488" s="59" t="s">
        <v>161</v>
      </c>
      <c r="F1488" s="58"/>
    </row>
    <row r="1489">
      <c r="A1489" s="59" t="s">
        <v>115</v>
      </c>
      <c r="B1489" s="59" t="s">
        <v>134</v>
      </c>
      <c r="C1489" s="59" t="s">
        <v>171</v>
      </c>
      <c r="D1489" s="59">
        <v>1.0</v>
      </c>
      <c r="E1489" s="59" t="s">
        <v>161</v>
      </c>
      <c r="F1489" s="58"/>
    </row>
    <row r="1490">
      <c r="A1490" s="59" t="s">
        <v>115</v>
      </c>
      <c r="B1490" s="59" t="s">
        <v>85</v>
      </c>
      <c r="C1490" s="59" t="s">
        <v>171</v>
      </c>
      <c r="D1490" s="59">
        <v>1.0</v>
      </c>
      <c r="E1490" s="59" t="s">
        <v>161</v>
      </c>
      <c r="F1490" s="58"/>
    </row>
    <row r="1491">
      <c r="A1491" s="59" t="s">
        <v>115</v>
      </c>
      <c r="B1491" s="59" t="s">
        <v>38</v>
      </c>
      <c r="C1491" s="59" t="s">
        <v>171</v>
      </c>
      <c r="D1491" s="59">
        <v>1.0</v>
      </c>
      <c r="E1491" s="59" t="s">
        <v>161</v>
      </c>
      <c r="F1491" s="58"/>
    </row>
    <row r="1492">
      <c r="A1492" s="59" t="s">
        <v>115</v>
      </c>
      <c r="B1492" s="59" t="s">
        <v>19</v>
      </c>
      <c r="C1492" s="59" t="s">
        <v>171</v>
      </c>
      <c r="D1492" s="59">
        <v>1.0</v>
      </c>
      <c r="E1492" s="59" t="s">
        <v>161</v>
      </c>
      <c r="F1492" s="58"/>
    </row>
    <row r="1493">
      <c r="A1493" s="59" t="s">
        <v>115</v>
      </c>
      <c r="B1493" s="59" t="s">
        <v>32</v>
      </c>
      <c r="C1493" s="59" t="s">
        <v>171</v>
      </c>
      <c r="D1493" s="59">
        <v>1.0</v>
      </c>
      <c r="E1493" s="59" t="s">
        <v>161</v>
      </c>
      <c r="F1493" s="58"/>
    </row>
    <row r="1494">
      <c r="A1494" s="59" t="s">
        <v>115</v>
      </c>
      <c r="B1494" s="59" t="s">
        <v>136</v>
      </c>
      <c r="C1494" s="59" t="s">
        <v>171</v>
      </c>
      <c r="D1494" s="59">
        <v>1.0</v>
      </c>
      <c r="E1494" s="59" t="s">
        <v>161</v>
      </c>
      <c r="F1494" s="58"/>
    </row>
    <row r="1495">
      <c r="A1495" s="59" t="s">
        <v>115</v>
      </c>
      <c r="B1495" s="59" t="s">
        <v>70</v>
      </c>
      <c r="C1495" s="59" t="s">
        <v>171</v>
      </c>
      <c r="D1495" s="59">
        <v>1.0</v>
      </c>
      <c r="E1495" s="59" t="s">
        <v>161</v>
      </c>
      <c r="F1495" s="58"/>
    </row>
    <row r="1496">
      <c r="A1496" s="59" t="s">
        <v>115</v>
      </c>
      <c r="B1496" s="59" t="s">
        <v>137</v>
      </c>
      <c r="C1496" s="59" t="s">
        <v>171</v>
      </c>
      <c r="D1496" s="59">
        <v>1.0</v>
      </c>
      <c r="E1496" s="59" t="s">
        <v>161</v>
      </c>
      <c r="F1496" s="58"/>
    </row>
    <row r="1497">
      <c r="A1497" s="59" t="s">
        <v>115</v>
      </c>
      <c r="B1497" s="59" t="s">
        <v>42</v>
      </c>
      <c r="C1497" s="59" t="s">
        <v>171</v>
      </c>
      <c r="D1497" s="59">
        <v>1.0</v>
      </c>
      <c r="E1497" s="59" t="s">
        <v>161</v>
      </c>
      <c r="F1497" s="58"/>
    </row>
    <row r="1498">
      <c r="A1498" s="59" t="s">
        <v>115</v>
      </c>
      <c r="B1498" s="59" t="s">
        <v>28</v>
      </c>
      <c r="C1498" s="59" t="s">
        <v>171</v>
      </c>
      <c r="D1498" s="59">
        <v>1.0</v>
      </c>
      <c r="E1498" s="59" t="s">
        <v>161</v>
      </c>
      <c r="F1498" s="58"/>
    </row>
    <row r="1499">
      <c r="A1499" s="59" t="s">
        <v>115</v>
      </c>
      <c r="B1499" s="59" t="s">
        <v>33</v>
      </c>
      <c r="C1499" s="59" t="s">
        <v>171</v>
      </c>
      <c r="D1499" s="59">
        <v>1.0</v>
      </c>
      <c r="E1499" s="59" t="s">
        <v>161</v>
      </c>
      <c r="F1499" s="58"/>
    </row>
    <row r="1500">
      <c r="A1500" s="59" t="s">
        <v>115</v>
      </c>
      <c r="B1500" s="59" t="s">
        <v>46</v>
      </c>
      <c r="C1500" s="59" t="s">
        <v>171</v>
      </c>
      <c r="D1500" s="59">
        <v>1.0</v>
      </c>
      <c r="E1500" s="59" t="s">
        <v>161</v>
      </c>
      <c r="F1500" s="58"/>
    </row>
    <row r="1501">
      <c r="A1501" s="59" t="s">
        <v>115</v>
      </c>
      <c r="B1501" s="59" t="s">
        <v>51</v>
      </c>
      <c r="C1501" s="59" t="s">
        <v>171</v>
      </c>
      <c r="D1501" s="59">
        <v>1.0</v>
      </c>
      <c r="E1501" s="59" t="s">
        <v>161</v>
      </c>
      <c r="F1501" s="58"/>
    </row>
    <row r="1502">
      <c r="A1502" s="59" t="s">
        <v>115</v>
      </c>
      <c r="B1502" s="59" t="s">
        <v>83</v>
      </c>
      <c r="C1502" s="59" t="s">
        <v>171</v>
      </c>
      <c r="D1502" s="59">
        <v>1.0</v>
      </c>
      <c r="E1502" s="59" t="s">
        <v>161</v>
      </c>
      <c r="F1502" s="58"/>
    </row>
    <row r="1503">
      <c r="A1503" s="59" t="s">
        <v>115</v>
      </c>
      <c r="B1503" s="59" t="s">
        <v>148</v>
      </c>
      <c r="C1503" s="59" t="s">
        <v>171</v>
      </c>
      <c r="D1503" s="59">
        <v>1.0</v>
      </c>
      <c r="E1503" s="59" t="s">
        <v>161</v>
      </c>
      <c r="F1503" s="58"/>
    </row>
    <row r="1504">
      <c r="A1504" s="59" t="s">
        <v>115</v>
      </c>
      <c r="B1504" s="59" t="s">
        <v>149</v>
      </c>
      <c r="C1504" s="59" t="s">
        <v>171</v>
      </c>
      <c r="D1504" s="59">
        <v>1.0</v>
      </c>
      <c r="E1504" s="59" t="s">
        <v>161</v>
      </c>
      <c r="F1504" s="58"/>
    </row>
    <row r="1505">
      <c r="A1505" s="59" t="s">
        <v>115</v>
      </c>
      <c r="B1505" s="59" t="s">
        <v>15</v>
      </c>
      <c r="C1505" s="59" t="s">
        <v>171</v>
      </c>
      <c r="D1505" s="59">
        <v>1.0</v>
      </c>
      <c r="E1505" s="59" t="s">
        <v>161</v>
      </c>
      <c r="F1505" s="58"/>
    </row>
    <row r="1506">
      <c r="A1506" s="59" t="s">
        <v>115</v>
      </c>
      <c r="B1506" s="59" t="s">
        <v>48</v>
      </c>
      <c r="C1506" s="59" t="s">
        <v>171</v>
      </c>
      <c r="D1506" s="59">
        <v>1.0</v>
      </c>
      <c r="E1506" s="59" t="s">
        <v>161</v>
      </c>
      <c r="F1506" s="58"/>
    </row>
    <row r="1507">
      <c r="A1507" s="59" t="s">
        <v>115</v>
      </c>
      <c r="B1507" s="59" t="s">
        <v>61</v>
      </c>
      <c r="C1507" s="59" t="s">
        <v>171</v>
      </c>
      <c r="D1507" s="59">
        <v>1.0</v>
      </c>
      <c r="E1507" s="59" t="s">
        <v>161</v>
      </c>
      <c r="F1507" s="58"/>
    </row>
    <row r="1508">
      <c r="A1508" s="59" t="s">
        <v>115</v>
      </c>
      <c r="B1508" s="59" t="s">
        <v>63</v>
      </c>
      <c r="C1508" s="59" t="s">
        <v>171</v>
      </c>
      <c r="D1508" s="59">
        <v>1.0</v>
      </c>
      <c r="E1508" s="59" t="s">
        <v>161</v>
      </c>
      <c r="F1508" s="58"/>
    </row>
    <row r="1509">
      <c r="A1509" s="59" t="s">
        <v>115</v>
      </c>
      <c r="B1509" s="59" t="s">
        <v>93</v>
      </c>
      <c r="C1509" s="59" t="s">
        <v>171</v>
      </c>
      <c r="D1509" s="59">
        <v>1.0</v>
      </c>
      <c r="E1509" s="59" t="s">
        <v>161</v>
      </c>
      <c r="F1509" s="58"/>
    </row>
    <row r="1510">
      <c r="A1510" s="59" t="s">
        <v>115</v>
      </c>
      <c r="B1510" s="59" t="s">
        <v>96</v>
      </c>
      <c r="C1510" s="59" t="s">
        <v>171</v>
      </c>
      <c r="D1510" s="59">
        <v>1.0</v>
      </c>
      <c r="E1510" s="59" t="s">
        <v>161</v>
      </c>
      <c r="F1510" s="58"/>
    </row>
    <row r="1511">
      <c r="A1511" s="59" t="s">
        <v>115</v>
      </c>
      <c r="B1511" s="59" t="s">
        <v>112</v>
      </c>
      <c r="C1511" s="59" t="s">
        <v>171</v>
      </c>
      <c r="D1511" s="59">
        <v>1.0</v>
      </c>
      <c r="E1511" s="59" t="s">
        <v>161</v>
      </c>
      <c r="F1511" s="58"/>
    </row>
    <row r="1512">
      <c r="A1512" s="59" t="s">
        <v>115</v>
      </c>
      <c r="B1512" s="59" t="s">
        <v>114</v>
      </c>
      <c r="C1512" s="59" t="s">
        <v>171</v>
      </c>
      <c r="D1512" s="59">
        <v>1.0</v>
      </c>
      <c r="E1512" s="59" t="s">
        <v>161</v>
      </c>
      <c r="F1512" s="58"/>
    </row>
    <row r="1513">
      <c r="A1513" s="59" t="s">
        <v>115</v>
      </c>
      <c r="B1513" s="59" t="s">
        <v>142</v>
      </c>
      <c r="C1513" s="59" t="s">
        <v>171</v>
      </c>
      <c r="D1513" s="59">
        <v>1.0</v>
      </c>
      <c r="E1513" s="59" t="s">
        <v>161</v>
      </c>
      <c r="F1513" s="58"/>
    </row>
    <row r="1514">
      <c r="A1514" s="59" t="s">
        <v>115</v>
      </c>
      <c r="B1514" s="59" t="s">
        <v>54</v>
      </c>
      <c r="C1514" s="59" t="s">
        <v>171</v>
      </c>
      <c r="D1514" s="59">
        <v>1.0</v>
      </c>
      <c r="E1514" s="59" t="s">
        <v>161</v>
      </c>
      <c r="F1514" s="58"/>
    </row>
    <row r="1515">
      <c r="A1515" s="59" t="s">
        <v>115</v>
      </c>
      <c r="B1515" s="59" t="s">
        <v>108</v>
      </c>
      <c r="C1515" s="59" t="s">
        <v>171</v>
      </c>
      <c r="D1515" s="59">
        <v>1.0</v>
      </c>
      <c r="E1515" s="59" t="s">
        <v>161</v>
      </c>
      <c r="F1515" s="58"/>
    </row>
    <row r="1516">
      <c r="A1516" s="59" t="s">
        <v>115</v>
      </c>
      <c r="B1516" s="59" t="s">
        <v>39</v>
      </c>
      <c r="C1516" s="59" t="s">
        <v>171</v>
      </c>
      <c r="D1516" s="59">
        <v>1.0</v>
      </c>
      <c r="E1516" s="59" t="s">
        <v>161</v>
      </c>
      <c r="F1516" s="58"/>
    </row>
    <row r="1517">
      <c r="A1517" s="59" t="s">
        <v>115</v>
      </c>
      <c r="B1517" s="59" t="s">
        <v>121</v>
      </c>
      <c r="C1517" s="59" t="s">
        <v>171</v>
      </c>
      <c r="D1517" s="59">
        <v>1.0</v>
      </c>
      <c r="E1517" s="59" t="s">
        <v>161</v>
      </c>
      <c r="F1517" s="58"/>
    </row>
    <row r="1518">
      <c r="A1518" s="59" t="s">
        <v>115</v>
      </c>
      <c r="B1518" s="59" t="s">
        <v>126</v>
      </c>
      <c r="C1518" s="59" t="s">
        <v>171</v>
      </c>
      <c r="D1518" s="59">
        <v>1.0</v>
      </c>
      <c r="E1518" s="59" t="s">
        <v>161</v>
      </c>
      <c r="F1518" s="58"/>
    </row>
    <row r="1519">
      <c r="A1519" s="59" t="s">
        <v>115</v>
      </c>
      <c r="B1519" s="59" t="s">
        <v>80</v>
      </c>
      <c r="C1519" s="59" t="s">
        <v>171</v>
      </c>
      <c r="D1519" s="59">
        <v>1.0</v>
      </c>
      <c r="E1519" s="59" t="s">
        <v>161</v>
      </c>
      <c r="F1519" s="58"/>
    </row>
    <row r="1520">
      <c r="A1520" s="59" t="s">
        <v>115</v>
      </c>
      <c r="B1520" s="59" t="s">
        <v>23</v>
      </c>
      <c r="C1520" s="59" t="s">
        <v>171</v>
      </c>
      <c r="D1520" s="59">
        <v>1.0</v>
      </c>
      <c r="E1520" s="59" t="s">
        <v>161</v>
      </c>
      <c r="F1520" s="58"/>
    </row>
    <row r="1521">
      <c r="A1521" s="59" t="s">
        <v>115</v>
      </c>
      <c r="B1521" s="59" t="s">
        <v>67</v>
      </c>
      <c r="C1521" s="59" t="s">
        <v>171</v>
      </c>
      <c r="D1521" s="59">
        <v>1.0</v>
      </c>
      <c r="E1521" s="59" t="s">
        <v>161</v>
      </c>
      <c r="F1521" s="58"/>
    </row>
    <row r="1522">
      <c r="A1522" s="59" t="s">
        <v>115</v>
      </c>
      <c r="B1522" s="59" t="s">
        <v>92</v>
      </c>
      <c r="C1522" s="59" t="s">
        <v>171</v>
      </c>
      <c r="D1522" s="59">
        <v>1.0</v>
      </c>
      <c r="E1522" s="59" t="s">
        <v>161</v>
      </c>
      <c r="F1522" s="58"/>
    </row>
    <row r="1523">
      <c r="A1523" s="59" t="s">
        <v>115</v>
      </c>
      <c r="B1523" s="59" t="s">
        <v>138</v>
      </c>
      <c r="C1523" s="59" t="s">
        <v>171</v>
      </c>
      <c r="D1523" s="59">
        <v>1.0</v>
      </c>
      <c r="E1523" s="59" t="s">
        <v>161</v>
      </c>
      <c r="F1523" s="58"/>
    </row>
    <row r="1524">
      <c r="A1524" s="59" t="s">
        <v>115</v>
      </c>
      <c r="B1524" s="59" t="s">
        <v>128</v>
      </c>
      <c r="C1524" s="59" t="s">
        <v>171</v>
      </c>
      <c r="D1524" s="59">
        <v>1.0</v>
      </c>
      <c r="E1524" s="59" t="s">
        <v>161</v>
      </c>
      <c r="F1524" s="58"/>
    </row>
    <row r="1525">
      <c r="A1525" s="59" t="s">
        <v>115</v>
      </c>
      <c r="B1525" s="59" t="s">
        <v>21</v>
      </c>
      <c r="C1525" s="59" t="s">
        <v>171</v>
      </c>
      <c r="D1525" s="59">
        <v>1.0</v>
      </c>
      <c r="E1525" s="59" t="s">
        <v>161</v>
      </c>
      <c r="F1525" s="58"/>
    </row>
    <row r="1526">
      <c r="A1526" s="59" t="s">
        <v>115</v>
      </c>
      <c r="B1526" s="59" t="s">
        <v>144</v>
      </c>
      <c r="C1526" s="59" t="s">
        <v>171</v>
      </c>
      <c r="D1526" s="59">
        <v>1.0</v>
      </c>
      <c r="E1526" s="59" t="s">
        <v>161</v>
      </c>
      <c r="F1526" s="58"/>
    </row>
    <row r="1527">
      <c r="A1527" s="59" t="s">
        <v>115</v>
      </c>
      <c r="B1527" s="59" t="s">
        <v>82</v>
      </c>
      <c r="C1527" s="59" t="s">
        <v>171</v>
      </c>
      <c r="D1527" s="59">
        <v>1.0</v>
      </c>
      <c r="E1527" s="59" t="s">
        <v>161</v>
      </c>
      <c r="F1527" s="58"/>
    </row>
    <row r="1528">
      <c r="A1528" s="59" t="s">
        <v>115</v>
      </c>
      <c r="B1528" s="59" t="s">
        <v>73</v>
      </c>
      <c r="C1528" s="59" t="s">
        <v>171</v>
      </c>
      <c r="D1528" s="59">
        <v>1.0</v>
      </c>
      <c r="E1528" s="59" t="s">
        <v>161</v>
      </c>
      <c r="F1528" s="58"/>
    </row>
    <row r="1529">
      <c r="A1529" s="59" t="s">
        <v>115</v>
      </c>
      <c r="B1529" s="59" t="s">
        <v>50</v>
      </c>
      <c r="C1529" s="59" t="s">
        <v>171</v>
      </c>
      <c r="D1529" s="59">
        <v>1.0</v>
      </c>
      <c r="E1529" s="59" t="s">
        <v>161</v>
      </c>
      <c r="F1529" s="58"/>
    </row>
    <row r="1530">
      <c r="A1530" s="59" t="s">
        <v>115</v>
      </c>
      <c r="B1530" s="59" t="s">
        <v>72</v>
      </c>
      <c r="C1530" s="59" t="s">
        <v>171</v>
      </c>
      <c r="D1530" s="59">
        <v>1.0</v>
      </c>
      <c r="E1530" s="59" t="s">
        <v>161</v>
      </c>
      <c r="F1530" s="58"/>
    </row>
    <row r="1531">
      <c r="A1531" s="59" t="s">
        <v>115</v>
      </c>
      <c r="B1531" s="59" t="s">
        <v>75</v>
      </c>
      <c r="C1531" s="59" t="s">
        <v>171</v>
      </c>
      <c r="D1531" s="59">
        <v>1.0</v>
      </c>
      <c r="E1531" s="59" t="s">
        <v>161</v>
      </c>
      <c r="F1531" s="58"/>
    </row>
    <row r="1532">
      <c r="A1532" s="59" t="s">
        <v>115</v>
      </c>
      <c r="B1532" s="59" t="s">
        <v>25</v>
      </c>
      <c r="C1532" s="59" t="s">
        <v>171</v>
      </c>
      <c r="D1532" s="59">
        <v>1.0</v>
      </c>
      <c r="E1532" s="59" t="s">
        <v>161</v>
      </c>
      <c r="F1532" s="58"/>
    </row>
    <row r="1533">
      <c r="A1533" s="59" t="s">
        <v>115</v>
      </c>
      <c r="B1533" s="59" t="s">
        <v>104</v>
      </c>
      <c r="C1533" s="59" t="s">
        <v>171</v>
      </c>
      <c r="D1533" s="59">
        <v>1.0</v>
      </c>
      <c r="E1533" s="59" t="s">
        <v>161</v>
      </c>
      <c r="F1533" s="58"/>
    </row>
    <row r="1534">
      <c r="A1534" s="59" t="s">
        <v>115</v>
      </c>
      <c r="B1534" s="59" t="s">
        <v>146</v>
      </c>
      <c r="C1534" s="59" t="s">
        <v>171</v>
      </c>
      <c r="D1534" s="59">
        <v>1.0</v>
      </c>
      <c r="E1534" s="59" t="s">
        <v>161</v>
      </c>
      <c r="F1534" s="58"/>
    </row>
    <row r="1535">
      <c r="A1535" s="59" t="s">
        <v>115</v>
      </c>
      <c r="B1535" s="59" t="s">
        <v>55</v>
      </c>
      <c r="C1535" s="59" t="s">
        <v>171</v>
      </c>
      <c r="D1535" s="59">
        <v>1.0</v>
      </c>
      <c r="E1535" s="59" t="s">
        <v>161</v>
      </c>
      <c r="F1535" s="58"/>
    </row>
    <row r="1536">
      <c r="A1536" s="59" t="s">
        <v>115</v>
      </c>
      <c r="B1536" s="59" t="s">
        <v>125</v>
      </c>
      <c r="C1536" s="59" t="s">
        <v>171</v>
      </c>
      <c r="D1536" s="59">
        <v>1.0</v>
      </c>
      <c r="E1536" s="59" t="s">
        <v>161</v>
      </c>
      <c r="F1536" s="58"/>
    </row>
    <row r="1537">
      <c r="A1537" s="59" t="s">
        <v>115</v>
      </c>
      <c r="B1537" s="59" t="s">
        <v>81</v>
      </c>
      <c r="C1537" s="59" t="s">
        <v>171</v>
      </c>
      <c r="D1537" s="59">
        <v>1.0</v>
      </c>
      <c r="E1537" s="59" t="s">
        <v>161</v>
      </c>
      <c r="F1537" s="58"/>
    </row>
    <row r="1538">
      <c r="A1538" s="59" t="s">
        <v>115</v>
      </c>
      <c r="B1538" s="59" t="s">
        <v>106</v>
      </c>
      <c r="C1538" s="59" t="s">
        <v>171</v>
      </c>
      <c r="D1538" s="59">
        <v>1.0</v>
      </c>
      <c r="E1538" s="59" t="s">
        <v>161</v>
      </c>
      <c r="F1538" s="58"/>
    </row>
    <row r="1539">
      <c r="A1539" s="59" t="s">
        <v>115</v>
      </c>
      <c r="B1539" s="59" t="s">
        <v>86</v>
      </c>
      <c r="C1539" s="59" t="s">
        <v>171</v>
      </c>
      <c r="D1539" s="59">
        <v>1.0</v>
      </c>
      <c r="E1539" s="59" t="s">
        <v>161</v>
      </c>
      <c r="F1539" s="58"/>
    </row>
    <row r="1540">
      <c r="A1540" s="59" t="s">
        <v>115</v>
      </c>
      <c r="B1540" s="59" t="s">
        <v>90</v>
      </c>
      <c r="C1540" s="59" t="s">
        <v>171</v>
      </c>
      <c r="D1540" s="59">
        <v>1.0</v>
      </c>
      <c r="E1540" s="59" t="s">
        <v>161</v>
      </c>
      <c r="F1540" s="58"/>
    </row>
    <row r="1541">
      <c r="A1541" s="59" t="s">
        <v>115</v>
      </c>
      <c r="B1541" s="59" t="s">
        <v>135</v>
      </c>
      <c r="C1541" s="59" t="s">
        <v>171</v>
      </c>
      <c r="D1541" s="59">
        <v>1.0</v>
      </c>
      <c r="E1541" s="59" t="s">
        <v>161</v>
      </c>
      <c r="F1541" s="58"/>
    </row>
    <row r="1542">
      <c r="A1542" s="59" t="s">
        <v>115</v>
      </c>
      <c r="B1542" s="59" t="s">
        <v>113</v>
      </c>
      <c r="C1542" s="59" t="s">
        <v>171</v>
      </c>
      <c r="D1542" s="59">
        <v>1.0</v>
      </c>
      <c r="E1542" s="59" t="s">
        <v>161</v>
      </c>
      <c r="F1542" s="58"/>
    </row>
    <row r="1543">
      <c r="A1543" s="59" t="s">
        <v>115</v>
      </c>
      <c r="B1543" s="59" t="s">
        <v>69</v>
      </c>
      <c r="C1543" s="59" t="s">
        <v>171</v>
      </c>
      <c r="D1543" s="59">
        <v>1.0</v>
      </c>
      <c r="E1543" s="59" t="s">
        <v>161</v>
      </c>
      <c r="F1543" s="58"/>
    </row>
    <row r="1544">
      <c r="A1544" s="59" t="s">
        <v>115</v>
      </c>
      <c r="B1544" s="59" t="s">
        <v>143</v>
      </c>
      <c r="C1544" s="59" t="s">
        <v>171</v>
      </c>
      <c r="D1544" s="59">
        <v>1.0</v>
      </c>
      <c r="E1544" s="59" t="s">
        <v>161</v>
      </c>
      <c r="F1544" s="58"/>
    </row>
    <row r="1545">
      <c r="A1545" s="59" t="s">
        <v>115</v>
      </c>
      <c r="B1545" s="59" t="s">
        <v>111</v>
      </c>
      <c r="C1545" s="59" t="s">
        <v>171</v>
      </c>
      <c r="D1545" s="59">
        <v>1.0</v>
      </c>
      <c r="E1545" s="59" t="s">
        <v>161</v>
      </c>
      <c r="F1545" s="58"/>
    </row>
    <row r="1546">
      <c r="A1546" s="59" t="s">
        <v>115</v>
      </c>
      <c r="B1546" s="59" t="s">
        <v>130</v>
      </c>
      <c r="C1546" s="59" t="s">
        <v>171</v>
      </c>
      <c r="D1546" s="59">
        <v>1.0</v>
      </c>
      <c r="E1546" s="59" t="s">
        <v>161</v>
      </c>
      <c r="F1546" s="58"/>
    </row>
    <row r="1547">
      <c r="A1547" s="59" t="s">
        <v>115</v>
      </c>
      <c r="B1547" s="59" t="s">
        <v>47</v>
      </c>
      <c r="C1547" s="59" t="s">
        <v>171</v>
      </c>
      <c r="D1547" s="59">
        <v>1.0</v>
      </c>
      <c r="E1547" s="59" t="s">
        <v>161</v>
      </c>
      <c r="F1547" s="58"/>
    </row>
    <row r="1548">
      <c r="A1548" s="59" t="s">
        <v>115</v>
      </c>
      <c r="B1548" s="59" t="s">
        <v>17</v>
      </c>
      <c r="C1548" s="59" t="s">
        <v>171</v>
      </c>
      <c r="D1548" s="59">
        <v>1.0</v>
      </c>
      <c r="E1548" s="59" t="s">
        <v>161</v>
      </c>
      <c r="F1548" s="58"/>
    </row>
    <row r="1549">
      <c r="A1549" s="59" t="s">
        <v>115</v>
      </c>
      <c r="B1549" s="59" t="s">
        <v>22</v>
      </c>
      <c r="C1549" s="59" t="s">
        <v>171</v>
      </c>
      <c r="D1549" s="59">
        <v>1.0</v>
      </c>
      <c r="E1549" s="59" t="s">
        <v>161</v>
      </c>
      <c r="F1549" s="58"/>
    </row>
    <row r="1550">
      <c r="A1550" s="59" t="s">
        <v>115</v>
      </c>
      <c r="B1550" s="59" t="s">
        <v>62</v>
      </c>
      <c r="C1550" s="59" t="s">
        <v>171</v>
      </c>
      <c r="D1550" s="59">
        <v>1.0</v>
      </c>
      <c r="E1550" s="59" t="s">
        <v>161</v>
      </c>
      <c r="F1550" s="58"/>
    </row>
    <row r="1551">
      <c r="A1551" s="59" t="s">
        <v>115</v>
      </c>
      <c r="B1551" s="59" t="s">
        <v>66</v>
      </c>
      <c r="C1551" s="59" t="s">
        <v>171</v>
      </c>
      <c r="D1551" s="59">
        <v>1.0</v>
      </c>
      <c r="E1551" s="59" t="s">
        <v>161</v>
      </c>
      <c r="F1551" s="58"/>
    </row>
    <row r="1552">
      <c r="A1552" s="59" t="s">
        <v>115</v>
      </c>
      <c r="B1552" s="59" t="s">
        <v>78</v>
      </c>
      <c r="C1552" s="59" t="s">
        <v>171</v>
      </c>
      <c r="D1552" s="59">
        <v>1.0</v>
      </c>
      <c r="E1552" s="59" t="s">
        <v>161</v>
      </c>
      <c r="F1552" s="58"/>
    </row>
    <row r="1553">
      <c r="A1553" s="59" t="s">
        <v>115</v>
      </c>
      <c r="B1553" s="59" t="s">
        <v>91</v>
      </c>
      <c r="C1553" s="59" t="s">
        <v>171</v>
      </c>
      <c r="D1553" s="59">
        <v>1.0</v>
      </c>
      <c r="E1553" s="59" t="s">
        <v>161</v>
      </c>
      <c r="F1553" s="58"/>
    </row>
    <row r="1554">
      <c r="A1554" s="59" t="s">
        <v>115</v>
      </c>
      <c r="B1554" s="59" t="s">
        <v>110</v>
      </c>
      <c r="C1554" s="59" t="s">
        <v>171</v>
      </c>
      <c r="D1554" s="59">
        <v>1.0</v>
      </c>
      <c r="E1554" s="59" t="s">
        <v>161</v>
      </c>
      <c r="F1554" s="58"/>
    </row>
    <row r="1555">
      <c r="A1555" s="59" t="s">
        <v>115</v>
      </c>
      <c r="B1555" s="59" t="s">
        <v>87</v>
      </c>
      <c r="C1555" s="59" t="s">
        <v>171</v>
      </c>
      <c r="D1555" s="59">
        <v>1.0</v>
      </c>
      <c r="E1555" s="59" t="s">
        <v>161</v>
      </c>
      <c r="F1555" s="58"/>
    </row>
    <row r="1556">
      <c r="A1556" s="59" t="s">
        <v>115</v>
      </c>
      <c r="B1556" s="59" t="s">
        <v>41</v>
      </c>
      <c r="C1556" s="59" t="s">
        <v>171</v>
      </c>
      <c r="D1556" s="59">
        <v>1.0</v>
      </c>
      <c r="E1556" s="59" t="s">
        <v>161</v>
      </c>
      <c r="F1556" s="58"/>
    </row>
    <row r="1557">
      <c r="A1557" s="59" t="s">
        <v>115</v>
      </c>
      <c r="B1557" s="59" t="s">
        <v>97</v>
      </c>
      <c r="C1557" s="59" t="s">
        <v>171</v>
      </c>
      <c r="D1557" s="59">
        <v>1.0</v>
      </c>
      <c r="E1557" s="59" t="s">
        <v>161</v>
      </c>
      <c r="F1557" s="58"/>
    </row>
    <row r="1558">
      <c r="A1558" s="59" t="s">
        <v>115</v>
      </c>
      <c r="B1558" s="59" t="s">
        <v>77</v>
      </c>
      <c r="C1558" s="59" t="s">
        <v>171</v>
      </c>
      <c r="D1558" s="59">
        <v>1.0</v>
      </c>
      <c r="E1558" s="59" t="s">
        <v>161</v>
      </c>
      <c r="F1558" s="58"/>
    </row>
    <row r="1559">
      <c r="A1559" s="59" t="s">
        <v>115</v>
      </c>
      <c r="B1559" s="59" t="s">
        <v>120</v>
      </c>
      <c r="C1559" s="59" t="s">
        <v>171</v>
      </c>
      <c r="D1559" s="59">
        <v>1.0</v>
      </c>
      <c r="E1559" s="59" t="s">
        <v>161</v>
      </c>
      <c r="F1559" s="58"/>
    </row>
    <row r="1560">
      <c r="A1560" s="59" t="s">
        <v>115</v>
      </c>
      <c r="B1560" s="59" t="s">
        <v>116</v>
      </c>
      <c r="C1560" s="59" t="s">
        <v>171</v>
      </c>
      <c r="D1560" s="59">
        <v>1.0</v>
      </c>
      <c r="E1560" s="59" t="s">
        <v>161</v>
      </c>
      <c r="F1560" s="58"/>
    </row>
    <row r="1561">
      <c r="A1561" s="59" t="s">
        <v>115</v>
      </c>
      <c r="B1561" s="59" t="s">
        <v>31</v>
      </c>
      <c r="C1561" s="59" t="s">
        <v>171</v>
      </c>
      <c r="D1561" s="59">
        <v>1.0</v>
      </c>
      <c r="E1561" s="59" t="s">
        <v>161</v>
      </c>
      <c r="F1561" s="58"/>
    </row>
    <row r="1562">
      <c r="A1562" s="59" t="s">
        <v>115</v>
      </c>
      <c r="B1562" s="59" t="s">
        <v>45</v>
      </c>
      <c r="C1562" s="59" t="s">
        <v>171</v>
      </c>
      <c r="D1562" s="59">
        <v>1.0</v>
      </c>
      <c r="E1562" s="59" t="s">
        <v>161</v>
      </c>
      <c r="F1562" s="58"/>
    </row>
    <row r="1563">
      <c r="A1563" s="59" t="s">
        <v>115</v>
      </c>
      <c r="B1563" s="59" t="s">
        <v>94</v>
      </c>
      <c r="C1563" s="59" t="s">
        <v>171</v>
      </c>
      <c r="D1563" s="59">
        <v>1.0</v>
      </c>
      <c r="E1563" s="59" t="s">
        <v>161</v>
      </c>
      <c r="F1563" s="58"/>
    </row>
    <row r="1564">
      <c r="A1564" s="59" t="s">
        <v>115</v>
      </c>
      <c r="B1564" s="59" t="s">
        <v>27</v>
      </c>
      <c r="C1564" s="59" t="s">
        <v>171</v>
      </c>
      <c r="D1564" s="59">
        <v>1.0</v>
      </c>
      <c r="E1564" s="59" t="s">
        <v>161</v>
      </c>
      <c r="F1564" s="58"/>
    </row>
    <row r="1565">
      <c r="A1565" s="59" t="s">
        <v>115</v>
      </c>
      <c r="B1565" s="59" t="s">
        <v>105</v>
      </c>
      <c r="C1565" s="59" t="s">
        <v>171</v>
      </c>
      <c r="D1565" s="59">
        <v>1.0</v>
      </c>
      <c r="E1565" s="59" t="s">
        <v>161</v>
      </c>
      <c r="F1565" s="58"/>
    </row>
    <row r="1566">
      <c r="A1566" s="59" t="s">
        <v>115</v>
      </c>
      <c r="B1566" s="59" t="s">
        <v>52</v>
      </c>
      <c r="C1566" s="59" t="s">
        <v>171</v>
      </c>
      <c r="D1566" s="59">
        <v>1.0</v>
      </c>
      <c r="E1566" s="59" t="s">
        <v>161</v>
      </c>
      <c r="F1566" s="58"/>
    </row>
    <row r="1567">
      <c r="A1567" s="59" t="s">
        <v>115</v>
      </c>
      <c r="B1567" s="59" t="s">
        <v>58</v>
      </c>
      <c r="C1567" s="59" t="s">
        <v>171</v>
      </c>
      <c r="D1567" s="59">
        <v>1.0</v>
      </c>
      <c r="E1567" s="59" t="s">
        <v>161</v>
      </c>
      <c r="F1567" s="58"/>
    </row>
    <row r="1568">
      <c r="A1568" s="59" t="s">
        <v>115</v>
      </c>
      <c r="B1568" s="59" t="s">
        <v>65</v>
      </c>
      <c r="C1568" s="59" t="s">
        <v>171</v>
      </c>
      <c r="D1568" s="59">
        <v>1.0</v>
      </c>
      <c r="E1568" s="59" t="s">
        <v>161</v>
      </c>
      <c r="F1568" s="58"/>
    </row>
    <row r="1569">
      <c r="A1569" s="59" t="s">
        <v>115</v>
      </c>
      <c r="B1569" s="59" t="s">
        <v>59</v>
      </c>
      <c r="C1569" s="59" t="s">
        <v>171</v>
      </c>
      <c r="D1569" s="59">
        <v>1.0</v>
      </c>
      <c r="E1569" s="59" t="s">
        <v>161</v>
      </c>
      <c r="F1569" s="58"/>
    </row>
    <row r="1570">
      <c r="A1570" s="59" t="s">
        <v>115</v>
      </c>
      <c r="B1570" s="59" t="s">
        <v>71</v>
      </c>
      <c r="C1570" s="59" t="s">
        <v>171</v>
      </c>
      <c r="D1570" s="59">
        <v>1.0</v>
      </c>
      <c r="E1570" s="59" t="s">
        <v>161</v>
      </c>
      <c r="F1570" s="58"/>
    </row>
    <row r="1571">
      <c r="A1571" s="59" t="s">
        <v>115</v>
      </c>
      <c r="B1571" s="59" t="s">
        <v>119</v>
      </c>
      <c r="C1571" s="59" t="s">
        <v>171</v>
      </c>
      <c r="D1571" s="59">
        <v>1.0</v>
      </c>
      <c r="E1571" s="59" t="s">
        <v>161</v>
      </c>
      <c r="F1571" s="58"/>
    </row>
    <row r="1572">
      <c r="A1572" s="59" t="s">
        <v>115</v>
      </c>
      <c r="B1572" s="59" t="s">
        <v>122</v>
      </c>
      <c r="C1572" s="59" t="s">
        <v>171</v>
      </c>
      <c r="D1572" s="59">
        <v>1.0</v>
      </c>
      <c r="E1572" s="59" t="s">
        <v>161</v>
      </c>
      <c r="F1572" s="58"/>
    </row>
    <row r="1573">
      <c r="A1573" s="59" t="s">
        <v>115</v>
      </c>
      <c r="B1573" s="59" t="s">
        <v>36</v>
      </c>
      <c r="C1573" s="59" t="s">
        <v>171</v>
      </c>
      <c r="D1573" s="59">
        <v>1.0</v>
      </c>
      <c r="E1573" s="59" t="s">
        <v>161</v>
      </c>
      <c r="F1573" s="58"/>
    </row>
    <row r="1574">
      <c r="A1574" s="59" t="s">
        <v>115</v>
      </c>
      <c r="B1574" s="59" t="s">
        <v>40</v>
      </c>
      <c r="C1574" s="59" t="s">
        <v>171</v>
      </c>
      <c r="D1574" s="59">
        <v>1.0</v>
      </c>
      <c r="E1574" s="59" t="s">
        <v>161</v>
      </c>
      <c r="F1574" s="58"/>
    </row>
    <row r="1575">
      <c r="A1575" s="59" t="s">
        <v>115</v>
      </c>
      <c r="B1575" s="59" t="s">
        <v>84</v>
      </c>
      <c r="C1575" s="59" t="s">
        <v>171</v>
      </c>
      <c r="D1575" s="59">
        <v>1.0</v>
      </c>
      <c r="E1575" s="59" t="s">
        <v>161</v>
      </c>
      <c r="F1575" s="58"/>
    </row>
    <row r="1576">
      <c r="A1576" s="59" t="s">
        <v>115</v>
      </c>
      <c r="B1576" s="59" t="s">
        <v>98</v>
      </c>
      <c r="C1576" s="59" t="s">
        <v>171</v>
      </c>
      <c r="D1576" s="59">
        <v>1.0</v>
      </c>
      <c r="E1576" s="59" t="s">
        <v>161</v>
      </c>
      <c r="F1576" s="58"/>
    </row>
    <row r="1577">
      <c r="A1577" s="59" t="s">
        <v>115</v>
      </c>
      <c r="B1577" s="59" t="s">
        <v>99</v>
      </c>
      <c r="C1577" s="59" t="s">
        <v>171</v>
      </c>
      <c r="D1577" s="59">
        <v>1.0</v>
      </c>
      <c r="E1577" s="59" t="s">
        <v>161</v>
      </c>
      <c r="F1577" s="58"/>
    </row>
    <row r="1578">
      <c r="A1578" s="59" t="s">
        <v>115</v>
      </c>
      <c r="B1578" s="59" t="s">
        <v>109</v>
      </c>
      <c r="C1578" s="59" t="s">
        <v>171</v>
      </c>
      <c r="D1578" s="59">
        <v>1.0</v>
      </c>
      <c r="E1578" s="59" t="s">
        <v>161</v>
      </c>
      <c r="F1578" s="58"/>
    </row>
    <row r="1579">
      <c r="A1579" s="59" t="s">
        <v>115</v>
      </c>
      <c r="B1579" s="59" t="s">
        <v>124</v>
      </c>
      <c r="C1579" s="59" t="s">
        <v>171</v>
      </c>
      <c r="D1579" s="59">
        <v>1.0</v>
      </c>
      <c r="E1579" s="59" t="s">
        <v>161</v>
      </c>
      <c r="F1579" s="58"/>
    </row>
    <row r="1580">
      <c r="A1580" s="59" t="s">
        <v>115</v>
      </c>
      <c r="B1580" s="59" t="s">
        <v>145</v>
      </c>
      <c r="C1580" s="59" t="s">
        <v>171</v>
      </c>
      <c r="D1580" s="59">
        <v>1.0</v>
      </c>
      <c r="E1580" s="59" t="s">
        <v>161</v>
      </c>
      <c r="F1580" s="58"/>
    </row>
    <row r="1581">
      <c r="A1581" s="59" t="s">
        <v>115</v>
      </c>
      <c r="B1581" s="59" t="s">
        <v>147</v>
      </c>
      <c r="C1581" s="59" t="s">
        <v>171</v>
      </c>
      <c r="D1581" s="59">
        <v>1.0</v>
      </c>
      <c r="E1581" s="59" t="s">
        <v>161</v>
      </c>
      <c r="F1581" s="58"/>
    </row>
    <row r="1582">
      <c r="A1582" s="59" t="s">
        <v>115</v>
      </c>
      <c r="B1582" s="59" t="s">
        <v>102</v>
      </c>
      <c r="C1582" s="59" t="s">
        <v>171</v>
      </c>
      <c r="D1582" s="59">
        <v>1.0</v>
      </c>
      <c r="E1582" s="59" t="s">
        <v>161</v>
      </c>
      <c r="F1582" s="58"/>
    </row>
    <row r="1583">
      <c r="A1583" s="59" t="s">
        <v>132</v>
      </c>
      <c r="B1583" s="59" t="s">
        <v>95</v>
      </c>
      <c r="C1583" s="59" t="s">
        <v>171</v>
      </c>
      <c r="D1583" s="59">
        <v>1.0</v>
      </c>
      <c r="E1583" s="59" t="s">
        <v>161</v>
      </c>
      <c r="F1583" s="58"/>
    </row>
    <row r="1584">
      <c r="A1584" s="59" t="s">
        <v>132</v>
      </c>
      <c r="B1584" s="59" t="s">
        <v>44</v>
      </c>
      <c r="C1584" s="59" t="s">
        <v>171</v>
      </c>
      <c r="D1584" s="59">
        <v>1.0</v>
      </c>
      <c r="E1584" s="59" t="s">
        <v>161</v>
      </c>
      <c r="F1584" s="58"/>
    </row>
    <row r="1585">
      <c r="A1585" s="59" t="s">
        <v>132</v>
      </c>
      <c r="B1585" s="59" t="s">
        <v>89</v>
      </c>
      <c r="C1585" s="59" t="s">
        <v>171</v>
      </c>
      <c r="D1585" s="59">
        <v>1.0</v>
      </c>
      <c r="E1585" s="59" t="s">
        <v>161</v>
      </c>
      <c r="F1585" s="58"/>
    </row>
    <row r="1586">
      <c r="A1586" s="59" t="s">
        <v>132</v>
      </c>
      <c r="B1586" s="59" t="s">
        <v>134</v>
      </c>
      <c r="C1586" s="59" t="s">
        <v>171</v>
      </c>
      <c r="D1586" s="59">
        <v>1.0</v>
      </c>
      <c r="E1586" s="59" t="s">
        <v>161</v>
      </c>
      <c r="F1586" s="58"/>
    </row>
    <row r="1587">
      <c r="A1587" s="59" t="s">
        <v>132</v>
      </c>
      <c r="B1587" s="59" t="s">
        <v>85</v>
      </c>
      <c r="C1587" s="59" t="s">
        <v>171</v>
      </c>
      <c r="D1587" s="59">
        <v>1.0</v>
      </c>
      <c r="E1587" s="59" t="s">
        <v>161</v>
      </c>
      <c r="F1587" s="58"/>
    </row>
    <row r="1588">
      <c r="A1588" s="59" t="s">
        <v>132</v>
      </c>
      <c r="B1588" s="59" t="s">
        <v>38</v>
      </c>
      <c r="C1588" s="59" t="s">
        <v>171</v>
      </c>
      <c r="D1588" s="59">
        <v>1.0</v>
      </c>
      <c r="E1588" s="59" t="s">
        <v>161</v>
      </c>
      <c r="F1588" s="58"/>
    </row>
    <row r="1589">
      <c r="A1589" s="59" t="s">
        <v>132</v>
      </c>
      <c r="B1589" s="59" t="s">
        <v>19</v>
      </c>
      <c r="C1589" s="59" t="s">
        <v>171</v>
      </c>
      <c r="D1589" s="59">
        <v>1.0</v>
      </c>
      <c r="E1589" s="59" t="s">
        <v>161</v>
      </c>
      <c r="F1589" s="58"/>
    </row>
    <row r="1590">
      <c r="A1590" s="59" t="s">
        <v>132</v>
      </c>
      <c r="B1590" s="59" t="s">
        <v>32</v>
      </c>
      <c r="C1590" s="59" t="s">
        <v>171</v>
      </c>
      <c r="D1590" s="59">
        <v>1.0</v>
      </c>
      <c r="E1590" s="59" t="s">
        <v>161</v>
      </c>
      <c r="F1590" s="58"/>
    </row>
    <row r="1591">
      <c r="A1591" s="59" t="s">
        <v>132</v>
      </c>
      <c r="B1591" s="59" t="s">
        <v>136</v>
      </c>
      <c r="C1591" s="59" t="s">
        <v>171</v>
      </c>
      <c r="D1591" s="59">
        <v>1.0</v>
      </c>
      <c r="E1591" s="59" t="s">
        <v>161</v>
      </c>
      <c r="F1591" s="58"/>
    </row>
    <row r="1592">
      <c r="A1592" s="59" t="s">
        <v>132</v>
      </c>
      <c r="B1592" s="59" t="s">
        <v>70</v>
      </c>
      <c r="C1592" s="59" t="s">
        <v>171</v>
      </c>
      <c r="D1592" s="59">
        <v>1.0</v>
      </c>
      <c r="E1592" s="59" t="s">
        <v>161</v>
      </c>
      <c r="F1592" s="58"/>
    </row>
    <row r="1593">
      <c r="A1593" s="59" t="s">
        <v>132</v>
      </c>
      <c r="B1593" s="59" t="s">
        <v>137</v>
      </c>
      <c r="C1593" s="59" t="s">
        <v>171</v>
      </c>
      <c r="D1593" s="59">
        <v>1.0</v>
      </c>
      <c r="E1593" s="59" t="s">
        <v>161</v>
      </c>
      <c r="F1593" s="58"/>
    </row>
    <row r="1594">
      <c r="A1594" s="59" t="s">
        <v>132</v>
      </c>
      <c r="B1594" s="59" t="s">
        <v>42</v>
      </c>
      <c r="C1594" s="59" t="s">
        <v>171</v>
      </c>
      <c r="D1594" s="59">
        <v>1.0</v>
      </c>
      <c r="E1594" s="59" t="s">
        <v>161</v>
      </c>
      <c r="F1594" s="58"/>
    </row>
    <row r="1595">
      <c r="A1595" s="59" t="s">
        <v>132</v>
      </c>
      <c r="B1595" s="59" t="s">
        <v>28</v>
      </c>
      <c r="C1595" s="59" t="s">
        <v>171</v>
      </c>
      <c r="D1595" s="59">
        <v>1.0</v>
      </c>
      <c r="E1595" s="59" t="s">
        <v>161</v>
      </c>
      <c r="F1595" s="58"/>
    </row>
    <row r="1596">
      <c r="A1596" s="59" t="s">
        <v>132</v>
      </c>
      <c r="B1596" s="59" t="s">
        <v>33</v>
      </c>
      <c r="C1596" s="59" t="s">
        <v>171</v>
      </c>
      <c r="D1596" s="59">
        <v>1.0</v>
      </c>
      <c r="E1596" s="59" t="s">
        <v>161</v>
      </c>
      <c r="F1596" s="58"/>
    </row>
    <row r="1597">
      <c r="A1597" s="59" t="s">
        <v>132</v>
      </c>
      <c r="B1597" s="59" t="s">
        <v>46</v>
      </c>
      <c r="C1597" s="59" t="s">
        <v>171</v>
      </c>
      <c r="D1597" s="59">
        <v>1.0</v>
      </c>
      <c r="E1597" s="59" t="s">
        <v>161</v>
      </c>
      <c r="F1597" s="58"/>
    </row>
    <row r="1598">
      <c r="A1598" s="59" t="s">
        <v>132</v>
      </c>
      <c r="B1598" s="59" t="s">
        <v>51</v>
      </c>
      <c r="C1598" s="59" t="s">
        <v>171</v>
      </c>
      <c r="D1598" s="59">
        <v>1.0</v>
      </c>
      <c r="E1598" s="59" t="s">
        <v>161</v>
      </c>
      <c r="F1598" s="58"/>
    </row>
    <row r="1599">
      <c r="A1599" s="59" t="s">
        <v>132</v>
      </c>
      <c r="B1599" s="59" t="s">
        <v>83</v>
      </c>
      <c r="C1599" s="59" t="s">
        <v>171</v>
      </c>
      <c r="D1599" s="59">
        <v>1.0</v>
      </c>
      <c r="E1599" s="59" t="s">
        <v>161</v>
      </c>
      <c r="F1599" s="58"/>
    </row>
    <row r="1600">
      <c r="A1600" s="59" t="s">
        <v>132</v>
      </c>
      <c r="B1600" s="59" t="s">
        <v>148</v>
      </c>
      <c r="C1600" s="59" t="s">
        <v>171</v>
      </c>
      <c r="D1600" s="59">
        <v>1.0</v>
      </c>
      <c r="E1600" s="59" t="s">
        <v>161</v>
      </c>
      <c r="F1600" s="58"/>
    </row>
    <row r="1601">
      <c r="A1601" s="59" t="s">
        <v>132</v>
      </c>
      <c r="B1601" s="59" t="s">
        <v>149</v>
      </c>
      <c r="C1601" s="59" t="s">
        <v>171</v>
      </c>
      <c r="D1601" s="59">
        <v>1.0</v>
      </c>
      <c r="E1601" s="59" t="s">
        <v>161</v>
      </c>
      <c r="F1601" s="58"/>
    </row>
    <row r="1602">
      <c r="A1602" s="59" t="s">
        <v>132</v>
      </c>
      <c r="B1602" s="59" t="s">
        <v>15</v>
      </c>
      <c r="C1602" s="59" t="s">
        <v>171</v>
      </c>
      <c r="D1602" s="59">
        <v>1.0</v>
      </c>
      <c r="E1602" s="59" t="s">
        <v>161</v>
      </c>
      <c r="F1602" s="58"/>
    </row>
    <row r="1603">
      <c r="A1603" s="59" t="s">
        <v>132</v>
      </c>
      <c r="B1603" s="59" t="s">
        <v>48</v>
      </c>
      <c r="C1603" s="59" t="s">
        <v>171</v>
      </c>
      <c r="D1603" s="59">
        <v>1.0</v>
      </c>
      <c r="E1603" s="59" t="s">
        <v>161</v>
      </c>
      <c r="F1603" s="58"/>
    </row>
    <row r="1604">
      <c r="A1604" s="59" t="s">
        <v>132</v>
      </c>
      <c r="B1604" s="59" t="s">
        <v>61</v>
      </c>
      <c r="C1604" s="59" t="s">
        <v>171</v>
      </c>
      <c r="D1604" s="59">
        <v>1.0</v>
      </c>
      <c r="E1604" s="59" t="s">
        <v>161</v>
      </c>
      <c r="F1604" s="58"/>
    </row>
    <row r="1605">
      <c r="A1605" s="59" t="s">
        <v>132</v>
      </c>
      <c r="B1605" s="59" t="s">
        <v>63</v>
      </c>
      <c r="C1605" s="59" t="s">
        <v>171</v>
      </c>
      <c r="D1605" s="59">
        <v>1.0</v>
      </c>
      <c r="E1605" s="59" t="s">
        <v>161</v>
      </c>
      <c r="F1605" s="58"/>
    </row>
    <row r="1606">
      <c r="A1606" s="59" t="s">
        <v>132</v>
      </c>
      <c r="B1606" s="59" t="s">
        <v>93</v>
      </c>
      <c r="C1606" s="59" t="s">
        <v>171</v>
      </c>
      <c r="D1606" s="59">
        <v>1.0</v>
      </c>
      <c r="E1606" s="59" t="s">
        <v>161</v>
      </c>
      <c r="F1606" s="58"/>
    </row>
    <row r="1607">
      <c r="A1607" s="59" t="s">
        <v>132</v>
      </c>
      <c r="B1607" s="59" t="s">
        <v>96</v>
      </c>
      <c r="C1607" s="59" t="s">
        <v>171</v>
      </c>
      <c r="D1607" s="59">
        <v>1.0</v>
      </c>
      <c r="E1607" s="59" t="s">
        <v>161</v>
      </c>
      <c r="F1607" s="58"/>
    </row>
    <row r="1608">
      <c r="A1608" s="59" t="s">
        <v>132</v>
      </c>
      <c r="B1608" s="59" t="s">
        <v>112</v>
      </c>
      <c r="C1608" s="59" t="s">
        <v>171</v>
      </c>
      <c r="D1608" s="59">
        <v>1.0</v>
      </c>
      <c r="E1608" s="59" t="s">
        <v>161</v>
      </c>
      <c r="F1608" s="58"/>
    </row>
    <row r="1609">
      <c r="A1609" s="59" t="s">
        <v>132</v>
      </c>
      <c r="B1609" s="59" t="s">
        <v>114</v>
      </c>
      <c r="C1609" s="59" t="s">
        <v>171</v>
      </c>
      <c r="D1609" s="59">
        <v>1.0</v>
      </c>
      <c r="E1609" s="59" t="s">
        <v>161</v>
      </c>
      <c r="F1609" s="58"/>
    </row>
    <row r="1610">
      <c r="A1610" s="59" t="s">
        <v>132</v>
      </c>
      <c r="B1610" s="59" t="s">
        <v>142</v>
      </c>
      <c r="C1610" s="59" t="s">
        <v>171</v>
      </c>
      <c r="D1610" s="59">
        <v>1.0</v>
      </c>
      <c r="E1610" s="59" t="s">
        <v>161</v>
      </c>
      <c r="F1610" s="58"/>
    </row>
    <row r="1611">
      <c r="A1611" s="59" t="s">
        <v>132</v>
      </c>
      <c r="B1611" s="59" t="s">
        <v>54</v>
      </c>
      <c r="C1611" s="59" t="s">
        <v>171</v>
      </c>
      <c r="D1611" s="59">
        <v>1.0</v>
      </c>
      <c r="E1611" s="59" t="s">
        <v>161</v>
      </c>
      <c r="F1611" s="58"/>
    </row>
    <row r="1612">
      <c r="A1612" s="59" t="s">
        <v>132</v>
      </c>
      <c r="B1612" s="59" t="s">
        <v>108</v>
      </c>
      <c r="C1612" s="59" t="s">
        <v>171</v>
      </c>
      <c r="D1612" s="59">
        <v>1.0</v>
      </c>
      <c r="E1612" s="59" t="s">
        <v>161</v>
      </c>
      <c r="F1612" s="58"/>
    </row>
    <row r="1613">
      <c r="A1613" s="59" t="s">
        <v>132</v>
      </c>
      <c r="B1613" s="59" t="s">
        <v>39</v>
      </c>
      <c r="C1613" s="59" t="s">
        <v>171</v>
      </c>
      <c r="D1613" s="59">
        <v>1.0</v>
      </c>
      <c r="E1613" s="59" t="s">
        <v>161</v>
      </c>
      <c r="F1613" s="58"/>
    </row>
    <row r="1614">
      <c r="A1614" s="59" t="s">
        <v>132</v>
      </c>
      <c r="B1614" s="59" t="s">
        <v>121</v>
      </c>
      <c r="C1614" s="59" t="s">
        <v>171</v>
      </c>
      <c r="D1614" s="59">
        <v>1.0</v>
      </c>
      <c r="E1614" s="59" t="s">
        <v>161</v>
      </c>
      <c r="F1614" s="58"/>
    </row>
    <row r="1615">
      <c r="A1615" s="59" t="s">
        <v>132</v>
      </c>
      <c r="B1615" s="59" t="s">
        <v>126</v>
      </c>
      <c r="C1615" s="59" t="s">
        <v>171</v>
      </c>
      <c r="D1615" s="59">
        <v>1.0</v>
      </c>
      <c r="E1615" s="59" t="s">
        <v>161</v>
      </c>
      <c r="F1615" s="58"/>
    </row>
    <row r="1616">
      <c r="A1616" s="59" t="s">
        <v>132</v>
      </c>
      <c r="B1616" s="59" t="s">
        <v>80</v>
      </c>
      <c r="C1616" s="59" t="s">
        <v>171</v>
      </c>
      <c r="D1616" s="59">
        <v>1.0</v>
      </c>
      <c r="E1616" s="59" t="s">
        <v>161</v>
      </c>
      <c r="F1616" s="58"/>
    </row>
    <row r="1617">
      <c r="A1617" s="59" t="s">
        <v>132</v>
      </c>
      <c r="B1617" s="59" t="s">
        <v>23</v>
      </c>
      <c r="C1617" s="59" t="s">
        <v>171</v>
      </c>
      <c r="D1617" s="59">
        <v>1.0</v>
      </c>
      <c r="E1617" s="59" t="s">
        <v>161</v>
      </c>
      <c r="F1617" s="58"/>
    </row>
    <row r="1618">
      <c r="A1618" s="59" t="s">
        <v>132</v>
      </c>
      <c r="B1618" s="59" t="s">
        <v>67</v>
      </c>
      <c r="C1618" s="59" t="s">
        <v>171</v>
      </c>
      <c r="D1618" s="59">
        <v>1.0</v>
      </c>
      <c r="E1618" s="59" t="s">
        <v>161</v>
      </c>
      <c r="F1618" s="58"/>
    </row>
    <row r="1619">
      <c r="A1619" s="59" t="s">
        <v>132</v>
      </c>
      <c r="B1619" s="59" t="s">
        <v>92</v>
      </c>
      <c r="C1619" s="59" t="s">
        <v>171</v>
      </c>
      <c r="D1619" s="59">
        <v>1.0</v>
      </c>
      <c r="E1619" s="59" t="s">
        <v>161</v>
      </c>
      <c r="F1619" s="58"/>
    </row>
    <row r="1620">
      <c r="A1620" s="59" t="s">
        <v>132</v>
      </c>
      <c r="B1620" s="59" t="s">
        <v>138</v>
      </c>
      <c r="C1620" s="59" t="s">
        <v>171</v>
      </c>
      <c r="D1620" s="59">
        <v>1.0</v>
      </c>
      <c r="E1620" s="59" t="s">
        <v>161</v>
      </c>
      <c r="F1620" s="58"/>
    </row>
    <row r="1621">
      <c r="A1621" s="59" t="s">
        <v>132</v>
      </c>
      <c r="B1621" s="59" t="s">
        <v>128</v>
      </c>
      <c r="C1621" s="59" t="s">
        <v>171</v>
      </c>
      <c r="D1621" s="59">
        <v>1.0</v>
      </c>
      <c r="E1621" s="59" t="s">
        <v>161</v>
      </c>
      <c r="F1621" s="58"/>
    </row>
    <row r="1622">
      <c r="A1622" s="59" t="s">
        <v>132</v>
      </c>
      <c r="B1622" s="59" t="s">
        <v>21</v>
      </c>
      <c r="C1622" s="59" t="s">
        <v>171</v>
      </c>
      <c r="D1622" s="59">
        <v>1.0</v>
      </c>
      <c r="E1622" s="59" t="s">
        <v>161</v>
      </c>
      <c r="F1622" s="58"/>
    </row>
    <row r="1623">
      <c r="A1623" s="59" t="s">
        <v>132</v>
      </c>
      <c r="B1623" s="59" t="s">
        <v>144</v>
      </c>
      <c r="C1623" s="59" t="s">
        <v>171</v>
      </c>
      <c r="D1623" s="59">
        <v>1.0</v>
      </c>
      <c r="E1623" s="59" t="s">
        <v>161</v>
      </c>
      <c r="F1623" s="58"/>
    </row>
    <row r="1624">
      <c r="A1624" s="59" t="s">
        <v>132</v>
      </c>
      <c r="B1624" s="59" t="s">
        <v>82</v>
      </c>
      <c r="C1624" s="59" t="s">
        <v>171</v>
      </c>
      <c r="D1624" s="59">
        <v>1.0</v>
      </c>
      <c r="E1624" s="59" t="s">
        <v>161</v>
      </c>
      <c r="F1624" s="58"/>
    </row>
    <row r="1625">
      <c r="A1625" s="59" t="s">
        <v>132</v>
      </c>
      <c r="B1625" s="59" t="s">
        <v>73</v>
      </c>
      <c r="C1625" s="59" t="s">
        <v>171</v>
      </c>
      <c r="D1625" s="59">
        <v>1.0</v>
      </c>
      <c r="E1625" s="59" t="s">
        <v>161</v>
      </c>
      <c r="F1625" s="58"/>
    </row>
    <row r="1626">
      <c r="A1626" s="59" t="s">
        <v>132</v>
      </c>
      <c r="B1626" s="59" t="s">
        <v>50</v>
      </c>
      <c r="C1626" s="59" t="s">
        <v>171</v>
      </c>
      <c r="D1626" s="59">
        <v>1.0</v>
      </c>
      <c r="E1626" s="59" t="s">
        <v>161</v>
      </c>
      <c r="F1626" s="58"/>
    </row>
    <row r="1627">
      <c r="A1627" s="59" t="s">
        <v>132</v>
      </c>
      <c r="B1627" s="59" t="s">
        <v>72</v>
      </c>
      <c r="C1627" s="59" t="s">
        <v>171</v>
      </c>
      <c r="D1627" s="59">
        <v>1.0</v>
      </c>
      <c r="E1627" s="59" t="s">
        <v>161</v>
      </c>
      <c r="F1627" s="58"/>
    </row>
    <row r="1628">
      <c r="A1628" s="59" t="s">
        <v>132</v>
      </c>
      <c r="B1628" s="59" t="s">
        <v>75</v>
      </c>
      <c r="C1628" s="59" t="s">
        <v>171</v>
      </c>
      <c r="D1628" s="59">
        <v>1.0</v>
      </c>
      <c r="E1628" s="59" t="s">
        <v>161</v>
      </c>
      <c r="F1628" s="58"/>
    </row>
    <row r="1629">
      <c r="A1629" s="59" t="s">
        <v>132</v>
      </c>
      <c r="B1629" s="59" t="s">
        <v>25</v>
      </c>
      <c r="C1629" s="59" t="s">
        <v>171</v>
      </c>
      <c r="D1629" s="59">
        <v>1.0</v>
      </c>
      <c r="E1629" s="59" t="s">
        <v>161</v>
      </c>
      <c r="F1629" s="58"/>
    </row>
    <row r="1630">
      <c r="A1630" s="59" t="s">
        <v>132</v>
      </c>
      <c r="B1630" s="59" t="s">
        <v>104</v>
      </c>
      <c r="C1630" s="59" t="s">
        <v>171</v>
      </c>
      <c r="D1630" s="59">
        <v>1.0</v>
      </c>
      <c r="E1630" s="59" t="s">
        <v>161</v>
      </c>
      <c r="F1630" s="58"/>
    </row>
    <row r="1631">
      <c r="A1631" s="59" t="s">
        <v>132</v>
      </c>
      <c r="B1631" s="59" t="s">
        <v>146</v>
      </c>
      <c r="C1631" s="59" t="s">
        <v>171</v>
      </c>
      <c r="D1631" s="59">
        <v>1.0</v>
      </c>
      <c r="E1631" s="59" t="s">
        <v>161</v>
      </c>
      <c r="F1631" s="58"/>
    </row>
    <row r="1632">
      <c r="A1632" s="59" t="s">
        <v>132</v>
      </c>
      <c r="B1632" s="59" t="s">
        <v>55</v>
      </c>
      <c r="C1632" s="59" t="s">
        <v>171</v>
      </c>
      <c r="D1632" s="59">
        <v>1.0</v>
      </c>
      <c r="E1632" s="59" t="s">
        <v>161</v>
      </c>
      <c r="F1632" s="58"/>
    </row>
    <row r="1633">
      <c r="A1633" s="59" t="s">
        <v>132</v>
      </c>
      <c r="B1633" s="59" t="s">
        <v>125</v>
      </c>
      <c r="C1633" s="59" t="s">
        <v>171</v>
      </c>
      <c r="D1633" s="59">
        <v>1.0</v>
      </c>
      <c r="E1633" s="59" t="s">
        <v>161</v>
      </c>
      <c r="F1633" s="58"/>
    </row>
    <row r="1634">
      <c r="A1634" s="59" t="s">
        <v>132</v>
      </c>
      <c r="B1634" s="59" t="s">
        <v>81</v>
      </c>
      <c r="C1634" s="59" t="s">
        <v>171</v>
      </c>
      <c r="D1634" s="59">
        <v>1.0</v>
      </c>
      <c r="E1634" s="59" t="s">
        <v>161</v>
      </c>
      <c r="F1634" s="58"/>
    </row>
    <row r="1635">
      <c r="A1635" s="59" t="s">
        <v>132</v>
      </c>
      <c r="B1635" s="59" t="s">
        <v>106</v>
      </c>
      <c r="C1635" s="59" t="s">
        <v>171</v>
      </c>
      <c r="D1635" s="59">
        <v>1.0</v>
      </c>
      <c r="E1635" s="59" t="s">
        <v>161</v>
      </c>
      <c r="F1635" s="58"/>
    </row>
    <row r="1636">
      <c r="A1636" s="59" t="s">
        <v>132</v>
      </c>
      <c r="B1636" s="59" t="s">
        <v>86</v>
      </c>
      <c r="C1636" s="59" t="s">
        <v>171</v>
      </c>
      <c r="D1636" s="59">
        <v>1.0</v>
      </c>
      <c r="E1636" s="59" t="s">
        <v>161</v>
      </c>
      <c r="F1636" s="58"/>
    </row>
    <row r="1637">
      <c r="A1637" s="59" t="s">
        <v>132</v>
      </c>
      <c r="B1637" s="59" t="s">
        <v>90</v>
      </c>
      <c r="C1637" s="59" t="s">
        <v>171</v>
      </c>
      <c r="D1637" s="59">
        <v>1.0</v>
      </c>
      <c r="E1637" s="59" t="s">
        <v>161</v>
      </c>
      <c r="F1637" s="58"/>
    </row>
    <row r="1638">
      <c r="A1638" s="59" t="s">
        <v>132</v>
      </c>
      <c r="B1638" s="59" t="s">
        <v>135</v>
      </c>
      <c r="C1638" s="59" t="s">
        <v>171</v>
      </c>
      <c r="D1638" s="59">
        <v>1.0</v>
      </c>
      <c r="E1638" s="59" t="s">
        <v>161</v>
      </c>
      <c r="F1638" s="58"/>
    </row>
    <row r="1639">
      <c r="A1639" s="59" t="s">
        <v>132</v>
      </c>
      <c r="B1639" s="59" t="s">
        <v>113</v>
      </c>
      <c r="C1639" s="59" t="s">
        <v>171</v>
      </c>
      <c r="D1639" s="59">
        <v>1.0</v>
      </c>
      <c r="E1639" s="59" t="s">
        <v>161</v>
      </c>
      <c r="F1639" s="58"/>
    </row>
    <row r="1640">
      <c r="A1640" s="59" t="s">
        <v>132</v>
      </c>
      <c r="B1640" s="59" t="s">
        <v>69</v>
      </c>
      <c r="C1640" s="59" t="s">
        <v>171</v>
      </c>
      <c r="D1640" s="59">
        <v>1.0</v>
      </c>
      <c r="E1640" s="59" t="s">
        <v>161</v>
      </c>
      <c r="F1640" s="58"/>
    </row>
    <row r="1641">
      <c r="A1641" s="59" t="s">
        <v>132</v>
      </c>
      <c r="B1641" s="59" t="s">
        <v>143</v>
      </c>
      <c r="C1641" s="59" t="s">
        <v>171</v>
      </c>
      <c r="D1641" s="59">
        <v>1.0</v>
      </c>
      <c r="E1641" s="59" t="s">
        <v>161</v>
      </c>
      <c r="F1641" s="58"/>
    </row>
    <row r="1642">
      <c r="A1642" s="59" t="s">
        <v>132</v>
      </c>
      <c r="B1642" s="59" t="s">
        <v>111</v>
      </c>
      <c r="C1642" s="59" t="s">
        <v>171</v>
      </c>
      <c r="D1642" s="59">
        <v>1.0</v>
      </c>
      <c r="E1642" s="59" t="s">
        <v>161</v>
      </c>
      <c r="F1642" s="58"/>
    </row>
    <row r="1643">
      <c r="A1643" s="59" t="s">
        <v>132</v>
      </c>
      <c r="B1643" s="59" t="s">
        <v>130</v>
      </c>
      <c r="C1643" s="59" t="s">
        <v>171</v>
      </c>
      <c r="D1643" s="59">
        <v>1.0</v>
      </c>
      <c r="E1643" s="59" t="s">
        <v>161</v>
      </c>
      <c r="F1643" s="58"/>
    </row>
    <row r="1644">
      <c r="A1644" s="59" t="s">
        <v>132</v>
      </c>
      <c r="B1644" s="59" t="s">
        <v>47</v>
      </c>
      <c r="C1644" s="59" t="s">
        <v>171</v>
      </c>
      <c r="D1644" s="59">
        <v>1.0</v>
      </c>
      <c r="E1644" s="59" t="s">
        <v>161</v>
      </c>
      <c r="F1644" s="58"/>
    </row>
    <row r="1645">
      <c r="A1645" s="59" t="s">
        <v>132</v>
      </c>
      <c r="B1645" s="59" t="s">
        <v>17</v>
      </c>
      <c r="C1645" s="59" t="s">
        <v>171</v>
      </c>
      <c r="D1645" s="59">
        <v>1.0</v>
      </c>
      <c r="E1645" s="59" t="s">
        <v>161</v>
      </c>
      <c r="F1645" s="58"/>
    </row>
    <row r="1646">
      <c r="A1646" s="59" t="s">
        <v>132</v>
      </c>
      <c r="B1646" s="59" t="s">
        <v>22</v>
      </c>
      <c r="C1646" s="59" t="s">
        <v>171</v>
      </c>
      <c r="D1646" s="59">
        <v>1.0</v>
      </c>
      <c r="E1646" s="59" t="s">
        <v>161</v>
      </c>
      <c r="F1646" s="58"/>
    </row>
    <row r="1647">
      <c r="A1647" s="59" t="s">
        <v>132</v>
      </c>
      <c r="B1647" s="59" t="s">
        <v>62</v>
      </c>
      <c r="C1647" s="59" t="s">
        <v>171</v>
      </c>
      <c r="D1647" s="59">
        <v>1.0</v>
      </c>
      <c r="E1647" s="59" t="s">
        <v>161</v>
      </c>
      <c r="F1647" s="58"/>
    </row>
    <row r="1648">
      <c r="A1648" s="59" t="s">
        <v>132</v>
      </c>
      <c r="B1648" s="59" t="s">
        <v>66</v>
      </c>
      <c r="C1648" s="59" t="s">
        <v>171</v>
      </c>
      <c r="D1648" s="59">
        <v>1.0</v>
      </c>
      <c r="E1648" s="59" t="s">
        <v>161</v>
      </c>
      <c r="F1648" s="58"/>
    </row>
    <row r="1649">
      <c r="A1649" s="59" t="s">
        <v>132</v>
      </c>
      <c r="B1649" s="59" t="s">
        <v>78</v>
      </c>
      <c r="C1649" s="59" t="s">
        <v>171</v>
      </c>
      <c r="D1649" s="59">
        <v>1.0</v>
      </c>
      <c r="E1649" s="59" t="s">
        <v>161</v>
      </c>
      <c r="F1649" s="58"/>
    </row>
    <row r="1650">
      <c r="A1650" s="59" t="s">
        <v>132</v>
      </c>
      <c r="B1650" s="59" t="s">
        <v>91</v>
      </c>
      <c r="C1650" s="59" t="s">
        <v>171</v>
      </c>
      <c r="D1650" s="59">
        <v>1.0</v>
      </c>
      <c r="E1650" s="59" t="s">
        <v>161</v>
      </c>
      <c r="F1650" s="58"/>
    </row>
    <row r="1651">
      <c r="A1651" s="59" t="s">
        <v>132</v>
      </c>
      <c r="B1651" s="59" t="s">
        <v>110</v>
      </c>
      <c r="C1651" s="59" t="s">
        <v>171</v>
      </c>
      <c r="D1651" s="59">
        <v>1.0</v>
      </c>
      <c r="E1651" s="59" t="s">
        <v>161</v>
      </c>
      <c r="F1651" s="58"/>
    </row>
    <row r="1652">
      <c r="A1652" s="59" t="s">
        <v>132</v>
      </c>
      <c r="B1652" s="59" t="s">
        <v>87</v>
      </c>
      <c r="C1652" s="59" t="s">
        <v>171</v>
      </c>
      <c r="D1652" s="59">
        <v>1.0</v>
      </c>
      <c r="E1652" s="59" t="s">
        <v>161</v>
      </c>
      <c r="F1652" s="58"/>
    </row>
    <row r="1653">
      <c r="A1653" s="59" t="s">
        <v>132</v>
      </c>
      <c r="B1653" s="59" t="s">
        <v>41</v>
      </c>
      <c r="C1653" s="59" t="s">
        <v>171</v>
      </c>
      <c r="D1653" s="59">
        <v>1.0</v>
      </c>
      <c r="E1653" s="59" t="s">
        <v>161</v>
      </c>
      <c r="F1653" s="58"/>
    </row>
    <row r="1654">
      <c r="A1654" s="59" t="s">
        <v>132</v>
      </c>
      <c r="B1654" s="59" t="s">
        <v>97</v>
      </c>
      <c r="C1654" s="59" t="s">
        <v>171</v>
      </c>
      <c r="D1654" s="59">
        <v>1.0</v>
      </c>
      <c r="E1654" s="59" t="s">
        <v>161</v>
      </c>
      <c r="F1654" s="58"/>
    </row>
    <row r="1655">
      <c r="A1655" s="59" t="s">
        <v>132</v>
      </c>
      <c r="B1655" s="59" t="s">
        <v>77</v>
      </c>
      <c r="C1655" s="59" t="s">
        <v>171</v>
      </c>
      <c r="D1655" s="59">
        <v>1.0</v>
      </c>
      <c r="E1655" s="59" t="s">
        <v>161</v>
      </c>
      <c r="F1655" s="58"/>
    </row>
    <row r="1656">
      <c r="A1656" s="59" t="s">
        <v>132</v>
      </c>
      <c r="B1656" s="59" t="s">
        <v>120</v>
      </c>
      <c r="C1656" s="59" t="s">
        <v>171</v>
      </c>
      <c r="D1656" s="59">
        <v>1.0</v>
      </c>
      <c r="E1656" s="59" t="s">
        <v>161</v>
      </c>
      <c r="F1656" s="58"/>
    </row>
    <row r="1657">
      <c r="A1657" s="59" t="s">
        <v>132</v>
      </c>
      <c r="B1657" s="59" t="s">
        <v>116</v>
      </c>
      <c r="C1657" s="59" t="s">
        <v>171</v>
      </c>
      <c r="D1657" s="59">
        <v>1.0</v>
      </c>
      <c r="E1657" s="59" t="s">
        <v>161</v>
      </c>
      <c r="F1657" s="58"/>
    </row>
    <row r="1658">
      <c r="A1658" s="59" t="s">
        <v>132</v>
      </c>
      <c r="B1658" s="59" t="s">
        <v>31</v>
      </c>
      <c r="C1658" s="59" t="s">
        <v>171</v>
      </c>
      <c r="D1658" s="59">
        <v>1.0</v>
      </c>
      <c r="E1658" s="59" t="s">
        <v>161</v>
      </c>
      <c r="F1658" s="58"/>
    </row>
    <row r="1659">
      <c r="A1659" s="59" t="s">
        <v>132</v>
      </c>
      <c r="B1659" s="59" t="s">
        <v>45</v>
      </c>
      <c r="C1659" s="59" t="s">
        <v>171</v>
      </c>
      <c r="D1659" s="59">
        <v>1.0</v>
      </c>
      <c r="E1659" s="59" t="s">
        <v>161</v>
      </c>
      <c r="F1659" s="58"/>
    </row>
    <row r="1660">
      <c r="A1660" s="59" t="s">
        <v>132</v>
      </c>
      <c r="B1660" s="59" t="s">
        <v>94</v>
      </c>
      <c r="C1660" s="59" t="s">
        <v>171</v>
      </c>
      <c r="D1660" s="59">
        <v>1.0</v>
      </c>
      <c r="E1660" s="59" t="s">
        <v>161</v>
      </c>
      <c r="F1660" s="58"/>
    </row>
    <row r="1661">
      <c r="A1661" s="59" t="s">
        <v>132</v>
      </c>
      <c r="B1661" s="59" t="s">
        <v>27</v>
      </c>
      <c r="C1661" s="59" t="s">
        <v>171</v>
      </c>
      <c r="D1661" s="59">
        <v>1.0</v>
      </c>
      <c r="E1661" s="59" t="s">
        <v>161</v>
      </c>
      <c r="F1661" s="58"/>
    </row>
    <row r="1662">
      <c r="A1662" s="59" t="s">
        <v>132</v>
      </c>
      <c r="B1662" s="59" t="s">
        <v>105</v>
      </c>
      <c r="C1662" s="59" t="s">
        <v>171</v>
      </c>
      <c r="D1662" s="59">
        <v>1.0</v>
      </c>
      <c r="E1662" s="59" t="s">
        <v>161</v>
      </c>
      <c r="F1662" s="58"/>
    </row>
    <row r="1663">
      <c r="A1663" s="59" t="s">
        <v>132</v>
      </c>
      <c r="B1663" s="59" t="s">
        <v>52</v>
      </c>
      <c r="C1663" s="59" t="s">
        <v>171</v>
      </c>
      <c r="D1663" s="59">
        <v>1.0</v>
      </c>
      <c r="E1663" s="59" t="s">
        <v>161</v>
      </c>
      <c r="F1663" s="58"/>
    </row>
    <row r="1664">
      <c r="A1664" s="59" t="s">
        <v>132</v>
      </c>
      <c r="B1664" s="59" t="s">
        <v>58</v>
      </c>
      <c r="C1664" s="59" t="s">
        <v>171</v>
      </c>
      <c r="D1664" s="59">
        <v>1.0</v>
      </c>
      <c r="E1664" s="59" t="s">
        <v>161</v>
      </c>
      <c r="F1664" s="58"/>
    </row>
    <row r="1665">
      <c r="A1665" s="59" t="s">
        <v>132</v>
      </c>
      <c r="B1665" s="59" t="s">
        <v>65</v>
      </c>
      <c r="C1665" s="59" t="s">
        <v>171</v>
      </c>
      <c r="D1665" s="59">
        <v>1.0</v>
      </c>
      <c r="E1665" s="59" t="s">
        <v>161</v>
      </c>
      <c r="F1665" s="58"/>
    </row>
    <row r="1666">
      <c r="A1666" s="59" t="s">
        <v>132</v>
      </c>
      <c r="B1666" s="59" t="s">
        <v>59</v>
      </c>
      <c r="C1666" s="59" t="s">
        <v>171</v>
      </c>
      <c r="D1666" s="59">
        <v>1.0</v>
      </c>
      <c r="E1666" s="59" t="s">
        <v>161</v>
      </c>
      <c r="F1666" s="58"/>
    </row>
    <row r="1667">
      <c r="A1667" s="59" t="s">
        <v>132</v>
      </c>
      <c r="B1667" s="59" t="s">
        <v>71</v>
      </c>
      <c r="C1667" s="59" t="s">
        <v>171</v>
      </c>
      <c r="D1667" s="59">
        <v>1.0</v>
      </c>
      <c r="E1667" s="59" t="s">
        <v>161</v>
      </c>
      <c r="F1667" s="58"/>
    </row>
    <row r="1668">
      <c r="A1668" s="59" t="s">
        <v>132</v>
      </c>
      <c r="B1668" s="59" t="s">
        <v>119</v>
      </c>
      <c r="C1668" s="59" t="s">
        <v>171</v>
      </c>
      <c r="D1668" s="59">
        <v>1.0</v>
      </c>
      <c r="E1668" s="59" t="s">
        <v>161</v>
      </c>
      <c r="F1668" s="58"/>
    </row>
    <row r="1669">
      <c r="A1669" s="59" t="s">
        <v>132</v>
      </c>
      <c r="B1669" s="59" t="s">
        <v>122</v>
      </c>
      <c r="C1669" s="59" t="s">
        <v>171</v>
      </c>
      <c r="D1669" s="59">
        <v>1.0</v>
      </c>
      <c r="E1669" s="59" t="s">
        <v>161</v>
      </c>
      <c r="F1669" s="58"/>
    </row>
    <row r="1670">
      <c r="A1670" s="59" t="s">
        <v>132</v>
      </c>
      <c r="B1670" s="59" t="s">
        <v>36</v>
      </c>
      <c r="C1670" s="59" t="s">
        <v>171</v>
      </c>
      <c r="D1670" s="59">
        <v>1.0</v>
      </c>
      <c r="E1670" s="59" t="s">
        <v>161</v>
      </c>
      <c r="F1670" s="58"/>
    </row>
    <row r="1671">
      <c r="A1671" s="59" t="s">
        <v>132</v>
      </c>
      <c r="B1671" s="59" t="s">
        <v>40</v>
      </c>
      <c r="C1671" s="59" t="s">
        <v>171</v>
      </c>
      <c r="D1671" s="59">
        <v>1.0</v>
      </c>
      <c r="E1671" s="59" t="s">
        <v>161</v>
      </c>
      <c r="F1671" s="58"/>
    </row>
    <row r="1672">
      <c r="A1672" s="59" t="s">
        <v>132</v>
      </c>
      <c r="B1672" s="59" t="s">
        <v>84</v>
      </c>
      <c r="C1672" s="59" t="s">
        <v>171</v>
      </c>
      <c r="D1672" s="59">
        <v>1.0</v>
      </c>
      <c r="E1672" s="59" t="s">
        <v>161</v>
      </c>
      <c r="F1672" s="58"/>
    </row>
    <row r="1673">
      <c r="A1673" s="59" t="s">
        <v>132</v>
      </c>
      <c r="B1673" s="59" t="s">
        <v>98</v>
      </c>
      <c r="C1673" s="59" t="s">
        <v>171</v>
      </c>
      <c r="D1673" s="59">
        <v>1.0</v>
      </c>
      <c r="E1673" s="59" t="s">
        <v>161</v>
      </c>
      <c r="F1673" s="58"/>
    </row>
    <row r="1674">
      <c r="A1674" s="59" t="s">
        <v>132</v>
      </c>
      <c r="B1674" s="59" t="s">
        <v>99</v>
      </c>
      <c r="C1674" s="59" t="s">
        <v>171</v>
      </c>
      <c r="D1674" s="59">
        <v>1.0</v>
      </c>
      <c r="E1674" s="59" t="s">
        <v>161</v>
      </c>
      <c r="F1674" s="58"/>
    </row>
    <row r="1675">
      <c r="A1675" s="59" t="s">
        <v>132</v>
      </c>
      <c r="B1675" s="59" t="s">
        <v>109</v>
      </c>
      <c r="C1675" s="59" t="s">
        <v>171</v>
      </c>
      <c r="D1675" s="59">
        <v>1.0</v>
      </c>
      <c r="E1675" s="59" t="s">
        <v>161</v>
      </c>
      <c r="F1675" s="58"/>
    </row>
    <row r="1676">
      <c r="A1676" s="59" t="s">
        <v>132</v>
      </c>
      <c r="B1676" s="59" t="s">
        <v>124</v>
      </c>
      <c r="C1676" s="59" t="s">
        <v>171</v>
      </c>
      <c r="D1676" s="59">
        <v>1.0</v>
      </c>
      <c r="E1676" s="59" t="s">
        <v>161</v>
      </c>
      <c r="F1676" s="58"/>
    </row>
    <row r="1677">
      <c r="A1677" s="59" t="s">
        <v>132</v>
      </c>
      <c r="B1677" s="59" t="s">
        <v>145</v>
      </c>
      <c r="C1677" s="59" t="s">
        <v>171</v>
      </c>
      <c r="D1677" s="59">
        <v>1.0</v>
      </c>
      <c r="E1677" s="59" t="s">
        <v>161</v>
      </c>
      <c r="F1677" s="58"/>
    </row>
    <row r="1678">
      <c r="A1678" s="59" t="s">
        <v>132</v>
      </c>
      <c r="B1678" s="59" t="s">
        <v>147</v>
      </c>
      <c r="C1678" s="59" t="s">
        <v>171</v>
      </c>
      <c r="D1678" s="59">
        <v>1.0</v>
      </c>
      <c r="E1678" s="59" t="s">
        <v>161</v>
      </c>
      <c r="F1678" s="58"/>
    </row>
    <row r="1679">
      <c r="A1679" s="59" t="s">
        <v>132</v>
      </c>
      <c r="B1679" s="59" t="s">
        <v>102</v>
      </c>
      <c r="C1679" s="59" t="s">
        <v>171</v>
      </c>
      <c r="D1679" s="59">
        <v>1.0</v>
      </c>
      <c r="E1679" s="59" t="s">
        <v>161</v>
      </c>
      <c r="F1679" s="58"/>
    </row>
    <row r="1680">
      <c r="A1680" s="59" t="s">
        <v>95</v>
      </c>
      <c r="B1680" s="59" t="s">
        <v>44</v>
      </c>
      <c r="C1680" s="59" t="s">
        <v>171</v>
      </c>
      <c r="D1680" s="59">
        <v>1.0</v>
      </c>
      <c r="E1680" s="59" t="s">
        <v>161</v>
      </c>
      <c r="F1680" s="58"/>
    </row>
    <row r="1681">
      <c r="A1681" s="59" t="s">
        <v>95</v>
      </c>
      <c r="B1681" s="59" t="s">
        <v>89</v>
      </c>
      <c r="C1681" s="59" t="s">
        <v>171</v>
      </c>
      <c r="D1681" s="59">
        <v>1.0</v>
      </c>
      <c r="E1681" s="59" t="s">
        <v>161</v>
      </c>
      <c r="F1681" s="58"/>
    </row>
    <row r="1682">
      <c r="A1682" s="59" t="s">
        <v>95</v>
      </c>
      <c r="B1682" s="59" t="s">
        <v>134</v>
      </c>
      <c r="C1682" s="59" t="s">
        <v>171</v>
      </c>
      <c r="D1682" s="59">
        <v>1.0</v>
      </c>
      <c r="E1682" s="59" t="s">
        <v>161</v>
      </c>
      <c r="F1682" s="58"/>
    </row>
    <row r="1683">
      <c r="A1683" s="59" t="s">
        <v>95</v>
      </c>
      <c r="B1683" s="59" t="s">
        <v>85</v>
      </c>
      <c r="C1683" s="59" t="s">
        <v>171</v>
      </c>
      <c r="D1683" s="59">
        <v>1.0</v>
      </c>
      <c r="E1683" s="59" t="s">
        <v>161</v>
      </c>
      <c r="F1683" s="58"/>
    </row>
    <row r="1684">
      <c r="A1684" s="59" t="s">
        <v>95</v>
      </c>
      <c r="B1684" s="59" t="s">
        <v>38</v>
      </c>
      <c r="C1684" s="59" t="s">
        <v>171</v>
      </c>
      <c r="D1684" s="59">
        <v>1.0</v>
      </c>
      <c r="E1684" s="59" t="s">
        <v>161</v>
      </c>
      <c r="F1684" s="58"/>
    </row>
    <row r="1685">
      <c r="A1685" s="59" t="s">
        <v>95</v>
      </c>
      <c r="B1685" s="59" t="s">
        <v>19</v>
      </c>
      <c r="C1685" s="59" t="s">
        <v>171</v>
      </c>
      <c r="D1685" s="59">
        <v>1.0</v>
      </c>
      <c r="E1685" s="59" t="s">
        <v>161</v>
      </c>
      <c r="F1685" s="58"/>
    </row>
    <row r="1686">
      <c r="A1686" s="59" t="s">
        <v>95</v>
      </c>
      <c r="B1686" s="59" t="s">
        <v>32</v>
      </c>
      <c r="C1686" s="59" t="s">
        <v>171</v>
      </c>
      <c r="D1686" s="59">
        <v>1.0</v>
      </c>
      <c r="E1686" s="59" t="s">
        <v>161</v>
      </c>
      <c r="F1686" s="58"/>
    </row>
    <row r="1687">
      <c r="A1687" s="59" t="s">
        <v>95</v>
      </c>
      <c r="B1687" s="59" t="s">
        <v>136</v>
      </c>
      <c r="C1687" s="59" t="s">
        <v>171</v>
      </c>
      <c r="D1687" s="59">
        <v>1.0</v>
      </c>
      <c r="E1687" s="59" t="s">
        <v>161</v>
      </c>
      <c r="F1687" s="58"/>
    </row>
    <row r="1688">
      <c r="A1688" s="59" t="s">
        <v>95</v>
      </c>
      <c r="B1688" s="59" t="s">
        <v>70</v>
      </c>
      <c r="C1688" s="59" t="s">
        <v>171</v>
      </c>
      <c r="D1688" s="59">
        <v>1.0</v>
      </c>
      <c r="E1688" s="59" t="s">
        <v>161</v>
      </c>
      <c r="F1688" s="58"/>
    </row>
    <row r="1689">
      <c r="A1689" s="59" t="s">
        <v>95</v>
      </c>
      <c r="B1689" s="59" t="s">
        <v>137</v>
      </c>
      <c r="C1689" s="59" t="s">
        <v>171</v>
      </c>
      <c r="D1689" s="59">
        <v>1.0</v>
      </c>
      <c r="E1689" s="59" t="s">
        <v>161</v>
      </c>
      <c r="F1689" s="58"/>
    </row>
    <row r="1690">
      <c r="A1690" s="59" t="s">
        <v>95</v>
      </c>
      <c r="B1690" s="59" t="s">
        <v>42</v>
      </c>
      <c r="C1690" s="59" t="s">
        <v>171</v>
      </c>
      <c r="D1690" s="59">
        <v>1.0</v>
      </c>
      <c r="E1690" s="59" t="s">
        <v>161</v>
      </c>
      <c r="F1690" s="58"/>
    </row>
    <row r="1691">
      <c r="A1691" s="59" t="s">
        <v>95</v>
      </c>
      <c r="B1691" s="59" t="s">
        <v>28</v>
      </c>
      <c r="C1691" s="59" t="s">
        <v>171</v>
      </c>
      <c r="D1691" s="59">
        <v>1.0</v>
      </c>
      <c r="E1691" s="59" t="s">
        <v>161</v>
      </c>
      <c r="F1691" s="58"/>
    </row>
    <row r="1692">
      <c r="A1692" s="59" t="s">
        <v>95</v>
      </c>
      <c r="B1692" s="59" t="s">
        <v>33</v>
      </c>
      <c r="C1692" s="59" t="s">
        <v>171</v>
      </c>
      <c r="D1692" s="59">
        <v>1.0</v>
      </c>
      <c r="E1692" s="59" t="s">
        <v>161</v>
      </c>
      <c r="F1692" s="58"/>
    </row>
    <row r="1693">
      <c r="A1693" s="59" t="s">
        <v>95</v>
      </c>
      <c r="B1693" s="59" t="s">
        <v>46</v>
      </c>
      <c r="C1693" s="59" t="s">
        <v>171</v>
      </c>
      <c r="D1693" s="59">
        <v>1.0</v>
      </c>
      <c r="E1693" s="59" t="s">
        <v>161</v>
      </c>
      <c r="F1693" s="58"/>
    </row>
    <row r="1694">
      <c r="A1694" s="59" t="s">
        <v>95</v>
      </c>
      <c r="B1694" s="59" t="s">
        <v>51</v>
      </c>
      <c r="C1694" s="59" t="s">
        <v>171</v>
      </c>
      <c r="D1694" s="59">
        <v>1.0</v>
      </c>
      <c r="E1694" s="59" t="s">
        <v>161</v>
      </c>
      <c r="F1694" s="58"/>
    </row>
    <row r="1695">
      <c r="A1695" s="59" t="s">
        <v>95</v>
      </c>
      <c r="B1695" s="59" t="s">
        <v>83</v>
      </c>
      <c r="C1695" s="59" t="s">
        <v>171</v>
      </c>
      <c r="D1695" s="59">
        <v>1.0</v>
      </c>
      <c r="E1695" s="59" t="s">
        <v>161</v>
      </c>
      <c r="F1695" s="58"/>
    </row>
    <row r="1696">
      <c r="A1696" s="59" t="s">
        <v>95</v>
      </c>
      <c r="B1696" s="59" t="s">
        <v>148</v>
      </c>
      <c r="C1696" s="59" t="s">
        <v>171</v>
      </c>
      <c r="D1696" s="59">
        <v>1.0</v>
      </c>
      <c r="E1696" s="59" t="s">
        <v>161</v>
      </c>
      <c r="F1696" s="58"/>
    </row>
    <row r="1697">
      <c r="A1697" s="59" t="s">
        <v>95</v>
      </c>
      <c r="B1697" s="59" t="s">
        <v>149</v>
      </c>
      <c r="C1697" s="59" t="s">
        <v>171</v>
      </c>
      <c r="D1697" s="59">
        <v>1.0</v>
      </c>
      <c r="E1697" s="59" t="s">
        <v>161</v>
      </c>
      <c r="F1697" s="58"/>
    </row>
    <row r="1698">
      <c r="A1698" s="59" t="s">
        <v>95</v>
      </c>
      <c r="B1698" s="59" t="s">
        <v>15</v>
      </c>
      <c r="C1698" s="59" t="s">
        <v>171</v>
      </c>
      <c r="D1698" s="59">
        <v>1.0</v>
      </c>
      <c r="E1698" s="59" t="s">
        <v>161</v>
      </c>
      <c r="F1698" s="58"/>
    </row>
    <row r="1699">
      <c r="A1699" s="59" t="s">
        <v>95</v>
      </c>
      <c r="B1699" s="59" t="s">
        <v>48</v>
      </c>
      <c r="C1699" s="59" t="s">
        <v>171</v>
      </c>
      <c r="D1699" s="59">
        <v>1.0</v>
      </c>
      <c r="E1699" s="59" t="s">
        <v>161</v>
      </c>
      <c r="F1699" s="58"/>
    </row>
    <row r="1700">
      <c r="A1700" s="59" t="s">
        <v>95</v>
      </c>
      <c r="B1700" s="59" t="s">
        <v>61</v>
      </c>
      <c r="C1700" s="59" t="s">
        <v>171</v>
      </c>
      <c r="D1700" s="59">
        <v>1.0</v>
      </c>
      <c r="E1700" s="59" t="s">
        <v>161</v>
      </c>
      <c r="F1700" s="58"/>
    </row>
    <row r="1701">
      <c r="A1701" s="59" t="s">
        <v>95</v>
      </c>
      <c r="B1701" s="59" t="s">
        <v>63</v>
      </c>
      <c r="C1701" s="59" t="s">
        <v>171</v>
      </c>
      <c r="D1701" s="59">
        <v>1.0</v>
      </c>
      <c r="E1701" s="59" t="s">
        <v>161</v>
      </c>
      <c r="F1701" s="58"/>
    </row>
    <row r="1702">
      <c r="A1702" s="59" t="s">
        <v>95</v>
      </c>
      <c r="B1702" s="59" t="s">
        <v>93</v>
      </c>
      <c r="C1702" s="59" t="s">
        <v>171</v>
      </c>
      <c r="D1702" s="59">
        <v>1.0</v>
      </c>
      <c r="E1702" s="59" t="s">
        <v>161</v>
      </c>
      <c r="F1702" s="58"/>
    </row>
    <row r="1703">
      <c r="A1703" s="59" t="s">
        <v>95</v>
      </c>
      <c r="B1703" s="59" t="s">
        <v>96</v>
      </c>
      <c r="C1703" s="59" t="s">
        <v>171</v>
      </c>
      <c r="D1703" s="59">
        <v>1.0</v>
      </c>
      <c r="E1703" s="59" t="s">
        <v>161</v>
      </c>
      <c r="F1703" s="58"/>
    </row>
    <row r="1704">
      <c r="A1704" s="59" t="s">
        <v>95</v>
      </c>
      <c r="B1704" s="59" t="s">
        <v>112</v>
      </c>
      <c r="C1704" s="59" t="s">
        <v>171</v>
      </c>
      <c r="D1704" s="59">
        <v>1.0</v>
      </c>
      <c r="E1704" s="59" t="s">
        <v>161</v>
      </c>
      <c r="F1704" s="58"/>
    </row>
    <row r="1705">
      <c r="A1705" s="59" t="s">
        <v>95</v>
      </c>
      <c r="B1705" s="59" t="s">
        <v>114</v>
      </c>
      <c r="C1705" s="59" t="s">
        <v>171</v>
      </c>
      <c r="D1705" s="59">
        <v>1.0</v>
      </c>
      <c r="E1705" s="59" t="s">
        <v>161</v>
      </c>
      <c r="F1705" s="58"/>
    </row>
    <row r="1706">
      <c r="A1706" s="59" t="s">
        <v>95</v>
      </c>
      <c r="B1706" s="59" t="s">
        <v>142</v>
      </c>
      <c r="C1706" s="59" t="s">
        <v>171</v>
      </c>
      <c r="D1706" s="59">
        <v>1.0</v>
      </c>
      <c r="E1706" s="59" t="s">
        <v>161</v>
      </c>
      <c r="F1706" s="58"/>
    </row>
    <row r="1707">
      <c r="A1707" s="59" t="s">
        <v>95</v>
      </c>
      <c r="B1707" s="59" t="s">
        <v>54</v>
      </c>
      <c r="C1707" s="59" t="s">
        <v>171</v>
      </c>
      <c r="D1707" s="59">
        <v>1.0</v>
      </c>
      <c r="E1707" s="59" t="s">
        <v>161</v>
      </c>
      <c r="F1707" s="58"/>
    </row>
    <row r="1708">
      <c r="A1708" s="59" t="s">
        <v>95</v>
      </c>
      <c r="B1708" s="59" t="s">
        <v>108</v>
      </c>
      <c r="C1708" s="59" t="s">
        <v>171</v>
      </c>
      <c r="D1708" s="59">
        <v>1.0</v>
      </c>
      <c r="E1708" s="59" t="s">
        <v>161</v>
      </c>
      <c r="F1708" s="58"/>
    </row>
    <row r="1709">
      <c r="A1709" s="59" t="s">
        <v>95</v>
      </c>
      <c r="B1709" s="59" t="s">
        <v>39</v>
      </c>
      <c r="C1709" s="59" t="s">
        <v>171</v>
      </c>
      <c r="D1709" s="59">
        <v>1.0</v>
      </c>
      <c r="E1709" s="59" t="s">
        <v>161</v>
      </c>
      <c r="F1709" s="58"/>
    </row>
    <row r="1710">
      <c r="A1710" s="59" t="s">
        <v>95</v>
      </c>
      <c r="B1710" s="59" t="s">
        <v>121</v>
      </c>
      <c r="C1710" s="59" t="s">
        <v>171</v>
      </c>
      <c r="D1710" s="59">
        <v>1.0</v>
      </c>
      <c r="E1710" s="59" t="s">
        <v>161</v>
      </c>
      <c r="F1710" s="58"/>
    </row>
    <row r="1711">
      <c r="A1711" s="59" t="s">
        <v>95</v>
      </c>
      <c r="B1711" s="59" t="s">
        <v>126</v>
      </c>
      <c r="C1711" s="59" t="s">
        <v>171</v>
      </c>
      <c r="D1711" s="59">
        <v>1.0</v>
      </c>
      <c r="E1711" s="59" t="s">
        <v>161</v>
      </c>
      <c r="F1711" s="58"/>
    </row>
    <row r="1712">
      <c r="A1712" s="59" t="s">
        <v>95</v>
      </c>
      <c r="B1712" s="59" t="s">
        <v>80</v>
      </c>
      <c r="C1712" s="59" t="s">
        <v>171</v>
      </c>
      <c r="D1712" s="59">
        <v>1.0</v>
      </c>
      <c r="E1712" s="59" t="s">
        <v>161</v>
      </c>
      <c r="F1712" s="58"/>
    </row>
    <row r="1713">
      <c r="A1713" s="59" t="s">
        <v>95</v>
      </c>
      <c r="B1713" s="59" t="s">
        <v>23</v>
      </c>
      <c r="C1713" s="59" t="s">
        <v>171</v>
      </c>
      <c r="D1713" s="59">
        <v>1.0</v>
      </c>
      <c r="E1713" s="59" t="s">
        <v>161</v>
      </c>
      <c r="F1713" s="58"/>
    </row>
    <row r="1714">
      <c r="A1714" s="59" t="s">
        <v>95</v>
      </c>
      <c r="B1714" s="59" t="s">
        <v>67</v>
      </c>
      <c r="C1714" s="59" t="s">
        <v>171</v>
      </c>
      <c r="D1714" s="59">
        <v>1.0</v>
      </c>
      <c r="E1714" s="59" t="s">
        <v>161</v>
      </c>
      <c r="F1714" s="58"/>
    </row>
    <row r="1715">
      <c r="A1715" s="59" t="s">
        <v>95</v>
      </c>
      <c r="B1715" s="59" t="s">
        <v>92</v>
      </c>
      <c r="C1715" s="59" t="s">
        <v>171</v>
      </c>
      <c r="D1715" s="59">
        <v>1.0</v>
      </c>
      <c r="E1715" s="59" t="s">
        <v>161</v>
      </c>
      <c r="F1715" s="58"/>
    </row>
    <row r="1716">
      <c r="A1716" s="59" t="s">
        <v>95</v>
      </c>
      <c r="B1716" s="59" t="s">
        <v>138</v>
      </c>
      <c r="C1716" s="59" t="s">
        <v>171</v>
      </c>
      <c r="D1716" s="59">
        <v>1.0</v>
      </c>
      <c r="E1716" s="59" t="s">
        <v>161</v>
      </c>
      <c r="F1716" s="58"/>
    </row>
    <row r="1717">
      <c r="A1717" s="59" t="s">
        <v>95</v>
      </c>
      <c r="B1717" s="59" t="s">
        <v>128</v>
      </c>
      <c r="C1717" s="59" t="s">
        <v>171</v>
      </c>
      <c r="D1717" s="59">
        <v>1.0</v>
      </c>
      <c r="E1717" s="59" t="s">
        <v>161</v>
      </c>
      <c r="F1717" s="58"/>
    </row>
    <row r="1718">
      <c r="A1718" s="59" t="s">
        <v>95</v>
      </c>
      <c r="B1718" s="59" t="s">
        <v>21</v>
      </c>
      <c r="C1718" s="59" t="s">
        <v>171</v>
      </c>
      <c r="D1718" s="59">
        <v>1.0</v>
      </c>
      <c r="E1718" s="59" t="s">
        <v>161</v>
      </c>
      <c r="F1718" s="58"/>
    </row>
    <row r="1719">
      <c r="A1719" s="59" t="s">
        <v>95</v>
      </c>
      <c r="B1719" s="59" t="s">
        <v>144</v>
      </c>
      <c r="C1719" s="59" t="s">
        <v>171</v>
      </c>
      <c r="D1719" s="59">
        <v>1.0</v>
      </c>
      <c r="E1719" s="59" t="s">
        <v>161</v>
      </c>
      <c r="F1719" s="58"/>
    </row>
    <row r="1720">
      <c r="A1720" s="59" t="s">
        <v>95</v>
      </c>
      <c r="B1720" s="59" t="s">
        <v>82</v>
      </c>
      <c r="C1720" s="59" t="s">
        <v>171</v>
      </c>
      <c r="D1720" s="59">
        <v>1.0</v>
      </c>
      <c r="E1720" s="59" t="s">
        <v>161</v>
      </c>
      <c r="F1720" s="58"/>
    </row>
    <row r="1721">
      <c r="A1721" s="59" t="s">
        <v>95</v>
      </c>
      <c r="B1721" s="59" t="s">
        <v>73</v>
      </c>
      <c r="C1721" s="59" t="s">
        <v>171</v>
      </c>
      <c r="D1721" s="59">
        <v>1.0</v>
      </c>
      <c r="E1721" s="59" t="s">
        <v>161</v>
      </c>
      <c r="F1721" s="58"/>
    </row>
    <row r="1722">
      <c r="A1722" s="59" t="s">
        <v>95</v>
      </c>
      <c r="B1722" s="59" t="s">
        <v>50</v>
      </c>
      <c r="C1722" s="59" t="s">
        <v>171</v>
      </c>
      <c r="D1722" s="59">
        <v>1.0</v>
      </c>
      <c r="E1722" s="59" t="s">
        <v>161</v>
      </c>
      <c r="F1722" s="58"/>
    </row>
    <row r="1723">
      <c r="A1723" s="59" t="s">
        <v>95</v>
      </c>
      <c r="B1723" s="59" t="s">
        <v>72</v>
      </c>
      <c r="C1723" s="59" t="s">
        <v>171</v>
      </c>
      <c r="D1723" s="59">
        <v>1.0</v>
      </c>
      <c r="E1723" s="59" t="s">
        <v>161</v>
      </c>
      <c r="F1723" s="58"/>
    </row>
    <row r="1724">
      <c r="A1724" s="59" t="s">
        <v>95</v>
      </c>
      <c r="B1724" s="59" t="s">
        <v>75</v>
      </c>
      <c r="C1724" s="59" t="s">
        <v>171</v>
      </c>
      <c r="D1724" s="59">
        <v>1.0</v>
      </c>
      <c r="E1724" s="59" t="s">
        <v>161</v>
      </c>
      <c r="F1724" s="58"/>
    </row>
    <row r="1725">
      <c r="A1725" s="59" t="s">
        <v>95</v>
      </c>
      <c r="B1725" s="59" t="s">
        <v>25</v>
      </c>
      <c r="C1725" s="59" t="s">
        <v>171</v>
      </c>
      <c r="D1725" s="59">
        <v>1.0</v>
      </c>
      <c r="E1725" s="59" t="s">
        <v>161</v>
      </c>
      <c r="F1725" s="58"/>
    </row>
    <row r="1726">
      <c r="A1726" s="59" t="s">
        <v>95</v>
      </c>
      <c r="B1726" s="59" t="s">
        <v>104</v>
      </c>
      <c r="C1726" s="59" t="s">
        <v>171</v>
      </c>
      <c r="D1726" s="59">
        <v>1.0</v>
      </c>
      <c r="E1726" s="59" t="s">
        <v>161</v>
      </c>
      <c r="F1726" s="58"/>
    </row>
    <row r="1727">
      <c r="A1727" s="59" t="s">
        <v>95</v>
      </c>
      <c r="B1727" s="59" t="s">
        <v>146</v>
      </c>
      <c r="C1727" s="59" t="s">
        <v>171</v>
      </c>
      <c r="D1727" s="59">
        <v>1.0</v>
      </c>
      <c r="E1727" s="59" t="s">
        <v>161</v>
      </c>
      <c r="F1727" s="58"/>
    </row>
    <row r="1728">
      <c r="A1728" s="59" t="s">
        <v>95</v>
      </c>
      <c r="B1728" s="59" t="s">
        <v>55</v>
      </c>
      <c r="C1728" s="59" t="s">
        <v>171</v>
      </c>
      <c r="D1728" s="59">
        <v>1.0</v>
      </c>
      <c r="E1728" s="59" t="s">
        <v>161</v>
      </c>
      <c r="F1728" s="58"/>
    </row>
    <row r="1729">
      <c r="A1729" s="59" t="s">
        <v>95</v>
      </c>
      <c r="B1729" s="59" t="s">
        <v>125</v>
      </c>
      <c r="C1729" s="59" t="s">
        <v>171</v>
      </c>
      <c r="D1729" s="59">
        <v>1.0</v>
      </c>
      <c r="E1729" s="59" t="s">
        <v>161</v>
      </c>
      <c r="F1729" s="58"/>
    </row>
    <row r="1730">
      <c r="A1730" s="59" t="s">
        <v>95</v>
      </c>
      <c r="B1730" s="59" t="s">
        <v>81</v>
      </c>
      <c r="C1730" s="59" t="s">
        <v>171</v>
      </c>
      <c r="D1730" s="59">
        <v>1.0</v>
      </c>
      <c r="E1730" s="59" t="s">
        <v>161</v>
      </c>
      <c r="F1730" s="58"/>
    </row>
    <row r="1731">
      <c r="A1731" s="59" t="s">
        <v>95</v>
      </c>
      <c r="B1731" s="59" t="s">
        <v>106</v>
      </c>
      <c r="C1731" s="59" t="s">
        <v>171</v>
      </c>
      <c r="D1731" s="59">
        <v>1.0</v>
      </c>
      <c r="E1731" s="59" t="s">
        <v>161</v>
      </c>
      <c r="F1731" s="58"/>
    </row>
    <row r="1732">
      <c r="A1732" s="59" t="s">
        <v>95</v>
      </c>
      <c r="B1732" s="59" t="s">
        <v>86</v>
      </c>
      <c r="C1732" s="59" t="s">
        <v>171</v>
      </c>
      <c r="D1732" s="59">
        <v>1.0</v>
      </c>
      <c r="E1732" s="59" t="s">
        <v>161</v>
      </c>
      <c r="F1732" s="58"/>
    </row>
    <row r="1733">
      <c r="A1733" s="59" t="s">
        <v>95</v>
      </c>
      <c r="B1733" s="59" t="s">
        <v>90</v>
      </c>
      <c r="C1733" s="59" t="s">
        <v>171</v>
      </c>
      <c r="D1733" s="59">
        <v>1.0</v>
      </c>
      <c r="E1733" s="59" t="s">
        <v>161</v>
      </c>
      <c r="F1733" s="58"/>
    </row>
    <row r="1734">
      <c r="A1734" s="59" t="s">
        <v>95</v>
      </c>
      <c r="B1734" s="59" t="s">
        <v>135</v>
      </c>
      <c r="C1734" s="59" t="s">
        <v>171</v>
      </c>
      <c r="D1734" s="59">
        <v>1.0</v>
      </c>
      <c r="E1734" s="59" t="s">
        <v>161</v>
      </c>
      <c r="F1734" s="58"/>
    </row>
    <row r="1735">
      <c r="A1735" s="59" t="s">
        <v>95</v>
      </c>
      <c r="B1735" s="59" t="s">
        <v>113</v>
      </c>
      <c r="C1735" s="59" t="s">
        <v>171</v>
      </c>
      <c r="D1735" s="59">
        <v>1.0</v>
      </c>
      <c r="E1735" s="59" t="s">
        <v>161</v>
      </c>
      <c r="F1735" s="58"/>
    </row>
    <row r="1736">
      <c r="A1736" s="59" t="s">
        <v>95</v>
      </c>
      <c r="B1736" s="59" t="s">
        <v>69</v>
      </c>
      <c r="C1736" s="59" t="s">
        <v>171</v>
      </c>
      <c r="D1736" s="59">
        <v>1.0</v>
      </c>
      <c r="E1736" s="59" t="s">
        <v>161</v>
      </c>
      <c r="F1736" s="58"/>
    </row>
    <row r="1737">
      <c r="A1737" s="59" t="s">
        <v>95</v>
      </c>
      <c r="B1737" s="59" t="s">
        <v>143</v>
      </c>
      <c r="C1737" s="59" t="s">
        <v>171</v>
      </c>
      <c r="D1737" s="59">
        <v>1.0</v>
      </c>
      <c r="E1737" s="59" t="s">
        <v>161</v>
      </c>
      <c r="F1737" s="58"/>
    </row>
    <row r="1738">
      <c r="A1738" s="59" t="s">
        <v>95</v>
      </c>
      <c r="B1738" s="59" t="s">
        <v>111</v>
      </c>
      <c r="C1738" s="59" t="s">
        <v>171</v>
      </c>
      <c r="D1738" s="59">
        <v>1.0</v>
      </c>
      <c r="E1738" s="59" t="s">
        <v>161</v>
      </c>
      <c r="F1738" s="58"/>
    </row>
    <row r="1739">
      <c r="A1739" s="59" t="s">
        <v>95</v>
      </c>
      <c r="B1739" s="59" t="s">
        <v>130</v>
      </c>
      <c r="C1739" s="59" t="s">
        <v>171</v>
      </c>
      <c r="D1739" s="59">
        <v>1.0</v>
      </c>
      <c r="E1739" s="59" t="s">
        <v>161</v>
      </c>
      <c r="F1739" s="58"/>
    </row>
    <row r="1740">
      <c r="A1740" s="59" t="s">
        <v>95</v>
      </c>
      <c r="B1740" s="59" t="s">
        <v>47</v>
      </c>
      <c r="C1740" s="59" t="s">
        <v>171</v>
      </c>
      <c r="D1740" s="59">
        <v>1.0</v>
      </c>
      <c r="E1740" s="59" t="s">
        <v>161</v>
      </c>
      <c r="F1740" s="58"/>
    </row>
    <row r="1741">
      <c r="A1741" s="59" t="s">
        <v>95</v>
      </c>
      <c r="B1741" s="59" t="s">
        <v>17</v>
      </c>
      <c r="C1741" s="59" t="s">
        <v>171</v>
      </c>
      <c r="D1741" s="59">
        <v>1.0</v>
      </c>
      <c r="E1741" s="59" t="s">
        <v>161</v>
      </c>
      <c r="F1741" s="58"/>
    </row>
    <row r="1742">
      <c r="A1742" s="59" t="s">
        <v>95</v>
      </c>
      <c r="B1742" s="59" t="s">
        <v>22</v>
      </c>
      <c r="C1742" s="59" t="s">
        <v>171</v>
      </c>
      <c r="D1742" s="59">
        <v>1.0</v>
      </c>
      <c r="E1742" s="59" t="s">
        <v>161</v>
      </c>
      <c r="F1742" s="58"/>
    </row>
    <row r="1743">
      <c r="A1743" s="59" t="s">
        <v>95</v>
      </c>
      <c r="B1743" s="59" t="s">
        <v>62</v>
      </c>
      <c r="C1743" s="59" t="s">
        <v>171</v>
      </c>
      <c r="D1743" s="59">
        <v>1.0</v>
      </c>
      <c r="E1743" s="59" t="s">
        <v>161</v>
      </c>
      <c r="F1743" s="58"/>
    </row>
    <row r="1744">
      <c r="A1744" s="59" t="s">
        <v>95</v>
      </c>
      <c r="B1744" s="59" t="s">
        <v>66</v>
      </c>
      <c r="C1744" s="59" t="s">
        <v>171</v>
      </c>
      <c r="D1744" s="59">
        <v>1.0</v>
      </c>
      <c r="E1744" s="59" t="s">
        <v>161</v>
      </c>
      <c r="F1744" s="58"/>
    </row>
    <row r="1745">
      <c r="A1745" s="59" t="s">
        <v>95</v>
      </c>
      <c r="B1745" s="59" t="s">
        <v>78</v>
      </c>
      <c r="C1745" s="59" t="s">
        <v>171</v>
      </c>
      <c r="D1745" s="59">
        <v>1.0</v>
      </c>
      <c r="E1745" s="59" t="s">
        <v>161</v>
      </c>
      <c r="F1745" s="58"/>
    </row>
    <row r="1746">
      <c r="A1746" s="59" t="s">
        <v>95</v>
      </c>
      <c r="B1746" s="59" t="s">
        <v>91</v>
      </c>
      <c r="C1746" s="59" t="s">
        <v>171</v>
      </c>
      <c r="D1746" s="59">
        <v>1.0</v>
      </c>
      <c r="E1746" s="59" t="s">
        <v>161</v>
      </c>
      <c r="F1746" s="58"/>
    </row>
    <row r="1747">
      <c r="A1747" s="59" t="s">
        <v>95</v>
      </c>
      <c r="B1747" s="59" t="s">
        <v>110</v>
      </c>
      <c r="C1747" s="59" t="s">
        <v>171</v>
      </c>
      <c r="D1747" s="59">
        <v>1.0</v>
      </c>
      <c r="E1747" s="59" t="s">
        <v>161</v>
      </c>
      <c r="F1747" s="58"/>
    </row>
    <row r="1748">
      <c r="A1748" s="59" t="s">
        <v>95</v>
      </c>
      <c r="B1748" s="59" t="s">
        <v>87</v>
      </c>
      <c r="C1748" s="59" t="s">
        <v>171</v>
      </c>
      <c r="D1748" s="59">
        <v>1.0</v>
      </c>
      <c r="E1748" s="59" t="s">
        <v>161</v>
      </c>
      <c r="F1748" s="58"/>
    </row>
    <row r="1749">
      <c r="A1749" s="59" t="s">
        <v>95</v>
      </c>
      <c r="B1749" s="59" t="s">
        <v>41</v>
      </c>
      <c r="C1749" s="59" t="s">
        <v>171</v>
      </c>
      <c r="D1749" s="59">
        <v>1.0</v>
      </c>
      <c r="E1749" s="59" t="s">
        <v>161</v>
      </c>
      <c r="F1749" s="58"/>
    </row>
    <row r="1750">
      <c r="A1750" s="59" t="s">
        <v>95</v>
      </c>
      <c r="B1750" s="59" t="s">
        <v>97</v>
      </c>
      <c r="C1750" s="59" t="s">
        <v>171</v>
      </c>
      <c r="D1750" s="59">
        <v>1.0</v>
      </c>
      <c r="E1750" s="59" t="s">
        <v>161</v>
      </c>
      <c r="F1750" s="58"/>
    </row>
    <row r="1751">
      <c r="A1751" s="59" t="s">
        <v>95</v>
      </c>
      <c r="B1751" s="59" t="s">
        <v>77</v>
      </c>
      <c r="C1751" s="59" t="s">
        <v>171</v>
      </c>
      <c r="D1751" s="59">
        <v>1.0</v>
      </c>
      <c r="E1751" s="59" t="s">
        <v>161</v>
      </c>
      <c r="F1751" s="58"/>
    </row>
    <row r="1752">
      <c r="A1752" s="59" t="s">
        <v>95</v>
      </c>
      <c r="B1752" s="59" t="s">
        <v>120</v>
      </c>
      <c r="C1752" s="59" t="s">
        <v>171</v>
      </c>
      <c r="D1752" s="59">
        <v>1.0</v>
      </c>
      <c r="E1752" s="59" t="s">
        <v>161</v>
      </c>
      <c r="F1752" s="58"/>
    </row>
    <row r="1753">
      <c r="A1753" s="59" t="s">
        <v>95</v>
      </c>
      <c r="B1753" s="59" t="s">
        <v>116</v>
      </c>
      <c r="C1753" s="59" t="s">
        <v>171</v>
      </c>
      <c r="D1753" s="59">
        <v>1.0</v>
      </c>
      <c r="E1753" s="59" t="s">
        <v>161</v>
      </c>
      <c r="F1753" s="58"/>
    </row>
    <row r="1754">
      <c r="A1754" s="59" t="s">
        <v>95</v>
      </c>
      <c r="B1754" s="59" t="s">
        <v>31</v>
      </c>
      <c r="C1754" s="59" t="s">
        <v>171</v>
      </c>
      <c r="D1754" s="59">
        <v>1.0</v>
      </c>
      <c r="E1754" s="59" t="s">
        <v>161</v>
      </c>
      <c r="F1754" s="58"/>
    </row>
    <row r="1755">
      <c r="A1755" s="59" t="s">
        <v>95</v>
      </c>
      <c r="B1755" s="59" t="s">
        <v>45</v>
      </c>
      <c r="C1755" s="59" t="s">
        <v>171</v>
      </c>
      <c r="D1755" s="59">
        <v>1.0</v>
      </c>
      <c r="E1755" s="59" t="s">
        <v>161</v>
      </c>
      <c r="F1755" s="58"/>
    </row>
    <row r="1756">
      <c r="A1756" s="59" t="s">
        <v>95</v>
      </c>
      <c r="B1756" s="59" t="s">
        <v>94</v>
      </c>
      <c r="C1756" s="59" t="s">
        <v>171</v>
      </c>
      <c r="D1756" s="59">
        <v>1.0</v>
      </c>
      <c r="E1756" s="59" t="s">
        <v>161</v>
      </c>
      <c r="F1756" s="58"/>
    </row>
    <row r="1757">
      <c r="A1757" s="59" t="s">
        <v>95</v>
      </c>
      <c r="B1757" s="59" t="s">
        <v>27</v>
      </c>
      <c r="C1757" s="59" t="s">
        <v>171</v>
      </c>
      <c r="D1757" s="59">
        <v>1.0</v>
      </c>
      <c r="E1757" s="59" t="s">
        <v>161</v>
      </c>
      <c r="F1757" s="58"/>
    </row>
    <row r="1758">
      <c r="A1758" s="59" t="s">
        <v>95</v>
      </c>
      <c r="B1758" s="59" t="s">
        <v>105</v>
      </c>
      <c r="C1758" s="59" t="s">
        <v>171</v>
      </c>
      <c r="D1758" s="59">
        <v>1.0</v>
      </c>
      <c r="E1758" s="59" t="s">
        <v>161</v>
      </c>
      <c r="F1758" s="58"/>
    </row>
    <row r="1759">
      <c r="A1759" s="59" t="s">
        <v>95</v>
      </c>
      <c r="B1759" s="59" t="s">
        <v>52</v>
      </c>
      <c r="C1759" s="59" t="s">
        <v>171</v>
      </c>
      <c r="D1759" s="59">
        <v>1.0</v>
      </c>
      <c r="E1759" s="59" t="s">
        <v>161</v>
      </c>
      <c r="F1759" s="58"/>
    </row>
    <row r="1760">
      <c r="A1760" s="59" t="s">
        <v>95</v>
      </c>
      <c r="B1760" s="59" t="s">
        <v>58</v>
      </c>
      <c r="C1760" s="59" t="s">
        <v>171</v>
      </c>
      <c r="D1760" s="59">
        <v>1.0</v>
      </c>
      <c r="E1760" s="59" t="s">
        <v>161</v>
      </c>
      <c r="F1760" s="58"/>
    </row>
    <row r="1761">
      <c r="A1761" s="59" t="s">
        <v>95</v>
      </c>
      <c r="B1761" s="59" t="s">
        <v>65</v>
      </c>
      <c r="C1761" s="59" t="s">
        <v>171</v>
      </c>
      <c r="D1761" s="59">
        <v>1.0</v>
      </c>
      <c r="E1761" s="59" t="s">
        <v>161</v>
      </c>
      <c r="F1761" s="58"/>
    </row>
    <row r="1762">
      <c r="A1762" s="59" t="s">
        <v>95</v>
      </c>
      <c r="B1762" s="59" t="s">
        <v>59</v>
      </c>
      <c r="C1762" s="59" t="s">
        <v>171</v>
      </c>
      <c r="D1762" s="59">
        <v>1.0</v>
      </c>
      <c r="E1762" s="59" t="s">
        <v>161</v>
      </c>
      <c r="F1762" s="58"/>
    </row>
    <row r="1763">
      <c r="A1763" s="59" t="s">
        <v>95</v>
      </c>
      <c r="B1763" s="59" t="s">
        <v>71</v>
      </c>
      <c r="C1763" s="59" t="s">
        <v>171</v>
      </c>
      <c r="D1763" s="59">
        <v>1.0</v>
      </c>
      <c r="E1763" s="59" t="s">
        <v>161</v>
      </c>
      <c r="F1763" s="58"/>
    </row>
    <row r="1764">
      <c r="A1764" s="59" t="s">
        <v>95</v>
      </c>
      <c r="B1764" s="59" t="s">
        <v>119</v>
      </c>
      <c r="C1764" s="59" t="s">
        <v>171</v>
      </c>
      <c r="D1764" s="59">
        <v>1.0</v>
      </c>
      <c r="E1764" s="59" t="s">
        <v>161</v>
      </c>
      <c r="F1764" s="58"/>
    </row>
    <row r="1765">
      <c r="A1765" s="59" t="s">
        <v>95</v>
      </c>
      <c r="B1765" s="59" t="s">
        <v>122</v>
      </c>
      <c r="C1765" s="59" t="s">
        <v>171</v>
      </c>
      <c r="D1765" s="59">
        <v>1.0</v>
      </c>
      <c r="E1765" s="59" t="s">
        <v>161</v>
      </c>
      <c r="F1765" s="58"/>
    </row>
    <row r="1766">
      <c r="A1766" s="59" t="s">
        <v>95</v>
      </c>
      <c r="B1766" s="59" t="s">
        <v>36</v>
      </c>
      <c r="C1766" s="59" t="s">
        <v>171</v>
      </c>
      <c r="D1766" s="59">
        <v>1.0</v>
      </c>
      <c r="E1766" s="59" t="s">
        <v>161</v>
      </c>
      <c r="F1766" s="58"/>
    </row>
    <row r="1767">
      <c r="A1767" s="59" t="s">
        <v>95</v>
      </c>
      <c r="B1767" s="59" t="s">
        <v>40</v>
      </c>
      <c r="C1767" s="59" t="s">
        <v>171</v>
      </c>
      <c r="D1767" s="59">
        <v>1.0</v>
      </c>
      <c r="E1767" s="59" t="s">
        <v>161</v>
      </c>
      <c r="F1767" s="58"/>
    </row>
    <row r="1768">
      <c r="A1768" s="59" t="s">
        <v>95</v>
      </c>
      <c r="B1768" s="59" t="s">
        <v>84</v>
      </c>
      <c r="C1768" s="59" t="s">
        <v>171</v>
      </c>
      <c r="D1768" s="59">
        <v>1.0</v>
      </c>
      <c r="E1768" s="59" t="s">
        <v>161</v>
      </c>
      <c r="F1768" s="58"/>
    </row>
    <row r="1769">
      <c r="A1769" s="59" t="s">
        <v>95</v>
      </c>
      <c r="B1769" s="59" t="s">
        <v>98</v>
      </c>
      <c r="C1769" s="59" t="s">
        <v>171</v>
      </c>
      <c r="D1769" s="59">
        <v>1.0</v>
      </c>
      <c r="E1769" s="59" t="s">
        <v>161</v>
      </c>
      <c r="F1769" s="58"/>
    </row>
    <row r="1770">
      <c r="A1770" s="59" t="s">
        <v>95</v>
      </c>
      <c r="B1770" s="59" t="s">
        <v>99</v>
      </c>
      <c r="C1770" s="59" t="s">
        <v>171</v>
      </c>
      <c r="D1770" s="59">
        <v>1.0</v>
      </c>
      <c r="E1770" s="59" t="s">
        <v>161</v>
      </c>
      <c r="F1770" s="58"/>
    </row>
    <row r="1771">
      <c r="A1771" s="59" t="s">
        <v>95</v>
      </c>
      <c r="B1771" s="59" t="s">
        <v>109</v>
      </c>
      <c r="C1771" s="59" t="s">
        <v>171</v>
      </c>
      <c r="D1771" s="59">
        <v>1.0</v>
      </c>
      <c r="E1771" s="59" t="s">
        <v>161</v>
      </c>
      <c r="F1771" s="58"/>
    </row>
    <row r="1772">
      <c r="A1772" s="59" t="s">
        <v>95</v>
      </c>
      <c r="B1772" s="59" t="s">
        <v>124</v>
      </c>
      <c r="C1772" s="59" t="s">
        <v>171</v>
      </c>
      <c r="D1772" s="59">
        <v>1.0</v>
      </c>
      <c r="E1772" s="59" t="s">
        <v>161</v>
      </c>
      <c r="F1772" s="58"/>
    </row>
    <row r="1773">
      <c r="A1773" s="59" t="s">
        <v>95</v>
      </c>
      <c r="B1773" s="59" t="s">
        <v>145</v>
      </c>
      <c r="C1773" s="59" t="s">
        <v>171</v>
      </c>
      <c r="D1773" s="59">
        <v>1.0</v>
      </c>
      <c r="E1773" s="59" t="s">
        <v>161</v>
      </c>
      <c r="F1773" s="58"/>
    </row>
    <row r="1774">
      <c r="A1774" s="59" t="s">
        <v>95</v>
      </c>
      <c r="B1774" s="59" t="s">
        <v>147</v>
      </c>
      <c r="C1774" s="59" t="s">
        <v>171</v>
      </c>
      <c r="D1774" s="59">
        <v>1.0</v>
      </c>
      <c r="E1774" s="59" t="s">
        <v>161</v>
      </c>
      <c r="F1774" s="58"/>
    </row>
    <row r="1775">
      <c r="A1775" s="59" t="s">
        <v>95</v>
      </c>
      <c r="B1775" s="59" t="s">
        <v>102</v>
      </c>
      <c r="C1775" s="59" t="s">
        <v>171</v>
      </c>
      <c r="D1775" s="59">
        <v>1.0</v>
      </c>
      <c r="E1775" s="59" t="s">
        <v>161</v>
      </c>
      <c r="F1775" s="58"/>
    </row>
    <row r="1776">
      <c r="A1776" s="59" t="s">
        <v>44</v>
      </c>
      <c r="B1776" s="59" t="s">
        <v>89</v>
      </c>
      <c r="C1776" s="59" t="s">
        <v>171</v>
      </c>
      <c r="D1776" s="59">
        <v>1.0</v>
      </c>
      <c r="E1776" s="59" t="s">
        <v>161</v>
      </c>
      <c r="F1776" s="58"/>
    </row>
    <row r="1777">
      <c r="A1777" s="59" t="s">
        <v>44</v>
      </c>
      <c r="B1777" s="59" t="s">
        <v>134</v>
      </c>
      <c r="C1777" s="59" t="s">
        <v>171</v>
      </c>
      <c r="D1777" s="59">
        <v>1.0</v>
      </c>
      <c r="E1777" s="59" t="s">
        <v>161</v>
      </c>
      <c r="F1777" s="58"/>
    </row>
    <row r="1778">
      <c r="A1778" s="59" t="s">
        <v>44</v>
      </c>
      <c r="B1778" s="59" t="s">
        <v>85</v>
      </c>
      <c r="C1778" s="59" t="s">
        <v>171</v>
      </c>
      <c r="D1778" s="59">
        <v>1.0</v>
      </c>
      <c r="E1778" s="59" t="s">
        <v>161</v>
      </c>
      <c r="F1778" s="58"/>
    </row>
    <row r="1779">
      <c r="A1779" s="59" t="s">
        <v>44</v>
      </c>
      <c r="B1779" s="59" t="s">
        <v>38</v>
      </c>
      <c r="C1779" s="59" t="s">
        <v>171</v>
      </c>
      <c r="D1779" s="59">
        <v>1.0</v>
      </c>
      <c r="E1779" s="59" t="s">
        <v>161</v>
      </c>
      <c r="F1779" s="58"/>
    </row>
    <row r="1780">
      <c r="A1780" s="59" t="s">
        <v>44</v>
      </c>
      <c r="B1780" s="59" t="s">
        <v>19</v>
      </c>
      <c r="C1780" s="59" t="s">
        <v>171</v>
      </c>
      <c r="D1780" s="59">
        <v>1.0</v>
      </c>
      <c r="E1780" s="59" t="s">
        <v>161</v>
      </c>
      <c r="F1780" s="58"/>
    </row>
    <row r="1781">
      <c r="A1781" s="59" t="s">
        <v>44</v>
      </c>
      <c r="B1781" s="59" t="s">
        <v>32</v>
      </c>
      <c r="C1781" s="59" t="s">
        <v>171</v>
      </c>
      <c r="D1781" s="59">
        <v>1.0</v>
      </c>
      <c r="E1781" s="59" t="s">
        <v>161</v>
      </c>
      <c r="F1781" s="58"/>
    </row>
    <row r="1782">
      <c r="A1782" s="59" t="s">
        <v>44</v>
      </c>
      <c r="B1782" s="59" t="s">
        <v>136</v>
      </c>
      <c r="C1782" s="59" t="s">
        <v>171</v>
      </c>
      <c r="D1782" s="59">
        <v>1.0</v>
      </c>
      <c r="E1782" s="59" t="s">
        <v>161</v>
      </c>
      <c r="F1782" s="58"/>
    </row>
    <row r="1783">
      <c r="A1783" s="59" t="s">
        <v>44</v>
      </c>
      <c r="B1783" s="59" t="s">
        <v>70</v>
      </c>
      <c r="C1783" s="59" t="s">
        <v>171</v>
      </c>
      <c r="D1783" s="59">
        <v>1.0</v>
      </c>
      <c r="E1783" s="59" t="s">
        <v>161</v>
      </c>
      <c r="F1783" s="58"/>
    </row>
    <row r="1784">
      <c r="A1784" s="59" t="s">
        <v>44</v>
      </c>
      <c r="B1784" s="59" t="s">
        <v>137</v>
      </c>
      <c r="C1784" s="59" t="s">
        <v>171</v>
      </c>
      <c r="D1784" s="59">
        <v>1.0</v>
      </c>
      <c r="E1784" s="59" t="s">
        <v>161</v>
      </c>
      <c r="F1784" s="58"/>
    </row>
    <row r="1785">
      <c r="A1785" s="59" t="s">
        <v>44</v>
      </c>
      <c r="B1785" s="59" t="s">
        <v>42</v>
      </c>
      <c r="C1785" s="59" t="s">
        <v>171</v>
      </c>
      <c r="D1785" s="59">
        <v>1.0</v>
      </c>
      <c r="E1785" s="59" t="s">
        <v>161</v>
      </c>
      <c r="F1785" s="58"/>
    </row>
    <row r="1786">
      <c r="A1786" s="59" t="s">
        <v>44</v>
      </c>
      <c r="B1786" s="59" t="s">
        <v>28</v>
      </c>
      <c r="C1786" s="59" t="s">
        <v>171</v>
      </c>
      <c r="D1786" s="59">
        <v>1.0</v>
      </c>
      <c r="E1786" s="59" t="s">
        <v>161</v>
      </c>
      <c r="F1786" s="58"/>
    </row>
    <row r="1787">
      <c r="A1787" s="59" t="s">
        <v>44</v>
      </c>
      <c r="B1787" s="59" t="s">
        <v>33</v>
      </c>
      <c r="C1787" s="59" t="s">
        <v>171</v>
      </c>
      <c r="D1787" s="59">
        <v>1.0</v>
      </c>
      <c r="E1787" s="59" t="s">
        <v>161</v>
      </c>
      <c r="F1787" s="58"/>
    </row>
    <row r="1788">
      <c r="A1788" s="59" t="s">
        <v>44</v>
      </c>
      <c r="B1788" s="59" t="s">
        <v>46</v>
      </c>
      <c r="C1788" s="59" t="s">
        <v>171</v>
      </c>
      <c r="D1788" s="59">
        <v>1.0</v>
      </c>
      <c r="E1788" s="59" t="s">
        <v>161</v>
      </c>
      <c r="F1788" s="58"/>
    </row>
    <row r="1789">
      <c r="A1789" s="59" t="s">
        <v>44</v>
      </c>
      <c r="B1789" s="59" t="s">
        <v>51</v>
      </c>
      <c r="C1789" s="59" t="s">
        <v>171</v>
      </c>
      <c r="D1789" s="59">
        <v>1.0</v>
      </c>
      <c r="E1789" s="59" t="s">
        <v>161</v>
      </c>
      <c r="F1789" s="58"/>
    </row>
    <row r="1790">
      <c r="A1790" s="59" t="s">
        <v>44</v>
      </c>
      <c r="B1790" s="59" t="s">
        <v>83</v>
      </c>
      <c r="C1790" s="59" t="s">
        <v>171</v>
      </c>
      <c r="D1790" s="59">
        <v>1.0</v>
      </c>
      <c r="E1790" s="59" t="s">
        <v>161</v>
      </c>
      <c r="F1790" s="58"/>
    </row>
    <row r="1791">
      <c r="A1791" s="59" t="s">
        <v>44</v>
      </c>
      <c r="B1791" s="59" t="s">
        <v>148</v>
      </c>
      <c r="C1791" s="59" t="s">
        <v>171</v>
      </c>
      <c r="D1791" s="59">
        <v>1.0</v>
      </c>
      <c r="E1791" s="59" t="s">
        <v>161</v>
      </c>
      <c r="F1791" s="58"/>
    </row>
    <row r="1792">
      <c r="A1792" s="59" t="s">
        <v>44</v>
      </c>
      <c r="B1792" s="59" t="s">
        <v>149</v>
      </c>
      <c r="C1792" s="59" t="s">
        <v>171</v>
      </c>
      <c r="D1792" s="59">
        <v>1.0</v>
      </c>
      <c r="E1792" s="59" t="s">
        <v>161</v>
      </c>
      <c r="F1792" s="58"/>
    </row>
    <row r="1793">
      <c r="A1793" s="59" t="s">
        <v>44</v>
      </c>
      <c r="B1793" s="59" t="s">
        <v>15</v>
      </c>
      <c r="C1793" s="59" t="s">
        <v>171</v>
      </c>
      <c r="D1793" s="59">
        <v>1.0</v>
      </c>
      <c r="E1793" s="59" t="s">
        <v>161</v>
      </c>
      <c r="F1793" s="58"/>
    </row>
    <row r="1794">
      <c r="A1794" s="59" t="s">
        <v>44</v>
      </c>
      <c r="B1794" s="59" t="s">
        <v>48</v>
      </c>
      <c r="C1794" s="59" t="s">
        <v>171</v>
      </c>
      <c r="D1794" s="59">
        <v>1.0</v>
      </c>
      <c r="E1794" s="59" t="s">
        <v>161</v>
      </c>
      <c r="F1794" s="58"/>
    </row>
    <row r="1795">
      <c r="A1795" s="59" t="s">
        <v>44</v>
      </c>
      <c r="B1795" s="59" t="s">
        <v>61</v>
      </c>
      <c r="C1795" s="59" t="s">
        <v>171</v>
      </c>
      <c r="D1795" s="59">
        <v>1.0</v>
      </c>
      <c r="E1795" s="59" t="s">
        <v>161</v>
      </c>
      <c r="F1795" s="58"/>
    </row>
    <row r="1796">
      <c r="A1796" s="59" t="s">
        <v>44</v>
      </c>
      <c r="B1796" s="59" t="s">
        <v>63</v>
      </c>
      <c r="C1796" s="59" t="s">
        <v>171</v>
      </c>
      <c r="D1796" s="59">
        <v>1.0</v>
      </c>
      <c r="E1796" s="59" t="s">
        <v>161</v>
      </c>
      <c r="F1796" s="58"/>
    </row>
    <row r="1797">
      <c r="A1797" s="59" t="s">
        <v>44</v>
      </c>
      <c r="B1797" s="59" t="s">
        <v>93</v>
      </c>
      <c r="C1797" s="59" t="s">
        <v>171</v>
      </c>
      <c r="D1797" s="59">
        <v>1.0</v>
      </c>
      <c r="E1797" s="59" t="s">
        <v>161</v>
      </c>
      <c r="F1797" s="58"/>
    </row>
    <row r="1798">
      <c r="A1798" s="59" t="s">
        <v>44</v>
      </c>
      <c r="B1798" s="59" t="s">
        <v>96</v>
      </c>
      <c r="C1798" s="59" t="s">
        <v>171</v>
      </c>
      <c r="D1798" s="59">
        <v>1.0</v>
      </c>
      <c r="E1798" s="59" t="s">
        <v>161</v>
      </c>
      <c r="F1798" s="58"/>
    </row>
    <row r="1799">
      <c r="A1799" s="59" t="s">
        <v>44</v>
      </c>
      <c r="B1799" s="59" t="s">
        <v>112</v>
      </c>
      <c r="C1799" s="59" t="s">
        <v>171</v>
      </c>
      <c r="D1799" s="59">
        <v>1.0</v>
      </c>
      <c r="E1799" s="59" t="s">
        <v>161</v>
      </c>
      <c r="F1799" s="58"/>
    </row>
    <row r="1800">
      <c r="A1800" s="59" t="s">
        <v>44</v>
      </c>
      <c r="B1800" s="59" t="s">
        <v>114</v>
      </c>
      <c r="C1800" s="59" t="s">
        <v>171</v>
      </c>
      <c r="D1800" s="59">
        <v>1.0</v>
      </c>
      <c r="E1800" s="59" t="s">
        <v>161</v>
      </c>
      <c r="F1800" s="58"/>
    </row>
    <row r="1801">
      <c r="A1801" s="59" t="s">
        <v>44</v>
      </c>
      <c r="B1801" s="59" t="s">
        <v>142</v>
      </c>
      <c r="C1801" s="59" t="s">
        <v>171</v>
      </c>
      <c r="D1801" s="59">
        <v>1.0</v>
      </c>
      <c r="E1801" s="59" t="s">
        <v>161</v>
      </c>
      <c r="F1801" s="58"/>
    </row>
    <row r="1802">
      <c r="A1802" s="59" t="s">
        <v>44</v>
      </c>
      <c r="B1802" s="59" t="s">
        <v>54</v>
      </c>
      <c r="C1802" s="59" t="s">
        <v>171</v>
      </c>
      <c r="D1802" s="59">
        <v>1.0</v>
      </c>
      <c r="E1802" s="59" t="s">
        <v>161</v>
      </c>
      <c r="F1802" s="58"/>
    </row>
    <row r="1803">
      <c r="A1803" s="59" t="s">
        <v>44</v>
      </c>
      <c r="B1803" s="59" t="s">
        <v>108</v>
      </c>
      <c r="C1803" s="59" t="s">
        <v>171</v>
      </c>
      <c r="D1803" s="59">
        <v>1.0</v>
      </c>
      <c r="E1803" s="59" t="s">
        <v>161</v>
      </c>
      <c r="F1803" s="58"/>
    </row>
    <row r="1804">
      <c r="A1804" s="59" t="s">
        <v>44</v>
      </c>
      <c r="B1804" s="59" t="s">
        <v>39</v>
      </c>
      <c r="C1804" s="59" t="s">
        <v>171</v>
      </c>
      <c r="D1804" s="59">
        <v>1.0</v>
      </c>
      <c r="E1804" s="59" t="s">
        <v>161</v>
      </c>
      <c r="F1804" s="58"/>
    </row>
    <row r="1805">
      <c r="A1805" s="59" t="s">
        <v>44</v>
      </c>
      <c r="B1805" s="59" t="s">
        <v>121</v>
      </c>
      <c r="C1805" s="59" t="s">
        <v>171</v>
      </c>
      <c r="D1805" s="59">
        <v>1.0</v>
      </c>
      <c r="E1805" s="59" t="s">
        <v>161</v>
      </c>
      <c r="F1805" s="58"/>
    </row>
    <row r="1806">
      <c r="A1806" s="59" t="s">
        <v>44</v>
      </c>
      <c r="B1806" s="59" t="s">
        <v>126</v>
      </c>
      <c r="C1806" s="59" t="s">
        <v>171</v>
      </c>
      <c r="D1806" s="59">
        <v>1.0</v>
      </c>
      <c r="E1806" s="59" t="s">
        <v>161</v>
      </c>
      <c r="F1806" s="58"/>
    </row>
    <row r="1807">
      <c r="A1807" s="59" t="s">
        <v>44</v>
      </c>
      <c r="B1807" s="59" t="s">
        <v>80</v>
      </c>
      <c r="C1807" s="59" t="s">
        <v>171</v>
      </c>
      <c r="D1807" s="59">
        <v>1.0</v>
      </c>
      <c r="E1807" s="59" t="s">
        <v>161</v>
      </c>
      <c r="F1807" s="58"/>
    </row>
    <row r="1808">
      <c r="A1808" s="59" t="s">
        <v>44</v>
      </c>
      <c r="B1808" s="59" t="s">
        <v>23</v>
      </c>
      <c r="C1808" s="59" t="s">
        <v>171</v>
      </c>
      <c r="D1808" s="59">
        <v>1.0</v>
      </c>
      <c r="E1808" s="59" t="s">
        <v>161</v>
      </c>
      <c r="F1808" s="58"/>
    </row>
    <row r="1809">
      <c r="A1809" s="59" t="s">
        <v>44</v>
      </c>
      <c r="B1809" s="59" t="s">
        <v>67</v>
      </c>
      <c r="C1809" s="59" t="s">
        <v>171</v>
      </c>
      <c r="D1809" s="59">
        <v>1.0</v>
      </c>
      <c r="E1809" s="59" t="s">
        <v>161</v>
      </c>
      <c r="F1809" s="58"/>
    </row>
    <row r="1810">
      <c r="A1810" s="59" t="s">
        <v>44</v>
      </c>
      <c r="B1810" s="59" t="s">
        <v>92</v>
      </c>
      <c r="C1810" s="59" t="s">
        <v>171</v>
      </c>
      <c r="D1810" s="59">
        <v>1.0</v>
      </c>
      <c r="E1810" s="59" t="s">
        <v>161</v>
      </c>
      <c r="F1810" s="58"/>
    </row>
    <row r="1811">
      <c r="A1811" s="59" t="s">
        <v>44</v>
      </c>
      <c r="B1811" s="59" t="s">
        <v>138</v>
      </c>
      <c r="C1811" s="59" t="s">
        <v>171</v>
      </c>
      <c r="D1811" s="59">
        <v>1.0</v>
      </c>
      <c r="E1811" s="59" t="s">
        <v>161</v>
      </c>
      <c r="F1811" s="58"/>
    </row>
    <row r="1812">
      <c r="A1812" s="59" t="s">
        <v>44</v>
      </c>
      <c r="B1812" s="59" t="s">
        <v>128</v>
      </c>
      <c r="C1812" s="59" t="s">
        <v>171</v>
      </c>
      <c r="D1812" s="59">
        <v>1.0</v>
      </c>
      <c r="E1812" s="59" t="s">
        <v>161</v>
      </c>
      <c r="F1812" s="58"/>
    </row>
    <row r="1813">
      <c r="A1813" s="59" t="s">
        <v>44</v>
      </c>
      <c r="B1813" s="59" t="s">
        <v>21</v>
      </c>
      <c r="C1813" s="59" t="s">
        <v>171</v>
      </c>
      <c r="D1813" s="59">
        <v>1.0</v>
      </c>
      <c r="E1813" s="59" t="s">
        <v>161</v>
      </c>
      <c r="F1813" s="58"/>
    </row>
    <row r="1814">
      <c r="A1814" s="59" t="s">
        <v>44</v>
      </c>
      <c r="B1814" s="59" t="s">
        <v>144</v>
      </c>
      <c r="C1814" s="59" t="s">
        <v>171</v>
      </c>
      <c r="D1814" s="59">
        <v>1.0</v>
      </c>
      <c r="E1814" s="59" t="s">
        <v>161</v>
      </c>
      <c r="F1814" s="58"/>
    </row>
    <row r="1815">
      <c r="A1815" s="59" t="s">
        <v>44</v>
      </c>
      <c r="B1815" s="59" t="s">
        <v>82</v>
      </c>
      <c r="C1815" s="59" t="s">
        <v>171</v>
      </c>
      <c r="D1815" s="59">
        <v>1.0</v>
      </c>
      <c r="E1815" s="59" t="s">
        <v>161</v>
      </c>
      <c r="F1815" s="58"/>
    </row>
    <row r="1816">
      <c r="A1816" s="59" t="s">
        <v>44</v>
      </c>
      <c r="B1816" s="59" t="s">
        <v>73</v>
      </c>
      <c r="C1816" s="59" t="s">
        <v>171</v>
      </c>
      <c r="D1816" s="59">
        <v>1.0</v>
      </c>
      <c r="E1816" s="59" t="s">
        <v>161</v>
      </c>
      <c r="F1816" s="58"/>
    </row>
    <row r="1817">
      <c r="A1817" s="59" t="s">
        <v>44</v>
      </c>
      <c r="B1817" s="59" t="s">
        <v>50</v>
      </c>
      <c r="C1817" s="59" t="s">
        <v>171</v>
      </c>
      <c r="D1817" s="59">
        <v>1.0</v>
      </c>
      <c r="E1817" s="59" t="s">
        <v>161</v>
      </c>
      <c r="F1817" s="58"/>
    </row>
    <row r="1818">
      <c r="A1818" s="59" t="s">
        <v>44</v>
      </c>
      <c r="B1818" s="59" t="s">
        <v>72</v>
      </c>
      <c r="C1818" s="59" t="s">
        <v>171</v>
      </c>
      <c r="D1818" s="59">
        <v>1.0</v>
      </c>
      <c r="E1818" s="59" t="s">
        <v>161</v>
      </c>
      <c r="F1818" s="58"/>
    </row>
    <row r="1819">
      <c r="A1819" s="59" t="s">
        <v>44</v>
      </c>
      <c r="B1819" s="59" t="s">
        <v>75</v>
      </c>
      <c r="C1819" s="59" t="s">
        <v>171</v>
      </c>
      <c r="D1819" s="59">
        <v>1.0</v>
      </c>
      <c r="E1819" s="59" t="s">
        <v>161</v>
      </c>
      <c r="F1819" s="58"/>
    </row>
    <row r="1820">
      <c r="A1820" s="59" t="s">
        <v>44</v>
      </c>
      <c r="B1820" s="59" t="s">
        <v>25</v>
      </c>
      <c r="C1820" s="59" t="s">
        <v>171</v>
      </c>
      <c r="D1820" s="59">
        <v>1.0</v>
      </c>
      <c r="E1820" s="59" t="s">
        <v>161</v>
      </c>
      <c r="F1820" s="58"/>
    </row>
    <row r="1821">
      <c r="A1821" s="59" t="s">
        <v>44</v>
      </c>
      <c r="B1821" s="59" t="s">
        <v>104</v>
      </c>
      <c r="C1821" s="59" t="s">
        <v>171</v>
      </c>
      <c r="D1821" s="59">
        <v>1.0</v>
      </c>
      <c r="E1821" s="59" t="s">
        <v>161</v>
      </c>
      <c r="F1821" s="58"/>
    </row>
    <row r="1822">
      <c r="A1822" s="59" t="s">
        <v>44</v>
      </c>
      <c r="B1822" s="59" t="s">
        <v>146</v>
      </c>
      <c r="C1822" s="59" t="s">
        <v>171</v>
      </c>
      <c r="D1822" s="59">
        <v>1.0</v>
      </c>
      <c r="E1822" s="59" t="s">
        <v>161</v>
      </c>
      <c r="F1822" s="58"/>
    </row>
    <row r="1823">
      <c r="A1823" s="59" t="s">
        <v>44</v>
      </c>
      <c r="B1823" s="59" t="s">
        <v>55</v>
      </c>
      <c r="C1823" s="59" t="s">
        <v>171</v>
      </c>
      <c r="D1823" s="59">
        <v>1.0</v>
      </c>
      <c r="E1823" s="59" t="s">
        <v>161</v>
      </c>
      <c r="F1823" s="58"/>
    </row>
    <row r="1824">
      <c r="A1824" s="59" t="s">
        <v>44</v>
      </c>
      <c r="B1824" s="59" t="s">
        <v>125</v>
      </c>
      <c r="C1824" s="59" t="s">
        <v>171</v>
      </c>
      <c r="D1824" s="59">
        <v>1.0</v>
      </c>
      <c r="E1824" s="59" t="s">
        <v>161</v>
      </c>
      <c r="F1824" s="58"/>
    </row>
    <row r="1825">
      <c r="A1825" s="59" t="s">
        <v>44</v>
      </c>
      <c r="B1825" s="59" t="s">
        <v>81</v>
      </c>
      <c r="C1825" s="59" t="s">
        <v>171</v>
      </c>
      <c r="D1825" s="59">
        <v>1.0</v>
      </c>
      <c r="E1825" s="59" t="s">
        <v>161</v>
      </c>
      <c r="F1825" s="58"/>
    </row>
    <row r="1826">
      <c r="A1826" s="59" t="s">
        <v>44</v>
      </c>
      <c r="B1826" s="59" t="s">
        <v>106</v>
      </c>
      <c r="C1826" s="59" t="s">
        <v>171</v>
      </c>
      <c r="D1826" s="59">
        <v>1.0</v>
      </c>
      <c r="E1826" s="59" t="s">
        <v>161</v>
      </c>
      <c r="F1826" s="58"/>
    </row>
    <row r="1827">
      <c r="A1827" s="59" t="s">
        <v>44</v>
      </c>
      <c r="B1827" s="59" t="s">
        <v>86</v>
      </c>
      <c r="C1827" s="59" t="s">
        <v>171</v>
      </c>
      <c r="D1827" s="59">
        <v>1.0</v>
      </c>
      <c r="E1827" s="59" t="s">
        <v>161</v>
      </c>
      <c r="F1827" s="58"/>
    </row>
    <row r="1828">
      <c r="A1828" s="59" t="s">
        <v>44</v>
      </c>
      <c r="B1828" s="59" t="s">
        <v>90</v>
      </c>
      <c r="C1828" s="59" t="s">
        <v>171</v>
      </c>
      <c r="D1828" s="59">
        <v>1.0</v>
      </c>
      <c r="E1828" s="59" t="s">
        <v>161</v>
      </c>
      <c r="F1828" s="58"/>
    </row>
    <row r="1829">
      <c r="A1829" s="59" t="s">
        <v>44</v>
      </c>
      <c r="B1829" s="59" t="s">
        <v>135</v>
      </c>
      <c r="C1829" s="59" t="s">
        <v>171</v>
      </c>
      <c r="D1829" s="59">
        <v>1.0</v>
      </c>
      <c r="E1829" s="59" t="s">
        <v>161</v>
      </c>
      <c r="F1829" s="58"/>
    </row>
    <row r="1830">
      <c r="A1830" s="59" t="s">
        <v>44</v>
      </c>
      <c r="B1830" s="59" t="s">
        <v>113</v>
      </c>
      <c r="C1830" s="59" t="s">
        <v>171</v>
      </c>
      <c r="D1830" s="59">
        <v>1.0</v>
      </c>
      <c r="E1830" s="59" t="s">
        <v>161</v>
      </c>
      <c r="F1830" s="58"/>
    </row>
    <row r="1831">
      <c r="A1831" s="59" t="s">
        <v>44</v>
      </c>
      <c r="B1831" s="59" t="s">
        <v>69</v>
      </c>
      <c r="C1831" s="59" t="s">
        <v>171</v>
      </c>
      <c r="D1831" s="59">
        <v>1.0</v>
      </c>
      <c r="E1831" s="59" t="s">
        <v>161</v>
      </c>
      <c r="F1831" s="58"/>
    </row>
    <row r="1832">
      <c r="A1832" s="59" t="s">
        <v>44</v>
      </c>
      <c r="B1832" s="59" t="s">
        <v>143</v>
      </c>
      <c r="C1832" s="59" t="s">
        <v>171</v>
      </c>
      <c r="D1832" s="59">
        <v>1.0</v>
      </c>
      <c r="E1832" s="59" t="s">
        <v>161</v>
      </c>
      <c r="F1832" s="58"/>
    </row>
    <row r="1833">
      <c r="A1833" s="59" t="s">
        <v>44</v>
      </c>
      <c r="B1833" s="59" t="s">
        <v>111</v>
      </c>
      <c r="C1833" s="59" t="s">
        <v>171</v>
      </c>
      <c r="D1833" s="59">
        <v>1.0</v>
      </c>
      <c r="E1833" s="59" t="s">
        <v>161</v>
      </c>
      <c r="F1833" s="58"/>
    </row>
    <row r="1834">
      <c r="A1834" s="59" t="s">
        <v>44</v>
      </c>
      <c r="B1834" s="59" t="s">
        <v>130</v>
      </c>
      <c r="C1834" s="59" t="s">
        <v>171</v>
      </c>
      <c r="D1834" s="59">
        <v>1.0</v>
      </c>
      <c r="E1834" s="59" t="s">
        <v>161</v>
      </c>
      <c r="F1834" s="58"/>
    </row>
    <row r="1835">
      <c r="A1835" s="59" t="s">
        <v>44</v>
      </c>
      <c r="B1835" s="59" t="s">
        <v>47</v>
      </c>
      <c r="C1835" s="59" t="s">
        <v>171</v>
      </c>
      <c r="D1835" s="59">
        <v>1.0</v>
      </c>
      <c r="E1835" s="59" t="s">
        <v>161</v>
      </c>
      <c r="F1835" s="58"/>
    </row>
    <row r="1836">
      <c r="A1836" s="59" t="s">
        <v>44</v>
      </c>
      <c r="B1836" s="59" t="s">
        <v>17</v>
      </c>
      <c r="C1836" s="59" t="s">
        <v>171</v>
      </c>
      <c r="D1836" s="59">
        <v>1.0</v>
      </c>
      <c r="E1836" s="59" t="s">
        <v>161</v>
      </c>
      <c r="F1836" s="58"/>
    </row>
    <row r="1837">
      <c r="A1837" s="59" t="s">
        <v>44</v>
      </c>
      <c r="B1837" s="59" t="s">
        <v>22</v>
      </c>
      <c r="C1837" s="59" t="s">
        <v>171</v>
      </c>
      <c r="D1837" s="59">
        <v>1.0</v>
      </c>
      <c r="E1837" s="59" t="s">
        <v>161</v>
      </c>
      <c r="F1837" s="58"/>
    </row>
    <row r="1838">
      <c r="A1838" s="59" t="s">
        <v>44</v>
      </c>
      <c r="B1838" s="59" t="s">
        <v>62</v>
      </c>
      <c r="C1838" s="59" t="s">
        <v>171</v>
      </c>
      <c r="D1838" s="59">
        <v>1.0</v>
      </c>
      <c r="E1838" s="59" t="s">
        <v>161</v>
      </c>
      <c r="F1838" s="58"/>
    </row>
    <row r="1839">
      <c r="A1839" s="59" t="s">
        <v>44</v>
      </c>
      <c r="B1839" s="59" t="s">
        <v>66</v>
      </c>
      <c r="C1839" s="59" t="s">
        <v>171</v>
      </c>
      <c r="D1839" s="59">
        <v>1.0</v>
      </c>
      <c r="E1839" s="59" t="s">
        <v>161</v>
      </c>
      <c r="F1839" s="58"/>
    </row>
    <row r="1840">
      <c r="A1840" s="59" t="s">
        <v>44</v>
      </c>
      <c r="B1840" s="59" t="s">
        <v>78</v>
      </c>
      <c r="C1840" s="59" t="s">
        <v>171</v>
      </c>
      <c r="D1840" s="59">
        <v>1.0</v>
      </c>
      <c r="E1840" s="59" t="s">
        <v>161</v>
      </c>
      <c r="F1840" s="58"/>
    </row>
    <row r="1841">
      <c r="A1841" s="59" t="s">
        <v>44</v>
      </c>
      <c r="B1841" s="59" t="s">
        <v>91</v>
      </c>
      <c r="C1841" s="59" t="s">
        <v>171</v>
      </c>
      <c r="D1841" s="59">
        <v>1.0</v>
      </c>
      <c r="E1841" s="59" t="s">
        <v>161</v>
      </c>
      <c r="F1841" s="58"/>
    </row>
    <row r="1842">
      <c r="A1842" s="59" t="s">
        <v>44</v>
      </c>
      <c r="B1842" s="59" t="s">
        <v>110</v>
      </c>
      <c r="C1842" s="59" t="s">
        <v>171</v>
      </c>
      <c r="D1842" s="59">
        <v>1.0</v>
      </c>
      <c r="E1842" s="59" t="s">
        <v>161</v>
      </c>
      <c r="F1842" s="58"/>
    </row>
    <row r="1843">
      <c r="A1843" s="59" t="s">
        <v>44</v>
      </c>
      <c r="B1843" s="59" t="s">
        <v>87</v>
      </c>
      <c r="C1843" s="59" t="s">
        <v>171</v>
      </c>
      <c r="D1843" s="59">
        <v>1.0</v>
      </c>
      <c r="E1843" s="59" t="s">
        <v>161</v>
      </c>
      <c r="F1843" s="58"/>
    </row>
    <row r="1844">
      <c r="A1844" s="59" t="s">
        <v>44</v>
      </c>
      <c r="B1844" s="59" t="s">
        <v>41</v>
      </c>
      <c r="C1844" s="59" t="s">
        <v>171</v>
      </c>
      <c r="D1844" s="59">
        <v>1.0</v>
      </c>
      <c r="E1844" s="59" t="s">
        <v>161</v>
      </c>
      <c r="F1844" s="58"/>
    </row>
    <row r="1845">
      <c r="A1845" s="59" t="s">
        <v>44</v>
      </c>
      <c r="B1845" s="59" t="s">
        <v>97</v>
      </c>
      <c r="C1845" s="59" t="s">
        <v>171</v>
      </c>
      <c r="D1845" s="59">
        <v>1.0</v>
      </c>
      <c r="E1845" s="59" t="s">
        <v>161</v>
      </c>
      <c r="F1845" s="58"/>
    </row>
    <row r="1846">
      <c r="A1846" s="59" t="s">
        <v>44</v>
      </c>
      <c r="B1846" s="59" t="s">
        <v>77</v>
      </c>
      <c r="C1846" s="59" t="s">
        <v>171</v>
      </c>
      <c r="D1846" s="59">
        <v>1.0</v>
      </c>
      <c r="E1846" s="59" t="s">
        <v>161</v>
      </c>
      <c r="F1846" s="58"/>
    </row>
    <row r="1847">
      <c r="A1847" s="59" t="s">
        <v>44</v>
      </c>
      <c r="B1847" s="59" t="s">
        <v>120</v>
      </c>
      <c r="C1847" s="59" t="s">
        <v>171</v>
      </c>
      <c r="D1847" s="59">
        <v>1.0</v>
      </c>
      <c r="E1847" s="59" t="s">
        <v>161</v>
      </c>
      <c r="F1847" s="58"/>
    </row>
    <row r="1848">
      <c r="A1848" s="59" t="s">
        <v>44</v>
      </c>
      <c r="B1848" s="59" t="s">
        <v>116</v>
      </c>
      <c r="C1848" s="59" t="s">
        <v>171</v>
      </c>
      <c r="D1848" s="59">
        <v>1.0</v>
      </c>
      <c r="E1848" s="59" t="s">
        <v>161</v>
      </c>
      <c r="F1848" s="58"/>
    </row>
    <row r="1849">
      <c r="A1849" s="59" t="s">
        <v>44</v>
      </c>
      <c r="B1849" s="59" t="s">
        <v>31</v>
      </c>
      <c r="C1849" s="59" t="s">
        <v>171</v>
      </c>
      <c r="D1849" s="59">
        <v>1.0</v>
      </c>
      <c r="E1849" s="59" t="s">
        <v>161</v>
      </c>
      <c r="F1849" s="58"/>
    </row>
    <row r="1850">
      <c r="A1850" s="59" t="s">
        <v>44</v>
      </c>
      <c r="B1850" s="59" t="s">
        <v>45</v>
      </c>
      <c r="C1850" s="59" t="s">
        <v>171</v>
      </c>
      <c r="D1850" s="59">
        <v>1.0</v>
      </c>
      <c r="E1850" s="59" t="s">
        <v>161</v>
      </c>
      <c r="F1850" s="58"/>
    </row>
    <row r="1851">
      <c r="A1851" s="59" t="s">
        <v>44</v>
      </c>
      <c r="B1851" s="59" t="s">
        <v>94</v>
      </c>
      <c r="C1851" s="59" t="s">
        <v>171</v>
      </c>
      <c r="D1851" s="59">
        <v>1.0</v>
      </c>
      <c r="E1851" s="59" t="s">
        <v>161</v>
      </c>
      <c r="F1851" s="58"/>
    </row>
    <row r="1852">
      <c r="A1852" s="59" t="s">
        <v>44</v>
      </c>
      <c r="B1852" s="59" t="s">
        <v>27</v>
      </c>
      <c r="C1852" s="59" t="s">
        <v>171</v>
      </c>
      <c r="D1852" s="59">
        <v>1.0</v>
      </c>
      <c r="E1852" s="59" t="s">
        <v>161</v>
      </c>
      <c r="F1852" s="58"/>
    </row>
    <row r="1853">
      <c r="A1853" s="59" t="s">
        <v>44</v>
      </c>
      <c r="B1853" s="59" t="s">
        <v>105</v>
      </c>
      <c r="C1853" s="59" t="s">
        <v>171</v>
      </c>
      <c r="D1853" s="59">
        <v>1.0</v>
      </c>
      <c r="E1853" s="59" t="s">
        <v>161</v>
      </c>
      <c r="F1853" s="58"/>
    </row>
    <row r="1854">
      <c r="A1854" s="59" t="s">
        <v>44</v>
      </c>
      <c r="B1854" s="59" t="s">
        <v>52</v>
      </c>
      <c r="C1854" s="59" t="s">
        <v>171</v>
      </c>
      <c r="D1854" s="59">
        <v>1.0</v>
      </c>
      <c r="E1854" s="59" t="s">
        <v>161</v>
      </c>
      <c r="F1854" s="58"/>
    </row>
    <row r="1855">
      <c r="A1855" s="59" t="s">
        <v>44</v>
      </c>
      <c r="B1855" s="59" t="s">
        <v>58</v>
      </c>
      <c r="C1855" s="59" t="s">
        <v>171</v>
      </c>
      <c r="D1855" s="59">
        <v>1.0</v>
      </c>
      <c r="E1855" s="59" t="s">
        <v>161</v>
      </c>
      <c r="F1855" s="58"/>
    </row>
    <row r="1856">
      <c r="A1856" s="59" t="s">
        <v>44</v>
      </c>
      <c r="B1856" s="59" t="s">
        <v>65</v>
      </c>
      <c r="C1856" s="59" t="s">
        <v>171</v>
      </c>
      <c r="D1856" s="59">
        <v>1.0</v>
      </c>
      <c r="E1856" s="59" t="s">
        <v>161</v>
      </c>
      <c r="F1856" s="58"/>
    </row>
    <row r="1857">
      <c r="A1857" s="59" t="s">
        <v>44</v>
      </c>
      <c r="B1857" s="59" t="s">
        <v>59</v>
      </c>
      <c r="C1857" s="59" t="s">
        <v>171</v>
      </c>
      <c r="D1857" s="59">
        <v>1.0</v>
      </c>
      <c r="E1857" s="59" t="s">
        <v>161</v>
      </c>
      <c r="F1857" s="58"/>
    </row>
    <row r="1858">
      <c r="A1858" s="59" t="s">
        <v>44</v>
      </c>
      <c r="B1858" s="59" t="s">
        <v>71</v>
      </c>
      <c r="C1858" s="59" t="s">
        <v>171</v>
      </c>
      <c r="D1858" s="59">
        <v>1.0</v>
      </c>
      <c r="E1858" s="59" t="s">
        <v>161</v>
      </c>
      <c r="F1858" s="58"/>
    </row>
    <row r="1859">
      <c r="A1859" s="59" t="s">
        <v>44</v>
      </c>
      <c r="B1859" s="59" t="s">
        <v>119</v>
      </c>
      <c r="C1859" s="59" t="s">
        <v>171</v>
      </c>
      <c r="D1859" s="59">
        <v>1.0</v>
      </c>
      <c r="E1859" s="59" t="s">
        <v>161</v>
      </c>
      <c r="F1859" s="58"/>
    </row>
    <row r="1860">
      <c r="A1860" s="59" t="s">
        <v>44</v>
      </c>
      <c r="B1860" s="59" t="s">
        <v>122</v>
      </c>
      <c r="C1860" s="59" t="s">
        <v>171</v>
      </c>
      <c r="D1860" s="59">
        <v>1.0</v>
      </c>
      <c r="E1860" s="59" t="s">
        <v>161</v>
      </c>
      <c r="F1860" s="58"/>
    </row>
    <row r="1861">
      <c r="A1861" s="59" t="s">
        <v>44</v>
      </c>
      <c r="B1861" s="59" t="s">
        <v>36</v>
      </c>
      <c r="C1861" s="59" t="s">
        <v>171</v>
      </c>
      <c r="D1861" s="59">
        <v>1.0</v>
      </c>
      <c r="E1861" s="59" t="s">
        <v>161</v>
      </c>
      <c r="F1861" s="58"/>
    </row>
    <row r="1862">
      <c r="A1862" s="59" t="s">
        <v>44</v>
      </c>
      <c r="B1862" s="59" t="s">
        <v>40</v>
      </c>
      <c r="C1862" s="59" t="s">
        <v>171</v>
      </c>
      <c r="D1862" s="59">
        <v>1.0</v>
      </c>
      <c r="E1862" s="59" t="s">
        <v>161</v>
      </c>
      <c r="F1862" s="58"/>
    </row>
    <row r="1863">
      <c r="A1863" s="59" t="s">
        <v>44</v>
      </c>
      <c r="B1863" s="59" t="s">
        <v>84</v>
      </c>
      <c r="C1863" s="59" t="s">
        <v>171</v>
      </c>
      <c r="D1863" s="59">
        <v>1.0</v>
      </c>
      <c r="E1863" s="59" t="s">
        <v>161</v>
      </c>
      <c r="F1863" s="58"/>
    </row>
    <row r="1864">
      <c r="A1864" s="59" t="s">
        <v>44</v>
      </c>
      <c r="B1864" s="59" t="s">
        <v>98</v>
      </c>
      <c r="C1864" s="59" t="s">
        <v>171</v>
      </c>
      <c r="D1864" s="59">
        <v>1.0</v>
      </c>
      <c r="E1864" s="59" t="s">
        <v>161</v>
      </c>
      <c r="F1864" s="58"/>
    </row>
    <row r="1865">
      <c r="A1865" s="59" t="s">
        <v>44</v>
      </c>
      <c r="B1865" s="59" t="s">
        <v>99</v>
      </c>
      <c r="C1865" s="59" t="s">
        <v>171</v>
      </c>
      <c r="D1865" s="59">
        <v>1.0</v>
      </c>
      <c r="E1865" s="59" t="s">
        <v>161</v>
      </c>
      <c r="F1865" s="58"/>
    </row>
    <row r="1866">
      <c r="A1866" s="59" t="s">
        <v>44</v>
      </c>
      <c r="B1866" s="59" t="s">
        <v>109</v>
      </c>
      <c r="C1866" s="59" t="s">
        <v>171</v>
      </c>
      <c r="D1866" s="59">
        <v>1.0</v>
      </c>
      <c r="E1866" s="59" t="s">
        <v>161</v>
      </c>
      <c r="F1866" s="58"/>
    </row>
    <row r="1867">
      <c r="A1867" s="59" t="s">
        <v>44</v>
      </c>
      <c r="B1867" s="59" t="s">
        <v>124</v>
      </c>
      <c r="C1867" s="59" t="s">
        <v>171</v>
      </c>
      <c r="D1867" s="59">
        <v>1.0</v>
      </c>
      <c r="E1867" s="59" t="s">
        <v>161</v>
      </c>
      <c r="F1867" s="58"/>
    </row>
    <row r="1868">
      <c r="A1868" s="59" t="s">
        <v>44</v>
      </c>
      <c r="B1868" s="59" t="s">
        <v>145</v>
      </c>
      <c r="C1868" s="59" t="s">
        <v>171</v>
      </c>
      <c r="D1868" s="59">
        <v>1.0</v>
      </c>
      <c r="E1868" s="59" t="s">
        <v>161</v>
      </c>
      <c r="F1868" s="58"/>
    </row>
    <row r="1869">
      <c r="A1869" s="59" t="s">
        <v>44</v>
      </c>
      <c r="B1869" s="59" t="s">
        <v>147</v>
      </c>
      <c r="C1869" s="59" t="s">
        <v>171</v>
      </c>
      <c r="D1869" s="59">
        <v>1.0</v>
      </c>
      <c r="E1869" s="59" t="s">
        <v>161</v>
      </c>
      <c r="F1869" s="58"/>
    </row>
    <row r="1870">
      <c r="A1870" s="59" t="s">
        <v>44</v>
      </c>
      <c r="B1870" s="59" t="s">
        <v>102</v>
      </c>
      <c r="C1870" s="59" t="s">
        <v>171</v>
      </c>
      <c r="D1870" s="59">
        <v>1.0</v>
      </c>
      <c r="E1870" s="59" t="s">
        <v>161</v>
      </c>
      <c r="F1870" s="58"/>
    </row>
    <row r="1871">
      <c r="A1871" s="59" t="s">
        <v>89</v>
      </c>
      <c r="B1871" s="59" t="s">
        <v>134</v>
      </c>
      <c r="C1871" s="59" t="s">
        <v>171</v>
      </c>
      <c r="D1871" s="59">
        <v>1.0</v>
      </c>
      <c r="E1871" s="59" t="s">
        <v>161</v>
      </c>
      <c r="F1871" s="58"/>
    </row>
    <row r="1872">
      <c r="A1872" s="59" t="s">
        <v>89</v>
      </c>
      <c r="B1872" s="59" t="s">
        <v>85</v>
      </c>
      <c r="C1872" s="59" t="s">
        <v>171</v>
      </c>
      <c r="D1872" s="59">
        <v>1.0</v>
      </c>
      <c r="E1872" s="59" t="s">
        <v>161</v>
      </c>
      <c r="F1872" s="58"/>
    </row>
    <row r="1873">
      <c r="A1873" s="59" t="s">
        <v>89</v>
      </c>
      <c r="B1873" s="59" t="s">
        <v>38</v>
      </c>
      <c r="C1873" s="59" t="s">
        <v>171</v>
      </c>
      <c r="D1873" s="59">
        <v>1.0</v>
      </c>
      <c r="E1873" s="59" t="s">
        <v>161</v>
      </c>
      <c r="F1873" s="58"/>
    </row>
    <row r="1874">
      <c r="A1874" s="59" t="s">
        <v>89</v>
      </c>
      <c r="B1874" s="59" t="s">
        <v>19</v>
      </c>
      <c r="C1874" s="59" t="s">
        <v>171</v>
      </c>
      <c r="D1874" s="59">
        <v>1.0</v>
      </c>
      <c r="E1874" s="59" t="s">
        <v>161</v>
      </c>
      <c r="F1874" s="58"/>
    </row>
    <row r="1875">
      <c r="A1875" s="59" t="s">
        <v>89</v>
      </c>
      <c r="B1875" s="59" t="s">
        <v>32</v>
      </c>
      <c r="C1875" s="59" t="s">
        <v>171</v>
      </c>
      <c r="D1875" s="59">
        <v>1.0</v>
      </c>
      <c r="E1875" s="59" t="s">
        <v>161</v>
      </c>
      <c r="F1875" s="58"/>
    </row>
    <row r="1876">
      <c r="A1876" s="59" t="s">
        <v>89</v>
      </c>
      <c r="B1876" s="59" t="s">
        <v>136</v>
      </c>
      <c r="C1876" s="59" t="s">
        <v>171</v>
      </c>
      <c r="D1876" s="59">
        <v>1.0</v>
      </c>
      <c r="E1876" s="59" t="s">
        <v>161</v>
      </c>
      <c r="F1876" s="58"/>
    </row>
    <row r="1877">
      <c r="A1877" s="59" t="s">
        <v>89</v>
      </c>
      <c r="B1877" s="59" t="s">
        <v>70</v>
      </c>
      <c r="C1877" s="59" t="s">
        <v>171</v>
      </c>
      <c r="D1877" s="59">
        <v>1.0</v>
      </c>
      <c r="E1877" s="59" t="s">
        <v>161</v>
      </c>
      <c r="F1877" s="58"/>
    </row>
    <row r="1878">
      <c r="A1878" s="59" t="s">
        <v>89</v>
      </c>
      <c r="B1878" s="59" t="s">
        <v>137</v>
      </c>
      <c r="C1878" s="59" t="s">
        <v>171</v>
      </c>
      <c r="D1878" s="59">
        <v>1.0</v>
      </c>
      <c r="E1878" s="59" t="s">
        <v>161</v>
      </c>
      <c r="F1878" s="58"/>
    </row>
    <row r="1879">
      <c r="A1879" s="59" t="s">
        <v>89</v>
      </c>
      <c r="B1879" s="59" t="s">
        <v>42</v>
      </c>
      <c r="C1879" s="59" t="s">
        <v>171</v>
      </c>
      <c r="D1879" s="59">
        <v>1.0</v>
      </c>
      <c r="E1879" s="59" t="s">
        <v>161</v>
      </c>
      <c r="F1879" s="58"/>
    </row>
    <row r="1880">
      <c r="A1880" s="59" t="s">
        <v>89</v>
      </c>
      <c r="B1880" s="59" t="s">
        <v>28</v>
      </c>
      <c r="C1880" s="59" t="s">
        <v>171</v>
      </c>
      <c r="D1880" s="59">
        <v>1.0</v>
      </c>
      <c r="E1880" s="59" t="s">
        <v>161</v>
      </c>
      <c r="F1880" s="58"/>
    </row>
    <row r="1881">
      <c r="A1881" s="59" t="s">
        <v>89</v>
      </c>
      <c r="B1881" s="59" t="s">
        <v>33</v>
      </c>
      <c r="C1881" s="59" t="s">
        <v>171</v>
      </c>
      <c r="D1881" s="59">
        <v>1.0</v>
      </c>
      <c r="E1881" s="59" t="s">
        <v>161</v>
      </c>
      <c r="F1881" s="58"/>
    </row>
    <row r="1882">
      <c r="A1882" s="59" t="s">
        <v>89</v>
      </c>
      <c r="B1882" s="59" t="s">
        <v>46</v>
      </c>
      <c r="C1882" s="59" t="s">
        <v>171</v>
      </c>
      <c r="D1882" s="59">
        <v>1.0</v>
      </c>
      <c r="E1882" s="59" t="s">
        <v>161</v>
      </c>
      <c r="F1882" s="58"/>
    </row>
    <row r="1883">
      <c r="A1883" s="59" t="s">
        <v>89</v>
      </c>
      <c r="B1883" s="59" t="s">
        <v>51</v>
      </c>
      <c r="C1883" s="59" t="s">
        <v>171</v>
      </c>
      <c r="D1883" s="59">
        <v>1.0</v>
      </c>
      <c r="E1883" s="59" t="s">
        <v>161</v>
      </c>
      <c r="F1883" s="58"/>
    </row>
    <row r="1884">
      <c r="A1884" s="59" t="s">
        <v>89</v>
      </c>
      <c r="B1884" s="59" t="s">
        <v>83</v>
      </c>
      <c r="C1884" s="59" t="s">
        <v>171</v>
      </c>
      <c r="D1884" s="59">
        <v>1.0</v>
      </c>
      <c r="E1884" s="59" t="s">
        <v>161</v>
      </c>
      <c r="F1884" s="58"/>
    </row>
    <row r="1885">
      <c r="A1885" s="59" t="s">
        <v>89</v>
      </c>
      <c r="B1885" s="59" t="s">
        <v>148</v>
      </c>
      <c r="C1885" s="59" t="s">
        <v>171</v>
      </c>
      <c r="D1885" s="59">
        <v>1.0</v>
      </c>
      <c r="E1885" s="59" t="s">
        <v>161</v>
      </c>
      <c r="F1885" s="58"/>
    </row>
    <row r="1886">
      <c r="A1886" s="59" t="s">
        <v>89</v>
      </c>
      <c r="B1886" s="59" t="s">
        <v>149</v>
      </c>
      <c r="C1886" s="59" t="s">
        <v>171</v>
      </c>
      <c r="D1886" s="59">
        <v>1.0</v>
      </c>
      <c r="E1886" s="59" t="s">
        <v>161</v>
      </c>
      <c r="F1886" s="58"/>
    </row>
    <row r="1887">
      <c r="A1887" s="59" t="s">
        <v>89</v>
      </c>
      <c r="B1887" s="59" t="s">
        <v>15</v>
      </c>
      <c r="C1887" s="59" t="s">
        <v>171</v>
      </c>
      <c r="D1887" s="59">
        <v>1.0</v>
      </c>
      <c r="E1887" s="59" t="s">
        <v>161</v>
      </c>
      <c r="F1887" s="58"/>
    </row>
    <row r="1888">
      <c r="A1888" s="59" t="s">
        <v>89</v>
      </c>
      <c r="B1888" s="59" t="s">
        <v>48</v>
      </c>
      <c r="C1888" s="59" t="s">
        <v>171</v>
      </c>
      <c r="D1888" s="59">
        <v>1.0</v>
      </c>
      <c r="E1888" s="59" t="s">
        <v>161</v>
      </c>
      <c r="F1888" s="58"/>
    </row>
    <row r="1889">
      <c r="A1889" s="59" t="s">
        <v>89</v>
      </c>
      <c r="B1889" s="59" t="s">
        <v>61</v>
      </c>
      <c r="C1889" s="59" t="s">
        <v>171</v>
      </c>
      <c r="D1889" s="59">
        <v>1.0</v>
      </c>
      <c r="E1889" s="59" t="s">
        <v>161</v>
      </c>
      <c r="F1889" s="58"/>
    </row>
    <row r="1890">
      <c r="A1890" s="59" t="s">
        <v>89</v>
      </c>
      <c r="B1890" s="59" t="s">
        <v>63</v>
      </c>
      <c r="C1890" s="59" t="s">
        <v>171</v>
      </c>
      <c r="D1890" s="59">
        <v>1.0</v>
      </c>
      <c r="E1890" s="59" t="s">
        <v>161</v>
      </c>
      <c r="F1890" s="58"/>
    </row>
    <row r="1891">
      <c r="A1891" s="59" t="s">
        <v>89</v>
      </c>
      <c r="B1891" s="59" t="s">
        <v>93</v>
      </c>
      <c r="C1891" s="59" t="s">
        <v>171</v>
      </c>
      <c r="D1891" s="59">
        <v>1.0</v>
      </c>
      <c r="E1891" s="59" t="s">
        <v>161</v>
      </c>
      <c r="F1891" s="58"/>
    </row>
    <row r="1892">
      <c r="A1892" s="59" t="s">
        <v>89</v>
      </c>
      <c r="B1892" s="59" t="s">
        <v>96</v>
      </c>
      <c r="C1892" s="59" t="s">
        <v>171</v>
      </c>
      <c r="D1892" s="59">
        <v>1.0</v>
      </c>
      <c r="E1892" s="59" t="s">
        <v>161</v>
      </c>
      <c r="F1892" s="58"/>
    </row>
    <row r="1893">
      <c r="A1893" s="59" t="s">
        <v>89</v>
      </c>
      <c r="B1893" s="59" t="s">
        <v>112</v>
      </c>
      <c r="C1893" s="59" t="s">
        <v>171</v>
      </c>
      <c r="D1893" s="59">
        <v>1.0</v>
      </c>
      <c r="E1893" s="59" t="s">
        <v>161</v>
      </c>
      <c r="F1893" s="58"/>
    </row>
    <row r="1894">
      <c r="A1894" s="59" t="s">
        <v>89</v>
      </c>
      <c r="B1894" s="59" t="s">
        <v>114</v>
      </c>
      <c r="C1894" s="59" t="s">
        <v>171</v>
      </c>
      <c r="D1894" s="59">
        <v>1.0</v>
      </c>
      <c r="E1894" s="59" t="s">
        <v>161</v>
      </c>
      <c r="F1894" s="58"/>
    </row>
    <row r="1895">
      <c r="A1895" s="59" t="s">
        <v>89</v>
      </c>
      <c r="B1895" s="59" t="s">
        <v>142</v>
      </c>
      <c r="C1895" s="59" t="s">
        <v>171</v>
      </c>
      <c r="D1895" s="59">
        <v>1.0</v>
      </c>
      <c r="E1895" s="59" t="s">
        <v>161</v>
      </c>
      <c r="F1895" s="58"/>
    </row>
    <row r="1896">
      <c r="A1896" s="59" t="s">
        <v>89</v>
      </c>
      <c r="B1896" s="59" t="s">
        <v>54</v>
      </c>
      <c r="C1896" s="59" t="s">
        <v>171</v>
      </c>
      <c r="D1896" s="59">
        <v>1.0</v>
      </c>
      <c r="E1896" s="59" t="s">
        <v>161</v>
      </c>
      <c r="F1896" s="58"/>
    </row>
    <row r="1897">
      <c r="A1897" s="59" t="s">
        <v>89</v>
      </c>
      <c r="B1897" s="59" t="s">
        <v>108</v>
      </c>
      <c r="C1897" s="59" t="s">
        <v>171</v>
      </c>
      <c r="D1897" s="59">
        <v>1.0</v>
      </c>
      <c r="E1897" s="59" t="s">
        <v>161</v>
      </c>
      <c r="F1897" s="58"/>
    </row>
    <row r="1898">
      <c r="A1898" s="59" t="s">
        <v>89</v>
      </c>
      <c r="B1898" s="59" t="s">
        <v>39</v>
      </c>
      <c r="C1898" s="59" t="s">
        <v>171</v>
      </c>
      <c r="D1898" s="59">
        <v>1.0</v>
      </c>
      <c r="E1898" s="59" t="s">
        <v>161</v>
      </c>
      <c r="F1898" s="58"/>
    </row>
    <row r="1899">
      <c r="A1899" s="59" t="s">
        <v>89</v>
      </c>
      <c r="B1899" s="59" t="s">
        <v>121</v>
      </c>
      <c r="C1899" s="59" t="s">
        <v>171</v>
      </c>
      <c r="D1899" s="59">
        <v>1.0</v>
      </c>
      <c r="E1899" s="59" t="s">
        <v>161</v>
      </c>
      <c r="F1899" s="58"/>
    </row>
    <row r="1900">
      <c r="A1900" s="59" t="s">
        <v>89</v>
      </c>
      <c r="B1900" s="59" t="s">
        <v>126</v>
      </c>
      <c r="C1900" s="59" t="s">
        <v>171</v>
      </c>
      <c r="D1900" s="59">
        <v>1.0</v>
      </c>
      <c r="E1900" s="59" t="s">
        <v>161</v>
      </c>
      <c r="F1900" s="58"/>
    </row>
    <row r="1901">
      <c r="A1901" s="59" t="s">
        <v>89</v>
      </c>
      <c r="B1901" s="59" t="s">
        <v>80</v>
      </c>
      <c r="C1901" s="59" t="s">
        <v>171</v>
      </c>
      <c r="D1901" s="59">
        <v>1.0</v>
      </c>
      <c r="E1901" s="59" t="s">
        <v>161</v>
      </c>
      <c r="F1901" s="58"/>
    </row>
    <row r="1902">
      <c r="A1902" s="59" t="s">
        <v>89</v>
      </c>
      <c r="B1902" s="59" t="s">
        <v>23</v>
      </c>
      <c r="C1902" s="59" t="s">
        <v>171</v>
      </c>
      <c r="D1902" s="59">
        <v>1.0</v>
      </c>
      <c r="E1902" s="59" t="s">
        <v>161</v>
      </c>
      <c r="F1902" s="58"/>
    </row>
    <row r="1903">
      <c r="A1903" s="59" t="s">
        <v>89</v>
      </c>
      <c r="B1903" s="59" t="s">
        <v>67</v>
      </c>
      <c r="C1903" s="59" t="s">
        <v>171</v>
      </c>
      <c r="D1903" s="59">
        <v>1.0</v>
      </c>
      <c r="E1903" s="59" t="s">
        <v>161</v>
      </c>
      <c r="F1903" s="58"/>
    </row>
    <row r="1904">
      <c r="A1904" s="59" t="s">
        <v>89</v>
      </c>
      <c r="B1904" s="59" t="s">
        <v>92</v>
      </c>
      <c r="C1904" s="59" t="s">
        <v>171</v>
      </c>
      <c r="D1904" s="59">
        <v>1.0</v>
      </c>
      <c r="E1904" s="59" t="s">
        <v>161</v>
      </c>
      <c r="F1904" s="58"/>
    </row>
    <row r="1905">
      <c r="A1905" s="59" t="s">
        <v>89</v>
      </c>
      <c r="B1905" s="59" t="s">
        <v>138</v>
      </c>
      <c r="C1905" s="59" t="s">
        <v>171</v>
      </c>
      <c r="D1905" s="59">
        <v>1.0</v>
      </c>
      <c r="E1905" s="59" t="s">
        <v>161</v>
      </c>
      <c r="F1905" s="58"/>
    </row>
    <row r="1906">
      <c r="A1906" s="59" t="s">
        <v>89</v>
      </c>
      <c r="B1906" s="59" t="s">
        <v>128</v>
      </c>
      <c r="C1906" s="59" t="s">
        <v>171</v>
      </c>
      <c r="D1906" s="59">
        <v>1.0</v>
      </c>
      <c r="E1906" s="59" t="s">
        <v>161</v>
      </c>
      <c r="F1906" s="58"/>
    </row>
    <row r="1907">
      <c r="A1907" s="59" t="s">
        <v>89</v>
      </c>
      <c r="B1907" s="59" t="s">
        <v>21</v>
      </c>
      <c r="C1907" s="59" t="s">
        <v>171</v>
      </c>
      <c r="D1907" s="59">
        <v>1.0</v>
      </c>
      <c r="E1907" s="59" t="s">
        <v>161</v>
      </c>
      <c r="F1907" s="58"/>
    </row>
    <row r="1908">
      <c r="A1908" s="59" t="s">
        <v>89</v>
      </c>
      <c r="B1908" s="59" t="s">
        <v>144</v>
      </c>
      <c r="C1908" s="59" t="s">
        <v>171</v>
      </c>
      <c r="D1908" s="59">
        <v>1.0</v>
      </c>
      <c r="E1908" s="59" t="s">
        <v>161</v>
      </c>
      <c r="F1908" s="58"/>
    </row>
    <row r="1909">
      <c r="A1909" s="59" t="s">
        <v>89</v>
      </c>
      <c r="B1909" s="59" t="s">
        <v>82</v>
      </c>
      <c r="C1909" s="59" t="s">
        <v>171</v>
      </c>
      <c r="D1909" s="59">
        <v>1.0</v>
      </c>
      <c r="E1909" s="59" t="s">
        <v>161</v>
      </c>
      <c r="F1909" s="58"/>
    </row>
    <row r="1910">
      <c r="A1910" s="59" t="s">
        <v>89</v>
      </c>
      <c r="B1910" s="59" t="s">
        <v>73</v>
      </c>
      <c r="C1910" s="59" t="s">
        <v>171</v>
      </c>
      <c r="D1910" s="59">
        <v>1.0</v>
      </c>
      <c r="E1910" s="59" t="s">
        <v>161</v>
      </c>
      <c r="F1910" s="58"/>
    </row>
    <row r="1911">
      <c r="A1911" s="59" t="s">
        <v>89</v>
      </c>
      <c r="B1911" s="59" t="s">
        <v>50</v>
      </c>
      <c r="C1911" s="59" t="s">
        <v>171</v>
      </c>
      <c r="D1911" s="59">
        <v>1.0</v>
      </c>
      <c r="E1911" s="59" t="s">
        <v>161</v>
      </c>
      <c r="F1911" s="58"/>
    </row>
    <row r="1912">
      <c r="A1912" s="59" t="s">
        <v>89</v>
      </c>
      <c r="B1912" s="59" t="s">
        <v>72</v>
      </c>
      <c r="C1912" s="59" t="s">
        <v>171</v>
      </c>
      <c r="D1912" s="59">
        <v>1.0</v>
      </c>
      <c r="E1912" s="59" t="s">
        <v>161</v>
      </c>
      <c r="F1912" s="58"/>
    </row>
    <row r="1913">
      <c r="A1913" s="59" t="s">
        <v>89</v>
      </c>
      <c r="B1913" s="59" t="s">
        <v>75</v>
      </c>
      <c r="C1913" s="59" t="s">
        <v>171</v>
      </c>
      <c r="D1913" s="59">
        <v>1.0</v>
      </c>
      <c r="E1913" s="59" t="s">
        <v>161</v>
      </c>
      <c r="F1913" s="58"/>
    </row>
    <row r="1914">
      <c r="A1914" s="59" t="s">
        <v>89</v>
      </c>
      <c r="B1914" s="59" t="s">
        <v>25</v>
      </c>
      <c r="C1914" s="59" t="s">
        <v>171</v>
      </c>
      <c r="D1914" s="59">
        <v>1.0</v>
      </c>
      <c r="E1914" s="59" t="s">
        <v>161</v>
      </c>
      <c r="F1914" s="58"/>
    </row>
    <row r="1915">
      <c r="A1915" s="59" t="s">
        <v>89</v>
      </c>
      <c r="B1915" s="59" t="s">
        <v>104</v>
      </c>
      <c r="C1915" s="59" t="s">
        <v>171</v>
      </c>
      <c r="D1915" s="59">
        <v>1.0</v>
      </c>
      <c r="E1915" s="59" t="s">
        <v>161</v>
      </c>
      <c r="F1915" s="58"/>
    </row>
    <row r="1916">
      <c r="A1916" s="59" t="s">
        <v>89</v>
      </c>
      <c r="B1916" s="59" t="s">
        <v>146</v>
      </c>
      <c r="C1916" s="59" t="s">
        <v>171</v>
      </c>
      <c r="D1916" s="59">
        <v>1.0</v>
      </c>
      <c r="E1916" s="59" t="s">
        <v>161</v>
      </c>
      <c r="F1916" s="58"/>
    </row>
    <row r="1917">
      <c r="A1917" s="59" t="s">
        <v>89</v>
      </c>
      <c r="B1917" s="59" t="s">
        <v>55</v>
      </c>
      <c r="C1917" s="59" t="s">
        <v>171</v>
      </c>
      <c r="D1917" s="59">
        <v>1.0</v>
      </c>
      <c r="E1917" s="59" t="s">
        <v>161</v>
      </c>
      <c r="F1917" s="58"/>
    </row>
    <row r="1918">
      <c r="A1918" s="59" t="s">
        <v>89</v>
      </c>
      <c r="B1918" s="59" t="s">
        <v>125</v>
      </c>
      <c r="C1918" s="59" t="s">
        <v>171</v>
      </c>
      <c r="D1918" s="59">
        <v>1.0</v>
      </c>
      <c r="E1918" s="59" t="s">
        <v>161</v>
      </c>
      <c r="F1918" s="58"/>
    </row>
    <row r="1919">
      <c r="A1919" s="59" t="s">
        <v>89</v>
      </c>
      <c r="B1919" s="59" t="s">
        <v>81</v>
      </c>
      <c r="C1919" s="59" t="s">
        <v>171</v>
      </c>
      <c r="D1919" s="59">
        <v>1.0</v>
      </c>
      <c r="E1919" s="59" t="s">
        <v>161</v>
      </c>
      <c r="F1919" s="58"/>
    </row>
    <row r="1920">
      <c r="A1920" s="59" t="s">
        <v>89</v>
      </c>
      <c r="B1920" s="59" t="s">
        <v>106</v>
      </c>
      <c r="C1920" s="59" t="s">
        <v>171</v>
      </c>
      <c r="D1920" s="59">
        <v>1.0</v>
      </c>
      <c r="E1920" s="59" t="s">
        <v>161</v>
      </c>
      <c r="F1920" s="58"/>
    </row>
    <row r="1921">
      <c r="A1921" s="59" t="s">
        <v>89</v>
      </c>
      <c r="B1921" s="59" t="s">
        <v>86</v>
      </c>
      <c r="C1921" s="59" t="s">
        <v>171</v>
      </c>
      <c r="D1921" s="59">
        <v>1.0</v>
      </c>
      <c r="E1921" s="59" t="s">
        <v>161</v>
      </c>
      <c r="F1921" s="58"/>
    </row>
    <row r="1922">
      <c r="A1922" s="59" t="s">
        <v>89</v>
      </c>
      <c r="B1922" s="59" t="s">
        <v>90</v>
      </c>
      <c r="C1922" s="59" t="s">
        <v>171</v>
      </c>
      <c r="D1922" s="59">
        <v>1.0</v>
      </c>
      <c r="E1922" s="59" t="s">
        <v>161</v>
      </c>
      <c r="F1922" s="58"/>
    </row>
    <row r="1923">
      <c r="A1923" s="59" t="s">
        <v>89</v>
      </c>
      <c r="B1923" s="59" t="s">
        <v>135</v>
      </c>
      <c r="C1923" s="59" t="s">
        <v>171</v>
      </c>
      <c r="D1923" s="59">
        <v>1.0</v>
      </c>
      <c r="E1923" s="59" t="s">
        <v>161</v>
      </c>
      <c r="F1923" s="58"/>
    </row>
    <row r="1924">
      <c r="A1924" s="59" t="s">
        <v>89</v>
      </c>
      <c r="B1924" s="59" t="s">
        <v>113</v>
      </c>
      <c r="C1924" s="59" t="s">
        <v>171</v>
      </c>
      <c r="D1924" s="59">
        <v>1.0</v>
      </c>
      <c r="E1924" s="59" t="s">
        <v>161</v>
      </c>
      <c r="F1924" s="58"/>
    </row>
    <row r="1925">
      <c r="A1925" s="59" t="s">
        <v>89</v>
      </c>
      <c r="B1925" s="59" t="s">
        <v>69</v>
      </c>
      <c r="C1925" s="59" t="s">
        <v>171</v>
      </c>
      <c r="D1925" s="59">
        <v>1.0</v>
      </c>
      <c r="E1925" s="59" t="s">
        <v>161</v>
      </c>
      <c r="F1925" s="58"/>
    </row>
    <row r="1926">
      <c r="A1926" s="59" t="s">
        <v>89</v>
      </c>
      <c r="B1926" s="59" t="s">
        <v>143</v>
      </c>
      <c r="C1926" s="59" t="s">
        <v>171</v>
      </c>
      <c r="D1926" s="59">
        <v>1.0</v>
      </c>
      <c r="E1926" s="59" t="s">
        <v>161</v>
      </c>
      <c r="F1926" s="58"/>
    </row>
    <row r="1927">
      <c r="A1927" s="59" t="s">
        <v>89</v>
      </c>
      <c r="B1927" s="59" t="s">
        <v>111</v>
      </c>
      <c r="C1927" s="59" t="s">
        <v>171</v>
      </c>
      <c r="D1927" s="59">
        <v>1.0</v>
      </c>
      <c r="E1927" s="59" t="s">
        <v>161</v>
      </c>
      <c r="F1927" s="58"/>
    </row>
    <row r="1928">
      <c r="A1928" s="59" t="s">
        <v>89</v>
      </c>
      <c r="B1928" s="59" t="s">
        <v>130</v>
      </c>
      <c r="C1928" s="59" t="s">
        <v>171</v>
      </c>
      <c r="D1928" s="59">
        <v>1.0</v>
      </c>
      <c r="E1928" s="59" t="s">
        <v>161</v>
      </c>
      <c r="F1928" s="58"/>
    </row>
    <row r="1929">
      <c r="A1929" s="59" t="s">
        <v>89</v>
      </c>
      <c r="B1929" s="59" t="s">
        <v>47</v>
      </c>
      <c r="C1929" s="59" t="s">
        <v>171</v>
      </c>
      <c r="D1929" s="59">
        <v>1.0</v>
      </c>
      <c r="E1929" s="59" t="s">
        <v>161</v>
      </c>
      <c r="F1929" s="58"/>
    </row>
    <row r="1930">
      <c r="A1930" s="59" t="s">
        <v>89</v>
      </c>
      <c r="B1930" s="59" t="s">
        <v>17</v>
      </c>
      <c r="C1930" s="59" t="s">
        <v>171</v>
      </c>
      <c r="D1930" s="59">
        <v>1.0</v>
      </c>
      <c r="E1930" s="59" t="s">
        <v>161</v>
      </c>
      <c r="F1930" s="58"/>
    </row>
    <row r="1931">
      <c r="A1931" s="59" t="s">
        <v>89</v>
      </c>
      <c r="B1931" s="59" t="s">
        <v>22</v>
      </c>
      <c r="C1931" s="59" t="s">
        <v>171</v>
      </c>
      <c r="D1931" s="59">
        <v>1.0</v>
      </c>
      <c r="E1931" s="59" t="s">
        <v>161</v>
      </c>
      <c r="F1931" s="58"/>
    </row>
    <row r="1932">
      <c r="A1932" s="59" t="s">
        <v>89</v>
      </c>
      <c r="B1932" s="59" t="s">
        <v>62</v>
      </c>
      <c r="C1932" s="59" t="s">
        <v>171</v>
      </c>
      <c r="D1932" s="59">
        <v>1.0</v>
      </c>
      <c r="E1932" s="59" t="s">
        <v>161</v>
      </c>
      <c r="F1932" s="58"/>
    </row>
    <row r="1933">
      <c r="A1933" s="59" t="s">
        <v>89</v>
      </c>
      <c r="B1933" s="59" t="s">
        <v>66</v>
      </c>
      <c r="C1933" s="59" t="s">
        <v>171</v>
      </c>
      <c r="D1933" s="59">
        <v>1.0</v>
      </c>
      <c r="E1933" s="59" t="s">
        <v>161</v>
      </c>
      <c r="F1933" s="58"/>
    </row>
    <row r="1934">
      <c r="A1934" s="59" t="s">
        <v>89</v>
      </c>
      <c r="B1934" s="59" t="s">
        <v>78</v>
      </c>
      <c r="C1934" s="59" t="s">
        <v>171</v>
      </c>
      <c r="D1934" s="59">
        <v>1.0</v>
      </c>
      <c r="E1934" s="59" t="s">
        <v>161</v>
      </c>
      <c r="F1934" s="58"/>
    </row>
    <row r="1935">
      <c r="A1935" s="59" t="s">
        <v>89</v>
      </c>
      <c r="B1935" s="59" t="s">
        <v>91</v>
      </c>
      <c r="C1935" s="59" t="s">
        <v>171</v>
      </c>
      <c r="D1935" s="59">
        <v>1.0</v>
      </c>
      <c r="E1935" s="59" t="s">
        <v>161</v>
      </c>
      <c r="F1935" s="58"/>
    </row>
    <row r="1936">
      <c r="A1936" s="59" t="s">
        <v>89</v>
      </c>
      <c r="B1936" s="59" t="s">
        <v>110</v>
      </c>
      <c r="C1936" s="59" t="s">
        <v>171</v>
      </c>
      <c r="D1936" s="59">
        <v>1.0</v>
      </c>
      <c r="E1936" s="59" t="s">
        <v>161</v>
      </c>
      <c r="F1936" s="58"/>
    </row>
    <row r="1937">
      <c r="A1937" s="59" t="s">
        <v>89</v>
      </c>
      <c r="B1937" s="59" t="s">
        <v>87</v>
      </c>
      <c r="C1937" s="59" t="s">
        <v>171</v>
      </c>
      <c r="D1937" s="59">
        <v>1.0</v>
      </c>
      <c r="E1937" s="59" t="s">
        <v>161</v>
      </c>
      <c r="F1937" s="58"/>
    </row>
    <row r="1938">
      <c r="A1938" s="59" t="s">
        <v>89</v>
      </c>
      <c r="B1938" s="59" t="s">
        <v>41</v>
      </c>
      <c r="C1938" s="59" t="s">
        <v>171</v>
      </c>
      <c r="D1938" s="59">
        <v>1.0</v>
      </c>
      <c r="E1938" s="59" t="s">
        <v>161</v>
      </c>
      <c r="F1938" s="58"/>
    </row>
    <row r="1939">
      <c r="A1939" s="59" t="s">
        <v>89</v>
      </c>
      <c r="B1939" s="59" t="s">
        <v>97</v>
      </c>
      <c r="C1939" s="59" t="s">
        <v>171</v>
      </c>
      <c r="D1939" s="59">
        <v>1.0</v>
      </c>
      <c r="E1939" s="59" t="s">
        <v>161</v>
      </c>
      <c r="F1939" s="58"/>
    </row>
    <row r="1940">
      <c r="A1940" s="59" t="s">
        <v>89</v>
      </c>
      <c r="B1940" s="59" t="s">
        <v>77</v>
      </c>
      <c r="C1940" s="59" t="s">
        <v>171</v>
      </c>
      <c r="D1940" s="59">
        <v>1.0</v>
      </c>
      <c r="E1940" s="59" t="s">
        <v>161</v>
      </c>
      <c r="F1940" s="58"/>
    </row>
    <row r="1941">
      <c r="A1941" s="59" t="s">
        <v>89</v>
      </c>
      <c r="B1941" s="59" t="s">
        <v>120</v>
      </c>
      <c r="C1941" s="59" t="s">
        <v>171</v>
      </c>
      <c r="D1941" s="59">
        <v>1.0</v>
      </c>
      <c r="E1941" s="59" t="s">
        <v>161</v>
      </c>
      <c r="F1941" s="58"/>
    </row>
    <row r="1942">
      <c r="A1942" s="59" t="s">
        <v>89</v>
      </c>
      <c r="B1942" s="59" t="s">
        <v>116</v>
      </c>
      <c r="C1942" s="59" t="s">
        <v>171</v>
      </c>
      <c r="D1942" s="59">
        <v>1.0</v>
      </c>
      <c r="E1942" s="59" t="s">
        <v>161</v>
      </c>
      <c r="F1942" s="58"/>
    </row>
    <row r="1943">
      <c r="A1943" s="59" t="s">
        <v>89</v>
      </c>
      <c r="B1943" s="59" t="s">
        <v>31</v>
      </c>
      <c r="C1943" s="59" t="s">
        <v>171</v>
      </c>
      <c r="D1943" s="59">
        <v>1.0</v>
      </c>
      <c r="E1943" s="59" t="s">
        <v>161</v>
      </c>
      <c r="F1943" s="58"/>
    </row>
    <row r="1944">
      <c r="A1944" s="59" t="s">
        <v>89</v>
      </c>
      <c r="B1944" s="59" t="s">
        <v>45</v>
      </c>
      <c r="C1944" s="59" t="s">
        <v>171</v>
      </c>
      <c r="D1944" s="59">
        <v>1.0</v>
      </c>
      <c r="E1944" s="59" t="s">
        <v>161</v>
      </c>
      <c r="F1944" s="58"/>
    </row>
    <row r="1945">
      <c r="A1945" s="59" t="s">
        <v>89</v>
      </c>
      <c r="B1945" s="59" t="s">
        <v>94</v>
      </c>
      <c r="C1945" s="59" t="s">
        <v>171</v>
      </c>
      <c r="D1945" s="59">
        <v>1.0</v>
      </c>
      <c r="E1945" s="59" t="s">
        <v>161</v>
      </c>
      <c r="F1945" s="58"/>
    </row>
    <row r="1946">
      <c r="A1946" s="59" t="s">
        <v>89</v>
      </c>
      <c r="B1946" s="59" t="s">
        <v>27</v>
      </c>
      <c r="C1946" s="59" t="s">
        <v>171</v>
      </c>
      <c r="D1946" s="59">
        <v>1.0</v>
      </c>
      <c r="E1946" s="59" t="s">
        <v>161</v>
      </c>
      <c r="F1946" s="58"/>
    </row>
    <row r="1947">
      <c r="A1947" s="59" t="s">
        <v>89</v>
      </c>
      <c r="B1947" s="59" t="s">
        <v>105</v>
      </c>
      <c r="C1947" s="59" t="s">
        <v>171</v>
      </c>
      <c r="D1947" s="59">
        <v>1.0</v>
      </c>
      <c r="E1947" s="59" t="s">
        <v>161</v>
      </c>
      <c r="F1947" s="58"/>
    </row>
    <row r="1948">
      <c r="A1948" s="59" t="s">
        <v>89</v>
      </c>
      <c r="B1948" s="59" t="s">
        <v>52</v>
      </c>
      <c r="C1948" s="59" t="s">
        <v>171</v>
      </c>
      <c r="D1948" s="59">
        <v>1.0</v>
      </c>
      <c r="E1948" s="59" t="s">
        <v>161</v>
      </c>
      <c r="F1948" s="58"/>
    </row>
    <row r="1949">
      <c r="A1949" s="59" t="s">
        <v>89</v>
      </c>
      <c r="B1949" s="59" t="s">
        <v>58</v>
      </c>
      <c r="C1949" s="59" t="s">
        <v>171</v>
      </c>
      <c r="D1949" s="59">
        <v>1.0</v>
      </c>
      <c r="E1949" s="59" t="s">
        <v>161</v>
      </c>
      <c r="F1949" s="58"/>
    </row>
    <row r="1950">
      <c r="A1950" s="59" t="s">
        <v>89</v>
      </c>
      <c r="B1950" s="59" t="s">
        <v>65</v>
      </c>
      <c r="C1950" s="59" t="s">
        <v>171</v>
      </c>
      <c r="D1950" s="59">
        <v>1.0</v>
      </c>
      <c r="E1950" s="59" t="s">
        <v>161</v>
      </c>
      <c r="F1950" s="58"/>
    </row>
    <row r="1951">
      <c r="A1951" s="59" t="s">
        <v>89</v>
      </c>
      <c r="B1951" s="59" t="s">
        <v>59</v>
      </c>
      <c r="C1951" s="59" t="s">
        <v>171</v>
      </c>
      <c r="D1951" s="59">
        <v>1.0</v>
      </c>
      <c r="E1951" s="59" t="s">
        <v>161</v>
      </c>
      <c r="F1951" s="58"/>
    </row>
    <row r="1952">
      <c r="A1952" s="59" t="s">
        <v>89</v>
      </c>
      <c r="B1952" s="59" t="s">
        <v>71</v>
      </c>
      <c r="C1952" s="59" t="s">
        <v>171</v>
      </c>
      <c r="D1952" s="59">
        <v>1.0</v>
      </c>
      <c r="E1952" s="59" t="s">
        <v>161</v>
      </c>
      <c r="F1952" s="58"/>
    </row>
    <row r="1953">
      <c r="A1953" s="59" t="s">
        <v>89</v>
      </c>
      <c r="B1953" s="59" t="s">
        <v>119</v>
      </c>
      <c r="C1953" s="59" t="s">
        <v>171</v>
      </c>
      <c r="D1953" s="59">
        <v>1.0</v>
      </c>
      <c r="E1953" s="59" t="s">
        <v>161</v>
      </c>
      <c r="F1953" s="58"/>
    </row>
    <row r="1954">
      <c r="A1954" s="59" t="s">
        <v>89</v>
      </c>
      <c r="B1954" s="59" t="s">
        <v>122</v>
      </c>
      <c r="C1954" s="59" t="s">
        <v>171</v>
      </c>
      <c r="D1954" s="59">
        <v>1.0</v>
      </c>
      <c r="E1954" s="59" t="s">
        <v>161</v>
      </c>
      <c r="F1954" s="58"/>
    </row>
    <row r="1955">
      <c r="A1955" s="59" t="s">
        <v>89</v>
      </c>
      <c r="B1955" s="59" t="s">
        <v>36</v>
      </c>
      <c r="C1955" s="59" t="s">
        <v>171</v>
      </c>
      <c r="D1955" s="59">
        <v>1.0</v>
      </c>
      <c r="E1955" s="59" t="s">
        <v>161</v>
      </c>
      <c r="F1955" s="58"/>
    </row>
    <row r="1956">
      <c r="A1956" s="59" t="s">
        <v>89</v>
      </c>
      <c r="B1956" s="59" t="s">
        <v>40</v>
      </c>
      <c r="C1956" s="59" t="s">
        <v>171</v>
      </c>
      <c r="D1956" s="59">
        <v>1.0</v>
      </c>
      <c r="E1956" s="59" t="s">
        <v>161</v>
      </c>
      <c r="F1956" s="58"/>
    </row>
    <row r="1957">
      <c r="A1957" s="59" t="s">
        <v>89</v>
      </c>
      <c r="B1957" s="59" t="s">
        <v>84</v>
      </c>
      <c r="C1957" s="59" t="s">
        <v>171</v>
      </c>
      <c r="D1957" s="59">
        <v>1.0</v>
      </c>
      <c r="E1957" s="59" t="s">
        <v>161</v>
      </c>
      <c r="F1957" s="58"/>
    </row>
    <row r="1958">
      <c r="A1958" s="59" t="s">
        <v>89</v>
      </c>
      <c r="B1958" s="59" t="s">
        <v>98</v>
      </c>
      <c r="C1958" s="59" t="s">
        <v>171</v>
      </c>
      <c r="D1958" s="59">
        <v>1.0</v>
      </c>
      <c r="E1958" s="59" t="s">
        <v>161</v>
      </c>
      <c r="F1958" s="58"/>
    </row>
    <row r="1959">
      <c r="A1959" s="59" t="s">
        <v>89</v>
      </c>
      <c r="B1959" s="59" t="s">
        <v>99</v>
      </c>
      <c r="C1959" s="59" t="s">
        <v>171</v>
      </c>
      <c r="D1959" s="59">
        <v>1.0</v>
      </c>
      <c r="E1959" s="59" t="s">
        <v>161</v>
      </c>
      <c r="F1959" s="58"/>
    </row>
    <row r="1960">
      <c r="A1960" s="59" t="s">
        <v>89</v>
      </c>
      <c r="B1960" s="59" t="s">
        <v>109</v>
      </c>
      <c r="C1960" s="59" t="s">
        <v>171</v>
      </c>
      <c r="D1960" s="59">
        <v>1.0</v>
      </c>
      <c r="E1960" s="59" t="s">
        <v>161</v>
      </c>
      <c r="F1960" s="58"/>
    </row>
    <row r="1961">
      <c r="A1961" s="59" t="s">
        <v>89</v>
      </c>
      <c r="B1961" s="59" t="s">
        <v>124</v>
      </c>
      <c r="C1961" s="59" t="s">
        <v>171</v>
      </c>
      <c r="D1961" s="59">
        <v>1.0</v>
      </c>
      <c r="E1961" s="59" t="s">
        <v>161</v>
      </c>
      <c r="F1961" s="58"/>
    </row>
    <row r="1962">
      <c r="A1962" s="59" t="s">
        <v>89</v>
      </c>
      <c r="B1962" s="59" t="s">
        <v>145</v>
      </c>
      <c r="C1962" s="59" t="s">
        <v>171</v>
      </c>
      <c r="D1962" s="59">
        <v>1.0</v>
      </c>
      <c r="E1962" s="59" t="s">
        <v>161</v>
      </c>
      <c r="F1962" s="58"/>
    </row>
    <row r="1963">
      <c r="A1963" s="59" t="s">
        <v>89</v>
      </c>
      <c r="B1963" s="59" t="s">
        <v>147</v>
      </c>
      <c r="C1963" s="59" t="s">
        <v>171</v>
      </c>
      <c r="D1963" s="59">
        <v>1.0</v>
      </c>
      <c r="E1963" s="59" t="s">
        <v>161</v>
      </c>
      <c r="F1963" s="58"/>
    </row>
    <row r="1964">
      <c r="A1964" s="59" t="s">
        <v>89</v>
      </c>
      <c r="B1964" s="59" t="s">
        <v>102</v>
      </c>
      <c r="C1964" s="59" t="s">
        <v>171</v>
      </c>
      <c r="D1964" s="59">
        <v>1.0</v>
      </c>
      <c r="E1964" s="59" t="s">
        <v>161</v>
      </c>
      <c r="F1964" s="58"/>
    </row>
    <row r="1965">
      <c r="A1965" s="59" t="s">
        <v>134</v>
      </c>
      <c r="B1965" s="59" t="s">
        <v>85</v>
      </c>
      <c r="C1965" s="59" t="s">
        <v>171</v>
      </c>
      <c r="D1965" s="59">
        <v>1.0</v>
      </c>
      <c r="E1965" s="59" t="s">
        <v>161</v>
      </c>
      <c r="F1965" s="58"/>
    </row>
    <row r="1966">
      <c r="A1966" s="59" t="s">
        <v>134</v>
      </c>
      <c r="B1966" s="59" t="s">
        <v>38</v>
      </c>
      <c r="C1966" s="59" t="s">
        <v>171</v>
      </c>
      <c r="D1966" s="59">
        <v>1.0</v>
      </c>
      <c r="E1966" s="59" t="s">
        <v>161</v>
      </c>
      <c r="F1966" s="58"/>
    </row>
    <row r="1967">
      <c r="A1967" s="59" t="s">
        <v>134</v>
      </c>
      <c r="B1967" s="59" t="s">
        <v>19</v>
      </c>
      <c r="C1967" s="59" t="s">
        <v>171</v>
      </c>
      <c r="D1967" s="59">
        <v>1.0</v>
      </c>
      <c r="E1967" s="59" t="s">
        <v>161</v>
      </c>
      <c r="F1967" s="58"/>
    </row>
    <row r="1968">
      <c r="A1968" s="59" t="s">
        <v>134</v>
      </c>
      <c r="B1968" s="59" t="s">
        <v>32</v>
      </c>
      <c r="C1968" s="59" t="s">
        <v>171</v>
      </c>
      <c r="D1968" s="59">
        <v>1.0</v>
      </c>
      <c r="E1968" s="59" t="s">
        <v>161</v>
      </c>
      <c r="F1968" s="58"/>
    </row>
    <row r="1969">
      <c r="A1969" s="59" t="s">
        <v>134</v>
      </c>
      <c r="B1969" s="59" t="s">
        <v>136</v>
      </c>
      <c r="C1969" s="59" t="s">
        <v>171</v>
      </c>
      <c r="D1969" s="59">
        <v>1.0</v>
      </c>
      <c r="E1969" s="59" t="s">
        <v>161</v>
      </c>
      <c r="F1969" s="58"/>
    </row>
    <row r="1970">
      <c r="A1970" s="59" t="s">
        <v>134</v>
      </c>
      <c r="B1970" s="59" t="s">
        <v>70</v>
      </c>
      <c r="C1970" s="59" t="s">
        <v>171</v>
      </c>
      <c r="D1970" s="59">
        <v>1.0</v>
      </c>
      <c r="E1970" s="59" t="s">
        <v>161</v>
      </c>
      <c r="F1970" s="58"/>
    </row>
    <row r="1971">
      <c r="A1971" s="59" t="s">
        <v>134</v>
      </c>
      <c r="B1971" s="59" t="s">
        <v>137</v>
      </c>
      <c r="C1971" s="59" t="s">
        <v>171</v>
      </c>
      <c r="D1971" s="59">
        <v>1.0</v>
      </c>
      <c r="E1971" s="59" t="s">
        <v>161</v>
      </c>
      <c r="F1971" s="58"/>
    </row>
    <row r="1972">
      <c r="A1972" s="59" t="s">
        <v>134</v>
      </c>
      <c r="B1972" s="59" t="s">
        <v>42</v>
      </c>
      <c r="C1972" s="59" t="s">
        <v>171</v>
      </c>
      <c r="D1972" s="59">
        <v>1.0</v>
      </c>
      <c r="E1972" s="59" t="s">
        <v>161</v>
      </c>
      <c r="F1972" s="58"/>
    </row>
    <row r="1973">
      <c r="A1973" s="59" t="s">
        <v>134</v>
      </c>
      <c r="B1973" s="59" t="s">
        <v>28</v>
      </c>
      <c r="C1973" s="59" t="s">
        <v>171</v>
      </c>
      <c r="D1973" s="59">
        <v>1.0</v>
      </c>
      <c r="E1973" s="59" t="s">
        <v>161</v>
      </c>
      <c r="F1973" s="58"/>
    </row>
    <row r="1974">
      <c r="A1974" s="59" t="s">
        <v>134</v>
      </c>
      <c r="B1974" s="59" t="s">
        <v>33</v>
      </c>
      <c r="C1974" s="59" t="s">
        <v>171</v>
      </c>
      <c r="D1974" s="59">
        <v>1.0</v>
      </c>
      <c r="E1974" s="59" t="s">
        <v>161</v>
      </c>
      <c r="F1974" s="58"/>
    </row>
    <row r="1975">
      <c r="A1975" s="59" t="s">
        <v>134</v>
      </c>
      <c r="B1975" s="59" t="s">
        <v>46</v>
      </c>
      <c r="C1975" s="59" t="s">
        <v>171</v>
      </c>
      <c r="D1975" s="59">
        <v>1.0</v>
      </c>
      <c r="E1975" s="59" t="s">
        <v>161</v>
      </c>
      <c r="F1975" s="58"/>
    </row>
    <row r="1976">
      <c r="A1976" s="59" t="s">
        <v>134</v>
      </c>
      <c r="B1976" s="59" t="s">
        <v>51</v>
      </c>
      <c r="C1976" s="59" t="s">
        <v>171</v>
      </c>
      <c r="D1976" s="59">
        <v>1.0</v>
      </c>
      <c r="E1976" s="59" t="s">
        <v>161</v>
      </c>
      <c r="F1976" s="58"/>
    </row>
    <row r="1977">
      <c r="A1977" s="59" t="s">
        <v>134</v>
      </c>
      <c r="B1977" s="59" t="s">
        <v>83</v>
      </c>
      <c r="C1977" s="59" t="s">
        <v>171</v>
      </c>
      <c r="D1977" s="59">
        <v>1.0</v>
      </c>
      <c r="E1977" s="59" t="s">
        <v>161</v>
      </c>
      <c r="F1977" s="58"/>
    </row>
    <row r="1978">
      <c r="A1978" s="59" t="s">
        <v>134</v>
      </c>
      <c r="B1978" s="59" t="s">
        <v>148</v>
      </c>
      <c r="C1978" s="59" t="s">
        <v>171</v>
      </c>
      <c r="D1978" s="59">
        <v>1.0</v>
      </c>
      <c r="E1978" s="59" t="s">
        <v>161</v>
      </c>
      <c r="F1978" s="58"/>
    </row>
    <row r="1979">
      <c r="A1979" s="59" t="s">
        <v>134</v>
      </c>
      <c r="B1979" s="59" t="s">
        <v>149</v>
      </c>
      <c r="C1979" s="59" t="s">
        <v>171</v>
      </c>
      <c r="D1979" s="59">
        <v>1.0</v>
      </c>
      <c r="E1979" s="59" t="s">
        <v>161</v>
      </c>
      <c r="F1979" s="58"/>
    </row>
    <row r="1980">
      <c r="A1980" s="59" t="s">
        <v>134</v>
      </c>
      <c r="B1980" s="59" t="s">
        <v>15</v>
      </c>
      <c r="C1980" s="59" t="s">
        <v>171</v>
      </c>
      <c r="D1980" s="59">
        <v>1.0</v>
      </c>
      <c r="E1980" s="59" t="s">
        <v>161</v>
      </c>
      <c r="F1980" s="58"/>
    </row>
    <row r="1981">
      <c r="A1981" s="59" t="s">
        <v>134</v>
      </c>
      <c r="B1981" s="59" t="s">
        <v>48</v>
      </c>
      <c r="C1981" s="59" t="s">
        <v>171</v>
      </c>
      <c r="D1981" s="59">
        <v>1.0</v>
      </c>
      <c r="E1981" s="59" t="s">
        <v>161</v>
      </c>
      <c r="F1981" s="58"/>
    </row>
    <row r="1982">
      <c r="A1982" s="59" t="s">
        <v>134</v>
      </c>
      <c r="B1982" s="59" t="s">
        <v>61</v>
      </c>
      <c r="C1982" s="59" t="s">
        <v>171</v>
      </c>
      <c r="D1982" s="59">
        <v>1.0</v>
      </c>
      <c r="E1982" s="59" t="s">
        <v>161</v>
      </c>
      <c r="F1982" s="58"/>
    </row>
    <row r="1983">
      <c r="A1983" s="59" t="s">
        <v>134</v>
      </c>
      <c r="B1983" s="59" t="s">
        <v>63</v>
      </c>
      <c r="C1983" s="59" t="s">
        <v>171</v>
      </c>
      <c r="D1983" s="59">
        <v>1.0</v>
      </c>
      <c r="E1983" s="59" t="s">
        <v>161</v>
      </c>
      <c r="F1983" s="58"/>
    </row>
    <row r="1984">
      <c r="A1984" s="59" t="s">
        <v>134</v>
      </c>
      <c r="B1984" s="59" t="s">
        <v>93</v>
      </c>
      <c r="C1984" s="59" t="s">
        <v>171</v>
      </c>
      <c r="D1984" s="59">
        <v>1.0</v>
      </c>
      <c r="E1984" s="59" t="s">
        <v>161</v>
      </c>
      <c r="F1984" s="58"/>
    </row>
    <row r="1985">
      <c r="A1985" s="59" t="s">
        <v>134</v>
      </c>
      <c r="B1985" s="59" t="s">
        <v>96</v>
      </c>
      <c r="C1985" s="59" t="s">
        <v>171</v>
      </c>
      <c r="D1985" s="59">
        <v>1.0</v>
      </c>
      <c r="E1985" s="59" t="s">
        <v>161</v>
      </c>
      <c r="F1985" s="58"/>
    </row>
    <row r="1986">
      <c r="A1986" s="59" t="s">
        <v>134</v>
      </c>
      <c r="B1986" s="59" t="s">
        <v>112</v>
      </c>
      <c r="C1986" s="59" t="s">
        <v>171</v>
      </c>
      <c r="D1986" s="59">
        <v>1.0</v>
      </c>
      <c r="E1986" s="59" t="s">
        <v>161</v>
      </c>
      <c r="F1986" s="58"/>
    </row>
    <row r="1987">
      <c r="A1987" s="59" t="s">
        <v>134</v>
      </c>
      <c r="B1987" s="59" t="s">
        <v>114</v>
      </c>
      <c r="C1987" s="59" t="s">
        <v>171</v>
      </c>
      <c r="D1987" s="59">
        <v>1.0</v>
      </c>
      <c r="E1987" s="59" t="s">
        <v>161</v>
      </c>
      <c r="F1987" s="58"/>
    </row>
    <row r="1988">
      <c r="A1988" s="59" t="s">
        <v>134</v>
      </c>
      <c r="B1988" s="59" t="s">
        <v>142</v>
      </c>
      <c r="C1988" s="59" t="s">
        <v>171</v>
      </c>
      <c r="D1988" s="59">
        <v>1.0</v>
      </c>
      <c r="E1988" s="59" t="s">
        <v>161</v>
      </c>
      <c r="F1988" s="58"/>
    </row>
    <row r="1989">
      <c r="A1989" s="59" t="s">
        <v>134</v>
      </c>
      <c r="B1989" s="59" t="s">
        <v>54</v>
      </c>
      <c r="C1989" s="59" t="s">
        <v>171</v>
      </c>
      <c r="D1989" s="59">
        <v>1.0</v>
      </c>
      <c r="E1989" s="59" t="s">
        <v>161</v>
      </c>
      <c r="F1989" s="58"/>
    </row>
    <row r="1990">
      <c r="A1990" s="59" t="s">
        <v>134</v>
      </c>
      <c r="B1990" s="59" t="s">
        <v>108</v>
      </c>
      <c r="C1990" s="59" t="s">
        <v>171</v>
      </c>
      <c r="D1990" s="59">
        <v>1.0</v>
      </c>
      <c r="E1990" s="59" t="s">
        <v>161</v>
      </c>
      <c r="F1990" s="58"/>
    </row>
    <row r="1991">
      <c r="A1991" s="59" t="s">
        <v>134</v>
      </c>
      <c r="B1991" s="59" t="s">
        <v>39</v>
      </c>
      <c r="C1991" s="59" t="s">
        <v>171</v>
      </c>
      <c r="D1991" s="59">
        <v>1.0</v>
      </c>
      <c r="E1991" s="59" t="s">
        <v>161</v>
      </c>
      <c r="F1991" s="58"/>
    </row>
    <row r="1992">
      <c r="A1992" s="59" t="s">
        <v>134</v>
      </c>
      <c r="B1992" s="59" t="s">
        <v>121</v>
      </c>
      <c r="C1992" s="59" t="s">
        <v>171</v>
      </c>
      <c r="D1992" s="59">
        <v>1.0</v>
      </c>
      <c r="E1992" s="59" t="s">
        <v>161</v>
      </c>
      <c r="F1992" s="58"/>
    </row>
    <row r="1993">
      <c r="A1993" s="59" t="s">
        <v>134</v>
      </c>
      <c r="B1993" s="59" t="s">
        <v>126</v>
      </c>
      <c r="C1993" s="59" t="s">
        <v>171</v>
      </c>
      <c r="D1993" s="59">
        <v>1.0</v>
      </c>
      <c r="E1993" s="59" t="s">
        <v>161</v>
      </c>
      <c r="F1993" s="58"/>
    </row>
    <row r="1994">
      <c r="A1994" s="59" t="s">
        <v>134</v>
      </c>
      <c r="B1994" s="59" t="s">
        <v>80</v>
      </c>
      <c r="C1994" s="59" t="s">
        <v>171</v>
      </c>
      <c r="D1994" s="59">
        <v>1.0</v>
      </c>
      <c r="E1994" s="59" t="s">
        <v>161</v>
      </c>
      <c r="F1994" s="58"/>
    </row>
    <row r="1995">
      <c r="A1995" s="59" t="s">
        <v>134</v>
      </c>
      <c r="B1995" s="59" t="s">
        <v>23</v>
      </c>
      <c r="C1995" s="59" t="s">
        <v>171</v>
      </c>
      <c r="D1995" s="59">
        <v>1.0</v>
      </c>
      <c r="E1995" s="59" t="s">
        <v>161</v>
      </c>
      <c r="F1995" s="58"/>
    </row>
    <row r="1996">
      <c r="A1996" s="59" t="s">
        <v>134</v>
      </c>
      <c r="B1996" s="59" t="s">
        <v>67</v>
      </c>
      <c r="C1996" s="59" t="s">
        <v>171</v>
      </c>
      <c r="D1996" s="59">
        <v>1.0</v>
      </c>
      <c r="E1996" s="59" t="s">
        <v>161</v>
      </c>
      <c r="F1996" s="58"/>
    </row>
    <row r="1997">
      <c r="A1997" s="59" t="s">
        <v>134</v>
      </c>
      <c r="B1997" s="59" t="s">
        <v>92</v>
      </c>
      <c r="C1997" s="59" t="s">
        <v>171</v>
      </c>
      <c r="D1997" s="59">
        <v>1.0</v>
      </c>
      <c r="E1997" s="59" t="s">
        <v>161</v>
      </c>
      <c r="F1997" s="58"/>
    </row>
    <row r="1998">
      <c r="A1998" s="59" t="s">
        <v>134</v>
      </c>
      <c r="B1998" s="59" t="s">
        <v>138</v>
      </c>
      <c r="C1998" s="59" t="s">
        <v>171</v>
      </c>
      <c r="D1998" s="59">
        <v>1.0</v>
      </c>
      <c r="E1998" s="59" t="s">
        <v>161</v>
      </c>
      <c r="F1998" s="58"/>
    </row>
    <row r="1999">
      <c r="A1999" s="59" t="s">
        <v>134</v>
      </c>
      <c r="B1999" s="59" t="s">
        <v>128</v>
      </c>
      <c r="C1999" s="59" t="s">
        <v>171</v>
      </c>
      <c r="D1999" s="59">
        <v>1.0</v>
      </c>
      <c r="E1999" s="59" t="s">
        <v>161</v>
      </c>
      <c r="F1999" s="58"/>
    </row>
    <row r="2000">
      <c r="A2000" s="59" t="s">
        <v>134</v>
      </c>
      <c r="B2000" s="59" t="s">
        <v>21</v>
      </c>
      <c r="C2000" s="59" t="s">
        <v>171</v>
      </c>
      <c r="D2000" s="59">
        <v>1.0</v>
      </c>
      <c r="E2000" s="59" t="s">
        <v>161</v>
      </c>
      <c r="F2000" s="58"/>
    </row>
    <row r="2001">
      <c r="A2001" s="59" t="s">
        <v>134</v>
      </c>
      <c r="B2001" s="59" t="s">
        <v>144</v>
      </c>
      <c r="C2001" s="59" t="s">
        <v>171</v>
      </c>
      <c r="D2001" s="59">
        <v>1.0</v>
      </c>
      <c r="E2001" s="59" t="s">
        <v>161</v>
      </c>
      <c r="F2001" s="58"/>
    </row>
    <row r="2002">
      <c r="A2002" s="59" t="s">
        <v>134</v>
      </c>
      <c r="B2002" s="59" t="s">
        <v>82</v>
      </c>
      <c r="C2002" s="59" t="s">
        <v>171</v>
      </c>
      <c r="D2002" s="59">
        <v>1.0</v>
      </c>
      <c r="E2002" s="59" t="s">
        <v>161</v>
      </c>
      <c r="F2002" s="58"/>
    </row>
    <row r="2003">
      <c r="A2003" s="59" t="s">
        <v>134</v>
      </c>
      <c r="B2003" s="59" t="s">
        <v>73</v>
      </c>
      <c r="C2003" s="59" t="s">
        <v>171</v>
      </c>
      <c r="D2003" s="59">
        <v>1.0</v>
      </c>
      <c r="E2003" s="59" t="s">
        <v>161</v>
      </c>
      <c r="F2003" s="58"/>
    </row>
    <row r="2004">
      <c r="A2004" s="59" t="s">
        <v>134</v>
      </c>
      <c r="B2004" s="59" t="s">
        <v>50</v>
      </c>
      <c r="C2004" s="59" t="s">
        <v>171</v>
      </c>
      <c r="D2004" s="59">
        <v>1.0</v>
      </c>
      <c r="E2004" s="59" t="s">
        <v>161</v>
      </c>
      <c r="F2004" s="58"/>
    </row>
    <row r="2005">
      <c r="A2005" s="59" t="s">
        <v>134</v>
      </c>
      <c r="B2005" s="59" t="s">
        <v>72</v>
      </c>
      <c r="C2005" s="59" t="s">
        <v>171</v>
      </c>
      <c r="D2005" s="59">
        <v>1.0</v>
      </c>
      <c r="E2005" s="59" t="s">
        <v>161</v>
      </c>
      <c r="F2005" s="58"/>
    </row>
    <row r="2006">
      <c r="A2006" s="59" t="s">
        <v>134</v>
      </c>
      <c r="B2006" s="59" t="s">
        <v>75</v>
      </c>
      <c r="C2006" s="59" t="s">
        <v>171</v>
      </c>
      <c r="D2006" s="59">
        <v>1.0</v>
      </c>
      <c r="E2006" s="59" t="s">
        <v>161</v>
      </c>
      <c r="F2006" s="58"/>
    </row>
    <row r="2007">
      <c r="A2007" s="59" t="s">
        <v>134</v>
      </c>
      <c r="B2007" s="59" t="s">
        <v>25</v>
      </c>
      <c r="C2007" s="59" t="s">
        <v>171</v>
      </c>
      <c r="D2007" s="59">
        <v>1.0</v>
      </c>
      <c r="E2007" s="59" t="s">
        <v>161</v>
      </c>
      <c r="F2007" s="58"/>
    </row>
    <row r="2008">
      <c r="A2008" s="59" t="s">
        <v>134</v>
      </c>
      <c r="B2008" s="59" t="s">
        <v>104</v>
      </c>
      <c r="C2008" s="59" t="s">
        <v>171</v>
      </c>
      <c r="D2008" s="59">
        <v>1.0</v>
      </c>
      <c r="E2008" s="59" t="s">
        <v>161</v>
      </c>
      <c r="F2008" s="58"/>
    </row>
    <row r="2009">
      <c r="A2009" s="59" t="s">
        <v>134</v>
      </c>
      <c r="B2009" s="59" t="s">
        <v>146</v>
      </c>
      <c r="C2009" s="59" t="s">
        <v>171</v>
      </c>
      <c r="D2009" s="59">
        <v>1.0</v>
      </c>
      <c r="E2009" s="59" t="s">
        <v>161</v>
      </c>
      <c r="F2009" s="58"/>
    </row>
    <row r="2010">
      <c r="A2010" s="59" t="s">
        <v>134</v>
      </c>
      <c r="B2010" s="59" t="s">
        <v>55</v>
      </c>
      <c r="C2010" s="59" t="s">
        <v>171</v>
      </c>
      <c r="D2010" s="59">
        <v>1.0</v>
      </c>
      <c r="E2010" s="59" t="s">
        <v>161</v>
      </c>
      <c r="F2010" s="58"/>
    </row>
    <row r="2011">
      <c r="A2011" s="59" t="s">
        <v>134</v>
      </c>
      <c r="B2011" s="59" t="s">
        <v>125</v>
      </c>
      <c r="C2011" s="59" t="s">
        <v>171</v>
      </c>
      <c r="D2011" s="59">
        <v>1.0</v>
      </c>
      <c r="E2011" s="59" t="s">
        <v>161</v>
      </c>
      <c r="F2011" s="58"/>
    </row>
    <row r="2012">
      <c r="A2012" s="59" t="s">
        <v>134</v>
      </c>
      <c r="B2012" s="59" t="s">
        <v>81</v>
      </c>
      <c r="C2012" s="59" t="s">
        <v>171</v>
      </c>
      <c r="D2012" s="59">
        <v>1.0</v>
      </c>
      <c r="E2012" s="59" t="s">
        <v>161</v>
      </c>
      <c r="F2012" s="58"/>
    </row>
    <row r="2013">
      <c r="A2013" s="59" t="s">
        <v>134</v>
      </c>
      <c r="B2013" s="59" t="s">
        <v>106</v>
      </c>
      <c r="C2013" s="59" t="s">
        <v>171</v>
      </c>
      <c r="D2013" s="59">
        <v>1.0</v>
      </c>
      <c r="E2013" s="59" t="s">
        <v>161</v>
      </c>
      <c r="F2013" s="58"/>
    </row>
    <row r="2014">
      <c r="A2014" s="59" t="s">
        <v>134</v>
      </c>
      <c r="B2014" s="59" t="s">
        <v>86</v>
      </c>
      <c r="C2014" s="59" t="s">
        <v>171</v>
      </c>
      <c r="D2014" s="59">
        <v>1.0</v>
      </c>
      <c r="E2014" s="59" t="s">
        <v>161</v>
      </c>
      <c r="F2014" s="58"/>
    </row>
    <row r="2015">
      <c r="A2015" s="59" t="s">
        <v>134</v>
      </c>
      <c r="B2015" s="59" t="s">
        <v>90</v>
      </c>
      <c r="C2015" s="59" t="s">
        <v>171</v>
      </c>
      <c r="D2015" s="59">
        <v>1.0</v>
      </c>
      <c r="E2015" s="59" t="s">
        <v>161</v>
      </c>
      <c r="F2015" s="58"/>
    </row>
    <row r="2016">
      <c r="A2016" s="59" t="s">
        <v>134</v>
      </c>
      <c r="B2016" s="59" t="s">
        <v>135</v>
      </c>
      <c r="C2016" s="59" t="s">
        <v>171</v>
      </c>
      <c r="D2016" s="59">
        <v>1.0</v>
      </c>
      <c r="E2016" s="59" t="s">
        <v>161</v>
      </c>
      <c r="F2016" s="58"/>
    </row>
    <row r="2017">
      <c r="A2017" s="59" t="s">
        <v>134</v>
      </c>
      <c r="B2017" s="59" t="s">
        <v>113</v>
      </c>
      <c r="C2017" s="59" t="s">
        <v>171</v>
      </c>
      <c r="D2017" s="59">
        <v>1.0</v>
      </c>
      <c r="E2017" s="59" t="s">
        <v>161</v>
      </c>
      <c r="F2017" s="58"/>
    </row>
    <row r="2018">
      <c r="A2018" s="59" t="s">
        <v>134</v>
      </c>
      <c r="B2018" s="59" t="s">
        <v>69</v>
      </c>
      <c r="C2018" s="59" t="s">
        <v>171</v>
      </c>
      <c r="D2018" s="59">
        <v>1.0</v>
      </c>
      <c r="E2018" s="59" t="s">
        <v>161</v>
      </c>
      <c r="F2018" s="58"/>
    </row>
    <row r="2019">
      <c r="A2019" s="59" t="s">
        <v>134</v>
      </c>
      <c r="B2019" s="59" t="s">
        <v>143</v>
      </c>
      <c r="C2019" s="59" t="s">
        <v>171</v>
      </c>
      <c r="D2019" s="59">
        <v>1.0</v>
      </c>
      <c r="E2019" s="59" t="s">
        <v>161</v>
      </c>
      <c r="F2019" s="58"/>
    </row>
    <row r="2020">
      <c r="A2020" s="59" t="s">
        <v>134</v>
      </c>
      <c r="B2020" s="59" t="s">
        <v>111</v>
      </c>
      <c r="C2020" s="59" t="s">
        <v>171</v>
      </c>
      <c r="D2020" s="59">
        <v>1.0</v>
      </c>
      <c r="E2020" s="59" t="s">
        <v>161</v>
      </c>
      <c r="F2020" s="58"/>
    </row>
    <row r="2021">
      <c r="A2021" s="59" t="s">
        <v>134</v>
      </c>
      <c r="B2021" s="59" t="s">
        <v>130</v>
      </c>
      <c r="C2021" s="59" t="s">
        <v>171</v>
      </c>
      <c r="D2021" s="59">
        <v>1.0</v>
      </c>
      <c r="E2021" s="59" t="s">
        <v>161</v>
      </c>
      <c r="F2021" s="58"/>
    </row>
    <row r="2022">
      <c r="A2022" s="59" t="s">
        <v>134</v>
      </c>
      <c r="B2022" s="59" t="s">
        <v>47</v>
      </c>
      <c r="C2022" s="59" t="s">
        <v>171</v>
      </c>
      <c r="D2022" s="59">
        <v>1.0</v>
      </c>
      <c r="E2022" s="59" t="s">
        <v>161</v>
      </c>
      <c r="F2022" s="58"/>
    </row>
    <row r="2023">
      <c r="A2023" s="59" t="s">
        <v>134</v>
      </c>
      <c r="B2023" s="59" t="s">
        <v>17</v>
      </c>
      <c r="C2023" s="59" t="s">
        <v>171</v>
      </c>
      <c r="D2023" s="59">
        <v>1.0</v>
      </c>
      <c r="E2023" s="59" t="s">
        <v>161</v>
      </c>
      <c r="F2023" s="58"/>
    </row>
    <row r="2024">
      <c r="A2024" s="59" t="s">
        <v>134</v>
      </c>
      <c r="B2024" s="59" t="s">
        <v>22</v>
      </c>
      <c r="C2024" s="59" t="s">
        <v>171</v>
      </c>
      <c r="D2024" s="59">
        <v>1.0</v>
      </c>
      <c r="E2024" s="59" t="s">
        <v>161</v>
      </c>
      <c r="F2024" s="58"/>
    </row>
    <row r="2025">
      <c r="A2025" s="59" t="s">
        <v>134</v>
      </c>
      <c r="B2025" s="59" t="s">
        <v>62</v>
      </c>
      <c r="C2025" s="59" t="s">
        <v>171</v>
      </c>
      <c r="D2025" s="59">
        <v>1.0</v>
      </c>
      <c r="E2025" s="59" t="s">
        <v>161</v>
      </c>
      <c r="F2025" s="58"/>
    </row>
    <row r="2026">
      <c r="A2026" s="59" t="s">
        <v>134</v>
      </c>
      <c r="B2026" s="59" t="s">
        <v>66</v>
      </c>
      <c r="C2026" s="59" t="s">
        <v>171</v>
      </c>
      <c r="D2026" s="59">
        <v>1.0</v>
      </c>
      <c r="E2026" s="59" t="s">
        <v>161</v>
      </c>
      <c r="F2026" s="58"/>
    </row>
    <row r="2027">
      <c r="A2027" s="59" t="s">
        <v>134</v>
      </c>
      <c r="B2027" s="59" t="s">
        <v>78</v>
      </c>
      <c r="C2027" s="59" t="s">
        <v>171</v>
      </c>
      <c r="D2027" s="59">
        <v>1.0</v>
      </c>
      <c r="E2027" s="59" t="s">
        <v>161</v>
      </c>
      <c r="F2027" s="58"/>
    </row>
    <row r="2028">
      <c r="A2028" s="59" t="s">
        <v>134</v>
      </c>
      <c r="B2028" s="59" t="s">
        <v>91</v>
      </c>
      <c r="C2028" s="59" t="s">
        <v>171</v>
      </c>
      <c r="D2028" s="59">
        <v>1.0</v>
      </c>
      <c r="E2028" s="59" t="s">
        <v>161</v>
      </c>
      <c r="F2028" s="58"/>
    </row>
    <row r="2029">
      <c r="A2029" s="59" t="s">
        <v>134</v>
      </c>
      <c r="B2029" s="59" t="s">
        <v>110</v>
      </c>
      <c r="C2029" s="59" t="s">
        <v>171</v>
      </c>
      <c r="D2029" s="59">
        <v>1.0</v>
      </c>
      <c r="E2029" s="59" t="s">
        <v>161</v>
      </c>
      <c r="F2029" s="58"/>
    </row>
    <row r="2030">
      <c r="A2030" s="59" t="s">
        <v>134</v>
      </c>
      <c r="B2030" s="59" t="s">
        <v>87</v>
      </c>
      <c r="C2030" s="59" t="s">
        <v>171</v>
      </c>
      <c r="D2030" s="59">
        <v>1.0</v>
      </c>
      <c r="E2030" s="59" t="s">
        <v>161</v>
      </c>
      <c r="F2030" s="58"/>
    </row>
    <row r="2031">
      <c r="A2031" s="59" t="s">
        <v>134</v>
      </c>
      <c r="B2031" s="59" t="s">
        <v>41</v>
      </c>
      <c r="C2031" s="59" t="s">
        <v>171</v>
      </c>
      <c r="D2031" s="59">
        <v>1.0</v>
      </c>
      <c r="E2031" s="59" t="s">
        <v>161</v>
      </c>
      <c r="F2031" s="58"/>
    </row>
    <row r="2032">
      <c r="A2032" s="59" t="s">
        <v>134</v>
      </c>
      <c r="B2032" s="59" t="s">
        <v>97</v>
      </c>
      <c r="C2032" s="59" t="s">
        <v>171</v>
      </c>
      <c r="D2032" s="59">
        <v>1.0</v>
      </c>
      <c r="E2032" s="59" t="s">
        <v>161</v>
      </c>
      <c r="F2032" s="58"/>
    </row>
    <row r="2033">
      <c r="A2033" s="59" t="s">
        <v>134</v>
      </c>
      <c r="B2033" s="59" t="s">
        <v>77</v>
      </c>
      <c r="C2033" s="59" t="s">
        <v>171</v>
      </c>
      <c r="D2033" s="59">
        <v>1.0</v>
      </c>
      <c r="E2033" s="59" t="s">
        <v>161</v>
      </c>
      <c r="F2033" s="58"/>
    </row>
    <row r="2034">
      <c r="A2034" s="59" t="s">
        <v>134</v>
      </c>
      <c r="B2034" s="59" t="s">
        <v>120</v>
      </c>
      <c r="C2034" s="59" t="s">
        <v>171</v>
      </c>
      <c r="D2034" s="59">
        <v>1.0</v>
      </c>
      <c r="E2034" s="59" t="s">
        <v>161</v>
      </c>
      <c r="F2034" s="58"/>
    </row>
    <row r="2035">
      <c r="A2035" s="59" t="s">
        <v>134</v>
      </c>
      <c r="B2035" s="59" t="s">
        <v>116</v>
      </c>
      <c r="C2035" s="59" t="s">
        <v>171</v>
      </c>
      <c r="D2035" s="59">
        <v>1.0</v>
      </c>
      <c r="E2035" s="59" t="s">
        <v>161</v>
      </c>
      <c r="F2035" s="58"/>
    </row>
    <row r="2036">
      <c r="A2036" s="59" t="s">
        <v>134</v>
      </c>
      <c r="B2036" s="59" t="s">
        <v>31</v>
      </c>
      <c r="C2036" s="59" t="s">
        <v>171</v>
      </c>
      <c r="D2036" s="59">
        <v>1.0</v>
      </c>
      <c r="E2036" s="59" t="s">
        <v>161</v>
      </c>
      <c r="F2036" s="58"/>
    </row>
    <row r="2037">
      <c r="A2037" s="59" t="s">
        <v>134</v>
      </c>
      <c r="B2037" s="59" t="s">
        <v>45</v>
      </c>
      <c r="C2037" s="59" t="s">
        <v>171</v>
      </c>
      <c r="D2037" s="59">
        <v>1.0</v>
      </c>
      <c r="E2037" s="59" t="s">
        <v>161</v>
      </c>
      <c r="F2037" s="58"/>
    </row>
    <row r="2038">
      <c r="A2038" s="59" t="s">
        <v>134</v>
      </c>
      <c r="B2038" s="59" t="s">
        <v>94</v>
      </c>
      <c r="C2038" s="59" t="s">
        <v>171</v>
      </c>
      <c r="D2038" s="59">
        <v>1.0</v>
      </c>
      <c r="E2038" s="59" t="s">
        <v>161</v>
      </c>
      <c r="F2038" s="58"/>
    </row>
    <row r="2039">
      <c r="A2039" s="59" t="s">
        <v>134</v>
      </c>
      <c r="B2039" s="59" t="s">
        <v>27</v>
      </c>
      <c r="C2039" s="59" t="s">
        <v>171</v>
      </c>
      <c r="D2039" s="59">
        <v>1.0</v>
      </c>
      <c r="E2039" s="59" t="s">
        <v>161</v>
      </c>
      <c r="F2039" s="58"/>
    </row>
    <row r="2040">
      <c r="A2040" s="59" t="s">
        <v>134</v>
      </c>
      <c r="B2040" s="59" t="s">
        <v>105</v>
      </c>
      <c r="C2040" s="59" t="s">
        <v>171</v>
      </c>
      <c r="D2040" s="59">
        <v>1.0</v>
      </c>
      <c r="E2040" s="59" t="s">
        <v>161</v>
      </c>
      <c r="F2040" s="58"/>
    </row>
    <row r="2041">
      <c r="A2041" s="59" t="s">
        <v>134</v>
      </c>
      <c r="B2041" s="59" t="s">
        <v>52</v>
      </c>
      <c r="C2041" s="59" t="s">
        <v>171</v>
      </c>
      <c r="D2041" s="59">
        <v>1.0</v>
      </c>
      <c r="E2041" s="59" t="s">
        <v>161</v>
      </c>
      <c r="F2041" s="58"/>
    </row>
    <row r="2042">
      <c r="A2042" s="59" t="s">
        <v>134</v>
      </c>
      <c r="B2042" s="59" t="s">
        <v>58</v>
      </c>
      <c r="C2042" s="59" t="s">
        <v>171</v>
      </c>
      <c r="D2042" s="59">
        <v>1.0</v>
      </c>
      <c r="E2042" s="59" t="s">
        <v>161</v>
      </c>
      <c r="F2042" s="58"/>
    </row>
    <row r="2043">
      <c r="A2043" s="59" t="s">
        <v>134</v>
      </c>
      <c r="B2043" s="59" t="s">
        <v>65</v>
      </c>
      <c r="C2043" s="59" t="s">
        <v>171</v>
      </c>
      <c r="D2043" s="59">
        <v>1.0</v>
      </c>
      <c r="E2043" s="59" t="s">
        <v>161</v>
      </c>
      <c r="F2043" s="58"/>
    </row>
    <row r="2044">
      <c r="A2044" s="59" t="s">
        <v>134</v>
      </c>
      <c r="B2044" s="59" t="s">
        <v>59</v>
      </c>
      <c r="C2044" s="59" t="s">
        <v>171</v>
      </c>
      <c r="D2044" s="59">
        <v>1.0</v>
      </c>
      <c r="E2044" s="59" t="s">
        <v>161</v>
      </c>
      <c r="F2044" s="58"/>
    </row>
    <row r="2045">
      <c r="A2045" s="59" t="s">
        <v>134</v>
      </c>
      <c r="B2045" s="59" t="s">
        <v>71</v>
      </c>
      <c r="C2045" s="59" t="s">
        <v>171</v>
      </c>
      <c r="D2045" s="59">
        <v>1.0</v>
      </c>
      <c r="E2045" s="59" t="s">
        <v>161</v>
      </c>
      <c r="F2045" s="58"/>
    </row>
    <row r="2046">
      <c r="A2046" s="59" t="s">
        <v>134</v>
      </c>
      <c r="B2046" s="59" t="s">
        <v>119</v>
      </c>
      <c r="C2046" s="59" t="s">
        <v>171</v>
      </c>
      <c r="D2046" s="59">
        <v>1.0</v>
      </c>
      <c r="E2046" s="59" t="s">
        <v>161</v>
      </c>
      <c r="F2046" s="58"/>
    </row>
    <row r="2047">
      <c r="A2047" s="59" t="s">
        <v>134</v>
      </c>
      <c r="B2047" s="59" t="s">
        <v>122</v>
      </c>
      <c r="C2047" s="59" t="s">
        <v>171</v>
      </c>
      <c r="D2047" s="59">
        <v>1.0</v>
      </c>
      <c r="E2047" s="59" t="s">
        <v>161</v>
      </c>
      <c r="F2047" s="58"/>
    </row>
    <row r="2048">
      <c r="A2048" s="59" t="s">
        <v>134</v>
      </c>
      <c r="B2048" s="59" t="s">
        <v>36</v>
      </c>
      <c r="C2048" s="59" t="s">
        <v>171</v>
      </c>
      <c r="D2048" s="59">
        <v>1.0</v>
      </c>
      <c r="E2048" s="59" t="s">
        <v>161</v>
      </c>
      <c r="F2048" s="58"/>
    </row>
    <row r="2049">
      <c r="A2049" s="59" t="s">
        <v>134</v>
      </c>
      <c r="B2049" s="59" t="s">
        <v>40</v>
      </c>
      <c r="C2049" s="59" t="s">
        <v>171</v>
      </c>
      <c r="D2049" s="59">
        <v>1.0</v>
      </c>
      <c r="E2049" s="59" t="s">
        <v>161</v>
      </c>
      <c r="F2049" s="58"/>
    </row>
    <row r="2050">
      <c r="A2050" s="59" t="s">
        <v>134</v>
      </c>
      <c r="B2050" s="59" t="s">
        <v>84</v>
      </c>
      <c r="C2050" s="59" t="s">
        <v>171</v>
      </c>
      <c r="D2050" s="59">
        <v>1.0</v>
      </c>
      <c r="E2050" s="59" t="s">
        <v>161</v>
      </c>
      <c r="F2050" s="58"/>
    </row>
    <row r="2051">
      <c r="A2051" s="59" t="s">
        <v>134</v>
      </c>
      <c r="B2051" s="59" t="s">
        <v>98</v>
      </c>
      <c r="C2051" s="59" t="s">
        <v>171</v>
      </c>
      <c r="D2051" s="59">
        <v>1.0</v>
      </c>
      <c r="E2051" s="59" t="s">
        <v>161</v>
      </c>
      <c r="F2051" s="58"/>
    </row>
    <row r="2052">
      <c r="A2052" s="59" t="s">
        <v>134</v>
      </c>
      <c r="B2052" s="59" t="s">
        <v>99</v>
      </c>
      <c r="C2052" s="59" t="s">
        <v>171</v>
      </c>
      <c r="D2052" s="59">
        <v>1.0</v>
      </c>
      <c r="E2052" s="59" t="s">
        <v>161</v>
      </c>
      <c r="F2052" s="58"/>
    </row>
    <row r="2053">
      <c r="A2053" s="59" t="s">
        <v>134</v>
      </c>
      <c r="B2053" s="59" t="s">
        <v>109</v>
      </c>
      <c r="C2053" s="59" t="s">
        <v>171</v>
      </c>
      <c r="D2053" s="59">
        <v>1.0</v>
      </c>
      <c r="E2053" s="59" t="s">
        <v>161</v>
      </c>
      <c r="F2053" s="58"/>
    </row>
    <row r="2054">
      <c r="A2054" s="59" t="s">
        <v>134</v>
      </c>
      <c r="B2054" s="59" t="s">
        <v>124</v>
      </c>
      <c r="C2054" s="59" t="s">
        <v>171</v>
      </c>
      <c r="D2054" s="59">
        <v>1.0</v>
      </c>
      <c r="E2054" s="59" t="s">
        <v>161</v>
      </c>
      <c r="F2054" s="58"/>
    </row>
    <row r="2055">
      <c r="A2055" s="59" t="s">
        <v>134</v>
      </c>
      <c r="B2055" s="59" t="s">
        <v>145</v>
      </c>
      <c r="C2055" s="59" t="s">
        <v>171</v>
      </c>
      <c r="D2055" s="59">
        <v>1.0</v>
      </c>
      <c r="E2055" s="59" t="s">
        <v>161</v>
      </c>
      <c r="F2055" s="58"/>
    </row>
    <row r="2056">
      <c r="A2056" s="59" t="s">
        <v>134</v>
      </c>
      <c r="B2056" s="59" t="s">
        <v>147</v>
      </c>
      <c r="C2056" s="59" t="s">
        <v>171</v>
      </c>
      <c r="D2056" s="59">
        <v>1.0</v>
      </c>
      <c r="E2056" s="59" t="s">
        <v>161</v>
      </c>
      <c r="F2056" s="58"/>
    </row>
    <row r="2057">
      <c r="A2057" s="59" t="s">
        <v>134</v>
      </c>
      <c r="B2057" s="59" t="s">
        <v>102</v>
      </c>
      <c r="C2057" s="59" t="s">
        <v>171</v>
      </c>
      <c r="D2057" s="59">
        <v>1.0</v>
      </c>
      <c r="E2057" s="59" t="s">
        <v>161</v>
      </c>
      <c r="F2057" s="58"/>
    </row>
    <row r="2058">
      <c r="A2058" s="59" t="s">
        <v>85</v>
      </c>
      <c r="B2058" s="59" t="s">
        <v>38</v>
      </c>
      <c r="C2058" s="59" t="s">
        <v>171</v>
      </c>
      <c r="D2058" s="59">
        <v>1.0</v>
      </c>
      <c r="E2058" s="59" t="s">
        <v>161</v>
      </c>
      <c r="F2058" s="58"/>
    </row>
    <row r="2059">
      <c r="A2059" s="59" t="s">
        <v>85</v>
      </c>
      <c r="B2059" s="59" t="s">
        <v>19</v>
      </c>
      <c r="C2059" s="59" t="s">
        <v>171</v>
      </c>
      <c r="D2059" s="59">
        <v>1.0</v>
      </c>
      <c r="E2059" s="59" t="s">
        <v>161</v>
      </c>
      <c r="F2059" s="58"/>
    </row>
    <row r="2060">
      <c r="A2060" s="59" t="s">
        <v>85</v>
      </c>
      <c r="B2060" s="59" t="s">
        <v>32</v>
      </c>
      <c r="C2060" s="59" t="s">
        <v>171</v>
      </c>
      <c r="D2060" s="59">
        <v>1.0</v>
      </c>
      <c r="E2060" s="59" t="s">
        <v>161</v>
      </c>
      <c r="F2060" s="58"/>
    </row>
    <row r="2061">
      <c r="A2061" s="59" t="s">
        <v>85</v>
      </c>
      <c r="B2061" s="59" t="s">
        <v>136</v>
      </c>
      <c r="C2061" s="59" t="s">
        <v>171</v>
      </c>
      <c r="D2061" s="59">
        <v>1.0</v>
      </c>
      <c r="E2061" s="59" t="s">
        <v>161</v>
      </c>
      <c r="F2061" s="58"/>
    </row>
    <row r="2062">
      <c r="A2062" s="59" t="s">
        <v>85</v>
      </c>
      <c r="B2062" s="59" t="s">
        <v>70</v>
      </c>
      <c r="C2062" s="59" t="s">
        <v>171</v>
      </c>
      <c r="D2062" s="59">
        <v>1.0</v>
      </c>
      <c r="E2062" s="59" t="s">
        <v>161</v>
      </c>
      <c r="F2062" s="58"/>
    </row>
    <row r="2063">
      <c r="A2063" s="59" t="s">
        <v>85</v>
      </c>
      <c r="B2063" s="59" t="s">
        <v>137</v>
      </c>
      <c r="C2063" s="59" t="s">
        <v>171</v>
      </c>
      <c r="D2063" s="59">
        <v>1.0</v>
      </c>
      <c r="E2063" s="59" t="s">
        <v>161</v>
      </c>
      <c r="F2063" s="58"/>
    </row>
    <row r="2064">
      <c r="A2064" s="59" t="s">
        <v>85</v>
      </c>
      <c r="B2064" s="59" t="s">
        <v>42</v>
      </c>
      <c r="C2064" s="59" t="s">
        <v>171</v>
      </c>
      <c r="D2064" s="59">
        <v>1.0</v>
      </c>
      <c r="E2064" s="59" t="s">
        <v>161</v>
      </c>
      <c r="F2064" s="58"/>
    </row>
    <row r="2065">
      <c r="A2065" s="59" t="s">
        <v>85</v>
      </c>
      <c r="B2065" s="59" t="s">
        <v>28</v>
      </c>
      <c r="C2065" s="59" t="s">
        <v>171</v>
      </c>
      <c r="D2065" s="59">
        <v>1.0</v>
      </c>
      <c r="E2065" s="59" t="s">
        <v>161</v>
      </c>
      <c r="F2065" s="58"/>
    </row>
    <row r="2066">
      <c r="A2066" s="59" t="s">
        <v>85</v>
      </c>
      <c r="B2066" s="59" t="s">
        <v>33</v>
      </c>
      <c r="C2066" s="59" t="s">
        <v>171</v>
      </c>
      <c r="D2066" s="59">
        <v>1.0</v>
      </c>
      <c r="E2066" s="59" t="s">
        <v>161</v>
      </c>
      <c r="F2066" s="58"/>
    </row>
    <row r="2067">
      <c r="A2067" s="59" t="s">
        <v>85</v>
      </c>
      <c r="B2067" s="59" t="s">
        <v>46</v>
      </c>
      <c r="C2067" s="59" t="s">
        <v>171</v>
      </c>
      <c r="D2067" s="59">
        <v>1.0</v>
      </c>
      <c r="E2067" s="59" t="s">
        <v>161</v>
      </c>
      <c r="F2067" s="58"/>
    </row>
    <row r="2068">
      <c r="A2068" s="59" t="s">
        <v>85</v>
      </c>
      <c r="B2068" s="59" t="s">
        <v>51</v>
      </c>
      <c r="C2068" s="59" t="s">
        <v>171</v>
      </c>
      <c r="D2068" s="59">
        <v>1.0</v>
      </c>
      <c r="E2068" s="59" t="s">
        <v>161</v>
      </c>
      <c r="F2068" s="58"/>
    </row>
    <row r="2069">
      <c r="A2069" s="59" t="s">
        <v>85</v>
      </c>
      <c r="B2069" s="59" t="s">
        <v>83</v>
      </c>
      <c r="C2069" s="59" t="s">
        <v>171</v>
      </c>
      <c r="D2069" s="59">
        <v>1.0</v>
      </c>
      <c r="E2069" s="59" t="s">
        <v>161</v>
      </c>
      <c r="F2069" s="58"/>
    </row>
    <row r="2070">
      <c r="A2070" s="59" t="s">
        <v>85</v>
      </c>
      <c r="B2070" s="59" t="s">
        <v>148</v>
      </c>
      <c r="C2070" s="59" t="s">
        <v>171</v>
      </c>
      <c r="D2070" s="59">
        <v>1.0</v>
      </c>
      <c r="E2070" s="59" t="s">
        <v>161</v>
      </c>
      <c r="F2070" s="58"/>
    </row>
    <row r="2071">
      <c r="A2071" s="59" t="s">
        <v>85</v>
      </c>
      <c r="B2071" s="59" t="s">
        <v>149</v>
      </c>
      <c r="C2071" s="59" t="s">
        <v>171</v>
      </c>
      <c r="D2071" s="59">
        <v>1.0</v>
      </c>
      <c r="E2071" s="59" t="s">
        <v>161</v>
      </c>
      <c r="F2071" s="58"/>
    </row>
    <row r="2072">
      <c r="A2072" s="59" t="s">
        <v>85</v>
      </c>
      <c r="B2072" s="59" t="s">
        <v>15</v>
      </c>
      <c r="C2072" s="59" t="s">
        <v>171</v>
      </c>
      <c r="D2072" s="59">
        <v>1.0</v>
      </c>
      <c r="E2072" s="59" t="s">
        <v>161</v>
      </c>
      <c r="F2072" s="58"/>
    </row>
    <row r="2073">
      <c r="A2073" s="59" t="s">
        <v>85</v>
      </c>
      <c r="B2073" s="59" t="s">
        <v>48</v>
      </c>
      <c r="C2073" s="59" t="s">
        <v>171</v>
      </c>
      <c r="D2073" s="59">
        <v>1.0</v>
      </c>
      <c r="E2073" s="59" t="s">
        <v>161</v>
      </c>
      <c r="F2073" s="58"/>
    </row>
    <row r="2074">
      <c r="A2074" s="59" t="s">
        <v>85</v>
      </c>
      <c r="B2074" s="59" t="s">
        <v>61</v>
      </c>
      <c r="C2074" s="59" t="s">
        <v>171</v>
      </c>
      <c r="D2074" s="59">
        <v>1.0</v>
      </c>
      <c r="E2074" s="59" t="s">
        <v>161</v>
      </c>
      <c r="F2074" s="58"/>
    </row>
    <row r="2075">
      <c r="A2075" s="59" t="s">
        <v>85</v>
      </c>
      <c r="B2075" s="59" t="s">
        <v>63</v>
      </c>
      <c r="C2075" s="59" t="s">
        <v>171</v>
      </c>
      <c r="D2075" s="59">
        <v>1.0</v>
      </c>
      <c r="E2075" s="59" t="s">
        <v>161</v>
      </c>
      <c r="F2075" s="58"/>
    </row>
    <row r="2076">
      <c r="A2076" s="59" t="s">
        <v>85</v>
      </c>
      <c r="B2076" s="59" t="s">
        <v>93</v>
      </c>
      <c r="C2076" s="59" t="s">
        <v>171</v>
      </c>
      <c r="D2076" s="59">
        <v>1.0</v>
      </c>
      <c r="E2076" s="59" t="s">
        <v>161</v>
      </c>
      <c r="F2076" s="58"/>
    </row>
    <row r="2077">
      <c r="A2077" s="59" t="s">
        <v>85</v>
      </c>
      <c r="B2077" s="59" t="s">
        <v>96</v>
      </c>
      <c r="C2077" s="59" t="s">
        <v>171</v>
      </c>
      <c r="D2077" s="59">
        <v>1.0</v>
      </c>
      <c r="E2077" s="59" t="s">
        <v>161</v>
      </c>
      <c r="F2077" s="58"/>
    </row>
    <row r="2078">
      <c r="A2078" s="59" t="s">
        <v>85</v>
      </c>
      <c r="B2078" s="59" t="s">
        <v>112</v>
      </c>
      <c r="C2078" s="59" t="s">
        <v>171</v>
      </c>
      <c r="D2078" s="59">
        <v>1.0</v>
      </c>
      <c r="E2078" s="59" t="s">
        <v>161</v>
      </c>
      <c r="F2078" s="58"/>
    </row>
    <row r="2079">
      <c r="A2079" s="59" t="s">
        <v>85</v>
      </c>
      <c r="B2079" s="59" t="s">
        <v>114</v>
      </c>
      <c r="C2079" s="59" t="s">
        <v>171</v>
      </c>
      <c r="D2079" s="59">
        <v>1.0</v>
      </c>
      <c r="E2079" s="59" t="s">
        <v>161</v>
      </c>
      <c r="F2079" s="58"/>
    </row>
    <row r="2080">
      <c r="A2080" s="59" t="s">
        <v>85</v>
      </c>
      <c r="B2080" s="59" t="s">
        <v>142</v>
      </c>
      <c r="C2080" s="59" t="s">
        <v>171</v>
      </c>
      <c r="D2080" s="59">
        <v>1.0</v>
      </c>
      <c r="E2080" s="59" t="s">
        <v>161</v>
      </c>
      <c r="F2080" s="58"/>
    </row>
    <row r="2081">
      <c r="A2081" s="59" t="s">
        <v>85</v>
      </c>
      <c r="B2081" s="59" t="s">
        <v>54</v>
      </c>
      <c r="C2081" s="59" t="s">
        <v>171</v>
      </c>
      <c r="D2081" s="59">
        <v>1.0</v>
      </c>
      <c r="E2081" s="59" t="s">
        <v>161</v>
      </c>
      <c r="F2081" s="58"/>
    </row>
    <row r="2082">
      <c r="A2082" s="59" t="s">
        <v>85</v>
      </c>
      <c r="B2082" s="59" t="s">
        <v>108</v>
      </c>
      <c r="C2082" s="59" t="s">
        <v>171</v>
      </c>
      <c r="D2082" s="59">
        <v>1.0</v>
      </c>
      <c r="E2082" s="59" t="s">
        <v>161</v>
      </c>
      <c r="F2082" s="58"/>
    </row>
    <row r="2083">
      <c r="A2083" s="59" t="s">
        <v>85</v>
      </c>
      <c r="B2083" s="59" t="s">
        <v>39</v>
      </c>
      <c r="C2083" s="59" t="s">
        <v>171</v>
      </c>
      <c r="D2083" s="59">
        <v>1.0</v>
      </c>
      <c r="E2083" s="59" t="s">
        <v>161</v>
      </c>
      <c r="F2083" s="58"/>
    </row>
    <row r="2084">
      <c r="A2084" s="59" t="s">
        <v>85</v>
      </c>
      <c r="B2084" s="59" t="s">
        <v>121</v>
      </c>
      <c r="C2084" s="59" t="s">
        <v>171</v>
      </c>
      <c r="D2084" s="59">
        <v>1.0</v>
      </c>
      <c r="E2084" s="59" t="s">
        <v>161</v>
      </c>
      <c r="F2084" s="58"/>
    </row>
    <row r="2085">
      <c r="A2085" s="59" t="s">
        <v>85</v>
      </c>
      <c r="B2085" s="59" t="s">
        <v>126</v>
      </c>
      <c r="C2085" s="59" t="s">
        <v>171</v>
      </c>
      <c r="D2085" s="59">
        <v>1.0</v>
      </c>
      <c r="E2085" s="59" t="s">
        <v>161</v>
      </c>
      <c r="F2085" s="58"/>
    </row>
    <row r="2086">
      <c r="A2086" s="59" t="s">
        <v>85</v>
      </c>
      <c r="B2086" s="59" t="s">
        <v>80</v>
      </c>
      <c r="C2086" s="59" t="s">
        <v>171</v>
      </c>
      <c r="D2086" s="59">
        <v>1.0</v>
      </c>
      <c r="E2086" s="59" t="s">
        <v>161</v>
      </c>
      <c r="F2086" s="58"/>
    </row>
    <row r="2087">
      <c r="A2087" s="59" t="s">
        <v>85</v>
      </c>
      <c r="B2087" s="59" t="s">
        <v>23</v>
      </c>
      <c r="C2087" s="59" t="s">
        <v>171</v>
      </c>
      <c r="D2087" s="59">
        <v>1.0</v>
      </c>
      <c r="E2087" s="59" t="s">
        <v>161</v>
      </c>
      <c r="F2087" s="58"/>
    </row>
    <row r="2088">
      <c r="A2088" s="59" t="s">
        <v>85</v>
      </c>
      <c r="B2088" s="59" t="s">
        <v>67</v>
      </c>
      <c r="C2088" s="59" t="s">
        <v>171</v>
      </c>
      <c r="D2088" s="59">
        <v>1.0</v>
      </c>
      <c r="E2088" s="59" t="s">
        <v>161</v>
      </c>
      <c r="F2088" s="58"/>
    </row>
    <row r="2089">
      <c r="A2089" s="59" t="s">
        <v>85</v>
      </c>
      <c r="B2089" s="59" t="s">
        <v>92</v>
      </c>
      <c r="C2089" s="59" t="s">
        <v>171</v>
      </c>
      <c r="D2089" s="59">
        <v>1.0</v>
      </c>
      <c r="E2089" s="59" t="s">
        <v>161</v>
      </c>
      <c r="F2089" s="58"/>
    </row>
    <row r="2090">
      <c r="A2090" s="59" t="s">
        <v>85</v>
      </c>
      <c r="B2090" s="59" t="s">
        <v>138</v>
      </c>
      <c r="C2090" s="59" t="s">
        <v>171</v>
      </c>
      <c r="D2090" s="59">
        <v>1.0</v>
      </c>
      <c r="E2090" s="59" t="s">
        <v>161</v>
      </c>
      <c r="F2090" s="58"/>
    </row>
    <row r="2091">
      <c r="A2091" s="59" t="s">
        <v>85</v>
      </c>
      <c r="B2091" s="59" t="s">
        <v>128</v>
      </c>
      <c r="C2091" s="59" t="s">
        <v>171</v>
      </c>
      <c r="D2091" s="59">
        <v>1.0</v>
      </c>
      <c r="E2091" s="59" t="s">
        <v>161</v>
      </c>
      <c r="F2091" s="58"/>
    </row>
    <row r="2092">
      <c r="A2092" s="59" t="s">
        <v>85</v>
      </c>
      <c r="B2092" s="59" t="s">
        <v>21</v>
      </c>
      <c r="C2092" s="59" t="s">
        <v>171</v>
      </c>
      <c r="D2092" s="59">
        <v>1.0</v>
      </c>
      <c r="E2092" s="59" t="s">
        <v>161</v>
      </c>
      <c r="F2092" s="58"/>
    </row>
    <row r="2093">
      <c r="A2093" s="59" t="s">
        <v>85</v>
      </c>
      <c r="B2093" s="59" t="s">
        <v>144</v>
      </c>
      <c r="C2093" s="59" t="s">
        <v>171</v>
      </c>
      <c r="D2093" s="59">
        <v>1.0</v>
      </c>
      <c r="E2093" s="59" t="s">
        <v>161</v>
      </c>
      <c r="F2093" s="58"/>
    </row>
    <row r="2094">
      <c r="A2094" s="59" t="s">
        <v>85</v>
      </c>
      <c r="B2094" s="59" t="s">
        <v>82</v>
      </c>
      <c r="C2094" s="59" t="s">
        <v>171</v>
      </c>
      <c r="D2094" s="59">
        <v>1.0</v>
      </c>
      <c r="E2094" s="59" t="s">
        <v>161</v>
      </c>
      <c r="F2094" s="58"/>
    </row>
    <row r="2095">
      <c r="A2095" s="59" t="s">
        <v>85</v>
      </c>
      <c r="B2095" s="59" t="s">
        <v>73</v>
      </c>
      <c r="C2095" s="59" t="s">
        <v>171</v>
      </c>
      <c r="D2095" s="59">
        <v>1.0</v>
      </c>
      <c r="E2095" s="59" t="s">
        <v>161</v>
      </c>
      <c r="F2095" s="58"/>
    </row>
    <row r="2096">
      <c r="A2096" s="59" t="s">
        <v>85</v>
      </c>
      <c r="B2096" s="59" t="s">
        <v>50</v>
      </c>
      <c r="C2096" s="59" t="s">
        <v>171</v>
      </c>
      <c r="D2096" s="59">
        <v>1.0</v>
      </c>
      <c r="E2096" s="59" t="s">
        <v>161</v>
      </c>
      <c r="F2096" s="58"/>
    </row>
    <row r="2097">
      <c r="A2097" s="59" t="s">
        <v>85</v>
      </c>
      <c r="B2097" s="59" t="s">
        <v>72</v>
      </c>
      <c r="C2097" s="59" t="s">
        <v>171</v>
      </c>
      <c r="D2097" s="59">
        <v>1.0</v>
      </c>
      <c r="E2097" s="59" t="s">
        <v>161</v>
      </c>
      <c r="F2097" s="58"/>
    </row>
    <row r="2098">
      <c r="A2098" s="59" t="s">
        <v>85</v>
      </c>
      <c r="B2098" s="59" t="s">
        <v>75</v>
      </c>
      <c r="C2098" s="59" t="s">
        <v>171</v>
      </c>
      <c r="D2098" s="59">
        <v>1.0</v>
      </c>
      <c r="E2098" s="59" t="s">
        <v>161</v>
      </c>
      <c r="F2098" s="58"/>
    </row>
    <row r="2099">
      <c r="A2099" s="59" t="s">
        <v>85</v>
      </c>
      <c r="B2099" s="59" t="s">
        <v>25</v>
      </c>
      <c r="C2099" s="59" t="s">
        <v>171</v>
      </c>
      <c r="D2099" s="59">
        <v>1.0</v>
      </c>
      <c r="E2099" s="59" t="s">
        <v>161</v>
      </c>
      <c r="F2099" s="58"/>
    </row>
    <row r="2100">
      <c r="A2100" s="59" t="s">
        <v>85</v>
      </c>
      <c r="B2100" s="59" t="s">
        <v>104</v>
      </c>
      <c r="C2100" s="59" t="s">
        <v>171</v>
      </c>
      <c r="D2100" s="59">
        <v>1.0</v>
      </c>
      <c r="E2100" s="59" t="s">
        <v>161</v>
      </c>
      <c r="F2100" s="58"/>
    </row>
    <row r="2101">
      <c r="A2101" s="59" t="s">
        <v>85</v>
      </c>
      <c r="B2101" s="59" t="s">
        <v>146</v>
      </c>
      <c r="C2101" s="59" t="s">
        <v>171</v>
      </c>
      <c r="D2101" s="59">
        <v>1.0</v>
      </c>
      <c r="E2101" s="59" t="s">
        <v>161</v>
      </c>
      <c r="F2101" s="58"/>
    </row>
    <row r="2102">
      <c r="A2102" s="59" t="s">
        <v>85</v>
      </c>
      <c r="B2102" s="59" t="s">
        <v>55</v>
      </c>
      <c r="C2102" s="59" t="s">
        <v>171</v>
      </c>
      <c r="D2102" s="59">
        <v>1.0</v>
      </c>
      <c r="E2102" s="59" t="s">
        <v>161</v>
      </c>
      <c r="F2102" s="58"/>
    </row>
    <row r="2103">
      <c r="A2103" s="59" t="s">
        <v>85</v>
      </c>
      <c r="B2103" s="59" t="s">
        <v>125</v>
      </c>
      <c r="C2103" s="59" t="s">
        <v>171</v>
      </c>
      <c r="D2103" s="59">
        <v>1.0</v>
      </c>
      <c r="E2103" s="59" t="s">
        <v>161</v>
      </c>
      <c r="F2103" s="58"/>
    </row>
    <row r="2104">
      <c r="A2104" s="59" t="s">
        <v>85</v>
      </c>
      <c r="B2104" s="59" t="s">
        <v>81</v>
      </c>
      <c r="C2104" s="59" t="s">
        <v>171</v>
      </c>
      <c r="D2104" s="59">
        <v>1.0</v>
      </c>
      <c r="E2104" s="59" t="s">
        <v>161</v>
      </c>
      <c r="F2104" s="58"/>
    </row>
    <row r="2105">
      <c r="A2105" s="59" t="s">
        <v>85</v>
      </c>
      <c r="B2105" s="59" t="s">
        <v>106</v>
      </c>
      <c r="C2105" s="59" t="s">
        <v>171</v>
      </c>
      <c r="D2105" s="59">
        <v>1.0</v>
      </c>
      <c r="E2105" s="59" t="s">
        <v>161</v>
      </c>
      <c r="F2105" s="58"/>
    </row>
    <row r="2106">
      <c r="A2106" s="59" t="s">
        <v>85</v>
      </c>
      <c r="B2106" s="59" t="s">
        <v>86</v>
      </c>
      <c r="C2106" s="59" t="s">
        <v>171</v>
      </c>
      <c r="D2106" s="59">
        <v>1.0</v>
      </c>
      <c r="E2106" s="59" t="s">
        <v>161</v>
      </c>
      <c r="F2106" s="58"/>
    </row>
    <row r="2107">
      <c r="A2107" s="59" t="s">
        <v>85</v>
      </c>
      <c r="B2107" s="59" t="s">
        <v>90</v>
      </c>
      <c r="C2107" s="59" t="s">
        <v>171</v>
      </c>
      <c r="D2107" s="59">
        <v>1.0</v>
      </c>
      <c r="E2107" s="59" t="s">
        <v>161</v>
      </c>
      <c r="F2107" s="58"/>
    </row>
    <row r="2108">
      <c r="A2108" s="59" t="s">
        <v>85</v>
      </c>
      <c r="B2108" s="59" t="s">
        <v>135</v>
      </c>
      <c r="C2108" s="59" t="s">
        <v>171</v>
      </c>
      <c r="D2108" s="59">
        <v>1.0</v>
      </c>
      <c r="E2108" s="59" t="s">
        <v>161</v>
      </c>
      <c r="F2108" s="58"/>
    </row>
    <row r="2109">
      <c r="A2109" s="59" t="s">
        <v>85</v>
      </c>
      <c r="B2109" s="59" t="s">
        <v>113</v>
      </c>
      <c r="C2109" s="59" t="s">
        <v>171</v>
      </c>
      <c r="D2109" s="59">
        <v>1.0</v>
      </c>
      <c r="E2109" s="59" t="s">
        <v>161</v>
      </c>
      <c r="F2109" s="58"/>
    </row>
    <row r="2110">
      <c r="A2110" s="59" t="s">
        <v>85</v>
      </c>
      <c r="B2110" s="59" t="s">
        <v>69</v>
      </c>
      <c r="C2110" s="59" t="s">
        <v>171</v>
      </c>
      <c r="D2110" s="59">
        <v>1.0</v>
      </c>
      <c r="E2110" s="59" t="s">
        <v>161</v>
      </c>
      <c r="F2110" s="58"/>
    </row>
    <row r="2111">
      <c r="A2111" s="59" t="s">
        <v>85</v>
      </c>
      <c r="B2111" s="59" t="s">
        <v>143</v>
      </c>
      <c r="C2111" s="59" t="s">
        <v>171</v>
      </c>
      <c r="D2111" s="59">
        <v>1.0</v>
      </c>
      <c r="E2111" s="59" t="s">
        <v>161</v>
      </c>
      <c r="F2111" s="58"/>
    </row>
    <row r="2112">
      <c r="A2112" s="59" t="s">
        <v>85</v>
      </c>
      <c r="B2112" s="59" t="s">
        <v>111</v>
      </c>
      <c r="C2112" s="59" t="s">
        <v>171</v>
      </c>
      <c r="D2112" s="59">
        <v>1.0</v>
      </c>
      <c r="E2112" s="59" t="s">
        <v>161</v>
      </c>
      <c r="F2112" s="58"/>
    </row>
    <row r="2113">
      <c r="A2113" s="59" t="s">
        <v>85</v>
      </c>
      <c r="B2113" s="59" t="s">
        <v>130</v>
      </c>
      <c r="C2113" s="59" t="s">
        <v>171</v>
      </c>
      <c r="D2113" s="59">
        <v>1.0</v>
      </c>
      <c r="E2113" s="59" t="s">
        <v>161</v>
      </c>
      <c r="F2113" s="58"/>
    </row>
    <row r="2114">
      <c r="A2114" s="59" t="s">
        <v>85</v>
      </c>
      <c r="B2114" s="59" t="s">
        <v>47</v>
      </c>
      <c r="C2114" s="59" t="s">
        <v>171</v>
      </c>
      <c r="D2114" s="59">
        <v>1.0</v>
      </c>
      <c r="E2114" s="59" t="s">
        <v>161</v>
      </c>
      <c r="F2114" s="58"/>
    </row>
    <row r="2115">
      <c r="A2115" s="59" t="s">
        <v>85</v>
      </c>
      <c r="B2115" s="59" t="s">
        <v>17</v>
      </c>
      <c r="C2115" s="59" t="s">
        <v>171</v>
      </c>
      <c r="D2115" s="59">
        <v>1.0</v>
      </c>
      <c r="E2115" s="59" t="s">
        <v>161</v>
      </c>
      <c r="F2115" s="58"/>
    </row>
    <row r="2116">
      <c r="A2116" s="59" t="s">
        <v>85</v>
      </c>
      <c r="B2116" s="59" t="s">
        <v>22</v>
      </c>
      <c r="C2116" s="59" t="s">
        <v>171</v>
      </c>
      <c r="D2116" s="59">
        <v>1.0</v>
      </c>
      <c r="E2116" s="59" t="s">
        <v>161</v>
      </c>
      <c r="F2116" s="58"/>
    </row>
    <row r="2117">
      <c r="A2117" s="59" t="s">
        <v>85</v>
      </c>
      <c r="B2117" s="59" t="s">
        <v>62</v>
      </c>
      <c r="C2117" s="59" t="s">
        <v>171</v>
      </c>
      <c r="D2117" s="59">
        <v>1.0</v>
      </c>
      <c r="E2117" s="59" t="s">
        <v>161</v>
      </c>
      <c r="F2117" s="58"/>
    </row>
    <row r="2118">
      <c r="A2118" s="59" t="s">
        <v>85</v>
      </c>
      <c r="B2118" s="59" t="s">
        <v>66</v>
      </c>
      <c r="C2118" s="59" t="s">
        <v>171</v>
      </c>
      <c r="D2118" s="59">
        <v>1.0</v>
      </c>
      <c r="E2118" s="59" t="s">
        <v>161</v>
      </c>
      <c r="F2118" s="58"/>
    </row>
    <row r="2119">
      <c r="A2119" s="59" t="s">
        <v>85</v>
      </c>
      <c r="B2119" s="59" t="s">
        <v>78</v>
      </c>
      <c r="C2119" s="59" t="s">
        <v>171</v>
      </c>
      <c r="D2119" s="59">
        <v>1.0</v>
      </c>
      <c r="E2119" s="59" t="s">
        <v>161</v>
      </c>
      <c r="F2119" s="58"/>
    </row>
    <row r="2120">
      <c r="A2120" s="59" t="s">
        <v>85</v>
      </c>
      <c r="B2120" s="59" t="s">
        <v>91</v>
      </c>
      <c r="C2120" s="59" t="s">
        <v>171</v>
      </c>
      <c r="D2120" s="59">
        <v>1.0</v>
      </c>
      <c r="E2120" s="59" t="s">
        <v>161</v>
      </c>
      <c r="F2120" s="58"/>
    </row>
    <row r="2121">
      <c r="A2121" s="59" t="s">
        <v>85</v>
      </c>
      <c r="B2121" s="59" t="s">
        <v>110</v>
      </c>
      <c r="C2121" s="59" t="s">
        <v>171</v>
      </c>
      <c r="D2121" s="59">
        <v>1.0</v>
      </c>
      <c r="E2121" s="59" t="s">
        <v>161</v>
      </c>
      <c r="F2121" s="58"/>
    </row>
    <row r="2122">
      <c r="A2122" s="59" t="s">
        <v>85</v>
      </c>
      <c r="B2122" s="59" t="s">
        <v>87</v>
      </c>
      <c r="C2122" s="59" t="s">
        <v>171</v>
      </c>
      <c r="D2122" s="59">
        <v>1.0</v>
      </c>
      <c r="E2122" s="59" t="s">
        <v>161</v>
      </c>
      <c r="F2122" s="58"/>
    </row>
    <row r="2123">
      <c r="A2123" s="59" t="s">
        <v>85</v>
      </c>
      <c r="B2123" s="59" t="s">
        <v>41</v>
      </c>
      <c r="C2123" s="59" t="s">
        <v>171</v>
      </c>
      <c r="D2123" s="59">
        <v>1.0</v>
      </c>
      <c r="E2123" s="59" t="s">
        <v>161</v>
      </c>
      <c r="F2123" s="58"/>
    </row>
    <row r="2124">
      <c r="A2124" s="59" t="s">
        <v>85</v>
      </c>
      <c r="B2124" s="59" t="s">
        <v>97</v>
      </c>
      <c r="C2124" s="59" t="s">
        <v>171</v>
      </c>
      <c r="D2124" s="59">
        <v>1.0</v>
      </c>
      <c r="E2124" s="59" t="s">
        <v>161</v>
      </c>
      <c r="F2124" s="58"/>
    </row>
    <row r="2125">
      <c r="A2125" s="59" t="s">
        <v>85</v>
      </c>
      <c r="B2125" s="59" t="s">
        <v>77</v>
      </c>
      <c r="C2125" s="59" t="s">
        <v>171</v>
      </c>
      <c r="D2125" s="59">
        <v>1.0</v>
      </c>
      <c r="E2125" s="59" t="s">
        <v>161</v>
      </c>
      <c r="F2125" s="58"/>
    </row>
    <row r="2126">
      <c r="A2126" s="59" t="s">
        <v>85</v>
      </c>
      <c r="B2126" s="59" t="s">
        <v>120</v>
      </c>
      <c r="C2126" s="59" t="s">
        <v>171</v>
      </c>
      <c r="D2126" s="59">
        <v>1.0</v>
      </c>
      <c r="E2126" s="59" t="s">
        <v>161</v>
      </c>
      <c r="F2126" s="58"/>
    </row>
    <row r="2127">
      <c r="A2127" s="59" t="s">
        <v>85</v>
      </c>
      <c r="B2127" s="59" t="s">
        <v>116</v>
      </c>
      <c r="C2127" s="59" t="s">
        <v>171</v>
      </c>
      <c r="D2127" s="59">
        <v>1.0</v>
      </c>
      <c r="E2127" s="59" t="s">
        <v>161</v>
      </c>
      <c r="F2127" s="58"/>
    </row>
    <row r="2128">
      <c r="A2128" s="59" t="s">
        <v>85</v>
      </c>
      <c r="B2128" s="59" t="s">
        <v>31</v>
      </c>
      <c r="C2128" s="59" t="s">
        <v>171</v>
      </c>
      <c r="D2128" s="59">
        <v>1.0</v>
      </c>
      <c r="E2128" s="59" t="s">
        <v>161</v>
      </c>
      <c r="F2128" s="58"/>
    </row>
    <row r="2129">
      <c r="A2129" s="59" t="s">
        <v>85</v>
      </c>
      <c r="B2129" s="59" t="s">
        <v>45</v>
      </c>
      <c r="C2129" s="59" t="s">
        <v>171</v>
      </c>
      <c r="D2129" s="59">
        <v>1.0</v>
      </c>
      <c r="E2129" s="59" t="s">
        <v>161</v>
      </c>
      <c r="F2129" s="58"/>
    </row>
    <row r="2130">
      <c r="A2130" s="59" t="s">
        <v>85</v>
      </c>
      <c r="B2130" s="59" t="s">
        <v>94</v>
      </c>
      <c r="C2130" s="59" t="s">
        <v>171</v>
      </c>
      <c r="D2130" s="59">
        <v>1.0</v>
      </c>
      <c r="E2130" s="59" t="s">
        <v>161</v>
      </c>
      <c r="F2130" s="58"/>
    </row>
    <row r="2131">
      <c r="A2131" s="59" t="s">
        <v>85</v>
      </c>
      <c r="B2131" s="59" t="s">
        <v>27</v>
      </c>
      <c r="C2131" s="59" t="s">
        <v>171</v>
      </c>
      <c r="D2131" s="59">
        <v>1.0</v>
      </c>
      <c r="E2131" s="59" t="s">
        <v>161</v>
      </c>
      <c r="F2131" s="58"/>
    </row>
    <row r="2132">
      <c r="A2132" s="59" t="s">
        <v>85</v>
      </c>
      <c r="B2132" s="59" t="s">
        <v>105</v>
      </c>
      <c r="C2132" s="59" t="s">
        <v>171</v>
      </c>
      <c r="D2132" s="59">
        <v>1.0</v>
      </c>
      <c r="E2132" s="59" t="s">
        <v>161</v>
      </c>
      <c r="F2132" s="58"/>
    </row>
    <row r="2133">
      <c r="A2133" s="59" t="s">
        <v>85</v>
      </c>
      <c r="B2133" s="59" t="s">
        <v>52</v>
      </c>
      <c r="C2133" s="59" t="s">
        <v>171</v>
      </c>
      <c r="D2133" s="59">
        <v>1.0</v>
      </c>
      <c r="E2133" s="59" t="s">
        <v>161</v>
      </c>
      <c r="F2133" s="58"/>
    </row>
    <row r="2134">
      <c r="A2134" s="59" t="s">
        <v>85</v>
      </c>
      <c r="B2134" s="59" t="s">
        <v>58</v>
      </c>
      <c r="C2134" s="59" t="s">
        <v>171</v>
      </c>
      <c r="D2134" s="59">
        <v>1.0</v>
      </c>
      <c r="E2134" s="59" t="s">
        <v>161</v>
      </c>
      <c r="F2134" s="58"/>
    </row>
    <row r="2135">
      <c r="A2135" s="59" t="s">
        <v>85</v>
      </c>
      <c r="B2135" s="59" t="s">
        <v>65</v>
      </c>
      <c r="C2135" s="59" t="s">
        <v>171</v>
      </c>
      <c r="D2135" s="59">
        <v>1.0</v>
      </c>
      <c r="E2135" s="59" t="s">
        <v>161</v>
      </c>
      <c r="F2135" s="58"/>
    </row>
    <row r="2136">
      <c r="A2136" s="59" t="s">
        <v>85</v>
      </c>
      <c r="B2136" s="59" t="s">
        <v>59</v>
      </c>
      <c r="C2136" s="59" t="s">
        <v>171</v>
      </c>
      <c r="D2136" s="59">
        <v>1.0</v>
      </c>
      <c r="E2136" s="59" t="s">
        <v>161</v>
      </c>
      <c r="F2136" s="58"/>
    </row>
    <row r="2137">
      <c r="A2137" s="59" t="s">
        <v>85</v>
      </c>
      <c r="B2137" s="59" t="s">
        <v>71</v>
      </c>
      <c r="C2137" s="59" t="s">
        <v>171</v>
      </c>
      <c r="D2137" s="59">
        <v>1.0</v>
      </c>
      <c r="E2137" s="59" t="s">
        <v>161</v>
      </c>
      <c r="F2137" s="58"/>
    </row>
    <row r="2138">
      <c r="A2138" s="59" t="s">
        <v>85</v>
      </c>
      <c r="B2138" s="59" t="s">
        <v>119</v>
      </c>
      <c r="C2138" s="59" t="s">
        <v>171</v>
      </c>
      <c r="D2138" s="59">
        <v>1.0</v>
      </c>
      <c r="E2138" s="59" t="s">
        <v>161</v>
      </c>
      <c r="F2138" s="58"/>
    </row>
    <row r="2139">
      <c r="A2139" s="59" t="s">
        <v>85</v>
      </c>
      <c r="B2139" s="59" t="s">
        <v>122</v>
      </c>
      <c r="C2139" s="59" t="s">
        <v>171</v>
      </c>
      <c r="D2139" s="59">
        <v>1.0</v>
      </c>
      <c r="E2139" s="59" t="s">
        <v>161</v>
      </c>
      <c r="F2139" s="58"/>
    </row>
    <row r="2140">
      <c r="A2140" s="59" t="s">
        <v>85</v>
      </c>
      <c r="B2140" s="59" t="s">
        <v>36</v>
      </c>
      <c r="C2140" s="59" t="s">
        <v>171</v>
      </c>
      <c r="D2140" s="59">
        <v>1.0</v>
      </c>
      <c r="E2140" s="59" t="s">
        <v>161</v>
      </c>
      <c r="F2140" s="58"/>
    </row>
    <row r="2141">
      <c r="A2141" s="59" t="s">
        <v>85</v>
      </c>
      <c r="B2141" s="59" t="s">
        <v>40</v>
      </c>
      <c r="C2141" s="59" t="s">
        <v>171</v>
      </c>
      <c r="D2141" s="59">
        <v>1.0</v>
      </c>
      <c r="E2141" s="59" t="s">
        <v>161</v>
      </c>
      <c r="F2141" s="58"/>
    </row>
    <row r="2142">
      <c r="A2142" s="59" t="s">
        <v>85</v>
      </c>
      <c r="B2142" s="59" t="s">
        <v>84</v>
      </c>
      <c r="C2142" s="59" t="s">
        <v>171</v>
      </c>
      <c r="D2142" s="59">
        <v>1.0</v>
      </c>
      <c r="E2142" s="59" t="s">
        <v>161</v>
      </c>
      <c r="F2142" s="58"/>
    </row>
    <row r="2143">
      <c r="A2143" s="59" t="s">
        <v>85</v>
      </c>
      <c r="B2143" s="59" t="s">
        <v>98</v>
      </c>
      <c r="C2143" s="59" t="s">
        <v>171</v>
      </c>
      <c r="D2143" s="59">
        <v>1.0</v>
      </c>
      <c r="E2143" s="59" t="s">
        <v>161</v>
      </c>
      <c r="F2143" s="58"/>
    </row>
    <row r="2144">
      <c r="A2144" s="59" t="s">
        <v>85</v>
      </c>
      <c r="B2144" s="59" t="s">
        <v>99</v>
      </c>
      <c r="C2144" s="59" t="s">
        <v>171</v>
      </c>
      <c r="D2144" s="59">
        <v>1.0</v>
      </c>
      <c r="E2144" s="59" t="s">
        <v>161</v>
      </c>
      <c r="F2144" s="58"/>
    </row>
    <row r="2145">
      <c r="A2145" s="59" t="s">
        <v>85</v>
      </c>
      <c r="B2145" s="59" t="s">
        <v>109</v>
      </c>
      <c r="C2145" s="59" t="s">
        <v>171</v>
      </c>
      <c r="D2145" s="59">
        <v>1.0</v>
      </c>
      <c r="E2145" s="59" t="s">
        <v>161</v>
      </c>
      <c r="F2145" s="58"/>
    </row>
    <row r="2146">
      <c r="A2146" s="59" t="s">
        <v>85</v>
      </c>
      <c r="B2146" s="59" t="s">
        <v>124</v>
      </c>
      <c r="C2146" s="59" t="s">
        <v>171</v>
      </c>
      <c r="D2146" s="59">
        <v>1.0</v>
      </c>
      <c r="E2146" s="59" t="s">
        <v>161</v>
      </c>
      <c r="F2146" s="58"/>
    </row>
    <row r="2147">
      <c r="A2147" s="59" t="s">
        <v>85</v>
      </c>
      <c r="B2147" s="59" t="s">
        <v>145</v>
      </c>
      <c r="C2147" s="59" t="s">
        <v>171</v>
      </c>
      <c r="D2147" s="59">
        <v>1.0</v>
      </c>
      <c r="E2147" s="59" t="s">
        <v>161</v>
      </c>
      <c r="F2147" s="58"/>
    </row>
    <row r="2148">
      <c r="A2148" s="59" t="s">
        <v>85</v>
      </c>
      <c r="B2148" s="59" t="s">
        <v>147</v>
      </c>
      <c r="C2148" s="59" t="s">
        <v>171</v>
      </c>
      <c r="D2148" s="59">
        <v>1.0</v>
      </c>
      <c r="E2148" s="59" t="s">
        <v>161</v>
      </c>
      <c r="F2148" s="58"/>
    </row>
    <row r="2149">
      <c r="A2149" s="59" t="s">
        <v>85</v>
      </c>
      <c r="B2149" s="59" t="s">
        <v>102</v>
      </c>
      <c r="C2149" s="59" t="s">
        <v>171</v>
      </c>
      <c r="D2149" s="59">
        <v>1.0</v>
      </c>
      <c r="E2149" s="59" t="s">
        <v>161</v>
      </c>
      <c r="F2149" s="58"/>
    </row>
    <row r="2150">
      <c r="A2150" s="59" t="s">
        <v>38</v>
      </c>
      <c r="B2150" s="59" t="s">
        <v>19</v>
      </c>
      <c r="C2150" s="59" t="s">
        <v>171</v>
      </c>
      <c r="D2150" s="59">
        <v>1.0</v>
      </c>
      <c r="E2150" s="59" t="s">
        <v>161</v>
      </c>
      <c r="F2150" s="58"/>
    </row>
    <row r="2151">
      <c r="A2151" s="59" t="s">
        <v>38</v>
      </c>
      <c r="B2151" s="59" t="s">
        <v>32</v>
      </c>
      <c r="C2151" s="59" t="s">
        <v>171</v>
      </c>
      <c r="D2151" s="59">
        <v>1.0</v>
      </c>
      <c r="E2151" s="59" t="s">
        <v>161</v>
      </c>
      <c r="F2151" s="58"/>
    </row>
    <row r="2152">
      <c r="A2152" s="59" t="s">
        <v>38</v>
      </c>
      <c r="B2152" s="59" t="s">
        <v>136</v>
      </c>
      <c r="C2152" s="59" t="s">
        <v>171</v>
      </c>
      <c r="D2152" s="59">
        <v>1.0</v>
      </c>
      <c r="E2152" s="59" t="s">
        <v>161</v>
      </c>
      <c r="F2152" s="58"/>
    </row>
    <row r="2153">
      <c r="A2153" s="59" t="s">
        <v>38</v>
      </c>
      <c r="B2153" s="59" t="s">
        <v>70</v>
      </c>
      <c r="C2153" s="59" t="s">
        <v>171</v>
      </c>
      <c r="D2153" s="59">
        <v>1.0</v>
      </c>
      <c r="E2153" s="59" t="s">
        <v>161</v>
      </c>
      <c r="F2153" s="58"/>
    </row>
    <row r="2154">
      <c r="A2154" s="59" t="s">
        <v>38</v>
      </c>
      <c r="B2154" s="59" t="s">
        <v>137</v>
      </c>
      <c r="C2154" s="59" t="s">
        <v>171</v>
      </c>
      <c r="D2154" s="59">
        <v>1.0</v>
      </c>
      <c r="E2154" s="59" t="s">
        <v>161</v>
      </c>
      <c r="F2154" s="58"/>
    </row>
    <row r="2155">
      <c r="A2155" s="59" t="s">
        <v>38</v>
      </c>
      <c r="B2155" s="59" t="s">
        <v>42</v>
      </c>
      <c r="C2155" s="59" t="s">
        <v>171</v>
      </c>
      <c r="D2155" s="59">
        <v>1.0</v>
      </c>
      <c r="E2155" s="59" t="s">
        <v>161</v>
      </c>
      <c r="F2155" s="58"/>
    </row>
    <row r="2156">
      <c r="A2156" s="59" t="s">
        <v>38</v>
      </c>
      <c r="B2156" s="59" t="s">
        <v>28</v>
      </c>
      <c r="C2156" s="59" t="s">
        <v>171</v>
      </c>
      <c r="D2156" s="59">
        <v>1.0</v>
      </c>
      <c r="E2156" s="59" t="s">
        <v>161</v>
      </c>
      <c r="F2156" s="58"/>
    </row>
    <row r="2157">
      <c r="A2157" s="59" t="s">
        <v>38</v>
      </c>
      <c r="B2157" s="59" t="s">
        <v>33</v>
      </c>
      <c r="C2157" s="59" t="s">
        <v>171</v>
      </c>
      <c r="D2157" s="59">
        <v>1.0</v>
      </c>
      <c r="E2157" s="59" t="s">
        <v>161</v>
      </c>
      <c r="F2157" s="58"/>
    </row>
    <row r="2158">
      <c r="A2158" s="59" t="s">
        <v>38</v>
      </c>
      <c r="B2158" s="59" t="s">
        <v>46</v>
      </c>
      <c r="C2158" s="59" t="s">
        <v>171</v>
      </c>
      <c r="D2158" s="59">
        <v>1.0</v>
      </c>
      <c r="E2158" s="59" t="s">
        <v>161</v>
      </c>
      <c r="F2158" s="58"/>
    </row>
    <row r="2159">
      <c r="A2159" s="59" t="s">
        <v>38</v>
      </c>
      <c r="B2159" s="59" t="s">
        <v>51</v>
      </c>
      <c r="C2159" s="59" t="s">
        <v>171</v>
      </c>
      <c r="D2159" s="59">
        <v>1.0</v>
      </c>
      <c r="E2159" s="59" t="s">
        <v>161</v>
      </c>
      <c r="F2159" s="58"/>
    </row>
    <row r="2160">
      <c r="A2160" s="59" t="s">
        <v>38</v>
      </c>
      <c r="B2160" s="59" t="s">
        <v>83</v>
      </c>
      <c r="C2160" s="59" t="s">
        <v>171</v>
      </c>
      <c r="D2160" s="59">
        <v>1.0</v>
      </c>
      <c r="E2160" s="59" t="s">
        <v>161</v>
      </c>
      <c r="F2160" s="58"/>
    </row>
    <row r="2161">
      <c r="A2161" s="59" t="s">
        <v>38</v>
      </c>
      <c r="B2161" s="59" t="s">
        <v>148</v>
      </c>
      <c r="C2161" s="59" t="s">
        <v>171</v>
      </c>
      <c r="D2161" s="59">
        <v>1.0</v>
      </c>
      <c r="E2161" s="59" t="s">
        <v>161</v>
      </c>
      <c r="F2161" s="58"/>
    </row>
    <row r="2162">
      <c r="A2162" s="59" t="s">
        <v>38</v>
      </c>
      <c r="B2162" s="59" t="s">
        <v>149</v>
      </c>
      <c r="C2162" s="59" t="s">
        <v>171</v>
      </c>
      <c r="D2162" s="59">
        <v>1.0</v>
      </c>
      <c r="E2162" s="59" t="s">
        <v>161</v>
      </c>
      <c r="F2162" s="58"/>
    </row>
    <row r="2163">
      <c r="A2163" s="59" t="s">
        <v>38</v>
      </c>
      <c r="B2163" s="59" t="s">
        <v>15</v>
      </c>
      <c r="C2163" s="59" t="s">
        <v>171</v>
      </c>
      <c r="D2163" s="59">
        <v>1.0</v>
      </c>
      <c r="E2163" s="59" t="s">
        <v>161</v>
      </c>
      <c r="F2163" s="58"/>
    </row>
    <row r="2164">
      <c r="A2164" s="59" t="s">
        <v>38</v>
      </c>
      <c r="B2164" s="59" t="s">
        <v>48</v>
      </c>
      <c r="C2164" s="59" t="s">
        <v>171</v>
      </c>
      <c r="D2164" s="59">
        <v>1.0</v>
      </c>
      <c r="E2164" s="59" t="s">
        <v>161</v>
      </c>
      <c r="F2164" s="58"/>
    </row>
    <row r="2165">
      <c r="A2165" s="59" t="s">
        <v>38</v>
      </c>
      <c r="B2165" s="59" t="s">
        <v>61</v>
      </c>
      <c r="C2165" s="59" t="s">
        <v>171</v>
      </c>
      <c r="D2165" s="59">
        <v>1.0</v>
      </c>
      <c r="E2165" s="59" t="s">
        <v>161</v>
      </c>
      <c r="F2165" s="58"/>
    </row>
    <row r="2166">
      <c r="A2166" s="59" t="s">
        <v>38</v>
      </c>
      <c r="B2166" s="59" t="s">
        <v>63</v>
      </c>
      <c r="C2166" s="59" t="s">
        <v>171</v>
      </c>
      <c r="D2166" s="59">
        <v>1.0</v>
      </c>
      <c r="E2166" s="59" t="s">
        <v>161</v>
      </c>
      <c r="F2166" s="58"/>
    </row>
    <row r="2167">
      <c r="A2167" s="59" t="s">
        <v>38</v>
      </c>
      <c r="B2167" s="59" t="s">
        <v>93</v>
      </c>
      <c r="C2167" s="59" t="s">
        <v>171</v>
      </c>
      <c r="D2167" s="59">
        <v>1.0</v>
      </c>
      <c r="E2167" s="59" t="s">
        <v>161</v>
      </c>
      <c r="F2167" s="58"/>
    </row>
    <row r="2168">
      <c r="A2168" s="59" t="s">
        <v>38</v>
      </c>
      <c r="B2168" s="59" t="s">
        <v>96</v>
      </c>
      <c r="C2168" s="59" t="s">
        <v>171</v>
      </c>
      <c r="D2168" s="59">
        <v>1.0</v>
      </c>
      <c r="E2168" s="59" t="s">
        <v>161</v>
      </c>
      <c r="F2168" s="58"/>
    </row>
    <row r="2169">
      <c r="A2169" s="59" t="s">
        <v>38</v>
      </c>
      <c r="B2169" s="59" t="s">
        <v>112</v>
      </c>
      <c r="C2169" s="59" t="s">
        <v>171</v>
      </c>
      <c r="D2169" s="59">
        <v>1.0</v>
      </c>
      <c r="E2169" s="59" t="s">
        <v>161</v>
      </c>
      <c r="F2169" s="58"/>
    </row>
    <row r="2170">
      <c r="A2170" s="59" t="s">
        <v>38</v>
      </c>
      <c r="B2170" s="59" t="s">
        <v>114</v>
      </c>
      <c r="C2170" s="59" t="s">
        <v>171</v>
      </c>
      <c r="D2170" s="59">
        <v>1.0</v>
      </c>
      <c r="E2170" s="59" t="s">
        <v>161</v>
      </c>
      <c r="F2170" s="58"/>
    </row>
    <row r="2171">
      <c r="A2171" s="59" t="s">
        <v>38</v>
      </c>
      <c r="B2171" s="59" t="s">
        <v>142</v>
      </c>
      <c r="C2171" s="59" t="s">
        <v>171</v>
      </c>
      <c r="D2171" s="59">
        <v>1.0</v>
      </c>
      <c r="E2171" s="59" t="s">
        <v>161</v>
      </c>
      <c r="F2171" s="58"/>
    </row>
    <row r="2172">
      <c r="A2172" s="59" t="s">
        <v>38</v>
      </c>
      <c r="B2172" s="59" t="s">
        <v>54</v>
      </c>
      <c r="C2172" s="59" t="s">
        <v>171</v>
      </c>
      <c r="D2172" s="59">
        <v>1.0</v>
      </c>
      <c r="E2172" s="59" t="s">
        <v>161</v>
      </c>
      <c r="F2172" s="58"/>
    </row>
    <row r="2173">
      <c r="A2173" s="59" t="s">
        <v>38</v>
      </c>
      <c r="B2173" s="59" t="s">
        <v>108</v>
      </c>
      <c r="C2173" s="59" t="s">
        <v>171</v>
      </c>
      <c r="D2173" s="59">
        <v>1.0</v>
      </c>
      <c r="E2173" s="59" t="s">
        <v>161</v>
      </c>
      <c r="F2173" s="58"/>
    </row>
    <row r="2174">
      <c r="A2174" s="59" t="s">
        <v>38</v>
      </c>
      <c r="B2174" s="59" t="s">
        <v>39</v>
      </c>
      <c r="C2174" s="59" t="s">
        <v>171</v>
      </c>
      <c r="D2174" s="59">
        <v>1.0</v>
      </c>
      <c r="E2174" s="59" t="s">
        <v>161</v>
      </c>
      <c r="F2174" s="58"/>
    </row>
    <row r="2175">
      <c r="A2175" s="59" t="s">
        <v>38</v>
      </c>
      <c r="B2175" s="59" t="s">
        <v>121</v>
      </c>
      <c r="C2175" s="59" t="s">
        <v>171</v>
      </c>
      <c r="D2175" s="59">
        <v>1.0</v>
      </c>
      <c r="E2175" s="59" t="s">
        <v>161</v>
      </c>
      <c r="F2175" s="58"/>
    </row>
    <row r="2176">
      <c r="A2176" s="59" t="s">
        <v>38</v>
      </c>
      <c r="B2176" s="59" t="s">
        <v>126</v>
      </c>
      <c r="C2176" s="59" t="s">
        <v>171</v>
      </c>
      <c r="D2176" s="59">
        <v>1.0</v>
      </c>
      <c r="E2176" s="59" t="s">
        <v>161</v>
      </c>
      <c r="F2176" s="58"/>
    </row>
    <row r="2177">
      <c r="A2177" s="59" t="s">
        <v>38</v>
      </c>
      <c r="B2177" s="59" t="s">
        <v>80</v>
      </c>
      <c r="C2177" s="59" t="s">
        <v>171</v>
      </c>
      <c r="D2177" s="59">
        <v>1.0</v>
      </c>
      <c r="E2177" s="59" t="s">
        <v>161</v>
      </c>
      <c r="F2177" s="58"/>
    </row>
    <row r="2178">
      <c r="A2178" s="59" t="s">
        <v>38</v>
      </c>
      <c r="B2178" s="59" t="s">
        <v>23</v>
      </c>
      <c r="C2178" s="59" t="s">
        <v>171</v>
      </c>
      <c r="D2178" s="59">
        <v>1.0</v>
      </c>
      <c r="E2178" s="59" t="s">
        <v>161</v>
      </c>
      <c r="F2178" s="58"/>
    </row>
    <row r="2179">
      <c r="A2179" s="59" t="s">
        <v>38</v>
      </c>
      <c r="B2179" s="59" t="s">
        <v>67</v>
      </c>
      <c r="C2179" s="59" t="s">
        <v>171</v>
      </c>
      <c r="D2179" s="59">
        <v>1.0</v>
      </c>
      <c r="E2179" s="59" t="s">
        <v>161</v>
      </c>
      <c r="F2179" s="58"/>
    </row>
    <row r="2180">
      <c r="A2180" s="59" t="s">
        <v>38</v>
      </c>
      <c r="B2180" s="59" t="s">
        <v>92</v>
      </c>
      <c r="C2180" s="59" t="s">
        <v>171</v>
      </c>
      <c r="D2180" s="59">
        <v>1.0</v>
      </c>
      <c r="E2180" s="59" t="s">
        <v>161</v>
      </c>
      <c r="F2180" s="58"/>
    </row>
    <row r="2181">
      <c r="A2181" s="59" t="s">
        <v>38</v>
      </c>
      <c r="B2181" s="59" t="s">
        <v>138</v>
      </c>
      <c r="C2181" s="59" t="s">
        <v>171</v>
      </c>
      <c r="D2181" s="59">
        <v>1.0</v>
      </c>
      <c r="E2181" s="59" t="s">
        <v>161</v>
      </c>
      <c r="F2181" s="58"/>
    </row>
    <row r="2182">
      <c r="A2182" s="59" t="s">
        <v>38</v>
      </c>
      <c r="B2182" s="59" t="s">
        <v>128</v>
      </c>
      <c r="C2182" s="59" t="s">
        <v>171</v>
      </c>
      <c r="D2182" s="59">
        <v>1.0</v>
      </c>
      <c r="E2182" s="59" t="s">
        <v>161</v>
      </c>
      <c r="F2182" s="58"/>
    </row>
    <row r="2183">
      <c r="A2183" s="59" t="s">
        <v>38</v>
      </c>
      <c r="B2183" s="59" t="s">
        <v>21</v>
      </c>
      <c r="C2183" s="59" t="s">
        <v>171</v>
      </c>
      <c r="D2183" s="59">
        <v>1.0</v>
      </c>
      <c r="E2183" s="59" t="s">
        <v>161</v>
      </c>
      <c r="F2183" s="58"/>
    </row>
    <row r="2184">
      <c r="A2184" s="59" t="s">
        <v>38</v>
      </c>
      <c r="B2184" s="59" t="s">
        <v>144</v>
      </c>
      <c r="C2184" s="59" t="s">
        <v>171</v>
      </c>
      <c r="D2184" s="59">
        <v>1.0</v>
      </c>
      <c r="E2184" s="59" t="s">
        <v>161</v>
      </c>
      <c r="F2184" s="58"/>
    </row>
    <row r="2185">
      <c r="A2185" s="59" t="s">
        <v>38</v>
      </c>
      <c r="B2185" s="59" t="s">
        <v>82</v>
      </c>
      <c r="C2185" s="59" t="s">
        <v>171</v>
      </c>
      <c r="D2185" s="59">
        <v>1.0</v>
      </c>
      <c r="E2185" s="59" t="s">
        <v>161</v>
      </c>
      <c r="F2185" s="58"/>
    </row>
    <row r="2186">
      <c r="A2186" s="59" t="s">
        <v>38</v>
      </c>
      <c r="B2186" s="59" t="s">
        <v>73</v>
      </c>
      <c r="C2186" s="59" t="s">
        <v>171</v>
      </c>
      <c r="D2186" s="59">
        <v>1.0</v>
      </c>
      <c r="E2186" s="59" t="s">
        <v>161</v>
      </c>
      <c r="F2186" s="58"/>
    </row>
    <row r="2187">
      <c r="A2187" s="59" t="s">
        <v>38</v>
      </c>
      <c r="B2187" s="59" t="s">
        <v>50</v>
      </c>
      <c r="C2187" s="59" t="s">
        <v>171</v>
      </c>
      <c r="D2187" s="59">
        <v>1.0</v>
      </c>
      <c r="E2187" s="59" t="s">
        <v>161</v>
      </c>
      <c r="F2187" s="58"/>
    </row>
    <row r="2188">
      <c r="A2188" s="59" t="s">
        <v>38</v>
      </c>
      <c r="B2188" s="59" t="s">
        <v>72</v>
      </c>
      <c r="C2188" s="59" t="s">
        <v>171</v>
      </c>
      <c r="D2188" s="59">
        <v>1.0</v>
      </c>
      <c r="E2188" s="59" t="s">
        <v>161</v>
      </c>
      <c r="F2188" s="58"/>
    </row>
    <row r="2189">
      <c r="A2189" s="59" t="s">
        <v>38</v>
      </c>
      <c r="B2189" s="59" t="s">
        <v>75</v>
      </c>
      <c r="C2189" s="59" t="s">
        <v>171</v>
      </c>
      <c r="D2189" s="59">
        <v>1.0</v>
      </c>
      <c r="E2189" s="59" t="s">
        <v>161</v>
      </c>
      <c r="F2189" s="58"/>
    </row>
    <row r="2190">
      <c r="A2190" s="59" t="s">
        <v>38</v>
      </c>
      <c r="B2190" s="59" t="s">
        <v>25</v>
      </c>
      <c r="C2190" s="59" t="s">
        <v>171</v>
      </c>
      <c r="D2190" s="59">
        <v>1.0</v>
      </c>
      <c r="E2190" s="59" t="s">
        <v>161</v>
      </c>
      <c r="F2190" s="58"/>
    </row>
    <row r="2191">
      <c r="A2191" s="59" t="s">
        <v>38</v>
      </c>
      <c r="B2191" s="59" t="s">
        <v>104</v>
      </c>
      <c r="C2191" s="59" t="s">
        <v>171</v>
      </c>
      <c r="D2191" s="59">
        <v>1.0</v>
      </c>
      <c r="E2191" s="59" t="s">
        <v>161</v>
      </c>
      <c r="F2191" s="58"/>
    </row>
    <row r="2192">
      <c r="A2192" s="59" t="s">
        <v>38</v>
      </c>
      <c r="B2192" s="59" t="s">
        <v>146</v>
      </c>
      <c r="C2192" s="59" t="s">
        <v>171</v>
      </c>
      <c r="D2192" s="59">
        <v>1.0</v>
      </c>
      <c r="E2192" s="59" t="s">
        <v>161</v>
      </c>
      <c r="F2192" s="58"/>
    </row>
    <row r="2193">
      <c r="A2193" s="59" t="s">
        <v>38</v>
      </c>
      <c r="B2193" s="59" t="s">
        <v>55</v>
      </c>
      <c r="C2193" s="59" t="s">
        <v>171</v>
      </c>
      <c r="D2193" s="59">
        <v>1.0</v>
      </c>
      <c r="E2193" s="59" t="s">
        <v>161</v>
      </c>
      <c r="F2193" s="58"/>
    </row>
    <row r="2194">
      <c r="A2194" s="59" t="s">
        <v>38</v>
      </c>
      <c r="B2194" s="59" t="s">
        <v>125</v>
      </c>
      <c r="C2194" s="59" t="s">
        <v>171</v>
      </c>
      <c r="D2194" s="59">
        <v>1.0</v>
      </c>
      <c r="E2194" s="59" t="s">
        <v>161</v>
      </c>
      <c r="F2194" s="58"/>
    </row>
    <row r="2195">
      <c r="A2195" s="59" t="s">
        <v>38</v>
      </c>
      <c r="B2195" s="59" t="s">
        <v>81</v>
      </c>
      <c r="C2195" s="59" t="s">
        <v>171</v>
      </c>
      <c r="D2195" s="59">
        <v>1.0</v>
      </c>
      <c r="E2195" s="59" t="s">
        <v>161</v>
      </c>
      <c r="F2195" s="58"/>
    </row>
    <row r="2196">
      <c r="A2196" s="59" t="s">
        <v>38</v>
      </c>
      <c r="B2196" s="59" t="s">
        <v>106</v>
      </c>
      <c r="C2196" s="59" t="s">
        <v>171</v>
      </c>
      <c r="D2196" s="59">
        <v>1.0</v>
      </c>
      <c r="E2196" s="59" t="s">
        <v>161</v>
      </c>
      <c r="F2196" s="58"/>
    </row>
    <row r="2197">
      <c r="A2197" s="59" t="s">
        <v>38</v>
      </c>
      <c r="B2197" s="59" t="s">
        <v>86</v>
      </c>
      <c r="C2197" s="59" t="s">
        <v>171</v>
      </c>
      <c r="D2197" s="59">
        <v>1.0</v>
      </c>
      <c r="E2197" s="59" t="s">
        <v>161</v>
      </c>
      <c r="F2197" s="58"/>
    </row>
    <row r="2198">
      <c r="A2198" s="59" t="s">
        <v>38</v>
      </c>
      <c r="B2198" s="59" t="s">
        <v>90</v>
      </c>
      <c r="C2198" s="59" t="s">
        <v>171</v>
      </c>
      <c r="D2198" s="59">
        <v>1.0</v>
      </c>
      <c r="E2198" s="59" t="s">
        <v>161</v>
      </c>
      <c r="F2198" s="58"/>
    </row>
    <row r="2199">
      <c r="A2199" s="59" t="s">
        <v>38</v>
      </c>
      <c r="B2199" s="59" t="s">
        <v>135</v>
      </c>
      <c r="C2199" s="59" t="s">
        <v>171</v>
      </c>
      <c r="D2199" s="59">
        <v>1.0</v>
      </c>
      <c r="E2199" s="59" t="s">
        <v>161</v>
      </c>
      <c r="F2199" s="58"/>
    </row>
    <row r="2200">
      <c r="A2200" s="59" t="s">
        <v>38</v>
      </c>
      <c r="B2200" s="59" t="s">
        <v>113</v>
      </c>
      <c r="C2200" s="59" t="s">
        <v>171</v>
      </c>
      <c r="D2200" s="59">
        <v>1.0</v>
      </c>
      <c r="E2200" s="59" t="s">
        <v>161</v>
      </c>
      <c r="F2200" s="58"/>
    </row>
    <row r="2201">
      <c r="A2201" s="59" t="s">
        <v>38</v>
      </c>
      <c r="B2201" s="59" t="s">
        <v>69</v>
      </c>
      <c r="C2201" s="59" t="s">
        <v>171</v>
      </c>
      <c r="D2201" s="59">
        <v>1.0</v>
      </c>
      <c r="E2201" s="59" t="s">
        <v>161</v>
      </c>
      <c r="F2201" s="58"/>
    </row>
    <row r="2202">
      <c r="A2202" s="59" t="s">
        <v>38</v>
      </c>
      <c r="B2202" s="59" t="s">
        <v>143</v>
      </c>
      <c r="C2202" s="59" t="s">
        <v>171</v>
      </c>
      <c r="D2202" s="59">
        <v>1.0</v>
      </c>
      <c r="E2202" s="59" t="s">
        <v>161</v>
      </c>
      <c r="F2202" s="58"/>
    </row>
    <row r="2203">
      <c r="A2203" s="59" t="s">
        <v>38</v>
      </c>
      <c r="B2203" s="59" t="s">
        <v>111</v>
      </c>
      <c r="C2203" s="59" t="s">
        <v>171</v>
      </c>
      <c r="D2203" s="59">
        <v>1.0</v>
      </c>
      <c r="E2203" s="59" t="s">
        <v>161</v>
      </c>
      <c r="F2203" s="58"/>
    </row>
    <row r="2204">
      <c r="A2204" s="59" t="s">
        <v>38</v>
      </c>
      <c r="B2204" s="59" t="s">
        <v>130</v>
      </c>
      <c r="C2204" s="59" t="s">
        <v>171</v>
      </c>
      <c r="D2204" s="59">
        <v>1.0</v>
      </c>
      <c r="E2204" s="59" t="s">
        <v>161</v>
      </c>
      <c r="F2204" s="58"/>
    </row>
    <row r="2205">
      <c r="A2205" s="59" t="s">
        <v>38</v>
      </c>
      <c r="B2205" s="59" t="s">
        <v>47</v>
      </c>
      <c r="C2205" s="59" t="s">
        <v>171</v>
      </c>
      <c r="D2205" s="59">
        <v>1.0</v>
      </c>
      <c r="E2205" s="59" t="s">
        <v>161</v>
      </c>
      <c r="F2205" s="58"/>
    </row>
    <row r="2206">
      <c r="A2206" s="59" t="s">
        <v>38</v>
      </c>
      <c r="B2206" s="59" t="s">
        <v>17</v>
      </c>
      <c r="C2206" s="59" t="s">
        <v>171</v>
      </c>
      <c r="D2206" s="59">
        <v>1.0</v>
      </c>
      <c r="E2206" s="59" t="s">
        <v>161</v>
      </c>
      <c r="F2206" s="58"/>
    </row>
    <row r="2207">
      <c r="A2207" s="59" t="s">
        <v>38</v>
      </c>
      <c r="B2207" s="59" t="s">
        <v>22</v>
      </c>
      <c r="C2207" s="59" t="s">
        <v>171</v>
      </c>
      <c r="D2207" s="59">
        <v>1.0</v>
      </c>
      <c r="E2207" s="59" t="s">
        <v>161</v>
      </c>
      <c r="F2207" s="58"/>
    </row>
    <row r="2208">
      <c r="A2208" s="59" t="s">
        <v>38</v>
      </c>
      <c r="B2208" s="59" t="s">
        <v>62</v>
      </c>
      <c r="C2208" s="59" t="s">
        <v>171</v>
      </c>
      <c r="D2208" s="59">
        <v>1.0</v>
      </c>
      <c r="E2208" s="59" t="s">
        <v>161</v>
      </c>
      <c r="F2208" s="58"/>
    </row>
    <row r="2209">
      <c r="A2209" s="59" t="s">
        <v>38</v>
      </c>
      <c r="B2209" s="59" t="s">
        <v>66</v>
      </c>
      <c r="C2209" s="59" t="s">
        <v>171</v>
      </c>
      <c r="D2209" s="59">
        <v>1.0</v>
      </c>
      <c r="E2209" s="59" t="s">
        <v>161</v>
      </c>
      <c r="F2209" s="58"/>
    </row>
    <row r="2210">
      <c r="A2210" s="59" t="s">
        <v>38</v>
      </c>
      <c r="B2210" s="59" t="s">
        <v>78</v>
      </c>
      <c r="C2210" s="59" t="s">
        <v>171</v>
      </c>
      <c r="D2210" s="59">
        <v>1.0</v>
      </c>
      <c r="E2210" s="59" t="s">
        <v>161</v>
      </c>
      <c r="F2210" s="58"/>
    </row>
    <row r="2211">
      <c r="A2211" s="59" t="s">
        <v>38</v>
      </c>
      <c r="B2211" s="59" t="s">
        <v>91</v>
      </c>
      <c r="C2211" s="59" t="s">
        <v>171</v>
      </c>
      <c r="D2211" s="59">
        <v>1.0</v>
      </c>
      <c r="E2211" s="59" t="s">
        <v>161</v>
      </c>
      <c r="F2211" s="58"/>
    </row>
    <row r="2212">
      <c r="A2212" s="59" t="s">
        <v>38</v>
      </c>
      <c r="B2212" s="59" t="s">
        <v>110</v>
      </c>
      <c r="C2212" s="59" t="s">
        <v>171</v>
      </c>
      <c r="D2212" s="59">
        <v>1.0</v>
      </c>
      <c r="E2212" s="59" t="s">
        <v>161</v>
      </c>
      <c r="F2212" s="58"/>
    </row>
    <row r="2213">
      <c r="A2213" s="59" t="s">
        <v>38</v>
      </c>
      <c r="B2213" s="59" t="s">
        <v>87</v>
      </c>
      <c r="C2213" s="59" t="s">
        <v>171</v>
      </c>
      <c r="D2213" s="59">
        <v>1.0</v>
      </c>
      <c r="E2213" s="59" t="s">
        <v>161</v>
      </c>
      <c r="F2213" s="58"/>
    </row>
    <row r="2214">
      <c r="A2214" s="59" t="s">
        <v>38</v>
      </c>
      <c r="B2214" s="59" t="s">
        <v>41</v>
      </c>
      <c r="C2214" s="59" t="s">
        <v>171</v>
      </c>
      <c r="D2214" s="59">
        <v>1.0</v>
      </c>
      <c r="E2214" s="59" t="s">
        <v>161</v>
      </c>
      <c r="F2214" s="58"/>
    </row>
    <row r="2215">
      <c r="A2215" s="59" t="s">
        <v>38</v>
      </c>
      <c r="B2215" s="59" t="s">
        <v>97</v>
      </c>
      <c r="C2215" s="59" t="s">
        <v>171</v>
      </c>
      <c r="D2215" s="59">
        <v>1.0</v>
      </c>
      <c r="E2215" s="59" t="s">
        <v>161</v>
      </c>
      <c r="F2215" s="58"/>
    </row>
    <row r="2216">
      <c r="A2216" s="59" t="s">
        <v>38</v>
      </c>
      <c r="B2216" s="59" t="s">
        <v>77</v>
      </c>
      <c r="C2216" s="59" t="s">
        <v>171</v>
      </c>
      <c r="D2216" s="59">
        <v>1.0</v>
      </c>
      <c r="E2216" s="59" t="s">
        <v>161</v>
      </c>
      <c r="F2216" s="58"/>
    </row>
    <row r="2217">
      <c r="A2217" s="59" t="s">
        <v>38</v>
      </c>
      <c r="B2217" s="59" t="s">
        <v>120</v>
      </c>
      <c r="C2217" s="59" t="s">
        <v>171</v>
      </c>
      <c r="D2217" s="59">
        <v>1.0</v>
      </c>
      <c r="E2217" s="59" t="s">
        <v>161</v>
      </c>
      <c r="F2217" s="58"/>
    </row>
    <row r="2218">
      <c r="A2218" s="59" t="s">
        <v>38</v>
      </c>
      <c r="B2218" s="59" t="s">
        <v>116</v>
      </c>
      <c r="C2218" s="59" t="s">
        <v>171</v>
      </c>
      <c r="D2218" s="59">
        <v>1.0</v>
      </c>
      <c r="E2218" s="59" t="s">
        <v>161</v>
      </c>
      <c r="F2218" s="58"/>
    </row>
    <row r="2219">
      <c r="A2219" s="59" t="s">
        <v>38</v>
      </c>
      <c r="B2219" s="59" t="s">
        <v>31</v>
      </c>
      <c r="C2219" s="59" t="s">
        <v>171</v>
      </c>
      <c r="D2219" s="59">
        <v>1.0</v>
      </c>
      <c r="E2219" s="59" t="s">
        <v>161</v>
      </c>
      <c r="F2219" s="58"/>
    </row>
    <row r="2220">
      <c r="A2220" s="59" t="s">
        <v>38</v>
      </c>
      <c r="B2220" s="59" t="s">
        <v>45</v>
      </c>
      <c r="C2220" s="59" t="s">
        <v>171</v>
      </c>
      <c r="D2220" s="59">
        <v>1.0</v>
      </c>
      <c r="E2220" s="59" t="s">
        <v>161</v>
      </c>
      <c r="F2220" s="58"/>
    </row>
    <row r="2221">
      <c r="A2221" s="59" t="s">
        <v>38</v>
      </c>
      <c r="B2221" s="59" t="s">
        <v>94</v>
      </c>
      <c r="C2221" s="59" t="s">
        <v>171</v>
      </c>
      <c r="D2221" s="59">
        <v>1.0</v>
      </c>
      <c r="E2221" s="59" t="s">
        <v>161</v>
      </c>
      <c r="F2221" s="58"/>
    </row>
    <row r="2222">
      <c r="A2222" s="59" t="s">
        <v>38</v>
      </c>
      <c r="B2222" s="59" t="s">
        <v>27</v>
      </c>
      <c r="C2222" s="59" t="s">
        <v>171</v>
      </c>
      <c r="D2222" s="59">
        <v>1.0</v>
      </c>
      <c r="E2222" s="59" t="s">
        <v>161</v>
      </c>
      <c r="F2222" s="58"/>
    </row>
    <row r="2223">
      <c r="A2223" s="59" t="s">
        <v>38</v>
      </c>
      <c r="B2223" s="59" t="s">
        <v>105</v>
      </c>
      <c r="C2223" s="59" t="s">
        <v>171</v>
      </c>
      <c r="D2223" s="59">
        <v>1.0</v>
      </c>
      <c r="E2223" s="59" t="s">
        <v>161</v>
      </c>
      <c r="F2223" s="58"/>
    </row>
    <row r="2224">
      <c r="A2224" s="59" t="s">
        <v>38</v>
      </c>
      <c r="B2224" s="59" t="s">
        <v>52</v>
      </c>
      <c r="C2224" s="59" t="s">
        <v>171</v>
      </c>
      <c r="D2224" s="59">
        <v>1.0</v>
      </c>
      <c r="E2224" s="59" t="s">
        <v>161</v>
      </c>
      <c r="F2224" s="58"/>
    </row>
    <row r="2225">
      <c r="A2225" s="59" t="s">
        <v>38</v>
      </c>
      <c r="B2225" s="59" t="s">
        <v>58</v>
      </c>
      <c r="C2225" s="59" t="s">
        <v>171</v>
      </c>
      <c r="D2225" s="59">
        <v>1.0</v>
      </c>
      <c r="E2225" s="59" t="s">
        <v>161</v>
      </c>
      <c r="F2225" s="58"/>
    </row>
    <row r="2226">
      <c r="A2226" s="59" t="s">
        <v>38</v>
      </c>
      <c r="B2226" s="59" t="s">
        <v>65</v>
      </c>
      <c r="C2226" s="59" t="s">
        <v>171</v>
      </c>
      <c r="D2226" s="59">
        <v>1.0</v>
      </c>
      <c r="E2226" s="59" t="s">
        <v>161</v>
      </c>
      <c r="F2226" s="58"/>
    </row>
    <row r="2227">
      <c r="A2227" s="59" t="s">
        <v>38</v>
      </c>
      <c r="B2227" s="59" t="s">
        <v>59</v>
      </c>
      <c r="C2227" s="59" t="s">
        <v>171</v>
      </c>
      <c r="D2227" s="59">
        <v>1.0</v>
      </c>
      <c r="E2227" s="59" t="s">
        <v>161</v>
      </c>
      <c r="F2227" s="58"/>
    </row>
    <row r="2228">
      <c r="A2228" s="59" t="s">
        <v>38</v>
      </c>
      <c r="B2228" s="59" t="s">
        <v>71</v>
      </c>
      <c r="C2228" s="59" t="s">
        <v>171</v>
      </c>
      <c r="D2228" s="59">
        <v>1.0</v>
      </c>
      <c r="E2228" s="59" t="s">
        <v>161</v>
      </c>
      <c r="F2228" s="58"/>
    </row>
    <row r="2229">
      <c r="A2229" s="59" t="s">
        <v>38</v>
      </c>
      <c r="B2229" s="59" t="s">
        <v>119</v>
      </c>
      <c r="C2229" s="59" t="s">
        <v>171</v>
      </c>
      <c r="D2229" s="59">
        <v>1.0</v>
      </c>
      <c r="E2229" s="59" t="s">
        <v>161</v>
      </c>
      <c r="F2229" s="58"/>
    </row>
    <row r="2230">
      <c r="A2230" s="59" t="s">
        <v>38</v>
      </c>
      <c r="B2230" s="59" t="s">
        <v>122</v>
      </c>
      <c r="C2230" s="59" t="s">
        <v>171</v>
      </c>
      <c r="D2230" s="59">
        <v>1.0</v>
      </c>
      <c r="E2230" s="59" t="s">
        <v>161</v>
      </c>
      <c r="F2230" s="58"/>
    </row>
    <row r="2231">
      <c r="A2231" s="59" t="s">
        <v>38</v>
      </c>
      <c r="B2231" s="59" t="s">
        <v>36</v>
      </c>
      <c r="C2231" s="59" t="s">
        <v>171</v>
      </c>
      <c r="D2231" s="59">
        <v>1.0</v>
      </c>
      <c r="E2231" s="59" t="s">
        <v>161</v>
      </c>
      <c r="F2231" s="58"/>
    </row>
    <row r="2232">
      <c r="A2232" s="59" t="s">
        <v>38</v>
      </c>
      <c r="B2232" s="59" t="s">
        <v>40</v>
      </c>
      <c r="C2232" s="59" t="s">
        <v>171</v>
      </c>
      <c r="D2232" s="59">
        <v>1.0</v>
      </c>
      <c r="E2232" s="59" t="s">
        <v>161</v>
      </c>
      <c r="F2232" s="58"/>
    </row>
    <row r="2233">
      <c r="A2233" s="59" t="s">
        <v>38</v>
      </c>
      <c r="B2233" s="59" t="s">
        <v>84</v>
      </c>
      <c r="C2233" s="59" t="s">
        <v>171</v>
      </c>
      <c r="D2233" s="59">
        <v>1.0</v>
      </c>
      <c r="E2233" s="59" t="s">
        <v>161</v>
      </c>
      <c r="F2233" s="58"/>
    </row>
    <row r="2234">
      <c r="A2234" s="59" t="s">
        <v>38</v>
      </c>
      <c r="B2234" s="59" t="s">
        <v>98</v>
      </c>
      <c r="C2234" s="59" t="s">
        <v>171</v>
      </c>
      <c r="D2234" s="59">
        <v>1.0</v>
      </c>
      <c r="E2234" s="59" t="s">
        <v>161</v>
      </c>
      <c r="F2234" s="58"/>
    </row>
    <row r="2235">
      <c r="A2235" s="59" t="s">
        <v>38</v>
      </c>
      <c r="B2235" s="59" t="s">
        <v>99</v>
      </c>
      <c r="C2235" s="59" t="s">
        <v>171</v>
      </c>
      <c r="D2235" s="59">
        <v>1.0</v>
      </c>
      <c r="E2235" s="59" t="s">
        <v>161</v>
      </c>
      <c r="F2235" s="58"/>
    </row>
    <row r="2236">
      <c r="A2236" s="59" t="s">
        <v>38</v>
      </c>
      <c r="B2236" s="59" t="s">
        <v>109</v>
      </c>
      <c r="C2236" s="59" t="s">
        <v>171</v>
      </c>
      <c r="D2236" s="59">
        <v>1.0</v>
      </c>
      <c r="E2236" s="59" t="s">
        <v>161</v>
      </c>
      <c r="F2236" s="58"/>
    </row>
    <row r="2237">
      <c r="A2237" s="59" t="s">
        <v>38</v>
      </c>
      <c r="B2237" s="59" t="s">
        <v>124</v>
      </c>
      <c r="C2237" s="59" t="s">
        <v>171</v>
      </c>
      <c r="D2237" s="59">
        <v>1.0</v>
      </c>
      <c r="E2237" s="59" t="s">
        <v>161</v>
      </c>
      <c r="F2237" s="58"/>
    </row>
    <row r="2238">
      <c r="A2238" s="59" t="s">
        <v>38</v>
      </c>
      <c r="B2238" s="59" t="s">
        <v>145</v>
      </c>
      <c r="C2238" s="59" t="s">
        <v>171</v>
      </c>
      <c r="D2238" s="59">
        <v>1.0</v>
      </c>
      <c r="E2238" s="59" t="s">
        <v>161</v>
      </c>
      <c r="F2238" s="58"/>
    </row>
    <row r="2239">
      <c r="A2239" s="59" t="s">
        <v>38</v>
      </c>
      <c r="B2239" s="59" t="s">
        <v>147</v>
      </c>
      <c r="C2239" s="59" t="s">
        <v>171</v>
      </c>
      <c r="D2239" s="59">
        <v>1.0</v>
      </c>
      <c r="E2239" s="59" t="s">
        <v>161</v>
      </c>
      <c r="F2239" s="58"/>
    </row>
    <row r="2240">
      <c r="A2240" s="59" t="s">
        <v>38</v>
      </c>
      <c r="B2240" s="59" t="s">
        <v>102</v>
      </c>
      <c r="C2240" s="59" t="s">
        <v>171</v>
      </c>
      <c r="D2240" s="59">
        <v>1.0</v>
      </c>
      <c r="E2240" s="59" t="s">
        <v>161</v>
      </c>
      <c r="F2240" s="58"/>
    </row>
    <row r="2241">
      <c r="A2241" s="59" t="s">
        <v>19</v>
      </c>
      <c r="B2241" s="59" t="s">
        <v>32</v>
      </c>
      <c r="C2241" s="59" t="s">
        <v>171</v>
      </c>
      <c r="D2241" s="59">
        <v>1.0</v>
      </c>
      <c r="E2241" s="59" t="s">
        <v>161</v>
      </c>
      <c r="F2241" s="58"/>
    </row>
    <row r="2242">
      <c r="A2242" s="59" t="s">
        <v>19</v>
      </c>
      <c r="B2242" s="59" t="s">
        <v>136</v>
      </c>
      <c r="C2242" s="59" t="s">
        <v>171</v>
      </c>
      <c r="D2242" s="59">
        <v>1.0</v>
      </c>
      <c r="E2242" s="59" t="s">
        <v>161</v>
      </c>
      <c r="F2242" s="58"/>
    </row>
    <row r="2243">
      <c r="A2243" s="59" t="s">
        <v>19</v>
      </c>
      <c r="B2243" s="59" t="s">
        <v>70</v>
      </c>
      <c r="C2243" s="59" t="s">
        <v>171</v>
      </c>
      <c r="D2243" s="59">
        <v>1.0</v>
      </c>
      <c r="E2243" s="59" t="s">
        <v>161</v>
      </c>
      <c r="F2243" s="58"/>
    </row>
    <row r="2244">
      <c r="A2244" s="59" t="s">
        <v>19</v>
      </c>
      <c r="B2244" s="59" t="s">
        <v>137</v>
      </c>
      <c r="C2244" s="59" t="s">
        <v>171</v>
      </c>
      <c r="D2244" s="59">
        <v>1.0</v>
      </c>
      <c r="E2244" s="59" t="s">
        <v>161</v>
      </c>
      <c r="F2244" s="58"/>
    </row>
    <row r="2245">
      <c r="A2245" s="59" t="s">
        <v>19</v>
      </c>
      <c r="B2245" s="59" t="s">
        <v>42</v>
      </c>
      <c r="C2245" s="59" t="s">
        <v>171</v>
      </c>
      <c r="D2245" s="59">
        <v>1.0</v>
      </c>
      <c r="E2245" s="59" t="s">
        <v>161</v>
      </c>
      <c r="F2245" s="58"/>
    </row>
    <row r="2246">
      <c r="A2246" s="59" t="s">
        <v>19</v>
      </c>
      <c r="B2246" s="59" t="s">
        <v>28</v>
      </c>
      <c r="C2246" s="59" t="s">
        <v>171</v>
      </c>
      <c r="D2246" s="59">
        <v>1.0</v>
      </c>
      <c r="E2246" s="59" t="s">
        <v>161</v>
      </c>
      <c r="F2246" s="58"/>
    </row>
    <row r="2247">
      <c r="A2247" s="59" t="s">
        <v>19</v>
      </c>
      <c r="B2247" s="59" t="s">
        <v>33</v>
      </c>
      <c r="C2247" s="59" t="s">
        <v>171</v>
      </c>
      <c r="D2247" s="59">
        <v>1.0</v>
      </c>
      <c r="E2247" s="59" t="s">
        <v>161</v>
      </c>
      <c r="F2247" s="58"/>
    </row>
    <row r="2248">
      <c r="A2248" s="59" t="s">
        <v>19</v>
      </c>
      <c r="B2248" s="59" t="s">
        <v>46</v>
      </c>
      <c r="C2248" s="59" t="s">
        <v>171</v>
      </c>
      <c r="D2248" s="59">
        <v>1.0</v>
      </c>
      <c r="E2248" s="59" t="s">
        <v>161</v>
      </c>
      <c r="F2248" s="58"/>
    </row>
    <row r="2249">
      <c r="A2249" s="59" t="s">
        <v>19</v>
      </c>
      <c r="B2249" s="59" t="s">
        <v>51</v>
      </c>
      <c r="C2249" s="59" t="s">
        <v>171</v>
      </c>
      <c r="D2249" s="59">
        <v>1.0</v>
      </c>
      <c r="E2249" s="59" t="s">
        <v>161</v>
      </c>
      <c r="F2249" s="58"/>
    </row>
    <row r="2250">
      <c r="A2250" s="59" t="s">
        <v>19</v>
      </c>
      <c r="B2250" s="59" t="s">
        <v>83</v>
      </c>
      <c r="C2250" s="59" t="s">
        <v>171</v>
      </c>
      <c r="D2250" s="59">
        <v>1.0</v>
      </c>
      <c r="E2250" s="59" t="s">
        <v>161</v>
      </c>
      <c r="F2250" s="58"/>
    </row>
    <row r="2251">
      <c r="A2251" s="59" t="s">
        <v>19</v>
      </c>
      <c r="B2251" s="59" t="s">
        <v>148</v>
      </c>
      <c r="C2251" s="59" t="s">
        <v>171</v>
      </c>
      <c r="D2251" s="59">
        <v>1.0</v>
      </c>
      <c r="E2251" s="59" t="s">
        <v>161</v>
      </c>
      <c r="F2251" s="58"/>
    </row>
    <row r="2252">
      <c r="A2252" s="59" t="s">
        <v>19</v>
      </c>
      <c r="B2252" s="59" t="s">
        <v>149</v>
      </c>
      <c r="C2252" s="59" t="s">
        <v>171</v>
      </c>
      <c r="D2252" s="59">
        <v>1.0</v>
      </c>
      <c r="E2252" s="59" t="s">
        <v>161</v>
      </c>
      <c r="F2252" s="58"/>
    </row>
    <row r="2253">
      <c r="A2253" s="59" t="s">
        <v>19</v>
      </c>
      <c r="B2253" s="59" t="s">
        <v>15</v>
      </c>
      <c r="C2253" s="59" t="s">
        <v>171</v>
      </c>
      <c r="D2253" s="59">
        <v>1.0</v>
      </c>
      <c r="E2253" s="59" t="s">
        <v>161</v>
      </c>
      <c r="F2253" s="58"/>
    </row>
    <row r="2254">
      <c r="A2254" s="59" t="s">
        <v>19</v>
      </c>
      <c r="B2254" s="59" t="s">
        <v>48</v>
      </c>
      <c r="C2254" s="59" t="s">
        <v>171</v>
      </c>
      <c r="D2254" s="59">
        <v>1.0</v>
      </c>
      <c r="E2254" s="59" t="s">
        <v>161</v>
      </c>
      <c r="F2254" s="58"/>
    </row>
    <row r="2255">
      <c r="A2255" s="59" t="s">
        <v>19</v>
      </c>
      <c r="B2255" s="59" t="s">
        <v>61</v>
      </c>
      <c r="C2255" s="59" t="s">
        <v>171</v>
      </c>
      <c r="D2255" s="59">
        <v>1.0</v>
      </c>
      <c r="E2255" s="59" t="s">
        <v>161</v>
      </c>
      <c r="F2255" s="58"/>
    </row>
    <row r="2256">
      <c r="A2256" s="59" t="s">
        <v>19</v>
      </c>
      <c r="B2256" s="59" t="s">
        <v>63</v>
      </c>
      <c r="C2256" s="59" t="s">
        <v>171</v>
      </c>
      <c r="D2256" s="59">
        <v>1.0</v>
      </c>
      <c r="E2256" s="59" t="s">
        <v>161</v>
      </c>
      <c r="F2256" s="58"/>
    </row>
    <row r="2257">
      <c r="A2257" s="59" t="s">
        <v>19</v>
      </c>
      <c r="B2257" s="59" t="s">
        <v>93</v>
      </c>
      <c r="C2257" s="59" t="s">
        <v>171</v>
      </c>
      <c r="D2257" s="59">
        <v>1.0</v>
      </c>
      <c r="E2257" s="59" t="s">
        <v>161</v>
      </c>
      <c r="F2257" s="58"/>
    </row>
    <row r="2258">
      <c r="A2258" s="59" t="s">
        <v>19</v>
      </c>
      <c r="B2258" s="59" t="s">
        <v>96</v>
      </c>
      <c r="C2258" s="59" t="s">
        <v>171</v>
      </c>
      <c r="D2258" s="59">
        <v>1.0</v>
      </c>
      <c r="E2258" s="59" t="s">
        <v>161</v>
      </c>
      <c r="F2258" s="58"/>
    </row>
    <row r="2259">
      <c r="A2259" s="59" t="s">
        <v>19</v>
      </c>
      <c r="B2259" s="59" t="s">
        <v>112</v>
      </c>
      <c r="C2259" s="59" t="s">
        <v>171</v>
      </c>
      <c r="D2259" s="59">
        <v>1.0</v>
      </c>
      <c r="E2259" s="59" t="s">
        <v>161</v>
      </c>
      <c r="F2259" s="58"/>
    </row>
    <row r="2260">
      <c r="A2260" s="59" t="s">
        <v>19</v>
      </c>
      <c r="B2260" s="59" t="s">
        <v>114</v>
      </c>
      <c r="C2260" s="59" t="s">
        <v>171</v>
      </c>
      <c r="D2260" s="59">
        <v>1.0</v>
      </c>
      <c r="E2260" s="59" t="s">
        <v>161</v>
      </c>
      <c r="F2260" s="58"/>
    </row>
    <row r="2261">
      <c r="A2261" s="59" t="s">
        <v>19</v>
      </c>
      <c r="B2261" s="59" t="s">
        <v>142</v>
      </c>
      <c r="C2261" s="59" t="s">
        <v>171</v>
      </c>
      <c r="D2261" s="59">
        <v>1.0</v>
      </c>
      <c r="E2261" s="59" t="s">
        <v>161</v>
      </c>
      <c r="F2261" s="58"/>
    </row>
    <row r="2262">
      <c r="A2262" s="59" t="s">
        <v>19</v>
      </c>
      <c r="B2262" s="59" t="s">
        <v>54</v>
      </c>
      <c r="C2262" s="59" t="s">
        <v>171</v>
      </c>
      <c r="D2262" s="59">
        <v>1.0</v>
      </c>
      <c r="E2262" s="59" t="s">
        <v>161</v>
      </c>
      <c r="F2262" s="58"/>
    </row>
    <row r="2263">
      <c r="A2263" s="59" t="s">
        <v>19</v>
      </c>
      <c r="B2263" s="59" t="s">
        <v>108</v>
      </c>
      <c r="C2263" s="59" t="s">
        <v>171</v>
      </c>
      <c r="D2263" s="59">
        <v>1.0</v>
      </c>
      <c r="E2263" s="59" t="s">
        <v>161</v>
      </c>
      <c r="F2263" s="58"/>
    </row>
    <row r="2264">
      <c r="A2264" s="59" t="s">
        <v>19</v>
      </c>
      <c r="B2264" s="59" t="s">
        <v>39</v>
      </c>
      <c r="C2264" s="59" t="s">
        <v>171</v>
      </c>
      <c r="D2264" s="59">
        <v>1.0</v>
      </c>
      <c r="E2264" s="59" t="s">
        <v>161</v>
      </c>
      <c r="F2264" s="58"/>
    </row>
    <row r="2265">
      <c r="A2265" s="59" t="s">
        <v>19</v>
      </c>
      <c r="B2265" s="59" t="s">
        <v>121</v>
      </c>
      <c r="C2265" s="59" t="s">
        <v>171</v>
      </c>
      <c r="D2265" s="59">
        <v>1.0</v>
      </c>
      <c r="E2265" s="59" t="s">
        <v>161</v>
      </c>
      <c r="F2265" s="58"/>
    </row>
    <row r="2266">
      <c r="A2266" s="59" t="s">
        <v>19</v>
      </c>
      <c r="B2266" s="59" t="s">
        <v>126</v>
      </c>
      <c r="C2266" s="59" t="s">
        <v>171</v>
      </c>
      <c r="D2266" s="59">
        <v>1.0</v>
      </c>
      <c r="E2266" s="59" t="s">
        <v>161</v>
      </c>
      <c r="F2266" s="58"/>
    </row>
    <row r="2267">
      <c r="A2267" s="59" t="s">
        <v>19</v>
      </c>
      <c r="B2267" s="59" t="s">
        <v>80</v>
      </c>
      <c r="C2267" s="59" t="s">
        <v>171</v>
      </c>
      <c r="D2267" s="59">
        <v>1.0</v>
      </c>
      <c r="E2267" s="59" t="s">
        <v>161</v>
      </c>
      <c r="F2267" s="58"/>
    </row>
    <row r="2268">
      <c r="A2268" s="59" t="s">
        <v>19</v>
      </c>
      <c r="B2268" s="59" t="s">
        <v>23</v>
      </c>
      <c r="C2268" s="59" t="s">
        <v>171</v>
      </c>
      <c r="D2268" s="59">
        <v>1.0</v>
      </c>
      <c r="E2268" s="59" t="s">
        <v>161</v>
      </c>
      <c r="F2268" s="58"/>
    </row>
    <row r="2269">
      <c r="A2269" s="59" t="s">
        <v>19</v>
      </c>
      <c r="B2269" s="59" t="s">
        <v>67</v>
      </c>
      <c r="C2269" s="59" t="s">
        <v>171</v>
      </c>
      <c r="D2269" s="59">
        <v>1.0</v>
      </c>
      <c r="E2269" s="59" t="s">
        <v>161</v>
      </c>
      <c r="F2269" s="58"/>
    </row>
    <row r="2270">
      <c r="A2270" s="59" t="s">
        <v>19</v>
      </c>
      <c r="B2270" s="59" t="s">
        <v>92</v>
      </c>
      <c r="C2270" s="59" t="s">
        <v>171</v>
      </c>
      <c r="D2270" s="59">
        <v>1.0</v>
      </c>
      <c r="E2270" s="59" t="s">
        <v>161</v>
      </c>
      <c r="F2270" s="58"/>
    </row>
    <row r="2271">
      <c r="A2271" s="59" t="s">
        <v>19</v>
      </c>
      <c r="B2271" s="59" t="s">
        <v>138</v>
      </c>
      <c r="C2271" s="59" t="s">
        <v>171</v>
      </c>
      <c r="D2271" s="59">
        <v>1.0</v>
      </c>
      <c r="E2271" s="59" t="s">
        <v>161</v>
      </c>
      <c r="F2271" s="58"/>
    </row>
    <row r="2272">
      <c r="A2272" s="59" t="s">
        <v>19</v>
      </c>
      <c r="B2272" s="59" t="s">
        <v>128</v>
      </c>
      <c r="C2272" s="59" t="s">
        <v>171</v>
      </c>
      <c r="D2272" s="59">
        <v>1.0</v>
      </c>
      <c r="E2272" s="59" t="s">
        <v>161</v>
      </c>
      <c r="F2272" s="58"/>
    </row>
    <row r="2273">
      <c r="A2273" s="59" t="s">
        <v>19</v>
      </c>
      <c r="B2273" s="59" t="s">
        <v>21</v>
      </c>
      <c r="C2273" s="59" t="s">
        <v>171</v>
      </c>
      <c r="D2273" s="59">
        <v>1.0</v>
      </c>
      <c r="E2273" s="59" t="s">
        <v>161</v>
      </c>
      <c r="F2273" s="58"/>
    </row>
    <row r="2274">
      <c r="A2274" s="59" t="s">
        <v>19</v>
      </c>
      <c r="B2274" s="59" t="s">
        <v>144</v>
      </c>
      <c r="C2274" s="59" t="s">
        <v>171</v>
      </c>
      <c r="D2274" s="59">
        <v>1.0</v>
      </c>
      <c r="E2274" s="59" t="s">
        <v>161</v>
      </c>
      <c r="F2274" s="58"/>
    </row>
    <row r="2275">
      <c r="A2275" s="59" t="s">
        <v>19</v>
      </c>
      <c r="B2275" s="59" t="s">
        <v>82</v>
      </c>
      <c r="C2275" s="59" t="s">
        <v>171</v>
      </c>
      <c r="D2275" s="59">
        <v>1.0</v>
      </c>
      <c r="E2275" s="59" t="s">
        <v>161</v>
      </c>
      <c r="F2275" s="58"/>
    </row>
    <row r="2276">
      <c r="A2276" s="59" t="s">
        <v>19</v>
      </c>
      <c r="B2276" s="59" t="s">
        <v>73</v>
      </c>
      <c r="C2276" s="59" t="s">
        <v>171</v>
      </c>
      <c r="D2276" s="59">
        <v>1.0</v>
      </c>
      <c r="E2276" s="59" t="s">
        <v>161</v>
      </c>
      <c r="F2276" s="58"/>
    </row>
    <row r="2277">
      <c r="A2277" s="59" t="s">
        <v>19</v>
      </c>
      <c r="B2277" s="59" t="s">
        <v>50</v>
      </c>
      <c r="C2277" s="59" t="s">
        <v>171</v>
      </c>
      <c r="D2277" s="59">
        <v>1.0</v>
      </c>
      <c r="E2277" s="59" t="s">
        <v>161</v>
      </c>
      <c r="F2277" s="58"/>
    </row>
    <row r="2278">
      <c r="A2278" s="59" t="s">
        <v>19</v>
      </c>
      <c r="B2278" s="59" t="s">
        <v>72</v>
      </c>
      <c r="C2278" s="59" t="s">
        <v>171</v>
      </c>
      <c r="D2278" s="59">
        <v>1.0</v>
      </c>
      <c r="E2278" s="59" t="s">
        <v>161</v>
      </c>
      <c r="F2278" s="58"/>
    </row>
    <row r="2279">
      <c r="A2279" s="59" t="s">
        <v>19</v>
      </c>
      <c r="B2279" s="59" t="s">
        <v>75</v>
      </c>
      <c r="C2279" s="59" t="s">
        <v>171</v>
      </c>
      <c r="D2279" s="59">
        <v>1.0</v>
      </c>
      <c r="E2279" s="59" t="s">
        <v>161</v>
      </c>
      <c r="F2279" s="58"/>
    </row>
    <row r="2280">
      <c r="A2280" s="59" t="s">
        <v>19</v>
      </c>
      <c r="B2280" s="59" t="s">
        <v>25</v>
      </c>
      <c r="C2280" s="59" t="s">
        <v>171</v>
      </c>
      <c r="D2280" s="59">
        <v>1.0</v>
      </c>
      <c r="E2280" s="59" t="s">
        <v>161</v>
      </c>
      <c r="F2280" s="58"/>
    </row>
    <row r="2281">
      <c r="A2281" s="59" t="s">
        <v>19</v>
      </c>
      <c r="B2281" s="59" t="s">
        <v>104</v>
      </c>
      <c r="C2281" s="59" t="s">
        <v>171</v>
      </c>
      <c r="D2281" s="59">
        <v>1.0</v>
      </c>
      <c r="E2281" s="59" t="s">
        <v>161</v>
      </c>
      <c r="F2281" s="58"/>
    </row>
    <row r="2282">
      <c r="A2282" s="59" t="s">
        <v>19</v>
      </c>
      <c r="B2282" s="59" t="s">
        <v>146</v>
      </c>
      <c r="C2282" s="59" t="s">
        <v>171</v>
      </c>
      <c r="D2282" s="59">
        <v>1.0</v>
      </c>
      <c r="E2282" s="59" t="s">
        <v>161</v>
      </c>
      <c r="F2282" s="58"/>
    </row>
    <row r="2283">
      <c r="A2283" s="59" t="s">
        <v>19</v>
      </c>
      <c r="B2283" s="59" t="s">
        <v>55</v>
      </c>
      <c r="C2283" s="59" t="s">
        <v>171</v>
      </c>
      <c r="D2283" s="59">
        <v>1.0</v>
      </c>
      <c r="E2283" s="59" t="s">
        <v>161</v>
      </c>
      <c r="F2283" s="58"/>
    </row>
    <row r="2284">
      <c r="A2284" s="59" t="s">
        <v>19</v>
      </c>
      <c r="B2284" s="59" t="s">
        <v>125</v>
      </c>
      <c r="C2284" s="59" t="s">
        <v>171</v>
      </c>
      <c r="D2284" s="59">
        <v>1.0</v>
      </c>
      <c r="E2284" s="59" t="s">
        <v>161</v>
      </c>
      <c r="F2284" s="58"/>
    </row>
    <row r="2285">
      <c r="A2285" s="59" t="s">
        <v>19</v>
      </c>
      <c r="B2285" s="59" t="s">
        <v>81</v>
      </c>
      <c r="C2285" s="59" t="s">
        <v>171</v>
      </c>
      <c r="D2285" s="59">
        <v>1.0</v>
      </c>
      <c r="E2285" s="59" t="s">
        <v>161</v>
      </c>
      <c r="F2285" s="58"/>
    </row>
    <row r="2286">
      <c r="A2286" s="59" t="s">
        <v>19</v>
      </c>
      <c r="B2286" s="59" t="s">
        <v>106</v>
      </c>
      <c r="C2286" s="59" t="s">
        <v>171</v>
      </c>
      <c r="D2286" s="59">
        <v>1.0</v>
      </c>
      <c r="E2286" s="59" t="s">
        <v>161</v>
      </c>
      <c r="F2286" s="58"/>
    </row>
    <row r="2287">
      <c r="A2287" s="59" t="s">
        <v>19</v>
      </c>
      <c r="B2287" s="59" t="s">
        <v>86</v>
      </c>
      <c r="C2287" s="59" t="s">
        <v>171</v>
      </c>
      <c r="D2287" s="59">
        <v>1.0</v>
      </c>
      <c r="E2287" s="59" t="s">
        <v>161</v>
      </c>
      <c r="F2287" s="58"/>
    </row>
    <row r="2288">
      <c r="A2288" s="59" t="s">
        <v>19</v>
      </c>
      <c r="B2288" s="59" t="s">
        <v>90</v>
      </c>
      <c r="C2288" s="59" t="s">
        <v>171</v>
      </c>
      <c r="D2288" s="59">
        <v>1.0</v>
      </c>
      <c r="E2288" s="59" t="s">
        <v>161</v>
      </c>
      <c r="F2288" s="58"/>
    </row>
    <row r="2289">
      <c r="A2289" s="59" t="s">
        <v>19</v>
      </c>
      <c r="B2289" s="59" t="s">
        <v>135</v>
      </c>
      <c r="C2289" s="59" t="s">
        <v>171</v>
      </c>
      <c r="D2289" s="59">
        <v>1.0</v>
      </c>
      <c r="E2289" s="59" t="s">
        <v>161</v>
      </c>
      <c r="F2289" s="58"/>
    </row>
    <row r="2290">
      <c r="A2290" s="59" t="s">
        <v>19</v>
      </c>
      <c r="B2290" s="59" t="s">
        <v>113</v>
      </c>
      <c r="C2290" s="59" t="s">
        <v>171</v>
      </c>
      <c r="D2290" s="59">
        <v>1.0</v>
      </c>
      <c r="E2290" s="59" t="s">
        <v>161</v>
      </c>
      <c r="F2290" s="58"/>
    </row>
    <row r="2291">
      <c r="A2291" s="59" t="s">
        <v>19</v>
      </c>
      <c r="B2291" s="59" t="s">
        <v>69</v>
      </c>
      <c r="C2291" s="59" t="s">
        <v>171</v>
      </c>
      <c r="D2291" s="59">
        <v>1.0</v>
      </c>
      <c r="E2291" s="59" t="s">
        <v>161</v>
      </c>
      <c r="F2291" s="58"/>
    </row>
    <row r="2292">
      <c r="A2292" s="59" t="s">
        <v>19</v>
      </c>
      <c r="B2292" s="59" t="s">
        <v>143</v>
      </c>
      <c r="C2292" s="59" t="s">
        <v>171</v>
      </c>
      <c r="D2292" s="59">
        <v>1.0</v>
      </c>
      <c r="E2292" s="59" t="s">
        <v>161</v>
      </c>
      <c r="F2292" s="58"/>
    </row>
    <row r="2293">
      <c r="A2293" s="59" t="s">
        <v>19</v>
      </c>
      <c r="B2293" s="59" t="s">
        <v>111</v>
      </c>
      <c r="C2293" s="59" t="s">
        <v>171</v>
      </c>
      <c r="D2293" s="59">
        <v>1.0</v>
      </c>
      <c r="E2293" s="59" t="s">
        <v>161</v>
      </c>
      <c r="F2293" s="58"/>
    </row>
    <row r="2294">
      <c r="A2294" s="59" t="s">
        <v>19</v>
      </c>
      <c r="B2294" s="59" t="s">
        <v>130</v>
      </c>
      <c r="C2294" s="59" t="s">
        <v>171</v>
      </c>
      <c r="D2294" s="59">
        <v>1.0</v>
      </c>
      <c r="E2294" s="59" t="s">
        <v>161</v>
      </c>
      <c r="F2294" s="58"/>
    </row>
    <row r="2295">
      <c r="A2295" s="59" t="s">
        <v>19</v>
      </c>
      <c r="B2295" s="59" t="s">
        <v>47</v>
      </c>
      <c r="C2295" s="59" t="s">
        <v>171</v>
      </c>
      <c r="D2295" s="59">
        <v>1.0</v>
      </c>
      <c r="E2295" s="59" t="s">
        <v>161</v>
      </c>
      <c r="F2295" s="58"/>
    </row>
    <row r="2296">
      <c r="A2296" s="59" t="s">
        <v>19</v>
      </c>
      <c r="B2296" s="59" t="s">
        <v>17</v>
      </c>
      <c r="C2296" s="59" t="s">
        <v>171</v>
      </c>
      <c r="D2296" s="59">
        <v>1.0</v>
      </c>
      <c r="E2296" s="59" t="s">
        <v>161</v>
      </c>
      <c r="F2296" s="58"/>
    </row>
    <row r="2297">
      <c r="A2297" s="59" t="s">
        <v>19</v>
      </c>
      <c r="B2297" s="59" t="s">
        <v>22</v>
      </c>
      <c r="C2297" s="59" t="s">
        <v>171</v>
      </c>
      <c r="D2297" s="59">
        <v>1.0</v>
      </c>
      <c r="E2297" s="59" t="s">
        <v>161</v>
      </c>
      <c r="F2297" s="58"/>
    </row>
    <row r="2298">
      <c r="A2298" s="59" t="s">
        <v>19</v>
      </c>
      <c r="B2298" s="59" t="s">
        <v>62</v>
      </c>
      <c r="C2298" s="59" t="s">
        <v>171</v>
      </c>
      <c r="D2298" s="59">
        <v>1.0</v>
      </c>
      <c r="E2298" s="59" t="s">
        <v>161</v>
      </c>
      <c r="F2298" s="58"/>
    </row>
    <row r="2299">
      <c r="A2299" s="59" t="s">
        <v>19</v>
      </c>
      <c r="B2299" s="59" t="s">
        <v>66</v>
      </c>
      <c r="C2299" s="59" t="s">
        <v>171</v>
      </c>
      <c r="D2299" s="59">
        <v>1.0</v>
      </c>
      <c r="E2299" s="59" t="s">
        <v>161</v>
      </c>
      <c r="F2299" s="58"/>
    </row>
    <row r="2300">
      <c r="A2300" s="59" t="s">
        <v>19</v>
      </c>
      <c r="B2300" s="59" t="s">
        <v>78</v>
      </c>
      <c r="C2300" s="59" t="s">
        <v>171</v>
      </c>
      <c r="D2300" s="59">
        <v>1.0</v>
      </c>
      <c r="E2300" s="59" t="s">
        <v>161</v>
      </c>
      <c r="F2300" s="58"/>
    </row>
    <row r="2301">
      <c r="A2301" s="59" t="s">
        <v>19</v>
      </c>
      <c r="B2301" s="59" t="s">
        <v>91</v>
      </c>
      <c r="C2301" s="59" t="s">
        <v>171</v>
      </c>
      <c r="D2301" s="59">
        <v>1.0</v>
      </c>
      <c r="E2301" s="59" t="s">
        <v>161</v>
      </c>
      <c r="F2301" s="58"/>
    </row>
    <row r="2302">
      <c r="A2302" s="59" t="s">
        <v>19</v>
      </c>
      <c r="B2302" s="59" t="s">
        <v>110</v>
      </c>
      <c r="C2302" s="59" t="s">
        <v>171</v>
      </c>
      <c r="D2302" s="59">
        <v>1.0</v>
      </c>
      <c r="E2302" s="59" t="s">
        <v>161</v>
      </c>
      <c r="F2302" s="58"/>
    </row>
    <row r="2303">
      <c r="A2303" s="59" t="s">
        <v>19</v>
      </c>
      <c r="B2303" s="59" t="s">
        <v>87</v>
      </c>
      <c r="C2303" s="59" t="s">
        <v>171</v>
      </c>
      <c r="D2303" s="59">
        <v>1.0</v>
      </c>
      <c r="E2303" s="59" t="s">
        <v>161</v>
      </c>
      <c r="F2303" s="58"/>
    </row>
    <row r="2304">
      <c r="A2304" s="59" t="s">
        <v>19</v>
      </c>
      <c r="B2304" s="59" t="s">
        <v>41</v>
      </c>
      <c r="C2304" s="59" t="s">
        <v>171</v>
      </c>
      <c r="D2304" s="59">
        <v>1.0</v>
      </c>
      <c r="E2304" s="59" t="s">
        <v>161</v>
      </c>
      <c r="F2304" s="58"/>
    </row>
    <row r="2305">
      <c r="A2305" s="59" t="s">
        <v>19</v>
      </c>
      <c r="B2305" s="59" t="s">
        <v>97</v>
      </c>
      <c r="C2305" s="59" t="s">
        <v>171</v>
      </c>
      <c r="D2305" s="59">
        <v>1.0</v>
      </c>
      <c r="E2305" s="59" t="s">
        <v>161</v>
      </c>
      <c r="F2305" s="58"/>
    </row>
    <row r="2306">
      <c r="A2306" s="59" t="s">
        <v>19</v>
      </c>
      <c r="B2306" s="59" t="s">
        <v>77</v>
      </c>
      <c r="C2306" s="59" t="s">
        <v>171</v>
      </c>
      <c r="D2306" s="59">
        <v>1.0</v>
      </c>
      <c r="E2306" s="59" t="s">
        <v>161</v>
      </c>
      <c r="F2306" s="58"/>
    </row>
    <row r="2307">
      <c r="A2307" s="59" t="s">
        <v>19</v>
      </c>
      <c r="B2307" s="59" t="s">
        <v>120</v>
      </c>
      <c r="C2307" s="59" t="s">
        <v>171</v>
      </c>
      <c r="D2307" s="59">
        <v>1.0</v>
      </c>
      <c r="E2307" s="59" t="s">
        <v>161</v>
      </c>
      <c r="F2307" s="58"/>
    </row>
    <row r="2308">
      <c r="A2308" s="59" t="s">
        <v>19</v>
      </c>
      <c r="B2308" s="59" t="s">
        <v>116</v>
      </c>
      <c r="C2308" s="59" t="s">
        <v>171</v>
      </c>
      <c r="D2308" s="59">
        <v>1.0</v>
      </c>
      <c r="E2308" s="59" t="s">
        <v>161</v>
      </c>
      <c r="F2308" s="58"/>
    </row>
    <row r="2309">
      <c r="A2309" s="59" t="s">
        <v>19</v>
      </c>
      <c r="B2309" s="59" t="s">
        <v>31</v>
      </c>
      <c r="C2309" s="59" t="s">
        <v>171</v>
      </c>
      <c r="D2309" s="59">
        <v>1.0</v>
      </c>
      <c r="E2309" s="59" t="s">
        <v>161</v>
      </c>
      <c r="F2309" s="58"/>
    </row>
    <row r="2310">
      <c r="A2310" s="59" t="s">
        <v>19</v>
      </c>
      <c r="B2310" s="59" t="s">
        <v>45</v>
      </c>
      <c r="C2310" s="59" t="s">
        <v>171</v>
      </c>
      <c r="D2310" s="59">
        <v>1.0</v>
      </c>
      <c r="E2310" s="59" t="s">
        <v>161</v>
      </c>
      <c r="F2310" s="58"/>
    </row>
    <row r="2311">
      <c r="A2311" s="59" t="s">
        <v>19</v>
      </c>
      <c r="B2311" s="59" t="s">
        <v>94</v>
      </c>
      <c r="C2311" s="59" t="s">
        <v>171</v>
      </c>
      <c r="D2311" s="59">
        <v>1.0</v>
      </c>
      <c r="E2311" s="59" t="s">
        <v>161</v>
      </c>
      <c r="F2311" s="58"/>
    </row>
    <row r="2312">
      <c r="A2312" s="59" t="s">
        <v>19</v>
      </c>
      <c r="B2312" s="59" t="s">
        <v>27</v>
      </c>
      <c r="C2312" s="59" t="s">
        <v>171</v>
      </c>
      <c r="D2312" s="59">
        <v>1.0</v>
      </c>
      <c r="E2312" s="59" t="s">
        <v>161</v>
      </c>
      <c r="F2312" s="58"/>
    </row>
    <row r="2313">
      <c r="A2313" s="59" t="s">
        <v>19</v>
      </c>
      <c r="B2313" s="59" t="s">
        <v>105</v>
      </c>
      <c r="C2313" s="59" t="s">
        <v>171</v>
      </c>
      <c r="D2313" s="59">
        <v>1.0</v>
      </c>
      <c r="E2313" s="59" t="s">
        <v>161</v>
      </c>
      <c r="F2313" s="58"/>
    </row>
    <row r="2314">
      <c r="A2314" s="59" t="s">
        <v>19</v>
      </c>
      <c r="B2314" s="59" t="s">
        <v>52</v>
      </c>
      <c r="C2314" s="59" t="s">
        <v>171</v>
      </c>
      <c r="D2314" s="59">
        <v>1.0</v>
      </c>
      <c r="E2314" s="59" t="s">
        <v>161</v>
      </c>
      <c r="F2314" s="58"/>
    </row>
    <row r="2315">
      <c r="A2315" s="59" t="s">
        <v>19</v>
      </c>
      <c r="B2315" s="59" t="s">
        <v>58</v>
      </c>
      <c r="C2315" s="59" t="s">
        <v>171</v>
      </c>
      <c r="D2315" s="59">
        <v>1.0</v>
      </c>
      <c r="E2315" s="59" t="s">
        <v>161</v>
      </c>
      <c r="F2315" s="58"/>
    </row>
    <row r="2316">
      <c r="A2316" s="59" t="s">
        <v>19</v>
      </c>
      <c r="B2316" s="59" t="s">
        <v>65</v>
      </c>
      <c r="C2316" s="59" t="s">
        <v>171</v>
      </c>
      <c r="D2316" s="59">
        <v>1.0</v>
      </c>
      <c r="E2316" s="59" t="s">
        <v>161</v>
      </c>
      <c r="F2316" s="58"/>
    </row>
    <row r="2317">
      <c r="A2317" s="59" t="s">
        <v>19</v>
      </c>
      <c r="B2317" s="59" t="s">
        <v>59</v>
      </c>
      <c r="C2317" s="59" t="s">
        <v>171</v>
      </c>
      <c r="D2317" s="59">
        <v>1.0</v>
      </c>
      <c r="E2317" s="59" t="s">
        <v>161</v>
      </c>
      <c r="F2317" s="58"/>
    </row>
    <row r="2318">
      <c r="A2318" s="59" t="s">
        <v>19</v>
      </c>
      <c r="B2318" s="59" t="s">
        <v>71</v>
      </c>
      <c r="C2318" s="59" t="s">
        <v>171</v>
      </c>
      <c r="D2318" s="59">
        <v>1.0</v>
      </c>
      <c r="E2318" s="59" t="s">
        <v>161</v>
      </c>
      <c r="F2318" s="58"/>
    </row>
    <row r="2319">
      <c r="A2319" s="59" t="s">
        <v>19</v>
      </c>
      <c r="B2319" s="59" t="s">
        <v>119</v>
      </c>
      <c r="C2319" s="59" t="s">
        <v>171</v>
      </c>
      <c r="D2319" s="59">
        <v>1.0</v>
      </c>
      <c r="E2319" s="59" t="s">
        <v>161</v>
      </c>
      <c r="F2319" s="58"/>
    </row>
    <row r="2320">
      <c r="A2320" s="59" t="s">
        <v>19</v>
      </c>
      <c r="B2320" s="59" t="s">
        <v>122</v>
      </c>
      <c r="C2320" s="59" t="s">
        <v>171</v>
      </c>
      <c r="D2320" s="59">
        <v>1.0</v>
      </c>
      <c r="E2320" s="59" t="s">
        <v>161</v>
      </c>
      <c r="F2320" s="58"/>
    </row>
    <row r="2321">
      <c r="A2321" s="59" t="s">
        <v>19</v>
      </c>
      <c r="B2321" s="59" t="s">
        <v>36</v>
      </c>
      <c r="C2321" s="59" t="s">
        <v>171</v>
      </c>
      <c r="D2321" s="59">
        <v>1.0</v>
      </c>
      <c r="E2321" s="59" t="s">
        <v>161</v>
      </c>
      <c r="F2321" s="58"/>
    </row>
    <row r="2322">
      <c r="A2322" s="59" t="s">
        <v>19</v>
      </c>
      <c r="B2322" s="59" t="s">
        <v>40</v>
      </c>
      <c r="C2322" s="59" t="s">
        <v>171</v>
      </c>
      <c r="D2322" s="59">
        <v>1.0</v>
      </c>
      <c r="E2322" s="59" t="s">
        <v>161</v>
      </c>
      <c r="F2322" s="58"/>
    </row>
    <row r="2323">
      <c r="A2323" s="59" t="s">
        <v>19</v>
      </c>
      <c r="B2323" s="59" t="s">
        <v>84</v>
      </c>
      <c r="C2323" s="59" t="s">
        <v>171</v>
      </c>
      <c r="D2323" s="59">
        <v>1.0</v>
      </c>
      <c r="E2323" s="59" t="s">
        <v>161</v>
      </c>
      <c r="F2323" s="58"/>
    </row>
    <row r="2324">
      <c r="A2324" s="59" t="s">
        <v>19</v>
      </c>
      <c r="B2324" s="59" t="s">
        <v>98</v>
      </c>
      <c r="C2324" s="59" t="s">
        <v>171</v>
      </c>
      <c r="D2324" s="59">
        <v>1.0</v>
      </c>
      <c r="E2324" s="59" t="s">
        <v>161</v>
      </c>
      <c r="F2324" s="58"/>
    </row>
    <row r="2325">
      <c r="A2325" s="59" t="s">
        <v>19</v>
      </c>
      <c r="B2325" s="59" t="s">
        <v>99</v>
      </c>
      <c r="C2325" s="59" t="s">
        <v>171</v>
      </c>
      <c r="D2325" s="59">
        <v>1.0</v>
      </c>
      <c r="E2325" s="59" t="s">
        <v>161</v>
      </c>
      <c r="F2325" s="58"/>
    </row>
    <row r="2326">
      <c r="A2326" s="59" t="s">
        <v>19</v>
      </c>
      <c r="B2326" s="59" t="s">
        <v>109</v>
      </c>
      <c r="C2326" s="59" t="s">
        <v>171</v>
      </c>
      <c r="D2326" s="59">
        <v>1.0</v>
      </c>
      <c r="E2326" s="59" t="s">
        <v>161</v>
      </c>
      <c r="F2326" s="58"/>
    </row>
    <row r="2327">
      <c r="A2327" s="59" t="s">
        <v>19</v>
      </c>
      <c r="B2327" s="59" t="s">
        <v>124</v>
      </c>
      <c r="C2327" s="59" t="s">
        <v>171</v>
      </c>
      <c r="D2327" s="59">
        <v>1.0</v>
      </c>
      <c r="E2327" s="59" t="s">
        <v>161</v>
      </c>
      <c r="F2327" s="58"/>
    </row>
    <row r="2328">
      <c r="A2328" s="59" t="s">
        <v>19</v>
      </c>
      <c r="B2328" s="59" t="s">
        <v>145</v>
      </c>
      <c r="C2328" s="59" t="s">
        <v>171</v>
      </c>
      <c r="D2328" s="59">
        <v>1.0</v>
      </c>
      <c r="E2328" s="59" t="s">
        <v>161</v>
      </c>
      <c r="F2328" s="58"/>
    </row>
    <row r="2329">
      <c r="A2329" s="59" t="s">
        <v>19</v>
      </c>
      <c r="B2329" s="59" t="s">
        <v>147</v>
      </c>
      <c r="C2329" s="59" t="s">
        <v>171</v>
      </c>
      <c r="D2329" s="59">
        <v>1.0</v>
      </c>
      <c r="E2329" s="59" t="s">
        <v>161</v>
      </c>
      <c r="F2329" s="58"/>
    </row>
    <row r="2330">
      <c r="A2330" s="59" t="s">
        <v>19</v>
      </c>
      <c r="B2330" s="59" t="s">
        <v>102</v>
      </c>
      <c r="C2330" s="59" t="s">
        <v>171</v>
      </c>
      <c r="D2330" s="59">
        <v>1.0</v>
      </c>
      <c r="E2330" s="59" t="s">
        <v>161</v>
      </c>
      <c r="F2330" s="58"/>
    </row>
    <row r="2331">
      <c r="A2331" s="59" t="s">
        <v>32</v>
      </c>
      <c r="B2331" s="59" t="s">
        <v>136</v>
      </c>
      <c r="C2331" s="59" t="s">
        <v>171</v>
      </c>
      <c r="D2331" s="59">
        <v>1.0</v>
      </c>
      <c r="E2331" s="59" t="s">
        <v>161</v>
      </c>
      <c r="F2331" s="58"/>
    </row>
    <row r="2332">
      <c r="A2332" s="59" t="s">
        <v>32</v>
      </c>
      <c r="B2332" s="59" t="s">
        <v>70</v>
      </c>
      <c r="C2332" s="59" t="s">
        <v>171</v>
      </c>
      <c r="D2332" s="59">
        <v>1.0</v>
      </c>
      <c r="E2332" s="59" t="s">
        <v>161</v>
      </c>
      <c r="F2332" s="58"/>
    </row>
    <row r="2333">
      <c r="A2333" s="59" t="s">
        <v>32</v>
      </c>
      <c r="B2333" s="59" t="s">
        <v>137</v>
      </c>
      <c r="C2333" s="59" t="s">
        <v>171</v>
      </c>
      <c r="D2333" s="59">
        <v>1.0</v>
      </c>
      <c r="E2333" s="59" t="s">
        <v>161</v>
      </c>
      <c r="F2333" s="58"/>
    </row>
    <row r="2334">
      <c r="A2334" s="59" t="s">
        <v>32</v>
      </c>
      <c r="B2334" s="59" t="s">
        <v>42</v>
      </c>
      <c r="C2334" s="59" t="s">
        <v>171</v>
      </c>
      <c r="D2334" s="59">
        <v>1.0</v>
      </c>
      <c r="E2334" s="59" t="s">
        <v>161</v>
      </c>
      <c r="F2334" s="58"/>
    </row>
    <row r="2335">
      <c r="A2335" s="59" t="s">
        <v>32</v>
      </c>
      <c r="B2335" s="59" t="s">
        <v>28</v>
      </c>
      <c r="C2335" s="59" t="s">
        <v>171</v>
      </c>
      <c r="D2335" s="59">
        <v>1.0</v>
      </c>
      <c r="E2335" s="59" t="s">
        <v>161</v>
      </c>
      <c r="F2335" s="58"/>
    </row>
    <row r="2336">
      <c r="A2336" s="59" t="s">
        <v>32</v>
      </c>
      <c r="B2336" s="59" t="s">
        <v>33</v>
      </c>
      <c r="C2336" s="59" t="s">
        <v>171</v>
      </c>
      <c r="D2336" s="59">
        <v>1.0</v>
      </c>
      <c r="E2336" s="59" t="s">
        <v>161</v>
      </c>
      <c r="F2336" s="58"/>
    </row>
    <row r="2337">
      <c r="A2337" s="59" t="s">
        <v>32</v>
      </c>
      <c r="B2337" s="59" t="s">
        <v>46</v>
      </c>
      <c r="C2337" s="59" t="s">
        <v>171</v>
      </c>
      <c r="D2337" s="59">
        <v>1.0</v>
      </c>
      <c r="E2337" s="59" t="s">
        <v>161</v>
      </c>
      <c r="F2337" s="58"/>
    </row>
    <row r="2338">
      <c r="A2338" s="59" t="s">
        <v>32</v>
      </c>
      <c r="B2338" s="59" t="s">
        <v>51</v>
      </c>
      <c r="C2338" s="59" t="s">
        <v>171</v>
      </c>
      <c r="D2338" s="59">
        <v>1.0</v>
      </c>
      <c r="E2338" s="59" t="s">
        <v>161</v>
      </c>
      <c r="F2338" s="58"/>
    </row>
    <row r="2339">
      <c r="A2339" s="59" t="s">
        <v>32</v>
      </c>
      <c r="B2339" s="59" t="s">
        <v>83</v>
      </c>
      <c r="C2339" s="59" t="s">
        <v>171</v>
      </c>
      <c r="D2339" s="59">
        <v>1.0</v>
      </c>
      <c r="E2339" s="59" t="s">
        <v>161</v>
      </c>
      <c r="F2339" s="58"/>
    </row>
    <row r="2340">
      <c r="A2340" s="59" t="s">
        <v>32</v>
      </c>
      <c r="B2340" s="59" t="s">
        <v>148</v>
      </c>
      <c r="C2340" s="59" t="s">
        <v>171</v>
      </c>
      <c r="D2340" s="59">
        <v>1.0</v>
      </c>
      <c r="E2340" s="59" t="s">
        <v>161</v>
      </c>
      <c r="F2340" s="58"/>
    </row>
    <row r="2341">
      <c r="A2341" s="59" t="s">
        <v>32</v>
      </c>
      <c r="B2341" s="59" t="s">
        <v>149</v>
      </c>
      <c r="C2341" s="59" t="s">
        <v>171</v>
      </c>
      <c r="D2341" s="59">
        <v>1.0</v>
      </c>
      <c r="E2341" s="59" t="s">
        <v>161</v>
      </c>
      <c r="F2341" s="58"/>
    </row>
    <row r="2342">
      <c r="A2342" s="59" t="s">
        <v>32</v>
      </c>
      <c r="B2342" s="59" t="s">
        <v>15</v>
      </c>
      <c r="C2342" s="59" t="s">
        <v>171</v>
      </c>
      <c r="D2342" s="59">
        <v>1.0</v>
      </c>
      <c r="E2342" s="59" t="s">
        <v>161</v>
      </c>
      <c r="F2342" s="58"/>
    </row>
    <row r="2343">
      <c r="A2343" s="59" t="s">
        <v>32</v>
      </c>
      <c r="B2343" s="59" t="s">
        <v>48</v>
      </c>
      <c r="C2343" s="59" t="s">
        <v>171</v>
      </c>
      <c r="D2343" s="59">
        <v>1.0</v>
      </c>
      <c r="E2343" s="59" t="s">
        <v>161</v>
      </c>
      <c r="F2343" s="58"/>
    </row>
    <row r="2344">
      <c r="A2344" s="59" t="s">
        <v>32</v>
      </c>
      <c r="B2344" s="59" t="s">
        <v>61</v>
      </c>
      <c r="C2344" s="59" t="s">
        <v>171</v>
      </c>
      <c r="D2344" s="59">
        <v>1.0</v>
      </c>
      <c r="E2344" s="59" t="s">
        <v>161</v>
      </c>
      <c r="F2344" s="58"/>
    </row>
    <row r="2345">
      <c r="A2345" s="59" t="s">
        <v>32</v>
      </c>
      <c r="B2345" s="59" t="s">
        <v>63</v>
      </c>
      <c r="C2345" s="59" t="s">
        <v>171</v>
      </c>
      <c r="D2345" s="59">
        <v>1.0</v>
      </c>
      <c r="E2345" s="59" t="s">
        <v>161</v>
      </c>
      <c r="F2345" s="58"/>
    </row>
    <row r="2346">
      <c r="A2346" s="59" t="s">
        <v>32</v>
      </c>
      <c r="B2346" s="59" t="s">
        <v>93</v>
      </c>
      <c r="C2346" s="59" t="s">
        <v>171</v>
      </c>
      <c r="D2346" s="59">
        <v>1.0</v>
      </c>
      <c r="E2346" s="59" t="s">
        <v>161</v>
      </c>
      <c r="F2346" s="58"/>
    </row>
    <row r="2347">
      <c r="A2347" s="59" t="s">
        <v>32</v>
      </c>
      <c r="B2347" s="59" t="s">
        <v>96</v>
      </c>
      <c r="C2347" s="59" t="s">
        <v>171</v>
      </c>
      <c r="D2347" s="59">
        <v>1.0</v>
      </c>
      <c r="E2347" s="59" t="s">
        <v>161</v>
      </c>
      <c r="F2347" s="58"/>
    </row>
    <row r="2348">
      <c r="A2348" s="59" t="s">
        <v>32</v>
      </c>
      <c r="B2348" s="59" t="s">
        <v>112</v>
      </c>
      <c r="C2348" s="59" t="s">
        <v>171</v>
      </c>
      <c r="D2348" s="59">
        <v>1.0</v>
      </c>
      <c r="E2348" s="59" t="s">
        <v>161</v>
      </c>
      <c r="F2348" s="58"/>
    </row>
    <row r="2349">
      <c r="A2349" s="59" t="s">
        <v>32</v>
      </c>
      <c r="B2349" s="59" t="s">
        <v>114</v>
      </c>
      <c r="C2349" s="59" t="s">
        <v>171</v>
      </c>
      <c r="D2349" s="59">
        <v>1.0</v>
      </c>
      <c r="E2349" s="59" t="s">
        <v>161</v>
      </c>
      <c r="F2349" s="58"/>
    </row>
    <row r="2350">
      <c r="A2350" s="59" t="s">
        <v>32</v>
      </c>
      <c r="B2350" s="59" t="s">
        <v>142</v>
      </c>
      <c r="C2350" s="59" t="s">
        <v>171</v>
      </c>
      <c r="D2350" s="59">
        <v>1.0</v>
      </c>
      <c r="E2350" s="59" t="s">
        <v>161</v>
      </c>
      <c r="F2350" s="58"/>
    </row>
    <row r="2351">
      <c r="A2351" s="59" t="s">
        <v>32</v>
      </c>
      <c r="B2351" s="59" t="s">
        <v>54</v>
      </c>
      <c r="C2351" s="59" t="s">
        <v>171</v>
      </c>
      <c r="D2351" s="59">
        <v>1.0</v>
      </c>
      <c r="E2351" s="59" t="s">
        <v>161</v>
      </c>
      <c r="F2351" s="58"/>
    </row>
    <row r="2352">
      <c r="A2352" s="59" t="s">
        <v>32</v>
      </c>
      <c r="B2352" s="59" t="s">
        <v>108</v>
      </c>
      <c r="C2352" s="59" t="s">
        <v>171</v>
      </c>
      <c r="D2352" s="59">
        <v>1.0</v>
      </c>
      <c r="E2352" s="59" t="s">
        <v>161</v>
      </c>
      <c r="F2352" s="58"/>
    </row>
    <row r="2353">
      <c r="A2353" s="59" t="s">
        <v>32</v>
      </c>
      <c r="B2353" s="59" t="s">
        <v>39</v>
      </c>
      <c r="C2353" s="59" t="s">
        <v>171</v>
      </c>
      <c r="D2353" s="59">
        <v>1.0</v>
      </c>
      <c r="E2353" s="59" t="s">
        <v>161</v>
      </c>
      <c r="F2353" s="58"/>
    </row>
    <row r="2354">
      <c r="A2354" s="59" t="s">
        <v>32</v>
      </c>
      <c r="B2354" s="59" t="s">
        <v>121</v>
      </c>
      <c r="C2354" s="59" t="s">
        <v>171</v>
      </c>
      <c r="D2354" s="59">
        <v>1.0</v>
      </c>
      <c r="E2354" s="59" t="s">
        <v>161</v>
      </c>
      <c r="F2354" s="58"/>
    </row>
    <row r="2355">
      <c r="A2355" s="59" t="s">
        <v>32</v>
      </c>
      <c r="B2355" s="59" t="s">
        <v>126</v>
      </c>
      <c r="C2355" s="59" t="s">
        <v>171</v>
      </c>
      <c r="D2355" s="59">
        <v>1.0</v>
      </c>
      <c r="E2355" s="59" t="s">
        <v>161</v>
      </c>
      <c r="F2355" s="58"/>
    </row>
    <row r="2356">
      <c r="A2356" s="59" t="s">
        <v>32</v>
      </c>
      <c r="B2356" s="59" t="s">
        <v>80</v>
      </c>
      <c r="C2356" s="59" t="s">
        <v>171</v>
      </c>
      <c r="D2356" s="59">
        <v>1.0</v>
      </c>
      <c r="E2356" s="59" t="s">
        <v>161</v>
      </c>
      <c r="F2356" s="58"/>
    </row>
    <row r="2357">
      <c r="A2357" s="59" t="s">
        <v>32</v>
      </c>
      <c r="B2357" s="59" t="s">
        <v>23</v>
      </c>
      <c r="C2357" s="59" t="s">
        <v>171</v>
      </c>
      <c r="D2357" s="59">
        <v>1.0</v>
      </c>
      <c r="E2357" s="59" t="s">
        <v>161</v>
      </c>
      <c r="F2357" s="58"/>
    </row>
    <row r="2358">
      <c r="A2358" s="59" t="s">
        <v>32</v>
      </c>
      <c r="B2358" s="59" t="s">
        <v>67</v>
      </c>
      <c r="C2358" s="59" t="s">
        <v>171</v>
      </c>
      <c r="D2358" s="59">
        <v>1.0</v>
      </c>
      <c r="E2358" s="59" t="s">
        <v>161</v>
      </c>
      <c r="F2358" s="58"/>
    </row>
    <row r="2359">
      <c r="A2359" s="59" t="s">
        <v>32</v>
      </c>
      <c r="B2359" s="59" t="s">
        <v>92</v>
      </c>
      <c r="C2359" s="59" t="s">
        <v>171</v>
      </c>
      <c r="D2359" s="59">
        <v>1.0</v>
      </c>
      <c r="E2359" s="59" t="s">
        <v>161</v>
      </c>
      <c r="F2359" s="58"/>
    </row>
    <row r="2360">
      <c r="A2360" s="59" t="s">
        <v>32</v>
      </c>
      <c r="B2360" s="59" t="s">
        <v>138</v>
      </c>
      <c r="C2360" s="59" t="s">
        <v>171</v>
      </c>
      <c r="D2360" s="59">
        <v>1.0</v>
      </c>
      <c r="E2360" s="59" t="s">
        <v>161</v>
      </c>
      <c r="F2360" s="58"/>
    </row>
    <row r="2361">
      <c r="A2361" s="59" t="s">
        <v>32</v>
      </c>
      <c r="B2361" s="59" t="s">
        <v>128</v>
      </c>
      <c r="C2361" s="59" t="s">
        <v>171</v>
      </c>
      <c r="D2361" s="59">
        <v>1.0</v>
      </c>
      <c r="E2361" s="59" t="s">
        <v>161</v>
      </c>
      <c r="F2361" s="58"/>
    </row>
    <row r="2362">
      <c r="A2362" s="59" t="s">
        <v>32</v>
      </c>
      <c r="B2362" s="59" t="s">
        <v>21</v>
      </c>
      <c r="C2362" s="59" t="s">
        <v>171</v>
      </c>
      <c r="D2362" s="59">
        <v>1.0</v>
      </c>
      <c r="E2362" s="59" t="s">
        <v>161</v>
      </c>
      <c r="F2362" s="58"/>
    </row>
    <row r="2363">
      <c r="A2363" s="59" t="s">
        <v>32</v>
      </c>
      <c r="B2363" s="59" t="s">
        <v>144</v>
      </c>
      <c r="C2363" s="59" t="s">
        <v>171</v>
      </c>
      <c r="D2363" s="59">
        <v>1.0</v>
      </c>
      <c r="E2363" s="59" t="s">
        <v>161</v>
      </c>
      <c r="F2363" s="58"/>
    </row>
    <row r="2364">
      <c r="A2364" s="59" t="s">
        <v>32</v>
      </c>
      <c r="B2364" s="59" t="s">
        <v>82</v>
      </c>
      <c r="C2364" s="59" t="s">
        <v>171</v>
      </c>
      <c r="D2364" s="59">
        <v>1.0</v>
      </c>
      <c r="E2364" s="59" t="s">
        <v>161</v>
      </c>
      <c r="F2364" s="58"/>
    </row>
    <row r="2365">
      <c r="A2365" s="59" t="s">
        <v>32</v>
      </c>
      <c r="B2365" s="59" t="s">
        <v>73</v>
      </c>
      <c r="C2365" s="59" t="s">
        <v>171</v>
      </c>
      <c r="D2365" s="59">
        <v>1.0</v>
      </c>
      <c r="E2365" s="59" t="s">
        <v>161</v>
      </c>
      <c r="F2365" s="58"/>
    </row>
    <row r="2366">
      <c r="A2366" s="59" t="s">
        <v>32</v>
      </c>
      <c r="B2366" s="59" t="s">
        <v>50</v>
      </c>
      <c r="C2366" s="59" t="s">
        <v>171</v>
      </c>
      <c r="D2366" s="59">
        <v>1.0</v>
      </c>
      <c r="E2366" s="59" t="s">
        <v>161</v>
      </c>
      <c r="F2366" s="58"/>
    </row>
    <row r="2367">
      <c r="A2367" s="59" t="s">
        <v>32</v>
      </c>
      <c r="B2367" s="59" t="s">
        <v>72</v>
      </c>
      <c r="C2367" s="59" t="s">
        <v>171</v>
      </c>
      <c r="D2367" s="59">
        <v>1.0</v>
      </c>
      <c r="E2367" s="59" t="s">
        <v>161</v>
      </c>
      <c r="F2367" s="58"/>
    </row>
    <row r="2368">
      <c r="A2368" s="59" t="s">
        <v>32</v>
      </c>
      <c r="B2368" s="59" t="s">
        <v>75</v>
      </c>
      <c r="C2368" s="59" t="s">
        <v>171</v>
      </c>
      <c r="D2368" s="59">
        <v>1.0</v>
      </c>
      <c r="E2368" s="59" t="s">
        <v>161</v>
      </c>
      <c r="F2368" s="58"/>
    </row>
    <row r="2369">
      <c r="A2369" s="59" t="s">
        <v>32</v>
      </c>
      <c r="B2369" s="59" t="s">
        <v>25</v>
      </c>
      <c r="C2369" s="59" t="s">
        <v>171</v>
      </c>
      <c r="D2369" s="59">
        <v>1.0</v>
      </c>
      <c r="E2369" s="59" t="s">
        <v>161</v>
      </c>
      <c r="F2369" s="58"/>
    </row>
    <row r="2370">
      <c r="A2370" s="59" t="s">
        <v>32</v>
      </c>
      <c r="B2370" s="59" t="s">
        <v>104</v>
      </c>
      <c r="C2370" s="59" t="s">
        <v>171</v>
      </c>
      <c r="D2370" s="59">
        <v>1.0</v>
      </c>
      <c r="E2370" s="59" t="s">
        <v>161</v>
      </c>
      <c r="F2370" s="58"/>
    </row>
    <row r="2371">
      <c r="A2371" s="59" t="s">
        <v>32</v>
      </c>
      <c r="B2371" s="59" t="s">
        <v>146</v>
      </c>
      <c r="C2371" s="59" t="s">
        <v>171</v>
      </c>
      <c r="D2371" s="59">
        <v>1.0</v>
      </c>
      <c r="E2371" s="59" t="s">
        <v>161</v>
      </c>
      <c r="F2371" s="58"/>
    </row>
    <row r="2372">
      <c r="A2372" s="59" t="s">
        <v>32</v>
      </c>
      <c r="B2372" s="59" t="s">
        <v>55</v>
      </c>
      <c r="C2372" s="59" t="s">
        <v>171</v>
      </c>
      <c r="D2372" s="59">
        <v>1.0</v>
      </c>
      <c r="E2372" s="59" t="s">
        <v>161</v>
      </c>
      <c r="F2372" s="58"/>
    </row>
    <row r="2373">
      <c r="A2373" s="59" t="s">
        <v>32</v>
      </c>
      <c r="B2373" s="59" t="s">
        <v>125</v>
      </c>
      <c r="C2373" s="59" t="s">
        <v>171</v>
      </c>
      <c r="D2373" s="59">
        <v>1.0</v>
      </c>
      <c r="E2373" s="59" t="s">
        <v>161</v>
      </c>
      <c r="F2373" s="58"/>
    </row>
    <row r="2374">
      <c r="A2374" s="59" t="s">
        <v>32</v>
      </c>
      <c r="B2374" s="59" t="s">
        <v>81</v>
      </c>
      <c r="C2374" s="59" t="s">
        <v>171</v>
      </c>
      <c r="D2374" s="59">
        <v>1.0</v>
      </c>
      <c r="E2374" s="59" t="s">
        <v>161</v>
      </c>
      <c r="F2374" s="58"/>
    </row>
    <row r="2375">
      <c r="A2375" s="59" t="s">
        <v>32</v>
      </c>
      <c r="B2375" s="59" t="s">
        <v>106</v>
      </c>
      <c r="C2375" s="59" t="s">
        <v>171</v>
      </c>
      <c r="D2375" s="59">
        <v>1.0</v>
      </c>
      <c r="E2375" s="59" t="s">
        <v>161</v>
      </c>
      <c r="F2375" s="58"/>
    </row>
    <row r="2376">
      <c r="A2376" s="59" t="s">
        <v>32</v>
      </c>
      <c r="B2376" s="59" t="s">
        <v>86</v>
      </c>
      <c r="C2376" s="59" t="s">
        <v>171</v>
      </c>
      <c r="D2376" s="59">
        <v>1.0</v>
      </c>
      <c r="E2376" s="59" t="s">
        <v>161</v>
      </c>
      <c r="F2376" s="58"/>
    </row>
    <row r="2377">
      <c r="A2377" s="59" t="s">
        <v>32</v>
      </c>
      <c r="B2377" s="59" t="s">
        <v>90</v>
      </c>
      <c r="C2377" s="59" t="s">
        <v>171</v>
      </c>
      <c r="D2377" s="59">
        <v>1.0</v>
      </c>
      <c r="E2377" s="59" t="s">
        <v>161</v>
      </c>
      <c r="F2377" s="58"/>
    </row>
    <row r="2378">
      <c r="A2378" s="59" t="s">
        <v>32</v>
      </c>
      <c r="B2378" s="59" t="s">
        <v>135</v>
      </c>
      <c r="C2378" s="59" t="s">
        <v>171</v>
      </c>
      <c r="D2378" s="59">
        <v>1.0</v>
      </c>
      <c r="E2378" s="59" t="s">
        <v>161</v>
      </c>
      <c r="F2378" s="58"/>
    </row>
    <row r="2379">
      <c r="A2379" s="59" t="s">
        <v>32</v>
      </c>
      <c r="B2379" s="59" t="s">
        <v>113</v>
      </c>
      <c r="C2379" s="59" t="s">
        <v>171</v>
      </c>
      <c r="D2379" s="59">
        <v>1.0</v>
      </c>
      <c r="E2379" s="59" t="s">
        <v>161</v>
      </c>
      <c r="F2379" s="58"/>
    </row>
    <row r="2380">
      <c r="A2380" s="59" t="s">
        <v>32</v>
      </c>
      <c r="B2380" s="59" t="s">
        <v>69</v>
      </c>
      <c r="C2380" s="59" t="s">
        <v>171</v>
      </c>
      <c r="D2380" s="59">
        <v>1.0</v>
      </c>
      <c r="E2380" s="59" t="s">
        <v>161</v>
      </c>
      <c r="F2380" s="58"/>
    </row>
    <row r="2381">
      <c r="A2381" s="59" t="s">
        <v>32</v>
      </c>
      <c r="B2381" s="59" t="s">
        <v>143</v>
      </c>
      <c r="C2381" s="59" t="s">
        <v>171</v>
      </c>
      <c r="D2381" s="59">
        <v>1.0</v>
      </c>
      <c r="E2381" s="59" t="s">
        <v>161</v>
      </c>
      <c r="F2381" s="58"/>
    </row>
    <row r="2382">
      <c r="A2382" s="59" t="s">
        <v>32</v>
      </c>
      <c r="B2382" s="59" t="s">
        <v>111</v>
      </c>
      <c r="C2382" s="59" t="s">
        <v>171</v>
      </c>
      <c r="D2382" s="59">
        <v>1.0</v>
      </c>
      <c r="E2382" s="59" t="s">
        <v>161</v>
      </c>
      <c r="F2382" s="58"/>
    </row>
    <row r="2383">
      <c r="A2383" s="59" t="s">
        <v>32</v>
      </c>
      <c r="B2383" s="59" t="s">
        <v>130</v>
      </c>
      <c r="C2383" s="59" t="s">
        <v>171</v>
      </c>
      <c r="D2383" s="59">
        <v>1.0</v>
      </c>
      <c r="E2383" s="59" t="s">
        <v>161</v>
      </c>
      <c r="F2383" s="58"/>
    </row>
    <row r="2384">
      <c r="A2384" s="59" t="s">
        <v>32</v>
      </c>
      <c r="B2384" s="59" t="s">
        <v>47</v>
      </c>
      <c r="C2384" s="59" t="s">
        <v>171</v>
      </c>
      <c r="D2384" s="59">
        <v>1.0</v>
      </c>
      <c r="E2384" s="59" t="s">
        <v>161</v>
      </c>
      <c r="F2384" s="58"/>
    </row>
    <row r="2385">
      <c r="A2385" s="59" t="s">
        <v>32</v>
      </c>
      <c r="B2385" s="59" t="s">
        <v>17</v>
      </c>
      <c r="C2385" s="59" t="s">
        <v>171</v>
      </c>
      <c r="D2385" s="59">
        <v>1.0</v>
      </c>
      <c r="E2385" s="59" t="s">
        <v>161</v>
      </c>
      <c r="F2385" s="58"/>
    </row>
    <row r="2386">
      <c r="A2386" s="59" t="s">
        <v>32</v>
      </c>
      <c r="B2386" s="59" t="s">
        <v>22</v>
      </c>
      <c r="C2386" s="59" t="s">
        <v>171</v>
      </c>
      <c r="D2386" s="59">
        <v>1.0</v>
      </c>
      <c r="E2386" s="59" t="s">
        <v>161</v>
      </c>
      <c r="F2386" s="58"/>
    </row>
    <row r="2387">
      <c r="A2387" s="59" t="s">
        <v>32</v>
      </c>
      <c r="B2387" s="59" t="s">
        <v>62</v>
      </c>
      <c r="C2387" s="59" t="s">
        <v>171</v>
      </c>
      <c r="D2387" s="59">
        <v>1.0</v>
      </c>
      <c r="E2387" s="59" t="s">
        <v>161</v>
      </c>
      <c r="F2387" s="58"/>
    </row>
    <row r="2388">
      <c r="A2388" s="59" t="s">
        <v>32</v>
      </c>
      <c r="B2388" s="59" t="s">
        <v>66</v>
      </c>
      <c r="C2388" s="59" t="s">
        <v>171</v>
      </c>
      <c r="D2388" s="59">
        <v>1.0</v>
      </c>
      <c r="E2388" s="59" t="s">
        <v>161</v>
      </c>
      <c r="F2388" s="58"/>
    </row>
    <row r="2389">
      <c r="A2389" s="59" t="s">
        <v>32</v>
      </c>
      <c r="B2389" s="59" t="s">
        <v>78</v>
      </c>
      <c r="C2389" s="59" t="s">
        <v>171</v>
      </c>
      <c r="D2389" s="59">
        <v>1.0</v>
      </c>
      <c r="E2389" s="59" t="s">
        <v>161</v>
      </c>
      <c r="F2389" s="58"/>
    </row>
    <row r="2390">
      <c r="A2390" s="59" t="s">
        <v>32</v>
      </c>
      <c r="B2390" s="59" t="s">
        <v>91</v>
      </c>
      <c r="C2390" s="59" t="s">
        <v>171</v>
      </c>
      <c r="D2390" s="59">
        <v>1.0</v>
      </c>
      <c r="E2390" s="59" t="s">
        <v>161</v>
      </c>
      <c r="F2390" s="58"/>
    </row>
    <row r="2391">
      <c r="A2391" s="59" t="s">
        <v>32</v>
      </c>
      <c r="B2391" s="59" t="s">
        <v>110</v>
      </c>
      <c r="C2391" s="59" t="s">
        <v>171</v>
      </c>
      <c r="D2391" s="59">
        <v>1.0</v>
      </c>
      <c r="E2391" s="59" t="s">
        <v>161</v>
      </c>
      <c r="F2391" s="58"/>
    </row>
    <row r="2392">
      <c r="A2392" s="59" t="s">
        <v>32</v>
      </c>
      <c r="B2392" s="59" t="s">
        <v>87</v>
      </c>
      <c r="C2392" s="59" t="s">
        <v>171</v>
      </c>
      <c r="D2392" s="59">
        <v>1.0</v>
      </c>
      <c r="E2392" s="59" t="s">
        <v>161</v>
      </c>
      <c r="F2392" s="58"/>
    </row>
    <row r="2393">
      <c r="A2393" s="59" t="s">
        <v>32</v>
      </c>
      <c r="B2393" s="59" t="s">
        <v>41</v>
      </c>
      <c r="C2393" s="59" t="s">
        <v>171</v>
      </c>
      <c r="D2393" s="59">
        <v>1.0</v>
      </c>
      <c r="E2393" s="59" t="s">
        <v>161</v>
      </c>
      <c r="F2393" s="58"/>
    </row>
    <row r="2394">
      <c r="A2394" s="59" t="s">
        <v>32</v>
      </c>
      <c r="B2394" s="59" t="s">
        <v>97</v>
      </c>
      <c r="C2394" s="59" t="s">
        <v>171</v>
      </c>
      <c r="D2394" s="59">
        <v>1.0</v>
      </c>
      <c r="E2394" s="59" t="s">
        <v>161</v>
      </c>
      <c r="F2394" s="58"/>
    </row>
    <row r="2395">
      <c r="A2395" s="59" t="s">
        <v>32</v>
      </c>
      <c r="B2395" s="59" t="s">
        <v>77</v>
      </c>
      <c r="C2395" s="59" t="s">
        <v>171</v>
      </c>
      <c r="D2395" s="59">
        <v>1.0</v>
      </c>
      <c r="E2395" s="59" t="s">
        <v>161</v>
      </c>
      <c r="F2395" s="58"/>
    </row>
    <row r="2396">
      <c r="A2396" s="59" t="s">
        <v>32</v>
      </c>
      <c r="B2396" s="59" t="s">
        <v>120</v>
      </c>
      <c r="C2396" s="59" t="s">
        <v>171</v>
      </c>
      <c r="D2396" s="59">
        <v>1.0</v>
      </c>
      <c r="E2396" s="59" t="s">
        <v>161</v>
      </c>
      <c r="F2396" s="58"/>
    </row>
    <row r="2397">
      <c r="A2397" s="59" t="s">
        <v>32</v>
      </c>
      <c r="B2397" s="59" t="s">
        <v>116</v>
      </c>
      <c r="C2397" s="59" t="s">
        <v>171</v>
      </c>
      <c r="D2397" s="59">
        <v>1.0</v>
      </c>
      <c r="E2397" s="59" t="s">
        <v>161</v>
      </c>
      <c r="F2397" s="58"/>
    </row>
    <row r="2398">
      <c r="A2398" s="59" t="s">
        <v>32</v>
      </c>
      <c r="B2398" s="59" t="s">
        <v>31</v>
      </c>
      <c r="C2398" s="59" t="s">
        <v>171</v>
      </c>
      <c r="D2398" s="59">
        <v>1.0</v>
      </c>
      <c r="E2398" s="59" t="s">
        <v>161</v>
      </c>
      <c r="F2398" s="58"/>
    </row>
    <row r="2399">
      <c r="A2399" s="59" t="s">
        <v>32</v>
      </c>
      <c r="B2399" s="59" t="s">
        <v>45</v>
      </c>
      <c r="C2399" s="59" t="s">
        <v>171</v>
      </c>
      <c r="D2399" s="59">
        <v>1.0</v>
      </c>
      <c r="E2399" s="59" t="s">
        <v>161</v>
      </c>
      <c r="F2399" s="58"/>
    </row>
    <row r="2400">
      <c r="A2400" s="59" t="s">
        <v>32</v>
      </c>
      <c r="B2400" s="59" t="s">
        <v>94</v>
      </c>
      <c r="C2400" s="59" t="s">
        <v>171</v>
      </c>
      <c r="D2400" s="59">
        <v>1.0</v>
      </c>
      <c r="E2400" s="59" t="s">
        <v>161</v>
      </c>
      <c r="F2400" s="58"/>
    </row>
    <row r="2401">
      <c r="A2401" s="59" t="s">
        <v>32</v>
      </c>
      <c r="B2401" s="59" t="s">
        <v>27</v>
      </c>
      <c r="C2401" s="59" t="s">
        <v>171</v>
      </c>
      <c r="D2401" s="59">
        <v>1.0</v>
      </c>
      <c r="E2401" s="59" t="s">
        <v>161</v>
      </c>
      <c r="F2401" s="58"/>
    </row>
    <row r="2402">
      <c r="A2402" s="59" t="s">
        <v>32</v>
      </c>
      <c r="B2402" s="59" t="s">
        <v>105</v>
      </c>
      <c r="C2402" s="59" t="s">
        <v>171</v>
      </c>
      <c r="D2402" s="59">
        <v>1.0</v>
      </c>
      <c r="E2402" s="59" t="s">
        <v>161</v>
      </c>
      <c r="F2402" s="58"/>
    </row>
    <row r="2403">
      <c r="A2403" s="59" t="s">
        <v>32</v>
      </c>
      <c r="B2403" s="59" t="s">
        <v>52</v>
      </c>
      <c r="C2403" s="59" t="s">
        <v>171</v>
      </c>
      <c r="D2403" s="59">
        <v>1.0</v>
      </c>
      <c r="E2403" s="59" t="s">
        <v>161</v>
      </c>
      <c r="F2403" s="58"/>
    </row>
    <row r="2404">
      <c r="A2404" s="59" t="s">
        <v>32</v>
      </c>
      <c r="B2404" s="59" t="s">
        <v>58</v>
      </c>
      <c r="C2404" s="59" t="s">
        <v>171</v>
      </c>
      <c r="D2404" s="59">
        <v>1.0</v>
      </c>
      <c r="E2404" s="59" t="s">
        <v>161</v>
      </c>
      <c r="F2404" s="58"/>
    </row>
    <row r="2405">
      <c r="A2405" s="59" t="s">
        <v>32</v>
      </c>
      <c r="B2405" s="59" t="s">
        <v>65</v>
      </c>
      <c r="C2405" s="59" t="s">
        <v>171</v>
      </c>
      <c r="D2405" s="59">
        <v>1.0</v>
      </c>
      <c r="E2405" s="59" t="s">
        <v>161</v>
      </c>
      <c r="F2405" s="58"/>
    </row>
    <row r="2406">
      <c r="A2406" s="59" t="s">
        <v>32</v>
      </c>
      <c r="B2406" s="59" t="s">
        <v>59</v>
      </c>
      <c r="C2406" s="59" t="s">
        <v>171</v>
      </c>
      <c r="D2406" s="59">
        <v>1.0</v>
      </c>
      <c r="E2406" s="59" t="s">
        <v>161</v>
      </c>
      <c r="F2406" s="58"/>
    </row>
    <row r="2407">
      <c r="A2407" s="59" t="s">
        <v>32</v>
      </c>
      <c r="B2407" s="59" t="s">
        <v>71</v>
      </c>
      <c r="C2407" s="59" t="s">
        <v>171</v>
      </c>
      <c r="D2407" s="59">
        <v>1.0</v>
      </c>
      <c r="E2407" s="59" t="s">
        <v>161</v>
      </c>
      <c r="F2407" s="58"/>
    </row>
    <row r="2408">
      <c r="A2408" s="59" t="s">
        <v>32</v>
      </c>
      <c r="B2408" s="59" t="s">
        <v>119</v>
      </c>
      <c r="C2408" s="59" t="s">
        <v>171</v>
      </c>
      <c r="D2408" s="59">
        <v>1.0</v>
      </c>
      <c r="E2408" s="59" t="s">
        <v>161</v>
      </c>
      <c r="F2408" s="58"/>
    </row>
    <row r="2409">
      <c r="A2409" s="59" t="s">
        <v>32</v>
      </c>
      <c r="B2409" s="59" t="s">
        <v>122</v>
      </c>
      <c r="C2409" s="59" t="s">
        <v>171</v>
      </c>
      <c r="D2409" s="59">
        <v>1.0</v>
      </c>
      <c r="E2409" s="59" t="s">
        <v>161</v>
      </c>
      <c r="F2409" s="58"/>
    </row>
    <row r="2410">
      <c r="A2410" s="59" t="s">
        <v>32</v>
      </c>
      <c r="B2410" s="59" t="s">
        <v>36</v>
      </c>
      <c r="C2410" s="59" t="s">
        <v>171</v>
      </c>
      <c r="D2410" s="59">
        <v>1.0</v>
      </c>
      <c r="E2410" s="59" t="s">
        <v>161</v>
      </c>
      <c r="F2410" s="58"/>
    </row>
    <row r="2411">
      <c r="A2411" s="59" t="s">
        <v>32</v>
      </c>
      <c r="B2411" s="59" t="s">
        <v>40</v>
      </c>
      <c r="C2411" s="59" t="s">
        <v>171</v>
      </c>
      <c r="D2411" s="59">
        <v>1.0</v>
      </c>
      <c r="E2411" s="59" t="s">
        <v>161</v>
      </c>
      <c r="F2411" s="58"/>
    </row>
    <row r="2412">
      <c r="A2412" s="59" t="s">
        <v>32</v>
      </c>
      <c r="B2412" s="59" t="s">
        <v>84</v>
      </c>
      <c r="C2412" s="59" t="s">
        <v>171</v>
      </c>
      <c r="D2412" s="59">
        <v>1.0</v>
      </c>
      <c r="E2412" s="59" t="s">
        <v>161</v>
      </c>
      <c r="F2412" s="58"/>
    </row>
    <row r="2413">
      <c r="A2413" s="59" t="s">
        <v>32</v>
      </c>
      <c r="B2413" s="59" t="s">
        <v>98</v>
      </c>
      <c r="C2413" s="59" t="s">
        <v>171</v>
      </c>
      <c r="D2413" s="59">
        <v>1.0</v>
      </c>
      <c r="E2413" s="59" t="s">
        <v>161</v>
      </c>
      <c r="F2413" s="58"/>
    </row>
    <row r="2414">
      <c r="A2414" s="59" t="s">
        <v>32</v>
      </c>
      <c r="B2414" s="59" t="s">
        <v>99</v>
      </c>
      <c r="C2414" s="59" t="s">
        <v>171</v>
      </c>
      <c r="D2414" s="59">
        <v>1.0</v>
      </c>
      <c r="E2414" s="59" t="s">
        <v>161</v>
      </c>
      <c r="F2414" s="58"/>
    </row>
    <row r="2415">
      <c r="A2415" s="59" t="s">
        <v>32</v>
      </c>
      <c r="B2415" s="59" t="s">
        <v>109</v>
      </c>
      <c r="C2415" s="59" t="s">
        <v>171</v>
      </c>
      <c r="D2415" s="59">
        <v>1.0</v>
      </c>
      <c r="E2415" s="59" t="s">
        <v>161</v>
      </c>
      <c r="F2415" s="58"/>
    </row>
    <row r="2416">
      <c r="A2416" s="59" t="s">
        <v>32</v>
      </c>
      <c r="B2416" s="59" t="s">
        <v>124</v>
      </c>
      <c r="C2416" s="59" t="s">
        <v>171</v>
      </c>
      <c r="D2416" s="59">
        <v>1.0</v>
      </c>
      <c r="E2416" s="59" t="s">
        <v>161</v>
      </c>
      <c r="F2416" s="58"/>
    </row>
    <row r="2417">
      <c r="A2417" s="59" t="s">
        <v>32</v>
      </c>
      <c r="B2417" s="59" t="s">
        <v>145</v>
      </c>
      <c r="C2417" s="59" t="s">
        <v>171</v>
      </c>
      <c r="D2417" s="59">
        <v>1.0</v>
      </c>
      <c r="E2417" s="59" t="s">
        <v>161</v>
      </c>
      <c r="F2417" s="58"/>
    </row>
    <row r="2418">
      <c r="A2418" s="59" t="s">
        <v>32</v>
      </c>
      <c r="B2418" s="59" t="s">
        <v>147</v>
      </c>
      <c r="C2418" s="59" t="s">
        <v>171</v>
      </c>
      <c r="D2418" s="59">
        <v>1.0</v>
      </c>
      <c r="E2418" s="59" t="s">
        <v>161</v>
      </c>
      <c r="F2418" s="58"/>
    </row>
    <row r="2419">
      <c r="A2419" s="59" t="s">
        <v>32</v>
      </c>
      <c r="B2419" s="59" t="s">
        <v>102</v>
      </c>
      <c r="C2419" s="59" t="s">
        <v>171</v>
      </c>
      <c r="D2419" s="59">
        <v>1.0</v>
      </c>
      <c r="E2419" s="59" t="s">
        <v>161</v>
      </c>
      <c r="F2419" s="58"/>
    </row>
    <row r="2420">
      <c r="A2420" s="59" t="s">
        <v>136</v>
      </c>
      <c r="B2420" s="59" t="s">
        <v>70</v>
      </c>
      <c r="C2420" s="59" t="s">
        <v>171</v>
      </c>
      <c r="D2420" s="59">
        <v>1.0</v>
      </c>
      <c r="E2420" s="59" t="s">
        <v>161</v>
      </c>
      <c r="F2420" s="58"/>
    </row>
    <row r="2421">
      <c r="A2421" s="59" t="s">
        <v>136</v>
      </c>
      <c r="B2421" s="59" t="s">
        <v>137</v>
      </c>
      <c r="C2421" s="59" t="s">
        <v>171</v>
      </c>
      <c r="D2421" s="59">
        <v>1.0</v>
      </c>
      <c r="E2421" s="59" t="s">
        <v>161</v>
      </c>
      <c r="F2421" s="58"/>
    </row>
    <row r="2422">
      <c r="A2422" s="59" t="s">
        <v>136</v>
      </c>
      <c r="B2422" s="59" t="s">
        <v>42</v>
      </c>
      <c r="C2422" s="59" t="s">
        <v>171</v>
      </c>
      <c r="D2422" s="59">
        <v>1.0</v>
      </c>
      <c r="E2422" s="59" t="s">
        <v>161</v>
      </c>
      <c r="F2422" s="58"/>
    </row>
    <row r="2423">
      <c r="A2423" s="59" t="s">
        <v>136</v>
      </c>
      <c r="B2423" s="59" t="s">
        <v>28</v>
      </c>
      <c r="C2423" s="59" t="s">
        <v>171</v>
      </c>
      <c r="D2423" s="59">
        <v>1.0</v>
      </c>
      <c r="E2423" s="59" t="s">
        <v>161</v>
      </c>
      <c r="F2423" s="58"/>
    </row>
    <row r="2424">
      <c r="A2424" s="59" t="s">
        <v>136</v>
      </c>
      <c r="B2424" s="59" t="s">
        <v>33</v>
      </c>
      <c r="C2424" s="59" t="s">
        <v>171</v>
      </c>
      <c r="D2424" s="59">
        <v>1.0</v>
      </c>
      <c r="E2424" s="59" t="s">
        <v>161</v>
      </c>
      <c r="F2424" s="58"/>
    </row>
    <row r="2425">
      <c r="A2425" s="59" t="s">
        <v>136</v>
      </c>
      <c r="B2425" s="59" t="s">
        <v>46</v>
      </c>
      <c r="C2425" s="59" t="s">
        <v>171</v>
      </c>
      <c r="D2425" s="59">
        <v>1.0</v>
      </c>
      <c r="E2425" s="59" t="s">
        <v>161</v>
      </c>
      <c r="F2425" s="58"/>
    </row>
    <row r="2426">
      <c r="A2426" s="59" t="s">
        <v>136</v>
      </c>
      <c r="B2426" s="59" t="s">
        <v>51</v>
      </c>
      <c r="C2426" s="59" t="s">
        <v>171</v>
      </c>
      <c r="D2426" s="59">
        <v>1.0</v>
      </c>
      <c r="E2426" s="59" t="s">
        <v>161</v>
      </c>
      <c r="F2426" s="58"/>
    </row>
    <row r="2427">
      <c r="A2427" s="59" t="s">
        <v>136</v>
      </c>
      <c r="B2427" s="59" t="s">
        <v>83</v>
      </c>
      <c r="C2427" s="59" t="s">
        <v>171</v>
      </c>
      <c r="D2427" s="59">
        <v>1.0</v>
      </c>
      <c r="E2427" s="59" t="s">
        <v>161</v>
      </c>
      <c r="F2427" s="58"/>
    </row>
    <row r="2428">
      <c r="A2428" s="59" t="s">
        <v>136</v>
      </c>
      <c r="B2428" s="59" t="s">
        <v>148</v>
      </c>
      <c r="C2428" s="59" t="s">
        <v>171</v>
      </c>
      <c r="D2428" s="59">
        <v>1.0</v>
      </c>
      <c r="E2428" s="59" t="s">
        <v>161</v>
      </c>
      <c r="F2428" s="58"/>
    </row>
    <row r="2429">
      <c r="A2429" s="59" t="s">
        <v>136</v>
      </c>
      <c r="B2429" s="59" t="s">
        <v>149</v>
      </c>
      <c r="C2429" s="59" t="s">
        <v>171</v>
      </c>
      <c r="D2429" s="59">
        <v>1.0</v>
      </c>
      <c r="E2429" s="59" t="s">
        <v>161</v>
      </c>
      <c r="F2429" s="58"/>
    </row>
    <row r="2430">
      <c r="A2430" s="59" t="s">
        <v>136</v>
      </c>
      <c r="B2430" s="59" t="s">
        <v>15</v>
      </c>
      <c r="C2430" s="59" t="s">
        <v>171</v>
      </c>
      <c r="D2430" s="59">
        <v>1.0</v>
      </c>
      <c r="E2430" s="59" t="s">
        <v>161</v>
      </c>
      <c r="F2430" s="58"/>
    </row>
    <row r="2431">
      <c r="A2431" s="59" t="s">
        <v>136</v>
      </c>
      <c r="B2431" s="59" t="s">
        <v>48</v>
      </c>
      <c r="C2431" s="59" t="s">
        <v>171</v>
      </c>
      <c r="D2431" s="59">
        <v>1.0</v>
      </c>
      <c r="E2431" s="59" t="s">
        <v>161</v>
      </c>
      <c r="F2431" s="58"/>
    </row>
    <row r="2432">
      <c r="A2432" s="59" t="s">
        <v>136</v>
      </c>
      <c r="B2432" s="59" t="s">
        <v>61</v>
      </c>
      <c r="C2432" s="59" t="s">
        <v>171</v>
      </c>
      <c r="D2432" s="59">
        <v>1.0</v>
      </c>
      <c r="E2432" s="59" t="s">
        <v>161</v>
      </c>
      <c r="F2432" s="58"/>
    </row>
    <row r="2433">
      <c r="A2433" s="59" t="s">
        <v>136</v>
      </c>
      <c r="B2433" s="59" t="s">
        <v>63</v>
      </c>
      <c r="C2433" s="59" t="s">
        <v>171</v>
      </c>
      <c r="D2433" s="59">
        <v>1.0</v>
      </c>
      <c r="E2433" s="59" t="s">
        <v>161</v>
      </c>
      <c r="F2433" s="58"/>
    </row>
    <row r="2434">
      <c r="A2434" s="59" t="s">
        <v>136</v>
      </c>
      <c r="B2434" s="59" t="s">
        <v>93</v>
      </c>
      <c r="C2434" s="59" t="s">
        <v>171</v>
      </c>
      <c r="D2434" s="59">
        <v>1.0</v>
      </c>
      <c r="E2434" s="59" t="s">
        <v>161</v>
      </c>
      <c r="F2434" s="58"/>
    </row>
    <row r="2435">
      <c r="A2435" s="59" t="s">
        <v>136</v>
      </c>
      <c r="B2435" s="59" t="s">
        <v>96</v>
      </c>
      <c r="C2435" s="59" t="s">
        <v>171</v>
      </c>
      <c r="D2435" s="59">
        <v>1.0</v>
      </c>
      <c r="E2435" s="59" t="s">
        <v>161</v>
      </c>
      <c r="F2435" s="58"/>
    </row>
    <row r="2436">
      <c r="A2436" s="59" t="s">
        <v>136</v>
      </c>
      <c r="B2436" s="59" t="s">
        <v>112</v>
      </c>
      <c r="C2436" s="59" t="s">
        <v>171</v>
      </c>
      <c r="D2436" s="59">
        <v>1.0</v>
      </c>
      <c r="E2436" s="59" t="s">
        <v>161</v>
      </c>
      <c r="F2436" s="58"/>
    </row>
    <row r="2437">
      <c r="A2437" s="59" t="s">
        <v>136</v>
      </c>
      <c r="B2437" s="59" t="s">
        <v>114</v>
      </c>
      <c r="C2437" s="59" t="s">
        <v>171</v>
      </c>
      <c r="D2437" s="59">
        <v>1.0</v>
      </c>
      <c r="E2437" s="59" t="s">
        <v>161</v>
      </c>
      <c r="F2437" s="58"/>
    </row>
    <row r="2438">
      <c r="A2438" s="59" t="s">
        <v>136</v>
      </c>
      <c r="B2438" s="59" t="s">
        <v>142</v>
      </c>
      <c r="C2438" s="59" t="s">
        <v>171</v>
      </c>
      <c r="D2438" s="59">
        <v>1.0</v>
      </c>
      <c r="E2438" s="59" t="s">
        <v>161</v>
      </c>
      <c r="F2438" s="58"/>
    </row>
    <row r="2439">
      <c r="A2439" s="59" t="s">
        <v>136</v>
      </c>
      <c r="B2439" s="59" t="s">
        <v>54</v>
      </c>
      <c r="C2439" s="59" t="s">
        <v>171</v>
      </c>
      <c r="D2439" s="59">
        <v>1.0</v>
      </c>
      <c r="E2439" s="59" t="s">
        <v>161</v>
      </c>
      <c r="F2439" s="58"/>
    </row>
    <row r="2440">
      <c r="A2440" s="59" t="s">
        <v>136</v>
      </c>
      <c r="B2440" s="59" t="s">
        <v>108</v>
      </c>
      <c r="C2440" s="59" t="s">
        <v>171</v>
      </c>
      <c r="D2440" s="59">
        <v>1.0</v>
      </c>
      <c r="E2440" s="59" t="s">
        <v>161</v>
      </c>
      <c r="F2440" s="58"/>
    </row>
    <row r="2441">
      <c r="A2441" s="59" t="s">
        <v>136</v>
      </c>
      <c r="B2441" s="59" t="s">
        <v>39</v>
      </c>
      <c r="C2441" s="59" t="s">
        <v>171</v>
      </c>
      <c r="D2441" s="59">
        <v>1.0</v>
      </c>
      <c r="E2441" s="59" t="s">
        <v>161</v>
      </c>
      <c r="F2441" s="58"/>
    </row>
    <row r="2442">
      <c r="A2442" s="59" t="s">
        <v>136</v>
      </c>
      <c r="B2442" s="59" t="s">
        <v>121</v>
      </c>
      <c r="C2442" s="59" t="s">
        <v>171</v>
      </c>
      <c r="D2442" s="59">
        <v>1.0</v>
      </c>
      <c r="E2442" s="59" t="s">
        <v>161</v>
      </c>
      <c r="F2442" s="58"/>
    </row>
    <row r="2443">
      <c r="A2443" s="59" t="s">
        <v>136</v>
      </c>
      <c r="B2443" s="59" t="s">
        <v>126</v>
      </c>
      <c r="C2443" s="59" t="s">
        <v>171</v>
      </c>
      <c r="D2443" s="59">
        <v>1.0</v>
      </c>
      <c r="E2443" s="59" t="s">
        <v>161</v>
      </c>
      <c r="F2443" s="58"/>
    </row>
    <row r="2444">
      <c r="A2444" s="59" t="s">
        <v>136</v>
      </c>
      <c r="B2444" s="59" t="s">
        <v>80</v>
      </c>
      <c r="C2444" s="59" t="s">
        <v>171</v>
      </c>
      <c r="D2444" s="59">
        <v>1.0</v>
      </c>
      <c r="E2444" s="59" t="s">
        <v>161</v>
      </c>
      <c r="F2444" s="58"/>
    </row>
    <row r="2445">
      <c r="A2445" s="59" t="s">
        <v>136</v>
      </c>
      <c r="B2445" s="59" t="s">
        <v>23</v>
      </c>
      <c r="C2445" s="59" t="s">
        <v>171</v>
      </c>
      <c r="D2445" s="59">
        <v>1.0</v>
      </c>
      <c r="E2445" s="59" t="s">
        <v>161</v>
      </c>
      <c r="F2445" s="58"/>
    </row>
    <row r="2446">
      <c r="A2446" s="59" t="s">
        <v>136</v>
      </c>
      <c r="B2446" s="59" t="s">
        <v>67</v>
      </c>
      <c r="C2446" s="59" t="s">
        <v>171</v>
      </c>
      <c r="D2446" s="59">
        <v>1.0</v>
      </c>
      <c r="E2446" s="59" t="s">
        <v>161</v>
      </c>
      <c r="F2446" s="58"/>
    </row>
    <row r="2447">
      <c r="A2447" s="59" t="s">
        <v>136</v>
      </c>
      <c r="B2447" s="59" t="s">
        <v>92</v>
      </c>
      <c r="C2447" s="59" t="s">
        <v>171</v>
      </c>
      <c r="D2447" s="59">
        <v>1.0</v>
      </c>
      <c r="E2447" s="59" t="s">
        <v>161</v>
      </c>
      <c r="F2447" s="58"/>
    </row>
    <row r="2448">
      <c r="A2448" s="59" t="s">
        <v>136</v>
      </c>
      <c r="B2448" s="59" t="s">
        <v>138</v>
      </c>
      <c r="C2448" s="59" t="s">
        <v>171</v>
      </c>
      <c r="D2448" s="59">
        <v>1.0</v>
      </c>
      <c r="E2448" s="59" t="s">
        <v>161</v>
      </c>
      <c r="F2448" s="58"/>
    </row>
    <row r="2449">
      <c r="A2449" s="59" t="s">
        <v>136</v>
      </c>
      <c r="B2449" s="59" t="s">
        <v>128</v>
      </c>
      <c r="C2449" s="59" t="s">
        <v>171</v>
      </c>
      <c r="D2449" s="59">
        <v>1.0</v>
      </c>
      <c r="E2449" s="59" t="s">
        <v>161</v>
      </c>
      <c r="F2449" s="58"/>
    </row>
    <row r="2450">
      <c r="A2450" s="59" t="s">
        <v>136</v>
      </c>
      <c r="B2450" s="59" t="s">
        <v>21</v>
      </c>
      <c r="C2450" s="59" t="s">
        <v>171</v>
      </c>
      <c r="D2450" s="59">
        <v>1.0</v>
      </c>
      <c r="E2450" s="59" t="s">
        <v>161</v>
      </c>
      <c r="F2450" s="58"/>
    </row>
    <row r="2451">
      <c r="A2451" s="59" t="s">
        <v>136</v>
      </c>
      <c r="B2451" s="59" t="s">
        <v>144</v>
      </c>
      <c r="C2451" s="59" t="s">
        <v>171</v>
      </c>
      <c r="D2451" s="59">
        <v>1.0</v>
      </c>
      <c r="E2451" s="59" t="s">
        <v>161</v>
      </c>
      <c r="F2451" s="58"/>
    </row>
    <row r="2452">
      <c r="A2452" s="59" t="s">
        <v>136</v>
      </c>
      <c r="B2452" s="59" t="s">
        <v>82</v>
      </c>
      <c r="C2452" s="59" t="s">
        <v>171</v>
      </c>
      <c r="D2452" s="59">
        <v>1.0</v>
      </c>
      <c r="E2452" s="59" t="s">
        <v>161</v>
      </c>
      <c r="F2452" s="58"/>
    </row>
    <row r="2453">
      <c r="A2453" s="59" t="s">
        <v>136</v>
      </c>
      <c r="B2453" s="59" t="s">
        <v>73</v>
      </c>
      <c r="C2453" s="59" t="s">
        <v>171</v>
      </c>
      <c r="D2453" s="59">
        <v>1.0</v>
      </c>
      <c r="E2453" s="59" t="s">
        <v>161</v>
      </c>
      <c r="F2453" s="58"/>
    </row>
    <row r="2454">
      <c r="A2454" s="59" t="s">
        <v>136</v>
      </c>
      <c r="B2454" s="59" t="s">
        <v>50</v>
      </c>
      <c r="C2454" s="59" t="s">
        <v>171</v>
      </c>
      <c r="D2454" s="59">
        <v>1.0</v>
      </c>
      <c r="E2454" s="59" t="s">
        <v>161</v>
      </c>
      <c r="F2454" s="58"/>
    </row>
    <row r="2455">
      <c r="A2455" s="59" t="s">
        <v>136</v>
      </c>
      <c r="B2455" s="59" t="s">
        <v>72</v>
      </c>
      <c r="C2455" s="59" t="s">
        <v>171</v>
      </c>
      <c r="D2455" s="59">
        <v>1.0</v>
      </c>
      <c r="E2455" s="59" t="s">
        <v>161</v>
      </c>
      <c r="F2455" s="58"/>
    </row>
    <row r="2456">
      <c r="A2456" s="59" t="s">
        <v>136</v>
      </c>
      <c r="B2456" s="59" t="s">
        <v>75</v>
      </c>
      <c r="C2456" s="59" t="s">
        <v>171</v>
      </c>
      <c r="D2456" s="59">
        <v>1.0</v>
      </c>
      <c r="E2456" s="59" t="s">
        <v>161</v>
      </c>
      <c r="F2456" s="58"/>
    </row>
    <row r="2457">
      <c r="A2457" s="59" t="s">
        <v>136</v>
      </c>
      <c r="B2457" s="59" t="s">
        <v>25</v>
      </c>
      <c r="C2457" s="59" t="s">
        <v>171</v>
      </c>
      <c r="D2457" s="59">
        <v>1.0</v>
      </c>
      <c r="E2457" s="59" t="s">
        <v>161</v>
      </c>
      <c r="F2457" s="58"/>
    </row>
    <row r="2458">
      <c r="A2458" s="59" t="s">
        <v>136</v>
      </c>
      <c r="B2458" s="59" t="s">
        <v>104</v>
      </c>
      <c r="C2458" s="59" t="s">
        <v>171</v>
      </c>
      <c r="D2458" s="59">
        <v>1.0</v>
      </c>
      <c r="E2458" s="59" t="s">
        <v>161</v>
      </c>
      <c r="F2458" s="58"/>
    </row>
    <row r="2459">
      <c r="A2459" s="59" t="s">
        <v>136</v>
      </c>
      <c r="B2459" s="59" t="s">
        <v>146</v>
      </c>
      <c r="C2459" s="59" t="s">
        <v>171</v>
      </c>
      <c r="D2459" s="59">
        <v>1.0</v>
      </c>
      <c r="E2459" s="59" t="s">
        <v>161</v>
      </c>
      <c r="F2459" s="58"/>
    </row>
    <row r="2460">
      <c r="A2460" s="59" t="s">
        <v>136</v>
      </c>
      <c r="B2460" s="59" t="s">
        <v>55</v>
      </c>
      <c r="C2460" s="59" t="s">
        <v>171</v>
      </c>
      <c r="D2460" s="59">
        <v>1.0</v>
      </c>
      <c r="E2460" s="59" t="s">
        <v>161</v>
      </c>
      <c r="F2460" s="58"/>
    </row>
    <row r="2461">
      <c r="A2461" s="59" t="s">
        <v>136</v>
      </c>
      <c r="B2461" s="59" t="s">
        <v>125</v>
      </c>
      <c r="C2461" s="59" t="s">
        <v>171</v>
      </c>
      <c r="D2461" s="59">
        <v>1.0</v>
      </c>
      <c r="E2461" s="59" t="s">
        <v>161</v>
      </c>
      <c r="F2461" s="58"/>
    </row>
    <row r="2462">
      <c r="A2462" s="59" t="s">
        <v>136</v>
      </c>
      <c r="B2462" s="59" t="s">
        <v>81</v>
      </c>
      <c r="C2462" s="59" t="s">
        <v>171</v>
      </c>
      <c r="D2462" s="59">
        <v>1.0</v>
      </c>
      <c r="E2462" s="59" t="s">
        <v>161</v>
      </c>
      <c r="F2462" s="58"/>
    </row>
    <row r="2463">
      <c r="A2463" s="59" t="s">
        <v>136</v>
      </c>
      <c r="B2463" s="59" t="s">
        <v>106</v>
      </c>
      <c r="C2463" s="59" t="s">
        <v>171</v>
      </c>
      <c r="D2463" s="59">
        <v>1.0</v>
      </c>
      <c r="E2463" s="59" t="s">
        <v>161</v>
      </c>
      <c r="F2463" s="58"/>
    </row>
    <row r="2464">
      <c r="A2464" s="59" t="s">
        <v>136</v>
      </c>
      <c r="B2464" s="59" t="s">
        <v>86</v>
      </c>
      <c r="C2464" s="59" t="s">
        <v>171</v>
      </c>
      <c r="D2464" s="59">
        <v>1.0</v>
      </c>
      <c r="E2464" s="59" t="s">
        <v>161</v>
      </c>
      <c r="F2464" s="58"/>
    </row>
    <row r="2465">
      <c r="A2465" s="59" t="s">
        <v>136</v>
      </c>
      <c r="B2465" s="59" t="s">
        <v>90</v>
      </c>
      <c r="C2465" s="59" t="s">
        <v>171</v>
      </c>
      <c r="D2465" s="59">
        <v>1.0</v>
      </c>
      <c r="E2465" s="59" t="s">
        <v>161</v>
      </c>
      <c r="F2465" s="58"/>
    </row>
    <row r="2466">
      <c r="A2466" s="59" t="s">
        <v>136</v>
      </c>
      <c r="B2466" s="59" t="s">
        <v>135</v>
      </c>
      <c r="C2466" s="59" t="s">
        <v>171</v>
      </c>
      <c r="D2466" s="59">
        <v>1.0</v>
      </c>
      <c r="E2466" s="59" t="s">
        <v>161</v>
      </c>
      <c r="F2466" s="58"/>
    </row>
    <row r="2467">
      <c r="A2467" s="59" t="s">
        <v>136</v>
      </c>
      <c r="B2467" s="59" t="s">
        <v>113</v>
      </c>
      <c r="C2467" s="59" t="s">
        <v>171</v>
      </c>
      <c r="D2467" s="59">
        <v>1.0</v>
      </c>
      <c r="E2467" s="59" t="s">
        <v>161</v>
      </c>
      <c r="F2467" s="58"/>
    </row>
    <row r="2468">
      <c r="A2468" s="59" t="s">
        <v>136</v>
      </c>
      <c r="B2468" s="59" t="s">
        <v>69</v>
      </c>
      <c r="C2468" s="59" t="s">
        <v>171</v>
      </c>
      <c r="D2468" s="59">
        <v>1.0</v>
      </c>
      <c r="E2468" s="59" t="s">
        <v>161</v>
      </c>
      <c r="F2468" s="58"/>
    </row>
    <row r="2469">
      <c r="A2469" s="59" t="s">
        <v>136</v>
      </c>
      <c r="B2469" s="59" t="s">
        <v>143</v>
      </c>
      <c r="C2469" s="59" t="s">
        <v>171</v>
      </c>
      <c r="D2469" s="59">
        <v>1.0</v>
      </c>
      <c r="E2469" s="59" t="s">
        <v>161</v>
      </c>
      <c r="F2469" s="58"/>
    </row>
    <row r="2470">
      <c r="A2470" s="59" t="s">
        <v>136</v>
      </c>
      <c r="B2470" s="59" t="s">
        <v>111</v>
      </c>
      <c r="C2470" s="59" t="s">
        <v>171</v>
      </c>
      <c r="D2470" s="59">
        <v>1.0</v>
      </c>
      <c r="E2470" s="59" t="s">
        <v>161</v>
      </c>
      <c r="F2470" s="58"/>
    </row>
    <row r="2471">
      <c r="A2471" s="59" t="s">
        <v>136</v>
      </c>
      <c r="B2471" s="59" t="s">
        <v>130</v>
      </c>
      <c r="C2471" s="59" t="s">
        <v>171</v>
      </c>
      <c r="D2471" s="59">
        <v>1.0</v>
      </c>
      <c r="E2471" s="59" t="s">
        <v>161</v>
      </c>
      <c r="F2471" s="58"/>
    </row>
    <row r="2472">
      <c r="A2472" s="59" t="s">
        <v>136</v>
      </c>
      <c r="B2472" s="59" t="s">
        <v>47</v>
      </c>
      <c r="C2472" s="59" t="s">
        <v>171</v>
      </c>
      <c r="D2472" s="59">
        <v>1.0</v>
      </c>
      <c r="E2472" s="59" t="s">
        <v>161</v>
      </c>
      <c r="F2472" s="58"/>
    </row>
    <row r="2473">
      <c r="A2473" s="59" t="s">
        <v>136</v>
      </c>
      <c r="B2473" s="59" t="s">
        <v>17</v>
      </c>
      <c r="C2473" s="59" t="s">
        <v>171</v>
      </c>
      <c r="D2473" s="59">
        <v>1.0</v>
      </c>
      <c r="E2473" s="59" t="s">
        <v>161</v>
      </c>
      <c r="F2473" s="58"/>
    </row>
    <row r="2474">
      <c r="A2474" s="59" t="s">
        <v>136</v>
      </c>
      <c r="B2474" s="59" t="s">
        <v>22</v>
      </c>
      <c r="C2474" s="59" t="s">
        <v>171</v>
      </c>
      <c r="D2474" s="59">
        <v>1.0</v>
      </c>
      <c r="E2474" s="59" t="s">
        <v>161</v>
      </c>
      <c r="F2474" s="58"/>
    </row>
    <row r="2475">
      <c r="A2475" s="59" t="s">
        <v>136</v>
      </c>
      <c r="B2475" s="59" t="s">
        <v>62</v>
      </c>
      <c r="C2475" s="59" t="s">
        <v>171</v>
      </c>
      <c r="D2475" s="59">
        <v>1.0</v>
      </c>
      <c r="E2475" s="59" t="s">
        <v>161</v>
      </c>
      <c r="F2475" s="58"/>
    </row>
    <row r="2476">
      <c r="A2476" s="59" t="s">
        <v>136</v>
      </c>
      <c r="B2476" s="59" t="s">
        <v>66</v>
      </c>
      <c r="C2476" s="59" t="s">
        <v>171</v>
      </c>
      <c r="D2476" s="59">
        <v>1.0</v>
      </c>
      <c r="E2476" s="59" t="s">
        <v>161</v>
      </c>
      <c r="F2476" s="58"/>
    </row>
    <row r="2477">
      <c r="A2477" s="59" t="s">
        <v>136</v>
      </c>
      <c r="B2477" s="59" t="s">
        <v>78</v>
      </c>
      <c r="C2477" s="59" t="s">
        <v>171</v>
      </c>
      <c r="D2477" s="59">
        <v>1.0</v>
      </c>
      <c r="E2477" s="59" t="s">
        <v>161</v>
      </c>
      <c r="F2477" s="58"/>
    </row>
    <row r="2478">
      <c r="A2478" s="59" t="s">
        <v>136</v>
      </c>
      <c r="B2478" s="59" t="s">
        <v>91</v>
      </c>
      <c r="C2478" s="59" t="s">
        <v>171</v>
      </c>
      <c r="D2478" s="59">
        <v>1.0</v>
      </c>
      <c r="E2478" s="59" t="s">
        <v>161</v>
      </c>
      <c r="F2478" s="58"/>
    </row>
    <row r="2479">
      <c r="A2479" s="59" t="s">
        <v>136</v>
      </c>
      <c r="B2479" s="59" t="s">
        <v>110</v>
      </c>
      <c r="C2479" s="59" t="s">
        <v>171</v>
      </c>
      <c r="D2479" s="59">
        <v>1.0</v>
      </c>
      <c r="E2479" s="59" t="s">
        <v>161</v>
      </c>
      <c r="F2479" s="58"/>
    </row>
    <row r="2480">
      <c r="A2480" s="59" t="s">
        <v>136</v>
      </c>
      <c r="B2480" s="59" t="s">
        <v>87</v>
      </c>
      <c r="C2480" s="59" t="s">
        <v>171</v>
      </c>
      <c r="D2480" s="59">
        <v>1.0</v>
      </c>
      <c r="E2480" s="59" t="s">
        <v>161</v>
      </c>
      <c r="F2480" s="58"/>
    </row>
    <row r="2481">
      <c r="A2481" s="59" t="s">
        <v>136</v>
      </c>
      <c r="B2481" s="59" t="s">
        <v>41</v>
      </c>
      <c r="C2481" s="59" t="s">
        <v>171</v>
      </c>
      <c r="D2481" s="59">
        <v>1.0</v>
      </c>
      <c r="E2481" s="59" t="s">
        <v>161</v>
      </c>
      <c r="F2481" s="58"/>
    </row>
    <row r="2482">
      <c r="A2482" s="59" t="s">
        <v>136</v>
      </c>
      <c r="B2482" s="59" t="s">
        <v>97</v>
      </c>
      <c r="C2482" s="59" t="s">
        <v>171</v>
      </c>
      <c r="D2482" s="59">
        <v>1.0</v>
      </c>
      <c r="E2482" s="59" t="s">
        <v>161</v>
      </c>
      <c r="F2482" s="58"/>
    </row>
    <row r="2483">
      <c r="A2483" s="59" t="s">
        <v>136</v>
      </c>
      <c r="B2483" s="59" t="s">
        <v>77</v>
      </c>
      <c r="C2483" s="59" t="s">
        <v>171</v>
      </c>
      <c r="D2483" s="59">
        <v>1.0</v>
      </c>
      <c r="E2483" s="59" t="s">
        <v>161</v>
      </c>
      <c r="F2483" s="58"/>
    </row>
    <row r="2484">
      <c r="A2484" s="59" t="s">
        <v>136</v>
      </c>
      <c r="B2484" s="59" t="s">
        <v>120</v>
      </c>
      <c r="C2484" s="59" t="s">
        <v>171</v>
      </c>
      <c r="D2484" s="59">
        <v>1.0</v>
      </c>
      <c r="E2484" s="59" t="s">
        <v>161</v>
      </c>
      <c r="F2484" s="58"/>
    </row>
    <row r="2485">
      <c r="A2485" s="59" t="s">
        <v>136</v>
      </c>
      <c r="B2485" s="59" t="s">
        <v>116</v>
      </c>
      <c r="C2485" s="59" t="s">
        <v>171</v>
      </c>
      <c r="D2485" s="59">
        <v>1.0</v>
      </c>
      <c r="E2485" s="59" t="s">
        <v>161</v>
      </c>
      <c r="F2485" s="58"/>
    </row>
    <row r="2486">
      <c r="A2486" s="59" t="s">
        <v>136</v>
      </c>
      <c r="B2486" s="59" t="s">
        <v>31</v>
      </c>
      <c r="C2486" s="59" t="s">
        <v>171</v>
      </c>
      <c r="D2486" s="59">
        <v>1.0</v>
      </c>
      <c r="E2486" s="59" t="s">
        <v>161</v>
      </c>
      <c r="F2486" s="58"/>
    </row>
    <row r="2487">
      <c r="A2487" s="59" t="s">
        <v>136</v>
      </c>
      <c r="B2487" s="59" t="s">
        <v>45</v>
      </c>
      <c r="C2487" s="59" t="s">
        <v>171</v>
      </c>
      <c r="D2487" s="59">
        <v>1.0</v>
      </c>
      <c r="E2487" s="59" t="s">
        <v>161</v>
      </c>
      <c r="F2487" s="58"/>
    </row>
    <row r="2488">
      <c r="A2488" s="59" t="s">
        <v>136</v>
      </c>
      <c r="B2488" s="59" t="s">
        <v>94</v>
      </c>
      <c r="C2488" s="59" t="s">
        <v>171</v>
      </c>
      <c r="D2488" s="59">
        <v>1.0</v>
      </c>
      <c r="E2488" s="59" t="s">
        <v>161</v>
      </c>
      <c r="F2488" s="58"/>
    </row>
    <row r="2489">
      <c r="A2489" s="59" t="s">
        <v>136</v>
      </c>
      <c r="B2489" s="59" t="s">
        <v>27</v>
      </c>
      <c r="C2489" s="59" t="s">
        <v>171</v>
      </c>
      <c r="D2489" s="59">
        <v>1.0</v>
      </c>
      <c r="E2489" s="59" t="s">
        <v>161</v>
      </c>
      <c r="F2489" s="58"/>
    </row>
    <row r="2490">
      <c r="A2490" s="59" t="s">
        <v>136</v>
      </c>
      <c r="B2490" s="59" t="s">
        <v>105</v>
      </c>
      <c r="C2490" s="59" t="s">
        <v>171</v>
      </c>
      <c r="D2490" s="59">
        <v>1.0</v>
      </c>
      <c r="E2490" s="59" t="s">
        <v>161</v>
      </c>
      <c r="F2490" s="58"/>
    </row>
    <row r="2491">
      <c r="A2491" s="59" t="s">
        <v>136</v>
      </c>
      <c r="B2491" s="59" t="s">
        <v>52</v>
      </c>
      <c r="C2491" s="59" t="s">
        <v>171</v>
      </c>
      <c r="D2491" s="59">
        <v>1.0</v>
      </c>
      <c r="E2491" s="59" t="s">
        <v>161</v>
      </c>
      <c r="F2491" s="58"/>
    </row>
    <row r="2492">
      <c r="A2492" s="59" t="s">
        <v>136</v>
      </c>
      <c r="B2492" s="59" t="s">
        <v>58</v>
      </c>
      <c r="C2492" s="59" t="s">
        <v>171</v>
      </c>
      <c r="D2492" s="59">
        <v>1.0</v>
      </c>
      <c r="E2492" s="59" t="s">
        <v>161</v>
      </c>
      <c r="F2492" s="58"/>
    </row>
    <row r="2493">
      <c r="A2493" s="59" t="s">
        <v>136</v>
      </c>
      <c r="B2493" s="59" t="s">
        <v>65</v>
      </c>
      <c r="C2493" s="59" t="s">
        <v>171</v>
      </c>
      <c r="D2493" s="59">
        <v>1.0</v>
      </c>
      <c r="E2493" s="59" t="s">
        <v>161</v>
      </c>
      <c r="F2493" s="58"/>
    </row>
    <row r="2494">
      <c r="A2494" s="59" t="s">
        <v>136</v>
      </c>
      <c r="B2494" s="59" t="s">
        <v>59</v>
      </c>
      <c r="C2494" s="59" t="s">
        <v>171</v>
      </c>
      <c r="D2494" s="59">
        <v>1.0</v>
      </c>
      <c r="E2494" s="59" t="s">
        <v>161</v>
      </c>
      <c r="F2494" s="58"/>
    </row>
    <row r="2495">
      <c r="A2495" s="59" t="s">
        <v>136</v>
      </c>
      <c r="B2495" s="59" t="s">
        <v>71</v>
      </c>
      <c r="C2495" s="59" t="s">
        <v>171</v>
      </c>
      <c r="D2495" s="59">
        <v>1.0</v>
      </c>
      <c r="E2495" s="59" t="s">
        <v>161</v>
      </c>
      <c r="F2495" s="58"/>
    </row>
    <row r="2496">
      <c r="A2496" s="59" t="s">
        <v>136</v>
      </c>
      <c r="B2496" s="59" t="s">
        <v>119</v>
      </c>
      <c r="C2496" s="59" t="s">
        <v>171</v>
      </c>
      <c r="D2496" s="59">
        <v>1.0</v>
      </c>
      <c r="E2496" s="59" t="s">
        <v>161</v>
      </c>
      <c r="F2496" s="58"/>
    </row>
    <row r="2497">
      <c r="A2497" s="59" t="s">
        <v>136</v>
      </c>
      <c r="B2497" s="59" t="s">
        <v>122</v>
      </c>
      <c r="C2497" s="59" t="s">
        <v>171</v>
      </c>
      <c r="D2497" s="59">
        <v>1.0</v>
      </c>
      <c r="E2497" s="59" t="s">
        <v>161</v>
      </c>
      <c r="F2497" s="58"/>
    </row>
    <row r="2498">
      <c r="A2498" s="59" t="s">
        <v>136</v>
      </c>
      <c r="B2498" s="59" t="s">
        <v>36</v>
      </c>
      <c r="C2498" s="59" t="s">
        <v>171</v>
      </c>
      <c r="D2498" s="59">
        <v>1.0</v>
      </c>
      <c r="E2498" s="59" t="s">
        <v>161</v>
      </c>
      <c r="F2498" s="58"/>
    </row>
    <row r="2499">
      <c r="A2499" s="59" t="s">
        <v>136</v>
      </c>
      <c r="B2499" s="59" t="s">
        <v>40</v>
      </c>
      <c r="C2499" s="59" t="s">
        <v>171</v>
      </c>
      <c r="D2499" s="59">
        <v>1.0</v>
      </c>
      <c r="E2499" s="59" t="s">
        <v>161</v>
      </c>
      <c r="F2499" s="58"/>
    </row>
    <row r="2500">
      <c r="A2500" s="59" t="s">
        <v>136</v>
      </c>
      <c r="B2500" s="59" t="s">
        <v>84</v>
      </c>
      <c r="C2500" s="59" t="s">
        <v>171</v>
      </c>
      <c r="D2500" s="59">
        <v>1.0</v>
      </c>
      <c r="E2500" s="59" t="s">
        <v>161</v>
      </c>
      <c r="F2500" s="58"/>
    </row>
    <row r="2501">
      <c r="A2501" s="59" t="s">
        <v>136</v>
      </c>
      <c r="B2501" s="59" t="s">
        <v>98</v>
      </c>
      <c r="C2501" s="59" t="s">
        <v>171</v>
      </c>
      <c r="D2501" s="59">
        <v>1.0</v>
      </c>
      <c r="E2501" s="59" t="s">
        <v>161</v>
      </c>
      <c r="F2501" s="58"/>
    </row>
    <row r="2502">
      <c r="A2502" s="59" t="s">
        <v>136</v>
      </c>
      <c r="B2502" s="59" t="s">
        <v>99</v>
      </c>
      <c r="C2502" s="59" t="s">
        <v>171</v>
      </c>
      <c r="D2502" s="59">
        <v>1.0</v>
      </c>
      <c r="E2502" s="59" t="s">
        <v>161</v>
      </c>
      <c r="F2502" s="58"/>
    </row>
    <row r="2503">
      <c r="A2503" s="59" t="s">
        <v>136</v>
      </c>
      <c r="B2503" s="59" t="s">
        <v>109</v>
      </c>
      <c r="C2503" s="59" t="s">
        <v>171</v>
      </c>
      <c r="D2503" s="59">
        <v>1.0</v>
      </c>
      <c r="E2503" s="59" t="s">
        <v>161</v>
      </c>
      <c r="F2503" s="58"/>
    </row>
    <row r="2504">
      <c r="A2504" s="59" t="s">
        <v>136</v>
      </c>
      <c r="B2504" s="59" t="s">
        <v>124</v>
      </c>
      <c r="C2504" s="59" t="s">
        <v>171</v>
      </c>
      <c r="D2504" s="59">
        <v>1.0</v>
      </c>
      <c r="E2504" s="59" t="s">
        <v>161</v>
      </c>
      <c r="F2504" s="58"/>
    </row>
    <row r="2505">
      <c r="A2505" s="59" t="s">
        <v>136</v>
      </c>
      <c r="B2505" s="59" t="s">
        <v>145</v>
      </c>
      <c r="C2505" s="59" t="s">
        <v>171</v>
      </c>
      <c r="D2505" s="59">
        <v>1.0</v>
      </c>
      <c r="E2505" s="59" t="s">
        <v>161</v>
      </c>
      <c r="F2505" s="58"/>
    </row>
    <row r="2506">
      <c r="A2506" s="59" t="s">
        <v>136</v>
      </c>
      <c r="B2506" s="59" t="s">
        <v>147</v>
      </c>
      <c r="C2506" s="59" t="s">
        <v>171</v>
      </c>
      <c r="D2506" s="59">
        <v>1.0</v>
      </c>
      <c r="E2506" s="59" t="s">
        <v>161</v>
      </c>
      <c r="F2506" s="58"/>
    </row>
    <row r="2507">
      <c r="A2507" s="59" t="s">
        <v>136</v>
      </c>
      <c r="B2507" s="59" t="s">
        <v>102</v>
      </c>
      <c r="C2507" s="59" t="s">
        <v>171</v>
      </c>
      <c r="D2507" s="59">
        <v>1.0</v>
      </c>
      <c r="E2507" s="59" t="s">
        <v>161</v>
      </c>
      <c r="F2507" s="58"/>
    </row>
    <row r="2508">
      <c r="A2508" s="59" t="s">
        <v>70</v>
      </c>
      <c r="B2508" s="59" t="s">
        <v>137</v>
      </c>
      <c r="C2508" s="59" t="s">
        <v>171</v>
      </c>
      <c r="D2508" s="59">
        <v>1.0</v>
      </c>
      <c r="E2508" s="59" t="s">
        <v>161</v>
      </c>
      <c r="F2508" s="58"/>
    </row>
    <row r="2509">
      <c r="A2509" s="59" t="s">
        <v>70</v>
      </c>
      <c r="B2509" s="59" t="s">
        <v>42</v>
      </c>
      <c r="C2509" s="59" t="s">
        <v>171</v>
      </c>
      <c r="D2509" s="59">
        <v>1.0</v>
      </c>
      <c r="E2509" s="59" t="s">
        <v>161</v>
      </c>
      <c r="F2509" s="58"/>
    </row>
    <row r="2510">
      <c r="A2510" s="59" t="s">
        <v>70</v>
      </c>
      <c r="B2510" s="59" t="s">
        <v>28</v>
      </c>
      <c r="C2510" s="59" t="s">
        <v>171</v>
      </c>
      <c r="D2510" s="59">
        <v>1.0</v>
      </c>
      <c r="E2510" s="59" t="s">
        <v>161</v>
      </c>
      <c r="F2510" s="58"/>
    </row>
    <row r="2511">
      <c r="A2511" s="59" t="s">
        <v>70</v>
      </c>
      <c r="B2511" s="59" t="s">
        <v>33</v>
      </c>
      <c r="C2511" s="59" t="s">
        <v>171</v>
      </c>
      <c r="D2511" s="59">
        <v>1.0</v>
      </c>
      <c r="E2511" s="59" t="s">
        <v>161</v>
      </c>
      <c r="F2511" s="58"/>
    </row>
    <row r="2512">
      <c r="A2512" s="59" t="s">
        <v>70</v>
      </c>
      <c r="B2512" s="59" t="s">
        <v>46</v>
      </c>
      <c r="C2512" s="59" t="s">
        <v>171</v>
      </c>
      <c r="D2512" s="59">
        <v>1.0</v>
      </c>
      <c r="E2512" s="59" t="s">
        <v>161</v>
      </c>
      <c r="F2512" s="58"/>
    </row>
    <row r="2513">
      <c r="A2513" s="59" t="s">
        <v>70</v>
      </c>
      <c r="B2513" s="59" t="s">
        <v>51</v>
      </c>
      <c r="C2513" s="59" t="s">
        <v>171</v>
      </c>
      <c r="D2513" s="59">
        <v>1.0</v>
      </c>
      <c r="E2513" s="59" t="s">
        <v>161</v>
      </c>
      <c r="F2513" s="58"/>
    </row>
    <row r="2514">
      <c r="A2514" s="59" t="s">
        <v>70</v>
      </c>
      <c r="B2514" s="59" t="s">
        <v>83</v>
      </c>
      <c r="C2514" s="59" t="s">
        <v>171</v>
      </c>
      <c r="D2514" s="59">
        <v>1.0</v>
      </c>
      <c r="E2514" s="59" t="s">
        <v>161</v>
      </c>
      <c r="F2514" s="58"/>
    </row>
    <row r="2515">
      <c r="A2515" s="59" t="s">
        <v>70</v>
      </c>
      <c r="B2515" s="59" t="s">
        <v>148</v>
      </c>
      <c r="C2515" s="59" t="s">
        <v>171</v>
      </c>
      <c r="D2515" s="59">
        <v>1.0</v>
      </c>
      <c r="E2515" s="59" t="s">
        <v>161</v>
      </c>
      <c r="F2515" s="58"/>
    </row>
    <row r="2516">
      <c r="A2516" s="59" t="s">
        <v>70</v>
      </c>
      <c r="B2516" s="59" t="s">
        <v>149</v>
      </c>
      <c r="C2516" s="59" t="s">
        <v>171</v>
      </c>
      <c r="D2516" s="59">
        <v>1.0</v>
      </c>
      <c r="E2516" s="59" t="s">
        <v>161</v>
      </c>
      <c r="F2516" s="58"/>
    </row>
    <row r="2517">
      <c r="A2517" s="59" t="s">
        <v>70</v>
      </c>
      <c r="B2517" s="59" t="s">
        <v>15</v>
      </c>
      <c r="C2517" s="59" t="s">
        <v>171</v>
      </c>
      <c r="D2517" s="59">
        <v>1.0</v>
      </c>
      <c r="E2517" s="59" t="s">
        <v>161</v>
      </c>
      <c r="F2517" s="58"/>
    </row>
    <row r="2518">
      <c r="A2518" s="59" t="s">
        <v>70</v>
      </c>
      <c r="B2518" s="59" t="s">
        <v>48</v>
      </c>
      <c r="C2518" s="59" t="s">
        <v>171</v>
      </c>
      <c r="D2518" s="59">
        <v>1.0</v>
      </c>
      <c r="E2518" s="59" t="s">
        <v>161</v>
      </c>
      <c r="F2518" s="58"/>
    </row>
    <row r="2519">
      <c r="A2519" s="59" t="s">
        <v>70</v>
      </c>
      <c r="B2519" s="59" t="s">
        <v>61</v>
      </c>
      <c r="C2519" s="59" t="s">
        <v>171</v>
      </c>
      <c r="D2519" s="59">
        <v>1.0</v>
      </c>
      <c r="E2519" s="59" t="s">
        <v>161</v>
      </c>
      <c r="F2519" s="58"/>
    </row>
    <row r="2520">
      <c r="A2520" s="59" t="s">
        <v>70</v>
      </c>
      <c r="B2520" s="59" t="s">
        <v>63</v>
      </c>
      <c r="C2520" s="59" t="s">
        <v>171</v>
      </c>
      <c r="D2520" s="59">
        <v>1.0</v>
      </c>
      <c r="E2520" s="59" t="s">
        <v>161</v>
      </c>
      <c r="F2520" s="58"/>
    </row>
    <row r="2521">
      <c r="A2521" s="59" t="s">
        <v>70</v>
      </c>
      <c r="B2521" s="59" t="s">
        <v>93</v>
      </c>
      <c r="C2521" s="59" t="s">
        <v>171</v>
      </c>
      <c r="D2521" s="59">
        <v>1.0</v>
      </c>
      <c r="E2521" s="59" t="s">
        <v>161</v>
      </c>
      <c r="F2521" s="58"/>
    </row>
    <row r="2522">
      <c r="A2522" s="59" t="s">
        <v>70</v>
      </c>
      <c r="B2522" s="59" t="s">
        <v>96</v>
      </c>
      <c r="C2522" s="59" t="s">
        <v>171</v>
      </c>
      <c r="D2522" s="59">
        <v>1.0</v>
      </c>
      <c r="E2522" s="59" t="s">
        <v>161</v>
      </c>
      <c r="F2522" s="58"/>
    </row>
    <row r="2523">
      <c r="A2523" s="59" t="s">
        <v>70</v>
      </c>
      <c r="B2523" s="59" t="s">
        <v>112</v>
      </c>
      <c r="C2523" s="59" t="s">
        <v>171</v>
      </c>
      <c r="D2523" s="59">
        <v>1.0</v>
      </c>
      <c r="E2523" s="59" t="s">
        <v>161</v>
      </c>
      <c r="F2523" s="58"/>
    </row>
    <row r="2524">
      <c r="A2524" s="59" t="s">
        <v>70</v>
      </c>
      <c r="B2524" s="59" t="s">
        <v>114</v>
      </c>
      <c r="C2524" s="59" t="s">
        <v>171</v>
      </c>
      <c r="D2524" s="59">
        <v>1.0</v>
      </c>
      <c r="E2524" s="59" t="s">
        <v>161</v>
      </c>
      <c r="F2524" s="58"/>
    </row>
    <row r="2525">
      <c r="A2525" s="59" t="s">
        <v>70</v>
      </c>
      <c r="B2525" s="59" t="s">
        <v>142</v>
      </c>
      <c r="C2525" s="59" t="s">
        <v>171</v>
      </c>
      <c r="D2525" s="59">
        <v>1.0</v>
      </c>
      <c r="E2525" s="59" t="s">
        <v>161</v>
      </c>
      <c r="F2525" s="58"/>
    </row>
    <row r="2526">
      <c r="A2526" s="59" t="s">
        <v>70</v>
      </c>
      <c r="B2526" s="59" t="s">
        <v>54</v>
      </c>
      <c r="C2526" s="59" t="s">
        <v>171</v>
      </c>
      <c r="D2526" s="59">
        <v>1.0</v>
      </c>
      <c r="E2526" s="59" t="s">
        <v>161</v>
      </c>
      <c r="F2526" s="58"/>
    </row>
    <row r="2527">
      <c r="A2527" s="59" t="s">
        <v>70</v>
      </c>
      <c r="B2527" s="59" t="s">
        <v>108</v>
      </c>
      <c r="C2527" s="59" t="s">
        <v>171</v>
      </c>
      <c r="D2527" s="59">
        <v>1.0</v>
      </c>
      <c r="E2527" s="59" t="s">
        <v>161</v>
      </c>
      <c r="F2527" s="58"/>
    </row>
    <row r="2528">
      <c r="A2528" s="59" t="s">
        <v>70</v>
      </c>
      <c r="B2528" s="59" t="s">
        <v>39</v>
      </c>
      <c r="C2528" s="59" t="s">
        <v>171</v>
      </c>
      <c r="D2528" s="59">
        <v>1.0</v>
      </c>
      <c r="E2528" s="59" t="s">
        <v>161</v>
      </c>
      <c r="F2528" s="58"/>
    </row>
    <row r="2529">
      <c r="A2529" s="59" t="s">
        <v>70</v>
      </c>
      <c r="B2529" s="59" t="s">
        <v>121</v>
      </c>
      <c r="C2529" s="59" t="s">
        <v>171</v>
      </c>
      <c r="D2529" s="59">
        <v>1.0</v>
      </c>
      <c r="E2529" s="59" t="s">
        <v>161</v>
      </c>
      <c r="F2529" s="58"/>
    </row>
    <row r="2530">
      <c r="A2530" s="59" t="s">
        <v>70</v>
      </c>
      <c r="B2530" s="59" t="s">
        <v>126</v>
      </c>
      <c r="C2530" s="59" t="s">
        <v>171</v>
      </c>
      <c r="D2530" s="59">
        <v>1.0</v>
      </c>
      <c r="E2530" s="59" t="s">
        <v>161</v>
      </c>
      <c r="F2530" s="58"/>
    </row>
    <row r="2531">
      <c r="A2531" s="59" t="s">
        <v>70</v>
      </c>
      <c r="B2531" s="59" t="s">
        <v>80</v>
      </c>
      <c r="C2531" s="59" t="s">
        <v>171</v>
      </c>
      <c r="D2531" s="59">
        <v>1.0</v>
      </c>
      <c r="E2531" s="59" t="s">
        <v>161</v>
      </c>
      <c r="F2531" s="58"/>
    </row>
    <row r="2532">
      <c r="A2532" s="59" t="s">
        <v>70</v>
      </c>
      <c r="B2532" s="59" t="s">
        <v>23</v>
      </c>
      <c r="C2532" s="59" t="s">
        <v>171</v>
      </c>
      <c r="D2532" s="59">
        <v>1.0</v>
      </c>
      <c r="E2532" s="59" t="s">
        <v>161</v>
      </c>
      <c r="F2532" s="58"/>
    </row>
    <row r="2533">
      <c r="A2533" s="59" t="s">
        <v>70</v>
      </c>
      <c r="B2533" s="59" t="s">
        <v>67</v>
      </c>
      <c r="C2533" s="59" t="s">
        <v>171</v>
      </c>
      <c r="D2533" s="59">
        <v>1.0</v>
      </c>
      <c r="E2533" s="59" t="s">
        <v>161</v>
      </c>
      <c r="F2533" s="58"/>
    </row>
    <row r="2534">
      <c r="A2534" s="59" t="s">
        <v>70</v>
      </c>
      <c r="B2534" s="59" t="s">
        <v>92</v>
      </c>
      <c r="C2534" s="59" t="s">
        <v>171</v>
      </c>
      <c r="D2534" s="59">
        <v>1.0</v>
      </c>
      <c r="E2534" s="59" t="s">
        <v>161</v>
      </c>
      <c r="F2534" s="58"/>
    </row>
    <row r="2535">
      <c r="A2535" s="59" t="s">
        <v>70</v>
      </c>
      <c r="B2535" s="59" t="s">
        <v>138</v>
      </c>
      <c r="C2535" s="59" t="s">
        <v>171</v>
      </c>
      <c r="D2535" s="59">
        <v>1.0</v>
      </c>
      <c r="E2535" s="59" t="s">
        <v>161</v>
      </c>
      <c r="F2535" s="58"/>
    </row>
    <row r="2536">
      <c r="A2536" s="59" t="s">
        <v>70</v>
      </c>
      <c r="B2536" s="59" t="s">
        <v>128</v>
      </c>
      <c r="C2536" s="59" t="s">
        <v>171</v>
      </c>
      <c r="D2536" s="59">
        <v>1.0</v>
      </c>
      <c r="E2536" s="59" t="s">
        <v>161</v>
      </c>
      <c r="F2536" s="58"/>
    </row>
    <row r="2537">
      <c r="A2537" s="59" t="s">
        <v>70</v>
      </c>
      <c r="B2537" s="59" t="s">
        <v>21</v>
      </c>
      <c r="C2537" s="59" t="s">
        <v>171</v>
      </c>
      <c r="D2537" s="59">
        <v>1.0</v>
      </c>
      <c r="E2537" s="59" t="s">
        <v>161</v>
      </c>
      <c r="F2537" s="58"/>
    </row>
    <row r="2538">
      <c r="A2538" s="59" t="s">
        <v>70</v>
      </c>
      <c r="B2538" s="59" t="s">
        <v>144</v>
      </c>
      <c r="C2538" s="59" t="s">
        <v>171</v>
      </c>
      <c r="D2538" s="59">
        <v>1.0</v>
      </c>
      <c r="E2538" s="59" t="s">
        <v>161</v>
      </c>
      <c r="F2538" s="58"/>
    </row>
    <row r="2539">
      <c r="A2539" s="59" t="s">
        <v>70</v>
      </c>
      <c r="B2539" s="59" t="s">
        <v>82</v>
      </c>
      <c r="C2539" s="59" t="s">
        <v>171</v>
      </c>
      <c r="D2539" s="59">
        <v>1.0</v>
      </c>
      <c r="E2539" s="59" t="s">
        <v>161</v>
      </c>
      <c r="F2539" s="58"/>
    </row>
    <row r="2540">
      <c r="A2540" s="59" t="s">
        <v>70</v>
      </c>
      <c r="B2540" s="59" t="s">
        <v>73</v>
      </c>
      <c r="C2540" s="59" t="s">
        <v>171</v>
      </c>
      <c r="D2540" s="59">
        <v>1.0</v>
      </c>
      <c r="E2540" s="59" t="s">
        <v>161</v>
      </c>
      <c r="F2540" s="58"/>
    </row>
    <row r="2541">
      <c r="A2541" s="59" t="s">
        <v>70</v>
      </c>
      <c r="B2541" s="59" t="s">
        <v>50</v>
      </c>
      <c r="C2541" s="59" t="s">
        <v>171</v>
      </c>
      <c r="D2541" s="59">
        <v>1.0</v>
      </c>
      <c r="E2541" s="59" t="s">
        <v>161</v>
      </c>
      <c r="F2541" s="58"/>
    </row>
    <row r="2542">
      <c r="A2542" s="59" t="s">
        <v>70</v>
      </c>
      <c r="B2542" s="59" t="s">
        <v>72</v>
      </c>
      <c r="C2542" s="59" t="s">
        <v>171</v>
      </c>
      <c r="D2542" s="59">
        <v>1.0</v>
      </c>
      <c r="E2542" s="59" t="s">
        <v>161</v>
      </c>
      <c r="F2542" s="58"/>
    </row>
    <row r="2543">
      <c r="A2543" s="59" t="s">
        <v>70</v>
      </c>
      <c r="B2543" s="59" t="s">
        <v>75</v>
      </c>
      <c r="C2543" s="59" t="s">
        <v>171</v>
      </c>
      <c r="D2543" s="59">
        <v>1.0</v>
      </c>
      <c r="E2543" s="59" t="s">
        <v>161</v>
      </c>
      <c r="F2543" s="58"/>
    </row>
    <row r="2544">
      <c r="A2544" s="59" t="s">
        <v>70</v>
      </c>
      <c r="B2544" s="59" t="s">
        <v>25</v>
      </c>
      <c r="C2544" s="59" t="s">
        <v>171</v>
      </c>
      <c r="D2544" s="59">
        <v>1.0</v>
      </c>
      <c r="E2544" s="59" t="s">
        <v>161</v>
      </c>
      <c r="F2544" s="58"/>
    </row>
    <row r="2545">
      <c r="A2545" s="59" t="s">
        <v>70</v>
      </c>
      <c r="B2545" s="59" t="s">
        <v>104</v>
      </c>
      <c r="C2545" s="59" t="s">
        <v>171</v>
      </c>
      <c r="D2545" s="59">
        <v>1.0</v>
      </c>
      <c r="E2545" s="59" t="s">
        <v>161</v>
      </c>
      <c r="F2545" s="58"/>
    </row>
    <row r="2546">
      <c r="A2546" s="59" t="s">
        <v>70</v>
      </c>
      <c r="B2546" s="59" t="s">
        <v>146</v>
      </c>
      <c r="C2546" s="59" t="s">
        <v>171</v>
      </c>
      <c r="D2546" s="59">
        <v>1.0</v>
      </c>
      <c r="E2546" s="59" t="s">
        <v>161</v>
      </c>
      <c r="F2546" s="58"/>
    </row>
    <row r="2547">
      <c r="A2547" s="59" t="s">
        <v>70</v>
      </c>
      <c r="B2547" s="59" t="s">
        <v>55</v>
      </c>
      <c r="C2547" s="59" t="s">
        <v>171</v>
      </c>
      <c r="D2547" s="59">
        <v>1.0</v>
      </c>
      <c r="E2547" s="59" t="s">
        <v>161</v>
      </c>
      <c r="F2547" s="58"/>
    </row>
    <row r="2548">
      <c r="A2548" s="59" t="s">
        <v>70</v>
      </c>
      <c r="B2548" s="59" t="s">
        <v>125</v>
      </c>
      <c r="C2548" s="59" t="s">
        <v>171</v>
      </c>
      <c r="D2548" s="59">
        <v>1.0</v>
      </c>
      <c r="E2548" s="59" t="s">
        <v>161</v>
      </c>
      <c r="F2548" s="58"/>
    </row>
    <row r="2549">
      <c r="A2549" s="59" t="s">
        <v>70</v>
      </c>
      <c r="B2549" s="59" t="s">
        <v>81</v>
      </c>
      <c r="C2549" s="59" t="s">
        <v>171</v>
      </c>
      <c r="D2549" s="59">
        <v>1.0</v>
      </c>
      <c r="E2549" s="59" t="s">
        <v>161</v>
      </c>
      <c r="F2549" s="58"/>
    </row>
    <row r="2550">
      <c r="A2550" s="59" t="s">
        <v>70</v>
      </c>
      <c r="B2550" s="59" t="s">
        <v>106</v>
      </c>
      <c r="C2550" s="59" t="s">
        <v>171</v>
      </c>
      <c r="D2550" s="59">
        <v>1.0</v>
      </c>
      <c r="E2550" s="59" t="s">
        <v>161</v>
      </c>
      <c r="F2550" s="58"/>
    </row>
    <row r="2551">
      <c r="A2551" s="59" t="s">
        <v>70</v>
      </c>
      <c r="B2551" s="59" t="s">
        <v>86</v>
      </c>
      <c r="C2551" s="59" t="s">
        <v>171</v>
      </c>
      <c r="D2551" s="59">
        <v>1.0</v>
      </c>
      <c r="E2551" s="59" t="s">
        <v>161</v>
      </c>
      <c r="F2551" s="58"/>
    </row>
    <row r="2552">
      <c r="A2552" s="59" t="s">
        <v>70</v>
      </c>
      <c r="B2552" s="59" t="s">
        <v>90</v>
      </c>
      <c r="C2552" s="59" t="s">
        <v>171</v>
      </c>
      <c r="D2552" s="59">
        <v>1.0</v>
      </c>
      <c r="E2552" s="59" t="s">
        <v>161</v>
      </c>
      <c r="F2552" s="58"/>
    </row>
    <row r="2553">
      <c r="A2553" s="59" t="s">
        <v>70</v>
      </c>
      <c r="B2553" s="59" t="s">
        <v>135</v>
      </c>
      <c r="C2553" s="59" t="s">
        <v>171</v>
      </c>
      <c r="D2553" s="59">
        <v>1.0</v>
      </c>
      <c r="E2553" s="59" t="s">
        <v>161</v>
      </c>
      <c r="F2553" s="58"/>
    </row>
    <row r="2554">
      <c r="A2554" s="59" t="s">
        <v>70</v>
      </c>
      <c r="B2554" s="59" t="s">
        <v>113</v>
      </c>
      <c r="C2554" s="59" t="s">
        <v>171</v>
      </c>
      <c r="D2554" s="59">
        <v>1.0</v>
      </c>
      <c r="E2554" s="59" t="s">
        <v>161</v>
      </c>
      <c r="F2554" s="58"/>
    </row>
    <row r="2555">
      <c r="A2555" s="59" t="s">
        <v>70</v>
      </c>
      <c r="B2555" s="59" t="s">
        <v>69</v>
      </c>
      <c r="C2555" s="59" t="s">
        <v>171</v>
      </c>
      <c r="D2555" s="59">
        <v>1.0</v>
      </c>
      <c r="E2555" s="59" t="s">
        <v>161</v>
      </c>
      <c r="F2555" s="58"/>
    </row>
    <row r="2556">
      <c r="A2556" s="59" t="s">
        <v>70</v>
      </c>
      <c r="B2556" s="59" t="s">
        <v>143</v>
      </c>
      <c r="C2556" s="59" t="s">
        <v>171</v>
      </c>
      <c r="D2556" s="59">
        <v>1.0</v>
      </c>
      <c r="E2556" s="59" t="s">
        <v>161</v>
      </c>
      <c r="F2556" s="58"/>
    </row>
    <row r="2557">
      <c r="A2557" s="59" t="s">
        <v>70</v>
      </c>
      <c r="B2557" s="59" t="s">
        <v>111</v>
      </c>
      <c r="C2557" s="59" t="s">
        <v>171</v>
      </c>
      <c r="D2557" s="59">
        <v>1.0</v>
      </c>
      <c r="E2557" s="59" t="s">
        <v>161</v>
      </c>
      <c r="F2557" s="58"/>
    </row>
    <row r="2558">
      <c r="A2558" s="59" t="s">
        <v>70</v>
      </c>
      <c r="B2558" s="59" t="s">
        <v>130</v>
      </c>
      <c r="C2558" s="59" t="s">
        <v>171</v>
      </c>
      <c r="D2558" s="59">
        <v>1.0</v>
      </c>
      <c r="E2558" s="59" t="s">
        <v>161</v>
      </c>
      <c r="F2558" s="58"/>
    </row>
    <row r="2559">
      <c r="A2559" s="59" t="s">
        <v>70</v>
      </c>
      <c r="B2559" s="59" t="s">
        <v>47</v>
      </c>
      <c r="C2559" s="59" t="s">
        <v>171</v>
      </c>
      <c r="D2559" s="59">
        <v>1.0</v>
      </c>
      <c r="E2559" s="59" t="s">
        <v>161</v>
      </c>
      <c r="F2559" s="58"/>
    </row>
    <row r="2560">
      <c r="A2560" s="59" t="s">
        <v>70</v>
      </c>
      <c r="B2560" s="59" t="s">
        <v>17</v>
      </c>
      <c r="C2560" s="59" t="s">
        <v>171</v>
      </c>
      <c r="D2560" s="59">
        <v>1.0</v>
      </c>
      <c r="E2560" s="59" t="s">
        <v>161</v>
      </c>
      <c r="F2560" s="58"/>
    </row>
    <row r="2561">
      <c r="A2561" s="59" t="s">
        <v>70</v>
      </c>
      <c r="B2561" s="59" t="s">
        <v>22</v>
      </c>
      <c r="C2561" s="59" t="s">
        <v>171</v>
      </c>
      <c r="D2561" s="59">
        <v>1.0</v>
      </c>
      <c r="E2561" s="59" t="s">
        <v>161</v>
      </c>
      <c r="F2561" s="58"/>
    </row>
    <row r="2562">
      <c r="A2562" s="59" t="s">
        <v>70</v>
      </c>
      <c r="B2562" s="59" t="s">
        <v>62</v>
      </c>
      <c r="C2562" s="59" t="s">
        <v>171</v>
      </c>
      <c r="D2562" s="59">
        <v>1.0</v>
      </c>
      <c r="E2562" s="59" t="s">
        <v>161</v>
      </c>
      <c r="F2562" s="58"/>
    </row>
    <row r="2563">
      <c r="A2563" s="59" t="s">
        <v>70</v>
      </c>
      <c r="B2563" s="59" t="s">
        <v>66</v>
      </c>
      <c r="C2563" s="59" t="s">
        <v>171</v>
      </c>
      <c r="D2563" s="59">
        <v>1.0</v>
      </c>
      <c r="E2563" s="59" t="s">
        <v>161</v>
      </c>
      <c r="F2563" s="58"/>
    </row>
    <row r="2564">
      <c r="A2564" s="59" t="s">
        <v>70</v>
      </c>
      <c r="B2564" s="59" t="s">
        <v>78</v>
      </c>
      <c r="C2564" s="59" t="s">
        <v>171</v>
      </c>
      <c r="D2564" s="59">
        <v>1.0</v>
      </c>
      <c r="E2564" s="59" t="s">
        <v>161</v>
      </c>
      <c r="F2564" s="58"/>
    </row>
    <row r="2565">
      <c r="A2565" s="59" t="s">
        <v>70</v>
      </c>
      <c r="B2565" s="59" t="s">
        <v>91</v>
      </c>
      <c r="C2565" s="59" t="s">
        <v>171</v>
      </c>
      <c r="D2565" s="59">
        <v>1.0</v>
      </c>
      <c r="E2565" s="59" t="s">
        <v>161</v>
      </c>
      <c r="F2565" s="58"/>
    </row>
    <row r="2566">
      <c r="A2566" s="59" t="s">
        <v>70</v>
      </c>
      <c r="B2566" s="59" t="s">
        <v>110</v>
      </c>
      <c r="C2566" s="59" t="s">
        <v>171</v>
      </c>
      <c r="D2566" s="59">
        <v>1.0</v>
      </c>
      <c r="E2566" s="59" t="s">
        <v>161</v>
      </c>
      <c r="F2566" s="58"/>
    </row>
    <row r="2567">
      <c r="A2567" s="59" t="s">
        <v>70</v>
      </c>
      <c r="B2567" s="59" t="s">
        <v>87</v>
      </c>
      <c r="C2567" s="59" t="s">
        <v>171</v>
      </c>
      <c r="D2567" s="59">
        <v>1.0</v>
      </c>
      <c r="E2567" s="59" t="s">
        <v>161</v>
      </c>
      <c r="F2567" s="58"/>
    </row>
    <row r="2568">
      <c r="A2568" s="59" t="s">
        <v>70</v>
      </c>
      <c r="B2568" s="59" t="s">
        <v>41</v>
      </c>
      <c r="C2568" s="59" t="s">
        <v>171</v>
      </c>
      <c r="D2568" s="59">
        <v>1.0</v>
      </c>
      <c r="E2568" s="59" t="s">
        <v>161</v>
      </c>
      <c r="F2568" s="58"/>
    </row>
    <row r="2569">
      <c r="A2569" s="59" t="s">
        <v>70</v>
      </c>
      <c r="B2569" s="59" t="s">
        <v>97</v>
      </c>
      <c r="C2569" s="59" t="s">
        <v>171</v>
      </c>
      <c r="D2569" s="59">
        <v>1.0</v>
      </c>
      <c r="E2569" s="59" t="s">
        <v>161</v>
      </c>
      <c r="F2569" s="58"/>
    </row>
    <row r="2570">
      <c r="A2570" s="59" t="s">
        <v>70</v>
      </c>
      <c r="B2570" s="59" t="s">
        <v>77</v>
      </c>
      <c r="C2570" s="59" t="s">
        <v>171</v>
      </c>
      <c r="D2570" s="59">
        <v>1.0</v>
      </c>
      <c r="E2570" s="59" t="s">
        <v>161</v>
      </c>
      <c r="F2570" s="58"/>
    </row>
    <row r="2571">
      <c r="A2571" s="59" t="s">
        <v>70</v>
      </c>
      <c r="B2571" s="59" t="s">
        <v>120</v>
      </c>
      <c r="C2571" s="59" t="s">
        <v>171</v>
      </c>
      <c r="D2571" s="59">
        <v>1.0</v>
      </c>
      <c r="E2571" s="59" t="s">
        <v>161</v>
      </c>
      <c r="F2571" s="58"/>
    </row>
    <row r="2572">
      <c r="A2572" s="59" t="s">
        <v>70</v>
      </c>
      <c r="B2572" s="59" t="s">
        <v>116</v>
      </c>
      <c r="C2572" s="59" t="s">
        <v>171</v>
      </c>
      <c r="D2572" s="59">
        <v>1.0</v>
      </c>
      <c r="E2572" s="59" t="s">
        <v>161</v>
      </c>
      <c r="F2572" s="58"/>
    </row>
    <row r="2573">
      <c r="A2573" s="59" t="s">
        <v>70</v>
      </c>
      <c r="B2573" s="59" t="s">
        <v>31</v>
      </c>
      <c r="C2573" s="59" t="s">
        <v>171</v>
      </c>
      <c r="D2573" s="59">
        <v>1.0</v>
      </c>
      <c r="E2573" s="59" t="s">
        <v>161</v>
      </c>
      <c r="F2573" s="58"/>
    </row>
    <row r="2574">
      <c r="A2574" s="59" t="s">
        <v>70</v>
      </c>
      <c r="B2574" s="59" t="s">
        <v>45</v>
      </c>
      <c r="C2574" s="59" t="s">
        <v>171</v>
      </c>
      <c r="D2574" s="59">
        <v>1.0</v>
      </c>
      <c r="E2574" s="59" t="s">
        <v>161</v>
      </c>
      <c r="F2574" s="58"/>
    </row>
    <row r="2575">
      <c r="A2575" s="59" t="s">
        <v>70</v>
      </c>
      <c r="B2575" s="59" t="s">
        <v>94</v>
      </c>
      <c r="C2575" s="59" t="s">
        <v>171</v>
      </c>
      <c r="D2575" s="59">
        <v>1.0</v>
      </c>
      <c r="E2575" s="59" t="s">
        <v>161</v>
      </c>
      <c r="F2575" s="58"/>
    </row>
    <row r="2576">
      <c r="A2576" s="59" t="s">
        <v>70</v>
      </c>
      <c r="B2576" s="59" t="s">
        <v>27</v>
      </c>
      <c r="C2576" s="59" t="s">
        <v>171</v>
      </c>
      <c r="D2576" s="59">
        <v>1.0</v>
      </c>
      <c r="E2576" s="59" t="s">
        <v>161</v>
      </c>
      <c r="F2576" s="58"/>
    </row>
    <row r="2577">
      <c r="A2577" s="59" t="s">
        <v>70</v>
      </c>
      <c r="B2577" s="59" t="s">
        <v>105</v>
      </c>
      <c r="C2577" s="59" t="s">
        <v>171</v>
      </c>
      <c r="D2577" s="59">
        <v>1.0</v>
      </c>
      <c r="E2577" s="59" t="s">
        <v>161</v>
      </c>
      <c r="F2577" s="58"/>
    </row>
    <row r="2578">
      <c r="A2578" s="59" t="s">
        <v>70</v>
      </c>
      <c r="B2578" s="59" t="s">
        <v>52</v>
      </c>
      <c r="C2578" s="59" t="s">
        <v>171</v>
      </c>
      <c r="D2578" s="59">
        <v>1.0</v>
      </c>
      <c r="E2578" s="59" t="s">
        <v>161</v>
      </c>
      <c r="F2578" s="58"/>
    </row>
    <row r="2579">
      <c r="A2579" s="59" t="s">
        <v>70</v>
      </c>
      <c r="B2579" s="59" t="s">
        <v>58</v>
      </c>
      <c r="C2579" s="59" t="s">
        <v>171</v>
      </c>
      <c r="D2579" s="59">
        <v>1.0</v>
      </c>
      <c r="E2579" s="59" t="s">
        <v>161</v>
      </c>
      <c r="F2579" s="58"/>
    </row>
    <row r="2580">
      <c r="A2580" s="59" t="s">
        <v>70</v>
      </c>
      <c r="B2580" s="59" t="s">
        <v>65</v>
      </c>
      <c r="C2580" s="59" t="s">
        <v>171</v>
      </c>
      <c r="D2580" s="59">
        <v>1.0</v>
      </c>
      <c r="E2580" s="59" t="s">
        <v>161</v>
      </c>
      <c r="F2580" s="58"/>
    </row>
    <row r="2581">
      <c r="A2581" s="59" t="s">
        <v>70</v>
      </c>
      <c r="B2581" s="59" t="s">
        <v>59</v>
      </c>
      <c r="C2581" s="59" t="s">
        <v>171</v>
      </c>
      <c r="D2581" s="59">
        <v>1.0</v>
      </c>
      <c r="E2581" s="59" t="s">
        <v>161</v>
      </c>
      <c r="F2581" s="58"/>
    </row>
    <row r="2582">
      <c r="A2582" s="59" t="s">
        <v>70</v>
      </c>
      <c r="B2582" s="59" t="s">
        <v>71</v>
      </c>
      <c r="C2582" s="59" t="s">
        <v>171</v>
      </c>
      <c r="D2582" s="59">
        <v>1.0</v>
      </c>
      <c r="E2582" s="59" t="s">
        <v>161</v>
      </c>
      <c r="F2582" s="58"/>
    </row>
    <row r="2583">
      <c r="A2583" s="59" t="s">
        <v>70</v>
      </c>
      <c r="B2583" s="59" t="s">
        <v>119</v>
      </c>
      <c r="C2583" s="59" t="s">
        <v>171</v>
      </c>
      <c r="D2583" s="59">
        <v>1.0</v>
      </c>
      <c r="E2583" s="59" t="s">
        <v>161</v>
      </c>
      <c r="F2583" s="58"/>
    </row>
    <row r="2584">
      <c r="A2584" s="59" t="s">
        <v>70</v>
      </c>
      <c r="B2584" s="59" t="s">
        <v>122</v>
      </c>
      <c r="C2584" s="59" t="s">
        <v>171</v>
      </c>
      <c r="D2584" s="59">
        <v>1.0</v>
      </c>
      <c r="E2584" s="59" t="s">
        <v>161</v>
      </c>
      <c r="F2584" s="58"/>
    </row>
    <row r="2585">
      <c r="A2585" s="59" t="s">
        <v>70</v>
      </c>
      <c r="B2585" s="59" t="s">
        <v>36</v>
      </c>
      <c r="C2585" s="59" t="s">
        <v>171</v>
      </c>
      <c r="D2585" s="59">
        <v>1.0</v>
      </c>
      <c r="E2585" s="59" t="s">
        <v>161</v>
      </c>
      <c r="F2585" s="58"/>
    </row>
    <row r="2586">
      <c r="A2586" s="59" t="s">
        <v>70</v>
      </c>
      <c r="B2586" s="59" t="s">
        <v>40</v>
      </c>
      <c r="C2586" s="59" t="s">
        <v>171</v>
      </c>
      <c r="D2586" s="59">
        <v>1.0</v>
      </c>
      <c r="E2586" s="59" t="s">
        <v>161</v>
      </c>
      <c r="F2586" s="58"/>
    </row>
    <row r="2587">
      <c r="A2587" s="59" t="s">
        <v>70</v>
      </c>
      <c r="B2587" s="59" t="s">
        <v>84</v>
      </c>
      <c r="C2587" s="59" t="s">
        <v>171</v>
      </c>
      <c r="D2587" s="59">
        <v>1.0</v>
      </c>
      <c r="E2587" s="59" t="s">
        <v>161</v>
      </c>
      <c r="F2587" s="58"/>
    </row>
    <row r="2588">
      <c r="A2588" s="59" t="s">
        <v>70</v>
      </c>
      <c r="B2588" s="59" t="s">
        <v>98</v>
      </c>
      <c r="C2588" s="59" t="s">
        <v>171</v>
      </c>
      <c r="D2588" s="59">
        <v>1.0</v>
      </c>
      <c r="E2588" s="59" t="s">
        <v>161</v>
      </c>
      <c r="F2588" s="58"/>
    </row>
    <row r="2589">
      <c r="A2589" s="59" t="s">
        <v>70</v>
      </c>
      <c r="B2589" s="59" t="s">
        <v>99</v>
      </c>
      <c r="C2589" s="59" t="s">
        <v>171</v>
      </c>
      <c r="D2589" s="59">
        <v>1.0</v>
      </c>
      <c r="E2589" s="59" t="s">
        <v>161</v>
      </c>
      <c r="F2589" s="58"/>
    </row>
    <row r="2590">
      <c r="A2590" s="59" t="s">
        <v>70</v>
      </c>
      <c r="B2590" s="59" t="s">
        <v>109</v>
      </c>
      <c r="C2590" s="59" t="s">
        <v>171</v>
      </c>
      <c r="D2590" s="59">
        <v>1.0</v>
      </c>
      <c r="E2590" s="59" t="s">
        <v>161</v>
      </c>
      <c r="F2590" s="58"/>
    </row>
    <row r="2591">
      <c r="A2591" s="59" t="s">
        <v>70</v>
      </c>
      <c r="B2591" s="59" t="s">
        <v>124</v>
      </c>
      <c r="C2591" s="59" t="s">
        <v>171</v>
      </c>
      <c r="D2591" s="59">
        <v>1.0</v>
      </c>
      <c r="E2591" s="59" t="s">
        <v>161</v>
      </c>
      <c r="F2591" s="58"/>
    </row>
    <row r="2592">
      <c r="A2592" s="59" t="s">
        <v>70</v>
      </c>
      <c r="B2592" s="59" t="s">
        <v>145</v>
      </c>
      <c r="C2592" s="59" t="s">
        <v>171</v>
      </c>
      <c r="D2592" s="59">
        <v>1.0</v>
      </c>
      <c r="E2592" s="59" t="s">
        <v>161</v>
      </c>
      <c r="F2592" s="58"/>
    </row>
    <row r="2593">
      <c r="A2593" s="59" t="s">
        <v>70</v>
      </c>
      <c r="B2593" s="59" t="s">
        <v>147</v>
      </c>
      <c r="C2593" s="59" t="s">
        <v>171</v>
      </c>
      <c r="D2593" s="59">
        <v>1.0</v>
      </c>
      <c r="E2593" s="59" t="s">
        <v>161</v>
      </c>
      <c r="F2593" s="58"/>
    </row>
    <row r="2594">
      <c r="A2594" s="59" t="s">
        <v>70</v>
      </c>
      <c r="B2594" s="59" t="s">
        <v>102</v>
      </c>
      <c r="C2594" s="59" t="s">
        <v>171</v>
      </c>
      <c r="D2594" s="59">
        <v>1.0</v>
      </c>
      <c r="E2594" s="59" t="s">
        <v>161</v>
      </c>
      <c r="F2594" s="58"/>
    </row>
    <row r="2595">
      <c r="A2595" s="59" t="s">
        <v>137</v>
      </c>
      <c r="B2595" s="59" t="s">
        <v>42</v>
      </c>
      <c r="C2595" s="59" t="s">
        <v>171</v>
      </c>
      <c r="D2595" s="59">
        <v>1.0</v>
      </c>
      <c r="E2595" s="59" t="s">
        <v>161</v>
      </c>
      <c r="F2595" s="58"/>
    </row>
    <row r="2596">
      <c r="A2596" s="59" t="s">
        <v>137</v>
      </c>
      <c r="B2596" s="59" t="s">
        <v>28</v>
      </c>
      <c r="C2596" s="59" t="s">
        <v>171</v>
      </c>
      <c r="D2596" s="59">
        <v>1.0</v>
      </c>
      <c r="E2596" s="59" t="s">
        <v>161</v>
      </c>
      <c r="F2596" s="58"/>
    </row>
    <row r="2597">
      <c r="A2597" s="59" t="s">
        <v>137</v>
      </c>
      <c r="B2597" s="59" t="s">
        <v>33</v>
      </c>
      <c r="C2597" s="59" t="s">
        <v>171</v>
      </c>
      <c r="D2597" s="59">
        <v>1.0</v>
      </c>
      <c r="E2597" s="59" t="s">
        <v>161</v>
      </c>
      <c r="F2597" s="58"/>
    </row>
    <row r="2598">
      <c r="A2598" s="59" t="s">
        <v>137</v>
      </c>
      <c r="B2598" s="59" t="s">
        <v>46</v>
      </c>
      <c r="C2598" s="59" t="s">
        <v>171</v>
      </c>
      <c r="D2598" s="59">
        <v>1.0</v>
      </c>
      <c r="E2598" s="59" t="s">
        <v>161</v>
      </c>
      <c r="F2598" s="58"/>
    </row>
    <row r="2599">
      <c r="A2599" s="59" t="s">
        <v>137</v>
      </c>
      <c r="B2599" s="59" t="s">
        <v>51</v>
      </c>
      <c r="C2599" s="59" t="s">
        <v>171</v>
      </c>
      <c r="D2599" s="59">
        <v>1.0</v>
      </c>
      <c r="E2599" s="59" t="s">
        <v>161</v>
      </c>
      <c r="F2599" s="58"/>
    </row>
    <row r="2600">
      <c r="A2600" s="59" t="s">
        <v>137</v>
      </c>
      <c r="B2600" s="59" t="s">
        <v>83</v>
      </c>
      <c r="C2600" s="59" t="s">
        <v>171</v>
      </c>
      <c r="D2600" s="59">
        <v>1.0</v>
      </c>
      <c r="E2600" s="59" t="s">
        <v>161</v>
      </c>
      <c r="F2600" s="58"/>
    </row>
    <row r="2601">
      <c r="A2601" s="59" t="s">
        <v>137</v>
      </c>
      <c r="B2601" s="59" t="s">
        <v>148</v>
      </c>
      <c r="C2601" s="59" t="s">
        <v>171</v>
      </c>
      <c r="D2601" s="59">
        <v>1.0</v>
      </c>
      <c r="E2601" s="59" t="s">
        <v>161</v>
      </c>
      <c r="F2601" s="58"/>
    </row>
    <row r="2602">
      <c r="A2602" s="59" t="s">
        <v>137</v>
      </c>
      <c r="B2602" s="59" t="s">
        <v>149</v>
      </c>
      <c r="C2602" s="59" t="s">
        <v>171</v>
      </c>
      <c r="D2602" s="59">
        <v>1.0</v>
      </c>
      <c r="E2602" s="59" t="s">
        <v>161</v>
      </c>
      <c r="F2602" s="58"/>
    </row>
    <row r="2603">
      <c r="A2603" s="59" t="s">
        <v>137</v>
      </c>
      <c r="B2603" s="59" t="s">
        <v>15</v>
      </c>
      <c r="C2603" s="59" t="s">
        <v>171</v>
      </c>
      <c r="D2603" s="59">
        <v>1.0</v>
      </c>
      <c r="E2603" s="59" t="s">
        <v>161</v>
      </c>
      <c r="F2603" s="58"/>
    </row>
    <row r="2604">
      <c r="A2604" s="59" t="s">
        <v>137</v>
      </c>
      <c r="B2604" s="59" t="s">
        <v>48</v>
      </c>
      <c r="C2604" s="59" t="s">
        <v>171</v>
      </c>
      <c r="D2604" s="59">
        <v>1.0</v>
      </c>
      <c r="E2604" s="59" t="s">
        <v>161</v>
      </c>
      <c r="F2604" s="58"/>
    </row>
    <row r="2605">
      <c r="A2605" s="59" t="s">
        <v>137</v>
      </c>
      <c r="B2605" s="59" t="s">
        <v>61</v>
      </c>
      <c r="C2605" s="59" t="s">
        <v>171</v>
      </c>
      <c r="D2605" s="59">
        <v>1.0</v>
      </c>
      <c r="E2605" s="59" t="s">
        <v>161</v>
      </c>
      <c r="F2605" s="58"/>
    </row>
    <row r="2606">
      <c r="A2606" s="59" t="s">
        <v>137</v>
      </c>
      <c r="B2606" s="59" t="s">
        <v>63</v>
      </c>
      <c r="C2606" s="59" t="s">
        <v>171</v>
      </c>
      <c r="D2606" s="59">
        <v>1.0</v>
      </c>
      <c r="E2606" s="59" t="s">
        <v>161</v>
      </c>
      <c r="F2606" s="58"/>
    </row>
    <row r="2607">
      <c r="A2607" s="59" t="s">
        <v>137</v>
      </c>
      <c r="B2607" s="59" t="s">
        <v>93</v>
      </c>
      <c r="C2607" s="59" t="s">
        <v>171</v>
      </c>
      <c r="D2607" s="59">
        <v>1.0</v>
      </c>
      <c r="E2607" s="59" t="s">
        <v>161</v>
      </c>
      <c r="F2607" s="58"/>
    </row>
    <row r="2608">
      <c r="A2608" s="59" t="s">
        <v>137</v>
      </c>
      <c r="B2608" s="59" t="s">
        <v>96</v>
      </c>
      <c r="C2608" s="59" t="s">
        <v>171</v>
      </c>
      <c r="D2608" s="59">
        <v>1.0</v>
      </c>
      <c r="E2608" s="59" t="s">
        <v>161</v>
      </c>
      <c r="F2608" s="58"/>
    </row>
    <row r="2609">
      <c r="A2609" s="59" t="s">
        <v>137</v>
      </c>
      <c r="B2609" s="59" t="s">
        <v>112</v>
      </c>
      <c r="C2609" s="59" t="s">
        <v>171</v>
      </c>
      <c r="D2609" s="59">
        <v>1.0</v>
      </c>
      <c r="E2609" s="59" t="s">
        <v>161</v>
      </c>
      <c r="F2609" s="58"/>
    </row>
    <row r="2610">
      <c r="A2610" s="59" t="s">
        <v>137</v>
      </c>
      <c r="B2610" s="59" t="s">
        <v>114</v>
      </c>
      <c r="C2610" s="59" t="s">
        <v>171</v>
      </c>
      <c r="D2610" s="59">
        <v>1.0</v>
      </c>
      <c r="E2610" s="59" t="s">
        <v>161</v>
      </c>
      <c r="F2610" s="58"/>
    </row>
    <row r="2611">
      <c r="A2611" s="59" t="s">
        <v>137</v>
      </c>
      <c r="B2611" s="59" t="s">
        <v>142</v>
      </c>
      <c r="C2611" s="59" t="s">
        <v>171</v>
      </c>
      <c r="D2611" s="59">
        <v>1.0</v>
      </c>
      <c r="E2611" s="59" t="s">
        <v>161</v>
      </c>
      <c r="F2611" s="58"/>
    </row>
    <row r="2612">
      <c r="A2612" s="59" t="s">
        <v>137</v>
      </c>
      <c r="B2612" s="59" t="s">
        <v>54</v>
      </c>
      <c r="C2612" s="59" t="s">
        <v>171</v>
      </c>
      <c r="D2612" s="59">
        <v>1.0</v>
      </c>
      <c r="E2612" s="59" t="s">
        <v>161</v>
      </c>
      <c r="F2612" s="58"/>
    </row>
    <row r="2613">
      <c r="A2613" s="59" t="s">
        <v>137</v>
      </c>
      <c r="B2613" s="59" t="s">
        <v>108</v>
      </c>
      <c r="C2613" s="59" t="s">
        <v>171</v>
      </c>
      <c r="D2613" s="59">
        <v>1.0</v>
      </c>
      <c r="E2613" s="59" t="s">
        <v>161</v>
      </c>
      <c r="F2613" s="58"/>
    </row>
    <row r="2614">
      <c r="A2614" s="59" t="s">
        <v>137</v>
      </c>
      <c r="B2614" s="59" t="s">
        <v>39</v>
      </c>
      <c r="C2614" s="59" t="s">
        <v>171</v>
      </c>
      <c r="D2614" s="59">
        <v>1.0</v>
      </c>
      <c r="E2614" s="59" t="s">
        <v>161</v>
      </c>
      <c r="F2614" s="58"/>
    </row>
    <row r="2615">
      <c r="A2615" s="59" t="s">
        <v>137</v>
      </c>
      <c r="B2615" s="59" t="s">
        <v>121</v>
      </c>
      <c r="C2615" s="59" t="s">
        <v>171</v>
      </c>
      <c r="D2615" s="59">
        <v>1.0</v>
      </c>
      <c r="E2615" s="59" t="s">
        <v>161</v>
      </c>
      <c r="F2615" s="58"/>
    </row>
    <row r="2616">
      <c r="A2616" s="59" t="s">
        <v>137</v>
      </c>
      <c r="B2616" s="59" t="s">
        <v>126</v>
      </c>
      <c r="C2616" s="59" t="s">
        <v>171</v>
      </c>
      <c r="D2616" s="59">
        <v>1.0</v>
      </c>
      <c r="E2616" s="59" t="s">
        <v>161</v>
      </c>
      <c r="F2616" s="58"/>
    </row>
    <row r="2617">
      <c r="A2617" s="59" t="s">
        <v>137</v>
      </c>
      <c r="B2617" s="59" t="s">
        <v>80</v>
      </c>
      <c r="C2617" s="59" t="s">
        <v>171</v>
      </c>
      <c r="D2617" s="59">
        <v>1.0</v>
      </c>
      <c r="E2617" s="59" t="s">
        <v>161</v>
      </c>
      <c r="F2617" s="58"/>
    </row>
    <row r="2618">
      <c r="A2618" s="59" t="s">
        <v>137</v>
      </c>
      <c r="B2618" s="59" t="s">
        <v>23</v>
      </c>
      <c r="C2618" s="59" t="s">
        <v>171</v>
      </c>
      <c r="D2618" s="59">
        <v>1.0</v>
      </c>
      <c r="E2618" s="59" t="s">
        <v>161</v>
      </c>
      <c r="F2618" s="58"/>
    </row>
    <row r="2619">
      <c r="A2619" s="59" t="s">
        <v>137</v>
      </c>
      <c r="B2619" s="59" t="s">
        <v>67</v>
      </c>
      <c r="C2619" s="59" t="s">
        <v>171</v>
      </c>
      <c r="D2619" s="59">
        <v>1.0</v>
      </c>
      <c r="E2619" s="59" t="s">
        <v>161</v>
      </c>
      <c r="F2619" s="58"/>
    </row>
    <row r="2620">
      <c r="A2620" s="59" t="s">
        <v>137</v>
      </c>
      <c r="B2620" s="59" t="s">
        <v>92</v>
      </c>
      <c r="C2620" s="59" t="s">
        <v>171</v>
      </c>
      <c r="D2620" s="59">
        <v>1.0</v>
      </c>
      <c r="E2620" s="59" t="s">
        <v>161</v>
      </c>
      <c r="F2620" s="58"/>
    </row>
    <row r="2621">
      <c r="A2621" s="59" t="s">
        <v>137</v>
      </c>
      <c r="B2621" s="59" t="s">
        <v>138</v>
      </c>
      <c r="C2621" s="59" t="s">
        <v>171</v>
      </c>
      <c r="D2621" s="59">
        <v>1.0</v>
      </c>
      <c r="E2621" s="59" t="s">
        <v>161</v>
      </c>
      <c r="F2621" s="58"/>
    </row>
    <row r="2622">
      <c r="A2622" s="59" t="s">
        <v>137</v>
      </c>
      <c r="B2622" s="59" t="s">
        <v>128</v>
      </c>
      <c r="C2622" s="59" t="s">
        <v>171</v>
      </c>
      <c r="D2622" s="59">
        <v>1.0</v>
      </c>
      <c r="E2622" s="59" t="s">
        <v>161</v>
      </c>
      <c r="F2622" s="58"/>
    </row>
    <row r="2623">
      <c r="A2623" s="59" t="s">
        <v>137</v>
      </c>
      <c r="B2623" s="59" t="s">
        <v>21</v>
      </c>
      <c r="C2623" s="59" t="s">
        <v>171</v>
      </c>
      <c r="D2623" s="59">
        <v>1.0</v>
      </c>
      <c r="E2623" s="59" t="s">
        <v>161</v>
      </c>
      <c r="F2623" s="58"/>
    </row>
    <row r="2624">
      <c r="A2624" s="59" t="s">
        <v>137</v>
      </c>
      <c r="B2624" s="59" t="s">
        <v>144</v>
      </c>
      <c r="C2624" s="59" t="s">
        <v>171</v>
      </c>
      <c r="D2624" s="59">
        <v>1.0</v>
      </c>
      <c r="E2624" s="59" t="s">
        <v>161</v>
      </c>
      <c r="F2624" s="58"/>
    </row>
    <row r="2625">
      <c r="A2625" s="59" t="s">
        <v>137</v>
      </c>
      <c r="B2625" s="59" t="s">
        <v>82</v>
      </c>
      <c r="C2625" s="59" t="s">
        <v>171</v>
      </c>
      <c r="D2625" s="59">
        <v>1.0</v>
      </c>
      <c r="E2625" s="59" t="s">
        <v>161</v>
      </c>
      <c r="F2625" s="58"/>
    </row>
    <row r="2626">
      <c r="A2626" s="59" t="s">
        <v>137</v>
      </c>
      <c r="B2626" s="59" t="s">
        <v>73</v>
      </c>
      <c r="C2626" s="59" t="s">
        <v>171</v>
      </c>
      <c r="D2626" s="59">
        <v>1.0</v>
      </c>
      <c r="E2626" s="59" t="s">
        <v>161</v>
      </c>
      <c r="F2626" s="58"/>
    </row>
    <row r="2627">
      <c r="A2627" s="59" t="s">
        <v>137</v>
      </c>
      <c r="B2627" s="59" t="s">
        <v>50</v>
      </c>
      <c r="C2627" s="59" t="s">
        <v>171</v>
      </c>
      <c r="D2627" s="59">
        <v>1.0</v>
      </c>
      <c r="E2627" s="59" t="s">
        <v>161</v>
      </c>
      <c r="F2627" s="58"/>
    </row>
    <row r="2628">
      <c r="A2628" s="59" t="s">
        <v>137</v>
      </c>
      <c r="B2628" s="59" t="s">
        <v>72</v>
      </c>
      <c r="C2628" s="59" t="s">
        <v>171</v>
      </c>
      <c r="D2628" s="59">
        <v>1.0</v>
      </c>
      <c r="E2628" s="59" t="s">
        <v>161</v>
      </c>
      <c r="F2628" s="58"/>
    </row>
    <row r="2629">
      <c r="A2629" s="59" t="s">
        <v>137</v>
      </c>
      <c r="B2629" s="59" t="s">
        <v>75</v>
      </c>
      <c r="C2629" s="59" t="s">
        <v>171</v>
      </c>
      <c r="D2629" s="59">
        <v>1.0</v>
      </c>
      <c r="E2629" s="59" t="s">
        <v>161</v>
      </c>
      <c r="F2629" s="58"/>
    </row>
    <row r="2630">
      <c r="A2630" s="59" t="s">
        <v>137</v>
      </c>
      <c r="B2630" s="59" t="s">
        <v>25</v>
      </c>
      <c r="C2630" s="59" t="s">
        <v>171</v>
      </c>
      <c r="D2630" s="59">
        <v>1.0</v>
      </c>
      <c r="E2630" s="59" t="s">
        <v>161</v>
      </c>
      <c r="F2630" s="58"/>
    </row>
    <row r="2631">
      <c r="A2631" s="59" t="s">
        <v>137</v>
      </c>
      <c r="B2631" s="59" t="s">
        <v>104</v>
      </c>
      <c r="C2631" s="59" t="s">
        <v>171</v>
      </c>
      <c r="D2631" s="59">
        <v>1.0</v>
      </c>
      <c r="E2631" s="59" t="s">
        <v>161</v>
      </c>
      <c r="F2631" s="58"/>
    </row>
    <row r="2632">
      <c r="A2632" s="59" t="s">
        <v>137</v>
      </c>
      <c r="B2632" s="59" t="s">
        <v>146</v>
      </c>
      <c r="C2632" s="59" t="s">
        <v>171</v>
      </c>
      <c r="D2632" s="59">
        <v>1.0</v>
      </c>
      <c r="E2632" s="59" t="s">
        <v>161</v>
      </c>
      <c r="F2632" s="58"/>
    </row>
    <row r="2633">
      <c r="A2633" s="59" t="s">
        <v>137</v>
      </c>
      <c r="B2633" s="59" t="s">
        <v>55</v>
      </c>
      <c r="C2633" s="59" t="s">
        <v>171</v>
      </c>
      <c r="D2633" s="59">
        <v>1.0</v>
      </c>
      <c r="E2633" s="59" t="s">
        <v>161</v>
      </c>
      <c r="F2633" s="58"/>
    </row>
    <row r="2634">
      <c r="A2634" s="59" t="s">
        <v>137</v>
      </c>
      <c r="B2634" s="59" t="s">
        <v>125</v>
      </c>
      <c r="C2634" s="59" t="s">
        <v>171</v>
      </c>
      <c r="D2634" s="59">
        <v>1.0</v>
      </c>
      <c r="E2634" s="59" t="s">
        <v>161</v>
      </c>
      <c r="F2634" s="58"/>
    </row>
    <row r="2635">
      <c r="A2635" s="59" t="s">
        <v>137</v>
      </c>
      <c r="B2635" s="59" t="s">
        <v>81</v>
      </c>
      <c r="C2635" s="59" t="s">
        <v>171</v>
      </c>
      <c r="D2635" s="59">
        <v>1.0</v>
      </c>
      <c r="E2635" s="59" t="s">
        <v>161</v>
      </c>
      <c r="F2635" s="58"/>
    </row>
    <row r="2636">
      <c r="A2636" s="59" t="s">
        <v>137</v>
      </c>
      <c r="B2636" s="59" t="s">
        <v>106</v>
      </c>
      <c r="C2636" s="59" t="s">
        <v>171</v>
      </c>
      <c r="D2636" s="59">
        <v>1.0</v>
      </c>
      <c r="E2636" s="59" t="s">
        <v>161</v>
      </c>
      <c r="F2636" s="58"/>
    </row>
    <row r="2637">
      <c r="A2637" s="59" t="s">
        <v>137</v>
      </c>
      <c r="B2637" s="59" t="s">
        <v>86</v>
      </c>
      <c r="C2637" s="59" t="s">
        <v>171</v>
      </c>
      <c r="D2637" s="59">
        <v>1.0</v>
      </c>
      <c r="E2637" s="59" t="s">
        <v>161</v>
      </c>
      <c r="F2637" s="58"/>
    </row>
    <row r="2638">
      <c r="A2638" s="59" t="s">
        <v>137</v>
      </c>
      <c r="B2638" s="59" t="s">
        <v>90</v>
      </c>
      <c r="C2638" s="59" t="s">
        <v>171</v>
      </c>
      <c r="D2638" s="59">
        <v>1.0</v>
      </c>
      <c r="E2638" s="59" t="s">
        <v>161</v>
      </c>
      <c r="F2638" s="58"/>
    </row>
    <row r="2639">
      <c r="A2639" s="59" t="s">
        <v>137</v>
      </c>
      <c r="B2639" s="59" t="s">
        <v>135</v>
      </c>
      <c r="C2639" s="59" t="s">
        <v>171</v>
      </c>
      <c r="D2639" s="59">
        <v>1.0</v>
      </c>
      <c r="E2639" s="59" t="s">
        <v>161</v>
      </c>
      <c r="F2639" s="58"/>
    </row>
    <row r="2640">
      <c r="A2640" s="59" t="s">
        <v>137</v>
      </c>
      <c r="B2640" s="59" t="s">
        <v>113</v>
      </c>
      <c r="C2640" s="59" t="s">
        <v>171</v>
      </c>
      <c r="D2640" s="59">
        <v>1.0</v>
      </c>
      <c r="E2640" s="59" t="s">
        <v>161</v>
      </c>
      <c r="F2640" s="58"/>
    </row>
    <row r="2641">
      <c r="A2641" s="59" t="s">
        <v>137</v>
      </c>
      <c r="B2641" s="59" t="s">
        <v>69</v>
      </c>
      <c r="C2641" s="59" t="s">
        <v>171</v>
      </c>
      <c r="D2641" s="59">
        <v>1.0</v>
      </c>
      <c r="E2641" s="59" t="s">
        <v>161</v>
      </c>
      <c r="F2641" s="58"/>
    </row>
    <row r="2642">
      <c r="A2642" s="59" t="s">
        <v>137</v>
      </c>
      <c r="B2642" s="59" t="s">
        <v>143</v>
      </c>
      <c r="C2642" s="59" t="s">
        <v>171</v>
      </c>
      <c r="D2642" s="59">
        <v>1.0</v>
      </c>
      <c r="E2642" s="59" t="s">
        <v>161</v>
      </c>
      <c r="F2642" s="58"/>
    </row>
    <row r="2643">
      <c r="A2643" s="59" t="s">
        <v>137</v>
      </c>
      <c r="B2643" s="59" t="s">
        <v>111</v>
      </c>
      <c r="C2643" s="59" t="s">
        <v>171</v>
      </c>
      <c r="D2643" s="59">
        <v>1.0</v>
      </c>
      <c r="E2643" s="59" t="s">
        <v>161</v>
      </c>
      <c r="F2643" s="58"/>
    </row>
    <row r="2644">
      <c r="A2644" s="59" t="s">
        <v>137</v>
      </c>
      <c r="B2644" s="59" t="s">
        <v>130</v>
      </c>
      <c r="C2644" s="59" t="s">
        <v>171</v>
      </c>
      <c r="D2644" s="59">
        <v>1.0</v>
      </c>
      <c r="E2644" s="59" t="s">
        <v>161</v>
      </c>
      <c r="F2644" s="58"/>
    </row>
    <row r="2645">
      <c r="A2645" s="59" t="s">
        <v>137</v>
      </c>
      <c r="B2645" s="59" t="s">
        <v>47</v>
      </c>
      <c r="C2645" s="59" t="s">
        <v>171</v>
      </c>
      <c r="D2645" s="59">
        <v>1.0</v>
      </c>
      <c r="E2645" s="59" t="s">
        <v>161</v>
      </c>
      <c r="F2645" s="58"/>
    </row>
    <row r="2646">
      <c r="A2646" s="59" t="s">
        <v>137</v>
      </c>
      <c r="B2646" s="59" t="s">
        <v>17</v>
      </c>
      <c r="C2646" s="59" t="s">
        <v>171</v>
      </c>
      <c r="D2646" s="59">
        <v>1.0</v>
      </c>
      <c r="E2646" s="59" t="s">
        <v>161</v>
      </c>
      <c r="F2646" s="58"/>
    </row>
    <row r="2647">
      <c r="A2647" s="59" t="s">
        <v>137</v>
      </c>
      <c r="B2647" s="59" t="s">
        <v>22</v>
      </c>
      <c r="C2647" s="59" t="s">
        <v>171</v>
      </c>
      <c r="D2647" s="59">
        <v>1.0</v>
      </c>
      <c r="E2647" s="59" t="s">
        <v>161</v>
      </c>
      <c r="F2647" s="58"/>
    </row>
    <row r="2648">
      <c r="A2648" s="59" t="s">
        <v>137</v>
      </c>
      <c r="B2648" s="59" t="s">
        <v>62</v>
      </c>
      <c r="C2648" s="59" t="s">
        <v>171</v>
      </c>
      <c r="D2648" s="59">
        <v>1.0</v>
      </c>
      <c r="E2648" s="59" t="s">
        <v>161</v>
      </c>
      <c r="F2648" s="58"/>
    </row>
    <row r="2649">
      <c r="A2649" s="59" t="s">
        <v>137</v>
      </c>
      <c r="B2649" s="59" t="s">
        <v>66</v>
      </c>
      <c r="C2649" s="59" t="s">
        <v>171</v>
      </c>
      <c r="D2649" s="59">
        <v>1.0</v>
      </c>
      <c r="E2649" s="59" t="s">
        <v>161</v>
      </c>
      <c r="F2649" s="58"/>
    </row>
    <row r="2650">
      <c r="A2650" s="59" t="s">
        <v>137</v>
      </c>
      <c r="B2650" s="59" t="s">
        <v>78</v>
      </c>
      <c r="C2650" s="59" t="s">
        <v>171</v>
      </c>
      <c r="D2650" s="59">
        <v>1.0</v>
      </c>
      <c r="E2650" s="59" t="s">
        <v>161</v>
      </c>
      <c r="F2650" s="58"/>
    </row>
    <row r="2651">
      <c r="A2651" s="59" t="s">
        <v>137</v>
      </c>
      <c r="B2651" s="59" t="s">
        <v>91</v>
      </c>
      <c r="C2651" s="59" t="s">
        <v>171</v>
      </c>
      <c r="D2651" s="59">
        <v>1.0</v>
      </c>
      <c r="E2651" s="59" t="s">
        <v>161</v>
      </c>
      <c r="F2651" s="58"/>
    </row>
    <row r="2652">
      <c r="A2652" s="59" t="s">
        <v>137</v>
      </c>
      <c r="B2652" s="59" t="s">
        <v>110</v>
      </c>
      <c r="C2652" s="59" t="s">
        <v>171</v>
      </c>
      <c r="D2652" s="59">
        <v>1.0</v>
      </c>
      <c r="E2652" s="59" t="s">
        <v>161</v>
      </c>
      <c r="F2652" s="58"/>
    </row>
    <row r="2653">
      <c r="A2653" s="59" t="s">
        <v>137</v>
      </c>
      <c r="B2653" s="59" t="s">
        <v>87</v>
      </c>
      <c r="C2653" s="59" t="s">
        <v>171</v>
      </c>
      <c r="D2653" s="59">
        <v>1.0</v>
      </c>
      <c r="E2653" s="59" t="s">
        <v>161</v>
      </c>
      <c r="F2653" s="58"/>
    </row>
    <row r="2654">
      <c r="A2654" s="59" t="s">
        <v>137</v>
      </c>
      <c r="B2654" s="59" t="s">
        <v>41</v>
      </c>
      <c r="C2654" s="59" t="s">
        <v>171</v>
      </c>
      <c r="D2654" s="59">
        <v>1.0</v>
      </c>
      <c r="E2654" s="59" t="s">
        <v>161</v>
      </c>
      <c r="F2654" s="58"/>
    </row>
    <row r="2655">
      <c r="A2655" s="59" t="s">
        <v>137</v>
      </c>
      <c r="B2655" s="59" t="s">
        <v>97</v>
      </c>
      <c r="C2655" s="59" t="s">
        <v>171</v>
      </c>
      <c r="D2655" s="59">
        <v>1.0</v>
      </c>
      <c r="E2655" s="59" t="s">
        <v>161</v>
      </c>
      <c r="F2655" s="58"/>
    </row>
    <row r="2656">
      <c r="A2656" s="59" t="s">
        <v>137</v>
      </c>
      <c r="B2656" s="59" t="s">
        <v>77</v>
      </c>
      <c r="C2656" s="59" t="s">
        <v>171</v>
      </c>
      <c r="D2656" s="59">
        <v>1.0</v>
      </c>
      <c r="E2656" s="59" t="s">
        <v>161</v>
      </c>
      <c r="F2656" s="58"/>
    </row>
    <row r="2657">
      <c r="A2657" s="59" t="s">
        <v>137</v>
      </c>
      <c r="B2657" s="59" t="s">
        <v>120</v>
      </c>
      <c r="C2657" s="59" t="s">
        <v>171</v>
      </c>
      <c r="D2657" s="59">
        <v>1.0</v>
      </c>
      <c r="E2657" s="59" t="s">
        <v>161</v>
      </c>
      <c r="F2657" s="58"/>
    </row>
    <row r="2658">
      <c r="A2658" s="59" t="s">
        <v>137</v>
      </c>
      <c r="B2658" s="59" t="s">
        <v>116</v>
      </c>
      <c r="C2658" s="59" t="s">
        <v>171</v>
      </c>
      <c r="D2658" s="59">
        <v>1.0</v>
      </c>
      <c r="E2658" s="59" t="s">
        <v>161</v>
      </c>
      <c r="F2658" s="58"/>
    </row>
    <row r="2659">
      <c r="A2659" s="59" t="s">
        <v>137</v>
      </c>
      <c r="B2659" s="59" t="s">
        <v>31</v>
      </c>
      <c r="C2659" s="59" t="s">
        <v>171</v>
      </c>
      <c r="D2659" s="59">
        <v>1.0</v>
      </c>
      <c r="E2659" s="59" t="s">
        <v>161</v>
      </c>
      <c r="F2659" s="58"/>
    </row>
    <row r="2660">
      <c r="A2660" s="59" t="s">
        <v>137</v>
      </c>
      <c r="B2660" s="59" t="s">
        <v>45</v>
      </c>
      <c r="C2660" s="59" t="s">
        <v>171</v>
      </c>
      <c r="D2660" s="59">
        <v>1.0</v>
      </c>
      <c r="E2660" s="59" t="s">
        <v>161</v>
      </c>
      <c r="F2660" s="58"/>
    </row>
    <row r="2661">
      <c r="A2661" s="59" t="s">
        <v>137</v>
      </c>
      <c r="B2661" s="59" t="s">
        <v>94</v>
      </c>
      <c r="C2661" s="59" t="s">
        <v>171</v>
      </c>
      <c r="D2661" s="59">
        <v>1.0</v>
      </c>
      <c r="E2661" s="59" t="s">
        <v>161</v>
      </c>
      <c r="F2661" s="58"/>
    </row>
    <row r="2662">
      <c r="A2662" s="59" t="s">
        <v>137</v>
      </c>
      <c r="B2662" s="59" t="s">
        <v>27</v>
      </c>
      <c r="C2662" s="59" t="s">
        <v>171</v>
      </c>
      <c r="D2662" s="59">
        <v>1.0</v>
      </c>
      <c r="E2662" s="59" t="s">
        <v>161</v>
      </c>
      <c r="F2662" s="58"/>
    </row>
    <row r="2663">
      <c r="A2663" s="59" t="s">
        <v>137</v>
      </c>
      <c r="B2663" s="59" t="s">
        <v>105</v>
      </c>
      <c r="C2663" s="59" t="s">
        <v>171</v>
      </c>
      <c r="D2663" s="59">
        <v>1.0</v>
      </c>
      <c r="E2663" s="59" t="s">
        <v>161</v>
      </c>
      <c r="F2663" s="58"/>
    </row>
    <row r="2664">
      <c r="A2664" s="59" t="s">
        <v>137</v>
      </c>
      <c r="B2664" s="59" t="s">
        <v>52</v>
      </c>
      <c r="C2664" s="59" t="s">
        <v>171</v>
      </c>
      <c r="D2664" s="59">
        <v>1.0</v>
      </c>
      <c r="E2664" s="59" t="s">
        <v>161</v>
      </c>
      <c r="F2664" s="58"/>
    </row>
    <row r="2665">
      <c r="A2665" s="59" t="s">
        <v>137</v>
      </c>
      <c r="B2665" s="59" t="s">
        <v>58</v>
      </c>
      <c r="C2665" s="59" t="s">
        <v>171</v>
      </c>
      <c r="D2665" s="59">
        <v>1.0</v>
      </c>
      <c r="E2665" s="59" t="s">
        <v>161</v>
      </c>
      <c r="F2665" s="58"/>
    </row>
    <row r="2666">
      <c r="A2666" s="59" t="s">
        <v>137</v>
      </c>
      <c r="B2666" s="59" t="s">
        <v>65</v>
      </c>
      <c r="C2666" s="59" t="s">
        <v>171</v>
      </c>
      <c r="D2666" s="59">
        <v>1.0</v>
      </c>
      <c r="E2666" s="59" t="s">
        <v>161</v>
      </c>
      <c r="F2666" s="58"/>
    </row>
    <row r="2667">
      <c r="A2667" s="59" t="s">
        <v>137</v>
      </c>
      <c r="B2667" s="59" t="s">
        <v>59</v>
      </c>
      <c r="C2667" s="59" t="s">
        <v>171</v>
      </c>
      <c r="D2667" s="59">
        <v>1.0</v>
      </c>
      <c r="E2667" s="59" t="s">
        <v>161</v>
      </c>
      <c r="F2667" s="58"/>
    </row>
    <row r="2668">
      <c r="A2668" s="59" t="s">
        <v>137</v>
      </c>
      <c r="B2668" s="59" t="s">
        <v>71</v>
      </c>
      <c r="C2668" s="59" t="s">
        <v>171</v>
      </c>
      <c r="D2668" s="59">
        <v>1.0</v>
      </c>
      <c r="E2668" s="59" t="s">
        <v>161</v>
      </c>
      <c r="F2668" s="58"/>
    </row>
    <row r="2669">
      <c r="A2669" s="59" t="s">
        <v>137</v>
      </c>
      <c r="B2669" s="59" t="s">
        <v>119</v>
      </c>
      <c r="C2669" s="59" t="s">
        <v>171</v>
      </c>
      <c r="D2669" s="59">
        <v>1.0</v>
      </c>
      <c r="E2669" s="59" t="s">
        <v>161</v>
      </c>
      <c r="F2669" s="58"/>
    </row>
    <row r="2670">
      <c r="A2670" s="59" t="s">
        <v>137</v>
      </c>
      <c r="B2670" s="59" t="s">
        <v>122</v>
      </c>
      <c r="C2670" s="59" t="s">
        <v>171</v>
      </c>
      <c r="D2670" s="59">
        <v>1.0</v>
      </c>
      <c r="E2670" s="59" t="s">
        <v>161</v>
      </c>
      <c r="F2670" s="58"/>
    </row>
    <row r="2671">
      <c r="A2671" s="59" t="s">
        <v>137</v>
      </c>
      <c r="B2671" s="59" t="s">
        <v>36</v>
      </c>
      <c r="C2671" s="59" t="s">
        <v>171</v>
      </c>
      <c r="D2671" s="59">
        <v>1.0</v>
      </c>
      <c r="E2671" s="59" t="s">
        <v>161</v>
      </c>
      <c r="F2671" s="58"/>
    </row>
    <row r="2672">
      <c r="A2672" s="59" t="s">
        <v>137</v>
      </c>
      <c r="B2672" s="59" t="s">
        <v>40</v>
      </c>
      <c r="C2672" s="59" t="s">
        <v>171</v>
      </c>
      <c r="D2672" s="59">
        <v>1.0</v>
      </c>
      <c r="E2672" s="59" t="s">
        <v>161</v>
      </c>
      <c r="F2672" s="58"/>
    </row>
    <row r="2673">
      <c r="A2673" s="59" t="s">
        <v>137</v>
      </c>
      <c r="B2673" s="59" t="s">
        <v>84</v>
      </c>
      <c r="C2673" s="59" t="s">
        <v>171</v>
      </c>
      <c r="D2673" s="59">
        <v>1.0</v>
      </c>
      <c r="E2673" s="59" t="s">
        <v>161</v>
      </c>
      <c r="F2673" s="58"/>
    </row>
    <row r="2674">
      <c r="A2674" s="59" t="s">
        <v>137</v>
      </c>
      <c r="B2674" s="59" t="s">
        <v>98</v>
      </c>
      <c r="C2674" s="59" t="s">
        <v>171</v>
      </c>
      <c r="D2674" s="59">
        <v>1.0</v>
      </c>
      <c r="E2674" s="59" t="s">
        <v>161</v>
      </c>
      <c r="F2674" s="58"/>
    </row>
    <row r="2675">
      <c r="A2675" s="59" t="s">
        <v>137</v>
      </c>
      <c r="B2675" s="59" t="s">
        <v>99</v>
      </c>
      <c r="C2675" s="59" t="s">
        <v>171</v>
      </c>
      <c r="D2675" s="59">
        <v>1.0</v>
      </c>
      <c r="E2675" s="59" t="s">
        <v>161</v>
      </c>
      <c r="F2675" s="58"/>
    </row>
    <row r="2676">
      <c r="A2676" s="59" t="s">
        <v>137</v>
      </c>
      <c r="B2676" s="59" t="s">
        <v>109</v>
      </c>
      <c r="C2676" s="59" t="s">
        <v>171</v>
      </c>
      <c r="D2676" s="59">
        <v>1.0</v>
      </c>
      <c r="E2676" s="59" t="s">
        <v>161</v>
      </c>
      <c r="F2676" s="58"/>
    </row>
    <row r="2677">
      <c r="A2677" s="59" t="s">
        <v>137</v>
      </c>
      <c r="B2677" s="59" t="s">
        <v>124</v>
      </c>
      <c r="C2677" s="59" t="s">
        <v>171</v>
      </c>
      <c r="D2677" s="59">
        <v>1.0</v>
      </c>
      <c r="E2677" s="59" t="s">
        <v>161</v>
      </c>
      <c r="F2677" s="58"/>
    </row>
    <row r="2678">
      <c r="A2678" s="59" t="s">
        <v>137</v>
      </c>
      <c r="B2678" s="59" t="s">
        <v>145</v>
      </c>
      <c r="C2678" s="59" t="s">
        <v>171</v>
      </c>
      <c r="D2678" s="59">
        <v>1.0</v>
      </c>
      <c r="E2678" s="59" t="s">
        <v>161</v>
      </c>
      <c r="F2678" s="58"/>
    </row>
    <row r="2679">
      <c r="A2679" s="59" t="s">
        <v>137</v>
      </c>
      <c r="B2679" s="59" t="s">
        <v>147</v>
      </c>
      <c r="C2679" s="59" t="s">
        <v>171</v>
      </c>
      <c r="D2679" s="59">
        <v>1.0</v>
      </c>
      <c r="E2679" s="59" t="s">
        <v>161</v>
      </c>
      <c r="F2679" s="58"/>
    </row>
    <row r="2680">
      <c r="A2680" s="59" t="s">
        <v>137</v>
      </c>
      <c r="B2680" s="59" t="s">
        <v>102</v>
      </c>
      <c r="C2680" s="59" t="s">
        <v>171</v>
      </c>
      <c r="D2680" s="59">
        <v>1.0</v>
      </c>
      <c r="E2680" s="59" t="s">
        <v>161</v>
      </c>
      <c r="F2680" s="58"/>
    </row>
    <row r="2681">
      <c r="A2681" s="59" t="s">
        <v>42</v>
      </c>
      <c r="B2681" s="59" t="s">
        <v>28</v>
      </c>
      <c r="C2681" s="59" t="s">
        <v>171</v>
      </c>
      <c r="D2681" s="59">
        <v>1.0</v>
      </c>
      <c r="E2681" s="59" t="s">
        <v>161</v>
      </c>
      <c r="F2681" s="58"/>
    </row>
    <row r="2682">
      <c r="A2682" s="59" t="s">
        <v>42</v>
      </c>
      <c r="B2682" s="59" t="s">
        <v>33</v>
      </c>
      <c r="C2682" s="59" t="s">
        <v>171</v>
      </c>
      <c r="D2682" s="59">
        <v>1.0</v>
      </c>
      <c r="E2682" s="59" t="s">
        <v>161</v>
      </c>
      <c r="F2682" s="58"/>
    </row>
    <row r="2683">
      <c r="A2683" s="59" t="s">
        <v>42</v>
      </c>
      <c r="B2683" s="59" t="s">
        <v>46</v>
      </c>
      <c r="C2683" s="59" t="s">
        <v>171</v>
      </c>
      <c r="D2683" s="59">
        <v>1.0</v>
      </c>
      <c r="E2683" s="59" t="s">
        <v>161</v>
      </c>
      <c r="F2683" s="58"/>
    </row>
    <row r="2684">
      <c r="A2684" s="59" t="s">
        <v>42</v>
      </c>
      <c r="B2684" s="59" t="s">
        <v>51</v>
      </c>
      <c r="C2684" s="59" t="s">
        <v>171</v>
      </c>
      <c r="D2684" s="59">
        <v>1.0</v>
      </c>
      <c r="E2684" s="59" t="s">
        <v>161</v>
      </c>
      <c r="F2684" s="58"/>
    </row>
    <row r="2685">
      <c r="A2685" s="59" t="s">
        <v>42</v>
      </c>
      <c r="B2685" s="59" t="s">
        <v>83</v>
      </c>
      <c r="C2685" s="59" t="s">
        <v>171</v>
      </c>
      <c r="D2685" s="59">
        <v>1.0</v>
      </c>
      <c r="E2685" s="59" t="s">
        <v>161</v>
      </c>
      <c r="F2685" s="58"/>
    </row>
    <row r="2686">
      <c r="A2686" s="59" t="s">
        <v>42</v>
      </c>
      <c r="B2686" s="59" t="s">
        <v>148</v>
      </c>
      <c r="C2686" s="59" t="s">
        <v>171</v>
      </c>
      <c r="D2686" s="59">
        <v>1.0</v>
      </c>
      <c r="E2686" s="59" t="s">
        <v>161</v>
      </c>
      <c r="F2686" s="58"/>
    </row>
    <row r="2687">
      <c r="A2687" s="59" t="s">
        <v>42</v>
      </c>
      <c r="B2687" s="59" t="s">
        <v>149</v>
      </c>
      <c r="C2687" s="59" t="s">
        <v>171</v>
      </c>
      <c r="D2687" s="59">
        <v>1.0</v>
      </c>
      <c r="E2687" s="59" t="s">
        <v>161</v>
      </c>
      <c r="F2687" s="58"/>
    </row>
    <row r="2688">
      <c r="A2688" s="59" t="s">
        <v>42</v>
      </c>
      <c r="B2688" s="59" t="s">
        <v>15</v>
      </c>
      <c r="C2688" s="59" t="s">
        <v>171</v>
      </c>
      <c r="D2688" s="59">
        <v>1.0</v>
      </c>
      <c r="E2688" s="59" t="s">
        <v>161</v>
      </c>
      <c r="F2688" s="58"/>
    </row>
    <row r="2689">
      <c r="A2689" s="59" t="s">
        <v>42</v>
      </c>
      <c r="B2689" s="59" t="s">
        <v>48</v>
      </c>
      <c r="C2689" s="59" t="s">
        <v>171</v>
      </c>
      <c r="D2689" s="59">
        <v>1.0</v>
      </c>
      <c r="E2689" s="59" t="s">
        <v>161</v>
      </c>
      <c r="F2689" s="58"/>
    </row>
    <row r="2690">
      <c r="A2690" s="59" t="s">
        <v>42</v>
      </c>
      <c r="B2690" s="59" t="s">
        <v>61</v>
      </c>
      <c r="C2690" s="59" t="s">
        <v>171</v>
      </c>
      <c r="D2690" s="59">
        <v>1.0</v>
      </c>
      <c r="E2690" s="59" t="s">
        <v>161</v>
      </c>
      <c r="F2690" s="58"/>
    </row>
    <row r="2691">
      <c r="A2691" s="59" t="s">
        <v>42</v>
      </c>
      <c r="B2691" s="59" t="s">
        <v>63</v>
      </c>
      <c r="C2691" s="59" t="s">
        <v>171</v>
      </c>
      <c r="D2691" s="59">
        <v>1.0</v>
      </c>
      <c r="E2691" s="59" t="s">
        <v>161</v>
      </c>
      <c r="F2691" s="58"/>
    </row>
    <row r="2692">
      <c r="A2692" s="59" t="s">
        <v>42</v>
      </c>
      <c r="B2692" s="59" t="s">
        <v>93</v>
      </c>
      <c r="C2692" s="59" t="s">
        <v>171</v>
      </c>
      <c r="D2692" s="59">
        <v>1.0</v>
      </c>
      <c r="E2692" s="59" t="s">
        <v>161</v>
      </c>
      <c r="F2692" s="58"/>
    </row>
    <row r="2693">
      <c r="A2693" s="59" t="s">
        <v>42</v>
      </c>
      <c r="B2693" s="59" t="s">
        <v>96</v>
      </c>
      <c r="C2693" s="59" t="s">
        <v>171</v>
      </c>
      <c r="D2693" s="59">
        <v>1.0</v>
      </c>
      <c r="E2693" s="59" t="s">
        <v>161</v>
      </c>
      <c r="F2693" s="58"/>
    </row>
    <row r="2694">
      <c r="A2694" s="59" t="s">
        <v>42</v>
      </c>
      <c r="B2694" s="59" t="s">
        <v>112</v>
      </c>
      <c r="C2694" s="59" t="s">
        <v>171</v>
      </c>
      <c r="D2694" s="59">
        <v>1.0</v>
      </c>
      <c r="E2694" s="59" t="s">
        <v>161</v>
      </c>
      <c r="F2694" s="58"/>
    </row>
    <row r="2695">
      <c r="A2695" s="59" t="s">
        <v>42</v>
      </c>
      <c r="B2695" s="59" t="s">
        <v>114</v>
      </c>
      <c r="C2695" s="59" t="s">
        <v>171</v>
      </c>
      <c r="D2695" s="59">
        <v>1.0</v>
      </c>
      <c r="E2695" s="59" t="s">
        <v>161</v>
      </c>
      <c r="F2695" s="58"/>
    </row>
    <row r="2696">
      <c r="A2696" s="59" t="s">
        <v>42</v>
      </c>
      <c r="B2696" s="59" t="s">
        <v>142</v>
      </c>
      <c r="C2696" s="59" t="s">
        <v>171</v>
      </c>
      <c r="D2696" s="59">
        <v>1.0</v>
      </c>
      <c r="E2696" s="59" t="s">
        <v>161</v>
      </c>
      <c r="F2696" s="58"/>
    </row>
    <row r="2697">
      <c r="A2697" s="59" t="s">
        <v>42</v>
      </c>
      <c r="B2697" s="59" t="s">
        <v>54</v>
      </c>
      <c r="C2697" s="59" t="s">
        <v>171</v>
      </c>
      <c r="D2697" s="59">
        <v>1.0</v>
      </c>
      <c r="E2697" s="59" t="s">
        <v>161</v>
      </c>
      <c r="F2697" s="58"/>
    </row>
    <row r="2698">
      <c r="A2698" s="59" t="s">
        <v>42</v>
      </c>
      <c r="B2698" s="59" t="s">
        <v>108</v>
      </c>
      <c r="C2698" s="59" t="s">
        <v>171</v>
      </c>
      <c r="D2698" s="59">
        <v>1.0</v>
      </c>
      <c r="E2698" s="59" t="s">
        <v>161</v>
      </c>
      <c r="F2698" s="58"/>
    </row>
    <row r="2699">
      <c r="A2699" s="59" t="s">
        <v>42</v>
      </c>
      <c r="B2699" s="59" t="s">
        <v>39</v>
      </c>
      <c r="C2699" s="59" t="s">
        <v>171</v>
      </c>
      <c r="D2699" s="59">
        <v>1.0</v>
      </c>
      <c r="E2699" s="59" t="s">
        <v>161</v>
      </c>
      <c r="F2699" s="58"/>
    </row>
    <row r="2700">
      <c r="A2700" s="59" t="s">
        <v>42</v>
      </c>
      <c r="B2700" s="59" t="s">
        <v>121</v>
      </c>
      <c r="C2700" s="59" t="s">
        <v>171</v>
      </c>
      <c r="D2700" s="59">
        <v>1.0</v>
      </c>
      <c r="E2700" s="59" t="s">
        <v>161</v>
      </c>
      <c r="F2700" s="58"/>
    </row>
    <row r="2701">
      <c r="A2701" s="59" t="s">
        <v>42</v>
      </c>
      <c r="B2701" s="59" t="s">
        <v>126</v>
      </c>
      <c r="C2701" s="59" t="s">
        <v>171</v>
      </c>
      <c r="D2701" s="59">
        <v>1.0</v>
      </c>
      <c r="E2701" s="59" t="s">
        <v>161</v>
      </c>
      <c r="F2701" s="58"/>
    </row>
    <row r="2702">
      <c r="A2702" s="59" t="s">
        <v>42</v>
      </c>
      <c r="B2702" s="59" t="s">
        <v>80</v>
      </c>
      <c r="C2702" s="59" t="s">
        <v>171</v>
      </c>
      <c r="D2702" s="59">
        <v>1.0</v>
      </c>
      <c r="E2702" s="59" t="s">
        <v>161</v>
      </c>
      <c r="F2702" s="58"/>
    </row>
    <row r="2703">
      <c r="A2703" s="59" t="s">
        <v>42</v>
      </c>
      <c r="B2703" s="59" t="s">
        <v>23</v>
      </c>
      <c r="C2703" s="59" t="s">
        <v>171</v>
      </c>
      <c r="D2703" s="59">
        <v>1.0</v>
      </c>
      <c r="E2703" s="59" t="s">
        <v>161</v>
      </c>
      <c r="F2703" s="58"/>
    </row>
    <row r="2704">
      <c r="A2704" s="59" t="s">
        <v>42</v>
      </c>
      <c r="B2704" s="59" t="s">
        <v>67</v>
      </c>
      <c r="C2704" s="59" t="s">
        <v>171</v>
      </c>
      <c r="D2704" s="59">
        <v>1.0</v>
      </c>
      <c r="E2704" s="59" t="s">
        <v>161</v>
      </c>
      <c r="F2704" s="58"/>
    </row>
    <row r="2705">
      <c r="A2705" s="59" t="s">
        <v>42</v>
      </c>
      <c r="B2705" s="59" t="s">
        <v>92</v>
      </c>
      <c r="C2705" s="59" t="s">
        <v>171</v>
      </c>
      <c r="D2705" s="59">
        <v>1.0</v>
      </c>
      <c r="E2705" s="59" t="s">
        <v>161</v>
      </c>
      <c r="F2705" s="58"/>
    </row>
    <row r="2706">
      <c r="A2706" s="59" t="s">
        <v>42</v>
      </c>
      <c r="B2706" s="59" t="s">
        <v>138</v>
      </c>
      <c r="C2706" s="59" t="s">
        <v>171</v>
      </c>
      <c r="D2706" s="59">
        <v>1.0</v>
      </c>
      <c r="E2706" s="59" t="s">
        <v>161</v>
      </c>
      <c r="F2706" s="58"/>
    </row>
    <row r="2707">
      <c r="A2707" s="59" t="s">
        <v>42</v>
      </c>
      <c r="B2707" s="59" t="s">
        <v>128</v>
      </c>
      <c r="C2707" s="59" t="s">
        <v>171</v>
      </c>
      <c r="D2707" s="59">
        <v>1.0</v>
      </c>
      <c r="E2707" s="59" t="s">
        <v>161</v>
      </c>
      <c r="F2707" s="58"/>
    </row>
    <row r="2708">
      <c r="A2708" s="59" t="s">
        <v>42</v>
      </c>
      <c r="B2708" s="59" t="s">
        <v>21</v>
      </c>
      <c r="C2708" s="59" t="s">
        <v>171</v>
      </c>
      <c r="D2708" s="59">
        <v>1.0</v>
      </c>
      <c r="E2708" s="59" t="s">
        <v>161</v>
      </c>
      <c r="F2708" s="58"/>
    </row>
    <row r="2709">
      <c r="A2709" s="59" t="s">
        <v>42</v>
      </c>
      <c r="B2709" s="59" t="s">
        <v>144</v>
      </c>
      <c r="C2709" s="59" t="s">
        <v>171</v>
      </c>
      <c r="D2709" s="59">
        <v>1.0</v>
      </c>
      <c r="E2709" s="59" t="s">
        <v>161</v>
      </c>
      <c r="F2709" s="58"/>
    </row>
    <row r="2710">
      <c r="A2710" s="59" t="s">
        <v>42</v>
      </c>
      <c r="B2710" s="59" t="s">
        <v>82</v>
      </c>
      <c r="C2710" s="59" t="s">
        <v>171</v>
      </c>
      <c r="D2710" s="59">
        <v>1.0</v>
      </c>
      <c r="E2710" s="59" t="s">
        <v>161</v>
      </c>
      <c r="F2710" s="58"/>
    </row>
    <row r="2711">
      <c r="A2711" s="59" t="s">
        <v>42</v>
      </c>
      <c r="B2711" s="59" t="s">
        <v>73</v>
      </c>
      <c r="C2711" s="59" t="s">
        <v>171</v>
      </c>
      <c r="D2711" s="59">
        <v>1.0</v>
      </c>
      <c r="E2711" s="59" t="s">
        <v>161</v>
      </c>
      <c r="F2711" s="58"/>
    </row>
    <row r="2712">
      <c r="A2712" s="59" t="s">
        <v>42</v>
      </c>
      <c r="B2712" s="59" t="s">
        <v>50</v>
      </c>
      <c r="C2712" s="59" t="s">
        <v>171</v>
      </c>
      <c r="D2712" s="59">
        <v>1.0</v>
      </c>
      <c r="E2712" s="59" t="s">
        <v>161</v>
      </c>
      <c r="F2712" s="58"/>
    </row>
    <row r="2713">
      <c r="A2713" s="59" t="s">
        <v>42</v>
      </c>
      <c r="B2713" s="59" t="s">
        <v>72</v>
      </c>
      <c r="C2713" s="59" t="s">
        <v>171</v>
      </c>
      <c r="D2713" s="59">
        <v>1.0</v>
      </c>
      <c r="E2713" s="59" t="s">
        <v>161</v>
      </c>
      <c r="F2713" s="58"/>
    </row>
    <row r="2714">
      <c r="A2714" s="59" t="s">
        <v>42</v>
      </c>
      <c r="B2714" s="59" t="s">
        <v>75</v>
      </c>
      <c r="C2714" s="59" t="s">
        <v>171</v>
      </c>
      <c r="D2714" s="59">
        <v>1.0</v>
      </c>
      <c r="E2714" s="59" t="s">
        <v>161</v>
      </c>
      <c r="F2714" s="58"/>
    </row>
    <row r="2715">
      <c r="A2715" s="59" t="s">
        <v>42</v>
      </c>
      <c r="B2715" s="59" t="s">
        <v>25</v>
      </c>
      <c r="C2715" s="59" t="s">
        <v>171</v>
      </c>
      <c r="D2715" s="59">
        <v>1.0</v>
      </c>
      <c r="E2715" s="59" t="s">
        <v>161</v>
      </c>
      <c r="F2715" s="58"/>
    </row>
    <row r="2716">
      <c r="A2716" s="59" t="s">
        <v>42</v>
      </c>
      <c r="B2716" s="59" t="s">
        <v>104</v>
      </c>
      <c r="C2716" s="59" t="s">
        <v>171</v>
      </c>
      <c r="D2716" s="59">
        <v>1.0</v>
      </c>
      <c r="E2716" s="59" t="s">
        <v>161</v>
      </c>
      <c r="F2716" s="58"/>
    </row>
    <row r="2717">
      <c r="A2717" s="59" t="s">
        <v>42</v>
      </c>
      <c r="B2717" s="59" t="s">
        <v>146</v>
      </c>
      <c r="C2717" s="59" t="s">
        <v>171</v>
      </c>
      <c r="D2717" s="59">
        <v>1.0</v>
      </c>
      <c r="E2717" s="59" t="s">
        <v>161</v>
      </c>
      <c r="F2717" s="58"/>
    </row>
    <row r="2718">
      <c r="A2718" s="59" t="s">
        <v>42</v>
      </c>
      <c r="B2718" s="59" t="s">
        <v>55</v>
      </c>
      <c r="C2718" s="59" t="s">
        <v>171</v>
      </c>
      <c r="D2718" s="59">
        <v>1.0</v>
      </c>
      <c r="E2718" s="59" t="s">
        <v>161</v>
      </c>
      <c r="F2718" s="58"/>
    </row>
    <row r="2719">
      <c r="A2719" s="59" t="s">
        <v>42</v>
      </c>
      <c r="B2719" s="59" t="s">
        <v>125</v>
      </c>
      <c r="C2719" s="59" t="s">
        <v>171</v>
      </c>
      <c r="D2719" s="59">
        <v>1.0</v>
      </c>
      <c r="E2719" s="59" t="s">
        <v>161</v>
      </c>
      <c r="F2719" s="58"/>
    </row>
    <row r="2720">
      <c r="A2720" s="59" t="s">
        <v>42</v>
      </c>
      <c r="B2720" s="59" t="s">
        <v>81</v>
      </c>
      <c r="C2720" s="59" t="s">
        <v>171</v>
      </c>
      <c r="D2720" s="59">
        <v>1.0</v>
      </c>
      <c r="E2720" s="59" t="s">
        <v>161</v>
      </c>
      <c r="F2720" s="58"/>
    </row>
    <row r="2721">
      <c r="A2721" s="59" t="s">
        <v>42</v>
      </c>
      <c r="B2721" s="59" t="s">
        <v>106</v>
      </c>
      <c r="C2721" s="59" t="s">
        <v>171</v>
      </c>
      <c r="D2721" s="59">
        <v>1.0</v>
      </c>
      <c r="E2721" s="59" t="s">
        <v>161</v>
      </c>
      <c r="F2721" s="58"/>
    </row>
    <row r="2722">
      <c r="A2722" s="59" t="s">
        <v>42</v>
      </c>
      <c r="B2722" s="59" t="s">
        <v>86</v>
      </c>
      <c r="C2722" s="59" t="s">
        <v>171</v>
      </c>
      <c r="D2722" s="59">
        <v>1.0</v>
      </c>
      <c r="E2722" s="59" t="s">
        <v>161</v>
      </c>
      <c r="F2722" s="58"/>
    </row>
    <row r="2723">
      <c r="A2723" s="59" t="s">
        <v>42</v>
      </c>
      <c r="B2723" s="59" t="s">
        <v>90</v>
      </c>
      <c r="C2723" s="59" t="s">
        <v>171</v>
      </c>
      <c r="D2723" s="59">
        <v>1.0</v>
      </c>
      <c r="E2723" s="59" t="s">
        <v>161</v>
      </c>
      <c r="F2723" s="58"/>
    </row>
    <row r="2724">
      <c r="A2724" s="59" t="s">
        <v>42</v>
      </c>
      <c r="B2724" s="59" t="s">
        <v>135</v>
      </c>
      <c r="C2724" s="59" t="s">
        <v>171</v>
      </c>
      <c r="D2724" s="59">
        <v>1.0</v>
      </c>
      <c r="E2724" s="59" t="s">
        <v>161</v>
      </c>
      <c r="F2724" s="58"/>
    </row>
    <row r="2725">
      <c r="A2725" s="59" t="s">
        <v>42</v>
      </c>
      <c r="B2725" s="59" t="s">
        <v>113</v>
      </c>
      <c r="C2725" s="59" t="s">
        <v>171</v>
      </c>
      <c r="D2725" s="59">
        <v>1.0</v>
      </c>
      <c r="E2725" s="59" t="s">
        <v>161</v>
      </c>
      <c r="F2725" s="58"/>
    </row>
    <row r="2726">
      <c r="A2726" s="59" t="s">
        <v>42</v>
      </c>
      <c r="B2726" s="59" t="s">
        <v>69</v>
      </c>
      <c r="C2726" s="59" t="s">
        <v>171</v>
      </c>
      <c r="D2726" s="59">
        <v>1.0</v>
      </c>
      <c r="E2726" s="59" t="s">
        <v>161</v>
      </c>
      <c r="F2726" s="58"/>
    </row>
    <row r="2727">
      <c r="A2727" s="59" t="s">
        <v>42</v>
      </c>
      <c r="B2727" s="59" t="s">
        <v>143</v>
      </c>
      <c r="C2727" s="59" t="s">
        <v>171</v>
      </c>
      <c r="D2727" s="59">
        <v>1.0</v>
      </c>
      <c r="E2727" s="59" t="s">
        <v>161</v>
      </c>
      <c r="F2727" s="58"/>
    </row>
    <row r="2728">
      <c r="A2728" s="59" t="s">
        <v>42</v>
      </c>
      <c r="B2728" s="59" t="s">
        <v>111</v>
      </c>
      <c r="C2728" s="59" t="s">
        <v>171</v>
      </c>
      <c r="D2728" s="59">
        <v>1.0</v>
      </c>
      <c r="E2728" s="59" t="s">
        <v>161</v>
      </c>
      <c r="F2728" s="58"/>
    </row>
    <row r="2729">
      <c r="A2729" s="59" t="s">
        <v>42</v>
      </c>
      <c r="B2729" s="59" t="s">
        <v>130</v>
      </c>
      <c r="C2729" s="59" t="s">
        <v>171</v>
      </c>
      <c r="D2729" s="59">
        <v>1.0</v>
      </c>
      <c r="E2729" s="59" t="s">
        <v>161</v>
      </c>
      <c r="F2729" s="58"/>
    </row>
    <row r="2730">
      <c r="A2730" s="59" t="s">
        <v>42</v>
      </c>
      <c r="B2730" s="59" t="s">
        <v>47</v>
      </c>
      <c r="C2730" s="59" t="s">
        <v>171</v>
      </c>
      <c r="D2730" s="59">
        <v>1.0</v>
      </c>
      <c r="E2730" s="59" t="s">
        <v>161</v>
      </c>
      <c r="F2730" s="58"/>
    </row>
    <row r="2731">
      <c r="A2731" s="59" t="s">
        <v>42</v>
      </c>
      <c r="B2731" s="59" t="s">
        <v>17</v>
      </c>
      <c r="C2731" s="59" t="s">
        <v>171</v>
      </c>
      <c r="D2731" s="59">
        <v>1.0</v>
      </c>
      <c r="E2731" s="59" t="s">
        <v>161</v>
      </c>
      <c r="F2731" s="58"/>
    </row>
    <row r="2732">
      <c r="A2732" s="59" t="s">
        <v>42</v>
      </c>
      <c r="B2732" s="59" t="s">
        <v>22</v>
      </c>
      <c r="C2732" s="59" t="s">
        <v>171</v>
      </c>
      <c r="D2732" s="59">
        <v>1.0</v>
      </c>
      <c r="E2732" s="59" t="s">
        <v>161</v>
      </c>
      <c r="F2732" s="58"/>
    </row>
    <row r="2733">
      <c r="A2733" s="59" t="s">
        <v>42</v>
      </c>
      <c r="B2733" s="59" t="s">
        <v>62</v>
      </c>
      <c r="C2733" s="59" t="s">
        <v>171</v>
      </c>
      <c r="D2733" s="59">
        <v>1.0</v>
      </c>
      <c r="E2733" s="59" t="s">
        <v>161</v>
      </c>
      <c r="F2733" s="58"/>
    </row>
    <row r="2734">
      <c r="A2734" s="59" t="s">
        <v>42</v>
      </c>
      <c r="B2734" s="59" t="s">
        <v>66</v>
      </c>
      <c r="C2734" s="59" t="s">
        <v>171</v>
      </c>
      <c r="D2734" s="59">
        <v>1.0</v>
      </c>
      <c r="E2734" s="59" t="s">
        <v>161</v>
      </c>
      <c r="F2734" s="58"/>
    </row>
    <row r="2735">
      <c r="A2735" s="59" t="s">
        <v>42</v>
      </c>
      <c r="B2735" s="59" t="s">
        <v>78</v>
      </c>
      <c r="C2735" s="59" t="s">
        <v>171</v>
      </c>
      <c r="D2735" s="59">
        <v>1.0</v>
      </c>
      <c r="E2735" s="59" t="s">
        <v>161</v>
      </c>
      <c r="F2735" s="58"/>
    </row>
    <row r="2736">
      <c r="A2736" s="59" t="s">
        <v>42</v>
      </c>
      <c r="B2736" s="59" t="s">
        <v>91</v>
      </c>
      <c r="C2736" s="59" t="s">
        <v>171</v>
      </c>
      <c r="D2736" s="59">
        <v>1.0</v>
      </c>
      <c r="E2736" s="59" t="s">
        <v>161</v>
      </c>
      <c r="F2736" s="58"/>
    </row>
    <row r="2737">
      <c r="A2737" s="59" t="s">
        <v>42</v>
      </c>
      <c r="B2737" s="59" t="s">
        <v>110</v>
      </c>
      <c r="C2737" s="59" t="s">
        <v>171</v>
      </c>
      <c r="D2737" s="59">
        <v>1.0</v>
      </c>
      <c r="E2737" s="59" t="s">
        <v>161</v>
      </c>
      <c r="F2737" s="58"/>
    </row>
    <row r="2738">
      <c r="A2738" s="59" t="s">
        <v>42</v>
      </c>
      <c r="B2738" s="59" t="s">
        <v>87</v>
      </c>
      <c r="C2738" s="59" t="s">
        <v>171</v>
      </c>
      <c r="D2738" s="59">
        <v>1.0</v>
      </c>
      <c r="E2738" s="59" t="s">
        <v>161</v>
      </c>
      <c r="F2738" s="58"/>
    </row>
    <row r="2739">
      <c r="A2739" s="59" t="s">
        <v>42</v>
      </c>
      <c r="B2739" s="59" t="s">
        <v>41</v>
      </c>
      <c r="C2739" s="59" t="s">
        <v>171</v>
      </c>
      <c r="D2739" s="59">
        <v>1.0</v>
      </c>
      <c r="E2739" s="59" t="s">
        <v>161</v>
      </c>
      <c r="F2739" s="58"/>
    </row>
    <row r="2740">
      <c r="A2740" s="59" t="s">
        <v>42</v>
      </c>
      <c r="B2740" s="59" t="s">
        <v>97</v>
      </c>
      <c r="C2740" s="59" t="s">
        <v>171</v>
      </c>
      <c r="D2740" s="59">
        <v>1.0</v>
      </c>
      <c r="E2740" s="59" t="s">
        <v>161</v>
      </c>
      <c r="F2740" s="58"/>
    </row>
    <row r="2741">
      <c r="A2741" s="59" t="s">
        <v>42</v>
      </c>
      <c r="B2741" s="59" t="s">
        <v>77</v>
      </c>
      <c r="C2741" s="59" t="s">
        <v>171</v>
      </c>
      <c r="D2741" s="59">
        <v>1.0</v>
      </c>
      <c r="E2741" s="59" t="s">
        <v>161</v>
      </c>
      <c r="F2741" s="58"/>
    </row>
    <row r="2742">
      <c r="A2742" s="59" t="s">
        <v>42</v>
      </c>
      <c r="B2742" s="59" t="s">
        <v>120</v>
      </c>
      <c r="C2742" s="59" t="s">
        <v>171</v>
      </c>
      <c r="D2742" s="59">
        <v>1.0</v>
      </c>
      <c r="E2742" s="59" t="s">
        <v>161</v>
      </c>
      <c r="F2742" s="58"/>
    </row>
    <row r="2743">
      <c r="A2743" s="59" t="s">
        <v>42</v>
      </c>
      <c r="B2743" s="59" t="s">
        <v>116</v>
      </c>
      <c r="C2743" s="59" t="s">
        <v>171</v>
      </c>
      <c r="D2743" s="59">
        <v>1.0</v>
      </c>
      <c r="E2743" s="59" t="s">
        <v>161</v>
      </c>
      <c r="F2743" s="58"/>
    </row>
    <row r="2744">
      <c r="A2744" s="59" t="s">
        <v>42</v>
      </c>
      <c r="B2744" s="59" t="s">
        <v>31</v>
      </c>
      <c r="C2744" s="59" t="s">
        <v>171</v>
      </c>
      <c r="D2744" s="59">
        <v>1.0</v>
      </c>
      <c r="E2744" s="59" t="s">
        <v>161</v>
      </c>
      <c r="F2744" s="58"/>
    </row>
    <row r="2745">
      <c r="A2745" s="59" t="s">
        <v>42</v>
      </c>
      <c r="B2745" s="59" t="s">
        <v>45</v>
      </c>
      <c r="C2745" s="59" t="s">
        <v>171</v>
      </c>
      <c r="D2745" s="59">
        <v>1.0</v>
      </c>
      <c r="E2745" s="59" t="s">
        <v>161</v>
      </c>
      <c r="F2745" s="58"/>
    </row>
    <row r="2746">
      <c r="A2746" s="59" t="s">
        <v>42</v>
      </c>
      <c r="B2746" s="59" t="s">
        <v>94</v>
      </c>
      <c r="C2746" s="59" t="s">
        <v>171</v>
      </c>
      <c r="D2746" s="59">
        <v>1.0</v>
      </c>
      <c r="E2746" s="59" t="s">
        <v>161</v>
      </c>
      <c r="F2746" s="58"/>
    </row>
    <row r="2747">
      <c r="A2747" s="59" t="s">
        <v>42</v>
      </c>
      <c r="B2747" s="59" t="s">
        <v>27</v>
      </c>
      <c r="C2747" s="59" t="s">
        <v>171</v>
      </c>
      <c r="D2747" s="59">
        <v>1.0</v>
      </c>
      <c r="E2747" s="59" t="s">
        <v>161</v>
      </c>
      <c r="F2747" s="58"/>
    </row>
    <row r="2748">
      <c r="A2748" s="59" t="s">
        <v>42</v>
      </c>
      <c r="B2748" s="59" t="s">
        <v>105</v>
      </c>
      <c r="C2748" s="59" t="s">
        <v>171</v>
      </c>
      <c r="D2748" s="59">
        <v>1.0</v>
      </c>
      <c r="E2748" s="59" t="s">
        <v>161</v>
      </c>
      <c r="F2748" s="58"/>
    </row>
    <row r="2749">
      <c r="A2749" s="59" t="s">
        <v>42</v>
      </c>
      <c r="B2749" s="59" t="s">
        <v>52</v>
      </c>
      <c r="C2749" s="59" t="s">
        <v>171</v>
      </c>
      <c r="D2749" s="59">
        <v>1.0</v>
      </c>
      <c r="E2749" s="59" t="s">
        <v>161</v>
      </c>
      <c r="F2749" s="58"/>
    </row>
    <row r="2750">
      <c r="A2750" s="59" t="s">
        <v>42</v>
      </c>
      <c r="B2750" s="59" t="s">
        <v>58</v>
      </c>
      <c r="C2750" s="59" t="s">
        <v>171</v>
      </c>
      <c r="D2750" s="59">
        <v>1.0</v>
      </c>
      <c r="E2750" s="59" t="s">
        <v>161</v>
      </c>
      <c r="F2750" s="58"/>
    </row>
    <row r="2751">
      <c r="A2751" s="59" t="s">
        <v>42</v>
      </c>
      <c r="B2751" s="59" t="s">
        <v>65</v>
      </c>
      <c r="C2751" s="59" t="s">
        <v>171</v>
      </c>
      <c r="D2751" s="59">
        <v>1.0</v>
      </c>
      <c r="E2751" s="59" t="s">
        <v>161</v>
      </c>
      <c r="F2751" s="58"/>
    </row>
    <row r="2752">
      <c r="A2752" s="59" t="s">
        <v>42</v>
      </c>
      <c r="B2752" s="59" t="s">
        <v>59</v>
      </c>
      <c r="C2752" s="59" t="s">
        <v>171</v>
      </c>
      <c r="D2752" s="59">
        <v>1.0</v>
      </c>
      <c r="E2752" s="59" t="s">
        <v>161</v>
      </c>
      <c r="F2752" s="58"/>
    </row>
    <row r="2753">
      <c r="A2753" s="59" t="s">
        <v>42</v>
      </c>
      <c r="B2753" s="59" t="s">
        <v>71</v>
      </c>
      <c r="C2753" s="59" t="s">
        <v>171</v>
      </c>
      <c r="D2753" s="59">
        <v>1.0</v>
      </c>
      <c r="E2753" s="59" t="s">
        <v>161</v>
      </c>
      <c r="F2753" s="58"/>
    </row>
    <row r="2754">
      <c r="A2754" s="59" t="s">
        <v>42</v>
      </c>
      <c r="B2754" s="59" t="s">
        <v>119</v>
      </c>
      <c r="C2754" s="59" t="s">
        <v>171</v>
      </c>
      <c r="D2754" s="59">
        <v>1.0</v>
      </c>
      <c r="E2754" s="59" t="s">
        <v>161</v>
      </c>
      <c r="F2754" s="58"/>
    </row>
    <row r="2755">
      <c r="A2755" s="59" t="s">
        <v>42</v>
      </c>
      <c r="B2755" s="59" t="s">
        <v>122</v>
      </c>
      <c r="C2755" s="59" t="s">
        <v>171</v>
      </c>
      <c r="D2755" s="59">
        <v>1.0</v>
      </c>
      <c r="E2755" s="59" t="s">
        <v>161</v>
      </c>
      <c r="F2755" s="58"/>
    </row>
    <row r="2756">
      <c r="A2756" s="59" t="s">
        <v>42</v>
      </c>
      <c r="B2756" s="59" t="s">
        <v>36</v>
      </c>
      <c r="C2756" s="59" t="s">
        <v>171</v>
      </c>
      <c r="D2756" s="59">
        <v>1.0</v>
      </c>
      <c r="E2756" s="59" t="s">
        <v>161</v>
      </c>
      <c r="F2756" s="58"/>
    </row>
    <row r="2757">
      <c r="A2757" s="59" t="s">
        <v>42</v>
      </c>
      <c r="B2757" s="59" t="s">
        <v>40</v>
      </c>
      <c r="C2757" s="59" t="s">
        <v>171</v>
      </c>
      <c r="D2757" s="59">
        <v>1.0</v>
      </c>
      <c r="E2757" s="59" t="s">
        <v>161</v>
      </c>
      <c r="F2757" s="58"/>
    </row>
    <row r="2758">
      <c r="A2758" s="59" t="s">
        <v>42</v>
      </c>
      <c r="B2758" s="59" t="s">
        <v>84</v>
      </c>
      <c r="C2758" s="59" t="s">
        <v>171</v>
      </c>
      <c r="D2758" s="59">
        <v>1.0</v>
      </c>
      <c r="E2758" s="59" t="s">
        <v>161</v>
      </c>
      <c r="F2758" s="58"/>
    </row>
    <row r="2759">
      <c r="A2759" s="59" t="s">
        <v>42</v>
      </c>
      <c r="B2759" s="59" t="s">
        <v>98</v>
      </c>
      <c r="C2759" s="59" t="s">
        <v>171</v>
      </c>
      <c r="D2759" s="59">
        <v>1.0</v>
      </c>
      <c r="E2759" s="59" t="s">
        <v>161</v>
      </c>
      <c r="F2759" s="58"/>
    </row>
    <row r="2760">
      <c r="A2760" s="59" t="s">
        <v>42</v>
      </c>
      <c r="B2760" s="59" t="s">
        <v>99</v>
      </c>
      <c r="C2760" s="59" t="s">
        <v>171</v>
      </c>
      <c r="D2760" s="59">
        <v>1.0</v>
      </c>
      <c r="E2760" s="59" t="s">
        <v>161</v>
      </c>
      <c r="F2760" s="58"/>
    </row>
    <row r="2761">
      <c r="A2761" s="59" t="s">
        <v>42</v>
      </c>
      <c r="B2761" s="59" t="s">
        <v>109</v>
      </c>
      <c r="C2761" s="59" t="s">
        <v>171</v>
      </c>
      <c r="D2761" s="59">
        <v>1.0</v>
      </c>
      <c r="E2761" s="59" t="s">
        <v>161</v>
      </c>
      <c r="F2761" s="58"/>
    </row>
    <row r="2762">
      <c r="A2762" s="59" t="s">
        <v>42</v>
      </c>
      <c r="B2762" s="59" t="s">
        <v>124</v>
      </c>
      <c r="C2762" s="59" t="s">
        <v>171</v>
      </c>
      <c r="D2762" s="59">
        <v>1.0</v>
      </c>
      <c r="E2762" s="59" t="s">
        <v>161</v>
      </c>
      <c r="F2762" s="58"/>
    </row>
    <row r="2763">
      <c r="A2763" s="59" t="s">
        <v>42</v>
      </c>
      <c r="B2763" s="59" t="s">
        <v>145</v>
      </c>
      <c r="C2763" s="59" t="s">
        <v>171</v>
      </c>
      <c r="D2763" s="59">
        <v>1.0</v>
      </c>
      <c r="E2763" s="59" t="s">
        <v>161</v>
      </c>
      <c r="F2763" s="58"/>
    </row>
    <row r="2764">
      <c r="A2764" s="59" t="s">
        <v>42</v>
      </c>
      <c r="B2764" s="59" t="s">
        <v>147</v>
      </c>
      <c r="C2764" s="59" t="s">
        <v>171</v>
      </c>
      <c r="D2764" s="59">
        <v>1.0</v>
      </c>
      <c r="E2764" s="59" t="s">
        <v>161</v>
      </c>
      <c r="F2764" s="58"/>
    </row>
    <row r="2765">
      <c r="A2765" s="59" t="s">
        <v>42</v>
      </c>
      <c r="B2765" s="59" t="s">
        <v>102</v>
      </c>
      <c r="C2765" s="59" t="s">
        <v>171</v>
      </c>
      <c r="D2765" s="59">
        <v>1.0</v>
      </c>
      <c r="E2765" s="59" t="s">
        <v>161</v>
      </c>
      <c r="F2765" s="58"/>
    </row>
    <row r="2766">
      <c r="A2766" s="59" t="s">
        <v>28</v>
      </c>
      <c r="B2766" s="59" t="s">
        <v>33</v>
      </c>
      <c r="C2766" s="59" t="s">
        <v>171</v>
      </c>
      <c r="D2766" s="59">
        <v>1.0</v>
      </c>
      <c r="E2766" s="59" t="s">
        <v>161</v>
      </c>
      <c r="F2766" s="58"/>
    </row>
    <row r="2767">
      <c r="A2767" s="59" t="s">
        <v>28</v>
      </c>
      <c r="B2767" s="59" t="s">
        <v>46</v>
      </c>
      <c r="C2767" s="59" t="s">
        <v>171</v>
      </c>
      <c r="D2767" s="59">
        <v>1.0</v>
      </c>
      <c r="E2767" s="59" t="s">
        <v>161</v>
      </c>
      <c r="F2767" s="58"/>
    </row>
    <row r="2768">
      <c r="A2768" s="59" t="s">
        <v>28</v>
      </c>
      <c r="B2768" s="59" t="s">
        <v>51</v>
      </c>
      <c r="C2768" s="59" t="s">
        <v>171</v>
      </c>
      <c r="D2768" s="59">
        <v>1.0</v>
      </c>
      <c r="E2768" s="59" t="s">
        <v>161</v>
      </c>
      <c r="F2768" s="58"/>
    </row>
    <row r="2769">
      <c r="A2769" s="59" t="s">
        <v>28</v>
      </c>
      <c r="B2769" s="59" t="s">
        <v>83</v>
      </c>
      <c r="C2769" s="59" t="s">
        <v>171</v>
      </c>
      <c r="D2769" s="59">
        <v>1.0</v>
      </c>
      <c r="E2769" s="59" t="s">
        <v>161</v>
      </c>
      <c r="F2769" s="58"/>
    </row>
    <row r="2770">
      <c r="A2770" s="59" t="s">
        <v>28</v>
      </c>
      <c r="B2770" s="59" t="s">
        <v>148</v>
      </c>
      <c r="C2770" s="59" t="s">
        <v>171</v>
      </c>
      <c r="D2770" s="59">
        <v>1.0</v>
      </c>
      <c r="E2770" s="59" t="s">
        <v>161</v>
      </c>
      <c r="F2770" s="58"/>
    </row>
    <row r="2771">
      <c r="A2771" s="59" t="s">
        <v>28</v>
      </c>
      <c r="B2771" s="59" t="s">
        <v>149</v>
      </c>
      <c r="C2771" s="59" t="s">
        <v>171</v>
      </c>
      <c r="D2771" s="59">
        <v>1.0</v>
      </c>
      <c r="E2771" s="59" t="s">
        <v>161</v>
      </c>
      <c r="F2771" s="58"/>
    </row>
    <row r="2772">
      <c r="A2772" s="59" t="s">
        <v>28</v>
      </c>
      <c r="B2772" s="59" t="s">
        <v>15</v>
      </c>
      <c r="C2772" s="59" t="s">
        <v>171</v>
      </c>
      <c r="D2772" s="59">
        <v>1.0</v>
      </c>
      <c r="E2772" s="59" t="s">
        <v>161</v>
      </c>
      <c r="F2772" s="58"/>
    </row>
    <row r="2773">
      <c r="A2773" s="59" t="s">
        <v>28</v>
      </c>
      <c r="B2773" s="59" t="s">
        <v>48</v>
      </c>
      <c r="C2773" s="59" t="s">
        <v>171</v>
      </c>
      <c r="D2773" s="59">
        <v>1.0</v>
      </c>
      <c r="E2773" s="59" t="s">
        <v>161</v>
      </c>
      <c r="F2773" s="58"/>
    </row>
    <row r="2774">
      <c r="A2774" s="59" t="s">
        <v>28</v>
      </c>
      <c r="B2774" s="59" t="s">
        <v>61</v>
      </c>
      <c r="C2774" s="59" t="s">
        <v>171</v>
      </c>
      <c r="D2774" s="59">
        <v>1.0</v>
      </c>
      <c r="E2774" s="59" t="s">
        <v>161</v>
      </c>
      <c r="F2774" s="58"/>
    </row>
    <row r="2775">
      <c r="A2775" s="59" t="s">
        <v>28</v>
      </c>
      <c r="B2775" s="59" t="s">
        <v>63</v>
      </c>
      <c r="C2775" s="59" t="s">
        <v>171</v>
      </c>
      <c r="D2775" s="59">
        <v>1.0</v>
      </c>
      <c r="E2775" s="59" t="s">
        <v>161</v>
      </c>
      <c r="F2775" s="58"/>
    </row>
    <row r="2776">
      <c r="A2776" s="59" t="s">
        <v>28</v>
      </c>
      <c r="B2776" s="59" t="s">
        <v>93</v>
      </c>
      <c r="C2776" s="59" t="s">
        <v>171</v>
      </c>
      <c r="D2776" s="59">
        <v>1.0</v>
      </c>
      <c r="E2776" s="59" t="s">
        <v>161</v>
      </c>
      <c r="F2776" s="58"/>
    </row>
    <row r="2777">
      <c r="A2777" s="59" t="s">
        <v>28</v>
      </c>
      <c r="B2777" s="59" t="s">
        <v>96</v>
      </c>
      <c r="C2777" s="59" t="s">
        <v>171</v>
      </c>
      <c r="D2777" s="59">
        <v>1.0</v>
      </c>
      <c r="E2777" s="59" t="s">
        <v>161</v>
      </c>
      <c r="F2777" s="58"/>
    </row>
    <row r="2778">
      <c r="A2778" s="59" t="s">
        <v>28</v>
      </c>
      <c r="B2778" s="59" t="s">
        <v>112</v>
      </c>
      <c r="C2778" s="59" t="s">
        <v>171</v>
      </c>
      <c r="D2778" s="59">
        <v>1.0</v>
      </c>
      <c r="E2778" s="59" t="s">
        <v>161</v>
      </c>
      <c r="F2778" s="58"/>
    </row>
    <row r="2779">
      <c r="A2779" s="59" t="s">
        <v>28</v>
      </c>
      <c r="B2779" s="59" t="s">
        <v>114</v>
      </c>
      <c r="C2779" s="59" t="s">
        <v>171</v>
      </c>
      <c r="D2779" s="59">
        <v>1.0</v>
      </c>
      <c r="E2779" s="59" t="s">
        <v>161</v>
      </c>
      <c r="F2779" s="58"/>
    </row>
    <row r="2780">
      <c r="A2780" s="59" t="s">
        <v>28</v>
      </c>
      <c r="B2780" s="59" t="s">
        <v>142</v>
      </c>
      <c r="C2780" s="59" t="s">
        <v>171</v>
      </c>
      <c r="D2780" s="59">
        <v>1.0</v>
      </c>
      <c r="E2780" s="59" t="s">
        <v>161</v>
      </c>
      <c r="F2780" s="58"/>
    </row>
    <row r="2781">
      <c r="A2781" s="59" t="s">
        <v>28</v>
      </c>
      <c r="B2781" s="59" t="s">
        <v>54</v>
      </c>
      <c r="C2781" s="59" t="s">
        <v>171</v>
      </c>
      <c r="D2781" s="59">
        <v>1.0</v>
      </c>
      <c r="E2781" s="59" t="s">
        <v>161</v>
      </c>
      <c r="F2781" s="58"/>
    </row>
    <row r="2782">
      <c r="A2782" s="59" t="s">
        <v>28</v>
      </c>
      <c r="B2782" s="59" t="s">
        <v>108</v>
      </c>
      <c r="C2782" s="59" t="s">
        <v>171</v>
      </c>
      <c r="D2782" s="59">
        <v>1.0</v>
      </c>
      <c r="E2782" s="59" t="s">
        <v>161</v>
      </c>
      <c r="F2782" s="58"/>
    </row>
    <row r="2783">
      <c r="A2783" s="59" t="s">
        <v>28</v>
      </c>
      <c r="B2783" s="59" t="s">
        <v>39</v>
      </c>
      <c r="C2783" s="59" t="s">
        <v>171</v>
      </c>
      <c r="D2783" s="59">
        <v>1.0</v>
      </c>
      <c r="E2783" s="59" t="s">
        <v>161</v>
      </c>
      <c r="F2783" s="58"/>
    </row>
    <row r="2784">
      <c r="A2784" s="59" t="s">
        <v>28</v>
      </c>
      <c r="B2784" s="59" t="s">
        <v>121</v>
      </c>
      <c r="C2784" s="59" t="s">
        <v>171</v>
      </c>
      <c r="D2784" s="59">
        <v>1.0</v>
      </c>
      <c r="E2784" s="59" t="s">
        <v>161</v>
      </c>
      <c r="F2784" s="58"/>
    </row>
    <row r="2785">
      <c r="A2785" s="59" t="s">
        <v>28</v>
      </c>
      <c r="B2785" s="59" t="s">
        <v>126</v>
      </c>
      <c r="C2785" s="59" t="s">
        <v>171</v>
      </c>
      <c r="D2785" s="59">
        <v>1.0</v>
      </c>
      <c r="E2785" s="59" t="s">
        <v>161</v>
      </c>
      <c r="F2785" s="58"/>
    </row>
    <row r="2786">
      <c r="A2786" s="59" t="s">
        <v>28</v>
      </c>
      <c r="B2786" s="59" t="s">
        <v>80</v>
      </c>
      <c r="C2786" s="59" t="s">
        <v>171</v>
      </c>
      <c r="D2786" s="59">
        <v>1.0</v>
      </c>
      <c r="E2786" s="59" t="s">
        <v>161</v>
      </c>
      <c r="F2786" s="58"/>
    </row>
    <row r="2787">
      <c r="A2787" s="59" t="s">
        <v>28</v>
      </c>
      <c r="B2787" s="59" t="s">
        <v>23</v>
      </c>
      <c r="C2787" s="59" t="s">
        <v>171</v>
      </c>
      <c r="D2787" s="59">
        <v>1.0</v>
      </c>
      <c r="E2787" s="59" t="s">
        <v>161</v>
      </c>
      <c r="F2787" s="58"/>
    </row>
    <row r="2788">
      <c r="A2788" s="59" t="s">
        <v>28</v>
      </c>
      <c r="B2788" s="59" t="s">
        <v>67</v>
      </c>
      <c r="C2788" s="59" t="s">
        <v>171</v>
      </c>
      <c r="D2788" s="59">
        <v>1.0</v>
      </c>
      <c r="E2788" s="59" t="s">
        <v>161</v>
      </c>
      <c r="F2788" s="58"/>
    </row>
    <row r="2789">
      <c r="A2789" s="59" t="s">
        <v>28</v>
      </c>
      <c r="B2789" s="59" t="s">
        <v>92</v>
      </c>
      <c r="C2789" s="59" t="s">
        <v>171</v>
      </c>
      <c r="D2789" s="59">
        <v>1.0</v>
      </c>
      <c r="E2789" s="59" t="s">
        <v>161</v>
      </c>
      <c r="F2789" s="58"/>
    </row>
    <row r="2790">
      <c r="A2790" s="59" t="s">
        <v>28</v>
      </c>
      <c r="B2790" s="59" t="s">
        <v>138</v>
      </c>
      <c r="C2790" s="59" t="s">
        <v>171</v>
      </c>
      <c r="D2790" s="59">
        <v>1.0</v>
      </c>
      <c r="E2790" s="59" t="s">
        <v>161</v>
      </c>
      <c r="F2790" s="58"/>
    </row>
    <row r="2791">
      <c r="A2791" s="59" t="s">
        <v>28</v>
      </c>
      <c r="B2791" s="59" t="s">
        <v>128</v>
      </c>
      <c r="C2791" s="59" t="s">
        <v>171</v>
      </c>
      <c r="D2791" s="59">
        <v>1.0</v>
      </c>
      <c r="E2791" s="59" t="s">
        <v>161</v>
      </c>
      <c r="F2791" s="58"/>
    </row>
    <row r="2792">
      <c r="A2792" s="59" t="s">
        <v>28</v>
      </c>
      <c r="B2792" s="59" t="s">
        <v>21</v>
      </c>
      <c r="C2792" s="59" t="s">
        <v>171</v>
      </c>
      <c r="D2792" s="59">
        <v>1.0</v>
      </c>
      <c r="E2792" s="59" t="s">
        <v>161</v>
      </c>
      <c r="F2792" s="58"/>
    </row>
    <row r="2793">
      <c r="A2793" s="59" t="s">
        <v>28</v>
      </c>
      <c r="B2793" s="59" t="s">
        <v>144</v>
      </c>
      <c r="C2793" s="59" t="s">
        <v>171</v>
      </c>
      <c r="D2793" s="59">
        <v>1.0</v>
      </c>
      <c r="E2793" s="59" t="s">
        <v>161</v>
      </c>
      <c r="F2793" s="58"/>
    </row>
    <row r="2794">
      <c r="A2794" s="59" t="s">
        <v>28</v>
      </c>
      <c r="B2794" s="59" t="s">
        <v>82</v>
      </c>
      <c r="C2794" s="59" t="s">
        <v>171</v>
      </c>
      <c r="D2794" s="59">
        <v>1.0</v>
      </c>
      <c r="E2794" s="59" t="s">
        <v>161</v>
      </c>
      <c r="F2794" s="58"/>
    </row>
    <row r="2795">
      <c r="A2795" s="59" t="s">
        <v>28</v>
      </c>
      <c r="B2795" s="59" t="s">
        <v>73</v>
      </c>
      <c r="C2795" s="59" t="s">
        <v>171</v>
      </c>
      <c r="D2795" s="59">
        <v>1.0</v>
      </c>
      <c r="E2795" s="59" t="s">
        <v>161</v>
      </c>
      <c r="F2795" s="58"/>
    </row>
    <row r="2796">
      <c r="A2796" s="59" t="s">
        <v>28</v>
      </c>
      <c r="B2796" s="59" t="s">
        <v>50</v>
      </c>
      <c r="C2796" s="59" t="s">
        <v>171</v>
      </c>
      <c r="D2796" s="59">
        <v>1.0</v>
      </c>
      <c r="E2796" s="59" t="s">
        <v>161</v>
      </c>
      <c r="F2796" s="58"/>
    </row>
    <row r="2797">
      <c r="A2797" s="59" t="s">
        <v>28</v>
      </c>
      <c r="B2797" s="59" t="s">
        <v>72</v>
      </c>
      <c r="C2797" s="59" t="s">
        <v>171</v>
      </c>
      <c r="D2797" s="59">
        <v>1.0</v>
      </c>
      <c r="E2797" s="59" t="s">
        <v>161</v>
      </c>
      <c r="F2797" s="58"/>
    </row>
    <row r="2798">
      <c r="A2798" s="59" t="s">
        <v>28</v>
      </c>
      <c r="B2798" s="59" t="s">
        <v>75</v>
      </c>
      <c r="C2798" s="59" t="s">
        <v>171</v>
      </c>
      <c r="D2798" s="59">
        <v>1.0</v>
      </c>
      <c r="E2798" s="59" t="s">
        <v>161</v>
      </c>
      <c r="F2798" s="58"/>
    </row>
    <row r="2799">
      <c r="A2799" s="59" t="s">
        <v>28</v>
      </c>
      <c r="B2799" s="59" t="s">
        <v>25</v>
      </c>
      <c r="C2799" s="59" t="s">
        <v>171</v>
      </c>
      <c r="D2799" s="59">
        <v>1.0</v>
      </c>
      <c r="E2799" s="59" t="s">
        <v>161</v>
      </c>
      <c r="F2799" s="58"/>
    </row>
    <row r="2800">
      <c r="A2800" s="59" t="s">
        <v>28</v>
      </c>
      <c r="B2800" s="59" t="s">
        <v>104</v>
      </c>
      <c r="C2800" s="59" t="s">
        <v>171</v>
      </c>
      <c r="D2800" s="59">
        <v>1.0</v>
      </c>
      <c r="E2800" s="59" t="s">
        <v>161</v>
      </c>
      <c r="F2800" s="58"/>
    </row>
    <row r="2801">
      <c r="A2801" s="59" t="s">
        <v>28</v>
      </c>
      <c r="B2801" s="59" t="s">
        <v>146</v>
      </c>
      <c r="C2801" s="59" t="s">
        <v>171</v>
      </c>
      <c r="D2801" s="59">
        <v>1.0</v>
      </c>
      <c r="E2801" s="59" t="s">
        <v>161</v>
      </c>
      <c r="F2801" s="58"/>
    </row>
    <row r="2802">
      <c r="A2802" s="59" t="s">
        <v>28</v>
      </c>
      <c r="B2802" s="59" t="s">
        <v>55</v>
      </c>
      <c r="C2802" s="59" t="s">
        <v>171</v>
      </c>
      <c r="D2802" s="59">
        <v>1.0</v>
      </c>
      <c r="E2802" s="59" t="s">
        <v>161</v>
      </c>
      <c r="F2802" s="58"/>
    </row>
    <row r="2803">
      <c r="A2803" s="59" t="s">
        <v>28</v>
      </c>
      <c r="B2803" s="59" t="s">
        <v>125</v>
      </c>
      <c r="C2803" s="59" t="s">
        <v>171</v>
      </c>
      <c r="D2803" s="59">
        <v>1.0</v>
      </c>
      <c r="E2803" s="59" t="s">
        <v>161</v>
      </c>
      <c r="F2803" s="58"/>
    </row>
    <row r="2804">
      <c r="A2804" s="59" t="s">
        <v>28</v>
      </c>
      <c r="B2804" s="59" t="s">
        <v>81</v>
      </c>
      <c r="C2804" s="59" t="s">
        <v>171</v>
      </c>
      <c r="D2804" s="59">
        <v>1.0</v>
      </c>
      <c r="E2804" s="59" t="s">
        <v>161</v>
      </c>
      <c r="F2804" s="58"/>
    </row>
    <row r="2805">
      <c r="A2805" s="59" t="s">
        <v>28</v>
      </c>
      <c r="B2805" s="59" t="s">
        <v>106</v>
      </c>
      <c r="C2805" s="59" t="s">
        <v>171</v>
      </c>
      <c r="D2805" s="59">
        <v>1.0</v>
      </c>
      <c r="E2805" s="59" t="s">
        <v>161</v>
      </c>
      <c r="F2805" s="58"/>
    </row>
    <row r="2806">
      <c r="A2806" s="59" t="s">
        <v>28</v>
      </c>
      <c r="B2806" s="59" t="s">
        <v>86</v>
      </c>
      <c r="C2806" s="59" t="s">
        <v>171</v>
      </c>
      <c r="D2806" s="59">
        <v>1.0</v>
      </c>
      <c r="E2806" s="59" t="s">
        <v>161</v>
      </c>
      <c r="F2806" s="58"/>
    </row>
    <row r="2807">
      <c r="A2807" s="59" t="s">
        <v>28</v>
      </c>
      <c r="B2807" s="59" t="s">
        <v>90</v>
      </c>
      <c r="C2807" s="59" t="s">
        <v>171</v>
      </c>
      <c r="D2807" s="59">
        <v>1.0</v>
      </c>
      <c r="E2807" s="59" t="s">
        <v>161</v>
      </c>
      <c r="F2807" s="58"/>
    </row>
    <row r="2808">
      <c r="A2808" s="59" t="s">
        <v>28</v>
      </c>
      <c r="B2808" s="59" t="s">
        <v>135</v>
      </c>
      <c r="C2808" s="59" t="s">
        <v>171</v>
      </c>
      <c r="D2808" s="59">
        <v>1.0</v>
      </c>
      <c r="E2808" s="59" t="s">
        <v>161</v>
      </c>
      <c r="F2808" s="58"/>
    </row>
    <row r="2809">
      <c r="A2809" s="59" t="s">
        <v>28</v>
      </c>
      <c r="B2809" s="59" t="s">
        <v>113</v>
      </c>
      <c r="C2809" s="59" t="s">
        <v>171</v>
      </c>
      <c r="D2809" s="59">
        <v>1.0</v>
      </c>
      <c r="E2809" s="59" t="s">
        <v>161</v>
      </c>
      <c r="F2809" s="58"/>
    </row>
    <row r="2810">
      <c r="A2810" s="59" t="s">
        <v>28</v>
      </c>
      <c r="B2810" s="59" t="s">
        <v>69</v>
      </c>
      <c r="C2810" s="59" t="s">
        <v>171</v>
      </c>
      <c r="D2810" s="59">
        <v>1.0</v>
      </c>
      <c r="E2810" s="59" t="s">
        <v>161</v>
      </c>
      <c r="F2810" s="58"/>
    </row>
    <row r="2811">
      <c r="A2811" s="59" t="s">
        <v>28</v>
      </c>
      <c r="B2811" s="59" t="s">
        <v>143</v>
      </c>
      <c r="C2811" s="59" t="s">
        <v>171</v>
      </c>
      <c r="D2811" s="59">
        <v>1.0</v>
      </c>
      <c r="E2811" s="59" t="s">
        <v>161</v>
      </c>
      <c r="F2811" s="58"/>
    </row>
    <row r="2812">
      <c r="A2812" s="59" t="s">
        <v>28</v>
      </c>
      <c r="B2812" s="59" t="s">
        <v>111</v>
      </c>
      <c r="C2812" s="59" t="s">
        <v>171</v>
      </c>
      <c r="D2812" s="59">
        <v>1.0</v>
      </c>
      <c r="E2812" s="59" t="s">
        <v>161</v>
      </c>
      <c r="F2812" s="58"/>
    </row>
    <row r="2813">
      <c r="A2813" s="59" t="s">
        <v>28</v>
      </c>
      <c r="B2813" s="59" t="s">
        <v>130</v>
      </c>
      <c r="C2813" s="59" t="s">
        <v>171</v>
      </c>
      <c r="D2813" s="59">
        <v>1.0</v>
      </c>
      <c r="E2813" s="59" t="s">
        <v>161</v>
      </c>
      <c r="F2813" s="58"/>
    </row>
    <row r="2814">
      <c r="A2814" s="59" t="s">
        <v>28</v>
      </c>
      <c r="B2814" s="59" t="s">
        <v>47</v>
      </c>
      <c r="C2814" s="59" t="s">
        <v>171</v>
      </c>
      <c r="D2814" s="59">
        <v>1.0</v>
      </c>
      <c r="E2814" s="59" t="s">
        <v>161</v>
      </c>
      <c r="F2814" s="58"/>
    </row>
    <row r="2815">
      <c r="A2815" s="59" t="s">
        <v>28</v>
      </c>
      <c r="B2815" s="59" t="s">
        <v>17</v>
      </c>
      <c r="C2815" s="59" t="s">
        <v>171</v>
      </c>
      <c r="D2815" s="59">
        <v>1.0</v>
      </c>
      <c r="E2815" s="59" t="s">
        <v>161</v>
      </c>
      <c r="F2815" s="58"/>
    </row>
    <row r="2816">
      <c r="A2816" s="59" t="s">
        <v>28</v>
      </c>
      <c r="B2816" s="59" t="s">
        <v>22</v>
      </c>
      <c r="C2816" s="59" t="s">
        <v>171</v>
      </c>
      <c r="D2816" s="59">
        <v>1.0</v>
      </c>
      <c r="E2816" s="59" t="s">
        <v>161</v>
      </c>
      <c r="F2816" s="58"/>
    </row>
    <row r="2817">
      <c r="A2817" s="59" t="s">
        <v>28</v>
      </c>
      <c r="B2817" s="59" t="s">
        <v>62</v>
      </c>
      <c r="C2817" s="59" t="s">
        <v>171</v>
      </c>
      <c r="D2817" s="59">
        <v>1.0</v>
      </c>
      <c r="E2817" s="59" t="s">
        <v>161</v>
      </c>
      <c r="F2817" s="58"/>
    </row>
    <row r="2818">
      <c r="A2818" s="59" t="s">
        <v>28</v>
      </c>
      <c r="B2818" s="59" t="s">
        <v>66</v>
      </c>
      <c r="C2818" s="59" t="s">
        <v>171</v>
      </c>
      <c r="D2818" s="59">
        <v>1.0</v>
      </c>
      <c r="E2818" s="59" t="s">
        <v>161</v>
      </c>
      <c r="F2818" s="58"/>
    </row>
    <row r="2819">
      <c r="A2819" s="59" t="s">
        <v>28</v>
      </c>
      <c r="B2819" s="59" t="s">
        <v>78</v>
      </c>
      <c r="C2819" s="59" t="s">
        <v>171</v>
      </c>
      <c r="D2819" s="59">
        <v>1.0</v>
      </c>
      <c r="E2819" s="59" t="s">
        <v>161</v>
      </c>
      <c r="F2819" s="58"/>
    </row>
    <row r="2820">
      <c r="A2820" s="59" t="s">
        <v>28</v>
      </c>
      <c r="B2820" s="59" t="s">
        <v>91</v>
      </c>
      <c r="C2820" s="59" t="s">
        <v>171</v>
      </c>
      <c r="D2820" s="59">
        <v>1.0</v>
      </c>
      <c r="E2820" s="59" t="s">
        <v>161</v>
      </c>
      <c r="F2820" s="58"/>
    </row>
    <row r="2821">
      <c r="A2821" s="59" t="s">
        <v>28</v>
      </c>
      <c r="B2821" s="59" t="s">
        <v>110</v>
      </c>
      <c r="C2821" s="59" t="s">
        <v>171</v>
      </c>
      <c r="D2821" s="59">
        <v>1.0</v>
      </c>
      <c r="E2821" s="59" t="s">
        <v>161</v>
      </c>
      <c r="F2821" s="58"/>
    </row>
    <row r="2822">
      <c r="A2822" s="59" t="s">
        <v>28</v>
      </c>
      <c r="B2822" s="59" t="s">
        <v>87</v>
      </c>
      <c r="C2822" s="59" t="s">
        <v>171</v>
      </c>
      <c r="D2822" s="59">
        <v>1.0</v>
      </c>
      <c r="E2822" s="59" t="s">
        <v>161</v>
      </c>
      <c r="F2822" s="58"/>
    </row>
    <row r="2823">
      <c r="A2823" s="59" t="s">
        <v>28</v>
      </c>
      <c r="B2823" s="59" t="s">
        <v>41</v>
      </c>
      <c r="C2823" s="59" t="s">
        <v>171</v>
      </c>
      <c r="D2823" s="59">
        <v>1.0</v>
      </c>
      <c r="E2823" s="59" t="s">
        <v>161</v>
      </c>
      <c r="F2823" s="58"/>
    </row>
    <row r="2824">
      <c r="A2824" s="59" t="s">
        <v>28</v>
      </c>
      <c r="B2824" s="59" t="s">
        <v>97</v>
      </c>
      <c r="C2824" s="59" t="s">
        <v>171</v>
      </c>
      <c r="D2824" s="59">
        <v>1.0</v>
      </c>
      <c r="E2824" s="59" t="s">
        <v>161</v>
      </c>
      <c r="F2824" s="58"/>
    </row>
    <row r="2825">
      <c r="A2825" s="59" t="s">
        <v>28</v>
      </c>
      <c r="B2825" s="59" t="s">
        <v>77</v>
      </c>
      <c r="C2825" s="59" t="s">
        <v>171</v>
      </c>
      <c r="D2825" s="59">
        <v>1.0</v>
      </c>
      <c r="E2825" s="59" t="s">
        <v>161</v>
      </c>
      <c r="F2825" s="58"/>
    </row>
    <row r="2826">
      <c r="A2826" s="59" t="s">
        <v>28</v>
      </c>
      <c r="B2826" s="59" t="s">
        <v>120</v>
      </c>
      <c r="C2826" s="59" t="s">
        <v>171</v>
      </c>
      <c r="D2826" s="59">
        <v>1.0</v>
      </c>
      <c r="E2826" s="59" t="s">
        <v>161</v>
      </c>
      <c r="F2826" s="58"/>
    </row>
    <row r="2827">
      <c r="A2827" s="59" t="s">
        <v>28</v>
      </c>
      <c r="B2827" s="59" t="s">
        <v>116</v>
      </c>
      <c r="C2827" s="59" t="s">
        <v>171</v>
      </c>
      <c r="D2827" s="59">
        <v>1.0</v>
      </c>
      <c r="E2827" s="59" t="s">
        <v>161</v>
      </c>
      <c r="F2827" s="58"/>
    </row>
    <row r="2828">
      <c r="A2828" s="59" t="s">
        <v>28</v>
      </c>
      <c r="B2828" s="59" t="s">
        <v>31</v>
      </c>
      <c r="C2828" s="59" t="s">
        <v>171</v>
      </c>
      <c r="D2828" s="59">
        <v>1.0</v>
      </c>
      <c r="E2828" s="59" t="s">
        <v>161</v>
      </c>
      <c r="F2828" s="58"/>
    </row>
    <row r="2829">
      <c r="A2829" s="59" t="s">
        <v>28</v>
      </c>
      <c r="B2829" s="59" t="s">
        <v>45</v>
      </c>
      <c r="C2829" s="59" t="s">
        <v>171</v>
      </c>
      <c r="D2829" s="59">
        <v>1.0</v>
      </c>
      <c r="E2829" s="59" t="s">
        <v>161</v>
      </c>
      <c r="F2829" s="58"/>
    </row>
    <row r="2830">
      <c r="A2830" s="59" t="s">
        <v>28</v>
      </c>
      <c r="B2830" s="59" t="s">
        <v>94</v>
      </c>
      <c r="C2830" s="59" t="s">
        <v>171</v>
      </c>
      <c r="D2830" s="59">
        <v>1.0</v>
      </c>
      <c r="E2830" s="59" t="s">
        <v>161</v>
      </c>
      <c r="F2830" s="58"/>
    </row>
    <row r="2831">
      <c r="A2831" s="59" t="s">
        <v>28</v>
      </c>
      <c r="B2831" s="59" t="s">
        <v>27</v>
      </c>
      <c r="C2831" s="59" t="s">
        <v>171</v>
      </c>
      <c r="D2831" s="59">
        <v>1.0</v>
      </c>
      <c r="E2831" s="59" t="s">
        <v>161</v>
      </c>
      <c r="F2831" s="58"/>
    </row>
    <row r="2832">
      <c r="A2832" s="59" t="s">
        <v>28</v>
      </c>
      <c r="B2832" s="59" t="s">
        <v>105</v>
      </c>
      <c r="C2832" s="59" t="s">
        <v>171</v>
      </c>
      <c r="D2832" s="59">
        <v>1.0</v>
      </c>
      <c r="E2832" s="59" t="s">
        <v>161</v>
      </c>
      <c r="F2832" s="58"/>
    </row>
    <row r="2833">
      <c r="A2833" s="59" t="s">
        <v>28</v>
      </c>
      <c r="B2833" s="59" t="s">
        <v>52</v>
      </c>
      <c r="C2833" s="59" t="s">
        <v>171</v>
      </c>
      <c r="D2833" s="59">
        <v>1.0</v>
      </c>
      <c r="E2833" s="59" t="s">
        <v>161</v>
      </c>
      <c r="F2833" s="58"/>
    </row>
    <row r="2834">
      <c r="A2834" s="59" t="s">
        <v>28</v>
      </c>
      <c r="B2834" s="59" t="s">
        <v>58</v>
      </c>
      <c r="C2834" s="59" t="s">
        <v>171</v>
      </c>
      <c r="D2834" s="59">
        <v>1.0</v>
      </c>
      <c r="E2834" s="59" t="s">
        <v>161</v>
      </c>
      <c r="F2834" s="58"/>
    </row>
    <row r="2835">
      <c r="A2835" s="59" t="s">
        <v>28</v>
      </c>
      <c r="B2835" s="59" t="s">
        <v>65</v>
      </c>
      <c r="C2835" s="59" t="s">
        <v>171</v>
      </c>
      <c r="D2835" s="59">
        <v>1.0</v>
      </c>
      <c r="E2835" s="59" t="s">
        <v>161</v>
      </c>
      <c r="F2835" s="58"/>
    </row>
    <row r="2836">
      <c r="A2836" s="59" t="s">
        <v>28</v>
      </c>
      <c r="B2836" s="59" t="s">
        <v>59</v>
      </c>
      <c r="C2836" s="59" t="s">
        <v>171</v>
      </c>
      <c r="D2836" s="59">
        <v>1.0</v>
      </c>
      <c r="E2836" s="59" t="s">
        <v>161</v>
      </c>
      <c r="F2836" s="58"/>
    </row>
    <row r="2837">
      <c r="A2837" s="59" t="s">
        <v>28</v>
      </c>
      <c r="B2837" s="59" t="s">
        <v>71</v>
      </c>
      <c r="C2837" s="59" t="s">
        <v>171</v>
      </c>
      <c r="D2837" s="59">
        <v>1.0</v>
      </c>
      <c r="E2837" s="59" t="s">
        <v>161</v>
      </c>
      <c r="F2837" s="58"/>
    </row>
    <row r="2838">
      <c r="A2838" s="59" t="s">
        <v>28</v>
      </c>
      <c r="B2838" s="59" t="s">
        <v>119</v>
      </c>
      <c r="C2838" s="59" t="s">
        <v>171</v>
      </c>
      <c r="D2838" s="59">
        <v>1.0</v>
      </c>
      <c r="E2838" s="59" t="s">
        <v>161</v>
      </c>
      <c r="F2838" s="58"/>
    </row>
    <row r="2839">
      <c r="A2839" s="59" t="s">
        <v>28</v>
      </c>
      <c r="B2839" s="59" t="s">
        <v>122</v>
      </c>
      <c r="C2839" s="59" t="s">
        <v>171</v>
      </c>
      <c r="D2839" s="59">
        <v>1.0</v>
      </c>
      <c r="E2839" s="59" t="s">
        <v>161</v>
      </c>
      <c r="F2839" s="58"/>
    </row>
    <row r="2840">
      <c r="A2840" s="59" t="s">
        <v>28</v>
      </c>
      <c r="B2840" s="59" t="s">
        <v>36</v>
      </c>
      <c r="C2840" s="59" t="s">
        <v>171</v>
      </c>
      <c r="D2840" s="59">
        <v>1.0</v>
      </c>
      <c r="E2840" s="59" t="s">
        <v>161</v>
      </c>
      <c r="F2840" s="58"/>
    </row>
    <row r="2841">
      <c r="A2841" s="59" t="s">
        <v>28</v>
      </c>
      <c r="B2841" s="59" t="s">
        <v>40</v>
      </c>
      <c r="C2841" s="59" t="s">
        <v>171</v>
      </c>
      <c r="D2841" s="59">
        <v>1.0</v>
      </c>
      <c r="E2841" s="59" t="s">
        <v>161</v>
      </c>
      <c r="F2841" s="58"/>
    </row>
    <row r="2842">
      <c r="A2842" s="59" t="s">
        <v>28</v>
      </c>
      <c r="B2842" s="59" t="s">
        <v>84</v>
      </c>
      <c r="C2842" s="59" t="s">
        <v>171</v>
      </c>
      <c r="D2842" s="59">
        <v>1.0</v>
      </c>
      <c r="E2842" s="59" t="s">
        <v>161</v>
      </c>
      <c r="F2842" s="58"/>
    </row>
    <row r="2843">
      <c r="A2843" s="59" t="s">
        <v>28</v>
      </c>
      <c r="B2843" s="59" t="s">
        <v>98</v>
      </c>
      <c r="C2843" s="59" t="s">
        <v>171</v>
      </c>
      <c r="D2843" s="59">
        <v>1.0</v>
      </c>
      <c r="E2843" s="59" t="s">
        <v>161</v>
      </c>
      <c r="F2843" s="58"/>
    </row>
    <row r="2844">
      <c r="A2844" s="59" t="s">
        <v>28</v>
      </c>
      <c r="B2844" s="59" t="s">
        <v>99</v>
      </c>
      <c r="C2844" s="59" t="s">
        <v>171</v>
      </c>
      <c r="D2844" s="59">
        <v>1.0</v>
      </c>
      <c r="E2844" s="59" t="s">
        <v>161</v>
      </c>
      <c r="F2844" s="58"/>
    </row>
    <row r="2845">
      <c r="A2845" s="59" t="s">
        <v>28</v>
      </c>
      <c r="B2845" s="59" t="s">
        <v>109</v>
      </c>
      <c r="C2845" s="59" t="s">
        <v>171</v>
      </c>
      <c r="D2845" s="59">
        <v>1.0</v>
      </c>
      <c r="E2845" s="59" t="s">
        <v>161</v>
      </c>
      <c r="F2845" s="58"/>
    </row>
    <row r="2846">
      <c r="A2846" s="59" t="s">
        <v>28</v>
      </c>
      <c r="B2846" s="59" t="s">
        <v>124</v>
      </c>
      <c r="C2846" s="59" t="s">
        <v>171</v>
      </c>
      <c r="D2846" s="59">
        <v>1.0</v>
      </c>
      <c r="E2846" s="59" t="s">
        <v>161</v>
      </c>
      <c r="F2846" s="58"/>
    </row>
    <row r="2847">
      <c r="A2847" s="59" t="s">
        <v>28</v>
      </c>
      <c r="B2847" s="59" t="s">
        <v>145</v>
      </c>
      <c r="C2847" s="59" t="s">
        <v>171</v>
      </c>
      <c r="D2847" s="59">
        <v>1.0</v>
      </c>
      <c r="E2847" s="59" t="s">
        <v>161</v>
      </c>
      <c r="F2847" s="58"/>
    </row>
    <row r="2848">
      <c r="A2848" s="59" t="s">
        <v>28</v>
      </c>
      <c r="B2848" s="59" t="s">
        <v>147</v>
      </c>
      <c r="C2848" s="59" t="s">
        <v>171</v>
      </c>
      <c r="D2848" s="59">
        <v>1.0</v>
      </c>
      <c r="E2848" s="59" t="s">
        <v>161</v>
      </c>
      <c r="F2848" s="58"/>
    </row>
    <row r="2849">
      <c r="A2849" s="59" t="s">
        <v>28</v>
      </c>
      <c r="B2849" s="59" t="s">
        <v>102</v>
      </c>
      <c r="C2849" s="59" t="s">
        <v>171</v>
      </c>
      <c r="D2849" s="59">
        <v>1.0</v>
      </c>
      <c r="E2849" s="59" t="s">
        <v>161</v>
      </c>
      <c r="F2849" s="58"/>
    </row>
    <row r="2850">
      <c r="A2850" s="59" t="s">
        <v>33</v>
      </c>
      <c r="B2850" s="59" t="s">
        <v>46</v>
      </c>
      <c r="C2850" s="59" t="s">
        <v>171</v>
      </c>
      <c r="D2850" s="59">
        <v>1.0</v>
      </c>
      <c r="E2850" s="59" t="s">
        <v>161</v>
      </c>
      <c r="F2850" s="58"/>
    </row>
    <row r="2851">
      <c r="A2851" s="59" t="s">
        <v>33</v>
      </c>
      <c r="B2851" s="59" t="s">
        <v>51</v>
      </c>
      <c r="C2851" s="59" t="s">
        <v>171</v>
      </c>
      <c r="D2851" s="59">
        <v>1.0</v>
      </c>
      <c r="E2851" s="59" t="s">
        <v>161</v>
      </c>
      <c r="F2851" s="58"/>
    </row>
    <row r="2852">
      <c r="A2852" s="59" t="s">
        <v>33</v>
      </c>
      <c r="B2852" s="59" t="s">
        <v>83</v>
      </c>
      <c r="C2852" s="59" t="s">
        <v>171</v>
      </c>
      <c r="D2852" s="59">
        <v>1.0</v>
      </c>
      <c r="E2852" s="59" t="s">
        <v>161</v>
      </c>
      <c r="F2852" s="58"/>
    </row>
    <row r="2853">
      <c r="A2853" s="59" t="s">
        <v>33</v>
      </c>
      <c r="B2853" s="59" t="s">
        <v>148</v>
      </c>
      <c r="C2853" s="59" t="s">
        <v>171</v>
      </c>
      <c r="D2853" s="59">
        <v>1.0</v>
      </c>
      <c r="E2853" s="59" t="s">
        <v>161</v>
      </c>
      <c r="F2853" s="58"/>
    </row>
    <row r="2854">
      <c r="A2854" s="59" t="s">
        <v>33</v>
      </c>
      <c r="B2854" s="59" t="s">
        <v>149</v>
      </c>
      <c r="C2854" s="59" t="s">
        <v>171</v>
      </c>
      <c r="D2854" s="59">
        <v>1.0</v>
      </c>
      <c r="E2854" s="59" t="s">
        <v>161</v>
      </c>
      <c r="F2854" s="58"/>
    </row>
    <row r="2855">
      <c r="A2855" s="59" t="s">
        <v>33</v>
      </c>
      <c r="B2855" s="59" t="s">
        <v>15</v>
      </c>
      <c r="C2855" s="59" t="s">
        <v>171</v>
      </c>
      <c r="D2855" s="59">
        <v>1.0</v>
      </c>
      <c r="E2855" s="59" t="s">
        <v>161</v>
      </c>
      <c r="F2855" s="58"/>
    </row>
    <row r="2856">
      <c r="A2856" s="59" t="s">
        <v>33</v>
      </c>
      <c r="B2856" s="59" t="s">
        <v>48</v>
      </c>
      <c r="C2856" s="59" t="s">
        <v>171</v>
      </c>
      <c r="D2856" s="59">
        <v>1.0</v>
      </c>
      <c r="E2856" s="59" t="s">
        <v>161</v>
      </c>
      <c r="F2856" s="58"/>
    </row>
    <row r="2857">
      <c r="A2857" s="59" t="s">
        <v>33</v>
      </c>
      <c r="B2857" s="59" t="s">
        <v>61</v>
      </c>
      <c r="C2857" s="59" t="s">
        <v>171</v>
      </c>
      <c r="D2857" s="59">
        <v>1.0</v>
      </c>
      <c r="E2857" s="59" t="s">
        <v>161</v>
      </c>
      <c r="F2857" s="58"/>
    </row>
    <row r="2858">
      <c r="A2858" s="59" t="s">
        <v>33</v>
      </c>
      <c r="B2858" s="59" t="s">
        <v>63</v>
      </c>
      <c r="C2858" s="59" t="s">
        <v>171</v>
      </c>
      <c r="D2858" s="59">
        <v>1.0</v>
      </c>
      <c r="E2858" s="59" t="s">
        <v>161</v>
      </c>
      <c r="F2858" s="58"/>
    </row>
    <row r="2859">
      <c r="A2859" s="59" t="s">
        <v>33</v>
      </c>
      <c r="B2859" s="59" t="s">
        <v>93</v>
      </c>
      <c r="C2859" s="59" t="s">
        <v>171</v>
      </c>
      <c r="D2859" s="59">
        <v>1.0</v>
      </c>
      <c r="E2859" s="59" t="s">
        <v>161</v>
      </c>
      <c r="F2859" s="58"/>
    </row>
    <row r="2860">
      <c r="A2860" s="59" t="s">
        <v>33</v>
      </c>
      <c r="B2860" s="59" t="s">
        <v>96</v>
      </c>
      <c r="C2860" s="59" t="s">
        <v>171</v>
      </c>
      <c r="D2860" s="59">
        <v>1.0</v>
      </c>
      <c r="E2860" s="59" t="s">
        <v>161</v>
      </c>
      <c r="F2860" s="58"/>
    </row>
    <row r="2861">
      <c r="A2861" s="59" t="s">
        <v>33</v>
      </c>
      <c r="B2861" s="59" t="s">
        <v>112</v>
      </c>
      <c r="C2861" s="59" t="s">
        <v>171</v>
      </c>
      <c r="D2861" s="59">
        <v>1.0</v>
      </c>
      <c r="E2861" s="59" t="s">
        <v>161</v>
      </c>
      <c r="F2861" s="58"/>
    </row>
    <row r="2862">
      <c r="A2862" s="59" t="s">
        <v>33</v>
      </c>
      <c r="B2862" s="59" t="s">
        <v>114</v>
      </c>
      <c r="C2862" s="59" t="s">
        <v>171</v>
      </c>
      <c r="D2862" s="59">
        <v>1.0</v>
      </c>
      <c r="E2862" s="59" t="s">
        <v>161</v>
      </c>
      <c r="F2862" s="58"/>
    </row>
    <row r="2863">
      <c r="A2863" s="59" t="s">
        <v>33</v>
      </c>
      <c r="B2863" s="59" t="s">
        <v>142</v>
      </c>
      <c r="C2863" s="59" t="s">
        <v>171</v>
      </c>
      <c r="D2863" s="59">
        <v>1.0</v>
      </c>
      <c r="E2863" s="59" t="s">
        <v>161</v>
      </c>
      <c r="F2863" s="58"/>
    </row>
    <row r="2864">
      <c r="A2864" s="59" t="s">
        <v>33</v>
      </c>
      <c r="B2864" s="59" t="s">
        <v>54</v>
      </c>
      <c r="C2864" s="59" t="s">
        <v>171</v>
      </c>
      <c r="D2864" s="59">
        <v>1.0</v>
      </c>
      <c r="E2864" s="59" t="s">
        <v>161</v>
      </c>
      <c r="F2864" s="58"/>
    </row>
    <row r="2865">
      <c r="A2865" s="59" t="s">
        <v>33</v>
      </c>
      <c r="B2865" s="59" t="s">
        <v>108</v>
      </c>
      <c r="C2865" s="59" t="s">
        <v>171</v>
      </c>
      <c r="D2865" s="59">
        <v>1.0</v>
      </c>
      <c r="E2865" s="59" t="s">
        <v>161</v>
      </c>
      <c r="F2865" s="58"/>
    </row>
    <row r="2866">
      <c r="A2866" s="59" t="s">
        <v>33</v>
      </c>
      <c r="B2866" s="59" t="s">
        <v>39</v>
      </c>
      <c r="C2866" s="59" t="s">
        <v>171</v>
      </c>
      <c r="D2866" s="59">
        <v>1.0</v>
      </c>
      <c r="E2866" s="59" t="s">
        <v>161</v>
      </c>
      <c r="F2866" s="58"/>
    </row>
    <row r="2867">
      <c r="A2867" s="59" t="s">
        <v>33</v>
      </c>
      <c r="B2867" s="59" t="s">
        <v>121</v>
      </c>
      <c r="C2867" s="59" t="s">
        <v>171</v>
      </c>
      <c r="D2867" s="59">
        <v>1.0</v>
      </c>
      <c r="E2867" s="59" t="s">
        <v>161</v>
      </c>
      <c r="F2867" s="58"/>
    </row>
    <row r="2868">
      <c r="A2868" s="59" t="s">
        <v>33</v>
      </c>
      <c r="B2868" s="59" t="s">
        <v>126</v>
      </c>
      <c r="C2868" s="59" t="s">
        <v>171</v>
      </c>
      <c r="D2868" s="59">
        <v>1.0</v>
      </c>
      <c r="E2868" s="59" t="s">
        <v>161</v>
      </c>
      <c r="F2868" s="58"/>
    </row>
    <row r="2869">
      <c r="A2869" s="59" t="s">
        <v>33</v>
      </c>
      <c r="B2869" s="59" t="s">
        <v>80</v>
      </c>
      <c r="C2869" s="59" t="s">
        <v>171</v>
      </c>
      <c r="D2869" s="59">
        <v>1.0</v>
      </c>
      <c r="E2869" s="59" t="s">
        <v>161</v>
      </c>
      <c r="F2869" s="58"/>
    </row>
    <row r="2870">
      <c r="A2870" s="59" t="s">
        <v>33</v>
      </c>
      <c r="B2870" s="59" t="s">
        <v>23</v>
      </c>
      <c r="C2870" s="59" t="s">
        <v>171</v>
      </c>
      <c r="D2870" s="59">
        <v>1.0</v>
      </c>
      <c r="E2870" s="59" t="s">
        <v>161</v>
      </c>
      <c r="F2870" s="58"/>
    </row>
    <row r="2871">
      <c r="A2871" s="59" t="s">
        <v>33</v>
      </c>
      <c r="B2871" s="59" t="s">
        <v>67</v>
      </c>
      <c r="C2871" s="59" t="s">
        <v>171</v>
      </c>
      <c r="D2871" s="59">
        <v>1.0</v>
      </c>
      <c r="E2871" s="59" t="s">
        <v>161</v>
      </c>
      <c r="F2871" s="58"/>
    </row>
    <row r="2872">
      <c r="A2872" s="59" t="s">
        <v>33</v>
      </c>
      <c r="B2872" s="59" t="s">
        <v>92</v>
      </c>
      <c r="C2872" s="59" t="s">
        <v>171</v>
      </c>
      <c r="D2872" s="59">
        <v>1.0</v>
      </c>
      <c r="E2872" s="59" t="s">
        <v>161</v>
      </c>
      <c r="F2872" s="58"/>
    </row>
    <row r="2873">
      <c r="A2873" s="59" t="s">
        <v>33</v>
      </c>
      <c r="B2873" s="59" t="s">
        <v>138</v>
      </c>
      <c r="C2873" s="59" t="s">
        <v>171</v>
      </c>
      <c r="D2873" s="59">
        <v>1.0</v>
      </c>
      <c r="E2873" s="59" t="s">
        <v>161</v>
      </c>
      <c r="F2873" s="58"/>
    </row>
    <row r="2874">
      <c r="A2874" s="59" t="s">
        <v>33</v>
      </c>
      <c r="B2874" s="59" t="s">
        <v>128</v>
      </c>
      <c r="C2874" s="59" t="s">
        <v>171</v>
      </c>
      <c r="D2874" s="59">
        <v>1.0</v>
      </c>
      <c r="E2874" s="59" t="s">
        <v>161</v>
      </c>
      <c r="F2874" s="58"/>
    </row>
    <row r="2875">
      <c r="A2875" s="59" t="s">
        <v>33</v>
      </c>
      <c r="B2875" s="59" t="s">
        <v>21</v>
      </c>
      <c r="C2875" s="59" t="s">
        <v>171</v>
      </c>
      <c r="D2875" s="59">
        <v>1.0</v>
      </c>
      <c r="E2875" s="59" t="s">
        <v>161</v>
      </c>
      <c r="F2875" s="58"/>
    </row>
    <row r="2876">
      <c r="A2876" s="59" t="s">
        <v>33</v>
      </c>
      <c r="B2876" s="59" t="s">
        <v>144</v>
      </c>
      <c r="C2876" s="59" t="s">
        <v>171</v>
      </c>
      <c r="D2876" s="59">
        <v>1.0</v>
      </c>
      <c r="E2876" s="59" t="s">
        <v>161</v>
      </c>
      <c r="F2876" s="58"/>
    </row>
    <row r="2877">
      <c r="A2877" s="59" t="s">
        <v>33</v>
      </c>
      <c r="B2877" s="59" t="s">
        <v>82</v>
      </c>
      <c r="C2877" s="59" t="s">
        <v>171</v>
      </c>
      <c r="D2877" s="59">
        <v>1.0</v>
      </c>
      <c r="E2877" s="59" t="s">
        <v>161</v>
      </c>
      <c r="F2877" s="58"/>
    </row>
    <row r="2878">
      <c r="A2878" s="59" t="s">
        <v>33</v>
      </c>
      <c r="B2878" s="59" t="s">
        <v>73</v>
      </c>
      <c r="C2878" s="59" t="s">
        <v>171</v>
      </c>
      <c r="D2878" s="59">
        <v>1.0</v>
      </c>
      <c r="E2878" s="59" t="s">
        <v>161</v>
      </c>
      <c r="F2878" s="58"/>
    </row>
    <row r="2879">
      <c r="A2879" s="59" t="s">
        <v>33</v>
      </c>
      <c r="B2879" s="59" t="s">
        <v>50</v>
      </c>
      <c r="C2879" s="59" t="s">
        <v>171</v>
      </c>
      <c r="D2879" s="59">
        <v>1.0</v>
      </c>
      <c r="E2879" s="59" t="s">
        <v>161</v>
      </c>
      <c r="F2879" s="58"/>
    </row>
    <row r="2880">
      <c r="A2880" s="59" t="s">
        <v>33</v>
      </c>
      <c r="B2880" s="59" t="s">
        <v>72</v>
      </c>
      <c r="C2880" s="59" t="s">
        <v>171</v>
      </c>
      <c r="D2880" s="59">
        <v>1.0</v>
      </c>
      <c r="E2880" s="59" t="s">
        <v>161</v>
      </c>
      <c r="F2880" s="58"/>
    </row>
    <row r="2881">
      <c r="A2881" s="59" t="s">
        <v>33</v>
      </c>
      <c r="B2881" s="59" t="s">
        <v>75</v>
      </c>
      <c r="C2881" s="59" t="s">
        <v>171</v>
      </c>
      <c r="D2881" s="59">
        <v>1.0</v>
      </c>
      <c r="E2881" s="59" t="s">
        <v>161</v>
      </c>
      <c r="F2881" s="58"/>
    </row>
    <row r="2882">
      <c r="A2882" s="59" t="s">
        <v>33</v>
      </c>
      <c r="B2882" s="59" t="s">
        <v>25</v>
      </c>
      <c r="C2882" s="59" t="s">
        <v>171</v>
      </c>
      <c r="D2882" s="59">
        <v>1.0</v>
      </c>
      <c r="E2882" s="59" t="s">
        <v>161</v>
      </c>
      <c r="F2882" s="58"/>
    </row>
    <row r="2883">
      <c r="A2883" s="59" t="s">
        <v>33</v>
      </c>
      <c r="B2883" s="59" t="s">
        <v>104</v>
      </c>
      <c r="C2883" s="59" t="s">
        <v>171</v>
      </c>
      <c r="D2883" s="59">
        <v>1.0</v>
      </c>
      <c r="E2883" s="59" t="s">
        <v>161</v>
      </c>
      <c r="F2883" s="58"/>
    </row>
    <row r="2884">
      <c r="A2884" s="59" t="s">
        <v>33</v>
      </c>
      <c r="B2884" s="59" t="s">
        <v>146</v>
      </c>
      <c r="C2884" s="59" t="s">
        <v>171</v>
      </c>
      <c r="D2884" s="59">
        <v>1.0</v>
      </c>
      <c r="E2884" s="59" t="s">
        <v>161</v>
      </c>
      <c r="F2884" s="58"/>
    </row>
    <row r="2885">
      <c r="A2885" s="59" t="s">
        <v>33</v>
      </c>
      <c r="B2885" s="59" t="s">
        <v>55</v>
      </c>
      <c r="C2885" s="59" t="s">
        <v>171</v>
      </c>
      <c r="D2885" s="59">
        <v>1.0</v>
      </c>
      <c r="E2885" s="59" t="s">
        <v>161</v>
      </c>
      <c r="F2885" s="58"/>
    </row>
    <row r="2886">
      <c r="A2886" s="59" t="s">
        <v>33</v>
      </c>
      <c r="B2886" s="59" t="s">
        <v>125</v>
      </c>
      <c r="C2886" s="59" t="s">
        <v>171</v>
      </c>
      <c r="D2886" s="59">
        <v>1.0</v>
      </c>
      <c r="E2886" s="59" t="s">
        <v>161</v>
      </c>
      <c r="F2886" s="58"/>
    </row>
    <row r="2887">
      <c r="A2887" s="59" t="s">
        <v>33</v>
      </c>
      <c r="B2887" s="59" t="s">
        <v>81</v>
      </c>
      <c r="C2887" s="59" t="s">
        <v>171</v>
      </c>
      <c r="D2887" s="59">
        <v>1.0</v>
      </c>
      <c r="E2887" s="59" t="s">
        <v>161</v>
      </c>
      <c r="F2887" s="58"/>
    </row>
    <row r="2888">
      <c r="A2888" s="59" t="s">
        <v>33</v>
      </c>
      <c r="B2888" s="59" t="s">
        <v>106</v>
      </c>
      <c r="C2888" s="59" t="s">
        <v>171</v>
      </c>
      <c r="D2888" s="59">
        <v>1.0</v>
      </c>
      <c r="E2888" s="59" t="s">
        <v>161</v>
      </c>
      <c r="F2888" s="58"/>
    </row>
    <row r="2889">
      <c r="A2889" s="59" t="s">
        <v>33</v>
      </c>
      <c r="B2889" s="59" t="s">
        <v>86</v>
      </c>
      <c r="C2889" s="59" t="s">
        <v>171</v>
      </c>
      <c r="D2889" s="59">
        <v>1.0</v>
      </c>
      <c r="E2889" s="59" t="s">
        <v>161</v>
      </c>
      <c r="F2889" s="58"/>
    </row>
    <row r="2890">
      <c r="A2890" s="59" t="s">
        <v>33</v>
      </c>
      <c r="B2890" s="59" t="s">
        <v>90</v>
      </c>
      <c r="C2890" s="59" t="s">
        <v>171</v>
      </c>
      <c r="D2890" s="59">
        <v>1.0</v>
      </c>
      <c r="E2890" s="59" t="s">
        <v>161</v>
      </c>
      <c r="F2890" s="58"/>
    </row>
    <row r="2891">
      <c r="A2891" s="59" t="s">
        <v>33</v>
      </c>
      <c r="B2891" s="59" t="s">
        <v>135</v>
      </c>
      <c r="C2891" s="59" t="s">
        <v>171</v>
      </c>
      <c r="D2891" s="59">
        <v>1.0</v>
      </c>
      <c r="E2891" s="59" t="s">
        <v>161</v>
      </c>
      <c r="F2891" s="58"/>
    </row>
    <row r="2892">
      <c r="A2892" s="59" t="s">
        <v>33</v>
      </c>
      <c r="B2892" s="59" t="s">
        <v>113</v>
      </c>
      <c r="C2892" s="59" t="s">
        <v>171</v>
      </c>
      <c r="D2892" s="59">
        <v>1.0</v>
      </c>
      <c r="E2892" s="59" t="s">
        <v>161</v>
      </c>
      <c r="F2892" s="58"/>
    </row>
    <row r="2893">
      <c r="A2893" s="59" t="s">
        <v>33</v>
      </c>
      <c r="B2893" s="59" t="s">
        <v>69</v>
      </c>
      <c r="C2893" s="59" t="s">
        <v>171</v>
      </c>
      <c r="D2893" s="59">
        <v>1.0</v>
      </c>
      <c r="E2893" s="59" t="s">
        <v>161</v>
      </c>
      <c r="F2893" s="58"/>
    </row>
    <row r="2894">
      <c r="A2894" s="59" t="s">
        <v>33</v>
      </c>
      <c r="B2894" s="59" t="s">
        <v>143</v>
      </c>
      <c r="C2894" s="59" t="s">
        <v>171</v>
      </c>
      <c r="D2894" s="59">
        <v>1.0</v>
      </c>
      <c r="E2894" s="59" t="s">
        <v>161</v>
      </c>
      <c r="F2894" s="58"/>
    </row>
    <row r="2895">
      <c r="A2895" s="59" t="s">
        <v>33</v>
      </c>
      <c r="B2895" s="59" t="s">
        <v>111</v>
      </c>
      <c r="C2895" s="59" t="s">
        <v>171</v>
      </c>
      <c r="D2895" s="59">
        <v>1.0</v>
      </c>
      <c r="E2895" s="59" t="s">
        <v>161</v>
      </c>
      <c r="F2895" s="58"/>
    </row>
    <row r="2896">
      <c r="A2896" s="59" t="s">
        <v>33</v>
      </c>
      <c r="B2896" s="59" t="s">
        <v>130</v>
      </c>
      <c r="C2896" s="59" t="s">
        <v>171</v>
      </c>
      <c r="D2896" s="59">
        <v>1.0</v>
      </c>
      <c r="E2896" s="59" t="s">
        <v>161</v>
      </c>
      <c r="F2896" s="58"/>
    </row>
    <row r="2897">
      <c r="A2897" s="59" t="s">
        <v>33</v>
      </c>
      <c r="B2897" s="59" t="s">
        <v>47</v>
      </c>
      <c r="C2897" s="59" t="s">
        <v>171</v>
      </c>
      <c r="D2897" s="59">
        <v>1.0</v>
      </c>
      <c r="E2897" s="59" t="s">
        <v>161</v>
      </c>
      <c r="F2897" s="58"/>
    </row>
    <row r="2898">
      <c r="A2898" s="59" t="s">
        <v>33</v>
      </c>
      <c r="B2898" s="59" t="s">
        <v>17</v>
      </c>
      <c r="C2898" s="59" t="s">
        <v>171</v>
      </c>
      <c r="D2898" s="59">
        <v>1.0</v>
      </c>
      <c r="E2898" s="59" t="s">
        <v>161</v>
      </c>
      <c r="F2898" s="58"/>
    </row>
    <row r="2899">
      <c r="A2899" s="59" t="s">
        <v>33</v>
      </c>
      <c r="B2899" s="59" t="s">
        <v>22</v>
      </c>
      <c r="C2899" s="59" t="s">
        <v>171</v>
      </c>
      <c r="D2899" s="59">
        <v>1.0</v>
      </c>
      <c r="E2899" s="59" t="s">
        <v>161</v>
      </c>
      <c r="F2899" s="58"/>
    </row>
    <row r="2900">
      <c r="A2900" s="59" t="s">
        <v>33</v>
      </c>
      <c r="B2900" s="59" t="s">
        <v>62</v>
      </c>
      <c r="C2900" s="59" t="s">
        <v>171</v>
      </c>
      <c r="D2900" s="59">
        <v>1.0</v>
      </c>
      <c r="E2900" s="59" t="s">
        <v>161</v>
      </c>
      <c r="F2900" s="58"/>
    </row>
    <row r="2901">
      <c r="A2901" s="59" t="s">
        <v>33</v>
      </c>
      <c r="B2901" s="59" t="s">
        <v>66</v>
      </c>
      <c r="C2901" s="59" t="s">
        <v>171</v>
      </c>
      <c r="D2901" s="59">
        <v>1.0</v>
      </c>
      <c r="E2901" s="59" t="s">
        <v>161</v>
      </c>
      <c r="F2901" s="58"/>
    </row>
    <row r="2902">
      <c r="A2902" s="59" t="s">
        <v>33</v>
      </c>
      <c r="B2902" s="59" t="s">
        <v>78</v>
      </c>
      <c r="C2902" s="59" t="s">
        <v>171</v>
      </c>
      <c r="D2902" s="59">
        <v>1.0</v>
      </c>
      <c r="E2902" s="59" t="s">
        <v>161</v>
      </c>
      <c r="F2902" s="58"/>
    </row>
    <row r="2903">
      <c r="A2903" s="59" t="s">
        <v>33</v>
      </c>
      <c r="B2903" s="59" t="s">
        <v>91</v>
      </c>
      <c r="C2903" s="59" t="s">
        <v>171</v>
      </c>
      <c r="D2903" s="59">
        <v>1.0</v>
      </c>
      <c r="E2903" s="59" t="s">
        <v>161</v>
      </c>
      <c r="F2903" s="58"/>
    </row>
    <row r="2904">
      <c r="A2904" s="59" t="s">
        <v>33</v>
      </c>
      <c r="B2904" s="59" t="s">
        <v>110</v>
      </c>
      <c r="C2904" s="59" t="s">
        <v>171</v>
      </c>
      <c r="D2904" s="59">
        <v>1.0</v>
      </c>
      <c r="E2904" s="59" t="s">
        <v>161</v>
      </c>
      <c r="F2904" s="58"/>
    </row>
    <row r="2905">
      <c r="A2905" s="59" t="s">
        <v>33</v>
      </c>
      <c r="B2905" s="59" t="s">
        <v>87</v>
      </c>
      <c r="C2905" s="59" t="s">
        <v>171</v>
      </c>
      <c r="D2905" s="59">
        <v>1.0</v>
      </c>
      <c r="E2905" s="59" t="s">
        <v>161</v>
      </c>
      <c r="F2905" s="58"/>
    </row>
    <row r="2906">
      <c r="A2906" s="59" t="s">
        <v>33</v>
      </c>
      <c r="B2906" s="59" t="s">
        <v>41</v>
      </c>
      <c r="C2906" s="59" t="s">
        <v>171</v>
      </c>
      <c r="D2906" s="59">
        <v>1.0</v>
      </c>
      <c r="E2906" s="59" t="s">
        <v>161</v>
      </c>
      <c r="F2906" s="58"/>
    </row>
    <row r="2907">
      <c r="A2907" s="59" t="s">
        <v>33</v>
      </c>
      <c r="B2907" s="59" t="s">
        <v>97</v>
      </c>
      <c r="C2907" s="59" t="s">
        <v>171</v>
      </c>
      <c r="D2907" s="59">
        <v>1.0</v>
      </c>
      <c r="E2907" s="59" t="s">
        <v>161</v>
      </c>
      <c r="F2907" s="58"/>
    </row>
    <row r="2908">
      <c r="A2908" s="59" t="s">
        <v>33</v>
      </c>
      <c r="B2908" s="59" t="s">
        <v>77</v>
      </c>
      <c r="C2908" s="59" t="s">
        <v>171</v>
      </c>
      <c r="D2908" s="59">
        <v>1.0</v>
      </c>
      <c r="E2908" s="59" t="s">
        <v>161</v>
      </c>
      <c r="F2908" s="58"/>
    </row>
    <row r="2909">
      <c r="A2909" s="59" t="s">
        <v>33</v>
      </c>
      <c r="B2909" s="59" t="s">
        <v>120</v>
      </c>
      <c r="C2909" s="59" t="s">
        <v>171</v>
      </c>
      <c r="D2909" s="59">
        <v>1.0</v>
      </c>
      <c r="E2909" s="59" t="s">
        <v>161</v>
      </c>
      <c r="F2909" s="58"/>
    </row>
    <row r="2910">
      <c r="A2910" s="59" t="s">
        <v>33</v>
      </c>
      <c r="B2910" s="59" t="s">
        <v>116</v>
      </c>
      <c r="C2910" s="59" t="s">
        <v>171</v>
      </c>
      <c r="D2910" s="59">
        <v>1.0</v>
      </c>
      <c r="E2910" s="59" t="s">
        <v>161</v>
      </c>
      <c r="F2910" s="58"/>
    </row>
    <row r="2911">
      <c r="A2911" s="59" t="s">
        <v>33</v>
      </c>
      <c r="B2911" s="59" t="s">
        <v>31</v>
      </c>
      <c r="C2911" s="59" t="s">
        <v>171</v>
      </c>
      <c r="D2911" s="59">
        <v>1.0</v>
      </c>
      <c r="E2911" s="59" t="s">
        <v>161</v>
      </c>
      <c r="F2911" s="58"/>
    </row>
    <row r="2912">
      <c r="A2912" s="59" t="s">
        <v>33</v>
      </c>
      <c r="B2912" s="59" t="s">
        <v>45</v>
      </c>
      <c r="C2912" s="59" t="s">
        <v>171</v>
      </c>
      <c r="D2912" s="59">
        <v>1.0</v>
      </c>
      <c r="E2912" s="59" t="s">
        <v>161</v>
      </c>
      <c r="F2912" s="58"/>
    </row>
    <row r="2913">
      <c r="A2913" s="59" t="s">
        <v>33</v>
      </c>
      <c r="B2913" s="59" t="s">
        <v>94</v>
      </c>
      <c r="C2913" s="59" t="s">
        <v>171</v>
      </c>
      <c r="D2913" s="59">
        <v>1.0</v>
      </c>
      <c r="E2913" s="59" t="s">
        <v>161</v>
      </c>
      <c r="F2913" s="58"/>
    </row>
    <row r="2914">
      <c r="A2914" s="59" t="s">
        <v>33</v>
      </c>
      <c r="B2914" s="59" t="s">
        <v>27</v>
      </c>
      <c r="C2914" s="59" t="s">
        <v>171</v>
      </c>
      <c r="D2914" s="59">
        <v>1.0</v>
      </c>
      <c r="E2914" s="59" t="s">
        <v>161</v>
      </c>
      <c r="F2914" s="58"/>
    </row>
    <row r="2915">
      <c r="A2915" s="59" t="s">
        <v>33</v>
      </c>
      <c r="B2915" s="59" t="s">
        <v>105</v>
      </c>
      <c r="C2915" s="59" t="s">
        <v>171</v>
      </c>
      <c r="D2915" s="59">
        <v>1.0</v>
      </c>
      <c r="E2915" s="59" t="s">
        <v>161</v>
      </c>
      <c r="F2915" s="58"/>
    </row>
    <row r="2916">
      <c r="A2916" s="59" t="s">
        <v>33</v>
      </c>
      <c r="B2916" s="59" t="s">
        <v>52</v>
      </c>
      <c r="C2916" s="59" t="s">
        <v>171</v>
      </c>
      <c r="D2916" s="59">
        <v>1.0</v>
      </c>
      <c r="E2916" s="59" t="s">
        <v>161</v>
      </c>
      <c r="F2916" s="58"/>
    </row>
    <row r="2917">
      <c r="A2917" s="59" t="s">
        <v>33</v>
      </c>
      <c r="B2917" s="59" t="s">
        <v>58</v>
      </c>
      <c r="C2917" s="59" t="s">
        <v>171</v>
      </c>
      <c r="D2917" s="59">
        <v>1.0</v>
      </c>
      <c r="E2917" s="59" t="s">
        <v>161</v>
      </c>
      <c r="F2917" s="58"/>
    </row>
    <row r="2918">
      <c r="A2918" s="59" t="s">
        <v>33</v>
      </c>
      <c r="B2918" s="59" t="s">
        <v>65</v>
      </c>
      <c r="C2918" s="59" t="s">
        <v>171</v>
      </c>
      <c r="D2918" s="59">
        <v>1.0</v>
      </c>
      <c r="E2918" s="59" t="s">
        <v>161</v>
      </c>
      <c r="F2918" s="58"/>
    </row>
    <row r="2919">
      <c r="A2919" s="59" t="s">
        <v>33</v>
      </c>
      <c r="B2919" s="59" t="s">
        <v>59</v>
      </c>
      <c r="C2919" s="59" t="s">
        <v>171</v>
      </c>
      <c r="D2919" s="59">
        <v>1.0</v>
      </c>
      <c r="E2919" s="59" t="s">
        <v>161</v>
      </c>
      <c r="F2919" s="58"/>
    </row>
    <row r="2920">
      <c r="A2920" s="59" t="s">
        <v>33</v>
      </c>
      <c r="B2920" s="59" t="s">
        <v>71</v>
      </c>
      <c r="C2920" s="59" t="s">
        <v>171</v>
      </c>
      <c r="D2920" s="59">
        <v>1.0</v>
      </c>
      <c r="E2920" s="59" t="s">
        <v>161</v>
      </c>
      <c r="F2920" s="58"/>
    </row>
    <row r="2921">
      <c r="A2921" s="59" t="s">
        <v>33</v>
      </c>
      <c r="B2921" s="59" t="s">
        <v>119</v>
      </c>
      <c r="C2921" s="59" t="s">
        <v>171</v>
      </c>
      <c r="D2921" s="59">
        <v>1.0</v>
      </c>
      <c r="E2921" s="59" t="s">
        <v>161</v>
      </c>
      <c r="F2921" s="58"/>
    </row>
    <row r="2922">
      <c r="A2922" s="59" t="s">
        <v>33</v>
      </c>
      <c r="B2922" s="59" t="s">
        <v>122</v>
      </c>
      <c r="C2922" s="59" t="s">
        <v>171</v>
      </c>
      <c r="D2922" s="59">
        <v>1.0</v>
      </c>
      <c r="E2922" s="59" t="s">
        <v>161</v>
      </c>
      <c r="F2922" s="58"/>
    </row>
    <row r="2923">
      <c r="A2923" s="59" t="s">
        <v>33</v>
      </c>
      <c r="B2923" s="59" t="s">
        <v>36</v>
      </c>
      <c r="C2923" s="59" t="s">
        <v>171</v>
      </c>
      <c r="D2923" s="59">
        <v>1.0</v>
      </c>
      <c r="E2923" s="59" t="s">
        <v>161</v>
      </c>
      <c r="F2923" s="58"/>
    </row>
    <row r="2924">
      <c r="A2924" s="59" t="s">
        <v>33</v>
      </c>
      <c r="B2924" s="59" t="s">
        <v>40</v>
      </c>
      <c r="C2924" s="59" t="s">
        <v>171</v>
      </c>
      <c r="D2924" s="59">
        <v>1.0</v>
      </c>
      <c r="E2924" s="59" t="s">
        <v>161</v>
      </c>
      <c r="F2924" s="58"/>
    </row>
    <row r="2925">
      <c r="A2925" s="59" t="s">
        <v>33</v>
      </c>
      <c r="B2925" s="59" t="s">
        <v>84</v>
      </c>
      <c r="C2925" s="59" t="s">
        <v>171</v>
      </c>
      <c r="D2925" s="59">
        <v>1.0</v>
      </c>
      <c r="E2925" s="59" t="s">
        <v>161</v>
      </c>
      <c r="F2925" s="58"/>
    </row>
    <row r="2926">
      <c r="A2926" s="59" t="s">
        <v>33</v>
      </c>
      <c r="B2926" s="59" t="s">
        <v>98</v>
      </c>
      <c r="C2926" s="59" t="s">
        <v>171</v>
      </c>
      <c r="D2926" s="59">
        <v>1.0</v>
      </c>
      <c r="E2926" s="59" t="s">
        <v>161</v>
      </c>
      <c r="F2926" s="58"/>
    </row>
    <row r="2927">
      <c r="A2927" s="59" t="s">
        <v>33</v>
      </c>
      <c r="B2927" s="59" t="s">
        <v>99</v>
      </c>
      <c r="C2927" s="59" t="s">
        <v>171</v>
      </c>
      <c r="D2927" s="59">
        <v>1.0</v>
      </c>
      <c r="E2927" s="59" t="s">
        <v>161</v>
      </c>
      <c r="F2927" s="58"/>
    </row>
    <row r="2928">
      <c r="A2928" s="59" t="s">
        <v>33</v>
      </c>
      <c r="B2928" s="59" t="s">
        <v>109</v>
      </c>
      <c r="C2928" s="59" t="s">
        <v>171</v>
      </c>
      <c r="D2928" s="59">
        <v>1.0</v>
      </c>
      <c r="E2928" s="59" t="s">
        <v>161</v>
      </c>
      <c r="F2928" s="58"/>
    </row>
    <row r="2929">
      <c r="A2929" s="59" t="s">
        <v>33</v>
      </c>
      <c r="B2929" s="59" t="s">
        <v>124</v>
      </c>
      <c r="C2929" s="59" t="s">
        <v>171</v>
      </c>
      <c r="D2929" s="59">
        <v>1.0</v>
      </c>
      <c r="E2929" s="59" t="s">
        <v>161</v>
      </c>
      <c r="F2929" s="58"/>
    </row>
    <row r="2930">
      <c r="A2930" s="59" t="s">
        <v>33</v>
      </c>
      <c r="B2930" s="59" t="s">
        <v>145</v>
      </c>
      <c r="C2930" s="59" t="s">
        <v>171</v>
      </c>
      <c r="D2930" s="59">
        <v>1.0</v>
      </c>
      <c r="E2930" s="59" t="s">
        <v>161</v>
      </c>
      <c r="F2930" s="58"/>
    </row>
    <row r="2931">
      <c r="A2931" s="59" t="s">
        <v>33</v>
      </c>
      <c r="B2931" s="59" t="s">
        <v>147</v>
      </c>
      <c r="C2931" s="59" t="s">
        <v>171</v>
      </c>
      <c r="D2931" s="59">
        <v>1.0</v>
      </c>
      <c r="E2931" s="59" t="s">
        <v>161</v>
      </c>
      <c r="F2931" s="58"/>
    </row>
    <row r="2932">
      <c r="A2932" s="59" t="s">
        <v>33</v>
      </c>
      <c r="B2932" s="59" t="s">
        <v>102</v>
      </c>
      <c r="C2932" s="59" t="s">
        <v>171</v>
      </c>
      <c r="D2932" s="59">
        <v>1.0</v>
      </c>
      <c r="E2932" s="59" t="s">
        <v>161</v>
      </c>
      <c r="F2932" s="58"/>
    </row>
    <row r="2933">
      <c r="A2933" s="59" t="s">
        <v>46</v>
      </c>
      <c r="B2933" s="59" t="s">
        <v>51</v>
      </c>
      <c r="C2933" s="59" t="s">
        <v>171</v>
      </c>
      <c r="D2933" s="59">
        <v>1.0</v>
      </c>
      <c r="E2933" s="59" t="s">
        <v>161</v>
      </c>
      <c r="F2933" s="58"/>
    </row>
    <row r="2934">
      <c r="A2934" s="59" t="s">
        <v>46</v>
      </c>
      <c r="B2934" s="59" t="s">
        <v>83</v>
      </c>
      <c r="C2934" s="59" t="s">
        <v>171</v>
      </c>
      <c r="D2934" s="59">
        <v>1.0</v>
      </c>
      <c r="E2934" s="59" t="s">
        <v>161</v>
      </c>
      <c r="F2934" s="58"/>
    </row>
    <row r="2935">
      <c r="A2935" s="59" t="s">
        <v>46</v>
      </c>
      <c r="B2935" s="59" t="s">
        <v>148</v>
      </c>
      <c r="C2935" s="59" t="s">
        <v>171</v>
      </c>
      <c r="D2935" s="59">
        <v>1.0</v>
      </c>
      <c r="E2935" s="59" t="s">
        <v>161</v>
      </c>
      <c r="F2935" s="58"/>
    </row>
    <row r="2936">
      <c r="A2936" s="59" t="s">
        <v>46</v>
      </c>
      <c r="B2936" s="59" t="s">
        <v>149</v>
      </c>
      <c r="C2936" s="59" t="s">
        <v>171</v>
      </c>
      <c r="D2936" s="59">
        <v>1.0</v>
      </c>
      <c r="E2936" s="59" t="s">
        <v>161</v>
      </c>
      <c r="F2936" s="58"/>
    </row>
    <row r="2937">
      <c r="A2937" s="59" t="s">
        <v>46</v>
      </c>
      <c r="B2937" s="59" t="s">
        <v>15</v>
      </c>
      <c r="C2937" s="59" t="s">
        <v>171</v>
      </c>
      <c r="D2937" s="59">
        <v>1.0</v>
      </c>
      <c r="E2937" s="59" t="s">
        <v>161</v>
      </c>
      <c r="F2937" s="58"/>
    </row>
    <row r="2938">
      <c r="A2938" s="59" t="s">
        <v>46</v>
      </c>
      <c r="B2938" s="59" t="s">
        <v>48</v>
      </c>
      <c r="C2938" s="59" t="s">
        <v>171</v>
      </c>
      <c r="D2938" s="59">
        <v>1.0</v>
      </c>
      <c r="E2938" s="59" t="s">
        <v>161</v>
      </c>
      <c r="F2938" s="58"/>
    </row>
    <row r="2939">
      <c r="A2939" s="59" t="s">
        <v>46</v>
      </c>
      <c r="B2939" s="59" t="s">
        <v>61</v>
      </c>
      <c r="C2939" s="59" t="s">
        <v>171</v>
      </c>
      <c r="D2939" s="59">
        <v>1.0</v>
      </c>
      <c r="E2939" s="59" t="s">
        <v>161</v>
      </c>
      <c r="F2939" s="58"/>
    </row>
    <row r="2940">
      <c r="A2940" s="59" t="s">
        <v>46</v>
      </c>
      <c r="B2940" s="59" t="s">
        <v>63</v>
      </c>
      <c r="C2940" s="59" t="s">
        <v>171</v>
      </c>
      <c r="D2940" s="59">
        <v>1.0</v>
      </c>
      <c r="E2940" s="59" t="s">
        <v>161</v>
      </c>
      <c r="F2940" s="58"/>
    </row>
    <row r="2941">
      <c r="A2941" s="59" t="s">
        <v>46</v>
      </c>
      <c r="B2941" s="59" t="s">
        <v>93</v>
      </c>
      <c r="C2941" s="59" t="s">
        <v>171</v>
      </c>
      <c r="D2941" s="59">
        <v>1.0</v>
      </c>
      <c r="E2941" s="59" t="s">
        <v>161</v>
      </c>
      <c r="F2941" s="58"/>
    </row>
    <row r="2942">
      <c r="A2942" s="59" t="s">
        <v>46</v>
      </c>
      <c r="B2942" s="59" t="s">
        <v>96</v>
      </c>
      <c r="C2942" s="59" t="s">
        <v>171</v>
      </c>
      <c r="D2942" s="59">
        <v>1.0</v>
      </c>
      <c r="E2942" s="59" t="s">
        <v>161</v>
      </c>
      <c r="F2942" s="58"/>
    </row>
    <row r="2943">
      <c r="A2943" s="59" t="s">
        <v>46</v>
      </c>
      <c r="B2943" s="59" t="s">
        <v>112</v>
      </c>
      <c r="C2943" s="59" t="s">
        <v>171</v>
      </c>
      <c r="D2943" s="59">
        <v>1.0</v>
      </c>
      <c r="E2943" s="59" t="s">
        <v>161</v>
      </c>
      <c r="F2943" s="58"/>
    </row>
    <row r="2944">
      <c r="A2944" s="59" t="s">
        <v>46</v>
      </c>
      <c r="B2944" s="59" t="s">
        <v>114</v>
      </c>
      <c r="C2944" s="59" t="s">
        <v>171</v>
      </c>
      <c r="D2944" s="59">
        <v>1.0</v>
      </c>
      <c r="E2944" s="59" t="s">
        <v>161</v>
      </c>
      <c r="F2944" s="58"/>
    </row>
    <row r="2945">
      <c r="A2945" s="59" t="s">
        <v>46</v>
      </c>
      <c r="B2945" s="59" t="s">
        <v>142</v>
      </c>
      <c r="C2945" s="59" t="s">
        <v>171</v>
      </c>
      <c r="D2945" s="59">
        <v>1.0</v>
      </c>
      <c r="E2945" s="59" t="s">
        <v>161</v>
      </c>
      <c r="F2945" s="58"/>
    </row>
    <row r="2946">
      <c r="A2946" s="59" t="s">
        <v>46</v>
      </c>
      <c r="B2946" s="59" t="s">
        <v>54</v>
      </c>
      <c r="C2946" s="59" t="s">
        <v>171</v>
      </c>
      <c r="D2946" s="59">
        <v>1.0</v>
      </c>
      <c r="E2946" s="59" t="s">
        <v>161</v>
      </c>
      <c r="F2946" s="58"/>
    </row>
    <row r="2947">
      <c r="A2947" s="59" t="s">
        <v>46</v>
      </c>
      <c r="B2947" s="59" t="s">
        <v>108</v>
      </c>
      <c r="C2947" s="59" t="s">
        <v>171</v>
      </c>
      <c r="D2947" s="59">
        <v>1.0</v>
      </c>
      <c r="E2947" s="59" t="s">
        <v>161</v>
      </c>
      <c r="F2947" s="58"/>
    </row>
    <row r="2948">
      <c r="A2948" s="59" t="s">
        <v>46</v>
      </c>
      <c r="B2948" s="59" t="s">
        <v>39</v>
      </c>
      <c r="C2948" s="59" t="s">
        <v>171</v>
      </c>
      <c r="D2948" s="59">
        <v>1.0</v>
      </c>
      <c r="E2948" s="59" t="s">
        <v>161</v>
      </c>
      <c r="F2948" s="58"/>
    </row>
    <row r="2949">
      <c r="A2949" s="59" t="s">
        <v>46</v>
      </c>
      <c r="B2949" s="59" t="s">
        <v>121</v>
      </c>
      <c r="C2949" s="59" t="s">
        <v>171</v>
      </c>
      <c r="D2949" s="59">
        <v>1.0</v>
      </c>
      <c r="E2949" s="59" t="s">
        <v>161</v>
      </c>
      <c r="F2949" s="58"/>
    </row>
    <row r="2950">
      <c r="A2950" s="59" t="s">
        <v>46</v>
      </c>
      <c r="B2950" s="59" t="s">
        <v>126</v>
      </c>
      <c r="C2950" s="59" t="s">
        <v>171</v>
      </c>
      <c r="D2950" s="59">
        <v>1.0</v>
      </c>
      <c r="E2950" s="59" t="s">
        <v>161</v>
      </c>
      <c r="F2950" s="58"/>
    </row>
    <row r="2951">
      <c r="A2951" s="59" t="s">
        <v>46</v>
      </c>
      <c r="B2951" s="59" t="s">
        <v>80</v>
      </c>
      <c r="C2951" s="59" t="s">
        <v>171</v>
      </c>
      <c r="D2951" s="59">
        <v>1.0</v>
      </c>
      <c r="E2951" s="59" t="s">
        <v>161</v>
      </c>
      <c r="F2951" s="58"/>
    </row>
    <row r="2952">
      <c r="A2952" s="59" t="s">
        <v>46</v>
      </c>
      <c r="B2952" s="59" t="s">
        <v>23</v>
      </c>
      <c r="C2952" s="59" t="s">
        <v>171</v>
      </c>
      <c r="D2952" s="59">
        <v>1.0</v>
      </c>
      <c r="E2952" s="59" t="s">
        <v>161</v>
      </c>
      <c r="F2952" s="58"/>
    </row>
    <row r="2953">
      <c r="A2953" s="59" t="s">
        <v>46</v>
      </c>
      <c r="B2953" s="59" t="s">
        <v>67</v>
      </c>
      <c r="C2953" s="59" t="s">
        <v>171</v>
      </c>
      <c r="D2953" s="59">
        <v>1.0</v>
      </c>
      <c r="E2953" s="59" t="s">
        <v>161</v>
      </c>
      <c r="F2953" s="58"/>
    </row>
    <row r="2954">
      <c r="A2954" s="59" t="s">
        <v>46</v>
      </c>
      <c r="B2954" s="59" t="s">
        <v>92</v>
      </c>
      <c r="C2954" s="59" t="s">
        <v>171</v>
      </c>
      <c r="D2954" s="59">
        <v>1.0</v>
      </c>
      <c r="E2954" s="59" t="s">
        <v>161</v>
      </c>
      <c r="F2954" s="58"/>
    </row>
    <row r="2955">
      <c r="A2955" s="59" t="s">
        <v>46</v>
      </c>
      <c r="B2955" s="59" t="s">
        <v>138</v>
      </c>
      <c r="C2955" s="59" t="s">
        <v>171</v>
      </c>
      <c r="D2955" s="59">
        <v>1.0</v>
      </c>
      <c r="E2955" s="59" t="s">
        <v>161</v>
      </c>
      <c r="F2955" s="58"/>
    </row>
    <row r="2956">
      <c r="A2956" s="59" t="s">
        <v>46</v>
      </c>
      <c r="B2956" s="59" t="s">
        <v>128</v>
      </c>
      <c r="C2956" s="59" t="s">
        <v>171</v>
      </c>
      <c r="D2956" s="59">
        <v>1.0</v>
      </c>
      <c r="E2956" s="59" t="s">
        <v>161</v>
      </c>
      <c r="F2956" s="58"/>
    </row>
    <row r="2957">
      <c r="A2957" s="59" t="s">
        <v>46</v>
      </c>
      <c r="B2957" s="59" t="s">
        <v>21</v>
      </c>
      <c r="C2957" s="59" t="s">
        <v>171</v>
      </c>
      <c r="D2957" s="59">
        <v>1.0</v>
      </c>
      <c r="E2957" s="59" t="s">
        <v>161</v>
      </c>
      <c r="F2957" s="58"/>
    </row>
    <row r="2958">
      <c r="A2958" s="59" t="s">
        <v>46</v>
      </c>
      <c r="B2958" s="59" t="s">
        <v>144</v>
      </c>
      <c r="C2958" s="59" t="s">
        <v>171</v>
      </c>
      <c r="D2958" s="59">
        <v>1.0</v>
      </c>
      <c r="E2958" s="59" t="s">
        <v>161</v>
      </c>
      <c r="F2958" s="58"/>
    </row>
    <row r="2959">
      <c r="A2959" s="59" t="s">
        <v>46</v>
      </c>
      <c r="B2959" s="59" t="s">
        <v>82</v>
      </c>
      <c r="C2959" s="59" t="s">
        <v>171</v>
      </c>
      <c r="D2959" s="59">
        <v>1.0</v>
      </c>
      <c r="E2959" s="59" t="s">
        <v>161</v>
      </c>
      <c r="F2959" s="58"/>
    </row>
    <row r="2960">
      <c r="A2960" s="59" t="s">
        <v>46</v>
      </c>
      <c r="B2960" s="59" t="s">
        <v>73</v>
      </c>
      <c r="C2960" s="59" t="s">
        <v>171</v>
      </c>
      <c r="D2960" s="59">
        <v>1.0</v>
      </c>
      <c r="E2960" s="59" t="s">
        <v>161</v>
      </c>
      <c r="F2960" s="58"/>
    </row>
    <row r="2961">
      <c r="A2961" s="59" t="s">
        <v>46</v>
      </c>
      <c r="B2961" s="59" t="s">
        <v>50</v>
      </c>
      <c r="C2961" s="59" t="s">
        <v>171</v>
      </c>
      <c r="D2961" s="59">
        <v>1.0</v>
      </c>
      <c r="E2961" s="59" t="s">
        <v>161</v>
      </c>
      <c r="F2961" s="58"/>
    </row>
    <row r="2962">
      <c r="A2962" s="59" t="s">
        <v>46</v>
      </c>
      <c r="B2962" s="59" t="s">
        <v>72</v>
      </c>
      <c r="C2962" s="59" t="s">
        <v>171</v>
      </c>
      <c r="D2962" s="59">
        <v>1.0</v>
      </c>
      <c r="E2962" s="59" t="s">
        <v>161</v>
      </c>
      <c r="F2962" s="58"/>
    </row>
    <row r="2963">
      <c r="A2963" s="59" t="s">
        <v>46</v>
      </c>
      <c r="B2963" s="59" t="s">
        <v>75</v>
      </c>
      <c r="C2963" s="59" t="s">
        <v>171</v>
      </c>
      <c r="D2963" s="59">
        <v>1.0</v>
      </c>
      <c r="E2963" s="59" t="s">
        <v>161</v>
      </c>
      <c r="F2963" s="58"/>
    </row>
    <row r="2964">
      <c r="A2964" s="59" t="s">
        <v>46</v>
      </c>
      <c r="B2964" s="59" t="s">
        <v>25</v>
      </c>
      <c r="C2964" s="59" t="s">
        <v>171</v>
      </c>
      <c r="D2964" s="59">
        <v>1.0</v>
      </c>
      <c r="E2964" s="59" t="s">
        <v>161</v>
      </c>
      <c r="F2964" s="58"/>
    </row>
    <row r="2965">
      <c r="A2965" s="59" t="s">
        <v>46</v>
      </c>
      <c r="B2965" s="59" t="s">
        <v>104</v>
      </c>
      <c r="C2965" s="59" t="s">
        <v>171</v>
      </c>
      <c r="D2965" s="59">
        <v>1.0</v>
      </c>
      <c r="E2965" s="59" t="s">
        <v>161</v>
      </c>
      <c r="F2965" s="58"/>
    </row>
    <row r="2966">
      <c r="A2966" s="59" t="s">
        <v>46</v>
      </c>
      <c r="B2966" s="59" t="s">
        <v>146</v>
      </c>
      <c r="C2966" s="59" t="s">
        <v>171</v>
      </c>
      <c r="D2966" s="59">
        <v>1.0</v>
      </c>
      <c r="E2966" s="59" t="s">
        <v>161</v>
      </c>
      <c r="F2966" s="58"/>
    </row>
    <row r="2967">
      <c r="A2967" s="59" t="s">
        <v>46</v>
      </c>
      <c r="B2967" s="59" t="s">
        <v>55</v>
      </c>
      <c r="C2967" s="59" t="s">
        <v>171</v>
      </c>
      <c r="D2967" s="59">
        <v>1.0</v>
      </c>
      <c r="E2967" s="59" t="s">
        <v>161</v>
      </c>
      <c r="F2967" s="58"/>
    </row>
    <row r="2968">
      <c r="A2968" s="59" t="s">
        <v>46</v>
      </c>
      <c r="B2968" s="59" t="s">
        <v>125</v>
      </c>
      <c r="C2968" s="59" t="s">
        <v>171</v>
      </c>
      <c r="D2968" s="59">
        <v>1.0</v>
      </c>
      <c r="E2968" s="59" t="s">
        <v>161</v>
      </c>
      <c r="F2968" s="58"/>
    </row>
    <row r="2969">
      <c r="A2969" s="59" t="s">
        <v>46</v>
      </c>
      <c r="B2969" s="59" t="s">
        <v>81</v>
      </c>
      <c r="C2969" s="59" t="s">
        <v>171</v>
      </c>
      <c r="D2969" s="59">
        <v>1.0</v>
      </c>
      <c r="E2969" s="59" t="s">
        <v>161</v>
      </c>
      <c r="F2969" s="58"/>
    </row>
    <row r="2970">
      <c r="A2970" s="59" t="s">
        <v>46</v>
      </c>
      <c r="B2970" s="59" t="s">
        <v>106</v>
      </c>
      <c r="C2970" s="59" t="s">
        <v>171</v>
      </c>
      <c r="D2970" s="59">
        <v>1.0</v>
      </c>
      <c r="E2970" s="59" t="s">
        <v>161</v>
      </c>
      <c r="F2970" s="58"/>
    </row>
    <row r="2971">
      <c r="A2971" s="59" t="s">
        <v>46</v>
      </c>
      <c r="B2971" s="59" t="s">
        <v>86</v>
      </c>
      <c r="C2971" s="59" t="s">
        <v>171</v>
      </c>
      <c r="D2971" s="59">
        <v>1.0</v>
      </c>
      <c r="E2971" s="59" t="s">
        <v>161</v>
      </c>
      <c r="F2971" s="58"/>
    </row>
    <row r="2972">
      <c r="A2972" s="59" t="s">
        <v>46</v>
      </c>
      <c r="B2972" s="59" t="s">
        <v>90</v>
      </c>
      <c r="C2972" s="59" t="s">
        <v>171</v>
      </c>
      <c r="D2972" s="59">
        <v>1.0</v>
      </c>
      <c r="E2972" s="59" t="s">
        <v>161</v>
      </c>
      <c r="F2972" s="58"/>
    </row>
    <row r="2973">
      <c r="A2973" s="59" t="s">
        <v>46</v>
      </c>
      <c r="B2973" s="59" t="s">
        <v>135</v>
      </c>
      <c r="C2973" s="59" t="s">
        <v>171</v>
      </c>
      <c r="D2973" s="59">
        <v>1.0</v>
      </c>
      <c r="E2973" s="59" t="s">
        <v>161</v>
      </c>
      <c r="F2973" s="58"/>
    </row>
    <row r="2974">
      <c r="A2974" s="59" t="s">
        <v>46</v>
      </c>
      <c r="B2974" s="59" t="s">
        <v>113</v>
      </c>
      <c r="C2974" s="59" t="s">
        <v>171</v>
      </c>
      <c r="D2974" s="59">
        <v>1.0</v>
      </c>
      <c r="E2974" s="59" t="s">
        <v>161</v>
      </c>
      <c r="F2974" s="58"/>
    </row>
    <row r="2975">
      <c r="A2975" s="59" t="s">
        <v>46</v>
      </c>
      <c r="B2975" s="59" t="s">
        <v>69</v>
      </c>
      <c r="C2975" s="59" t="s">
        <v>171</v>
      </c>
      <c r="D2975" s="59">
        <v>1.0</v>
      </c>
      <c r="E2975" s="59" t="s">
        <v>161</v>
      </c>
      <c r="F2975" s="58"/>
    </row>
    <row r="2976">
      <c r="A2976" s="59" t="s">
        <v>46</v>
      </c>
      <c r="B2976" s="59" t="s">
        <v>143</v>
      </c>
      <c r="C2976" s="59" t="s">
        <v>171</v>
      </c>
      <c r="D2976" s="59">
        <v>1.0</v>
      </c>
      <c r="E2976" s="59" t="s">
        <v>161</v>
      </c>
      <c r="F2976" s="58"/>
    </row>
    <row r="2977">
      <c r="A2977" s="59" t="s">
        <v>46</v>
      </c>
      <c r="B2977" s="59" t="s">
        <v>111</v>
      </c>
      <c r="C2977" s="59" t="s">
        <v>171</v>
      </c>
      <c r="D2977" s="59">
        <v>1.0</v>
      </c>
      <c r="E2977" s="59" t="s">
        <v>161</v>
      </c>
      <c r="F2977" s="58"/>
    </row>
    <row r="2978">
      <c r="A2978" s="59" t="s">
        <v>46</v>
      </c>
      <c r="B2978" s="59" t="s">
        <v>130</v>
      </c>
      <c r="C2978" s="59" t="s">
        <v>171</v>
      </c>
      <c r="D2978" s="59">
        <v>1.0</v>
      </c>
      <c r="E2978" s="59" t="s">
        <v>161</v>
      </c>
      <c r="F2978" s="58"/>
    </row>
    <row r="2979">
      <c r="A2979" s="59" t="s">
        <v>46</v>
      </c>
      <c r="B2979" s="59" t="s">
        <v>47</v>
      </c>
      <c r="C2979" s="59" t="s">
        <v>171</v>
      </c>
      <c r="D2979" s="59">
        <v>1.0</v>
      </c>
      <c r="E2979" s="59" t="s">
        <v>161</v>
      </c>
      <c r="F2979" s="58"/>
    </row>
    <row r="2980">
      <c r="A2980" s="59" t="s">
        <v>46</v>
      </c>
      <c r="B2980" s="59" t="s">
        <v>17</v>
      </c>
      <c r="C2980" s="59" t="s">
        <v>171</v>
      </c>
      <c r="D2980" s="59">
        <v>1.0</v>
      </c>
      <c r="E2980" s="59" t="s">
        <v>161</v>
      </c>
      <c r="F2980" s="58"/>
    </row>
    <row r="2981">
      <c r="A2981" s="59" t="s">
        <v>46</v>
      </c>
      <c r="B2981" s="59" t="s">
        <v>22</v>
      </c>
      <c r="C2981" s="59" t="s">
        <v>171</v>
      </c>
      <c r="D2981" s="59">
        <v>1.0</v>
      </c>
      <c r="E2981" s="59" t="s">
        <v>161</v>
      </c>
      <c r="F2981" s="58"/>
    </row>
    <row r="2982">
      <c r="A2982" s="59" t="s">
        <v>46</v>
      </c>
      <c r="B2982" s="59" t="s">
        <v>62</v>
      </c>
      <c r="C2982" s="59" t="s">
        <v>171</v>
      </c>
      <c r="D2982" s="59">
        <v>1.0</v>
      </c>
      <c r="E2982" s="59" t="s">
        <v>161</v>
      </c>
      <c r="F2982" s="58"/>
    </row>
    <row r="2983">
      <c r="A2983" s="59" t="s">
        <v>46</v>
      </c>
      <c r="B2983" s="59" t="s">
        <v>66</v>
      </c>
      <c r="C2983" s="59" t="s">
        <v>171</v>
      </c>
      <c r="D2983" s="59">
        <v>1.0</v>
      </c>
      <c r="E2983" s="59" t="s">
        <v>161</v>
      </c>
      <c r="F2983" s="58"/>
    </row>
    <row r="2984">
      <c r="A2984" s="59" t="s">
        <v>46</v>
      </c>
      <c r="B2984" s="59" t="s">
        <v>78</v>
      </c>
      <c r="C2984" s="59" t="s">
        <v>171</v>
      </c>
      <c r="D2984" s="59">
        <v>1.0</v>
      </c>
      <c r="E2984" s="59" t="s">
        <v>161</v>
      </c>
      <c r="F2984" s="58"/>
    </row>
    <row r="2985">
      <c r="A2985" s="59" t="s">
        <v>46</v>
      </c>
      <c r="B2985" s="59" t="s">
        <v>91</v>
      </c>
      <c r="C2985" s="59" t="s">
        <v>171</v>
      </c>
      <c r="D2985" s="59">
        <v>1.0</v>
      </c>
      <c r="E2985" s="59" t="s">
        <v>161</v>
      </c>
      <c r="F2985" s="58"/>
    </row>
    <row r="2986">
      <c r="A2986" s="59" t="s">
        <v>46</v>
      </c>
      <c r="B2986" s="59" t="s">
        <v>110</v>
      </c>
      <c r="C2986" s="59" t="s">
        <v>171</v>
      </c>
      <c r="D2986" s="59">
        <v>1.0</v>
      </c>
      <c r="E2986" s="59" t="s">
        <v>161</v>
      </c>
      <c r="F2986" s="58"/>
    </row>
    <row r="2987">
      <c r="A2987" s="59" t="s">
        <v>46</v>
      </c>
      <c r="B2987" s="59" t="s">
        <v>87</v>
      </c>
      <c r="C2987" s="59" t="s">
        <v>171</v>
      </c>
      <c r="D2987" s="59">
        <v>1.0</v>
      </c>
      <c r="E2987" s="59" t="s">
        <v>161</v>
      </c>
      <c r="F2987" s="58"/>
    </row>
    <row r="2988">
      <c r="A2988" s="59" t="s">
        <v>46</v>
      </c>
      <c r="B2988" s="59" t="s">
        <v>41</v>
      </c>
      <c r="C2988" s="59" t="s">
        <v>171</v>
      </c>
      <c r="D2988" s="59">
        <v>1.0</v>
      </c>
      <c r="E2988" s="59" t="s">
        <v>161</v>
      </c>
      <c r="F2988" s="58"/>
    </row>
    <row r="2989">
      <c r="A2989" s="59" t="s">
        <v>46</v>
      </c>
      <c r="B2989" s="59" t="s">
        <v>97</v>
      </c>
      <c r="C2989" s="59" t="s">
        <v>171</v>
      </c>
      <c r="D2989" s="59">
        <v>1.0</v>
      </c>
      <c r="E2989" s="59" t="s">
        <v>161</v>
      </c>
      <c r="F2989" s="58"/>
    </row>
    <row r="2990">
      <c r="A2990" s="59" t="s">
        <v>46</v>
      </c>
      <c r="B2990" s="59" t="s">
        <v>77</v>
      </c>
      <c r="C2990" s="59" t="s">
        <v>171</v>
      </c>
      <c r="D2990" s="59">
        <v>1.0</v>
      </c>
      <c r="E2990" s="59" t="s">
        <v>161</v>
      </c>
      <c r="F2990" s="58"/>
    </row>
    <row r="2991">
      <c r="A2991" s="59" t="s">
        <v>46</v>
      </c>
      <c r="B2991" s="59" t="s">
        <v>120</v>
      </c>
      <c r="C2991" s="59" t="s">
        <v>171</v>
      </c>
      <c r="D2991" s="59">
        <v>1.0</v>
      </c>
      <c r="E2991" s="59" t="s">
        <v>161</v>
      </c>
      <c r="F2991" s="58"/>
    </row>
    <row r="2992">
      <c r="A2992" s="59" t="s">
        <v>46</v>
      </c>
      <c r="B2992" s="59" t="s">
        <v>116</v>
      </c>
      <c r="C2992" s="59" t="s">
        <v>171</v>
      </c>
      <c r="D2992" s="59">
        <v>1.0</v>
      </c>
      <c r="E2992" s="59" t="s">
        <v>161</v>
      </c>
      <c r="F2992" s="58"/>
    </row>
    <row r="2993">
      <c r="A2993" s="59" t="s">
        <v>46</v>
      </c>
      <c r="B2993" s="59" t="s">
        <v>31</v>
      </c>
      <c r="C2993" s="59" t="s">
        <v>171</v>
      </c>
      <c r="D2993" s="59">
        <v>1.0</v>
      </c>
      <c r="E2993" s="59" t="s">
        <v>161</v>
      </c>
      <c r="F2993" s="58"/>
    </row>
    <row r="2994">
      <c r="A2994" s="59" t="s">
        <v>46</v>
      </c>
      <c r="B2994" s="59" t="s">
        <v>45</v>
      </c>
      <c r="C2994" s="59" t="s">
        <v>171</v>
      </c>
      <c r="D2994" s="59">
        <v>1.0</v>
      </c>
      <c r="E2994" s="59" t="s">
        <v>161</v>
      </c>
      <c r="F2994" s="58"/>
    </row>
    <row r="2995">
      <c r="A2995" s="59" t="s">
        <v>46</v>
      </c>
      <c r="B2995" s="59" t="s">
        <v>94</v>
      </c>
      <c r="C2995" s="59" t="s">
        <v>171</v>
      </c>
      <c r="D2995" s="59">
        <v>1.0</v>
      </c>
      <c r="E2995" s="59" t="s">
        <v>161</v>
      </c>
      <c r="F2995" s="58"/>
    </row>
    <row r="2996">
      <c r="A2996" s="59" t="s">
        <v>46</v>
      </c>
      <c r="B2996" s="59" t="s">
        <v>27</v>
      </c>
      <c r="C2996" s="59" t="s">
        <v>171</v>
      </c>
      <c r="D2996" s="59">
        <v>1.0</v>
      </c>
      <c r="E2996" s="59" t="s">
        <v>161</v>
      </c>
      <c r="F2996" s="58"/>
    </row>
    <row r="2997">
      <c r="A2997" s="59" t="s">
        <v>46</v>
      </c>
      <c r="B2997" s="59" t="s">
        <v>105</v>
      </c>
      <c r="C2997" s="59" t="s">
        <v>171</v>
      </c>
      <c r="D2997" s="59">
        <v>1.0</v>
      </c>
      <c r="E2997" s="59" t="s">
        <v>161</v>
      </c>
      <c r="F2997" s="58"/>
    </row>
    <row r="2998">
      <c r="A2998" s="59" t="s">
        <v>46</v>
      </c>
      <c r="B2998" s="59" t="s">
        <v>52</v>
      </c>
      <c r="C2998" s="59" t="s">
        <v>171</v>
      </c>
      <c r="D2998" s="59">
        <v>1.0</v>
      </c>
      <c r="E2998" s="59" t="s">
        <v>161</v>
      </c>
      <c r="F2998" s="58"/>
    </row>
    <row r="2999">
      <c r="A2999" s="59" t="s">
        <v>46</v>
      </c>
      <c r="B2999" s="59" t="s">
        <v>58</v>
      </c>
      <c r="C2999" s="59" t="s">
        <v>171</v>
      </c>
      <c r="D2999" s="59">
        <v>1.0</v>
      </c>
      <c r="E2999" s="59" t="s">
        <v>161</v>
      </c>
      <c r="F2999" s="58"/>
    </row>
    <row r="3000">
      <c r="A3000" s="59" t="s">
        <v>46</v>
      </c>
      <c r="B3000" s="59" t="s">
        <v>65</v>
      </c>
      <c r="C3000" s="59" t="s">
        <v>171</v>
      </c>
      <c r="D3000" s="59">
        <v>1.0</v>
      </c>
      <c r="E3000" s="59" t="s">
        <v>161</v>
      </c>
      <c r="F3000" s="58"/>
    </row>
    <row r="3001">
      <c r="A3001" s="59" t="s">
        <v>46</v>
      </c>
      <c r="B3001" s="59" t="s">
        <v>59</v>
      </c>
      <c r="C3001" s="59" t="s">
        <v>171</v>
      </c>
      <c r="D3001" s="59">
        <v>1.0</v>
      </c>
      <c r="E3001" s="59" t="s">
        <v>161</v>
      </c>
      <c r="F3001" s="58"/>
    </row>
    <row r="3002">
      <c r="A3002" s="59" t="s">
        <v>46</v>
      </c>
      <c r="B3002" s="59" t="s">
        <v>71</v>
      </c>
      <c r="C3002" s="59" t="s">
        <v>171</v>
      </c>
      <c r="D3002" s="59">
        <v>1.0</v>
      </c>
      <c r="E3002" s="59" t="s">
        <v>161</v>
      </c>
      <c r="F3002" s="58"/>
    </row>
    <row r="3003">
      <c r="A3003" s="59" t="s">
        <v>46</v>
      </c>
      <c r="B3003" s="59" t="s">
        <v>119</v>
      </c>
      <c r="C3003" s="59" t="s">
        <v>171</v>
      </c>
      <c r="D3003" s="59">
        <v>1.0</v>
      </c>
      <c r="E3003" s="59" t="s">
        <v>161</v>
      </c>
      <c r="F3003" s="58"/>
    </row>
    <row r="3004">
      <c r="A3004" s="59" t="s">
        <v>46</v>
      </c>
      <c r="B3004" s="59" t="s">
        <v>122</v>
      </c>
      <c r="C3004" s="59" t="s">
        <v>171</v>
      </c>
      <c r="D3004" s="59">
        <v>1.0</v>
      </c>
      <c r="E3004" s="59" t="s">
        <v>161</v>
      </c>
      <c r="F3004" s="58"/>
    </row>
    <row r="3005">
      <c r="A3005" s="59" t="s">
        <v>46</v>
      </c>
      <c r="B3005" s="59" t="s">
        <v>36</v>
      </c>
      <c r="C3005" s="59" t="s">
        <v>171</v>
      </c>
      <c r="D3005" s="59">
        <v>1.0</v>
      </c>
      <c r="E3005" s="59" t="s">
        <v>161</v>
      </c>
      <c r="F3005" s="58"/>
    </row>
    <row r="3006">
      <c r="A3006" s="59" t="s">
        <v>46</v>
      </c>
      <c r="B3006" s="59" t="s">
        <v>40</v>
      </c>
      <c r="C3006" s="59" t="s">
        <v>171</v>
      </c>
      <c r="D3006" s="59">
        <v>1.0</v>
      </c>
      <c r="E3006" s="59" t="s">
        <v>161</v>
      </c>
      <c r="F3006" s="58"/>
    </row>
    <row r="3007">
      <c r="A3007" s="59" t="s">
        <v>46</v>
      </c>
      <c r="B3007" s="59" t="s">
        <v>84</v>
      </c>
      <c r="C3007" s="59" t="s">
        <v>171</v>
      </c>
      <c r="D3007" s="59">
        <v>1.0</v>
      </c>
      <c r="E3007" s="59" t="s">
        <v>161</v>
      </c>
      <c r="F3007" s="58"/>
    </row>
    <row r="3008">
      <c r="A3008" s="59" t="s">
        <v>46</v>
      </c>
      <c r="B3008" s="59" t="s">
        <v>98</v>
      </c>
      <c r="C3008" s="59" t="s">
        <v>171</v>
      </c>
      <c r="D3008" s="59">
        <v>1.0</v>
      </c>
      <c r="E3008" s="59" t="s">
        <v>161</v>
      </c>
      <c r="F3008" s="58"/>
    </row>
    <row r="3009">
      <c r="A3009" s="59" t="s">
        <v>46</v>
      </c>
      <c r="B3009" s="59" t="s">
        <v>99</v>
      </c>
      <c r="C3009" s="59" t="s">
        <v>171</v>
      </c>
      <c r="D3009" s="59">
        <v>1.0</v>
      </c>
      <c r="E3009" s="59" t="s">
        <v>161</v>
      </c>
      <c r="F3009" s="58"/>
    </row>
    <row r="3010">
      <c r="A3010" s="59" t="s">
        <v>46</v>
      </c>
      <c r="B3010" s="59" t="s">
        <v>109</v>
      </c>
      <c r="C3010" s="59" t="s">
        <v>171</v>
      </c>
      <c r="D3010" s="59">
        <v>1.0</v>
      </c>
      <c r="E3010" s="59" t="s">
        <v>161</v>
      </c>
      <c r="F3010" s="58"/>
    </row>
    <row r="3011">
      <c r="A3011" s="59" t="s">
        <v>46</v>
      </c>
      <c r="B3011" s="59" t="s">
        <v>124</v>
      </c>
      <c r="C3011" s="59" t="s">
        <v>171</v>
      </c>
      <c r="D3011" s="59">
        <v>1.0</v>
      </c>
      <c r="E3011" s="59" t="s">
        <v>161</v>
      </c>
      <c r="F3011" s="58"/>
    </row>
    <row r="3012">
      <c r="A3012" s="59" t="s">
        <v>46</v>
      </c>
      <c r="B3012" s="59" t="s">
        <v>145</v>
      </c>
      <c r="C3012" s="59" t="s">
        <v>171</v>
      </c>
      <c r="D3012" s="59">
        <v>1.0</v>
      </c>
      <c r="E3012" s="59" t="s">
        <v>161</v>
      </c>
      <c r="F3012" s="58"/>
    </row>
    <row r="3013">
      <c r="A3013" s="59" t="s">
        <v>46</v>
      </c>
      <c r="B3013" s="59" t="s">
        <v>147</v>
      </c>
      <c r="C3013" s="59" t="s">
        <v>171</v>
      </c>
      <c r="D3013" s="59">
        <v>1.0</v>
      </c>
      <c r="E3013" s="59" t="s">
        <v>161</v>
      </c>
      <c r="F3013" s="58"/>
    </row>
    <row r="3014">
      <c r="A3014" s="59" t="s">
        <v>46</v>
      </c>
      <c r="B3014" s="59" t="s">
        <v>102</v>
      </c>
      <c r="C3014" s="59" t="s">
        <v>171</v>
      </c>
      <c r="D3014" s="59">
        <v>1.0</v>
      </c>
      <c r="E3014" s="59" t="s">
        <v>161</v>
      </c>
      <c r="F3014" s="58"/>
    </row>
    <row r="3015">
      <c r="A3015" s="59" t="s">
        <v>51</v>
      </c>
      <c r="B3015" s="59" t="s">
        <v>83</v>
      </c>
      <c r="C3015" s="59" t="s">
        <v>171</v>
      </c>
      <c r="D3015" s="59">
        <v>1.0</v>
      </c>
      <c r="E3015" s="59" t="s">
        <v>161</v>
      </c>
      <c r="F3015" s="58"/>
    </row>
    <row r="3016">
      <c r="A3016" s="59" t="s">
        <v>51</v>
      </c>
      <c r="B3016" s="59" t="s">
        <v>148</v>
      </c>
      <c r="C3016" s="59" t="s">
        <v>171</v>
      </c>
      <c r="D3016" s="59">
        <v>1.0</v>
      </c>
      <c r="E3016" s="59" t="s">
        <v>161</v>
      </c>
      <c r="F3016" s="58"/>
    </row>
    <row r="3017">
      <c r="A3017" s="59" t="s">
        <v>51</v>
      </c>
      <c r="B3017" s="59" t="s">
        <v>149</v>
      </c>
      <c r="C3017" s="59" t="s">
        <v>171</v>
      </c>
      <c r="D3017" s="59">
        <v>1.0</v>
      </c>
      <c r="E3017" s="59" t="s">
        <v>161</v>
      </c>
      <c r="F3017" s="58"/>
    </row>
    <row r="3018">
      <c r="A3018" s="59" t="s">
        <v>51</v>
      </c>
      <c r="B3018" s="59" t="s">
        <v>15</v>
      </c>
      <c r="C3018" s="59" t="s">
        <v>171</v>
      </c>
      <c r="D3018" s="59">
        <v>1.0</v>
      </c>
      <c r="E3018" s="59" t="s">
        <v>161</v>
      </c>
      <c r="F3018" s="58"/>
    </row>
    <row r="3019">
      <c r="A3019" s="59" t="s">
        <v>51</v>
      </c>
      <c r="B3019" s="59" t="s">
        <v>48</v>
      </c>
      <c r="C3019" s="59" t="s">
        <v>171</v>
      </c>
      <c r="D3019" s="59">
        <v>1.0</v>
      </c>
      <c r="E3019" s="59" t="s">
        <v>161</v>
      </c>
      <c r="F3019" s="58"/>
    </row>
    <row r="3020">
      <c r="A3020" s="59" t="s">
        <v>51</v>
      </c>
      <c r="B3020" s="59" t="s">
        <v>61</v>
      </c>
      <c r="C3020" s="59" t="s">
        <v>171</v>
      </c>
      <c r="D3020" s="59">
        <v>1.0</v>
      </c>
      <c r="E3020" s="59" t="s">
        <v>161</v>
      </c>
      <c r="F3020" s="58"/>
    </row>
    <row r="3021">
      <c r="A3021" s="59" t="s">
        <v>51</v>
      </c>
      <c r="B3021" s="59" t="s">
        <v>63</v>
      </c>
      <c r="C3021" s="59" t="s">
        <v>171</v>
      </c>
      <c r="D3021" s="59">
        <v>1.0</v>
      </c>
      <c r="E3021" s="59" t="s">
        <v>161</v>
      </c>
      <c r="F3021" s="58"/>
    </row>
    <row r="3022">
      <c r="A3022" s="59" t="s">
        <v>51</v>
      </c>
      <c r="B3022" s="59" t="s">
        <v>93</v>
      </c>
      <c r="C3022" s="59" t="s">
        <v>171</v>
      </c>
      <c r="D3022" s="59">
        <v>1.0</v>
      </c>
      <c r="E3022" s="59" t="s">
        <v>161</v>
      </c>
      <c r="F3022" s="58"/>
    </row>
    <row r="3023">
      <c r="A3023" s="59" t="s">
        <v>51</v>
      </c>
      <c r="B3023" s="59" t="s">
        <v>96</v>
      </c>
      <c r="C3023" s="59" t="s">
        <v>171</v>
      </c>
      <c r="D3023" s="59">
        <v>1.0</v>
      </c>
      <c r="E3023" s="59" t="s">
        <v>161</v>
      </c>
      <c r="F3023" s="58"/>
    </row>
    <row r="3024">
      <c r="A3024" s="59" t="s">
        <v>51</v>
      </c>
      <c r="B3024" s="59" t="s">
        <v>112</v>
      </c>
      <c r="C3024" s="59" t="s">
        <v>171</v>
      </c>
      <c r="D3024" s="59">
        <v>1.0</v>
      </c>
      <c r="E3024" s="59" t="s">
        <v>161</v>
      </c>
      <c r="F3024" s="58"/>
    </row>
    <row r="3025">
      <c r="A3025" s="59" t="s">
        <v>51</v>
      </c>
      <c r="B3025" s="59" t="s">
        <v>114</v>
      </c>
      <c r="C3025" s="59" t="s">
        <v>171</v>
      </c>
      <c r="D3025" s="59">
        <v>1.0</v>
      </c>
      <c r="E3025" s="59" t="s">
        <v>161</v>
      </c>
      <c r="F3025" s="58"/>
    </row>
    <row r="3026">
      <c r="A3026" s="59" t="s">
        <v>51</v>
      </c>
      <c r="B3026" s="59" t="s">
        <v>142</v>
      </c>
      <c r="C3026" s="59" t="s">
        <v>171</v>
      </c>
      <c r="D3026" s="59">
        <v>1.0</v>
      </c>
      <c r="E3026" s="59" t="s">
        <v>161</v>
      </c>
      <c r="F3026" s="58"/>
    </row>
    <row r="3027">
      <c r="A3027" s="59" t="s">
        <v>51</v>
      </c>
      <c r="B3027" s="59" t="s">
        <v>54</v>
      </c>
      <c r="C3027" s="59" t="s">
        <v>171</v>
      </c>
      <c r="D3027" s="59">
        <v>1.0</v>
      </c>
      <c r="E3027" s="59" t="s">
        <v>161</v>
      </c>
      <c r="F3027" s="58"/>
    </row>
    <row r="3028">
      <c r="A3028" s="59" t="s">
        <v>51</v>
      </c>
      <c r="B3028" s="59" t="s">
        <v>108</v>
      </c>
      <c r="C3028" s="59" t="s">
        <v>171</v>
      </c>
      <c r="D3028" s="59">
        <v>1.0</v>
      </c>
      <c r="E3028" s="59" t="s">
        <v>161</v>
      </c>
      <c r="F3028" s="58"/>
    </row>
    <row r="3029">
      <c r="A3029" s="59" t="s">
        <v>51</v>
      </c>
      <c r="B3029" s="59" t="s">
        <v>39</v>
      </c>
      <c r="C3029" s="59" t="s">
        <v>171</v>
      </c>
      <c r="D3029" s="59">
        <v>1.0</v>
      </c>
      <c r="E3029" s="59" t="s">
        <v>161</v>
      </c>
      <c r="F3029" s="58"/>
    </row>
    <row r="3030">
      <c r="A3030" s="59" t="s">
        <v>51</v>
      </c>
      <c r="B3030" s="59" t="s">
        <v>121</v>
      </c>
      <c r="C3030" s="59" t="s">
        <v>171</v>
      </c>
      <c r="D3030" s="59">
        <v>1.0</v>
      </c>
      <c r="E3030" s="59" t="s">
        <v>161</v>
      </c>
      <c r="F3030" s="58"/>
    </row>
    <row r="3031">
      <c r="A3031" s="59" t="s">
        <v>51</v>
      </c>
      <c r="B3031" s="59" t="s">
        <v>126</v>
      </c>
      <c r="C3031" s="59" t="s">
        <v>171</v>
      </c>
      <c r="D3031" s="59">
        <v>1.0</v>
      </c>
      <c r="E3031" s="59" t="s">
        <v>161</v>
      </c>
      <c r="F3031" s="58"/>
    </row>
    <row r="3032">
      <c r="A3032" s="59" t="s">
        <v>51</v>
      </c>
      <c r="B3032" s="59" t="s">
        <v>80</v>
      </c>
      <c r="C3032" s="59" t="s">
        <v>171</v>
      </c>
      <c r="D3032" s="59">
        <v>1.0</v>
      </c>
      <c r="E3032" s="59" t="s">
        <v>161</v>
      </c>
      <c r="F3032" s="58"/>
    </row>
    <row r="3033">
      <c r="A3033" s="59" t="s">
        <v>51</v>
      </c>
      <c r="B3033" s="59" t="s">
        <v>23</v>
      </c>
      <c r="C3033" s="59" t="s">
        <v>171</v>
      </c>
      <c r="D3033" s="59">
        <v>1.0</v>
      </c>
      <c r="E3033" s="59" t="s">
        <v>161</v>
      </c>
      <c r="F3033" s="58"/>
    </row>
    <row r="3034">
      <c r="A3034" s="59" t="s">
        <v>51</v>
      </c>
      <c r="B3034" s="59" t="s">
        <v>67</v>
      </c>
      <c r="C3034" s="59" t="s">
        <v>171</v>
      </c>
      <c r="D3034" s="59">
        <v>1.0</v>
      </c>
      <c r="E3034" s="59" t="s">
        <v>161</v>
      </c>
      <c r="F3034" s="58"/>
    </row>
    <row r="3035">
      <c r="A3035" s="59" t="s">
        <v>51</v>
      </c>
      <c r="B3035" s="59" t="s">
        <v>92</v>
      </c>
      <c r="C3035" s="59" t="s">
        <v>171</v>
      </c>
      <c r="D3035" s="59">
        <v>1.0</v>
      </c>
      <c r="E3035" s="59" t="s">
        <v>161</v>
      </c>
      <c r="F3035" s="58"/>
    </row>
    <row r="3036">
      <c r="A3036" s="59" t="s">
        <v>51</v>
      </c>
      <c r="B3036" s="59" t="s">
        <v>138</v>
      </c>
      <c r="C3036" s="59" t="s">
        <v>171</v>
      </c>
      <c r="D3036" s="59">
        <v>1.0</v>
      </c>
      <c r="E3036" s="59" t="s">
        <v>161</v>
      </c>
      <c r="F3036" s="58"/>
    </row>
    <row r="3037">
      <c r="A3037" s="59" t="s">
        <v>51</v>
      </c>
      <c r="B3037" s="59" t="s">
        <v>128</v>
      </c>
      <c r="C3037" s="59" t="s">
        <v>171</v>
      </c>
      <c r="D3037" s="59">
        <v>1.0</v>
      </c>
      <c r="E3037" s="59" t="s">
        <v>161</v>
      </c>
      <c r="F3037" s="58"/>
    </row>
    <row r="3038">
      <c r="A3038" s="59" t="s">
        <v>51</v>
      </c>
      <c r="B3038" s="59" t="s">
        <v>21</v>
      </c>
      <c r="C3038" s="59" t="s">
        <v>171</v>
      </c>
      <c r="D3038" s="59">
        <v>1.0</v>
      </c>
      <c r="E3038" s="59" t="s">
        <v>161</v>
      </c>
      <c r="F3038" s="58"/>
    </row>
    <row r="3039">
      <c r="A3039" s="59" t="s">
        <v>51</v>
      </c>
      <c r="B3039" s="59" t="s">
        <v>144</v>
      </c>
      <c r="C3039" s="59" t="s">
        <v>171</v>
      </c>
      <c r="D3039" s="59">
        <v>1.0</v>
      </c>
      <c r="E3039" s="59" t="s">
        <v>161</v>
      </c>
      <c r="F3039" s="58"/>
    </row>
    <row r="3040">
      <c r="A3040" s="59" t="s">
        <v>51</v>
      </c>
      <c r="B3040" s="59" t="s">
        <v>82</v>
      </c>
      <c r="C3040" s="59" t="s">
        <v>171</v>
      </c>
      <c r="D3040" s="59">
        <v>1.0</v>
      </c>
      <c r="E3040" s="59" t="s">
        <v>161</v>
      </c>
      <c r="F3040" s="58"/>
    </row>
    <row r="3041">
      <c r="A3041" s="59" t="s">
        <v>51</v>
      </c>
      <c r="B3041" s="59" t="s">
        <v>73</v>
      </c>
      <c r="C3041" s="59" t="s">
        <v>171</v>
      </c>
      <c r="D3041" s="59">
        <v>1.0</v>
      </c>
      <c r="E3041" s="59" t="s">
        <v>161</v>
      </c>
      <c r="F3041" s="58"/>
    </row>
    <row r="3042">
      <c r="A3042" s="59" t="s">
        <v>51</v>
      </c>
      <c r="B3042" s="59" t="s">
        <v>50</v>
      </c>
      <c r="C3042" s="59" t="s">
        <v>171</v>
      </c>
      <c r="D3042" s="59">
        <v>1.0</v>
      </c>
      <c r="E3042" s="59" t="s">
        <v>161</v>
      </c>
      <c r="F3042" s="58"/>
    </row>
    <row r="3043">
      <c r="A3043" s="59" t="s">
        <v>51</v>
      </c>
      <c r="B3043" s="59" t="s">
        <v>72</v>
      </c>
      <c r="C3043" s="59" t="s">
        <v>171</v>
      </c>
      <c r="D3043" s="59">
        <v>1.0</v>
      </c>
      <c r="E3043" s="59" t="s">
        <v>161</v>
      </c>
      <c r="F3043" s="58"/>
    </row>
    <row r="3044">
      <c r="A3044" s="59" t="s">
        <v>51</v>
      </c>
      <c r="B3044" s="59" t="s">
        <v>75</v>
      </c>
      <c r="C3044" s="59" t="s">
        <v>171</v>
      </c>
      <c r="D3044" s="59">
        <v>1.0</v>
      </c>
      <c r="E3044" s="59" t="s">
        <v>161</v>
      </c>
      <c r="F3044" s="58"/>
    </row>
    <row r="3045">
      <c r="A3045" s="59" t="s">
        <v>51</v>
      </c>
      <c r="B3045" s="59" t="s">
        <v>25</v>
      </c>
      <c r="C3045" s="59" t="s">
        <v>171</v>
      </c>
      <c r="D3045" s="59">
        <v>1.0</v>
      </c>
      <c r="E3045" s="59" t="s">
        <v>161</v>
      </c>
      <c r="F3045" s="58"/>
    </row>
    <row r="3046">
      <c r="A3046" s="59" t="s">
        <v>51</v>
      </c>
      <c r="B3046" s="59" t="s">
        <v>104</v>
      </c>
      <c r="C3046" s="59" t="s">
        <v>171</v>
      </c>
      <c r="D3046" s="59">
        <v>1.0</v>
      </c>
      <c r="E3046" s="59" t="s">
        <v>161</v>
      </c>
      <c r="F3046" s="58"/>
    </row>
    <row r="3047">
      <c r="A3047" s="59" t="s">
        <v>51</v>
      </c>
      <c r="B3047" s="59" t="s">
        <v>146</v>
      </c>
      <c r="C3047" s="59" t="s">
        <v>171</v>
      </c>
      <c r="D3047" s="59">
        <v>1.0</v>
      </c>
      <c r="E3047" s="59" t="s">
        <v>161</v>
      </c>
      <c r="F3047" s="58"/>
    </row>
    <row r="3048">
      <c r="A3048" s="59" t="s">
        <v>51</v>
      </c>
      <c r="B3048" s="59" t="s">
        <v>55</v>
      </c>
      <c r="C3048" s="59" t="s">
        <v>171</v>
      </c>
      <c r="D3048" s="59">
        <v>1.0</v>
      </c>
      <c r="E3048" s="59" t="s">
        <v>161</v>
      </c>
      <c r="F3048" s="58"/>
    </row>
    <row r="3049">
      <c r="A3049" s="59" t="s">
        <v>51</v>
      </c>
      <c r="B3049" s="59" t="s">
        <v>125</v>
      </c>
      <c r="C3049" s="59" t="s">
        <v>171</v>
      </c>
      <c r="D3049" s="59">
        <v>1.0</v>
      </c>
      <c r="E3049" s="59" t="s">
        <v>161</v>
      </c>
      <c r="F3049" s="58"/>
    </row>
    <row r="3050">
      <c r="A3050" s="59" t="s">
        <v>51</v>
      </c>
      <c r="B3050" s="59" t="s">
        <v>81</v>
      </c>
      <c r="C3050" s="59" t="s">
        <v>171</v>
      </c>
      <c r="D3050" s="59">
        <v>1.0</v>
      </c>
      <c r="E3050" s="59" t="s">
        <v>161</v>
      </c>
      <c r="F3050" s="58"/>
    </row>
    <row r="3051">
      <c r="A3051" s="59" t="s">
        <v>51</v>
      </c>
      <c r="B3051" s="59" t="s">
        <v>106</v>
      </c>
      <c r="C3051" s="59" t="s">
        <v>171</v>
      </c>
      <c r="D3051" s="59">
        <v>1.0</v>
      </c>
      <c r="E3051" s="59" t="s">
        <v>161</v>
      </c>
      <c r="F3051" s="58"/>
    </row>
    <row r="3052">
      <c r="A3052" s="59" t="s">
        <v>51</v>
      </c>
      <c r="B3052" s="59" t="s">
        <v>86</v>
      </c>
      <c r="C3052" s="59" t="s">
        <v>171</v>
      </c>
      <c r="D3052" s="59">
        <v>1.0</v>
      </c>
      <c r="E3052" s="59" t="s">
        <v>161</v>
      </c>
      <c r="F3052" s="58"/>
    </row>
    <row r="3053">
      <c r="A3053" s="59" t="s">
        <v>51</v>
      </c>
      <c r="B3053" s="59" t="s">
        <v>90</v>
      </c>
      <c r="C3053" s="59" t="s">
        <v>171</v>
      </c>
      <c r="D3053" s="59">
        <v>1.0</v>
      </c>
      <c r="E3053" s="59" t="s">
        <v>161</v>
      </c>
      <c r="F3053" s="58"/>
    </row>
    <row r="3054">
      <c r="A3054" s="59" t="s">
        <v>51</v>
      </c>
      <c r="B3054" s="59" t="s">
        <v>135</v>
      </c>
      <c r="C3054" s="59" t="s">
        <v>171</v>
      </c>
      <c r="D3054" s="59">
        <v>1.0</v>
      </c>
      <c r="E3054" s="59" t="s">
        <v>161</v>
      </c>
      <c r="F3054" s="58"/>
    </row>
    <row r="3055">
      <c r="A3055" s="59" t="s">
        <v>51</v>
      </c>
      <c r="B3055" s="59" t="s">
        <v>113</v>
      </c>
      <c r="C3055" s="59" t="s">
        <v>171</v>
      </c>
      <c r="D3055" s="59">
        <v>1.0</v>
      </c>
      <c r="E3055" s="59" t="s">
        <v>161</v>
      </c>
      <c r="F3055" s="58"/>
    </row>
    <row r="3056">
      <c r="A3056" s="59" t="s">
        <v>51</v>
      </c>
      <c r="B3056" s="59" t="s">
        <v>69</v>
      </c>
      <c r="C3056" s="59" t="s">
        <v>171</v>
      </c>
      <c r="D3056" s="59">
        <v>1.0</v>
      </c>
      <c r="E3056" s="59" t="s">
        <v>161</v>
      </c>
      <c r="F3056" s="58"/>
    </row>
    <row r="3057">
      <c r="A3057" s="59" t="s">
        <v>51</v>
      </c>
      <c r="B3057" s="59" t="s">
        <v>143</v>
      </c>
      <c r="C3057" s="59" t="s">
        <v>171</v>
      </c>
      <c r="D3057" s="59">
        <v>1.0</v>
      </c>
      <c r="E3057" s="59" t="s">
        <v>161</v>
      </c>
      <c r="F3057" s="58"/>
    </row>
    <row r="3058">
      <c r="A3058" s="59" t="s">
        <v>51</v>
      </c>
      <c r="B3058" s="59" t="s">
        <v>111</v>
      </c>
      <c r="C3058" s="59" t="s">
        <v>171</v>
      </c>
      <c r="D3058" s="59">
        <v>1.0</v>
      </c>
      <c r="E3058" s="59" t="s">
        <v>161</v>
      </c>
      <c r="F3058" s="58"/>
    </row>
    <row r="3059">
      <c r="A3059" s="59" t="s">
        <v>51</v>
      </c>
      <c r="B3059" s="59" t="s">
        <v>130</v>
      </c>
      <c r="C3059" s="59" t="s">
        <v>171</v>
      </c>
      <c r="D3059" s="59">
        <v>1.0</v>
      </c>
      <c r="E3059" s="59" t="s">
        <v>161</v>
      </c>
      <c r="F3059" s="58"/>
    </row>
    <row r="3060">
      <c r="A3060" s="59" t="s">
        <v>51</v>
      </c>
      <c r="B3060" s="59" t="s">
        <v>47</v>
      </c>
      <c r="C3060" s="59" t="s">
        <v>171</v>
      </c>
      <c r="D3060" s="59">
        <v>1.0</v>
      </c>
      <c r="E3060" s="59" t="s">
        <v>161</v>
      </c>
      <c r="F3060" s="58"/>
    </row>
    <row r="3061">
      <c r="A3061" s="59" t="s">
        <v>51</v>
      </c>
      <c r="B3061" s="59" t="s">
        <v>17</v>
      </c>
      <c r="C3061" s="59" t="s">
        <v>171</v>
      </c>
      <c r="D3061" s="59">
        <v>1.0</v>
      </c>
      <c r="E3061" s="59" t="s">
        <v>161</v>
      </c>
      <c r="F3061" s="58"/>
    </row>
    <row r="3062">
      <c r="A3062" s="59" t="s">
        <v>51</v>
      </c>
      <c r="B3062" s="59" t="s">
        <v>22</v>
      </c>
      <c r="C3062" s="59" t="s">
        <v>171</v>
      </c>
      <c r="D3062" s="59">
        <v>1.0</v>
      </c>
      <c r="E3062" s="59" t="s">
        <v>161</v>
      </c>
      <c r="F3062" s="58"/>
    </row>
    <row r="3063">
      <c r="A3063" s="59" t="s">
        <v>51</v>
      </c>
      <c r="B3063" s="59" t="s">
        <v>62</v>
      </c>
      <c r="C3063" s="59" t="s">
        <v>171</v>
      </c>
      <c r="D3063" s="59">
        <v>1.0</v>
      </c>
      <c r="E3063" s="59" t="s">
        <v>161</v>
      </c>
      <c r="F3063" s="58"/>
    </row>
    <row r="3064">
      <c r="A3064" s="59" t="s">
        <v>51</v>
      </c>
      <c r="B3064" s="59" t="s">
        <v>66</v>
      </c>
      <c r="C3064" s="59" t="s">
        <v>171</v>
      </c>
      <c r="D3064" s="59">
        <v>1.0</v>
      </c>
      <c r="E3064" s="59" t="s">
        <v>161</v>
      </c>
      <c r="F3064" s="58"/>
    </row>
    <row r="3065">
      <c r="A3065" s="59" t="s">
        <v>51</v>
      </c>
      <c r="B3065" s="59" t="s">
        <v>78</v>
      </c>
      <c r="C3065" s="59" t="s">
        <v>171</v>
      </c>
      <c r="D3065" s="59">
        <v>1.0</v>
      </c>
      <c r="E3065" s="59" t="s">
        <v>161</v>
      </c>
      <c r="F3065" s="58"/>
    </row>
    <row r="3066">
      <c r="A3066" s="59" t="s">
        <v>51</v>
      </c>
      <c r="B3066" s="59" t="s">
        <v>91</v>
      </c>
      <c r="C3066" s="59" t="s">
        <v>171</v>
      </c>
      <c r="D3066" s="59">
        <v>1.0</v>
      </c>
      <c r="E3066" s="59" t="s">
        <v>161</v>
      </c>
      <c r="F3066" s="58"/>
    </row>
    <row r="3067">
      <c r="A3067" s="59" t="s">
        <v>51</v>
      </c>
      <c r="B3067" s="59" t="s">
        <v>110</v>
      </c>
      <c r="C3067" s="59" t="s">
        <v>171</v>
      </c>
      <c r="D3067" s="59">
        <v>1.0</v>
      </c>
      <c r="E3067" s="59" t="s">
        <v>161</v>
      </c>
      <c r="F3067" s="58"/>
    </row>
    <row r="3068">
      <c r="A3068" s="59" t="s">
        <v>51</v>
      </c>
      <c r="B3068" s="59" t="s">
        <v>87</v>
      </c>
      <c r="C3068" s="59" t="s">
        <v>171</v>
      </c>
      <c r="D3068" s="59">
        <v>1.0</v>
      </c>
      <c r="E3068" s="59" t="s">
        <v>161</v>
      </c>
      <c r="F3068" s="58"/>
    </row>
    <row r="3069">
      <c r="A3069" s="59" t="s">
        <v>51</v>
      </c>
      <c r="B3069" s="59" t="s">
        <v>41</v>
      </c>
      <c r="C3069" s="59" t="s">
        <v>171</v>
      </c>
      <c r="D3069" s="59">
        <v>1.0</v>
      </c>
      <c r="E3069" s="59" t="s">
        <v>161</v>
      </c>
      <c r="F3069" s="58"/>
    </row>
    <row r="3070">
      <c r="A3070" s="59" t="s">
        <v>51</v>
      </c>
      <c r="B3070" s="59" t="s">
        <v>97</v>
      </c>
      <c r="C3070" s="59" t="s">
        <v>171</v>
      </c>
      <c r="D3070" s="59">
        <v>1.0</v>
      </c>
      <c r="E3070" s="59" t="s">
        <v>161</v>
      </c>
      <c r="F3070" s="58"/>
    </row>
    <row r="3071">
      <c r="A3071" s="59" t="s">
        <v>51</v>
      </c>
      <c r="B3071" s="59" t="s">
        <v>77</v>
      </c>
      <c r="C3071" s="59" t="s">
        <v>171</v>
      </c>
      <c r="D3071" s="59">
        <v>1.0</v>
      </c>
      <c r="E3071" s="59" t="s">
        <v>161</v>
      </c>
      <c r="F3071" s="58"/>
    </row>
    <row r="3072">
      <c r="A3072" s="59" t="s">
        <v>51</v>
      </c>
      <c r="B3072" s="59" t="s">
        <v>120</v>
      </c>
      <c r="C3072" s="59" t="s">
        <v>171</v>
      </c>
      <c r="D3072" s="59">
        <v>1.0</v>
      </c>
      <c r="E3072" s="59" t="s">
        <v>161</v>
      </c>
      <c r="F3072" s="58"/>
    </row>
    <row r="3073">
      <c r="A3073" s="59" t="s">
        <v>51</v>
      </c>
      <c r="B3073" s="59" t="s">
        <v>116</v>
      </c>
      <c r="C3073" s="59" t="s">
        <v>171</v>
      </c>
      <c r="D3073" s="59">
        <v>1.0</v>
      </c>
      <c r="E3073" s="59" t="s">
        <v>161</v>
      </c>
      <c r="F3073" s="58"/>
    </row>
    <row r="3074">
      <c r="A3074" s="59" t="s">
        <v>51</v>
      </c>
      <c r="B3074" s="59" t="s">
        <v>31</v>
      </c>
      <c r="C3074" s="59" t="s">
        <v>171</v>
      </c>
      <c r="D3074" s="59">
        <v>1.0</v>
      </c>
      <c r="E3074" s="59" t="s">
        <v>161</v>
      </c>
      <c r="F3074" s="58"/>
    </row>
    <row r="3075">
      <c r="A3075" s="59" t="s">
        <v>51</v>
      </c>
      <c r="B3075" s="59" t="s">
        <v>45</v>
      </c>
      <c r="C3075" s="59" t="s">
        <v>171</v>
      </c>
      <c r="D3075" s="59">
        <v>1.0</v>
      </c>
      <c r="E3075" s="59" t="s">
        <v>161</v>
      </c>
      <c r="F3075" s="58"/>
    </row>
    <row r="3076">
      <c r="A3076" s="59" t="s">
        <v>51</v>
      </c>
      <c r="B3076" s="59" t="s">
        <v>94</v>
      </c>
      <c r="C3076" s="59" t="s">
        <v>171</v>
      </c>
      <c r="D3076" s="59">
        <v>1.0</v>
      </c>
      <c r="E3076" s="59" t="s">
        <v>161</v>
      </c>
      <c r="F3076" s="58"/>
    </row>
    <row r="3077">
      <c r="A3077" s="59" t="s">
        <v>51</v>
      </c>
      <c r="B3077" s="59" t="s">
        <v>27</v>
      </c>
      <c r="C3077" s="59" t="s">
        <v>171</v>
      </c>
      <c r="D3077" s="59">
        <v>1.0</v>
      </c>
      <c r="E3077" s="59" t="s">
        <v>161</v>
      </c>
      <c r="F3077" s="58"/>
    </row>
    <row r="3078">
      <c r="A3078" s="59" t="s">
        <v>51</v>
      </c>
      <c r="B3078" s="59" t="s">
        <v>105</v>
      </c>
      <c r="C3078" s="59" t="s">
        <v>171</v>
      </c>
      <c r="D3078" s="59">
        <v>1.0</v>
      </c>
      <c r="E3078" s="59" t="s">
        <v>161</v>
      </c>
      <c r="F3078" s="58"/>
    </row>
    <row r="3079">
      <c r="A3079" s="59" t="s">
        <v>51</v>
      </c>
      <c r="B3079" s="59" t="s">
        <v>52</v>
      </c>
      <c r="C3079" s="59" t="s">
        <v>171</v>
      </c>
      <c r="D3079" s="59">
        <v>1.0</v>
      </c>
      <c r="E3079" s="59" t="s">
        <v>161</v>
      </c>
      <c r="F3079" s="58"/>
    </row>
    <row r="3080">
      <c r="A3080" s="59" t="s">
        <v>51</v>
      </c>
      <c r="B3080" s="59" t="s">
        <v>58</v>
      </c>
      <c r="C3080" s="59" t="s">
        <v>171</v>
      </c>
      <c r="D3080" s="59">
        <v>1.0</v>
      </c>
      <c r="E3080" s="59" t="s">
        <v>161</v>
      </c>
      <c r="F3080" s="58"/>
    </row>
    <row r="3081">
      <c r="A3081" s="59" t="s">
        <v>51</v>
      </c>
      <c r="B3081" s="59" t="s">
        <v>65</v>
      </c>
      <c r="C3081" s="59" t="s">
        <v>171</v>
      </c>
      <c r="D3081" s="59">
        <v>1.0</v>
      </c>
      <c r="E3081" s="59" t="s">
        <v>161</v>
      </c>
      <c r="F3081" s="58"/>
    </row>
    <row r="3082">
      <c r="A3082" s="59" t="s">
        <v>51</v>
      </c>
      <c r="B3082" s="59" t="s">
        <v>59</v>
      </c>
      <c r="C3082" s="59" t="s">
        <v>171</v>
      </c>
      <c r="D3082" s="59">
        <v>1.0</v>
      </c>
      <c r="E3082" s="59" t="s">
        <v>161</v>
      </c>
      <c r="F3082" s="58"/>
    </row>
    <row r="3083">
      <c r="A3083" s="59" t="s">
        <v>51</v>
      </c>
      <c r="B3083" s="59" t="s">
        <v>71</v>
      </c>
      <c r="C3083" s="59" t="s">
        <v>171</v>
      </c>
      <c r="D3083" s="59">
        <v>1.0</v>
      </c>
      <c r="E3083" s="59" t="s">
        <v>161</v>
      </c>
      <c r="F3083" s="58"/>
    </row>
    <row r="3084">
      <c r="A3084" s="59" t="s">
        <v>51</v>
      </c>
      <c r="B3084" s="59" t="s">
        <v>119</v>
      </c>
      <c r="C3084" s="59" t="s">
        <v>171</v>
      </c>
      <c r="D3084" s="59">
        <v>1.0</v>
      </c>
      <c r="E3084" s="59" t="s">
        <v>161</v>
      </c>
      <c r="F3084" s="58"/>
    </row>
    <row r="3085">
      <c r="A3085" s="59" t="s">
        <v>51</v>
      </c>
      <c r="B3085" s="59" t="s">
        <v>122</v>
      </c>
      <c r="C3085" s="59" t="s">
        <v>171</v>
      </c>
      <c r="D3085" s="59">
        <v>1.0</v>
      </c>
      <c r="E3085" s="59" t="s">
        <v>161</v>
      </c>
      <c r="F3085" s="58"/>
    </row>
    <row r="3086">
      <c r="A3086" s="59" t="s">
        <v>51</v>
      </c>
      <c r="B3086" s="59" t="s">
        <v>36</v>
      </c>
      <c r="C3086" s="59" t="s">
        <v>171</v>
      </c>
      <c r="D3086" s="59">
        <v>1.0</v>
      </c>
      <c r="E3086" s="59" t="s">
        <v>161</v>
      </c>
      <c r="F3086" s="58"/>
    </row>
    <row r="3087">
      <c r="A3087" s="59" t="s">
        <v>51</v>
      </c>
      <c r="B3087" s="59" t="s">
        <v>40</v>
      </c>
      <c r="C3087" s="59" t="s">
        <v>171</v>
      </c>
      <c r="D3087" s="59">
        <v>1.0</v>
      </c>
      <c r="E3087" s="59" t="s">
        <v>161</v>
      </c>
      <c r="F3087" s="58"/>
    </row>
    <row r="3088">
      <c r="A3088" s="59" t="s">
        <v>51</v>
      </c>
      <c r="B3088" s="59" t="s">
        <v>84</v>
      </c>
      <c r="C3088" s="59" t="s">
        <v>171</v>
      </c>
      <c r="D3088" s="59">
        <v>1.0</v>
      </c>
      <c r="E3088" s="59" t="s">
        <v>161</v>
      </c>
      <c r="F3088" s="58"/>
    </row>
    <row r="3089">
      <c r="A3089" s="59" t="s">
        <v>51</v>
      </c>
      <c r="B3089" s="59" t="s">
        <v>98</v>
      </c>
      <c r="C3089" s="59" t="s">
        <v>171</v>
      </c>
      <c r="D3089" s="59">
        <v>1.0</v>
      </c>
      <c r="E3089" s="59" t="s">
        <v>161</v>
      </c>
      <c r="F3089" s="58"/>
    </row>
    <row r="3090">
      <c r="A3090" s="59" t="s">
        <v>51</v>
      </c>
      <c r="B3090" s="59" t="s">
        <v>99</v>
      </c>
      <c r="C3090" s="59" t="s">
        <v>171</v>
      </c>
      <c r="D3090" s="59">
        <v>1.0</v>
      </c>
      <c r="E3090" s="59" t="s">
        <v>161</v>
      </c>
      <c r="F3090" s="58"/>
    </row>
    <row r="3091">
      <c r="A3091" s="59" t="s">
        <v>51</v>
      </c>
      <c r="B3091" s="59" t="s">
        <v>109</v>
      </c>
      <c r="C3091" s="59" t="s">
        <v>171</v>
      </c>
      <c r="D3091" s="59">
        <v>1.0</v>
      </c>
      <c r="E3091" s="59" t="s">
        <v>161</v>
      </c>
      <c r="F3091" s="58"/>
    </row>
    <row r="3092">
      <c r="A3092" s="59" t="s">
        <v>51</v>
      </c>
      <c r="B3092" s="59" t="s">
        <v>124</v>
      </c>
      <c r="C3092" s="59" t="s">
        <v>171</v>
      </c>
      <c r="D3092" s="59">
        <v>1.0</v>
      </c>
      <c r="E3092" s="59" t="s">
        <v>161</v>
      </c>
      <c r="F3092" s="58"/>
    </row>
    <row r="3093">
      <c r="A3093" s="59" t="s">
        <v>51</v>
      </c>
      <c r="B3093" s="59" t="s">
        <v>145</v>
      </c>
      <c r="C3093" s="59" t="s">
        <v>171</v>
      </c>
      <c r="D3093" s="59">
        <v>1.0</v>
      </c>
      <c r="E3093" s="59" t="s">
        <v>161</v>
      </c>
      <c r="F3093" s="58"/>
    </row>
    <row r="3094">
      <c r="A3094" s="59" t="s">
        <v>51</v>
      </c>
      <c r="B3094" s="59" t="s">
        <v>147</v>
      </c>
      <c r="C3094" s="59" t="s">
        <v>171</v>
      </c>
      <c r="D3094" s="59">
        <v>1.0</v>
      </c>
      <c r="E3094" s="59" t="s">
        <v>161</v>
      </c>
      <c r="F3094" s="58"/>
    </row>
    <row r="3095">
      <c r="A3095" s="59" t="s">
        <v>51</v>
      </c>
      <c r="B3095" s="59" t="s">
        <v>102</v>
      </c>
      <c r="C3095" s="59" t="s">
        <v>171</v>
      </c>
      <c r="D3095" s="59">
        <v>1.0</v>
      </c>
      <c r="E3095" s="59" t="s">
        <v>161</v>
      </c>
      <c r="F3095" s="58"/>
    </row>
    <row r="3096">
      <c r="A3096" s="59" t="s">
        <v>83</v>
      </c>
      <c r="B3096" s="59" t="s">
        <v>148</v>
      </c>
      <c r="C3096" s="59" t="s">
        <v>171</v>
      </c>
      <c r="D3096" s="59">
        <v>1.0</v>
      </c>
      <c r="E3096" s="59" t="s">
        <v>161</v>
      </c>
      <c r="F3096" s="58"/>
    </row>
    <row r="3097">
      <c r="A3097" s="59" t="s">
        <v>83</v>
      </c>
      <c r="B3097" s="59" t="s">
        <v>149</v>
      </c>
      <c r="C3097" s="59" t="s">
        <v>171</v>
      </c>
      <c r="D3097" s="59">
        <v>1.0</v>
      </c>
      <c r="E3097" s="59" t="s">
        <v>161</v>
      </c>
      <c r="F3097" s="58"/>
    </row>
    <row r="3098">
      <c r="A3098" s="59" t="s">
        <v>83</v>
      </c>
      <c r="B3098" s="59" t="s">
        <v>15</v>
      </c>
      <c r="C3098" s="59" t="s">
        <v>171</v>
      </c>
      <c r="D3098" s="59">
        <v>1.0</v>
      </c>
      <c r="E3098" s="59" t="s">
        <v>161</v>
      </c>
      <c r="F3098" s="58"/>
    </row>
    <row r="3099">
      <c r="A3099" s="59" t="s">
        <v>83</v>
      </c>
      <c r="B3099" s="59" t="s">
        <v>48</v>
      </c>
      <c r="C3099" s="59" t="s">
        <v>171</v>
      </c>
      <c r="D3099" s="59">
        <v>1.0</v>
      </c>
      <c r="E3099" s="59" t="s">
        <v>161</v>
      </c>
      <c r="F3099" s="58"/>
    </row>
    <row r="3100">
      <c r="A3100" s="59" t="s">
        <v>83</v>
      </c>
      <c r="B3100" s="59" t="s">
        <v>61</v>
      </c>
      <c r="C3100" s="59" t="s">
        <v>171</v>
      </c>
      <c r="D3100" s="59">
        <v>1.0</v>
      </c>
      <c r="E3100" s="59" t="s">
        <v>161</v>
      </c>
      <c r="F3100" s="58"/>
    </row>
    <row r="3101">
      <c r="A3101" s="59" t="s">
        <v>83</v>
      </c>
      <c r="B3101" s="59" t="s">
        <v>63</v>
      </c>
      <c r="C3101" s="59" t="s">
        <v>171</v>
      </c>
      <c r="D3101" s="59">
        <v>1.0</v>
      </c>
      <c r="E3101" s="59" t="s">
        <v>161</v>
      </c>
      <c r="F3101" s="58"/>
    </row>
    <row r="3102">
      <c r="A3102" s="59" t="s">
        <v>83</v>
      </c>
      <c r="B3102" s="59" t="s">
        <v>93</v>
      </c>
      <c r="C3102" s="59" t="s">
        <v>171</v>
      </c>
      <c r="D3102" s="59">
        <v>1.0</v>
      </c>
      <c r="E3102" s="59" t="s">
        <v>161</v>
      </c>
      <c r="F3102" s="58"/>
    </row>
    <row r="3103">
      <c r="A3103" s="59" t="s">
        <v>83</v>
      </c>
      <c r="B3103" s="59" t="s">
        <v>96</v>
      </c>
      <c r="C3103" s="59" t="s">
        <v>171</v>
      </c>
      <c r="D3103" s="59">
        <v>1.0</v>
      </c>
      <c r="E3103" s="59" t="s">
        <v>161</v>
      </c>
      <c r="F3103" s="58"/>
    </row>
    <row r="3104">
      <c r="A3104" s="59" t="s">
        <v>83</v>
      </c>
      <c r="B3104" s="59" t="s">
        <v>112</v>
      </c>
      <c r="C3104" s="59" t="s">
        <v>171</v>
      </c>
      <c r="D3104" s="59">
        <v>1.0</v>
      </c>
      <c r="E3104" s="59" t="s">
        <v>161</v>
      </c>
      <c r="F3104" s="58"/>
    </row>
    <row r="3105">
      <c r="A3105" s="59" t="s">
        <v>83</v>
      </c>
      <c r="B3105" s="59" t="s">
        <v>114</v>
      </c>
      <c r="C3105" s="59" t="s">
        <v>171</v>
      </c>
      <c r="D3105" s="59">
        <v>1.0</v>
      </c>
      <c r="E3105" s="59" t="s">
        <v>161</v>
      </c>
      <c r="F3105" s="58"/>
    </row>
    <row r="3106">
      <c r="A3106" s="59" t="s">
        <v>83</v>
      </c>
      <c r="B3106" s="59" t="s">
        <v>142</v>
      </c>
      <c r="C3106" s="59" t="s">
        <v>171</v>
      </c>
      <c r="D3106" s="59">
        <v>1.0</v>
      </c>
      <c r="E3106" s="59" t="s">
        <v>161</v>
      </c>
      <c r="F3106" s="58"/>
    </row>
    <row r="3107">
      <c r="A3107" s="59" t="s">
        <v>83</v>
      </c>
      <c r="B3107" s="59" t="s">
        <v>54</v>
      </c>
      <c r="C3107" s="59" t="s">
        <v>171</v>
      </c>
      <c r="D3107" s="59">
        <v>1.0</v>
      </c>
      <c r="E3107" s="59" t="s">
        <v>161</v>
      </c>
      <c r="F3107" s="58"/>
    </row>
    <row r="3108">
      <c r="A3108" s="59" t="s">
        <v>83</v>
      </c>
      <c r="B3108" s="59" t="s">
        <v>108</v>
      </c>
      <c r="C3108" s="59" t="s">
        <v>171</v>
      </c>
      <c r="D3108" s="59">
        <v>1.0</v>
      </c>
      <c r="E3108" s="59" t="s">
        <v>161</v>
      </c>
      <c r="F3108" s="58"/>
    </row>
    <row r="3109">
      <c r="A3109" s="59" t="s">
        <v>83</v>
      </c>
      <c r="B3109" s="59" t="s">
        <v>39</v>
      </c>
      <c r="C3109" s="59" t="s">
        <v>171</v>
      </c>
      <c r="D3109" s="59">
        <v>1.0</v>
      </c>
      <c r="E3109" s="59" t="s">
        <v>161</v>
      </c>
      <c r="F3109" s="58"/>
    </row>
    <row r="3110">
      <c r="A3110" s="59" t="s">
        <v>83</v>
      </c>
      <c r="B3110" s="59" t="s">
        <v>121</v>
      </c>
      <c r="C3110" s="59" t="s">
        <v>171</v>
      </c>
      <c r="D3110" s="59">
        <v>1.0</v>
      </c>
      <c r="E3110" s="59" t="s">
        <v>161</v>
      </c>
      <c r="F3110" s="58"/>
    </row>
    <row r="3111">
      <c r="A3111" s="59" t="s">
        <v>83</v>
      </c>
      <c r="B3111" s="59" t="s">
        <v>126</v>
      </c>
      <c r="C3111" s="59" t="s">
        <v>171</v>
      </c>
      <c r="D3111" s="59">
        <v>1.0</v>
      </c>
      <c r="E3111" s="59" t="s">
        <v>161</v>
      </c>
      <c r="F3111" s="58"/>
    </row>
    <row r="3112">
      <c r="A3112" s="59" t="s">
        <v>83</v>
      </c>
      <c r="B3112" s="59" t="s">
        <v>80</v>
      </c>
      <c r="C3112" s="59" t="s">
        <v>171</v>
      </c>
      <c r="D3112" s="59">
        <v>1.0</v>
      </c>
      <c r="E3112" s="59" t="s">
        <v>161</v>
      </c>
      <c r="F3112" s="58"/>
    </row>
    <row r="3113">
      <c r="A3113" s="59" t="s">
        <v>83</v>
      </c>
      <c r="B3113" s="59" t="s">
        <v>23</v>
      </c>
      <c r="C3113" s="59" t="s">
        <v>171</v>
      </c>
      <c r="D3113" s="59">
        <v>1.0</v>
      </c>
      <c r="E3113" s="59" t="s">
        <v>161</v>
      </c>
      <c r="F3113" s="58"/>
    </row>
    <row r="3114">
      <c r="A3114" s="59" t="s">
        <v>83</v>
      </c>
      <c r="B3114" s="59" t="s">
        <v>67</v>
      </c>
      <c r="C3114" s="59" t="s">
        <v>171</v>
      </c>
      <c r="D3114" s="59">
        <v>1.0</v>
      </c>
      <c r="E3114" s="59" t="s">
        <v>161</v>
      </c>
      <c r="F3114" s="58"/>
    </row>
    <row r="3115">
      <c r="A3115" s="59" t="s">
        <v>83</v>
      </c>
      <c r="B3115" s="59" t="s">
        <v>92</v>
      </c>
      <c r="C3115" s="59" t="s">
        <v>171</v>
      </c>
      <c r="D3115" s="59">
        <v>1.0</v>
      </c>
      <c r="E3115" s="59" t="s">
        <v>161</v>
      </c>
      <c r="F3115" s="58"/>
    </row>
    <row r="3116">
      <c r="A3116" s="59" t="s">
        <v>83</v>
      </c>
      <c r="B3116" s="59" t="s">
        <v>138</v>
      </c>
      <c r="C3116" s="59" t="s">
        <v>171</v>
      </c>
      <c r="D3116" s="59">
        <v>1.0</v>
      </c>
      <c r="E3116" s="59" t="s">
        <v>161</v>
      </c>
      <c r="F3116" s="58"/>
    </row>
    <row r="3117">
      <c r="A3117" s="59" t="s">
        <v>83</v>
      </c>
      <c r="B3117" s="59" t="s">
        <v>128</v>
      </c>
      <c r="C3117" s="59" t="s">
        <v>171</v>
      </c>
      <c r="D3117" s="59">
        <v>1.0</v>
      </c>
      <c r="E3117" s="59" t="s">
        <v>161</v>
      </c>
      <c r="F3117" s="58"/>
    </row>
    <row r="3118">
      <c r="A3118" s="59" t="s">
        <v>83</v>
      </c>
      <c r="B3118" s="59" t="s">
        <v>21</v>
      </c>
      <c r="C3118" s="59" t="s">
        <v>171</v>
      </c>
      <c r="D3118" s="59">
        <v>1.0</v>
      </c>
      <c r="E3118" s="59" t="s">
        <v>161</v>
      </c>
      <c r="F3118" s="58"/>
    </row>
    <row r="3119">
      <c r="A3119" s="59" t="s">
        <v>83</v>
      </c>
      <c r="B3119" s="59" t="s">
        <v>144</v>
      </c>
      <c r="C3119" s="59" t="s">
        <v>171</v>
      </c>
      <c r="D3119" s="59">
        <v>1.0</v>
      </c>
      <c r="E3119" s="59" t="s">
        <v>161</v>
      </c>
      <c r="F3119" s="58"/>
    </row>
    <row r="3120">
      <c r="A3120" s="59" t="s">
        <v>83</v>
      </c>
      <c r="B3120" s="59" t="s">
        <v>82</v>
      </c>
      <c r="C3120" s="59" t="s">
        <v>171</v>
      </c>
      <c r="D3120" s="59">
        <v>1.0</v>
      </c>
      <c r="E3120" s="59" t="s">
        <v>161</v>
      </c>
      <c r="F3120" s="58"/>
    </row>
    <row r="3121">
      <c r="A3121" s="59" t="s">
        <v>83</v>
      </c>
      <c r="B3121" s="59" t="s">
        <v>73</v>
      </c>
      <c r="C3121" s="59" t="s">
        <v>171</v>
      </c>
      <c r="D3121" s="59">
        <v>1.0</v>
      </c>
      <c r="E3121" s="59" t="s">
        <v>161</v>
      </c>
      <c r="F3121" s="58"/>
    </row>
    <row r="3122">
      <c r="A3122" s="59" t="s">
        <v>83</v>
      </c>
      <c r="B3122" s="59" t="s">
        <v>50</v>
      </c>
      <c r="C3122" s="59" t="s">
        <v>171</v>
      </c>
      <c r="D3122" s="59">
        <v>1.0</v>
      </c>
      <c r="E3122" s="59" t="s">
        <v>161</v>
      </c>
      <c r="F3122" s="58"/>
    </row>
    <row r="3123">
      <c r="A3123" s="59" t="s">
        <v>83</v>
      </c>
      <c r="B3123" s="59" t="s">
        <v>72</v>
      </c>
      <c r="C3123" s="59" t="s">
        <v>171</v>
      </c>
      <c r="D3123" s="59">
        <v>1.0</v>
      </c>
      <c r="E3123" s="59" t="s">
        <v>161</v>
      </c>
      <c r="F3123" s="58"/>
    </row>
    <row r="3124">
      <c r="A3124" s="59" t="s">
        <v>83</v>
      </c>
      <c r="B3124" s="59" t="s">
        <v>75</v>
      </c>
      <c r="C3124" s="59" t="s">
        <v>171</v>
      </c>
      <c r="D3124" s="59">
        <v>1.0</v>
      </c>
      <c r="E3124" s="59" t="s">
        <v>161</v>
      </c>
      <c r="F3124" s="58"/>
    </row>
    <row r="3125">
      <c r="A3125" s="59" t="s">
        <v>83</v>
      </c>
      <c r="B3125" s="59" t="s">
        <v>25</v>
      </c>
      <c r="C3125" s="59" t="s">
        <v>171</v>
      </c>
      <c r="D3125" s="59">
        <v>1.0</v>
      </c>
      <c r="E3125" s="59" t="s">
        <v>161</v>
      </c>
      <c r="F3125" s="58"/>
    </row>
    <row r="3126">
      <c r="A3126" s="59" t="s">
        <v>83</v>
      </c>
      <c r="B3126" s="59" t="s">
        <v>104</v>
      </c>
      <c r="C3126" s="59" t="s">
        <v>171</v>
      </c>
      <c r="D3126" s="59">
        <v>1.0</v>
      </c>
      <c r="E3126" s="59" t="s">
        <v>161</v>
      </c>
      <c r="F3126" s="58"/>
    </row>
    <row r="3127">
      <c r="A3127" s="59" t="s">
        <v>83</v>
      </c>
      <c r="B3127" s="59" t="s">
        <v>146</v>
      </c>
      <c r="C3127" s="59" t="s">
        <v>171</v>
      </c>
      <c r="D3127" s="59">
        <v>1.0</v>
      </c>
      <c r="E3127" s="59" t="s">
        <v>161</v>
      </c>
      <c r="F3127" s="58"/>
    </row>
    <row r="3128">
      <c r="A3128" s="59" t="s">
        <v>83</v>
      </c>
      <c r="B3128" s="59" t="s">
        <v>55</v>
      </c>
      <c r="C3128" s="59" t="s">
        <v>171</v>
      </c>
      <c r="D3128" s="59">
        <v>1.0</v>
      </c>
      <c r="E3128" s="59" t="s">
        <v>161</v>
      </c>
      <c r="F3128" s="58"/>
    </row>
    <row r="3129">
      <c r="A3129" s="59" t="s">
        <v>83</v>
      </c>
      <c r="B3129" s="59" t="s">
        <v>125</v>
      </c>
      <c r="C3129" s="59" t="s">
        <v>171</v>
      </c>
      <c r="D3129" s="59">
        <v>1.0</v>
      </c>
      <c r="E3129" s="59" t="s">
        <v>161</v>
      </c>
      <c r="F3129" s="58"/>
    </row>
    <row r="3130">
      <c r="A3130" s="59" t="s">
        <v>83</v>
      </c>
      <c r="B3130" s="59" t="s">
        <v>81</v>
      </c>
      <c r="C3130" s="59" t="s">
        <v>171</v>
      </c>
      <c r="D3130" s="59">
        <v>1.0</v>
      </c>
      <c r="E3130" s="59" t="s">
        <v>161</v>
      </c>
      <c r="F3130" s="58"/>
    </row>
    <row r="3131">
      <c r="A3131" s="59" t="s">
        <v>83</v>
      </c>
      <c r="B3131" s="59" t="s">
        <v>106</v>
      </c>
      <c r="C3131" s="59" t="s">
        <v>171</v>
      </c>
      <c r="D3131" s="59">
        <v>1.0</v>
      </c>
      <c r="E3131" s="59" t="s">
        <v>161</v>
      </c>
      <c r="F3131" s="58"/>
    </row>
    <row r="3132">
      <c r="A3132" s="59" t="s">
        <v>83</v>
      </c>
      <c r="B3132" s="59" t="s">
        <v>86</v>
      </c>
      <c r="C3132" s="59" t="s">
        <v>171</v>
      </c>
      <c r="D3132" s="59">
        <v>1.0</v>
      </c>
      <c r="E3132" s="59" t="s">
        <v>161</v>
      </c>
      <c r="F3132" s="58"/>
    </row>
    <row r="3133">
      <c r="A3133" s="59" t="s">
        <v>83</v>
      </c>
      <c r="B3133" s="59" t="s">
        <v>90</v>
      </c>
      <c r="C3133" s="59" t="s">
        <v>171</v>
      </c>
      <c r="D3133" s="59">
        <v>1.0</v>
      </c>
      <c r="E3133" s="59" t="s">
        <v>161</v>
      </c>
      <c r="F3133" s="58"/>
    </row>
    <row r="3134">
      <c r="A3134" s="59" t="s">
        <v>83</v>
      </c>
      <c r="B3134" s="59" t="s">
        <v>135</v>
      </c>
      <c r="C3134" s="59" t="s">
        <v>171</v>
      </c>
      <c r="D3134" s="59">
        <v>1.0</v>
      </c>
      <c r="E3134" s="59" t="s">
        <v>161</v>
      </c>
      <c r="F3134" s="58"/>
    </row>
    <row r="3135">
      <c r="A3135" s="59" t="s">
        <v>83</v>
      </c>
      <c r="B3135" s="59" t="s">
        <v>113</v>
      </c>
      <c r="C3135" s="59" t="s">
        <v>171</v>
      </c>
      <c r="D3135" s="59">
        <v>1.0</v>
      </c>
      <c r="E3135" s="59" t="s">
        <v>161</v>
      </c>
      <c r="F3135" s="58"/>
    </row>
    <row r="3136">
      <c r="A3136" s="59" t="s">
        <v>83</v>
      </c>
      <c r="B3136" s="59" t="s">
        <v>69</v>
      </c>
      <c r="C3136" s="59" t="s">
        <v>171</v>
      </c>
      <c r="D3136" s="59">
        <v>1.0</v>
      </c>
      <c r="E3136" s="59" t="s">
        <v>161</v>
      </c>
      <c r="F3136" s="58"/>
    </row>
    <row r="3137">
      <c r="A3137" s="59" t="s">
        <v>83</v>
      </c>
      <c r="B3137" s="59" t="s">
        <v>143</v>
      </c>
      <c r="C3137" s="59" t="s">
        <v>171</v>
      </c>
      <c r="D3137" s="59">
        <v>1.0</v>
      </c>
      <c r="E3137" s="59" t="s">
        <v>161</v>
      </c>
      <c r="F3137" s="58"/>
    </row>
    <row r="3138">
      <c r="A3138" s="59" t="s">
        <v>83</v>
      </c>
      <c r="B3138" s="59" t="s">
        <v>111</v>
      </c>
      <c r="C3138" s="59" t="s">
        <v>171</v>
      </c>
      <c r="D3138" s="59">
        <v>1.0</v>
      </c>
      <c r="E3138" s="59" t="s">
        <v>161</v>
      </c>
      <c r="F3138" s="58"/>
    </row>
    <row r="3139">
      <c r="A3139" s="59" t="s">
        <v>83</v>
      </c>
      <c r="B3139" s="59" t="s">
        <v>130</v>
      </c>
      <c r="C3139" s="59" t="s">
        <v>171</v>
      </c>
      <c r="D3139" s="59">
        <v>1.0</v>
      </c>
      <c r="E3139" s="59" t="s">
        <v>161</v>
      </c>
      <c r="F3139" s="58"/>
    </row>
    <row r="3140">
      <c r="A3140" s="59" t="s">
        <v>83</v>
      </c>
      <c r="B3140" s="59" t="s">
        <v>47</v>
      </c>
      <c r="C3140" s="59" t="s">
        <v>171</v>
      </c>
      <c r="D3140" s="59">
        <v>1.0</v>
      </c>
      <c r="E3140" s="59" t="s">
        <v>161</v>
      </c>
      <c r="F3140" s="58"/>
    </row>
    <row r="3141">
      <c r="A3141" s="59" t="s">
        <v>83</v>
      </c>
      <c r="B3141" s="59" t="s">
        <v>17</v>
      </c>
      <c r="C3141" s="59" t="s">
        <v>171</v>
      </c>
      <c r="D3141" s="59">
        <v>1.0</v>
      </c>
      <c r="E3141" s="59" t="s">
        <v>161</v>
      </c>
      <c r="F3141" s="58"/>
    </row>
    <row r="3142">
      <c r="A3142" s="59" t="s">
        <v>83</v>
      </c>
      <c r="B3142" s="59" t="s">
        <v>22</v>
      </c>
      <c r="C3142" s="59" t="s">
        <v>171</v>
      </c>
      <c r="D3142" s="59">
        <v>1.0</v>
      </c>
      <c r="E3142" s="59" t="s">
        <v>161</v>
      </c>
      <c r="F3142" s="58"/>
    </row>
    <row r="3143">
      <c r="A3143" s="59" t="s">
        <v>83</v>
      </c>
      <c r="B3143" s="59" t="s">
        <v>62</v>
      </c>
      <c r="C3143" s="59" t="s">
        <v>171</v>
      </c>
      <c r="D3143" s="59">
        <v>1.0</v>
      </c>
      <c r="E3143" s="59" t="s">
        <v>161</v>
      </c>
      <c r="F3143" s="58"/>
    </row>
    <row r="3144">
      <c r="A3144" s="59" t="s">
        <v>83</v>
      </c>
      <c r="B3144" s="59" t="s">
        <v>66</v>
      </c>
      <c r="C3144" s="59" t="s">
        <v>171</v>
      </c>
      <c r="D3144" s="59">
        <v>1.0</v>
      </c>
      <c r="E3144" s="59" t="s">
        <v>161</v>
      </c>
      <c r="F3144" s="58"/>
    </row>
    <row r="3145">
      <c r="A3145" s="59" t="s">
        <v>83</v>
      </c>
      <c r="B3145" s="59" t="s">
        <v>78</v>
      </c>
      <c r="C3145" s="59" t="s">
        <v>171</v>
      </c>
      <c r="D3145" s="59">
        <v>1.0</v>
      </c>
      <c r="E3145" s="59" t="s">
        <v>161</v>
      </c>
      <c r="F3145" s="58"/>
    </row>
    <row r="3146">
      <c r="A3146" s="59" t="s">
        <v>83</v>
      </c>
      <c r="B3146" s="59" t="s">
        <v>91</v>
      </c>
      <c r="C3146" s="59" t="s">
        <v>171</v>
      </c>
      <c r="D3146" s="59">
        <v>1.0</v>
      </c>
      <c r="E3146" s="59" t="s">
        <v>161</v>
      </c>
      <c r="F3146" s="58"/>
    </row>
    <row r="3147">
      <c r="A3147" s="59" t="s">
        <v>83</v>
      </c>
      <c r="B3147" s="59" t="s">
        <v>110</v>
      </c>
      <c r="C3147" s="59" t="s">
        <v>171</v>
      </c>
      <c r="D3147" s="59">
        <v>1.0</v>
      </c>
      <c r="E3147" s="59" t="s">
        <v>161</v>
      </c>
      <c r="F3147" s="58"/>
    </row>
    <row r="3148">
      <c r="A3148" s="59" t="s">
        <v>83</v>
      </c>
      <c r="B3148" s="59" t="s">
        <v>87</v>
      </c>
      <c r="C3148" s="59" t="s">
        <v>171</v>
      </c>
      <c r="D3148" s="59">
        <v>1.0</v>
      </c>
      <c r="E3148" s="59" t="s">
        <v>161</v>
      </c>
      <c r="F3148" s="58"/>
    </row>
    <row r="3149">
      <c r="A3149" s="59" t="s">
        <v>83</v>
      </c>
      <c r="B3149" s="59" t="s">
        <v>41</v>
      </c>
      <c r="C3149" s="59" t="s">
        <v>171</v>
      </c>
      <c r="D3149" s="59">
        <v>1.0</v>
      </c>
      <c r="E3149" s="59" t="s">
        <v>161</v>
      </c>
      <c r="F3149" s="58"/>
    </row>
    <row r="3150">
      <c r="A3150" s="59" t="s">
        <v>83</v>
      </c>
      <c r="B3150" s="59" t="s">
        <v>97</v>
      </c>
      <c r="C3150" s="59" t="s">
        <v>171</v>
      </c>
      <c r="D3150" s="59">
        <v>1.0</v>
      </c>
      <c r="E3150" s="59" t="s">
        <v>161</v>
      </c>
      <c r="F3150" s="58"/>
    </row>
    <row r="3151">
      <c r="A3151" s="59" t="s">
        <v>83</v>
      </c>
      <c r="B3151" s="59" t="s">
        <v>77</v>
      </c>
      <c r="C3151" s="59" t="s">
        <v>171</v>
      </c>
      <c r="D3151" s="59">
        <v>1.0</v>
      </c>
      <c r="E3151" s="59" t="s">
        <v>161</v>
      </c>
      <c r="F3151" s="58"/>
    </row>
    <row r="3152">
      <c r="A3152" s="59" t="s">
        <v>83</v>
      </c>
      <c r="B3152" s="59" t="s">
        <v>120</v>
      </c>
      <c r="C3152" s="59" t="s">
        <v>171</v>
      </c>
      <c r="D3152" s="59">
        <v>1.0</v>
      </c>
      <c r="E3152" s="59" t="s">
        <v>161</v>
      </c>
      <c r="F3152" s="58"/>
    </row>
    <row r="3153">
      <c r="A3153" s="59" t="s">
        <v>83</v>
      </c>
      <c r="B3153" s="59" t="s">
        <v>116</v>
      </c>
      <c r="C3153" s="59" t="s">
        <v>171</v>
      </c>
      <c r="D3153" s="59">
        <v>1.0</v>
      </c>
      <c r="E3153" s="59" t="s">
        <v>161</v>
      </c>
      <c r="F3153" s="58"/>
    </row>
    <row r="3154">
      <c r="A3154" s="59" t="s">
        <v>83</v>
      </c>
      <c r="B3154" s="59" t="s">
        <v>31</v>
      </c>
      <c r="C3154" s="59" t="s">
        <v>171</v>
      </c>
      <c r="D3154" s="59">
        <v>1.0</v>
      </c>
      <c r="E3154" s="59" t="s">
        <v>161</v>
      </c>
      <c r="F3154" s="58"/>
    </row>
    <row r="3155">
      <c r="A3155" s="59" t="s">
        <v>83</v>
      </c>
      <c r="B3155" s="59" t="s">
        <v>45</v>
      </c>
      <c r="C3155" s="59" t="s">
        <v>171</v>
      </c>
      <c r="D3155" s="59">
        <v>1.0</v>
      </c>
      <c r="E3155" s="59" t="s">
        <v>161</v>
      </c>
      <c r="F3155" s="58"/>
    </row>
    <row r="3156">
      <c r="A3156" s="59" t="s">
        <v>83</v>
      </c>
      <c r="B3156" s="59" t="s">
        <v>94</v>
      </c>
      <c r="C3156" s="59" t="s">
        <v>171</v>
      </c>
      <c r="D3156" s="59">
        <v>1.0</v>
      </c>
      <c r="E3156" s="59" t="s">
        <v>161</v>
      </c>
      <c r="F3156" s="58"/>
    </row>
    <row r="3157">
      <c r="A3157" s="59" t="s">
        <v>83</v>
      </c>
      <c r="B3157" s="59" t="s">
        <v>27</v>
      </c>
      <c r="C3157" s="59" t="s">
        <v>171</v>
      </c>
      <c r="D3157" s="59">
        <v>1.0</v>
      </c>
      <c r="E3157" s="59" t="s">
        <v>161</v>
      </c>
      <c r="F3157" s="58"/>
    </row>
    <row r="3158">
      <c r="A3158" s="59" t="s">
        <v>83</v>
      </c>
      <c r="B3158" s="59" t="s">
        <v>105</v>
      </c>
      <c r="C3158" s="59" t="s">
        <v>171</v>
      </c>
      <c r="D3158" s="59">
        <v>1.0</v>
      </c>
      <c r="E3158" s="59" t="s">
        <v>161</v>
      </c>
      <c r="F3158" s="58"/>
    </row>
    <row r="3159">
      <c r="A3159" s="59" t="s">
        <v>83</v>
      </c>
      <c r="B3159" s="59" t="s">
        <v>52</v>
      </c>
      <c r="C3159" s="59" t="s">
        <v>171</v>
      </c>
      <c r="D3159" s="59">
        <v>1.0</v>
      </c>
      <c r="E3159" s="59" t="s">
        <v>161</v>
      </c>
      <c r="F3159" s="58"/>
    </row>
    <row r="3160">
      <c r="A3160" s="59" t="s">
        <v>83</v>
      </c>
      <c r="B3160" s="59" t="s">
        <v>58</v>
      </c>
      <c r="C3160" s="59" t="s">
        <v>171</v>
      </c>
      <c r="D3160" s="59">
        <v>1.0</v>
      </c>
      <c r="E3160" s="59" t="s">
        <v>161</v>
      </c>
      <c r="F3160" s="58"/>
    </row>
    <row r="3161">
      <c r="A3161" s="59" t="s">
        <v>83</v>
      </c>
      <c r="B3161" s="59" t="s">
        <v>65</v>
      </c>
      <c r="C3161" s="59" t="s">
        <v>171</v>
      </c>
      <c r="D3161" s="59">
        <v>1.0</v>
      </c>
      <c r="E3161" s="59" t="s">
        <v>161</v>
      </c>
      <c r="F3161" s="58"/>
    </row>
    <row r="3162">
      <c r="A3162" s="59" t="s">
        <v>83</v>
      </c>
      <c r="B3162" s="59" t="s">
        <v>59</v>
      </c>
      <c r="C3162" s="59" t="s">
        <v>171</v>
      </c>
      <c r="D3162" s="59">
        <v>1.0</v>
      </c>
      <c r="E3162" s="59" t="s">
        <v>161</v>
      </c>
      <c r="F3162" s="58"/>
    </row>
    <row r="3163">
      <c r="A3163" s="59" t="s">
        <v>83</v>
      </c>
      <c r="B3163" s="59" t="s">
        <v>71</v>
      </c>
      <c r="C3163" s="59" t="s">
        <v>171</v>
      </c>
      <c r="D3163" s="59">
        <v>1.0</v>
      </c>
      <c r="E3163" s="59" t="s">
        <v>161</v>
      </c>
      <c r="F3163" s="58"/>
    </row>
    <row r="3164">
      <c r="A3164" s="59" t="s">
        <v>83</v>
      </c>
      <c r="B3164" s="59" t="s">
        <v>119</v>
      </c>
      <c r="C3164" s="59" t="s">
        <v>171</v>
      </c>
      <c r="D3164" s="59">
        <v>1.0</v>
      </c>
      <c r="E3164" s="59" t="s">
        <v>161</v>
      </c>
      <c r="F3164" s="58"/>
    </row>
    <row r="3165">
      <c r="A3165" s="59" t="s">
        <v>83</v>
      </c>
      <c r="B3165" s="59" t="s">
        <v>122</v>
      </c>
      <c r="C3165" s="59" t="s">
        <v>171</v>
      </c>
      <c r="D3165" s="59">
        <v>1.0</v>
      </c>
      <c r="E3165" s="59" t="s">
        <v>161</v>
      </c>
      <c r="F3165" s="58"/>
    </row>
    <row r="3166">
      <c r="A3166" s="59" t="s">
        <v>83</v>
      </c>
      <c r="B3166" s="59" t="s">
        <v>36</v>
      </c>
      <c r="C3166" s="59" t="s">
        <v>171</v>
      </c>
      <c r="D3166" s="59">
        <v>1.0</v>
      </c>
      <c r="E3166" s="59" t="s">
        <v>161</v>
      </c>
      <c r="F3166" s="58"/>
    </row>
    <row r="3167">
      <c r="A3167" s="59" t="s">
        <v>83</v>
      </c>
      <c r="B3167" s="59" t="s">
        <v>40</v>
      </c>
      <c r="C3167" s="59" t="s">
        <v>171</v>
      </c>
      <c r="D3167" s="59">
        <v>1.0</v>
      </c>
      <c r="E3167" s="59" t="s">
        <v>161</v>
      </c>
      <c r="F3167" s="58"/>
    </row>
    <row r="3168">
      <c r="A3168" s="59" t="s">
        <v>83</v>
      </c>
      <c r="B3168" s="59" t="s">
        <v>84</v>
      </c>
      <c r="C3168" s="59" t="s">
        <v>171</v>
      </c>
      <c r="D3168" s="59">
        <v>1.0</v>
      </c>
      <c r="E3168" s="59" t="s">
        <v>161</v>
      </c>
      <c r="F3168" s="58"/>
    </row>
    <row r="3169">
      <c r="A3169" s="59" t="s">
        <v>83</v>
      </c>
      <c r="B3169" s="59" t="s">
        <v>98</v>
      </c>
      <c r="C3169" s="59" t="s">
        <v>171</v>
      </c>
      <c r="D3169" s="59">
        <v>1.0</v>
      </c>
      <c r="E3169" s="59" t="s">
        <v>161</v>
      </c>
      <c r="F3169" s="58"/>
    </row>
    <row r="3170">
      <c r="A3170" s="59" t="s">
        <v>83</v>
      </c>
      <c r="B3170" s="59" t="s">
        <v>99</v>
      </c>
      <c r="C3170" s="59" t="s">
        <v>171</v>
      </c>
      <c r="D3170" s="59">
        <v>1.0</v>
      </c>
      <c r="E3170" s="59" t="s">
        <v>161</v>
      </c>
      <c r="F3170" s="58"/>
    </row>
    <row r="3171">
      <c r="A3171" s="59" t="s">
        <v>83</v>
      </c>
      <c r="B3171" s="59" t="s">
        <v>109</v>
      </c>
      <c r="C3171" s="59" t="s">
        <v>171</v>
      </c>
      <c r="D3171" s="59">
        <v>1.0</v>
      </c>
      <c r="E3171" s="59" t="s">
        <v>161</v>
      </c>
      <c r="F3171" s="58"/>
    </row>
    <row r="3172">
      <c r="A3172" s="59" t="s">
        <v>83</v>
      </c>
      <c r="B3172" s="59" t="s">
        <v>124</v>
      </c>
      <c r="C3172" s="59" t="s">
        <v>171</v>
      </c>
      <c r="D3172" s="59">
        <v>1.0</v>
      </c>
      <c r="E3172" s="59" t="s">
        <v>161</v>
      </c>
      <c r="F3172" s="58"/>
    </row>
    <row r="3173">
      <c r="A3173" s="59" t="s">
        <v>83</v>
      </c>
      <c r="B3173" s="59" t="s">
        <v>145</v>
      </c>
      <c r="C3173" s="59" t="s">
        <v>171</v>
      </c>
      <c r="D3173" s="59">
        <v>1.0</v>
      </c>
      <c r="E3173" s="59" t="s">
        <v>161</v>
      </c>
      <c r="F3173" s="58"/>
    </row>
    <row r="3174">
      <c r="A3174" s="59" t="s">
        <v>83</v>
      </c>
      <c r="B3174" s="59" t="s">
        <v>147</v>
      </c>
      <c r="C3174" s="59" t="s">
        <v>171</v>
      </c>
      <c r="D3174" s="59">
        <v>1.0</v>
      </c>
      <c r="E3174" s="59" t="s">
        <v>161</v>
      </c>
      <c r="F3174" s="58"/>
    </row>
    <row r="3175">
      <c r="A3175" s="59" t="s">
        <v>83</v>
      </c>
      <c r="B3175" s="59" t="s">
        <v>102</v>
      </c>
      <c r="C3175" s="59" t="s">
        <v>171</v>
      </c>
      <c r="D3175" s="59">
        <v>1.0</v>
      </c>
      <c r="E3175" s="59" t="s">
        <v>161</v>
      </c>
      <c r="F3175" s="58"/>
    </row>
    <row r="3176">
      <c r="A3176" s="59" t="s">
        <v>148</v>
      </c>
      <c r="B3176" s="59" t="s">
        <v>149</v>
      </c>
      <c r="C3176" s="59" t="s">
        <v>171</v>
      </c>
      <c r="D3176" s="59">
        <v>1.0</v>
      </c>
      <c r="E3176" s="59" t="s">
        <v>161</v>
      </c>
      <c r="F3176" s="58"/>
    </row>
    <row r="3177">
      <c r="A3177" s="59" t="s">
        <v>148</v>
      </c>
      <c r="B3177" s="59" t="s">
        <v>15</v>
      </c>
      <c r="C3177" s="59" t="s">
        <v>171</v>
      </c>
      <c r="D3177" s="59">
        <v>1.0</v>
      </c>
      <c r="E3177" s="59" t="s">
        <v>161</v>
      </c>
      <c r="F3177" s="58"/>
    </row>
    <row r="3178">
      <c r="A3178" s="59" t="s">
        <v>148</v>
      </c>
      <c r="B3178" s="59" t="s">
        <v>48</v>
      </c>
      <c r="C3178" s="59" t="s">
        <v>171</v>
      </c>
      <c r="D3178" s="59">
        <v>1.0</v>
      </c>
      <c r="E3178" s="59" t="s">
        <v>161</v>
      </c>
      <c r="F3178" s="58"/>
    </row>
    <row r="3179">
      <c r="A3179" s="59" t="s">
        <v>148</v>
      </c>
      <c r="B3179" s="59" t="s">
        <v>61</v>
      </c>
      <c r="C3179" s="59" t="s">
        <v>171</v>
      </c>
      <c r="D3179" s="59">
        <v>1.0</v>
      </c>
      <c r="E3179" s="59" t="s">
        <v>161</v>
      </c>
      <c r="F3179" s="58"/>
    </row>
    <row r="3180">
      <c r="A3180" s="59" t="s">
        <v>148</v>
      </c>
      <c r="B3180" s="59" t="s">
        <v>63</v>
      </c>
      <c r="C3180" s="59" t="s">
        <v>171</v>
      </c>
      <c r="D3180" s="59">
        <v>1.0</v>
      </c>
      <c r="E3180" s="59" t="s">
        <v>161</v>
      </c>
      <c r="F3180" s="58"/>
    </row>
    <row r="3181">
      <c r="A3181" s="59" t="s">
        <v>148</v>
      </c>
      <c r="B3181" s="59" t="s">
        <v>93</v>
      </c>
      <c r="C3181" s="59" t="s">
        <v>171</v>
      </c>
      <c r="D3181" s="59">
        <v>1.0</v>
      </c>
      <c r="E3181" s="59" t="s">
        <v>161</v>
      </c>
      <c r="F3181" s="58"/>
    </row>
    <row r="3182">
      <c r="A3182" s="59" t="s">
        <v>148</v>
      </c>
      <c r="B3182" s="59" t="s">
        <v>96</v>
      </c>
      <c r="C3182" s="59" t="s">
        <v>171</v>
      </c>
      <c r="D3182" s="59">
        <v>1.0</v>
      </c>
      <c r="E3182" s="59" t="s">
        <v>161</v>
      </c>
      <c r="F3182" s="58"/>
    </row>
    <row r="3183">
      <c r="A3183" s="59" t="s">
        <v>148</v>
      </c>
      <c r="B3183" s="59" t="s">
        <v>112</v>
      </c>
      <c r="C3183" s="59" t="s">
        <v>171</v>
      </c>
      <c r="D3183" s="59">
        <v>1.0</v>
      </c>
      <c r="E3183" s="59" t="s">
        <v>161</v>
      </c>
      <c r="F3183" s="58"/>
    </row>
    <row r="3184">
      <c r="A3184" s="59" t="s">
        <v>148</v>
      </c>
      <c r="B3184" s="59" t="s">
        <v>114</v>
      </c>
      <c r="C3184" s="59" t="s">
        <v>171</v>
      </c>
      <c r="D3184" s="59">
        <v>1.0</v>
      </c>
      <c r="E3184" s="59" t="s">
        <v>161</v>
      </c>
      <c r="F3184" s="58"/>
    </row>
    <row r="3185">
      <c r="A3185" s="59" t="s">
        <v>148</v>
      </c>
      <c r="B3185" s="59" t="s">
        <v>142</v>
      </c>
      <c r="C3185" s="59" t="s">
        <v>171</v>
      </c>
      <c r="D3185" s="59">
        <v>1.0</v>
      </c>
      <c r="E3185" s="59" t="s">
        <v>161</v>
      </c>
      <c r="F3185" s="58"/>
    </row>
    <row r="3186">
      <c r="A3186" s="59" t="s">
        <v>148</v>
      </c>
      <c r="B3186" s="59" t="s">
        <v>54</v>
      </c>
      <c r="C3186" s="59" t="s">
        <v>171</v>
      </c>
      <c r="D3186" s="59">
        <v>1.0</v>
      </c>
      <c r="E3186" s="59" t="s">
        <v>161</v>
      </c>
      <c r="F3186" s="58"/>
    </row>
    <row r="3187">
      <c r="A3187" s="59" t="s">
        <v>148</v>
      </c>
      <c r="B3187" s="59" t="s">
        <v>108</v>
      </c>
      <c r="C3187" s="59" t="s">
        <v>171</v>
      </c>
      <c r="D3187" s="59">
        <v>1.0</v>
      </c>
      <c r="E3187" s="59" t="s">
        <v>161</v>
      </c>
      <c r="F3187" s="58"/>
    </row>
    <row r="3188">
      <c r="A3188" s="59" t="s">
        <v>148</v>
      </c>
      <c r="B3188" s="59" t="s">
        <v>39</v>
      </c>
      <c r="C3188" s="59" t="s">
        <v>171</v>
      </c>
      <c r="D3188" s="59">
        <v>1.0</v>
      </c>
      <c r="E3188" s="59" t="s">
        <v>161</v>
      </c>
      <c r="F3188" s="58"/>
    </row>
    <row r="3189">
      <c r="A3189" s="59" t="s">
        <v>148</v>
      </c>
      <c r="B3189" s="59" t="s">
        <v>121</v>
      </c>
      <c r="C3189" s="59" t="s">
        <v>171</v>
      </c>
      <c r="D3189" s="59">
        <v>1.0</v>
      </c>
      <c r="E3189" s="59" t="s">
        <v>161</v>
      </c>
      <c r="F3189" s="58"/>
    </row>
    <row r="3190">
      <c r="A3190" s="59" t="s">
        <v>148</v>
      </c>
      <c r="B3190" s="59" t="s">
        <v>126</v>
      </c>
      <c r="C3190" s="59" t="s">
        <v>171</v>
      </c>
      <c r="D3190" s="59">
        <v>1.0</v>
      </c>
      <c r="E3190" s="59" t="s">
        <v>161</v>
      </c>
      <c r="F3190" s="58"/>
    </row>
    <row r="3191">
      <c r="A3191" s="59" t="s">
        <v>148</v>
      </c>
      <c r="B3191" s="59" t="s">
        <v>80</v>
      </c>
      <c r="C3191" s="59" t="s">
        <v>171</v>
      </c>
      <c r="D3191" s="59">
        <v>1.0</v>
      </c>
      <c r="E3191" s="59" t="s">
        <v>161</v>
      </c>
      <c r="F3191" s="58"/>
    </row>
    <row r="3192">
      <c r="A3192" s="59" t="s">
        <v>148</v>
      </c>
      <c r="B3192" s="59" t="s">
        <v>23</v>
      </c>
      <c r="C3192" s="59" t="s">
        <v>171</v>
      </c>
      <c r="D3192" s="59">
        <v>1.0</v>
      </c>
      <c r="E3192" s="59" t="s">
        <v>161</v>
      </c>
      <c r="F3192" s="58"/>
    </row>
    <row r="3193">
      <c r="A3193" s="59" t="s">
        <v>148</v>
      </c>
      <c r="B3193" s="59" t="s">
        <v>67</v>
      </c>
      <c r="C3193" s="59" t="s">
        <v>171</v>
      </c>
      <c r="D3193" s="59">
        <v>1.0</v>
      </c>
      <c r="E3193" s="59" t="s">
        <v>161</v>
      </c>
      <c r="F3193" s="58"/>
    </row>
    <row r="3194">
      <c r="A3194" s="59" t="s">
        <v>148</v>
      </c>
      <c r="B3194" s="59" t="s">
        <v>92</v>
      </c>
      <c r="C3194" s="59" t="s">
        <v>171</v>
      </c>
      <c r="D3194" s="59">
        <v>1.0</v>
      </c>
      <c r="E3194" s="59" t="s">
        <v>161</v>
      </c>
      <c r="F3194" s="58"/>
    </row>
    <row r="3195">
      <c r="A3195" s="59" t="s">
        <v>148</v>
      </c>
      <c r="B3195" s="59" t="s">
        <v>138</v>
      </c>
      <c r="C3195" s="59" t="s">
        <v>171</v>
      </c>
      <c r="D3195" s="59">
        <v>1.0</v>
      </c>
      <c r="E3195" s="59" t="s">
        <v>161</v>
      </c>
      <c r="F3195" s="58"/>
    </row>
    <row r="3196">
      <c r="A3196" s="59" t="s">
        <v>148</v>
      </c>
      <c r="B3196" s="59" t="s">
        <v>128</v>
      </c>
      <c r="C3196" s="59" t="s">
        <v>171</v>
      </c>
      <c r="D3196" s="59">
        <v>1.0</v>
      </c>
      <c r="E3196" s="59" t="s">
        <v>161</v>
      </c>
      <c r="F3196" s="58"/>
    </row>
    <row r="3197">
      <c r="A3197" s="59" t="s">
        <v>148</v>
      </c>
      <c r="B3197" s="59" t="s">
        <v>21</v>
      </c>
      <c r="C3197" s="59" t="s">
        <v>171</v>
      </c>
      <c r="D3197" s="59">
        <v>1.0</v>
      </c>
      <c r="E3197" s="59" t="s">
        <v>161</v>
      </c>
      <c r="F3197" s="58"/>
    </row>
    <row r="3198">
      <c r="A3198" s="59" t="s">
        <v>148</v>
      </c>
      <c r="B3198" s="59" t="s">
        <v>144</v>
      </c>
      <c r="C3198" s="59" t="s">
        <v>171</v>
      </c>
      <c r="D3198" s="59">
        <v>1.0</v>
      </c>
      <c r="E3198" s="59" t="s">
        <v>161</v>
      </c>
      <c r="F3198" s="58"/>
    </row>
    <row r="3199">
      <c r="A3199" s="59" t="s">
        <v>148</v>
      </c>
      <c r="B3199" s="59" t="s">
        <v>82</v>
      </c>
      <c r="C3199" s="59" t="s">
        <v>171</v>
      </c>
      <c r="D3199" s="59">
        <v>1.0</v>
      </c>
      <c r="E3199" s="59" t="s">
        <v>161</v>
      </c>
      <c r="F3199" s="58"/>
    </row>
    <row r="3200">
      <c r="A3200" s="59" t="s">
        <v>148</v>
      </c>
      <c r="B3200" s="59" t="s">
        <v>73</v>
      </c>
      <c r="C3200" s="59" t="s">
        <v>171</v>
      </c>
      <c r="D3200" s="59">
        <v>1.0</v>
      </c>
      <c r="E3200" s="59" t="s">
        <v>161</v>
      </c>
      <c r="F3200" s="58"/>
    </row>
    <row r="3201">
      <c r="A3201" s="59" t="s">
        <v>148</v>
      </c>
      <c r="B3201" s="59" t="s">
        <v>50</v>
      </c>
      <c r="C3201" s="59" t="s">
        <v>171</v>
      </c>
      <c r="D3201" s="59">
        <v>1.0</v>
      </c>
      <c r="E3201" s="59" t="s">
        <v>161</v>
      </c>
      <c r="F3201" s="58"/>
    </row>
    <row r="3202">
      <c r="A3202" s="59" t="s">
        <v>148</v>
      </c>
      <c r="B3202" s="59" t="s">
        <v>72</v>
      </c>
      <c r="C3202" s="59" t="s">
        <v>171</v>
      </c>
      <c r="D3202" s="59">
        <v>1.0</v>
      </c>
      <c r="E3202" s="59" t="s">
        <v>161</v>
      </c>
      <c r="F3202" s="58"/>
    </row>
    <row r="3203">
      <c r="A3203" s="59" t="s">
        <v>148</v>
      </c>
      <c r="B3203" s="59" t="s">
        <v>75</v>
      </c>
      <c r="C3203" s="59" t="s">
        <v>171</v>
      </c>
      <c r="D3203" s="59">
        <v>1.0</v>
      </c>
      <c r="E3203" s="59" t="s">
        <v>161</v>
      </c>
      <c r="F3203" s="58"/>
    </row>
    <row r="3204">
      <c r="A3204" s="59" t="s">
        <v>148</v>
      </c>
      <c r="B3204" s="59" t="s">
        <v>25</v>
      </c>
      <c r="C3204" s="59" t="s">
        <v>171</v>
      </c>
      <c r="D3204" s="59">
        <v>1.0</v>
      </c>
      <c r="E3204" s="59" t="s">
        <v>161</v>
      </c>
      <c r="F3204" s="58"/>
    </row>
    <row r="3205">
      <c r="A3205" s="59" t="s">
        <v>148</v>
      </c>
      <c r="B3205" s="59" t="s">
        <v>104</v>
      </c>
      <c r="C3205" s="59" t="s">
        <v>171</v>
      </c>
      <c r="D3205" s="59">
        <v>1.0</v>
      </c>
      <c r="E3205" s="59" t="s">
        <v>161</v>
      </c>
      <c r="F3205" s="58"/>
    </row>
    <row r="3206">
      <c r="A3206" s="59" t="s">
        <v>148</v>
      </c>
      <c r="B3206" s="59" t="s">
        <v>146</v>
      </c>
      <c r="C3206" s="59" t="s">
        <v>171</v>
      </c>
      <c r="D3206" s="59">
        <v>1.0</v>
      </c>
      <c r="E3206" s="59" t="s">
        <v>161</v>
      </c>
      <c r="F3206" s="58"/>
    </row>
    <row r="3207">
      <c r="A3207" s="59" t="s">
        <v>148</v>
      </c>
      <c r="B3207" s="59" t="s">
        <v>55</v>
      </c>
      <c r="C3207" s="59" t="s">
        <v>171</v>
      </c>
      <c r="D3207" s="59">
        <v>1.0</v>
      </c>
      <c r="E3207" s="59" t="s">
        <v>161</v>
      </c>
      <c r="F3207" s="58"/>
    </row>
    <row r="3208">
      <c r="A3208" s="59" t="s">
        <v>148</v>
      </c>
      <c r="B3208" s="59" t="s">
        <v>125</v>
      </c>
      <c r="C3208" s="59" t="s">
        <v>171</v>
      </c>
      <c r="D3208" s="59">
        <v>1.0</v>
      </c>
      <c r="E3208" s="59" t="s">
        <v>161</v>
      </c>
      <c r="F3208" s="58"/>
    </row>
    <row r="3209">
      <c r="A3209" s="59" t="s">
        <v>148</v>
      </c>
      <c r="B3209" s="59" t="s">
        <v>81</v>
      </c>
      <c r="C3209" s="59" t="s">
        <v>171</v>
      </c>
      <c r="D3209" s="59">
        <v>1.0</v>
      </c>
      <c r="E3209" s="59" t="s">
        <v>161</v>
      </c>
      <c r="F3209" s="58"/>
    </row>
    <row r="3210">
      <c r="A3210" s="59" t="s">
        <v>148</v>
      </c>
      <c r="B3210" s="59" t="s">
        <v>106</v>
      </c>
      <c r="C3210" s="59" t="s">
        <v>171</v>
      </c>
      <c r="D3210" s="59">
        <v>1.0</v>
      </c>
      <c r="E3210" s="59" t="s">
        <v>161</v>
      </c>
      <c r="F3210" s="58"/>
    </row>
    <row r="3211">
      <c r="A3211" s="59" t="s">
        <v>148</v>
      </c>
      <c r="B3211" s="59" t="s">
        <v>86</v>
      </c>
      <c r="C3211" s="59" t="s">
        <v>171</v>
      </c>
      <c r="D3211" s="59">
        <v>1.0</v>
      </c>
      <c r="E3211" s="59" t="s">
        <v>161</v>
      </c>
      <c r="F3211" s="58"/>
    </row>
    <row r="3212">
      <c r="A3212" s="59" t="s">
        <v>148</v>
      </c>
      <c r="B3212" s="59" t="s">
        <v>90</v>
      </c>
      <c r="C3212" s="59" t="s">
        <v>171</v>
      </c>
      <c r="D3212" s="59">
        <v>1.0</v>
      </c>
      <c r="E3212" s="59" t="s">
        <v>161</v>
      </c>
      <c r="F3212" s="58"/>
    </row>
    <row r="3213">
      <c r="A3213" s="59" t="s">
        <v>148</v>
      </c>
      <c r="B3213" s="59" t="s">
        <v>135</v>
      </c>
      <c r="C3213" s="59" t="s">
        <v>171</v>
      </c>
      <c r="D3213" s="59">
        <v>1.0</v>
      </c>
      <c r="E3213" s="59" t="s">
        <v>161</v>
      </c>
      <c r="F3213" s="58"/>
    </row>
    <row r="3214">
      <c r="A3214" s="59" t="s">
        <v>148</v>
      </c>
      <c r="B3214" s="59" t="s">
        <v>113</v>
      </c>
      <c r="C3214" s="59" t="s">
        <v>171</v>
      </c>
      <c r="D3214" s="59">
        <v>1.0</v>
      </c>
      <c r="E3214" s="59" t="s">
        <v>161</v>
      </c>
      <c r="F3214" s="58"/>
    </row>
    <row r="3215">
      <c r="A3215" s="59" t="s">
        <v>148</v>
      </c>
      <c r="B3215" s="59" t="s">
        <v>69</v>
      </c>
      <c r="C3215" s="59" t="s">
        <v>171</v>
      </c>
      <c r="D3215" s="59">
        <v>1.0</v>
      </c>
      <c r="E3215" s="59" t="s">
        <v>161</v>
      </c>
      <c r="F3215" s="58"/>
    </row>
    <row r="3216">
      <c r="A3216" s="59" t="s">
        <v>148</v>
      </c>
      <c r="B3216" s="59" t="s">
        <v>143</v>
      </c>
      <c r="C3216" s="59" t="s">
        <v>171</v>
      </c>
      <c r="D3216" s="59">
        <v>1.0</v>
      </c>
      <c r="E3216" s="59" t="s">
        <v>161</v>
      </c>
      <c r="F3216" s="58"/>
    </row>
    <row r="3217">
      <c r="A3217" s="59" t="s">
        <v>148</v>
      </c>
      <c r="B3217" s="59" t="s">
        <v>111</v>
      </c>
      <c r="C3217" s="59" t="s">
        <v>171</v>
      </c>
      <c r="D3217" s="59">
        <v>1.0</v>
      </c>
      <c r="E3217" s="59" t="s">
        <v>161</v>
      </c>
      <c r="F3217" s="58"/>
    </row>
    <row r="3218">
      <c r="A3218" s="59" t="s">
        <v>148</v>
      </c>
      <c r="B3218" s="59" t="s">
        <v>130</v>
      </c>
      <c r="C3218" s="59" t="s">
        <v>171</v>
      </c>
      <c r="D3218" s="59">
        <v>1.0</v>
      </c>
      <c r="E3218" s="59" t="s">
        <v>161</v>
      </c>
      <c r="F3218" s="58"/>
    </row>
    <row r="3219">
      <c r="A3219" s="59" t="s">
        <v>148</v>
      </c>
      <c r="B3219" s="59" t="s">
        <v>47</v>
      </c>
      <c r="C3219" s="59" t="s">
        <v>171</v>
      </c>
      <c r="D3219" s="59">
        <v>1.0</v>
      </c>
      <c r="E3219" s="59" t="s">
        <v>161</v>
      </c>
      <c r="F3219" s="58"/>
    </row>
    <row r="3220">
      <c r="A3220" s="59" t="s">
        <v>148</v>
      </c>
      <c r="B3220" s="59" t="s">
        <v>17</v>
      </c>
      <c r="C3220" s="59" t="s">
        <v>171</v>
      </c>
      <c r="D3220" s="59">
        <v>1.0</v>
      </c>
      <c r="E3220" s="59" t="s">
        <v>161</v>
      </c>
      <c r="F3220" s="58"/>
    </row>
    <row r="3221">
      <c r="A3221" s="59" t="s">
        <v>148</v>
      </c>
      <c r="B3221" s="59" t="s">
        <v>22</v>
      </c>
      <c r="C3221" s="59" t="s">
        <v>171</v>
      </c>
      <c r="D3221" s="59">
        <v>1.0</v>
      </c>
      <c r="E3221" s="59" t="s">
        <v>161</v>
      </c>
      <c r="F3221" s="58"/>
    </row>
    <row r="3222">
      <c r="A3222" s="59" t="s">
        <v>148</v>
      </c>
      <c r="B3222" s="59" t="s">
        <v>62</v>
      </c>
      <c r="C3222" s="59" t="s">
        <v>171</v>
      </c>
      <c r="D3222" s="59">
        <v>1.0</v>
      </c>
      <c r="E3222" s="59" t="s">
        <v>161</v>
      </c>
      <c r="F3222" s="58"/>
    </row>
    <row r="3223">
      <c r="A3223" s="59" t="s">
        <v>148</v>
      </c>
      <c r="B3223" s="59" t="s">
        <v>66</v>
      </c>
      <c r="C3223" s="59" t="s">
        <v>171</v>
      </c>
      <c r="D3223" s="59">
        <v>1.0</v>
      </c>
      <c r="E3223" s="59" t="s">
        <v>161</v>
      </c>
      <c r="F3223" s="58"/>
    </row>
    <row r="3224">
      <c r="A3224" s="59" t="s">
        <v>148</v>
      </c>
      <c r="B3224" s="59" t="s">
        <v>78</v>
      </c>
      <c r="C3224" s="59" t="s">
        <v>171</v>
      </c>
      <c r="D3224" s="59">
        <v>1.0</v>
      </c>
      <c r="E3224" s="59" t="s">
        <v>161</v>
      </c>
      <c r="F3224" s="58"/>
    </row>
    <row r="3225">
      <c r="A3225" s="59" t="s">
        <v>148</v>
      </c>
      <c r="B3225" s="59" t="s">
        <v>91</v>
      </c>
      <c r="C3225" s="59" t="s">
        <v>171</v>
      </c>
      <c r="D3225" s="59">
        <v>1.0</v>
      </c>
      <c r="E3225" s="59" t="s">
        <v>161</v>
      </c>
      <c r="F3225" s="58"/>
    </row>
    <row r="3226">
      <c r="A3226" s="59" t="s">
        <v>148</v>
      </c>
      <c r="B3226" s="59" t="s">
        <v>110</v>
      </c>
      <c r="C3226" s="59" t="s">
        <v>171</v>
      </c>
      <c r="D3226" s="59">
        <v>1.0</v>
      </c>
      <c r="E3226" s="59" t="s">
        <v>161</v>
      </c>
      <c r="F3226" s="58"/>
    </row>
    <row r="3227">
      <c r="A3227" s="59" t="s">
        <v>148</v>
      </c>
      <c r="B3227" s="59" t="s">
        <v>87</v>
      </c>
      <c r="C3227" s="59" t="s">
        <v>171</v>
      </c>
      <c r="D3227" s="59">
        <v>1.0</v>
      </c>
      <c r="E3227" s="59" t="s">
        <v>161</v>
      </c>
      <c r="F3227" s="58"/>
    </row>
    <row r="3228">
      <c r="A3228" s="59" t="s">
        <v>148</v>
      </c>
      <c r="B3228" s="59" t="s">
        <v>41</v>
      </c>
      <c r="C3228" s="59" t="s">
        <v>171</v>
      </c>
      <c r="D3228" s="59">
        <v>1.0</v>
      </c>
      <c r="E3228" s="59" t="s">
        <v>161</v>
      </c>
      <c r="F3228" s="58"/>
    </row>
    <row r="3229">
      <c r="A3229" s="59" t="s">
        <v>148</v>
      </c>
      <c r="B3229" s="59" t="s">
        <v>97</v>
      </c>
      <c r="C3229" s="59" t="s">
        <v>171</v>
      </c>
      <c r="D3229" s="59">
        <v>1.0</v>
      </c>
      <c r="E3229" s="59" t="s">
        <v>161</v>
      </c>
      <c r="F3229" s="58"/>
    </row>
    <row r="3230">
      <c r="A3230" s="59" t="s">
        <v>148</v>
      </c>
      <c r="B3230" s="59" t="s">
        <v>77</v>
      </c>
      <c r="C3230" s="59" t="s">
        <v>171</v>
      </c>
      <c r="D3230" s="59">
        <v>1.0</v>
      </c>
      <c r="E3230" s="59" t="s">
        <v>161</v>
      </c>
      <c r="F3230" s="58"/>
    </row>
    <row r="3231">
      <c r="A3231" s="59" t="s">
        <v>148</v>
      </c>
      <c r="B3231" s="59" t="s">
        <v>120</v>
      </c>
      <c r="C3231" s="59" t="s">
        <v>171</v>
      </c>
      <c r="D3231" s="59">
        <v>1.0</v>
      </c>
      <c r="E3231" s="59" t="s">
        <v>161</v>
      </c>
      <c r="F3231" s="58"/>
    </row>
    <row r="3232">
      <c r="A3232" s="59" t="s">
        <v>148</v>
      </c>
      <c r="B3232" s="59" t="s">
        <v>116</v>
      </c>
      <c r="C3232" s="59" t="s">
        <v>171</v>
      </c>
      <c r="D3232" s="59">
        <v>1.0</v>
      </c>
      <c r="E3232" s="59" t="s">
        <v>161</v>
      </c>
      <c r="F3232" s="58"/>
    </row>
    <row r="3233">
      <c r="A3233" s="59" t="s">
        <v>148</v>
      </c>
      <c r="B3233" s="59" t="s">
        <v>31</v>
      </c>
      <c r="C3233" s="59" t="s">
        <v>171</v>
      </c>
      <c r="D3233" s="59">
        <v>1.0</v>
      </c>
      <c r="E3233" s="59" t="s">
        <v>161</v>
      </c>
      <c r="F3233" s="58"/>
    </row>
    <row r="3234">
      <c r="A3234" s="59" t="s">
        <v>148</v>
      </c>
      <c r="B3234" s="59" t="s">
        <v>45</v>
      </c>
      <c r="C3234" s="59" t="s">
        <v>171</v>
      </c>
      <c r="D3234" s="59">
        <v>1.0</v>
      </c>
      <c r="E3234" s="59" t="s">
        <v>161</v>
      </c>
      <c r="F3234" s="58"/>
    </row>
    <row r="3235">
      <c r="A3235" s="59" t="s">
        <v>148</v>
      </c>
      <c r="B3235" s="59" t="s">
        <v>94</v>
      </c>
      <c r="C3235" s="59" t="s">
        <v>171</v>
      </c>
      <c r="D3235" s="59">
        <v>1.0</v>
      </c>
      <c r="E3235" s="59" t="s">
        <v>161</v>
      </c>
      <c r="F3235" s="58"/>
    </row>
    <row r="3236">
      <c r="A3236" s="59" t="s">
        <v>148</v>
      </c>
      <c r="B3236" s="59" t="s">
        <v>27</v>
      </c>
      <c r="C3236" s="59" t="s">
        <v>171</v>
      </c>
      <c r="D3236" s="59">
        <v>1.0</v>
      </c>
      <c r="E3236" s="59" t="s">
        <v>161</v>
      </c>
      <c r="F3236" s="58"/>
    </row>
    <row r="3237">
      <c r="A3237" s="59" t="s">
        <v>148</v>
      </c>
      <c r="B3237" s="59" t="s">
        <v>105</v>
      </c>
      <c r="C3237" s="59" t="s">
        <v>171</v>
      </c>
      <c r="D3237" s="59">
        <v>1.0</v>
      </c>
      <c r="E3237" s="59" t="s">
        <v>161</v>
      </c>
      <c r="F3237" s="58"/>
    </row>
    <row r="3238">
      <c r="A3238" s="59" t="s">
        <v>148</v>
      </c>
      <c r="B3238" s="59" t="s">
        <v>52</v>
      </c>
      <c r="C3238" s="59" t="s">
        <v>171</v>
      </c>
      <c r="D3238" s="59">
        <v>1.0</v>
      </c>
      <c r="E3238" s="59" t="s">
        <v>161</v>
      </c>
      <c r="F3238" s="58"/>
    </row>
    <row r="3239">
      <c r="A3239" s="59" t="s">
        <v>148</v>
      </c>
      <c r="B3239" s="59" t="s">
        <v>58</v>
      </c>
      <c r="C3239" s="59" t="s">
        <v>171</v>
      </c>
      <c r="D3239" s="59">
        <v>1.0</v>
      </c>
      <c r="E3239" s="59" t="s">
        <v>161</v>
      </c>
      <c r="F3239" s="58"/>
    </row>
    <row r="3240">
      <c r="A3240" s="59" t="s">
        <v>148</v>
      </c>
      <c r="B3240" s="59" t="s">
        <v>65</v>
      </c>
      <c r="C3240" s="59" t="s">
        <v>171</v>
      </c>
      <c r="D3240" s="59">
        <v>1.0</v>
      </c>
      <c r="E3240" s="59" t="s">
        <v>161</v>
      </c>
      <c r="F3240" s="58"/>
    </row>
    <row r="3241">
      <c r="A3241" s="59" t="s">
        <v>148</v>
      </c>
      <c r="B3241" s="59" t="s">
        <v>59</v>
      </c>
      <c r="C3241" s="59" t="s">
        <v>171</v>
      </c>
      <c r="D3241" s="59">
        <v>1.0</v>
      </c>
      <c r="E3241" s="59" t="s">
        <v>161</v>
      </c>
      <c r="F3241" s="58"/>
    </row>
    <row r="3242">
      <c r="A3242" s="59" t="s">
        <v>148</v>
      </c>
      <c r="B3242" s="59" t="s">
        <v>71</v>
      </c>
      <c r="C3242" s="59" t="s">
        <v>171</v>
      </c>
      <c r="D3242" s="59">
        <v>1.0</v>
      </c>
      <c r="E3242" s="59" t="s">
        <v>161</v>
      </c>
      <c r="F3242" s="58"/>
    </row>
    <row r="3243">
      <c r="A3243" s="59" t="s">
        <v>148</v>
      </c>
      <c r="B3243" s="59" t="s">
        <v>119</v>
      </c>
      <c r="C3243" s="59" t="s">
        <v>171</v>
      </c>
      <c r="D3243" s="59">
        <v>1.0</v>
      </c>
      <c r="E3243" s="59" t="s">
        <v>161</v>
      </c>
      <c r="F3243" s="58"/>
    </row>
    <row r="3244">
      <c r="A3244" s="59" t="s">
        <v>148</v>
      </c>
      <c r="B3244" s="59" t="s">
        <v>122</v>
      </c>
      <c r="C3244" s="59" t="s">
        <v>171</v>
      </c>
      <c r="D3244" s="59">
        <v>1.0</v>
      </c>
      <c r="E3244" s="59" t="s">
        <v>161</v>
      </c>
      <c r="F3244" s="58"/>
    </row>
    <row r="3245">
      <c r="A3245" s="59" t="s">
        <v>148</v>
      </c>
      <c r="B3245" s="59" t="s">
        <v>36</v>
      </c>
      <c r="C3245" s="59" t="s">
        <v>171</v>
      </c>
      <c r="D3245" s="59">
        <v>1.0</v>
      </c>
      <c r="E3245" s="59" t="s">
        <v>161</v>
      </c>
      <c r="F3245" s="58"/>
    </row>
    <row r="3246">
      <c r="A3246" s="59" t="s">
        <v>148</v>
      </c>
      <c r="B3246" s="59" t="s">
        <v>40</v>
      </c>
      <c r="C3246" s="59" t="s">
        <v>171</v>
      </c>
      <c r="D3246" s="59">
        <v>1.0</v>
      </c>
      <c r="E3246" s="59" t="s">
        <v>161</v>
      </c>
      <c r="F3246" s="58"/>
    </row>
    <row r="3247">
      <c r="A3247" s="59" t="s">
        <v>148</v>
      </c>
      <c r="B3247" s="59" t="s">
        <v>84</v>
      </c>
      <c r="C3247" s="59" t="s">
        <v>171</v>
      </c>
      <c r="D3247" s="59">
        <v>1.0</v>
      </c>
      <c r="E3247" s="59" t="s">
        <v>161</v>
      </c>
      <c r="F3247" s="58"/>
    </row>
    <row r="3248">
      <c r="A3248" s="59" t="s">
        <v>148</v>
      </c>
      <c r="B3248" s="59" t="s">
        <v>98</v>
      </c>
      <c r="C3248" s="59" t="s">
        <v>171</v>
      </c>
      <c r="D3248" s="59">
        <v>1.0</v>
      </c>
      <c r="E3248" s="59" t="s">
        <v>161</v>
      </c>
      <c r="F3248" s="58"/>
    </row>
    <row r="3249">
      <c r="A3249" s="59" t="s">
        <v>148</v>
      </c>
      <c r="B3249" s="59" t="s">
        <v>99</v>
      </c>
      <c r="C3249" s="59" t="s">
        <v>171</v>
      </c>
      <c r="D3249" s="59">
        <v>1.0</v>
      </c>
      <c r="E3249" s="59" t="s">
        <v>161</v>
      </c>
      <c r="F3249" s="58"/>
    </row>
    <row r="3250">
      <c r="A3250" s="59" t="s">
        <v>148</v>
      </c>
      <c r="B3250" s="59" t="s">
        <v>109</v>
      </c>
      <c r="C3250" s="59" t="s">
        <v>171</v>
      </c>
      <c r="D3250" s="59">
        <v>1.0</v>
      </c>
      <c r="E3250" s="59" t="s">
        <v>161</v>
      </c>
      <c r="F3250" s="58"/>
    </row>
    <row r="3251">
      <c r="A3251" s="59" t="s">
        <v>148</v>
      </c>
      <c r="B3251" s="59" t="s">
        <v>124</v>
      </c>
      <c r="C3251" s="59" t="s">
        <v>171</v>
      </c>
      <c r="D3251" s="59">
        <v>1.0</v>
      </c>
      <c r="E3251" s="59" t="s">
        <v>161</v>
      </c>
      <c r="F3251" s="58"/>
    </row>
    <row r="3252">
      <c r="A3252" s="59" t="s">
        <v>148</v>
      </c>
      <c r="B3252" s="59" t="s">
        <v>145</v>
      </c>
      <c r="C3252" s="59" t="s">
        <v>171</v>
      </c>
      <c r="D3252" s="59">
        <v>1.0</v>
      </c>
      <c r="E3252" s="59" t="s">
        <v>161</v>
      </c>
      <c r="F3252" s="58"/>
    </row>
    <row r="3253">
      <c r="A3253" s="59" t="s">
        <v>148</v>
      </c>
      <c r="B3253" s="59" t="s">
        <v>147</v>
      </c>
      <c r="C3253" s="59" t="s">
        <v>171</v>
      </c>
      <c r="D3253" s="59">
        <v>1.0</v>
      </c>
      <c r="E3253" s="59" t="s">
        <v>161</v>
      </c>
      <c r="F3253" s="58"/>
    </row>
    <row r="3254">
      <c r="A3254" s="59" t="s">
        <v>148</v>
      </c>
      <c r="B3254" s="59" t="s">
        <v>102</v>
      </c>
      <c r="C3254" s="59" t="s">
        <v>171</v>
      </c>
      <c r="D3254" s="59">
        <v>1.0</v>
      </c>
      <c r="E3254" s="59" t="s">
        <v>161</v>
      </c>
      <c r="F3254" s="58"/>
    </row>
    <row r="3255">
      <c r="A3255" s="59" t="s">
        <v>149</v>
      </c>
      <c r="B3255" s="59" t="s">
        <v>15</v>
      </c>
      <c r="C3255" s="59" t="s">
        <v>171</v>
      </c>
      <c r="D3255" s="59">
        <v>1.0</v>
      </c>
      <c r="E3255" s="59" t="s">
        <v>161</v>
      </c>
      <c r="F3255" s="58"/>
    </row>
    <row r="3256">
      <c r="A3256" s="59" t="s">
        <v>149</v>
      </c>
      <c r="B3256" s="59" t="s">
        <v>48</v>
      </c>
      <c r="C3256" s="59" t="s">
        <v>171</v>
      </c>
      <c r="D3256" s="59">
        <v>1.0</v>
      </c>
      <c r="E3256" s="59" t="s">
        <v>161</v>
      </c>
      <c r="F3256" s="58"/>
    </row>
    <row r="3257">
      <c r="A3257" s="59" t="s">
        <v>149</v>
      </c>
      <c r="B3257" s="59" t="s">
        <v>61</v>
      </c>
      <c r="C3257" s="59" t="s">
        <v>171</v>
      </c>
      <c r="D3257" s="59">
        <v>1.0</v>
      </c>
      <c r="E3257" s="59" t="s">
        <v>161</v>
      </c>
      <c r="F3257" s="58"/>
    </row>
    <row r="3258">
      <c r="A3258" s="59" t="s">
        <v>149</v>
      </c>
      <c r="B3258" s="59" t="s">
        <v>63</v>
      </c>
      <c r="C3258" s="59" t="s">
        <v>171</v>
      </c>
      <c r="D3258" s="59">
        <v>1.0</v>
      </c>
      <c r="E3258" s="59" t="s">
        <v>161</v>
      </c>
      <c r="F3258" s="58"/>
    </row>
    <row r="3259">
      <c r="A3259" s="59" t="s">
        <v>149</v>
      </c>
      <c r="B3259" s="59" t="s">
        <v>93</v>
      </c>
      <c r="C3259" s="59" t="s">
        <v>171</v>
      </c>
      <c r="D3259" s="59">
        <v>1.0</v>
      </c>
      <c r="E3259" s="59" t="s">
        <v>161</v>
      </c>
      <c r="F3259" s="58"/>
    </row>
    <row r="3260">
      <c r="A3260" s="59" t="s">
        <v>149</v>
      </c>
      <c r="B3260" s="59" t="s">
        <v>96</v>
      </c>
      <c r="C3260" s="59" t="s">
        <v>171</v>
      </c>
      <c r="D3260" s="59">
        <v>1.0</v>
      </c>
      <c r="E3260" s="59" t="s">
        <v>161</v>
      </c>
      <c r="F3260" s="58"/>
    </row>
    <row r="3261">
      <c r="A3261" s="59" t="s">
        <v>149</v>
      </c>
      <c r="B3261" s="59" t="s">
        <v>112</v>
      </c>
      <c r="C3261" s="59" t="s">
        <v>171</v>
      </c>
      <c r="D3261" s="59">
        <v>1.0</v>
      </c>
      <c r="E3261" s="59" t="s">
        <v>161</v>
      </c>
      <c r="F3261" s="58"/>
    </row>
    <row r="3262">
      <c r="A3262" s="59" t="s">
        <v>149</v>
      </c>
      <c r="B3262" s="59" t="s">
        <v>114</v>
      </c>
      <c r="C3262" s="59" t="s">
        <v>171</v>
      </c>
      <c r="D3262" s="59">
        <v>1.0</v>
      </c>
      <c r="E3262" s="59" t="s">
        <v>161</v>
      </c>
      <c r="F3262" s="58"/>
    </row>
    <row r="3263">
      <c r="A3263" s="59" t="s">
        <v>149</v>
      </c>
      <c r="B3263" s="59" t="s">
        <v>142</v>
      </c>
      <c r="C3263" s="59" t="s">
        <v>171</v>
      </c>
      <c r="D3263" s="59">
        <v>1.0</v>
      </c>
      <c r="E3263" s="59" t="s">
        <v>161</v>
      </c>
      <c r="F3263" s="58"/>
    </row>
    <row r="3264">
      <c r="A3264" s="59" t="s">
        <v>149</v>
      </c>
      <c r="B3264" s="59" t="s">
        <v>54</v>
      </c>
      <c r="C3264" s="59" t="s">
        <v>171</v>
      </c>
      <c r="D3264" s="59">
        <v>1.0</v>
      </c>
      <c r="E3264" s="59" t="s">
        <v>161</v>
      </c>
      <c r="F3264" s="58"/>
    </row>
    <row r="3265">
      <c r="A3265" s="59" t="s">
        <v>149</v>
      </c>
      <c r="B3265" s="59" t="s">
        <v>108</v>
      </c>
      <c r="C3265" s="59" t="s">
        <v>171</v>
      </c>
      <c r="D3265" s="59">
        <v>1.0</v>
      </c>
      <c r="E3265" s="59" t="s">
        <v>161</v>
      </c>
      <c r="F3265" s="58"/>
    </row>
    <row r="3266">
      <c r="A3266" s="59" t="s">
        <v>149</v>
      </c>
      <c r="B3266" s="59" t="s">
        <v>39</v>
      </c>
      <c r="C3266" s="59" t="s">
        <v>171</v>
      </c>
      <c r="D3266" s="59">
        <v>1.0</v>
      </c>
      <c r="E3266" s="59" t="s">
        <v>161</v>
      </c>
      <c r="F3266" s="58"/>
    </row>
    <row r="3267">
      <c r="A3267" s="59" t="s">
        <v>149</v>
      </c>
      <c r="B3267" s="59" t="s">
        <v>121</v>
      </c>
      <c r="C3267" s="59" t="s">
        <v>171</v>
      </c>
      <c r="D3267" s="59">
        <v>1.0</v>
      </c>
      <c r="E3267" s="59" t="s">
        <v>161</v>
      </c>
      <c r="F3267" s="58"/>
    </row>
    <row r="3268">
      <c r="A3268" s="59" t="s">
        <v>149</v>
      </c>
      <c r="B3268" s="59" t="s">
        <v>126</v>
      </c>
      <c r="C3268" s="59" t="s">
        <v>171</v>
      </c>
      <c r="D3268" s="59">
        <v>1.0</v>
      </c>
      <c r="E3268" s="59" t="s">
        <v>161</v>
      </c>
      <c r="F3268" s="58"/>
    </row>
    <row r="3269">
      <c r="A3269" s="59" t="s">
        <v>149</v>
      </c>
      <c r="B3269" s="59" t="s">
        <v>80</v>
      </c>
      <c r="C3269" s="59" t="s">
        <v>171</v>
      </c>
      <c r="D3269" s="59">
        <v>1.0</v>
      </c>
      <c r="E3269" s="59" t="s">
        <v>161</v>
      </c>
      <c r="F3269" s="58"/>
    </row>
    <row r="3270">
      <c r="A3270" s="59" t="s">
        <v>149</v>
      </c>
      <c r="B3270" s="59" t="s">
        <v>23</v>
      </c>
      <c r="C3270" s="59" t="s">
        <v>171</v>
      </c>
      <c r="D3270" s="59">
        <v>1.0</v>
      </c>
      <c r="E3270" s="59" t="s">
        <v>161</v>
      </c>
      <c r="F3270" s="58"/>
    </row>
    <row r="3271">
      <c r="A3271" s="59" t="s">
        <v>149</v>
      </c>
      <c r="B3271" s="59" t="s">
        <v>67</v>
      </c>
      <c r="C3271" s="59" t="s">
        <v>171</v>
      </c>
      <c r="D3271" s="59">
        <v>1.0</v>
      </c>
      <c r="E3271" s="59" t="s">
        <v>161</v>
      </c>
      <c r="F3271" s="58"/>
    </row>
    <row r="3272">
      <c r="A3272" s="59" t="s">
        <v>149</v>
      </c>
      <c r="B3272" s="59" t="s">
        <v>92</v>
      </c>
      <c r="C3272" s="59" t="s">
        <v>171</v>
      </c>
      <c r="D3272" s="59">
        <v>1.0</v>
      </c>
      <c r="E3272" s="59" t="s">
        <v>161</v>
      </c>
      <c r="F3272" s="58"/>
    </row>
    <row r="3273">
      <c r="A3273" s="59" t="s">
        <v>149</v>
      </c>
      <c r="B3273" s="59" t="s">
        <v>138</v>
      </c>
      <c r="C3273" s="59" t="s">
        <v>171</v>
      </c>
      <c r="D3273" s="59">
        <v>1.0</v>
      </c>
      <c r="E3273" s="59" t="s">
        <v>161</v>
      </c>
      <c r="F3273" s="58"/>
    </row>
    <row r="3274">
      <c r="A3274" s="59" t="s">
        <v>149</v>
      </c>
      <c r="B3274" s="59" t="s">
        <v>128</v>
      </c>
      <c r="C3274" s="59" t="s">
        <v>171</v>
      </c>
      <c r="D3274" s="59">
        <v>1.0</v>
      </c>
      <c r="E3274" s="59" t="s">
        <v>161</v>
      </c>
      <c r="F3274" s="58"/>
    </row>
    <row r="3275">
      <c r="A3275" s="59" t="s">
        <v>149</v>
      </c>
      <c r="B3275" s="59" t="s">
        <v>21</v>
      </c>
      <c r="C3275" s="59" t="s">
        <v>171</v>
      </c>
      <c r="D3275" s="59">
        <v>1.0</v>
      </c>
      <c r="E3275" s="59" t="s">
        <v>161</v>
      </c>
      <c r="F3275" s="58"/>
    </row>
    <row r="3276">
      <c r="A3276" s="59" t="s">
        <v>149</v>
      </c>
      <c r="B3276" s="59" t="s">
        <v>144</v>
      </c>
      <c r="C3276" s="59" t="s">
        <v>171</v>
      </c>
      <c r="D3276" s="59">
        <v>1.0</v>
      </c>
      <c r="E3276" s="59" t="s">
        <v>161</v>
      </c>
      <c r="F3276" s="58"/>
    </row>
    <row r="3277">
      <c r="A3277" s="59" t="s">
        <v>149</v>
      </c>
      <c r="B3277" s="59" t="s">
        <v>82</v>
      </c>
      <c r="C3277" s="59" t="s">
        <v>171</v>
      </c>
      <c r="D3277" s="59">
        <v>1.0</v>
      </c>
      <c r="E3277" s="59" t="s">
        <v>161</v>
      </c>
      <c r="F3277" s="58"/>
    </row>
    <row r="3278">
      <c r="A3278" s="59" t="s">
        <v>149</v>
      </c>
      <c r="B3278" s="59" t="s">
        <v>73</v>
      </c>
      <c r="C3278" s="59" t="s">
        <v>171</v>
      </c>
      <c r="D3278" s="59">
        <v>1.0</v>
      </c>
      <c r="E3278" s="59" t="s">
        <v>161</v>
      </c>
      <c r="F3278" s="58"/>
    </row>
    <row r="3279">
      <c r="A3279" s="59" t="s">
        <v>149</v>
      </c>
      <c r="B3279" s="59" t="s">
        <v>50</v>
      </c>
      <c r="C3279" s="59" t="s">
        <v>171</v>
      </c>
      <c r="D3279" s="59">
        <v>1.0</v>
      </c>
      <c r="E3279" s="59" t="s">
        <v>161</v>
      </c>
      <c r="F3279" s="58"/>
    </row>
    <row r="3280">
      <c r="A3280" s="59" t="s">
        <v>149</v>
      </c>
      <c r="B3280" s="59" t="s">
        <v>72</v>
      </c>
      <c r="C3280" s="59" t="s">
        <v>171</v>
      </c>
      <c r="D3280" s="59">
        <v>1.0</v>
      </c>
      <c r="E3280" s="59" t="s">
        <v>161</v>
      </c>
      <c r="F3280" s="58"/>
    </row>
    <row r="3281">
      <c r="A3281" s="59" t="s">
        <v>149</v>
      </c>
      <c r="B3281" s="59" t="s">
        <v>75</v>
      </c>
      <c r="C3281" s="59" t="s">
        <v>171</v>
      </c>
      <c r="D3281" s="59">
        <v>1.0</v>
      </c>
      <c r="E3281" s="59" t="s">
        <v>161</v>
      </c>
      <c r="F3281" s="58"/>
    </row>
    <row r="3282">
      <c r="A3282" s="59" t="s">
        <v>149</v>
      </c>
      <c r="B3282" s="59" t="s">
        <v>25</v>
      </c>
      <c r="C3282" s="59" t="s">
        <v>171</v>
      </c>
      <c r="D3282" s="59">
        <v>1.0</v>
      </c>
      <c r="E3282" s="59" t="s">
        <v>161</v>
      </c>
      <c r="F3282" s="58"/>
    </row>
    <row r="3283">
      <c r="A3283" s="59" t="s">
        <v>149</v>
      </c>
      <c r="B3283" s="59" t="s">
        <v>104</v>
      </c>
      <c r="C3283" s="59" t="s">
        <v>171</v>
      </c>
      <c r="D3283" s="59">
        <v>1.0</v>
      </c>
      <c r="E3283" s="59" t="s">
        <v>161</v>
      </c>
      <c r="F3283" s="58"/>
    </row>
    <row r="3284">
      <c r="A3284" s="59" t="s">
        <v>149</v>
      </c>
      <c r="B3284" s="59" t="s">
        <v>146</v>
      </c>
      <c r="C3284" s="59" t="s">
        <v>171</v>
      </c>
      <c r="D3284" s="59">
        <v>1.0</v>
      </c>
      <c r="E3284" s="59" t="s">
        <v>161</v>
      </c>
      <c r="F3284" s="58"/>
    </row>
    <row r="3285">
      <c r="A3285" s="59" t="s">
        <v>149</v>
      </c>
      <c r="B3285" s="59" t="s">
        <v>55</v>
      </c>
      <c r="C3285" s="59" t="s">
        <v>171</v>
      </c>
      <c r="D3285" s="59">
        <v>1.0</v>
      </c>
      <c r="E3285" s="59" t="s">
        <v>161</v>
      </c>
      <c r="F3285" s="58"/>
    </row>
    <row r="3286">
      <c r="A3286" s="59" t="s">
        <v>149</v>
      </c>
      <c r="B3286" s="59" t="s">
        <v>125</v>
      </c>
      <c r="C3286" s="59" t="s">
        <v>171</v>
      </c>
      <c r="D3286" s="59">
        <v>1.0</v>
      </c>
      <c r="E3286" s="59" t="s">
        <v>161</v>
      </c>
      <c r="F3286" s="58"/>
    </row>
    <row r="3287">
      <c r="A3287" s="59" t="s">
        <v>149</v>
      </c>
      <c r="B3287" s="59" t="s">
        <v>81</v>
      </c>
      <c r="C3287" s="59" t="s">
        <v>171</v>
      </c>
      <c r="D3287" s="59">
        <v>1.0</v>
      </c>
      <c r="E3287" s="59" t="s">
        <v>161</v>
      </c>
      <c r="F3287" s="58"/>
    </row>
    <row r="3288">
      <c r="A3288" s="59" t="s">
        <v>149</v>
      </c>
      <c r="B3288" s="59" t="s">
        <v>106</v>
      </c>
      <c r="C3288" s="59" t="s">
        <v>171</v>
      </c>
      <c r="D3288" s="59">
        <v>1.0</v>
      </c>
      <c r="E3288" s="59" t="s">
        <v>161</v>
      </c>
      <c r="F3288" s="58"/>
    </row>
    <row r="3289">
      <c r="A3289" s="59" t="s">
        <v>149</v>
      </c>
      <c r="B3289" s="59" t="s">
        <v>86</v>
      </c>
      <c r="C3289" s="59" t="s">
        <v>171</v>
      </c>
      <c r="D3289" s="59">
        <v>1.0</v>
      </c>
      <c r="E3289" s="59" t="s">
        <v>161</v>
      </c>
      <c r="F3289" s="58"/>
    </row>
    <row r="3290">
      <c r="A3290" s="59" t="s">
        <v>149</v>
      </c>
      <c r="B3290" s="59" t="s">
        <v>90</v>
      </c>
      <c r="C3290" s="59" t="s">
        <v>171</v>
      </c>
      <c r="D3290" s="59">
        <v>1.0</v>
      </c>
      <c r="E3290" s="59" t="s">
        <v>161</v>
      </c>
      <c r="F3290" s="58"/>
    </row>
    <row r="3291">
      <c r="A3291" s="59" t="s">
        <v>149</v>
      </c>
      <c r="B3291" s="59" t="s">
        <v>135</v>
      </c>
      <c r="C3291" s="59" t="s">
        <v>171</v>
      </c>
      <c r="D3291" s="59">
        <v>1.0</v>
      </c>
      <c r="E3291" s="59" t="s">
        <v>161</v>
      </c>
      <c r="F3291" s="58"/>
    </row>
    <row r="3292">
      <c r="A3292" s="59" t="s">
        <v>149</v>
      </c>
      <c r="B3292" s="59" t="s">
        <v>113</v>
      </c>
      <c r="C3292" s="59" t="s">
        <v>171</v>
      </c>
      <c r="D3292" s="59">
        <v>1.0</v>
      </c>
      <c r="E3292" s="59" t="s">
        <v>161</v>
      </c>
      <c r="F3292" s="58"/>
    </row>
    <row r="3293">
      <c r="A3293" s="59" t="s">
        <v>149</v>
      </c>
      <c r="B3293" s="59" t="s">
        <v>69</v>
      </c>
      <c r="C3293" s="59" t="s">
        <v>171</v>
      </c>
      <c r="D3293" s="59">
        <v>1.0</v>
      </c>
      <c r="E3293" s="59" t="s">
        <v>161</v>
      </c>
      <c r="F3293" s="58"/>
    </row>
    <row r="3294">
      <c r="A3294" s="59" t="s">
        <v>149</v>
      </c>
      <c r="B3294" s="59" t="s">
        <v>143</v>
      </c>
      <c r="C3294" s="59" t="s">
        <v>171</v>
      </c>
      <c r="D3294" s="59">
        <v>1.0</v>
      </c>
      <c r="E3294" s="59" t="s">
        <v>161</v>
      </c>
      <c r="F3294" s="58"/>
    </row>
    <row r="3295">
      <c r="A3295" s="59" t="s">
        <v>149</v>
      </c>
      <c r="B3295" s="59" t="s">
        <v>111</v>
      </c>
      <c r="C3295" s="59" t="s">
        <v>171</v>
      </c>
      <c r="D3295" s="59">
        <v>1.0</v>
      </c>
      <c r="E3295" s="59" t="s">
        <v>161</v>
      </c>
      <c r="F3295" s="58"/>
    </row>
    <row r="3296">
      <c r="A3296" s="59" t="s">
        <v>149</v>
      </c>
      <c r="B3296" s="59" t="s">
        <v>130</v>
      </c>
      <c r="C3296" s="59" t="s">
        <v>171</v>
      </c>
      <c r="D3296" s="59">
        <v>1.0</v>
      </c>
      <c r="E3296" s="59" t="s">
        <v>161</v>
      </c>
      <c r="F3296" s="58"/>
    </row>
    <row r="3297">
      <c r="A3297" s="59" t="s">
        <v>149</v>
      </c>
      <c r="B3297" s="59" t="s">
        <v>47</v>
      </c>
      <c r="C3297" s="59" t="s">
        <v>171</v>
      </c>
      <c r="D3297" s="59">
        <v>1.0</v>
      </c>
      <c r="E3297" s="59" t="s">
        <v>161</v>
      </c>
      <c r="F3297" s="58"/>
    </row>
    <row r="3298">
      <c r="A3298" s="59" t="s">
        <v>149</v>
      </c>
      <c r="B3298" s="59" t="s">
        <v>17</v>
      </c>
      <c r="C3298" s="59" t="s">
        <v>171</v>
      </c>
      <c r="D3298" s="59">
        <v>1.0</v>
      </c>
      <c r="E3298" s="59" t="s">
        <v>161</v>
      </c>
      <c r="F3298" s="58"/>
    </row>
    <row r="3299">
      <c r="A3299" s="59" t="s">
        <v>149</v>
      </c>
      <c r="B3299" s="59" t="s">
        <v>22</v>
      </c>
      <c r="C3299" s="59" t="s">
        <v>171</v>
      </c>
      <c r="D3299" s="59">
        <v>1.0</v>
      </c>
      <c r="E3299" s="59" t="s">
        <v>161</v>
      </c>
      <c r="F3299" s="58"/>
    </row>
    <row r="3300">
      <c r="A3300" s="59" t="s">
        <v>149</v>
      </c>
      <c r="B3300" s="59" t="s">
        <v>62</v>
      </c>
      <c r="C3300" s="59" t="s">
        <v>171</v>
      </c>
      <c r="D3300" s="59">
        <v>1.0</v>
      </c>
      <c r="E3300" s="59" t="s">
        <v>161</v>
      </c>
      <c r="F3300" s="58"/>
    </row>
    <row r="3301">
      <c r="A3301" s="59" t="s">
        <v>149</v>
      </c>
      <c r="B3301" s="59" t="s">
        <v>66</v>
      </c>
      <c r="C3301" s="59" t="s">
        <v>171</v>
      </c>
      <c r="D3301" s="59">
        <v>1.0</v>
      </c>
      <c r="E3301" s="59" t="s">
        <v>161</v>
      </c>
      <c r="F3301" s="58"/>
    </row>
    <row r="3302">
      <c r="A3302" s="59" t="s">
        <v>149</v>
      </c>
      <c r="B3302" s="59" t="s">
        <v>78</v>
      </c>
      <c r="C3302" s="59" t="s">
        <v>171</v>
      </c>
      <c r="D3302" s="59">
        <v>1.0</v>
      </c>
      <c r="E3302" s="59" t="s">
        <v>161</v>
      </c>
      <c r="F3302" s="58"/>
    </row>
    <row r="3303">
      <c r="A3303" s="59" t="s">
        <v>149</v>
      </c>
      <c r="B3303" s="59" t="s">
        <v>91</v>
      </c>
      <c r="C3303" s="59" t="s">
        <v>171</v>
      </c>
      <c r="D3303" s="59">
        <v>1.0</v>
      </c>
      <c r="E3303" s="59" t="s">
        <v>161</v>
      </c>
      <c r="F3303" s="58"/>
    </row>
    <row r="3304">
      <c r="A3304" s="59" t="s">
        <v>149</v>
      </c>
      <c r="B3304" s="59" t="s">
        <v>110</v>
      </c>
      <c r="C3304" s="59" t="s">
        <v>171</v>
      </c>
      <c r="D3304" s="59">
        <v>1.0</v>
      </c>
      <c r="E3304" s="59" t="s">
        <v>161</v>
      </c>
      <c r="F3304" s="58"/>
    </row>
    <row r="3305">
      <c r="A3305" s="59" t="s">
        <v>149</v>
      </c>
      <c r="B3305" s="59" t="s">
        <v>87</v>
      </c>
      <c r="C3305" s="59" t="s">
        <v>171</v>
      </c>
      <c r="D3305" s="59">
        <v>1.0</v>
      </c>
      <c r="E3305" s="59" t="s">
        <v>161</v>
      </c>
      <c r="F3305" s="58"/>
    </row>
    <row r="3306">
      <c r="A3306" s="59" t="s">
        <v>149</v>
      </c>
      <c r="B3306" s="59" t="s">
        <v>41</v>
      </c>
      <c r="C3306" s="59" t="s">
        <v>171</v>
      </c>
      <c r="D3306" s="59">
        <v>1.0</v>
      </c>
      <c r="E3306" s="59" t="s">
        <v>161</v>
      </c>
      <c r="F3306" s="58"/>
    </row>
    <row r="3307">
      <c r="A3307" s="59" t="s">
        <v>149</v>
      </c>
      <c r="B3307" s="59" t="s">
        <v>97</v>
      </c>
      <c r="C3307" s="59" t="s">
        <v>171</v>
      </c>
      <c r="D3307" s="59">
        <v>1.0</v>
      </c>
      <c r="E3307" s="59" t="s">
        <v>161</v>
      </c>
      <c r="F3307" s="58"/>
    </row>
    <row r="3308">
      <c r="A3308" s="59" t="s">
        <v>149</v>
      </c>
      <c r="B3308" s="59" t="s">
        <v>77</v>
      </c>
      <c r="C3308" s="59" t="s">
        <v>171</v>
      </c>
      <c r="D3308" s="59">
        <v>1.0</v>
      </c>
      <c r="E3308" s="59" t="s">
        <v>161</v>
      </c>
      <c r="F3308" s="58"/>
    </row>
    <row r="3309">
      <c r="A3309" s="59" t="s">
        <v>149</v>
      </c>
      <c r="B3309" s="59" t="s">
        <v>120</v>
      </c>
      <c r="C3309" s="59" t="s">
        <v>171</v>
      </c>
      <c r="D3309" s="59">
        <v>1.0</v>
      </c>
      <c r="E3309" s="59" t="s">
        <v>161</v>
      </c>
      <c r="F3309" s="58"/>
    </row>
    <row r="3310">
      <c r="A3310" s="59" t="s">
        <v>149</v>
      </c>
      <c r="B3310" s="59" t="s">
        <v>116</v>
      </c>
      <c r="C3310" s="59" t="s">
        <v>171</v>
      </c>
      <c r="D3310" s="59">
        <v>1.0</v>
      </c>
      <c r="E3310" s="59" t="s">
        <v>161</v>
      </c>
      <c r="F3310" s="58"/>
    </row>
    <row r="3311">
      <c r="A3311" s="59" t="s">
        <v>149</v>
      </c>
      <c r="B3311" s="59" t="s">
        <v>31</v>
      </c>
      <c r="C3311" s="59" t="s">
        <v>171</v>
      </c>
      <c r="D3311" s="59">
        <v>1.0</v>
      </c>
      <c r="E3311" s="59" t="s">
        <v>161</v>
      </c>
      <c r="F3311" s="58"/>
    </row>
    <row r="3312">
      <c r="A3312" s="59" t="s">
        <v>149</v>
      </c>
      <c r="B3312" s="59" t="s">
        <v>45</v>
      </c>
      <c r="C3312" s="59" t="s">
        <v>171</v>
      </c>
      <c r="D3312" s="59">
        <v>1.0</v>
      </c>
      <c r="E3312" s="59" t="s">
        <v>161</v>
      </c>
      <c r="F3312" s="58"/>
    </row>
    <row r="3313">
      <c r="A3313" s="59" t="s">
        <v>149</v>
      </c>
      <c r="B3313" s="59" t="s">
        <v>94</v>
      </c>
      <c r="C3313" s="59" t="s">
        <v>171</v>
      </c>
      <c r="D3313" s="59">
        <v>1.0</v>
      </c>
      <c r="E3313" s="59" t="s">
        <v>161</v>
      </c>
      <c r="F3313" s="58"/>
    </row>
    <row r="3314">
      <c r="A3314" s="59" t="s">
        <v>149</v>
      </c>
      <c r="B3314" s="59" t="s">
        <v>27</v>
      </c>
      <c r="C3314" s="59" t="s">
        <v>171</v>
      </c>
      <c r="D3314" s="59">
        <v>1.0</v>
      </c>
      <c r="E3314" s="59" t="s">
        <v>161</v>
      </c>
      <c r="F3314" s="58"/>
    </row>
    <row r="3315">
      <c r="A3315" s="59" t="s">
        <v>149</v>
      </c>
      <c r="B3315" s="59" t="s">
        <v>105</v>
      </c>
      <c r="C3315" s="59" t="s">
        <v>171</v>
      </c>
      <c r="D3315" s="59">
        <v>1.0</v>
      </c>
      <c r="E3315" s="59" t="s">
        <v>161</v>
      </c>
      <c r="F3315" s="58"/>
    </row>
    <row r="3316">
      <c r="A3316" s="59" t="s">
        <v>149</v>
      </c>
      <c r="B3316" s="59" t="s">
        <v>52</v>
      </c>
      <c r="C3316" s="59" t="s">
        <v>171</v>
      </c>
      <c r="D3316" s="59">
        <v>1.0</v>
      </c>
      <c r="E3316" s="59" t="s">
        <v>161</v>
      </c>
      <c r="F3316" s="58"/>
    </row>
    <row r="3317">
      <c r="A3317" s="59" t="s">
        <v>149</v>
      </c>
      <c r="B3317" s="59" t="s">
        <v>58</v>
      </c>
      <c r="C3317" s="59" t="s">
        <v>171</v>
      </c>
      <c r="D3317" s="59">
        <v>1.0</v>
      </c>
      <c r="E3317" s="59" t="s">
        <v>161</v>
      </c>
      <c r="F3317" s="58"/>
    </row>
    <row r="3318">
      <c r="A3318" s="59" t="s">
        <v>149</v>
      </c>
      <c r="B3318" s="59" t="s">
        <v>65</v>
      </c>
      <c r="C3318" s="59" t="s">
        <v>171</v>
      </c>
      <c r="D3318" s="59">
        <v>1.0</v>
      </c>
      <c r="E3318" s="59" t="s">
        <v>161</v>
      </c>
      <c r="F3318" s="58"/>
    </row>
    <row r="3319">
      <c r="A3319" s="59" t="s">
        <v>149</v>
      </c>
      <c r="B3319" s="59" t="s">
        <v>59</v>
      </c>
      <c r="C3319" s="59" t="s">
        <v>171</v>
      </c>
      <c r="D3319" s="59">
        <v>1.0</v>
      </c>
      <c r="E3319" s="59" t="s">
        <v>161</v>
      </c>
      <c r="F3319" s="58"/>
    </row>
    <row r="3320">
      <c r="A3320" s="59" t="s">
        <v>149</v>
      </c>
      <c r="B3320" s="59" t="s">
        <v>71</v>
      </c>
      <c r="C3320" s="59" t="s">
        <v>171</v>
      </c>
      <c r="D3320" s="59">
        <v>1.0</v>
      </c>
      <c r="E3320" s="59" t="s">
        <v>161</v>
      </c>
      <c r="F3320" s="58"/>
    </row>
    <row r="3321">
      <c r="A3321" s="59" t="s">
        <v>149</v>
      </c>
      <c r="B3321" s="59" t="s">
        <v>119</v>
      </c>
      <c r="C3321" s="59" t="s">
        <v>171</v>
      </c>
      <c r="D3321" s="59">
        <v>1.0</v>
      </c>
      <c r="E3321" s="59" t="s">
        <v>161</v>
      </c>
      <c r="F3321" s="58"/>
    </row>
    <row r="3322">
      <c r="A3322" s="59" t="s">
        <v>149</v>
      </c>
      <c r="B3322" s="59" t="s">
        <v>122</v>
      </c>
      <c r="C3322" s="59" t="s">
        <v>171</v>
      </c>
      <c r="D3322" s="59">
        <v>1.0</v>
      </c>
      <c r="E3322" s="59" t="s">
        <v>161</v>
      </c>
      <c r="F3322" s="58"/>
    </row>
    <row r="3323">
      <c r="A3323" s="59" t="s">
        <v>149</v>
      </c>
      <c r="B3323" s="59" t="s">
        <v>36</v>
      </c>
      <c r="C3323" s="59" t="s">
        <v>171</v>
      </c>
      <c r="D3323" s="59">
        <v>1.0</v>
      </c>
      <c r="E3323" s="59" t="s">
        <v>161</v>
      </c>
      <c r="F3323" s="58"/>
    </row>
    <row r="3324">
      <c r="A3324" s="59" t="s">
        <v>149</v>
      </c>
      <c r="B3324" s="59" t="s">
        <v>40</v>
      </c>
      <c r="C3324" s="59" t="s">
        <v>171</v>
      </c>
      <c r="D3324" s="59">
        <v>1.0</v>
      </c>
      <c r="E3324" s="59" t="s">
        <v>161</v>
      </c>
      <c r="F3324" s="58"/>
    </row>
    <row r="3325">
      <c r="A3325" s="59" t="s">
        <v>149</v>
      </c>
      <c r="B3325" s="59" t="s">
        <v>84</v>
      </c>
      <c r="C3325" s="59" t="s">
        <v>171</v>
      </c>
      <c r="D3325" s="59">
        <v>1.0</v>
      </c>
      <c r="E3325" s="59" t="s">
        <v>161</v>
      </c>
      <c r="F3325" s="58"/>
    </row>
    <row r="3326">
      <c r="A3326" s="59" t="s">
        <v>149</v>
      </c>
      <c r="B3326" s="59" t="s">
        <v>98</v>
      </c>
      <c r="C3326" s="59" t="s">
        <v>171</v>
      </c>
      <c r="D3326" s="59">
        <v>1.0</v>
      </c>
      <c r="E3326" s="59" t="s">
        <v>161</v>
      </c>
      <c r="F3326" s="58"/>
    </row>
    <row r="3327">
      <c r="A3327" s="59" t="s">
        <v>149</v>
      </c>
      <c r="B3327" s="59" t="s">
        <v>99</v>
      </c>
      <c r="C3327" s="59" t="s">
        <v>171</v>
      </c>
      <c r="D3327" s="59">
        <v>1.0</v>
      </c>
      <c r="E3327" s="59" t="s">
        <v>161</v>
      </c>
      <c r="F3327" s="58"/>
    </row>
    <row r="3328">
      <c r="A3328" s="59" t="s">
        <v>149</v>
      </c>
      <c r="B3328" s="59" t="s">
        <v>109</v>
      </c>
      <c r="C3328" s="59" t="s">
        <v>171</v>
      </c>
      <c r="D3328" s="59">
        <v>1.0</v>
      </c>
      <c r="E3328" s="59" t="s">
        <v>161</v>
      </c>
      <c r="F3328" s="58"/>
    </row>
    <row r="3329">
      <c r="A3329" s="59" t="s">
        <v>149</v>
      </c>
      <c r="B3329" s="59" t="s">
        <v>124</v>
      </c>
      <c r="C3329" s="59" t="s">
        <v>171</v>
      </c>
      <c r="D3329" s="59">
        <v>1.0</v>
      </c>
      <c r="E3329" s="59" t="s">
        <v>161</v>
      </c>
      <c r="F3329" s="58"/>
    </row>
    <row r="3330">
      <c r="A3330" s="59" t="s">
        <v>149</v>
      </c>
      <c r="B3330" s="59" t="s">
        <v>145</v>
      </c>
      <c r="C3330" s="59" t="s">
        <v>171</v>
      </c>
      <c r="D3330" s="59">
        <v>1.0</v>
      </c>
      <c r="E3330" s="59" t="s">
        <v>161</v>
      </c>
      <c r="F3330" s="58"/>
    </row>
    <row r="3331">
      <c r="A3331" s="59" t="s">
        <v>149</v>
      </c>
      <c r="B3331" s="59" t="s">
        <v>147</v>
      </c>
      <c r="C3331" s="59" t="s">
        <v>171</v>
      </c>
      <c r="D3331" s="59">
        <v>1.0</v>
      </c>
      <c r="E3331" s="59" t="s">
        <v>161</v>
      </c>
      <c r="F3331" s="58"/>
    </row>
    <row r="3332">
      <c r="A3332" s="59" t="s">
        <v>149</v>
      </c>
      <c r="B3332" s="59" t="s">
        <v>102</v>
      </c>
      <c r="C3332" s="59" t="s">
        <v>171</v>
      </c>
      <c r="D3332" s="59">
        <v>1.0</v>
      </c>
      <c r="E3332" s="59" t="s">
        <v>161</v>
      </c>
      <c r="F3332" s="58"/>
    </row>
    <row r="3333">
      <c r="A3333" s="59" t="s">
        <v>15</v>
      </c>
      <c r="B3333" s="59" t="s">
        <v>48</v>
      </c>
      <c r="C3333" s="59" t="s">
        <v>171</v>
      </c>
      <c r="D3333" s="59">
        <v>1.0</v>
      </c>
      <c r="E3333" s="59" t="s">
        <v>161</v>
      </c>
      <c r="F3333" s="58"/>
    </row>
    <row r="3334">
      <c r="A3334" s="59" t="s">
        <v>15</v>
      </c>
      <c r="B3334" s="59" t="s">
        <v>61</v>
      </c>
      <c r="C3334" s="59" t="s">
        <v>171</v>
      </c>
      <c r="D3334" s="59">
        <v>1.0</v>
      </c>
      <c r="E3334" s="59" t="s">
        <v>161</v>
      </c>
      <c r="F3334" s="58"/>
    </row>
    <row r="3335">
      <c r="A3335" s="59" t="s">
        <v>15</v>
      </c>
      <c r="B3335" s="59" t="s">
        <v>63</v>
      </c>
      <c r="C3335" s="59" t="s">
        <v>171</v>
      </c>
      <c r="D3335" s="59">
        <v>1.0</v>
      </c>
      <c r="E3335" s="59" t="s">
        <v>161</v>
      </c>
      <c r="F3335" s="58"/>
    </row>
    <row r="3336">
      <c r="A3336" s="59" t="s">
        <v>15</v>
      </c>
      <c r="B3336" s="59" t="s">
        <v>93</v>
      </c>
      <c r="C3336" s="59" t="s">
        <v>171</v>
      </c>
      <c r="D3336" s="59">
        <v>1.0</v>
      </c>
      <c r="E3336" s="59" t="s">
        <v>161</v>
      </c>
      <c r="F3336" s="58"/>
    </row>
    <row r="3337">
      <c r="A3337" s="59" t="s">
        <v>15</v>
      </c>
      <c r="B3337" s="59" t="s">
        <v>96</v>
      </c>
      <c r="C3337" s="59" t="s">
        <v>171</v>
      </c>
      <c r="D3337" s="59">
        <v>1.0</v>
      </c>
      <c r="E3337" s="59" t="s">
        <v>161</v>
      </c>
      <c r="F3337" s="58"/>
    </row>
    <row r="3338">
      <c r="A3338" s="59" t="s">
        <v>15</v>
      </c>
      <c r="B3338" s="59" t="s">
        <v>112</v>
      </c>
      <c r="C3338" s="59" t="s">
        <v>171</v>
      </c>
      <c r="D3338" s="59">
        <v>1.0</v>
      </c>
      <c r="E3338" s="59" t="s">
        <v>161</v>
      </c>
      <c r="F3338" s="58"/>
    </row>
    <row r="3339">
      <c r="A3339" s="59" t="s">
        <v>15</v>
      </c>
      <c r="B3339" s="59" t="s">
        <v>114</v>
      </c>
      <c r="C3339" s="59" t="s">
        <v>171</v>
      </c>
      <c r="D3339" s="59">
        <v>1.0</v>
      </c>
      <c r="E3339" s="59" t="s">
        <v>161</v>
      </c>
      <c r="F3339" s="58"/>
    </row>
    <row r="3340">
      <c r="A3340" s="59" t="s">
        <v>15</v>
      </c>
      <c r="B3340" s="59" t="s">
        <v>142</v>
      </c>
      <c r="C3340" s="59" t="s">
        <v>171</v>
      </c>
      <c r="D3340" s="59">
        <v>1.0</v>
      </c>
      <c r="E3340" s="59" t="s">
        <v>161</v>
      </c>
      <c r="F3340" s="58"/>
    </row>
    <row r="3341">
      <c r="A3341" s="59" t="s">
        <v>15</v>
      </c>
      <c r="B3341" s="59" t="s">
        <v>54</v>
      </c>
      <c r="C3341" s="59" t="s">
        <v>171</v>
      </c>
      <c r="D3341" s="59">
        <v>1.0</v>
      </c>
      <c r="E3341" s="59" t="s">
        <v>161</v>
      </c>
      <c r="F3341" s="58"/>
    </row>
    <row r="3342">
      <c r="A3342" s="59" t="s">
        <v>15</v>
      </c>
      <c r="B3342" s="59" t="s">
        <v>108</v>
      </c>
      <c r="C3342" s="59" t="s">
        <v>171</v>
      </c>
      <c r="D3342" s="59">
        <v>1.0</v>
      </c>
      <c r="E3342" s="59" t="s">
        <v>161</v>
      </c>
      <c r="F3342" s="58"/>
    </row>
    <row r="3343">
      <c r="A3343" s="59" t="s">
        <v>15</v>
      </c>
      <c r="B3343" s="59" t="s">
        <v>39</v>
      </c>
      <c r="C3343" s="59" t="s">
        <v>171</v>
      </c>
      <c r="D3343" s="59">
        <v>1.0</v>
      </c>
      <c r="E3343" s="59" t="s">
        <v>161</v>
      </c>
      <c r="F3343" s="58"/>
    </row>
    <row r="3344">
      <c r="A3344" s="59" t="s">
        <v>15</v>
      </c>
      <c r="B3344" s="59" t="s">
        <v>121</v>
      </c>
      <c r="C3344" s="59" t="s">
        <v>171</v>
      </c>
      <c r="D3344" s="59">
        <v>1.0</v>
      </c>
      <c r="E3344" s="59" t="s">
        <v>161</v>
      </c>
      <c r="F3344" s="58"/>
    </row>
    <row r="3345">
      <c r="A3345" s="59" t="s">
        <v>15</v>
      </c>
      <c r="B3345" s="59" t="s">
        <v>126</v>
      </c>
      <c r="C3345" s="59" t="s">
        <v>171</v>
      </c>
      <c r="D3345" s="59">
        <v>1.0</v>
      </c>
      <c r="E3345" s="59" t="s">
        <v>161</v>
      </c>
      <c r="F3345" s="58"/>
    </row>
    <row r="3346">
      <c r="A3346" s="59" t="s">
        <v>15</v>
      </c>
      <c r="B3346" s="59" t="s">
        <v>80</v>
      </c>
      <c r="C3346" s="59" t="s">
        <v>171</v>
      </c>
      <c r="D3346" s="59">
        <v>1.0</v>
      </c>
      <c r="E3346" s="59" t="s">
        <v>161</v>
      </c>
      <c r="F3346" s="58"/>
    </row>
    <row r="3347">
      <c r="A3347" s="59" t="s">
        <v>15</v>
      </c>
      <c r="B3347" s="59" t="s">
        <v>23</v>
      </c>
      <c r="C3347" s="59" t="s">
        <v>171</v>
      </c>
      <c r="D3347" s="59">
        <v>1.0</v>
      </c>
      <c r="E3347" s="59" t="s">
        <v>161</v>
      </c>
      <c r="F3347" s="58"/>
    </row>
    <row r="3348">
      <c r="A3348" s="59" t="s">
        <v>15</v>
      </c>
      <c r="B3348" s="59" t="s">
        <v>67</v>
      </c>
      <c r="C3348" s="59" t="s">
        <v>171</v>
      </c>
      <c r="D3348" s="59">
        <v>1.0</v>
      </c>
      <c r="E3348" s="59" t="s">
        <v>161</v>
      </c>
      <c r="F3348" s="58"/>
    </row>
    <row r="3349">
      <c r="A3349" s="59" t="s">
        <v>15</v>
      </c>
      <c r="B3349" s="59" t="s">
        <v>92</v>
      </c>
      <c r="C3349" s="59" t="s">
        <v>171</v>
      </c>
      <c r="D3349" s="59">
        <v>1.0</v>
      </c>
      <c r="E3349" s="59" t="s">
        <v>161</v>
      </c>
      <c r="F3349" s="58"/>
    </row>
    <row r="3350">
      <c r="A3350" s="59" t="s">
        <v>15</v>
      </c>
      <c r="B3350" s="59" t="s">
        <v>138</v>
      </c>
      <c r="C3350" s="59" t="s">
        <v>171</v>
      </c>
      <c r="D3350" s="59">
        <v>1.0</v>
      </c>
      <c r="E3350" s="59" t="s">
        <v>161</v>
      </c>
      <c r="F3350" s="58"/>
    </row>
    <row r="3351">
      <c r="A3351" s="59" t="s">
        <v>15</v>
      </c>
      <c r="B3351" s="59" t="s">
        <v>128</v>
      </c>
      <c r="C3351" s="59" t="s">
        <v>171</v>
      </c>
      <c r="D3351" s="59">
        <v>1.0</v>
      </c>
      <c r="E3351" s="59" t="s">
        <v>161</v>
      </c>
      <c r="F3351" s="58"/>
    </row>
    <row r="3352">
      <c r="A3352" s="59" t="s">
        <v>15</v>
      </c>
      <c r="B3352" s="59" t="s">
        <v>21</v>
      </c>
      <c r="C3352" s="59" t="s">
        <v>171</v>
      </c>
      <c r="D3352" s="59">
        <v>1.0</v>
      </c>
      <c r="E3352" s="59" t="s">
        <v>161</v>
      </c>
      <c r="F3352" s="58"/>
    </row>
    <row r="3353">
      <c r="A3353" s="59" t="s">
        <v>15</v>
      </c>
      <c r="B3353" s="59" t="s">
        <v>144</v>
      </c>
      <c r="C3353" s="59" t="s">
        <v>171</v>
      </c>
      <c r="D3353" s="59">
        <v>1.0</v>
      </c>
      <c r="E3353" s="59" t="s">
        <v>161</v>
      </c>
      <c r="F3353" s="58"/>
    </row>
    <row r="3354">
      <c r="A3354" s="59" t="s">
        <v>15</v>
      </c>
      <c r="B3354" s="59" t="s">
        <v>82</v>
      </c>
      <c r="C3354" s="59" t="s">
        <v>171</v>
      </c>
      <c r="D3354" s="59">
        <v>1.0</v>
      </c>
      <c r="E3354" s="59" t="s">
        <v>161</v>
      </c>
      <c r="F3354" s="58"/>
    </row>
    <row r="3355">
      <c r="A3355" s="59" t="s">
        <v>15</v>
      </c>
      <c r="B3355" s="59" t="s">
        <v>73</v>
      </c>
      <c r="C3355" s="59" t="s">
        <v>171</v>
      </c>
      <c r="D3355" s="59">
        <v>1.0</v>
      </c>
      <c r="E3355" s="59" t="s">
        <v>161</v>
      </c>
      <c r="F3355" s="58"/>
    </row>
    <row r="3356">
      <c r="A3356" s="59" t="s">
        <v>15</v>
      </c>
      <c r="B3356" s="59" t="s">
        <v>50</v>
      </c>
      <c r="C3356" s="59" t="s">
        <v>171</v>
      </c>
      <c r="D3356" s="59">
        <v>1.0</v>
      </c>
      <c r="E3356" s="59" t="s">
        <v>161</v>
      </c>
      <c r="F3356" s="58"/>
    </row>
    <row r="3357">
      <c r="A3357" s="59" t="s">
        <v>15</v>
      </c>
      <c r="B3357" s="59" t="s">
        <v>72</v>
      </c>
      <c r="C3357" s="59" t="s">
        <v>171</v>
      </c>
      <c r="D3357" s="59">
        <v>1.0</v>
      </c>
      <c r="E3357" s="59" t="s">
        <v>161</v>
      </c>
      <c r="F3357" s="58"/>
    </row>
    <row r="3358">
      <c r="A3358" s="59" t="s">
        <v>15</v>
      </c>
      <c r="B3358" s="59" t="s">
        <v>75</v>
      </c>
      <c r="C3358" s="59" t="s">
        <v>171</v>
      </c>
      <c r="D3358" s="59">
        <v>1.0</v>
      </c>
      <c r="E3358" s="59" t="s">
        <v>161</v>
      </c>
      <c r="F3358" s="58"/>
    </row>
    <row r="3359">
      <c r="A3359" s="59" t="s">
        <v>15</v>
      </c>
      <c r="B3359" s="59" t="s">
        <v>25</v>
      </c>
      <c r="C3359" s="59" t="s">
        <v>171</v>
      </c>
      <c r="D3359" s="59">
        <v>1.0</v>
      </c>
      <c r="E3359" s="59" t="s">
        <v>161</v>
      </c>
      <c r="F3359" s="58"/>
    </row>
    <row r="3360">
      <c r="A3360" s="59" t="s">
        <v>15</v>
      </c>
      <c r="B3360" s="59" t="s">
        <v>104</v>
      </c>
      <c r="C3360" s="59" t="s">
        <v>171</v>
      </c>
      <c r="D3360" s="59">
        <v>1.0</v>
      </c>
      <c r="E3360" s="59" t="s">
        <v>161</v>
      </c>
      <c r="F3360" s="58"/>
    </row>
    <row r="3361">
      <c r="A3361" s="59" t="s">
        <v>15</v>
      </c>
      <c r="B3361" s="59" t="s">
        <v>146</v>
      </c>
      <c r="C3361" s="59" t="s">
        <v>171</v>
      </c>
      <c r="D3361" s="59">
        <v>1.0</v>
      </c>
      <c r="E3361" s="59" t="s">
        <v>161</v>
      </c>
      <c r="F3361" s="58"/>
    </row>
    <row r="3362">
      <c r="A3362" s="59" t="s">
        <v>15</v>
      </c>
      <c r="B3362" s="59" t="s">
        <v>55</v>
      </c>
      <c r="C3362" s="59" t="s">
        <v>171</v>
      </c>
      <c r="D3362" s="59">
        <v>1.0</v>
      </c>
      <c r="E3362" s="59" t="s">
        <v>161</v>
      </c>
      <c r="F3362" s="58"/>
    </row>
    <row r="3363">
      <c r="A3363" s="59" t="s">
        <v>15</v>
      </c>
      <c r="B3363" s="59" t="s">
        <v>125</v>
      </c>
      <c r="C3363" s="59" t="s">
        <v>171</v>
      </c>
      <c r="D3363" s="59">
        <v>1.0</v>
      </c>
      <c r="E3363" s="59" t="s">
        <v>161</v>
      </c>
      <c r="F3363" s="58"/>
    </row>
    <row r="3364">
      <c r="A3364" s="59" t="s">
        <v>15</v>
      </c>
      <c r="B3364" s="59" t="s">
        <v>81</v>
      </c>
      <c r="C3364" s="59" t="s">
        <v>171</v>
      </c>
      <c r="D3364" s="59">
        <v>1.0</v>
      </c>
      <c r="E3364" s="59" t="s">
        <v>161</v>
      </c>
      <c r="F3364" s="58"/>
    </row>
    <row r="3365">
      <c r="A3365" s="59" t="s">
        <v>15</v>
      </c>
      <c r="B3365" s="59" t="s">
        <v>106</v>
      </c>
      <c r="C3365" s="59" t="s">
        <v>171</v>
      </c>
      <c r="D3365" s="59">
        <v>1.0</v>
      </c>
      <c r="E3365" s="59" t="s">
        <v>161</v>
      </c>
      <c r="F3365" s="58"/>
    </row>
    <row r="3366">
      <c r="A3366" s="59" t="s">
        <v>15</v>
      </c>
      <c r="B3366" s="59" t="s">
        <v>86</v>
      </c>
      <c r="C3366" s="59" t="s">
        <v>171</v>
      </c>
      <c r="D3366" s="59">
        <v>1.0</v>
      </c>
      <c r="E3366" s="59" t="s">
        <v>161</v>
      </c>
      <c r="F3366" s="58"/>
    </row>
    <row r="3367">
      <c r="A3367" s="59" t="s">
        <v>15</v>
      </c>
      <c r="B3367" s="59" t="s">
        <v>90</v>
      </c>
      <c r="C3367" s="59" t="s">
        <v>171</v>
      </c>
      <c r="D3367" s="59">
        <v>1.0</v>
      </c>
      <c r="E3367" s="59" t="s">
        <v>161</v>
      </c>
      <c r="F3367" s="58"/>
    </row>
    <row r="3368">
      <c r="A3368" s="59" t="s">
        <v>15</v>
      </c>
      <c r="B3368" s="59" t="s">
        <v>135</v>
      </c>
      <c r="C3368" s="59" t="s">
        <v>171</v>
      </c>
      <c r="D3368" s="59">
        <v>1.0</v>
      </c>
      <c r="E3368" s="59" t="s">
        <v>161</v>
      </c>
      <c r="F3368" s="58"/>
    </row>
    <row r="3369">
      <c r="A3369" s="59" t="s">
        <v>15</v>
      </c>
      <c r="B3369" s="59" t="s">
        <v>113</v>
      </c>
      <c r="C3369" s="59" t="s">
        <v>171</v>
      </c>
      <c r="D3369" s="59">
        <v>1.0</v>
      </c>
      <c r="E3369" s="59" t="s">
        <v>161</v>
      </c>
      <c r="F3369" s="58"/>
    </row>
    <row r="3370">
      <c r="A3370" s="59" t="s">
        <v>15</v>
      </c>
      <c r="B3370" s="59" t="s">
        <v>69</v>
      </c>
      <c r="C3370" s="59" t="s">
        <v>171</v>
      </c>
      <c r="D3370" s="59">
        <v>1.0</v>
      </c>
      <c r="E3370" s="59" t="s">
        <v>161</v>
      </c>
      <c r="F3370" s="58"/>
    </row>
    <row r="3371">
      <c r="A3371" s="59" t="s">
        <v>15</v>
      </c>
      <c r="B3371" s="59" t="s">
        <v>143</v>
      </c>
      <c r="C3371" s="59" t="s">
        <v>171</v>
      </c>
      <c r="D3371" s="59">
        <v>1.0</v>
      </c>
      <c r="E3371" s="59" t="s">
        <v>161</v>
      </c>
      <c r="F3371" s="58"/>
    </row>
    <row r="3372">
      <c r="A3372" s="59" t="s">
        <v>15</v>
      </c>
      <c r="B3372" s="59" t="s">
        <v>111</v>
      </c>
      <c r="C3372" s="59" t="s">
        <v>171</v>
      </c>
      <c r="D3372" s="59">
        <v>1.0</v>
      </c>
      <c r="E3372" s="59" t="s">
        <v>161</v>
      </c>
      <c r="F3372" s="58"/>
    </row>
    <row r="3373">
      <c r="A3373" s="59" t="s">
        <v>15</v>
      </c>
      <c r="B3373" s="59" t="s">
        <v>130</v>
      </c>
      <c r="C3373" s="59" t="s">
        <v>171</v>
      </c>
      <c r="D3373" s="59">
        <v>1.0</v>
      </c>
      <c r="E3373" s="59" t="s">
        <v>161</v>
      </c>
      <c r="F3373" s="58"/>
    </row>
    <row r="3374">
      <c r="A3374" s="59" t="s">
        <v>15</v>
      </c>
      <c r="B3374" s="59" t="s">
        <v>47</v>
      </c>
      <c r="C3374" s="59" t="s">
        <v>171</v>
      </c>
      <c r="D3374" s="59">
        <v>1.0</v>
      </c>
      <c r="E3374" s="59" t="s">
        <v>161</v>
      </c>
      <c r="F3374" s="58"/>
    </row>
    <row r="3375">
      <c r="A3375" s="59" t="s">
        <v>15</v>
      </c>
      <c r="B3375" s="59" t="s">
        <v>17</v>
      </c>
      <c r="C3375" s="59" t="s">
        <v>171</v>
      </c>
      <c r="D3375" s="59">
        <v>1.0</v>
      </c>
      <c r="E3375" s="59" t="s">
        <v>161</v>
      </c>
      <c r="F3375" s="58"/>
    </row>
    <row r="3376">
      <c r="A3376" s="59" t="s">
        <v>15</v>
      </c>
      <c r="B3376" s="59" t="s">
        <v>22</v>
      </c>
      <c r="C3376" s="59" t="s">
        <v>171</v>
      </c>
      <c r="D3376" s="59">
        <v>1.0</v>
      </c>
      <c r="E3376" s="59" t="s">
        <v>161</v>
      </c>
      <c r="F3376" s="58"/>
    </row>
    <row r="3377">
      <c r="A3377" s="59" t="s">
        <v>15</v>
      </c>
      <c r="B3377" s="59" t="s">
        <v>62</v>
      </c>
      <c r="C3377" s="59" t="s">
        <v>171</v>
      </c>
      <c r="D3377" s="59">
        <v>1.0</v>
      </c>
      <c r="E3377" s="59" t="s">
        <v>161</v>
      </c>
      <c r="F3377" s="58"/>
    </row>
    <row r="3378">
      <c r="A3378" s="59" t="s">
        <v>15</v>
      </c>
      <c r="B3378" s="59" t="s">
        <v>66</v>
      </c>
      <c r="C3378" s="59" t="s">
        <v>171</v>
      </c>
      <c r="D3378" s="59">
        <v>1.0</v>
      </c>
      <c r="E3378" s="59" t="s">
        <v>161</v>
      </c>
      <c r="F3378" s="58"/>
    </row>
    <row r="3379">
      <c r="A3379" s="59" t="s">
        <v>15</v>
      </c>
      <c r="B3379" s="59" t="s">
        <v>78</v>
      </c>
      <c r="C3379" s="59" t="s">
        <v>171</v>
      </c>
      <c r="D3379" s="59">
        <v>1.0</v>
      </c>
      <c r="E3379" s="59" t="s">
        <v>161</v>
      </c>
      <c r="F3379" s="58"/>
    </row>
    <row r="3380">
      <c r="A3380" s="59" t="s">
        <v>15</v>
      </c>
      <c r="B3380" s="59" t="s">
        <v>91</v>
      </c>
      <c r="C3380" s="59" t="s">
        <v>171</v>
      </c>
      <c r="D3380" s="59">
        <v>1.0</v>
      </c>
      <c r="E3380" s="59" t="s">
        <v>161</v>
      </c>
      <c r="F3380" s="58"/>
    </row>
    <row r="3381">
      <c r="A3381" s="59" t="s">
        <v>15</v>
      </c>
      <c r="B3381" s="59" t="s">
        <v>110</v>
      </c>
      <c r="C3381" s="59" t="s">
        <v>171</v>
      </c>
      <c r="D3381" s="59">
        <v>1.0</v>
      </c>
      <c r="E3381" s="59" t="s">
        <v>161</v>
      </c>
      <c r="F3381" s="58"/>
    </row>
    <row r="3382">
      <c r="A3382" s="59" t="s">
        <v>15</v>
      </c>
      <c r="B3382" s="59" t="s">
        <v>87</v>
      </c>
      <c r="C3382" s="59" t="s">
        <v>171</v>
      </c>
      <c r="D3382" s="59">
        <v>1.0</v>
      </c>
      <c r="E3382" s="59" t="s">
        <v>161</v>
      </c>
      <c r="F3382" s="58"/>
    </row>
    <row r="3383">
      <c r="A3383" s="59" t="s">
        <v>15</v>
      </c>
      <c r="B3383" s="59" t="s">
        <v>41</v>
      </c>
      <c r="C3383" s="59" t="s">
        <v>171</v>
      </c>
      <c r="D3383" s="59">
        <v>1.0</v>
      </c>
      <c r="E3383" s="59" t="s">
        <v>161</v>
      </c>
      <c r="F3383" s="58"/>
    </row>
    <row r="3384">
      <c r="A3384" s="59" t="s">
        <v>15</v>
      </c>
      <c r="B3384" s="59" t="s">
        <v>97</v>
      </c>
      <c r="C3384" s="59" t="s">
        <v>171</v>
      </c>
      <c r="D3384" s="59">
        <v>1.0</v>
      </c>
      <c r="E3384" s="59" t="s">
        <v>161</v>
      </c>
      <c r="F3384" s="58"/>
    </row>
    <row r="3385">
      <c r="A3385" s="59" t="s">
        <v>15</v>
      </c>
      <c r="B3385" s="59" t="s">
        <v>77</v>
      </c>
      <c r="C3385" s="59" t="s">
        <v>171</v>
      </c>
      <c r="D3385" s="59">
        <v>1.0</v>
      </c>
      <c r="E3385" s="59" t="s">
        <v>161</v>
      </c>
      <c r="F3385" s="58"/>
    </row>
    <row r="3386">
      <c r="A3386" s="59" t="s">
        <v>15</v>
      </c>
      <c r="B3386" s="59" t="s">
        <v>120</v>
      </c>
      <c r="C3386" s="59" t="s">
        <v>171</v>
      </c>
      <c r="D3386" s="59">
        <v>1.0</v>
      </c>
      <c r="E3386" s="59" t="s">
        <v>161</v>
      </c>
      <c r="F3386" s="58"/>
    </row>
    <row r="3387">
      <c r="A3387" s="59" t="s">
        <v>15</v>
      </c>
      <c r="B3387" s="59" t="s">
        <v>116</v>
      </c>
      <c r="C3387" s="59" t="s">
        <v>171</v>
      </c>
      <c r="D3387" s="59">
        <v>1.0</v>
      </c>
      <c r="E3387" s="59" t="s">
        <v>161</v>
      </c>
      <c r="F3387" s="58"/>
    </row>
    <row r="3388">
      <c r="A3388" s="59" t="s">
        <v>15</v>
      </c>
      <c r="B3388" s="59" t="s">
        <v>31</v>
      </c>
      <c r="C3388" s="59" t="s">
        <v>171</v>
      </c>
      <c r="D3388" s="59">
        <v>1.0</v>
      </c>
      <c r="E3388" s="59" t="s">
        <v>161</v>
      </c>
      <c r="F3388" s="58"/>
    </row>
    <row r="3389">
      <c r="A3389" s="59" t="s">
        <v>15</v>
      </c>
      <c r="B3389" s="59" t="s">
        <v>45</v>
      </c>
      <c r="C3389" s="59" t="s">
        <v>171</v>
      </c>
      <c r="D3389" s="59">
        <v>1.0</v>
      </c>
      <c r="E3389" s="59" t="s">
        <v>161</v>
      </c>
      <c r="F3389" s="58"/>
    </row>
    <row r="3390">
      <c r="A3390" s="59" t="s">
        <v>15</v>
      </c>
      <c r="B3390" s="59" t="s">
        <v>94</v>
      </c>
      <c r="C3390" s="59" t="s">
        <v>171</v>
      </c>
      <c r="D3390" s="59">
        <v>1.0</v>
      </c>
      <c r="E3390" s="59" t="s">
        <v>161</v>
      </c>
      <c r="F3390" s="58"/>
    </row>
    <row r="3391">
      <c r="A3391" s="59" t="s">
        <v>15</v>
      </c>
      <c r="B3391" s="59" t="s">
        <v>27</v>
      </c>
      <c r="C3391" s="59" t="s">
        <v>171</v>
      </c>
      <c r="D3391" s="59">
        <v>1.0</v>
      </c>
      <c r="E3391" s="59" t="s">
        <v>161</v>
      </c>
      <c r="F3391" s="58"/>
    </row>
    <row r="3392">
      <c r="A3392" s="59" t="s">
        <v>15</v>
      </c>
      <c r="B3392" s="59" t="s">
        <v>105</v>
      </c>
      <c r="C3392" s="59" t="s">
        <v>171</v>
      </c>
      <c r="D3392" s="59">
        <v>1.0</v>
      </c>
      <c r="E3392" s="59" t="s">
        <v>161</v>
      </c>
      <c r="F3392" s="58"/>
    </row>
    <row r="3393">
      <c r="A3393" s="59" t="s">
        <v>15</v>
      </c>
      <c r="B3393" s="59" t="s">
        <v>52</v>
      </c>
      <c r="C3393" s="59" t="s">
        <v>171</v>
      </c>
      <c r="D3393" s="59">
        <v>1.0</v>
      </c>
      <c r="E3393" s="59" t="s">
        <v>161</v>
      </c>
      <c r="F3393" s="58"/>
    </row>
    <row r="3394">
      <c r="A3394" s="59" t="s">
        <v>15</v>
      </c>
      <c r="B3394" s="59" t="s">
        <v>58</v>
      </c>
      <c r="C3394" s="59" t="s">
        <v>171</v>
      </c>
      <c r="D3394" s="59">
        <v>1.0</v>
      </c>
      <c r="E3394" s="59" t="s">
        <v>161</v>
      </c>
      <c r="F3394" s="58"/>
    </row>
    <row r="3395">
      <c r="A3395" s="59" t="s">
        <v>15</v>
      </c>
      <c r="B3395" s="59" t="s">
        <v>65</v>
      </c>
      <c r="C3395" s="59" t="s">
        <v>171</v>
      </c>
      <c r="D3395" s="59">
        <v>1.0</v>
      </c>
      <c r="E3395" s="59" t="s">
        <v>161</v>
      </c>
      <c r="F3395" s="58"/>
    </row>
    <row r="3396">
      <c r="A3396" s="59" t="s">
        <v>15</v>
      </c>
      <c r="B3396" s="59" t="s">
        <v>59</v>
      </c>
      <c r="C3396" s="59" t="s">
        <v>171</v>
      </c>
      <c r="D3396" s="59">
        <v>1.0</v>
      </c>
      <c r="E3396" s="59" t="s">
        <v>161</v>
      </c>
      <c r="F3396" s="58"/>
    </row>
    <row r="3397">
      <c r="A3397" s="59" t="s">
        <v>15</v>
      </c>
      <c r="B3397" s="59" t="s">
        <v>71</v>
      </c>
      <c r="C3397" s="59" t="s">
        <v>171</v>
      </c>
      <c r="D3397" s="59">
        <v>1.0</v>
      </c>
      <c r="E3397" s="59" t="s">
        <v>161</v>
      </c>
      <c r="F3397" s="58"/>
    </row>
    <row r="3398">
      <c r="A3398" s="59" t="s">
        <v>15</v>
      </c>
      <c r="B3398" s="59" t="s">
        <v>119</v>
      </c>
      <c r="C3398" s="59" t="s">
        <v>171</v>
      </c>
      <c r="D3398" s="59">
        <v>1.0</v>
      </c>
      <c r="E3398" s="59" t="s">
        <v>161</v>
      </c>
      <c r="F3398" s="58"/>
    </row>
    <row r="3399">
      <c r="A3399" s="59" t="s">
        <v>15</v>
      </c>
      <c r="B3399" s="59" t="s">
        <v>122</v>
      </c>
      <c r="C3399" s="59" t="s">
        <v>171</v>
      </c>
      <c r="D3399" s="59">
        <v>1.0</v>
      </c>
      <c r="E3399" s="59" t="s">
        <v>161</v>
      </c>
      <c r="F3399" s="58"/>
    </row>
    <row r="3400">
      <c r="A3400" s="59" t="s">
        <v>15</v>
      </c>
      <c r="B3400" s="59" t="s">
        <v>36</v>
      </c>
      <c r="C3400" s="59" t="s">
        <v>171</v>
      </c>
      <c r="D3400" s="59">
        <v>1.0</v>
      </c>
      <c r="E3400" s="59" t="s">
        <v>161</v>
      </c>
      <c r="F3400" s="58"/>
    </row>
    <row r="3401">
      <c r="A3401" s="59" t="s">
        <v>15</v>
      </c>
      <c r="B3401" s="59" t="s">
        <v>40</v>
      </c>
      <c r="C3401" s="59" t="s">
        <v>171</v>
      </c>
      <c r="D3401" s="59">
        <v>1.0</v>
      </c>
      <c r="E3401" s="59" t="s">
        <v>161</v>
      </c>
      <c r="F3401" s="58"/>
    </row>
    <row r="3402">
      <c r="A3402" s="59" t="s">
        <v>15</v>
      </c>
      <c r="B3402" s="59" t="s">
        <v>84</v>
      </c>
      <c r="C3402" s="59" t="s">
        <v>171</v>
      </c>
      <c r="D3402" s="59">
        <v>1.0</v>
      </c>
      <c r="E3402" s="59" t="s">
        <v>161</v>
      </c>
      <c r="F3402" s="58"/>
    </row>
    <row r="3403">
      <c r="A3403" s="59" t="s">
        <v>15</v>
      </c>
      <c r="B3403" s="59" t="s">
        <v>98</v>
      </c>
      <c r="C3403" s="59" t="s">
        <v>171</v>
      </c>
      <c r="D3403" s="59">
        <v>1.0</v>
      </c>
      <c r="E3403" s="59" t="s">
        <v>161</v>
      </c>
      <c r="F3403" s="58"/>
    </row>
    <row r="3404">
      <c r="A3404" s="59" t="s">
        <v>15</v>
      </c>
      <c r="B3404" s="59" t="s">
        <v>99</v>
      </c>
      <c r="C3404" s="59" t="s">
        <v>171</v>
      </c>
      <c r="D3404" s="59">
        <v>1.0</v>
      </c>
      <c r="E3404" s="59" t="s">
        <v>161</v>
      </c>
      <c r="F3404" s="58"/>
    </row>
    <row r="3405">
      <c r="A3405" s="59" t="s">
        <v>15</v>
      </c>
      <c r="B3405" s="59" t="s">
        <v>109</v>
      </c>
      <c r="C3405" s="59" t="s">
        <v>171</v>
      </c>
      <c r="D3405" s="59">
        <v>1.0</v>
      </c>
      <c r="E3405" s="59" t="s">
        <v>161</v>
      </c>
      <c r="F3405" s="58"/>
    </row>
    <row r="3406">
      <c r="A3406" s="59" t="s">
        <v>15</v>
      </c>
      <c r="B3406" s="59" t="s">
        <v>124</v>
      </c>
      <c r="C3406" s="59" t="s">
        <v>171</v>
      </c>
      <c r="D3406" s="59">
        <v>1.0</v>
      </c>
      <c r="E3406" s="59" t="s">
        <v>161</v>
      </c>
      <c r="F3406" s="58"/>
    </row>
    <row r="3407">
      <c r="A3407" s="59" t="s">
        <v>15</v>
      </c>
      <c r="B3407" s="59" t="s">
        <v>145</v>
      </c>
      <c r="C3407" s="59" t="s">
        <v>171</v>
      </c>
      <c r="D3407" s="59">
        <v>1.0</v>
      </c>
      <c r="E3407" s="59" t="s">
        <v>161</v>
      </c>
      <c r="F3407" s="58"/>
    </row>
    <row r="3408">
      <c r="A3408" s="59" t="s">
        <v>15</v>
      </c>
      <c r="B3408" s="59" t="s">
        <v>147</v>
      </c>
      <c r="C3408" s="59" t="s">
        <v>171</v>
      </c>
      <c r="D3408" s="59">
        <v>1.0</v>
      </c>
      <c r="E3408" s="59" t="s">
        <v>161</v>
      </c>
      <c r="F3408" s="58"/>
    </row>
    <row r="3409">
      <c r="A3409" s="59" t="s">
        <v>15</v>
      </c>
      <c r="B3409" s="59" t="s">
        <v>102</v>
      </c>
      <c r="C3409" s="59" t="s">
        <v>171</v>
      </c>
      <c r="D3409" s="59">
        <v>1.0</v>
      </c>
      <c r="E3409" s="59" t="s">
        <v>161</v>
      </c>
      <c r="F3409" s="58"/>
    </row>
    <row r="3410">
      <c r="A3410" s="59" t="s">
        <v>48</v>
      </c>
      <c r="B3410" s="59" t="s">
        <v>61</v>
      </c>
      <c r="C3410" s="59" t="s">
        <v>171</v>
      </c>
      <c r="D3410" s="59">
        <v>1.0</v>
      </c>
      <c r="E3410" s="59" t="s">
        <v>161</v>
      </c>
      <c r="F3410" s="58"/>
    </row>
    <row r="3411">
      <c r="A3411" s="59" t="s">
        <v>48</v>
      </c>
      <c r="B3411" s="59" t="s">
        <v>63</v>
      </c>
      <c r="C3411" s="59" t="s">
        <v>171</v>
      </c>
      <c r="D3411" s="59">
        <v>1.0</v>
      </c>
      <c r="E3411" s="59" t="s">
        <v>161</v>
      </c>
      <c r="F3411" s="58"/>
    </row>
    <row r="3412">
      <c r="A3412" s="59" t="s">
        <v>48</v>
      </c>
      <c r="B3412" s="59" t="s">
        <v>93</v>
      </c>
      <c r="C3412" s="59" t="s">
        <v>171</v>
      </c>
      <c r="D3412" s="59">
        <v>1.0</v>
      </c>
      <c r="E3412" s="59" t="s">
        <v>161</v>
      </c>
      <c r="F3412" s="58"/>
    </row>
    <row r="3413">
      <c r="A3413" s="59" t="s">
        <v>48</v>
      </c>
      <c r="B3413" s="59" t="s">
        <v>96</v>
      </c>
      <c r="C3413" s="59" t="s">
        <v>171</v>
      </c>
      <c r="D3413" s="59">
        <v>1.0</v>
      </c>
      <c r="E3413" s="59" t="s">
        <v>161</v>
      </c>
      <c r="F3413" s="58"/>
    </row>
    <row r="3414">
      <c r="A3414" s="59" t="s">
        <v>48</v>
      </c>
      <c r="B3414" s="59" t="s">
        <v>112</v>
      </c>
      <c r="C3414" s="59" t="s">
        <v>171</v>
      </c>
      <c r="D3414" s="59">
        <v>1.0</v>
      </c>
      <c r="E3414" s="59" t="s">
        <v>161</v>
      </c>
      <c r="F3414" s="58"/>
    </row>
    <row r="3415">
      <c r="A3415" s="59" t="s">
        <v>48</v>
      </c>
      <c r="B3415" s="59" t="s">
        <v>114</v>
      </c>
      <c r="C3415" s="59" t="s">
        <v>171</v>
      </c>
      <c r="D3415" s="59">
        <v>1.0</v>
      </c>
      <c r="E3415" s="59" t="s">
        <v>161</v>
      </c>
      <c r="F3415" s="58"/>
    </row>
    <row r="3416">
      <c r="A3416" s="59" t="s">
        <v>48</v>
      </c>
      <c r="B3416" s="59" t="s">
        <v>142</v>
      </c>
      <c r="C3416" s="59" t="s">
        <v>171</v>
      </c>
      <c r="D3416" s="59">
        <v>1.0</v>
      </c>
      <c r="E3416" s="59" t="s">
        <v>161</v>
      </c>
      <c r="F3416" s="58"/>
    </row>
    <row r="3417">
      <c r="A3417" s="59" t="s">
        <v>48</v>
      </c>
      <c r="B3417" s="59" t="s">
        <v>54</v>
      </c>
      <c r="C3417" s="59" t="s">
        <v>171</v>
      </c>
      <c r="D3417" s="59">
        <v>1.0</v>
      </c>
      <c r="E3417" s="59" t="s">
        <v>161</v>
      </c>
      <c r="F3417" s="58"/>
    </row>
    <row r="3418">
      <c r="A3418" s="59" t="s">
        <v>48</v>
      </c>
      <c r="B3418" s="59" t="s">
        <v>108</v>
      </c>
      <c r="C3418" s="59" t="s">
        <v>171</v>
      </c>
      <c r="D3418" s="59">
        <v>1.0</v>
      </c>
      <c r="E3418" s="59" t="s">
        <v>161</v>
      </c>
      <c r="F3418" s="58"/>
    </row>
    <row r="3419">
      <c r="A3419" s="59" t="s">
        <v>48</v>
      </c>
      <c r="B3419" s="59" t="s">
        <v>39</v>
      </c>
      <c r="C3419" s="59" t="s">
        <v>171</v>
      </c>
      <c r="D3419" s="59">
        <v>1.0</v>
      </c>
      <c r="E3419" s="59" t="s">
        <v>161</v>
      </c>
      <c r="F3419" s="58"/>
    </row>
    <row r="3420">
      <c r="A3420" s="59" t="s">
        <v>48</v>
      </c>
      <c r="B3420" s="59" t="s">
        <v>121</v>
      </c>
      <c r="C3420" s="59" t="s">
        <v>171</v>
      </c>
      <c r="D3420" s="59">
        <v>1.0</v>
      </c>
      <c r="E3420" s="59" t="s">
        <v>161</v>
      </c>
      <c r="F3420" s="58"/>
    </row>
    <row r="3421">
      <c r="A3421" s="59" t="s">
        <v>48</v>
      </c>
      <c r="B3421" s="59" t="s">
        <v>126</v>
      </c>
      <c r="C3421" s="59" t="s">
        <v>171</v>
      </c>
      <c r="D3421" s="59">
        <v>1.0</v>
      </c>
      <c r="E3421" s="59" t="s">
        <v>161</v>
      </c>
      <c r="F3421" s="58"/>
    </row>
    <row r="3422">
      <c r="A3422" s="59" t="s">
        <v>48</v>
      </c>
      <c r="B3422" s="59" t="s">
        <v>80</v>
      </c>
      <c r="C3422" s="59" t="s">
        <v>171</v>
      </c>
      <c r="D3422" s="59">
        <v>1.0</v>
      </c>
      <c r="E3422" s="59" t="s">
        <v>161</v>
      </c>
      <c r="F3422" s="58"/>
    </row>
    <row r="3423">
      <c r="A3423" s="59" t="s">
        <v>48</v>
      </c>
      <c r="B3423" s="59" t="s">
        <v>23</v>
      </c>
      <c r="C3423" s="59" t="s">
        <v>171</v>
      </c>
      <c r="D3423" s="59">
        <v>1.0</v>
      </c>
      <c r="E3423" s="59" t="s">
        <v>161</v>
      </c>
      <c r="F3423" s="58"/>
    </row>
    <row r="3424">
      <c r="A3424" s="59" t="s">
        <v>48</v>
      </c>
      <c r="B3424" s="59" t="s">
        <v>67</v>
      </c>
      <c r="C3424" s="59" t="s">
        <v>171</v>
      </c>
      <c r="D3424" s="59">
        <v>1.0</v>
      </c>
      <c r="E3424" s="59" t="s">
        <v>161</v>
      </c>
      <c r="F3424" s="58"/>
    </row>
    <row r="3425">
      <c r="A3425" s="59" t="s">
        <v>48</v>
      </c>
      <c r="B3425" s="59" t="s">
        <v>92</v>
      </c>
      <c r="C3425" s="59" t="s">
        <v>171</v>
      </c>
      <c r="D3425" s="59">
        <v>1.0</v>
      </c>
      <c r="E3425" s="59" t="s">
        <v>161</v>
      </c>
      <c r="F3425" s="58"/>
    </row>
    <row r="3426">
      <c r="A3426" s="59" t="s">
        <v>48</v>
      </c>
      <c r="B3426" s="59" t="s">
        <v>138</v>
      </c>
      <c r="C3426" s="59" t="s">
        <v>171</v>
      </c>
      <c r="D3426" s="59">
        <v>1.0</v>
      </c>
      <c r="E3426" s="59" t="s">
        <v>161</v>
      </c>
      <c r="F3426" s="58"/>
    </row>
    <row r="3427">
      <c r="A3427" s="59" t="s">
        <v>48</v>
      </c>
      <c r="B3427" s="59" t="s">
        <v>128</v>
      </c>
      <c r="C3427" s="59" t="s">
        <v>171</v>
      </c>
      <c r="D3427" s="59">
        <v>1.0</v>
      </c>
      <c r="E3427" s="59" t="s">
        <v>161</v>
      </c>
      <c r="F3427" s="58"/>
    </row>
    <row r="3428">
      <c r="A3428" s="59" t="s">
        <v>48</v>
      </c>
      <c r="B3428" s="59" t="s">
        <v>21</v>
      </c>
      <c r="C3428" s="59" t="s">
        <v>171</v>
      </c>
      <c r="D3428" s="59">
        <v>1.0</v>
      </c>
      <c r="E3428" s="59" t="s">
        <v>161</v>
      </c>
      <c r="F3428" s="58"/>
    </row>
    <row r="3429">
      <c r="A3429" s="59" t="s">
        <v>48</v>
      </c>
      <c r="B3429" s="59" t="s">
        <v>144</v>
      </c>
      <c r="C3429" s="59" t="s">
        <v>171</v>
      </c>
      <c r="D3429" s="59">
        <v>1.0</v>
      </c>
      <c r="E3429" s="59" t="s">
        <v>161</v>
      </c>
      <c r="F3429" s="58"/>
    </row>
    <row r="3430">
      <c r="A3430" s="59" t="s">
        <v>48</v>
      </c>
      <c r="B3430" s="59" t="s">
        <v>82</v>
      </c>
      <c r="C3430" s="59" t="s">
        <v>171</v>
      </c>
      <c r="D3430" s="59">
        <v>1.0</v>
      </c>
      <c r="E3430" s="59" t="s">
        <v>161</v>
      </c>
      <c r="F3430" s="58"/>
    </row>
    <row r="3431">
      <c r="A3431" s="59" t="s">
        <v>48</v>
      </c>
      <c r="B3431" s="59" t="s">
        <v>73</v>
      </c>
      <c r="C3431" s="59" t="s">
        <v>171</v>
      </c>
      <c r="D3431" s="59">
        <v>1.0</v>
      </c>
      <c r="E3431" s="59" t="s">
        <v>161</v>
      </c>
      <c r="F3431" s="58"/>
    </row>
    <row r="3432">
      <c r="A3432" s="59" t="s">
        <v>48</v>
      </c>
      <c r="B3432" s="59" t="s">
        <v>50</v>
      </c>
      <c r="C3432" s="59" t="s">
        <v>171</v>
      </c>
      <c r="D3432" s="59">
        <v>1.0</v>
      </c>
      <c r="E3432" s="59" t="s">
        <v>161</v>
      </c>
      <c r="F3432" s="58"/>
    </row>
    <row r="3433">
      <c r="A3433" s="59" t="s">
        <v>48</v>
      </c>
      <c r="B3433" s="59" t="s">
        <v>72</v>
      </c>
      <c r="C3433" s="59" t="s">
        <v>171</v>
      </c>
      <c r="D3433" s="59">
        <v>1.0</v>
      </c>
      <c r="E3433" s="59" t="s">
        <v>161</v>
      </c>
      <c r="F3433" s="58"/>
    </row>
    <row r="3434">
      <c r="A3434" s="59" t="s">
        <v>48</v>
      </c>
      <c r="B3434" s="59" t="s">
        <v>75</v>
      </c>
      <c r="C3434" s="59" t="s">
        <v>171</v>
      </c>
      <c r="D3434" s="59">
        <v>1.0</v>
      </c>
      <c r="E3434" s="59" t="s">
        <v>161</v>
      </c>
      <c r="F3434" s="58"/>
    </row>
    <row r="3435">
      <c r="A3435" s="59" t="s">
        <v>48</v>
      </c>
      <c r="B3435" s="59" t="s">
        <v>25</v>
      </c>
      <c r="C3435" s="59" t="s">
        <v>171</v>
      </c>
      <c r="D3435" s="59">
        <v>1.0</v>
      </c>
      <c r="E3435" s="59" t="s">
        <v>161</v>
      </c>
      <c r="F3435" s="58"/>
    </row>
    <row r="3436">
      <c r="A3436" s="59" t="s">
        <v>48</v>
      </c>
      <c r="B3436" s="59" t="s">
        <v>104</v>
      </c>
      <c r="C3436" s="59" t="s">
        <v>171</v>
      </c>
      <c r="D3436" s="59">
        <v>1.0</v>
      </c>
      <c r="E3436" s="59" t="s">
        <v>161</v>
      </c>
      <c r="F3436" s="58"/>
    </row>
    <row r="3437">
      <c r="A3437" s="59" t="s">
        <v>48</v>
      </c>
      <c r="B3437" s="59" t="s">
        <v>146</v>
      </c>
      <c r="C3437" s="59" t="s">
        <v>171</v>
      </c>
      <c r="D3437" s="59">
        <v>1.0</v>
      </c>
      <c r="E3437" s="59" t="s">
        <v>161</v>
      </c>
      <c r="F3437" s="58"/>
    </row>
    <row r="3438">
      <c r="A3438" s="59" t="s">
        <v>48</v>
      </c>
      <c r="B3438" s="59" t="s">
        <v>55</v>
      </c>
      <c r="C3438" s="59" t="s">
        <v>171</v>
      </c>
      <c r="D3438" s="59">
        <v>1.0</v>
      </c>
      <c r="E3438" s="59" t="s">
        <v>161</v>
      </c>
      <c r="F3438" s="58"/>
    </row>
    <row r="3439">
      <c r="A3439" s="59" t="s">
        <v>48</v>
      </c>
      <c r="B3439" s="59" t="s">
        <v>125</v>
      </c>
      <c r="C3439" s="59" t="s">
        <v>171</v>
      </c>
      <c r="D3439" s="59">
        <v>1.0</v>
      </c>
      <c r="E3439" s="59" t="s">
        <v>161</v>
      </c>
      <c r="F3439" s="58"/>
    </row>
    <row r="3440">
      <c r="A3440" s="59" t="s">
        <v>48</v>
      </c>
      <c r="B3440" s="59" t="s">
        <v>81</v>
      </c>
      <c r="C3440" s="59" t="s">
        <v>171</v>
      </c>
      <c r="D3440" s="59">
        <v>1.0</v>
      </c>
      <c r="E3440" s="59" t="s">
        <v>161</v>
      </c>
      <c r="F3440" s="58"/>
    </row>
    <row r="3441">
      <c r="A3441" s="59" t="s">
        <v>48</v>
      </c>
      <c r="B3441" s="59" t="s">
        <v>106</v>
      </c>
      <c r="C3441" s="59" t="s">
        <v>171</v>
      </c>
      <c r="D3441" s="59">
        <v>1.0</v>
      </c>
      <c r="E3441" s="59" t="s">
        <v>161</v>
      </c>
      <c r="F3441" s="58"/>
    </row>
    <row r="3442">
      <c r="A3442" s="59" t="s">
        <v>48</v>
      </c>
      <c r="B3442" s="59" t="s">
        <v>86</v>
      </c>
      <c r="C3442" s="59" t="s">
        <v>171</v>
      </c>
      <c r="D3442" s="59">
        <v>1.0</v>
      </c>
      <c r="E3442" s="59" t="s">
        <v>161</v>
      </c>
      <c r="F3442" s="58"/>
    </row>
    <row r="3443">
      <c r="A3443" s="59" t="s">
        <v>48</v>
      </c>
      <c r="B3443" s="59" t="s">
        <v>90</v>
      </c>
      <c r="C3443" s="59" t="s">
        <v>171</v>
      </c>
      <c r="D3443" s="59">
        <v>1.0</v>
      </c>
      <c r="E3443" s="59" t="s">
        <v>161</v>
      </c>
      <c r="F3443" s="58"/>
    </row>
    <row r="3444">
      <c r="A3444" s="59" t="s">
        <v>48</v>
      </c>
      <c r="B3444" s="59" t="s">
        <v>135</v>
      </c>
      <c r="C3444" s="59" t="s">
        <v>171</v>
      </c>
      <c r="D3444" s="59">
        <v>1.0</v>
      </c>
      <c r="E3444" s="59" t="s">
        <v>161</v>
      </c>
      <c r="F3444" s="58"/>
    </row>
    <row r="3445">
      <c r="A3445" s="59" t="s">
        <v>48</v>
      </c>
      <c r="B3445" s="59" t="s">
        <v>113</v>
      </c>
      <c r="C3445" s="59" t="s">
        <v>171</v>
      </c>
      <c r="D3445" s="59">
        <v>1.0</v>
      </c>
      <c r="E3445" s="59" t="s">
        <v>161</v>
      </c>
      <c r="F3445" s="58"/>
    </row>
    <row r="3446">
      <c r="A3446" s="59" t="s">
        <v>48</v>
      </c>
      <c r="B3446" s="59" t="s">
        <v>69</v>
      </c>
      <c r="C3446" s="59" t="s">
        <v>171</v>
      </c>
      <c r="D3446" s="59">
        <v>1.0</v>
      </c>
      <c r="E3446" s="59" t="s">
        <v>161</v>
      </c>
      <c r="F3446" s="58"/>
    </row>
    <row r="3447">
      <c r="A3447" s="59" t="s">
        <v>48</v>
      </c>
      <c r="B3447" s="59" t="s">
        <v>143</v>
      </c>
      <c r="C3447" s="59" t="s">
        <v>171</v>
      </c>
      <c r="D3447" s="59">
        <v>1.0</v>
      </c>
      <c r="E3447" s="59" t="s">
        <v>161</v>
      </c>
      <c r="F3447" s="58"/>
    </row>
    <row r="3448">
      <c r="A3448" s="59" t="s">
        <v>48</v>
      </c>
      <c r="B3448" s="59" t="s">
        <v>111</v>
      </c>
      <c r="C3448" s="59" t="s">
        <v>171</v>
      </c>
      <c r="D3448" s="59">
        <v>1.0</v>
      </c>
      <c r="E3448" s="59" t="s">
        <v>161</v>
      </c>
      <c r="F3448" s="58"/>
    </row>
    <row r="3449">
      <c r="A3449" s="59" t="s">
        <v>48</v>
      </c>
      <c r="B3449" s="59" t="s">
        <v>130</v>
      </c>
      <c r="C3449" s="59" t="s">
        <v>171</v>
      </c>
      <c r="D3449" s="59">
        <v>1.0</v>
      </c>
      <c r="E3449" s="59" t="s">
        <v>161</v>
      </c>
      <c r="F3449" s="58"/>
    </row>
    <row r="3450">
      <c r="A3450" s="59" t="s">
        <v>48</v>
      </c>
      <c r="B3450" s="59" t="s">
        <v>47</v>
      </c>
      <c r="C3450" s="59" t="s">
        <v>171</v>
      </c>
      <c r="D3450" s="59">
        <v>1.0</v>
      </c>
      <c r="E3450" s="59" t="s">
        <v>161</v>
      </c>
      <c r="F3450" s="58"/>
    </row>
    <row r="3451">
      <c r="A3451" s="59" t="s">
        <v>48</v>
      </c>
      <c r="B3451" s="59" t="s">
        <v>17</v>
      </c>
      <c r="C3451" s="59" t="s">
        <v>171</v>
      </c>
      <c r="D3451" s="59">
        <v>1.0</v>
      </c>
      <c r="E3451" s="59" t="s">
        <v>161</v>
      </c>
      <c r="F3451" s="58"/>
    </row>
    <row r="3452">
      <c r="A3452" s="59" t="s">
        <v>48</v>
      </c>
      <c r="B3452" s="59" t="s">
        <v>22</v>
      </c>
      <c r="C3452" s="59" t="s">
        <v>171</v>
      </c>
      <c r="D3452" s="59">
        <v>1.0</v>
      </c>
      <c r="E3452" s="59" t="s">
        <v>161</v>
      </c>
      <c r="F3452" s="58"/>
    </row>
    <row r="3453">
      <c r="A3453" s="59" t="s">
        <v>48</v>
      </c>
      <c r="B3453" s="59" t="s">
        <v>62</v>
      </c>
      <c r="C3453" s="59" t="s">
        <v>171</v>
      </c>
      <c r="D3453" s="59">
        <v>1.0</v>
      </c>
      <c r="E3453" s="59" t="s">
        <v>161</v>
      </c>
      <c r="F3453" s="58"/>
    </row>
    <row r="3454">
      <c r="A3454" s="59" t="s">
        <v>48</v>
      </c>
      <c r="B3454" s="59" t="s">
        <v>66</v>
      </c>
      <c r="C3454" s="59" t="s">
        <v>171</v>
      </c>
      <c r="D3454" s="59">
        <v>1.0</v>
      </c>
      <c r="E3454" s="59" t="s">
        <v>161</v>
      </c>
      <c r="F3454" s="58"/>
    </row>
    <row r="3455">
      <c r="A3455" s="59" t="s">
        <v>48</v>
      </c>
      <c r="B3455" s="59" t="s">
        <v>78</v>
      </c>
      <c r="C3455" s="59" t="s">
        <v>171</v>
      </c>
      <c r="D3455" s="59">
        <v>1.0</v>
      </c>
      <c r="E3455" s="59" t="s">
        <v>161</v>
      </c>
      <c r="F3455" s="58"/>
    </row>
    <row r="3456">
      <c r="A3456" s="59" t="s">
        <v>48</v>
      </c>
      <c r="B3456" s="59" t="s">
        <v>91</v>
      </c>
      <c r="C3456" s="59" t="s">
        <v>171</v>
      </c>
      <c r="D3456" s="59">
        <v>1.0</v>
      </c>
      <c r="E3456" s="59" t="s">
        <v>161</v>
      </c>
      <c r="F3456" s="58"/>
    </row>
    <row r="3457">
      <c r="A3457" s="59" t="s">
        <v>48</v>
      </c>
      <c r="B3457" s="59" t="s">
        <v>110</v>
      </c>
      <c r="C3457" s="59" t="s">
        <v>171</v>
      </c>
      <c r="D3457" s="59">
        <v>1.0</v>
      </c>
      <c r="E3457" s="59" t="s">
        <v>161</v>
      </c>
      <c r="F3457" s="58"/>
    </row>
    <row r="3458">
      <c r="A3458" s="59" t="s">
        <v>48</v>
      </c>
      <c r="B3458" s="59" t="s">
        <v>87</v>
      </c>
      <c r="C3458" s="59" t="s">
        <v>171</v>
      </c>
      <c r="D3458" s="59">
        <v>1.0</v>
      </c>
      <c r="E3458" s="59" t="s">
        <v>161</v>
      </c>
      <c r="F3458" s="58"/>
    </row>
    <row r="3459">
      <c r="A3459" s="59" t="s">
        <v>48</v>
      </c>
      <c r="B3459" s="59" t="s">
        <v>41</v>
      </c>
      <c r="C3459" s="59" t="s">
        <v>171</v>
      </c>
      <c r="D3459" s="59">
        <v>1.0</v>
      </c>
      <c r="E3459" s="59" t="s">
        <v>161</v>
      </c>
      <c r="F3459" s="58"/>
    </row>
    <row r="3460">
      <c r="A3460" s="59" t="s">
        <v>48</v>
      </c>
      <c r="B3460" s="59" t="s">
        <v>97</v>
      </c>
      <c r="C3460" s="59" t="s">
        <v>171</v>
      </c>
      <c r="D3460" s="59">
        <v>1.0</v>
      </c>
      <c r="E3460" s="59" t="s">
        <v>161</v>
      </c>
      <c r="F3460" s="58"/>
    </row>
    <row r="3461">
      <c r="A3461" s="59" t="s">
        <v>48</v>
      </c>
      <c r="B3461" s="59" t="s">
        <v>77</v>
      </c>
      <c r="C3461" s="59" t="s">
        <v>171</v>
      </c>
      <c r="D3461" s="59">
        <v>1.0</v>
      </c>
      <c r="E3461" s="59" t="s">
        <v>161</v>
      </c>
      <c r="F3461" s="58"/>
    </row>
    <row r="3462">
      <c r="A3462" s="59" t="s">
        <v>48</v>
      </c>
      <c r="B3462" s="59" t="s">
        <v>120</v>
      </c>
      <c r="C3462" s="59" t="s">
        <v>171</v>
      </c>
      <c r="D3462" s="59">
        <v>1.0</v>
      </c>
      <c r="E3462" s="59" t="s">
        <v>161</v>
      </c>
      <c r="F3462" s="58"/>
    </row>
    <row r="3463">
      <c r="A3463" s="59" t="s">
        <v>48</v>
      </c>
      <c r="B3463" s="59" t="s">
        <v>116</v>
      </c>
      <c r="C3463" s="59" t="s">
        <v>171</v>
      </c>
      <c r="D3463" s="59">
        <v>1.0</v>
      </c>
      <c r="E3463" s="59" t="s">
        <v>161</v>
      </c>
      <c r="F3463" s="58"/>
    </row>
    <row r="3464">
      <c r="A3464" s="59" t="s">
        <v>48</v>
      </c>
      <c r="B3464" s="59" t="s">
        <v>31</v>
      </c>
      <c r="C3464" s="59" t="s">
        <v>171</v>
      </c>
      <c r="D3464" s="59">
        <v>1.0</v>
      </c>
      <c r="E3464" s="59" t="s">
        <v>161</v>
      </c>
      <c r="F3464" s="58"/>
    </row>
    <row r="3465">
      <c r="A3465" s="59" t="s">
        <v>48</v>
      </c>
      <c r="B3465" s="59" t="s">
        <v>45</v>
      </c>
      <c r="C3465" s="59" t="s">
        <v>171</v>
      </c>
      <c r="D3465" s="59">
        <v>1.0</v>
      </c>
      <c r="E3465" s="59" t="s">
        <v>161</v>
      </c>
      <c r="F3465" s="58"/>
    </row>
    <row r="3466">
      <c r="A3466" s="59" t="s">
        <v>48</v>
      </c>
      <c r="B3466" s="59" t="s">
        <v>94</v>
      </c>
      <c r="C3466" s="59" t="s">
        <v>171</v>
      </c>
      <c r="D3466" s="59">
        <v>1.0</v>
      </c>
      <c r="E3466" s="59" t="s">
        <v>161</v>
      </c>
      <c r="F3466" s="58"/>
    </row>
    <row r="3467">
      <c r="A3467" s="59" t="s">
        <v>48</v>
      </c>
      <c r="B3467" s="59" t="s">
        <v>27</v>
      </c>
      <c r="C3467" s="59" t="s">
        <v>171</v>
      </c>
      <c r="D3467" s="59">
        <v>1.0</v>
      </c>
      <c r="E3467" s="59" t="s">
        <v>161</v>
      </c>
      <c r="F3467" s="58"/>
    </row>
    <row r="3468">
      <c r="A3468" s="59" t="s">
        <v>48</v>
      </c>
      <c r="B3468" s="59" t="s">
        <v>105</v>
      </c>
      <c r="C3468" s="59" t="s">
        <v>171</v>
      </c>
      <c r="D3468" s="59">
        <v>1.0</v>
      </c>
      <c r="E3468" s="59" t="s">
        <v>161</v>
      </c>
      <c r="F3468" s="58"/>
    </row>
    <row r="3469">
      <c r="A3469" s="59" t="s">
        <v>48</v>
      </c>
      <c r="B3469" s="59" t="s">
        <v>52</v>
      </c>
      <c r="C3469" s="59" t="s">
        <v>171</v>
      </c>
      <c r="D3469" s="59">
        <v>1.0</v>
      </c>
      <c r="E3469" s="59" t="s">
        <v>161</v>
      </c>
      <c r="F3469" s="58"/>
    </row>
    <row r="3470">
      <c r="A3470" s="59" t="s">
        <v>48</v>
      </c>
      <c r="B3470" s="59" t="s">
        <v>58</v>
      </c>
      <c r="C3470" s="59" t="s">
        <v>171</v>
      </c>
      <c r="D3470" s="59">
        <v>1.0</v>
      </c>
      <c r="E3470" s="59" t="s">
        <v>161</v>
      </c>
      <c r="F3470" s="58"/>
    </row>
    <row r="3471">
      <c r="A3471" s="59" t="s">
        <v>48</v>
      </c>
      <c r="B3471" s="59" t="s">
        <v>65</v>
      </c>
      <c r="C3471" s="59" t="s">
        <v>171</v>
      </c>
      <c r="D3471" s="59">
        <v>1.0</v>
      </c>
      <c r="E3471" s="59" t="s">
        <v>161</v>
      </c>
      <c r="F3471" s="58"/>
    </row>
    <row r="3472">
      <c r="A3472" s="59" t="s">
        <v>48</v>
      </c>
      <c r="B3472" s="59" t="s">
        <v>59</v>
      </c>
      <c r="C3472" s="59" t="s">
        <v>171</v>
      </c>
      <c r="D3472" s="59">
        <v>1.0</v>
      </c>
      <c r="E3472" s="59" t="s">
        <v>161</v>
      </c>
      <c r="F3472" s="58"/>
    </row>
    <row r="3473">
      <c r="A3473" s="59" t="s">
        <v>48</v>
      </c>
      <c r="B3473" s="59" t="s">
        <v>71</v>
      </c>
      <c r="C3473" s="59" t="s">
        <v>171</v>
      </c>
      <c r="D3473" s="59">
        <v>1.0</v>
      </c>
      <c r="E3473" s="59" t="s">
        <v>161</v>
      </c>
      <c r="F3473" s="58"/>
    </row>
    <row r="3474">
      <c r="A3474" s="59" t="s">
        <v>48</v>
      </c>
      <c r="B3474" s="59" t="s">
        <v>119</v>
      </c>
      <c r="C3474" s="59" t="s">
        <v>171</v>
      </c>
      <c r="D3474" s="59">
        <v>1.0</v>
      </c>
      <c r="E3474" s="59" t="s">
        <v>161</v>
      </c>
      <c r="F3474" s="58"/>
    </row>
    <row r="3475">
      <c r="A3475" s="59" t="s">
        <v>48</v>
      </c>
      <c r="B3475" s="59" t="s">
        <v>122</v>
      </c>
      <c r="C3475" s="59" t="s">
        <v>171</v>
      </c>
      <c r="D3475" s="59">
        <v>1.0</v>
      </c>
      <c r="E3475" s="59" t="s">
        <v>161</v>
      </c>
      <c r="F3475" s="58"/>
    </row>
    <row r="3476">
      <c r="A3476" s="59" t="s">
        <v>48</v>
      </c>
      <c r="B3476" s="59" t="s">
        <v>36</v>
      </c>
      <c r="C3476" s="59" t="s">
        <v>171</v>
      </c>
      <c r="D3476" s="59">
        <v>1.0</v>
      </c>
      <c r="E3476" s="59" t="s">
        <v>161</v>
      </c>
      <c r="F3476" s="58"/>
    </row>
    <row r="3477">
      <c r="A3477" s="59" t="s">
        <v>48</v>
      </c>
      <c r="B3477" s="59" t="s">
        <v>40</v>
      </c>
      <c r="C3477" s="59" t="s">
        <v>171</v>
      </c>
      <c r="D3477" s="59">
        <v>1.0</v>
      </c>
      <c r="E3477" s="59" t="s">
        <v>161</v>
      </c>
      <c r="F3477" s="58"/>
    </row>
    <row r="3478">
      <c r="A3478" s="59" t="s">
        <v>48</v>
      </c>
      <c r="B3478" s="59" t="s">
        <v>84</v>
      </c>
      <c r="C3478" s="59" t="s">
        <v>171</v>
      </c>
      <c r="D3478" s="59">
        <v>1.0</v>
      </c>
      <c r="E3478" s="59" t="s">
        <v>161</v>
      </c>
      <c r="F3478" s="58"/>
    </row>
    <row r="3479">
      <c r="A3479" s="59" t="s">
        <v>48</v>
      </c>
      <c r="B3479" s="59" t="s">
        <v>98</v>
      </c>
      <c r="C3479" s="59" t="s">
        <v>171</v>
      </c>
      <c r="D3479" s="59">
        <v>1.0</v>
      </c>
      <c r="E3479" s="59" t="s">
        <v>161</v>
      </c>
      <c r="F3479" s="58"/>
    </row>
    <row r="3480">
      <c r="A3480" s="59" t="s">
        <v>48</v>
      </c>
      <c r="B3480" s="59" t="s">
        <v>99</v>
      </c>
      <c r="C3480" s="59" t="s">
        <v>171</v>
      </c>
      <c r="D3480" s="59">
        <v>1.0</v>
      </c>
      <c r="E3480" s="59" t="s">
        <v>161</v>
      </c>
      <c r="F3480" s="58"/>
    </row>
    <row r="3481">
      <c r="A3481" s="59" t="s">
        <v>48</v>
      </c>
      <c r="B3481" s="59" t="s">
        <v>109</v>
      </c>
      <c r="C3481" s="59" t="s">
        <v>171</v>
      </c>
      <c r="D3481" s="59">
        <v>1.0</v>
      </c>
      <c r="E3481" s="59" t="s">
        <v>161</v>
      </c>
      <c r="F3481" s="58"/>
    </row>
    <row r="3482">
      <c r="A3482" s="59" t="s">
        <v>48</v>
      </c>
      <c r="B3482" s="59" t="s">
        <v>124</v>
      </c>
      <c r="C3482" s="59" t="s">
        <v>171</v>
      </c>
      <c r="D3482" s="59">
        <v>1.0</v>
      </c>
      <c r="E3482" s="59" t="s">
        <v>161</v>
      </c>
      <c r="F3482" s="58"/>
    </row>
    <row r="3483">
      <c r="A3483" s="59" t="s">
        <v>48</v>
      </c>
      <c r="B3483" s="59" t="s">
        <v>145</v>
      </c>
      <c r="C3483" s="59" t="s">
        <v>171</v>
      </c>
      <c r="D3483" s="59">
        <v>1.0</v>
      </c>
      <c r="E3483" s="59" t="s">
        <v>161</v>
      </c>
      <c r="F3483" s="58"/>
    </row>
    <row r="3484">
      <c r="A3484" s="59" t="s">
        <v>48</v>
      </c>
      <c r="B3484" s="59" t="s">
        <v>147</v>
      </c>
      <c r="C3484" s="59" t="s">
        <v>171</v>
      </c>
      <c r="D3484" s="59">
        <v>1.0</v>
      </c>
      <c r="E3484" s="59" t="s">
        <v>161</v>
      </c>
      <c r="F3484" s="58"/>
    </row>
    <row r="3485">
      <c r="A3485" s="59" t="s">
        <v>48</v>
      </c>
      <c r="B3485" s="59" t="s">
        <v>102</v>
      </c>
      <c r="C3485" s="59" t="s">
        <v>171</v>
      </c>
      <c r="D3485" s="59">
        <v>1.0</v>
      </c>
      <c r="E3485" s="59" t="s">
        <v>161</v>
      </c>
      <c r="F3485" s="58"/>
    </row>
    <row r="3486">
      <c r="A3486" s="59" t="s">
        <v>61</v>
      </c>
      <c r="B3486" s="59" t="s">
        <v>63</v>
      </c>
      <c r="C3486" s="59" t="s">
        <v>171</v>
      </c>
      <c r="D3486" s="59">
        <v>1.0</v>
      </c>
      <c r="E3486" s="59" t="s">
        <v>161</v>
      </c>
      <c r="F3486" s="58"/>
    </row>
    <row r="3487">
      <c r="A3487" s="59" t="s">
        <v>61</v>
      </c>
      <c r="B3487" s="59" t="s">
        <v>93</v>
      </c>
      <c r="C3487" s="59" t="s">
        <v>171</v>
      </c>
      <c r="D3487" s="59">
        <v>1.0</v>
      </c>
      <c r="E3487" s="59" t="s">
        <v>161</v>
      </c>
      <c r="F3487" s="58"/>
    </row>
    <row r="3488">
      <c r="A3488" s="59" t="s">
        <v>61</v>
      </c>
      <c r="B3488" s="59" t="s">
        <v>96</v>
      </c>
      <c r="C3488" s="59" t="s">
        <v>171</v>
      </c>
      <c r="D3488" s="59">
        <v>1.0</v>
      </c>
      <c r="E3488" s="59" t="s">
        <v>161</v>
      </c>
      <c r="F3488" s="58"/>
    </row>
    <row r="3489">
      <c r="A3489" s="59" t="s">
        <v>61</v>
      </c>
      <c r="B3489" s="59" t="s">
        <v>112</v>
      </c>
      <c r="C3489" s="59" t="s">
        <v>171</v>
      </c>
      <c r="D3489" s="59">
        <v>1.0</v>
      </c>
      <c r="E3489" s="59" t="s">
        <v>161</v>
      </c>
      <c r="F3489" s="58"/>
    </row>
    <row r="3490">
      <c r="A3490" s="59" t="s">
        <v>61</v>
      </c>
      <c r="B3490" s="59" t="s">
        <v>114</v>
      </c>
      <c r="C3490" s="59" t="s">
        <v>171</v>
      </c>
      <c r="D3490" s="59">
        <v>1.0</v>
      </c>
      <c r="E3490" s="59" t="s">
        <v>161</v>
      </c>
      <c r="F3490" s="58"/>
    </row>
    <row r="3491">
      <c r="A3491" s="59" t="s">
        <v>61</v>
      </c>
      <c r="B3491" s="59" t="s">
        <v>142</v>
      </c>
      <c r="C3491" s="59" t="s">
        <v>171</v>
      </c>
      <c r="D3491" s="59">
        <v>1.0</v>
      </c>
      <c r="E3491" s="59" t="s">
        <v>161</v>
      </c>
      <c r="F3491" s="58"/>
    </row>
    <row r="3492">
      <c r="A3492" s="59" t="s">
        <v>61</v>
      </c>
      <c r="B3492" s="59" t="s">
        <v>54</v>
      </c>
      <c r="C3492" s="59" t="s">
        <v>171</v>
      </c>
      <c r="D3492" s="59">
        <v>1.0</v>
      </c>
      <c r="E3492" s="59" t="s">
        <v>161</v>
      </c>
      <c r="F3492" s="58"/>
    </row>
    <row r="3493">
      <c r="A3493" s="59" t="s">
        <v>61</v>
      </c>
      <c r="B3493" s="59" t="s">
        <v>108</v>
      </c>
      <c r="C3493" s="59" t="s">
        <v>171</v>
      </c>
      <c r="D3493" s="59">
        <v>1.0</v>
      </c>
      <c r="E3493" s="59" t="s">
        <v>161</v>
      </c>
      <c r="F3493" s="58"/>
    </row>
    <row r="3494">
      <c r="A3494" s="59" t="s">
        <v>61</v>
      </c>
      <c r="B3494" s="59" t="s">
        <v>39</v>
      </c>
      <c r="C3494" s="59" t="s">
        <v>171</v>
      </c>
      <c r="D3494" s="59">
        <v>1.0</v>
      </c>
      <c r="E3494" s="59" t="s">
        <v>161</v>
      </c>
      <c r="F3494" s="58"/>
    </row>
    <row r="3495">
      <c r="A3495" s="59" t="s">
        <v>61</v>
      </c>
      <c r="B3495" s="59" t="s">
        <v>121</v>
      </c>
      <c r="C3495" s="59" t="s">
        <v>171</v>
      </c>
      <c r="D3495" s="59">
        <v>1.0</v>
      </c>
      <c r="E3495" s="59" t="s">
        <v>161</v>
      </c>
      <c r="F3495" s="58"/>
    </row>
    <row r="3496">
      <c r="A3496" s="59" t="s">
        <v>61</v>
      </c>
      <c r="B3496" s="59" t="s">
        <v>126</v>
      </c>
      <c r="C3496" s="59" t="s">
        <v>171</v>
      </c>
      <c r="D3496" s="59">
        <v>1.0</v>
      </c>
      <c r="E3496" s="59" t="s">
        <v>161</v>
      </c>
      <c r="F3496" s="58"/>
    </row>
    <row r="3497">
      <c r="A3497" s="59" t="s">
        <v>61</v>
      </c>
      <c r="B3497" s="59" t="s">
        <v>80</v>
      </c>
      <c r="C3497" s="59" t="s">
        <v>171</v>
      </c>
      <c r="D3497" s="59">
        <v>1.0</v>
      </c>
      <c r="E3497" s="59" t="s">
        <v>161</v>
      </c>
      <c r="F3497" s="58"/>
    </row>
    <row r="3498">
      <c r="A3498" s="59" t="s">
        <v>61</v>
      </c>
      <c r="B3498" s="59" t="s">
        <v>23</v>
      </c>
      <c r="C3498" s="59" t="s">
        <v>171</v>
      </c>
      <c r="D3498" s="59">
        <v>1.0</v>
      </c>
      <c r="E3498" s="59" t="s">
        <v>161</v>
      </c>
      <c r="F3498" s="58"/>
    </row>
    <row r="3499">
      <c r="A3499" s="59" t="s">
        <v>61</v>
      </c>
      <c r="B3499" s="59" t="s">
        <v>67</v>
      </c>
      <c r="C3499" s="59" t="s">
        <v>171</v>
      </c>
      <c r="D3499" s="59">
        <v>1.0</v>
      </c>
      <c r="E3499" s="59" t="s">
        <v>161</v>
      </c>
      <c r="F3499" s="58"/>
    </row>
    <row r="3500">
      <c r="A3500" s="59" t="s">
        <v>61</v>
      </c>
      <c r="B3500" s="59" t="s">
        <v>92</v>
      </c>
      <c r="C3500" s="59" t="s">
        <v>171</v>
      </c>
      <c r="D3500" s="59">
        <v>1.0</v>
      </c>
      <c r="E3500" s="59" t="s">
        <v>161</v>
      </c>
      <c r="F3500" s="58"/>
    </row>
    <row r="3501">
      <c r="A3501" s="59" t="s">
        <v>61</v>
      </c>
      <c r="B3501" s="59" t="s">
        <v>138</v>
      </c>
      <c r="C3501" s="59" t="s">
        <v>171</v>
      </c>
      <c r="D3501" s="59">
        <v>1.0</v>
      </c>
      <c r="E3501" s="59" t="s">
        <v>161</v>
      </c>
      <c r="F3501" s="58"/>
    </row>
    <row r="3502">
      <c r="A3502" s="59" t="s">
        <v>61</v>
      </c>
      <c r="B3502" s="59" t="s">
        <v>128</v>
      </c>
      <c r="C3502" s="59" t="s">
        <v>171</v>
      </c>
      <c r="D3502" s="59">
        <v>1.0</v>
      </c>
      <c r="E3502" s="59" t="s">
        <v>161</v>
      </c>
      <c r="F3502" s="58"/>
    </row>
    <row r="3503">
      <c r="A3503" s="59" t="s">
        <v>61</v>
      </c>
      <c r="B3503" s="59" t="s">
        <v>21</v>
      </c>
      <c r="C3503" s="59" t="s">
        <v>171</v>
      </c>
      <c r="D3503" s="59">
        <v>1.0</v>
      </c>
      <c r="E3503" s="59" t="s">
        <v>161</v>
      </c>
      <c r="F3503" s="58"/>
    </row>
    <row r="3504">
      <c r="A3504" s="59" t="s">
        <v>61</v>
      </c>
      <c r="B3504" s="59" t="s">
        <v>144</v>
      </c>
      <c r="C3504" s="59" t="s">
        <v>171</v>
      </c>
      <c r="D3504" s="59">
        <v>1.0</v>
      </c>
      <c r="E3504" s="59" t="s">
        <v>161</v>
      </c>
      <c r="F3504" s="58"/>
    </row>
    <row r="3505">
      <c r="A3505" s="59" t="s">
        <v>61</v>
      </c>
      <c r="B3505" s="59" t="s">
        <v>82</v>
      </c>
      <c r="C3505" s="59" t="s">
        <v>171</v>
      </c>
      <c r="D3505" s="59">
        <v>1.0</v>
      </c>
      <c r="E3505" s="59" t="s">
        <v>161</v>
      </c>
      <c r="F3505" s="58"/>
    </row>
    <row r="3506">
      <c r="A3506" s="59" t="s">
        <v>61</v>
      </c>
      <c r="B3506" s="59" t="s">
        <v>73</v>
      </c>
      <c r="C3506" s="59" t="s">
        <v>171</v>
      </c>
      <c r="D3506" s="59">
        <v>1.0</v>
      </c>
      <c r="E3506" s="59" t="s">
        <v>161</v>
      </c>
      <c r="F3506" s="58"/>
    </row>
    <row r="3507">
      <c r="A3507" s="59" t="s">
        <v>61</v>
      </c>
      <c r="B3507" s="59" t="s">
        <v>50</v>
      </c>
      <c r="C3507" s="59" t="s">
        <v>171</v>
      </c>
      <c r="D3507" s="59">
        <v>1.0</v>
      </c>
      <c r="E3507" s="59" t="s">
        <v>161</v>
      </c>
      <c r="F3507" s="58"/>
    </row>
    <row r="3508">
      <c r="A3508" s="59" t="s">
        <v>61</v>
      </c>
      <c r="B3508" s="59" t="s">
        <v>72</v>
      </c>
      <c r="C3508" s="59" t="s">
        <v>171</v>
      </c>
      <c r="D3508" s="59">
        <v>1.0</v>
      </c>
      <c r="E3508" s="59" t="s">
        <v>161</v>
      </c>
      <c r="F3508" s="58"/>
    </row>
    <row r="3509">
      <c r="A3509" s="59" t="s">
        <v>61</v>
      </c>
      <c r="B3509" s="59" t="s">
        <v>75</v>
      </c>
      <c r="C3509" s="59" t="s">
        <v>171</v>
      </c>
      <c r="D3509" s="59">
        <v>1.0</v>
      </c>
      <c r="E3509" s="59" t="s">
        <v>161</v>
      </c>
      <c r="F3509" s="58"/>
    </row>
    <row r="3510">
      <c r="A3510" s="59" t="s">
        <v>61</v>
      </c>
      <c r="B3510" s="59" t="s">
        <v>25</v>
      </c>
      <c r="C3510" s="59" t="s">
        <v>171</v>
      </c>
      <c r="D3510" s="59">
        <v>1.0</v>
      </c>
      <c r="E3510" s="59" t="s">
        <v>161</v>
      </c>
      <c r="F3510" s="58"/>
    </row>
    <row r="3511">
      <c r="A3511" s="59" t="s">
        <v>61</v>
      </c>
      <c r="B3511" s="59" t="s">
        <v>104</v>
      </c>
      <c r="C3511" s="59" t="s">
        <v>171</v>
      </c>
      <c r="D3511" s="59">
        <v>1.0</v>
      </c>
      <c r="E3511" s="59" t="s">
        <v>161</v>
      </c>
      <c r="F3511" s="58"/>
    </row>
    <row r="3512">
      <c r="A3512" s="59" t="s">
        <v>61</v>
      </c>
      <c r="B3512" s="59" t="s">
        <v>146</v>
      </c>
      <c r="C3512" s="59" t="s">
        <v>171</v>
      </c>
      <c r="D3512" s="59">
        <v>1.0</v>
      </c>
      <c r="E3512" s="59" t="s">
        <v>161</v>
      </c>
      <c r="F3512" s="58"/>
    </row>
    <row r="3513">
      <c r="A3513" s="59" t="s">
        <v>61</v>
      </c>
      <c r="B3513" s="59" t="s">
        <v>55</v>
      </c>
      <c r="C3513" s="59" t="s">
        <v>171</v>
      </c>
      <c r="D3513" s="59">
        <v>1.0</v>
      </c>
      <c r="E3513" s="59" t="s">
        <v>161</v>
      </c>
      <c r="F3513" s="58"/>
    </row>
    <row r="3514">
      <c r="A3514" s="59" t="s">
        <v>61</v>
      </c>
      <c r="B3514" s="59" t="s">
        <v>125</v>
      </c>
      <c r="C3514" s="59" t="s">
        <v>171</v>
      </c>
      <c r="D3514" s="59">
        <v>1.0</v>
      </c>
      <c r="E3514" s="59" t="s">
        <v>161</v>
      </c>
      <c r="F3514" s="58"/>
    </row>
    <row r="3515">
      <c r="A3515" s="59" t="s">
        <v>61</v>
      </c>
      <c r="B3515" s="59" t="s">
        <v>81</v>
      </c>
      <c r="C3515" s="59" t="s">
        <v>171</v>
      </c>
      <c r="D3515" s="59">
        <v>1.0</v>
      </c>
      <c r="E3515" s="59" t="s">
        <v>161</v>
      </c>
      <c r="F3515" s="58"/>
    </row>
    <row r="3516">
      <c r="A3516" s="59" t="s">
        <v>61</v>
      </c>
      <c r="B3516" s="59" t="s">
        <v>106</v>
      </c>
      <c r="C3516" s="59" t="s">
        <v>171</v>
      </c>
      <c r="D3516" s="59">
        <v>1.0</v>
      </c>
      <c r="E3516" s="59" t="s">
        <v>161</v>
      </c>
      <c r="F3516" s="58"/>
    </row>
    <row r="3517">
      <c r="A3517" s="59" t="s">
        <v>61</v>
      </c>
      <c r="B3517" s="59" t="s">
        <v>86</v>
      </c>
      <c r="C3517" s="59" t="s">
        <v>171</v>
      </c>
      <c r="D3517" s="59">
        <v>1.0</v>
      </c>
      <c r="E3517" s="59" t="s">
        <v>161</v>
      </c>
      <c r="F3517" s="58"/>
    </row>
    <row r="3518">
      <c r="A3518" s="59" t="s">
        <v>61</v>
      </c>
      <c r="B3518" s="59" t="s">
        <v>90</v>
      </c>
      <c r="C3518" s="59" t="s">
        <v>171</v>
      </c>
      <c r="D3518" s="59">
        <v>1.0</v>
      </c>
      <c r="E3518" s="59" t="s">
        <v>161</v>
      </c>
      <c r="F3518" s="58"/>
    </row>
    <row r="3519">
      <c r="A3519" s="59" t="s">
        <v>61</v>
      </c>
      <c r="B3519" s="59" t="s">
        <v>135</v>
      </c>
      <c r="C3519" s="59" t="s">
        <v>171</v>
      </c>
      <c r="D3519" s="59">
        <v>1.0</v>
      </c>
      <c r="E3519" s="59" t="s">
        <v>161</v>
      </c>
      <c r="F3519" s="58"/>
    </row>
    <row r="3520">
      <c r="A3520" s="59" t="s">
        <v>61</v>
      </c>
      <c r="B3520" s="59" t="s">
        <v>113</v>
      </c>
      <c r="C3520" s="59" t="s">
        <v>171</v>
      </c>
      <c r="D3520" s="59">
        <v>1.0</v>
      </c>
      <c r="E3520" s="59" t="s">
        <v>161</v>
      </c>
      <c r="F3520" s="58"/>
    </row>
    <row r="3521">
      <c r="A3521" s="59" t="s">
        <v>61</v>
      </c>
      <c r="B3521" s="59" t="s">
        <v>69</v>
      </c>
      <c r="C3521" s="59" t="s">
        <v>171</v>
      </c>
      <c r="D3521" s="59">
        <v>1.0</v>
      </c>
      <c r="E3521" s="59" t="s">
        <v>161</v>
      </c>
      <c r="F3521" s="58"/>
    </row>
    <row r="3522">
      <c r="A3522" s="59" t="s">
        <v>61</v>
      </c>
      <c r="B3522" s="59" t="s">
        <v>143</v>
      </c>
      <c r="C3522" s="59" t="s">
        <v>171</v>
      </c>
      <c r="D3522" s="59">
        <v>1.0</v>
      </c>
      <c r="E3522" s="59" t="s">
        <v>161</v>
      </c>
      <c r="F3522" s="58"/>
    </row>
    <row r="3523">
      <c r="A3523" s="59" t="s">
        <v>61</v>
      </c>
      <c r="B3523" s="59" t="s">
        <v>111</v>
      </c>
      <c r="C3523" s="59" t="s">
        <v>171</v>
      </c>
      <c r="D3523" s="59">
        <v>1.0</v>
      </c>
      <c r="E3523" s="59" t="s">
        <v>161</v>
      </c>
      <c r="F3523" s="58"/>
    </row>
    <row r="3524">
      <c r="A3524" s="59" t="s">
        <v>61</v>
      </c>
      <c r="B3524" s="59" t="s">
        <v>130</v>
      </c>
      <c r="C3524" s="59" t="s">
        <v>171</v>
      </c>
      <c r="D3524" s="59">
        <v>1.0</v>
      </c>
      <c r="E3524" s="59" t="s">
        <v>161</v>
      </c>
      <c r="F3524" s="58"/>
    </row>
    <row r="3525">
      <c r="A3525" s="59" t="s">
        <v>61</v>
      </c>
      <c r="B3525" s="59" t="s">
        <v>47</v>
      </c>
      <c r="C3525" s="59" t="s">
        <v>171</v>
      </c>
      <c r="D3525" s="59">
        <v>1.0</v>
      </c>
      <c r="E3525" s="59" t="s">
        <v>161</v>
      </c>
      <c r="F3525" s="58"/>
    </row>
    <row r="3526">
      <c r="A3526" s="59" t="s">
        <v>61</v>
      </c>
      <c r="B3526" s="59" t="s">
        <v>17</v>
      </c>
      <c r="C3526" s="59" t="s">
        <v>171</v>
      </c>
      <c r="D3526" s="59">
        <v>1.0</v>
      </c>
      <c r="E3526" s="59" t="s">
        <v>161</v>
      </c>
      <c r="F3526" s="58"/>
    </row>
    <row r="3527">
      <c r="A3527" s="59" t="s">
        <v>61</v>
      </c>
      <c r="B3527" s="59" t="s">
        <v>22</v>
      </c>
      <c r="C3527" s="59" t="s">
        <v>171</v>
      </c>
      <c r="D3527" s="59">
        <v>1.0</v>
      </c>
      <c r="E3527" s="59" t="s">
        <v>161</v>
      </c>
      <c r="F3527" s="58"/>
    </row>
    <row r="3528">
      <c r="A3528" s="59" t="s">
        <v>61</v>
      </c>
      <c r="B3528" s="59" t="s">
        <v>62</v>
      </c>
      <c r="C3528" s="59" t="s">
        <v>171</v>
      </c>
      <c r="D3528" s="59">
        <v>1.0</v>
      </c>
      <c r="E3528" s="59" t="s">
        <v>161</v>
      </c>
      <c r="F3528" s="58"/>
    </row>
    <row r="3529">
      <c r="A3529" s="59" t="s">
        <v>61</v>
      </c>
      <c r="B3529" s="59" t="s">
        <v>66</v>
      </c>
      <c r="C3529" s="59" t="s">
        <v>171</v>
      </c>
      <c r="D3529" s="59">
        <v>1.0</v>
      </c>
      <c r="E3529" s="59" t="s">
        <v>161</v>
      </c>
      <c r="F3529" s="58"/>
    </row>
    <row r="3530">
      <c r="A3530" s="59" t="s">
        <v>61</v>
      </c>
      <c r="B3530" s="59" t="s">
        <v>78</v>
      </c>
      <c r="C3530" s="59" t="s">
        <v>171</v>
      </c>
      <c r="D3530" s="59">
        <v>1.0</v>
      </c>
      <c r="E3530" s="59" t="s">
        <v>161</v>
      </c>
      <c r="F3530" s="58"/>
    </row>
    <row r="3531">
      <c r="A3531" s="59" t="s">
        <v>61</v>
      </c>
      <c r="B3531" s="59" t="s">
        <v>91</v>
      </c>
      <c r="C3531" s="59" t="s">
        <v>171</v>
      </c>
      <c r="D3531" s="59">
        <v>1.0</v>
      </c>
      <c r="E3531" s="59" t="s">
        <v>161</v>
      </c>
      <c r="F3531" s="58"/>
    </row>
    <row r="3532">
      <c r="A3532" s="59" t="s">
        <v>61</v>
      </c>
      <c r="B3532" s="59" t="s">
        <v>110</v>
      </c>
      <c r="C3532" s="59" t="s">
        <v>171</v>
      </c>
      <c r="D3532" s="59">
        <v>1.0</v>
      </c>
      <c r="E3532" s="59" t="s">
        <v>161</v>
      </c>
      <c r="F3532" s="58"/>
    </row>
    <row r="3533">
      <c r="A3533" s="59" t="s">
        <v>61</v>
      </c>
      <c r="B3533" s="59" t="s">
        <v>87</v>
      </c>
      <c r="C3533" s="59" t="s">
        <v>171</v>
      </c>
      <c r="D3533" s="59">
        <v>1.0</v>
      </c>
      <c r="E3533" s="59" t="s">
        <v>161</v>
      </c>
      <c r="F3533" s="58"/>
    </row>
    <row r="3534">
      <c r="A3534" s="59" t="s">
        <v>61</v>
      </c>
      <c r="B3534" s="59" t="s">
        <v>41</v>
      </c>
      <c r="C3534" s="59" t="s">
        <v>171</v>
      </c>
      <c r="D3534" s="59">
        <v>1.0</v>
      </c>
      <c r="E3534" s="59" t="s">
        <v>161</v>
      </c>
      <c r="F3534" s="58"/>
    </row>
    <row r="3535">
      <c r="A3535" s="59" t="s">
        <v>61</v>
      </c>
      <c r="B3535" s="59" t="s">
        <v>97</v>
      </c>
      <c r="C3535" s="59" t="s">
        <v>171</v>
      </c>
      <c r="D3535" s="59">
        <v>1.0</v>
      </c>
      <c r="E3535" s="59" t="s">
        <v>161</v>
      </c>
      <c r="F3535" s="58"/>
    </row>
    <row r="3536">
      <c r="A3536" s="59" t="s">
        <v>61</v>
      </c>
      <c r="B3536" s="59" t="s">
        <v>77</v>
      </c>
      <c r="C3536" s="59" t="s">
        <v>171</v>
      </c>
      <c r="D3536" s="59">
        <v>1.0</v>
      </c>
      <c r="E3536" s="59" t="s">
        <v>161</v>
      </c>
      <c r="F3536" s="58"/>
    </row>
    <row r="3537">
      <c r="A3537" s="59" t="s">
        <v>61</v>
      </c>
      <c r="B3537" s="59" t="s">
        <v>120</v>
      </c>
      <c r="C3537" s="59" t="s">
        <v>171</v>
      </c>
      <c r="D3537" s="59">
        <v>1.0</v>
      </c>
      <c r="E3537" s="59" t="s">
        <v>161</v>
      </c>
      <c r="F3537" s="58"/>
    </row>
    <row r="3538">
      <c r="A3538" s="59" t="s">
        <v>61</v>
      </c>
      <c r="B3538" s="59" t="s">
        <v>116</v>
      </c>
      <c r="C3538" s="59" t="s">
        <v>171</v>
      </c>
      <c r="D3538" s="59">
        <v>1.0</v>
      </c>
      <c r="E3538" s="59" t="s">
        <v>161</v>
      </c>
      <c r="F3538" s="58"/>
    </row>
    <row r="3539">
      <c r="A3539" s="59" t="s">
        <v>61</v>
      </c>
      <c r="B3539" s="59" t="s">
        <v>31</v>
      </c>
      <c r="C3539" s="59" t="s">
        <v>171</v>
      </c>
      <c r="D3539" s="59">
        <v>1.0</v>
      </c>
      <c r="E3539" s="59" t="s">
        <v>161</v>
      </c>
      <c r="F3539" s="58"/>
    </row>
    <row r="3540">
      <c r="A3540" s="59" t="s">
        <v>61</v>
      </c>
      <c r="B3540" s="59" t="s">
        <v>45</v>
      </c>
      <c r="C3540" s="59" t="s">
        <v>171</v>
      </c>
      <c r="D3540" s="59">
        <v>1.0</v>
      </c>
      <c r="E3540" s="59" t="s">
        <v>161</v>
      </c>
      <c r="F3540" s="58"/>
    </row>
    <row r="3541">
      <c r="A3541" s="59" t="s">
        <v>61</v>
      </c>
      <c r="B3541" s="59" t="s">
        <v>94</v>
      </c>
      <c r="C3541" s="59" t="s">
        <v>171</v>
      </c>
      <c r="D3541" s="59">
        <v>1.0</v>
      </c>
      <c r="E3541" s="59" t="s">
        <v>161</v>
      </c>
      <c r="F3541" s="58"/>
    </row>
    <row r="3542">
      <c r="A3542" s="59" t="s">
        <v>61</v>
      </c>
      <c r="B3542" s="59" t="s">
        <v>27</v>
      </c>
      <c r="C3542" s="59" t="s">
        <v>171</v>
      </c>
      <c r="D3542" s="59">
        <v>1.0</v>
      </c>
      <c r="E3542" s="59" t="s">
        <v>161</v>
      </c>
      <c r="F3542" s="58"/>
    </row>
    <row r="3543">
      <c r="A3543" s="59" t="s">
        <v>61</v>
      </c>
      <c r="B3543" s="59" t="s">
        <v>105</v>
      </c>
      <c r="C3543" s="59" t="s">
        <v>171</v>
      </c>
      <c r="D3543" s="59">
        <v>1.0</v>
      </c>
      <c r="E3543" s="59" t="s">
        <v>161</v>
      </c>
      <c r="F3543" s="58"/>
    </row>
    <row r="3544">
      <c r="A3544" s="59" t="s">
        <v>61</v>
      </c>
      <c r="B3544" s="59" t="s">
        <v>52</v>
      </c>
      <c r="C3544" s="59" t="s">
        <v>171</v>
      </c>
      <c r="D3544" s="59">
        <v>1.0</v>
      </c>
      <c r="E3544" s="59" t="s">
        <v>161</v>
      </c>
      <c r="F3544" s="58"/>
    </row>
    <row r="3545">
      <c r="A3545" s="59" t="s">
        <v>61</v>
      </c>
      <c r="B3545" s="59" t="s">
        <v>58</v>
      </c>
      <c r="C3545" s="59" t="s">
        <v>171</v>
      </c>
      <c r="D3545" s="59">
        <v>1.0</v>
      </c>
      <c r="E3545" s="59" t="s">
        <v>161</v>
      </c>
      <c r="F3545" s="58"/>
    </row>
    <row r="3546">
      <c r="A3546" s="59" t="s">
        <v>61</v>
      </c>
      <c r="B3546" s="59" t="s">
        <v>65</v>
      </c>
      <c r="C3546" s="59" t="s">
        <v>171</v>
      </c>
      <c r="D3546" s="59">
        <v>1.0</v>
      </c>
      <c r="E3546" s="59" t="s">
        <v>161</v>
      </c>
      <c r="F3546" s="58"/>
    </row>
    <row r="3547">
      <c r="A3547" s="59" t="s">
        <v>61</v>
      </c>
      <c r="B3547" s="59" t="s">
        <v>59</v>
      </c>
      <c r="C3547" s="59" t="s">
        <v>171</v>
      </c>
      <c r="D3547" s="59">
        <v>1.0</v>
      </c>
      <c r="E3547" s="59" t="s">
        <v>161</v>
      </c>
      <c r="F3547" s="58"/>
    </row>
    <row r="3548">
      <c r="A3548" s="59" t="s">
        <v>61</v>
      </c>
      <c r="B3548" s="59" t="s">
        <v>71</v>
      </c>
      <c r="C3548" s="59" t="s">
        <v>171</v>
      </c>
      <c r="D3548" s="59">
        <v>1.0</v>
      </c>
      <c r="E3548" s="59" t="s">
        <v>161</v>
      </c>
      <c r="F3548" s="58"/>
    </row>
    <row r="3549">
      <c r="A3549" s="59" t="s">
        <v>61</v>
      </c>
      <c r="B3549" s="59" t="s">
        <v>119</v>
      </c>
      <c r="C3549" s="59" t="s">
        <v>171</v>
      </c>
      <c r="D3549" s="59">
        <v>1.0</v>
      </c>
      <c r="E3549" s="59" t="s">
        <v>161</v>
      </c>
      <c r="F3549" s="58"/>
    </row>
    <row r="3550">
      <c r="A3550" s="59" t="s">
        <v>61</v>
      </c>
      <c r="B3550" s="59" t="s">
        <v>122</v>
      </c>
      <c r="C3550" s="59" t="s">
        <v>171</v>
      </c>
      <c r="D3550" s="59">
        <v>1.0</v>
      </c>
      <c r="E3550" s="59" t="s">
        <v>161</v>
      </c>
      <c r="F3550" s="58"/>
    </row>
    <row r="3551">
      <c r="A3551" s="59" t="s">
        <v>61</v>
      </c>
      <c r="B3551" s="59" t="s">
        <v>36</v>
      </c>
      <c r="C3551" s="59" t="s">
        <v>171</v>
      </c>
      <c r="D3551" s="59">
        <v>1.0</v>
      </c>
      <c r="E3551" s="59" t="s">
        <v>161</v>
      </c>
      <c r="F3551" s="58"/>
    </row>
    <row r="3552">
      <c r="A3552" s="59" t="s">
        <v>61</v>
      </c>
      <c r="B3552" s="59" t="s">
        <v>40</v>
      </c>
      <c r="C3552" s="59" t="s">
        <v>171</v>
      </c>
      <c r="D3552" s="59">
        <v>1.0</v>
      </c>
      <c r="E3552" s="59" t="s">
        <v>161</v>
      </c>
      <c r="F3552" s="58"/>
    </row>
    <row r="3553">
      <c r="A3553" s="59" t="s">
        <v>61</v>
      </c>
      <c r="B3553" s="59" t="s">
        <v>84</v>
      </c>
      <c r="C3553" s="59" t="s">
        <v>171</v>
      </c>
      <c r="D3553" s="59">
        <v>1.0</v>
      </c>
      <c r="E3553" s="59" t="s">
        <v>161</v>
      </c>
      <c r="F3553" s="58"/>
    </row>
    <row r="3554">
      <c r="A3554" s="59" t="s">
        <v>61</v>
      </c>
      <c r="B3554" s="59" t="s">
        <v>98</v>
      </c>
      <c r="C3554" s="59" t="s">
        <v>171</v>
      </c>
      <c r="D3554" s="59">
        <v>1.0</v>
      </c>
      <c r="E3554" s="59" t="s">
        <v>161</v>
      </c>
      <c r="F3554" s="58"/>
    </row>
    <row r="3555">
      <c r="A3555" s="59" t="s">
        <v>61</v>
      </c>
      <c r="B3555" s="59" t="s">
        <v>99</v>
      </c>
      <c r="C3555" s="59" t="s">
        <v>171</v>
      </c>
      <c r="D3555" s="59">
        <v>1.0</v>
      </c>
      <c r="E3555" s="59" t="s">
        <v>161</v>
      </c>
      <c r="F3555" s="58"/>
    </row>
    <row r="3556">
      <c r="A3556" s="59" t="s">
        <v>61</v>
      </c>
      <c r="B3556" s="59" t="s">
        <v>109</v>
      </c>
      <c r="C3556" s="59" t="s">
        <v>171</v>
      </c>
      <c r="D3556" s="59">
        <v>1.0</v>
      </c>
      <c r="E3556" s="59" t="s">
        <v>161</v>
      </c>
      <c r="F3556" s="58"/>
    </row>
    <row r="3557">
      <c r="A3557" s="59" t="s">
        <v>61</v>
      </c>
      <c r="B3557" s="59" t="s">
        <v>124</v>
      </c>
      <c r="C3557" s="59" t="s">
        <v>171</v>
      </c>
      <c r="D3557" s="59">
        <v>1.0</v>
      </c>
      <c r="E3557" s="59" t="s">
        <v>161</v>
      </c>
      <c r="F3557" s="58"/>
    </row>
    <row r="3558">
      <c r="A3558" s="59" t="s">
        <v>61</v>
      </c>
      <c r="B3558" s="59" t="s">
        <v>145</v>
      </c>
      <c r="C3558" s="59" t="s">
        <v>171</v>
      </c>
      <c r="D3558" s="59">
        <v>1.0</v>
      </c>
      <c r="E3558" s="59" t="s">
        <v>161</v>
      </c>
      <c r="F3558" s="58"/>
    </row>
    <row r="3559">
      <c r="A3559" s="59" t="s">
        <v>61</v>
      </c>
      <c r="B3559" s="59" t="s">
        <v>147</v>
      </c>
      <c r="C3559" s="59" t="s">
        <v>171</v>
      </c>
      <c r="D3559" s="59">
        <v>1.0</v>
      </c>
      <c r="E3559" s="59" t="s">
        <v>161</v>
      </c>
      <c r="F3559" s="58"/>
    </row>
    <row r="3560">
      <c r="A3560" s="59" t="s">
        <v>61</v>
      </c>
      <c r="B3560" s="59" t="s">
        <v>102</v>
      </c>
      <c r="C3560" s="59" t="s">
        <v>171</v>
      </c>
      <c r="D3560" s="59">
        <v>1.0</v>
      </c>
      <c r="E3560" s="59" t="s">
        <v>161</v>
      </c>
      <c r="F3560" s="58"/>
    </row>
    <row r="3561">
      <c r="A3561" s="59" t="s">
        <v>63</v>
      </c>
      <c r="B3561" s="59" t="s">
        <v>93</v>
      </c>
      <c r="C3561" s="59" t="s">
        <v>171</v>
      </c>
      <c r="D3561" s="59">
        <v>1.0</v>
      </c>
      <c r="E3561" s="59" t="s">
        <v>161</v>
      </c>
      <c r="F3561" s="58"/>
    </row>
    <row r="3562">
      <c r="A3562" s="59" t="s">
        <v>63</v>
      </c>
      <c r="B3562" s="59" t="s">
        <v>96</v>
      </c>
      <c r="C3562" s="59" t="s">
        <v>171</v>
      </c>
      <c r="D3562" s="59">
        <v>1.0</v>
      </c>
      <c r="E3562" s="59" t="s">
        <v>161</v>
      </c>
      <c r="F3562" s="58"/>
    </row>
    <row r="3563">
      <c r="A3563" s="59" t="s">
        <v>63</v>
      </c>
      <c r="B3563" s="59" t="s">
        <v>112</v>
      </c>
      <c r="C3563" s="59" t="s">
        <v>171</v>
      </c>
      <c r="D3563" s="59">
        <v>1.0</v>
      </c>
      <c r="E3563" s="59" t="s">
        <v>161</v>
      </c>
      <c r="F3563" s="58"/>
    </row>
    <row r="3564">
      <c r="A3564" s="59" t="s">
        <v>63</v>
      </c>
      <c r="B3564" s="59" t="s">
        <v>114</v>
      </c>
      <c r="C3564" s="59" t="s">
        <v>171</v>
      </c>
      <c r="D3564" s="59">
        <v>1.0</v>
      </c>
      <c r="E3564" s="59" t="s">
        <v>161</v>
      </c>
      <c r="F3564" s="58"/>
    </row>
    <row r="3565">
      <c r="A3565" s="59" t="s">
        <v>63</v>
      </c>
      <c r="B3565" s="59" t="s">
        <v>142</v>
      </c>
      <c r="C3565" s="59" t="s">
        <v>171</v>
      </c>
      <c r="D3565" s="59">
        <v>1.0</v>
      </c>
      <c r="E3565" s="59" t="s">
        <v>161</v>
      </c>
      <c r="F3565" s="58"/>
    </row>
    <row r="3566">
      <c r="A3566" s="59" t="s">
        <v>63</v>
      </c>
      <c r="B3566" s="59" t="s">
        <v>54</v>
      </c>
      <c r="C3566" s="59" t="s">
        <v>171</v>
      </c>
      <c r="D3566" s="59">
        <v>1.0</v>
      </c>
      <c r="E3566" s="59" t="s">
        <v>161</v>
      </c>
      <c r="F3566" s="58"/>
    </row>
    <row r="3567">
      <c r="A3567" s="59" t="s">
        <v>63</v>
      </c>
      <c r="B3567" s="59" t="s">
        <v>108</v>
      </c>
      <c r="C3567" s="59" t="s">
        <v>171</v>
      </c>
      <c r="D3567" s="59">
        <v>1.0</v>
      </c>
      <c r="E3567" s="59" t="s">
        <v>161</v>
      </c>
      <c r="F3567" s="58"/>
    </row>
    <row r="3568">
      <c r="A3568" s="59" t="s">
        <v>63</v>
      </c>
      <c r="B3568" s="59" t="s">
        <v>39</v>
      </c>
      <c r="C3568" s="59" t="s">
        <v>171</v>
      </c>
      <c r="D3568" s="59">
        <v>1.0</v>
      </c>
      <c r="E3568" s="59" t="s">
        <v>161</v>
      </c>
      <c r="F3568" s="58"/>
    </row>
    <row r="3569">
      <c r="A3569" s="59" t="s">
        <v>63</v>
      </c>
      <c r="B3569" s="59" t="s">
        <v>121</v>
      </c>
      <c r="C3569" s="59" t="s">
        <v>171</v>
      </c>
      <c r="D3569" s="59">
        <v>1.0</v>
      </c>
      <c r="E3569" s="59" t="s">
        <v>161</v>
      </c>
      <c r="F3569" s="58"/>
    </row>
    <row r="3570">
      <c r="A3570" s="59" t="s">
        <v>63</v>
      </c>
      <c r="B3570" s="59" t="s">
        <v>126</v>
      </c>
      <c r="C3570" s="59" t="s">
        <v>171</v>
      </c>
      <c r="D3570" s="59">
        <v>1.0</v>
      </c>
      <c r="E3570" s="59" t="s">
        <v>161</v>
      </c>
      <c r="F3570" s="58"/>
    </row>
    <row r="3571">
      <c r="A3571" s="59" t="s">
        <v>63</v>
      </c>
      <c r="B3571" s="59" t="s">
        <v>80</v>
      </c>
      <c r="C3571" s="59" t="s">
        <v>171</v>
      </c>
      <c r="D3571" s="59">
        <v>1.0</v>
      </c>
      <c r="E3571" s="59" t="s">
        <v>161</v>
      </c>
      <c r="F3571" s="58"/>
    </row>
    <row r="3572">
      <c r="A3572" s="59" t="s">
        <v>63</v>
      </c>
      <c r="B3572" s="59" t="s">
        <v>23</v>
      </c>
      <c r="C3572" s="59" t="s">
        <v>171</v>
      </c>
      <c r="D3572" s="59">
        <v>1.0</v>
      </c>
      <c r="E3572" s="59" t="s">
        <v>161</v>
      </c>
      <c r="F3572" s="58"/>
    </row>
    <row r="3573">
      <c r="A3573" s="59" t="s">
        <v>63</v>
      </c>
      <c r="B3573" s="59" t="s">
        <v>67</v>
      </c>
      <c r="C3573" s="59" t="s">
        <v>171</v>
      </c>
      <c r="D3573" s="59">
        <v>1.0</v>
      </c>
      <c r="E3573" s="59" t="s">
        <v>161</v>
      </c>
      <c r="F3573" s="58"/>
    </row>
    <row r="3574">
      <c r="A3574" s="59" t="s">
        <v>63</v>
      </c>
      <c r="B3574" s="59" t="s">
        <v>92</v>
      </c>
      <c r="C3574" s="59" t="s">
        <v>171</v>
      </c>
      <c r="D3574" s="59">
        <v>1.0</v>
      </c>
      <c r="E3574" s="59" t="s">
        <v>161</v>
      </c>
      <c r="F3574" s="58"/>
    </row>
    <row r="3575">
      <c r="A3575" s="59" t="s">
        <v>63</v>
      </c>
      <c r="B3575" s="59" t="s">
        <v>138</v>
      </c>
      <c r="C3575" s="59" t="s">
        <v>171</v>
      </c>
      <c r="D3575" s="59">
        <v>1.0</v>
      </c>
      <c r="E3575" s="59" t="s">
        <v>161</v>
      </c>
      <c r="F3575" s="58"/>
    </row>
    <row r="3576">
      <c r="A3576" s="59" t="s">
        <v>63</v>
      </c>
      <c r="B3576" s="59" t="s">
        <v>128</v>
      </c>
      <c r="C3576" s="59" t="s">
        <v>171</v>
      </c>
      <c r="D3576" s="59">
        <v>1.0</v>
      </c>
      <c r="E3576" s="59" t="s">
        <v>161</v>
      </c>
      <c r="F3576" s="58"/>
    </row>
    <row r="3577">
      <c r="A3577" s="59" t="s">
        <v>63</v>
      </c>
      <c r="B3577" s="59" t="s">
        <v>21</v>
      </c>
      <c r="C3577" s="59" t="s">
        <v>171</v>
      </c>
      <c r="D3577" s="59">
        <v>1.0</v>
      </c>
      <c r="E3577" s="59" t="s">
        <v>161</v>
      </c>
      <c r="F3577" s="58"/>
    </row>
    <row r="3578">
      <c r="A3578" s="59" t="s">
        <v>63</v>
      </c>
      <c r="B3578" s="59" t="s">
        <v>144</v>
      </c>
      <c r="C3578" s="59" t="s">
        <v>171</v>
      </c>
      <c r="D3578" s="59">
        <v>1.0</v>
      </c>
      <c r="E3578" s="59" t="s">
        <v>161</v>
      </c>
      <c r="F3578" s="58"/>
    </row>
    <row r="3579">
      <c r="A3579" s="59" t="s">
        <v>63</v>
      </c>
      <c r="B3579" s="59" t="s">
        <v>82</v>
      </c>
      <c r="C3579" s="59" t="s">
        <v>171</v>
      </c>
      <c r="D3579" s="59">
        <v>1.0</v>
      </c>
      <c r="E3579" s="59" t="s">
        <v>161</v>
      </c>
      <c r="F3579" s="58"/>
    </row>
    <row r="3580">
      <c r="A3580" s="59" t="s">
        <v>63</v>
      </c>
      <c r="B3580" s="59" t="s">
        <v>73</v>
      </c>
      <c r="C3580" s="59" t="s">
        <v>171</v>
      </c>
      <c r="D3580" s="59">
        <v>1.0</v>
      </c>
      <c r="E3580" s="59" t="s">
        <v>161</v>
      </c>
      <c r="F3580" s="58"/>
    </row>
    <row r="3581">
      <c r="A3581" s="59" t="s">
        <v>63</v>
      </c>
      <c r="B3581" s="59" t="s">
        <v>50</v>
      </c>
      <c r="C3581" s="59" t="s">
        <v>171</v>
      </c>
      <c r="D3581" s="59">
        <v>1.0</v>
      </c>
      <c r="E3581" s="59" t="s">
        <v>161</v>
      </c>
      <c r="F3581" s="58"/>
    </row>
    <row r="3582">
      <c r="A3582" s="59" t="s">
        <v>63</v>
      </c>
      <c r="B3582" s="59" t="s">
        <v>72</v>
      </c>
      <c r="C3582" s="59" t="s">
        <v>171</v>
      </c>
      <c r="D3582" s="59">
        <v>1.0</v>
      </c>
      <c r="E3582" s="59" t="s">
        <v>161</v>
      </c>
      <c r="F3582" s="58"/>
    </row>
    <row r="3583">
      <c r="A3583" s="59" t="s">
        <v>63</v>
      </c>
      <c r="B3583" s="59" t="s">
        <v>75</v>
      </c>
      <c r="C3583" s="59" t="s">
        <v>171</v>
      </c>
      <c r="D3583" s="59">
        <v>1.0</v>
      </c>
      <c r="E3583" s="59" t="s">
        <v>161</v>
      </c>
      <c r="F3583" s="58"/>
    </row>
    <row r="3584">
      <c r="A3584" s="59" t="s">
        <v>63</v>
      </c>
      <c r="B3584" s="59" t="s">
        <v>25</v>
      </c>
      <c r="C3584" s="59" t="s">
        <v>171</v>
      </c>
      <c r="D3584" s="59">
        <v>1.0</v>
      </c>
      <c r="E3584" s="59" t="s">
        <v>161</v>
      </c>
      <c r="F3584" s="58"/>
    </row>
    <row r="3585">
      <c r="A3585" s="59" t="s">
        <v>63</v>
      </c>
      <c r="B3585" s="59" t="s">
        <v>104</v>
      </c>
      <c r="C3585" s="59" t="s">
        <v>171</v>
      </c>
      <c r="D3585" s="59">
        <v>1.0</v>
      </c>
      <c r="E3585" s="59" t="s">
        <v>161</v>
      </c>
      <c r="F3585" s="58"/>
    </row>
    <row r="3586">
      <c r="A3586" s="59" t="s">
        <v>63</v>
      </c>
      <c r="B3586" s="59" t="s">
        <v>146</v>
      </c>
      <c r="C3586" s="59" t="s">
        <v>171</v>
      </c>
      <c r="D3586" s="59">
        <v>1.0</v>
      </c>
      <c r="E3586" s="59" t="s">
        <v>161</v>
      </c>
      <c r="F3586" s="58"/>
    </row>
    <row r="3587">
      <c r="A3587" s="59" t="s">
        <v>63</v>
      </c>
      <c r="B3587" s="59" t="s">
        <v>55</v>
      </c>
      <c r="C3587" s="59" t="s">
        <v>171</v>
      </c>
      <c r="D3587" s="59">
        <v>1.0</v>
      </c>
      <c r="E3587" s="59" t="s">
        <v>161</v>
      </c>
      <c r="F3587" s="58"/>
    </row>
    <row r="3588">
      <c r="A3588" s="59" t="s">
        <v>63</v>
      </c>
      <c r="B3588" s="59" t="s">
        <v>125</v>
      </c>
      <c r="C3588" s="59" t="s">
        <v>171</v>
      </c>
      <c r="D3588" s="59">
        <v>1.0</v>
      </c>
      <c r="E3588" s="59" t="s">
        <v>161</v>
      </c>
      <c r="F3588" s="58"/>
    </row>
    <row r="3589">
      <c r="A3589" s="59" t="s">
        <v>63</v>
      </c>
      <c r="B3589" s="59" t="s">
        <v>81</v>
      </c>
      <c r="C3589" s="59" t="s">
        <v>171</v>
      </c>
      <c r="D3589" s="59">
        <v>1.0</v>
      </c>
      <c r="E3589" s="59" t="s">
        <v>161</v>
      </c>
      <c r="F3589" s="58"/>
    </row>
    <row r="3590">
      <c r="A3590" s="59" t="s">
        <v>63</v>
      </c>
      <c r="B3590" s="59" t="s">
        <v>106</v>
      </c>
      <c r="C3590" s="59" t="s">
        <v>171</v>
      </c>
      <c r="D3590" s="59">
        <v>1.0</v>
      </c>
      <c r="E3590" s="59" t="s">
        <v>161</v>
      </c>
      <c r="F3590" s="58"/>
    </row>
    <row r="3591">
      <c r="A3591" s="59" t="s">
        <v>63</v>
      </c>
      <c r="B3591" s="59" t="s">
        <v>86</v>
      </c>
      <c r="C3591" s="59" t="s">
        <v>171</v>
      </c>
      <c r="D3591" s="59">
        <v>1.0</v>
      </c>
      <c r="E3591" s="59" t="s">
        <v>161</v>
      </c>
      <c r="F3591" s="58"/>
    </row>
    <row r="3592">
      <c r="A3592" s="59" t="s">
        <v>63</v>
      </c>
      <c r="B3592" s="59" t="s">
        <v>90</v>
      </c>
      <c r="C3592" s="59" t="s">
        <v>171</v>
      </c>
      <c r="D3592" s="59">
        <v>1.0</v>
      </c>
      <c r="E3592" s="59" t="s">
        <v>161</v>
      </c>
      <c r="F3592" s="58"/>
    </row>
    <row r="3593">
      <c r="A3593" s="59" t="s">
        <v>63</v>
      </c>
      <c r="B3593" s="59" t="s">
        <v>135</v>
      </c>
      <c r="C3593" s="59" t="s">
        <v>171</v>
      </c>
      <c r="D3593" s="59">
        <v>1.0</v>
      </c>
      <c r="E3593" s="59" t="s">
        <v>161</v>
      </c>
      <c r="F3593" s="58"/>
    </row>
    <row r="3594">
      <c r="A3594" s="59" t="s">
        <v>63</v>
      </c>
      <c r="B3594" s="59" t="s">
        <v>113</v>
      </c>
      <c r="C3594" s="59" t="s">
        <v>171</v>
      </c>
      <c r="D3594" s="59">
        <v>1.0</v>
      </c>
      <c r="E3594" s="59" t="s">
        <v>161</v>
      </c>
      <c r="F3594" s="58"/>
    </row>
    <row r="3595">
      <c r="A3595" s="59" t="s">
        <v>63</v>
      </c>
      <c r="B3595" s="59" t="s">
        <v>69</v>
      </c>
      <c r="C3595" s="59" t="s">
        <v>171</v>
      </c>
      <c r="D3595" s="59">
        <v>1.0</v>
      </c>
      <c r="E3595" s="59" t="s">
        <v>161</v>
      </c>
      <c r="F3595" s="58"/>
    </row>
    <row r="3596">
      <c r="A3596" s="59" t="s">
        <v>63</v>
      </c>
      <c r="B3596" s="59" t="s">
        <v>143</v>
      </c>
      <c r="C3596" s="59" t="s">
        <v>171</v>
      </c>
      <c r="D3596" s="59">
        <v>1.0</v>
      </c>
      <c r="E3596" s="59" t="s">
        <v>161</v>
      </c>
      <c r="F3596" s="58"/>
    </row>
    <row r="3597">
      <c r="A3597" s="59" t="s">
        <v>63</v>
      </c>
      <c r="B3597" s="59" t="s">
        <v>111</v>
      </c>
      <c r="C3597" s="59" t="s">
        <v>171</v>
      </c>
      <c r="D3597" s="59">
        <v>1.0</v>
      </c>
      <c r="E3597" s="59" t="s">
        <v>161</v>
      </c>
      <c r="F3597" s="58"/>
    </row>
    <row r="3598">
      <c r="A3598" s="59" t="s">
        <v>63</v>
      </c>
      <c r="B3598" s="59" t="s">
        <v>130</v>
      </c>
      <c r="C3598" s="59" t="s">
        <v>171</v>
      </c>
      <c r="D3598" s="59">
        <v>1.0</v>
      </c>
      <c r="E3598" s="59" t="s">
        <v>161</v>
      </c>
      <c r="F3598" s="58"/>
    </row>
    <row r="3599">
      <c r="A3599" s="59" t="s">
        <v>63</v>
      </c>
      <c r="B3599" s="59" t="s">
        <v>47</v>
      </c>
      <c r="C3599" s="59" t="s">
        <v>171</v>
      </c>
      <c r="D3599" s="59">
        <v>1.0</v>
      </c>
      <c r="E3599" s="59" t="s">
        <v>161</v>
      </c>
      <c r="F3599" s="58"/>
    </row>
    <row r="3600">
      <c r="A3600" s="59" t="s">
        <v>63</v>
      </c>
      <c r="B3600" s="59" t="s">
        <v>17</v>
      </c>
      <c r="C3600" s="59" t="s">
        <v>171</v>
      </c>
      <c r="D3600" s="59">
        <v>1.0</v>
      </c>
      <c r="E3600" s="59" t="s">
        <v>161</v>
      </c>
      <c r="F3600" s="58"/>
    </row>
    <row r="3601">
      <c r="A3601" s="59" t="s">
        <v>63</v>
      </c>
      <c r="B3601" s="59" t="s">
        <v>22</v>
      </c>
      <c r="C3601" s="59" t="s">
        <v>171</v>
      </c>
      <c r="D3601" s="59">
        <v>1.0</v>
      </c>
      <c r="E3601" s="59" t="s">
        <v>161</v>
      </c>
      <c r="F3601" s="58"/>
    </row>
    <row r="3602">
      <c r="A3602" s="59" t="s">
        <v>63</v>
      </c>
      <c r="B3602" s="59" t="s">
        <v>62</v>
      </c>
      <c r="C3602" s="59" t="s">
        <v>171</v>
      </c>
      <c r="D3602" s="59">
        <v>1.0</v>
      </c>
      <c r="E3602" s="59" t="s">
        <v>161</v>
      </c>
      <c r="F3602" s="58"/>
    </row>
    <row r="3603">
      <c r="A3603" s="59" t="s">
        <v>63</v>
      </c>
      <c r="B3603" s="59" t="s">
        <v>66</v>
      </c>
      <c r="C3603" s="59" t="s">
        <v>171</v>
      </c>
      <c r="D3603" s="59">
        <v>1.0</v>
      </c>
      <c r="E3603" s="59" t="s">
        <v>161</v>
      </c>
      <c r="F3603" s="58"/>
    </row>
    <row r="3604">
      <c r="A3604" s="59" t="s">
        <v>63</v>
      </c>
      <c r="B3604" s="59" t="s">
        <v>78</v>
      </c>
      <c r="C3604" s="59" t="s">
        <v>171</v>
      </c>
      <c r="D3604" s="59">
        <v>1.0</v>
      </c>
      <c r="E3604" s="59" t="s">
        <v>161</v>
      </c>
      <c r="F3604" s="58"/>
    </row>
    <row r="3605">
      <c r="A3605" s="59" t="s">
        <v>63</v>
      </c>
      <c r="B3605" s="59" t="s">
        <v>91</v>
      </c>
      <c r="C3605" s="59" t="s">
        <v>171</v>
      </c>
      <c r="D3605" s="59">
        <v>1.0</v>
      </c>
      <c r="E3605" s="59" t="s">
        <v>161</v>
      </c>
      <c r="F3605" s="58"/>
    </row>
    <row r="3606">
      <c r="A3606" s="59" t="s">
        <v>63</v>
      </c>
      <c r="B3606" s="59" t="s">
        <v>110</v>
      </c>
      <c r="C3606" s="59" t="s">
        <v>171</v>
      </c>
      <c r="D3606" s="59">
        <v>1.0</v>
      </c>
      <c r="E3606" s="59" t="s">
        <v>161</v>
      </c>
      <c r="F3606" s="58"/>
    </row>
    <row r="3607">
      <c r="A3607" s="59" t="s">
        <v>63</v>
      </c>
      <c r="B3607" s="59" t="s">
        <v>87</v>
      </c>
      <c r="C3607" s="59" t="s">
        <v>171</v>
      </c>
      <c r="D3607" s="59">
        <v>1.0</v>
      </c>
      <c r="E3607" s="59" t="s">
        <v>161</v>
      </c>
      <c r="F3607" s="58"/>
    </row>
    <row r="3608">
      <c r="A3608" s="59" t="s">
        <v>63</v>
      </c>
      <c r="B3608" s="59" t="s">
        <v>41</v>
      </c>
      <c r="C3608" s="59" t="s">
        <v>171</v>
      </c>
      <c r="D3608" s="59">
        <v>1.0</v>
      </c>
      <c r="E3608" s="59" t="s">
        <v>161</v>
      </c>
      <c r="F3608" s="58"/>
    </row>
    <row r="3609">
      <c r="A3609" s="59" t="s">
        <v>63</v>
      </c>
      <c r="B3609" s="59" t="s">
        <v>97</v>
      </c>
      <c r="C3609" s="59" t="s">
        <v>171</v>
      </c>
      <c r="D3609" s="59">
        <v>1.0</v>
      </c>
      <c r="E3609" s="59" t="s">
        <v>161</v>
      </c>
      <c r="F3609" s="58"/>
    </row>
    <row r="3610">
      <c r="A3610" s="59" t="s">
        <v>63</v>
      </c>
      <c r="B3610" s="59" t="s">
        <v>77</v>
      </c>
      <c r="C3610" s="59" t="s">
        <v>171</v>
      </c>
      <c r="D3610" s="59">
        <v>1.0</v>
      </c>
      <c r="E3610" s="59" t="s">
        <v>161</v>
      </c>
      <c r="F3610" s="58"/>
    </row>
    <row r="3611">
      <c r="A3611" s="59" t="s">
        <v>63</v>
      </c>
      <c r="B3611" s="59" t="s">
        <v>120</v>
      </c>
      <c r="C3611" s="59" t="s">
        <v>171</v>
      </c>
      <c r="D3611" s="59">
        <v>1.0</v>
      </c>
      <c r="E3611" s="59" t="s">
        <v>161</v>
      </c>
      <c r="F3611" s="58"/>
    </row>
    <row r="3612">
      <c r="A3612" s="59" t="s">
        <v>63</v>
      </c>
      <c r="B3612" s="59" t="s">
        <v>116</v>
      </c>
      <c r="C3612" s="59" t="s">
        <v>171</v>
      </c>
      <c r="D3612" s="59">
        <v>1.0</v>
      </c>
      <c r="E3612" s="59" t="s">
        <v>161</v>
      </c>
      <c r="F3612" s="58"/>
    </row>
    <row r="3613">
      <c r="A3613" s="59" t="s">
        <v>63</v>
      </c>
      <c r="B3613" s="59" t="s">
        <v>31</v>
      </c>
      <c r="C3613" s="59" t="s">
        <v>171</v>
      </c>
      <c r="D3613" s="59">
        <v>1.0</v>
      </c>
      <c r="E3613" s="59" t="s">
        <v>161</v>
      </c>
      <c r="F3613" s="58"/>
    </row>
    <row r="3614">
      <c r="A3614" s="59" t="s">
        <v>63</v>
      </c>
      <c r="B3614" s="59" t="s">
        <v>45</v>
      </c>
      <c r="C3614" s="59" t="s">
        <v>171</v>
      </c>
      <c r="D3614" s="59">
        <v>1.0</v>
      </c>
      <c r="E3614" s="59" t="s">
        <v>161</v>
      </c>
      <c r="F3614" s="58"/>
    </row>
    <row r="3615">
      <c r="A3615" s="59" t="s">
        <v>63</v>
      </c>
      <c r="B3615" s="59" t="s">
        <v>94</v>
      </c>
      <c r="C3615" s="59" t="s">
        <v>171</v>
      </c>
      <c r="D3615" s="59">
        <v>1.0</v>
      </c>
      <c r="E3615" s="59" t="s">
        <v>161</v>
      </c>
      <c r="F3615" s="58"/>
    </row>
    <row r="3616">
      <c r="A3616" s="59" t="s">
        <v>63</v>
      </c>
      <c r="B3616" s="59" t="s">
        <v>27</v>
      </c>
      <c r="C3616" s="59" t="s">
        <v>171</v>
      </c>
      <c r="D3616" s="59">
        <v>1.0</v>
      </c>
      <c r="E3616" s="59" t="s">
        <v>161</v>
      </c>
      <c r="F3616" s="58"/>
    </row>
    <row r="3617">
      <c r="A3617" s="59" t="s">
        <v>63</v>
      </c>
      <c r="B3617" s="59" t="s">
        <v>105</v>
      </c>
      <c r="C3617" s="59" t="s">
        <v>171</v>
      </c>
      <c r="D3617" s="59">
        <v>1.0</v>
      </c>
      <c r="E3617" s="59" t="s">
        <v>161</v>
      </c>
      <c r="F3617" s="58"/>
    </row>
    <row r="3618">
      <c r="A3618" s="59" t="s">
        <v>63</v>
      </c>
      <c r="B3618" s="59" t="s">
        <v>52</v>
      </c>
      <c r="C3618" s="59" t="s">
        <v>171</v>
      </c>
      <c r="D3618" s="59">
        <v>1.0</v>
      </c>
      <c r="E3618" s="59" t="s">
        <v>161</v>
      </c>
      <c r="F3618" s="58"/>
    </row>
    <row r="3619">
      <c r="A3619" s="59" t="s">
        <v>63</v>
      </c>
      <c r="B3619" s="59" t="s">
        <v>58</v>
      </c>
      <c r="C3619" s="59" t="s">
        <v>171</v>
      </c>
      <c r="D3619" s="59">
        <v>1.0</v>
      </c>
      <c r="E3619" s="59" t="s">
        <v>161</v>
      </c>
      <c r="F3619" s="58"/>
    </row>
    <row r="3620">
      <c r="A3620" s="59" t="s">
        <v>63</v>
      </c>
      <c r="B3620" s="59" t="s">
        <v>65</v>
      </c>
      <c r="C3620" s="59" t="s">
        <v>171</v>
      </c>
      <c r="D3620" s="59">
        <v>1.0</v>
      </c>
      <c r="E3620" s="59" t="s">
        <v>161</v>
      </c>
      <c r="F3620" s="58"/>
    </row>
    <row r="3621">
      <c r="A3621" s="59" t="s">
        <v>63</v>
      </c>
      <c r="B3621" s="59" t="s">
        <v>59</v>
      </c>
      <c r="C3621" s="59" t="s">
        <v>171</v>
      </c>
      <c r="D3621" s="59">
        <v>1.0</v>
      </c>
      <c r="E3621" s="59" t="s">
        <v>161</v>
      </c>
      <c r="F3621" s="58"/>
    </row>
    <row r="3622">
      <c r="A3622" s="59" t="s">
        <v>63</v>
      </c>
      <c r="B3622" s="59" t="s">
        <v>71</v>
      </c>
      <c r="C3622" s="59" t="s">
        <v>171</v>
      </c>
      <c r="D3622" s="59">
        <v>1.0</v>
      </c>
      <c r="E3622" s="59" t="s">
        <v>161</v>
      </c>
      <c r="F3622" s="58"/>
    </row>
    <row r="3623">
      <c r="A3623" s="59" t="s">
        <v>63</v>
      </c>
      <c r="B3623" s="59" t="s">
        <v>119</v>
      </c>
      <c r="C3623" s="59" t="s">
        <v>171</v>
      </c>
      <c r="D3623" s="59">
        <v>1.0</v>
      </c>
      <c r="E3623" s="59" t="s">
        <v>161</v>
      </c>
      <c r="F3623" s="58"/>
    </row>
    <row r="3624">
      <c r="A3624" s="59" t="s">
        <v>63</v>
      </c>
      <c r="B3624" s="59" t="s">
        <v>122</v>
      </c>
      <c r="C3624" s="59" t="s">
        <v>171</v>
      </c>
      <c r="D3624" s="59">
        <v>1.0</v>
      </c>
      <c r="E3624" s="59" t="s">
        <v>161</v>
      </c>
      <c r="F3624" s="58"/>
    </row>
    <row r="3625">
      <c r="A3625" s="59" t="s">
        <v>63</v>
      </c>
      <c r="B3625" s="59" t="s">
        <v>36</v>
      </c>
      <c r="C3625" s="59" t="s">
        <v>171</v>
      </c>
      <c r="D3625" s="59">
        <v>1.0</v>
      </c>
      <c r="E3625" s="59" t="s">
        <v>161</v>
      </c>
      <c r="F3625" s="58"/>
    </row>
    <row r="3626">
      <c r="A3626" s="59" t="s">
        <v>63</v>
      </c>
      <c r="B3626" s="59" t="s">
        <v>40</v>
      </c>
      <c r="C3626" s="59" t="s">
        <v>171</v>
      </c>
      <c r="D3626" s="59">
        <v>1.0</v>
      </c>
      <c r="E3626" s="59" t="s">
        <v>161</v>
      </c>
      <c r="F3626" s="58"/>
    </row>
    <row r="3627">
      <c r="A3627" s="59" t="s">
        <v>63</v>
      </c>
      <c r="B3627" s="59" t="s">
        <v>84</v>
      </c>
      <c r="C3627" s="59" t="s">
        <v>171</v>
      </c>
      <c r="D3627" s="59">
        <v>1.0</v>
      </c>
      <c r="E3627" s="59" t="s">
        <v>161</v>
      </c>
      <c r="F3627" s="58"/>
    </row>
    <row r="3628">
      <c r="A3628" s="59" t="s">
        <v>63</v>
      </c>
      <c r="B3628" s="59" t="s">
        <v>98</v>
      </c>
      <c r="C3628" s="59" t="s">
        <v>171</v>
      </c>
      <c r="D3628" s="59">
        <v>1.0</v>
      </c>
      <c r="E3628" s="59" t="s">
        <v>161</v>
      </c>
      <c r="F3628" s="58"/>
    </row>
    <row r="3629">
      <c r="A3629" s="59" t="s">
        <v>63</v>
      </c>
      <c r="B3629" s="59" t="s">
        <v>99</v>
      </c>
      <c r="C3629" s="59" t="s">
        <v>171</v>
      </c>
      <c r="D3629" s="59">
        <v>1.0</v>
      </c>
      <c r="E3629" s="59" t="s">
        <v>161</v>
      </c>
      <c r="F3629" s="58"/>
    </row>
    <row r="3630">
      <c r="A3630" s="59" t="s">
        <v>63</v>
      </c>
      <c r="B3630" s="59" t="s">
        <v>109</v>
      </c>
      <c r="C3630" s="59" t="s">
        <v>171</v>
      </c>
      <c r="D3630" s="59">
        <v>1.0</v>
      </c>
      <c r="E3630" s="59" t="s">
        <v>161</v>
      </c>
      <c r="F3630" s="58"/>
    </row>
    <row r="3631">
      <c r="A3631" s="59" t="s">
        <v>63</v>
      </c>
      <c r="B3631" s="59" t="s">
        <v>124</v>
      </c>
      <c r="C3631" s="59" t="s">
        <v>171</v>
      </c>
      <c r="D3631" s="59">
        <v>1.0</v>
      </c>
      <c r="E3631" s="59" t="s">
        <v>161</v>
      </c>
      <c r="F3631" s="58"/>
    </row>
    <row r="3632">
      <c r="A3632" s="59" t="s">
        <v>63</v>
      </c>
      <c r="B3632" s="59" t="s">
        <v>145</v>
      </c>
      <c r="C3632" s="59" t="s">
        <v>171</v>
      </c>
      <c r="D3632" s="59">
        <v>1.0</v>
      </c>
      <c r="E3632" s="59" t="s">
        <v>161</v>
      </c>
      <c r="F3632" s="58"/>
    </row>
    <row r="3633">
      <c r="A3633" s="59" t="s">
        <v>63</v>
      </c>
      <c r="B3633" s="59" t="s">
        <v>147</v>
      </c>
      <c r="C3633" s="59" t="s">
        <v>171</v>
      </c>
      <c r="D3633" s="59">
        <v>1.0</v>
      </c>
      <c r="E3633" s="59" t="s">
        <v>161</v>
      </c>
      <c r="F3633" s="58"/>
    </row>
    <row r="3634">
      <c r="A3634" s="59" t="s">
        <v>63</v>
      </c>
      <c r="B3634" s="59" t="s">
        <v>102</v>
      </c>
      <c r="C3634" s="59" t="s">
        <v>171</v>
      </c>
      <c r="D3634" s="59">
        <v>1.0</v>
      </c>
      <c r="E3634" s="59" t="s">
        <v>161</v>
      </c>
      <c r="F3634" s="58"/>
    </row>
    <row r="3635">
      <c r="A3635" s="59" t="s">
        <v>93</v>
      </c>
      <c r="B3635" s="59" t="s">
        <v>96</v>
      </c>
      <c r="C3635" s="59" t="s">
        <v>171</v>
      </c>
      <c r="D3635" s="59">
        <v>1.0</v>
      </c>
      <c r="E3635" s="59" t="s">
        <v>161</v>
      </c>
      <c r="F3635" s="58"/>
    </row>
    <row r="3636">
      <c r="A3636" s="59" t="s">
        <v>93</v>
      </c>
      <c r="B3636" s="59" t="s">
        <v>112</v>
      </c>
      <c r="C3636" s="59" t="s">
        <v>171</v>
      </c>
      <c r="D3636" s="59">
        <v>1.0</v>
      </c>
      <c r="E3636" s="59" t="s">
        <v>161</v>
      </c>
      <c r="F3636" s="58"/>
    </row>
    <row r="3637">
      <c r="A3637" s="59" t="s">
        <v>93</v>
      </c>
      <c r="B3637" s="59" t="s">
        <v>114</v>
      </c>
      <c r="C3637" s="59" t="s">
        <v>171</v>
      </c>
      <c r="D3637" s="59">
        <v>1.0</v>
      </c>
      <c r="E3637" s="59" t="s">
        <v>161</v>
      </c>
      <c r="F3637" s="58"/>
    </row>
    <row r="3638">
      <c r="A3638" s="59" t="s">
        <v>93</v>
      </c>
      <c r="B3638" s="59" t="s">
        <v>142</v>
      </c>
      <c r="C3638" s="59" t="s">
        <v>171</v>
      </c>
      <c r="D3638" s="59">
        <v>1.0</v>
      </c>
      <c r="E3638" s="59" t="s">
        <v>161</v>
      </c>
      <c r="F3638" s="58"/>
    </row>
    <row r="3639">
      <c r="A3639" s="59" t="s">
        <v>93</v>
      </c>
      <c r="B3639" s="59" t="s">
        <v>54</v>
      </c>
      <c r="C3639" s="59" t="s">
        <v>171</v>
      </c>
      <c r="D3639" s="59">
        <v>1.0</v>
      </c>
      <c r="E3639" s="59" t="s">
        <v>161</v>
      </c>
      <c r="F3639" s="58"/>
    </row>
    <row r="3640">
      <c r="A3640" s="59" t="s">
        <v>93</v>
      </c>
      <c r="B3640" s="59" t="s">
        <v>108</v>
      </c>
      <c r="C3640" s="59" t="s">
        <v>171</v>
      </c>
      <c r="D3640" s="59">
        <v>1.0</v>
      </c>
      <c r="E3640" s="59" t="s">
        <v>161</v>
      </c>
      <c r="F3640" s="58"/>
    </row>
    <row r="3641">
      <c r="A3641" s="59" t="s">
        <v>93</v>
      </c>
      <c r="B3641" s="59" t="s">
        <v>39</v>
      </c>
      <c r="C3641" s="59" t="s">
        <v>171</v>
      </c>
      <c r="D3641" s="59">
        <v>1.0</v>
      </c>
      <c r="E3641" s="59" t="s">
        <v>161</v>
      </c>
      <c r="F3641" s="58"/>
    </row>
    <row r="3642">
      <c r="A3642" s="59" t="s">
        <v>93</v>
      </c>
      <c r="B3642" s="59" t="s">
        <v>121</v>
      </c>
      <c r="C3642" s="59" t="s">
        <v>171</v>
      </c>
      <c r="D3642" s="59">
        <v>1.0</v>
      </c>
      <c r="E3642" s="59" t="s">
        <v>161</v>
      </c>
      <c r="F3642" s="58"/>
    </row>
    <row r="3643">
      <c r="A3643" s="59" t="s">
        <v>93</v>
      </c>
      <c r="B3643" s="59" t="s">
        <v>126</v>
      </c>
      <c r="C3643" s="59" t="s">
        <v>171</v>
      </c>
      <c r="D3643" s="59">
        <v>1.0</v>
      </c>
      <c r="E3643" s="59" t="s">
        <v>161</v>
      </c>
      <c r="F3643" s="58"/>
    </row>
    <row r="3644">
      <c r="A3644" s="59" t="s">
        <v>93</v>
      </c>
      <c r="B3644" s="59" t="s">
        <v>80</v>
      </c>
      <c r="C3644" s="59" t="s">
        <v>171</v>
      </c>
      <c r="D3644" s="59">
        <v>1.0</v>
      </c>
      <c r="E3644" s="59" t="s">
        <v>161</v>
      </c>
      <c r="F3644" s="58"/>
    </row>
    <row r="3645">
      <c r="A3645" s="59" t="s">
        <v>93</v>
      </c>
      <c r="B3645" s="59" t="s">
        <v>23</v>
      </c>
      <c r="C3645" s="59" t="s">
        <v>171</v>
      </c>
      <c r="D3645" s="59">
        <v>1.0</v>
      </c>
      <c r="E3645" s="59" t="s">
        <v>161</v>
      </c>
      <c r="F3645" s="58"/>
    </row>
    <row r="3646">
      <c r="A3646" s="59" t="s">
        <v>93</v>
      </c>
      <c r="B3646" s="59" t="s">
        <v>67</v>
      </c>
      <c r="C3646" s="59" t="s">
        <v>171</v>
      </c>
      <c r="D3646" s="59">
        <v>1.0</v>
      </c>
      <c r="E3646" s="59" t="s">
        <v>161</v>
      </c>
      <c r="F3646" s="58"/>
    </row>
    <row r="3647">
      <c r="A3647" s="59" t="s">
        <v>93</v>
      </c>
      <c r="B3647" s="59" t="s">
        <v>92</v>
      </c>
      <c r="C3647" s="59" t="s">
        <v>171</v>
      </c>
      <c r="D3647" s="59">
        <v>1.0</v>
      </c>
      <c r="E3647" s="59" t="s">
        <v>161</v>
      </c>
      <c r="F3647" s="58"/>
    </row>
    <row r="3648">
      <c r="A3648" s="59" t="s">
        <v>93</v>
      </c>
      <c r="B3648" s="59" t="s">
        <v>138</v>
      </c>
      <c r="C3648" s="59" t="s">
        <v>171</v>
      </c>
      <c r="D3648" s="59">
        <v>1.0</v>
      </c>
      <c r="E3648" s="59" t="s">
        <v>161</v>
      </c>
      <c r="F3648" s="58"/>
    </row>
    <row r="3649">
      <c r="A3649" s="59" t="s">
        <v>93</v>
      </c>
      <c r="B3649" s="59" t="s">
        <v>128</v>
      </c>
      <c r="C3649" s="59" t="s">
        <v>171</v>
      </c>
      <c r="D3649" s="59">
        <v>1.0</v>
      </c>
      <c r="E3649" s="59" t="s">
        <v>161</v>
      </c>
      <c r="F3649" s="58"/>
    </row>
    <row r="3650">
      <c r="A3650" s="59" t="s">
        <v>93</v>
      </c>
      <c r="B3650" s="59" t="s">
        <v>21</v>
      </c>
      <c r="C3650" s="59" t="s">
        <v>171</v>
      </c>
      <c r="D3650" s="59">
        <v>1.0</v>
      </c>
      <c r="E3650" s="59" t="s">
        <v>161</v>
      </c>
      <c r="F3650" s="58"/>
    </row>
    <row r="3651">
      <c r="A3651" s="59" t="s">
        <v>93</v>
      </c>
      <c r="B3651" s="59" t="s">
        <v>144</v>
      </c>
      <c r="C3651" s="59" t="s">
        <v>171</v>
      </c>
      <c r="D3651" s="59">
        <v>1.0</v>
      </c>
      <c r="E3651" s="59" t="s">
        <v>161</v>
      </c>
      <c r="F3651" s="58"/>
    </row>
    <row r="3652">
      <c r="A3652" s="59" t="s">
        <v>93</v>
      </c>
      <c r="B3652" s="59" t="s">
        <v>82</v>
      </c>
      <c r="C3652" s="59" t="s">
        <v>171</v>
      </c>
      <c r="D3652" s="59">
        <v>1.0</v>
      </c>
      <c r="E3652" s="59" t="s">
        <v>161</v>
      </c>
      <c r="F3652" s="58"/>
    </row>
    <row r="3653">
      <c r="A3653" s="59" t="s">
        <v>93</v>
      </c>
      <c r="B3653" s="59" t="s">
        <v>73</v>
      </c>
      <c r="C3653" s="59" t="s">
        <v>171</v>
      </c>
      <c r="D3653" s="59">
        <v>1.0</v>
      </c>
      <c r="E3653" s="59" t="s">
        <v>161</v>
      </c>
      <c r="F3653" s="58"/>
    </row>
    <row r="3654">
      <c r="A3654" s="59" t="s">
        <v>93</v>
      </c>
      <c r="B3654" s="59" t="s">
        <v>50</v>
      </c>
      <c r="C3654" s="59" t="s">
        <v>171</v>
      </c>
      <c r="D3654" s="59">
        <v>1.0</v>
      </c>
      <c r="E3654" s="59" t="s">
        <v>161</v>
      </c>
      <c r="F3654" s="58"/>
    </row>
    <row r="3655">
      <c r="A3655" s="59" t="s">
        <v>93</v>
      </c>
      <c r="B3655" s="59" t="s">
        <v>72</v>
      </c>
      <c r="C3655" s="59" t="s">
        <v>171</v>
      </c>
      <c r="D3655" s="59">
        <v>1.0</v>
      </c>
      <c r="E3655" s="59" t="s">
        <v>161</v>
      </c>
      <c r="F3655" s="58"/>
    </row>
    <row r="3656">
      <c r="A3656" s="59" t="s">
        <v>93</v>
      </c>
      <c r="B3656" s="59" t="s">
        <v>75</v>
      </c>
      <c r="C3656" s="59" t="s">
        <v>171</v>
      </c>
      <c r="D3656" s="59">
        <v>1.0</v>
      </c>
      <c r="E3656" s="59" t="s">
        <v>161</v>
      </c>
      <c r="F3656" s="58"/>
    </row>
    <row r="3657">
      <c r="A3657" s="59" t="s">
        <v>93</v>
      </c>
      <c r="B3657" s="59" t="s">
        <v>25</v>
      </c>
      <c r="C3657" s="59" t="s">
        <v>171</v>
      </c>
      <c r="D3657" s="59">
        <v>1.0</v>
      </c>
      <c r="E3657" s="59" t="s">
        <v>161</v>
      </c>
      <c r="F3657" s="58"/>
    </row>
    <row r="3658">
      <c r="A3658" s="59" t="s">
        <v>93</v>
      </c>
      <c r="B3658" s="59" t="s">
        <v>104</v>
      </c>
      <c r="C3658" s="59" t="s">
        <v>171</v>
      </c>
      <c r="D3658" s="59">
        <v>1.0</v>
      </c>
      <c r="E3658" s="59" t="s">
        <v>161</v>
      </c>
      <c r="F3658" s="58"/>
    </row>
    <row r="3659">
      <c r="A3659" s="59" t="s">
        <v>93</v>
      </c>
      <c r="B3659" s="59" t="s">
        <v>146</v>
      </c>
      <c r="C3659" s="59" t="s">
        <v>171</v>
      </c>
      <c r="D3659" s="59">
        <v>1.0</v>
      </c>
      <c r="E3659" s="59" t="s">
        <v>161</v>
      </c>
      <c r="F3659" s="58"/>
    </row>
    <row r="3660">
      <c r="A3660" s="59" t="s">
        <v>93</v>
      </c>
      <c r="B3660" s="59" t="s">
        <v>55</v>
      </c>
      <c r="C3660" s="59" t="s">
        <v>171</v>
      </c>
      <c r="D3660" s="59">
        <v>1.0</v>
      </c>
      <c r="E3660" s="59" t="s">
        <v>161</v>
      </c>
      <c r="F3660" s="58"/>
    </row>
    <row r="3661">
      <c r="A3661" s="59" t="s">
        <v>93</v>
      </c>
      <c r="B3661" s="59" t="s">
        <v>125</v>
      </c>
      <c r="C3661" s="59" t="s">
        <v>171</v>
      </c>
      <c r="D3661" s="59">
        <v>1.0</v>
      </c>
      <c r="E3661" s="59" t="s">
        <v>161</v>
      </c>
      <c r="F3661" s="58"/>
    </row>
    <row r="3662">
      <c r="A3662" s="59" t="s">
        <v>93</v>
      </c>
      <c r="B3662" s="59" t="s">
        <v>81</v>
      </c>
      <c r="C3662" s="59" t="s">
        <v>171</v>
      </c>
      <c r="D3662" s="59">
        <v>1.0</v>
      </c>
      <c r="E3662" s="59" t="s">
        <v>161</v>
      </c>
      <c r="F3662" s="58"/>
    </row>
    <row r="3663">
      <c r="A3663" s="59" t="s">
        <v>93</v>
      </c>
      <c r="B3663" s="59" t="s">
        <v>106</v>
      </c>
      <c r="C3663" s="59" t="s">
        <v>171</v>
      </c>
      <c r="D3663" s="59">
        <v>1.0</v>
      </c>
      <c r="E3663" s="59" t="s">
        <v>161</v>
      </c>
      <c r="F3663" s="58"/>
    </row>
    <row r="3664">
      <c r="A3664" s="59" t="s">
        <v>93</v>
      </c>
      <c r="B3664" s="59" t="s">
        <v>86</v>
      </c>
      <c r="C3664" s="59" t="s">
        <v>171</v>
      </c>
      <c r="D3664" s="59">
        <v>1.0</v>
      </c>
      <c r="E3664" s="59" t="s">
        <v>161</v>
      </c>
      <c r="F3664" s="58"/>
    </row>
    <row r="3665">
      <c r="A3665" s="59" t="s">
        <v>93</v>
      </c>
      <c r="B3665" s="59" t="s">
        <v>90</v>
      </c>
      <c r="C3665" s="59" t="s">
        <v>171</v>
      </c>
      <c r="D3665" s="59">
        <v>1.0</v>
      </c>
      <c r="E3665" s="59" t="s">
        <v>161</v>
      </c>
      <c r="F3665" s="58"/>
    </row>
    <row r="3666">
      <c r="A3666" s="59" t="s">
        <v>93</v>
      </c>
      <c r="B3666" s="59" t="s">
        <v>135</v>
      </c>
      <c r="C3666" s="59" t="s">
        <v>171</v>
      </c>
      <c r="D3666" s="59">
        <v>1.0</v>
      </c>
      <c r="E3666" s="59" t="s">
        <v>161</v>
      </c>
      <c r="F3666" s="58"/>
    </row>
    <row r="3667">
      <c r="A3667" s="59" t="s">
        <v>93</v>
      </c>
      <c r="B3667" s="59" t="s">
        <v>113</v>
      </c>
      <c r="C3667" s="59" t="s">
        <v>171</v>
      </c>
      <c r="D3667" s="59">
        <v>1.0</v>
      </c>
      <c r="E3667" s="59" t="s">
        <v>161</v>
      </c>
      <c r="F3667" s="58"/>
    </row>
    <row r="3668">
      <c r="A3668" s="59" t="s">
        <v>93</v>
      </c>
      <c r="B3668" s="59" t="s">
        <v>69</v>
      </c>
      <c r="C3668" s="59" t="s">
        <v>171</v>
      </c>
      <c r="D3668" s="59">
        <v>1.0</v>
      </c>
      <c r="E3668" s="59" t="s">
        <v>161</v>
      </c>
      <c r="F3668" s="58"/>
    </row>
    <row r="3669">
      <c r="A3669" s="59" t="s">
        <v>93</v>
      </c>
      <c r="B3669" s="59" t="s">
        <v>143</v>
      </c>
      <c r="C3669" s="59" t="s">
        <v>171</v>
      </c>
      <c r="D3669" s="59">
        <v>1.0</v>
      </c>
      <c r="E3669" s="59" t="s">
        <v>161</v>
      </c>
      <c r="F3669" s="58"/>
    </row>
    <row r="3670">
      <c r="A3670" s="59" t="s">
        <v>93</v>
      </c>
      <c r="B3670" s="59" t="s">
        <v>111</v>
      </c>
      <c r="C3670" s="59" t="s">
        <v>171</v>
      </c>
      <c r="D3670" s="59">
        <v>1.0</v>
      </c>
      <c r="E3670" s="59" t="s">
        <v>161</v>
      </c>
      <c r="F3670" s="58"/>
    </row>
    <row r="3671">
      <c r="A3671" s="59" t="s">
        <v>93</v>
      </c>
      <c r="B3671" s="59" t="s">
        <v>130</v>
      </c>
      <c r="C3671" s="59" t="s">
        <v>171</v>
      </c>
      <c r="D3671" s="59">
        <v>1.0</v>
      </c>
      <c r="E3671" s="59" t="s">
        <v>161</v>
      </c>
      <c r="F3671" s="58"/>
    </row>
    <row r="3672">
      <c r="A3672" s="59" t="s">
        <v>93</v>
      </c>
      <c r="B3672" s="59" t="s">
        <v>47</v>
      </c>
      <c r="C3672" s="59" t="s">
        <v>171</v>
      </c>
      <c r="D3672" s="59">
        <v>1.0</v>
      </c>
      <c r="E3672" s="59" t="s">
        <v>161</v>
      </c>
      <c r="F3672" s="58"/>
    </row>
    <row r="3673">
      <c r="A3673" s="59" t="s">
        <v>93</v>
      </c>
      <c r="B3673" s="59" t="s">
        <v>17</v>
      </c>
      <c r="C3673" s="59" t="s">
        <v>171</v>
      </c>
      <c r="D3673" s="59">
        <v>1.0</v>
      </c>
      <c r="E3673" s="59" t="s">
        <v>161</v>
      </c>
      <c r="F3673" s="58"/>
    </row>
    <row r="3674">
      <c r="A3674" s="59" t="s">
        <v>93</v>
      </c>
      <c r="B3674" s="59" t="s">
        <v>22</v>
      </c>
      <c r="C3674" s="59" t="s">
        <v>171</v>
      </c>
      <c r="D3674" s="59">
        <v>1.0</v>
      </c>
      <c r="E3674" s="59" t="s">
        <v>161</v>
      </c>
      <c r="F3674" s="58"/>
    </row>
    <row r="3675">
      <c r="A3675" s="59" t="s">
        <v>93</v>
      </c>
      <c r="B3675" s="59" t="s">
        <v>62</v>
      </c>
      <c r="C3675" s="59" t="s">
        <v>171</v>
      </c>
      <c r="D3675" s="59">
        <v>1.0</v>
      </c>
      <c r="E3675" s="59" t="s">
        <v>161</v>
      </c>
      <c r="F3675" s="58"/>
    </row>
    <row r="3676">
      <c r="A3676" s="59" t="s">
        <v>93</v>
      </c>
      <c r="B3676" s="59" t="s">
        <v>66</v>
      </c>
      <c r="C3676" s="59" t="s">
        <v>171</v>
      </c>
      <c r="D3676" s="59">
        <v>1.0</v>
      </c>
      <c r="E3676" s="59" t="s">
        <v>161</v>
      </c>
      <c r="F3676" s="58"/>
    </row>
    <row r="3677">
      <c r="A3677" s="59" t="s">
        <v>93</v>
      </c>
      <c r="B3677" s="59" t="s">
        <v>78</v>
      </c>
      <c r="C3677" s="59" t="s">
        <v>171</v>
      </c>
      <c r="D3677" s="59">
        <v>1.0</v>
      </c>
      <c r="E3677" s="59" t="s">
        <v>161</v>
      </c>
      <c r="F3677" s="58"/>
    </row>
    <row r="3678">
      <c r="A3678" s="59" t="s">
        <v>93</v>
      </c>
      <c r="B3678" s="59" t="s">
        <v>91</v>
      </c>
      <c r="C3678" s="59" t="s">
        <v>171</v>
      </c>
      <c r="D3678" s="59">
        <v>1.0</v>
      </c>
      <c r="E3678" s="59" t="s">
        <v>161</v>
      </c>
      <c r="F3678" s="58"/>
    </row>
    <row r="3679">
      <c r="A3679" s="59" t="s">
        <v>93</v>
      </c>
      <c r="B3679" s="59" t="s">
        <v>110</v>
      </c>
      <c r="C3679" s="59" t="s">
        <v>171</v>
      </c>
      <c r="D3679" s="59">
        <v>1.0</v>
      </c>
      <c r="E3679" s="59" t="s">
        <v>161</v>
      </c>
      <c r="F3679" s="58"/>
    </row>
    <row r="3680">
      <c r="A3680" s="59" t="s">
        <v>93</v>
      </c>
      <c r="B3680" s="59" t="s">
        <v>87</v>
      </c>
      <c r="C3680" s="59" t="s">
        <v>171</v>
      </c>
      <c r="D3680" s="59">
        <v>1.0</v>
      </c>
      <c r="E3680" s="59" t="s">
        <v>161</v>
      </c>
      <c r="F3680" s="58"/>
    </row>
    <row r="3681">
      <c r="A3681" s="59" t="s">
        <v>93</v>
      </c>
      <c r="B3681" s="59" t="s">
        <v>41</v>
      </c>
      <c r="C3681" s="59" t="s">
        <v>171</v>
      </c>
      <c r="D3681" s="59">
        <v>1.0</v>
      </c>
      <c r="E3681" s="59" t="s">
        <v>161</v>
      </c>
      <c r="F3681" s="58"/>
    </row>
    <row r="3682">
      <c r="A3682" s="59" t="s">
        <v>93</v>
      </c>
      <c r="B3682" s="59" t="s">
        <v>97</v>
      </c>
      <c r="C3682" s="59" t="s">
        <v>171</v>
      </c>
      <c r="D3682" s="59">
        <v>1.0</v>
      </c>
      <c r="E3682" s="59" t="s">
        <v>161</v>
      </c>
      <c r="F3682" s="58"/>
    </row>
    <row r="3683">
      <c r="A3683" s="59" t="s">
        <v>93</v>
      </c>
      <c r="B3683" s="59" t="s">
        <v>77</v>
      </c>
      <c r="C3683" s="59" t="s">
        <v>171</v>
      </c>
      <c r="D3683" s="59">
        <v>1.0</v>
      </c>
      <c r="E3683" s="59" t="s">
        <v>161</v>
      </c>
      <c r="F3683" s="58"/>
    </row>
    <row r="3684">
      <c r="A3684" s="59" t="s">
        <v>93</v>
      </c>
      <c r="B3684" s="59" t="s">
        <v>120</v>
      </c>
      <c r="C3684" s="59" t="s">
        <v>171</v>
      </c>
      <c r="D3684" s="59">
        <v>1.0</v>
      </c>
      <c r="E3684" s="59" t="s">
        <v>161</v>
      </c>
      <c r="F3684" s="58"/>
    </row>
    <row r="3685">
      <c r="A3685" s="59" t="s">
        <v>93</v>
      </c>
      <c r="B3685" s="59" t="s">
        <v>116</v>
      </c>
      <c r="C3685" s="59" t="s">
        <v>171</v>
      </c>
      <c r="D3685" s="59">
        <v>1.0</v>
      </c>
      <c r="E3685" s="59" t="s">
        <v>161</v>
      </c>
      <c r="F3685" s="58"/>
    </row>
    <row r="3686">
      <c r="A3686" s="59" t="s">
        <v>93</v>
      </c>
      <c r="B3686" s="59" t="s">
        <v>31</v>
      </c>
      <c r="C3686" s="59" t="s">
        <v>171</v>
      </c>
      <c r="D3686" s="59">
        <v>1.0</v>
      </c>
      <c r="E3686" s="59" t="s">
        <v>161</v>
      </c>
      <c r="F3686" s="58"/>
    </row>
    <row r="3687">
      <c r="A3687" s="59" t="s">
        <v>93</v>
      </c>
      <c r="B3687" s="59" t="s">
        <v>45</v>
      </c>
      <c r="C3687" s="59" t="s">
        <v>171</v>
      </c>
      <c r="D3687" s="59">
        <v>1.0</v>
      </c>
      <c r="E3687" s="59" t="s">
        <v>161</v>
      </c>
      <c r="F3687" s="58"/>
    </row>
    <row r="3688">
      <c r="A3688" s="59" t="s">
        <v>93</v>
      </c>
      <c r="B3688" s="59" t="s">
        <v>94</v>
      </c>
      <c r="C3688" s="59" t="s">
        <v>171</v>
      </c>
      <c r="D3688" s="59">
        <v>1.0</v>
      </c>
      <c r="E3688" s="59" t="s">
        <v>161</v>
      </c>
      <c r="F3688" s="58"/>
    </row>
    <row r="3689">
      <c r="A3689" s="59" t="s">
        <v>93</v>
      </c>
      <c r="B3689" s="59" t="s">
        <v>27</v>
      </c>
      <c r="C3689" s="59" t="s">
        <v>171</v>
      </c>
      <c r="D3689" s="59">
        <v>1.0</v>
      </c>
      <c r="E3689" s="59" t="s">
        <v>161</v>
      </c>
      <c r="F3689" s="58"/>
    </row>
    <row r="3690">
      <c r="A3690" s="59" t="s">
        <v>93</v>
      </c>
      <c r="B3690" s="59" t="s">
        <v>105</v>
      </c>
      <c r="C3690" s="59" t="s">
        <v>171</v>
      </c>
      <c r="D3690" s="59">
        <v>1.0</v>
      </c>
      <c r="E3690" s="59" t="s">
        <v>161</v>
      </c>
      <c r="F3690" s="58"/>
    </row>
    <row r="3691">
      <c r="A3691" s="59" t="s">
        <v>93</v>
      </c>
      <c r="B3691" s="59" t="s">
        <v>52</v>
      </c>
      <c r="C3691" s="59" t="s">
        <v>171</v>
      </c>
      <c r="D3691" s="59">
        <v>1.0</v>
      </c>
      <c r="E3691" s="59" t="s">
        <v>161</v>
      </c>
      <c r="F3691" s="58"/>
    </row>
    <row r="3692">
      <c r="A3692" s="59" t="s">
        <v>93</v>
      </c>
      <c r="B3692" s="59" t="s">
        <v>58</v>
      </c>
      <c r="C3692" s="59" t="s">
        <v>171</v>
      </c>
      <c r="D3692" s="59">
        <v>1.0</v>
      </c>
      <c r="E3692" s="59" t="s">
        <v>161</v>
      </c>
      <c r="F3692" s="58"/>
    </row>
    <row r="3693">
      <c r="A3693" s="59" t="s">
        <v>93</v>
      </c>
      <c r="B3693" s="59" t="s">
        <v>65</v>
      </c>
      <c r="C3693" s="59" t="s">
        <v>171</v>
      </c>
      <c r="D3693" s="59">
        <v>1.0</v>
      </c>
      <c r="E3693" s="59" t="s">
        <v>161</v>
      </c>
      <c r="F3693" s="58"/>
    </row>
    <row r="3694">
      <c r="A3694" s="59" t="s">
        <v>93</v>
      </c>
      <c r="B3694" s="59" t="s">
        <v>59</v>
      </c>
      <c r="C3694" s="59" t="s">
        <v>171</v>
      </c>
      <c r="D3694" s="59">
        <v>1.0</v>
      </c>
      <c r="E3694" s="59" t="s">
        <v>161</v>
      </c>
      <c r="F3694" s="58"/>
    </row>
    <row r="3695">
      <c r="A3695" s="59" t="s">
        <v>93</v>
      </c>
      <c r="B3695" s="59" t="s">
        <v>71</v>
      </c>
      <c r="C3695" s="59" t="s">
        <v>171</v>
      </c>
      <c r="D3695" s="59">
        <v>1.0</v>
      </c>
      <c r="E3695" s="59" t="s">
        <v>161</v>
      </c>
      <c r="F3695" s="58"/>
    </row>
    <row r="3696">
      <c r="A3696" s="59" t="s">
        <v>93</v>
      </c>
      <c r="B3696" s="59" t="s">
        <v>119</v>
      </c>
      <c r="C3696" s="59" t="s">
        <v>171</v>
      </c>
      <c r="D3696" s="59">
        <v>1.0</v>
      </c>
      <c r="E3696" s="59" t="s">
        <v>161</v>
      </c>
      <c r="F3696" s="58"/>
    </row>
    <row r="3697">
      <c r="A3697" s="59" t="s">
        <v>93</v>
      </c>
      <c r="B3697" s="59" t="s">
        <v>122</v>
      </c>
      <c r="C3697" s="59" t="s">
        <v>171</v>
      </c>
      <c r="D3697" s="59">
        <v>1.0</v>
      </c>
      <c r="E3697" s="59" t="s">
        <v>161</v>
      </c>
      <c r="F3697" s="58"/>
    </row>
    <row r="3698">
      <c r="A3698" s="59" t="s">
        <v>93</v>
      </c>
      <c r="B3698" s="59" t="s">
        <v>36</v>
      </c>
      <c r="C3698" s="59" t="s">
        <v>171</v>
      </c>
      <c r="D3698" s="59">
        <v>1.0</v>
      </c>
      <c r="E3698" s="59" t="s">
        <v>161</v>
      </c>
      <c r="F3698" s="58"/>
    </row>
    <row r="3699">
      <c r="A3699" s="59" t="s">
        <v>93</v>
      </c>
      <c r="B3699" s="59" t="s">
        <v>40</v>
      </c>
      <c r="C3699" s="59" t="s">
        <v>171</v>
      </c>
      <c r="D3699" s="59">
        <v>1.0</v>
      </c>
      <c r="E3699" s="59" t="s">
        <v>161</v>
      </c>
      <c r="F3699" s="58"/>
    </row>
    <row r="3700">
      <c r="A3700" s="59" t="s">
        <v>93</v>
      </c>
      <c r="B3700" s="59" t="s">
        <v>84</v>
      </c>
      <c r="C3700" s="59" t="s">
        <v>171</v>
      </c>
      <c r="D3700" s="59">
        <v>1.0</v>
      </c>
      <c r="E3700" s="59" t="s">
        <v>161</v>
      </c>
      <c r="F3700" s="58"/>
    </row>
    <row r="3701">
      <c r="A3701" s="59" t="s">
        <v>93</v>
      </c>
      <c r="B3701" s="59" t="s">
        <v>98</v>
      </c>
      <c r="C3701" s="59" t="s">
        <v>171</v>
      </c>
      <c r="D3701" s="59">
        <v>1.0</v>
      </c>
      <c r="E3701" s="59" t="s">
        <v>161</v>
      </c>
      <c r="F3701" s="58"/>
    </row>
    <row r="3702">
      <c r="A3702" s="59" t="s">
        <v>93</v>
      </c>
      <c r="B3702" s="59" t="s">
        <v>99</v>
      </c>
      <c r="C3702" s="59" t="s">
        <v>171</v>
      </c>
      <c r="D3702" s="59">
        <v>1.0</v>
      </c>
      <c r="E3702" s="59" t="s">
        <v>161</v>
      </c>
      <c r="F3702" s="58"/>
    </row>
    <row r="3703">
      <c r="A3703" s="59" t="s">
        <v>93</v>
      </c>
      <c r="B3703" s="59" t="s">
        <v>109</v>
      </c>
      <c r="C3703" s="59" t="s">
        <v>171</v>
      </c>
      <c r="D3703" s="59">
        <v>1.0</v>
      </c>
      <c r="E3703" s="59" t="s">
        <v>161</v>
      </c>
      <c r="F3703" s="58"/>
    </row>
    <row r="3704">
      <c r="A3704" s="59" t="s">
        <v>93</v>
      </c>
      <c r="B3704" s="59" t="s">
        <v>124</v>
      </c>
      <c r="C3704" s="59" t="s">
        <v>171</v>
      </c>
      <c r="D3704" s="59">
        <v>1.0</v>
      </c>
      <c r="E3704" s="59" t="s">
        <v>161</v>
      </c>
      <c r="F3704" s="58"/>
    </row>
    <row r="3705">
      <c r="A3705" s="59" t="s">
        <v>93</v>
      </c>
      <c r="B3705" s="59" t="s">
        <v>145</v>
      </c>
      <c r="C3705" s="59" t="s">
        <v>171</v>
      </c>
      <c r="D3705" s="59">
        <v>1.0</v>
      </c>
      <c r="E3705" s="59" t="s">
        <v>161</v>
      </c>
      <c r="F3705" s="58"/>
    </row>
    <row r="3706">
      <c r="A3706" s="59" t="s">
        <v>93</v>
      </c>
      <c r="B3706" s="59" t="s">
        <v>147</v>
      </c>
      <c r="C3706" s="59" t="s">
        <v>171</v>
      </c>
      <c r="D3706" s="59">
        <v>1.0</v>
      </c>
      <c r="E3706" s="59" t="s">
        <v>161</v>
      </c>
      <c r="F3706" s="58"/>
    </row>
    <row r="3707">
      <c r="A3707" s="59" t="s">
        <v>93</v>
      </c>
      <c r="B3707" s="59" t="s">
        <v>102</v>
      </c>
      <c r="C3707" s="59" t="s">
        <v>171</v>
      </c>
      <c r="D3707" s="59">
        <v>1.0</v>
      </c>
      <c r="E3707" s="59" t="s">
        <v>161</v>
      </c>
      <c r="F3707" s="58"/>
    </row>
    <row r="3708">
      <c r="A3708" s="59" t="s">
        <v>96</v>
      </c>
      <c r="B3708" s="59" t="s">
        <v>112</v>
      </c>
      <c r="C3708" s="59" t="s">
        <v>171</v>
      </c>
      <c r="D3708" s="59">
        <v>1.0</v>
      </c>
      <c r="E3708" s="59" t="s">
        <v>161</v>
      </c>
      <c r="F3708" s="58"/>
    </row>
    <row r="3709">
      <c r="A3709" s="59" t="s">
        <v>96</v>
      </c>
      <c r="B3709" s="59" t="s">
        <v>114</v>
      </c>
      <c r="C3709" s="59" t="s">
        <v>171</v>
      </c>
      <c r="D3709" s="59">
        <v>1.0</v>
      </c>
      <c r="E3709" s="59" t="s">
        <v>161</v>
      </c>
      <c r="F3709" s="58"/>
    </row>
    <row r="3710">
      <c r="A3710" s="59" t="s">
        <v>96</v>
      </c>
      <c r="B3710" s="59" t="s">
        <v>142</v>
      </c>
      <c r="C3710" s="59" t="s">
        <v>171</v>
      </c>
      <c r="D3710" s="59">
        <v>1.0</v>
      </c>
      <c r="E3710" s="59" t="s">
        <v>161</v>
      </c>
      <c r="F3710" s="58"/>
    </row>
    <row r="3711">
      <c r="A3711" s="59" t="s">
        <v>96</v>
      </c>
      <c r="B3711" s="59" t="s">
        <v>54</v>
      </c>
      <c r="C3711" s="59" t="s">
        <v>171</v>
      </c>
      <c r="D3711" s="59">
        <v>1.0</v>
      </c>
      <c r="E3711" s="59" t="s">
        <v>161</v>
      </c>
      <c r="F3711" s="58"/>
    </row>
    <row r="3712">
      <c r="A3712" s="59" t="s">
        <v>96</v>
      </c>
      <c r="B3712" s="59" t="s">
        <v>108</v>
      </c>
      <c r="C3712" s="59" t="s">
        <v>171</v>
      </c>
      <c r="D3712" s="59">
        <v>1.0</v>
      </c>
      <c r="E3712" s="59" t="s">
        <v>161</v>
      </c>
      <c r="F3712" s="58"/>
    </row>
    <row r="3713">
      <c r="A3713" s="59" t="s">
        <v>96</v>
      </c>
      <c r="B3713" s="59" t="s">
        <v>39</v>
      </c>
      <c r="C3713" s="59" t="s">
        <v>171</v>
      </c>
      <c r="D3713" s="59">
        <v>1.0</v>
      </c>
      <c r="E3713" s="59" t="s">
        <v>161</v>
      </c>
      <c r="F3713" s="58"/>
    </row>
    <row r="3714">
      <c r="A3714" s="59" t="s">
        <v>96</v>
      </c>
      <c r="B3714" s="59" t="s">
        <v>121</v>
      </c>
      <c r="C3714" s="59" t="s">
        <v>171</v>
      </c>
      <c r="D3714" s="59">
        <v>1.0</v>
      </c>
      <c r="E3714" s="59" t="s">
        <v>161</v>
      </c>
      <c r="F3714" s="58"/>
    </row>
    <row r="3715">
      <c r="A3715" s="59" t="s">
        <v>96</v>
      </c>
      <c r="B3715" s="59" t="s">
        <v>126</v>
      </c>
      <c r="C3715" s="59" t="s">
        <v>171</v>
      </c>
      <c r="D3715" s="59">
        <v>1.0</v>
      </c>
      <c r="E3715" s="59" t="s">
        <v>161</v>
      </c>
      <c r="F3715" s="58"/>
    </row>
    <row r="3716">
      <c r="A3716" s="59" t="s">
        <v>96</v>
      </c>
      <c r="B3716" s="59" t="s">
        <v>80</v>
      </c>
      <c r="C3716" s="59" t="s">
        <v>171</v>
      </c>
      <c r="D3716" s="59">
        <v>1.0</v>
      </c>
      <c r="E3716" s="59" t="s">
        <v>161</v>
      </c>
      <c r="F3716" s="58"/>
    </row>
    <row r="3717">
      <c r="A3717" s="59" t="s">
        <v>96</v>
      </c>
      <c r="B3717" s="59" t="s">
        <v>23</v>
      </c>
      <c r="C3717" s="59" t="s">
        <v>171</v>
      </c>
      <c r="D3717" s="59">
        <v>1.0</v>
      </c>
      <c r="E3717" s="59" t="s">
        <v>161</v>
      </c>
      <c r="F3717" s="58"/>
    </row>
    <row r="3718">
      <c r="A3718" s="59" t="s">
        <v>96</v>
      </c>
      <c r="B3718" s="59" t="s">
        <v>67</v>
      </c>
      <c r="C3718" s="59" t="s">
        <v>171</v>
      </c>
      <c r="D3718" s="59">
        <v>1.0</v>
      </c>
      <c r="E3718" s="59" t="s">
        <v>161</v>
      </c>
      <c r="F3718" s="58"/>
    </row>
    <row r="3719">
      <c r="A3719" s="59" t="s">
        <v>96</v>
      </c>
      <c r="B3719" s="59" t="s">
        <v>92</v>
      </c>
      <c r="C3719" s="59" t="s">
        <v>171</v>
      </c>
      <c r="D3719" s="59">
        <v>1.0</v>
      </c>
      <c r="E3719" s="59" t="s">
        <v>161</v>
      </c>
      <c r="F3719" s="58"/>
    </row>
    <row r="3720">
      <c r="A3720" s="59" t="s">
        <v>96</v>
      </c>
      <c r="B3720" s="59" t="s">
        <v>138</v>
      </c>
      <c r="C3720" s="59" t="s">
        <v>171</v>
      </c>
      <c r="D3720" s="59">
        <v>1.0</v>
      </c>
      <c r="E3720" s="59" t="s">
        <v>161</v>
      </c>
      <c r="F3720" s="58"/>
    </row>
    <row r="3721">
      <c r="A3721" s="59" t="s">
        <v>96</v>
      </c>
      <c r="B3721" s="59" t="s">
        <v>128</v>
      </c>
      <c r="C3721" s="59" t="s">
        <v>171</v>
      </c>
      <c r="D3721" s="59">
        <v>1.0</v>
      </c>
      <c r="E3721" s="59" t="s">
        <v>161</v>
      </c>
      <c r="F3721" s="58"/>
    </row>
    <row r="3722">
      <c r="A3722" s="59" t="s">
        <v>96</v>
      </c>
      <c r="B3722" s="59" t="s">
        <v>21</v>
      </c>
      <c r="C3722" s="59" t="s">
        <v>171</v>
      </c>
      <c r="D3722" s="59">
        <v>1.0</v>
      </c>
      <c r="E3722" s="59" t="s">
        <v>161</v>
      </c>
      <c r="F3722" s="58"/>
    </row>
    <row r="3723">
      <c r="A3723" s="59" t="s">
        <v>96</v>
      </c>
      <c r="B3723" s="59" t="s">
        <v>144</v>
      </c>
      <c r="C3723" s="59" t="s">
        <v>171</v>
      </c>
      <c r="D3723" s="59">
        <v>1.0</v>
      </c>
      <c r="E3723" s="59" t="s">
        <v>161</v>
      </c>
      <c r="F3723" s="58"/>
    </row>
    <row r="3724">
      <c r="A3724" s="59" t="s">
        <v>96</v>
      </c>
      <c r="B3724" s="59" t="s">
        <v>82</v>
      </c>
      <c r="C3724" s="59" t="s">
        <v>171</v>
      </c>
      <c r="D3724" s="59">
        <v>1.0</v>
      </c>
      <c r="E3724" s="59" t="s">
        <v>161</v>
      </c>
      <c r="F3724" s="58"/>
    </row>
    <row r="3725">
      <c r="A3725" s="59" t="s">
        <v>96</v>
      </c>
      <c r="B3725" s="59" t="s">
        <v>73</v>
      </c>
      <c r="C3725" s="59" t="s">
        <v>171</v>
      </c>
      <c r="D3725" s="59">
        <v>1.0</v>
      </c>
      <c r="E3725" s="59" t="s">
        <v>161</v>
      </c>
      <c r="F3725" s="58"/>
    </row>
    <row r="3726">
      <c r="A3726" s="59" t="s">
        <v>96</v>
      </c>
      <c r="B3726" s="59" t="s">
        <v>50</v>
      </c>
      <c r="C3726" s="59" t="s">
        <v>171</v>
      </c>
      <c r="D3726" s="59">
        <v>1.0</v>
      </c>
      <c r="E3726" s="59" t="s">
        <v>161</v>
      </c>
      <c r="F3726" s="58"/>
    </row>
    <row r="3727">
      <c r="A3727" s="59" t="s">
        <v>96</v>
      </c>
      <c r="B3727" s="59" t="s">
        <v>72</v>
      </c>
      <c r="C3727" s="59" t="s">
        <v>171</v>
      </c>
      <c r="D3727" s="59">
        <v>1.0</v>
      </c>
      <c r="E3727" s="59" t="s">
        <v>161</v>
      </c>
      <c r="F3727" s="58"/>
    </row>
    <row r="3728">
      <c r="A3728" s="59" t="s">
        <v>96</v>
      </c>
      <c r="B3728" s="59" t="s">
        <v>75</v>
      </c>
      <c r="C3728" s="59" t="s">
        <v>171</v>
      </c>
      <c r="D3728" s="59">
        <v>1.0</v>
      </c>
      <c r="E3728" s="59" t="s">
        <v>161</v>
      </c>
      <c r="F3728" s="58"/>
    </row>
    <row r="3729">
      <c r="A3729" s="59" t="s">
        <v>96</v>
      </c>
      <c r="B3729" s="59" t="s">
        <v>25</v>
      </c>
      <c r="C3729" s="59" t="s">
        <v>171</v>
      </c>
      <c r="D3729" s="59">
        <v>1.0</v>
      </c>
      <c r="E3729" s="59" t="s">
        <v>161</v>
      </c>
      <c r="F3729" s="58"/>
    </row>
    <row r="3730">
      <c r="A3730" s="59" t="s">
        <v>96</v>
      </c>
      <c r="B3730" s="59" t="s">
        <v>104</v>
      </c>
      <c r="C3730" s="59" t="s">
        <v>171</v>
      </c>
      <c r="D3730" s="59">
        <v>1.0</v>
      </c>
      <c r="E3730" s="59" t="s">
        <v>161</v>
      </c>
      <c r="F3730" s="58"/>
    </row>
    <row r="3731">
      <c r="A3731" s="59" t="s">
        <v>96</v>
      </c>
      <c r="B3731" s="59" t="s">
        <v>146</v>
      </c>
      <c r="C3731" s="59" t="s">
        <v>171</v>
      </c>
      <c r="D3731" s="59">
        <v>1.0</v>
      </c>
      <c r="E3731" s="59" t="s">
        <v>161</v>
      </c>
      <c r="F3731" s="58"/>
    </row>
    <row r="3732">
      <c r="A3732" s="59" t="s">
        <v>96</v>
      </c>
      <c r="B3732" s="59" t="s">
        <v>55</v>
      </c>
      <c r="C3732" s="59" t="s">
        <v>171</v>
      </c>
      <c r="D3732" s="59">
        <v>1.0</v>
      </c>
      <c r="E3732" s="59" t="s">
        <v>161</v>
      </c>
      <c r="F3732" s="58"/>
    </row>
    <row r="3733">
      <c r="A3733" s="59" t="s">
        <v>96</v>
      </c>
      <c r="B3733" s="59" t="s">
        <v>125</v>
      </c>
      <c r="C3733" s="59" t="s">
        <v>171</v>
      </c>
      <c r="D3733" s="59">
        <v>1.0</v>
      </c>
      <c r="E3733" s="59" t="s">
        <v>161</v>
      </c>
      <c r="F3733" s="58"/>
    </row>
    <row r="3734">
      <c r="A3734" s="59" t="s">
        <v>96</v>
      </c>
      <c r="B3734" s="59" t="s">
        <v>81</v>
      </c>
      <c r="C3734" s="59" t="s">
        <v>171</v>
      </c>
      <c r="D3734" s="59">
        <v>1.0</v>
      </c>
      <c r="E3734" s="59" t="s">
        <v>161</v>
      </c>
      <c r="F3734" s="58"/>
    </row>
    <row r="3735">
      <c r="A3735" s="59" t="s">
        <v>96</v>
      </c>
      <c r="B3735" s="59" t="s">
        <v>106</v>
      </c>
      <c r="C3735" s="59" t="s">
        <v>171</v>
      </c>
      <c r="D3735" s="59">
        <v>1.0</v>
      </c>
      <c r="E3735" s="59" t="s">
        <v>161</v>
      </c>
      <c r="F3735" s="58"/>
    </row>
    <row r="3736">
      <c r="A3736" s="59" t="s">
        <v>96</v>
      </c>
      <c r="B3736" s="59" t="s">
        <v>86</v>
      </c>
      <c r="C3736" s="59" t="s">
        <v>171</v>
      </c>
      <c r="D3736" s="59">
        <v>1.0</v>
      </c>
      <c r="E3736" s="59" t="s">
        <v>161</v>
      </c>
      <c r="F3736" s="58"/>
    </row>
    <row r="3737">
      <c r="A3737" s="59" t="s">
        <v>96</v>
      </c>
      <c r="B3737" s="59" t="s">
        <v>90</v>
      </c>
      <c r="C3737" s="59" t="s">
        <v>171</v>
      </c>
      <c r="D3737" s="59">
        <v>1.0</v>
      </c>
      <c r="E3737" s="59" t="s">
        <v>161</v>
      </c>
      <c r="F3737" s="58"/>
    </row>
    <row r="3738">
      <c r="A3738" s="59" t="s">
        <v>96</v>
      </c>
      <c r="B3738" s="59" t="s">
        <v>135</v>
      </c>
      <c r="C3738" s="59" t="s">
        <v>171</v>
      </c>
      <c r="D3738" s="59">
        <v>1.0</v>
      </c>
      <c r="E3738" s="59" t="s">
        <v>161</v>
      </c>
      <c r="F3738" s="58"/>
    </row>
    <row r="3739">
      <c r="A3739" s="59" t="s">
        <v>96</v>
      </c>
      <c r="B3739" s="59" t="s">
        <v>113</v>
      </c>
      <c r="C3739" s="59" t="s">
        <v>171</v>
      </c>
      <c r="D3739" s="59">
        <v>1.0</v>
      </c>
      <c r="E3739" s="59" t="s">
        <v>161</v>
      </c>
      <c r="F3739" s="58"/>
    </row>
    <row r="3740">
      <c r="A3740" s="59" t="s">
        <v>96</v>
      </c>
      <c r="B3740" s="59" t="s">
        <v>69</v>
      </c>
      <c r="C3740" s="59" t="s">
        <v>171</v>
      </c>
      <c r="D3740" s="59">
        <v>1.0</v>
      </c>
      <c r="E3740" s="59" t="s">
        <v>161</v>
      </c>
      <c r="F3740" s="58"/>
    </row>
    <row r="3741">
      <c r="A3741" s="59" t="s">
        <v>96</v>
      </c>
      <c r="B3741" s="59" t="s">
        <v>143</v>
      </c>
      <c r="C3741" s="59" t="s">
        <v>171</v>
      </c>
      <c r="D3741" s="59">
        <v>1.0</v>
      </c>
      <c r="E3741" s="59" t="s">
        <v>161</v>
      </c>
      <c r="F3741" s="58"/>
    </row>
    <row r="3742">
      <c r="A3742" s="59" t="s">
        <v>96</v>
      </c>
      <c r="B3742" s="59" t="s">
        <v>111</v>
      </c>
      <c r="C3742" s="59" t="s">
        <v>171</v>
      </c>
      <c r="D3742" s="59">
        <v>1.0</v>
      </c>
      <c r="E3742" s="59" t="s">
        <v>161</v>
      </c>
      <c r="F3742" s="58"/>
    </row>
    <row r="3743">
      <c r="A3743" s="59" t="s">
        <v>96</v>
      </c>
      <c r="B3743" s="59" t="s">
        <v>130</v>
      </c>
      <c r="C3743" s="59" t="s">
        <v>171</v>
      </c>
      <c r="D3743" s="59">
        <v>1.0</v>
      </c>
      <c r="E3743" s="59" t="s">
        <v>161</v>
      </c>
      <c r="F3743" s="58"/>
    </row>
    <row r="3744">
      <c r="A3744" s="59" t="s">
        <v>96</v>
      </c>
      <c r="B3744" s="59" t="s">
        <v>47</v>
      </c>
      <c r="C3744" s="59" t="s">
        <v>171</v>
      </c>
      <c r="D3744" s="59">
        <v>1.0</v>
      </c>
      <c r="E3744" s="59" t="s">
        <v>161</v>
      </c>
      <c r="F3744" s="58"/>
    </row>
    <row r="3745">
      <c r="A3745" s="59" t="s">
        <v>96</v>
      </c>
      <c r="B3745" s="59" t="s">
        <v>17</v>
      </c>
      <c r="C3745" s="59" t="s">
        <v>171</v>
      </c>
      <c r="D3745" s="59">
        <v>1.0</v>
      </c>
      <c r="E3745" s="59" t="s">
        <v>161</v>
      </c>
      <c r="F3745" s="58"/>
    </row>
    <row r="3746">
      <c r="A3746" s="59" t="s">
        <v>96</v>
      </c>
      <c r="B3746" s="59" t="s">
        <v>22</v>
      </c>
      <c r="C3746" s="59" t="s">
        <v>171</v>
      </c>
      <c r="D3746" s="59">
        <v>1.0</v>
      </c>
      <c r="E3746" s="59" t="s">
        <v>161</v>
      </c>
      <c r="F3746" s="58"/>
    </row>
    <row r="3747">
      <c r="A3747" s="59" t="s">
        <v>96</v>
      </c>
      <c r="B3747" s="59" t="s">
        <v>62</v>
      </c>
      <c r="C3747" s="59" t="s">
        <v>171</v>
      </c>
      <c r="D3747" s="59">
        <v>1.0</v>
      </c>
      <c r="E3747" s="59" t="s">
        <v>161</v>
      </c>
      <c r="F3747" s="58"/>
    </row>
    <row r="3748">
      <c r="A3748" s="59" t="s">
        <v>96</v>
      </c>
      <c r="B3748" s="59" t="s">
        <v>66</v>
      </c>
      <c r="C3748" s="59" t="s">
        <v>171</v>
      </c>
      <c r="D3748" s="59">
        <v>1.0</v>
      </c>
      <c r="E3748" s="59" t="s">
        <v>161</v>
      </c>
      <c r="F3748" s="58"/>
    </row>
    <row r="3749">
      <c r="A3749" s="59" t="s">
        <v>96</v>
      </c>
      <c r="B3749" s="59" t="s">
        <v>78</v>
      </c>
      <c r="C3749" s="59" t="s">
        <v>171</v>
      </c>
      <c r="D3749" s="59">
        <v>1.0</v>
      </c>
      <c r="E3749" s="59" t="s">
        <v>161</v>
      </c>
      <c r="F3749" s="58"/>
    </row>
    <row r="3750">
      <c r="A3750" s="59" t="s">
        <v>96</v>
      </c>
      <c r="B3750" s="59" t="s">
        <v>91</v>
      </c>
      <c r="C3750" s="59" t="s">
        <v>171</v>
      </c>
      <c r="D3750" s="59">
        <v>1.0</v>
      </c>
      <c r="E3750" s="59" t="s">
        <v>161</v>
      </c>
      <c r="F3750" s="58"/>
    </row>
    <row r="3751">
      <c r="A3751" s="59" t="s">
        <v>96</v>
      </c>
      <c r="B3751" s="59" t="s">
        <v>110</v>
      </c>
      <c r="C3751" s="59" t="s">
        <v>171</v>
      </c>
      <c r="D3751" s="59">
        <v>1.0</v>
      </c>
      <c r="E3751" s="59" t="s">
        <v>161</v>
      </c>
      <c r="F3751" s="58"/>
    </row>
    <row r="3752">
      <c r="A3752" s="59" t="s">
        <v>96</v>
      </c>
      <c r="B3752" s="59" t="s">
        <v>87</v>
      </c>
      <c r="C3752" s="59" t="s">
        <v>171</v>
      </c>
      <c r="D3752" s="59">
        <v>1.0</v>
      </c>
      <c r="E3752" s="59" t="s">
        <v>161</v>
      </c>
      <c r="F3752" s="58"/>
    </row>
    <row r="3753">
      <c r="A3753" s="59" t="s">
        <v>96</v>
      </c>
      <c r="B3753" s="59" t="s">
        <v>41</v>
      </c>
      <c r="C3753" s="59" t="s">
        <v>171</v>
      </c>
      <c r="D3753" s="59">
        <v>1.0</v>
      </c>
      <c r="E3753" s="59" t="s">
        <v>161</v>
      </c>
      <c r="F3753" s="58"/>
    </row>
    <row r="3754">
      <c r="A3754" s="59" t="s">
        <v>96</v>
      </c>
      <c r="B3754" s="59" t="s">
        <v>97</v>
      </c>
      <c r="C3754" s="59" t="s">
        <v>171</v>
      </c>
      <c r="D3754" s="59">
        <v>1.0</v>
      </c>
      <c r="E3754" s="59" t="s">
        <v>161</v>
      </c>
      <c r="F3754" s="58"/>
    </row>
    <row r="3755">
      <c r="A3755" s="59" t="s">
        <v>96</v>
      </c>
      <c r="B3755" s="59" t="s">
        <v>77</v>
      </c>
      <c r="C3755" s="59" t="s">
        <v>171</v>
      </c>
      <c r="D3755" s="59">
        <v>1.0</v>
      </c>
      <c r="E3755" s="59" t="s">
        <v>161</v>
      </c>
      <c r="F3755" s="58"/>
    </row>
    <row r="3756">
      <c r="A3756" s="59" t="s">
        <v>96</v>
      </c>
      <c r="B3756" s="59" t="s">
        <v>120</v>
      </c>
      <c r="C3756" s="59" t="s">
        <v>171</v>
      </c>
      <c r="D3756" s="59">
        <v>1.0</v>
      </c>
      <c r="E3756" s="59" t="s">
        <v>161</v>
      </c>
      <c r="F3756" s="58"/>
    </row>
    <row r="3757">
      <c r="A3757" s="59" t="s">
        <v>96</v>
      </c>
      <c r="B3757" s="59" t="s">
        <v>116</v>
      </c>
      <c r="C3757" s="59" t="s">
        <v>171</v>
      </c>
      <c r="D3757" s="59">
        <v>1.0</v>
      </c>
      <c r="E3757" s="59" t="s">
        <v>161</v>
      </c>
      <c r="F3757" s="58"/>
    </row>
    <row r="3758">
      <c r="A3758" s="59" t="s">
        <v>96</v>
      </c>
      <c r="B3758" s="59" t="s">
        <v>31</v>
      </c>
      <c r="C3758" s="59" t="s">
        <v>171</v>
      </c>
      <c r="D3758" s="59">
        <v>1.0</v>
      </c>
      <c r="E3758" s="59" t="s">
        <v>161</v>
      </c>
      <c r="F3758" s="58"/>
    </row>
    <row r="3759">
      <c r="A3759" s="59" t="s">
        <v>96</v>
      </c>
      <c r="B3759" s="59" t="s">
        <v>45</v>
      </c>
      <c r="C3759" s="59" t="s">
        <v>171</v>
      </c>
      <c r="D3759" s="59">
        <v>1.0</v>
      </c>
      <c r="E3759" s="59" t="s">
        <v>161</v>
      </c>
      <c r="F3759" s="58"/>
    </row>
    <row r="3760">
      <c r="A3760" s="59" t="s">
        <v>96</v>
      </c>
      <c r="B3760" s="59" t="s">
        <v>94</v>
      </c>
      <c r="C3760" s="59" t="s">
        <v>171</v>
      </c>
      <c r="D3760" s="59">
        <v>1.0</v>
      </c>
      <c r="E3760" s="59" t="s">
        <v>161</v>
      </c>
      <c r="F3760" s="58"/>
    </row>
    <row r="3761">
      <c r="A3761" s="59" t="s">
        <v>96</v>
      </c>
      <c r="B3761" s="59" t="s">
        <v>27</v>
      </c>
      <c r="C3761" s="59" t="s">
        <v>171</v>
      </c>
      <c r="D3761" s="59">
        <v>1.0</v>
      </c>
      <c r="E3761" s="59" t="s">
        <v>161</v>
      </c>
      <c r="F3761" s="58"/>
    </row>
    <row r="3762">
      <c r="A3762" s="59" t="s">
        <v>96</v>
      </c>
      <c r="B3762" s="59" t="s">
        <v>105</v>
      </c>
      <c r="C3762" s="59" t="s">
        <v>171</v>
      </c>
      <c r="D3762" s="59">
        <v>1.0</v>
      </c>
      <c r="E3762" s="59" t="s">
        <v>161</v>
      </c>
      <c r="F3762" s="58"/>
    </row>
    <row r="3763">
      <c r="A3763" s="59" t="s">
        <v>96</v>
      </c>
      <c r="B3763" s="59" t="s">
        <v>52</v>
      </c>
      <c r="C3763" s="59" t="s">
        <v>171</v>
      </c>
      <c r="D3763" s="59">
        <v>1.0</v>
      </c>
      <c r="E3763" s="59" t="s">
        <v>161</v>
      </c>
      <c r="F3763" s="58"/>
    </row>
    <row r="3764">
      <c r="A3764" s="59" t="s">
        <v>96</v>
      </c>
      <c r="B3764" s="59" t="s">
        <v>58</v>
      </c>
      <c r="C3764" s="59" t="s">
        <v>171</v>
      </c>
      <c r="D3764" s="59">
        <v>1.0</v>
      </c>
      <c r="E3764" s="59" t="s">
        <v>161</v>
      </c>
      <c r="F3764" s="58"/>
    </row>
    <row r="3765">
      <c r="A3765" s="59" t="s">
        <v>96</v>
      </c>
      <c r="B3765" s="59" t="s">
        <v>65</v>
      </c>
      <c r="C3765" s="59" t="s">
        <v>171</v>
      </c>
      <c r="D3765" s="59">
        <v>1.0</v>
      </c>
      <c r="E3765" s="59" t="s">
        <v>161</v>
      </c>
      <c r="F3765" s="58"/>
    </row>
    <row r="3766">
      <c r="A3766" s="59" t="s">
        <v>96</v>
      </c>
      <c r="B3766" s="59" t="s">
        <v>59</v>
      </c>
      <c r="C3766" s="59" t="s">
        <v>171</v>
      </c>
      <c r="D3766" s="59">
        <v>1.0</v>
      </c>
      <c r="E3766" s="59" t="s">
        <v>161</v>
      </c>
      <c r="F3766" s="58"/>
    </row>
    <row r="3767">
      <c r="A3767" s="59" t="s">
        <v>96</v>
      </c>
      <c r="B3767" s="59" t="s">
        <v>71</v>
      </c>
      <c r="C3767" s="59" t="s">
        <v>171</v>
      </c>
      <c r="D3767" s="59">
        <v>1.0</v>
      </c>
      <c r="E3767" s="59" t="s">
        <v>161</v>
      </c>
      <c r="F3767" s="58"/>
    </row>
    <row r="3768">
      <c r="A3768" s="59" t="s">
        <v>96</v>
      </c>
      <c r="B3768" s="59" t="s">
        <v>119</v>
      </c>
      <c r="C3768" s="59" t="s">
        <v>171</v>
      </c>
      <c r="D3768" s="59">
        <v>1.0</v>
      </c>
      <c r="E3768" s="59" t="s">
        <v>161</v>
      </c>
      <c r="F3768" s="58"/>
    </row>
    <row r="3769">
      <c r="A3769" s="59" t="s">
        <v>96</v>
      </c>
      <c r="B3769" s="59" t="s">
        <v>122</v>
      </c>
      <c r="C3769" s="59" t="s">
        <v>171</v>
      </c>
      <c r="D3769" s="59">
        <v>1.0</v>
      </c>
      <c r="E3769" s="59" t="s">
        <v>161</v>
      </c>
      <c r="F3769" s="58"/>
    </row>
    <row r="3770">
      <c r="A3770" s="59" t="s">
        <v>96</v>
      </c>
      <c r="B3770" s="59" t="s">
        <v>36</v>
      </c>
      <c r="C3770" s="59" t="s">
        <v>171</v>
      </c>
      <c r="D3770" s="59">
        <v>1.0</v>
      </c>
      <c r="E3770" s="59" t="s">
        <v>161</v>
      </c>
      <c r="F3770" s="58"/>
    </row>
    <row r="3771">
      <c r="A3771" s="59" t="s">
        <v>96</v>
      </c>
      <c r="B3771" s="59" t="s">
        <v>40</v>
      </c>
      <c r="C3771" s="59" t="s">
        <v>171</v>
      </c>
      <c r="D3771" s="59">
        <v>1.0</v>
      </c>
      <c r="E3771" s="59" t="s">
        <v>161</v>
      </c>
      <c r="F3771" s="58"/>
    </row>
    <row r="3772">
      <c r="A3772" s="59" t="s">
        <v>96</v>
      </c>
      <c r="B3772" s="59" t="s">
        <v>84</v>
      </c>
      <c r="C3772" s="59" t="s">
        <v>171</v>
      </c>
      <c r="D3772" s="59">
        <v>1.0</v>
      </c>
      <c r="E3772" s="59" t="s">
        <v>161</v>
      </c>
      <c r="F3772" s="58"/>
    </row>
    <row r="3773">
      <c r="A3773" s="59" t="s">
        <v>96</v>
      </c>
      <c r="B3773" s="59" t="s">
        <v>98</v>
      </c>
      <c r="C3773" s="59" t="s">
        <v>171</v>
      </c>
      <c r="D3773" s="59">
        <v>1.0</v>
      </c>
      <c r="E3773" s="59" t="s">
        <v>161</v>
      </c>
      <c r="F3773" s="58"/>
    </row>
    <row r="3774">
      <c r="A3774" s="59" t="s">
        <v>96</v>
      </c>
      <c r="B3774" s="59" t="s">
        <v>99</v>
      </c>
      <c r="C3774" s="59" t="s">
        <v>171</v>
      </c>
      <c r="D3774" s="59">
        <v>1.0</v>
      </c>
      <c r="E3774" s="59" t="s">
        <v>161</v>
      </c>
      <c r="F3774" s="58"/>
    </row>
    <row r="3775">
      <c r="A3775" s="59" t="s">
        <v>96</v>
      </c>
      <c r="B3775" s="59" t="s">
        <v>109</v>
      </c>
      <c r="C3775" s="59" t="s">
        <v>171</v>
      </c>
      <c r="D3775" s="59">
        <v>1.0</v>
      </c>
      <c r="E3775" s="59" t="s">
        <v>161</v>
      </c>
      <c r="F3775" s="58"/>
    </row>
    <row r="3776">
      <c r="A3776" s="59" t="s">
        <v>96</v>
      </c>
      <c r="B3776" s="59" t="s">
        <v>124</v>
      </c>
      <c r="C3776" s="59" t="s">
        <v>171</v>
      </c>
      <c r="D3776" s="59">
        <v>1.0</v>
      </c>
      <c r="E3776" s="59" t="s">
        <v>161</v>
      </c>
      <c r="F3776" s="58"/>
    </row>
    <row r="3777">
      <c r="A3777" s="59" t="s">
        <v>96</v>
      </c>
      <c r="B3777" s="59" t="s">
        <v>145</v>
      </c>
      <c r="C3777" s="59" t="s">
        <v>171</v>
      </c>
      <c r="D3777" s="59">
        <v>1.0</v>
      </c>
      <c r="E3777" s="59" t="s">
        <v>161</v>
      </c>
      <c r="F3777" s="58"/>
    </row>
    <row r="3778">
      <c r="A3778" s="59" t="s">
        <v>96</v>
      </c>
      <c r="B3778" s="59" t="s">
        <v>147</v>
      </c>
      <c r="C3778" s="59" t="s">
        <v>171</v>
      </c>
      <c r="D3778" s="59">
        <v>1.0</v>
      </c>
      <c r="E3778" s="59" t="s">
        <v>161</v>
      </c>
      <c r="F3778" s="58"/>
    </row>
    <row r="3779">
      <c r="A3779" s="59" t="s">
        <v>96</v>
      </c>
      <c r="B3779" s="59" t="s">
        <v>102</v>
      </c>
      <c r="C3779" s="59" t="s">
        <v>171</v>
      </c>
      <c r="D3779" s="59">
        <v>1.0</v>
      </c>
      <c r="E3779" s="59" t="s">
        <v>161</v>
      </c>
      <c r="F3779" s="58"/>
    </row>
    <row r="3780">
      <c r="A3780" s="59" t="s">
        <v>112</v>
      </c>
      <c r="B3780" s="59" t="s">
        <v>114</v>
      </c>
      <c r="C3780" s="59" t="s">
        <v>171</v>
      </c>
      <c r="D3780" s="59">
        <v>1.0</v>
      </c>
      <c r="E3780" s="59" t="s">
        <v>161</v>
      </c>
      <c r="F3780" s="58"/>
    </row>
    <row r="3781">
      <c r="A3781" s="59" t="s">
        <v>112</v>
      </c>
      <c r="B3781" s="59" t="s">
        <v>142</v>
      </c>
      <c r="C3781" s="59" t="s">
        <v>171</v>
      </c>
      <c r="D3781" s="59">
        <v>1.0</v>
      </c>
      <c r="E3781" s="59" t="s">
        <v>161</v>
      </c>
      <c r="F3781" s="58"/>
    </row>
    <row r="3782">
      <c r="A3782" s="59" t="s">
        <v>112</v>
      </c>
      <c r="B3782" s="59" t="s">
        <v>54</v>
      </c>
      <c r="C3782" s="59" t="s">
        <v>171</v>
      </c>
      <c r="D3782" s="59">
        <v>1.0</v>
      </c>
      <c r="E3782" s="59" t="s">
        <v>161</v>
      </c>
      <c r="F3782" s="58"/>
    </row>
    <row r="3783">
      <c r="A3783" s="59" t="s">
        <v>112</v>
      </c>
      <c r="B3783" s="59" t="s">
        <v>108</v>
      </c>
      <c r="C3783" s="59" t="s">
        <v>171</v>
      </c>
      <c r="D3783" s="59">
        <v>1.0</v>
      </c>
      <c r="E3783" s="59" t="s">
        <v>161</v>
      </c>
      <c r="F3783" s="58"/>
    </row>
    <row r="3784">
      <c r="A3784" s="59" t="s">
        <v>112</v>
      </c>
      <c r="B3784" s="59" t="s">
        <v>39</v>
      </c>
      <c r="C3784" s="59" t="s">
        <v>171</v>
      </c>
      <c r="D3784" s="59">
        <v>1.0</v>
      </c>
      <c r="E3784" s="59" t="s">
        <v>161</v>
      </c>
      <c r="F3784" s="58"/>
    </row>
    <row r="3785">
      <c r="A3785" s="59" t="s">
        <v>112</v>
      </c>
      <c r="B3785" s="59" t="s">
        <v>121</v>
      </c>
      <c r="C3785" s="59" t="s">
        <v>171</v>
      </c>
      <c r="D3785" s="59">
        <v>1.0</v>
      </c>
      <c r="E3785" s="59" t="s">
        <v>161</v>
      </c>
      <c r="F3785" s="58"/>
    </row>
    <row r="3786">
      <c r="A3786" s="59" t="s">
        <v>112</v>
      </c>
      <c r="B3786" s="59" t="s">
        <v>126</v>
      </c>
      <c r="C3786" s="59" t="s">
        <v>171</v>
      </c>
      <c r="D3786" s="59">
        <v>1.0</v>
      </c>
      <c r="E3786" s="59" t="s">
        <v>161</v>
      </c>
      <c r="F3786" s="58"/>
    </row>
    <row r="3787">
      <c r="A3787" s="59" t="s">
        <v>112</v>
      </c>
      <c r="B3787" s="59" t="s">
        <v>80</v>
      </c>
      <c r="C3787" s="59" t="s">
        <v>171</v>
      </c>
      <c r="D3787" s="59">
        <v>1.0</v>
      </c>
      <c r="E3787" s="59" t="s">
        <v>161</v>
      </c>
      <c r="F3787" s="58"/>
    </row>
    <row r="3788">
      <c r="A3788" s="59" t="s">
        <v>112</v>
      </c>
      <c r="B3788" s="59" t="s">
        <v>23</v>
      </c>
      <c r="C3788" s="59" t="s">
        <v>171</v>
      </c>
      <c r="D3788" s="59">
        <v>1.0</v>
      </c>
      <c r="E3788" s="59" t="s">
        <v>161</v>
      </c>
      <c r="F3788" s="58"/>
    </row>
    <row r="3789">
      <c r="A3789" s="59" t="s">
        <v>112</v>
      </c>
      <c r="B3789" s="59" t="s">
        <v>67</v>
      </c>
      <c r="C3789" s="59" t="s">
        <v>171</v>
      </c>
      <c r="D3789" s="59">
        <v>1.0</v>
      </c>
      <c r="E3789" s="59" t="s">
        <v>161</v>
      </c>
      <c r="F3789" s="58"/>
    </row>
    <row r="3790">
      <c r="A3790" s="59" t="s">
        <v>112</v>
      </c>
      <c r="B3790" s="59" t="s">
        <v>92</v>
      </c>
      <c r="C3790" s="59" t="s">
        <v>171</v>
      </c>
      <c r="D3790" s="59">
        <v>1.0</v>
      </c>
      <c r="E3790" s="59" t="s">
        <v>161</v>
      </c>
      <c r="F3790" s="58"/>
    </row>
    <row r="3791">
      <c r="A3791" s="59" t="s">
        <v>112</v>
      </c>
      <c r="B3791" s="59" t="s">
        <v>138</v>
      </c>
      <c r="C3791" s="59" t="s">
        <v>171</v>
      </c>
      <c r="D3791" s="59">
        <v>1.0</v>
      </c>
      <c r="E3791" s="59" t="s">
        <v>161</v>
      </c>
      <c r="F3791" s="58"/>
    </row>
    <row r="3792">
      <c r="A3792" s="59" t="s">
        <v>112</v>
      </c>
      <c r="B3792" s="59" t="s">
        <v>128</v>
      </c>
      <c r="C3792" s="59" t="s">
        <v>171</v>
      </c>
      <c r="D3792" s="59">
        <v>1.0</v>
      </c>
      <c r="E3792" s="59" t="s">
        <v>161</v>
      </c>
      <c r="F3792" s="58"/>
    </row>
    <row r="3793">
      <c r="A3793" s="59" t="s">
        <v>112</v>
      </c>
      <c r="B3793" s="59" t="s">
        <v>21</v>
      </c>
      <c r="C3793" s="59" t="s">
        <v>171</v>
      </c>
      <c r="D3793" s="59">
        <v>1.0</v>
      </c>
      <c r="E3793" s="59" t="s">
        <v>161</v>
      </c>
      <c r="F3793" s="58"/>
    </row>
    <row r="3794">
      <c r="A3794" s="59" t="s">
        <v>112</v>
      </c>
      <c r="B3794" s="59" t="s">
        <v>144</v>
      </c>
      <c r="C3794" s="59" t="s">
        <v>171</v>
      </c>
      <c r="D3794" s="59">
        <v>1.0</v>
      </c>
      <c r="E3794" s="59" t="s">
        <v>161</v>
      </c>
      <c r="F3794" s="58"/>
    </row>
    <row r="3795">
      <c r="A3795" s="59" t="s">
        <v>112</v>
      </c>
      <c r="B3795" s="59" t="s">
        <v>82</v>
      </c>
      <c r="C3795" s="59" t="s">
        <v>171</v>
      </c>
      <c r="D3795" s="59">
        <v>1.0</v>
      </c>
      <c r="E3795" s="59" t="s">
        <v>161</v>
      </c>
      <c r="F3795" s="58"/>
    </row>
    <row r="3796">
      <c r="A3796" s="59" t="s">
        <v>112</v>
      </c>
      <c r="B3796" s="59" t="s">
        <v>73</v>
      </c>
      <c r="C3796" s="59" t="s">
        <v>171</v>
      </c>
      <c r="D3796" s="59">
        <v>1.0</v>
      </c>
      <c r="E3796" s="59" t="s">
        <v>161</v>
      </c>
      <c r="F3796" s="58"/>
    </row>
    <row r="3797">
      <c r="A3797" s="59" t="s">
        <v>112</v>
      </c>
      <c r="B3797" s="59" t="s">
        <v>50</v>
      </c>
      <c r="C3797" s="59" t="s">
        <v>171</v>
      </c>
      <c r="D3797" s="59">
        <v>1.0</v>
      </c>
      <c r="E3797" s="59" t="s">
        <v>161</v>
      </c>
      <c r="F3797" s="58"/>
    </row>
    <row r="3798">
      <c r="A3798" s="59" t="s">
        <v>112</v>
      </c>
      <c r="B3798" s="59" t="s">
        <v>72</v>
      </c>
      <c r="C3798" s="59" t="s">
        <v>171</v>
      </c>
      <c r="D3798" s="59">
        <v>1.0</v>
      </c>
      <c r="E3798" s="59" t="s">
        <v>161</v>
      </c>
      <c r="F3798" s="58"/>
    </row>
    <row r="3799">
      <c r="A3799" s="59" t="s">
        <v>112</v>
      </c>
      <c r="B3799" s="59" t="s">
        <v>75</v>
      </c>
      <c r="C3799" s="59" t="s">
        <v>171</v>
      </c>
      <c r="D3799" s="59">
        <v>1.0</v>
      </c>
      <c r="E3799" s="59" t="s">
        <v>161</v>
      </c>
      <c r="F3799" s="58"/>
    </row>
    <row r="3800">
      <c r="A3800" s="59" t="s">
        <v>112</v>
      </c>
      <c r="B3800" s="59" t="s">
        <v>25</v>
      </c>
      <c r="C3800" s="59" t="s">
        <v>171</v>
      </c>
      <c r="D3800" s="59">
        <v>1.0</v>
      </c>
      <c r="E3800" s="59" t="s">
        <v>161</v>
      </c>
      <c r="F3800" s="58"/>
    </row>
    <row r="3801">
      <c r="A3801" s="59" t="s">
        <v>112</v>
      </c>
      <c r="B3801" s="59" t="s">
        <v>104</v>
      </c>
      <c r="C3801" s="59" t="s">
        <v>171</v>
      </c>
      <c r="D3801" s="59">
        <v>1.0</v>
      </c>
      <c r="E3801" s="59" t="s">
        <v>161</v>
      </c>
      <c r="F3801" s="58"/>
    </row>
    <row r="3802">
      <c r="A3802" s="59" t="s">
        <v>112</v>
      </c>
      <c r="B3802" s="59" t="s">
        <v>146</v>
      </c>
      <c r="C3802" s="59" t="s">
        <v>171</v>
      </c>
      <c r="D3802" s="59">
        <v>1.0</v>
      </c>
      <c r="E3802" s="59" t="s">
        <v>161</v>
      </c>
      <c r="F3802" s="58"/>
    </row>
    <row r="3803">
      <c r="A3803" s="59" t="s">
        <v>112</v>
      </c>
      <c r="B3803" s="59" t="s">
        <v>55</v>
      </c>
      <c r="C3803" s="59" t="s">
        <v>171</v>
      </c>
      <c r="D3803" s="59">
        <v>1.0</v>
      </c>
      <c r="E3803" s="59" t="s">
        <v>161</v>
      </c>
      <c r="F3803" s="58"/>
    </row>
    <row r="3804">
      <c r="A3804" s="59" t="s">
        <v>112</v>
      </c>
      <c r="B3804" s="59" t="s">
        <v>125</v>
      </c>
      <c r="C3804" s="59" t="s">
        <v>171</v>
      </c>
      <c r="D3804" s="59">
        <v>1.0</v>
      </c>
      <c r="E3804" s="59" t="s">
        <v>161</v>
      </c>
      <c r="F3804" s="58"/>
    </row>
    <row r="3805">
      <c r="A3805" s="59" t="s">
        <v>112</v>
      </c>
      <c r="B3805" s="59" t="s">
        <v>81</v>
      </c>
      <c r="C3805" s="59" t="s">
        <v>171</v>
      </c>
      <c r="D3805" s="59">
        <v>1.0</v>
      </c>
      <c r="E3805" s="59" t="s">
        <v>161</v>
      </c>
      <c r="F3805" s="58"/>
    </row>
    <row r="3806">
      <c r="A3806" s="59" t="s">
        <v>112</v>
      </c>
      <c r="B3806" s="59" t="s">
        <v>106</v>
      </c>
      <c r="C3806" s="59" t="s">
        <v>171</v>
      </c>
      <c r="D3806" s="59">
        <v>1.0</v>
      </c>
      <c r="E3806" s="59" t="s">
        <v>161</v>
      </c>
      <c r="F3806" s="58"/>
    </row>
    <row r="3807">
      <c r="A3807" s="59" t="s">
        <v>112</v>
      </c>
      <c r="B3807" s="59" t="s">
        <v>86</v>
      </c>
      <c r="C3807" s="59" t="s">
        <v>171</v>
      </c>
      <c r="D3807" s="59">
        <v>1.0</v>
      </c>
      <c r="E3807" s="59" t="s">
        <v>161</v>
      </c>
      <c r="F3807" s="58"/>
    </row>
    <row r="3808">
      <c r="A3808" s="59" t="s">
        <v>112</v>
      </c>
      <c r="B3808" s="59" t="s">
        <v>90</v>
      </c>
      <c r="C3808" s="59" t="s">
        <v>171</v>
      </c>
      <c r="D3808" s="59">
        <v>1.0</v>
      </c>
      <c r="E3808" s="59" t="s">
        <v>161</v>
      </c>
      <c r="F3808" s="58"/>
    </row>
    <row r="3809">
      <c r="A3809" s="59" t="s">
        <v>112</v>
      </c>
      <c r="B3809" s="59" t="s">
        <v>135</v>
      </c>
      <c r="C3809" s="59" t="s">
        <v>171</v>
      </c>
      <c r="D3809" s="59">
        <v>1.0</v>
      </c>
      <c r="E3809" s="59" t="s">
        <v>161</v>
      </c>
      <c r="F3809" s="58"/>
    </row>
    <row r="3810">
      <c r="A3810" s="59" t="s">
        <v>112</v>
      </c>
      <c r="B3810" s="59" t="s">
        <v>113</v>
      </c>
      <c r="C3810" s="59" t="s">
        <v>171</v>
      </c>
      <c r="D3810" s="59">
        <v>1.0</v>
      </c>
      <c r="E3810" s="59" t="s">
        <v>161</v>
      </c>
      <c r="F3810" s="58"/>
    </row>
    <row r="3811">
      <c r="A3811" s="59" t="s">
        <v>112</v>
      </c>
      <c r="B3811" s="59" t="s">
        <v>69</v>
      </c>
      <c r="C3811" s="59" t="s">
        <v>171</v>
      </c>
      <c r="D3811" s="59">
        <v>1.0</v>
      </c>
      <c r="E3811" s="59" t="s">
        <v>161</v>
      </c>
      <c r="F3811" s="58"/>
    </row>
    <row r="3812">
      <c r="A3812" s="59" t="s">
        <v>112</v>
      </c>
      <c r="B3812" s="59" t="s">
        <v>143</v>
      </c>
      <c r="C3812" s="59" t="s">
        <v>171</v>
      </c>
      <c r="D3812" s="59">
        <v>1.0</v>
      </c>
      <c r="E3812" s="59" t="s">
        <v>161</v>
      </c>
      <c r="F3812" s="58"/>
    </row>
    <row r="3813">
      <c r="A3813" s="59" t="s">
        <v>112</v>
      </c>
      <c r="B3813" s="59" t="s">
        <v>111</v>
      </c>
      <c r="C3813" s="59" t="s">
        <v>171</v>
      </c>
      <c r="D3813" s="59">
        <v>1.0</v>
      </c>
      <c r="E3813" s="59" t="s">
        <v>161</v>
      </c>
      <c r="F3813" s="58"/>
    </row>
    <row r="3814">
      <c r="A3814" s="59" t="s">
        <v>112</v>
      </c>
      <c r="B3814" s="59" t="s">
        <v>130</v>
      </c>
      <c r="C3814" s="59" t="s">
        <v>171</v>
      </c>
      <c r="D3814" s="59">
        <v>1.0</v>
      </c>
      <c r="E3814" s="59" t="s">
        <v>161</v>
      </c>
      <c r="F3814" s="58"/>
    </row>
    <row r="3815">
      <c r="A3815" s="59" t="s">
        <v>112</v>
      </c>
      <c r="B3815" s="59" t="s">
        <v>47</v>
      </c>
      <c r="C3815" s="59" t="s">
        <v>171</v>
      </c>
      <c r="D3815" s="59">
        <v>1.0</v>
      </c>
      <c r="E3815" s="59" t="s">
        <v>161</v>
      </c>
      <c r="F3815" s="58"/>
    </row>
    <row r="3816">
      <c r="A3816" s="59" t="s">
        <v>112</v>
      </c>
      <c r="B3816" s="59" t="s">
        <v>17</v>
      </c>
      <c r="C3816" s="59" t="s">
        <v>171</v>
      </c>
      <c r="D3816" s="59">
        <v>1.0</v>
      </c>
      <c r="E3816" s="59" t="s">
        <v>161</v>
      </c>
      <c r="F3816" s="58"/>
    </row>
    <row r="3817">
      <c r="A3817" s="59" t="s">
        <v>112</v>
      </c>
      <c r="B3817" s="59" t="s">
        <v>22</v>
      </c>
      <c r="C3817" s="59" t="s">
        <v>171</v>
      </c>
      <c r="D3817" s="59">
        <v>1.0</v>
      </c>
      <c r="E3817" s="59" t="s">
        <v>161</v>
      </c>
      <c r="F3817" s="58"/>
    </row>
    <row r="3818">
      <c r="A3818" s="59" t="s">
        <v>112</v>
      </c>
      <c r="B3818" s="59" t="s">
        <v>62</v>
      </c>
      <c r="C3818" s="59" t="s">
        <v>171</v>
      </c>
      <c r="D3818" s="59">
        <v>1.0</v>
      </c>
      <c r="E3818" s="59" t="s">
        <v>161</v>
      </c>
      <c r="F3818" s="58"/>
    </row>
    <row r="3819">
      <c r="A3819" s="59" t="s">
        <v>112</v>
      </c>
      <c r="B3819" s="59" t="s">
        <v>66</v>
      </c>
      <c r="C3819" s="59" t="s">
        <v>171</v>
      </c>
      <c r="D3819" s="59">
        <v>1.0</v>
      </c>
      <c r="E3819" s="59" t="s">
        <v>161</v>
      </c>
      <c r="F3819" s="58"/>
    </row>
    <row r="3820">
      <c r="A3820" s="59" t="s">
        <v>112</v>
      </c>
      <c r="B3820" s="59" t="s">
        <v>78</v>
      </c>
      <c r="C3820" s="59" t="s">
        <v>171</v>
      </c>
      <c r="D3820" s="59">
        <v>1.0</v>
      </c>
      <c r="E3820" s="59" t="s">
        <v>161</v>
      </c>
      <c r="F3820" s="58"/>
    </row>
    <row r="3821">
      <c r="A3821" s="59" t="s">
        <v>112</v>
      </c>
      <c r="B3821" s="59" t="s">
        <v>91</v>
      </c>
      <c r="C3821" s="59" t="s">
        <v>171</v>
      </c>
      <c r="D3821" s="59">
        <v>1.0</v>
      </c>
      <c r="E3821" s="59" t="s">
        <v>161</v>
      </c>
      <c r="F3821" s="58"/>
    </row>
    <row r="3822">
      <c r="A3822" s="59" t="s">
        <v>112</v>
      </c>
      <c r="B3822" s="59" t="s">
        <v>110</v>
      </c>
      <c r="C3822" s="59" t="s">
        <v>171</v>
      </c>
      <c r="D3822" s="59">
        <v>1.0</v>
      </c>
      <c r="E3822" s="59" t="s">
        <v>161</v>
      </c>
      <c r="F3822" s="58"/>
    </row>
    <row r="3823">
      <c r="A3823" s="59" t="s">
        <v>112</v>
      </c>
      <c r="B3823" s="59" t="s">
        <v>87</v>
      </c>
      <c r="C3823" s="59" t="s">
        <v>171</v>
      </c>
      <c r="D3823" s="59">
        <v>1.0</v>
      </c>
      <c r="E3823" s="59" t="s">
        <v>161</v>
      </c>
      <c r="F3823" s="58"/>
    </row>
    <row r="3824">
      <c r="A3824" s="59" t="s">
        <v>112</v>
      </c>
      <c r="B3824" s="59" t="s">
        <v>41</v>
      </c>
      <c r="C3824" s="59" t="s">
        <v>171</v>
      </c>
      <c r="D3824" s="59">
        <v>1.0</v>
      </c>
      <c r="E3824" s="59" t="s">
        <v>161</v>
      </c>
      <c r="F3824" s="58"/>
    </row>
    <row r="3825">
      <c r="A3825" s="59" t="s">
        <v>112</v>
      </c>
      <c r="B3825" s="59" t="s">
        <v>97</v>
      </c>
      <c r="C3825" s="59" t="s">
        <v>171</v>
      </c>
      <c r="D3825" s="59">
        <v>1.0</v>
      </c>
      <c r="E3825" s="59" t="s">
        <v>161</v>
      </c>
      <c r="F3825" s="58"/>
    </row>
    <row r="3826">
      <c r="A3826" s="59" t="s">
        <v>112</v>
      </c>
      <c r="B3826" s="59" t="s">
        <v>77</v>
      </c>
      <c r="C3826" s="59" t="s">
        <v>171</v>
      </c>
      <c r="D3826" s="59">
        <v>1.0</v>
      </c>
      <c r="E3826" s="59" t="s">
        <v>161</v>
      </c>
      <c r="F3826" s="58"/>
    </row>
    <row r="3827">
      <c r="A3827" s="59" t="s">
        <v>112</v>
      </c>
      <c r="B3827" s="59" t="s">
        <v>120</v>
      </c>
      <c r="C3827" s="59" t="s">
        <v>171</v>
      </c>
      <c r="D3827" s="59">
        <v>1.0</v>
      </c>
      <c r="E3827" s="59" t="s">
        <v>161</v>
      </c>
      <c r="F3827" s="58"/>
    </row>
    <row r="3828">
      <c r="A3828" s="59" t="s">
        <v>112</v>
      </c>
      <c r="B3828" s="59" t="s">
        <v>116</v>
      </c>
      <c r="C3828" s="59" t="s">
        <v>171</v>
      </c>
      <c r="D3828" s="59">
        <v>1.0</v>
      </c>
      <c r="E3828" s="59" t="s">
        <v>161</v>
      </c>
      <c r="F3828" s="58"/>
    </row>
    <row r="3829">
      <c r="A3829" s="59" t="s">
        <v>112</v>
      </c>
      <c r="B3829" s="59" t="s">
        <v>31</v>
      </c>
      <c r="C3829" s="59" t="s">
        <v>171</v>
      </c>
      <c r="D3829" s="59">
        <v>1.0</v>
      </c>
      <c r="E3829" s="59" t="s">
        <v>161</v>
      </c>
      <c r="F3829" s="58"/>
    </row>
    <row r="3830">
      <c r="A3830" s="59" t="s">
        <v>112</v>
      </c>
      <c r="B3830" s="59" t="s">
        <v>45</v>
      </c>
      <c r="C3830" s="59" t="s">
        <v>171</v>
      </c>
      <c r="D3830" s="59">
        <v>1.0</v>
      </c>
      <c r="E3830" s="59" t="s">
        <v>161</v>
      </c>
      <c r="F3830" s="58"/>
    </row>
    <row r="3831">
      <c r="A3831" s="59" t="s">
        <v>112</v>
      </c>
      <c r="B3831" s="59" t="s">
        <v>94</v>
      </c>
      <c r="C3831" s="59" t="s">
        <v>171</v>
      </c>
      <c r="D3831" s="59">
        <v>1.0</v>
      </c>
      <c r="E3831" s="59" t="s">
        <v>161</v>
      </c>
      <c r="F3831" s="58"/>
    </row>
    <row r="3832">
      <c r="A3832" s="59" t="s">
        <v>112</v>
      </c>
      <c r="B3832" s="59" t="s">
        <v>27</v>
      </c>
      <c r="C3832" s="59" t="s">
        <v>171</v>
      </c>
      <c r="D3832" s="59">
        <v>1.0</v>
      </c>
      <c r="E3832" s="59" t="s">
        <v>161</v>
      </c>
      <c r="F3832" s="58"/>
    </row>
    <row r="3833">
      <c r="A3833" s="59" t="s">
        <v>112</v>
      </c>
      <c r="B3833" s="59" t="s">
        <v>105</v>
      </c>
      <c r="C3833" s="59" t="s">
        <v>171</v>
      </c>
      <c r="D3833" s="59">
        <v>1.0</v>
      </c>
      <c r="E3833" s="59" t="s">
        <v>161</v>
      </c>
      <c r="F3833" s="58"/>
    </row>
    <row r="3834">
      <c r="A3834" s="59" t="s">
        <v>112</v>
      </c>
      <c r="B3834" s="59" t="s">
        <v>52</v>
      </c>
      <c r="C3834" s="59" t="s">
        <v>171</v>
      </c>
      <c r="D3834" s="59">
        <v>1.0</v>
      </c>
      <c r="E3834" s="59" t="s">
        <v>161</v>
      </c>
      <c r="F3834" s="58"/>
    </row>
    <row r="3835">
      <c r="A3835" s="59" t="s">
        <v>112</v>
      </c>
      <c r="B3835" s="59" t="s">
        <v>58</v>
      </c>
      <c r="C3835" s="59" t="s">
        <v>171</v>
      </c>
      <c r="D3835" s="59">
        <v>1.0</v>
      </c>
      <c r="E3835" s="59" t="s">
        <v>161</v>
      </c>
      <c r="F3835" s="58"/>
    </row>
    <row r="3836">
      <c r="A3836" s="59" t="s">
        <v>112</v>
      </c>
      <c r="B3836" s="59" t="s">
        <v>65</v>
      </c>
      <c r="C3836" s="59" t="s">
        <v>171</v>
      </c>
      <c r="D3836" s="59">
        <v>1.0</v>
      </c>
      <c r="E3836" s="59" t="s">
        <v>161</v>
      </c>
      <c r="F3836" s="58"/>
    </row>
    <row r="3837">
      <c r="A3837" s="59" t="s">
        <v>112</v>
      </c>
      <c r="B3837" s="59" t="s">
        <v>59</v>
      </c>
      <c r="C3837" s="59" t="s">
        <v>171</v>
      </c>
      <c r="D3837" s="59">
        <v>1.0</v>
      </c>
      <c r="E3837" s="59" t="s">
        <v>161</v>
      </c>
      <c r="F3837" s="58"/>
    </row>
    <row r="3838">
      <c r="A3838" s="59" t="s">
        <v>112</v>
      </c>
      <c r="B3838" s="59" t="s">
        <v>71</v>
      </c>
      <c r="C3838" s="59" t="s">
        <v>171</v>
      </c>
      <c r="D3838" s="59">
        <v>1.0</v>
      </c>
      <c r="E3838" s="59" t="s">
        <v>161</v>
      </c>
      <c r="F3838" s="58"/>
    </row>
    <row r="3839">
      <c r="A3839" s="59" t="s">
        <v>112</v>
      </c>
      <c r="B3839" s="59" t="s">
        <v>119</v>
      </c>
      <c r="C3839" s="59" t="s">
        <v>171</v>
      </c>
      <c r="D3839" s="59">
        <v>1.0</v>
      </c>
      <c r="E3839" s="59" t="s">
        <v>161</v>
      </c>
      <c r="F3839" s="58"/>
    </row>
    <row r="3840">
      <c r="A3840" s="59" t="s">
        <v>112</v>
      </c>
      <c r="B3840" s="59" t="s">
        <v>122</v>
      </c>
      <c r="C3840" s="59" t="s">
        <v>171</v>
      </c>
      <c r="D3840" s="59">
        <v>1.0</v>
      </c>
      <c r="E3840" s="59" t="s">
        <v>161</v>
      </c>
      <c r="F3840" s="58"/>
    </row>
    <row r="3841">
      <c r="A3841" s="59" t="s">
        <v>112</v>
      </c>
      <c r="B3841" s="59" t="s">
        <v>36</v>
      </c>
      <c r="C3841" s="59" t="s">
        <v>171</v>
      </c>
      <c r="D3841" s="59">
        <v>1.0</v>
      </c>
      <c r="E3841" s="59" t="s">
        <v>161</v>
      </c>
      <c r="F3841" s="58"/>
    </row>
    <row r="3842">
      <c r="A3842" s="59" t="s">
        <v>112</v>
      </c>
      <c r="B3842" s="59" t="s">
        <v>40</v>
      </c>
      <c r="C3842" s="59" t="s">
        <v>171</v>
      </c>
      <c r="D3842" s="59">
        <v>1.0</v>
      </c>
      <c r="E3842" s="59" t="s">
        <v>161</v>
      </c>
      <c r="F3842" s="58"/>
    </row>
    <row r="3843">
      <c r="A3843" s="59" t="s">
        <v>112</v>
      </c>
      <c r="B3843" s="59" t="s">
        <v>84</v>
      </c>
      <c r="C3843" s="59" t="s">
        <v>171</v>
      </c>
      <c r="D3843" s="59">
        <v>1.0</v>
      </c>
      <c r="E3843" s="59" t="s">
        <v>161</v>
      </c>
      <c r="F3843" s="58"/>
    </row>
    <row r="3844">
      <c r="A3844" s="59" t="s">
        <v>112</v>
      </c>
      <c r="B3844" s="59" t="s">
        <v>98</v>
      </c>
      <c r="C3844" s="59" t="s">
        <v>171</v>
      </c>
      <c r="D3844" s="59">
        <v>1.0</v>
      </c>
      <c r="E3844" s="59" t="s">
        <v>161</v>
      </c>
      <c r="F3844" s="58"/>
    </row>
    <row r="3845">
      <c r="A3845" s="59" t="s">
        <v>112</v>
      </c>
      <c r="B3845" s="59" t="s">
        <v>99</v>
      </c>
      <c r="C3845" s="59" t="s">
        <v>171</v>
      </c>
      <c r="D3845" s="59">
        <v>1.0</v>
      </c>
      <c r="E3845" s="59" t="s">
        <v>161</v>
      </c>
      <c r="F3845" s="58"/>
    </row>
    <row r="3846">
      <c r="A3846" s="59" t="s">
        <v>112</v>
      </c>
      <c r="B3846" s="59" t="s">
        <v>109</v>
      </c>
      <c r="C3846" s="59" t="s">
        <v>171</v>
      </c>
      <c r="D3846" s="59">
        <v>1.0</v>
      </c>
      <c r="E3846" s="59" t="s">
        <v>161</v>
      </c>
      <c r="F3846" s="58"/>
    </row>
    <row r="3847">
      <c r="A3847" s="59" t="s">
        <v>112</v>
      </c>
      <c r="B3847" s="59" t="s">
        <v>124</v>
      </c>
      <c r="C3847" s="59" t="s">
        <v>171</v>
      </c>
      <c r="D3847" s="59">
        <v>1.0</v>
      </c>
      <c r="E3847" s="59" t="s">
        <v>161</v>
      </c>
      <c r="F3847" s="58"/>
    </row>
    <row r="3848">
      <c r="A3848" s="59" t="s">
        <v>112</v>
      </c>
      <c r="B3848" s="59" t="s">
        <v>145</v>
      </c>
      <c r="C3848" s="59" t="s">
        <v>171</v>
      </c>
      <c r="D3848" s="59">
        <v>1.0</v>
      </c>
      <c r="E3848" s="59" t="s">
        <v>161</v>
      </c>
      <c r="F3848" s="58"/>
    </row>
    <row r="3849">
      <c r="A3849" s="59" t="s">
        <v>112</v>
      </c>
      <c r="B3849" s="59" t="s">
        <v>147</v>
      </c>
      <c r="C3849" s="59" t="s">
        <v>171</v>
      </c>
      <c r="D3849" s="59">
        <v>1.0</v>
      </c>
      <c r="E3849" s="59" t="s">
        <v>161</v>
      </c>
      <c r="F3849" s="58"/>
    </row>
    <row r="3850">
      <c r="A3850" s="59" t="s">
        <v>112</v>
      </c>
      <c r="B3850" s="59" t="s">
        <v>102</v>
      </c>
      <c r="C3850" s="59" t="s">
        <v>171</v>
      </c>
      <c r="D3850" s="59">
        <v>1.0</v>
      </c>
      <c r="E3850" s="59" t="s">
        <v>161</v>
      </c>
      <c r="F3850" s="58"/>
    </row>
    <row r="3851">
      <c r="A3851" s="59" t="s">
        <v>114</v>
      </c>
      <c r="B3851" s="59" t="s">
        <v>142</v>
      </c>
      <c r="C3851" s="59" t="s">
        <v>171</v>
      </c>
      <c r="D3851" s="59">
        <v>1.0</v>
      </c>
      <c r="E3851" s="59" t="s">
        <v>161</v>
      </c>
      <c r="F3851" s="58"/>
    </row>
    <row r="3852">
      <c r="A3852" s="59" t="s">
        <v>114</v>
      </c>
      <c r="B3852" s="59" t="s">
        <v>54</v>
      </c>
      <c r="C3852" s="59" t="s">
        <v>171</v>
      </c>
      <c r="D3852" s="59">
        <v>1.0</v>
      </c>
      <c r="E3852" s="59" t="s">
        <v>161</v>
      </c>
      <c r="F3852" s="58"/>
    </row>
    <row r="3853">
      <c r="A3853" s="59" t="s">
        <v>114</v>
      </c>
      <c r="B3853" s="59" t="s">
        <v>108</v>
      </c>
      <c r="C3853" s="59" t="s">
        <v>171</v>
      </c>
      <c r="D3853" s="59">
        <v>1.0</v>
      </c>
      <c r="E3853" s="59" t="s">
        <v>161</v>
      </c>
      <c r="F3853" s="58"/>
    </row>
    <row r="3854">
      <c r="A3854" s="59" t="s">
        <v>114</v>
      </c>
      <c r="B3854" s="59" t="s">
        <v>39</v>
      </c>
      <c r="C3854" s="59" t="s">
        <v>171</v>
      </c>
      <c r="D3854" s="59">
        <v>1.0</v>
      </c>
      <c r="E3854" s="59" t="s">
        <v>161</v>
      </c>
      <c r="F3854" s="58"/>
    </row>
    <row r="3855">
      <c r="A3855" s="59" t="s">
        <v>114</v>
      </c>
      <c r="B3855" s="59" t="s">
        <v>121</v>
      </c>
      <c r="C3855" s="59" t="s">
        <v>171</v>
      </c>
      <c r="D3855" s="59">
        <v>1.0</v>
      </c>
      <c r="E3855" s="59" t="s">
        <v>161</v>
      </c>
      <c r="F3855" s="58"/>
    </row>
    <row r="3856">
      <c r="A3856" s="59" t="s">
        <v>114</v>
      </c>
      <c r="B3856" s="59" t="s">
        <v>126</v>
      </c>
      <c r="C3856" s="59" t="s">
        <v>171</v>
      </c>
      <c r="D3856" s="59">
        <v>1.0</v>
      </c>
      <c r="E3856" s="59" t="s">
        <v>161</v>
      </c>
      <c r="F3856" s="58"/>
    </row>
    <row r="3857">
      <c r="A3857" s="59" t="s">
        <v>114</v>
      </c>
      <c r="B3857" s="59" t="s">
        <v>80</v>
      </c>
      <c r="C3857" s="59" t="s">
        <v>171</v>
      </c>
      <c r="D3857" s="59">
        <v>1.0</v>
      </c>
      <c r="E3857" s="59" t="s">
        <v>161</v>
      </c>
      <c r="F3857" s="58"/>
    </row>
    <row r="3858">
      <c r="A3858" s="59" t="s">
        <v>114</v>
      </c>
      <c r="B3858" s="59" t="s">
        <v>23</v>
      </c>
      <c r="C3858" s="59" t="s">
        <v>171</v>
      </c>
      <c r="D3858" s="59">
        <v>1.0</v>
      </c>
      <c r="E3858" s="59" t="s">
        <v>161</v>
      </c>
      <c r="F3858" s="58"/>
    </row>
    <row r="3859">
      <c r="A3859" s="59" t="s">
        <v>114</v>
      </c>
      <c r="B3859" s="59" t="s">
        <v>67</v>
      </c>
      <c r="C3859" s="59" t="s">
        <v>171</v>
      </c>
      <c r="D3859" s="59">
        <v>1.0</v>
      </c>
      <c r="E3859" s="59" t="s">
        <v>161</v>
      </c>
      <c r="F3859" s="58"/>
    </row>
    <row r="3860">
      <c r="A3860" s="59" t="s">
        <v>114</v>
      </c>
      <c r="B3860" s="59" t="s">
        <v>92</v>
      </c>
      <c r="C3860" s="59" t="s">
        <v>171</v>
      </c>
      <c r="D3860" s="59">
        <v>1.0</v>
      </c>
      <c r="E3860" s="59" t="s">
        <v>161</v>
      </c>
      <c r="F3860" s="58"/>
    </row>
    <row r="3861">
      <c r="A3861" s="59" t="s">
        <v>114</v>
      </c>
      <c r="B3861" s="59" t="s">
        <v>138</v>
      </c>
      <c r="C3861" s="59" t="s">
        <v>171</v>
      </c>
      <c r="D3861" s="59">
        <v>1.0</v>
      </c>
      <c r="E3861" s="59" t="s">
        <v>161</v>
      </c>
      <c r="F3861" s="58"/>
    </row>
    <row r="3862">
      <c r="A3862" s="59" t="s">
        <v>114</v>
      </c>
      <c r="B3862" s="59" t="s">
        <v>128</v>
      </c>
      <c r="C3862" s="59" t="s">
        <v>171</v>
      </c>
      <c r="D3862" s="59">
        <v>1.0</v>
      </c>
      <c r="E3862" s="59" t="s">
        <v>161</v>
      </c>
      <c r="F3862" s="58"/>
    </row>
    <row r="3863">
      <c r="A3863" s="59" t="s">
        <v>114</v>
      </c>
      <c r="B3863" s="59" t="s">
        <v>21</v>
      </c>
      <c r="C3863" s="59" t="s">
        <v>171</v>
      </c>
      <c r="D3863" s="59">
        <v>1.0</v>
      </c>
      <c r="E3863" s="59" t="s">
        <v>161</v>
      </c>
      <c r="F3863" s="58"/>
    </row>
    <row r="3864">
      <c r="A3864" s="59" t="s">
        <v>114</v>
      </c>
      <c r="B3864" s="59" t="s">
        <v>144</v>
      </c>
      <c r="C3864" s="59" t="s">
        <v>171</v>
      </c>
      <c r="D3864" s="59">
        <v>1.0</v>
      </c>
      <c r="E3864" s="59" t="s">
        <v>161</v>
      </c>
      <c r="F3864" s="58"/>
    </row>
    <row r="3865">
      <c r="A3865" s="59" t="s">
        <v>114</v>
      </c>
      <c r="B3865" s="59" t="s">
        <v>82</v>
      </c>
      <c r="C3865" s="59" t="s">
        <v>171</v>
      </c>
      <c r="D3865" s="59">
        <v>1.0</v>
      </c>
      <c r="E3865" s="59" t="s">
        <v>161</v>
      </c>
      <c r="F3865" s="58"/>
    </row>
    <row r="3866">
      <c r="A3866" s="59" t="s">
        <v>114</v>
      </c>
      <c r="B3866" s="59" t="s">
        <v>73</v>
      </c>
      <c r="C3866" s="59" t="s">
        <v>171</v>
      </c>
      <c r="D3866" s="59">
        <v>1.0</v>
      </c>
      <c r="E3866" s="59" t="s">
        <v>161</v>
      </c>
      <c r="F3866" s="58"/>
    </row>
    <row r="3867">
      <c r="A3867" s="59" t="s">
        <v>114</v>
      </c>
      <c r="B3867" s="59" t="s">
        <v>50</v>
      </c>
      <c r="C3867" s="59" t="s">
        <v>171</v>
      </c>
      <c r="D3867" s="59">
        <v>1.0</v>
      </c>
      <c r="E3867" s="59" t="s">
        <v>161</v>
      </c>
      <c r="F3867" s="58"/>
    </row>
    <row r="3868">
      <c r="A3868" s="59" t="s">
        <v>114</v>
      </c>
      <c r="B3868" s="59" t="s">
        <v>72</v>
      </c>
      <c r="C3868" s="59" t="s">
        <v>171</v>
      </c>
      <c r="D3868" s="59">
        <v>1.0</v>
      </c>
      <c r="E3868" s="59" t="s">
        <v>161</v>
      </c>
      <c r="F3868" s="58"/>
    </row>
    <row r="3869">
      <c r="A3869" s="59" t="s">
        <v>114</v>
      </c>
      <c r="B3869" s="59" t="s">
        <v>75</v>
      </c>
      <c r="C3869" s="59" t="s">
        <v>171</v>
      </c>
      <c r="D3869" s="59">
        <v>1.0</v>
      </c>
      <c r="E3869" s="59" t="s">
        <v>161</v>
      </c>
      <c r="F3869" s="58"/>
    </row>
    <row r="3870">
      <c r="A3870" s="59" t="s">
        <v>114</v>
      </c>
      <c r="B3870" s="59" t="s">
        <v>25</v>
      </c>
      <c r="C3870" s="59" t="s">
        <v>171</v>
      </c>
      <c r="D3870" s="59">
        <v>1.0</v>
      </c>
      <c r="E3870" s="59" t="s">
        <v>161</v>
      </c>
      <c r="F3870" s="58"/>
    </row>
    <row r="3871">
      <c r="A3871" s="59" t="s">
        <v>114</v>
      </c>
      <c r="B3871" s="59" t="s">
        <v>104</v>
      </c>
      <c r="C3871" s="59" t="s">
        <v>171</v>
      </c>
      <c r="D3871" s="59">
        <v>1.0</v>
      </c>
      <c r="E3871" s="59" t="s">
        <v>161</v>
      </c>
      <c r="F3871" s="58"/>
    </row>
    <row r="3872">
      <c r="A3872" s="59" t="s">
        <v>114</v>
      </c>
      <c r="B3872" s="59" t="s">
        <v>146</v>
      </c>
      <c r="C3872" s="59" t="s">
        <v>171</v>
      </c>
      <c r="D3872" s="59">
        <v>1.0</v>
      </c>
      <c r="E3872" s="59" t="s">
        <v>161</v>
      </c>
      <c r="F3872" s="58"/>
    </row>
    <row r="3873">
      <c r="A3873" s="59" t="s">
        <v>114</v>
      </c>
      <c r="B3873" s="59" t="s">
        <v>55</v>
      </c>
      <c r="C3873" s="59" t="s">
        <v>171</v>
      </c>
      <c r="D3873" s="59">
        <v>1.0</v>
      </c>
      <c r="E3873" s="59" t="s">
        <v>161</v>
      </c>
      <c r="F3873" s="58"/>
    </row>
    <row r="3874">
      <c r="A3874" s="59" t="s">
        <v>114</v>
      </c>
      <c r="B3874" s="59" t="s">
        <v>125</v>
      </c>
      <c r="C3874" s="59" t="s">
        <v>171</v>
      </c>
      <c r="D3874" s="59">
        <v>1.0</v>
      </c>
      <c r="E3874" s="59" t="s">
        <v>161</v>
      </c>
      <c r="F3874" s="58"/>
    </row>
    <row r="3875">
      <c r="A3875" s="59" t="s">
        <v>114</v>
      </c>
      <c r="B3875" s="59" t="s">
        <v>81</v>
      </c>
      <c r="C3875" s="59" t="s">
        <v>171</v>
      </c>
      <c r="D3875" s="59">
        <v>1.0</v>
      </c>
      <c r="E3875" s="59" t="s">
        <v>161</v>
      </c>
      <c r="F3875" s="58"/>
    </row>
    <row r="3876">
      <c r="A3876" s="59" t="s">
        <v>114</v>
      </c>
      <c r="B3876" s="59" t="s">
        <v>106</v>
      </c>
      <c r="C3876" s="59" t="s">
        <v>171</v>
      </c>
      <c r="D3876" s="59">
        <v>1.0</v>
      </c>
      <c r="E3876" s="59" t="s">
        <v>161</v>
      </c>
      <c r="F3876" s="58"/>
    </row>
    <row r="3877">
      <c r="A3877" s="59" t="s">
        <v>114</v>
      </c>
      <c r="B3877" s="59" t="s">
        <v>86</v>
      </c>
      <c r="C3877" s="59" t="s">
        <v>171</v>
      </c>
      <c r="D3877" s="59">
        <v>1.0</v>
      </c>
      <c r="E3877" s="59" t="s">
        <v>161</v>
      </c>
      <c r="F3877" s="58"/>
    </row>
    <row r="3878">
      <c r="A3878" s="59" t="s">
        <v>114</v>
      </c>
      <c r="B3878" s="59" t="s">
        <v>90</v>
      </c>
      <c r="C3878" s="59" t="s">
        <v>171</v>
      </c>
      <c r="D3878" s="59">
        <v>1.0</v>
      </c>
      <c r="E3878" s="59" t="s">
        <v>161</v>
      </c>
      <c r="F3878" s="58"/>
    </row>
    <row r="3879">
      <c r="A3879" s="59" t="s">
        <v>114</v>
      </c>
      <c r="B3879" s="59" t="s">
        <v>135</v>
      </c>
      <c r="C3879" s="59" t="s">
        <v>171</v>
      </c>
      <c r="D3879" s="59">
        <v>1.0</v>
      </c>
      <c r="E3879" s="59" t="s">
        <v>161</v>
      </c>
      <c r="F3879" s="58"/>
    </row>
    <row r="3880">
      <c r="A3880" s="59" t="s">
        <v>114</v>
      </c>
      <c r="B3880" s="59" t="s">
        <v>113</v>
      </c>
      <c r="C3880" s="59" t="s">
        <v>171</v>
      </c>
      <c r="D3880" s="59">
        <v>1.0</v>
      </c>
      <c r="E3880" s="59" t="s">
        <v>161</v>
      </c>
      <c r="F3880" s="58"/>
    </row>
    <row r="3881">
      <c r="A3881" s="59" t="s">
        <v>114</v>
      </c>
      <c r="B3881" s="59" t="s">
        <v>69</v>
      </c>
      <c r="C3881" s="59" t="s">
        <v>171</v>
      </c>
      <c r="D3881" s="59">
        <v>1.0</v>
      </c>
      <c r="E3881" s="59" t="s">
        <v>161</v>
      </c>
      <c r="F3881" s="58"/>
    </row>
    <row r="3882">
      <c r="A3882" s="59" t="s">
        <v>114</v>
      </c>
      <c r="B3882" s="59" t="s">
        <v>143</v>
      </c>
      <c r="C3882" s="59" t="s">
        <v>171</v>
      </c>
      <c r="D3882" s="59">
        <v>1.0</v>
      </c>
      <c r="E3882" s="59" t="s">
        <v>161</v>
      </c>
      <c r="F3882" s="58"/>
    </row>
    <row r="3883">
      <c r="A3883" s="59" t="s">
        <v>114</v>
      </c>
      <c r="B3883" s="59" t="s">
        <v>111</v>
      </c>
      <c r="C3883" s="59" t="s">
        <v>171</v>
      </c>
      <c r="D3883" s="59">
        <v>1.0</v>
      </c>
      <c r="E3883" s="59" t="s">
        <v>161</v>
      </c>
      <c r="F3883" s="58"/>
    </row>
    <row r="3884">
      <c r="A3884" s="59" t="s">
        <v>114</v>
      </c>
      <c r="B3884" s="59" t="s">
        <v>130</v>
      </c>
      <c r="C3884" s="59" t="s">
        <v>171</v>
      </c>
      <c r="D3884" s="59">
        <v>1.0</v>
      </c>
      <c r="E3884" s="59" t="s">
        <v>161</v>
      </c>
      <c r="F3884" s="58"/>
    </row>
    <row r="3885">
      <c r="A3885" s="59" t="s">
        <v>114</v>
      </c>
      <c r="B3885" s="59" t="s">
        <v>47</v>
      </c>
      <c r="C3885" s="59" t="s">
        <v>171</v>
      </c>
      <c r="D3885" s="59">
        <v>1.0</v>
      </c>
      <c r="E3885" s="59" t="s">
        <v>161</v>
      </c>
      <c r="F3885" s="58"/>
    </row>
    <row r="3886">
      <c r="A3886" s="59" t="s">
        <v>114</v>
      </c>
      <c r="B3886" s="59" t="s">
        <v>17</v>
      </c>
      <c r="C3886" s="59" t="s">
        <v>171</v>
      </c>
      <c r="D3886" s="59">
        <v>1.0</v>
      </c>
      <c r="E3886" s="59" t="s">
        <v>161</v>
      </c>
      <c r="F3886" s="58"/>
    </row>
    <row r="3887">
      <c r="A3887" s="59" t="s">
        <v>114</v>
      </c>
      <c r="B3887" s="59" t="s">
        <v>22</v>
      </c>
      <c r="C3887" s="59" t="s">
        <v>171</v>
      </c>
      <c r="D3887" s="59">
        <v>1.0</v>
      </c>
      <c r="E3887" s="59" t="s">
        <v>161</v>
      </c>
      <c r="F3887" s="58"/>
    </row>
    <row r="3888">
      <c r="A3888" s="59" t="s">
        <v>114</v>
      </c>
      <c r="B3888" s="59" t="s">
        <v>62</v>
      </c>
      <c r="C3888" s="59" t="s">
        <v>171</v>
      </c>
      <c r="D3888" s="59">
        <v>1.0</v>
      </c>
      <c r="E3888" s="59" t="s">
        <v>161</v>
      </c>
      <c r="F3888" s="58"/>
    </row>
    <row r="3889">
      <c r="A3889" s="59" t="s">
        <v>114</v>
      </c>
      <c r="B3889" s="59" t="s">
        <v>66</v>
      </c>
      <c r="C3889" s="59" t="s">
        <v>171</v>
      </c>
      <c r="D3889" s="59">
        <v>1.0</v>
      </c>
      <c r="E3889" s="59" t="s">
        <v>161</v>
      </c>
      <c r="F3889" s="58"/>
    </row>
    <row r="3890">
      <c r="A3890" s="59" t="s">
        <v>114</v>
      </c>
      <c r="B3890" s="59" t="s">
        <v>78</v>
      </c>
      <c r="C3890" s="59" t="s">
        <v>171</v>
      </c>
      <c r="D3890" s="59">
        <v>1.0</v>
      </c>
      <c r="E3890" s="59" t="s">
        <v>161</v>
      </c>
      <c r="F3890" s="58"/>
    </row>
    <row r="3891">
      <c r="A3891" s="59" t="s">
        <v>114</v>
      </c>
      <c r="B3891" s="59" t="s">
        <v>91</v>
      </c>
      <c r="C3891" s="59" t="s">
        <v>171</v>
      </c>
      <c r="D3891" s="59">
        <v>1.0</v>
      </c>
      <c r="E3891" s="59" t="s">
        <v>161</v>
      </c>
      <c r="F3891" s="58"/>
    </row>
    <row r="3892">
      <c r="A3892" s="59" t="s">
        <v>114</v>
      </c>
      <c r="B3892" s="59" t="s">
        <v>110</v>
      </c>
      <c r="C3892" s="59" t="s">
        <v>171</v>
      </c>
      <c r="D3892" s="59">
        <v>1.0</v>
      </c>
      <c r="E3892" s="59" t="s">
        <v>161</v>
      </c>
      <c r="F3892" s="58"/>
    </row>
    <row r="3893">
      <c r="A3893" s="59" t="s">
        <v>114</v>
      </c>
      <c r="B3893" s="59" t="s">
        <v>87</v>
      </c>
      <c r="C3893" s="59" t="s">
        <v>171</v>
      </c>
      <c r="D3893" s="59">
        <v>1.0</v>
      </c>
      <c r="E3893" s="59" t="s">
        <v>161</v>
      </c>
      <c r="F3893" s="58"/>
    </row>
    <row r="3894">
      <c r="A3894" s="59" t="s">
        <v>114</v>
      </c>
      <c r="B3894" s="59" t="s">
        <v>41</v>
      </c>
      <c r="C3894" s="59" t="s">
        <v>171</v>
      </c>
      <c r="D3894" s="59">
        <v>1.0</v>
      </c>
      <c r="E3894" s="59" t="s">
        <v>161</v>
      </c>
      <c r="F3894" s="58"/>
    </row>
    <row r="3895">
      <c r="A3895" s="59" t="s">
        <v>114</v>
      </c>
      <c r="B3895" s="59" t="s">
        <v>97</v>
      </c>
      <c r="C3895" s="59" t="s">
        <v>171</v>
      </c>
      <c r="D3895" s="59">
        <v>1.0</v>
      </c>
      <c r="E3895" s="59" t="s">
        <v>161</v>
      </c>
      <c r="F3895" s="58"/>
    </row>
    <row r="3896">
      <c r="A3896" s="59" t="s">
        <v>114</v>
      </c>
      <c r="B3896" s="59" t="s">
        <v>77</v>
      </c>
      <c r="C3896" s="59" t="s">
        <v>171</v>
      </c>
      <c r="D3896" s="59">
        <v>1.0</v>
      </c>
      <c r="E3896" s="59" t="s">
        <v>161</v>
      </c>
      <c r="F3896" s="58"/>
    </row>
    <row r="3897">
      <c r="A3897" s="59" t="s">
        <v>114</v>
      </c>
      <c r="B3897" s="59" t="s">
        <v>120</v>
      </c>
      <c r="C3897" s="59" t="s">
        <v>171</v>
      </c>
      <c r="D3897" s="59">
        <v>1.0</v>
      </c>
      <c r="E3897" s="59" t="s">
        <v>161</v>
      </c>
      <c r="F3897" s="58"/>
    </row>
    <row r="3898">
      <c r="A3898" s="59" t="s">
        <v>114</v>
      </c>
      <c r="B3898" s="59" t="s">
        <v>116</v>
      </c>
      <c r="C3898" s="59" t="s">
        <v>171</v>
      </c>
      <c r="D3898" s="59">
        <v>1.0</v>
      </c>
      <c r="E3898" s="59" t="s">
        <v>161</v>
      </c>
      <c r="F3898" s="58"/>
    </row>
    <row r="3899">
      <c r="A3899" s="59" t="s">
        <v>114</v>
      </c>
      <c r="B3899" s="59" t="s">
        <v>31</v>
      </c>
      <c r="C3899" s="59" t="s">
        <v>171</v>
      </c>
      <c r="D3899" s="59">
        <v>1.0</v>
      </c>
      <c r="E3899" s="59" t="s">
        <v>161</v>
      </c>
      <c r="F3899" s="58"/>
    </row>
    <row r="3900">
      <c r="A3900" s="59" t="s">
        <v>114</v>
      </c>
      <c r="B3900" s="59" t="s">
        <v>45</v>
      </c>
      <c r="C3900" s="59" t="s">
        <v>171</v>
      </c>
      <c r="D3900" s="59">
        <v>1.0</v>
      </c>
      <c r="E3900" s="59" t="s">
        <v>161</v>
      </c>
      <c r="F3900" s="58"/>
    </row>
    <row r="3901">
      <c r="A3901" s="59" t="s">
        <v>114</v>
      </c>
      <c r="B3901" s="59" t="s">
        <v>94</v>
      </c>
      <c r="C3901" s="59" t="s">
        <v>171</v>
      </c>
      <c r="D3901" s="59">
        <v>1.0</v>
      </c>
      <c r="E3901" s="59" t="s">
        <v>161</v>
      </c>
      <c r="F3901" s="58"/>
    </row>
    <row r="3902">
      <c r="A3902" s="59" t="s">
        <v>114</v>
      </c>
      <c r="B3902" s="59" t="s">
        <v>27</v>
      </c>
      <c r="C3902" s="59" t="s">
        <v>171</v>
      </c>
      <c r="D3902" s="59">
        <v>1.0</v>
      </c>
      <c r="E3902" s="59" t="s">
        <v>161</v>
      </c>
      <c r="F3902" s="58"/>
    </row>
    <row r="3903">
      <c r="A3903" s="59" t="s">
        <v>114</v>
      </c>
      <c r="B3903" s="59" t="s">
        <v>105</v>
      </c>
      <c r="C3903" s="59" t="s">
        <v>171</v>
      </c>
      <c r="D3903" s="59">
        <v>1.0</v>
      </c>
      <c r="E3903" s="59" t="s">
        <v>161</v>
      </c>
      <c r="F3903" s="58"/>
    </row>
    <row r="3904">
      <c r="A3904" s="59" t="s">
        <v>114</v>
      </c>
      <c r="B3904" s="59" t="s">
        <v>52</v>
      </c>
      <c r="C3904" s="59" t="s">
        <v>171</v>
      </c>
      <c r="D3904" s="59">
        <v>1.0</v>
      </c>
      <c r="E3904" s="59" t="s">
        <v>161</v>
      </c>
      <c r="F3904" s="58"/>
    </row>
    <row r="3905">
      <c r="A3905" s="59" t="s">
        <v>114</v>
      </c>
      <c r="B3905" s="59" t="s">
        <v>58</v>
      </c>
      <c r="C3905" s="59" t="s">
        <v>171</v>
      </c>
      <c r="D3905" s="59">
        <v>1.0</v>
      </c>
      <c r="E3905" s="59" t="s">
        <v>161</v>
      </c>
      <c r="F3905" s="58"/>
    </row>
    <row r="3906">
      <c r="A3906" s="59" t="s">
        <v>114</v>
      </c>
      <c r="B3906" s="59" t="s">
        <v>65</v>
      </c>
      <c r="C3906" s="59" t="s">
        <v>171</v>
      </c>
      <c r="D3906" s="59">
        <v>1.0</v>
      </c>
      <c r="E3906" s="59" t="s">
        <v>161</v>
      </c>
      <c r="F3906" s="58"/>
    </row>
    <row r="3907">
      <c r="A3907" s="59" t="s">
        <v>114</v>
      </c>
      <c r="B3907" s="59" t="s">
        <v>59</v>
      </c>
      <c r="C3907" s="59" t="s">
        <v>171</v>
      </c>
      <c r="D3907" s="59">
        <v>1.0</v>
      </c>
      <c r="E3907" s="59" t="s">
        <v>161</v>
      </c>
      <c r="F3907" s="58"/>
    </row>
    <row r="3908">
      <c r="A3908" s="59" t="s">
        <v>114</v>
      </c>
      <c r="B3908" s="59" t="s">
        <v>71</v>
      </c>
      <c r="C3908" s="59" t="s">
        <v>171</v>
      </c>
      <c r="D3908" s="59">
        <v>1.0</v>
      </c>
      <c r="E3908" s="59" t="s">
        <v>161</v>
      </c>
      <c r="F3908" s="58"/>
    </row>
    <row r="3909">
      <c r="A3909" s="59" t="s">
        <v>114</v>
      </c>
      <c r="B3909" s="59" t="s">
        <v>119</v>
      </c>
      <c r="C3909" s="59" t="s">
        <v>171</v>
      </c>
      <c r="D3909" s="59">
        <v>1.0</v>
      </c>
      <c r="E3909" s="59" t="s">
        <v>161</v>
      </c>
      <c r="F3909" s="58"/>
    </row>
    <row r="3910">
      <c r="A3910" s="59" t="s">
        <v>114</v>
      </c>
      <c r="B3910" s="59" t="s">
        <v>122</v>
      </c>
      <c r="C3910" s="59" t="s">
        <v>171</v>
      </c>
      <c r="D3910" s="59">
        <v>1.0</v>
      </c>
      <c r="E3910" s="59" t="s">
        <v>161</v>
      </c>
      <c r="F3910" s="58"/>
    </row>
    <row r="3911">
      <c r="A3911" s="59" t="s">
        <v>114</v>
      </c>
      <c r="B3911" s="59" t="s">
        <v>36</v>
      </c>
      <c r="C3911" s="59" t="s">
        <v>171</v>
      </c>
      <c r="D3911" s="59">
        <v>1.0</v>
      </c>
      <c r="E3911" s="59" t="s">
        <v>161</v>
      </c>
      <c r="F3911" s="58"/>
    </row>
    <row r="3912">
      <c r="A3912" s="59" t="s">
        <v>114</v>
      </c>
      <c r="B3912" s="59" t="s">
        <v>40</v>
      </c>
      <c r="C3912" s="59" t="s">
        <v>171</v>
      </c>
      <c r="D3912" s="59">
        <v>1.0</v>
      </c>
      <c r="E3912" s="59" t="s">
        <v>161</v>
      </c>
      <c r="F3912" s="58"/>
    </row>
    <row r="3913">
      <c r="A3913" s="59" t="s">
        <v>114</v>
      </c>
      <c r="B3913" s="59" t="s">
        <v>84</v>
      </c>
      <c r="C3913" s="59" t="s">
        <v>171</v>
      </c>
      <c r="D3913" s="59">
        <v>1.0</v>
      </c>
      <c r="E3913" s="59" t="s">
        <v>161</v>
      </c>
      <c r="F3913" s="58"/>
    </row>
    <row r="3914">
      <c r="A3914" s="59" t="s">
        <v>114</v>
      </c>
      <c r="B3914" s="59" t="s">
        <v>98</v>
      </c>
      <c r="C3914" s="59" t="s">
        <v>171</v>
      </c>
      <c r="D3914" s="59">
        <v>1.0</v>
      </c>
      <c r="E3914" s="59" t="s">
        <v>161</v>
      </c>
      <c r="F3914" s="58"/>
    </row>
    <row r="3915">
      <c r="A3915" s="59" t="s">
        <v>114</v>
      </c>
      <c r="B3915" s="59" t="s">
        <v>99</v>
      </c>
      <c r="C3915" s="59" t="s">
        <v>171</v>
      </c>
      <c r="D3915" s="59">
        <v>1.0</v>
      </c>
      <c r="E3915" s="59" t="s">
        <v>161</v>
      </c>
      <c r="F3915" s="58"/>
    </row>
    <row r="3916">
      <c r="A3916" s="59" t="s">
        <v>114</v>
      </c>
      <c r="B3916" s="59" t="s">
        <v>109</v>
      </c>
      <c r="C3916" s="59" t="s">
        <v>171</v>
      </c>
      <c r="D3916" s="59">
        <v>1.0</v>
      </c>
      <c r="E3916" s="59" t="s">
        <v>161</v>
      </c>
      <c r="F3916" s="58"/>
    </row>
    <row r="3917">
      <c r="A3917" s="59" t="s">
        <v>114</v>
      </c>
      <c r="B3917" s="59" t="s">
        <v>124</v>
      </c>
      <c r="C3917" s="59" t="s">
        <v>171</v>
      </c>
      <c r="D3917" s="59">
        <v>1.0</v>
      </c>
      <c r="E3917" s="59" t="s">
        <v>161</v>
      </c>
      <c r="F3917" s="58"/>
    </row>
    <row r="3918">
      <c r="A3918" s="59" t="s">
        <v>114</v>
      </c>
      <c r="B3918" s="59" t="s">
        <v>145</v>
      </c>
      <c r="C3918" s="59" t="s">
        <v>171</v>
      </c>
      <c r="D3918" s="59">
        <v>1.0</v>
      </c>
      <c r="E3918" s="59" t="s">
        <v>161</v>
      </c>
      <c r="F3918" s="58"/>
    </row>
    <row r="3919">
      <c r="A3919" s="59" t="s">
        <v>114</v>
      </c>
      <c r="B3919" s="59" t="s">
        <v>147</v>
      </c>
      <c r="C3919" s="59" t="s">
        <v>171</v>
      </c>
      <c r="D3919" s="59">
        <v>1.0</v>
      </c>
      <c r="E3919" s="59" t="s">
        <v>161</v>
      </c>
      <c r="F3919" s="58"/>
    </row>
    <row r="3920">
      <c r="A3920" s="59" t="s">
        <v>114</v>
      </c>
      <c r="B3920" s="59" t="s">
        <v>102</v>
      </c>
      <c r="C3920" s="59" t="s">
        <v>171</v>
      </c>
      <c r="D3920" s="59">
        <v>1.0</v>
      </c>
      <c r="E3920" s="59" t="s">
        <v>161</v>
      </c>
      <c r="F3920" s="58"/>
    </row>
    <row r="3921">
      <c r="A3921" s="59" t="s">
        <v>142</v>
      </c>
      <c r="B3921" s="59" t="s">
        <v>54</v>
      </c>
      <c r="C3921" s="59" t="s">
        <v>171</v>
      </c>
      <c r="D3921" s="59">
        <v>1.0</v>
      </c>
      <c r="E3921" s="59" t="s">
        <v>161</v>
      </c>
      <c r="F3921" s="58"/>
    </row>
    <row r="3922">
      <c r="A3922" s="59" t="s">
        <v>142</v>
      </c>
      <c r="B3922" s="59" t="s">
        <v>108</v>
      </c>
      <c r="C3922" s="59" t="s">
        <v>171</v>
      </c>
      <c r="D3922" s="59">
        <v>1.0</v>
      </c>
      <c r="E3922" s="59" t="s">
        <v>161</v>
      </c>
      <c r="F3922" s="58"/>
    </row>
    <row r="3923">
      <c r="A3923" s="59" t="s">
        <v>142</v>
      </c>
      <c r="B3923" s="59" t="s">
        <v>39</v>
      </c>
      <c r="C3923" s="59" t="s">
        <v>171</v>
      </c>
      <c r="D3923" s="59">
        <v>1.0</v>
      </c>
      <c r="E3923" s="59" t="s">
        <v>161</v>
      </c>
      <c r="F3923" s="58"/>
    </row>
    <row r="3924">
      <c r="A3924" s="59" t="s">
        <v>142</v>
      </c>
      <c r="B3924" s="59" t="s">
        <v>121</v>
      </c>
      <c r="C3924" s="59" t="s">
        <v>171</v>
      </c>
      <c r="D3924" s="59">
        <v>1.0</v>
      </c>
      <c r="E3924" s="59" t="s">
        <v>161</v>
      </c>
      <c r="F3924" s="58"/>
    </row>
    <row r="3925">
      <c r="A3925" s="59" t="s">
        <v>142</v>
      </c>
      <c r="B3925" s="59" t="s">
        <v>126</v>
      </c>
      <c r="C3925" s="59" t="s">
        <v>171</v>
      </c>
      <c r="D3925" s="59">
        <v>1.0</v>
      </c>
      <c r="E3925" s="59" t="s">
        <v>161</v>
      </c>
      <c r="F3925" s="58"/>
    </row>
    <row r="3926">
      <c r="A3926" s="59" t="s">
        <v>142</v>
      </c>
      <c r="B3926" s="59" t="s">
        <v>80</v>
      </c>
      <c r="C3926" s="59" t="s">
        <v>171</v>
      </c>
      <c r="D3926" s="59">
        <v>1.0</v>
      </c>
      <c r="E3926" s="59" t="s">
        <v>161</v>
      </c>
      <c r="F3926" s="58"/>
    </row>
    <row r="3927">
      <c r="A3927" s="59" t="s">
        <v>142</v>
      </c>
      <c r="B3927" s="59" t="s">
        <v>23</v>
      </c>
      <c r="C3927" s="59" t="s">
        <v>171</v>
      </c>
      <c r="D3927" s="59">
        <v>1.0</v>
      </c>
      <c r="E3927" s="59" t="s">
        <v>161</v>
      </c>
      <c r="F3927" s="58"/>
    </row>
    <row r="3928">
      <c r="A3928" s="59" t="s">
        <v>142</v>
      </c>
      <c r="B3928" s="59" t="s">
        <v>67</v>
      </c>
      <c r="C3928" s="59" t="s">
        <v>171</v>
      </c>
      <c r="D3928" s="59">
        <v>1.0</v>
      </c>
      <c r="E3928" s="59" t="s">
        <v>161</v>
      </c>
      <c r="F3928" s="58"/>
    </row>
    <row r="3929">
      <c r="A3929" s="59" t="s">
        <v>142</v>
      </c>
      <c r="B3929" s="59" t="s">
        <v>92</v>
      </c>
      <c r="C3929" s="59" t="s">
        <v>171</v>
      </c>
      <c r="D3929" s="59">
        <v>1.0</v>
      </c>
      <c r="E3929" s="59" t="s">
        <v>161</v>
      </c>
      <c r="F3929" s="58"/>
    </row>
    <row r="3930">
      <c r="A3930" s="59" t="s">
        <v>142</v>
      </c>
      <c r="B3930" s="59" t="s">
        <v>138</v>
      </c>
      <c r="C3930" s="59" t="s">
        <v>171</v>
      </c>
      <c r="D3930" s="59">
        <v>1.0</v>
      </c>
      <c r="E3930" s="59" t="s">
        <v>161</v>
      </c>
      <c r="F3930" s="58"/>
    </row>
    <row r="3931">
      <c r="A3931" s="59" t="s">
        <v>142</v>
      </c>
      <c r="B3931" s="59" t="s">
        <v>128</v>
      </c>
      <c r="C3931" s="59" t="s">
        <v>171</v>
      </c>
      <c r="D3931" s="59">
        <v>1.0</v>
      </c>
      <c r="E3931" s="59" t="s">
        <v>161</v>
      </c>
      <c r="F3931" s="58"/>
    </row>
    <row r="3932">
      <c r="A3932" s="59" t="s">
        <v>142</v>
      </c>
      <c r="B3932" s="59" t="s">
        <v>21</v>
      </c>
      <c r="C3932" s="59" t="s">
        <v>171</v>
      </c>
      <c r="D3932" s="59">
        <v>1.0</v>
      </c>
      <c r="E3932" s="59" t="s">
        <v>161</v>
      </c>
      <c r="F3932" s="58"/>
    </row>
    <row r="3933">
      <c r="A3933" s="59" t="s">
        <v>142</v>
      </c>
      <c r="B3933" s="59" t="s">
        <v>144</v>
      </c>
      <c r="C3933" s="59" t="s">
        <v>171</v>
      </c>
      <c r="D3933" s="59">
        <v>1.0</v>
      </c>
      <c r="E3933" s="59" t="s">
        <v>161</v>
      </c>
      <c r="F3933" s="58"/>
    </row>
    <row r="3934">
      <c r="A3934" s="59" t="s">
        <v>142</v>
      </c>
      <c r="B3934" s="59" t="s">
        <v>82</v>
      </c>
      <c r="C3934" s="59" t="s">
        <v>171</v>
      </c>
      <c r="D3934" s="59">
        <v>1.0</v>
      </c>
      <c r="E3934" s="59" t="s">
        <v>161</v>
      </c>
      <c r="F3934" s="58"/>
    </row>
    <row r="3935">
      <c r="A3935" s="59" t="s">
        <v>142</v>
      </c>
      <c r="B3935" s="59" t="s">
        <v>73</v>
      </c>
      <c r="C3935" s="59" t="s">
        <v>171</v>
      </c>
      <c r="D3935" s="59">
        <v>1.0</v>
      </c>
      <c r="E3935" s="59" t="s">
        <v>161</v>
      </c>
      <c r="F3935" s="58"/>
    </row>
    <row r="3936">
      <c r="A3936" s="59" t="s">
        <v>142</v>
      </c>
      <c r="B3936" s="59" t="s">
        <v>50</v>
      </c>
      <c r="C3936" s="59" t="s">
        <v>171</v>
      </c>
      <c r="D3936" s="59">
        <v>1.0</v>
      </c>
      <c r="E3936" s="59" t="s">
        <v>161</v>
      </c>
      <c r="F3936" s="58"/>
    </row>
    <row r="3937">
      <c r="A3937" s="59" t="s">
        <v>142</v>
      </c>
      <c r="B3937" s="59" t="s">
        <v>72</v>
      </c>
      <c r="C3937" s="59" t="s">
        <v>171</v>
      </c>
      <c r="D3937" s="59">
        <v>1.0</v>
      </c>
      <c r="E3937" s="59" t="s">
        <v>161</v>
      </c>
      <c r="F3937" s="58"/>
    </row>
    <row r="3938">
      <c r="A3938" s="59" t="s">
        <v>142</v>
      </c>
      <c r="B3938" s="59" t="s">
        <v>75</v>
      </c>
      <c r="C3938" s="59" t="s">
        <v>171</v>
      </c>
      <c r="D3938" s="59">
        <v>1.0</v>
      </c>
      <c r="E3938" s="59" t="s">
        <v>161</v>
      </c>
      <c r="F3938" s="58"/>
    </row>
    <row r="3939">
      <c r="A3939" s="59" t="s">
        <v>142</v>
      </c>
      <c r="B3939" s="59" t="s">
        <v>25</v>
      </c>
      <c r="C3939" s="59" t="s">
        <v>171</v>
      </c>
      <c r="D3939" s="59">
        <v>1.0</v>
      </c>
      <c r="E3939" s="59" t="s">
        <v>161</v>
      </c>
      <c r="F3939" s="58"/>
    </row>
    <row r="3940">
      <c r="A3940" s="59" t="s">
        <v>142</v>
      </c>
      <c r="B3940" s="59" t="s">
        <v>104</v>
      </c>
      <c r="C3940" s="59" t="s">
        <v>171</v>
      </c>
      <c r="D3940" s="59">
        <v>1.0</v>
      </c>
      <c r="E3940" s="59" t="s">
        <v>161</v>
      </c>
      <c r="F3940" s="58"/>
    </row>
    <row r="3941">
      <c r="A3941" s="59" t="s">
        <v>142</v>
      </c>
      <c r="B3941" s="59" t="s">
        <v>146</v>
      </c>
      <c r="C3941" s="59" t="s">
        <v>171</v>
      </c>
      <c r="D3941" s="59">
        <v>1.0</v>
      </c>
      <c r="E3941" s="59" t="s">
        <v>161</v>
      </c>
      <c r="F3941" s="58"/>
    </row>
    <row r="3942">
      <c r="A3942" s="59" t="s">
        <v>142</v>
      </c>
      <c r="B3942" s="59" t="s">
        <v>55</v>
      </c>
      <c r="C3942" s="59" t="s">
        <v>171</v>
      </c>
      <c r="D3942" s="59">
        <v>1.0</v>
      </c>
      <c r="E3942" s="59" t="s">
        <v>161</v>
      </c>
      <c r="F3942" s="58"/>
    </row>
    <row r="3943">
      <c r="A3943" s="59" t="s">
        <v>142</v>
      </c>
      <c r="B3943" s="59" t="s">
        <v>125</v>
      </c>
      <c r="C3943" s="59" t="s">
        <v>171</v>
      </c>
      <c r="D3943" s="59">
        <v>1.0</v>
      </c>
      <c r="E3943" s="59" t="s">
        <v>161</v>
      </c>
      <c r="F3943" s="58"/>
    </row>
    <row r="3944">
      <c r="A3944" s="59" t="s">
        <v>142</v>
      </c>
      <c r="B3944" s="59" t="s">
        <v>81</v>
      </c>
      <c r="C3944" s="59" t="s">
        <v>171</v>
      </c>
      <c r="D3944" s="59">
        <v>1.0</v>
      </c>
      <c r="E3944" s="59" t="s">
        <v>161</v>
      </c>
      <c r="F3944" s="58"/>
    </row>
    <row r="3945">
      <c r="A3945" s="59" t="s">
        <v>142</v>
      </c>
      <c r="B3945" s="59" t="s">
        <v>106</v>
      </c>
      <c r="C3945" s="59" t="s">
        <v>171</v>
      </c>
      <c r="D3945" s="59">
        <v>1.0</v>
      </c>
      <c r="E3945" s="59" t="s">
        <v>161</v>
      </c>
      <c r="F3945" s="58"/>
    </row>
    <row r="3946">
      <c r="A3946" s="59" t="s">
        <v>142</v>
      </c>
      <c r="B3946" s="59" t="s">
        <v>86</v>
      </c>
      <c r="C3946" s="59" t="s">
        <v>171</v>
      </c>
      <c r="D3946" s="59">
        <v>1.0</v>
      </c>
      <c r="E3946" s="59" t="s">
        <v>161</v>
      </c>
      <c r="F3946" s="58"/>
    </row>
    <row r="3947">
      <c r="A3947" s="59" t="s">
        <v>142</v>
      </c>
      <c r="B3947" s="59" t="s">
        <v>90</v>
      </c>
      <c r="C3947" s="59" t="s">
        <v>171</v>
      </c>
      <c r="D3947" s="59">
        <v>1.0</v>
      </c>
      <c r="E3947" s="59" t="s">
        <v>161</v>
      </c>
      <c r="F3947" s="58"/>
    </row>
    <row r="3948">
      <c r="A3948" s="59" t="s">
        <v>142</v>
      </c>
      <c r="B3948" s="59" t="s">
        <v>135</v>
      </c>
      <c r="C3948" s="59" t="s">
        <v>171</v>
      </c>
      <c r="D3948" s="59">
        <v>1.0</v>
      </c>
      <c r="E3948" s="59" t="s">
        <v>161</v>
      </c>
      <c r="F3948" s="58"/>
    </row>
    <row r="3949">
      <c r="A3949" s="59" t="s">
        <v>142</v>
      </c>
      <c r="B3949" s="59" t="s">
        <v>113</v>
      </c>
      <c r="C3949" s="59" t="s">
        <v>171</v>
      </c>
      <c r="D3949" s="59">
        <v>1.0</v>
      </c>
      <c r="E3949" s="59" t="s">
        <v>161</v>
      </c>
      <c r="F3949" s="58"/>
    </row>
    <row r="3950">
      <c r="A3950" s="59" t="s">
        <v>142</v>
      </c>
      <c r="B3950" s="59" t="s">
        <v>69</v>
      </c>
      <c r="C3950" s="59" t="s">
        <v>171</v>
      </c>
      <c r="D3950" s="59">
        <v>1.0</v>
      </c>
      <c r="E3950" s="59" t="s">
        <v>161</v>
      </c>
      <c r="F3950" s="58"/>
    </row>
    <row r="3951">
      <c r="A3951" s="59" t="s">
        <v>142</v>
      </c>
      <c r="B3951" s="59" t="s">
        <v>143</v>
      </c>
      <c r="C3951" s="59" t="s">
        <v>171</v>
      </c>
      <c r="D3951" s="59">
        <v>1.0</v>
      </c>
      <c r="E3951" s="59" t="s">
        <v>161</v>
      </c>
      <c r="F3951" s="58"/>
    </row>
    <row r="3952">
      <c r="A3952" s="59" t="s">
        <v>142</v>
      </c>
      <c r="B3952" s="59" t="s">
        <v>111</v>
      </c>
      <c r="C3952" s="59" t="s">
        <v>171</v>
      </c>
      <c r="D3952" s="59">
        <v>1.0</v>
      </c>
      <c r="E3952" s="59" t="s">
        <v>161</v>
      </c>
      <c r="F3952" s="58"/>
    </row>
    <row r="3953">
      <c r="A3953" s="59" t="s">
        <v>142</v>
      </c>
      <c r="B3953" s="59" t="s">
        <v>130</v>
      </c>
      <c r="C3953" s="59" t="s">
        <v>171</v>
      </c>
      <c r="D3953" s="59">
        <v>1.0</v>
      </c>
      <c r="E3953" s="59" t="s">
        <v>161</v>
      </c>
      <c r="F3953" s="58"/>
    </row>
    <row r="3954">
      <c r="A3954" s="59" t="s">
        <v>142</v>
      </c>
      <c r="B3954" s="59" t="s">
        <v>47</v>
      </c>
      <c r="C3954" s="59" t="s">
        <v>171</v>
      </c>
      <c r="D3954" s="59">
        <v>1.0</v>
      </c>
      <c r="E3954" s="59" t="s">
        <v>161</v>
      </c>
      <c r="F3954" s="58"/>
    </row>
    <row r="3955">
      <c r="A3955" s="59" t="s">
        <v>142</v>
      </c>
      <c r="B3955" s="59" t="s">
        <v>17</v>
      </c>
      <c r="C3955" s="59" t="s">
        <v>171</v>
      </c>
      <c r="D3955" s="59">
        <v>1.0</v>
      </c>
      <c r="E3955" s="59" t="s">
        <v>161</v>
      </c>
      <c r="F3955" s="58"/>
    </row>
    <row r="3956">
      <c r="A3956" s="59" t="s">
        <v>142</v>
      </c>
      <c r="B3956" s="59" t="s">
        <v>22</v>
      </c>
      <c r="C3956" s="59" t="s">
        <v>171</v>
      </c>
      <c r="D3956" s="59">
        <v>1.0</v>
      </c>
      <c r="E3956" s="59" t="s">
        <v>161</v>
      </c>
      <c r="F3956" s="58"/>
    </row>
    <row r="3957">
      <c r="A3957" s="59" t="s">
        <v>142</v>
      </c>
      <c r="B3957" s="59" t="s">
        <v>62</v>
      </c>
      <c r="C3957" s="59" t="s">
        <v>171</v>
      </c>
      <c r="D3957" s="59">
        <v>1.0</v>
      </c>
      <c r="E3957" s="59" t="s">
        <v>161</v>
      </c>
      <c r="F3957" s="58"/>
    </row>
    <row r="3958">
      <c r="A3958" s="59" t="s">
        <v>142</v>
      </c>
      <c r="B3958" s="59" t="s">
        <v>66</v>
      </c>
      <c r="C3958" s="59" t="s">
        <v>171</v>
      </c>
      <c r="D3958" s="59">
        <v>1.0</v>
      </c>
      <c r="E3958" s="59" t="s">
        <v>161</v>
      </c>
      <c r="F3958" s="58"/>
    </row>
    <row r="3959">
      <c r="A3959" s="59" t="s">
        <v>142</v>
      </c>
      <c r="B3959" s="59" t="s">
        <v>78</v>
      </c>
      <c r="C3959" s="59" t="s">
        <v>171</v>
      </c>
      <c r="D3959" s="59">
        <v>1.0</v>
      </c>
      <c r="E3959" s="59" t="s">
        <v>161</v>
      </c>
      <c r="F3959" s="58"/>
    </row>
    <row r="3960">
      <c r="A3960" s="59" t="s">
        <v>142</v>
      </c>
      <c r="B3960" s="59" t="s">
        <v>91</v>
      </c>
      <c r="C3960" s="59" t="s">
        <v>171</v>
      </c>
      <c r="D3960" s="59">
        <v>1.0</v>
      </c>
      <c r="E3960" s="59" t="s">
        <v>161</v>
      </c>
      <c r="F3960" s="58"/>
    </row>
    <row r="3961">
      <c r="A3961" s="59" t="s">
        <v>142</v>
      </c>
      <c r="B3961" s="59" t="s">
        <v>110</v>
      </c>
      <c r="C3961" s="59" t="s">
        <v>171</v>
      </c>
      <c r="D3961" s="59">
        <v>1.0</v>
      </c>
      <c r="E3961" s="59" t="s">
        <v>161</v>
      </c>
      <c r="F3961" s="58"/>
    </row>
    <row r="3962">
      <c r="A3962" s="59" t="s">
        <v>142</v>
      </c>
      <c r="B3962" s="59" t="s">
        <v>87</v>
      </c>
      <c r="C3962" s="59" t="s">
        <v>171</v>
      </c>
      <c r="D3962" s="59">
        <v>1.0</v>
      </c>
      <c r="E3962" s="59" t="s">
        <v>161</v>
      </c>
      <c r="F3962" s="58"/>
    </row>
    <row r="3963">
      <c r="A3963" s="59" t="s">
        <v>142</v>
      </c>
      <c r="B3963" s="59" t="s">
        <v>41</v>
      </c>
      <c r="C3963" s="59" t="s">
        <v>171</v>
      </c>
      <c r="D3963" s="59">
        <v>1.0</v>
      </c>
      <c r="E3963" s="59" t="s">
        <v>161</v>
      </c>
      <c r="F3963" s="58"/>
    </row>
    <row r="3964">
      <c r="A3964" s="59" t="s">
        <v>142</v>
      </c>
      <c r="B3964" s="59" t="s">
        <v>97</v>
      </c>
      <c r="C3964" s="59" t="s">
        <v>171</v>
      </c>
      <c r="D3964" s="59">
        <v>1.0</v>
      </c>
      <c r="E3964" s="59" t="s">
        <v>161</v>
      </c>
      <c r="F3964" s="58"/>
    </row>
    <row r="3965">
      <c r="A3965" s="59" t="s">
        <v>142</v>
      </c>
      <c r="B3965" s="59" t="s">
        <v>77</v>
      </c>
      <c r="C3965" s="59" t="s">
        <v>171</v>
      </c>
      <c r="D3965" s="59">
        <v>1.0</v>
      </c>
      <c r="E3965" s="59" t="s">
        <v>161</v>
      </c>
      <c r="F3965" s="58"/>
    </row>
    <row r="3966">
      <c r="A3966" s="59" t="s">
        <v>142</v>
      </c>
      <c r="B3966" s="59" t="s">
        <v>120</v>
      </c>
      <c r="C3966" s="59" t="s">
        <v>171</v>
      </c>
      <c r="D3966" s="59">
        <v>1.0</v>
      </c>
      <c r="E3966" s="59" t="s">
        <v>161</v>
      </c>
      <c r="F3966" s="58"/>
    </row>
    <row r="3967">
      <c r="A3967" s="59" t="s">
        <v>142</v>
      </c>
      <c r="B3967" s="59" t="s">
        <v>116</v>
      </c>
      <c r="C3967" s="59" t="s">
        <v>171</v>
      </c>
      <c r="D3967" s="59">
        <v>1.0</v>
      </c>
      <c r="E3967" s="59" t="s">
        <v>161</v>
      </c>
      <c r="F3967" s="58"/>
    </row>
    <row r="3968">
      <c r="A3968" s="59" t="s">
        <v>142</v>
      </c>
      <c r="B3968" s="59" t="s">
        <v>31</v>
      </c>
      <c r="C3968" s="59" t="s">
        <v>171</v>
      </c>
      <c r="D3968" s="59">
        <v>1.0</v>
      </c>
      <c r="E3968" s="59" t="s">
        <v>161</v>
      </c>
      <c r="F3968" s="58"/>
    </row>
    <row r="3969">
      <c r="A3969" s="59" t="s">
        <v>142</v>
      </c>
      <c r="B3969" s="59" t="s">
        <v>45</v>
      </c>
      <c r="C3969" s="59" t="s">
        <v>171</v>
      </c>
      <c r="D3969" s="59">
        <v>1.0</v>
      </c>
      <c r="E3969" s="59" t="s">
        <v>161</v>
      </c>
      <c r="F3969" s="58"/>
    </row>
    <row r="3970">
      <c r="A3970" s="59" t="s">
        <v>142</v>
      </c>
      <c r="B3970" s="59" t="s">
        <v>94</v>
      </c>
      <c r="C3970" s="59" t="s">
        <v>171</v>
      </c>
      <c r="D3970" s="59">
        <v>1.0</v>
      </c>
      <c r="E3970" s="59" t="s">
        <v>161</v>
      </c>
      <c r="F3970" s="58"/>
    </row>
    <row r="3971">
      <c r="A3971" s="59" t="s">
        <v>142</v>
      </c>
      <c r="B3971" s="59" t="s">
        <v>27</v>
      </c>
      <c r="C3971" s="59" t="s">
        <v>171</v>
      </c>
      <c r="D3971" s="59">
        <v>1.0</v>
      </c>
      <c r="E3971" s="59" t="s">
        <v>161</v>
      </c>
      <c r="F3971" s="58"/>
    </row>
    <row r="3972">
      <c r="A3972" s="59" t="s">
        <v>142</v>
      </c>
      <c r="B3972" s="59" t="s">
        <v>105</v>
      </c>
      <c r="C3972" s="59" t="s">
        <v>171</v>
      </c>
      <c r="D3972" s="59">
        <v>1.0</v>
      </c>
      <c r="E3972" s="59" t="s">
        <v>161</v>
      </c>
      <c r="F3972" s="58"/>
    </row>
    <row r="3973">
      <c r="A3973" s="59" t="s">
        <v>142</v>
      </c>
      <c r="B3973" s="59" t="s">
        <v>52</v>
      </c>
      <c r="C3973" s="59" t="s">
        <v>171</v>
      </c>
      <c r="D3973" s="59">
        <v>1.0</v>
      </c>
      <c r="E3973" s="59" t="s">
        <v>161</v>
      </c>
      <c r="F3973" s="58"/>
    </row>
    <row r="3974">
      <c r="A3974" s="59" t="s">
        <v>142</v>
      </c>
      <c r="B3974" s="59" t="s">
        <v>58</v>
      </c>
      <c r="C3974" s="59" t="s">
        <v>171</v>
      </c>
      <c r="D3974" s="59">
        <v>1.0</v>
      </c>
      <c r="E3974" s="59" t="s">
        <v>161</v>
      </c>
      <c r="F3974" s="58"/>
    </row>
    <row r="3975">
      <c r="A3975" s="59" t="s">
        <v>142</v>
      </c>
      <c r="B3975" s="59" t="s">
        <v>65</v>
      </c>
      <c r="C3975" s="59" t="s">
        <v>171</v>
      </c>
      <c r="D3975" s="59">
        <v>1.0</v>
      </c>
      <c r="E3975" s="59" t="s">
        <v>161</v>
      </c>
      <c r="F3975" s="58"/>
    </row>
    <row r="3976">
      <c r="A3976" s="59" t="s">
        <v>142</v>
      </c>
      <c r="B3976" s="59" t="s">
        <v>59</v>
      </c>
      <c r="C3976" s="59" t="s">
        <v>171</v>
      </c>
      <c r="D3976" s="59">
        <v>1.0</v>
      </c>
      <c r="E3976" s="59" t="s">
        <v>161</v>
      </c>
      <c r="F3976" s="58"/>
    </row>
    <row r="3977">
      <c r="A3977" s="59" t="s">
        <v>142</v>
      </c>
      <c r="B3977" s="59" t="s">
        <v>71</v>
      </c>
      <c r="C3977" s="59" t="s">
        <v>171</v>
      </c>
      <c r="D3977" s="59">
        <v>1.0</v>
      </c>
      <c r="E3977" s="59" t="s">
        <v>161</v>
      </c>
      <c r="F3977" s="58"/>
    </row>
    <row r="3978">
      <c r="A3978" s="59" t="s">
        <v>142</v>
      </c>
      <c r="B3978" s="59" t="s">
        <v>119</v>
      </c>
      <c r="C3978" s="59" t="s">
        <v>171</v>
      </c>
      <c r="D3978" s="59">
        <v>1.0</v>
      </c>
      <c r="E3978" s="59" t="s">
        <v>161</v>
      </c>
      <c r="F3978" s="58"/>
    </row>
    <row r="3979">
      <c r="A3979" s="59" t="s">
        <v>142</v>
      </c>
      <c r="B3979" s="59" t="s">
        <v>122</v>
      </c>
      <c r="C3979" s="59" t="s">
        <v>171</v>
      </c>
      <c r="D3979" s="59">
        <v>1.0</v>
      </c>
      <c r="E3979" s="59" t="s">
        <v>161</v>
      </c>
      <c r="F3979" s="58"/>
    </row>
    <row r="3980">
      <c r="A3980" s="59" t="s">
        <v>142</v>
      </c>
      <c r="B3980" s="59" t="s">
        <v>36</v>
      </c>
      <c r="C3980" s="59" t="s">
        <v>171</v>
      </c>
      <c r="D3980" s="59">
        <v>1.0</v>
      </c>
      <c r="E3980" s="59" t="s">
        <v>161</v>
      </c>
      <c r="F3980" s="58"/>
    </row>
    <row r="3981">
      <c r="A3981" s="59" t="s">
        <v>142</v>
      </c>
      <c r="B3981" s="59" t="s">
        <v>40</v>
      </c>
      <c r="C3981" s="59" t="s">
        <v>171</v>
      </c>
      <c r="D3981" s="59">
        <v>1.0</v>
      </c>
      <c r="E3981" s="59" t="s">
        <v>161</v>
      </c>
      <c r="F3981" s="58"/>
    </row>
    <row r="3982">
      <c r="A3982" s="59" t="s">
        <v>142</v>
      </c>
      <c r="B3982" s="59" t="s">
        <v>84</v>
      </c>
      <c r="C3982" s="59" t="s">
        <v>171</v>
      </c>
      <c r="D3982" s="59">
        <v>1.0</v>
      </c>
      <c r="E3982" s="59" t="s">
        <v>161</v>
      </c>
      <c r="F3982" s="58"/>
    </row>
    <row r="3983">
      <c r="A3983" s="59" t="s">
        <v>142</v>
      </c>
      <c r="B3983" s="59" t="s">
        <v>98</v>
      </c>
      <c r="C3983" s="59" t="s">
        <v>171</v>
      </c>
      <c r="D3983" s="59">
        <v>1.0</v>
      </c>
      <c r="E3983" s="59" t="s">
        <v>161</v>
      </c>
      <c r="F3983" s="58"/>
    </row>
    <row r="3984">
      <c r="A3984" s="59" t="s">
        <v>142</v>
      </c>
      <c r="B3984" s="59" t="s">
        <v>99</v>
      </c>
      <c r="C3984" s="59" t="s">
        <v>171</v>
      </c>
      <c r="D3984" s="59">
        <v>1.0</v>
      </c>
      <c r="E3984" s="59" t="s">
        <v>161</v>
      </c>
      <c r="F3984" s="58"/>
    </row>
    <row r="3985">
      <c r="A3985" s="59" t="s">
        <v>142</v>
      </c>
      <c r="B3985" s="59" t="s">
        <v>109</v>
      </c>
      <c r="C3985" s="59" t="s">
        <v>171</v>
      </c>
      <c r="D3985" s="59">
        <v>1.0</v>
      </c>
      <c r="E3985" s="59" t="s">
        <v>161</v>
      </c>
      <c r="F3985" s="58"/>
    </row>
    <row r="3986">
      <c r="A3986" s="59" t="s">
        <v>142</v>
      </c>
      <c r="B3986" s="59" t="s">
        <v>124</v>
      </c>
      <c r="C3986" s="59" t="s">
        <v>171</v>
      </c>
      <c r="D3986" s="59">
        <v>1.0</v>
      </c>
      <c r="E3986" s="59" t="s">
        <v>161</v>
      </c>
      <c r="F3986" s="58"/>
    </row>
    <row r="3987">
      <c r="A3987" s="59" t="s">
        <v>142</v>
      </c>
      <c r="B3987" s="59" t="s">
        <v>145</v>
      </c>
      <c r="C3987" s="59" t="s">
        <v>171</v>
      </c>
      <c r="D3987" s="59">
        <v>1.0</v>
      </c>
      <c r="E3987" s="59" t="s">
        <v>161</v>
      </c>
      <c r="F3987" s="58"/>
    </row>
    <row r="3988">
      <c r="A3988" s="59" t="s">
        <v>142</v>
      </c>
      <c r="B3988" s="59" t="s">
        <v>147</v>
      </c>
      <c r="C3988" s="59" t="s">
        <v>171</v>
      </c>
      <c r="D3988" s="59">
        <v>1.0</v>
      </c>
      <c r="E3988" s="59" t="s">
        <v>161</v>
      </c>
      <c r="F3988" s="58"/>
    </row>
    <row r="3989">
      <c r="A3989" s="59" t="s">
        <v>142</v>
      </c>
      <c r="B3989" s="59" t="s">
        <v>102</v>
      </c>
      <c r="C3989" s="59" t="s">
        <v>171</v>
      </c>
      <c r="D3989" s="59">
        <v>1.0</v>
      </c>
      <c r="E3989" s="59" t="s">
        <v>161</v>
      </c>
      <c r="F3989" s="58"/>
    </row>
    <row r="3990">
      <c r="A3990" s="59" t="s">
        <v>54</v>
      </c>
      <c r="B3990" s="59" t="s">
        <v>108</v>
      </c>
      <c r="C3990" s="59" t="s">
        <v>171</v>
      </c>
      <c r="D3990" s="59">
        <v>1.0</v>
      </c>
      <c r="E3990" s="59" t="s">
        <v>161</v>
      </c>
      <c r="F3990" s="58"/>
    </row>
    <row r="3991">
      <c r="A3991" s="59" t="s">
        <v>54</v>
      </c>
      <c r="B3991" s="59" t="s">
        <v>39</v>
      </c>
      <c r="C3991" s="59" t="s">
        <v>171</v>
      </c>
      <c r="D3991" s="59">
        <v>1.0</v>
      </c>
      <c r="E3991" s="59" t="s">
        <v>161</v>
      </c>
      <c r="F3991" s="58"/>
    </row>
    <row r="3992">
      <c r="A3992" s="59" t="s">
        <v>54</v>
      </c>
      <c r="B3992" s="59" t="s">
        <v>121</v>
      </c>
      <c r="C3992" s="59" t="s">
        <v>171</v>
      </c>
      <c r="D3992" s="59">
        <v>1.0</v>
      </c>
      <c r="E3992" s="59" t="s">
        <v>161</v>
      </c>
      <c r="F3992" s="58"/>
    </row>
    <row r="3993">
      <c r="A3993" s="59" t="s">
        <v>54</v>
      </c>
      <c r="B3993" s="59" t="s">
        <v>126</v>
      </c>
      <c r="C3993" s="59" t="s">
        <v>171</v>
      </c>
      <c r="D3993" s="59">
        <v>1.0</v>
      </c>
      <c r="E3993" s="59" t="s">
        <v>161</v>
      </c>
      <c r="F3993" s="58"/>
    </row>
    <row r="3994">
      <c r="A3994" s="59" t="s">
        <v>54</v>
      </c>
      <c r="B3994" s="59" t="s">
        <v>80</v>
      </c>
      <c r="C3994" s="59" t="s">
        <v>171</v>
      </c>
      <c r="D3994" s="59">
        <v>1.0</v>
      </c>
      <c r="E3994" s="59" t="s">
        <v>161</v>
      </c>
      <c r="F3994" s="58"/>
    </row>
    <row r="3995">
      <c r="A3995" s="59" t="s">
        <v>54</v>
      </c>
      <c r="B3995" s="59" t="s">
        <v>23</v>
      </c>
      <c r="C3995" s="59" t="s">
        <v>171</v>
      </c>
      <c r="D3995" s="59">
        <v>1.0</v>
      </c>
      <c r="E3995" s="59" t="s">
        <v>161</v>
      </c>
      <c r="F3995" s="58"/>
    </row>
    <row r="3996">
      <c r="A3996" s="59" t="s">
        <v>54</v>
      </c>
      <c r="B3996" s="59" t="s">
        <v>67</v>
      </c>
      <c r="C3996" s="59" t="s">
        <v>171</v>
      </c>
      <c r="D3996" s="59">
        <v>1.0</v>
      </c>
      <c r="E3996" s="59" t="s">
        <v>161</v>
      </c>
      <c r="F3996" s="58"/>
    </row>
    <row r="3997">
      <c r="A3997" s="59" t="s">
        <v>54</v>
      </c>
      <c r="B3997" s="59" t="s">
        <v>92</v>
      </c>
      <c r="C3997" s="59" t="s">
        <v>171</v>
      </c>
      <c r="D3997" s="59">
        <v>1.0</v>
      </c>
      <c r="E3997" s="59" t="s">
        <v>161</v>
      </c>
      <c r="F3997" s="58"/>
    </row>
    <row r="3998">
      <c r="A3998" s="59" t="s">
        <v>54</v>
      </c>
      <c r="B3998" s="59" t="s">
        <v>138</v>
      </c>
      <c r="C3998" s="59" t="s">
        <v>171</v>
      </c>
      <c r="D3998" s="59">
        <v>1.0</v>
      </c>
      <c r="E3998" s="59" t="s">
        <v>161</v>
      </c>
      <c r="F3998" s="58"/>
    </row>
    <row r="3999">
      <c r="A3999" s="59" t="s">
        <v>54</v>
      </c>
      <c r="B3999" s="59" t="s">
        <v>128</v>
      </c>
      <c r="C3999" s="59" t="s">
        <v>171</v>
      </c>
      <c r="D3999" s="59">
        <v>1.0</v>
      </c>
      <c r="E3999" s="59" t="s">
        <v>161</v>
      </c>
      <c r="F3999" s="58"/>
    </row>
    <row r="4000">
      <c r="A4000" s="59" t="s">
        <v>54</v>
      </c>
      <c r="B4000" s="59" t="s">
        <v>21</v>
      </c>
      <c r="C4000" s="59" t="s">
        <v>171</v>
      </c>
      <c r="D4000" s="59">
        <v>1.0</v>
      </c>
      <c r="E4000" s="59" t="s">
        <v>161</v>
      </c>
      <c r="F4000" s="58"/>
    </row>
    <row r="4001">
      <c r="A4001" s="59" t="s">
        <v>54</v>
      </c>
      <c r="B4001" s="59" t="s">
        <v>144</v>
      </c>
      <c r="C4001" s="59" t="s">
        <v>171</v>
      </c>
      <c r="D4001" s="59">
        <v>1.0</v>
      </c>
      <c r="E4001" s="59" t="s">
        <v>161</v>
      </c>
      <c r="F4001" s="58"/>
    </row>
    <row r="4002">
      <c r="A4002" s="59" t="s">
        <v>54</v>
      </c>
      <c r="B4002" s="59" t="s">
        <v>82</v>
      </c>
      <c r="C4002" s="59" t="s">
        <v>171</v>
      </c>
      <c r="D4002" s="59">
        <v>1.0</v>
      </c>
      <c r="E4002" s="59" t="s">
        <v>161</v>
      </c>
      <c r="F4002" s="58"/>
    </row>
    <row r="4003">
      <c r="A4003" s="59" t="s">
        <v>54</v>
      </c>
      <c r="B4003" s="59" t="s">
        <v>73</v>
      </c>
      <c r="C4003" s="59" t="s">
        <v>171</v>
      </c>
      <c r="D4003" s="59">
        <v>1.0</v>
      </c>
      <c r="E4003" s="59" t="s">
        <v>161</v>
      </c>
      <c r="F4003" s="58"/>
    </row>
    <row r="4004">
      <c r="A4004" s="59" t="s">
        <v>54</v>
      </c>
      <c r="B4004" s="59" t="s">
        <v>50</v>
      </c>
      <c r="C4004" s="59" t="s">
        <v>171</v>
      </c>
      <c r="D4004" s="59">
        <v>1.0</v>
      </c>
      <c r="E4004" s="59" t="s">
        <v>161</v>
      </c>
      <c r="F4004" s="58"/>
    </row>
    <row r="4005">
      <c r="A4005" s="59" t="s">
        <v>54</v>
      </c>
      <c r="B4005" s="59" t="s">
        <v>72</v>
      </c>
      <c r="C4005" s="59" t="s">
        <v>171</v>
      </c>
      <c r="D4005" s="59">
        <v>1.0</v>
      </c>
      <c r="E4005" s="59" t="s">
        <v>161</v>
      </c>
      <c r="F4005" s="58"/>
    </row>
    <row r="4006">
      <c r="A4006" s="59" t="s">
        <v>54</v>
      </c>
      <c r="B4006" s="59" t="s">
        <v>75</v>
      </c>
      <c r="C4006" s="59" t="s">
        <v>171</v>
      </c>
      <c r="D4006" s="59">
        <v>1.0</v>
      </c>
      <c r="E4006" s="59" t="s">
        <v>161</v>
      </c>
      <c r="F4006" s="58"/>
    </row>
    <row r="4007">
      <c r="A4007" s="59" t="s">
        <v>54</v>
      </c>
      <c r="B4007" s="59" t="s">
        <v>25</v>
      </c>
      <c r="C4007" s="59" t="s">
        <v>171</v>
      </c>
      <c r="D4007" s="59">
        <v>1.0</v>
      </c>
      <c r="E4007" s="59" t="s">
        <v>161</v>
      </c>
      <c r="F4007" s="58"/>
    </row>
    <row r="4008">
      <c r="A4008" s="59" t="s">
        <v>54</v>
      </c>
      <c r="B4008" s="59" t="s">
        <v>104</v>
      </c>
      <c r="C4008" s="59" t="s">
        <v>171</v>
      </c>
      <c r="D4008" s="59">
        <v>1.0</v>
      </c>
      <c r="E4008" s="59" t="s">
        <v>161</v>
      </c>
      <c r="F4008" s="58"/>
    </row>
    <row r="4009">
      <c r="A4009" s="59" t="s">
        <v>54</v>
      </c>
      <c r="B4009" s="59" t="s">
        <v>146</v>
      </c>
      <c r="C4009" s="59" t="s">
        <v>171</v>
      </c>
      <c r="D4009" s="59">
        <v>1.0</v>
      </c>
      <c r="E4009" s="59" t="s">
        <v>161</v>
      </c>
      <c r="F4009" s="58"/>
    </row>
    <row r="4010">
      <c r="A4010" s="59" t="s">
        <v>54</v>
      </c>
      <c r="B4010" s="59" t="s">
        <v>55</v>
      </c>
      <c r="C4010" s="59" t="s">
        <v>171</v>
      </c>
      <c r="D4010" s="59">
        <v>1.0</v>
      </c>
      <c r="E4010" s="59" t="s">
        <v>161</v>
      </c>
      <c r="F4010" s="58"/>
    </row>
    <row r="4011">
      <c r="A4011" s="59" t="s">
        <v>54</v>
      </c>
      <c r="B4011" s="59" t="s">
        <v>125</v>
      </c>
      <c r="C4011" s="59" t="s">
        <v>171</v>
      </c>
      <c r="D4011" s="59">
        <v>1.0</v>
      </c>
      <c r="E4011" s="59" t="s">
        <v>161</v>
      </c>
      <c r="F4011" s="58"/>
    </row>
    <row r="4012">
      <c r="A4012" s="59" t="s">
        <v>54</v>
      </c>
      <c r="B4012" s="59" t="s">
        <v>81</v>
      </c>
      <c r="C4012" s="59" t="s">
        <v>171</v>
      </c>
      <c r="D4012" s="59">
        <v>1.0</v>
      </c>
      <c r="E4012" s="59" t="s">
        <v>161</v>
      </c>
      <c r="F4012" s="58"/>
    </row>
    <row r="4013">
      <c r="A4013" s="59" t="s">
        <v>54</v>
      </c>
      <c r="B4013" s="59" t="s">
        <v>106</v>
      </c>
      <c r="C4013" s="59" t="s">
        <v>171</v>
      </c>
      <c r="D4013" s="59">
        <v>1.0</v>
      </c>
      <c r="E4013" s="59" t="s">
        <v>161</v>
      </c>
      <c r="F4013" s="58"/>
    </row>
    <row r="4014">
      <c r="A4014" s="59" t="s">
        <v>54</v>
      </c>
      <c r="B4014" s="59" t="s">
        <v>86</v>
      </c>
      <c r="C4014" s="59" t="s">
        <v>171</v>
      </c>
      <c r="D4014" s="59">
        <v>1.0</v>
      </c>
      <c r="E4014" s="59" t="s">
        <v>161</v>
      </c>
      <c r="F4014" s="58"/>
    </row>
    <row r="4015">
      <c r="A4015" s="59" t="s">
        <v>54</v>
      </c>
      <c r="B4015" s="59" t="s">
        <v>90</v>
      </c>
      <c r="C4015" s="59" t="s">
        <v>171</v>
      </c>
      <c r="D4015" s="59">
        <v>1.0</v>
      </c>
      <c r="E4015" s="59" t="s">
        <v>161</v>
      </c>
      <c r="F4015" s="58"/>
    </row>
    <row r="4016">
      <c r="A4016" s="59" t="s">
        <v>54</v>
      </c>
      <c r="B4016" s="59" t="s">
        <v>135</v>
      </c>
      <c r="C4016" s="59" t="s">
        <v>171</v>
      </c>
      <c r="D4016" s="59">
        <v>1.0</v>
      </c>
      <c r="E4016" s="59" t="s">
        <v>161</v>
      </c>
      <c r="F4016" s="58"/>
    </row>
    <row r="4017">
      <c r="A4017" s="59" t="s">
        <v>54</v>
      </c>
      <c r="B4017" s="59" t="s">
        <v>113</v>
      </c>
      <c r="C4017" s="59" t="s">
        <v>171</v>
      </c>
      <c r="D4017" s="59">
        <v>1.0</v>
      </c>
      <c r="E4017" s="59" t="s">
        <v>161</v>
      </c>
      <c r="F4017" s="58"/>
    </row>
    <row r="4018">
      <c r="A4018" s="59" t="s">
        <v>54</v>
      </c>
      <c r="B4018" s="59" t="s">
        <v>69</v>
      </c>
      <c r="C4018" s="59" t="s">
        <v>171</v>
      </c>
      <c r="D4018" s="59">
        <v>1.0</v>
      </c>
      <c r="E4018" s="59" t="s">
        <v>161</v>
      </c>
      <c r="F4018" s="58"/>
    </row>
    <row r="4019">
      <c r="A4019" s="59" t="s">
        <v>54</v>
      </c>
      <c r="B4019" s="59" t="s">
        <v>143</v>
      </c>
      <c r="C4019" s="59" t="s">
        <v>171</v>
      </c>
      <c r="D4019" s="59">
        <v>1.0</v>
      </c>
      <c r="E4019" s="59" t="s">
        <v>161</v>
      </c>
      <c r="F4019" s="58"/>
    </row>
    <row r="4020">
      <c r="A4020" s="59" t="s">
        <v>54</v>
      </c>
      <c r="B4020" s="59" t="s">
        <v>111</v>
      </c>
      <c r="C4020" s="59" t="s">
        <v>171</v>
      </c>
      <c r="D4020" s="59">
        <v>1.0</v>
      </c>
      <c r="E4020" s="59" t="s">
        <v>161</v>
      </c>
      <c r="F4020" s="58"/>
    </row>
    <row r="4021">
      <c r="A4021" s="59" t="s">
        <v>54</v>
      </c>
      <c r="B4021" s="59" t="s">
        <v>130</v>
      </c>
      <c r="C4021" s="59" t="s">
        <v>171</v>
      </c>
      <c r="D4021" s="59">
        <v>1.0</v>
      </c>
      <c r="E4021" s="59" t="s">
        <v>161</v>
      </c>
      <c r="F4021" s="58"/>
    </row>
    <row r="4022">
      <c r="A4022" s="59" t="s">
        <v>54</v>
      </c>
      <c r="B4022" s="59" t="s">
        <v>47</v>
      </c>
      <c r="C4022" s="59" t="s">
        <v>171</v>
      </c>
      <c r="D4022" s="59">
        <v>1.0</v>
      </c>
      <c r="E4022" s="59" t="s">
        <v>161</v>
      </c>
      <c r="F4022" s="58"/>
    </row>
    <row r="4023">
      <c r="A4023" s="59" t="s">
        <v>54</v>
      </c>
      <c r="B4023" s="59" t="s">
        <v>17</v>
      </c>
      <c r="C4023" s="59" t="s">
        <v>171</v>
      </c>
      <c r="D4023" s="59">
        <v>1.0</v>
      </c>
      <c r="E4023" s="59" t="s">
        <v>161</v>
      </c>
      <c r="F4023" s="58"/>
    </row>
    <row r="4024">
      <c r="A4024" s="59" t="s">
        <v>54</v>
      </c>
      <c r="B4024" s="59" t="s">
        <v>22</v>
      </c>
      <c r="C4024" s="59" t="s">
        <v>171</v>
      </c>
      <c r="D4024" s="59">
        <v>1.0</v>
      </c>
      <c r="E4024" s="59" t="s">
        <v>161</v>
      </c>
      <c r="F4024" s="58"/>
    </row>
    <row r="4025">
      <c r="A4025" s="59" t="s">
        <v>54</v>
      </c>
      <c r="B4025" s="59" t="s">
        <v>62</v>
      </c>
      <c r="C4025" s="59" t="s">
        <v>171</v>
      </c>
      <c r="D4025" s="59">
        <v>1.0</v>
      </c>
      <c r="E4025" s="59" t="s">
        <v>161</v>
      </c>
      <c r="F4025" s="58"/>
    </row>
    <row r="4026">
      <c r="A4026" s="59" t="s">
        <v>54</v>
      </c>
      <c r="B4026" s="59" t="s">
        <v>66</v>
      </c>
      <c r="C4026" s="59" t="s">
        <v>171</v>
      </c>
      <c r="D4026" s="59">
        <v>1.0</v>
      </c>
      <c r="E4026" s="59" t="s">
        <v>161</v>
      </c>
      <c r="F4026" s="58"/>
    </row>
    <row r="4027">
      <c r="A4027" s="59" t="s">
        <v>54</v>
      </c>
      <c r="B4027" s="59" t="s">
        <v>78</v>
      </c>
      <c r="C4027" s="59" t="s">
        <v>171</v>
      </c>
      <c r="D4027" s="59">
        <v>1.0</v>
      </c>
      <c r="E4027" s="59" t="s">
        <v>161</v>
      </c>
      <c r="F4027" s="58"/>
    </row>
    <row r="4028">
      <c r="A4028" s="59" t="s">
        <v>54</v>
      </c>
      <c r="B4028" s="59" t="s">
        <v>91</v>
      </c>
      <c r="C4028" s="59" t="s">
        <v>171</v>
      </c>
      <c r="D4028" s="59">
        <v>1.0</v>
      </c>
      <c r="E4028" s="59" t="s">
        <v>161</v>
      </c>
      <c r="F4028" s="58"/>
    </row>
    <row r="4029">
      <c r="A4029" s="59" t="s">
        <v>54</v>
      </c>
      <c r="B4029" s="59" t="s">
        <v>110</v>
      </c>
      <c r="C4029" s="59" t="s">
        <v>171</v>
      </c>
      <c r="D4029" s="59">
        <v>1.0</v>
      </c>
      <c r="E4029" s="59" t="s">
        <v>161</v>
      </c>
      <c r="F4029" s="58"/>
    </row>
    <row r="4030">
      <c r="A4030" s="59" t="s">
        <v>54</v>
      </c>
      <c r="B4030" s="59" t="s">
        <v>87</v>
      </c>
      <c r="C4030" s="59" t="s">
        <v>171</v>
      </c>
      <c r="D4030" s="59">
        <v>1.0</v>
      </c>
      <c r="E4030" s="59" t="s">
        <v>161</v>
      </c>
      <c r="F4030" s="58"/>
    </row>
    <row r="4031">
      <c r="A4031" s="59" t="s">
        <v>54</v>
      </c>
      <c r="B4031" s="59" t="s">
        <v>41</v>
      </c>
      <c r="C4031" s="59" t="s">
        <v>171</v>
      </c>
      <c r="D4031" s="59">
        <v>1.0</v>
      </c>
      <c r="E4031" s="59" t="s">
        <v>161</v>
      </c>
      <c r="F4031" s="58"/>
    </row>
    <row r="4032">
      <c r="A4032" s="59" t="s">
        <v>54</v>
      </c>
      <c r="B4032" s="59" t="s">
        <v>97</v>
      </c>
      <c r="C4032" s="59" t="s">
        <v>171</v>
      </c>
      <c r="D4032" s="59">
        <v>1.0</v>
      </c>
      <c r="E4032" s="59" t="s">
        <v>161</v>
      </c>
      <c r="F4032" s="58"/>
    </row>
    <row r="4033">
      <c r="A4033" s="59" t="s">
        <v>54</v>
      </c>
      <c r="B4033" s="59" t="s">
        <v>77</v>
      </c>
      <c r="C4033" s="59" t="s">
        <v>171</v>
      </c>
      <c r="D4033" s="59">
        <v>1.0</v>
      </c>
      <c r="E4033" s="59" t="s">
        <v>161</v>
      </c>
      <c r="F4033" s="58"/>
    </row>
    <row r="4034">
      <c r="A4034" s="59" t="s">
        <v>54</v>
      </c>
      <c r="B4034" s="59" t="s">
        <v>120</v>
      </c>
      <c r="C4034" s="59" t="s">
        <v>171</v>
      </c>
      <c r="D4034" s="59">
        <v>1.0</v>
      </c>
      <c r="E4034" s="59" t="s">
        <v>161</v>
      </c>
      <c r="F4034" s="58"/>
    </row>
    <row r="4035">
      <c r="A4035" s="59" t="s">
        <v>54</v>
      </c>
      <c r="B4035" s="59" t="s">
        <v>116</v>
      </c>
      <c r="C4035" s="59" t="s">
        <v>171</v>
      </c>
      <c r="D4035" s="59">
        <v>1.0</v>
      </c>
      <c r="E4035" s="59" t="s">
        <v>161</v>
      </c>
      <c r="F4035" s="58"/>
    </row>
    <row r="4036">
      <c r="A4036" s="59" t="s">
        <v>54</v>
      </c>
      <c r="B4036" s="59" t="s">
        <v>31</v>
      </c>
      <c r="C4036" s="59" t="s">
        <v>171</v>
      </c>
      <c r="D4036" s="59">
        <v>1.0</v>
      </c>
      <c r="E4036" s="59" t="s">
        <v>161</v>
      </c>
      <c r="F4036" s="58"/>
    </row>
    <row r="4037">
      <c r="A4037" s="59" t="s">
        <v>54</v>
      </c>
      <c r="B4037" s="59" t="s">
        <v>45</v>
      </c>
      <c r="C4037" s="59" t="s">
        <v>171</v>
      </c>
      <c r="D4037" s="59">
        <v>1.0</v>
      </c>
      <c r="E4037" s="59" t="s">
        <v>161</v>
      </c>
      <c r="F4037" s="58"/>
    </row>
    <row r="4038">
      <c r="A4038" s="59" t="s">
        <v>54</v>
      </c>
      <c r="B4038" s="59" t="s">
        <v>94</v>
      </c>
      <c r="C4038" s="59" t="s">
        <v>171</v>
      </c>
      <c r="D4038" s="59">
        <v>1.0</v>
      </c>
      <c r="E4038" s="59" t="s">
        <v>161</v>
      </c>
      <c r="F4038" s="58"/>
    </row>
    <row r="4039">
      <c r="A4039" s="59" t="s">
        <v>54</v>
      </c>
      <c r="B4039" s="59" t="s">
        <v>27</v>
      </c>
      <c r="C4039" s="59" t="s">
        <v>171</v>
      </c>
      <c r="D4039" s="59">
        <v>1.0</v>
      </c>
      <c r="E4039" s="59" t="s">
        <v>161</v>
      </c>
      <c r="F4039" s="58"/>
    </row>
    <row r="4040">
      <c r="A4040" s="59" t="s">
        <v>54</v>
      </c>
      <c r="B4040" s="59" t="s">
        <v>105</v>
      </c>
      <c r="C4040" s="59" t="s">
        <v>171</v>
      </c>
      <c r="D4040" s="59">
        <v>1.0</v>
      </c>
      <c r="E4040" s="59" t="s">
        <v>161</v>
      </c>
      <c r="F4040" s="58"/>
    </row>
    <row r="4041">
      <c r="A4041" s="59" t="s">
        <v>54</v>
      </c>
      <c r="B4041" s="59" t="s">
        <v>52</v>
      </c>
      <c r="C4041" s="59" t="s">
        <v>171</v>
      </c>
      <c r="D4041" s="59">
        <v>1.0</v>
      </c>
      <c r="E4041" s="59" t="s">
        <v>161</v>
      </c>
      <c r="F4041" s="58"/>
    </row>
    <row r="4042">
      <c r="A4042" s="59" t="s">
        <v>54</v>
      </c>
      <c r="B4042" s="59" t="s">
        <v>58</v>
      </c>
      <c r="C4042" s="59" t="s">
        <v>171</v>
      </c>
      <c r="D4042" s="59">
        <v>1.0</v>
      </c>
      <c r="E4042" s="59" t="s">
        <v>161</v>
      </c>
      <c r="F4042" s="58"/>
    </row>
    <row r="4043">
      <c r="A4043" s="59" t="s">
        <v>54</v>
      </c>
      <c r="B4043" s="59" t="s">
        <v>65</v>
      </c>
      <c r="C4043" s="59" t="s">
        <v>171</v>
      </c>
      <c r="D4043" s="59">
        <v>1.0</v>
      </c>
      <c r="E4043" s="59" t="s">
        <v>161</v>
      </c>
      <c r="F4043" s="58"/>
    </row>
    <row r="4044">
      <c r="A4044" s="59" t="s">
        <v>54</v>
      </c>
      <c r="B4044" s="59" t="s">
        <v>59</v>
      </c>
      <c r="C4044" s="59" t="s">
        <v>171</v>
      </c>
      <c r="D4044" s="59">
        <v>1.0</v>
      </c>
      <c r="E4044" s="59" t="s">
        <v>161</v>
      </c>
      <c r="F4044" s="58"/>
    </row>
    <row r="4045">
      <c r="A4045" s="59" t="s">
        <v>54</v>
      </c>
      <c r="B4045" s="59" t="s">
        <v>71</v>
      </c>
      <c r="C4045" s="59" t="s">
        <v>171</v>
      </c>
      <c r="D4045" s="59">
        <v>1.0</v>
      </c>
      <c r="E4045" s="59" t="s">
        <v>161</v>
      </c>
      <c r="F4045" s="58"/>
    </row>
    <row r="4046">
      <c r="A4046" s="59" t="s">
        <v>54</v>
      </c>
      <c r="B4046" s="59" t="s">
        <v>119</v>
      </c>
      <c r="C4046" s="59" t="s">
        <v>171</v>
      </c>
      <c r="D4046" s="59">
        <v>1.0</v>
      </c>
      <c r="E4046" s="59" t="s">
        <v>161</v>
      </c>
      <c r="F4046" s="58"/>
    </row>
    <row r="4047">
      <c r="A4047" s="59" t="s">
        <v>54</v>
      </c>
      <c r="B4047" s="59" t="s">
        <v>122</v>
      </c>
      <c r="C4047" s="59" t="s">
        <v>171</v>
      </c>
      <c r="D4047" s="59">
        <v>1.0</v>
      </c>
      <c r="E4047" s="59" t="s">
        <v>161</v>
      </c>
      <c r="F4047" s="58"/>
    </row>
    <row r="4048">
      <c r="A4048" s="59" t="s">
        <v>54</v>
      </c>
      <c r="B4048" s="59" t="s">
        <v>36</v>
      </c>
      <c r="C4048" s="59" t="s">
        <v>171</v>
      </c>
      <c r="D4048" s="59">
        <v>1.0</v>
      </c>
      <c r="E4048" s="59" t="s">
        <v>161</v>
      </c>
      <c r="F4048" s="58"/>
    </row>
    <row r="4049">
      <c r="A4049" s="59" t="s">
        <v>54</v>
      </c>
      <c r="B4049" s="59" t="s">
        <v>40</v>
      </c>
      <c r="C4049" s="59" t="s">
        <v>171</v>
      </c>
      <c r="D4049" s="59">
        <v>1.0</v>
      </c>
      <c r="E4049" s="59" t="s">
        <v>161</v>
      </c>
      <c r="F4049" s="58"/>
    </row>
    <row r="4050">
      <c r="A4050" s="59" t="s">
        <v>54</v>
      </c>
      <c r="B4050" s="59" t="s">
        <v>84</v>
      </c>
      <c r="C4050" s="59" t="s">
        <v>171</v>
      </c>
      <c r="D4050" s="59">
        <v>1.0</v>
      </c>
      <c r="E4050" s="59" t="s">
        <v>161</v>
      </c>
      <c r="F4050" s="58"/>
    </row>
    <row r="4051">
      <c r="A4051" s="59" t="s">
        <v>54</v>
      </c>
      <c r="B4051" s="59" t="s">
        <v>98</v>
      </c>
      <c r="C4051" s="59" t="s">
        <v>171</v>
      </c>
      <c r="D4051" s="59">
        <v>1.0</v>
      </c>
      <c r="E4051" s="59" t="s">
        <v>161</v>
      </c>
      <c r="F4051" s="58"/>
    </row>
    <row r="4052">
      <c r="A4052" s="59" t="s">
        <v>54</v>
      </c>
      <c r="B4052" s="59" t="s">
        <v>99</v>
      </c>
      <c r="C4052" s="59" t="s">
        <v>171</v>
      </c>
      <c r="D4052" s="59">
        <v>1.0</v>
      </c>
      <c r="E4052" s="59" t="s">
        <v>161</v>
      </c>
      <c r="F4052" s="58"/>
    </row>
    <row r="4053">
      <c r="A4053" s="59" t="s">
        <v>54</v>
      </c>
      <c r="B4053" s="59" t="s">
        <v>109</v>
      </c>
      <c r="C4053" s="59" t="s">
        <v>171</v>
      </c>
      <c r="D4053" s="59">
        <v>1.0</v>
      </c>
      <c r="E4053" s="59" t="s">
        <v>161</v>
      </c>
      <c r="F4053" s="58"/>
    </row>
    <row r="4054">
      <c r="A4054" s="59" t="s">
        <v>54</v>
      </c>
      <c r="B4054" s="59" t="s">
        <v>124</v>
      </c>
      <c r="C4054" s="59" t="s">
        <v>171</v>
      </c>
      <c r="D4054" s="59">
        <v>1.0</v>
      </c>
      <c r="E4054" s="59" t="s">
        <v>161</v>
      </c>
      <c r="F4054" s="58"/>
    </row>
    <row r="4055">
      <c r="A4055" s="59" t="s">
        <v>54</v>
      </c>
      <c r="B4055" s="59" t="s">
        <v>145</v>
      </c>
      <c r="C4055" s="59" t="s">
        <v>171</v>
      </c>
      <c r="D4055" s="59">
        <v>1.0</v>
      </c>
      <c r="E4055" s="59" t="s">
        <v>161</v>
      </c>
      <c r="F4055" s="58"/>
    </row>
    <row r="4056">
      <c r="A4056" s="59" t="s">
        <v>54</v>
      </c>
      <c r="B4056" s="59" t="s">
        <v>147</v>
      </c>
      <c r="C4056" s="59" t="s">
        <v>171</v>
      </c>
      <c r="D4056" s="59">
        <v>1.0</v>
      </c>
      <c r="E4056" s="59" t="s">
        <v>161</v>
      </c>
      <c r="F4056" s="58"/>
    </row>
    <row r="4057">
      <c r="A4057" s="59" t="s">
        <v>54</v>
      </c>
      <c r="B4057" s="59" t="s">
        <v>102</v>
      </c>
      <c r="C4057" s="59" t="s">
        <v>171</v>
      </c>
      <c r="D4057" s="59">
        <v>1.0</v>
      </c>
      <c r="E4057" s="59" t="s">
        <v>161</v>
      </c>
      <c r="F4057" s="58"/>
    </row>
    <row r="4058">
      <c r="A4058" s="59" t="s">
        <v>108</v>
      </c>
      <c r="B4058" s="59" t="s">
        <v>39</v>
      </c>
      <c r="C4058" s="59" t="s">
        <v>171</v>
      </c>
      <c r="D4058" s="59">
        <v>1.0</v>
      </c>
      <c r="E4058" s="59" t="s">
        <v>161</v>
      </c>
      <c r="F4058" s="58"/>
    </row>
    <row r="4059">
      <c r="A4059" s="59" t="s">
        <v>108</v>
      </c>
      <c r="B4059" s="59" t="s">
        <v>121</v>
      </c>
      <c r="C4059" s="59" t="s">
        <v>171</v>
      </c>
      <c r="D4059" s="59">
        <v>1.0</v>
      </c>
      <c r="E4059" s="59" t="s">
        <v>161</v>
      </c>
      <c r="F4059" s="58"/>
    </row>
    <row r="4060">
      <c r="A4060" s="59" t="s">
        <v>108</v>
      </c>
      <c r="B4060" s="59" t="s">
        <v>126</v>
      </c>
      <c r="C4060" s="59" t="s">
        <v>171</v>
      </c>
      <c r="D4060" s="59">
        <v>1.0</v>
      </c>
      <c r="E4060" s="59" t="s">
        <v>161</v>
      </c>
      <c r="F4060" s="58"/>
    </row>
    <row r="4061">
      <c r="A4061" s="59" t="s">
        <v>108</v>
      </c>
      <c r="B4061" s="59" t="s">
        <v>80</v>
      </c>
      <c r="C4061" s="59" t="s">
        <v>171</v>
      </c>
      <c r="D4061" s="59">
        <v>1.0</v>
      </c>
      <c r="E4061" s="59" t="s">
        <v>161</v>
      </c>
      <c r="F4061" s="58"/>
    </row>
    <row r="4062">
      <c r="A4062" s="59" t="s">
        <v>108</v>
      </c>
      <c r="B4062" s="59" t="s">
        <v>23</v>
      </c>
      <c r="C4062" s="59" t="s">
        <v>171</v>
      </c>
      <c r="D4062" s="59">
        <v>1.0</v>
      </c>
      <c r="E4062" s="59" t="s">
        <v>161</v>
      </c>
      <c r="F4062" s="58"/>
    </row>
    <row r="4063">
      <c r="A4063" s="59" t="s">
        <v>108</v>
      </c>
      <c r="B4063" s="59" t="s">
        <v>67</v>
      </c>
      <c r="C4063" s="59" t="s">
        <v>171</v>
      </c>
      <c r="D4063" s="59">
        <v>1.0</v>
      </c>
      <c r="E4063" s="59" t="s">
        <v>161</v>
      </c>
      <c r="F4063" s="58"/>
    </row>
    <row r="4064">
      <c r="A4064" s="59" t="s">
        <v>108</v>
      </c>
      <c r="B4064" s="59" t="s">
        <v>92</v>
      </c>
      <c r="C4064" s="59" t="s">
        <v>171</v>
      </c>
      <c r="D4064" s="59">
        <v>1.0</v>
      </c>
      <c r="E4064" s="59" t="s">
        <v>161</v>
      </c>
      <c r="F4064" s="58"/>
    </row>
    <row r="4065">
      <c r="A4065" s="59" t="s">
        <v>108</v>
      </c>
      <c r="B4065" s="59" t="s">
        <v>138</v>
      </c>
      <c r="C4065" s="59" t="s">
        <v>171</v>
      </c>
      <c r="D4065" s="59">
        <v>1.0</v>
      </c>
      <c r="E4065" s="59" t="s">
        <v>161</v>
      </c>
      <c r="F4065" s="58"/>
    </row>
    <row r="4066">
      <c r="A4066" s="59" t="s">
        <v>108</v>
      </c>
      <c r="B4066" s="59" t="s">
        <v>128</v>
      </c>
      <c r="C4066" s="59" t="s">
        <v>171</v>
      </c>
      <c r="D4066" s="59">
        <v>1.0</v>
      </c>
      <c r="E4066" s="59" t="s">
        <v>161</v>
      </c>
      <c r="F4066" s="58"/>
    </row>
    <row r="4067">
      <c r="A4067" s="59" t="s">
        <v>108</v>
      </c>
      <c r="B4067" s="59" t="s">
        <v>21</v>
      </c>
      <c r="C4067" s="59" t="s">
        <v>171</v>
      </c>
      <c r="D4067" s="59">
        <v>1.0</v>
      </c>
      <c r="E4067" s="59" t="s">
        <v>161</v>
      </c>
      <c r="F4067" s="58"/>
    </row>
    <row r="4068">
      <c r="A4068" s="59" t="s">
        <v>108</v>
      </c>
      <c r="B4068" s="59" t="s">
        <v>144</v>
      </c>
      <c r="C4068" s="59" t="s">
        <v>171</v>
      </c>
      <c r="D4068" s="59">
        <v>1.0</v>
      </c>
      <c r="E4068" s="59" t="s">
        <v>161</v>
      </c>
      <c r="F4068" s="58"/>
    </row>
    <row r="4069">
      <c r="A4069" s="59" t="s">
        <v>108</v>
      </c>
      <c r="B4069" s="59" t="s">
        <v>82</v>
      </c>
      <c r="C4069" s="59" t="s">
        <v>171</v>
      </c>
      <c r="D4069" s="59">
        <v>1.0</v>
      </c>
      <c r="E4069" s="59" t="s">
        <v>161</v>
      </c>
      <c r="F4069" s="58"/>
    </row>
    <row r="4070">
      <c r="A4070" s="59" t="s">
        <v>108</v>
      </c>
      <c r="B4070" s="59" t="s">
        <v>73</v>
      </c>
      <c r="C4070" s="59" t="s">
        <v>171</v>
      </c>
      <c r="D4070" s="59">
        <v>1.0</v>
      </c>
      <c r="E4070" s="59" t="s">
        <v>161</v>
      </c>
      <c r="F4070" s="58"/>
    </row>
    <row r="4071">
      <c r="A4071" s="59" t="s">
        <v>108</v>
      </c>
      <c r="B4071" s="59" t="s">
        <v>50</v>
      </c>
      <c r="C4071" s="59" t="s">
        <v>171</v>
      </c>
      <c r="D4071" s="59">
        <v>1.0</v>
      </c>
      <c r="E4071" s="59" t="s">
        <v>161</v>
      </c>
      <c r="F4071" s="58"/>
    </row>
    <row r="4072">
      <c r="A4072" s="59" t="s">
        <v>108</v>
      </c>
      <c r="B4072" s="59" t="s">
        <v>72</v>
      </c>
      <c r="C4072" s="59" t="s">
        <v>171</v>
      </c>
      <c r="D4072" s="59">
        <v>1.0</v>
      </c>
      <c r="E4072" s="59" t="s">
        <v>161</v>
      </c>
      <c r="F4072" s="58"/>
    </row>
    <row r="4073">
      <c r="A4073" s="59" t="s">
        <v>108</v>
      </c>
      <c r="B4073" s="59" t="s">
        <v>75</v>
      </c>
      <c r="C4073" s="59" t="s">
        <v>171</v>
      </c>
      <c r="D4073" s="59">
        <v>1.0</v>
      </c>
      <c r="E4073" s="59" t="s">
        <v>161</v>
      </c>
      <c r="F4073" s="58"/>
    </row>
    <row r="4074">
      <c r="A4074" s="59" t="s">
        <v>108</v>
      </c>
      <c r="B4074" s="59" t="s">
        <v>25</v>
      </c>
      <c r="C4074" s="59" t="s">
        <v>171</v>
      </c>
      <c r="D4074" s="59">
        <v>1.0</v>
      </c>
      <c r="E4074" s="59" t="s">
        <v>161</v>
      </c>
      <c r="F4074" s="58"/>
    </row>
    <row r="4075">
      <c r="A4075" s="59" t="s">
        <v>108</v>
      </c>
      <c r="B4075" s="59" t="s">
        <v>104</v>
      </c>
      <c r="C4075" s="59" t="s">
        <v>171</v>
      </c>
      <c r="D4075" s="59">
        <v>1.0</v>
      </c>
      <c r="E4075" s="59" t="s">
        <v>161</v>
      </c>
      <c r="F4075" s="58"/>
    </row>
    <row r="4076">
      <c r="A4076" s="59" t="s">
        <v>108</v>
      </c>
      <c r="B4076" s="59" t="s">
        <v>146</v>
      </c>
      <c r="C4076" s="59" t="s">
        <v>171</v>
      </c>
      <c r="D4076" s="59">
        <v>1.0</v>
      </c>
      <c r="E4076" s="59" t="s">
        <v>161</v>
      </c>
      <c r="F4076" s="58"/>
    </row>
    <row r="4077">
      <c r="A4077" s="59" t="s">
        <v>108</v>
      </c>
      <c r="B4077" s="59" t="s">
        <v>55</v>
      </c>
      <c r="C4077" s="59" t="s">
        <v>171</v>
      </c>
      <c r="D4077" s="59">
        <v>1.0</v>
      </c>
      <c r="E4077" s="59" t="s">
        <v>161</v>
      </c>
      <c r="F4077" s="58"/>
    </row>
    <row r="4078">
      <c r="A4078" s="59" t="s">
        <v>108</v>
      </c>
      <c r="B4078" s="59" t="s">
        <v>125</v>
      </c>
      <c r="C4078" s="59" t="s">
        <v>171</v>
      </c>
      <c r="D4078" s="59">
        <v>1.0</v>
      </c>
      <c r="E4078" s="59" t="s">
        <v>161</v>
      </c>
      <c r="F4078" s="58"/>
    </row>
    <row r="4079">
      <c r="A4079" s="59" t="s">
        <v>108</v>
      </c>
      <c r="B4079" s="59" t="s">
        <v>81</v>
      </c>
      <c r="C4079" s="59" t="s">
        <v>171</v>
      </c>
      <c r="D4079" s="59">
        <v>1.0</v>
      </c>
      <c r="E4079" s="59" t="s">
        <v>161</v>
      </c>
      <c r="F4079" s="58"/>
    </row>
    <row r="4080">
      <c r="A4080" s="59" t="s">
        <v>108</v>
      </c>
      <c r="B4080" s="59" t="s">
        <v>106</v>
      </c>
      <c r="C4080" s="59" t="s">
        <v>171</v>
      </c>
      <c r="D4080" s="59">
        <v>1.0</v>
      </c>
      <c r="E4080" s="59" t="s">
        <v>161</v>
      </c>
      <c r="F4080" s="58"/>
    </row>
    <row r="4081">
      <c r="A4081" s="59" t="s">
        <v>108</v>
      </c>
      <c r="B4081" s="59" t="s">
        <v>86</v>
      </c>
      <c r="C4081" s="59" t="s">
        <v>171</v>
      </c>
      <c r="D4081" s="59">
        <v>1.0</v>
      </c>
      <c r="E4081" s="59" t="s">
        <v>161</v>
      </c>
      <c r="F4081" s="58"/>
    </row>
    <row r="4082">
      <c r="A4082" s="59" t="s">
        <v>108</v>
      </c>
      <c r="B4082" s="59" t="s">
        <v>90</v>
      </c>
      <c r="C4082" s="59" t="s">
        <v>171</v>
      </c>
      <c r="D4082" s="59">
        <v>1.0</v>
      </c>
      <c r="E4082" s="59" t="s">
        <v>161</v>
      </c>
      <c r="F4082" s="58"/>
    </row>
    <row r="4083">
      <c r="A4083" s="59" t="s">
        <v>108</v>
      </c>
      <c r="B4083" s="59" t="s">
        <v>135</v>
      </c>
      <c r="C4083" s="59" t="s">
        <v>171</v>
      </c>
      <c r="D4083" s="59">
        <v>1.0</v>
      </c>
      <c r="E4083" s="59" t="s">
        <v>161</v>
      </c>
      <c r="F4083" s="58"/>
    </row>
    <row r="4084">
      <c r="A4084" s="59" t="s">
        <v>108</v>
      </c>
      <c r="B4084" s="59" t="s">
        <v>113</v>
      </c>
      <c r="C4084" s="59" t="s">
        <v>171</v>
      </c>
      <c r="D4084" s="59">
        <v>1.0</v>
      </c>
      <c r="E4084" s="59" t="s">
        <v>161</v>
      </c>
      <c r="F4084" s="58"/>
    </row>
    <row r="4085">
      <c r="A4085" s="59" t="s">
        <v>108</v>
      </c>
      <c r="B4085" s="59" t="s">
        <v>69</v>
      </c>
      <c r="C4085" s="59" t="s">
        <v>171</v>
      </c>
      <c r="D4085" s="59">
        <v>1.0</v>
      </c>
      <c r="E4085" s="59" t="s">
        <v>161</v>
      </c>
      <c r="F4085" s="58"/>
    </row>
    <row r="4086">
      <c r="A4086" s="59" t="s">
        <v>108</v>
      </c>
      <c r="B4086" s="59" t="s">
        <v>143</v>
      </c>
      <c r="C4086" s="59" t="s">
        <v>171</v>
      </c>
      <c r="D4086" s="59">
        <v>1.0</v>
      </c>
      <c r="E4086" s="59" t="s">
        <v>161</v>
      </c>
      <c r="F4086" s="58"/>
    </row>
    <row r="4087">
      <c r="A4087" s="59" t="s">
        <v>108</v>
      </c>
      <c r="B4087" s="59" t="s">
        <v>111</v>
      </c>
      <c r="C4087" s="59" t="s">
        <v>171</v>
      </c>
      <c r="D4087" s="59">
        <v>1.0</v>
      </c>
      <c r="E4087" s="59" t="s">
        <v>161</v>
      </c>
      <c r="F4087" s="58"/>
    </row>
    <row r="4088">
      <c r="A4088" s="59" t="s">
        <v>108</v>
      </c>
      <c r="B4088" s="59" t="s">
        <v>130</v>
      </c>
      <c r="C4088" s="59" t="s">
        <v>171</v>
      </c>
      <c r="D4088" s="59">
        <v>1.0</v>
      </c>
      <c r="E4088" s="59" t="s">
        <v>161</v>
      </c>
      <c r="F4088" s="58"/>
    </row>
    <row r="4089">
      <c r="A4089" s="59" t="s">
        <v>108</v>
      </c>
      <c r="B4089" s="59" t="s">
        <v>47</v>
      </c>
      <c r="C4089" s="59" t="s">
        <v>171</v>
      </c>
      <c r="D4089" s="59">
        <v>1.0</v>
      </c>
      <c r="E4089" s="59" t="s">
        <v>161</v>
      </c>
      <c r="F4089" s="58"/>
    </row>
    <row r="4090">
      <c r="A4090" s="59" t="s">
        <v>108</v>
      </c>
      <c r="B4090" s="59" t="s">
        <v>17</v>
      </c>
      <c r="C4090" s="59" t="s">
        <v>171</v>
      </c>
      <c r="D4090" s="59">
        <v>1.0</v>
      </c>
      <c r="E4090" s="59" t="s">
        <v>161</v>
      </c>
      <c r="F4090" s="58"/>
    </row>
    <row r="4091">
      <c r="A4091" s="59" t="s">
        <v>108</v>
      </c>
      <c r="B4091" s="59" t="s">
        <v>22</v>
      </c>
      <c r="C4091" s="59" t="s">
        <v>171</v>
      </c>
      <c r="D4091" s="59">
        <v>1.0</v>
      </c>
      <c r="E4091" s="59" t="s">
        <v>161</v>
      </c>
      <c r="F4091" s="58"/>
    </row>
    <row r="4092">
      <c r="A4092" s="59" t="s">
        <v>108</v>
      </c>
      <c r="B4092" s="59" t="s">
        <v>62</v>
      </c>
      <c r="C4092" s="59" t="s">
        <v>171</v>
      </c>
      <c r="D4092" s="59">
        <v>1.0</v>
      </c>
      <c r="E4092" s="59" t="s">
        <v>161</v>
      </c>
      <c r="F4092" s="58"/>
    </row>
    <row r="4093">
      <c r="A4093" s="59" t="s">
        <v>108</v>
      </c>
      <c r="B4093" s="59" t="s">
        <v>66</v>
      </c>
      <c r="C4093" s="59" t="s">
        <v>171</v>
      </c>
      <c r="D4093" s="59">
        <v>1.0</v>
      </c>
      <c r="E4093" s="59" t="s">
        <v>161</v>
      </c>
      <c r="F4093" s="58"/>
    </row>
    <row r="4094">
      <c r="A4094" s="59" t="s">
        <v>108</v>
      </c>
      <c r="B4094" s="59" t="s">
        <v>78</v>
      </c>
      <c r="C4094" s="59" t="s">
        <v>171</v>
      </c>
      <c r="D4094" s="59">
        <v>1.0</v>
      </c>
      <c r="E4094" s="59" t="s">
        <v>161</v>
      </c>
      <c r="F4094" s="58"/>
    </row>
    <row r="4095">
      <c r="A4095" s="59" t="s">
        <v>108</v>
      </c>
      <c r="B4095" s="59" t="s">
        <v>91</v>
      </c>
      <c r="C4095" s="59" t="s">
        <v>171</v>
      </c>
      <c r="D4095" s="59">
        <v>1.0</v>
      </c>
      <c r="E4095" s="59" t="s">
        <v>161</v>
      </c>
      <c r="F4095" s="58"/>
    </row>
    <row r="4096">
      <c r="A4096" s="59" t="s">
        <v>108</v>
      </c>
      <c r="B4096" s="59" t="s">
        <v>110</v>
      </c>
      <c r="C4096" s="59" t="s">
        <v>171</v>
      </c>
      <c r="D4096" s="59">
        <v>1.0</v>
      </c>
      <c r="E4096" s="59" t="s">
        <v>161</v>
      </c>
      <c r="F4096" s="58"/>
    </row>
    <row r="4097">
      <c r="A4097" s="59" t="s">
        <v>108</v>
      </c>
      <c r="B4097" s="59" t="s">
        <v>87</v>
      </c>
      <c r="C4097" s="59" t="s">
        <v>171</v>
      </c>
      <c r="D4097" s="59">
        <v>1.0</v>
      </c>
      <c r="E4097" s="59" t="s">
        <v>161</v>
      </c>
      <c r="F4097" s="58"/>
    </row>
    <row r="4098">
      <c r="A4098" s="59" t="s">
        <v>108</v>
      </c>
      <c r="B4098" s="59" t="s">
        <v>41</v>
      </c>
      <c r="C4098" s="59" t="s">
        <v>171</v>
      </c>
      <c r="D4098" s="59">
        <v>1.0</v>
      </c>
      <c r="E4098" s="59" t="s">
        <v>161</v>
      </c>
      <c r="F4098" s="58"/>
    </row>
    <row r="4099">
      <c r="A4099" s="59" t="s">
        <v>108</v>
      </c>
      <c r="B4099" s="59" t="s">
        <v>97</v>
      </c>
      <c r="C4099" s="59" t="s">
        <v>171</v>
      </c>
      <c r="D4099" s="59">
        <v>1.0</v>
      </c>
      <c r="E4099" s="59" t="s">
        <v>161</v>
      </c>
      <c r="F4099" s="58"/>
    </row>
    <row r="4100">
      <c r="A4100" s="59" t="s">
        <v>108</v>
      </c>
      <c r="B4100" s="59" t="s">
        <v>77</v>
      </c>
      <c r="C4100" s="59" t="s">
        <v>171</v>
      </c>
      <c r="D4100" s="59">
        <v>1.0</v>
      </c>
      <c r="E4100" s="59" t="s">
        <v>161</v>
      </c>
      <c r="F4100" s="58"/>
    </row>
    <row r="4101">
      <c r="A4101" s="59" t="s">
        <v>108</v>
      </c>
      <c r="B4101" s="59" t="s">
        <v>120</v>
      </c>
      <c r="C4101" s="59" t="s">
        <v>171</v>
      </c>
      <c r="D4101" s="59">
        <v>1.0</v>
      </c>
      <c r="E4101" s="59" t="s">
        <v>161</v>
      </c>
      <c r="F4101" s="58"/>
    </row>
    <row r="4102">
      <c r="A4102" s="59" t="s">
        <v>108</v>
      </c>
      <c r="B4102" s="59" t="s">
        <v>116</v>
      </c>
      <c r="C4102" s="59" t="s">
        <v>171</v>
      </c>
      <c r="D4102" s="59">
        <v>1.0</v>
      </c>
      <c r="E4102" s="59" t="s">
        <v>161</v>
      </c>
      <c r="F4102" s="58"/>
    </row>
    <row r="4103">
      <c r="A4103" s="59" t="s">
        <v>108</v>
      </c>
      <c r="B4103" s="59" t="s">
        <v>31</v>
      </c>
      <c r="C4103" s="59" t="s">
        <v>171</v>
      </c>
      <c r="D4103" s="59">
        <v>1.0</v>
      </c>
      <c r="E4103" s="59" t="s">
        <v>161</v>
      </c>
      <c r="F4103" s="58"/>
    </row>
    <row r="4104">
      <c r="A4104" s="59" t="s">
        <v>108</v>
      </c>
      <c r="B4104" s="59" t="s">
        <v>45</v>
      </c>
      <c r="C4104" s="59" t="s">
        <v>171</v>
      </c>
      <c r="D4104" s="59">
        <v>1.0</v>
      </c>
      <c r="E4104" s="59" t="s">
        <v>161</v>
      </c>
      <c r="F4104" s="58"/>
    </row>
    <row r="4105">
      <c r="A4105" s="59" t="s">
        <v>108</v>
      </c>
      <c r="B4105" s="59" t="s">
        <v>94</v>
      </c>
      <c r="C4105" s="59" t="s">
        <v>171</v>
      </c>
      <c r="D4105" s="59">
        <v>1.0</v>
      </c>
      <c r="E4105" s="59" t="s">
        <v>161</v>
      </c>
      <c r="F4105" s="58"/>
    </row>
    <row r="4106">
      <c r="A4106" s="59" t="s">
        <v>108</v>
      </c>
      <c r="B4106" s="59" t="s">
        <v>27</v>
      </c>
      <c r="C4106" s="59" t="s">
        <v>171</v>
      </c>
      <c r="D4106" s="59">
        <v>1.0</v>
      </c>
      <c r="E4106" s="59" t="s">
        <v>161</v>
      </c>
      <c r="F4106" s="58"/>
    </row>
    <row r="4107">
      <c r="A4107" s="59" t="s">
        <v>108</v>
      </c>
      <c r="B4107" s="59" t="s">
        <v>105</v>
      </c>
      <c r="C4107" s="59" t="s">
        <v>171</v>
      </c>
      <c r="D4107" s="59">
        <v>1.0</v>
      </c>
      <c r="E4107" s="59" t="s">
        <v>161</v>
      </c>
      <c r="F4107" s="58"/>
    </row>
    <row r="4108">
      <c r="A4108" s="59" t="s">
        <v>108</v>
      </c>
      <c r="B4108" s="59" t="s">
        <v>52</v>
      </c>
      <c r="C4108" s="59" t="s">
        <v>171</v>
      </c>
      <c r="D4108" s="59">
        <v>1.0</v>
      </c>
      <c r="E4108" s="59" t="s">
        <v>161</v>
      </c>
      <c r="F4108" s="58"/>
    </row>
    <row r="4109">
      <c r="A4109" s="59" t="s">
        <v>108</v>
      </c>
      <c r="B4109" s="59" t="s">
        <v>58</v>
      </c>
      <c r="C4109" s="59" t="s">
        <v>171</v>
      </c>
      <c r="D4109" s="59">
        <v>1.0</v>
      </c>
      <c r="E4109" s="59" t="s">
        <v>161</v>
      </c>
      <c r="F4109" s="58"/>
    </row>
    <row r="4110">
      <c r="A4110" s="59" t="s">
        <v>108</v>
      </c>
      <c r="B4110" s="59" t="s">
        <v>65</v>
      </c>
      <c r="C4110" s="59" t="s">
        <v>171</v>
      </c>
      <c r="D4110" s="59">
        <v>1.0</v>
      </c>
      <c r="E4110" s="59" t="s">
        <v>161</v>
      </c>
      <c r="F4110" s="58"/>
    </row>
    <row r="4111">
      <c r="A4111" s="59" t="s">
        <v>108</v>
      </c>
      <c r="B4111" s="59" t="s">
        <v>59</v>
      </c>
      <c r="C4111" s="59" t="s">
        <v>171</v>
      </c>
      <c r="D4111" s="59">
        <v>1.0</v>
      </c>
      <c r="E4111" s="59" t="s">
        <v>161</v>
      </c>
      <c r="F4111" s="58"/>
    </row>
    <row r="4112">
      <c r="A4112" s="59" t="s">
        <v>108</v>
      </c>
      <c r="B4112" s="59" t="s">
        <v>71</v>
      </c>
      <c r="C4112" s="59" t="s">
        <v>171</v>
      </c>
      <c r="D4112" s="59">
        <v>1.0</v>
      </c>
      <c r="E4112" s="59" t="s">
        <v>161</v>
      </c>
      <c r="F4112" s="58"/>
    </row>
    <row r="4113">
      <c r="A4113" s="59" t="s">
        <v>108</v>
      </c>
      <c r="B4113" s="59" t="s">
        <v>119</v>
      </c>
      <c r="C4113" s="59" t="s">
        <v>171</v>
      </c>
      <c r="D4113" s="59">
        <v>1.0</v>
      </c>
      <c r="E4113" s="59" t="s">
        <v>161</v>
      </c>
      <c r="F4113" s="58"/>
    </row>
    <row r="4114">
      <c r="A4114" s="59" t="s">
        <v>108</v>
      </c>
      <c r="B4114" s="59" t="s">
        <v>122</v>
      </c>
      <c r="C4114" s="59" t="s">
        <v>171</v>
      </c>
      <c r="D4114" s="59">
        <v>1.0</v>
      </c>
      <c r="E4114" s="59" t="s">
        <v>161</v>
      </c>
      <c r="F4114" s="58"/>
    </row>
    <row r="4115">
      <c r="A4115" s="59" t="s">
        <v>108</v>
      </c>
      <c r="B4115" s="59" t="s">
        <v>36</v>
      </c>
      <c r="C4115" s="59" t="s">
        <v>171</v>
      </c>
      <c r="D4115" s="59">
        <v>1.0</v>
      </c>
      <c r="E4115" s="59" t="s">
        <v>161</v>
      </c>
      <c r="F4115" s="58"/>
    </row>
    <row r="4116">
      <c r="A4116" s="59" t="s">
        <v>108</v>
      </c>
      <c r="B4116" s="59" t="s">
        <v>40</v>
      </c>
      <c r="C4116" s="59" t="s">
        <v>171</v>
      </c>
      <c r="D4116" s="59">
        <v>1.0</v>
      </c>
      <c r="E4116" s="59" t="s">
        <v>161</v>
      </c>
      <c r="F4116" s="58"/>
    </row>
    <row r="4117">
      <c r="A4117" s="59" t="s">
        <v>108</v>
      </c>
      <c r="B4117" s="59" t="s">
        <v>84</v>
      </c>
      <c r="C4117" s="59" t="s">
        <v>171</v>
      </c>
      <c r="D4117" s="59">
        <v>1.0</v>
      </c>
      <c r="E4117" s="59" t="s">
        <v>161</v>
      </c>
      <c r="F4117" s="58"/>
    </row>
    <row r="4118">
      <c r="A4118" s="59" t="s">
        <v>108</v>
      </c>
      <c r="B4118" s="59" t="s">
        <v>98</v>
      </c>
      <c r="C4118" s="59" t="s">
        <v>171</v>
      </c>
      <c r="D4118" s="59">
        <v>1.0</v>
      </c>
      <c r="E4118" s="59" t="s">
        <v>161</v>
      </c>
      <c r="F4118" s="58"/>
    </row>
    <row r="4119">
      <c r="A4119" s="59" t="s">
        <v>108</v>
      </c>
      <c r="B4119" s="59" t="s">
        <v>99</v>
      </c>
      <c r="C4119" s="59" t="s">
        <v>171</v>
      </c>
      <c r="D4119" s="59">
        <v>1.0</v>
      </c>
      <c r="E4119" s="59" t="s">
        <v>161</v>
      </c>
      <c r="F4119" s="58"/>
    </row>
    <row r="4120">
      <c r="A4120" s="59" t="s">
        <v>108</v>
      </c>
      <c r="B4120" s="59" t="s">
        <v>109</v>
      </c>
      <c r="C4120" s="59" t="s">
        <v>171</v>
      </c>
      <c r="D4120" s="59">
        <v>1.0</v>
      </c>
      <c r="E4120" s="59" t="s">
        <v>161</v>
      </c>
      <c r="F4120" s="58"/>
    </row>
    <row r="4121">
      <c r="A4121" s="59" t="s">
        <v>108</v>
      </c>
      <c r="B4121" s="59" t="s">
        <v>124</v>
      </c>
      <c r="C4121" s="59" t="s">
        <v>171</v>
      </c>
      <c r="D4121" s="59">
        <v>1.0</v>
      </c>
      <c r="E4121" s="59" t="s">
        <v>161</v>
      </c>
      <c r="F4121" s="58"/>
    </row>
    <row r="4122">
      <c r="A4122" s="59" t="s">
        <v>108</v>
      </c>
      <c r="B4122" s="59" t="s">
        <v>145</v>
      </c>
      <c r="C4122" s="59" t="s">
        <v>171</v>
      </c>
      <c r="D4122" s="59">
        <v>1.0</v>
      </c>
      <c r="E4122" s="59" t="s">
        <v>161</v>
      </c>
      <c r="F4122" s="58"/>
    </row>
    <row r="4123">
      <c r="A4123" s="59" t="s">
        <v>108</v>
      </c>
      <c r="B4123" s="59" t="s">
        <v>147</v>
      </c>
      <c r="C4123" s="59" t="s">
        <v>171</v>
      </c>
      <c r="D4123" s="59">
        <v>1.0</v>
      </c>
      <c r="E4123" s="59" t="s">
        <v>161</v>
      </c>
      <c r="F4123" s="58"/>
    </row>
    <row r="4124">
      <c r="A4124" s="59" t="s">
        <v>108</v>
      </c>
      <c r="B4124" s="59" t="s">
        <v>102</v>
      </c>
      <c r="C4124" s="59" t="s">
        <v>171</v>
      </c>
      <c r="D4124" s="59">
        <v>1.0</v>
      </c>
      <c r="E4124" s="59" t="s">
        <v>161</v>
      </c>
      <c r="F4124" s="58"/>
    </row>
    <row r="4125">
      <c r="A4125" s="59" t="s">
        <v>39</v>
      </c>
      <c r="B4125" s="59" t="s">
        <v>121</v>
      </c>
      <c r="C4125" s="59" t="s">
        <v>171</v>
      </c>
      <c r="D4125" s="59">
        <v>1.0</v>
      </c>
      <c r="E4125" s="59" t="s">
        <v>161</v>
      </c>
      <c r="F4125" s="58"/>
    </row>
    <row r="4126">
      <c r="A4126" s="59" t="s">
        <v>39</v>
      </c>
      <c r="B4126" s="59" t="s">
        <v>126</v>
      </c>
      <c r="C4126" s="59" t="s">
        <v>171</v>
      </c>
      <c r="D4126" s="59">
        <v>1.0</v>
      </c>
      <c r="E4126" s="59" t="s">
        <v>161</v>
      </c>
      <c r="F4126" s="58"/>
    </row>
    <row r="4127">
      <c r="A4127" s="59" t="s">
        <v>39</v>
      </c>
      <c r="B4127" s="59" t="s">
        <v>80</v>
      </c>
      <c r="C4127" s="59" t="s">
        <v>171</v>
      </c>
      <c r="D4127" s="59">
        <v>1.0</v>
      </c>
      <c r="E4127" s="59" t="s">
        <v>161</v>
      </c>
      <c r="F4127" s="58"/>
    </row>
    <row r="4128">
      <c r="A4128" s="59" t="s">
        <v>39</v>
      </c>
      <c r="B4128" s="59" t="s">
        <v>23</v>
      </c>
      <c r="C4128" s="59" t="s">
        <v>171</v>
      </c>
      <c r="D4128" s="59">
        <v>1.0</v>
      </c>
      <c r="E4128" s="59" t="s">
        <v>161</v>
      </c>
      <c r="F4128" s="58"/>
    </row>
    <row r="4129">
      <c r="A4129" s="59" t="s">
        <v>39</v>
      </c>
      <c r="B4129" s="59" t="s">
        <v>67</v>
      </c>
      <c r="C4129" s="59" t="s">
        <v>171</v>
      </c>
      <c r="D4129" s="59">
        <v>1.0</v>
      </c>
      <c r="E4129" s="59" t="s">
        <v>161</v>
      </c>
      <c r="F4129" s="58"/>
    </row>
    <row r="4130">
      <c r="A4130" s="59" t="s">
        <v>39</v>
      </c>
      <c r="B4130" s="59" t="s">
        <v>92</v>
      </c>
      <c r="C4130" s="59" t="s">
        <v>171</v>
      </c>
      <c r="D4130" s="59">
        <v>1.0</v>
      </c>
      <c r="E4130" s="59" t="s">
        <v>161</v>
      </c>
      <c r="F4130" s="58"/>
    </row>
    <row r="4131">
      <c r="A4131" s="59" t="s">
        <v>39</v>
      </c>
      <c r="B4131" s="59" t="s">
        <v>138</v>
      </c>
      <c r="C4131" s="59" t="s">
        <v>171</v>
      </c>
      <c r="D4131" s="59">
        <v>1.0</v>
      </c>
      <c r="E4131" s="59" t="s">
        <v>161</v>
      </c>
      <c r="F4131" s="58"/>
    </row>
    <row r="4132">
      <c r="A4132" s="59" t="s">
        <v>39</v>
      </c>
      <c r="B4132" s="59" t="s">
        <v>128</v>
      </c>
      <c r="C4132" s="59" t="s">
        <v>171</v>
      </c>
      <c r="D4132" s="59">
        <v>1.0</v>
      </c>
      <c r="E4132" s="59" t="s">
        <v>161</v>
      </c>
      <c r="F4132" s="58"/>
    </row>
    <row r="4133">
      <c r="A4133" s="59" t="s">
        <v>39</v>
      </c>
      <c r="B4133" s="59" t="s">
        <v>21</v>
      </c>
      <c r="C4133" s="59" t="s">
        <v>171</v>
      </c>
      <c r="D4133" s="59">
        <v>1.0</v>
      </c>
      <c r="E4133" s="59" t="s">
        <v>161</v>
      </c>
      <c r="F4133" s="58"/>
    </row>
    <row r="4134">
      <c r="A4134" s="59" t="s">
        <v>39</v>
      </c>
      <c r="B4134" s="59" t="s">
        <v>144</v>
      </c>
      <c r="C4134" s="59" t="s">
        <v>171</v>
      </c>
      <c r="D4134" s="59">
        <v>1.0</v>
      </c>
      <c r="E4134" s="59" t="s">
        <v>161</v>
      </c>
      <c r="F4134" s="58"/>
    </row>
    <row r="4135">
      <c r="A4135" s="59" t="s">
        <v>39</v>
      </c>
      <c r="B4135" s="59" t="s">
        <v>82</v>
      </c>
      <c r="C4135" s="59" t="s">
        <v>171</v>
      </c>
      <c r="D4135" s="59">
        <v>1.0</v>
      </c>
      <c r="E4135" s="59" t="s">
        <v>161</v>
      </c>
      <c r="F4135" s="58"/>
    </row>
    <row r="4136">
      <c r="A4136" s="59" t="s">
        <v>39</v>
      </c>
      <c r="B4136" s="59" t="s">
        <v>73</v>
      </c>
      <c r="C4136" s="59" t="s">
        <v>171</v>
      </c>
      <c r="D4136" s="59">
        <v>1.0</v>
      </c>
      <c r="E4136" s="59" t="s">
        <v>161</v>
      </c>
      <c r="F4136" s="58"/>
    </row>
    <row r="4137">
      <c r="A4137" s="59" t="s">
        <v>39</v>
      </c>
      <c r="B4137" s="59" t="s">
        <v>50</v>
      </c>
      <c r="C4137" s="59" t="s">
        <v>171</v>
      </c>
      <c r="D4137" s="59">
        <v>1.0</v>
      </c>
      <c r="E4137" s="59" t="s">
        <v>161</v>
      </c>
      <c r="F4137" s="58"/>
    </row>
    <row r="4138">
      <c r="A4138" s="59" t="s">
        <v>39</v>
      </c>
      <c r="B4138" s="59" t="s">
        <v>72</v>
      </c>
      <c r="C4138" s="59" t="s">
        <v>171</v>
      </c>
      <c r="D4138" s="59">
        <v>1.0</v>
      </c>
      <c r="E4138" s="59" t="s">
        <v>161</v>
      </c>
      <c r="F4138" s="58"/>
    </row>
    <row r="4139">
      <c r="A4139" s="59" t="s">
        <v>39</v>
      </c>
      <c r="B4139" s="59" t="s">
        <v>75</v>
      </c>
      <c r="C4139" s="59" t="s">
        <v>171</v>
      </c>
      <c r="D4139" s="59">
        <v>1.0</v>
      </c>
      <c r="E4139" s="59" t="s">
        <v>161</v>
      </c>
      <c r="F4139" s="58"/>
    </row>
    <row r="4140">
      <c r="A4140" s="59" t="s">
        <v>39</v>
      </c>
      <c r="B4140" s="59" t="s">
        <v>25</v>
      </c>
      <c r="C4140" s="59" t="s">
        <v>171</v>
      </c>
      <c r="D4140" s="59">
        <v>1.0</v>
      </c>
      <c r="E4140" s="59" t="s">
        <v>161</v>
      </c>
      <c r="F4140" s="58"/>
    </row>
    <row r="4141">
      <c r="A4141" s="59" t="s">
        <v>39</v>
      </c>
      <c r="B4141" s="59" t="s">
        <v>104</v>
      </c>
      <c r="C4141" s="59" t="s">
        <v>171</v>
      </c>
      <c r="D4141" s="59">
        <v>1.0</v>
      </c>
      <c r="E4141" s="59" t="s">
        <v>161</v>
      </c>
      <c r="F4141" s="58"/>
    </row>
    <row r="4142">
      <c r="A4142" s="59" t="s">
        <v>39</v>
      </c>
      <c r="B4142" s="59" t="s">
        <v>146</v>
      </c>
      <c r="C4142" s="59" t="s">
        <v>171</v>
      </c>
      <c r="D4142" s="59">
        <v>1.0</v>
      </c>
      <c r="E4142" s="59" t="s">
        <v>161</v>
      </c>
      <c r="F4142" s="58"/>
    </row>
    <row r="4143">
      <c r="A4143" s="59" t="s">
        <v>39</v>
      </c>
      <c r="B4143" s="59" t="s">
        <v>55</v>
      </c>
      <c r="C4143" s="59" t="s">
        <v>171</v>
      </c>
      <c r="D4143" s="59">
        <v>1.0</v>
      </c>
      <c r="E4143" s="59" t="s">
        <v>161</v>
      </c>
      <c r="F4143" s="58"/>
    </row>
    <row r="4144">
      <c r="A4144" s="59" t="s">
        <v>39</v>
      </c>
      <c r="B4144" s="59" t="s">
        <v>125</v>
      </c>
      <c r="C4144" s="59" t="s">
        <v>171</v>
      </c>
      <c r="D4144" s="59">
        <v>1.0</v>
      </c>
      <c r="E4144" s="59" t="s">
        <v>161</v>
      </c>
      <c r="F4144" s="58"/>
    </row>
    <row r="4145">
      <c r="A4145" s="59" t="s">
        <v>39</v>
      </c>
      <c r="B4145" s="59" t="s">
        <v>81</v>
      </c>
      <c r="C4145" s="59" t="s">
        <v>171</v>
      </c>
      <c r="D4145" s="59">
        <v>1.0</v>
      </c>
      <c r="E4145" s="59" t="s">
        <v>161</v>
      </c>
      <c r="F4145" s="58"/>
    </row>
    <row r="4146">
      <c r="A4146" s="59" t="s">
        <v>39</v>
      </c>
      <c r="B4146" s="59" t="s">
        <v>106</v>
      </c>
      <c r="C4146" s="59" t="s">
        <v>171</v>
      </c>
      <c r="D4146" s="59">
        <v>1.0</v>
      </c>
      <c r="E4146" s="59" t="s">
        <v>161</v>
      </c>
      <c r="F4146" s="58"/>
    </row>
    <row r="4147">
      <c r="A4147" s="59" t="s">
        <v>39</v>
      </c>
      <c r="B4147" s="59" t="s">
        <v>86</v>
      </c>
      <c r="C4147" s="59" t="s">
        <v>171</v>
      </c>
      <c r="D4147" s="59">
        <v>1.0</v>
      </c>
      <c r="E4147" s="59" t="s">
        <v>161</v>
      </c>
      <c r="F4147" s="58"/>
    </row>
    <row r="4148">
      <c r="A4148" s="59" t="s">
        <v>39</v>
      </c>
      <c r="B4148" s="59" t="s">
        <v>90</v>
      </c>
      <c r="C4148" s="59" t="s">
        <v>171</v>
      </c>
      <c r="D4148" s="59">
        <v>1.0</v>
      </c>
      <c r="E4148" s="59" t="s">
        <v>161</v>
      </c>
      <c r="F4148" s="58"/>
    </row>
    <row r="4149">
      <c r="A4149" s="59" t="s">
        <v>39</v>
      </c>
      <c r="B4149" s="59" t="s">
        <v>135</v>
      </c>
      <c r="C4149" s="59" t="s">
        <v>171</v>
      </c>
      <c r="D4149" s="59">
        <v>1.0</v>
      </c>
      <c r="E4149" s="59" t="s">
        <v>161</v>
      </c>
      <c r="F4149" s="58"/>
    </row>
    <row r="4150">
      <c r="A4150" s="59" t="s">
        <v>39</v>
      </c>
      <c r="B4150" s="59" t="s">
        <v>113</v>
      </c>
      <c r="C4150" s="59" t="s">
        <v>171</v>
      </c>
      <c r="D4150" s="59">
        <v>1.0</v>
      </c>
      <c r="E4150" s="59" t="s">
        <v>161</v>
      </c>
      <c r="F4150" s="58"/>
    </row>
    <row r="4151">
      <c r="A4151" s="59" t="s">
        <v>39</v>
      </c>
      <c r="B4151" s="59" t="s">
        <v>69</v>
      </c>
      <c r="C4151" s="59" t="s">
        <v>171</v>
      </c>
      <c r="D4151" s="59">
        <v>1.0</v>
      </c>
      <c r="E4151" s="59" t="s">
        <v>161</v>
      </c>
      <c r="F4151" s="58"/>
    </row>
    <row r="4152">
      <c r="A4152" s="59" t="s">
        <v>39</v>
      </c>
      <c r="B4152" s="59" t="s">
        <v>143</v>
      </c>
      <c r="C4152" s="59" t="s">
        <v>171</v>
      </c>
      <c r="D4152" s="59">
        <v>1.0</v>
      </c>
      <c r="E4152" s="59" t="s">
        <v>161</v>
      </c>
      <c r="F4152" s="58"/>
    </row>
    <row r="4153">
      <c r="A4153" s="59" t="s">
        <v>39</v>
      </c>
      <c r="B4153" s="59" t="s">
        <v>111</v>
      </c>
      <c r="C4153" s="59" t="s">
        <v>171</v>
      </c>
      <c r="D4153" s="59">
        <v>1.0</v>
      </c>
      <c r="E4153" s="59" t="s">
        <v>161</v>
      </c>
      <c r="F4153" s="58"/>
    </row>
    <row r="4154">
      <c r="A4154" s="59" t="s">
        <v>39</v>
      </c>
      <c r="B4154" s="59" t="s">
        <v>130</v>
      </c>
      <c r="C4154" s="59" t="s">
        <v>171</v>
      </c>
      <c r="D4154" s="59">
        <v>1.0</v>
      </c>
      <c r="E4154" s="59" t="s">
        <v>161</v>
      </c>
      <c r="F4154" s="58"/>
    </row>
    <row r="4155">
      <c r="A4155" s="59" t="s">
        <v>39</v>
      </c>
      <c r="B4155" s="59" t="s">
        <v>47</v>
      </c>
      <c r="C4155" s="59" t="s">
        <v>171</v>
      </c>
      <c r="D4155" s="59">
        <v>1.0</v>
      </c>
      <c r="E4155" s="59" t="s">
        <v>161</v>
      </c>
      <c r="F4155" s="58"/>
    </row>
    <row r="4156">
      <c r="A4156" s="59" t="s">
        <v>39</v>
      </c>
      <c r="B4156" s="59" t="s">
        <v>17</v>
      </c>
      <c r="C4156" s="59" t="s">
        <v>171</v>
      </c>
      <c r="D4156" s="59">
        <v>1.0</v>
      </c>
      <c r="E4156" s="59" t="s">
        <v>161</v>
      </c>
      <c r="F4156" s="58"/>
    </row>
    <row r="4157">
      <c r="A4157" s="59" t="s">
        <v>39</v>
      </c>
      <c r="B4157" s="59" t="s">
        <v>22</v>
      </c>
      <c r="C4157" s="59" t="s">
        <v>171</v>
      </c>
      <c r="D4157" s="59">
        <v>1.0</v>
      </c>
      <c r="E4157" s="59" t="s">
        <v>161</v>
      </c>
      <c r="F4157" s="58"/>
    </row>
    <row r="4158">
      <c r="A4158" s="59" t="s">
        <v>39</v>
      </c>
      <c r="B4158" s="59" t="s">
        <v>62</v>
      </c>
      <c r="C4158" s="59" t="s">
        <v>171</v>
      </c>
      <c r="D4158" s="59">
        <v>1.0</v>
      </c>
      <c r="E4158" s="59" t="s">
        <v>161</v>
      </c>
      <c r="F4158" s="58"/>
    </row>
    <row r="4159">
      <c r="A4159" s="59" t="s">
        <v>39</v>
      </c>
      <c r="B4159" s="59" t="s">
        <v>66</v>
      </c>
      <c r="C4159" s="59" t="s">
        <v>171</v>
      </c>
      <c r="D4159" s="59">
        <v>1.0</v>
      </c>
      <c r="E4159" s="59" t="s">
        <v>161</v>
      </c>
      <c r="F4159" s="58"/>
    </row>
    <row r="4160">
      <c r="A4160" s="59" t="s">
        <v>39</v>
      </c>
      <c r="B4160" s="59" t="s">
        <v>78</v>
      </c>
      <c r="C4160" s="59" t="s">
        <v>171</v>
      </c>
      <c r="D4160" s="59">
        <v>1.0</v>
      </c>
      <c r="E4160" s="59" t="s">
        <v>161</v>
      </c>
      <c r="F4160" s="58"/>
    </row>
    <row r="4161">
      <c r="A4161" s="59" t="s">
        <v>39</v>
      </c>
      <c r="B4161" s="59" t="s">
        <v>91</v>
      </c>
      <c r="C4161" s="59" t="s">
        <v>171</v>
      </c>
      <c r="D4161" s="59">
        <v>1.0</v>
      </c>
      <c r="E4161" s="59" t="s">
        <v>161</v>
      </c>
      <c r="F4161" s="58"/>
    </row>
    <row r="4162">
      <c r="A4162" s="59" t="s">
        <v>39</v>
      </c>
      <c r="B4162" s="59" t="s">
        <v>110</v>
      </c>
      <c r="C4162" s="59" t="s">
        <v>171</v>
      </c>
      <c r="D4162" s="59">
        <v>1.0</v>
      </c>
      <c r="E4162" s="59" t="s">
        <v>161</v>
      </c>
      <c r="F4162" s="58"/>
    </row>
    <row r="4163">
      <c r="A4163" s="59" t="s">
        <v>39</v>
      </c>
      <c r="B4163" s="59" t="s">
        <v>87</v>
      </c>
      <c r="C4163" s="59" t="s">
        <v>171</v>
      </c>
      <c r="D4163" s="59">
        <v>1.0</v>
      </c>
      <c r="E4163" s="59" t="s">
        <v>161</v>
      </c>
      <c r="F4163" s="58"/>
    </row>
    <row r="4164">
      <c r="A4164" s="59" t="s">
        <v>39</v>
      </c>
      <c r="B4164" s="59" t="s">
        <v>41</v>
      </c>
      <c r="C4164" s="59" t="s">
        <v>171</v>
      </c>
      <c r="D4164" s="59">
        <v>1.0</v>
      </c>
      <c r="E4164" s="59" t="s">
        <v>161</v>
      </c>
      <c r="F4164" s="58"/>
    </row>
    <row r="4165">
      <c r="A4165" s="59" t="s">
        <v>39</v>
      </c>
      <c r="B4165" s="59" t="s">
        <v>97</v>
      </c>
      <c r="C4165" s="59" t="s">
        <v>171</v>
      </c>
      <c r="D4165" s="59">
        <v>1.0</v>
      </c>
      <c r="E4165" s="59" t="s">
        <v>161</v>
      </c>
      <c r="F4165" s="58"/>
    </row>
    <row r="4166">
      <c r="A4166" s="59" t="s">
        <v>39</v>
      </c>
      <c r="B4166" s="59" t="s">
        <v>77</v>
      </c>
      <c r="C4166" s="59" t="s">
        <v>171</v>
      </c>
      <c r="D4166" s="59">
        <v>1.0</v>
      </c>
      <c r="E4166" s="59" t="s">
        <v>161</v>
      </c>
      <c r="F4166" s="58"/>
    </row>
    <row r="4167">
      <c r="A4167" s="59" t="s">
        <v>39</v>
      </c>
      <c r="B4167" s="59" t="s">
        <v>120</v>
      </c>
      <c r="C4167" s="59" t="s">
        <v>171</v>
      </c>
      <c r="D4167" s="59">
        <v>1.0</v>
      </c>
      <c r="E4167" s="59" t="s">
        <v>161</v>
      </c>
      <c r="F4167" s="58"/>
    </row>
    <row r="4168">
      <c r="A4168" s="59" t="s">
        <v>39</v>
      </c>
      <c r="B4168" s="59" t="s">
        <v>116</v>
      </c>
      <c r="C4168" s="59" t="s">
        <v>171</v>
      </c>
      <c r="D4168" s="59">
        <v>1.0</v>
      </c>
      <c r="E4168" s="59" t="s">
        <v>161</v>
      </c>
      <c r="F4168" s="58"/>
    </row>
    <row r="4169">
      <c r="A4169" s="59" t="s">
        <v>39</v>
      </c>
      <c r="B4169" s="59" t="s">
        <v>31</v>
      </c>
      <c r="C4169" s="59" t="s">
        <v>171</v>
      </c>
      <c r="D4169" s="59">
        <v>1.0</v>
      </c>
      <c r="E4169" s="59" t="s">
        <v>161</v>
      </c>
      <c r="F4169" s="58"/>
    </row>
    <row r="4170">
      <c r="A4170" s="59" t="s">
        <v>39</v>
      </c>
      <c r="B4170" s="59" t="s">
        <v>45</v>
      </c>
      <c r="C4170" s="59" t="s">
        <v>171</v>
      </c>
      <c r="D4170" s="59">
        <v>1.0</v>
      </c>
      <c r="E4170" s="59" t="s">
        <v>161</v>
      </c>
      <c r="F4170" s="58"/>
    </row>
    <row r="4171">
      <c r="A4171" s="59" t="s">
        <v>39</v>
      </c>
      <c r="B4171" s="59" t="s">
        <v>94</v>
      </c>
      <c r="C4171" s="59" t="s">
        <v>171</v>
      </c>
      <c r="D4171" s="59">
        <v>1.0</v>
      </c>
      <c r="E4171" s="59" t="s">
        <v>161</v>
      </c>
      <c r="F4171" s="58"/>
    </row>
    <row r="4172">
      <c r="A4172" s="59" t="s">
        <v>39</v>
      </c>
      <c r="B4172" s="59" t="s">
        <v>27</v>
      </c>
      <c r="C4172" s="59" t="s">
        <v>171</v>
      </c>
      <c r="D4172" s="59">
        <v>1.0</v>
      </c>
      <c r="E4172" s="59" t="s">
        <v>161</v>
      </c>
      <c r="F4172" s="58"/>
    </row>
    <row r="4173">
      <c r="A4173" s="59" t="s">
        <v>39</v>
      </c>
      <c r="B4173" s="59" t="s">
        <v>105</v>
      </c>
      <c r="C4173" s="59" t="s">
        <v>171</v>
      </c>
      <c r="D4173" s="59">
        <v>1.0</v>
      </c>
      <c r="E4173" s="59" t="s">
        <v>161</v>
      </c>
      <c r="F4173" s="58"/>
    </row>
    <row r="4174">
      <c r="A4174" s="59" t="s">
        <v>39</v>
      </c>
      <c r="B4174" s="59" t="s">
        <v>52</v>
      </c>
      <c r="C4174" s="59" t="s">
        <v>171</v>
      </c>
      <c r="D4174" s="59">
        <v>1.0</v>
      </c>
      <c r="E4174" s="59" t="s">
        <v>161</v>
      </c>
      <c r="F4174" s="58"/>
    </row>
    <row r="4175">
      <c r="A4175" s="59" t="s">
        <v>39</v>
      </c>
      <c r="B4175" s="59" t="s">
        <v>58</v>
      </c>
      <c r="C4175" s="59" t="s">
        <v>171</v>
      </c>
      <c r="D4175" s="59">
        <v>1.0</v>
      </c>
      <c r="E4175" s="59" t="s">
        <v>161</v>
      </c>
      <c r="F4175" s="58"/>
    </row>
    <row r="4176">
      <c r="A4176" s="59" t="s">
        <v>39</v>
      </c>
      <c r="B4176" s="59" t="s">
        <v>65</v>
      </c>
      <c r="C4176" s="59" t="s">
        <v>171</v>
      </c>
      <c r="D4176" s="59">
        <v>1.0</v>
      </c>
      <c r="E4176" s="59" t="s">
        <v>161</v>
      </c>
      <c r="F4176" s="58"/>
    </row>
    <row r="4177">
      <c r="A4177" s="59" t="s">
        <v>39</v>
      </c>
      <c r="B4177" s="59" t="s">
        <v>59</v>
      </c>
      <c r="C4177" s="59" t="s">
        <v>171</v>
      </c>
      <c r="D4177" s="59">
        <v>1.0</v>
      </c>
      <c r="E4177" s="59" t="s">
        <v>161</v>
      </c>
      <c r="F4177" s="58"/>
    </row>
    <row r="4178">
      <c r="A4178" s="59" t="s">
        <v>39</v>
      </c>
      <c r="B4178" s="59" t="s">
        <v>71</v>
      </c>
      <c r="C4178" s="59" t="s">
        <v>171</v>
      </c>
      <c r="D4178" s="59">
        <v>1.0</v>
      </c>
      <c r="E4178" s="59" t="s">
        <v>161</v>
      </c>
      <c r="F4178" s="58"/>
    </row>
    <row r="4179">
      <c r="A4179" s="59" t="s">
        <v>39</v>
      </c>
      <c r="B4179" s="59" t="s">
        <v>119</v>
      </c>
      <c r="C4179" s="59" t="s">
        <v>171</v>
      </c>
      <c r="D4179" s="59">
        <v>1.0</v>
      </c>
      <c r="E4179" s="59" t="s">
        <v>161</v>
      </c>
      <c r="F4179" s="58"/>
    </row>
    <row r="4180">
      <c r="A4180" s="59" t="s">
        <v>39</v>
      </c>
      <c r="B4180" s="59" t="s">
        <v>122</v>
      </c>
      <c r="C4180" s="59" t="s">
        <v>171</v>
      </c>
      <c r="D4180" s="59">
        <v>1.0</v>
      </c>
      <c r="E4180" s="59" t="s">
        <v>161</v>
      </c>
      <c r="F4180" s="58"/>
    </row>
    <row r="4181">
      <c r="A4181" s="59" t="s">
        <v>39</v>
      </c>
      <c r="B4181" s="59" t="s">
        <v>36</v>
      </c>
      <c r="C4181" s="59" t="s">
        <v>171</v>
      </c>
      <c r="D4181" s="59">
        <v>1.0</v>
      </c>
      <c r="E4181" s="59" t="s">
        <v>161</v>
      </c>
      <c r="F4181" s="58"/>
    </row>
    <row r="4182">
      <c r="A4182" s="59" t="s">
        <v>39</v>
      </c>
      <c r="B4182" s="59" t="s">
        <v>40</v>
      </c>
      <c r="C4182" s="59" t="s">
        <v>171</v>
      </c>
      <c r="D4182" s="59">
        <v>1.0</v>
      </c>
      <c r="E4182" s="59" t="s">
        <v>161</v>
      </c>
      <c r="F4182" s="58"/>
    </row>
    <row r="4183">
      <c r="A4183" s="59" t="s">
        <v>39</v>
      </c>
      <c r="B4183" s="59" t="s">
        <v>84</v>
      </c>
      <c r="C4183" s="59" t="s">
        <v>171</v>
      </c>
      <c r="D4183" s="59">
        <v>1.0</v>
      </c>
      <c r="E4183" s="59" t="s">
        <v>161</v>
      </c>
      <c r="F4183" s="58"/>
    </row>
    <row r="4184">
      <c r="A4184" s="59" t="s">
        <v>39</v>
      </c>
      <c r="B4184" s="59" t="s">
        <v>98</v>
      </c>
      <c r="C4184" s="59" t="s">
        <v>171</v>
      </c>
      <c r="D4184" s="59">
        <v>1.0</v>
      </c>
      <c r="E4184" s="59" t="s">
        <v>161</v>
      </c>
      <c r="F4184" s="58"/>
    </row>
    <row r="4185">
      <c r="A4185" s="59" t="s">
        <v>39</v>
      </c>
      <c r="B4185" s="59" t="s">
        <v>99</v>
      </c>
      <c r="C4185" s="59" t="s">
        <v>171</v>
      </c>
      <c r="D4185" s="59">
        <v>1.0</v>
      </c>
      <c r="E4185" s="59" t="s">
        <v>161</v>
      </c>
      <c r="F4185" s="58"/>
    </row>
    <row r="4186">
      <c r="A4186" s="59" t="s">
        <v>39</v>
      </c>
      <c r="B4186" s="59" t="s">
        <v>109</v>
      </c>
      <c r="C4186" s="59" t="s">
        <v>171</v>
      </c>
      <c r="D4186" s="59">
        <v>1.0</v>
      </c>
      <c r="E4186" s="59" t="s">
        <v>161</v>
      </c>
      <c r="F4186" s="58"/>
    </row>
    <row r="4187">
      <c r="A4187" s="59" t="s">
        <v>39</v>
      </c>
      <c r="B4187" s="59" t="s">
        <v>124</v>
      </c>
      <c r="C4187" s="59" t="s">
        <v>171</v>
      </c>
      <c r="D4187" s="59">
        <v>1.0</v>
      </c>
      <c r="E4187" s="59" t="s">
        <v>161</v>
      </c>
      <c r="F4187" s="58"/>
    </row>
    <row r="4188">
      <c r="A4188" s="59" t="s">
        <v>39</v>
      </c>
      <c r="B4188" s="59" t="s">
        <v>145</v>
      </c>
      <c r="C4188" s="59" t="s">
        <v>171</v>
      </c>
      <c r="D4188" s="59">
        <v>1.0</v>
      </c>
      <c r="E4188" s="59" t="s">
        <v>161</v>
      </c>
      <c r="F4188" s="58"/>
    </row>
    <row r="4189">
      <c r="A4189" s="59" t="s">
        <v>39</v>
      </c>
      <c r="B4189" s="59" t="s">
        <v>147</v>
      </c>
      <c r="C4189" s="59" t="s">
        <v>171</v>
      </c>
      <c r="D4189" s="59">
        <v>1.0</v>
      </c>
      <c r="E4189" s="59" t="s">
        <v>161</v>
      </c>
      <c r="F4189" s="58"/>
    </row>
    <row r="4190">
      <c r="A4190" s="59" t="s">
        <v>39</v>
      </c>
      <c r="B4190" s="59" t="s">
        <v>102</v>
      </c>
      <c r="C4190" s="59" t="s">
        <v>171</v>
      </c>
      <c r="D4190" s="59">
        <v>1.0</v>
      </c>
      <c r="E4190" s="59" t="s">
        <v>161</v>
      </c>
      <c r="F4190" s="58"/>
    </row>
    <row r="4191">
      <c r="A4191" s="59" t="s">
        <v>121</v>
      </c>
      <c r="B4191" s="59" t="s">
        <v>126</v>
      </c>
      <c r="C4191" s="59" t="s">
        <v>171</v>
      </c>
      <c r="D4191" s="59">
        <v>1.0</v>
      </c>
      <c r="E4191" s="59" t="s">
        <v>161</v>
      </c>
      <c r="F4191" s="58"/>
    </row>
    <row r="4192">
      <c r="A4192" s="59" t="s">
        <v>121</v>
      </c>
      <c r="B4192" s="59" t="s">
        <v>80</v>
      </c>
      <c r="C4192" s="59" t="s">
        <v>171</v>
      </c>
      <c r="D4192" s="59">
        <v>1.0</v>
      </c>
      <c r="E4192" s="59" t="s">
        <v>161</v>
      </c>
      <c r="F4192" s="58"/>
    </row>
    <row r="4193">
      <c r="A4193" s="59" t="s">
        <v>121</v>
      </c>
      <c r="B4193" s="59" t="s">
        <v>23</v>
      </c>
      <c r="C4193" s="59" t="s">
        <v>171</v>
      </c>
      <c r="D4193" s="59">
        <v>1.0</v>
      </c>
      <c r="E4193" s="59" t="s">
        <v>161</v>
      </c>
      <c r="F4193" s="58"/>
    </row>
    <row r="4194">
      <c r="A4194" s="59" t="s">
        <v>121</v>
      </c>
      <c r="B4194" s="59" t="s">
        <v>67</v>
      </c>
      <c r="C4194" s="59" t="s">
        <v>171</v>
      </c>
      <c r="D4194" s="59">
        <v>1.0</v>
      </c>
      <c r="E4194" s="59" t="s">
        <v>161</v>
      </c>
      <c r="F4194" s="58"/>
    </row>
    <row r="4195">
      <c r="A4195" s="59" t="s">
        <v>121</v>
      </c>
      <c r="B4195" s="59" t="s">
        <v>92</v>
      </c>
      <c r="C4195" s="59" t="s">
        <v>171</v>
      </c>
      <c r="D4195" s="59">
        <v>1.0</v>
      </c>
      <c r="E4195" s="59" t="s">
        <v>161</v>
      </c>
      <c r="F4195" s="58"/>
    </row>
    <row r="4196">
      <c r="A4196" s="59" t="s">
        <v>121</v>
      </c>
      <c r="B4196" s="59" t="s">
        <v>138</v>
      </c>
      <c r="C4196" s="59" t="s">
        <v>171</v>
      </c>
      <c r="D4196" s="59">
        <v>1.0</v>
      </c>
      <c r="E4196" s="59" t="s">
        <v>161</v>
      </c>
      <c r="F4196" s="58"/>
    </row>
    <row r="4197">
      <c r="A4197" s="59" t="s">
        <v>121</v>
      </c>
      <c r="B4197" s="59" t="s">
        <v>128</v>
      </c>
      <c r="C4197" s="59" t="s">
        <v>171</v>
      </c>
      <c r="D4197" s="59">
        <v>1.0</v>
      </c>
      <c r="E4197" s="59" t="s">
        <v>161</v>
      </c>
      <c r="F4197" s="58"/>
    </row>
    <row r="4198">
      <c r="A4198" s="59" t="s">
        <v>121</v>
      </c>
      <c r="B4198" s="59" t="s">
        <v>21</v>
      </c>
      <c r="C4198" s="59" t="s">
        <v>171</v>
      </c>
      <c r="D4198" s="59">
        <v>1.0</v>
      </c>
      <c r="E4198" s="59" t="s">
        <v>161</v>
      </c>
      <c r="F4198" s="58"/>
    </row>
    <row r="4199">
      <c r="A4199" s="59" t="s">
        <v>121</v>
      </c>
      <c r="B4199" s="59" t="s">
        <v>144</v>
      </c>
      <c r="C4199" s="59" t="s">
        <v>171</v>
      </c>
      <c r="D4199" s="59">
        <v>1.0</v>
      </c>
      <c r="E4199" s="59" t="s">
        <v>161</v>
      </c>
      <c r="F4199" s="58"/>
    </row>
    <row r="4200">
      <c r="A4200" s="59" t="s">
        <v>121</v>
      </c>
      <c r="B4200" s="59" t="s">
        <v>82</v>
      </c>
      <c r="C4200" s="59" t="s">
        <v>171</v>
      </c>
      <c r="D4200" s="59">
        <v>1.0</v>
      </c>
      <c r="E4200" s="59" t="s">
        <v>161</v>
      </c>
      <c r="F4200" s="58"/>
    </row>
    <row r="4201">
      <c r="A4201" s="59" t="s">
        <v>121</v>
      </c>
      <c r="B4201" s="59" t="s">
        <v>73</v>
      </c>
      <c r="C4201" s="59" t="s">
        <v>171</v>
      </c>
      <c r="D4201" s="59">
        <v>1.0</v>
      </c>
      <c r="E4201" s="59" t="s">
        <v>161</v>
      </c>
      <c r="F4201" s="58"/>
    </row>
    <row r="4202">
      <c r="A4202" s="59" t="s">
        <v>121</v>
      </c>
      <c r="B4202" s="59" t="s">
        <v>50</v>
      </c>
      <c r="C4202" s="59" t="s">
        <v>171</v>
      </c>
      <c r="D4202" s="59">
        <v>1.0</v>
      </c>
      <c r="E4202" s="59" t="s">
        <v>161</v>
      </c>
      <c r="F4202" s="58"/>
    </row>
    <row r="4203">
      <c r="A4203" s="59" t="s">
        <v>121</v>
      </c>
      <c r="B4203" s="59" t="s">
        <v>72</v>
      </c>
      <c r="C4203" s="59" t="s">
        <v>171</v>
      </c>
      <c r="D4203" s="59">
        <v>1.0</v>
      </c>
      <c r="E4203" s="59" t="s">
        <v>161</v>
      </c>
      <c r="F4203" s="58"/>
    </row>
    <row r="4204">
      <c r="A4204" s="59" t="s">
        <v>121</v>
      </c>
      <c r="B4204" s="59" t="s">
        <v>75</v>
      </c>
      <c r="C4204" s="59" t="s">
        <v>171</v>
      </c>
      <c r="D4204" s="59">
        <v>1.0</v>
      </c>
      <c r="E4204" s="59" t="s">
        <v>161</v>
      </c>
      <c r="F4204" s="58"/>
    </row>
    <row r="4205">
      <c r="A4205" s="59" t="s">
        <v>121</v>
      </c>
      <c r="B4205" s="59" t="s">
        <v>25</v>
      </c>
      <c r="C4205" s="59" t="s">
        <v>171</v>
      </c>
      <c r="D4205" s="59">
        <v>1.0</v>
      </c>
      <c r="E4205" s="59" t="s">
        <v>161</v>
      </c>
      <c r="F4205" s="58"/>
    </row>
    <row r="4206">
      <c r="A4206" s="59" t="s">
        <v>121</v>
      </c>
      <c r="B4206" s="59" t="s">
        <v>104</v>
      </c>
      <c r="C4206" s="59" t="s">
        <v>171</v>
      </c>
      <c r="D4206" s="59">
        <v>1.0</v>
      </c>
      <c r="E4206" s="59" t="s">
        <v>161</v>
      </c>
      <c r="F4206" s="58"/>
    </row>
    <row r="4207">
      <c r="A4207" s="59" t="s">
        <v>121</v>
      </c>
      <c r="B4207" s="59" t="s">
        <v>146</v>
      </c>
      <c r="C4207" s="59" t="s">
        <v>171</v>
      </c>
      <c r="D4207" s="59">
        <v>1.0</v>
      </c>
      <c r="E4207" s="59" t="s">
        <v>161</v>
      </c>
      <c r="F4207" s="58"/>
    </row>
    <row r="4208">
      <c r="A4208" s="59" t="s">
        <v>121</v>
      </c>
      <c r="B4208" s="59" t="s">
        <v>55</v>
      </c>
      <c r="C4208" s="59" t="s">
        <v>171</v>
      </c>
      <c r="D4208" s="59">
        <v>1.0</v>
      </c>
      <c r="E4208" s="59" t="s">
        <v>161</v>
      </c>
      <c r="F4208" s="58"/>
    </row>
    <row r="4209">
      <c r="A4209" s="59" t="s">
        <v>121</v>
      </c>
      <c r="B4209" s="59" t="s">
        <v>125</v>
      </c>
      <c r="C4209" s="59" t="s">
        <v>171</v>
      </c>
      <c r="D4209" s="59">
        <v>1.0</v>
      </c>
      <c r="E4209" s="59" t="s">
        <v>161</v>
      </c>
      <c r="F4209" s="58"/>
    </row>
    <row r="4210">
      <c r="A4210" s="59" t="s">
        <v>121</v>
      </c>
      <c r="B4210" s="59" t="s">
        <v>81</v>
      </c>
      <c r="C4210" s="59" t="s">
        <v>171</v>
      </c>
      <c r="D4210" s="59">
        <v>1.0</v>
      </c>
      <c r="E4210" s="59" t="s">
        <v>161</v>
      </c>
      <c r="F4210" s="58"/>
    </row>
    <row r="4211">
      <c r="A4211" s="59" t="s">
        <v>121</v>
      </c>
      <c r="B4211" s="59" t="s">
        <v>106</v>
      </c>
      <c r="C4211" s="59" t="s">
        <v>171</v>
      </c>
      <c r="D4211" s="59">
        <v>1.0</v>
      </c>
      <c r="E4211" s="59" t="s">
        <v>161</v>
      </c>
      <c r="F4211" s="58"/>
    </row>
    <row r="4212">
      <c r="A4212" s="59" t="s">
        <v>121</v>
      </c>
      <c r="B4212" s="59" t="s">
        <v>86</v>
      </c>
      <c r="C4212" s="59" t="s">
        <v>171</v>
      </c>
      <c r="D4212" s="59">
        <v>1.0</v>
      </c>
      <c r="E4212" s="59" t="s">
        <v>161</v>
      </c>
      <c r="F4212" s="58"/>
    </row>
    <row r="4213">
      <c r="A4213" s="59" t="s">
        <v>121</v>
      </c>
      <c r="B4213" s="59" t="s">
        <v>90</v>
      </c>
      <c r="C4213" s="59" t="s">
        <v>171</v>
      </c>
      <c r="D4213" s="59">
        <v>1.0</v>
      </c>
      <c r="E4213" s="59" t="s">
        <v>161</v>
      </c>
      <c r="F4213" s="58"/>
    </row>
    <row r="4214">
      <c r="A4214" s="59" t="s">
        <v>121</v>
      </c>
      <c r="B4214" s="59" t="s">
        <v>135</v>
      </c>
      <c r="C4214" s="59" t="s">
        <v>171</v>
      </c>
      <c r="D4214" s="59">
        <v>1.0</v>
      </c>
      <c r="E4214" s="59" t="s">
        <v>161</v>
      </c>
      <c r="F4214" s="58"/>
    </row>
    <row r="4215">
      <c r="A4215" s="59" t="s">
        <v>121</v>
      </c>
      <c r="B4215" s="59" t="s">
        <v>113</v>
      </c>
      <c r="C4215" s="59" t="s">
        <v>171</v>
      </c>
      <c r="D4215" s="59">
        <v>1.0</v>
      </c>
      <c r="E4215" s="59" t="s">
        <v>161</v>
      </c>
      <c r="F4215" s="58"/>
    </row>
    <row r="4216">
      <c r="A4216" s="59" t="s">
        <v>121</v>
      </c>
      <c r="B4216" s="59" t="s">
        <v>69</v>
      </c>
      <c r="C4216" s="59" t="s">
        <v>171</v>
      </c>
      <c r="D4216" s="59">
        <v>1.0</v>
      </c>
      <c r="E4216" s="59" t="s">
        <v>161</v>
      </c>
      <c r="F4216" s="58"/>
    </row>
    <row r="4217">
      <c r="A4217" s="59" t="s">
        <v>121</v>
      </c>
      <c r="B4217" s="59" t="s">
        <v>143</v>
      </c>
      <c r="C4217" s="59" t="s">
        <v>171</v>
      </c>
      <c r="D4217" s="59">
        <v>1.0</v>
      </c>
      <c r="E4217" s="59" t="s">
        <v>161</v>
      </c>
      <c r="F4217" s="58"/>
    </row>
    <row r="4218">
      <c r="A4218" s="59" t="s">
        <v>121</v>
      </c>
      <c r="B4218" s="59" t="s">
        <v>111</v>
      </c>
      <c r="C4218" s="59" t="s">
        <v>171</v>
      </c>
      <c r="D4218" s="59">
        <v>1.0</v>
      </c>
      <c r="E4218" s="59" t="s">
        <v>161</v>
      </c>
      <c r="F4218" s="58"/>
    </row>
    <row r="4219">
      <c r="A4219" s="59" t="s">
        <v>121</v>
      </c>
      <c r="B4219" s="59" t="s">
        <v>130</v>
      </c>
      <c r="C4219" s="59" t="s">
        <v>171</v>
      </c>
      <c r="D4219" s="59">
        <v>1.0</v>
      </c>
      <c r="E4219" s="59" t="s">
        <v>161</v>
      </c>
      <c r="F4219" s="58"/>
    </row>
    <row r="4220">
      <c r="A4220" s="59" t="s">
        <v>121</v>
      </c>
      <c r="B4220" s="59" t="s">
        <v>47</v>
      </c>
      <c r="C4220" s="59" t="s">
        <v>171</v>
      </c>
      <c r="D4220" s="59">
        <v>1.0</v>
      </c>
      <c r="E4220" s="59" t="s">
        <v>161</v>
      </c>
      <c r="F4220" s="58"/>
    </row>
    <row r="4221">
      <c r="A4221" s="59" t="s">
        <v>121</v>
      </c>
      <c r="B4221" s="59" t="s">
        <v>17</v>
      </c>
      <c r="C4221" s="59" t="s">
        <v>171</v>
      </c>
      <c r="D4221" s="59">
        <v>1.0</v>
      </c>
      <c r="E4221" s="59" t="s">
        <v>161</v>
      </c>
      <c r="F4221" s="58"/>
    </row>
    <row r="4222">
      <c r="A4222" s="59" t="s">
        <v>121</v>
      </c>
      <c r="B4222" s="59" t="s">
        <v>22</v>
      </c>
      <c r="C4222" s="59" t="s">
        <v>171</v>
      </c>
      <c r="D4222" s="59">
        <v>1.0</v>
      </c>
      <c r="E4222" s="59" t="s">
        <v>161</v>
      </c>
      <c r="F4222" s="58"/>
    </row>
    <row r="4223">
      <c r="A4223" s="59" t="s">
        <v>121</v>
      </c>
      <c r="B4223" s="59" t="s">
        <v>62</v>
      </c>
      <c r="C4223" s="59" t="s">
        <v>171</v>
      </c>
      <c r="D4223" s="59">
        <v>1.0</v>
      </c>
      <c r="E4223" s="59" t="s">
        <v>161</v>
      </c>
      <c r="F4223" s="58"/>
    </row>
    <row r="4224">
      <c r="A4224" s="59" t="s">
        <v>121</v>
      </c>
      <c r="B4224" s="59" t="s">
        <v>66</v>
      </c>
      <c r="C4224" s="59" t="s">
        <v>171</v>
      </c>
      <c r="D4224" s="59">
        <v>1.0</v>
      </c>
      <c r="E4224" s="59" t="s">
        <v>161</v>
      </c>
      <c r="F4224" s="58"/>
    </row>
    <row r="4225">
      <c r="A4225" s="59" t="s">
        <v>121</v>
      </c>
      <c r="B4225" s="59" t="s">
        <v>78</v>
      </c>
      <c r="C4225" s="59" t="s">
        <v>171</v>
      </c>
      <c r="D4225" s="59">
        <v>1.0</v>
      </c>
      <c r="E4225" s="59" t="s">
        <v>161</v>
      </c>
      <c r="F4225" s="58"/>
    </row>
    <row r="4226">
      <c r="A4226" s="59" t="s">
        <v>121</v>
      </c>
      <c r="B4226" s="59" t="s">
        <v>91</v>
      </c>
      <c r="C4226" s="59" t="s">
        <v>171</v>
      </c>
      <c r="D4226" s="59">
        <v>1.0</v>
      </c>
      <c r="E4226" s="59" t="s">
        <v>161</v>
      </c>
      <c r="F4226" s="58"/>
    </row>
    <row r="4227">
      <c r="A4227" s="59" t="s">
        <v>121</v>
      </c>
      <c r="B4227" s="59" t="s">
        <v>110</v>
      </c>
      <c r="C4227" s="59" t="s">
        <v>171</v>
      </c>
      <c r="D4227" s="59">
        <v>1.0</v>
      </c>
      <c r="E4227" s="59" t="s">
        <v>161</v>
      </c>
      <c r="F4227" s="58"/>
    </row>
    <row r="4228">
      <c r="A4228" s="59" t="s">
        <v>121</v>
      </c>
      <c r="B4228" s="59" t="s">
        <v>87</v>
      </c>
      <c r="C4228" s="59" t="s">
        <v>171</v>
      </c>
      <c r="D4228" s="59">
        <v>1.0</v>
      </c>
      <c r="E4228" s="59" t="s">
        <v>161</v>
      </c>
      <c r="F4228" s="58"/>
    </row>
    <row r="4229">
      <c r="A4229" s="59" t="s">
        <v>121</v>
      </c>
      <c r="B4229" s="59" t="s">
        <v>41</v>
      </c>
      <c r="C4229" s="59" t="s">
        <v>171</v>
      </c>
      <c r="D4229" s="59">
        <v>1.0</v>
      </c>
      <c r="E4229" s="59" t="s">
        <v>161</v>
      </c>
      <c r="F4229" s="58"/>
    </row>
    <row r="4230">
      <c r="A4230" s="59" t="s">
        <v>121</v>
      </c>
      <c r="B4230" s="59" t="s">
        <v>97</v>
      </c>
      <c r="C4230" s="59" t="s">
        <v>171</v>
      </c>
      <c r="D4230" s="59">
        <v>1.0</v>
      </c>
      <c r="E4230" s="59" t="s">
        <v>161</v>
      </c>
      <c r="F4230" s="58"/>
    </row>
    <row r="4231">
      <c r="A4231" s="59" t="s">
        <v>121</v>
      </c>
      <c r="B4231" s="59" t="s">
        <v>77</v>
      </c>
      <c r="C4231" s="59" t="s">
        <v>171</v>
      </c>
      <c r="D4231" s="59">
        <v>1.0</v>
      </c>
      <c r="E4231" s="59" t="s">
        <v>161</v>
      </c>
      <c r="F4231" s="58"/>
    </row>
    <row r="4232">
      <c r="A4232" s="59" t="s">
        <v>121</v>
      </c>
      <c r="B4232" s="59" t="s">
        <v>120</v>
      </c>
      <c r="C4232" s="59" t="s">
        <v>171</v>
      </c>
      <c r="D4232" s="59">
        <v>1.0</v>
      </c>
      <c r="E4232" s="59" t="s">
        <v>161</v>
      </c>
      <c r="F4232" s="58"/>
    </row>
    <row r="4233">
      <c r="A4233" s="59" t="s">
        <v>121</v>
      </c>
      <c r="B4233" s="59" t="s">
        <v>116</v>
      </c>
      <c r="C4233" s="59" t="s">
        <v>171</v>
      </c>
      <c r="D4233" s="59">
        <v>1.0</v>
      </c>
      <c r="E4233" s="59" t="s">
        <v>161</v>
      </c>
      <c r="F4233" s="58"/>
    </row>
    <row r="4234">
      <c r="A4234" s="59" t="s">
        <v>121</v>
      </c>
      <c r="B4234" s="59" t="s">
        <v>31</v>
      </c>
      <c r="C4234" s="59" t="s">
        <v>171</v>
      </c>
      <c r="D4234" s="59">
        <v>1.0</v>
      </c>
      <c r="E4234" s="59" t="s">
        <v>161</v>
      </c>
      <c r="F4234" s="58"/>
    </row>
    <row r="4235">
      <c r="A4235" s="59" t="s">
        <v>121</v>
      </c>
      <c r="B4235" s="59" t="s">
        <v>45</v>
      </c>
      <c r="C4235" s="59" t="s">
        <v>171</v>
      </c>
      <c r="D4235" s="59">
        <v>1.0</v>
      </c>
      <c r="E4235" s="59" t="s">
        <v>161</v>
      </c>
      <c r="F4235" s="58"/>
    </row>
    <row r="4236">
      <c r="A4236" s="59" t="s">
        <v>121</v>
      </c>
      <c r="B4236" s="59" t="s">
        <v>94</v>
      </c>
      <c r="C4236" s="59" t="s">
        <v>171</v>
      </c>
      <c r="D4236" s="59">
        <v>1.0</v>
      </c>
      <c r="E4236" s="59" t="s">
        <v>161</v>
      </c>
      <c r="F4236" s="58"/>
    </row>
    <row r="4237">
      <c r="A4237" s="59" t="s">
        <v>121</v>
      </c>
      <c r="B4237" s="59" t="s">
        <v>27</v>
      </c>
      <c r="C4237" s="59" t="s">
        <v>171</v>
      </c>
      <c r="D4237" s="59">
        <v>1.0</v>
      </c>
      <c r="E4237" s="59" t="s">
        <v>161</v>
      </c>
      <c r="F4237" s="58"/>
    </row>
    <row r="4238">
      <c r="A4238" s="59" t="s">
        <v>121</v>
      </c>
      <c r="B4238" s="59" t="s">
        <v>105</v>
      </c>
      <c r="C4238" s="59" t="s">
        <v>171</v>
      </c>
      <c r="D4238" s="59">
        <v>1.0</v>
      </c>
      <c r="E4238" s="59" t="s">
        <v>161</v>
      </c>
      <c r="F4238" s="58"/>
    </row>
    <row r="4239">
      <c r="A4239" s="59" t="s">
        <v>121</v>
      </c>
      <c r="B4239" s="59" t="s">
        <v>52</v>
      </c>
      <c r="C4239" s="59" t="s">
        <v>171</v>
      </c>
      <c r="D4239" s="59">
        <v>1.0</v>
      </c>
      <c r="E4239" s="59" t="s">
        <v>161</v>
      </c>
      <c r="F4239" s="58"/>
    </row>
    <row r="4240">
      <c r="A4240" s="59" t="s">
        <v>121</v>
      </c>
      <c r="B4240" s="59" t="s">
        <v>58</v>
      </c>
      <c r="C4240" s="59" t="s">
        <v>171</v>
      </c>
      <c r="D4240" s="59">
        <v>1.0</v>
      </c>
      <c r="E4240" s="59" t="s">
        <v>161</v>
      </c>
      <c r="F4240" s="58"/>
    </row>
    <row r="4241">
      <c r="A4241" s="59" t="s">
        <v>121</v>
      </c>
      <c r="B4241" s="59" t="s">
        <v>65</v>
      </c>
      <c r="C4241" s="59" t="s">
        <v>171</v>
      </c>
      <c r="D4241" s="59">
        <v>1.0</v>
      </c>
      <c r="E4241" s="59" t="s">
        <v>161</v>
      </c>
      <c r="F4241" s="58"/>
    </row>
    <row r="4242">
      <c r="A4242" s="59" t="s">
        <v>121</v>
      </c>
      <c r="B4242" s="59" t="s">
        <v>59</v>
      </c>
      <c r="C4242" s="59" t="s">
        <v>171</v>
      </c>
      <c r="D4242" s="59">
        <v>1.0</v>
      </c>
      <c r="E4242" s="59" t="s">
        <v>161</v>
      </c>
      <c r="F4242" s="58"/>
    </row>
    <row r="4243">
      <c r="A4243" s="59" t="s">
        <v>121</v>
      </c>
      <c r="B4243" s="59" t="s">
        <v>71</v>
      </c>
      <c r="C4243" s="59" t="s">
        <v>171</v>
      </c>
      <c r="D4243" s="59">
        <v>1.0</v>
      </c>
      <c r="E4243" s="59" t="s">
        <v>161</v>
      </c>
      <c r="F4243" s="58"/>
    </row>
    <row r="4244">
      <c r="A4244" s="59" t="s">
        <v>121</v>
      </c>
      <c r="B4244" s="59" t="s">
        <v>119</v>
      </c>
      <c r="C4244" s="59" t="s">
        <v>171</v>
      </c>
      <c r="D4244" s="59">
        <v>1.0</v>
      </c>
      <c r="E4244" s="59" t="s">
        <v>161</v>
      </c>
      <c r="F4244" s="58"/>
    </row>
    <row r="4245">
      <c r="A4245" s="59" t="s">
        <v>121</v>
      </c>
      <c r="B4245" s="59" t="s">
        <v>122</v>
      </c>
      <c r="C4245" s="59" t="s">
        <v>171</v>
      </c>
      <c r="D4245" s="59">
        <v>1.0</v>
      </c>
      <c r="E4245" s="59" t="s">
        <v>161</v>
      </c>
      <c r="F4245" s="58"/>
    </row>
    <row r="4246">
      <c r="A4246" s="59" t="s">
        <v>121</v>
      </c>
      <c r="B4246" s="59" t="s">
        <v>36</v>
      </c>
      <c r="C4246" s="59" t="s">
        <v>171</v>
      </c>
      <c r="D4246" s="59">
        <v>1.0</v>
      </c>
      <c r="E4246" s="59" t="s">
        <v>161</v>
      </c>
      <c r="F4246" s="58"/>
    </row>
    <row r="4247">
      <c r="A4247" s="59" t="s">
        <v>121</v>
      </c>
      <c r="B4247" s="59" t="s">
        <v>40</v>
      </c>
      <c r="C4247" s="59" t="s">
        <v>171</v>
      </c>
      <c r="D4247" s="59">
        <v>1.0</v>
      </c>
      <c r="E4247" s="59" t="s">
        <v>161</v>
      </c>
      <c r="F4247" s="58"/>
    </row>
    <row r="4248">
      <c r="A4248" s="59" t="s">
        <v>121</v>
      </c>
      <c r="B4248" s="59" t="s">
        <v>84</v>
      </c>
      <c r="C4248" s="59" t="s">
        <v>171</v>
      </c>
      <c r="D4248" s="59">
        <v>1.0</v>
      </c>
      <c r="E4248" s="59" t="s">
        <v>161</v>
      </c>
      <c r="F4248" s="58"/>
    </row>
    <row r="4249">
      <c r="A4249" s="59" t="s">
        <v>121</v>
      </c>
      <c r="B4249" s="59" t="s">
        <v>98</v>
      </c>
      <c r="C4249" s="59" t="s">
        <v>171</v>
      </c>
      <c r="D4249" s="59">
        <v>1.0</v>
      </c>
      <c r="E4249" s="59" t="s">
        <v>161</v>
      </c>
      <c r="F4249" s="58"/>
    </row>
    <row r="4250">
      <c r="A4250" s="59" t="s">
        <v>121</v>
      </c>
      <c r="B4250" s="59" t="s">
        <v>99</v>
      </c>
      <c r="C4250" s="59" t="s">
        <v>171</v>
      </c>
      <c r="D4250" s="59">
        <v>1.0</v>
      </c>
      <c r="E4250" s="59" t="s">
        <v>161</v>
      </c>
      <c r="F4250" s="58"/>
    </row>
    <row r="4251">
      <c r="A4251" s="59" t="s">
        <v>121</v>
      </c>
      <c r="B4251" s="59" t="s">
        <v>109</v>
      </c>
      <c r="C4251" s="59" t="s">
        <v>171</v>
      </c>
      <c r="D4251" s="59">
        <v>1.0</v>
      </c>
      <c r="E4251" s="59" t="s">
        <v>161</v>
      </c>
      <c r="F4251" s="58"/>
    </row>
    <row r="4252">
      <c r="A4252" s="59" t="s">
        <v>121</v>
      </c>
      <c r="B4252" s="59" t="s">
        <v>124</v>
      </c>
      <c r="C4252" s="59" t="s">
        <v>171</v>
      </c>
      <c r="D4252" s="59">
        <v>1.0</v>
      </c>
      <c r="E4252" s="59" t="s">
        <v>161</v>
      </c>
      <c r="F4252" s="58"/>
    </row>
    <row r="4253">
      <c r="A4253" s="59" t="s">
        <v>121</v>
      </c>
      <c r="B4253" s="59" t="s">
        <v>145</v>
      </c>
      <c r="C4253" s="59" t="s">
        <v>171</v>
      </c>
      <c r="D4253" s="59">
        <v>1.0</v>
      </c>
      <c r="E4253" s="59" t="s">
        <v>161</v>
      </c>
      <c r="F4253" s="58"/>
    </row>
    <row r="4254">
      <c r="A4254" s="59" t="s">
        <v>121</v>
      </c>
      <c r="B4254" s="59" t="s">
        <v>147</v>
      </c>
      <c r="C4254" s="59" t="s">
        <v>171</v>
      </c>
      <c r="D4254" s="59">
        <v>1.0</v>
      </c>
      <c r="E4254" s="59" t="s">
        <v>161</v>
      </c>
      <c r="F4254" s="58"/>
    </row>
    <row r="4255">
      <c r="A4255" s="59" t="s">
        <v>121</v>
      </c>
      <c r="B4255" s="59" t="s">
        <v>102</v>
      </c>
      <c r="C4255" s="59" t="s">
        <v>171</v>
      </c>
      <c r="D4255" s="59">
        <v>1.0</v>
      </c>
      <c r="E4255" s="59" t="s">
        <v>161</v>
      </c>
      <c r="F4255" s="58"/>
    </row>
    <row r="4256">
      <c r="A4256" s="59" t="s">
        <v>126</v>
      </c>
      <c r="B4256" s="59" t="s">
        <v>80</v>
      </c>
      <c r="C4256" s="59" t="s">
        <v>171</v>
      </c>
      <c r="D4256" s="59">
        <v>1.0</v>
      </c>
      <c r="E4256" s="59" t="s">
        <v>161</v>
      </c>
      <c r="F4256" s="58"/>
    </row>
    <row r="4257">
      <c r="A4257" s="59" t="s">
        <v>126</v>
      </c>
      <c r="B4257" s="59" t="s">
        <v>23</v>
      </c>
      <c r="C4257" s="59" t="s">
        <v>171</v>
      </c>
      <c r="D4257" s="59">
        <v>1.0</v>
      </c>
      <c r="E4257" s="59" t="s">
        <v>161</v>
      </c>
      <c r="F4257" s="58"/>
    </row>
    <row r="4258">
      <c r="A4258" s="59" t="s">
        <v>126</v>
      </c>
      <c r="B4258" s="59" t="s">
        <v>67</v>
      </c>
      <c r="C4258" s="59" t="s">
        <v>171</v>
      </c>
      <c r="D4258" s="59">
        <v>1.0</v>
      </c>
      <c r="E4258" s="59" t="s">
        <v>161</v>
      </c>
      <c r="F4258" s="58"/>
    </row>
    <row r="4259">
      <c r="A4259" s="59" t="s">
        <v>126</v>
      </c>
      <c r="B4259" s="59" t="s">
        <v>92</v>
      </c>
      <c r="C4259" s="59" t="s">
        <v>171</v>
      </c>
      <c r="D4259" s="59">
        <v>1.0</v>
      </c>
      <c r="E4259" s="59" t="s">
        <v>161</v>
      </c>
      <c r="F4259" s="58"/>
    </row>
    <row r="4260">
      <c r="A4260" s="59" t="s">
        <v>126</v>
      </c>
      <c r="B4260" s="59" t="s">
        <v>138</v>
      </c>
      <c r="C4260" s="59" t="s">
        <v>171</v>
      </c>
      <c r="D4260" s="59">
        <v>1.0</v>
      </c>
      <c r="E4260" s="59" t="s">
        <v>161</v>
      </c>
      <c r="F4260" s="58"/>
    </row>
    <row r="4261">
      <c r="A4261" s="59" t="s">
        <v>126</v>
      </c>
      <c r="B4261" s="59" t="s">
        <v>128</v>
      </c>
      <c r="C4261" s="59" t="s">
        <v>171</v>
      </c>
      <c r="D4261" s="59">
        <v>1.0</v>
      </c>
      <c r="E4261" s="59" t="s">
        <v>161</v>
      </c>
      <c r="F4261" s="58"/>
    </row>
    <row r="4262">
      <c r="A4262" s="59" t="s">
        <v>126</v>
      </c>
      <c r="B4262" s="59" t="s">
        <v>21</v>
      </c>
      <c r="C4262" s="59" t="s">
        <v>171</v>
      </c>
      <c r="D4262" s="59">
        <v>1.0</v>
      </c>
      <c r="E4262" s="59" t="s">
        <v>161</v>
      </c>
      <c r="F4262" s="58"/>
    </row>
    <row r="4263">
      <c r="A4263" s="59" t="s">
        <v>126</v>
      </c>
      <c r="B4263" s="59" t="s">
        <v>144</v>
      </c>
      <c r="C4263" s="59" t="s">
        <v>171</v>
      </c>
      <c r="D4263" s="59">
        <v>1.0</v>
      </c>
      <c r="E4263" s="59" t="s">
        <v>161</v>
      </c>
      <c r="F4263" s="58"/>
    </row>
    <row r="4264">
      <c r="A4264" s="59" t="s">
        <v>126</v>
      </c>
      <c r="B4264" s="59" t="s">
        <v>82</v>
      </c>
      <c r="C4264" s="59" t="s">
        <v>171</v>
      </c>
      <c r="D4264" s="59">
        <v>1.0</v>
      </c>
      <c r="E4264" s="59" t="s">
        <v>161</v>
      </c>
      <c r="F4264" s="58"/>
    </row>
    <row r="4265">
      <c r="A4265" s="59" t="s">
        <v>126</v>
      </c>
      <c r="B4265" s="59" t="s">
        <v>73</v>
      </c>
      <c r="C4265" s="59" t="s">
        <v>171</v>
      </c>
      <c r="D4265" s="59">
        <v>1.0</v>
      </c>
      <c r="E4265" s="59" t="s">
        <v>161</v>
      </c>
      <c r="F4265" s="58"/>
    </row>
    <row r="4266">
      <c r="A4266" s="59" t="s">
        <v>126</v>
      </c>
      <c r="B4266" s="59" t="s">
        <v>50</v>
      </c>
      <c r="C4266" s="59" t="s">
        <v>171</v>
      </c>
      <c r="D4266" s="59">
        <v>1.0</v>
      </c>
      <c r="E4266" s="59" t="s">
        <v>161</v>
      </c>
      <c r="F4266" s="58"/>
    </row>
    <row r="4267">
      <c r="A4267" s="59" t="s">
        <v>126</v>
      </c>
      <c r="B4267" s="59" t="s">
        <v>72</v>
      </c>
      <c r="C4267" s="59" t="s">
        <v>171</v>
      </c>
      <c r="D4267" s="59">
        <v>1.0</v>
      </c>
      <c r="E4267" s="59" t="s">
        <v>161</v>
      </c>
      <c r="F4267" s="58"/>
    </row>
    <row r="4268">
      <c r="A4268" s="59" t="s">
        <v>126</v>
      </c>
      <c r="B4268" s="59" t="s">
        <v>75</v>
      </c>
      <c r="C4268" s="59" t="s">
        <v>171</v>
      </c>
      <c r="D4268" s="59">
        <v>1.0</v>
      </c>
      <c r="E4268" s="59" t="s">
        <v>161</v>
      </c>
      <c r="F4268" s="58"/>
    </row>
    <row r="4269">
      <c r="A4269" s="59" t="s">
        <v>126</v>
      </c>
      <c r="B4269" s="59" t="s">
        <v>25</v>
      </c>
      <c r="C4269" s="59" t="s">
        <v>171</v>
      </c>
      <c r="D4269" s="59">
        <v>1.0</v>
      </c>
      <c r="E4269" s="59" t="s">
        <v>161</v>
      </c>
      <c r="F4269" s="58"/>
    </row>
    <row r="4270">
      <c r="A4270" s="59" t="s">
        <v>126</v>
      </c>
      <c r="B4270" s="59" t="s">
        <v>104</v>
      </c>
      <c r="C4270" s="59" t="s">
        <v>171</v>
      </c>
      <c r="D4270" s="59">
        <v>1.0</v>
      </c>
      <c r="E4270" s="59" t="s">
        <v>161</v>
      </c>
      <c r="F4270" s="58"/>
    </row>
    <row r="4271">
      <c r="A4271" s="59" t="s">
        <v>126</v>
      </c>
      <c r="B4271" s="59" t="s">
        <v>146</v>
      </c>
      <c r="C4271" s="59" t="s">
        <v>171</v>
      </c>
      <c r="D4271" s="59">
        <v>1.0</v>
      </c>
      <c r="E4271" s="59" t="s">
        <v>161</v>
      </c>
      <c r="F4271" s="58"/>
    </row>
    <row r="4272">
      <c r="A4272" s="59" t="s">
        <v>126</v>
      </c>
      <c r="B4272" s="59" t="s">
        <v>55</v>
      </c>
      <c r="C4272" s="59" t="s">
        <v>171</v>
      </c>
      <c r="D4272" s="59">
        <v>1.0</v>
      </c>
      <c r="E4272" s="59" t="s">
        <v>161</v>
      </c>
      <c r="F4272" s="58"/>
    </row>
    <row r="4273">
      <c r="A4273" s="59" t="s">
        <v>126</v>
      </c>
      <c r="B4273" s="59" t="s">
        <v>125</v>
      </c>
      <c r="C4273" s="59" t="s">
        <v>171</v>
      </c>
      <c r="D4273" s="59">
        <v>1.0</v>
      </c>
      <c r="E4273" s="59" t="s">
        <v>161</v>
      </c>
      <c r="F4273" s="58"/>
    </row>
    <row r="4274">
      <c r="A4274" s="59" t="s">
        <v>126</v>
      </c>
      <c r="B4274" s="59" t="s">
        <v>81</v>
      </c>
      <c r="C4274" s="59" t="s">
        <v>171</v>
      </c>
      <c r="D4274" s="59">
        <v>1.0</v>
      </c>
      <c r="E4274" s="59" t="s">
        <v>161</v>
      </c>
      <c r="F4274" s="58"/>
    </row>
    <row r="4275">
      <c r="A4275" s="59" t="s">
        <v>126</v>
      </c>
      <c r="B4275" s="59" t="s">
        <v>106</v>
      </c>
      <c r="C4275" s="59" t="s">
        <v>171</v>
      </c>
      <c r="D4275" s="59">
        <v>1.0</v>
      </c>
      <c r="E4275" s="59" t="s">
        <v>161</v>
      </c>
      <c r="F4275" s="58"/>
    </row>
    <row r="4276">
      <c r="A4276" s="59" t="s">
        <v>126</v>
      </c>
      <c r="B4276" s="59" t="s">
        <v>86</v>
      </c>
      <c r="C4276" s="59" t="s">
        <v>171</v>
      </c>
      <c r="D4276" s="59">
        <v>1.0</v>
      </c>
      <c r="E4276" s="59" t="s">
        <v>161</v>
      </c>
      <c r="F4276" s="58"/>
    </row>
    <row r="4277">
      <c r="A4277" s="59" t="s">
        <v>126</v>
      </c>
      <c r="B4277" s="59" t="s">
        <v>90</v>
      </c>
      <c r="C4277" s="59" t="s">
        <v>171</v>
      </c>
      <c r="D4277" s="59">
        <v>1.0</v>
      </c>
      <c r="E4277" s="59" t="s">
        <v>161</v>
      </c>
      <c r="F4277" s="58"/>
    </row>
    <row r="4278">
      <c r="A4278" s="59" t="s">
        <v>126</v>
      </c>
      <c r="B4278" s="59" t="s">
        <v>135</v>
      </c>
      <c r="C4278" s="59" t="s">
        <v>171</v>
      </c>
      <c r="D4278" s="59">
        <v>1.0</v>
      </c>
      <c r="E4278" s="59" t="s">
        <v>161</v>
      </c>
      <c r="F4278" s="58"/>
    </row>
    <row r="4279">
      <c r="A4279" s="59" t="s">
        <v>126</v>
      </c>
      <c r="B4279" s="59" t="s">
        <v>113</v>
      </c>
      <c r="C4279" s="59" t="s">
        <v>171</v>
      </c>
      <c r="D4279" s="59">
        <v>1.0</v>
      </c>
      <c r="E4279" s="59" t="s">
        <v>161</v>
      </c>
      <c r="F4279" s="58"/>
    </row>
    <row r="4280">
      <c r="A4280" s="59" t="s">
        <v>126</v>
      </c>
      <c r="B4280" s="59" t="s">
        <v>69</v>
      </c>
      <c r="C4280" s="59" t="s">
        <v>171</v>
      </c>
      <c r="D4280" s="59">
        <v>1.0</v>
      </c>
      <c r="E4280" s="59" t="s">
        <v>161</v>
      </c>
      <c r="F4280" s="58"/>
    </row>
    <row r="4281">
      <c r="A4281" s="59" t="s">
        <v>126</v>
      </c>
      <c r="B4281" s="59" t="s">
        <v>143</v>
      </c>
      <c r="C4281" s="59" t="s">
        <v>171</v>
      </c>
      <c r="D4281" s="59">
        <v>1.0</v>
      </c>
      <c r="E4281" s="59" t="s">
        <v>161</v>
      </c>
      <c r="F4281" s="58"/>
    </row>
    <row r="4282">
      <c r="A4282" s="59" t="s">
        <v>126</v>
      </c>
      <c r="B4282" s="59" t="s">
        <v>111</v>
      </c>
      <c r="C4282" s="59" t="s">
        <v>171</v>
      </c>
      <c r="D4282" s="59">
        <v>1.0</v>
      </c>
      <c r="E4282" s="59" t="s">
        <v>161</v>
      </c>
      <c r="F4282" s="58"/>
    </row>
    <row r="4283">
      <c r="A4283" s="59" t="s">
        <v>126</v>
      </c>
      <c r="B4283" s="59" t="s">
        <v>130</v>
      </c>
      <c r="C4283" s="59" t="s">
        <v>171</v>
      </c>
      <c r="D4283" s="59">
        <v>1.0</v>
      </c>
      <c r="E4283" s="59" t="s">
        <v>161</v>
      </c>
      <c r="F4283" s="58"/>
    </row>
    <row r="4284">
      <c r="A4284" s="59" t="s">
        <v>126</v>
      </c>
      <c r="B4284" s="59" t="s">
        <v>47</v>
      </c>
      <c r="C4284" s="59" t="s">
        <v>171</v>
      </c>
      <c r="D4284" s="59">
        <v>1.0</v>
      </c>
      <c r="E4284" s="59" t="s">
        <v>161</v>
      </c>
      <c r="F4284" s="58"/>
    </row>
    <row r="4285">
      <c r="A4285" s="59" t="s">
        <v>126</v>
      </c>
      <c r="B4285" s="59" t="s">
        <v>17</v>
      </c>
      <c r="C4285" s="59" t="s">
        <v>171</v>
      </c>
      <c r="D4285" s="59">
        <v>1.0</v>
      </c>
      <c r="E4285" s="59" t="s">
        <v>161</v>
      </c>
      <c r="F4285" s="58"/>
    </row>
    <row r="4286">
      <c r="A4286" s="59" t="s">
        <v>126</v>
      </c>
      <c r="B4286" s="59" t="s">
        <v>22</v>
      </c>
      <c r="C4286" s="59" t="s">
        <v>171</v>
      </c>
      <c r="D4286" s="59">
        <v>1.0</v>
      </c>
      <c r="E4286" s="59" t="s">
        <v>161</v>
      </c>
      <c r="F4286" s="58"/>
    </row>
    <row r="4287">
      <c r="A4287" s="59" t="s">
        <v>126</v>
      </c>
      <c r="B4287" s="59" t="s">
        <v>62</v>
      </c>
      <c r="C4287" s="59" t="s">
        <v>171</v>
      </c>
      <c r="D4287" s="59">
        <v>1.0</v>
      </c>
      <c r="E4287" s="59" t="s">
        <v>161</v>
      </c>
      <c r="F4287" s="58"/>
    </row>
    <row r="4288">
      <c r="A4288" s="59" t="s">
        <v>126</v>
      </c>
      <c r="B4288" s="59" t="s">
        <v>66</v>
      </c>
      <c r="C4288" s="59" t="s">
        <v>171</v>
      </c>
      <c r="D4288" s="59">
        <v>1.0</v>
      </c>
      <c r="E4288" s="59" t="s">
        <v>161</v>
      </c>
      <c r="F4288" s="58"/>
    </row>
    <row r="4289">
      <c r="A4289" s="59" t="s">
        <v>126</v>
      </c>
      <c r="B4289" s="59" t="s">
        <v>78</v>
      </c>
      <c r="C4289" s="59" t="s">
        <v>171</v>
      </c>
      <c r="D4289" s="59">
        <v>1.0</v>
      </c>
      <c r="E4289" s="59" t="s">
        <v>161</v>
      </c>
      <c r="F4289" s="58"/>
    </row>
    <row r="4290">
      <c r="A4290" s="59" t="s">
        <v>126</v>
      </c>
      <c r="B4290" s="59" t="s">
        <v>91</v>
      </c>
      <c r="C4290" s="59" t="s">
        <v>171</v>
      </c>
      <c r="D4290" s="59">
        <v>1.0</v>
      </c>
      <c r="E4290" s="59" t="s">
        <v>161</v>
      </c>
      <c r="F4290" s="58"/>
    </row>
    <row r="4291">
      <c r="A4291" s="59" t="s">
        <v>126</v>
      </c>
      <c r="B4291" s="59" t="s">
        <v>110</v>
      </c>
      <c r="C4291" s="59" t="s">
        <v>171</v>
      </c>
      <c r="D4291" s="59">
        <v>1.0</v>
      </c>
      <c r="E4291" s="59" t="s">
        <v>161</v>
      </c>
      <c r="F4291" s="58"/>
    </row>
    <row r="4292">
      <c r="A4292" s="59" t="s">
        <v>126</v>
      </c>
      <c r="B4292" s="59" t="s">
        <v>87</v>
      </c>
      <c r="C4292" s="59" t="s">
        <v>171</v>
      </c>
      <c r="D4292" s="59">
        <v>1.0</v>
      </c>
      <c r="E4292" s="59" t="s">
        <v>161</v>
      </c>
      <c r="F4292" s="58"/>
    </row>
    <row r="4293">
      <c r="A4293" s="59" t="s">
        <v>126</v>
      </c>
      <c r="B4293" s="59" t="s">
        <v>41</v>
      </c>
      <c r="C4293" s="59" t="s">
        <v>171</v>
      </c>
      <c r="D4293" s="59">
        <v>1.0</v>
      </c>
      <c r="E4293" s="59" t="s">
        <v>161</v>
      </c>
      <c r="F4293" s="58"/>
    </row>
    <row r="4294">
      <c r="A4294" s="59" t="s">
        <v>126</v>
      </c>
      <c r="B4294" s="59" t="s">
        <v>97</v>
      </c>
      <c r="C4294" s="59" t="s">
        <v>171</v>
      </c>
      <c r="D4294" s="59">
        <v>1.0</v>
      </c>
      <c r="E4294" s="59" t="s">
        <v>161</v>
      </c>
      <c r="F4294" s="58"/>
    </row>
    <row r="4295">
      <c r="A4295" s="59" t="s">
        <v>126</v>
      </c>
      <c r="B4295" s="59" t="s">
        <v>77</v>
      </c>
      <c r="C4295" s="59" t="s">
        <v>171</v>
      </c>
      <c r="D4295" s="59">
        <v>1.0</v>
      </c>
      <c r="E4295" s="59" t="s">
        <v>161</v>
      </c>
      <c r="F4295" s="58"/>
    </row>
    <row r="4296">
      <c r="A4296" s="59" t="s">
        <v>126</v>
      </c>
      <c r="B4296" s="59" t="s">
        <v>120</v>
      </c>
      <c r="C4296" s="59" t="s">
        <v>171</v>
      </c>
      <c r="D4296" s="59">
        <v>1.0</v>
      </c>
      <c r="E4296" s="59" t="s">
        <v>161</v>
      </c>
      <c r="F4296" s="58"/>
    </row>
    <row r="4297">
      <c r="A4297" s="59" t="s">
        <v>126</v>
      </c>
      <c r="B4297" s="59" t="s">
        <v>116</v>
      </c>
      <c r="C4297" s="59" t="s">
        <v>171</v>
      </c>
      <c r="D4297" s="59">
        <v>1.0</v>
      </c>
      <c r="E4297" s="59" t="s">
        <v>161</v>
      </c>
      <c r="F4297" s="58"/>
    </row>
    <row r="4298">
      <c r="A4298" s="59" t="s">
        <v>126</v>
      </c>
      <c r="B4298" s="59" t="s">
        <v>31</v>
      </c>
      <c r="C4298" s="59" t="s">
        <v>171</v>
      </c>
      <c r="D4298" s="59">
        <v>1.0</v>
      </c>
      <c r="E4298" s="59" t="s">
        <v>161</v>
      </c>
      <c r="F4298" s="58"/>
    </row>
    <row r="4299">
      <c r="A4299" s="59" t="s">
        <v>126</v>
      </c>
      <c r="B4299" s="59" t="s">
        <v>45</v>
      </c>
      <c r="C4299" s="59" t="s">
        <v>171</v>
      </c>
      <c r="D4299" s="59">
        <v>1.0</v>
      </c>
      <c r="E4299" s="59" t="s">
        <v>161</v>
      </c>
      <c r="F4299" s="58"/>
    </row>
    <row r="4300">
      <c r="A4300" s="59" t="s">
        <v>126</v>
      </c>
      <c r="B4300" s="59" t="s">
        <v>94</v>
      </c>
      <c r="C4300" s="59" t="s">
        <v>171</v>
      </c>
      <c r="D4300" s="59">
        <v>1.0</v>
      </c>
      <c r="E4300" s="59" t="s">
        <v>161</v>
      </c>
      <c r="F4300" s="58"/>
    </row>
    <row r="4301">
      <c r="A4301" s="59" t="s">
        <v>126</v>
      </c>
      <c r="B4301" s="59" t="s">
        <v>27</v>
      </c>
      <c r="C4301" s="59" t="s">
        <v>171</v>
      </c>
      <c r="D4301" s="59">
        <v>1.0</v>
      </c>
      <c r="E4301" s="59" t="s">
        <v>161</v>
      </c>
      <c r="F4301" s="58"/>
    </row>
    <row r="4302">
      <c r="A4302" s="59" t="s">
        <v>126</v>
      </c>
      <c r="B4302" s="59" t="s">
        <v>105</v>
      </c>
      <c r="C4302" s="59" t="s">
        <v>171</v>
      </c>
      <c r="D4302" s="59">
        <v>1.0</v>
      </c>
      <c r="E4302" s="59" t="s">
        <v>161</v>
      </c>
      <c r="F4302" s="58"/>
    </row>
    <row r="4303">
      <c r="A4303" s="59" t="s">
        <v>126</v>
      </c>
      <c r="B4303" s="59" t="s">
        <v>52</v>
      </c>
      <c r="C4303" s="59" t="s">
        <v>171</v>
      </c>
      <c r="D4303" s="59">
        <v>1.0</v>
      </c>
      <c r="E4303" s="59" t="s">
        <v>161</v>
      </c>
      <c r="F4303" s="58"/>
    </row>
    <row r="4304">
      <c r="A4304" s="59" t="s">
        <v>126</v>
      </c>
      <c r="B4304" s="59" t="s">
        <v>58</v>
      </c>
      <c r="C4304" s="59" t="s">
        <v>171</v>
      </c>
      <c r="D4304" s="59">
        <v>1.0</v>
      </c>
      <c r="E4304" s="59" t="s">
        <v>161</v>
      </c>
      <c r="F4304" s="58"/>
    </row>
    <row r="4305">
      <c r="A4305" s="59" t="s">
        <v>126</v>
      </c>
      <c r="B4305" s="59" t="s">
        <v>65</v>
      </c>
      <c r="C4305" s="59" t="s">
        <v>171</v>
      </c>
      <c r="D4305" s="59">
        <v>1.0</v>
      </c>
      <c r="E4305" s="59" t="s">
        <v>161</v>
      </c>
      <c r="F4305" s="58"/>
    </row>
    <row r="4306">
      <c r="A4306" s="59" t="s">
        <v>126</v>
      </c>
      <c r="B4306" s="59" t="s">
        <v>59</v>
      </c>
      <c r="C4306" s="59" t="s">
        <v>171</v>
      </c>
      <c r="D4306" s="59">
        <v>1.0</v>
      </c>
      <c r="E4306" s="59" t="s">
        <v>161</v>
      </c>
      <c r="F4306" s="58"/>
    </row>
    <row r="4307">
      <c r="A4307" s="59" t="s">
        <v>126</v>
      </c>
      <c r="B4307" s="59" t="s">
        <v>71</v>
      </c>
      <c r="C4307" s="59" t="s">
        <v>171</v>
      </c>
      <c r="D4307" s="59">
        <v>1.0</v>
      </c>
      <c r="E4307" s="59" t="s">
        <v>161</v>
      </c>
      <c r="F4307" s="58"/>
    </row>
    <row r="4308">
      <c r="A4308" s="59" t="s">
        <v>126</v>
      </c>
      <c r="B4308" s="59" t="s">
        <v>119</v>
      </c>
      <c r="C4308" s="59" t="s">
        <v>171</v>
      </c>
      <c r="D4308" s="59">
        <v>1.0</v>
      </c>
      <c r="E4308" s="59" t="s">
        <v>161</v>
      </c>
      <c r="F4308" s="58"/>
    </row>
    <row r="4309">
      <c r="A4309" s="59" t="s">
        <v>126</v>
      </c>
      <c r="B4309" s="59" t="s">
        <v>122</v>
      </c>
      <c r="C4309" s="59" t="s">
        <v>171</v>
      </c>
      <c r="D4309" s="59">
        <v>1.0</v>
      </c>
      <c r="E4309" s="59" t="s">
        <v>161</v>
      </c>
      <c r="F4309" s="58"/>
    </row>
    <row r="4310">
      <c r="A4310" s="59" t="s">
        <v>126</v>
      </c>
      <c r="B4310" s="59" t="s">
        <v>36</v>
      </c>
      <c r="C4310" s="59" t="s">
        <v>171</v>
      </c>
      <c r="D4310" s="59">
        <v>1.0</v>
      </c>
      <c r="E4310" s="59" t="s">
        <v>161</v>
      </c>
      <c r="F4310" s="58"/>
    </row>
    <row r="4311">
      <c r="A4311" s="59" t="s">
        <v>126</v>
      </c>
      <c r="B4311" s="59" t="s">
        <v>40</v>
      </c>
      <c r="C4311" s="59" t="s">
        <v>171</v>
      </c>
      <c r="D4311" s="59">
        <v>1.0</v>
      </c>
      <c r="E4311" s="59" t="s">
        <v>161</v>
      </c>
      <c r="F4311" s="58"/>
    </row>
    <row r="4312">
      <c r="A4312" s="59" t="s">
        <v>126</v>
      </c>
      <c r="B4312" s="59" t="s">
        <v>84</v>
      </c>
      <c r="C4312" s="59" t="s">
        <v>171</v>
      </c>
      <c r="D4312" s="59">
        <v>1.0</v>
      </c>
      <c r="E4312" s="59" t="s">
        <v>161</v>
      </c>
      <c r="F4312" s="58"/>
    </row>
    <row r="4313">
      <c r="A4313" s="59" t="s">
        <v>126</v>
      </c>
      <c r="B4313" s="59" t="s">
        <v>98</v>
      </c>
      <c r="C4313" s="59" t="s">
        <v>171</v>
      </c>
      <c r="D4313" s="59">
        <v>1.0</v>
      </c>
      <c r="E4313" s="59" t="s">
        <v>161</v>
      </c>
      <c r="F4313" s="58"/>
    </row>
    <row r="4314">
      <c r="A4314" s="59" t="s">
        <v>126</v>
      </c>
      <c r="B4314" s="59" t="s">
        <v>99</v>
      </c>
      <c r="C4314" s="59" t="s">
        <v>171</v>
      </c>
      <c r="D4314" s="59">
        <v>1.0</v>
      </c>
      <c r="E4314" s="59" t="s">
        <v>161</v>
      </c>
      <c r="F4314" s="58"/>
    </row>
    <row r="4315">
      <c r="A4315" s="59" t="s">
        <v>126</v>
      </c>
      <c r="B4315" s="59" t="s">
        <v>109</v>
      </c>
      <c r="C4315" s="59" t="s">
        <v>171</v>
      </c>
      <c r="D4315" s="59">
        <v>1.0</v>
      </c>
      <c r="E4315" s="59" t="s">
        <v>161</v>
      </c>
      <c r="F4315" s="58"/>
    </row>
    <row r="4316">
      <c r="A4316" s="59" t="s">
        <v>126</v>
      </c>
      <c r="B4316" s="59" t="s">
        <v>124</v>
      </c>
      <c r="C4316" s="59" t="s">
        <v>171</v>
      </c>
      <c r="D4316" s="59">
        <v>1.0</v>
      </c>
      <c r="E4316" s="59" t="s">
        <v>161</v>
      </c>
      <c r="F4316" s="58"/>
    </row>
    <row r="4317">
      <c r="A4317" s="59" t="s">
        <v>126</v>
      </c>
      <c r="B4317" s="59" t="s">
        <v>145</v>
      </c>
      <c r="C4317" s="59" t="s">
        <v>171</v>
      </c>
      <c r="D4317" s="59">
        <v>1.0</v>
      </c>
      <c r="E4317" s="59" t="s">
        <v>161</v>
      </c>
      <c r="F4317" s="58"/>
    </row>
    <row r="4318">
      <c r="A4318" s="59" t="s">
        <v>126</v>
      </c>
      <c r="B4318" s="59" t="s">
        <v>147</v>
      </c>
      <c r="C4318" s="59" t="s">
        <v>171</v>
      </c>
      <c r="D4318" s="59">
        <v>1.0</v>
      </c>
      <c r="E4318" s="59" t="s">
        <v>161</v>
      </c>
      <c r="F4318" s="58"/>
    </row>
    <row r="4319">
      <c r="A4319" s="59" t="s">
        <v>126</v>
      </c>
      <c r="B4319" s="59" t="s">
        <v>102</v>
      </c>
      <c r="C4319" s="59" t="s">
        <v>171</v>
      </c>
      <c r="D4319" s="59">
        <v>1.0</v>
      </c>
      <c r="E4319" s="59" t="s">
        <v>161</v>
      </c>
      <c r="F4319" s="58"/>
    </row>
    <row r="4320">
      <c r="A4320" s="59" t="s">
        <v>80</v>
      </c>
      <c r="B4320" s="59" t="s">
        <v>23</v>
      </c>
      <c r="C4320" s="59" t="s">
        <v>171</v>
      </c>
      <c r="D4320" s="59">
        <v>1.0</v>
      </c>
      <c r="E4320" s="59" t="s">
        <v>161</v>
      </c>
      <c r="F4320" s="58"/>
    </row>
    <row r="4321">
      <c r="A4321" s="59" t="s">
        <v>80</v>
      </c>
      <c r="B4321" s="59" t="s">
        <v>67</v>
      </c>
      <c r="C4321" s="59" t="s">
        <v>171</v>
      </c>
      <c r="D4321" s="59">
        <v>1.0</v>
      </c>
      <c r="E4321" s="59" t="s">
        <v>161</v>
      </c>
      <c r="F4321" s="58"/>
    </row>
    <row r="4322">
      <c r="A4322" s="59" t="s">
        <v>80</v>
      </c>
      <c r="B4322" s="59" t="s">
        <v>92</v>
      </c>
      <c r="C4322" s="59" t="s">
        <v>171</v>
      </c>
      <c r="D4322" s="59">
        <v>1.0</v>
      </c>
      <c r="E4322" s="59" t="s">
        <v>161</v>
      </c>
      <c r="F4322" s="58"/>
    </row>
    <row r="4323">
      <c r="A4323" s="59" t="s">
        <v>80</v>
      </c>
      <c r="B4323" s="59" t="s">
        <v>138</v>
      </c>
      <c r="C4323" s="59" t="s">
        <v>171</v>
      </c>
      <c r="D4323" s="59">
        <v>1.0</v>
      </c>
      <c r="E4323" s="59" t="s">
        <v>161</v>
      </c>
      <c r="F4323" s="58"/>
    </row>
    <row r="4324">
      <c r="A4324" s="59" t="s">
        <v>80</v>
      </c>
      <c r="B4324" s="59" t="s">
        <v>128</v>
      </c>
      <c r="C4324" s="59" t="s">
        <v>171</v>
      </c>
      <c r="D4324" s="59">
        <v>1.0</v>
      </c>
      <c r="E4324" s="59" t="s">
        <v>161</v>
      </c>
      <c r="F4324" s="58"/>
    </row>
    <row r="4325">
      <c r="A4325" s="59" t="s">
        <v>80</v>
      </c>
      <c r="B4325" s="59" t="s">
        <v>21</v>
      </c>
      <c r="C4325" s="59" t="s">
        <v>171</v>
      </c>
      <c r="D4325" s="59">
        <v>1.0</v>
      </c>
      <c r="E4325" s="59" t="s">
        <v>161</v>
      </c>
      <c r="F4325" s="58"/>
    </row>
    <row r="4326">
      <c r="A4326" s="59" t="s">
        <v>80</v>
      </c>
      <c r="B4326" s="59" t="s">
        <v>144</v>
      </c>
      <c r="C4326" s="59" t="s">
        <v>171</v>
      </c>
      <c r="D4326" s="59">
        <v>1.0</v>
      </c>
      <c r="E4326" s="59" t="s">
        <v>161</v>
      </c>
      <c r="F4326" s="58"/>
    </row>
    <row r="4327">
      <c r="A4327" s="59" t="s">
        <v>80</v>
      </c>
      <c r="B4327" s="59" t="s">
        <v>82</v>
      </c>
      <c r="C4327" s="59" t="s">
        <v>171</v>
      </c>
      <c r="D4327" s="59">
        <v>1.0</v>
      </c>
      <c r="E4327" s="59" t="s">
        <v>161</v>
      </c>
      <c r="F4327" s="58"/>
    </row>
    <row r="4328">
      <c r="A4328" s="59" t="s">
        <v>80</v>
      </c>
      <c r="B4328" s="59" t="s">
        <v>73</v>
      </c>
      <c r="C4328" s="59" t="s">
        <v>171</v>
      </c>
      <c r="D4328" s="59">
        <v>1.0</v>
      </c>
      <c r="E4328" s="59" t="s">
        <v>161</v>
      </c>
      <c r="F4328" s="58"/>
    </row>
    <row r="4329">
      <c r="A4329" s="59" t="s">
        <v>80</v>
      </c>
      <c r="B4329" s="59" t="s">
        <v>50</v>
      </c>
      <c r="C4329" s="59" t="s">
        <v>171</v>
      </c>
      <c r="D4329" s="59">
        <v>1.0</v>
      </c>
      <c r="E4329" s="59" t="s">
        <v>161</v>
      </c>
      <c r="F4329" s="58"/>
    </row>
    <row r="4330">
      <c r="A4330" s="59" t="s">
        <v>80</v>
      </c>
      <c r="B4330" s="59" t="s">
        <v>72</v>
      </c>
      <c r="C4330" s="59" t="s">
        <v>171</v>
      </c>
      <c r="D4330" s="59">
        <v>1.0</v>
      </c>
      <c r="E4330" s="59" t="s">
        <v>161</v>
      </c>
      <c r="F4330" s="58"/>
    </row>
    <row r="4331">
      <c r="A4331" s="59" t="s">
        <v>80</v>
      </c>
      <c r="B4331" s="59" t="s">
        <v>75</v>
      </c>
      <c r="C4331" s="59" t="s">
        <v>171</v>
      </c>
      <c r="D4331" s="59">
        <v>1.0</v>
      </c>
      <c r="E4331" s="59" t="s">
        <v>161</v>
      </c>
      <c r="F4331" s="58"/>
    </row>
    <row r="4332">
      <c r="A4332" s="59" t="s">
        <v>80</v>
      </c>
      <c r="B4332" s="59" t="s">
        <v>25</v>
      </c>
      <c r="C4332" s="59" t="s">
        <v>171</v>
      </c>
      <c r="D4332" s="59">
        <v>1.0</v>
      </c>
      <c r="E4332" s="59" t="s">
        <v>161</v>
      </c>
      <c r="F4332" s="58"/>
    </row>
    <row r="4333">
      <c r="A4333" s="59" t="s">
        <v>80</v>
      </c>
      <c r="B4333" s="59" t="s">
        <v>104</v>
      </c>
      <c r="C4333" s="59" t="s">
        <v>171</v>
      </c>
      <c r="D4333" s="59">
        <v>1.0</v>
      </c>
      <c r="E4333" s="59" t="s">
        <v>161</v>
      </c>
      <c r="F4333" s="58"/>
    </row>
    <row r="4334">
      <c r="A4334" s="59" t="s">
        <v>80</v>
      </c>
      <c r="B4334" s="59" t="s">
        <v>146</v>
      </c>
      <c r="C4334" s="59" t="s">
        <v>171</v>
      </c>
      <c r="D4334" s="59">
        <v>1.0</v>
      </c>
      <c r="E4334" s="59" t="s">
        <v>161</v>
      </c>
      <c r="F4334" s="58"/>
    </row>
    <row r="4335">
      <c r="A4335" s="59" t="s">
        <v>80</v>
      </c>
      <c r="B4335" s="59" t="s">
        <v>55</v>
      </c>
      <c r="C4335" s="59" t="s">
        <v>171</v>
      </c>
      <c r="D4335" s="59">
        <v>1.0</v>
      </c>
      <c r="E4335" s="59" t="s">
        <v>161</v>
      </c>
      <c r="F4335" s="58"/>
    </row>
    <row r="4336">
      <c r="A4336" s="59" t="s">
        <v>80</v>
      </c>
      <c r="B4336" s="59" t="s">
        <v>125</v>
      </c>
      <c r="C4336" s="59" t="s">
        <v>171</v>
      </c>
      <c r="D4336" s="59">
        <v>1.0</v>
      </c>
      <c r="E4336" s="59" t="s">
        <v>161</v>
      </c>
      <c r="F4336" s="58"/>
    </row>
    <row r="4337">
      <c r="A4337" s="59" t="s">
        <v>80</v>
      </c>
      <c r="B4337" s="59" t="s">
        <v>81</v>
      </c>
      <c r="C4337" s="59" t="s">
        <v>171</v>
      </c>
      <c r="D4337" s="59">
        <v>1.0</v>
      </c>
      <c r="E4337" s="59" t="s">
        <v>161</v>
      </c>
      <c r="F4337" s="58"/>
    </row>
    <row r="4338">
      <c r="A4338" s="59" t="s">
        <v>80</v>
      </c>
      <c r="B4338" s="59" t="s">
        <v>106</v>
      </c>
      <c r="C4338" s="59" t="s">
        <v>171</v>
      </c>
      <c r="D4338" s="59">
        <v>1.0</v>
      </c>
      <c r="E4338" s="59" t="s">
        <v>161</v>
      </c>
      <c r="F4338" s="58"/>
    </row>
    <row r="4339">
      <c r="A4339" s="59" t="s">
        <v>80</v>
      </c>
      <c r="B4339" s="59" t="s">
        <v>86</v>
      </c>
      <c r="C4339" s="59" t="s">
        <v>171</v>
      </c>
      <c r="D4339" s="59">
        <v>1.0</v>
      </c>
      <c r="E4339" s="59" t="s">
        <v>161</v>
      </c>
      <c r="F4339" s="58"/>
    </row>
    <row r="4340">
      <c r="A4340" s="59" t="s">
        <v>80</v>
      </c>
      <c r="B4340" s="59" t="s">
        <v>90</v>
      </c>
      <c r="C4340" s="59" t="s">
        <v>171</v>
      </c>
      <c r="D4340" s="59">
        <v>1.0</v>
      </c>
      <c r="E4340" s="59" t="s">
        <v>161</v>
      </c>
      <c r="F4340" s="58"/>
    </row>
    <row r="4341">
      <c r="A4341" s="59" t="s">
        <v>80</v>
      </c>
      <c r="B4341" s="59" t="s">
        <v>135</v>
      </c>
      <c r="C4341" s="59" t="s">
        <v>171</v>
      </c>
      <c r="D4341" s="59">
        <v>1.0</v>
      </c>
      <c r="E4341" s="59" t="s">
        <v>161</v>
      </c>
      <c r="F4341" s="58"/>
    </row>
    <row r="4342">
      <c r="A4342" s="59" t="s">
        <v>80</v>
      </c>
      <c r="B4342" s="59" t="s">
        <v>113</v>
      </c>
      <c r="C4342" s="59" t="s">
        <v>171</v>
      </c>
      <c r="D4342" s="59">
        <v>1.0</v>
      </c>
      <c r="E4342" s="59" t="s">
        <v>161</v>
      </c>
      <c r="F4342" s="58"/>
    </row>
    <row r="4343">
      <c r="A4343" s="59" t="s">
        <v>80</v>
      </c>
      <c r="B4343" s="59" t="s">
        <v>69</v>
      </c>
      <c r="C4343" s="59" t="s">
        <v>171</v>
      </c>
      <c r="D4343" s="59">
        <v>1.0</v>
      </c>
      <c r="E4343" s="59" t="s">
        <v>161</v>
      </c>
      <c r="F4343" s="58"/>
    </row>
    <row r="4344">
      <c r="A4344" s="59" t="s">
        <v>80</v>
      </c>
      <c r="B4344" s="59" t="s">
        <v>143</v>
      </c>
      <c r="C4344" s="59" t="s">
        <v>171</v>
      </c>
      <c r="D4344" s="59">
        <v>1.0</v>
      </c>
      <c r="E4344" s="59" t="s">
        <v>161</v>
      </c>
      <c r="F4344" s="58"/>
    </row>
    <row r="4345">
      <c r="A4345" s="59" t="s">
        <v>80</v>
      </c>
      <c r="B4345" s="59" t="s">
        <v>111</v>
      </c>
      <c r="C4345" s="59" t="s">
        <v>171</v>
      </c>
      <c r="D4345" s="59">
        <v>1.0</v>
      </c>
      <c r="E4345" s="59" t="s">
        <v>161</v>
      </c>
      <c r="F4345" s="58"/>
    </row>
    <row r="4346">
      <c r="A4346" s="59" t="s">
        <v>80</v>
      </c>
      <c r="B4346" s="59" t="s">
        <v>130</v>
      </c>
      <c r="C4346" s="59" t="s">
        <v>171</v>
      </c>
      <c r="D4346" s="59">
        <v>1.0</v>
      </c>
      <c r="E4346" s="59" t="s">
        <v>161</v>
      </c>
      <c r="F4346" s="58"/>
    </row>
    <row r="4347">
      <c r="A4347" s="59" t="s">
        <v>80</v>
      </c>
      <c r="B4347" s="59" t="s">
        <v>47</v>
      </c>
      <c r="C4347" s="59" t="s">
        <v>171</v>
      </c>
      <c r="D4347" s="59">
        <v>1.0</v>
      </c>
      <c r="E4347" s="59" t="s">
        <v>161</v>
      </c>
      <c r="F4347" s="58"/>
    </row>
    <row r="4348">
      <c r="A4348" s="59" t="s">
        <v>80</v>
      </c>
      <c r="B4348" s="59" t="s">
        <v>17</v>
      </c>
      <c r="C4348" s="59" t="s">
        <v>171</v>
      </c>
      <c r="D4348" s="59">
        <v>1.0</v>
      </c>
      <c r="E4348" s="59" t="s">
        <v>161</v>
      </c>
      <c r="F4348" s="58"/>
    </row>
    <row r="4349">
      <c r="A4349" s="59" t="s">
        <v>80</v>
      </c>
      <c r="B4349" s="59" t="s">
        <v>22</v>
      </c>
      <c r="C4349" s="59" t="s">
        <v>171</v>
      </c>
      <c r="D4349" s="59">
        <v>1.0</v>
      </c>
      <c r="E4349" s="59" t="s">
        <v>161</v>
      </c>
      <c r="F4349" s="58"/>
    </row>
    <row r="4350">
      <c r="A4350" s="59" t="s">
        <v>80</v>
      </c>
      <c r="B4350" s="59" t="s">
        <v>62</v>
      </c>
      <c r="C4350" s="59" t="s">
        <v>171</v>
      </c>
      <c r="D4350" s="59">
        <v>1.0</v>
      </c>
      <c r="E4350" s="59" t="s">
        <v>161</v>
      </c>
      <c r="F4350" s="58"/>
    </row>
    <row r="4351">
      <c r="A4351" s="59" t="s">
        <v>80</v>
      </c>
      <c r="B4351" s="59" t="s">
        <v>66</v>
      </c>
      <c r="C4351" s="59" t="s">
        <v>171</v>
      </c>
      <c r="D4351" s="59">
        <v>1.0</v>
      </c>
      <c r="E4351" s="59" t="s">
        <v>161</v>
      </c>
      <c r="F4351" s="58"/>
    </row>
    <row r="4352">
      <c r="A4352" s="59" t="s">
        <v>80</v>
      </c>
      <c r="B4352" s="59" t="s">
        <v>78</v>
      </c>
      <c r="C4352" s="59" t="s">
        <v>171</v>
      </c>
      <c r="D4352" s="59">
        <v>1.0</v>
      </c>
      <c r="E4352" s="59" t="s">
        <v>161</v>
      </c>
      <c r="F4352" s="58"/>
    </row>
    <row r="4353">
      <c r="A4353" s="59" t="s">
        <v>80</v>
      </c>
      <c r="B4353" s="59" t="s">
        <v>91</v>
      </c>
      <c r="C4353" s="59" t="s">
        <v>171</v>
      </c>
      <c r="D4353" s="59">
        <v>1.0</v>
      </c>
      <c r="E4353" s="59" t="s">
        <v>161</v>
      </c>
      <c r="F4353" s="58"/>
    </row>
    <row r="4354">
      <c r="A4354" s="59" t="s">
        <v>80</v>
      </c>
      <c r="B4354" s="59" t="s">
        <v>110</v>
      </c>
      <c r="C4354" s="59" t="s">
        <v>171</v>
      </c>
      <c r="D4354" s="59">
        <v>1.0</v>
      </c>
      <c r="E4354" s="59" t="s">
        <v>161</v>
      </c>
      <c r="F4354" s="58"/>
    </row>
    <row r="4355">
      <c r="A4355" s="59" t="s">
        <v>80</v>
      </c>
      <c r="B4355" s="59" t="s">
        <v>87</v>
      </c>
      <c r="C4355" s="59" t="s">
        <v>171</v>
      </c>
      <c r="D4355" s="59">
        <v>1.0</v>
      </c>
      <c r="E4355" s="59" t="s">
        <v>161</v>
      </c>
      <c r="F4355" s="58"/>
    </row>
    <row r="4356">
      <c r="A4356" s="59" t="s">
        <v>80</v>
      </c>
      <c r="B4356" s="59" t="s">
        <v>41</v>
      </c>
      <c r="C4356" s="59" t="s">
        <v>171</v>
      </c>
      <c r="D4356" s="59">
        <v>1.0</v>
      </c>
      <c r="E4356" s="59" t="s">
        <v>161</v>
      </c>
      <c r="F4356" s="58"/>
    </row>
    <row r="4357">
      <c r="A4357" s="59" t="s">
        <v>80</v>
      </c>
      <c r="B4357" s="59" t="s">
        <v>97</v>
      </c>
      <c r="C4357" s="59" t="s">
        <v>171</v>
      </c>
      <c r="D4357" s="59">
        <v>1.0</v>
      </c>
      <c r="E4357" s="59" t="s">
        <v>161</v>
      </c>
      <c r="F4357" s="58"/>
    </row>
    <row r="4358">
      <c r="A4358" s="59" t="s">
        <v>80</v>
      </c>
      <c r="B4358" s="59" t="s">
        <v>77</v>
      </c>
      <c r="C4358" s="59" t="s">
        <v>171</v>
      </c>
      <c r="D4358" s="59">
        <v>1.0</v>
      </c>
      <c r="E4358" s="59" t="s">
        <v>161</v>
      </c>
      <c r="F4358" s="58"/>
    </row>
    <row r="4359">
      <c r="A4359" s="59" t="s">
        <v>80</v>
      </c>
      <c r="B4359" s="59" t="s">
        <v>120</v>
      </c>
      <c r="C4359" s="59" t="s">
        <v>171</v>
      </c>
      <c r="D4359" s="59">
        <v>1.0</v>
      </c>
      <c r="E4359" s="59" t="s">
        <v>161</v>
      </c>
      <c r="F4359" s="58"/>
    </row>
    <row r="4360">
      <c r="A4360" s="59" t="s">
        <v>80</v>
      </c>
      <c r="B4360" s="59" t="s">
        <v>116</v>
      </c>
      <c r="C4360" s="59" t="s">
        <v>171</v>
      </c>
      <c r="D4360" s="59">
        <v>1.0</v>
      </c>
      <c r="E4360" s="59" t="s">
        <v>161</v>
      </c>
      <c r="F4360" s="58"/>
    </row>
    <row r="4361">
      <c r="A4361" s="59" t="s">
        <v>80</v>
      </c>
      <c r="B4361" s="59" t="s">
        <v>31</v>
      </c>
      <c r="C4361" s="59" t="s">
        <v>171</v>
      </c>
      <c r="D4361" s="59">
        <v>1.0</v>
      </c>
      <c r="E4361" s="59" t="s">
        <v>161</v>
      </c>
      <c r="F4361" s="58"/>
    </row>
    <row r="4362">
      <c r="A4362" s="59" t="s">
        <v>80</v>
      </c>
      <c r="B4362" s="59" t="s">
        <v>45</v>
      </c>
      <c r="C4362" s="59" t="s">
        <v>171</v>
      </c>
      <c r="D4362" s="59">
        <v>1.0</v>
      </c>
      <c r="E4362" s="59" t="s">
        <v>161</v>
      </c>
      <c r="F4362" s="58"/>
    </row>
    <row r="4363">
      <c r="A4363" s="59" t="s">
        <v>80</v>
      </c>
      <c r="B4363" s="59" t="s">
        <v>94</v>
      </c>
      <c r="C4363" s="59" t="s">
        <v>171</v>
      </c>
      <c r="D4363" s="59">
        <v>1.0</v>
      </c>
      <c r="E4363" s="59" t="s">
        <v>161</v>
      </c>
      <c r="F4363" s="58"/>
    </row>
    <row r="4364">
      <c r="A4364" s="59" t="s">
        <v>80</v>
      </c>
      <c r="B4364" s="59" t="s">
        <v>27</v>
      </c>
      <c r="C4364" s="59" t="s">
        <v>171</v>
      </c>
      <c r="D4364" s="59">
        <v>1.0</v>
      </c>
      <c r="E4364" s="59" t="s">
        <v>161</v>
      </c>
      <c r="F4364" s="58"/>
    </row>
    <row r="4365">
      <c r="A4365" s="59" t="s">
        <v>80</v>
      </c>
      <c r="B4365" s="59" t="s">
        <v>105</v>
      </c>
      <c r="C4365" s="59" t="s">
        <v>171</v>
      </c>
      <c r="D4365" s="59">
        <v>1.0</v>
      </c>
      <c r="E4365" s="59" t="s">
        <v>161</v>
      </c>
      <c r="F4365" s="58"/>
    </row>
    <row r="4366">
      <c r="A4366" s="59" t="s">
        <v>80</v>
      </c>
      <c r="B4366" s="59" t="s">
        <v>52</v>
      </c>
      <c r="C4366" s="59" t="s">
        <v>171</v>
      </c>
      <c r="D4366" s="59">
        <v>1.0</v>
      </c>
      <c r="E4366" s="59" t="s">
        <v>161</v>
      </c>
      <c r="F4366" s="58"/>
    </row>
    <row r="4367">
      <c r="A4367" s="59" t="s">
        <v>80</v>
      </c>
      <c r="B4367" s="59" t="s">
        <v>58</v>
      </c>
      <c r="C4367" s="59" t="s">
        <v>171</v>
      </c>
      <c r="D4367" s="59">
        <v>1.0</v>
      </c>
      <c r="E4367" s="59" t="s">
        <v>161</v>
      </c>
      <c r="F4367" s="58"/>
    </row>
    <row r="4368">
      <c r="A4368" s="59" t="s">
        <v>80</v>
      </c>
      <c r="B4368" s="59" t="s">
        <v>65</v>
      </c>
      <c r="C4368" s="59" t="s">
        <v>171</v>
      </c>
      <c r="D4368" s="59">
        <v>1.0</v>
      </c>
      <c r="E4368" s="59" t="s">
        <v>161</v>
      </c>
      <c r="F4368" s="58"/>
    </row>
    <row r="4369">
      <c r="A4369" s="59" t="s">
        <v>80</v>
      </c>
      <c r="B4369" s="59" t="s">
        <v>59</v>
      </c>
      <c r="C4369" s="59" t="s">
        <v>171</v>
      </c>
      <c r="D4369" s="59">
        <v>1.0</v>
      </c>
      <c r="E4369" s="59" t="s">
        <v>161</v>
      </c>
      <c r="F4369" s="58"/>
    </row>
    <row r="4370">
      <c r="A4370" s="59" t="s">
        <v>80</v>
      </c>
      <c r="B4370" s="59" t="s">
        <v>71</v>
      </c>
      <c r="C4370" s="59" t="s">
        <v>171</v>
      </c>
      <c r="D4370" s="59">
        <v>1.0</v>
      </c>
      <c r="E4370" s="59" t="s">
        <v>161</v>
      </c>
      <c r="F4370" s="58"/>
    </row>
    <row r="4371">
      <c r="A4371" s="59" t="s">
        <v>80</v>
      </c>
      <c r="B4371" s="59" t="s">
        <v>119</v>
      </c>
      <c r="C4371" s="59" t="s">
        <v>171</v>
      </c>
      <c r="D4371" s="59">
        <v>1.0</v>
      </c>
      <c r="E4371" s="59" t="s">
        <v>161</v>
      </c>
      <c r="F4371" s="58"/>
    </row>
    <row r="4372">
      <c r="A4372" s="59" t="s">
        <v>80</v>
      </c>
      <c r="B4372" s="59" t="s">
        <v>122</v>
      </c>
      <c r="C4372" s="59" t="s">
        <v>171</v>
      </c>
      <c r="D4372" s="59">
        <v>1.0</v>
      </c>
      <c r="E4372" s="59" t="s">
        <v>161</v>
      </c>
      <c r="F4372" s="58"/>
    </row>
    <row r="4373">
      <c r="A4373" s="59" t="s">
        <v>80</v>
      </c>
      <c r="B4373" s="59" t="s">
        <v>36</v>
      </c>
      <c r="C4373" s="59" t="s">
        <v>171</v>
      </c>
      <c r="D4373" s="59">
        <v>1.0</v>
      </c>
      <c r="E4373" s="59" t="s">
        <v>161</v>
      </c>
      <c r="F4373" s="58"/>
    </row>
    <row r="4374">
      <c r="A4374" s="59" t="s">
        <v>80</v>
      </c>
      <c r="B4374" s="59" t="s">
        <v>40</v>
      </c>
      <c r="C4374" s="59" t="s">
        <v>171</v>
      </c>
      <c r="D4374" s="59">
        <v>1.0</v>
      </c>
      <c r="E4374" s="59" t="s">
        <v>161</v>
      </c>
      <c r="F4374" s="58"/>
    </row>
    <row r="4375">
      <c r="A4375" s="59" t="s">
        <v>80</v>
      </c>
      <c r="B4375" s="59" t="s">
        <v>84</v>
      </c>
      <c r="C4375" s="59" t="s">
        <v>171</v>
      </c>
      <c r="D4375" s="59">
        <v>1.0</v>
      </c>
      <c r="E4375" s="59" t="s">
        <v>161</v>
      </c>
      <c r="F4375" s="58"/>
    </row>
    <row r="4376">
      <c r="A4376" s="59" t="s">
        <v>80</v>
      </c>
      <c r="B4376" s="59" t="s">
        <v>98</v>
      </c>
      <c r="C4376" s="59" t="s">
        <v>171</v>
      </c>
      <c r="D4376" s="59">
        <v>1.0</v>
      </c>
      <c r="E4376" s="59" t="s">
        <v>161</v>
      </c>
      <c r="F4376" s="58"/>
    </row>
    <row r="4377">
      <c r="A4377" s="59" t="s">
        <v>80</v>
      </c>
      <c r="B4377" s="59" t="s">
        <v>99</v>
      </c>
      <c r="C4377" s="59" t="s">
        <v>171</v>
      </c>
      <c r="D4377" s="59">
        <v>1.0</v>
      </c>
      <c r="E4377" s="59" t="s">
        <v>161</v>
      </c>
      <c r="F4377" s="58"/>
    </row>
    <row r="4378">
      <c r="A4378" s="59" t="s">
        <v>80</v>
      </c>
      <c r="B4378" s="59" t="s">
        <v>109</v>
      </c>
      <c r="C4378" s="59" t="s">
        <v>171</v>
      </c>
      <c r="D4378" s="59">
        <v>1.0</v>
      </c>
      <c r="E4378" s="59" t="s">
        <v>161</v>
      </c>
      <c r="F4378" s="58"/>
    </row>
    <row r="4379">
      <c r="A4379" s="59" t="s">
        <v>80</v>
      </c>
      <c r="B4379" s="59" t="s">
        <v>124</v>
      </c>
      <c r="C4379" s="59" t="s">
        <v>171</v>
      </c>
      <c r="D4379" s="59">
        <v>1.0</v>
      </c>
      <c r="E4379" s="59" t="s">
        <v>161</v>
      </c>
      <c r="F4379" s="58"/>
    </row>
    <row r="4380">
      <c r="A4380" s="59" t="s">
        <v>80</v>
      </c>
      <c r="B4380" s="59" t="s">
        <v>145</v>
      </c>
      <c r="C4380" s="59" t="s">
        <v>171</v>
      </c>
      <c r="D4380" s="59">
        <v>1.0</v>
      </c>
      <c r="E4380" s="59" t="s">
        <v>161</v>
      </c>
      <c r="F4380" s="58"/>
    </row>
    <row r="4381">
      <c r="A4381" s="59" t="s">
        <v>80</v>
      </c>
      <c r="B4381" s="59" t="s">
        <v>147</v>
      </c>
      <c r="C4381" s="59" t="s">
        <v>171</v>
      </c>
      <c r="D4381" s="59">
        <v>1.0</v>
      </c>
      <c r="E4381" s="59" t="s">
        <v>161</v>
      </c>
      <c r="F4381" s="58"/>
    </row>
    <row r="4382">
      <c r="A4382" s="59" t="s">
        <v>80</v>
      </c>
      <c r="B4382" s="59" t="s">
        <v>102</v>
      </c>
      <c r="C4382" s="59" t="s">
        <v>171</v>
      </c>
      <c r="D4382" s="59">
        <v>1.0</v>
      </c>
      <c r="E4382" s="59" t="s">
        <v>161</v>
      </c>
      <c r="F4382" s="58"/>
    </row>
    <row r="4383">
      <c r="A4383" s="59" t="s">
        <v>23</v>
      </c>
      <c r="B4383" s="59" t="s">
        <v>67</v>
      </c>
      <c r="C4383" s="59" t="s">
        <v>171</v>
      </c>
      <c r="D4383" s="59">
        <v>1.0</v>
      </c>
      <c r="E4383" s="59" t="s">
        <v>161</v>
      </c>
      <c r="F4383" s="58"/>
    </row>
    <row r="4384">
      <c r="A4384" s="59" t="s">
        <v>23</v>
      </c>
      <c r="B4384" s="59" t="s">
        <v>92</v>
      </c>
      <c r="C4384" s="59" t="s">
        <v>171</v>
      </c>
      <c r="D4384" s="59">
        <v>1.0</v>
      </c>
      <c r="E4384" s="59" t="s">
        <v>161</v>
      </c>
      <c r="F4384" s="58"/>
    </row>
    <row r="4385">
      <c r="A4385" s="59" t="s">
        <v>23</v>
      </c>
      <c r="B4385" s="59" t="s">
        <v>138</v>
      </c>
      <c r="C4385" s="59" t="s">
        <v>171</v>
      </c>
      <c r="D4385" s="59">
        <v>1.0</v>
      </c>
      <c r="E4385" s="59" t="s">
        <v>161</v>
      </c>
      <c r="F4385" s="58"/>
    </row>
    <row r="4386">
      <c r="A4386" s="59" t="s">
        <v>23</v>
      </c>
      <c r="B4386" s="59" t="s">
        <v>128</v>
      </c>
      <c r="C4386" s="59" t="s">
        <v>171</v>
      </c>
      <c r="D4386" s="59">
        <v>1.0</v>
      </c>
      <c r="E4386" s="59" t="s">
        <v>161</v>
      </c>
      <c r="F4386" s="58"/>
    </row>
    <row r="4387">
      <c r="A4387" s="59" t="s">
        <v>23</v>
      </c>
      <c r="B4387" s="59" t="s">
        <v>21</v>
      </c>
      <c r="C4387" s="59" t="s">
        <v>171</v>
      </c>
      <c r="D4387" s="59">
        <v>1.0</v>
      </c>
      <c r="E4387" s="59" t="s">
        <v>161</v>
      </c>
      <c r="F4387" s="58"/>
    </row>
    <row r="4388">
      <c r="A4388" s="59" t="s">
        <v>23</v>
      </c>
      <c r="B4388" s="59" t="s">
        <v>144</v>
      </c>
      <c r="C4388" s="59" t="s">
        <v>171</v>
      </c>
      <c r="D4388" s="59">
        <v>1.0</v>
      </c>
      <c r="E4388" s="59" t="s">
        <v>161</v>
      </c>
      <c r="F4388" s="58"/>
    </row>
    <row r="4389">
      <c r="A4389" s="59" t="s">
        <v>23</v>
      </c>
      <c r="B4389" s="59" t="s">
        <v>82</v>
      </c>
      <c r="C4389" s="59" t="s">
        <v>171</v>
      </c>
      <c r="D4389" s="59">
        <v>1.0</v>
      </c>
      <c r="E4389" s="59" t="s">
        <v>161</v>
      </c>
      <c r="F4389" s="58"/>
    </row>
    <row r="4390">
      <c r="A4390" s="59" t="s">
        <v>23</v>
      </c>
      <c r="B4390" s="59" t="s">
        <v>73</v>
      </c>
      <c r="C4390" s="59" t="s">
        <v>171</v>
      </c>
      <c r="D4390" s="59">
        <v>1.0</v>
      </c>
      <c r="E4390" s="59" t="s">
        <v>161</v>
      </c>
      <c r="F4390" s="58"/>
    </row>
    <row r="4391">
      <c r="A4391" s="59" t="s">
        <v>23</v>
      </c>
      <c r="B4391" s="59" t="s">
        <v>50</v>
      </c>
      <c r="C4391" s="59" t="s">
        <v>171</v>
      </c>
      <c r="D4391" s="59">
        <v>1.0</v>
      </c>
      <c r="E4391" s="59" t="s">
        <v>161</v>
      </c>
      <c r="F4391" s="58"/>
    </row>
    <row r="4392">
      <c r="A4392" s="59" t="s">
        <v>23</v>
      </c>
      <c r="B4392" s="59" t="s">
        <v>72</v>
      </c>
      <c r="C4392" s="59" t="s">
        <v>171</v>
      </c>
      <c r="D4392" s="59">
        <v>1.0</v>
      </c>
      <c r="E4392" s="59" t="s">
        <v>161</v>
      </c>
      <c r="F4392" s="58"/>
    </row>
    <row r="4393">
      <c r="A4393" s="59" t="s">
        <v>23</v>
      </c>
      <c r="B4393" s="59" t="s">
        <v>75</v>
      </c>
      <c r="C4393" s="59" t="s">
        <v>171</v>
      </c>
      <c r="D4393" s="59">
        <v>1.0</v>
      </c>
      <c r="E4393" s="59" t="s">
        <v>161</v>
      </c>
      <c r="F4393" s="58"/>
    </row>
    <row r="4394">
      <c r="A4394" s="59" t="s">
        <v>23</v>
      </c>
      <c r="B4394" s="59" t="s">
        <v>25</v>
      </c>
      <c r="C4394" s="59" t="s">
        <v>171</v>
      </c>
      <c r="D4394" s="59">
        <v>1.0</v>
      </c>
      <c r="E4394" s="59" t="s">
        <v>161</v>
      </c>
      <c r="F4394" s="58"/>
    </row>
    <row r="4395">
      <c r="A4395" s="59" t="s">
        <v>23</v>
      </c>
      <c r="B4395" s="59" t="s">
        <v>104</v>
      </c>
      <c r="C4395" s="59" t="s">
        <v>171</v>
      </c>
      <c r="D4395" s="59">
        <v>1.0</v>
      </c>
      <c r="E4395" s="59" t="s">
        <v>161</v>
      </c>
      <c r="F4395" s="58"/>
    </row>
    <row r="4396">
      <c r="A4396" s="59" t="s">
        <v>23</v>
      </c>
      <c r="B4396" s="59" t="s">
        <v>146</v>
      </c>
      <c r="C4396" s="59" t="s">
        <v>171</v>
      </c>
      <c r="D4396" s="59">
        <v>1.0</v>
      </c>
      <c r="E4396" s="59" t="s">
        <v>161</v>
      </c>
      <c r="F4396" s="58"/>
    </row>
    <row r="4397">
      <c r="A4397" s="59" t="s">
        <v>23</v>
      </c>
      <c r="B4397" s="59" t="s">
        <v>55</v>
      </c>
      <c r="C4397" s="59" t="s">
        <v>171</v>
      </c>
      <c r="D4397" s="59">
        <v>1.0</v>
      </c>
      <c r="E4397" s="59" t="s">
        <v>161</v>
      </c>
      <c r="F4397" s="58"/>
    </row>
    <row r="4398">
      <c r="A4398" s="59" t="s">
        <v>23</v>
      </c>
      <c r="B4398" s="59" t="s">
        <v>125</v>
      </c>
      <c r="C4398" s="59" t="s">
        <v>171</v>
      </c>
      <c r="D4398" s="59">
        <v>1.0</v>
      </c>
      <c r="E4398" s="59" t="s">
        <v>161</v>
      </c>
      <c r="F4398" s="58"/>
    </row>
    <row r="4399">
      <c r="A4399" s="59" t="s">
        <v>23</v>
      </c>
      <c r="B4399" s="59" t="s">
        <v>81</v>
      </c>
      <c r="C4399" s="59" t="s">
        <v>171</v>
      </c>
      <c r="D4399" s="59">
        <v>1.0</v>
      </c>
      <c r="E4399" s="59" t="s">
        <v>161</v>
      </c>
      <c r="F4399" s="58"/>
    </row>
    <row r="4400">
      <c r="A4400" s="59" t="s">
        <v>23</v>
      </c>
      <c r="B4400" s="59" t="s">
        <v>106</v>
      </c>
      <c r="C4400" s="59" t="s">
        <v>171</v>
      </c>
      <c r="D4400" s="59">
        <v>1.0</v>
      </c>
      <c r="E4400" s="59" t="s">
        <v>161</v>
      </c>
      <c r="F4400" s="58"/>
    </row>
    <row r="4401">
      <c r="A4401" s="59" t="s">
        <v>23</v>
      </c>
      <c r="B4401" s="59" t="s">
        <v>86</v>
      </c>
      <c r="C4401" s="59" t="s">
        <v>171</v>
      </c>
      <c r="D4401" s="59">
        <v>1.0</v>
      </c>
      <c r="E4401" s="59" t="s">
        <v>161</v>
      </c>
      <c r="F4401" s="58"/>
    </row>
    <row r="4402">
      <c r="A4402" s="59" t="s">
        <v>23</v>
      </c>
      <c r="B4402" s="59" t="s">
        <v>90</v>
      </c>
      <c r="C4402" s="59" t="s">
        <v>171</v>
      </c>
      <c r="D4402" s="59">
        <v>1.0</v>
      </c>
      <c r="E4402" s="59" t="s">
        <v>161</v>
      </c>
      <c r="F4402" s="58"/>
    </row>
    <row r="4403">
      <c r="A4403" s="59" t="s">
        <v>23</v>
      </c>
      <c r="B4403" s="59" t="s">
        <v>135</v>
      </c>
      <c r="C4403" s="59" t="s">
        <v>171</v>
      </c>
      <c r="D4403" s="59">
        <v>1.0</v>
      </c>
      <c r="E4403" s="59" t="s">
        <v>161</v>
      </c>
      <c r="F4403" s="58"/>
    </row>
    <row r="4404">
      <c r="A4404" s="59" t="s">
        <v>23</v>
      </c>
      <c r="B4404" s="59" t="s">
        <v>113</v>
      </c>
      <c r="C4404" s="59" t="s">
        <v>171</v>
      </c>
      <c r="D4404" s="59">
        <v>1.0</v>
      </c>
      <c r="E4404" s="59" t="s">
        <v>161</v>
      </c>
      <c r="F4404" s="58"/>
    </row>
    <row r="4405">
      <c r="A4405" s="59" t="s">
        <v>23</v>
      </c>
      <c r="B4405" s="59" t="s">
        <v>69</v>
      </c>
      <c r="C4405" s="59" t="s">
        <v>171</v>
      </c>
      <c r="D4405" s="59">
        <v>1.0</v>
      </c>
      <c r="E4405" s="59" t="s">
        <v>161</v>
      </c>
      <c r="F4405" s="58"/>
    </row>
    <row r="4406">
      <c r="A4406" s="59" t="s">
        <v>23</v>
      </c>
      <c r="B4406" s="59" t="s">
        <v>143</v>
      </c>
      <c r="C4406" s="59" t="s">
        <v>171</v>
      </c>
      <c r="D4406" s="59">
        <v>1.0</v>
      </c>
      <c r="E4406" s="59" t="s">
        <v>161</v>
      </c>
      <c r="F4406" s="58"/>
    </row>
    <row r="4407">
      <c r="A4407" s="59" t="s">
        <v>23</v>
      </c>
      <c r="B4407" s="59" t="s">
        <v>111</v>
      </c>
      <c r="C4407" s="59" t="s">
        <v>171</v>
      </c>
      <c r="D4407" s="59">
        <v>1.0</v>
      </c>
      <c r="E4407" s="59" t="s">
        <v>161</v>
      </c>
      <c r="F4407" s="58"/>
    </row>
    <row r="4408">
      <c r="A4408" s="59" t="s">
        <v>23</v>
      </c>
      <c r="B4408" s="59" t="s">
        <v>130</v>
      </c>
      <c r="C4408" s="59" t="s">
        <v>171</v>
      </c>
      <c r="D4408" s="59">
        <v>1.0</v>
      </c>
      <c r="E4408" s="59" t="s">
        <v>161</v>
      </c>
      <c r="F4408" s="58"/>
    </row>
    <row r="4409">
      <c r="A4409" s="59" t="s">
        <v>23</v>
      </c>
      <c r="B4409" s="59" t="s">
        <v>47</v>
      </c>
      <c r="C4409" s="59" t="s">
        <v>171</v>
      </c>
      <c r="D4409" s="59">
        <v>1.0</v>
      </c>
      <c r="E4409" s="59" t="s">
        <v>161</v>
      </c>
      <c r="F4409" s="58"/>
    </row>
    <row r="4410">
      <c r="A4410" s="59" t="s">
        <v>23</v>
      </c>
      <c r="B4410" s="59" t="s">
        <v>17</v>
      </c>
      <c r="C4410" s="59" t="s">
        <v>171</v>
      </c>
      <c r="D4410" s="59">
        <v>1.0</v>
      </c>
      <c r="E4410" s="59" t="s">
        <v>161</v>
      </c>
      <c r="F4410" s="58"/>
    </row>
    <row r="4411">
      <c r="A4411" s="59" t="s">
        <v>23</v>
      </c>
      <c r="B4411" s="59" t="s">
        <v>22</v>
      </c>
      <c r="C4411" s="59" t="s">
        <v>171</v>
      </c>
      <c r="D4411" s="59">
        <v>1.0</v>
      </c>
      <c r="E4411" s="59" t="s">
        <v>161</v>
      </c>
      <c r="F4411" s="58"/>
    </row>
    <row r="4412">
      <c r="A4412" s="59" t="s">
        <v>23</v>
      </c>
      <c r="B4412" s="59" t="s">
        <v>62</v>
      </c>
      <c r="C4412" s="59" t="s">
        <v>171</v>
      </c>
      <c r="D4412" s="59">
        <v>1.0</v>
      </c>
      <c r="E4412" s="59" t="s">
        <v>161</v>
      </c>
      <c r="F4412" s="58"/>
    </row>
    <row r="4413">
      <c r="A4413" s="59" t="s">
        <v>23</v>
      </c>
      <c r="B4413" s="59" t="s">
        <v>66</v>
      </c>
      <c r="C4413" s="59" t="s">
        <v>171</v>
      </c>
      <c r="D4413" s="59">
        <v>1.0</v>
      </c>
      <c r="E4413" s="59" t="s">
        <v>161</v>
      </c>
      <c r="F4413" s="58"/>
    </row>
    <row r="4414">
      <c r="A4414" s="59" t="s">
        <v>23</v>
      </c>
      <c r="B4414" s="59" t="s">
        <v>78</v>
      </c>
      <c r="C4414" s="59" t="s">
        <v>171</v>
      </c>
      <c r="D4414" s="59">
        <v>1.0</v>
      </c>
      <c r="E4414" s="59" t="s">
        <v>161</v>
      </c>
      <c r="F4414" s="58"/>
    </row>
    <row r="4415">
      <c r="A4415" s="59" t="s">
        <v>23</v>
      </c>
      <c r="B4415" s="59" t="s">
        <v>91</v>
      </c>
      <c r="C4415" s="59" t="s">
        <v>171</v>
      </c>
      <c r="D4415" s="59">
        <v>1.0</v>
      </c>
      <c r="E4415" s="59" t="s">
        <v>161</v>
      </c>
      <c r="F4415" s="58"/>
    </row>
    <row r="4416">
      <c r="A4416" s="59" t="s">
        <v>23</v>
      </c>
      <c r="B4416" s="59" t="s">
        <v>110</v>
      </c>
      <c r="C4416" s="59" t="s">
        <v>171</v>
      </c>
      <c r="D4416" s="59">
        <v>1.0</v>
      </c>
      <c r="E4416" s="59" t="s">
        <v>161</v>
      </c>
      <c r="F4416" s="58"/>
    </row>
    <row r="4417">
      <c r="A4417" s="59" t="s">
        <v>23</v>
      </c>
      <c r="B4417" s="59" t="s">
        <v>87</v>
      </c>
      <c r="C4417" s="59" t="s">
        <v>171</v>
      </c>
      <c r="D4417" s="59">
        <v>1.0</v>
      </c>
      <c r="E4417" s="59" t="s">
        <v>161</v>
      </c>
      <c r="F4417" s="58"/>
    </row>
    <row r="4418">
      <c r="A4418" s="59" t="s">
        <v>23</v>
      </c>
      <c r="B4418" s="59" t="s">
        <v>41</v>
      </c>
      <c r="C4418" s="59" t="s">
        <v>171</v>
      </c>
      <c r="D4418" s="59">
        <v>1.0</v>
      </c>
      <c r="E4418" s="59" t="s">
        <v>161</v>
      </c>
      <c r="F4418" s="58"/>
    </row>
    <row r="4419">
      <c r="A4419" s="59" t="s">
        <v>23</v>
      </c>
      <c r="B4419" s="59" t="s">
        <v>97</v>
      </c>
      <c r="C4419" s="59" t="s">
        <v>171</v>
      </c>
      <c r="D4419" s="59">
        <v>1.0</v>
      </c>
      <c r="E4419" s="59" t="s">
        <v>161</v>
      </c>
      <c r="F4419" s="58"/>
    </row>
    <row r="4420">
      <c r="A4420" s="59" t="s">
        <v>23</v>
      </c>
      <c r="B4420" s="59" t="s">
        <v>77</v>
      </c>
      <c r="C4420" s="59" t="s">
        <v>171</v>
      </c>
      <c r="D4420" s="59">
        <v>1.0</v>
      </c>
      <c r="E4420" s="59" t="s">
        <v>161</v>
      </c>
      <c r="F4420" s="58"/>
    </row>
    <row r="4421">
      <c r="A4421" s="59" t="s">
        <v>23</v>
      </c>
      <c r="B4421" s="59" t="s">
        <v>120</v>
      </c>
      <c r="C4421" s="59" t="s">
        <v>171</v>
      </c>
      <c r="D4421" s="59">
        <v>1.0</v>
      </c>
      <c r="E4421" s="59" t="s">
        <v>161</v>
      </c>
      <c r="F4421" s="58"/>
    </row>
    <row r="4422">
      <c r="A4422" s="59" t="s">
        <v>23</v>
      </c>
      <c r="B4422" s="59" t="s">
        <v>116</v>
      </c>
      <c r="C4422" s="59" t="s">
        <v>171</v>
      </c>
      <c r="D4422" s="59">
        <v>1.0</v>
      </c>
      <c r="E4422" s="59" t="s">
        <v>161</v>
      </c>
      <c r="F4422" s="58"/>
    </row>
    <row r="4423">
      <c r="A4423" s="59" t="s">
        <v>23</v>
      </c>
      <c r="B4423" s="59" t="s">
        <v>31</v>
      </c>
      <c r="C4423" s="59" t="s">
        <v>171</v>
      </c>
      <c r="D4423" s="59">
        <v>1.0</v>
      </c>
      <c r="E4423" s="59" t="s">
        <v>161</v>
      </c>
      <c r="F4423" s="58"/>
    </row>
    <row r="4424">
      <c r="A4424" s="59" t="s">
        <v>23</v>
      </c>
      <c r="B4424" s="59" t="s">
        <v>45</v>
      </c>
      <c r="C4424" s="59" t="s">
        <v>171</v>
      </c>
      <c r="D4424" s="59">
        <v>1.0</v>
      </c>
      <c r="E4424" s="59" t="s">
        <v>161</v>
      </c>
      <c r="F4424" s="58"/>
    </row>
    <row r="4425">
      <c r="A4425" s="59" t="s">
        <v>23</v>
      </c>
      <c r="B4425" s="59" t="s">
        <v>94</v>
      </c>
      <c r="C4425" s="59" t="s">
        <v>171</v>
      </c>
      <c r="D4425" s="59">
        <v>1.0</v>
      </c>
      <c r="E4425" s="59" t="s">
        <v>161</v>
      </c>
      <c r="F4425" s="58"/>
    </row>
    <row r="4426">
      <c r="A4426" s="59" t="s">
        <v>23</v>
      </c>
      <c r="B4426" s="59" t="s">
        <v>27</v>
      </c>
      <c r="C4426" s="59" t="s">
        <v>171</v>
      </c>
      <c r="D4426" s="59">
        <v>1.0</v>
      </c>
      <c r="E4426" s="59" t="s">
        <v>161</v>
      </c>
      <c r="F4426" s="58"/>
    </row>
    <row r="4427">
      <c r="A4427" s="59" t="s">
        <v>23</v>
      </c>
      <c r="B4427" s="59" t="s">
        <v>105</v>
      </c>
      <c r="C4427" s="59" t="s">
        <v>171</v>
      </c>
      <c r="D4427" s="59">
        <v>1.0</v>
      </c>
      <c r="E4427" s="59" t="s">
        <v>161</v>
      </c>
      <c r="F4427" s="58"/>
    </row>
    <row r="4428">
      <c r="A4428" s="59" t="s">
        <v>23</v>
      </c>
      <c r="B4428" s="59" t="s">
        <v>52</v>
      </c>
      <c r="C4428" s="59" t="s">
        <v>171</v>
      </c>
      <c r="D4428" s="59">
        <v>1.0</v>
      </c>
      <c r="E4428" s="59" t="s">
        <v>161</v>
      </c>
      <c r="F4428" s="58"/>
    </row>
    <row r="4429">
      <c r="A4429" s="59" t="s">
        <v>23</v>
      </c>
      <c r="B4429" s="59" t="s">
        <v>58</v>
      </c>
      <c r="C4429" s="59" t="s">
        <v>171</v>
      </c>
      <c r="D4429" s="59">
        <v>1.0</v>
      </c>
      <c r="E4429" s="59" t="s">
        <v>161</v>
      </c>
      <c r="F4429" s="58"/>
    </row>
    <row r="4430">
      <c r="A4430" s="59" t="s">
        <v>23</v>
      </c>
      <c r="B4430" s="59" t="s">
        <v>65</v>
      </c>
      <c r="C4430" s="59" t="s">
        <v>171</v>
      </c>
      <c r="D4430" s="59">
        <v>1.0</v>
      </c>
      <c r="E4430" s="59" t="s">
        <v>161</v>
      </c>
      <c r="F4430" s="58"/>
    </row>
    <row r="4431">
      <c r="A4431" s="59" t="s">
        <v>23</v>
      </c>
      <c r="B4431" s="59" t="s">
        <v>59</v>
      </c>
      <c r="C4431" s="59" t="s">
        <v>171</v>
      </c>
      <c r="D4431" s="59">
        <v>1.0</v>
      </c>
      <c r="E4431" s="59" t="s">
        <v>161</v>
      </c>
      <c r="F4431" s="58"/>
    </row>
    <row r="4432">
      <c r="A4432" s="59" t="s">
        <v>23</v>
      </c>
      <c r="B4432" s="59" t="s">
        <v>71</v>
      </c>
      <c r="C4432" s="59" t="s">
        <v>171</v>
      </c>
      <c r="D4432" s="59">
        <v>1.0</v>
      </c>
      <c r="E4432" s="59" t="s">
        <v>161</v>
      </c>
      <c r="F4432" s="58"/>
    </row>
    <row r="4433">
      <c r="A4433" s="59" t="s">
        <v>23</v>
      </c>
      <c r="B4433" s="59" t="s">
        <v>119</v>
      </c>
      <c r="C4433" s="59" t="s">
        <v>171</v>
      </c>
      <c r="D4433" s="59">
        <v>1.0</v>
      </c>
      <c r="E4433" s="59" t="s">
        <v>161</v>
      </c>
      <c r="F4433" s="58"/>
    </row>
    <row r="4434">
      <c r="A4434" s="59" t="s">
        <v>23</v>
      </c>
      <c r="B4434" s="59" t="s">
        <v>122</v>
      </c>
      <c r="C4434" s="59" t="s">
        <v>171</v>
      </c>
      <c r="D4434" s="59">
        <v>1.0</v>
      </c>
      <c r="E4434" s="59" t="s">
        <v>161</v>
      </c>
      <c r="F4434" s="58"/>
    </row>
    <row r="4435">
      <c r="A4435" s="59" t="s">
        <v>23</v>
      </c>
      <c r="B4435" s="59" t="s">
        <v>36</v>
      </c>
      <c r="C4435" s="59" t="s">
        <v>171</v>
      </c>
      <c r="D4435" s="59">
        <v>1.0</v>
      </c>
      <c r="E4435" s="59" t="s">
        <v>161</v>
      </c>
      <c r="F4435" s="58"/>
    </row>
    <row r="4436">
      <c r="A4436" s="59" t="s">
        <v>23</v>
      </c>
      <c r="B4436" s="59" t="s">
        <v>40</v>
      </c>
      <c r="C4436" s="59" t="s">
        <v>171</v>
      </c>
      <c r="D4436" s="59">
        <v>1.0</v>
      </c>
      <c r="E4436" s="59" t="s">
        <v>161</v>
      </c>
      <c r="F4436" s="58"/>
    </row>
    <row r="4437">
      <c r="A4437" s="59" t="s">
        <v>23</v>
      </c>
      <c r="B4437" s="59" t="s">
        <v>84</v>
      </c>
      <c r="C4437" s="59" t="s">
        <v>171</v>
      </c>
      <c r="D4437" s="59">
        <v>1.0</v>
      </c>
      <c r="E4437" s="59" t="s">
        <v>161</v>
      </c>
      <c r="F4437" s="58"/>
    </row>
    <row r="4438">
      <c r="A4438" s="59" t="s">
        <v>23</v>
      </c>
      <c r="B4438" s="59" t="s">
        <v>98</v>
      </c>
      <c r="C4438" s="59" t="s">
        <v>171</v>
      </c>
      <c r="D4438" s="59">
        <v>1.0</v>
      </c>
      <c r="E4438" s="59" t="s">
        <v>161</v>
      </c>
      <c r="F4438" s="58"/>
    </row>
    <row r="4439">
      <c r="A4439" s="59" t="s">
        <v>23</v>
      </c>
      <c r="B4439" s="59" t="s">
        <v>99</v>
      </c>
      <c r="C4439" s="59" t="s">
        <v>171</v>
      </c>
      <c r="D4439" s="59">
        <v>1.0</v>
      </c>
      <c r="E4439" s="59" t="s">
        <v>161</v>
      </c>
      <c r="F4439" s="58"/>
    </row>
    <row r="4440">
      <c r="A4440" s="59" t="s">
        <v>23</v>
      </c>
      <c r="B4440" s="59" t="s">
        <v>109</v>
      </c>
      <c r="C4440" s="59" t="s">
        <v>171</v>
      </c>
      <c r="D4440" s="59">
        <v>1.0</v>
      </c>
      <c r="E4440" s="59" t="s">
        <v>161</v>
      </c>
      <c r="F4440" s="58"/>
    </row>
    <row r="4441">
      <c r="A4441" s="59" t="s">
        <v>23</v>
      </c>
      <c r="B4441" s="59" t="s">
        <v>124</v>
      </c>
      <c r="C4441" s="59" t="s">
        <v>171</v>
      </c>
      <c r="D4441" s="59">
        <v>1.0</v>
      </c>
      <c r="E4441" s="59" t="s">
        <v>161</v>
      </c>
      <c r="F4441" s="58"/>
    </row>
    <row r="4442">
      <c r="A4442" s="59" t="s">
        <v>23</v>
      </c>
      <c r="B4442" s="59" t="s">
        <v>145</v>
      </c>
      <c r="C4442" s="59" t="s">
        <v>171</v>
      </c>
      <c r="D4442" s="59">
        <v>1.0</v>
      </c>
      <c r="E4442" s="59" t="s">
        <v>161</v>
      </c>
      <c r="F4442" s="58"/>
    </row>
    <row r="4443">
      <c r="A4443" s="59" t="s">
        <v>23</v>
      </c>
      <c r="B4443" s="59" t="s">
        <v>147</v>
      </c>
      <c r="C4443" s="59" t="s">
        <v>171</v>
      </c>
      <c r="D4443" s="59">
        <v>1.0</v>
      </c>
      <c r="E4443" s="59" t="s">
        <v>161</v>
      </c>
      <c r="F4443" s="58"/>
    </row>
    <row r="4444">
      <c r="A4444" s="59" t="s">
        <v>23</v>
      </c>
      <c r="B4444" s="59" t="s">
        <v>102</v>
      </c>
      <c r="C4444" s="59" t="s">
        <v>171</v>
      </c>
      <c r="D4444" s="59">
        <v>1.0</v>
      </c>
      <c r="E4444" s="59" t="s">
        <v>161</v>
      </c>
      <c r="F4444" s="58"/>
    </row>
    <row r="4445">
      <c r="A4445" s="59" t="s">
        <v>67</v>
      </c>
      <c r="B4445" s="59" t="s">
        <v>92</v>
      </c>
      <c r="C4445" s="59" t="s">
        <v>171</v>
      </c>
      <c r="D4445" s="59">
        <v>1.0</v>
      </c>
      <c r="E4445" s="59" t="s">
        <v>161</v>
      </c>
      <c r="F4445" s="58"/>
    </row>
    <row r="4446">
      <c r="A4446" s="59" t="s">
        <v>67</v>
      </c>
      <c r="B4446" s="59" t="s">
        <v>138</v>
      </c>
      <c r="C4446" s="59" t="s">
        <v>171</v>
      </c>
      <c r="D4446" s="59">
        <v>1.0</v>
      </c>
      <c r="E4446" s="59" t="s">
        <v>161</v>
      </c>
      <c r="F4446" s="58"/>
    </row>
    <row r="4447">
      <c r="A4447" s="59" t="s">
        <v>67</v>
      </c>
      <c r="B4447" s="59" t="s">
        <v>128</v>
      </c>
      <c r="C4447" s="59" t="s">
        <v>171</v>
      </c>
      <c r="D4447" s="59">
        <v>1.0</v>
      </c>
      <c r="E4447" s="59" t="s">
        <v>161</v>
      </c>
      <c r="F4447" s="58"/>
    </row>
    <row r="4448">
      <c r="A4448" s="59" t="s">
        <v>67</v>
      </c>
      <c r="B4448" s="59" t="s">
        <v>21</v>
      </c>
      <c r="C4448" s="59" t="s">
        <v>171</v>
      </c>
      <c r="D4448" s="59">
        <v>1.0</v>
      </c>
      <c r="E4448" s="59" t="s">
        <v>161</v>
      </c>
      <c r="F4448" s="58"/>
    </row>
    <row r="4449">
      <c r="A4449" s="59" t="s">
        <v>67</v>
      </c>
      <c r="B4449" s="59" t="s">
        <v>144</v>
      </c>
      <c r="C4449" s="59" t="s">
        <v>171</v>
      </c>
      <c r="D4449" s="59">
        <v>1.0</v>
      </c>
      <c r="E4449" s="59" t="s">
        <v>161</v>
      </c>
      <c r="F4449" s="58"/>
    </row>
    <row r="4450">
      <c r="A4450" s="59" t="s">
        <v>67</v>
      </c>
      <c r="B4450" s="59" t="s">
        <v>82</v>
      </c>
      <c r="C4450" s="59" t="s">
        <v>171</v>
      </c>
      <c r="D4450" s="59">
        <v>1.0</v>
      </c>
      <c r="E4450" s="59" t="s">
        <v>161</v>
      </c>
      <c r="F4450" s="58"/>
    </row>
    <row r="4451">
      <c r="A4451" s="59" t="s">
        <v>67</v>
      </c>
      <c r="B4451" s="59" t="s">
        <v>73</v>
      </c>
      <c r="C4451" s="59" t="s">
        <v>171</v>
      </c>
      <c r="D4451" s="59">
        <v>1.0</v>
      </c>
      <c r="E4451" s="59" t="s">
        <v>161</v>
      </c>
      <c r="F4451" s="58"/>
    </row>
    <row r="4452">
      <c r="A4452" s="59" t="s">
        <v>67</v>
      </c>
      <c r="B4452" s="59" t="s">
        <v>50</v>
      </c>
      <c r="C4452" s="59" t="s">
        <v>171</v>
      </c>
      <c r="D4452" s="59">
        <v>1.0</v>
      </c>
      <c r="E4452" s="59" t="s">
        <v>161</v>
      </c>
      <c r="F4452" s="58"/>
    </row>
    <row r="4453">
      <c r="A4453" s="59" t="s">
        <v>67</v>
      </c>
      <c r="B4453" s="59" t="s">
        <v>72</v>
      </c>
      <c r="C4453" s="59" t="s">
        <v>171</v>
      </c>
      <c r="D4453" s="59">
        <v>1.0</v>
      </c>
      <c r="E4453" s="59" t="s">
        <v>161</v>
      </c>
      <c r="F4453" s="58"/>
    </row>
    <row r="4454">
      <c r="A4454" s="59" t="s">
        <v>67</v>
      </c>
      <c r="B4454" s="59" t="s">
        <v>75</v>
      </c>
      <c r="C4454" s="59" t="s">
        <v>171</v>
      </c>
      <c r="D4454" s="59">
        <v>1.0</v>
      </c>
      <c r="E4454" s="59" t="s">
        <v>161</v>
      </c>
      <c r="F4454" s="58"/>
    </row>
    <row r="4455">
      <c r="A4455" s="59" t="s">
        <v>67</v>
      </c>
      <c r="B4455" s="59" t="s">
        <v>25</v>
      </c>
      <c r="C4455" s="59" t="s">
        <v>171</v>
      </c>
      <c r="D4455" s="59">
        <v>1.0</v>
      </c>
      <c r="E4455" s="59" t="s">
        <v>161</v>
      </c>
      <c r="F4455" s="58"/>
    </row>
    <row r="4456">
      <c r="A4456" s="59" t="s">
        <v>67</v>
      </c>
      <c r="B4456" s="59" t="s">
        <v>104</v>
      </c>
      <c r="C4456" s="59" t="s">
        <v>171</v>
      </c>
      <c r="D4456" s="59">
        <v>1.0</v>
      </c>
      <c r="E4456" s="59" t="s">
        <v>161</v>
      </c>
      <c r="F4456" s="58"/>
    </row>
    <row r="4457">
      <c r="A4457" s="59" t="s">
        <v>67</v>
      </c>
      <c r="B4457" s="59" t="s">
        <v>146</v>
      </c>
      <c r="C4457" s="59" t="s">
        <v>171</v>
      </c>
      <c r="D4457" s="59">
        <v>1.0</v>
      </c>
      <c r="E4457" s="59" t="s">
        <v>161</v>
      </c>
      <c r="F4457" s="58"/>
    </row>
    <row r="4458">
      <c r="A4458" s="59" t="s">
        <v>67</v>
      </c>
      <c r="B4458" s="59" t="s">
        <v>55</v>
      </c>
      <c r="C4458" s="59" t="s">
        <v>171</v>
      </c>
      <c r="D4458" s="59">
        <v>1.0</v>
      </c>
      <c r="E4458" s="59" t="s">
        <v>161</v>
      </c>
      <c r="F4458" s="58"/>
    </row>
    <row r="4459">
      <c r="A4459" s="59" t="s">
        <v>67</v>
      </c>
      <c r="B4459" s="59" t="s">
        <v>125</v>
      </c>
      <c r="C4459" s="59" t="s">
        <v>171</v>
      </c>
      <c r="D4459" s="59">
        <v>1.0</v>
      </c>
      <c r="E4459" s="59" t="s">
        <v>161</v>
      </c>
      <c r="F4459" s="58"/>
    </row>
    <row r="4460">
      <c r="A4460" s="59" t="s">
        <v>67</v>
      </c>
      <c r="B4460" s="59" t="s">
        <v>81</v>
      </c>
      <c r="C4460" s="59" t="s">
        <v>171</v>
      </c>
      <c r="D4460" s="59">
        <v>1.0</v>
      </c>
      <c r="E4460" s="59" t="s">
        <v>161</v>
      </c>
      <c r="F4460" s="58"/>
    </row>
    <row r="4461">
      <c r="A4461" s="59" t="s">
        <v>67</v>
      </c>
      <c r="B4461" s="59" t="s">
        <v>106</v>
      </c>
      <c r="C4461" s="59" t="s">
        <v>171</v>
      </c>
      <c r="D4461" s="59">
        <v>1.0</v>
      </c>
      <c r="E4461" s="59" t="s">
        <v>161</v>
      </c>
      <c r="F4461" s="58"/>
    </row>
    <row r="4462">
      <c r="A4462" s="59" t="s">
        <v>67</v>
      </c>
      <c r="B4462" s="59" t="s">
        <v>86</v>
      </c>
      <c r="C4462" s="59" t="s">
        <v>171</v>
      </c>
      <c r="D4462" s="59">
        <v>1.0</v>
      </c>
      <c r="E4462" s="59" t="s">
        <v>161</v>
      </c>
      <c r="F4462" s="58"/>
    </row>
    <row r="4463">
      <c r="A4463" s="59" t="s">
        <v>67</v>
      </c>
      <c r="B4463" s="59" t="s">
        <v>90</v>
      </c>
      <c r="C4463" s="59" t="s">
        <v>171</v>
      </c>
      <c r="D4463" s="59">
        <v>1.0</v>
      </c>
      <c r="E4463" s="59" t="s">
        <v>161</v>
      </c>
      <c r="F4463" s="58"/>
    </row>
    <row r="4464">
      <c r="A4464" s="59" t="s">
        <v>67</v>
      </c>
      <c r="B4464" s="59" t="s">
        <v>135</v>
      </c>
      <c r="C4464" s="59" t="s">
        <v>171</v>
      </c>
      <c r="D4464" s="59">
        <v>1.0</v>
      </c>
      <c r="E4464" s="59" t="s">
        <v>161</v>
      </c>
      <c r="F4464" s="58"/>
    </row>
    <row r="4465">
      <c r="A4465" s="59" t="s">
        <v>67</v>
      </c>
      <c r="B4465" s="59" t="s">
        <v>113</v>
      </c>
      <c r="C4465" s="59" t="s">
        <v>171</v>
      </c>
      <c r="D4465" s="59">
        <v>1.0</v>
      </c>
      <c r="E4465" s="59" t="s">
        <v>161</v>
      </c>
      <c r="F4465" s="58"/>
    </row>
    <row r="4466">
      <c r="A4466" s="59" t="s">
        <v>67</v>
      </c>
      <c r="B4466" s="59" t="s">
        <v>69</v>
      </c>
      <c r="C4466" s="59" t="s">
        <v>171</v>
      </c>
      <c r="D4466" s="59">
        <v>1.0</v>
      </c>
      <c r="E4466" s="59" t="s">
        <v>161</v>
      </c>
      <c r="F4466" s="58"/>
    </row>
    <row r="4467">
      <c r="A4467" s="59" t="s">
        <v>67</v>
      </c>
      <c r="B4467" s="59" t="s">
        <v>143</v>
      </c>
      <c r="C4467" s="59" t="s">
        <v>171</v>
      </c>
      <c r="D4467" s="59">
        <v>1.0</v>
      </c>
      <c r="E4467" s="59" t="s">
        <v>161</v>
      </c>
      <c r="F4467" s="58"/>
    </row>
    <row r="4468">
      <c r="A4468" s="59" t="s">
        <v>67</v>
      </c>
      <c r="B4468" s="59" t="s">
        <v>111</v>
      </c>
      <c r="C4468" s="59" t="s">
        <v>171</v>
      </c>
      <c r="D4468" s="59">
        <v>1.0</v>
      </c>
      <c r="E4468" s="59" t="s">
        <v>161</v>
      </c>
      <c r="F4468" s="58"/>
    </row>
    <row r="4469">
      <c r="A4469" s="59" t="s">
        <v>67</v>
      </c>
      <c r="B4469" s="59" t="s">
        <v>130</v>
      </c>
      <c r="C4469" s="59" t="s">
        <v>171</v>
      </c>
      <c r="D4469" s="59">
        <v>1.0</v>
      </c>
      <c r="E4469" s="59" t="s">
        <v>161</v>
      </c>
      <c r="F4469" s="58"/>
    </row>
    <row r="4470">
      <c r="A4470" s="59" t="s">
        <v>67</v>
      </c>
      <c r="B4470" s="59" t="s">
        <v>47</v>
      </c>
      <c r="C4470" s="59" t="s">
        <v>171</v>
      </c>
      <c r="D4470" s="59">
        <v>1.0</v>
      </c>
      <c r="E4470" s="59" t="s">
        <v>161</v>
      </c>
      <c r="F4470" s="58"/>
    </row>
    <row r="4471">
      <c r="A4471" s="59" t="s">
        <v>67</v>
      </c>
      <c r="B4471" s="59" t="s">
        <v>17</v>
      </c>
      <c r="C4471" s="59" t="s">
        <v>171</v>
      </c>
      <c r="D4471" s="59">
        <v>1.0</v>
      </c>
      <c r="E4471" s="59" t="s">
        <v>161</v>
      </c>
      <c r="F4471" s="58"/>
    </row>
    <row r="4472">
      <c r="A4472" s="59" t="s">
        <v>67</v>
      </c>
      <c r="B4472" s="59" t="s">
        <v>22</v>
      </c>
      <c r="C4472" s="59" t="s">
        <v>171</v>
      </c>
      <c r="D4472" s="59">
        <v>1.0</v>
      </c>
      <c r="E4472" s="59" t="s">
        <v>161</v>
      </c>
      <c r="F4472" s="58"/>
    </row>
    <row r="4473">
      <c r="A4473" s="59" t="s">
        <v>67</v>
      </c>
      <c r="B4473" s="59" t="s">
        <v>62</v>
      </c>
      <c r="C4473" s="59" t="s">
        <v>171</v>
      </c>
      <c r="D4473" s="59">
        <v>1.0</v>
      </c>
      <c r="E4473" s="59" t="s">
        <v>161</v>
      </c>
      <c r="F4473" s="58"/>
    </row>
    <row r="4474">
      <c r="A4474" s="59" t="s">
        <v>67</v>
      </c>
      <c r="B4474" s="59" t="s">
        <v>66</v>
      </c>
      <c r="C4474" s="59" t="s">
        <v>171</v>
      </c>
      <c r="D4474" s="59">
        <v>1.0</v>
      </c>
      <c r="E4474" s="59" t="s">
        <v>161</v>
      </c>
      <c r="F4474" s="58"/>
    </row>
    <row r="4475">
      <c r="A4475" s="59" t="s">
        <v>67</v>
      </c>
      <c r="B4475" s="59" t="s">
        <v>78</v>
      </c>
      <c r="C4475" s="59" t="s">
        <v>171</v>
      </c>
      <c r="D4475" s="59">
        <v>1.0</v>
      </c>
      <c r="E4475" s="59" t="s">
        <v>161</v>
      </c>
      <c r="F4475" s="58"/>
    </row>
    <row r="4476">
      <c r="A4476" s="59" t="s">
        <v>67</v>
      </c>
      <c r="B4476" s="59" t="s">
        <v>91</v>
      </c>
      <c r="C4476" s="59" t="s">
        <v>171</v>
      </c>
      <c r="D4476" s="59">
        <v>1.0</v>
      </c>
      <c r="E4476" s="59" t="s">
        <v>161</v>
      </c>
      <c r="F4476" s="58"/>
    </row>
    <row r="4477">
      <c r="A4477" s="59" t="s">
        <v>67</v>
      </c>
      <c r="B4477" s="59" t="s">
        <v>110</v>
      </c>
      <c r="C4477" s="59" t="s">
        <v>171</v>
      </c>
      <c r="D4477" s="59">
        <v>1.0</v>
      </c>
      <c r="E4477" s="59" t="s">
        <v>161</v>
      </c>
      <c r="F4477" s="58"/>
    </row>
    <row r="4478">
      <c r="A4478" s="59" t="s">
        <v>67</v>
      </c>
      <c r="B4478" s="59" t="s">
        <v>87</v>
      </c>
      <c r="C4478" s="59" t="s">
        <v>171</v>
      </c>
      <c r="D4478" s="59">
        <v>1.0</v>
      </c>
      <c r="E4478" s="59" t="s">
        <v>161</v>
      </c>
      <c r="F4478" s="58"/>
    </row>
    <row r="4479">
      <c r="A4479" s="59" t="s">
        <v>67</v>
      </c>
      <c r="B4479" s="59" t="s">
        <v>41</v>
      </c>
      <c r="C4479" s="59" t="s">
        <v>171</v>
      </c>
      <c r="D4479" s="59">
        <v>1.0</v>
      </c>
      <c r="E4479" s="59" t="s">
        <v>161</v>
      </c>
      <c r="F4479" s="58"/>
    </row>
    <row r="4480">
      <c r="A4480" s="59" t="s">
        <v>67</v>
      </c>
      <c r="B4480" s="59" t="s">
        <v>97</v>
      </c>
      <c r="C4480" s="59" t="s">
        <v>171</v>
      </c>
      <c r="D4480" s="59">
        <v>1.0</v>
      </c>
      <c r="E4480" s="59" t="s">
        <v>161</v>
      </c>
      <c r="F4480" s="58"/>
    </row>
    <row r="4481">
      <c r="A4481" s="59" t="s">
        <v>67</v>
      </c>
      <c r="B4481" s="59" t="s">
        <v>77</v>
      </c>
      <c r="C4481" s="59" t="s">
        <v>171</v>
      </c>
      <c r="D4481" s="59">
        <v>1.0</v>
      </c>
      <c r="E4481" s="59" t="s">
        <v>161</v>
      </c>
      <c r="F4481" s="58"/>
    </row>
    <row r="4482">
      <c r="A4482" s="59" t="s">
        <v>67</v>
      </c>
      <c r="B4482" s="59" t="s">
        <v>120</v>
      </c>
      <c r="C4482" s="59" t="s">
        <v>171</v>
      </c>
      <c r="D4482" s="59">
        <v>1.0</v>
      </c>
      <c r="E4482" s="59" t="s">
        <v>161</v>
      </c>
      <c r="F4482" s="58"/>
    </row>
    <row r="4483">
      <c r="A4483" s="59" t="s">
        <v>67</v>
      </c>
      <c r="B4483" s="59" t="s">
        <v>116</v>
      </c>
      <c r="C4483" s="59" t="s">
        <v>171</v>
      </c>
      <c r="D4483" s="59">
        <v>1.0</v>
      </c>
      <c r="E4483" s="59" t="s">
        <v>161</v>
      </c>
      <c r="F4483" s="58"/>
    </row>
    <row r="4484">
      <c r="A4484" s="59" t="s">
        <v>67</v>
      </c>
      <c r="B4484" s="59" t="s">
        <v>31</v>
      </c>
      <c r="C4484" s="59" t="s">
        <v>171</v>
      </c>
      <c r="D4484" s="59">
        <v>1.0</v>
      </c>
      <c r="E4484" s="59" t="s">
        <v>161</v>
      </c>
      <c r="F4484" s="58"/>
    </row>
    <row r="4485">
      <c r="A4485" s="59" t="s">
        <v>67</v>
      </c>
      <c r="B4485" s="59" t="s">
        <v>45</v>
      </c>
      <c r="C4485" s="59" t="s">
        <v>171</v>
      </c>
      <c r="D4485" s="59">
        <v>1.0</v>
      </c>
      <c r="E4485" s="59" t="s">
        <v>161</v>
      </c>
      <c r="F4485" s="58"/>
    </row>
    <row r="4486">
      <c r="A4486" s="59" t="s">
        <v>67</v>
      </c>
      <c r="B4486" s="59" t="s">
        <v>94</v>
      </c>
      <c r="C4486" s="59" t="s">
        <v>171</v>
      </c>
      <c r="D4486" s="59">
        <v>1.0</v>
      </c>
      <c r="E4486" s="59" t="s">
        <v>161</v>
      </c>
      <c r="F4486" s="58"/>
    </row>
    <row r="4487">
      <c r="A4487" s="59" t="s">
        <v>67</v>
      </c>
      <c r="B4487" s="59" t="s">
        <v>27</v>
      </c>
      <c r="C4487" s="59" t="s">
        <v>171</v>
      </c>
      <c r="D4487" s="59">
        <v>1.0</v>
      </c>
      <c r="E4487" s="59" t="s">
        <v>161</v>
      </c>
      <c r="F4487" s="58"/>
    </row>
    <row r="4488">
      <c r="A4488" s="59" t="s">
        <v>67</v>
      </c>
      <c r="B4488" s="59" t="s">
        <v>105</v>
      </c>
      <c r="C4488" s="59" t="s">
        <v>171</v>
      </c>
      <c r="D4488" s="59">
        <v>1.0</v>
      </c>
      <c r="E4488" s="59" t="s">
        <v>161</v>
      </c>
      <c r="F4488" s="58"/>
    </row>
    <row r="4489">
      <c r="A4489" s="59" t="s">
        <v>67</v>
      </c>
      <c r="B4489" s="59" t="s">
        <v>52</v>
      </c>
      <c r="C4489" s="59" t="s">
        <v>171</v>
      </c>
      <c r="D4489" s="59">
        <v>1.0</v>
      </c>
      <c r="E4489" s="59" t="s">
        <v>161</v>
      </c>
      <c r="F4489" s="58"/>
    </row>
    <row r="4490">
      <c r="A4490" s="59" t="s">
        <v>67</v>
      </c>
      <c r="B4490" s="59" t="s">
        <v>58</v>
      </c>
      <c r="C4490" s="59" t="s">
        <v>171</v>
      </c>
      <c r="D4490" s="59">
        <v>1.0</v>
      </c>
      <c r="E4490" s="59" t="s">
        <v>161</v>
      </c>
      <c r="F4490" s="58"/>
    </row>
    <row r="4491">
      <c r="A4491" s="59" t="s">
        <v>67</v>
      </c>
      <c r="B4491" s="59" t="s">
        <v>65</v>
      </c>
      <c r="C4491" s="59" t="s">
        <v>171</v>
      </c>
      <c r="D4491" s="59">
        <v>1.0</v>
      </c>
      <c r="E4491" s="59" t="s">
        <v>161</v>
      </c>
      <c r="F4491" s="58"/>
    </row>
    <row r="4492">
      <c r="A4492" s="59" t="s">
        <v>67</v>
      </c>
      <c r="B4492" s="59" t="s">
        <v>59</v>
      </c>
      <c r="C4492" s="59" t="s">
        <v>171</v>
      </c>
      <c r="D4492" s="59">
        <v>1.0</v>
      </c>
      <c r="E4492" s="59" t="s">
        <v>161</v>
      </c>
      <c r="F4492" s="58"/>
    </row>
    <row r="4493">
      <c r="A4493" s="59" t="s">
        <v>67</v>
      </c>
      <c r="B4493" s="59" t="s">
        <v>71</v>
      </c>
      <c r="C4493" s="59" t="s">
        <v>171</v>
      </c>
      <c r="D4493" s="59">
        <v>1.0</v>
      </c>
      <c r="E4493" s="59" t="s">
        <v>161</v>
      </c>
      <c r="F4493" s="58"/>
    </row>
    <row r="4494">
      <c r="A4494" s="59" t="s">
        <v>67</v>
      </c>
      <c r="B4494" s="59" t="s">
        <v>119</v>
      </c>
      <c r="C4494" s="59" t="s">
        <v>171</v>
      </c>
      <c r="D4494" s="59">
        <v>1.0</v>
      </c>
      <c r="E4494" s="59" t="s">
        <v>161</v>
      </c>
      <c r="F4494" s="58"/>
    </row>
    <row r="4495">
      <c r="A4495" s="59" t="s">
        <v>67</v>
      </c>
      <c r="B4495" s="59" t="s">
        <v>122</v>
      </c>
      <c r="C4495" s="59" t="s">
        <v>171</v>
      </c>
      <c r="D4495" s="59">
        <v>1.0</v>
      </c>
      <c r="E4495" s="59" t="s">
        <v>161</v>
      </c>
      <c r="F4495" s="58"/>
    </row>
    <row r="4496">
      <c r="A4496" s="59" t="s">
        <v>67</v>
      </c>
      <c r="B4496" s="59" t="s">
        <v>36</v>
      </c>
      <c r="C4496" s="59" t="s">
        <v>171</v>
      </c>
      <c r="D4496" s="59">
        <v>1.0</v>
      </c>
      <c r="E4496" s="59" t="s">
        <v>161</v>
      </c>
      <c r="F4496" s="58"/>
    </row>
    <row r="4497">
      <c r="A4497" s="59" t="s">
        <v>67</v>
      </c>
      <c r="B4497" s="59" t="s">
        <v>40</v>
      </c>
      <c r="C4497" s="59" t="s">
        <v>171</v>
      </c>
      <c r="D4497" s="59">
        <v>1.0</v>
      </c>
      <c r="E4497" s="59" t="s">
        <v>161</v>
      </c>
      <c r="F4497" s="58"/>
    </row>
    <row r="4498">
      <c r="A4498" s="59" t="s">
        <v>67</v>
      </c>
      <c r="B4498" s="59" t="s">
        <v>84</v>
      </c>
      <c r="C4498" s="59" t="s">
        <v>171</v>
      </c>
      <c r="D4498" s="59">
        <v>1.0</v>
      </c>
      <c r="E4498" s="59" t="s">
        <v>161</v>
      </c>
      <c r="F4498" s="58"/>
    </row>
    <row r="4499">
      <c r="A4499" s="59" t="s">
        <v>67</v>
      </c>
      <c r="B4499" s="59" t="s">
        <v>98</v>
      </c>
      <c r="C4499" s="59" t="s">
        <v>171</v>
      </c>
      <c r="D4499" s="59">
        <v>1.0</v>
      </c>
      <c r="E4499" s="59" t="s">
        <v>161</v>
      </c>
      <c r="F4499" s="58"/>
    </row>
    <row r="4500">
      <c r="A4500" s="59" t="s">
        <v>67</v>
      </c>
      <c r="B4500" s="59" t="s">
        <v>99</v>
      </c>
      <c r="C4500" s="59" t="s">
        <v>171</v>
      </c>
      <c r="D4500" s="59">
        <v>1.0</v>
      </c>
      <c r="E4500" s="59" t="s">
        <v>161</v>
      </c>
      <c r="F4500" s="58"/>
    </row>
    <row r="4501">
      <c r="A4501" s="59" t="s">
        <v>67</v>
      </c>
      <c r="B4501" s="59" t="s">
        <v>109</v>
      </c>
      <c r="C4501" s="59" t="s">
        <v>171</v>
      </c>
      <c r="D4501" s="59">
        <v>1.0</v>
      </c>
      <c r="E4501" s="59" t="s">
        <v>161</v>
      </c>
      <c r="F4501" s="58"/>
    </row>
    <row r="4502">
      <c r="A4502" s="59" t="s">
        <v>67</v>
      </c>
      <c r="B4502" s="59" t="s">
        <v>124</v>
      </c>
      <c r="C4502" s="59" t="s">
        <v>171</v>
      </c>
      <c r="D4502" s="59">
        <v>1.0</v>
      </c>
      <c r="E4502" s="59" t="s">
        <v>161</v>
      </c>
      <c r="F4502" s="58"/>
    </row>
    <row r="4503">
      <c r="A4503" s="59" t="s">
        <v>67</v>
      </c>
      <c r="B4503" s="59" t="s">
        <v>145</v>
      </c>
      <c r="C4503" s="59" t="s">
        <v>171</v>
      </c>
      <c r="D4503" s="59">
        <v>1.0</v>
      </c>
      <c r="E4503" s="59" t="s">
        <v>161</v>
      </c>
      <c r="F4503" s="58"/>
    </row>
    <row r="4504">
      <c r="A4504" s="59" t="s">
        <v>67</v>
      </c>
      <c r="B4504" s="59" t="s">
        <v>147</v>
      </c>
      <c r="C4504" s="59" t="s">
        <v>171</v>
      </c>
      <c r="D4504" s="59">
        <v>1.0</v>
      </c>
      <c r="E4504" s="59" t="s">
        <v>161</v>
      </c>
      <c r="F4504" s="58"/>
    </row>
    <row r="4505">
      <c r="A4505" s="59" t="s">
        <v>67</v>
      </c>
      <c r="B4505" s="59" t="s">
        <v>102</v>
      </c>
      <c r="C4505" s="59" t="s">
        <v>171</v>
      </c>
      <c r="D4505" s="59">
        <v>1.0</v>
      </c>
      <c r="E4505" s="59" t="s">
        <v>161</v>
      </c>
      <c r="F4505" s="58"/>
    </row>
    <row r="4506">
      <c r="A4506" s="59" t="s">
        <v>92</v>
      </c>
      <c r="B4506" s="59" t="s">
        <v>138</v>
      </c>
      <c r="C4506" s="59" t="s">
        <v>171</v>
      </c>
      <c r="D4506" s="59">
        <v>1.0</v>
      </c>
      <c r="E4506" s="59" t="s">
        <v>161</v>
      </c>
      <c r="F4506" s="58"/>
    </row>
    <row r="4507">
      <c r="A4507" s="59" t="s">
        <v>92</v>
      </c>
      <c r="B4507" s="59" t="s">
        <v>128</v>
      </c>
      <c r="C4507" s="59" t="s">
        <v>171</v>
      </c>
      <c r="D4507" s="59">
        <v>1.0</v>
      </c>
      <c r="E4507" s="59" t="s">
        <v>161</v>
      </c>
      <c r="F4507" s="58"/>
    </row>
    <row r="4508">
      <c r="A4508" s="59" t="s">
        <v>92</v>
      </c>
      <c r="B4508" s="59" t="s">
        <v>21</v>
      </c>
      <c r="C4508" s="59" t="s">
        <v>171</v>
      </c>
      <c r="D4508" s="59">
        <v>1.0</v>
      </c>
      <c r="E4508" s="59" t="s">
        <v>161</v>
      </c>
      <c r="F4508" s="58"/>
    </row>
    <row r="4509">
      <c r="A4509" s="59" t="s">
        <v>92</v>
      </c>
      <c r="B4509" s="59" t="s">
        <v>144</v>
      </c>
      <c r="C4509" s="59" t="s">
        <v>171</v>
      </c>
      <c r="D4509" s="59">
        <v>1.0</v>
      </c>
      <c r="E4509" s="59" t="s">
        <v>161</v>
      </c>
      <c r="F4509" s="58"/>
    </row>
    <row r="4510">
      <c r="A4510" s="59" t="s">
        <v>92</v>
      </c>
      <c r="B4510" s="59" t="s">
        <v>82</v>
      </c>
      <c r="C4510" s="59" t="s">
        <v>171</v>
      </c>
      <c r="D4510" s="59">
        <v>1.0</v>
      </c>
      <c r="E4510" s="59" t="s">
        <v>161</v>
      </c>
      <c r="F4510" s="58"/>
    </row>
    <row r="4511">
      <c r="A4511" s="59" t="s">
        <v>92</v>
      </c>
      <c r="B4511" s="59" t="s">
        <v>73</v>
      </c>
      <c r="C4511" s="59" t="s">
        <v>171</v>
      </c>
      <c r="D4511" s="59">
        <v>1.0</v>
      </c>
      <c r="E4511" s="59" t="s">
        <v>161</v>
      </c>
      <c r="F4511" s="58"/>
    </row>
    <row r="4512">
      <c r="A4512" s="59" t="s">
        <v>92</v>
      </c>
      <c r="B4512" s="59" t="s">
        <v>50</v>
      </c>
      <c r="C4512" s="59" t="s">
        <v>171</v>
      </c>
      <c r="D4512" s="59">
        <v>1.0</v>
      </c>
      <c r="E4512" s="59" t="s">
        <v>161</v>
      </c>
      <c r="F4512" s="58"/>
    </row>
    <row r="4513">
      <c r="A4513" s="59" t="s">
        <v>92</v>
      </c>
      <c r="B4513" s="59" t="s">
        <v>72</v>
      </c>
      <c r="C4513" s="59" t="s">
        <v>171</v>
      </c>
      <c r="D4513" s="59">
        <v>1.0</v>
      </c>
      <c r="E4513" s="59" t="s">
        <v>161</v>
      </c>
      <c r="F4513" s="58"/>
    </row>
    <row r="4514">
      <c r="A4514" s="59" t="s">
        <v>92</v>
      </c>
      <c r="B4514" s="59" t="s">
        <v>75</v>
      </c>
      <c r="C4514" s="59" t="s">
        <v>171</v>
      </c>
      <c r="D4514" s="59">
        <v>1.0</v>
      </c>
      <c r="E4514" s="59" t="s">
        <v>161</v>
      </c>
      <c r="F4514" s="58"/>
    </row>
    <row r="4515">
      <c r="A4515" s="59" t="s">
        <v>92</v>
      </c>
      <c r="B4515" s="59" t="s">
        <v>25</v>
      </c>
      <c r="C4515" s="59" t="s">
        <v>171</v>
      </c>
      <c r="D4515" s="59">
        <v>1.0</v>
      </c>
      <c r="E4515" s="59" t="s">
        <v>161</v>
      </c>
      <c r="F4515" s="58"/>
    </row>
    <row r="4516">
      <c r="A4516" s="59" t="s">
        <v>92</v>
      </c>
      <c r="B4516" s="59" t="s">
        <v>104</v>
      </c>
      <c r="C4516" s="59" t="s">
        <v>171</v>
      </c>
      <c r="D4516" s="59">
        <v>1.0</v>
      </c>
      <c r="E4516" s="59" t="s">
        <v>161</v>
      </c>
      <c r="F4516" s="58"/>
    </row>
    <row r="4517">
      <c r="A4517" s="59" t="s">
        <v>92</v>
      </c>
      <c r="B4517" s="59" t="s">
        <v>146</v>
      </c>
      <c r="C4517" s="59" t="s">
        <v>171</v>
      </c>
      <c r="D4517" s="59">
        <v>1.0</v>
      </c>
      <c r="E4517" s="59" t="s">
        <v>161</v>
      </c>
      <c r="F4517" s="58"/>
    </row>
    <row r="4518">
      <c r="A4518" s="59" t="s">
        <v>92</v>
      </c>
      <c r="B4518" s="59" t="s">
        <v>55</v>
      </c>
      <c r="C4518" s="59" t="s">
        <v>171</v>
      </c>
      <c r="D4518" s="59">
        <v>1.0</v>
      </c>
      <c r="E4518" s="59" t="s">
        <v>161</v>
      </c>
      <c r="F4518" s="58"/>
    </row>
    <row r="4519">
      <c r="A4519" s="59" t="s">
        <v>92</v>
      </c>
      <c r="B4519" s="59" t="s">
        <v>125</v>
      </c>
      <c r="C4519" s="59" t="s">
        <v>171</v>
      </c>
      <c r="D4519" s="59">
        <v>1.0</v>
      </c>
      <c r="E4519" s="59" t="s">
        <v>161</v>
      </c>
      <c r="F4519" s="58"/>
    </row>
    <row r="4520">
      <c r="A4520" s="59" t="s">
        <v>92</v>
      </c>
      <c r="B4520" s="59" t="s">
        <v>81</v>
      </c>
      <c r="C4520" s="59" t="s">
        <v>171</v>
      </c>
      <c r="D4520" s="59">
        <v>1.0</v>
      </c>
      <c r="E4520" s="59" t="s">
        <v>161</v>
      </c>
      <c r="F4520" s="58"/>
    </row>
    <row r="4521">
      <c r="A4521" s="59" t="s">
        <v>92</v>
      </c>
      <c r="B4521" s="59" t="s">
        <v>106</v>
      </c>
      <c r="C4521" s="59" t="s">
        <v>171</v>
      </c>
      <c r="D4521" s="59">
        <v>1.0</v>
      </c>
      <c r="E4521" s="59" t="s">
        <v>161</v>
      </c>
      <c r="F4521" s="58"/>
    </row>
    <row r="4522">
      <c r="A4522" s="59" t="s">
        <v>92</v>
      </c>
      <c r="B4522" s="59" t="s">
        <v>86</v>
      </c>
      <c r="C4522" s="59" t="s">
        <v>171</v>
      </c>
      <c r="D4522" s="59">
        <v>1.0</v>
      </c>
      <c r="E4522" s="59" t="s">
        <v>161</v>
      </c>
      <c r="F4522" s="58"/>
    </row>
    <row r="4523">
      <c r="A4523" s="59" t="s">
        <v>92</v>
      </c>
      <c r="B4523" s="59" t="s">
        <v>90</v>
      </c>
      <c r="C4523" s="59" t="s">
        <v>171</v>
      </c>
      <c r="D4523" s="59">
        <v>1.0</v>
      </c>
      <c r="E4523" s="59" t="s">
        <v>161</v>
      </c>
      <c r="F4523" s="58"/>
    </row>
    <row r="4524">
      <c r="A4524" s="59" t="s">
        <v>92</v>
      </c>
      <c r="B4524" s="59" t="s">
        <v>135</v>
      </c>
      <c r="C4524" s="59" t="s">
        <v>171</v>
      </c>
      <c r="D4524" s="59">
        <v>1.0</v>
      </c>
      <c r="E4524" s="59" t="s">
        <v>161</v>
      </c>
      <c r="F4524" s="58"/>
    </row>
    <row r="4525">
      <c r="A4525" s="59" t="s">
        <v>92</v>
      </c>
      <c r="B4525" s="59" t="s">
        <v>113</v>
      </c>
      <c r="C4525" s="59" t="s">
        <v>171</v>
      </c>
      <c r="D4525" s="59">
        <v>1.0</v>
      </c>
      <c r="E4525" s="59" t="s">
        <v>161</v>
      </c>
      <c r="F4525" s="58"/>
    </row>
    <row r="4526">
      <c r="A4526" s="59" t="s">
        <v>92</v>
      </c>
      <c r="B4526" s="59" t="s">
        <v>69</v>
      </c>
      <c r="C4526" s="59" t="s">
        <v>171</v>
      </c>
      <c r="D4526" s="59">
        <v>1.0</v>
      </c>
      <c r="E4526" s="59" t="s">
        <v>161</v>
      </c>
      <c r="F4526" s="58"/>
    </row>
    <row r="4527">
      <c r="A4527" s="59" t="s">
        <v>92</v>
      </c>
      <c r="B4527" s="59" t="s">
        <v>143</v>
      </c>
      <c r="C4527" s="59" t="s">
        <v>171</v>
      </c>
      <c r="D4527" s="59">
        <v>1.0</v>
      </c>
      <c r="E4527" s="59" t="s">
        <v>161</v>
      </c>
      <c r="F4527" s="58"/>
    </row>
    <row r="4528">
      <c r="A4528" s="59" t="s">
        <v>92</v>
      </c>
      <c r="B4528" s="59" t="s">
        <v>111</v>
      </c>
      <c r="C4528" s="59" t="s">
        <v>171</v>
      </c>
      <c r="D4528" s="59">
        <v>1.0</v>
      </c>
      <c r="E4528" s="59" t="s">
        <v>161</v>
      </c>
      <c r="F4528" s="58"/>
    </row>
    <row r="4529">
      <c r="A4529" s="59" t="s">
        <v>92</v>
      </c>
      <c r="B4529" s="59" t="s">
        <v>130</v>
      </c>
      <c r="C4529" s="59" t="s">
        <v>171</v>
      </c>
      <c r="D4529" s="59">
        <v>1.0</v>
      </c>
      <c r="E4529" s="59" t="s">
        <v>161</v>
      </c>
      <c r="F4529" s="58"/>
    </row>
    <row r="4530">
      <c r="A4530" s="59" t="s">
        <v>92</v>
      </c>
      <c r="B4530" s="59" t="s">
        <v>47</v>
      </c>
      <c r="C4530" s="59" t="s">
        <v>171</v>
      </c>
      <c r="D4530" s="59">
        <v>1.0</v>
      </c>
      <c r="E4530" s="59" t="s">
        <v>161</v>
      </c>
      <c r="F4530" s="58"/>
    </row>
    <row r="4531">
      <c r="A4531" s="59" t="s">
        <v>92</v>
      </c>
      <c r="B4531" s="59" t="s">
        <v>17</v>
      </c>
      <c r="C4531" s="59" t="s">
        <v>171</v>
      </c>
      <c r="D4531" s="59">
        <v>1.0</v>
      </c>
      <c r="E4531" s="59" t="s">
        <v>161</v>
      </c>
      <c r="F4531" s="58"/>
    </row>
    <row r="4532">
      <c r="A4532" s="59" t="s">
        <v>92</v>
      </c>
      <c r="B4532" s="59" t="s">
        <v>22</v>
      </c>
      <c r="C4532" s="59" t="s">
        <v>171</v>
      </c>
      <c r="D4532" s="59">
        <v>1.0</v>
      </c>
      <c r="E4532" s="59" t="s">
        <v>161</v>
      </c>
      <c r="F4532" s="58"/>
    </row>
    <row r="4533">
      <c r="A4533" s="59" t="s">
        <v>92</v>
      </c>
      <c r="B4533" s="59" t="s">
        <v>62</v>
      </c>
      <c r="C4533" s="59" t="s">
        <v>171</v>
      </c>
      <c r="D4533" s="59">
        <v>1.0</v>
      </c>
      <c r="E4533" s="59" t="s">
        <v>161</v>
      </c>
      <c r="F4533" s="58"/>
    </row>
    <row r="4534">
      <c r="A4534" s="59" t="s">
        <v>92</v>
      </c>
      <c r="B4534" s="59" t="s">
        <v>66</v>
      </c>
      <c r="C4534" s="59" t="s">
        <v>171</v>
      </c>
      <c r="D4534" s="59">
        <v>1.0</v>
      </c>
      <c r="E4534" s="59" t="s">
        <v>161</v>
      </c>
      <c r="F4534" s="58"/>
    </row>
    <row r="4535">
      <c r="A4535" s="59" t="s">
        <v>92</v>
      </c>
      <c r="B4535" s="59" t="s">
        <v>78</v>
      </c>
      <c r="C4535" s="59" t="s">
        <v>171</v>
      </c>
      <c r="D4535" s="59">
        <v>1.0</v>
      </c>
      <c r="E4535" s="59" t="s">
        <v>161</v>
      </c>
      <c r="F4535" s="58"/>
    </row>
    <row r="4536">
      <c r="A4536" s="59" t="s">
        <v>92</v>
      </c>
      <c r="B4536" s="59" t="s">
        <v>91</v>
      </c>
      <c r="C4536" s="59" t="s">
        <v>171</v>
      </c>
      <c r="D4536" s="59">
        <v>1.0</v>
      </c>
      <c r="E4536" s="59" t="s">
        <v>161</v>
      </c>
      <c r="F4536" s="58"/>
    </row>
    <row r="4537">
      <c r="A4537" s="59" t="s">
        <v>92</v>
      </c>
      <c r="B4537" s="59" t="s">
        <v>110</v>
      </c>
      <c r="C4537" s="59" t="s">
        <v>171</v>
      </c>
      <c r="D4537" s="59">
        <v>1.0</v>
      </c>
      <c r="E4537" s="59" t="s">
        <v>161</v>
      </c>
      <c r="F4537" s="58"/>
    </row>
    <row r="4538">
      <c r="A4538" s="59" t="s">
        <v>92</v>
      </c>
      <c r="B4538" s="59" t="s">
        <v>87</v>
      </c>
      <c r="C4538" s="59" t="s">
        <v>171</v>
      </c>
      <c r="D4538" s="59">
        <v>1.0</v>
      </c>
      <c r="E4538" s="59" t="s">
        <v>161</v>
      </c>
      <c r="F4538" s="58"/>
    </row>
    <row r="4539">
      <c r="A4539" s="59" t="s">
        <v>92</v>
      </c>
      <c r="B4539" s="59" t="s">
        <v>41</v>
      </c>
      <c r="C4539" s="59" t="s">
        <v>171</v>
      </c>
      <c r="D4539" s="59">
        <v>1.0</v>
      </c>
      <c r="E4539" s="59" t="s">
        <v>161</v>
      </c>
      <c r="F4539" s="58"/>
    </row>
    <row r="4540">
      <c r="A4540" s="59" t="s">
        <v>92</v>
      </c>
      <c r="B4540" s="59" t="s">
        <v>97</v>
      </c>
      <c r="C4540" s="59" t="s">
        <v>171</v>
      </c>
      <c r="D4540" s="59">
        <v>1.0</v>
      </c>
      <c r="E4540" s="59" t="s">
        <v>161</v>
      </c>
      <c r="F4540" s="58"/>
    </row>
    <row r="4541">
      <c r="A4541" s="59" t="s">
        <v>92</v>
      </c>
      <c r="B4541" s="59" t="s">
        <v>77</v>
      </c>
      <c r="C4541" s="59" t="s">
        <v>171</v>
      </c>
      <c r="D4541" s="59">
        <v>1.0</v>
      </c>
      <c r="E4541" s="59" t="s">
        <v>161</v>
      </c>
      <c r="F4541" s="58"/>
    </row>
    <row r="4542">
      <c r="A4542" s="59" t="s">
        <v>92</v>
      </c>
      <c r="B4542" s="59" t="s">
        <v>120</v>
      </c>
      <c r="C4542" s="59" t="s">
        <v>171</v>
      </c>
      <c r="D4542" s="59">
        <v>1.0</v>
      </c>
      <c r="E4542" s="59" t="s">
        <v>161</v>
      </c>
      <c r="F4542" s="58"/>
    </row>
    <row r="4543">
      <c r="A4543" s="59" t="s">
        <v>92</v>
      </c>
      <c r="B4543" s="59" t="s">
        <v>116</v>
      </c>
      <c r="C4543" s="59" t="s">
        <v>171</v>
      </c>
      <c r="D4543" s="59">
        <v>1.0</v>
      </c>
      <c r="E4543" s="59" t="s">
        <v>161</v>
      </c>
      <c r="F4543" s="58"/>
    </row>
    <row r="4544">
      <c r="A4544" s="59" t="s">
        <v>92</v>
      </c>
      <c r="B4544" s="59" t="s">
        <v>31</v>
      </c>
      <c r="C4544" s="59" t="s">
        <v>171</v>
      </c>
      <c r="D4544" s="59">
        <v>1.0</v>
      </c>
      <c r="E4544" s="59" t="s">
        <v>161</v>
      </c>
      <c r="F4544" s="58"/>
    </row>
    <row r="4545">
      <c r="A4545" s="59" t="s">
        <v>92</v>
      </c>
      <c r="B4545" s="59" t="s">
        <v>45</v>
      </c>
      <c r="C4545" s="59" t="s">
        <v>171</v>
      </c>
      <c r="D4545" s="59">
        <v>1.0</v>
      </c>
      <c r="E4545" s="59" t="s">
        <v>161</v>
      </c>
      <c r="F4545" s="58"/>
    </row>
    <row r="4546">
      <c r="A4546" s="59" t="s">
        <v>92</v>
      </c>
      <c r="B4546" s="59" t="s">
        <v>94</v>
      </c>
      <c r="C4546" s="59" t="s">
        <v>171</v>
      </c>
      <c r="D4546" s="59">
        <v>1.0</v>
      </c>
      <c r="E4546" s="59" t="s">
        <v>161</v>
      </c>
      <c r="F4546" s="58"/>
    </row>
    <row r="4547">
      <c r="A4547" s="59" t="s">
        <v>92</v>
      </c>
      <c r="B4547" s="59" t="s">
        <v>27</v>
      </c>
      <c r="C4547" s="59" t="s">
        <v>171</v>
      </c>
      <c r="D4547" s="59">
        <v>1.0</v>
      </c>
      <c r="E4547" s="59" t="s">
        <v>161</v>
      </c>
      <c r="F4547" s="58"/>
    </row>
    <row r="4548">
      <c r="A4548" s="59" t="s">
        <v>92</v>
      </c>
      <c r="B4548" s="59" t="s">
        <v>105</v>
      </c>
      <c r="C4548" s="59" t="s">
        <v>171</v>
      </c>
      <c r="D4548" s="59">
        <v>1.0</v>
      </c>
      <c r="E4548" s="59" t="s">
        <v>161</v>
      </c>
      <c r="F4548" s="58"/>
    </row>
    <row r="4549">
      <c r="A4549" s="59" t="s">
        <v>92</v>
      </c>
      <c r="B4549" s="59" t="s">
        <v>52</v>
      </c>
      <c r="C4549" s="59" t="s">
        <v>171</v>
      </c>
      <c r="D4549" s="59">
        <v>1.0</v>
      </c>
      <c r="E4549" s="59" t="s">
        <v>161</v>
      </c>
      <c r="F4549" s="58"/>
    </row>
    <row r="4550">
      <c r="A4550" s="59" t="s">
        <v>92</v>
      </c>
      <c r="B4550" s="59" t="s">
        <v>58</v>
      </c>
      <c r="C4550" s="59" t="s">
        <v>171</v>
      </c>
      <c r="D4550" s="59">
        <v>1.0</v>
      </c>
      <c r="E4550" s="59" t="s">
        <v>161</v>
      </c>
      <c r="F4550" s="58"/>
    </row>
    <row r="4551">
      <c r="A4551" s="59" t="s">
        <v>92</v>
      </c>
      <c r="B4551" s="59" t="s">
        <v>65</v>
      </c>
      <c r="C4551" s="59" t="s">
        <v>171</v>
      </c>
      <c r="D4551" s="59">
        <v>1.0</v>
      </c>
      <c r="E4551" s="59" t="s">
        <v>161</v>
      </c>
      <c r="F4551" s="58"/>
    </row>
    <row r="4552">
      <c r="A4552" s="59" t="s">
        <v>92</v>
      </c>
      <c r="B4552" s="59" t="s">
        <v>59</v>
      </c>
      <c r="C4552" s="59" t="s">
        <v>171</v>
      </c>
      <c r="D4552" s="59">
        <v>1.0</v>
      </c>
      <c r="E4552" s="59" t="s">
        <v>161</v>
      </c>
      <c r="F4552" s="58"/>
    </row>
    <row r="4553">
      <c r="A4553" s="59" t="s">
        <v>92</v>
      </c>
      <c r="B4553" s="59" t="s">
        <v>71</v>
      </c>
      <c r="C4553" s="59" t="s">
        <v>171</v>
      </c>
      <c r="D4553" s="59">
        <v>1.0</v>
      </c>
      <c r="E4553" s="59" t="s">
        <v>161</v>
      </c>
      <c r="F4553" s="58"/>
    </row>
    <row r="4554">
      <c r="A4554" s="59" t="s">
        <v>92</v>
      </c>
      <c r="B4554" s="59" t="s">
        <v>119</v>
      </c>
      <c r="C4554" s="59" t="s">
        <v>171</v>
      </c>
      <c r="D4554" s="59">
        <v>1.0</v>
      </c>
      <c r="E4554" s="59" t="s">
        <v>161</v>
      </c>
      <c r="F4554" s="58"/>
    </row>
    <row r="4555">
      <c r="A4555" s="59" t="s">
        <v>92</v>
      </c>
      <c r="B4555" s="59" t="s">
        <v>122</v>
      </c>
      <c r="C4555" s="59" t="s">
        <v>171</v>
      </c>
      <c r="D4555" s="59">
        <v>1.0</v>
      </c>
      <c r="E4555" s="59" t="s">
        <v>161</v>
      </c>
      <c r="F4555" s="58"/>
    </row>
    <row r="4556">
      <c r="A4556" s="59" t="s">
        <v>92</v>
      </c>
      <c r="B4556" s="59" t="s">
        <v>36</v>
      </c>
      <c r="C4556" s="59" t="s">
        <v>171</v>
      </c>
      <c r="D4556" s="59">
        <v>1.0</v>
      </c>
      <c r="E4556" s="59" t="s">
        <v>161</v>
      </c>
      <c r="F4556" s="58"/>
    </row>
    <row r="4557">
      <c r="A4557" s="59" t="s">
        <v>92</v>
      </c>
      <c r="B4557" s="59" t="s">
        <v>40</v>
      </c>
      <c r="C4557" s="59" t="s">
        <v>171</v>
      </c>
      <c r="D4557" s="59">
        <v>1.0</v>
      </c>
      <c r="E4557" s="59" t="s">
        <v>161</v>
      </c>
      <c r="F4557" s="58"/>
    </row>
    <row r="4558">
      <c r="A4558" s="59" t="s">
        <v>92</v>
      </c>
      <c r="B4558" s="59" t="s">
        <v>84</v>
      </c>
      <c r="C4558" s="59" t="s">
        <v>171</v>
      </c>
      <c r="D4558" s="59">
        <v>1.0</v>
      </c>
      <c r="E4558" s="59" t="s">
        <v>161</v>
      </c>
      <c r="F4558" s="58"/>
    </row>
    <row r="4559">
      <c r="A4559" s="59" t="s">
        <v>92</v>
      </c>
      <c r="B4559" s="59" t="s">
        <v>98</v>
      </c>
      <c r="C4559" s="59" t="s">
        <v>171</v>
      </c>
      <c r="D4559" s="59">
        <v>1.0</v>
      </c>
      <c r="E4559" s="59" t="s">
        <v>161</v>
      </c>
      <c r="F4559" s="58"/>
    </row>
    <row r="4560">
      <c r="A4560" s="59" t="s">
        <v>92</v>
      </c>
      <c r="B4560" s="59" t="s">
        <v>99</v>
      </c>
      <c r="C4560" s="59" t="s">
        <v>171</v>
      </c>
      <c r="D4560" s="59">
        <v>1.0</v>
      </c>
      <c r="E4560" s="59" t="s">
        <v>161</v>
      </c>
      <c r="F4560" s="58"/>
    </row>
    <row r="4561">
      <c r="A4561" s="59" t="s">
        <v>92</v>
      </c>
      <c r="B4561" s="59" t="s">
        <v>109</v>
      </c>
      <c r="C4561" s="59" t="s">
        <v>171</v>
      </c>
      <c r="D4561" s="59">
        <v>1.0</v>
      </c>
      <c r="E4561" s="59" t="s">
        <v>161</v>
      </c>
      <c r="F4561" s="58"/>
    </row>
    <row r="4562">
      <c r="A4562" s="59" t="s">
        <v>92</v>
      </c>
      <c r="B4562" s="59" t="s">
        <v>124</v>
      </c>
      <c r="C4562" s="59" t="s">
        <v>171</v>
      </c>
      <c r="D4562" s="59">
        <v>1.0</v>
      </c>
      <c r="E4562" s="59" t="s">
        <v>161</v>
      </c>
      <c r="F4562" s="58"/>
    </row>
    <row r="4563">
      <c r="A4563" s="59" t="s">
        <v>92</v>
      </c>
      <c r="B4563" s="59" t="s">
        <v>145</v>
      </c>
      <c r="C4563" s="59" t="s">
        <v>171</v>
      </c>
      <c r="D4563" s="59">
        <v>1.0</v>
      </c>
      <c r="E4563" s="59" t="s">
        <v>161</v>
      </c>
      <c r="F4563" s="58"/>
    </row>
    <row r="4564">
      <c r="A4564" s="59" t="s">
        <v>92</v>
      </c>
      <c r="B4564" s="59" t="s">
        <v>147</v>
      </c>
      <c r="C4564" s="59" t="s">
        <v>171</v>
      </c>
      <c r="D4564" s="59">
        <v>1.0</v>
      </c>
      <c r="E4564" s="59" t="s">
        <v>161</v>
      </c>
      <c r="F4564" s="58"/>
    </row>
    <row r="4565">
      <c r="A4565" s="59" t="s">
        <v>92</v>
      </c>
      <c r="B4565" s="59" t="s">
        <v>102</v>
      </c>
      <c r="C4565" s="59" t="s">
        <v>171</v>
      </c>
      <c r="D4565" s="59">
        <v>1.0</v>
      </c>
      <c r="E4565" s="59" t="s">
        <v>161</v>
      </c>
      <c r="F4565" s="58"/>
    </row>
    <row r="4566">
      <c r="A4566" s="59" t="s">
        <v>138</v>
      </c>
      <c r="B4566" s="59" t="s">
        <v>128</v>
      </c>
      <c r="C4566" s="59" t="s">
        <v>171</v>
      </c>
      <c r="D4566" s="59">
        <v>1.0</v>
      </c>
      <c r="E4566" s="59" t="s">
        <v>161</v>
      </c>
      <c r="F4566" s="58"/>
    </row>
    <row r="4567">
      <c r="A4567" s="59" t="s">
        <v>138</v>
      </c>
      <c r="B4567" s="59" t="s">
        <v>21</v>
      </c>
      <c r="C4567" s="59" t="s">
        <v>171</v>
      </c>
      <c r="D4567" s="59">
        <v>1.0</v>
      </c>
      <c r="E4567" s="59" t="s">
        <v>161</v>
      </c>
      <c r="F4567" s="58"/>
    </row>
    <row r="4568">
      <c r="A4568" s="59" t="s">
        <v>138</v>
      </c>
      <c r="B4568" s="59" t="s">
        <v>144</v>
      </c>
      <c r="C4568" s="59" t="s">
        <v>171</v>
      </c>
      <c r="D4568" s="59">
        <v>1.0</v>
      </c>
      <c r="E4568" s="59" t="s">
        <v>161</v>
      </c>
      <c r="F4568" s="58"/>
    </row>
    <row r="4569">
      <c r="A4569" s="59" t="s">
        <v>138</v>
      </c>
      <c r="B4569" s="59" t="s">
        <v>82</v>
      </c>
      <c r="C4569" s="59" t="s">
        <v>171</v>
      </c>
      <c r="D4569" s="59">
        <v>1.0</v>
      </c>
      <c r="E4569" s="59" t="s">
        <v>161</v>
      </c>
      <c r="F4569" s="58"/>
    </row>
    <row r="4570">
      <c r="A4570" s="59" t="s">
        <v>138</v>
      </c>
      <c r="B4570" s="59" t="s">
        <v>73</v>
      </c>
      <c r="C4570" s="59" t="s">
        <v>171</v>
      </c>
      <c r="D4570" s="59">
        <v>1.0</v>
      </c>
      <c r="E4570" s="59" t="s">
        <v>161</v>
      </c>
      <c r="F4570" s="58"/>
    </row>
    <row r="4571">
      <c r="A4571" s="59" t="s">
        <v>138</v>
      </c>
      <c r="B4571" s="59" t="s">
        <v>50</v>
      </c>
      <c r="C4571" s="59" t="s">
        <v>171</v>
      </c>
      <c r="D4571" s="59">
        <v>1.0</v>
      </c>
      <c r="E4571" s="59" t="s">
        <v>161</v>
      </c>
      <c r="F4571" s="58"/>
    </row>
    <row r="4572">
      <c r="A4572" s="59" t="s">
        <v>138</v>
      </c>
      <c r="B4572" s="59" t="s">
        <v>72</v>
      </c>
      <c r="C4572" s="59" t="s">
        <v>171</v>
      </c>
      <c r="D4572" s="59">
        <v>1.0</v>
      </c>
      <c r="E4572" s="59" t="s">
        <v>161</v>
      </c>
      <c r="F4572" s="58"/>
    </row>
    <row r="4573">
      <c r="A4573" s="59" t="s">
        <v>138</v>
      </c>
      <c r="B4573" s="59" t="s">
        <v>75</v>
      </c>
      <c r="C4573" s="59" t="s">
        <v>171</v>
      </c>
      <c r="D4573" s="59">
        <v>1.0</v>
      </c>
      <c r="E4573" s="59" t="s">
        <v>161</v>
      </c>
      <c r="F4573" s="58"/>
    </row>
    <row r="4574">
      <c r="A4574" s="59" t="s">
        <v>138</v>
      </c>
      <c r="B4574" s="59" t="s">
        <v>25</v>
      </c>
      <c r="C4574" s="59" t="s">
        <v>171</v>
      </c>
      <c r="D4574" s="59">
        <v>1.0</v>
      </c>
      <c r="E4574" s="59" t="s">
        <v>161</v>
      </c>
      <c r="F4574" s="58"/>
    </row>
    <row r="4575">
      <c r="A4575" s="59" t="s">
        <v>138</v>
      </c>
      <c r="B4575" s="59" t="s">
        <v>104</v>
      </c>
      <c r="C4575" s="59" t="s">
        <v>171</v>
      </c>
      <c r="D4575" s="59">
        <v>1.0</v>
      </c>
      <c r="E4575" s="59" t="s">
        <v>161</v>
      </c>
      <c r="F4575" s="58"/>
    </row>
    <row r="4576">
      <c r="A4576" s="59" t="s">
        <v>138</v>
      </c>
      <c r="B4576" s="59" t="s">
        <v>146</v>
      </c>
      <c r="C4576" s="59" t="s">
        <v>171</v>
      </c>
      <c r="D4576" s="59">
        <v>1.0</v>
      </c>
      <c r="E4576" s="59" t="s">
        <v>161</v>
      </c>
      <c r="F4576" s="58"/>
    </row>
    <row r="4577">
      <c r="A4577" s="59" t="s">
        <v>138</v>
      </c>
      <c r="B4577" s="59" t="s">
        <v>55</v>
      </c>
      <c r="C4577" s="59" t="s">
        <v>171</v>
      </c>
      <c r="D4577" s="59">
        <v>1.0</v>
      </c>
      <c r="E4577" s="59" t="s">
        <v>161</v>
      </c>
      <c r="F4577" s="58"/>
    </row>
    <row r="4578">
      <c r="A4578" s="59" t="s">
        <v>138</v>
      </c>
      <c r="B4578" s="59" t="s">
        <v>125</v>
      </c>
      <c r="C4578" s="59" t="s">
        <v>171</v>
      </c>
      <c r="D4578" s="59">
        <v>1.0</v>
      </c>
      <c r="E4578" s="59" t="s">
        <v>161</v>
      </c>
      <c r="F4578" s="58"/>
    </row>
    <row r="4579">
      <c r="A4579" s="59" t="s">
        <v>138</v>
      </c>
      <c r="B4579" s="59" t="s">
        <v>81</v>
      </c>
      <c r="C4579" s="59" t="s">
        <v>171</v>
      </c>
      <c r="D4579" s="59">
        <v>1.0</v>
      </c>
      <c r="E4579" s="59" t="s">
        <v>161</v>
      </c>
      <c r="F4579" s="58"/>
    </row>
    <row r="4580">
      <c r="A4580" s="59" t="s">
        <v>138</v>
      </c>
      <c r="B4580" s="59" t="s">
        <v>106</v>
      </c>
      <c r="C4580" s="59" t="s">
        <v>171</v>
      </c>
      <c r="D4580" s="59">
        <v>1.0</v>
      </c>
      <c r="E4580" s="59" t="s">
        <v>161</v>
      </c>
      <c r="F4580" s="58"/>
    </row>
    <row r="4581">
      <c r="A4581" s="59" t="s">
        <v>138</v>
      </c>
      <c r="B4581" s="59" t="s">
        <v>86</v>
      </c>
      <c r="C4581" s="59" t="s">
        <v>171</v>
      </c>
      <c r="D4581" s="59">
        <v>1.0</v>
      </c>
      <c r="E4581" s="59" t="s">
        <v>161</v>
      </c>
      <c r="F4581" s="58"/>
    </row>
    <row r="4582">
      <c r="A4582" s="59" t="s">
        <v>138</v>
      </c>
      <c r="B4582" s="59" t="s">
        <v>90</v>
      </c>
      <c r="C4582" s="59" t="s">
        <v>171</v>
      </c>
      <c r="D4582" s="59">
        <v>1.0</v>
      </c>
      <c r="E4582" s="59" t="s">
        <v>161</v>
      </c>
      <c r="F4582" s="58"/>
    </row>
    <row r="4583">
      <c r="A4583" s="59" t="s">
        <v>138</v>
      </c>
      <c r="B4583" s="59" t="s">
        <v>135</v>
      </c>
      <c r="C4583" s="59" t="s">
        <v>171</v>
      </c>
      <c r="D4583" s="59">
        <v>1.0</v>
      </c>
      <c r="E4583" s="59" t="s">
        <v>161</v>
      </c>
      <c r="F4583" s="58"/>
    </row>
    <row r="4584">
      <c r="A4584" s="59" t="s">
        <v>138</v>
      </c>
      <c r="B4584" s="59" t="s">
        <v>113</v>
      </c>
      <c r="C4584" s="59" t="s">
        <v>171</v>
      </c>
      <c r="D4584" s="59">
        <v>1.0</v>
      </c>
      <c r="E4584" s="59" t="s">
        <v>161</v>
      </c>
      <c r="F4584" s="58"/>
    </row>
    <row r="4585">
      <c r="A4585" s="59" t="s">
        <v>138</v>
      </c>
      <c r="B4585" s="59" t="s">
        <v>69</v>
      </c>
      <c r="C4585" s="59" t="s">
        <v>171</v>
      </c>
      <c r="D4585" s="59">
        <v>1.0</v>
      </c>
      <c r="E4585" s="59" t="s">
        <v>161</v>
      </c>
      <c r="F4585" s="58"/>
    </row>
    <row r="4586">
      <c r="A4586" s="59" t="s">
        <v>138</v>
      </c>
      <c r="B4586" s="59" t="s">
        <v>143</v>
      </c>
      <c r="C4586" s="59" t="s">
        <v>171</v>
      </c>
      <c r="D4586" s="59">
        <v>1.0</v>
      </c>
      <c r="E4586" s="59" t="s">
        <v>161</v>
      </c>
      <c r="F4586" s="58"/>
    </row>
    <row r="4587">
      <c r="A4587" s="59" t="s">
        <v>138</v>
      </c>
      <c r="B4587" s="59" t="s">
        <v>111</v>
      </c>
      <c r="C4587" s="59" t="s">
        <v>171</v>
      </c>
      <c r="D4587" s="59">
        <v>1.0</v>
      </c>
      <c r="E4587" s="59" t="s">
        <v>161</v>
      </c>
      <c r="F4587" s="58"/>
    </row>
    <row r="4588">
      <c r="A4588" s="59" t="s">
        <v>138</v>
      </c>
      <c r="B4588" s="59" t="s">
        <v>130</v>
      </c>
      <c r="C4588" s="59" t="s">
        <v>171</v>
      </c>
      <c r="D4588" s="59">
        <v>1.0</v>
      </c>
      <c r="E4588" s="59" t="s">
        <v>161</v>
      </c>
      <c r="F4588" s="58"/>
    </row>
    <row r="4589">
      <c r="A4589" s="59" t="s">
        <v>138</v>
      </c>
      <c r="B4589" s="59" t="s">
        <v>47</v>
      </c>
      <c r="C4589" s="59" t="s">
        <v>171</v>
      </c>
      <c r="D4589" s="59">
        <v>1.0</v>
      </c>
      <c r="E4589" s="59" t="s">
        <v>161</v>
      </c>
      <c r="F4589" s="58"/>
    </row>
    <row r="4590">
      <c r="A4590" s="59" t="s">
        <v>138</v>
      </c>
      <c r="B4590" s="59" t="s">
        <v>17</v>
      </c>
      <c r="C4590" s="59" t="s">
        <v>171</v>
      </c>
      <c r="D4590" s="59">
        <v>1.0</v>
      </c>
      <c r="E4590" s="59" t="s">
        <v>161</v>
      </c>
      <c r="F4590" s="58"/>
    </row>
    <row r="4591">
      <c r="A4591" s="59" t="s">
        <v>138</v>
      </c>
      <c r="B4591" s="59" t="s">
        <v>22</v>
      </c>
      <c r="C4591" s="59" t="s">
        <v>171</v>
      </c>
      <c r="D4591" s="59">
        <v>1.0</v>
      </c>
      <c r="E4591" s="59" t="s">
        <v>161</v>
      </c>
      <c r="F4591" s="58"/>
    </row>
    <row r="4592">
      <c r="A4592" s="59" t="s">
        <v>138</v>
      </c>
      <c r="B4592" s="59" t="s">
        <v>62</v>
      </c>
      <c r="C4592" s="59" t="s">
        <v>171</v>
      </c>
      <c r="D4592" s="59">
        <v>1.0</v>
      </c>
      <c r="E4592" s="59" t="s">
        <v>161</v>
      </c>
      <c r="F4592" s="58"/>
    </row>
    <row r="4593">
      <c r="A4593" s="59" t="s">
        <v>138</v>
      </c>
      <c r="B4593" s="59" t="s">
        <v>66</v>
      </c>
      <c r="C4593" s="59" t="s">
        <v>171</v>
      </c>
      <c r="D4593" s="59">
        <v>1.0</v>
      </c>
      <c r="E4593" s="59" t="s">
        <v>161</v>
      </c>
      <c r="F4593" s="58"/>
    </row>
    <row r="4594">
      <c r="A4594" s="59" t="s">
        <v>138</v>
      </c>
      <c r="B4594" s="59" t="s">
        <v>78</v>
      </c>
      <c r="C4594" s="59" t="s">
        <v>171</v>
      </c>
      <c r="D4594" s="59">
        <v>1.0</v>
      </c>
      <c r="E4594" s="59" t="s">
        <v>161</v>
      </c>
      <c r="F4594" s="58"/>
    </row>
    <row r="4595">
      <c r="A4595" s="59" t="s">
        <v>138</v>
      </c>
      <c r="B4595" s="59" t="s">
        <v>91</v>
      </c>
      <c r="C4595" s="59" t="s">
        <v>171</v>
      </c>
      <c r="D4595" s="59">
        <v>1.0</v>
      </c>
      <c r="E4595" s="59" t="s">
        <v>161</v>
      </c>
      <c r="F4595" s="58"/>
    </row>
    <row r="4596">
      <c r="A4596" s="59" t="s">
        <v>138</v>
      </c>
      <c r="B4596" s="59" t="s">
        <v>110</v>
      </c>
      <c r="C4596" s="59" t="s">
        <v>171</v>
      </c>
      <c r="D4596" s="59">
        <v>1.0</v>
      </c>
      <c r="E4596" s="59" t="s">
        <v>161</v>
      </c>
      <c r="F4596" s="58"/>
    </row>
    <row r="4597">
      <c r="A4597" s="59" t="s">
        <v>138</v>
      </c>
      <c r="B4597" s="59" t="s">
        <v>87</v>
      </c>
      <c r="C4597" s="59" t="s">
        <v>171</v>
      </c>
      <c r="D4597" s="59">
        <v>1.0</v>
      </c>
      <c r="E4597" s="59" t="s">
        <v>161</v>
      </c>
      <c r="F4597" s="58"/>
    </row>
    <row r="4598">
      <c r="A4598" s="59" t="s">
        <v>138</v>
      </c>
      <c r="B4598" s="59" t="s">
        <v>41</v>
      </c>
      <c r="C4598" s="59" t="s">
        <v>171</v>
      </c>
      <c r="D4598" s="59">
        <v>1.0</v>
      </c>
      <c r="E4598" s="59" t="s">
        <v>161</v>
      </c>
      <c r="F4598" s="58"/>
    </row>
    <row r="4599">
      <c r="A4599" s="59" t="s">
        <v>138</v>
      </c>
      <c r="B4599" s="59" t="s">
        <v>97</v>
      </c>
      <c r="C4599" s="59" t="s">
        <v>171</v>
      </c>
      <c r="D4599" s="59">
        <v>1.0</v>
      </c>
      <c r="E4599" s="59" t="s">
        <v>161</v>
      </c>
      <c r="F4599" s="58"/>
    </row>
    <row r="4600">
      <c r="A4600" s="59" t="s">
        <v>138</v>
      </c>
      <c r="B4600" s="59" t="s">
        <v>77</v>
      </c>
      <c r="C4600" s="59" t="s">
        <v>171</v>
      </c>
      <c r="D4600" s="59">
        <v>1.0</v>
      </c>
      <c r="E4600" s="59" t="s">
        <v>161</v>
      </c>
      <c r="F4600" s="58"/>
    </row>
    <row r="4601">
      <c r="A4601" s="59" t="s">
        <v>138</v>
      </c>
      <c r="B4601" s="59" t="s">
        <v>120</v>
      </c>
      <c r="C4601" s="59" t="s">
        <v>171</v>
      </c>
      <c r="D4601" s="59">
        <v>1.0</v>
      </c>
      <c r="E4601" s="59" t="s">
        <v>161</v>
      </c>
      <c r="F4601" s="58"/>
    </row>
    <row r="4602">
      <c r="A4602" s="59" t="s">
        <v>138</v>
      </c>
      <c r="B4602" s="59" t="s">
        <v>116</v>
      </c>
      <c r="C4602" s="59" t="s">
        <v>171</v>
      </c>
      <c r="D4602" s="59">
        <v>1.0</v>
      </c>
      <c r="E4602" s="59" t="s">
        <v>161</v>
      </c>
      <c r="F4602" s="58"/>
    </row>
    <row r="4603">
      <c r="A4603" s="59" t="s">
        <v>138</v>
      </c>
      <c r="B4603" s="59" t="s">
        <v>31</v>
      </c>
      <c r="C4603" s="59" t="s">
        <v>171</v>
      </c>
      <c r="D4603" s="59">
        <v>1.0</v>
      </c>
      <c r="E4603" s="59" t="s">
        <v>161</v>
      </c>
      <c r="F4603" s="58"/>
    </row>
    <row r="4604">
      <c r="A4604" s="59" t="s">
        <v>138</v>
      </c>
      <c r="B4604" s="59" t="s">
        <v>45</v>
      </c>
      <c r="C4604" s="59" t="s">
        <v>171</v>
      </c>
      <c r="D4604" s="59">
        <v>1.0</v>
      </c>
      <c r="E4604" s="59" t="s">
        <v>161</v>
      </c>
      <c r="F4604" s="58"/>
    </row>
    <row r="4605">
      <c r="A4605" s="59" t="s">
        <v>138</v>
      </c>
      <c r="B4605" s="59" t="s">
        <v>94</v>
      </c>
      <c r="C4605" s="59" t="s">
        <v>171</v>
      </c>
      <c r="D4605" s="59">
        <v>1.0</v>
      </c>
      <c r="E4605" s="59" t="s">
        <v>161</v>
      </c>
      <c r="F4605" s="58"/>
    </row>
    <row r="4606">
      <c r="A4606" s="59" t="s">
        <v>138</v>
      </c>
      <c r="B4606" s="59" t="s">
        <v>27</v>
      </c>
      <c r="C4606" s="59" t="s">
        <v>171</v>
      </c>
      <c r="D4606" s="59">
        <v>1.0</v>
      </c>
      <c r="E4606" s="59" t="s">
        <v>161</v>
      </c>
      <c r="F4606" s="58"/>
    </row>
    <row r="4607">
      <c r="A4607" s="59" t="s">
        <v>138</v>
      </c>
      <c r="B4607" s="59" t="s">
        <v>105</v>
      </c>
      <c r="C4607" s="59" t="s">
        <v>171</v>
      </c>
      <c r="D4607" s="59">
        <v>1.0</v>
      </c>
      <c r="E4607" s="59" t="s">
        <v>161</v>
      </c>
      <c r="F4607" s="58"/>
    </row>
    <row r="4608">
      <c r="A4608" s="59" t="s">
        <v>138</v>
      </c>
      <c r="B4608" s="59" t="s">
        <v>52</v>
      </c>
      <c r="C4608" s="59" t="s">
        <v>171</v>
      </c>
      <c r="D4608" s="59">
        <v>1.0</v>
      </c>
      <c r="E4608" s="59" t="s">
        <v>161</v>
      </c>
      <c r="F4608" s="58"/>
    </row>
    <row r="4609">
      <c r="A4609" s="59" t="s">
        <v>138</v>
      </c>
      <c r="B4609" s="59" t="s">
        <v>58</v>
      </c>
      <c r="C4609" s="59" t="s">
        <v>171</v>
      </c>
      <c r="D4609" s="59">
        <v>1.0</v>
      </c>
      <c r="E4609" s="59" t="s">
        <v>161</v>
      </c>
      <c r="F4609" s="58"/>
    </row>
    <row r="4610">
      <c r="A4610" s="59" t="s">
        <v>138</v>
      </c>
      <c r="B4610" s="59" t="s">
        <v>65</v>
      </c>
      <c r="C4610" s="59" t="s">
        <v>171</v>
      </c>
      <c r="D4610" s="59">
        <v>1.0</v>
      </c>
      <c r="E4610" s="59" t="s">
        <v>161</v>
      </c>
      <c r="F4610" s="58"/>
    </row>
    <row r="4611">
      <c r="A4611" s="59" t="s">
        <v>138</v>
      </c>
      <c r="B4611" s="59" t="s">
        <v>59</v>
      </c>
      <c r="C4611" s="59" t="s">
        <v>171</v>
      </c>
      <c r="D4611" s="59">
        <v>1.0</v>
      </c>
      <c r="E4611" s="59" t="s">
        <v>161</v>
      </c>
      <c r="F4611" s="58"/>
    </row>
    <row r="4612">
      <c r="A4612" s="59" t="s">
        <v>138</v>
      </c>
      <c r="B4612" s="59" t="s">
        <v>71</v>
      </c>
      <c r="C4612" s="59" t="s">
        <v>171</v>
      </c>
      <c r="D4612" s="59">
        <v>1.0</v>
      </c>
      <c r="E4612" s="59" t="s">
        <v>161</v>
      </c>
      <c r="F4612" s="58"/>
    </row>
    <row r="4613">
      <c r="A4613" s="59" t="s">
        <v>138</v>
      </c>
      <c r="B4613" s="59" t="s">
        <v>119</v>
      </c>
      <c r="C4613" s="59" t="s">
        <v>171</v>
      </c>
      <c r="D4613" s="59">
        <v>1.0</v>
      </c>
      <c r="E4613" s="59" t="s">
        <v>161</v>
      </c>
      <c r="F4613" s="58"/>
    </row>
    <row r="4614">
      <c r="A4614" s="59" t="s">
        <v>138</v>
      </c>
      <c r="B4614" s="59" t="s">
        <v>122</v>
      </c>
      <c r="C4614" s="59" t="s">
        <v>171</v>
      </c>
      <c r="D4614" s="59">
        <v>1.0</v>
      </c>
      <c r="E4614" s="59" t="s">
        <v>161</v>
      </c>
      <c r="F4614" s="58"/>
    </row>
    <row r="4615">
      <c r="A4615" s="59" t="s">
        <v>138</v>
      </c>
      <c r="B4615" s="59" t="s">
        <v>36</v>
      </c>
      <c r="C4615" s="59" t="s">
        <v>171</v>
      </c>
      <c r="D4615" s="59">
        <v>1.0</v>
      </c>
      <c r="E4615" s="59" t="s">
        <v>161</v>
      </c>
      <c r="F4615" s="58"/>
    </row>
    <row r="4616">
      <c r="A4616" s="59" t="s">
        <v>138</v>
      </c>
      <c r="B4616" s="59" t="s">
        <v>40</v>
      </c>
      <c r="C4616" s="59" t="s">
        <v>171</v>
      </c>
      <c r="D4616" s="59">
        <v>1.0</v>
      </c>
      <c r="E4616" s="59" t="s">
        <v>161</v>
      </c>
      <c r="F4616" s="58"/>
    </row>
    <row r="4617">
      <c r="A4617" s="59" t="s">
        <v>138</v>
      </c>
      <c r="B4617" s="59" t="s">
        <v>84</v>
      </c>
      <c r="C4617" s="59" t="s">
        <v>171</v>
      </c>
      <c r="D4617" s="59">
        <v>1.0</v>
      </c>
      <c r="E4617" s="59" t="s">
        <v>161</v>
      </c>
      <c r="F4617" s="58"/>
    </row>
    <row r="4618">
      <c r="A4618" s="59" t="s">
        <v>138</v>
      </c>
      <c r="B4618" s="59" t="s">
        <v>98</v>
      </c>
      <c r="C4618" s="59" t="s">
        <v>171</v>
      </c>
      <c r="D4618" s="59">
        <v>1.0</v>
      </c>
      <c r="E4618" s="59" t="s">
        <v>161</v>
      </c>
      <c r="F4618" s="58"/>
    </row>
    <row r="4619">
      <c r="A4619" s="59" t="s">
        <v>138</v>
      </c>
      <c r="B4619" s="59" t="s">
        <v>99</v>
      </c>
      <c r="C4619" s="59" t="s">
        <v>171</v>
      </c>
      <c r="D4619" s="59">
        <v>1.0</v>
      </c>
      <c r="E4619" s="59" t="s">
        <v>161</v>
      </c>
      <c r="F4619" s="58"/>
    </row>
    <row r="4620">
      <c r="A4620" s="59" t="s">
        <v>138</v>
      </c>
      <c r="B4620" s="59" t="s">
        <v>109</v>
      </c>
      <c r="C4620" s="59" t="s">
        <v>171</v>
      </c>
      <c r="D4620" s="59">
        <v>1.0</v>
      </c>
      <c r="E4620" s="59" t="s">
        <v>161</v>
      </c>
      <c r="F4620" s="58"/>
    </row>
    <row r="4621">
      <c r="A4621" s="59" t="s">
        <v>138</v>
      </c>
      <c r="B4621" s="59" t="s">
        <v>124</v>
      </c>
      <c r="C4621" s="59" t="s">
        <v>171</v>
      </c>
      <c r="D4621" s="59">
        <v>1.0</v>
      </c>
      <c r="E4621" s="59" t="s">
        <v>161</v>
      </c>
      <c r="F4621" s="58"/>
    </row>
    <row r="4622">
      <c r="A4622" s="59" t="s">
        <v>138</v>
      </c>
      <c r="B4622" s="59" t="s">
        <v>145</v>
      </c>
      <c r="C4622" s="59" t="s">
        <v>171</v>
      </c>
      <c r="D4622" s="59">
        <v>1.0</v>
      </c>
      <c r="E4622" s="59" t="s">
        <v>161</v>
      </c>
      <c r="F4622" s="58"/>
    </row>
    <row r="4623">
      <c r="A4623" s="59" t="s">
        <v>138</v>
      </c>
      <c r="B4623" s="59" t="s">
        <v>147</v>
      </c>
      <c r="C4623" s="59" t="s">
        <v>171</v>
      </c>
      <c r="D4623" s="59">
        <v>1.0</v>
      </c>
      <c r="E4623" s="59" t="s">
        <v>161</v>
      </c>
      <c r="F4623" s="58"/>
    </row>
    <row r="4624">
      <c r="A4624" s="59" t="s">
        <v>138</v>
      </c>
      <c r="B4624" s="59" t="s">
        <v>102</v>
      </c>
      <c r="C4624" s="59" t="s">
        <v>171</v>
      </c>
      <c r="D4624" s="59">
        <v>1.0</v>
      </c>
      <c r="E4624" s="59" t="s">
        <v>161</v>
      </c>
      <c r="F4624" s="58"/>
    </row>
    <row r="4625">
      <c r="A4625" s="59" t="s">
        <v>128</v>
      </c>
      <c r="B4625" s="59" t="s">
        <v>21</v>
      </c>
      <c r="C4625" s="59" t="s">
        <v>171</v>
      </c>
      <c r="D4625" s="59">
        <v>1.0</v>
      </c>
      <c r="E4625" s="59" t="s">
        <v>161</v>
      </c>
      <c r="F4625" s="58"/>
    </row>
    <row r="4626">
      <c r="A4626" s="59" t="s">
        <v>128</v>
      </c>
      <c r="B4626" s="59" t="s">
        <v>144</v>
      </c>
      <c r="C4626" s="59" t="s">
        <v>171</v>
      </c>
      <c r="D4626" s="59">
        <v>1.0</v>
      </c>
      <c r="E4626" s="59" t="s">
        <v>161</v>
      </c>
      <c r="F4626" s="58"/>
    </row>
    <row r="4627">
      <c r="A4627" s="59" t="s">
        <v>128</v>
      </c>
      <c r="B4627" s="59" t="s">
        <v>82</v>
      </c>
      <c r="C4627" s="59" t="s">
        <v>171</v>
      </c>
      <c r="D4627" s="59">
        <v>1.0</v>
      </c>
      <c r="E4627" s="59" t="s">
        <v>161</v>
      </c>
      <c r="F4627" s="58"/>
    </row>
    <row r="4628">
      <c r="A4628" s="59" t="s">
        <v>128</v>
      </c>
      <c r="B4628" s="59" t="s">
        <v>73</v>
      </c>
      <c r="C4628" s="59" t="s">
        <v>171</v>
      </c>
      <c r="D4628" s="59">
        <v>1.0</v>
      </c>
      <c r="E4628" s="59" t="s">
        <v>161</v>
      </c>
      <c r="F4628" s="58"/>
    </row>
    <row r="4629">
      <c r="A4629" s="59" t="s">
        <v>128</v>
      </c>
      <c r="B4629" s="59" t="s">
        <v>50</v>
      </c>
      <c r="C4629" s="59" t="s">
        <v>171</v>
      </c>
      <c r="D4629" s="59">
        <v>1.0</v>
      </c>
      <c r="E4629" s="59" t="s">
        <v>161</v>
      </c>
      <c r="F4629" s="58"/>
    </row>
    <row r="4630">
      <c r="A4630" s="59" t="s">
        <v>128</v>
      </c>
      <c r="B4630" s="59" t="s">
        <v>72</v>
      </c>
      <c r="C4630" s="59" t="s">
        <v>171</v>
      </c>
      <c r="D4630" s="59">
        <v>1.0</v>
      </c>
      <c r="E4630" s="59" t="s">
        <v>161</v>
      </c>
      <c r="F4630" s="58"/>
    </row>
    <row r="4631">
      <c r="A4631" s="59" t="s">
        <v>128</v>
      </c>
      <c r="B4631" s="59" t="s">
        <v>75</v>
      </c>
      <c r="C4631" s="59" t="s">
        <v>171</v>
      </c>
      <c r="D4631" s="59">
        <v>1.0</v>
      </c>
      <c r="E4631" s="59" t="s">
        <v>161</v>
      </c>
      <c r="F4631" s="58"/>
    </row>
    <row r="4632">
      <c r="A4632" s="59" t="s">
        <v>128</v>
      </c>
      <c r="B4632" s="59" t="s">
        <v>25</v>
      </c>
      <c r="C4632" s="59" t="s">
        <v>171</v>
      </c>
      <c r="D4632" s="59">
        <v>1.0</v>
      </c>
      <c r="E4632" s="59" t="s">
        <v>161</v>
      </c>
      <c r="F4632" s="58"/>
    </row>
    <row r="4633">
      <c r="A4633" s="59" t="s">
        <v>128</v>
      </c>
      <c r="B4633" s="59" t="s">
        <v>104</v>
      </c>
      <c r="C4633" s="59" t="s">
        <v>171</v>
      </c>
      <c r="D4633" s="59">
        <v>1.0</v>
      </c>
      <c r="E4633" s="59" t="s">
        <v>161</v>
      </c>
      <c r="F4633" s="58"/>
    </row>
    <row r="4634">
      <c r="A4634" s="59" t="s">
        <v>128</v>
      </c>
      <c r="B4634" s="59" t="s">
        <v>146</v>
      </c>
      <c r="C4634" s="59" t="s">
        <v>171</v>
      </c>
      <c r="D4634" s="59">
        <v>1.0</v>
      </c>
      <c r="E4634" s="59" t="s">
        <v>161</v>
      </c>
      <c r="F4634" s="58"/>
    </row>
    <row r="4635">
      <c r="A4635" s="59" t="s">
        <v>128</v>
      </c>
      <c r="B4635" s="59" t="s">
        <v>55</v>
      </c>
      <c r="C4635" s="59" t="s">
        <v>171</v>
      </c>
      <c r="D4635" s="59">
        <v>1.0</v>
      </c>
      <c r="E4635" s="59" t="s">
        <v>161</v>
      </c>
      <c r="F4635" s="58"/>
    </row>
    <row r="4636">
      <c r="A4636" s="59" t="s">
        <v>128</v>
      </c>
      <c r="B4636" s="59" t="s">
        <v>125</v>
      </c>
      <c r="C4636" s="59" t="s">
        <v>171</v>
      </c>
      <c r="D4636" s="59">
        <v>1.0</v>
      </c>
      <c r="E4636" s="59" t="s">
        <v>161</v>
      </c>
      <c r="F4636" s="58"/>
    </row>
    <row r="4637">
      <c r="A4637" s="59" t="s">
        <v>128</v>
      </c>
      <c r="B4637" s="59" t="s">
        <v>81</v>
      </c>
      <c r="C4637" s="59" t="s">
        <v>171</v>
      </c>
      <c r="D4637" s="59">
        <v>1.0</v>
      </c>
      <c r="E4637" s="59" t="s">
        <v>161</v>
      </c>
      <c r="F4637" s="58"/>
    </row>
    <row r="4638">
      <c r="A4638" s="59" t="s">
        <v>128</v>
      </c>
      <c r="B4638" s="59" t="s">
        <v>106</v>
      </c>
      <c r="C4638" s="59" t="s">
        <v>171</v>
      </c>
      <c r="D4638" s="59">
        <v>1.0</v>
      </c>
      <c r="E4638" s="59" t="s">
        <v>161</v>
      </c>
      <c r="F4638" s="58"/>
    </row>
    <row r="4639">
      <c r="A4639" s="59" t="s">
        <v>128</v>
      </c>
      <c r="B4639" s="59" t="s">
        <v>86</v>
      </c>
      <c r="C4639" s="59" t="s">
        <v>171</v>
      </c>
      <c r="D4639" s="59">
        <v>1.0</v>
      </c>
      <c r="E4639" s="59" t="s">
        <v>161</v>
      </c>
      <c r="F4639" s="58"/>
    </row>
    <row r="4640">
      <c r="A4640" s="59" t="s">
        <v>128</v>
      </c>
      <c r="B4640" s="59" t="s">
        <v>90</v>
      </c>
      <c r="C4640" s="59" t="s">
        <v>171</v>
      </c>
      <c r="D4640" s="59">
        <v>1.0</v>
      </c>
      <c r="E4640" s="59" t="s">
        <v>161</v>
      </c>
      <c r="F4640" s="58"/>
    </row>
    <row r="4641">
      <c r="A4641" s="59" t="s">
        <v>128</v>
      </c>
      <c r="B4641" s="59" t="s">
        <v>135</v>
      </c>
      <c r="C4641" s="59" t="s">
        <v>171</v>
      </c>
      <c r="D4641" s="59">
        <v>1.0</v>
      </c>
      <c r="E4641" s="59" t="s">
        <v>161</v>
      </c>
      <c r="F4641" s="58"/>
    </row>
    <row r="4642">
      <c r="A4642" s="59" t="s">
        <v>128</v>
      </c>
      <c r="B4642" s="59" t="s">
        <v>113</v>
      </c>
      <c r="C4642" s="59" t="s">
        <v>171</v>
      </c>
      <c r="D4642" s="59">
        <v>1.0</v>
      </c>
      <c r="E4642" s="59" t="s">
        <v>161</v>
      </c>
      <c r="F4642" s="58"/>
    </row>
    <row r="4643">
      <c r="A4643" s="59" t="s">
        <v>128</v>
      </c>
      <c r="B4643" s="59" t="s">
        <v>69</v>
      </c>
      <c r="C4643" s="59" t="s">
        <v>171</v>
      </c>
      <c r="D4643" s="59">
        <v>1.0</v>
      </c>
      <c r="E4643" s="59" t="s">
        <v>161</v>
      </c>
      <c r="F4643" s="58"/>
    </row>
    <row r="4644">
      <c r="A4644" s="59" t="s">
        <v>128</v>
      </c>
      <c r="B4644" s="59" t="s">
        <v>143</v>
      </c>
      <c r="C4644" s="59" t="s">
        <v>171</v>
      </c>
      <c r="D4644" s="59">
        <v>1.0</v>
      </c>
      <c r="E4644" s="59" t="s">
        <v>161</v>
      </c>
      <c r="F4644" s="58"/>
    </row>
    <row r="4645">
      <c r="A4645" s="59" t="s">
        <v>128</v>
      </c>
      <c r="B4645" s="59" t="s">
        <v>111</v>
      </c>
      <c r="C4645" s="59" t="s">
        <v>171</v>
      </c>
      <c r="D4645" s="59">
        <v>1.0</v>
      </c>
      <c r="E4645" s="59" t="s">
        <v>161</v>
      </c>
      <c r="F4645" s="58"/>
    </row>
    <row r="4646">
      <c r="A4646" s="59" t="s">
        <v>128</v>
      </c>
      <c r="B4646" s="59" t="s">
        <v>130</v>
      </c>
      <c r="C4646" s="59" t="s">
        <v>171</v>
      </c>
      <c r="D4646" s="59">
        <v>1.0</v>
      </c>
      <c r="E4646" s="59" t="s">
        <v>161</v>
      </c>
      <c r="F4646" s="58"/>
    </row>
    <row r="4647">
      <c r="A4647" s="59" t="s">
        <v>128</v>
      </c>
      <c r="B4647" s="59" t="s">
        <v>47</v>
      </c>
      <c r="C4647" s="59" t="s">
        <v>171</v>
      </c>
      <c r="D4647" s="59">
        <v>1.0</v>
      </c>
      <c r="E4647" s="59" t="s">
        <v>161</v>
      </c>
      <c r="F4647" s="58"/>
    </row>
    <row r="4648">
      <c r="A4648" s="59" t="s">
        <v>128</v>
      </c>
      <c r="B4648" s="59" t="s">
        <v>17</v>
      </c>
      <c r="C4648" s="59" t="s">
        <v>171</v>
      </c>
      <c r="D4648" s="59">
        <v>1.0</v>
      </c>
      <c r="E4648" s="59" t="s">
        <v>161</v>
      </c>
      <c r="F4648" s="58"/>
    </row>
    <row r="4649">
      <c r="A4649" s="59" t="s">
        <v>128</v>
      </c>
      <c r="B4649" s="59" t="s">
        <v>22</v>
      </c>
      <c r="C4649" s="59" t="s">
        <v>171</v>
      </c>
      <c r="D4649" s="59">
        <v>1.0</v>
      </c>
      <c r="E4649" s="59" t="s">
        <v>161</v>
      </c>
      <c r="F4649" s="58"/>
    </row>
    <row r="4650">
      <c r="A4650" s="59" t="s">
        <v>128</v>
      </c>
      <c r="B4650" s="59" t="s">
        <v>62</v>
      </c>
      <c r="C4650" s="59" t="s">
        <v>171</v>
      </c>
      <c r="D4650" s="59">
        <v>1.0</v>
      </c>
      <c r="E4650" s="59" t="s">
        <v>161</v>
      </c>
      <c r="F4650" s="58"/>
    </row>
    <row r="4651">
      <c r="A4651" s="59" t="s">
        <v>128</v>
      </c>
      <c r="B4651" s="59" t="s">
        <v>66</v>
      </c>
      <c r="C4651" s="59" t="s">
        <v>171</v>
      </c>
      <c r="D4651" s="59">
        <v>1.0</v>
      </c>
      <c r="E4651" s="59" t="s">
        <v>161</v>
      </c>
      <c r="F4651" s="58"/>
    </row>
    <row r="4652">
      <c r="A4652" s="59" t="s">
        <v>128</v>
      </c>
      <c r="B4652" s="59" t="s">
        <v>78</v>
      </c>
      <c r="C4652" s="59" t="s">
        <v>171</v>
      </c>
      <c r="D4652" s="59">
        <v>1.0</v>
      </c>
      <c r="E4652" s="59" t="s">
        <v>161</v>
      </c>
      <c r="F4652" s="58"/>
    </row>
    <row r="4653">
      <c r="A4653" s="59" t="s">
        <v>128</v>
      </c>
      <c r="B4653" s="59" t="s">
        <v>91</v>
      </c>
      <c r="C4653" s="59" t="s">
        <v>171</v>
      </c>
      <c r="D4653" s="59">
        <v>1.0</v>
      </c>
      <c r="E4653" s="59" t="s">
        <v>161</v>
      </c>
      <c r="F4653" s="58"/>
    </row>
    <row r="4654">
      <c r="A4654" s="59" t="s">
        <v>128</v>
      </c>
      <c r="B4654" s="59" t="s">
        <v>110</v>
      </c>
      <c r="C4654" s="59" t="s">
        <v>171</v>
      </c>
      <c r="D4654" s="59">
        <v>1.0</v>
      </c>
      <c r="E4654" s="59" t="s">
        <v>161</v>
      </c>
      <c r="F4654" s="58"/>
    </row>
    <row r="4655">
      <c r="A4655" s="59" t="s">
        <v>128</v>
      </c>
      <c r="B4655" s="59" t="s">
        <v>87</v>
      </c>
      <c r="C4655" s="59" t="s">
        <v>171</v>
      </c>
      <c r="D4655" s="59">
        <v>1.0</v>
      </c>
      <c r="E4655" s="59" t="s">
        <v>161</v>
      </c>
      <c r="F4655" s="58"/>
    </row>
    <row r="4656">
      <c r="A4656" s="59" t="s">
        <v>128</v>
      </c>
      <c r="B4656" s="59" t="s">
        <v>41</v>
      </c>
      <c r="C4656" s="59" t="s">
        <v>171</v>
      </c>
      <c r="D4656" s="59">
        <v>1.0</v>
      </c>
      <c r="E4656" s="59" t="s">
        <v>161</v>
      </c>
      <c r="F4656" s="58"/>
    </row>
    <row r="4657">
      <c r="A4657" s="59" t="s">
        <v>128</v>
      </c>
      <c r="B4657" s="59" t="s">
        <v>97</v>
      </c>
      <c r="C4657" s="59" t="s">
        <v>171</v>
      </c>
      <c r="D4657" s="59">
        <v>1.0</v>
      </c>
      <c r="E4657" s="59" t="s">
        <v>161</v>
      </c>
      <c r="F4657" s="58"/>
    </row>
    <row r="4658">
      <c r="A4658" s="59" t="s">
        <v>128</v>
      </c>
      <c r="B4658" s="59" t="s">
        <v>77</v>
      </c>
      <c r="C4658" s="59" t="s">
        <v>171</v>
      </c>
      <c r="D4658" s="59">
        <v>1.0</v>
      </c>
      <c r="E4658" s="59" t="s">
        <v>161</v>
      </c>
      <c r="F4658" s="58"/>
    </row>
    <row r="4659">
      <c r="A4659" s="59" t="s">
        <v>128</v>
      </c>
      <c r="B4659" s="59" t="s">
        <v>120</v>
      </c>
      <c r="C4659" s="59" t="s">
        <v>171</v>
      </c>
      <c r="D4659" s="59">
        <v>1.0</v>
      </c>
      <c r="E4659" s="59" t="s">
        <v>161</v>
      </c>
      <c r="F4659" s="58"/>
    </row>
    <row r="4660">
      <c r="A4660" s="59" t="s">
        <v>128</v>
      </c>
      <c r="B4660" s="59" t="s">
        <v>116</v>
      </c>
      <c r="C4660" s="59" t="s">
        <v>171</v>
      </c>
      <c r="D4660" s="59">
        <v>1.0</v>
      </c>
      <c r="E4660" s="59" t="s">
        <v>161</v>
      </c>
      <c r="F4660" s="58"/>
    </row>
    <row r="4661">
      <c r="A4661" s="59" t="s">
        <v>128</v>
      </c>
      <c r="B4661" s="59" t="s">
        <v>31</v>
      </c>
      <c r="C4661" s="59" t="s">
        <v>171</v>
      </c>
      <c r="D4661" s="59">
        <v>1.0</v>
      </c>
      <c r="E4661" s="59" t="s">
        <v>161</v>
      </c>
      <c r="F4661" s="58"/>
    </row>
    <row r="4662">
      <c r="A4662" s="59" t="s">
        <v>128</v>
      </c>
      <c r="B4662" s="59" t="s">
        <v>45</v>
      </c>
      <c r="C4662" s="59" t="s">
        <v>171</v>
      </c>
      <c r="D4662" s="59">
        <v>1.0</v>
      </c>
      <c r="E4662" s="59" t="s">
        <v>161</v>
      </c>
      <c r="F4662" s="58"/>
    </row>
    <row r="4663">
      <c r="A4663" s="59" t="s">
        <v>128</v>
      </c>
      <c r="B4663" s="59" t="s">
        <v>94</v>
      </c>
      <c r="C4663" s="59" t="s">
        <v>171</v>
      </c>
      <c r="D4663" s="59">
        <v>1.0</v>
      </c>
      <c r="E4663" s="59" t="s">
        <v>161</v>
      </c>
      <c r="F4663" s="58"/>
    </row>
    <row r="4664">
      <c r="A4664" s="59" t="s">
        <v>128</v>
      </c>
      <c r="B4664" s="59" t="s">
        <v>27</v>
      </c>
      <c r="C4664" s="59" t="s">
        <v>171</v>
      </c>
      <c r="D4664" s="59">
        <v>1.0</v>
      </c>
      <c r="E4664" s="59" t="s">
        <v>161</v>
      </c>
      <c r="F4664" s="58"/>
    </row>
    <row r="4665">
      <c r="A4665" s="59" t="s">
        <v>128</v>
      </c>
      <c r="B4665" s="59" t="s">
        <v>105</v>
      </c>
      <c r="C4665" s="59" t="s">
        <v>171</v>
      </c>
      <c r="D4665" s="59">
        <v>1.0</v>
      </c>
      <c r="E4665" s="59" t="s">
        <v>161</v>
      </c>
      <c r="F4665" s="58"/>
    </row>
    <row r="4666">
      <c r="A4666" s="59" t="s">
        <v>128</v>
      </c>
      <c r="B4666" s="59" t="s">
        <v>52</v>
      </c>
      <c r="C4666" s="59" t="s">
        <v>171</v>
      </c>
      <c r="D4666" s="59">
        <v>1.0</v>
      </c>
      <c r="E4666" s="59" t="s">
        <v>161</v>
      </c>
      <c r="F4666" s="58"/>
    </row>
    <row r="4667">
      <c r="A4667" s="59" t="s">
        <v>128</v>
      </c>
      <c r="B4667" s="59" t="s">
        <v>58</v>
      </c>
      <c r="C4667" s="59" t="s">
        <v>171</v>
      </c>
      <c r="D4667" s="59">
        <v>1.0</v>
      </c>
      <c r="E4667" s="59" t="s">
        <v>161</v>
      </c>
      <c r="F4667" s="58"/>
    </row>
    <row r="4668">
      <c r="A4668" s="59" t="s">
        <v>128</v>
      </c>
      <c r="B4668" s="59" t="s">
        <v>65</v>
      </c>
      <c r="C4668" s="59" t="s">
        <v>171</v>
      </c>
      <c r="D4668" s="59">
        <v>1.0</v>
      </c>
      <c r="E4668" s="59" t="s">
        <v>161</v>
      </c>
      <c r="F4668" s="58"/>
    </row>
    <row r="4669">
      <c r="A4669" s="59" t="s">
        <v>128</v>
      </c>
      <c r="B4669" s="59" t="s">
        <v>59</v>
      </c>
      <c r="C4669" s="59" t="s">
        <v>171</v>
      </c>
      <c r="D4669" s="59">
        <v>1.0</v>
      </c>
      <c r="E4669" s="59" t="s">
        <v>161</v>
      </c>
      <c r="F4669" s="58"/>
    </row>
    <row r="4670">
      <c r="A4670" s="59" t="s">
        <v>128</v>
      </c>
      <c r="B4670" s="59" t="s">
        <v>71</v>
      </c>
      <c r="C4670" s="59" t="s">
        <v>171</v>
      </c>
      <c r="D4670" s="59">
        <v>1.0</v>
      </c>
      <c r="E4670" s="59" t="s">
        <v>161</v>
      </c>
      <c r="F4670" s="58"/>
    </row>
    <row r="4671">
      <c r="A4671" s="59" t="s">
        <v>128</v>
      </c>
      <c r="B4671" s="59" t="s">
        <v>119</v>
      </c>
      <c r="C4671" s="59" t="s">
        <v>171</v>
      </c>
      <c r="D4671" s="59">
        <v>1.0</v>
      </c>
      <c r="E4671" s="59" t="s">
        <v>161</v>
      </c>
      <c r="F4671" s="58"/>
    </row>
    <row r="4672">
      <c r="A4672" s="59" t="s">
        <v>128</v>
      </c>
      <c r="B4672" s="59" t="s">
        <v>122</v>
      </c>
      <c r="C4672" s="59" t="s">
        <v>171</v>
      </c>
      <c r="D4672" s="59">
        <v>1.0</v>
      </c>
      <c r="E4672" s="59" t="s">
        <v>161</v>
      </c>
      <c r="F4672" s="58"/>
    </row>
    <row r="4673">
      <c r="A4673" s="59" t="s">
        <v>128</v>
      </c>
      <c r="B4673" s="59" t="s">
        <v>36</v>
      </c>
      <c r="C4673" s="59" t="s">
        <v>171</v>
      </c>
      <c r="D4673" s="59">
        <v>1.0</v>
      </c>
      <c r="E4673" s="59" t="s">
        <v>161</v>
      </c>
      <c r="F4673" s="58"/>
    </row>
    <row r="4674">
      <c r="A4674" s="59" t="s">
        <v>128</v>
      </c>
      <c r="B4674" s="59" t="s">
        <v>40</v>
      </c>
      <c r="C4674" s="59" t="s">
        <v>171</v>
      </c>
      <c r="D4674" s="59">
        <v>1.0</v>
      </c>
      <c r="E4674" s="59" t="s">
        <v>161</v>
      </c>
      <c r="F4674" s="58"/>
    </row>
    <row r="4675">
      <c r="A4675" s="59" t="s">
        <v>128</v>
      </c>
      <c r="B4675" s="59" t="s">
        <v>84</v>
      </c>
      <c r="C4675" s="59" t="s">
        <v>171</v>
      </c>
      <c r="D4675" s="59">
        <v>1.0</v>
      </c>
      <c r="E4675" s="59" t="s">
        <v>161</v>
      </c>
      <c r="F4675" s="58"/>
    </row>
    <row r="4676">
      <c r="A4676" s="59" t="s">
        <v>128</v>
      </c>
      <c r="B4676" s="59" t="s">
        <v>98</v>
      </c>
      <c r="C4676" s="59" t="s">
        <v>171</v>
      </c>
      <c r="D4676" s="59">
        <v>1.0</v>
      </c>
      <c r="E4676" s="59" t="s">
        <v>161</v>
      </c>
      <c r="F4676" s="58"/>
    </row>
    <row r="4677">
      <c r="A4677" s="59" t="s">
        <v>128</v>
      </c>
      <c r="B4677" s="59" t="s">
        <v>99</v>
      </c>
      <c r="C4677" s="59" t="s">
        <v>171</v>
      </c>
      <c r="D4677" s="59">
        <v>1.0</v>
      </c>
      <c r="E4677" s="59" t="s">
        <v>161</v>
      </c>
      <c r="F4677" s="58"/>
    </row>
    <row r="4678">
      <c r="A4678" s="59" t="s">
        <v>128</v>
      </c>
      <c r="B4678" s="59" t="s">
        <v>109</v>
      </c>
      <c r="C4678" s="59" t="s">
        <v>171</v>
      </c>
      <c r="D4678" s="59">
        <v>1.0</v>
      </c>
      <c r="E4678" s="59" t="s">
        <v>161</v>
      </c>
      <c r="F4678" s="58"/>
    </row>
    <row r="4679">
      <c r="A4679" s="59" t="s">
        <v>128</v>
      </c>
      <c r="B4679" s="59" t="s">
        <v>124</v>
      </c>
      <c r="C4679" s="59" t="s">
        <v>171</v>
      </c>
      <c r="D4679" s="59">
        <v>1.0</v>
      </c>
      <c r="E4679" s="59" t="s">
        <v>161</v>
      </c>
      <c r="F4679" s="58"/>
    </row>
    <row r="4680">
      <c r="A4680" s="59" t="s">
        <v>128</v>
      </c>
      <c r="B4680" s="59" t="s">
        <v>145</v>
      </c>
      <c r="C4680" s="59" t="s">
        <v>171</v>
      </c>
      <c r="D4680" s="59">
        <v>1.0</v>
      </c>
      <c r="E4680" s="59" t="s">
        <v>161</v>
      </c>
      <c r="F4680" s="58"/>
    </row>
    <row r="4681">
      <c r="A4681" s="59" t="s">
        <v>128</v>
      </c>
      <c r="B4681" s="59" t="s">
        <v>147</v>
      </c>
      <c r="C4681" s="59" t="s">
        <v>171</v>
      </c>
      <c r="D4681" s="59">
        <v>1.0</v>
      </c>
      <c r="E4681" s="59" t="s">
        <v>161</v>
      </c>
      <c r="F4681" s="58"/>
    </row>
    <row r="4682">
      <c r="A4682" s="59" t="s">
        <v>128</v>
      </c>
      <c r="B4682" s="59" t="s">
        <v>102</v>
      </c>
      <c r="C4682" s="59" t="s">
        <v>171</v>
      </c>
      <c r="D4682" s="59">
        <v>1.0</v>
      </c>
      <c r="E4682" s="59" t="s">
        <v>161</v>
      </c>
      <c r="F4682" s="58"/>
    </row>
    <row r="4683">
      <c r="A4683" s="59" t="s">
        <v>21</v>
      </c>
      <c r="B4683" s="59" t="s">
        <v>144</v>
      </c>
      <c r="C4683" s="59" t="s">
        <v>171</v>
      </c>
      <c r="D4683" s="59">
        <v>1.0</v>
      </c>
      <c r="E4683" s="59" t="s">
        <v>161</v>
      </c>
      <c r="F4683" s="58"/>
    </row>
    <row r="4684">
      <c r="A4684" s="59" t="s">
        <v>21</v>
      </c>
      <c r="B4684" s="59" t="s">
        <v>82</v>
      </c>
      <c r="C4684" s="59" t="s">
        <v>171</v>
      </c>
      <c r="D4684" s="59">
        <v>1.0</v>
      </c>
      <c r="E4684" s="59" t="s">
        <v>161</v>
      </c>
      <c r="F4684" s="58"/>
    </row>
    <row r="4685">
      <c r="A4685" s="59" t="s">
        <v>21</v>
      </c>
      <c r="B4685" s="59" t="s">
        <v>73</v>
      </c>
      <c r="C4685" s="59" t="s">
        <v>171</v>
      </c>
      <c r="D4685" s="59">
        <v>1.0</v>
      </c>
      <c r="E4685" s="59" t="s">
        <v>161</v>
      </c>
      <c r="F4685" s="58"/>
    </row>
    <row r="4686">
      <c r="A4686" s="59" t="s">
        <v>21</v>
      </c>
      <c r="B4686" s="59" t="s">
        <v>50</v>
      </c>
      <c r="C4686" s="59" t="s">
        <v>171</v>
      </c>
      <c r="D4686" s="59">
        <v>1.0</v>
      </c>
      <c r="E4686" s="59" t="s">
        <v>161</v>
      </c>
      <c r="F4686" s="58"/>
    </row>
    <row r="4687">
      <c r="A4687" s="59" t="s">
        <v>21</v>
      </c>
      <c r="B4687" s="59" t="s">
        <v>72</v>
      </c>
      <c r="C4687" s="59" t="s">
        <v>171</v>
      </c>
      <c r="D4687" s="59">
        <v>1.0</v>
      </c>
      <c r="E4687" s="59" t="s">
        <v>161</v>
      </c>
      <c r="F4687" s="58"/>
    </row>
    <row r="4688">
      <c r="A4688" s="59" t="s">
        <v>21</v>
      </c>
      <c r="B4688" s="59" t="s">
        <v>75</v>
      </c>
      <c r="C4688" s="59" t="s">
        <v>171</v>
      </c>
      <c r="D4688" s="59">
        <v>1.0</v>
      </c>
      <c r="E4688" s="59" t="s">
        <v>161</v>
      </c>
      <c r="F4688" s="58"/>
    </row>
    <row r="4689">
      <c r="A4689" s="59" t="s">
        <v>21</v>
      </c>
      <c r="B4689" s="59" t="s">
        <v>25</v>
      </c>
      <c r="C4689" s="59" t="s">
        <v>171</v>
      </c>
      <c r="D4689" s="59">
        <v>1.0</v>
      </c>
      <c r="E4689" s="59" t="s">
        <v>161</v>
      </c>
      <c r="F4689" s="58"/>
    </row>
    <row r="4690">
      <c r="A4690" s="59" t="s">
        <v>21</v>
      </c>
      <c r="B4690" s="59" t="s">
        <v>104</v>
      </c>
      <c r="C4690" s="59" t="s">
        <v>171</v>
      </c>
      <c r="D4690" s="59">
        <v>1.0</v>
      </c>
      <c r="E4690" s="59" t="s">
        <v>161</v>
      </c>
      <c r="F4690" s="58"/>
    </row>
    <row r="4691">
      <c r="A4691" s="59" t="s">
        <v>21</v>
      </c>
      <c r="B4691" s="59" t="s">
        <v>146</v>
      </c>
      <c r="C4691" s="59" t="s">
        <v>171</v>
      </c>
      <c r="D4691" s="59">
        <v>1.0</v>
      </c>
      <c r="E4691" s="59" t="s">
        <v>161</v>
      </c>
      <c r="F4691" s="58"/>
    </row>
    <row r="4692">
      <c r="A4692" s="59" t="s">
        <v>21</v>
      </c>
      <c r="B4692" s="59" t="s">
        <v>55</v>
      </c>
      <c r="C4692" s="59" t="s">
        <v>171</v>
      </c>
      <c r="D4692" s="59">
        <v>1.0</v>
      </c>
      <c r="E4692" s="59" t="s">
        <v>161</v>
      </c>
      <c r="F4692" s="58"/>
    </row>
    <row r="4693">
      <c r="A4693" s="59" t="s">
        <v>21</v>
      </c>
      <c r="B4693" s="59" t="s">
        <v>125</v>
      </c>
      <c r="C4693" s="59" t="s">
        <v>171</v>
      </c>
      <c r="D4693" s="59">
        <v>1.0</v>
      </c>
      <c r="E4693" s="59" t="s">
        <v>161</v>
      </c>
      <c r="F4693" s="58"/>
    </row>
    <row r="4694">
      <c r="A4694" s="59" t="s">
        <v>21</v>
      </c>
      <c r="B4694" s="59" t="s">
        <v>81</v>
      </c>
      <c r="C4694" s="59" t="s">
        <v>171</v>
      </c>
      <c r="D4694" s="59">
        <v>1.0</v>
      </c>
      <c r="E4694" s="59" t="s">
        <v>161</v>
      </c>
      <c r="F4694" s="58"/>
    </row>
    <row r="4695">
      <c r="A4695" s="59" t="s">
        <v>21</v>
      </c>
      <c r="B4695" s="59" t="s">
        <v>106</v>
      </c>
      <c r="C4695" s="59" t="s">
        <v>171</v>
      </c>
      <c r="D4695" s="59">
        <v>1.0</v>
      </c>
      <c r="E4695" s="59" t="s">
        <v>161</v>
      </c>
      <c r="F4695" s="58"/>
    </row>
    <row r="4696">
      <c r="A4696" s="59" t="s">
        <v>21</v>
      </c>
      <c r="B4696" s="59" t="s">
        <v>86</v>
      </c>
      <c r="C4696" s="59" t="s">
        <v>171</v>
      </c>
      <c r="D4696" s="59">
        <v>1.0</v>
      </c>
      <c r="E4696" s="59" t="s">
        <v>161</v>
      </c>
      <c r="F4696" s="58"/>
    </row>
    <row r="4697">
      <c r="A4697" s="59" t="s">
        <v>21</v>
      </c>
      <c r="B4697" s="59" t="s">
        <v>90</v>
      </c>
      <c r="C4697" s="59" t="s">
        <v>171</v>
      </c>
      <c r="D4697" s="59">
        <v>1.0</v>
      </c>
      <c r="E4697" s="59" t="s">
        <v>161</v>
      </c>
      <c r="F4697" s="58"/>
    </row>
    <row r="4698">
      <c r="A4698" s="59" t="s">
        <v>21</v>
      </c>
      <c r="B4698" s="59" t="s">
        <v>135</v>
      </c>
      <c r="C4698" s="59" t="s">
        <v>171</v>
      </c>
      <c r="D4698" s="59">
        <v>1.0</v>
      </c>
      <c r="E4698" s="59" t="s">
        <v>161</v>
      </c>
      <c r="F4698" s="58"/>
    </row>
    <row r="4699">
      <c r="A4699" s="59" t="s">
        <v>21</v>
      </c>
      <c r="B4699" s="59" t="s">
        <v>113</v>
      </c>
      <c r="C4699" s="59" t="s">
        <v>171</v>
      </c>
      <c r="D4699" s="59">
        <v>1.0</v>
      </c>
      <c r="E4699" s="59" t="s">
        <v>161</v>
      </c>
      <c r="F4699" s="58"/>
    </row>
    <row r="4700">
      <c r="A4700" s="59" t="s">
        <v>21</v>
      </c>
      <c r="B4700" s="59" t="s">
        <v>69</v>
      </c>
      <c r="C4700" s="59" t="s">
        <v>171</v>
      </c>
      <c r="D4700" s="59">
        <v>1.0</v>
      </c>
      <c r="E4700" s="59" t="s">
        <v>161</v>
      </c>
      <c r="F4700" s="58"/>
    </row>
    <row r="4701">
      <c r="A4701" s="59" t="s">
        <v>21</v>
      </c>
      <c r="B4701" s="59" t="s">
        <v>143</v>
      </c>
      <c r="C4701" s="59" t="s">
        <v>171</v>
      </c>
      <c r="D4701" s="59">
        <v>1.0</v>
      </c>
      <c r="E4701" s="59" t="s">
        <v>161</v>
      </c>
      <c r="F4701" s="58"/>
    </row>
    <row r="4702">
      <c r="A4702" s="59" t="s">
        <v>21</v>
      </c>
      <c r="B4702" s="59" t="s">
        <v>111</v>
      </c>
      <c r="C4702" s="59" t="s">
        <v>171</v>
      </c>
      <c r="D4702" s="59">
        <v>1.0</v>
      </c>
      <c r="E4702" s="59" t="s">
        <v>161</v>
      </c>
      <c r="F4702" s="58"/>
    </row>
    <row r="4703">
      <c r="A4703" s="59" t="s">
        <v>21</v>
      </c>
      <c r="B4703" s="59" t="s">
        <v>130</v>
      </c>
      <c r="C4703" s="59" t="s">
        <v>171</v>
      </c>
      <c r="D4703" s="59">
        <v>1.0</v>
      </c>
      <c r="E4703" s="59" t="s">
        <v>161</v>
      </c>
      <c r="F4703" s="58"/>
    </row>
    <row r="4704">
      <c r="A4704" s="59" t="s">
        <v>21</v>
      </c>
      <c r="B4704" s="59" t="s">
        <v>47</v>
      </c>
      <c r="C4704" s="59" t="s">
        <v>171</v>
      </c>
      <c r="D4704" s="59">
        <v>1.0</v>
      </c>
      <c r="E4704" s="59" t="s">
        <v>161</v>
      </c>
      <c r="F4704" s="58"/>
    </row>
    <row r="4705">
      <c r="A4705" s="59" t="s">
        <v>21</v>
      </c>
      <c r="B4705" s="59" t="s">
        <v>17</v>
      </c>
      <c r="C4705" s="59" t="s">
        <v>171</v>
      </c>
      <c r="D4705" s="59">
        <v>1.0</v>
      </c>
      <c r="E4705" s="59" t="s">
        <v>161</v>
      </c>
      <c r="F4705" s="58"/>
    </row>
    <row r="4706">
      <c r="A4706" s="59" t="s">
        <v>21</v>
      </c>
      <c r="B4706" s="59" t="s">
        <v>22</v>
      </c>
      <c r="C4706" s="59" t="s">
        <v>171</v>
      </c>
      <c r="D4706" s="59">
        <v>1.0</v>
      </c>
      <c r="E4706" s="59" t="s">
        <v>161</v>
      </c>
      <c r="F4706" s="58"/>
    </row>
    <row r="4707">
      <c r="A4707" s="59" t="s">
        <v>21</v>
      </c>
      <c r="B4707" s="59" t="s">
        <v>62</v>
      </c>
      <c r="C4707" s="59" t="s">
        <v>171</v>
      </c>
      <c r="D4707" s="59">
        <v>1.0</v>
      </c>
      <c r="E4707" s="59" t="s">
        <v>161</v>
      </c>
      <c r="F4707" s="58"/>
    </row>
    <row r="4708">
      <c r="A4708" s="59" t="s">
        <v>21</v>
      </c>
      <c r="B4708" s="59" t="s">
        <v>66</v>
      </c>
      <c r="C4708" s="59" t="s">
        <v>171</v>
      </c>
      <c r="D4708" s="59">
        <v>1.0</v>
      </c>
      <c r="E4708" s="59" t="s">
        <v>161</v>
      </c>
      <c r="F4708" s="58"/>
    </row>
    <row r="4709">
      <c r="A4709" s="59" t="s">
        <v>21</v>
      </c>
      <c r="B4709" s="59" t="s">
        <v>78</v>
      </c>
      <c r="C4709" s="59" t="s">
        <v>171</v>
      </c>
      <c r="D4709" s="59">
        <v>1.0</v>
      </c>
      <c r="E4709" s="59" t="s">
        <v>161</v>
      </c>
      <c r="F4709" s="58"/>
    </row>
    <row r="4710">
      <c r="A4710" s="59" t="s">
        <v>21</v>
      </c>
      <c r="B4710" s="59" t="s">
        <v>91</v>
      </c>
      <c r="C4710" s="59" t="s">
        <v>171</v>
      </c>
      <c r="D4710" s="59">
        <v>1.0</v>
      </c>
      <c r="E4710" s="59" t="s">
        <v>161</v>
      </c>
      <c r="F4710" s="58"/>
    </row>
    <row r="4711">
      <c r="A4711" s="59" t="s">
        <v>21</v>
      </c>
      <c r="B4711" s="59" t="s">
        <v>110</v>
      </c>
      <c r="C4711" s="59" t="s">
        <v>171</v>
      </c>
      <c r="D4711" s="59">
        <v>1.0</v>
      </c>
      <c r="E4711" s="59" t="s">
        <v>161</v>
      </c>
      <c r="F4711" s="58"/>
    </row>
    <row r="4712">
      <c r="A4712" s="59" t="s">
        <v>21</v>
      </c>
      <c r="B4712" s="59" t="s">
        <v>87</v>
      </c>
      <c r="C4712" s="59" t="s">
        <v>171</v>
      </c>
      <c r="D4712" s="59">
        <v>1.0</v>
      </c>
      <c r="E4712" s="59" t="s">
        <v>161</v>
      </c>
      <c r="F4712" s="58"/>
    </row>
    <row r="4713">
      <c r="A4713" s="59" t="s">
        <v>21</v>
      </c>
      <c r="B4713" s="59" t="s">
        <v>41</v>
      </c>
      <c r="C4713" s="59" t="s">
        <v>171</v>
      </c>
      <c r="D4713" s="59">
        <v>1.0</v>
      </c>
      <c r="E4713" s="59" t="s">
        <v>161</v>
      </c>
      <c r="F4713" s="58"/>
    </row>
    <row r="4714">
      <c r="A4714" s="59" t="s">
        <v>21</v>
      </c>
      <c r="B4714" s="59" t="s">
        <v>97</v>
      </c>
      <c r="C4714" s="59" t="s">
        <v>171</v>
      </c>
      <c r="D4714" s="59">
        <v>1.0</v>
      </c>
      <c r="E4714" s="59" t="s">
        <v>161</v>
      </c>
      <c r="F4714" s="58"/>
    </row>
    <row r="4715">
      <c r="A4715" s="59" t="s">
        <v>21</v>
      </c>
      <c r="B4715" s="59" t="s">
        <v>77</v>
      </c>
      <c r="C4715" s="59" t="s">
        <v>171</v>
      </c>
      <c r="D4715" s="59">
        <v>1.0</v>
      </c>
      <c r="E4715" s="59" t="s">
        <v>161</v>
      </c>
      <c r="F4715" s="58"/>
    </row>
    <row r="4716">
      <c r="A4716" s="59" t="s">
        <v>21</v>
      </c>
      <c r="B4716" s="59" t="s">
        <v>120</v>
      </c>
      <c r="C4716" s="59" t="s">
        <v>171</v>
      </c>
      <c r="D4716" s="59">
        <v>1.0</v>
      </c>
      <c r="E4716" s="59" t="s">
        <v>161</v>
      </c>
      <c r="F4716" s="58"/>
    </row>
    <row r="4717">
      <c r="A4717" s="59" t="s">
        <v>21</v>
      </c>
      <c r="B4717" s="59" t="s">
        <v>116</v>
      </c>
      <c r="C4717" s="59" t="s">
        <v>171</v>
      </c>
      <c r="D4717" s="59">
        <v>1.0</v>
      </c>
      <c r="E4717" s="59" t="s">
        <v>161</v>
      </c>
      <c r="F4717" s="58"/>
    </row>
    <row r="4718">
      <c r="A4718" s="59" t="s">
        <v>21</v>
      </c>
      <c r="B4718" s="59" t="s">
        <v>31</v>
      </c>
      <c r="C4718" s="59" t="s">
        <v>171</v>
      </c>
      <c r="D4718" s="59">
        <v>1.0</v>
      </c>
      <c r="E4718" s="59" t="s">
        <v>161</v>
      </c>
      <c r="F4718" s="58"/>
    </row>
    <row r="4719">
      <c r="A4719" s="59" t="s">
        <v>21</v>
      </c>
      <c r="B4719" s="59" t="s">
        <v>45</v>
      </c>
      <c r="C4719" s="59" t="s">
        <v>171</v>
      </c>
      <c r="D4719" s="59">
        <v>1.0</v>
      </c>
      <c r="E4719" s="59" t="s">
        <v>161</v>
      </c>
      <c r="F4719" s="58"/>
    </row>
    <row r="4720">
      <c r="A4720" s="59" t="s">
        <v>21</v>
      </c>
      <c r="B4720" s="59" t="s">
        <v>94</v>
      </c>
      <c r="C4720" s="59" t="s">
        <v>171</v>
      </c>
      <c r="D4720" s="59">
        <v>1.0</v>
      </c>
      <c r="E4720" s="59" t="s">
        <v>161</v>
      </c>
      <c r="F4720" s="58"/>
    </row>
    <row r="4721">
      <c r="A4721" s="59" t="s">
        <v>21</v>
      </c>
      <c r="B4721" s="59" t="s">
        <v>27</v>
      </c>
      <c r="C4721" s="59" t="s">
        <v>171</v>
      </c>
      <c r="D4721" s="59">
        <v>1.0</v>
      </c>
      <c r="E4721" s="59" t="s">
        <v>161</v>
      </c>
      <c r="F4721" s="58"/>
    </row>
    <row r="4722">
      <c r="A4722" s="59" t="s">
        <v>21</v>
      </c>
      <c r="B4722" s="59" t="s">
        <v>105</v>
      </c>
      <c r="C4722" s="59" t="s">
        <v>171</v>
      </c>
      <c r="D4722" s="59">
        <v>1.0</v>
      </c>
      <c r="E4722" s="59" t="s">
        <v>161</v>
      </c>
      <c r="F4722" s="58"/>
    </row>
    <row r="4723">
      <c r="A4723" s="59" t="s">
        <v>21</v>
      </c>
      <c r="B4723" s="59" t="s">
        <v>52</v>
      </c>
      <c r="C4723" s="59" t="s">
        <v>171</v>
      </c>
      <c r="D4723" s="59">
        <v>1.0</v>
      </c>
      <c r="E4723" s="59" t="s">
        <v>161</v>
      </c>
      <c r="F4723" s="58"/>
    </row>
    <row r="4724">
      <c r="A4724" s="59" t="s">
        <v>21</v>
      </c>
      <c r="B4724" s="59" t="s">
        <v>58</v>
      </c>
      <c r="C4724" s="59" t="s">
        <v>171</v>
      </c>
      <c r="D4724" s="59">
        <v>1.0</v>
      </c>
      <c r="E4724" s="59" t="s">
        <v>161</v>
      </c>
      <c r="F4724" s="58"/>
    </row>
    <row r="4725">
      <c r="A4725" s="59" t="s">
        <v>21</v>
      </c>
      <c r="B4725" s="59" t="s">
        <v>65</v>
      </c>
      <c r="C4725" s="59" t="s">
        <v>171</v>
      </c>
      <c r="D4725" s="59">
        <v>1.0</v>
      </c>
      <c r="E4725" s="59" t="s">
        <v>161</v>
      </c>
      <c r="F4725" s="58"/>
    </row>
    <row r="4726">
      <c r="A4726" s="59" t="s">
        <v>21</v>
      </c>
      <c r="B4726" s="59" t="s">
        <v>59</v>
      </c>
      <c r="C4726" s="59" t="s">
        <v>171</v>
      </c>
      <c r="D4726" s="59">
        <v>1.0</v>
      </c>
      <c r="E4726" s="59" t="s">
        <v>161</v>
      </c>
      <c r="F4726" s="58"/>
    </row>
    <row r="4727">
      <c r="A4727" s="59" t="s">
        <v>21</v>
      </c>
      <c r="B4727" s="59" t="s">
        <v>71</v>
      </c>
      <c r="C4727" s="59" t="s">
        <v>171</v>
      </c>
      <c r="D4727" s="59">
        <v>1.0</v>
      </c>
      <c r="E4727" s="59" t="s">
        <v>161</v>
      </c>
      <c r="F4727" s="58"/>
    </row>
    <row r="4728">
      <c r="A4728" s="59" t="s">
        <v>21</v>
      </c>
      <c r="B4728" s="59" t="s">
        <v>119</v>
      </c>
      <c r="C4728" s="59" t="s">
        <v>171</v>
      </c>
      <c r="D4728" s="59">
        <v>1.0</v>
      </c>
      <c r="E4728" s="59" t="s">
        <v>161</v>
      </c>
      <c r="F4728" s="58"/>
    </row>
    <row r="4729">
      <c r="A4729" s="59" t="s">
        <v>21</v>
      </c>
      <c r="B4729" s="59" t="s">
        <v>122</v>
      </c>
      <c r="C4729" s="59" t="s">
        <v>171</v>
      </c>
      <c r="D4729" s="59">
        <v>1.0</v>
      </c>
      <c r="E4729" s="59" t="s">
        <v>161</v>
      </c>
      <c r="F4729" s="58"/>
    </row>
    <row r="4730">
      <c r="A4730" s="59" t="s">
        <v>21</v>
      </c>
      <c r="B4730" s="59" t="s">
        <v>36</v>
      </c>
      <c r="C4730" s="59" t="s">
        <v>171</v>
      </c>
      <c r="D4730" s="59">
        <v>1.0</v>
      </c>
      <c r="E4730" s="59" t="s">
        <v>161</v>
      </c>
      <c r="F4730" s="58"/>
    </row>
    <row r="4731">
      <c r="A4731" s="59" t="s">
        <v>21</v>
      </c>
      <c r="B4731" s="59" t="s">
        <v>40</v>
      </c>
      <c r="C4731" s="59" t="s">
        <v>171</v>
      </c>
      <c r="D4731" s="59">
        <v>1.0</v>
      </c>
      <c r="E4731" s="59" t="s">
        <v>161</v>
      </c>
      <c r="F4731" s="58"/>
    </row>
    <row r="4732">
      <c r="A4732" s="59" t="s">
        <v>21</v>
      </c>
      <c r="B4732" s="59" t="s">
        <v>84</v>
      </c>
      <c r="C4732" s="59" t="s">
        <v>171</v>
      </c>
      <c r="D4732" s="59">
        <v>1.0</v>
      </c>
      <c r="E4732" s="59" t="s">
        <v>161</v>
      </c>
      <c r="F4732" s="58"/>
    </row>
    <row r="4733">
      <c r="A4733" s="59" t="s">
        <v>21</v>
      </c>
      <c r="B4733" s="59" t="s">
        <v>98</v>
      </c>
      <c r="C4733" s="59" t="s">
        <v>171</v>
      </c>
      <c r="D4733" s="59">
        <v>1.0</v>
      </c>
      <c r="E4733" s="59" t="s">
        <v>161</v>
      </c>
      <c r="F4733" s="58"/>
    </row>
    <row r="4734">
      <c r="A4734" s="59" t="s">
        <v>21</v>
      </c>
      <c r="B4734" s="59" t="s">
        <v>99</v>
      </c>
      <c r="C4734" s="59" t="s">
        <v>171</v>
      </c>
      <c r="D4734" s="59">
        <v>1.0</v>
      </c>
      <c r="E4734" s="59" t="s">
        <v>161</v>
      </c>
      <c r="F4734" s="58"/>
    </row>
    <row r="4735">
      <c r="A4735" s="59" t="s">
        <v>21</v>
      </c>
      <c r="B4735" s="59" t="s">
        <v>109</v>
      </c>
      <c r="C4735" s="59" t="s">
        <v>171</v>
      </c>
      <c r="D4735" s="59">
        <v>1.0</v>
      </c>
      <c r="E4735" s="59" t="s">
        <v>161</v>
      </c>
      <c r="F4735" s="58"/>
    </row>
    <row r="4736">
      <c r="A4736" s="59" t="s">
        <v>21</v>
      </c>
      <c r="B4736" s="59" t="s">
        <v>124</v>
      </c>
      <c r="C4736" s="59" t="s">
        <v>171</v>
      </c>
      <c r="D4736" s="59">
        <v>1.0</v>
      </c>
      <c r="E4736" s="59" t="s">
        <v>161</v>
      </c>
      <c r="F4736" s="58"/>
    </row>
    <row r="4737">
      <c r="A4737" s="59" t="s">
        <v>21</v>
      </c>
      <c r="B4737" s="59" t="s">
        <v>145</v>
      </c>
      <c r="C4737" s="59" t="s">
        <v>171</v>
      </c>
      <c r="D4737" s="59">
        <v>1.0</v>
      </c>
      <c r="E4737" s="59" t="s">
        <v>161</v>
      </c>
      <c r="F4737" s="58"/>
    </row>
    <row r="4738">
      <c r="A4738" s="59" t="s">
        <v>21</v>
      </c>
      <c r="B4738" s="59" t="s">
        <v>147</v>
      </c>
      <c r="C4738" s="59" t="s">
        <v>171</v>
      </c>
      <c r="D4738" s="59">
        <v>1.0</v>
      </c>
      <c r="E4738" s="59" t="s">
        <v>161</v>
      </c>
      <c r="F4738" s="58"/>
    </row>
    <row r="4739">
      <c r="A4739" s="59" t="s">
        <v>21</v>
      </c>
      <c r="B4739" s="59" t="s">
        <v>102</v>
      </c>
      <c r="C4739" s="59" t="s">
        <v>171</v>
      </c>
      <c r="D4739" s="59">
        <v>1.0</v>
      </c>
      <c r="E4739" s="59" t="s">
        <v>161</v>
      </c>
      <c r="F4739" s="58"/>
    </row>
    <row r="4740">
      <c r="A4740" s="59" t="s">
        <v>144</v>
      </c>
      <c r="B4740" s="59" t="s">
        <v>82</v>
      </c>
      <c r="C4740" s="59" t="s">
        <v>171</v>
      </c>
      <c r="D4740" s="59">
        <v>1.0</v>
      </c>
      <c r="E4740" s="59" t="s">
        <v>161</v>
      </c>
      <c r="F4740" s="58"/>
    </row>
    <row r="4741">
      <c r="A4741" s="59" t="s">
        <v>144</v>
      </c>
      <c r="B4741" s="59" t="s">
        <v>73</v>
      </c>
      <c r="C4741" s="59" t="s">
        <v>171</v>
      </c>
      <c r="D4741" s="59">
        <v>1.0</v>
      </c>
      <c r="E4741" s="59" t="s">
        <v>161</v>
      </c>
      <c r="F4741" s="58"/>
    </row>
    <row r="4742">
      <c r="A4742" s="59" t="s">
        <v>144</v>
      </c>
      <c r="B4742" s="59" t="s">
        <v>50</v>
      </c>
      <c r="C4742" s="59" t="s">
        <v>171</v>
      </c>
      <c r="D4742" s="59">
        <v>1.0</v>
      </c>
      <c r="E4742" s="59" t="s">
        <v>161</v>
      </c>
      <c r="F4742" s="58"/>
    </row>
    <row r="4743">
      <c r="A4743" s="59" t="s">
        <v>144</v>
      </c>
      <c r="B4743" s="59" t="s">
        <v>72</v>
      </c>
      <c r="C4743" s="59" t="s">
        <v>171</v>
      </c>
      <c r="D4743" s="59">
        <v>1.0</v>
      </c>
      <c r="E4743" s="59" t="s">
        <v>161</v>
      </c>
      <c r="F4743" s="58"/>
    </row>
    <row r="4744">
      <c r="A4744" s="59" t="s">
        <v>144</v>
      </c>
      <c r="B4744" s="59" t="s">
        <v>75</v>
      </c>
      <c r="C4744" s="59" t="s">
        <v>171</v>
      </c>
      <c r="D4744" s="59">
        <v>1.0</v>
      </c>
      <c r="E4744" s="59" t="s">
        <v>161</v>
      </c>
      <c r="F4744" s="58"/>
    </row>
    <row r="4745">
      <c r="A4745" s="59" t="s">
        <v>144</v>
      </c>
      <c r="B4745" s="59" t="s">
        <v>25</v>
      </c>
      <c r="C4745" s="59" t="s">
        <v>171</v>
      </c>
      <c r="D4745" s="59">
        <v>1.0</v>
      </c>
      <c r="E4745" s="59" t="s">
        <v>161</v>
      </c>
      <c r="F4745" s="58"/>
    </row>
    <row r="4746">
      <c r="A4746" s="59" t="s">
        <v>144</v>
      </c>
      <c r="B4746" s="59" t="s">
        <v>104</v>
      </c>
      <c r="C4746" s="59" t="s">
        <v>171</v>
      </c>
      <c r="D4746" s="59">
        <v>1.0</v>
      </c>
      <c r="E4746" s="59" t="s">
        <v>161</v>
      </c>
      <c r="F4746" s="58"/>
    </row>
    <row r="4747">
      <c r="A4747" s="59" t="s">
        <v>144</v>
      </c>
      <c r="B4747" s="59" t="s">
        <v>146</v>
      </c>
      <c r="C4747" s="59" t="s">
        <v>171</v>
      </c>
      <c r="D4747" s="59">
        <v>1.0</v>
      </c>
      <c r="E4747" s="59" t="s">
        <v>161</v>
      </c>
      <c r="F4747" s="58"/>
    </row>
    <row r="4748">
      <c r="A4748" s="59" t="s">
        <v>144</v>
      </c>
      <c r="B4748" s="59" t="s">
        <v>55</v>
      </c>
      <c r="C4748" s="59" t="s">
        <v>171</v>
      </c>
      <c r="D4748" s="59">
        <v>1.0</v>
      </c>
      <c r="E4748" s="59" t="s">
        <v>161</v>
      </c>
      <c r="F4748" s="58"/>
    </row>
    <row r="4749">
      <c r="A4749" s="59" t="s">
        <v>144</v>
      </c>
      <c r="B4749" s="59" t="s">
        <v>125</v>
      </c>
      <c r="C4749" s="59" t="s">
        <v>171</v>
      </c>
      <c r="D4749" s="59">
        <v>1.0</v>
      </c>
      <c r="E4749" s="59" t="s">
        <v>161</v>
      </c>
      <c r="F4749" s="58"/>
    </row>
    <row r="4750">
      <c r="A4750" s="59" t="s">
        <v>144</v>
      </c>
      <c r="B4750" s="59" t="s">
        <v>81</v>
      </c>
      <c r="C4750" s="59" t="s">
        <v>171</v>
      </c>
      <c r="D4750" s="59">
        <v>1.0</v>
      </c>
      <c r="E4750" s="59" t="s">
        <v>161</v>
      </c>
      <c r="F4750" s="58"/>
    </row>
    <row r="4751">
      <c r="A4751" s="59" t="s">
        <v>144</v>
      </c>
      <c r="B4751" s="59" t="s">
        <v>106</v>
      </c>
      <c r="C4751" s="59" t="s">
        <v>171</v>
      </c>
      <c r="D4751" s="59">
        <v>1.0</v>
      </c>
      <c r="E4751" s="59" t="s">
        <v>161</v>
      </c>
      <c r="F4751" s="58"/>
    </row>
    <row r="4752">
      <c r="A4752" s="59" t="s">
        <v>144</v>
      </c>
      <c r="B4752" s="59" t="s">
        <v>86</v>
      </c>
      <c r="C4752" s="59" t="s">
        <v>171</v>
      </c>
      <c r="D4752" s="59">
        <v>1.0</v>
      </c>
      <c r="E4752" s="59" t="s">
        <v>161</v>
      </c>
      <c r="F4752" s="58"/>
    </row>
    <row r="4753">
      <c r="A4753" s="59" t="s">
        <v>144</v>
      </c>
      <c r="B4753" s="59" t="s">
        <v>90</v>
      </c>
      <c r="C4753" s="59" t="s">
        <v>171</v>
      </c>
      <c r="D4753" s="59">
        <v>1.0</v>
      </c>
      <c r="E4753" s="59" t="s">
        <v>161</v>
      </c>
      <c r="F4753" s="58"/>
    </row>
    <row r="4754">
      <c r="A4754" s="59" t="s">
        <v>144</v>
      </c>
      <c r="B4754" s="59" t="s">
        <v>135</v>
      </c>
      <c r="C4754" s="59" t="s">
        <v>171</v>
      </c>
      <c r="D4754" s="59">
        <v>1.0</v>
      </c>
      <c r="E4754" s="59" t="s">
        <v>161</v>
      </c>
      <c r="F4754" s="58"/>
    </row>
    <row r="4755">
      <c r="A4755" s="59" t="s">
        <v>144</v>
      </c>
      <c r="B4755" s="59" t="s">
        <v>113</v>
      </c>
      <c r="C4755" s="59" t="s">
        <v>171</v>
      </c>
      <c r="D4755" s="59">
        <v>1.0</v>
      </c>
      <c r="E4755" s="59" t="s">
        <v>161</v>
      </c>
      <c r="F4755" s="58"/>
    </row>
    <row r="4756">
      <c r="A4756" s="59" t="s">
        <v>144</v>
      </c>
      <c r="B4756" s="59" t="s">
        <v>69</v>
      </c>
      <c r="C4756" s="59" t="s">
        <v>171</v>
      </c>
      <c r="D4756" s="59">
        <v>1.0</v>
      </c>
      <c r="E4756" s="59" t="s">
        <v>161</v>
      </c>
      <c r="F4756" s="58"/>
    </row>
    <row r="4757">
      <c r="A4757" s="59" t="s">
        <v>144</v>
      </c>
      <c r="B4757" s="59" t="s">
        <v>143</v>
      </c>
      <c r="C4757" s="59" t="s">
        <v>171</v>
      </c>
      <c r="D4757" s="59">
        <v>1.0</v>
      </c>
      <c r="E4757" s="59" t="s">
        <v>161</v>
      </c>
      <c r="F4757" s="58"/>
    </row>
    <row r="4758">
      <c r="A4758" s="59" t="s">
        <v>144</v>
      </c>
      <c r="B4758" s="59" t="s">
        <v>111</v>
      </c>
      <c r="C4758" s="59" t="s">
        <v>171</v>
      </c>
      <c r="D4758" s="59">
        <v>1.0</v>
      </c>
      <c r="E4758" s="59" t="s">
        <v>161</v>
      </c>
      <c r="F4758" s="58"/>
    </row>
    <row r="4759">
      <c r="A4759" s="59" t="s">
        <v>144</v>
      </c>
      <c r="B4759" s="59" t="s">
        <v>130</v>
      </c>
      <c r="C4759" s="59" t="s">
        <v>171</v>
      </c>
      <c r="D4759" s="59">
        <v>1.0</v>
      </c>
      <c r="E4759" s="59" t="s">
        <v>161</v>
      </c>
      <c r="F4759" s="58"/>
    </row>
    <row r="4760">
      <c r="A4760" s="59" t="s">
        <v>144</v>
      </c>
      <c r="B4760" s="59" t="s">
        <v>47</v>
      </c>
      <c r="C4760" s="59" t="s">
        <v>171</v>
      </c>
      <c r="D4760" s="59">
        <v>1.0</v>
      </c>
      <c r="E4760" s="59" t="s">
        <v>161</v>
      </c>
      <c r="F4760" s="58"/>
    </row>
    <row r="4761">
      <c r="A4761" s="59" t="s">
        <v>144</v>
      </c>
      <c r="B4761" s="59" t="s">
        <v>17</v>
      </c>
      <c r="C4761" s="59" t="s">
        <v>171</v>
      </c>
      <c r="D4761" s="59">
        <v>1.0</v>
      </c>
      <c r="E4761" s="59" t="s">
        <v>161</v>
      </c>
      <c r="F4761" s="58"/>
    </row>
    <row r="4762">
      <c r="A4762" s="59" t="s">
        <v>144</v>
      </c>
      <c r="B4762" s="59" t="s">
        <v>22</v>
      </c>
      <c r="C4762" s="59" t="s">
        <v>171</v>
      </c>
      <c r="D4762" s="59">
        <v>1.0</v>
      </c>
      <c r="E4762" s="59" t="s">
        <v>161</v>
      </c>
      <c r="F4762" s="58"/>
    </row>
    <row r="4763">
      <c r="A4763" s="59" t="s">
        <v>144</v>
      </c>
      <c r="B4763" s="59" t="s">
        <v>62</v>
      </c>
      <c r="C4763" s="59" t="s">
        <v>171</v>
      </c>
      <c r="D4763" s="59">
        <v>1.0</v>
      </c>
      <c r="E4763" s="59" t="s">
        <v>161</v>
      </c>
      <c r="F4763" s="58"/>
    </row>
    <row r="4764">
      <c r="A4764" s="59" t="s">
        <v>144</v>
      </c>
      <c r="B4764" s="59" t="s">
        <v>66</v>
      </c>
      <c r="C4764" s="59" t="s">
        <v>171</v>
      </c>
      <c r="D4764" s="59">
        <v>1.0</v>
      </c>
      <c r="E4764" s="59" t="s">
        <v>161</v>
      </c>
      <c r="F4764" s="58"/>
    </row>
    <row r="4765">
      <c r="A4765" s="59" t="s">
        <v>144</v>
      </c>
      <c r="B4765" s="59" t="s">
        <v>78</v>
      </c>
      <c r="C4765" s="59" t="s">
        <v>171</v>
      </c>
      <c r="D4765" s="59">
        <v>1.0</v>
      </c>
      <c r="E4765" s="59" t="s">
        <v>161</v>
      </c>
      <c r="F4765" s="58"/>
    </row>
    <row r="4766">
      <c r="A4766" s="59" t="s">
        <v>144</v>
      </c>
      <c r="B4766" s="59" t="s">
        <v>91</v>
      </c>
      <c r="C4766" s="59" t="s">
        <v>171</v>
      </c>
      <c r="D4766" s="59">
        <v>1.0</v>
      </c>
      <c r="E4766" s="59" t="s">
        <v>161</v>
      </c>
      <c r="F4766" s="58"/>
    </row>
    <row r="4767">
      <c r="A4767" s="59" t="s">
        <v>144</v>
      </c>
      <c r="B4767" s="59" t="s">
        <v>110</v>
      </c>
      <c r="C4767" s="59" t="s">
        <v>171</v>
      </c>
      <c r="D4767" s="59">
        <v>1.0</v>
      </c>
      <c r="E4767" s="59" t="s">
        <v>161</v>
      </c>
      <c r="F4767" s="58"/>
    </row>
    <row r="4768">
      <c r="A4768" s="59" t="s">
        <v>144</v>
      </c>
      <c r="B4768" s="59" t="s">
        <v>87</v>
      </c>
      <c r="C4768" s="59" t="s">
        <v>171</v>
      </c>
      <c r="D4768" s="59">
        <v>1.0</v>
      </c>
      <c r="E4768" s="59" t="s">
        <v>161</v>
      </c>
      <c r="F4768" s="58"/>
    </row>
    <row r="4769">
      <c r="A4769" s="59" t="s">
        <v>144</v>
      </c>
      <c r="B4769" s="59" t="s">
        <v>41</v>
      </c>
      <c r="C4769" s="59" t="s">
        <v>171</v>
      </c>
      <c r="D4769" s="59">
        <v>1.0</v>
      </c>
      <c r="E4769" s="59" t="s">
        <v>161</v>
      </c>
      <c r="F4769" s="58"/>
    </row>
    <row r="4770">
      <c r="A4770" s="59" t="s">
        <v>144</v>
      </c>
      <c r="B4770" s="59" t="s">
        <v>97</v>
      </c>
      <c r="C4770" s="59" t="s">
        <v>171</v>
      </c>
      <c r="D4770" s="59">
        <v>1.0</v>
      </c>
      <c r="E4770" s="59" t="s">
        <v>161</v>
      </c>
      <c r="F4770" s="58"/>
    </row>
    <row r="4771">
      <c r="A4771" s="59" t="s">
        <v>144</v>
      </c>
      <c r="B4771" s="59" t="s">
        <v>77</v>
      </c>
      <c r="C4771" s="59" t="s">
        <v>171</v>
      </c>
      <c r="D4771" s="59">
        <v>1.0</v>
      </c>
      <c r="E4771" s="59" t="s">
        <v>161</v>
      </c>
      <c r="F4771" s="58"/>
    </row>
    <row r="4772">
      <c r="A4772" s="59" t="s">
        <v>144</v>
      </c>
      <c r="B4772" s="59" t="s">
        <v>120</v>
      </c>
      <c r="C4772" s="59" t="s">
        <v>171</v>
      </c>
      <c r="D4772" s="59">
        <v>1.0</v>
      </c>
      <c r="E4772" s="59" t="s">
        <v>161</v>
      </c>
      <c r="F4772" s="58"/>
    </row>
    <row r="4773">
      <c r="A4773" s="59" t="s">
        <v>144</v>
      </c>
      <c r="B4773" s="59" t="s">
        <v>116</v>
      </c>
      <c r="C4773" s="59" t="s">
        <v>171</v>
      </c>
      <c r="D4773" s="59">
        <v>1.0</v>
      </c>
      <c r="E4773" s="59" t="s">
        <v>161</v>
      </c>
      <c r="F4773" s="58"/>
    </row>
    <row r="4774">
      <c r="A4774" s="59" t="s">
        <v>144</v>
      </c>
      <c r="B4774" s="59" t="s">
        <v>31</v>
      </c>
      <c r="C4774" s="59" t="s">
        <v>171</v>
      </c>
      <c r="D4774" s="59">
        <v>1.0</v>
      </c>
      <c r="E4774" s="59" t="s">
        <v>161</v>
      </c>
      <c r="F4774" s="58"/>
    </row>
    <row r="4775">
      <c r="A4775" s="59" t="s">
        <v>144</v>
      </c>
      <c r="B4775" s="59" t="s">
        <v>45</v>
      </c>
      <c r="C4775" s="59" t="s">
        <v>171</v>
      </c>
      <c r="D4775" s="59">
        <v>1.0</v>
      </c>
      <c r="E4775" s="59" t="s">
        <v>161</v>
      </c>
      <c r="F4775" s="58"/>
    </row>
    <row r="4776">
      <c r="A4776" s="59" t="s">
        <v>144</v>
      </c>
      <c r="B4776" s="59" t="s">
        <v>94</v>
      </c>
      <c r="C4776" s="59" t="s">
        <v>171</v>
      </c>
      <c r="D4776" s="59">
        <v>1.0</v>
      </c>
      <c r="E4776" s="59" t="s">
        <v>161</v>
      </c>
      <c r="F4776" s="58"/>
    </row>
    <row r="4777">
      <c r="A4777" s="59" t="s">
        <v>144</v>
      </c>
      <c r="B4777" s="59" t="s">
        <v>27</v>
      </c>
      <c r="C4777" s="59" t="s">
        <v>171</v>
      </c>
      <c r="D4777" s="59">
        <v>1.0</v>
      </c>
      <c r="E4777" s="59" t="s">
        <v>161</v>
      </c>
      <c r="F4777" s="58"/>
    </row>
    <row r="4778">
      <c r="A4778" s="59" t="s">
        <v>144</v>
      </c>
      <c r="B4778" s="59" t="s">
        <v>105</v>
      </c>
      <c r="C4778" s="59" t="s">
        <v>171</v>
      </c>
      <c r="D4778" s="59">
        <v>1.0</v>
      </c>
      <c r="E4778" s="59" t="s">
        <v>161</v>
      </c>
      <c r="F4778" s="58"/>
    </row>
    <row r="4779">
      <c r="A4779" s="59" t="s">
        <v>144</v>
      </c>
      <c r="B4779" s="59" t="s">
        <v>52</v>
      </c>
      <c r="C4779" s="59" t="s">
        <v>171</v>
      </c>
      <c r="D4779" s="59">
        <v>1.0</v>
      </c>
      <c r="E4779" s="59" t="s">
        <v>161</v>
      </c>
      <c r="F4779" s="58"/>
    </row>
    <row r="4780">
      <c r="A4780" s="59" t="s">
        <v>144</v>
      </c>
      <c r="B4780" s="59" t="s">
        <v>58</v>
      </c>
      <c r="C4780" s="59" t="s">
        <v>171</v>
      </c>
      <c r="D4780" s="59">
        <v>1.0</v>
      </c>
      <c r="E4780" s="59" t="s">
        <v>161</v>
      </c>
      <c r="F4780" s="58"/>
    </row>
    <row r="4781">
      <c r="A4781" s="59" t="s">
        <v>144</v>
      </c>
      <c r="B4781" s="59" t="s">
        <v>65</v>
      </c>
      <c r="C4781" s="59" t="s">
        <v>171</v>
      </c>
      <c r="D4781" s="59">
        <v>1.0</v>
      </c>
      <c r="E4781" s="59" t="s">
        <v>161</v>
      </c>
      <c r="F4781" s="58"/>
    </row>
    <row r="4782">
      <c r="A4782" s="59" t="s">
        <v>144</v>
      </c>
      <c r="B4782" s="59" t="s">
        <v>59</v>
      </c>
      <c r="C4782" s="59" t="s">
        <v>171</v>
      </c>
      <c r="D4782" s="59">
        <v>1.0</v>
      </c>
      <c r="E4782" s="59" t="s">
        <v>161</v>
      </c>
      <c r="F4782" s="58"/>
    </row>
    <row r="4783">
      <c r="A4783" s="59" t="s">
        <v>144</v>
      </c>
      <c r="B4783" s="59" t="s">
        <v>71</v>
      </c>
      <c r="C4783" s="59" t="s">
        <v>171</v>
      </c>
      <c r="D4783" s="59">
        <v>1.0</v>
      </c>
      <c r="E4783" s="59" t="s">
        <v>161</v>
      </c>
      <c r="F4783" s="58"/>
    </row>
    <row r="4784">
      <c r="A4784" s="59" t="s">
        <v>144</v>
      </c>
      <c r="B4784" s="59" t="s">
        <v>119</v>
      </c>
      <c r="C4784" s="59" t="s">
        <v>171</v>
      </c>
      <c r="D4784" s="59">
        <v>1.0</v>
      </c>
      <c r="E4784" s="59" t="s">
        <v>161</v>
      </c>
      <c r="F4784" s="58"/>
    </row>
    <row r="4785">
      <c r="A4785" s="59" t="s">
        <v>144</v>
      </c>
      <c r="B4785" s="59" t="s">
        <v>122</v>
      </c>
      <c r="C4785" s="59" t="s">
        <v>171</v>
      </c>
      <c r="D4785" s="59">
        <v>1.0</v>
      </c>
      <c r="E4785" s="59" t="s">
        <v>161</v>
      </c>
      <c r="F4785" s="58"/>
    </row>
    <row r="4786">
      <c r="A4786" s="59" t="s">
        <v>144</v>
      </c>
      <c r="B4786" s="59" t="s">
        <v>36</v>
      </c>
      <c r="C4786" s="59" t="s">
        <v>171</v>
      </c>
      <c r="D4786" s="59">
        <v>1.0</v>
      </c>
      <c r="E4786" s="59" t="s">
        <v>161</v>
      </c>
      <c r="F4786" s="58"/>
    </row>
    <row r="4787">
      <c r="A4787" s="59" t="s">
        <v>144</v>
      </c>
      <c r="B4787" s="59" t="s">
        <v>40</v>
      </c>
      <c r="C4787" s="59" t="s">
        <v>171</v>
      </c>
      <c r="D4787" s="59">
        <v>1.0</v>
      </c>
      <c r="E4787" s="59" t="s">
        <v>161</v>
      </c>
      <c r="F4787" s="58"/>
    </row>
    <row r="4788">
      <c r="A4788" s="59" t="s">
        <v>144</v>
      </c>
      <c r="B4788" s="59" t="s">
        <v>84</v>
      </c>
      <c r="C4788" s="59" t="s">
        <v>171</v>
      </c>
      <c r="D4788" s="59">
        <v>1.0</v>
      </c>
      <c r="E4788" s="59" t="s">
        <v>161</v>
      </c>
      <c r="F4788" s="58"/>
    </row>
    <row r="4789">
      <c r="A4789" s="59" t="s">
        <v>144</v>
      </c>
      <c r="B4789" s="59" t="s">
        <v>98</v>
      </c>
      <c r="C4789" s="59" t="s">
        <v>171</v>
      </c>
      <c r="D4789" s="59">
        <v>1.0</v>
      </c>
      <c r="E4789" s="59" t="s">
        <v>161</v>
      </c>
      <c r="F4789" s="58"/>
    </row>
    <row r="4790">
      <c r="A4790" s="59" t="s">
        <v>144</v>
      </c>
      <c r="B4790" s="59" t="s">
        <v>99</v>
      </c>
      <c r="C4790" s="59" t="s">
        <v>171</v>
      </c>
      <c r="D4790" s="59">
        <v>1.0</v>
      </c>
      <c r="E4790" s="59" t="s">
        <v>161</v>
      </c>
      <c r="F4790" s="58"/>
    </row>
    <row r="4791">
      <c r="A4791" s="59" t="s">
        <v>144</v>
      </c>
      <c r="B4791" s="59" t="s">
        <v>109</v>
      </c>
      <c r="C4791" s="59" t="s">
        <v>171</v>
      </c>
      <c r="D4791" s="59">
        <v>1.0</v>
      </c>
      <c r="E4791" s="59" t="s">
        <v>161</v>
      </c>
      <c r="F4791" s="58"/>
    </row>
    <row r="4792">
      <c r="A4792" s="59" t="s">
        <v>144</v>
      </c>
      <c r="B4792" s="59" t="s">
        <v>124</v>
      </c>
      <c r="C4792" s="59" t="s">
        <v>171</v>
      </c>
      <c r="D4792" s="59">
        <v>1.0</v>
      </c>
      <c r="E4792" s="59" t="s">
        <v>161</v>
      </c>
      <c r="F4792" s="58"/>
    </row>
    <row r="4793">
      <c r="A4793" s="59" t="s">
        <v>144</v>
      </c>
      <c r="B4793" s="59" t="s">
        <v>145</v>
      </c>
      <c r="C4793" s="59" t="s">
        <v>171</v>
      </c>
      <c r="D4793" s="59">
        <v>1.0</v>
      </c>
      <c r="E4793" s="59" t="s">
        <v>161</v>
      </c>
      <c r="F4793" s="58"/>
    </row>
    <row r="4794">
      <c r="A4794" s="59" t="s">
        <v>144</v>
      </c>
      <c r="B4794" s="59" t="s">
        <v>147</v>
      </c>
      <c r="C4794" s="59" t="s">
        <v>171</v>
      </c>
      <c r="D4794" s="59">
        <v>1.0</v>
      </c>
      <c r="E4794" s="59" t="s">
        <v>161</v>
      </c>
      <c r="F4794" s="58"/>
    </row>
    <row r="4795">
      <c r="A4795" s="59" t="s">
        <v>144</v>
      </c>
      <c r="B4795" s="59" t="s">
        <v>102</v>
      </c>
      <c r="C4795" s="59" t="s">
        <v>171</v>
      </c>
      <c r="D4795" s="59">
        <v>1.0</v>
      </c>
      <c r="E4795" s="59" t="s">
        <v>161</v>
      </c>
      <c r="F4795" s="58"/>
    </row>
    <row r="4796">
      <c r="A4796" s="59" t="s">
        <v>82</v>
      </c>
      <c r="B4796" s="59" t="s">
        <v>73</v>
      </c>
      <c r="C4796" s="59" t="s">
        <v>171</v>
      </c>
      <c r="D4796" s="59">
        <v>1.0</v>
      </c>
      <c r="E4796" s="59" t="s">
        <v>161</v>
      </c>
      <c r="F4796" s="58"/>
    </row>
    <row r="4797">
      <c r="A4797" s="59" t="s">
        <v>82</v>
      </c>
      <c r="B4797" s="59" t="s">
        <v>50</v>
      </c>
      <c r="C4797" s="59" t="s">
        <v>171</v>
      </c>
      <c r="D4797" s="59">
        <v>1.0</v>
      </c>
      <c r="E4797" s="59" t="s">
        <v>161</v>
      </c>
      <c r="F4797" s="58"/>
    </row>
    <row r="4798">
      <c r="A4798" s="59" t="s">
        <v>82</v>
      </c>
      <c r="B4798" s="59" t="s">
        <v>72</v>
      </c>
      <c r="C4798" s="59" t="s">
        <v>171</v>
      </c>
      <c r="D4798" s="59">
        <v>1.0</v>
      </c>
      <c r="E4798" s="59" t="s">
        <v>161</v>
      </c>
      <c r="F4798" s="58"/>
    </row>
    <row r="4799">
      <c r="A4799" s="59" t="s">
        <v>82</v>
      </c>
      <c r="B4799" s="59" t="s">
        <v>75</v>
      </c>
      <c r="C4799" s="59" t="s">
        <v>171</v>
      </c>
      <c r="D4799" s="59">
        <v>1.0</v>
      </c>
      <c r="E4799" s="59" t="s">
        <v>161</v>
      </c>
      <c r="F4799" s="58"/>
    </row>
    <row r="4800">
      <c r="A4800" s="59" t="s">
        <v>82</v>
      </c>
      <c r="B4800" s="59" t="s">
        <v>25</v>
      </c>
      <c r="C4800" s="59" t="s">
        <v>171</v>
      </c>
      <c r="D4800" s="59">
        <v>1.0</v>
      </c>
      <c r="E4800" s="59" t="s">
        <v>161</v>
      </c>
      <c r="F4800" s="58"/>
    </row>
    <row r="4801">
      <c r="A4801" s="59" t="s">
        <v>82</v>
      </c>
      <c r="B4801" s="59" t="s">
        <v>104</v>
      </c>
      <c r="C4801" s="59" t="s">
        <v>171</v>
      </c>
      <c r="D4801" s="59">
        <v>1.0</v>
      </c>
      <c r="E4801" s="59" t="s">
        <v>161</v>
      </c>
      <c r="F4801" s="58"/>
    </row>
    <row r="4802">
      <c r="A4802" s="59" t="s">
        <v>82</v>
      </c>
      <c r="B4802" s="59" t="s">
        <v>146</v>
      </c>
      <c r="C4802" s="59" t="s">
        <v>171</v>
      </c>
      <c r="D4802" s="59">
        <v>1.0</v>
      </c>
      <c r="E4802" s="59" t="s">
        <v>161</v>
      </c>
      <c r="F4802" s="58"/>
    </row>
    <row r="4803">
      <c r="A4803" s="59" t="s">
        <v>82</v>
      </c>
      <c r="B4803" s="59" t="s">
        <v>55</v>
      </c>
      <c r="C4803" s="59" t="s">
        <v>171</v>
      </c>
      <c r="D4803" s="59">
        <v>1.0</v>
      </c>
      <c r="E4803" s="59" t="s">
        <v>161</v>
      </c>
      <c r="F4803" s="58"/>
    </row>
    <row r="4804">
      <c r="A4804" s="59" t="s">
        <v>82</v>
      </c>
      <c r="B4804" s="59" t="s">
        <v>125</v>
      </c>
      <c r="C4804" s="59" t="s">
        <v>171</v>
      </c>
      <c r="D4804" s="59">
        <v>1.0</v>
      </c>
      <c r="E4804" s="59" t="s">
        <v>161</v>
      </c>
      <c r="F4804" s="58"/>
    </row>
    <row r="4805">
      <c r="A4805" s="59" t="s">
        <v>82</v>
      </c>
      <c r="B4805" s="59" t="s">
        <v>81</v>
      </c>
      <c r="C4805" s="59" t="s">
        <v>171</v>
      </c>
      <c r="D4805" s="59">
        <v>1.0</v>
      </c>
      <c r="E4805" s="59" t="s">
        <v>161</v>
      </c>
      <c r="F4805" s="58"/>
    </row>
    <row r="4806">
      <c r="A4806" s="59" t="s">
        <v>82</v>
      </c>
      <c r="B4806" s="59" t="s">
        <v>106</v>
      </c>
      <c r="C4806" s="59" t="s">
        <v>171</v>
      </c>
      <c r="D4806" s="59">
        <v>1.0</v>
      </c>
      <c r="E4806" s="59" t="s">
        <v>161</v>
      </c>
      <c r="F4806" s="58"/>
    </row>
    <row r="4807">
      <c r="A4807" s="59" t="s">
        <v>82</v>
      </c>
      <c r="B4807" s="59" t="s">
        <v>86</v>
      </c>
      <c r="C4807" s="59" t="s">
        <v>171</v>
      </c>
      <c r="D4807" s="59">
        <v>1.0</v>
      </c>
      <c r="E4807" s="59" t="s">
        <v>161</v>
      </c>
      <c r="F4807" s="58"/>
    </row>
    <row r="4808">
      <c r="A4808" s="59" t="s">
        <v>82</v>
      </c>
      <c r="B4808" s="59" t="s">
        <v>90</v>
      </c>
      <c r="C4808" s="59" t="s">
        <v>171</v>
      </c>
      <c r="D4808" s="59">
        <v>1.0</v>
      </c>
      <c r="E4808" s="59" t="s">
        <v>161</v>
      </c>
      <c r="F4808" s="58"/>
    </row>
    <row r="4809">
      <c r="A4809" s="59" t="s">
        <v>82</v>
      </c>
      <c r="B4809" s="59" t="s">
        <v>135</v>
      </c>
      <c r="C4809" s="59" t="s">
        <v>171</v>
      </c>
      <c r="D4809" s="59">
        <v>1.0</v>
      </c>
      <c r="E4809" s="59" t="s">
        <v>161</v>
      </c>
      <c r="F4809" s="58"/>
    </row>
    <row r="4810">
      <c r="A4810" s="59" t="s">
        <v>82</v>
      </c>
      <c r="B4810" s="59" t="s">
        <v>113</v>
      </c>
      <c r="C4810" s="59" t="s">
        <v>171</v>
      </c>
      <c r="D4810" s="59">
        <v>1.0</v>
      </c>
      <c r="E4810" s="59" t="s">
        <v>161</v>
      </c>
      <c r="F4810" s="58"/>
    </row>
    <row r="4811">
      <c r="A4811" s="59" t="s">
        <v>82</v>
      </c>
      <c r="B4811" s="59" t="s">
        <v>69</v>
      </c>
      <c r="C4811" s="59" t="s">
        <v>171</v>
      </c>
      <c r="D4811" s="59">
        <v>1.0</v>
      </c>
      <c r="E4811" s="59" t="s">
        <v>161</v>
      </c>
      <c r="F4811" s="58"/>
    </row>
    <row r="4812">
      <c r="A4812" s="59" t="s">
        <v>82</v>
      </c>
      <c r="B4812" s="59" t="s">
        <v>143</v>
      </c>
      <c r="C4812" s="59" t="s">
        <v>171</v>
      </c>
      <c r="D4812" s="59">
        <v>1.0</v>
      </c>
      <c r="E4812" s="59" t="s">
        <v>161</v>
      </c>
      <c r="F4812" s="58"/>
    </row>
    <row r="4813">
      <c r="A4813" s="59" t="s">
        <v>82</v>
      </c>
      <c r="B4813" s="59" t="s">
        <v>111</v>
      </c>
      <c r="C4813" s="59" t="s">
        <v>171</v>
      </c>
      <c r="D4813" s="59">
        <v>1.0</v>
      </c>
      <c r="E4813" s="59" t="s">
        <v>161</v>
      </c>
      <c r="F4813" s="58"/>
    </row>
    <row r="4814">
      <c r="A4814" s="59" t="s">
        <v>82</v>
      </c>
      <c r="B4814" s="59" t="s">
        <v>130</v>
      </c>
      <c r="C4814" s="59" t="s">
        <v>171</v>
      </c>
      <c r="D4814" s="59">
        <v>1.0</v>
      </c>
      <c r="E4814" s="59" t="s">
        <v>161</v>
      </c>
      <c r="F4814" s="58"/>
    </row>
    <row r="4815">
      <c r="A4815" s="59" t="s">
        <v>82</v>
      </c>
      <c r="B4815" s="59" t="s">
        <v>47</v>
      </c>
      <c r="C4815" s="59" t="s">
        <v>171</v>
      </c>
      <c r="D4815" s="59">
        <v>1.0</v>
      </c>
      <c r="E4815" s="59" t="s">
        <v>161</v>
      </c>
      <c r="F4815" s="58"/>
    </row>
    <row r="4816">
      <c r="A4816" s="59" t="s">
        <v>82</v>
      </c>
      <c r="B4816" s="59" t="s">
        <v>17</v>
      </c>
      <c r="C4816" s="59" t="s">
        <v>171</v>
      </c>
      <c r="D4816" s="59">
        <v>1.0</v>
      </c>
      <c r="E4816" s="59" t="s">
        <v>161</v>
      </c>
      <c r="F4816" s="58"/>
    </row>
    <row r="4817">
      <c r="A4817" s="59" t="s">
        <v>82</v>
      </c>
      <c r="B4817" s="59" t="s">
        <v>22</v>
      </c>
      <c r="C4817" s="59" t="s">
        <v>171</v>
      </c>
      <c r="D4817" s="59">
        <v>1.0</v>
      </c>
      <c r="E4817" s="59" t="s">
        <v>161</v>
      </c>
      <c r="F4817" s="58"/>
    </row>
    <row r="4818">
      <c r="A4818" s="59" t="s">
        <v>82</v>
      </c>
      <c r="B4818" s="59" t="s">
        <v>62</v>
      </c>
      <c r="C4818" s="59" t="s">
        <v>171</v>
      </c>
      <c r="D4818" s="59">
        <v>1.0</v>
      </c>
      <c r="E4818" s="59" t="s">
        <v>161</v>
      </c>
      <c r="F4818" s="58"/>
    </row>
    <row r="4819">
      <c r="A4819" s="59" t="s">
        <v>82</v>
      </c>
      <c r="B4819" s="59" t="s">
        <v>66</v>
      </c>
      <c r="C4819" s="59" t="s">
        <v>171</v>
      </c>
      <c r="D4819" s="59">
        <v>1.0</v>
      </c>
      <c r="E4819" s="59" t="s">
        <v>161</v>
      </c>
      <c r="F4819" s="58"/>
    </row>
    <row r="4820">
      <c r="A4820" s="59" t="s">
        <v>82</v>
      </c>
      <c r="B4820" s="59" t="s">
        <v>78</v>
      </c>
      <c r="C4820" s="59" t="s">
        <v>171</v>
      </c>
      <c r="D4820" s="59">
        <v>1.0</v>
      </c>
      <c r="E4820" s="59" t="s">
        <v>161</v>
      </c>
      <c r="F4820" s="58"/>
    </row>
    <row r="4821">
      <c r="A4821" s="59" t="s">
        <v>82</v>
      </c>
      <c r="B4821" s="59" t="s">
        <v>91</v>
      </c>
      <c r="C4821" s="59" t="s">
        <v>171</v>
      </c>
      <c r="D4821" s="59">
        <v>1.0</v>
      </c>
      <c r="E4821" s="59" t="s">
        <v>161</v>
      </c>
      <c r="F4821" s="58"/>
    </row>
    <row r="4822">
      <c r="A4822" s="59" t="s">
        <v>82</v>
      </c>
      <c r="B4822" s="59" t="s">
        <v>110</v>
      </c>
      <c r="C4822" s="59" t="s">
        <v>171</v>
      </c>
      <c r="D4822" s="59">
        <v>1.0</v>
      </c>
      <c r="E4822" s="59" t="s">
        <v>161</v>
      </c>
      <c r="F4822" s="58"/>
    </row>
    <row r="4823">
      <c r="A4823" s="59" t="s">
        <v>82</v>
      </c>
      <c r="B4823" s="59" t="s">
        <v>87</v>
      </c>
      <c r="C4823" s="59" t="s">
        <v>171</v>
      </c>
      <c r="D4823" s="59">
        <v>1.0</v>
      </c>
      <c r="E4823" s="59" t="s">
        <v>161</v>
      </c>
      <c r="F4823" s="58"/>
    </row>
    <row r="4824">
      <c r="A4824" s="59" t="s">
        <v>82</v>
      </c>
      <c r="B4824" s="59" t="s">
        <v>41</v>
      </c>
      <c r="C4824" s="59" t="s">
        <v>171</v>
      </c>
      <c r="D4824" s="59">
        <v>1.0</v>
      </c>
      <c r="E4824" s="59" t="s">
        <v>161</v>
      </c>
      <c r="F4824" s="58"/>
    </row>
    <row r="4825">
      <c r="A4825" s="59" t="s">
        <v>82</v>
      </c>
      <c r="B4825" s="59" t="s">
        <v>97</v>
      </c>
      <c r="C4825" s="59" t="s">
        <v>171</v>
      </c>
      <c r="D4825" s="59">
        <v>1.0</v>
      </c>
      <c r="E4825" s="59" t="s">
        <v>161</v>
      </c>
      <c r="F4825" s="58"/>
    </row>
    <row r="4826">
      <c r="A4826" s="59" t="s">
        <v>82</v>
      </c>
      <c r="B4826" s="59" t="s">
        <v>77</v>
      </c>
      <c r="C4826" s="59" t="s">
        <v>171</v>
      </c>
      <c r="D4826" s="59">
        <v>1.0</v>
      </c>
      <c r="E4826" s="59" t="s">
        <v>161</v>
      </c>
      <c r="F4826" s="58"/>
    </row>
    <row r="4827">
      <c r="A4827" s="59" t="s">
        <v>82</v>
      </c>
      <c r="B4827" s="59" t="s">
        <v>120</v>
      </c>
      <c r="C4827" s="59" t="s">
        <v>171</v>
      </c>
      <c r="D4827" s="59">
        <v>1.0</v>
      </c>
      <c r="E4827" s="59" t="s">
        <v>161</v>
      </c>
      <c r="F4827" s="58"/>
    </row>
    <row r="4828">
      <c r="A4828" s="59" t="s">
        <v>82</v>
      </c>
      <c r="B4828" s="59" t="s">
        <v>116</v>
      </c>
      <c r="C4828" s="59" t="s">
        <v>171</v>
      </c>
      <c r="D4828" s="59">
        <v>1.0</v>
      </c>
      <c r="E4828" s="59" t="s">
        <v>161</v>
      </c>
      <c r="F4828" s="58"/>
    </row>
    <row r="4829">
      <c r="A4829" s="59" t="s">
        <v>82</v>
      </c>
      <c r="B4829" s="59" t="s">
        <v>31</v>
      </c>
      <c r="C4829" s="59" t="s">
        <v>171</v>
      </c>
      <c r="D4829" s="59">
        <v>1.0</v>
      </c>
      <c r="E4829" s="59" t="s">
        <v>161</v>
      </c>
      <c r="F4829" s="58"/>
    </row>
    <row r="4830">
      <c r="A4830" s="59" t="s">
        <v>82</v>
      </c>
      <c r="B4830" s="59" t="s">
        <v>45</v>
      </c>
      <c r="C4830" s="59" t="s">
        <v>171</v>
      </c>
      <c r="D4830" s="59">
        <v>1.0</v>
      </c>
      <c r="E4830" s="59" t="s">
        <v>161</v>
      </c>
      <c r="F4830" s="58"/>
    </row>
    <row r="4831">
      <c r="A4831" s="59" t="s">
        <v>82</v>
      </c>
      <c r="B4831" s="59" t="s">
        <v>94</v>
      </c>
      <c r="C4831" s="59" t="s">
        <v>171</v>
      </c>
      <c r="D4831" s="59">
        <v>1.0</v>
      </c>
      <c r="E4831" s="59" t="s">
        <v>161</v>
      </c>
      <c r="F4831" s="58"/>
    </row>
    <row r="4832">
      <c r="A4832" s="59" t="s">
        <v>82</v>
      </c>
      <c r="B4832" s="59" t="s">
        <v>27</v>
      </c>
      <c r="C4832" s="59" t="s">
        <v>171</v>
      </c>
      <c r="D4832" s="59">
        <v>1.0</v>
      </c>
      <c r="E4832" s="59" t="s">
        <v>161</v>
      </c>
      <c r="F4832" s="58"/>
    </row>
    <row r="4833">
      <c r="A4833" s="59" t="s">
        <v>82</v>
      </c>
      <c r="B4833" s="59" t="s">
        <v>105</v>
      </c>
      <c r="C4833" s="59" t="s">
        <v>171</v>
      </c>
      <c r="D4833" s="59">
        <v>1.0</v>
      </c>
      <c r="E4833" s="59" t="s">
        <v>161</v>
      </c>
      <c r="F4833" s="58"/>
    </row>
    <row r="4834">
      <c r="A4834" s="59" t="s">
        <v>82</v>
      </c>
      <c r="B4834" s="59" t="s">
        <v>52</v>
      </c>
      <c r="C4834" s="59" t="s">
        <v>171</v>
      </c>
      <c r="D4834" s="59">
        <v>1.0</v>
      </c>
      <c r="E4834" s="59" t="s">
        <v>161</v>
      </c>
      <c r="F4834" s="58"/>
    </row>
    <row r="4835">
      <c r="A4835" s="59" t="s">
        <v>82</v>
      </c>
      <c r="B4835" s="59" t="s">
        <v>58</v>
      </c>
      <c r="C4835" s="59" t="s">
        <v>171</v>
      </c>
      <c r="D4835" s="59">
        <v>1.0</v>
      </c>
      <c r="E4835" s="59" t="s">
        <v>161</v>
      </c>
      <c r="F4835" s="58"/>
    </row>
    <row r="4836">
      <c r="A4836" s="59" t="s">
        <v>82</v>
      </c>
      <c r="B4836" s="59" t="s">
        <v>65</v>
      </c>
      <c r="C4836" s="59" t="s">
        <v>171</v>
      </c>
      <c r="D4836" s="59">
        <v>1.0</v>
      </c>
      <c r="E4836" s="59" t="s">
        <v>161</v>
      </c>
      <c r="F4836" s="58"/>
    </row>
    <row r="4837">
      <c r="A4837" s="59" t="s">
        <v>82</v>
      </c>
      <c r="B4837" s="59" t="s">
        <v>59</v>
      </c>
      <c r="C4837" s="59" t="s">
        <v>171</v>
      </c>
      <c r="D4837" s="59">
        <v>1.0</v>
      </c>
      <c r="E4837" s="59" t="s">
        <v>161</v>
      </c>
      <c r="F4837" s="58"/>
    </row>
    <row r="4838">
      <c r="A4838" s="59" t="s">
        <v>82</v>
      </c>
      <c r="B4838" s="59" t="s">
        <v>71</v>
      </c>
      <c r="C4838" s="59" t="s">
        <v>171</v>
      </c>
      <c r="D4838" s="59">
        <v>1.0</v>
      </c>
      <c r="E4838" s="59" t="s">
        <v>161</v>
      </c>
      <c r="F4838" s="58"/>
    </row>
    <row r="4839">
      <c r="A4839" s="59" t="s">
        <v>82</v>
      </c>
      <c r="B4839" s="59" t="s">
        <v>119</v>
      </c>
      <c r="C4839" s="59" t="s">
        <v>171</v>
      </c>
      <c r="D4839" s="59">
        <v>1.0</v>
      </c>
      <c r="E4839" s="59" t="s">
        <v>161</v>
      </c>
      <c r="F4839" s="58"/>
    </row>
    <row r="4840">
      <c r="A4840" s="59" t="s">
        <v>82</v>
      </c>
      <c r="B4840" s="59" t="s">
        <v>122</v>
      </c>
      <c r="C4840" s="59" t="s">
        <v>171</v>
      </c>
      <c r="D4840" s="59">
        <v>1.0</v>
      </c>
      <c r="E4840" s="59" t="s">
        <v>161</v>
      </c>
      <c r="F4840" s="58"/>
    </row>
    <row r="4841">
      <c r="A4841" s="59" t="s">
        <v>82</v>
      </c>
      <c r="B4841" s="59" t="s">
        <v>36</v>
      </c>
      <c r="C4841" s="59" t="s">
        <v>171</v>
      </c>
      <c r="D4841" s="59">
        <v>1.0</v>
      </c>
      <c r="E4841" s="59" t="s">
        <v>161</v>
      </c>
      <c r="F4841" s="58"/>
    </row>
    <row r="4842">
      <c r="A4842" s="59" t="s">
        <v>82</v>
      </c>
      <c r="B4842" s="59" t="s">
        <v>40</v>
      </c>
      <c r="C4842" s="59" t="s">
        <v>171</v>
      </c>
      <c r="D4842" s="59">
        <v>1.0</v>
      </c>
      <c r="E4842" s="59" t="s">
        <v>161</v>
      </c>
      <c r="F4842" s="58"/>
    </row>
    <row r="4843">
      <c r="A4843" s="59" t="s">
        <v>82</v>
      </c>
      <c r="B4843" s="59" t="s">
        <v>84</v>
      </c>
      <c r="C4843" s="59" t="s">
        <v>171</v>
      </c>
      <c r="D4843" s="59">
        <v>1.0</v>
      </c>
      <c r="E4843" s="59" t="s">
        <v>161</v>
      </c>
      <c r="F4843" s="58"/>
    </row>
    <row r="4844">
      <c r="A4844" s="59" t="s">
        <v>82</v>
      </c>
      <c r="B4844" s="59" t="s">
        <v>98</v>
      </c>
      <c r="C4844" s="59" t="s">
        <v>171</v>
      </c>
      <c r="D4844" s="59">
        <v>1.0</v>
      </c>
      <c r="E4844" s="59" t="s">
        <v>161</v>
      </c>
      <c r="F4844" s="58"/>
    </row>
    <row r="4845">
      <c r="A4845" s="59" t="s">
        <v>82</v>
      </c>
      <c r="B4845" s="59" t="s">
        <v>99</v>
      </c>
      <c r="C4845" s="59" t="s">
        <v>171</v>
      </c>
      <c r="D4845" s="59">
        <v>1.0</v>
      </c>
      <c r="E4845" s="59" t="s">
        <v>161</v>
      </c>
      <c r="F4845" s="58"/>
    </row>
    <row r="4846">
      <c r="A4846" s="59" t="s">
        <v>82</v>
      </c>
      <c r="B4846" s="59" t="s">
        <v>109</v>
      </c>
      <c r="C4846" s="59" t="s">
        <v>171</v>
      </c>
      <c r="D4846" s="59">
        <v>1.0</v>
      </c>
      <c r="E4846" s="59" t="s">
        <v>161</v>
      </c>
      <c r="F4846" s="58"/>
    </row>
    <row r="4847">
      <c r="A4847" s="59" t="s">
        <v>82</v>
      </c>
      <c r="B4847" s="59" t="s">
        <v>124</v>
      </c>
      <c r="C4847" s="59" t="s">
        <v>171</v>
      </c>
      <c r="D4847" s="59">
        <v>1.0</v>
      </c>
      <c r="E4847" s="59" t="s">
        <v>161</v>
      </c>
      <c r="F4847" s="58"/>
    </row>
    <row r="4848">
      <c r="A4848" s="59" t="s">
        <v>82</v>
      </c>
      <c r="B4848" s="59" t="s">
        <v>145</v>
      </c>
      <c r="C4848" s="59" t="s">
        <v>171</v>
      </c>
      <c r="D4848" s="59">
        <v>1.0</v>
      </c>
      <c r="E4848" s="59" t="s">
        <v>161</v>
      </c>
      <c r="F4848" s="58"/>
    </row>
    <row r="4849">
      <c r="A4849" s="59" t="s">
        <v>82</v>
      </c>
      <c r="B4849" s="59" t="s">
        <v>147</v>
      </c>
      <c r="C4849" s="59" t="s">
        <v>171</v>
      </c>
      <c r="D4849" s="59">
        <v>1.0</v>
      </c>
      <c r="E4849" s="59" t="s">
        <v>161</v>
      </c>
      <c r="F4849" s="58"/>
    </row>
    <row r="4850">
      <c r="A4850" s="59" t="s">
        <v>82</v>
      </c>
      <c r="B4850" s="59" t="s">
        <v>102</v>
      </c>
      <c r="C4850" s="59" t="s">
        <v>171</v>
      </c>
      <c r="D4850" s="59">
        <v>1.0</v>
      </c>
      <c r="E4850" s="59" t="s">
        <v>161</v>
      </c>
      <c r="F4850" s="58"/>
    </row>
    <row r="4851">
      <c r="A4851" s="59" t="s">
        <v>73</v>
      </c>
      <c r="B4851" s="59" t="s">
        <v>50</v>
      </c>
      <c r="C4851" s="59" t="s">
        <v>171</v>
      </c>
      <c r="D4851" s="59">
        <v>1.0</v>
      </c>
      <c r="E4851" s="59" t="s">
        <v>161</v>
      </c>
      <c r="F4851" s="58"/>
    </row>
    <row r="4852">
      <c r="A4852" s="59" t="s">
        <v>73</v>
      </c>
      <c r="B4852" s="59" t="s">
        <v>72</v>
      </c>
      <c r="C4852" s="59" t="s">
        <v>171</v>
      </c>
      <c r="D4852" s="59">
        <v>1.0</v>
      </c>
      <c r="E4852" s="59" t="s">
        <v>161</v>
      </c>
      <c r="F4852" s="58"/>
    </row>
    <row r="4853">
      <c r="A4853" s="59" t="s">
        <v>73</v>
      </c>
      <c r="B4853" s="59" t="s">
        <v>75</v>
      </c>
      <c r="C4853" s="59" t="s">
        <v>171</v>
      </c>
      <c r="D4853" s="59">
        <v>1.0</v>
      </c>
      <c r="E4853" s="59" t="s">
        <v>161</v>
      </c>
      <c r="F4853" s="58"/>
    </row>
    <row r="4854">
      <c r="A4854" s="59" t="s">
        <v>73</v>
      </c>
      <c r="B4854" s="59" t="s">
        <v>25</v>
      </c>
      <c r="C4854" s="59" t="s">
        <v>171</v>
      </c>
      <c r="D4854" s="59">
        <v>1.0</v>
      </c>
      <c r="E4854" s="59" t="s">
        <v>161</v>
      </c>
      <c r="F4854" s="58"/>
    </row>
    <row r="4855">
      <c r="A4855" s="59" t="s">
        <v>73</v>
      </c>
      <c r="B4855" s="59" t="s">
        <v>104</v>
      </c>
      <c r="C4855" s="59" t="s">
        <v>171</v>
      </c>
      <c r="D4855" s="59">
        <v>1.0</v>
      </c>
      <c r="E4855" s="59" t="s">
        <v>161</v>
      </c>
      <c r="F4855" s="58"/>
    </row>
    <row r="4856">
      <c r="A4856" s="59" t="s">
        <v>73</v>
      </c>
      <c r="B4856" s="59" t="s">
        <v>146</v>
      </c>
      <c r="C4856" s="59" t="s">
        <v>171</v>
      </c>
      <c r="D4856" s="59">
        <v>1.0</v>
      </c>
      <c r="E4856" s="59" t="s">
        <v>161</v>
      </c>
      <c r="F4856" s="58"/>
    </row>
    <row r="4857">
      <c r="A4857" s="59" t="s">
        <v>73</v>
      </c>
      <c r="B4857" s="59" t="s">
        <v>55</v>
      </c>
      <c r="C4857" s="59" t="s">
        <v>171</v>
      </c>
      <c r="D4857" s="59">
        <v>1.0</v>
      </c>
      <c r="E4857" s="59" t="s">
        <v>161</v>
      </c>
      <c r="F4857" s="58"/>
    </row>
    <row r="4858">
      <c r="A4858" s="59" t="s">
        <v>73</v>
      </c>
      <c r="B4858" s="59" t="s">
        <v>125</v>
      </c>
      <c r="C4858" s="59" t="s">
        <v>171</v>
      </c>
      <c r="D4858" s="59">
        <v>1.0</v>
      </c>
      <c r="E4858" s="59" t="s">
        <v>161</v>
      </c>
      <c r="F4858" s="58"/>
    </row>
    <row r="4859">
      <c r="A4859" s="59" t="s">
        <v>73</v>
      </c>
      <c r="B4859" s="59" t="s">
        <v>81</v>
      </c>
      <c r="C4859" s="59" t="s">
        <v>171</v>
      </c>
      <c r="D4859" s="59">
        <v>1.0</v>
      </c>
      <c r="E4859" s="59" t="s">
        <v>161</v>
      </c>
      <c r="F4859" s="58"/>
    </row>
    <row r="4860">
      <c r="A4860" s="59" t="s">
        <v>73</v>
      </c>
      <c r="B4860" s="59" t="s">
        <v>106</v>
      </c>
      <c r="C4860" s="59" t="s">
        <v>171</v>
      </c>
      <c r="D4860" s="59">
        <v>1.0</v>
      </c>
      <c r="E4860" s="59" t="s">
        <v>161</v>
      </c>
      <c r="F4860" s="58"/>
    </row>
    <row r="4861">
      <c r="A4861" s="59" t="s">
        <v>73</v>
      </c>
      <c r="B4861" s="59" t="s">
        <v>86</v>
      </c>
      <c r="C4861" s="59" t="s">
        <v>171</v>
      </c>
      <c r="D4861" s="59">
        <v>1.0</v>
      </c>
      <c r="E4861" s="59" t="s">
        <v>161</v>
      </c>
      <c r="F4861" s="58"/>
    </row>
    <row r="4862">
      <c r="A4862" s="59" t="s">
        <v>73</v>
      </c>
      <c r="B4862" s="59" t="s">
        <v>90</v>
      </c>
      <c r="C4862" s="59" t="s">
        <v>171</v>
      </c>
      <c r="D4862" s="59">
        <v>1.0</v>
      </c>
      <c r="E4862" s="59" t="s">
        <v>161</v>
      </c>
      <c r="F4862" s="58"/>
    </row>
    <row r="4863">
      <c r="A4863" s="59" t="s">
        <v>73</v>
      </c>
      <c r="B4863" s="59" t="s">
        <v>135</v>
      </c>
      <c r="C4863" s="59" t="s">
        <v>171</v>
      </c>
      <c r="D4863" s="59">
        <v>1.0</v>
      </c>
      <c r="E4863" s="59" t="s">
        <v>161</v>
      </c>
      <c r="F4863" s="58"/>
    </row>
    <row r="4864">
      <c r="A4864" s="59" t="s">
        <v>73</v>
      </c>
      <c r="B4864" s="59" t="s">
        <v>113</v>
      </c>
      <c r="C4864" s="59" t="s">
        <v>171</v>
      </c>
      <c r="D4864" s="59">
        <v>1.0</v>
      </c>
      <c r="E4864" s="59" t="s">
        <v>161</v>
      </c>
      <c r="F4864" s="58"/>
    </row>
    <row r="4865">
      <c r="A4865" s="59" t="s">
        <v>73</v>
      </c>
      <c r="B4865" s="59" t="s">
        <v>69</v>
      </c>
      <c r="C4865" s="59" t="s">
        <v>171</v>
      </c>
      <c r="D4865" s="59">
        <v>1.0</v>
      </c>
      <c r="E4865" s="59" t="s">
        <v>161</v>
      </c>
      <c r="F4865" s="58"/>
    </row>
    <row r="4866">
      <c r="A4866" s="59" t="s">
        <v>73</v>
      </c>
      <c r="B4866" s="59" t="s">
        <v>143</v>
      </c>
      <c r="C4866" s="59" t="s">
        <v>171</v>
      </c>
      <c r="D4866" s="59">
        <v>1.0</v>
      </c>
      <c r="E4866" s="59" t="s">
        <v>161</v>
      </c>
      <c r="F4866" s="58"/>
    </row>
    <row r="4867">
      <c r="A4867" s="59" t="s">
        <v>73</v>
      </c>
      <c r="B4867" s="59" t="s">
        <v>111</v>
      </c>
      <c r="C4867" s="59" t="s">
        <v>171</v>
      </c>
      <c r="D4867" s="59">
        <v>1.0</v>
      </c>
      <c r="E4867" s="59" t="s">
        <v>161</v>
      </c>
      <c r="F4867" s="58"/>
    </row>
    <row r="4868">
      <c r="A4868" s="59" t="s">
        <v>73</v>
      </c>
      <c r="B4868" s="59" t="s">
        <v>130</v>
      </c>
      <c r="C4868" s="59" t="s">
        <v>171</v>
      </c>
      <c r="D4868" s="59">
        <v>1.0</v>
      </c>
      <c r="E4868" s="59" t="s">
        <v>161</v>
      </c>
      <c r="F4868" s="58"/>
    </row>
    <row r="4869">
      <c r="A4869" s="59" t="s">
        <v>73</v>
      </c>
      <c r="B4869" s="59" t="s">
        <v>47</v>
      </c>
      <c r="C4869" s="59" t="s">
        <v>171</v>
      </c>
      <c r="D4869" s="59">
        <v>1.0</v>
      </c>
      <c r="E4869" s="59" t="s">
        <v>161</v>
      </c>
      <c r="F4869" s="58"/>
    </row>
    <row r="4870">
      <c r="A4870" s="59" t="s">
        <v>73</v>
      </c>
      <c r="B4870" s="59" t="s">
        <v>17</v>
      </c>
      <c r="C4870" s="59" t="s">
        <v>171</v>
      </c>
      <c r="D4870" s="59">
        <v>1.0</v>
      </c>
      <c r="E4870" s="59" t="s">
        <v>161</v>
      </c>
      <c r="F4870" s="58"/>
    </row>
    <row r="4871">
      <c r="A4871" s="59" t="s">
        <v>73</v>
      </c>
      <c r="B4871" s="59" t="s">
        <v>22</v>
      </c>
      <c r="C4871" s="59" t="s">
        <v>171</v>
      </c>
      <c r="D4871" s="59">
        <v>1.0</v>
      </c>
      <c r="E4871" s="59" t="s">
        <v>161</v>
      </c>
      <c r="F4871" s="58"/>
    </row>
    <row r="4872">
      <c r="A4872" s="59" t="s">
        <v>73</v>
      </c>
      <c r="B4872" s="59" t="s">
        <v>62</v>
      </c>
      <c r="C4872" s="59" t="s">
        <v>171</v>
      </c>
      <c r="D4872" s="59">
        <v>1.0</v>
      </c>
      <c r="E4872" s="59" t="s">
        <v>161</v>
      </c>
      <c r="F4872" s="58"/>
    </row>
    <row r="4873">
      <c r="A4873" s="59" t="s">
        <v>73</v>
      </c>
      <c r="B4873" s="59" t="s">
        <v>66</v>
      </c>
      <c r="C4873" s="59" t="s">
        <v>171</v>
      </c>
      <c r="D4873" s="59">
        <v>1.0</v>
      </c>
      <c r="E4873" s="59" t="s">
        <v>161</v>
      </c>
      <c r="F4873" s="58"/>
    </row>
    <row r="4874">
      <c r="A4874" s="59" t="s">
        <v>73</v>
      </c>
      <c r="B4874" s="59" t="s">
        <v>78</v>
      </c>
      <c r="C4874" s="59" t="s">
        <v>171</v>
      </c>
      <c r="D4874" s="59">
        <v>1.0</v>
      </c>
      <c r="E4874" s="59" t="s">
        <v>161</v>
      </c>
      <c r="F4874" s="58"/>
    </row>
    <row r="4875">
      <c r="A4875" s="59" t="s">
        <v>73</v>
      </c>
      <c r="B4875" s="59" t="s">
        <v>91</v>
      </c>
      <c r="C4875" s="59" t="s">
        <v>171</v>
      </c>
      <c r="D4875" s="59">
        <v>1.0</v>
      </c>
      <c r="E4875" s="59" t="s">
        <v>161</v>
      </c>
      <c r="F4875" s="58"/>
    </row>
    <row r="4876">
      <c r="A4876" s="59" t="s">
        <v>73</v>
      </c>
      <c r="B4876" s="59" t="s">
        <v>110</v>
      </c>
      <c r="C4876" s="59" t="s">
        <v>171</v>
      </c>
      <c r="D4876" s="59">
        <v>1.0</v>
      </c>
      <c r="E4876" s="59" t="s">
        <v>161</v>
      </c>
      <c r="F4876" s="58"/>
    </row>
    <row r="4877">
      <c r="A4877" s="59" t="s">
        <v>73</v>
      </c>
      <c r="B4877" s="59" t="s">
        <v>87</v>
      </c>
      <c r="C4877" s="59" t="s">
        <v>171</v>
      </c>
      <c r="D4877" s="59">
        <v>1.0</v>
      </c>
      <c r="E4877" s="59" t="s">
        <v>161</v>
      </c>
      <c r="F4877" s="58"/>
    </row>
    <row r="4878">
      <c r="A4878" s="59" t="s">
        <v>73</v>
      </c>
      <c r="B4878" s="59" t="s">
        <v>41</v>
      </c>
      <c r="C4878" s="59" t="s">
        <v>171</v>
      </c>
      <c r="D4878" s="59">
        <v>1.0</v>
      </c>
      <c r="E4878" s="59" t="s">
        <v>161</v>
      </c>
      <c r="F4878" s="58"/>
    </row>
    <row r="4879">
      <c r="A4879" s="59" t="s">
        <v>73</v>
      </c>
      <c r="B4879" s="59" t="s">
        <v>97</v>
      </c>
      <c r="C4879" s="59" t="s">
        <v>171</v>
      </c>
      <c r="D4879" s="59">
        <v>1.0</v>
      </c>
      <c r="E4879" s="59" t="s">
        <v>161</v>
      </c>
      <c r="F4879" s="58"/>
    </row>
    <row r="4880">
      <c r="A4880" s="59" t="s">
        <v>73</v>
      </c>
      <c r="B4880" s="59" t="s">
        <v>77</v>
      </c>
      <c r="C4880" s="59" t="s">
        <v>171</v>
      </c>
      <c r="D4880" s="59">
        <v>1.0</v>
      </c>
      <c r="E4880" s="59" t="s">
        <v>161</v>
      </c>
      <c r="F4880" s="58"/>
    </row>
    <row r="4881">
      <c r="A4881" s="59" t="s">
        <v>73</v>
      </c>
      <c r="B4881" s="59" t="s">
        <v>120</v>
      </c>
      <c r="C4881" s="59" t="s">
        <v>171</v>
      </c>
      <c r="D4881" s="59">
        <v>1.0</v>
      </c>
      <c r="E4881" s="59" t="s">
        <v>161</v>
      </c>
      <c r="F4881" s="58"/>
    </row>
    <row r="4882">
      <c r="A4882" s="59" t="s">
        <v>73</v>
      </c>
      <c r="B4882" s="59" t="s">
        <v>116</v>
      </c>
      <c r="C4882" s="59" t="s">
        <v>171</v>
      </c>
      <c r="D4882" s="59">
        <v>1.0</v>
      </c>
      <c r="E4882" s="59" t="s">
        <v>161</v>
      </c>
      <c r="F4882" s="58"/>
    </row>
    <row r="4883">
      <c r="A4883" s="59" t="s">
        <v>73</v>
      </c>
      <c r="B4883" s="59" t="s">
        <v>31</v>
      </c>
      <c r="C4883" s="59" t="s">
        <v>171</v>
      </c>
      <c r="D4883" s="59">
        <v>1.0</v>
      </c>
      <c r="E4883" s="59" t="s">
        <v>161</v>
      </c>
      <c r="F4883" s="58"/>
    </row>
    <row r="4884">
      <c r="A4884" s="59" t="s">
        <v>73</v>
      </c>
      <c r="B4884" s="59" t="s">
        <v>45</v>
      </c>
      <c r="C4884" s="59" t="s">
        <v>171</v>
      </c>
      <c r="D4884" s="59">
        <v>1.0</v>
      </c>
      <c r="E4884" s="59" t="s">
        <v>161</v>
      </c>
      <c r="F4884" s="58"/>
    </row>
    <row r="4885">
      <c r="A4885" s="59" t="s">
        <v>73</v>
      </c>
      <c r="B4885" s="59" t="s">
        <v>94</v>
      </c>
      <c r="C4885" s="59" t="s">
        <v>171</v>
      </c>
      <c r="D4885" s="59">
        <v>1.0</v>
      </c>
      <c r="E4885" s="59" t="s">
        <v>161</v>
      </c>
      <c r="F4885" s="58"/>
    </row>
    <row r="4886">
      <c r="A4886" s="59" t="s">
        <v>73</v>
      </c>
      <c r="B4886" s="59" t="s">
        <v>27</v>
      </c>
      <c r="C4886" s="59" t="s">
        <v>171</v>
      </c>
      <c r="D4886" s="59">
        <v>1.0</v>
      </c>
      <c r="E4886" s="59" t="s">
        <v>161</v>
      </c>
      <c r="F4886" s="58"/>
    </row>
    <row r="4887">
      <c r="A4887" s="59" t="s">
        <v>73</v>
      </c>
      <c r="B4887" s="59" t="s">
        <v>105</v>
      </c>
      <c r="C4887" s="59" t="s">
        <v>171</v>
      </c>
      <c r="D4887" s="59">
        <v>1.0</v>
      </c>
      <c r="E4887" s="59" t="s">
        <v>161</v>
      </c>
      <c r="F4887" s="58"/>
    </row>
    <row r="4888">
      <c r="A4888" s="59" t="s">
        <v>73</v>
      </c>
      <c r="B4888" s="59" t="s">
        <v>52</v>
      </c>
      <c r="C4888" s="59" t="s">
        <v>171</v>
      </c>
      <c r="D4888" s="59">
        <v>1.0</v>
      </c>
      <c r="E4888" s="59" t="s">
        <v>161</v>
      </c>
      <c r="F4888" s="58"/>
    </row>
    <row r="4889">
      <c r="A4889" s="59" t="s">
        <v>73</v>
      </c>
      <c r="B4889" s="59" t="s">
        <v>58</v>
      </c>
      <c r="C4889" s="59" t="s">
        <v>171</v>
      </c>
      <c r="D4889" s="59">
        <v>1.0</v>
      </c>
      <c r="E4889" s="59" t="s">
        <v>161</v>
      </c>
      <c r="F4889" s="58"/>
    </row>
    <row r="4890">
      <c r="A4890" s="59" t="s">
        <v>73</v>
      </c>
      <c r="B4890" s="59" t="s">
        <v>65</v>
      </c>
      <c r="C4890" s="59" t="s">
        <v>171</v>
      </c>
      <c r="D4890" s="59">
        <v>1.0</v>
      </c>
      <c r="E4890" s="59" t="s">
        <v>161</v>
      </c>
      <c r="F4890" s="58"/>
    </row>
    <row r="4891">
      <c r="A4891" s="59" t="s">
        <v>73</v>
      </c>
      <c r="B4891" s="59" t="s">
        <v>59</v>
      </c>
      <c r="C4891" s="59" t="s">
        <v>171</v>
      </c>
      <c r="D4891" s="59">
        <v>1.0</v>
      </c>
      <c r="E4891" s="59" t="s">
        <v>161</v>
      </c>
      <c r="F4891" s="58"/>
    </row>
    <row r="4892">
      <c r="A4892" s="59" t="s">
        <v>73</v>
      </c>
      <c r="B4892" s="59" t="s">
        <v>71</v>
      </c>
      <c r="C4892" s="59" t="s">
        <v>171</v>
      </c>
      <c r="D4892" s="59">
        <v>1.0</v>
      </c>
      <c r="E4892" s="59" t="s">
        <v>161</v>
      </c>
      <c r="F4892" s="58"/>
    </row>
    <row r="4893">
      <c r="A4893" s="59" t="s">
        <v>73</v>
      </c>
      <c r="B4893" s="59" t="s">
        <v>119</v>
      </c>
      <c r="C4893" s="59" t="s">
        <v>171</v>
      </c>
      <c r="D4893" s="59">
        <v>1.0</v>
      </c>
      <c r="E4893" s="59" t="s">
        <v>161</v>
      </c>
      <c r="F4893" s="58"/>
    </row>
    <row r="4894">
      <c r="A4894" s="59" t="s">
        <v>73</v>
      </c>
      <c r="B4894" s="59" t="s">
        <v>122</v>
      </c>
      <c r="C4894" s="59" t="s">
        <v>171</v>
      </c>
      <c r="D4894" s="59">
        <v>1.0</v>
      </c>
      <c r="E4894" s="59" t="s">
        <v>161</v>
      </c>
      <c r="F4894" s="58"/>
    </row>
    <row r="4895">
      <c r="A4895" s="59" t="s">
        <v>73</v>
      </c>
      <c r="B4895" s="59" t="s">
        <v>36</v>
      </c>
      <c r="C4895" s="59" t="s">
        <v>171</v>
      </c>
      <c r="D4895" s="59">
        <v>1.0</v>
      </c>
      <c r="E4895" s="59" t="s">
        <v>161</v>
      </c>
      <c r="F4895" s="58"/>
    </row>
    <row r="4896">
      <c r="A4896" s="59" t="s">
        <v>73</v>
      </c>
      <c r="B4896" s="59" t="s">
        <v>40</v>
      </c>
      <c r="C4896" s="59" t="s">
        <v>171</v>
      </c>
      <c r="D4896" s="59">
        <v>1.0</v>
      </c>
      <c r="E4896" s="59" t="s">
        <v>161</v>
      </c>
      <c r="F4896" s="58"/>
    </row>
    <row r="4897">
      <c r="A4897" s="59" t="s">
        <v>73</v>
      </c>
      <c r="B4897" s="59" t="s">
        <v>84</v>
      </c>
      <c r="C4897" s="59" t="s">
        <v>171</v>
      </c>
      <c r="D4897" s="59">
        <v>1.0</v>
      </c>
      <c r="E4897" s="59" t="s">
        <v>161</v>
      </c>
      <c r="F4897" s="58"/>
    </row>
    <row r="4898">
      <c r="A4898" s="59" t="s">
        <v>73</v>
      </c>
      <c r="B4898" s="59" t="s">
        <v>98</v>
      </c>
      <c r="C4898" s="59" t="s">
        <v>171</v>
      </c>
      <c r="D4898" s="59">
        <v>1.0</v>
      </c>
      <c r="E4898" s="59" t="s">
        <v>161</v>
      </c>
      <c r="F4898" s="58"/>
    </row>
    <row r="4899">
      <c r="A4899" s="59" t="s">
        <v>73</v>
      </c>
      <c r="B4899" s="59" t="s">
        <v>99</v>
      </c>
      <c r="C4899" s="59" t="s">
        <v>171</v>
      </c>
      <c r="D4899" s="59">
        <v>1.0</v>
      </c>
      <c r="E4899" s="59" t="s">
        <v>161</v>
      </c>
      <c r="F4899" s="58"/>
    </row>
    <row r="4900">
      <c r="A4900" s="59" t="s">
        <v>73</v>
      </c>
      <c r="B4900" s="59" t="s">
        <v>109</v>
      </c>
      <c r="C4900" s="59" t="s">
        <v>171</v>
      </c>
      <c r="D4900" s="59">
        <v>1.0</v>
      </c>
      <c r="E4900" s="59" t="s">
        <v>161</v>
      </c>
      <c r="F4900" s="58"/>
    </row>
    <row r="4901">
      <c r="A4901" s="59" t="s">
        <v>73</v>
      </c>
      <c r="B4901" s="59" t="s">
        <v>124</v>
      </c>
      <c r="C4901" s="59" t="s">
        <v>171</v>
      </c>
      <c r="D4901" s="59">
        <v>1.0</v>
      </c>
      <c r="E4901" s="59" t="s">
        <v>161</v>
      </c>
      <c r="F4901" s="58"/>
    </row>
    <row r="4902">
      <c r="A4902" s="59" t="s">
        <v>73</v>
      </c>
      <c r="B4902" s="59" t="s">
        <v>145</v>
      </c>
      <c r="C4902" s="59" t="s">
        <v>171</v>
      </c>
      <c r="D4902" s="59">
        <v>1.0</v>
      </c>
      <c r="E4902" s="59" t="s">
        <v>161</v>
      </c>
      <c r="F4902" s="58"/>
    </row>
    <row r="4903">
      <c r="A4903" s="59" t="s">
        <v>73</v>
      </c>
      <c r="B4903" s="59" t="s">
        <v>147</v>
      </c>
      <c r="C4903" s="59" t="s">
        <v>171</v>
      </c>
      <c r="D4903" s="59">
        <v>1.0</v>
      </c>
      <c r="E4903" s="59" t="s">
        <v>161</v>
      </c>
      <c r="F4903" s="58"/>
    </row>
    <row r="4904">
      <c r="A4904" s="59" t="s">
        <v>73</v>
      </c>
      <c r="B4904" s="59" t="s">
        <v>102</v>
      </c>
      <c r="C4904" s="59" t="s">
        <v>171</v>
      </c>
      <c r="D4904" s="59">
        <v>1.0</v>
      </c>
      <c r="E4904" s="59" t="s">
        <v>161</v>
      </c>
      <c r="F4904" s="58"/>
    </row>
    <row r="4905">
      <c r="A4905" s="59" t="s">
        <v>50</v>
      </c>
      <c r="B4905" s="59" t="s">
        <v>72</v>
      </c>
      <c r="C4905" s="59" t="s">
        <v>171</v>
      </c>
      <c r="D4905" s="59">
        <v>1.0</v>
      </c>
      <c r="E4905" s="59" t="s">
        <v>161</v>
      </c>
      <c r="F4905" s="58"/>
    </row>
    <row r="4906">
      <c r="A4906" s="59" t="s">
        <v>50</v>
      </c>
      <c r="B4906" s="59" t="s">
        <v>75</v>
      </c>
      <c r="C4906" s="59" t="s">
        <v>171</v>
      </c>
      <c r="D4906" s="59">
        <v>1.0</v>
      </c>
      <c r="E4906" s="59" t="s">
        <v>161</v>
      </c>
      <c r="F4906" s="58"/>
    </row>
    <row r="4907">
      <c r="A4907" s="59" t="s">
        <v>50</v>
      </c>
      <c r="B4907" s="59" t="s">
        <v>25</v>
      </c>
      <c r="C4907" s="59" t="s">
        <v>171</v>
      </c>
      <c r="D4907" s="59">
        <v>1.0</v>
      </c>
      <c r="E4907" s="59" t="s">
        <v>161</v>
      </c>
      <c r="F4907" s="58"/>
    </row>
    <row r="4908">
      <c r="A4908" s="59" t="s">
        <v>50</v>
      </c>
      <c r="B4908" s="59" t="s">
        <v>104</v>
      </c>
      <c r="C4908" s="59" t="s">
        <v>171</v>
      </c>
      <c r="D4908" s="59">
        <v>1.0</v>
      </c>
      <c r="E4908" s="59" t="s">
        <v>161</v>
      </c>
      <c r="F4908" s="58"/>
    </row>
    <row r="4909">
      <c r="A4909" s="59" t="s">
        <v>50</v>
      </c>
      <c r="B4909" s="59" t="s">
        <v>146</v>
      </c>
      <c r="C4909" s="59" t="s">
        <v>171</v>
      </c>
      <c r="D4909" s="59">
        <v>1.0</v>
      </c>
      <c r="E4909" s="59" t="s">
        <v>161</v>
      </c>
      <c r="F4909" s="58"/>
    </row>
    <row r="4910">
      <c r="A4910" s="59" t="s">
        <v>50</v>
      </c>
      <c r="B4910" s="59" t="s">
        <v>55</v>
      </c>
      <c r="C4910" s="59" t="s">
        <v>171</v>
      </c>
      <c r="D4910" s="59">
        <v>1.0</v>
      </c>
      <c r="E4910" s="59" t="s">
        <v>161</v>
      </c>
      <c r="F4910" s="58"/>
    </row>
    <row r="4911">
      <c r="A4911" s="59" t="s">
        <v>50</v>
      </c>
      <c r="B4911" s="59" t="s">
        <v>125</v>
      </c>
      <c r="C4911" s="59" t="s">
        <v>171</v>
      </c>
      <c r="D4911" s="59">
        <v>1.0</v>
      </c>
      <c r="E4911" s="59" t="s">
        <v>161</v>
      </c>
      <c r="F4911" s="58"/>
    </row>
    <row r="4912">
      <c r="A4912" s="59" t="s">
        <v>50</v>
      </c>
      <c r="B4912" s="59" t="s">
        <v>81</v>
      </c>
      <c r="C4912" s="59" t="s">
        <v>171</v>
      </c>
      <c r="D4912" s="59">
        <v>1.0</v>
      </c>
      <c r="E4912" s="59" t="s">
        <v>161</v>
      </c>
      <c r="F4912" s="58"/>
    </row>
    <row r="4913">
      <c r="A4913" s="59" t="s">
        <v>50</v>
      </c>
      <c r="B4913" s="59" t="s">
        <v>106</v>
      </c>
      <c r="C4913" s="59" t="s">
        <v>171</v>
      </c>
      <c r="D4913" s="59">
        <v>1.0</v>
      </c>
      <c r="E4913" s="59" t="s">
        <v>161</v>
      </c>
      <c r="F4913" s="58"/>
    </row>
    <row r="4914">
      <c r="A4914" s="59" t="s">
        <v>50</v>
      </c>
      <c r="B4914" s="59" t="s">
        <v>86</v>
      </c>
      <c r="C4914" s="59" t="s">
        <v>171</v>
      </c>
      <c r="D4914" s="59">
        <v>1.0</v>
      </c>
      <c r="E4914" s="59" t="s">
        <v>161</v>
      </c>
      <c r="F4914" s="58"/>
    </row>
    <row r="4915">
      <c r="A4915" s="59" t="s">
        <v>50</v>
      </c>
      <c r="B4915" s="59" t="s">
        <v>90</v>
      </c>
      <c r="C4915" s="59" t="s">
        <v>171</v>
      </c>
      <c r="D4915" s="59">
        <v>1.0</v>
      </c>
      <c r="E4915" s="59" t="s">
        <v>161</v>
      </c>
      <c r="F4915" s="58"/>
    </row>
    <row r="4916">
      <c r="A4916" s="59" t="s">
        <v>50</v>
      </c>
      <c r="B4916" s="59" t="s">
        <v>135</v>
      </c>
      <c r="C4916" s="59" t="s">
        <v>171</v>
      </c>
      <c r="D4916" s="59">
        <v>1.0</v>
      </c>
      <c r="E4916" s="59" t="s">
        <v>161</v>
      </c>
      <c r="F4916" s="58"/>
    </row>
    <row r="4917">
      <c r="A4917" s="59" t="s">
        <v>50</v>
      </c>
      <c r="B4917" s="59" t="s">
        <v>113</v>
      </c>
      <c r="C4917" s="59" t="s">
        <v>171</v>
      </c>
      <c r="D4917" s="59">
        <v>1.0</v>
      </c>
      <c r="E4917" s="59" t="s">
        <v>161</v>
      </c>
      <c r="F4917" s="58"/>
    </row>
    <row r="4918">
      <c r="A4918" s="59" t="s">
        <v>50</v>
      </c>
      <c r="B4918" s="59" t="s">
        <v>69</v>
      </c>
      <c r="C4918" s="59" t="s">
        <v>171</v>
      </c>
      <c r="D4918" s="59">
        <v>1.0</v>
      </c>
      <c r="E4918" s="59" t="s">
        <v>161</v>
      </c>
      <c r="F4918" s="58"/>
    </row>
    <row r="4919">
      <c r="A4919" s="59" t="s">
        <v>50</v>
      </c>
      <c r="B4919" s="59" t="s">
        <v>143</v>
      </c>
      <c r="C4919" s="59" t="s">
        <v>171</v>
      </c>
      <c r="D4919" s="59">
        <v>1.0</v>
      </c>
      <c r="E4919" s="59" t="s">
        <v>161</v>
      </c>
      <c r="F4919" s="58"/>
    </row>
    <row r="4920">
      <c r="A4920" s="59" t="s">
        <v>50</v>
      </c>
      <c r="B4920" s="59" t="s">
        <v>111</v>
      </c>
      <c r="C4920" s="59" t="s">
        <v>171</v>
      </c>
      <c r="D4920" s="59">
        <v>1.0</v>
      </c>
      <c r="E4920" s="59" t="s">
        <v>161</v>
      </c>
      <c r="F4920" s="58"/>
    </row>
    <row r="4921">
      <c r="A4921" s="59" t="s">
        <v>50</v>
      </c>
      <c r="B4921" s="59" t="s">
        <v>130</v>
      </c>
      <c r="C4921" s="59" t="s">
        <v>171</v>
      </c>
      <c r="D4921" s="59">
        <v>1.0</v>
      </c>
      <c r="E4921" s="59" t="s">
        <v>161</v>
      </c>
      <c r="F4921" s="58"/>
    </row>
    <row r="4922">
      <c r="A4922" s="59" t="s">
        <v>50</v>
      </c>
      <c r="B4922" s="59" t="s">
        <v>47</v>
      </c>
      <c r="C4922" s="59" t="s">
        <v>171</v>
      </c>
      <c r="D4922" s="59">
        <v>1.0</v>
      </c>
      <c r="E4922" s="59" t="s">
        <v>161</v>
      </c>
      <c r="F4922" s="58"/>
    </row>
    <row r="4923">
      <c r="A4923" s="59" t="s">
        <v>50</v>
      </c>
      <c r="B4923" s="59" t="s">
        <v>17</v>
      </c>
      <c r="C4923" s="59" t="s">
        <v>171</v>
      </c>
      <c r="D4923" s="59">
        <v>1.0</v>
      </c>
      <c r="E4923" s="59" t="s">
        <v>161</v>
      </c>
      <c r="F4923" s="58"/>
    </row>
    <row r="4924">
      <c r="A4924" s="59" t="s">
        <v>50</v>
      </c>
      <c r="B4924" s="59" t="s">
        <v>22</v>
      </c>
      <c r="C4924" s="59" t="s">
        <v>171</v>
      </c>
      <c r="D4924" s="59">
        <v>1.0</v>
      </c>
      <c r="E4924" s="59" t="s">
        <v>161</v>
      </c>
      <c r="F4924" s="58"/>
    </row>
    <row r="4925">
      <c r="A4925" s="59" t="s">
        <v>50</v>
      </c>
      <c r="B4925" s="59" t="s">
        <v>62</v>
      </c>
      <c r="C4925" s="59" t="s">
        <v>171</v>
      </c>
      <c r="D4925" s="59">
        <v>1.0</v>
      </c>
      <c r="E4925" s="59" t="s">
        <v>161</v>
      </c>
      <c r="F4925" s="58"/>
    </row>
    <row r="4926">
      <c r="A4926" s="59" t="s">
        <v>50</v>
      </c>
      <c r="B4926" s="59" t="s">
        <v>66</v>
      </c>
      <c r="C4926" s="59" t="s">
        <v>171</v>
      </c>
      <c r="D4926" s="59">
        <v>1.0</v>
      </c>
      <c r="E4926" s="59" t="s">
        <v>161</v>
      </c>
      <c r="F4926" s="58"/>
    </row>
    <row r="4927">
      <c r="A4927" s="59" t="s">
        <v>50</v>
      </c>
      <c r="B4927" s="59" t="s">
        <v>78</v>
      </c>
      <c r="C4927" s="59" t="s">
        <v>171</v>
      </c>
      <c r="D4927" s="59">
        <v>1.0</v>
      </c>
      <c r="E4927" s="59" t="s">
        <v>161</v>
      </c>
      <c r="F4927" s="58"/>
    </row>
    <row r="4928">
      <c r="A4928" s="59" t="s">
        <v>50</v>
      </c>
      <c r="B4928" s="59" t="s">
        <v>91</v>
      </c>
      <c r="C4928" s="59" t="s">
        <v>171</v>
      </c>
      <c r="D4928" s="59">
        <v>1.0</v>
      </c>
      <c r="E4928" s="59" t="s">
        <v>161</v>
      </c>
      <c r="F4928" s="58"/>
    </row>
    <row r="4929">
      <c r="A4929" s="59" t="s">
        <v>50</v>
      </c>
      <c r="B4929" s="59" t="s">
        <v>110</v>
      </c>
      <c r="C4929" s="59" t="s">
        <v>171</v>
      </c>
      <c r="D4929" s="59">
        <v>1.0</v>
      </c>
      <c r="E4929" s="59" t="s">
        <v>161</v>
      </c>
      <c r="F4929" s="58"/>
    </row>
    <row r="4930">
      <c r="A4930" s="59" t="s">
        <v>50</v>
      </c>
      <c r="B4930" s="59" t="s">
        <v>87</v>
      </c>
      <c r="C4930" s="59" t="s">
        <v>171</v>
      </c>
      <c r="D4930" s="59">
        <v>1.0</v>
      </c>
      <c r="E4930" s="59" t="s">
        <v>161</v>
      </c>
      <c r="F4930" s="58"/>
    </row>
    <row r="4931">
      <c r="A4931" s="59" t="s">
        <v>50</v>
      </c>
      <c r="B4931" s="59" t="s">
        <v>41</v>
      </c>
      <c r="C4931" s="59" t="s">
        <v>171</v>
      </c>
      <c r="D4931" s="59">
        <v>1.0</v>
      </c>
      <c r="E4931" s="59" t="s">
        <v>161</v>
      </c>
      <c r="F4931" s="58"/>
    </row>
    <row r="4932">
      <c r="A4932" s="59" t="s">
        <v>50</v>
      </c>
      <c r="B4932" s="59" t="s">
        <v>97</v>
      </c>
      <c r="C4932" s="59" t="s">
        <v>171</v>
      </c>
      <c r="D4932" s="59">
        <v>1.0</v>
      </c>
      <c r="E4932" s="59" t="s">
        <v>161</v>
      </c>
      <c r="F4932" s="58"/>
    </row>
    <row r="4933">
      <c r="A4933" s="59" t="s">
        <v>50</v>
      </c>
      <c r="B4933" s="59" t="s">
        <v>77</v>
      </c>
      <c r="C4933" s="59" t="s">
        <v>171</v>
      </c>
      <c r="D4933" s="59">
        <v>1.0</v>
      </c>
      <c r="E4933" s="59" t="s">
        <v>161</v>
      </c>
      <c r="F4933" s="58"/>
    </row>
    <row r="4934">
      <c r="A4934" s="59" t="s">
        <v>50</v>
      </c>
      <c r="B4934" s="59" t="s">
        <v>120</v>
      </c>
      <c r="C4934" s="59" t="s">
        <v>171</v>
      </c>
      <c r="D4934" s="59">
        <v>1.0</v>
      </c>
      <c r="E4934" s="59" t="s">
        <v>161</v>
      </c>
      <c r="F4934" s="58"/>
    </row>
    <row r="4935">
      <c r="A4935" s="59" t="s">
        <v>50</v>
      </c>
      <c r="B4935" s="59" t="s">
        <v>116</v>
      </c>
      <c r="C4935" s="59" t="s">
        <v>171</v>
      </c>
      <c r="D4935" s="59">
        <v>1.0</v>
      </c>
      <c r="E4935" s="59" t="s">
        <v>161</v>
      </c>
      <c r="F4935" s="58"/>
    </row>
    <row r="4936">
      <c r="A4936" s="59" t="s">
        <v>50</v>
      </c>
      <c r="B4936" s="59" t="s">
        <v>31</v>
      </c>
      <c r="C4936" s="59" t="s">
        <v>171</v>
      </c>
      <c r="D4936" s="59">
        <v>1.0</v>
      </c>
      <c r="E4936" s="59" t="s">
        <v>161</v>
      </c>
      <c r="F4936" s="58"/>
    </row>
    <row r="4937">
      <c r="A4937" s="59" t="s">
        <v>50</v>
      </c>
      <c r="B4937" s="59" t="s">
        <v>45</v>
      </c>
      <c r="C4937" s="59" t="s">
        <v>171</v>
      </c>
      <c r="D4937" s="59">
        <v>1.0</v>
      </c>
      <c r="E4937" s="59" t="s">
        <v>161</v>
      </c>
      <c r="F4937" s="58"/>
    </row>
    <row r="4938">
      <c r="A4938" s="59" t="s">
        <v>50</v>
      </c>
      <c r="B4938" s="59" t="s">
        <v>94</v>
      </c>
      <c r="C4938" s="59" t="s">
        <v>171</v>
      </c>
      <c r="D4938" s="59">
        <v>1.0</v>
      </c>
      <c r="E4938" s="59" t="s">
        <v>161</v>
      </c>
      <c r="F4938" s="58"/>
    </row>
    <row r="4939">
      <c r="A4939" s="59" t="s">
        <v>50</v>
      </c>
      <c r="B4939" s="59" t="s">
        <v>27</v>
      </c>
      <c r="C4939" s="59" t="s">
        <v>171</v>
      </c>
      <c r="D4939" s="59">
        <v>1.0</v>
      </c>
      <c r="E4939" s="59" t="s">
        <v>161</v>
      </c>
      <c r="F4939" s="58"/>
    </row>
    <row r="4940">
      <c r="A4940" s="59" t="s">
        <v>50</v>
      </c>
      <c r="B4940" s="59" t="s">
        <v>105</v>
      </c>
      <c r="C4940" s="59" t="s">
        <v>171</v>
      </c>
      <c r="D4940" s="59">
        <v>1.0</v>
      </c>
      <c r="E4940" s="59" t="s">
        <v>161</v>
      </c>
      <c r="F4940" s="58"/>
    </row>
    <row r="4941">
      <c r="A4941" s="59" t="s">
        <v>50</v>
      </c>
      <c r="B4941" s="59" t="s">
        <v>52</v>
      </c>
      <c r="C4941" s="59" t="s">
        <v>171</v>
      </c>
      <c r="D4941" s="59">
        <v>1.0</v>
      </c>
      <c r="E4941" s="59" t="s">
        <v>161</v>
      </c>
      <c r="F4941" s="58"/>
    </row>
    <row r="4942">
      <c r="A4942" s="59" t="s">
        <v>50</v>
      </c>
      <c r="B4942" s="59" t="s">
        <v>58</v>
      </c>
      <c r="C4942" s="59" t="s">
        <v>171</v>
      </c>
      <c r="D4942" s="59">
        <v>1.0</v>
      </c>
      <c r="E4942" s="59" t="s">
        <v>161</v>
      </c>
      <c r="F4942" s="58"/>
    </row>
    <row r="4943">
      <c r="A4943" s="59" t="s">
        <v>50</v>
      </c>
      <c r="B4943" s="59" t="s">
        <v>65</v>
      </c>
      <c r="C4943" s="59" t="s">
        <v>171</v>
      </c>
      <c r="D4943" s="59">
        <v>1.0</v>
      </c>
      <c r="E4943" s="59" t="s">
        <v>161</v>
      </c>
      <c r="F4943" s="58"/>
    </row>
    <row r="4944">
      <c r="A4944" s="59" t="s">
        <v>50</v>
      </c>
      <c r="B4944" s="59" t="s">
        <v>59</v>
      </c>
      <c r="C4944" s="59" t="s">
        <v>171</v>
      </c>
      <c r="D4944" s="59">
        <v>1.0</v>
      </c>
      <c r="E4944" s="59" t="s">
        <v>161</v>
      </c>
      <c r="F4944" s="58"/>
    </row>
    <row r="4945">
      <c r="A4945" s="59" t="s">
        <v>50</v>
      </c>
      <c r="B4945" s="59" t="s">
        <v>71</v>
      </c>
      <c r="C4945" s="59" t="s">
        <v>171</v>
      </c>
      <c r="D4945" s="59">
        <v>1.0</v>
      </c>
      <c r="E4945" s="59" t="s">
        <v>161</v>
      </c>
      <c r="F4945" s="58"/>
    </row>
    <row r="4946">
      <c r="A4946" s="59" t="s">
        <v>50</v>
      </c>
      <c r="B4946" s="59" t="s">
        <v>119</v>
      </c>
      <c r="C4946" s="59" t="s">
        <v>171</v>
      </c>
      <c r="D4946" s="59">
        <v>1.0</v>
      </c>
      <c r="E4946" s="59" t="s">
        <v>161</v>
      </c>
      <c r="F4946" s="58"/>
    </row>
    <row r="4947">
      <c r="A4947" s="59" t="s">
        <v>50</v>
      </c>
      <c r="B4947" s="59" t="s">
        <v>122</v>
      </c>
      <c r="C4947" s="59" t="s">
        <v>171</v>
      </c>
      <c r="D4947" s="59">
        <v>1.0</v>
      </c>
      <c r="E4947" s="59" t="s">
        <v>161</v>
      </c>
      <c r="F4947" s="58"/>
    </row>
    <row r="4948">
      <c r="A4948" s="59" t="s">
        <v>50</v>
      </c>
      <c r="B4948" s="59" t="s">
        <v>36</v>
      </c>
      <c r="C4948" s="59" t="s">
        <v>171</v>
      </c>
      <c r="D4948" s="59">
        <v>1.0</v>
      </c>
      <c r="E4948" s="59" t="s">
        <v>161</v>
      </c>
      <c r="F4948" s="58"/>
    </row>
    <row r="4949">
      <c r="A4949" s="59" t="s">
        <v>50</v>
      </c>
      <c r="B4949" s="59" t="s">
        <v>40</v>
      </c>
      <c r="C4949" s="59" t="s">
        <v>171</v>
      </c>
      <c r="D4949" s="59">
        <v>1.0</v>
      </c>
      <c r="E4949" s="59" t="s">
        <v>161</v>
      </c>
      <c r="F4949" s="58"/>
    </row>
    <row r="4950">
      <c r="A4950" s="59" t="s">
        <v>50</v>
      </c>
      <c r="B4950" s="59" t="s">
        <v>84</v>
      </c>
      <c r="C4950" s="59" t="s">
        <v>171</v>
      </c>
      <c r="D4950" s="59">
        <v>1.0</v>
      </c>
      <c r="E4950" s="59" t="s">
        <v>161</v>
      </c>
      <c r="F4950" s="58"/>
    </row>
    <row r="4951">
      <c r="A4951" s="59" t="s">
        <v>50</v>
      </c>
      <c r="B4951" s="59" t="s">
        <v>98</v>
      </c>
      <c r="C4951" s="59" t="s">
        <v>171</v>
      </c>
      <c r="D4951" s="59">
        <v>1.0</v>
      </c>
      <c r="E4951" s="59" t="s">
        <v>161</v>
      </c>
      <c r="F4951" s="58"/>
    </row>
    <row r="4952">
      <c r="A4952" s="59" t="s">
        <v>50</v>
      </c>
      <c r="B4952" s="59" t="s">
        <v>99</v>
      </c>
      <c r="C4952" s="59" t="s">
        <v>171</v>
      </c>
      <c r="D4952" s="59">
        <v>1.0</v>
      </c>
      <c r="E4952" s="59" t="s">
        <v>161</v>
      </c>
      <c r="F4952" s="58"/>
    </row>
    <row r="4953">
      <c r="A4953" s="59" t="s">
        <v>50</v>
      </c>
      <c r="B4953" s="59" t="s">
        <v>109</v>
      </c>
      <c r="C4953" s="59" t="s">
        <v>171</v>
      </c>
      <c r="D4953" s="59">
        <v>1.0</v>
      </c>
      <c r="E4953" s="59" t="s">
        <v>161</v>
      </c>
      <c r="F4953" s="58"/>
    </row>
    <row r="4954">
      <c r="A4954" s="59" t="s">
        <v>50</v>
      </c>
      <c r="B4954" s="59" t="s">
        <v>124</v>
      </c>
      <c r="C4954" s="59" t="s">
        <v>171</v>
      </c>
      <c r="D4954" s="59">
        <v>1.0</v>
      </c>
      <c r="E4954" s="59" t="s">
        <v>161</v>
      </c>
      <c r="F4954" s="58"/>
    </row>
    <row r="4955">
      <c r="A4955" s="59" t="s">
        <v>50</v>
      </c>
      <c r="B4955" s="59" t="s">
        <v>145</v>
      </c>
      <c r="C4955" s="59" t="s">
        <v>171</v>
      </c>
      <c r="D4955" s="59">
        <v>1.0</v>
      </c>
      <c r="E4955" s="59" t="s">
        <v>161</v>
      </c>
      <c r="F4955" s="58"/>
    </row>
    <row r="4956">
      <c r="A4956" s="59" t="s">
        <v>50</v>
      </c>
      <c r="B4956" s="59" t="s">
        <v>147</v>
      </c>
      <c r="C4956" s="59" t="s">
        <v>171</v>
      </c>
      <c r="D4956" s="59">
        <v>1.0</v>
      </c>
      <c r="E4956" s="59" t="s">
        <v>161</v>
      </c>
      <c r="F4956" s="58"/>
    </row>
    <row r="4957">
      <c r="A4957" s="59" t="s">
        <v>50</v>
      </c>
      <c r="B4957" s="59" t="s">
        <v>102</v>
      </c>
      <c r="C4957" s="59" t="s">
        <v>171</v>
      </c>
      <c r="D4957" s="59">
        <v>1.0</v>
      </c>
      <c r="E4957" s="59" t="s">
        <v>161</v>
      </c>
      <c r="F4957" s="58"/>
    </row>
    <row r="4958">
      <c r="A4958" s="59" t="s">
        <v>72</v>
      </c>
      <c r="B4958" s="59" t="s">
        <v>75</v>
      </c>
      <c r="C4958" s="59" t="s">
        <v>171</v>
      </c>
      <c r="D4958" s="59">
        <v>1.0</v>
      </c>
      <c r="E4958" s="59" t="s">
        <v>161</v>
      </c>
      <c r="F4958" s="58"/>
    </row>
    <row r="4959">
      <c r="A4959" s="59" t="s">
        <v>72</v>
      </c>
      <c r="B4959" s="59" t="s">
        <v>25</v>
      </c>
      <c r="C4959" s="59" t="s">
        <v>171</v>
      </c>
      <c r="D4959" s="59">
        <v>1.0</v>
      </c>
      <c r="E4959" s="59" t="s">
        <v>161</v>
      </c>
      <c r="F4959" s="58"/>
    </row>
    <row r="4960">
      <c r="A4960" s="59" t="s">
        <v>72</v>
      </c>
      <c r="B4960" s="59" t="s">
        <v>104</v>
      </c>
      <c r="C4960" s="59" t="s">
        <v>171</v>
      </c>
      <c r="D4960" s="59">
        <v>1.0</v>
      </c>
      <c r="E4960" s="59" t="s">
        <v>161</v>
      </c>
      <c r="F4960" s="58"/>
    </row>
    <row r="4961">
      <c r="A4961" s="59" t="s">
        <v>72</v>
      </c>
      <c r="B4961" s="59" t="s">
        <v>146</v>
      </c>
      <c r="C4961" s="59" t="s">
        <v>171</v>
      </c>
      <c r="D4961" s="59">
        <v>1.0</v>
      </c>
      <c r="E4961" s="59" t="s">
        <v>161</v>
      </c>
      <c r="F4961" s="58"/>
    </row>
    <row r="4962">
      <c r="A4962" s="59" t="s">
        <v>72</v>
      </c>
      <c r="B4962" s="59" t="s">
        <v>55</v>
      </c>
      <c r="C4962" s="59" t="s">
        <v>171</v>
      </c>
      <c r="D4962" s="59">
        <v>1.0</v>
      </c>
      <c r="E4962" s="59" t="s">
        <v>161</v>
      </c>
      <c r="F4962" s="58"/>
    </row>
    <row r="4963">
      <c r="A4963" s="59" t="s">
        <v>72</v>
      </c>
      <c r="B4963" s="59" t="s">
        <v>125</v>
      </c>
      <c r="C4963" s="59" t="s">
        <v>171</v>
      </c>
      <c r="D4963" s="59">
        <v>1.0</v>
      </c>
      <c r="E4963" s="59" t="s">
        <v>161</v>
      </c>
      <c r="F4963" s="58"/>
    </row>
    <row r="4964">
      <c r="A4964" s="59" t="s">
        <v>72</v>
      </c>
      <c r="B4964" s="59" t="s">
        <v>81</v>
      </c>
      <c r="C4964" s="59" t="s">
        <v>171</v>
      </c>
      <c r="D4964" s="59">
        <v>1.0</v>
      </c>
      <c r="E4964" s="59" t="s">
        <v>161</v>
      </c>
      <c r="F4964" s="58"/>
    </row>
    <row r="4965">
      <c r="A4965" s="59" t="s">
        <v>72</v>
      </c>
      <c r="B4965" s="59" t="s">
        <v>106</v>
      </c>
      <c r="C4965" s="59" t="s">
        <v>171</v>
      </c>
      <c r="D4965" s="59">
        <v>1.0</v>
      </c>
      <c r="E4965" s="59" t="s">
        <v>161</v>
      </c>
      <c r="F4965" s="58"/>
    </row>
    <row r="4966">
      <c r="A4966" s="59" t="s">
        <v>72</v>
      </c>
      <c r="B4966" s="59" t="s">
        <v>86</v>
      </c>
      <c r="C4966" s="59" t="s">
        <v>171</v>
      </c>
      <c r="D4966" s="59">
        <v>1.0</v>
      </c>
      <c r="E4966" s="59" t="s">
        <v>161</v>
      </c>
      <c r="F4966" s="58"/>
    </row>
    <row r="4967">
      <c r="A4967" s="59" t="s">
        <v>72</v>
      </c>
      <c r="B4967" s="59" t="s">
        <v>90</v>
      </c>
      <c r="C4967" s="59" t="s">
        <v>171</v>
      </c>
      <c r="D4967" s="59">
        <v>1.0</v>
      </c>
      <c r="E4967" s="59" t="s">
        <v>161</v>
      </c>
      <c r="F4967" s="58"/>
    </row>
    <row r="4968">
      <c r="A4968" s="59" t="s">
        <v>72</v>
      </c>
      <c r="B4968" s="59" t="s">
        <v>135</v>
      </c>
      <c r="C4968" s="59" t="s">
        <v>171</v>
      </c>
      <c r="D4968" s="59">
        <v>1.0</v>
      </c>
      <c r="E4968" s="59" t="s">
        <v>161</v>
      </c>
      <c r="F4968" s="58"/>
    </row>
    <row r="4969">
      <c r="A4969" s="59" t="s">
        <v>72</v>
      </c>
      <c r="B4969" s="59" t="s">
        <v>113</v>
      </c>
      <c r="C4969" s="59" t="s">
        <v>171</v>
      </c>
      <c r="D4969" s="59">
        <v>1.0</v>
      </c>
      <c r="E4969" s="59" t="s">
        <v>161</v>
      </c>
      <c r="F4969" s="58"/>
    </row>
    <row r="4970">
      <c r="A4970" s="59" t="s">
        <v>72</v>
      </c>
      <c r="B4970" s="59" t="s">
        <v>69</v>
      </c>
      <c r="C4970" s="59" t="s">
        <v>171</v>
      </c>
      <c r="D4970" s="59">
        <v>1.0</v>
      </c>
      <c r="E4970" s="59" t="s">
        <v>161</v>
      </c>
      <c r="F4970" s="58"/>
    </row>
    <row r="4971">
      <c r="A4971" s="59" t="s">
        <v>72</v>
      </c>
      <c r="B4971" s="59" t="s">
        <v>143</v>
      </c>
      <c r="C4971" s="59" t="s">
        <v>171</v>
      </c>
      <c r="D4971" s="59">
        <v>1.0</v>
      </c>
      <c r="E4971" s="59" t="s">
        <v>161</v>
      </c>
      <c r="F4971" s="58"/>
    </row>
    <row r="4972">
      <c r="A4972" s="59" t="s">
        <v>72</v>
      </c>
      <c r="B4972" s="59" t="s">
        <v>111</v>
      </c>
      <c r="C4972" s="59" t="s">
        <v>171</v>
      </c>
      <c r="D4972" s="59">
        <v>1.0</v>
      </c>
      <c r="E4972" s="59" t="s">
        <v>161</v>
      </c>
      <c r="F4972" s="58"/>
    </row>
    <row r="4973">
      <c r="A4973" s="59" t="s">
        <v>72</v>
      </c>
      <c r="B4973" s="59" t="s">
        <v>130</v>
      </c>
      <c r="C4973" s="59" t="s">
        <v>171</v>
      </c>
      <c r="D4973" s="59">
        <v>1.0</v>
      </c>
      <c r="E4973" s="59" t="s">
        <v>161</v>
      </c>
      <c r="F4973" s="58"/>
    </row>
    <row r="4974">
      <c r="A4974" s="59" t="s">
        <v>72</v>
      </c>
      <c r="B4974" s="59" t="s">
        <v>47</v>
      </c>
      <c r="C4974" s="59" t="s">
        <v>171</v>
      </c>
      <c r="D4974" s="59">
        <v>1.0</v>
      </c>
      <c r="E4974" s="59" t="s">
        <v>161</v>
      </c>
      <c r="F4974" s="58"/>
    </row>
    <row r="4975">
      <c r="A4975" s="59" t="s">
        <v>72</v>
      </c>
      <c r="B4975" s="59" t="s">
        <v>17</v>
      </c>
      <c r="C4975" s="59" t="s">
        <v>171</v>
      </c>
      <c r="D4975" s="59">
        <v>1.0</v>
      </c>
      <c r="E4975" s="59" t="s">
        <v>161</v>
      </c>
      <c r="F4975" s="58"/>
    </row>
    <row r="4976">
      <c r="A4976" s="59" t="s">
        <v>72</v>
      </c>
      <c r="B4976" s="59" t="s">
        <v>22</v>
      </c>
      <c r="C4976" s="59" t="s">
        <v>171</v>
      </c>
      <c r="D4976" s="59">
        <v>1.0</v>
      </c>
      <c r="E4976" s="59" t="s">
        <v>161</v>
      </c>
      <c r="F4976" s="58"/>
    </row>
    <row r="4977">
      <c r="A4977" s="59" t="s">
        <v>72</v>
      </c>
      <c r="B4977" s="59" t="s">
        <v>62</v>
      </c>
      <c r="C4977" s="59" t="s">
        <v>171</v>
      </c>
      <c r="D4977" s="59">
        <v>1.0</v>
      </c>
      <c r="E4977" s="59" t="s">
        <v>161</v>
      </c>
      <c r="F4977" s="58"/>
    </row>
    <row r="4978">
      <c r="A4978" s="59" t="s">
        <v>72</v>
      </c>
      <c r="B4978" s="59" t="s">
        <v>66</v>
      </c>
      <c r="C4978" s="59" t="s">
        <v>171</v>
      </c>
      <c r="D4978" s="59">
        <v>1.0</v>
      </c>
      <c r="E4978" s="59" t="s">
        <v>161</v>
      </c>
      <c r="F4978" s="58"/>
    </row>
    <row r="4979">
      <c r="A4979" s="59" t="s">
        <v>72</v>
      </c>
      <c r="B4979" s="59" t="s">
        <v>78</v>
      </c>
      <c r="C4979" s="59" t="s">
        <v>171</v>
      </c>
      <c r="D4979" s="59">
        <v>1.0</v>
      </c>
      <c r="E4979" s="59" t="s">
        <v>161</v>
      </c>
      <c r="F4979" s="58"/>
    </row>
    <row r="4980">
      <c r="A4980" s="59" t="s">
        <v>72</v>
      </c>
      <c r="B4980" s="59" t="s">
        <v>91</v>
      </c>
      <c r="C4980" s="59" t="s">
        <v>171</v>
      </c>
      <c r="D4980" s="59">
        <v>1.0</v>
      </c>
      <c r="E4980" s="59" t="s">
        <v>161</v>
      </c>
      <c r="F4980" s="58"/>
    </row>
    <row r="4981">
      <c r="A4981" s="59" t="s">
        <v>72</v>
      </c>
      <c r="B4981" s="59" t="s">
        <v>110</v>
      </c>
      <c r="C4981" s="59" t="s">
        <v>171</v>
      </c>
      <c r="D4981" s="59">
        <v>1.0</v>
      </c>
      <c r="E4981" s="59" t="s">
        <v>161</v>
      </c>
      <c r="F4981" s="58"/>
    </row>
    <row r="4982">
      <c r="A4982" s="59" t="s">
        <v>72</v>
      </c>
      <c r="B4982" s="59" t="s">
        <v>87</v>
      </c>
      <c r="C4982" s="59" t="s">
        <v>171</v>
      </c>
      <c r="D4982" s="59">
        <v>1.0</v>
      </c>
      <c r="E4982" s="59" t="s">
        <v>161</v>
      </c>
      <c r="F4982" s="58"/>
    </row>
    <row r="4983">
      <c r="A4983" s="59" t="s">
        <v>72</v>
      </c>
      <c r="B4983" s="59" t="s">
        <v>41</v>
      </c>
      <c r="C4983" s="59" t="s">
        <v>171</v>
      </c>
      <c r="D4983" s="59">
        <v>1.0</v>
      </c>
      <c r="E4983" s="59" t="s">
        <v>161</v>
      </c>
      <c r="F4983" s="58"/>
    </row>
    <row r="4984">
      <c r="A4984" s="59" t="s">
        <v>72</v>
      </c>
      <c r="B4984" s="59" t="s">
        <v>97</v>
      </c>
      <c r="C4984" s="59" t="s">
        <v>171</v>
      </c>
      <c r="D4984" s="59">
        <v>1.0</v>
      </c>
      <c r="E4984" s="59" t="s">
        <v>161</v>
      </c>
      <c r="F4984" s="58"/>
    </row>
    <row r="4985">
      <c r="A4985" s="59" t="s">
        <v>72</v>
      </c>
      <c r="B4985" s="59" t="s">
        <v>77</v>
      </c>
      <c r="C4985" s="59" t="s">
        <v>171</v>
      </c>
      <c r="D4985" s="59">
        <v>1.0</v>
      </c>
      <c r="E4985" s="59" t="s">
        <v>161</v>
      </c>
      <c r="F4985" s="58"/>
    </row>
    <row r="4986">
      <c r="A4986" s="59" t="s">
        <v>72</v>
      </c>
      <c r="B4986" s="59" t="s">
        <v>120</v>
      </c>
      <c r="C4986" s="59" t="s">
        <v>171</v>
      </c>
      <c r="D4986" s="59">
        <v>1.0</v>
      </c>
      <c r="E4986" s="59" t="s">
        <v>161</v>
      </c>
      <c r="F4986" s="58"/>
    </row>
    <row r="4987">
      <c r="A4987" s="59" t="s">
        <v>72</v>
      </c>
      <c r="B4987" s="59" t="s">
        <v>116</v>
      </c>
      <c r="C4987" s="59" t="s">
        <v>171</v>
      </c>
      <c r="D4987" s="59">
        <v>1.0</v>
      </c>
      <c r="E4987" s="59" t="s">
        <v>161</v>
      </c>
      <c r="F4987" s="58"/>
    </row>
    <row r="4988">
      <c r="A4988" s="59" t="s">
        <v>72</v>
      </c>
      <c r="B4988" s="59" t="s">
        <v>31</v>
      </c>
      <c r="C4988" s="59" t="s">
        <v>171</v>
      </c>
      <c r="D4988" s="59">
        <v>1.0</v>
      </c>
      <c r="E4988" s="59" t="s">
        <v>161</v>
      </c>
      <c r="F4988" s="58"/>
    </row>
    <row r="4989">
      <c r="A4989" s="59" t="s">
        <v>72</v>
      </c>
      <c r="B4989" s="59" t="s">
        <v>45</v>
      </c>
      <c r="C4989" s="59" t="s">
        <v>171</v>
      </c>
      <c r="D4989" s="59">
        <v>1.0</v>
      </c>
      <c r="E4989" s="59" t="s">
        <v>161</v>
      </c>
      <c r="F4989" s="58"/>
    </row>
    <row r="4990">
      <c r="A4990" s="59" t="s">
        <v>72</v>
      </c>
      <c r="B4990" s="59" t="s">
        <v>94</v>
      </c>
      <c r="C4990" s="59" t="s">
        <v>171</v>
      </c>
      <c r="D4990" s="59">
        <v>1.0</v>
      </c>
      <c r="E4990" s="59" t="s">
        <v>161</v>
      </c>
      <c r="F4990" s="58"/>
    </row>
    <row r="4991">
      <c r="A4991" s="59" t="s">
        <v>72</v>
      </c>
      <c r="B4991" s="59" t="s">
        <v>27</v>
      </c>
      <c r="C4991" s="59" t="s">
        <v>171</v>
      </c>
      <c r="D4991" s="59">
        <v>1.0</v>
      </c>
      <c r="E4991" s="59" t="s">
        <v>161</v>
      </c>
      <c r="F4991" s="58"/>
    </row>
    <row r="4992">
      <c r="A4992" s="59" t="s">
        <v>72</v>
      </c>
      <c r="B4992" s="59" t="s">
        <v>105</v>
      </c>
      <c r="C4992" s="59" t="s">
        <v>171</v>
      </c>
      <c r="D4992" s="59">
        <v>1.0</v>
      </c>
      <c r="E4992" s="59" t="s">
        <v>161</v>
      </c>
      <c r="F4992" s="58"/>
    </row>
    <row r="4993">
      <c r="A4993" s="59" t="s">
        <v>72</v>
      </c>
      <c r="B4993" s="59" t="s">
        <v>52</v>
      </c>
      <c r="C4993" s="59" t="s">
        <v>171</v>
      </c>
      <c r="D4993" s="59">
        <v>1.0</v>
      </c>
      <c r="E4993" s="59" t="s">
        <v>161</v>
      </c>
      <c r="F4993" s="58"/>
    </row>
    <row r="4994">
      <c r="A4994" s="59" t="s">
        <v>72</v>
      </c>
      <c r="B4994" s="59" t="s">
        <v>58</v>
      </c>
      <c r="C4994" s="59" t="s">
        <v>171</v>
      </c>
      <c r="D4994" s="59">
        <v>1.0</v>
      </c>
      <c r="E4994" s="59" t="s">
        <v>161</v>
      </c>
      <c r="F4994" s="58"/>
    </row>
    <row r="4995">
      <c r="A4995" s="59" t="s">
        <v>72</v>
      </c>
      <c r="B4995" s="59" t="s">
        <v>65</v>
      </c>
      <c r="C4995" s="59" t="s">
        <v>171</v>
      </c>
      <c r="D4995" s="59">
        <v>1.0</v>
      </c>
      <c r="E4995" s="59" t="s">
        <v>161</v>
      </c>
      <c r="F4995" s="58"/>
    </row>
    <row r="4996">
      <c r="A4996" s="59" t="s">
        <v>72</v>
      </c>
      <c r="B4996" s="59" t="s">
        <v>59</v>
      </c>
      <c r="C4996" s="59" t="s">
        <v>171</v>
      </c>
      <c r="D4996" s="59">
        <v>1.0</v>
      </c>
      <c r="E4996" s="59" t="s">
        <v>161</v>
      </c>
      <c r="F4996" s="58"/>
    </row>
    <row r="4997">
      <c r="A4997" s="59" t="s">
        <v>72</v>
      </c>
      <c r="B4997" s="59" t="s">
        <v>71</v>
      </c>
      <c r="C4997" s="59" t="s">
        <v>171</v>
      </c>
      <c r="D4997" s="59">
        <v>1.0</v>
      </c>
      <c r="E4997" s="59" t="s">
        <v>161</v>
      </c>
      <c r="F4997" s="58"/>
    </row>
    <row r="4998">
      <c r="A4998" s="59" t="s">
        <v>72</v>
      </c>
      <c r="B4998" s="59" t="s">
        <v>119</v>
      </c>
      <c r="C4998" s="59" t="s">
        <v>171</v>
      </c>
      <c r="D4998" s="59">
        <v>1.0</v>
      </c>
      <c r="E4998" s="59" t="s">
        <v>161</v>
      </c>
      <c r="F4998" s="58"/>
    </row>
    <row r="4999">
      <c r="A4999" s="59" t="s">
        <v>72</v>
      </c>
      <c r="B4999" s="59" t="s">
        <v>122</v>
      </c>
      <c r="C4999" s="59" t="s">
        <v>171</v>
      </c>
      <c r="D4999" s="59">
        <v>1.0</v>
      </c>
      <c r="E4999" s="59" t="s">
        <v>161</v>
      </c>
      <c r="F4999" s="58"/>
    </row>
    <row r="5000">
      <c r="A5000" s="59" t="s">
        <v>72</v>
      </c>
      <c r="B5000" s="59" t="s">
        <v>36</v>
      </c>
      <c r="C5000" s="59" t="s">
        <v>171</v>
      </c>
      <c r="D5000" s="59">
        <v>1.0</v>
      </c>
      <c r="E5000" s="59" t="s">
        <v>161</v>
      </c>
      <c r="F5000" s="58"/>
    </row>
    <row r="5001">
      <c r="A5001" s="59" t="s">
        <v>72</v>
      </c>
      <c r="B5001" s="59" t="s">
        <v>40</v>
      </c>
      <c r="C5001" s="59" t="s">
        <v>171</v>
      </c>
      <c r="D5001" s="59">
        <v>1.0</v>
      </c>
      <c r="E5001" s="59" t="s">
        <v>161</v>
      </c>
      <c r="F5001" s="58"/>
    </row>
    <row r="5002">
      <c r="A5002" s="59" t="s">
        <v>72</v>
      </c>
      <c r="B5002" s="59" t="s">
        <v>84</v>
      </c>
      <c r="C5002" s="59" t="s">
        <v>171</v>
      </c>
      <c r="D5002" s="59">
        <v>1.0</v>
      </c>
      <c r="E5002" s="59" t="s">
        <v>161</v>
      </c>
      <c r="F5002" s="58"/>
    </row>
    <row r="5003">
      <c r="A5003" s="59" t="s">
        <v>72</v>
      </c>
      <c r="B5003" s="59" t="s">
        <v>98</v>
      </c>
      <c r="C5003" s="59" t="s">
        <v>171</v>
      </c>
      <c r="D5003" s="59">
        <v>1.0</v>
      </c>
      <c r="E5003" s="59" t="s">
        <v>161</v>
      </c>
      <c r="F5003" s="58"/>
    </row>
    <row r="5004">
      <c r="A5004" s="59" t="s">
        <v>72</v>
      </c>
      <c r="B5004" s="59" t="s">
        <v>99</v>
      </c>
      <c r="C5004" s="59" t="s">
        <v>171</v>
      </c>
      <c r="D5004" s="59">
        <v>1.0</v>
      </c>
      <c r="E5004" s="59" t="s">
        <v>161</v>
      </c>
      <c r="F5004" s="58"/>
    </row>
    <row r="5005">
      <c r="A5005" s="59" t="s">
        <v>72</v>
      </c>
      <c r="B5005" s="59" t="s">
        <v>109</v>
      </c>
      <c r="C5005" s="59" t="s">
        <v>171</v>
      </c>
      <c r="D5005" s="59">
        <v>1.0</v>
      </c>
      <c r="E5005" s="59" t="s">
        <v>161</v>
      </c>
      <c r="F5005" s="58"/>
    </row>
    <row r="5006">
      <c r="A5006" s="59" t="s">
        <v>72</v>
      </c>
      <c r="B5006" s="59" t="s">
        <v>124</v>
      </c>
      <c r="C5006" s="59" t="s">
        <v>171</v>
      </c>
      <c r="D5006" s="59">
        <v>1.0</v>
      </c>
      <c r="E5006" s="59" t="s">
        <v>161</v>
      </c>
      <c r="F5006" s="58"/>
    </row>
    <row r="5007">
      <c r="A5007" s="59" t="s">
        <v>72</v>
      </c>
      <c r="B5007" s="59" t="s">
        <v>145</v>
      </c>
      <c r="C5007" s="59" t="s">
        <v>171</v>
      </c>
      <c r="D5007" s="59">
        <v>1.0</v>
      </c>
      <c r="E5007" s="59" t="s">
        <v>161</v>
      </c>
      <c r="F5007" s="58"/>
    </row>
    <row r="5008">
      <c r="A5008" s="59" t="s">
        <v>72</v>
      </c>
      <c r="B5008" s="59" t="s">
        <v>147</v>
      </c>
      <c r="C5008" s="59" t="s">
        <v>171</v>
      </c>
      <c r="D5008" s="59">
        <v>1.0</v>
      </c>
      <c r="E5008" s="59" t="s">
        <v>161</v>
      </c>
      <c r="F5008" s="58"/>
    </row>
    <row r="5009">
      <c r="A5009" s="59" t="s">
        <v>72</v>
      </c>
      <c r="B5009" s="59" t="s">
        <v>102</v>
      </c>
      <c r="C5009" s="59" t="s">
        <v>171</v>
      </c>
      <c r="D5009" s="59">
        <v>1.0</v>
      </c>
      <c r="E5009" s="59" t="s">
        <v>161</v>
      </c>
      <c r="F5009" s="58"/>
    </row>
    <row r="5010">
      <c r="A5010" s="59" t="s">
        <v>75</v>
      </c>
      <c r="B5010" s="59" t="s">
        <v>25</v>
      </c>
      <c r="C5010" s="59" t="s">
        <v>171</v>
      </c>
      <c r="D5010" s="59">
        <v>1.0</v>
      </c>
      <c r="E5010" s="59" t="s">
        <v>161</v>
      </c>
      <c r="F5010" s="58"/>
    </row>
    <row r="5011">
      <c r="A5011" s="59" t="s">
        <v>75</v>
      </c>
      <c r="B5011" s="59" t="s">
        <v>104</v>
      </c>
      <c r="C5011" s="59" t="s">
        <v>171</v>
      </c>
      <c r="D5011" s="59">
        <v>1.0</v>
      </c>
      <c r="E5011" s="59" t="s">
        <v>161</v>
      </c>
      <c r="F5011" s="58"/>
    </row>
    <row r="5012">
      <c r="A5012" s="59" t="s">
        <v>75</v>
      </c>
      <c r="B5012" s="59" t="s">
        <v>146</v>
      </c>
      <c r="C5012" s="59" t="s">
        <v>171</v>
      </c>
      <c r="D5012" s="59">
        <v>1.0</v>
      </c>
      <c r="E5012" s="59" t="s">
        <v>161</v>
      </c>
      <c r="F5012" s="58"/>
    </row>
    <row r="5013">
      <c r="A5013" s="59" t="s">
        <v>75</v>
      </c>
      <c r="B5013" s="59" t="s">
        <v>55</v>
      </c>
      <c r="C5013" s="59" t="s">
        <v>171</v>
      </c>
      <c r="D5013" s="59">
        <v>1.0</v>
      </c>
      <c r="E5013" s="59" t="s">
        <v>161</v>
      </c>
      <c r="F5013" s="58"/>
    </row>
    <row r="5014">
      <c r="A5014" s="59" t="s">
        <v>75</v>
      </c>
      <c r="B5014" s="59" t="s">
        <v>125</v>
      </c>
      <c r="C5014" s="59" t="s">
        <v>171</v>
      </c>
      <c r="D5014" s="59">
        <v>1.0</v>
      </c>
      <c r="E5014" s="59" t="s">
        <v>161</v>
      </c>
      <c r="F5014" s="58"/>
    </row>
    <row r="5015">
      <c r="A5015" s="59" t="s">
        <v>75</v>
      </c>
      <c r="B5015" s="59" t="s">
        <v>81</v>
      </c>
      <c r="C5015" s="59" t="s">
        <v>171</v>
      </c>
      <c r="D5015" s="59">
        <v>1.0</v>
      </c>
      <c r="E5015" s="59" t="s">
        <v>161</v>
      </c>
      <c r="F5015" s="58"/>
    </row>
    <row r="5016">
      <c r="A5016" s="59" t="s">
        <v>75</v>
      </c>
      <c r="B5016" s="59" t="s">
        <v>106</v>
      </c>
      <c r="C5016" s="59" t="s">
        <v>171</v>
      </c>
      <c r="D5016" s="59">
        <v>1.0</v>
      </c>
      <c r="E5016" s="59" t="s">
        <v>161</v>
      </c>
      <c r="F5016" s="58"/>
    </row>
    <row r="5017">
      <c r="A5017" s="59" t="s">
        <v>75</v>
      </c>
      <c r="B5017" s="59" t="s">
        <v>86</v>
      </c>
      <c r="C5017" s="59" t="s">
        <v>171</v>
      </c>
      <c r="D5017" s="59">
        <v>1.0</v>
      </c>
      <c r="E5017" s="59" t="s">
        <v>161</v>
      </c>
      <c r="F5017" s="58"/>
    </row>
    <row r="5018">
      <c r="A5018" s="59" t="s">
        <v>75</v>
      </c>
      <c r="B5018" s="59" t="s">
        <v>90</v>
      </c>
      <c r="C5018" s="59" t="s">
        <v>171</v>
      </c>
      <c r="D5018" s="59">
        <v>1.0</v>
      </c>
      <c r="E5018" s="59" t="s">
        <v>161</v>
      </c>
      <c r="F5018" s="58"/>
    </row>
    <row r="5019">
      <c r="A5019" s="59" t="s">
        <v>75</v>
      </c>
      <c r="B5019" s="59" t="s">
        <v>135</v>
      </c>
      <c r="C5019" s="59" t="s">
        <v>171</v>
      </c>
      <c r="D5019" s="59">
        <v>1.0</v>
      </c>
      <c r="E5019" s="59" t="s">
        <v>161</v>
      </c>
      <c r="F5019" s="58"/>
    </row>
    <row r="5020">
      <c r="A5020" s="59" t="s">
        <v>75</v>
      </c>
      <c r="B5020" s="59" t="s">
        <v>113</v>
      </c>
      <c r="C5020" s="59" t="s">
        <v>171</v>
      </c>
      <c r="D5020" s="59">
        <v>1.0</v>
      </c>
      <c r="E5020" s="59" t="s">
        <v>161</v>
      </c>
      <c r="F5020" s="58"/>
    </row>
    <row r="5021">
      <c r="A5021" s="59" t="s">
        <v>75</v>
      </c>
      <c r="B5021" s="59" t="s">
        <v>69</v>
      </c>
      <c r="C5021" s="59" t="s">
        <v>171</v>
      </c>
      <c r="D5021" s="59">
        <v>1.0</v>
      </c>
      <c r="E5021" s="59" t="s">
        <v>161</v>
      </c>
      <c r="F5021" s="58"/>
    </row>
    <row r="5022">
      <c r="A5022" s="59" t="s">
        <v>75</v>
      </c>
      <c r="B5022" s="59" t="s">
        <v>143</v>
      </c>
      <c r="C5022" s="59" t="s">
        <v>171</v>
      </c>
      <c r="D5022" s="59">
        <v>1.0</v>
      </c>
      <c r="E5022" s="59" t="s">
        <v>161</v>
      </c>
      <c r="F5022" s="58"/>
    </row>
    <row r="5023">
      <c r="A5023" s="59" t="s">
        <v>75</v>
      </c>
      <c r="B5023" s="59" t="s">
        <v>111</v>
      </c>
      <c r="C5023" s="59" t="s">
        <v>171</v>
      </c>
      <c r="D5023" s="59">
        <v>1.0</v>
      </c>
      <c r="E5023" s="59" t="s">
        <v>161</v>
      </c>
      <c r="F5023" s="58"/>
    </row>
    <row r="5024">
      <c r="A5024" s="59" t="s">
        <v>75</v>
      </c>
      <c r="B5024" s="59" t="s">
        <v>130</v>
      </c>
      <c r="C5024" s="59" t="s">
        <v>171</v>
      </c>
      <c r="D5024" s="59">
        <v>1.0</v>
      </c>
      <c r="E5024" s="59" t="s">
        <v>161</v>
      </c>
      <c r="F5024" s="58"/>
    </row>
    <row r="5025">
      <c r="A5025" s="59" t="s">
        <v>75</v>
      </c>
      <c r="B5025" s="59" t="s">
        <v>47</v>
      </c>
      <c r="C5025" s="59" t="s">
        <v>171</v>
      </c>
      <c r="D5025" s="59">
        <v>1.0</v>
      </c>
      <c r="E5025" s="59" t="s">
        <v>161</v>
      </c>
      <c r="F5025" s="58"/>
    </row>
    <row r="5026">
      <c r="A5026" s="59" t="s">
        <v>75</v>
      </c>
      <c r="B5026" s="59" t="s">
        <v>17</v>
      </c>
      <c r="C5026" s="59" t="s">
        <v>171</v>
      </c>
      <c r="D5026" s="59">
        <v>1.0</v>
      </c>
      <c r="E5026" s="59" t="s">
        <v>161</v>
      </c>
      <c r="F5026" s="58"/>
    </row>
    <row r="5027">
      <c r="A5027" s="59" t="s">
        <v>75</v>
      </c>
      <c r="B5027" s="59" t="s">
        <v>22</v>
      </c>
      <c r="C5027" s="59" t="s">
        <v>171</v>
      </c>
      <c r="D5027" s="59">
        <v>1.0</v>
      </c>
      <c r="E5027" s="59" t="s">
        <v>161</v>
      </c>
      <c r="F5027" s="58"/>
    </row>
    <row r="5028">
      <c r="A5028" s="59" t="s">
        <v>75</v>
      </c>
      <c r="B5028" s="59" t="s">
        <v>62</v>
      </c>
      <c r="C5028" s="59" t="s">
        <v>171</v>
      </c>
      <c r="D5028" s="59">
        <v>1.0</v>
      </c>
      <c r="E5028" s="59" t="s">
        <v>161</v>
      </c>
      <c r="F5028" s="58"/>
    </row>
    <row r="5029">
      <c r="A5029" s="59" t="s">
        <v>75</v>
      </c>
      <c r="B5029" s="59" t="s">
        <v>66</v>
      </c>
      <c r="C5029" s="59" t="s">
        <v>171</v>
      </c>
      <c r="D5029" s="59">
        <v>1.0</v>
      </c>
      <c r="E5029" s="59" t="s">
        <v>161</v>
      </c>
      <c r="F5029" s="58"/>
    </row>
    <row r="5030">
      <c r="A5030" s="59" t="s">
        <v>75</v>
      </c>
      <c r="B5030" s="59" t="s">
        <v>78</v>
      </c>
      <c r="C5030" s="59" t="s">
        <v>171</v>
      </c>
      <c r="D5030" s="59">
        <v>1.0</v>
      </c>
      <c r="E5030" s="59" t="s">
        <v>161</v>
      </c>
      <c r="F5030" s="58"/>
    </row>
    <row r="5031">
      <c r="A5031" s="59" t="s">
        <v>75</v>
      </c>
      <c r="B5031" s="59" t="s">
        <v>91</v>
      </c>
      <c r="C5031" s="59" t="s">
        <v>171</v>
      </c>
      <c r="D5031" s="59">
        <v>1.0</v>
      </c>
      <c r="E5031" s="59" t="s">
        <v>161</v>
      </c>
      <c r="F5031" s="58"/>
    </row>
    <row r="5032">
      <c r="A5032" s="59" t="s">
        <v>75</v>
      </c>
      <c r="B5032" s="59" t="s">
        <v>110</v>
      </c>
      <c r="C5032" s="59" t="s">
        <v>171</v>
      </c>
      <c r="D5032" s="59">
        <v>1.0</v>
      </c>
      <c r="E5032" s="59" t="s">
        <v>161</v>
      </c>
      <c r="F5032" s="58"/>
    </row>
    <row r="5033">
      <c r="A5033" s="59" t="s">
        <v>75</v>
      </c>
      <c r="B5033" s="59" t="s">
        <v>87</v>
      </c>
      <c r="C5033" s="59" t="s">
        <v>171</v>
      </c>
      <c r="D5033" s="59">
        <v>1.0</v>
      </c>
      <c r="E5033" s="59" t="s">
        <v>161</v>
      </c>
      <c r="F5033" s="58"/>
    </row>
    <row r="5034">
      <c r="A5034" s="59" t="s">
        <v>75</v>
      </c>
      <c r="B5034" s="59" t="s">
        <v>41</v>
      </c>
      <c r="C5034" s="59" t="s">
        <v>171</v>
      </c>
      <c r="D5034" s="59">
        <v>1.0</v>
      </c>
      <c r="E5034" s="59" t="s">
        <v>161</v>
      </c>
      <c r="F5034" s="58"/>
    </row>
    <row r="5035">
      <c r="A5035" s="59" t="s">
        <v>75</v>
      </c>
      <c r="B5035" s="59" t="s">
        <v>97</v>
      </c>
      <c r="C5035" s="59" t="s">
        <v>171</v>
      </c>
      <c r="D5035" s="59">
        <v>1.0</v>
      </c>
      <c r="E5035" s="59" t="s">
        <v>161</v>
      </c>
      <c r="F5035" s="58"/>
    </row>
    <row r="5036">
      <c r="A5036" s="59" t="s">
        <v>75</v>
      </c>
      <c r="B5036" s="59" t="s">
        <v>77</v>
      </c>
      <c r="C5036" s="59" t="s">
        <v>171</v>
      </c>
      <c r="D5036" s="59">
        <v>1.0</v>
      </c>
      <c r="E5036" s="59" t="s">
        <v>161</v>
      </c>
      <c r="F5036" s="58"/>
    </row>
    <row r="5037">
      <c r="A5037" s="59" t="s">
        <v>75</v>
      </c>
      <c r="B5037" s="59" t="s">
        <v>120</v>
      </c>
      <c r="C5037" s="59" t="s">
        <v>171</v>
      </c>
      <c r="D5037" s="59">
        <v>1.0</v>
      </c>
      <c r="E5037" s="59" t="s">
        <v>161</v>
      </c>
      <c r="F5037" s="58"/>
    </row>
    <row r="5038">
      <c r="A5038" s="59" t="s">
        <v>75</v>
      </c>
      <c r="B5038" s="59" t="s">
        <v>116</v>
      </c>
      <c r="C5038" s="59" t="s">
        <v>171</v>
      </c>
      <c r="D5038" s="59">
        <v>1.0</v>
      </c>
      <c r="E5038" s="59" t="s">
        <v>161</v>
      </c>
      <c r="F5038" s="58"/>
    </row>
    <row r="5039">
      <c r="A5039" s="59" t="s">
        <v>75</v>
      </c>
      <c r="B5039" s="59" t="s">
        <v>31</v>
      </c>
      <c r="C5039" s="59" t="s">
        <v>171</v>
      </c>
      <c r="D5039" s="59">
        <v>1.0</v>
      </c>
      <c r="E5039" s="59" t="s">
        <v>161</v>
      </c>
      <c r="F5039" s="58"/>
    </row>
    <row r="5040">
      <c r="A5040" s="59" t="s">
        <v>75</v>
      </c>
      <c r="B5040" s="59" t="s">
        <v>45</v>
      </c>
      <c r="C5040" s="59" t="s">
        <v>171</v>
      </c>
      <c r="D5040" s="59">
        <v>1.0</v>
      </c>
      <c r="E5040" s="59" t="s">
        <v>161</v>
      </c>
      <c r="F5040" s="58"/>
    </row>
    <row r="5041">
      <c r="A5041" s="59" t="s">
        <v>75</v>
      </c>
      <c r="B5041" s="59" t="s">
        <v>94</v>
      </c>
      <c r="C5041" s="59" t="s">
        <v>171</v>
      </c>
      <c r="D5041" s="59">
        <v>1.0</v>
      </c>
      <c r="E5041" s="59" t="s">
        <v>161</v>
      </c>
      <c r="F5041" s="58"/>
    </row>
    <row r="5042">
      <c r="A5042" s="59" t="s">
        <v>75</v>
      </c>
      <c r="B5042" s="59" t="s">
        <v>27</v>
      </c>
      <c r="C5042" s="59" t="s">
        <v>171</v>
      </c>
      <c r="D5042" s="59">
        <v>1.0</v>
      </c>
      <c r="E5042" s="59" t="s">
        <v>161</v>
      </c>
      <c r="F5042" s="58"/>
    </row>
    <row r="5043">
      <c r="A5043" s="59" t="s">
        <v>75</v>
      </c>
      <c r="B5043" s="59" t="s">
        <v>105</v>
      </c>
      <c r="C5043" s="59" t="s">
        <v>171</v>
      </c>
      <c r="D5043" s="59">
        <v>1.0</v>
      </c>
      <c r="E5043" s="59" t="s">
        <v>161</v>
      </c>
      <c r="F5043" s="58"/>
    </row>
    <row r="5044">
      <c r="A5044" s="59" t="s">
        <v>75</v>
      </c>
      <c r="B5044" s="59" t="s">
        <v>52</v>
      </c>
      <c r="C5044" s="59" t="s">
        <v>171</v>
      </c>
      <c r="D5044" s="59">
        <v>1.0</v>
      </c>
      <c r="E5044" s="59" t="s">
        <v>161</v>
      </c>
      <c r="F5044" s="58"/>
    </row>
    <row r="5045">
      <c r="A5045" s="59" t="s">
        <v>75</v>
      </c>
      <c r="B5045" s="59" t="s">
        <v>58</v>
      </c>
      <c r="C5045" s="59" t="s">
        <v>171</v>
      </c>
      <c r="D5045" s="59">
        <v>1.0</v>
      </c>
      <c r="E5045" s="59" t="s">
        <v>161</v>
      </c>
      <c r="F5045" s="58"/>
    </row>
    <row r="5046">
      <c r="A5046" s="59" t="s">
        <v>75</v>
      </c>
      <c r="B5046" s="59" t="s">
        <v>65</v>
      </c>
      <c r="C5046" s="59" t="s">
        <v>171</v>
      </c>
      <c r="D5046" s="59">
        <v>1.0</v>
      </c>
      <c r="E5046" s="59" t="s">
        <v>161</v>
      </c>
      <c r="F5046" s="58"/>
    </row>
    <row r="5047">
      <c r="A5047" s="59" t="s">
        <v>75</v>
      </c>
      <c r="B5047" s="59" t="s">
        <v>59</v>
      </c>
      <c r="C5047" s="59" t="s">
        <v>171</v>
      </c>
      <c r="D5047" s="59">
        <v>1.0</v>
      </c>
      <c r="E5047" s="59" t="s">
        <v>161</v>
      </c>
      <c r="F5047" s="58"/>
    </row>
    <row r="5048">
      <c r="A5048" s="59" t="s">
        <v>75</v>
      </c>
      <c r="B5048" s="59" t="s">
        <v>71</v>
      </c>
      <c r="C5048" s="59" t="s">
        <v>171</v>
      </c>
      <c r="D5048" s="59">
        <v>1.0</v>
      </c>
      <c r="E5048" s="59" t="s">
        <v>161</v>
      </c>
      <c r="F5048" s="58"/>
    </row>
    <row r="5049">
      <c r="A5049" s="59" t="s">
        <v>75</v>
      </c>
      <c r="B5049" s="59" t="s">
        <v>119</v>
      </c>
      <c r="C5049" s="59" t="s">
        <v>171</v>
      </c>
      <c r="D5049" s="59">
        <v>1.0</v>
      </c>
      <c r="E5049" s="59" t="s">
        <v>161</v>
      </c>
      <c r="F5049" s="58"/>
    </row>
    <row r="5050">
      <c r="A5050" s="59" t="s">
        <v>75</v>
      </c>
      <c r="B5050" s="59" t="s">
        <v>122</v>
      </c>
      <c r="C5050" s="59" t="s">
        <v>171</v>
      </c>
      <c r="D5050" s="59">
        <v>1.0</v>
      </c>
      <c r="E5050" s="59" t="s">
        <v>161</v>
      </c>
      <c r="F5050" s="58"/>
    </row>
    <row r="5051">
      <c r="A5051" s="59" t="s">
        <v>75</v>
      </c>
      <c r="B5051" s="59" t="s">
        <v>36</v>
      </c>
      <c r="C5051" s="59" t="s">
        <v>171</v>
      </c>
      <c r="D5051" s="59">
        <v>1.0</v>
      </c>
      <c r="E5051" s="59" t="s">
        <v>161</v>
      </c>
      <c r="F5051" s="58"/>
    </row>
    <row r="5052">
      <c r="A5052" s="59" t="s">
        <v>75</v>
      </c>
      <c r="B5052" s="59" t="s">
        <v>40</v>
      </c>
      <c r="C5052" s="59" t="s">
        <v>171</v>
      </c>
      <c r="D5052" s="59">
        <v>1.0</v>
      </c>
      <c r="E5052" s="59" t="s">
        <v>161</v>
      </c>
      <c r="F5052" s="58"/>
    </row>
    <row r="5053">
      <c r="A5053" s="59" t="s">
        <v>75</v>
      </c>
      <c r="B5053" s="59" t="s">
        <v>84</v>
      </c>
      <c r="C5053" s="59" t="s">
        <v>171</v>
      </c>
      <c r="D5053" s="59">
        <v>1.0</v>
      </c>
      <c r="E5053" s="59" t="s">
        <v>161</v>
      </c>
      <c r="F5053" s="58"/>
    </row>
    <row r="5054">
      <c r="A5054" s="59" t="s">
        <v>75</v>
      </c>
      <c r="B5054" s="59" t="s">
        <v>98</v>
      </c>
      <c r="C5054" s="59" t="s">
        <v>171</v>
      </c>
      <c r="D5054" s="59">
        <v>1.0</v>
      </c>
      <c r="E5054" s="59" t="s">
        <v>161</v>
      </c>
      <c r="F5054" s="58"/>
    </row>
    <row r="5055">
      <c r="A5055" s="59" t="s">
        <v>75</v>
      </c>
      <c r="B5055" s="59" t="s">
        <v>99</v>
      </c>
      <c r="C5055" s="59" t="s">
        <v>171</v>
      </c>
      <c r="D5055" s="59">
        <v>1.0</v>
      </c>
      <c r="E5055" s="59" t="s">
        <v>161</v>
      </c>
      <c r="F5055" s="58"/>
    </row>
    <row r="5056">
      <c r="A5056" s="59" t="s">
        <v>75</v>
      </c>
      <c r="B5056" s="59" t="s">
        <v>109</v>
      </c>
      <c r="C5056" s="59" t="s">
        <v>171</v>
      </c>
      <c r="D5056" s="59">
        <v>1.0</v>
      </c>
      <c r="E5056" s="59" t="s">
        <v>161</v>
      </c>
      <c r="F5056" s="58"/>
    </row>
    <row r="5057">
      <c r="A5057" s="59" t="s">
        <v>75</v>
      </c>
      <c r="B5057" s="59" t="s">
        <v>124</v>
      </c>
      <c r="C5057" s="59" t="s">
        <v>171</v>
      </c>
      <c r="D5057" s="59">
        <v>1.0</v>
      </c>
      <c r="E5057" s="59" t="s">
        <v>161</v>
      </c>
      <c r="F5057" s="58"/>
    </row>
    <row r="5058">
      <c r="A5058" s="59" t="s">
        <v>75</v>
      </c>
      <c r="B5058" s="59" t="s">
        <v>145</v>
      </c>
      <c r="C5058" s="59" t="s">
        <v>171</v>
      </c>
      <c r="D5058" s="59">
        <v>1.0</v>
      </c>
      <c r="E5058" s="59" t="s">
        <v>161</v>
      </c>
      <c r="F5058" s="58"/>
    </row>
    <row r="5059">
      <c r="A5059" s="59" t="s">
        <v>75</v>
      </c>
      <c r="B5059" s="59" t="s">
        <v>147</v>
      </c>
      <c r="C5059" s="59" t="s">
        <v>171</v>
      </c>
      <c r="D5059" s="59">
        <v>1.0</v>
      </c>
      <c r="E5059" s="59" t="s">
        <v>161</v>
      </c>
      <c r="F5059" s="58"/>
    </row>
    <row r="5060">
      <c r="A5060" s="59" t="s">
        <v>75</v>
      </c>
      <c r="B5060" s="59" t="s">
        <v>102</v>
      </c>
      <c r="C5060" s="59" t="s">
        <v>171</v>
      </c>
      <c r="D5060" s="59">
        <v>1.0</v>
      </c>
      <c r="E5060" s="59" t="s">
        <v>161</v>
      </c>
      <c r="F5060" s="58"/>
    </row>
    <row r="5061">
      <c r="A5061" s="59" t="s">
        <v>25</v>
      </c>
      <c r="B5061" s="59" t="s">
        <v>104</v>
      </c>
      <c r="C5061" s="59" t="s">
        <v>171</v>
      </c>
      <c r="D5061" s="59">
        <v>1.0</v>
      </c>
      <c r="E5061" s="59" t="s">
        <v>161</v>
      </c>
      <c r="F5061" s="58"/>
    </row>
    <row r="5062">
      <c r="A5062" s="59" t="s">
        <v>25</v>
      </c>
      <c r="B5062" s="59" t="s">
        <v>146</v>
      </c>
      <c r="C5062" s="59" t="s">
        <v>171</v>
      </c>
      <c r="D5062" s="59">
        <v>1.0</v>
      </c>
      <c r="E5062" s="59" t="s">
        <v>161</v>
      </c>
      <c r="F5062" s="58"/>
    </row>
    <row r="5063">
      <c r="A5063" s="59" t="s">
        <v>25</v>
      </c>
      <c r="B5063" s="59" t="s">
        <v>55</v>
      </c>
      <c r="C5063" s="59" t="s">
        <v>171</v>
      </c>
      <c r="D5063" s="59">
        <v>1.0</v>
      </c>
      <c r="E5063" s="59" t="s">
        <v>161</v>
      </c>
      <c r="F5063" s="58"/>
    </row>
    <row r="5064">
      <c r="A5064" s="59" t="s">
        <v>25</v>
      </c>
      <c r="B5064" s="59" t="s">
        <v>125</v>
      </c>
      <c r="C5064" s="59" t="s">
        <v>171</v>
      </c>
      <c r="D5064" s="59">
        <v>1.0</v>
      </c>
      <c r="E5064" s="59" t="s">
        <v>161</v>
      </c>
      <c r="F5064" s="58"/>
    </row>
    <row r="5065">
      <c r="A5065" s="59" t="s">
        <v>25</v>
      </c>
      <c r="B5065" s="59" t="s">
        <v>81</v>
      </c>
      <c r="C5065" s="59" t="s">
        <v>171</v>
      </c>
      <c r="D5065" s="59">
        <v>1.0</v>
      </c>
      <c r="E5065" s="59" t="s">
        <v>161</v>
      </c>
      <c r="F5065" s="58"/>
    </row>
    <row r="5066">
      <c r="A5066" s="59" t="s">
        <v>25</v>
      </c>
      <c r="B5066" s="59" t="s">
        <v>106</v>
      </c>
      <c r="C5066" s="59" t="s">
        <v>171</v>
      </c>
      <c r="D5066" s="59">
        <v>1.0</v>
      </c>
      <c r="E5066" s="59" t="s">
        <v>161</v>
      </c>
      <c r="F5066" s="58"/>
    </row>
    <row r="5067">
      <c r="A5067" s="59" t="s">
        <v>25</v>
      </c>
      <c r="B5067" s="59" t="s">
        <v>86</v>
      </c>
      <c r="C5067" s="59" t="s">
        <v>171</v>
      </c>
      <c r="D5067" s="59">
        <v>1.0</v>
      </c>
      <c r="E5067" s="59" t="s">
        <v>161</v>
      </c>
      <c r="F5067" s="58"/>
    </row>
    <row r="5068">
      <c r="A5068" s="59" t="s">
        <v>25</v>
      </c>
      <c r="B5068" s="59" t="s">
        <v>90</v>
      </c>
      <c r="C5068" s="59" t="s">
        <v>171</v>
      </c>
      <c r="D5068" s="59">
        <v>1.0</v>
      </c>
      <c r="E5068" s="59" t="s">
        <v>161</v>
      </c>
      <c r="F5068" s="58"/>
    </row>
    <row r="5069">
      <c r="A5069" s="59" t="s">
        <v>25</v>
      </c>
      <c r="B5069" s="59" t="s">
        <v>135</v>
      </c>
      <c r="C5069" s="59" t="s">
        <v>171</v>
      </c>
      <c r="D5069" s="59">
        <v>1.0</v>
      </c>
      <c r="E5069" s="59" t="s">
        <v>161</v>
      </c>
      <c r="F5069" s="58"/>
    </row>
    <row r="5070">
      <c r="A5070" s="59" t="s">
        <v>25</v>
      </c>
      <c r="B5070" s="59" t="s">
        <v>113</v>
      </c>
      <c r="C5070" s="59" t="s">
        <v>171</v>
      </c>
      <c r="D5070" s="59">
        <v>1.0</v>
      </c>
      <c r="E5070" s="59" t="s">
        <v>161</v>
      </c>
      <c r="F5070" s="58"/>
    </row>
    <row r="5071">
      <c r="A5071" s="59" t="s">
        <v>25</v>
      </c>
      <c r="B5071" s="59" t="s">
        <v>69</v>
      </c>
      <c r="C5071" s="59" t="s">
        <v>171</v>
      </c>
      <c r="D5071" s="59">
        <v>1.0</v>
      </c>
      <c r="E5071" s="59" t="s">
        <v>161</v>
      </c>
      <c r="F5071" s="58"/>
    </row>
    <row r="5072">
      <c r="A5072" s="59" t="s">
        <v>25</v>
      </c>
      <c r="B5072" s="59" t="s">
        <v>143</v>
      </c>
      <c r="C5072" s="59" t="s">
        <v>171</v>
      </c>
      <c r="D5072" s="59">
        <v>1.0</v>
      </c>
      <c r="E5072" s="59" t="s">
        <v>161</v>
      </c>
      <c r="F5072" s="58"/>
    </row>
    <row r="5073">
      <c r="A5073" s="59" t="s">
        <v>25</v>
      </c>
      <c r="B5073" s="59" t="s">
        <v>111</v>
      </c>
      <c r="C5073" s="59" t="s">
        <v>171</v>
      </c>
      <c r="D5073" s="59">
        <v>1.0</v>
      </c>
      <c r="E5073" s="59" t="s">
        <v>161</v>
      </c>
      <c r="F5073" s="58"/>
    </row>
    <row r="5074">
      <c r="A5074" s="59" t="s">
        <v>25</v>
      </c>
      <c r="B5074" s="59" t="s">
        <v>130</v>
      </c>
      <c r="C5074" s="59" t="s">
        <v>171</v>
      </c>
      <c r="D5074" s="59">
        <v>1.0</v>
      </c>
      <c r="E5074" s="59" t="s">
        <v>161</v>
      </c>
      <c r="F5074" s="58"/>
    </row>
    <row r="5075">
      <c r="A5075" s="59" t="s">
        <v>25</v>
      </c>
      <c r="B5075" s="59" t="s">
        <v>47</v>
      </c>
      <c r="C5075" s="59" t="s">
        <v>171</v>
      </c>
      <c r="D5075" s="59">
        <v>1.0</v>
      </c>
      <c r="E5075" s="59" t="s">
        <v>161</v>
      </c>
      <c r="F5075" s="58"/>
    </row>
    <row r="5076">
      <c r="A5076" s="59" t="s">
        <v>25</v>
      </c>
      <c r="B5076" s="59" t="s">
        <v>17</v>
      </c>
      <c r="C5076" s="59" t="s">
        <v>171</v>
      </c>
      <c r="D5076" s="59">
        <v>1.0</v>
      </c>
      <c r="E5076" s="59" t="s">
        <v>161</v>
      </c>
      <c r="F5076" s="58"/>
    </row>
    <row r="5077">
      <c r="A5077" s="59" t="s">
        <v>25</v>
      </c>
      <c r="B5077" s="59" t="s">
        <v>22</v>
      </c>
      <c r="C5077" s="59" t="s">
        <v>171</v>
      </c>
      <c r="D5077" s="59">
        <v>1.0</v>
      </c>
      <c r="E5077" s="59" t="s">
        <v>161</v>
      </c>
      <c r="F5077" s="58"/>
    </row>
    <row r="5078">
      <c r="A5078" s="59" t="s">
        <v>25</v>
      </c>
      <c r="B5078" s="59" t="s">
        <v>62</v>
      </c>
      <c r="C5078" s="59" t="s">
        <v>171</v>
      </c>
      <c r="D5078" s="59">
        <v>1.0</v>
      </c>
      <c r="E5078" s="59" t="s">
        <v>161</v>
      </c>
      <c r="F5078" s="58"/>
    </row>
    <row r="5079">
      <c r="A5079" s="59" t="s">
        <v>25</v>
      </c>
      <c r="B5079" s="59" t="s">
        <v>66</v>
      </c>
      <c r="C5079" s="59" t="s">
        <v>171</v>
      </c>
      <c r="D5079" s="59">
        <v>1.0</v>
      </c>
      <c r="E5079" s="59" t="s">
        <v>161</v>
      </c>
      <c r="F5079" s="58"/>
    </row>
    <row r="5080">
      <c r="A5080" s="59" t="s">
        <v>25</v>
      </c>
      <c r="B5080" s="59" t="s">
        <v>78</v>
      </c>
      <c r="C5080" s="59" t="s">
        <v>171</v>
      </c>
      <c r="D5080" s="59">
        <v>1.0</v>
      </c>
      <c r="E5080" s="59" t="s">
        <v>161</v>
      </c>
      <c r="F5080" s="58"/>
    </row>
    <row r="5081">
      <c r="A5081" s="59" t="s">
        <v>25</v>
      </c>
      <c r="B5081" s="59" t="s">
        <v>91</v>
      </c>
      <c r="C5081" s="59" t="s">
        <v>171</v>
      </c>
      <c r="D5081" s="59">
        <v>1.0</v>
      </c>
      <c r="E5081" s="59" t="s">
        <v>161</v>
      </c>
      <c r="F5081" s="58"/>
    </row>
    <row r="5082">
      <c r="A5082" s="59" t="s">
        <v>25</v>
      </c>
      <c r="B5082" s="59" t="s">
        <v>110</v>
      </c>
      <c r="C5082" s="59" t="s">
        <v>171</v>
      </c>
      <c r="D5082" s="59">
        <v>1.0</v>
      </c>
      <c r="E5082" s="59" t="s">
        <v>161</v>
      </c>
      <c r="F5082" s="58"/>
    </row>
    <row r="5083">
      <c r="A5083" s="59" t="s">
        <v>25</v>
      </c>
      <c r="B5083" s="59" t="s">
        <v>87</v>
      </c>
      <c r="C5083" s="59" t="s">
        <v>171</v>
      </c>
      <c r="D5083" s="59">
        <v>1.0</v>
      </c>
      <c r="E5083" s="59" t="s">
        <v>161</v>
      </c>
      <c r="F5083" s="58"/>
    </row>
    <row r="5084">
      <c r="A5084" s="59" t="s">
        <v>25</v>
      </c>
      <c r="B5084" s="59" t="s">
        <v>41</v>
      </c>
      <c r="C5084" s="59" t="s">
        <v>171</v>
      </c>
      <c r="D5084" s="59">
        <v>1.0</v>
      </c>
      <c r="E5084" s="59" t="s">
        <v>161</v>
      </c>
      <c r="F5084" s="58"/>
    </row>
    <row r="5085">
      <c r="A5085" s="59" t="s">
        <v>25</v>
      </c>
      <c r="B5085" s="59" t="s">
        <v>97</v>
      </c>
      <c r="C5085" s="59" t="s">
        <v>171</v>
      </c>
      <c r="D5085" s="59">
        <v>1.0</v>
      </c>
      <c r="E5085" s="59" t="s">
        <v>161</v>
      </c>
      <c r="F5085" s="58"/>
    </row>
    <row r="5086">
      <c r="A5086" s="59" t="s">
        <v>25</v>
      </c>
      <c r="B5086" s="59" t="s">
        <v>77</v>
      </c>
      <c r="C5086" s="59" t="s">
        <v>171</v>
      </c>
      <c r="D5086" s="59">
        <v>1.0</v>
      </c>
      <c r="E5086" s="59" t="s">
        <v>161</v>
      </c>
      <c r="F5086" s="58"/>
    </row>
    <row r="5087">
      <c r="A5087" s="59" t="s">
        <v>25</v>
      </c>
      <c r="B5087" s="59" t="s">
        <v>120</v>
      </c>
      <c r="C5087" s="59" t="s">
        <v>171</v>
      </c>
      <c r="D5087" s="59">
        <v>1.0</v>
      </c>
      <c r="E5087" s="59" t="s">
        <v>161</v>
      </c>
      <c r="F5087" s="58"/>
    </row>
    <row r="5088">
      <c r="A5088" s="59" t="s">
        <v>25</v>
      </c>
      <c r="B5088" s="59" t="s">
        <v>116</v>
      </c>
      <c r="C5088" s="59" t="s">
        <v>171</v>
      </c>
      <c r="D5088" s="59">
        <v>1.0</v>
      </c>
      <c r="E5088" s="59" t="s">
        <v>161</v>
      </c>
      <c r="F5088" s="58"/>
    </row>
    <row r="5089">
      <c r="A5089" s="59" t="s">
        <v>25</v>
      </c>
      <c r="B5089" s="59" t="s">
        <v>31</v>
      </c>
      <c r="C5089" s="59" t="s">
        <v>171</v>
      </c>
      <c r="D5089" s="59">
        <v>1.0</v>
      </c>
      <c r="E5089" s="59" t="s">
        <v>161</v>
      </c>
      <c r="F5089" s="58"/>
    </row>
    <row r="5090">
      <c r="A5090" s="59" t="s">
        <v>25</v>
      </c>
      <c r="B5090" s="59" t="s">
        <v>45</v>
      </c>
      <c r="C5090" s="59" t="s">
        <v>171</v>
      </c>
      <c r="D5090" s="59">
        <v>1.0</v>
      </c>
      <c r="E5090" s="59" t="s">
        <v>161</v>
      </c>
      <c r="F5090" s="58"/>
    </row>
    <row r="5091">
      <c r="A5091" s="59" t="s">
        <v>25</v>
      </c>
      <c r="B5091" s="59" t="s">
        <v>94</v>
      </c>
      <c r="C5091" s="59" t="s">
        <v>171</v>
      </c>
      <c r="D5091" s="59">
        <v>1.0</v>
      </c>
      <c r="E5091" s="59" t="s">
        <v>161</v>
      </c>
      <c r="F5091" s="58"/>
    </row>
    <row r="5092">
      <c r="A5092" s="59" t="s">
        <v>25</v>
      </c>
      <c r="B5092" s="59" t="s">
        <v>27</v>
      </c>
      <c r="C5092" s="59" t="s">
        <v>171</v>
      </c>
      <c r="D5092" s="59">
        <v>1.0</v>
      </c>
      <c r="E5092" s="59" t="s">
        <v>161</v>
      </c>
      <c r="F5092" s="58"/>
    </row>
    <row r="5093">
      <c r="A5093" s="59" t="s">
        <v>25</v>
      </c>
      <c r="B5093" s="59" t="s">
        <v>105</v>
      </c>
      <c r="C5093" s="59" t="s">
        <v>171</v>
      </c>
      <c r="D5093" s="59">
        <v>1.0</v>
      </c>
      <c r="E5093" s="59" t="s">
        <v>161</v>
      </c>
      <c r="F5093" s="58"/>
    </row>
    <row r="5094">
      <c r="A5094" s="59" t="s">
        <v>25</v>
      </c>
      <c r="B5094" s="59" t="s">
        <v>52</v>
      </c>
      <c r="C5094" s="59" t="s">
        <v>171</v>
      </c>
      <c r="D5094" s="59">
        <v>1.0</v>
      </c>
      <c r="E5094" s="59" t="s">
        <v>161</v>
      </c>
      <c r="F5094" s="58"/>
    </row>
    <row r="5095">
      <c r="A5095" s="59" t="s">
        <v>25</v>
      </c>
      <c r="B5095" s="59" t="s">
        <v>58</v>
      </c>
      <c r="C5095" s="59" t="s">
        <v>171</v>
      </c>
      <c r="D5095" s="59">
        <v>1.0</v>
      </c>
      <c r="E5095" s="59" t="s">
        <v>161</v>
      </c>
      <c r="F5095" s="58"/>
    </row>
    <row r="5096">
      <c r="A5096" s="59" t="s">
        <v>25</v>
      </c>
      <c r="B5096" s="59" t="s">
        <v>65</v>
      </c>
      <c r="C5096" s="59" t="s">
        <v>171</v>
      </c>
      <c r="D5096" s="59">
        <v>1.0</v>
      </c>
      <c r="E5096" s="59" t="s">
        <v>161</v>
      </c>
      <c r="F5096" s="58"/>
    </row>
    <row r="5097">
      <c r="A5097" s="59" t="s">
        <v>25</v>
      </c>
      <c r="B5097" s="59" t="s">
        <v>59</v>
      </c>
      <c r="C5097" s="59" t="s">
        <v>171</v>
      </c>
      <c r="D5097" s="59">
        <v>1.0</v>
      </c>
      <c r="E5097" s="59" t="s">
        <v>161</v>
      </c>
      <c r="F5097" s="58"/>
    </row>
    <row r="5098">
      <c r="A5098" s="59" t="s">
        <v>25</v>
      </c>
      <c r="B5098" s="59" t="s">
        <v>71</v>
      </c>
      <c r="C5098" s="59" t="s">
        <v>171</v>
      </c>
      <c r="D5098" s="59">
        <v>1.0</v>
      </c>
      <c r="E5098" s="59" t="s">
        <v>161</v>
      </c>
      <c r="F5098" s="58"/>
    </row>
    <row r="5099">
      <c r="A5099" s="59" t="s">
        <v>25</v>
      </c>
      <c r="B5099" s="59" t="s">
        <v>119</v>
      </c>
      <c r="C5099" s="59" t="s">
        <v>171</v>
      </c>
      <c r="D5099" s="59">
        <v>1.0</v>
      </c>
      <c r="E5099" s="59" t="s">
        <v>161</v>
      </c>
      <c r="F5099" s="58"/>
    </row>
    <row r="5100">
      <c r="A5100" s="59" t="s">
        <v>25</v>
      </c>
      <c r="B5100" s="59" t="s">
        <v>122</v>
      </c>
      <c r="C5100" s="59" t="s">
        <v>171</v>
      </c>
      <c r="D5100" s="59">
        <v>1.0</v>
      </c>
      <c r="E5100" s="59" t="s">
        <v>161</v>
      </c>
      <c r="F5100" s="58"/>
    </row>
    <row r="5101">
      <c r="A5101" s="59" t="s">
        <v>25</v>
      </c>
      <c r="B5101" s="59" t="s">
        <v>36</v>
      </c>
      <c r="C5101" s="59" t="s">
        <v>171</v>
      </c>
      <c r="D5101" s="59">
        <v>1.0</v>
      </c>
      <c r="E5101" s="59" t="s">
        <v>161</v>
      </c>
      <c r="F5101" s="58"/>
    </row>
    <row r="5102">
      <c r="A5102" s="59" t="s">
        <v>25</v>
      </c>
      <c r="B5102" s="59" t="s">
        <v>40</v>
      </c>
      <c r="C5102" s="59" t="s">
        <v>171</v>
      </c>
      <c r="D5102" s="59">
        <v>1.0</v>
      </c>
      <c r="E5102" s="59" t="s">
        <v>161</v>
      </c>
      <c r="F5102" s="58"/>
    </row>
    <row r="5103">
      <c r="A5103" s="59" t="s">
        <v>25</v>
      </c>
      <c r="B5103" s="59" t="s">
        <v>84</v>
      </c>
      <c r="C5103" s="59" t="s">
        <v>171</v>
      </c>
      <c r="D5103" s="59">
        <v>1.0</v>
      </c>
      <c r="E5103" s="59" t="s">
        <v>161</v>
      </c>
      <c r="F5103" s="58"/>
    </row>
    <row r="5104">
      <c r="A5104" s="59" t="s">
        <v>25</v>
      </c>
      <c r="B5104" s="59" t="s">
        <v>98</v>
      </c>
      <c r="C5104" s="59" t="s">
        <v>171</v>
      </c>
      <c r="D5104" s="59">
        <v>1.0</v>
      </c>
      <c r="E5104" s="59" t="s">
        <v>161</v>
      </c>
      <c r="F5104" s="58"/>
    </row>
    <row r="5105">
      <c r="A5105" s="59" t="s">
        <v>25</v>
      </c>
      <c r="B5105" s="59" t="s">
        <v>99</v>
      </c>
      <c r="C5105" s="59" t="s">
        <v>171</v>
      </c>
      <c r="D5105" s="59">
        <v>1.0</v>
      </c>
      <c r="E5105" s="59" t="s">
        <v>161</v>
      </c>
      <c r="F5105" s="58"/>
    </row>
    <row r="5106">
      <c r="A5106" s="59" t="s">
        <v>25</v>
      </c>
      <c r="B5106" s="59" t="s">
        <v>109</v>
      </c>
      <c r="C5106" s="59" t="s">
        <v>171</v>
      </c>
      <c r="D5106" s="59">
        <v>1.0</v>
      </c>
      <c r="E5106" s="59" t="s">
        <v>161</v>
      </c>
      <c r="F5106" s="58"/>
    </row>
    <row r="5107">
      <c r="A5107" s="59" t="s">
        <v>25</v>
      </c>
      <c r="B5107" s="59" t="s">
        <v>124</v>
      </c>
      <c r="C5107" s="59" t="s">
        <v>171</v>
      </c>
      <c r="D5107" s="59">
        <v>1.0</v>
      </c>
      <c r="E5107" s="59" t="s">
        <v>161</v>
      </c>
      <c r="F5107" s="58"/>
    </row>
    <row r="5108">
      <c r="A5108" s="59" t="s">
        <v>25</v>
      </c>
      <c r="B5108" s="59" t="s">
        <v>145</v>
      </c>
      <c r="C5108" s="59" t="s">
        <v>171</v>
      </c>
      <c r="D5108" s="59">
        <v>1.0</v>
      </c>
      <c r="E5108" s="59" t="s">
        <v>161</v>
      </c>
      <c r="F5108" s="58"/>
    </row>
    <row r="5109">
      <c r="A5109" s="59" t="s">
        <v>25</v>
      </c>
      <c r="B5109" s="59" t="s">
        <v>147</v>
      </c>
      <c r="C5109" s="59" t="s">
        <v>171</v>
      </c>
      <c r="D5109" s="59">
        <v>1.0</v>
      </c>
      <c r="E5109" s="59" t="s">
        <v>161</v>
      </c>
      <c r="F5109" s="58"/>
    </row>
    <row r="5110">
      <c r="A5110" s="59" t="s">
        <v>25</v>
      </c>
      <c r="B5110" s="59" t="s">
        <v>102</v>
      </c>
      <c r="C5110" s="59" t="s">
        <v>171</v>
      </c>
      <c r="D5110" s="59">
        <v>1.0</v>
      </c>
      <c r="E5110" s="59" t="s">
        <v>161</v>
      </c>
      <c r="F5110" s="58"/>
    </row>
    <row r="5111">
      <c r="A5111" s="59" t="s">
        <v>104</v>
      </c>
      <c r="B5111" s="59" t="s">
        <v>146</v>
      </c>
      <c r="C5111" s="59" t="s">
        <v>171</v>
      </c>
      <c r="D5111" s="59">
        <v>1.0</v>
      </c>
      <c r="E5111" s="59" t="s">
        <v>161</v>
      </c>
      <c r="F5111" s="58"/>
    </row>
    <row r="5112">
      <c r="A5112" s="59" t="s">
        <v>104</v>
      </c>
      <c r="B5112" s="59" t="s">
        <v>55</v>
      </c>
      <c r="C5112" s="59" t="s">
        <v>171</v>
      </c>
      <c r="D5112" s="59">
        <v>1.0</v>
      </c>
      <c r="E5112" s="59" t="s">
        <v>161</v>
      </c>
      <c r="F5112" s="58"/>
    </row>
    <row r="5113">
      <c r="A5113" s="59" t="s">
        <v>104</v>
      </c>
      <c r="B5113" s="59" t="s">
        <v>125</v>
      </c>
      <c r="C5113" s="59" t="s">
        <v>171</v>
      </c>
      <c r="D5113" s="59">
        <v>1.0</v>
      </c>
      <c r="E5113" s="59" t="s">
        <v>161</v>
      </c>
      <c r="F5113" s="58"/>
    </row>
    <row r="5114">
      <c r="A5114" s="59" t="s">
        <v>104</v>
      </c>
      <c r="B5114" s="59" t="s">
        <v>81</v>
      </c>
      <c r="C5114" s="59" t="s">
        <v>171</v>
      </c>
      <c r="D5114" s="59">
        <v>1.0</v>
      </c>
      <c r="E5114" s="59" t="s">
        <v>161</v>
      </c>
      <c r="F5114" s="58"/>
    </row>
    <row r="5115">
      <c r="A5115" s="59" t="s">
        <v>104</v>
      </c>
      <c r="B5115" s="59" t="s">
        <v>106</v>
      </c>
      <c r="C5115" s="59" t="s">
        <v>171</v>
      </c>
      <c r="D5115" s="59">
        <v>1.0</v>
      </c>
      <c r="E5115" s="59" t="s">
        <v>161</v>
      </c>
      <c r="F5115" s="58"/>
    </row>
    <row r="5116">
      <c r="A5116" s="59" t="s">
        <v>104</v>
      </c>
      <c r="B5116" s="59" t="s">
        <v>86</v>
      </c>
      <c r="C5116" s="59" t="s">
        <v>171</v>
      </c>
      <c r="D5116" s="59">
        <v>1.0</v>
      </c>
      <c r="E5116" s="59" t="s">
        <v>161</v>
      </c>
      <c r="F5116" s="58"/>
    </row>
    <row r="5117">
      <c r="A5117" s="59" t="s">
        <v>104</v>
      </c>
      <c r="B5117" s="59" t="s">
        <v>90</v>
      </c>
      <c r="C5117" s="59" t="s">
        <v>171</v>
      </c>
      <c r="D5117" s="59">
        <v>1.0</v>
      </c>
      <c r="E5117" s="59" t="s">
        <v>161</v>
      </c>
      <c r="F5117" s="58"/>
    </row>
    <row r="5118">
      <c r="A5118" s="59" t="s">
        <v>104</v>
      </c>
      <c r="B5118" s="59" t="s">
        <v>135</v>
      </c>
      <c r="C5118" s="59" t="s">
        <v>171</v>
      </c>
      <c r="D5118" s="59">
        <v>1.0</v>
      </c>
      <c r="E5118" s="59" t="s">
        <v>161</v>
      </c>
      <c r="F5118" s="58"/>
    </row>
    <row r="5119">
      <c r="A5119" s="59" t="s">
        <v>104</v>
      </c>
      <c r="B5119" s="59" t="s">
        <v>113</v>
      </c>
      <c r="C5119" s="59" t="s">
        <v>171</v>
      </c>
      <c r="D5119" s="59">
        <v>1.0</v>
      </c>
      <c r="E5119" s="59" t="s">
        <v>161</v>
      </c>
      <c r="F5119" s="58"/>
    </row>
    <row r="5120">
      <c r="A5120" s="59" t="s">
        <v>104</v>
      </c>
      <c r="B5120" s="59" t="s">
        <v>69</v>
      </c>
      <c r="C5120" s="59" t="s">
        <v>171</v>
      </c>
      <c r="D5120" s="59">
        <v>1.0</v>
      </c>
      <c r="E5120" s="59" t="s">
        <v>161</v>
      </c>
      <c r="F5120" s="58"/>
    </row>
    <row r="5121">
      <c r="A5121" s="59" t="s">
        <v>104</v>
      </c>
      <c r="B5121" s="59" t="s">
        <v>143</v>
      </c>
      <c r="C5121" s="59" t="s">
        <v>171</v>
      </c>
      <c r="D5121" s="59">
        <v>1.0</v>
      </c>
      <c r="E5121" s="59" t="s">
        <v>161</v>
      </c>
      <c r="F5121" s="58"/>
    </row>
    <row r="5122">
      <c r="A5122" s="59" t="s">
        <v>104</v>
      </c>
      <c r="B5122" s="59" t="s">
        <v>111</v>
      </c>
      <c r="C5122" s="59" t="s">
        <v>171</v>
      </c>
      <c r="D5122" s="59">
        <v>1.0</v>
      </c>
      <c r="E5122" s="59" t="s">
        <v>161</v>
      </c>
      <c r="F5122" s="58"/>
    </row>
    <row r="5123">
      <c r="A5123" s="59" t="s">
        <v>104</v>
      </c>
      <c r="B5123" s="59" t="s">
        <v>130</v>
      </c>
      <c r="C5123" s="59" t="s">
        <v>171</v>
      </c>
      <c r="D5123" s="59">
        <v>1.0</v>
      </c>
      <c r="E5123" s="59" t="s">
        <v>161</v>
      </c>
      <c r="F5123" s="58"/>
    </row>
    <row r="5124">
      <c r="A5124" s="59" t="s">
        <v>104</v>
      </c>
      <c r="B5124" s="59" t="s">
        <v>47</v>
      </c>
      <c r="C5124" s="59" t="s">
        <v>171</v>
      </c>
      <c r="D5124" s="59">
        <v>1.0</v>
      </c>
      <c r="E5124" s="59" t="s">
        <v>161</v>
      </c>
      <c r="F5124" s="58"/>
    </row>
    <row r="5125">
      <c r="A5125" s="59" t="s">
        <v>104</v>
      </c>
      <c r="B5125" s="59" t="s">
        <v>17</v>
      </c>
      <c r="C5125" s="59" t="s">
        <v>171</v>
      </c>
      <c r="D5125" s="59">
        <v>1.0</v>
      </c>
      <c r="E5125" s="59" t="s">
        <v>161</v>
      </c>
      <c r="F5125" s="58"/>
    </row>
    <row r="5126">
      <c r="A5126" s="59" t="s">
        <v>104</v>
      </c>
      <c r="B5126" s="59" t="s">
        <v>22</v>
      </c>
      <c r="C5126" s="59" t="s">
        <v>171</v>
      </c>
      <c r="D5126" s="59">
        <v>1.0</v>
      </c>
      <c r="E5126" s="59" t="s">
        <v>161</v>
      </c>
      <c r="F5126" s="58"/>
    </row>
    <row r="5127">
      <c r="A5127" s="59" t="s">
        <v>104</v>
      </c>
      <c r="B5127" s="59" t="s">
        <v>62</v>
      </c>
      <c r="C5127" s="59" t="s">
        <v>171</v>
      </c>
      <c r="D5127" s="59">
        <v>1.0</v>
      </c>
      <c r="E5127" s="59" t="s">
        <v>161</v>
      </c>
      <c r="F5127" s="58"/>
    </row>
    <row r="5128">
      <c r="A5128" s="59" t="s">
        <v>104</v>
      </c>
      <c r="B5128" s="59" t="s">
        <v>66</v>
      </c>
      <c r="C5128" s="59" t="s">
        <v>171</v>
      </c>
      <c r="D5128" s="59">
        <v>1.0</v>
      </c>
      <c r="E5128" s="59" t="s">
        <v>161</v>
      </c>
      <c r="F5128" s="58"/>
    </row>
    <row r="5129">
      <c r="A5129" s="59" t="s">
        <v>104</v>
      </c>
      <c r="B5129" s="59" t="s">
        <v>78</v>
      </c>
      <c r="C5129" s="59" t="s">
        <v>171</v>
      </c>
      <c r="D5129" s="59">
        <v>1.0</v>
      </c>
      <c r="E5129" s="59" t="s">
        <v>161</v>
      </c>
      <c r="F5129" s="58"/>
    </row>
    <row r="5130">
      <c r="A5130" s="59" t="s">
        <v>104</v>
      </c>
      <c r="B5130" s="59" t="s">
        <v>91</v>
      </c>
      <c r="C5130" s="59" t="s">
        <v>171</v>
      </c>
      <c r="D5130" s="59">
        <v>1.0</v>
      </c>
      <c r="E5130" s="59" t="s">
        <v>161</v>
      </c>
      <c r="F5130" s="58"/>
    </row>
    <row r="5131">
      <c r="A5131" s="59" t="s">
        <v>104</v>
      </c>
      <c r="B5131" s="59" t="s">
        <v>110</v>
      </c>
      <c r="C5131" s="59" t="s">
        <v>171</v>
      </c>
      <c r="D5131" s="59">
        <v>1.0</v>
      </c>
      <c r="E5131" s="59" t="s">
        <v>161</v>
      </c>
      <c r="F5131" s="58"/>
    </row>
    <row r="5132">
      <c r="A5132" s="59" t="s">
        <v>104</v>
      </c>
      <c r="B5132" s="59" t="s">
        <v>87</v>
      </c>
      <c r="C5132" s="59" t="s">
        <v>171</v>
      </c>
      <c r="D5132" s="59">
        <v>1.0</v>
      </c>
      <c r="E5132" s="59" t="s">
        <v>161</v>
      </c>
      <c r="F5132" s="58"/>
    </row>
    <row r="5133">
      <c r="A5133" s="59" t="s">
        <v>104</v>
      </c>
      <c r="B5133" s="59" t="s">
        <v>41</v>
      </c>
      <c r="C5133" s="59" t="s">
        <v>171</v>
      </c>
      <c r="D5133" s="59">
        <v>1.0</v>
      </c>
      <c r="E5133" s="59" t="s">
        <v>161</v>
      </c>
      <c r="F5133" s="58"/>
    </row>
    <row r="5134">
      <c r="A5134" s="59" t="s">
        <v>104</v>
      </c>
      <c r="B5134" s="59" t="s">
        <v>97</v>
      </c>
      <c r="C5134" s="59" t="s">
        <v>171</v>
      </c>
      <c r="D5134" s="59">
        <v>1.0</v>
      </c>
      <c r="E5134" s="59" t="s">
        <v>161</v>
      </c>
      <c r="F5134" s="58"/>
    </row>
    <row r="5135">
      <c r="A5135" s="59" t="s">
        <v>104</v>
      </c>
      <c r="B5135" s="59" t="s">
        <v>77</v>
      </c>
      <c r="C5135" s="59" t="s">
        <v>171</v>
      </c>
      <c r="D5135" s="59">
        <v>1.0</v>
      </c>
      <c r="E5135" s="59" t="s">
        <v>161</v>
      </c>
      <c r="F5135" s="58"/>
    </row>
    <row r="5136">
      <c r="A5136" s="59" t="s">
        <v>104</v>
      </c>
      <c r="B5136" s="59" t="s">
        <v>120</v>
      </c>
      <c r="C5136" s="59" t="s">
        <v>171</v>
      </c>
      <c r="D5136" s="59">
        <v>1.0</v>
      </c>
      <c r="E5136" s="59" t="s">
        <v>161</v>
      </c>
      <c r="F5136" s="58"/>
    </row>
    <row r="5137">
      <c r="A5137" s="59" t="s">
        <v>104</v>
      </c>
      <c r="B5137" s="59" t="s">
        <v>116</v>
      </c>
      <c r="C5137" s="59" t="s">
        <v>171</v>
      </c>
      <c r="D5137" s="59">
        <v>1.0</v>
      </c>
      <c r="E5137" s="59" t="s">
        <v>161</v>
      </c>
      <c r="F5137" s="58"/>
    </row>
    <row r="5138">
      <c r="A5138" s="59" t="s">
        <v>104</v>
      </c>
      <c r="B5138" s="59" t="s">
        <v>31</v>
      </c>
      <c r="C5138" s="59" t="s">
        <v>171</v>
      </c>
      <c r="D5138" s="59">
        <v>1.0</v>
      </c>
      <c r="E5138" s="59" t="s">
        <v>161</v>
      </c>
      <c r="F5138" s="58"/>
    </row>
    <row r="5139">
      <c r="A5139" s="59" t="s">
        <v>104</v>
      </c>
      <c r="B5139" s="59" t="s">
        <v>45</v>
      </c>
      <c r="C5139" s="59" t="s">
        <v>171</v>
      </c>
      <c r="D5139" s="59">
        <v>1.0</v>
      </c>
      <c r="E5139" s="59" t="s">
        <v>161</v>
      </c>
      <c r="F5139" s="58"/>
    </row>
    <row r="5140">
      <c r="A5140" s="59" t="s">
        <v>104</v>
      </c>
      <c r="B5140" s="59" t="s">
        <v>94</v>
      </c>
      <c r="C5140" s="59" t="s">
        <v>171</v>
      </c>
      <c r="D5140" s="59">
        <v>1.0</v>
      </c>
      <c r="E5140" s="59" t="s">
        <v>161</v>
      </c>
      <c r="F5140" s="58"/>
    </row>
    <row r="5141">
      <c r="A5141" s="59" t="s">
        <v>104</v>
      </c>
      <c r="B5141" s="59" t="s">
        <v>27</v>
      </c>
      <c r="C5141" s="59" t="s">
        <v>171</v>
      </c>
      <c r="D5141" s="59">
        <v>1.0</v>
      </c>
      <c r="E5141" s="59" t="s">
        <v>161</v>
      </c>
      <c r="F5141" s="58"/>
    </row>
    <row r="5142">
      <c r="A5142" s="59" t="s">
        <v>104</v>
      </c>
      <c r="B5142" s="59" t="s">
        <v>105</v>
      </c>
      <c r="C5142" s="59" t="s">
        <v>171</v>
      </c>
      <c r="D5142" s="59">
        <v>1.0</v>
      </c>
      <c r="E5142" s="59" t="s">
        <v>161</v>
      </c>
      <c r="F5142" s="58"/>
    </row>
    <row r="5143">
      <c r="A5143" s="59" t="s">
        <v>104</v>
      </c>
      <c r="B5143" s="59" t="s">
        <v>52</v>
      </c>
      <c r="C5143" s="59" t="s">
        <v>171</v>
      </c>
      <c r="D5143" s="59">
        <v>1.0</v>
      </c>
      <c r="E5143" s="59" t="s">
        <v>161</v>
      </c>
      <c r="F5143" s="58"/>
    </row>
    <row r="5144">
      <c r="A5144" s="59" t="s">
        <v>104</v>
      </c>
      <c r="B5144" s="59" t="s">
        <v>58</v>
      </c>
      <c r="C5144" s="59" t="s">
        <v>171</v>
      </c>
      <c r="D5144" s="59">
        <v>1.0</v>
      </c>
      <c r="E5144" s="59" t="s">
        <v>161</v>
      </c>
      <c r="F5144" s="58"/>
    </row>
    <row r="5145">
      <c r="A5145" s="59" t="s">
        <v>104</v>
      </c>
      <c r="B5145" s="59" t="s">
        <v>65</v>
      </c>
      <c r="C5145" s="59" t="s">
        <v>171</v>
      </c>
      <c r="D5145" s="59">
        <v>1.0</v>
      </c>
      <c r="E5145" s="59" t="s">
        <v>161</v>
      </c>
      <c r="F5145" s="58"/>
    </row>
    <row r="5146">
      <c r="A5146" s="59" t="s">
        <v>104</v>
      </c>
      <c r="B5146" s="59" t="s">
        <v>59</v>
      </c>
      <c r="C5146" s="59" t="s">
        <v>171</v>
      </c>
      <c r="D5146" s="59">
        <v>1.0</v>
      </c>
      <c r="E5146" s="59" t="s">
        <v>161</v>
      </c>
      <c r="F5146" s="58"/>
    </row>
    <row r="5147">
      <c r="A5147" s="59" t="s">
        <v>104</v>
      </c>
      <c r="B5147" s="59" t="s">
        <v>71</v>
      </c>
      <c r="C5147" s="59" t="s">
        <v>171</v>
      </c>
      <c r="D5147" s="59">
        <v>1.0</v>
      </c>
      <c r="E5147" s="59" t="s">
        <v>161</v>
      </c>
      <c r="F5147" s="58"/>
    </row>
    <row r="5148">
      <c r="A5148" s="59" t="s">
        <v>104</v>
      </c>
      <c r="B5148" s="59" t="s">
        <v>119</v>
      </c>
      <c r="C5148" s="59" t="s">
        <v>171</v>
      </c>
      <c r="D5148" s="59">
        <v>1.0</v>
      </c>
      <c r="E5148" s="59" t="s">
        <v>161</v>
      </c>
      <c r="F5148" s="58"/>
    </row>
    <row r="5149">
      <c r="A5149" s="59" t="s">
        <v>104</v>
      </c>
      <c r="B5149" s="59" t="s">
        <v>122</v>
      </c>
      <c r="C5149" s="59" t="s">
        <v>171</v>
      </c>
      <c r="D5149" s="59">
        <v>1.0</v>
      </c>
      <c r="E5149" s="59" t="s">
        <v>161</v>
      </c>
      <c r="F5149" s="58"/>
    </row>
    <row r="5150">
      <c r="A5150" s="59" t="s">
        <v>104</v>
      </c>
      <c r="B5150" s="59" t="s">
        <v>36</v>
      </c>
      <c r="C5150" s="59" t="s">
        <v>171</v>
      </c>
      <c r="D5150" s="59">
        <v>1.0</v>
      </c>
      <c r="E5150" s="59" t="s">
        <v>161</v>
      </c>
      <c r="F5150" s="58"/>
    </row>
    <row r="5151">
      <c r="A5151" s="59" t="s">
        <v>104</v>
      </c>
      <c r="B5151" s="59" t="s">
        <v>40</v>
      </c>
      <c r="C5151" s="59" t="s">
        <v>171</v>
      </c>
      <c r="D5151" s="59">
        <v>1.0</v>
      </c>
      <c r="E5151" s="59" t="s">
        <v>161</v>
      </c>
      <c r="F5151" s="58"/>
    </row>
    <row r="5152">
      <c r="A5152" s="59" t="s">
        <v>104</v>
      </c>
      <c r="B5152" s="59" t="s">
        <v>84</v>
      </c>
      <c r="C5152" s="59" t="s">
        <v>171</v>
      </c>
      <c r="D5152" s="59">
        <v>1.0</v>
      </c>
      <c r="E5152" s="59" t="s">
        <v>161</v>
      </c>
      <c r="F5152" s="58"/>
    </row>
    <row r="5153">
      <c r="A5153" s="59" t="s">
        <v>104</v>
      </c>
      <c r="B5153" s="59" t="s">
        <v>98</v>
      </c>
      <c r="C5153" s="59" t="s">
        <v>171</v>
      </c>
      <c r="D5153" s="59">
        <v>1.0</v>
      </c>
      <c r="E5153" s="59" t="s">
        <v>161</v>
      </c>
      <c r="F5153" s="58"/>
    </row>
    <row r="5154">
      <c r="A5154" s="59" t="s">
        <v>104</v>
      </c>
      <c r="B5154" s="59" t="s">
        <v>99</v>
      </c>
      <c r="C5154" s="59" t="s">
        <v>171</v>
      </c>
      <c r="D5154" s="59">
        <v>1.0</v>
      </c>
      <c r="E5154" s="59" t="s">
        <v>161</v>
      </c>
      <c r="F5154" s="58"/>
    </row>
    <row r="5155">
      <c r="A5155" s="59" t="s">
        <v>104</v>
      </c>
      <c r="B5155" s="59" t="s">
        <v>109</v>
      </c>
      <c r="C5155" s="59" t="s">
        <v>171</v>
      </c>
      <c r="D5155" s="59">
        <v>1.0</v>
      </c>
      <c r="E5155" s="59" t="s">
        <v>161</v>
      </c>
      <c r="F5155" s="58"/>
    </row>
    <row r="5156">
      <c r="A5156" s="59" t="s">
        <v>104</v>
      </c>
      <c r="B5156" s="59" t="s">
        <v>124</v>
      </c>
      <c r="C5156" s="59" t="s">
        <v>171</v>
      </c>
      <c r="D5156" s="59">
        <v>1.0</v>
      </c>
      <c r="E5156" s="59" t="s">
        <v>161</v>
      </c>
      <c r="F5156" s="58"/>
    </row>
    <row r="5157">
      <c r="A5157" s="59" t="s">
        <v>104</v>
      </c>
      <c r="B5157" s="59" t="s">
        <v>145</v>
      </c>
      <c r="C5157" s="59" t="s">
        <v>171</v>
      </c>
      <c r="D5157" s="59">
        <v>1.0</v>
      </c>
      <c r="E5157" s="59" t="s">
        <v>161</v>
      </c>
      <c r="F5157" s="58"/>
    </row>
    <row r="5158">
      <c r="A5158" s="59" t="s">
        <v>104</v>
      </c>
      <c r="B5158" s="59" t="s">
        <v>147</v>
      </c>
      <c r="C5158" s="59" t="s">
        <v>171</v>
      </c>
      <c r="D5158" s="59">
        <v>1.0</v>
      </c>
      <c r="E5158" s="59" t="s">
        <v>161</v>
      </c>
      <c r="F5158" s="58"/>
    </row>
    <row r="5159">
      <c r="A5159" s="59" t="s">
        <v>104</v>
      </c>
      <c r="B5159" s="59" t="s">
        <v>102</v>
      </c>
      <c r="C5159" s="59" t="s">
        <v>171</v>
      </c>
      <c r="D5159" s="59">
        <v>1.0</v>
      </c>
      <c r="E5159" s="59" t="s">
        <v>161</v>
      </c>
      <c r="F5159" s="58"/>
    </row>
    <row r="5160">
      <c r="A5160" s="59" t="s">
        <v>146</v>
      </c>
      <c r="B5160" s="59" t="s">
        <v>55</v>
      </c>
      <c r="C5160" s="59" t="s">
        <v>171</v>
      </c>
      <c r="D5160" s="59">
        <v>1.0</v>
      </c>
      <c r="E5160" s="59" t="s">
        <v>161</v>
      </c>
      <c r="F5160" s="58"/>
    </row>
    <row r="5161">
      <c r="A5161" s="59" t="s">
        <v>146</v>
      </c>
      <c r="B5161" s="59" t="s">
        <v>125</v>
      </c>
      <c r="C5161" s="59" t="s">
        <v>171</v>
      </c>
      <c r="D5161" s="59">
        <v>1.0</v>
      </c>
      <c r="E5161" s="59" t="s">
        <v>161</v>
      </c>
      <c r="F5161" s="58"/>
    </row>
    <row r="5162">
      <c r="A5162" s="59" t="s">
        <v>146</v>
      </c>
      <c r="B5162" s="59" t="s">
        <v>81</v>
      </c>
      <c r="C5162" s="59" t="s">
        <v>171</v>
      </c>
      <c r="D5162" s="59">
        <v>1.0</v>
      </c>
      <c r="E5162" s="59" t="s">
        <v>161</v>
      </c>
      <c r="F5162" s="58"/>
    </row>
    <row r="5163">
      <c r="A5163" s="59" t="s">
        <v>146</v>
      </c>
      <c r="B5163" s="59" t="s">
        <v>106</v>
      </c>
      <c r="C5163" s="59" t="s">
        <v>171</v>
      </c>
      <c r="D5163" s="59">
        <v>1.0</v>
      </c>
      <c r="E5163" s="59" t="s">
        <v>161</v>
      </c>
      <c r="F5163" s="58"/>
    </row>
    <row r="5164">
      <c r="A5164" s="59" t="s">
        <v>146</v>
      </c>
      <c r="B5164" s="59" t="s">
        <v>86</v>
      </c>
      <c r="C5164" s="59" t="s">
        <v>171</v>
      </c>
      <c r="D5164" s="59">
        <v>1.0</v>
      </c>
      <c r="E5164" s="59" t="s">
        <v>161</v>
      </c>
      <c r="F5164" s="58"/>
    </row>
    <row r="5165">
      <c r="A5165" s="59" t="s">
        <v>146</v>
      </c>
      <c r="B5165" s="59" t="s">
        <v>90</v>
      </c>
      <c r="C5165" s="59" t="s">
        <v>171</v>
      </c>
      <c r="D5165" s="59">
        <v>1.0</v>
      </c>
      <c r="E5165" s="59" t="s">
        <v>161</v>
      </c>
      <c r="F5165" s="58"/>
    </row>
    <row r="5166">
      <c r="A5166" s="59" t="s">
        <v>146</v>
      </c>
      <c r="B5166" s="59" t="s">
        <v>135</v>
      </c>
      <c r="C5166" s="59" t="s">
        <v>171</v>
      </c>
      <c r="D5166" s="59">
        <v>1.0</v>
      </c>
      <c r="E5166" s="59" t="s">
        <v>161</v>
      </c>
      <c r="F5166" s="58"/>
    </row>
    <row r="5167">
      <c r="A5167" s="59" t="s">
        <v>146</v>
      </c>
      <c r="B5167" s="59" t="s">
        <v>113</v>
      </c>
      <c r="C5167" s="59" t="s">
        <v>171</v>
      </c>
      <c r="D5167" s="59">
        <v>1.0</v>
      </c>
      <c r="E5167" s="59" t="s">
        <v>161</v>
      </c>
      <c r="F5167" s="58"/>
    </row>
    <row r="5168">
      <c r="A5168" s="59" t="s">
        <v>146</v>
      </c>
      <c r="B5168" s="59" t="s">
        <v>69</v>
      </c>
      <c r="C5168" s="59" t="s">
        <v>171</v>
      </c>
      <c r="D5168" s="59">
        <v>1.0</v>
      </c>
      <c r="E5168" s="59" t="s">
        <v>161</v>
      </c>
      <c r="F5168" s="58"/>
    </row>
    <row r="5169">
      <c r="A5169" s="59" t="s">
        <v>146</v>
      </c>
      <c r="B5169" s="59" t="s">
        <v>143</v>
      </c>
      <c r="C5169" s="59" t="s">
        <v>171</v>
      </c>
      <c r="D5169" s="59">
        <v>1.0</v>
      </c>
      <c r="E5169" s="59" t="s">
        <v>161</v>
      </c>
      <c r="F5169" s="58"/>
    </row>
    <row r="5170">
      <c r="A5170" s="59" t="s">
        <v>146</v>
      </c>
      <c r="B5170" s="59" t="s">
        <v>111</v>
      </c>
      <c r="C5170" s="59" t="s">
        <v>171</v>
      </c>
      <c r="D5170" s="59">
        <v>1.0</v>
      </c>
      <c r="E5170" s="59" t="s">
        <v>161</v>
      </c>
      <c r="F5170" s="58"/>
    </row>
    <row r="5171">
      <c r="A5171" s="59" t="s">
        <v>146</v>
      </c>
      <c r="B5171" s="59" t="s">
        <v>130</v>
      </c>
      <c r="C5171" s="59" t="s">
        <v>171</v>
      </c>
      <c r="D5171" s="59">
        <v>1.0</v>
      </c>
      <c r="E5171" s="59" t="s">
        <v>161</v>
      </c>
      <c r="F5171" s="58"/>
    </row>
    <row r="5172">
      <c r="A5172" s="59" t="s">
        <v>146</v>
      </c>
      <c r="B5172" s="59" t="s">
        <v>47</v>
      </c>
      <c r="C5172" s="59" t="s">
        <v>171</v>
      </c>
      <c r="D5172" s="59">
        <v>1.0</v>
      </c>
      <c r="E5172" s="59" t="s">
        <v>161</v>
      </c>
      <c r="F5172" s="58"/>
    </row>
    <row r="5173">
      <c r="A5173" s="59" t="s">
        <v>146</v>
      </c>
      <c r="B5173" s="59" t="s">
        <v>17</v>
      </c>
      <c r="C5173" s="59" t="s">
        <v>171</v>
      </c>
      <c r="D5173" s="59">
        <v>1.0</v>
      </c>
      <c r="E5173" s="59" t="s">
        <v>161</v>
      </c>
      <c r="F5173" s="58"/>
    </row>
    <row r="5174">
      <c r="A5174" s="59" t="s">
        <v>146</v>
      </c>
      <c r="B5174" s="59" t="s">
        <v>22</v>
      </c>
      <c r="C5174" s="59" t="s">
        <v>171</v>
      </c>
      <c r="D5174" s="59">
        <v>1.0</v>
      </c>
      <c r="E5174" s="59" t="s">
        <v>161</v>
      </c>
      <c r="F5174" s="58"/>
    </row>
    <row r="5175">
      <c r="A5175" s="59" t="s">
        <v>146</v>
      </c>
      <c r="B5175" s="59" t="s">
        <v>62</v>
      </c>
      <c r="C5175" s="59" t="s">
        <v>171</v>
      </c>
      <c r="D5175" s="59">
        <v>1.0</v>
      </c>
      <c r="E5175" s="59" t="s">
        <v>161</v>
      </c>
      <c r="F5175" s="58"/>
    </row>
    <row r="5176">
      <c r="A5176" s="59" t="s">
        <v>146</v>
      </c>
      <c r="B5176" s="59" t="s">
        <v>66</v>
      </c>
      <c r="C5176" s="59" t="s">
        <v>171</v>
      </c>
      <c r="D5176" s="59">
        <v>1.0</v>
      </c>
      <c r="E5176" s="59" t="s">
        <v>161</v>
      </c>
      <c r="F5176" s="58"/>
    </row>
    <row r="5177">
      <c r="A5177" s="59" t="s">
        <v>146</v>
      </c>
      <c r="B5177" s="59" t="s">
        <v>78</v>
      </c>
      <c r="C5177" s="59" t="s">
        <v>171</v>
      </c>
      <c r="D5177" s="59">
        <v>1.0</v>
      </c>
      <c r="E5177" s="59" t="s">
        <v>161</v>
      </c>
      <c r="F5177" s="58"/>
    </row>
    <row r="5178">
      <c r="A5178" s="59" t="s">
        <v>146</v>
      </c>
      <c r="B5178" s="59" t="s">
        <v>91</v>
      </c>
      <c r="C5178" s="59" t="s">
        <v>171</v>
      </c>
      <c r="D5178" s="59">
        <v>1.0</v>
      </c>
      <c r="E5178" s="59" t="s">
        <v>161</v>
      </c>
      <c r="F5178" s="58"/>
    </row>
    <row r="5179">
      <c r="A5179" s="59" t="s">
        <v>146</v>
      </c>
      <c r="B5179" s="59" t="s">
        <v>110</v>
      </c>
      <c r="C5179" s="59" t="s">
        <v>171</v>
      </c>
      <c r="D5179" s="59">
        <v>1.0</v>
      </c>
      <c r="E5179" s="59" t="s">
        <v>161</v>
      </c>
      <c r="F5179" s="58"/>
    </row>
    <row r="5180">
      <c r="A5180" s="59" t="s">
        <v>146</v>
      </c>
      <c r="B5180" s="59" t="s">
        <v>87</v>
      </c>
      <c r="C5180" s="59" t="s">
        <v>171</v>
      </c>
      <c r="D5180" s="59">
        <v>1.0</v>
      </c>
      <c r="E5180" s="59" t="s">
        <v>161</v>
      </c>
      <c r="F5180" s="58"/>
    </row>
    <row r="5181">
      <c r="A5181" s="59" t="s">
        <v>146</v>
      </c>
      <c r="B5181" s="59" t="s">
        <v>41</v>
      </c>
      <c r="C5181" s="59" t="s">
        <v>171</v>
      </c>
      <c r="D5181" s="59">
        <v>1.0</v>
      </c>
      <c r="E5181" s="59" t="s">
        <v>161</v>
      </c>
      <c r="F5181" s="58"/>
    </row>
    <row r="5182">
      <c r="A5182" s="59" t="s">
        <v>146</v>
      </c>
      <c r="B5182" s="59" t="s">
        <v>97</v>
      </c>
      <c r="C5182" s="59" t="s">
        <v>171</v>
      </c>
      <c r="D5182" s="59">
        <v>1.0</v>
      </c>
      <c r="E5182" s="59" t="s">
        <v>161</v>
      </c>
      <c r="F5182" s="58"/>
    </row>
    <row r="5183">
      <c r="A5183" s="59" t="s">
        <v>146</v>
      </c>
      <c r="B5183" s="59" t="s">
        <v>77</v>
      </c>
      <c r="C5183" s="59" t="s">
        <v>171</v>
      </c>
      <c r="D5183" s="59">
        <v>1.0</v>
      </c>
      <c r="E5183" s="59" t="s">
        <v>161</v>
      </c>
      <c r="F5183" s="58"/>
    </row>
    <row r="5184">
      <c r="A5184" s="59" t="s">
        <v>146</v>
      </c>
      <c r="B5184" s="59" t="s">
        <v>120</v>
      </c>
      <c r="C5184" s="59" t="s">
        <v>171</v>
      </c>
      <c r="D5184" s="59">
        <v>1.0</v>
      </c>
      <c r="E5184" s="59" t="s">
        <v>161</v>
      </c>
      <c r="F5184" s="58"/>
    </row>
    <row r="5185">
      <c r="A5185" s="59" t="s">
        <v>146</v>
      </c>
      <c r="B5185" s="59" t="s">
        <v>116</v>
      </c>
      <c r="C5185" s="59" t="s">
        <v>171</v>
      </c>
      <c r="D5185" s="59">
        <v>1.0</v>
      </c>
      <c r="E5185" s="59" t="s">
        <v>161</v>
      </c>
      <c r="F5185" s="58"/>
    </row>
    <row r="5186">
      <c r="A5186" s="59" t="s">
        <v>146</v>
      </c>
      <c r="B5186" s="59" t="s">
        <v>31</v>
      </c>
      <c r="C5186" s="59" t="s">
        <v>171</v>
      </c>
      <c r="D5186" s="59">
        <v>1.0</v>
      </c>
      <c r="E5186" s="59" t="s">
        <v>161</v>
      </c>
      <c r="F5186" s="58"/>
    </row>
    <row r="5187">
      <c r="A5187" s="59" t="s">
        <v>146</v>
      </c>
      <c r="B5187" s="59" t="s">
        <v>45</v>
      </c>
      <c r="C5187" s="59" t="s">
        <v>171</v>
      </c>
      <c r="D5187" s="59">
        <v>1.0</v>
      </c>
      <c r="E5187" s="59" t="s">
        <v>161</v>
      </c>
      <c r="F5187" s="58"/>
    </row>
    <row r="5188">
      <c r="A5188" s="59" t="s">
        <v>146</v>
      </c>
      <c r="B5188" s="59" t="s">
        <v>94</v>
      </c>
      <c r="C5188" s="59" t="s">
        <v>171</v>
      </c>
      <c r="D5188" s="59">
        <v>1.0</v>
      </c>
      <c r="E5188" s="59" t="s">
        <v>161</v>
      </c>
      <c r="F5188" s="58"/>
    </row>
    <row r="5189">
      <c r="A5189" s="59" t="s">
        <v>146</v>
      </c>
      <c r="B5189" s="59" t="s">
        <v>27</v>
      </c>
      <c r="C5189" s="59" t="s">
        <v>171</v>
      </c>
      <c r="D5189" s="59">
        <v>1.0</v>
      </c>
      <c r="E5189" s="59" t="s">
        <v>161</v>
      </c>
      <c r="F5189" s="58"/>
    </row>
    <row r="5190">
      <c r="A5190" s="59" t="s">
        <v>146</v>
      </c>
      <c r="B5190" s="59" t="s">
        <v>105</v>
      </c>
      <c r="C5190" s="59" t="s">
        <v>171</v>
      </c>
      <c r="D5190" s="59">
        <v>1.0</v>
      </c>
      <c r="E5190" s="59" t="s">
        <v>161</v>
      </c>
      <c r="F5190" s="58"/>
    </row>
    <row r="5191">
      <c r="A5191" s="59" t="s">
        <v>146</v>
      </c>
      <c r="B5191" s="59" t="s">
        <v>52</v>
      </c>
      <c r="C5191" s="59" t="s">
        <v>171</v>
      </c>
      <c r="D5191" s="59">
        <v>1.0</v>
      </c>
      <c r="E5191" s="59" t="s">
        <v>161</v>
      </c>
      <c r="F5191" s="58"/>
    </row>
    <row r="5192">
      <c r="A5192" s="59" t="s">
        <v>146</v>
      </c>
      <c r="B5192" s="59" t="s">
        <v>58</v>
      </c>
      <c r="C5192" s="59" t="s">
        <v>171</v>
      </c>
      <c r="D5192" s="59">
        <v>1.0</v>
      </c>
      <c r="E5192" s="59" t="s">
        <v>161</v>
      </c>
      <c r="F5192" s="58"/>
    </row>
    <row r="5193">
      <c r="A5193" s="59" t="s">
        <v>146</v>
      </c>
      <c r="B5193" s="59" t="s">
        <v>65</v>
      </c>
      <c r="C5193" s="59" t="s">
        <v>171</v>
      </c>
      <c r="D5193" s="59">
        <v>1.0</v>
      </c>
      <c r="E5193" s="59" t="s">
        <v>161</v>
      </c>
      <c r="F5193" s="58"/>
    </row>
    <row r="5194">
      <c r="A5194" s="59" t="s">
        <v>146</v>
      </c>
      <c r="B5194" s="59" t="s">
        <v>59</v>
      </c>
      <c r="C5194" s="59" t="s">
        <v>171</v>
      </c>
      <c r="D5194" s="59">
        <v>1.0</v>
      </c>
      <c r="E5194" s="59" t="s">
        <v>161</v>
      </c>
      <c r="F5194" s="58"/>
    </row>
    <row r="5195">
      <c r="A5195" s="59" t="s">
        <v>146</v>
      </c>
      <c r="B5195" s="59" t="s">
        <v>71</v>
      </c>
      <c r="C5195" s="59" t="s">
        <v>171</v>
      </c>
      <c r="D5195" s="59">
        <v>1.0</v>
      </c>
      <c r="E5195" s="59" t="s">
        <v>161</v>
      </c>
      <c r="F5195" s="58"/>
    </row>
    <row r="5196">
      <c r="A5196" s="59" t="s">
        <v>146</v>
      </c>
      <c r="B5196" s="59" t="s">
        <v>119</v>
      </c>
      <c r="C5196" s="59" t="s">
        <v>171</v>
      </c>
      <c r="D5196" s="59">
        <v>1.0</v>
      </c>
      <c r="E5196" s="59" t="s">
        <v>161</v>
      </c>
      <c r="F5196" s="58"/>
    </row>
    <row r="5197">
      <c r="A5197" s="59" t="s">
        <v>146</v>
      </c>
      <c r="B5197" s="59" t="s">
        <v>122</v>
      </c>
      <c r="C5197" s="59" t="s">
        <v>171</v>
      </c>
      <c r="D5197" s="59">
        <v>1.0</v>
      </c>
      <c r="E5197" s="59" t="s">
        <v>161</v>
      </c>
      <c r="F5197" s="58"/>
    </row>
    <row r="5198">
      <c r="A5198" s="59" t="s">
        <v>146</v>
      </c>
      <c r="B5198" s="59" t="s">
        <v>36</v>
      </c>
      <c r="C5198" s="59" t="s">
        <v>171</v>
      </c>
      <c r="D5198" s="59">
        <v>1.0</v>
      </c>
      <c r="E5198" s="59" t="s">
        <v>161</v>
      </c>
      <c r="F5198" s="58"/>
    </row>
    <row r="5199">
      <c r="A5199" s="59" t="s">
        <v>146</v>
      </c>
      <c r="B5199" s="59" t="s">
        <v>40</v>
      </c>
      <c r="C5199" s="59" t="s">
        <v>171</v>
      </c>
      <c r="D5199" s="59">
        <v>1.0</v>
      </c>
      <c r="E5199" s="59" t="s">
        <v>161</v>
      </c>
      <c r="F5199" s="58"/>
    </row>
    <row r="5200">
      <c r="A5200" s="59" t="s">
        <v>146</v>
      </c>
      <c r="B5200" s="59" t="s">
        <v>84</v>
      </c>
      <c r="C5200" s="59" t="s">
        <v>171</v>
      </c>
      <c r="D5200" s="59">
        <v>1.0</v>
      </c>
      <c r="E5200" s="59" t="s">
        <v>161</v>
      </c>
      <c r="F5200" s="58"/>
    </row>
    <row r="5201">
      <c r="A5201" s="59" t="s">
        <v>146</v>
      </c>
      <c r="B5201" s="59" t="s">
        <v>98</v>
      </c>
      <c r="C5201" s="59" t="s">
        <v>171</v>
      </c>
      <c r="D5201" s="59">
        <v>1.0</v>
      </c>
      <c r="E5201" s="59" t="s">
        <v>161</v>
      </c>
      <c r="F5201" s="58"/>
    </row>
    <row r="5202">
      <c r="A5202" s="59" t="s">
        <v>146</v>
      </c>
      <c r="B5202" s="59" t="s">
        <v>99</v>
      </c>
      <c r="C5202" s="59" t="s">
        <v>171</v>
      </c>
      <c r="D5202" s="59">
        <v>1.0</v>
      </c>
      <c r="E5202" s="59" t="s">
        <v>161</v>
      </c>
      <c r="F5202" s="58"/>
    </row>
    <row r="5203">
      <c r="A5203" s="59" t="s">
        <v>146</v>
      </c>
      <c r="B5203" s="59" t="s">
        <v>109</v>
      </c>
      <c r="C5203" s="59" t="s">
        <v>171</v>
      </c>
      <c r="D5203" s="59">
        <v>1.0</v>
      </c>
      <c r="E5203" s="59" t="s">
        <v>161</v>
      </c>
      <c r="F5203" s="58"/>
    </row>
    <row r="5204">
      <c r="A5204" s="59" t="s">
        <v>146</v>
      </c>
      <c r="B5204" s="59" t="s">
        <v>124</v>
      </c>
      <c r="C5204" s="59" t="s">
        <v>171</v>
      </c>
      <c r="D5204" s="59">
        <v>1.0</v>
      </c>
      <c r="E5204" s="59" t="s">
        <v>161</v>
      </c>
      <c r="F5204" s="58"/>
    </row>
    <row r="5205">
      <c r="A5205" s="59" t="s">
        <v>146</v>
      </c>
      <c r="B5205" s="59" t="s">
        <v>145</v>
      </c>
      <c r="C5205" s="59" t="s">
        <v>171</v>
      </c>
      <c r="D5205" s="59">
        <v>1.0</v>
      </c>
      <c r="E5205" s="59" t="s">
        <v>161</v>
      </c>
      <c r="F5205" s="58"/>
    </row>
    <row r="5206">
      <c r="A5206" s="59" t="s">
        <v>146</v>
      </c>
      <c r="B5206" s="59" t="s">
        <v>147</v>
      </c>
      <c r="C5206" s="59" t="s">
        <v>171</v>
      </c>
      <c r="D5206" s="59">
        <v>1.0</v>
      </c>
      <c r="E5206" s="59" t="s">
        <v>161</v>
      </c>
      <c r="F5206" s="58"/>
    </row>
    <row r="5207">
      <c r="A5207" s="59" t="s">
        <v>146</v>
      </c>
      <c r="B5207" s="59" t="s">
        <v>102</v>
      </c>
      <c r="C5207" s="59" t="s">
        <v>171</v>
      </c>
      <c r="D5207" s="59">
        <v>1.0</v>
      </c>
      <c r="E5207" s="59" t="s">
        <v>161</v>
      </c>
      <c r="F5207" s="58"/>
    </row>
    <row r="5208">
      <c r="A5208" s="59" t="s">
        <v>55</v>
      </c>
      <c r="B5208" s="59" t="s">
        <v>125</v>
      </c>
      <c r="C5208" s="59" t="s">
        <v>171</v>
      </c>
      <c r="D5208" s="59">
        <v>1.0</v>
      </c>
      <c r="E5208" s="59" t="s">
        <v>161</v>
      </c>
      <c r="F5208" s="58"/>
    </row>
    <row r="5209">
      <c r="A5209" s="59" t="s">
        <v>55</v>
      </c>
      <c r="B5209" s="59" t="s">
        <v>81</v>
      </c>
      <c r="C5209" s="59" t="s">
        <v>171</v>
      </c>
      <c r="D5209" s="59">
        <v>1.0</v>
      </c>
      <c r="E5209" s="59" t="s">
        <v>161</v>
      </c>
      <c r="F5209" s="58"/>
    </row>
    <row r="5210">
      <c r="A5210" s="59" t="s">
        <v>55</v>
      </c>
      <c r="B5210" s="59" t="s">
        <v>106</v>
      </c>
      <c r="C5210" s="59" t="s">
        <v>171</v>
      </c>
      <c r="D5210" s="59">
        <v>1.0</v>
      </c>
      <c r="E5210" s="59" t="s">
        <v>161</v>
      </c>
      <c r="F5210" s="58"/>
    </row>
    <row r="5211">
      <c r="A5211" s="59" t="s">
        <v>55</v>
      </c>
      <c r="B5211" s="59" t="s">
        <v>86</v>
      </c>
      <c r="C5211" s="59" t="s">
        <v>171</v>
      </c>
      <c r="D5211" s="59">
        <v>1.0</v>
      </c>
      <c r="E5211" s="59" t="s">
        <v>161</v>
      </c>
      <c r="F5211" s="58"/>
    </row>
    <row r="5212">
      <c r="A5212" s="59" t="s">
        <v>55</v>
      </c>
      <c r="B5212" s="59" t="s">
        <v>90</v>
      </c>
      <c r="C5212" s="59" t="s">
        <v>171</v>
      </c>
      <c r="D5212" s="59">
        <v>1.0</v>
      </c>
      <c r="E5212" s="59" t="s">
        <v>161</v>
      </c>
      <c r="F5212" s="58"/>
    </row>
    <row r="5213">
      <c r="A5213" s="59" t="s">
        <v>55</v>
      </c>
      <c r="B5213" s="59" t="s">
        <v>135</v>
      </c>
      <c r="C5213" s="59" t="s">
        <v>171</v>
      </c>
      <c r="D5213" s="59">
        <v>1.0</v>
      </c>
      <c r="E5213" s="59" t="s">
        <v>161</v>
      </c>
      <c r="F5213" s="58"/>
    </row>
    <row r="5214">
      <c r="A5214" s="59" t="s">
        <v>55</v>
      </c>
      <c r="B5214" s="59" t="s">
        <v>113</v>
      </c>
      <c r="C5214" s="59" t="s">
        <v>171</v>
      </c>
      <c r="D5214" s="59">
        <v>1.0</v>
      </c>
      <c r="E5214" s="59" t="s">
        <v>161</v>
      </c>
      <c r="F5214" s="58"/>
    </row>
    <row r="5215">
      <c r="A5215" s="59" t="s">
        <v>55</v>
      </c>
      <c r="B5215" s="59" t="s">
        <v>69</v>
      </c>
      <c r="C5215" s="59" t="s">
        <v>171</v>
      </c>
      <c r="D5215" s="59">
        <v>1.0</v>
      </c>
      <c r="E5215" s="59" t="s">
        <v>161</v>
      </c>
      <c r="F5215" s="58"/>
    </row>
    <row r="5216">
      <c r="A5216" s="59" t="s">
        <v>55</v>
      </c>
      <c r="B5216" s="59" t="s">
        <v>143</v>
      </c>
      <c r="C5216" s="59" t="s">
        <v>171</v>
      </c>
      <c r="D5216" s="59">
        <v>1.0</v>
      </c>
      <c r="E5216" s="59" t="s">
        <v>161</v>
      </c>
      <c r="F5216" s="58"/>
    </row>
    <row r="5217">
      <c r="A5217" s="59" t="s">
        <v>55</v>
      </c>
      <c r="B5217" s="59" t="s">
        <v>111</v>
      </c>
      <c r="C5217" s="59" t="s">
        <v>171</v>
      </c>
      <c r="D5217" s="59">
        <v>1.0</v>
      </c>
      <c r="E5217" s="59" t="s">
        <v>161</v>
      </c>
      <c r="F5217" s="58"/>
    </row>
    <row r="5218">
      <c r="A5218" s="59" t="s">
        <v>55</v>
      </c>
      <c r="B5218" s="59" t="s">
        <v>130</v>
      </c>
      <c r="C5218" s="59" t="s">
        <v>171</v>
      </c>
      <c r="D5218" s="59">
        <v>1.0</v>
      </c>
      <c r="E5218" s="59" t="s">
        <v>161</v>
      </c>
      <c r="F5218" s="58"/>
    </row>
    <row r="5219">
      <c r="A5219" s="59" t="s">
        <v>55</v>
      </c>
      <c r="B5219" s="59" t="s">
        <v>47</v>
      </c>
      <c r="C5219" s="59" t="s">
        <v>171</v>
      </c>
      <c r="D5219" s="59">
        <v>1.0</v>
      </c>
      <c r="E5219" s="59" t="s">
        <v>161</v>
      </c>
      <c r="F5219" s="58"/>
    </row>
    <row r="5220">
      <c r="A5220" s="59" t="s">
        <v>55</v>
      </c>
      <c r="B5220" s="59" t="s">
        <v>17</v>
      </c>
      <c r="C5220" s="59" t="s">
        <v>171</v>
      </c>
      <c r="D5220" s="59">
        <v>1.0</v>
      </c>
      <c r="E5220" s="59" t="s">
        <v>161</v>
      </c>
      <c r="F5220" s="58"/>
    </row>
    <row r="5221">
      <c r="A5221" s="59" t="s">
        <v>55</v>
      </c>
      <c r="B5221" s="59" t="s">
        <v>22</v>
      </c>
      <c r="C5221" s="59" t="s">
        <v>171</v>
      </c>
      <c r="D5221" s="59">
        <v>1.0</v>
      </c>
      <c r="E5221" s="59" t="s">
        <v>161</v>
      </c>
      <c r="F5221" s="58"/>
    </row>
    <row r="5222">
      <c r="A5222" s="59" t="s">
        <v>55</v>
      </c>
      <c r="B5222" s="59" t="s">
        <v>62</v>
      </c>
      <c r="C5222" s="59" t="s">
        <v>171</v>
      </c>
      <c r="D5222" s="59">
        <v>1.0</v>
      </c>
      <c r="E5222" s="59" t="s">
        <v>161</v>
      </c>
      <c r="F5222" s="58"/>
    </row>
    <row r="5223">
      <c r="A5223" s="59" t="s">
        <v>55</v>
      </c>
      <c r="B5223" s="59" t="s">
        <v>66</v>
      </c>
      <c r="C5223" s="59" t="s">
        <v>171</v>
      </c>
      <c r="D5223" s="59">
        <v>1.0</v>
      </c>
      <c r="E5223" s="59" t="s">
        <v>161</v>
      </c>
      <c r="F5223" s="58"/>
    </row>
    <row r="5224">
      <c r="A5224" s="59" t="s">
        <v>55</v>
      </c>
      <c r="B5224" s="59" t="s">
        <v>78</v>
      </c>
      <c r="C5224" s="59" t="s">
        <v>171</v>
      </c>
      <c r="D5224" s="59">
        <v>1.0</v>
      </c>
      <c r="E5224" s="59" t="s">
        <v>161</v>
      </c>
      <c r="F5224" s="58"/>
    </row>
    <row r="5225">
      <c r="A5225" s="59" t="s">
        <v>55</v>
      </c>
      <c r="B5225" s="59" t="s">
        <v>91</v>
      </c>
      <c r="C5225" s="59" t="s">
        <v>171</v>
      </c>
      <c r="D5225" s="59">
        <v>1.0</v>
      </c>
      <c r="E5225" s="59" t="s">
        <v>161</v>
      </c>
      <c r="F5225" s="58"/>
    </row>
    <row r="5226">
      <c r="A5226" s="59" t="s">
        <v>55</v>
      </c>
      <c r="B5226" s="59" t="s">
        <v>110</v>
      </c>
      <c r="C5226" s="59" t="s">
        <v>171</v>
      </c>
      <c r="D5226" s="59">
        <v>1.0</v>
      </c>
      <c r="E5226" s="59" t="s">
        <v>161</v>
      </c>
      <c r="F5226" s="58"/>
    </row>
    <row r="5227">
      <c r="A5227" s="59" t="s">
        <v>55</v>
      </c>
      <c r="B5227" s="59" t="s">
        <v>87</v>
      </c>
      <c r="C5227" s="59" t="s">
        <v>171</v>
      </c>
      <c r="D5227" s="59">
        <v>1.0</v>
      </c>
      <c r="E5227" s="59" t="s">
        <v>161</v>
      </c>
      <c r="F5227" s="58"/>
    </row>
    <row r="5228">
      <c r="A5228" s="59" t="s">
        <v>55</v>
      </c>
      <c r="B5228" s="59" t="s">
        <v>41</v>
      </c>
      <c r="C5228" s="59" t="s">
        <v>171</v>
      </c>
      <c r="D5228" s="59">
        <v>1.0</v>
      </c>
      <c r="E5228" s="59" t="s">
        <v>161</v>
      </c>
      <c r="F5228" s="58"/>
    </row>
    <row r="5229">
      <c r="A5229" s="59" t="s">
        <v>55</v>
      </c>
      <c r="B5229" s="59" t="s">
        <v>97</v>
      </c>
      <c r="C5229" s="59" t="s">
        <v>171</v>
      </c>
      <c r="D5229" s="59">
        <v>1.0</v>
      </c>
      <c r="E5229" s="59" t="s">
        <v>161</v>
      </c>
      <c r="F5229" s="58"/>
    </row>
    <row r="5230">
      <c r="A5230" s="59" t="s">
        <v>55</v>
      </c>
      <c r="B5230" s="59" t="s">
        <v>77</v>
      </c>
      <c r="C5230" s="59" t="s">
        <v>171</v>
      </c>
      <c r="D5230" s="59">
        <v>1.0</v>
      </c>
      <c r="E5230" s="59" t="s">
        <v>161</v>
      </c>
      <c r="F5230" s="58"/>
    </row>
    <row r="5231">
      <c r="A5231" s="59" t="s">
        <v>55</v>
      </c>
      <c r="B5231" s="59" t="s">
        <v>120</v>
      </c>
      <c r="C5231" s="59" t="s">
        <v>171</v>
      </c>
      <c r="D5231" s="59">
        <v>1.0</v>
      </c>
      <c r="E5231" s="59" t="s">
        <v>161</v>
      </c>
      <c r="F5231" s="58"/>
    </row>
    <row r="5232">
      <c r="A5232" s="59" t="s">
        <v>55</v>
      </c>
      <c r="B5232" s="59" t="s">
        <v>116</v>
      </c>
      <c r="C5232" s="59" t="s">
        <v>171</v>
      </c>
      <c r="D5232" s="59">
        <v>1.0</v>
      </c>
      <c r="E5232" s="59" t="s">
        <v>161</v>
      </c>
      <c r="F5232" s="58"/>
    </row>
    <row r="5233">
      <c r="A5233" s="59" t="s">
        <v>55</v>
      </c>
      <c r="B5233" s="59" t="s">
        <v>31</v>
      </c>
      <c r="C5233" s="59" t="s">
        <v>171</v>
      </c>
      <c r="D5233" s="59">
        <v>1.0</v>
      </c>
      <c r="E5233" s="59" t="s">
        <v>161</v>
      </c>
      <c r="F5233" s="58"/>
    </row>
    <row r="5234">
      <c r="A5234" s="59" t="s">
        <v>55</v>
      </c>
      <c r="B5234" s="59" t="s">
        <v>45</v>
      </c>
      <c r="C5234" s="59" t="s">
        <v>171</v>
      </c>
      <c r="D5234" s="59">
        <v>1.0</v>
      </c>
      <c r="E5234" s="59" t="s">
        <v>161</v>
      </c>
      <c r="F5234" s="58"/>
    </row>
    <row r="5235">
      <c r="A5235" s="59" t="s">
        <v>55</v>
      </c>
      <c r="B5235" s="59" t="s">
        <v>94</v>
      </c>
      <c r="C5235" s="59" t="s">
        <v>171</v>
      </c>
      <c r="D5235" s="59">
        <v>1.0</v>
      </c>
      <c r="E5235" s="59" t="s">
        <v>161</v>
      </c>
      <c r="F5235" s="58"/>
    </row>
    <row r="5236">
      <c r="A5236" s="59" t="s">
        <v>55</v>
      </c>
      <c r="B5236" s="59" t="s">
        <v>27</v>
      </c>
      <c r="C5236" s="59" t="s">
        <v>171</v>
      </c>
      <c r="D5236" s="59">
        <v>1.0</v>
      </c>
      <c r="E5236" s="59" t="s">
        <v>161</v>
      </c>
      <c r="F5236" s="58"/>
    </row>
    <row r="5237">
      <c r="A5237" s="59" t="s">
        <v>55</v>
      </c>
      <c r="B5237" s="59" t="s">
        <v>105</v>
      </c>
      <c r="C5237" s="59" t="s">
        <v>171</v>
      </c>
      <c r="D5237" s="59">
        <v>1.0</v>
      </c>
      <c r="E5237" s="59" t="s">
        <v>161</v>
      </c>
      <c r="F5237" s="58"/>
    </row>
    <row r="5238">
      <c r="A5238" s="59" t="s">
        <v>55</v>
      </c>
      <c r="B5238" s="59" t="s">
        <v>52</v>
      </c>
      <c r="C5238" s="59" t="s">
        <v>171</v>
      </c>
      <c r="D5238" s="59">
        <v>1.0</v>
      </c>
      <c r="E5238" s="59" t="s">
        <v>161</v>
      </c>
      <c r="F5238" s="58"/>
    </row>
    <row r="5239">
      <c r="A5239" s="59" t="s">
        <v>55</v>
      </c>
      <c r="B5239" s="59" t="s">
        <v>58</v>
      </c>
      <c r="C5239" s="59" t="s">
        <v>171</v>
      </c>
      <c r="D5239" s="59">
        <v>1.0</v>
      </c>
      <c r="E5239" s="59" t="s">
        <v>161</v>
      </c>
      <c r="F5239" s="58"/>
    </row>
    <row r="5240">
      <c r="A5240" s="59" t="s">
        <v>55</v>
      </c>
      <c r="B5240" s="59" t="s">
        <v>65</v>
      </c>
      <c r="C5240" s="59" t="s">
        <v>171</v>
      </c>
      <c r="D5240" s="59">
        <v>1.0</v>
      </c>
      <c r="E5240" s="59" t="s">
        <v>161</v>
      </c>
      <c r="F5240" s="58"/>
    </row>
    <row r="5241">
      <c r="A5241" s="59" t="s">
        <v>55</v>
      </c>
      <c r="B5241" s="59" t="s">
        <v>59</v>
      </c>
      <c r="C5241" s="59" t="s">
        <v>171</v>
      </c>
      <c r="D5241" s="59">
        <v>1.0</v>
      </c>
      <c r="E5241" s="59" t="s">
        <v>161</v>
      </c>
      <c r="F5241" s="58"/>
    </row>
    <row r="5242">
      <c r="A5242" s="59" t="s">
        <v>55</v>
      </c>
      <c r="B5242" s="59" t="s">
        <v>71</v>
      </c>
      <c r="C5242" s="59" t="s">
        <v>171</v>
      </c>
      <c r="D5242" s="59">
        <v>1.0</v>
      </c>
      <c r="E5242" s="59" t="s">
        <v>161</v>
      </c>
      <c r="F5242" s="58"/>
    </row>
    <row r="5243">
      <c r="A5243" s="59" t="s">
        <v>55</v>
      </c>
      <c r="B5243" s="59" t="s">
        <v>119</v>
      </c>
      <c r="C5243" s="59" t="s">
        <v>171</v>
      </c>
      <c r="D5243" s="59">
        <v>1.0</v>
      </c>
      <c r="E5243" s="59" t="s">
        <v>161</v>
      </c>
      <c r="F5243" s="58"/>
    </row>
    <row r="5244">
      <c r="A5244" s="59" t="s">
        <v>55</v>
      </c>
      <c r="B5244" s="59" t="s">
        <v>122</v>
      </c>
      <c r="C5244" s="59" t="s">
        <v>171</v>
      </c>
      <c r="D5244" s="59">
        <v>1.0</v>
      </c>
      <c r="E5244" s="59" t="s">
        <v>161</v>
      </c>
      <c r="F5244" s="58"/>
    </row>
    <row r="5245">
      <c r="A5245" s="59" t="s">
        <v>55</v>
      </c>
      <c r="B5245" s="59" t="s">
        <v>36</v>
      </c>
      <c r="C5245" s="59" t="s">
        <v>171</v>
      </c>
      <c r="D5245" s="59">
        <v>1.0</v>
      </c>
      <c r="E5245" s="59" t="s">
        <v>161</v>
      </c>
      <c r="F5245" s="58"/>
    </row>
    <row r="5246">
      <c r="A5246" s="59" t="s">
        <v>55</v>
      </c>
      <c r="B5246" s="59" t="s">
        <v>40</v>
      </c>
      <c r="C5246" s="59" t="s">
        <v>171</v>
      </c>
      <c r="D5246" s="59">
        <v>1.0</v>
      </c>
      <c r="E5246" s="59" t="s">
        <v>161</v>
      </c>
      <c r="F5246" s="58"/>
    </row>
    <row r="5247">
      <c r="A5247" s="59" t="s">
        <v>55</v>
      </c>
      <c r="B5247" s="59" t="s">
        <v>84</v>
      </c>
      <c r="C5247" s="59" t="s">
        <v>171</v>
      </c>
      <c r="D5247" s="59">
        <v>1.0</v>
      </c>
      <c r="E5247" s="59" t="s">
        <v>161</v>
      </c>
      <c r="F5247" s="58"/>
    </row>
    <row r="5248">
      <c r="A5248" s="59" t="s">
        <v>55</v>
      </c>
      <c r="B5248" s="59" t="s">
        <v>98</v>
      </c>
      <c r="C5248" s="59" t="s">
        <v>171</v>
      </c>
      <c r="D5248" s="59">
        <v>1.0</v>
      </c>
      <c r="E5248" s="59" t="s">
        <v>161</v>
      </c>
      <c r="F5248" s="58"/>
    </row>
    <row r="5249">
      <c r="A5249" s="59" t="s">
        <v>55</v>
      </c>
      <c r="B5249" s="59" t="s">
        <v>99</v>
      </c>
      <c r="C5249" s="59" t="s">
        <v>171</v>
      </c>
      <c r="D5249" s="59">
        <v>1.0</v>
      </c>
      <c r="E5249" s="59" t="s">
        <v>161</v>
      </c>
      <c r="F5249" s="58"/>
    </row>
    <row r="5250">
      <c r="A5250" s="59" t="s">
        <v>55</v>
      </c>
      <c r="B5250" s="59" t="s">
        <v>109</v>
      </c>
      <c r="C5250" s="59" t="s">
        <v>171</v>
      </c>
      <c r="D5250" s="59">
        <v>1.0</v>
      </c>
      <c r="E5250" s="59" t="s">
        <v>161</v>
      </c>
      <c r="F5250" s="58"/>
    </row>
    <row r="5251">
      <c r="A5251" s="59" t="s">
        <v>55</v>
      </c>
      <c r="B5251" s="59" t="s">
        <v>124</v>
      </c>
      <c r="C5251" s="59" t="s">
        <v>171</v>
      </c>
      <c r="D5251" s="59">
        <v>1.0</v>
      </c>
      <c r="E5251" s="59" t="s">
        <v>161</v>
      </c>
      <c r="F5251" s="58"/>
    </row>
    <row r="5252">
      <c r="A5252" s="59" t="s">
        <v>55</v>
      </c>
      <c r="B5252" s="59" t="s">
        <v>145</v>
      </c>
      <c r="C5252" s="59" t="s">
        <v>171</v>
      </c>
      <c r="D5252" s="59">
        <v>1.0</v>
      </c>
      <c r="E5252" s="59" t="s">
        <v>161</v>
      </c>
      <c r="F5252" s="58"/>
    </row>
    <row r="5253">
      <c r="A5253" s="59" t="s">
        <v>55</v>
      </c>
      <c r="B5253" s="59" t="s">
        <v>147</v>
      </c>
      <c r="C5253" s="59" t="s">
        <v>171</v>
      </c>
      <c r="D5253" s="59">
        <v>1.0</v>
      </c>
      <c r="E5253" s="59" t="s">
        <v>161</v>
      </c>
      <c r="F5253" s="58"/>
    </row>
    <row r="5254">
      <c r="A5254" s="59" t="s">
        <v>55</v>
      </c>
      <c r="B5254" s="59" t="s">
        <v>102</v>
      </c>
      <c r="C5254" s="59" t="s">
        <v>171</v>
      </c>
      <c r="D5254" s="59">
        <v>1.0</v>
      </c>
      <c r="E5254" s="59" t="s">
        <v>161</v>
      </c>
      <c r="F5254" s="58"/>
    </row>
    <row r="5255">
      <c r="A5255" s="59" t="s">
        <v>125</v>
      </c>
      <c r="B5255" s="59" t="s">
        <v>81</v>
      </c>
      <c r="C5255" s="59" t="s">
        <v>171</v>
      </c>
      <c r="D5255" s="59">
        <v>1.0</v>
      </c>
      <c r="E5255" s="59" t="s">
        <v>161</v>
      </c>
      <c r="F5255" s="58"/>
    </row>
    <row r="5256">
      <c r="A5256" s="59" t="s">
        <v>125</v>
      </c>
      <c r="B5256" s="59" t="s">
        <v>106</v>
      </c>
      <c r="C5256" s="59" t="s">
        <v>171</v>
      </c>
      <c r="D5256" s="59">
        <v>1.0</v>
      </c>
      <c r="E5256" s="59" t="s">
        <v>161</v>
      </c>
      <c r="F5256" s="58"/>
    </row>
    <row r="5257">
      <c r="A5257" s="59" t="s">
        <v>125</v>
      </c>
      <c r="B5257" s="59" t="s">
        <v>86</v>
      </c>
      <c r="C5257" s="59" t="s">
        <v>171</v>
      </c>
      <c r="D5257" s="59">
        <v>1.0</v>
      </c>
      <c r="E5257" s="59" t="s">
        <v>161</v>
      </c>
      <c r="F5257" s="58"/>
    </row>
    <row r="5258">
      <c r="A5258" s="59" t="s">
        <v>125</v>
      </c>
      <c r="B5258" s="59" t="s">
        <v>90</v>
      </c>
      <c r="C5258" s="59" t="s">
        <v>171</v>
      </c>
      <c r="D5258" s="59">
        <v>1.0</v>
      </c>
      <c r="E5258" s="59" t="s">
        <v>161</v>
      </c>
      <c r="F5258" s="58"/>
    </row>
    <row r="5259">
      <c r="A5259" s="59" t="s">
        <v>125</v>
      </c>
      <c r="B5259" s="59" t="s">
        <v>135</v>
      </c>
      <c r="C5259" s="59" t="s">
        <v>171</v>
      </c>
      <c r="D5259" s="59">
        <v>1.0</v>
      </c>
      <c r="E5259" s="59" t="s">
        <v>161</v>
      </c>
      <c r="F5259" s="58"/>
    </row>
    <row r="5260">
      <c r="A5260" s="59" t="s">
        <v>125</v>
      </c>
      <c r="B5260" s="59" t="s">
        <v>113</v>
      </c>
      <c r="C5260" s="59" t="s">
        <v>171</v>
      </c>
      <c r="D5260" s="59">
        <v>1.0</v>
      </c>
      <c r="E5260" s="59" t="s">
        <v>161</v>
      </c>
      <c r="F5260" s="58"/>
    </row>
    <row r="5261">
      <c r="A5261" s="59" t="s">
        <v>125</v>
      </c>
      <c r="B5261" s="59" t="s">
        <v>69</v>
      </c>
      <c r="C5261" s="59" t="s">
        <v>171</v>
      </c>
      <c r="D5261" s="59">
        <v>1.0</v>
      </c>
      <c r="E5261" s="59" t="s">
        <v>161</v>
      </c>
      <c r="F5261" s="58"/>
    </row>
    <row r="5262">
      <c r="A5262" s="59" t="s">
        <v>125</v>
      </c>
      <c r="B5262" s="59" t="s">
        <v>143</v>
      </c>
      <c r="C5262" s="59" t="s">
        <v>171</v>
      </c>
      <c r="D5262" s="59">
        <v>1.0</v>
      </c>
      <c r="E5262" s="59" t="s">
        <v>161</v>
      </c>
      <c r="F5262" s="58"/>
    </row>
    <row r="5263">
      <c r="A5263" s="59" t="s">
        <v>125</v>
      </c>
      <c r="B5263" s="59" t="s">
        <v>111</v>
      </c>
      <c r="C5263" s="59" t="s">
        <v>171</v>
      </c>
      <c r="D5263" s="59">
        <v>1.0</v>
      </c>
      <c r="E5263" s="59" t="s">
        <v>161</v>
      </c>
      <c r="F5263" s="58"/>
    </row>
    <row r="5264">
      <c r="A5264" s="59" t="s">
        <v>125</v>
      </c>
      <c r="B5264" s="59" t="s">
        <v>130</v>
      </c>
      <c r="C5264" s="59" t="s">
        <v>171</v>
      </c>
      <c r="D5264" s="59">
        <v>1.0</v>
      </c>
      <c r="E5264" s="59" t="s">
        <v>161</v>
      </c>
      <c r="F5264" s="58"/>
    </row>
    <row r="5265">
      <c r="A5265" s="59" t="s">
        <v>125</v>
      </c>
      <c r="B5265" s="59" t="s">
        <v>47</v>
      </c>
      <c r="C5265" s="59" t="s">
        <v>171</v>
      </c>
      <c r="D5265" s="59">
        <v>1.0</v>
      </c>
      <c r="E5265" s="59" t="s">
        <v>161</v>
      </c>
      <c r="F5265" s="58"/>
    </row>
    <row r="5266">
      <c r="A5266" s="59" t="s">
        <v>125</v>
      </c>
      <c r="B5266" s="59" t="s">
        <v>17</v>
      </c>
      <c r="C5266" s="59" t="s">
        <v>171</v>
      </c>
      <c r="D5266" s="59">
        <v>1.0</v>
      </c>
      <c r="E5266" s="59" t="s">
        <v>161</v>
      </c>
      <c r="F5266" s="58"/>
    </row>
    <row r="5267">
      <c r="A5267" s="59" t="s">
        <v>125</v>
      </c>
      <c r="B5267" s="59" t="s">
        <v>22</v>
      </c>
      <c r="C5267" s="59" t="s">
        <v>171</v>
      </c>
      <c r="D5267" s="59">
        <v>1.0</v>
      </c>
      <c r="E5267" s="59" t="s">
        <v>161</v>
      </c>
      <c r="F5267" s="58"/>
    </row>
    <row r="5268">
      <c r="A5268" s="59" t="s">
        <v>125</v>
      </c>
      <c r="B5268" s="59" t="s">
        <v>62</v>
      </c>
      <c r="C5268" s="59" t="s">
        <v>171</v>
      </c>
      <c r="D5268" s="59">
        <v>1.0</v>
      </c>
      <c r="E5268" s="59" t="s">
        <v>161</v>
      </c>
      <c r="F5268" s="58"/>
    </row>
    <row r="5269">
      <c r="A5269" s="59" t="s">
        <v>125</v>
      </c>
      <c r="B5269" s="59" t="s">
        <v>66</v>
      </c>
      <c r="C5269" s="59" t="s">
        <v>171</v>
      </c>
      <c r="D5269" s="59">
        <v>1.0</v>
      </c>
      <c r="E5269" s="59" t="s">
        <v>161</v>
      </c>
      <c r="F5269" s="58"/>
    </row>
    <row r="5270">
      <c r="A5270" s="59" t="s">
        <v>125</v>
      </c>
      <c r="B5270" s="59" t="s">
        <v>78</v>
      </c>
      <c r="C5270" s="59" t="s">
        <v>171</v>
      </c>
      <c r="D5270" s="59">
        <v>1.0</v>
      </c>
      <c r="E5270" s="59" t="s">
        <v>161</v>
      </c>
      <c r="F5270" s="58"/>
    </row>
    <row r="5271">
      <c r="A5271" s="59" t="s">
        <v>125</v>
      </c>
      <c r="B5271" s="59" t="s">
        <v>91</v>
      </c>
      <c r="C5271" s="59" t="s">
        <v>171</v>
      </c>
      <c r="D5271" s="59">
        <v>1.0</v>
      </c>
      <c r="E5271" s="59" t="s">
        <v>161</v>
      </c>
      <c r="F5271" s="58"/>
    </row>
    <row r="5272">
      <c r="A5272" s="59" t="s">
        <v>125</v>
      </c>
      <c r="B5272" s="59" t="s">
        <v>110</v>
      </c>
      <c r="C5272" s="59" t="s">
        <v>171</v>
      </c>
      <c r="D5272" s="59">
        <v>1.0</v>
      </c>
      <c r="E5272" s="59" t="s">
        <v>161</v>
      </c>
      <c r="F5272" s="58"/>
    </row>
    <row r="5273">
      <c r="A5273" s="59" t="s">
        <v>125</v>
      </c>
      <c r="B5273" s="59" t="s">
        <v>87</v>
      </c>
      <c r="C5273" s="59" t="s">
        <v>171</v>
      </c>
      <c r="D5273" s="59">
        <v>1.0</v>
      </c>
      <c r="E5273" s="59" t="s">
        <v>161</v>
      </c>
      <c r="F5273" s="58"/>
    </row>
    <row r="5274">
      <c r="A5274" s="59" t="s">
        <v>125</v>
      </c>
      <c r="B5274" s="59" t="s">
        <v>41</v>
      </c>
      <c r="C5274" s="59" t="s">
        <v>171</v>
      </c>
      <c r="D5274" s="59">
        <v>1.0</v>
      </c>
      <c r="E5274" s="59" t="s">
        <v>161</v>
      </c>
      <c r="F5274" s="58"/>
    </row>
    <row r="5275">
      <c r="A5275" s="59" t="s">
        <v>125</v>
      </c>
      <c r="B5275" s="59" t="s">
        <v>97</v>
      </c>
      <c r="C5275" s="59" t="s">
        <v>171</v>
      </c>
      <c r="D5275" s="59">
        <v>1.0</v>
      </c>
      <c r="E5275" s="59" t="s">
        <v>161</v>
      </c>
      <c r="F5275" s="58"/>
    </row>
    <row r="5276">
      <c r="A5276" s="59" t="s">
        <v>125</v>
      </c>
      <c r="B5276" s="59" t="s">
        <v>77</v>
      </c>
      <c r="C5276" s="59" t="s">
        <v>171</v>
      </c>
      <c r="D5276" s="59">
        <v>1.0</v>
      </c>
      <c r="E5276" s="59" t="s">
        <v>161</v>
      </c>
      <c r="F5276" s="58"/>
    </row>
    <row r="5277">
      <c r="A5277" s="59" t="s">
        <v>125</v>
      </c>
      <c r="B5277" s="59" t="s">
        <v>120</v>
      </c>
      <c r="C5277" s="59" t="s">
        <v>171</v>
      </c>
      <c r="D5277" s="59">
        <v>1.0</v>
      </c>
      <c r="E5277" s="59" t="s">
        <v>161</v>
      </c>
      <c r="F5277" s="58"/>
    </row>
    <row r="5278">
      <c r="A5278" s="59" t="s">
        <v>125</v>
      </c>
      <c r="B5278" s="59" t="s">
        <v>116</v>
      </c>
      <c r="C5278" s="59" t="s">
        <v>171</v>
      </c>
      <c r="D5278" s="59">
        <v>1.0</v>
      </c>
      <c r="E5278" s="59" t="s">
        <v>161</v>
      </c>
      <c r="F5278" s="58"/>
    </row>
    <row r="5279">
      <c r="A5279" s="59" t="s">
        <v>125</v>
      </c>
      <c r="B5279" s="59" t="s">
        <v>31</v>
      </c>
      <c r="C5279" s="59" t="s">
        <v>171</v>
      </c>
      <c r="D5279" s="59">
        <v>1.0</v>
      </c>
      <c r="E5279" s="59" t="s">
        <v>161</v>
      </c>
      <c r="F5279" s="58"/>
    </row>
    <row r="5280">
      <c r="A5280" s="59" t="s">
        <v>125</v>
      </c>
      <c r="B5280" s="59" t="s">
        <v>45</v>
      </c>
      <c r="C5280" s="59" t="s">
        <v>171</v>
      </c>
      <c r="D5280" s="59">
        <v>1.0</v>
      </c>
      <c r="E5280" s="59" t="s">
        <v>161</v>
      </c>
      <c r="F5280" s="58"/>
    </row>
    <row r="5281">
      <c r="A5281" s="59" t="s">
        <v>125</v>
      </c>
      <c r="B5281" s="59" t="s">
        <v>94</v>
      </c>
      <c r="C5281" s="59" t="s">
        <v>171</v>
      </c>
      <c r="D5281" s="59">
        <v>1.0</v>
      </c>
      <c r="E5281" s="59" t="s">
        <v>161</v>
      </c>
      <c r="F5281" s="58"/>
    </row>
    <row r="5282">
      <c r="A5282" s="59" t="s">
        <v>125</v>
      </c>
      <c r="B5282" s="59" t="s">
        <v>27</v>
      </c>
      <c r="C5282" s="59" t="s">
        <v>171</v>
      </c>
      <c r="D5282" s="59">
        <v>1.0</v>
      </c>
      <c r="E5282" s="59" t="s">
        <v>161</v>
      </c>
      <c r="F5282" s="58"/>
    </row>
    <row r="5283">
      <c r="A5283" s="59" t="s">
        <v>125</v>
      </c>
      <c r="B5283" s="59" t="s">
        <v>105</v>
      </c>
      <c r="C5283" s="59" t="s">
        <v>171</v>
      </c>
      <c r="D5283" s="59">
        <v>1.0</v>
      </c>
      <c r="E5283" s="59" t="s">
        <v>161</v>
      </c>
      <c r="F5283" s="58"/>
    </row>
    <row r="5284">
      <c r="A5284" s="59" t="s">
        <v>125</v>
      </c>
      <c r="B5284" s="59" t="s">
        <v>52</v>
      </c>
      <c r="C5284" s="59" t="s">
        <v>171</v>
      </c>
      <c r="D5284" s="59">
        <v>1.0</v>
      </c>
      <c r="E5284" s="59" t="s">
        <v>161</v>
      </c>
      <c r="F5284" s="58"/>
    </row>
    <row r="5285">
      <c r="A5285" s="59" t="s">
        <v>125</v>
      </c>
      <c r="B5285" s="59" t="s">
        <v>58</v>
      </c>
      <c r="C5285" s="59" t="s">
        <v>171</v>
      </c>
      <c r="D5285" s="59">
        <v>1.0</v>
      </c>
      <c r="E5285" s="59" t="s">
        <v>161</v>
      </c>
      <c r="F5285" s="58"/>
    </row>
    <row r="5286">
      <c r="A5286" s="59" t="s">
        <v>125</v>
      </c>
      <c r="B5286" s="59" t="s">
        <v>65</v>
      </c>
      <c r="C5286" s="59" t="s">
        <v>171</v>
      </c>
      <c r="D5286" s="59">
        <v>1.0</v>
      </c>
      <c r="E5286" s="59" t="s">
        <v>161</v>
      </c>
      <c r="F5286" s="58"/>
    </row>
    <row r="5287">
      <c r="A5287" s="59" t="s">
        <v>125</v>
      </c>
      <c r="B5287" s="59" t="s">
        <v>59</v>
      </c>
      <c r="C5287" s="59" t="s">
        <v>171</v>
      </c>
      <c r="D5287" s="59">
        <v>1.0</v>
      </c>
      <c r="E5287" s="59" t="s">
        <v>161</v>
      </c>
      <c r="F5287" s="58"/>
    </row>
    <row r="5288">
      <c r="A5288" s="59" t="s">
        <v>125</v>
      </c>
      <c r="B5288" s="59" t="s">
        <v>71</v>
      </c>
      <c r="C5288" s="59" t="s">
        <v>171</v>
      </c>
      <c r="D5288" s="59">
        <v>1.0</v>
      </c>
      <c r="E5288" s="59" t="s">
        <v>161</v>
      </c>
      <c r="F5288" s="58"/>
    </row>
    <row r="5289">
      <c r="A5289" s="59" t="s">
        <v>125</v>
      </c>
      <c r="B5289" s="59" t="s">
        <v>119</v>
      </c>
      <c r="C5289" s="59" t="s">
        <v>171</v>
      </c>
      <c r="D5289" s="59">
        <v>1.0</v>
      </c>
      <c r="E5289" s="59" t="s">
        <v>161</v>
      </c>
      <c r="F5289" s="58"/>
    </row>
    <row r="5290">
      <c r="A5290" s="59" t="s">
        <v>125</v>
      </c>
      <c r="B5290" s="59" t="s">
        <v>122</v>
      </c>
      <c r="C5290" s="59" t="s">
        <v>171</v>
      </c>
      <c r="D5290" s="59">
        <v>1.0</v>
      </c>
      <c r="E5290" s="59" t="s">
        <v>161</v>
      </c>
      <c r="F5290" s="58"/>
    </row>
    <row r="5291">
      <c r="A5291" s="59" t="s">
        <v>125</v>
      </c>
      <c r="B5291" s="59" t="s">
        <v>36</v>
      </c>
      <c r="C5291" s="59" t="s">
        <v>171</v>
      </c>
      <c r="D5291" s="59">
        <v>1.0</v>
      </c>
      <c r="E5291" s="59" t="s">
        <v>161</v>
      </c>
      <c r="F5291" s="58"/>
    </row>
    <row r="5292">
      <c r="A5292" s="59" t="s">
        <v>125</v>
      </c>
      <c r="B5292" s="59" t="s">
        <v>40</v>
      </c>
      <c r="C5292" s="59" t="s">
        <v>171</v>
      </c>
      <c r="D5292" s="59">
        <v>1.0</v>
      </c>
      <c r="E5292" s="59" t="s">
        <v>161</v>
      </c>
      <c r="F5292" s="58"/>
    </row>
    <row r="5293">
      <c r="A5293" s="59" t="s">
        <v>125</v>
      </c>
      <c r="B5293" s="59" t="s">
        <v>84</v>
      </c>
      <c r="C5293" s="59" t="s">
        <v>171</v>
      </c>
      <c r="D5293" s="59">
        <v>1.0</v>
      </c>
      <c r="E5293" s="59" t="s">
        <v>161</v>
      </c>
      <c r="F5293" s="58"/>
    </row>
    <row r="5294">
      <c r="A5294" s="59" t="s">
        <v>125</v>
      </c>
      <c r="B5294" s="59" t="s">
        <v>98</v>
      </c>
      <c r="C5294" s="59" t="s">
        <v>171</v>
      </c>
      <c r="D5294" s="59">
        <v>1.0</v>
      </c>
      <c r="E5294" s="59" t="s">
        <v>161</v>
      </c>
      <c r="F5294" s="58"/>
    </row>
    <row r="5295">
      <c r="A5295" s="59" t="s">
        <v>125</v>
      </c>
      <c r="B5295" s="59" t="s">
        <v>99</v>
      </c>
      <c r="C5295" s="59" t="s">
        <v>171</v>
      </c>
      <c r="D5295" s="59">
        <v>1.0</v>
      </c>
      <c r="E5295" s="59" t="s">
        <v>161</v>
      </c>
      <c r="F5295" s="58"/>
    </row>
    <row r="5296">
      <c r="A5296" s="59" t="s">
        <v>125</v>
      </c>
      <c r="B5296" s="59" t="s">
        <v>109</v>
      </c>
      <c r="C5296" s="59" t="s">
        <v>171</v>
      </c>
      <c r="D5296" s="59">
        <v>1.0</v>
      </c>
      <c r="E5296" s="59" t="s">
        <v>161</v>
      </c>
      <c r="F5296" s="58"/>
    </row>
    <row r="5297">
      <c r="A5297" s="59" t="s">
        <v>125</v>
      </c>
      <c r="B5297" s="59" t="s">
        <v>124</v>
      </c>
      <c r="C5297" s="59" t="s">
        <v>171</v>
      </c>
      <c r="D5297" s="59">
        <v>1.0</v>
      </c>
      <c r="E5297" s="59" t="s">
        <v>161</v>
      </c>
      <c r="F5297" s="58"/>
    </row>
    <row r="5298">
      <c r="A5298" s="59" t="s">
        <v>125</v>
      </c>
      <c r="B5298" s="59" t="s">
        <v>145</v>
      </c>
      <c r="C5298" s="59" t="s">
        <v>171</v>
      </c>
      <c r="D5298" s="59">
        <v>1.0</v>
      </c>
      <c r="E5298" s="59" t="s">
        <v>161</v>
      </c>
      <c r="F5298" s="58"/>
    </row>
    <row r="5299">
      <c r="A5299" s="59" t="s">
        <v>125</v>
      </c>
      <c r="B5299" s="59" t="s">
        <v>147</v>
      </c>
      <c r="C5299" s="59" t="s">
        <v>171</v>
      </c>
      <c r="D5299" s="59">
        <v>1.0</v>
      </c>
      <c r="E5299" s="59" t="s">
        <v>161</v>
      </c>
      <c r="F5299" s="58"/>
    </row>
    <row r="5300">
      <c r="A5300" s="59" t="s">
        <v>125</v>
      </c>
      <c r="B5300" s="59" t="s">
        <v>102</v>
      </c>
      <c r="C5300" s="59" t="s">
        <v>171</v>
      </c>
      <c r="D5300" s="59">
        <v>1.0</v>
      </c>
      <c r="E5300" s="59" t="s">
        <v>161</v>
      </c>
      <c r="F5300" s="58"/>
    </row>
    <row r="5301">
      <c r="A5301" s="59" t="s">
        <v>81</v>
      </c>
      <c r="B5301" s="59" t="s">
        <v>106</v>
      </c>
      <c r="C5301" s="59" t="s">
        <v>171</v>
      </c>
      <c r="D5301" s="59">
        <v>1.0</v>
      </c>
      <c r="E5301" s="59" t="s">
        <v>161</v>
      </c>
      <c r="F5301" s="58"/>
    </row>
    <row r="5302">
      <c r="A5302" s="59" t="s">
        <v>81</v>
      </c>
      <c r="B5302" s="59" t="s">
        <v>86</v>
      </c>
      <c r="C5302" s="59" t="s">
        <v>171</v>
      </c>
      <c r="D5302" s="59">
        <v>1.0</v>
      </c>
      <c r="E5302" s="59" t="s">
        <v>161</v>
      </c>
      <c r="F5302" s="58"/>
    </row>
    <row r="5303">
      <c r="A5303" s="59" t="s">
        <v>81</v>
      </c>
      <c r="B5303" s="59" t="s">
        <v>90</v>
      </c>
      <c r="C5303" s="59" t="s">
        <v>171</v>
      </c>
      <c r="D5303" s="59">
        <v>1.0</v>
      </c>
      <c r="E5303" s="59" t="s">
        <v>161</v>
      </c>
      <c r="F5303" s="58"/>
    </row>
    <row r="5304">
      <c r="A5304" s="59" t="s">
        <v>81</v>
      </c>
      <c r="B5304" s="59" t="s">
        <v>135</v>
      </c>
      <c r="C5304" s="59" t="s">
        <v>171</v>
      </c>
      <c r="D5304" s="59">
        <v>1.0</v>
      </c>
      <c r="E5304" s="59" t="s">
        <v>161</v>
      </c>
      <c r="F5304" s="58"/>
    </row>
    <row r="5305">
      <c r="A5305" s="59" t="s">
        <v>81</v>
      </c>
      <c r="B5305" s="59" t="s">
        <v>113</v>
      </c>
      <c r="C5305" s="59" t="s">
        <v>171</v>
      </c>
      <c r="D5305" s="59">
        <v>1.0</v>
      </c>
      <c r="E5305" s="59" t="s">
        <v>161</v>
      </c>
      <c r="F5305" s="58"/>
    </row>
    <row r="5306">
      <c r="A5306" s="59" t="s">
        <v>81</v>
      </c>
      <c r="B5306" s="59" t="s">
        <v>69</v>
      </c>
      <c r="C5306" s="59" t="s">
        <v>171</v>
      </c>
      <c r="D5306" s="59">
        <v>1.0</v>
      </c>
      <c r="E5306" s="59" t="s">
        <v>161</v>
      </c>
      <c r="F5306" s="58"/>
    </row>
    <row r="5307">
      <c r="A5307" s="59" t="s">
        <v>81</v>
      </c>
      <c r="B5307" s="59" t="s">
        <v>143</v>
      </c>
      <c r="C5307" s="59" t="s">
        <v>171</v>
      </c>
      <c r="D5307" s="59">
        <v>1.0</v>
      </c>
      <c r="E5307" s="59" t="s">
        <v>161</v>
      </c>
      <c r="F5307" s="58"/>
    </row>
    <row r="5308">
      <c r="A5308" s="59" t="s">
        <v>81</v>
      </c>
      <c r="B5308" s="59" t="s">
        <v>111</v>
      </c>
      <c r="C5308" s="59" t="s">
        <v>171</v>
      </c>
      <c r="D5308" s="59">
        <v>1.0</v>
      </c>
      <c r="E5308" s="59" t="s">
        <v>161</v>
      </c>
      <c r="F5308" s="58"/>
    </row>
    <row r="5309">
      <c r="A5309" s="59" t="s">
        <v>81</v>
      </c>
      <c r="B5309" s="59" t="s">
        <v>130</v>
      </c>
      <c r="C5309" s="59" t="s">
        <v>171</v>
      </c>
      <c r="D5309" s="59">
        <v>1.0</v>
      </c>
      <c r="E5309" s="59" t="s">
        <v>161</v>
      </c>
      <c r="F5309" s="58"/>
    </row>
    <row r="5310">
      <c r="A5310" s="59" t="s">
        <v>81</v>
      </c>
      <c r="B5310" s="59" t="s">
        <v>47</v>
      </c>
      <c r="C5310" s="59" t="s">
        <v>171</v>
      </c>
      <c r="D5310" s="59">
        <v>1.0</v>
      </c>
      <c r="E5310" s="59" t="s">
        <v>161</v>
      </c>
      <c r="F5310" s="58"/>
    </row>
    <row r="5311">
      <c r="A5311" s="59" t="s">
        <v>81</v>
      </c>
      <c r="B5311" s="59" t="s">
        <v>17</v>
      </c>
      <c r="C5311" s="59" t="s">
        <v>171</v>
      </c>
      <c r="D5311" s="59">
        <v>1.0</v>
      </c>
      <c r="E5311" s="59" t="s">
        <v>161</v>
      </c>
      <c r="F5311" s="58"/>
    </row>
    <row r="5312">
      <c r="A5312" s="59" t="s">
        <v>81</v>
      </c>
      <c r="B5312" s="59" t="s">
        <v>22</v>
      </c>
      <c r="C5312" s="59" t="s">
        <v>171</v>
      </c>
      <c r="D5312" s="59">
        <v>1.0</v>
      </c>
      <c r="E5312" s="59" t="s">
        <v>161</v>
      </c>
      <c r="F5312" s="58"/>
    </row>
    <row r="5313">
      <c r="A5313" s="59" t="s">
        <v>81</v>
      </c>
      <c r="B5313" s="59" t="s">
        <v>62</v>
      </c>
      <c r="C5313" s="59" t="s">
        <v>171</v>
      </c>
      <c r="D5313" s="59">
        <v>1.0</v>
      </c>
      <c r="E5313" s="59" t="s">
        <v>161</v>
      </c>
      <c r="F5313" s="58"/>
    </row>
    <row r="5314">
      <c r="A5314" s="59" t="s">
        <v>81</v>
      </c>
      <c r="B5314" s="59" t="s">
        <v>66</v>
      </c>
      <c r="C5314" s="59" t="s">
        <v>171</v>
      </c>
      <c r="D5314" s="59">
        <v>1.0</v>
      </c>
      <c r="E5314" s="59" t="s">
        <v>161</v>
      </c>
      <c r="F5314" s="58"/>
    </row>
    <row r="5315">
      <c r="A5315" s="59" t="s">
        <v>81</v>
      </c>
      <c r="B5315" s="59" t="s">
        <v>78</v>
      </c>
      <c r="C5315" s="59" t="s">
        <v>171</v>
      </c>
      <c r="D5315" s="59">
        <v>1.0</v>
      </c>
      <c r="E5315" s="59" t="s">
        <v>161</v>
      </c>
      <c r="F5315" s="58"/>
    </row>
    <row r="5316">
      <c r="A5316" s="59" t="s">
        <v>81</v>
      </c>
      <c r="B5316" s="59" t="s">
        <v>91</v>
      </c>
      <c r="C5316" s="59" t="s">
        <v>171</v>
      </c>
      <c r="D5316" s="59">
        <v>1.0</v>
      </c>
      <c r="E5316" s="59" t="s">
        <v>161</v>
      </c>
      <c r="F5316" s="58"/>
    </row>
    <row r="5317">
      <c r="A5317" s="59" t="s">
        <v>81</v>
      </c>
      <c r="B5317" s="59" t="s">
        <v>110</v>
      </c>
      <c r="C5317" s="59" t="s">
        <v>171</v>
      </c>
      <c r="D5317" s="59">
        <v>1.0</v>
      </c>
      <c r="E5317" s="59" t="s">
        <v>161</v>
      </c>
      <c r="F5317" s="58"/>
    </row>
    <row r="5318">
      <c r="A5318" s="59" t="s">
        <v>81</v>
      </c>
      <c r="B5318" s="59" t="s">
        <v>87</v>
      </c>
      <c r="C5318" s="59" t="s">
        <v>171</v>
      </c>
      <c r="D5318" s="59">
        <v>1.0</v>
      </c>
      <c r="E5318" s="59" t="s">
        <v>161</v>
      </c>
      <c r="F5318" s="58"/>
    </row>
    <row r="5319">
      <c r="A5319" s="59" t="s">
        <v>81</v>
      </c>
      <c r="B5319" s="59" t="s">
        <v>41</v>
      </c>
      <c r="C5319" s="59" t="s">
        <v>171</v>
      </c>
      <c r="D5319" s="59">
        <v>1.0</v>
      </c>
      <c r="E5319" s="59" t="s">
        <v>161</v>
      </c>
      <c r="F5319" s="58"/>
    </row>
    <row r="5320">
      <c r="A5320" s="59" t="s">
        <v>81</v>
      </c>
      <c r="B5320" s="59" t="s">
        <v>97</v>
      </c>
      <c r="C5320" s="59" t="s">
        <v>171</v>
      </c>
      <c r="D5320" s="59">
        <v>1.0</v>
      </c>
      <c r="E5320" s="59" t="s">
        <v>161</v>
      </c>
      <c r="F5320" s="58"/>
    </row>
    <row r="5321">
      <c r="A5321" s="59" t="s">
        <v>81</v>
      </c>
      <c r="B5321" s="59" t="s">
        <v>77</v>
      </c>
      <c r="C5321" s="59" t="s">
        <v>171</v>
      </c>
      <c r="D5321" s="59">
        <v>1.0</v>
      </c>
      <c r="E5321" s="59" t="s">
        <v>161</v>
      </c>
      <c r="F5321" s="58"/>
    </row>
    <row r="5322">
      <c r="A5322" s="59" t="s">
        <v>81</v>
      </c>
      <c r="B5322" s="59" t="s">
        <v>120</v>
      </c>
      <c r="C5322" s="59" t="s">
        <v>171</v>
      </c>
      <c r="D5322" s="59">
        <v>1.0</v>
      </c>
      <c r="E5322" s="59" t="s">
        <v>161</v>
      </c>
      <c r="F5322" s="58"/>
    </row>
    <row r="5323">
      <c r="A5323" s="59" t="s">
        <v>81</v>
      </c>
      <c r="B5323" s="59" t="s">
        <v>116</v>
      </c>
      <c r="C5323" s="59" t="s">
        <v>171</v>
      </c>
      <c r="D5323" s="59">
        <v>1.0</v>
      </c>
      <c r="E5323" s="59" t="s">
        <v>161</v>
      </c>
      <c r="F5323" s="58"/>
    </row>
    <row r="5324">
      <c r="A5324" s="59" t="s">
        <v>81</v>
      </c>
      <c r="B5324" s="59" t="s">
        <v>31</v>
      </c>
      <c r="C5324" s="59" t="s">
        <v>171</v>
      </c>
      <c r="D5324" s="59">
        <v>1.0</v>
      </c>
      <c r="E5324" s="59" t="s">
        <v>161</v>
      </c>
      <c r="F5324" s="58"/>
    </row>
    <row r="5325">
      <c r="A5325" s="59" t="s">
        <v>81</v>
      </c>
      <c r="B5325" s="59" t="s">
        <v>45</v>
      </c>
      <c r="C5325" s="59" t="s">
        <v>171</v>
      </c>
      <c r="D5325" s="59">
        <v>1.0</v>
      </c>
      <c r="E5325" s="59" t="s">
        <v>161</v>
      </c>
      <c r="F5325" s="58"/>
    </row>
    <row r="5326">
      <c r="A5326" s="59" t="s">
        <v>81</v>
      </c>
      <c r="B5326" s="59" t="s">
        <v>94</v>
      </c>
      <c r="C5326" s="59" t="s">
        <v>171</v>
      </c>
      <c r="D5326" s="59">
        <v>1.0</v>
      </c>
      <c r="E5326" s="59" t="s">
        <v>161</v>
      </c>
      <c r="F5326" s="58"/>
    </row>
    <row r="5327">
      <c r="A5327" s="59" t="s">
        <v>81</v>
      </c>
      <c r="B5327" s="59" t="s">
        <v>27</v>
      </c>
      <c r="C5327" s="59" t="s">
        <v>171</v>
      </c>
      <c r="D5327" s="59">
        <v>1.0</v>
      </c>
      <c r="E5327" s="59" t="s">
        <v>161</v>
      </c>
      <c r="F5327" s="58"/>
    </row>
    <row r="5328">
      <c r="A5328" s="59" t="s">
        <v>81</v>
      </c>
      <c r="B5328" s="59" t="s">
        <v>105</v>
      </c>
      <c r="C5328" s="59" t="s">
        <v>171</v>
      </c>
      <c r="D5328" s="59">
        <v>1.0</v>
      </c>
      <c r="E5328" s="59" t="s">
        <v>161</v>
      </c>
      <c r="F5328" s="58"/>
    </row>
    <row r="5329">
      <c r="A5329" s="59" t="s">
        <v>81</v>
      </c>
      <c r="B5329" s="59" t="s">
        <v>52</v>
      </c>
      <c r="C5329" s="59" t="s">
        <v>171</v>
      </c>
      <c r="D5329" s="59">
        <v>1.0</v>
      </c>
      <c r="E5329" s="59" t="s">
        <v>161</v>
      </c>
      <c r="F5329" s="58"/>
    </row>
    <row r="5330">
      <c r="A5330" s="59" t="s">
        <v>81</v>
      </c>
      <c r="B5330" s="59" t="s">
        <v>58</v>
      </c>
      <c r="C5330" s="59" t="s">
        <v>171</v>
      </c>
      <c r="D5330" s="59">
        <v>1.0</v>
      </c>
      <c r="E5330" s="59" t="s">
        <v>161</v>
      </c>
      <c r="F5330" s="58"/>
    </row>
    <row r="5331">
      <c r="A5331" s="59" t="s">
        <v>81</v>
      </c>
      <c r="B5331" s="59" t="s">
        <v>65</v>
      </c>
      <c r="C5331" s="59" t="s">
        <v>171</v>
      </c>
      <c r="D5331" s="59">
        <v>1.0</v>
      </c>
      <c r="E5331" s="59" t="s">
        <v>161</v>
      </c>
      <c r="F5331" s="58"/>
    </row>
    <row r="5332">
      <c r="A5332" s="59" t="s">
        <v>81</v>
      </c>
      <c r="B5332" s="59" t="s">
        <v>59</v>
      </c>
      <c r="C5332" s="59" t="s">
        <v>171</v>
      </c>
      <c r="D5332" s="59">
        <v>1.0</v>
      </c>
      <c r="E5332" s="59" t="s">
        <v>161</v>
      </c>
      <c r="F5332" s="58"/>
    </row>
    <row r="5333">
      <c r="A5333" s="59" t="s">
        <v>81</v>
      </c>
      <c r="B5333" s="59" t="s">
        <v>71</v>
      </c>
      <c r="C5333" s="59" t="s">
        <v>171</v>
      </c>
      <c r="D5333" s="59">
        <v>1.0</v>
      </c>
      <c r="E5333" s="59" t="s">
        <v>161</v>
      </c>
      <c r="F5333" s="58"/>
    </row>
    <row r="5334">
      <c r="A5334" s="59" t="s">
        <v>81</v>
      </c>
      <c r="B5334" s="59" t="s">
        <v>119</v>
      </c>
      <c r="C5334" s="59" t="s">
        <v>171</v>
      </c>
      <c r="D5334" s="59">
        <v>1.0</v>
      </c>
      <c r="E5334" s="59" t="s">
        <v>161</v>
      </c>
      <c r="F5334" s="58"/>
    </row>
    <row r="5335">
      <c r="A5335" s="59" t="s">
        <v>81</v>
      </c>
      <c r="B5335" s="59" t="s">
        <v>122</v>
      </c>
      <c r="C5335" s="59" t="s">
        <v>171</v>
      </c>
      <c r="D5335" s="59">
        <v>1.0</v>
      </c>
      <c r="E5335" s="59" t="s">
        <v>161</v>
      </c>
      <c r="F5335" s="58"/>
    </row>
    <row r="5336">
      <c r="A5336" s="59" t="s">
        <v>81</v>
      </c>
      <c r="B5336" s="59" t="s">
        <v>36</v>
      </c>
      <c r="C5336" s="59" t="s">
        <v>171</v>
      </c>
      <c r="D5336" s="59">
        <v>1.0</v>
      </c>
      <c r="E5336" s="59" t="s">
        <v>161</v>
      </c>
      <c r="F5336" s="58"/>
    </row>
    <row r="5337">
      <c r="A5337" s="59" t="s">
        <v>81</v>
      </c>
      <c r="B5337" s="59" t="s">
        <v>40</v>
      </c>
      <c r="C5337" s="59" t="s">
        <v>171</v>
      </c>
      <c r="D5337" s="59">
        <v>1.0</v>
      </c>
      <c r="E5337" s="59" t="s">
        <v>161</v>
      </c>
      <c r="F5337" s="58"/>
    </row>
    <row r="5338">
      <c r="A5338" s="59" t="s">
        <v>81</v>
      </c>
      <c r="B5338" s="59" t="s">
        <v>84</v>
      </c>
      <c r="C5338" s="59" t="s">
        <v>171</v>
      </c>
      <c r="D5338" s="59">
        <v>1.0</v>
      </c>
      <c r="E5338" s="59" t="s">
        <v>161</v>
      </c>
      <c r="F5338" s="58"/>
    </row>
    <row r="5339">
      <c r="A5339" s="59" t="s">
        <v>81</v>
      </c>
      <c r="B5339" s="59" t="s">
        <v>98</v>
      </c>
      <c r="C5339" s="59" t="s">
        <v>171</v>
      </c>
      <c r="D5339" s="59">
        <v>1.0</v>
      </c>
      <c r="E5339" s="59" t="s">
        <v>161</v>
      </c>
      <c r="F5339" s="58"/>
    </row>
    <row r="5340">
      <c r="A5340" s="59" t="s">
        <v>81</v>
      </c>
      <c r="B5340" s="59" t="s">
        <v>99</v>
      </c>
      <c r="C5340" s="59" t="s">
        <v>171</v>
      </c>
      <c r="D5340" s="59">
        <v>1.0</v>
      </c>
      <c r="E5340" s="59" t="s">
        <v>161</v>
      </c>
      <c r="F5340" s="58"/>
    </row>
    <row r="5341">
      <c r="A5341" s="59" t="s">
        <v>81</v>
      </c>
      <c r="B5341" s="59" t="s">
        <v>109</v>
      </c>
      <c r="C5341" s="59" t="s">
        <v>171</v>
      </c>
      <c r="D5341" s="59">
        <v>1.0</v>
      </c>
      <c r="E5341" s="59" t="s">
        <v>161</v>
      </c>
      <c r="F5341" s="58"/>
    </row>
    <row r="5342">
      <c r="A5342" s="59" t="s">
        <v>81</v>
      </c>
      <c r="B5342" s="59" t="s">
        <v>124</v>
      </c>
      <c r="C5342" s="59" t="s">
        <v>171</v>
      </c>
      <c r="D5342" s="59">
        <v>1.0</v>
      </c>
      <c r="E5342" s="59" t="s">
        <v>161</v>
      </c>
      <c r="F5342" s="58"/>
    </row>
    <row r="5343">
      <c r="A5343" s="59" t="s">
        <v>81</v>
      </c>
      <c r="B5343" s="59" t="s">
        <v>145</v>
      </c>
      <c r="C5343" s="59" t="s">
        <v>171</v>
      </c>
      <c r="D5343" s="59">
        <v>1.0</v>
      </c>
      <c r="E5343" s="59" t="s">
        <v>161</v>
      </c>
      <c r="F5343" s="58"/>
    </row>
    <row r="5344">
      <c r="A5344" s="59" t="s">
        <v>81</v>
      </c>
      <c r="B5344" s="59" t="s">
        <v>147</v>
      </c>
      <c r="C5344" s="59" t="s">
        <v>171</v>
      </c>
      <c r="D5344" s="59">
        <v>1.0</v>
      </c>
      <c r="E5344" s="59" t="s">
        <v>161</v>
      </c>
      <c r="F5344" s="58"/>
    </row>
    <row r="5345">
      <c r="A5345" s="59" t="s">
        <v>81</v>
      </c>
      <c r="B5345" s="59" t="s">
        <v>102</v>
      </c>
      <c r="C5345" s="59" t="s">
        <v>171</v>
      </c>
      <c r="D5345" s="59">
        <v>1.0</v>
      </c>
      <c r="E5345" s="59" t="s">
        <v>161</v>
      </c>
      <c r="F5345" s="58"/>
    </row>
    <row r="5346">
      <c r="A5346" s="59" t="s">
        <v>106</v>
      </c>
      <c r="B5346" s="59" t="s">
        <v>86</v>
      </c>
      <c r="C5346" s="59" t="s">
        <v>171</v>
      </c>
      <c r="D5346" s="59">
        <v>1.0</v>
      </c>
      <c r="E5346" s="59" t="s">
        <v>161</v>
      </c>
      <c r="F5346" s="58"/>
    </row>
    <row r="5347">
      <c r="A5347" s="59" t="s">
        <v>106</v>
      </c>
      <c r="B5347" s="59" t="s">
        <v>90</v>
      </c>
      <c r="C5347" s="59" t="s">
        <v>171</v>
      </c>
      <c r="D5347" s="59">
        <v>1.0</v>
      </c>
      <c r="E5347" s="59" t="s">
        <v>161</v>
      </c>
      <c r="F5347" s="58"/>
    </row>
    <row r="5348">
      <c r="A5348" s="59" t="s">
        <v>106</v>
      </c>
      <c r="B5348" s="59" t="s">
        <v>135</v>
      </c>
      <c r="C5348" s="59" t="s">
        <v>171</v>
      </c>
      <c r="D5348" s="59">
        <v>1.0</v>
      </c>
      <c r="E5348" s="59" t="s">
        <v>161</v>
      </c>
      <c r="F5348" s="58"/>
    </row>
    <row r="5349">
      <c r="A5349" s="59" t="s">
        <v>106</v>
      </c>
      <c r="B5349" s="59" t="s">
        <v>113</v>
      </c>
      <c r="C5349" s="59" t="s">
        <v>171</v>
      </c>
      <c r="D5349" s="59">
        <v>1.0</v>
      </c>
      <c r="E5349" s="59" t="s">
        <v>161</v>
      </c>
      <c r="F5349" s="58"/>
    </row>
    <row r="5350">
      <c r="A5350" s="59" t="s">
        <v>106</v>
      </c>
      <c r="B5350" s="59" t="s">
        <v>69</v>
      </c>
      <c r="C5350" s="59" t="s">
        <v>171</v>
      </c>
      <c r="D5350" s="59">
        <v>1.0</v>
      </c>
      <c r="E5350" s="59" t="s">
        <v>161</v>
      </c>
      <c r="F5350" s="58"/>
    </row>
    <row r="5351">
      <c r="A5351" s="59" t="s">
        <v>106</v>
      </c>
      <c r="B5351" s="59" t="s">
        <v>143</v>
      </c>
      <c r="C5351" s="59" t="s">
        <v>171</v>
      </c>
      <c r="D5351" s="59">
        <v>1.0</v>
      </c>
      <c r="E5351" s="59" t="s">
        <v>161</v>
      </c>
      <c r="F5351" s="58"/>
    </row>
    <row r="5352">
      <c r="A5352" s="59" t="s">
        <v>106</v>
      </c>
      <c r="B5352" s="59" t="s">
        <v>111</v>
      </c>
      <c r="C5352" s="59" t="s">
        <v>171</v>
      </c>
      <c r="D5352" s="59">
        <v>1.0</v>
      </c>
      <c r="E5352" s="59" t="s">
        <v>161</v>
      </c>
      <c r="F5352" s="58"/>
    </row>
    <row r="5353">
      <c r="A5353" s="59" t="s">
        <v>106</v>
      </c>
      <c r="B5353" s="59" t="s">
        <v>130</v>
      </c>
      <c r="C5353" s="59" t="s">
        <v>171</v>
      </c>
      <c r="D5353" s="59">
        <v>1.0</v>
      </c>
      <c r="E5353" s="59" t="s">
        <v>161</v>
      </c>
      <c r="F5353" s="58"/>
    </row>
    <row r="5354">
      <c r="A5354" s="59" t="s">
        <v>106</v>
      </c>
      <c r="B5354" s="59" t="s">
        <v>47</v>
      </c>
      <c r="C5354" s="59" t="s">
        <v>171</v>
      </c>
      <c r="D5354" s="59">
        <v>1.0</v>
      </c>
      <c r="E5354" s="59" t="s">
        <v>161</v>
      </c>
      <c r="F5354" s="58"/>
    </row>
    <row r="5355">
      <c r="A5355" s="59" t="s">
        <v>106</v>
      </c>
      <c r="B5355" s="59" t="s">
        <v>17</v>
      </c>
      <c r="C5355" s="59" t="s">
        <v>171</v>
      </c>
      <c r="D5355" s="59">
        <v>1.0</v>
      </c>
      <c r="E5355" s="59" t="s">
        <v>161</v>
      </c>
      <c r="F5355" s="58"/>
    </row>
    <row r="5356">
      <c r="A5356" s="59" t="s">
        <v>106</v>
      </c>
      <c r="B5356" s="59" t="s">
        <v>22</v>
      </c>
      <c r="C5356" s="59" t="s">
        <v>171</v>
      </c>
      <c r="D5356" s="59">
        <v>1.0</v>
      </c>
      <c r="E5356" s="59" t="s">
        <v>161</v>
      </c>
      <c r="F5356" s="58"/>
    </row>
    <row r="5357">
      <c r="A5357" s="59" t="s">
        <v>106</v>
      </c>
      <c r="B5357" s="59" t="s">
        <v>62</v>
      </c>
      <c r="C5357" s="59" t="s">
        <v>171</v>
      </c>
      <c r="D5357" s="59">
        <v>1.0</v>
      </c>
      <c r="E5357" s="59" t="s">
        <v>161</v>
      </c>
      <c r="F5357" s="58"/>
    </row>
    <row r="5358">
      <c r="A5358" s="59" t="s">
        <v>106</v>
      </c>
      <c r="B5358" s="59" t="s">
        <v>66</v>
      </c>
      <c r="C5358" s="59" t="s">
        <v>171</v>
      </c>
      <c r="D5358" s="59">
        <v>1.0</v>
      </c>
      <c r="E5358" s="59" t="s">
        <v>161</v>
      </c>
      <c r="F5358" s="58"/>
    </row>
    <row r="5359">
      <c r="A5359" s="59" t="s">
        <v>106</v>
      </c>
      <c r="B5359" s="59" t="s">
        <v>78</v>
      </c>
      <c r="C5359" s="59" t="s">
        <v>171</v>
      </c>
      <c r="D5359" s="59">
        <v>1.0</v>
      </c>
      <c r="E5359" s="59" t="s">
        <v>161</v>
      </c>
      <c r="F5359" s="58"/>
    </row>
    <row r="5360">
      <c r="A5360" s="59" t="s">
        <v>106</v>
      </c>
      <c r="B5360" s="59" t="s">
        <v>91</v>
      </c>
      <c r="C5360" s="59" t="s">
        <v>171</v>
      </c>
      <c r="D5360" s="59">
        <v>1.0</v>
      </c>
      <c r="E5360" s="59" t="s">
        <v>161</v>
      </c>
      <c r="F5360" s="58"/>
    </row>
    <row r="5361">
      <c r="A5361" s="59" t="s">
        <v>106</v>
      </c>
      <c r="B5361" s="59" t="s">
        <v>110</v>
      </c>
      <c r="C5361" s="59" t="s">
        <v>171</v>
      </c>
      <c r="D5361" s="59">
        <v>1.0</v>
      </c>
      <c r="E5361" s="59" t="s">
        <v>161</v>
      </c>
      <c r="F5361" s="58"/>
    </row>
    <row r="5362">
      <c r="A5362" s="59" t="s">
        <v>106</v>
      </c>
      <c r="B5362" s="59" t="s">
        <v>87</v>
      </c>
      <c r="C5362" s="59" t="s">
        <v>171</v>
      </c>
      <c r="D5362" s="59">
        <v>1.0</v>
      </c>
      <c r="E5362" s="59" t="s">
        <v>161</v>
      </c>
      <c r="F5362" s="58"/>
    </row>
    <row r="5363">
      <c r="A5363" s="59" t="s">
        <v>106</v>
      </c>
      <c r="B5363" s="59" t="s">
        <v>41</v>
      </c>
      <c r="C5363" s="59" t="s">
        <v>171</v>
      </c>
      <c r="D5363" s="59">
        <v>1.0</v>
      </c>
      <c r="E5363" s="59" t="s">
        <v>161</v>
      </c>
      <c r="F5363" s="58"/>
    </row>
    <row r="5364">
      <c r="A5364" s="59" t="s">
        <v>106</v>
      </c>
      <c r="B5364" s="59" t="s">
        <v>97</v>
      </c>
      <c r="C5364" s="59" t="s">
        <v>171</v>
      </c>
      <c r="D5364" s="59">
        <v>1.0</v>
      </c>
      <c r="E5364" s="59" t="s">
        <v>161</v>
      </c>
      <c r="F5364" s="58"/>
    </row>
    <row r="5365">
      <c r="A5365" s="59" t="s">
        <v>106</v>
      </c>
      <c r="B5365" s="59" t="s">
        <v>77</v>
      </c>
      <c r="C5365" s="59" t="s">
        <v>171</v>
      </c>
      <c r="D5365" s="59">
        <v>1.0</v>
      </c>
      <c r="E5365" s="59" t="s">
        <v>161</v>
      </c>
      <c r="F5365" s="58"/>
    </row>
    <row r="5366">
      <c r="A5366" s="59" t="s">
        <v>106</v>
      </c>
      <c r="B5366" s="59" t="s">
        <v>120</v>
      </c>
      <c r="C5366" s="59" t="s">
        <v>171</v>
      </c>
      <c r="D5366" s="59">
        <v>1.0</v>
      </c>
      <c r="E5366" s="59" t="s">
        <v>161</v>
      </c>
      <c r="F5366" s="58"/>
    </row>
    <row r="5367">
      <c r="A5367" s="59" t="s">
        <v>106</v>
      </c>
      <c r="B5367" s="59" t="s">
        <v>116</v>
      </c>
      <c r="C5367" s="59" t="s">
        <v>171</v>
      </c>
      <c r="D5367" s="59">
        <v>1.0</v>
      </c>
      <c r="E5367" s="59" t="s">
        <v>161</v>
      </c>
      <c r="F5367" s="58"/>
    </row>
    <row r="5368">
      <c r="A5368" s="59" t="s">
        <v>106</v>
      </c>
      <c r="B5368" s="59" t="s">
        <v>31</v>
      </c>
      <c r="C5368" s="59" t="s">
        <v>171</v>
      </c>
      <c r="D5368" s="59">
        <v>1.0</v>
      </c>
      <c r="E5368" s="59" t="s">
        <v>161</v>
      </c>
      <c r="F5368" s="58"/>
    </row>
    <row r="5369">
      <c r="A5369" s="59" t="s">
        <v>106</v>
      </c>
      <c r="B5369" s="59" t="s">
        <v>45</v>
      </c>
      <c r="C5369" s="59" t="s">
        <v>171</v>
      </c>
      <c r="D5369" s="59">
        <v>1.0</v>
      </c>
      <c r="E5369" s="59" t="s">
        <v>161</v>
      </c>
      <c r="F5369" s="58"/>
    </row>
    <row r="5370">
      <c r="A5370" s="59" t="s">
        <v>106</v>
      </c>
      <c r="B5370" s="59" t="s">
        <v>94</v>
      </c>
      <c r="C5370" s="59" t="s">
        <v>171</v>
      </c>
      <c r="D5370" s="59">
        <v>1.0</v>
      </c>
      <c r="E5370" s="59" t="s">
        <v>161</v>
      </c>
      <c r="F5370" s="58"/>
    </row>
    <row r="5371">
      <c r="A5371" s="59" t="s">
        <v>106</v>
      </c>
      <c r="B5371" s="59" t="s">
        <v>27</v>
      </c>
      <c r="C5371" s="59" t="s">
        <v>171</v>
      </c>
      <c r="D5371" s="59">
        <v>1.0</v>
      </c>
      <c r="E5371" s="59" t="s">
        <v>161</v>
      </c>
      <c r="F5371" s="58"/>
    </row>
    <row r="5372">
      <c r="A5372" s="59" t="s">
        <v>106</v>
      </c>
      <c r="B5372" s="59" t="s">
        <v>105</v>
      </c>
      <c r="C5372" s="59" t="s">
        <v>171</v>
      </c>
      <c r="D5372" s="59">
        <v>1.0</v>
      </c>
      <c r="E5372" s="59" t="s">
        <v>161</v>
      </c>
      <c r="F5372" s="58"/>
    </row>
    <row r="5373">
      <c r="A5373" s="59" t="s">
        <v>106</v>
      </c>
      <c r="B5373" s="59" t="s">
        <v>52</v>
      </c>
      <c r="C5373" s="59" t="s">
        <v>171</v>
      </c>
      <c r="D5373" s="59">
        <v>1.0</v>
      </c>
      <c r="E5373" s="59" t="s">
        <v>161</v>
      </c>
      <c r="F5373" s="58"/>
    </row>
    <row r="5374">
      <c r="A5374" s="59" t="s">
        <v>106</v>
      </c>
      <c r="B5374" s="59" t="s">
        <v>58</v>
      </c>
      <c r="C5374" s="59" t="s">
        <v>171</v>
      </c>
      <c r="D5374" s="59">
        <v>1.0</v>
      </c>
      <c r="E5374" s="59" t="s">
        <v>161</v>
      </c>
      <c r="F5374" s="58"/>
    </row>
    <row r="5375">
      <c r="A5375" s="59" t="s">
        <v>106</v>
      </c>
      <c r="B5375" s="59" t="s">
        <v>65</v>
      </c>
      <c r="C5375" s="59" t="s">
        <v>171</v>
      </c>
      <c r="D5375" s="59">
        <v>1.0</v>
      </c>
      <c r="E5375" s="59" t="s">
        <v>161</v>
      </c>
      <c r="F5375" s="58"/>
    </row>
    <row r="5376">
      <c r="A5376" s="59" t="s">
        <v>106</v>
      </c>
      <c r="B5376" s="59" t="s">
        <v>59</v>
      </c>
      <c r="C5376" s="59" t="s">
        <v>171</v>
      </c>
      <c r="D5376" s="59">
        <v>1.0</v>
      </c>
      <c r="E5376" s="59" t="s">
        <v>161</v>
      </c>
      <c r="F5376" s="58"/>
    </row>
    <row r="5377">
      <c r="A5377" s="59" t="s">
        <v>106</v>
      </c>
      <c r="B5377" s="59" t="s">
        <v>71</v>
      </c>
      <c r="C5377" s="59" t="s">
        <v>171</v>
      </c>
      <c r="D5377" s="59">
        <v>1.0</v>
      </c>
      <c r="E5377" s="59" t="s">
        <v>161</v>
      </c>
      <c r="F5377" s="58"/>
    </row>
    <row r="5378">
      <c r="A5378" s="59" t="s">
        <v>106</v>
      </c>
      <c r="B5378" s="59" t="s">
        <v>119</v>
      </c>
      <c r="C5378" s="59" t="s">
        <v>171</v>
      </c>
      <c r="D5378" s="59">
        <v>1.0</v>
      </c>
      <c r="E5378" s="59" t="s">
        <v>161</v>
      </c>
      <c r="F5378" s="58"/>
    </row>
    <row r="5379">
      <c r="A5379" s="59" t="s">
        <v>106</v>
      </c>
      <c r="B5379" s="59" t="s">
        <v>122</v>
      </c>
      <c r="C5379" s="59" t="s">
        <v>171</v>
      </c>
      <c r="D5379" s="59">
        <v>1.0</v>
      </c>
      <c r="E5379" s="59" t="s">
        <v>161</v>
      </c>
      <c r="F5379" s="58"/>
    </row>
    <row r="5380">
      <c r="A5380" s="59" t="s">
        <v>106</v>
      </c>
      <c r="B5380" s="59" t="s">
        <v>36</v>
      </c>
      <c r="C5380" s="59" t="s">
        <v>171</v>
      </c>
      <c r="D5380" s="59">
        <v>1.0</v>
      </c>
      <c r="E5380" s="59" t="s">
        <v>161</v>
      </c>
      <c r="F5380" s="58"/>
    </row>
    <row r="5381">
      <c r="A5381" s="59" t="s">
        <v>106</v>
      </c>
      <c r="B5381" s="59" t="s">
        <v>40</v>
      </c>
      <c r="C5381" s="59" t="s">
        <v>171</v>
      </c>
      <c r="D5381" s="59">
        <v>1.0</v>
      </c>
      <c r="E5381" s="59" t="s">
        <v>161</v>
      </c>
      <c r="F5381" s="58"/>
    </row>
    <row r="5382">
      <c r="A5382" s="59" t="s">
        <v>106</v>
      </c>
      <c r="B5382" s="59" t="s">
        <v>84</v>
      </c>
      <c r="C5382" s="59" t="s">
        <v>171</v>
      </c>
      <c r="D5382" s="59">
        <v>1.0</v>
      </c>
      <c r="E5382" s="59" t="s">
        <v>161</v>
      </c>
      <c r="F5382" s="58"/>
    </row>
    <row r="5383">
      <c r="A5383" s="59" t="s">
        <v>106</v>
      </c>
      <c r="B5383" s="59" t="s">
        <v>98</v>
      </c>
      <c r="C5383" s="59" t="s">
        <v>171</v>
      </c>
      <c r="D5383" s="59">
        <v>1.0</v>
      </c>
      <c r="E5383" s="59" t="s">
        <v>161</v>
      </c>
      <c r="F5383" s="58"/>
    </row>
    <row r="5384">
      <c r="A5384" s="59" t="s">
        <v>106</v>
      </c>
      <c r="B5384" s="59" t="s">
        <v>99</v>
      </c>
      <c r="C5384" s="59" t="s">
        <v>171</v>
      </c>
      <c r="D5384" s="59">
        <v>1.0</v>
      </c>
      <c r="E5384" s="59" t="s">
        <v>161</v>
      </c>
      <c r="F5384" s="58"/>
    </row>
    <row r="5385">
      <c r="A5385" s="59" t="s">
        <v>106</v>
      </c>
      <c r="B5385" s="59" t="s">
        <v>109</v>
      </c>
      <c r="C5385" s="59" t="s">
        <v>171</v>
      </c>
      <c r="D5385" s="59">
        <v>1.0</v>
      </c>
      <c r="E5385" s="59" t="s">
        <v>161</v>
      </c>
      <c r="F5385" s="58"/>
    </row>
    <row r="5386">
      <c r="A5386" s="59" t="s">
        <v>106</v>
      </c>
      <c r="B5386" s="59" t="s">
        <v>124</v>
      </c>
      <c r="C5386" s="59" t="s">
        <v>171</v>
      </c>
      <c r="D5386" s="59">
        <v>1.0</v>
      </c>
      <c r="E5386" s="59" t="s">
        <v>161</v>
      </c>
      <c r="F5386" s="58"/>
    </row>
    <row r="5387">
      <c r="A5387" s="59" t="s">
        <v>106</v>
      </c>
      <c r="B5387" s="59" t="s">
        <v>145</v>
      </c>
      <c r="C5387" s="59" t="s">
        <v>171</v>
      </c>
      <c r="D5387" s="59">
        <v>1.0</v>
      </c>
      <c r="E5387" s="59" t="s">
        <v>161</v>
      </c>
      <c r="F5387" s="58"/>
    </row>
    <row r="5388">
      <c r="A5388" s="59" t="s">
        <v>106</v>
      </c>
      <c r="B5388" s="59" t="s">
        <v>147</v>
      </c>
      <c r="C5388" s="59" t="s">
        <v>171</v>
      </c>
      <c r="D5388" s="59">
        <v>1.0</v>
      </c>
      <c r="E5388" s="59" t="s">
        <v>161</v>
      </c>
      <c r="F5388" s="58"/>
    </row>
    <row r="5389">
      <c r="A5389" s="59" t="s">
        <v>106</v>
      </c>
      <c r="B5389" s="59" t="s">
        <v>102</v>
      </c>
      <c r="C5389" s="59" t="s">
        <v>171</v>
      </c>
      <c r="D5389" s="59">
        <v>1.0</v>
      </c>
      <c r="E5389" s="59" t="s">
        <v>161</v>
      </c>
      <c r="F5389" s="58"/>
    </row>
    <row r="5390">
      <c r="A5390" s="59" t="s">
        <v>86</v>
      </c>
      <c r="B5390" s="59" t="s">
        <v>90</v>
      </c>
      <c r="C5390" s="59" t="s">
        <v>171</v>
      </c>
      <c r="D5390" s="59">
        <v>1.0</v>
      </c>
      <c r="E5390" s="59" t="s">
        <v>161</v>
      </c>
      <c r="F5390" s="58"/>
    </row>
    <row r="5391">
      <c r="A5391" s="59" t="s">
        <v>86</v>
      </c>
      <c r="B5391" s="59" t="s">
        <v>135</v>
      </c>
      <c r="C5391" s="59" t="s">
        <v>171</v>
      </c>
      <c r="D5391" s="59">
        <v>1.0</v>
      </c>
      <c r="E5391" s="59" t="s">
        <v>161</v>
      </c>
      <c r="F5391" s="58"/>
    </row>
    <row r="5392">
      <c r="A5392" s="59" t="s">
        <v>86</v>
      </c>
      <c r="B5392" s="59" t="s">
        <v>113</v>
      </c>
      <c r="C5392" s="59" t="s">
        <v>171</v>
      </c>
      <c r="D5392" s="59">
        <v>1.0</v>
      </c>
      <c r="E5392" s="59" t="s">
        <v>161</v>
      </c>
      <c r="F5392" s="58"/>
    </row>
    <row r="5393">
      <c r="A5393" s="59" t="s">
        <v>86</v>
      </c>
      <c r="B5393" s="59" t="s">
        <v>69</v>
      </c>
      <c r="C5393" s="59" t="s">
        <v>171</v>
      </c>
      <c r="D5393" s="59">
        <v>1.0</v>
      </c>
      <c r="E5393" s="59" t="s">
        <v>161</v>
      </c>
      <c r="F5393" s="58"/>
    </row>
    <row r="5394">
      <c r="A5394" s="59" t="s">
        <v>86</v>
      </c>
      <c r="B5394" s="59" t="s">
        <v>143</v>
      </c>
      <c r="C5394" s="59" t="s">
        <v>171</v>
      </c>
      <c r="D5394" s="59">
        <v>1.0</v>
      </c>
      <c r="E5394" s="59" t="s">
        <v>161</v>
      </c>
      <c r="F5394" s="58"/>
    </row>
    <row r="5395">
      <c r="A5395" s="59" t="s">
        <v>86</v>
      </c>
      <c r="B5395" s="59" t="s">
        <v>111</v>
      </c>
      <c r="C5395" s="59" t="s">
        <v>171</v>
      </c>
      <c r="D5395" s="59">
        <v>1.0</v>
      </c>
      <c r="E5395" s="59" t="s">
        <v>161</v>
      </c>
      <c r="F5395" s="58"/>
    </row>
    <row r="5396">
      <c r="A5396" s="59" t="s">
        <v>86</v>
      </c>
      <c r="B5396" s="59" t="s">
        <v>130</v>
      </c>
      <c r="C5396" s="59" t="s">
        <v>171</v>
      </c>
      <c r="D5396" s="59">
        <v>1.0</v>
      </c>
      <c r="E5396" s="59" t="s">
        <v>161</v>
      </c>
      <c r="F5396" s="58"/>
    </row>
    <row r="5397">
      <c r="A5397" s="59" t="s">
        <v>86</v>
      </c>
      <c r="B5397" s="59" t="s">
        <v>47</v>
      </c>
      <c r="C5397" s="59" t="s">
        <v>171</v>
      </c>
      <c r="D5397" s="59">
        <v>1.0</v>
      </c>
      <c r="E5397" s="59" t="s">
        <v>161</v>
      </c>
      <c r="F5397" s="58"/>
    </row>
    <row r="5398">
      <c r="A5398" s="59" t="s">
        <v>86</v>
      </c>
      <c r="B5398" s="59" t="s">
        <v>17</v>
      </c>
      <c r="C5398" s="59" t="s">
        <v>171</v>
      </c>
      <c r="D5398" s="59">
        <v>1.0</v>
      </c>
      <c r="E5398" s="59" t="s">
        <v>161</v>
      </c>
      <c r="F5398" s="58"/>
    </row>
    <row r="5399">
      <c r="A5399" s="59" t="s">
        <v>86</v>
      </c>
      <c r="B5399" s="59" t="s">
        <v>22</v>
      </c>
      <c r="C5399" s="59" t="s">
        <v>171</v>
      </c>
      <c r="D5399" s="59">
        <v>1.0</v>
      </c>
      <c r="E5399" s="59" t="s">
        <v>161</v>
      </c>
      <c r="F5399" s="58"/>
    </row>
    <row r="5400">
      <c r="A5400" s="59" t="s">
        <v>86</v>
      </c>
      <c r="B5400" s="59" t="s">
        <v>62</v>
      </c>
      <c r="C5400" s="59" t="s">
        <v>171</v>
      </c>
      <c r="D5400" s="59">
        <v>1.0</v>
      </c>
      <c r="E5400" s="59" t="s">
        <v>161</v>
      </c>
      <c r="F5400" s="58"/>
    </row>
    <row r="5401">
      <c r="A5401" s="59" t="s">
        <v>86</v>
      </c>
      <c r="B5401" s="59" t="s">
        <v>66</v>
      </c>
      <c r="C5401" s="59" t="s">
        <v>171</v>
      </c>
      <c r="D5401" s="59">
        <v>1.0</v>
      </c>
      <c r="E5401" s="59" t="s">
        <v>161</v>
      </c>
      <c r="F5401" s="58"/>
    </row>
    <row r="5402">
      <c r="A5402" s="59" t="s">
        <v>86</v>
      </c>
      <c r="B5402" s="59" t="s">
        <v>78</v>
      </c>
      <c r="C5402" s="59" t="s">
        <v>171</v>
      </c>
      <c r="D5402" s="59">
        <v>1.0</v>
      </c>
      <c r="E5402" s="59" t="s">
        <v>161</v>
      </c>
      <c r="F5402" s="58"/>
    </row>
    <row r="5403">
      <c r="A5403" s="59" t="s">
        <v>86</v>
      </c>
      <c r="B5403" s="59" t="s">
        <v>91</v>
      </c>
      <c r="C5403" s="59" t="s">
        <v>171</v>
      </c>
      <c r="D5403" s="59">
        <v>1.0</v>
      </c>
      <c r="E5403" s="59" t="s">
        <v>161</v>
      </c>
      <c r="F5403" s="58"/>
    </row>
    <row r="5404">
      <c r="A5404" s="59" t="s">
        <v>86</v>
      </c>
      <c r="B5404" s="59" t="s">
        <v>110</v>
      </c>
      <c r="C5404" s="59" t="s">
        <v>171</v>
      </c>
      <c r="D5404" s="59">
        <v>1.0</v>
      </c>
      <c r="E5404" s="59" t="s">
        <v>161</v>
      </c>
      <c r="F5404" s="58"/>
    </row>
    <row r="5405">
      <c r="A5405" s="59" t="s">
        <v>86</v>
      </c>
      <c r="B5405" s="59" t="s">
        <v>87</v>
      </c>
      <c r="C5405" s="59" t="s">
        <v>171</v>
      </c>
      <c r="D5405" s="59">
        <v>1.0</v>
      </c>
      <c r="E5405" s="59" t="s">
        <v>161</v>
      </c>
      <c r="F5405" s="58"/>
    </row>
    <row r="5406">
      <c r="A5406" s="59" t="s">
        <v>86</v>
      </c>
      <c r="B5406" s="59" t="s">
        <v>41</v>
      </c>
      <c r="C5406" s="59" t="s">
        <v>171</v>
      </c>
      <c r="D5406" s="59">
        <v>1.0</v>
      </c>
      <c r="E5406" s="59" t="s">
        <v>161</v>
      </c>
      <c r="F5406" s="58"/>
    </row>
    <row r="5407">
      <c r="A5407" s="59" t="s">
        <v>86</v>
      </c>
      <c r="B5407" s="59" t="s">
        <v>97</v>
      </c>
      <c r="C5407" s="59" t="s">
        <v>171</v>
      </c>
      <c r="D5407" s="59">
        <v>1.0</v>
      </c>
      <c r="E5407" s="59" t="s">
        <v>161</v>
      </c>
      <c r="F5407" s="58"/>
    </row>
    <row r="5408">
      <c r="A5408" s="59" t="s">
        <v>86</v>
      </c>
      <c r="B5408" s="59" t="s">
        <v>77</v>
      </c>
      <c r="C5408" s="59" t="s">
        <v>171</v>
      </c>
      <c r="D5408" s="59">
        <v>1.0</v>
      </c>
      <c r="E5408" s="59" t="s">
        <v>161</v>
      </c>
      <c r="F5408" s="58"/>
    </row>
    <row r="5409">
      <c r="A5409" s="59" t="s">
        <v>86</v>
      </c>
      <c r="B5409" s="59" t="s">
        <v>120</v>
      </c>
      <c r="C5409" s="59" t="s">
        <v>171</v>
      </c>
      <c r="D5409" s="59">
        <v>1.0</v>
      </c>
      <c r="E5409" s="59" t="s">
        <v>161</v>
      </c>
      <c r="F5409" s="58"/>
    </row>
    <row r="5410">
      <c r="A5410" s="59" t="s">
        <v>86</v>
      </c>
      <c r="B5410" s="59" t="s">
        <v>116</v>
      </c>
      <c r="C5410" s="59" t="s">
        <v>171</v>
      </c>
      <c r="D5410" s="59">
        <v>1.0</v>
      </c>
      <c r="E5410" s="59" t="s">
        <v>161</v>
      </c>
      <c r="F5410" s="58"/>
    </row>
    <row r="5411">
      <c r="A5411" s="59" t="s">
        <v>86</v>
      </c>
      <c r="B5411" s="59" t="s">
        <v>31</v>
      </c>
      <c r="C5411" s="59" t="s">
        <v>171</v>
      </c>
      <c r="D5411" s="59">
        <v>1.0</v>
      </c>
      <c r="E5411" s="59" t="s">
        <v>161</v>
      </c>
      <c r="F5411" s="58"/>
    </row>
    <row r="5412">
      <c r="A5412" s="59" t="s">
        <v>86</v>
      </c>
      <c r="B5412" s="59" t="s">
        <v>45</v>
      </c>
      <c r="C5412" s="59" t="s">
        <v>171</v>
      </c>
      <c r="D5412" s="59">
        <v>1.0</v>
      </c>
      <c r="E5412" s="59" t="s">
        <v>161</v>
      </c>
      <c r="F5412" s="58"/>
    </row>
    <row r="5413">
      <c r="A5413" s="59" t="s">
        <v>86</v>
      </c>
      <c r="B5413" s="59" t="s">
        <v>94</v>
      </c>
      <c r="C5413" s="59" t="s">
        <v>171</v>
      </c>
      <c r="D5413" s="59">
        <v>1.0</v>
      </c>
      <c r="E5413" s="59" t="s">
        <v>161</v>
      </c>
      <c r="F5413" s="58"/>
    </row>
    <row r="5414">
      <c r="A5414" s="59" t="s">
        <v>86</v>
      </c>
      <c r="B5414" s="59" t="s">
        <v>27</v>
      </c>
      <c r="C5414" s="59" t="s">
        <v>171</v>
      </c>
      <c r="D5414" s="59">
        <v>1.0</v>
      </c>
      <c r="E5414" s="59" t="s">
        <v>161</v>
      </c>
      <c r="F5414" s="58"/>
    </row>
    <row r="5415">
      <c r="A5415" s="59" t="s">
        <v>86</v>
      </c>
      <c r="B5415" s="59" t="s">
        <v>105</v>
      </c>
      <c r="C5415" s="59" t="s">
        <v>171</v>
      </c>
      <c r="D5415" s="59">
        <v>1.0</v>
      </c>
      <c r="E5415" s="59" t="s">
        <v>161</v>
      </c>
      <c r="F5415" s="58"/>
    </row>
    <row r="5416">
      <c r="A5416" s="59" t="s">
        <v>86</v>
      </c>
      <c r="B5416" s="59" t="s">
        <v>52</v>
      </c>
      <c r="C5416" s="59" t="s">
        <v>171</v>
      </c>
      <c r="D5416" s="59">
        <v>1.0</v>
      </c>
      <c r="E5416" s="59" t="s">
        <v>161</v>
      </c>
      <c r="F5416" s="58"/>
    </row>
    <row r="5417">
      <c r="A5417" s="59" t="s">
        <v>86</v>
      </c>
      <c r="B5417" s="59" t="s">
        <v>58</v>
      </c>
      <c r="C5417" s="59" t="s">
        <v>171</v>
      </c>
      <c r="D5417" s="59">
        <v>1.0</v>
      </c>
      <c r="E5417" s="59" t="s">
        <v>161</v>
      </c>
      <c r="F5417" s="58"/>
    </row>
    <row r="5418">
      <c r="A5418" s="59" t="s">
        <v>86</v>
      </c>
      <c r="B5418" s="59" t="s">
        <v>65</v>
      </c>
      <c r="C5418" s="59" t="s">
        <v>171</v>
      </c>
      <c r="D5418" s="59">
        <v>1.0</v>
      </c>
      <c r="E5418" s="59" t="s">
        <v>161</v>
      </c>
      <c r="F5418" s="58"/>
    </row>
    <row r="5419">
      <c r="A5419" s="59" t="s">
        <v>86</v>
      </c>
      <c r="B5419" s="59" t="s">
        <v>59</v>
      </c>
      <c r="C5419" s="59" t="s">
        <v>171</v>
      </c>
      <c r="D5419" s="59">
        <v>1.0</v>
      </c>
      <c r="E5419" s="59" t="s">
        <v>161</v>
      </c>
      <c r="F5419" s="58"/>
    </row>
    <row r="5420">
      <c r="A5420" s="59" t="s">
        <v>86</v>
      </c>
      <c r="B5420" s="59" t="s">
        <v>71</v>
      </c>
      <c r="C5420" s="59" t="s">
        <v>171</v>
      </c>
      <c r="D5420" s="59">
        <v>1.0</v>
      </c>
      <c r="E5420" s="59" t="s">
        <v>161</v>
      </c>
      <c r="F5420" s="58"/>
    </row>
    <row r="5421">
      <c r="A5421" s="59" t="s">
        <v>86</v>
      </c>
      <c r="B5421" s="59" t="s">
        <v>119</v>
      </c>
      <c r="C5421" s="59" t="s">
        <v>171</v>
      </c>
      <c r="D5421" s="59">
        <v>1.0</v>
      </c>
      <c r="E5421" s="59" t="s">
        <v>161</v>
      </c>
      <c r="F5421" s="58"/>
    </row>
    <row r="5422">
      <c r="A5422" s="59" t="s">
        <v>86</v>
      </c>
      <c r="B5422" s="59" t="s">
        <v>122</v>
      </c>
      <c r="C5422" s="59" t="s">
        <v>171</v>
      </c>
      <c r="D5422" s="59">
        <v>1.0</v>
      </c>
      <c r="E5422" s="59" t="s">
        <v>161</v>
      </c>
      <c r="F5422" s="58"/>
    </row>
    <row r="5423">
      <c r="A5423" s="59" t="s">
        <v>86</v>
      </c>
      <c r="B5423" s="59" t="s">
        <v>36</v>
      </c>
      <c r="C5423" s="59" t="s">
        <v>171</v>
      </c>
      <c r="D5423" s="59">
        <v>1.0</v>
      </c>
      <c r="E5423" s="59" t="s">
        <v>161</v>
      </c>
      <c r="F5423" s="58"/>
    </row>
    <row r="5424">
      <c r="A5424" s="59" t="s">
        <v>86</v>
      </c>
      <c r="B5424" s="59" t="s">
        <v>40</v>
      </c>
      <c r="C5424" s="59" t="s">
        <v>171</v>
      </c>
      <c r="D5424" s="59">
        <v>1.0</v>
      </c>
      <c r="E5424" s="59" t="s">
        <v>161</v>
      </c>
      <c r="F5424" s="58"/>
    </row>
    <row r="5425">
      <c r="A5425" s="59" t="s">
        <v>86</v>
      </c>
      <c r="B5425" s="59" t="s">
        <v>84</v>
      </c>
      <c r="C5425" s="59" t="s">
        <v>171</v>
      </c>
      <c r="D5425" s="59">
        <v>1.0</v>
      </c>
      <c r="E5425" s="59" t="s">
        <v>161</v>
      </c>
      <c r="F5425" s="58"/>
    </row>
    <row r="5426">
      <c r="A5426" s="59" t="s">
        <v>86</v>
      </c>
      <c r="B5426" s="59" t="s">
        <v>98</v>
      </c>
      <c r="C5426" s="59" t="s">
        <v>171</v>
      </c>
      <c r="D5426" s="59">
        <v>1.0</v>
      </c>
      <c r="E5426" s="59" t="s">
        <v>161</v>
      </c>
      <c r="F5426" s="58"/>
    </row>
    <row r="5427">
      <c r="A5427" s="59" t="s">
        <v>86</v>
      </c>
      <c r="B5427" s="59" t="s">
        <v>99</v>
      </c>
      <c r="C5427" s="59" t="s">
        <v>171</v>
      </c>
      <c r="D5427" s="59">
        <v>1.0</v>
      </c>
      <c r="E5427" s="59" t="s">
        <v>161</v>
      </c>
      <c r="F5427" s="58"/>
    </row>
    <row r="5428">
      <c r="A5428" s="59" t="s">
        <v>86</v>
      </c>
      <c r="B5428" s="59" t="s">
        <v>109</v>
      </c>
      <c r="C5428" s="59" t="s">
        <v>171</v>
      </c>
      <c r="D5428" s="59">
        <v>1.0</v>
      </c>
      <c r="E5428" s="59" t="s">
        <v>161</v>
      </c>
      <c r="F5428" s="58"/>
    </row>
    <row r="5429">
      <c r="A5429" s="59" t="s">
        <v>86</v>
      </c>
      <c r="B5429" s="59" t="s">
        <v>124</v>
      </c>
      <c r="C5429" s="59" t="s">
        <v>171</v>
      </c>
      <c r="D5429" s="59">
        <v>1.0</v>
      </c>
      <c r="E5429" s="59" t="s">
        <v>161</v>
      </c>
      <c r="F5429" s="58"/>
    </row>
    <row r="5430">
      <c r="A5430" s="59" t="s">
        <v>86</v>
      </c>
      <c r="B5430" s="59" t="s">
        <v>145</v>
      </c>
      <c r="C5430" s="59" t="s">
        <v>171</v>
      </c>
      <c r="D5430" s="59">
        <v>1.0</v>
      </c>
      <c r="E5430" s="59" t="s">
        <v>161</v>
      </c>
      <c r="F5430" s="58"/>
    </row>
    <row r="5431">
      <c r="A5431" s="59" t="s">
        <v>86</v>
      </c>
      <c r="B5431" s="59" t="s">
        <v>147</v>
      </c>
      <c r="C5431" s="59" t="s">
        <v>171</v>
      </c>
      <c r="D5431" s="59">
        <v>1.0</v>
      </c>
      <c r="E5431" s="59" t="s">
        <v>161</v>
      </c>
      <c r="F5431" s="58"/>
    </row>
    <row r="5432">
      <c r="A5432" s="59" t="s">
        <v>86</v>
      </c>
      <c r="B5432" s="59" t="s">
        <v>102</v>
      </c>
      <c r="C5432" s="59" t="s">
        <v>171</v>
      </c>
      <c r="D5432" s="59">
        <v>1.0</v>
      </c>
      <c r="E5432" s="59" t="s">
        <v>161</v>
      </c>
      <c r="F5432" s="58"/>
    </row>
    <row r="5433">
      <c r="A5433" s="59" t="s">
        <v>90</v>
      </c>
      <c r="B5433" s="59" t="s">
        <v>135</v>
      </c>
      <c r="C5433" s="59" t="s">
        <v>171</v>
      </c>
      <c r="D5433" s="59">
        <v>1.0</v>
      </c>
      <c r="E5433" s="59" t="s">
        <v>161</v>
      </c>
      <c r="F5433" s="58"/>
    </row>
    <row r="5434">
      <c r="A5434" s="59" t="s">
        <v>90</v>
      </c>
      <c r="B5434" s="59" t="s">
        <v>113</v>
      </c>
      <c r="C5434" s="59" t="s">
        <v>171</v>
      </c>
      <c r="D5434" s="59">
        <v>1.0</v>
      </c>
      <c r="E5434" s="59" t="s">
        <v>161</v>
      </c>
      <c r="F5434" s="58"/>
    </row>
    <row r="5435">
      <c r="A5435" s="59" t="s">
        <v>90</v>
      </c>
      <c r="B5435" s="59" t="s">
        <v>69</v>
      </c>
      <c r="C5435" s="59" t="s">
        <v>171</v>
      </c>
      <c r="D5435" s="59">
        <v>1.0</v>
      </c>
      <c r="E5435" s="59" t="s">
        <v>161</v>
      </c>
      <c r="F5435" s="58"/>
    </row>
    <row r="5436">
      <c r="A5436" s="59" t="s">
        <v>90</v>
      </c>
      <c r="B5436" s="59" t="s">
        <v>143</v>
      </c>
      <c r="C5436" s="59" t="s">
        <v>171</v>
      </c>
      <c r="D5436" s="59">
        <v>1.0</v>
      </c>
      <c r="E5436" s="59" t="s">
        <v>161</v>
      </c>
      <c r="F5436" s="58"/>
    </row>
    <row r="5437">
      <c r="A5437" s="59" t="s">
        <v>90</v>
      </c>
      <c r="B5437" s="59" t="s">
        <v>111</v>
      </c>
      <c r="C5437" s="59" t="s">
        <v>171</v>
      </c>
      <c r="D5437" s="59">
        <v>1.0</v>
      </c>
      <c r="E5437" s="59" t="s">
        <v>161</v>
      </c>
      <c r="F5437" s="58"/>
    </row>
    <row r="5438">
      <c r="A5438" s="59" t="s">
        <v>90</v>
      </c>
      <c r="B5438" s="59" t="s">
        <v>130</v>
      </c>
      <c r="C5438" s="59" t="s">
        <v>171</v>
      </c>
      <c r="D5438" s="59">
        <v>1.0</v>
      </c>
      <c r="E5438" s="59" t="s">
        <v>161</v>
      </c>
      <c r="F5438" s="58"/>
    </row>
    <row r="5439">
      <c r="A5439" s="59" t="s">
        <v>90</v>
      </c>
      <c r="B5439" s="59" t="s">
        <v>47</v>
      </c>
      <c r="C5439" s="59" t="s">
        <v>171</v>
      </c>
      <c r="D5439" s="59">
        <v>1.0</v>
      </c>
      <c r="E5439" s="59" t="s">
        <v>161</v>
      </c>
      <c r="F5439" s="58"/>
    </row>
    <row r="5440">
      <c r="A5440" s="59" t="s">
        <v>90</v>
      </c>
      <c r="B5440" s="59" t="s">
        <v>17</v>
      </c>
      <c r="C5440" s="59" t="s">
        <v>171</v>
      </c>
      <c r="D5440" s="59">
        <v>1.0</v>
      </c>
      <c r="E5440" s="59" t="s">
        <v>161</v>
      </c>
      <c r="F5440" s="58"/>
    </row>
    <row r="5441">
      <c r="A5441" s="59" t="s">
        <v>90</v>
      </c>
      <c r="B5441" s="59" t="s">
        <v>22</v>
      </c>
      <c r="C5441" s="59" t="s">
        <v>171</v>
      </c>
      <c r="D5441" s="59">
        <v>1.0</v>
      </c>
      <c r="E5441" s="59" t="s">
        <v>161</v>
      </c>
      <c r="F5441" s="58"/>
    </row>
    <row r="5442">
      <c r="A5442" s="59" t="s">
        <v>90</v>
      </c>
      <c r="B5442" s="59" t="s">
        <v>62</v>
      </c>
      <c r="C5442" s="59" t="s">
        <v>171</v>
      </c>
      <c r="D5442" s="59">
        <v>1.0</v>
      </c>
      <c r="E5442" s="59" t="s">
        <v>161</v>
      </c>
      <c r="F5442" s="58"/>
    </row>
    <row r="5443">
      <c r="A5443" s="59" t="s">
        <v>90</v>
      </c>
      <c r="B5443" s="59" t="s">
        <v>66</v>
      </c>
      <c r="C5443" s="59" t="s">
        <v>171</v>
      </c>
      <c r="D5443" s="59">
        <v>1.0</v>
      </c>
      <c r="E5443" s="59" t="s">
        <v>161</v>
      </c>
      <c r="F5443" s="58"/>
    </row>
    <row r="5444">
      <c r="A5444" s="59" t="s">
        <v>90</v>
      </c>
      <c r="B5444" s="59" t="s">
        <v>78</v>
      </c>
      <c r="C5444" s="59" t="s">
        <v>171</v>
      </c>
      <c r="D5444" s="59">
        <v>1.0</v>
      </c>
      <c r="E5444" s="59" t="s">
        <v>161</v>
      </c>
      <c r="F5444" s="58"/>
    </row>
    <row r="5445">
      <c r="A5445" s="59" t="s">
        <v>90</v>
      </c>
      <c r="B5445" s="59" t="s">
        <v>91</v>
      </c>
      <c r="C5445" s="59" t="s">
        <v>171</v>
      </c>
      <c r="D5445" s="59">
        <v>1.0</v>
      </c>
      <c r="E5445" s="59" t="s">
        <v>161</v>
      </c>
      <c r="F5445" s="58"/>
    </row>
    <row r="5446">
      <c r="A5446" s="59" t="s">
        <v>90</v>
      </c>
      <c r="B5446" s="59" t="s">
        <v>110</v>
      </c>
      <c r="C5446" s="59" t="s">
        <v>171</v>
      </c>
      <c r="D5446" s="59">
        <v>1.0</v>
      </c>
      <c r="E5446" s="59" t="s">
        <v>161</v>
      </c>
      <c r="F5446" s="58"/>
    </row>
    <row r="5447">
      <c r="A5447" s="59" t="s">
        <v>90</v>
      </c>
      <c r="B5447" s="59" t="s">
        <v>87</v>
      </c>
      <c r="C5447" s="59" t="s">
        <v>171</v>
      </c>
      <c r="D5447" s="59">
        <v>1.0</v>
      </c>
      <c r="E5447" s="59" t="s">
        <v>161</v>
      </c>
      <c r="F5447" s="58"/>
    </row>
    <row r="5448">
      <c r="A5448" s="59" t="s">
        <v>90</v>
      </c>
      <c r="B5448" s="59" t="s">
        <v>41</v>
      </c>
      <c r="C5448" s="59" t="s">
        <v>171</v>
      </c>
      <c r="D5448" s="59">
        <v>1.0</v>
      </c>
      <c r="E5448" s="59" t="s">
        <v>161</v>
      </c>
      <c r="F5448" s="58"/>
    </row>
    <row r="5449">
      <c r="A5449" s="59" t="s">
        <v>90</v>
      </c>
      <c r="B5449" s="59" t="s">
        <v>97</v>
      </c>
      <c r="C5449" s="59" t="s">
        <v>171</v>
      </c>
      <c r="D5449" s="59">
        <v>1.0</v>
      </c>
      <c r="E5449" s="59" t="s">
        <v>161</v>
      </c>
      <c r="F5449" s="58"/>
    </row>
    <row r="5450">
      <c r="A5450" s="59" t="s">
        <v>90</v>
      </c>
      <c r="B5450" s="59" t="s">
        <v>77</v>
      </c>
      <c r="C5450" s="59" t="s">
        <v>171</v>
      </c>
      <c r="D5450" s="59">
        <v>1.0</v>
      </c>
      <c r="E5450" s="59" t="s">
        <v>161</v>
      </c>
      <c r="F5450" s="58"/>
    </row>
    <row r="5451">
      <c r="A5451" s="59" t="s">
        <v>90</v>
      </c>
      <c r="B5451" s="59" t="s">
        <v>120</v>
      </c>
      <c r="C5451" s="59" t="s">
        <v>171</v>
      </c>
      <c r="D5451" s="59">
        <v>1.0</v>
      </c>
      <c r="E5451" s="59" t="s">
        <v>161</v>
      </c>
      <c r="F5451" s="58"/>
    </row>
    <row r="5452">
      <c r="A5452" s="59" t="s">
        <v>90</v>
      </c>
      <c r="B5452" s="59" t="s">
        <v>116</v>
      </c>
      <c r="C5452" s="59" t="s">
        <v>171</v>
      </c>
      <c r="D5452" s="59">
        <v>1.0</v>
      </c>
      <c r="E5452" s="59" t="s">
        <v>161</v>
      </c>
      <c r="F5452" s="58"/>
    </row>
    <row r="5453">
      <c r="A5453" s="59" t="s">
        <v>90</v>
      </c>
      <c r="B5453" s="59" t="s">
        <v>31</v>
      </c>
      <c r="C5453" s="59" t="s">
        <v>171</v>
      </c>
      <c r="D5453" s="59">
        <v>1.0</v>
      </c>
      <c r="E5453" s="59" t="s">
        <v>161</v>
      </c>
      <c r="F5453" s="58"/>
    </row>
    <row r="5454">
      <c r="A5454" s="59" t="s">
        <v>90</v>
      </c>
      <c r="B5454" s="59" t="s">
        <v>45</v>
      </c>
      <c r="C5454" s="59" t="s">
        <v>171</v>
      </c>
      <c r="D5454" s="59">
        <v>1.0</v>
      </c>
      <c r="E5454" s="59" t="s">
        <v>161</v>
      </c>
      <c r="F5454" s="58"/>
    </row>
    <row r="5455">
      <c r="A5455" s="59" t="s">
        <v>90</v>
      </c>
      <c r="B5455" s="59" t="s">
        <v>94</v>
      </c>
      <c r="C5455" s="59" t="s">
        <v>171</v>
      </c>
      <c r="D5455" s="59">
        <v>1.0</v>
      </c>
      <c r="E5455" s="59" t="s">
        <v>161</v>
      </c>
      <c r="F5455" s="58"/>
    </row>
    <row r="5456">
      <c r="A5456" s="59" t="s">
        <v>90</v>
      </c>
      <c r="B5456" s="59" t="s">
        <v>27</v>
      </c>
      <c r="C5456" s="59" t="s">
        <v>171</v>
      </c>
      <c r="D5456" s="59">
        <v>1.0</v>
      </c>
      <c r="E5456" s="59" t="s">
        <v>161</v>
      </c>
      <c r="F5456" s="58"/>
    </row>
    <row r="5457">
      <c r="A5457" s="59" t="s">
        <v>90</v>
      </c>
      <c r="B5457" s="59" t="s">
        <v>105</v>
      </c>
      <c r="C5457" s="59" t="s">
        <v>171</v>
      </c>
      <c r="D5457" s="59">
        <v>1.0</v>
      </c>
      <c r="E5457" s="59" t="s">
        <v>161</v>
      </c>
      <c r="F5457" s="58"/>
    </row>
    <row r="5458">
      <c r="A5458" s="59" t="s">
        <v>90</v>
      </c>
      <c r="B5458" s="59" t="s">
        <v>52</v>
      </c>
      <c r="C5458" s="59" t="s">
        <v>171</v>
      </c>
      <c r="D5458" s="59">
        <v>1.0</v>
      </c>
      <c r="E5458" s="59" t="s">
        <v>161</v>
      </c>
      <c r="F5458" s="58"/>
    </row>
    <row r="5459">
      <c r="A5459" s="59" t="s">
        <v>90</v>
      </c>
      <c r="B5459" s="59" t="s">
        <v>58</v>
      </c>
      <c r="C5459" s="59" t="s">
        <v>171</v>
      </c>
      <c r="D5459" s="59">
        <v>1.0</v>
      </c>
      <c r="E5459" s="59" t="s">
        <v>161</v>
      </c>
      <c r="F5459" s="58"/>
    </row>
    <row r="5460">
      <c r="A5460" s="59" t="s">
        <v>90</v>
      </c>
      <c r="B5460" s="59" t="s">
        <v>65</v>
      </c>
      <c r="C5460" s="59" t="s">
        <v>171</v>
      </c>
      <c r="D5460" s="59">
        <v>1.0</v>
      </c>
      <c r="E5460" s="59" t="s">
        <v>161</v>
      </c>
      <c r="F5460" s="58"/>
    </row>
    <row r="5461">
      <c r="A5461" s="59" t="s">
        <v>90</v>
      </c>
      <c r="B5461" s="59" t="s">
        <v>59</v>
      </c>
      <c r="C5461" s="59" t="s">
        <v>171</v>
      </c>
      <c r="D5461" s="59">
        <v>1.0</v>
      </c>
      <c r="E5461" s="59" t="s">
        <v>161</v>
      </c>
      <c r="F5461" s="58"/>
    </row>
    <row r="5462">
      <c r="A5462" s="59" t="s">
        <v>90</v>
      </c>
      <c r="B5462" s="59" t="s">
        <v>71</v>
      </c>
      <c r="C5462" s="59" t="s">
        <v>171</v>
      </c>
      <c r="D5462" s="59">
        <v>1.0</v>
      </c>
      <c r="E5462" s="59" t="s">
        <v>161</v>
      </c>
      <c r="F5462" s="58"/>
    </row>
    <row r="5463">
      <c r="A5463" s="59" t="s">
        <v>90</v>
      </c>
      <c r="B5463" s="59" t="s">
        <v>119</v>
      </c>
      <c r="C5463" s="59" t="s">
        <v>171</v>
      </c>
      <c r="D5463" s="59">
        <v>1.0</v>
      </c>
      <c r="E5463" s="59" t="s">
        <v>161</v>
      </c>
      <c r="F5463" s="58"/>
    </row>
    <row r="5464">
      <c r="A5464" s="59" t="s">
        <v>90</v>
      </c>
      <c r="B5464" s="59" t="s">
        <v>122</v>
      </c>
      <c r="C5464" s="59" t="s">
        <v>171</v>
      </c>
      <c r="D5464" s="59">
        <v>1.0</v>
      </c>
      <c r="E5464" s="59" t="s">
        <v>161</v>
      </c>
      <c r="F5464" s="58"/>
    </row>
    <row r="5465">
      <c r="A5465" s="59" t="s">
        <v>90</v>
      </c>
      <c r="B5465" s="59" t="s">
        <v>36</v>
      </c>
      <c r="C5465" s="59" t="s">
        <v>171</v>
      </c>
      <c r="D5465" s="59">
        <v>1.0</v>
      </c>
      <c r="E5465" s="59" t="s">
        <v>161</v>
      </c>
      <c r="F5465" s="58"/>
    </row>
    <row r="5466">
      <c r="A5466" s="59" t="s">
        <v>90</v>
      </c>
      <c r="B5466" s="59" t="s">
        <v>40</v>
      </c>
      <c r="C5466" s="59" t="s">
        <v>171</v>
      </c>
      <c r="D5466" s="59">
        <v>1.0</v>
      </c>
      <c r="E5466" s="59" t="s">
        <v>161</v>
      </c>
      <c r="F5466" s="58"/>
    </row>
    <row r="5467">
      <c r="A5467" s="59" t="s">
        <v>90</v>
      </c>
      <c r="B5467" s="59" t="s">
        <v>84</v>
      </c>
      <c r="C5467" s="59" t="s">
        <v>171</v>
      </c>
      <c r="D5467" s="59">
        <v>1.0</v>
      </c>
      <c r="E5467" s="59" t="s">
        <v>161</v>
      </c>
      <c r="F5467" s="58"/>
    </row>
    <row r="5468">
      <c r="A5468" s="59" t="s">
        <v>90</v>
      </c>
      <c r="B5468" s="59" t="s">
        <v>98</v>
      </c>
      <c r="C5468" s="59" t="s">
        <v>171</v>
      </c>
      <c r="D5468" s="59">
        <v>1.0</v>
      </c>
      <c r="E5468" s="59" t="s">
        <v>161</v>
      </c>
      <c r="F5468" s="58"/>
    </row>
    <row r="5469">
      <c r="A5469" s="59" t="s">
        <v>90</v>
      </c>
      <c r="B5469" s="59" t="s">
        <v>99</v>
      </c>
      <c r="C5469" s="59" t="s">
        <v>171</v>
      </c>
      <c r="D5469" s="59">
        <v>1.0</v>
      </c>
      <c r="E5469" s="59" t="s">
        <v>161</v>
      </c>
      <c r="F5469" s="58"/>
    </row>
    <row r="5470">
      <c r="A5470" s="59" t="s">
        <v>90</v>
      </c>
      <c r="B5470" s="59" t="s">
        <v>109</v>
      </c>
      <c r="C5470" s="59" t="s">
        <v>171</v>
      </c>
      <c r="D5470" s="59">
        <v>1.0</v>
      </c>
      <c r="E5470" s="59" t="s">
        <v>161</v>
      </c>
      <c r="F5470" s="58"/>
    </row>
    <row r="5471">
      <c r="A5471" s="59" t="s">
        <v>90</v>
      </c>
      <c r="B5471" s="59" t="s">
        <v>124</v>
      </c>
      <c r="C5471" s="59" t="s">
        <v>171</v>
      </c>
      <c r="D5471" s="59">
        <v>1.0</v>
      </c>
      <c r="E5471" s="59" t="s">
        <v>161</v>
      </c>
      <c r="F5471" s="58"/>
    </row>
    <row r="5472">
      <c r="A5472" s="59" t="s">
        <v>90</v>
      </c>
      <c r="B5472" s="59" t="s">
        <v>145</v>
      </c>
      <c r="C5472" s="59" t="s">
        <v>171</v>
      </c>
      <c r="D5472" s="59">
        <v>1.0</v>
      </c>
      <c r="E5472" s="59" t="s">
        <v>161</v>
      </c>
      <c r="F5472" s="58"/>
    </row>
    <row r="5473">
      <c r="A5473" s="59" t="s">
        <v>90</v>
      </c>
      <c r="B5473" s="59" t="s">
        <v>147</v>
      </c>
      <c r="C5473" s="59" t="s">
        <v>171</v>
      </c>
      <c r="D5473" s="59">
        <v>1.0</v>
      </c>
      <c r="E5473" s="59" t="s">
        <v>161</v>
      </c>
      <c r="F5473" s="58"/>
    </row>
    <row r="5474">
      <c r="A5474" s="59" t="s">
        <v>90</v>
      </c>
      <c r="B5474" s="59" t="s">
        <v>102</v>
      </c>
      <c r="C5474" s="59" t="s">
        <v>171</v>
      </c>
      <c r="D5474" s="59">
        <v>1.0</v>
      </c>
      <c r="E5474" s="59" t="s">
        <v>161</v>
      </c>
      <c r="F5474" s="58"/>
    </row>
    <row r="5475">
      <c r="A5475" s="59" t="s">
        <v>135</v>
      </c>
      <c r="B5475" s="59" t="s">
        <v>113</v>
      </c>
      <c r="C5475" s="59" t="s">
        <v>171</v>
      </c>
      <c r="D5475" s="59">
        <v>1.0</v>
      </c>
      <c r="E5475" s="59" t="s">
        <v>161</v>
      </c>
      <c r="F5475" s="58"/>
    </row>
    <row r="5476">
      <c r="A5476" s="59" t="s">
        <v>135</v>
      </c>
      <c r="B5476" s="59" t="s">
        <v>69</v>
      </c>
      <c r="C5476" s="59" t="s">
        <v>171</v>
      </c>
      <c r="D5476" s="59">
        <v>1.0</v>
      </c>
      <c r="E5476" s="59" t="s">
        <v>161</v>
      </c>
      <c r="F5476" s="58"/>
    </row>
    <row r="5477">
      <c r="A5477" s="59" t="s">
        <v>135</v>
      </c>
      <c r="B5477" s="59" t="s">
        <v>143</v>
      </c>
      <c r="C5477" s="59" t="s">
        <v>171</v>
      </c>
      <c r="D5477" s="59">
        <v>1.0</v>
      </c>
      <c r="E5477" s="59" t="s">
        <v>161</v>
      </c>
      <c r="F5477" s="58"/>
    </row>
    <row r="5478">
      <c r="A5478" s="59" t="s">
        <v>135</v>
      </c>
      <c r="B5478" s="59" t="s">
        <v>111</v>
      </c>
      <c r="C5478" s="59" t="s">
        <v>171</v>
      </c>
      <c r="D5478" s="59">
        <v>1.0</v>
      </c>
      <c r="E5478" s="59" t="s">
        <v>161</v>
      </c>
      <c r="F5478" s="58"/>
    </row>
    <row r="5479">
      <c r="A5479" s="59" t="s">
        <v>135</v>
      </c>
      <c r="B5479" s="59" t="s">
        <v>130</v>
      </c>
      <c r="C5479" s="59" t="s">
        <v>171</v>
      </c>
      <c r="D5479" s="59">
        <v>1.0</v>
      </c>
      <c r="E5479" s="59" t="s">
        <v>161</v>
      </c>
      <c r="F5479" s="58"/>
    </row>
    <row r="5480">
      <c r="A5480" s="59" t="s">
        <v>135</v>
      </c>
      <c r="B5480" s="59" t="s">
        <v>47</v>
      </c>
      <c r="C5480" s="59" t="s">
        <v>171</v>
      </c>
      <c r="D5480" s="59">
        <v>1.0</v>
      </c>
      <c r="E5480" s="59" t="s">
        <v>161</v>
      </c>
      <c r="F5480" s="58"/>
    </row>
    <row r="5481">
      <c r="A5481" s="59" t="s">
        <v>135</v>
      </c>
      <c r="B5481" s="59" t="s">
        <v>17</v>
      </c>
      <c r="C5481" s="59" t="s">
        <v>171</v>
      </c>
      <c r="D5481" s="59">
        <v>1.0</v>
      </c>
      <c r="E5481" s="59" t="s">
        <v>161</v>
      </c>
      <c r="F5481" s="58"/>
    </row>
    <row r="5482">
      <c r="A5482" s="59" t="s">
        <v>135</v>
      </c>
      <c r="B5482" s="59" t="s">
        <v>22</v>
      </c>
      <c r="C5482" s="59" t="s">
        <v>171</v>
      </c>
      <c r="D5482" s="59">
        <v>1.0</v>
      </c>
      <c r="E5482" s="59" t="s">
        <v>161</v>
      </c>
      <c r="F5482" s="58"/>
    </row>
    <row r="5483">
      <c r="A5483" s="59" t="s">
        <v>135</v>
      </c>
      <c r="B5483" s="59" t="s">
        <v>62</v>
      </c>
      <c r="C5483" s="59" t="s">
        <v>171</v>
      </c>
      <c r="D5483" s="59">
        <v>1.0</v>
      </c>
      <c r="E5483" s="59" t="s">
        <v>161</v>
      </c>
      <c r="F5483" s="58"/>
    </row>
    <row r="5484">
      <c r="A5484" s="59" t="s">
        <v>135</v>
      </c>
      <c r="B5484" s="59" t="s">
        <v>66</v>
      </c>
      <c r="C5484" s="59" t="s">
        <v>171</v>
      </c>
      <c r="D5484" s="59">
        <v>1.0</v>
      </c>
      <c r="E5484" s="59" t="s">
        <v>161</v>
      </c>
      <c r="F5484" s="58"/>
    </row>
    <row r="5485">
      <c r="A5485" s="59" t="s">
        <v>135</v>
      </c>
      <c r="B5485" s="59" t="s">
        <v>78</v>
      </c>
      <c r="C5485" s="59" t="s">
        <v>171</v>
      </c>
      <c r="D5485" s="59">
        <v>1.0</v>
      </c>
      <c r="E5485" s="59" t="s">
        <v>161</v>
      </c>
      <c r="F5485" s="58"/>
    </row>
    <row r="5486">
      <c r="A5486" s="59" t="s">
        <v>135</v>
      </c>
      <c r="B5486" s="59" t="s">
        <v>91</v>
      </c>
      <c r="C5486" s="59" t="s">
        <v>171</v>
      </c>
      <c r="D5486" s="59">
        <v>1.0</v>
      </c>
      <c r="E5486" s="59" t="s">
        <v>161</v>
      </c>
      <c r="F5486" s="58"/>
    </row>
    <row r="5487">
      <c r="A5487" s="59" t="s">
        <v>135</v>
      </c>
      <c r="B5487" s="59" t="s">
        <v>110</v>
      </c>
      <c r="C5487" s="59" t="s">
        <v>171</v>
      </c>
      <c r="D5487" s="59">
        <v>1.0</v>
      </c>
      <c r="E5487" s="59" t="s">
        <v>161</v>
      </c>
      <c r="F5487" s="58"/>
    </row>
    <row r="5488">
      <c r="A5488" s="59" t="s">
        <v>135</v>
      </c>
      <c r="B5488" s="59" t="s">
        <v>87</v>
      </c>
      <c r="C5488" s="59" t="s">
        <v>171</v>
      </c>
      <c r="D5488" s="59">
        <v>1.0</v>
      </c>
      <c r="E5488" s="59" t="s">
        <v>161</v>
      </c>
      <c r="F5488" s="58"/>
    </row>
    <row r="5489">
      <c r="A5489" s="59" t="s">
        <v>135</v>
      </c>
      <c r="B5489" s="59" t="s">
        <v>41</v>
      </c>
      <c r="C5489" s="59" t="s">
        <v>171</v>
      </c>
      <c r="D5489" s="59">
        <v>1.0</v>
      </c>
      <c r="E5489" s="59" t="s">
        <v>161</v>
      </c>
      <c r="F5489" s="58"/>
    </row>
    <row r="5490">
      <c r="A5490" s="59" t="s">
        <v>135</v>
      </c>
      <c r="B5490" s="59" t="s">
        <v>97</v>
      </c>
      <c r="C5490" s="59" t="s">
        <v>171</v>
      </c>
      <c r="D5490" s="59">
        <v>1.0</v>
      </c>
      <c r="E5490" s="59" t="s">
        <v>161</v>
      </c>
      <c r="F5490" s="58"/>
    </row>
    <row r="5491">
      <c r="A5491" s="59" t="s">
        <v>135</v>
      </c>
      <c r="B5491" s="59" t="s">
        <v>77</v>
      </c>
      <c r="C5491" s="59" t="s">
        <v>171</v>
      </c>
      <c r="D5491" s="59">
        <v>1.0</v>
      </c>
      <c r="E5491" s="59" t="s">
        <v>161</v>
      </c>
      <c r="F5491" s="58"/>
    </row>
    <row r="5492">
      <c r="A5492" s="59" t="s">
        <v>135</v>
      </c>
      <c r="B5492" s="59" t="s">
        <v>120</v>
      </c>
      <c r="C5492" s="59" t="s">
        <v>171</v>
      </c>
      <c r="D5492" s="59">
        <v>1.0</v>
      </c>
      <c r="E5492" s="59" t="s">
        <v>161</v>
      </c>
      <c r="F5492" s="58"/>
    </row>
    <row r="5493">
      <c r="A5493" s="59" t="s">
        <v>135</v>
      </c>
      <c r="B5493" s="59" t="s">
        <v>116</v>
      </c>
      <c r="C5493" s="59" t="s">
        <v>171</v>
      </c>
      <c r="D5493" s="59">
        <v>1.0</v>
      </c>
      <c r="E5493" s="59" t="s">
        <v>161</v>
      </c>
      <c r="F5493" s="58"/>
    </row>
    <row r="5494">
      <c r="A5494" s="59" t="s">
        <v>135</v>
      </c>
      <c r="B5494" s="59" t="s">
        <v>31</v>
      </c>
      <c r="C5494" s="59" t="s">
        <v>171</v>
      </c>
      <c r="D5494" s="59">
        <v>1.0</v>
      </c>
      <c r="E5494" s="59" t="s">
        <v>161</v>
      </c>
      <c r="F5494" s="58"/>
    </row>
    <row r="5495">
      <c r="A5495" s="59" t="s">
        <v>135</v>
      </c>
      <c r="B5495" s="59" t="s">
        <v>45</v>
      </c>
      <c r="C5495" s="59" t="s">
        <v>171</v>
      </c>
      <c r="D5495" s="59">
        <v>1.0</v>
      </c>
      <c r="E5495" s="59" t="s">
        <v>161</v>
      </c>
      <c r="F5495" s="58"/>
    </row>
    <row r="5496">
      <c r="A5496" s="59" t="s">
        <v>135</v>
      </c>
      <c r="B5496" s="59" t="s">
        <v>94</v>
      </c>
      <c r="C5496" s="59" t="s">
        <v>171</v>
      </c>
      <c r="D5496" s="59">
        <v>1.0</v>
      </c>
      <c r="E5496" s="59" t="s">
        <v>161</v>
      </c>
      <c r="F5496" s="58"/>
    </row>
    <row r="5497">
      <c r="A5497" s="59" t="s">
        <v>135</v>
      </c>
      <c r="B5497" s="59" t="s">
        <v>27</v>
      </c>
      <c r="C5497" s="59" t="s">
        <v>171</v>
      </c>
      <c r="D5497" s="59">
        <v>1.0</v>
      </c>
      <c r="E5497" s="59" t="s">
        <v>161</v>
      </c>
      <c r="F5497" s="58"/>
    </row>
    <row r="5498">
      <c r="A5498" s="59" t="s">
        <v>135</v>
      </c>
      <c r="B5498" s="59" t="s">
        <v>105</v>
      </c>
      <c r="C5498" s="59" t="s">
        <v>171</v>
      </c>
      <c r="D5498" s="59">
        <v>1.0</v>
      </c>
      <c r="E5498" s="59" t="s">
        <v>161</v>
      </c>
      <c r="F5498" s="58"/>
    </row>
    <row r="5499">
      <c r="A5499" s="59" t="s">
        <v>135</v>
      </c>
      <c r="B5499" s="59" t="s">
        <v>52</v>
      </c>
      <c r="C5499" s="59" t="s">
        <v>171</v>
      </c>
      <c r="D5499" s="59">
        <v>1.0</v>
      </c>
      <c r="E5499" s="59" t="s">
        <v>161</v>
      </c>
      <c r="F5499" s="58"/>
    </row>
    <row r="5500">
      <c r="A5500" s="59" t="s">
        <v>135</v>
      </c>
      <c r="B5500" s="59" t="s">
        <v>58</v>
      </c>
      <c r="C5500" s="59" t="s">
        <v>171</v>
      </c>
      <c r="D5500" s="59">
        <v>1.0</v>
      </c>
      <c r="E5500" s="59" t="s">
        <v>161</v>
      </c>
      <c r="F5500" s="58"/>
    </row>
    <row r="5501">
      <c r="A5501" s="59" t="s">
        <v>135</v>
      </c>
      <c r="B5501" s="59" t="s">
        <v>65</v>
      </c>
      <c r="C5501" s="59" t="s">
        <v>171</v>
      </c>
      <c r="D5501" s="59">
        <v>1.0</v>
      </c>
      <c r="E5501" s="59" t="s">
        <v>161</v>
      </c>
      <c r="F5501" s="58"/>
    </row>
    <row r="5502">
      <c r="A5502" s="59" t="s">
        <v>135</v>
      </c>
      <c r="B5502" s="59" t="s">
        <v>59</v>
      </c>
      <c r="C5502" s="59" t="s">
        <v>171</v>
      </c>
      <c r="D5502" s="59">
        <v>1.0</v>
      </c>
      <c r="E5502" s="59" t="s">
        <v>161</v>
      </c>
      <c r="F5502" s="58"/>
    </row>
    <row r="5503">
      <c r="A5503" s="59" t="s">
        <v>135</v>
      </c>
      <c r="B5503" s="59" t="s">
        <v>71</v>
      </c>
      <c r="C5503" s="59" t="s">
        <v>171</v>
      </c>
      <c r="D5503" s="59">
        <v>1.0</v>
      </c>
      <c r="E5503" s="59" t="s">
        <v>161</v>
      </c>
      <c r="F5503" s="58"/>
    </row>
    <row r="5504">
      <c r="A5504" s="59" t="s">
        <v>135</v>
      </c>
      <c r="B5504" s="59" t="s">
        <v>119</v>
      </c>
      <c r="C5504" s="59" t="s">
        <v>171</v>
      </c>
      <c r="D5504" s="59">
        <v>1.0</v>
      </c>
      <c r="E5504" s="59" t="s">
        <v>161</v>
      </c>
      <c r="F5504" s="58"/>
    </row>
    <row r="5505">
      <c r="A5505" s="59" t="s">
        <v>135</v>
      </c>
      <c r="B5505" s="59" t="s">
        <v>122</v>
      </c>
      <c r="C5505" s="59" t="s">
        <v>171</v>
      </c>
      <c r="D5505" s="59">
        <v>1.0</v>
      </c>
      <c r="E5505" s="59" t="s">
        <v>161</v>
      </c>
      <c r="F5505" s="58"/>
    </row>
    <row r="5506">
      <c r="A5506" s="59" t="s">
        <v>135</v>
      </c>
      <c r="B5506" s="59" t="s">
        <v>36</v>
      </c>
      <c r="C5506" s="59" t="s">
        <v>171</v>
      </c>
      <c r="D5506" s="59">
        <v>1.0</v>
      </c>
      <c r="E5506" s="59" t="s">
        <v>161</v>
      </c>
      <c r="F5506" s="58"/>
    </row>
    <row r="5507">
      <c r="A5507" s="59" t="s">
        <v>135</v>
      </c>
      <c r="B5507" s="59" t="s">
        <v>40</v>
      </c>
      <c r="C5507" s="59" t="s">
        <v>171</v>
      </c>
      <c r="D5507" s="59">
        <v>1.0</v>
      </c>
      <c r="E5507" s="59" t="s">
        <v>161</v>
      </c>
      <c r="F5507" s="58"/>
    </row>
    <row r="5508">
      <c r="A5508" s="59" t="s">
        <v>135</v>
      </c>
      <c r="B5508" s="59" t="s">
        <v>84</v>
      </c>
      <c r="C5508" s="59" t="s">
        <v>171</v>
      </c>
      <c r="D5508" s="59">
        <v>1.0</v>
      </c>
      <c r="E5508" s="59" t="s">
        <v>161</v>
      </c>
      <c r="F5508" s="58"/>
    </row>
    <row r="5509">
      <c r="A5509" s="59" t="s">
        <v>135</v>
      </c>
      <c r="B5509" s="59" t="s">
        <v>98</v>
      </c>
      <c r="C5509" s="59" t="s">
        <v>171</v>
      </c>
      <c r="D5509" s="59">
        <v>1.0</v>
      </c>
      <c r="E5509" s="59" t="s">
        <v>161</v>
      </c>
      <c r="F5509" s="58"/>
    </row>
    <row r="5510">
      <c r="A5510" s="59" t="s">
        <v>135</v>
      </c>
      <c r="B5510" s="59" t="s">
        <v>99</v>
      </c>
      <c r="C5510" s="59" t="s">
        <v>171</v>
      </c>
      <c r="D5510" s="59">
        <v>1.0</v>
      </c>
      <c r="E5510" s="59" t="s">
        <v>161</v>
      </c>
      <c r="F5510" s="58"/>
    </row>
    <row r="5511">
      <c r="A5511" s="59" t="s">
        <v>135</v>
      </c>
      <c r="B5511" s="59" t="s">
        <v>109</v>
      </c>
      <c r="C5511" s="59" t="s">
        <v>171</v>
      </c>
      <c r="D5511" s="59">
        <v>1.0</v>
      </c>
      <c r="E5511" s="59" t="s">
        <v>161</v>
      </c>
      <c r="F5511" s="58"/>
    </row>
    <row r="5512">
      <c r="A5512" s="59" t="s">
        <v>135</v>
      </c>
      <c r="B5512" s="59" t="s">
        <v>124</v>
      </c>
      <c r="C5512" s="59" t="s">
        <v>171</v>
      </c>
      <c r="D5512" s="59">
        <v>1.0</v>
      </c>
      <c r="E5512" s="59" t="s">
        <v>161</v>
      </c>
      <c r="F5512" s="58"/>
    </row>
    <row r="5513">
      <c r="A5513" s="59" t="s">
        <v>135</v>
      </c>
      <c r="B5513" s="59" t="s">
        <v>145</v>
      </c>
      <c r="C5513" s="59" t="s">
        <v>171</v>
      </c>
      <c r="D5513" s="59">
        <v>1.0</v>
      </c>
      <c r="E5513" s="59" t="s">
        <v>161</v>
      </c>
      <c r="F5513" s="58"/>
    </row>
    <row r="5514">
      <c r="A5514" s="59" t="s">
        <v>135</v>
      </c>
      <c r="B5514" s="59" t="s">
        <v>147</v>
      </c>
      <c r="C5514" s="59" t="s">
        <v>171</v>
      </c>
      <c r="D5514" s="59">
        <v>1.0</v>
      </c>
      <c r="E5514" s="59" t="s">
        <v>161</v>
      </c>
      <c r="F5514" s="58"/>
    </row>
    <row r="5515">
      <c r="A5515" s="59" t="s">
        <v>135</v>
      </c>
      <c r="B5515" s="59" t="s">
        <v>102</v>
      </c>
      <c r="C5515" s="59" t="s">
        <v>171</v>
      </c>
      <c r="D5515" s="59">
        <v>1.0</v>
      </c>
      <c r="E5515" s="59" t="s">
        <v>161</v>
      </c>
      <c r="F5515" s="58"/>
    </row>
    <row r="5516">
      <c r="A5516" s="59" t="s">
        <v>113</v>
      </c>
      <c r="B5516" s="59" t="s">
        <v>69</v>
      </c>
      <c r="C5516" s="59" t="s">
        <v>171</v>
      </c>
      <c r="D5516" s="59">
        <v>1.0</v>
      </c>
      <c r="E5516" s="59" t="s">
        <v>161</v>
      </c>
      <c r="F5516" s="58"/>
    </row>
    <row r="5517">
      <c r="A5517" s="59" t="s">
        <v>113</v>
      </c>
      <c r="B5517" s="59" t="s">
        <v>143</v>
      </c>
      <c r="C5517" s="59" t="s">
        <v>171</v>
      </c>
      <c r="D5517" s="59">
        <v>1.0</v>
      </c>
      <c r="E5517" s="59" t="s">
        <v>161</v>
      </c>
      <c r="F5517" s="58"/>
    </row>
    <row r="5518">
      <c r="A5518" s="59" t="s">
        <v>113</v>
      </c>
      <c r="B5518" s="59" t="s">
        <v>111</v>
      </c>
      <c r="C5518" s="59" t="s">
        <v>171</v>
      </c>
      <c r="D5518" s="59">
        <v>1.0</v>
      </c>
      <c r="E5518" s="59" t="s">
        <v>161</v>
      </c>
      <c r="F5518" s="58"/>
    </row>
    <row r="5519">
      <c r="A5519" s="59" t="s">
        <v>113</v>
      </c>
      <c r="B5519" s="59" t="s">
        <v>130</v>
      </c>
      <c r="C5519" s="59" t="s">
        <v>171</v>
      </c>
      <c r="D5519" s="59">
        <v>1.0</v>
      </c>
      <c r="E5519" s="59" t="s">
        <v>161</v>
      </c>
      <c r="F5519" s="58"/>
    </row>
    <row r="5520">
      <c r="A5520" s="59" t="s">
        <v>113</v>
      </c>
      <c r="B5520" s="59" t="s">
        <v>47</v>
      </c>
      <c r="C5520" s="59" t="s">
        <v>171</v>
      </c>
      <c r="D5520" s="59">
        <v>1.0</v>
      </c>
      <c r="E5520" s="59" t="s">
        <v>161</v>
      </c>
      <c r="F5520" s="58"/>
    </row>
    <row r="5521">
      <c r="A5521" s="59" t="s">
        <v>113</v>
      </c>
      <c r="B5521" s="59" t="s">
        <v>17</v>
      </c>
      <c r="C5521" s="59" t="s">
        <v>171</v>
      </c>
      <c r="D5521" s="59">
        <v>1.0</v>
      </c>
      <c r="E5521" s="59" t="s">
        <v>161</v>
      </c>
      <c r="F5521" s="58"/>
    </row>
    <row r="5522">
      <c r="A5522" s="59" t="s">
        <v>113</v>
      </c>
      <c r="B5522" s="59" t="s">
        <v>22</v>
      </c>
      <c r="C5522" s="59" t="s">
        <v>171</v>
      </c>
      <c r="D5522" s="59">
        <v>1.0</v>
      </c>
      <c r="E5522" s="59" t="s">
        <v>161</v>
      </c>
      <c r="F5522" s="58"/>
    </row>
    <row r="5523">
      <c r="A5523" s="59" t="s">
        <v>113</v>
      </c>
      <c r="B5523" s="59" t="s">
        <v>62</v>
      </c>
      <c r="C5523" s="59" t="s">
        <v>171</v>
      </c>
      <c r="D5523" s="59">
        <v>1.0</v>
      </c>
      <c r="E5523" s="59" t="s">
        <v>161</v>
      </c>
      <c r="F5523" s="58"/>
    </row>
    <row r="5524">
      <c r="A5524" s="59" t="s">
        <v>113</v>
      </c>
      <c r="B5524" s="59" t="s">
        <v>66</v>
      </c>
      <c r="C5524" s="59" t="s">
        <v>171</v>
      </c>
      <c r="D5524" s="59">
        <v>1.0</v>
      </c>
      <c r="E5524" s="59" t="s">
        <v>161</v>
      </c>
      <c r="F5524" s="58"/>
    </row>
    <row r="5525">
      <c r="A5525" s="59" t="s">
        <v>113</v>
      </c>
      <c r="B5525" s="59" t="s">
        <v>78</v>
      </c>
      <c r="C5525" s="59" t="s">
        <v>171</v>
      </c>
      <c r="D5525" s="59">
        <v>1.0</v>
      </c>
      <c r="E5525" s="59" t="s">
        <v>161</v>
      </c>
      <c r="F5525" s="58"/>
    </row>
    <row r="5526">
      <c r="A5526" s="59" t="s">
        <v>113</v>
      </c>
      <c r="B5526" s="59" t="s">
        <v>91</v>
      </c>
      <c r="C5526" s="59" t="s">
        <v>171</v>
      </c>
      <c r="D5526" s="59">
        <v>1.0</v>
      </c>
      <c r="E5526" s="59" t="s">
        <v>161</v>
      </c>
      <c r="F5526" s="58"/>
    </row>
    <row r="5527">
      <c r="A5527" s="59" t="s">
        <v>113</v>
      </c>
      <c r="B5527" s="59" t="s">
        <v>110</v>
      </c>
      <c r="C5527" s="59" t="s">
        <v>171</v>
      </c>
      <c r="D5527" s="59">
        <v>1.0</v>
      </c>
      <c r="E5527" s="59" t="s">
        <v>161</v>
      </c>
      <c r="F5527" s="58"/>
    </row>
    <row r="5528">
      <c r="A5528" s="59" t="s">
        <v>113</v>
      </c>
      <c r="B5528" s="59" t="s">
        <v>87</v>
      </c>
      <c r="C5528" s="59" t="s">
        <v>171</v>
      </c>
      <c r="D5528" s="59">
        <v>1.0</v>
      </c>
      <c r="E5528" s="59" t="s">
        <v>161</v>
      </c>
      <c r="F5528" s="58"/>
    </row>
    <row r="5529">
      <c r="A5529" s="59" t="s">
        <v>113</v>
      </c>
      <c r="B5529" s="59" t="s">
        <v>41</v>
      </c>
      <c r="C5529" s="59" t="s">
        <v>171</v>
      </c>
      <c r="D5529" s="59">
        <v>1.0</v>
      </c>
      <c r="E5529" s="59" t="s">
        <v>161</v>
      </c>
      <c r="F5529" s="58"/>
    </row>
    <row r="5530">
      <c r="A5530" s="59" t="s">
        <v>113</v>
      </c>
      <c r="B5530" s="59" t="s">
        <v>97</v>
      </c>
      <c r="C5530" s="59" t="s">
        <v>171</v>
      </c>
      <c r="D5530" s="59">
        <v>1.0</v>
      </c>
      <c r="E5530" s="59" t="s">
        <v>161</v>
      </c>
      <c r="F5530" s="58"/>
    </row>
    <row r="5531">
      <c r="A5531" s="59" t="s">
        <v>113</v>
      </c>
      <c r="B5531" s="59" t="s">
        <v>77</v>
      </c>
      <c r="C5531" s="59" t="s">
        <v>171</v>
      </c>
      <c r="D5531" s="59">
        <v>1.0</v>
      </c>
      <c r="E5531" s="59" t="s">
        <v>161</v>
      </c>
      <c r="F5531" s="58"/>
    </row>
    <row r="5532">
      <c r="A5532" s="59" t="s">
        <v>113</v>
      </c>
      <c r="B5532" s="59" t="s">
        <v>120</v>
      </c>
      <c r="C5532" s="59" t="s">
        <v>171</v>
      </c>
      <c r="D5532" s="59">
        <v>1.0</v>
      </c>
      <c r="E5532" s="59" t="s">
        <v>161</v>
      </c>
      <c r="F5532" s="58"/>
    </row>
    <row r="5533">
      <c r="A5533" s="59" t="s">
        <v>113</v>
      </c>
      <c r="B5533" s="59" t="s">
        <v>116</v>
      </c>
      <c r="C5533" s="59" t="s">
        <v>171</v>
      </c>
      <c r="D5533" s="59">
        <v>1.0</v>
      </c>
      <c r="E5533" s="59" t="s">
        <v>161</v>
      </c>
      <c r="F5533" s="58"/>
    </row>
    <row r="5534">
      <c r="A5534" s="59" t="s">
        <v>113</v>
      </c>
      <c r="B5534" s="59" t="s">
        <v>31</v>
      </c>
      <c r="C5534" s="59" t="s">
        <v>171</v>
      </c>
      <c r="D5534" s="59">
        <v>1.0</v>
      </c>
      <c r="E5534" s="59" t="s">
        <v>161</v>
      </c>
      <c r="F5534" s="58"/>
    </row>
    <row r="5535">
      <c r="A5535" s="59" t="s">
        <v>113</v>
      </c>
      <c r="B5535" s="59" t="s">
        <v>45</v>
      </c>
      <c r="C5535" s="59" t="s">
        <v>171</v>
      </c>
      <c r="D5535" s="59">
        <v>1.0</v>
      </c>
      <c r="E5535" s="59" t="s">
        <v>161</v>
      </c>
      <c r="F5535" s="58"/>
    </row>
    <row r="5536">
      <c r="A5536" s="59" t="s">
        <v>113</v>
      </c>
      <c r="B5536" s="59" t="s">
        <v>94</v>
      </c>
      <c r="C5536" s="59" t="s">
        <v>171</v>
      </c>
      <c r="D5536" s="59">
        <v>1.0</v>
      </c>
      <c r="E5536" s="59" t="s">
        <v>161</v>
      </c>
      <c r="F5536" s="58"/>
    </row>
    <row r="5537">
      <c r="A5537" s="59" t="s">
        <v>113</v>
      </c>
      <c r="B5537" s="59" t="s">
        <v>27</v>
      </c>
      <c r="C5537" s="59" t="s">
        <v>171</v>
      </c>
      <c r="D5537" s="59">
        <v>1.0</v>
      </c>
      <c r="E5537" s="59" t="s">
        <v>161</v>
      </c>
      <c r="F5537" s="58"/>
    </row>
    <row r="5538">
      <c r="A5538" s="59" t="s">
        <v>113</v>
      </c>
      <c r="B5538" s="59" t="s">
        <v>105</v>
      </c>
      <c r="C5538" s="59" t="s">
        <v>171</v>
      </c>
      <c r="D5538" s="59">
        <v>1.0</v>
      </c>
      <c r="E5538" s="59" t="s">
        <v>161</v>
      </c>
      <c r="F5538" s="58"/>
    </row>
    <row r="5539">
      <c r="A5539" s="59" t="s">
        <v>113</v>
      </c>
      <c r="B5539" s="59" t="s">
        <v>52</v>
      </c>
      <c r="C5539" s="59" t="s">
        <v>171</v>
      </c>
      <c r="D5539" s="59">
        <v>1.0</v>
      </c>
      <c r="E5539" s="59" t="s">
        <v>161</v>
      </c>
      <c r="F5539" s="58"/>
    </row>
    <row r="5540">
      <c r="A5540" s="59" t="s">
        <v>113</v>
      </c>
      <c r="B5540" s="59" t="s">
        <v>58</v>
      </c>
      <c r="C5540" s="59" t="s">
        <v>171</v>
      </c>
      <c r="D5540" s="59">
        <v>1.0</v>
      </c>
      <c r="E5540" s="59" t="s">
        <v>161</v>
      </c>
      <c r="F5540" s="58"/>
    </row>
    <row r="5541">
      <c r="A5541" s="59" t="s">
        <v>113</v>
      </c>
      <c r="B5541" s="59" t="s">
        <v>65</v>
      </c>
      <c r="C5541" s="59" t="s">
        <v>171</v>
      </c>
      <c r="D5541" s="59">
        <v>1.0</v>
      </c>
      <c r="E5541" s="59" t="s">
        <v>161</v>
      </c>
      <c r="F5541" s="58"/>
    </row>
    <row r="5542">
      <c r="A5542" s="59" t="s">
        <v>113</v>
      </c>
      <c r="B5542" s="59" t="s">
        <v>59</v>
      </c>
      <c r="C5542" s="59" t="s">
        <v>171</v>
      </c>
      <c r="D5542" s="59">
        <v>1.0</v>
      </c>
      <c r="E5542" s="59" t="s">
        <v>161</v>
      </c>
      <c r="F5542" s="58"/>
    </row>
    <row r="5543">
      <c r="A5543" s="59" t="s">
        <v>113</v>
      </c>
      <c r="B5543" s="59" t="s">
        <v>71</v>
      </c>
      <c r="C5543" s="59" t="s">
        <v>171</v>
      </c>
      <c r="D5543" s="59">
        <v>1.0</v>
      </c>
      <c r="E5543" s="59" t="s">
        <v>161</v>
      </c>
      <c r="F5543" s="58"/>
    </row>
    <row r="5544">
      <c r="A5544" s="59" t="s">
        <v>113</v>
      </c>
      <c r="B5544" s="59" t="s">
        <v>119</v>
      </c>
      <c r="C5544" s="59" t="s">
        <v>171</v>
      </c>
      <c r="D5544" s="59">
        <v>1.0</v>
      </c>
      <c r="E5544" s="59" t="s">
        <v>161</v>
      </c>
      <c r="F5544" s="58"/>
    </row>
    <row r="5545">
      <c r="A5545" s="59" t="s">
        <v>113</v>
      </c>
      <c r="B5545" s="59" t="s">
        <v>122</v>
      </c>
      <c r="C5545" s="59" t="s">
        <v>171</v>
      </c>
      <c r="D5545" s="59">
        <v>1.0</v>
      </c>
      <c r="E5545" s="59" t="s">
        <v>161</v>
      </c>
      <c r="F5545" s="58"/>
    </row>
    <row r="5546">
      <c r="A5546" s="59" t="s">
        <v>113</v>
      </c>
      <c r="B5546" s="59" t="s">
        <v>36</v>
      </c>
      <c r="C5546" s="59" t="s">
        <v>171</v>
      </c>
      <c r="D5546" s="59">
        <v>1.0</v>
      </c>
      <c r="E5546" s="59" t="s">
        <v>161</v>
      </c>
      <c r="F5546" s="58"/>
    </row>
    <row r="5547">
      <c r="A5547" s="59" t="s">
        <v>113</v>
      </c>
      <c r="B5547" s="59" t="s">
        <v>40</v>
      </c>
      <c r="C5547" s="59" t="s">
        <v>171</v>
      </c>
      <c r="D5547" s="59">
        <v>1.0</v>
      </c>
      <c r="E5547" s="59" t="s">
        <v>161</v>
      </c>
      <c r="F5547" s="58"/>
    </row>
    <row r="5548">
      <c r="A5548" s="59" t="s">
        <v>113</v>
      </c>
      <c r="B5548" s="59" t="s">
        <v>84</v>
      </c>
      <c r="C5548" s="59" t="s">
        <v>171</v>
      </c>
      <c r="D5548" s="59">
        <v>1.0</v>
      </c>
      <c r="E5548" s="59" t="s">
        <v>161</v>
      </c>
      <c r="F5548" s="58"/>
    </row>
    <row r="5549">
      <c r="A5549" s="59" t="s">
        <v>113</v>
      </c>
      <c r="B5549" s="59" t="s">
        <v>98</v>
      </c>
      <c r="C5549" s="59" t="s">
        <v>171</v>
      </c>
      <c r="D5549" s="59">
        <v>1.0</v>
      </c>
      <c r="E5549" s="59" t="s">
        <v>161</v>
      </c>
      <c r="F5549" s="58"/>
    </row>
    <row r="5550">
      <c r="A5550" s="59" t="s">
        <v>113</v>
      </c>
      <c r="B5550" s="59" t="s">
        <v>99</v>
      </c>
      <c r="C5550" s="59" t="s">
        <v>171</v>
      </c>
      <c r="D5550" s="59">
        <v>1.0</v>
      </c>
      <c r="E5550" s="59" t="s">
        <v>161</v>
      </c>
      <c r="F5550" s="58"/>
    </row>
    <row r="5551">
      <c r="A5551" s="59" t="s">
        <v>113</v>
      </c>
      <c r="B5551" s="59" t="s">
        <v>109</v>
      </c>
      <c r="C5551" s="59" t="s">
        <v>171</v>
      </c>
      <c r="D5551" s="59">
        <v>1.0</v>
      </c>
      <c r="E5551" s="59" t="s">
        <v>161</v>
      </c>
      <c r="F5551" s="58"/>
    </row>
    <row r="5552">
      <c r="A5552" s="59" t="s">
        <v>113</v>
      </c>
      <c r="B5552" s="59" t="s">
        <v>124</v>
      </c>
      <c r="C5552" s="59" t="s">
        <v>171</v>
      </c>
      <c r="D5552" s="59">
        <v>1.0</v>
      </c>
      <c r="E5552" s="59" t="s">
        <v>161</v>
      </c>
      <c r="F5552" s="58"/>
    </row>
    <row r="5553">
      <c r="A5553" s="59" t="s">
        <v>113</v>
      </c>
      <c r="B5553" s="59" t="s">
        <v>145</v>
      </c>
      <c r="C5553" s="59" t="s">
        <v>171</v>
      </c>
      <c r="D5553" s="59">
        <v>1.0</v>
      </c>
      <c r="E5553" s="59" t="s">
        <v>161</v>
      </c>
      <c r="F5553" s="58"/>
    </row>
    <row r="5554">
      <c r="A5554" s="59" t="s">
        <v>113</v>
      </c>
      <c r="B5554" s="59" t="s">
        <v>147</v>
      </c>
      <c r="C5554" s="59" t="s">
        <v>171</v>
      </c>
      <c r="D5554" s="59">
        <v>1.0</v>
      </c>
      <c r="E5554" s="59" t="s">
        <v>161</v>
      </c>
      <c r="F5554" s="58"/>
    </row>
    <row r="5555">
      <c r="A5555" s="59" t="s">
        <v>113</v>
      </c>
      <c r="B5555" s="59" t="s">
        <v>102</v>
      </c>
      <c r="C5555" s="59" t="s">
        <v>171</v>
      </c>
      <c r="D5555" s="59">
        <v>1.0</v>
      </c>
      <c r="E5555" s="59" t="s">
        <v>161</v>
      </c>
      <c r="F5555" s="58"/>
    </row>
    <row r="5556">
      <c r="A5556" s="59" t="s">
        <v>69</v>
      </c>
      <c r="B5556" s="59" t="s">
        <v>143</v>
      </c>
      <c r="C5556" s="59" t="s">
        <v>171</v>
      </c>
      <c r="D5556" s="59">
        <v>1.0</v>
      </c>
      <c r="E5556" s="59" t="s">
        <v>161</v>
      </c>
      <c r="F5556" s="58"/>
    </row>
    <row r="5557">
      <c r="A5557" s="59" t="s">
        <v>69</v>
      </c>
      <c r="B5557" s="59" t="s">
        <v>111</v>
      </c>
      <c r="C5557" s="59" t="s">
        <v>171</v>
      </c>
      <c r="D5557" s="59">
        <v>1.0</v>
      </c>
      <c r="E5557" s="59" t="s">
        <v>161</v>
      </c>
      <c r="F5557" s="58"/>
    </row>
    <row r="5558">
      <c r="A5558" s="59" t="s">
        <v>69</v>
      </c>
      <c r="B5558" s="59" t="s">
        <v>130</v>
      </c>
      <c r="C5558" s="59" t="s">
        <v>171</v>
      </c>
      <c r="D5558" s="59">
        <v>1.0</v>
      </c>
      <c r="E5558" s="59" t="s">
        <v>161</v>
      </c>
      <c r="F5558" s="58"/>
    </row>
    <row r="5559">
      <c r="A5559" s="59" t="s">
        <v>69</v>
      </c>
      <c r="B5559" s="59" t="s">
        <v>47</v>
      </c>
      <c r="C5559" s="59" t="s">
        <v>171</v>
      </c>
      <c r="D5559" s="59">
        <v>1.0</v>
      </c>
      <c r="E5559" s="59" t="s">
        <v>161</v>
      </c>
      <c r="F5559" s="58"/>
    </row>
    <row r="5560">
      <c r="A5560" s="59" t="s">
        <v>69</v>
      </c>
      <c r="B5560" s="59" t="s">
        <v>17</v>
      </c>
      <c r="C5560" s="59" t="s">
        <v>171</v>
      </c>
      <c r="D5560" s="59">
        <v>1.0</v>
      </c>
      <c r="E5560" s="59" t="s">
        <v>161</v>
      </c>
      <c r="F5560" s="58"/>
    </row>
    <row r="5561">
      <c r="A5561" s="59" t="s">
        <v>69</v>
      </c>
      <c r="B5561" s="59" t="s">
        <v>22</v>
      </c>
      <c r="C5561" s="59" t="s">
        <v>171</v>
      </c>
      <c r="D5561" s="59">
        <v>1.0</v>
      </c>
      <c r="E5561" s="59" t="s">
        <v>161</v>
      </c>
      <c r="F5561" s="58"/>
    </row>
    <row r="5562">
      <c r="A5562" s="59" t="s">
        <v>69</v>
      </c>
      <c r="B5562" s="59" t="s">
        <v>62</v>
      </c>
      <c r="C5562" s="59" t="s">
        <v>171</v>
      </c>
      <c r="D5562" s="59">
        <v>1.0</v>
      </c>
      <c r="E5562" s="59" t="s">
        <v>161</v>
      </c>
      <c r="F5562" s="58"/>
    </row>
    <row r="5563">
      <c r="A5563" s="59" t="s">
        <v>69</v>
      </c>
      <c r="B5563" s="59" t="s">
        <v>66</v>
      </c>
      <c r="C5563" s="59" t="s">
        <v>171</v>
      </c>
      <c r="D5563" s="59">
        <v>1.0</v>
      </c>
      <c r="E5563" s="59" t="s">
        <v>161</v>
      </c>
      <c r="F5563" s="58"/>
    </row>
    <row r="5564">
      <c r="A5564" s="59" t="s">
        <v>69</v>
      </c>
      <c r="B5564" s="59" t="s">
        <v>78</v>
      </c>
      <c r="C5564" s="59" t="s">
        <v>171</v>
      </c>
      <c r="D5564" s="59">
        <v>1.0</v>
      </c>
      <c r="E5564" s="59" t="s">
        <v>161</v>
      </c>
      <c r="F5564" s="58"/>
    </row>
    <row r="5565">
      <c r="A5565" s="59" t="s">
        <v>69</v>
      </c>
      <c r="B5565" s="59" t="s">
        <v>91</v>
      </c>
      <c r="C5565" s="59" t="s">
        <v>171</v>
      </c>
      <c r="D5565" s="59">
        <v>1.0</v>
      </c>
      <c r="E5565" s="59" t="s">
        <v>161</v>
      </c>
      <c r="F5565" s="58"/>
    </row>
    <row r="5566">
      <c r="A5566" s="59" t="s">
        <v>69</v>
      </c>
      <c r="B5566" s="59" t="s">
        <v>110</v>
      </c>
      <c r="C5566" s="59" t="s">
        <v>171</v>
      </c>
      <c r="D5566" s="59">
        <v>1.0</v>
      </c>
      <c r="E5566" s="59" t="s">
        <v>161</v>
      </c>
      <c r="F5566" s="58"/>
    </row>
    <row r="5567">
      <c r="A5567" s="59" t="s">
        <v>69</v>
      </c>
      <c r="B5567" s="59" t="s">
        <v>87</v>
      </c>
      <c r="C5567" s="59" t="s">
        <v>171</v>
      </c>
      <c r="D5567" s="59">
        <v>1.0</v>
      </c>
      <c r="E5567" s="59" t="s">
        <v>161</v>
      </c>
      <c r="F5567" s="58"/>
    </row>
    <row r="5568">
      <c r="A5568" s="59" t="s">
        <v>69</v>
      </c>
      <c r="B5568" s="59" t="s">
        <v>41</v>
      </c>
      <c r="C5568" s="59" t="s">
        <v>171</v>
      </c>
      <c r="D5568" s="59">
        <v>1.0</v>
      </c>
      <c r="E5568" s="59" t="s">
        <v>161</v>
      </c>
      <c r="F5568" s="58"/>
    </row>
    <row r="5569">
      <c r="A5569" s="59" t="s">
        <v>69</v>
      </c>
      <c r="B5569" s="59" t="s">
        <v>97</v>
      </c>
      <c r="C5569" s="59" t="s">
        <v>171</v>
      </c>
      <c r="D5569" s="59">
        <v>1.0</v>
      </c>
      <c r="E5569" s="59" t="s">
        <v>161</v>
      </c>
      <c r="F5569" s="58"/>
    </row>
    <row r="5570">
      <c r="A5570" s="59" t="s">
        <v>69</v>
      </c>
      <c r="B5570" s="59" t="s">
        <v>77</v>
      </c>
      <c r="C5570" s="59" t="s">
        <v>171</v>
      </c>
      <c r="D5570" s="59">
        <v>1.0</v>
      </c>
      <c r="E5570" s="59" t="s">
        <v>161</v>
      </c>
      <c r="F5570" s="58"/>
    </row>
    <row r="5571">
      <c r="A5571" s="59" t="s">
        <v>69</v>
      </c>
      <c r="B5571" s="59" t="s">
        <v>120</v>
      </c>
      <c r="C5571" s="59" t="s">
        <v>171</v>
      </c>
      <c r="D5571" s="59">
        <v>1.0</v>
      </c>
      <c r="E5571" s="59" t="s">
        <v>161</v>
      </c>
      <c r="F5571" s="58"/>
    </row>
    <row r="5572">
      <c r="A5572" s="59" t="s">
        <v>69</v>
      </c>
      <c r="B5572" s="59" t="s">
        <v>116</v>
      </c>
      <c r="C5572" s="59" t="s">
        <v>171</v>
      </c>
      <c r="D5572" s="59">
        <v>1.0</v>
      </c>
      <c r="E5572" s="59" t="s">
        <v>161</v>
      </c>
      <c r="F5572" s="58"/>
    </row>
    <row r="5573">
      <c r="A5573" s="59" t="s">
        <v>69</v>
      </c>
      <c r="B5573" s="59" t="s">
        <v>31</v>
      </c>
      <c r="C5573" s="59" t="s">
        <v>171</v>
      </c>
      <c r="D5573" s="59">
        <v>1.0</v>
      </c>
      <c r="E5573" s="59" t="s">
        <v>161</v>
      </c>
      <c r="F5573" s="58"/>
    </row>
    <row r="5574">
      <c r="A5574" s="59" t="s">
        <v>69</v>
      </c>
      <c r="B5574" s="59" t="s">
        <v>45</v>
      </c>
      <c r="C5574" s="59" t="s">
        <v>171</v>
      </c>
      <c r="D5574" s="59">
        <v>1.0</v>
      </c>
      <c r="E5574" s="59" t="s">
        <v>161</v>
      </c>
      <c r="F5574" s="58"/>
    </row>
    <row r="5575">
      <c r="A5575" s="59" t="s">
        <v>69</v>
      </c>
      <c r="B5575" s="59" t="s">
        <v>94</v>
      </c>
      <c r="C5575" s="59" t="s">
        <v>171</v>
      </c>
      <c r="D5575" s="59">
        <v>1.0</v>
      </c>
      <c r="E5575" s="59" t="s">
        <v>161</v>
      </c>
      <c r="F5575" s="58"/>
    </row>
    <row r="5576">
      <c r="A5576" s="59" t="s">
        <v>69</v>
      </c>
      <c r="B5576" s="59" t="s">
        <v>27</v>
      </c>
      <c r="C5576" s="59" t="s">
        <v>171</v>
      </c>
      <c r="D5576" s="59">
        <v>1.0</v>
      </c>
      <c r="E5576" s="59" t="s">
        <v>161</v>
      </c>
      <c r="F5576" s="58"/>
    </row>
    <row r="5577">
      <c r="A5577" s="59" t="s">
        <v>69</v>
      </c>
      <c r="B5577" s="59" t="s">
        <v>105</v>
      </c>
      <c r="C5577" s="59" t="s">
        <v>171</v>
      </c>
      <c r="D5577" s="59">
        <v>1.0</v>
      </c>
      <c r="E5577" s="59" t="s">
        <v>161</v>
      </c>
      <c r="F5577" s="58"/>
    </row>
    <row r="5578">
      <c r="A5578" s="59" t="s">
        <v>69</v>
      </c>
      <c r="B5578" s="59" t="s">
        <v>52</v>
      </c>
      <c r="C5578" s="59" t="s">
        <v>171</v>
      </c>
      <c r="D5578" s="59">
        <v>1.0</v>
      </c>
      <c r="E5578" s="59" t="s">
        <v>161</v>
      </c>
      <c r="F5578" s="58"/>
    </row>
    <row r="5579">
      <c r="A5579" s="59" t="s">
        <v>69</v>
      </c>
      <c r="B5579" s="59" t="s">
        <v>58</v>
      </c>
      <c r="C5579" s="59" t="s">
        <v>171</v>
      </c>
      <c r="D5579" s="59">
        <v>1.0</v>
      </c>
      <c r="E5579" s="59" t="s">
        <v>161</v>
      </c>
      <c r="F5579" s="58"/>
    </row>
    <row r="5580">
      <c r="A5580" s="59" t="s">
        <v>69</v>
      </c>
      <c r="B5580" s="59" t="s">
        <v>65</v>
      </c>
      <c r="C5580" s="59" t="s">
        <v>171</v>
      </c>
      <c r="D5580" s="59">
        <v>1.0</v>
      </c>
      <c r="E5580" s="59" t="s">
        <v>161</v>
      </c>
      <c r="F5580" s="58"/>
    </row>
    <row r="5581">
      <c r="A5581" s="59" t="s">
        <v>69</v>
      </c>
      <c r="B5581" s="59" t="s">
        <v>59</v>
      </c>
      <c r="C5581" s="59" t="s">
        <v>171</v>
      </c>
      <c r="D5581" s="59">
        <v>1.0</v>
      </c>
      <c r="E5581" s="59" t="s">
        <v>161</v>
      </c>
      <c r="F5581" s="58"/>
    </row>
    <row r="5582">
      <c r="A5582" s="59" t="s">
        <v>69</v>
      </c>
      <c r="B5582" s="59" t="s">
        <v>71</v>
      </c>
      <c r="C5582" s="59" t="s">
        <v>171</v>
      </c>
      <c r="D5582" s="59">
        <v>1.0</v>
      </c>
      <c r="E5582" s="59" t="s">
        <v>161</v>
      </c>
      <c r="F5582" s="58"/>
    </row>
    <row r="5583">
      <c r="A5583" s="59" t="s">
        <v>69</v>
      </c>
      <c r="B5583" s="59" t="s">
        <v>119</v>
      </c>
      <c r="C5583" s="59" t="s">
        <v>171</v>
      </c>
      <c r="D5583" s="59">
        <v>1.0</v>
      </c>
      <c r="E5583" s="59" t="s">
        <v>161</v>
      </c>
      <c r="F5583" s="58"/>
    </row>
    <row r="5584">
      <c r="A5584" s="59" t="s">
        <v>69</v>
      </c>
      <c r="B5584" s="59" t="s">
        <v>122</v>
      </c>
      <c r="C5584" s="59" t="s">
        <v>171</v>
      </c>
      <c r="D5584" s="59">
        <v>1.0</v>
      </c>
      <c r="E5584" s="59" t="s">
        <v>161</v>
      </c>
      <c r="F5584" s="58"/>
    </row>
    <row r="5585">
      <c r="A5585" s="59" t="s">
        <v>69</v>
      </c>
      <c r="B5585" s="59" t="s">
        <v>36</v>
      </c>
      <c r="C5585" s="59" t="s">
        <v>171</v>
      </c>
      <c r="D5585" s="59">
        <v>1.0</v>
      </c>
      <c r="E5585" s="59" t="s">
        <v>161</v>
      </c>
      <c r="F5585" s="58"/>
    </row>
    <row r="5586">
      <c r="A5586" s="59" t="s">
        <v>69</v>
      </c>
      <c r="B5586" s="59" t="s">
        <v>40</v>
      </c>
      <c r="C5586" s="59" t="s">
        <v>171</v>
      </c>
      <c r="D5586" s="59">
        <v>1.0</v>
      </c>
      <c r="E5586" s="59" t="s">
        <v>161</v>
      </c>
      <c r="F5586" s="58"/>
    </row>
    <row r="5587">
      <c r="A5587" s="59" t="s">
        <v>69</v>
      </c>
      <c r="B5587" s="59" t="s">
        <v>84</v>
      </c>
      <c r="C5587" s="59" t="s">
        <v>171</v>
      </c>
      <c r="D5587" s="59">
        <v>1.0</v>
      </c>
      <c r="E5587" s="59" t="s">
        <v>161</v>
      </c>
      <c r="F5587" s="58"/>
    </row>
    <row r="5588">
      <c r="A5588" s="59" t="s">
        <v>69</v>
      </c>
      <c r="B5588" s="59" t="s">
        <v>98</v>
      </c>
      <c r="C5588" s="59" t="s">
        <v>171</v>
      </c>
      <c r="D5588" s="59">
        <v>1.0</v>
      </c>
      <c r="E5588" s="59" t="s">
        <v>161</v>
      </c>
      <c r="F5588" s="58"/>
    </row>
    <row r="5589">
      <c r="A5589" s="59" t="s">
        <v>69</v>
      </c>
      <c r="B5589" s="59" t="s">
        <v>99</v>
      </c>
      <c r="C5589" s="59" t="s">
        <v>171</v>
      </c>
      <c r="D5589" s="59">
        <v>1.0</v>
      </c>
      <c r="E5589" s="59" t="s">
        <v>161</v>
      </c>
      <c r="F5589" s="58"/>
    </row>
    <row r="5590">
      <c r="A5590" s="59" t="s">
        <v>69</v>
      </c>
      <c r="B5590" s="59" t="s">
        <v>109</v>
      </c>
      <c r="C5590" s="59" t="s">
        <v>171</v>
      </c>
      <c r="D5590" s="59">
        <v>1.0</v>
      </c>
      <c r="E5590" s="59" t="s">
        <v>161</v>
      </c>
      <c r="F5590" s="58"/>
    </row>
    <row r="5591">
      <c r="A5591" s="59" t="s">
        <v>69</v>
      </c>
      <c r="B5591" s="59" t="s">
        <v>124</v>
      </c>
      <c r="C5591" s="59" t="s">
        <v>171</v>
      </c>
      <c r="D5591" s="59">
        <v>1.0</v>
      </c>
      <c r="E5591" s="59" t="s">
        <v>161</v>
      </c>
      <c r="F5591" s="58"/>
    </row>
    <row r="5592">
      <c r="A5592" s="59" t="s">
        <v>69</v>
      </c>
      <c r="B5592" s="59" t="s">
        <v>145</v>
      </c>
      <c r="C5592" s="59" t="s">
        <v>171</v>
      </c>
      <c r="D5592" s="59">
        <v>1.0</v>
      </c>
      <c r="E5592" s="59" t="s">
        <v>161</v>
      </c>
      <c r="F5592" s="58"/>
    </row>
    <row r="5593">
      <c r="A5593" s="59" t="s">
        <v>69</v>
      </c>
      <c r="B5593" s="59" t="s">
        <v>147</v>
      </c>
      <c r="C5593" s="59" t="s">
        <v>171</v>
      </c>
      <c r="D5593" s="59">
        <v>1.0</v>
      </c>
      <c r="E5593" s="59" t="s">
        <v>161</v>
      </c>
      <c r="F5593" s="58"/>
    </row>
    <row r="5594">
      <c r="A5594" s="59" t="s">
        <v>69</v>
      </c>
      <c r="B5594" s="59" t="s">
        <v>102</v>
      </c>
      <c r="C5594" s="59" t="s">
        <v>171</v>
      </c>
      <c r="D5594" s="59">
        <v>1.0</v>
      </c>
      <c r="E5594" s="59" t="s">
        <v>161</v>
      </c>
      <c r="F5594" s="58"/>
    </row>
    <row r="5595">
      <c r="A5595" s="59" t="s">
        <v>143</v>
      </c>
      <c r="B5595" s="59" t="s">
        <v>111</v>
      </c>
      <c r="C5595" s="59" t="s">
        <v>171</v>
      </c>
      <c r="D5595" s="59">
        <v>1.0</v>
      </c>
      <c r="E5595" s="59" t="s">
        <v>161</v>
      </c>
      <c r="F5595" s="58"/>
    </row>
    <row r="5596">
      <c r="A5596" s="59" t="s">
        <v>143</v>
      </c>
      <c r="B5596" s="59" t="s">
        <v>130</v>
      </c>
      <c r="C5596" s="59" t="s">
        <v>171</v>
      </c>
      <c r="D5596" s="59">
        <v>1.0</v>
      </c>
      <c r="E5596" s="59" t="s">
        <v>161</v>
      </c>
      <c r="F5596" s="58"/>
    </row>
    <row r="5597">
      <c r="A5597" s="59" t="s">
        <v>143</v>
      </c>
      <c r="B5597" s="59" t="s">
        <v>47</v>
      </c>
      <c r="C5597" s="59" t="s">
        <v>171</v>
      </c>
      <c r="D5597" s="59">
        <v>1.0</v>
      </c>
      <c r="E5597" s="59" t="s">
        <v>161</v>
      </c>
      <c r="F5597" s="58"/>
    </row>
    <row r="5598">
      <c r="A5598" s="59" t="s">
        <v>143</v>
      </c>
      <c r="B5598" s="59" t="s">
        <v>17</v>
      </c>
      <c r="C5598" s="59" t="s">
        <v>171</v>
      </c>
      <c r="D5598" s="59">
        <v>1.0</v>
      </c>
      <c r="E5598" s="59" t="s">
        <v>161</v>
      </c>
      <c r="F5598" s="58"/>
    </row>
    <row r="5599">
      <c r="A5599" s="59" t="s">
        <v>143</v>
      </c>
      <c r="B5599" s="59" t="s">
        <v>22</v>
      </c>
      <c r="C5599" s="59" t="s">
        <v>171</v>
      </c>
      <c r="D5599" s="59">
        <v>1.0</v>
      </c>
      <c r="E5599" s="59" t="s">
        <v>161</v>
      </c>
      <c r="F5599" s="58"/>
    </row>
    <row r="5600">
      <c r="A5600" s="59" t="s">
        <v>143</v>
      </c>
      <c r="B5600" s="59" t="s">
        <v>62</v>
      </c>
      <c r="C5600" s="59" t="s">
        <v>171</v>
      </c>
      <c r="D5600" s="59">
        <v>1.0</v>
      </c>
      <c r="E5600" s="59" t="s">
        <v>161</v>
      </c>
      <c r="F5600" s="58"/>
    </row>
    <row r="5601">
      <c r="A5601" s="59" t="s">
        <v>143</v>
      </c>
      <c r="B5601" s="59" t="s">
        <v>66</v>
      </c>
      <c r="C5601" s="59" t="s">
        <v>171</v>
      </c>
      <c r="D5601" s="59">
        <v>1.0</v>
      </c>
      <c r="E5601" s="59" t="s">
        <v>161</v>
      </c>
      <c r="F5601" s="58"/>
    </row>
    <row r="5602">
      <c r="A5602" s="59" t="s">
        <v>143</v>
      </c>
      <c r="B5602" s="59" t="s">
        <v>78</v>
      </c>
      <c r="C5602" s="59" t="s">
        <v>171</v>
      </c>
      <c r="D5602" s="59">
        <v>1.0</v>
      </c>
      <c r="E5602" s="59" t="s">
        <v>161</v>
      </c>
      <c r="F5602" s="58"/>
    </row>
    <row r="5603">
      <c r="A5603" s="59" t="s">
        <v>143</v>
      </c>
      <c r="B5603" s="59" t="s">
        <v>91</v>
      </c>
      <c r="C5603" s="59" t="s">
        <v>171</v>
      </c>
      <c r="D5603" s="59">
        <v>1.0</v>
      </c>
      <c r="E5603" s="59" t="s">
        <v>161</v>
      </c>
      <c r="F5603" s="58"/>
    </row>
    <row r="5604">
      <c r="A5604" s="59" t="s">
        <v>143</v>
      </c>
      <c r="B5604" s="59" t="s">
        <v>110</v>
      </c>
      <c r="C5604" s="59" t="s">
        <v>171</v>
      </c>
      <c r="D5604" s="59">
        <v>1.0</v>
      </c>
      <c r="E5604" s="59" t="s">
        <v>161</v>
      </c>
      <c r="F5604" s="58"/>
    </row>
    <row r="5605">
      <c r="A5605" s="59" t="s">
        <v>143</v>
      </c>
      <c r="B5605" s="59" t="s">
        <v>87</v>
      </c>
      <c r="C5605" s="59" t="s">
        <v>171</v>
      </c>
      <c r="D5605" s="59">
        <v>1.0</v>
      </c>
      <c r="E5605" s="59" t="s">
        <v>161</v>
      </c>
      <c r="F5605" s="58"/>
    </row>
    <row r="5606">
      <c r="A5606" s="59" t="s">
        <v>143</v>
      </c>
      <c r="B5606" s="59" t="s">
        <v>41</v>
      </c>
      <c r="C5606" s="59" t="s">
        <v>171</v>
      </c>
      <c r="D5606" s="59">
        <v>1.0</v>
      </c>
      <c r="E5606" s="59" t="s">
        <v>161</v>
      </c>
      <c r="F5606" s="58"/>
    </row>
    <row r="5607">
      <c r="A5607" s="59" t="s">
        <v>143</v>
      </c>
      <c r="B5607" s="59" t="s">
        <v>97</v>
      </c>
      <c r="C5607" s="59" t="s">
        <v>171</v>
      </c>
      <c r="D5607" s="59">
        <v>1.0</v>
      </c>
      <c r="E5607" s="59" t="s">
        <v>161</v>
      </c>
      <c r="F5607" s="58"/>
    </row>
    <row r="5608">
      <c r="A5608" s="59" t="s">
        <v>143</v>
      </c>
      <c r="B5608" s="59" t="s">
        <v>77</v>
      </c>
      <c r="C5608" s="59" t="s">
        <v>171</v>
      </c>
      <c r="D5608" s="59">
        <v>1.0</v>
      </c>
      <c r="E5608" s="59" t="s">
        <v>161</v>
      </c>
      <c r="F5608" s="58"/>
    </row>
    <row r="5609">
      <c r="A5609" s="59" t="s">
        <v>143</v>
      </c>
      <c r="B5609" s="59" t="s">
        <v>120</v>
      </c>
      <c r="C5609" s="59" t="s">
        <v>171</v>
      </c>
      <c r="D5609" s="59">
        <v>1.0</v>
      </c>
      <c r="E5609" s="59" t="s">
        <v>161</v>
      </c>
      <c r="F5609" s="58"/>
    </row>
    <row r="5610">
      <c r="A5610" s="59" t="s">
        <v>143</v>
      </c>
      <c r="B5610" s="59" t="s">
        <v>116</v>
      </c>
      <c r="C5610" s="59" t="s">
        <v>171</v>
      </c>
      <c r="D5610" s="59">
        <v>1.0</v>
      </c>
      <c r="E5610" s="59" t="s">
        <v>161</v>
      </c>
      <c r="F5610" s="58"/>
    </row>
    <row r="5611">
      <c r="A5611" s="59" t="s">
        <v>143</v>
      </c>
      <c r="B5611" s="59" t="s">
        <v>31</v>
      </c>
      <c r="C5611" s="59" t="s">
        <v>171</v>
      </c>
      <c r="D5611" s="59">
        <v>1.0</v>
      </c>
      <c r="E5611" s="59" t="s">
        <v>161</v>
      </c>
      <c r="F5611" s="58"/>
    </row>
    <row r="5612">
      <c r="A5612" s="59" t="s">
        <v>143</v>
      </c>
      <c r="B5612" s="59" t="s">
        <v>45</v>
      </c>
      <c r="C5612" s="59" t="s">
        <v>171</v>
      </c>
      <c r="D5612" s="59">
        <v>1.0</v>
      </c>
      <c r="E5612" s="59" t="s">
        <v>161</v>
      </c>
      <c r="F5612" s="58"/>
    </row>
    <row r="5613">
      <c r="A5613" s="59" t="s">
        <v>143</v>
      </c>
      <c r="B5613" s="59" t="s">
        <v>94</v>
      </c>
      <c r="C5613" s="59" t="s">
        <v>171</v>
      </c>
      <c r="D5613" s="59">
        <v>1.0</v>
      </c>
      <c r="E5613" s="59" t="s">
        <v>161</v>
      </c>
      <c r="F5613" s="58"/>
    </row>
    <row r="5614">
      <c r="A5614" s="59" t="s">
        <v>143</v>
      </c>
      <c r="B5614" s="59" t="s">
        <v>27</v>
      </c>
      <c r="C5614" s="59" t="s">
        <v>171</v>
      </c>
      <c r="D5614" s="59">
        <v>1.0</v>
      </c>
      <c r="E5614" s="59" t="s">
        <v>161</v>
      </c>
      <c r="F5614" s="58"/>
    </row>
    <row r="5615">
      <c r="A5615" s="59" t="s">
        <v>143</v>
      </c>
      <c r="B5615" s="59" t="s">
        <v>105</v>
      </c>
      <c r="C5615" s="59" t="s">
        <v>171</v>
      </c>
      <c r="D5615" s="59">
        <v>1.0</v>
      </c>
      <c r="E5615" s="59" t="s">
        <v>161</v>
      </c>
      <c r="F5615" s="58"/>
    </row>
    <row r="5616">
      <c r="A5616" s="59" t="s">
        <v>143</v>
      </c>
      <c r="B5616" s="59" t="s">
        <v>52</v>
      </c>
      <c r="C5616" s="59" t="s">
        <v>171</v>
      </c>
      <c r="D5616" s="59">
        <v>1.0</v>
      </c>
      <c r="E5616" s="59" t="s">
        <v>161</v>
      </c>
      <c r="F5616" s="58"/>
    </row>
    <row r="5617">
      <c r="A5617" s="59" t="s">
        <v>143</v>
      </c>
      <c r="B5617" s="59" t="s">
        <v>58</v>
      </c>
      <c r="C5617" s="59" t="s">
        <v>171</v>
      </c>
      <c r="D5617" s="59">
        <v>1.0</v>
      </c>
      <c r="E5617" s="59" t="s">
        <v>161</v>
      </c>
      <c r="F5617" s="58"/>
    </row>
    <row r="5618">
      <c r="A5618" s="59" t="s">
        <v>143</v>
      </c>
      <c r="B5618" s="59" t="s">
        <v>65</v>
      </c>
      <c r="C5618" s="59" t="s">
        <v>171</v>
      </c>
      <c r="D5618" s="59">
        <v>1.0</v>
      </c>
      <c r="E5618" s="59" t="s">
        <v>161</v>
      </c>
      <c r="F5618" s="58"/>
    </row>
    <row r="5619">
      <c r="A5619" s="59" t="s">
        <v>143</v>
      </c>
      <c r="B5619" s="59" t="s">
        <v>59</v>
      </c>
      <c r="C5619" s="59" t="s">
        <v>171</v>
      </c>
      <c r="D5619" s="59">
        <v>1.0</v>
      </c>
      <c r="E5619" s="59" t="s">
        <v>161</v>
      </c>
      <c r="F5619" s="58"/>
    </row>
    <row r="5620">
      <c r="A5620" s="59" t="s">
        <v>143</v>
      </c>
      <c r="B5620" s="59" t="s">
        <v>71</v>
      </c>
      <c r="C5620" s="59" t="s">
        <v>171</v>
      </c>
      <c r="D5620" s="59">
        <v>1.0</v>
      </c>
      <c r="E5620" s="59" t="s">
        <v>161</v>
      </c>
      <c r="F5620" s="58"/>
    </row>
    <row r="5621">
      <c r="A5621" s="59" t="s">
        <v>143</v>
      </c>
      <c r="B5621" s="59" t="s">
        <v>119</v>
      </c>
      <c r="C5621" s="59" t="s">
        <v>171</v>
      </c>
      <c r="D5621" s="59">
        <v>1.0</v>
      </c>
      <c r="E5621" s="59" t="s">
        <v>161</v>
      </c>
      <c r="F5621" s="58"/>
    </row>
    <row r="5622">
      <c r="A5622" s="59" t="s">
        <v>143</v>
      </c>
      <c r="B5622" s="59" t="s">
        <v>122</v>
      </c>
      <c r="C5622" s="59" t="s">
        <v>171</v>
      </c>
      <c r="D5622" s="59">
        <v>1.0</v>
      </c>
      <c r="E5622" s="59" t="s">
        <v>161</v>
      </c>
      <c r="F5622" s="58"/>
    </row>
    <row r="5623">
      <c r="A5623" s="59" t="s">
        <v>143</v>
      </c>
      <c r="B5623" s="59" t="s">
        <v>36</v>
      </c>
      <c r="C5623" s="59" t="s">
        <v>171</v>
      </c>
      <c r="D5623" s="59">
        <v>1.0</v>
      </c>
      <c r="E5623" s="59" t="s">
        <v>161</v>
      </c>
      <c r="F5623" s="58"/>
    </row>
    <row r="5624">
      <c r="A5624" s="59" t="s">
        <v>143</v>
      </c>
      <c r="B5624" s="59" t="s">
        <v>40</v>
      </c>
      <c r="C5624" s="59" t="s">
        <v>171</v>
      </c>
      <c r="D5624" s="59">
        <v>1.0</v>
      </c>
      <c r="E5624" s="59" t="s">
        <v>161</v>
      </c>
      <c r="F5624" s="58"/>
    </row>
    <row r="5625">
      <c r="A5625" s="59" t="s">
        <v>143</v>
      </c>
      <c r="B5625" s="59" t="s">
        <v>84</v>
      </c>
      <c r="C5625" s="59" t="s">
        <v>171</v>
      </c>
      <c r="D5625" s="59">
        <v>1.0</v>
      </c>
      <c r="E5625" s="59" t="s">
        <v>161</v>
      </c>
      <c r="F5625" s="58"/>
    </row>
    <row r="5626">
      <c r="A5626" s="59" t="s">
        <v>143</v>
      </c>
      <c r="B5626" s="59" t="s">
        <v>98</v>
      </c>
      <c r="C5626" s="59" t="s">
        <v>171</v>
      </c>
      <c r="D5626" s="59">
        <v>1.0</v>
      </c>
      <c r="E5626" s="59" t="s">
        <v>161</v>
      </c>
      <c r="F5626" s="58"/>
    </row>
    <row r="5627">
      <c r="A5627" s="59" t="s">
        <v>143</v>
      </c>
      <c r="B5627" s="59" t="s">
        <v>99</v>
      </c>
      <c r="C5627" s="59" t="s">
        <v>171</v>
      </c>
      <c r="D5627" s="59">
        <v>1.0</v>
      </c>
      <c r="E5627" s="59" t="s">
        <v>161</v>
      </c>
      <c r="F5627" s="58"/>
    </row>
    <row r="5628">
      <c r="A5628" s="59" t="s">
        <v>143</v>
      </c>
      <c r="B5628" s="59" t="s">
        <v>109</v>
      </c>
      <c r="C5628" s="59" t="s">
        <v>171</v>
      </c>
      <c r="D5628" s="59">
        <v>1.0</v>
      </c>
      <c r="E5628" s="59" t="s">
        <v>161</v>
      </c>
      <c r="F5628" s="58"/>
    </row>
    <row r="5629">
      <c r="A5629" s="59" t="s">
        <v>143</v>
      </c>
      <c r="B5629" s="59" t="s">
        <v>124</v>
      </c>
      <c r="C5629" s="59" t="s">
        <v>171</v>
      </c>
      <c r="D5629" s="59">
        <v>1.0</v>
      </c>
      <c r="E5629" s="59" t="s">
        <v>161</v>
      </c>
      <c r="F5629" s="58"/>
    </row>
    <row r="5630">
      <c r="A5630" s="59" t="s">
        <v>143</v>
      </c>
      <c r="B5630" s="59" t="s">
        <v>145</v>
      </c>
      <c r="C5630" s="59" t="s">
        <v>171</v>
      </c>
      <c r="D5630" s="59">
        <v>1.0</v>
      </c>
      <c r="E5630" s="59" t="s">
        <v>161</v>
      </c>
      <c r="F5630" s="58"/>
    </row>
    <row r="5631">
      <c r="A5631" s="59" t="s">
        <v>143</v>
      </c>
      <c r="B5631" s="59" t="s">
        <v>147</v>
      </c>
      <c r="C5631" s="59" t="s">
        <v>171</v>
      </c>
      <c r="D5631" s="59">
        <v>1.0</v>
      </c>
      <c r="E5631" s="59" t="s">
        <v>161</v>
      </c>
      <c r="F5631" s="58"/>
    </row>
    <row r="5632">
      <c r="A5632" s="59" t="s">
        <v>143</v>
      </c>
      <c r="B5632" s="59" t="s">
        <v>102</v>
      </c>
      <c r="C5632" s="59" t="s">
        <v>171</v>
      </c>
      <c r="D5632" s="59">
        <v>1.0</v>
      </c>
      <c r="E5632" s="59" t="s">
        <v>161</v>
      </c>
      <c r="F5632" s="58"/>
    </row>
    <row r="5633">
      <c r="A5633" s="59" t="s">
        <v>111</v>
      </c>
      <c r="B5633" s="59" t="s">
        <v>130</v>
      </c>
      <c r="C5633" s="59" t="s">
        <v>171</v>
      </c>
      <c r="D5633" s="59">
        <v>1.0</v>
      </c>
      <c r="E5633" s="59" t="s">
        <v>161</v>
      </c>
      <c r="F5633" s="58"/>
    </row>
    <row r="5634">
      <c r="A5634" s="59" t="s">
        <v>111</v>
      </c>
      <c r="B5634" s="59" t="s">
        <v>47</v>
      </c>
      <c r="C5634" s="59" t="s">
        <v>171</v>
      </c>
      <c r="D5634" s="59">
        <v>1.0</v>
      </c>
      <c r="E5634" s="59" t="s">
        <v>161</v>
      </c>
      <c r="F5634" s="58"/>
    </row>
    <row r="5635">
      <c r="A5635" s="59" t="s">
        <v>111</v>
      </c>
      <c r="B5635" s="59" t="s">
        <v>17</v>
      </c>
      <c r="C5635" s="59" t="s">
        <v>171</v>
      </c>
      <c r="D5635" s="59">
        <v>1.0</v>
      </c>
      <c r="E5635" s="59" t="s">
        <v>161</v>
      </c>
      <c r="F5635" s="58"/>
    </row>
    <row r="5636">
      <c r="A5636" s="59" t="s">
        <v>111</v>
      </c>
      <c r="B5636" s="59" t="s">
        <v>22</v>
      </c>
      <c r="C5636" s="59" t="s">
        <v>171</v>
      </c>
      <c r="D5636" s="59">
        <v>1.0</v>
      </c>
      <c r="E5636" s="59" t="s">
        <v>161</v>
      </c>
      <c r="F5636" s="58"/>
    </row>
    <row r="5637">
      <c r="A5637" s="59" t="s">
        <v>111</v>
      </c>
      <c r="B5637" s="59" t="s">
        <v>62</v>
      </c>
      <c r="C5637" s="59" t="s">
        <v>171</v>
      </c>
      <c r="D5637" s="59">
        <v>1.0</v>
      </c>
      <c r="E5637" s="59" t="s">
        <v>161</v>
      </c>
      <c r="F5637" s="58"/>
    </row>
    <row r="5638">
      <c r="A5638" s="59" t="s">
        <v>111</v>
      </c>
      <c r="B5638" s="59" t="s">
        <v>66</v>
      </c>
      <c r="C5638" s="59" t="s">
        <v>171</v>
      </c>
      <c r="D5638" s="59">
        <v>1.0</v>
      </c>
      <c r="E5638" s="59" t="s">
        <v>161</v>
      </c>
      <c r="F5638" s="58"/>
    </row>
    <row r="5639">
      <c r="A5639" s="59" t="s">
        <v>111</v>
      </c>
      <c r="B5639" s="59" t="s">
        <v>78</v>
      </c>
      <c r="C5639" s="59" t="s">
        <v>171</v>
      </c>
      <c r="D5639" s="59">
        <v>1.0</v>
      </c>
      <c r="E5639" s="59" t="s">
        <v>161</v>
      </c>
      <c r="F5639" s="58"/>
    </row>
    <row r="5640">
      <c r="A5640" s="59" t="s">
        <v>111</v>
      </c>
      <c r="B5640" s="59" t="s">
        <v>91</v>
      </c>
      <c r="C5640" s="59" t="s">
        <v>171</v>
      </c>
      <c r="D5640" s="59">
        <v>1.0</v>
      </c>
      <c r="E5640" s="59" t="s">
        <v>161</v>
      </c>
      <c r="F5640" s="58"/>
    </row>
    <row r="5641">
      <c r="A5641" s="59" t="s">
        <v>111</v>
      </c>
      <c r="B5641" s="59" t="s">
        <v>110</v>
      </c>
      <c r="C5641" s="59" t="s">
        <v>171</v>
      </c>
      <c r="D5641" s="59">
        <v>1.0</v>
      </c>
      <c r="E5641" s="59" t="s">
        <v>161</v>
      </c>
      <c r="F5641" s="58"/>
    </row>
    <row r="5642">
      <c r="A5642" s="59" t="s">
        <v>111</v>
      </c>
      <c r="B5642" s="59" t="s">
        <v>87</v>
      </c>
      <c r="C5642" s="59" t="s">
        <v>171</v>
      </c>
      <c r="D5642" s="59">
        <v>1.0</v>
      </c>
      <c r="E5642" s="59" t="s">
        <v>161</v>
      </c>
      <c r="F5642" s="58"/>
    </row>
    <row r="5643">
      <c r="A5643" s="59" t="s">
        <v>111</v>
      </c>
      <c r="B5643" s="59" t="s">
        <v>41</v>
      </c>
      <c r="C5643" s="59" t="s">
        <v>171</v>
      </c>
      <c r="D5643" s="59">
        <v>1.0</v>
      </c>
      <c r="E5643" s="59" t="s">
        <v>161</v>
      </c>
      <c r="F5643" s="58"/>
    </row>
    <row r="5644">
      <c r="A5644" s="59" t="s">
        <v>111</v>
      </c>
      <c r="B5644" s="59" t="s">
        <v>97</v>
      </c>
      <c r="C5644" s="59" t="s">
        <v>171</v>
      </c>
      <c r="D5644" s="59">
        <v>1.0</v>
      </c>
      <c r="E5644" s="59" t="s">
        <v>161</v>
      </c>
      <c r="F5644" s="58"/>
    </row>
    <row r="5645">
      <c r="A5645" s="59" t="s">
        <v>111</v>
      </c>
      <c r="B5645" s="59" t="s">
        <v>77</v>
      </c>
      <c r="C5645" s="59" t="s">
        <v>171</v>
      </c>
      <c r="D5645" s="59">
        <v>1.0</v>
      </c>
      <c r="E5645" s="59" t="s">
        <v>161</v>
      </c>
      <c r="F5645" s="58"/>
    </row>
    <row r="5646">
      <c r="A5646" s="59" t="s">
        <v>111</v>
      </c>
      <c r="B5646" s="59" t="s">
        <v>120</v>
      </c>
      <c r="C5646" s="59" t="s">
        <v>171</v>
      </c>
      <c r="D5646" s="59">
        <v>1.0</v>
      </c>
      <c r="E5646" s="59" t="s">
        <v>161</v>
      </c>
      <c r="F5646" s="58"/>
    </row>
    <row r="5647">
      <c r="A5647" s="59" t="s">
        <v>111</v>
      </c>
      <c r="B5647" s="59" t="s">
        <v>116</v>
      </c>
      <c r="C5647" s="59" t="s">
        <v>171</v>
      </c>
      <c r="D5647" s="59">
        <v>1.0</v>
      </c>
      <c r="E5647" s="59" t="s">
        <v>161</v>
      </c>
      <c r="F5647" s="58"/>
    </row>
    <row r="5648">
      <c r="A5648" s="59" t="s">
        <v>111</v>
      </c>
      <c r="B5648" s="59" t="s">
        <v>31</v>
      </c>
      <c r="C5648" s="59" t="s">
        <v>171</v>
      </c>
      <c r="D5648" s="59">
        <v>1.0</v>
      </c>
      <c r="E5648" s="59" t="s">
        <v>161</v>
      </c>
      <c r="F5648" s="58"/>
    </row>
    <row r="5649">
      <c r="A5649" s="59" t="s">
        <v>111</v>
      </c>
      <c r="B5649" s="59" t="s">
        <v>45</v>
      </c>
      <c r="C5649" s="59" t="s">
        <v>171</v>
      </c>
      <c r="D5649" s="59">
        <v>1.0</v>
      </c>
      <c r="E5649" s="59" t="s">
        <v>161</v>
      </c>
      <c r="F5649" s="58"/>
    </row>
    <row r="5650">
      <c r="A5650" s="59" t="s">
        <v>111</v>
      </c>
      <c r="B5650" s="59" t="s">
        <v>94</v>
      </c>
      <c r="C5650" s="59" t="s">
        <v>171</v>
      </c>
      <c r="D5650" s="59">
        <v>1.0</v>
      </c>
      <c r="E5650" s="59" t="s">
        <v>161</v>
      </c>
      <c r="F5650" s="58"/>
    </row>
    <row r="5651">
      <c r="A5651" s="59" t="s">
        <v>111</v>
      </c>
      <c r="B5651" s="59" t="s">
        <v>27</v>
      </c>
      <c r="C5651" s="59" t="s">
        <v>171</v>
      </c>
      <c r="D5651" s="59">
        <v>1.0</v>
      </c>
      <c r="E5651" s="59" t="s">
        <v>161</v>
      </c>
      <c r="F5651" s="58"/>
    </row>
    <row r="5652">
      <c r="A5652" s="59" t="s">
        <v>111</v>
      </c>
      <c r="B5652" s="59" t="s">
        <v>105</v>
      </c>
      <c r="C5652" s="59" t="s">
        <v>171</v>
      </c>
      <c r="D5652" s="59">
        <v>1.0</v>
      </c>
      <c r="E5652" s="59" t="s">
        <v>161</v>
      </c>
      <c r="F5652" s="58"/>
    </row>
    <row r="5653">
      <c r="A5653" s="59" t="s">
        <v>111</v>
      </c>
      <c r="B5653" s="59" t="s">
        <v>52</v>
      </c>
      <c r="C5653" s="59" t="s">
        <v>171</v>
      </c>
      <c r="D5653" s="59">
        <v>1.0</v>
      </c>
      <c r="E5653" s="59" t="s">
        <v>161</v>
      </c>
      <c r="F5653" s="58"/>
    </row>
    <row r="5654">
      <c r="A5654" s="59" t="s">
        <v>111</v>
      </c>
      <c r="B5654" s="59" t="s">
        <v>58</v>
      </c>
      <c r="C5654" s="59" t="s">
        <v>171</v>
      </c>
      <c r="D5654" s="59">
        <v>1.0</v>
      </c>
      <c r="E5654" s="59" t="s">
        <v>161</v>
      </c>
      <c r="F5654" s="58"/>
    </row>
    <row r="5655">
      <c r="A5655" s="59" t="s">
        <v>111</v>
      </c>
      <c r="B5655" s="59" t="s">
        <v>65</v>
      </c>
      <c r="C5655" s="59" t="s">
        <v>171</v>
      </c>
      <c r="D5655" s="59">
        <v>1.0</v>
      </c>
      <c r="E5655" s="59" t="s">
        <v>161</v>
      </c>
      <c r="F5655" s="58"/>
    </row>
    <row r="5656">
      <c r="A5656" s="59" t="s">
        <v>111</v>
      </c>
      <c r="B5656" s="59" t="s">
        <v>59</v>
      </c>
      <c r="C5656" s="59" t="s">
        <v>171</v>
      </c>
      <c r="D5656" s="59">
        <v>1.0</v>
      </c>
      <c r="E5656" s="59" t="s">
        <v>161</v>
      </c>
      <c r="F5656" s="58"/>
    </row>
    <row r="5657">
      <c r="A5657" s="59" t="s">
        <v>111</v>
      </c>
      <c r="B5657" s="59" t="s">
        <v>71</v>
      </c>
      <c r="C5657" s="59" t="s">
        <v>171</v>
      </c>
      <c r="D5657" s="59">
        <v>1.0</v>
      </c>
      <c r="E5657" s="59" t="s">
        <v>161</v>
      </c>
      <c r="F5657" s="58"/>
    </row>
    <row r="5658">
      <c r="A5658" s="59" t="s">
        <v>111</v>
      </c>
      <c r="B5658" s="59" t="s">
        <v>119</v>
      </c>
      <c r="C5658" s="59" t="s">
        <v>171</v>
      </c>
      <c r="D5658" s="59">
        <v>1.0</v>
      </c>
      <c r="E5658" s="59" t="s">
        <v>161</v>
      </c>
      <c r="F5658" s="58"/>
    </row>
    <row r="5659">
      <c r="A5659" s="59" t="s">
        <v>111</v>
      </c>
      <c r="B5659" s="59" t="s">
        <v>122</v>
      </c>
      <c r="C5659" s="59" t="s">
        <v>171</v>
      </c>
      <c r="D5659" s="59">
        <v>1.0</v>
      </c>
      <c r="E5659" s="59" t="s">
        <v>161</v>
      </c>
      <c r="F5659" s="58"/>
    </row>
    <row r="5660">
      <c r="A5660" s="59" t="s">
        <v>111</v>
      </c>
      <c r="B5660" s="59" t="s">
        <v>36</v>
      </c>
      <c r="C5660" s="59" t="s">
        <v>171</v>
      </c>
      <c r="D5660" s="59">
        <v>1.0</v>
      </c>
      <c r="E5660" s="59" t="s">
        <v>161</v>
      </c>
      <c r="F5660" s="58"/>
    </row>
    <row r="5661">
      <c r="A5661" s="59" t="s">
        <v>111</v>
      </c>
      <c r="B5661" s="59" t="s">
        <v>40</v>
      </c>
      <c r="C5661" s="59" t="s">
        <v>171</v>
      </c>
      <c r="D5661" s="59">
        <v>1.0</v>
      </c>
      <c r="E5661" s="59" t="s">
        <v>161</v>
      </c>
      <c r="F5661" s="58"/>
    </row>
    <row r="5662">
      <c r="A5662" s="59" t="s">
        <v>111</v>
      </c>
      <c r="B5662" s="59" t="s">
        <v>84</v>
      </c>
      <c r="C5662" s="59" t="s">
        <v>171</v>
      </c>
      <c r="D5662" s="59">
        <v>1.0</v>
      </c>
      <c r="E5662" s="59" t="s">
        <v>161</v>
      </c>
      <c r="F5662" s="58"/>
    </row>
    <row r="5663">
      <c r="A5663" s="59" t="s">
        <v>111</v>
      </c>
      <c r="B5663" s="59" t="s">
        <v>98</v>
      </c>
      <c r="C5663" s="59" t="s">
        <v>171</v>
      </c>
      <c r="D5663" s="59">
        <v>1.0</v>
      </c>
      <c r="E5663" s="59" t="s">
        <v>161</v>
      </c>
      <c r="F5663" s="58"/>
    </row>
    <row r="5664">
      <c r="A5664" s="59" t="s">
        <v>111</v>
      </c>
      <c r="B5664" s="59" t="s">
        <v>99</v>
      </c>
      <c r="C5664" s="59" t="s">
        <v>171</v>
      </c>
      <c r="D5664" s="59">
        <v>1.0</v>
      </c>
      <c r="E5664" s="59" t="s">
        <v>161</v>
      </c>
      <c r="F5664" s="58"/>
    </row>
    <row r="5665">
      <c r="A5665" s="59" t="s">
        <v>111</v>
      </c>
      <c r="B5665" s="59" t="s">
        <v>109</v>
      </c>
      <c r="C5665" s="59" t="s">
        <v>171</v>
      </c>
      <c r="D5665" s="59">
        <v>1.0</v>
      </c>
      <c r="E5665" s="59" t="s">
        <v>161</v>
      </c>
      <c r="F5665" s="58"/>
    </row>
    <row r="5666">
      <c r="A5666" s="59" t="s">
        <v>111</v>
      </c>
      <c r="B5666" s="59" t="s">
        <v>124</v>
      </c>
      <c r="C5666" s="59" t="s">
        <v>171</v>
      </c>
      <c r="D5666" s="59">
        <v>1.0</v>
      </c>
      <c r="E5666" s="59" t="s">
        <v>161</v>
      </c>
      <c r="F5666" s="58"/>
    </row>
    <row r="5667">
      <c r="A5667" s="59" t="s">
        <v>111</v>
      </c>
      <c r="B5667" s="59" t="s">
        <v>145</v>
      </c>
      <c r="C5667" s="59" t="s">
        <v>171</v>
      </c>
      <c r="D5667" s="59">
        <v>1.0</v>
      </c>
      <c r="E5667" s="59" t="s">
        <v>161</v>
      </c>
      <c r="F5667" s="58"/>
    </row>
    <row r="5668">
      <c r="A5668" s="59" t="s">
        <v>111</v>
      </c>
      <c r="B5668" s="59" t="s">
        <v>147</v>
      </c>
      <c r="C5668" s="59" t="s">
        <v>171</v>
      </c>
      <c r="D5668" s="59">
        <v>1.0</v>
      </c>
      <c r="E5668" s="59" t="s">
        <v>161</v>
      </c>
      <c r="F5668" s="58"/>
    </row>
    <row r="5669">
      <c r="A5669" s="59" t="s">
        <v>111</v>
      </c>
      <c r="B5669" s="59" t="s">
        <v>102</v>
      </c>
      <c r="C5669" s="59" t="s">
        <v>171</v>
      </c>
      <c r="D5669" s="59">
        <v>1.0</v>
      </c>
      <c r="E5669" s="59" t="s">
        <v>161</v>
      </c>
      <c r="F5669" s="58"/>
    </row>
    <row r="5670">
      <c r="A5670" s="59" t="s">
        <v>130</v>
      </c>
      <c r="B5670" s="59" t="s">
        <v>47</v>
      </c>
      <c r="C5670" s="59" t="s">
        <v>171</v>
      </c>
      <c r="D5670" s="59">
        <v>1.0</v>
      </c>
      <c r="E5670" s="59" t="s">
        <v>161</v>
      </c>
      <c r="F5670" s="58"/>
    </row>
    <row r="5671">
      <c r="A5671" s="59" t="s">
        <v>130</v>
      </c>
      <c r="B5671" s="59" t="s">
        <v>17</v>
      </c>
      <c r="C5671" s="59" t="s">
        <v>171</v>
      </c>
      <c r="D5671" s="59">
        <v>1.0</v>
      </c>
      <c r="E5671" s="59" t="s">
        <v>161</v>
      </c>
      <c r="F5671" s="58"/>
    </row>
    <row r="5672">
      <c r="A5672" s="59" t="s">
        <v>130</v>
      </c>
      <c r="B5672" s="59" t="s">
        <v>22</v>
      </c>
      <c r="C5672" s="59" t="s">
        <v>171</v>
      </c>
      <c r="D5672" s="59">
        <v>1.0</v>
      </c>
      <c r="E5672" s="59" t="s">
        <v>161</v>
      </c>
      <c r="F5672" s="58"/>
    </row>
    <row r="5673">
      <c r="A5673" s="59" t="s">
        <v>130</v>
      </c>
      <c r="B5673" s="59" t="s">
        <v>62</v>
      </c>
      <c r="C5673" s="59" t="s">
        <v>171</v>
      </c>
      <c r="D5673" s="59">
        <v>1.0</v>
      </c>
      <c r="E5673" s="59" t="s">
        <v>161</v>
      </c>
      <c r="F5673" s="58"/>
    </row>
    <row r="5674">
      <c r="A5674" s="59" t="s">
        <v>130</v>
      </c>
      <c r="B5674" s="59" t="s">
        <v>66</v>
      </c>
      <c r="C5674" s="59" t="s">
        <v>171</v>
      </c>
      <c r="D5674" s="59">
        <v>1.0</v>
      </c>
      <c r="E5674" s="59" t="s">
        <v>161</v>
      </c>
      <c r="F5674" s="58"/>
    </row>
    <row r="5675">
      <c r="A5675" s="59" t="s">
        <v>130</v>
      </c>
      <c r="B5675" s="59" t="s">
        <v>78</v>
      </c>
      <c r="C5675" s="59" t="s">
        <v>171</v>
      </c>
      <c r="D5675" s="59">
        <v>1.0</v>
      </c>
      <c r="E5675" s="59" t="s">
        <v>161</v>
      </c>
      <c r="F5675" s="58"/>
    </row>
    <row r="5676">
      <c r="A5676" s="59" t="s">
        <v>130</v>
      </c>
      <c r="B5676" s="59" t="s">
        <v>91</v>
      </c>
      <c r="C5676" s="59" t="s">
        <v>171</v>
      </c>
      <c r="D5676" s="59">
        <v>1.0</v>
      </c>
      <c r="E5676" s="59" t="s">
        <v>161</v>
      </c>
      <c r="F5676" s="58"/>
    </row>
    <row r="5677">
      <c r="A5677" s="59" t="s">
        <v>130</v>
      </c>
      <c r="B5677" s="59" t="s">
        <v>110</v>
      </c>
      <c r="C5677" s="59" t="s">
        <v>171</v>
      </c>
      <c r="D5677" s="59">
        <v>1.0</v>
      </c>
      <c r="E5677" s="59" t="s">
        <v>161</v>
      </c>
      <c r="F5677" s="58"/>
    </row>
    <row r="5678">
      <c r="A5678" s="59" t="s">
        <v>130</v>
      </c>
      <c r="B5678" s="59" t="s">
        <v>87</v>
      </c>
      <c r="C5678" s="59" t="s">
        <v>171</v>
      </c>
      <c r="D5678" s="59">
        <v>1.0</v>
      </c>
      <c r="E5678" s="59" t="s">
        <v>161</v>
      </c>
      <c r="F5678" s="58"/>
    </row>
    <row r="5679">
      <c r="A5679" s="59" t="s">
        <v>130</v>
      </c>
      <c r="B5679" s="59" t="s">
        <v>41</v>
      </c>
      <c r="C5679" s="59" t="s">
        <v>171</v>
      </c>
      <c r="D5679" s="59">
        <v>1.0</v>
      </c>
      <c r="E5679" s="59" t="s">
        <v>161</v>
      </c>
      <c r="F5679" s="58"/>
    </row>
    <row r="5680">
      <c r="A5680" s="59" t="s">
        <v>130</v>
      </c>
      <c r="B5680" s="59" t="s">
        <v>97</v>
      </c>
      <c r="C5680" s="59" t="s">
        <v>171</v>
      </c>
      <c r="D5680" s="59">
        <v>1.0</v>
      </c>
      <c r="E5680" s="59" t="s">
        <v>161</v>
      </c>
      <c r="F5680" s="58"/>
    </row>
    <row r="5681">
      <c r="A5681" s="59" t="s">
        <v>130</v>
      </c>
      <c r="B5681" s="59" t="s">
        <v>77</v>
      </c>
      <c r="C5681" s="59" t="s">
        <v>171</v>
      </c>
      <c r="D5681" s="59">
        <v>1.0</v>
      </c>
      <c r="E5681" s="59" t="s">
        <v>161</v>
      </c>
      <c r="F5681" s="58"/>
    </row>
    <row r="5682">
      <c r="A5682" s="59" t="s">
        <v>130</v>
      </c>
      <c r="B5682" s="59" t="s">
        <v>120</v>
      </c>
      <c r="C5682" s="59" t="s">
        <v>171</v>
      </c>
      <c r="D5682" s="59">
        <v>1.0</v>
      </c>
      <c r="E5682" s="59" t="s">
        <v>161</v>
      </c>
      <c r="F5682" s="58"/>
    </row>
    <row r="5683">
      <c r="A5683" s="59" t="s">
        <v>130</v>
      </c>
      <c r="B5683" s="59" t="s">
        <v>116</v>
      </c>
      <c r="C5683" s="59" t="s">
        <v>171</v>
      </c>
      <c r="D5683" s="59">
        <v>1.0</v>
      </c>
      <c r="E5683" s="59" t="s">
        <v>161</v>
      </c>
      <c r="F5683" s="58"/>
    </row>
    <row r="5684">
      <c r="A5684" s="59" t="s">
        <v>130</v>
      </c>
      <c r="B5684" s="59" t="s">
        <v>31</v>
      </c>
      <c r="C5684" s="59" t="s">
        <v>171</v>
      </c>
      <c r="D5684" s="59">
        <v>1.0</v>
      </c>
      <c r="E5684" s="59" t="s">
        <v>161</v>
      </c>
      <c r="F5684" s="58"/>
    </row>
    <row r="5685">
      <c r="A5685" s="59" t="s">
        <v>130</v>
      </c>
      <c r="B5685" s="59" t="s">
        <v>45</v>
      </c>
      <c r="C5685" s="59" t="s">
        <v>171</v>
      </c>
      <c r="D5685" s="59">
        <v>1.0</v>
      </c>
      <c r="E5685" s="59" t="s">
        <v>161</v>
      </c>
      <c r="F5685" s="58"/>
    </row>
    <row r="5686">
      <c r="A5686" s="59" t="s">
        <v>130</v>
      </c>
      <c r="B5686" s="59" t="s">
        <v>94</v>
      </c>
      <c r="C5686" s="59" t="s">
        <v>171</v>
      </c>
      <c r="D5686" s="59">
        <v>1.0</v>
      </c>
      <c r="E5686" s="59" t="s">
        <v>161</v>
      </c>
      <c r="F5686" s="58"/>
    </row>
    <row r="5687">
      <c r="A5687" s="59" t="s">
        <v>130</v>
      </c>
      <c r="B5687" s="59" t="s">
        <v>27</v>
      </c>
      <c r="C5687" s="59" t="s">
        <v>171</v>
      </c>
      <c r="D5687" s="59">
        <v>1.0</v>
      </c>
      <c r="E5687" s="59" t="s">
        <v>161</v>
      </c>
      <c r="F5687" s="58"/>
    </row>
    <row r="5688">
      <c r="A5688" s="59" t="s">
        <v>130</v>
      </c>
      <c r="B5688" s="59" t="s">
        <v>105</v>
      </c>
      <c r="C5688" s="59" t="s">
        <v>171</v>
      </c>
      <c r="D5688" s="59">
        <v>1.0</v>
      </c>
      <c r="E5688" s="59" t="s">
        <v>161</v>
      </c>
      <c r="F5688" s="58"/>
    </row>
    <row r="5689">
      <c r="A5689" s="59" t="s">
        <v>130</v>
      </c>
      <c r="B5689" s="59" t="s">
        <v>52</v>
      </c>
      <c r="C5689" s="59" t="s">
        <v>171</v>
      </c>
      <c r="D5689" s="59">
        <v>1.0</v>
      </c>
      <c r="E5689" s="59" t="s">
        <v>161</v>
      </c>
      <c r="F5689" s="58"/>
    </row>
    <row r="5690">
      <c r="A5690" s="59" t="s">
        <v>130</v>
      </c>
      <c r="B5690" s="59" t="s">
        <v>58</v>
      </c>
      <c r="C5690" s="59" t="s">
        <v>171</v>
      </c>
      <c r="D5690" s="59">
        <v>1.0</v>
      </c>
      <c r="E5690" s="59" t="s">
        <v>161</v>
      </c>
      <c r="F5690" s="58"/>
    </row>
    <row r="5691">
      <c r="A5691" s="59" t="s">
        <v>130</v>
      </c>
      <c r="B5691" s="59" t="s">
        <v>65</v>
      </c>
      <c r="C5691" s="59" t="s">
        <v>171</v>
      </c>
      <c r="D5691" s="59">
        <v>1.0</v>
      </c>
      <c r="E5691" s="59" t="s">
        <v>161</v>
      </c>
      <c r="F5691" s="58"/>
    </row>
    <row r="5692">
      <c r="A5692" s="59" t="s">
        <v>130</v>
      </c>
      <c r="B5692" s="59" t="s">
        <v>59</v>
      </c>
      <c r="C5692" s="59" t="s">
        <v>171</v>
      </c>
      <c r="D5692" s="59">
        <v>1.0</v>
      </c>
      <c r="E5692" s="59" t="s">
        <v>161</v>
      </c>
      <c r="F5692" s="58"/>
    </row>
    <row r="5693">
      <c r="A5693" s="59" t="s">
        <v>130</v>
      </c>
      <c r="B5693" s="59" t="s">
        <v>71</v>
      </c>
      <c r="C5693" s="59" t="s">
        <v>171</v>
      </c>
      <c r="D5693" s="59">
        <v>1.0</v>
      </c>
      <c r="E5693" s="59" t="s">
        <v>161</v>
      </c>
      <c r="F5693" s="58"/>
    </row>
    <row r="5694">
      <c r="A5694" s="59" t="s">
        <v>130</v>
      </c>
      <c r="B5694" s="59" t="s">
        <v>119</v>
      </c>
      <c r="C5694" s="59" t="s">
        <v>171</v>
      </c>
      <c r="D5694" s="59">
        <v>1.0</v>
      </c>
      <c r="E5694" s="59" t="s">
        <v>161</v>
      </c>
      <c r="F5694" s="58"/>
    </row>
    <row r="5695">
      <c r="A5695" s="59" t="s">
        <v>130</v>
      </c>
      <c r="B5695" s="59" t="s">
        <v>122</v>
      </c>
      <c r="C5695" s="59" t="s">
        <v>171</v>
      </c>
      <c r="D5695" s="59">
        <v>1.0</v>
      </c>
      <c r="E5695" s="59" t="s">
        <v>161</v>
      </c>
      <c r="F5695" s="58"/>
    </row>
    <row r="5696">
      <c r="A5696" s="59" t="s">
        <v>130</v>
      </c>
      <c r="B5696" s="59" t="s">
        <v>36</v>
      </c>
      <c r="C5696" s="59" t="s">
        <v>171</v>
      </c>
      <c r="D5696" s="59">
        <v>1.0</v>
      </c>
      <c r="E5696" s="59" t="s">
        <v>161</v>
      </c>
      <c r="F5696" s="58"/>
    </row>
    <row r="5697">
      <c r="A5697" s="59" t="s">
        <v>130</v>
      </c>
      <c r="B5697" s="59" t="s">
        <v>40</v>
      </c>
      <c r="C5697" s="59" t="s">
        <v>171</v>
      </c>
      <c r="D5697" s="59">
        <v>1.0</v>
      </c>
      <c r="E5697" s="59" t="s">
        <v>161</v>
      </c>
      <c r="F5697" s="58"/>
    </row>
    <row r="5698">
      <c r="A5698" s="59" t="s">
        <v>130</v>
      </c>
      <c r="B5698" s="59" t="s">
        <v>84</v>
      </c>
      <c r="C5698" s="59" t="s">
        <v>171</v>
      </c>
      <c r="D5698" s="59">
        <v>1.0</v>
      </c>
      <c r="E5698" s="59" t="s">
        <v>161</v>
      </c>
      <c r="F5698" s="58"/>
    </row>
    <row r="5699">
      <c r="A5699" s="59" t="s">
        <v>130</v>
      </c>
      <c r="B5699" s="59" t="s">
        <v>98</v>
      </c>
      <c r="C5699" s="59" t="s">
        <v>171</v>
      </c>
      <c r="D5699" s="59">
        <v>1.0</v>
      </c>
      <c r="E5699" s="59" t="s">
        <v>161</v>
      </c>
      <c r="F5699" s="58"/>
    </row>
    <row r="5700">
      <c r="A5700" s="59" t="s">
        <v>130</v>
      </c>
      <c r="B5700" s="59" t="s">
        <v>99</v>
      </c>
      <c r="C5700" s="59" t="s">
        <v>171</v>
      </c>
      <c r="D5700" s="59">
        <v>1.0</v>
      </c>
      <c r="E5700" s="59" t="s">
        <v>161</v>
      </c>
      <c r="F5700" s="58"/>
    </row>
    <row r="5701">
      <c r="A5701" s="59" t="s">
        <v>130</v>
      </c>
      <c r="B5701" s="59" t="s">
        <v>109</v>
      </c>
      <c r="C5701" s="59" t="s">
        <v>171</v>
      </c>
      <c r="D5701" s="59">
        <v>1.0</v>
      </c>
      <c r="E5701" s="59" t="s">
        <v>161</v>
      </c>
      <c r="F5701" s="58"/>
    </row>
    <row r="5702">
      <c r="A5702" s="59" t="s">
        <v>130</v>
      </c>
      <c r="B5702" s="59" t="s">
        <v>124</v>
      </c>
      <c r="C5702" s="59" t="s">
        <v>171</v>
      </c>
      <c r="D5702" s="59">
        <v>1.0</v>
      </c>
      <c r="E5702" s="59" t="s">
        <v>161</v>
      </c>
      <c r="F5702" s="58"/>
    </row>
    <row r="5703">
      <c r="A5703" s="59" t="s">
        <v>130</v>
      </c>
      <c r="B5703" s="59" t="s">
        <v>145</v>
      </c>
      <c r="C5703" s="59" t="s">
        <v>171</v>
      </c>
      <c r="D5703" s="59">
        <v>1.0</v>
      </c>
      <c r="E5703" s="59" t="s">
        <v>161</v>
      </c>
      <c r="F5703" s="58"/>
    </row>
    <row r="5704">
      <c r="A5704" s="59" t="s">
        <v>130</v>
      </c>
      <c r="B5704" s="59" t="s">
        <v>147</v>
      </c>
      <c r="C5704" s="59" t="s">
        <v>171</v>
      </c>
      <c r="D5704" s="59">
        <v>1.0</v>
      </c>
      <c r="E5704" s="59" t="s">
        <v>161</v>
      </c>
      <c r="F5704" s="58"/>
    </row>
    <row r="5705">
      <c r="A5705" s="59" t="s">
        <v>130</v>
      </c>
      <c r="B5705" s="59" t="s">
        <v>102</v>
      </c>
      <c r="C5705" s="59" t="s">
        <v>171</v>
      </c>
      <c r="D5705" s="59">
        <v>1.0</v>
      </c>
      <c r="E5705" s="59" t="s">
        <v>161</v>
      </c>
      <c r="F5705" s="58"/>
    </row>
    <row r="5706">
      <c r="A5706" s="59" t="s">
        <v>47</v>
      </c>
      <c r="B5706" s="59" t="s">
        <v>17</v>
      </c>
      <c r="C5706" s="59" t="s">
        <v>171</v>
      </c>
      <c r="D5706" s="59">
        <v>1.0</v>
      </c>
      <c r="E5706" s="59" t="s">
        <v>161</v>
      </c>
      <c r="F5706" s="58"/>
    </row>
    <row r="5707">
      <c r="A5707" s="59" t="s">
        <v>47</v>
      </c>
      <c r="B5707" s="59" t="s">
        <v>22</v>
      </c>
      <c r="C5707" s="59" t="s">
        <v>171</v>
      </c>
      <c r="D5707" s="59">
        <v>1.0</v>
      </c>
      <c r="E5707" s="59" t="s">
        <v>161</v>
      </c>
      <c r="F5707" s="58"/>
    </row>
    <row r="5708">
      <c r="A5708" s="59" t="s">
        <v>47</v>
      </c>
      <c r="B5708" s="59" t="s">
        <v>62</v>
      </c>
      <c r="C5708" s="59" t="s">
        <v>171</v>
      </c>
      <c r="D5708" s="59">
        <v>1.0</v>
      </c>
      <c r="E5708" s="59" t="s">
        <v>161</v>
      </c>
      <c r="F5708" s="58"/>
    </row>
    <row r="5709">
      <c r="A5709" s="59" t="s">
        <v>47</v>
      </c>
      <c r="B5709" s="59" t="s">
        <v>66</v>
      </c>
      <c r="C5709" s="59" t="s">
        <v>171</v>
      </c>
      <c r="D5709" s="59">
        <v>1.0</v>
      </c>
      <c r="E5709" s="59" t="s">
        <v>161</v>
      </c>
      <c r="F5709" s="58"/>
    </row>
    <row r="5710">
      <c r="A5710" s="59" t="s">
        <v>47</v>
      </c>
      <c r="B5710" s="59" t="s">
        <v>78</v>
      </c>
      <c r="C5710" s="59" t="s">
        <v>171</v>
      </c>
      <c r="D5710" s="59">
        <v>1.0</v>
      </c>
      <c r="E5710" s="59" t="s">
        <v>161</v>
      </c>
      <c r="F5710" s="58"/>
    </row>
    <row r="5711">
      <c r="A5711" s="59" t="s">
        <v>47</v>
      </c>
      <c r="B5711" s="59" t="s">
        <v>91</v>
      </c>
      <c r="C5711" s="59" t="s">
        <v>171</v>
      </c>
      <c r="D5711" s="59">
        <v>1.0</v>
      </c>
      <c r="E5711" s="59" t="s">
        <v>161</v>
      </c>
      <c r="F5711" s="58"/>
    </row>
    <row r="5712">
      <c r="A5712" s="59" t="s">
        <v>47</v>
      </c>
      <c r="B5712" s="59" t="s">
        <v>110</v>
      </c>
      <c r="C5712" s="59" t="s">
        <v>171</v>
      </c>
      <c r="D5712" s="59">
        <v>1.0</v>
      </c>
      <c r="E5712" s="59" t="s">
        <v>161</v>
      </c>
      <c r="F5712" s="58"/>
    </row>
    <row r="5713">
      <c r="A5713" s="59" t="s">
        <v>47</v>
      </c>
      <c r="B5713" s="59" t="s">
        <v>87</v>
      </c>
      <c r="C5713" s="59" t="s">
        <v>171</v>
      </c>
      <c r="D5713" s="59">
        <v>1.0</v>
      </c>
      <c r="E5713" s="59" t="s">
        <v>161</v>
      </c>
      <c r="F5713" s="58"/>
    </row>
    <row r="5714">
      <c r="A5714" s="59" t="s">
        <v>47</v>
      </c>
      <c r="B5714" s="59" t="s">
        <v>41</v>
      </c>
      <c r="C5714" s="59" t="s">
        <v>171</v>
      </c>
      <c r="D5714" s="59">
        <v>1.0</v>
      </c>
      <c r="E5714" s="59" t="s">
        <v>161</v>
      </c>
      <c r="F5714" s="58"/>
    </row>
    <row r="5715">
      <c r="A5715" s="59" t="s">
        <v>47</v>
      </c>
      <c r="B5715" s="59" t="s">
        <v>97</v>
      </c>
      <c r="C5715" s="59" t="s">
        <v>171</v>
      </c>
      <c r="D5715" s="59">
        <v>1.0</v>
      </c>
      <c r="E5715" s="59" t="s">
        <v>161</v>
      </c>
      <c r="F5715" s="58"/>
    </row>
    <row r="5716">
      <c r="A5716" s="59" t="s">
        <v>47</v>
      </c>
      <c r="B5716" s="59" t="s">
        <v>77</v>
      </c>
      <c r="C5716" s="59" t="s">
        <v>171</v>
      </c>
      <c r="D5716" s="59">
        <v>1.0</v>
      </c>
      <c r="E5716" s="59" t="s">
        <v>161</v>
      </c>
      <c r="F5716" s="58"/>
    </row>
    <row r="5717">
      <c r="A5717" s="59" t="s">
        <v>47</v>
      </c>
      <c r="B5717" s="59" t="s">
        <v>120</v>
      </c>
      <c r="C5717" s="59" t="s">
        <v>171</v>
      </c>
      <c r="D5717" s="59">
        <v>1.0</v>
      </c>
      <c r="E5717" s="59" t="s">
        <v>161</v>
      </c>
      <c r="F5717" s="58"/>
    </row>
    <row r="5718">
      <c r="A5718" s="59" t="s">
        <v>47</v>
      </c>
      <c r="B5718" s="59" t="s">
        <v>116</v>
      </c>
      <c r="C5718" s="59" t="s">
        <v>171</v>
      </c>
      <c r="D5718" s="59">
        <v>1.0</v>
      </c>
      <c r="E5718" s="59" t="s">
        <v>161</v>
      </c>
      <c r="F5718" s="58"/>
    </row>
    <row r="5719">
      <c r="A5719" s="59" t="s">
        <v>47</v>
      </c>
      <c r="B5719" s="59" t="s">
        <v>31</v>
      </c>
      <c r="C5719" s="59" t="s">
        <v>171</v>
      </c>
      <c r="D5719" s="59">
        <v>1.0</v>
      </c>
      <c r="E5719" s="59" t="s">
        <v>161</v>
      </c>
      <c r="F5719" s="58"/>
    </row>
    <row r="5720">
      <c r="A5720" s="59" t="s">
        <v>47</v>
      </c>
      <c r="B5720" s="59" t="s">
        <v>45</v>
      </c>
      <c r="C5720" s="59" t="s">
        <v>171</v>
      </c>
      <c r="D5720" s="59">
        <v>1.0</v>
      </c>
      <c r="E5720" s="59" t="s">
        <v>161</v>
      </c>
      <c r="F5720" s="58"/>
    </row>
    <row r="5721">
      <c r="A5721" s="59" t="s">
        <v>47</v>
      </c>
      <c r="B5721" s="59" t="s">
        <v>94</v>
      </c>
      <c r="C5721" s="59" t="s">
        <v>171</v>
      </c>
      <c r="D5721" s="59">
        <v>1.0</v>
      </c>
      <c r="E5721" s="59" t="s">
        <v>161</v>
      </c>
      <c r="F5721" s="58"/>
    </row>
    <row r="5722">
      <c r="A5722" s="59" t="s">
        <v>47</v>
      </c>
      <c r="B5722" s="59" t="s">
        <v>27</v>
      </c>
      <c r="C5722" s="59" t="s">
        <v>171</v>
      </c>
      <c r="D5722" s="59">
        <v>1.0</v>
      </c>
      <c r="E5722" s="59" t="s">
        <v>161</v>
      </c>
      <c r="F5722" s="58"/>
    </row>
    <row r="5723">
      <c r="A5723" s="59" t="s">
        <v>47</v>
      </c>
      <c r="B5723" s="59" t="s">
        <v>105</v>
      </c>
      <c r="C5723" s="59" t="s">
        <v>171</v>
      </c>
      <c r="D5723" s="59">
        <v>1.0</v>
      </c>
      <c r="E5723" s="59" t="s">
        <v>161</v>
      </c>
      <c r="F5723" s="58"/>
    </row>
    <row r="5724">
      <c r="A5724" s="59" t="s">
        <v>47</v>
      </c>
      <c r="B5724" s="59" t="s">
        <v>52</v>
      </c>
      <c r="C5724" s="59" t="s">
        <v>171</v>
      </c>
      <c r="D5724" s="59">
        <v>1.0</v>
      </c>
      <c r="E5724" s="59" t="s">
        <v>161</v>
      </c>
      <c r="F5724" s="58"/>
    </row>
    <row r="5725">
      <c r="A5725" s="59" t="s">
        <v>47</v>
      </c>
      <c r="B5725" s="59" t="s">
        <v>58</v>
      </c>
      <c r="C5725" s="59" t="s">
        <v>171</v>
      </c>
      <c r="D5725" s="59">
        <v>1.0</v>
      </c>
      <c r="E5725" s="59" t="s">
        <v>161</v>
      </c>
      <c r="F5725" s="58"/>
    </row>
    <row r="5726">
      <c r="A5726" s="59" t="s">
        <v>47</v>
      </c>
      <c r="B5726" s="59" t="s">
        <v>65</v>
      </c>
      <c r="C5726" s="59" t="s">
        <v>171</v>
      </c>
      <c r="D5726" s="59">
        <v>1.0</v>
      </c>
      <c r="E5726" s="59" t="s">
        <v>161</v>
      </c>
      <c r="F5726" s="58"/>
    </row>
    <row r="5727">
      <c r="A5727" s="59" t="s">
        <v>47</v>
      </c>
      <c r="B5727" s="59" t="s">
        <v>59</v>
      </c>
      <c r="C5727" s="59" t="s">
        <v>171</v>
      </c>
      <c r="D5727" s="59">
        <v>1.0</v>
      </c>
      <c r="E5727" s="59" t="s">
        <v>161</v>
      </c>
      <c r="F5727" s="58"/>
    </row>
    <row r="5728">
      <c r="A5728" s="59" t="s">
        <v>47</v>
      </c>
      <c r="B5728" s="59" t="s">
        <v>71</v>
      </c>
      <c r="C5728" s="59" t="s">
        <v>171</v>
      </c>
      <c r="D5728" s="59">
        <v>1.0</v>
      </c>
      <c r="E5728" s="59" t="s">
        <v>161</v>
      </c>
      <c r="F5728" s="58"/>
    </row>
    <row r="5729">
      <c r="A5729" s="59" t="s">
        <v>47</v>
      </c>
      <c r="B5729" s="59" t="s">
        <v>119</v>
      </c>
      <c r="C5729" s="59" t="s">
        <v>171</v>
      </c>
      <c r="D5729" s="59">
        <v>1.0</v>
      </c>
      <c r="E5729" s="59" t="s">
        <v>161</v>
      </c>
      <c r="F5729" s="58"/>
    </row>
    <row r="5730">
      <c r="A5730" s="59" t="s">
        <v>47</v>
      </c>
      <c r="B5730" s="59" t="s">
        <v>122</v>
      </c>
      <c r="C5730" s="59" t="s">
        <v>171</v>
      </c>
      <c r="D5730" s="59">
        <v>1.0</v>
      </c>
      <c r="E5730" s="59" t="s">
        <v>161</v>
      </c>
      <c r="F5730" s="58"/>
    </row>
    <row r="5731">
      <c r="A5731" s="59" t="s">
        <v>47</v>
      </c>
      <c r="B5731" s="59" t="s">
        <v>36</v>
      </c>
      <c r="C5731" s="59" t="s">
        <v>171</v>
      </c>
      <c r="D5731" s="59">
        <v>1.0</v>
      </c>
      <c r="E5731" s="59" t="s">
        <v>161</v>
      </c>
      <c r="F5731" s="58"/>
    </row>
    <row r="5732">
      <c r="A5732" s="59" t="s">
        <v>47</v>
      </c>
      <c r="B5732" s="59" t="s">
        <v>40</v>
      </c>
      <c r="C5732" s="59" t="s">
        <v>171</v>
      </c>
      <c r="D5732" s="59">
        <v>1.0</v>
      </c>
      <c r="E5732" s="59" t="s">
        <v>161</v>
      </c>
      <c r="F5732" s="58"/>
    </row>
    <row r="5733">
      <c r="A5733" s="59" t="s">
        <v>47</v>
      </c>
      <c r="B5733" s="59" t="s">
        <v>84</v>
      </c>
      <c r="C5733" s="59" t="s">
        <v>171</v>
      </c>
      <c r="D5733" s="59">
        <v>1.0</v>
      </c>
      <c r="E5733" s="59" t="s">
        <v>161</v>
      </c>
      <c r="F5733" s="58"/>
    </row>
    <row r="5734">
      <c r="A5734" s="59" t="s">
        <v>47</v>
      </c>
      <c r="B5734" s="59" t="s">
        <v>98</v>
      </c>
      <c r="C5734" s="59" t="s">
        <v>171</v>
      </c>
      <c r="D5734" s="59">
        <v>1.0</v>
      </c>
      <c r="E5734" s="59" t="s">
        <v>161</v>
      </c>
      <c r="F5734" s="58"/>
    </row>
    <row r="5735">
      <c r="A5735" s="59" t="s">
        <v>47</v>
      </c>
      <c r="B5735" s="59" t="s">
        <v>99</v>
      </c>
      <c r="C5735" s="59" t="s">
        <v>171</v>
      </c>
      <c r="D5735" s="59">
        <v>1.0</v>
      </c>
      <c r="E5735" s="59" t="s">
        <v>161</v>
      </c>
      <c r="F5735" s="58"/>
    </row>
    <row r="5736">
      <c r="A5736" s="59" t="s">
        <v>47</v>
      </c>
      <c r="B5736" s="59" t="s">
        <v>109</v>
      </c>
      <c r="C5736" s="59" t="s">
        <v>171</v>
      </c>
      <c r="D5736" s="59">
        <v>1.0</v>
      </c>
      <c r="E5736" s="59" t="s">
        <v>161</v>
      </c>
      <c r="F5736" s="58"/>
    </row>
    <row r="5737">
      <c r="A5737" s="59" t="s">
        <v>47</v>
      </c>
      <c r="B5737" s="59" t="s">
        <v>124</v>
      </c>
      <c r="C5737" s="59" t="s">
        <v>171</v>
      </c>
      <c r="D5737" s="59">
        <v>1.0</v>
      </c>
      <c r="E5737" s="59" t="s">
        <v>161</v>
      </c>
      <c r="F5737" s="58"/>
    </row>
    <row r="5738">
      <c r="A5738" s="59" t="s">
        <v>47</v>
      </c>
      <c r="B5738" s="59" t="s">
        <v>145</v>
      </c>
      <c r="C5738" s="59" t="s">
        <v>171</v>
      </c>
      <c r="D5738" s="59">
        <v>1.0</v>
      </c>
      <c r="E5738" s="59" t="s">
        <v>161</v>
      </c>
      <c r="F5738" s="58"/>
    </row>
    <row r="5739">
      <c r="A5739" s="59" t="s">
        <v>47</v>
      </c>
      <c r="B5739" s="59" t="s">
        <v>147</v>
      </c>
      <c r="C5739" s="59" t="s">
        <v>171</v>
      </c>
      <c r="D5739" s="59">
        <v>1.0</v>
      </c>
      <c r="E5739" s="59" t="s">
        <v>161</v>
      </c>
      <c r="F5739" s="58"/>
    </row>
    <row r="5740">
      <c r="A5740" s="59" t="s">
        <v>47</v>
      </c>
      <c r="B5740" s="59" t="s">
        <v>102</v>
      </c>
      <c r="C5740" s="59" t="s">
        <v>171</v>
      </c>
      <c r="D5740" s="59">
        <v>1.0</v>
      </c>
      <c r="E5740" s="59" t="s">
        <v>161</v>
      </c>
      <c r="F5740" s="58"/>
    </row>
    <row r="5741">
      <c r="A5741" s="59" t="s">
        <v>17</v>
      </c>
      <c r="B5741" s="59" t="s">
        <v>22</v>
      </c>
      <c r="C5741" s="59" t="s">
        <v>171</v>
      </c>
      <c r="D5741" s="59">
        <v>1.0</v>
      </c>
      <c r="E5741" s="59" t="s">
        <v>161</v>
      </c>
      <c r="F5741" s="58"/>
    </row>
    <row r="5742">
      <c r="A5742" s="59" t="s">
        <v>17</v>
      </c>
      <c r="B5742" s="59" t="s">
        <v>62</v>
      </c>
      <c r="C5742" s="59" t="s">
        <v>171</v>
      </c>
      <c r="D5742" s="59">
        <v>1.0</v>
      </c>
      <c r="E5742" s="59" t="s">
        <v>161</v>
      </c>
      <c r="F5742" s="58"/>
    </row>
    <row r="5743">
      <c r="A5743" s="59" t="s">
        <v>17</v>
      </c>
      <c r="B5743" s="59" t="s">
        <v>66</v>
      </c>
      <c r="C5743" s="59" t="s">
        <v>171</v>
      </c>
      <c r="D5743" s="59">
        <v>1.0</v>
      </c>
      <c r="E5743" s="59" t="s">
        <v>161</v>
      </c>
      <c r="F5743" s="58"/>
    </row>
    <row r="5744">
      <c r="A5744" s="59" t="s">
        <v>17</v>
      </c>
      <c r="B5744" s="59" t="s">
        <v>78</v>
      </c>
      <c r="C5744" s="59" t="s">
        <v>171</v>
      </c>
      <c r="D5744" s="59">
        <v>1.0</v>
      </c>
      <c r="E5744" s="59" t="s">
        <v>161</v>
      </c>
      <c r="F5744" s="58"/>
    </row>
    <row r="5745">
      <c r="A5745" s="59" t="s">
        <v>17</v>
      </c>
      <c r="B5745" s="59" t="s">
        <v>91</v>
      </c>
      <c r="C5745" s="59" t="s">
        <v>171</v>
      </c>
      <c r="D5745" s="59">
        <v>1.0</v>
      </c>
      <c r="E5745" s="59" t="s">
        <v>161</v>
      </c>
      <c r="F5745" s="58"/>
    </row>
    <row r="5746">
      <c r="A5746" s="59" t="s">
        <v>17</v>
      </c>
      <c r="B5746" s="59" t="s">
        <v>110</v>
      </c>
      <c r="C5746" s="59" t="s">
        <v>171</v>
      </c>
      <c r="D5746" s="59">
        <v>1.0</v>
      </c>
      <c r="E5746" s="59" t="s">
        <v>161</v>
      </c>
      <c r="F5746" s="58"/>
    </row>
    <row r="5747">
      <c r="A5747" s="59" t="s">
        <v>17</v>
      </c>
      <c r="B5747" s="59" t="s">
        <v>87</v>
      </c>
      <c r="C5747" s="59" t="s">
        <v>171</v>
      </c>
      <c r="D5747" s="59">
        <v>1.0</v>
      </c>
      <c r="E5747" s="59" t="s">
        <v>161</v>
      </c>
      <c r="F5747" s="58"/>
    </row>
    <row r="5748">
      <c r="A5748" s="59" t="s">
        <v>17</v>
      </c>
      <c r="B5748" s="59" t="s">
        <v>41</v>
      </c>
      <c r="C5748" s="59" t="s">
        <v>171</v>
      </c>
      <c r="D5748" s="59">
        <v>1.0</v>
      </c>
      <c r="E5748" s="59" t="s">
        <v>161</v>
      </c>
      <c r="F5748" s="58"/>
    </row>
    <row r="5749">
      <c r="A5749" s="59" t="s">
        <v>17</v>
      </c>
      <c r="B5749" s="59" t="s">
        <v>97</v>
      </c>
      <c r="C5749" s="59" t="s">
        <v>171</v>
      </c>
      <c r="D5749" s="59">
        <v>1.0</v>
      </c>
      <c r="E5749" s="59" t="s">
        <v>161</v>
      </c>
      <c r="F5749" s="58"/>
    </row>
    <row r="5750">
      <c r="A5750" s="59" t="s">
        <v>17</v>
      </c>
      <c r="B5750" s="59" t="s">
        <v>77</v>
      </c>
      <c r="C5750" s="59" t="s">
        <v>171</v>
      </c>
      <c r="D5750" s="59">
        <v>1.0</v>
      </c>
      <c r="E5750" s="59" t="s">
        <v>161</v>
      </c>
      <c r="F5750" s="58"/>
    </row>
    <row r="5751">
      <c r="A5751" s="59" t="s">
        <v>17</v>
      </c>
      <c r="B5751" s="59" t="s">
        <v>120</v>
      </c>
      <c r="C5751" s="59" t="s">
        <v>171</v>
      </c>
      <c r="D5751" s="59">
        <v>1.0</v>
      </c>
      <c r="E5751" s="59" t="s">
        <v>161</v>
      </c>
      <c r="F5751" s="58"/>
    </row>
    <row r="5752">
      <c r="A5752" s="59" t="s">
        <v>17</v>
      </c>
      <c r="B5752" s="59" t="s">
        <v>116</v>
      </c>
      <c r="C5752" s="59" t="s">
        <v>171</v>
      </c>
      <c r="D5752" s="59">
        <v>1.0</v>
      </c>
      <c r="E5752" s="59" t="s">
        <v>161</v>
      </c>
      <c r="F5752" s="58"/>
    </row>
    <row r="5753">
      <c r="A5753" s="59" t="s">
        <v>17</v>
      </c>
      <c r="B5753" s="59" t="s">
        <v>31</v>
      </c>
      <c r="C5753" s="59" t="s">
        <v>171</v>
      </c>
      <c r="D5753" s="59">
        <v>1.0</v>
      </c>
      <c r="E5753" s="59" t="s">
        <v>161</v>
      </c>
      <c r="F5753" s="58"/>
    </row>
    <row r="5754">
      <c r="A5754" s="59" t="s">
        <v>17</v>
      </c>
      <c r="B5754" s="59" t="s">
        <v>45</v>
      </c>
      <c r="C5754" s="59" t="s">
        <v>171</v>
      </c>
      <c r="D5754" s="59">
        <v>1.0</v>
      </c>
      <c r="E5754" s="59" t="s">
        <v>161</v>
      </c>
      <c r="F5754" s="58"/>
    </row>
    <row r="5755">
      <c r="A5755" s="59" t="s">
        <v>17</v>
      </c>
      <c r="B5755" s="59" t="s">
        <v>94</v>
      </c>
      <c r="C5755" s="59" t="s">
        <v>171</v>
      </c>
      <c r="D5755" s="59">
        <v>1.0</v>
      </c>
      <c r="E5755" s="59" t="s">
        <v>161</v>
      </c>
      <c r="F5755" s="58"/>
    </row>
    <row r="5756">
      <c r="A5756" s="59" t="s">
        <v>17</v>
      </c>
      <c r="B5756" s="59" t="s">
        <v>27</v>
      </c>
      <c r="C5756" s="59" t="s">
        <v>171</v>
      </c>
      <c r="D5756" s="59">
        <v>1.0</v>
      </c>
      <c r="E5756" s="59" t="s">
        <v>161</v>
      </c>
      <c r="F5756" s="58"/>
    </row>
    <row r="5757">
      <c r="A5757" s="59" t="s">
        <v>17</v>
      </c>
      <c r="B5757" s="59" t="s">
        <v>105</v>
      </c>
      <c r="C5757" s="59" t="s">
        <v>171</v>
      </c>
      <c r="D5757" s="59">
        <v>1.0</v>
      </c>
      <c r="E5757" s="59" t="s">
        <v>161</v>
      </c>
      <c r="F5757" s="58"/>
    </row>
    <row r="5758">
      <c r="A5758" s="59" t="s">
        <v>17</v>
      </c>
      <c r="B5758" s="59" t="s">
        <v>52</v>
      </c>
      <c r="C5758" s="59" t="s">
        <v>171</v>
      </c>
      <c r="D5758" s="59">
        <v>1.0</v>
      </c>
      <c r="E5758" s="59" t="s">
        <v>161</v>
      </c>
      <c r="F5758" s="58"/>
    </row>
    <row r="5759">
      <c r="A5759" s="59" t="s">
        <v>17</v>
      </c>
      <c r="B5759" s="59" t="s">
        <v>58</v>
      </c>
      <c r="C5759" s="59" t="s">
        <v>171</v>
      </c>
      <c r="D5759" s="59">
        <v>1.0</v>
      </c>
      <c r="E5759" s="59" t="s">
        <v>161</v>
      </c>
      <c r="F5759" s="58"/>
    </row>
    <row r="5760">
      <c r="A5760" s="59" t="s">
        <v>17</v>
      </c>
      <c r="B5760" s="59" t="s">
        <v>65</v>
      </c>
      <c r="C5760" s="59" t="s">
        <v>171</v>
      </c>
      <c r="D5760" s="59">
        <v>1.0</v>
      </c>
      <c r="E5760" s="59" t="s">
        <v>161</v>
      </c>
      <c r="F5760" s="58"/>
    </row>
    <row r="5761">
      <c r="A5761" s="59" t="s">
        <v>17</v>
      </c>
      <c r="B5761" s="59" t="s">
        <v>59</v>
      </c>
      <c r="C5761" s="59" t="s">
        <v>171</v>
      </c>
      <c r="D5761" s="59">
        <v>1.0</v>
      </c>
      <c r="E5761" s="59" t="s">
        <v>161</v>
      </c>
      <c r="F5761" s="58"/>
    </row>
    <row r="5762">
      <c r="A5762" s="59" t="s">
        <v>17</v>
      </c>
      <c r="B5762" s="59" t="s">
        <v>71</v>
      </c>
      <c r="C5762" s="59" t="s">
        <v>171</v>
      </c>
      <c r="D5762" s="59">
        <v>1.0</v>
      </c>
      <c r="E5762" s="59" t="s">
        <v>161</v>
      </c>
      <c r="F5762" s="58"/>
    </row>
    <row r="5763">
      <c r="A5763" s="59" t="s">
        <v>17</v>
      </c>
      <c r="B5763" s="59" t="s">
        <v>119</v>
      </c>
      <c r="C5763" s="59" t="s">
        <v>171</v>
      </c>
      <c r="D5763" s="59">
        <v>1.0</v>
      </c>
      <c r="E5763" s="59" t="s">
        <v>161</v>
      </c>
      <c r="F5763" s="58"/>
    </row>
    <row r="5764">
      <c r="A5764" s="59" t="s">
        <v>17</v>
      </c>
      <c r="B5764" s="59" t="s">
        <v>122</v>
      </c>
      <c r="C5764" s="59" t="s">
        <v>171</v>
      </c>
      <c r="D5764" s="59">
        <v>1.0</v>
      </c>
      <c r="E5764" s="59" t="s">
        <v>161</v>
      </c>
      <c r="F5764" s="58"/>
    </row>
    <row r="5765">
      <c r="A5765" s="59" t="s">
        <v>17</v>
      </c>
      <c r="B5765" s="59" t="s">
        <v>36</v>
      </c>
      <c r="C5765" s="59" t="s">
        <v>171</v>
      </c>
      <c r="D5765" s="59">
        <v>1.0</v>
      </c>
      <c r="E5765" s="59" t="s">
        <v>161</v>
      </c>
      <c r="F5765" s="58"/>
    </row>
    <row r="5766">
      <c r="A5766" s="59" t="s">
        <v>17</v>
      </c>
      <c r="B5766" s="59" t="s">
        <v>40</v>
      </c>
      <c r="C5766" s="59" t="s">
        <v>171</v>
      </c>
      <c r="D5766" s="59">
        <v>1.0</v>
      </c>
      <c r="E5766" s="59" t="s">
        <v>161</v>
      </c>
      <c r="F5766" s="58"/>
    </row>
    <row r="5767">
      <c r="A5767" s="59" t="s">
        <v>17</v>
      </c>
      <c r="B5767" s="59" t="s">
        <v>84</v>
      </c>
      <c r="C5767" s="59" t="s">
        <v>171</v>
      </c>
      <c r="D5767" s="59">
        <v>1.0</v>
      </c>
      <c r="E5767" s="59" t="s">
        <v>161</v>
      </c>
      <c r="F5767" s="58"/>
    </row>
    <row r="5768">
      <c r="A5768" s="59" t="s">
        <v>17</v>
      </c>
      <c r="B5768" s="59" t="s">
        <v>98</v>
      </c>
      <c r="C5768" s="59" t="s">
        <v>171</v>
      </c>
      <c r="D5768" s="59">
        <v>1.0</v>
      </c>
      <c r="E5768" s="59" t="s">
        <v>161</v>
      </c>
      <c r="F5768" s="58"/>
    </row>
    <row r="5769">
      <c r="A5769" s="59" t="s">
        <v>17</v>
      </c>
      <c r="B5769" s="59" t="s">
        <v>99</v>
      </c>
      <c r="C5769" s="59" t="s">
        <v>171</v>
      </c>
      <c r="D5769" s="59">
        <v>1.0</v>
      </c>
      <c r="E5769" s="59" t="s">
        <v>161</v>
      </c>
      <c r="F5769" s="58"/>
    </row>
    <row r="5770">
      <c r="A5770" s="59" t="s">
        <v>17</v>
      </c>
      <c r="B5770" s="59" t="s">
        <v>109</v>
      </c>
      <c r="C5770" s="59" t="s">
        <v>171</v>
      </c>
      <c r="D5770" s="59">
        <v>1.0</v>
      </c>
      <c r="E5770" s="59" t="s">
        <v>161</v>
      </c>
      <c r="F5770" s="58"/>
    </row>
    <row r="5771">
      <c r="A5771" s="59" t="s">
        <v>17</v>
      </c>
      <c r="B5771" s="59" t="s">
        <v>124</v>
      </c>
      <c r="C5771" s="59" t="s">
        <v>171</v>
      </c>
      <c r="D5771" s="59">
        <v>1.0</v>
      </c>
      <c r="E5771" s="59" t="s">
        <v>161</v>
      </c>
      <c r="F5771" s="58"/>
    </row>
    <row r="5772">
      <c r="A5772" s="59" t="s">
        <v>17</v>
      </c>
      <c r="B5772" s="59" t="s">
        <v>145</v>
      </c>
      <c r="C5772" s="59" t="s">
        <v>171</v>
      </c>
      <c r="D5772" s="59">
        <v>1.0</v>
      </c>
      <c r="E5772" s="59" t="s">
        <v>161</v>
      </c>
      <c r="F5772" s="58"/>
    </row>
    <row r="5773">
      <c r="A5773" s="59" t="s">
        <v>17</v>
      </c>
      <c r="B5773" s="59" t="s">
        <v>147</v>
      </c>
      <c r="C5773" s="59" t="s">
        <v>171</v>
      </c>
      <c r="D5773" s="59">
        <v>1.0</v>
      </c>
      <c r="E5773" s="59" t="s">
        <v>161</v>
      </c>
      <c r="F5773" s="58"/>
    </row>
    <row r="5774">
      <c r="A5774" s="59" t="s">
        <v>17</v>
      </c>
      <c r="B5774" s="59" t="s">
        <v>102</v>
      </c>
      <c r="C5774" s="59" t="s">
        <v>171</v>
      </c>
      <c r="D5774" s="59">
        <v>1.0</v>
      </c>
      <c r="E5774" s="59" t="s">
        <v>161</v>
      </c>
      <c r="F5774" s="58"/>
    </row>
    <row r="5775">
      <c r="A5775" s="59" t="s">
        <v>22</v>
      </c>
      <c r="B5775" s="59" t="s">
        <v>62</v>
      </c>
      <c r="C5775" s="59" t="s">
        <v>171</v>
      </c>
      <c r="D5775" s="59">
        <v>1.0</v>
      </c>
      <c r="E5775" s="59" t="s">
        <v>161</v>
      </c>
      <c r="F5775" s="58"/>
    </row>
    <row r="5776">
      <c r="A5776" s="59" t="s">
        <v>22</v>
      </c>
      <c r="B5776" s="59" t="s">
        <v>66</v>
      </c>
      <c r="C5776" s="59" t="s">
        <v>171</v>
      </c>
      <c r="D5776" s="59">
        <v>1.0</v>
      </c>
      <c r="E5776" s="59" t="s">
        <v>161</v>
      </c>
      <c r="F5776" s="58"/>
    </row>
    <row r="5777">
      <c r="A5777" s="59" t="s">
        <v>22</v>
      </c>
      <c r="B5777" s="59" t="s">
        <v>78</v>
      </c>
      <c r="C5777" s="59" t="s">
        <v>171</v>
      </c>
      <c r="D5777" s="59">
        <v>1.0</v>
      </c>
      <c r="E5777" s="59" t="s">
        <v>161</v>
      </c>
      <c r="F5777" s="58"/>
    </row>
    <row r="5778">
      <c r="A5778" s="59" t="s">
        <v>22</v>
      </c>
      <c r="B5778" s="59" t="s">
        <v>91</v>
      </c>
      <c r="C5778" s="59" t="s">
        <v>171</v>
      </c>
      <c r="D5778" s="59">
        <v>1.0</v>
      </c>
      <c r="E5778" s="59" t="s">
        <v>161</v>
      </c>
      <c r="F5778" s="58"/>
    </row>
    <row r="5779">
      <c r="A5779" s="59" t="s">
        <v>22</v>
      </c>
      <c r="B5779" s="59" t="s">
        <v>110</v>
      </c>
      <c r="C5779" s="59" t="s">
        <v>171</v>
      </c>
      <c r="D5779" s="59">
        <v>1.0</v>
      </c>
      <c r="E5779" s="59" t="s">
        <v>161</v>
      </c>
      <c r="F5779" s="58"/>
    </row>
    <row r="5780">
      <c r="A5780" s="59" t="s">
        <v>22</v>
      </c>
      <c r="B5780" s="59" t="s">
        <v>87</v>
      </c>
      <c r="C5780" s="59" t="s">
        <v>171</v>
      </c>
      <c r="D5780" s="59">
        <v>1.0</v>
      </c>
      <c r="E5780" s="59" t="s">
        <v>161</v>
      </c>
      <c r="F5780" s="58"/>
    </row>
    <row r="5781">
      <c r="A5781" s="59" t="s">
        <v>22</v>
      </c>
      <c r="B5781" s="59" t="s">
        <v>41</v>
      </c>
      <c r="C5781" s="59" t="s">
        <v>171</v>
      </c>
      <c r="D5781" s="59">
        <v>1.0</v>
      </c>
      <c r="E5781" s="59" t="s">
        <v>161</v>
      </c>
      <c r="F5781" s="58"/>
    </row>
    <row r="5782">
      <c r="A5782" s="59" t="s">
        <v>22</v>
      </c>
      <c r="B5782" s="59" t="s">
        <v>97</v>
      </c>
      <c r="C5782" s="59" t="s">
        <v>171</v>
      </c>
      <c r="D5782" s="59">
        <v>1.0</v>
      </c>
      <c r="E5782" s="59" t="s">
        <v>161</v>
      </c>
      <c r="F5782" s="58"/>
    </row>
    <row r="5783">
      <c r="A5783" s="59" t="s">
        <v>22</v>
      </c>
      <c r="B5783" s="59" t="s">
        <v>77</v>
      </c>
      <c r="C5783" s="59" t="s">
        <v>171</v>
      </c>
      <c r="D5783" s="59">
        <v>1.0</v>
      </c>
      <c r="E5783" s="59" t="s">
        <v>161</v>
      </c>
      <c r="F5783" s="58"/>
    </row>
    <row r="5784">
      <c r="A5784" s="59" t="s">
        <v>22</v>
      </c>
      <c r="B5784" s="59" t="s">
        <v>120</v>
      </c>
      <c r="C5784" s="59" t="s">
        <v>171</v>
      </c>
      <c r="D5784" s="59">
        <v>1.0</v>
      </c>
      <c r="E5784" s="59" t="s">
        <v>161</v>
      </c>
      <c r="F5784" s="58"/>
    </row>
    <row r="5785">
      <c r="A5785" s="59" t="s">
        <v>22</v>
      </c>
      <c r="B5785" s="59" t="s">
        <v>116</v>
      </c>
      <c r="C5785" s="59" t="s">
        <v>171</v>
      </c>
      <c r="D5785" s="59">
        <v>1.0</v>
      </c>
      <c r="E5785" s="59" t="s">
        <v>161</v>
      </c>
      <c r="F5785" s="58"/>
    </row>
    <row r="5786">
      <c r="A5786" s="59" t="s">
        <v>22</v>
      </c>
      <c r="B5786" s="59" t="s">
        <v>31</v>
      </c>
      <c r="C5786" s="59" t="s">
        <v>171</v>
      </c>
      <c r="D5786" s="59">
        <v>1.0</v>
      </c>
      <c r="E5786" s="59" t="s">
        <v>161</v>
      </c>
      <c r="F5786" s="58"/>
    </row>
    <row r="5787">
      <c r="A5787" s="59" t="s">
        <v>22</v>
      </c>
      <c r="B5787" s="59" t="s">
        <v>45</v>
      </c>
      <c r="C5787" s="59" t="s">
        <v>171</v>
      </c>
      <c r="D5787" s="59">
        <v>1.0</v>
      </c>
      <c r="E5787" s="59" t="s">
        <v>161</v>
      </c>
      <c r="F5787" s="58"/>
    </row>
    <row r="5788">
      <c r="A5788" s="59" t="s">
        <v>22</v>
      </c>
      <c r="B5788" s="59" t="s">
        <v>94</v>
      </c>
      <c r="C5788" s="59" t="s">
        <v>171</v>
      </c>
      <c r="D5788" s="59">
        <v>1.0</v>
      </c>
      <c r="E5788" s="59" t="s">
        <v>161</v>
      </c>
      <c r="F5788" s="58"/>
    </row>
    <row r="5789">
      <c r="A5789" s="59" t="s">
        <v>22</v>
      </c>
      <c r="B5789" s="59" t="s">
        <v>27</v>
      </c>
      <c r="C5789" s="59" t="s">
        <v>171</v>
      </c>
      <c r="D5789" s="59">
        <v>1.0</v>
      </c>
      <c r="E5789" s="59" t="s">
        <v>161</v>
      </c>
      <c r="F5789" s="58"/>
    </row>
    <row r="5790">
      <c r="A5790" s="59" t="s">
        <v>22</v>
      </c>
      <c r="B5790" s="59" t="s">
        <v>105</v>
      </c>
      <c r="C5790" s="59" t="s">
        <v>171</v>
      </c>
      <c r="D5790" s="59">
        <v>1.0</v>
      </c>
      <c r="E5790" s="59" t="s">
        <v>161</v>
      </c>
      <c r="F5790" s="58"/>
    </row>
    <row r="5791">
      <c r="A5791" s="59" t="s">
        <v>22</v>
      </c>
      <c r="B5791" s="59" t="s">
        <v>52</v>
      </c>
      <c r="C5791" s="59" t="s">
        <v>171</v>
      </c>
      <c r="D5791" s="59">
        <v>1.0</v>
      </c>
      <c r="E5791" s="59" t="s">
        <v>161</v>
      </c>
      <c r="F5791" s="58"/>
    </row>
    <row r="5792">
      <c r="A5792" s="59" t="s">
        <v>22</v>
      </c>
      <c r="B5792" s="59" t="s">
        <v>58</v>
      </c>
      <c r="C5792" s="59" t="s">
        <v>171</v>
      </c>
      <c r="D5792" s="59">
        <v>1.0</v>
      </c>
      <c r="E5792" s="59" t="s">
        <v>161</v>
      </c>
      <c r="F5792" s="58"/>
    </row>
    <row r="5793">
      <c r="A5793" s="59" t="s">
        <v>22</v>
      </c>
      <c r="B5793" s="59" t="s">
        <v>65</v>
      </c>
      <c r="C5793" s="59" t="s">
        <v>171</v>
      </c>
      <c r="D5793" s="59">
        <v>1.0</v>
      </c>
      <c r="E5793" s="59" t="s">
        <v>161</v>
      </c>
      <c r="F5793" s="58"/>
    </row>
    <row r="5794">
      <c r="A5794" s="59" t="s">
        <v>22</v>
      </c>
      <c r="B5794" s="59" t="s">
        <v>59</v>
      </c>
      <c r="C5794" s="59" t="s">
        <v>171</v>
      </c>
      <c r="D5794" s="59">
        <v>1.0</v>
      </c>
      <c r="E5794" s="59" t="s">
        <v>161</v>
      </c>
      <c r="F5794" s="58"/>
    </row>
    <row r="5795">
      <c r="A5795" s="59" t="s">
        <v>22</v>
      </c>
      <c r="B5795" s="59" t="s">
        <v>71</v>
      </c>
      <c r="C5795" s="59" t="s">
        <v>171</v>
      </c>
      <c r="D5795" s="59">
        <v>1.0</v>
      </c>
      <c r="E5795" s="59" t="s">
        <v>161</v>
      </c>
      <c r="F5795" s="58"/>
    </row>
    <row r="5796">
      <c r="A5796" s="59" t="s">
        <v>22</v>
      </c>
      <c r="B5796" s="59" t="s">
        <v>119</v>
      </c>
      <c r="C5796" s="59" t="s">
        <v>171</v>
      </c>
      <c r="D5796" s="59">
        <v>1.0</v>
      </c>
      <c r="E5796" s="59" t="s">
        <v>161</v>
      </c>
      <c r="F5796" s="58"/>
    </row>
    <row r="5797">
      <c r="A5797" s="59" t="s">
        <v>22</v>
      </c>
      <c r="B5797" s="59" t="s">
        <v>122</v>
      </c>
      <c r="C5797" s="59" t="s">
        <v>171</v>
      </c>
      <c r="D5797" s="59">
        <v>1.0</v>
      </c>
      <c r="E5797" s="59" t="s">
        <v>161</v>
      </c>
      <c r="F5797" s="58"/>
    </row>
    <row r="5798">
      <c r="A5798" s="59" t="s">
        <v>22</v>
      </c>
      <c r="B5798" s="59" t="s">
        <v>36</v>
      </c>
      <c r="C5798" s="59" t="s">
        <v>171</v>
      </c>
      <c r="D5798" s="59">
        <v>1.0</v>
      </c>
      <c r="E5798" s="59" t="s">
        <v>161</v>
      </c>
      <c r="F5798" s="58"/>
    </row>
    <row r="5799">
      <c r="A5799" s="59" t="s">
        <v>22</v>
      </c>
      <c r="B5799" s="59" t="s">
        <v>40</v>
      </c>
      <c r="C5799" s="59" t="s">
        <v>171</v>
      </c>
      <c r="D5799" s="59">
        <v>1.0</v>
      </c>
      <c r="E5799" s="59" t="s">
        <v>161</v>
      </c>
      <c r="F5799" s="58"/>
    </row>
    <row r="5800">
      <c r="A5800" s="59" t="s">
        <v>22</v>
      </c>
      <c r="B5800" s="59" t="s">
        <v>84</v>
      </c>
      <c r="C5800" s="59" t="s">
        <v>171</v>
      </c>
      <c r="D5800" s="59">
        <v>1.0</v>
      </c>
      <c r="E5800" s="59" t="s">
        <v>161</v>
      </c>
      <c r="F5800" s="58"/>
    </row>
    <row r="5801">
      <c r="A5801" s="59" t="s">
        <v>22</v>
      </c>
      <c r="B5801" s="59" t="s">
        <v>98</v>
      </c>
      <c r="C5801" s="59" t="s">
        <v>171</v>
      </c>
      <c r="D5801" s="59">
        <v>1.0</v>
      </c>
      <c r="E5801" s="59" t="s">
        <v>161</v>
      </c>
      <c r="F5801" s="58"/>
    </row>
    <row r="5802">
      <c r="A5802" s="59" t="s">
        <v>22</v>
      </c>
      <c r="B5802" s="59" t="s">
        <v>99</v>
      </c>
      <c r="C5802" s="59" t="s">
        <v>171</v>
      </c>
      <c r="D5802" s="59">
        <v>1.0</v>
      </c>
      <c r="E5802" s="59" t="s">
        <v>161</v>
      </c>
      <c r="F5802" s="58"/>
    </row>
    <row r="5803">
      <c r="A5803" s="59" t="s">
        <v>22</v>
      </c>
      <c r="B5803" s="59" t="s">
        <v>109</v>
      </c>
      <c r="C5803" s="59" t="s">
        <v>171</v>
      </c>
      <c r="D5803" s="59">
        <v>1.0</v>
      </c>
      <c r="E5803" s="59" t="s">
        <v>161</v>
      </c>
      <c r="F5803" s="58"/>
    </row>
    <row r="5804">
      <c r="A5804" s="59" t="s">
        <v>22</v>
      </c>
      <c r="B5804" s="59" t="s">
        <v>124</v>
      </c>
      <c r="C5804" s="59" t="s">
        <v>171</v>
      </c>
      <c r="D5804" s="59">
        <v>1.0</v>
      </c>
      <c r="E5804" s="59" t="s">
        <v>161</v>
      </c>
      <c r="F5804" s="58"/>
    </row>
    <row r="5805">
      <c r="A5805" s="59" t="s">
        <v>22</v>
      </c>
      <c r="B5805" s="59" t="s">
        <v>145</v>
      </c>
      <c r="C5805" s="59" t="s">
        <v>171</v>
      </c>
      <c r="D5805" s="59">
        <v>1.0</v>
      </c>
      <c r="E5805" s="59" t="s">
        <v>161</v>
      </c>
      <c r="F5805" s="58"/>
    </row>
    <row r="5806">
      <c r="A5806" s="59" t="s">
        <v>22</v>
      </c>
      <c r="B5806" s="59" t="s">
        <v>147</v>
      </c>
      <c r="C5806" s="59" t="s">
        <v>171</v>
      </c>
      <c r="D5806" s="59">
        <v>1.0</v>
      </c>
      <c r="E5806" s="59" t="s">
        <v>161</v>
      </c>
      <c r="F5806" s="58"/>
    </row>
    <row r="5807">
      <c r="A5807" s="59" t="s">
        <v>22</v>
      </c>
      <c r="B5807" s="59" t="s">
        <v>102</v>
      </c>
      <c r="C5807" s="59" t="s">
        <v>171</v>
      </c>
      <c r="D5807" s="59">
        <v>1.0</v>
      </c>
      <c r="E5807" s="59" t="s">
        <v>161</v>
      </c>
      <c r="F5807" s="58"/>
    </row>
    <row r="5808">
      <c r="A5808" s="59" t="s">
        <v>62</v>
      </c>
      <c r="B5808" s="59" t="s">
        <v>66</v>
      </c>
      <c r="C5808" s="59" t="s">
        <v>171</v>
      </c>
      <c r="D5808" s="59">
        <v>1.0</v>
      </c>
      <c r="E5808" s="59" t="s">
        <v>161</v>
      </c>
      <c r="F5808" s="58"/>
    </row>
    <row r="5809">
      <c r="A5809" s="59" t="s">
        <v>62</v>
      </c>
      <c r="B5809" s="59" t="s">
        <v>78</v>
      </c>
      <c r="C5809" s="59" t="s">
        <v>171</v>
      </c>
      <c r="D5809" s="59">
        <v>1.0</v>
      </c>
      <c r="E5809" s="59" t="s">
        <v>161</v>
      </c>
      <c r="F5809" s="58"/>
    </row>
    <row r="5810">
      <c r="A5810" s="59" t="s">
        <v>62</v>
      </c>
      <c r="B5810" s="59" t="s">
        <v>91</v>
      </c>
      <c r="C5810" s="59" t="s">
        <v>171</v>
      </c>
      <c r="D5810" s="59">
        <v>1.0</v>
      </c>
      <c r="E5810" s="59" t="s">
        <v>161</v>
      </c>
      <c r="F5810" s="58"/>
    </row>
    <row r="5811">
      <c r="A5811" s="59" t="s">
        <v>62</v>
      </c>
      <c r="B5811" s="59" t="s">
        <v>110</v>
      </c>
      <c r="C5811" s="59" t="s">
        <v>171</v>
      </c>
      <c r="D5811" s="59">
        <v>1.0</v>
      </c>
      <c r="E5811" s="59" t="s">
        <v>161</v>
      </c>
      <c r="F5811" s="58"/>
    </row>
    <row r="5812">
      <c r="A5812" s="59" t="s">
        <v>62</v>
      </c>
      <c r="B5812" s="59" t="s">
        <v>87</v>
      </c>
      <c r="C5812" s="59" t="s">
        <v>171</v>
      </c>
      <c r="D5812" s="59">
        <v>1.0</v>
      </c>
      <c r="E5812" s="59" t="s">
        <v>161</v>
      </c>
      <c r="F5812" s="58"/>
    </row>
    <row r="5813">
      <c r="A5813" s="59" t="s">
        <v>62</v>
      </c>
      <c r="B5813" s="59" t="s">
        <v>41</v>
      </c>
      <c r="C5813" s="59" t="s">
        <v>171</v>
      </c>
      <c r="D5813" s="59">
        <v>1.0</v>
      </c>
      <c r="E5813" s="59" t="s">
        <v>161</v>
      </c>
      <c r="F5813" s="58"/>
    </row>
    <row r="5814">
      <c r="A5814" s="59" t="s">
        <v>62</v>
      </c>
      <c r="B5814" s="59" t="s">
        <v>97</v>
      </c>
      <c r="C5814" s="59" t="s">
        <v>171</v>
      </c>
      <c r="D5814" s="59">
        <v>1.0</v>
      </c>
      <c r="E5814" s="59" t="s">
        <v>161</v>
      </c>
      <c r="F5814" s="58"/>
    </row>
    <row r="5815">
      <c r="A5815" s="59" t="s">
        <v>62</v>
      </c>
      <c r="B5815" s="59" t="s">
        <v>77</v>
      </c>
      <c r="C5815" s="59" t="s">
        <v>171</v>
      </c>
      <c r="D5815" s="59">
        <v>1.0</v>
      </c>
      <c r="E5815" s="59" t="s">
        <v>161</v>
      </c>
      <c r="F5815" s="58"/>
    </row>
    <row r="5816">
      <c r="A5816" s="59" t="s">
        <v>62</v>
      </c>
      <c r="B5816" s="59" t="s">
        <v>120</v>
      </c>
      <c r="C5816" s="59" t="s">
        <v>171</v>
      </c>
      <c r="D5816" s="59">
        <v>1.0</v>
      </c>
      <c r="E5816" s="59" t="s">
        <v>161</v>
      </c>
      <c r="F5816" s="58"/>
    </row>
    <row r="5817">
      <c r="A5817" s="59" t="s">
        <v>62</v>
      </c>
      <c r="B5817" s="59" t="s">
        <v>116</v>
      </c>
      <c r="C5817" s="59" t="s">
        <v>171</v>
      </c>
      <c r="D5817" s="59">
        <v>1.0</v>
      </c>
      <c r="E5817" s="59" t="s">
        <v>161</v>
      </c>
      <c r="F5817" s="58"/>
    </row>
    <row r="5818">
      <c r="A5818" s="59" t="s">
        <v>62</v>
      </c>
      <c r="B5818" s="59" t="s">
        <v>31</v>
      </c>
      <c r="C5818" s="59" t="s">
        <v>171</v>
      </c>
      <c r="D5818" s="59">
        <v>1.0</v>
      </c>
      <c r="E5818" s="59" t="s">
        <v>161</v>
      </c>
      <c r="F5818" s="58"/>
    </row>
    <row r="5819">
      <c r="A5819" s="59" t="s">
        <v>62</v>
      </c>
      <c r="B5819" s="59" t="s">
        <v>45</v>
      </c>
      <c r="C5819" s="59" t="s">
        <v>171</v>
      </c>
      <c r="D5819" s="59">
        <v>1.0</v>
      </c>
      <c r="E5819" s="59" t="s">
        <v>161</v>
      </c>
      <c r="F5819" s="58"/>
    </row>
    <row r="5820">
      <c r="A5820" s="59" t="s">
        <v>62</v>
      </c>
      <c r="B5820" s="59" t="s">
        <v>94</v>
      </c>
      <c r="C5820" s="59" t="s">
        <v>171</v>
      </c>
      <c r="D5820" s="59">
        <v>1.0</v>
      </c>
      <c r="E5820" s="59" t="s">
        <v>161</v>
      </c>
      <c r="F5820" s="58"/>
    </row>
    <row r="5821">
      <c r="A5821" s="59" t="s">
        <v>62</v>
      </c>
      <c r="B5821" s="59" t="s">
        <v>27</v>
      </c>
      <c r="C5821" s="59" t="s">
        <v>171</v>
      </c>
      <c r="D5821" s="59">
        <v>1.0</v>
      </c>
      <c r="E5821" s="59" t="s">
        <v>161</v>
      </c>
      <c r="F5821" s="58"/>
    </row>
    <row r="5822">
      <c r="A5822" s="59" t="s">
        <v>62</v>
      </c>
      <c r="B5822" s="59" t="s">
        <v>105</v>
      </c>
      <c r="C5822" s="59" t="s">
        <v>171</v>
      </c>
      <c r="D5822" s="59">
        <v>1.0</v>
      </c>
      <c r="E5822" s="59" t="s">
        <v>161</v>
      </c>
      <c r="F5822" s="58"/>
    </row>
    <row r="5823">
      <c r="A5823" s="59" t="s">
        <v>62</v>
      </c>
      <c r="B5823" s="59" t="s">
        <v>52</v>
      </c>
      <c r="C5823" s="59" t="s">
        <v>171</v>
      </c>
      <c r="D5823" s="59">
        <v>1.0</v>
      </c>
      <c r="E5823" s="59" t="s">
        <v>161</v>
      </c>
      <c r="F5823" s="58"/>
    </row>
    <row r="5824">
      <c r="A5824" s="59" t="s">
        <v>62</v>
      </c>
      <c r="B5824" s="59" t="s">
        <v>58</v>
      </c>
      <c r="C5824" s="59" t="s">
        <v>171</v>
      </c>
      <c r="D5824" s="59">
        <v>1.0</v>
      </c>
      <c r="E5824" s="59" t="s">
        <v>161</v>
      </c>
      <c r="F5824" s="58"/>
    </row>
    <row r="5825">
      <c r="A5825" s="59" t="s">
        <v>62</v>
      </c>
      <c r="B5825" s="59" t="s">
        <v>65</v>
      </c>
      <c r="C5825" s="59" t="s">
        <v>171</v>
      </c>
      <c r="D5825" s="59">
        <v>1.0</v>
      </c>
      <c r="E5825" s="59" t="s">
        <v>161</v>
      </c>
      <c r="F5825" s="58"/>
    </row>
    <row r="5826">
      <c r="A5826" s="59" t="s">
        <v>62</v>
      </c>
      <c r="B5826" s="59" t="s">
        <v>59</v>
      </c>
      <c r="C5826" s="59" t="s">
        <v>171</v>
      </c>
      <c r="D5826" s="59">
        <v>1.0</v>
      </c>
      <c r="E5826" s="59" t="s">
        <v>161</v>
      </c>
      <c r="F5826" s="58"/>
    </row>
    <row r="5827">
      <c r="A5827" s="59" t="s">
        <v>62</v>
      </c>
      <c r="B5827" s="59" t="s">
        <v>71</v>
      </c>
      <c r="C5827" s="59" t="s">
        <v>171</v>
      </c>
      <c r="D5827" s="59">
        <v>1.0</v>
      </c>
      <c r="E5827" s="59" t="s">
        <v>161</v>
      </c>
      <c r="F5827" s="58"/>
    </row>
    <row r="5828">
      <c r="A5828" s="59" t="s">
        <v>62</v>
      </c>
      <c r="B5828" s="59" t="s">
        <v>119</v>
      </c>
      <c r="C5828" s="59" t="s">
        <v>171</v>
      </c>
      <c r="D5828" s="59">
        <v>1.0</v>
      </c>
      <c r="E5828" s="59" t="s">
        <v>161</v>
      </c>
      <c r="F5828" s="58"/>
    </row>
    <row r="5829">
      <c r="A5829" s="59" t="s">
        <v>62</v>
      </c>
      <c r="B5829" s="59" t="s">
        <v>122</v>
      </c>
      <c r="C5829" s="59" t="s">
        <v>171</v>
      </c>
      <c r="D5829" s="59">
        <v>1.0</v>
      </c>
      <c r="E5829" s="59" t="s">
        <v>161</v>
      </c>
      <c r="F5829" s="58"/>
    </row>
    <row r="5830">
      <c r="A5830" s="59" t="s">
        <v>62</v>
      </c>
      <c r="B5830" s="59" t="s">
        <v>36</v>
      </c>
      <c r="C5830" s="59" t="s">
        <v>171</v>
      </c>
      <c r="D5830" s="59">
        <v>1.0</v>
      </c>
      <c r="E5830" s="59" t="s">
        <v>161</v>
      </c>
      <c r="F5830" s="58"/>
    </row>
    <row r="5831">
      <c r="A5831" s="59" t="s">
        <v>62</v>
      </c>
      <c r="B5831" s="59" t="s">
        <v>40</v>
      </c>
      <c r="C5831" s="59" t="s">
        <v>171</v>
      </c>
      <c r="D5831" s="59">
        <v>1.0</v>
      </c>
      <c r="E5831" s="59" t="s">
        <v>161</v>
      </c>
      <c r="F5831" s="58"/>
    </row>
    <row r="5832">
      <c r="A5832" s="59" t="s">
        <v>62</v>
      </c>
      <c r="B5832" s="59" t="s">
        <v>84</v>
      </c>
      <c r="C5832" s="59" t="s">
        <v>171</v>
      </c>
      <c r="D5832" s="59">
        <v>1.0</v>
      </c>
      <c r="E5832" s="59" t="s">
        <v>161</v>
      </c>
      <c r="F5832" s="58"/>
    </row>
    <row r="5833">
      <c r="A5833" s="59" t="s">
        <v>62</v>
      </c>
      <c r="B5833" s="59" t="s">
        <v>98</v>
      </c>
      <c r="C5833" s="59" t="s">
        <v>171</v>
      </c>
      <c r="D5833" s="59">
        <v>1.0</v>
      </c>
      <c r="E5833" s="59" t="s">
        <v>161</v>
      </c>
      <c r="F5833" s="58"/>
    </row>
    <row r="5834">
      <c r="A5834" s="59" t="s">
        <v>62</v>
      </c>
      <c r="B5834" s="59" t="s">
        <v>99</v>
      </c>
      <c r="C5834" s="59" t="s">
        <v>171</v>
      </c>
      <c r="D5834" s="59">
        <v>1.0</v>
      </c>
      <c r="E5834" s="59" t="s">
        <v>161</v>
      </c>
      <c r="F5834" s="58"/>
    </row>
    <row r="5835">
      <c r="A5835" s="59" t="s">
        <v>62</v>
      </c>
      <c r="B5835" s="59" t="s">
        <v>109</v>
      </c>
      <c r="C5835" s="59" t="s">
        <v>171</v>
      </c>
      <c r="D5835" s="59">
        <v>1.0</v>
      </c>
      <c r="E5835" s="59" t="s">
        <v>161</v>
      </c>
      <c r="F5835" s="58"/>
    </row>
    <row r="5836">
      <c r="A5836" s="59" t="s">
        <v>62</v>
      </c>
      <c r="B5836" s="59" t="s">
        <v>124</v>
      </c>
      <c r="C5836" s="59" t="s">
        <v>171</v>
      </c>
      <c r="D5836" s="59">
        <v>1.0</v>
      </c>
      <c r="E5836" s="59" t="s">
        <v>161</v>
      </c>
      <c r="F5836" s="58"/>
    </row>
    <row r="5837">
      <c r="A5837" s="59" t="s">
        <v>62</v>
      </c>
      <c r="B5837" s="59" t="s">
        <v>145</v>
      </c>
      <c r="C5837" s="59" t="s">
        <v>171</v>
      </c>
      <c r="D5837" s="59">
        <v>1.0</v>
      </c>
      <c r="E5837" s="59" t="s">
        <v>161</v>
      </c>
      <c r="F5837" s="58"/>
    </row>
    <row r="5838">
      <c r="A5838" s="59" t="s">
        <v>62</v>
      </c>
      <c r="B5838" s="59" t="s">
        <v>147</v>
      </c>
      <c r="C5838" s="59" t="s">
        <v>171</v>
      </c>
      <c r="D5838" s="59">
        <v>1.0</v>
      </c>
      <c r="E5838" s="59" t="s">
        <v>161</v>
      </c>
      <c r="F5838" s="58"/>
    </row>
    <row r="5839">
      <c r="A5839" s="59" t="s">
        <v>62</v>
      </c>
      <c r="B5839" s="59" t="s">
        <v>102</v>
      </c>
      <c r="C5839" s="59" t="s">
        <v>171</v>
      </c>
      <c r="D5839" s="59">
        <v>1.0</v>
      </c>
      <c r="E5839" s="59" t="s">
        <v>161</v>
      </c>
      <c r="F5839" s="58"/>
    </row>
    <row r="5840">
      <c r="A5840" s="59" t="s">
        <v>66</v>
      </c>
      <c r="B5840" s="59" t="s">
        <v>78</v>
      </c>
      <c r="C5840" s="59" t="s">
        <v>171</v>
      </c>
      <c r="D5840" s="59">
        <v>1.0</v>
      </c>
      <c r="E5840" s="59" t="s">
        <v>161</v>
      </c>
      <c r="F5840" s="58"/>
    </row>
    <row r="5841">
      <c r="A5841" s="59" t="s">
        <v>66</v>
      </c>
      <c r="B5841" s="59" t="s">
        <v>91</v>
      </c>
      <c r="C5841" s="59" t="s">
        <v>171</v>
      </c>
      <c r="D5841" s="59">
        <v>1.0</v>
      </c>
      <c r="E5841" s="59" t="s">
        <v>161</v>
      </c>
      <c r="F5841" s="58"/>
    </row>
    <row r="5842">
      <c r="A5842" s="59" t="s">
        <v>66</v>
      </c>
      <c r="B5842" s="59" t="s">
        <v>110</v>
      </c>
      <c r="C5842" s="59" t="s">
        <v>171</v>
      </c>
      <c r="D5842" s="59">
        <v>1.0</v>
      </c>
      <c r="E5842" s="59" t="s">
        <v>161</v>
      </c>
      <c r="F5842" s="58"/>
    </row>
    <row r="5843">
      <c r="A5843" s="59" t="s">
        <v>66</v>
      </c>
      <c r="B5843" s="59" t="s">
        <v>87</v>
      </c>
      <c r="C5843" s="59" t="s">
        <v>171</v>
      </c>
      <c r="D5843" s="59">
        <v>1.0</v>
      </c>
      <c r="E5843" s="59" t="s">
        <v>161</v>
      </c>
      <c r="F5843" s="58"/>
    </row>
    <row r="5844">
      <c r="A5844" s="59" t="s">
        <v>66</v>
      </c>
      <c r="B5844" s="59" t="s">
        <v>41</v>
      </c>
      <c r="C5844" s="59" t="s">
        <v>171</v>
      </c>
      <c r="D5844" s="59">
        <v>1.0</v>
      </c>
      <c r="E5844" s="59" t="s">
        <v>161</v>
      </c>
      <c r="F5844" s="58"/>
    </row>
    <row r="5845">
      <c r="A5845" s="59" t="s">
        <v>66</v>
      </c>
      <c r="B5845" s="59" t="s">
        <v>97</v>
      </c>
      <c r="C5845" s="59" t="s">
        <v>171</v>
      </c>
      <c r="D5845" s="59">
        <v>1.0</v>
      </c>
      <c r="E5845" s="59" t="s">
        <v>161</v>
      </c>
      <c r="F5845" s="58"/>
    </row>
    <row r="5846">
      <c r="A5846" s="59" t="s">
        <v>66</v>
      </c>
      <c r="B5846" s="59" t="s">
        <v>77</v>
      </c>
      <c r="C5846" s="59" t="s">
        <v>171</v>
      </c>
      <c r="D5846" s="59">
        <v>1.0</v>
      </c>
      <c r="E5846" s="59" t="s">
        <v>161</v>
      </c>
      <c r="F5846" s="58"/>
    </row>
    <row r="5847">
      <c r="A5847" s="59" t="s">
        <v>66</v>
      </c>
      <c r="B5847" s="59" t="s">
        <v>120</v>
      </c>
      <c r="C5847" s="59" t="s">
        <v>171</v>
      </c>
      <c r="D5847" s="59">
        <v>1.0</v>
      </c>
      <c r="E5847" s="59" t="s">
        <v>161</v>
      </c>
      <c r="F5847" s="58"/>
    </row>
    <row r="5848">
      <c r="A5848" s="59" t="s">
        <v>66</v>
      </c>
      <c r="B5848" s="59" t="s">
        <v>116</v>
      </c>
      <c r="C5848" s="59" t="s">
        <v>171</v>
      </c>
      <c r="D5848" s="59">
        <v>1.0</v>
      </c>
      <c r="E5848" s="59" t="s">
        <v>161</v>
      </c>
      <c r="F5848" s="58"/>
    </row>
    <row r="5849">
      <c r="A5849" s="59" t="s">
        <v>66</v>
      </c>
      <c r="B5849" s="59" t="s">
        <v>31</v>
      </c>
      <c r="C5849" s="59" t="s">
        <v>171</v>
      </c>
      <c r="D5849" s="59">
        <v>1.0</v>
      </c>
      <c r="E5849" s="59" t="s">
        <v>161</v>
      </c>
      <c r="F5849" s="58"/>
    </row>
    <row r="5850">
      <c r="A5850" s="59" t="s">
        <v>66</v>
      </c>
      <c r="B5850" s="59" t="s">
        <v>45</v>
      </c>
      <c r="C5850" s="59" t="s">
        <v>171</v>
      </c>
      <c r="D5850" s="59">
        <v>1.0</v>
      </c>
      <c r="E5850" s="59" t="s">
        <v>161</v>
      </c>
      <c r="F5850" s="58"/>
    </row>
    <row r="5851">
      <c r="A5851" s="59" t="s">
        <v>66</v>
      </c>
      <c r="B5851" s="59" t="s">
        <v>94</v>
      </c>
      <c r="C5851" s="59" t="s">
        <v>171</v>
      </c>
      <c r="D5851" s="59">
        <v>1.0</v>
      </c>
      <c r="E5851" s="59" t="s">
        <v>161</v>
      </c>
      <c r="F5851" s="58"/>
    </row>
    <row r="5852">
      <c r="A5852" s="59" t="s">
        <v>66</v>
      </c>
      <c r="B5852" s="59" t="s">
        <v>27</v>
      </c>
      <c r="C5852" s="59" t="s">
        <v>171</v>
      </c>
      <c r="D5852" s="59">
        <v>1.0</v>
      </c>
      <c r="E5852" s="59" t="s">
        <v>161</v>
      </c>
      <c r="F5852" s="58"/>
    </row>
    <row r="5853">
      <c r="A5853" s="59" t="s">
        <v>66</v>
      </c>
      <c r="B5853" s="59" t="s">
        <v>105</v>
      </c>
      <c r="C5853" s="59" t="s">
        <v>171</v>
      </c>
      <c r="D5853" s="59">
        <v>1.0</v>
      </c>
      <c r="E5853" s="59" t="s">
        <v>161</v>
      </c>
      <c r="F5853" s="58"/>
    </row>
    <row r="5854">
      <c r="A5854" s="59" t="s">
        <v>66</v>
      </c>
      <c r="B5854" s="59" t="s">
        <v>52</v>
      </c>
      <c r="C5854" s="59" t="s">
        <v>171</v>
      </c>
      <c r="D5854" s="59">
        <v>1.0</v>
      </c>
      <c r="E5854" s="59" t="s">
        <v>161</v>
      </c>
      <c r="F5854" s="58"/>
    </row>
    <row r="5855">
      <c r="A5855" s="59" t="s">
        <v>66</v>
      </c>
      <c r="B5855" s="59" t="s">
        <v>58</v>
      </c>
      <c r="C5855" s="59" t="s">
        <v>171</v>
      </c>
      <c r="D5855" s="59">
        <v>1.0</v>
      </c>
      <c r="E5855" s="59" t="s">
        <v>161</v>
      </c>
      <c r="F5855" s="58"/>
    </row>
    <row r="5856">
      <c r="A5856" s="59" t="s">
        <v>66</v>
      </c>
      <c r="B5856" s="59" t="s">
        <v>65</v>
      </c>
      <c r="C5856" s="59" t="s">
        <v>171</v>
      </c>
      <c r="D5856" s="59">
        <v>1.0</v>
      </c>
      <c r="E5856" s="59" t="s">
        <v>161</v>
      </c>
      <c r="F5856" s="58"/>
    </row>
    <row r="5857">
      <c r="A5857" s="59" t="s">
        <v>66</v>
      </c>
      <c r="B5857" s="59" t="s">
        <v>59</v>
      </c>
      <c r="C5857" s="59" t="s">
        <v>171</v>
      </c>
      <c r="D5857" s="59">
        <v>1.0</v>
      </c>
      <c r="E5857" s="59" t="s">
        <v>161</v>
      </c>
      <c r="F5857" s="58"/>
    </row>
    <row r="5858">
      <c r="A5858" s="59" t="s">
        <v>66</v>
      </c>
      <c r="B5858" s="59" t="s">
        <v>71</v>
      </c>
      <c r="C5858" s="59" t="s">
        <v>171</v>
      </c>
      <c r="D5858" s="59">
        <v>1.0</v>
      </c>
      <c r="E5858" s="59" t="s">
        <v>161</v>
      </c>
      <c r="F5858" s="58"/>
    </row>
    <row r="5859">
      <c r="A5859" s="59" t="s">
        <v>66</v>
      </c>
      <c r="B5859" s="59" t="s">
        <v>119</v>
      </c>
      <c r="C5859" s="59" t="s">
        <v>171</v>
      </c>
      <c r="D5859" s="59">
        <v>1.0</v>
      </c>
      <c r="E5859" s="59" t="s">
        <v>161</v>
      </c>
      <c r="F5859" s="58"/>
    </row>
    <row r="5860">
      <c r="A5860" s="59" t="s">
        <v>66</v>
      </c>
      <c r="B5860" s="59" t="s">
        <v>122</v>
      </c>
      <c r="C5860" s="59" t="s">
        <v>171</v>
      </c>
      <c r="D5860" s="59">
        <v>1.0</v>
      </c>
      <c r="E5860" s="59" t="s">
        <v>161</v>
      </c>
      <c r="F5860" s="58"/>
    </row>
    <row r="5861">
      <c r="A5861" s="59" t="s">
        <v>66</v>
      </c>
      <c r="B5861" s="59" t="s">
        <v>36</v>
      </c>
      <c r="C5861" s="59" t="s">
        <v>171</v>
      </c>
      <c r="D5861" s="59">
        <v>1.0</v>
      </c>
      <c r="E5861" s="59" t="s">
        <v>161</v>
      </c>
      <c r="F5861" s="58"/>
    </row>
    <row r="5862">
      <c r="A5862" s="59" t="s">
        <v>66</v>
      </c>
      <c r="B5862" s="59" t="s">
        <v>40</v>
      </c>
      <c r="C5862" s="59" t="s">
        <v>171</v>
      </c>
      <c r="D5862" s="59">
        <v>1.0</v>
      </c>
      <c r="E5862" s="59" t="s">
        <v>161</v>
      </c>
      <c r="F5862" s="58"/>
    </row>
    <row r="5863">
      <c r="A5863" s="59" t="s">
        <v>66</v>
      </c>
      <c r="B5863" s="59" t="s">
        <v>84</v>
      </c>
      <c r="C5863" s="59" t="s">
        <v>171</v>
      </c>
      <c r="D5863" s="59">
        <v>1.0</v>
      </c>
      <c r="E5863" s="59" t="s">
        <v>161</v>
      </c>
      <c r="F5863" s="58"/>
    </row>
    <row r="5864">
      <c r="A5864" s="59" t="s">
        <v>66</v>
      </c>
      <c r="B5864" s="59" t="s">
        <v>98</v>
      </c>
      <c r="C5864" s="59" t="s">
        <v>171</v>
      </c>
      <c r="D5864" s="59">
        <v>1.0</v>
      </c>
      <c r="E5864" s="59" t="s">
        <v>161</v>
      </c>
      <c r="F5864" s="58"/>
    </row>
    <row r="5865">
      <c r="A5865" s="59" t="s">
        <v>66</v>
      </c>
      <c r="B5865" s="59" t="s">
        <v>99</v>
      </c>
      <c r="C5865" s="59" t="s">
        <v>171</v>
      </c>
      <c r="D5865" s="59">
        <v>1.0</v>
      </c>
      <c r="E5865" s="59" t="s">
        <v>161</v>
      </c>
      <c r="F5865" s="58"/>
    </row>
    <row r="5866">
      <c r="A5866" s="59" t="s">
        <v>66</v>
      </c>
      <c r="B5866" s="59" t="s">
        <v>109</v>
      </c>
      <c r="C5866" s="59" t="s">
        <v>171</v>
      </c>
      <c r="D5866" s="59">
        <v>1.0</v>
      </c>
      <c r="E5866" s="59" t="s">
        <v>161</v>
      </c>
      <c r="F5866" s="58"/>
    </row>
    <row r="5867">
      <c r="A5867" s="59" t="s">
        <v>66</v>
      </c>
      <c r="B5867" s="59" t="s">
        <v>124</v>
      </c>
      <c r="C5867" s="59" t="s">
        <v>171</v>
      </c>
      <c r="D5867" s="59">
        <v>1.0</v>
      </c>
      <c r="E5867" s="59" t="s">
        <v>161</v>
      </c>
      <c r="F5867" s="58"/>
    </row>
    <row r="5868">
      <c r="A5868" s="59" t="s">
        <v>66</v>
      </c>
      <c r="B5868" s="59" t="s">
        <v>145</v>
      </c>
      <c r="C5868" s="59" t="s">
        <v>171</v>
      </c>
      <c r="D5868" s="59">
        <v>1.0</v>
      </c>
      <c r="E5868" s="59" t="s">
        <v>161</v>
      </c>
      <c r="F5868" s="58"/>
    </row>
    <row r="5869">
      <c r="A5869" s="59" t="s">
        <v>66</v>
      </c>
      <c r="B5869" s="59" t="s">
        <v>147</v>
      </c>
      <c r="C5869" s="59" t="s">
        <v>171</v>
      </c>
      <c r="D5869" s="59">
        <v>1.0</v>
      </c>
      <c r="E5869" s="59" t="s">
        <v>161</v>
      </c>
      <c r="F5869" s="58"/>
    </row>
    <row r="5870">
      <c r="A5870" s="59" t="s">
        <v>66</v>
      </c>
      <c r="B5870" s="59" t="s">
        <v>102</v>
      </c>
      <c r="C5870" s="59" t="s">
        <v>171</v>
      </c>
      <c r="D5870" s="59">
        <v>1.0</v>
      </c>
      <c r="E5870" s="59" t="s">
        <v>161</v>
      </c>
      <c r="F5870" s="58"/>
    </row>
    <row r="5871">
      <c r="A5871" s="59" t="s">
        <v>78</v>
      </c>
      <c r="B5871" s="59" t="s">
        <v>91</v>
      </c>
      <c r="C5871" s="59" t="s">
        <v>171</v>
      </c>
      <c r="D5871" s="59">
        <v>1.0</v>
      </c>
      <c r="E5871" s="59" t="s">
        <v>161</v>
      </c>
      <c r="F5871" s="58"/>
    </row>
    <row r="5872">
      <c r="A5872" s="59" t="s">
        <v>78</v>
      </c>
      <c r="B5872" s="59" t="s">
        <v>110</v>
      </c>
      <c r="C5872" s="59" t="s">
        <v>171</v>
      </c>
      <c r="D5872" s="59">
        <v>1.0</v>
      </c>
      <c r="E5872" s="59" t="s">
        <v>161</v>
      </c>
      <c r="F5872" s="58"/>
    </row>
    <row r="5873">
      <c r="A5873" s="59" t="s">
        <v>78</v>
      </c>
      <c r="B5873" s="59" t="s">
        <v>87</v>
      </c>
      <c r="C5873" s="59" t="s">
        <v>171</v>
      </c>
      <c r="D5873" s="59">
        <v>1.0</v>
      </c>
      <c r="E5873" s="59" t="s">
        <v>161</v>
      </c>
      <c r="F5873" s="58"/>
    </row>
    <row r="5874">
      <c r="A5874" s="59" t="s">
        <v>78</v>
      </c>
      <c r="B5874" s="59" t="s">
        <v>41</v>
      </c>
      <c r="C5874" s="59" t="s">
        <v>171</v>
      </c>
      <c r="D5874" s="59">
        <v>1.0</v>
      </c>
      <c r="E5874" s="59" t="s">
        <v>161</v>
      </c>
      <c r="F5874" s="58"/>
    </row>
    <row r="5875">
      <c r="A5875" s="59" t="s">
        <v>78</v>
      </c>
      <c r="B5875" s="59" t="s">
        <v>97</v>
      </c>
      <c r="C5875" s="59" t="s">
        <v>171</v>
      </c>
      <c r="D5875" s="59">
        <v>1.0</v>
      </c>
      <c r="E5875" s="59" t="s">
        <v>161</v>
      </c>
      <c r="F5875" s="58"/>
    </row>
    <row r="5876">
      <c r="A5876" s="59" t="s">
        <v>78</v>
      </c>
      <c r="B5876" s="59" t="s">
        <v>77</v>
      </c>
      <c r="C5876" s="59" t="s">
        <v>171</v>
      </c>
      <c r="D5876" s="59">
        <v>1.0</v>
      </c>
      <c r="E5876" s="59" t="s">
        <v>161</v>
      </c>
      <c r="F5876" s="58"/>
    </row>
    <row r="5877">
      <c r="A5877" s="59" t="s">
        <v>78</v>
      </c>
      <c r="B5877" s="59" t="s">
        <v>120</v>
      </c>
      <c r="C5877" s="59" t="s">
        <v>171</v>
      </c>
      <c r="D5877" s="59">
        <v>1.0</v>
      </c>
      <c r="E5877" s="59" t="s">
        <v>161</v>
      </c>
      <c r="F5877" s="58"/>
    </row>
    <row r="5878">
      <c r="A5878" s="59" t="s">
        <v>78</v>
      </c>
      <c r="B5878" s="59" t="s">
        <v>116</v>
      </c>
      <c r="C5878" s="59" t="s">
        <v>171</v>
      </c>
      <c r="D5878" s="59">
        <v>1.0</v>
      </c>
      <c r="E5878" s="59" t="s">
        <v>161</v>
      </c>
      <c r="F5878" s="58"/>
    </row>
    <row r="5879">
      <c r="A5879" s="59" t="s">
        <v>78</v>
      </c>
      <c r="B5879" s="59" t="s">
        <v>31</v>
      </c>
      <c r="C5879" s="59" t="s">
        <v>171</v>
      </c>
      <c r="D5879" s="59">
        <v>1.0</v>
      </c>
      <c r="E5879" s="59" t="s">
        <v>161</v>
      </c>
      <c r="F5879" s="58"/>
    </row>
    <row r="5880">
      <c r="A5880" s="59" t="s">
        <v>78</v>
      </c>
      <c r="B5880" s="59" t="s">
        <v>45</v>
      </c>
      <c r="C5880" s="59" t="s">
        <v>171</v>
      </c>
      <c r="D5880" s="59">
        <v>1.0</v>
      </c>
      <c r="E5880" s="59" t="s">
        <v>161</v>
      </c>
      <c r="F5880" s="58"/>
    </row>
    <row r="5881">
      <c r="A5881" s="59" t="s">
        <v>78</v>
      </c>
      <c r="B5881" s="59" t="s">
        <v>94</v>
      </c>
      <c r="C5881" s="59" t="s">
        <v>171</v>
      </c>
      <c r="D5881" s="59">
        <v>1.0</v>
      </c>
      <c r="E5881" s="59" t="s">
        <v>161</v>
      </c>
      <c r="F5881" s="58"/>
    </row>
    <row r="5882">
      <c r="A5882" s="59" t="s">
        <v>78</v>
      </c>
      <c r="B5882" s="59" t="s">
        <v>27</v>
      </c>
      <c r="C5882" s="59" t="s">
        <v>171</v>
      </c>
      <c r="D5882" s="59">
        <v>1.0</v>
      </c>
      <c r="E5882" s="59" t="s">
        <v>161</v>
      </c>
      <c r="F5882" s="58"/>
    </row>
    <row r="5883">
      <c r="A5883" s="59" t="s">
        <v>78</v>
      </c>
      <c r="B5883" s="59" t="s">
        <v>105</v>
      </c>
      <c r="C5883" s="59" t="s">
        <v>171</v>
      </c>
      <c r="D5883" s="59">
        <v>1.0</v>
      </c>
      <c r="E5883" s="59" t="s">
        <v>161</v>
      </c>
      <c r="F5883" s="58"/>
    </row>
    <row r="5884">
      <c r="A5884" s="59" t="s">
        <v>78</v>
      </c>
      <c r="B5884" s="59" t="s">
        <v>52</v>
      </c>
      <c r="C5884" s="59" t="s">
        <v>171</v>
      </c>
      <c r="D5884" s="59">
        <v>1.0</v>
      </c>
      <c r="E5884" s="59" t="s">
        <v>161</v>
      </c>
      <c r="F5884" s="58"/>
    </row>
    <row r="5885">
      <c r="A5885" s="59" t="s">
        <v>78</v>
      </c>
      <c r="B5885" s="59" t="s">
        <v>58</v>
      </c>
      <c r="C5885" s="59" t="s">
        <v>171</v>
      </c>
      <c r="D5885" s="59">
        <v>1.0</v>
      </c>
      <c r="E5885" s="59" t="s">
        <v>161</v>
      </c>
      <c r="F5885" s="58"/>
    </row>
    <row r="5886">
      <c r="A5886" s="59" t="s">
        <v>78</v>
      </c>
      <c r="B5886" s="59" t="s">
        <v>65</v>
      </c>
      <c r="C5886" s="59" t="s">
        <v>171</v>
      </c>
      <c r="D5886" s="59">
        <v>1.0</v>
      </c>
      <c r="E5886" s="59" t="s">
        <v>161</v>
      </c>
      <c r="F5886" s="58"/>
    </row>
    <row r="5887">
      <c r="A5887" s="59" t="s">
        <v>78</v>
      </c>
      <c r="B5887" s="59" t="s">
        <v>59</v>
      </c>
      <c r="C5887" s="59" t="s">
        <v>171</v>
      </c>
      <c r="D5887" s="59">
        <v>1.0</v>
      </c>
      <c r="E5887" s="59" t="s">
        <v>161</v>
      </c>
      <c r="F5887" s="58"/>
    </row>
    <row r="5888">
      <c r="A5888" s="59" t="s">
        <v>78</v>
      </c>
      <c r="B5888" s="59" t="s">
        <v>71</v>
      </c>
      <c r="C5888" s="59" t="s">
        <v>171</v>
      </c>
      <c r="D5888" s="59">
        <v>1.0</v>
      </c>
      <c r="E5888" s="59" t="s">
        <v>161</v>
      </c>
      <c r="F5888" s="58"/>
    </row>
    <row r="5889">
      <c r="A5889" s="59" t="s">
        <v>78</v>
      </c>
      <c r="B5889" s="59" t="s">
        <v>119</v>
      </c>
      <c r="C5889" s="59" t="s">
        <v>171</v>
      </c>
      <c r="D5889" s="59">
        <v>1.0</v>
      </c>
      <c r="E5889" s="59" t="s">
        <v>161</v>
      </c>
      <c r="F5889" s="58"/>
    </row>
    <row r="5890">
      <c r="A5890" s="59" t="s">
        <v>78</v>
      </c>
      <c r="B5890" s="59" t="s">
        <v>122</v>
      </c>
      <c r="C5890" s="59" t="s">
        <v>171</v>
      </c>
      <c r="D5890" s="59">
        <v>1.0</v>
      </c>
      <c r="E5890" s="59" t="s">
        <v>161</v>
      </c>
      <c r="F5890" s="58"/>
    </row>
    <row r="5891">
      <c r="A5891" s="59" t="s">
        <v>78</v>
      </c>
      <c r="B5891" s="59" t="s">
        <v>36</v>
      </c>
      <c r="C5891" s="59" t="s">
        <v>171</v>
      </c>
      <c r="D5891" s="59">
        <v>1.0</v>
      </c>
      <c r="E5891" s="59" t="s">
        <v>161</v>
      </c>
      <c r="F5891" s="58"/>
    </row>
    <row r="5892">
      <c r="A5892" s="59" t="s">
        <v>78</v>
      </c>
      <c r="B5892" s="59" t="s">
        <v>40</v>
      </c>
      <c r="C5892" s="59" t="s">
        <v>171</v>
      </c>
      <c r="D5892" s="59">
        <v>1.0</v>
      </c>
      <c r="E5892" s="59" t="s">
        <v>161</v>
      </c>
      <c r="F5892" s="58"/>
    </row>
    <row r="5893">
      <c r="A5893" s="59" t="s">
        <v>78</v>
      </c>
      <c r="B5893" s="59" t="s">
        <v>84</v>
      </c>
      <c r="C5893" s="59" t="s">
        <v>171</v>
      </c>
      <c r="D5893" s="59">
        <v>1.0</v>
      </c>
      <c r="E5893" s="59" t="s">
        <v>161</v>
      </c>
      <c r="F5893" s="58"/>
    </row>
    <row r="5894">
      <c r="A5894" s="59" t="s">
        <v>78</v>
      </c>
      <c r="B5894" s="59" t="s">
        <v>98</v>
      </c>
      <c r="C5894" s="59" t="s">
        <v>171</v>
      </c>
      <c r="D5894" s="59">
        <v>1.0</v>
      </c>
      <c r="E5894" s="59" t="s">
        <v>161</v>
      </c>
      <c r="F5894" s="58"/>
    </row>
    <row r="5895">
      <c r="A5895" s="59" t="s">
        <v>78</v>
      </c>
      <c r="B5895" s="59" t="s">
        <v>99</v>
      </c>
      <c r="C5895" s="59" t="s">
        <v>171</v>
      </c>
      <c r="D5895" s="59">
        <v>1.0</v>
      </c>
      <c r="E5895" s="59" t="s">
        <v>161</v>
      </c>
      <c r="F5895" s="58"/>
    </row>
    <row r="5896">
      <c r="A5896" s="59" t="s">
        <v>78</v>
      </c>
      <c r="B5896" s="59" t="s">
        <v>109</v>
      </c>
      <c r="C5896" s="59" t="s">
        <v>171</v>
      </c>
      <c r="D5896" s="59">
        <v>1.0</v>
      </c>
      <c r="E5896" s="59" t="s">
        <v>161</v>
      </c>
      <c r="F5896" s="58"/>
    </row>
    <row r="5897">
      <c r="A5897" s="59" t="s">
        <v>78</v>
      </c>
      <c r="B5897" s="59" t="s">
        <v>124</v>
      </c>
      <c r="C5897" s="59" t="s">
        <v>171</v>
      </c>
      <c r="D5897" s="59">
        <v>1.0</v>
      </c>
      <c r="E5897" s="59" t="s">
        <v>161</v>
      </c>
      <c r="F5897" s="58"/>
    </row>
    <row r="5898">
      <c r="A5898" s="59" t="s">
        <v>78</v>
      </c>
      <c r="B5898" s="59" t="s">
        <v>145</v>
      </c>
      <c r="C5898" s="59" t="s">
        <v>171</v>
      </c>
      <c r="D5898" s="59">
        <v>1.0</v>
      </c>
      <c r="E5898" s="59" t="s">
        <v>161</v>
      </c>
      <c r="F5898" s="58"/>
    </row>
    <row r="5899">
      <c r="A5899" s="59" t="s">
        <v>78</v>
      </c>
      <c r="B5899" s="59" t="s">
        <v>147</v>
      </c>
      <c r="C5899" s="59" t="s">
        <v>171</v>
      </c>
      <c r="D5899" s="59">
        <v>1.0</v>
      </c>
      <c r="E5899" s="59" t="s">
        <v>161</v>
      </c>
      <c r="F5899" s="58"/>
    </row>
    <row r="5900">
      <c r="A5900" s="59" t="s">
        <v>78</v>
      </c>
      <c r="B5900" s="59" t="s">
        <v>102</v>
      </c>
      <c r="C5900" s="59" t="s">
        <v>171</v>
      </c>
      <c r="D5900" s="59">
        <v>1.0</v>
      </c>
      <c r="E5900" s="59" t="s">
        <v>161</v>
      </c>
      <c r="F5900" s="58"/>
    </row>
    <row r="5901">
      <c r="A5901" s="59" t="s">
        <v>91</v>
      </c>
      <c r="B5901" s="59" t="s">
        <v>110</v>
      </c>
      <c r="C5901" s="59" t="s">
        <v>171</v>
      </c>
      <c r="D5901" s="59">
        <v>1.0</v>
      </c>
      <c r="E5901" s="59" t="s">
        <v>161</v>
      </c>
      <c r="F5901" s="58"/>
    </row>
    <row r="5902">
      <c r="A5902" s="59" t="s">
        <v>91</v>
      </c>
      <c r="B5902" s="59" t="s">
        <v>87</v>
      </c>
      <c r="C5902" s="59" t="s">
        <v>171</v>
      </c>
      <c r="D5902" s="59">
        <v>1.0</v>
      </c>
      <c r="E5902" s="59" t="s">
        <v>161</v>
      </c>
      <c r="F5902" s="58"/>
    </row>
    <row r="5903">
      <c r="A5903" s="59" t="s">
        <v>91</v>
      </c>
      <c r="B5903" s="59" t="s">
        <v>41</v>
      </c>
      <c r="C5903" s="59" t="s">
        <v>171</v>
      </c>
      <c r="D5903" s="59">
        <v>1.0</v>
      </c>
      <c r="E5903" s="59" t="s">
        <v>161</v>
      </c>
      <c r="F5903" s="58"/>
    </row>
    <row r="5904">
      <c r="A5904" s="59" t="s">
        <v>91</v>
      </c>
      <c r="B5904" s="59" t="s">
        <v>97</v>
      </c>
      <c r="C5904" s="59" t="s">
        <v>171</v>
      </c>
      <c r="D5904" s="59">
        <v>1.0</v>
      </c>
      <c r="E5904" s="59" t="s">
        <v>161</v>
      </c>
      <c r="F5904" s="58"/>
    </row>
    <row r="5905">
      <c r="A5905" s="59" t="s">
        <v>91</v>
      </c>
      <c r="B5905" s="59" t="s">
        <v>77</v>
      </c>
      <c r="C5905" s="59" t="s">
        <v>171</v>
      </c>
      <c r="D5905" s="59">
        <v>1.0</v>
      </c>
      <c r="E5905" s="59" t="s">
        <v>161</v>
      </c>
      <c r="F5905" s="58"/>
    </row>
    <row r="5906">
      <c r="A5906" s="59" t="s">
        <v>91</v>
      </c>
      <c r="B5906" s="59" t="s">
        <v>120</v>
      </c>
      <c r="C5906" s="59" t="s">
        <v>171</v>
      </c>
      <c r="D5906" s="59">
        <v>1.0</v>
      </c>
      <c r="E5906" s="59" t="s">
        <v>161</v>
      </c>
      <c r="F5906" s="58"/>
    </row>
    <row r="5907">
      <c r="A5907" s="59" t="s">
        <v>91</v>
      </c>
      <c r="B5907" s="59" t="s">
        <v>116</v>
      </c>
      <c r="C5907" s="59" t="s">
        <v>171</v>
      </c>
      <c r="D5907" s="59">
        <v>1.0</v>
      </c>
      <c r="E5907" s="59" t="s">
        <v>161</v>
      </c>
      <c r="F5907" s="58"/>
    </row>
    <row r="5908">
      <c r="A5908" s="59" t="s">
        <v>91</v>
      </c>
      <c r="B5908" s="59" t="s">
        <v>31</v>
      </c>
      <c r="C5908" s="59" t="s">
        <v>171</v>
      </c>
      <c r="D5908" s="59">
        <v>1.0</v>
      </c>
      <c r="E5908" s="59" t="s">
        <v>161</v>
      </c>
      <c r="F5908" s="58"/>
    </row>
    <row r="5909">
      <c r="A5909" s="59" t="s">
        <v>91</v>
      </c>
      <c r="B5909" s="59" t="s">
        <v>45</v>
      </c>
      <c r="C5909" s="59" t="s">
        <v>171</v>
      </c>
      <c r="D5909" s="59">
        <v>1.0</v>
      </c>
      <c r="E5909" s="59" t="s">
        <v>161</v>
      </c>
      <c r="F5909" s="58"/>
    </row>
    <row r="5910">
      <c r="A5910" s="59" t="s">
        <v>91</v>
      </c>
      <c r="B5910" s="59" t="s">
        <v>94</v>
      </c>
      <c r="C5910" s="59" t="s">
        <v>171</v>
      </c>
      <c r="D5910" s="59">
        <v>1.0</v>
      </c>
      <c r="E5910" s="59" t="s">
        <v>161</v>
      </c>
      <c r="F5910" s="58"/>
    </row>
    <row r="5911">
      <c r="A5911" s="59" t="s">
        <v>91</v>
      </c>
      <c r="B5911" s="59" t="s">
        <v>27</v>
      </c>
      <c r="C5911" s="59" t="s">
        <v>171</v>
      </c>
      <c r="D5911" s="59">
        <v>1.0</v>
      </c>
      <c r="E5911" s="59" t="s">
        <v>161</v>
      </c>
      <c r="F5911" s="58"/>
    </row>
    <row r="5912">
      <c r="A5912" s="59" t="s">
        <v>91</v>
      </c>
      <c r="B5912" s="59" t="s">
        <v>105</v>
      </c>
      <c r="C5912" s="59" t="s">
        <v>171</v>
      </c>
      <c r="D5912" s="59">
        <v>1.0</v>
      </c>
      <c r="E5912" s="59" t="s">
        <v>161</v>
      </c>
      <c r="F5912" s="58"/>
    </row>
    <row r="5913">
      <c r="A5913" s="59" t="s">
        <v>91</v>
      </c>
      <c r="B5913" s="59" t="s">
        <v>52</v>
      </c>
      <c r="C5913" s="59" t="s">
        <v>171</v>
      </c>
      <c r="D5913" s="59">
        <v>1.0</v>
      </c>
      <c r="E5913" s="59" t="s">
        <v>161</v>
      </c>
      <c r="F5913" s="58"/>
    </row>
    <row r="5914">
      <c r="A5914" s="59" t="s">
        <v>91</v>
      </c>
      <c r="B5914" s="59" t="s">
        <v>58</v>
      </c>
      <c r="C5914" s="59" t="s">
        <v>171</v>
      </c>
      <c r="D5914" s="59">
        <v>1.0</v>
      </c>
      <c r="E5914" s="59" t="s">
        <v>161</v>
      </c>
      <c r="F5914" s="58"/>
    </row>
    <row r="5915">
      <c r="A5915" s="59" t="s">
        <v>91</v>
      </c>
      <c r="B5915" s="59" t="s">
        <v>65</v>
      </c>
      <c r="C5915" s="59" t="s">
        <v>171</v>
      </c>
      <c r="D5915" s="59">
        <v>1.0</v>
      </c>
      <c r="E5915" s="59" t="s">
        <v>161</v>
      </c>
      <c r="F5915" s="58"/>
    </row>
    <row r="5916">
      <c r="A5916" s="59" t="s">
        <v>91</v>
      </c>
      <c r="B5916" s="59" t="s">
        <v>59</v>
      </c>
      <c r="C5916" s="59" t="s">
        <v>171</v>
      </c>
      <c r="D5916" s="59">
        <v>1.0</v>
      </c>
      <c r="E5916" s="59" t="s">
        <v>161</v>
      </c>
      <c r="F5916" s="58"/>
    </row>
    <row r="5917">
      <c r="A5917" s="59" t="s">
        <v>91</v>
      </c>
      <c r="B5917" s="59" t="s">
        <v>71</v>
      </c>
      <c r="C5917" s="59" t="s">
        <v>171</v>
      </c>
      <c r="D5917" s="59">
        <v>1.0</v>
      </c>
      <c r="E5917" s="59" t="s">
        <v>161</v>
      </c>
      <c r="F5917" s="58"/>
    </row>
    <row r="5918">
      <c r="A5918" s="59" t="s">
        <v>91</v>
      </c>
      <c r="B5918" s="59" t="s">
        <v>119</v>
      </c>
      <c r="C5918" s="59" t="s">
        <v>171</v>
      </c>
      <c r="D5918" s="59">
        <v>1.0</v>
      </c>
      <c r="E5918" s="59" t="s">
        <v>161</v>
      </c>
      <c r="F5918" s="58"/>
    </row>
    <row r="5919">
      <c r="A5919" s="59" t="s">
        <v>91</v>
      </c>
      <c r="B5919" s="59" t="s">
        <v>122</v>
      </c>
      <c r="C5919" s="59" t="s">
        <v>171</v>
      </c>
      <c r="D5919" s="59">
        <v>1.0</v>
      </c>
      <c r="E5919" s="59" t="s">
        <v>161</v>
      </c>
      <c r="F5919" s="58"/>
    </row>
    <row r="5920">
      <c r="A5920" s="59" t="s">
        <v>91</v>
      </c>
      <c r="B5920" s="59" t="s">
        <v>36</v>
      </c>
      <c r="C5920" s="59" t="s">
        <v>171</v>
      </c>
      <c r="D5920" s="59">
        <v>1.0</v>
      </c>
      <c r="E5920" s="59" t="s">
        <v>161</v>
      </c>
      <c r="F5920" s="58"/>
    </row>
    <row r="5921">
      <c r="A5921" s="59" t="s">
        <v>91</v>
      </c>
      <c r="B5921" s="59" t="s">
        <v>40</v>
      </c>
      <c r="C5921" s="59" t="s">
        <v>171</v>
      </c>
      <c r="D5921" s="59">
        <v>1.0</v>
      </c>
      <c r="E5921" s="59" t="s">
        <v>161</v>
      </c>
      <c r="F5921" s="58"/>
    </row>
    <row r="5922">
      <c r="A5922" s="59" t="s">
        <v>91</v>
      </c>
      <c r="B5922" s="59" t="s">
        <v>84</v>
      </c>
      <c r="C5922" s="59" t="s">
        <v>171</v>
      </c>
      <c r="D5922" s="59">
        <v>1.0</v>
      </c>
      <c r="E5922" s="59" t="s">
        <v>161</v>
      </c>
      <c r="F5922" s="58"/>
    </row>
    <row r="5923">
      <c r="A5923" s="59" t="s">
        <v>91</v>
      </c>
      <c r="B5923" s="59" t="s">
        <v>98</v>
      </c>
      <c r="C5923" s="59" t="s">
        <v>171</v>
      </c>
      <c r="D5923" s="59">
        <v>1.0</v>
      </c>
      <c r="E5923" s="59" t="s">
        <v>161</v>
      </c>
      <c r="F5923" s="58"/>
    </row>
    <row r="5924">
      <c r="A5924" s="59" t="s">
        <v>91</v>
      </c>
      <c r="B5924" s="59" t="s">
        <v>99</v>
      </c>
      <c r="C5924" s="59" t="s">
        <v>171</v>
      </c>
      <c r="D5924" s="59">
        <v>1.0</v>
      </c>
      <c r="E5924" s="59" t="s">
        <v>161</v>
      </c>
      <c r="F5924" s="58"/>
    </row>
    <row r="5925">
      <c r="A5925" s="59" t="s">
        <v>91</v>
      </c>
      <c r="B5925" s="59" t="s">
        <v>109</v>
      </c>
      <c r="C5925" s="59" t="s">
        <v>171</v>
      </c>
      <c r="D5925" s="59">
        <v>1.0</v>
      </c>
      <c r="E5925" s="59" t="s">
        <v>161</v>
      </c>
      <c r="F5925" s="58"/>
    </row>
    <row r="5926">
      <c r="A5926" s="59" t="s">
        <v>91</v>
      </c>
      <c r="B5926" s="59" t="s">
        <v>124</v>
      </c>
      <c r="C5926" s="59" t="s">
        <v>171</v>
      </c>
      <c r="D5926" s="59">
        <v>1.0</v>
      </c>
      <c r="E5926" s="59" t="s">
        <v>161</v>
      </c>
      <c r="F5926" s="58"/>
    </row>
    <row r="5927">
      <c r="A5927" s="59" t="s">
        <v>91</v>
      </c>
      <c r="B5927" s="59" t="s">
        <v>145</v>
      </c>
      <c r="C5927" s="59" t="s">
        <v>171</v>
      </c>
      <c r="D5927" s="59">
        <v>1.0</v>
      </c>
      <c r="E5927" s="59" t="s">
        <v>161</v>
      </c>
      <c r="F5927" s="58"/>
    </row>
    <row r="5928">
      <c r="A5928" s="59" t="s">
        <v>91</v>
      </c>
      <c r="B5928" s="59" t="s">
        <v>147</v>
      </c>
      <c r="C5928" s="59" t="s">
        <v>171</v>
      </c>
      <c r="D5928" s="59">
        <v>1.0</v>
      </c>
      <c r="E5928" s="59" t="s">
        <v>161</v>
      </c>
      <c r="F5928" s="58"/>
    </row>
    <row r="5929">
      <c r="A5929" s="59" t="s">
        <v>91</v>
      </c>
      <c r="B5929" s="59" t="s">
        <v>102</v>
      </c>
      <c r="C5929" s="59" t="s">
        <v>171</v>
      </c>
      <c r="D5929" s="59">
        <v>1.0</v>
      </c>
      <c r="E5929" s="59" t="s">
        <v>161</v>
      </c>
      <c r="F5929" s="58"/>
    </row>
    <row r="5930">
      <c r="A5930" s="59" t="s">
        <v>110</v>
      </c>
      <c r="B5930" s="59" t="s">
        <v>87</v>
      </c>
      <c r="C5930" s="59" t="s">
        <v>171</v>
      </c>
      <c r="D5930" s="59">
        <v>1.0</v>
      </c>
      <c r="E5930" s="59" t="s">
        <v>161</v>
      </c>
      <c r="F5930" s="58"/>
    </row>
    <row r="5931">
      <c r="A5931" s="59" t="s">
        <v>110</v>
      </c>
      <c r="B5931" s="59" t="s">
        <v>41</v>
      </c>
      <c r="C5931" s="59" t="s">
        <v>171</v>
      </c>
      <c r="D5931" s="59">
        <v>1.0</v>
      </c>
      <c r="E5931" s="59" t="s">
        <v>161</v>
      </c>
      <c r="F5931" s="58"/>
    </row>
    <row r="5932">
      <c r="A5932" s="59" t="s">
        <v>110</v>
      </c>
      <c r="B5932" s="59" t="s">
        <v>97</v>
      </c>
      <c r="C5932" s="59" t="s">
        <v>171</v>
      </c>
      <c r="D5932" s="59">
        <v>1.0</v>
      </c>
      <c r="E5932" s="59" t="s">
        <v>161</v>
      </c>
      <c r="F5932" s="58"/>
    </row>
    <row r="5933">
      <c r="A5933" s="59" t="s">
        <v>110</v>
      </c>
      <c r="B5933" s="59" t="s">
        <v>77</v>
      </c>
      <c r="C5933" s="59" t="s">
        <v>171</v>
      </c>
      <c r="D5933" s="59">
        <v>1.0</v>
      </c>
      <c r="E5933" s="59" t="s">
        <v>161</v>
      </c>
      <c r="F5933" s="58"/>
    </row>
    <row r="5934">
      <c r="A5934" s="59" t="s">
        <v>110</v>
      </c>
      <c r="B5934" s="59" t="s">
        <v>120</v>
      </c>
      <c r="C5934" s="59" t="s">
        <v>171</v>
      </c>
      <c r="D5934" s="59">
        <v>1.0</v>
      </c>
      <c r="E5934" s="59" t="s">
        <v>161</v>
      </c>
      <c r="F5934" s="58"/>
    </row>
    <row r="5935">
      <c r="A5935" s="59" t="s">
        <v>110</v>
      </c>
      <c r="B5935" s="59" t="s">
        <v>116</v>
      </c>
      <c r="C5935" s="59" t="s">
        <v>171</v>
      </c>
      <c r="D5935" s="59">
        <v>1.0</v>
      </c>
      <c r="E5935" s="59" t="s">
        <v>161</v>
      </c>
      <c r="F5935" s="58"/>
    </row>
    <row r="5936">
      <c r="A5936" s="59" t="s">
        <v>110</v>
      </c>
      <c r="B5936" s="59" t="s">
        <v>31</v>
      </c>
      <c r="C5936" s="59" t="s">
        <v>171</v>
      </c>
      <c r="D5936" s="59">
        <v>1.0</v>
      </c>
      <c r="E5936" s="59" t="s">
        <v>161</v>
      </c>
      <c r="F5936" s="58"/>
    </row>
    <row r="5937">
      <c r="A5937" s="59" t="s">
        <v>110</v>
      </c>
      <c r="B5937" s="59" t="s">
        <v>45</v>
      </c>
      <c r="C5937" s="59" t="s">
        <v>171</v>
      </c>
      <c r="D5937" s="59">
        <v>1.0</v>
      </c>
      <c r="E5937" s="59" t="s">
        <v>161</v>
      </c>
      <c r="F5937" s="58"/>
    </row>
    <row r="5938">
      <c r="A5938" s="59" t="s">
        <v>110</v>
      </c>
      <c r="B5938" s="59" t="s">
        <v>94</v>
      </c>
      <c r="C5938" s="59" t="s">
        <v>171</v>
      </c>
      <c r="D5938" s="59">
        <v>1.0</v>
      </c>
      <c r="E5938" s="59" t="s">
        <v>161</v>
      </c>
      <c r="F5938" s="58"/>
    </row>
    <row r="5939">
      <c r="A5939" s="59" t="s">
        <v>110</v>
      </c>
      <c r="B5939" s="59" t="s">
        <v>27</v>
      </c>
      <c r="C5939" s="59" t="s">
        <v>171</v>
      </c>
      <c r="D5939" s="59">
        <v>1.0</v>
      </c>
      <c r="E5939" s="59" t="s">
        <v>161</v>
      </c>
      <c r="F5939" s="58"/>
    </row>
    <row r="5940">
      <c r="A5940" s="59" t="s">
        <v>110</v>
      </c>
      <c r="B5940" s="59" t="s">
        <v>105</v>
      </c>
      <c r="C5940" s="59" t="s">
        <v>171</v>
      </c>
      <c r="D5940" s="59">
        <v>1.0</v>
      </c>
      <c r="E5940" s="59" t="s">
        <v>161</v>
      </c>
      <c r="F5940" s="58"/>
    </row>
    <row r="5941">
      <c r="A5941" s="59" t="s">
        <v>110</v>
      </c>
      <c r="B5941" s="59" t="s">
        <v>52</v>
      </c>
      <c r="C5941" s="59" t="s">
        <v>171</v>
      </c>
      <c r="D5941" s="59">
        <v>1.0</v>
      </c>
      <c r="E5941" s="59" t="s">
        <v>161</v>
      </c>
      <c r="F5941" s="58"/>
    </row>
    <row r="5942">
      <c r="A5942" s="59" t="s">
        <v>110</v>
      </c>
      <c r="B5942" s="59" t="s">
        <v>58</v>
      </c>
      <c r="C5942" s="59" t="s">
        <v>171</v>
      </c>
      <c r="D5942" s="59">
        <v>1.0</v>
      </c>
      <c r="E5942" s="59" t="s">
        <v>161</v>
      </c>
      <c r="F5942" s="58"/>
    </row>
    <row r="5943">
      <c r="A5943" s="59" t="s">
        <v>110</v>
      </c>
      <c r="B5943" s="59" t="s">
        <v>65</v>
      </c>
      <c r="C5943" s="59" t="s">
        <v>171</v>
      </c>
      <c r="D5943" s="59">
        <v>1.0</v>
      </c>
      <c r="E5943" s="59" t="s">
        <v>161</v>
      </c>
      <c r="F5943" s="58"/>
    </row>
    <row r="5944">
      <c r="A5944" s="59" t="s">
        <v>110</v>
      </c>
      <c r="B5944" s="59" t="s">
        <v>59</v>
      </c>
      <c r="C5944" s="59" t="s">
        <v>171</v>
      </c>
      <c r="D5944" s="59">
        <v>1.0</v>
      </c>
      <c r="E5944" s="59" t="s">
        <v>161</v>
      </c>
      <c r="F5944" s="58"/>
    </row>
    <row r="5945">
      <c r="A5945" s="59" t="s">
        <v>110</v>
      </c>
      <c r="B5945" s="59" t="s">
        <v>71</v>
      </c>
      <c r="C5945" s="59" t="s">
        <v>171</v>
      </c>
      <c r="D5945" s="59">
        <v>1.0</v>
      </c>
      <c r="E5945" s="59" t="s">
        <v>161</v>
      </c>
      <c r="F5945" s="58"/>
    </row>
    <row r="5946">
      <c r="A5946" s="59" t="s">
        <v>110</v>
      </c>
      <c r="B5946" s="59" t="s">
        <v>119</v>
      </c>
      <c r="C5946" s="59" t="s">
        <v>171</v>
      </c>
      <c r="D5946" s="59">
        <v>1.0</v>
      </c>
      <c r="E5946" s="59" t="s">
        <v>161</v>
      </c>
      <c r="F5946" s="58"/>
    </row>
    <row r="5947">
      <c r="A5947" s="59" t="s">
        <v>110</v>
      </c>
      <c r="B5947" s="59" t="s">
        <v>122</v>
      </c>
      <c r="C5947" s="59" t="s">
        <v>171</v>
      </c>
      <c r="D5947" s="59">
        <v>1.0</v>
      </c>
      <c r="E5947" s="59" t="s">
        <v>161</v>
      </c>
      <c r="F5947" s="58"/>
    </row>
    <row r="5948">
      <c r="A5948" s="59" t="s">
        <v>110</v>
      </c>
      <c r="B5948" s="59" t="s">
        <v>36</v>
      </c>
      <c r="C5948" s="59" t="s">
        <v>171</v>
      </c>
      <c r="D5948" s="59">
        <v>1.0</v>
      </c>
      <c r="E5948" s="59" t="s">
        <v>161</v>
      </c>
      <c r="F5948" s="58"/>
    </row>
    <row r="5949">
      <c r="A5949" s="59" t="s">
        <v>110</v>
      </c>
      <c r="B5949" s="59" t="s">
        <v>40</v>
      </c>
      <c r="C5949" s="59" t="s">
        <v>171</v>
      </c>
      <c r="D5949" s="59">
        <v>1.0</v>
      </c>
      <c r="E5949" s="59" t="s">
        <v>161</v>
      </c>
      <c r="F5949" s="58"/>
    </row>
    <row r="5950">
      <c r="A5950" s="59" t="s">
        <v>110</v>
      </c>
      <c r="B5950" s="59" t="s">
        <v>84</v>
      </c>
      <c r="C5950" s="59" t="s">
        <v>171</v>
      </c>
      <c r="D5950" s="59">
        <v>1.0</v>
      </c>
      <c r="E5950" s="59" t="s">
        <v>161</v>
      </c>
      <c r="F5950" s="58"/>
    </row>
    <row r="5951">
      <c r="A5951" s="59" t="s">
        <v>110</v>
      </c>
      <c r="B5951" s="59" t="s">
        <v>98</v>
      </c>
      <c r="C5951" s="59" t="s">
        <v>171</v>
      </c>
      <c r="D5951" s="59">
        <v>1.0</v>
      </c>
      <c r="E5951" s="59" t="s">
        <v>161</v>
      </c>
      <c r="F5951" s="58"/>
    </row>
    <row r="5952">
      <c r="A5952" s="59" t="s">
        <v>110</v>
      </c>
      <c r="B5952" s="59" t="s">
        <v>99</v>
      </c>
      <c r="C5952" s="59" t="s">
        <v>171</v>
      </c>
      <c r="D5952" s="59">
        <v>1.0</v>
      </c>
      <c r="E5952" s="59" t="s">
        <v>161</v>
      </c>
      <c r="F5952" s="58"/>
    </row>
    <row r="5953">
      <c r="A5953" s="59" t="s">
        <v>110</v>
      </c>
      <c r="B5953" s="59" t="s">
        <v>109</v>
      </c>
      <c r="C5953" s="59" t="s">
        <v>171</v>
      </c>
      <c r="D5953" s="59">
        <v>1.0</v>
      </c>
      <c r="E5953" s="59" t="s">
        <v>161</v>
      </c>
      <c r="F5953" s="58"/>
    </row>
    <row r="5954">
      <c r="A5954" s="59" t="s">
        <v>110</v>
      </c>
      <c r="B5954" s="59" t="s">
        <v>124</v>
      </c>
      <c r="C5954" s="59" t="s">
        <v>171</v>
      </c>
      <c r="D5954" s="59">
        <v>1.0</v>
      </c>
      <c r="E5954" s="59" t="s">
        <v>161</v>
      </c>
      <c r="F5954" s="58"/>
    </row>
    <row r="5955">
      <c r="A5955" s="59" t="s">
        <v>110</v>
      </c>
      <c r="B5955" s="59" t="s">
        <v>145</v>
      </c>
      <c r="C5955" s="59" t="s">
        <v>171</v>
      </c>
      <c r="D5955" s="59">
        <v>1.0</v>
      </c>
      <c r="E5955" s="59" t="s">
        <v>161</v>
      </c>
      <c r="F5955" s="58"/>
    </row>
    <row r="5956">
      <c r="A5956" s="59" t="s">
        <v>110</v>
      </c>
      <c r="B5956" s="59" t="s">
        <v>147</v>
      </c>
      <c r="C5956" s="59" t="s">
        <v>171</v>
      </c>
      <c r="D5956" s="59">
        <v>1.0</v>
      </c>
      <c r="E5956" s="59" t="s">
        <v>161</v>
      </c>
      <c r="F5956" s="58"/>
    </row>
    <row r="5957">
      <c r="A5957" s="59" t="s">
        <v>110</v>
      </c>
      <c r="B5957" s="59" t="s">
        <v>102</v>
      </c>
      <c r="C5957" s="59" t="s">
        <v>171</v>
      </c>
      <c r="D5957" s="59">
        <v>1.0</v>
      </c>
      <c r="E5957" s="59" t="s">
        <v>161</v>
      </c>
      <c r="F5957" s="58"/>
    </row>
    <row r="5958">
      <c r="A5958" s="59" t="s">
        <v>87</v>
      </c>
      <c r="B5958" s="59" t="s">
        <v>41</v>
      </c>
      <c r="C5958" s="59" t="s">
        <v>171</v>
      </c>
      <c r="D5958" s="59">
        <v>1.0</v>
      </c>
      <c r="E5958" s="59" t="s">
        <v>161</v>
      </c>
      <c r="F5958" s="58"/>
    </row>
    <row r="5959">
      <c r="A5959" s="59" t="s">
        <v>87</v>
      </c>
      <c r="B5959" s="59" t="s">
        <v>97</v>
      </c>
      <c r="C5959" s="59" t="s">
        <v>171</v>
      </c>
      <c r="D5959" s="59">
        <v>1.0</v>
      </c>
      <c r="E5959" s="59" t="s">
        <v>161</v>
      </c>
      <c r="F5959" s="58"/>
    </row>
    <row r="5960">
      <c r="A5960" s="59" t="s">
        <v>87</v>
      </c>
      <c r="B5960" s="59" t="s">
        <v>77</v>
      </c>
      <c r="C5960" s="59" t="s">
        <v>171</v>
      </c>
      <c r="D5960" s="59">
        <v>1.0</v>
      </c>
      <c r="E5960" s="59" t="s">
        <v>161</v>
      </c>
      <c r="F5960" s="58"/>
    </row>
    <row r="5961">
      <c r="A5961" s="59" t="s">
        <v>87</v>
      </c>
      <c r="B5961" s="59" t="s">
        <v>120</v>
      </c>
      <c r="C5961" s="59" t="s">
        <v>171</v>
      </c>
      <c r="D5961" s="59">
        <v>1.0</v>
      </c>
      <c r="E5961" s="59" t="s">
        <v>161</v>
      </c>
      <c r="F5961" s="58"/>
    </row>
    <row r="5962">
      <c r="A5962" s="59" t="s">
        <v>87</v>
      </c>
      <c r="B5962" s="59" t="s">
        <v>116</v>
      </c>
      <c r="C5962" s="59" t="s">
        <v>171</v>
      </c>
      <c r="D5962" s="59">
        <v>1.0</v>
      </c>
      <c r="E5962" s="59" t="s">
        <v>161</v>
      </c>
      <c r="F5962" s="58"/>
    </row>
    <row r="5963">
      <c r="A5963" s="59" t="s">
        <v>87</v>
      </c>
      <c r="B5963" s="59" t="s">
        <v>31</v>
      </c>
      <c r="C5963" s="59" t="s">
        <v>171</v>
      </c>
      <c r="D5963" s="59">
        <v>1.0</v>
      </c>
      <c r="E5963" s="59" t="s">
        <v>161</v>
      </c>
      <c r="F5963" s="58"/>
    </row>
    <row r="5964">
      <c r="A5964" s="59" t="s">
        <v>87</v>
      </c>
      <c r="B5964" s="59" t="s">
        <v>45</v>
      </c>
      <c r="C5964" s="59" t="s">
        <v>171</v>
      </c>
      <c r="D5964" s="59">
        <v>1.0</v>
      </c>
      <c r="E5964" s="59" t="s">
        <v>161</v>
      </c>
      <c r="F5964" s="58"/>
    </row>
    <row r="5965">
      <c r="A5965" s="59" t="s">
        <v>87</v>
      </c>
      <c r="B5965" s="59" t="s">
        <v>94</v>
      </c>
      <c r="C5965" s="59" t="s">
        <v>171</v>
      </c>
      <c r="D5965" s="59">
        <v>1.0</v>
      </c>
      <c r="E5965" s="59" t="s">
        <v>161</v>
      </c>
      <c r="F5965" s="58"/>
    </row>
    <row r="5966">
      <c r="A5966" s="59" t="s">
        <v>87</v>
      </c>
      <c r="B5966" s="59" t="s">
        <v>27</v>
      </c>
      <c r="C5966" s="59" t="s">
        <v>171</v>
      </c>
      <c r="D5966" s="59">
        <v>1.0</v>
      </c>
      <c r="E5966" s="59" t="s">
        <v>161</v>
      </c>
      <c r="F5966" s="58"/>
    </row>
    <row r="5967">
      <c r="A5967" s="59" t="s">
        <v>87</v>
      </c>
      <c r="B5967" s="59" t="s">
        <v>105</v>
      </c>
      <c r="C5967" s="59" t="s">
        <v>171</v>
      </c>
      <c r="D5967" s="59">
        <v>1.0</v>
      </c>
      <c r="E5967" s="59" t="s">
        <v>161</v>
      </c>
      <c r="F5967" s="58"/>
    </row>
    <row r="5968">
      <c r="A5968" s="59" t="s">
        <v>87</v>
      </c>
      <c r="B5968" s="59" t="s">
        <v>52</v>
      </c>
      <c r="C5968" s="59" t="s">
        <v>171</v>
      </c>
      <c r="D5968" s="59">
        <v>1.0</v>
      </c>
      <c r="E5968" s="59" t="s">
        <v>161</v>
      </c>
      <c r="F5968" s="58"/>
    </row>
    <row r="5969">
      <c r="A5969" s="59" t="s">
        <v>87</v>
      </c>
      <c r="B5969" s="59" t="s">
        <v>58</v>
      </c>
      <c r="C5969" s="59" t="s">
        <v>171</v>
      </c>
      <c r="D5969" s="59">
        <v>1.0</v>
      </c>
      <c r="E5969" s="59" t="s">
        <v>161</v>
      </c>
      <c r="F5969" s="58"/>
    </row>
    <row r="5970">
      <c r="A5970" s="59" t="s">
        <v>87</v>
      </c>
      <c r="B5970" s="59" t="s">
        <v>65</v>
      </c>
      <c r="C5970" s="59" t="s">
        <v>171</v>
      </c>
      <c r="D5970" s="59">
        <v>1.0</v>
      </c>
      <c r="E5970" s="59" t="s">
        <v>161</v>
      </c>
      <c r="F5970" s="58"/>
    </row>
    <row r="5971">
      <c r="A5971" s="59" t="s">
        <v>87</v>
      </c>
      <c r="B5971" s="59" t="s">
        <v>59</v>
      </c>
      <c r="C5971" s="59" t="s">
        <v>171</v>
      </c>
      <c r="D5971" s="59">
        <v>1.0</v>
      </c>
      <c r="E5971" s="59" t="s">
        <v>161</v>
      </c>
      <c r="F5971" s="58"/>
    </row>
    <row r="5972">
      <c r="A5972" s="59" t="s">
        <v>87</v>
      </c>
      <c r="B5972" s="59" t="s">
        <v>71</v>
      </c>
      <c r="C5972" s="59" t="s">
        <v>171</v>
      </c>
      <c r="D5972" s="59">
        <v>1.0</v>
      </c>
      <c r="E5972" s="59" t="s">
        <v>161</v>
      </c>
      <c r="F5972" s="58"/>
    </row>
    <row r="5973">
      <c r="A5973" s="59" t="s">
        <v>87</v>
      </c>
      <c r="B5973" s="59" t="s">
        <v>119</v>
      </c>
      <c r="C5973" s="59" t="s">
        <v>171</v>
      </c>
      <c r="D5973" s="59">
        <v>1.0</v>
      </c>
      <c r="E5973" s="59" t="s">
        <v>161</v>
      </c>
      <c r="F5973" s="58"/>
    </row>
    <row r="5974">
      <c r="A5974" s="59" t="s">
        <v>87</v>
      </c>
      <c r="B5974" s="59" t="s">
        <v>122</v>
      </c>
      <c r="C5974" s="59" t="s">
        <v>171</v>
      </c>
      <c r="D5974" s="59">
        <v>1.0</v>
      </c>
      <c r="E5974" s="59" t="s">
        <v>161</v>
      </c>
      <c r="F5974" s="58"/>
    </row>
    <row r="5975">
      <c r="A5975" s="59" t="s">
        <v>87</v>
      </c>
      <c r="B5975" s="59" t="s">
        <v>36</v>
      </c>
      <c r="C5975" s="59" t="s">
        <v>171</v>
      </c>
      <c r="D5975" s="59">
        <v>1.0</v>
      </c>
      <c r="E5975" s="59" t="s">
        <v>161</v>
      </c>
      <c r="F5975" s="58"/>
    </row>
    <row r="5976">
      <c r="A5976" s="59" t="s">
        <v>87</v>
      </c>
      <c r="B5976" s="59" t="s">
        <v>40</v>
      </c>
      <c r="C5976" s="59" t="s">
        <v>171</v>
      </c>
      <c r="D5976" s="59">
        <v>1.0</v>
      </c>
      <c r="E5976" s="59" t="s">
        <v>161</v>
      </c>
      <c r="F5976" s="58"/>
    </row>
    <row r="5977">
      <c r="A5977" s="59" t="s">
        <v>87</v>
      </c>
      <c r="B5977" s="59" t="s">
        <v>84</v>
      </c>
      <c r="C5977" s="59" t="s">
        <v>171</v>
      </c>
      <c r="D5977" s="59">
        <v>1.0</v>
      </c>
      <c r="E5977" s="59" t="s">
        <v>161</v>
      </c>
      <c r="F5977" s="58"/>
    </row>
    <row r="5978">
      <c r="A5978" s="59" t="s">
        <v>87</v>
      </c>
      <c r="B5978" s="59" t="s">
        <v>98</v>
      </c>
      <c r="C5978" s="59" t="s">
        <v>171</v>
      </c>
      <c r="D5978" s="59">
        <v>1.0</v>
      </c>
      <c r="E5978" s="59" t="s">
        <v>161</v>
      </c>
      <c r="F5978" s="58"/>
    </row>
    <row r="5979">
      <c r="A5979" s="59" t="s">
        <v>87</v>
      </c>
      <c r="B5979" s="59" t="s">
        <v>99</v>
      </c>
      <c r="C5979" s="59" t="s">
        <v>171</v>
      </c>
      <c r="D5979" s="59">
        <v>1.0</v>
      </c>
      <c r="E5979" s="59" t="s">
        <v>161</v>
      </c>
      <c r="F5979" s="58"/>
    </row>
    <row r="5980">
      <c r="A5980" s="59" t="s">
        <v>87</v>
      </c>
      <c r="B5980" s="59" t="s">
        <v>109</v>
      </c>
      <c r="C5980" s="59" t="s">
        <v>171</v>
      </c>
      <c r="D5980" s="59">
        <v>1.0</v>
      </c>
      <c r="E5980" s="59" t="s">
        <v>161</v>
      </c>
      <c r="F5980" s="58"/>
    </row>
    <row r="5981">
      <c r="A5981" s="59" t="s">
        <v>87</v>
      </c>
      <c r="B5981" s="59" t="s">
        <v>124</v>
      </c>
      <c r="C5981" s="59" t="s">
        <v>171</v>
      </c>
      <c r="D5981" s="59">
        <v>1.0</v>
      </c>
      <c r="E5981" s="59" t="s">
        <v>161</v>
      </c>
      <c r="F5981" s="58"/>
    </row>
    <row r="5982">
      <c r="A5982" s="59" t="s">
        <v>87</v>
      </c>
      <c r="B5982" s="59" t="s">
        <v>145</v>
      </c>
      <c r="C5982" s="59" t="s">
        <v>171</v>
      </c>
      <c r="D5982" s="59">
        <v>1.0</v>
      </c>
      <c r="E5982" s="59" t="s">
        <v>161</v>
      </c>
      <c r="F5982" s="58"/>
    </row>
    <row r="5983">
      <c r="A5983" s="59" t="s">
        <v>87</v>
      </c>
      <c r="B5983" s="59" t="s">
        <v>147</v>
      </c>
      <c r="C5983" s="59" t="s">
        <v>171</v>
      </c>
      <c r="D5983" s="59">
        <v>1.0</v>
      </c>
      <c r="E5983" s="59" t="s">
        <v>161</v>
      </c>
      <c r="F5983" s="58"/>
    </row>
    <row r="5984">
      <c r="A5984" s="59" t="s">
        <v>87</v>
      </c>
      <c r="B5984" s="59" t="s">
        <v>102</v>
      </c>
      <c r="C5984" s="59" t="s">
        <v>171</v>
      </c>
      <c r="D5984" s="59">
        <v>1.0</v>
      </c>
      <c r="E5984" s="59" t="s">
        <v>161</v>
      </c>
      <c r="F5984" s="58"/>
    </row>
    <row r="5985">
      <c r="A5985" s="59" t="s">
        <v>41</v>
      </c>
      <c r="B5985" s="59" t="s">
        <v>97</v>
      </c>
      <c r="C5985" s="59" t="s">
        <v>171</v>
      </c>
      <c r="D5985" s="59">
        <v>1.0</v>
      </c>
      <c r="E5985" s="59" t="s">
        <v>161</v>
      </c>
      <c r="F5985" s="58"/>
    </row>
    <row r="5986">
      <c r="A5986" s="59" t="s">
        <v>41</v>
      </c>
      <c r="B5986" s="59" t="s">
        <v>77</v>
      </c>
      <c r="C5986" s="59" t="s">
        <v>171</v>
      </c>
      <c r="D5986" s="59">
        <v>1.0</v>
      </c>
      <c r="E5986" s="59" t="s">
        <v>161</v>
      </c>
      <c r="F5986" s="58"/>
    </row>
    <row r="5987">
      <c r="A5987" s="59" t="s">
        <v>41</v>
      </c>
      <c r="B5987" s="59" t="s">
        <v>120</v>
      </c>
      <c r="C5987" s="59" t="s">
        <v>171</v>
      </c>
      <c r="D5987" s="59">
        <v>1.0</v>
      </c>
      <c r="E5987" s="59" t="s">
        <v>161</v>
      </c>
      <c r="F5987" s="58"/>
    </row>
    <row r="5988">
      <c r="A5988" s="59" t="s">
        <v>41</v>
      </c>
      <c r="B5988" s="59" t="s">
        <v>116</v>
      </c>
      <c r="C5988" s="59" t="s">
        <v>171</v>
      </c>
      <c r="D5988" s="59">
        <v>1.0</v>
      </c>
      <c r="E5988" s="59" t="s">
        <v>161</v>
      </c>
      <c r="F5988" s="58"/>
    </row>
    <row r="5989">
      <c r="A5989" s="59" t="s">
        <v>41</v>
      </c>
      <c r="B5989" s="59" t="s">
        <v>31</v>
      </c>
      <c r="C5989" s="59" t="s">
        <v>171</v>
      </c>
      <c r="D5989" s="59">
        <v>1.0</v>
      </c>
      <c r="E5989" s="59" t="s">
        <v>161</v>
      </c>
      <c r="F5989" s="58"/>
    </row>
    <row r="5990">
      <c r="A5990" s="59" t="s">
        <v>41</v>
      </c>
      <c r="B5990" s="59" t="s">
        <v>45</v>
      </c>
      <c r="C5990" s="59" t="s">
        <v>171</v>
      </c>
      <c r="D5990" s="59">
        <v>1.0</v>
      </c>
      <c r="E5990" s="59" t="s">
        <v>161</v>
      </c>
      <c r="F5990" s="58"/>
    </row>
    <row r="5991">
      <c r="A5991" s="59" t="s">
        <v>41</v>
      </c>
      <c r="B5991" s="59" t="s">
        <v>94</v>
      </c>
      <c r="C5991" s="59" t="s">
        <v>171</v>
      </c>
      <c r="D5991" s="59">
        <v>1.0</v>
      </c>
      <c r="E5991" s="59" t="s">
        <v>161</v>
      </c>
      <c r="F5991" s="58"/>
    </row>
    <row r="5992">
      <c r="A5992" s="59" t="s">
        <v>41</v>
      </c>
      <c r="B5992" s="59" t="s">
        <v>27</v>
      </c>
      <c r="C5992" s="59" t="s">
        <v>171</v>
      </c>
      <c r="D5992" s="59">
        <v>1.0</v>
      </c>
      <c r="E5992" s="59" t="s">
        <v>161</v>
      </c>
      <c r="F5992" s="58"/>
    </row>
    <row r="5993">
      <c r="A5993" s="59" t="s">
        <v>41</v>
      </c>
      <c r="B5993" s="59" t="s">
        <v>105</v>
      </c>
      <c r="C5993" s="59" t="s">
        <v>171</v>
      </c>
      <c r="D5993" s="59">
        <v>1.0</v>
      </c>
      <c r="E5993" s="59" t="s">
        <v>161</v>
      </c>
      <c r="F5993" s="58"/>
    </row>
    <row r="5994">
      <c r="A5994" s="59" t="s">
        <v>41</v>
      </c>
      <c r="B5994" s="59" t="s">
        <v>52</v>
      </c>
      <c r="C5994" s="59" t="s">
        <v>171</v>
      </c>
      <c r="D5994" s="59">
        <v>1.0</v>
      </c>
      <c r="E5994" s="59" t="s">
        <v>161</v>
      </c>
      <c r="F5994" s="58"/>
    </row>
    <row r="5995">
      <c r="A5995" s="59" t="s">
        <v>41</v>
      </c>
      <c r="B5995" s="59" t="s">
        <v>58</v>
      </c>
      <c r="C5995" s="59" t="s">
        <v>171</v>
      </c>
      <c r="D5995" s="59">
        <v>1.0</v>
      </c>
      <c r="E5995" s="59" t="s">
        <v>161</v>
      </c>
      <c r="F5995" s="58"/>
    </row>
    <row r="5996">
      <c r="A5996" s="59" t="s">
        <v>41</v>
      </c>
      <c r="B5996" s="59" t="s">
        <v>65</v>
      </c>
      <c r="C5996" s="59" t="s">
        <v>171</v>
      </c>
      <c r="D5996" s="59">
        <v>1.0</v>
      </c>
      <c r="E5996" s="59" t="s">
        <v>161</v>
      </c>
      <c r="F5996" s="58"/>
    </row>
    <row r="5997">
      <c r="A5997" s="59" t="s">
        <v>41</v>
      </c>
      <c r="B5997" s="59" t="s">
        <v>59</v>
      </c>
      <c r="C5997" s="59" t="s">
        <v>171</v>
      </c>
      <c r="D5997" s="59">
        <v>1.0</v>
      </c>
      <c r="E5997" s="59" t="s">
        <v>161</v>
      </c>
      <c r="F5997" s="58"/>
    </row>
    <row r="5998">
      <c r="A5998" s="59" t="s">
        <v>41</v>
      </c>
      <c r="B5998" s="59" t="s">
        <v>71</v>
      </c>
      <c r="C5998" s="59" t="s">
        <v>171</v>
      </c>
      <c r="D5998" s="59">
        <v>1.0</v>
      </c>
      <c r="E5998" s="59" t="s">
        <v>161</v>
      </c>
      <c r="F5998" s="58"/>
    </row>
    <row r="5999">
      <c r="A5999" s="59" t="s">
        <v>41</v>
      </c>
      <c r="B5999" s="59" t="s">
        <v>119</v>
      </c>
      <c r="C5999" s="59" t="s">
        <v>171</v>
      </c>
      <c r="D5999" s="59">
        <v>1.0</v>
      </c>
      <c r="E5999" s="59" t="s">
        <v>161</v>
      </c>
      <c r="F5999" s="58"/>
    </row>
    <row r="6000">
      <c r="A6000" s="59" t="s">
        <v>41</v>
      </c>
      <c r="B6000" s="59" t="s">
        <v>122</v>
      </c>
      <c r="C6000" s="59" t="s">
        <v>171</v>
      </c>
      <c r="D6000" s="59">
        <v>1.0</v>
      </c>
      <c r="E6000" s="59" t="s">
        <v>161</v>
      </c>
      <c r="F6000" s="58"/>
    </row>
    <row r="6001">
      <c r="A6001" s="59" t="s">
        <v>41</v>
      </c>
      <c r="B6001" s="59" t="s">
        <v>36</v>
      </c>
      <c r="C6001" s="59" t="s">
        <v>171</v>
      </c>
      <c r="D6001" s="59">
        <v>1.0</v>
      </c>
      <c r="E6001" s="59" t="s">
        <v>161</v>
      </c>
      <c r="F6001" s="58"/>
    </row>
    <row r="6002">
      <c r="A6002" s="59" t="s">
        <v>41</v>
      </c>
      <c r="B6002" s="59" t="s">
        <v>40</v>
      </c>
      <c r="C6002" s="59" t="s">
        <v>171</v>
      </c>
      <c r="D6002" s="59">
        <v>1.0</v>
      </c>
      <c r="E6002" s="59" t="s">
        <v>161</v>
      </c>
      <c r="F6002" s="58"/>
    </row>
    <row r="6003">
      <c r="A6003" s="59" t="s">
        <v>41</v>
      </c>
      <c r="B6003" s="59" t="s">
        <v>84</v>
      </c>
      <c r="C6003" s="59" t="s">
        <v>171</v>
      </c>
      <c r="D6003" s="59">
        <v>1.0</v>
      </c>
      <c r="E6003" s="59" t="s">
        <v>161</v>
      </c>
      <c r="F6003" s="58"/>
    </row>
    <row r="6004">
      <c r="A6004" s="59" t="s">
        <v>41</v>
      </c>
      <c r="B6004" s="59" t="s">
        <v>98</v>
      </c>
      <c r="C6004" s="59" t="s">
        <v>171</v>
      </c>
      <c r="D6004" s="59">
        <v>1.0</v>
      </c>
      <c r="E6004" s="59" t="s">
        <v>161</v>
      </c>
      <c r="F6004" s="58"/>
    </row>
    <row r="6005">
      <c r="A6005" s="59" t="s">
        <v>41</v>
      </c>
      <c r="B6005" s="59" t="s">
        <v>99</v>
      </c>
      <c r="C6005" s="59" t="s">
        <v>171</v>
      </c>
      <c r="D6005" s="59">
        <v>1.0</v>
      </c>
      <c r="E6005" s="59" t="s">
        <v>161</v>
      </c>
      <c r="F6005" s="58"/>
    </row>
    <row r="6006">
      <c r="A6006" s="59" t="s">
        <v>41</v>
      </c>
      <c r="B6006" s="59" t="s">
        <v>109</v>
      </c>
      <c r="C6006" s="59" t="s">
        <v>171</v>
      </c>
      <c r="D6006" s="59">
        <v>1.0</v>
      </c>
      <c r="E6006" s="59" t="s">
        <v>161</v>
      </c>
      <c r="F6006" s="58"/>
    </row>
    <row r="6007">
      <c r="A6007" s="59" t="s">
        <v>41</v>
      </c>
      <c r="B6007" s="59" t="s">
        <v>124</v>
      </c>
      <c r="C6007" s="59" t="s">
        <v>171</v>
      </c>
      <c r="D6007" s="59">
        <v>1.0</v>
      </c>
      <c r="E6007" s="59" t="s">
        <v>161</v>
      </c>
      <c r="F6007" s="58"/>
    </row>
    <row r="6008">
      <c r="A6008" s="59" t="s">
        <v>41</v>
      </c>
      <c r="B6008" s="59" t="s">
        <v>145</v>
      </c>
      <c r="C6008" s="59" t="s">
        <v>171</v>
      </c>
      <c r="D6008" s="59">
        <v>1.0</v>
      </c>
      <c r="E6008" s="59" t="s">
        <v>161</v>
      </c>
      <c r="F6008" s="58"/>
    </row>
    <row r="6009">
      <c r="A6009" s="59" t="s">
        <v>41</v>
      </c>
      <c r="B6009" s="59" t="s">
        <v>147</v>
      </c>
      <c r="C6009" s="59" t="s">
        <v>171</v>
      </c>
      <c r="D6009" s="59">
        <v>1.0</v>
      </c>
      <c r="E6009" s="59" t="s">
        <v>161</v>
      </c>
      <c r="F6009" s="58"/>
    </row>
    <row r="6010">
      <c r="A6010" s="59" t="s">
        <v>41</v>
      </c>
      <c r="B6010" s="59" t="s">
        <v>102</v>
      </c>
      <c r="C6010" s="59" t="s">
        <v>171</v>
      </c>
      <c r="D6010" s="59">
        <v>1.0</v>
      </c>
      <c r="E6010" s="59" t="s">
        <v>161</v>
      </c>
      <c r="F6010" s="58"/>
    </row>
    <row r="6011">
      <c r="A6011" s="59" t="s">
        <v>97</v>
      </c>
      <c r="B6011" s="59" t="s">
        <v>77</v>
      </c>
      <c r="C6011" s="59" t="s">
        <v>171</v>
      </c>
      <c r="D6011" s="59">
        <v>1.0</v>
      </c>
      <c r="E6011" s="59" t="s">
        <v>161</v>
      </c>
      <c r="F6011" s="58"/>
    </row>
    <row r="6012">
      <c r="A6012" s="59" t="s">
        <v>97</v>
      </c>
      <c r="B6012" s="59" t="s">
        <v>120</v>
      </c>
      <c r="C6012" s="59" t="s">
        <v>171</v>
      </c>
      <c r="D6012" s="59">
        <v>1.0</v>
      </c>
      <c r="E6012" s="59" t="s">
        <v>161</v>
      </c>
      <c r="F6012" s="58"/>
    </row>
    <row r="6013">
      <c r="A6013" s="59" t="s">
        <v>97</v>
      </c>
      <c r="B6013" s="59" t="s">
        <v>116</v>
      </c>
      <c r="C6013" s="59" t="s">
        <v>171</v>
      </c>
      <c r="D6013" s="59">
        <v>1.0</v>
      </c>
      <c r="E6013" s="59" t="s">
        <v>161</v>
      </c>
      <c r="F6013" s="58"/>
    </row>
    <row r="6014">
      <c r="A6014" s="59" t="s">
        <v>97</v>
      </c>
      <c r="B6014" s="59" t="s">
        <v>31</v>
      </c>
      <c r="C6014" s="59" t="s">
        <v>171</v>
      </c>
      <c r="D6014" s="59">
        <v>1.0</v>
      </c>
      <c r="E6014" s="59" t="s">
        <v>161</v>
      </c>
      <c r="F6014" s="58"/>
    </row>
    <row r="6015">
      <c r="A6015" s="59" t="s">
        <v>97</v>
      </c>
      <c r="B6015" s="59" t="s">
        <v>45</v>
      </c>
      <c r="C6015" s="59" t="s">
        <v>171</v>
      </c>
      <c r="D6015" s="59">
        <v>1.0</v>
      </c>
      <c r="E6015" s="59" t="s">
        <v>161</v>
      </c>
      <c r="F6015" s="58"/>
    </row>
    <row r="6016">
      <c r="A6016" s="59" t="s">
        <v>97</v>
      </c>
      <c r="B6016" s="59" t="s">
        <v>94</v>
      </c>
      <c r="C6016" s="59" t="s">
        <v>171</v>
      </c>
      <c r="D6016" s="59">
        <v>1.0</v>
      </c>
      <c r="E6016" s="59" t="s">
        <v>161</v>
      </c>
      <c r="F6016" s="58"/>
    </row>
    <row r="6017">
      <c r="A6017" s="59" t="s">
        <v>97</v>
      </c>
      <c r="B6017" s="59" t="s">
        <v>27</v>
      </c>
      <c r="C6017" s="59" t="s">
        <v>171</v>
      </c>
      <c r="D6017" s="59">
        <v>1.0</v>
      </c>
      <c r="E6017" s="59" t="s">
        <v>161</v>
      </c>
      <c r="F6017" s="58"/>
    </row>
    <row r="6018">
      <c r="A6018" s="59" t="s">
        <v>97</v>
      </c>
      <c r="B6018" s="59" t="s">
        <v>105</v>
      </c>
      <c r="C6018" s="59" t="s">
        <v>171</v>
      </c>
      <c r="D6018" s="59">
        <v>1.0</v>
      </c>
      <c r="E6018" s="59" t="s">
        <v>161</v>
      </c>
      <c r="F6018" s="58"/>
    </row>
    <row r="6019">
      <c r="A6019" s="59" t="s">
        <v>97</v>
      </c>
      <c r="B6019" s="59" t="s">
        <v>52</v>
      </c>
      <c r="C6019" s="59" t="s">
        <v>171</v>
      </c>
      <c r="D6019" s="59">
        <v>1.0</v>
      </c>
      <c r="E6019" s="59" t="s">
        <v>161</v>
      </c>
      <c r="F6019" s="58"/>
    </row>
    <row r="6020">
      <c r="A6020" s="59" t="s">
        <v>97</v>
      </c>
      <c r="B6020" s="59" t="s">
        <v>58</v>
      </c>
      <c r="C6020" s="59" t="s">
        <v>171</v>
      </c>
      <c r="D6020" s="59">
        <v>1.0</v>
      </c>
      <c r="E6020" s="59" t="s">
        <v>161</v>
      </c>
      <c r="F6020" s="58"/>
    </row>
    <row r="6021">
      <c r="A6021" s="59" t="s">
        <v>97</v>
      </c>
      <c r="B6021" s="59" t="s">
        <v>65</v>
      </c>
      <c r="C6021" s="59" t="s">
        <v>171</v>
      </c>
      <c r="D6021" s="59">
        <v>1.0</v>
      </c>
      <c r="E6021" s="59" t="s">
        <v>161</v>
      </c>
      <c r="F6021" s="58"/>
    </row>
    <row r="6022">
      <c r="A6022" s="59" t="s">
        <v>97</v>
      </c>
      <c r="B6022" s="59" t="s">
        <v>59</v>
      </c>
      <c r="C6022" s="59" t="s">
        <v>171</v>
      </c>
      <c r="D6022" s="59">
        <v>1.0</v>
      </c>
      <c r="E6022" s="59" t="s">
        <v>161</v>
      </c>
      <c r="F6022" s="58"/>
    </row>
    <row r="6023">
      <c r="A6023" s="59" t="s">
        <v>97</v>
      </c>
      <c r="B6023" s="59" t="s">
        <v>71</v>
      </c>
      <c r="C6023" s="59" t="s">
        <v>171</v>
      </c>
      <c r="D6023" s="59">
        <v>1.0</v>
      </c>
      <c r="E6023" s="59" t="s">
        <v>161</v>
      </c>
      <c r="F6023" s="58"/>
    </row>
    <row r="6024">
      <c r="A6024" s="59" t="s">
        <v>97</v>
      </c>
      <c r="B6024" s="59" t="s">
        <v>119</v>
      </c>
      <c r="C6024" s="59" t="s">
        <v>171</v>
      </c>
      <c r="D6024" s="59">
        <v>1.0</v>
      </c>
      <c r="E6024" s="59" t="s">
        <v>161</v>
      </c>
      <c r="F6024" s="58"/>
    </row>
    <row r="6025">
      <c r="A6025" s="59" t="s">
        <v>97</v>
      </c>
      <c r="B6025" s="59" t="s">
        <v>122</v>
      </c>
      <c r="C6025" s="59" t="s">
        <v>171</v>
      </c>
      <c r="D6025" s="59">
        <v>1.0</v>
      </c>
      <c r="E6025" s="59" t="s">
        <v>161</v>
      </c>
      <c r="F6025" s="58"/>
    </row>
    <row r="6026">
      <c r="A6026" s="59" t="s">
        <v>97</v>
      </c>
      <c r="B6026" s="59" t="s">
        <v>36</v>
      </c>
      <c r="C6026" s="59" t="s">
        <v>171</v>
      </c>
      <c r="D6026" s="59">
        <v>1.0</v>
      </c>
      <c r="E6026" s="59" t="s">
        <v>161</v>
      </c>
      <c r="F6026" s="58"/>
    </row>
    <row r="6027">
      <c r="A6027" s="59" t="s">
        <v>97</v>
      </c>
      <c r="B6027" s="59" t="s">
        <v>40</v>
      </c>
      <c r="C6027" s="59" t="s">
        <v>171</v>
      </c>
      <c r="D6027" s="59">
        <v>1.0</v>
      </c>
      <c r="E6027" s="59" t="s">
        <v>161</v>
      </c>
      <c r="F6027" s="58"/>
    </row>
    <row r="6028">
      <c r="A6028" s="59" t="s">
        <v>97</v>
      </c>
      <c r="B6028" s="59" t="s">
        <v>84</v>
      </c>
      <c r="C6028" s="59" t="s">
        <v>171</v>
      </c>
      <c r="D6028" s="59">
        <v>1.0</v>
      </c>
      <c r="E6028" s="59" t="s">
        <v>161</v>
      </c>
      <c r="F6028" s="58"/>
    </row>
    <row r="6029">
      <c r="A6029" s="59" t="s">
        <v>97</v>
      </c>
      <c r="B6029" s="59" t="s">
        <v>98</v>
      </c>
      <c r="C6029" s="59" t="s">
        <v>171</v>
      </c>
      <c r="D6029" s="59">
        <v>1.0</v>
      </c>
      <c r="E6029" s="59" t="s">
        <v>161</v>
      </c>
      <c r="F6029" s="58"/>
    </row>
    <row r="6030">
      <c r="A6030" s="59" t="s">
        <v>97</v>
      </c>
      <c r="B6030" s="59" t="s">
        <v>99</v>
      </c>
      <c r="C6030" s="59" t="s">
        <v>171</v>
      </c>
      <c r="D6030" s="59">
        <v>1.0</v>
      </c>
      <c r="E6030" s="59" t="s">
        <v>161</v>
      </c>
      <c r="F6030" s="58"/>
    </row>
    <row r="6031">
      <c r="A6031" s="59" t="s">
        <v>97</v>
      </c>
      <c r="B6031" s="59" t="s">
        <v>109</v>
      </c>
      <c r="C6031" s="59" t="s">
        <v>171</v>
      </c>
      <c r="D6031" s="59">
        <v>1.0</v>
      </c>
      <c r="E6031" s="59" t="s">
        <v>161</v>
      </c>
      <c r="F6031" s="58"/>
    </row>
    <row r="6032">
      <c r="A6032" s="59" t="s">
        <v>97</v>
      </c>
      <c r="B6032" s="59" t="s">
        <v>124</v>
      </c>
      <c r="C6032" s="59" t="s">
        <v>171</v>
      </c>
      <c r="D6032" s="59">
        <v>1.0</v>
      </c>
      <c r="E6032" s="59" t="s">
        <v>161</v>
      </c>
      <c r="F6032" s="58"/>
    </row>
    <row r="6033">
      <c r="A6033" s="59" t="s">
        <v>97</v>
      </c>
      <c r="B6033" s="59" t="s">
        <v>145</v>
      </c>
      <c r="C6033" s="59" t="s">
        <v>171</v>
      </c>
      <c r="D6033" s="59">
        <v>1.0</v>
      </c>
      <c r="E6033" s="59" t="s">
        <v>161</v>
      </c>
      <c r="F6033" s="58"/>
    </row>
    <row r="6034">
      <c r="A6034" s="59" t="s">
        <v>97</v>
      </c>
      <c r="B6034" s="59" t="s">
        <v>147</v>
      </c>
      <c r="C6034" s="59" t="s">
        <v>171</v>
      </c>
      <c r="D6034" s="59">
        <v>1.0</v>
      </c>
      <c r="E6034" s="59" t="s">
        <v>161</v>
      </c>
      <c r="F6034" s="58"/>
    </row>
    <row r="6035">
      <c r="A6035" s="59" t="s">
        <v>97</v>
      </c>
      <c r="B6035" s="59" t="s">
        <v>102</v>
      </c>
      <c r="C6035" s="59" t="s">
        <v>171</v>
      </c>
      <c r="D6035" s="59">
        <v>1.0</v>
      </c>
      <c r="E6035" s="59" t="s">
        <v>161</v>
      </c>
      <c r="F6035" s="58"/>
    </row>
    <row r="6036">
      <c r="A6036" s="59" t="s">
        <v>77</v>
      </c>
      <c r="B6036" s="59" t="s">
        <v>120</v>
      </c>
      <c r="C6036" s="59" t="s">
        <v>171</v>
      </c>
      <c r="D6036" s="59">
        <v>1.0</v>
      </c>
      <c r="E6036" s="59" t="s">
        <v>161</v>
      </c>
      <c r="F6036" s="58"/>
    </row>
    <row r="6037">
      <c r="A6037" s="59" t="s">
        <v>77</v>
      </c>
      <c r="B6037" s="59" t="s">
        <v>116</v>
      </c>
      <c r="C6037" s="59" t="s">
        <v>171</v>
      </c>
      <c r="D6037" s="59">
        <v>1.0</v>
      </c>
      <c r="E6037" s="59" t="s">
        <v>161</v>
      </c>
      <c r="F6037" s="58"/>
    </row>
    <row r="6038">
      <c r="A6038" s="59" t="s">
        <v>77</v>
      </c>
      <c r="B6038" s="59" t="s">
        <v>31</v>
      </c>
      <c r="C6038" s="59" t="s">
        <v>171</v>
      </c>
      <c r="D6038" s="59">
        <v>1.0</v>
      </c>
      <c r="E6038" s="59" t="s">
        <v>161</v>
      </c>
      <c r="F6038" s="58"/>
    </row>
    <row r="6039">
      <c r="A6039" s="59" t="s">
        <v>77</v>
      </c>
      <c r="B6039" s="59" t="s">
        <v>45</v>
      </c>
      <c r="C6039" s="59" t="s">
        <v>171</v>
      </c>
      <c r="D6039" s="59">
        <v>1.0</v>
      </c>
      <c r="E6039" s="59" t="s">
        <v>161</v>
      </c>
      <c r="F6039" s="58"/>
    </row>
    <row r="6040">
      <c r="A6040" s="59" t="s">
        <v>77</v>
      </c>
      <c r="B6040" s="59" t="s">
        <v>94</v>
      </c>
      <c r="C6040" s="59" t="s">
        <v>171</v>
      </c>
      <c r="D6040" s="59">
        <v>1.0</v>
      </c>
      <c r="E6040" s="59" t="s">
        <v>161</v>
      </c>
      <c r="F6040" s="58"/>
    </row>
    <row r="6041">
      <c r="A6041" s="59" t="s">
        <v>77</v>
      </c>
      <c r="B6041" s="59" t="s">
        <v>27</v>
      </c>
      <c r="C6041" s="59" t="s">
        <v>171</v>
      </c>
      <c r="D6041" s="59">
        <v>1.0</v>
      </c>
      <c r="E6041" s="59" t="s">
        <v>161</v>
      </c>
      <c r="F6041" s="58"/>
    </row>
    <row r="6042">
      <c r="A6042" s="59" t="s">
        <v>77</v>
      </c>
      <c r="B6042" s="59" t="s">
        <v>105</v>
      </c>
      <c r="C6042" s="59" t="s">
        <v>171</v>
      </c>
      <c r="D6042" s="59">
        <v>1.0</v>
      </c>
      <c r="E6042" s="59" t="s">
        <v>161</v>
      </c>
      <c r="F6042" s="58"/>
    </row>
    <row r="6043">
      <c r="A6043" s="59" t="s">
        <v>77</v>
      </c>
      <c r="B6043" s="59" t="s">
        <v>52</v>
      </c>
      <c r="C6043" s="59" t="s">
        <v>171</v>
      </c>
      <c r="D6043" s="59">
        <v>1.0</v>
      </c>
      <c r="E6043" s="59" t="s">
        <v>161</v>
      </c>
      <c r="F6043" s="58"/>
    </row>
    <row r="6044">
      <c r="A6044" s="59" t="s">
        <v>77</v>
      </c>
      <c r="B6044" s="59" t="s">
        <v>58</v>
      </c>
      <c r="C6044" s="59" t="s">
        <v>171</v>
      </c>
      <c r="D6044" s="59">
        <v>1.0</v>
      </c>
      <c r="E6044" s="59" t="s">
        <v>161</v>
      </c>
      <c r="F6044" s="58"/>
    </row>
    <row r="6045">
      <c r="A6045" s="59" t="s">
        <v>77</v>
      </c>
      <c r="B6045" s="59" t="s">
        <v>65</v>
      </c>
      <c r="C6045" s="59" t="s">
        <v>171</v>
      </c>
      <c r="D6045" s="59">
        <v>1.0</v>
      </c>
      <c r="E6045" s="59" t="s">
        <v>161</v>
      </c>
      <c r="F6045" s="58"/>
    </row>
    <row r="6046">
      <c r="A6046" s="59" t="s">
        <v>77</v>
      </c>
      <c r="B6046" s="59" t="s">
        <v>59</v>
      </c>
      <c r="C6046" s="59" t="s">
        <v>171</v>
      </c>
      <c r="D6046" s="59">
        <v>1.0</v>
      </c>
      <c r="E6046" s="59" t="s">
        <v>161</v>
      </c>
      <c r="F6046" s="58"/>
    </row>
    <row r="6047">
      <c r="A6047" s="59" t="s">
        <v>77</v>
      </c>
      <c r="B6047" s="59" t="s">
        <v>71</v>
      </c>
      <c r="C6047" s="59" t="s">
        <v>171</v>
      </c>
      <c r="D6047" s="59">
        <v>1.0</v>
      </c>
      <c r="E6047" s="59" t="s">
        <v>161</v>
      </c>
      <c r="F6047" s="58"/>
    </row>
    <row r="6048">
      <c r="A6048" s="59" t="s">
        <v>77</v>
      </c>
      <c r="B6048" s="59" t="s">
        <v>119</v>
      </c>
      <c r="C6048" s="59" t="s">
        <v>171</v>
      </c>
      <c r="D6048" s="59">
        <v>1.0</v>
      </c>
      <c r="E6048" s="59" t="s">
        <v>161</v>
      </c>
      <c r="F6048" s="58"/>
    </row>
    <row r="6049">
      <c r="A6049" s="59" t="s">
        <v>77</v>
      </c>
      <c r="B6049" s="59" t="s">
        <v>122</v>
      </c>
      <c r="C6049" s="59" t="s">
        <v>171</v>
      </c>
      <c r="D6049" s="59">
        <v>1.0</v>
      </c>
      <c r="E6049" s="59" t="s">
        <v>161</v>
      </c>
      <c r="F6049" s="58"/>
    </row>
    <row r="6050">
      <c r="A6050" s="59" t="s">
        <v>77</v>
      </c>
      <c r="B6050" s="59" t="s">
        <v>36</v>
      </c>
      <c r="C6050" s="59" t="s">
        <v>171</v>
      </c>
      <c r="D6050" s="59">
        <v>1.0</v>
      </c>
      <c r="E6050" s="59" t="s">
        <v>161</v>
      </c>
      <c r="F6050" s="58"/>
    </row>
    <row r="6051">
      <c r="A6051" s="59" t="s">
        <v>77</v>
      </c>
      <c r="B6051" s="59" t="s">
        <v>40</v>
      </c>
      <c r="C6051" s="59" t="s">
        <v>171</v>
      </c>
      <c r="D6051" s="59">
        <v>1.0</v>
      </c>
      <c r="E6051" s="59" t="s">
        <v>161</v>
      </c>
      <c r="F6051" s="58"/>
    </row>
    <row r="6052">
      <c r="A6052" s="59" t="s">
        <v>77</v>
      </c>
      <c r="B6052" s="59" t="s">
        <v>84</v>
      </c>
      <c r="C6052" s="59" t="s">
        <v>171</v>
      </c>
      <c r="D6052" s="59">
        <v>1.0</v>
      </c>
      <c r="E6052" s="59" t="s">
        <v>161</v>
      </c>
      <c r="F6052" s="58"/>
    </row>
    <row r="6053">
      <c r="A6053" s="59" t="s">
        <v>77</v>
      </c>
      <c r="B6053" s="59" t="s">
        <v>98</v>
      </c>
      <c r="C6053" s="59" t="s">
        <v>171</v>
      </c>
      <c r="D6053" s="59">
        <v>1.0</v>
      </c>
      <c r="E6053" s="59" t="s">
        <v>161</v>
      </c>
      <c r="F6053" s="58"/>
    </row>
    <row r="6054">
      <c r="A6054" s="59" t="s">
        <v>77</v>
      </c>
      <c r="B6054" s="59" t="s">
        <v>99</v>
      </c>
      <c r="C6054" s="59" t="s">
        <v>171</v>
      </c>
      <c r="D6054" s="59">
        <v>1.0</v>
      </c>
      <c r="E6054" s="59" t="s">
        <v>161</v>
      </c>
      <c r="F6054" s="58"/>
    </row>
    <row r="6055">
      <c r="A6055" s="59" t="s">
        <v>77</v>
      </c>
      <c r="B6055" s="59" t="s">
        <v>109</v>
      </c>
      <c r="C6055" s="59" t="s">
        <v>171</v>
      </c>
      <c r="D6055" s="59">
        <v>1.0</v>
      </c>
      <c r="E6055" s="59" t="s">
        <v>161</v>
      </c>
      <c r="F6055" s="58"/>
    </row>
    <row r="6056">
      <c r="A6056" s="59" t="s">
        <v>77</v>
      </c>
      <c r="B6056" s="59" t="s">
        <v>124</v>
      </c>
      <c r="C6056" s="59" t="s">
        <v>171</v>
      </c>
      <c r="D6056" s="59">
        <v>1.0</v>
      </c>
      <c r="E6056" s="59" t="s">
        <v>161</v>
      </c>
      <c r="F6056" s="58"/>
    </row>
    <row r="6057">
      <c r="A6057" s="59" t="s">
        <v>77</v>
      </c>
      <c r="B6057" s="59" t="s">
        <v>145</v>
      </c>
      <c r="C6057" s="59" t="s">
        <v>171</v>
      </c>
      <c r="D6057" s="59">
        <v>1.0</v>
      </c>
      <c r="E6057" s="59" t="s">
        <v>161</v>
      </c>
      <c r="F6057" s="58"/>
    </row>
    <row r="6058">
      <c r="A6058" s="59" t="s">
        <v>77</v>
      </c>
      <c r="B6058" s="59" t="s">
        <v>147</v>
      </c>
      <c r="C6058" s="59" t="s">
        <v>171</v>
      </c>
      <c r="D6058" s="59">
        <v>1.0</v>
      </c>
      <c r="E6058" s="59" t="s">
        <v>161</v>
      </c>
      <c r="F6058" s="58"/>
    </row>
    <row r="6059">
      <c r="A6059" s="59" t="s">
        <v>77</v>
      </c>
      <c r="B6059" s="59" t="s">
        <v>102</v>
      </c>
      <c r="C6059" s="59" t="s">
        <v>171</v>
      </c>
      <c r="D6059" s="59">
        <v>1.0</v>
      </c>
      <c r="E6059" s="59" t="s">
        <v>161</v>
      </c>
      <c r="F6059" s="58"/>
    </row>
    <row r="6060">
      <c r="A6060" s="59" t="s">
        <v>120</v>
      </c>
      <c r="B6060" s="59" t="s">
        <v>116</v>
      </c>
      <c r="C6060" s="59" t="s">
        <v>171</v>
      </c>
      <c r="D6060" s="59">
        <v>1.0</v>
      </c>
      <c r="E6060" s="59" t="s">
        <v>161</v>
      </c>
      <c r="F6060" s="58"/>
    </row>
    <row r="6061">
      <c r="A6061" s="59" t="s">
        <v>120</v>
      </c>
      <c r="B6061" s="59" t="s">
        <v>31</v>
      </c>
      <c r="C6061" s="59" t="s">
        <v>171</v>
      </c>
      <c r="D6061" s="59">
        <v>1.0</v>
      </c>
      <c r="E6061" s="59" t="s">
        <v>161</v>
      </c>
      <c r="F6061" s="58"/>
    </row>
    <row r="6062">
      <c r="A6062" s="59" t="s">
        <v>120</v>
      </c>
      <c r="B6062" s="59" t="s">
        <v>45</v>
      </c>
      <c r="C6062" s="59" t="s">
        <v>171</v>
      </c>
      <c r="D6062" s="59">
        <v>1.0</v>
      </c>
      <c r="E6062" s="59" t="s">
        <v>161</v>
      </c>
      <c r="F6062" s="58"/>
    </row>
    <row r="6063">
      <c r="A6063" s="59" t="s">
        <v>120</v>
      </c>
      <c r="B6063" s="59" t="s">
        <v>94</v>
      </c>
      <c r="C6063" s="59" t="s">
        <v>171</v>
      </c>
      <c r="D6063" s="59">
        <v>1.0</v>
      </c>
      <c r="E6063" s="59" t="s">
        <v>161</v>
      </c>
      <c r="F6063" s="58"/>
    </row>
    <row r="6064">
      <c r="A6064" s="59" t="s">
        <v>120</v>
      </c>
      <c r="B6064" s="59" t="s">
        <v>27</v>
      </c>
      <c r="C6064" s="59" t="s">
        <v>171</v>
      </c>
      <c r="D6064" s="59">
        <v>1.0</v>
      </c>
      <c r="E6064" s="59" t="s">
        <v>161</v>
      </c>
      <c r="F6064" s="58"/>
    </row>
    <row r="6065">
      <c r="A6065" s="59" t="s">
        <v>120</v>
      </c>
      <c r="B6065" s="59" t="s">
        <v>105</v>
      </c>
      <c r="C6065" s="59" t="s">
        <v>171</v>
      </c>
      <c r="D6065" s="59">
        <v>1.0</v>
      </c>
      <c r="E6065" s="59" t="s">
        <v>161</v>
      </c>
      <c r="F6065" s="58"/>
    </row>
    <row r="6066">
      <c r="A6066" s="59" t="s">
        <v>120</v>
      </c>
      <c r="B6066" s="59" t="s">
        <v>52</v>
      </c>
      <c r="C6066" s="59" t="s">
        <v>171</v>
      </c>
      <c r="D6066" s="59">
        <v>1.0</v>
      </c>
      <c r="E6066" s="59" t="s">
        <v>161</v>
      </c>
      <c r="F6066" s="58"/>
    </row>
    <row r="6067">
      <c r="A6067" s="59" t="s">
        <v>120</v>
      </c>
      <c r="B6067" s="59" t="s">
        <v>58</v>
      </c>
      <c r="C6067" s="59" t="s">
        <v>171</v>
      </c>
      <c r="D6067" s="59">
        <v>1.0</v>
      </c>
      <c r="E6067" s="59" t="s">
        <v>161</v>
      </c>
      <c r="F6067" s="58"/>
    </row>
    <row r="6068">
      <c r="A6068" s="59" t="s">
        <v>120</v>
      </c>
      <c r="B6068" s="59" t="s">
        <v>65</v>
      </c>
      <c r="C6068" s="59" t="s">
        <v>171</v>
      </c>
      <c r="D6068" s="59">
        <v>1.0</v>
      </c>
      <c r="E6068" s="59" t="s">
        <v>161</v>
      </c>
      <c r="F6068" s="58"/>
    </row>
    <row r="6069">
      <c r="A6069" s="59" t="s">
        <v>120</v>
      </c>
      <c r="B6069" s="59" t="s">
        <v>59</v>
      </c>
      <c r="C6069" s="59" t="s">
        <v>171</v>
      </c>
      <c r="D6069" s="59">
        <v>1.0</v>
      </c>
      <c r="E6069" s="59" t="s">
        <v>161</v>
      </c>
      <c r="F6069" s="58"/>
    </row>
    <row r="6070">
      <c r="A6070" s="59" t="s">
        <v>120</v>
      </c>
      <c r="B6070" s="59" t="s">
        <v>71</v>
      </c>
      <c r="C6070" s="59" t="s">
        <v>171</v>
      </c>
      <c r="D6070" s="59">
        <v>1.0</v>
      </c>
      <c r="E6070" s="59" t="s">
        <v>161</v>
      </c>
      <c r="F6070" s="58"/>
    </row>
    <row r="6071">
      <c r="A6071" s="59" t="s">
        <v>120</v>
      </c>
      <c r="B6071" s="59" t="s">
        <v>119</v>
      </c>
      <c r="C6071" s="59" t="s">
        <v>171</v>
      </c>
      <c r="D6071" s="59">
        <v>1.0</v>
      </c>
      <c r="E6071" s="59" t="s">
        <v>161</v>
      </c>
      <c r="F6071" s="58"/>
    </row>
    <row r="6072">
      <c r="A6072" s="59" t="s">
        <v>120</v>
      </c>
      <c r="B6072" s="59" t="s">
        <v>122</v>
      </c>
      <c r="C6072" s="59" t="s">
        <v>171</v>
      </c>
      <c r="D6072" s="59">
        <v>1.0</v>
      </c>
      <c r="E6072" s="59" t="s">
        <v>161</v>
      </c>
      <c r="F6072" s="58"/>
    </row>
    <row r="6073">
      <c r="A6073" s="59" t="s">
        <v>120</v>
      </c>
      <c r="B6073" s="59" t="s">
        <v>36</v>
      </c>
      <c r="C6073" s="59" t="s">
        <v>171</v>
      </c>
      <c r="D6073" s="59">
        <v>1.0</v>
      </c>
      <c r="E6073" s="59" t="s">
        <v>161</v>
      </c>
      <c r="F6073" s="58"/>
    </row>
    <row r="6074">
      <c r="A6074" s="59" t="s">
        <v>120</v>
      </c>
      <c r="B6074" s="59" t="s">
        <v>40</v>
      </c>
      <c r="C6074" s="59" t="s">
        <v>171</v>
      </c>
      <c r="D6074" s="59">
        <v>1.0</v>
      </c>
      <c r="E6074" s="59" t="s">
        <v>161</v>
      </c>
      <c r="F6074" s="58"/>
    </row>
    <row r="6075">
      <c r="A6075" s="59" t="s">
        <v>120</v>
      </c>
      <c r="B6075" s="59" t="s">
        <v>84</v>
      </c>
      <c r="C6075" s="59" t="s">
        <v>171</v>
      </c>
      <c r="D6075" s="59">
        <v>1.0</v>
      </c>
      <c r="E6075" s="59" t="s">
        <v>161</v>
      </c>
      <c r="F6075" s="58"/>
    </row>
    <row r="6076">
      <c r="A6076" s="59" t="s">
        <v>120</v>
      </c>
      <c r="B6076" s="59" t="s">
        <v>98</v>
      </c>
      <c r="C6076" s="59" t="s">
        <v>171</v>
      </c>
      <c r="D6076" s="59">
        <v>1.0</v>
      </c>
      <c r="E6076" s="59" t="s">
        <v>161</v>
      </c>
      <c r="F6076" s="58"/>
    </row>
    <row r="6077">
      <c r="A6077" s="59" t="s">
        <v>120</v>
      </c>
      <c r="B6077" s="59" t="s">
        <v>99</v>
      </c>
      <c r="C6077" s="59" t="s">
        <v>171</v>
      </c>
      <c r="D6077" s="59">
        <v>1.0</v>
      </c>
      <c r="E6077" s="59" t="s">
        <v>161</v>
      </c>
      <c r="F6077" s="58"/>
    </row>
    <row r="6078">
      <c r="A6078" s="59" t="s">
        <v>120</v>
      </c>
      <c r="B6078" s="59" t="s">
        <v>109</v>
      </c>
      <c r="C6078" s="59" t="s">
        <v>171</v>
      </c>
      <c r="D6078" s="59">
        <v>1.0</v>
      </c>
      <c r="E6078" s="59" t="s">
        <v>161</v>
      </c>
      <c r="F6078" s="58"/>
    </row>
    <row r="6079">
      <c r="A6079" s="59" t="s">
        <v>120</v>
      </c>
      <c r="B6079" s="59" t="s">
        <v>124</v>
      </c>
      <c r="C6079" s="59" t="s">
        <v>171</v>
      </c>
      <c r="D6079" s="59">
        <v>1.0</v>
      </c>
      <c r="E6079" s="59" t="s">
        <v>161</v>
      </c>
      <c r="F6079" s="58"/>
    </row>
    <row r="6080">
      <c r="A6080" s="59" t="s">
        <v>120</v>
      </c>
      <c r="B6080" s="59" t="s">
        <v>145</v>
      </c>
      <c r="C6080" s="59" t="s">
        <v>171</v>
      </c>
      <c r="D6080" s="59">
        <v>1.0</v>
      </c>
      <c r="E6080" s="59" t="s">
        <v>161</v>
      </c>
      <c r="F6080" s="58"/>
    </row>
    <row r="6081">
      <c r="A6081" s="59" t="s">
        <v>120</v>
      </c>
      <c r="B6081" s="59" t="s">
        <v>147</v>
      </c>
      <c r="C6081" s="59" t="s">
        <v>171</v>
      </c>
      <c r="D6081" s="59">
        <v>1.0</v>
      </c>
      <c r="E6081" s="59" t="s">
        <v>161</v>
      </c>
      <c r="F6081" s="58"/>
    </row>
    <row r="6082">
      <c r="A6082" s="59" t="s">
        <v>120</v>
      </c>
      <c r="B6082" s="59" t="s">
        <v>102</v>
      </c>
      <c r="C6082" s="59" t="s">
        <v>171</v>
      </c>
      <c r="D6082" s="59">
        <v>1.0</v>
      </c>
      <c r="E6082" s="59" t="s">
        <v>161</v>
      </c>
      <c r="F6082" s="58"/>
    </row>
    <row r="6083">
      <c r="A6083" s="59" t="s">
        <v>116</v>
      </c>
      <c r="B6083" s="59" t="s">
        <v>31</v>
      </c>
      <c r="C6083" s="59" t="s">
        <v>171</v>
      </c>
      <c r="D6083" s="59">
        <v>1.0</v>
      </c>
      <c r="E6083" s="59" t="s">
        <v>161</v>
      </c>
      <c r="F6083" s="58"/>
    </row>
    <row r="6084">
      <c r="A6084" s="59" t="s">
        <v>116</v>
      </c>
      <c r="B6084" s="59" t="s">
        <v>45</v>
      </c>
      <c r="C6084" s="59" t="s">
        <v>171</v>
      </c>
      <c r="D6084" s="59">
        <v>1.0</v>
      </c>
      <c r="E6084" s="59" t="s">
        <v>161</v>
      </c>
      <c r="F6084" s="58"/>
    </row>
    <row r="6085">
      <c r="A6085" s="59" t="s">
        <v>116</v>
      </c>
      <c r="B6085" s="59" t="s">
        <v>94</v>
      </c>
      <c r="C6085" s="59" t="s">
        <v>171</v>
      </c>
      <c r="D6085" s="59">
        <v>1.0</v>
      </c>
      <c r="E6085" s="59" t="s">
        <v>161</v>
      </c>
      <c r="F6085" s="58"/>
    </row>
    <row r="6086">
      <c r="A6086" s="59" t="s">
        <v>116</v>
      </c>
      <c r="B6086" s="59" t="s">
        <v>27</v>
      </c>
      <c r="C6086" s="59" t="s">
        <v>171</v>
      </c>
      <c r="D6086" s="59">
        <v>1.0</v>
      </c>
      <c r="E6086" s="59" t="s">
        <v>161</v>
      </c>
      <c r="F6086" s="58"/>
    </row>
    <row r="6087">
      <c r="A6087" s="59" t="s">
        <v>116</v>
      </c>
      <c r="B6087" s="59" t="s">
        <v>105</v>
      </c>
      <c r="C6087" s="59" t="s">
        <v>171</v>
      </c>
      <c r="D6087" s="59">
        <v>1.0</v>
      </c>
      <c r="E6087" s="59" t="s">
        <v>161</v>
      </c>
      <c r="F6087" s="58"/>
    </row>
    <row r="6088">
      <c r="A6088" s="59" t="s">
        <v>116</v>
      </c>
      <c r="B6088" s="59" t="s">
        <v>52</v>
      </c>
      <c r="C6088" s="59" t="s">
        <v>171</v>
      </c>
      <c r="D6088" s="59">
        <v>1.0</v>
      </c>
      <c r="E6088" s="59" t="s">
        <v>161</v>
      </c>
      <c r="F6088" s="58"/>
    </row>
    <row r="6089">
      <c r="A6089" s="59" t="s">
        <v>116</v>
      </c>
      <c r="B6089" s="59" t="s">
        <v>58</v>
      </c>
      <c r="C6089" s="59" t="s">
        <v>171</v>
      </c>
      <c r="D6089" s="59">
        <v>1.0</v>
      </c>
      <c r="E6089" s="59" t="s">
        <v>161</v>
      </c>
      <c r="F6089" s="58"/>
    </row>
    <row r="6090">
      <c r="A6090" s="59" t="s">
        <v>116</v>
      </c>
      <c r="B6090" s="59" t="s">
        <v>65</v>
      </c>
      <c r="C6090" s="59" t="s">
        <v>171</v>
      </c>
      <c r="D6090" s="59">
        <v>1.0</v>
      </c>
      <c r="E6090" s="59" t="s">
        <v>161</v>
      </c>
      <c r="F6090" s="58"/>
    </row>
    <row r="6091">
      <c r="A6091" s="59" t="s">
        <v>116</v>
      </c>
      <c r="B6091" s="59" t="s">
        <v>59</v>
      </c>
      <c r="C6091" s="59" t="s">
        <v>171</v>
      </c>
      <c r="D6091" s="59">
        <v>1.0</v>
      </c>
      <c r="E6091" s="59" t="s">
        <v>161</v>
      </c>
      <c r="F6091" s="58"/>
    </row>
    <row r="6092">
      <c r="A6092" s="59" t="s">
        <v>116</v>
      </c>
      <c r="B6092" s="59" t="s">
        <v>71</v>
      </c>
      <c r="C6092" s="59" t="s">
        <v>171</v>
      </c>
      <c r="D6092" s="59">
        <v>1.0</v>
      </c>
      <c r="E6092" s="59" t="s">
        <v>161</v>
      </c>
      <c r="F6092" s="58"/>
    </row>
    <row r="6093">
      <c r="A6093" s="59" t="s">
        <v>116</v>
      </c>
      <c r="B6093" s="59" t="s">
        <v>119</v>
      </c>
      <c r="C6093" s="59" t="s">
        <v>171</v>
      </c>
      <c r="D6093" s="59">
        <v>1.0</v>
      </c>
      <c r="E6093" s="59" t="s">
        <v>161</v>
      </c>
      <c r="F6093" s="58"/>
    </row>
    <row r="6094">
      <c r="A6094" s="59" t="s">
        <v>116</v>
      </c>
      <c r="B6094" s="59" t="s">
        <v>122</v>
      </c>
      <c r="C6094" s="59" t="s">
        <v>171</v>
      </c>
      <c r="D6094" s="59">
        <v>1.0</v>
      </c>
      <c r="E6094" s="59" t="s">
        <v>161</v>
      </c>
      <c r="F6094" s="58"/>
    </row>
    <row r="6095">
      <c r="A6095" s="59" t="s">
        <v>116</v>
      </c>
      <c r="B6095" s="59" t="s">
        <v>36</v>
      </c>
      <c r="C6095" s="59" t="s">
        <v>171</v>
      </c>
      <c r="D6095" s="59">
        <v>1.0</v>
      </c>
      <c r="E6095" s="59" t="s">
        <v>161</v>
      </c>
      <c r="F6095" s="58"/>
    </row>
    <row r="6096">
      <c r="A6096" s="59" t="s">
        <v>116</v>
      </c>
      <c r="B6096" s="59" t="s">
        <v>40</v>
      </c>
      <c r="C6096" s="59" t="s">
        <v>171</v>
      </c>
      <c r="D6096" s="59">
        <v>1.0</v>
      </c>
      <c r="E6096" s="59" t="s">
        <v>161</v>
      </c>
      <c r="F6096" s="58"/>
    </row>
    <row r="6097">
      <c r="A6097" s="59" t="s">
        <v>116</v>
      </c>
      <c r="B6097" s="59" t="s">
        <v>84</v>
      </c>
      <c r="C6097" s="59" t="s">
        <v>171</v>
      </c>
      <c r="D6097" s="59">
        <v>1.0</v>
      </c>
      <c r="E6097" s="59" t="s">
        <v>161</v>
      </c>
      <c r="F6097" s="58"/>
    </row>
    <row r="6098">
      <c r="A6098" s="59" t="s">
        <v>116</v>
      </c>
      <c r="B6098" s="59" t="s">
        <v>98</v>
      </c>
      <c r="C6098" s="59" t="s">
        <v>171</v>
      </c>
      <c r="D6098" s="59">
        <v>1.0</v>
      </c>
      <c r="E6098" s="59" t="s">
        <v>161</v>
      </c>
      <c r="F6098" s="58"/>
    </row>
    <row r="6099">
      <c r="A6099" s="59" t="s">
        <v>116</v>
      </c>
      <c r="B6099" s="59" t="s">
        <v>99</v>
      </c>
      <c r="C6099" s="59" t="s">
        <v>171</v>
      </c>
      <c r="D6099" s="59">
        <v>1.0</v>
      </c>
      <c r="E6099" s="59" t="s">
        <v>161</v>
      </c>
      <c r="F6099" s="58"/>
    </row>
    <row r="6100">
      <c r="A6100" s="59" t="s">
        <v>116</v>
      </c>
      <c r="B6100" s="59" t="s">
        <v>109</v>
      </c>
      <c r="C6100" s="59" t="s">
        <v>171</v>
      </c>
      <c r="D6100" s="59">
        <v>1.0</v>
      </c>
      <c r="E6100" s="59" t="s">
        <v>161</v>
      </c>
      <c r="F6100" s="58"/>
    </row>
    <row r="6101">
      <c r="A6101" s="59" t="s">
        <v>116</v>
      </c>
      <c r="B6101" s="59" t="s">
        <v>124</v>
      </c>
      <c r="C6101" s="59" t="s">
        <v>171</v>
      </c>
      <c r="D6101" s="59">
        <v>1.0</v>
      </c>
      <c r="E6101" s="59" t="s">
        <v>161</v>
      </c>
      <c r="F6101" s="58"/>
    </row>
    <row r="6102">
      <c r="A6102" s="59" t="s">
        <v>116</v>
      </c>
      <c r="B6102" s="59" t="s">
        <v>145</v>
      </c>
      <c r="C6102" s="59" t="s">
        <v>171</v>
      </c>
      <c r="D6102" s="59">
        <v>1.0</v>
      </c>
      <c r="E6102" s="59" t="s">
        <v>161</v>
      </c>
      <c r="F6102" s="58"/>
    </row>
    <row r="6103">
      <c r="A6103" s="59" t="s">
        <v>116</v>
      </c>
      <c r="B6103" s="59" t="s">
        <v>147</v>
      </c>
      <c r="C6103" s="59" t="s">
        <v>171</v>
      </c>
      <c r="D6103" s="59">
        <v>1.0</v>
      </c>
      <c r="E6103" s="59" t="s">
        <v>161</v>
      </c>
      <c r="F6103" s="58"/>
    </row>
    <row r="6104">
      <c r="A6104" s="59" t="s">
        <v>116</v>
      </c>
      <c r="B6104" s="59" t="s">
        <v>102</v>
      </c>
      <c r="C6104" s="59" t="s">
        <v>171</v>
      </c>
      <c r="D6104" s="59">
        <v>1.0</v>
      </c>
      <c r="E6104" s="59" t="s">
        <v>161</v>
      </c>
      <c r="F6104" s="58"/>
    </row>
    <row r="6105">
      <c r="A6105" s="59" t="s">
        <v>31</v>
      </c>
      <c r="B6105" s="59" t="s">
        <v>45</v>
      </c>
      <c r="C6105" s="59" t="s">
        <v>171</v>
      </c>
      <c r="D6105" s="59">
        <v>1.0</v>
      </c>
      <c r="E6105" s="59" t="s">
        <v>161</v>
      </c>
      <c r="F6105" s="58"/>
    </row>
    <row r="6106">
      <c r="A6106" s="59" t="s">
        <v>31</v>
      </c>
      <c r="B6106" s="59" t="s">
        <v>94</v>
      </c>
      <c r="C6106" s="59" t="s">
        <v>171</v>
      </c>
      <c r="D6106" s="59">
        <v>1.0</v>
      </c>
      <c r="E6106" s="59" t="s">
        <v>161</v>
      </c>
      <c r="F6106" s="58"/>
    </row>
    <row r="6107">
      <c r="A6107" s="59" t="s">
        <v>31</v>
      </c>
      <c r="B6107" s="59" t="s">
        <v>27</v>
      </c>
      <c r="C6107" s="59" t="s">
        <v>171</v>
      </c>
      <c r="D6107" s="59">
        <v>1.0</v>
      </c>
      <c r="E6107" s="59" t="s">
        <v>161</v>
      </c>
      <c r="F6107" s="58"/>
    </row>
    <row r="6108">
      <c r="A6108" s="59" t="s">
        <v>31</v>
      </c>
      <c r="B6108" s="59" t="s">
        <v>105</v>
      </c>
      <c r="C6108" s="59" t="s">
        <v>171</v>
      </c>
      <c r="D6108" s="59">
        <v>1.0</v>
      </c>
      <c r="E6108" s="59" t="s">
        <v>161</v>
      </c>
      <c r="F6108" s="58"/>
    </row>
    <row r="6109">
      <c r="A6109" s="59" t="s">
        <v>31</v>
      </c>
      <c r="B6109" s="59" t="s">
        <v>52</v>
      </c>
      <c r="C6109" s="59" t="s">
        <v>171</v>
      </c>
      <c r="D6109" s="59">
        <v>1.0</v>
      </c>
      <c r="E6109" s="59" t="s">
        <v>161</v>
      </c>
      <c r="F6109" s="58"/>
    </row>
    <row r="6110">
      <c r="A6110" s="59" t="s">
        <v>31</v>
      </c>
      <c r="B6110" s="59" t="s">
        <v>58</v>
      </c>
      <c r="C6110" s="59" t="s">
        <v>171</v>
      </c>
      <c r="D6110" s="59">
        <v>1.0</v>
      </c>
      <c r="E6110" s="59" t="s">
        <v>161</v>
      </c>
      <c r="F6110" s="58"/>
    </row>
    <row r="6111">
      <c r="A6111" s="59" t="s">
        <v>31</v>
      </c>
      <c r="B6111" s="59" t="s">
        <v>65</v>
      </c>
      <c r="C6111" s="59" t="s">
        <v>171</v>
      </c>
      <c r="D6111" s="59">
        <v>1.0</v>
      </c>
      <c r="E6111" s="59" t="s">
        <v>161</v>
      </c>
      <c r="F6111" s="58"/>
    </row>
    <row r="6112">
      <c r="A6112" s="59" t="s">
        <v>31</v>
      </c>
      <c r="B6112" s="59" t="s">
        <v>59</v>
      </c>
      <c r="C6112" s="59" t="s">
        <v>171</v>
      </c>
      <c r="D6112" s="59">
        <v>1.0</v>
      </c>
      <c r="E6112" s="59" t="s">
        <v>161</v>
      </c>
      <c r="F6112" s="58"/>
    </row>
    <row r="6113">
      <c r="A6113" s="59" t="s">
        <v>31</v>
      </c>
      <c r="B6113" s="59" t="s">
        <v>71</v>
      </c>
      <c r="C6113" s="59" t="s">
        <v>171</v>
      </c>
      <c r="D6113" s="59">
        <v>1.0</v>
      </c>
      <c r="E6113" s="59" t="s">
        <v>161</v>
      </c>
      <c r="F6113" s="58"/>
    </row>
    <row r="6114">
      <c r="A6114" s="59" t="s">
        <v>31</v>
      </c>
      <c r="B6114" s="59" t="s">
        <v>119</v>
      </c>
      <c r="C6114" s="59" t="s">
        <v>171</v>
      </c>
      <c r="D6114" s="59">
        <v>1.0</v>
      </c>
      <c r="E6114" s="59" t="s">
        <v>161</v>
      </c>
      <c r="F6114" s="58"/>
    </row>
    <row r="6115">
      <c r="A6115" s="59" t="s">
        <v>31</v>
      </c>
      <c r="B6115" s="59" t="s">
        <v>122</v>
      </c>
      <c r="C6115" s="59" t="s">
        <v>171</v>
      </c>
      <c r="D6115" s="59">
        <v>1.0</v>
      </c>
      <c r="E6115" s="59" t="s">
        <v>161</v>
      </c>
      <c r="F6115" s="58"/>
    </row>
    <row r="6116">
      <c r="A6116" s="59" t="s">
        <v>31</v>
      </c>
      <c r="B6116" s="59" t="s">
        <v>36</v>
      </c>
      <c r="C6116" s="59" t="s">
        <v>171</v>
      </c>
      <c r="D6116" s="59">
        <v>1.0</v>
      </c>
      <c r="E6116" s="59" t="s">
        <v>161</v>
      </c>
      <c r="F6116" s="58"/>
    </row>
    <row r="6117">
      <c r="A6117" s="59" t="s">
        <v>31</v>
      </c>
      <c r="B6117" s="59" t="s">
        <v>40</v>
      </c>
      <c r="C6117" s="59" t="s">
        <v>171</v>
      </c>
      <c r="D6117" s="59">
        <v>1.0</v>
      </c>
      <c r="E6117" s="59" t="s">
        <v>161</v>
      </c>
      <c r="F6117" s="58"/>
    </row>
    <row r="6118">
      <c r="A6118" s="59" t="s">
        <v>31</v>
      </c>
      <c r="B6118" s="59" t="s">
        <v>84</v>
      </c>
      <c r="C6118" s="59" t="s">
        <v>171</v>
      </c>
      <c r="D6118" s="59">
        <v>1.0</v>
      </c>
      <c r="E6118" s="59" t="s">
        <v>161</v>
      </c>
      <c r="F6118" s="58"/>
    </row>
    <row r="6119">
      <c r="A6119" s="59" t="s">
        <v>31</v>
      </c>
      <c r="B6119" s="59" t="s">
        <v>98</v>
      </c>
      <c r="C6119" s="59" t="s">
        <v>171</v>
      </c>
      <c r="D6119" s="59">
        <v>1.0</v>
      </c>
      <c r="E6119" s="59" t="s">
        <v>161</v>
      </c>
      <c r="F6119" s="58"/>
    </row>
    <row r="6120">
      <c r="A6120" s="59" t="s">
        <v>31</v>
      </c>
      <c r="B6120" s="59" t="s">
        <v>99</v>
      </c>
      <c r="C6120" s="59" t="s">
        <v>171</v>
      </c>
      <c r="D6120" s="59">
        <v>1.0</v>
      </c>
      <c r="E6120" s="59" t="s">
        <v>161</v>
      </c>
      <c r="F6120" s="58"/>
    </row>
    <row r="6121">
      <c r="A6121" s="59" t="s">
        <v>31</v>
      </c>
      <c r="B6121" s="59" t="s">
        <v>109</v>
      </c>
      <c r="C6121" s="59" t="s">
        <v>171</v>
      </c>
      <c r="D6121" s="59">
        <v>1.0</v>
      </c>
      <c r="E6121" s="59" t="s">
        <v>161</v>
      </c>
      <c r="F6121" s="58"/>
    </row>
    <row r="6122">
      <c r="A6122" s="59" t="s">
        <v>31</v>
      </c>
      <c r="B6122" s="59" t="s">
        <v>124</v>
      </c>
      <c r="C6122" s="59" t="s">
        <v>171</v>
      </c>
      <c r="D6122" s="59">
        <v>1.0</v>
      </c>
      <c r="E6122" s="59" t="s">
        <v>161</v>
      </c>
      <c r="F6122" s="58"/>
    </row>
    <row r="6123">
      <c r="A6123" s="59" t="s">
        <v>31</v>
      </c>
      <c r="B6123" s="59" t="s">
        <v>145</v>
      </c>
      <c r="C6123" s="59" t="s">
        <v>171</v>
      </c>
      <c r="D6123" s="59">
        <v>1.0</v>
      </c>
      <c r="E6123" s="59" t="s">
        <v>161</v>
      </c>
      <c r="F6123" s="58"/>
    </row>
    <row r="6124">
      <c r="A6124" s="59" t="s">
        <v>31</v>
      </c>
      <c r="B6124" s="59" t="s">
        <v>147</v>
      </c>
      <c r="C6124" s="59" t="s">
        <v>171</v>
      </c>
      <c r="D6124" s="59">
        <v>1.0</v>
      </c>
      <c r="E6124" s="59" t="s">
        <v>161</v>
      </c>
      <c r="F6124" s="58"/>
    </row>
    <row r="6125">
      <c r="A6125" s="59" t="s">
        <v>31</v>
      </c>
      <c r="B6125" s="59" t="s">
        <v>102</v>
      </c>
      <c r="C6125" s="59" t="s">
        <v>171</v>
      </c>
      <c r="D6125" s="59">
        <v>1.0</v>
      </c>
      <c r="E6125" s="59" t="s">
        <v>161</v>
      </c>
      <c r="F6125" s="58"/>
    </row>
    <row r="6126">
      <c r="A6126" s="59" t="s">
        <v>45</v>
      </c>
      <c r="B6126" s="59" t="s">
        <v>94</v>
      </c>
      <c r="C6126" s="59" t="s">
        <v>171</v>
      </c>
      <c r="D6126" s="59">
        <v>1.0</v>
      </c>
      <c r="E6126" s="59" t="s">
        <v>161</v>
      </c>
      <c r="F6126" s="58"/>
    </row>
    <row r="6127">
      <c r="A6127" s="59" t="s">
        <v>45</v>
      </c>
      <c r="B6127" s="59" t="s">
        <v>27</v>
      </c>
      <c r="C6127" s="59" t="s">
        <v>171</v>
      </c>
      <c r="D6127" s="59">
        <v>1.0</v>
      </c>
      <c r="E6127" s="59" t="s">
        <v>161</v>
      </c>
      <c r="F6127" s="58"/>
    </row>
    <row r="6128">
      <c r="A6128" s="59" t="s">
        <v>45</v>
      </c>
      <c r="B6128" s="59" t="s">
        <v>105</v>
      </c>
      <c r="C6128" s="59" t="s">
        <v>171</v>
      </c>
      <c r="D6128" s="59">
        <v>1.0</v>
      </c>
      <c r="E6128" s="59" t="s">
        <v>161</v>
      </c>
      <c r="F6128" s="58"/>
    </row>
    <row r="6129">
      <c r="A6129" s="59" t="s">
        <v>45</v>
      </c>
      <c r="B6129" s="59" t="s">
        <v>52</v>
      </c>
      <c r="C6129" s="59" t="s">
        <v>171</v>
      </c>
      <c r="D6129" s="59">
        <v>1.0</v>
      </c>
      <c r="E6129" s="59" t="s">
        <v>161</v>
      </c>
      <c r="F6129" s="58"/>
    </row>
    <row r="6130">
      <c r="A6130" s="59" t="s">
        <v>45</v>
      </c>
      <c r="B6130" s="59" t="s">
        <v>58</v>
      </c>
      <c r="C6130" s="59" t="s">
        <v>171</v>
      </c>
      <c r="D6130" s="59">
        <v>1.0</v>
      </c>
      <c r="E6130" s="59" t="s">
        <v>161</v>
      </c>
      <c r="F6130" s="58"/>
    </row>
    <row r="6131">
      <c r="A6131" s="59" t="s">
        <v>45</v>
      </c>
      <c r="B6131" s="59" t="s">
        <v>65</v>
      </c>
      <c r="C6131" s="59" t="s">
        <v>171</v>
      </c>
      <c r="D6131" s="59">
        <v>1.0</v>
      </c>
      <c r="E6131" s="59" t="s">
        <v>161</v>
      </c>
      <c r="F6131" s="58"/>
    </row>
    <row r="6132">
      <c r="A6132" s="59" t="s">
        <v>45</v>
      </c>
      <c r="B6132" s="59" t="s">
        <v>59</v>
      </c>
      <c r="C6132" s="59" t="s">
        <v>171</v>
      </c>
      <c r="D6132" s="59">
        <v>1.0</v>
      </c>
      <c r="E6132" s="59" t="s">
        <v>161</v>
      </c>
      <c r="F6132" s="58"/>
    </row>
    <row r="6133">
      <c r="A6133" s="59" t="s">
        <v>45</v>
      </c>
      <c r="B6133" s="59" t="s">
        <v>71</v>
      </c>
      <c r="C6133" s="59" t="s">
        <v>171</v>
      </c>
      <c r="D6133" s="59">
        <v>1.0</v>
      </c>
      <c r="E6133" s="59" t="s">
        <v>161</v>
      </c>
      <c r="F6133" s="58"/>
    </row>
    <row r="6134">
      <c r="A6134" s="59" t="s">
        <v>45</v>
      </c>
      <c r="B6134" s="59" t="s">
        <v>119</v>
      </c>
      <c r="C6134" s="59" t="s">
        <v>171</v>
      </c>
      <c r="D6134" s="59">
        <v>1.0</v>
      </c>
      <c r="E6134" s="59" t="s">
        <v>161</v>
      </c>
      <c r="F6134" s="58"/>
    </row>
    <row r="6135">
      <c r="A6135" s="59" t="s">
        <v>45</v>
      </c>
      <c r="B6135" s="59" t="s">
        <v>122</v>
      </c>
      <c r="C6135" s="59" t="s">
        <v>171</v>
      </c>
      <c r="D6135" s="59">
        <v>1.0</v>
      </c>
      <c r="E6135" s="59" t="s">
        <v>161</v>
      </c>
      <c r="F6135" s="58"/>
    </row>
    <row r="6136">
      <c r="A6136" s="59" t="s">
        <v>45</v>
      </c>
      <c r="B6136" s="59" t="s">
        <v>36</v>
      </c>
      <c r="C6136" s="59" t="s">
        <v>171</v>
      </c>
      <c r="D6136" s="59">
        <v>1.0</v>
      </c>
      <c r="E6136" s="59" t="s">
        <v>161</v>
      </c>
      <c r="F6136" s="58"/>
    </row>
    <row r="6137">
      <c r="A6137" s="59" t="s">
        <v>45</v>
      </c>
      <c r="B6137" s="59" t="s">
        <v>40</v>
      </c>
      <c r="C6137" s="59" t="s">
        <v>171</v>
      </c>
      <c r="D6137" s="59">
        <v>1.0</v>
      </c>
      <c r="E6137" s="59" t="s">
        <v>161</v>
      </c>
      <c r="F6137" s="58"/>
    </row>
    <row r="6138">
      <c r="A6138" s="59" t="s">
        <v>45</v>
      </c>
      <c r="B6138" s="59" t="s">
        <v>84</v>
      </c>
      <c r="C6138" s="59" t="s">
        <v>171</v>
      </c>
      <c r="D6138" s="59">
        <v>1.0</v>
      </c>
      <c r="E6138" s="59" t="s">
        <v>161</v>
      </c>
      <c r="F6138" s="58"/>
    </row>
    <row r="6139">
      <c r="A6139" s="59" t="s">
        <v>45</v>
      </c>
      <c r="B6139" s="59" t="s">
        <v>98</v>
      </c>
      <c r="C6139" s="59" t="s">
        <v>171</v>
      </c>
      <c r="D6139" s="59">
        <v>1.0</v>
      </c>
      <c r="E6139" s="59" t="s">
        <v>161</v>
      </c>
      <c r="F6139" s="58"/>
    </row>
    <row r="6140">
      <c r="A6140" s="59" t="s">
        <v>45</v>
      </c>
      <c r="B6140" s="59" t="s">
        <v>99</v>
      </c>
      <c r="C6140" s="59" t="s">
        <v>171</v>
      </c>
      <c r="D6140" s="59">
        <v>1.0</v>
      </c>
      <c r="E6140" s="59" t="s">
        <v>161</v>
      </c>
      <c r="F6140" s="58"/>
    </row>
    <row r="6141">
      <c r="A6141" s="59" t="s">
        <v>45</v>
      </c>
      <c r="B6141" s="59" t="s">
        <v>109</v>
      </c>
      <c r="C6141" s="59" t="s">
        <v>171</v>
      </c>
      <c r="D6141" s="59">
        <v>1.0</v>
      </c>
      <c r="E6141" s="59" t="s">
        <v>161</v>
      </c>
      <c r="F6141" s="58"/>
    </row>
    <row r="6142">
      <c r="A6142" s="59" t="s">
        <v>45</v>
      </c>
      <c r="B6142" s="59" t="s">
        <v>124</v>
      </c>
      <c r="C6142" s="59" t="s">
        <v>171</v>
      </c>
      <c r="D6142" s="59">
        <v>1.0</v>
      </c>
      <c r="E6142" s="59" t="s">
        <v>161</v>
      </c>
      <c r="F6142" s="58"/>
    </row>
    <row r="6143">
      <c r="A6143" s="59" t="s">
        <v>45</v>
      </c>
      <c r="B6143" s="59" t="s">
        <v>145</v>
      </c>
      <c r="C6143" s="59" t="s">
        <v>171</v>
      </c>
      <c r="D6143" s="59">
        <v>1.0</v>
      </c>
      <c r="E6143" s="59" t="s">
        <v>161</v>
      </c>
      <c r="F6143" s="58"/>
    </row>
    <row r="6144">
      <c r="A6144" s="59" t="s">
        <v>45</v>
      </c>
      <c r="B6144" s="59" t="s">
        <v>147</v>
      </c>
      <c r="C6144" s="59" t="s">
        <v>171</v>
      </c>
      <c r="D6144" s="59">
        <v>1.0</v>
      </c>
      <c r="E6144" s="59" t="s">
        <v>161</v>
      </c>
      <c r="F6144" s="58"/>
    </row>
    <row r="6145">
      <c r="A6145" s="59" t="s">
        <v>45</v>
      </c>
      <c r="B6145" s="59" t="s">
        <v>102</v>
      </c>
      <c r="C6145" s="59" t="s">
        <v>171</v>
      </c>
      <c r="D6145" s="59">
        <v>1.0</v>
      </c>
      <c r="E6145" s="59" t="s">
        <v>161</v>
      </c>
      <c r="F6145" s="58"/>
    </row>
    <row r="6146">
      <c r="A6146" s="59" t="s">
        <v>94</v>
      </c>
      <c r="B6146" s="59" t="s">
        <v>27</v>
      </c>
      <c r="C6146" s="59" t="s">
        <v>171</v>
      </c>
      <c r="D6146" s="59">
        <v>1.0</v>
      </c>
      <c r="E6146" s="59" t="s">
        <v>161</v>
      </c>
      <c r="F6146" s="58"/>
    </row>
    <row r="6147">
      <c r="A6147" s="59" t="s">
        <v>94</v>
      </c>
      <c r="B6147" s="59" t="s">
        <v>105</v>
      </c>
      <c r="C6147" s="59" t="s">
        <v>171</v>
      </c>
      <c r="D6147" s="59">
        <v>1.0</v>
      </c>
      <c r="E6147" s="59" t="s">
        <v>161</v>
      </c>
      <c r="F6147" s="58"/>
    </row>
    <row r="6148">
      <c r="A6148" s="59" t="s">
        <v>94</v>
      </c>
      <c r="B6148" s="59" t="s">
        <v>52</v>
      </c>
      <c r="C6148" s="59" t="s">
        <v>171</v>
      </c>
      <c r="D6148" s="59">
        <v>1.0</v>
      </c>
      <c r="E6148" s="59" t="s">
        <v>161</v>
      </c>
      <c r="F6148" s="58"/>
    </row>
    <row r="6149">
      <c r="A6149" s="59" t="s">
        <v>94</v>
      </c>
      <c r="B6149" s="59" t="s">
        <v>58</v>
      </c>
      <c r="C6149" s="59" t="s">
        <v>171</v>
      </c>
      <c r="D6149" s="59">
        <v>1.0</v>
      </c>
      <c r="E6149" s="59" t="s">
        <v>161</v>
      </c>
      <c r="F6149" s="58"/>
    </row>
    <row r="6150">
      <c r="A6150" s="59" t="s">
        <v>94</v>
      </c>
      <c r="B6150" s="59" t="s">
        <v>65</v>
      </c>
      <c r="C6150" s="59" t="s">
        <v>171</v>
      </c>
      <c r="D6150" s="59">
        <v>1.0</v>
      </c>
      <c r="E6150" s="59" t="s">
        <v>161</v>
      </c>
      <c r="F6150" s="58"/>
    </row>
    <row r="6151">
      <c r="A6151" s="59" t="s">
        <v>94</v>
      </c>
      <c r="B6151" s="59" t="s">
        <v>59</v>
      </c>
      <c r="C6151" s="59" t="s">
        <v>171</v>
      </c>
      <c r="D6151" s="59">
        <v>1.0</v>
      </c>
      <c r="E6151" s="59" t="s">
        <v>161</v>
      </c>
      <c r="F6151" s="58"/>
    </row>
    <row r="6152">
      <c r="A6152" s="59" t="s">
        <v>94</v>
      </c>
      <c r="B6152" s="59" t="s">
        <v>71</v>
      </c>
      <c r="C6152" s="59" t="s">
        <v>171</v>
      </c>
      <c r="D6152" s="59">
        <v>1.0</v>
      </c>
      <c r="E6152" s="59" t="s">
        <v>161</v>
      </c>
      <c r="F6152" s="58"/>
    </row>
    <row r="6153">
      <c r="A6153" s="59" t="s">
        <v>94</v>
      </c>
      <c r="B6153" s="59" t="s">
        <v>119</v>
      </c>
      <c r="C6153" s="59" t="s">
        <v>171</v>
      </c>
      <c r="D6153" s="59">
        <v>1.0</v>
      </c>
      <c r="E6153" s="59" t="s">
        <v>161</v>
      </c>
      <c r="F6153" s="58"/>
    </row>
    <row r="6154">
      <c r="A6154" s="59" t="s">
        <v>94</v>
      </c>
      <c r="B6154" s="59" t="s">
        <v>122</v>
      </c>
      <c r="C6154" s="59" t="s">
        <v>171</v>
      </c>
      <c r="D6154" s="59">
        <v>1.0</v>
      </c>
      <c r="E6154" s="59" t="s">
        <v>161</v>
      </c>
      <c r="F6154" s="58"/>
    </row>
    <row r="6155">
      <c r="A6155" s="59" t="s">
        <v>94</v>
      </c>
      <c r="B6155" s="59" t="s">
        <v>36</v>
      </c>
      <c r="C6155" s="59" t="s">
        <v>171</v>
      </c>
      <c r="D6155" s="59">
        <v>1.0</v>
      </c>
      <c r="E6155" s="59" t="s">
        <v>161</v>
      </c>
      <c r="F6155" s="58"/>
    </row>
    <row r="6156">
      <c r="A6156" s="59" t="s">
        <v>94</v>
      </c>
      <c r="B6156" s="59" t="s">
        <v>40</v>
      </c>
      <c r="C6156" s="59" t="s">
        <v>171</v>
      </c>
      <c r="D6156" s="59">
        <v>1.0</v>
      </c>
      <c r="E6156" s="59" t="s">
        <v>161</v>
      </c>
      <c r="F6156" s="58"/>
    </row>
    <row r="6157">
      <c r="A6157" s="59" t="s">
        <v>94</v>
      </c>
      <c r="B6157" s="59" t="s">
        <v>84</v>
      </c>
      <c r="C6157" s="59" t="s">
        <v>171</v>
      </c>
      <c r="D6157" s="59">
        <v>1.0</v>
      </c>
      <c r="E6157" s="59" t="s">
        <v>161</v>
      </c>
      <c r="F6157" s="58"/>
    </row>
    <row r="6158">
      <c r="A6158" s="59" t="s">
        <v>94</v>
      </c>
      <c r="B6158" s="59" t="s">
        <v>98</v>
      </c>
      <c r="C6158" s="59" t="s">
        <v>171</v>
      </c>
      <c r="D6158" s="59">
        <v>1.0</v>
      </c>
      <c r="E6158" s="59" t="s">
        <v>161</v>
      </c>
      <c r="F6158" s="58"/>
    </row>
    <row r="6159">
      <c r="A6159" s="59" t="s">
        <v>94</v>
      </c>
      <c r="B6159" s="59" t="s">
        <v>99</v>
      </c>
      <c r="C6159" s="59" t="s">
        <v>171</v>
      </c>
      <c r="D6159" s="59">
        <v>1.0</v>
      </c>
      <c r="E6159" s="59" t="s">
        <v>161</v>
      </c>
      <c r="F6159" s="58"/>
    </row>
    <row r="6160">
      <c r="A6160" s="59" t="s">
        <v>94</v>
      </c>
      <c r="B6160" s="59" t="s">
        <v>109</v>
      </c>
      <c r="C6160" s="59" t="s">
        <v>171</v>
      </c>
      <c r="D6160" s="59">
        <v>1.0</v>
      </c>
      <c r="E6160" s="59" t="s">
        <v>161</v>
      </c>
      <c r="F6160" s="58"/>
    </row>
    <row r="6161">
      <c r="A6161" s="59" t="s">
        <v>94</v>
      </c>
      <c r="B6161" s="59" t="s">
        <v>124</v>
      </c>
      <c r="C6161" s="59" t="s">
        <v>171</v>
      </c>
      <c r="D6161" s="59">
        <v>1.0</v>
      </c>
      <c r="E6161" s="59" t="s">
        <v>161</v>
      </c>
      <c r="F6161" s="58"/>
    </row>
    <row r="6162">
      <c r="A6162" s="59" t="s">
        <v>94</v>
      </c>
      <c r="B6162" s="59" t="s">
        <v>145</v>
      </c>
      <c r="C6162" s="59" t="s">
        <v>171</v>
      </c>
      <c r="D6162" s="59">
        <v>1.0</v>
      </c>
      <c r="E6162" s="59" t="s">
        <v>161</v>
      </c>
      <c r="F6162" s="58"/>
    </row>
    <row r="6163">
      <c r="A6163" s="59" t="s">
        <v>94</v>
      </c>
      <c r="B6163" s="59" t="s">
        <v>147</v>
      </c>
      <c r="C6163" s="59" t="s">
        <v>171</v>
      </c>
      <c r="D6163" s="59">
        <v>1.0</v>
      </c>
      <c r="E6163" s="59" t="s">
        <v>161</v>
      </c>
      <c r="F6163" s="58"/>
    </row>
    <row r="6164">
      <c r="A6164" s="59" t="s">
        <v>94</v>
      </c>
      <c r="B6164" s="59" t="s">
        <v>102</v>
      </c>
      <c r="C6164" s="59" t="s">
        <v>171</v>
      </c>
      <c r="D6164" s="59">
        <v>1.0</v>
      </c>
      <c r="E6164" s="59" t="s">
        <v>161</v>
      </c>
      <c r="F6164" s="58"/>
    </row>
    <row r="6165">
      <c r="A6165" s="59" t="s">
        <v>27</v>
      </c>
      <c r="B6165" s="59" t="s">
        <v>105</v>
      </c>
      <c r="C6165" s="59" t="s">
        <v>171</v>
      </c>
      <c r="D6165" s="59">
        <v>1.0</v>
      </c>
      <c r="E6165" s="59" t="s">
        <v>161</v>
      </c>
      <c r="F6165" s="58"/>
    </row>
    <row r="6166">
      <c r="A6166" s="59" t="s">
        <v>27</v>
      </c>
      <c r="B6166" s="59" t="s">
        <v>52</v>
      </c>
      <c r="C6166" s="59" t="s">
        <v>171</v>
      </c>
      <c r="D6166" s="59">
        <v>1.0</v>
      </c>
      <c r="E6166" s="59" t="s">
        <v>161</v>
      </c>
      <c r="F6166" s="58"/>
    </row>
    <row r="6167">
      <c r="A6167" s="59" t="s">
        <v>27</v>
      </c>
      <c r="B6167" s="59" t="s">
        <v>58</v>
      </c>
      <c r="C6167" s="59" t="s">
        <v>171</v>
      </c>
      <c r="D6167" s="59">
        <v>1.0</v>
      </c>
      <c r="E6167" s="59" t="s">
        <v>161</v>
      </c>
      <c r="F6167" s="58"/>
    </row>
    <row r="6168">
      <c r="A6168" s="59" t="s">
        <v>27</v>
      </c>
      <c r="B6168" s="59" t="s">
        <v>65</v>
      </c>
      <c r="C6168" s="59" t="s">
        <v>171</v>
      </c>
      <c r="D6168" s="59">
        <v>1.0</v>
      </c>
      <c r="E6168" s="59" t="s">
        <v>161</v>
      </c>
      <c r="F6168" s="58"/>
    </row>
    <row r="6169">
      <c r="A6169" s="59" t="s">
        <v>27</v>
      </c>
      <c r="B6169" s="59" t="s">
        <v>59</v>
      </c>
      <c r="C6169" s="59" t="s">
        <v>171</v>
      </c>
      <c r="D6169" s="59">
        <v>1.0</v>
      </c>
      <c r="E6169" s="59" t="s">
        <v>161</v>
      </c>
      <c r="F6169" s="58"/>
    </row>
    <row r="6170">
      <c r="A6170" s="59" t="s">
        <v>27</v>
      </c>
      <c r="B6170" s="59" t="s">
        <v>71</v>
      </c>
      <c r="C6170" s="59" t="s">
        <v>171</v>
      </c>
      <c r="D6170" s="59">
        <v>1.0</v>
      </c>
      <c r="E6170" s="59" t="s">
        <v>161</v>
      </c>
      <c r="F6170" s="58"/>
    </row>
    <row r="6171">
      <c r="A6171" s="59" t="s">
        <v>27</v>
      </c>
      <c r="B6171" s="59" t="s">
        <v>119</v>
      </c>
      <c r="C6171" s="59" t="s">
        <v>171</v>
      </c>
      <c r="D6171" s="59">
        <v>1.0</v>
      </c>
      <c r="E6171" s="59" t="s">
        <v>161</v>
      </c>
      <c r="F6171" s="58"/>
    </row>
    <row r="6172">
      <c r="A6172" s="59" t="s">
        <v>27</v>
      </c>
      <c r="B6172" s="59" t="s">
        <v>122</v>
      </c>
      <c r="C6172" s="59" t="s">
        <v>171</v>
      </c>
      <c r="D6172" s="59">
        <v>1.0</v>
      </c>
      <c r="E6172" s="59" t="s">
        <v>161</v>
      </c>
      <c r="F6172" s="58"/>
    </row>
    <row r="6173">
      <c r="A6173" s="59" t="s">
        <v>27</v>
      </c>
      <c r="B6173" s="59" t="s">
        <v>36</v>
      </c>
      <c r="C6173" s="59" t="s">
        <v>171</v>
      </c>
      <c r="D6173" s="59">
        <v>1.0</v>
      </c>
      <c r="E6173" s="59" t="s">
        <v>161</v>
      </c>
      <c r="F6173" s="58"/>
    </row>
    <row r="6174">
      <c r="A6174" s="59" t="s">
        <v>27</v>
      </c>
      <c r="B6174" s="59" t="s">
        <v>40</v>
      </c>
      <c r="C6174" s="59" t="s">
        <v>171</v>
      </c>
      <c r="D6174" s="59">
        <v>1.0</v>
      </c>
      <c r="E6174" s="59" t="s">
        <v>161</v>
      </c>
      <c r="F6174" s="58"/>
    </row>
    <row r="6175">
      <c r="A6175" s="59" t="s">
        <v>27</v>
      </c>
      <c r="B6175" s="59" t="s">
        <v>84</v>
      </c>
      <c r="C6175" s="59" t="s">
        <v>171</v>
      </c>
      <c r="D6175" s="59">
        <v>1.0</v>
      </c>
      <c r="E6175" s="59" t="s">
        <v>161</v>
      </c>
      <c r="F6175" s="58"/>
    </row>
    <row r="6176">
      <c r="A6176" s="59" t="s">
        <v>27</v>
      </c>
      <c r="B6176" s="59" t="s">
        <v>98</v>
      </c>
      <c r="C6176" s="59" t="s">
        <v>171</v>
      </c>
      <c r="D6176" s="59">
        <v>1.0</v>
      </c>
      <c r="E6176" s="59" t="s">
        <v>161</v>
      </c>
      <c r="F6176" s="58"/>
    </row>
    <row r="6177">
      <c r="A6177" s="59" t="s">
        <v>27</v>
      </c>
      <c r="B6177" s="59" t="s">
        <v>99</v>
      </c>
      <c r="C6177" s="59" t="s">
        <v>171</v>
      </c>
      <c r="D6177" s="59">
        <v>1.0</v>
      </c>
      <c r="E6177" s="59" t="s">
        <v>161</v>
      </c>
      <c r="F6177" s="58"/>
    </row>
    <row r="6178">
      <c r="A6178" s="59" t="s">
        <v>27</v>
      </c>
      <c r="B6178" s="59" t="s">
        <v>109</v>
      </c>
      <c r="C6178" s="59" t="s">
        <v>171</v>
      </c>
      <c r="D6178" s="59">
        <v>1.0</v>
      </c>
      <c r="E6178" s="59" t="s">
        <v>161</v>
      </c>
      <c r="F6178" s="58"/>
    </row>
    <row r="6179">
      <c r="A6179" s="59" t="s">
        <v>27</v>
      </c>
      <c r="B6179" s="59" t="s">
        <v>124</v>
      </c>
      <c r="C6179" s="59" t="s">
        <v>171</v>
      </c>
      <c r="D6179" s="59">
        <v>1.0</v>
      </c>
      <c r="E6179" s="59" t="s">
        <v>161</v>
      </c>
      <c r="F6179" s="58"/>
    </row>
    <row r="6180">
      <c r="A6180" s="59" t="s">
        <v>27</v>
      </c>
      <c r="B6180" s="59" t="s">
        <v>145</v>
      </c>
      <c r="C6180" s="59" t="s">
        <v>171</v>
      </c>
      <c r="D6180" s="59">
        <v>1.0</v>
      </c>
      <c r="E6180" s="59" t="s">
        <v>161</v>
      </c>
      <c r="F6180" s="58"/>
    </row>
    <row r="6181">
      <c r="A6181" s="59" t="s">
        <v>27</v>
      </c>
      <c r="B6181" s="59" t="s">
        <v>147</v>
      </c>
      <c r="C6181" s="59" t="s">
        <v>171</v>
      </c>
      <c r="D6181" s="59">
        <v>1.0</v>
      </c>
      <c r="E6181" s="59" t="s">
        <v>161</v>
      </c>
      <c r="F6181" s="58"/>
    </row>
    <row r="6182">
      <c r="A6182" s="59" t="s">
        <v>27</v>
      </c>
      <c r="B6182" s="59" t="s">
        <v>102</v>
      </c>
      <c r="C6182" s="59" t="s">
        <v>171</v>
      </c>
      <c r="D6182" s="59">
        <v>1.0</v>
      </c>
      <c r="E6182" s="59" t="s">
        <v>161</v>
      </c>
      <c r="F6182" s="58"/>
    </row>
    <row r="6183">
      <c r="A6183" s="59" t="s">
        <v>105</v>
      </c>
      <c r="B6183" s="59" t="s">
        <v>52</v>
      </c>
      <c r="C6183" s="59" t="s">
        <v>171</v>
      </c>
      <c r="D6183" s="59">
        <v>1.0</v>
      </c>
      <c r="E6183" s="59" t="s">
        <v>161</v>
      </c>
      <c r="F6183" s="58"/>
    </row>
    <row r="6184">
      <c r="A6184" s="59" t="s">
        <v>105</v>
      </c>
      <c r="B6184" s="59" t="s">
        <v>58</v>
      </c>
      <c r="C6184" s="59" t="s">
        <v>171</v>
      </c>
      <c r="D6184" s="59">
        <v>1.0</v>
      </c>
      <c r="E6184" s="59" t="s">
        <v>161</v>
      </c>
      <c r="F6184" s="58"/>
    </row>
    <row r="6185">
      <c r="A6185" s="59" t="s">
        <v>105</v>
      </c>
      <c r="B6185" s="59" t="s">
        <v>65</v>
      </c>
      <c r="C6185" s="59" t="s">
        <v>171</v>
      </c>
      <c r="D6185" s="59">
        <v>1.0</v>
      </c>
      <c r="E6185" s="59" t="s">
        <v>161</v>
      </c>
      <c r="F6185" s="58"/>
    </row>
    <row r="6186">
      <c r="A6186" s="59" t="s">
        <v>105</v>
      </c>
      <c r="B6186" s="59" t="s">
        <v>59</v>
      </c>
      <c r="C6186" s="59" t="s">
        <v>171</v>
      </c>
      <c r="D6186" s="59">
        <v>1.0</v>
      </c>
      <c r="E6186" s="59" t="s">
        <v>161</v>
      </c>
      <c r="F6186" s="58"/>
    </row>
    <row r="6187">
      <c r="A6187" s="59" t="s">
        <v>105</v>
      </c>
      <c r="B6187" s="59" t="s">
        <v>71</v>
      </c>
      <c r="C6187" s="59" t="s">
        <v>171</v>
      </c>
      <c r="D6187" s="59">
        <v>1.0</v>
      </c>
      <c r="E6187" s="59" t="s">
        <v>161</v>
      </c>
      <c r="F6187" s="58"/>
    </row>
    <row r="6188">
      <c r="A6188" s="59" t="s">
        <v>105</v>
      </c>
      <c r="B6188" s="59" t="s">
        <v>119</v>
      </c>
      <c r="C6188" s="59" t="s">
        <v>171</v>
      </c>
      <c r="D6188" s="59">
        <v>1.0</v>
      </c>
      <c r="E6188" s="59" t="s">
        <v>161</v>
      </c>
      <c r="F6188" s="58"/>
    </row>
    <row r="6189">
      <c r="A6189" s="59" t="s">
        <v>105</v>
      </c>
      <c r="B6189" s="59" t="s">
        <v>122</v>
      </c>
      <c r="C6189" s="59" t="s">
        <v>171</v>
      </c>
      <c r="D6189" s="59">
        <v>1.0</v>
      </c>
      <c r="E6189" s="59" t="s">
        <v>161</v>
      </c>
      <c r="F6189" s="58"/>
    </row>
    <row r="6190">
      <c r="A6190" s="59" t="s">
        <v>105</v>
      </c>
      <c r="B6190" s="59" t="s">
        <v>36</v>
      </c>
      <c r="C6190" s="59" t="s">
        <v>171</v>
      </c>
      <c r="D6190" s="59">
        <v>1.0</v>
      </c>
      <c r="E6190" s="59" t="s">
        <v>161</v>
      </c>
      <c r="F6190" s="58"/>
    </row>
    <row r="6191">
      <c r="A6191" s="59" t="s">
        <v>105</v>
      </c>
      <c r="B6191" s="59" t="s">
        <v>40</v>
      </c>
      <c r="C6191" s="59" t="s">
        <v>171</v>
      </c>
      <c r="D6191" s="59">
        <v>1.0</v>
      </c>
      <c r="E6191" s="59" t="s">
        <v>161</v>
      </c>
      <c r="F6191" s="58"/>
    </row>
    <row r="6192">
      <c r="A6192" s="59" t="s">
        <v>105</v>
      </c>
      <c r="B6192" s="59" t="s">
        <v>84</v>
      </c>
      <c r="C6192" s="59" t="s">
        <v>171</v>
      </c>
      <c r="D6192" s="59">
        <v>1.0</v>
      </c>
      <c r="E6192" s="59" t="s">
        <v>161</v>
      </c>
      <c r="F6192" s="58"/>
    </row>
    <row r="6193">
      <c r="A6193" s="59" t="s">
        <v>105</v>
      </c>
      <c r="B6193" s="59" t="s">
        <v>98</v>
      </c>
      <c r="C6193" s="59" t="s">
        <v>171</v>
      </c>
      <c r="D6193" s="59">
        <v>1.0</v>
      </c>
      <c r="E6193" s="59" t="s">
        <v>161</v>
      </c>
      <c r="F6193" s="58"/>
    </row>
    <row r="6194">
      <c r="A6194" s="59" t="s">
        <v>105</v>
      </c>
      <c r="B6194" s="59" t="s">
        <v>99</v>
      </c>
      <c r="C6194" s="59" t="s">
        <v>171</v>
      </c>
      <c r="D6194" s="59">
        <v>1.0</v>
      </c>
      <c r="E6194" s="59" t="s">
        <v>161</v>
      </c>
      <c r="F6194" s="58"/>
    </row>
    <row r="6195">
      <c r="A6195" s="59" t="s">
        <v>105</v>
      </c>
      <c r="B6195" s="59" t="s">
        <v>109</v>
      </c>
      <c r="C6195" s="59" t="s">
        <v>171</v>
      </c>
      <c r="D6195" s="59">
        <v>1.0</v>
      </c>
      <c r="E6195" s="59" t="s">
        <v>161</v>
      </c>
      <c r="F6195" s="58"/>
    </row>
    <row r="6196">
      <c r="A6196" s="59" t="s">
        <v>105</v>
      </c>
      <c r="B6196" s="59" t="s">
        <v>124</v>
      </c>
      <c r="C6196" s="59" t="s">
        <v>171</v>
      </c>
      <c r="D6196" s="59">
        <v>1.0</v>
      </c>
      <c r="E6196" s="59" t="s">
        <v>161</v>
      </c>
      <c r="F6196" s="58"/>
    </row>
    <row r="6197">
      <c r="A6197" s="59" t="s">
        <v>105</v>
      </c>
      <c r="B6197" s="59" t="s">
        <v>145</v>
      </c>
      <c r="C6197" s="59" t="s">
        <v>171</v>
      </c>
      <c r="D6197" s="59">
        <v>1.0</v>
      </c>
      <c r="E6197" s="59" t="s">
        <v>161</v>
      </c>
      <c r="F6197" s="58"/>
    </row>
    <row r="6198">
      <c r="A6198" s="59" t="s">
        <v>105</v>
      </c>
      <c r="B6198" s="59" t="s">
        <v>147</v>
      </c>
      <c r="C6198" s="59" t="s">
        <v>171</v>
      </c>
      <c r="D6198" s="59">
        <v>1.0</v>
      </c>
      <c r="E6198" s="59" t="s">
        <v>161</v>
      </c>
      <c r="F6198" s="58"/>
    </row>
    <row r="6199">
      <c r="A6199" s="59" t="s">
        <v>105</v>
      </c>
      <c r="B6199" s="59" t="s">
        <v>102</v>
      </c>
      <c r="C6199" s="59" t="s">
        <v>171</v>
      </c>
      <c r="D6199" s="59">
        <v>1.0</v>
      </c>
      <c r="E6199" s="59" t="s">
        <v>161</v>
      </c>
      <c r="F6199" s="58"/>
    </row>
    <row r="6200">
      <c r="A6200" s="59" t="s">
        <v>52</v>
      </c>
      <c r="B6200" s="59" t="s">
        <v>58</v>
      </c>
      <c r="C6200" s="59" t="s">
        <v>171</v>
      </c>
      <c r="D6200" s="59">
        <v>1.0</v>
      </c>
      <c r="E6200" s="59" t="s">
        <v>161</v>
      </c>
      <c r="F6200" s="58"/>
    </row>
    <row r="6201">
      <c r="A6201" s="59" t="s">
        <v>52</v>
      </c>
      <c r="B6201" s="59" t="s">
        <v>65</v>
      </c>
      <c r="C6201" s="59" t="s">
        <v>171</v>
      </c>
      <c r="D6201" s="59">
        <v>1.0</v>
      </c>
      <c r="E6201" s="59" t="s">
        <v>161</v>
      </c>
      <c r="F6201" s="58"/>
    </row>
    <row r="6202">
      <c r="A6202" s="59" t="s">
        <v>52</v>
      </c>
      <c r="B6202" s="59" t="s">
        <v>59</v>
      </c>
      <c r="C6202" s="59" t="s">
        <v>171</v>
      </c>
      <c r="D6202" s="59">
        <v>1.0</v>
      </c>
      <c r="E6202" s="59" t="s">
        <v>161</v>
      </c>
      <c r="F6202" s="58"/>
    </row>
    <row r="6203">
      <c r="A6203" s="59" t="s">
        <v>52</v>
      </c>
      <c r="B6203" s="59" t="s">
        <v>71</v>
      </c>
      <c r="C6203" s="59" t="s">
        <v>171</v>
      </c>
      <c r="D6203" s="59">
        <v>1.0</v>
      </c>
      <c r="E6203" s="59" t="s">
        <v>161</v>
      </c>
      <c r="F6203" s="58"/>
    </row>
    <row r="6204">
      <c r="A6204" s="59" t="s">
        <v>52</v>
      </c>
      <c r="B6204" s="59" t="s">
        <v>119</v>
      </c>
      <c r="C6204" s="59" t="s">
        <v>171</v>
      </c>
      <c r="D6204" s="59">
        <v>1.0</v>
      </c>
      <c r="E6204" s="59" t="s">
        <v>161</v>
      </c>
      <c r="F6204" s="58"/>
    </row>
    <row r="6205">
      <c r="A6205" s="59" t="s">
        <v>52</v>
      </c>
      <c r="B6205" s="59" t="s">
        <v>122</v>
      </c>
      <c r="C6205" s="59" t="s">
        <v>171</v>
      </c>
      <c r="D6205" s="59">
        <v>1.0</v>
      </c>
      <c r="E6205" s="59" t="s">
        <v>161</v>
      </c>
      <c r="F6205" s="58"/>
    </row>
    <row r="6206">
      <c r="A6206" s="59" t="s">
        <v>52</v>
      </c>
      <c r="B6206" s="59" t="s">
        <v>36</v>
      </c>
      <c r="C6206" s="59" t="s">
        <v>171</v>
      </c>
      <c r="D6206" s="59">
        <v>1.0</v>
      </c>
      <c r="E6206" s="59" t="s">
        <v>161</v>
      </c>
      <c r="F6206" s="58"/>
    </row>
    <row r="6207">
      <c r="A6207" s="59" t="s">
        <v>52</v>
      </c>
      <c r="B6207" s="59" t="s">
        <v>40</v>
      </c>
      <c r="C6207" s="59" t="s">
        <v>171</v>
      </c>
      <c r="D6207" s="59">
        <v>1.0</v>
      </c>
      <c r="E6207" s="59" t="s">
        <v>161</v>
      </c>
      <c r="F6207" s="58"/>
    </row>
    <row r="6208">
      <c r="A6208" s="59" t="s">
        <v>52</v>
      </c>
      <c r="B6208" s="59" t="s">
        <v>84</v>
      </c>
      <c r="C6208" s="59" t="s">
        <v>171</v>
      </c>
      <c r="D6208" s="59">
        <v>1.0</v>
      </c>
      <c r="E6208" s="59" t="s">
        <v>161</v>
      </c>
      <c r="F6208" s="58"/>
    </row>
    <row r="6209">
      <c r="A6209" s="59" t="s">
        <v>52</v>
      </c>
      <c r="B6209" s="59" t="s">
        <v>98</v>
      </c>
      <c r="C6209" s="59" t="s">
        <v>171</v>
      </c>
      <c r="D6209" s="59">
        <v>1.0</v>
      </c>
      <c r="E6209" s="59" t="s">
        <v>161</v>
      </c>
      <c r="F6209" s="58"/>
    </row>
    <row r="6210">
      <c r="A6210" s="59" t="s">
        <v>52</v>
      </c>
      <c r="B6210" s="59" t="s">
        <v>99</v>
      </c>
      <c r="C6210" s="59" t="s">
        <v>171</v>
      </c>
      <c r="D6210" s="59">
        <v>1.0</v>
      </c>
      <c r="E6210" s="59" t="s">
        <v>161</v>
      </c>
      <c r="F6210" s="58"/>
    </row>
    <row r="6211">
      <c r="A6211" s="59" t="s">
        <v>52</v>
      </c>
      <c r="B6211" s="59" t="s">
        <v>109</v>
      </c>
      <c r="C6211" s="59" t="s">
        <v>171</v>
      </c>
      <c r="D6211" s="59">
        <v>1.0</v>
      </c>
      <c r="E6211" s="59" t="s">
        <v>161</v>
      </c>
      <c r="F6211" s="58"/>
    </row>
    <row r="6212">
      <c r="A6212" s="59" t="s">
        <v>52</v>
      </c>
      <c r="B6212" s="59" t="s">
        <v>124</v>
      </c>
      <c r="C6212" s="59" t="s">
        <v>171</v>
      </c>
      <c r="D6212" s="59">
        <v>1.0</v>
      </c>
      <c r="E6212" s="59" t="s">
        <v>161</v>
      </c>
      <c r="F6212" s="58"/>
    </row>
    <row r="6213">
      <c r="A6213" s="59" t="s">
        <v>52</v>
      </c>
      <c r="B6213" s="59" t="s">
        <v>145</v>
      </c>
      <c r="C6213" s="59" t="s">
        <v>171</v>
      </c>
      <c r="D6213" s="59">
        <v>1.0</v>
      </c>
      <c r="E6213" s="59" t="s">
        <v>161</v>
      </c>
      <c r="F6213" s="58"/>
    </row>
    <row r="6214">
      <c r="A6214" s="59" t="s">
        <v>52</v>
      </c>
      <c r="B6214" s="59" t="s">
        <v>147</v>
      </c>
      <c r="C6214" s="59" t="s">
        <v>171</v>
      </c>
      <c r="D6214" s="59">
        <v>1.0</v>
      </c>
      <c r="E6214" s="59" t="s">
        <v>161</v>
      </c>
      <c r="F6214" s="58"/>
    </row>
    <row r="6215">
      <c r="A6215" s="59" t="s">
        <v>52</v>
      </c>
      <c r="B6215" s="59" t="s">
        <v>102</v>
      </c>
      <c r="C6215" s="59" t="s">
        <v>171</v>
      </c>
      <c r="D6215" s="59">
        <v>1.0</v>
      </c>
      <c r="E6215" s="59" t="s">
        <v>161</v>
      </c>
      <c r="F6215" s="58"/>
    </row>
    <row r="6216">
      <c r="A6216" s="59" t="s">
        <v>58</v>
      </c>
      <c r="B6216" s="59" t="s">
        <v>65</v>
      </c>
      <c r="C6216" s="59" t="s">
        <v>171</v>
      </c>
      <c r="D6216" s="59">
        <v>1.0</v>
      </c>
      <c r="E6216" s="59" t="s">
        <v>161</v>
      </c>
      <c r="F6216" s="58"/>
    </row>
    <row r="6217">
      <c r="A6217" s="59" t="s">
        <v>58</v>
      </c>
      <c r="B6217" s="59" t="s">
        <v>59</v>
      </c>
      <c r="C6217" s="59" t="s">
        <v>171</v>
      </c>
      <c r="D6217" s="59">
        <v>1.0</v>
      </c>
      <c r="E6217" s="59" t="s">
        <v>161</v>
      </c>
      <c r="F6217" s="58"/>
    </row>
    <row r="6218">
      <c r="A6218" s="59" t="s">
        <v>58</v>
      </c>
      <c r="B6218" s="59" t="s">
        <v>71</v>
      </c>
      <c r="C6218" s="59" t="s">
        <v>171</v>
      </c>
      <c r="D6218" s="59">
        <v>1.0</v>
      </c>
      <c r="E6218" s="59" t="s">
        <v>161</v>
      </c>
      <c r="F6218" s="58"/>
    </row>
    <row r="6219">
      <c r="A6219" s="59" t="s">
        <v>58</v>
      </c>
      <c r="B6219" s="59" t="s">
        <v>119</v>
      </c>
      <c r="C6219" s="59" t="s">
        <v>171</v>
      </c>
      <c r="D6219" s="59">
        <v>1.0</v>
      </c>
      <c r="E6219" s="59" t="s">
        <v>161</v>
      </c>
      <c r="F6219" s="58"/>
    </row>
    <row r="6220">
      <c r="A6220" s="59" t="s">
        <v>58</v>
      </c>
      <c r="B6220" s="59" t="s">
        <v>122</v>
      </c>
      <c r="C6220" s="59" t="s">
        <v>171</v>
      </c>
      <c r="D6220" s="59">
        <v>1.0</v>
      </c>
      <c r="E6220" s="59" t="s">
        <v>161</v>
      </c>
      <c r="F6220" s="58"/>
    </row>
    <row r="6221">
      <c r="A6221" s="59" t="s">
        <v>58</v>
      </c>
      <c r="B6221" s="59" t="s">
        <v>36</v>
      </c>
      <c r="C6221" s="59" t="s">
        <v>171</v>
      </c>
      <c r="D6221" s="59">
        <v>1.0</v>
      </c>
      <c r="E6221" s="59" t="s">
        <v>161</v>
      </c>
      <c r="F6221" s="58"/>
    </row>
    <row r="6222">
      <c r="A6222" s="59" t="s">
        <v>58</v>
      </c>
      <c r="B6222" s="59" t="s">
        <v>40</v>
      </c>
      <c r="C6222" s="59" t="s">
        <v>171</v>
      </c>
      <c r="D6222" s="59">
        <v>1.0</v>
      </c>
      <c r="E6222" s="59" t="s">
        <v>161</v>
      </c>
      <c r="F6222" s="58"/>
    </row>
    <row r="6223">
      <c r="A6223" s="59" t="s">
        <v>58</v>
      </c>
      <c r="B6223" s="59" t="s">
        <v>84</v>
      </c>
      <c r="C6223" s="59" t="s">
        <v>171</v>
      </c>
      <c r="D6223" s="59">
        <v>1.0</v>
      </c>
      <c r="E6223" s="59" t="s">
        <v>161</v>
      </c>
      <c r="F6223" s="58"/>
    </row>
    <row r="6224">
      <c r="A6224" s="59" t="s">
        <v>58</v>
      </c>
      <c r="B6224" s="59" t="s">
        <v>98</v>
      </c>
      <c r="C6224" s="59" t="s">
        <v>171</v>
      </c>
      <c r="D6224" s="59">
        <v>1.0</v>
      </c>
      <c r="E6224" s="59" t="s">
        <v>161</v>
      </c>
      <c r="F6224" s="58"/>
    </row>
    <row r="6225">
      <c r="A6225" s="59" t="s">
        <v>58</v>
      </c>
      <c r="B6225" s="59" t="s">
        <v>99</v>
      </c>
      <c r="C6225" s="59" t="s">
        <v>171</v>
      </c>
      <c r="D6225" s="59">
        <v>1.0</v>
      </c>
      <c r="E6225" s="59" t="s">
        <v>161</v>
      </c>
      <c r="F6225" s="58"/>
    </row>
    <row r="6226">
      <c r="A6226" s="59" t="s">
        <v>58</v>
      </c>
      <c r="B6226" s="59" t="s">
        <v>109</v>
      </c>
      <c r="C6226" s="59" t="s">
        <v>171</v>
      </c>
      <c r="D6226" s="59">
        <v>1.0</v>
      </c>
      <c r="E6226" s="59" t="s">
        <v>161</v>
      </c>
      <c r="F6226" s="58"/>
    </row>
    <row r="6227">
      <c r="A6227" s="59" t="s">
        <v>58</v>
      </c>
      <c r="B6227" s="59" t="s">
        <v>124</v>
      </c>
      <c r="C6227" s="59" t="s">
        <v>171</v>
      </c>
      <c r="D6227" s="59">
        <v>1.0</v>
      </c>
      <c r="E6227" s="59" t="s">
        <v>161</v>
      </c>
      <c r="F6227" s="58"/>
    </row>
    <row r="6228">
      <c r="A6228" s="59" t="s">
        <v>58</v>
      </c>
      <c r="B6228" s="59" t="s">
        <v>145</v>
      </c>
      <c r="C6228" s="59" t="s">
        <v>171</v>
      </c>
      <c r="D6228" s="59">
        <v>1.0</v>
      </c>
      <c r="E6228" s="59" t="s">
        <v>161</v>
      </c>
      <c r="F6228" s="58"/>
    </row>
    <row r="6229">
      <c r="A6229" s="59" t="s">
        <v>58</v>
      </c>
      <c r="B6229" s="59" t="s">
        <v>147</v>
      </c>
      <c r="C6229" s="59" t="s">
        <v>171</v>
      </c>
      <c r="D6229" s="59">
        <v>1.0</v>
      </c>
      <c r="E6229" s="59" t="s">
        <v>161</v>
      </c>
      <c r="F6229" s="58"/>
    </row>
    <row r="6230">
      <c r="A6230" s="59" t="s">
        <v>58</v>
      </c>
      <c r="B6230" s="59" t="s">
        <v>102</v>
      </c>
      <c r="C6230" s="59" t="s">
        <v>171</v>
      </c>
      <c r="D6230" s="59">
        <v>1.0</v>
      </c>
      <c r="E6230" s="59" t="s">
        <v>161</v>
      </c>
      <c r="F6230" s="58"/>
    </row>
    <row r="6231">
      <c r="A6231" s="59" t="s">
        <v>65</v>
      </c>
      <c r="B6231" s="59" t="s">
        <v>59</v>
      </c>
      <c r="C6231" s="59" t="s">
        <v>171</v>
      </c>
      <c r="D6231" s="59">
        <v>1.0</v>
      </c>
      <c r="E6231" s="59" t="s">
        <v>161</v>
      </c>
      <c r="F6231" s="58"/>
    </row>
    <row r="6232">
      <c r="A6232" s="59" t="s">
        <v>65</v>
      </c>
      <c r="B6232" s="59" t="s">
        <v>71</v>
      </c>
      <c r="C6232" s="59" t="s">
        <v>171</v>
      </c>
      <c r="D6232" s="59">
        <v>1.0</v>
      </c>
      <c r="E6232" s="59" t="s">
        <v>161</v>
      </c>
      <c r="F6232" s="58"/>
    </row>
    <row r="6233">
      <c r="A6233" s="59" t="s">
        <v>65</v>
      </c>
      <c r="B6233" s="59" t="s">
        <v>119</v>
      </c>
      <c r="C6233" s="59" t="s">
        <v>171</v>
      </c>
      <c r="D6233" s="59">
        <v>1.0</v>
      </c>
      <c r="E6233" s="59" t="s">
        <v>161</v>
      </c>
      <c r="F6233" s="58"/>
    </row>
    <row r="6234">
      <c r="A6234" s="59" t="s">
        <v>65</v>
      </c>
      <c r="B6234" s="59" t="s">
        <v>122</v>
      </c>
      <c r="C6234" s="59" t="s">
        <v>171</v>
      </c>
      <c r="D6234" s="59">
        <v>1.0</v>
      </c>
      <c r="E6234" s="59" t="s">
        <v>161</v>
      </c>
      <c r="F6234" s="58"/>
    </row>
    <row r="6235">
      <c r="A6235" s="59" t="s">
        <v>65</v>
      </c>
      <c r="B6235" s="59" t="s">
        <v>36</v>
      </c>
      <c r="C6235" s="59" t="s">
        <v>171</v>
      </c>
      <c r="D6235" s="59">
        <v>1.0</v>
      </c>
      <c r="E6235" s="59" t="s">
        <v>161</v>
      </c>
      <c r="F6235" s="58"/>
    </row>
    <row r="6236">
      <c r="A6236" s="59" t="s">
        <v>65</v>
      </c>
      <c r="B6236" s="59" t="s">
        <v>40</v>
      </c>
      <c r="C6236" s="59" t="s">
        <v>171</v>
      </c>
      <c r="D6236" s="59">
        <v>1.0</v>
      </c>
      <c r="E6236" s="59" t="s">
        <v>161</v>
      </c>
      <c r="F6236" s="58"/>
    </row>
    <row r="6237">
      <c r="A6237" s="59" t="s">
        <v>65</v>
      </c>
      <c r="B6237" s="59" t="s">
        <v>84</v>
      </c>
      <c r="C6237" s="59" t="s">
        <v>171</v>
      </c>
      <c r="D6237" s="59">
        <v>1.0</v>
      </c>
      <c r="E6237" s="59" t="s">
        <v>161</v>
      </c>
      <c r="F6237" s="58"/>
    </row>
    <row r="6238">
      <c r="A6238" s="59" t="s">
        <v>65</v>
      </c>
      <c r="B6238" s="59" t="s">
        <v>98</v>
      </c>
      <c r="C6238" s="59" t="s">
        <v>171</v>
      </c>
      <c r="D6238" s="59">
        <v>1.0</v>
      </c>
      <c r="E6238" s="59" t="s">
        <v>161</v>
      </c>
      <c r="F6238" s="58"/>
    </row>
    <row r="6239">
      <c r="A6239" s="59" t="s">
        <v>65</v>
      </c>
      <c r="B6239" s="59" t="s">
        <v>99</v>
      </c>
      <c r="C6239" s="59" t="s">
        <v>171</v>
      </c>
      <c r="D6239" s="59">
        <v>1.0</v>
      </c>
      <c r="E6239" s="59" t="s">
        <v>161</v>
      </c>
      <c r="F6239" s="58"/>
    </row>
    <row r="6240">
      <c r="A6240" s="59" t="s">
        <v>65</v>
      </c>
      <c r="B6240" s="59" t="s">
        <v>109</v>
      </c>
      <c r="C6240" s="59" t="s">
        <v>171</v>
      </c>
      <c r="D6240" s="59">
        <v>1.0</v>
      </c>
      <c r="E6240" s="59" t="s">
        <v>161</v>
      </c>
      <c r="F6240" s="58"/>
    </row>
    <row r="6241">
      <c r="A6241" s="59" t="s">
        <v>65</v>
      </c>
      <c r="B6241" s="59" t="s">
        <v>124</v>
      </c>
      <c r="C6241" s="59" t="s">
        <v>171</v>
      </c>
      <c r="D6241" s="59">
        <v>1.0</v>
      </c>
      <c r="E6241" s="59" t="s">
        <v>161</v>
      </c>
      <c r="F6241" s="58"/>
    </row>
    <row r="6242">
      <c r="A6242" s="59" t="s">
        <v>65</v>
      </c>
      <c r="B6242" s="59" t="s">
        <v>145</v>
      </c>
      <c r="C6242" s="59" t="s">
        <v>171</v>
      </c>
      <c r="D6242" s="59">
        <v>1.0</v>
      </c>
      <c r="E6242" s="59" t="s">
        <v>161</v>
      </c>
      <c r="F6242" s="58"/>
    </row>
    <row r="6243">
      <c r="A6243" s="59" t="s">
        <v>65</v>
      </c>
      <c r="B6243" s="59" t="s">
        <v>147</v>
      </c>
      <c r="C6243" s="59" t="s">
        <v>171</v>
      </c>
      <c r="D6243" s="59">
        <v>1.0</v>
      </c>
      <c r="E6243" s="59" t="s">
        <v>161</v>
      </c>
      <c r="F6243" s="58"/>
    </row>
    <row r="6244">
      <c r="A6244" s="59" t="s">
        <v>65</v>
      </c>
      <c r="B6244" s="59" t="s">
        <v>102</v>
      </c>
      <c r="C6244" s="59" t="s">
        <v>171</v>
      </c>
      <c r="D6244" s="59">
        <v>1.0</v>
      </c>
      <c r="E6244" s="59" t="s">
        <v>161</v>
      </c>
      <c r="F6244" s="58"/>
    </row>
    <row r="6245">
      <c r="A6245" s="59" t="s">
        <v>59</v>
      </c>
      <c r="B6245" s="59" t="s">
        <v>71</v>
      </c>
      <c r="C6245" s="59" t="s">
        <v>171</v>
      </c>
      <c r="D6245" s="59">
        <v>1.0</v>
      </c>
      <c r="E6245" s="59" t="s">
        <v>161</v>
      </c>
      <c r="F6245" s="58"/>
    </row>
    <row r="6246">
      <c r="A6246" s="59" t="s">
        <v>59</v>
      </c>
      <c r="B6246" s="59" t="s">
        <v>119</v>
      </c>
      <c r="C6246" s="59" t="s">
        <v>171</v>
      </c>
      <c r="D6246" s="59">
        <v>1.0</v>
      </c>
      <c r="E6246" s="59" t="s">
        <v>161</v>
      </c>
      <c r="F6246" s="58"/>
    </row>
    <row r="6247">
      <c r="A6247" s="59" t="s">
        <v>59</v>
      </c>
      <c r="B6247" s="59" t="s">
        <v>122</v>
      </c>
      <c r="C6247" s="59" t="s">
        <v>171</v>
      </c>
      <c r="D6247" s="59">
        <v>1.0</v>
      </c>
      <c r="E6247" s="59" t="s">
        <v>161</v>
      </c>
      <c r="F6247" s="58"/>
    </row>
    <row r="6248">
      <c r="A6248" s="59" t="s">
        <v>59</v>
      </c>
      <c r="B6248" s="59" t="s">
        <v>36</v>
      </c>
      <c r="C6248" s="59" t="s">
        <v>171</v>
      </c>
      <c r="D6248" s="59">
        <v>1.0</v>
      </c>
      <c r="E6248" s="59" t="s">
        <v>161</v>
      </c>
      <c r="F6248" s="58"/>
    </row>
    <row r="6249">
      <c r="A6249" s="59" t="s">
        <v>59</v>
      </c>
      <c r="B6249" s="59" t="s">
        <v>40</v>
      </c>
      <c r="C6249" s="59" t="s">
        <v>171</v>
      </c>
      <c r="D6249" s="59">
        <v>1.0</v>
      </c>
      <c r="E6249" s="59" t="s">
        <v>161</v>
      </c>
      <c r="F6249" s="58"/>
    </row>
    <row r="6250">
      <c r="A6250" s="59" t="s">
        <v>59</v>
      </c>
      <c r="B6250" s="59" t="s">
        <v>84</v>
      </c>
      <c r="C6250" s="59" t="s">
        <v>171</v>
      </c>
      <c r="D6250" s="59">
        <v>1.0</v>
      </c>
      <c r="E6250" s="59" t="s">
        <v>161</v>
      </c>
      <c r="F6250" s="58"/>
    </row>
    <row r="6251">
      <c r="A6251" s="59" t="s">
        <v>59</v>
      </c>
      <c r="B6251" s="59" t="s">
        <v>98</v>
      </c>
      <c r="C6251" s="59" t="s">
        <v>171</v>
      </c>
      <c r="D6251" s="59">
        <v>1.0</v>
      </c>
      <c r="E6251" s="59" t="s">
        <v>161</v>
      </c>
      <c r="F6251" s="58"/>
    </row>
    <row r="6252">
      <c r="A6252" s="59" t="s">
        <v>59</v>
      </c>
      <c r="B6252" s="59" t="s">
        <v>99</v>
      </c>
      <c r="C6252" s="59" t="s">
        <v>171</v>
      </c>
      <c r="D6252" s="59">
        <v>1.0</v>
      </c>
      <c r="E6252" s="59" t="s">
        <v>161</v>
      </c>
      <c r="F6252" s="58"/>
    </row>
    <row r="6253">
      <c r="A6253" s="59" t="s">
        <v>59</v>
      </c>
      <c r="B6253" s="59" t="s">
        <v>109</v>
      </c>
      <c r="C6253" s="59" t="s">
        <v>171</v>
      </c>
      <c r="D6253" s="59">
        <v>1.0</v>
      </c>
      <c r="E6253" s="59" t="s">
        <v>161</v>
      </c>
      <c r="F6253" s="58"/>
    </row>
    <row r="6254">
      <c r="A6254" s="59" t="s">
        <v>59</v>
      </c>
      <c r="B6254" s="59" t="s">
        <v>124</v>
      </c>
      <c r="C6254" s="59" t="s">
        <v>171</v>
      </c>
      <c r="D6254" s="59">
        <v>1.0</v>
      </c>
      <c r="E6254" s="59" t="s">
        <v>161</v>
      </c>
      <c r="F6254" s="58"/>
    </row>
    <row r="6255">
      <c r="A6255" s="59" t="s">
        <v>59</v>
      </c>
      <c r="B6255" s="59" t="s">
        <v>145</v>
      </c>
      <c r="C6255" s="59" t="s">
        <v>171</v>
      </c>
      <c r="D6255" s="59">
        <v>1.0</v>
      </c>
      <c r="E6255" s="59" t="s">
        <v>161</v>
      </c>
      <c r="F6255" s="58"/>
    </row>
    <row r="6256">
      <c r="A6256" s="59" t="s">
        <v>59</v>
      </c>
      <c r="B6256" s="59" t="s">
        <v>147</v>
      </c>
      <c r="C6256" s="59" t="s">
        <v>171</v>
      </c>
      <c r="D6256" s="59">
        <v>1.0</v>
      </c>
      <c r="E6256" s="59" t="s">
        <v>161</v>
      </c>
      <c r="F6256" s="58"/>
    </row>
    <row r="6257">
      <c r="A6257" s="59" t="s">
        <v>59</v>
      </c>
      <c r="B6257" s="59" t="s">
        <v>102</v>
      </c>
      <c r="C6257" s="59" t="s">
        <v>171</v>
      </c>
      <c r="D6257" s="59">
        <v>1.0</v>
      </c>
      <c r="E6257" s="59" t="s">
        <v>161</v>
      </c>
      <c r="F6257" s="58"/>
    </row>
    <row r="6258">
      <c r="A6258" s="59" t="s">
        <v>71</v>
      </c>
      <c r="B6258" s="59" t="s">
        <v>119</v>
      </c>
      <c r="C6258" s="59" t="s">
        <v>171</v>
      </c>
      <c r="D6258" s="59">
        <v>1.0</v>
      </c>
      <c r="E6258" s="59" t="s">
        <v>161</v>
      </c>
      <c r="F6258" s="58"/>
    </row>
    <row r="6259">
      <c r="A6259" s="59" t="s">
        <v>71</v>
      </c>
      <c r="B6259" s="59" t="s">
        <v>122</v>
      </c>
      <c r="C6259" s="59" t="s">
        <v>171</v>
      </c>
      <c r="D6259" s="59">
        <v>1.0</v>
      </c>
      <c r="E6259" s="59" t="s">
        <v>161</v>
      </c>
      <c r="F6259" s="58"/>
    </row>
    <row r="6260">
      <c r="A6260" s="59" t="s">
        <v>71</v>
      </c>
      <c r="B6260" s="59" t="s">
        <v>36</v>
      </c>
      <c r="C6260" s="59" t="s">
        <v>171</v>
      </c>
      <c r="D6260" s="59">
        <v>1.0</v>
      </c>
      <c r="E6260" s="59" t="s">
        <v>161</v>
      </c>
      <c r="F6260" s="58"/>
    </row>
    <row r="6261">
      <c r="A6261" s="59" t="s">
        <v>71</v>
      </c>
      <c r="B6261" s="59" t="s">
        <v>40</v>
      </c>
      <c r="C6261" s="59" t="s">
        <v>171</v>
      </c>
      <c r="D6261" s="59">
        <v>1.0</v>
      </c>
      <c r="E6261" s="59" t="s">
        <v>161</v>
      </c>
      <c r="F6261" s="58"/>
    </row>
    <row r="6262">
      <c r="A6262" s="59" t="s">
        <v>71</v>
      </c>
      <c r="B6262" s="59" t="s">
        <v>84</v>
      </c>
      <c r="C6262" s="59" t="s">
        <v>171</v>
      </c>
      <c r="D6262" s="59">
        <v>1.0</v>
      </c>
      <c r="E6262" s="59" t="s">
        <v>161</v>
      </c>
      <c r="F6262" s="58"/>
    </row>
    <row r="6263">
      <c r="A6263" s="59" t="s">
        <v>71</v>
      </c>
      <c r="B6263" s="59" t="s">
        <v>98</v>
      </c>
      <c r="C6263" s="59" t="s">
        <v>171</v>
      </c>
      <c r="D6263" s="59">
        <v>1.0</v>
      </c>
      <c r="E6263" s="59" t="s">
        <v>161</v>
      </c>
      <c r="F6263" s="58"/>
    </row>
    <row r="6264">
      <c r="A6264" s="59" t="s">
        <v>71</v>
      </c>
      <c r="B6264" s="59" t="s">
        <v>99</v>
      </c>
      <c r="C6264" s="59" t="s">
        <v>171</v>
      </c>
      <c r="D6264" s="59">
        <v>1.0</v>
      </c>
      <c r="E6264" s="59" t="s">
        <v>161</v>
      </c>
      <c r="F6264" s="58"/>
    </row>
    <row r="6265">
      <c r="A6265" s="59" t="s">
        <v>71</v>
      </c>
      <c r="B6265" s="59" t="s">
        <v>109</v>
      </c>
      <c r="C6265" s="59" t="s">
        <v>171</v>
      </c>
      <c r="D6265" s="59">
        <v>1.0</v>
      </c>
      <c r="E6265" s="59" t="s">
        <v>161</v>
      </c>
      <c r="F6265" s="58"/>
    </row>
    <row r="6266">
      <c r="A6266" s="59" t="s">
        <v>71</v>
      </c>
      <c r="B6266" s="59" t="s">
        <v>124</v>
      </c>
      <c r="C6266" s="59" t="s">
        <v>171</v>
      </c>
      <c r="D6266" s="59">
        <v>1.0</v>
      </c>
      <c r="E6266" s="59" t="s">
        <v>161</v>
      </c>
      <c r="F6266" s="58"/>
    </row>
    <row r="6267">
      <c r="A6267" s="59" t="s">
        <v>71</v>
      </c>
      <c r="B6267" s="59" t="s">
        <v>145</v>
      </c>
      <c r="C6267" s="59" t="s">
        <v>171</v>
      </c>
      <c r="D6267" s="59">
        <v>1.0</v>
      </c>
      <c r="E6267" s="59" t="s">
        <v>161</v>
      </c>
      <c r="F6267" s="58"/>
    </row>
    <row r="6268">
      <c r="A6268" s="59" t="s">
        <v>71</v>
      </c>
      <c r="B6268" s="59" t="s">
        <v>147</v>
      </c>
      <c r="C6268" s="59" t="s">
        <v>171</v>
      </c>
      <c r="D6268" s="59">
        <v>1.0</v>
      </c>
      <c r="E6268" s="59" t="s">
        <v>161</v>
      </c>
      <c r="F6268" s="58"/>
    </row>
    <row r="6269">
      <c r="A6269" s="59" t="s">
        <v>71</v>
      </c>
      <c r="B6269" s="59" t="s">
        <v>102</v>
      </c>
      <c r="C6269" s="59" t="s">
        <v>171</v>
      </c>
      <c r="D6269" s="59">
        <v>1.0</v>
      </c>
      <c r="E6269" s="59" t="s">
        <v>161</v>
      </c>
      <c r="F6269" s="58"/>
    </row>
    <row r="6270">
      <c r="A6270" s="59" t="s">
        <v>119</v>
      </c>
      <c r="B6270" s="59" t="s">
        <v>122</v>
      </c>
      <c r="C6270" s="59" t="s">
        <v>171</v>
      </c>
      <c r="D6270" s="59">
        <v>1.0</v>
      </c>
      <c r="E6270" s="59" t="s">
        <v>161</v>
      </c>
      <c r="F6270" s="58"/>
    </row>
    <row r="6271">
      <c r="A6271" s="59" t="s">
        <v>119</v>
      </c>
      <c r="B6271" s="59" t="s">
        <v>36</v>
      </c>
      <c r="C6271" s="59" t="s">
        <v>171</v>
      </c>
      <c r="D6271" s="59">
        <v>1.0</v>
      </c>
      <c r="E6271" s="59" t="s">
        <v>161</v>
      </c>
      <c r="F6271" s="58"/>
    </row>
    <row r="6272">
      <c r="A6272" s="59" t="s">
        <v>119</v>
      </c>
      <c r="B6272" s="59" t="s">
        <v>40</v>
      </c>
      <c r="C6272" s="59" t="s">
        <v>171</v>
      </c>
      <c r="D6272" s="59">
        <v>1.0</v>
      </c>
      <c r="E6272" s="59" t="s">
        <v>161</v>
      </c>
      <c r="F6272" s="58"/>
    </row>
    <row r="6273">
      <c r="A6273" s="59" t="s">
        <v>119</v>
      </c>
      <c r="B6273" s="59" t="s">
        <v>84</v>
      </c>
      <c r="C6273" s="59" t="s">
        <v>171</v>
      </c>
      <c r="D6273" s="59">
        <v>1.0</v>
      </c>
      <c r="E6273" s="59" t="s">
        <v>161</v>
      </c>
      <c r="F6273" s="58"/>
    </row>
    <row r="6274">
      <c r="A6274" s="59" t="s">
        <v>119</v>
      </c>
      <c r="B6274" s="59" t="s">
        <v>98</v>
      </c>
      <c r="C6274" s="59" t="s">
        <v>171</v>
      </c>
      <c r="D6274" s="59">
        <v>1.0</v>
      </c>
      <c r="E6274" s="59" t="s">
        <v>161</v>
      </c>
      <c r="F6274" s="58"/>
    </row>
    <row r="6275">
      <c r="A6275" s="59" t="s">
        <v>119</v>
      </c>
      <c r="B6275" s="59" t="s">
        <v>99</v>
      </c>
      <c r="C6275" s="59" t="s">
        <v>171</v>
      </c>
      <c r="D6275" s="59">
        <v>1.0</v>
      </c>
      <c r="E6275" s="59" t="s">
        <v>161</v>
      </c>
      <c r="F6275" s="58"/>
    </row>
    <row r="6276">
      <c r="A6276" s="59" t="s">
        <v>119</v>
      </c>
      <c r="B6276" s="59" t="s">
        <v>109</v>
      </c>
      <c r="C6276" s="59" t="s">
        <v>171</v>
      </c>
      <c r="D6276" s="59">
        <v>1.0</v>
      </c>
      <c r="E6276" s="59" t="s">
        <v>161</v>
      </c>
      <c r="F6276" s="58"/>
    </row>
    <row r="6277">
      <c r="A6277" s="59" t="s">
        <v>119</v>
      </c>
      <c r="B6277" s="59" t="s">
        <v>124</v>
      </c>
      <c r="C6277" s="59" t="s">
        <v>171</v>
      </c>
      <c r="D6277" s="59">
        <v>1.0</v>
      </c>
      <c r="E6277" s="59" t="s">
        <v>161</v>
      </c>
      <c r="F6277" s="58"/>
    </row>
    <row r="6278">
      <c r="A6278" s="59" t="s">
        <v>119</v>
      </c>
      <c r="B6278" s="59" t="s">
        <v>145</v>
      </c>
      <c r="C6278" s="59" t="s">
        <v>171</v>
      </c>
      <c r="D6278" s="59">
        <v>1.0</v>
      </c>
      <c r="E6278" s="59" t="s">
        <v>161</v>
      </c>
      <c r="F6278" s="58"/>
    </row>
    <row r="6279">
      <c r="A6279" s="59" t="s">
        <v>119</v>
      </c>
      <c r="B6279" s="59" t="s">
        <v>147</v>
      </c>
      <c r="C6279" s="59" t="s">
        <v>171</v>
      </c>
      <c r="D6279" s="59">
        <v>1.0</v>
      </c>
      <c r="E6279" s="59" t="s">
        <v>161</v>
      </c>
      <c r="F6279" s="58"/>
    </row>
    <row r="6280">
      <c r="A6280" s="59" t="s">
        <v>119</v>
      </c>
      <c r="B6280" s="59" t="s">
        <v>102</v>
      </c>
      <c r="C6280" s="59" t="s">
        <v>171</v>
      </c>
      <c r="D6280" s="59">
        <v>1.0</v>
      </c>
      <c r="E6280" s="59" t="s">
        <v>161</v>
      </c>
      <c r="F6280" s="58"/>
    </row>
    <row r="6281">
      <c r="A6281" s="59" t="s">
        <v>122</v>
      </c>
      <c r="B6281" s="59" t="s">
        <v>36</v>
      </c>
      <c r="C6281" s="59" t="s">
        <v>171</v>
      </c>
      <c r="D6281" s="59">
        <v>1.0</v>
      </c>
      <c r="E6281" s="59" t="s">
        <v>161</v>
      </c>
      <c r="F6281" s="58"/>
    </row>
    <row r="6282">
      <c r="A6282" s="59" t="s">
        <v>122</v>
      </c>
      <c r="B6282" s="59" t="s">
        <v>40</v>
      </c>
      <c r="C6282" s="59" t="s">
        <v>171</v>
      </c>
      <c r="D6282" s="59">
        <v>1.0</v>
      </c>
      <c r="E6282" s="59" t="s">
        <v>161</v>
      </c>
      <c r="F6282" s="58"/>
    </row>
    <row r="6283">
      <c r="A6283" s="59" t="s">
        <v>122</v>
      </c>
      <c r="B6283" s="59" t="s">
        <v>84</v>
      </c>
      <c r="C6283" s="59" t="s">
        <v>171</v>
      </c>
      <c r="D6283" s="59">
        <v>1.0</v>
      </c>
      <c r="E6283" s="59" t="s">
        <v>161</v>
      </c>
      <c r="F6283" s="58"/>
    </row>
    <row r="6284">
      <c r="A6284" s="59" t="s">
        <v>122</v>
      </c>
      <c r="B6284" s="59" t="s">
        <v>98</v>
      </c>
      <c r="C6284" s="59" t="s">
        <v>171</v>
      </c>
      <c r="D6284" s="59">
        <v>1.0</v>
      </c>
      <c r="E6284" s="59" t="s">
        <v>161</v>
      </c>
      <c r="F6284" s="58"/>
    </row>
    <row r="6285">
      <c r="A6285" s="59" t="s">
        <v>122</v>
      </c>
      <c r="B6285" s="59" t="s">
        <v>99</v>
      </c>
      <c r="C6285" s="59" t="s">
        <v>171</v>
      </c>
      <c r="D6285" s="59">
        <v>1.0</v>
      </c>
      <c r="E6285" s="59" t="s">
        <v>161</v>
      </c>
      <c r="F6285" s="58"/>
    </row>
    <row r="6286">
      <c r="A6286" s="59" t="s">
        <v>122</v>
      </c>
      <c r="B6286" s="59" t="s">
        <v>109</v>
      </c>
      <c r="C6286" s="59" t="s">
        <v>171</v>
      </c>
      <c r="D6286" s="59">
        <v>1.0</v>
      </c>
      <c r="E6286" s="59" t="s">
        <v>161</v>
      </c>
      <c r="F6286" s="58"/>
    </row>
    <row r="6287">
      <c r="A6287" s="59" t="s">
        <v>122</v>
      </c>
      <c r="B6287" s="59" t="s">
        <v>124</v>
      </c>
      <c r="C6287" s="59" t="s">
        <v>171</v>
      </c>
      <c r="D6287" s="59">
        <v>1.0</v>
      </c>
      <c r="E6287" s="59" t="s">
        <v>161</v>
      </c>
      <c r="F6287" s="58"/>
    </row>
    <row r="6288">
      <c r="A6288" s="59" t="s">
        <v>122</v>
      </c>
      <c r="B6288" s="59" t="s">
        <v>145</v>
      </c>
      <c r="C6288" s="59" t="s">
        <v>171</v>
      </c>
      <c r="D6288" s="59">
        <v>1.0</v>
      </c>
      <c r="E6288" s="59" t="s">
        <v>161</v>
      </c>
      <c r="F6288" s="58"/>
    </row>
    <row r="6289">
      <c r="A6289" s="59" t="s">
        <v>122</v>
      </c>
      <c r="B6289" s="59" t="s">
        <v>147</v>
      </c>
      <c r="C6289" s="59" t="s">
        <v>171</v>
      </c>
      <c r="D6289" s="59">
        <v>1.0</v>
      </c>
      <c r="E6289" s="59" t="s">
        <v>161</v>
      </c>
      <c r="F6289" s="58"/>
    </row>
    <row r="6290">
      <c r="A6290" s="59" t="s">
        <v>122</v>
      </c>
      <c r="B6290" s="59" t="s">
        <v>102</v>
      </c>
      <c r="C6290" s="59" t="s">
        <v>171</v>
      </c>
      <c r="D6290" s="59">
        <v>1.0</v>
      </c>
      <c r="E6290" s="59" t="s">
        <v>161</v>
      </c>
      <c r="F6290" s="58"/>
    </row>
    <row r="6291">
      <c r="A6291" s="59" t="s">
        <v>36</v>
      </c>
      <c r="B6291" s="59" t="s">
        <v>40</v>
      </c>
      <c r="C6291" s="59" t="s">
        <v>171</v>
      </c>
      <c r="D6291" s="59">
        <v>1.0</v>
      </c>
      <c r="E6291" s="59" t="s">
        <v>161</v>
      </c>
      <c r="F6291" s="58"/>
    </row>
    <row r="6292">
      <c r="A6292" s="59" t="s">
        <v>36</v>
      </c>
      <c r="B6292" s="59" t="s">
        <v>84</v>
      </c>
      <c r="C6292" s="59" t="s">
        <v>171</v>
      </c>
      <c r="D6292" s="59">
        <v>1.0</v>
      </c>
      <c r="E6292" s="59" t="s">
        <v>161</v>
      </c>
      <c r="F6292" s="58"/>
    </row>
    <row r="6293">
      <c r="A6293" s="59" t="s">
        <v>36</v>
      </c>
      <c r="B6293" s="59" t="s">
        <v>98</v>
      </c>
      <c r="C6293" s="59" t="s">
        <v>171</v>
      </c>
      <c r="D6293" s="59">
        <v>1.0</v>
      </c>
      <c r="E6293" s="59" t="s">
        <v>161</v>
      </c>
      <c r="F6293" s="58"/>
    </row>
    <row r="6294">
      <c r="A6294" s="59" t="s">
        <v>36</v>
      </c>
      <c r="B6294" s="59" t="s">
        <v>99</v>
      </c>
      <c r="C6294" s="59" t="s">
        <v>171</v>
      </c>
      <c r="D6294" s="59">
        <v>1.0</v>
      </c>
      <c r="E6294" s="59" t="s">
        <v>161</v>
      </c>
      <c r="F6294" s="58"/>
    </row>
    <row r="6295">
      <c r="A6295" s="59" t="s">
        <v>36</v>
      </c>
      <c r="B6295" s="59" t="s">
        <v>109</v>
      </c>
      <c r="C6295" s="59" t="s">
        <v>171</v>
      </c>
      <c r="D6295" s="59">
        <v>1.0</v>
      </c>
      <c r="E6295" s="59" t="s">
        <v>161</v>
      </c>
      <c r="F6295" s="58"/>
    </row>
    <row r="6296">
      <c r="A6296" s="59" t="s">
        <v>36</v>
      </c>
      <c r="B6296" s="59" t="s">
        <v>124</v>
      </c>
      <c r="C6296" s="59" t="s">
        <v>171</v>
      </c>
      <c r="D6296" s="59">
        <v>1.0</v>
      </c>
      <c r="E6296" s="59" t="s">
        <v>161</v>
      </c>
      <c r="F6296" s="58"/>
    </row>
    <row r="6297">
      <c r="A6297" s="59" t="s">
        <v>36</v>
      </c>
      <c r="B6297" s="59" t="s">
        <v>145</v>
      </c>
      <c r="C6297" s="59" t="s">
        <v>171</v>
      </c>
      <c r="D6297" s="59">
        <v>1.0</v>
      </c>
      <c r="E6297" s="59" t="s">
        <v>161</v>
      </c>
      <c r="F6297" s="58"/>
    </row>
    <row r="6298">
      <c r="A6298" s="59" t="s">
        <v>36</v>
      </c>
      <c r="B6298" s="59" t="s">
        <v>147</v>
      </c>
      <c r="C6298" s="59" t="s">
        <v>171</v>
      </c>
      <c r="D6298" s="59">
        <v>1.0</v>
      </c>
      <c r="E6298" s="59" t="s">
        <v>161</v>
      </c>
      <c r="F6298" s="58"/>
    </row>
    <row r="6299">
      <c r="A6299" s="59" t="s">
        <v>36</v>
      </c>
      <c r="B6299" s="59" t="s">
        <v>102</v>
      </c>
      <c r="C6299" s="59" t="s">
        <v>171</v>
      </c>
      <c r="D6299" s="59">
        <v>1.0</v>
      </c>
      <c r="E6299" s="59" t="s">
        <v>161</v>
      </c>
      <c r="F6299" s="58"/>
    </row>
    <row r="6300">
      <c r="A6300" s="59" t="s">
        <v>40</v>
      </c>
      <c r="B6300" s="59" t="s">
        <v>84</v>
      </c>
      <c r="C6300" s="59" t="s">
        <v>171</v>
      </c>
      <c r="D6300" s="59">
        <v>1.0</v>
      </c>
      <c r="E6300" s="59" t="s">
        <v>161</v>
      </c>
      <c r="F6300" s="58"/>
    </row>
    <row r="6301">
      <c r="A6301" s="59" t="s">
        <v>40</v>
      </c>
      <c r="B6301" s="59" t="s">
        <v>98</v>
      </c>
      <c r="C6301" s="59" t="s">
        <v>171</v>
      </c>
      <c r="D6301" s="59">
        <v>1.0</v>
      </c>
      <c r="E6301" s="59" t="s">
        <v>161</v>
      </c>
      <c r="F6301" s="58"/>
    </row>
    <row r="6302">
      <c r="A6302" s="59" t="s">
        <v>40</v>
      </c>
      <c r="B6302" s="59" t="s">
        <v>99</v>
      </c>
      <c r="C6302" s="59" t="s">
        <v>171</v>
      </c>
      <c r="D6302" s="59">
        <v>1.0</v>
      </c>
      <c r="E6302" s="59" t="s">
        <v>161</v>
      </c>
      <c r="F6302" s="58"/>
    </row>
    <row r="6303">
      <c r="A6303" s="59" t="s">
        <v>40</v>
      </c>
      <c r="B6303" s="59" t="s">
        <v>109</v>
      </c>
      <c r="C6303" s="59" t="s">
        <v>171</v>
      </c>
      <c r="D6303" s="59">
        <v>1.0</v>
      </c>
      <c r="E6303" s="59" t="s">
        <v>161</v>
      </c>
      <c r="F6303" s="58"/>
    </row>
    <row r="6304">
      <c r="A6304" s="59" t="s">
        <v>40</v>
      </c>
      <c r="B6304" s="59" t="s">
        <v>124</v>
      </c>
      <c r="C6304" s="59" t="s">
        <v>171</v>
      </c>
      <c r="D6304" s="59">
        <v>1.0</v>
      </c>
      <c r="E6304" s="59" t="s">
        <v>161</v>
      </c>
      <c r="F6304" s="58"/>
    </row>
    <row r="6305">
      <c r="A6305" s="59" t="s">
        <v>40</v>
      </c>
      <c r="B6305" s="59" t="s">
        <v>145</v>
      </c>
      <c r="C6305" s="59" t="s">
        <v>171</v>
      </c>
      <c r="D6305" s="59">
        <v>1.0</v>
      </c>
      <c r="E6305" s="59" t="s">
        <v>161</v>
      </c>
      <c r="F6305" s="58"/>
    </row>
    <row r="6306">
      <c r="A6306" s="59" t="s">
        <v>40</v>
      </c>
      <c r="B6306" s="59" t="s">
        <v>147</v>
      </c>
      <c r="C6306" s="59" t="s">
        <v>171</v>
      </c>
      <c r="D6306" s="59">
        <v>1.0</v>
      </c>
      <c r="E6306" s="59" t="s">
        <v>161</v>
      </c>
      <c r="F6306" s="58"/>
    </row>
    <row r="6307">
      <c r="A6307" s="59" t="s">
        <v>40</v>
      </c>
      <c r="B6307" s="59" t="s">
        <v>102</v>
      </c>
      <c r="C6307" s="59" t="s">
        <v>171</v>
      </c>
      <c r="D6307" s="59">
        <v>1.0</v>
      </c>
      <c r="E6307" s="59" t="s">
        <v>161</v>
      </c>
      <c r="F6307" s="58"/>
    </row>
    <row r="6308">
      <c r="A6308" s="59" t="s">
        <v>84</v>
      </c>
      <c r="B6308" s="59" t="s">
        <v>98</v>
      </c>
      <c r="C6308" s="59" t="s">
        <v>171</v>
      </c>
      <c r="D6308" s="59">
        <v>1.0</v>
      </c>
      <c r="E6308" s="59" t="s">
        <v>161</v>
      </c>
      <c r="F6308" s="58"/>
    </row>
    <row r="6309">
      <c r="A6309" s="59" t="s">
        <v>84</v>
      </c>
      <c r="B6309" s="59" t="s">
        <v>99</v>
      </c>
      <c r="C6309" s="59" t="s">
        <v>171</v>
      </c>
      <c r="D6309" s="59">
        <v>1.0</v>
      </c>
      <c r="E6309" s="59" t="s">
        <v>161</v>
      </c>
      <c r="F6309" s="58"/>
    </row>
    <row r="6310">
      <c r="A6310" s="59" t="s">
        <v>84</v>
      </c>
      <c r="B6310" s="59" t="s">
        <v>109</v>
      </c>
      <c r="C6310" s="59" t="s">
        <v>171</v>
      </c>
      <c r="D6310" s="59">
        <v>1.0</v>
      </c>
      <c r="E6310" s="59" t="s">
        <v>161</v>
      </c>
      <c r="F6310" s="58"/>
    </row>
    <row r="6311">
      <c r="A6311" s="59" t="s">
        <v>84</v>
      </c>
      <c r="B6311" s="59" t="s">
        <v>124</v>
      </c>
      <c r="C6311" s="59" t="s">
        <v>171</v>
      </c>
      <c r="D6311" s="59">
        <v>1.0</v>
      </c>
      <c r="E6311" s="59" t="s">
        <v>161</v>
      </c>
      <c r="F6311" s="58"/>
    </row>
    <row r="6312">
      <c r="A6312" s="59" t="s">
        <v>84</v>
      </c>
      <c r="B6312" s="59" t="s">
        <v>145</v>
      </c>
      <c r="C6312" s="59" t="s">
        <v>171</v>
      </c>
      <c r="D6312" s="59">
        <v>1.0</v>
      </c>
      <c r="E6312" s="59" t="s">
        <v>161</v>
      </c>
      <c r="F6312" s="58"/>
    </row>
    <row r="6313">
      <c r="A6313" s="59" t="s">
        <v>84</v>
      </c>
      <c r="B6313" s="59" t="s">
        <v>147</v>
      </c>
      <c r="C6313" s="59" t="s">
        <v>171</v>
      </c>
      <c r="D6313" s="59">
        <v>1.0</v>
      </c>
      <c r="E6313" s="59" t="s">
        <v>161</v>
      </c>
      <c r="F6313" s="58"/>
    </row>
    <row r="6314">
      <c r="A6314" s="59" t="s">
        <v>84</v>
      </c>
      <c r="B6314" s="59" t="s">
        <v>102</v>
      </c>
      <c r="C6314" s="59" t="s">
        <v>171</v>
      </c>
      <c r="D6314" s="59">
        <v>1.0</v>
      </c>
      <c r="E6314" s="59" t="s">
        <v>161</v>
      </c>
      <c r="F6314" s="58"/>
    </row>
    <row r="6315">
      <c r="A6315" s="59" t="s">
        <v>98</v>
      </c>
      <c r="B6315" s="59" t="s">
        <v>99</v>
      </c>
      <c r="C6315" s="59" t="s">
        <v>171</v>
      </c>
      <c r="D6315" s="59">
        <v>1.0</v>
      </c>
      <c r="E6315" s="59" t="s">
        <v>161</v>
      </c>
      <c r="F6315" s="58"/>
    </row>
    <row r="6316">
      <c r="A6316" s="59" t="s">
        <v>98</v>
      </c>
      <c r="B6316" s="59" t="s">
        <v>109</v>
      </c>
      <c r="C6316" s="59" t="s">
        <v>171</v>
      </c>
      <c r="D6316" s="59">
        <v>1.0</v>
      </c>
      <c r="E6316" s="59" t="s">
        <v>161</v>
      </c>
      <c r="F6316" s="58"/>
    </row>
    <row r="6317">
      <c r="A6317" s="59" t="s">
        <v>98</v>
      </c>
      <c r="B6317" s="59" t="s">
        <v>124</v>
      </c>
      <c r="C6317" s="59" t="s">
        <v>171</v>
      </c>
      <c r="D6317" s="59">
        <v>1.0</v>
      </c>
      <c r="E6317" s="59" t="s">
        <v>161</v>
      </c>
      <c r="F6317" s="58"/>
    </row>
    <row r="6318">
      <c r="A6318" s="59" t="s">
        <v>98</v>
      </c>
      <c r="B6318" s="59" t="s">
        <v>145</v>
      </c>
      <c r="C6318" s="59" t="s">
        <v>171</v>
      </c>
      <c r="D6318" s="59">
        <v>1.0</v>
      </c>
      <c r="E6318" s="59" t="s">
        <v>161</v>
      </c>
      <c r="F6318" s="58"/>
    </row>
    <row r="6319">
      <c r="A6319" s="59" t="s">
        <v>98</v>
      </c>
      <c r="B6319" s="59" t="s">
        <v>147</v>
      </c>
      <c r="C6319" s="59" t="s">
        <v>171</v>
      </c>
      <c r="D6319" s="59">
        <v>1.0</v>
      </c>
      <c r="E6319" s="59" t="s">
        <v>161</v>
      </c>
      <c r="F6319" s="58"/>
    </row>
    <row r="6320">
      <c r="A6320" s="59" t="s">
        <v>98</v>
      </c>
      <c r="B6320" s="59" t="s">
        <v>102</v>
      </c>
      <c r="C6320" s="59" t="s">
        <v>171</v>
      </c>
      <c r="D6320" s="59">
        <v>1.0</v>
      </c>
      <c r="E6320" s="59" t="s">
        <v>161</v>
      </c>
      <c r="F6320" s="58"/>
    </row>
    <row r="6321">
      <c r="A6321" s="59" t="s">
        <v>99</v>
      </c>
      <c r="B6321" s="59" t="s">
        <v>109</v>
      </c>
      <c r="C6321" s="59" t="s">
        <v>171</v>
      </c>
      <c r="D6321" s="59">
        <v>1.0</v>
      </c>
      <c r="E6321" s="59" t="s">
        <v>161</v>
      </c>
      <c r="F6321" s="58"/>
    </row>
    <row r="6322">
      <c r="A6322" s="59" t="s">
        <v>99</v>
      </c>
      <c r="B6322" s="59" t="s">
        <v>124</v>
      </c>
      <c r="C6322" s="59" t="s">
        <v>171</v>
      </c>
      <c r="D6322" s="59">
        <v>1.0</v>
      </c>
      <c r="E6322" s="59" t="s">
        <v>161</v>
      </c>
      <c r="F6322" s="58"/>
    </row>
    <row r="6323">
      <c r="A6323" s="59" t="s">
        <v>99</v>
      </c>
      <c r="B6323" s="59" t="s">
        <v>145</v>
      </c>
      <c r="C6323" s="59" t="s">
        <v>171</v>
      </c>
      <c r="D6323" s="59">
        <v>1.0</v>
      </c>
      <c r="E6323" s="59" t="s">
        <v>161</v>
      </c>
      <c r="F6323" s="58"/>
    </row>
    <row r="6324">
      <c r="A6324" s="59" t="s">
        <v>99</v>
      </c>
      <c r="B6324" s="59" t="s">
        <v>147</v>
      </c>
      <c r="C6324" s="59" t="s">
        <v>171</v>
      </c>
      <c r="D6324" s="59">
        <v>1.0</v>
      </c>
      <c r="E6324" s="59" t="s">
        <v>161</v>
      </c>
      <c r="F6324" s="58"/>
    </row>
    <row r="6325">
      <c r="A6325" s="59" t="s">
        <v>99</v>
      </c>
      <c r="B6325" s="59" t="s">
        <v>102</v>
      </c>
      <c r="C6325" s="59" t="s">
        <v>171</v>
      </c>
      <c r="D6325" s="59">
        <v>1.0</v>
      </c>
      <c r="E6325" s="59" t="s">
        <v>161</v>
      </c>
      <c r="F6325" s="58"/>
    </row>
    <row r="6326">
      <c r="A6326" s="59" t="s">
        <v>109</v>
      </c>
      <c r="B6326" s="59" t="s">
        <v>124</v>
      </c>
      <c r="C6326" s="59" t="s">
        <v>171</v>
      </c>
      <c r="D6326" s="59">
        <v>1.0</v>
      </c>
      <c r="E6326" s="59" t="s">
        <v>161</v>
      </c>
      <c r="F6326" s="58"/>
    </row>
    <row r="6327">
      <c r="A6327" s="59" t="s">
        <v>109</v>
      </c>
      <c r="B6327" s="59" t="s">
        <v>145</v>
      </c>
      <c r="C6327" s="59" t="s">
        <v>171</v>
      </c>
      <c r="D6327" s="59">
        <v>1.0</v>
      </c>
      <c r="E6327" s="59" t="s">
        <v>161</v>
      </c>
      <c r="F6327" s="58"/>
    </row>
    <row r="6328">
      <c r="A6328" s="59" t="s">
        <v>109</v>
      </c>
      <c r="B6328" s="59" t="s">
        <v>147</v>
      </c>
      <c r="C6328" s="59" t="s">
        <v>171</v>
      </c>
      <c r="D6328" s="59">
        <v>1.0</v>
      </c>
      <c r="E6328" s="59" t="s">
        <v>161</v>
      </c>
      <c r="F6328" s="58"/>
    </row>
    <row r="6329">
      <c r="A6329" s="59" t="s">
        <v>109</v>
      </c>
      <c r="B6329" s="59" t="s">
        <v>102</v>
      </c>
      <c r="C6329" s="59" t="s">
        <v>171</v>
      </c>
      <c r="D6329" s="59">
        <v>1.0</v>
      </c>
      <c r="E6329" s="59" t="s">
        <v>161</v>
      </c>
      <c r="F6329" s="58"/>
    </row>
    <row r="6330">
      <c r="A6330" s="59" t="s">
        <v>124</v>
      </c>
      <c r="B6330" s="59" t="s">
        <v>145</v>
      </c>
      <c r="C6330" s="59" t="s">
        <v>171</v>
      </c>
      <c r="D6330" s="59">
        <v>1.0</v>
      </c>
      <c r="E6330" s="59" t="s">
        <v>161</v>
      </c>
      <c r="F6330" s="58"/>
    </row>
    <row r="6331">
      <c r="A6331" s="59" t="s">
        <v>124</v>
      </c>
      <c r="B6331" s="59" t="s">
        <v>147</v>
      </c>
      <c r="C6331" s="59" t="s">
        <v>171</v>
      </c>
      <c r="D6331" s="59">
        <v>1.0</v>
      </c>
      <c r="E6331" s="59" t="s">
        <v>161</v>
      </c>
      <c r="F6331" s="58"/>
    </row>
    <row r="6332">
      <c r="A6332" s="59" t="s">
        <v>124</v>
      </c>
      <c r="B6332" s="59" t="s">
        <v>102</v>
      </c>
      <c r="C6332" s="59" t="s">
        <v>171</v>
      </c>
      <c r="D6332" s="59">
        <v>1.0</v>
      </c>
      <c r="E6332" s="59" t="s">
        <v>161</v>
      </c>
      <c r="F6332" s="58"/>
    </row>
    <row r="6333">
      <c r="A6333" s="59" t="s">
        <v>145</v>
      </c>
      <c r="B6333" s="59" t="s">
        <v>147</v>
      </c>
      <c r="C6333" s="59" t="s">
        <v>171</v>
      </c>
      <c r="D6333" s="59">
        <v>1.0</v>
      </c>
      <c r="E6333" s="59" t="s">
        <v>161</v>
      </c>
      <c r="F6333" s="58"/>
    </row>
    <row r="6334">
      <c r="A6334" s="59" t="s">
        <v>145</v>
      </c>
      <c r="B6334" s="59" t="s">
        <v>102</v>
      </c>
      <c r="C6334" s="59" t="s">
        <v>171</v>
      </c>
      <c r="D6334" s="59">
        <v>1.0</v>
      </c>
      <c r="E6334" s="59" t="s">
        <v>161</v>
      </c>
      <c r="F6334" s="58"/>
    </row>
    <row r="6335">
      <c r="A6335" s="59" t="s">
        <v>147</v>
      </c>
      <c r="B6335" s="59" t="s">
        <v>102</v>
      </c>
      <c r="C6335" s="59" t="s">
        <v>171</v>
      </c>
      <c r="D6335" s="59">
        <v>1.0</v>
      </c>
      <c r="E6335" s="59" t="s">
        <v>161</v>
      </c>
      <c r="F6335" s="58"/>
    </row>
    <row r="6336">
      <c r="A6336" s="59" t="s">
        <v>30</v>
      </c>
      <c r="B6336" s="59" t="s">
        <v>129</v>
      </c>
      <c r="C6336" s="59" t="s">
        <v>171</v>
      </c>
      <c r="D6336" s="59">
        <v>1.0</v>
      </c>
      <c r="E6336" s="59" t="s">
        <v>163</v>
      </c>
      <c r="F6336" s="58"/>
    </row>
    <row r="6337">
      <c r="A6337" s="59" t="s">
        <v>30</v>
      </c>
      <c r="B6337" s="59" t="s">
        <v>133</v>
      </c>
      <c r="C6337" s="59" t="s">
        <v>171</v>
      </c>
      <c r="D6337" s="59">
        <v>1.0</v>
      </c>
      <c r="E6337" s="59" t="s">
        <v>163</v>
      </c>
      <c r="F6337" s="58"/>
    </row>
    <row r="6338">
      <c r="A6338" s="59" t="s">
        <v>30</v>
      </c>
      <c r="B6338" s="59" t="s">
        <v>56</v>
      </c>
      <c r="C6338" s="59" t="s">
        <v>171</v>
      </c>
      <c r="D6338" s="59">
        <v>1.0</v>
      </c>
      <c r="E6338" s="59" t="s">
        <v>163</v>
      </c>
      <c r="F6338" s="58"/>
    </row>
    <row r="6339">
      <c r="A6339" s="59" t="s">
        <v>30</v>
      </c>
      <c r="B6339" s="59" t="s">
        <v>64</v>
      </c>
      <c r="C6339" s="59" t="s">
        <v>171</v>
      </c>
      <c r="D6339" s="59">
        <v>1.0</v>
      </c>
      <c r="E6339" s="59" t="s">
        <v>163</v>
      </c>
      <c r="F6339" s="58"/>
    </row>
    <row r="6340">
      <c r="A6340" s="59" t="s">
        <v>30</v>
      </c>
      <c r="B6340" s="59" t="s">
        <v>76</v>
      </c>
      <c r="C6340" s="59" t="s">
        <v>171</v>
      </c>
      <c r="D6340" s="59">
        <v>1.0</v>
      </c>
      <c r="E6340" s="59" t="s">
        <v>163</v>
      </c>
      <c r="F6340" s="58"/>
    </row>
    <row r="6341">
      <c r="A6341" s="59" t="s">
        <v>30</v>
      </c>
      <c r="B6341" s="59" t="s">
        <v>37</v>
      </c>
      <c r="C6341" s="59" t="s">
        <v>171</v>
      </c>
      <c r="D6341" s="59">
        <v>1.0</v>
      </c>
      <c r="E6341" s="59" t="s">
        <v>163</v>
      </c>
      <c r="F6341" s="58"/>
    </row>
    <row r="6342">
      <c r="A6342" s="59" t="s">
        <v>129</v>
      </c>
      <c r="B6342" s="59" t="s">
        <v>133</v>
      </c>
      <c r="C6342" s="59" t="s">
        <v>171</v>
      </c>
      <c r="D6342" s="59">
        <v>1.0</v>
      </c>
      <c r="E6342" s="59" t="s">
        <v>163</v>
      </c>
      <c r="F6342" s="58"/>
    </row>
    <row r="6343">
      <c r="A6343" s="59" t="s">
        <v>129</v>
      </c>
      <c r="B6343" s="59" t="s">
        <v>56</v>
      </c>
      <c r="C6343" s="59" t="s">
        <v>171</v>
      </c>
      <c r="D6343" s="59">
        <v>1.0</v>
      </c>
      <c r="E6343" s="59" t="s">
        <v>163</v>
      </c>
      <c r="F6343" s="58"/>
    </row>
    <row r="6344">
      <c r="A6344" s="59" t="s">
        <v>129</v>
      </c>
      <c r="B6344" s="59" t="s">
        <v>64</v>
      </c>
      <c r="C6344" s="59" t="s">
        <v>171</v>
      </c>
      <c r="D6344" s="59">
        <v>1.0</v>
      </c>
      <c r="E6344" s="59" t="s">
        <v>163</v>
      </c>
      <c r="F6344" s="58"/>
    </row>
    <row r="6345">
      <c r="A6345" s="59" t="s">
        <v>129</v>
      </c>
      <c r="B6345" s="59" t="s">
        <v>76</v>
      </c>
      <c r="C6345" s="59" t="s">
        <v>171</v>
      </c>
      <c r="D6345" s="59">
        <v>1.0</v>
      </c>
      <c r="E6345" s="59" t="s">
        <v>163</v>
      </c>
      <c r="F6345" s="58"/>
    </row>
    <row r="6346">
      <c r="A6346" s="59" t="s">
        <v>129</v>
      </c>
      <c r="B6346" s="59" t="s">
        <v>37</v>
      </c>
      <c r="C6346" s="59" t="s">
        <v>171</v>
      </c>
      <c r="D6346" s="59">
        <v>1.0</v>
      </c>
      <c r="E6346" s="59" t="s">
        <v>163</v>
      </c>
      <c r="F6346" s="58"/>
    </row>
    <row r="6347">
      <c r="A6347" s="59" t="s">
        <v>133</v>
      </c>
      <c r="B6347" s="59" t="s">
        <v>56</v>
      </c>
      <c r="C6347" s="59" t="s">
        <v>171</v>
      </c>
      <c r="D6347" s="59">
        <v>1.0</v>
      </c>
      <c r="E6347" s="59" t="s">
        <v>163</v>
      </c>
      <c r="F6347" s="58"/>
    </row>
    <row r="6348">
      <c r="A6348" s="59" t="s">
        <v>133</v>
      </c>
      <c r="B6348" s="59" t="s">
        <v>64</v>
      </c>
      <c r="C6348" s="59" t="s">
        <v>171</v>
      </c>
      <c r="D6348" s="59">
        <v>1.0</v>
      </c>
      <c r="E6348" s="59" t="s">
        <v>163</v>
      </c>
      <c r="F6348" s="58"/>
    </row>
    <row r="6349">
      <c r="A6349" s="59" t="s">
        <v>133</v>
      </c>
      <c r="B6349" s="59" t="s">
        <v>76</v>
      </c>
      <c r="C6349" s="59" t="s">
        <v>171</v>
      </c>
      <c r="D6349" s="59">
        <v>1.0</v>
      </c>
      <c r="E6349" s="59" t="s">
        <v>163</v>
      </c>
      <c r="F6349" s="58"/>
    </row>
    <row r="6350">
      <c r="A6350" s="59" t="s">
        <v>133</v>
      </c>
      <c r="B6350" s="59" t="s">
        <v>37</v>
      </c>
      <c r="C6350" s="59" t="s">
        <v>171</v>
      </c>
      <c r="D6350" s="59">
        <v>1.0</v>
      </c>
      <c r="E6350" s="59" t="s">
        <v>163</v>
      </c>
      <c r="F6350" s="58"/>
    </row>
    <row r="6351">
      <c r="A6351" s="59" t="s">
        <v>56</v>
      </c>
      <c r="B6351" s="59" t="s">
        <v>64</v>
      </c>
      <c r="C6351" s="59" t="s">
        <v>171</v>
      </c>
      <c r="D6351" s="59">
        <v>1.0</v>
      </c>
      <c r="E6351" s="59" t="s">
        <v>163</v>
      </c>
      <c r="F6351" s="58"/>
    </row>
    <row r="6352">
      <c r="A6352" s="59" t="s">
        <v>56</v>
      </c>
      <c r="B6352" s="59" t="s">
        <v>76</v>
      </c>
      <c r="C6352" s="59" t="s">
        <v>171</v>
      </c>
      <c r="D6352" s="59">
        <v>1.0</v>
      </c>
      <c r="E6352" s="59" t="s">
        <v>163</v>
      </c>
      <c r="F6352" s="58"/>
    </row>
    <row r="6353">
      <c r="A6353" s="59" t="s">
        <v>56</v>
      </c>
      <c r="B6353" s="59" t="s">
        <v>37</v>
      </c>
      <c r="C6353" s="59" t="s">
        <v>171</v>
      </c>
      <c r="D6353" s="59">
        <v>1.0</v>
      </c>
      <c r="E6353" s="59" t="s">
        <v>163</v>
      </c>
      <c r="F6353" s="58"/>
    </row>
    <row r="6354">
      <c r="A6354" s="59" t="s">
        <v>64</v>
      </c>
      <c r="B6354" s="59" t="s">
        <v>76</v>
      </c>
      <c r="C6354" s="59" t="s">
        <v>171</v>
      </c>
      <c r="D6354" s="59">
        <v>1.0</v>
      </c>
      <c r="E6354" s="59" t="s">
        <v>163</v>
      </c>
      <c r="F6354" s="58"/>
    </row>
    <row r="6355">
      <c r="A6355" s="59" t="s">
        <v>64</v>
      </c>
      <c r="B6355" s="59" t="s">
        <v>37</v>
      </c>
      <c r="C6355" s="59" t="s">
        <v>171</v>
      </c>
      <c r="D6355" s="59">
        <v>1.0</v>
      </c>
      <c r="E6355" s="59" t="s">
        <v>163</v>
      </c>
      <c r="F6355" s="58"/>
    </row>
    <row r="6356">
      <c r="A6356" s="59" t="s">
        <v>76</v>
      </c>
      <c r="B6356" s="59" t="s">
        <v>37</v>
      </c>
      <c r="C6356" s="59" t="s">
        <v>171</v>
      </c>
      <c r="D6356" s="59">
        <v>1.0</v>
      </c>
      <c r="E6356" s="59" t="s">
        <v>163</v>
      </c>
      <c r="F6356" s="5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0"/>
  </cols>
  <sheetData>
    <row r="1">
      <c r="A1" s="19" t="s">
        <v>158</v>
      </c>
    </row>
    <row r="2">
      <c r="A2" s="19" t="s">
        <v>177</v>
      </c>
    </row>
    <row r="3">
      <c r="A3" s="19" t="s">
        <v>178</v>
      </c>
    </row>
    <row r="4">
      <c r="A4" s="19" t="s">
        <v>174</v>
      </c>
    </row>
    <row r="5">
      <c r="A5" s="19" t="s">
        <v>179</v>
      </c>
    </row>
    <row r="6">
      <c r="A6" s="19" t="s">
        <v>180</v>
      </c>
    </row>
    <row r="7">
      <c r="A7" s="19" t="s">
        <v>176</v>
      </c>
    </row>
    <row r="8">
      <c r="A8" s="19" t="s">
        <v>175</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88"/>
    <col customWidth="1" min="2" max="2" width="21.5"/>
    <col customWidth="1" min="3" max="5" width="21.0"/>
    <col customWidth="1" min="6" max="16" width="18.13"/>
  </cols>
  <sheetData>
    <row r="1">
      <c r="A1" s="60" t="s">
        <v>166</v>
      </c>
      <c r="B1" s="60" t="s">
        <v>1</v>
      </c>
      <c r="C1" s="61" t="s">
        <v>181</v>
      </c>
      <c r="D1" s="61" t="s">
        <v>182</v>
      </c>
      <c r="E1" s="61" t="s">
        <v>183</v>
      </c>
      <c r="F1" s="62" t="s">
        <v>184</v>
      </c>
      <c r="G1" s="63" t="s">
        <v>185</v>
      </c>
      <c r="H1" s="63" t="s">
        <v>186</v>
      </c>
      <c r="I1" s="63" t="s">
        <v>187</v>
      </c>
      <c r="J1" s="64" t="s">
        <v>188</v>
      </c>
      <c r="K1" s="65" t="s">
        <v>189</v>
      </c>
      <c r="L1" s="65" t="s">
        <v>190</v>
      </c>
      <c r="M1" s="65" t="s">
        <v>191</v>
      </c>
      <c r="N1" s="63" t="s">
        <v>192</v>
      </c>
      <c r="O1" s="63" t="s">
        <v>193</v>
      </c>
      <c r="P1" s="63" t="s">
        <v>194</v>
      </c>
    </row>
    <row r="2">
      <c r="A2" s="66" t="s">
        <v>195</v>
      </c>
      <c r="B2" s="67" t="s">
        <v>16</v>
      </c>
      <c r="C2" s="68" t="str">
        <f>IFERROR(__xludf.DUMMYFUNCTION("UNIQUE(B2:B1213)"),"Asia")</f>
        <v>Asia</v>
      </c>
      <c r="D2" s="69">
        <f t="shared" ref="D2:D8" si="1">COUNTIF(B:B, C2)</f>
        <v>81</v>
      </c>
      <c r="E2" s="70" t="s">
        <v>15</v>
      </c>
      <c r="F2" s="70" t="s">
        <v>15</v>
      </c>
      <c r="G2" s="68" t="str">
        <f>IFERROR(__xludf.DUMMYFUNCTION("UNIQUE(F2:F1213)"),"Afghanistan")</f>
        <v>Afghanistan</v>
      </c>
      <c r="H2" s="69">
        <f t="shared" ref="H2:H130" si="2">COUNTIF(F:F, G2)</f>
        <v>1</v>
      </c>
      <c r="I2" s="71" t="s">
        <v>196</v>
      </c>
      <c r="J2" s="72" t="s">
        <v>2</v>
      </c>
      <c r="K2" s="73" t="str">
        <f>IFERROR(__xludf.DUMMYFUNCTION("UNIQUE(J2:J1213)"),"circular-economy")</f>
        <v>circular-economy</v>
      </c>
      <c r="L2" s="69">
        <f t="shared" ref="L2:L13" si="3">COUNTIF(J:J, K2)</f>
        <v>81</v>
      </c>
      <c r="M2" s="74"/>
      <c r="N2" s="72"/>
      <c r="O2" s="75"/>
      <c r="P2" s="75"/>
    </row>
    <row r="3">
      <c r="A3" s="66" t="s">
        <v>197</v>
      </c>
      <c r="B3" s="67" t="s">
        <v>20</v>
      </c>
      <c r="C3" s="76" t="str">
        <f>IFERROR(__xludf.DUMMYFUNCTION("""COMPUTED_VALUE"""),"South America")</f>
        <v>South America</v>
      </c>
      <c r="D3" s="69">
        <f t="shared" si="1"/>
        <v>30</v>
      </c>
      <c r="E3" s="70" t="s">
        <v>19</v>
      </c>
      <c r="F3" s="70" t="s">
        <v>19</v>
      </c>
      <c r="G3" s="77" t="str">
        <f>IFERROR(__xludf.DUMMYFUNCTION("""COMPUTED_VALUE"""),"Argentina")</f>
        <v>Argentina</v>
      </c>
      <c r="H3" s="69">
        <f t="shared" si="2"/>
        <v>4</v>
      </c>
      <c r="I3" s="71" t="s">
        <v>196</v>
      </c>
      <c r="J3" s="72" t="s">
        <v>2</v>
      </c>
      <c r="K3" s="74" t="str">
        <f>IFERROR(__xludf.DUMMYFUNCTION("""COMPUTED_VALUE"""),"funded-company")</f>
        <v>funded-company</v>
      </c>
      <c r="L3" s="69">
        <f t="shared" si="3"/>
        <v>193</v>
      </c>
      <c r="M3" s="74"/>
      <c r="N3" s="72"/>
      <c r="O3" s="78"/>
      <c r="P3" s="75"/>
    </row>
    <row r="4">
      <c r="A4" s="66" t="s">
        <v>198</v>
      </c>
      <c r="B4" s="67" t="s">
        <v>29</v>
      </c>
      <c r="C4" s="76" t="str">
        <f>IFERROR(__xludf.DUMMYFUNCTION("""COMPUTED_VALUE"""),"Africa")</f>
        <v>Africa</v>
      </c>
      <c r="D4" s="69">
        <f t="shared" si="1"/>
        <v>42</v>
      </c>
      <c r="E4" s="70" t="s">
        <v>28</v>
      </c>
      <c r="F4" s="70" t="s">
        <v>28</v>
      </c>
      <c r="G4" s="77" t="str">
        <f>IFERROR(__xludf.DUMMYFUNCTION("""COMPUTED_VALUE"""),"Botswana")</f>
        <v>Botswana</v>
      </c>
      <c r="H4" s="69">
        <f t="shared" si="2"/>
        <v>1</v>
      </c>
      <c r="I4" s="71" t="s">
        <v>196</v>
      </c>
      <c r="J4" s="72" t="s">
        <v>2</v>
      </c>
      <c r="K4" s="74" t="str">
        <f>IFERROR(__xludf.DUMMYFUNCTION("""COMPUTED_VALUE"""),"conference")</f>
        <v>conference</v>
      </c>
      <c r="L4" s="69">
        <f t="shared" si="3"/>
        <v>84</v>
      </c>
      <c r="M4" s="79"/>
      <c r="N4" s="72"/>
      <c r="O4" s="75"/>
      <c r="P4" s="75"/>
    </row>
    <row r="5">
      <c r="A5" s="66" t="s">
        <v>199</v>
      </c>
      <c r="B5" s="67" t="s">
        <v>20</v>
      </c>
      <c r="C5" s="76" t="str">
        <f>IFERROR(__xludf.DUMMYFUNCTION("""COMPUTED_VALUE"""),"Europe")</f>
        <v>Europe</v>
      </c>
      <c r="D5" s="69">
        <f t="shared" si="1"/>
        <v>195</v>
      </c>
      <c r="E5" s="80" t="s">
        <v>30</v>
      </c>
      <c r="F5" s="80" t="s">
        <v>30</v>
      </c>
      <c r="G5" s="71" t="str">
        <f>IFERROR(__xludf.DUMMYFUNCTION("""COMPUTED_VALUE"""),"Brazil")</f>
        <v>Brazil</v>
      </c>
      <c r="H5" s="69">
        <f t="shared" si="2"/>
        <v>12</v>
      </c>
      <c r="I5" s="71" t="s">
        <v>196</v>
      </c>
      <c r="J5" s="72" t="s">
        <v>2</v>
      </c>
      <c r="K5" s="74" t="str">
        <f>IFERROR(__xludf.DUMMYFUNCTION("""COMPUTED_VALUE"""),"etfs-other-funds")</f>
        <v>etfs-other-funds</v>
      </c>
      <c r="L5" s="69">
        <f t="shared" si="3"/>
        <v>40</v>
      </c>
      <c r="M5" s="79"/>
      <c r="N5" s="80"/>
      <c r="O5" s="78"/>
      <c r="P5" s="75"/>
    </row>
    <row r="6">
      <c r="A6" s="66" t="s">
        <v>200</v>
      </c>
      <c r="B6" s="67" t="s">
        <v>20</v>
      </c>
      <c r="C6" s="76" t="str">
        <f>IFERROR(__xludf.DUMMYFUNCTION("""COMPUTED_VALUE"""),"North America")</f>
        <v>North America</v>
      </c>
      <c r="D6" s="69">
        <f t="shared" si="1"/>
        <v>369</v>
      </c>
      <c r="E6" s="80" t="s">
        <v>30</v>
      </c>
      <c r="F6" s="80" t="s">
        <v>30</v>
      </c>
      <c r="G6" s="77" t="str">
        <f>IFERROR(__xludf.DUMMYFUNCTION("""COMPUTED_VALUE"""),"Bulgaria")</f>
        <v>Bulgaria</v>
      </c>
      <c r="H6" s="69">
        <f t="shared" si="2"/>
        <v>3</v>
      </c>
      <c r="I6" s="71" t="s">
        <v>196</v>
      </c>
      <c r="J6" s="72" t="s">
        <v>2</v>
      </c>
      <c r="K6" s="74" t="str">
        <f>IFERROR(__xludf.DUMMYFUNCTION("""COMPUTED_VALUE"""),"exchanges-custodians")</f>
        <v>exchanges-custodians</v>
      </c>
      <c r="L6" s="69">
        <f t="shared" si="3"/>
        <v>4</v>
      </c>
      <c r="M6" s="74"/>
      <c r="N6" s="72"/>
      <c r="O6" s="78"/>
      <c r="P6" s="75"/>
    </row>
    <row r="7">
      <c r="A7" s="66" t="s">
        <v>201</v>
      </c>
      <c r="B7" s="67" t="s">
        <v>20</v>
      </c>
      <c r="C7" s="76" t="str">
        <f>IFERROR(__xludf.DUMMYFUNCTION("""COMPUTED_VALUE"""),"Oceania")</f>
        <v>Oceania</v>
      </c>
      <c r="D7" s="69">
        <f t="shared" si="1"/>
        <v>12</v>
      </c>
      <c r="E7" s="80" t="s">
        <v>30</v>
      </c>
      <c r="F7" s="80" t="s">
        <v>30</v>
      </c>
      <c r="G7" s="77" t="str">
        <f>IFERROR(__xludf.DUMMYFUNCTION("""COMPUTED_VALUE"""),"Burundi")</f>
        <v>Burundi</v>
      </c>
      <c r="H7" s="69">
        <f t="shared" si="2"/>
        <v>1</v>
      </c>
      <c r="I7" s="71" t="s">
        <v>196</v>
      </c>
      <c r="J7" s="72" t="s">
        <v>2</v>
      </c>
      <c r="K7" s="74" t="str">
        <f>IFERROR(__xludf.DUMMYFUNCTION("""COMPUTED_VALUE"""),"government")</f>
        <v>government</v>
      </c>
      <c r="L7" s="69">
        <f t="shared" si="3"/>
        <v>12</v>
      </c>
      <c r="M7" s="79"/>
      <c r="N7" s="80"/>
      <c r="O7" s="78"/>
      <c r="P7" s="75"/>
    </row>
    <row r="8">
      <c r="A8" s="66" t="s">
        <v>202</v>
      </c>
      <c r="B8" s="67" t="s">
        <v>26</v>
      </c>
      <c r="C8" s="76" t="str">
        <f>IFERROR(__xludf.DUMMYFUNCTION("""COMPUTED_VALUE"""),"Unknown")</f>
        <v>Unknown</v>
      </c>
      <c r="D8" s="69">
        <f t="shared" si="1"/>
        <v>5</v>
      </c>
      <c r="E8" s="70" t="s">
        <v>32</v>
      </c>
      <c r="F8" s="70" t="s">
        <v>32</v>
      </c>
      <c r="G8" s="77" t="str">
        <f>IFERROR(__xludf.DUMMYFUNCTION("""COMPUTED_VALUE"""),"Canada")</f>
        <v>Canada</v>
      </c>
      <c r="H8" s="69">
        <f t="shared" si="2"/>
        <v>50</v>
      </c>
      <c r="I8" s="71" t="s">
        <v>196</v>
      </c>
      <c r="J8" s="72" t="s">
        <v>2</v>
      </c>
      <c r="K8" s="74" t="str">
        <f>IFERROR(__xludf.DUMMYFUNCTION("""COMPUTED_VALUE"""),"granting-organization")</f>
        <v>granting-organization</v>
      </c>
      <c r="L8" s="69">
        <f t="shared" si="3"/>
        <v>16</v>
      </c>
      <c r="M8" s="79"/>
      <c r="N8" s="80"/>
      <c r="O8" s="78"/>
      <c r="P8" s="75"/>
    </row>
    <row r="9">
      <c r="A9" s="66" t="s">
        <v>203</v>
      </c>
      <c r="B9" s="67" t="s">
        <v>29</v>
      </c>
      <c r="C9" s="76"/>
      <c r="D9" s="81">
        <f>sum(D2:D8)</f>
        <v>734</v>
      </c>
      <c r="E9" s="70" t="s">
        <v>33</v>
      </c>
      <c r="F9" s="70" t="s">
        <v>33</v>
      </c>
      <c r="G9" s="77" t="str">
        <f>IFERROR(__xludf.DUMMYFUNCTION("""COMPUTED_VALUE"""),"Colombia")</f>
        <v>Colombia</v>
      </c>
      <c r="H9" s="69">
        <f t="shared" si="2"/>
        <v>2</v>
      </c>
      <c r="I9" s="71" t="s">
        <v>196</v>
      </c>
      <c r="J9" s="72" t="s">
        <v>2</v>
      </c>
      <c r="K9" s="74" t="str">
        <f>IFERROR(__xludf.DUMMYFUNCTION("""COMPUTED_VALUE"""),"meet-up")</f>
        <v>meet-up</v>
      </c>
      <c r="L9" s="69">
        <f t="shared" si="3"/>
        <v>141</v>
      </c>
      <c r="M9" s="79"/>
      <c r="N9" s="80"/>
      <c r="O9" s="78"/>
      <c r="P9" s="75"/>
    </row>
    <row r="10">
      <c r="A10" s="66" t="s">
        <v>204</v>
      </c>
      <c r="B10" s="67" t="s">
        <v>18</v>
      </c>
      <c r="C10" s="76"/>
      <c r="D10" s="76"/>
      <c r="E10" s="70" t="s">
        <v>35</v>
      </c>
      <c r="F10" s="70" t="s">
        <v>35</v>
      </c>
      <c r="G10" s="77" t="str">
        <f>IFERROR(__xludf.DUMMYFUNCTION("""COMPUTED_VALUE"""),"Costa Rica")</f>
        <v>Costa Rica</v>
      </c>
      <c r="H10" s="69">
        <f t="shared" si="2"/>
        <v>2</v>
      </c>
      <c r="I10" s="71" t="s">
        <v>196</v>
      </c>
      <c r="J10" s="72" t="s">
        <v>2</v>
      </c>
      <c r="K10" s="74" t="str">
        <f>IFERROR(__xludf.DUMMYFUNCTION("""COMPUTED_VALUE"""),"private-company")</f>
        <v>private-company</v>
      </c>
      <c r="L10" s="69">
        <f t="shared" si="3"/>
        <v>26</v>
      </c>
      <c r="M10" s="79"/>
      <c r="N10" s="80"/>
      <c r="O10" s="78"/>
      <c r="P10" s="75"/>
    </row>
    <row r="11">
      <c r="A11" s="66" t="s">
        <v>205</v>
      </c>
      <c r="B11" s="67" t="s">
        <v>20</v>
      </c>
      <c r="C11" s="76"/>
      <c r="D11" s="76"/>
      <c r="E11" s="70" t="s">
        <v>38</v>
      </c>
      <c r="F11" s="70" t="s">
        <v>38</v>
      </c>
      <c r="G11" s="77" t="str">
        <f>IFERROR(__xludf.DUMMYFUNCTION("""COMPUTED_VALUE"""),"Cuba")</f>
        <v>Cuba</v>
      </c>
      <c r="H11" s="69">
        <f t="shared" si="2"/>
        <v>2</v>
      </c>
      <c r="I11" s="71" t="s">
        <v>196</v>
      </c>
      <c r="J11" s="72" t="s">
        <v>2</v>
      </c>
      <c r="K11" s="74" t="str">
        <f>IFERROR(__xludf.DUMMYFUNCTION("""COMPUTED_VALUE"""),"public-company")</f>
        <v>public-company</v>
      </c>
      <c r="L11" s="69">
        <f t="shared" si="3"/>
        <v>101</v>
      </c>
      <c r="M11" s="79"/>
      <c r="N11" s="80"/>
      <c r="O11" s="78"/>
      <c r="P11" s="75"/>
    </row>
    <row r="12">
      <c r="A12" s="66" t="s">
        <v>206</v>
      </c>
      <c r="B12" s="67" t="s">
        <v>18</v>
      </c>
      <c r="C12" s="76"/>
      <c r="D12" s="76"/>
      <c r="E12" s="70" t="s">
        <v>42</v>
      </c>
      <c r="F12" s="70" t="s">
        <v>42</v>
      </c>
      <c r="G12" s="77" t="str">
        <f>IFERROR(__xludf.DUMMYFUNCTION("""COMPUTED_VALUE"""),"Czech Republic")</f>
        <v>Czech Republic</v>
      </c>
      <c r="H12" s="69">
        <f t="shared" si="2"/>
        <v>5</v>
      </c>
      <c r="I12" s="71" t="s">
        <v>196</v>
      </c>
      <c r="J12" s="72" t="s">
        <v>2</v>
      </c>
      <c r="K12" s="74" t="str">
        <f>IFERROR(__xludf.DUMMYFUNCTION("""COMPUTED_VALUE"""),"third-place")</f>
        <v>third-place</v>
      </c>
      <c r="L12" s="69">
        <f t="shared" si="3"/>
        <v>23</v>
      </c>
      <c r="M12" s="79"/>
      <c r="N12" s="80"/>
      <c r="O12" s="78"/>
      <c r="P12" s="75"/>
    </row>
    <row r="13">
      <c r="A13" s="66" t="s">
        <v>207</v>
      </c>
      <c r="B13" s="67" t="s">
        <v>18</v>
      </c>
      <c r="C13" s="76"/>
      <c r="D13" s="76"/>
      <c r="E13" s="70" t="s">
        <v>43</v>
      </c>
      <c r="F13" s="70" t="s">
        <v>43</v>
      </c>
      <c r="G13" s="77" t="str">
        <f>IFERROR(__xludf.DUMMYFUNCTION("""COMPUTED_VALUE"""),"Democratic Republic of Congo")</f>
        <v>Democratic Republic of Congo</v>
      </c>
      <c r="H13" s="69">
        <f t="shared" si="2"/>
        <v>1</v>
      </c>
      <c r="I13" s="71" t="s">
        <v>196</v>
      </c>
      <c r="J13" s="72" t="s">
        <v>2</v>
      </c>
      <c r="K13" s="74" t="str">
        <f>IFERROR(__xludf.DUMMYFUNCTION("""COMPUTED_VALUE"""),"vc-fund")</f>
        <v>vc-fund</v>
      </c>
      <c r="L13" s="69">
        <f t="shared" si="3"/>
        <v>13</v>
      </c>
      <c r="M13" s="79"/>
      <c r="N13" s="80"/>
      <c r="O13" s="78"/>
      <c r="P13" s="75"/>
    </row>
    <row r="14">
      <c r="A14" s="66" t="s">
        <v>208</v>
      </c>
      <c r="B14" s="67" t="s">
        <v>18</v>
      </c>
      <c r="C14" s="76"/>
      <c r="D14" s="76"/>
      <c r="E14" s="70" t="s">
        <v>43</v>
      </c>
      <c r="F14" s="70" t="s">
        <v>43</v>
      </c>
      <c r="G14" s="77" t="str">
        <f>IFERROR(__xludf.DUMMYFUNCTION("""COMPUTED_VALUE"""),"Dominican Republic")</f>
        <v>Dominican Republic</v>
      </c>
      <c r="H14" s="69">
        <f t="shared" si="2"/>
        <v>1</v>
      </c>
      <c r="I14" s="71" t="s">
        <v>196</v>
      </c>
      <c r="J14" s="72" t="s">
        <v>2</v>
      </c>
      <c r="K14" s="74"/>
      <c r="L14" s="82">
        <f>SUM(L2:L13)</f>
        <v>734</v>
      </c>
      <c r="M14" s="79"/>
      <c r="N14" s="80"/>
      <c r="O14" s="78"/>
      <c r="P14" s="75"/>
    </row>
    <row r="15">
      <c r="A15" s="66" t="s">
        <v>209</v>
      </c>
      <c r="B15" s="67" t="s">
        <v>26</v>
      </c>
      <c r="C15" s="76"/>
      <c r="D15" s="76"/>
      <c r="E15" s="70" t="s">
        <v>44</v>
      </c>
      <c r="F15" s="70" t="s">
        <v>44</v>
      </c>
      <c r="G15" s="77" t="str">
        <f>IFERROR(__xludf.DUMMYFUNCTION("""COMPUTED_VALUE"""),"El Salvador")</f>
        <v>El Salvador</v>
      </c>
      <c r="H15" s="69">
        <f t="shared" si="2"/>
        <v>8</v>
      </c>
      <c r="I15" s="71" t="s">
        <v>196</v>
      </c>
      <c r="J15" s="72" t="s">
        <v>2</v>
      </c>
      <c r="K15" s="74"/>
      <c r="L15" s="74"/>
      <c r="M15" s="79"/>
      <c r="N15" s="80"/>
      <c r="O15" s="78"/>
      <c r="P15" s="75"/>
    </row>
    <row r="16">
      <c r="A16" s="66" t="s">
        <v>210</v>
      </c>
      <c r="B16" s="67" t="s">
        <v>29</v>
      </c>
      <c r="C16" s="76"/>
      <c r="D16" s="76"/>
      <c r="E16" s="70" t="s">
        <v>46</v>
      </c>
      <c r="F16" s="70" t="s">
        <v>46</v>
      </c>
      <c r="G16" s="77" t="str">
        <f>IFERROR(__xludf.DUMMYFUNCTION("""COMPUTED_VALUE"""),"Ethiopia")</f>
        <v>Ethiopia</v>
      </c>
      <c r="H16" s="69">
        <f t="shared" si="2"/>
        <v>1</v>
      </c>
      <c r="I16" s="71" t="s">
        <v>196</v>
      </c>
      <c r="J16" s="72" t="s">
        <v>2</v>
      </c>
      <c r="K16" s="74"/>
      <c r="L16" s="74"/>
      <c r="M16" s="79"/>
      <c r="N16" s="80"/>
      <c r="O16" s="78"/>
      <c r="P16" s="75"/>
    </row>
    <row r="17">
      <c r="A17" s="66" t="s">
        <v>211</v>
      </c>
      <c r="B17" s="67" t="s">
        <v>18</v>
      </c>
      <c r="C17" s="76"/>
      <c r="D17" s="76"/>
      <c r="E17" s="70" t="s">
        <v>48</v>
      </c>
      <c r="F17" s="70" t="s">
        <v>48</v>
      </c>
      <c r="G17" s="77" t="str">
        <f>IFERROR(__xludf.DUMMYFUNCTION("""COMPUTED_VALUE"""),"Ghana")</f>
        <v>Ghana</v>
      </c>
      <c r="H17" s="69">
        <f t="shared" si="2"/>
        <v>2</v>
      </c>
      <c r="I17" s="71" t="s">
        <v>196</v>
      </c>
      <c r="J17" s="72" t="s">
        <v>2</v>
      </c>
      <c r="K17" s="74"/>
      <c r="L17" s="74"/>
      <c r="M17" s="79"/>
      <c r="N17" s="80"/>
      <c r="O17" s="78"/>
      <c r="P17" s="75"/>
    </row>
    <row r="18">
      <c r="A18" s="66" t="s">
        <v>212</v>
      </c>
      <c r="B18" s="67" t="s">
        <v>18</v>
      </c>
      <c r="C18" s="76"/>
      <c r="D18" s="76"/>
      <c r="E18" s="70" t="s">
        <v>49</v>
      </c>
      <c r="F18" s="70" t="s">
        <v>49</v>
      </c>
      <c r="G18" s="77" t="str">
        <f>IFERROR(__xludf.DUMMYFUNCTION("""COMPUTED_VALUE"""),"Guatemala")</f>
        <v>Guatemala</v>
      </c>
      <c r="H18" s="69">
        <f t="shared" si="2"/>
        <v>3</v>
      </c>
      <c r="I18" s="71" t="s">
        <v>196</v>
      </c>
      <c r="J18" s="72" t="s">
        <v>2</v>
      </c>
      <c r="K18" s="74"/>
      <c r="L18" s="74"/>
      <c r="M18" s="79"/>
      <c r="N18" s="80"/>
      <c r="O18" s="78"/>
      <c r="P18" s="75"/>
    </row>
    <row r="19">
      <c r="A19" s="66" t="s">
        <v>213</v>
      </c>
      <c r="B19" s="67" t="s">
        <v>18</v>
      </c>
      <c r="C19" s="76"/>
      <c r="D19" s="76"/>
      <c r="E19" s="70" t="s">
        <v>49</v>
      </c>
      <c r="F19" s="70" t="s">
        <v>49</v>
      </c>
      <c r="G19" s="77" t="str">
        <f>IFERROR(__xludf.DUMMYFUNCTION("""COMPUTED_VALUE"""),"Haiti")</f>
        <v>Haiti</v>
      </c>
      <c r="H19" s="69">
        <f t="shared" si="2"/>
        <v>1</v>
      </c>
      <c r="I19" s="71" t="s">
        <v>196</v>
      </c>
      <c r="J19" s="72" t="s">
        <v>2</v>
      </c>
      <c r="K19" s="74"/>
      <c r="L19" s="74"/>
      <c r="M19" s="79"/>
      <c r="N19" s="80"/>
      <c r="O19" s="78"/>
      <c r="P19" s="75"/>
    </row>
    <row r="20">
      <c r="A20" s="66" t="s">
        <v>214</v>
      </c>
      <c r="B20" s="67" t="s">
        <v>18</v>
      </c>
      <c r="C20" s="76"/>
      <c r="D20" s="76"/>
      <c r="E20" s="70" t="s">
        <v>49</v>
      </c>
      <c r="F20" s="70" t="s">
        <v>49</v>
      </c>
      <c r="G20" s="77" t="str">
        <f>IFERROR(__xludf.DUMMYFUNCTION("""COMPUTED_VALUE"""),"Honduras")</f>
        <v>Honduras</v>
      </c>
      <c r="H20" s="69">
        <f t="shared" si="2"/>
        <v>1</v>
      </c>
      <c r="I20" s="71" t="s">
        <v>196</v>
      </c>
      <c r="J20" s="72" t="s">
        <v>2</v>
      </c>
      <c r="K20" s="74"/>
      <c r="L20" s="74"/>
      <c r="M20" s="79"/>
      <c r="N20" s="72"/>
      <c r="O20" s="75"/>
      <c r="P20" s="75"/>
    </row>
    <row r="21">
      <c r="A21" s="66" t="s">
        <v>215</v>
      </c>
      <c r="B21" s="67" t="s">
        <v>18</v>
      </c>
      <c r="C21" s="76"/>
      <c r="D21" s="76"/>
      <c r="E21" s="70" t="s">
        <v>49</v>
      </c>
      <c r="F21" s="70" t="s">
        <v>49</v>
      </c>
      <c r="G21" s="77" t="str">
        <f>IFERROR(__xludf.DUMMYFUNCTION("""COMPUTED_VALUE"""),"India")</f>
        <v>India</v>
      </c>
      <c r="H21" s="69">
        <f t="shared" si="2"/>
        <v>6</v>
      </c>
      <c r="I21" s="71" t="s">
        <v>196</v>
      </c>
      <c r="J21" s="72" t="s">
        <v>2</v>
      </c>
      <c r="K21" s="74"/>
      <c r="L21" s="74"/>
      <c r="M21" s="79"/>
      <c r="N21" s="80"/>
      <c r="O21" s="78"/>
      <c r="P21" s="75"/>
    </row>
    <row r="22">
      <c r="A22" s="66" t="s">
        <v>216</v>
      </c>
      <c r="B22" s="67" t="s">
        <v>29</v>
      </c>
      <c r="C22" s="76"/>
      <c r="D22" s="76"/>
      <c r="E22" s="70" t="s">
        <v>51</v>
      </c>
      <c r="F22" s="70" t="s">
        <v>51</v>
      </c>
      <c r="G22" s="77" t="str">
        <f>IFERROR(__xludf.DUMMYFUNCTION("""COMPUTED_VALUE"""),"Indonesia")</f>
        <v>Indonesia</v>
      </c>
      <c r="H22" s="69">
        <f t="shared" si="2"/>
        <v>2</v>
      </c>
      <c r="I22" s="71" t="s">
        <v>196</v>
      </c>
      <c r="J22" s="72" t="s">
        <v>2</v>
      </c>
      <c r="K22" s="74"/>
      <c r="L22" s="74"/>
      <c r="M22" s="74"/>
      <c r="N22" s="72"/>
      <c r="O22" s="78"/>
      <c r="P22" s="75"/>
    </row>
    <row r="23">
      <c r="A23" s="66" t="s">
        <v>217</v>
      </c>
      <c r="B23" s="67" t="s">
        <v>29</v>
      </c>
      <c r="C23" s="76"/>
      <c r="D23" s="76"/>
      <c r="E23" s="70" t="s">
        <v>57</v>
      </c>
      <c r="F23" s="70" t="s">
        <v>57</v>
      </c>
      <c r="G23" s="77" t="str">
        <f>IFERROR(__xludf.DUMMYFUNCTION("""COMPUTED_VALUE"""),"Italy")</f>
        <v>Italy</v>
      </c>
      <c r="H23" s="69">
        <f t="shared" si="2"/>
        <v>9</v>
      </c>
      <c r="I23" s="71" t="s">
        <v>196</v>
      </c>
      <c r="J23" s="72" t="s">
        <v>2</v>
      </c>
      <c r="K23" s="74"/>
      <c r="L23" s="74"/>
      <c r="M23" s="79"/>
      <c r="N23" s="80"/>
      <c r="O23" s="78"/>
      <c r="P23" s="75"/>
    </row>
    <row r="24">
      <c r="A24" s="66" t="s">
        <v>218</v>
      </c>
      <c r="B24" s="67" t="s">
        <v>29</v>
      </c>
      <c r="C24" s="76"/>
      <c r="D24" s="76"/>
      <c r="E24" s="70" t="s">
        <v>57</v>
      </c>
      <c r="F24" s="70" t="s">
        <v>57</v>
      </c>
      <c r="G24" s="77" t="str">
        <f>IFERROR(__xludf.DUMMYFUNCTION("""COMPUTED_VALUE"""),"Kenya")</f>
        <v>Kenya</v>
      </c>
      <c r="H24" s="69">
        <f t="shared" si="2"/>
        <v>11</v>
      </c>
      <c r="I24" s="71" t="s">
        <v>196</v>
      </c>
      <c r="J24" s="72" t="s">
        <v>2</v>
      </c>
      <c r="K24" s="74"/>
      <c r="L24" s="74"/>
      <c r="M24" s="79"/>
      <c r="N24" s="72"/>
      <c r="O24" s="75"/>
      <c r="P24" s="75"/>
    </row>
    <row r="25">
      <c r="A25" s="66" t="s">
        <v>219</v>
      </c>
      <c r="B25" s="67" t="s">
        <v>20</v>
      </c>
      <c r="C25" s="76"/>
      <c r="D25" s="76"/>
      <c r="E25" s="70" t="s">
        <v>60</v>
      </c>
      <c r="F25" s="70" t="s">
        <v>60</v>
      </c>
      <c r="G25" s="77" t="str">
        <f>IFERROR(__xludf.DUMMYFUNCTION("""COMPUTED_VALUE"""),"Madagascar")</f>
        <v>Madagascar</v>
      </c>
      <c r="H25" s="69">
        <f t="shared" si="2"/>
        <v>1</v>
      </c>
      <c r="I25" s="71" t="s">
        <v>196</v>
      </c>
      <c r="J25" s="72" t="s">
        <v>2</v>
      </c>
      <c r="K25" s="74"/>
      <c r="L25" s="74"/>
      <c r="M25" s="79"/>
      <c r="N25" s="80"/>
      <c r="O25" s="78"/>
      <c r="P25" s="75"/>
    </row>
    <row r="26">
      <c r="A26" s="66" t="s">
        <v>220</v>
      </c>
      <c r="B26" s="67" t="s">
        <v>20</v>
      </c>
      <c r="C26" s="76"/>
      <c r="D26" s="76"/>
      <c r="E26" s="70" t="s">
        <v>60</v>
      </c>
      <c r="F26" s="70" t="s">
        <v>60</v>
      </c>
      <c r="G26" s="77" t="str">
        <f>IFERROR(__xludf.DUMMYFUNCTION("""COMPUTED_VALUE"""),"Malta")</f>
        <v>Malta</v>
      </c>
      <c r="H26" s="69">
        <f t="shared" si="2"/>
        <v>3</v>
      </c>
      <c r="I26" s="71" t="s">
        <v>196</v>
      </c>
      <c r="J26" s="72" t="s">
        <v>2</v>
      </c>
      <c r="K26" s="74"/>
      <c r="L26" s="74"/>
      <c r="M26" s="74"/>
      <c r="N26" s="72"/>
      <c r="O26" s="78"/>
      <c r="P26" s="75"/>
    </row>
    <row r="27">
      <c r="A27" s="66" t="s">
        <v>221</v>
      </c>
      <c r="B27" s="67" t="s">
        <v>18</v>
      </c>
      <c r="C27" s="76"/>
      <c r="D27" s="76"/>
      <c r="E27" s="70" t="s">
        <v>61</v>
      </c>
      <c r="F27" s="70" t="s">
        <v>61</v>
      </c>
      <c r="G27" s="77" t="str">
        <f>IFERROR(__xludf.DUMMYFUNCTION("""COMPUTED_VALUE"""),"Mexico")</f>
        <v>Mexico</v>
      </c>
      <c r="H27" s="69">
        <f t="shared" si="2"/>
        <v>6</v>
      </c>
      <c r="I27" s="71" t="s">
        <v>196</v>
      </c>
      <c r="J27" s="72" t="s">
        <v>2</v>
      </c>
      <c r="K27" s="74"/>
      <c r="L27" s="74"/>
      <c r="M27" s="79"/>
      <c r="N27" s="80"/>
      <c r="O27" s="78"/>
      <c r="P27" s="75"/>
    </row>
    <row r="28">
      <c r="A28" s="66" t="s">
        <v>222</v>
      </c>
      <c r="B28" s="67" t="s">
        <v>18</v>
      </c>
      <c r="C28" s="76"/>
      <c r="D28" s="76"/>
      <c r="E28" s="70" t="s">
        <v>63</v>
      </c>
      <c r="F28" s="70" t="s">
        <v>63</v>
      </c>
      <c r="G28" s="77" t="str">
        <f>IFERROR(__xludf.DUMMYFUNCTION("""COMPUTED_VALUE"""),"Montserrat")</f>
        <v>Montserrat</v>
      </c>
      <c r="H28" s="69">
        <f t="shared" si="2"/>
        <v>1</v>
      </c>
      <c r="I28" s="71" t="s">
        <v>196</v>
      </c>
      <c r="J28" s="72" t="s">
        <v>2</v>
      </c>
      <c r="K28" s="74"/>
      <c r="L28" s="74"/>
      <c r="M28" s="79"/>
      <c r="N28" s="80"/>
      <c r="O28" s="78"/>
      <c r="P28" s="75"/>
    </row>
    <row r="29">
      <c r="A29" s="66" t="s">
        <v>223</v>
      </c>
      <c r="B29" s="67" t="s">
        <v>16</v>
      </c>
      <c r="C29" s="76"/>
      <c r="D29" s="76"/>
      <c r="E29" s="70" t="s">
        <v>68</v>
      </c>
      <c r="F29" s="70" t="s">
        <v>68</v>
      </c>
      <c r="G29" s="77" t="str">
        <f>IFERROR(__xludf.DUMMYFUNCTION("""COMPUTED_VALUE"""),"Netherlands")</f>
        <v>Netherlands</v>
      </c>
      <c r="H29" s="69">
        <f t="shared" si="2"/>
        <v>7</v>
      </c>
      <c r="I29" s="71" t="s">
        <v>196</v>
      </c>
      <c r="J29" s="72" t="s">
        <v>2</v>
      </c>
      <c r="K29" s="74"/>
      <c r="L29" s="74"/>
      <c r="M29" s="79"/>
      <c r="N29" s="80"/>
      <c r="O29" s="78"/>
      <c r="P29" s="75"/>
    </row>
    <row r="30">
      <c r="A30" s="66" t="s">
        <v>224</v>
      </c>
      <c r="B30" s="67" t="s">
        <v>16</v>
      </c>
      <c r="C30" s="76"/>
      <c r="D30" s="76"/>
      <c r="E30" s="70" t="s">
        <v>70</v>
      </c>
      <c r="F30" s="70" t="s">
        <v>70</v>
      </c>
      <c r="G30" s="77" t="str">
        <f>IFERROR(__xludf.DUMMYFUNCTION("""COMPUTED_VALUE"""),"Netherlands Antilles")</f>
        <v>Netherlands Antilles</v>
      </c>
      <c r="H30" s="69">
        <f t="shared" si="2"/>
        <v>1</v>
      </c>
      <c r="I30" s="71" t="s">
        <v>196</v>
      </c>
      <c r="J30" s="72" t="s">
        <v>2</v>
      </c>
      <c r="K30" s="74"/>
      <c r="L30" s="74"/>
      <c r="M30" s="79"/>
      <c r="N30" s="72"/>
      <c r="O30" s="75"/>
      <c r="P30" s="75"/>
    </row>
    <row r="31">
      <c r="A31" s="66" t="s">
        <v>225</v>
      </c>
      <c r="B31" s="67" t="s">
        <v>26</v>
      </c>
      <c r="C31" s="76"/>
      <c r="D31" s="76"/>
      <c r="E31" s="70" t="s">
        <v>74</v>
      </c>
      <c r="F31" s="70" t="s">
        <v>74</v>
      </c>
      <c r="G31" s="77" t="str">
        <f>IFERROR(__xludf.DUMMYFUNCTION("""COMPUTED_VALUE"""),"Nigeria")</f>
        <v>Nigeria</v>
      </c>
      <c r="H31" s="69">
        <f t="shared" si="2"/>
        <v>5</v>
      </c>
      <c r="I31" s="71" t="s">
        <v>196</v>
      </c>
      <c r="J31" s="72" t="s">
        <v>2</v>
      </c>
      <c r="K31" s="74"/>
      <c r="L31" s="74"/>
      <c r="M31" s="79"/>
      <c r="N31" s="80"/>
      <c r="O31" s="78"/>
      <c r="P31" s="75"/>
    </row>
    <row r="32">
      <c r="A32" s="66" t="s">
        <v>226</v>
      </c>
      <c r="B32" s="67" t="s">
        <v>26</v>
      </c>
      <c r="C32" s="76"/>
      <c r="D32" s="76"/>
      <c r="E32" s="70" t="s">
        <v>74</v>
      </c>
      <c r="F32" s="70" t="s">
        <v>74</v>
      </c>
      <c r="G32" s="77" t="str">
        <f>IFERROR(__xludf.DUMMYFUNCTION("""COMPUTED_VALUE"""),"Paraguay")</f>
        <v>Paraguay</v>
      </c>
      <c r="H32" s="69">
        <f t="shared" si="2"/>
        <v>1</v>
      </c>
      <c r="I32" s="71" t="s">
        <v>196</v>
      </c>
      <c r="J32" s="72" t="s">
        <v>2</v>
      </c>
      <c r="K32" s="74"/>
      <c r="L32" s="74"/>
      <c r="M32" s="74"/>
      <c r="N32" s="72"/>
      <c r="O32" s="78"/>
      <c r="P32" s="75"/>
    </row>
    <row r="33">
      <c r="A33" s="66" t="s">
        <v>227</v>
      </c>
      <c r="B33" s="67" t="s">
        <v>26</v>
      </c>
      <c r="C33" s="76"/>
      <c r="D33" s="76"/>
      <c r="E33" s="70" t="s">
        <v>74</v>
      </c>
      <c r="F33" s="70" t="s">
        <v>74</v>
      </c>
      <c r="G33" s="77" t="str">
        <f>IFERROR(__xludf.DUMMYFUNCTION("""COMPUTED_VALUE"""),"Peru")</f>
        <v>Peru</v>
      </c>
      <c r="H33" s="69">
        <f t="shared" si="2"/>
        <v>1</v>
      </c>
      <c r="I33" s="71" t="s">
        <v>196</v>
      </c>
      <c r="J33" s="72" t="s">
        <v>2</v>
      </c>
      <c r="K33" s="74"/>
      <c r="L33" s="74"/>
      <c r="M33" s="79"/>
      <c r="N33" s="80"/>
      <c r="O33" s="78"/>
      <c r="P33" s="75"/>
    </row>
    <row r="34">
      <c r="A34" s="66" t="s">
        <v>228</v>
      </c>
      <c r="B34" s="67" t="s">
        <v>26</v>
      </c>
      <c r="C34" s="76"/>
      <c r="D34" s="76"/>
      <c r="E34" s="70" t="s">
        <v>74</v>
      </c>
      <c r="F34" s="70" t="s">
        <v>74</v>
      </c>
      <c r="G34" s="71" t="str">
        <f>IFERROR(__xludf.DUMMYFUNCTION("""COMPUTED_VALUE"""),"Philippines")</f>
        <v>Philippines</v>
      </c>
      <c r="H34" s="69">
        <f t="shared" si="2"/>
        <v>3</v>
      </c>
      <c r="I34" s="71" t="s">
        <v>196</v>
      </c>
      <c r="J34" s="72" t="s">
        <v>2</v>
      </c>
      <c r="K34" s="74"/>
      <c r="L34" s="74"/>
      <c r="M34" s="79"/>
      <c r="N34" s="80"/>
      <c r="O34" s="78"/>
      <c r="P34" s="75"/>
    </row>
    <row r="35">
      <c r="A35" s="66" t="s">
        <v>229</v>
      </c>
      <c r="B35" s="67" t="s">
        <v>29</v>
      </c>
      <c r="C35" s="76"/>
      <c r="D35" s="76"/>
      <c r="E35" s="70" t="s">
        <v>79</v>
      </c>
      <c r="F35" s="70" t="s">
        <v>79</v>
      </c>
      <c r="G35" s="71" t="str">
        <f>IFERROR(__xludf.DUMMYFUNCTION("""COMPUTED_VALUE"""),"Portugal")</f>
        <v>Portugal</v>
      </c>
      <c r="H35" s="69">
        <f t="shared" si="2"/>
        <v>5</v>
      </c>
      <c r="I35" s="71" t="s">
        <v>196</v>
      </c>
      <c r="J35" s="72" t="s">
        <v>2</v>
      </c>
      <c r="K35" s="74"/>
      <c r="L35" s="74"/>
      <c r="M35" s="79"/>
      <c r="N35" s="72"/>
      <c r="O35" s="75"/>
      <c r="P35" s="75"/>
    </row>
    <row r="36">
      <c r="A36" s="66" t="s">
        <v>230</v>
      </c>
      <c r="B36" s="67" t="s">
        <v>29</v>
      </c>
      <c r="C36" s="76"/>
      <c r="D36" s="76"/>
      <c r="E36" s="70" t="s">
        <v>79</v>
      </c>
      <c r="F36" s="70" t="s">
        <v>79</v>
      </c>
      <c r="G36" s="77" t="str">
        <f>IFERROR(__xludf.DUMMYFUNCTION("""COMPUTED_VALUE"""),"South Africa")</f>
        <v>South Africa</v>
      </c>
      <c r="H36" s="69">
        <f t="shared" si="2"/>
        <v>12</v>
      </c>
      <c r="I36" s="71" t="s">
        <v>196</v>
      </c>
      <c r="J36" s="72" t="s">
        <v>2</v>
      </c>
      <c r="K36" s="74"/>
      <c r="L36" s="74"/>
      <c r="M36" s="79"/>
      <c r="N36" s="80"/>
      <c r="O36" s="78"/>
      <c r="P36" s="75"/>
    </row>
    <row r="37">
      <c r="A37" s="66" t="s">
        <v>231</v>
      </c>
      <c r="B37" s="67" t="s">
        <v>29</v>
      </c>
      <c r="C37" s="76"/>
      <c r="D37" s="76"/>
      <c r="E37" s="70" t="s">
        <v>79</v>
      </c>
      <c r="F37" s="70" t="s">
        <v>79</v>
      </c>
      <c r="G37" s="77" t="str">
        <f>IFERROR(__xludf.DUMMYFUNCTION("""COMPUTED_VALUE"""),"Suriname")</f>
        <v>Suriname</v>
      </c>
      <c r="H37" s="69">
        <f t="shared" si="2"/>
        <v>3</v>
      </c>
      <c r="I37" s="71" t="s">
        <v>196</v>
      </c>
      <c r="J37" s="72" t="s">
        <v>2</v>
      </c>
      <c r="K37" s="74"/>
      <c r="L37" s="74"/>
      <c r="M37" s="74"/>
      <c r="N37" s="72"/>
      <c r="O37" s="75"/>
      <c r="P37" s="75"/>
    </row>
    <row r="38">
      <c r="A38" s="66" t="s">
        <v>232</v>
      </c>
      <c r="B38" s="67" t="s">
        <v>29</v>
      </c>
      <c r="C38" s="76"/>
      <c r="D38" s="76"/>
      <c r="E38" s="70" t="s">
        <v>79</v>
      </c>
      <c r="F38" s="70" t="s">
        <v>79</v>
      </c>
      <c r="G38" s="77" t="str">
        <f>IFERROR(__xludf.DUMMYFUNCTION("""COMPUTED_VALUE"""),"Switzerland")</f>
        <v>Switzerland</v>
      </c>
      <c r="H38" s="69">
        <f t="shared" si="2"/>
        <v>20</v>
      </c>
      <c r="I38" s="71" t="s">
        <v>196</v>
      </c>
      <c r="J38" s="72" t="s">
        <v>2</v>
      </c>
      <c r="K38" s="74"/>
      <c r="L38" s="74"/>
      <c r="M38" s="79"/>
      <c r="N38" s="80"/>
      <c r="O38" s="78"/>
      <c r="P38" s="75"/>
    </row>
    <row r="39">
      <c r="A39" s="66" t="s">
        <v>233</v>
      </c>
      <c r="B39" s="67" t="s">
        <v>29</v>
      </c>
      <c r="C39" s="76"/>
      <c r="D39" s="76"/>
      <c r="E39" s="70" t="s">
        <v>79</v>
      </c>
      <c r="F39" s="70" t="s">
        <v>79</v>
      </c>
      <c r="G39" s="77" t="str">
        <f>IFERROR(__xludf.DUMMYFUNCTION("""COMPUTED_VALUE"""),"Tanzania")</f>
        <v>Tanzania</v>
      </c>
      <c r="H39" s="69">
        <f t="shared" si="2"/>
        <v>2</v>
      </c>
      <c r="I39" s="71" t="s">
        <v>196</v>
      </c>
      <c r="J39" s="72" t="s">
        <v>2</v>
      </c>
      <c r="K39" s="74"/>
      <c r="L39" s="74"/>
      <c r="M39" s="74"/>
      <c r="N39" s="72"/>
      <c r="O39" s="75"/>
      <c r="P39" s="75"/>
    </row>
    <row r="40">
      <c r="A40" s="66" t="s">
        <v>234</v>
      </c>
      <c r="B40" s="67" t="s">
        <v>29</v>
      </c>
      <c r="C40" s="76"/>
      <c r="D40" s="76"/>
      <c r="E40" s="70" t="s">
        <v>79</v>
      </c>
      <c r="F40" s="70" t="s">
        <v>79</v>
      </c>
      <c r="G40" s="77" t="str">
        <f>IFERROR(__xludf.DUMMYFUNCTION("""COMPUTED_VALUE"""),"Thailand")</f>
        <v>Thailand</v>
      </c>
      <c r="H40" s="69">
        <f t="shared" si="2"/>
        <v>8</v>
      </c>
      <c r="I40" s="71" t="s">
        <v>196</v>
      </c>
      <c r="J40" s="72" t="s">
        <v>2</v>
      </c>
      <c r="K40" s="74"/>
      <c r="L40" s="74"/>
      <c r="M40" s="79"/>
      <c r="N40" s="80"/>
      <c r="O40" s="78"/>
      <c r="P40" s="75"/>
    </row>
    <row r="41">
      <c r="A41" s="66" t="s">
        <v>235</v>
      </c>
      <c r="B41" s="67" t="s">
        <v>29</v>
      </c>
      <c r="C41" s="76"/>
      <c r="D41" s="76"/>
      <c r="E41" s="70" t="s">
        <v>79</v>
      </c>
      <c r="F41" s="70" t="s">
        <v>79</v>
      </c>
      <c r="G41" s="77" t="str">
        <f>IFERROR(__xludf.DUMMYFUNCTION("""COMPUTED_VALUE"""),"Uganda")</f>
        <v>Uganda</v>
      </c>
      <c r="H41" s="69">
        <f t="shared" si="2"/>
        <v>2</v>
      </c>
      <c r="I41" s="71" t="s">
        <v>196</v>
      </c>
      <c r="J41" s="72" t="s">
        <v>2</v>
      </c>
      <c r="K41" s="74"/>
      <c r="L41" s="74"/>
      <c r="M41" s="74"/>
      <c r="N41" s="72"/>
      <c r="O41" s="78"/>
      <c r="P41" s="75"/>
    </row>
    <row r="42">
      <c r="A42" s="66" t="s">
        <v>236</v>
      </c>
      <c r="B42" s="67" t="s">
        <v>29</v>
      </c>
      <c r="C42" s="76"/>
      <c r="D42" s="76"/>
      <c r="E42" s="70" t="s">
        <v>79</v>
      </c>
      <c r="F42" s="70" t="s">
        <v>79</v>
      </c>
      <c r="G42" s="77" t="str">
        <f>IFERROR(__xludf.DUMMYFUNCTION("""COMPUTED_VALUE"""),"Ukraine")</f>
        <v>Ukraine</v>
      </c>
      <c r="H42" s="69">
        <f t="shared" si="2"/>
        <v>2</v>
      </c>
      <c r="I42" s="71" t="s">
        <v>196</v>
      </c>
      <c r="J42" s="72" t="s">
        <v>2</v>
      </c>
      <c r="K42" s="74"/>
      <c r="L42" s="74"/>
      <c r="M42" s="79"/>
      <c r="N42" s="72"/>
      <c r="O42" s="75"/>
      <c r="P42" s="75"/>
    </row>
    <row r="43">
      <c r="A43" s="66" t="s">
        <v>237</v>
      </c>
      <c r="B43" s="67" t="s">
        <v>29</v>
      </c>
      <c r="C43" s="76"/>
      <c r="D43" s="76"/>
      <c r="E43" s="70" t="s">
        <v>83</v>
      </c>
      <c r="F43" s="70" t="s">
        <v>83</v>
      </c>
      <c r="G43" s="71" t="str">
        <f>IFERROR(__xludf.DUMMYFUNCTION("""COMPUTED_VALUE"""),"United Kingdom")</f>
        <v>United Kingdom</v>
      </c>
      <c r="H43" s="69">
        <f t="shared" si="2"/>
        <v>31</v>
      </c>
      <c r="I43" s="71" t="s">
        <v>196</v>
      </c>
      <c r="J43" s="72" t="s">
        <v>2</v>
      </c>
      <c r="K43" s="74"/>
      <c r="L43" s="74"/>
      <c r="M43" s="79"/>
      <c r="N43" s="80"/>
      <c r="O43" s="78"/>
      <c r="P43" s="75"/>
    </row>
    <row r="44">
      <c r="A44" s="66" t="s">
        <v>238</v>
      </c>
      <c r="B44" s="67" t="s">
        <v>26</v>
      </c>
      <c r="C44" s="76"/>
      <c r="D44" s="76"/>
      <c r="E44" s="70" t="s">
        <v>85</v>
      </c>
      <c r="F44" s="70" t="s">
        <v>85</v>
      </c>
      <c r="G44" s="77" t="str">
        <f>IFERROR(__xludf.DUMMYFUNCTION("""COMPUTED_VALUE"""),"California, USA")</f>
        <v>California, USA</v>
      </c>
      <c r="H44" s="69">
        <f t="shared" si="2"/>
        <v>40</v>
      </c>
      <c r="I44" s="71" t="s">
        <v>196</v>
      </c>
      <c r="J44" s="72" t="s">
        <v>2</v>
      </c>
      <c r="K44" s="74"/>
      <c r="L44" s="74"/>
      <c r="M44" s="74"/>
      <c r="N44" s="72"/>
      <c r="O44" s="78"/>
      <c r="P44" s="75"/>
    </row>
    <row r="45">
      <c r="A45" s="66" t="s">
        <v>239</v>
      </c>
      <c r="B45" s="67" t="s">
        <v>18</v>
      </c>
      <c r="C45" s="76"/>
      <c r="D45" s="76"/>
      <c r="E45" s="70" t="s">
        <v>88</v>
      </c>
      <c r="F45" s="70" t="s">
        <v>88</v>
      </c>
      <c r="G45" s="71" t="str">
        <f>IFERROR(__xludf.DUMMYFUNCTION("""COMPUTED_VALUE"""),"Florida, USA")</f>
        <v>Florida, USA</v>
      </c>
      <c r="H45" s="69">
        <f t="shared" si="2"/>
        <v>16</v>
      </c>
      <c r="I45" s="71" t="s">
        <v>196</v>
      </c>
      <c r="J45" s="72" t="s">
        <v>2</v>
      </c>
      <c r="K45" s="74"/>
      <c r="L45" s="74"/>
      <c r="M45" s="79"/>
      <c r="N45" s="72"/>
      <c r="O45" s="75"/>
      <c r="P45" s="75"/>
    </row>
    <row r="46">
      <c r="A46" s="66" t="s">
        <v>240</v>
      </c>
      <c r="B46" s="67" t="s">
        <v>18</v>
      </c>
      <c r="C46" s="76"/>
      <c r="D46" s="76"/>
      <c r="E46" s="70" t="s">
        <v>88</v>
      </c>
      <c r="F46" s="70" t="s">
        <v>88</v>
      </c>
      <c r="G46" s="71" t="str">
        <f>IFERROR(__xludf.DUMMYFUNCTION("""COMPUTED_VALUE"""),"Michigan, USA")</f>
        <v>Michigan, USA</v>
      </c>
      <c r="H46" s="69">
        <f t="shared" si="2"/>
        <v>6</v>
      </c>
      <c r="I46" s="71" t="s">
        <v>196</v>
      </c>
      <c r="J46" s="72" t="s">
        <v>2</v>
      </c>
      <c r="K46" s="74"/>
      <c r="L46" s="74"/>
      <c r="M46" s="79"/>
      <c r="N46" s="72"/>
      <c r="O46" s="75"/>
      <c r="P46" s="75"/>
    </row>
    <row r="47">
      <c r="A47" s="83" t="s">
        <v>241</v>
      </c>
      <c r="B47" s="67" t="s">
        <v>18</v>
      </c>
      <c r="C47" s="76"/>
      <c r="D47" s="76"/>
      <c r="E47" s="76" t="s">
        <v>93</v>
      </c>
      <c r="F47" s="76" t="s">
        <v>93</v>
      </c>
      <c r="G47" s="71" t="str">
        <f>IFERROR(__xludf.DUMMYFUNCTION("""COMPUTED_VALUE"""),"Tennessee, USA")</f>
        <v>Tennessee, USA</v>
      </c>
      <c r="H47" s="69">
        <f t="shared" si="2"/>
        <v>10</v>
      </c>
      <c r="I47" s="71" t="s">
        <v>196</v>
      </c>
      <c r="J47" s="72" t="s">
        <v>2</v>
      </c>
      <c r="K47" s="74"/>
      <c r="L47" s="74"/>
      <c r="M47" s="74"/>
      <c r="N47" s="72"/>
      <c r="O47" s="75"/>
      <c r="P47" s="75"/>
    </row>
    <row r="48">
      <c r="A48" s="66" t="s">
        <v>242</v>
      </c>
      <c r="B48" s="67" t="s">
        <v>26</v>
      </c>
      <c r="C48" s="76"/>
      <c r="D48" s="76"/>
      <c r="E48" s="70" t="s">
        <v>95</v>
      </c>
      <c r="F48" s="70" t="s">
        <v>95</v>
      </c>
      <c r="G48" s="77" t="str">
        <f>IFERROR(__xludf.DUMMYFUNCTION("""COMPUTED_VALUE"""),"Uruguay")</f>
        <v>Uruguay</v>
      </c>
      <c r="H48" s="69">
        <f t="shared" si="2"/>
        <v>1</v>
      </c>
      <c r="I48" s="71" t="s">
        <v>196</v>
      </c>
      <c r="J48" s="72" t="s">
        <v>2</v>
      </c>
      <c r="K48" s="74"/>
      <c r="L48" s="74"/>
      <c r="M48" s="74"/>
      <c r="N48" s="72"/>
      <c r="O48" s="75"/>
      <c r="P48" s="75"/>
    </row>
    <row r="49">
      <c r="A49" s="66" t="s">
        <v>243</v>
      </c>
      <c r="B49" s="67" t="s">
        <v>20</v>
      </c>
      <c r="C49" s="76"/>
      <c r="D49" s="76"/>
      <c r="E49" s="70" t="s">
        <v>96</v>
      </c>
      <c r="F49" s="70" t="s">
        <v>96</v>
      </c>
      <c r="G49" s="77" t="str">
        <f>IFERROR(__xludf.DUMMYFUNCTION("""COMPUTED_VALUE"""),"Zambia")</f>
        <v>Zambia</v>
      </c>
      <c r="H49" s="69">
        <f t="shared" si="2"/>
        <v>1</v>
      </c>
      <c r="I49" s="71" t="s">
        <v>196</v>
      </c>
      <c r="J49" s="72" t="s">
        <v>2</v>
      </c>
      <c r="K49" s="74"/>
      <c r="L49" s="74"/>
      <c r="M49" s="74"/>
      <c r="N49" s="72"/>
      <c r="O49" s="78"/>
      <c r="P49" s="75"/>
    </row>
    <row r="50">
      <c r="A50" s="66" t="s">
        <v>244</v>
      </c>
      <c r="B50" s="67" t="s">
        <v>29</v>
      </c>
      <c r="C50" s="76"/>
      <c r="D50" s="76"/>
      <c r="E50" s="70" t="s">
        <v>103</v>
      </c>
      <c r="F50" s="70" t="s">
        <v>103</v>
      </c>
      <c r="G50" s="77" t="str">
        <f>IFERROR(__xludf.DUMMYFUNCTION("""COMPUTED_VALUE"""),"Zimbabwe")</f>
        <v>Zimbabwe</v>
      </c>
      <c r="H50" s="69">
        <f t="shared" si="2"/>
        <v>1</v>
      </c>
      <c r="I50" s="71" t="s">
        <v>196</v>
      </c>
      <c r="J50" s="72" t="s">
        <v>2</v>
      </c>
      <c r="K50" s="74"/>
      <c r="L50" s="74"/>
      <c r="M50" s="74"/>
      <c r="N50" s="72"/>
      <c r="O50" s="78"/>
      <c r="P50" s="75"/>
    </row>
    <row r="51">
      <c r="A51" s="66" t="s">
        <v>245</v>
      </c>
      <c r="B51" s="67" t="s">
        <v>29</v>
      </c>
      <c r="C51" s="76"/>
      <c r="D51" s="76"/>
      <c r="E51" s="70" t="s">
        <v>103</v>
      </c>
      <c r="F51" s="70" t="s">
        <v>103</v>
      </c>
      <c r="G51" s="71" t="str">
        <f>IFERROR(__xludf.DUMMYFUNCTION("""COMPUTED_VALUE"""),"Australia")</f>
        <v>Australia</v>
      </c>
      <c r="H51" s="69">
        <f t="shared" si="2"/>
        <v>11</v>
      </c>
      <c r="I51" s="71" t="s">
        <v>196</v>
      </c>
      <c r="J51" s="72" t="s">
        <v>2</v>
      </c>
      <c r="K51" s="74"/>
      <c r="L51" s="74"/>
      <c r="M51" s="79"/>
      <c r="N51" s="72"/>
      <c r="O51" s="75"/>
      <c r="P51" s="75"/>
    </row>
    <row r="52">
      <c r="A52" s="83" t="s">
        <v>246</v>
      </c>
      <c r="B52" s="67" t="s">
        <v>29</v>
      </c>
      <c r="C52" s="76"/>
      <c r="D52" s="76"/>
      <c r="E52" s="76" t="s">
        <v>103</v>
      </c>
      <c r="F52" s="76" t="s">
        <v>103</v>
      </c>
      <c r="G52" s="71" t="str">
        <f>IFERROR(__xludf.DUMMYFUNCTION("""COMPUTED_VALUE"""),"China")</f>
        <v>China</v>
      </c>
      <c r="H52" s="69">
        <f t="shared" si="2"/>
        <v>8</v>
      </c>
      <c r="I52" s="71" t="s">
        <v>196</v>
      </c>
      <c r="J52" s="72" t="s">
        <v>2</v>
      </c>
      <c r="K52" s="74"/>
      <c r="L52" s="74"/>
      <c r="M52" s="79"/>
      <c r="N52" s="72"/>
      <c r="O52" s="75"/>
      <c r="P52" s="75"/>
    </row>
    <row r="53">
      <c r="A53" s="66" t="s">
        <v>247</v>
      </c>
      <c r="B53" s="67" t="s">
        <v>20</v>
      </c>
      <c r="C53" s="76"/>
      <c r="D53" s="76"/>
      <c r="E53" s="70" t="s">
        <v>112</v>
      </c>
      <c r="F53" s="70" t="s">
        <v>112</v>
      </c>
      <c r="G53" s="71" t="str">
        <f>IFERROR(__xludf.DUMMYFUNCTION("""COMPUTED_VALUE"""),"Estonia")</f>
        <v>Estonia</v>
      </c>
      <c r="H53" s="69">
        <f t="shared" si="2"/>
        <v>1</v>
      </c>
      <c r="I53" s="71" t="s">
        <v>196</v>
      </c>
      <c r="J53" s="72" t="s">
        <v>2</v>
      </c>
      <c r="K53" s="74"/>
      <c r="L53" s="74"/>
      <c r="M53" s="74"/>
      <c r="N53" s="72"/>
      <c r="O53" s="78"/>
      <c r="P53" s="75"/>
    </row>
    <row r="54">
      <c r="A54" s="66" t="s">
        <v>248</v>
      </c>
      <c r="B54" s="67" t="s">
        <v>20</v>
      </c>
      <c r="C54" s="76"/>
      <c r="D54" s="76"/>
      <c r="E54" s="70" t="s">
        <v>114</v>
      </c>
      <c r="F54" s="70" t="s">
        <v>114</v>
      </c>
      <c r="G54" s="71" t="str">
        <f>IFERROR(__xludf.DUMMYFUNCTION("""COMPUTED_VALUE"""),"France")</f>
        <v>France</v>
      </c>
      <c r="H54" s="69">
        <f t="shared" si="2"/>
        <v>13</v>
      </c>
      <c r="I54" s="71" t="s">
        <v>196</v>
      </c>
      <c r="J54" s="72" t="s">
        <v>2</v>
      </c>
      <c r="K54" s="74"/>
      <c r="L54" s="74"/>
      <c r="M54" s="74"/>
      <c r="N54" s="72"/>
      <c r="O54" s="75"/>
      <c r="P54" s="75"/>
    </row>
    <row r="55">
      <c r="A55" s="66" t="s">
        <v>249</v>
      </c>
      <c r="B55" s="67" t="s">
        <v>16</v>
      </c>
      <c r="C55" s="84"/>
      <c r="D55" s="84"/>
      <c r="E55" s="85" t="s">
        <v>115</v>
      </c>
      <c r="F55" s="85" t="s">
        <v>115</v>
      </c>
      <c r="G55" s="71" t="str">
        <f>IFERROR(__xludf.DUMMYFUNCTION("""COMPUTED_VALUE"""),"Germany")</f>
        <v>Germany</v>
      </c>
      <c r="H55" s="69">
        <f t="shared" si="2"/>
        <v>48</v>
      </c>
      <c r="I55" s="71" t="s">
        <v>196</v>
      </c>
      <c r="J55" s="72" t="s">
        <v>2</v>
      </c>
      <c r="K55" s="74"/>
      <c r="L55" s="74"/>
      <c r="M55" s="79"/>
      <c r="N55" s="72"/>
      <c r="O55" s="75"/>
      <c r="P55" s="75"/>
    </row>
    <row r="56">
      <c r="A56" s="66" t="s">
        <v>250</v>
      </c>
      <c r="B56" s="67" t="s">
        <v>26</v>
      </c>
      <c r="C56" s="72"/>
      <c r="D56" s="72"/>
      <c r="E56" s="80" t="s">
        <v>117</v>
      </c>
      <c r="F56" s="80" t="s">
        <v>117</v>
      </c>
      <c r="G56" s="71" t="str">
        <f>IFERROR(__xludf.DUMMYFUNCTION("""COMPUTED_VALUE"""),"Hong Kong")</f>
        <v>Hong Kong</v>
      </c>
      <c r="H56" s="69">
        <f t="shared" si="2"/>
        <v>13</v>
      </c>
      <c r="I56" s="71" t="s">
        <v>196</v>
      </c>
      <c r="J56" s="72" t="s">
        <v>2</v>
      </c>
      <c r="K56" s="74"/>
      <c r="L56" s="74"/>
      <c r="M56" s="74"/>
      <c r="N56" s="72"/>
      <c r="O56" s="78"/>
      <c r="P56" s="75"/>
    </row>
    <row r="57">
      <c r="A57" s="66" t="s">
        <v>251</v>
      </c>
      <c r="B57" s="67" t="s">
        <v>26</v>
      </c>
      <c r="C57" s="72"/>
      <c r="D57" s="72"/>
      <c r="E57" s="80" t="s">
        <v>117</v>
      </c>
      <c r="F57" s="80" t="s">
        <v>117</v>
      </c>
      <c r="G57" s="71" t="str">
        <f>IFERROR(__xludf.DUMMYFUNCTION("""COMPUTED_VALUE"""),"Isle of Man")</f>
        <v>Isle of Man</v>
      </c>
      <c r="H57" s="69">
        <f t="shared" si="2"/>
        <v>1</v>
      </c>
      <c r="I57" s="71" t="s">
        <v>196</v>
      </c>
      <c r="J57" s="72" t="s">
        <v>2</v>
      </c>
      <c r="K57" s="74"/>
      <c r="L57" s="74"/>
      <c r="M57" s="74"/>
      <c r="N57" s="72"/>
      <c r="O57" s="78"/>
      <c r="P57" s="75"/>
    </row>
    <row r="58">
      <c r="A58" s="66" t="s">
        <v>252</v>
      </c>
      <c r="B58" s="67" t="s">
        <v>29</v>
      </c>
      <c r="C58" s="76"/>
      <c r="D58" s="76"/>
      <c r="E58" s="70" t="s">
        <v>123</v>
      </c>
      <c r="F58" s="70" t="s">
        <v>123</v>
      </c>
      <c r="G58" s="71" t="str">
        <f>IFERROR(__xludf.DUMMYFUNCTION("""COMPUTED_VALUE"""),"Israel")</f>
        <v>Israel</v>
      </c>
      <c r="H58" s="69">
        <f t="shared" si="2"/>
        <v>1</v>
      </c>
      <c r="I58" s="71" t="s">
        <v>196</v>
      </c>
      <c r="J58" s="72" t="s">
        <v>2</v>
      </c>
      <c r="K58" s="74"/>
      <c r="L58" s="74"/>
      <c r="M58" s="79"/>
      <c r="N58" s="72"/>
      <c r="O58" s="75"/>
      <c r="P58" s="75"/>
    </row>
    <row r="59">
      <c r="A59" s="66" t="s">
        <v>253</v>
      </c>
      <c r="B59" s="67" t="s">
        <v>29</v>
      </c>
      <c r="C59" s="76"/>
      <c r="D59" s="76"/>
      <c r="E59" s="70" t="s">
        <v>123</v>
      </c>
      <c r="F59" s="70" t="s">
        <v>123</v>
      </c>
      <c r="G59" s="71" t="str">
        <f>IFERROR(__xludf.DUMMYFUNCTION("""COMPUTED_VALUE"""),"Jamaica")</f>
        <v>Jamaica</v>
      </c>
      <c r="H59" s="69">
        <f t="shared" si="2"/>
        <v>1</v>
      </c>
      <c r="I59" s="71" t="s">
        <v>196</v>
      </c>
      <c r="J59" s="72" t="s">
        <v>2</v>
      </c>
      <c r="K59" s="74"/>
      <c r="L59" s="74"/>
      <c r="M59" s="79"/>
      <c r="N59" s="72"/>
      <c r="O59" s="75"/>
      <c r="P59" s="75"/>
    </row>
    <row r="60">
      <c r="A60" s="66" t="s">
        <v>254</v>
      </c>
      <c r="B60" s="67" t="s">
        <v>29</v>
      </c>
      <c r="C60" s="76"/>
      <c r="D60" s="76"/>
      <c r="E60" s="70" t="s">
        <v>123</v>
      </c>
      <c r="F60" s="70" t="s">
        <v>123</v>
      </c>
      <c r="G60" s="71" t="str">
        <f>IFERROR(__xludf.DUMMYFUNCTION("""COMPUTED_VALUE"""),"Japan")</f>
        <v>Japan</v>
      </c>
      <c r="H60" s="69">
        <f t="shared" si="2"/>
        <v>12</v>
      </c>
      <c r="I60" s="71" t="s">
        <v>196</v>
      </c>
      <c r="J60" s="72" t="s">
        <v>2</v>
      </c>
      <c r="K60" s="74"/>
      <c r="L60" s="74"/>
      <c r="M60" s="74"/>
      <c r="N60" s="72"/>
      <c r="O60" s="75"/>
      <c r="P60" s="75"/>
    </row>
    <row r="61">
      <c r="A61" s="66" t="s">
        <v>255</v>
      </c>
      <c r="B61" s="67" t="s">
        <v>29</v>
      </c>
      <c r="C61" s="76"/>
      <c r="D61" s="76"/>
      <c r="E61" s="70" t="s">
        <v>123</v>
      </c>
      <c r="F61" s="70" t="s">
        <v>123</v>
      </c>
      <c r="G61" s="71" t="str">
        <f>IFERROR(__xludf.DUMMYFUNCTION("""COMPUTED_VALUE"""),"Latvia")</f>
        <v>Latvia</v>
      </c>
      <c r="H61" s="69">
        <f t="shared" si="2"/>
        <v>4</v>
      </c>
      <c r="I61" s="71" t="s">
        <v>196</v>
      </c>
      <c r="J61" s="72" t="s">
        <v>2</v>
      </c>
      <c r="K61" s="74"/>
      <c r="L61" s="74"/>
      <c r="M61" s="74"/>
      <c r="N61" s="72"/>
      <c r="O61" s="75"/>
      <c r="P61" s="75"/>
    </row>
    <row r="62">
      <c r="A62" s="66" t="s">
        <v>256</v>
      </c>
      <c r="B62" s="67" t="s">
        <v>29</v>
      </c>
      <c r="C62" s="76"/>
      <c r="D62" s="76"/>
      <c r="E62" s="70" t="s">
        <v>123</v>
      </c>
      <c r="F62" s="70" t="s">
        <v>123</v>
      </c>
      <c r="G62" s="71" t="str">
        <f>IFERROR(__xludf.DUMMYFUNCTION("""COMPUTED_VALUE"""),"Luxembourg")</f>
        <v>Luxembourg</v>
      </c>
      <c r="H62" s="69">
        <f t="shared" si="2"/>
        <v>2</v>
      </c>
      <c r="I62" s="71" t="s">
        <v>196</v>
      </c>
      <c r="J62" s="72" t="s">
        <v>2</v>
      </c>
      <c r="K62" s="74"/>
      <c r="L62" s="74"/>
      <c r="M62" s="74"/>
      <c r="N62" s="72"/>
      <c r="O62" s="78"/>
      <c r="P62" s="75"/>
    </row>
    <row r="63">
      <c r="A63" s="66" t="s">
        <v>257</v>
      </c>
      <c r="B63" s="67" t="s">
        <v>29</v>
      </c>
      <c r="C63" s="76"/>
      <c r="D63" s="76"/>
      <c r="E63" s="70" t="s">
        <v>123</v>
      </c>
      <c r="F63" s="70" t="s">
        <v>123</v>
      </c>
      <c r="G63" s="71" t="str">
        <f>IFERROR(__xludf.DUMMYFUNCTION("""COMPUTED_VALUE"""),"Singapore")</f>
        <v>Singapore</v>
      </c>
      <c r="H63" s="69">
        <f t="shared" si="2"/>
        <v>9</v>
      </c>
      <c r="I63" s="71" t="s">
        <v>196</v>
      </c>
      <c r="J63" s="72" t="s">
        <v>2</v>
      </c>
      <c r="K63" s="74"/>
      <c r="L63" s="74"/>
      <c r="M63" s="74"/>
      <c r="N63" s="72"/>
      <c r="O63" s="75"/>
      <c r="P63" s="75"/>
    </row>
    <row r="64">
      <c r="A64" s="66" t="s">
        <v>258</v>
      </c>
      <c r="B64" s="67" t="s">
        <v>29</v>
      </c>
      <c r="C64" s="76"/>
      <c r="D64" s="76"/>
      <c r="E64" s="76" t="s">
        <v>123</v>
      </c>
      <c r="F64" s="76" t="s">
        <v>123</v>
      </c>
      <c r="G64" s="71" t="str">
        <f>IFERROR(__xludf.DUMMYFUNCTION("""COMPUTED_VALUE"""),"Spain")</f>
        <v>Spain</v>
      </c>
      <c r="H64" s="69">
        <f t="shared" si="2"/>
        <v>5</v>
      </c>
      <c r="I64" s="71" t="s">
        <v>196</v>
      </c>
      <c r="J64" s="72" t="s">
        <v>2</v>
      </c>
      <c r="K64" s="74"/>
      <c r="L64" s="74"/>
      <c r="M64" s="79"/>
      <c r="N64" s="80"/>
      <c r="O64" s="78"/>
      <c r="P64" s="75"/>
    </row>
    <row r="65">
      <c r="A65" s="66" t="s">
        <v>259</v>
      </c>
      <c r="B65" s="67" t="s">
        <v>29</v>
      </c>
      <c r="C65" s="76"/>
      <c r="D65" s="76"/>
      <c r="E65" s="70" t="s">
        <v>123</v>
      </c>
      <c r="F65" s="70" t="s">
        <v>123</v>
      </c>
      <c r="G65" s="71" t="str">
        <f>IFERROR(__xludf.DUMMYFUNCTION("""COMPUTED_VALUE"""),"Sweden")</f>
        <v>Sweden</v>
      </c>
      <c r="H65" s="69">
        <f t="shared" si="2"/>
        <v>3</v>
      </c>
      <c r="I65" s="71" t="s">
        <v>196</v>
      </c>
      <c r="J65" s="72" t="s">
        <v>2</v>
      </c>
      <c r="K65" s="74"/>
      <c r="L65" s="74"/>
      <c r="M65" s="74"/>
      <c r="N65" s="72"/>
      <c r="O65" s="78"/>
      <c r="P65" s="75"/>
    </row>
    <row r="66">
      <c r="A66" s="66" t="s">
        <v>260</v>
      </c>
      <c r="B66" s="67" t="s">
        <v>29</v>
      </c>
      <c r="C66" s="76"/>
      <c r="D66" s="76"/>
      <c r="E66" s="70" t="s">
        <v>123</v>
      </c>
      <c r="F66" s="70" t="s">
        <v>123</v>
      </c>
      <c r="G66" s="71" t="str">
        <f>IFERROR(__xludf.DUMMYFUNCTION("""COMPUTED_VALUE"""),"United Arab Emirates")</f>
        <v>United Arab Emirates</v>
      </c>
      <c r="H66" s="69">
        <f t="shared" si="2"/>
        <v>6</v>
      </c>
      <c r="I66" s="71" t="s">
        <v>196</v>
      </c>
      <c r="J66" s="72" t="s">
        <v>2</v>
      </c>
      <c r="K66" s="74"/>
      <c r="L66" s="74"/>
      <c r="M66" s="79"/>
      <c r="N66" s="80"/>
      <c r="O66" s="78"/>
      <c r="P66" s="75"/>
    </row>
    <row r="67">
      <c r="A67" s="66" t="s">
        <v>261</v>
      </c>
      <c r="B67" s="67" t="s">
        <v>20</v>
      </c>
      <c r="C67" s="76"/>
      <c r="D67" s="76"/>
      <c r="E67" s="70" t="s">
        <v>127</v>
      </c>
      <c r="F67" s="70" t="s">
        <v>127</v>
      </c>
      <c r="G67" s="71" t="str">
        <f>IFERROR(__xludf.DUMMYFUNCTION("""COMPUTED_VALUE"""),"Arizona, USA")</f>
        <v>Arizona, USA</v>
      </c>
      <c r="H67" s="69">
        <f t="shared" si="2"/>
        <v>3</v>
      </c>
      <c r="I67" s="71" t="s">
        <v>196</v>
      </c>
      <c r="J67" s="72" t="s">
        <v>2</v>
      </c>
      <c r="K67" s="74"/>
      <c r="L67" s="74"/>
      <c r="M67" s="79"/>
      <c r="N67" s="80"/>
      <c r="O67" s="78"/>
      <c r="P67" s="75"/>
    </row>
    <row r="68">
      <c r="A68" s="66" t="s">
        <v>262</v>
      </c>
      <c r="B68" s="67" t="s">
        <v>20</v>
      </c>
      <c r="C68" s="76"/>
      <c r="D68" s="76"/>
      <c r="E68" s="70" t="s">
        <v>127</v>
      </c>
      <c r="F68" s="70" t="s">
        <v>127</v>
      </c>
      <c r="G68" s="71" t="str">
        <f>IFERROR(__xludf.DUMMYFUNCTION("""COMPUTED_VALUE"""),"Colorado, USA")</f>
        <v>Colorado, USA</v>
      </c>
      <c r="H68" s="69">
        <f t="shared" si="2"/>
        <v>10</v>
      </c>
      <c r="I68" s="71" t="s">
        <v>196</v>
      </c>
      <c r="J68" s="72" t="s">
        <v>2</v>
      </c>
      <c r="K68" s="74"/>
      <c r="L68" s="74"/>
      <c r="M68" s="79"/>
      <c r="N68" s="80"/>
      <c r="O68" s="78"/>
      <c r="P68" s="75"/>
    </row>
    <row r="69">
      <c r="A69" s="66" t="s">
        <v>263</v>
      </c>
      <c r="B69" s="67" t="s">
        <v>26</v>
      </c>
      <c r="C69" s="76"/>
      <c r="D69" s="76"/>
      <c r="E69" s="70" t="s">
        <v>129</v>
      </c>
      <c r="F69" s="70" t="s">
        <v>129</v>
      </c>
      <c r="G69" s="71" t="str">
        <f>IFERROR(__xludf.DUMMYFUNCTION("""COMPUTED_VALUE"""),"Illinois, USA")</f>
        <v>Illinois, USA</v>
      </c>
      <c r="H69" s="69">
        <f t="shared" si="2"/>
        <v>4</v>
      </c>
      <c r="I69" s="71" t="s">
        <v>196</v>
      </c>
      <c r="J69" s="72" t="s">
        <v>2</v>
      </c>
      <c r="K69" s="74"/>
      <c r="L69" s="74"/>
      <c r="M69" s="79"/>
      <c r="N69" s="72"/>
      <c r="O69" s="75"/>
      <c r="P69" s="75"/>
    </row>
    <row r="70">
      <c r="A70" s="66" t="s">
        <v>264</v>
      </c>
      <c r="B70" s="67" t="s">
        <v>29</v>
      </c>
      <c r="C70" s="76"/>
      <c r="D70" s="76"/>
      <c r="E70" s="70" t="s">
        <v>131</v>
      </c>
      <c r="F70" s="70" t="s">
        <v>131</v>
      </c>
      <c r="G70" s="71" t="str">
        <f>IFERROR(__xludf.DUMMYFUNCTION("""COMPUTED_VALUE"""),"Missouri, USA")</f>
        <v>Missouri, USA</v>
      </c>
      <c r="H70" s="69">
        <f t="shared" si="2"/>
        <v>3</v>
      </c>
      <c r="I70" s="71" t="s">
        <v>196</v>
      </c>
      <c r="J70" s="72" t="s">
        <v>2</v>
      </c>
      <c r="K70" s="74"/>
      <c r="L70" s="74"/>
      <c r="M70" s="79"/>
      <c r="N70" s="80"/>
      <c r="O70" s="78"/>
      <c r="P70" s="75"/>
    </row>
    <row r="71">
      <c r="A71" s="66" t="s">
        <v>265</v>
      </c>
      <c r="B71" s="67" t="s">
        <v>29</v>
      </c>
      <c r="C71" s="76"/>
      <c r="D71" s="76"/>
      <c r="E71" s="70" t="s">
        <v>131</v>
      </c>
      <c r="F71" s="70" t="s">
        <v>131</v>
      </c>
      <c r="G71" s="71" t="str">
        <f>IFERROR(__xludf.DUMMYFUNCTION("""COMPUTED_VALUE"""),"New York, USA")</f>
        <v>New York, USA</v>
      </c>
      <c r="H71" s="69">
        <f t="shared" si="2"/>
        <v>35</v>
      </c>
      <c r="I71" s="71" t="s">
        <v>196</v>
      </c>
      <c r="J71" s="72" t="s">
        <v>2</v>
      </c>
      <c r="K71" s="74"/>
      <c r="L71" s="74"/>
      <c r="M71" s="74"/>
      <c r="N71" s="72"/>
      <c r="O71" s="78"/>
      <c r="P71" s="75"/>
    </row>
    <row r="72">
      <c r="A72" s="66" t="s">
        <v>266</v>
      </c>
      <c r="B72" s="67" t="s">
        <v>16</v>
      </c>
      <c r="C72" s="76"/>
      <c r="D72" s="76"/>
      <c r="E72" s="70" t="s">
        <v>134</v>
      </c>
      <c r="F72" s="70" t="s">
        <v>134</v>
      </c>
      <c r="G72" s="71" t="str">
        <f>IFERROR(__xludf.DUMMYFUNCTION("""COMPUTED_VALUE"""),"Ohio, USA")</f>
        <v>Ohio, USA</v>
      </c>
      <c r="H72" s="69">
        <f t="shared" si="2"/>
        <v>8</v>
      </c>
      <c r="I72" s="71" t="s">
        <v>196</v>
      </c>
      <c r="J72" s="72" t="s">
        <v>2</v>
      </c>
      <c r="K72" s="74"/>
      <c r="L72" s="74"/>
      <c r="M72" s="79"/>
      <c r="N72" s="80"/>
      <c r="O72" s="78"/>
      <c r="P72" s="75"/>
    </row>
    <row r="73">
      <c r="A73" s="66" t="s">
        <v>267</v>
      </c>
      <c r="B73" s="67" t="s">
        <v>29</v>
      </c>
      <c r="C73" s="76"/>
      <c r="D73" s="76"/>
      <c r="E73" s="70" t="s">
        <v>136</v>
      </c>
      <c r="F73" s="70" t="s">
        <v>136</v>
      </c>
      <c r="G73" s="71" t="str">
        <f>IFERROR(__xludf.DUMMYFUNCTION("""COMPUTED_VALUE"""),"Remote, USA")</f>
        <v>Remote, USA</v>
      </c>
      <c r="H73" s="69">
        <f t="shared" si="2"/>
        <v>52</v>
      </c>
      <c r="I73" s="71" t="s">
        <v>196</v>
      </c>
      <c r="J73" s="72" t="s">
        <v>2</v>
      </c>
      <c r="K73" s="74"/>
      <c r="L73" s="74"/>
      <c r="M73" s="79"/>
      <c r="N73" s="80"/>
      <c r="O73" s="78"/>
      <c r="P73" s="75"/>
    </row>
    <row r="74">
      <c r="A74" s="66" t="s">
        <v>268</v>
      </c>
      <c r="B74" s="67" t="s">
        <v>26</v>
      </c>
      <c r="C74" s="76"/>
      <c r="D74" s="76"/>
      <c r="E74" s="70" t="s">
        <v>137</v>
      </c>
      <c r="F74" s="70" t="s">
        <v>137</v>
      </c>
      <c r="G74" s="71" t="str">
        <f>IFERROR(__xludf.DUMMYFUNCTION("""COMPUTED_VALUE"""),"Texas, USA")</f>
        <v>Texas, USA</v>
      </c>
      <c r="H74" s="69">
        <f t="shared" si="2"/>
        <v>44</v>
      </c>
      <c r="I74" s="71" t="s">
        <v>196</v>
      </c>
      <c r="J74" s="72" t="s">
        <v>2</v>
      </c>
      <c r="K74" s="74"/>
      <c r="L74" s="74"/>
      <c r="M74" s="79"/>
      <c r="N74" s="80"/>
      <c r="O74" s="78"/>
      <c r="P74" s="75"/>
    </row>
    <row r="75">
      <c r="A75" s="66" t="s">
        <v>269</v>
      </c>
      <c r="B75" s="67" t="s">
        <v>26</v>
      </c>
      <c r="C75" s="72"/>
      <c r="D75" s="72"/>
      <c r="E75" s="80" t="s">
        <v>139</v>
      </c>
      <c r="F75" s="80" t="s">
        <v>139</v>
      </c>
      <c r="G75" s="71" t="str">
        <f>IFERROR(__xludf.DUMMYFUNCTION("""COMPUTED_VALUE"""),"Unknown")</f>
        <v>Unknown</v>
      </c>
      <c r="H75" s="69">
        <f t="shared" si="2"/>
        <v>5</v>
      </c>
      <c r="I75" s="71" t="s">
        <v>196</v>
      </c>
      <c r="J75" s="72" t="s">
        <v>2</v>
      </c>
      <c r="K75" s="74"/>
      <c r="L75" s="74"/>
      <c r="M75" s="79"/>
      <c r="N75" s="80"/>
      <c r="O75" s="78"/>
      <c r="P75" s="75"/>
    </row>
    <row r="76">
      <c r="A76" s="66" t="s">
        <v>270</v>
      </c>
      <c r="B76" s="67" t="s">
        <v>18</v>
      </c>
      <c r="C76" s="76"/>
      <c r="D76" s="76"/>
      <c r="E76" s="70" t="s">
        <v>271</v>
      </c>
      <c r="F76" s="86" t="s">
        <v>34</v>
      </c>
      <c r="G76" s="71" t="str">
        <f>IFERROR(__xludf.DUMMYFUNCTION("""COMPUTED_VALUE"""),"Vietnam")</f>
        <v>Vietnam</v>
      </c>
      <c r="H76" s="69">
        <f t="shared" si="2"/>
        <v>2</v>
      </c>
      <c r="I76" s="71" t="s">
        <v>196</v>
      </c>
      <c r="J76" s="72" t="s">
        <v>2</v>
      </c>
      <c r="K76" s="74"/>
      <c r="L76" s="74"/>
      <c r="M76" s="79"/>
      <c r="N76" s="80"/>
      <c r="O76" s="78"/>
      <c r="P76" s="75"/>
    </row>
    <row r="77">
      <c r="A77" s="66" t="s">
        <v>272</v>
      </c>
      <c r="B77" s="67" t="s">
        <v>18</v>
      </c>
      <c r="C77" s="76"/>
      <c r="D77" s="76"/>
      <c r="E77" s="70" t="s">
        <v>271</v>
      </c>
      <c r="F77" s="87" t="s">
        <v>53</v>
      </c>
      <c r="G77" s="71" t="str">
        <f>IFERROR(__xludf.DUMMYFUNCTION("""COMPUTED_VALUE"""),"Greece")</f>
        <v>Greece</v>
      </c>
      <c r="H77" s="69">
        <f t="shared" si="2"/>
        <v>1</v>
      </c>
      <c r="I77" s="71" t="s">
        <v>196</v>
      </c>
      <c r="J77" s="72" t="s">
        <v>2</v>
      </c>
      <c r="K77" s="74"/>
      <c r="L77" s="74"/>
      <c r="M77" s="79"/>
      <c r="N77" s="72"/>
      <c r="O77" s="75"/>
      <c r="P77" s="75"/>
    </row>
    <row r="78">
      <c r="A78" s="66" t="s">
        <v>273</v>
      </c>
      <c r="B78" s="67" t="s">
        <v>18</v>
      </c>
      <c r="C78" s="76"/>
      <c r="D78" s="76"/>
      <c r="E78" s="70" t="s">
        <v>271</v>
      </c>
      <c r="F78" s="87" t="s">
        <v>89</v>
      </c>
      <c r="G78" s="71" t="str">
        <f>IFERROR(__xludf.DUMMYFUNCTION("""COMPUTED_VALUE"""),"Ireland")</f>
        <v>Ireland</v>
      </c>
      <c r="H78" s="69">
        <f t="shared" si="2"/>
        <v>1</v>
      </c>
      <c r="I78" s="71" t="s">
        <v>196</v>
      </c>
      <c r="J78" s="72" t="s">
        <v>2</v>
      </c>
      <c r="K78" s="74"/>
      <c r="L78" s="74"/>
      <c r="M78" s="79"/>
      <c r="N78" s="80"/>
      <c r="O78" s="78"/>
      <c r="P78" s="75"/>
    </row>
    <row r="79">
      <c r="A79" s="66" t="s">
        <v>274</v>
      </c>
      <c r="B79" s="67" t="s">
        <v>18</v>
      </c>
      <c r="C79" s="76"/>
      <c r="D79" s="76"/>
      <c r="E79" s="70" t="s">
        <v>271</v>
      </c>
      <c r="F79" s="87" t="s">
        <v>132</v>
      </c>
      <c r="G79" s="71" t="str">
        <f>IFERROR(__xludf.DUMMYFUNCTION("""COMPUTED_VALUE"""),"New Zealand")</f>
        <v>New Zealand</v>
      </c>
      <c r="H79" s="69">
        <f t="shared" si="2"/>
        <v>1</v>
      </c>
      <c r="I79" s="71" t="s">
        <v>196</v>
      </c>
      <c r="J79" s="72" t="s">
        <v>2</v>
      </c>
      <c r="K79" s="74"/>
      <c r="L79" s="74"/>
      <c r="M79" s="74"/>
      <c r="N79" s="72"/>
      <c r="O79" s="75"/>
      <c r="P79" s="75"/>
    </row>
    <row r="80">
      <c r="A80" s="83" t="s">
        <v>275</v>
      </c>
      <c r="B80" s="67" t="s">
        <v>20</v>
      </c>
      <c r="C80" s="76"/>
      <c r="D80" s="76"/>
      <c r="E80" s="76" t="s">
        <v>142</v>
      </c>
      <c r="F80" s="76" t="s">
        <v>142</v>
      </c>
      <c r="G80" s="71" t="str">
        <f>IFERROR(__xludf.DUMMYFUNCTION("""COMPUTED_VALUE"""),"Norway")</f>
        <v>Norway</v>
      </c>
      <c r="H80" s="69">
        <f t="shared" si="2"/>
        <v>3</v>
      </c>
      <c r="I80" s="71" t="s">
        <v>196</v>
      </c>
      <c r="J80" s="72" t="s">
        <v>2</v>
      </c>
      <c r="K80" s="74"/>
      <c r="L80" s="74"/>
      <c r="M80" s="79"/>
      <c r="N80" s="80"/>
      <c r="O80" s="78"/>
      <c r="P80" s="75"/>
    </row>
    <row r="81">
      <c r="A81" s="66" t="s">
        <v>276</v>
      </c>
      <c r="B81" s="67" t="s">
        <v>29</v>
      </c>
      <c r="C81" s="76"/>
      <c r="D81" s="76"/>
      <c r="E81" s="70" t="s">
        <v>148</v>
      </c>
      <c r="F81" s="70" t="s">
        <v>148</v>
      </c>
      <c r="G81" s="71" t="str">
        <f>IFERROR(__xludf.DUMMYFUNCTION("""COMPUTED_VALUE"""),"Poland")</f>
        <v>Poland</v>
      </c>
      <c r="H81" s="69">
        <f t="shared" si="2"/>
        <v>2</v>
      </c>
      <c r="I81" s="71" t="s">
        <v>196</v>
      </c>
      <c r="J81" s="72" t="s">
        <v>2</v>
      </c>
      <c r="K81" s="74"/>
      <c r="L81" s="74"/>
      <c r="M81" s="74"/>
      <c r="N81" s="72"/>
      <c r="O81" s="78"/>
      <c r="P81" s="75"/>
    </row>
    <row r="82">
      <c r="A82" s="66" t="s">
        <v>277</v>
      </c>
      <c r="B82" s="67" t="s">
        <v>29</v>
      </c>
      <c r="C82" s="76"/>
      <c r="D82" s="76"/>
      <c r="E82" s="70" t="s">
        <v>149</v>
      </c>
      <c r="F82" s="70" t="s">
        <v>149</v>
      </c>
      <c r="G82" s="71" t="str">
        <f>IFERROR(__xludf.DUMMYFUNCTION("""COMPUTED_VALUE"""),"Slovenia")</f>
        <v>Slovenia</v>
      </c>
      <c r="H82" s="69">
        <f t="shared" si="2"/>
        <v>1</v>
      </c>
      <c r="I82" s="71" t="s">
        <v>196</v>
      </c>
      <c r="J82" s="72" t="s">
        <v>2</v>
      </c>
      <c r="K82" s="74"/>
      <c r="L82" s="74"/>
      <c r="M82" s="79"/>
      <c r="N82" s="72"/>
      <c r="O82" s="75"/>
      <c r="P82" s="75"/>
    </row>
    <row r="83">
      <c r="A83" s="66" t="s">
        <v>278</v>
      </c>
      <c r="B83" s="67" t="s">
        <v>24</v>
      </c>
      <c r="C83" s="84"/>
      <c r="D83" s="84"/>
      <c r="E83" s="85" t="s">
        <v>23</v>
      </c>
      <c r="F83" s="85" t="s">
        <v>23</v>
      </c>
      <c r="G83" s="71" t="str">
        <f>IFERROR(__xludf.DUMMYFUNCTION("""COMPUTED_VALUE"""),"South Korea")</f>
        <v>South Korea</v>
      </c>
      <c r="H83" s="69">
        <f t="shared" si="2"/>
        <v>5</v>
      </c>
      <c r="I83" s="71" t="s">
        <v>196</v>
      </c>
      <c r="J83" s="71" t="s">
        <v>5</v>
      </c>
      <c r="K83" s="74"/>
      <c r="L83" s="74"/>
      <c r="M83" s="79"/>
      <c r="N83" s="80">
        <v>2.0</v>
      </c>
      <c r="O83" s="78"/>
      <c r="P83" s="75"/>
    </row>
    <row r="84">
      <c r="A84" s="66" t="s">
        <v>279</v>
      </c>
      <c r="B84" s="67" t="s">
        <v>20</v>
      </c>
      <c r="C84" s="72"/>
      <c r="D84" s="72"/>
      <c r="E84" s="80" t="s">
        <v>30</v>
      </c>
      <c r="F84" s="80" t="s">
        <v>30</v>
      </c>
      <c r="G84" s="71" t="str">
        <f>IFERROR(__xludf.DUMMYFUNCTION("""COMPUTED_VALUE"""),"Georgia, USA")</f>
        <v>Georgia, USA</v>
      </c>
      <c r="H84" s="69">
        <f t="shared" si="2"/>
        <v>5</v>
      </c>
      <c r="I84" s="71" t="s">
        <v>196</v>
      </c>
      <c r="J84" s="71" t="s">
        <v>5</v>
      </c>
      <c r="K84" s="74"/>
      <c r="L84" s="74"/>
      <c r="M84" s="74"/>
      <c r="N84" s="72">
        <v>5.0</v>
      </c>
      <c r="O84" s="78"/>
      <c r="P84" s="75"/>
    </row>
    <row r="85">
      <c r="A85" s="88">
        <v>45660.0</v>
      </c>
      <c r="B85" s="67" t="s">
        <v>18</v>
      </c>
      <c r="C85" s="84"/>
      <c r="D85" s="84"/>
      <c r="E85" s="85" t="s">
        <v>35</v>
      </c>
      <c r="F85" s="85" t="s">
        <v>35</v>
      </c>
      <c r="G85" s="71" t="str">
        <f>IFERROR(__xludf.DUMMYFUNCTION("""COMPUTED_VALUE"""),"Indiana, USA")</f>
        <v>Indiana, USA</v>
      </c>
      <c r="H85" s="69">
        <f t="shared" si="2"/>
        <v>2</v>
      </c>
      <c r="I85" s="71" t="s">
        <v>196</v>
      </c>
      <c r="J85" s="71" t="s">
        <v>5</v>
      </c>
      <c r="K85" s="74"/>
      <c r="L85" s="74"/>
      <c r="M85" s="79"/>
      <c r="N85" s="80">
        <v>2.0</v>
      </c>
      <c r="O85" s="78"/>
      <c r="P85" s="75"/>
    </row>
    <row r="86">
      <c r="A86" s="66" t="s">
        <v>280</v>
      </c>
      <c r="B86" s="67" t="s">
        <v>18</v>
      </c>
      <c r="C86" s="84"/>
      <c r="D86" s="84"/>
      <c r="E86" s="85" t="s">
        <v>35</v>
      </c>
      <c r="F86" s="85" t="s">
        <v>35</v>
      </c>
      <c r="G86" s="71" t="str">
        <f>IFERROR(__xludf.DUMMYFUNCTION("""COMPUTED_VALUE"""),"Massachusetts, USA")</f>
        <v>Massachusetts, USA</v>
      </c>
      <c r="H86" s="69">
        <f t="shared" si="2"/>
        <v>5</v>
      </c>
      <c r="I86" s="71" t="s">
        <v>196</v>
      </c>
      <c r="J86" s="71" t="s">
        <v>5</v>
      </c>
      <c r="K86" s="74"/>
      <c r="L86" s="74"/>
      <c r="M86" s="79"/>
      <c r="N86" s="72">
        <v>1.0</v>
      </c>
      <c r="O86" s="75"/>
      <c r="P86" s="75"/>
    </row>
    <row r="87">
      <c r="A87" s="83" t="s">
        <v>281</v>
      </c>
      <c r="B87" s="67" t="s">
        <v>18</v>
      </c>
      <c r="C87" s="84"/>
      <c r="D87" s="84"/>
      <c r="E87" s="84" t="s">
        <v>35</v>
      </c>
      <c r="F87" s="84" t="s">
        <v>35</v>
      </c>
      <c r="G87" s="71" t="str">
        <f>IFERROR(__xludf.DUMMYFUNCTION("""COMPUTED_VALUE"""),"Minnesota, USA")</f>
        <v>Minnesota, USA</v>
      </c>
      <c r="H87" s="69">
        <f t="shared" si="2"/>
        <v>3</v>
      </c>
      <c r="I87" s="71" t="s">
        <v>196</v>
      </c>
      <c r="J87" s="71" t="s">
        <v>5</v>
      </c>
      <c r="K87" s="74"/>
      <c r="L87" s="74"/>
      <c r="M87" s="79"/>
      <c r="N87" s="80">
        <v>1.0</v>
      </c>
      <c r="O87" s="78"/>
      <c r="P87" s="75"/>
    </row>
    <row r="88">
      <c r="A88" s="66" t="s">
        <v>282</v>
      </c>
      <c r="B88" s="67" t="s">
        <v>18</v>
      </c>
      <c r="C88" s="84"/>
      <c r="D88" s="84"/>
      <c r="E88" s="85" t="s">
        <v>35</v>
      </c>
      <c r="F88" s="85" t="s">
        <v>35</v>
      </c>
      <c r="G88" s="71" t="str">
        <f>IFERROR(__xludf.DUMMYFUNCTION("""COMPUTED_VALUE"""),"Nevada, USA")</f>
        <v>Nevada, USA</v>
      </c>
      <c r="H88" s="69">
        <f t="shared" si="2"/>
        <v>4</v>
      </c>
      <c r="I88" s="71" t="s">
        <v>196</v>
      </c>
      <c r="J88" s="71" t="s">
        <v>5</v>
      </c>
      <c r="K88" s="74"/>
      <c r="L88" s="74"/>
      <c r="M88" s="74"/>
      <c r="N88" s="72">
        <v>1.0</v>
      </c>
      <c r="O88" s="75"/>
      <c r="P88" s="75"/>
    </row>
    <row r="89">
      <c r="A89" s="66" t="s">
        <v>283</v>
      </c>
      <c r="B89" s="67" t="s">
        <v>18</v>
      </c>
      <c r="C89" s="84"/>
      <c r="D89" s="84"/>
      <c r="E89" s="85" t="s">
        <v>35</v>
      </c>
      <c r="F89" s="85" t="s">
        <v>35</v>
      </c>
      <c r="G89" s="71" t="str">
        <f>IFERROR(__xludf.DUMMYFUNCTION("""COMPUTED_VALUE"""),"Washington, D.C., USA")</f>
        <v>Washington, D.C., USA</v>
      </c>
      <c r="H89" s="69">
        <f t="shared" si="2"/>
        <v>6</v>
      </c>
      <c r="I89" s="71" t="s">
        <v>196</v>
      </c>
      <c r="J89" s="71" t="s">
        <v>5</v>
      </c>
      <c r="K89" s="74"/>
      <c r="L89" s="74"/>
      <c r="M89" s="79"/>
      <c r="N89" s="72">
        <v>1.0</v>
      </c>
      <c r="O89" s="75"/>
      <c r="P89" s="75"/>
    </row>
    <row r="90">
      <c r="A90" s="66" t="s">
        <v>284</v>
      </c>
      <c r="B90" s="67" t="s">
        <v>18</v>
      </c>
      <c r="C90" s="84"/>
      <c r="D90" s="84"/>
      <c r="E90" s="85" t="s">
        <v>35</v>
      </c>
      <c r="F90" s="85" t="s">
        <v>35</v>
      </c>
      <c r="G90" s="71" t="str">
        <f>IFERROR(__xludf.DUMMYFUNCTION("""COMPUTED_VALUE"""),"Wyoming, USA")</f>
        <v>Wyoming, USA</v>
      </c>
      <c r="H90" s="69">
        <f t="shared" si="2"/>
        <v>1</v>
      </c>
      <c r="I90" s="71" t="s">
        <v>196</v>
      </c>
      <c r="J90" s="71" t="s">
        <v>5</v>
      </c>
      <c r="K90" s="74"/>
      <c r="L90" s="74"/>
      <c r="M90" s="74"/>
      <c r="N90" s="72">
        <v>1.0</v>
      </c>
      <c r="O90" s="75"/>
      <c r="P90" s="75"/>
    </row>
    <row r="91">
      <c r="A91" s="66" t="s">
        <v>285</v>
      </c>
      <c r="B91" s="67" t="s">
        <v>18</v>
      </c>
      <c r="C91" s="84"/>
      <c r="D91" s="84"/>
      <c r="E91" s="85" t="s">
        <v>35</v>
      </c>
      <c r="F91" s="85" t="s">
        <v>35</v>
      </c>
      <c r="G91" s="71" t="str">
        <f>IFERROR(__xludf.DUMMYFUNCTION("""COMPUTED_VALUE"""),"Connecticut")</f>
        <v>Connecticut</v>
      </c>
      <c r="H91" s="69">
        <f t="shared" si="2"/>
        <v>1</v>
      </c>
      <c r="I91" s="71" t="s">
        <v>196</v>
      </c>
      <c r="J91" s="71" t="s">
        <v>5</v>
      </c>
      <c r="K91" s="74"/>
      <c r="L91" s="74"/>
      <c r="M91" s="74"/>
      <c r="N91" s="72">
        <v>1.0</v>
      </c>
      <c r="O91" s="78"/>
      <c r="P91" s="75"/>
    </row>
    <row r="92">
      <c r="A92" s="66" t="s">
        <v>286</v>
      </c>
      <c r="B92" s="67" t="s">
        <v>18</v>
      </c>
      <c r="C92" s="84"/>
      <c r="D92" s="84"/>
      <c r="E92" s="85" t="s">
        <v>35</v>
      </c>
      <c r="F92" s="85" t="s">
        <v>35</v>
      </c>
      <c r="G92" s="71" t="str">
        <f>IFERROR(__xludf.DUMMYFUNCTION("""COMPUTED_VALUE"""),"Jersey")</f>
        <v>Jersey</v>
      </c>
      <c r="H92" s="69">
        <f t="shared" si="2"/>
        <v>3</v>
      </c>
      <c r="I92" s="71" t="s">
        <v>196</v>
      </c>
      <c r="J92" s="71" t="s">
        <v>5</v>
      </c>
      <c r="K92" s="74"/>
      <c r="L92" s="74"/>
      <c r="M92" s="74"/>
      <c r="N92" s="72">
        <v>1.0</v>
      </c>
      <c r="O92" s="78"/>
      <c r="P92" s="75"/>
    </row>
    <row r="93">
      <c r="A93" s="66" t="s">
        <v>287</v>
      </c>
      <c r="B93" s="67" t="s">
        <v>18</v>
      </c>
      <c r="C93" s="84"/>
      <c r="D93" s="84"/>
      <c r="E93" s="85" t="s">
        <v>35</v>
      </c>
      <c r="F93" s="85" t="s">
        <v>35</v>
      </c>
      <c r="G93" s="71" t="str">
        <f>IFERROR(__xludf.DUMMYFUNCTION("""COMPUTED_VALUE"""),"Liechtenstein")</f>
        <v>Liechtenstein</v>
      </c>
      <c r="H93" s="69">
        <f t="shared" si="2"/>
        <v>3</v>
      </c>
      <c r="I93" s="71" t="s">
        <v>196</v>
      </c>
      <c r="J93" s="71" t="s">
        <v>5</v>
      </c>
      <c r="K93" s="74"/>
      <c r="L93" s="74"/>
      <c r="M93" s="79"/>
      <c r="N93" s="80">
        <v>1.0</v>
      </c>
      <c r="O93" s="78"/>
      <c r="P93" s="75"/>
    </row>
    <row r="94">
      <c r="A94" s="66" t="s">
        <v>288</v>
      </c>
      <c r="B94" s="67" t="s">
        <v>18</v>
      </c>
      <c r="C94" s="84"/>
      <c r="D94" s="84"/>
      <c r="E94" s="85" t="s">
        <v>35</v>
      </c>
      <c r="F94" s="85" t="s">
        <v>35</v>
      </c>
      <c r="G94" s="71" t="str">
        <f>IFERROR(__xludf.DUMMYFUNCTION("""COMPUTED_VALUE"""),"Connecticut, USA")</f>
        <v>Connecticut, USA</v>
      </c>
      <c r="H94" s="69">
        <f t="shared" si="2"/>
        <v>4</v>
      </c>
      <c r="I94" s="71" t="s">
        <v>196</v>
      </c>
      <c r="J94" s="71" t="s">
        <v>5</v>
      </c>
      <c r="K94" s="74"/>
      <c r="L94" s="74"/>
      <c r="M94" s="79"/>
      <c r="N94" s="80">
        <v>1.0</v>
      </c>
      <c r="O94" s="78"/>
      <c r="P94" s="75"/>
    </row>
    <row r="95">
      <c r="A95" s="66" t="s">
        <v>289</v>
      </c>
      <c r="B95" s="89" t="s">
        <v>16</v>
      </c>
      <c r="C95" s="84"/>
      <c r="D95" s="84"/>
      <c r="E95" s="85" t="s">
        <v>37</v>
      </c>
      <c r="F95" s="85" t="s">
        <v>37</v>
      </c>
      <c r="G95" s="71" t="str">
        <f>IFERROR(__xludf.DUMMYFUNCTION("""COMPUTED_VALUE"""),"Gibraltar")</f>
        <v>Gibraltar</v>
      </c>
      <c r="H95" s="69">
        <f t="shared" si="2"/>
        <v>1</v>
      </c>
      <c r="I95" s="71" t="s">
        <v>196</v>
      </c>
      <c r="J95" s="71" t="s">
        <v>5</v>
      </c>
      <c r="K95" s="74"/>
      <c r="L95" s="74"/>
      <c r="M95" s="79"/>
      <c r="N95" s="72">
        <v>1.0</v>
      </c>
      <c r="O95" s="75"/>
      <c r="P95" s="75"/>
    </row>
    <row r="96">
      <c r="A96" s="66" t="s">
        <v>290</v>
      </c>
      <c r="B96" s="67" t="s">
        <v>26</v>
      </c>
      <c r="C96" s="84"/>
      <c r="D96" s="84"/>
      <c r="E96" s="85" t="s">
        <v>44</v>
      </c>
      <c r="F96" s="85" t="s">
        <v>44</v>
      </c>
      <c r="G96" s="71" t="str">
        <f>IFERROR(__xludf.DUMMYFUNCTION("""COMPUTED_VALUE"""),"Seychelles")</f>
        <v>Seychelles</v>
      </c>
      <c r="H96" s="69">
        <f t="shared" si="2"/>
        <v>2</v>
      </c>
      <c r="I96" s="71" t="s">
        <v>196</v>
      </c>
      <c r="J96" s="71" t="s">
        <v>5</v>
      </c>
      <c r="K96" s="74"/>
      <c r="L96" s="74"/>
      <c r="M96" s="79"/>
      <c r="N96" s="72">
        <v>2.0</v>
      </c>
      <c r="O96" s="75"/>
      <c r="P96" s="75"/>
    </row>
    <row r="97">
      <c r="A97" s="66" t="s">
        <v>291</v>
      </c>
      <c r="B97" s="67" t="s">
        <v>18</v>
      </c>
      <c r="C97" s="84"/>
      <c r="D97" s="84"/>
      <c r="E97" s="85" t="s">
        <v>49</v>
      </c>
      <c r="F97" s="85" t="s">
        <v>49</v>
      </c>
      <c r="G97" s="71" t="str">
        <f>IFERROR(__xludf.DUMMYFUNCTION("""COMPUTED_VALUE"""),"Bhutan")</f>
        <v>Bhutan</v>
      </c>
      <c r="H97" s="69">
        <f t="shared" si="2"/>
        <v>1</v>
      </c>
      <c r="I97" s="71" t="s">
        <v>196</v>
      </c>
      <c r="J97" s="71" t="s">
        <v>5</v>
      </c>
      <c r="K97" s="74"/>
      <c r="L97" s="74"/>
      <c r="M97" s="74"/>
      <c r="N97" s="72">
        <v>1.0</v>
      </c>
      <c r="O97" s="78"/>
      <c r="P97" s="75"/>
    </row>
    <row r="98">
      <c r="A98" s="66" t="s">
        <v>292</v>
      </c>
      <c r="B98" s="67" t="s">
        <v>18</v>
      </c>
      <c r="C98" s="84"/>
      <c r="D98" s="84"/>
      <c r="E98" s="85" t="s">
        <v>49</v>
      </c>
      <c r="F98" s="85" t="s">
        <v>49</v>
      </c>
      <c r="G98" s="71" t="str">
        <f>IFERROR(__xludf.DUMMYFUNCTION("""COMPUTED_VALUE"""),"Finland")</f>
        <v>Finland</v>
      </c>
      <c r="H98" s="69">
        <f t="shared" si="2"/>
        <v>1</v>
      </c>
      <c r="I98" s="71" t="s">
        <v>196</v>
      </c>
      <c r="J98" s="71" t="s">
        <v>5</v>
      </c>
      <c r="K98" s="74"/>
      <c r="L98" s="74"/>
      <c r="M98" s="74"/>
      <c r="N98" s="72">
        <v>1.0</v>
      </c>
      <c r="O98" s="75"/>
      <c r="P98" s="75"/>
    </row>
    <row r="99">
      <c r="A99" s="66" t="s">
        <v>293</v>
      </c>
      <c r="B99" s="89" t="s">
        <v>26</v>
      </c>
      <c r="C99" s="84"/>
      <c r="D99" s="84"/>
      <c r="E99" s="85" t="s">
        <v>50</v>
      </c>
      <c r="F99" s="85" t="s">
        <v>50</v>
      </c>
      <c r="G99" s="71" t="str">
        <f>IFERROR(__xludf.DUMMYFUNCTION("""COMPUTED_VALUE"""),"North Korea")</f>
        <v>North Korea</v>
      </c>
      <c r="H99" s="69">
        <f t="shared" si="2"/>
        <v>1</v>
      </c>
      <c r="I99" s="71" t="s">
        <v>196</v>
      </c>
      <c r="J99" s="71" t="s">
        <v>5</v>
      </c>
      <c r="K99" s="74"/>
      <c r="L99" s="74"/>
      <c r="M99" s="79"/>
      <c r="N99" s="80">
        <v>1.0</v>
      </c>
      <c r="O99" s="78"/>
      <c r="P99" s="75"/>
    </row>
    <row r="100">
      <c r="A100" s="66" t="s">
        <v>294</v>
      </c>
      <c r="B100" s="89" t="s">
        <v>26</v>
      </c>
      <c r="C100" s="84"/>
      <c r="D100" s="84"/>
      <c r="E100" s="85" t="s">
        <v>54</v>
      </c>
      <c r="F100" s="85" t="s">
        <v>54</v>
      </c>
      <c r="G100" s="71" t="str">
        <f>IFERROR(__xludf.DUMMYFUNCTION("""COMPUTED_VALUE"""),"New Mexico, USA")</f>
        <v>New Mexico, USA</v>
      </c>
      <c r="H100" s="69">
        <f t="shared" si="2"/>
        <v>1</v>
      </c>
      <c r="I100" s="71" t="s">
        <v>196</v>
      </c>
      <c r="J100" s="71" t="s">
        <v>5</v>
      </c>
      <c r="K100" s="74"/>
      <c r="L100" s="74"/>
      <c r="M100" s="74"/>
      <c r="N100" s="72">
        <v>2.0</v>
      </c>
      <c r="O100" s="78"/>
      <c r="P100" s="75"/>
    </row>
    <row r="101">
      <c r="A101" s="66" t="s">
        <v>295</v>
      </c>
      <c r="B101" s="89" t="s">
        <v>26</v>
      </c>
      <c r="C101" s="84"/>
      <c r="D101" s="84"/>
      <c r="E101" s="85" t="s">
        <v>54</v>
      </c>
      <c r="F101" s="84" t="s">
        <v>54</v>
      </c>
      <c r="G101" s="71" t="str">
        <f>IFERROR(__xludf.DUMMYFUNCTION("""COMPUTED_VALUE"""),"Venezuela")</f>
        <v>Venezuela</v>
      </c>
      <c r="H101" s="69">
        <f t="shared" si="2"/>
        <v>2</v>
      </c>
      <c r="I101" s="71" t="s">
        <v>196</v>
      </c>
      <c r="J101" s="71" t="s">
        <v>5</v>
      </c>
      <c r="K101" s="74"/>
      <c r="L101" s="74"/>
      <c r="M101" s="79"/>
      <c r="N101" s="80">
        <v>1.0</v>
      </c>
      <c r="O101" s="78"/>
      <c r="P101" s="75"/>
    </row>
    <row r="102">
      <c r="A102" s="66" t="s">
        <v>296</v>
      </c>
      <c r="B102" s="89" t="s">
        <v>26</v>
      </c>
      <c r="C102" s="84"/>
      <c r="D102" s="84"/>
      <c r="E102" s="85" t="s">
        <v>54</v>
      </c>
      <c r="F102" s="85" t="s">
        <v>54</v>
      </c>
      <c r="G102" s="71" t="str">
        <f>IFERROR(__xludf.DUMMYFUNCTION("""COMPUTED_VALUE"""),"Unknown, USA")</f>
        <v>Unknown, USA</v>
      </c>
      <c r="H102" s="69">
        <f t="shared" si="2"/>
        <v>1</v>
      </c>
      <c r="I102" s="71" t="s">
        <v>196</v>
      </c>
      <c r="J102" s="71" t="s">
        <v>5</v>
      </c>
      <c r="K102" s="74"/>
      <c r="L102" s="74"/>
      <c r="M102" s="79"/>
      <c r="N102" s="72">
        <v>1.0</v>
      </c>
      <c r="O102" s="75"/>
      <c r="P102" s="75"/>
    </row>
    <row r="103">
      <c r="A103" s="83" t="s">
        <v>297</v>
      </c>
      <c r="B103" s="89" t="s">
        <v>26</v>
      </c>
      <c r="C103" s="84"/>
      <c r="D103" s="84"/>
      <c r="E103" s="84" t="s">
        <v>54</v>
      </c>
      <c r="F103" s="84" t="s">
        <v>54</v>
      </c>
      <c r="G103" s="71" t="str">
        <f>IFERROR(__xludf.DUMMYFUNCTION("""COMPUTED_VALUE"""),"Austria")</f>
        <v>Austria</v>
      </c>
      <c r="H103" s="69">
        <f t="shared" si="2"/>
        <v>13</v>
      </c>
      <c r="I103" s="71" t="s">
        <v>196</v>
      </c>
      <c r="J103" s="71" t="s">
        <v>5</v>
      </c>
      <c r="K103" s="74"/>
      <c r="L103" s="74"/>
      <c r="M103" s="79"/>
      <c r="N103" s="72">
        <v>3.0</v>
      </c>
      <c r="O103" s="75"/>
      <c r="P103" s="75"/>
    </row>
    <row r="104">
      <c r="A104" s="83" t="s">
        <v>298</v>
      </c>
      <c r="B104" s="89" t="s">
        <v>26</v>
      </c>
      <c r="C104" s="84"/>
      <c r="D104" s="84"/>
      <c r="E104" s="84" t="s">
        <v>54</v>
      </c>
      <c r="F104" s="84" t="s">
        <v>54</v>
      </c>
      <c r="G104" s="71" t="str">
        <f>IFERROR(__xludf.DUMMYFUNCTION("""COMPUTED_VALUE"""),"Denmark")</f>
        <v>Denmark</v>
      </c>
      <c r="H104" s="69">
        <f t="shared" si="2"/>
        <v>1</v>
      </c>
      <c r="I104" s="71" t="s">
        <v>196</v>
      </c>
      <c r="J104" s="71" t="s">
        <v>5</v>
      </c>
      <c r="K104" s="74"/>
      <c r="L104" s="74"/>
      <c r="M104" s="74"/>
      <c r="N104" s="72">
        <v>1.0</v>
      </c>
      <c r="O104" s="78"/>
      <c r="P104" s="75"/>
    </row>
    <row r="105">
      <c r="A105" s="83" t="s">
        <v>299</v>
      </c>
      <c r="B105" s="89" t="s">
        <v>26</v>
      </c>
      <c r="C105" s="84"/>
      <c r="D105" s="84"/>
      <c r="E105" s="84" t="s">
        <v>54</v>
      </c>
      <c r="F105" s="84" t="s">
        <v>54</v>
      </c>
      <c r="G105" s="71" t="str">
        <f>IFERROR(__xludf.DUMMYFUNCTION("""COMPUTED_VALUE"""),"Pakistan")</f>
        <v>Pakistan</v>
      </c>
      <c r="H105" s="69">
        <f t="shared" si="2"/>
        <v>1</v>
      </c>
      <c r="I105" s="71" t="s">
        <v>196</v>
      </c>
      <c r="J105" s="71" t="s">
        <v>5</v>
      </c>
      <c r="K105" s="74"/>
      <c r="L105" s="74"/>
      <c r="M105" s="74"/>
      <c r="N105" s="72">
        <v>1.0</v>
      </c>
      <c r="O105" s="75"/>
      <c r="P105" s="75"/>
    </row>
    <row r="106">
      <c r="A106" s="83" t="s">
        <v>300</v>
      </c>
      <c r="B106" s="89" t="s">
        <v>26</v>
      </c>
      <c r="C106" s="84"/>
      <c r="D106" s="84"/>
      <c r="E106" s="84" t="s">
        <v>56</v>
      </c>
      <c r="F106" s="84" t="s">
        <v>56</v>
      </c>
      <c r="G106" s="71" t="str">
        <f>IFERROR(__xludf.DUMMYFUNCTION("""COMPUTED_VALUE"""),"Taiwan")</f>
        <v>Taiwan</v>
      </c>
      <c r="H106" s="69">
        <f t="shared" si="2"/>
        <v>1</v>
      </c>
      <c r="I106" s="71" t="s">
        <v>196</v>
      </c>
      <c r="J106" s="71" t="s">
        <v>5</v>
      </c>
      <c r="K106" s="74"/>
      <c r="L106" s="74"/>
      <c r="M106" s="79"/>
      <c r="N106" s="80">
        <v>2.0</v>
      </c>
      <c r="O106" s="78"/>
      <c r="P106" s="75"/>
    </row>
    <row r="107">
      <c r="A107" s="83" t="s">
        <v>301</v>
      </c>
      <c r="B107" s="89" t="s">
        <v>26</v>
      </c>
      <c r="C107" s="84"/>
      <c r="D107" s="84"/>
      <c r="E107" s="84" t="s">
        <v>56</v>
      </c>
      <c r="F107" s="84" t="s">
        <v>56</v>
      </c>
      <c r="G107" s="71" t="str">
        <f>IFERROR(__xludf.DUMMYFUNCTION("""COMPUTED_VALUE"""),"Turkey")</f>
        <v>Turkey</v>
      </c>
      <c r="H107" s="69">
        <f t="shared" si="2"/>
        <v>2</v>
      </c>
      <c r="I107" s="71" t="s">
        <v>196</v>
      </c>
      <c r="J107" s="71" t="s">
        <v>5</v>
      </c>
      <c r="K107" s="74"/>
      <c r="L107" s="74"/>
      <c r="M107" s="74"/>
      <c r="N107" s="72">
        <v>1.0</v>
      </c>
      <c r="O107" s="78"/>
      <c r="P107" s="75"/>
    </row>
    <row r="108">
      <c r="A108" s="83" t="s">
        <v>302</v>
      </c>
      <c r="B108" s="89" t="s">
        <v>26</v>
      </c>
      <c r="C108" s="84"/>
      <c r="D108" s="84"/>
      <c r="E108" s="84" t="s">
        <v>56</v>
      </c>
      <c r="F108" s="84" t="s">
        <v>56</v>
      </c>
      <c r="G108" s="71" t="str">
        <f>IFERROR(__xludf.DUMMYFUNCTION("""COMPUTED_VALUE"""),"Alabama, USA")</f>
        <v>Alabama, USA</v>
      </c>
      <c r="H108" s="69">
        <f t="shared" si="2"/>
        <v>1</v>
      </c>
      <c r="I108" s="71" t="s">
        <v>196</v>
      </c>
      <c r="J108" s="71" t="s">
        <v>5</v>
      </c>
      <c r="K108" s="74"/>
      <c r="L108" s="74"/>
      <c r="M108" s="79"/>
      <c r="N108" s="80">
        <v>1.0</v>
      </c>
      <c r="O108" s="78"/>
      <c r="P108" s="75"/>
    </row>
    <row r="109">
      <c r="A109" s="83" t="s">
        <v>303</v>
      </c>
      <c r="B109" s="67" t="s">
        <v>20</v>
      </c>
      <c r="C109" s="84"/>
      <c r="D109" s="84"/>
      <c r="E109" s="84" t="s">
        <v>60</v>
      </c>
      <c r="F109" s="84" t="s">
        <v>60</v>
      </c>
      <c r="G109" s="71" t="str">
        <f>IFERROR(__xludf.DUMMYFUNCTION("""COMPUTED_VALUE"""),"Arkansas, USA")</f>
        <v>Arkansas, USA</v>
      </c>
      <c r="H109" s="69">
        <f t="shared" si="2"/>
        <v>1</v>
      </c>
      <c r="I109" s="71" t="s">
        <v>196</v>
      </c>
      <c r="J109" s="71" t="s">
        <v>5</v>
      </c>
      <c r="K109" s="74"/>
      <c r="L109" s="74"/>
      <c r="M109" s="79"/>
      <c r="N109" s="72">
        <v>6.0</v>
      </c>
      <c r="O109" s="75"/>
      <c r="P109" s="75"/>
    </row>
    <row r="110">
      <c r="A110" s="83" t="s">
        <v>304</v>
      </c>
      <c r="B110" s="67" t="s">
        <v>16</v>
      </c>
      <c r="C110" s="84"/>
      <c r="D110" s="84"/>
      <c r="E110" s="84" t="s">
        <v>64</v>
      </c>
      <c r="F110" s="84" t="s">
        <v>64</v>
      </c>
      <c r="G110" s="71" t="str">
        <f>IFERROR(__xludf.DUMMYFUNCTION("""COMPUTED_VALUE"""),"Hawaii, USA")</f>
        <v>Hawaii, USA</v>
      </c>
      <c r="H110" s="69">
        <f t="shared" si="2"/>
        <v>1</v>
      </c>
      <c r="I110" s="71" t="s">
        <v>196</v>
      </c>
      <c r="J110" s="71" t="s">
        <v>5</v>
      </c>
      <c r="K110" s="74"/>
      <c r="L110" s="74"/>
      <c r="M110" s="79"/>
      <c r="N110" s="80">
        <v>1.0</v>
      </c>
      <c r="O110" s="78"/>
      <c r="P110" s="75"/>
    </row>
    <row r="111">
      <c r="A111" s="83" t="s">
        <v>305</v>
      </c>
      <c r="B111" s="67" t="s">
        <v>16</v>
      </c>
      <c r="C111" s="84"/>
      <c r="D111" s="84"/>
      <c r="E111" s="84" t="s">
        <v>64</v>
      </c>
      <c r="F111" s="84" t="s">
        <v>64</v>
      </c>
      <c r="G111" s="71" t="str">
        <f>IFERROR(__xludf.DUMMYFUNCTION("""COMPUTED_VALUE"""),"Idaho, USA")</f>
        <v>Idaho, USA</v>
      </c>
      <c r="H111" s="69">
        <f t="shared" si="2"/>
        <v>1</v>
      </c>
      <c r="I111" s="71" t="s">
        <v>196</v>
      </c>
      <c r="J111" s="71" t="s">
        <v>5</v>
      </c>
      <c r="K111" s="74"/>
      <c r="L111" s="74"/>
      <c r="M111" s="74"/>
      <c r="N111" s="72">
        <v>2.0</v>
      </c>
      <c r="O111" s="75"/>
      <c r="P111" s="75"/>
    </row>
    <row r="112">
      <c r="A112" s="83" t="s">
        <v>306</v>
      </c>
      <c r="B112" s="67" t="s">
        <v>16</v>
      </c>
      <c r="C112" s="84"/>
      <c r="D112" s="84"/>
      <c r="E112" s="84" t="s">
        <v>68</v>
      </c>
      <c r="F112" s="84" t="s">
        <v>68</v>
      </c>
      <c r="G112" s="71" t="str">
        <f>IFERROR(__xludf.DUMMYFUNCTION("""COMPUTED_VALUE"""),"Kentucky, USA")</f>
        <v>Kentucky, USA</v>
      </c>
      <c r="H112" s="69">
        <f t="shared" si="2"/>
        <v>1</v>
      </c>
      <c r="I112" s="71" t="s">
        <v>196</v>
      </c>
      <c r="J112" s="71" t="s">
        <v>5</v>
      </c>
      <c r="K112" s="74"/>
      <c r="L112" s="74"/>
      <c r="M112" s="79"/>
      <c r="N112" s="80">
        <v>1.0</v>
      </c>
      <c r="O112" s="78"/>
      <c r="P112" s="75"/>
    </row>
    <row r="113">
      <c r="A113" s="83" t="s">
        <v>307</v>
      </c>
      <c r="B113" s="67" t="s">
        <v>16</v>
      </c>
      <c r="C113" s="84"/>
      <c r="D113" s="84"/>
      <c r="E113" s="84" t="s">
        <v>68</v>
      </c>
      <c r="F113" s="84" t="s">
        <v>68</v>
      </c>
      <c r="G113" s="71" t="str">
        <f>IFERROR(__xludf.DUMMYFUNCTION("""COMPUTED_VALUE"""),"Maryland, USA")</f>
        <v>Maryland, USA</v>
      </c>
      <c r="H113" s="69">
        <f t="shared" si="2"/>
        <v>3</v>
      </c>
      <c r="I113" s="71" t="s">
        <v>196</v>
      </c>
      <c r="J113" s="71" t="s">
        <v>5</v>
      </c>
      <c r="K113" s="74"/>
      <c r="L113" s="74"/>
      <c r="M113" s="74"/>
      <c r="N113" s="72">
        <v>1.0</v>
      </c>
      <c r="O113" s="78"/>
      <c r="P113" s="75"/>
    </row>
    <row r="114">
      <c r="A114" s="83" t="s">
        <v>308</v>
      </c>
      <c r="B114" s="67" t="s">
        <v>26</v>
      </c>
      <c r="C114" s="84"/>
      <c r="D114" s="84"/>
      <c r="E114" s="84" t="s">
        <v>72</v>
      </c>
      <c r="F114" s="84" t="s">
        <v>72</v>
      </c>
      <c r="G114" s="71" t="str">
        <f>IFERROR(__xludf.DUMMYFUNCTION("""COMPUTED_VALUE"""),"Mississippi, USA")</f>
        <v>Mississippi, USA</v>
      </c>
      <c r="H114" s="69">
        <f t="shared" si="2"/>
        <v>1</v>
      </c>
      <c r="I114" s="71" t="s">
        <v>196</v>
      </c>
      <c r="J114" s="71" t="s">
        <v>5</v>
      </c>
      <c r="K114" s="74"/>
      <c r="L114" s="74"/>
      <c r="M114" s="79"/>
      <c r="N114" s="72">
        <v>1.0</v>
      </c>
      <c r="O114" s="75"/>
      <c r="P114" s="75"/>
    </row>
    <row r="115">
      <c r="A115" s="83" t="s">
        <v>309</v>
      </c>
      <c r="B115" s="67" t="s">
        <v>16</v>
      </c>
      <c r="C115" s="84"/>
      <c r="D115" s="84"/>
      <c r="E115" s="84" t="s">
        <v>73</v>
      </c>
      <c r="F115" s="84" t="s">
        <v>73</v>
      </c>
      <c r="G115" s="71" t="str">
        <f>IFERROR(__xludf.DUMMYFUNCTION("""COMPUTED_VALUE"""),"North Carolina, USA")</f>
        <v>North Carolina, USA</v>
      </c>
      <c r="H115" s="69">
        <f t="shared" si="2"/>
        <v>4</v>
      </c>
      <c r="I115" s="71" t="s">
        <v>196</v>
      </c>
      <c r="J115" s="71" t="s">
        <v>5</v>
      </c>
      <c r="K115" s="74"/>
      <c r="L115" s="74"/>
      <c r="M115" s="79"/>
      <c r="N115" s="72">
        <v>6.0</v>
      </c>
      <c r="O115" s="75"/>
      <c r="P115" s="75"/>
    </row>
    <row r="116">
      <c r="A116" s="83" t="s">
        <v>310</v>
      </c>
      <c r="B116" s="89" t="s">
        <v>18</v>
      </c>
      <c r="C116" s="84"/>
      <c r="D116" s="84"/>
      <c r="E116" s="84" t="s">
        <v>75</v>
      </c>
      <c r="F116" s="84" t="s">
        <v>75</v>
      </c>
      <c r="G116" s="71" t="str">
        <f>IFERROR(__xludf.DUMMYFUNCTION("""COMPUTED_VALUE"""),"Oregon, USA")</f>
        <v>Oregon, USA</v>
      </c>
      <c r="H116" s="69">
        <f t="shared" si="2"/>
        <v>1</v>
      </c>
      <c r="I116" s="71" t="s">
        <v>196</v>
      </c>
      <c r="J116" s="71" t="s">
        <v>5</v>
      </c>
      <c r="K116" s="74"/>
      <c r="L116" s="74"/>
      <c r="M116" s="74"/>
      <c r="N116" s="72">
        <v>1.0</v>
      </c>
      <c r="O116" s="78"/>
      <c r="P116" s="75"/>
    </row>
    <row r="117">
      <c r="A117" s="83" t="s">
        <v>311</v>
      </c>
      <c r="B117" s="67" t="s">
        <v>16</v>
      </c>
      <c r="C117" s="84"/>
      <c r="D117" s="84"/>
      <c r="E117" s="84" t="s">
        <v>76</v>
      </c>
      <c r="F117" s="84" t="s">
        <v>76</v>
      </c>
      <c r="G117" s="71" t="str">
        <f>IFERROR(__xludf.DUMMYFUNCTION("""COMPUTED_VALUE"""),"Pennsylvania, USA")</f>
        <v>Pennsylvania, USA</v>
      </c>
      <c r="H117" s="69">
        <f t="shared" si="2"/>
        <v>2</v>
      </c>
      <c r="I117" s="71" t="s">
        <v>196</v>
      </c>
      <c r="J117" s="71" t="s">
        <v>5</v>
      </c>
      <c r="K117" s="74"/>
      <c r="L117" s="74"/>
      <c r="M117" s="74"/>
      <c r="N117" s="72">
        <v>1.0</v>
      </c>
      <c r="O117" s="78"/>
      <c r="P117" s="75"/>
    </row>
    <row r="118">
      <c r="A118" s="83" t="s">
        <v>312</v>
      </c>
      <c r="B118" s="67" t="s">
        <v>29</v>
      </c>
      <c r="C118" s="84"/>
      <c r="D118" s="84"/>
      <c r="E118" s="84" t="s">
        <v>79</v>
      </c>
      <c r="F118" s="84" t="s">
        <v>79</v>
      </c>
      <c r="G118" s="71" t="str">
        <f>IFERROR(__xludf.DUMMYFUNCTION("""COMPUTED_VALUE"""),"British Virgin Islands")</f>
        <v>British Virgin Islands</v>
      </c>
      <c r="H118" s="69">
        <f t="shared" si="2"/>
        <v>2</v>
      </c>
      <c r="I118" s="71" t="s">
        <v>196</v>
      </c>
      <c r="J118" s="71" t="s">
        <v>5</v>
      </c>
      <c r="K118" s="74"/>
      <c r="L118" s="74"/>
      <c r="M118" s="79"/>
      <c r="N118" s="80">
        <v>1.0</v>
      </c>
      <c r="O118" s="78"/>
      <c r="P118" s="75"/>
    </row>
    <row r="119">
      <c r="A119" s="83" t="s">
        <v>313</v>
      </c>
      <c r="B119" s="67" t="s">
        <v>29</v>
      </c>
      <c r="C119" s="84"/>
      <c r="D119" s="84"/>
      <c r="E119" s="84" t="s">
        <v>79</v>
      </c>
      <c r="F119" s="84" t="s">
        <v>79</v>
      </c>
      <c r="G119" s="71" t="str">
        <f>IFERROR(__xludf.DUMMYFUNCTION("""COMPUTED_VALUE"""),"Cayman Islands")</f>
        <v>Cayman Islands</v>
      </c>
      <c r="H119" s="69">
        <f t="shared" si="2"/>
        <v>1</v>
      </c>
      <c r="I119" s="71" t="s">
        <v>196</v>
      </c>
      <c r="J119" s="71" t="s">
        <v>5</v>
      </c>
      <c r="K119" s="74"/>
      <c r="L119" s="74"/>
      <c r="M119" s="79"/>
      <c r="N119" s="72">
        <v>1.0</v>
      </c>
      <c r="O119" s="75"/>
      <c r="P119" s="75"/>
    </row>
    <row r="120">
      <c r="A120" s="83" t="s">
        <v>314</v>
      </c>
      <c r="B120" s="67" t="s">
        <v>26</v>
      </c>
      <c r="C120" s="84"/>
      <c r="D120" s="84"/>
      <c r="E120" s="84" t="s">
        <v>80</v>
      </c>
      <c r="F120" s="84" t="s">
        <v>80</v>
      </c>
      <c r="G120" s="71" t="str">
        <f>IFERROR(__xludf.DUMMYFUNCTION("""COMPUTED_VALUE"""),"Hungary")</f>
        <v>Hungary</v>
      </c>
      <c r="H120" s="69">
        <f t="shared" si="2"/>
        <v>1</v>
      </c>
      <c r="I120" s="71" t="s">
        <v>196</v>
      </c>
      <c r="J120" s="71" t="s">
        <v>5</v>
      </c>
      <c r="K120" s="74"/>
      <c r="L120" s="74"/>
      <c r="M120" s="79"/>
      <c r="N120" s="72">
        <v>3.0</v>
      </c>
      <c r="O120" s="75"/>
      <c r="P120" s="75"/>
    </row>
    <row r="121">
      <c r="A121" s="83" t="s">
        <v>315</v>
      </c>
      <c r="B121" s="67" t="s">
        <v>26</v>
      </c>
      <c r="C121" s="84"/>
      <c r="D121" s="84"/>
      <c r="E121" s="84" t="s">
        <v>80</v>
      </c>
      <c r="F121" s="84" t="s">
        <v>80</v>
      </c>
      <c r="G121" s="71" t="str">
        <f>IFERROR(__xludf.DUMMYFUNCTION("""COMPUTED_VALUE"""),"Maine, USA")</f>
        <v>Maine, USA</v>
      </c>
      <c r="H121" s="69">
        <f t="shared" si="2"/>
        <v>1</v>
      </c>
      <c r="I121" s="71" t="s">
        <v>196</v>
      </c>
      <c r="J121" s="71" t="s">
        <v>5</v>
      </c>
      <c r="K121" s="74"/>
      <c r="L121" s="74"/>
      <c r="M121" s="74"/>
      <c r="N121" s="72">
        <v>2.0</v>
      </c>
      <c r="O121" s="75"/>
      <c r="P121" s="75"/>
    </row>
    <row r="122">
      <c r="A122" s="83" t="s">
        <v>316</v>
      </c>
      <c r="B122" s="67" t="s">
        <v>26</v>
      </c>
      <c r="C122" s="84"/>
      <c r="D122" s="84"/>
      <c r="E122" s="84" t="s">
        <v>82</v>
      </c>
      <c r="F122" s="84" t="s">
        <v>82</v>
      </c>
      <c r="G122" s="71" t="str">
        <f>IFERROR(__xludf.DUMMYFUNCTION("""COMPUTED_VALUE"""),"Nebraska, USA")</f>
        <v>Nebraska, USA</v>
      </c>
      <c r="H122" s="69">
        <f t="shared" si="2"/>
        <v>2</v>
      </c>
      <c r="I122" s="71" t="s">
        <v>196</v>
      </c>
      <c r="J122" s="71" t="s">
        <v>5</v>
      </c>
      <c r="K122" s="74"/>
      <c r="L122" s="74"/>
      <c r="M122" s="74"/>
      <c r="N122" s="72">
        <v>1.0</v>
      </c>
      <c r="O122" s="75"/>
      <c r="P122" s="75"/>
    </row>
    <row r="123">
      <c r="A123" s="83" t="s">
        <v>317</v>
      </c>
      <c r="B123" s="67" t="s">
        <v>26</v>
      </c>
      <c r="C123" s="84"/>
      <c r="D123" s="84"/>
      <c r="E123" s="84" t="s">
        <v>95</v>
      </c>
      <c r="F123" s="84" t="s">
        <v>95</v>
      </c>
      <c r="G123" s="71" t="str">
        <f>IFERROR(__xludf.DUMMYFUNCTION("""COMPUTED_VALUE"""),"New Jersey, USA")</f>
        <v>New Jersey, USA</v>
      </c>
      <c r="H123" s="69">
        <f t="shared" si="2"/>
        <v>1</v>
      </c>
      <c r="I123" s="71" t="s">
        <v>196</v>
      </c>
      <c r="J123" s="71" t="s">
        <v>5</v>
      </c>
      <c r="K123" s="74"/>
      <c r="L123" s="74"/>
      <c r="M123" s="74"/>
      <c r="N123" s="72">
        <v>2.0</v>
      </c>
      <c r="O123" s="78"/>
      <c r="P123" s="75"/>
    </row>
    <row r="124">
      <c r="A124" s="83" t="s">
        <v>318</v>
      </c>
      <c r="B124" s="67" t="s">
        <v>29</v>
      </c>
      <c r="C124" s="84"/>
      <c r="D124" s="84"/>
      <c r="E124" s="84" t="s">
        <v>103</v>
      </c>
      <c r="F124" s="84" t="s">
        <v>103</v>
      </c>
      <c r="G124" s="71" t="str">
        <f>IFERROR(__xludf.DUMMYFUNCTION("""COMPUTED_VALUE"""),"South Carolina, USA")</f>
        <v>South Carolina, USA</v>
      </c>
      <c r="H124" s="69">
        <f t="shared" si="2"/>
        <v>1</v>
      </c>
      <c r="I124" s="71" t="s">
        <v>196</v>
      </c>
      <c r="J124" s="71" t="s">
        <v>5</v>
      </c>
      <c r="K124" s="74"/>
      <c r="L124" s="74"/>
      <c r="M124" s="74"/>
      <c r="N124" s="72">
        <v>3.0</v>
      </c>
      <c r="O124" s="75"/>
      <c r="P124" s="75"/>
    </row>
    <row r="125">
      <c r="A125" s="83" t="s">
        <v>319</v>
      </c>
      <c r="B125" s="67" t="s">
        <v>16</v>
      </c>
      <c r="C125" s="84"/>
      <c r="D125" s="84"/>
      <c r="E125" s="84" t="s">
        <v>115</v>
      </c>
      <c r="F125" s="84" t="s">
        <v>115</v>
      </c>
      <c r="G125" s="71" t="str">
        <f>IFERROR(__xludf.DUMMYFUNCTION("""COMPUTED_VALUE"""),"New York")</f>
        <v>New York</v>
      </c>
      <c r="H125" s="69">
        <f t="shared" si="2"/>
        <v>2</v>
      </c>
      <c r="I125" s="71" t="s">
        <v>196</v>
      </c>
      <c r="J125" s="71" t="s">
        <v>5</v>
      </c>
      <c r="K125" s="74"/>
      <c r="L125" s="74"/>
      <c r="M125" s="79"/>
      <c r="N125" s="72">
        <v>1.0</v>
      </c>
      <c r="O125" s="75"/>
      <c r="P125" s="75"/>
    </row>
    <row r="126">
      <c r="A126" s="83" t="s">
        <v>320</v>
      </c>
      <c r="B126" s="67" t="s">
        <v>16</v>
      </c>
      <c r="C126" s="84"/>
      <c r="D126" s="84"/>
      <c r="E126" s="84" t="s">
        <v>115</v>
      </c>
      <c r="F126" s="84" t="s">
        <v>115</v>
      </c>
      <c r="G126" s="71" t="str">
        <f>IFERROR(__xludf.DUMMYFUNCTION("""COMPUTED_VALUE"""),"Ohio")</f>
        <v>Ohio</v>
      </c>
      <c r="H126" s="69">
        <f t="shared" si="2"/>
        <v>1</v>
      </c>
      <c r="I126" s="71" t="s">
        <v>196</v>
      </c>
      <c r="J126" s="71" t="s">
        <v>5</v>
      </c>
      <c r="K126" s="74"/>
      <c r="L126" s="74"/>
      <c r="M126" s="74"/>
      <c r="N126" s="72">
        <v>1.0</v>
      </c>
      <c r="O126" s="75"/>
      <c r="P126" s="75"/>
    </row>
    <row r="127">
      <c r="A127" s="83" t="s">
        <v>321</v>
      </c>
      <c r="B127" s="67" t="s">
        <v>16</v>
      </c>
      <c r="C127" s="84"/>
      <c r="D127" s="84"/>
      <c r="E127" s="84" t="s">
        <v>121</v>
      </c>
      <c r="F127" s="84" t="s">
        <v>121</v>
      </c>
      <c r="G127" s="71" t="str">
        <f>IFERROR(__xludf.DUMMYFUNCTION("""COMPUTED_VALUE"""),"Delaware, USA")</f>
        <v>Delaware, USA</v>
      </c>
      <c r="H127" s="69">
        <f t="shared" si="2"/>
        <v>2</v>
      </c>
      <c r="I127" s="71" t="s">
        <v>196</v>
      </c>
      <c r="J127" s="71" t="s">
        <v>5</v>
      </c>
      <c r="K127" s="74"/>
      <c r="L127" s="74"/>
      <c r="M127" s="74"/>
      <c r="N127" s="72">
        <v>1.0</v>
      </c>
      <c r="O127" s="78"/>
      <c r="P127" s="75"/>
    </row>
    <row r="128">
      <c r="A128" s="83" t="s">
        <v>322</v>
      </c>
      <c r="B128" s="67" t="s">
        <v>16</v>
      </c>
      <c r="C128" s="84"/>
      <c r="D128" s="84"/>
      <c r="E128" s="84" t="s">
        <v>121</v>
      </c>
      <c r="F128" s="84" t="s">
        <v>121</v>
      </c>
      <c r="G128" s="71" t="str">
        <f>IFERROR(__xludf.DUMMYFUNCTION("""COMPUTED_VALUE"""),"Oklahaoma, USA")</f>
        <v>Oklahaoma, USA</v>
      </c>
      <c r="H128" s="69">
        <f t="shared" si="2"/>
        <v>1</v>
      </c>
      <c r="I128" s="71" t="s">
        <v>196</v>
      </c>
      <c r="J128" s="71" t="s">
        <v>5</v>
      </c>
      <c r="K128" s="74"/>
      <c r="L128" s="74"/>
      <c r="M128" s="74"/>
      <c r="N128" s="72">
        <v>1.0</v>
      </c>
      <c r="O128" s="78"/>
      <c r="P128" s="75"/>
    </row>
    <row r="129">
      <c r="A129" s="83" t="s">
        <v>323</v>
      </c>
      <c r="B129" s="67" t="s">
        <v>16</v>
      </c>
      <c r="C129" s="84"/>
      <c r="D129" s="84"/>
      <c r="E129" s="84" t="s">
        <v>121</v>
      </c>
      <c r="F129" s="84" t="s">
        <v>121</v>
      </c>
      <c r="G129" s="71" t="str">
        <f>IFERROR(__xludf.DUMMYFUNCTION("""COMPUTED_VALUE"""),"Virginia, USA")</f>
        <v>Virginia, USA</v>
      </c>
      <c r="H129" s="69">
        <f t="shared" si="2"/>
        <v>1</v>
      </c>
      <c r="I129" s="71" t="s">
        <v>196</v>
      </c>
      <c r="J129" s="71" t="s">
        <v>5</v>
      </c>
      <c r="K129" s="74"/>
      <c r="L129" s="74"/>
      <c r="M129" s="74"/>
      <c r="N129" s="72">
        <v>1.0</v>
      </c>
      <c r="O129" s="78"/>
      <c r="P129" s="75"/>
    </row>
    <row r="130">
      <c r="A130" s="83" t="s">
        <v>324</v>
      </c>
      <c r="B130" s="67" t="s">
        <v>29</v>
      </c>
      <c r="C130" s="84"/>
      <c r="D130" s="84"/>
      <c r="E130" s="84" t="s">
        <v>123</v>
      </c>
      <c r="F130" s="84" t="s">
        <v>123</v>
      </c>
      <c r="G130" s="71" t="str">
        <f>IFERROR(__xludf.DUMMYFUNCTION("""COMPUTED_VALUE"""),"Serbia")</f>
        <v>Serbia</v>
      </c>
      <c r="H130" s="69">
        <f t="shared" si="2"/>
        <v>1</v>
      </c>
      <c r="I130" s="71" t="s">
        <v>196</v>
      </c>
      <c r="J130" s="71" t="s">
        <v>5</v>
      </c>
      <c r="K130" s="74"/>
      <c r="L130" s="74"/>
      <c r="M130" s="74"/>
      <c r="N130" s="72">
        <v>1.0</v>
      </c>
      <c r="O130" s="78"/>
      <c r="P130" s="75"/>
    </row>
    <row r="131">
      <c r="A131" s="83" t="s">
        <v>325</v>
      </c>
      <c r="B131" s="67" t="s">
        <v>26</v>
      </c>
      <c r="C131" s="84"/>
      <c r="D131" s="84"/>
      <c r="E131" s="84" t="s">
        <v>126</v>
      </c>
      <c r="F131" s="84" t="s">
        <v>126</v>
      </c>
      <c r="G131" s="71"/>
      <c r="H131" s="90">
        <f>sum(H2:H130)</f>
        <v>734</v>
      </c>
      <c r="I131" s="71" t="s">
        <v>196</v>
      </c>
      <c r="J131" s="71" t="s">
        <v>5</v>
      </c>
      <c r="K131" s="74"/>
      <c r="L131" s="74"/>
      <c r="M131" s="74"/>
      <c r="N131" s="72">
        <v>1.0</v>
      </c>
      <c r="O131" s="78"/>
      <c r="P131" s="75"/>
    </row>
    <row r="132">
      <c r="A132" s="83" t="s">
        <v>326</v>
      </c>
      <c r="B132" s="67" t="s">
        <v>26</v>
      </c>
      <c r="C132" s="84"/>
      <c r="D132" s="84"/>
      <c r="E132" s="84" t="s">
        <v>126</v>
      </c>
      <c r="F132" s="84" t="s">
        <v>126</v>
      </c>
      <c r="G132" s="71"/>
      <c r="H132" s="69"/>
      <c r="I132" s="71" t="s">
        <v>196</v>
      </c>
      <c r="J132" s="71" t="s">
        <v>5</v>
      </c>
      <c r="K132" s="74"/>
      <c r="L132" s="74"/>
      <c r="M132" s="74"/>
      <c r="N132" s="72">
        <v>1.0</v>
      </c>
      <c r="O132" s="75"/>
      <c r="P132" s="75"/>
    </row>
    <row r="133">
      <c r="A133" s="83" t="s">
        <v>327</v>
      </c>
      <c r="B133" s="67" t="s">
        <v>26</v>
      </c>
      <c r="C133" s="84"/>
      <c r="D133" s="84"/>
      <c r="E133" s="84" t="s">
        <v>128</v>
      </c>
      <c r="F133" s="84" t="s">
        <v>128</v>
      </c>
      <c r="G133" s="71"/>
      <c r="H133" s="69"/>
      <c r="I133" s="71" t="s">
        <v>196</v>
      </c>
      <c r="J133" s="71" t="s">
        <v>5</v>
      </c>
      <c r="K133" s="74"/>
      <c r="L133" s="74"/>
      <c r="M133" s="74"/>
      <c r="N133" s="72">
        <v>2.0</v>
      </c>
      <c r="O133" s="75"/>
      <c r="P133" s="75"/>
    </row>
    <row r="134">
      <c r="A134" s="83" t="s">
        <v>328</v>
      </c>
      <c r="B134" s="67" t="s">
        <v>26</v>
      </c>
      <c r="C134" s="84"/>
      <c r="D134" s="84"/>
      <c r="E134" s="84" t="s">
        <v>129</v>
      </c>
      <c r="F134" s="84" t="s">
        <v>129</v>
      </c>
      <c r="G134" s="71"/>
      <c r="H134" s="69"/>
      <c r="I134" s="71" t="s">
        <v>196</v>
      </c>
      <c r="J134" s="71" t="s">
        <v>5</v>
      </c>
      <c r="K134" s="74"/>
      <c r="L134" s="74"/>
      <c r="M134" s="74"/>
      <c r="N134" s="72">
        <v>1.0</v>
      </c>
      <c r="O134" s="78"/>
      <c r="P134" s="75"/>
    </row>
    <row r="135">
      <c r="A135" s="83" t="s">
        <v>329</v>
      </c>
      <c r="B135" s="67" t="s">
        <v>26</v>
      </c>
      <c r="C135" s="84"/>
      <c r="D135" s="84"/>
      <c r="E135" s="84" t="s">
        <v>129</v>
      </c>
      <c r="F135" s="84" t="s">
        <v>129</v>
      </c>
      <c r="G135" s="71"/>
      <c r="H135" s="69"/>
      <c r="I135" s="71" t="s">
        <v>196</v>
      </c>
      <c r="J135" s="71" t="s">
        <v>5</v>
      </c>
      <c r="K135" s="74"/>
      <c r="L135" s="74"/>
      <c r="M135" s="74"/>
      <c r="N135" s="72">
        <v>1.0</v>
      </c>
      <c r="O135" s="78"/>
      <c r="P135" s="75"/>
    </row>
    <row r="136">
      <c r="A136" s="83" t="s">
        <v>330</v>
      </c>
      <c r="B136" s="67" t="s">
        <v>26</v>
      </c>
      <c r="C136" s="84"/>
      <c r="D136" s="84"/>
      <c r="E136" s="84" t="s">
        <v>129</v>
      </c>
      <c r="F136" s="84" t="s">
        <v>129</v>
      </c>
      <c r="G136" s="71"/>
      <c r="H136" s="69"/>
      <c r="I136" s="71" t="s">
        <v>196</v>
      </c>
      <c r="J136" s="71" t="s">
        <v>5</v>
      </c>
      <c r="K136" s="74"/>
      <c r="L136" s="74"/>
      <c r="M136" s="74"/>
      <c r="N136" s="72">
        <v>1.0</v>
      </c>
      <c r="O136" s="75"/>
      <c r="P136" s="75"/>
    </row>
    <row r="137">
      <c r="A137" s="83" t="s">
        <v>331</v>
      </c>
      <c r="B137" s="67" t="s">
        <v>26</v>
      </c>
      <c r="C137" s="84"/>
      <c r="D137" s="84"/>
      <c r="E137" s="84" t="s">
        <v>129</v>
      </c>
      <c r="F137" s="84" t="s">
        <v>129</v>
      </c>
      <c r="G137" s="71"/>
      <c r="H137" s="71"/>
      <c r="I137" s="71" t="s">
        <v>196</v>
      </c>
      <c r="J137" s="71" t="s">
        <v>5</v>
      </c>
      <c r="K137" s="74"/>
      <c r="L137" s="74"/>
      <c r="M137" s="74"/>
      <c r="N137" s="72">
        <v>1.0</v>
      </c>
      <c r="O137" s="78"/>
      <c r="P137" s="75"/>
    </row>
    <row r="138">
      <c r="A138" s="83" t="s">
        <v>332</v>
      </c>
      <c r="B138" s="67" t="s">
        <v>26</v>
      </c>
      <c r="C138" s="84"/>
      <c r="D138" s="84"/>
      <c r="E138" s="84" t="s">
        <v>129</v>
      </c>
      <c r="F138" s="84" t="s">
        <v>129</v>
      </c>
      <c r="G138" s="71"/>
      <c r="H138" s="71"/>
      <c r="I138" s="71" t="s">
        <v>196</v>
      </c>
      <c r="J138" s="71" t="s">
        <v>5</v>
      </c>
      <c r="K138" s="74"/>
      <c r="L138" s="74"/>
      <c r="M138" s="74"/>
      <c r="N138" s="72">
        <v>4.0</v>
      </c>
      <c r="O138" s="75"/>
      <c r="P138" s="75"/>
    </row>
    <row r="139">
      <c r="A139" s="83" t="s">
        <v>333</v>
      </c>
      <c r="B139" s="67" t="s">
        <v>16</v>
      </c>
      <c r="C139" s="72"/>
      <c r="D139" s="72"/>
      <c r="E139" s="72" t="s">
        <v>138</v>
      </c>
      <c r="F139" s="72" t="s">
        <v>138</v>
      </c>
      <c r="G139" s="71"/>
      <c r="H139" s="71"/>
      <c r="I139" s="71" t="s">
        <v>196</v>
      </c>
      <c r="J139" s="71" t="s">
        <v>5</v>
      </c>
      <c r="K139" s="74"/>
      <c r="L139" s="74"/>
      <c r="M139" s="74"/>
      <c r="N139" s="72">
        <v>1.0</v>
      </c>
      <c r="O139" s="78"/>
      <c r="P139" s="75"/>
    </row>
    <row r="140">
      <c r="A140" s="83" t="s">
        <v>334</v>
      </c>
      <c r="B140" s="89" t="s">
        <v>26</v>
      </c>
      <c r="C140" s="72"/>
      <c r="D140" s="72"/>
      <c r="E140" s="72" t="s">
        <v>139</v>
      </c>
      <c r="F140" s="72" t="s">
        <v>139</v>
      </c>
      <c r="G140" s="71"/>
      <c r="H140" s="71"/>
      <c r="I140" s="71" t="s">
        <v>196</v>
      </c>
      <c r="J140" s="71" t="s">
        <v>5</v>
      </c>
      <c r="K140" s="74"/>
      <c r="L140" s="74"/>
      <c r="M140" s="74"/>
      <c r="N140" s="72">
        <v>2.0</v>
      </c>
      <c r="O140" s="78"/>
      <c r="P140" s="75"/>
    </row>
    <row r="141">
      <c r="A141" s="66" t="s">
        <v>335</v>
      </c>
      <c r="B141" s="89" t="s">
        <v>26</v>
      </c>
      <c r="C141" s="72"/>
      <c r="D141" s="72"/>
      <c r="E141" s="80" t="s">
        <v>139</v>
      </c>
      <c r="F141" s="80" t="s">
        <v>139</v>
      </c>
      <c r="G141" s="71"/>
      <c r="H141" s="71"/>
      <c r="I141" s="71" t="s">
        <v>196</v>
      </c>
      <c r="J141" s="71" t="s">
        <v>5</v>
      </c>
      <c r="K141" s="74"/>
      <c r="L141" s="74"/>
      <c r="M141" s="74"/>
      <c r="N141" s="72">
        <v>1.0</v>
      </c>
      <c r="O141" s="78"/>
      <c r="P141" s="75"/>
    </row>
    <row r="142">
      <c r="A142" s="66" t="s">
        <v>336</v>
      </c>
      <c r="B142" s="89" t="s">
        <v>26</v>
      </c>
      <c r="C142" s="72"/>
      <c r="D142" s="72"/>
      <c r="E142" s="80" t="s">
        <v>139</v>
      </c>
      <c r="F142" s="80" t="s">
        <v>139</v>
      </c>
      <c r="G142" s="71"/>
      <c r="H142" s="71"/>
      <c r="I142" s="71" t="s">
        <v>196</v>
      </c>
      <c r="J142" s="71" t="s">
        <v>5</v>
      </c>
      <c r="K142" s="74"/>
      <c r="L142" s="74"/>
      <c r="M142" s="74"/>
      <c r="N142" s="72">
        <v>5.0</v>
      </c>
      <c r="O142" s="78"/>
      <c r="P142" s="75"/>
    </row>
    <row r="143">
      <c r="A143" s="66" t="s">
        <v>337</v>
      </c>
      <c r="B143" s="89" t="s">
        <v>26</v>
      </c>
      <c r="C143" s="72"/>
      <c r="D143" s="72"/>
      <c r="E143" s="80" t="s">
        <v>139</v>
      </c>
      <c r="F143" s="80" t="s">
        <v>139</v>
      </c>
      <c r="G143" s="71"/>
      <c r="H143" s="71"/>
      <c r="I143" s="71" t="s">
        <v>196</v>
      </c>
      <c r="J143" s="71" t="s">
        <v>5</v>
      </c>
      <c r="K143" s="74"/>
      <c r="L143" s="74"/>
      <c r="M143" s="74"/>
      <c r="N143" s="72">
        <v>3.0</v>
      </c>
      <c r="O143" s="78"/>
      <c r="P143" s="75"/>
    </row>
    <row r="144">
      <c r="A144" s="66" t="s">
        <v>338</v>
      </c>
      <c r="B144" s="89" t="s">
        <v>26</v>
      </c>
      <c r="C144" s="72"/>
      <c r="D144" s="72"/>
      <c r="E144" s="72" t="s">
        <v>139</v>
      </c>
      <c r="F144" s="72" t="s">
        <v>139</v>
      </c>
      <c r="G144" s="71"/>
      <c r="H144" s="71"/>
      <c r="I144" s="71" t="s">
        <v>196</v>
      </c>
      <c r="J144" s="71" t="s">
        <v>5</v>
      </c>
      <c r="K144" s="74"/>
      <c r="L144" s="74"/>
      <c r="M144" s="74"/>
      <c r="N144" s="72">
        <v>2.0</v>
      </c>
      <c r="O144" s="78"/>
      <c r="P144" s="75"/>
    </row>
    <row r="145">
      <c r="A145" s="66" t="s">
        <v>339</v>
      </c>
      <c r="B145" s="89" t="s">
        <v>26</v>
      </c>
      <c r="C145" s="72"/>
      <c r="D145" s="72"/>
      <c r="E145" s="72" t="s">
        <v>139</v>
      </c>
      <c r="F145" s="72" t="s">
        <v>139</v>
      </c>
      <c r="G145" s="71"/>
      <c r="H145" s="71"/>
      <c r="I145" s="71" t="s">
        <v>196</v>
      </c>
      <c r="J145" s="71" t="s">
        <v>5</v>
      </c>
      <c r="K145" s="74"/>
      <c r="L145" s="74"/>
      <c r="M145" s="74"/>
      <c r="N145" s="72">
        <v>1.0</v>
      </c>
      <c r="O145" s="78"/>
      <c r="P145" s="75"/>
    </row>
    <row r="146">
      <c r="A146" s="66" t="s">
        <v>340</v>
      </c>
      <c r="B146" s="89" t="s">
        <v>26</v>
      </c>
      <c r="C146" s="72"/>
      <c r="D146" s="72"/>
      <c r="E146" s="80" t="s">
        <v>139</v>
      </c>
      <c r="F146" s="80" t="s">
        <v>139</v>
      </c>
      <c r="G146" s="71"/>
      <c r="H146" s="71"/>
      <c r="I146" s="71" t="s">
        <v>196</v>
      </c>
      <c r="J146" s="71" t="s">
        <v>5</v>
      </c>
      <c r="K146" s="74"/>
      <c r="L146" s="74"/>
      <c r="M146" s="74"/>
      <c r="N146" s="72">
        <v>2.0</v>
      </c>
      <c r="O146" s="78"/>
      <c r="P146" s="75"/>
    </row>
    <row r="147">
      <c r="A147" s="66" t="s">
        <v>341</v>
      </c>
      <c r="B147" s="89" t="s">
        <v>26</v>
      </c>
      <c r="C147" s="72"/>
      <c r="D147" s="72"/>
      <c r="E147" s="80" t="s">
        <v>139</v>
      </c>
      <c r="F147" s="80" t="s">
        <v>139</v>
      </c>
      <c r="G147" s="71"/>
      <c r="H147" s="71"/>
      <c r="I147" s="71" t="s">
        <v>196</v>
      </c>
      <c r="J147" s="71" t="s">
        <v>5</v>
      </c>
      <c r="K147" s="74"/>
      <c r="L147" s="74"/>
      <c r="M147" s="74"/>
      <c r="N147" s="72">
        <v>1.0</v>
      </c>
      <c r="O147" s="78"/>
      <c r="P147" s="75"/>
    </row>
    <row r="148">
      <c r="A148" s="66" t="s">
        <v>342</v>
      </c>
      <c r="B148" s="89" t="s">
        <v>26</v>
      </c>
      <c r="C148" s="72"/>
      <c r="D148" s="72"/>
      <c r="E148" s="80" t="s">
        <v>139</v>
      </c>
      <c r="F148" s="80" t="s">
        <v>139</v>
      </c>
      <c r="G148" s="71"/>
      <c r="H148" s="71"/>
      <c r="I148" s="71" t="s">
        <v>196</v>
      </c>
      <c r="J148" s="71" t="s">
        <v>5</v>
      </c>
      <c r="K148" s="74"/>
      <c r="L148" s="74"/>
      <c r="M148" s="74"/>
      <c r="N148" s="72">
        <v>2.0</v>
      </c>
      <c r="O148" s="78"/>
      <c r="P148" s="75"/>
    </row>
    <row r="149">
      <c r="A149" s="66" t="s">
        <v>343</v>
      </c>
      <c r="B149" s="89" t="s">
        <v>26</v>
      </c>
      <c r="C149" s="72"/>
      <c r="D149" s="72"/>
      <c r="E149" s="80" t="s">
        <v>139</v>
      </c>
      <c r="F149" s="80" t="s">
        <v>139</v>
      </c>
      <c r="G149" s="71"/>
      <c r="H149" s="71"/>
      <c r="I149" s="71" t="s">
        <v>196</v>
      </c>
      <c r="J149" s="71" t="s">
        <v>5</v>
      </c>
      <c r="K149" s="74"/>
      <c r="L149" s="74"/>
      <c r="M149" s="74"/>
      <c r="N149" s="72">
        <v>1.0</v>
      </c>
      <c r="O149" s="78"/>
      <c r="P149" s="75"/>
    </row>
    <row r="150">
      <c r="A150" s="66" t="s">
        <v>344</v>
      </c>
      <c r="B150" s="67" t="s">
        <v>18</v>
      </c>
      <c r="C150" s="76"/>
      <c r="D150" s="76"/>
      <c r="E150" s="70" t="s">
        <v>271</v>
      </c>
      <c r="F150" s="91" t="s">
        <v>21</v>
      </c>
      <c r="G150" s="71"/>
      <c r="H150" s="71"/>
      <c r="I150" s="71" t="s">
        <v>196</v>
      </c>
      <c r="J150" s="71" t="s">
        <v>5</v>
      </c>
      <c r="K150" s="74"/>
      <c r="L150" s="74"/>
      <c r="M150" s="74"/>
      <c r="N150" s="72">
        <v>2.0</v>
      </c>
      <c r="O150" s="78"/>
      <c r="P150" s="75"/>
    </row>
    <row r="151">
      <c r="A151" s="66" t="s">
        <v>345</v>
      </c>
      <c r="B151" s="67" t="s">
        <v>18</v>
      </c>
      <c r="C151" s="76"/>
      <c r="D151" s="76"/>
      <c r="E151" s="70" t="s">
        <v>271</v>
      </c>
      <c r="F151" s="86" t="s">
        <v>34</v>
      </c>
      <c r="G151" s="71"/>
      <c r="H151" s="71"/>
      <c r="I151" s="71" t="s">
        <v>196</v>
      </c>
      <c r="J151" s="71" t="s">
        <v>5</v>
      </c>
      <c r="K151" s="74"/>
      <c r="L151" s="74"/>
      <c r="M151" s="74"/>
      <c r="N151" s="72">
        <v>1.0</v>
      </c>
      <c r="O151" s="78"/>
      <c r="P151" s="75"/>
    </row>
    <row r="152">
      <c r="A152" s="66" t="s">
        <v>346</v>
      </c>
      <c r="B152" s="67" t="s">
        <v>18</v>
      </c>
      <c r="C152" s="76"/>
      <c r="D152" s="76"/>
      <c r="E152" s="70" t="s">
        <v>271</v>
      </c>
      <c r="F152" s="86" t="s">
        <v>34</v>
      </c>
      <c r="G152" s="71"/>
      <c r="H152" s="71"/>
      <c r="I152" s="71" t="s">
        <v>196</v>
      </c>
      <c r="J152" s="71" t="s">
        <v>5</v>
      </c>
      <c r="K152" s="74"/>
      <c r="L152" s="74"/>
      <c r="M152" s="74"/>
      <c r="N152" s="72">
        <v>1.0</v>
      </c>
      <c r="O152" s="78"/>
      <c r="P152" s="75"/>
    </row>
    <row r="153">
      <c r="A153" s="66" t="s">
        <v>347</v>
      </c>
      <c r="B153" s="67" t="s">
        <v>18</v>
      </c>
      <c r="C153" s="76"/>
      <c r="D153" s="76"/>
      <c r="E153" s="70" t="s">
        <v>271</v>
      </c>
      <c r="F153" s="86" t="s">
        <v>34</v>
      </c>
      <c r="G153" s="71"/>
      <c r="H153" s="71"/>
      <c r="I153" s="71" t="s">
        <v>196</v>
      </c>
      <c r="J153" s="71" t="s">
        <v>5</v>
      </c>
      <c r="K153" s="74"/>
      <c r="L153" s="74"/>
      <c r="M153" s="74"/>
      <c r="N153" s="72">
        <v>1.0</v>
      </c>
      <c r="O153" s="78"/>
      <c r="P153" s="75"/>
    </row>
    <row r="154">
      <c r="A154" s="66" t="s">
        <v>348</v>
      </c>
      <c r="B154" s="67" t="s">
        <v>18</v>
      </c>
      <c r="C154" s="76"/>
      <c r="D154" s="76"/>
      <c r="E154" s="70" t="s">
        <v>271</v>
      </c>
      <c r="F154" s="86" t="s">
        <v>34</v>
      </c>
      <c r="G154" s="71"/>
      <c r="H154" s="71"/>
      <c r="I154" s="71" t="s">
        <v>196</v>
      </c>
      <c r="J154" s="71" t="s">
        <v>5</v>
      </c>
      <c r="K154" s="74"/>
      <c r="L154" s="74"/>
      <c r="M154" s="74"/>
      <c r="N154" s="72">
        <v>1.0</v>
      </c>
      <c r="O154" s="78"/>
      <c r="P154" s="75"/>
    </row>
    <row r="155">
      <c r="A155" s="66" t="s">
        <v>349</v>
      </c>
      <c r="B155" s="67" t="s">
        <v>18</v>
      </c>
      <c r="C155" s="76"/>
      <c r="D155" s="76"/>
      <c r="E155" s="70" t="s">
        <v>271</v>
      </c>
      <c r="F155" s="86" t="s">
        <v>34</v>
      </c>
      <c r="G155" s="71"/>
      <c r="H155" s="71"/>
      <c r="I155" s="71" t="s">
        <v>196</v>
      </c>
      <c r="J155" s="71" t="s">
        <v>5</v>
      </c>
      <c r="K155" s="74"/>
      <c r="L155" s="74"/>
      <c r="M155" s="74"/>
      <c r="N155" s="72">
        <v>2.0</v>
      </c>
      <c r="O155" s="78"/>
      <c r="P155" s="75"/>
    </row>
    <row r="156">
      <c r="A156" s="66" t="s">
        <v>350</v>
      </c>
      <c r="B156" s="67" t="s">
        <v>18</v>
      </c>
      <c r="C156" s="76"/>
      <c r="D156" s="76"/>
      <c r="E156" s="70" t="s">
        <v>271</v>
      </c>
      <c r="F156" s="86" t="s">
        <v>34</v>
      </c>
      <c r="G156" s="71"/>
      <c r="H156" s="71"/>
      <c r="I156" s="71" t="s">
        <v>196</v>
      </c>
      <c r="J156" s="71" t="s">
        <v>5</v>
      </c>
      <c r="K156" s="74"/>
      <c r="L156" s="74"/>
      <c r="M156" s="74"/>
      <c r="N156" s="72">
        <v>1.0</v>
      </c>
      <c r="O156" s="78"/>
      <c r="P156" s="75"/>
    </row>
    <row r="157">
      <c r="A157" s="66" t="s">
        <v>351</v>
      </c>
      <c r="B157" s="67" t="s">
        <v>18</v>
      </c>
      <c r="C157" s="76"/>
      <c r="D157" s="76"/>
      <c r="E157" s="70" t="s">
        <v>271</v>
      </c>
      <c r="F157" s="86" t="s">
        <v>34</v>
      </c>
      <c r="G157" s="71"/>
      <c r="H157" s="71"/>
      <c r="I157" s="71" t="s">
        <v>196</v>
      </c>
      <c r="J157" s="71" t="s">
        <v>5</v>
      </c>
      <c r="K157" s="74"/>
      <c r="L157" s="74"/>
      <c r="M157" s="74"/>
      <c r="N157" s="72">
        <v>2.0</v>
      </c>
      <c r="O157" s="78"/>
      <c r="P157" s="75"/>
    </row>
    <row r="158">
      <c r="A158" s="66" t="s">
        <v>352</v>
      </c>
      <c r="B158" s="67" t="s">
        <v>18</v>
      </c>
      <c r="C158" s="76"/>
      <c r="D158" s="76"/>
      <c r="E158" s="70" t="s">
        <v>271</v>
      </c>
      <c r="F158" s="86" t="s">
        <v>34</v>
      </c>
      <c r="G158" s="71"/>
      <c r="H158" s="71"/>
      <c r="I158" s="71" t="s">
        <v>196</v>
      </c>
      <c r="J158" s="71" t="s">
        <v>5</v>
      </c>
      <c r="K158" s="74"/>
      <c r="L158" s="74"/>
      <c r="M158" s="74"/>
      <c r="N158" s="72">
        <v>1.0</v>
      </c>
      <c r="O158" s="78"/>
      <c r="P158" s="75"/>
    </row>
    <row r="159">
      <c r="A159" s="66" t="s">
        <v>353</v>
      </c>
      <c r="B159" s="67" t="s">
        <v>18</v>
      </c>
      <c r="C159" s="76"/>
      <c r="D159" s="76"/>
      <c r="E159" s="70" t="s">
        <v>271</v>
      </c>
      <c r="F159" s="86" t="s">
        <v>34</v>
      </c>
      <c r="G159" s="71"/>
      <c r="H159" s="71"/>
      <c r="I159" s="71" t="s">
        <v>196</v>
      </c>
      <c r="J159" s="71" t="s">
        <v>5</v>
      </c>
      <c r="K159" s="74"/>
      <c r="L159" s="74"/>
      <c r="M159" s="74"/>
      <c r="N159" s="72">
        <v>1.0</v>
      </c>
      <c r="O159" s="78"/>
      <c r="P159" s="75"/>
    </row>
    <row r="160">
      <c r="A160" s="66" t="s">
        <v>354</v>
      </c>
      <c r="B160" s="67" t="s">
        <v>18</v>
      </c>
      <c r="C160" s="76"/>
      <c r="D160" s="76"/>
      <c r="E160" s="70" t="s">
        <v>271</v>
      </c>
      <c r="F160" s="86" t="s">
        <v>34</v>
      </c>
      <c r="G160" s="71"/>
      <c r="H160" s="71"/>
      <c r="I160" s="71" t="s">
        <v>196</v>
      </c>
      <c r="J160" s="71" t="s">
        <v>5</v>
      </c>
      <c r="K160" s="74"/>
      <c r="L160" s="74"/>
      <c r="M160" s="74"/>
      <c r="N160" s="72">
        <v>2.0</v>
      </c>
      <c r="O160" s="78"/>
      <c r="P160" s="75"/>
    </row>
    <row r="161">
      <c r="A161" s="66" t="s">
        <v>355</v>
      </c>
      <c r="B161" s="67" t="s">
        <v>18</v>
      </c>
      <c r="C161" s="76"/>
      <c r="D161" s="76"/>
      <c r="E161" s="70" t="s">
        <v>271</v>
      </c>
      <c r="F161" s="86" t="s">
        <v>34</v>
      </c>
      <c r="G161" s="71"/>
      <c r="H161" s="71"/>
      <c r="I161" s="71" t="s">
        <v>196</v>
      </c>
      <c r="J161" s="71" t="s">
        <v>5</v>
      </c>
      <c r="K161" s="74"/>
      <c r="L161" s="74"/>
      <c r="M161" s="74"/>
      <c r="N161" s="72">
        <v>1.0</v>
      </c>
      <c r="O161" s="78"/>
      <c r="P161" s="75"/>
    </row>
    <row r="162">
      <c r="A162" s="66" t="s">
        <v>356</v>
      </c>
      <c r="B162" s="67" t="s">
        <v>18</v>
      </c>
      <c r="C162" s="76"/>
      <c r="D162" s="76"/>
      <c r="E162" s="70" t="s">
        <v>271</v>
      </c>
      <c r="F162" s="86" t="s">
        <v>34</v>
      </c>
      <c r="G162" s="71"/>
      <c r="H162" s="71"/>
      <c r="I162" s="71" t="s">
        <v>196</v>
      </c>
      <c r="J162" s="71" t="s">
        <v>5</v>
      </c>
      <c r="K162" s="74"/>
      <c r="L162" s="74"/>
      <c r="M162" s="74"/>
      <c r="N162" s="72">
        <v>1.0</v>
      </c>
      <c r="O162" s="78"/>
      <c r="P162" s="75"/>
    </row>
    <row r="163">
      <c r="A163" s="66" t="s">
        <v>357</v>
      </c>
      <c r="B163" s="67" t="s">
        <v>18</v>
      </c>
      <c r="C163" s="76"/>
      <c r="D163" s="76"/>
      <c r="E163" s="70" t="s">
        <v>271</v>
      </c>
      <c r="F163" s="86" t="s">
        <v>34</v>
      </c>
      <c r="G163" s="71"/>
      <c r="H163" s="71"/>
      <c r="I163" s="71" t="s">
        <v>196</v>
      </c>
      <c r="J163" s="71" t="s">
        <v>5</v>
      </c>
      <c r="K163" s="74"/>
      <c r="L163" s="74"/>
      <c r="M163" s="74"/>
      <c r="N163" s="72">
        <v>1.0</v>
      </c>
      <c r="O163" s="78"/>
      <c r="P163" s="75"/>
    </row>
    <row r="164">
      <c r="A164" s="66" t="s">
        <v>358</v>
      </c>
      <c r="B164" s="67" t="s">
        <v>18</v>
      </c>
      <c r="C164" s="76"/>
      <c r="D164" s="76"/>
      <c r="E164" s="70" t="s">
        <v>271</v>
      </c>
      <c r="F164" s="86" t="s">
        <v>34</v>
      </c>
      <c r="G164" s="71"/>
      <c r="H164" s="71"/>
      <c r="I164" s="71" t="s">
        <v>196</v>
      </c>
      <c r="J164" s="71" t="s">
        <v>5</v>
      </c>
      <c r="K164" s="74"/>
      <c r="L164" s="74"/>
      <c r="M164" s="74"/>
      <c r="N164" s="72">
        <v>2.0</v>
      </c>
      <c r="O164" s="78"/>
      <c r="P164" s="75"/>
    </row>
    <row r="165">
      <c r="A165" s="66" t="s">
        <v>359</v>
      </c>
      <c r="B165" s="67" t="s">
        <v>18</v>
      </c>
      <c r="C165" s="76"/>
      <c r="D165" s="76"/>
      <c r="E165" s="70" t="s">
        <v>271</v>
      </c>
      <c r="F165" s="86" t="s">
        <v>34</v>
      </c>
      <c r="G165" s="71"/>
      <c r="H165" s="71"/>
      <c r="I165" s="71" t="s">
        <v>196</v>
      </c>
      <c r="J165" s="71" t="s">
        <v>5</v>
      </c>
      <c r="K165" s="74"/>
      <c r="L165" s="74"/>
      <c r="M165" s="74"/>
      <c r="N165" s="72">
        <v>1.0</v>
      </c>
      <c r="O165" s="78"/>
      <c r="P165" s="75"/>
    </row>
    <row r="166">
      <c r="A166" s="66" t="s">
        <v>360</v>
      </c>
      <c r="B166" s="67" t="s">
        <v>18</v>
      </c>
      <c r="C166" s="76"/>
      <c r="D166" s="76"/>
      <c r="E166" s="70" t="s">
        <v>271</v>
      </c>
      <c r="F166" s="86" t="s">
        <v>34</v>
      </c>
      <c r="G166" s="71"/>
      <c r="H166" s="71"/>
      <c r="I166" s="71" t="s">
        <v>196</v>
      </c>
      <c r="J166" s="71" t="s">
        <v>5</v>
      </c>
      <c r="K166" s="74"/>
      <c r="L166" s="74"/>
      <c r="M166" s="74"/>
      <c r="N166" s="72">
        <v>2.0</v>
      </c>
      <c r="O166" s="78"/>
      <c r="P166" s="75"/>
    </row>
    <row r="167">
      <c r="A167" s="66" t="s">
        <v>361</v>
      </c>
      <c r="B167" s="67" t="s">
        <v>18</v>
      </c>
      <c r="C167" s="76"/>
      <c r="D167" s="76"/>
      <c r="E167" s="70" t="s">
        <v>271</v>
      </c>
      <c r="F167" s="91" t="s">
        <v>39</v>
      </c>
      <c r="G167" s="71"/>
      <c r="H167" s="71"/>
      <c r="I167" s="71" t="s">
        <v>196</v>
      </c>
      <c r="J167" s="71" t="s">
        <v>5</v>
      </c>
      <c r="K167" s="74"/>
      <c r="L167" s="74"/>
      <c r="M167" s="74"/>
      <c r="N167" s="72">
        <v>1.0</v>
      </c>
      <c r="O167" s="75"/>
      <c r="P167" s="75"/>
    </row>
    <row r="168">
      <c r="A168" s="83" t="s">
        <v>362</v>
      </c>
      <c r="B168" s="67" t="s">
        <v>18</v>
      </c>
      <c r="C168" s="76"/>
      <c r="D168" s="76"/>
      <c r="E168" s="76" t="s">
        <v>271</v>
      </c>
      <c r="F168" s="92" t="s">
        <v>39</v>
      </c>
      <c r="G168" s="71"/>
      <c r="H168" s="71"/>
      <c r="I168" s="71" t="s">
        <v>196</v>
      </c>
      <c r="J168" s="71" t="s">
        <v>5</v>
      </c>
      <c r="K168" s="74"/>
      <c r="L168" s="74"/>
      <c r="M168" s="74"/>
      <c r="N168" s="72">
        <v>2.0</v>
      </c>
      <c r="O168" s="78"/>
      <c r="P168" s="75"/>
    </row>
    <row r="169">
      <c r="A169" s="66" t="s">
        <v>363</v>
      </c>
      <c r="B169" s="67" t="s">
        <v>18</v>
      </c>
      <c r="C169" s="76"/>
      <c r="D169" s="76"/>
      <c r="E169" s="70" t="s">
        <v>271</v>
      </c>
      <c r="F169" s="91" t="s">
        <v>39</v>
      </c>
      <c r="G169" s="71"/>
      <c r="H169" s="71"/>
      <c r="I169" s="71" t="s">
        <v>196</v>
      </c>
      <c r="J169" s="71" t="s">
        <v>5</v>
      </c>
      <c r="K169" s="74"/>
      <c r="L169" s="74"/>
      <c r="M169" s="74"/>
      <c r="N169" s="72">
        <v>2.0</v>
      </c>
      <c r="O169" s="78"/>
      <c r="P169" s="75"/>
    </row>
    <row r="170">
      <c r="A170" s="66" t="s">
        <v>364</v>
      </c>
      <c r="B170" s="67" t="s">
        <v>18</v>
      </c>
      <c r="C170" s="76"/>
      <c r="D170" s="76"/>
      <c r="E170" s="70" t="s">
        <v>271</v>
      </c>
      <c r="F170" s="87" t="s">
        <v>53</v>
      </c>
      <c r="G170" s="71"/>
      <c r="H170" s="71"/>
      <c r="I170" s="71" t="s">
        <v>196</v>
      </c>
      <c r="J170" s="71" t="s">
        <v>5</v>
      </c>
      <c r="K170" s="74"/>
      <c r="L170" s="74"/>
      <c r="M170" s="74"/>
      <c r="N170" s="72">
        <v>1.0</v>
      </c>
      <c r="O170" s="78"/>
      <c r="P170" s="75"/>
    </row>
    <row r="171">
      <c r="A171" s="66" t="s">
        <v>365</v>
      </c>
      <c r="B171" s="67" t="s">
        <v>18</v>
      </c>
      <c r="C171" s="76"/>
      <c r="D171" s="76"/>
      <c r="E171" s="70" t="s">
        <v>271</v>
      </c>
      <c r="F171" s="87" t="s">
        <v>53</v>
      </c>
      <c r="G171" s="71"/>
      <c r="H171" s="71"/>
      <c r="I171" s="71" t="s">
        <v>196</v>
      </c>
      <c r="J171" s="71" t="s">
        <v>5</v>
      </c>
      <c r="K171" s="74"/>
      <c r="L171" s="74"/>
      <c r="M171" s="74"/>
      <c r="N171" s="72">
        <v>6.0</v>
      </c>
      <c r="O171" s="78"/>
      <c r="P171" s="75"/>
    </row>
    <row r="172">
      <c r="A172" s="66" t="s">
        <v>366</v>
      </c>
      <c r="B172" s="67" t="s">
        <v>18</v>
      </c>
      <c r="C172" s="76"/>
      <c r="D172" s="76"/>
      <c r="E172" s="70" t="s">
        <v>271</v>
      </c>
      <c r="F172" s="87" t="s">
        <v>53</v>
      </c>
      <c r="G172" s="71"/>
      <c r="H172" s="71"/>
      <c r="I172" s="71" t="s">
        <v>196</v>
      </c>
      <c r="J172" s="71" t="s">
        <v>5</v>
      </c>
      <c r="K172" s="74"/>
      <c r="L172" s="74"/>
      <c r="M172" s="74"/>
      <c r="N172" s="72">
        <v>1.0</v>
      </c>
      <c r="O172" s="75"/>
      <c r="P172" s="75"/>
    </row>
    <row r="173">
      <c r="A173" s="83" t="s">
        <v>367</v>
      </c>
      <c r="B173" s="67" t="s">
        <v>18</v>
      </c>
      <c r="C173" s="76"/>
      <c r="D173" s="76"/>
      <c r="E173" s="76" t="s">
        <v>271</v>
      </c>
      <c r="F173" s="71" t="s">
        <v>67</v>
      </c>
      <c r="G173" s="71"/>
      <c r="H173" s="71"/>
      <c r="I173" s="71" t="s">
        <v>196</v>
      </c>
      <c r="J173" s="71" t="s">
        <v>5</v>
      </c>
      <c r="K173" s="74"/>
      <c r="L173" s="74"/>
      <c r="M173" s="74"/>
      <c r="N173" s="72">
        <v>3.0</v>
      </c>
      <c r="O173" s="78"/>
      <c r="P173" s="75"/>
    </row>
    <row r="174">
      <c r="A174" s="66" t="s">
        <v>368</v>
      </c>
      <c r="B174" s="67" t="s">
        <v>18</v>
      </c>
      <c r="C174" s="76"/>
      <c r="D174" s="76"/>
      <c r="E174" s="70" t="s">
        <v>271</v>
      </c>
      <c r="F174" s="87" t="s">
        <v>92</v>
      </c>
      <c r="G174" s="71"/>
      <c r="H174" s="71"/>
      <c r="I174" s="71" t="s">
        <v>196</v>
      </c>
      <c r="J174" s="71" t="s">
        <v>5</v>
      </c>
      <c r="K174" s="74"/>
      <c r="L174" s="74"/>
      <c r="M174" s="74"/>
      <c r="N174" s="72">
        <v>3.0</v>
      </c>
      <c r="O174" s="78"/>
      <c r="P174" s="75"/>
    </row>
    <row r="175">
      <c r="A175" s="66" t="s">
        <v>369</v>
      </c>
      <c r="B175" s="67" t="s">
        <v>18</v>
      </c>
      <c r="C175" s="76"/>
      <c r="D175" s="76"/>
      <c r="E175" s="70" t="s">
        <v>271</v>
      </c>
      <c r="F175" s="87" t="s">
        <v>101</v>
      </c>
      <c r="G175" s="71"/>
      <c r="H175" s="71"/>
      <c r="I175" s="71" t="s">
        <v>196</v>
      </c>
      <c r="J175" s="71" t="s">
        <v>5</v>
      </c>
      <c r="K175" s="74"/>
      <c r="L175" s="74"/>
      <c r="M175" s="74"/>
      <c r="N175" s="72">
        <v>2.0</v>
      </c>
      <c r="O175" s="75"/>
      <c r="P175" s="75"/>
    </row>
    <row r="176">
      <c r="A176" s="83" t="s">
        <v>370</v>
      </c>
      <c r="B176" s="67" t="s">
        <v>18</v>
      </c>
      <c r="C176" s="76"/>
      <c r="D176" s="76"/>
      <c r="E176" s="76" t="s">
        <v>271</v>
      </c>
      <c r="F176" s="71" t="s">
        <v>101</v>
      </c>
      <c r="G176" s="71"/>
      <c r="H176" s="71"/>
      <c r="I176" s="71" t="s">
        <v>196</v>
      </c>
      <c r="J176" s="71" t="s">
        <v>5</v>
      </c>
      <c r="K176" s="74"/>
      <c r="L176" s="74"/>
      <c r="M176" s="74"/>
      <c r="N176" s="72">
        <v>1.0</v>
      </c>
      <c r="O176" s="78"/>
      <c r="P176" s="75"/>
    </row>
    <row r="177">
      <c r="A177" s="66" t="s">
        <v>371</v>
      </c>
      <c r="B177" s="67" t="s">
        <v>18</v>
      </c>
      <c r="C177" s="76"/>
      <c r="D177" s="76"/>
      <c r="E177" s="70" t="s">
        <v>271</v>
      </c>
      <c r="F177" s="87" t="s">
        <v>101</v>
      </c>
      <c r="G177" s="71"/>
      <c r="H177" s="71"/>
      <c r="I177" s="71" t="s">
        <v>196</v>
      </c>
      <c r="J177" s="71" t="s">
        <v>5</v>
      </c>
      <c r="K177" s="74"/>
      <c r="L177" s="74"/>
      <c r="M177" s="74"/>
      <c r="N177" s="72">
        <v>1.0</v>
      </c>
      <c r="O177" s="75"/>
      <c r="P177" s="75"/>
    </row>
    <row r="178">
      <c r="A178" s="83" t="s">
        <v>372</v>
      </c>
      <c r="B178" s="67" t="s">
        <v>18</v>
      </c>
      <c r="C178" s="76"/>
      <c r="D178" s="76"/>
      <c r="E178" s="76" t="s">
        <v>271</v>
      </c>
      <c r="F178" s="71" t="s">
        <v>101</v>
      </c>
      <c r="G178" s="71"/>
      <c r="H178" s="71"/>
      <c r="I178" s="71" t="s">
        <v>196</v>
      </c>
      <c r="J178" s="71" t="s">
        <v>5</v>
      </c>
      <c r="K178" s="74"/>
      <c r="L178" s="74"/>
      <c r="M178" s="74"/>
      <c r="N178" s="72">
        <v>1.0</v>
      </c>
      <c r="O178" s="78"/>
      <c r="P178" s="75"/>
    </row>
    <row r="179">
      <c r="A179" s="66" t="s">
        <v>373</v>
      </c>
      <c r="B179" s="67" t="s">
        <v>18</v>
      </c>
      <c r="C179" s="76"/>
      <c r="D179" s="76"/>
      <c r="E179" s="70" t="s">
        <v>271</v>
      </c>
      <c r="F179" s="87" t="s">
        <v>101</v>
      </c>
      <c r="G179" s="71"/>
      <c r="H179" s="71"/>
      <c r="I179" s="71" t="s">
        <v>196</v>
      </c>
      <c r="J179" s="71" t="s">
        <v>5</v>
      </c>
      <c r="K179" s="74"/>
      <c r="L179" s="74"/>
      <c r="M179" s="74"/>
      <c r="N179" s="72">
        <v>1.0</v>
      </c>
      <c r="O179" s="78"/>
      <c r="P179" s="75"/>
    </row>
    <row r="180">
      <c r="A180" s="66" t="s">
        <v>374</v>
      </c>
      <c r="B180" s="67" t="s">
        <v>18</v>
      </c>
      <c r="C180" s="76"/>
      <c r="D180" s="76"/>
      <c r="E180" s="70" t="s">
        <v>271</v>
      </c>
      <c r="F180" s="87" t="s">
        <v>101</v>
      </c>
      <c r="G180" s="71"/>
      <c r="H180" s="71"/>
      <c r="I180" s="71" t="s">
        <v>196</v>
      </c>
      <c r="J180" s="71" t="s">
        <v>5</v>
      </c>
      <c r="K180" s="74"/>
      <c r="L180" s="74"/>
      <c r="M180" s="74"/>
      <c r="N180" s="72">
        <v>1.0</v>
      </c>
      <c r="O180" s="78"/>
      <c r="P180" s="75"/>
    </row>
    <row r="181">
      <c r="A181" s="66" t="s">
        <v>375</v>
      </c>
      <c r="B181" s="67" t="s">
        <v>18</v>
      </c>
      <c r="C181" s="76"/>
      <c r="D181" s="76"/>
      <c r="E181" s="70" t="s">
        <v>271</v>
      </c>
      <c r="F181" s="87" t="s">
        <v>101</v>
      </c>
      <c r="G181" s="71"/>
      <c r="H181" s="71"/>
      <c r="I181" s="71" t="s">
        <v>196</v>
      </c>
      <c r="J181" s="71" t="s">
        <v>5</v>
      </c>
      <c r="K181" s="74"/>
      <c r="L181" s="74"/>
      <c r="M181" s="74"/>
      <c r="N181" s="72">
        <v>1.0</v>
      </c>
      <c r="O181" s="78"/>
      <c r="P181" s="75"/>
    </row>
    <row r="182">
      <c r="A182" s="66" t="s">
        <v>376</v>
      </c>
      <c r="B182" s="67" t="s">
        <v>18</v>
      </c>
      <c r="C182" s="76"/>
      <c r="D182" s="76"/>
      <c r="E182" s="70" t="s">
        <v>271</v>
      </c>
      <c r="F182" s="87" t="s">
        <v>101</v>
      </c>
      <c r="G182" s="71"/>
      <c r="H182" s="71"/>
      <c r="I182" s="71" t="s">
        <v>196</v>
      </c>
      <c r="J182" s="71" t="s">
        <v>5</v>
      </c>
      <c r="K182" s="74"/>
      <c r="L182" s="74"/>
      <c r="M182" s="74"/>
      <c r="N182" s="72">
        <v>4.0</v>
      </c>
      <c r="O182" s="78"/>
      <c r="P182" s="75"/>
    </row>
    <row r="183">
      <c r="A183" s="83" t="s">
        <v>377</v>
      </c>
      <c r="B183" s="67" t="s">
        <v>18</v>
      </c>
      <c r="C183" s="76"/>
      <c r="D183" s="76"/>
      <c r="E183" s="76" t="s">
        <v>271</v>
      </c>
      <c r="F183" s="71" t="s">
        <v>101</v>
      </c>
      <c r="G183" s="71"/>
      <c r="H183" s="71"/>
      <c r="I183" s="71" t="s">
        <v>196</v>
      </c>
      <c r="J183" s="71" t="s">
        <v>5</v>
      </c>
      <c r="K183" s="74"/>
      <c r="L183" s="74"/>
      <c r="M183" s="74"/>
      <c r="N183" s="72">
        <v>1.0</v>
      </c>
      <c r="O183" s="75"/>
      <c r="P183" s="75"/>
    </row>
    <row r="184">
      <c r="A184" s="83" t="s">
        <v>378</v>
      </c>
      <c r="B184" s="67" t="s">
        <v>18</v>
      </c>
      <c r="C184" s="76"/>
      <c r="D184" s="76"/>
      <c r="E184" s="76" t="s">
        <v>271</v>
      </c>
      <c r="F184" s="71" t="s">
        <v>101</v>
      </c>
      <c r="G184" s="71"/>
      <c r="H184" s="71"/>
      <c r="I184" s="71" t="s">
        <v>196</v>
      </c>
      <c r="J184" s="71" t="s">
        <v>5</v>
      </c>
      <c r="K184" s="74"/>
      <c r="L184" s="74"/>
      <c r="M184" s="74"/>
      <c r="N184" s="72">
        <v>3.0</v>
      </c>
      <c r="O184" s="78"/>
      <c r="P184" s="75"/>
    </row>
    <row r="185">
      <c r="A185" s="83" t="s">
        <v>379</v>
      </c>
      <c r="B185" s="67" t="s">
        <v>18</v>
      </c>
      <c r="C185" s="76"/>
      <c r="D185" s="76"/>
      <c r="E185" s="70" t="s">
        <v>271</v>
      </c>
      <c r="F185" s="87" t="s">
        <v>101</v>
      </c>
      <c r="G185" s="71"/>
      <c r="H185" s="71"/>
      <c r="I185" s="71" t="s">
        <v>196</v>
      </c>
      <c r="J185" s="71" t="s">
        <v>5</v>
      </c>
      <c r="K185" s="74"/>
      <c r="L185" s="74"/>
      <c r="M185" s="74"/>
      <c r="N185" s="72">
        <v>2.0</v>
      </c>
      <c r="O185" s="75"/>
      <c r="P185" s="75"/>
    </row>
    <row r="186">
      <c r="A186" s="83" t="s">
        <v>380</v>
      </c>
      <c r="B186" s="67" t="s">
        <v>18</v>
      </c>
      <c r="C186" s="76"/>
      <c r="D186" s="76"/>
      <c r="E186" s="70" t="s">
        <v>271</v>
      </c>
      <c r="F186" s="87" t="s">
        <v>101</v>
      </c>
      <c r="G186" s="71"/>
      <c r="H186" s="71"/>
      <c r="I186" s="71" t="s">
        <v>196</v>
      </c>
      <c r="J186" s="71" t="s">
        <v>5</v>
      </c>
      <c r="K186" s="74"/>
      <c r="L186" s="74"/>
      <c r="M186" s="74"/>
      <c r="N186" s="72">
        <v>2.0</v>
      </c>
      <c r="O186" s="75"/>
      <c r="P186" s="75"/>
    </row>
    <row r="187">
      <c r="A187" s="83" t="s">
        <v>381</v>
      </c>
      <c r="B187" s="67" t="s">
        <v>18</v>
      </c>
      <c r="C187" s="76"/>
      <c r="D187" s="76"/>
      <c r="E187" s="70" t="s">
        <v>271</v>
      </c>
      <c r="F187" s="87" t="s">
        <v>101</v>
      </c>
      <c r="G187" s="71"/>
      <c r="H187" s="71"/>
      <c r="I187" s="71" t="s">
        <v>196</v>
      </c>
      <c r="J187" s="71" t="s">
        <v>5</v>
      </c>
      <c r="K187" s="74"/>
      <c r="L187" s="74"/>
      <c r="M187" s="74"/>
      <c r="N187" s="72">
        <v>1.0</v>
      </c>
      <c r="O187" s="75"/>
      <c r="P187" s="75"/>
    </row>
    <row r="188">
      <c r="A188" s="83" t="s">
        <v>382</v>
      </c>
      <c r="B188" s="67" t="s">
        <v>18</v>
      </c>
      <c r="C188" s="76"/>
      <c r="D188" s="76"/>
      <c r="E188" s="70" t="s">
        <v>271</v>
      </c>
      <c r="F188" s="87" t="s">
        <v>101</v>
      </c>
      <c r="G188" s="71"/>
      <c r="H188" s="71"/>
      <c r="I188" s="71" t="s">
        <v>196</v>
      </c>
      <c r="J188" s="71" t="s">
        <v>5</v>
      </c>
      <c r="K188" s="74"/>
      <c r="L188" s="74"/>
      <c r="M188" s="74"/>
      <c r="N188" s="72">
        <v>1.0</v>
      </c>
      <c r="O188" s="75"/>
      <c r="P188" s="75"/>
    </row>
    <row r="189">
      <c r="A189" s="83" t="s">
        <v>383</v>
      </c>
      <c r="B189" s="67" t="s">
        <v>18</v>
      </c>
      <c r="C189" s="76"/>
      <c r="D189" s="76"/>
      <c r="E189" s="70" t="s">
        <v>271</v>
      </c>
      <c r="F189" s="87" t="s">
        <v>101</v>
      </c>
      <c r="G189" s="71"/>
      <c r="H189" s="71"/>
      <c r="I189" s="71" t="s">
        <v>196</v>
      </c>
      <c r="J189" s="71" t="s">
        <v>5</v>
      </c>
      <c r="K189" s="74"/>
      <c r="L189" s="74"/>
      <c r="M189" s="74"/>
      <c r="N189" s="72">
        <v>1.0</v>
      </c>
      <c r="O189" s="75"/>
      <c r="P189" s="75"/>
    </row>
    <row r="190">
      <c r="A190" s="83" t="s">
        <v>384</v>
      </c>
      <c r="B190" s="67" t="s">
        <v>18</v>
      </c>
      <c r="C190" s="76"/>
      <c r="D190" s="76"/>
      <c r="E190" s="70" t="s">
        <v>271</v>
      </c>
      <c r="F190" s="87" t="s">
        <v>101</v>
      </c>
      <c r="G190" s="71"/>
      <c r="H190" s="71"/>
      <c r="I190" s="71" t="s">
        <v>196</v>
      </c>
      <c r="J190" s="71" t="s">
        <v>5</v>
      </c>
      <c r="K190" s="74"/>
      <c r="L190" s="74"/>
      <c r="M190" s="74"/>
      <c r="N190" s="72">
        <v>1.0</v>
      </c>
      <c r="O190" s="75"/>
      <c r="P190" s="75"/>
    </row>
    <row r="191">
      <c r="A191" s="83" t="s">
        <v>385</v>
      </c>
      <c r="B191" s="67" t="s">
        <v>18</v>
      </c>
      <c r="C191" s="76"/>
      <c r="D191" s="76"/>
      <c r="E191" s="70" t="s">
        <v>271</v>
      </c>
      <c r="F191" s="87" t="s">
        <v>101</v>
      </c>
      <c r="G191" s="71"/>
      <c r="H191" s="71"/>
      <c r="I191" s="71" t="s">
        <v>196</v>
      </c>
      <c r="J191" s="71" t="s">
        <v>5</v>
      </c>
      <c r="K191" s="74"/>
      <c r="L191" s="74"/>
      <c r="M191" s="74"/>
      <c r="N191" s="72">
        <v>2.0</v>
      </c>
      <c r="O191" s="75"/>
      <c r="P191" s="75"/>
    </row>
    <row r="192">
      <c r="A192" s="83" t="s">
        <v>386</v>
      </c>
      <c r="B192" s="67" t="s">
        <v>18</v>
      </c>
      <c r="C192" s="76"/>
      <c r="D192" s="76"/>
      <c r="E192" s="70" t="s">
        <v>271</v>
      </c>
      <c r="F192" s="87" t="s">
        <v>101</v>
      </c>
      <c r="G192" s="71"/>
      <c r="H192" s="71"/>
      <c r="I192" s="71" t="s">
        <v>196</v>
      </c>
      <c r="J192" s="71" t="s">
        <v>5</v>
      </c>
      <c r="K192" s="74"/>
      <c r="L192" s="74"/>
      <c r="M192" s="74"/>
      <c r="N192" s="72">
        <v>2.0</v>
      </c>
      <c r="O192" s="75"/>
      <c r="P192" s="75"/>
    </row>
    <row r="193">
      <c r="A193" s="83" t="s">
        <v>387</v>
      </c>
      <c r="B193" s="67" t="s">
        <v>18</v>
      </c>
      <c r="C193" s="76"/>
      <c r="D193" s="76"/>
      <c r="E193" s="70" t="s">
        <v>271</v>
      </c>
      <c r="F193" s="87" t="s">
        <v>108</v>
      </c>
      <c r="G193" s="71"/>
      <c r="H193" s="71"/>
      <c r="I193" s="71" t="s">
        <v>196</v>
      </c>
      <c r="J193" s="71" t="s">
        <v>5</v>
      </c>
      <c r="K193" s="74"/>
      <c r="L193" s="74"/>
      <c r="M193" s="74"/>
      <c r="N193" s="72">
        <v>1.0</v>
      </c>
      <c r="O193" s="75"/>
      <c r="P193" s="75"/>
    </row>
    <row r="194">
      <c r="A194" s="83" t="s">
        <v>388</v>
      </c>
      <c r="B194" s="67" t="s">
        <v>18</v>
      </c>
      <c r="C194" s="76"/>
      <c r="D194" s="76"/>
      <c r="E194" s="70" t="s">
        <v>271</v>
      </c>
      <c r="F194" s="87" t="s">
        <v>108</v>
      </c>
      <c r="G194" s="71"/>
      <c r="H194" s="71"/>
      <c r="I194" s="71" t="s">
        <v>196</v>
      </c>
      <c r="J194" s="71" t="s">
        <v>5</v>
      </c>
      <c r="K194" s="74"/>
      <c r="L194" s="74"/>
      <c r="M194" s="74"/>
      <c r="N194" s="72">
        <v>2.0</v>
      </c>
      <c r="O194" s="75"/>
      <c r="P194" s="75"/>
    </row>
    <row r="195">
      <c r="A195" s="83" t="s">
        <v>389</v>
      </c>
      <c r="B195" s="67" t="s">
        <v>18</v>
      </c>
      <c r="C195" s="76"/>
      <c r="D195" s="76"/>
      <c r="E195" s="70" t="s">
        <v>271</v>
      </c>
      <c r="F195" s="87" t="s">
        <v>108</v>
      </c>
      <c r="G195" s="71"/>
      <c r="H195" s="71"/>
      <c r="I195" s="71" t="s">
        <v>196</v>
      </c>
      <c r="J195" s="71" t="s">
        <v>5</v>
      </c>
      <c r="K195" s="74"/>
      <c r="L195" s="74"/>
      <c r="M195" s="74"/>
      <c r="N195" s="72">
        <v>5.0</v>
      </c>
      <c r="O195" s="75"/>
      <c r="P195" s="75"/>
    </row>
    <row r="196">
      <c r="A196" s="83" t="s">
        <v>390</v>
      </c>
      <c r="B196" s="67" t="s">
        <v>18</v>
      </c>
      <c r="C196" s="76"/>
      <c r="D196" s="76"/>
      <c r="E196" s="70" t="s">
        <v>271</v>
      </c>
      <c r="F196" s="91" t="s">
        <v>118</v>
      </c>
      <c r="G196" s="71"/>
      <c r="H196" s="71"/>
      <c r="I196" s="71" t="s">
        <v>196</v>
      </c>
      <c r="J196" s="71" t="s">
        <v>5</v>
      </c>
      <c r="K196" s="74"/>
      <c r="L196" s="74"/>
      <c r="M196" s="74"/>
      <c r="N196" s="72">
        <v>1.0</v>
      </c>
      <c r="O196" s="75"/>
      <c r="P196" s="75"/>
    </row>
    <row r="197">
      <c r="A197" s="83" t="s">
        <v>391</v>
      </c>
      <c r="B197" s="67" t="s">
        <v>18</v>
      </c>
      <c r="C197" s="76"/>
      <c r="D197" s="76"/>
      <c r="E197" s="70" t="s">
        <v>271</v>
      </c>
      <c r="F197" s="91" t="s">
        <v>118</v>
      </c>
      <c r="G197" s="71"/>
      <c r="H197" s="71"/>
      <c r="I197" s="71" t="s">
        <v>196</v>
      </c>
      <c r="J197" s="71" t="s">
        <v>5</v>
      </c>
      <c r="K197" s="74"/>
      <c r="L197" s="74"/>
      <c r="M197" s="74"/>
      <c r="N197" s="72">
        <v>1.0</v>
      </c>
      <c r="O197" s="75"/>
      <c r="P197" s="75"/>
    </row>
    <row r="198">
      <c r="A198" s="83" t="s">
        <v>392</v>
      </c>
      <c r="B198" s="67" t="s">
        <v>18</v>
      </c>
      <c r="C198" s="76"/>
      <c r="D198" s="76"/>
      <c r="E198" s="76" t="s">
        <v>271</v>
      </c>
      <c r="F198" s="92" t="s">
        <v>118</v>
      </c>
      <c r="G198" s="71"/>
      <c r="H198" s="71"/>
      <c r="I198" s="71" t="s">
        <v>196</v>
      </c>
      <c r="J198" s="71" t="s">
        <v>5</v>
      </c>
      <c r="K198" s="74"/>
      <c r="L198" s="74"/>
      <c r="M198" s="74"/>
      <c r="N198" s="72">
        <v>1.0</v>
      </c>
      <c r="O198" s="75"/>
      <c r="P198" s="75"/>
    </row>
    <row r="199">
      <c r="A199" s="83" t="s">
        <v>393</v>
      </c>
      <c r="B199" s="67" t="s">
        <v>18</v>
      </c>
      <c r="C199" s="76"/>
      <c r="D199" s="76"/>
      <c r="E199" s="76" t="s">
        <v>271</v>
      </c>
      <c r="F199" s="92" t="s">
        <v>118</v>
      </c>
      <c r="G199" s="71"/>
      <c r="H199" s="71"/>
      <c r="I199" s="71" t="s">
        <v>196</v>
      </c>
      <c r="J199" s="71" t="s">
        <v>5</v>
      </c>
      <c r="K199" s="74"/>
      <c r="L199" s="74"/>
      <c r="M199" s="74"/>
      <c r="N199" s="72">
        <v>1.0</v>
      </c>
      <c r="O199" s="75"/>
      <c r="P199" s="75"/>
    </row>
    <row r="200">
      <c r="A200" s="83" t="s">
        <v>394</v>
      </c>
      <c r="B200" s="67" t="s">
        <v>18</v>
      </c>
      <c r="C200" s="76"/>
      <c r="D200" s="76"/>
      <c r="E200" s="76" t="s">
        <v>271</v>
      </c>
      <c r="F200" s="92" t="s">
        <v>118</v>
      </c>
      <c r="G200" s="71"/>
      <c r="H200" s="71"/>
      <c r="I200" s="71" t="s">
        <v>196</v>
      </c>
      <c r="J200" s="71" t="s">
        <v>5</v>
      </c>
      <c r="K200" s="74"/>
      <c r="L200" s="74"/>
      <c r="M200" s="74"/>
      <c r="N200" s="72">
        <v>1.0</v>
      </c>
      <c r="O200" s="75"/>
      <c r="P200" s="75"/>
    </row>
    <row r="201">
      <c r="A201" s="83" t="s">
        <v>395</v>
      </c>
      <c r="B201" s="67" t="s">
        <v>18</v>
      </c>
      <c r="C201" s="76"/>
      <c r="D201" s="76"/>
      <c r="E201" s="70" t="s">
        <v>271</v>
      </c>
      <c r="F201" s="91" t="s">
        <v>118</v>
      </c>
      <c r="G201" s="71"/>
      <c r="H201" s="71"/>
      <c r="I201" s="71" t="s">
        <v>196</v>
      </c>
      <c r="J201" s="71" t="s">
        <v>5</v>
      </c>
      <c r="K201" s="74"/>
      <c r="L201" s="74"/>
      <c r="M201" s="74"/>
      <c r="N201" s="72">
        <v>1.0</v>
      </c>
      <c r="O201" s="75"/>
      <c r="P201" s="75"/>
    </row>
    <row r="202">
      <c r="A202" s="83" t="s">
        <v>396</v>
      </c>
      <c r="B202" s="67" t="s">
        <v>18</v>
      </c>
      <c r="C202" s="76"/>
      <c r="D202" s="76"/>
      <c r="E202" s="70" t="s">
        <v>271</v>
      </c>
      <c r="F202" s="91" t="s">
        <v>118</v>
      </c>
      <c r="G202" s="71"/>
      <c r="H202" s="71"/>
      <c r="I202" s="71" t="s">
        <v>196</v>
      </c>
      <c r="J202" s="71" t="s">
        <v>5</v>
      </c>
      <c r="K202" s="74"/>
      <c r="L202" s="74"/>
      <c r="M202" s="74"/>
      <c r="N202" s="72">
        <v>2.0</v>
      </c>
      <c r="O202" s="75"/>
      <c r="P202" s="75"/>
    </row>
    <row r="203">
      <c r="A203" s="83" t="s">
        <v>397</v>
      </c>
      <c r="B203" s="67" t="s">
        <v>18</v>
      </c>
      <c r="C203" s="76"/>
      <c r="D203" s="76"/>
      <c r="E203" s="70" t="s">
        <v>271</v>
      </c>
      <c r="F203" s="91" t="s">
        <v>118</v>
      </c>
      <c r="G203" s="71"/>
      <c r="H203" s="71"/>
      <c r="I203" s="71" t="s">
        <v>196</v>
      </c>
      <c r="J203" s="71" t="s">
        <v>5</v>
      </c>
      <c r="K203" s="74"/>
      <c r="L203" s="74"/>
      <c r="M203" s="74"/>
      <c r="N203" s="72">
        <v>1.0</v>
      </c>
      <c r="O203" s="75"/>
      <c r="P203" s="75"/>
    </row>
    <row r="204">
      <c r="A204" s="83" t="s">
        <v>398</v>
      </c>
      <c r="B204" s="67" t="s">
        <v>18</v>
      </c>
      <c r="C204" s="76"/>
      <c r="D204" s="76"/>
      <c r="E204" s="76" t="s">
        <v>271</v>
      </c>
      <c r="F204" s="92" t="s">
        <v>118</v>
      </c>
      <c r="G204" s="71"/>
      <c r="H204" s="71"/>
      <c r="I204" s="71" t="s">
        <v>196</v>
      </c>
      <c r="J204" s="71" t="s">
        <v>5</v>
      </c>
      <c r="K204" s="74"/>
      <c r="L204" s="74"/>
      <c r="M204" s="74"/>
      <c r="N204" s="72">
        <v>1.0</v>
      </c>
      <c r="O204" s="75"/>
      <c r="P204" s="75"/>
    </row>
    <row r="205">
      <c r="A205" s="83" t="s">
        <v>399</v>
      </c>
      <c r="B205" s="67" t="s">
        <v>18</v>
      </c>
      <c r="C205" s="76"/>
      <c r="D205" s="76"/>
      <c r="E205" s="70" t="s">
        <v>271</v>
      </c>
      <c r="F205" s="91" t="s">
        <v>118</v>
      </c>
      <c r="G205" s="71"/>
      <c r="H205" s="71"/>
      <c r="I205" s="71" t="s">
        <v>196</v>
      </c>
      <c r="J205" s="71" t="s">
        <v>5</v>
      </c>
      <c r="K205" s="74"/>
      <c r="L205" s="74"/>
      <c r="M205" s="74"/>
      <c r="N205" s="72">
        <v>1.0</v>
      </c>
      <c r="O205" s="75"/>
      <c r="P205" s="75"/>
    </row>
    <row r="206">
      <c r="A206" s="83" t="s">
        <v>400</v>
      </c>
      <c r="B206" s="67" t="s">
        <v>18</v>
      </c>
      <c r="C206" s="76"/>
      <c r="D206" s="76"/>
      <c r="E206" s="70" t="s">
        <v>271</v>
      </c>
      <c r="F206" s="91" t="s">
        <v>118</v>
      </c>
      <c r="G206" s="71"/>
      <c r="H206" s="71"/>
      <c r="I206" s="71" t="s">
        <v>196</v>
      </c>
      <c r="J206" s="71" t="s">
        <v>5</v>
      </c>
      <c r="K206" s="74"/>
      <c r="L206" s="74"/>
      <c r="M206" s="74"/>
      <c r="N206" s="72">
        <v>1.0</v>
      </c>
      <c r="O206" s="75"/>
      <c r="P206" s="75"/>
    </row>
    <row r="207">
      <c r="A207" s="83" t="s">
        <v>401</v>
      </c>
      <c r="B207" s="67" t="s">
        <v>18</v>
      </c>
      <c r="C207" s="76"/>
      <c r="D207" s="76"/>
      <c r="E207" s="76" t="s">
        <v>271</v>
      </c>
      <c r="F207" s="92" t="s">
        <v>118</v>
      </c>
      <c r="G207" s="71"/>
      <c r="H207" s="71"/>
      <c r="I207" s="71" t="s">
        <v>196</v>
      </c>
      <c r="J207" s="71" t="s">
        <v>5</v>
      </c>
      <c r="K207" s="74"/>
      <c r="L207" s="74"/>
      <c r="M207" s="74"/>
      <c r="N207" s="72">
        <v>1.0</v>
      </c>
      <c r="O207" s="75"/>
      <c r="P207" s="75"/>
    </row>
    <row r="208">
      <c r="A208" s="83" t="s">
        <v>402</v>
      </c>
      <c r="B208" s="67" t="s">
        <v>18</v>
      </c>
      <c r="C208" s="76"/>
      <c r="D208" s="76"/>
      <c r="E208" s="76" t="s">
        <v>271</v>
      </c>
      <c r="F208" s="92" t="s">
        <v>118</v>
      </c>
      <c r="G208" s="71"/>
      <c r="H208" s="71"/>
      <c r="I208" s="71" t="s">
        <v>196</v>
      </c>
      <c r="J208" s="71" t="s">
        <v>5</v>
      </c>
      <c r="K208" s="74"/>
      <c r="L208" s="74"/>
      <c r="M208" s="74"/>
      <c r="N208" s="72">
        <v>1.0</v>
      </c>
      <c r="O208" s="75"/>
      <c r="P208" s="75"/>
    </row>
    <row r="209">
      <c r="A209" s="83" t="s">
        <v>403</v>
      </c>
      <c r="B209" s="67" t="s">
        <v>18</v>
      </c>
      <c r="C209" s="76"/>
      <c r="D209" s="76"/>
      <c r="E209" s="76" t="s">
        <v>271</v>
      </c>
      <c r="F209" s="92" t="s">
        <v>118</v>
      </c>
      <c r="G209" s="71"/>
      <c r="H209" s="71"/>
      <c r="I209" s="71" t="s">
        <v>196</v>
      </c>
      <c r="J209" s="71" t="s">
        <v>5</v>
      </c>
      <c r="K209" s="74"/>
      <c r="L209" s="74"/>
      <c r="M209" s="74"/>
      <c r="N209" s="72">
        <v>1.0</v>
      </c>
      <c r="O209" s="75"/>
      <c r="P209" s="75"/>
    </row>
    <row r="210">
      <c r="A210" s="83" t="s">
        <v>404</v>
      </c>
      <c r="B210" s="67" t="s">
        <v>18</v>
      </c>
      <c r="C210" s="76"/>
      <c r="D210" s="76"/>
      <c r="E210" s="76" t="s">
        <v>271</v>
      </c>
      <c r="F210" s="92" t="s">
        <v>118</v>
      </c>
      <c r="G210" s="71"/>
      <c r="H210" s="71"/>
      <c r="I210" s="71" t="s">
        <v>196</v>
      </c>
      <c r="J210" s="71" t="s">
        <v>5</v>
      </c>
      <c r="K210" s="74"/>
      <c r="L210" s="74"/>
      <c r="M210" s="74"/>
      <c r="N210" s="72">
        <v>2.0</v>
      </c>
      <c r="O210" s="75"/>
      <c r="P210" s="75"/>
    </row>
    <row r="211">
      <c r="A211" s="83" t="s">
        <v>405</v>
      </c>
      <c r="B211" s="67" t="s">
        <v>18</v>
      </c>
      <c r="C211" s="76"/>
      <c r="D211" s="76"/>
      <c r="E211" s="76" t="s">
        <v>271</v>
      </c>
      <c r="F211" s="92" t="s">
        <v>118</v>
      </c>
      <c r="G211" s="71"/>
      <c r="H211" s="71"/>
      <c r="I211" s="71" t="s">
        <v>196</v>
      </c>
      <c r="J211" s="71" t="s">
        <v>5</v>
      </c>
      <c r="K211" s="74"/>
      <c r="L211" s="74"/>
      <c r="M211" s="74"/>
      <c r="N211" s="72">
        <v>1.0</v>
      </c>
      <c r="O211" s="75"/>
      <c r="P211" s="75"/>
    </row>
    <row r="212">
      <c r="A212" s="83" t="s">
        <v>406</v>
      </c>
      <c r="B212" s="67" t="s">
        <v>18</v>
      </c>
      <c r="C212" s="76"/>
      <c r="D212" s="76"/>
      <c r="E212" s="76" t="s">
        <v>271</v>
      </c>
      <c r="F212" s="92" t="s">
        <v>118</v>
      </c>
      <c r="G212" s="71"/>
      <c r="H212" s="71"/>
      <c r="I212" s="71" t="s">
        <v>196</v>
      </c>
      <c r="J212" s="71" t="s">
        <v>5</v>
      </c>
      <c r="K212" s="74"/>
      <c r="L212" s="74"/>
      <c r="M212" s="74"/>
      <c r="N212" s="72">
        <v>1.0</v>
      </c>
      <c r="O212" s="75"/>
      <c r="P212" s="75"/>
    </row>
    <row r="213">
      <c r="A213" s="83" t="s">
        <v>407</v>
      </c>
      <c r="B213" s="67" t="s">
        <v>18</v>
      </c>
      <c r="C213" s="76"/>
      <c r="D213" s="76"/>
      <c r="E213" s="70" t="s">
        <v>271</v>
      </c>
      <c r="F213" s="91" t="s">
        <v>118</v>
      </c>
      <c r="G213" s="71"/>
      <c r="H213" s="71"/>
      <c r="I213" s="71" t="s">
        <v>196</v>
      </c>
      <c r="J213" s="71" t="s">
        <v>5</v>
      </c>
      <c r="K213" s="74"/>
      <c r="L213" s="74"/>
      <c r="M213" s="74"/>
      <c r="N213" s="72">
        <v>2.0</v>
      </c>
      <c r="O213" s="75"/>
      <c r="P213" s="75"/>
    </row>
    <row r="214">
      <c r="A214" s="83" t="s">
        <v>408</v>
      </c>
      <c r="B214" s="67" t="s">
        <v>18</v>
      </c>
      <c r="C214" s="76"/>
      <c r="D214" s="76"/>
      <c r="E214" s="76" t="s">
        <v>271</v>
      </c>
      <c r="F214" s="92" t="s">
        <v>118</v>
      </c>
      <c r="G214" s="71"/>
      <c r="H214" s="71"/>
      <c r="I214" s="71" t="s">
        <v>196</v>
      </c>
      <c r="J214" s="71" t="s">
        <v>5</v>
      </c>
      <c r="K214" s="74"/>
      <c r="L214" s="74"/>
      <c r="M214" s="74"/>
      <c r="N214" s="72">
        <v>1.0</v>
      </c>
      <c r="O214" s="75"/>
      <c r="P214" s="75"/>
    </row>
    <row r="215">
      <c r="A215" s="83" t="s">
        <v>409</v>
      </c>
      <c r="B215" s="67" t="s">
        <v>18</v>
      </c>
      <c r="C215" s="76"/>
      <c r="D215" s="76"/>
      <c r="E215" s="76" t="s">
        <v>271</v>
      </c>
      <c r="F215" s="92" t="s">
        <v>118</v>
      </c>
      <c r="G215" s="71"/>
      <c r="H215" s="71"/>
      <c r="I215" s="71" t="s">
        <v>196</v>
      </c>
      <c r="J215" s="71" t="s">
        <v>5</v>
      </c>
      <c r="K215" s="74"/>
      <c r="L215" s="74"/>
      <c r="M215" s="74"/>
      <c r="N215" s="72">
        <v>1.0</v>
      </c>
      <c r="O215" s="75"/>
      <c r="P215" s="75"/>
    </row>
    <row r="216">
      <c r="A216" s="83" t="s">
        <v>410</v>
      </c>
      <c r="B216" s="67" t="s">
        <v>18</v>
      </c>
      <c r="C216" s="76"/>
      <c r="D216" s="76"/>
      <c r="E216" s="76" t="s">
        <v>271</v>
      </c>
      <c r="F216" s="92" t="s">
        <v>118</v>
      </c>
      <c r="G216" s="71"/>
      <c r="H216" s="71"/>
      <c r="I216" s="71" t="s">
        <v>196</v>
      </c>
      <c r="J216" s="71" t="s">
        <v>5</v>
      </c>
      <c r="K216" s="74"/>
      <c r="L216" s="74"/>
      <c r="M216" s="74"/>
      <c r="N216" s="72">
        <v>1.0</v>
      </c>
      <c r="O216" s="75"/>
      <c r="P216" s="75"/>
    </row>
    <row r="217">
      <c r="A217" s="83" t="s">
        <v>411</v>
      </c>
      <c r="B217" s="67" t="s">
        <v>18</v>
      </c>
      <c r="C217" s="76"/>
      <c r="D217" s="76"/>
      <c r="E217" s="76" t="s">
        <v>271</v>
      </c>
      <c r="F217" s="92" t="s">
        <v>118</v>
      </c>
      <c r="G217" s="71"/>
      <c r="H217" s="71"/>
      <c r="I217" s="71" t="s">
        <v>196</v>
      </c>
      <c r="J217" s="71" t="s">
        <v>5</v>
      </c>
      <c r="K217" s="74"/>
      <c r="L217" s="74"/>
      <c r="M217" s="74"/>
      <c r="N217" s="72">
        <v>1.0</v>
      </c>
      <c r="O217" s="75"/>
      <c r="P217" s="75"/>
    </row>
    <row r="218">
      <c r="A218" s="83" t="s">
        <v>412</v>
      </c>
      <c r="B218" s="67" t="s">
        <v>18</v>
      </c>
      <c r="C218" s="76"/>
      <c r="D218" s="76"/>
      <c r="E218" s="76" t="s">
        <v>271</v>
      </c>
      <c r="F218" s="92" t="s">
        <v>118</v>
      </c>
      <c r="G218" s="71"/>
      <c r="H218" s="71"/>
      <c r="I218" s="71" t="s">
        <v>196</v>
      </c>
      <c r="J218" s="71" t="s">
        <v>5</v>
      </c>
      <c r="K218" s="74"/>
      <c r="L218" s="74"/>
      <c r="M218" s="74"/>
      <c r="N218" s="72">
        <v>1.0</v>
      </c>
      <c r="O218" s="75"/>
      <c r="P218" s="75"/>
    </row>
    <row r="219">
      <c r="A219" s="83" t="s">
        <v>413</v>
      </c>
      <c r="B219" s="67" t="s">
        <v>18</v>
      </c>
      <c r="C219" s="76"/>
      <c r="D219" s="76"/>
      <c r="E219" s="76" t="s">
        <v>271</v>
      </c>
      <c r="F219" s="92" t="s">
        <v>118</v>
      </c>
      <c r="G219" s="71"/>
      <c r="H219" s="71"/>
      <c r="I219" s="71" t="s">
        <v>196</v>
      </c>
      <c r="J219" s="71" t="s">
        <v>5</v>
      </c>
      <c r="K219" s="74"/>
      <c r="L219" s="74"/>
      <c r="M219" s="74"/>
      <c r="N219" s="72">
        <v>1.0</v>
      </c>
      <c r="O219" s="75"/>
      <c r="P219" s="75"/>
    </row>
    <row r="220">
      <c r="A220" s="83" t="s">
        <v>414</v>
      </c>
      <c r="B220" s="67" t="s">
        <v>18</v>
      </c>
      <c r="C220" s="76"/>
      <c r="D220" s="76"/>
      <c r="E220" s="76" t="s">
        <v>271</v>
      </c>
      <c r="F220" s="92" t="s">
        <v>118</v>
      </c>
      <c r="G220" s="71"/>
      <c r="H220" s="71"/>
      <c r="I220" s="71" t="s">
        <v>196</v>
      </c>
      <c r="J220" s="71" t="s">
        <v>5</v>
      </c>
      <c r="K220" s="74"/>
      <c r="L220" s="74"/>
      <c r="M220" s="74"/>
      <c r="N220" s="72">
        <v>1.0</v>
      </c>
      <c r="O220" s="75"/>
      <c r="P220" s="75"/>
    </row>
    <row r="221">
      <c r="A221" s="83" t="s">
        <v>415</v>
      </c>
      <c r="B221" s="67" t="s">
        <v>18</v>
      </c>
      <c r="C221" s="76"/>
      <c r="D221" s="76"/>
      <c r="E221" s="76" t="s">
        <v>271</v>
      </c>
      <c r="F221" s="92" t="s">
        <v>118</v>
      </c>
      <c r="G221" s="71"/>
      <c r="H221" s="71"/>
      <c r="I221" s="71" t="s">
        <v>196</v>
      </c>
      <c r="J221" s="71" t="s">
        <v>5</v>
      </c>
      <c r="K221" s="74"/>
      <c r="L221" s="74"/>
      <c r="M221" s="74"/>
      <c r="N221" s="72">
        <v>1.0</v>
      </c>
      <c r="O221" s="75"/>
      <c r="P221" s="75"/>
    </row>
    <row r="222">
      <c r="A222" s="83" t="s">
        <v>416</v>
      </c>
      <c r="B222" s="67" t="s">
        <v>18</v>
      </c>
      <c r="C222" s="76"/>
      <c r="D222" s="76"/>
      <c r="E222" s="76" t="s">
        <v>271</v>
      </c>
      <c r="F222" s="92" t="s">
        <v>118</v>
      </c>
      <c r="G222" s="71"/>
      <c r="H222" s="71"/>
      <c r="I222" s="71" t="s">
        <v>196</v>
      </c>
      <c r="J222" s="71" t="s">
        <v>5</v>
      </c>
      <c r="K222" s="74"/>
      <c r="L222" s="74"/>
      <c r="M222" s="74"/>
      <c r="N222" s="72">
        <v>1.0</v>
      </c>
      <c r="O222" s="75"/>
      <c r="P222" s="75"/>
    </row>
    <row r="223">
      <c r="A223" s="83" t="s">
        <v>417</v>
      </c>
      <c r="B223" s="67" t="s">
        <v>18</v>
      </c>
      <c r="C223" s="76"/>
      <c r="D223" s="76"/>
      <c r="E223" s="76" t="s">
        <v>271</v>
      </c>
      <c r="F223" s="92" t="s">
        <v>118</v>
      </c>
      <c r="G223" s="71"/>
      <c r="H223" s="71"/>
      <c r="I223" s="71" t="s">
        <v>196</v>
      </c>
      <c r="J223" s="71" t="s">
        <v>5</v>
      </c>
      <c r="K223" s="74"/>
      <c r="L223" s="74"/>
      <c r="M223" s="74"/>
      <c r="N223" s="72">
        <v>1.0</v>
      </c>
      <c r="O223" s="75"/>
      <c r="P223" s="75"/>
    </row>
    <row r="224">
      <c r="A224" s="83" t="s">
        <v>418</v>
      </c>
      <c r="B224" s="67" t="s">
        <v>18</v>
      </c>
      <c r="C224" s="76"/>
      <c r="D224" s="76"/>
      <c r="E224" s="76" t="s">
        <v>271</v>
      </c>
      <c r="F224" s="92" t="s">
        <v>118</v>
      </c>
      <c r="G224" s="71"/>
      <c r="H224" s="71"/>
      <c r="I224" s="71" t="s">
        <v>196</v>
      </c>
      <c r="J224" s="71" t="s">
        <v>5</v>
      </c>
      <c r="K224" s="74"/>
      <c r="L224" s="74"/>
      <c r="M224" s="74"/>
      <c r="N224" s="72">
        <v>1.0</v>
      </c>
      <c r="O224" s="75"/>
      <c r="P224" s="75"/>
    </row>
    <row r="225">
      <c r="A225" s="83" t="s">
        <v>419</v>
      </c>
      <c r="B225" s="67" t="s">
        <v>18</v>
      </c>
      <c r="C225" s="76"/>
      <c r="D225" s="76"/>
      <c r="E225" s="76" t="s">
        <v>271</v>
      </c>
      <c r="F225" s="92" t="s">
        <v>118</v>
      </c>
      <c r="G225" s="71"/>
      <c r="H225" s="71"/>
      <c r="I225" s="71" t="s">
        <v>196</v>
      </c>
      <c r="J225" s="71" t="s">
        <v>5</v>
      </c>
      <c r="K225" s="74"/>
      <c r="L225" s="74"/>
      <c r="M225" s="74"/>
      <c r="N225" s="72">
        <v>1.0</v>
      </c>
      <c r="O225" s="75"/>
      <c r="P225" s="75"/>
    </row>
    <row r="226">
      <c r="A226" s="83" t="s">
        <v>420</v>
      </c>
      <c r="B226" s="67" t="s">
        <v>18</v>
      </c>
      <c r="C226" s="76"/>
      <c r="D226" s="76"/>
      <c r="E226" s="76" t="s">
        <v>271</v>
      </c>
      <c r="F226" s="92" t="s">
        <v>118</v>
      </c>
      <c r="G226" s="71"/>
      <c r="H226" s="71"/>
      <c r="I226" s="71" t="s">
        <v>196</v>
      </c>
      <c r="J226" s="71" t="s">
        <v>5</v>
      </c>
      <c r="K226" s="74"/>
      <c r="L226" s="74"/>
      <c r="M226" s="74"/>
      <c r="N226" s="72">
        <v>1.0</v>
      </c>
      <c r="O226" s="75"/>
      <c r="P226" s="75"/>
    </row>
    <row r="227">
      <c r="A227" s="83" t="s">
        <v>421</v>
      </c>
      <c r="B227" s="67" t="s">
        <v>18</v>
      </c>
      <c r="C227" s="76"/>
      <c r="D227" s="76"/>
      <c r="E227" s="76" t="s">
        <v>271</v>
      </c>
      <c r="F227" s="92" t="s">
        <v>118</v>
      </c>
      <c r="G227" s="71"/>
      <c r="H227" s="71"/>
      <c r="I227" s="71" t="s">
        <v>196</v>
      </c>
      <c r="J227" s="71" t="s">
        <v>5</v>
      </c>
      <c r="K227" s="74"/>
      <c r="L227" s="74"/>
      <c r="M227" s="74"/>
      <c r="N227" s="72">
        <v>1.0</v>
      </c>
      <c r="O227" s="75"/>
      <c r="P227" s="75"/>
    </row>
    <row r="228">
      <c r="A228" s="83" t="s">
        <v>422</v>
      </c>
      <c r="B228" s="67" t="s">
        <v>18</v>
      </c>
      <c r="C228" s="76"/>
      <c r="D228" s="76"/>
      <c r="E228" s="76" t="s">
        <v>271</v>
      </c>
      <c r="F228" s="92" t="s">
        <v>118</v>
      </c>
      <c r="G228" s="71"/>
      <c r="H228" s="71"/>
      <c r="I228" s="71" t="s">
        <v>196</v>
      </c>
      <c r="J228" s="71" t="s">
        <v>5</v>
      </c>
      <c r="K228" s="74"/>
      <c r="L228" s="74"/>
      <c r="M228" s="74"/>
      <c r="N228" s="72">
        <v>3.0</v>
      </c>
      <c r="O228" s="75"/>
      <c r="P228" s="75"/>
    </row>
    <row r="229">
      <c r="A229" s="83" t="s">
        <v>423</v>
      </c>
      <c r="B229" s="67" t="s">
        <v>18</v>
      </c>
      <c r="C229" s="76"/>
      <c r="D229" s="76"/>
      <c r="E229" s="76" t="s">
        <v>271</v>
      </c>
      <c r="F229" s="92" t="s">
        <v>118</v>
      </c>
      <c r="G229" s="71"/>
      <c r="H229" s="71"/>
      <c r="I229" s="71" t="s">
        <v>196</v>
      </c>
      <c r="J229" s="71" t="s">
        <v>5</v>
      </c>
      <c r="K229" s="74"/>
      <c r="L229" s="74"/>
      <c r="M229" s="74"/>
      <c r="N229" s="72">
        <v>1.0</v>
      </c>
      <c r="O229" s="75"/>
      <c r="P229" s="75"/>
    </row>
    <row r="230">
      <c r="A230" s="83" t="s">
        <v>424</v>
      </c>
      <c r="B230" s="67" t="s">
        <v>18</v>
      </c>
      <c r="C230" s="76"/>
      <c r="D230" s="76"/>
      <c r="E230" s="76" t="s">
        <v>271</v>
      </c>
      <c r="F230" s="92" t="s">
        <v>118</v>
      </c>
      <c r="G230" s="71"/>
      <c r="H230" s="71"/>
      <c r="I230" s="71" t="s">
        <v>196</v>
      </c>
      <c r="J230" s="71" t="s">
        <v>5</v>
      </c>
      <c r="K230" s="74"/>
      <c r="L230" s="74"/>
      <c r="M230" s="74"/>
      <c r="N230" s="72">
        <v>3.0</v>
      </c>
      <c r="O230" s="75"/>
      <c r="P230" s="75"/>
    </row>
    <row r="231">
      <c r="A231" s="83" t="s">
        <v>425</v>
      </c>
      <c r="B231" s="67" t="s">
        <v>18</v>
      </c>
      <c r="C231" s="76"/>
      <c r="D231" s="76"/>
      <c r="E231" s="76" t="s">
        <v>271</v>
      </c>
      <c r="F231" s="92" t="s">
        <v>118</v>
      </c>
      <c r="G231" s="71"/>
      <c r="H231" s="71"/>
      <c r="I231" s="71" t="s">
        <v>196</v>
      </c>
      <c r="J231" s="71" t="s">
        <v>5</v>
      </c>
      <c r="K231" s="74"/>
      <c r="L231" s="74"/>
      <c r="M231" s="74"/>
      <c r="N231" s="72">
        <v>1.0</v>
      </c>
      <c r="O231" s="75"/>
      <c r="P231" s="75"/>
    </row>
    <row r="232">
      <c r="A232" s="83" t="s">
        <v>426</v>
      </c>
      <c r="B232" s="67" t="s">
        <v>18</v>
      </c>
      <c r="C232" s="76"/>
      <c r="D232" s="76"/>
      <c r="E232" s="76" t="s">
        <v>271</v>
      </c>
      <c r="F232" s="92" t="s">
        <v>118</v>
      </c>
      <c r="G232" s="71"/>
      <c r="H232" s="71"/>
      <c r="I232" s="71" t="s">
        <v>196</v>
      </c>
      <c r="J232" s="71" t="s">
        <v>5</v>
      </c>
      <c r="K232" s="74"/>
      <c r="L232" s="74"/>
      <c r="M232" s="74"/>
      <c r="N232" s="72">
        <v>1.0</v>
      </c>
      <c r="O232" s="75"/>
      <c r="P232" s="75"/>
    </row>
    <row r="233">
      <c r="A233" s="83" t="s">
        <v>427</v>
      </c>
      <c r="B233" s="67" t="s">
        <v>18</v>
      </c>
      <c r="C233" s="76"/>
      <c r="D233" s="76"/>
      <c r="E233" s="76" t="s">
        <v>271</v>
      </c>
      <c r="F233" s="92" t="s">
        <v>118</v>
      </c>
      <c r="G233" s="71"/>
      <c r="H233" s="71"/>
      <c r="I233" s="71" t="s">
        <v>196</v>
      </c>
      <c r="J233" s="71" t="s">
        <v>5</v>
      </c>
      <c r="K233" s="74"/>
      <c r="L233" s="74"/>
      <c r="M233" s="74"/>
      <c r="N233" s="72">
        <v>1.0</v>
      </c>
      <c r="O233" s="75"/>
      <c r="P233" s="75"/>
    </row>
    <row r="234">
      <c r="A234" s="83" t="s">
        <v>428</v>
      </c>
      <c r="B234" s="67" t="s">
        <v>18</v>
      </c>
      <c r="C234" s="76"/>
      <c r="D234" s="76"/>
      <c r="E234" s="76" t="s">
        <v>271</v>
      </c>
      <c r="F234" s="92" t="s">
        <v>118</v>
      </c>
      <c r="G234" s="71"/>
      <c r="H234" s="71"/>
      <c r="I234" s="71" t="s">
        <v>196</v>
      </c>
      <c r="J234" s="71" t="s">
        <v>5</v>
      </c>
      <c r="K234" s="74"/>
      <c r="L234" s="74"/>
      <c r="M234" s="74"/>
      <c r="N234" s="72">
        <v>1.0</v>
      </c>
      <c r="O234" s="75"/>
      <c r="P234" s="75"/>
    </row>
    <row r="235">
      <c r="A235" s="83" t="s">
        <v>429</v>
      </c>
      <c r="B235" s="67" t="s">
        <v>18</v>
      </c>
      <c r="C235" s="76"/>
      <c r="D235" s="76"/>
      <c r="E235" s="76" t="s">
        <v>271</v>
      </c>
      <c r="F235" s="92" t="s">
        <v>118</v>
      </c>
      <c r="G235" s="71"/>
      <c r="H235" s="71"/>
      <c r="I235" s="71" t="s">
        <v>196</v>
      </c>
      <c r="J235" s="71" t="s">
        <v>5</v>
      </c>
      <c r="K235" s="74"/>
      <c r="L235" s="74"/>
      <c r="M235" s="74"/>
      <c r="N235" s="72">
        <v>1.0</v>
      </c>
      <c r="O235" s="75"/>
      <c r="P235" s="75"/>
    </row>
    <row r="236">
      <c r="A236" s="83" t="s">
        <v>430</v>
      </c>
      <c r="B236" s="67" t="s">
        <v>18</v>
      </c>
      <c r="C236" s="76"/>
      <c r="D236" s="76"/>
      <c r="E236" s="76" t="s">
        <v>271</v>
      </c>
      <c r="F236" s="92" t="s">
        <v>118</v>
      </c>
      <c r="G236" s="71"/>
      <c r="H236" s="71"/>
      <c r="I236" s="71" t="s">
        <v>196</v>
      </c>
      <c r="J236" s="71" t="s">
        <v>5</v>
      </c>
      <c r="K236" s="74"/>
      <c r="L236" s="74"/>
      <c r="M236" s="74"/>
      <c r="N236" s="72">
        <v>1.0</v>
      </c>
      <c r="O236" s="75"/>
      <c r="P236" s="75"/>
    </row>
    <row r="237">
      <c r="A237" s="83" t="s">
        <v>431</v>
      </c>
      <c r="B237" s="67" t="s">
        <v>18</v>
      </c>
      <c r="C237" s="76"/>
      <c r="D237" s="76"/>
      <c r="E237" s="76" t="s">
        <v>271</v>
      </c>
      <c r="F237" s="92" t="s">
        <v>118</v>
      </c>
      <c r="G237" s="71"/>
      <c r="H237" s="71"/>
      <c r="I237" s="71" t="s">
        <v>196</v>
      </c>
      <c r="J237" s="71" t="s">
        <v>5</v>
      </c>
      <c r="K237" s="74"/>
      <c r="L237" s="74"/>
      <c r="M237" s="74"/>
      <c r="N237" s="72">
        <v>1.0</v>
      </c>
      <c r="O237" s="75"/>
      <c r="P237" s="75"/>
    </row>
    <row r="238">
      <c r="A238" s="83" t="s">
        <v>432</v>
      </c>
      <c r="B238" s="67" t="s">
        <v>18</v>
      </c>
      <c r="C238" s="76"/>
      <c r="D238" s="76"/>
      <c r="E238" s="76" t="s">
        <v>271</v>
      </c>
      <c r="F238" s="92" t="s">
        <v>118</v>
      </c>
      <c r="G238" s="71"/>
      <c r="H238" s="71"/>
      <c r="I238" s="71" t="s">
        <v>196</v>
      </c>
      <c r="J238" s="71" t="s">
        <v>5</v>
      </c>
      <c r="K238" s="74"/>
      <c r="L238" s="74"/>
      <c r="M238" s="74"/>
      <c r="N238" s="72">
        <v>1.0</v>
      </c>
      <c r="O238" s="75"/>
      <c r="P238" s="75"/>
    </row>
    <row r="239">
      <c r="A239" s="83" t="s">
        <v>433</v>
      </c>
      <c r="B239" s="67" t="s">
        <v>18</v>
      </c>
      <c r="C239" s="76"/>
      <c r="D239" s="76"/>
      <c r="E239" s="76" t="s">
        <v>271</v>
      </c>
      <c r="F239" s="92" t="s">
        <v>118</v>
      </c>
      <c r="G239" s="71"/>
      <c r="H239" s="71"/>
      <c r="I239" s="71" t="s">
        <v>196</v>
      </c>
      <c r="J239" s="71" t="s">
        <v>5</v>
      </c>
      <c r="K239" s="74"/>
      <c r="L239" s="74"/>
      <c r="M239" s="74"/>
      <c r="N239" s="72">
        <v>1.0</v>
      </c>
      <c r="O239" s="75"/>
      <c r="P239" s="75"/>
    </row>
    <row r="240">
      <c r="A240" s="83" t="s">
        <v>434</v>
      </c>
      <c r="B240" s="67" t="s">
        <v>18</v>
      </c>
      <c r="C240" s="76"/>
      <c r="D240" s="76"/>
      <c r="E240" s="76" t="s">
        <v>271</v>
      </c>
      <c r="F240" s="92" t="s">
        <v>118</v>
      </c>
      <c r="G240" s="71"/>
      <c r="H240" s="71"/>
      <c r="I240" s="71" t="s">
        <v>196</v>
      </c>
      <c r="J240" s="71" t="s">
        <v>5</v>
      </c>
      <c r="K240" s="74"/>
      <c r="L240" s="74"/>
      <c r="M240" s="74"/>
      <c r="N240" s="72">
        <v>1.0</v>
      </c>
      <c r="O240" s="75"/>
      <c r="P240" s="75"/>
    </row>
    <row r="241">
      <c r="A241" s="83" t="s">
        <v>435</v>
      </c>
      <c r="B241" s="67" t="s">
        <v>18</v>
      </c>
      <c r="C241" s="76"/>
      <c r="D241" s="76"/>
      <c r="E241" s="76" t="s">
        <v>271</v>
      </c>
      <c r="F241" s="92" t="s">
        <v>118</v>
      </c>
      <c r="G241" s="71"/>
      <c r="H241" s="71"/>
      <c r="I241" s="71" t="s">
        <v>196</v>
      </c>
      <c r="J241" s="71" t="s">
        <v>5</v>
      </c>
      <c r="K241" s="74"/>
      <c r="L241" s="74"/>
      <c r="M241" s="74"/>
      <c r="N241" s="72">
        <v>1.0</v>
      </c>
      <c r="O241" s="75"/>
      <c r="P241" s="75"/>
    </row>
    <row r="242">
      <c r="A242" s="83" t="s">
        <v>436</v>
      </c>
      <c r="B242" s="67" t="s">
        <v>18</v>
      </c>
      <c r="C242" s="76"/>
      <c r="D242" s="76"/>
      <c r="E242" s="76" t="s">
        <v>271</v>
      </c>
      <c r="F242" s="92" t="s">
        <v>118</v>
      </c>
      <c r="G242" s="71"/>
      <c r="H242" s="71"/>
      <c r="I242" s="71" t="s">
        <v>196</v>
      </c>
      <c r="J242" s="71" t="s">
        <v>5</v>
      </c>
      <c r="K242" s="74"/>
      <c r="L242" s="74"/>
      <c r="M242" s="74"/>
      <c r="N242" s="72">
        <v>1.0</v>
      </c>
      <c r="O242" s="75"/>
      <c r="P242" s="75"/>
    </row>
    <row r="243">
      <c r="A243" s="83" t="s">
        <v>437</v>
      </c>
      <c r="B243" s="67" t="s">
        <v>18</v>
      </c>
      <c r="C243" s="76"/>
      <c r="D243" s="76"/>
      <c r="E243" s="76" t="s">
        <v>271</v>
      </c>
      <c r="F243" s="92" t="s">
        <v>118</v>
      </c>
      <c r="G243" s="71"/>
      <c r="H243" s="71"/>
      <c r="I243" s="71" t="s">
        <v>196</v>
      </c>
      <c r="J243" s="71" t="s">
        <v>5</v>
      </c>
      <c r="K243" s="74"/>
      <c r="L243" s="74"/>
      <c r="M243" s="74"/>
      <c r="N243" s="72">
        <v>1.0</v>
      </c>
      <c r="O243" s="75"/>
      <c r="P243" s="75"/>
    </row>
    <row r="244">
      <c r="A244" s="83" t="s">
        <v>438</v>
      </c>
      <c r="B244" s="67" t="s">
        <v>18</v>
      </c>
      <c r="C244" s="76"/>
      <c r="D244" s="76"/>
      <c r="E244" s="76" t="s">
        <v>271</v>
      </c>
      <c r="F244" s="92" t="s">
        <v>118</v>
      </c>
      <c r="G244" s="71"/>
      <c r="H244" s="71"/>
      <c r="I244" s="71" t="s">
        <v>196</v>
      </c>
      <c r="J244" s="71" t="s">
        <v>5</v>
      </c>
      <c r="K244" s="74"/>
      <c r="L244" s="74"/>
      <c r="M244" s="74"/>
      <c r="N244" s="72">
        <v>1.0</v>
      </c>
      <c r="O244" s="75"/>
      <c r="P244" s="75"/>
    </row>
    <row r="245">
      <c r="A245" s="83" t="s">
        <v>439</v>
      </c>
      <c r="B245" s="67" t="s">
        <v>18</v>
      </c>
      <c r="C245" s="76"/>
      <c r="D245" s="76"/>
      <c r="E245" s="76" t="s">
        <v>271</v>
      </c>
      <c r="F245" s="92" t="s">
        <v>118</v>
      </c>
      <c r="G245" s="71"/>
      <c r="H245" s="71"/>
      <c r="I245" s="71" t="s">
        <v>196</v>
      </c>
      <c r="J245" s="71" t="s">
        <v>5</v>
      </c>
      <c r="K245" s="74"/>
      <c r="L245" s="74"/>
      <c r="M245" s="74"/>
      <c r="N245" s="72">
        <v>1.0</v>
      </c>
      <c r="O245" s="75"/>
      <c r="P245" s="75"/>
    </row>
    <row r="246">
      <c r="A246" s="83" t="s">
        <v>440</v>
      </c>
      <c r="B246" s="67" t="s">
        <v>18</v>
      </c>
      <c r="C246" s="76"/>
      <c r="D246" s="76"/>
      <c r="E246" s="76" t="s">
        <v>271</v>
      </c>
      <c r="F246" s="92" t="s">
        <v>118</v>
      </c>
      <c r="G246" s="71"/>
      <c r="H246" s="71"/>
      <c r="I246" s="71" t="s">
        <v>196</v>
      </c>
      <c r="J246" s="71" t="s">
        <v>5</v>
      </c>
      <c r="K246" s="74"/>
      <c r="L246" s="74"/>
      <c r="M246" s="74"/>
      <c r="N246" s="72">
        <v>1.0</v>
      </c>
      <c r="O246" s="75"/>
      <c r="P246" s="75"/>
    </row>
    <row r="247">
      <c r="A247" s="83" t="s">
        <v>441</v>
      </c>
      <c r="B247" s="67" t="s">
        <v>18</v>
      </c>
      <c r="C247" s="76"/>
      <c r="D247" s="76"/>
      <c r="E247" s="76" t="s">
        <v>271</v>
      </c>
      <c r="F247" s="92" t="s">
        <v>118</v>
      </c>
      <c r="G247" s="71"/>
      <c r="H247" s="71"/>
      <c r="I247" s="71" t="s">
        <v>196</v>
      </c>
      <c r="J247" s="71" t="s">
        <v>5</v>
      </c>
      <c r="K247" s="74"/>
      <c r="L247" s="74"/>
      <c r="M247" s="74"/>
      <c r="N247" s="72">
        <v>1.0</v>
      </c>
      <c r="O247" s="75"/>
      <c r="P247" s="75"/>
    </row>
    <row r="248">
      <c r="A248" s="83" t="s">
        <v>442</v>
      </c>
      <c r="B248" s="67" t="s">
        <v>18</v>
      </c>
      <c r="C248" s="76"/>
      <c r="D248" s="76"/>
      <c r="E248" s="76" t="s">
        <v>271</v>
      </c>
      <c r="F248" s="71" t="s">
        <v>132</v>
      </c>
      <c r="G248" s="71"/>
      <c r="H248" s="71"/>
      <c r="I248" s="71" t="s">
        <v>196</v>
      </c>
      <c r="J248" s="71" t="s">
        <v>5</v>
      </c>
      <c r="K248" s="74"/>
      <c r="L248" s="74"/>
      <c r="M248" s="74"/>
      <c r="N248" s="72">
        <v>1.0</v>
      </c>
      <c r="O248" s="75"/>
      <c r="P248" s="75"/>
    </row>
    <row r="249">
      <c r="A249" s="83" t="s">
        <v>443</v>
      </c>
      <c r="B249" s="67" t="s">
        <v>18</v>
      </c>
      <c r="C249" s="76"/>
      <c r="D249" s="76"/>
      <c r="E249" s="76" t="s">
        <v>271</v>
      </c>
      <c r="F249" s="71" t="s">
        <v>133</v>
      </c>
      <c r="G249" s="71"/>
      <c r="H249" s="71"/>
      <c r="I249" s="71" t="s">
        <v>196</v>
      </c>
      <c r="J249" s="71" t="s">
        <v>5</v>
      </c>
      <c r="K249" s="74"/>
      <c r="L249" s="74"/>
      <c r="M249" s="74"/>
      <c r="N249" s="72">
        <v>2.0</v>
      </c>
      <c r="O249" s="75"/>
      <c r="P249" s="75"/>
    </row>
    <row r="250">
      <c r="A250" s="83" t="s">
        <v>444</v>
      </c>
      <c r="B250" s="67" t="s">
        <v>18</v>
      </c>
      <c r="C250" s="76"/>
      <c r="D250" s="76"/>
      <c r="E250" s="76" t="s">
        <v>271</v>
      </c>
      <c r="F250" s="71" t="s">
        <v>133</v>
      </c>
      <c r="G250" s="71"/>
      <c r="H250" s="71"/>
      <c r="I250" s="71" t="s">
        <v>196</v>
      </c>
      <c r="J250" s="71" t="s">
        <v>5</v>
      </c>
      <c r="K250" s="74"/>
      <c r="L250" s="74"/>
      <c r="M250" s="74"/>
      <c r="N250" s="72">
        <v>3.0</v>
      </c>
      <c r="O250" s="75"/>
      <c r="P250" s="75"/>
    </row>
    <row r="251">
      <c r="A251" s="83" t="s">
        <v>445</v>
      </c>
      <c r="B251" s="67" t="s">
        <v>18</v>
      </c>
      <c r="C251" s="76"/>
      <c r="D251" s="76"/>
      <c r="E251" s="76" t="s">
        <v>271</v>
      </c>
      <c r="F251" s="71" t="s">
        <v>133</v>
      </c>
      <c r="G251" s="71"/>
      <c r="H251" s="71"/>
      <c r="I251" s="71" t="s">
        <v>196</v>
      </c>
      <c r="J251" s="71" t="s">
        <v>5</v>
      </c>
      <c r="K251" s="74"/>
      <c r="L251" s="74"/>
      <c r="M251" s="74"/>
      <c r="N251" s="72">
        <v>1.0</v>
      </c>
      <c r="O251" s="75"/>
      <c r="P251" s="75"/>
    </row>
    <row r="252">
      <c r="A252" s="83" t="s">
        <v>446</v>
      </c>
      <c r="B252" s="67" t="s">
        <v>18</v>
      </c>
      <c r="C252" s="76"/>
      <c r="D252" s="76"/>
      <c r="E252" s="76" t="s">
        <v>271</v>
      </c>
      <c r="F252" s="71" t="s">
        <v>133</v>
      </c>
      <c r="G252" s="71"/>
      <c r="H252" s="71"/>
      <c r="I252" s="71" t="s">
        <v>196</v>
      </c>
      <c r="J252" s="71" t="s">
        <v>5</v>
      </c>
      <c r="K252" s="74"/>
      <c r="L252" s="74"/>
      <c r="M252" s="74"/>
      <c r="N252" s="72">
        <v>2.0</v>
      </c>
      <c r="O252" s="75"/>
      <c r="P252" s="75"/>
    </row>
    <row r="253">
      <c r="A253" s="83" t="s">
        <v>447</v>
      </c>
      <c r="B253" s="67" t="s">
        <v>18</v>
      </c>
      <c r="C253" s="76"/>
      <c r="D253" s="76"/>
      <c r="E253" s="76" t="s">
        <v>271</v>
      </c>
      <c r="F253" s="71" t="s">
        <v>133</v>
      </c>
      <c r="G253" s="71"/>
      <c r="H253" s="71"/>
      <c r="I253" s="71" t="s">
        <v>196</v>
      </c>
      <c r="J253" s="71" t="s">
        <v>5</v>
      </c>
      <c r="K253" s="74"/>
      <c r="L253" s="74"/>
      <c r="M253" s="74"/>
      <c r="N253" s="72">
        <v>2.0</v>
      </c>
      <c r="O253" s="75"/>
      <c r="P253" s="75"/>
    </row>
    <row r="254">
      <c r="A254" s="83" t="s">
        <v>448</v>
      </c>
      <c r="B254" s="67" t="s">
        <v>18</v>
      </c>
      <c r="C254" s="76"/>
      <c r="D254" s="76"/>
      <c r="E254" s="76" t="s">
        <v>271</v>
      </c>
      <c r="F254" s="71" t="s">
        <v>133</v>
      </c>
      <c r="G254" s="71"/>
      <c r="H254" s="71"/>
      <c r="I254" s="71" t="s">
        <v>196</v>
      </c>
      <c r="J254" s="71" t="s">
        <v>5</v>
      </c>
      <c r="K254" s="74"/>
      <c r="L254" s="74"/>
      <c r="M254" s="74"/>
      <c r="N254" s="72">
        <v>1.0</v>
      </c>
      <c r="O254" s="75"/>
      <c r="P254" s="75"/>
    </row>
    <row r="255">
      <c r="A255" s="83" t="s">
        <v>449</v>
      </c>
      <c r="B255" s="67" t="s">
        <v>18</v>
      </c>
      <c r="C255" s="76"/>
      <c r="D255" s="76"/>
      <c r="E255" s="76" t="s">
        <v>271</v>
      </c>
      <c r="F255" s="71" t="s">
        <v>133</v>
      </c>
      <c r="G255" s="71"/>
      <c r="H255" s="71"/>
      <c r="I255" s="71" t="s">
        <v>196</v>
      </c>
      <c r="J255" s="71" t="s">
        <v>5</v>
      </c>
      <c r="K255" s="74"/>
      <c r="L255" s="74"/>
      <c r="M255" s="74"/>
      <c r="N255" s="72">
        <v>1.0</v>
      </c>
      <c r="O255" s="75"/>
      <c r="P255" s="75"/>
    </row>
    <row r="256">
      <c r="A256" s="83" t="s">
        <v>450</v>
      </c>
      <c r="B256" s="67" t="s">
        <v>18</v>
      </c>
      <c r="C256" s="76"/>
      <c r="D256" s="76"/>
      <c r="E256" s="76" t="s">
        <v>271</v>
      </c>
      <c r="F256" s="71" t="s">
        <v>133</v>
      </c>
      <c r="G256" s="71"/>
      <c r="H256" s="71"/>
      <c r="I256" s="71" t="s">
        <v>196</v>
      </c>
      <c r="J256" s="71" t="s">
        <v>5</v>
      </c>
      <c r="K256" s="74"/>
      <c r="L256" s="74"/>
      <c r="M256" s="74"/>
      <c r="N256" s="72">
        <v>2.0</v>
      </c>
      <c r="O256" s="75"/>
      <c r="P256" s="75"/>
    </row>
    <row r="257">
      <c r="A257" s="83" t="s">
        <v>451</v>
      </c>
      <c r="B257" s="67" t="s">
        <v>18</v>
      </c>
      <c r="C257" s="76"/>
      <c r="D257" s="76"/>
      <c r="E257" s="76" t="s">
        <v>271</v>
      </c>
      <c r="F257" s="71" t="s">
        <v>133</v>
      </c>
      <c r="G257" s="71"/>
      <c r="H257" s="71"/>
      <c r="I257" s="71" t="s">
        <v>196</v>
      </c>
      <c r="J257" s="71" t="s">
        <v>5</v>
      </c>
      <c r="K257" s="74"/>
      <c r="L257" s="74"/>
      <c r="M257" s="74"/>
      <c r="N257" s="72">
        <v>1.0</v>
      </c>
      <c r="O257" s="75"/>
      <c r="P257" s="75"/>
    </row>
    <row r="258">
      <c r="A258" s="83" t="s">
        <v>452</v>
      </c>
      <c r="B258" s="67" t="s">
        <v>18</v>
      </c>
      <c r="C258" s="76"/>
      <c r="D258" s="76"/>
      <c r="E258" s="76" t="s">
        <v>271</v>
      </c>
      <c r="F258" s="71" t="s">
        <v>133</v>
      </c>
      <c r="G258" s="71"/>
      <c r="H258" s="71"/>
      <c r="I258" s="71" t="s">
        <v>196</v>
      </c>
      <c r="J258" s="71" t="s">
        <v>5</v>
      </c>
      <c r="K258" s="74"/>
      <c r="L258" s="74"/>
      <c r="M258" s="74"/>
      <c r="N258" s="72">
        <v>1.0</v>
      </c>
      <c r="O258" s="75"/>
      <c r="P258" s="75"/>
    </row>
    <row r="259">
      <c r="A259" s="83" t="s">
        <v>453</v>
      </c>
      <c r="B259" s="67" t="s">
        <v>18</v>
      </c>
      <c r="C259" s="76"/>
      <c r="D259" s="76"/>
      <c r="E259" s="76" t="s">
        <v>271</v>
      </c>
      <c r="F259" s="71" t="s">
        <v>133</v>
      </c>
      <c r="G259" s="71"/>
      <c r="H259" s="71"/>
      <c r="I259" s="71" t="s">
        <v>196</v>
      </c>
      <c r="J259" s="71" t="s">
        <v>5</v>
      </c>
      <c r="K259" s="74"/>
      <c r="L259" s="74"/>
      <c r="M259" s="74"/>
      <c r="N259" s="72">
        <v>1.0</v>
      </c>
      <c r="O259" s="75"/>
      <c r="P259" s="75"/>
    </row>
    <row r="260">
      <c r="A260" s="83" t="s">
        <v>454</v>
      </c>
      <c r="B260" s="67" t="s">
        <v>18</v>
      </c>
      <c r="C260" s="76"/>
      <c r="D260" s="76"/>
      <c r="E260" s="76" t="s">
        <v>271</v>
      </c>
      <c r="F260" s="71" t="s">
        <v>133</v>
      </c>
      <c r="G260" s="71"/>
      <c r="H260" s="71"/>
      <c r="I260" s="71" t="s">
        <v>196</v>
      </c>
      <c r="J260" s="71" t="s">
        <v>5</v>
      </c>
      <c r="K260" s="74"/>
      <c r="L260" s="74"/>
      <c r="M260" s="74"/>
      <c r="N260" s="72">
        <v>1.0</v>
      </c>
      <c r="O260" s="75"/>
      <c r="P260" s="75"/>
    </row>
    <row r="261">
      <c r="A261" s="83" t="s">
        <v>455</v>
      </c>
      <c r="B261" s="67" t="s">
        <v>18</v>
      </c>
      <c r="C261" s="76"/>
      <c r="D261" s="76"/>
      <c r="E261" s="76" t="s">
        <v>271</v>
      </c>
      <c r="F261" s="71" t="s">
        <v>133</v>
      </c>
      <c r="G261" s="71"/>
      <c r="H261" s="71"/>
      <c r="I261" s="71" t="s">
        <v>196</v>
      </c>
      <c r="J261" s="71" t="s">
        <v>5</v>
      </c>
      <c r="K261" s="74"/>
      <c r="L261" s="74"/>
      <c r="M261" s="74"/>
      <c r="N261" s="72">
        <v>1.0</v>
      </c>
      <c r="O261" s="75"/>
      <c r="P261" s="75"/>
    </row>
    <row r="262">
      <c r="A262" s="83" t="s">
        <v>456</v>
      </c>
      <c r="B262" s="67" t="s">
        <v>18</v>
      </c>
      <c r="C262" s="76"/>
      <c r="D262" s="76"/>
      <c r="E262" s="76" t="s">
        <v>271</v>
      </c>
      <c r="F262" s="71" t="s">
        <v>133</v>
      </c>
      <c r="G262" s="71"/>
      <c r="H262" s="71"/>
      <c r="I262" s="71" t="s">
        <v>196</v>
      </c>
      <c r="J262" s="71" t="s">
        <v>5</v>
      </c>
      <c r="K262" s="74"/>
      <c r="L262" s="74"/>
      <c r="M262" s="74"/>
      <c r="N262" s="72">
        <v>3.0</v>
      </c>
      <c r="O262" s="75"/>
      <c r="P262" s="75"/>
    </row>
    <row r="263">
      <c r="A263" s="83" t="s">
        <v>457</v>
      </c>
      <c r="B263" s="67" t="s">
        <v>18</v>
      </c>
      <c r="C263" s="76"/>
      <c r="D263" s="76"/>
      <c r="E263" s="76" t="s">
        <v>271</v>
      </c>
      <c r="F263" s="71" t="s">
        <v>133</v>
      </c>
      <c r="G263" s="71"/>
      <c r="H263" s="71"/>
      <c r="I263" s="71" t="s">
        <v>196</v>
      </c>
      <c r="J263" s="71" t="s">
        <v>5</v>
      </c>
      <c r="K263" s="74"/>
      <c r="L263" s="74"/>
      <c r="M263" s="74"/>
      <c r="N263" s="72">
        <v>1.0</v>
      </c>
      <c r="O263" s="75"/>
      <c r="P263" s="75"/>
    </row>
    <row r="264">
      <c r="A264" s="83" t="s">
        <v>458</v>
      </c>
      <c r="B264" s="67" t="s">
        <v>18</v>
      </c>
      <c r="C264" s="76"/>
      <c r="D264" s="76"/>
      <c r="E264" s="76" t="s">
        <v>271</v>
      </c>
      <c r="F264" s="71" t="s">
        <v>133</v>
      </c>
      <c r="G264" s="71"/>
      <c r="H264" s="71"/>
      <c r="I264" s="71" t="s">
        <v>196</v>
      </c>
      <c r="J264" s="71" t="s">
        <v>5</v>
      </c>
      <c r="K264" s="74"/>
      <c r="L264" s="74"/>
      <c r="M264" s="74"/>
      <c r="N264" s="72">
        <v>2.0</v>
      </c>
      <c r="O264" s="75"/>
      <c r="P264" s="75"/>
    </row>
    <row r="265">
      <c r="A265" s="83" t="s">
        <v>459</v>
      </c>
      <c r="B265" s="67" t="s">
        <v>18</v>
      </c>
      <c r="C265" s="76"/>
      <c r="D265" s="76"/>
      <c r="E265" s="76" t="s">
        <v>271</v>
      </c>
      <c r="F265" s="71" t="s">
        <v>133</v>
      </c>
      <c r="G265" s="71"/>
      <c r="H265" s="71"/>
      <c r="I265" s="71" t="s">
        <v>196</v>
      </c>
      <c r="J265" s="71" t="s">
        <v>5</v>
      </c>
      <c r="K265" s="74"/>
      <c r="L265" s="74"/>
      <c r="M265" s="74"/>
      <c r="N265" s="72">
        <v>1.0</v>
      </c>
      <c r="O265" s="75"/>
      <c r="P265" s="75"/>
    </row>
    <row r="266">
      <c r="A266" s="83" t="s">
        <v>460</v>
      </c>
      <c r="B266" s="67" t="s">
        <v>18</v>
      </c>
      <c r="C266" s="76"/>
      <c r="D266" s="76"/>
      <c r="E266" s="76" t="s">
        <v>271</v>
      </c>
      <c r="F266" s="71" t="s">
        <v>133</v>
      </c>
      <c r="G266" s="71"/>
      <c r="H266" s="71"/>
      <c r="I266" s="71" t="s">
        <v>196</v>
      </c>
      <c r="J266" s="71" t="s">
        <v>5</v>
      </c>
      <c r="K266" s="74"/>
      <c r="L266" s="74"/>
      <c r="M266" s="74"/>
      <c r="N266" s="72">
        <v>2.0</v>
      </c>
      <c r="O266" s="75"/>
      <c r="P266" s="75"/>
    </row>
    <row r="267">
      <c r="A267" s="83" t="s">
        <v>461</v>
      </c>
      <c r="B267" s="67" t="s">
        <v>18</v>
      </c>
      <c r="C267" s="76"/>
      <c r="D267" s="76"/>
      <c r="E267" s="76" t="s">
        <v>271</v>
      </c>
      <c r="F267" s="71" t="s">
        <v>133</v>
      </c>
      <c r="G267" s="71"/>
      <c r="H267" s="71"/>
      <c r="I267" s="71" t="s">
        <v>196</v>
      </c>
      <c r="J267" s="71" t="s">
        <v>5</v>
      </c>
      <c r="K267" s="74"/>
      <c r="L267" s="74"/>
      <c r="M267" s="74"/>
      <c r="N267" s="72">
        <v>5.0</v>
      </c>
      <c r="O267" s="75"/>
      <c r="P267" s="75"/>
    </row>
    <row r="268">
      <c r="A268" s="83" t="s">
        <v>462</v>
      </c>
      <c r="B268" s="67" t="s">
        <v>18</v>
      </c>
      <c r="C268" s="76"/>
      <c r="D268" s="76"/>
      <c r="E268" s="76" t="s">
        <v>271</v>
      </c>
      <c r="F268" s="71" t="s">
        <v>133</v>
      </c>
      <c r="G268" s="71"/>
      <c r="H268" s="71"/>
      <c r="I268" s="71" t="s">
        <v>196</v>
      </c>
      <c r="J268" s="71" t="s">
        <v>5</v>
      </c>
      <c r="K268" s="74"/>
      <c r="L268" s="74"/>
      <c r="M268" s="74"/>
      <c r="N268" s="72">
        <v>5.0</v>
      </c>
      <c r="O268" s="75"/>
      <c r="P268" s="75"/>
    </row>
    <row r="269">
      <c r="A269" s="83" t="s">
        <v>463</v>
      </c>
      <c r="B269" s="67" t="s">
        <v>18</v>
      </c>
      <c r="C269" s="76"/>
      <c r="D269" s="76"/>
      <c r="E269" s="76" t="s">
        <v>271</v>
      </c>
      <c r="F269" s="71" t="s">
        <v>133</v>
      </c>
      <c r="G269" s="71"/>
      <c r="H269" s="71"/>
      <c r="I269" s="71" t="s">
        <v>196</v>
      </c>
      <c r="J269" s="71" t="s">
        <v>5</v>
      </c>
      <c r="K269" s="74"/>
      <c r="L269" s="74"/>
      <c r="M269" s="74"/>
      <c r="N269" s="72">
        <v>3.0</v>
      </c>
      <c r="O269" s="75"/>
      <c r="P269" s="75"/>
    </row>
    <row r="270">
      <c r="A270" s="83" t="s">
        <v>464</v>
      </c>
      <c r="B270" s="67" t="s">
        <v>18</v>
      </c>
      <c r="C270" s="76"/>
      <c r="D270" s="76"/>
      <c r="E270" s="76" t="s">
        <v>271</v>
      </c>
      <c r="F270" s="71" t="s">
        <v>133</v>
      </c>
      <c r="G270" s="71"/>
      <c r="H270" s="71"/>
      <c r="I270" s="71" t="s">
        <v>196</v>
      </c>
      <c r="J270" s="71" t="s">
        <v>5</v>
      </c>
      <c r="K270" s="74"/>
      <c r="L270" s="74"/>
      <c r="M270" s="74"/>
      <c r="N270" s="72">
        <v>3.0</v>
      </c>
      <c r="O270" s="75"/>
      <c r="P270" s="75"/>
    </row>
    <row r="271">
      <c r="A271" s="83" t="s">
        <v>465</v>
      </c>
      <c r="B271" s="67" t="s">
        <v>18</v>
      </c>
      <c r="C271" s="76"/>
      <c r="D271" s="76"/>
      <c r="E271" s="76" t="s">
        <v>271</v>
      </c>
      <c r="F271" s="71" t="s">
        <v>133</v>
      </c>
      <c r="G271" s="71"/>
      <c r="H271" s="71"/>
      <c r="I271" s="71" t="s">
        <v>196</v>
      </c>
      <c r="J271" s="71" t="s">
        <v>5</v>
      </c>
      <c r="K271" s="74"/>
      <c r="L271" s="74"/>
      <c r="M271" s="74"/>
      <c r="N271" s="72">
        <v>2.0</v>
      </c>
      <c r="O271" s="75"/>
      <c r="P271" s="75"/>
    </row>
    <row r="272">
      <c r="A272" s="93" t="s">
        <v>466</v>
      </c>
      <c r="B272" s="94" t="s">
        <v>140</v>
      </c>
      <c r="C272" s="94"/>
      <c r="D272" s="94"/>
      <c r="E272" s="94" t="s">
        <v>140</v>
      </c>
      <c r="F272" s="94" t="s">
        <v>140</v>
      </c>
      <c r="G272" s="95"/>
      <c r="H272" s="95"/>
      <c r="I272" s="95" t="s">
        <v>196</v>
      </c>
      <c r="J272" s="95" t="s">
        <v>5</v>
      </c>
      <c r="K272" s="96"/>
      <c r="L272" s="96"/>
      <c r="M272" s="96"/>
      <c r="N272" s="97">
        <v>1.0</v>
      </c>
      <c r="O272" s="98"/>
      <c r="P272" s="98"/>
    </row>
    <row r="273">
      <c r="A273" s="93" t="s">
        <v>466</v>
      </c>
      <c r="B273" s="94" t="s">
        <v>140</v>
      </c>
      <c r="C273" s="94"/>
      <c r="D273" s="94"/>
      <c r="E273" s="94" t="s">
        <v>140</v>
      </c>
      <c r="F273" s="94" t="s">
        <v>140</v>
      </c>
      <c r="G273" s="95"/>
      <c r="H273" s="95"/>
      <c r="I273" s="95" t="s">
        <v>196</v>
      </c>
      <c r="J273" s="95" t="s">
        <v>5</v>
      </c>
      <c r="K273" s="96"/>
      <c r="L273" s="96"/>
      <c r="M273" s="96"/>
      <c r="N273" s="97">
        <v>1.0</v>
      </c>
      <c r="O273" s="98"/>
      <c r="P273" s="98"/>
    </row>
    <row r="274">
      <c r="A274" s="93" t="s">
        <v>466</v>
      </c>
      <c r="B274" s="94" t="s">
        <v>140</v>
      </c>
      <c r="C274" s="94"/>
      <c r="D274" s="94"/>
      <c r="E274" s="94" t="s">
        <v>140</v>
      </c>
      <c r="F274" s="94" t="s">
        <v>140</v>
      </c>
      <c r="G274" s="95"/>
      <c r="H274" s="95"/>
      <c r="I274" s="95" t="s">
        <v>196</v>
      </c>
      <c r="J274" s="95" t="s">
        <v>5</v>
      </c>
      <c r="K274" s="96"/>
      <c r="L274" s="96"/>
      <c r="M274" s="96"/>
      <c r="N274" s="97">
        <v>1.0</v>
      </c>
      <c r="O274" s="98"/>
      <c r="P274" s="98"/>
    </row>
    <row r="275">
      <c r="A275" s="83" t="s">
        <v>467</v>
      </c>
      <c r="B275" s="67" t="s">
        <v>16</v>
      </c>
      <c r="C275" s="84"/>
      <c r="D275" s="84"/>
      <c r="E275" s="84" t="s">
        <v>144</v>
      </c>
      <c r="F275" s="84" t="s">
        <v>144</v>
      </c>
      <c r="G275" s="71"/>
      <c r="H275" s="71"/>
      <c r="I275" s="71" t="s">
        <v>196</v>
      </c>
      <c r="J275" s="71" t="s">
        <v>5</v>
      </c>
      <c r="K275" s="74"/>
      <c r="L275" s="74"/>
      <c r="M275" s="74"/>
      <c r="N275" s="72">
        <v>2.0</v>
      </c>
      <c r="O275" s="75"/>
      <c r="P275" s="75"/>
    </row>
    <row r="276">
      <c r="A276" s="83" t="s">
        <v>468</v>
      </c>
      <c r="B276" s="67" t="s">
        <v>20</v>
      </c>
      <c r="C276" s="72"/>
      <c r="D276" s="72"/>
      <c r="E276" s="72" t="s">
        <v>19</v>
      </c>
      <c r="F276" s="72" t="s">
        <v>19</v>
      </c>
      <c r="G276" s="71"/>
      <c r="H276" s="71"/>
      <c r="I276" s="71" t="s">
        <v>196</v>
      </c>
      <c r="J276" s="72" t="s">
        <v>3</v>
      </c>
      <c r="K276" s="74"/>
      <c r="L276" s="74"/>
      <c r="M276" s="74"/>
      <c r="N276" s="72"/>
      <c r="O276" s="75"/>
      <c r="P276" s="75"/>
    </row>
    <row r="277">
      <c r="A277" s="83" t="s">
        <v>469</v>
      </c>
      <c r="B277" s="67" t="s">
        <v>20</v>
      </c>
      <c r="C277" s="72"/>
      <c r="D277" s="72"/>
      <c r="E277" s="72" t="s">
        <v>19</v>
      </c>
      <c r="F277" s="72" t="s">
        <v>19</v>
      </c>
      <c r="G277" s="71"/>
      <c r="H277" s="71"/>
      <c r="I277" s="71" t="s">
        <v>196</v>
      </c>
      <c r="J277" s="72" t="s">
        <v>3</v>
      </c>
      <c r="K277" s="74"/>
      <c r="L277" s="74"/>
      <c r="M277" s="74"/>
      <c r="N277" s="72"/>
      <c r="O277" s="75"/>
      <c r="P277" s="75"/>
    </row>
    <row r="278">
      <c r="A278" s="83" t="s">
        <v>470</v>
      </c>
      <c r="B278" s="67" t="s">
        <v>24</v>
      </c>
      <c r="C278" s="72"/>
      <c r="D278" s="72"/>
      <c r="E278" s="72" t="s">
        <v>23</v>
      </c>
      <c r="F278" s="72" t="s">
        <v>23</v>
      </c>
      <c r="G278" s="71"/>
      <c r="H278" s="71"/>
      <c r="I278" s="71" t="s">
        <v>196</v>
      </c>
      <c r="J278" s="72" t="s">
        <v>3</v>
      </c>
      <c r="K278" s="74"/>
      <c r="L278" s="74"/>
      <c r="M278" s="74"/>
      <c r="N278" s="72"/>
      <c r="O278" s="75"/>
      <c r="P278" s="75"/>
    </row>
    <row r="279">
      <c r="A279" s="83" t="s">
        <v>471</v>
      </c>
      <c r="B279" s="67" t="s">
        <v>24</v>
      </c>
      <c r="C279" s="72"/>
      <c r="D279" s="72"/>
      <c r="E279" s="72" t="s">
        <v>23</v>
      </c>
      <c r="F279" s="72" t="s">
        <v>23</v>
      </c>
      <c r="G279" s="71"/>
      <c r="H279" s="71"/>
      <c r="I279" s="71" t="s">
        <v>196</v>
      </c>
      <c r="J279" s="72" t="s">
        <v>3</v>
      </c>
      <c r="K279" s="74"/>
      <c r="L279" s="74"/>
      <c r="M279" s="74"/>
      <c r="N279" s="72"/>
      <c r="O279" s="75"/>
      <c r="P279" s="75"/>
    </row>
    <row r="280">
      <c r="A280" s="83" t="s">
        <v>472</v>
      </c>
      <c r="B280" s="67" t="s">
        <v>20</v>
      </c>
      <c r="C280" s="72"/>
      <c r="D280" s="72"/>
      <c r="E280" s="72" t="s">
        <v>30</v>
      </c>
      <c r="F280" s="72" t="s">
        <v>30</v>
      </c>
      <c r="G280" s="71"/>
      <c r="H280" s="71"/>
      <c r="I280" s="71" t="s">
        <v>196</v>
      </c>
      <c r="J280" s="72" t="s">
        <v>3</v>
      </c>
      <c r="K280" s="74"/>
      <c r="L280" s="74"/>
      <c r="M280" s="74"/>
      <c r="N280" s="72"/>
      <c r="O280" s="75"/>
      <c r="P280" s="75"/>
    </row>
    <row r="281">
      <c r="A281" s="83" t="s">
        <v>473</v>
      </c>
      <c r="B281" s="67" t="s">
        <v>26</v>
      </c>
      <c r="C281" s="72"/>
      <c r="D281" s="72"/>
      <c r="E281" s="72" t="s">
        <v>32</v>
      </c>
      <c r="F281" s="72" t="s">
        <v>32</v>
      </c>
      <c r="G281" s="71"/>
      <c r="H281" s="71"/>
      <c r="I281" s="71" t="s">
        <v>196</v>
      </c>
      <c r="J281" s="72" t="s">
        <v>3</v>
      </c>
      <c r="K281" s="74"/>
      <c r="L281" s="74"/>
      <c r="M281" s="74"/>
      <c r="N281" s="72"/>
      <c r="O281" s="75"/>
      <c r="P281" s="75"/>
    </row>
    <row r="282">
      <c r="A282" s="83" t="s">
        <v>474</v>
      </c>
      <c r="B282" s="67" t="s">
        <v>18</v>
      </c>
      <c r="C282" s="72"/>
      <c r="D282" s="72"/>
      <c r="E282" s="72" t="s">
        <v>35</v>
      </c>
      <c r="F282" s="72" t="s">
        <v>35</v>
      </c>
      <c r="G282" s="71"/>
      <c r="H282" s="71"/>
      <c r="I282" s="71" t="s">
        <v>196</v>
      </c>
      <c r="J282" s="72" t="s">
        <v>3</v>
      </c>
      <c r="K282" s="74"/>
      <c r="L282" s="74"/>
      <c r="M282" s="74"/>
      <c r="N282" s="72"/>
      <c r="O282" s="75"/>
      <c r="P282" s="75"/>
    </row>
    <row r="283">
      <c r="A283" s="83" t="s">
        <v>475</v>
      </c>
      <c r="B283" s="67" t="s">
        <v>18</v>
      </c>
      <c r="C283" s="72"/>
      <c r="D283" s="72"/>
      <c r="E283" s="72" t="s">
        <v>35</v>
      </c>
      <c r="F283" s="72" t="s">
        <v>35</v>
      </c>
      <c r="G283" s="71"/>
      <c r="H283" s="71"/>
      <c r="I283" s="71" t="s">
        <v>196</v>
      </c>
      <c r="J283" s="72" t="s">
        <v>3</v>
      </c>
      <c r="K283" s="74"/>
      <c r="L283" s="74"/>
      <c r="M283" s="74"/>
      <c r="N283" s="72"/>
      <c r="O283" s="75"/>
      <c r="P283" s="75"/>
    </row>
    <row r="284">
      <c r="A284" s="83" t="s">
        <v>476</v>
      </c>
      <c r="B284" s="67" t="s">
        <v>18</v>
      </c>
      <c r="C284" s="72"/>
      <c r="D284" s="72"/>
      <c r="E284" s="72" t="s">
        <v>35</v>
      </c>
      <c r="F284" s="72" t="s">
        <v>35</v>
      </c>
      <c r="G284" s="71"/>
      <c r="H284" s="71"/>
      <c r="I284" s="71" t="s">
        <v>196</v>
      </c>
      <c r="J284" s="72" t="s">
        <v>3</v>
      </c>
      <c r="K284" s="74"/>
      <c r="L284" s="74"/>
      <c r="M284" s="74"/>
      <c r="N284" s="72"/>
      <c r="O284" s="75"/>
      <c r="P284" s="75"/>
    </row>
    <row r="285">
      <c r="A285" s="83" t="s">
        <v>477</v>
      </c>
      <c r="B285" s="67" t="s">
        <v>18</v>
      </c>
      <c r="C285" s="72"/>
      <c r="D285" s="72"/>
      <c r="E285" s="72" t="s">
        <v>42</v>
      </c>
      <c r="F285" s="72" t="s">
        <v>42</v>
      </c>
      <c r="G285" s="71"/>
      <c r="H285" s="71"/>
      <c r="I285" s="71" t="s">
        <v>196</v>
      </c>
      <c r="J285" s="72" t="s">
        <v>3</v>
      </c>
      <c r="K285" s="74"/>
      <c r="L285" s="74"/>
      <c r="M285" s="74"/>
      <c r="N285" s="72"/>
      <c r="O285" s="75"/>
      <c r="P285" s="75"/>
    </row>
    <row r="286">
      <c r="A286" s="83" t="s">
        <v>478</v>
      </c>
      <c r="B286" s="67" t="s">
        <v>26</v>
      </c>
      <c r="C286" s="72"/>
      <c r="D286" s="72"/>
      <c r="E286" s="72" t="s">
        <v>44</v>
      </c>
      <c r="F286" s="72" t="s">
        <v>44</v>
      </c>
      <c r="G286" s="71"/>
      <c r="H286" s="71"/>
      <c r="I286" s="71" t="s">
        <v>196</v>
      </c>
      <c r="J286" s="72" t="s">
        <v>3</v>
      </c>
      <c r="K286" s="74"/>
      <c r="L286" s="74"/>
      <c r="M286" s="74"/>
      <c r="N286" s="72"/>
      <c r="O286" s="75"/>
      <c r="P286" s="75"/>
    </row>
    <row r="287">
      <c r="A287" s="83" t="s">
        <v>479</v>
      </c>
      <c r="B287" s="67" t="s">
        <v>26</v>
      </c>
      <c r="C287" s="72"/>
      <c r="D287" s="72"/>
      <c r="E287" s="72" t="s">
        <v>44</v>
      </c>
      <c r="F287" s="72" t="s">
        <v>44</v>
      </c>
      <c r="G287" s="71"/>
      <c r="H287" s="71"/>
      <c r="I287" s="71" t="s">
        <v>196</v>
      </c>
      <c r="J287" s="72" t="s">
        <v>3</v>
      </c>
      <c r="K287" s="74"/>
      <c r="L287" s="74"/>
      <c r="M287" s="74"/>
      <c r="N287" s="72"/>
      <c r="O287" s="75"/>
      <c r="P287" s="75"/>
    </row>
    <row r="288">
      <c r="A288" s="83" t="s">
        <v>480</v>
      </c>
      <c r="B288" s="67" t="s">
        <v>26</v>
      </c>
      <c r="C288" s="72"/>
      <c r="D288" s="72"/>
      <c r="E288" s="72" t="s">
        <v>44</v>
      </c>
      <c r="F288" s="72" t="s">
        <v>44</v>
      </c>
      <c r="G288" s="71"/>
      <c r="H288" s="71"/>
      <c r="I288" s="71" t="s">
        <v>196</v>
      </c>
      <c r="J288" s="72" t="s">
        <v>3</v>
      </c>
      <c r="K288" s="74"/>
      <c r="L288" s="74"/>
      <c r="M288" s="74"/>
      <c r="N288" s="72"/>
      <c r="O288" s="75"/>
      <c r="P288" s="75"/>
    </row>
    <row r="289">
      <c r="A289" s="83" t="s">
        <v>481</v>
      </c>
      <c r="B289" s="67" t="s">
        <v>18</v>
      </c>
      <c r="C289" s="72"/>
      <c r="D289" s="72"/>
      <c r="E289" s="72" t="s">
        <v>49</v>
      </c>
      <c r="F289" s="72" t="s">
        <v>49</v>
      </c>
      <c r="G289" s="71"/>
      <c r="H289" s="71"/>
      <c r="I289" s="71" t="s">
        <v>196</v>
      </c>
      <c r="J289" s="72" t="s">
        <v>3</v>
      </c>
      <c r="K289" s="74"/>
      <c r="L289" s="74"/>
      <c r="M289" s="74"/>
      <c r="N289" s="72"/>
      <c r="O289" s="75"/>
      <c r="P289" s="75"/>
    </row>
    <row r="290">
      <c r="A290" s="83" t="s">
        <v>482</v>
      </c>
      <c r="B290" s="89" t="s">
        <v>26</v>
      </c>
      <c r="C290" s="72"/>
      <c r="D290" s="72"/>
      <c r="E290" s="72" t="s">
        <v>54</v>
      </c>
      <c r="F290" s="72" t="s">
        <v>54</v>
      </c>
      <c r="G290" s="71"/>
      <c r="H290" s="71"/>
      <c r="I290" s="71" t="s">
        <v>196</v>
      </c>
      <c r="J290" s="72" t="s">
        <v>3</v>
      </c>
      <c r="K290" s="74"/>
      <c r="L290" s="74"/>
      <c r="M290" s="74"/>
      <c r="N290" s="72"/>
      <c r="O290" s="75"/>
      <c r="P290" s="75"/>
    </row>
    <row r="291">
      <c r="A291" s="83" t="s">
        <v>483</v>
      </c>
      <c r="B291" s="89" t="s">
        <v>26</v>
      </c>
      <c r="C291" s="72"/>
      <c r="D291" s="72"/>
      <c r="E291" s="72" t="s">
        <v>54</v>
      </c>
      <c r="F291" s="72" t="s">
        <v>54</v>
      </c>
      <c r="G291" s="71"/>
      <c r="H291" s="71"/>
      <c r="I291" s="71" t="s">
        <v>196</v>
      </c>
      <c r="J291" s="72" t="s">
        <v>3</v>
      </c>
      <c r="K291" s="74"/>
      <c r="L291" s="74"/>
      <c r="M291" s="74"/>
      <c r="N291" s="72"/>
      <c r="O291" s="75"/>
      <c r="P291" s="75"/>
    </row>
    <row r="292">
      <c r="A292" s="83" t="s">
        <v>484</v>
      </c>
      <c r="B292" s="89" t="s">
        <v>26</v>
      </c>
      <c r="C292" s="72"/>
      <c r="D292" s="72"/>
      <c r="E292" s="72" t="s">
        <v>54</v>
      </c>
      <c r="F292" s="72" t="s">
        <v>54</v>
      </c>
      <c r="G292" s="71"/>
      <c r="H292" s="71"/>
      <c r="I292" s="71" t="s">
        <v>196</v>
      </c>
      <c r="J292" s="72" t="s">
        <v>3</v>
      </c>
      <c r="K292" s="74"/>
      <c r="L292" s="74"/>
      <c r="M292" s="74"/>
      <c r="N292" s="72"/>
      <c r="O292" s="75"/>
      <c r="P292" s="75"/>
    </row>
    <row r="293">
      <c r="A293" s="83" t="s">
        <v>485</v>
      </c>
      <c r="B293" s="89" t="s">
        <v>26</v>
      </c>
      <c r="C293" s="72"/>
      <c r="D293" s="72"/>
      <c r="E293" s="72" t="s">
        <v>54</v>
      </c>
      <c r="F293" s="72" t="s">
        <v>54</v>
      </c>
      <c r="G293" s="71"/>
      <c r="H293" s="71"/>
      <c r="I293" s="71" t="s">
        <v>196</v>
      </c>
      <c r="J293" s="72" t="s">
        <v>3</v>
      </c>
      <c r="K293" s="74"/>
      <c r="L293" s="74"/>
      <c r="M293" s="74"/>
      <c r="N293" s="72"/>
      <c r="O293" s="75"/>
      <c r="P293" s="75"/>
    </row>
    <row r="294">
      <c r="A294" s="83" t="s">
        <v>486</v>
      </c>
      <c r="B294" s="89" t="s">
        <v>26</v>
      </c>
      <c r="C294" s="72"/>
      <c r="D294" s="72"/>
      <c r="E294" s="72" t="s">
        <v>56</v>
      </c>
      <c r="F294" s="72" t="s">
        <v>56</v>
      </c>
      <c r="G294" s="71"/>
      <c r="H294" s="71"/>
      <c r="I294" s="71" t="s">
        <v>196</v>
      </c>
      <c r="J294" s="72" t="s">
        <v>3</v>
      </c>
      <c r="K294" s="74"/>
      <c r="L294" s="74"/>
      <c r="M294" s="74"/>
      <c r="N294" s="72"/>
      <c r="O294" s="75"/>
      <c r="P294" s="75"/>
    </row>
    <row r="295">
      <c r="A295" s="83" t="s">
        <v>487</v>
      </c>
      <c r="B295" s="89" t="s">
        <v>26</v>
      </c>
      <c r="C295" s="72"/>
      <c r="D295" s="72"/>
      <c r="E295" s="72" t="s">
        <v>56</v>
      </c>
      <c r="F295" s="72" t="s">
        <v>56</v>
      </c>
      <c r="G295" s="71"/>
      <c r="H295" s="71"/>
      <c r="I295" s="71" t="s">
        <v>196</v>
      </c>
      <c r="J295" s="72" t="s">
        <v>3</v>
      </c>
      <c r="K295" s="74"/>
      <c r="L295" s="74"/>
      <c r="M295" s="74"/>
      <c r="N295" s="72"/>
      <c r="O295" s="75"/>
      <c r="P295" s="75"/>
    </row>
    <row r="296">
      <c r="A296" s="83" t="s">
        <v>488</v>
      </c>
      <c r="B296" s="89" t="s">
        <v>26</v>
      </c>
      <c r="C296" s="72"/>
      <c r="D296" s="72"/>
      <c r="E296" s="72" t="s">
        <v>56</v>
      </c>
      <c r="F296" s="72" t="s">
        <v>56</v>
      </c>
      <c r="G296" s="71"/>
      <c r="H296" s="71"/>
      <c r="I296" s="71" t="s">
        <v>196</v>
      </c>
      <c r="J296" s="72" t="s">
        <v>3</v>
      </c>
      <c r="K296" s="74"/>
      <c r="L296" s="74"/>
      <c r="M296" s="74"/>
      <c r="N296" s="72"/>
      <c r="O296" s="75"/>
      <c r="P296" s="75"/>
    </row>
    <row r="297">
      <c r="A297" s="83" t="s">
        <v>489</v>
      </c>
      <c r="B297" s="89" t="s">
        <v>26</v>
      </c>
      <c r="C297" s="72"/>
      <c r="D297" s="72"/>
      <c r="E297" s="72" t="s">
        <v>56</v>
      </c>
      <c r="F297" s="72" t="s">
        <v>56</v>
      </c>
      <c r="G297" s="71"/>
      <c r="H297" s="71"/>
      <c r="I297" s="71" t="s">
        <v>196</v>
      </c>
      <c r="J297" s="72" t="s">
        <v>3</v>
      </c>
      <c r="K297" s="74"/>
      <c r="L297" s="74"/>
      <c r="M297" s="74"/>
      <c r="N297" s="72"/>
      <c r="O297" s="75"/>
      <c r="P297" s="75"/>
    </row>
    <row r="298">
      <c r="A298" s="83" t="s">
        <v>490</v>
      </c>
      <c r="B298" s="89" t="s">
        <v>26</v>
      </c>
      <c r="C298" s="72"/>
      <c r="D298" s="72"/>
      <c r="E298" s="72" t="s">
        <v>56</v>
      </c>
      <c r="F298" s="72" t="s">
        <v>56</v>
      </c>
      <c r="G298" s="71"/>
      <c r="H298" s="71"/>
      <c r="I298" s="71" t="s">
        <v>196</v>
      </c>
      <c r="J298" s="72" t="s">
        <v>3</v>
      </c>
      <c r="K298" s="74"/>
      <c r="L298" s="74"/>
      <c r="M298" s="74"/>
      <c r="N298" s="72"/>
      <c r="O298" s="75"/>
      <c r="P298" s="75"/>
    </row>
    <row r="299">
      <c r="A299" s="83" t="s">
        <v>491</v>
      </c>
      <c r="B299" s="67" t="s">
        <v>26</v>
      </c>
      <c r="C299" s="72"/>
      <c r="D299" s="72"/>
      <c r="E299" s="72" t="s">
        <v>59</v>
      </c>
      <c r="F299" s="72" t="s">
        <v>59</v>
      </c>
      <c r="G299" s="71"/>
      <c r="H299" s="71"/>
      <c r="I299" s="71" t="s">
        <v>196</v>
      </c>
      <c r="J299" s="72" t="s">
        <v>3</v>
      </c>
      <c r="K299" s="74"/>
      <c r="L299" s="74"/>
      <c r="M299" s="74"/>
      <c r="N299" s="72"/>
      <c r="O299" s="75"/>
      <c r="P299" s="75"/>
    </row>
    <row r="300">
      <c r="A300" s="83" t="s">
        <v>492</v>
      </c>
      <c r="B300" s="67" t="s">
        <v>16</v>
      </c>
      <c r="C300" s="72"/>
      <c r="D300" s="72"/>
      <c r="E300" s="72" t="s">
        <v>64</v>
      </c>
      <c r="F300" s="72" t="s">
        <v>64</v>
      </c>
      <c r="G300" s="71"/>
      <c r="H300" s="71"/>
      <c r="I300" s="71" t="s">
        <v>196</v>
      </c>
      <c r="J300" s="72" t="s">
        <v>3</v>
      </c>
      <c r="K300" s="74"/>
      <c r="L300" s="74"/>
      <c r="M300" s="74"/>
      <c r="N300" s="72"/>
      <c r="O300" s="75"/>
      <c r="P300" s="75"/>
    </row>
    <row r="301">
      <c r="A301" s="83" t="s">
        <v>493</v>
      </c>
      <c r="B301" s="67" t="s">
        <v>16</v>
      </c>
      <c r="C301" s="72"/>
      <c r="D301" s="72"/>
      <c r="E301" s="72" t="s">
        <v>64</v>
      </c>
      <c r="F301" s="72" t="s">
        <v>64</v>
      </c>
      <c r="G301" s="71"/>
      <c r="H301" s="71"/>
      <c r="I301" s="71" t="s">
        <v>196</v>
      </c>
      <c r="J301" s="72" t="s">
        <v>3</v>
      </c>
      <c r="K301" s="74"/>
      <c r="L301" s="74"/>
      <c r="M301" s="74"/>
      <c r="N301" s="72"/>
      <c r="O301" s="75"/>
      <c r="P301" s="75"/>
    </row>
    <row r="302">
      <c r="A302" s="83" t="s">
        <v>494</v>
      </c>
      <c r="B302" s="67" t="s">
        <v>16</v>
      </c>
      <c r="C302" s="72"/>
      <c r="D302" s="72"/>
      <c r="E302" s="72" t="s">
        <v>68</v>
      </c>
      <c r="F302" s="72" t="s">
        <v>68</v>
      </c>
      <c r="G302" s="71"/>
      <c r="H302" s="71"/>
      <c r="I302" s="71" t="s">
        <v>196</v>
      </c>
      <c r="J302" s="72" t="s">
        <v>3</v>
      </c>
      <c r="K302" s="74"/>
      <c r="L302" s="74"/>
      <c r="M302" s="74"/>
      <c r="N302" s="72"/>
      <c r="O302" s="75"/>
      <c r="P302" s="75"/>
    </row>
    <row r="303">
      <c r="A303" s="83" t="s">
        <v>495</v>
      </c>
      <c r="B303" s="67" t="s">
        <v>26</v>
      </c>
      <c r="C303" s="72"/>
      <c r="D303" s="72"/>
      <c r="E303" s="72" t="s">
        <v>71</v>
      </c>
      <c r="F303" s="72" t="s">
        <v>71</v>
      </c>
      <c r="G303" s="71"/>
      <c r="H303" s="71"/>
      <c r="I303" s="71" t="s">
        <v>196</v>
      </c>
      <c r="J303" s="72" t="s">
        <v>3</v>
      </c>
      <c r="K303" s="74"/>
      <c r="L303" s="74"/>
      <c r="M303" s="74"/>
      <c r="N303" s="72"/>
      <c r="O303" s="75"/>
      <c r="P303" s="75"/>
    </row>
    <row r="304">
      <c r="A304" s="83" t="s">
        <v>496</v>
      </c>
      <c r="B304" s="67" t="s">
        <v>16</v>
      </c>
      <c r="C304" s="72"/>
      <c r="D304" s="72"/>
      <c r="E304" s="72" t="s">
        <v>76</v>
      </c>
      <c r="F304" s="72" t="s">
        <v>76</v>
      </c>
      <c r="G304" s="71"/>
      <c r="H304" s="71"/>
      <c r="I304" s="71" t="s">
        <v>196</v>
      </c>
      <c r="J304" s="72" t="s">
        <v>3</v>
      </c>
      <c r="K304" s="74"/>
      <c r="L304" s="74"/>
      <c r="M304" s="74"/>
      <c r="N304" s="72"/>
      <c r="O304" s="75"/>
      <c r="P304" s="75"/>
    </row>
    <row r="305">
      <c r="A305" s="83" t="s">
        <v>497</v>
      </c>
      <c r="B305" s="67" t="s">
        <v>29</v>
      </c>
      <c r="C305" s="72"/>
      <c r="D305" s="72"/>
      <c r="E305" s="72" t="s">
        <v>79</v>
      </c>
      <c r="F305" s="72" t="s">
        <v>79</v>
      </c>
      <c r="G305" s="71"/>
      <c r="H305" s="71"/>
      <c r="I305" s="71" t="s">
        <v>196</v>
      </c>
      <c r="J305" s="72" t="s">
        <v>3</v>
      </c>
      <c r="K305" s="74"/>
      <c r="L305" s="74"/>
      <c r="M305" s="74"/>
      <c r="N305" s="72"/>
      <c r="O305" s="75"/>
      <c r="P305" s="75"/>
    </row>
    <row r="306">
      <c r="A306" s="83" t="s">
        <v>498</v>
      </c>
      <c r="B306" s="67" t="s">
        <v>26</v>
      </c>
      <c r="C306" s="72"/>
      <c r="D306" s="72"/>
      <c r="E306" s="72" t="s">
        <v>80</v>
      </c>
      <c r="F306" s="72" t="s">
        <v>80</v>
      </c>
      <c r="G306" s="71"/>
      <c r="H306" s="71"/>
      <c r="I306" s="71" t="s">
        <v>196</v>
      </c>
      <c r="J306" s="72" t="s">
        <v>3</v>
      </c>
      <c r="K306" s="74"/>
      <c r="L306" s="74"/>
      <c r="M306" s="74"/>
      <c r="N306" s="72"/>
      <c r="O306" s="75"/>
      <c r="P306" s="75"/>
    </row>
    <row r="307">
      <c r="A307" s="83" t="s">
        <v>499</v>
      </c>
      <c r="B307" s="67" t="s">
        <v>26</v>
      </c>
      <c r="C307" s="72"/>
      <c r="D307" s="72"/>
      <c r="E307" s="72" t="s">
        <v>95</v>
      </c>
      <c r="F307" s="72" t="s">
        <v>95</v>
      </c>
      <c r="G307" s="71"/>
      <c r="H307" s="71"/>
      <c r="I307" s="71" t="s">
        <v>196</v>
      </c>
      <c r="J307" s="72" t="s">
        <v>3</v>
      </c>
      <c r="K307" s="74"/>
      <c r="L307" s="74"/>
      <c r="M307" s="74"/>
      <c r="N307" s="72"/>
      <c r="O307" s="75"/>
      <c r="P307" s="75"/>
    </row>
    <row r="308">
      <c r="A308" s="83" t="s">
        <v>500</v>
      </c>
      <c r="B308" s="67" t="s">
        <v>26</v>
      </c>
      <c r="C308" s="72"/>
      <c r="D308" s="72"/>
      <c r="E308" s="72" t="s">
        <v>95</v>
      </c>
      <c r="F308" s="72" t="s">
        <v>95</v>
      </c>
      <c r="G308" s="71"/>
      <c r="H308" s="71"/>
      <c r="I308" s="71" t="s">
        <v>196</v>
      </c>
      <c r="J308" s="72" t="s">
        <v>3</v>
      </c>
      <c r="K308" s="74"/>
      <c r="L308" s="74"/>
      <c r="M308" s="74"/>
      <c r="N308" s="72"/>
      <c r="O308" s="75"/>
      <c r="P308" s="75"/>
    </row>
    <row r="309">
      <c r="A309" s="83" t="s">
        <v>501</v>
      </c>
      <c r="B309" s="67" t="s">
        <v>24</v>
      </c>
      <c r="C309" s="72"/>
      <c r="D309" s="72"/>
      <c r="E309" s="72" t="s">
        <v>102</v>
      </c>
      <c r="F309" s="72" t="s">
        <v>102</v>
      </c>
      <c r="G309" s="71"/>
      <c r="H309" s="71"/>
      <c r="I309" s="71" t="s">
        <v>196</v>
      </c>
      <c r="J309" s="72" t="s">
        <v>3</v>
      </c>
      <c r="K309" s="74"/>
      <c r="L309" s="74"/>
      <c r="M309" s="74"/>
      <c r="N309" s="72"/>
      <c r="O309" s="75"/>
      <c r="P309" s="75"/>
    </row>
    <row r="310">
      <c r="A310" s="83" t="s">
        <v>502</v>
      </c>
      <c r="B310" s="67" t="s">
        <v>26</v>
      </c>
      <c r="C310" s="72"/>
      <c r="D310" s="72"/>
      <c r="E310" s="72" t="s">
        <v>106</v>
      </c>
      <c r="F310" s="72" t="s">
        <v>106</v>
      </c>
      <c r="G310" s="71"/>
      <c r="H310" s="71"/>
      <c r="I310" s="71" t="s">
        <v>196</v>
      </c>
      <c r="J310" s="72" t="s">
        <v>3</v>
      </c>
      <c r="K310" s="74"/>
      <c r="L310" s="74"/>
      <c r="M310" s="74"/>
      <c r="N310" s="72"/>
      <c r="O310" s="75"/>
      <c r="P310" s="75"/>
    </row>
    <row r="311">
      <c r="A311" s="83" t="s">
        <v>503</v>
      </c>
      <c r="B311" s="67" t="s">
        <v>26</v>
      </c>
      <c r="C311" s="72"/>
      <c r="D311" s="72"/>
      <c r="E311" s="72" t="s">
        <v>116</v>
      </c>
      <c r="F311" s="72" t="s">
        <v>116</v>
      </c>
      <c r="G311" s="71"/>
      <c r="H311" s="71"/>
      <c r="I311" s="71" t="s">
        <v>196</v>
      </c>
      <c r="J311" s="72" t="s">
        <v>3</v>
      </c>
      <c r="K311" s="74"/>
      <c r="L311" s="74"/>
      <c r="M311" s="74"/>
      <c r="N311" s="72"/>
      <c r="O311" s="75"/>
      <c r="P311" s="75"/>
    </row>
    <row r="312">
      <c r="A312" s="83" t="s">
        <v>504</v>
      </c>
      <c r="B312" s="67" t="s">
        <v>26</v>
      </c>
      <c r="C312" s="72"/>
      <c r="D312" s="72"/>
      <c r="E312" s="72" t="s">
        <v>117</v>
      </c>
      <c r="F312" s="72" t="s">
        <v>117</v>
      </c>
      <c r="G312" s="71"/>
      <c r="H312" s="71"/>
      <c r="I312" s="71" t="s">
        <v>196</v>
      </c>
      <c r="J312" s="72" t="s">
        <v>3</v>
      </c>
      <c r="K312" s="74"/>
      <c r="L312" s="74"/>
      <c r="M312" s="74"/>
      <c r="N312" s="72"/>
      <c r="O312" s="75"/>
      <c r="P312" s="75"/>
    </row>
    <row r="313">
      <c r="A313" s="83" t="s">
        <v>505</v>
      </c>
      <c r="B313" s="67" t="s">
        <v>16</v>
      </c>
      <c r="C313" s="72"/>
      <c r="D313" s="72"/>
      <c r="E313" s="72" t="s">
        <v>121</v>
      </c>
      <c r="F313" s="72" t="s">
        <v>121</v>
      </c>
      <c r="G313" s="71"/>
      <c r="H313" s="71"/>
      <c r="I313" s="71" t="s">
        <v>196</v>
      </c>
      <c r="J313" s="72" t="s">
        <v>3</v>
      </c>
      <c r="K313" s="74"/>
      <c r="L313" s="74"/>
      <c r="M313" s="74"/>
      <c r="N313" s="72"/>
      <c r="O313" s="75"/>
      <c r="P313" s="75"/>
    </row>
    <row r="314">
      <c r="A314" s="83" t="s">
        <v>506</v>
      </c>
      <c r="B314" s="67" t="s">
        <v>26</v>
      </c>
      <c r="C314" s="72"/>
      <c r="D314" s="72"/>
      <c r="E314" s="72" t="s">
        <v>122</v>
      </c>
      <c r="F314" s="72" t="s">
        <v>122</v>
      </c>
      <c r="G314" s="71"/>
      <c r="H314" s="71"/>
      <c r="I314" s="71" t="s">
        <v>196</v>
      </c>
      <c r="J314" s="72" t="s">
        <v>3</v>
      </c>
      <c r="K314" s="74"/>
      <c r="L314" s="74"/>
      <c r="M314" s="74"/>
      <c r="N314" s="72"/>
      <c r="O314" s="75"/>
      <c r="P314" s="75"/>
    </row>
    <row r="315">
      <c r="A315" s="83" t="s">
        <v>481</v>
      </c>
      <c r="B315" s="67" t="s">
        <v>29</v>
      </c>
      <c r="C315" s="72"/>
      <c r="D315" s="72"/>
      <c r="E315" s="72" t="s">
        <v>123</v>
      </c>
      <c r="F315" s="72" t="s">
        <v>123</v>
      </c>
      <c r="G315" s="71"/>
      <c r="H315" s="71"/>
      <c r="I315" s="71" t="s">
        <v>196</v>
      </c>
      <c r="J315" s="72" t="s">
        <v>3</v>
      </c>
      <c r="K315" s="74"/>
      <c r="L315" s="74"/>
      <c r="M315" s="74"/>
      <c r="N315" s="72"/>
      <c r="O315" s="75"/>
      <c r="P315" s="75"/>
    </row>
    <row r="316">
      <c r="A316" s="83" t="s">
        <v>507</v>
      </c>
      <c r="B316" s="67" t="s">
        <v>16</v>
      </c>
      <c r="C316" s="72"/>
      <c r="D316" s="72"/>
      <c r="E316" s="72" t="s">
        <v>125</v>
      </c>
      <c r="F316" s="72" t="s">
        <v>125</v>
      </c>
      <c r="G316" s="71"/>
      <c r="H316" s="71"/>
      <c r="I316" s="71" t="s">
        <v>196</v>
      </c>
      <c r="J316" s="72" t="s">
        <v>3</v>
      </c>
      <c r="K316" s="74"/>
      <c r="L316" s="74"/>
      <c r="M316" s="74"/>
      <c r="N316" s="72"/>
      <c r="O316" s="75"/>
      <c r="P316" s="75"/>
    </row>
    <row r="317">
      <c r="A317" s="83" t="s">
        <v>508</v>
      </c>
      <c r="B317" s="67" t="s">
        <v>26</v>
      </c>
      <c r="C317" s="72"/>
      <c r="D317" s="72"/>
      <c r="E317" s="72" t="s">
        <v>126</v>
      </c>
      <c r="F317" s="72" t="s">
        <v>126</v>
      </c>
      <c r="G317" s="71"/>
      <c r="H317" s="71"/>
      <c r="I317" s="71" t="s">
        <v>196</v>
      </c>
      <c r="J317" s="72" t="s">
        <v>3</v>
      </c>
      <c r="K317" s="74"/>
      <c r="L317" s="74"/>
      <c r="M317" s="74"/>
      <c r="N317" s="72"/>
      <c r="O317" s="75"/>
      <c r="P317" s="75"/>
    </row>
    <row r="318">
      <c r="A318" s="83" t="s">
        <v>509</v>
      </c>
      <c r="B318" s="67" t="s">
        <v>26</v>
      </c>
      <c r="C318" s="72"/>
      <c r="D318" s="72"/>
      <c r="E318" s="72" t="s">
        <v>126</v>
      </c>
      <c r="F318" s="72" t="s">
        <v>126</v>
      </c>
      <c r="G318" s="71"/>
      <c r="H318" s="71"/>
      <c r="I318" s="71" t="s">
        <v>196</v>
      </c>
      <c r="J318" s="72" t="s">
        <v>3</v>
      </c>
      <c r="K318" s="74"/>
      <c r="L318" s="74"/>
      <c r="M318" s="74"/>
      <c r="N318" s="72"/>
      <c r="O318" s="75"/>
      <c r="P318" s="75"/>
    </row>
    <row r="319">
      <c r="A319" s="83" t="s">
        <v>510</v>
      </c>
      <c r="B319" s="67" t="s">
        <v>20</v>
      </c>
      <c r="C319" s="72"/>
      <c r="D319" s="72"/>
      <c r="E319" s="72" t="s">
        <v>127</v>
      </c>
      <c r="F319" s="72" t="s">
        <v>127</v>
      </c>
      <c r="G319" s="71"/>
      <c r="H319" s="71"/>
      <c r="I319" s="71" t="s">
        <v>196</v>
      </c>
      <c r="J319" s="72" t="s">
        <v>3</v>
      </c>
      <c r="K319" s="74"/>
      <c r="L319" s="74"/>
      <c r="M319" s="74"/>
      <c r="N319" s="72"/>
      <c r="O319" s="75"/>
      <c r="P319" s="75"/>
    </row>
    <row r="320">
      <c r="A320" s="83" t="s">
        <v>511</v>
      </c>
      <c r="B320" s="67" t="s">
        <v>26</v>
      </c>
      <c r="C320" s="72"/>
      <c r="D320" s="72"/>
      <c r="E320" s="72" t="s">
        <v>129</v>
      </c>
      <c r="F320" s="72" t="s">
        <v>129</v>
      </c>
      <c r="G320" s="71"/>
      <c r="H320" s="71"/>
      <c r="I320" s="71" t="s">
        <v>196</v>
      </c>
      <c r="J320" s="72" t="s">
        <v>3</v>
      </c>
      <c r="K320" s="74"/>
      <c r="L320" s="74"/>
      <c r="M320" s="74"/>
      <c r="N320" s="72"/>
      <c r="O320" s="75"/>
      <c r="P320" s="75"/>
    </row>
    <row r="321">
      <c r="A321" s="83" t="s">
        <v>512</v>
      </c>
      <c r="B321" s="67" t="s">
        <v>26</v>
      </c>
      <c r="C321" s="72"/>
      <c r="D321" s="72"/>
      <c r="E321" s="72" t="s">
        <v>129</v>
      </c>
      <c r="F321" s="72" t="s">
        <v>129</v>
      </c>
      <c r="G321" s="71"/>
      <c r="H321" s="71"/>
      <c r="I321" s="71" t="s">
        <v>196</v>
      </c>
      <c r="J321" s="72" t="s">
        <v>3</v>
      </c>
      <c r="K321" s="74"/>
      <c r="L321" s="74"/>
      <c r="M321" s="74"/>
      <c r="N321" s="72"/>
      <c r="O321" s="75"/>
      <c r="P321" s="75"/>
    </row>
    <row r="322">
      <c r="A322" s="83" t="s">
        <v>513</v>
      </c>
      <c r="B322" s="67" t="s">
        <v>26</v>
      </c>
      <c r="C322" s="72"/>
      <c r="D322" s="72"/>
      <c r="E322" s="72" t="s">
        <v>129</v>
      </c>
      <c r="F322" s="72" t="s">
        <v>129</v>
      </c>
      <c r="G322" s="71"/>
      <c r="H322" s="71"/>
      <c r="I322" s="71" t="s">
        <v>196</v>
      </c>
      <c r="J322" s="72" t="s">
        <v>3</v>
      </c>
      <c r="K322" s="74"/>
      <c r="L322" s="74"/>
      <c r="M322" s="74"/>
      <c r="N322" s="72"/>
      <c r="O322" s="75"/>
      <c r="P322" s="75"/>
    </row>
    <row r="323">
      <c r="A323" s="83" t="s">
        <v>514</v>
      </c>
      <c r="B323" s="67" t="s">
        <v>26</v>
      </c>
      <c r="C323" s="72"/>
      <c r="D323" s="72"/>
      <c r="E323" s="72" t="s">
        <v>129</v>
      </c>
      <c r="F323" s="72" t="s">
        <v>129</v>
      </c>
      <c r="G323" s="71"/>
      <c r="H323" s="71"/>
      <c r="I323" s="71" t="s">
        <v>196</v>
      </c>
      <c r="J323" s="72" t="s">
        <v>3</v>
      </c>
      <c r="K323" s="74"/>
      <c r="L323" s="74"/>
      <c r="M323" s="74"/>
      <c r="N323" s="72"/>
      <c r="O323" s="75"/>
      <c r="P323" s="75"/>
    </row>
    <row r="324">
      <c r="A324" s="83" t="s">
        <v>515</v>
      </c>
      <c r="B324" s="67" t="s">
        <v>16</v>
      </c>
      <c r="C324" s="72"/>
      <c r="D324" s="72"/>
      <c r="E324" s="72" t="s">
        <v>134</v>
      </c>
      <c r="F324" s="72" t="s">
        <v>134</v>
      </c>
      <c r="G324" s="71"/>
      <c r="H324" s="71"/>
      <c r="I324" s="71" t="s">
        <v>196</v>
      </c>
      <c r="J324" s="72" t="s">
        <v>3</v>
      </c>
      <c r="K324" s="74"/>
      <c r="L324" s="74"/>
      <c r="M324" s="74"/>
      <c r="N324" s="72"/>
      <c r="O324" s="75"/>
      <c r="P324" s="75"/>
    </row>
    <row r="325">
      <c r="A325" s="83" t="s">
        <v>516</v>
      </c>
      <c r="B325" s="67" t="s">
        <v>16</v>
      </c>
      <c r="C325" s="72"/>
      <c r="D325" s="72"/>
      <c r="E325" s="72" t="s">
        <v>138</v>
      </c>
      <c r="F325" s="72" t="s">
        <v>138</v>
      </c>
      <c r="G325" s="71"/>
      <c r="H325" s="71"/>
      <c r="I325" s="71" t="s">
        <v>196</v>
      </c>
      <c r="J325" s="72" t="s">
        <v>3</v>
      </c>
      <c r="K325" s="74"/>
      <c r="L325" s="74"/>
      <c r="M325" s="74"/>
      <c r="N325" s="72"/>
      <c r="O325" s="75"/>
      <c r="P325" s="75"/>
    </row>
    <row r="326">
      <c r="A326" s="83" t="s">
        <v>517</v>
      </c>
      <c r="B326" s="67" t="s">
        <v>16</v>
      </c>
      <c r="C326" s="72"/>
      <c r="D326" s="72"/>
      <c r="E326" s="72" t="s">
        <v>138</v>
      </c>
      <c r="F326" s="72" t="s">
        <v>138</v>
      </c>
      <c r="G326" s="71"/>
      <c r="H326" s="71"/>
      <c r="I326" s="71" t="s">
        <v>196</v>
      </c>
      <c r="J326" s="72" t="s">
        <v>3</v>
      </c>
      <c r="K326" s="74"/>
      <c r="L326" s="74"/>
      <c r="M326" s="74"/>
      <c r="N326" s="72"/>
      <c r="O326" s="75"/>
      <c r="P326" s="75"/>
    </row>
    <row r="327">
      <c r="A327" s="83" t="s">
        <v>518</v>
      </c>
      <c r="B327" s="67" t="s">
        <v>16</v>
      </c>
      <c r="C327" s="72"/>
      <c r="D327" s="72"/>
      <c r="E327" s="72" t="s">
        <v>138</v>
      </c>
      <c r="F327" s="72" t="s">
        <v>138</v>
      </c>
      <c r="G327" s="71"/>
      <c r="H327" s="71"/>
      <c r="I327" s="71" t="s">
        <v>196</v>
      </c>
      <c r="J327" s="72" t="s">
        <v>3</v>
      </c>
      <c r="K327" s="74"/>
      <c r="L327" s="74"/>
      <c r="M327" s="74"/>
      <c r="N327" s="72"/>
      <c r="O327" s="75"/>
      <c r="P327" s="75"/>
    </row>
    <row r="328">
      <c r="A328" s="83" t="s">
        <v>519</v>
      </c>
      <c r="B328" s="67" t="s">
        <v>26</v>
      </c>
      <c r="C328" s="72"/>
      <c r="D328" s="72"/>
      <c r="E328" s="72" t="s">
        <v>139</v>
      </c>
      <c r="F328" s="72" t="s">
        <v>139</v>
      </c>
      <c r="G328" s="71"/>
      <c r="H328" s="71"/>
      <c r="I328" s="71" t="s">
        <v>196</v>
      </c>
      <c r="J328" s="72" t="s">
        <v>3</v>
      </c>
      <c r="K328" s="74"/>
      <c r="L328" s="74"/>
      <c r="M328" s="74"/>
      <c r="N328" s="72"/>
      <c r="O328" s="75"/>
      <c r="P328" s="75"/>
    </row>
    <row r="329">
      <c r="A329" s="83" t="s">
        <v>520</v>
      </c>
      <c r="B329" s="67" t="s">
        <v>26</v>
      </c>
      <c r="C329" s="72"/>
      <c r="D329" s="72"/>
      <c r="E329" s="72" t="s">
        <v>139</v>
      </c>
      <c r="F329" s="72" t="s">
        <v>139</v>
      </c>
      <c r="G329" s="71"/>
      <c r="H329" s="71"/>
      <c r="I329" s="71" t="s">
        <v>196</v>
      </c>
      <c r="J329" s="72" t="s">
        <v>3</v>
      </c>
      <c r="K329" s="74"/>
      <c r="L329" s="74"/>
      <c r="M329" s="74"/>
      <c r="N329" s="72"/>
      <c r="O329" s="75"/>
      <c r="P329" s="75"/>
    </row>
    <row r="330">
      <c r="A330" s="83" t="s">
        <v>521</v>
      </c>
      <c r="B330" s="67" t="s">
        <v>26</v>
      </c>
      <c r="C330" s="72"/>
      <c r="D330" s="72"/>
      <c r="E330" s="72" t="s">
        <v>139</v>
      </c>
      <c r="F330" s="72" t="s">
        <v>139</v>
      </c>
      <c r="G330" s="71"/>
      <c r="H330" s="71"/>
      <c r="I330" s="71" t="s">
        <v>196</v>
      </c>
      <c r="J330" s="72" t="s">
        <v>3</v>
      </c>
      <c r="K330" s="74"/>
      <c r="L330" s="74"/>
      <c r="M330" s="74"/>
      <c r="N330" s="72"/>
      <c r="O330" s="75"/>
      <c r="P330" s="75"/>
    </row>
    <row r="331">
      <c r="A331" s="83" t="s">
        <v>522</v>
      </c>
      <c r="B331" s="67" t="s">
        <v>26</v>
      </c>
      <c r="C331" s="72"/>
      <c r="D331" s="72"/>
      <c r="E331" s="72" t="s">
        <v>139</v>
      </c>
      <c r="F331" s="72" t="s">
        <v>139</v>
      </c>
      <c r="G331" s="71"/>
      <c r="H331" s="71"/>
      <c r="I331" s="71" t="s">
        <v>196</v>
      </c>
      <c r="J331" s="72" t="s">
        <v>3</v>
      </c>
      <c r="K331" s="74"/>
      <c r="L331" s="74"/>
      <c r="M331" s="74"/>
      <c r="N331" s="72"/>
      <c r="O331" s="75"/>
      <c r="P331" s="75"/>
    </row>
    <row r="332">
      <c r="A332" s="83" t="s">
        <v>523</v>
      </c>
      <c r="B332" s="67" t="s">
        <v>26</v>
      </c>
      <c r="C332" s="72"/>
      <c r="D332" s="72"/>
      <c r="E332" s="72" t="s">
        <v>139</v>
      </c>
      <c r="F332" s="72" t="s">
        <v>139</v>
      </c>
      <c r="G332" s="71"/>
      <c r="H332" s="71"/>
      <c r="I332" s="71" t="s">
        <v>196</v>
      </c>
      <c r="J332" s="72" t="s">
        <v>3</v>
      </c>
      <c r="K332" s="74"/>
      <c r="L332" s="74"/>
      <c r="M332" s="74"/>
      <c r="N332" s="72"/>
      <c r="O332" s="75"/>
      <c r="P332" s="75"/>
    </row>
    <row r="333">
      <c r="A333" s="83" t="s">
        <v>524</v>
      </c>
      <c r="B333" s="67" t="s">
        <v>18</v>
      </c>
      <c r="C333" s="76"/>
      <c r="D333" s="76"/>
      <c r="E333" s="76" t="s">
        <v>271</v>
      </c>
      <c r="F333" s="92" t="s">
        <v>39</v>
      </c>
      <c r="G333" s="71"/>
      <c r="H333" s="71"/>
      <c r="I333" s="71" t="s">
        <v>196</v>
      </c>
      <c r="J333" s="72" t="s">
        <v>3</v>
      </c>
      <c r="K333" s="74"/>
      <c r="L333" s="74"/>
      <c r="M333" s="74"/>
      <c r="N333" s="72"/>
      <c r="O333" s="75"/>
      <c r="P333" s="75"/>
    </row>
    <row r="334">
      <c r="A334" s="83" t="s">
        <v>525</v>
      </c>
      <c r="B334" s="67" t="s">
        <v>18</v>
      </c>
      <c r="C334" s="76"/>
      <c r="D334" s="76"/>
      <c r="E334" s="76" t="s">
        <v>271</v>
      </c>
      <c r="F334" s="92" t="s">
        <v>39</v>
      </c>
      <c r="G334" s="71"/>
      <c r="H334" s="71"/>
      <c r="I334" s="71" t="s">
        <v>196</v>
      </c>
      <c r="J334" s="72" t="s">
        <v>3</v>
      </c>
      <c r="K334" s="74"/>
      <c r="L334" s="74"/>
      <c r="M334" s="74"/>
      <c r="N334" s="72"/>
      <c r="O334" s="75"/>
      <c r="P334" s="75"/>
    </row>
    <row r="335">
      <c r="A335" s="83" t="s">
        <v>526</v>
      </c>
      <c r="B335" s="67" t="s">
        <v>18</v>
      </c>
      <c r="C335" s="76"/>
      <c r="D335" s="76"/>
      <c r="E335" s="76" t="s">
        <v>271</v>
      </c>
      <c r="F335" s="71" t="s">
        <v>53</v>
      </c>
      <c r="G335" s="71"/>
      <c r="H335" s="71"/>
      <c r="I335" s="71" t="s">
        <v>196</v>
      </c>
      <c r="J335" s="72" t="s">
        <v>3</v>
      </c>
      <c r="K335" s="74"/>
      <c r="L335" s="74"/>
      <c r="M335" s="74"/>
      <c r="N335" s="72"/>
      <c r="O335" s="75"/>
      <c r="P335" s="75"/>
    </row>
    <row r="336">
      <c r="A336" s="83" t="s">
        <v>526</v>
      </c>
      <c r="B336" s="67" t="s">
        <v>18</v>
      </c>
      <c r="C336" s="76"/>
      <c r="D336" s="76"/>
      <c r="E336" s="76" t="s">
        <v>271</v>
      </c>
      <c r="F336" s="71" t="s">
        <v>53</v>
      </c>
      <c r="G336" s="71"/>
      <c r="H336" s="71"/>
      <c r="I336" s="71" t="s">
        <v>196</v>
      </c>
      <c r="J336" s="72" t="s">
        <v>3</v>
      </c>
      <c r="K336" s="74"/>
      <c r="L336" s="74"/>
      <c r="M336" s="74"/>
      <c r="N336" s="72"/>
      <c r="O336" s="75"/>
      <c r="P336" s="75"/>
    </row>
    <row r="337">
      <c r="A337" s="83" t="s">
        <v>527</v>
      </c>
      <c r="B337" s="67" t="s">
        <v>18</v>
      </c>
      <c r="C337" s="76"/>
      <c r="D337" s="76"/>
      <c r="E337" s="76" t="s">
        <v>271</v>
      </c>
      <c r="F337" s="71" t="s">
        <v>53</v>
      </c>
      <c r="G337" s="71"/>
      <c r="H337" s="71"/>
      <c r="I337" s="71" t="s">
        <v>196</v>
      </c>
      <c r="J337" s="72" t="s">
        <v>3</v>
      </c>
      <c r="K337" s="74"/>
      <c r="L337" s="74"/>
      <c r="M337" s="74"/>
      <c r="N337" s="72"/>
      <c r="O337" s="75"/>
      <c r="P337" s="75"/>
    </row>
    <row r="338">
      <c r="A338" s="83" t="s">
        <v>528</v>
      </c>
      <c r="B338" s="67" t="s">
        <v>18</v>
      </c>
      <c r="C338" s="76"/>
      <c r="D338" s="76"/>
      <c r="E338" s="76" t="s">
        <v>271</v>
      </c>
      <c r="F338" s="71" t="s">
        <v>53</v>
      </c>
      <c r="G338" s="71"/>
      <c r="H338" s="71"/>
      <c r="I338" s="71" t="s">
        <v>196</v>
      </c>
      <c r="J338" s="72" t="s">
        <v>3</v>
      </c>
      <c r="K338" s="74"/>
      <c r="L338" s="74"/>
      <c r="M338" s="74"/>
      <c r="N338" s="72"/>
      <c r="O338" s="75"/>
      <c r="P338" s="75"/>
    </row>
    <row r="339">
      <c r="A339" s="83" t="s">
        <v>529</v>
      </c>
      <c r="B339" s="67" t="s">
        <v>18</v>
      </c>
      <c r="C339" s="76"/>
      <c r="D339" s="76"/>
      <c r="E339" s="76" t="s">
        <v>271</v>
      </c>
      <c r="F339" s="71" t="s">
        <v>53</v>
      </c>
      <c r="G339" s="71"/>
      <c r="H339" s="71"/>
      <c r="I339" s="71" t="s">
        <v>196</v>
      </c>
      <c r="J339" s="72" t="s">
        <v>3</v>
      </c>
      <c r="K339" s="74"/>
      <c r="L339" s="74"/>
      <c r="M339" s="74"/>
      <c r="N339" s="72"/>
      <c r="O339" s="75"/>
      <c r="P339" s="75"/>
    </row>
    <row r="340">
      <c r="A340" s="83" t="s">
        <v>530</v>
      </c>
      <c r="B340" s="67" t="s">
        <v>18</v>
      </c>
      <c r="C340" s="76"/>
      <c r="D340" s="76"/>
      <c r="E340" s="76" t="s">
        <v>271</v>
      </c>
      <c r="F340" s="71" t="s">
        <v>55</v>
      </c>
      <c r="G340" s="71"/>
      <c r="H340" s="71"/>
      <c r="I340" s="71" t="s">
        <v>196</v>
      </c>
      <c r="J340" s="72" t="s">
        <v>3</v>
      </c>
      <c r="K340" s="74"/>
      <c r="L340" s="74"/>
      <c r="M340" s="74"/>
      <c r="N340" s="72"/>
      <c r="O340" s="75"/>
      <c r="P340" s="75"/>
    </row>
    <row r="341">
      <c r="A341" s="83" t="s">
        <v>531</v>
      </c>
      <c r="B341" s="67" t="s">
        <v>18</v>
      </c>
      <c r="C341" s="76"/>
      <c r="D341" s="76"/>
      <c r="E341" s="76" t="s">
        <v>271</v>
      </c>
      <c r="F341" s="71" t="s">
        <v>55</v>
      </c>
      <c r="G341" s="71"/>
      <c r="H341" s="71"/>
      <c r="I341" s="71" t="s">
        <v>196</v>
      </c>
      <c r="J341" s="72" t="s">
        <v>3</v>
      </c>
      <c r="K341" s="74"/>
      <c r="L341" s="74"/>
      <c r="M341" s="74"/>
      <c r="N341" s="72"/>
      <c r="O341" s="75"/>
      <c r="P341" s="75"/>
    </row>
    <row r="342">
      <c r="A342" s="83" t="s">
        <v>532</v>
      </c>
      <c r="B342" s="67" t="s">
        <v>18</v>
      </c>
      <c r="C342" s="76"/>
      <c r="D342" s="76"/>
      <c r="E342" s="76" t="s">
        <v>271</v>
      </c>
      <c r="F342" s="71" t="s">
        <v>69</v>
      </c>
      <c r="G342" s="71"/>
      <c r="H342" s="71"/>
      <c r="I342" s="71" t="s">
        <v>196</v>
      </c>
      <c r="J342" s="72" t="s">
        <v>3</v>
      </c>
      <c r="K342" s="74"/>
      <c r="L342" s="74"/>
      <c r="M342" s="74"/>
      <c r="N342" s="72"/>
      <c r="O342" s="75"/>
      <c r="P342" s="75"/>
    </row>
    <row r="343">
      <c r="A343" s="83" t="s">
        <v>533</v>
      </c>
      <c r="B343" s="67" t="s">
        <v>18</v>
      </c>
      <c r="C343" s="76"/>
      <c r="D343" s="76"/>
      <c r="E343" s="76" t="s">
        <v>271</v>
      </c>
      <c r="F343" s="71" t="s">
        <v>87</v>
      </c>
      <c r="G343" s="71"/>
      <c r="H343" s="71"/>
      <c r="I343" s="71" t="s">
        <v>196</v>
      </c>
      <c r="J343" s="72" t="s">
        <v>3</v>
      </c>
      <c r="K343" s="74"/>
      <c r="L343" s="74"/>
      <c r="M343" s="74"/>
      <c r="N343" s="72"/>
      <c r="O343" s="75"/>
      <c r="P343" s="75"/>
    </row>
    <row r="344">
      <c r="A344" s="83" t="s">
        <v>534</v>
      </c>
      <c r="B344" s="67" t="s">
        <v>18</v>
      </c>
      <c r="C344" s="76"/>
      <c r="D344" s="76"/>
      <c r="E344" s="76" t="s">
        <v>271</v>
      </c>
      <c r="F344" s="71" t="s">
        <v>87</v>
      </c>
      <c r="G344" s="71"/>
      <c r="H344" s="71"/>
      <c r="I344" s="71" t="s">
        <v>196</v>
      </c>
      <c r="J344" s="72" t="s">
        <v>3</v>
      </c>
      <c r="K344" s="74"/>
      <c r="L344" s="74"/>
      <c r="M344" s="74"/>
      <c r="N344" s="72"/>
      <c r="O344" s="75"/>
      <c r="P344" s="75"/>
    </row>
    <row r="345">
      <c r="A345" s="83" t="s">
        <v>535</v>
      </c>
      <c r="B345" s="67" t="s">
        <v>18</v>
      </c>
      <c r="C345" s="76"/>
      <c r="D345" s="76"/>
      <c r="E345" s="76" t="s">
        <v>271</v>
      </c>
      <c r="F345" s="71" t="s">
        <v>89</v>
      </c>
      <c r="G345" s="71"/>
      <c r="H345" s="71"/>
      <c r="I345" s="71" t="s">
        <v>196</v>
      </c>
      <c r="J345" s="72" t="s">
        <v>3</v>
      </c>
      <c r="K345" s="74"/>
      <c r="L345" s="74"/>
      <c r="M345" s="74"/>
      <c r="N345" s="72"/>
      <c r="O345" s="75"/>
      <c r="P345" s="75"/>
    </row>
    <row r="346">
      <c r="A346" s="83" t="s">
        <v>536</v>
      </c>
      <c r="B346" s="67" t="s">
        <v>18</v>
      </c>
      <c r="C346" s="76"/>
      <c r="D346" s="76"/>
      <c r="E346" s="76" t="s">
        <v>271</v>
      </c>
      <c r="F346" s="71" t="s">
        <v>90</v>
      </c>
      <c r="G346" s="71"/>
      <c r="H346" s="71"/>
      <c r="I346" s="71" t="s">
        <v>196</v>
      </c>
      <c r="J346" s="72" t="s">
        <v>3</v>
      </c>
      <c r="K346" s="74"/>
      <c r="L346" s="74"/>
      <c r="M346" s="74"/>
      <c r="N346" s="72"/>
      <c r="O346" s="75"/>
      <c r="P346" s="75"/>
    </row>
    <row r="347">
      <c r="A347" s="83" t="s">
        <v>537</v>
      </c>
      <c r="B347" s="67" t="s">
        <v>18</v>
      </c>
      <c r="C347" s="76"/>
      <c r="D347" s="76"/>
      <c r="E347" s="76" t="s">
        <v>271</v>
      </c>
      <c r="F347" s="71" t="s">
        <v>97</v>
      </c>
      <c r="G347" s="71"/>
      <c r="H347" s="71"/>
      <c r="I347" s="71" t="s">
        <v>196</v>
      </c>
      <c r="J347" s="72" t="s">
        <v>3</v>
      </c>
      <c r="K347" s="74"/>
      <c r="L347" s="74"/>
      <c r="M347" s="74"/>
      <c r="N347" s="72"/>
      <c r="O347" s="75"/>
      <c r="P347" s="75"/>
    </row>
    <row r="348">
      <c r="A348" s="83" t="s">
        <v>538</v>
      </c>
      <c r="B348" s="67" t="s">
        <v>18</v>
      </c>
      <c r="C348" s="76"/>
      <c r="D348" s="76"/>
      <c r="E348" s="76" t="s">
        <v>271</v>
      </c>
      <c r="F348" s="71" t="s">
        <v>97</v>
      </c>
      <c r="G348" s="71"/>
      <c r="H348" s="71"/>
      <c r="I348" s="71" t="s">
        <v>196</v>
      </c>
      <c r="J348" s="72" t="s">
        <v>3</v>
      </c>
      <c r="K348" s="74"/>
      <c r="L348" s="74"/>
      <c r="M348" s="74"/>
      <c r="N348" s="72"/>
      <c r="O348" s="75"/>
      <c r="P348" s="75"/>
    </row>
    <row r="349">
      <c r="A349" s="83" t="s">
        <v>539</v>
      </c>
      <c r="B349" s="67" t="s">
        <v>18</v>
      </c>
      <c r="C349" s="76"/>
      <c r="D349" s="76"/>
      <c r="E349" s="76" t="s">
        <v>271</v>
      </c>
      <c r="F349" s="71" t="s">
        <v>97</v>
      </c>
      <c r="G349" s="71"/>
      <c r="H349" s="71"/>
      <c r="I349" s="71" t="s">
        <v>196</v>
      </c>
      <c r="J349" s="72" t="s">
        <v>3</v>
      </c>
      <c r="K349" s="74"/>
      <c r="L349" s="74"/>
      <c r="M349" s="74"/>
      <c r="N349" s="72"/>
      <c r="O349" s="75"/>
      <c r="P349" s="75"/>
    </row>
    <row r="350">
      <c r="A350" s="83" t="s">
        <v>540</v>
      </c>
      <c r="B350" s="67" t="s">
        <v>18</v>
      </c>
      <c r="C350" s="76"/>
      <c r="D350" s="76"/>
      <c r="E350" s="76" t="s">
        <v>271</v>
      </c>
      <c r="F350" s="71" t="s">
        <v>101</v>
      </c>
      <c r="G350" s="71"/>
      <c r="H350" s="71"/>
      <c r="I350" s="71" t="s">
        <v>196</v>
      </c>
      <c r="J350" s="72" t="s">
        <v>3</v>
      </c>
      <c r="K350" s="74"/>
      <c r="L350" s="74"/>
      <c r="M350" s="74"/>
      <c r="N350" s="72"/>
      <c r="O350" s="75"/>
      <c r="P350" s="75"/>
    </row>
    <row r="351">
      <c r="A351" s="83" t="s">
        <v>541</v>
      </c>
      <c r="B351" s="67" t="s">
        <v>18</v>
      </c>
      <c r="C351" s="76"/>
      <c r="D351" s="76"/>
      <c r="E351" s="76" t="s">
        <v>271</v>
      </c>
      <c r="F351" s="71" t="s">
        <v>132</v>
      </c>
      <c r="G351" s="71"/>
      <c r="H351" s="71"/>
      <c r="I351" s="71" t="s">
        <v>196</v>
      </c>
      <c r="J351" s="72" t="s">
        <v>3</v>
      </c>
      <c r="K351" s="74"/>
      <c r="L351" s="74"/>
      <c r="M351" s="74"/>
      <c r="N351" s="72"/>
      <c r="O351" s="75"/>
      <c r="P351" s="75"/>
    </row>
    <row r="352">
      <c r="A352" s="83" t="s">
        <v>542</v>
      </c>
      <c r="B352" s="67" t="s">
        <v>18</v>
      </c>
      <c r="C352" s="76"/>
      <c r="D352" s="76"/>
      <c r="E352" s="76" t="s">
        <v>271</v>
      </c>
      <c r="F352" s="71" t="s">
        <v>132</v>
      </c>
      <c r="G352" s="71"/>
      <c r="H352" s="71"/>
      <c r="I352" s="71" t="s">
        <v>196</v>
      </c>
      <c r="J352" s="72" t="s">
        <v>3</v>
      </c>
      <c r="K352" s="74"/>
      <c r="L352" s="74"/>
      <c r="M352" s="74"/>
      <c r="N352" s="72"/>
      <c r="O352" s="75"/>
      <c r="P352" s="75"/>
    </row>
    <row r="353">
      <c r="A353" s="83" t="s">
        <v>543</v>
      </c>
      <c r="B353" s="67" t="s">
        <v>18</v>
      </c>
      <c r="C353" s="76"/>
      <c r="D353" s="76"/>
      <c r="E353" s="76" t="s">
        <v>271</v>
      </c>
      <c r="F353" s="71" t="s">
        <v>133</v>
      </c>
      <c r="G353" s="71"/>
      <c r="H353" s="71"/>
      <c r="I353" s="71" t="s">
        <v>196</v>
      </c>
      <c r="J353" s="72" t="s">
        <v>3</v>
      </c>
      <c r="K353" s="74"/>
      <c r="L353" s="74"/>
      <c r="M353" s="74"/>
      <c r="N353" s="72"/>
      <c r="O353" s="75"/>
      <c r="P353" s="75"/>
    </row>
    <row r="354">
      <c r="A354" s="83" t="s">
        <v>544</v>
      </c>
      <c r="B354" s="67" t="s">
        <v>18</v>
      </c>
      <c r="C354" s="76"/>
      <c r="D354" s="76"/>
      <c r="E354" s="76" t="s">
        <v>271</v>
      </c>
      <c r="F354" s="71" t="s">
        <v>133</v>
      </c>
      <c r="G354" s="71"/>
      <c r="H354" s="71"/>
      <c r="I354" s="71" t="s">
        <v>196</v>
      </c>
      <c r="J354" s="72" t="s">
        <v>3</v>
      </c>
      <c r="K354" s="74"/>
      <c r="L354" s="74"/>
      <c r="M354" s="74"/>
      <c r="N354" s="72"/>
      <c r="O354" s="75"/>
      <c r="P354" s="75"/>
    </row>
    <row r="355">
      <c r="A355" s="83" t="s">
        <v>545</v>
      </c>
      <c r="B355" s="67" t="s">
        <v>18</v>
      </c>
      <c r="C355" s="76"/>
      <c r="D355" s="76"/>
      <c r="E355" s="76" t="s">
        <v>271</v>
      </c>
      <c r="F355" s="71" t="s">
        <v>133</v>
      </c>
      <c r="G355" s="71"/>
      <c r="H355" s="71"/>
      <c r="I355" s="71" t="s">
        <v>196</v>
      </c>
      <c r="J355" s="72" t="s">
        <v>3</v>
      </c>
      <c r="K355" s="74"/>
      <c r="L355" s="74"/>
      <c r="M355" s="74"/>
      <c r="N355" s="72"/>
      <c r="O355" s="75"/>
      <c r="P355" s="75"/>
    </row>
    <row r="356">
      <c r="A356" s="83" t="s">
        <v>546</v>
      </c>
      <c r="B356" s="67" t="s">
        <v>18</v>
      </c>
      <c r="C356" s="76"/>
      <c r="D356" s="76"/>
      <c r="E356" s="76" t="s">
        <v>271</v>
      </c>
      <c r="F356" s="71" t="s">
        <v>133</v>
      </c>
      <c r="G356" s="71"/>
      <c r="H356" s="71"/>
      <c r="I356" s="71" t="s">
        <v>196</v>
      </c>
      <c r="J356" s="72" t="s">
        <v>3</v>
      </c>
      <c r="K356" s="74"/>
      <c r="L356" s="74"/>
      <c r="M356" s="74"/>
      <c r="N356" s="72"/>
      <c r="O356" s="75"/>
      <c r="P356" s="75"/>
    </row>
    <row r="357">
      <c r="A357" s="83" t="s">
        <v>547</v>
      </c>
      <c r="B357" s="67" t="s">
        <v>18</v>
      </c>
      <c r="C357" s="76"/>
      <c r="D357" s="76"/>
      <c r="E357" s="76" t="s">
        <v>271</v>
      </c>
      <c r="F357" s="71" t="s">
        <v>133</v>
      </c>
      <c r="G357" s="71"/>
      <c r="H357" s="71"/>
      <c r="I357" s="71" t="s">
        <v>196</v>
      </c>
      <c r="J357" s="72" t="s">
        <v>3</v>
      </c>
      <c r="K357" s="74"/>
      <c r="L357" s="74"/>
      <c r="M357" s="74"/>
      <c r="N357" s="72"/>
      <c r="O357" s="75"/>
      <c r="P357" s="75"/>
    </row>
    <row r="358">
      <c r="A358" s="83" t="s">
        <v>548</v>
      </c>
      <c r="B358" s="67" t="s">
        <v>18</v>
      </c>
      <c r="C358" s="76"/>
      <c r="D358" s="76"/>
      <c r="E358" s="76" t="s">
        <v>271</v>
      </c>
      <c r="F358" s="71" t="s">
        <v>146</v>
      </c>
      <c r="G358" s="71"/>
      <c r="H358" s="71"/>
      <c r="I358" s="71" t="s">
        <v>196</v>
      </c>
      <c r="J358" s="72" t="s">
        <v>3</v>
      </c>
      <c r="K358" s="74"/>
      <c r="L358" s="74"/>
      <c r="M358" s="74"/>
      <c r="N358" s="72"/>
      <c r="O358" s="75"/>
      <c r="P358" s="75"/>
    </row>
    <row r="359">
      <c r="A359" s="83" t="s">
        <v>549</v>
      </c>
      <c r="B359" s="67" t="s">
        <v>18</v>
      </c>
      <c r="C359" s="76"/>
      <c r="D359" s="76"/>
      <c r="E359" s="76" t="s">
        <v>271</v>
      </c>
      <c r="F359" s="71" t="s">
        <v>147</v>
      </c>
      <c r="G359" s="71"/>
      <c r="H359" s="71"/>
      <c r="I359" s="71" t="s">
        <v>196</v>
      </c>
      <c r="J359" s="72" t="s">
        <v>3</v>
      </c>
      <c r="K359" s="74"/>
      <c r="L359" s="74"/>
      <c r="M359" s="74"/>
      <c r="N359" s="72"/>
      <c r="O359" s="75"/>
      <c r="P359" s="75"/>
    </row>
    <row r="360">
      <c r="A360" s="99" t="s">
        <v>550</v>
      </c>
      <c r="B360" s="100" t="s">
        <v>24</v>
      </c>
      <c r="C360" s="101"/>
      <c r="D360" s="101"/>
      <c r="E360" s="101" t="s">
        <v>23</v>
      </c>
      <c r="F360" s="101" t="s">
        <v>23</v>
      </c>
      <c r="G360" s="102"/>
      <c r="H360" s="102"/>
      <c r="I360" s="102" t="s">
        <v>551</v>
      </c>
      <c r="J360" s="102" t="s">
        <v>7</v>
      </c>
      <c r="K360" s="103"/>
      <c r="L360" s="103"/>
      <c r="M360" s="103"/>
      <c r="N360" s="104"/>
      <c r="O360" s="104">
        <v>1228.0</v>
      </c>
      <c r="P360" s="104"/>
    </row>
    <row r="361">
      <c r="A361" s="99" t="s">
        <v>552</v>
      </c>
      <c r="B361" s="100" t="s">
        <v>24</v>
      </c>
      <c r="C361" s="101"/>
      <c r="D361" s="101"/>
      <c r="E361" s="101" t="s">
        <v>23</v>
      </c>
      <c r="F361" s="101" t="s">
        <v>23</v>
      </c>
      <c r="G361" s="102"/>
      <c r="H361" s="102"/>
      <c r="I361" s="102" t="s">
        <v>551</v>
      </c>
      <c r="J361" s="102" t="s">
        <v>7</v>
      </c>
      <c r="K361" s="104"/>
      <c r="L361" s="104"/>
      <c r="M361" s="104"/>
      <c r="N361" s="101"/>
      <c r="O361" s="101">
        <v>134.0</v>
      </c>
      <c r="P361" s="101"/>
    </row>
    <row r="362">
      <c r="A362" s="99" t="s">
        <v>553</v>
      </c>
      <c r="B362" s="105" t="s">
        <v>20</v>
      </c>
      <c r="C362" s="101"/>
      <c r="D362" s="101"/>
      <c r="E362" s="101" t="s">
        <v>30</v>
      </c>
      <c r="F362" s="101" t="s">
        <v>30</v>
      </c>
      <c r="G362" s="102"/>
      <c r="H362" s="102"/>
      <c r="I362" s="102" t="s">
        <v>551</v>
      </c>
      <c r="J362" s="102" t="s">
        <v>7</v>
      </c>
      <c r="K362" s="101"/>
      <c r="L362" s="101"/>
      <c r="M362" s="101"/>
      <c r="N362" s="104"/>
      <c r="O362" s="104">
        <v>1520.0</v>
      </c>
      <c r="P362" s="104"/>
    </row>
    <row r="363">
      <c r="A363" s="99" t="s">
        <v>554</v>
      </c>
      <c r="B363" s="105" t="s">
        <v>20</v>
      </c>
      <c r="C363" s="101"/>
      <c r="D363" s="101"/>
      <c r="E363" s="101" t="s">
        <v>30</v>
      </c>
      <c r="F363" s="101" t="s">
        <v>30</v>
      </c>
      <c r="G363" s="102"/>
      <c r="H363" s="102"/>
      <c r="I363" s="102" t="s">
        <v>551</v>
      </c>
      <c r="J363" s="102" t="s">
        <v>7</v>
      </c>
      <c r="K363" s="106"/>
      <c r="L363" s="106"/>
      <c r="M363" s="106"/>
      <c r="N363" s="104"/>
      <c r="O363" s="104">
        <v>1545.0</v>
      </c>
      <c r="P363" s="104"/>
    </row>
    <row r="364">
      <c r="A364" s="99" t="s">
        <v>555</v>
      </c>
      <c r="B364" s="105" t="s">
        <v>20</v>
      </c>
      <c r="C364" s="101"/>
      <c r="D364" s="101"/>
      <c r="E364" s="101" t="s">
        <v>30</v>
      </c>
      <c r="F364" s="101" t="s">
        <v>30</v>
      </c>
      <c r="G364" s="102"/>
      <c r="H364" s="102"/>
      <c r="I364" s="102" t="s">
        <v>551</v>
      </c>
      <c r="J364" s="102" t="s">
        <v>7</v>
      </c>
      <c r="K364" s="106"/>
      <c r="L364" s="106"/>
      <c r="M364" s="106"/>
      <c r="N364" s="104"/>
      <c r="O364" s="104">
        <v>5780.0</v>
      </c>
      <c r="P364" s="104"/>
    </row>
    <row r="365">
      <c r="A365" s="99" t="s">
        <v>556</v>
      </c>
      <c r="B365" s="100" t="s">
        <v>18</v>
      </c>
      <c r="C365" s="101"/>
      <c r="D365" s="101"/>
      <c r="E365" s="101" t="s">
        <v>35</v>
      </c>
      <c r="F365" s="101" t="s">
        <v>35</v>
      </c>
      <c r="G365" s="102"/>
      <c r="H365" s="102"/>
      <c r="I365" s="102" t="s">
        <v>551</v>
      </c>
      <c r="J365" s="102" t="s">
        <v>7</v>
      </c>
      <c r="K365" s="104"/>
      <c r="L365" s="104"/>
      <c r="M365" s="104"/>
      <c r="N365" s="104"/>
      <c r="O365" s="104">
        <v>3339.0</v>
      </c>
      <c r="P365" s="104"/>
    </row>
    <row r="366">
      <c r="A366" s="99" t="s">
        <v>557</v>
      </c>
      <c r="B366" s="100" t="s">
        <v>18</v>
      </c>
      <c r="C366" s="101"/>
      <c r="D366" s="101"/>
      <c r="E366" s="101" t="s">
        <v>35</v>
      </c>
      <c r="F366" s="101" t="s">
        <v>35</v>
      </c>
      <c r="G366" s="102"/>
      <c r="H366" s="102"/>
      <c r="I366" s="102" t="s">
        <v>551</v>
      </c>
      <c r="J366" s="102" t="s">
        <v>7</v>
      </c>
      <c r="K366" s="104"/>
      <c r="L366" s="104"/>
      <c r="M366" s="104"/>
      <c r="N366" s="104"/>
      <c r="O366" s="104">
        <v>5373.0</v>
      </c>
      <c r="P366" s="104"/>
    </row>
    <row r="367">
      <c r="A367" s="99" t="s">
        <v>558</v>
      </c>
      <c r="B367" s="100" t="s">
        <v>18</v>
      </c>
      <c r="C367" s="101"/>
      <c r="D367" s="101"/>
      <c r="E367" s="101" t="s">
        <v>35</v>
      </c>
      <c r="F367" s="101" t="s">
        <v>35</v>
      </c>
      <c r="G367" s="102"/>
      <c r="H367" s="102"/>
      <c r="I367" s="102" t="s">
        <v>551</v>
      </c>
      <c r="J367" s="102" t="s">
        <v>7</v>
      </c>
      <c r="K367" s="103"/>
      <c r="L367" s="103"/>
      <c r="M367" s="103"/>
      <c r="N367" s="104"/>
      <c r="O367" s="104">
        <v>5737.0</v>
      </c>
      <c r="P367" s="104"/>
    </row>
    <row r="368">
      <c r="A368" s="99" t="s">
        <v>559</v>
      </c>
      <c r="B368" s="100" t="s">
        <v>18</v>
      </c>
      <c r="C368" s="101"/>
      <c r="D368" s="101"/>
      <c r="E368" s="101" t="s">
        <v>35</v>
      </c>
      <c r="F368" s="101" t="s">
        <v>35</v>
      </c>
      <c r="G368" s="102"/>
      <c r="H368" s="102"/>
      <c r="I368" s="102" t="s">
        <v>551</v>
      </c>
      <c r="J368" s="102" t="s">
        <v>7</v>
      </c>
      <c r="K368" s="104"/>
      <c r="L368" s="104"/>
      <c r="M368" s="104"/>
      <c r="N368" s="104"/>
      <c r="O368" s="104">
        <v>4999.0</v>
      </c>
      <c r="P368" s="104"/>
    </row>
    <row r="369">
      <c r="A369" s="99" t="s">
        <v>560</v>
      </c>
      <c r="B369" s="100" t="s">
        <v>18</v>
      </c>
      <c r="C369" s="101"/>
      <c r="D369" s="101"/>
      <c r="E369" s="101" t="s">
        <v>35</v>
      </c>
      <c r="F369" s="101" t="s">
        <v>35</v>
      </c>
      <c r="G369" s="102"/>
      <c r="H369" s="102"/>
      <c r="I369" s="102" t="s">
        <v>551</v>
      </c>
      <c r="J369" s="102" t="s">
        <v>7</v>
      </c>
      <c r="K369" s="106"/>
      <c r="L369" s="106"/>
      <c r="M369" s="106"/>
      <c r="N369" s="104"/>
      <c r="O369" s="104">
        <v>2681.0</v>
      </c>
      <c r="P369" s="104"/>
    </row>
    <row r="370">
      <c r="A370" s="99" t="s">
        <v>561</v>
      </c>
      <c r="B370" s="100" t="s">
        <v>18</v>
      </c>
      <c r="C370" s="101"/>
      <c r="D370" s="101"/>
      <c r="E370" s="101" t="s">
        <v>35</v>
      </c>
      <c r="F370" s="101" t="s">
        <v>35</v>
      </c>
      <c r="G370" s="102"/>
      <c r="H370" s="102"/>
      <c r="I370" s="102" t="s">
        <v>551</v>
      </c>
      <c r="J370" s="102" t="s">
        <v>7</v>
      </c>
      <c r="K370" s="106"/>
      <c r="L370" s="106"/>
      <c r="M370" s="106"/>
      <c r="N370" s="104"/>
      <c r="O370" s="104">
        <v>7794.0</v>
      </c>
      <c r="P370" s="104"/>
    </row>
    <row r="371">
      <c r="A371" s="106" t="s">
        <v>562</v>
      </c>
      <c r="B371" s="100" t="s">
        <v>18</v>
      </c>
      <c r="C371" s="106"/>
      <c r="D371" s="106"/>
      <c r="E371" s="106" t="s">
        <v>35</v>
      </c>
      <c r="F371" s="106" t="s">
        <v>35</v>
      </c>
      <c r="G371" s="102"/>
      <c r="H371" s="102"/>
      <c r="I371" s="102" t="s">
        <v>551</v>
      </c>
      <c r="J371" s="102" t="s">
        <v>7</v>
      </c>
      <c r="K371" s="107"/>
      <c r="L371" s="107"/>
      <c r="M371" s="107"/>
      <c r="N371" s="104"/>
      <c r="O371" s="104">
        <v>22001.0</v>
      </c>
      <c r="P371" s="104"/>
    </row>
    <row r="372">
      <c r="A372" s="99" t="s">
        <v>563</v>
      </c>
      <c r="B372" s="108" t="s">
        <v>18</v>
      </c>
      <c r="C372" s="106"/>
      <c r="D372" s="106"/>
      <c r="E372" s="106" t="s">
        <v>36</v>
      </c>
      <c r="F372" s="106" t="s">
        <v>40</v>
      </c>
      <c r="G372" s="102"/>
      <c r="H372" s="102"/>
      <c r="I372" s="102" t="s">
        <v>551</v>
      </c>
      <c r="J372" s="102" t="s">
        <v>7</v>
      </c>
      <c r="K372" s="104"/>
      <c r="L372" s="104"/>
      <c r="M372" s="104"/>
      <c r="N372" s="104"/>
      <c r="O372" s="104">
        <v>6019.0</v>
      </c>
      <c r="P372" s="104"/>
    </row>
    <row r="373">
      <c r="A373" s="99" t="s">
        <v>564</v>
      </c>
      <c r="B373" s="102" t="s">
        <v>26</v>
      </c>
      <c r="C373" s="101"/>
      <c r="D373" s="101"/>
      <c r="E373" s="101" t="s">
        <v>56</v>
      </c>
      <c r="F373" s="101" t="s">
        <v>56</v>
      </c>
      <c r="G373" s="102"/>
      <c r="H373" s="102"/>
      <c r="I373" s="102" t="s">
        <v>551</v>
      </c>
      <c r="J373" s="102" t="s">
        <v>7</v>
      </c>
      <c r="K373" s="106"/>
      <c r="L373" s="106"/>
      <c r="M373" s="106"/>
      <c r="N373" s="101"/>
      <c r="O373" s="101">
        <v>152.0</v>
      </c>
      <c r="P373" s="101"/>
    </row>
    <row r="374">
      <c r="A374" s="99" t="s">
        <v>565</v>
      </c>
      <c r="B374" s="102" t="s">
        <v>26</v>
      </c>
      <c r="C374" s="106"/>
      <c r="D374" s="106"/>
      <c r="E374" s="106" t="s">
        <v>56</v>
      </c>
      <c r="F374" s="106" t="s">
        <v>56</v>
      </c>
      <c r="G374" s="102"/>
      <c r="H374" s="102"/>
      <c r="I374" s="102" t="s">
        <v>551</v>
      </c>
      <c r="J374" s="102" t="s">
        <v>7</v>
      </c>
      <c r="K374" s="103"/>
      <c r="L374" s="103"/>
      <c r="M374" s="103"/>
      <c r="N374" s="104"/>
      <c r="O374" s="104">
        <v>12877.0</v>
      </c>
      <c r="P374" s="104"/>
    </row>
    <row r="375">
      <c r="A375" s="99" t="s">
        <v>566</v>
      </c>
      <c r="B375" s="102" t="s">
        <v>26</v>
      </c>
      <c r="C375" s="101"/>
      <c r="D375" s="101"/>
      <c r="E375" s="101" t="s">
        <v>56</v>
      </c>
      <c r="F375" s="101" t="s">
        <v>56</v>
      </c>
      <c r="G375" s="102"/>
      <c r="H375" s="102"/>
      <c r="I375" s="102" t="s">
        <v>551</v>
      </c>
      <c r="J375" s="102" t="s">
        <v>7</v>
      </c>
      <c r="K375" s="106"/>
      <c r="L375" s="106"/>
      <c r="M375" s="106"/>
      <c r="N375" s="101"/>
      <c r="O375" s="101">
        <v>202.0</v>
      </c>
      <c r="P375" s="101"/>
    </row>
    <row r="376">
      <c r="A376" s="99" t="s">
        <v>567</v>
      </c>
      <c r="B376" s="102" t="s">
        <v>16</v>
      </c>
      <c r="C376" s="101"/>
      <c r="D376" s="101"/>
      <c r="E376" s="101" t="s">
        <v>64</v>
      </c>
      <c r="F376" s="101" t="s">
        <v>64</v>
      </c>
      <c r="G376" s="102"/>
      <c r="H376" s="102"/>
      <c r="I376" s="102" t="s">
        <v>551</v>
      </c>
      <c r="J376" s="102" t="s">
        <v>7</v>
      </c>
      <c r="K376" s="104"/>
      <c r="L376" s="104"/>
      <c r="M376" s="104"/>
      <c r="N376" s="104"/>
      <c r="O376" s="104">
        <v>1598.0</v>
      </c>
      <c r="P376" s="104"/>
    </row>
    <row r="377">
      <c r="A377" s="99" t="s">
        <v>568</v>
      </c>
      <c r="B377" s="102" t="s">
        <v>16</v>
      </c>
      <c r="C377" s="101"/>
      <c r="D377" s="101"/>
      <c r="E377" s="101" t="s">
        <v>64</v>
      </c>
      <c r="F377" s="101" t="s">
        <v>64</v>
      </c>
      <c r="G377" s="102"/>
      <c r="H377" s="102"/>
      <c r="I377" s="102" t="s">
        <v>551</v>
      </c>
      <c r="J377" s="102" t="s">
        <v>7</v>
      </c>
      <c r="K377" s="106"/>
      <c r="L377" s="106"/>
      <c r="M377" s="106"/>
      <c r="N377" s="104"/>
      <c r="O377" s="104">
        <v>2710.0</v>
      </c>
      <c r="P377" s="104"/>
    </row>
    <row r="378">
      <c r="A378" s="99" t="s">
        <v>569</v>
      </c>
      <c r="B378" s="102" t="s">
        <v>16</v>
      </c>
      <c r="C378" s="101"/>
      <c r="D378" s="101"/>
      <c r="E378" s="101" t="s">
        <v>64</v>
      </c>
      <c r="F378" s="101" t="s">
        <v>64</v>
      </c>
      <c r="G378" s="102"/>
      <c r="H378" s="102"/>
      <c r="I378" s="102" t="s">
        <v>551</v>
      </c>
      <c r="J378" s="102" t="s">
        <v>7</v>
      </c>
      <c r="K378" s="106"/>
      <c r="L378" s="106"/>
      <c r="M378" s="106"/>
      <c r="N378" s="101"/>
      <c r="O378" s="101">
        <v>994.6</v>
      </c>
      <c r="P378" s="101"/>
    </row>
    <row r="379">
      <c r="A379" s="106" t="s">
        <v>570</v>
      </c>
      <c r="B379" s="102" t="s">
        <v>26</v>
      </c>
      <c r="C379" s="106"/>
      <c r="D379" s="106"/>
      <c r="E379" s="106" t="s">
        <v>77</v>
      </c>
      <c r="F379" s="106" t="s">
        <v>77</v>
      </c>
      <c r="G379" s="102"/>
      <c r="H379" s="102"/>
      <c r="I379" s="102" t="s">
        <v>551</v>
      </c>
      <c r="J379" s="102" t="s">
        <v>7</v>
      </c>
      <c r="K379" s="104"/>
      <c r="L379" s="104"/>
      <c r="M379" s="104"/>
      <c r="N379" s="104"/>
      <c r="O379" s="104">
        <v>16239.0</v>
      </c>
      <c r="P379" s="104"/>
    </row>
    <row r="380">
      <c r="A380" s="99" t="s">
        <v>571</v>
      </c>
      <c r="B380" s="102" t="s">
        <v>26</v>
      </c>
      <c r="C380" s="109"/>
      <c r="D380" s="109"/>
      <c r="E380" s="109" t="s">
        <v>77</v>
      </c>
      <c r="F380" s="109" t="s">
        <v>77</v>
      </c>
      <c r="G380" s="102"/>
      <c r="H380" s="102"/>
      <c r="I380" s="102" t="s">
        <v>551</v>
      </c>
      <c r="J380" s="102" t="s">
        <v>7</v>
      </c>
      <c r="K380" s="106"/>
      <c r="L380" s="106"/>
      <c r="M380" s="106"/>
      <c r="N380" s="104"/>
      <c r="O380" s="104">
        <v>3042.0</v>
      </c>
      <c r="P380" s="104"/>
    </row>
    <row r="381">
      <c r="A381" s="99" t="s">
        <v>572</v>
      </c>
      <c r="B381" s="102" t="s">
        <v>26</v>
      </c>
      <c r="C381" s="101"/>
      <c r="D381" s="101"/>
      <c r="E381" s="101" t="s">
        <v>81</v>
      </c>
      <c r="F381" s="101" t="s">
        <v>81</v>
      </c>
      <c r="G381" s="102"/>
      <c r="H381" s="102"/>
      <c r="I381" s="102" t="s">
        <v>551</v>
      </c>
      <c r="J381" s="102" t="s">
        <v>7</v>
      </c>
      <c r="K381" s="107"/>
      <c r="L381" s="107"/>
      <c r="M381" s="107"/>
      <c r="N381" s="104"/>
      <c r="O381" s="104">
        <v>6875.0</v>
      </c>
      <c r="P381" s="104"/>
    </row>
    <row r="382">
      <c r="A382" s="106" t="s">
        <v>573</v>
      </c>
      <c r="B382" s="102" t="s">
        <v>26</v>
      </c>
      <c r="C382" s="106"/>
      <c r="D382" s="106"/>
      <c r="E382" s="106" t="s">
        <v>128</v>
      </c>
      <c r="F382" s="106" t="s">
        <v>128</v>
      </c>
      <c r="G382" s="102"/>
      <c r="H382" s="102"/>
      <c r="I382" s="102" t="s">
        <v>551</v>
      </c>
      <c r="J382" s="102" t="s">
        <v>7</v>
      </c>
      <c r="K382" s="106"/>
      <c r="L382" s="106"/>
      <c r="M382" s="106"/>
      <c r="N382" s="104"/>
      <c r="O382" s="104">
        <v>13025.0</v>
      </c>
      <c r="P382" s="104"/>
    </row>
    <row r="383">
      <c r="A383" s="99" t="s">
        <v>574</v>
      </c>
      <c r="B383" s="102" t="s">
        <v>26</v>
      </c>
      <c r="C383" s="101"/>
      <c r="D383" s="101"/>
      <c r="E383" s="101" t="s">
        <v>129</v>
      </c>
      <c r="F383" s="101" t="s">
        <v>129</v>
      </c>
      <c r="G383" s="102"/>
      <c r="H383" s="102"/>
      <c r="I383" s="102" t="s">
        <v>551</v>
      </c>
      <c r="J383" s="102" t="s">
        <v>7</v>
      </c>
      <c r="K383" s="104"/>
      <c r="L383" s="104"/>
      <c r="M383" s="104"/>
      <c r="N383" s="104"/>
      <c r="O383" s="104">
        <v>9707.0</v>
      </c>
      <c r="P383" s="104"/>
    </row>
    <row r="384">
      <c r="A384" s="99" t="s">
        <v>575</v>
      </c>
      <c r="B384" s="102" t="s">
        <v>26</v>
      </c>
      <c r="C384" s="106"/>
      <c r="D384" s="106"/>
      <c r="E384" s="106" t="s">
        <v>139</v>
      </c>
      <c r="F384" s="106" t="s">
        <v>139</v>
      </c>
      <c r="G384" s="102"/>
      <c r="H384" s="102"/>
      <c r="I384" s="102" t="s">
        <v>551</v>
      </c>
      <c r="J384" s="102" t="s">
        <v>7</v>
      </c>
      <c r="K384" s="106"/>
      <c r="L384" s="106"/>
      <c r="M384" s="106"/>
      <c r="N384" s="101"/>
      <c r="O384" s="101">
        <v>25.0</v>
      </c>
      <c r="P384" s="101"/>
    </row>
    <row r="385">
      <c r="A385" s="99" t="s">
        <v>576</v>
      </c>
      <c r="B385" s="102" t="s">
        <v>26</v>
      </c>
      <c r="C385" s="106"/>
      <c r="D385" s="106"/>
      <c r="E385" s="106" t="s">
        <v>139</v>
      </c>
      <c r="F385" s="106" t="s">
        <v>139</v>
      </c>
      <c r="G385" s="102"/>
      <c r="H385" s="102"/>
      <c r="I385" s="102" t="s">
        <v>551</v>
      </c>
      <c r="J385" s="102" t="s">
        <v>7</v>
      </c>
      <c r="K385" s="107"/>
      <c r="L385" s="107"/>
      <c r="M385" s="107"/>
      <c r="N385" s="104"/>
      <c r="O385" s="104">
        <v>9164.0</v>
      </c>
      <c r="P385" s="104"/>
    </row>
    <row r="386">
      <c r="A386" s="99" t="s">
        <v>577</v>
      </c>
      <c r="B386" s="100" t="s">
        <v>18</v>
      </c>
      <c r="C386" s="106"/>
      <c r="D386" s="106"/>
      <c r="E386" s="106" t="s">
        <v>271</v>
      </c>
      <c r="F386" s="77" t="s">
        <v>34</v>
      </c>
      <c r="G386" s="102"/>
      <c r="H386" s="102"/>
      <c r="I386" s="102" t="s">
        <v>551</v>
      </c>
      <c r="J386" s="102" t="s">
        <v>7</v>
      </c>
      <c r="K386" s="106"/>
      <c r="L386" s="106"/>
      <c r="M386" s="106"/>
      <c r="N386" s="104"/>
      <c r="O386" s="104">
        <v>10485.0</v>
      </c>
      <c r="P386" s="104"/>
    </row>
    <row r="387">
      <c r="A387" s="106" t="s">
        <v>578</v>
      </c>
      <c r="B387" s="100" t="s">
        <v>18</v>
      </c>
      <c r="C387" s="106"/>
      <c r="D387" s="106"/>
      <c r="E387" s="106" t="s">
        <v>271</v>
      </c>
      <c r="F387" s="77" t="s">
        <v>34</v>
      </c>
      <c r="G387" s="102"/>
      <c r="H387" s="102"/>
      <c r="I387" s="102" t="s">
        <v>551</v>
      </c>
      <c r="J387" s="102" t="s">
        <v>7</v>
      </c>
      <c r="K387" s="103"/>
      <c r="L387" s="103"/>
      <c r="M387" s="103"/>
      <c r="N387" s="104"/>
      <c r="O387" s="104">
        <v>39074.0</v>
      </c>
      <c r="P387" s="104"/>
    </row>
    <row r="388">
      <c r="A388" s="99" t="s">
        <v>579</v>
      </c>
      <c r="B388" s="100" t="s">
        <v>18</v>
      </c>
      <c r="C388" s="101"/>
      <c r="D388" s="101"/>
      <c r="E388" s="101" t="s">
        <v>271</v>
      </c>
      <c r="F388" s="77" t="s">
        <v>34</v>
      </c>
      <c r="G388" s="102"/>
      <c r="H388" s="102"/>
      <c r="I388" s="102" t="s">
        <v>551</v>
      </c>
      <c r="J388" s="102" t="s">
        <v>7</v>
      </c>
      <c r="K388" s="106"/>
      <c r="L388" s="106"/>
      <c r="M388" s="106"/>
      <c r="N388" s="104"/>
      <c r="O388" s="104">
        <v>4097.0</v>
      </c>
      <c r="P388" s="104"/>
    </row>
    <row r="389">
      <c r="A389" s="106" t="s">
        <v>580</v>
      </c>
      <c r="B389" s="100" t="s">
        <v>18</v>
      </c>
      <c r="C389" s="106"/>
      <c r="D389" s="106"/>
      <c r="E389" s="106" t="s">
        <v>271</v>
      </c>
      <c r="F389" s="77" t="s">
        <v>34</v>
      </c>
      <c r="G389" s="102"/>
      <c r="H389" s="102"/>
      <c r="I389" s="102" t="s">
        <v>551</v>
      </c>
      <c r="J389" s="102" t="s">
        <v>7</v>
      </c>
      <c r="K389" s="106"/>
      <c r="L389" s="106"/>
      <c r="M389" s="106"/>
      <c r="N389" s="104"/>
      <c r="O389" s="104">
        <v>620252.0</v>
      </c>
      <c r="P389" s="104"/>
    </row>
    <row r="390">
      <c r="A390" s="106" t="s">
        <v>581</v>
      </c>
      <c r="B390" s="100" t="s">
        <v>18</v>
      </c>
      <c r="C390" s="106"/>
      <c r="D390" s="106"/>
      <c r="E390" s="106" t="s">
        <v>271</v>
      </c>
      <c r="F390" s="106" t="s">
        <v>41</v>
      </c>
      <c r="G390" s="102"/>
      <c r="H390" s="102"/>
      <c r="I390" s="102" t="s">
        <v>551</v>
      </c>
      <c r="J390" s="102" t="s">
        <v>7</v>
      </c>
      <c r="K390" s="106"/>
      <c r="L390" s="106"/>
      <c r="M390" s="106"/>
      <c r="N390" s="104"/>
      <c r="O390" s="104">
        <v>42079.0</v>
      </c>
      <c r="P390" s="104"/>
    </row>
    <row r="391">
      <c r="A391" s="106" t="s">
        <v>582</v>
      </c>
      <c r="B391" s="100" t="s">
        <v>18</v>
      </c>
      <c r="C391" s="106"/>
      <c r="D391" s="106"/>
      <c r="E391" s="106" t="s">
        <v>271</v>
      </c>
      <c r="F391" s="106" t="s">
        <v>41</v>
      </c>
      <c r="G391" s="102"/>
      <c r="H391" s="102"/>
      <c r="I391" s="102" t="s">
        <v>551</v>
      </c>
      <c r="J391" s="102" t="s">
        <v>7</v>
      </c>
      <c r="K391" s="101"/>
      <c r="L391" s="101"/>
      <c r="M391" s="101"/>
      <c r="N391" s="104"/>
      <c r="O391" s="104">
        <v>189273.0</v>
      </c>
      <c r="P391" s="104"/>
    </row>
    <row r="392">
      <c r="A392" s="99" t="s">
        <v>583</v>
      </c>
      <c r="B392" s="100" t="s">
        <v>18</v>
      </c>
      <c r="C392" s="101"/>
      <c r="D392" s="101"/>
      <c r="E392" s="101" t="s">
        <v>271</v>
      </c>
      <c r="F392" s="106" t="s">
        <v>41</v>
      </c>
      <c r="G392" s="102"/>
      <c r="H392" s="102"/>
      <c r="I392" s="102" t="s">
        <v>551</v>
      </c>
      <c r="J392" s="102" t="s">
        <v>7</v>
      </c>
      <c r="K392" s="107"/>
      <c r="L392" s="107"/>
      <c r="M392" s="107"/>
      <c r="N392" s="104"/>
      <c r="O392" s="104">
        <v>1937.0</v>
      </c>
      <c r="P392" s="104"/>
    </row>
    <row r="393">
      <c r="A393" s="99" t="s">
        <v>584</v>
      </c>
      <c r="B393" s="100" t="s">
        <v>18</v>
      </c>
      <c r="C393" s="101"/>
      <c r="D393" s="101"/>
      <c r="E393" s="101" t="s">
        <v>271</v>
      </c>
      <c r="F393" s="71" t="s">
        <v>67</v>
      </c>
      <c r="G393" s="102"/>
      <c r="H393" s="102"/>
      <c r="I393" s="102" t="s">
        <v>551</v>
      </c>
      <c r="J393" s="102" t="s">
        <v>7</v>
      </c>
      <c r="K393" s="106"/>
      <c r="L393" s="106"/>
      <c r="M393" s="106"/>
      <c r="N393" s="104"/>
      <c r="O393" s="104">
        <v>8780.0</v>
      </c>
      <c r="P393" s="104"/>
    </row>
    <row r="394">
      <c r="A394" s="106" t="s">
        <v>585</v>
      </c>
      <c r="B394" s="100" t="s">
        <v>18</v>
      </c>
      <c r="C394" s="106"/>
      <c r="D394" s="106"/>
      <c r="E394" s="106" t="s">
        <v>271</v>
      </c>
      <c r="F394" s="71" t="s">
        <v>87</v>
      </c>
      <c r="G394" s="102"/>
      <c r="H394" s="102"/>
      <c r="I394" s="102" t="s">
        <v>551</v>
      </c>
      <c r="J394" s="102" t="s">
        <v>7</v>
      </c>
      <c r="K394" s="106"/>
      <c r="L394" s="106"/>
      <c r="M394" s="106"/>
      <c r="N394" s="104"/>
      <c r="O394" s="104">
        <v>200819.0</v>
      </c>
      <c r="P394" s="104"/>
    </row>
    <row r="395">
      <c r="A395" s="106" t="s">
        <v>586</v>
      </c>
      <c r="B395" s="100" t="s">
        <v>18</v>
      </c>
      <c r="C395" s="106"/>
      <c r="D395" s="106"/>
      <c r="E395" s="106" t="s">
        <v>271</v>
      </c>
      <c r="F395" s="71" t="s">
        <v>101</v>
      </c>
      <c r="G395" s="102"/>
      <c r="H395" s="102"/>
      <c r="I395" s="102" t="s">
        <v>551</v>
      </c>
      <c r="J395" s="102" t="s">
        <v>7</v>
      </c>
      <c r="K395" s="103"/>
      <c r="L395" s="103"/>
      <c r="M395" s="103"/>
      <c r="N395" s="104"/>
      <c r="O395" s="104">
        <v>52724.0</v>
      </c>
      <c r="P395" s="104"/>
    </row>
    <row r="396">
      <c r="A396" s="99" t="s">
        <v>587</v>
      </c>
      <c r="B396" s="100" t="s">
        <v>18</v>
      </c>
      <c r="C396" s="101"/>
      <c r="D396" s="101"/>
      <c r="E396" s="101" t="s">
        <v>271</v>
      </c>
      <c r="F396" s="71" t="s">
        <v>101</v>
      </c>
      <c r="G396" s="102"/>
      <c r="H396" s="102"/>
      <c r="I396" s="102" t="s">
        <v>551</v>
      </c>
      <c r="J396" s="102" t="s">
        <v>7</v>
      </c>
      <c r="K396" s="106"/>
      <c r="L396" s="106"/>
      <c r="M396" s="106"/>
      <c r="N396" s="104"/>
      <c r="O396" s="104">
        <v>6554.0</v>
      </c>
      <c r="P396" s="104"/>
    </row>
    <row r="397">
      <c r="A397" s="99" t="s">
        <v>588</v>
      </c>
      <c r="B397" s="100" t="s">
        <v>18</v>
      </c>
      <c r="C397" s="101"/>
      <c r="D397" s="101"/>
      <c r="E397" s="101" t="s">
        <v>271</v>
      </c>
      <c r="F397" s="71" t="s">
        <v>101</v>
      </c>
      <c r="G397" s="102"/>
      <c r="H397" s="102"/>
      <c r="I397" s="102" t="s">
        <v>551</v>
      </c>
      <c r="J397" s="102" t="s">
        <v>7</v>
      </c>
      <c r="K397" s="106"/>
      <c r="L397" s="106"/>
      <c r="M397" s="106"/>
      <c r="N397" s="101"/>
      <c r="O397" s="101">
        <v>148.0</v>
      </c>
      <c r="P397" s="101"/>
    </row>
    <row r="398">
      <c r="A398" s="106" t="s">
        <v>589</v>
      </c>
      <c r="B398" s="100" t="s">
        <v>18</v>
      </c>
      <c r="C398" s="106"/>
      <c r="D398" s="106"/>
      <c r="E398" s="106" t="s">
        <v>271</v>
      </c>
      <c r="F398" s="71" t="s">
        <v>101</v>
      </c>
      <c r="G398" s="102"/>
      <c r="H398" s="102"/>
      <c r="I398" s="102" t="s">
        <v>551</v>
      </c>
      <c r="J398" s="102" t="s">
        <v>7</v>
      </c>
      <c r="K398" s="107"/>
      <c r="L398" s="107"/>
      <c r="M398" s="107"/>
      <c r="N398" s="104"/>
      <c r="O398" s="104">
        <v>14105.0</v>
      </c>
      <c r="P398" s="104"/>
    </row>
    <row r="399">
      <c r="A399" s="99" t="s">
        <v>590</v>
      </c>
      <c r="B399" s="100" t="s">
        <v>18</v>
      </c>
      <c r="C399" s="101"/>
      <c r="D399" s="101"/>
      <c r="E399" s="101" t="s">
        <v>271</v>
      </c>
      <c r="F399" s="71" t="s">
        <v>101</v>
      </c>
      <c r="G399" s="102"/>
      <c r="H399" s="102"/>
      <c r="I399" s="102" t="s">
        <v>551</v>
      </c>
      <c r="J399" s="102" t="s">
        <v>7</v>
      </c>
      <c r="K399" s="107"/>
      <c r="L399" s="107"/>
      <c r="M399" s="107"/>
      <c r="N399" s="104"/>
      <c r="O399" s="104">
        <v>3841.0</v>
      </c>
      <c r="P399" s="104"/>
    </row>
    <row r="400">
      <c r="A400" s="102" t="s">
        <v>591</v>
      </c>
      <c r="B400" s="108" t="s">
        <v>26</v>
      </c>
      <c r="C400" s="109"/>
      <c r="D400" s="109"/>
      <c r="E400" s="109" t="s">
        <v>58</v>
      </c>
      <c r="F400" s="109" t="s">
        <v>58</v>
      </c>
      <c r="G400" s="102"/>
      <c r="H400" s="102"/>
      <c r="I400" s="102" t="s">
        <v>551</v>
      </c>
      <c r="J400" s="102" t="s">
        <v>8</v>
      </c>
      <c r="K400" s="107"/>
      <c r="L400" s="107"/>
      <c r="M400" s="107"/>
      <c r="N400" s="104"/>
      <c r="O400" s="104">
        <v>38931.0</v>
      </c>
      <c r="P400" s="104"/>
    </row>
    <row r="401">
      <c r="A401" s="99" t="s">
        <v>592</v>
      </c>
      <c r="B401" s="102" t="s">
        <v>16</v>
      </c>
      <c r="C401" s="101"/>
      <c r="D401" s="101"/>
      <c r="E401" s="101" t="s">
        <v>76</v>
      </c>
      <c r="F401" s="101" t="s">
        <v>76</v>
      </c>
      <c r="G401" s="102"/>
      <c r="H401" s="102"/>
      <c r="I401" s="102" t="s">
        <v>551</v>
      </c>
      <c r="J401" s="102" t="s">
        <v>8</v>
      </c>
      <c r="K401" s="106"/>
      <c r="L401" s="106"/>
      <c r="M401" s="106"/>
      <c r="N401" s="104"/>
      <c r="O401" s="104">
        <v>44899.0</v>
      </c>
      <c r="P401" s="104"/>
    </row>
    <row r="402">
      <c r="A402" s="102" t="s">
        <v>593</v>
      </c>
      <c r="B402" s="100" t="s">
        <v>29</v>
      </c>
      <c r="C402" s="109"/>
      <c r="D402" s="109"/>
      <c r="E402" s="109" t="s">
        <v>120</v>
      </c>
      <c r="F402" s="109" t="s">
        <v>120</v>
      </c>
      <c r="G402" s="102"/>
      <c r="H402" s="102"/>
      <c r="I402" s="102" t="s">
        <v>551</v>
      </c>
      <c r="J402" s="102" t="s">
        <v>8</v>
      </c>
      <c r="K402" s="103"/>
      <c r="L402" s="103"/>
      <c r="M402" s="103"/>
      <c r="N402" s="104"/>
      <c r="O402" s="104">
        <v>52020.0</v>
      </c>
      <c r="P402" s="104"/>
    </row>
    <row r="403">
      <c r="A403" s="99" t="s">
        <v>388</v>
      </c>
      <c r="B403" s="100" t="s">
        <v>18</v>
      </c>
      <c r="C403" s="101"/>
      <c r="D403" s="101"/>
      <c r="E403" s="101" t="s">
        <v>271</v>
      </c>
      <c r="F403" s="71" t="s">
        <v>108</v>
      </c>
      <c r="G403" s="102"/>
      <c r="H403" s="102"/>
      <c r="I403" s="102" t="s">
        <v>551</v>
      </c>
      <c r="J403" s="102" t="s">
        <v>8</v>
      </c>
      <c r="K403" s="107"/>
      <c r="L403" s="107"/>
      <c r="M403" s="107"/>
      <c r="N403" s="104"/>
      <c r="O403" s="104">
        <v>20002.0</v>
      </c>
      <c r="P403" s="104"/>
    </row>
    <row r="404">
      <c r="A404" s="106" t="s">
        <v>27</v>
      </c>
      <c r="B404" s="102" t="s">
        <v>16</v>
      </c>
      <c r="C404" s="106"/>
      <c r="D404" s="106"/>
      <c r="E404" s="106" t="s">
        <v>27</v>
      </c>
      <c r="F404" s="106" t="s">
        <v>27</v>
      </c>
      <c r="G404" s="102"/>
      <c r="H404" s="102"/>
      <c r="I404" s="102" t="s">
        <v>551</v>
      </c>
      <c r="J404" s="102" t="s">
        <v>9</v>
      </c>
      <c r="K404" s="103"/>
      <c r="L404" s="103"/>
      <c r="M404" s="103"/>
      <c r="N404" s="103"/>
      <c r="O404" s="103">
        <v>12062.0</v>
      </c>
      <c r="P404" s="103"/>
    </row>
    <row r="405">
      <c r="A405" s="106" t="s">
        <v>32</v>
      </c>
      <c r="B405" s="108" t="s">
        <v>26</v>
      </c>
      <c r="C405" s="106"/>
      <c r="D405" s="106"/>
      <c r="E405" s="106" t="s">
        <v>32</v>
      </c>
      <c r="F405" s="106" t="s">
        <v>32</v>
      </c>
      <c r="G405" s="102"/>
      <c r="H405" s="102"/>
      <c r="I405" s="102" t="s">
        <v>551</v>
      </c>
      <c r="J405" s="102" t="s">
        <v>9</v>
      </c>
      <c r="K405" s="106"/>
      <c r="L405" s="106"/>
      <c r="M405" s="106"/>
      <c r="N405" s="106"/>
      <c r="O405" s="106">
        <v>0.0</v>
      </c>
      <c r="P405" s="106"/>
    </row>
    <row r="406">
      <c r="A406" s="106" t="s">
        <v>37</v>
      </c>
      <c r="B406" s="100" t="s">
        <v>16</v>
      </c>
      <c r="C406" s="106"/>
      <c r="D406" s="106"/>
      <c r="E406" s="106" t="s">
        <v>37</v>
      </c>
      <c r="F406" s="106" t="s">
        <v>37</v>
      </c>
      <c r="G406" s="102"/>
      <c r="H406" s="102"/>
      <c r="I406" s="102" t="s">
        <v>551</v>
      </c>
      <c r="J406" s="102" t="s">
        <v>9</v>
      </c>
      <c r="K406" s="106"/>
      <c r="L406" s="106"/>
      <c r="M406" s="106"/>
      <c r="N406" s="103"/>
      <c r="O406" s="103">
        <v>190000.0</v>
      </c>
      <c r="P406" s="103"/>
    </row>
    <row r="407">
      <c r="A407" s="106" t="s">
        <v>49</v>
      </c>
      <c r="B407" s="102" t="s">
        <v>18</v>
      </c>
      <c r="C407" s="106"/>
      <c r="D407" s="106"/>
      <c r="E407" s="106" t="s">
        <v>49</v>
      </c>
      <c r="F407" s="106" t="s">
        <v>49</v>
      </c>
      <c r="G407" s="102"/>
      <c r="H407" s="102"/>
      <c r="I407" s="102" t="s">
        <v>551</v>
      </c>
      <c r="J407" s="102" t="s">
        <v>9</v>
      </c>
      <c r="K407" s="104"/>
      <c r="L407" s="104"/>
      <c r="M407" s="104"/>
      <c r="N407" s="103"/>
      <c r="O407" s="103">
        <v>6172.0</v>
      </c>
      <c r="P407" s="103"/>
    </row>
    <row r="408">
      <c r="A408" s="106" t="s">
        <v>52</v>
      </c>
      <c r="B408" s="102" t="s">
        <v>26</v>
      </c>
      <c r="C408" s="106"/>
      <c r="D408" s="106"/>
      <c r="E408" s="106" t="s">
        <v>52</v>
      </c>
      <c r="F408" s="106" t="s">
        <v>52</v>
      </c>
      <c r="G408" s="102"/>
      <c r="H408" s="102"/>
      <c r="I408" s="102" t="s">
        <v>551</v>
      </c>
      <c r="J408" s="102" t="s">
        <v>9</v>
      </c>
      <c r="K408" s="106"/>
      <c r="L408" s="106"/>
      <c r="M408" s="106"/>
      <c r="N408" s="106"/>
      <c r="O408" s="106">
        <v>90.0</v>
      </c>
      <c r="P408" s="106"/>
    </row>
    <row r="409">
      <c r="A409" s="106" t="s">
        <v>56</v>
      </c>
      <c r="B409" s="102" t="s">
        <v>26</v>
      </c>
      <c r="C409" s="106"/>
      <c r="D409" s="106"/>
      <c r="E409" s="106" t="s">
        <v>56</v>
      </c>
      <c r="F409" s="106" t="s">
        <v>56</v>
      </c>
      <c r="G409" s="102"/>
      <c r="H409" s="102"/>
      <c r="I409" s="102" t="s">
        <v>551</v>
      </c>
      <c r="J409" s="102" t="s">
        <v>9</v>
      </c>
      <c r="K409" s="106"/>
      <c r="L409" s="106"/>
      <c r="M409" s="106"/>
      <c r="N409" s="106"/>
      <c r="O409" s="106">
        <v>0.0</v>
      </c>
      <c r="P409" s="106"/>
    </row>
    <row r="410">
      <c r="A410" s="106" t="s">
        <v>105</v>
      </c>
      <c r="B410" s="102" t="s">
        <v>16</v>
      </c>
      <c r="C410" s="106"/>
      <c r="D410" s="106"/>
      <c r="E410" s="106" t="s">
        <v>105</v>
      </c>
      <c r="F410" s="106" t="s">
        <v>105</v>
      </c>
      <c r="G410" s="102"/>
      <c r="H410" s="102"/>
      <c r="I410" s="102" t="s">
        <v>551</v>
      </c>
      <c r="J410" s="102" t="s">
        <v>9</v>
      </c>
      <c r="K410" s="106"/>
      <c r="L410" s="106"/>
      <c r="M410" s="106"/>
      <c r="N410" s="103"/>
      <c r="O410" s="103">
        <v>13562.0</v>
      </c>
      <c r="P410" s="103"/>
    </row>
    <row r="411">
      <c r="A411" s="106" t="s">
        <v>137</v>
      </c>
      <c r="B411" s="102" t="s">
        <v>26</v>
      </c>
      <c r="C411" s="106"/>
      <c r="D411" s="106"/>
      <c r="E411" s="106" t="s">
        <v>137</v>
      </c>
      <c r="F411" s="106" t="s">
        <v>137</v>
      </c>
      <c r="G411" s="102"/>
      <c r="H411" s="102"/>
      <c r="I411" s="102" t="s">
        <v>551</v>
      </c>
      <c r="J411" s="102" t="s">
        <v>9</v>
      </c>
      <c r="K411" s="106"/>
      <c r="L411" s="106"/>
      <c r="M411" s="106"/>
      <c r="N411" s="103"/>
      <c r="O411" s="103">
        <v>46351.0</v>
      </c>
      <c r="P411" s="103"/>
    </row>
    <row r="412">
      <c r="A412" s="106" t="s">
        <v>139</v>
      </c>
      <c r="B412" s="102" t="s">
        <v>26</v>
      </c>
      <c r="C412" s="106"/>
      <c r="D412" s="106"/>
      <c r="E412" s="106" t="s">
        <v>139</v>
      </c>
      <c r="F412" s="106" t="s">
        <v>139</v>
      </c>
      <c r="G412" s="102"/>
      <c r="H412" s="102"/>
      <c r="I412" s="102" t="s">
        <v>551</v>
      </c>
      <c r="J412" s="102" t="s">
        <v>9</v>
      </c>
      <c r="K412" s="106"/>
      <c r="L412" s="106"/>
      <c r="M412" s="106"/>
      <c r="N412" s="103"/>
      <c r="O412" s="103">
        <v>61245.0</v>
      </c>
      <c r="P412" s="103"/>
    </row>
    <row r="413">
      <c r="A413" s="106" t="s">
        <v>594</v>
      </c>
      <c r="B413" s="100" t="s">
        <v>18</v>
      </c>
      <c r="C413" s="106"/>
      <c r="D413" s="106"/>
      <c r="E413" s="106" t="s">
        <v>271</v>
      </c>
      <c r="F413" s="106" t="s">
        <v>99</v>
      </c>
      <c r="G413" s="102"/>
      <c r="H413" s="102"/>
      <c r="I413" s="102" t="s">
        <v>551</v>
      </c>
      <c r="J413" s="102" t="s">
        <v>9</v>
      </c>
      <c r="K413" s="106"/>
      <c r="L413" s="106"/>
      <c r="M413" s="106"/>
      <c r="N413" s="106"/>
      <c r="O413" s="106">
        <v>0.035</v>
      </c>
      <c r="P413" s="106"/>
    </row>
    <row r="414">
      <c r="A414" s="106" t="s">
        <v>271</v>
      </c>
      <c r="B414" s="100" t="s">
        <v>18</v>
      </c>
      <c r="C414" s="106"/>
      <c r="D414" s="106"/>
      <c r="E414" s="106" t="s">
        <v>271</v>
      </c>
      <c r="F414" s="71" t="s">
        <v>146</v>
      </c>
      <c r="G414" s="102"/>
      <c r="H414" s="102"/>
      <c r="I414" s="102" t="s">
        <v>551</v>
      </c>
      <c r="J414" s="102" t="s">
        <v>9</v>
      </c>
      <c r="K414" s="106"/>
      <c r="L414" s="106"/>
      <c r="M414" s="106"/>
      <c r="N414" s="103"/>
      <c r="O414" s="103">
        <v>198012.0</v>
      </c>
      <c r="P414" s="103"/>
    </row>
    <row r="415">
      <c r="A415" s="106" t="s">
        <v>143</v>
      </c>
      <c r="B415" s="105" t="s">
        <v>20</v>
      </c>
      <c r="C415" s="106"/>
      <c r="D415" s="106"/>
      <c r="E415" s="106" t="s">
        <v>143</v>
      </c>
      <c r="F415" s="106" t="s">
        <v>143</v>
      </c>
      <c r="G415" s="102"/>
      <c r="H415" s="102"/>
      <c r="I415" s="102" t="s">
        <v>551</v>
      </c>
      <c r="J415" s="102" t="s">
        <v>9</v>
      </c>
      <c r="K415" s="106"/>
      <c r="L415" s="106"/>
      <c r="M415" s="106"/>
      <c r="N415" s="106"/>
      <c r="O415" s="106">
        <v>240.0</v>
      </c>
      <c r="P415" s="106"/>
    </row>
    <row r="416">
      <c r="A416" s="110" t="s">
        <v>595</v>
      </c>
      <c r="B416" s="105" t="s">
        <v>20</v>
      </c>
      <c r="C416" s="109"/>
      <c r="D416" s="109"/>
      <c r="E416" s="109" t="s">
        <v>30</v>
      </c>
      <c r="F416" s="109" t="s">
        <v>30</v>
      </c>
      <c r="G416" s="102"/>
      <c r="H416" s="102"/>
      <c r="I416" s="102" t="s">
        <v>551</v>
      </c>
      <c r="J416" s="108" t="s">
        <v>10</v>
      </c>
      <c r="K416" s="108"/>
      <c r="L416" s="108"/>
      <c r="M416" s="108"/>
      <c r="N416" s="75"/>
      <c r="O416" s="75"/>
      <c r="P416" s="75"/>
    </row>
    <row r="417">
      <c r="A417" s="110" t="s">
        <v>281</v>
      </c>
      <c r="B417" s="100" t="s">
        <v>18</v>
      </c>
      <c r="C417" s="109"/>
      <c r="D417" s="109"/>
      <c r="E417" s="109" t="s">
        <v>35</v>
      </c>
      <c r="F417" s="109" t="s">
        <v>34</v>
      </c>
      <c r="G417" s="102"/>
      <c r="H417" s="102"/>
      <c r="I417" s="102" t="s">
        <v>551</v>
      </c>
      <c r="J417" s="108" t="s">
        <v>10</v>
      </c>
      <c r="K417" s="108"/>
      <c r="L417" s="108"/>
      <c r="M417" s="108"/>
      <c r="N417" s="75"/>
      <c r="O417" s="75"/>
      <c r="P417" s="108" t="s">
        <v>596</v>
      </c>
    </row>
    <row r="418">
      <c r="A418" s="110" t="s">
        <v>597</v>
      </c>
      <c r="B418" s="102" t="s">
        <v>16</v>
      </c>
      <c r="C418" s="109"/>
      <c r="D418" s="109"/>
      <c r="E418" s="109" t="s">
        <v>64</v>
      </c>
      <c r="F418" s="109" t="s">
        <v>64</v>
      </c>
      <c r="G418" s="102"/>
      <c r="H418" s="102"/>
      <c r="I418" s="102" t="s">
        <v>551</v>
      </c>
      <c r="J418" s="108" t="s">
        <v>10</v>
      </c>
      <c r="K418" s="108"/>
      <c r="L418" s="108"/>
      <c r="M418" s="108"/>
      <c r="N418" s="75"/>
      <c r="O418" s="75"/>
      <c r="P418" s="75"/>
    </row>
    <row r="419">
      <c r="A419" s="99" t="s">
        <v>598</v>
      </c>
      <c r="B419" s="108" t="s">
        <v>18</v>
      </c>
      <c r="C419" s="111"/>
      <c r="D419" s="111"/>
      <c r="E419" s="111" t="s">
        <v>88</v>
      </c>
      <c r="F419" s="111" t="s">
        <v>88</v>
      </c>
      <c r="G419" s="102"/>
      <c r="H419" s="102"/>
      <c r="I419" s="102" t="s">
        <v>551</v>
      </c>
      <c r="J419" s="108" t="s">
        <v>10</v>
      </c>
      <c r="K419" s="108"/>
      <c r="L419" s="108"/>
      <c r="M419" s="108"/>
      <c r="N419" s="75"/>
      <c r="O419" s="75"/>
      <c r="P419" s="75" t="s">
        <v>599</v>
      </c>
    </row>
    <row r="420">
      <c r="A420" s="101">
        <v>2140.0</v>
      </c>
      <c r="B420" s="108" t="s">
        <v>26</v>
      </c>
      <c r="C420" s="75"/>
      <c r="D420" s="75"/>
      <c r="E420" s="75" t="s">
        <v>95</v>
      </c>
      <c r="F420" s="75" t="s">
        <v>95</v>
      </c>
      <c r="G420" s="102"/>
      <c r="H420" s="102"/>
      <c r="I420" s="102" t="s">
        <v>551</v>
      </c>
      <c r="J420" s="108" t="s">
        <v>10</v>
      </c>
      <c r="K420" s="108"/>
      <c r="L420" s="108"/>
      <c r="M420" s="108"/>
      <c r="N420" s="75"/>
      <c r="O420" s="75"/>
      <c r="P420" s="75" t="s">
        <v>600</v>
      </c>
    </row>
    <row r="421">
      <c r="A421" s="110" t="s">
        <v>601</v>
      </c>
      <c r="B421" s="100" t="s">
        <v>29</v>
      </c>
      <c r="C421" s="109"/>
      <c r="D421" s="109"/>
      <c r="E421" s="109" t="s">
        <v>103</v>
      </c>
      <c r="F421" s="109" t="s">
        <v>103</v>
      </c>
      <c r="G421" s="102"/>
      <c r="H421" s="102"/>
      <c r="I421" s="102" t="s">
        <v>551</v>
      </c>
      <c r="J421" s="108" t="s">
        <v>10</v>
      </c>
      <c r="K421" s="108"/>
      <c r="L421" s="108"/>
      <c r="M421" s="108"/>
      <c r="N421" s="75"/>
      <c r="O421" s="75"/>
      <c r="P421" s="108" t="s">
        <v>602</v>
      </c>
    </row>
    <row r="422">
      <c r="A422" s="99" t="s">
        <v>603</v>
      </c>
      <c r="B422" s="100" t="s">
        <v>29</v>
      </c>
      <c r="C422" s="108"/>
      <c r="D422" s="108"/>
      <c r="E422" s="108" t="s">
        <v>120</v>
      </c>
      <c r="F422" s="108" t="s">
        <v>120</v>
      </c>
      <c r="G422" s="102"/>
      <c r="H422" s="102"/>
      <c r="I422" s="102" t="s">
        <v>551</v>
      </c>
      <c r="J422" s="108" t="s">
        <v>10</v>
      </c>
      <c r="K422" s="108"/>
      <c r="L422" s="108"/>
      <c r="M422" s="108"/>
      <c r="N422" s="75"/>
      <c r="O422" s="75"/>
      <c r="P422" s="75"/>
    </row>
    <row r="423">
      <c r="A423" s="99" t="s">
        <v>604</v>
      </c>
      <c r="B423" s="102" t="s">
        <v>26</v>
      </c>
      <c r="C423" s="106"/>
      <c r="D423" s="106"/>
      <c r="E423" s="106" t="s">
        <v>139</v>
      </c>
      <c r="F423" s="106" t="s">
        <v>139</v>
      </c>
      <c r="G423" s="102"/>
      <c r="H423" s="102"/>
      <c r="I423" s="102" t="s">
        <v>551</v>
      </c>
      <c r="J423" s="108" t="s">
        <v>10</v>
      </c>
      <c r="K423" s="108"/>
      <c r="L423" s="108"/>
      <c r="M423" s="108"/>
      <c r="N423" s="75"/>
      <c r="O423" s="75"/>
      <c r="P423" s="75" t="s">
        <v>605</v>
      </c>
    </row>
    <row r="424">
      <c r="A424" s="110" t="s">
        <v>606</v>
      </c>
      <c r="B424" s="100" t="s">
        <v>18</v>
      </c>
      <c r="C424" s="101"/>
      <c r="D424" s="101"/>
      <c r="E424" s="101" t="s">
        <v>271</v>
      </c>
      <c r="F424" s="77" t="s">
        <v>34</v>
      </c>
      <c r="G424" s="102"/>
      <c r="H424" s="102"/>
      <c r="I424" s="102" t="s">
        <v>551</v>
      </c>
      <c r="J424" s="108" t="s">
        <v>10</v>
      </c>
      <c r="K424" s="108"/>
      <c r="L424" s="108"/>
      <c r="M424" s="108"/>
      <c r="N424" s="75"/>
      <c r="O424" s="75"/>
      <c r="P424" s="75" t="s">
        <v>607</v>
      </c>
    </row>
    <row r="425">
      <c r="A425" s="110" t="s">
        <v>608</v>
      </c>
      <c r="B425" s="100" t="s">
        <v>18</v>
      </c>
      <c r="C425" s="101"/>
      <c r="D425" s="101"/>
      <c r="E425" s="101" t="s">
        <v>271</v>
      </c>
      <c r="F425" s="71" t="s">
        <v>87</v>
      </c>
      <c r="G425" s="102"/>
      <c r="H425" s="102"/>
      <c r="I425" s="102" t="s">
        <v>551</v>
      </c>
      <c r="J425" s="108" t="s">
        <v>10</v>
      </c>
      <c r="K425" s="108"/>
      <c r="L425" s="108"/>
      <c r="M425" s="108"/>
      <c r="N425" s="75"/>
      <c r="O425" s="75"/>
      <c r="P425" s="108" t="s">
        <v>609</v>
      </c>
    </row>
    <row r="426">
      <c r="A426" s="110" t="s">
        <v>610</v>
      </c>
      <c r="B426" s="100" t="s">
        <v>18</v>
      </c>
      <c r="C426" s="101"/>
      <c r="D426" s="101"/>
      <c r="E426" s="101" t="s">
        <v>271</v>
      </c>
      <c r="F426" s="71" t="s">
        <v>101</v>
      </c>
      <c r="G426" s="102"/>
      <c r="H426" s="102"/>
      <c r="I426" s="102" t="s">
        <v>551</v>
      </c>
      <c r="J426" s="108" t="s">
        <v>10</v>
      </c>
      <c r="K426" s="108"/>
      <c r="L426" s="108"/>
      <c r="M426" s="108"/>
      <c r="N426" s="75"/>
      <c r="O426" s="75"/>
      <c r="P426" s="108" t="s">
        <v>611</v>
      </c>
    </row>
    <row r="427">
      <c r="A427" s="99" t="s">
        <v>612</v>
      </c>
      <c r="B427" s="100" t="s">
        <v>18</v>
      </c>
      <c r="C427" s="101"/>
      <c r="D427" s="101"/>
      <c r="E427" s="101" t="s">
        <v>271</v>
      </c>
      <c r="F427" s="71" t="s">
        <v>101</v>
      </c>
      <c r="G427" s="102"/>
      <c r="H427" s="102"/>
      <c r="I427" s="102" t="s">
        <v>551</v>
      </c>
      <c r="J427" s="108" t="s">
        <v>10</v>
      </c>
      <c r="K427" s="108"/>
      <c r="L427" s="108"/>
      <c r="M427" s="108"/>
      <c r="N427" s="75"/>
      <c r="O427" s="75"/>
      <c r="P427" s="108" t="s">
        <v>613</v>
      </c>
    </row>
    <row r="428">
      <c r="A428" s="110" t="s">
        <v>614</v>
      </c>
      <c r="B428" s="100" t="s">
        <v>18</v>
      </c>
      <c r="C428" s="101"/>
      <c r="D428" s="101"/>
      <c r="E428" s="101" t="s">
        <v>271</v>
      </c>
      <c r="F428" s="71" t="s">
        <v>132</v>
      </c>
      <c r="G428" s="102"/>
      <c r="H428" s="102"/>
      <c r="I428" s="102" t="s">
        <v>551</v>
      </c>
      <c r="J428" s="108" t="s">
        <v>10</v>
      </c>
      <c r="K428" s="108"/>
      <c r="L428" s="108"/>
      <c r="M428" s="108"/>
      <c r="N428" s="75"/>
      <c r="O428" s="75"/>
      <c r="P428" s="75" t="s">
        <v>607</v>
      </c>
    </row>
    <row r="429">
      <c r="A429" s="99" t="s">
        <v>615</v>
      </c>
      <c r="B429" s="100" t="s">
        <v>18</v>
      </c>
      <c r="C429" s="101"/>
      <c r="D429" s="101"/>
      <c r="E429" s="101" t="s">
        <v>271</v>
      </c>
      <c r="F429" s="92" t="s">
        <v>141</v>
      </c>
      <c r="G429" s="102"/>
      <c r="H429" s="102"/>
      <c r="I429" s="102" t="s">
        <v>551</v>
      </c>
      <c r="J429" s="108" t="s">
        <v>10</v>
      </c>
      <c r="K429" s="108"/>
      <c r="L429" s="108"/>
      <c r="M429" s="108"/>
      <c r="N429" s="75"/>
      <c r="O429" s="75"/>
      <c r="P429" s="75"/>
    </row>
    <row r="430">
      <c r="A430" s="112" t="s">
        <v>466</v>
      </c>
      <c r="B430" s="94" t="s">
        <v>140</v>
      </c>
      <c r="C430" s="94"/>
      <c r="D430" s="94"/>
      <c r="E430" s="94" t="s">
        <v>140</v>
      </c>
      <c r="F430" s="94" t="s">
        <v>140</v>
      </c>
      <c r="G430" s="102"/>
      <c r="H430" s="102"/>
      <c r="I430" s="102" t="s">
        <v>551</v>
      </c>
      <c r="J430" s="108" t="s">
        <v>10</v>
      </c>
      <c r="K430" s="113"/>
      <c r="L430" s="113"/>
      <c r="M430" s="113"/>
      <c r="N430" s="98"/>
      <c r="O430" s="98"/>
      <c r="P430" s="98"/>
    </row>
    <row r="431">
      <c r="A431" s="112" t="s">
        <v>466</v>
      </c>
      <c r="B431" s="94" t="s">
        <v>140</v>
      </c>
      <c r="C431" s="94"/>
      <c r="D431" s="94"/>
      <c r="E431" s="94" t="s">
        <v>140</v>
      </c>
      <c r="F431" s="94" t="s">
        <v>140</v>
      </c>
      <c r="G431" s="102"/>
      <c r="H431" s="102"/>
      <c r="I431" s="102" t="s">
        <v>551</v>
      </c>
      <c r="J431" s="108" t="s">
        <v>10</v>
      </c>
      <c r="K431" s="113"/>
      <c r="L431" s="113"/>
      <c r="M431" s="113"/>
      <c r="N431" s="98"/>
      <c r="O431" s="98"/>
      <c r="P431" s="98"/>
    </row>
    <row r="432">
      <c r="A432" s="83" t="s">
        <v>616</v>
      </c>
      <c r="B432" s="67" t="s">
        <v>24</v>
      </c>
      <c r="C432" s="72"/>
      <c r="D432" s="72"/>
      <c r="E432" s="72" t="s">
        <v>23</v>
      </c>
      <c r="F432" s="72" t="s">
        <v>23</v>
      </c>
      <c r="G432" s="71"/>
      <c r="H432" s="71"/>
      <c r="I432" s="71" t="s">
        <v>196</v>
      </c>
      <c r="J432" s="72" t="s">
        <v>4</v>
      </c>
      <c r="K432" s="74"/>
      <c r="L432" s="74"/>
      <c r="M432" s="74"/>
      <c r="N432" s="72"/>
      <c r="O432" s="75"/>
      <c r="P432" s="75"/>
    </row>
    <row r="433">
      <c r="A433" s="83" t="s">
        <v>617</v>
      </c>
      <c r="B433" s="67" t="s">
        <v>24</v>
      </c>
      <c r="C433" s="72"/>
      <c r="D433" s="72"/>
      <c r="E433" s="72" t="s">
        <v>23</v>
      </c>
      <c r="F433" s="72" t="s">
        <v>23</v>
      </c>
      <c r="G433" s="71"/>
      <c r="H433" s="71"/>
      <c r="I433" s="71" t="s">
        <v>196</v>
      </c>
      <c r="J433" s="72" t="s">
        <v>4</v>
      </c>
      <c r="K433" s="74"/>
      <c r="L433" s="74"/>
      <c r="M433" s="74"/>
      <c r="N433" s="72"/>
      <c r="O433" s="75"/>
      <c r="P433" s="75"/>
    </row>
    <row r="434">
      <c r="A434" s="83" t="s">
        <v>618</v>
      </c>
      <c r="B434" s="67" t="s">
        <v>24</v>
      </c>
      <c r="C434" s="72"/>
      <c r="D434" s="72"/>
      <c r="E434" s="72" t="s">
        <v>23</v>
      </c>
      <c r="F434" s="72" t="s">
        <v>23</v>
      </c>
      <c r="G434" s="71"/>
      <c r="H434" s="71"/>
      <c r="I434" s="71" t="s">
        <v>196</v>
      </c>
      <c r="J434" s="72" t="s">
        <v>4</v>
      </c>
      <c r="K434" s="74"/>
      <c r="L434" s="74"/>
      <c r="M434" s="74"/>
      <c r="N434" s="72"/>
      <c r="O434" s="75"/>
      <c r="P434" s="75"/>
    </row>
    <row r="435">
      <c r="A435" s="83" t="s">
        <v>619</v>
      </c>
      <c r="B435" s="67" t="s">
        <v>24</v>
      </c>
      <c r="C435" s="72"/>
      <c r="D435" s="72"/>
      <c r="E435" s="72" t="s">
        <v>23</v>
      </c>
      <c r="F435" s="72" t="s">
        <v>23</v>
      </c>
      <c r="G435" s="71"/>
      <c r="H435" s="71"/>
      <c r="I435" s="71" t="s">
        <v>196</v>
      </c>
      <c r="J435" s="72" t="s">
        <v>4</v>
      </c>
      <c r="K435" s="74"/>
      <c r="L435" s="74"/>
      <c r="M435" s="74"/>
      <c r="N435" s="72"/>
      <c r="O435" s="75"/>
      <c r="P435" s="75"/>
    </row>
    <row r="436">
      <c r="A436" s="83" t="s">
        <v>620</v>
      </c>
      <c r="B436" s="67" t="s">
        <v>24</v>
      </c>
      <c r="C436" s="72"/>
      <c r="D436" s="72"/>
      <c r="E436" s="72" t="s">
        <v>23</v>
      </c>
      <c r="F436" s="72" t="s">
        <v>23</v>
      </c>
      <c r="G436" s="71"/>
      <c r="H436" s="71"/>
      <c r="I436" s="71" t="s">
        <v>196</v>
      </c>
      <c r="J436" s="72" t="s">
        <v>4</v>
      </c>
      <c r="K436" s="74"/>
      <c r="L436" s="74"/>
      <c r="M436" s="74"/>
      <c r="N436" s="72"/>
      <c r="O436" s="75"/>
      <c r="P436" s="75"/>
    </row>
    <row r="437">
      <c r="A437" s="83" t="s">
        <v>621</v>
      </c>
      <c r="B437" s="67" t="s">
        <v>26</v>
      </c>
      <c r="C437" s="72"/>
      <c r="D437" s="72"/>
      <c r="E437" s="72" t="s">
        <v>25</v>
      </c>
      <c r="F437" s="72" t="s">
        <v>25</v>
      </c>
      <c r="G437" s="71"/>
      <c r="H437" s="71"/>
      <c r="I437" s="71" t="s">
        <v>196</v>
      </c>
      <c r="J437" s="72" t="s">
        <v>4</v>
      </c>
      <c r="K437" s="74"/>
      <c r="L437" s="74"/>
      <c r="M437" s="74"/>
      <c r="N437" s="72"/>
      <c r="O437" s="75"/>
      <c r="P437" s="75"/>
    </row>
    <row r="438">
      <c r="A438" s="83" t="s">
        <v>622</v>
      </c>
      <c r="B438" s="67" t="s">
        <v>26</v>
      </c>
      <c r="C438" s="72"/>
      <c r="D438" s="72"/>
      <c r="E438" s="72" t="s">
        <v>25</v>
      </c>
      <c r="F438" s="72" t="s">
        <v>25</v>
      </c>
      <c r="G438" s="71"/>
      <c r="H438" s="71"/>
      <c r="I438" s="71" t="s">
        <v>196</v>
      </c>
      <c r="J438" s="72" t="s">
        <v>4</v>
      </c>
      <c r="K438" s="74"/>
      <c r="L438" s="74"/>
      <c r="M438" s="74"/>
      <c r="N438" s="72"/>
      <c r="O438" s="75"/>
      <c r="P438" s="75"/>
    </row>
    <row r="439">
      <c r="A439" s="83" t="s">
        <v>623</v>
      </c>
      <c r="B439" s="67" t="s">
        <v>26</v>
      </c>
      <c r="C439" s="72"/>
      <c r="D439" s="72"/>
      <c r="E439" s="72" t="s">
        <v>25</v>
      </c>
      <c r="F439" s="72" t="s">
        <v>25</v>
      </c>
      <c r="G439" s="71"/>
      <c r="H439" s="71"/>
      <c r="I439" s="71" t="s">
        <v>196</v>
      </c>
      <c r="J439" s="72" t="s">
        <v>4</v>
      </c>
      <c r="K439" s="74"/>
      <c r="L439" s="74"/>
      <c r="M439" s="74"/>
      <c r="N439" s="72"/>
      <c r="O439" s="75"/>
      <c r="P439" s="75"/>
    </row>
    <row r="440">
      <c r="A440" s="83" t="s">
        <v>624</v>
      </c>
      <c r="B440" s="67" t="s">
        <v>26</v>
      </c>
      <c r="C440" s="72"/>
      <c r="D440" s="72"/>
      <c r="E440" s="72" t="s">
        <v>25</v>
      </c>
      <c r="F440" s="72" t="s">
        <v>25</v>
      </c>
      <c r="G440" s="71"/>
      <c r="H440" s="71"/>
      <c r="I440" s="71" t="s">
        <v>196</v>
      </c>
      <c r="J440" s="72" t="s">
        <v>4</v>
      </c>
      <c r="K440" s="74"/>
      <c r="L440" s="74"/>
      <c r="M440" s="74"/>
      <c r="N440" s="72"/>
      <c r="O440" s="75"/>
      <c r="P440" s="75"/>
    </row>
    <row r="441">
      <c r="A441" s="83" t="s">
        <v>625</v>
      </c>
      <c r="B441" s="67" t="s">
        <v>26</v>
      </c>
      <c r="C441" s="72"/>
      <c r="D441" s="72"/>
      <c r="E441" s="72" t="s">
        <v>25</v>
      </c>
      <c r="F441" s="72" t="s">
        <v>25</v>
      </c>
      <c r="G441" s="71"/>
      <c r="H441" s="71"/>
      <c r="I441" s="71" t="s">
        <v>196</v>
      </c>
      <c r="J441" s="72" t="s">
        <v>4</v>
      </c>
      <c r="K441" s="74"/>
      <c r="L441" s="74"/>
      <c r="M441" s="74"/>
      <c r="N441" s="72"/>
      <c r="O441" s="75"/>
      <c r="P441" s="75"/>
    </row>
    <row r="442">
      <c r="A442" s="83" t="s">
        <v>626</v>
      </c>
      <c r="B442" s="67" t="s">
        <v>26</v>
      </c>
      <c r="C442" s="72"/>
      <c r="D442" s="72"/>
      <c r="E442" s="72" t="s">
        <v>25</v>
      </c>
      <c r="F442" s="72" t="s">
        <v>25</v>
      </c>
      <c r="G442" s="71"/>
      <c r="H442" s="71"/>
      <c r="I442" s="71" t="s">
        <v>196</v>
      </c>
      <c r="J442" s="72" t="s">
        <v>4</v>
      </c>
      <c r="K442" s="74"/>
      <c r="L442" s="74"/>
      <c r="M442" s="74"/>
      <c r="N442" s="72"/>
      <c r="O442" s="75"/>
      <c r="P442" s="75"/>
    </row>
    <row r="443">
      <c r="A443" s="83" t="s">
        <v>627</v>
      </c>
      <c r="B443" s="67" t="s">
        <v>26</v>
      </c>
      <c r="C443" s="72"/>
      <c r="D443" s="72"/>
      <c r="E443" s="72" t="s">
        <v>25</v>
      </c>
      <c r="F443" s="72" t="s">
        <v>25</v>
      </c>
      <c r="G443" s="71"/>
      <c r="H443" s="71"/>
      <c r="I443" s="71" t="s">
        <v>196</v>
      </c>
      <c r="J443" s="72" t="s">
        <v>4</v>
      </c>
      <c r="K443" s="74"/>
      <c r="L443" s="74"/>
      <c r="M443" s="74"/>
      <c r="N443" s="72"/>
      <c r="O443" s="75"/>
      <c r="P443" s="75"/>
    </row>
    <row r="444">
      <c r="A444" s="83" t="s">
        <v>628</v>
      </c>
      <c r="B444" s="67" t="s">
        <v>26</v>
      </c>
      <c r="C444" s="72"/>
      <c r="D444" s="72"/>
      <c r="E444" s="72" t="s">
        <v>25</v>
      </c>
      <c r="F444" s="72" t="s">
        <v>25</v>
      </c>
      <c r="G444" s="71"/>
      <c r="H444" s="71"/>
      <c r="I444" s="71" t="s">
        <v>196</v>
      </c>
      <c r="J444" s="72" t="s">
        <v>4</v>
      </c>
      <c r="K444" s="74"/>
      <c r="L444" s="74"/>
      <c r="M444" s="74"/>
      <c r="N444" s="72"/>
      <c r="O444" s="75"/>
      <c r="P444" s="75"/>
    </row>
    <row r="445">
      <c r="A445" s="83" t="s">
        <v>629</v>
      </c>
      <c r="B445" s="67" t="s">
        <v>26</v>
      </c>
      <c r="C445" s="72"/>
      <c r="D445" s="72"/>
      <c r="E445" s="72" t="s">
        <v>25</v>
      </c>
      <c r="F445" s="72" t="s">
        <v>25</v>
      </c>
      <c r="G445" s="71"/>
      <c r="H445" s="71"/>
      <c r="I445" s="71" t="s">
        <v>196</v>
      </c>
      <c r="J445" s="72" t="s">
        <v>4</v>
      </c>
      <c r="K445" s="74"/>
      <c r="L445" s="74"/>
      <c r="M445" s="74"/>
      <c r="N445" s="72"/>
      <c r="O445" s="75"/>
      <c r="P445" s="75"/>
    </row>
    <row r="446">
      <c r="A446" s="83" t="s">
        <v>630</v>
      </c>
      <c r="B446" s="67" t="s">
        <v>20</v>
      </c>
      <c r="C446" s="72"/>
      <c r="D446" s="72"/>
      <c r="E446" s="72" t="s">
        <v>30</v>
      </c>
      <c r="F446" s="72" t="s">
        <v>30</v>
      </c>
      <c r="G446" s="71"/>
      <c r="H446" s="71"/>
      <c r="I446" s="71" t="s">
        <v>196</v>
      </c>
      <c r="J446" s="72" t="s">
        <v>4</v>
      </c>
      <c r="K446" s="74"/>
      <c r="L446" s="74"/>
      <c r="M446" s="74"/>
      <c r="N446" s="72"/>
      <c r="O446" s="75"/>
      <c r="P446" s="75"/>
    </row>
    <row r="447">
      <c r="A447" s="83" t="s">
        <v>631</v>
      </c>
      <c r="B447" s="67" t="s">
        <v>18</v>
      </c>
      <c r="C447" s="72"/>
      <c r="D447" s="72"/>
      <c r="E447" s="72" t="s">
        <v>35</v>
      </c>
      <c r="F447" s="72" t="s">
        <v>35</v>
      </c>
      <c r="G447" s="71"/>
      <c r="H447" s="71"/>
      <c r="I447" s="71" t="s">
        <v>196</v>
      </c>
      <c r="J447" s="72" t="s">
        <v>4</v>
      </c>
      <c r="K447" s="74"/>
      <c r="L447" s="74"/>
      <c r="M447" s="74"/>
      <c r="N447" s="72"/>
      <c r="O447" s="75"/>
      <c r="P447" s="75"/>
    </row>
    <row r="448">
      <c r="A448" s="83" t="s">
        <v>632</v>
      </c>
      <c r="B448" s="67" t="s">
        <v>18</v>
      </c>
      <c r="C448" s="72"/>
      <c r="D448" s="72"/>
      <c r="E448" s="72" t="s">
        <v>35</v>
      </c>
      <c r="F448" s="72" t="s">
        <v>35</v>
      </c>
      <c r="G448" s="71"/>
      <c r="H448" s="71"/>
      <c r="I448" s="71" t="s">
        <v>196</v>
      </c>
      <c r="J448" s="72" t="s">
        <v>4</v>
      </c>
      <c r="K448" s="74"/>
      <c r="L448" s="74"/>
      <c r="M448" s="74"/>
      <c r="N448" s="72"/>
      <c r="O448" s="75"/>
      <c r="P448" s="75"/>
    </row>
    <row r="449">
      <c r="A449" s="83" t="s">
        <v>633</v>
      </c>
      <c r="B449" s="67" t="s">
        <v>18</v>
      </c>
      <c r="C449" s="72"/>
      <c r="D449" s="72"/>
      <c r="E449" s="72" t="s">
        <v>35</v>
      </c>
      <c r="F449" s="72" t="s">
        <v>35</v>
      </c>
      <c r="G449" s="71"/>
      <c r="H449" s="71"/>
      <c r="I449" s="71" t="s">
        <v>196</v>
      </c>
      <c r="J449" s="72" t="s">
        <v>4</v>
      </c>
      <c r="K449" s="74"/>
      <c r="L449" s="74"/>
      <c r="M449" s="74"/>
      <c r="N449" s="72"/>
      <c r="O449" s="75"/>
      <c r="P449" s="75"/>
    </row>
    <row r="450">
      <c r="A450" s="83" t="s">
        <v>634</v>
      </c>
      <c r="B450" s="67" t="s">
        <v>18</v>
      </c>
      <c r="C450" s="72"/>
      <c r="D450" s="72"/>
      <c r="E450" s="72" t="s">
        <v>35</v>
      </c>
      <c r="F450" s="72" t="s">
        <v>35</v>
      </c>
      <c r="G450" s="71"/>
      <c r="H450" s="71"/>
      <c r="I450" s="71" t="s">
        <v>196</v>
      </c>
      <c r="J450" s="72" t="s">
        <v>4</v>
      </c>
      <c r="K450" s="74"/>
      <c r="L450" s="74"/>
      <c r="M450" s="74"/>
      <c r="N450" s="72"/>
      <c r="O450" s="75"/>
      <c r="P450" s="75"/>
    </row>
    <row r="451">
      <c r="A451" s="83" t="s">
        <v>635</v>
      </c>
      <c r="B451" s="67" t="s">
        <v>20</v>
      </c>
      <c r="C451" s="72"/>
      <c r="D451" s="72"/>
      <c r="E451" s="72" t="s">
        <v>38</v>
      </c>
      <c r="F451" s="72" t="s">
        <v>38</v>
      </c>
      <c r="G451" s="71"/>
      <c r="H451" s="71"/>
      <c r="I451" s="71" t="s">
        <v>196</v>
      </c>
      <c r="J451" s="72" t="s">
        <v>4</v>
      </c>
      <c r="K451" s="74"/>
      <c r="L451" s="74"/>
      <c r="M451" s="74"/>
      <c r="N451" s="72"/>
      <c r="O451" s="75"/>
      <c r="P451" s="75"/>
    </row>
    <row r="452">
      <c r="A452" s="83" t="s">
        <v>636</v>
      </c>
      <c r="B452" s="67" t="s">
        <v>26</v>
      </c>
      <c r="C452" s="72"/>
      <c r="D452" s="72"/>
      <c r="E452" s="72" t="s">
        <v>47</v>
      </c>
      <c r="F452" s="72" t="s">
        <v>47</v>
      </c>
      <c r="G452" s="71"/>
      <c r="H452" s="71"/>
      <c r="I452" s="71" t="s">
        <v>196</v>
      </c>
      <c r="J452" s="72" t="s">
        <v>4</v>
      </c>
      <c r="K452" s="74"/>
      <c r="L452" s="74"/>
      <c r="M452" s="74"/>
      <c r="N452" s="72"/>
      <c r="O452" s="75"/>
      <c r="P452" s="75"/>
    </row>
    <row r="453">
      <c r="A453" s="83" t="s">
        <v>637</v>
      </c>
      <c r="B453" s="89" t="s">
        <v>26</v>
      </c>
      <c r="C453" s="72"/>
      <c r="D453" s="72"/>
      <c r="E453" s="72" t="s">
        <v>54</v>
      </c>
      <c r="F453" s="72" t="s">
        <v>54</v>
      </c>
      <c r="G453" s="71"/>
      <c r="H453" s="71"/>
      <c r="I453" s="71" t="s">
        <v>196</v>
      </c>
      <c r="J453" s="72" t="s">
        <v>4</v>
      </c>
      <c r="K453" s="74"/>
      <c r="L453" s="74"/>
      <c r="M453" s="74"/>
      <c r="N453" s="72"/>
      <c r="O453" s="75"/>
      <c r="P453" s="75"/>
    </row>
    <row r="454">
      <c r="A454" s="83" t="s">
        <v>638</v>
      </c>
      <c r="B454" s="89" t="s">
        <v>26</v>
      </c>
      <c r="C454" s="72"/>
      <c r="D454" s="72"/>
      <c r="E454" s="72" t="s">
        <v>56</v>
      </c>
      <c r="F454" s="72" t="s">
        <v>56</v>
      </c>
      <c r="G454" s="71"/>
      <c r="H454" s="71"/>
      <c r="I454" s="71" t="s">
        <v>196</v>
      </c>
      <c r="J454" s="72" t="s">
        <v>4</v>
      </c>
      <c r="K454" s="74"/>
      <c r="L454" s="74"/>
      <c r="M454" s="74"/>
      <c r="N454" s="72"/>
      <c r="O454" s="75"/>
      <c r="P454" s="75"/>
    </row>
    <row r="455">
      <c r="A455" s="83" t="s">
        <v>639</v>
      </c>
      <c r="B455" s="89" t="s">
        <v>26</v>
      </c>
      <c r="C455" s="72"/>
      <c r="D455" s="72"/>
      <c r="E455" s="72" t="s">
        <v>56</v>
      </c>
      <c r="F455" s="72" t="s">
        <v>56</v>
      </c>
      <c r="G455" s="71"/>
      <c r="H455" s="71"/>
      <c r="I455" s="71" t="s">
        <v>196</v>
      </c>
      <c r="J455" s="72" t="s">
        <v>4</v>
      </c>
      <c r="K455" s="74"/>
      <c r="L455" s="74"/>
      <c r="M455" s="74"/>
      <c r="N455" s="72"/>
      <c r="O455" s="75"/>
      <c r="P455" s="75"/>
    </row>
    <row r="456">
      <c r="A456" s="83" t="s">
        <v>640</v>
      </c>
      <c r="B456" s="89" t="s">
        <v>26</v>
      </c>
      <c r="C456" s="72"/>
      <c r="D456" s="72"/>
      <c r="E456" s="72" t="s">
        <v>56</v>
      </c>
      <c r="F456" s="72" t="s">
        <v>56</v>
      </c>
      <c r="G456" s="71"/>
      <c r="H456" s="71"/>
      <c r="I456" s="71" t="s">
        <v>196</v>
      </c>
      <c r="J456" s="72" t="s">
        <v>4</v>
      </c>
      <c r="K456" s="74"/>
      <c r="L456" s="74"/>
      <c r="M456" s="74"/>
      <c r="N456" s="72"/>
      <c r="O456" s="75"/>
      <c r="P456" s="75"/>
    </row>
    <row r="457">
      <c r="A457" s="83" t="s">
        <v>641</v>
      </c>
      <c r="B457" s="89" t="s">
        <v>26</v>
      </c>
      <c r="C457" s="72"/>
      <c r="D457" s="72"/>
      <c r="E457" s="72" t="s">
        <v>56</v>
      </c>
      <c r="F457" s="72" t="s">
        <v>56</v>
      </c>
      <c r="G457" s="71"/>
      <c r="H457" s="71"/>
      <c r="I457" s="71" t="s">
        <v>196</v>
      </c>
      <c r="J457" s="72" t="s">
        <v>4</v>
      </c>
      <c r="K457" s="74"/>
      <c r="L457" s="74"/>
      <c r="M457" s="74"/>
      <c r="N457" s="72"/>
      <c r="O457" s="75"/>
      <c r="P457" s="75"/>
    </row>
    <row r="458">
      <c r="A458" s="83" t="s">
        <v>642</v>
      </c>
      <c r="B458" s="89" t="s">
        <v>26</v>
      </c>
      <c r="C458" s="72"/>
      <c r="D458" s="72"/>
      <c r="E458" s="72" t="s">
        <v>56</v>
      </c>
      <c r="F458" s="72" t="s">
        <v>56</v>
      </c>
      <c r="G458" s="71"/>
      <c r="H458" s="71"/>
      <c r="I458" s="71" t="s">
        <v>196</v>
      </c>
      <c r="J458" s="72" t="s">
        <v>4</v>
      </c>
      <c r="K458" s="74"/>
      <c r="L458" s="74"/>
      <c r="M458" s="74"/>
      <c r="N458" s="72"/>
      <c r="O458" s="75"/>
      <c r="P458" s="75"/>
    </row>
    <row r="459">
      <c r="A459" s="83" t="s">
        <v>643</v>
      </c>
      <c r="B459" s="89" t="s">
        <v>26</v>
      </c>
      <c r="C459" s="72"/>
      <c r="D459" s="72"/>
      <c r="E459" s="72" t="s">
        <v>56</v>
      </c>
      <c r="F459" s="72" t="s">
        <v>56</v>
      </c>
      <c r="G459" s="71"/>
      <c r="H459" s="71"/>
      <c r="I459" s="71" t="s">
        <v>196</v>
      </c>
      <c r="J459" s="72" t="s">
        <v>4</v>
      </c>
      <c r="K459" s="74"/>
      <c r="L459" s="74"/>
      <c r="M459" s="74"/>
      <c r="N459" s="72"/>
      <c r="O459" s="75"/>
      <c r="P459" s="75"/>
    </row>
    <row r="460">
      <c r="A460" s="83" t="s">
        <v>644</v>
      </c>
      <c r="B460" s="89" t="s">
        <v>26</v>
      </c>
      <c r="C460" s="72"/>
      <c r="D460" s="72"/>
      <c r="E460" s="72" t="s">
        <v>56</v>
      </c>
      <c r="F460" s="72" t="s">
        <v>56</v>
      </c>
      <c r="G460" s="71"/>
      <c r="H460" s="71"/>
      <c r="I460" s="71" t="s">
        <v>196</v>
      </c>
      <c r="J460" s="72" t="s">
        <v>4</v>
      </c>
      <c r="K460" s="74"/>
      <c r="L460" s="74"/>
      <c r="M460" s="74"/>
      <c r="N460" s="72"/>
      <c r="O460" s="75"/>
      <c r="P460" s="75"/>
    </row>
    <row r="461">
      <c r="A461" s="83" t="s">
        <v>645</v>
      </c>
      <c r="B461" s="89" t="s">
        <v>26</v>
      </c>
      <c r="C461" s="72"/>
      <c r="D461" s="72"/>
      <c r="E461" s="72" t="s">
        <v>56</v>
      </c>
      <c r="F461" s="72" t="s">
        <v>56</v>
      </c>
      <c r="G461" s="71"/>
      <c r="H461" s="71"/>
      <c r="I461" s="71" t="s">
        <v>196</v>
      </c>
      <c r="J461" s="72" t="s">
        <v>4</v>
      </c>
      <c r="K461" s="74"/>
      <c r="L461" s="74"/>
      <c r="M461" s="74"/>
      <c r="N461" s="72"/>
      <c r="O461" s="75"/>
      <c r="P461" s="75"/>
    </row>
    <row r="462">
      <c r="A462" s="83" t="s">
        <v>646</v>
      </c>
      <c r="B462" s="89" t="s">
        <v>26</v>
      </c>
      <c r="C462" s="72"/>
      <c r="D462" s="72"/>
      <c r="E462" s="72" t="s">
        <v>56</v>
      </c>
      <c r="F462" s="72" t="s">
        <v>56</v>
      </c>
      <c r="G462" s="71"/>
      <c r="H462" s="71"/>
      <c r="I462" s="71" t="s">
        <v>196</v>
      </c>
      <c r="J462" s="72" t="s">
        <v>4</v>
      </c>
      <c r="K462" s="74"/>
      <c r="L462" s="74"/>
      <c r="M462" s="74"/>
      <c r="N462" s="72"/>
      <c r="O462" s="75"/>
      <c r="P462" s="75"/>
    </row>
    <row r="463">
      <c r="A463" s="83" t="s">
        <v>647</v>
      </c>
      <c r="B463" s="89" t="s">
        <v>26</v>
      </c>
      <c r="C463" s="72"/>
      <c r="D463" s="72"/>
      <c r="E463" s="72" t="s">
        <v>56</v>
      </c>
      <c r="F463" s="72" t="s">
        <v>56</v>
      </c>
      <c r="G463" s="71"/>
      <c r="H463" s="71"/>
      <c r="I463" s="71" t="s">
        <v>196</v>
      </c>
      <c r="J463" s="72" t="s">
        <v>4</v>
      </c>
      <c r="K463" s="74"/>
      <c r="L463" s="74"/>
      <c r="M463" s="74"/>
      <c r="N463" s="72"/>
      <c r="O463" s="75"/>
      <c r="P463" s="75"/>
    </row>
    <row r="464">
      <c r="A464" s="83" t="s">
        <v>648</v>
      </c>
      <c r="B464" s="89" t="s">
        <v>26</v>
      </c>
      <c r="C464" s="72"/>
      <c r="D464" s="72"/>
      <c r="E464" s="72" t="s">
        <v>56</v>
      </c>
      <c r="F464" s="72" t="s">
        <v>56</v>
      </c>
      <c r="G464" s="71"/>
      <c r="H464" s="71"/>
      <c r="I464" s="71" t="s">
        <v>196</v>
      </c>
      <c r="J464" s="72" t="s">
        <v>4</v>
      </c>
      <c r="K464" s="74"/>
      <c r="L464" s="74"/>
      <c r="M464" s="74"/>
      <c r="N464" s="72"/>
      <c r="O464" s="75"/>
      <c r="P464" s="75"/>
    </row>
    <row r="465">
      <c r="A465" s="83" t="s">
        <v>649</v>
      </c>
      <c r="B465" s="89" t="s">
        <v>26</v>
      </c>
      <c r="C465" s="72"/>
      <c r="D465" s="72"/>
      <c r="E465" s="72" t="s">
        <v>56</v>
      </c>
      <c r="F465" s="72" t="s">
        <v>56</v>
      </c>
      <c r="G465" s="71"/>
      <c r="H465" s="71"/>
      <c r="I465" s="71" t="s">
        <v>196</v>
      </c>
      <c r="J465" s="72" t="s">
        <v>4</v>
      </c>
      <c r="K465" s="74"/>
      <c r="L465" s="74"/>
      <c r="M465" s="74"/>
      <c r="N465" s="72"/>
      <c r="O465" s="75"/>
      <c r="P465" s="75"/>
    </row>
    <row r="466">
      <c r="A466" s="83" t="s">
        <v>650</v>
      </c>
      <c r="B466" s="89" t="s">
        <v>26</v>
      </c>
      <c r="C466" s="72"/>
      <c r="D466" s="72"/>
      <c r="E466" s="72" t="s">
        <v>56</v>
      </c>
      <c r="F466" s="72" t="s">
        <v>56</v>
      </c>
      <c r="G466" s="71"/>
      <c r="H466" s="71"/>
      <c r="I466" s="71" t="s">
        <v>196</v>
      </c>
      <c r="J466" s="72" t="s">
        <v>4</v>
      </c>
      <c r="K466" s="74"/>
      <c r="L466" s="74"/>
      <c r="M466" s="74"/>
      <c r="N466" s="72"/>
      <c r="O466" s="75"/>
      <c r="P466" s="75"/>
    </row>
    <row r="467">
      <c r="A467" s="83" t="s">
        <v>651</v>
      </c>
      <c r="B467" s="89" t="s">
        <v>26</v>
      </c>
      <c r="C467" s="72"/>
      <c r="D467" s="72"/>
      <c r="E467" s="72" t="s">
        <v>56</v>
      </c>
      <c r="F467" s="72" t="s">
        <v>56</v>
      </c>
      <c r="G467" s="71"/>
      <c r="H467" s="71"/>
      <c r="I467" s="71" t="s">
        <v>196</v>
      </c>
      <c r="J467" s="72" t="s">
        <v>4</v>
      </c>
      <c r="K467" s="74"/>
      <c r="L467" s="74"/>
      <c r="M467" s="74"/>
      <c r="N467" s="72"/>
      <c r="O467" s="75"/>
      <c r="P467" s="75"/>
    </row>
    <row r="468">
      <c r="A468" s="83" t="s">
        <v>652</v>
      </c>
      <c r="B468" s="89" t="s">
        <v>26</v>
      </c>
      <c r="C468" s="72"/>
      <c r="D468" s="72"/>
      <c r="E468" s="72" t="s">
        <v>56</v>
      </c>
      <c r="F468" s="72" t="s">
        <v>56</v>
      </c>
      <c r="G468" s="71"/>
      <c r="H468" s="71"/>
      <c r="I468" s="71" t="s">
        <v>196</v>
      </c>
      <c r="J468" s="72" t="s">
        <v>4</v>
      </c>
      <c r="K468" s="74"/>
      <c r="L468" s="74"/>
      <c r="M468" s="74"/>
      <c r="N468" s="72"/>
      <c r="O468" s="75"/>
      <c r="P468" s="75"/>
    </row>
    <row r="469">
      <c r="A469" s="83" t="s">
        <v>653</v>
      </c>
      <c r="B469" s="89" t="s">
        <v>26</v>
      </c>
      <c r="C469" s="72"/>
      <c r="D469" s="72"/>
      <c r="E469" s="72" t="s">
        <v>56</v>
      </c>
      <c r="F469" s="72" t="s">
        <v>56</v>
      </c>
      <c r="G469" s="71"/>
      <c r="H469" s="71"/>
      <c r="I469" s="71" t="s">
        <v>196</v>
      </c>
      <c r="J469" s="72" t="s">
        <v>4</v>
      </c>
      <c r="K469" s="74"/>
      <c r="L469" s="74"/>
      <c r="M469" s="74"/>
      <c r="N469" s="72"/>
      <c r="O469" s="75"/>
      <c r="P469" s="75"/>
    </row>
    <row r="470">
      <c r="A470" s="83" t="s">
        <v>654</v>
      </c>
      <c r="B470" s="89" t="s">
        <v>26</v>
      </c>
      <c r="C470" s="72"/>
      <c r="D470" s="72"/>
      <c r="E470" s="72" t="s">
        <v>56</v>
      </c>
      <c r="F470" s="72" t="s">
        <v>56</v>
      </c>
      <c r="G470" s="71"/>
      <c r="H470" s="71"/>
      <c r="I470" s="71" t="s">
        <v>196</v>
      </c>
      <c r="J470" s="72" t="s">
        <v>4</v>
      </c>
      <c r="K470" s="74"/>
      <c r="L470" s="74"/>
      <c r="M470" s="74"/>
      <c r="N470" s="72"/>
      <c r="O470" s="75"/>
      <c r="P470" s="75"/>
    </row>
    <row r="471">
      <c r="A471" s="83" t="s">
        <v>655</v>
      </c>
      <c r="B471" s="89" t="s">
        <v>26</v>
      </c>
      <c r="C471" s="72"/>
      <c r="D471" s="72"/>
      <c r="E471" s="72" t="s">
        <v>56</v>
      </c>
      <c r="F471" s="72" t="s">
        <v>56</v>
      </c>
      <c r="G471" s="71"/>
      <c r="H471" s="71"/>
      <c r="I471" s="71" t="s">
        <v>196</v>
      </c>
      <c r="J471" s="72" t="s">
        <v>4</v>
      </c>
      <c r="K471" s="74"/>
      <c r="L471" s="74"/>
      <c r="M471" s="74"/>
      <c r="N471" s="72"/>
      <c r="O471" s="75"/>
      <c r="P471" s="75"/>
    </row>
    <row r="472">
      <c r="A472" s="83" t="s">
        <v>656</v>
      </c>
      <c r="B472" s="89" t="s">
        <v>26</v>
      </c>
      <c r="C472" s="72"/>
      <c r="D472" s="72"/>
      <c r="E472" s="72" t="s">
        <v>56</v>
      </c>
      <c r="F472" s="72" t="s">
        <v>56</v>
      </c>
      <c r="G472" s="71"/>
      <c r="H472" s="71"/>
      <c r="I472" s="71" t="s">
        <v>196</v>
      </c>
      <c r="J472" s="72" t="s">
        <v>4</v>
      </c>
      <c r="K472" s="74"/>
      <c r="L472" s="74"/>
      <c r="M472" s="74"/>
      <c r="N472" s="72"/>
      <c r="O472" s="75"/>
      <c r="P472" s="75"/>
    </row>
    <row r="473">
      <c r="A473" s="83" t="s">
        <v>657</v>
      </c>
      <c r="B473" s="89" t="s">
        <v>26</v>
      </c>
      <c r="C473" s="72"/>
      <c r="D473" s="72"/>
      <c r="E473" s="72" t="s">
        <v>56</v>
      </c>
      <c r="F473" s="72" t="s">
        <v>56</v>
      </c>
      <c r="G473" s="71"/>
      <c r="H473" s="71"/>
      <c r="I473" s="71" t="s">
        <v>196</v>
      </c>
      <c r="J473" s="72" t="s">
        <v>4</v>
      </c>
      <c r="K473" s="74"/>
      <c r="L473" s="74"/>
      <c r="M473" s="74"/>
      <c r="N473" s="72"/>
      <c r="O473" s="75"/>
      <c r="P473" s="75"/>
    </row>
    <row r="474">
      <c r="A474" s="83" t="s">
        <v>658</v>
      </c>
      <c r="B474" s="89" t="s">
        <v>26</v>
      </c>
      <c r="C474" s="72"/>
      <c r="D474" s="72"/>
      <c r="E474" s="72" t="s">
        <v>56</v>
      </c>
      <c r="F474" s="72" t="s">
        <v>56</v>
      </c>
      <c r="G474" s="71"/>
      <c r="H474" s="71"/>
      <c r="I474" s="71" t="s">
        <v>196</v>
      </c>
      <c r="J474" s="72" t="s">
        <v>4</v>
      </c>
      <c r="K474" s="74"/>
      <c r="L474" s="74"/>
      <c r="M474" s="74"/>
      <c r="N474" s="72"/>
      <c r="O474" s="75"/>
      <c r="P474" s="75"/>
    </row>
    <row r="475">
      <c r="A475" s="83" t="s">
        <v>659</v>
      </c>
      <c r="B475" s="89" t="s">
        <v>26</v>
      </c>
      <c r="C475" s="72"/>
      <c r="D475" s="72"/>
      <c r="E475" s="72" t="s">
        <v>56</v>
      </c>
      <c r="F475" s="72" t="s">
        <v>56</v>
      </c>
      <c r="G475" s="71"/>
      <c r="H475" s="71"/>
      <c r="I475" s="71" t="s">
        <v>196</v>
      </c>
      <c r="J475" s="72" t="s">
        <v>4</v>
      </c>
      <c r="K475" s="74"/>
      <c r="L475" s="74"/>
      <c r="M475" s="74"/>
      <c r="N475" s="72"/>
      <c r="O475" s="75"/>
      <c r="P475" s="75"/>
    </row>
    <row r="476">
      <c r="A476" s="83" t="s">
        <v>660</v>
      </c>
      <c r="B476" s="89" t="s">
        <v>26</v>
      </c>
      <c r="C476" s="72"/>
      <c r="D476" s="72"/>
      <c r="E476" s="72" t="s">
        <v>56</v>
      </c>
      <c r="F476" s="72" t="s">
        <v>56</v>
      </c>
      <c r="G476" s="71"/>
      <c r="H476" s="71"/>
      <c r="I476" s="71" t="s">
        <v>196</v>
      </c>
      <c r="J476" s="72" t="s">
        <v>4</v>
      </c>
      <c r="K476" s="74"/>
      <c r="L476" s="74"/>
      <c r="M476" s="74"/>
      <c r="N476" s="72"/>
      <c r="O476" s="75"/>
      <c r="P476" s="75"/>
    </row>
    <row r="477">
      <c r="A477" s="83" t="s">
        <v>661</v>
      </c>
      <c r="B477" s="89" t="s">
        <v>26</v>
      </c>
      <c r="C477" s="72"/>
      <c r="D477" s="72"/>
      <c r="E477" s="72" t="s">
        <v>56</v>
      </c>
      <c r="F477" s="72" t="s">
        <v>56</v>
      </c>
      <c r="G477" s="71"/>
      <c r="H477" s="71"/>
      <c r="I477" s="71" t="s">
        <v>196</v>
      </c>
      <c r="J477" s="72" t="s">
        <v>4</v>
      </c>
      <c r="K477" s="74"/>
      <c r="L477" s="74"/>
      <c r="M477" s="74"/>
      <c r="N477" s="72"/>
      <c r="O477" s="75"/>
      <c r="P477" s="75"/>
    </row>
    <row r="478">
      <c r="A478" s="83" t="s">
        <v>662</v>
      </c>
      <c r="B478" s="89" t="s">
        <v>26</v>
      </c>
      <c r="C478" s="72"/>
      <c r="D478" s="72"/>
      <c r="E478" s="72" t="s">
        <v>56</v>
      </c>
      <c r="F478" s="72" t="s">
        <v>56</v>
      </c>
      <c r="G478" s="71"/>
      <c r="H478" s="71"/>
      <c r="I478" s="71" t="s">
        <v>196</v>
      </c>
      <c r="J478" s="72" t="s">
        <v>4</v>
      </c>
      <c r="K478" s="74"/>
      <c r="L478" s="74"/>
      <c r="M478" s="74"/>
      <c r="N478" s="72"/>
      <c r="O478" s="75"/>
      <c r="P478" s="75"/>
    </row>
    <row r="479">
      <c r="A479" s="83" t="s">
        <v>663</v>
      </c>
      <c r="B479" s="89" t="s">
        <v>26</v>
      </c>
      <c r="C479" s="72"/>
      <c r="D479" s="72"/>
      <c r="E479" s="72" t="s">
        <v>56</v>
      </c>
      <c r="F479" s="72" t="s">
        <v>56</v>
      </c>
      <c r="G479" s="71"/>
      <c r="H479" s="71"/>
      <c r="I479" s="71" t="s">
        <v>196</v>
      </c>
      <c r="J479" s="72" t="s">
        <v>4</v>
      </c>
      <c r="K479" s="74"/>
      <c r="L479" s="74"/>
      <c r="M479" s="74"/>
      <c r="N479" s="72"/>
      <c r="O479" s="75"/>
      <c r="P479" s="75"/>
    </row>
    <row r="480">
      <c r="A480" s="83" t="s">
        <v>664</v>
      </c>
      <c r="B480" s="89" t="s">
        <v>26</v>
      </c>
      <c r="C480" s="72"/>
      <c r="D480" s="72"/>
      <c r="E480" s="72" t="s">
        <v>56</v>
      </c>
      <c r="F480" s="72" t="s">
        <v>56</v>
      </c>
      <c r="G480" s="71"/>
      <c r="H480" s="71"/>
      <c r="I480" s="71" t="s">
        <v>196</v>
      </c>
      <c r="J480" s="72" t="s">
        <v>4</v>
      </c>
      <c r="K480" s="74"/>
      <c r="L480" s="74"/>
      <c r="M480" s="74"/>
      <c r="N480" s="72"/>
      <c r="O480" s="75"/>
      <c r="P480" s="75"/>
    </row>
    <row r="481">
      <c r="A481" s="83" t="s">
        <v>665</v>
      </c>
      <c r="B481" s="89" t="s">
        <v>26</v>
      </c>
      <c r="C481" s="72"/>
      <c r="D481" s="72"/>
      <c r="E481" s="72" t="s">
        <v>56</v>
      </c>
      <c r="F481" s="72" t="s">
        <v>56</v>
      </c>
      <c r="G481" s="71"/>
      <c r="H481" s="71"/>
      <c r="I481" s="71" t="s">
        <v>196</v>
      </c>
      <c r="J481" s="72" t="s">
        <v>4</v>
      </c>
      <c r="K481" s="74"/>
      <c r="L481" s="74"/>
      <c r="M481" s="74"/>
      <c r="N481" s="72"/>
      <c r="O481" s="75"/>
      <c r="P481" s="75"/>
    </row>
    <row r="482">
      <c r="A482" s="83" t="s">
        <v>666</v>
      </c>
      <c r="B482" s="89" t="s">
        <v>26</v>
      </c>
      <c r="C482" s="72"/>
      <c r="D482" s="72"/>
      <c r="E482" s="72" t="s">
        <v>56</v>
      </c>
      <c r="F482" s="72" t="s">
        <v>56</v>
      </c>
      <c r="G482" s="71"/>
      <c r="H482" s="71"/>
      <c r="I482" s="71" t="s">
        <v>196</v>
      </c>
      <c r="J482" s="72" t="s">
        <v>4</v>
      </c>
      <c r="K482" s="74"/>
      <c r="L482" s="74"/>
      <c r="M482" s="74"/>
      <c r="N482" s="72"/>
      <c r="O482" s="75"/>
      <c r="P482" s="75"/>
    </row>
    <row r="483">
      <c r="A483" s="83" t="s">
        <v>667</v>
      </c>
      <c r="B483" s="89" t="s">
        <v>26</v>
      </c>
      <c r="C483" s="72"/>
      <c r="D483" s="72"/>
      <c r="E483" s="72" t="s">
        <v>56</v>
      </c>
      <c r="F483" s="72" t="s">
        <v>56</v>
      </c>
      <c r="G483" s="71"/>
      <c r="H483" s="71"/>
      <c r="I483" s="71" t="s">
        <v>196</v>
      </c>
      <c r="J483" s="72" t="s">
        <v>4</v>
      </c>
      <c r="K483" s="74"/>
      <c r="L483" s="74"/>
      <c r="M483" s="74"/>
      <c r="N483" s="72"/>
      <c r="O483" s="75"/>
      <c r="P483" s="75"/>
    </row>
    <row r="484">
      <c r="A484" s="83" t="s">
        <v>668</v>
      </c>
      <c r="B484" s="89" t="s">
        <v>26</v>
      </c>
      <c r="C484" s="72"/>
      <c r="D484" s="72"/>
      <c r="E484" s="72" t="s">
        <v>56</v>
      </c>
      <c r="F484" s="72" t="s">
        <v>56</v>
      </c>
      <c r="G484" s="71"/>
      <c r="H484" s="71"/>
      <c r="I484" s="71" t="s">
        <v>196</v>
      </c>
      <c r="J484" s="72" t="s">
        <v>4</v>
      </c>
      <c r="K484" s="74"/>
      <c r="L484" s="74"/>
      <c r="M484" s="74"/>
      <c r="N484" s="72"/>
      <c r="O484" s="75"/>
      <c r="P484" s="75"/>
    </row>
    <row r="485">
      <c r="A485" s="83" t="s">
        <v>669</v>
      </c>
      <c r="B485" s="89" t="s">
        <v>26</v>
      </c>
      <c r="C485" s="72"/>
      <c r="D485" s="72"/>
      <c r="E485" s="72" t="s">
        <v>56</v>
      </c>
      <c r="F485" s="72" t="s">
        <v>56</v>
      </c>
      <c r="G485" s="71"/>
      <c r="H485" s="71"/>
      <c r="I485" s="71" t="s">
        <v>196</v>
      </c>
      <c r="J485" s="72" t="s">
        <v>4</v>
      </c>
      <c r="K485" s="74"/>
      <c r="L485" s="74"/>
      <c r="M485" s="74"/>
      <c r="N485" s="72"/>
      <c r="O485" s="75"/>
      <c r="P485" s="75"/>
    </row>
    <row r="486">
      <c r="A486" s="83" t="s">
        <v>670</v>
      </c>
      <c r="B486" s="89" t="s">
        <v>26</v>
      </c>
      <c r="C486" s="72"/>
      <c r="D486" s="72"/>
      <c r="E486" s="72" t="s">
        <v>56</v>
      </c>
      <c r="F486" s="72" t="s">
        <v>56</v>
      </c>
      <c r="G486" s="71"/>
      <c r="H486" s="71"/>
      <c r="I486" s="71" t="s">
        <v>196</v>
      </c>
      <c r="J486" s="72" t="s">
        <v>4</v>
      </c>
      <c r="K486" s="74"/>
      <c r="L486" s="74"/>
      <c r="M486" s="74"/>
      <c r="N486" s="72"/>
      <c r="O486" s="75"/>
      <c r="P486" s="75"/>
    </row>
    <row r="487">
      <c r="A487" s="83" t="s">
        <v>671</v>
      </c>
      <c r="B487" s="89" t="s">
        <v>26</v>
      </c>
      <c r="C487" s="72"/>
      <c r="D487" s="72"/>
      <c r="E487" s="72" t="s">
        <v>56</v>
      </c>
      <c r="F487" s="72" t="s">
        <v>56</v>
      </c>
      <c r="G487" s="71"/>
      <c r="H487" s="71"/>
      <c r="I487" s="71" t="s">
        <v>196</v>
      </c>
      <c r="J487" s="72" t="s">
        <v>4</v>
      </c>
      <c r="K487" s="74"/>
      <c r="L487" s="74"/>
      <c r="M487" s="74"/>
      <c r="N487" s="72"/>
      <c r="O487" s="75"/>
      <c r="P487" s="75"/>
    </row>
    <row r="488">
      <c r="A488" s="83" t="s">
        <v>672</v>
      </c>
      <c r="B488" s="67" t="s">
        <v>26</v>
      </c>
      <c r="C488" s="72"/>
      <c r="D488" s="72"/>
      <c r="E488" s="72" t="s">
        <v>74</v>
      </c>
      <c r="F488" s="72" t="s">
        <v>74</v>
      </c>
      <c r="G488" s="71"/>
      <c r="H488" s="71"/>
      <c r="I488" s="71" t="s">
        <v>196</v>
      </c>
      <c r="J488" s="72" t="s">
        <v>4</v>
      </c>
      <c r="K488" s="74"/>
      <c r="L488" s="74"/>
      <c r="M488" s="74"/>
      <c r="N488" s="72"/>
      <c r="O488" s="75"/>
      <c r="P488" s="75"/>
    </row>
    <row r="489">
      <c r="A489" s="83" t="s">
        <v>673</v>
      </c>
      <c r="B489" s="67" t="s">
        <v>26</v>
      </c>
      <c r="C489" s="72"/>
      <c r="D489" s="72"/>
      <c r="E489" s="72" t="s">
        <v>74</v>
      </c>
      <c r="F489" s="72" t="s">
        <v>74</v>
      </c>
      <c r="G489" s="71"/>
      <c r="H489" s="71"/>
      <c r="I489" s="71" t="s">
        <v>196</v>
      </c>
      <c r="J489" s="72" t="s">
        <v>4</v>
      </c>
      <c r="K489" s="74"/>
      <c r="L489" s="74"/>
      <c r="M489" s="74"/>
      <c r="N489" s="72"/>
      <c r="O489" s="75"/>
      <c r="P489" s="75"/>
    </row>
    <row r="490">
      <c r="A490" s="83" t="s">
        <v>674</v>
      </c>
      <c r="B490" s="67" t="s">
        <v>16</v>
      </c>
      <c r="C490" s="72"/>
      <c r="D490" s="72"/>
      <c r="E490" s="72" t="s">
        <v>76</v>
      </c>
      <c r="F490" s="72" t="s">
        <v>76</v>
      </c>
      <c r="G490" s="71"/>
      <c r="H490" s="71"/>
      <c r="I490" s="71" t="s">
        <v>196</v>
      </c>
      <c r="J490" s="72" t="s">
        <v>4</v>
      </c>
      <c r="K490" s="74"/>
      <c r="L490" s="74"/>
      <c r="M490" s="74"/>
      <c r="N490" s="72"/>
      <c r="O490" s="75"/>
      <c r="P490" s="75"/>
    </row>
    <row r="491">
      <c r="A491" s="83" t="s">
        <v>675</v>
      </c>
      <c r="B491" s="67" t="s">
        <v>26</v>
      </c>
      <c r="C491" s="72"/>
      <c r="D491" s="72"/>
      <c r="E491" s="72" t="s">
        <v>81</v>
      </c>
      <c r="F491" s="72" t="s">
        <v>81</v>
      </c>
      <c r="G491" s="71"/>
      <c r="H491" s="71"/>
      <c r="I491" s="71" t="s">
        <v>196</v>
      </c>
      <c r="J491" s="72" t="s">
        <v>4</v>
      </c>
      <c r="K491" s="74"/>
      <c r="L491" s="74"/>
      <c r="M491" s="74"/>
      <c r="N491" s="72"/>
      <c r="O491" s="75"/>
      <c r="P491" s="75"/>
    </row>
    <row r="492">
      <c r="A492" s="83" t="s">
        <v>676</v>
      </c>
      <c r="B492" s="67" t="s">
        <v>26</v>
      </c>
      <c r="C492" s="72"/>
      <c r="D492" s="72"/>
      <c r="E492" s="72" t="s">
        <v>85</v>
      </c>
      <c r="F492" s="72" t="s">
        <v>85</v>
      </c>
      <c r="G492" s="71"/>
      <c r="H492" s="71"/>
      <c r="I492" s="71" t="s">
        <v>196</v>
      </c>
      <c r="J492" s="72" t="s">
        <v>4</v>
      </c>
      <c r="K492" s="74"/>
      <c r="L492" s="74"/>
      <c r="M492" s="74"/>
      <c r="N492" s="72"/>
      <c r="O492" s="75"/>
      <c r="P492" s="75"/>
    </row>
    <row r="493">
      <c r="A493" s="83" t="s">
        <v>677</v>
      </c>
      <c r="B493" s="67" t="s">
        <v>18</v>
      </c>
      <c r="C493" s="72"/>
      <c r="D493" s="72"/>
      <c r="E493" s="72" t="s">
        <v>88</v>
      </c>
      <c r="F493" s="72" t="s">
        <v>88</v>
      </c>
      <c r="G493" s="71"/>
      <c r="H493" s="71"/>
      <c r="I493" s="71" t="s">
        <v>196</v>
      </c>
      <c r="J493" s="72" t="s">
        <v>4</v>
      </c>
      <c r="K493" s="74"/>
      <c r="L493" s="74"/>
      <c r="M493" s="74"/>
      <c r="N493" s="72"/>
      <c r="O493" s="75"/>
      <c r="P493" s="75"/>
    </row>
    <row r="494">
      <c r="A494" s="83" t="s">
        <v>678</v>
      </c>
      <c r="B494" s="67" t="s">
        <v>18</v>
      </c>
      <c r="C494" s="72"/>
      <c r="D494" s="72"/>
      <c r="E494" s="72" t="s">
        <v>88</v>
      </c>
      <c r="F494" s="72" t="s">
        <v>88</v>
      </c>
      <c r="G494" s="71"/>
      <c r="H494" s="71"/>
      <c r="I494" s="71" t="s">
        <v>196</v>
      </c>
      <c r="J494" s="72" t="s">
        <v>4</v>
      </c>
      <c r="K494" s="74"/>
      <c r="L494" s="74"/>
      <c r="M494" s="74"/>
      <c r="N494" s="72"/>
      <c r="O494" s="75"/>
      <c r="P494" s="75"/>
    </row>
    <row r="495">
      <c r="A495" s="83" t="s">
        <v>679</v>
      </c>
      <c r="B495" s="67" t="s">
        <v>26</v>
      </c>
      <c r="C495" s="72"/>
      <c r="D495" s="72"/>
      <c r="E495" s="72" t="s">
        <v>95</v>
      </c>
      <c r="F495" s="72" t="s">
        <v>95</v>
      </c>
      <c r="G495" s="71"/>
      <c r="H495" s="71"/>
      <c r="I495" s="71" t="s">
        <v>196</v>
      </c>
      <c r="J495" s="72" t="s">
        <v>4</v>
      </c>
      <c r="K495" s="74"/>
      <c r="L495" s="74"/>
      <c r="M495" s="74"/>
      <c r="N495" s="72"/>
      <c r="O495" s="75"/>
      <c r="P495" s="75"/>
    </row>
    <row r="496">
      <c r="A496" s="83" t="s">
        <v>680</v>
      </c>
      <c r="B496" s="67" t="s">
        <v>26</v>
      </c>
      <c r="C496" s="72"/>
      <c r="D496" s="72"/>
      <c r="E496" s="72" t="s">
        <v>95</v>
      </c>
      <c r="F496" s="72" t="s">
        <v>95</v>
      </c>
      <c r="G496" s="71"/>
      <c r="H496" s="71"/>
      <c r="I496" s="71" t="s">
        <v>196</v>
      </c>
      <c r="J496" s="72" t="s">
        <v>4</v>
      </c>
      <c r="K496" s="74"/>
      <c r="L496" s="74"/>
      <c r="M496" s="74"/>
      <c r="N496" s="72"/>
      <c r="O496" s="75"/>
      <c r="P496" s="75"/>
    </row>
    <row r="497">
      <c r="A497" s="83" t="s">
        <v>681</v>
      </c>
      <c r="B497" s="67" t="s">
        <v>26</v>
      </c>
      <c r="C497" s="72"/>
      <c r="D497" s="72"/>
      <c r="E497" s="72" t="s">
        <v>106</v>
      </c>
      <c r="F497" s="72" t="s">
        <v>106</v>
      </c>
      <c r="G497" s="71"/>
      <c r="H497" s="71"/>
      <c r="I497" s="71" t="s">
        <v>196</v>
      </c>
      <c r="J497" s="72" t="s">
        <v>4</v>
      </c>
      <c r="K497" s="74"/>
      <c r="L497" s="74"/>
      <c r="M497" s="74"/>
      <c r="N497" s="72"/>
      <c r="O497" s="75"/>
      <c r="P497" s="75"/>
    </row>
    <row r="498">
      <c r="A498" s="83" t="s">
        <v>682</v>
      </c>
      <c r="B498" s="67" t="s">
        <v>16</v>
      </c>
      <c r="C498" s="72"/>
      <c r="D498" s="72"/>
      <c r="E498" s="72" t="s">
        <v>111</v>
      </c>
      <c r="F498" s="72" t="s">
        <v>111</v>
      </c>
      <c r="G498" s="71"/>
      <c r="H498" s="71"/>
      <c r="I498" s="71" t="s">
        <v>196</v>
      </c>
      <c r="J498" s="72" t="s">
        <v>4</v>
      </c>
      <c r="K498" s="74"/>
      <c r="L498" s="74"/>
      <c r="M498" s="74"/>
      <c r="N498" s="72"/>
      <c r="O498" s="75"/>
      <c r="P498" s="75"/>
    </row>
    <row r="499">
      <c r="A499" s="83" t="s">
        <v>683</v>
      </c>
      <c r="B499" s="67" t="s">
        <v>26</v>
      </c>
      <c r="C499" s="72"/>
      <c r="D499" s="72"/>
      <c r="E499" s="72" t="s">
        <v>117</v>
      </c>
      <c r="F499" s="72" t="s">
        <v>117</v>
      </c>
      <c r="G499" s="71"/>
      <c r="H499" s="71"/>
      <c r="I499" s="71" t="s">
        <v>196</v>
      </c>
      <c r="J499" s="72" t="s">
        <v>4</v>
      </c>
      <c r="K499" s="74"/>
      <c r="L499" s="74"/>
      <c r="M499" s="74"/>
      <c r="N499" s="72"/>
      <c r="O499" s="75"/>
      <c r="P499" s="75"/>
    </row>
    <row r="500">
      <c r="A500" s="83" t="s">
        <v>684</v>
      </c>
      <c r="B500" s="67" t="s">
        <v>26</v>
      </c>
      <c r="C500" s="72"/>
      <c r="D500" s="72"/>
      <c r="E500" s="72" t="s">
        <v>117</v>
      </c>
      <c r="F500" s="72" t="s">
        <v>117</v>
      </c>
      <c r="G500" s="71"/>
      <c r="H500" s="71"/>
      <c r="I500" s="71" t="s">
        <v>196</v>
      </c>
      <c r="J500" s="72" t="s">
        <v>4</v>
      </c>
      <c r="K500" s="74"/>
      <c r="L500" s="74"/>
      <c r="M500" s="74"/>
      <c r="N500" s="72"/>
      <c r="O500" s="75"/>
      <c r="P500" s="75"/>
    </row>
    <row r="501">
      <c r="A501" s="83" t="s">
        <v>685</v>
      </c>
      <c r="B501" s="67" t="s">
        <v>16</v>
      </c>
      <c r="C501" s="72"/>
      <c r="D501" s="72"/>
      <c r="E501" s="72" t="s">
        <v>121</v>
      </c>
      <c r="F501" s="72" t="s">
        <v>121</v>
      </c>
      <c r="G501" s="71"/>
      <c r="H501" s="71"/>
      <c r="I501" s="71" t="s">
        <v>196</v>
      </c>
      <c r="J501" s="72" t="s">
        <v>4</v>
      </c>
      <c r="K501" s="74"/>
      <c r="L501" s="74"/>
      <c r="M501" s="74"/>
      <c r="N501" s="72"/>
      <c r="O501" s="75"/>
      <c r="P501" s="75"/>
    </row>
    <row r="502">
      <c r="A502" s="83" t="s">
        <v>686</v>
      </c>
      <c r="B502" s="67" t="s">
        <v>16</v>
      </c>
      <c r="C502" s="72"/>
      <c r="D502" s="72"/>
      <c r="E502" s="72" t="s">
        <v>125</v>
      </c>
      <c r="F502" s="72" t="s">
        <v>125</v>
      </c>
      <c r="G502" s="71"/>
      <c r="H502" s="71"/>
      <c r="I502" s="71" t="s">
        <v>196</v>
      </c>
      <c r="J502" s="72" t="s">
        <v>4</v>
      </c>
      <c r="K502" s="74"/>
      <c r="L502" s="74"/>
      <c r="M502" s="74"/>
      <c r="N502" s="72"/>
      <c r="O502" s="75"/>
      <c r="P502" s="75"/>
    </row>
    <row r="503">
      <c r="A503" s="83" t="s">
        <v>687</v>
      </c>
      <c r="B503" s="67" t="s">
        <v>26</v>
      </c>
      <c r="C503" s="72"/>
      <c r="D503" s="72"/>
      <c r="E503" s="72" t="s">
        <v>126</v>
      </c>
      <c r="F503" s="72" t="s">
        <v>126</v>
      </c>
      <c r="G503" s="71"/>
      <c r="H503" s="71"/>
      <c r="I503" s="71" t="s">
        <v>196</v>
      </c>
      <c r="J503" s="72" t="s">
        <v>4</v>
      </c>
      <c r="K503" s="74"/>
      <c r="L503" s="74"/>
      <c r="M503" s="74"/>
      <c r="N503" s="72"/>
      <c r="O503" s="75"/>
      <c r="P503" s="75"/>
    </row>
    <row r="504">
      <c r="A504" s="83" t="s">
        <v>688</v>
      </c>
      <c r="B504" s="67" t="s">
        <v>26</v>
      </c>
      <c r="C504" s="72"/>
      <c r="D504" s="72"/>
      <c r="E504" s="72" t="s">
        <v>128</v>
      </c>
      <c r="F504" s="72" t="s">
        <v>128</v>
      </c>
      <c r="G504" s="71"/>
      <c r="H504" s="71"/>
      <c r="I504" s="71" t="s">
        <v>196</v>
      </c>
      <c r="J504" s="72" t="s">
        <v>4</v>
      </c>
      <c r="K504" s="74"/>
      <c r="L504" s="74"/>
      <c r="M504" s="74"/>
      <c r="N504" s="72"/>
      <c r="O504" s="75"/>
      <c r="P504" s="75"/>
    </row>
    <row r="505">
      <c r="A505" s="83" t="s">
        <v>689</v>
      </c>
      <c r="B505" s="67" t="s">
        <v>26</v>
      </c>
      <c r="C505" s="72"/>
      <c r="D505" s="72"/>
      <c r="E505" s="72" t="s">
        <v>129</v>
      </c>
      <c r="F505" s="72" t="s">
        <v>129</v>
      </c>
      <c r="G505" s="71"/>
      <c r="H505" s="71"/>
      <c r="I505" s="71" t="s">
        <v>196</v>
      </c>
      <c r="J505" s="72" t="s">
        <v>4</v>
      </c>
      <c r="K505" s="74"/>
      <c r="L505" s="74"/>
      <c r="M505" s="74"/>
      <c r="N505" s="72"/>
      <c r="O505" s="75"/>
      <c r="P505" s="75"/>
    </row>
    <row r="506">
      <c r="A506" s="83" t="s">
        <v>690</v>
      </c>
      <c r="B506" s="67" t="s">
        <v>26</v>
      </c>
      <c r="C506" s="72"/>
      <c r="D506" s="72"/>
      <c r="E506" s="72" t="s">
        <v>129</v>
      </c>
      <c r="F506" s="72" t="s">
        <v>129</v>
      </c>
      <c r="G506" s="71"/>
      <c r="H506" s="71"/>
      <c r="I506" s="71" t="s">
        <v>196</v>
      </c>
      <c r="J506" s="72" t="s">
        <v>4</v>
      </c>
      <c r="K506" s="74"/>
      <c r="L506" s="74"/>
      <c r="M506" s="74"/>
      <c r="N506" s="72"/>
      <c r="O506" s="75"/>
      <c r="P506" s="75"/>
    </row>
    <row r="507">
      <c r="A507" s="83" t="s">
        <v>691</v>
      </c>
      <c r="B507" s="67" t="s">
        <v>26</v>
      </c>
      <c r="C507" s="72"/>
      <c r="D507" s="72"/>
      <c r="E507" s="72" t="s">
        <v>129</v>
      </c>
      <c r="F507" s="72" t="s">
        <v>129</v>
      </c>
      <c r="G507" s="71"/>
      <c r="H507" s="71"/>
      <c r="I507" s="71" t="s">
        <v>196</v>
      </c>
      <c r="J507" s="72" t="s">
        <v>4</v>
      </c>
      <c r="K507" s="74"/>
      <c r="L507" s="74"/>
      <c r="M507" s="74"/>
      <c r="N507" s="72"/>
      <c r="O507" s="75"/>
      <c r="P507" s="75"/>
    </row>
    <row r="508">
      <c r="A508" s="83" t="s">
        <v>692</v>
      </c>
      <c r="B508" s="67" t="s">
        <v>26</v>
      </c>
      <c r="C508" s="72"/>
      <c r="D508" s="72"/>
      <c r="E508" s="72" t="s">
        <v>129</v>
      </c>
      <c r="F508" s="72" t="s">
        <v>129</v>
      </c>
      <c r="G508" s="71"/>
      <c r="H508" s="71"/>
      <c r="I508" s="71" t="s">
        <v>196</v>
      </c>
      <c r="J508" s="72" t="s">
        <v>4</v>
      </c>
      <c r="K508" s="74"/>
      <c r="L508" s="74"/>
      <c r="M508" s="74"/>
      <c r="N508" s="72"/>
      <c r="O508" s="75"/>
      <c r="P508" s="75"/>
    </row>
    <row r="509">
      <c r="A509" s="83" t="s">
        <v>693</v>
      </c>
      <c r="B509" s="67" t="s">
        <v>16</v>
      </c>
      <c r="C509" s="72"/>
      <c r="D509" s="72"/>
      <c r="E509" s="72" t="s">
        <v>130</v>
      </c>
      <c r="F509" s="72" t="s">
        <v>130</v>
      </c>
      <c r="G509" s="71"/>
      <c r="H509" s="71"/>
      <c r="I509" s="71" t="s">
        <v>196</v>
      </c>
      <c r="J509" s="72" t="s">
        <v>4</v>
      </c>
      <c r="K509" s="74"/>
      <c r="L509" s="74"/>
      <c r="M509" s="74"/>
      <c r="N509" s="72"/>
      <c r="O509" s="75"/>
      <c r="P509" s="75"/>
    </row>
    <row r="510">
      <c r="A510" s="83" t="s">
        <v>694</v>
      </c>
      <c r="B510" s="67" t="s">
        <v>16</v>
      </c>
      <c r="C510" s="72"/>
      <c r="D510" s="72"/>
      <c r="E510" s="72" t="s">
        <v>134</v>
      </c>
      <c r="F510" s="72" t="s">
        <v>134</v>
      </c>
      <c r="G510" s="71"/>
      <c r="H510" s="71"/>
      <c r="I510" s="71" t="s">
        <v>196</v>
      </c>
      <c r="J510" s="72" t="s">
        <v>4</v>
      </c>
      <c r="K510" s="74"/>
      <c r="L510" s="74"/>
      <c r="M510" s="74"/>
      <c r="N510" s="72"/>
      <c r="O510" s="75"/>
      <c r="P510" s="75"/>
    </row>
    <row r="511">
      <c r="A511" s="83" t="s">
        <v>695</v>
      </c>
      <c r="B511" s="67" t="s">
        <v>16</v>
      </c>
      <c r="C511" s="72"/>
      <c r="D511" s="72"/>
      <c r="E511" s="72" t="s">
        <v>134</v>
      </c>
      <c r="F511" s="72" t="s">
        <v>134</v>
      </c>
      <c r="G511" s="71"/>
      <c r="H511" s="71"/>
      <c r="I511" s="71" t="s">
        <v>196</v>
      </c>
      <c r="J511" s="72" t="s">
        <v>4</v>
      </c>
      <c r="K511" s="74"/>
      <c r="L511" s="74"/>
      <c r="M511" s="74"/>
      <c r="N511" s="72"/>
      <c r="O511" s="75"/>
      <c r="P511" s="75"/>
    </row>
    <row r="512">
      <c r="A512" s="83" t="s">
        <v>696</v>
      </c>
      <c r="B512" s="67" t="s">
        <v>16</v>
      </c>
      <c r="C512" s="72"/>
      <c r="D512" s="72"/>
      <c r="E512" s="72" t="s">
        <v>135</v>
      </c>
      <c r="F512" s="72" t="s">
        <v>135</v>
      </c>
      <c r="G512" s="71"/>
      <c r="H512" s="71"/>
      <c r="I512" s="71" t="s">
        <v>196</v>
      </c>
      <c r="J512" s="72" t="s">
        <v>4</v>
      </c>
      <c r="K512" s="74"/>
      <c r="L512" s="74"/>
      <c r="M512" s="74"/>
      <c r="N512" s="72"/>
      <c r="O512" s="75"/>
      <c r="P512" s="75"/>
    </row>
    <row r="513">
      <c r="A513" s="83" t="s">
        <v>697</v>
      </c>
      <c r="B513" s="67" t="s">
        <v>16</v>
      </c>
      <c r="C513" s="72"/>
      <c r="D513" s="72"/>
      <c r="E513" s="72" t="s">
        <v>138</v>
      </c>
      <c r="F513" s="72" t="s">
        <v>138</v>
      </c>
      <c r="G513" s="71"/>
      <c r="H513" s="71"/>
      <c r="I513" s="71" t="s">
        <v>196</v>
      </c>
      <c r="J513" s="72" t="s">
        <v>4</v>
      </c>
      <c r="K513" s="74"/>
      <c r="L513" s="74"/>
      <c r="M513" s="74"/>
      <c r="N513" s="72"/>
      <c r="O513" s="75"/>
      <c r="P513" s="75"/>
    </row>
    <row r="514">
      <c r="A514" s="83" t="s">
        <v>698</v>
      </c>
      <c r="B514" s="67" t="s">
        <v>26</v>
      </c>
      <c r="C514" s="72"/>
      <c r="D514" s="72"/>
      <c r="E514" s="72" t="s">
        <v>139</v>
      </c>
      <c r="F514" s="72" t="s">
        <v>139</v>
      </c>
      <c r="G514" s="71"/>
      <c r="H514" s="71"/>
      <c r="I514" s="71" t="s">
        <v>196</v>
      </c>
      <c r="J514" s="72" t="s">
        <v>4</v>
      </c>
      <c r="K514" s="74"/>
      <c r="L514" s="74"/>
      <c r="M514" s="74"/>
      <c r="N514" s="72"/>
      <c r="O514" s="75"/>
      <c r="P514" s="75"/>
    </row>
    <row r="515">
      <c r="A515" s="83" t="s">
        <v>699</v>
      </c>
      <c r="B515" s="67" t="s">
        <v>26</v>
      </c>
      <c r="C515" s="72"/>
      <c r="D515" s="72"/>
      <c r="E515" s="72" t="s">
        <v>139</v>
      </c>
      <c r="F515" s="72" t="s">
        <v>139</v>
      </c>
      <c r="G515" s="71"/>
      <c r="H515" s="71"/>
      <c r="I515" s="71" t="s">
        <v>196</v>
      </c>
      <c r="J515" s="72" t="s">
        <v>4</v>
      </c>
      <c r="K515" s="74"/>
      <c r="L515" s="74"/>
      <c r="M515" s="74"/>
      <c r="N515" s="72"/>
      <c r="O515" s="75"/>
      <c r="P515" s="75"/>
    </row>
    <row r="516">
      <c r="A516" s="83" t="s">
        <v>700</v>
      </c>
      <c r="B516" s="67" t="s">
        <v>26</v>
      </c>
      <c r="C516" s="72"/>
      <c r="D516" s="72"/>
      <c r="E516" s="72" t="s">
        <v>139</v>
      </c>
      <c r="F516" s="72" t="s">
        <v>139</v>
      </c>
      <c r="G516" s="71"/>
      <c r="H516" s="71"/>
      <c r="I516" s="71" t="s">
        <v>196</v>
      </c>
      <c r="J516" s="72" t="s">
        <v>4</v>
      </c>
      <c r="K516" s="74"/>
      <c r="L516" s="74"/>
      <c r="M516" s="74"/>
      <c r="N516" s="72"/>
      <c r="O516" s="75"/>
      <c r="P516" s="75"/>
    </row>
    <row r="517">
      <c r="A517" s="83" t="s">
        <v>701</v>
      </c>
      <c r="B517" s="67" t="s">
        <v>18</v>
      </c>
      <c r="C517" s="76"/>
      <c r="D517" s="76"/>
      <c r="E517" s="76" t="s">
        <v>271</v>
      </c>
      <c r="F517" s="71" t="s">
        <v>17</v>
      </c>
      <c r="G517" s="71"/>
      <c r="H517" s="71"/>
      <c r="I517" s="71" t="s">
        <v>196</v>
      </c>
      <c r="J517" s="72" t="s">
        <v>4</v>
      </c>
      <c r="K517" s="74"/>
      <c r="L517" s="74"/>
      <c r="M517" s="74"/>
      <c r="N517" s="72"/>
      <c r="O517" s="75"/>
      <c r="P517" s="75"/>
    </row>
    <row r="518">
      <c r="A518" s="83" t="s">
        <v>702</v>
      </c>
      <c r="B518" s="67" t="s">
        <v>18</v>
      </c>
      <c r="C518" s="76"/>
      <c r="D518" s="76"/>
      <c r="E518" s="76" t="s">
        <v>271</v>
      </c>
      <c r="F518" s="71" t="s">
        <v>21</v>
      </c>
      <c r="G518" s="71"/>
      <c r="H518" s="71"/>
      <c r="I518" s="71" t="s">
        <v>196</v>
      </c>
      <c r="J518" s="72" t="s">
        <v>4</v>
      </c>
      <c r="K518" s="74"/>
      <c r="L518" s="74"/>
      <c r="M518" s="74"/>
      <c r="N518" s="72"/>
      <c r="O518" s="75"/>
      <c r="P518" s="75"/>
    </row>
    <row r="519">
      <c r="A519" s="83" t="s">
        <v>703</v>
      </c>
      <c r="B519" s="67" t="s">
        <v>18</v>
      </c>
      <c r="C519" s="76"/>
      <c r="D519" s="76"/>
      <c r="E519" s="76" t="s">
        <v>271</v>
      </c>
      <c r="F519" s="71" t="s">
        <v>22</v>
      </c>
      <c r="G519" s="71"/>
      <c r="H519" s="71"/>
      <c r="I519" s="71" t="s">
        <v>196</v>
      </c>
      <c r="J519" s="72" t="s">
        <v>4</v>
      </c>
      <c r="K519" s="74"/>
      <c r="L519" s="74"/>
      <c r="M519" s="74"/>
      <c r="N519" s="72"/>
      <c r="O519" s="75"/>
      <c r="P519" s="75"/>
    </row>
    <row r="520">
      <c r="A520" s="83" t="s">
        <v>704</v>
      </c>
      <c r="B520" s="67" t="s">
        <v>18</v>
      </c>
      <c r="C520" s="76"/>
      <c r="D520" s="76"/>
      <c r="E520" s="76" t="s">
        <v>271</v>
      </c>
      <c r="F520" s="77" t="s">
        <v>34</v>
      </c>
      <c r="G520" s="71"/>
      <c r="H520" s="71"/>
      <c r="I520" s="71" t="s">
        <v>196</v>
      </c>
      <c r="J520" s="72" t="s">
        <v>4</v>
      </c>
      <c r="K520" s="74"/>
      <c r="L520" s="74"/>
      <c r="M520" s="74"/>
      <c r="N520" s="72"/>
      <c r="O520" s="75"/>
      <c r="P520" s="75"/>
    </row>
    <row r="521">
      <c r="A521" s="83" t="s">
        <v>705</v>
      </c>
      <c r="B521" s="67" t="s">
        <v>18</v>
      </c>
      <c r="C521" s="76"/>
      <c r="D521" s="76"/>
      <c r="E521" s="76" t="s">
        <v>271</v>
      </c>
      <c r="F521" s="77" t="s">
        <v>34</v>
      </c>
      <c r="G521" s="71"/>
      <c r="H521" s="71"/>
      <c r="I521" s="71" t="s">
        <v>196</v>
      </c>
      <c r="J521" s="72" t="s">
        <v>4</v>
      </c>
      <c r="K521" s="74"/>
      <c r="L521" s="74"/>
      <c r="M521" s="74"/>
      <c r="N521" s="72"/>
      <c r="O521" s="75"/>
      <c r="P521" s="75"/>
    </row>
    <row r="522">
      <c r="A522" s="83" t="s">
        <v>706</v>
      </c>
      <c r="B522" s="67" t="s">
        <v>18</v>
      </c>
      <c r="C522" s="76"/>
      <c r="D522" s="76"/>
      <c r="E522" s="76" t="s">
        <v>271</v>
      </c>
      <c r="F522" s="77" t="s">
        <v>34</v>
      </c>
      <c r="G522" s="71"/>
      <c r="H522" s="71"/>
      <c r="I522" s="71" t="s">
        <v>196</v>
      </c>
      <c r="J522" s="72" t="s">
        <v>4</v>
      </c>
      <c r="K522" s="74"/>
      <c r="L522" s="74"/>
      <c r="M522" s="74"/>
      <c r="N522" s="72"/>
      <c r="O522" s="75"/>
      <c r="P522" s="75"/>
    </row>
    <row r="523">
      <c r="A523" s="83" t="s">
        <v>707</v>
      </c>
      <c r="B523" s="67" t="s">
        <v>18</v>
      </c>
      <c r="C523" s="76"/>
      <c r="D523" s="76"/>
      <c r="E523" s="76" t="s">
        <v>271</v>
      </c>
      <c r="F523" s="77" t="s">
        <v>34</v>
      </c>
      <c r="G523" s="71"/>
      <c r="H523" s="71"/>
      <c r="I523" s="71" t="s">
        <v>196</v>
      </c>
      <c r="J523" s="72" t="s">
        <v>4</v>
      </c>
      <c r="K523" s="74"/>
      <c r="L523" s="74"/>
      <c r="M523" s="74"/>
      <c r="N523" s="72"/>
      <c r="O523" s="75"/>
      <c r="P523" s="75"/>
    </row>
    <row r="524">
      <c r="A524" s="83" t="s">
        <v>708</v>
      </c>
      <c r="B524" s="67" t="s">
        <v>18</v>
      </c>
      <c r="C524" s="76"/>
      <c r="D524" s="76"/>
      <c r="E524" s="76" t="s">
        <v>271</v>
      </c>
      <c r="F524" s="77" t="s">
        <v>34</v>
      </c>
      <c r="G524" s="71"/>
      <c r="H524" s="71"/>
      <c r="I524" s="71" t="s">
        <v>196</v>
      </c>
      <c r="J524" s="72" t="s">
        <v>4</v>
      </c>
      <c r="K524" s="74"/>
      <c r="L524" s="74"/>
      <c r="M524" s="74"/>
      <c r="N524" s="72"/>
      <c r="O524" s="75"/>
      <c r="P524" s="75"/>
    </row>
    <row r="525">
      <c r="A525" s="83" t="s">
        <v>709</v>
      </c>
      <c r="B525" s="67" t="s">
        <v>18</v>
      </c>
      <c r="C525" s="76"/>
      <c r="D525" s="76"/>
      <c r="E525" s="76" t="s">
        <v>271</v>
      </c>
      <c r="F525" s="77" t="s">
        <v>34</v>
      </c>
      <c r="G525" s="71"/>
      <c r="H525" s="71"/>
      <c r="I525" s="71" t="s">
        <v>196</v>
      </c>
      <c r="J525" s="72" t="s">
        <v>4</v>
      </c>
      <c r="K525" s="74"/>
      <c r="L525" s="74"/>
      <c r="M525" s="74"/>
      <c r="N525" s="72"/>
      <c r="O525" s="75"/>
      <c r="P525" s="75"/>
    </row>
    <row r="526">
      <c r="A526" s="83" t="s">
        <v>710</v>
      </c>
      <c r="B526" s="67" t="s">
        <v>18</v>
      </c>
      <c r="C526" s="76"/>
      <c r="D526" s="76"/>
      <c r="E526" s="76" t="s">
        <v>271</v>
      </c>
      <c r="F526" s="77" t="s">
        <v>34</v>
      </c>
      <c r="G526" s="71"/>
      <c r="H526" s="71"/>
      <c r="I526" s="71" t="s">
        <v>196</v>
      </c>
      <c r="J526" s="72" t="s">
        <v>4</v>
      </c>
      <c r="K526" s="74"/>
      <c r="L526" s="74"/>
      <c r="M526" s="74"/>
      <c r="N526" s="72"/>
      <c r="O526" s="75"/>
      <c r="P526" s="75"/>
    </row>
    <row r="527">
      <c r="A527" s="83" t="s">
        <v>711</v>
      </c>
      <c r="B527" s="67" t="s">
        <v>18</v>
      </c>
      <c r="C527" s="76"/>
      <c r="D527" s="76"/>
      <c r="E527" s="76" t="s">
        <v>271</v>
      </c>
      <c r="F527" s="92" t="s">
        <v>39</v>
      </c>
      <c r="G527" s="71"/>
      <c r="H527" s="71"/>
      <c r="I527" s="71" t="s">
        <v>196</v>
      </c>
      <c r="J527" s="72" t="s">
        <v>4</v>
      </c>
      <c r="K527" s="74"/>
      <c r="L527" s="74"/>
      <c r="M527" s="74"/>
      <c r="N527" s="72"/>
      <c r="O527" s="75"/>
      <c r="P527" s="75"/>
    </row>
    <row r="528">
      <c r="A528" s="83" t="s">
        <v>712</v>
      </c>
      <c r="B528" s="67" t="s">
        <v>18</v>
      </c>
      <c r="C528" s="76"/>
      <c r="D528" s="76"/>
      <c r="E528" s="76" t="s">
        <v>271</v>
      </c>
      <c r="F528" s="92" t="s">
        <v>39</v>
      </c>
      <c r="G528" s="71"/>
      <c r="H528" s="71"/>
      <c r="I528" s="71" t="s">
        <v>196</v>
      </c>
      <c r="J528" s="72" t="s">
        <v>4</v>
      </c>
      <c r="K528" s="74"/>
      <c r="L528" s="74"/>
      <c r="M528" s="74"/>
      <c r="N528" s="72"/>
      <c r="O528" s="75"/>
      <c r="P528" s="75"/>
    </row>
    <row r="529">
      <c r="A529" s="83" t="s">
        <v>713</v>
      </c>
      <c r="B529" s="67" t="s">
        <v>18</v>
      </c>
      <c r="C529" s="76"/>
      <c r="D529" s="76"/>
      <c r="E529" s="76" t="s">
        <v>271</v>
      </c>
      <c r="F529" s="71" t="s">
        <v>53</v>
      </c>
      <c r="G529" s="71"/>
      <c r="H529" s="71"/>
      <c r="I529" s="71" t="s">
        <v>196</v>
      </c>
      <c r="J529" s="72" t="s">
        <v>4</v>
      </c>
      <c r="K529" s="74"/>
      <c r="L529" s="74"/>
      <c r="M529" s="74"/>
      <c r="N529" s="72"/>
      <c r="O529" s="75"/>
      <c r="P529" s="75"/>
    </row>
    <row r="530">
      <c r="A530" s="83" t="s">
        <v>714</v>
      </c>
      <c r="B530" s="67" t="s">
        <v>18</v>
      </c>
      <c r="C530" s="76"/>
      <c r="D530" s="76"/>
      <c r="E530" s="76" t="s">
        <v>271</v>
      </c>
      <c r="F530" s="71" t="s">
        <v>53</v>
      </c>
      <c r="G530" s="71"/>
      <c r="H530" s="71"/>
      <c r="I530" s="71" t="s">
        <v>196</v>
      </c>
      <c r="J530" s="72" t="s">
        <v>4</v>
      </c>
      <c r="K530" s="74"/>
      <c r="L530" s="74"/>
      <c r="M530" s="74"/>
      <c r="N530" s="72"/>
      <c r="O530" s="75"/>
      <c r="P530" s="75"/>
    </row>
    <row r="531">
      <c r="A531" s="83" t="s">
        <v>715</v>
      </c>
      <c r="B531" s="67" t="s">
        <v>18</v>
      </c>
      <c r="C531" s="76"/>
      <c r="D531" s="76"/>
      <c r="E531" s="76" t="s">
        <v>271</v>
      </c>
      <c r="F531" s="71" t="s">
        <v>53</v>
      </c>
      <c r="G531" s="71"/>
      <c r="H531" s="71"/>
      <c r="I531" s="71" t="s">
        <v>196</v>
      </c>
      <c r="J531" s="72" t="s">
        <v>4</v>
      </c>
      <c r="K531" s="74"/>
      <c r="L531" s="74"/>
      <c r="M531" s="74"/>
      <c r="N531" s="72"/>
      <c r="O531" s="75"/>
      <c r="P531" s="75"/>
    </row>
    <row r="532">
      <c r="A532" s="83" t="s">
        <v>716</v>
      </c>
      <c r="B532" s="67" t="s">
        <v>18</v>
      </c>
      <c r="C532" s="76"/>
      <c r="D532" s="76"/>
      <c r="E532" s="76" t="s">
        <v>271</v>
      </c>
      <c r="F532" s="71" t="s">
        <v>53</v>
      </c>
      <c r="G532" s="71"/>
      <c r="H532" s="71"/>
      <c r="I532" s="71" t="s">
        <v>196</v>
      </c>
      <c r="J532" s="72" t="s">
        <v>4</v>
      </c>
      <c r="K532" s="74"/>
      <c r="L532" s="74"/>
      <c r="M532" s="74"/>
      <c r="N532" s="72"/>
      <c r="O532" s="75"/>
      <c r="P532" s="75"/>
    </row>
    <row r="533">
      <c r="A533" s="83" t="s">
        <v>717</v>
      </c>
      <c r="B533" s="67" t="s">
        <v>18</v>
      </c>
      <c r="C533" s="76"/>
      <c r="D533" s="76"/>
      <c r="E533" s="76" t="s">
        <v>271</v>
      </c>
      <c r="F533" s="71" t="s">
        <v>55</v>
      </c>
      <c r="G533" s="71"/>
      <c r="H533" s="71"/>
      <c r="I533" s="71" t="s">
        <v>196</v>
      </c>
      <c r="J533" s="72" t="s">
        <v>4</v>
      </c>
      <c r="K533" s="74"/>
      <c r="L533" s="74"/>
      <c r="M533" s="74"/>
      <c r="N533" s="72"/>
      <c r="O533" s="75"/>
      <c r="P533" s="75"/>
    </row>
    <row r="534">
      <c r="A534" s="83" t="s">
        <v>718</v>
      </c>
      <c r="B534" s="67" t="s">
        <v>18</v>
      </c>
      <c r="C534" s="76"/>
      <c r="D534" s="76"/>
      <c r="E534" s="76" t="s">
        <v>271</v>
      </c>
      <c r="F534" s="71" t="s">
        <v>55</v>
      </c>
      <c r="G534" s="71"/>
      <c r="H534" s="71"/>
      <c r="I534" s="71" t="s">
        <v>196</v>
      </c>
      <c r="J534" s="72" t="s">
        <v>4</v>
      </c>
      <c r="K534" s="74"/>
      <c r="L534" s="74"/>
      <c r="M534" s="74"/>
      <c r="N534" s="72"/>
      <c r="O534" s="75"/>
      <c r="P534" s="75"/>
    </row>
    <row r="535">
      <c r="A535" s="83" t="s">
        <v>719</v>
      </c>
      <c r="B535" s="67" t="s">
        <v>18</v>
      </c>
      <c r="C535" s="76"/>
      <c r="D535" s="76"/>
      <c r="E535" s="76" t="s">
        <v>271</v>
      </c>
      <c r="F535" s="71" t="s">
        <v>62</v>
      </c>
      <c r="G535" s="71"/>
      <c r="H535" s="71"/>
      <c r="I535" s="71" t="s">
        <v>196</v>
      </c>
      <c r="J535" s="72" t="s">
        <v>4</v>
      </c>
      <c r="K535" s="74"/>
      <c r="L535" s="74"/>
      <c r="M535" s="74"/>
      <c r="N535" s="72"/>
      <c r="O535" s="75"/>
      <c r="P535" s="75"/>
    </row>
    <row r="536">
      <c r="A536" s="83" t="s">
        <v>720</v>
      </c>
      <c r="B536" s="67" t="s">
        <v>18</v>
      </c>
      <c r="C536" s="76"/>
      <c r="D536" s="76"/>
      <c r="E536" s="76" t="s">
        <v>271</v>
      </c>
      <c r="F536" s="71" t="s">
        <v>66</v>
      </c>
      <c r="G536" s="71"/>
      <c r="H536" s="71"/>
      <c r="I536" s="71" t="s">
        <v>196</v>
      </c>
      <c r="J536" s="72" t="s">
        <v>4</v>
      </c>
      <c r="K536" s="74"/>
      <c r="L536" s="74"/>
      <c r="M536" s="74"/>
      <c r="N536" s="72"/>
      <c r="O536" s="75"/>
      <c r="P536" s="75"/>
    </row>
    <row r="537">
      <c r="A537" s="83" t="s">
        <v>721</v>
      </c>
      <c r="B537" s="67" t="s">
        <v>18</v>
      </c>
      <c r="C537" s="76"/>
      <c r="D537" s="76"/>
      <c r="E537" s="76" t="s">
        <v>271</v>
      </c>
      <c r="F537" s="71" t="s">
        <v>67</v>
      </c>
      <c r="G537" s="71"/>
      <c r="H537" s="71"/>
      <c r="I537" s="71" t="s">
        <v>196</v>
      </c>
      <c r="J537" s="72" t="s">
        <v>4</v>
      </c>
      <c r="K537" s="74"/>
      <c r="L537" s="74"/>
      <c r="M537" s="74"/>
      <c r="N537" s="72"/>
      <c r="O537" s="75"/>
      <c r="P537" s="75"/>
    </row>
    <row r="538">
      <c r="A538" s="83" t="s">
        <v>722</v>
      </c>
      <c r="B538" s="67" t="s">
        <v>18</v>
      </c>
      <c r="C538" s="76"/>
      <c r="D538" s="76"/>
      <c r="E538" s="76" t="s">
        <v>271</v>
      </c>
      <c r="F538" s="71" t="s">
        <v>67</v>
      </c>
      <c r="G538" s="71"/>
      <c r="H538" s="71"/>
      <c r="I538" s="71" t="s">
        <v>196</v>
      </c>
      <c r="J538" s="72" t="s">
        <v>4</v>
      </c>
      <c r="K538" s="74"/>
      <c r="L538" s="74"/>
      <c r="M538" s="74"/>
      <c r="N538" s="72"/>
      <c r="O538" s="75"/>
      <c r="P538" s="75"/>
    </row>
    <row r="539">
      <c r="A539" s="83" t="s">
        <v>723</v>
      </c>
      <c r="B539" s="67" t="s">
        <v>18</v>
      </c>
      <c r="C539" s="76"/>
      <c r="D539" s="76"/>
      <c r="E539" s="76" t="s">
        <v>271</v>
      </c>
      <c r="F539" s="71" t="s">
        <v>69</v>
      </c>
      <c r="G539" s="71"/>
      <c r="H539" s="71"/>
      <c r="I539" s="71" t="s">
        <v>196</v>
      </c>
      <c r="J539" s="72" t="s">
        <v>4</v>
      </c>
      <c r="K539" s="74"/>
      <c r="L539" s="74"/>
      <c r="M539" s="74"/>
      <c r="N539" s="72"/>
      <c r="O539" s="75"/>
      <c r="P539" s="75"/>
    </row>
    <row r="540">
      <c r="A540" s="83" t="s">
        <v>724</v>
      </c>
      <c r="B540" s="67" t="s">
        <v>18</v>
      </c>
      <c r="C540" s="76"/>
      <c r="D540" s="76"/>
      <c r="E540" s="76" t="s">
        <v>271</v>
      </c>
      <c r="F540" s="71" t="s">
        <v>78</v>
      </c>
      <c r="G540" s="71"/>
      <c r="H540" s="71"/>
      <c r="I540" s="71" t="s">
        <v>196</v>
      </c>
      <c r="J540" s="72" t="s">
        <v>4</v>
      </c>
      <c r="K540" s="74"/>
      <c r="L540" s="74"/>
      <c r="M540" s="74"/>
      <c r="N540" s="72"/>
      <c r="O540" s="75"/>
      <c r="P540" s="75"/>
    </row>
    <row r="541">
      <c r="A541" s="83" t="s">
        <v>725</v>
      </c>
      <c r="B541" s="67" t="s">
        <v>18</v>
      </c>
      <c r="C541" s="76"/>
      <c r="D541" s="76"/>
      <c r="E541" s="76" t="s">
        <v>271</v>
      </c>
      <c r="F541" s="71" t="s">
        <v>86</v>
      </c>
      <c r="G541" s="71"/>
      <c r="H541" s="71"/>
      <c r="I541" s="71" t="s">
        <v>196</v>
      </c>
      <c r="J541" s="72" t="s">
        <v>4</v>
      </c>
      <c r="K541" s="74"/>
      <c r="L541" s="74"/>
      <c r="M541" s="74"/>
      <c r="N541" s="72"/>
      <c r="O541" s="75"/>
      <c r="P541" s="75"/>
    </row>
    <row r="542">
      <c r="A542" s="83" t="s">
        <v>726</v>
      </c>
      <c r="B542" s="67" t="s">
        <v>18</v>
      </c>
      <c r="C542" s="76"/>
      <c r="D542" s="76"/>
      <c r="E542" s="76" t="s">
        <v>271</v>
      </c>
      <c r="F542" s="71" t="s">
        <v>89</v>
      </c>
      <c r="G542" s="71"/>
      <c r="H542" s="71"/>
      <c r="I542" s="71" t="s">
        <v>196</v>
      </c>
      <c r="J542" s="72" t="s">
        <v>4</v>
      </c>
      <c r="K542" s="74"/>
      <c r="L542" s="74"/>
      <c r="M542" s="74"/>
      <c r="N542" s="72"/>
      <c r="O542" s="75"/>
      <c r="P542" s="75"/>
    </row>
    <row r="543">
      <c r="A543" s="83" t="s">
        <v>727</v>
      </c>
      <c r="B543" s="67" t="s">
        <v>18</v>
      </c>
      <c r="C543" s="76"/>
      <c r="D543" s="76"/>
      <c r="E543" s="76" t="s">
        <v>271</v>
      </c>
      <c r="F543" s="71" t="s">
        <v>89</v>
      </c>
      <c r="G543" s="71"/>
      <c r="H543" s="71"/>
      <c r="I543" s="71" t="s">
        <v>196</v>
      </c>
      <c r="J543" s="72" t="s">
        <v>4</v>
      </c>
      <c r="K543" s="74"/>
      <c r="L543" s="74"/>
      <c r="M543" s="74"/>
      <c r="N543" s="72"/>
      <c r="O543" s="75"/>
      <c r="P543" s="75"/>
    </row>
    <row r="544">
      <c r="A544" s="83" t="s">
        <v>728</v>
      </c>
      <c r="B544" s="67" t="s">
        <v>18</v>
      </c>
      <c r="C544" s="76"/>
      <c r="D544" s="76"/>
      <c r="E544" s="76" t="s">
        <v>271</v>
      </c>
      <c r="F544" s="71" t="s">
        <v>89</v>
      </c>
      <c r="G544" s="71"/>
      <c r="H544" s="71"/>
      <c r="I544" s="71" t="s">
        <v>196</v>
      </c>
      <c r="J544" s="72" t="s">
        <v>4</v>
      </c>
      <c r="K544" s="74"/>
      <c r="L544" s="74"/>
      <c r="M544" s="74"/>
      <c r="N544" s="72"/>
      <c r="O544" s="75"/>
      <c r="P544" s="75"/>
    </row>
    <row r="545">
      <c r="A545" s="83" t="s">
        <v>729</v>
      </c>
      <c r="B545" s="67" t="s">
        <v>18</v>
      </c>
      <c r="C545" s="76"/>
      <c r="D545" s="76"/>
      <c r="E545" s="76" t="s">
        <v>271</v>
      </c>
      <c r="F545" s="71" t="s">
        <v>89</v>
      </c>
      <c r="G545" s="71"/>
      <c r="H545" s="71"/>
      <c r="I545" s="71" t="s">
        <v>196</v>
      </c>
      <c r="J545" s="72" t="s">
        <v>4</v>
      </c>
      <c r="K545" s="74"/>
      <c r="L545" s="74"/>
      <c r="M545" s="74"/>
      <c r="N545" s="72"/>
      <c r="O545" s="75"/>
      <c r="P545" s="75"/>
    </row>
    <row r="546">
      <c r="A546" s="83" t="s">
        <v>730</v>
      </c>
      <c r="B546" s="67" t="s">
        <v>18</v>
      </c>
      <c r="C546" s="76"/>
      <c r="D546" s="76"/>
      <c r="E546" s="76" t="s">
        <v>271</v>
      </c>
      <c r="F546" s="71" t="s">
        <v>90</v>
      </c>
      <c r="G546" s="71"/>
      <c r="H546" s="71"/>
      <c r="I546" s="71" t="s">
        <v>196</v>
      </c>
      <c r="J546" s="72" t="s">
        <v>4</v>
      </c>
      <c r="K546" s="74"/>
      <c r="L546" s="74"/>
      <c r="M546" s="74"/>
      <c r="N546" s="72"/>
      <c r="O546" s="75"/>
      <c r="P546" s="75"/>
    </row>
    <row r="547">
      <c r="A547" s="83" t="s">
        <v>731</v>
      </c>
      <c r="B547" s="67" t="s">
        <v>18</v>
      </c>
      <c r="C547" s="76"/>
      <c r="D547" s="76"/>
      <c r="E547" s="76" t="s">
        <v>271</v>
      </c>
      <c r="F547" s="71" t="s">
        <v>91</v>
      </c>
      <c r="G547" s="71"/>
      <c r="H547" s="71"/>
      <c r="I547" s="71" t="s">
        <v>196</v>
      </c>
      <c r="J547" s="72" t="s">
        <v>4</v>
      </c>
      <c r="K547" s="74"/>
      <c r="L547" s="74"/>
      <c r="M547" s="74"/>
      <c r="N547" s="72"/>
      <c r="O547" s="75"/>
      <c r="P547" s="75"/>
    </row>
    <row r="548">
      <c r="A548" s="83" t="s">
        <v>732</v>
      </c>
      <c r="B548" s="67" t="s">
        <v>18</v>
      </c>
      <c r="C548" s="76"/>
      <c r="D548" s="76"/>
      <c r="E548" s="76" t="s">
        <v>271</v>
      </c>
      <c r="F548" s="71" t="s">
        <v>92</v>
      </c>
      <c r="G548" s="71"/>
      <c r="H548" s="71"/>
      <c r="I548" s="71" t="s">
        <v>196</v>
      </c>
      <c r="J548" s="72" t="s">
        <v>4</v>
      </c>
      <c r="K548" s="74"/>
      <c r="L548" s="74"/>
      <c r="M548" s="74"/>
      <c r="N548" s="72"/>
      <c r="O548" s="75"/>
      <c r="P548" s="75"/>
    </row>
    <row r="549">
      <c r="A549" s="83" t="s">
        <v>733</v>
      </c>
      <c r="B549" s="67" t="s">
        <v>18</v>
      </c>
      <c r="C549" s="76"/>
      <c r="D549" s="76"/>
      <c r="E549" s="76" t="s">
        <v>271</v>
      </c>
      <c r="F549" s="71" t="s">
        <v>92</v>
      </c>
      <c r="G549" s="71"/>
      <c r="H549" s="71"/>
      <c r="I549" s="71" t="s">
        <v>196</v>
      </c>
      <c r="J549" s="72" t="s">
        <v>4</v>
      </c>
      <c r="K549" s="74"/>
      <c r="L549" s="74"/>
      <c r="M549" s="74"/>
      <c r="N549" s="72"/>
      <c r="O549" s="75"/>
      <c r="P549" s="75"/>
    </row>
    <row r="550">
      <c r="A550" s="83" t="s">
        <v>734</v>
      </c>
      <c r="B550" s="67" t="s">
        <v>18</v>
      </c>
      <c r="C550" s="76"/>
      <c r="D550" s="76"/>
      <c r="E550" s="76" t="s">
        <v>271</v>
      </c>
      <c r="F550" s="71" t="s">
        <v>101</v>
      </c>
      <c r="G550" s="71"/>
      <c r="H550" s="71"/>
      <c r="I550" s="71" t="s">
        <v>196</v>
      </c>
      <c r="J550" s="72" t="s">
        <v>4</v>
      </c>
      <c r="K550" s="74"/>
      <c r="L550" s="74"/>
      <c r="M550" s="74"/>
      <c r="N550" s="72"/>
      <c r="O550" s="75"/>
      <c r="P550" s="75"/>
    </row>
    <row r="551">
      <c r="A551" s="83" t="s">
        <v>735</v>
      </c>
      <c r="B551" s="67" t="s">
        <v>18</v>
      </c>
      <c r="C551" s="76"/>
      <c r="D551" s="76"/>
      <c r="E551" s="76" t="s">
        <v>271</v>
      </c>
      <c r="F551" s="71" t="s">
        <v>104</v>
      </c>
      <c r="G551" s="71"/>
      <c r="H551" s="71"/>
      <c r="I551" s="71" t="s">
        <v>196</v>
      </c>
      <c r="J551" s="72" t="s">
        <v>4</v>
      </c>
      <c r="K551" s="74"/>
      <c r="L551" s="74"/>
      <c r="M551" s="74"/>
      <c r="N551" s="72"/>
      <c r="O551" s="75"/>
      <c r="P551" s="75"/>
    </row>
    <row r="552">
      <c r="A552" s="83" t="s">
        <v>736</v>
      </c>
      <c r="B552" s="67" t="s">
        <v>18</v>
      </c>
      <c r="C552" s="76"/>
      <c r="D552" s="76"/>
      <c r="E552" s="76" t="s">
        <v>271</v>
      </c>
      <c r="F552" s="71" t="s">
        <v>104</v>
      </c>
      <c r="G552" s="71"/>
      <c r="H552" s="71"/>
      <c r="I552" s="71" t="s">
        <v>196</v>
      </c>
      <c r="J552" s="72" t="s">
        <v>4</v>
      </c>
      <c r="K552" s="74"/>
      <c r="L552" s="74"/>
      <c r="M552" s="74"/>
      <c r="N552" s="72"/>
      <c r="O552" s="75"/>
      <c r="P552" s="75"/>
    </row>
    <row r="553">
      <c r="A553" s="83" t="s">
        <v>737</v>
      </c>
      <c r="B553" s="67" t="s">
        <v>18</v>
      </c>
      <c r="C553" s="76"/>
      <c r="D553" s="76"/>
      <c r="E553" s="76" t="s">
        <v>271</v>
      </c>
      <c r="F553" s="71" t="s">
        <v>104</v>
      </c>
      <c r="G553" s="71"/>
      <c r="H553" s="71"/>
      <c r="I553" s="71" t="s">
        <v>196</v>
      </c>
      <c r="J553" s="72" t="s">
        <v>4</v>
      </c>
      <c r="K553" s="74"/>
      <c r="L553" s="74"/>
      <c r="M553" s="74"/>
      <c r="N553" s="72"/>
      <c r="O553" s="75"/>
      <c r="P553" s="75"/>
    </row>
    <row r="554">
      <c r="A554" s="83" t="s">
        <v>738</v>
      </c>
      <c r="B554" s="67" t="s">
        <v>18</v>
      </c>
      <c r="C554" s="76"/>
      <c r="D554" s="76"/>
      <c r="E554" s="76" t="s">
        <v>271</v>
      </c>
      <c r="F554" s="71" t="s">
        <v>104</v>
      </c>
      <c r="G554" s="71"/>
      <c r="H554" s="71"/>
      <c r="I554" s="71" t="s">
        <v>196</v>
      </c>
      <c r="J554" s="72" t="s">
        <v>4</v>
      </c>
      <c r="K554" s="74"/>
      <c r="L554" s="74"/>
      <c r="M554" s="74"/>
      <c r="N554" s="72"/>
      <c r="O554" s="75"/>
      <c r="P554" s="75"/>
    </row>
    <row r="555">
      <c r="A555" s="83" t="s">
        <v>739</v>
      </c>
      <c r="B555" s="67" t="s">
        <v>18</v>
      </c>
      <c r="C555" s="76"/>
      <c r="D555" s="76"/>
      <c r="E555" s="76" t="s">
        <v>271</v>
      </c>
      <c r="F555" s="71" t="s">
        <v>108</v>
      </c>
      <c r="G555" s="71"/>
      <c r="H555" s="71"/>
      <c r="I555" s="71" t="s">
        <v>196</v>
      </c>
      <c r="J555" s="72" t="s">
        <v>4</v>
      </c>
      <c r="K555" s="74"/>
      <c r="L555" s="74"/>
      <c r="M555" s="74"/>
      <c r="N555" s="72"/>
      <c r="O555" s="75"/>
      <c r="P555" s="75"/>
    </row>
    <row r="556">
      <c r="A556" s="83" t="s">
        <v>740</v>
      </c>
      <c r="B556" s="67" t="s">
        <v>18</v>
      </c>
      <c r="C556" s="76"/>
      <c r="D556" s="76"/>
      <c r="E556" s="76" t="s">
        <v>271</v>
      </c>
      <c r="F556" s="71" t="s">
        <v>108</v>
      </c>
      <c r="G556" s="71"/>
      <c r="H556" s="71"/>
      <c r="I556" s="71" t="s">
        <v>196</v>
      </c>
      <c r="J556" s="72" t="s">
        <v>4</v>
      </c>
      <c r="K556" s="74"/>
      <c r="L556" s="74"/>
      <c r="M556" s="74"/>
      <c r="N556" s="72"/>
      <c r="O556" s="75"/>
      <c r="P556" s="75"/>
    </row>
    <row r="557">
      <c r="A557" s="83" t="s">
        <v>741</v>
      </c>
      <c r="B557" s="67" t="s">
        <v>18</v>
      </c>
      <c r="C557" s="76"/>
      <c r="D557" s="76"/>
      <c r="E557" s="76" t="s">
        <v>271</v>
      </c>
      <c r="F557" s="71" t="s">
        <v>108</v>
      </c>
      <c r="G557" s="71"/>
      <c r="H557" s="71"/>
      <c r="I557" s="71" t="s">
        <v>196</v>
      </c>
      <c r="J557" s="72" t="s">
        <v>4</v>
      </c>
      <c r="K557" s="74"/>
      <c r="L557" s="74"/>
      <c r="M557" s="74"/>
      <c r="N557" s="72"/>
      <c r="O557" s="75"/>
      <c r="P557" s="75"/>
    </row>
    <row r="558">
      <c r="A558" s="83" t="s">
        <v>742</v>
      </c>
      <c r="B558" s="67" t="s">
        <v>18</v>
      </c>
      <c r="C558" s="76"/>
      <c r="D558" s="76"/>
      <c r="E558" s="76" t="s">
        <v>271</v>
      </c>
      <c r="F558" s="71" t="s">
        <v>108</v>
      </c>
      <c r="G558" s="71"/>
      <c r="H558" s="71"/>
      <c r="I558" s="71" t="s">
        <v>196</v>
      </c>
      <c r="J558" s="72" t="s">
        <v>4</v>
      </c>
      <c r="K558" s="74"/>
      <c r="L558" s="74"/>
      <c r="M558" s="74"/>
      <c r="N558" s="72"/>
      <c r="O558" s="75"/>
      <c r="P558" s="75"/>
    </row>
    <row r="559">
      <c r="A559" s="83" t="s">
        <v>743</v>
      </c>
      <c r="B559" s="67" t="s">
        <v>18</v>
      </c>
      <c r="C559" s="76"/>
      <c r="D559" s="76"/>
      <c r="E559" s="76" t="s">
        <v>271</v>
      </c>
      <c r="F559" s="71" t="s">
        <v>110</v>
      </c>
      <c r="G559" s="71"/>
      <c r="H559" s="71"/>
      <c r="I559" s="71" t="s">
        <v>196</v>
      </c>
      <c r="J559" s="72" t="s">
        <v>4</v>
      </c>
      <c r="K559" s="74"/>
      <c r="L559" s="74"/>
      <c r="M559" s="74"/>
      <c r="N559" s="72"/>
      <c r="O559" s="75"/>
      <c r="P559" s="75"/>
    </row>
    <row r="560">
      <c r="A560" s="83" t="s">
        <v>744</v>
      </c>
      <c r="B560" s="67" t="s">
        <v>18</v>
      </c>
      <c r="C560" s="76"/>
      <c r="D560" s="76"/>
      <c r="E560" s="76" t="s">
        <v>271</v>
      </c>
      <c r="F560" s="71" t="s">
        <v>113</v>
      </c>
      <c r="G560" s="71"/>
      <c r="H560" s="71"/>
      <c r="I560" s="71" t="s">
        <v>196</v>
      </c>
      <c r="J560" s="72" t="s">
        <v>4</v>
      </c>
      <c r="K560" s="74"/>
      <c r="L560" s="74"/>
      <c r="M560" s="74"/>
      <c r="N560" s="72"/>
      <c r="O560" s="75"/>
      <c r="P560" s="75"/>
    </row>
    <row r="561">
      <c r="A561" s="83" t="s">
        <v>745</v>
      </c>
      <c r="B561" s="67" t="s">
        <v>18</v>
      </c>
      <c r="C561" s="76"/>
      <c r="D561" s="76"/>
      <c r="E561" s="76" t="s">
        <v>271</v>
      </c>
      <c r="F561" s="71" t="s">
        <v>132</v>
      </c>
      <c r="G561" s="71"/>
      <c r="H561" s="71"/>
      <c r="I561" s="71" t="s">
        <v>196</v>
      </c>
      <c r="J561" s="72" t="s">
        <v>4</v>
      </c>
      <c r="K561" s="74"/>
      <c r="L561" s="74"/>
      <c r="M561" s="74"/>
      <c r="N561" s="72"/>
      <c r="O561" s="75"/>
      <c r="P561" s="75"/>
    </row>
    <row r="562">
      <c r="A562" s="83" t="s">
        <v>746</v>
      </c>
      <c r="B562" s="67" t="s">
        <v>18</v>
      </c>
      <c r="C562" s="76"/>
      <c r="D562" s="76"/>
      <c r="E562" s="76" t="s">
        <v>271</v>
      </c>
      <c r="F562" s="71" t="s">
        <v>132</v>
      </c>
      <c r="G562" s="71"/>
      <c r="H562" s="71"/>
      <c r="I562" s="71" t="s">
        <v>196</v>
      </c>
      <c r="J562" s="72" t="s">
        <v>4</v>
      </c>
      <c r="K562" s="74"/>
      <c r="L562" s="74"/>
      <c r="M562" s="74"/>
      <c r="N562" s="72"/>
      <c r="O562" s="75"/>
      <c r="P562" s="75"/>
    </row>
    <row r="563">
      <c r="A563" s="83" t="s">
        <v>747</v>
      </c>
      <c r="B563" s="67" t="s">
        <v>18</v>
      </c>
      <c r="C563" s="76"/>
      <c r="D563" s="76"/>
      <c r="E563" s="76" t="s">
        <v>271</v>
      </c>
      <c r="F563" s="71" t="s">
        <v>133</v>
      </c>
      <c r="G563" s="71"/>
      <c r="H563" s="71"/>
      <c r="I563" s="71" t="s">
        <v>196</v>
      </c>
      <c r="J563" s="72" t="s">
        <v>4</v>
      </c>
      <c r="K563" s="74"/>
      <c r="L563" s="74"/>
      <c r="M563" s="74"/>
      <c r="N563" s="72"/>
      <c r="O563" s="75"/>
      <c r="P563" s="75"/>
    </row>
    <row r="564">
      <c r="A564" s="83" t="s">
        <v>748</v>
      </c>
      <c r="B564" s="67" t="s">
        <v>18</v>
      </c>
      <c r="C564" s="76"/>
      <c r="D564" s="76"/>
      <c r="E564" s="76" t="s">
        <v>271</v>
      </c>
      <c r="F564" s="71" t="s">
        <v>133</v>
      </c>
      <c r="G564" s="71"/>
      <c r="H564" s="71"/>
      <c r="I564" s="71" t="s">
        <v>196</v>
      </c>
      <c r="J564" s="72" t="s">
        <v>4</v>
      </c>
      <c r="K564" s="74"/>
      <c r="L564" s="74"/>
      <c r="M564" s="74"/>
      <c r="N564" s="72"/>
      <c r="O564" s="75"/>
      <c r="P564" s="75"/>
    </row>
    <row r="565">
      <c r="A565" s="83" t="s">
        <v>749</v>
      </c>
      <c r="B565" s="67" t="s">
        <v>18</v>
      </c>
      <c r="C565" s="76"/>
      <c r="D565" s="76"/>
      <c r="E565" s="76" t="s">
        <v>271</v>
      </c>
      <c r="F565" s="71" t="s">
        <v>133</v>
      </c>
      <c r="G565" s="71"/>
      <c r="H565" s="71"/>
      <c r="I565" s="71" t="s">
        <v>196</v>
      </c>
      <c r="J565" s="72" t="s">
        <v>4</v>
      </c>
      <c r="K565" s="74"/>
      <c r="L565" s="74"/>
      <c r="M565" s="74"/>
      <c r="N565" s="72"/>
      <c r="O565" s="75"/>
      <c r="P565" s="75"/>
    </row>
    <row r="566">
      <c r="A566" s="83" t="s">
        <v>750</v>
      </c>
      <c r="B566" s="67" t="s">
        <v>18</v>
      </c>
      <c r="C566" s="76"/>
      <c r="D566" s="76"/>
      <c r="E566" s="76" t="s">
        <v>271</v>
      </c>
      <c r="F566" s="71" t="s">
        <v>133</v>
      </c>
      <c r="G566" s="71"/>
      <c r="H566" s="71"/>
      <c r="I566" s="71" t="s">
        <v>196</v>
      </c>
      <c r="J566" s="72" t="s">
        <v>4</v>
      </c>
      <c r="K566" s="74"/>
      <c r="L566" s="74"/>
      <c r="M566" s="74"/>
      <c r="N566" s="72"/>
      <c r="O566" s="75"/>
      <c r="P566" s="75"/>
    </row>
    <row r="567">
      <c r="A567" s="83" t="s">
        <v>751</v>
      </c>
      <c r="B567" s="67" t="s">
        <v>18</v>
      </c>
      <c r="C567" s="76"/>
      <c r="D567" s="76"/>
      <c r="E567" s="76" t="s">
        <v>271</v>
      </c>
      <c r="F567" s="71" t="s">
        <v>133</v>
      </c>
      <c r="G567" s="71"/>
      <c r="H567" s="71"/>
      <c r="I567" s="71" t="s">
        <v>196</v>
      </c>
      <c r="J567" s="72" t="s">
        <v>4</v>
      </c>
      <c r="K567" s="74"/>
      <c r="L567" s="74"/>
      <c r="M567" s="74"/>
      <c r="N567" s="72"/>
      <c r="O567" s="75"/>
      <c r="P567" s="75"/>
    </row>
    <row r="568">
      <c r="A568" s="83" t="s">
        <v>752</v>
      </c>
      <c r="B568" s="67" t="s">
        <v>18</v>
      </c>
      <c r="C568" s="76"/>
      <c r="D568" s="76"/>
      <c r="E568" s="76" t="s">
        <v>271</v>
      </c>
      <c r="F568" s="71" t="s">
        <v>133</v>
      </c>
      <c r="G568" s="71"/>
      <c r="H568" s="71"/>
      <c r="I568" s="71" t="s">
        <v>196</v>
      </c>
      <c r="J568" s="72" t="s">
        <v>4</v>
      </c>
      <c r="K568" s="74"/>
      <c r="L568" s="74"/>
      <c r="M568" s="74"/>
      <c r="N568" s="72"/>
      <c r="O568" s="75"/>
      <c r="P568" s="75"/>
    </row>
    <row r="569">
      <c r="A569" s="83" t="s">
        <v>753</v>
      </c>
      <c r="B569" s="67" t="s">
        <v>18</v>
      </c>
      <c r="C569" s="76"/>
      <c r="D569" s="76"/>
      <c r="E569" s="76" t="s">
        <v>271</v>
      </c>
      <c r="F569" s="71" t="s">
        <v>146</v>
      </c>
      <c r="G569" s="71"/>
      <c r="H569" s="71"/>
      <c r="I569" s="71" t="s">
        <v>196</v>
      </c>
      <c r="J569" s="72" t="s">
        <v>4</v>
      </c>
      <c r="K569" s="74"/>
      <c r="L569" s="74"/>
      <c r="M569" s="74"/>
      <c r="N569" s="72"/>
      <c r="O569" s="75"/>
      <c r="P569" s="75"/>
    </row>
    <row r="570">
      <c r="A570" s="83" t="s">
        <v>754</v>
      </c>
      <c r="B570" s="67" t="s">
        <v>18</v>
      </c>
      <c r="C570" s="76"/>
      <c r="D570" s="76"/>
      <c r="E570" s="76" t="s">
        <v>271</v>
      </c>
      <c r="F570" s="71" t="s">
        <v>146</v>
      </c>
      <c r="G570" s="71"/>
      <c r="H570" s="71"/>
      <c r="I570" s="71" t="s">
        <v>196</v>
      </c>
      <c r="J570" s="72" t="s">
        <v>4</v>
      </c>
      <c r="K570" s="74"/>
      <c r="L570" s="74"/>
      <c r="M570" s="74"/>
      <c r="N570" s="72"/>
      <c r="O570" s="75"/>
      <c r="P570" s="75"/>
    </row>
    <row r="571">
      <c r="A571" s="83" t="s">
        <v>755</v>
      </c>
      <c r="B571" s="67" t="s">
        <v>20</v>
      </c>
      <c r="C571" s="72"/>
      <c r="D571" s="72"/>
      <c r="E571" s="72" t="s">
        <v>143</v>
      </c>
      <c r="F571" s="72" t="s">
        <v>143</v>
      </c>
      <c r="G571" s="71"/>
      <c r="H571" s="71"/>
      <c r="I571" s="71" t="s">
        <v>196</v>
      </c>
      <c r="J571" s="72" t="s">
        <v>4</v>
      </c>
      <c r="K571" s="74"/>
      <c r="L571" s="74"/>
      <c r="M571" s="74"/>
      <c r="N571" s="72"/>
      <c r="O571" s="75"/>
      <c r="P571" s="75"/>
    </row>
    <row r="572">
      <c r="A572" s="83" t="s">
        <v>756</v>
      </c>
      <c r="B572" s="67" t="s">
        <v>16</v>
      </c>
      <c r="C572" s="72"/>
      <c r="D572" s="72"/>
      <c r="E572" s="72" t="s">
        <v>144</v>
      </c>
      <c r="F572" s="72" t="s">
        <v>144</v>
      </c>
      <c r="G572" s="71"/>
      <c r="H572" s="71"/>
      <c r="I572" s="71" t="s">
        <v>196</v>
      </c>
      <c r="J572" s="72" t="s">
        <v>4</v>
      </c>
      <c r="K572" s="74"/>
      <c r="L572" s="74"/>
      <c r="M572" s="74"/>
      <c r="N572" s="72"/>
      <c r="O572" s="75"/>
      <c r="P572" s="75"/>
    </row>
    <row r="573">
      <c r="A573" s="106" t="s">
        <v>757</v>
      </c>
      <c r="B573" s="102" t="s">
        <v>26</v>
      </c>
      <c r="C573" s="106"/>
      <c r="D573" s="106"/>
      <c r="E573" s="106" t="s">
        <v>25</v>
      </c>
      <c r="F573" s="106" t="s">
        <v>25</v>
      </c>
      <c r="G573" s="102"/>
      <c r="H573" s="102"/>
      <c r="I573" s="102" t="s">
        <v>551</v>
      </c>
      <c r="J573" s="102" t="s">
        <v>11</v>
      </c>
      <c r="K573" s="106"/>
      <c r="L573" s="106"/>
      <c r="M573" s="106"/>
      <c r="N573" s="106"/>
      <c r="O573" s="106">
        <v>2.682</v>
      </c>
      <c r="P573" s="106"/>
    </row>
    <row r="574">
      <c r="A574" s="106" t="s">
        <v>758</v>
      </c>
      <c r="B574" s="102" t="s">
        <v>26</v>
      </c>
      <c r="C574" s="106"/>
      <c r="D574" s="106"/>
      <c r="E574" s="106" t="s">
        <v>25</v>
      </c>
      <c r="F574" s="106" t="s">
        <v>25</v>
      </c>
      <c r="G574" s="102"/>
      <c r="H574" s="102"/>
      <c r="I574" s="102" t="s">
        <v>551</v>
      </c>
      <c r="J574" s="102" t="s">
        <v>11</v>
      </c>
      <c r="K574" s="106"/>
      <c r="L574" s="106"/>
      <c r="M574" s="106"/>
      <c r="N574" s="106"/>
      <c r="O574" s="106">
        <v>1.079</v>
      </c>
      <c r="P574" s="106"/>
    </row>
    <row r="575">
      <c r="A575" s="106" t="s">
        <v>759</v>
      </c>
      <c r="B575" s="102" t="s">
        <v>26</v>
      </c>
      <c r="C575" s="106"/>
      <c r="D575" s="106"/>
      <c r="E575" s="106" t="s">
        <v>25</v>
      </c>
      <c r="F575" s="106" t="s">
        <v>25</v>
      </c>
      <c r="G575" s="102"/>
      <c r="H575" s="102"/>
      <c r="I575" s="102" t="s">
        <v>551</v>
      </c>
      <c r="J575" s="102" t="s">
        <v>11</v>
      </c>
      <c r="K575" s="106"/>
      <c r="L575" s="106"/>
      <c r="M575" s="106"/>
      <c r="N575" s="106"/>
      <c r="O575" s="106">
        <v>1.044</v>
      </c>
      <c r="P575" s="106"/>
    </row>
    <row r="576">
      <c r="A576" s="106" t="s">
        <v>760</v>
      </c>
      <c r="B576" s="102" t="s">
        <v>26</v>
      </c>
      <c r="C576" s="106"/>
      <c r="D576" s="106"/>
      <c r="E576" s="106" t="s">
        <v>25</v>
      </c>
      <c r="F576" s="106" t="s">
        <v>25</v>
      </c>
      <c r="G576" s="102"/>
      <c r="H576" s="102"/>
      <c r="I576" s="102" t="s">
        <v>551</v>
      </c>
      <c r="J576" s="102" t="s">
        <v>11</v>
      </c>
      <c r="K576" s="106"/>
      <c r="L576" s="106"/>
      <c r="M576" s="106"/>
      <c r="N576" s="106"/>
      <c r="O576" s="106">
        <v>0.158</v>
      </c>
      <c r="P576" s="106"/>
    </row>
    <row r="577">
      <c r="A577" s="114">
        <v>45660.0</v>
      </c>
      <c r="B577" s="108" t="s">
        <v>18</v>
      </c>
      <c r="C577" s="106"/>
      <c r="D577" s="106"/>
      <c r="E577" s="106" t="s">
        <v>31</v>
      </c>
      <c r="F577" s="106" t="s">
        <v>31</v>
      </c>
      <c r="G577" s="102"/>
      <c r="H577" s="102"/>
      <c r="I577" s="102" t="s">
        <v>551</v>
      </c>
      <c r="J577" s="102" t="s">
        <v>11</v>
      </c>
      <c r="K577" s="106"/>
      <c r="L577" s="106"/>
      <c r="M577" s="106"/>
      <c r="N577" s="106"/>
      <c r="O577" s="106">
        <v>12.0</v>
      </c>
      <c r="P577" s="106"/>
    </row>
    <row r="578">
      <c r="A578" s="106" t="s">
        <v>761</v>
      </c>
      <c r="B578" s="108" t="s">
        <v>18</v>
      </c>
      <c r="C578" s="106"/>
      <c r="D578" s="106"/>
      <c r="E578" s="106" t="s">
        <v>31</v>
      </c>
      <c r="F578" s="106" t="s">
        <v>31</v>
      </c>
      <c r="G578" s="102"/>
      <c r="H578" s="102"/>
      <c r="I578" s="102" t="s">
        <v>551</v>
      </c>
      <c r="J578" s="102" t="s">
        <v>11</v>
      </c>
      <c r="K578" s="106"/>
      <c r="L578" s="106"/>
      <c r="M578" s="106"/>
      <c r="N578" s="103"/>
      <c r="O578" s="103">
        <v>100521.0</v>
      </c>
      <c r="P578" s="103"/>
    </row>
    <row r="579">
      <c r="A579" s="106" t="s">
        <v>762</v>
      </c>
      <c r="B579" s="108" t="s">
        <v>18</v>
      </c>
      <c r="C579" s="106"/>
      <c r="D579" s="106"/>
      <c r="E579" s="106" t="s">
        <v>36</v>
      </c>
      <c r="F579" s="106" t="s">
        <v>36</v>
      </c>
      <c r="G579" s="102"/>
      <c r="H579" s="102"/>
      <c r="I579" s="102" t="s">
        <v>551</v>
      </c>
      <c r="J579" s="102" t="s">
        <v>11</v>
      </c>
      <c r="K579" s="104"/>
      <c r="L579" s="104"/>
      <c r="M579" s="104"/>
      <c r="N579" s="103"/>
      <c r="O579" s="103">
        <v>164000.0</v>
      </c>
      <c r="P579" s="103"/>
    </row>
    <row r="580">
      <c r="A580" s="106" t="s">
        <v>763</v>
      </c>
      <c r="B580" s="108" t="s">
        <v>26</v>
      </c>
      <c r="C580" s="106"/>
      <c r="D580" s="106"/>
      <c r="E580" s="106" t="s">
        <v>65</v>
      </c>
      <c r="F580" s="106" t="s">
        <v>65</v>
      </c>
      <c r="G580" s="102"/>
      <c r="H580" s="102"/>
      <c r="I580" s="102" t="s">
        <v>551</v>
      </c>
      <c r="J580" s="102" t="s">
        <v>11</v>
      </c>
      <c r="K580" s="106"/>
      <c r="L580" s="106"/>
      <c r="M580" s="106"/>
      <c r="N580" s="106"/>
      <c r="O580" s="106">
        <v>0.903</v>
      </c>
      <c r="P580" s="106"/>
    </row>
    <row r="581">
      <c r="A581" s="106" t="s">
        <v>764</v>
      </c>
      <c r="B581" s="108" t="s">
        <v>26</v>
      </c>
      <c r="C581" s="106"/>
      <c r="D581" s="106"/>
      <c r="E581" s="106" t="s">
        <v>116</v>
      </c>
      <c r="F581" s="106" t="s">
        <v>116</v>
      </c>
      <c r="G581" s="102"/>
      <c r="H581" s="102"/>
      <c r="I581" s="102" t="s">
        <v>551</v>
      </c>
      <c r="J581" s="102" t="s">
        <v>11</v>
      </c>
      <c r="K581" s="106"/>
      <c r="L581" s="106"/>
      <c r="M581" s="106"/>
      <c r="N581" s="106"/>
      <c r="O581" s="106">
        <v>0.33</v>
      </c>
      <c r="P581" s="106"/>
    </row>
    <row r="582">
      <c r="A582" s="106" t="s">
        <v>765</v>
      </c>
      <c r="B582" s="102" t="s">
        <v>26</v>
      </c>
      <c r="C582" s="106"/>
      <c r="D582" s="106"/>
      <c r="E582" s="106" t="s">
        <v>129</v>
      </c>
      <c r="F582" s="106" t="s">
        <v>129</v>
      </c>
      <c r="G582" s="102"/>
      <c r="H582" s="102"/>
      <c r="I582" s="102" t="s">
        <v>551</v>
      </c>
      <c r="J582" s="102" t="s">
        <v>11</v>
      </c>
      <c r="K582" s="103"/>
      <c r="L582" s="103"/>
      <c r="M582" s="103"/>
      <c r="N582" s="106"/>
      <c r="O582" s="106">
        <v>15.02</v>
      </c>
      <c r="P582" s="106"/>
    </row>
    <row r="583">
      <c r="A583" s="106" t="s">
        <v>332</v>
      </c>
      <c r="B583" s="102" t="s">
        <v>26</v>
      </c>
      <c r="C583" s="106"/>
      <c r="D583" s="106"/>
      <c r="E583" s="106" t="s">
        <v>129</v>
      </c>
      <c r="F583" s="106" t="s">
        <v>129</v>
      </c>
      <c r="G583" s="102"/>
      <c r="H583" s="102"/>
      <c r="I583" s="102" t="s">
        <v>551</v>
      </c>
      <c r="J583" s="102" t="s">
        <v>11</v>
      </c>
      <c r="K583" s="106"/>
      <c r="L583" s="106"/>
      <c r="M583" s="106"/>
      <c r="N583" s="106"/>
      <c r="O583" s="106">
        <v>30.0</v>
      </c>
      <c r="P583" s="106"/>
    </row>
    <row r="584">
      <c r="A584" s="106" t="s">
        <v>766</v>
      </c>
      <c r="B584" s="102" t="s">
        <v>26</v>
      </c>
      <c r="C584" s="106"/>
      <c r="D584" s="106"/>
      <c r="E584" s="106" t="s">
        <v>129</v>
      </c>
      <c r="F584" s="106" t="s">
        <v>129</v>
      </c>
      <c r="G584" s="102"/>
      <c r="H584" s="102"/>
      <c r="I584" s="102" t="s">
        <v>551</v>
      </c>
      <c r="J584" s="102" t="s">
        <v>11</v>
      </c>
      <c r="K584" s="106"/>
      <c r="L584" s="106"/>
      <c r="M584" s="106"/>
      <c r="N584" s="106"/>
      <c r="O584" s="106">
        <v>12.34</v>
      </c>
      <c r="P584" s="106"/>
    </row>
    <row r="585">
      <c r="A585" s="106" t="s">
        <v>767</v>
      </c>
      <c r="B585" s="102" t="s">
        <v>26</v>
      </c>
      <c r="C585" s="106"/>
      <c r="D585" s="106"/>
      <c r="E585" s="106" t="s">
        <v>129</v>
      </c>
      <c r="F585" s="106" t="s">
        <v>129</v>
      </c>
      <c r="G585" s="102"/>
      <c r="H585" s="102"/>
      <c r="I585" s="102" t="s">
        <v>551</v>
      </c>
      <c r="J585" s="102" t="s">
        <v>11</v>
      </c>
      <c r="K585" s="106"/>
      <c r="L585" s="106"/>
      <c r="M585" s="106"/>
      <c r="N585" s="103"/>
      <c r="O585" s="103">
        <v>2903.0</v>
      </c>
      <c r="P585" s="103"/>
    </row>
    <row r="586">
      <c r="A586" s="106" t="s">
        <v>768</v>
      </c>
      <c r="B586" s="102" t="s">
        <v>26</v>
      </c>
      <c r="C586" s="106"/>
      <c r="D586" s="106"/>
      <c r="E586" s="106" t="s">
        <v>139</v>
      </c>
      <c r="F586" s="106" t="s">
        <v>139</v>
      </c>
      <c r="G586" s="102"/>
      <c r="H586" s="102"/>
      <c r="I586" s="102" t="s">
        <v>551</v>
      </c>
      <c r="J586" s="102" t="s">
        <v>11</v>
      </c>
      <c r="K586" s="101"/>
      <c r="L586" s="101"/>
      <c r="M586" s="101"/>
      <c r="N586" s="106"/>
      <c r="O586" s="106">
        <v>2.0</v>
      </c>
      <c r="P586" s="106"/>
    </row>
    <row r="587">
      <c r="A587" s="106" t="s">
        <v>769</v>
      </c>
      <c r="B587" s="102" t="s">
        <v>26</v>
      </c>
      <c r="C587" s="106"/>
      <c r="D587" s="106"/>
      <c r="E587" s="106" t="s">
        <v>139</v>
      </c>
      <c r="F587" s="106" t="s">
        <v>139</v>
      </c>
      <c r="G587" s="102"/>
      <c r="H587" s="102"/>
      <c r="I587" s="102" t="s">
        <v>551</v>
      </c>
      <c r="J587" s="102" t="s">
        <v>11</v>
      </c>
      <c r="K587" s="106"/>
      <c r="L587" s="106"/>
      <c r="M587" s="106"/>
      <c r="N587" s="106"/>
      <c r="O587" s="106">
        <v>82.7</v>
      </c>
      <c r="P587" s="106"/>
    </row>
    <row r="588">
      <c r="A588" s="106" t="s">
        <v>770</v>
      </c>
      <c r="B588" s="100" t="s">
        <v>18</v>
      </c>
      <c r="C588" s="106"/>
      <c r="D588" s="106"/>
      <c r="E588" s="106" t="s">
        <v>271</v>
      </c>
      <c r="F588" s="77" t="s">
        <v>34</v>
      </c>
      <c r="G588" s="102"/>
      <c r="H588" s="102"/>
      <c r="I588" s="102" t="s">
        <v>551</v>
      </c>
      <c r="J588" s="102" t="s">
        <v>11</v>
      </c>
      <c r="K588" s="106"/>
      <c r="L588" s="106"/>
      <c r="M588" s="106"/>
      <c r="N588" s="103"/>
      <c r="O588" s="103">
        <v>8285.0</v>
      </c>
      <c r="P588" s="103"/>
    </row>
    <row r="589">
      <c r="A589" s="106" t="s">
        <v>771</v>
      </c>
      <c r="B589" s="100" t="s">
        <v>18</v>
      </c>
      <c r="C589" s="106"/>
      <c r="D589" s="106"/>
      <c r="E589" s="106" t="s">
        <v>271</v>
      </c>
      <c r="F589" s="106" t="s">
        <v>84</v>
      </c>
      <c r="G589" s="102"/>
      <c r="H589" s="102"/>
      <c r="I589" s="102" t="s">
        <v>551</v>
      </c>
      <c r="J589" s="102" t="s">
        <v>11</v>
      </c>
      <c r="K589" s="106"/>
      <c r="L589" s="106"/>
      <c r="M589" s="106"/>
      <c r="N589" s="106"/>
      <c r="O589" s="106">
        <v>8.23</v>
      </c>
      <c r="P589" s="106"/>
    </row>
    <row r="590">
      <c r="A590" s="106" t="s">
        <v>772</v>
      </c>
      <c r="B590" s="100" t="s">
        <v>18</v>
      </c>
      <c r="C590" s="106"/>
      <c r="D590" s="106"/>
      <c r="E590" s="106" t="s">
        <v>271</v>
      </c>
      <c r="F590" s="71" t="s">
        <v>87</v>
      </c>
      <c r="G590" s="102"/>
      <c r="H590" s="102"/>
      <c r="I590" s="102" t="s">
        <v>551</v>
      </c>
      <c r="J590" s="102" t="s">
        <v>11</v>
      </c>
      <c r="K590" s="106"/>
      <c r="L590" s="106"/>
      <c r="M590" s="106"/>
      <c r="N590" s="106"/>
      <c r="O590" s="106">
        <v>1.3</v>
      </c>
      <c r="P590" s="106"/>
    </row>
    <row r="591">
      <c r="A591" s="106" t="s">
        <v>773</v>
      </c>
      <c r="B591" s="100" t="s">
        <v>18</v>
      </c>
      <c r="C591" s="106"/>
      <c r="D591" s="106"/>
      <c r="E591" s="106" t="s">
        <v>271</v>
      </c>
      <c r="F591" s="106" t="s">
        <v>94</v>
      </c>
      <c r="G591" s="102"/>
      <c r="H591" s="102"/>
      <c r="I591" s="102" t="s">
        <v>551</v>
      </c>
      <c r="J591" s="102" t="s">
        <v>11</v>
      </c>
      <c r="K591" s="106"/>
      <c r="L591" s="106"/>
      <c r="M591" s="106"/>
      <c r="N591" s="106"/>
      <c r="O591" s="106">
        <v>14.99</v>
      </c>
      <c r="P591" s="106"/>
    </row>
    <row r="592">
      <c r="A592" s="106" t="s">
        <v>774</v>
      </c>
      <c r="B592" s="100" t="s">
        <v>18</v>
      </c>
      <c r="C592" s="106"/>
      <c r="D592" s="106"/>
      <c r="E592" s="106" t="s">
        <v>271</v>
      </c>
      <c r="F592" s="106" t="s">
        <v>98</v>
      </c>
      <c r="G592" s="102"/>
      <c r="H592" s="102"/>
      <c r="I592" s="102" t="s">
        <v>551</v>
      </c>
      <c r="J592" s="102" t="s">
        <v>11</v>
      </c>
      <c r="K592" s="106"/>
      <c r="L592" s="106"/>
      <c r="M592" s="106"/>
      <c r="N592" s="106"/>
      <c r="O592" s="106">
        <v>1.082</v>
      </c>
      <c r="P592" s="106"/>
    </row>
    <row r="593">
      <c r="A593" s="106" t="s">
        <v>775</v>
      </c>
      <c r="B593" s="100" t="s">
        <v>18</v>
      </c>
      <c r="C593" s="106"/>
      <c r="D593" s="106"/>
      <c r="E593" s="106" t="s">
        <v>271</v>
      </c>
      <c r="F593" s="71" t="s">
        <v>101</v>
      </c>
      <c r="G593" s="102"/>
      <c r="H593" s="102"/>
      <c r="I593" s="102" t="s">
        <v>551</v>
      </c>
      <c r="J593" s="102" t="s">
        <v>11</v>
      </c>
      <c r="K593" s="104"/>
      <c r="L593" s="104"/>
      <c r="M593" s="104"/>
      <c r="N593" s="106"/>
      <c r="O593" s="106">
        <v>73.0</v>
      </c>
      <c r="P593" s="106"/>
    </row>
    <row r="594">
      <c r="A594" s="106" t="s">
        <v>776</v>
      </c>
      <c r="B594" s="100" t="s">
        <v>18</v>
      </c>
      <c r="C594" s="106"/>
      <c r="D594" s="106"/>
      <c r="E594" s="106" t="s">
        <v>271</v>
      </c>
      <c r="F594" s="71" t="s">
        <v>101</v>
      </c>
      <c r="G594" s="102"/>
      <c r="H594" s="102"/>
      <c r="I594" s="102" t="s">
        <v>551</v>
      </c>
      <c r="J594" s="102" t="s">
        <v>11</v>
      </c>
      <c r="K594" s="106"/>
      <c r="L594" s="106"/>
      <c r="M594" s="106"/>
      <c r="N594" s="106"/>
      <c r="O594" s="106">
        <v>1.003</v>
      </c>
      <c r="P594" s="106"/>
    </row>
    <row r="595">
      <c r="A595" s="106" t="s">
        <v>777</v>
      </c>
      <c r="B595" s="100" t="s">
        <v>18</v>
      </c>
      <c r="C595" s="106"/>
      <c r="D595" s="106"/>
      <c r="E595" s="106" t="s">
        <v>271</v>
      </c>
      <c r="F595" s="71" t="s">
        <v>101</v>
      </c>
      <c r="G595" s="102"/>
      <c r="H595" s="102"/>
      <c r="I595" s="102" t="s">
        <v>551</v>
      </c>
      <c r="J595" s="102" t="s">
        <v>11</v>
      </c>
      <c r="K595" s="106"/>
      <c r="L595" s="106"/>
      <c r="M595" s="106"/>
      <c r="N595" s="103"/>
      <c r="O595" s="103">
        <v>10000.0</v>
      </c>
      <c r="P595" s="103"/>
    </row>
    <row r="596">
      <c r="A596" s="106" t="s">
        <v>778</v>
      </c>
      <c r="B596" s="100" t="s">
        <v>18</v>
      </c>
      <c r="C596" s="106"/>
      <c r="D596" s="106"/>
      <c r="E596" s="106" t="s">
        <v>271</v>
      </c>
      <c r="F596" s="106" t="s">
        <v>124</v>
      </c>
      <c r="G596" s="102"/>
      <c r="H596" s="102"/>
      <c r="I596" s="102" t="s">
        <v>551</v>
      </c>
      <c r="J596" s="102" t="s">
        <v>11</v>
      </c>
      <c r="K596" s="106"/>
      <c r="L596" s="106"/>
      <c r="M596" s="106"/>
      <c r="N596" s="106"/>
      <c r="O596" s="106">
        <v>17.6</v>
      </c>
      <c r="P596" s="106"/>
    </row>
    <row r="597">
      <c r="A597" s="106" t="s">
        <v>779</v>
      </c>
      <c r="B597" s="100" t="s">
        <v>18</v>
      </c>
      <c r="C597" s="106"/>
      <c r="D597" s="106"/>
      <c r="E597" s="106" t="s">
        <v>271</v>
      </c>
      <c r="F597" s="71" t="s">
        <v>133</v>
      </c>
      <c r="G597" s="102"/>
      <c r="H597" s="102"/>
      <c r="I597" s="102" t="s">
        <v>551</v>
      </c>
      <c r="J597" s="102" t="s">
        <v>11</v>
      </c>
      <c r="K597" s="104"/>
      <c r="L597" s="104"/>
      <c r="M597" s="104"/>
      <c r="N597" s="106"/>
      <c r="O597" s="106">
        <v>5.01</v>
      </c>
      <c r="P597" s="106"/>
    </row>
    <row r="598">
      <c r="A598" s="106" t="s">
        <v>780</v>
      </c>
      <c r="B598" s="100" t="s">
        <v>18</v>
      </c>
      <c r="C598" s="106"/>
      <c r="D598" s="106"/>
      <c r="E598" s="106" t="s">
        <v>271</v>
      </c>
      <c r="F598" s="71" t="s">
        <v>133</v>
      </c>
      <c r="G598" s="102"/>
      <c r="H598" s="102"/>
      <c r="I598" s="102" t="s">
        <v>551</v>
      </c>
      <c r="J598" s="102" t="s">
        <v>11</v>
      </c>
      <c r="K598" s="106"/>
      <c r="L598" s="106"/>
      <c r="M598" s="106"/>
      <c r="N598" s="106"/>
      <c r="O598" s="106">
        <v>1.108</v>
      </c>
      <c r="P598" s="106"/>
    </row>
    <row r="599">
      <c r="A599" s="106" t="s">
        <v>781</v>
      </c>
      <c r="B599" s="105" t="s">
        <v>20</v>
      </c>
      <c r="C599" s="106"/>
      <c r="D599" s="106"/>
      <c r="E599" s="106" t="s">
        <v>19</v>
      </c>
      <c r="F599" s="106" t="s">
        <v>19</v>
      </c>
      <c r="G599" s="102"/>
      <c r="H599" s="102"/>
      <c r="I599" s="102" t="s">
        <v>551</v>
      </c>
      <c r="J599" s="102" t="s">
        <v>12</v>
      </c>
      <c r="K599" s="104"/>
      <c r="L599" s="104"/>
      <c r="M599" s="104"/>
      <c r="N599" s="106"/>
      <c r="O599" s="106">
        <v>412.7</v>
      </c>
      <c r="P599" s="106"/>
    </row>
    <row r="600">
      <c r="A600" s="106" t="s">
        <v>782</v>
      </c>
      <c r="B600" s="100" t="s">
        <v>24</v>
      </c>
      <c r="C600" s="106"/>
      <c r="D600" s="106"/>
      <c r="E600" s="106" t="s">
        <v>23</v>
      </c>
      <c r="F600" s="106" t="s">
        <v>23</v>
      </c>
      <c r="G600" s="102"/>
      <c r="H600" s="102"/>
      <c r="I600" s="102" t="s">
        <v>551</v>
      </c>
      <c r="J600" s="102" t="s">
        <v>12</v>
      </c>
      <c r="K600" s="106"/>
      <c r="L600" s="106"/>
      <c r="M600" s="106"/>
      <c r="N600" s="106"/>
      <c r="O600" s="106">
        <v>114.9</v>
      </c>
      <c r="P600" s="106"/>
    </row>
    <row r="601">
      <c r="A601" s="106" t="s">
        <v>783</v>
      </c>
      <c r="B601" s="105" t="s">
        <v>20</v>
      </c>
      <c r="C601" s="106"/>
      <c r="D601" s="106"/>
      <c r="E601" s="106" t="s">
        <v>30</v>
      </c>
      <c r="F601" s="106" t="s">
        <v>30</v>
      </c>
      <c r="G601" s="102"/>
      <c r="H601" s="102"/>
      <c r="I601" s="102" t="s">
        <v>551</v>
      </c>
      <c r="J601" s="102" t="s">
        <v>12</v>
      </c>
      <c r="K601" s="106"/>
      <c r="L601" s="106"/>
      <c r="M601" s="106"/>
      <c r="N601" s="106"/>
      <c r="O601" s="106">
        <v>45.73</v>
      </c>
      <c r="P601" s="106"/>
    </row>
    <row r="602">
      <c r="A602" s="106" t="s">
        <v>784</v>
      </c>
      <c r="B602" s="100" t="s">
        <v>18</v>
      </c>
      <c r="C602" s="106"/>
      <c r="D602" s="106"/>
      <c r="E602" s="106" t="s">
        <v>35</v>
      </c>
      <c r="F602" s="106" t="s">
        <v>35</v>
      </c>
      <c r="G602" s="102"/>
      <c r="H602" s="102"/>
      <c r="I602" s="102" t="s">
        <v>551</v>
      </c>
      <c r="J602" s="102" t="s">
        <v>12</v>
      </c>
      <c r="K602" s="106"/>
      <c r="L602" s="106"/>
      <c r="M602" s="106"/>
      <c r="N602" s="106"/>
      <c r="O602" s="106">
        <v>136.0</v>
      </c>
      <c r="P602" s="106"/>
    </row>
    <row r="603">
      <c r="A603" s="106" t="s">
        <v>785</v>
      </c>
      <c r="B603" s="100" t="s">
        <v>18</v>
      </c>
      <c r="C603" s="106"/>
      <c r="D603" s="106"/>
      <c r="E603" s="106" t="s">
        <v>35</v>
      </c>
      <c r="F603" s="106" t="s">
        <v>35</v>
      </c>
      <c r="G603" s="102"/>
      <c r="H603" s="102"/>
      <c r="I603" s="102" t="s">
        <v>551</v>
      </c>
      <c r="J603" s="102" t="s">
        <v>12</v>
      </c>
      <c r="K603" s="106"/>
      <c r="L603" s="106"/>
      <c r="M603" s="106"/>
      <c r="N603" s="106"/>
      <c r="O603" s="106">
        <v>100.0</v>
      </c>
      <c r="P603" s="106"/>
    </row>
    <row r="604">
      <c r="A604" s="106" t="s">
        <v>786</v>
      </c>
      <c r="B604" s="100" t="s">
        <v>18</v>
      </c>
      <c r="C604" s="106"/>
      <c r="D604" s="106"/>
      <c r="E604" s="106" t="s">
        <v>35</v>
      </c>
      <c r="F604" s="106" t="s">
        <v>35</v>
      </c>
      <c r="G604" s="102"/>
      <c r="H604" s="102"/>
      <c r="I604" s="102" t="s">
        <v>551</v>
      </c>
      <c r="J604" s="102" t="s">
        <v>12</v>
      </c>
      <c r="K604" s="101"/>
      <c r="L604" s="101"/>
      <c r="M604" s="101"/>
      <c r="N604" s="106"/>
      <c r="O604" s="106">
        <v>7.531</v>
      </c>
      <c r="P604" s="106"/>
    </row>
    <row r="605">
      <c r="A605" s="106" t="s">
        <v>787</v>
      </c>
      <c r="B605" s="100" t="s">
        <v>18</v>
      </c>
      <c r="C605" s="106"/>
      <c r="D605" s="106"/>
      <c r="E605" s="106" t="s">
        <v>35</v>
      </c>
      <c r="F605" s="106" t="s">
        <v>35</v>
      </c>
      <c r="G605" s="102"/>
      <c r="H605" s="102"/>
      <c r="I605" s="102" t="s">
        <v>551</v>
      </c>
      <c r="J605" s="102" t="s">
        <v>12</v>
      </c>
      <c r="K605" s="103"/>
      <c r="L605" s="103"/>
      <c r="M605" s="103"/>
      <c r="N605" s="103"/>
      <c r="O605" s="103">
        <v>1152.0</v>
      </c>
      <c r="P605" s="103"/>
    </row>
    <row r="606">
      <c r="A606" s="106" t="s">
        <v>788</v>
      </c>
      <c r="B606" s="100" t="s">
        <v>18</v>
      </c>
      <c r="C606" s="106"/>
      <c r="D606" s="106"/>
      <c r="E606" s="106" t="s">
        <v>35</v>
      </c>
      <c r="F606" s="106" t="s">
        <v>35</v>
      </c>
      <c r="G606" s="102"/>
      <c r="H606" s="102"/>
      <c r="I606" s="102" t="s">
        <v>551</v>
      </c>
      <c r="J606" s="102" t="s">
        <v>12</v>
      </c>
      <c r="K606" s="106"/>
      <c r="L606" s="106"/>
      <c r="M606" s="106"/>
      <c r="N606" s="106"/>
      <c r="O606" s="106">
        <v>4.0</v>
      </c>
      <c r="P606" s="106"/>
    </row>
    <row r="607">
      <c r="A607" s="106" t="s">
        <v>789</v>
      </c>
      <c r="B607" s="100" t="s">
        <v>18</v>
      </c>
      <c r="C607" s="106"/>
      <c r="D607" s="106"/>
      <c r="E607" s="106" t="s">
        <v>35</v>
      </c>
      <c r="F607" s="106" t="s">
        <v>35</v>
      </c>
      <c r="G607" s="102"/>
      <c r="H607" s="102"/>
      <c r="I607" s="102" t="s">
        <v>551</v>
      </c>
      <c r="J607" s="102" t="s">
        <v>12</v>
      </c>
      <c r="K607" s="106"/>
      <c r="L607" s="106"/>
      <c r="M607" s="106"/>
      <c r="N607" s="106"/>
      <c r="O607" s="106">
        <v>52.5</v>
      </c>
      <c r="P607" s="106"/>
    </row>
    <row r="608">
      <c r="A608" s="106" t="s">
        <v>790</v>
      </c>
      <c r="B608" s="100" t="s">
        <v>18</v>
      </c>
      <c r="C608" s="106"/>
      <c r="D608" s="106"/>
      <c r="E608" s="106" t="s">
        <v>35</v>
      </c>
      <c r="F608" s="106" t="s">
        <v>35</v>
      </c>
      <c r="G608" s="102"/>
      <c r="H608" s="102"/>
      <c r="I608" s="102" t="s">
        <v>551</v>
      </c>
      <c r="J608" s="102" t="s">
        <v>12</v>
      </c>
      <c r="K608" s="104"/>
      <c r="L608" s="104"/>
      <c r="M608" s="104"/>
      <c r="N608" s="106"/>
      <c r="O608" s="106">
        <v>3.69</v>
      </c>
      <c r="P608" s="106"/>
    </row>
    <row r="609">
      <c r="A609" s="106" t="s">
        <v>791</v>
      </c>
      <c r="B609" s="100" t="s">
        <v>18</v>
      </c>
      <c r="C609" s="106"/>
      <c r="D609" s="106"/>
      <c r="E609" s="106" t="s">
        <v>35</v>
      </c>
      <c r="F609" s="106" t="s">
        <v>35</v>
      </c>
      <c r="G609" s="102"/>
      <c r="H609" s="102"/>
      <c r="I609" s="102" t="s">
        <v>551</v>
      </c>
      <c r="J609" s="102" t="s">
        <v>12</v>
      </c>
      <c r="K609" s="103"/>
      <c r="L609" s="103"/>
      <c r="M609" s="103"/>
      <c r="N609" s="106"/>
      <c r="O609" s="106">
        <v>23.17</v>
      </c>
      <c r="P609" s="106"/>
    </row>
    <row r="610">
      <c r="A610" s="106" t="s">
        <v>792</v>
      </c>
      <c r="B610" s="100" t="s">
        <v>18</v>
      </c>
      <c r="C610" s="106"/>
      <c r="D610" s="106"/>
      <c r="E610" s="106" t="s">
        <v>35</v>
      </c>
      <c r="F610" s="106" t="s">
        <v>35</v>
      </c>
      <c r="G610" s="102"/>
      <c r="H610" s="102"/>
      <c r="I610" s="102" t="s">
        <v>551</v>
      </c>
      <c r="J610" s="102" t="s">
        <v>12</v>
      </c>
      <c r="K610" s="103"/>
      <c r="L610" s="103"/>
      <c r="M610" s="103"/>
      <c r="N610" s="106"/>
      <c r="O610" s="106">
        <v>204.3</v>
      </c>
      <c r="P610" s="106"/>
    </row>
    <row r="611">
      <c r="A611" s="106" t="s">
        <v>793</v>
      </c>
      <c r="B611" s="100" t="s">
        <v>18</v>
      </c>
      <c r="C611" s="106"/>
      <c r="D611" s="106"/>
      <c r="E611" s="106" t="s">
        <v>35</v>
      </c>
      <c r="F611" s="106" t="s">
        <v>35</v>
      </c>
      <c r="G611" s="102"/>
      <c r="H611" s="102"/>
      <c r="I611" s="102" t="s">
        <v>551</v>
      </c>
      <c r="J611" s="102" t="s">
        <v>12</v>
      </c>
      <c r="K611" s="106"/>
      <c r="L611" s="106"/>
      <c r="M611" s="106"/>
      <c r="N611" s="106"/>
      <c r="O611" s="106">
        <v>17.0</v>
      </c>
      <c r="P611" s="106"/>
    </row>
    <row r="612">
      <c r="A612" s="106" t="s">
        <v>794</v>
      </c>
      <c r="B612" s="100" t="s">
        <v>18</v>
      </c>
      <c r="C612" s="106"/>
      <c r="D612" s="106"/>
      <c r="E612" s="106" t="s">
        <v>35</v>
      </c>
      <c r="F612" s="106" t="s">
        <v>35</v>
      </c>
      <c r="G612" s="102"/>
      <c r="H612" s="102"/>
      <c r="I612" s="102" t="s">
        <v>551</v>
      </c>
      <c r="J612" s="102" t="s">
        <v>12</v>
      </c>
      <c r="K612" s="106"/>
      <c r="L612" s="106"/>
      <c r="M612" s="106"/>
      <c r="N612" s="106"/>
      <c r="O612" s="106">
        <v>351.0</v>
      </c>
      <c r="P612" s="106"/>
    </row>
    <row r="613">
      <c r="A613" s="106" t="s">
        <v>795</v>
      </c>
      <c r="B613" s="100" t="s">
        <v>18</v>
      </c>
      <c r="C613" s="106"/>
      <c r="D613" s="106"/>
      <c r="E613" s="106" t="s">
        <v>35</v>
      </c>
      <c r="F613" s="106" t="s">
        <v>35</v>
      </c>
      <c r="G613" s="102"/>
      <c r="H613" s="102"/>
      <c r="I613" s="102" t="s">
        <v>551</v>
      </c>
      <c r="J613" s="102" t="s">
        <v>12</v>
      </c>
      <c r="K613" s="106"/>
      <c r="L613" s="106"/>
      <c r="M613" s="106"/>
      <c r="N613" s="106"/>
      <c r="O613" s="106">
        <v>5.0</v>
      </c>
      <c r="P613" s="106"/>
    </row>
    <row r="614">
      <c r="A614" s="106" t="s">
        <v>796</v>
      </c>
      <c r="B614" s="100" t="s">
        <v>18</v>
      </c>
      <c r="C614" s="106"/>
      <c r="D614" s="106"/>
      <c r="E614" s="106" t="s">
        <v>35</v>
      </c>
      <c r="F614" s="106" t="s">
        <v>35</v>
      </c>
      <c r="G614" s="102"/>
      <c r="H614" s="102"/>
      <c r="I614" s="102" t="s">
        <v>551</v>
      </c>
      <c r="J614" s="102" t="s">
        <v>12</v>
      </c>
      <c r="K614" s="106"/>
      <c r="L614" s="106"/>
      <c r="M614" s="106"/>
      <c r="N614" s="103"/>
      <c r="O614" s="103">
        <v>13704.0</v>
      </c>
      <c r="P614" s="103"/>
    </row>
    <row r="615">
      <c r="A615" s="106" t="s">
        <v>797</v>
      </c>
      <c r="B615" s="100" t="s">
        <v>18</v>
      </c>
      <c r="C615" s="106"/>
      <c r="D615" s="106"/>
      <c r="E615" s="106" t="s">
        <v>35</v>
      </c>
      <c r="F615" s="106" t="s">
        <v>35</v>
      </c>
      <c r="G615" s="102"/>
      <c r="H615" s="102"/>
      <c r="I615" s="102" t="s">
        <v>551</v>
      </c>
      <c r="J615" s="102" t="s">
        <v>12</v>
      </c>
      <c r="K615" s="106"/>
      <c r="L615" s="106"/>
      <c r="M615" s="106"/>
      <c r="N615" s="103"/>
      <c r="O615" s="103">
        <v>2201.0</v>
      </c>
      <c r="P615" s="103"/>
    </row>
    <row r="616">
      <c r="A616" s="106" t="s">
        <v>798</v>
      </c>
      <c r="B616" s="100" t="s">
        <v>18</v>
      </c>
      <c r="C616" s="106"/>
      <c r="D616" s="106"/>
      <c r="E616" s="106" t="s">
        <v>35</v>
      </c>
      <c r="F616" s="106" t="s">
        <v>35</v>
      </c>
      <c r="G616" s="102"/>
      <c r="H616" s="102"/>
      <c r="I616" s="102" t="s">
        <v>551</v>
      </c>
      <c r="J616" s="102" t="s">
        <v>12</v>
      </c>
      <c r="K616" s="103"/>
      <c r="L616" s="103"/>
      <c r="M616" s="103"/>
      <c r="N616" s="103"/>
      <c r="O616" s="103">
        <v>10273.0</v>
      </c>
      <c r="P616" s="103"/>
    </row>
    <row r="617">
      <c r="A617" s="106" t="s">
        <v>799</v>
      </c>
      <c r="B617" s="100" t="s">
        <v>18</v>
      </c>
      <c r="C617" s="106"/>
      <c r="D617" s="106"/>
      <c r="E617" s="106" t="s">
        <v>35</v>
      </c>
      <c r="F617" s="106" t="s">
        <v>35</v>
      </c>
      <c r="G617" s="102"/>
      <c r="H617" s="102"/>
      <c r="I617" s="102" t="s">
        <v>551</v>
      </c>
      <c r="J617" s="102" t="s">
        <v>12</v>
      </c>
      <c r="K617" s="106"/>
      <c r="L617" s="106"/>
      <c r="M617" s="106"/>
      <c r="N617" s="106"/>
      <c r="O617" s="106">
        <v>24.0</v>
      </c>
      <c r="P617" s="106"/>
    </row>
    <row r="618">
      <c r="A618" s="106" t="s">
        <v>800</v>
      </c>
      <c r="B618" s="100" t="s">
        <v>18</v>
      </c>
      <c r="C618" s="106"/>
      <c r="D618" s="106"/>
      <c r="E618" s="106" t="s">
        <v>35</v>
      </c>
      <c r="F618" s="106" t="s">
        <v>35</v>
      </c>
      <c r="G618" s="102"/>
      <c r="H618" s="102"/>
      <c r="I618" s="102" t="s">
        <v>551</v>
      </c>
      <c r="J618" s="102" t="s">
        <v>12</v>
      </c>
      <c r="K618" s="103"/>
      <c r="L618" s="103"/>
      <c r="M618" s="103"/>
      <c r="N618" s="106"/>
      <c r="O618" s="106">
        <v>3.937</v>
      </c>
      <c r="P618" s="106"/>
    </row>
    <row r="619">
      <c r="A619" s="106" t="s">
        <v>801</v>
      </c>
      <c r="B619" s="100" t="s">
        <v>18</v>
      </c>
      <c r="C619" s="106"/>
      <c r="D619" s="106"/>
      <c r="E619" s="106" t="s">
        <v>35</v>
      </c>
      <c r="F619" s="106" t="s">
        <v>35</v>
      </c>
      <c r="G619" s="102"/>
      <c r="H619" s="102"/>
      <c r="I619" s="102" t="s">
        <v>551</v>
      </c>
      <c r="J619" s="102" t="s">
        <v>12</v>
      </c>
      <c r="K619" s="103"/>
      <c r="L619" s="103"/>
      <c r="M619" s="103"/>
      <c r="N619" s="106"/>
      <c r="O619" s="106">
        <v>161.0</v>
      </c>
      <c r="P619" s="106"/>
    </row>
    <row r="620">
      <c r="A620" s="106" t="s">
        <v>802</v>
      </c>
      <c r="B620" s="100" t="s">
        <v>18</v>
      </c>
      <c r="C620" s="106"/>
      <c r="D620" s="106"/>
      <c r="E620" s="106" t="s">
        <v>35</v>
      </c>
      <c r="F620" s="106" t="s">
        <v>35</v>
      </c>
      <c r="G620" s="102"/>
      <c r="H620" s="102"/>
      <c r="I620" s="102" t="s">
        <v>551</v>
      </c>
      <c r="J620" s="102" t="s">
        <v>12</v>
      </c>
      <c r="K620" s="103"/>
      <c r="L620" s="103"/>
      <c r="M620" s="103"/>
      <c r="N620" s="106"/>
      <c r="O620" s="106">
        <v>68.14</v>
      </c>
      <c r="P620" s="106"/>
    </row>
    <row r="621">
      <c r="A621" s="106" t="s">
        <v>803</v>
      </c>
      <c r="B621" s="100" t="s">
        <v>18</v>
      </c>
      <c r="C621" s="106"/>
      <c r="D621" s="106"/>
      <c r="E621" s="106" t="s">
        <v>35</v>
      </c>
      <c r="F621" s="106" t="s">
        <v>35</v>
      </c>
      <c r="G621" s="102"/>
      <c r="H621" s="102"/>
      <c r="I621" s="102" t="s">
        <v>551</v>
      </c>
      <c r="J621" s="102" t="s">
        <v>12</v>
      </c>
      <c r="K621" s="106"/>
      <c r="L621" s="106"/>
      <c r="M621" s="106"/>
      <c r="N621" s="106"/>
      <c r="O621" s="106">
        <v>50.0</v>
      </c>
      <c r="P621" s="106"/>
    </row>
    <row r="622">
      <c r="A622" s="106" t="s">
        <v>804</v>
      </c>
      <c r="B622" s="100" t="s">
        <v>18</v>
      </c>
      <c r="C622" s="106"/>
      <c r="D622" s="106"/>
      <c r="E622" s="106" t="s">
        <v>35</v>
      </c>
      <c r="F622" s="106" t="s">
        <v>35</v>
      </c>
      <c r="G622" s="102"/>
      <c r="H622" s="102"/>
      <c r="I622" s="102" t="s">
        <v>551</v>
      </c>
      <c r="J622" s="102" t="s">
        <v>12</v>
      </c>
      <c r="K622" s="106"/>
      <c r="L622" s="106"/>
      <c r="M622" s="106"/>
      <c r="N622" s="106"/>
      <c r="O622" s="106">
        <v>14.41</v>
      </c>
      <c r="P622" s="106"/>
    </row>
    <row r="623">
      <c r="A623" s="106" t="s">
        <v>805</v>
      </c>
      <c r="B623" s="100" t="s">
        <v>18</v>
      </c>
      <c r="C623" s="106"/>
      <c r="D623" s="106"/>
      <c r="E623" s="106" t="s">
        <v>35</v>
      </c>
      <c r="F623" s="106" t="s">
        <v>35</v>
      </c>
      <c r="G623" s="102"/>
      <c r="H623" s="102"/>
      <c r="I623" s="102" t="s">
        <v>551</v>
      </c>
      <c r="J623" s="102" t="s">
        <v>12</v>
      </c>
      <c r="K623" s="106"/>
      <c r="L623" s="106"/>
      <c r="M623" s="106"/>
      <c r="N623" s="106"/>
      <c r="O623" s="106">
        <v>401.0</v>
      </c>
      <c r="P623" s="106"/>
    </row>
    <row r="624">
      <c r="A624" s="106" t="s">
        <v>806</v>
      </c>
      <c r="B624" s="100" t="s">
        <v>18</v>
      </c>
      <c r="C624" s="106"/>
      <c r="D624" s="106"/>
      <c r="E624" s="106" t="s">
        <v>35</v>
      </c>
      <c r="F624" s="106" t="s">
        <v>35</v>
      </c>
      <c r="G624" s="102"/>
      <c r="H624" s="102"/>
      <c r="I624" s="102" t="s">
        <v>551</v>
      </c>
      <c r="J624" s="102" t="s">
        <v>12</v>
      </c>
      <c r="K624" s="106"/>
      <c r="L624" s="106"/>
      <c r="M624" s="106"/>
      <c r="N624" s="106"/>
      <c r="O624" s="106">
        <v>188.0</v>
      </c>
      <c r="P624" s="106"/>
    </row>
    <row r="625">
      <c r="A625" s="106" t="s">
        <v>807</v>
      </c>
      <c r="B625" s="100" t="s">
        <v>18</v>
      </c>
      <c r="C625" s="106"/>
      <c r="D625" s="106"/>
      <c r="E625" s="106" t="s">
        <v>35</v>
      </c>
      <c r="F625" s="106" t="s">
        <v>35</v>
      </c>
      <c r="G625" s="102"/>
      <c r="H625" s="102"/>
      <c r="I625" s="102" t="s">
        <v>551</v>
      </c>
      <c r="J625" s="102" t="s">
        <v>12</v>
      </c>
      <c r="K625" s="106"/>
      <c r="L625" s="106"/>
      <c r="M625" s="106"/>
      <c r="N625" s="106"/>
      <c r="O625" s="106">
        <v>36.0</v>
      </c>
      <c r="P625" s="106"/>
    </row>
    <row r="626">
      <c r="A626" s="106" t="s">
        <v>808</v>
      </c>
      <c r="B626" s="100" t="s">
        <v>18</v>
      </c>
      <c r="C626" s="106"/>
      <c r="D626" s="106"/>
      <c r="E626" s="106" t="s">
        <v>35</v>
      </c>
      <c r="F626" s="106" t="s">
        <v>35</v>
      </c>
      <c r="G626" s="102"/>
      <c r="H626" s="102"/>
      <c r="I626" s="102" t="s">
        <v>551</v>
      </c>
      <c r="J626" s="102" t="s">
        <v>12</v>
      </c>
      <c r="K626" s="106"/>
      <c r="L626" s="106"/>
      <c r="M626" s="106"/>
      <c r="N626" s="106"/>
      <c r="O626" s="106">
        <v>39.8</v>
      </c>
      <c r="P626" s="106"/>
    </row>
    <row r="627">
      <c r="A627" s="106" t="s">
        <v>809</v>
      </c>
      <c r="B627" s="100" t="s">
        <v>18</v>
      </c>
      <c r="C627" s="106"/>
      <c r="D627" s="106"/>
      <c r="E627" s="106" t="s">
        <v>35</v>
      </c>
      <c r="F627" s="106" t="s">
        <v>41</v>
      </c>
      <c r="G627" s="102"/>
      <c r="H627" s="102"/>
      <c r="I627" s="102" t="s">
        <v>551</v>
      </c>
      <c r="J627" s="102" t="s">
        <v>12</v>
      </c>
      <c r="K627" s="106"/>
      <c r="L627" s="106"/>
      <c r="M627" s="106"/>
      <c r="N627" s="106"/>
      <c r="O627" s="106">
        <v>14.9</v>
      </c>
      <c r="P627" s="106"/>
    </row>
    <row r="628">
      <c r="A628" s="106" t="s">
        <v>810</v>
      </c>
      <c r="B628" s="108" t="s">
        <v>18</v>
      </c>
      <c r="C628" s="106"/>
      <c r="D628" s="106"/>
      <c r="E628" s="106" t="s">
        <v>36</v>
      </c>
      <c r="F628" s="106" t="s">
        <v>100</v>
      </c>
      <c r="G628" s="102"/>
      <c r="H628" s="102"/>
      <c r="I628" s="102" t="s">
        <v>551</v>
      </c>
      <c r="J628" s="102" t="s">
        <v>12</v>
      </c>
      <c r="K628" s="103"/>
      <c r="L628" s="103"/>
      <c r="M628" s="103"/>
      <c r="N628" s="106"/>
      <c r="O628" s="106">
        <v>742.1</v>
      </c>
      <c r="P628" s="106"/>
    </row>
    <row r="629">
      <c r="A629" s="106" t="s">
        <v>811</v>
      </c>
      <c r="B629" s="108" t="s">
        <v>18</v>
      </c>
      <c r="C629" s="106"/>
      <c r="D629" s="106"/>
      <c r="E629" s="106" t="s">
        <v>36</v>
      </c>
      <c r="F629" s="106" t="s">
        <v>100</v>
      </c>
      <c r="G629" s="102"/>
      <c r="H629" s="102"/>
      <c r="I629" s="102" t="s">
        <v>551</v>
      </c>
      <c r="J629" s="102" t="s">
        <v>12</v>
      </c>
      <c r="K629" s="106"/>
      <c r="L629" s="106"/>
      <c r="M629" s="106"/>
      <c r="N629" s="103"/>
      <c r="O629" s="103">
        <v>31500.0</v>
      </c>
      <c r="P629" s="103"/>
    </row>
    <row r="630">
      <c r="A630" s="106" t="s">
        <v>812</v>
      </c>
      <c r="B630" s="108" t="s">
        <v>18</v>
      </c>
      <c r="C630" s="106"/>
      <c r="D630" s="106"/>
      <c r="E630" s="106" t="s">
        <v>36</v>
      </c>
      <c r="F630" s="106" t="s">
        <v>107</v>
      </c>
      <c r="G630" s="102"/>
      <c r="H630" s="102"/>
      <c r="I630" s="102" t="s">
        <v>551</v>
      </c>
      <c r="J630" s="102" t="s">
        <v>12</v>
      </c>
      <c r="K630" s="103"/>
      <c r="L630" s="103"/>
      <c r="M630" s="103"/>
      <c r="N630" s="106"/>
      <c r="O630" s="106">
        <v>19.0</v>
      </c>
      <c r="P630" s="106"/>
    </row>
    <row r="631">
      <c r="A631" s="106" t="s">
        <v>813</v>
      </c>
      <c r="B631" s="100" t="s">
        <v>16</v>
      </c>
      <c r="C631" s="106"/>
      <c r="D631" s="106"/>
      <c r="E631" s="106" t="s">
        <v>37</v>
      </c>
      <c r="F631" s="106" t="s">
        <v>37</v>
      </c>
      <c r="G631" s="102"/>
      <c r="H631" s="102"/>
      <c r="I631" s="102" t="s">
        <v>551</v>
      </c>
      <c r="J631" s="102" t="s">
        <v>12</v>
      </c>
      <c r="K631" s="106"/>
      <c r="L631" s="106"/>
      <c r="M631" s="106"/>
      <c r="N631" s="103"/>
      <c r="O631" s="103">
        <v>2960.0</v>
      </c>
      <c r="P631" s="103"/>
    </row>
    <row r="632">
      <c r="A632" s="106" t="s">
        <v>814</v>
      </c>
      <c r="B632" s="100" t="s">
        <v>16</v>
      </c>
      <c r="C632" s="106"/>
      <c r="D632" s="106"/>
      <c r="E632" s="106" t="s">
        <v>37</v>
      </c>
      <c r="F632" s="106" t="s">
        <v>37</v>
      </c>
      <c r="G632" s="102"/>
      <c r="H632" s="102"/>
      <c r="I632" s="102" t="s">
        <v>551</v>
      </c>
      <c r="J632" s="102" t="s">
        <v>12</v>
      </c>
      <c r="K632" s="104"/>
      <c r="L632" s="104"/>
      <c r="M632" s="104"/>
      <c r="N632" s="106"/>
      <c r="O632" s="106">
        <v>10.29</v>
      </c>
      <c r="P632" s="106"/>
    </row>
    <row r="633">
      <c r="A633" s="106" t="s">
        <v>815</v>
      </c>
      <c r="B633" s="100" t="s">
        <v>16</v>
      </c>
      <c r="C633" s="106"/>
      <c r="D633" s="106"/>
      <c r="E633" s="106" t="s">
        <v>37</v>
      </c>
      <c r="F633" s="106" t="s">
        <v>37</v>
      </c>
      <c r="G633" s="102"/>
      <c r="H633" s="102"/>
      <c r="I633" s="102" t="s">
        <v>551</v>
      </c>
      <c r="J633" s="102" t="s">
        <v>12</v>
      </c>
      <c r="K633" s="106"/>
      <c r="L633" s="106"/>
      <c r="M633" s="106"/>
      <c r="N633" s="106"/>
      <c r="O633" s="106">
        <v>44.2</v>
      </c>
      <c r="P633" s="106"/>
    </row>
    <row r="634">
      <c r="A634" s="106" t="s">
        <v>816</v>
      </c>
      <c r="B634" s="100" t="s">
        <v>16</v>
      </c>
      <c r="C634" s="106"/>
      <c r="D634" s="106"/>
      <c r="E634" s="106" t="s">
        <v>37</v>
      </c>
      <c r="F634" s="106" t="s">
        <v>37</v>
      </c>
      <c r="G634" s="102"/>
      <c r="H634" s="102"/>
      <c r="I634" s="102" t="s">
        <v>551</v>
      </c>
      <c r="J634" s="102" t="s">
        <v>12</v>
      </c>
      <c r="K634" s="106"/>
      <c r="L634" s="106"/>
      <c r="M634" s="106"/>
      <c r="N634" s="106"/>
      <c r="O634" s="106">
        <v>360.0</v>
      </c>
      <c r="P634" s="106"/>
    </row>
    <row r="635">
      <c r="A635" s="106" t="s">
        <v>817</v>
      </c>
      <c r="B635" s="100" t="s">
        <v>16</v>
      </c>
      <c r="C635" s="106"/>
      <c r="D635" s="106"/>
      <c r="E635" s="106" t="s">
        <v>37</v>
      </c>
      <c r="F635" s="106" t="s">
        <v>37</v>
      </c>
      <c r="G635" s="102"/>
      <c r="H635" s="102"/>
      <c r="I635" s="102" t="s">
        <v>551</v>
      </c>
      <c r="J635" s="102" t="s">
        <v>12</v>
      </c>
      <c r="K635" s="106"/>
      <c r="L635" s="106"/>
      <c r="M635" s="106"/>
      <c r="N635" s="106"/>
      <c r="O635" s="106">
        <v>675.6</v>
      </c>
      <c r="P635" s="106"/>
    </row>
    <row r="636">
      <c r="A636" s="106" t="s">
        <v>818</v>
      </c>
      <c r="B636" s="100" t="s">
        <v>16</v>
      </c>
      <c r="C636" s="106"/>
      <c r="D636" s="106"/>
      <c r="E636" s="106" t="s">
        <v>37</v>
      </c>
      <c r="F636" s="106" t="s">
        <v>37</v>
      </c>
      <c r="G636" s="102"/>
      <c r="H636" s="102"/>
      <c r="I636" s="102" t="s">
        <v>551</v>
      </c>
      <c r="J636" s="102" t="s">
        <v>12</v>
      </c>
      <c r="K636" s="106"/>
      <c r="L636" s="106"/>
      <c r="M636" s="106"/>
      <c r="N636" s="106"/>
      <c r="O636" s="106">
        <v>285.0</v>
      </c>
      <c r="P636" s="106"/>
    </row>
    <row r="637">
      <c r="A637" s="106" t="s">
        <v>819</v>
      </c>
      <c r="B637" s="102" t="s">
        <v>26</v>
      </c>
      <c r="C637" s="106"/>
      <c r="D637" s="106"/>
      <c r="E637" s="106" t="s">
        <v>54</v>
      </c>
      <c r="F637" s="106" t="s">
        <v>54</v>
      </c>
      <c r="G637" s="102"/>
      <c r="H637" s="102"/>
      <c r="I637" s="102" t="s">
        <v>551</v>
      </c>
      <c r="J637" s="102" t="s">
        <v>12</v>
      </c>
      <c r="K637" s="106"/>
      <c r="L637" s="106"/>
      <c r="M637" s="106"/>
      <c r="N637" s="106"/>
      <c r="O637" s="106">
        <v>620.0</v>
      </c>
      <c r="P637" s="106"/>
    </row>
    <row r="638">
      <c r="A638" s="106" t="s">
        <v>820</v>
      </c>
      <c r="B638" s="102" t="s">
        <v>26</v>
      </c>
      <c r="C638" s="106"/>
      <c r="D638" s="106"/>
      <c r="E638" s="106" t="s">
        <v>56</v>
      </c>
      <c r="F638" s="106" t="s">
        <v>56</v>
      </c>
      <c r="G638" s="102"/>
      <c r="H638" s="102"/>
      <c r="I638" s="102" t="s">
        <v>551</v>
      </c>
      <c r="J638" s="102" t="s">
        <v>12</v>
      </c>
      <c r="K638" s="106"/>
      <c r="L638" s="106"/>
      <c r="M638" s="106"/>
      <c r="N638" s="106"/>
      <c r="O638" s="106">
        <v>242.2</v>
      </c>
      <c r="P638" s="106"/>
    </row>
    <row r="639">
      <c r="A639" s="106" t="s">
        <v>821</v>
      </c>
      <c r="B639" s="102" t="s">
        <v>26</v>
      </c>
      <c r="C639" s="106"/>
      <c r="D639" s="106"/>
      <c r="E639" s="106" t="s">
        <v>56</v>
      </c>
      <c r="F639" s="106" t="s">
        <v>56</v>
      </c>
      <c r="G639" s="102"/>
      <c r="H639" s="102"/>
      <c r="I639" s="102" t="s">
        <v>551</v>
      </c>
      <c r="J639" s="102" t="s">
        <v>12</v>
      </c>
      <c r="K639" s="104"/>
      <c r="L639" s="104"/>
      <c r="M639" s="104"/>
      <c r="N639" s="103"/>
      <c r="O639" s="103">
        <v>3605.0</v>
      </c>
      <c r="P639" s="103"/>
    </row>
    <row r="640">
      <c r="A640" s="106" t="s">
        <v>822</v>
      </c>
      <c r="B640" s="102" t="s">
        <v>16</v>
      </c>
      <c r="C640" s="106"/>
      <c r="D640" s="106"/>
      <c r="E640" s="106" t="s">
        <v>64</v>
      </c>
      <c r="F640" s="106" t="s">
        <v>64</v>
      </c>
      <c r="G640" s="102"/>
      <c r="H640" s="102"/>
      <c r="I640" s="102" t="s">
        <v>551</v>
      </c>
      <c r="J640" s="102" t="s">
        <v>12</v>
      </c>
      <c r="K640" s="106"/>
      <c r="L640" s="106"/>
      <c r="M640" s="106"/>
      <c r="N640" s="103"/>
      <c r="O640" s="103">
        <v>3350.0</v>
      </c>
      <c r="P640" s="103"/>
    </row>
    <row r="641">
      <c r="A641" s="106" t="s">
        <v>823</v>
      </c>
      <c r="B641" s="102" t="s">
        <v>16</v>
      </c>
      <c r="C641" s="106"/>
      <c r="D641" s="106"/>
      <c r="E641" s="106" t="s">
        <v>64</v>
      </c>
      <c r="F641" s="106" t="s">
        <v>64</v>
      </c>
      <c r="G641" s="102"/>
      <c r="H641" s="102"/>
      <c r="I641" s="102" t="s">
        <v>551</v>
      </c>
      <c r="J641" s="102" t="s">
        <v>12</v>
      </c>
      <c r="K641" s="103"/>
      <c r="L641" s="103"/>
      <c r="M641" s="103"/>
      <c r="N641" s="106"/>
      <c r="O641" s="106">
        <v>28.88</v>
      </c>
      <c r="P641" s="106"/>
    </row>
    <row r="642">
      <c r="A642" s="106" t="s">
        <v>824</v>
      </c>
      <c r="B642" s="102" t="s">
        <v>16</v>
      </c>
      <c r="C642" s="106"/>
      <c r="D642" s="106"/>
      <c r="E642" s="106" t="s">
        <v>64</v>
      </c>
      <c r="F642" s="106" t="s">
        <v>64</v>
      </c>
      <c r="G642" s="102"/>
      <c r="H642" s="102"/>
      <c r="I642" s="102" t="s">
        <v>551</v>
      </c>
      <c r="J642" s="102" t="s">
        <v>12</v>
      </c>
      <c r="K642" s="103"/>
      <c r="L642" s="103"/>
      <c r="M642" s="103"/>
      <c r="N642" s="106"/>
      <c r="O642" s="106">
        <v>0.0</v>
      </c>
      <c r="P642" s="106"/>
    </row>
    <row r="643">
      <c r="A643" s="106" t="s">
        <v>825</v>
      </c>
      <c r="B643" s="102" t="s">
        <v>16</v>
      </c>
      <c r="C643" s="106"/>
      <c r="D643" s="106"/>
      <c r="E643" s="106" t="s">
        <v>64</v>
      </c>
      <c r="F643" s="106" t="s">
        <v>64</v>
      </c>
      <c r="G643" s="102"/>
      <c r="H643" s="102"/>
      <c r="I643" s="102" t="s">
        <v>551</v>
      </c>
      <c r="J643" s="102" t="s">
        <v>12</v>
      </c>
      <c r="K643" s="104"/>
      <c r="L643" s="104"/>
      <c r="M643" s="104"/>
      <c r="N643" s="106"/>
      <c r="O643" s="106">
        <v>833.0</v>
      </c>
      <c r="P643" s="106"/>
    </row>
    <row r="644">
      <c r="A644" s="106" t="s">
        <v>826</v>
      </c>
      <c r="B644" s="102" t="s">
        <v>16</v>
      </c>
      <c r="C644" s="106"/>
      <c r="D644" s="106"/>
      <c r="E644" s="106" t="s">
        <v>64</v>
      </c>
      <c r="F644" s="106" t="s">
        <v>64</v>
      </c>
      <c r="G644" s="102"/>
      <c r="H644" s="102"/>
      <c r="I644" s="102" t="s">
        <v>551</v>
      </c>
      <c r="J644" s="102" t="s">
        <v>12</v>
      </c>
      <c r="K644" s="106"/>
      <c r="L644" s="106"/>
      <c r="M644" s="106"/>
      <c r="N644" s="106"/>
      <c r="O644" s="106">
        <v>78.2</v>
      </c>
      <c r="P644" s="106"/>
    </row>
    <row r="645">
      <c r="A645" s="106" t="s">
        <v>827</v>
      </c>
      <c r="B645" s="102" t="s">
        <v>16</v>
      </c>
      <c r="C645" s="106"/>
      <c r="D645" s="106"/>
      <c r="E645" s="106" t="s">
        <v>68</v>
      </c>
      <c r="F645" s="106" t="s">
        <v>68</v>
      </c>
      <c r="G645" s="102"/>
      <c r="H645" s="102"/>
      <c r="I645" s="102" t="s">
        <v>551</v>
      </c>
      <c r="J645" s="102" t="s">
        <v>12</v>
      </c>
      <c r="K645" s="106"/>
      <c r="L645" s="106"/>
      <c r="M645" s="106"/>
      <c r="N645" s="106"/>
      <c r="O645" s="106">
        <v>14.77</v>
      </c>
      <c r="P645" s="106"/>
    </row>
    <row r="646">
      <c r="A646" s="106" t="s">
        <v>828</v>
      </c>
      <c r="B646" s="108" t="s">
        <v>26</v>
      </c>
      <c r="C646" s="106"/>
      <c r="D646" s="106"/>
      <c r="E646" s="106" t="s">
        <v>74</v>
      </c>
      <c r="F646" s="106" t="s">
        <v>74</v>
      </c>
      <c r="G646" s="102"/>
      <c r="H646" s="102"/>
      <c r="I646" s="102" t="s">
        <v>551</v>
      </c>
      <c r="J646" s="102" t="s">
        <v>12</v>
      </c>
      <c r="K646" s="106"/>
      <c r="L646" s="106"/>
      <c r="M646" s="106"/>
      <c r="N646" s="106"/>
      <c r="O646" s="106">
        <v>11.0</v>
      </c>
      <c r="P646" s="106"/>
    </row>
    <row r="647">
      <c r="A647" s="106" t="s">
        <v>829</v>
      </c>
      <c r="B647" s="102" t="s">
        <v>16</v>
      </c>
      <c r="C647" s="106"/>
      <c r="D647" s="106"/>
      <c r="E647" s="106" t="s">
        <v>76</v>
      </c>
      <c r="F647" s="106" t="s">
        <v>76</v>
      </c>
      <c r="G647" s="102"/>
      <c r="H647" s="102"/>
      <c r="I647" s="102" t="s">
        <v>551</v>
      </c>
      <c r="J647" s="102" t="s">
        <v>12</v>
      </c>
      <c r="K647" s="103"/>
      <c r="L647" s="103"/>
      <c r="M647" s="103"/>
      <c r="N647" s="106"/>
      <c r="O647" s="106">
        <v>24.63</v>
      </c>
      <c r="P647" s="106"/>
    </row>
    <row r="648">
      <c r="A648" s="106" t="s">
        <v>830</v>
      </c>
      <c r="B648" s="102" t="s">
        <v>16</v>
      </c>
      <c r="C648" s="106"/>
      <c r="D648" s="106"/>
      <c r="E648" s="106" t="s">
        <v>76</v>
      </c>
      <c r="F648" s="106" t="s">
        <v>76</v>
      </c>
      <c r="G648" s="102"/>
      <c r="H648" s="102"/>
      <c r="I648" s="102" t="s">
        <v>551</v>
      </c>
      <c r="J648" s="102" t="s">
        <v>12</v>
      </c>
      <c r="K648" s="106"/>
      <c r="L648" s="106"/>
      <c r="M648" s="106"/>
      <c r="N648" s="106"/>
      <c r="O648" s="106">
        <v>51.66</v>
      </c>
      <c r="P648" s="106"/>
    </row>
    <row r="649">
      <c r="A649" s="106" t="s">
        <v>831</v>
      </c>
      <c r="B649" s="102" t="s">
        <v>16</v>
      </c>
      <c r="C649" s="106"/>
      <c r="D649" s="106"/>
      <c r="E649" s="106" t="s">
        <v>76</v>
      </c>
      <c r="F649" s="106" t="s">
        <v>76</v>
      </c>
      <c r="G649" s="102"/>
      <c r="H649" s="102"/>
      <c r="I649" s="102" t="s">
        <v>551</v>
      </c>
      <c r="J649" s="102" t="s">
        <v>12</v>
      </c>
      <c r="K649" s="106"/>
      <c r="L649" s="106"/>
      <c r="M649" s="106"/>
      <c r="N649" s="103"/>
      <c r="O649" s="103">
        <v>5555.0</v>
      </c>
      <c r="P649" s="103"/>
    </row>
    <row r="650">
      <c r="A650" s="106" t="s">
        <v>832</v>
      </c>
      <c r="B650" s="102" t="s">
        <v>16</v>
      </c>
      <c r="C650" s="106"/>
      <c r="D650" s="106"/>
      <c r="E650" s="106" t="s">
        <v>76</v>
      </c>
      <c r="F650" s="106" t="s">
        <v>76</v>
      </c>
      <c r="G650" s="102"/>
      <c r="H650" s="102"/>
      <c r="I650" s="102" t="s">
        <v>551</v>
      </c>
      <c r="J650" s="102" t="s">
        <v>12</v>
      </c>
      <c r="K650" s="106"/>
      <c r="L650" s="106"/>
      <c r="M650" s="106"/>
      <c r="N650" s="103"/>
      <c r="O650" s="103">
        <v>1717.0</v>
      </c>
      <c r="P650" s="103"/>
    </row>
    <row r="651">
      <c r="A651" s="106" t="s">
        <v>833</v>
      </c>
      <c r="B651" s="102" t="s">
        <v>16</v>
      </c>
      <c r="C651" s="106"/>
      <c r="D651" s="106"/>
      <c r="E651" s="106" t="s">
        <v>76</v>
      </c>
      <c r="F651" s="106" t="s">
        <v>76</v>
      </c>
      <c r="G651" s="102"/>
      <c r="H651" s="102"/>
      <c r="I651" s="102" t="s">
        <v>551</v>
      </c>
      <c r="J651" s="102" t="s">
        <v>12</v>
      </c>
      <c r="K651" s="106"/>
      <c r="L651" s="106"/>
      <c r="M651" s="106"/>
      <c r="N651" s="106"/>
      <c r="O651" s="106">
        <v>616.0</v>
      </c>
      <c r="P651" s="106"/>
    </row>
    <row r="652">
      <c r="A652" s="106" t="s">
        <v>834</v>
      </c>
      <c r="B652" s="102" t="s">
        <v>16</v>
      </c>
      <c r="C652" s="106"/>
      <c r="D652" s="106"/>
      <c r="E652" s="106" t="s">
        <v>76</v>
      </c>
      <c r="F652" s="106" t="s">
        <v>76</v>
      </c>
      <c r="G652" s="102"/>
      <c r="H652" s="102"/>
      <c r="I652" s="102" t="s">
        <v>551</v>
      </c>
      <c r="J652" s="102" t="s">
        <v>12</v>
      </c>
      <c r="K652" s="106"/>
      <c r="L652" s="106"/>
      <c r="M652" s="106"/>
      <c r="N652" s="106"/>
      <c r="O652" s="106">
        <v>66.0</v>
      </c>
      <c r="P652" s="106"/>
    </row>
    <row r="653">
      <c r="A653" s="106" t="s">
        <v>835</v>
      </c>
      <c r="B653" s="102" t="s">
        <v>16</v>
      </c>
      <c r="C653" s="106"/>
      <c r="D653" s="106"/>
      <c r="E653" s="106" t="s">
        <v>76</v>
      </c>
      <c r="F653" s="106" t="s">
        <v>76</v>
      </c>
      <c r="G653" s="102"/>
      <c r="H653" s="102"/>
      <c r="I653" s="102" t="s">
        <v>551</v>
      </c>
      <c r="J653" s="102" t="s">
        <v>12</v>
      </c>
      <c r="K653" s="106"/>
      <c r="L653" s="106"/>
      <c r="M653" s="106"/>
      <c r="N653" s="106"/>
      <c r="O653" s="106">
        <v>23.98</v>
      </c>
      <c r="P653" s="106"/>
    </row>
    <row r="654">
      <c r="A654" s="106" t="s">
        <v>836</v>
      </c>
      <c r="B654" s="102" t="s">
        <v>26</v>
      </c>
      <c r="C654" s="106"/>
      <c r="D654" s="106"/>
      <c r="E654" s="106" t="s">
        <v>77</v>
      </c>
      <c r="F654" s="106" t="s">
        <v>77</v>
      </c>
      <c r="G654" s="102"/>
      <c r="H654" s="102"/>
      <c r="I654" s="102" t="s">
        <v>551</v>
      </c>
      <c r="J654" s="102" t="s">
        <v>12</v>
      </c>
      <c r="K654" s="106"/>
      <c r="L654" s="106"/>
      <c r="M654" s="106"/>
      <c r="N654" s="106"/>
      <c r="O654" s="106">
        <v>93.0</v>
      </c>
      <c r="P654" s="106"/>
    </row>
    <row r="655">
      <c r="A655" s="106" t="s">
        <v>837</v>
      </c>
      <c r="B655" s="102" t="s">
        <v>26</v>
      </c>
      <c r="C655" s="106"/>
      <c r="D655" s="106"/>
      <c r="E655" s="106" t="s">
        <v>81</v>
      </c>
      <c r="F655" s="106" t="s">
        <v>81</v>
      </c>
      <c r="G655" s="102"/>
      <c r="H655" s="102"/>
      <c r="I655" s="102" t="s">
        <v>551</v>
      </c>
      <c r="J655" s="102" t="s">
        <v>12</v>
      </c>
      <c r="K655" s="106"/>
      <c r="L655" s="106"/>
      <c r="M655" s="106"/>
      <c r="N655" s="106"/>
      <c r="O655" s="106">
        <v>197.0</v>
      </c>
      <c r="P655" s="106"/>
    </row>
    <row r="656">
      <c r="A656" s="106" t="s">
        <v>838</v>
      </c>
      <c r="B656" s="102" t="s">
        <v>26</v>
      </c>
      <c r="C656" s="106"/>
      <c r="D656" s="106"/>
      <c r="E656" s="106" t="s">
        <v>82</v>
      </c>
      <c r="F656" s="106" t="s">
        <v>82</v>
      </c>
      <c r="G656" s="102"/>
      <c r="H656" s="102"/>
      <c r="I656" s="102" t="s">
        <v>551</v>
      </c>
      <c r="J656" s="102" t="s">
        <v>12</v>
      </c>
      <c r="K656" s="106"/>
      <c r="L656" s="106"/>
      <c r="M656" s="106"/>
      <c r="N656" s="106"/>
      <c r="O656" s="106">
        <v>15.0</v>
      </c>
      <c r="P656" s="106"/>
    </row>
    <row r="657">
      <c r="A657" s="106" t="s">
        <v>839</v>
      </c>
      <c r="B657" s="108" t="s">
        <v>26</v>
      </c>
      <c r="C657" s="106"/>
      <c r="D657" s="106"/>
      <c r="E657" s="106" t="s">
        <v>85</v>
      </c>
      <c r="F657" s="106" t="s">
        <v>85</v>
      </c>
      <c r="G657" s="102"/>
      <c r="H657" s="102"/>
      <c r="I657" s="102" t="s">
        <v>551</v>
      </c>
      <c r="J657" s="102" t="s">
        <v>12</v>
      </c>
      <c r="K657" s="106"/>
      <c r="L657" s="106"/>
      <c r="M657" s="106"/>
      <c r="N657" s="106"/>
      <c r="O657" s="106">
        <v>525.0</v>
      </c>
      <c r="P657" s="106"/>
    </row>
    <row r="658">
      <c r="A658" s="106" t="s">
        <v>840</v>
      </c>
      <c r="B658" s="108" t="s">
        <v>26</v>
      </c>
      <c r="C658" s="106"/>
      <c r="D658" s="106"/>
      <c r="E658" s="106" t="s">
        <v>106</v>
      </c>
      <c r="F658" s="106" t="s">
        <v>106</v>
      </c>
      <c r="G658" s="102"/>
      <c r="H658" s="102"/>
      <c r="I658" s="102" t="s">
        <v>551</v>
      </c>
      <c r="J658" s="102" t="s">
        <v>12</v>
      </c>
      <c r="K658" s="106"/>
      <c r="L658" s="106"/>
      <c r="M658" s="106"/>
      <c r="N658" s="103"/>
      <c r="O658" s="103">
        <v>1170.0</v>
      </c>
      <c r="P658" s="103"/>
    </row>
    <row r="659">
      <c r="A659" s="106" t="s">
        <v>841</v>
      </c>
      <c r="B659" s="102" t="s">
        <v>16</v>
      </c>
      <c r="C659" s="106"/>
      <c r="D659" s="106"/>
      <c r="E659" s="106" t="s">
        <v>121</v>
      </c>
      <c r="F659" s="106" t="s">
        <v>121</v>
      </c>
      <c r="G659" s="102"/>
      <c r="H659" s="102"/>
      <c r="I659" s="102" t="s">
        <v>551</v>
      </c>
      <c r="J659" s="102" t="s">
        <v>12</v>
      </c>
      <c r="K659" s="104"/>
      <c r="L659" s="104"/>
      <c r="M659" s="104"/>
      <c r="N659" s="103"/>
      <c r="O659" s="103">
        <v>1234.0</v>
      </c>
      <c r="P659" s="103"/>
    </row>
    <row r="660">
      <c r="A660" s="106" t="s">
        <v>842</v>
      </c>
      <c r="B660" s="102" t="s">
        <v>16</v>
      </c>
      <c r="C660" s="106"/>
      <c r="D660" s="106"/>
      <c r="E660" s="106" t="s">
        <v>121</v>
      </c>
      <c r="F660" s="106" t="s">
        <v>121</v>
      </c>
      <c r="G660" s="102"/>
      <c r="H660" s="102"/>
      <c r="I660" s="102" t="s">
        <v>551</v>
      </c>
      <c r="J660" s="102" t="s">
        <v>12</v>
      </c>
      <c r="K660" s="106"/>
      <c r="L660" s="106"/>
      <c r="M660" s="106"/>
      <c r="N660" s="103"/>
      <c r="O660" s="103">
        <v>1908.0</v>
      </c>
      <c r="P660" s="103"/>
    </row>
    <row r="661">
      <c r="A661" s="106" t="s">
        <v>843</v>
      </c>
      <c r="B661" s="108" t="s">
        <v>18</v>
      </c>
      <c r="C661" s="106"/>
      <c r="D661" s="106"/>
      <c r="E661" s="106" t="s">
        <v>121</v>
      </c>
      <c r="F661" s="106" t="s">
        <v>121</v>
      </c>
      <c r="G661" s="102"/>
      <c r="H661" s="102"/>
      <c r="I661" s="102" t="s">
        <v>551</v>
      </c>
      <c r="J661" s="102" t="s">
        <v>12</v>
      </c>
      <c r="K661" s="101"/>
      <c r="L661" s="101"/>
      <c r="M661" s="101"/>
      <c r="N661" s="103"/>
      <c r="O661" s="103">
        <v>1408.0</v>
      </c>
      <c r="P661" s="103"/>
    </row>
    <row r="662">
      <c r="A662" s="106" t="s">
        <v>844</v>
      </c>
      <c r="B662" s="102" t="s">
        <v>16</v>
      </c>
      <c r="C662" s="106"/>
      <c r="D662" s="106"/>
      <c r="E662" s="106" t="s">
        <v>121</v>
      </c>
      <c r="F662" s="106" t="s">
        <v>121</v>
      </c>
      <c r="G662" s="102"/>
      <c r="H662" s="102"/>
      <c r="I662" s="102" t="s">
        <v>551</v>
      </c>
      <c r="J662" s="102" t="s">
        <v>12</v>
      </c>
      <c r="K662" s="106"/>
      <c r="L662" s="106"/>
      <c r="M662" s="106"/>
      <c r="N662" s="106"/>
      <c r="O662" s="106">
        <v>440.0</v>
      </c>
      <c r="P662" s="106"/>
    </row>
    <row r="663">
      <c r="A663" s="106" t="s">
        <v>845</v>
      </c>
      <c r="B663" s="108" t="s">
        <v>26</v>
      </c>
      <c r="C663" s="106"/>
      <c r="D663" s="106"/>
      <c r="E663" s="106" t="s">
        <v>123</v>
      </c>
      <c r="F663" s="106" t="s">
        <v>123</v>
      </c>
      <c r="G663" s="102"/>
      <c r="H663" s="102"/>
      <c r="I663" s="102" t="s">
        <v>551</v>
      </c>
      <c r="J663" s="102" t="s">
        <v>12</v>
      </c>
      <c r="K663" s="106"/>
      <c r="L663" s="106"/>
      <c r="M663" s="106"/>
      <c r="N663" s="106"/>
      <c r="O663" s="106">
        <v>1.0</v>
      </c>
      <c r="P663" s="106"/>
    </row>
    <row r="664">
      <c r="A664" s="106" t="s">
        <v>846</v>
      </c>
      <c r="B664" s="100" t="s">
        <v>16</v>
      </c>
      <c r="C664" s="106"/>
      <c r="D664" s="106"/>
      <c r="E664" s="106" t="s">
        <v>125</v>
      </c>
      <c r="F664" s="106" t="s">
        <v>125</v>
      </c>
      <c r="G664" s="102"/>
      <c r="H664" s="102"/>
      <c r="I664" s="102" t="s">
        <v>551</v>
      </c>
      <c r="J664" s="102" t="s">
        <v>12</v>
      </c>
      <c r="K664" s="104"/>
      <c r="L664" s="104"/>
      <c r="M664" s="104"/>
      <c r="N664" s="106"/>
      <c r="O664" s="106">
        <v>125.0</v>
      </c>
      <c r="P664" s="106"/>
    </row>
    <row r="665">
      <c r="A665" s="106" t="s">
        <v>847</v>
      </c>
      <c r="B665" s="100" t="s">
        <v>16</v>
      </c>
      <c r="C665" s="106"/>
      <c r="D665" s="106"/>
      <c r="E665" s="106" t="s">
        <v>125</v>
      </c>
      <c r="F665" s="106" t="s">
        <v>125</v>
      </c>
      <c r="G665" s="102"/>
      <c r="H665" s="102"/>
      <c r="I665" s="102" t="s">
        <v>551</v>
      </c>
      <c r="J665" s="102" t="s">
        <v>12</v>
      </c>
      <c r="K665" s="106"/>
      <c r="L665" s="106"/>
      <c r="M665" s="106"/>
      <c r="N665" s="106"/>
      <c r="O665" s="106">
        <v>123.0</v>
      </c>
      <c r="P665" s="106"/>
    </row>
    <row r="666">
      <c r="A666" s="106" t="s">
        <v>848</v>
      </c>
      <c r="B666" s="100" t="s">
        <v>16</v>
      </c>
      <c r="C666" s="106"/>
      <c r="D666" s="106"/>
      <c r="E666" s="106" t="s">
        <v>125</v>
      </c>
      <c r="F666" s="106" t="s">
        <v>125</v>
      </c>
      <c r="G666" s="102"/>
      <c r="H666" s="102"/>
      <c r="I666" s="102" t="s">
        <v>551</v>
      </c>
      <c r="J666" s="102" t="s">
        <v>12</v>
      </c>
      <c r="K666" s="106"/>
      <c r="L666" s="106"/>
      <c r="M666" s="106"/>
      <c r="N666" s="106"/>
      <c r="O666" s="106">
        <v>223.0</v>
      </c>
      <c r="P666" s="106"/>
    </row>
    <row r="667">
      <c r="A667" s="106" t="s">
        <v>849</v>
      </c>
      <c r="B667" s="102" t="s">
        <v>16</v>
      </c>
      <c r="C667" s="106"/>
      <c r="D667" s="106"/>
      <c r="E667" s="106" t="s">
        <v>134</v>
      </c>
      <c r="F667" s="106" t="s">
        <v>134</v>
      </c>
      <c r="G667" s="102"/>
      <c r="H667" s="102"/>
      <c r="I667" s="102" t="s">
        <v>551</v>
      </c>
      <c r="J667" s="102" t="s">
        <v>12</v>
      </c>
      <c r="K667" s="106"/>
      <c r="L667" s="106"/>
      <c r="M667" s="106"/>
      <c r="N667" s="106"/>
      <c r="O667" s="106">
        <v>506.4</v>
      </c>
      <c r="P667" s="106"/>
    </row>
    <row r="668">
      <c r="A668" s="106" t="s">
        <v>850</v>
      </c>
      <c r="B668" s="102" t="s">
        <v>16</v>
      </c>
      <c r="C668" s="106"/>
      <c r="D668" s="106"/>
      <c r="E668" s="106" t="s">
        <v>134</v>
      </c>
      <c r="F668" s="106" t="s">
        <v>134</v>
      </c>
      <c r="G668" s="102"/>
      <c r="H668" s="102"/>
      <c r="I668" s="102" t="s">
        <v>551</v>
      </c>
      <c r="J668" s="102" t="s">
        <v>12</v>
      </c>
      <c r="K668" s="106"/>
      <c r="L668" s="106"/>
      <c r="M668" s="106"/>
      <c r="N668" s="106"/>
      <c r="O668" s="106">
        <v>122.3</v>
      </c>
      <c r="P668" s="106"/>
    </row>
    <row r="669">
      <c r="A669" s="106" t="s">
        <v>851</v>
      </c>
      <c r="B669" s="102" t="s">
        <v>16</v>
      </c>
      <c r="C669" s="106"/>
      <c r="D669" s="106"/>
      <c r="E669" s="106" t="s">
        <v>135</v>
      </c>
      <c r="F669" s="106" t="s">
        <v>135</v>
      </c>
      <c r="G669" s="102"/>
      <c r="H669" s="102"/>
      <c r="I669" s="102" t="s">
        <v>551</v>
      </c>
      <c r="J669" s="102" t="s">
        <v>12</v>
      </c>
      <c r="K669" s="106"/>
      <c r="L669" s="106"/>
      <c r="M669" s="106"/>
      <c r="N669" s="106"/>
      <c r="O669" s="106">
        <v>352.0</v>
      </c>
      <c r="P669" s="106"/>
    </row>
    <row r="670">
      <c r="A670" s="106" t="s">
        <v>852</v>
      </c>
      <c r="B670" s="102" t="s">
        <v>16</v>
      </c>
      <c r="C670" s="106"/>
      <c r="D670" s="106"/>
      <c r="E670" s="106" t="s">
        <v>138</v>
      </c>
      <c r="F670" s="106" t="s">
        <v>138</v>
      </c>
      <c r="G670" s="102"/>
      <c r="H670" s="102"/>
      <c r="I670" s="102" t="s">
        <v>551</v>
      </c>
      <c r="J670" s="102" t="s">
        <v>12</v>
      </c>
      <c r="K670" s="106"/>
      <c r="L670" s="106"/>
      <c r="M670" s="106"/>
      <c r="N670" s="106"/>
      <c r="O670" s="106">
        <v>131.0</v>
      </c>
      <c r="P670" s="106"/>
    </row>
    <row r="671">
      <c r="A671" s="106" t="s">
        <v>853</v>
      </c>
      <c r="B671" s="102" t="s">
        <v>26</v>
      </c>
      <c r="C671" s="106"/>
      <c r="D671" s="106"/>
      <c r="E671" s="106" t="s">
        <v>139</v>
      </c>
      <c r="F671" s="106" t="s">
        <v>139</v>
      </c>
      <c r="G671" s="102"/>
      <c r="H671" s="102"/>
      <c r="I671" s="102" t="s">
        <v>551</v>
      </c>
      <c r="J671" s="102" t="s">
        <v>12</v>
      </c>
      <c r="K671" s="106"/>
      <c r="L671" s="106"/>
      <c r="M671" s="106"/>
      <c r="N671" s="106"/>
      <c r="O671" s="106">
        <v>3.0</v>
      </c>
      <c r="P671" s="106"/>
    </row>
    <row r="672">
      <c r="A672" s="106" t="s">
        <v>854</v>
      </c>
      <c r="B672" s="102" t="s">
        <v>26</v>
      </c>
      <c r="C672" s="106"/>
      <c r="D672" s="106"/>
      <c r="E672" s="106" t="s">
        <v>139</v>
      </c>
      <c r="F672" s="106" t="s">
        <v>139</v>
      </c>
      <c r="G672" s="102"/>
      <c r="H672" s="102"/>
      <c r="I672" s="102" t="s">
        <v>551</v>
      </c>
      <c r="J672" s="102" t="s">
        <v>12</v>
      </c>
      <c r="K672" s="106"/>
      <c r="L672" s="106"/>
      <c r="M672" s="106"/>
      <c r="N672" s="106"/>
      <c r="O672" s="106">
        <v>0.0</v>
      </c>
      <c r="P672" s="106"/>
    </row>
    <row r="673">
      <c r="A673" s="106" t="s">
        <v>855</v>
      </c>
      <c r="B673" s="102" t="s">
        <v>26</v>
      </c>
      <c r="C673" s="106"/>
      <c r="D673" s="106"/>
      <c r="E673" s="106" t="s">
        <v>139</v>
      </c>
      <c r="F673" s="106" t="s">
        <v>139</v>
      </c>
      <c r="G673" s="102"/>
      <c r="H673" s="102"/>
      <c r="I673" s="102" t="s">
        <v>551</v>
      </c>
      <c r="J673" s="102" t="s">
        <v>12</v>
      </c>
      <c r="K673" s="106"/>
      <c r="L673" s="106"/>
      <c r="M673" s="106"/>
      <c r="N673" s="106"/>
      <c r="O673" s="106">
        <v>10.59</v>
      </c>
      <c r="P673" s="106"/>
    </row>
    <row r="674">
      <c r="A674" s="106" t="s">
        <v>856</v>
      </c>
      <c r="B674" s="102" t="s">
        <v>26</v>
      </c>
      <c r="C674" s="106"/>
      <c r="D674" s="106"/>
      <c r="E674" s="106" t="s">
        <v>139</v>
      </c>
      <c r="F674" s="106" t="s">
        <v>139</v>
      </c>
      <c r="G674" s="102"/>
      <c r="H674" s="102"/>
      <c r="I674" s="102" t="s">
        <v>551</v>
      </c>
      <c r="J674" s="102" t="s">
        <v>12</v>
      </c>
      <c r="K674" s="106"/>
      <c r="L674" s="106"/>
      <c r="M674" s="106"/>
      <c r="N674" s="106"/>
      <c r="O674" s="106">
        <v>23.52</v>
      </c>
      <c r="P674" s="106"/>
    </row>
    <row r="675">
      <c r="A675" s="106" t="s">
        <v>857</v>
      </c>
      <c r="B675" s="100" t="s">
        <v>18</v>
      </c>
      <c r="C675" s="106"/>
      <c r="D675" s="106"/>
      <c r="E675" s="106" t="s">
        <v>271</v>
      </c>
      <c r="F675" s="71" t="s">
        <v>21</v>
      </c>
      <c r="G675" s="102"/>
      <c r="H675" s="102"/>
      <c r="I675" s="102" t="s">
        <v>551</v>
      </c>
      <c r="J675" s="102" t="s">
        <v>12</v>
      </c>
      <c r="K675" s="106"/>
      <c r="L675" s="106"/>
      <c r="M675" s="106"/>
      <c r="N675" s="103"/>
      <c r="O675" s="103">
        <v>1485.0</v>
      </c>
      <c r="P675" s="103"/>
    </row>
    <row r="676">
      <c r="A676" s="106" t="s">
        <v>858</v>
      </c>
      <c r="B676" s="100" t="s">
        <v>18</v>
      </c>
      <c r="C676" s="106"/>
      <c r="D676" s="106"/>
      <c r="E676" s="106" t="s">
        <v>271</v>
      </c>
      <c r="F676" s="77" t="s">
        <v>34</v>
      </c>
      <c r="G676" s="102"/>
      <c r="H676" s="102"/>
      <c r="I676" s="102" t="s">
        <v>551</v>
      </c>
      <c r="J676" s="102" t="s">
        <v>12</v>
      </c>
      <c r="K676" s="104"/>
      <c r="L676" s="104"/>
      <c r="M676" s="104"/>
      <c r="N676" s="103"/>
      <c r="O676" s="103">
        <v>8485.0</v>
      </c>
      <c r="P676" s="103"/>
    </row>
    <row r="677">
      <c r="A677" s="106" t="s">
        <v>859</v>
      </c>
      <c r="B677" s="100" t="s">
        <v>18</v>
      </c>
      <c r="C677" s="106"/>
      <c r="D677" s="106"/>
      <c r="E677" s="106" t="s">
        <v>271</v>
      </c>
      <c r="F677" s="77" t="s">
        <v>34</v>
      </c>
      <c r="G677" s="102"/>
      <c r="H677" s="102"/>
      <c r="I677" s="102" t="s">
        <v>551</v>
      </c>
      <c r="J677" s="102" t="s">
        <v>12</v>
      </c>
      <c r="K677" s="106"/>
      <c r="L677" s="106"/>
      <c r="M677" s="106"/>
      <c r="N677" s="106"/>
      <c r="O677" s="106">
        <v>0.0</v>
      </c>
      <c r="P677" s="106"/>
    </row>
    <row r="678">
      <c r="A678" s="106" t="s">
        <v>860</v>
      </c>
      <c r="B678" s="100" t="s">
        <v>18</v>
      </c>
      <c r="C678" s="106"/>
      <c r="D678" s="106"/>
      <c r="E678" s="106" t="s">
        <v>271</v>
      </c>
      <c r="F678" s="77" t="s">
        <v>34</v>
      </c>
      <c r="G678" s="102"/>
      <c r="H678" s="102"/>
      <c r="I678" s="102" t="s">
        <v>551</v>
      </c>
      <c r="J678" s="102" t="s">
        <v>12</v>
      </c>
      <c r="K678" s="106"/>
      <c r="L678" s="106"/>
      <c r="M678" s="106"/>
      <c r="N678" s="103"/>
      <c r="O678" s="103">
        <v>3634.0</v>
      </c>
      <c r="P678" s="103"/>
    </row>
    <row r="679">
      <c r="A679" s="106" t="s">
        <v>861</v>
      </c>
      <c r="B679" s="100" t="s">
        <v>18</v>
      </c>
      <c r="C679" s="106"/>
      <c r="D679" s="106"/>
      <c r="E679" s="106" t="s">
        <v>271</v>
      </c>
      <c r="F679" s="77" t="s">
        <v>34</v>
      </c>
      <c r="G679" s="102"/>
      <c r="H679" s="102"/>
      <c r="I679" s="102" t="s">
        <v>551</v>
      </c>
      <c r="J679" s="102" t="s">
        <v>12</v>
      </c>
      <c r="K679" s="106"/>
      <c r="L679" s="106"/>
      <c r="M679" s="106"/>
      <c r="N679" s="106"/>
      <c r="O679" s="106">
        <v>9.783</v>
      </c>
      <c r="P679" s="106"/>
    </row>
    <row r="680">
      <c r="A680" s="106" t="s">
        <v>862</v>
      </c>
      <c r="B680" s="100" t="s">
        <v>18</v>
      </c>
      <c r="C680" s="106"/>
      <c r="D680" s="106"/>
      <c r="E680" s="106" t="s">
        <v>271</v>
      </c>
      <c r="F680" s="92" t="s">
        <v>39</v>
      </c>
      <c r="G680" s="102"/>
      <c r="H680" s="102"/>
      <c r="I680" s="102" t="s">
        <v>551</v>
      </c>
      <c r="J680" s="102" t="s">
        <v>12</v>
      </c>
      <c r="K680" s="106"/>
      <c r="L680" s="106"/>
      <c r="M680" s="106"/>
      <c r="N680" s="103"/>
      <c r="O680" s="103">
        <v>19211.0</v>
      </c>
      <c r="P680" s="103"/>
    </row>
    <row r="681">
      <c r="A681" s="106" t="s">
        <v>863</v>
      </c>
      <c r="B681" s="100" t="s">
        <v>18</v>
      </c>
      <c r="C681" s="106"/>
      <c r="D681" s="106"/>
      <c r="E681" s="106" t="s">
        <v>271</v>
      </c>
      <c r="F681" s="106" t="s">
        <v>45</v>
      </c>
      <c r="G681" s="102"/>
      <c r="H681" s="102"/>
      <c r="I681" s="102" t="s">
        <v>551</v>
      </c>
      <c r="J681" s="102" t="s">
        <v>12</v>
      </c>
      <c r="K681" s="104"/>
      <c r="L681" s="104"/>
      <c r="M681" s="104"/>
      <c r="N681" s="106"/>
      <c r="O681" s="106">
        <v>256.0</v>
      </c>
      <c r="P681" s="106"/>
    </row>
    <row r="682">
      <c r="A682" s="106" t="s">
        <v>864</v>
      </c>
      <c r="B682" s="100" t="s">
        <v>18</v>
      </c>
      <c r="C682" s="106"/>
      <c r="D682" s="106"/>
      <c r="E682" s="106" t="s">
        <v>271</v>
      </c>
      <c r="F682" s="71" t="s">
        <v>53</v>
      </c>
      <c r="G682" s="102"/>
      <c r="H682" s="102"/>
      <c r="I682" s="102" t="s">
        <v>551</v>
      </c>
      <c r="J682" s="102" t="s">
        <v>12</v>
      </c>
      <c r="K682" s="106"/>
      <c r="L682" s="106"/>
      <c r="M682" s="106"/>
      <c r="N682" s="106"/>
      <c r="O682" s="106">
        <v>160.5</v>
      </c>
      <c r="P682" s="106"/>
    </row>
    <row r="683">
      <c r="A683" s="106" t="s">
        <v>865</v>
      </c>
      <c r="B683" s="100" t="s">
        <v>18</v>
      </c>
      <c r="C683" s="106"/>
      <c r="D683" s="106"/>
      <c r="E683" s="106" t="s">
        <v>271</v>
      </c>
      <c r="F683" s="71" t="s">
        <v>53</v>
      </c>
      <c r="G683" s="102"/>
      <c r="H683" s="102"/>
      <c r="I683" s="102" t="s">
        <v>551</v>
      </c>
      <c r="J683" s="102" t="s">
        <v>12</v>
      </c>
      <c r="K683" s="106"/>
      <c r="L683" s="106"/>
      <c r="M683" s="106"/>
      <c r="N683" s="103"/>
      <c r="O683" s="103">
        <v>48237.0</v>
      </c>
      <c r="P683" s="103"/>
    </row>
    <row r="684">
      <c r="A684" s="106" t="s">
        <v>866</v>
      </c>
      <c r="B684" s="100" t="s">
        <v>18</v>
      </c>
      <c r="C684" s="106"/>
      <c r="D684" s="106"/>
      <c r="E684" s="106" t="s">
        <v>271</v>
      </c>
      <c r="F684" s="71" t="s">
        <v>55</v>
      </c>
      <c r="G684" s="102"/>
      <c r="H684" s="102"/>
      <c r="I684" s="102" t="s">
        <v>551</v>
      </c>
      <c r="J684" s="102" t="s">
        <v>12</v>
      </c>
      <c r="K684" s="106"/>
      <c r="L684" s="106"/>
      <c r="M684" s="106"/>
      <c r="N684" s="106"/>
      <c r="O684" s="106">
        <v>71.5</v>
      </c>
      <c r="P684" s="106"/>
    </row>
    <row r="685">
      <c r="A685" s="106" t="s">
        <v>867</v>
      </c>
      <c r="B685" s="100" t="s">
        <v>18</v>
      </c>
      <c r="C685" s="106"/>
      <c r="D685" s="106"/>
      <c r="E685" s="106" t="s">
        <v>271</v>
      </c>
      <c r="F685" s="71" t="s">
        <v>86</v>
      </c>
      <c r="G685" s="102"/>
      <c r="H685" s="102"/>
      <c r="I685" s="102" t="s">
        <v>551</v>
      </c>
      <c r="J685" s="102" t="s">
        <v>12</v>
      </c>
      <c r="K685" s="106"/>
      <c r="L685" s="106"/>
      <c r="M685" s="106"/>
      <c r="N685" s="106"/>
      <c r="O685" s="106">
        <v>78.53</v>
      </c>
      <c r="P685" s="106"/>
    </row>
    <row r="686">
      <c r="A686" s="106" t="s">
        <v>868</v>
      </c>
      <c r="B686" s="100" t="s">
        <v>18</v>
      </c>
      <c r="C686" s="106"/>
      <c r="D686" s="106"/>
      <c r="E686" s="106" t="s">
        <v>271</v>
      </c>
      <c r="F686" s="71" t="s">
        <v>86</v>
      </c>
      <c r="G686" s="102"/>
      <c r="H686" s="102"/>
      <c r="I686" s="102" t="s">
        <v>551</v>
      </c>
      <c r="J686" s="102" t="s">
        <v>12</v>
      </c>
      <c r="K686" s="106"/>
      <c r="L686" s="106"/>
      <c r="M686" s="106"/>
      <c r="N686" s="106"/>
      <c r="O686" s="106">
        <v>15.0</v>
      </c>
      <c r="P686" s="106"/>
    </row>
    <row r="687">
      <c r="A687" s="106" t="s">
        <v>869</v>
      </c>
      <c r="B687" s="100" t="s">
        <v>18</v>
      </c>
      <c r="C687" s="106"/>
      <c r="D687" s="106"/>
      <c r="E687" s="106" t="s">
        <v>271</v>
      </c>
      <c r="F687" s="71" t="s">
        <v>90</v>
      </c>
      <c r="G687" s="102"/>
      <c r="H687" s="102"/>
      <c r="I687" s="102" t="s">
        <v>551</v>
      </c>
      <c r="J687" s="102" t="s">
        <v>12</v>
      </c>
      <c r="K687" s="106"/>
      <c r="L687" s="106"/>
      <c r="M687" s="106"/>
      <c r="N687" s="106"/>
      <c r="O687" s="106">
        <v>31.0</v>
      </c>
      <c r="P687" s="106"/>
    </row>
    <row r="688">
      <c r="A688" s="106" t="s">
        <v>870</v>
      </c>
      <c r="B688" s="100" t="s">
        <v>18</v>
      </c>
      <c r="C688" s="106"/>
      <c r="D688" s="106"/>
      <c r="E688" s="106" t="s">
        <v>271</v>
      </c>
      <c r="F688" s="106" t="s">
        <v>94</v>
      </c>
      <c r="G688" s="102"/>
      <c r="H688" s="102"/>
      <c r="I688" s="102" t="s">
        <v>551</v>
      </c>
      <c r="J688" s="102" t="s">
        <v>12</v>
      </c>
      <c r="K688" s="106"/>
      <c r="L688" s="106"/>
      <c r="M688" s="106"/>
      <c r="N688" s="103"/>
      <c r="O688" s="103">
        <v>1900.0</v>
      </c>
      <c r="P688" s="103"/>
    </row>
    <row r="689">
      <c r="A689" s="106" t="s">
        <v>871</v>
      </c>
      <c r="B689" s="100" t="s">
        <v>18</v>
      </c>
      <c r="C689" s="106"/>
      <c r="D689" s="106"/>
      <c r="E689" s="106" t="s">
        <v>271</v>
      </c>
      <c r="F689" s="71" t="s">
        <v>97</v>
      </c>
      <c r="G689" s="102"/>
      <c r="H689" s="102"/>
      <c r="I689" s="102" t="s">
        <v>551</v>
      </c>
      <c r="J689" s="102" t="s">
        <v>12</v>
      </c>
      <c r="K689" s="106"/>
      <c r="L689" s="106"/>
      <c r="M689" s="106"/>
      <c r="N689" s="103"/>
      <c r="O689" s="103">
        <v>11869.0</v>
      </c>
      <c r="P689" s="103"/>
    </row>
    <row r="690">
      <c r="A690" s="106" t="s">
        <v>872</v>
      </c>
      <c r="B690" s="100" t="s">
        <v>18</v>
      </c>
      <c r="C690" s="106"/>
      <c r="D690" s="106"/>
      <c r="E690" s="106" t="s">
        <v>271</v>
      </c>
      <c r="F690" s="71" t="s">
        <v>101</v>
      </c>
      <c r="G690" s="102"/>
      <c r="H690" s="102"/>
      <c r="I690" s="102" t="s">
        <v>551</v>
      </c>
      <c r="J690" s="102" t="s">
        <v>12</v>
      </c>
      <c r="K690" s="104"/>
      <c r="L690" s="104"/>
      <c r="M690" s="104"/>
      <c r="N690" s="106"/>
      <c r="O690" s="106">
        <v>6.15</v>
      </c>
      <c r="P690" s="106"/>
    </row>
    <row r="691">
      <c r="A691" s="106" t="s">
        <v>873</v>
      </c>
      <c r="B691" s="100" t="s">
        <v>18</v>
      </c>
      <c r="C691" s="106"/>
      <c r="D691" s="106"/>
      <c r="E691" s="106" t="s">
        <v>271</v>
      </c>
      <c r="F691" s="71" t="s">
        <v>101</v>
      </c>
      <c r="G691" s="102"/>
      <c r="H691" s="102"/>
      <c r="I691" s="102" t="s">
        <v>551</v>
      </c>
      <c r="J691" s="102" t="s">
        <v>12</v>
      </c>
      <c r="K691" s="104"/>
      <c r="L691" s="104"/>
      <c r="M691" s="104"/>
      <c r="N691" s="106"/>
      <c r="O691" s="106">
        <v>855.0</v>
      </c>
      <c r="P691" s="106"/>
    </row>
    <row r="692">
      <c r="A692" s="106" t="s">
        <v>874</v>
      </c>
      <c r="B692" s="100" t="s">
        <v>18</v>
      </c>
      <c r="C692" s="106"/>
      <c r="D692" s="106"/>
      <c r="E692" s="106" t="s">
        <v>271</v>
      </c>
      <c r="F692" s="71" t="s">
        <v>101</v>
      </c>
      <c r="G692" s="102"/>
      <c r="H692" s="102"/>
      <c r="I692" s="102" t="s">
        <v>551</v>
      </c>
      <c r="J692" s="102" t="s">
        <v>12</v>
      </c>
      <c r="K692" s="103"/>
      <c r="L692" s="103"/>
      <c r="M692" s="103"/>
      <c r="N692" s="103"/>
      <c r="O692" s="103">
        <v>9480.0</v>
      </c>
      <c r="P692" s="103"/>
    </row>
    <row r="693">
      <c r="A693" s="106" t="s">
        <v>875</v>
      </c>
      <c r="B693" s="100" t="s">
        <v>18</v>
      </c>
      <c r="C693" s="106"/>
      <c r="D693" s="106"/>
      <c r="E693" s="106" t="s">
        <v>271</v>
      </c>
      <c r="F693" s="71" t="s">
        <v>101</v>
      </c>
      <c r="G693" s="102"/>
      <c r="H693" s="102"/>
      <c r="I693" s="102" t="s">
        <v>551</v>
      </c>
      <c r="J693" s="102" t="s">
        <v>12</v>
      </c>
      <c r="K693" s="106"/>
      <c r="L693" s="106"/>
      <c r="M693" s="106"/>
      <c r="N693" s="106"/>
      <c r="O693" s="106">
        <v>62.84</v>
      </c>
      <c r="P693" s="106"/>
    </row>
    <row r="694">
      <c r="A694" s="106" t="s">
        <v>876</v>
      </c>
      <c r="B694" s="100" t="s">
        <v>18</v>
      </c>
      <c r="C694" s="106"/>
      <c r="D694" s="106"/>
      <c r="E694" s="106" t="s">
        <v>271</v>
      </c>
      <c r="F694" s="106" t="s">
        <v>109</v>
      </c>
      <c r="G694" s="102"/>
      <c r="H694" s="102"/>
      <c r="I694" s="102" t="s">
        <v>551</v>
      </c>
      <c r="J694" s="102" t="s">
        <v>12</v>
      </c>
      <c r="K694" s="106"/>
      <c r="L694" s="106"/>
      <c r="M694" s="106"/>
      <c r="N694" s="106"/>
      <c r="O694" s="106">
        <v>481.9</v>
      </c>
      <c r="P694" s="106"/>
    </row>
    <row r="695">
      <c r="A695" s="106" t="s">
        <v>877</v>
      </c>
      <c r="B695" s="100" t="s">
        <v>18</v>
      </c>
      <c r="C695" s="106"/>
      <c r="D695" s="106"/>
      <c r="E695" s="106" t="s">
        <v>271</v>
      </c>
      <c r="F695" s="71" t="s">
        <v>113</v>
      </c>
      <c r="G695" s="102"/>
      <c r="H695" s="102"/>
      <c r="I695" s="102" t="s">
        <v>551</v>
      </c>
      <c r="J695" s="102" t="s">
        <v>12</v>
      </c>
      <c r="K695" s="106"/>
      <c r="L695" s="106"/>
      <c r="M695" s="106"/>
      <c r="N695" s="106"/>
      <c r="O695" s="106">
        <v>4.0</v>
      </c>
      <c r="P695" s="106"/>
    </row>
    <row r="696">
      <c r="A696" s="106" t="s">
        <v>878</v>
      </c>
      <c r="B696" s="100" t="s">
        <v>18</v>
      </c>
      <c r="C696" s="106"/>
      <c r="D696" s="106"/>
      <c r="E696" s="106" t="s">
        <v>271</v>
      </c>
      <c r="F696" s="71" t="s">
        <v>133</v>
      </c>
      <c r="G696" s="102"/>
      <c r="H696" s="102"/>
      <c r="I696" s="102" t="s">
        <v>551</v>
      </c>
      <c r="J696" s="102" t="s">
        <v>12</v>
      </c>
      <c r="K696" s="106"/>
      <c r="L696" s="106"/>
      <c r="M696" s="106"/>
      <c r="N696" s="106"/>
      <c r="O696" s="106">
        <v>716.2</v>
      </c>
      <c r="P696" s="106"/>
    </row>
    <row r="697">
      <c r="A697" s="106" t="s">
        <v>879</v>
      </c>
      <c r="B697" s="100" t="s">
        <v>18</v>
      </c>
      <c r="C697" s="106"/>
      <c r="D697" s="106"/>
      <c r="E697" s="106" t="s">
        <v>271</v>
      </c>
      <c r="F697" s="71" t="s">
        <v>133</v>
      </c>
      <c r="G697" s="102"/>
      <c r="H697" s="102"/>
      <c r="I697" s="102" t="s">
        <v>551</v>
      </c>
      <c r="J697" s="102" t="s">
        <v>12</v>
      </c>
      <c r="K697" s="106"/>
      <c r="L697" s="106"/>
      <c r="M697" s="106"/>
      <c r="N697" s="106"/>
      <c r="O697" s="106">
        <v>0.0</v>
      </c>
      <c r="P697" s="106"/>
    </row>
    <row r="698">
      <c r="A698" s="106" t="s">
        <v>880</v>
      </c>
      <c r="B698" s="100" t="s">
        <v>18</v>
      </c>
      <c r="C698" s="106"/>
      <c r="D698" s="106"/>
      <c r="E698" s="106" t="s">
        <v>271</v>
      </c>
      <c r="F698" s="71" t="s">
        <v>133</v>
      </c>
      <c r="G698" s="102"/>
      <c r="H698" s="102"/>
      <c r="I698" s="102" t="s">
        <v>551</v>
      </c>
      <c r="J698" s="102" t="s">
        <v>12</v>
      </c>
      <c r="K698" s="106"/>
      <c r="L698" s="106"/>
      <c r="M698" s="106"/>
      <c r="N698" s="103"/>
      <c r="O698" s="103">
        <v>11509.0</v>
      </c>
      <c r="P698" s="103"/>
    </row>
    <row r="699">
      <c r="A699" s="106" t="s">
        <v>881</v>
      </c>
      <c r="B699" s="100" t="s">
        <v>18</v>
      </c>
      <c r="C699" s="106"/>
      <c r="D699" s="106"/>
      <c r="E699" s="106" t="s">
        <v>271</v>
      </c>
      <c r="F699" s="106" t="s">
        <v>145</v>
      </c>
      <c r="G699" s="102"/>
      <c r="H699" s="102"/>
      <c r="I699" s="102" t="s">
        <v>551</v>
      </c>
      <c r="J699" s="102" t="s">
        <v>12</v>
      </c>
      <c r="K699" s="106"/>
      <c r="L699" s="106"/>
      <c r="M699" s="106"/>
      <c r="N699" s="103"/>
      <c r="O699" s="103">
        <v>555450.0</v>
      </c>
      <c r="P699" s="103"/>
    </row>
    <row r="700">
      <c r="A700" s="83" t="s">
        <v>882</v>
      </c>
      <c r="B700" s="67" t="s">
        <v>20</v>
      </c>
      <c r="C700" s="72"/>
      <c r="D700" s="72"/>
      <c r="E700" s="72" t="s">
        <v>30</v>
      </c>
      <c r="F700" s="72" t="s">
        <v>30</v>
      </c>
      <c r="G700" s="71"/>
      <c r="H700" s="71"/>
      <c r="I700" s="71" t="s">
        <v>196</v>
      </c>
      <c r="J700" s="72" t="s">
        <v>6</v>
      </c>
      <c r="K700" s="74"/>
      <c r="L700" s="74"/>
      <c r="M700" s="74"/>
      <c r="N700" s="72"/>
      <c r="O700" s="75"/>
      <c r="P700" s="75"/>
    </row>
    <row r="701">
      <c r="A701" s="83" t="s">
        <v>883</v>
      </c>
      <c r="B701" s="89" t="s">
        <v>26</v>
      </c>
      <c r="C701" s="72"/>
      <c r="D701" s="72"/>
      <c r="E701" s="72" t="s">
        <v>54</v>
      </c>
      <c r="F701" s="72" t="s">
        <v>54</v>
      </c>
      <c r="G701" s="71"/>
      <c r="H701" s="71"/>
      <c r="I701" s="71" t="s">
        <v>196</v>
      </c>
      <c r="J701" s="72" t="s">
        <v>6</v>
      </c>
      <c r="K701" s="74"/>
      <c r="L701" s="74"/>
      <c r="M701" s="74"/>
      <c r="N701" s="72"/>
      <c r="O701" s="75"/>
      <c r="P701" s="75"/>
    </row>
    <row r="702">
      <c r="A702" s="83" t="s">
        <v>884</v>
      </c>
      <c r="B702" s="67" t="s">
        <v>16</v>
      </c>
      <c r="C702" s="72"/>
      <c r="D702" s="72"/>
      <c r="E702" s="72" t="s">
        <v>68</v>
      </c>
      <c r="F702" s="72" t="s">
        <v>68</v>
      </c>
      <c r="G702" s="71"/>
      <c r="H702" s="71"/>
      <c r="I702" s="71" t="s">
        <v>196</v>
      </c>
      <c r="J702" s="72" t="s">
        <v>6</v>
      </c>
      <c r="K702" s="74"/>
      <c r="L702" s="74"/>
      <c r="M702" s="74"/>
      <c r="N702" s="72"/>
      <c r="O702" s="75"/>
      <c r="P702" s="75"/>
    </row>
    <row r="703">
      <c r="A703" s="83" t="s">
        <v>885</v>
      </c>
      <c r="B703" s="67" t="s">
        <v>16</v>
      </c>
      <c r="C703" s="72"/>
      <c r="D703" s="72"/>
      <c r="E703" s="72" t="s">
        <v>70</v>
      </c>
      <c r="F703" s="72" t="s">
        <v>70</v>
      </c>
      <c r="G703" s="71"/>
      <c r="H703" s="71"/>
      <c r="I703" s="71" t="s">
        <v>196</v>
      </c>
      <c r="J703" s="72" t="s">
        <v>6</v>
      </c>
      <c r="K703" s="74"/>
      <c r="L703" s="74"/>
      <c r="M703" s="74"/>
      <c r="N703" s="72"/>
      <c r="O703" s="75"/>
      <c r="P703" s="75"/>
    </row>
    <row r="704">
      <c r="A704" s="83" t="s">
        <v>886</v>
      </c>
      <c r="B704" s="67" t="s">
        <v>26</v>
      </c>
      <c r="C704" s="72"/>
      <c r="D704" s="72"/>
      <c r="E704" s="72" t="s">
        <v>74</v>
      </c>
      <c r="F704" s="72" t="s">
        <v>74</v>
      </c>
      <c r="G704" s="71"/>
      <c r="H704" s="71"/>
      <c r="I704" s="71" t="s">
        <v>196</v>
      </c>
      <c r="J704" s="72" t="s">
        <v>6</v>
      </c>
      <c r="K704" s="74"/>
      <c r="L704" s="74"/>
      <c r="M704" s="74"/>
      <c r="N704" s="72"/>
      <c r="O704" s="75"/>
      <c r="P704" s="75"/>
    </row>
    <row r="705">
      <c r="A705" s="83" t="s">
        <v>887</v>
      </c>
      <c r="B705" s="67" t="s">
        <v>26</v>
      </c>
      <c r="C705" s="72"/>
      <c r="D705" s="72"/>
      <c r="E705" s="72" t="s">
        <v>74</v>
      </c>
      <c r="F705" s="72" t="s">
        <v>74</v>
      </c>
      <c r="G705" s="71"/>
      <c r="H705" s="71"/>
      <c r="I705" s="71" t="s">
        <v>196</v>
      </c>
      <c r="J705" s="72" t="s">
        <v>6</v>
      </c>
      <c r="K705" s="74"/>
      <c r="L705" s="74"/>
      <c r="M705" s="74"/>
      <c r="N705" s="72"/>
      <c r="O705" s="75"/>
      <c r="P705" s="75"/>
    </row>
    <row r="706">
      <c r="A706" s="83" t="s">
        <v>888</v>
      </c>
      <c r="B706" s="67" t="s">
        <v>16</v>
      </c>
      <c r="C706" s="72"/>
      <c r="D706" s="72"/>
      <c r="E706" s="72" t="s">
        <v>76</v>
      </c>
      <c r="F706" s="72" t="s">
        <v>76</v>
      </c>
      <c r="G706" s="71"/>
      <c r="H706" s="71"/>
      <c r="I706" s="71" t="s">
        <v>196</v>
      </c>
      <c r="J706" s="72" t="s">
        <v>6</v>
      </c>
      <c r="K706" s="74"/>
      <c r="L706" s="74"/>
      <c r="M706" s="74"/>
      <c r="N706" s="72"/>
      <c r="O706" s="75"/>
      <c r="P706" s="75"/>
    </row>
    <row r="707">
      <c r="A707" s="83" t="s">
        <v>889</v>
      </c>
      <c r="B707" s="67" t="s">
        <v>26</v>
      </c>
      <c r="C707" s="72"/>
      <c r="D707" s="72"/>
      <c r="E707" s="72" t="s">
        <v>80</v>
      </c>
      <c r="F707" s="72" t="s">
        <v>80</v>
      </c>
      <c r="G707" s="71"/>
      <c r="H707" s="71"/>
      <c r="I707" s="71" t="s">
        <v>196</v>
      </c>
      <c r="J707" s="72" t="s">
        <v>6</v>
      </c>
      <c r="K707" s="74"/>
      <c r="L707" s="74"/>
      <c r="M707" s="74"/>
      <c r="N707" s="72"/>
      <c r="O707" s="75"/>
      <c r="P707" s="75"/>
    </row>
    <row r="708">
      <c r="A708" s="83" t="s">
        <v>890</v>
      </c>
      <c r="B708" s="67" t="s">
        <v>18</v>
      </c>
      <c r="C708" s="72"/>
      <c r="D708" s="72"/>
      <c r="E708" s="72" t="s">
        <v>88</v>
      </c>
      <c r="F708" s="72" t="s">
        <v>88</v>
      </c>
      <c r="G708" s="71"/>
      <c r="H708" s="71"/>
      <c r="I708" s="71" t="s">
        <v>196</v>
      </c>
      <c r="J708" s="72" t="s">
        <v>6</v>
      </c>
      <c r="K708" s="74"/>
      <c r="L708" s="74"/>
      <c r="M708" s="74"/>
      <c r="N708" s="72"/>
      <c r="O708" s="75"/>
      <c r="P708" s="75"/>
    </row>
    <row r="709">
      <c r="A709" s="83" t="s">
        <v>891</v>
      </c>
      <c r="B709" s="67" t="s">
        <v>26</v>
      </c>
      <c r="C709" s="72"/>
      <c r="D709" s="72"/>
      <c r="E709" s="72" t="s">
        <v>119</v>
      </c>
      <c r="F709" s="72" t="s">
        <v>119</v>
      </c>
      <c r="G709" s="71"/>
      <c r="H709" s="71"/>
      <c r="I709" s="71" t="s">
        <v>196</v>
      </c>
      <c r="J709" s="72" t="s">
        <v>6</v>
      </c>
      <c r="K709" s="74"/>
      <c r="L709" s="74"/>
      <c r="M709" s="74"/>
      <c r="N709" s="72"/>
      <c r="O709" s="75"/>
      <c r="P709" s="75"/>
    </row>
    <row r="710">
      <c r="A710" s="83" t="s">
        <v>892</v>
      </c>
      <c r="B710" s="67" t="s">
        <v>26</v>
      </c>
      <c r="C710" s="72"/>
      <c r="D710" s="72"/>
      <c r="E710" s="72" t="s">
        <v>129</v>
      </c>
      <c r="F710" s="72" t="s">
        <v>129</v>
      </c>
      <c r="G710" s="71"/>
      <c r="H710" s="71"/>
      <c r="I710" s="71" t="s">
        <v>196</v>
      </c>
      <c r="J710" s="72" t="s">
        <v>6</v>
      </c>
      <c r="K710" s="74"/>
      <c r="L710" s="74"/>
      <c r="M710" s="74"/>
      <c r="N710" s="72"/>
      <c r="O710" s="75"/>
      <c r="P710" s="75"/>
    </row>
    <row r="711">
      <c r="A711" s="83" t="s">
        <v>893</v>
      </c>
      <c r="B711" s="67" t="s">
        <v>16</v>
      </c>
      <c r="C711" s="72"/>
      <c r="D711" s="72"/>
      <c r="E711" s="72" t="s">
        <v>134</v>
      </c>
      <c r="F711" s="72" t="s">
        <v>134</v>
      </c>
      <c r="G711" s="71"/>
      <c r="H711" s="71"/>
      <c r="I711" s="71" t="s">
        <v>196</v>
      </c>
      <c r="J711" s="72" t="s">
        <v>6</v>
      </c>
      <c r="K711" s="74"/>
      <c r="L711" s="74"/>
      <c r="M711" s="74"/>
      <c r="N711" s="72"/>
      <c r="O711" s="75"/>
      <c r="P711" s="75"/>
    </row>
    <row r="712">
      <c r="A712" s="83" t="s">
        <v>894</v>
      </c>
      <c r="B712" s="67" t="s">
        <v>16</v>
      </c>
      <c r="C712" s="72"/>
      <c r="D712" s="72"/>
      <c r="E712" s="72" t="s">
        <v>134</v>
      </c>
      <c r="F712" s="72" t="s">
        <v>134</v>
      </c>
      <c r="G712" s="71"/>
      <c r="H712" s="71"/>
      <c r="I712" s="71" t="s">
        <v>196</v>
      </c>
      <c r="J712" s="72" t="s">
        <v>6</v>
      </c>
      <c r="K712" s="74"/>
      <c r="L712" s="74"/>
      <c r="M712" s="74"/>
      <c r="N712" s="72"/>
      <c r="O712" s="75"/>
      <c r="P712" s="75"/>
    </row>
    <row r="713">
      <c r="A713" s="83" t="s">
        <v>895</v>
      </c>
      <c r="B713" s="67" t="s">
        <v>29</v>
      </c>
      <c r="C713" s="72"/>
      <c r="D713" s="72"/>
      <c r="E713" s="72" t="s">
        <v>136</v>
      </c>
      <c r="F713" s="72" t="s">
        <v>136</v>
      </c>
      <c r="G713" s="71"/>
      <c r="H713" s="71"/>
      <c r="I713" s="71" t="s">
        <v>196</v>
      </c>
      <c r="J713" s="72" t="s">
        <v>6</v>
      </c>
      <c r="K713" s="74"/>
      <c r="L713" s="74"/>
      <c r="M713" s="74"/>
      <c r="N713" s="72"/>
      <c r="O713" s="75"/>
      <c r="P713" s="75"/>
    </row>
    <row r="714">
      <c r="A714" s="83" t="s">
        <v>896</v>
      </c>
      <c r="B714" s="67" t="s">
        <v>26</v>
      </c>
      <c r="C714" s="72"/>
      <c r="D714" s="72"/>
      <c r="E714" s="72" t="s">
        <v>139</v>
      </c>
      <c r="F714" s="72" t="s">
        <v>139</v>
      </c>
      <c r="G714" s="71"/>
      <c r="H714" s="71"/>
      <c r="I714" s="71" t="s">
        <v>196</v>
      </c>
      <c r="J714" s="72" t="s">
        <v>6</v>
      </c>
      <c r="K714" s="74"/>
      <c r="L714" s="74"/>
      <c r="M714" s="74"/>
      <c r="N714" s="72"/>
      <c r="O714" s="75"/>
      <c r="P714" s="75"/>
    </row>
    <row r="715">
      <c r="A715" s="83" t="s">
        <v>897</v>
      </c>
      <c r="B715" s="67" t="s">
        <v>18</v>
      </c>
      <c r="C715" s="76"/>
      <c r="D715" s="76"/>
      <c r="E715" s="76" t="s">
        <v>271</v>
      </c>
      <c r="F715" s="77" t="s">
        <v>34</v>
      </c>
      <c r="G715" s="71"/>
      <c r="H715" s="71"/>
      <c r="I715" s="71" t="s">
        <v>196</v>
      </c>
      <c r="J715" s="72" t="s">
        <v>6</v>
      </c>
      <c r="K715" s="74"/>
      <c r="L715" s="74"/>
      <c r="M715" s="74"/>
      <c r="N715" s="72"/>
      <c r="O715" s="75"/>
      <c r="P715" s="75"/>
    </row>
    <row r="716">
      <c r="A716" s="83" t="s">
        <v>898</v>
      </c>
      <c r="B716" s="67" t="s">
        <v>18</v>
      </c>
      <c r="C716" s="76"/>
      <c r="D716" s="76"/>
      <c r="E716" s="76" t="s">
        <v>271</v>
      </c>
      <c r="F716" s="92" t="s">
        <v>39</v>
      </c>
      <c r="G716" s="71"/>
      <c r="H716" s="71"/>
      <c r="I716" s="71" t="s">
        <v>196</v>
      </c>
      <c r="J716" s="72" t="s">
        <v>6</v>
      </c>
      <c r="K716" s="74"/>
      <c r="L716" s="74"/>
      <c r="M716" s="74"/>
      <c r="N716" s="72"/>
      <c r="O716" s="75"/>
      <c r="P716" s="75"/>
    </row>
    <row r="717">
      <c r="A717" s="83" t="s">
        <v>899</v>
      </c>
      <c r="B717" s="67" t="s">
        <v>18</v>
      </c>
      <c r="C717" s="76"/>
      <c r="D717" s="76"/>
      <c r="E717" s="76" t="s">
        <v>271</v>
      </c>
      <c r="F717" s="71" t="s">
        <v>101</v>
      </c>
      <c r="G717" s="71"/>
      <c r="H717" s="71"/>
      <c r="I717" s="71" t="s">
        <v>196</v>
      </c>
      <c r="J717" s="72" t="s">
        <v>6</v>
      </c>
      <c r="K717" s="74"/>
      <c r="L717" s="74"/>
      <c r="M717" s="74"/>
      <c r="N717" s="72"/>
      <c r="O717" s="75"/>
      <c r="P717" s="75"/>
    </row>
    <row r="718">
      <c r="A718" s="83" t="s">
        <v>900</v>
      </c>
      <c r="B718" s="67" t="s">
        <v>18</v>
      </c>
      <c r="C718" s="76"/>
      <c r="D718" s="76"/>
      <c r="E718" s="76" t="s">
        <v>271</v>
      </c>
      <c r="F718" s="71" t="s">
        <v>132</v>
      </c>
      <c r="G718" s="71"/>
      <c r="H718" s="71"/>
      <c r="I718" s="71" t="s">
        <v>196</v>
      </c>
      <c r="J718" s="72" t="s">
        <v>6</v>
      </c>
      <c r="K718" s="74"/>
      <c r="L718" s="74"/>
      <c r="M718" s="74"/>
      <c r="N718" s="72"/>
      <c r="O718" s="75"/>
      <c r="P718" s="75"/>
    </row>
    <row r="719">
      <c r="A719" s="83" t="s">
        <v>901</v>
      </c>
      <c r="B719" s="67" t="s">
        <v>18</v>
      </c>
      <c r="C719" s="76"/>
      <c r="D719" s="76"/>
      <c r="E719" s="76" t="s">
        <v>271</v>
      </c>
      <c r="F719" s="71" t="s">
        <v>133</v>
      </c>
      <c r="G719" s="71"/>
      <c r="H719" s="71"/>
      <c r="I719" s="71" t="s">
        <v>196</v>
      </c>
      <c r="J719" s="72" t="s">
        <v>6</v>
      </c>
      <c r="K719" s="74"/>
      <c r="L719" s="74"/>
      <c r="M719" s="74"/>
      <c r="N719" s="72"/>
      <c r="O719" s="75"/>
      <c r="P719" s="75"/>
    </row>
    <row r="720">
      <c r="A720" s="83" t="s">
        <v>455</v>
      </c>
      <c r="B720" s="67" t="s">
        <v>18</v>
      </c>
      <c r="C720" s="76"/>
      <c r="D720" s="76"/>
      <c r="E720" s="76" t="s">
        <v>271</v>
      </c>
      <c r="F720" s="71" t="s">
        <v>133</v>
      </c>
      <c r="G720" s="71"/>
      <c r="H720" s="71"/>
      <c r="I720" s="71" t="s">
        <v>196</v>
      </c>
      <c r="J720" s="72" t="s">
        <v>6</v>
      </c>
      <c r="K720" s="74"/>
      <c r="L720" s="74"/>
      <c r="M720" s="74"/>
      <c r="N720" s="72"/>
      <c r="O720" s="75"/>
      <c r="P720" s="75"/>
    </row>
    <row r="721">
      <c r="A721" s="83" t="s">
        <v>902</v>
      </c>
      <c r="B721" s="67" t="s">
        <v>18</v>
      </c>
      <c r="C721" s="76"/>
      <c r="D721" s="76"/>
      <c r="E721" s="76" t="s">
        <v>271</v>
      </c>
      <c r="F721" s="71" t="s">
        <v>146</v>
      </c>
      <c r="G721" s="71"/>
      <c r="H721" s="71"/>
      <c r="I721" s="71" t="s">
        <v>196</v>
      </c>
      <c r="J721" s="72" t="s">
        <v>6</v>
      </c>
      <c r="K721" s="74"/>
      <c r="L721" s="74"/>
      <c r="M721" s="74"/>
      <c r="N721" s="72"/>
      <c r="O721" s="75"/>
      <c r="P721" s="75"/>
    </row>
    <row r="722">
      <c r="A722" s="83" t="s">
        <v>903</v>
      </c>
      <c r="B722" s="67" t="s">
        <v>18</v>
      </c>
      <c r="C722" s="76"/>
      <c r="D722" s="76"/>
      <c r="E722" s="76" t="s">
        <v>271</v>
      </c>
      <c r="F722" s="71" t="s">
        <v>146</v>
      </c>
      <c r="G722" s="71"/>
      <c r="H722" s="71"/>
      <c r="I722" s="71" t="s">
        <v>196</v>
      </c>
      <c r="J722" s="72" t="s">
        <v>6</v>
      </c>
      <c r="K722" s="74"/>
      <c r="L722" s="74"/>
      <c r="M722" s="74"/>
      <c r="N722" s="72"/>
      <c r="O722" s="75"/>
      <c r="P722" s="75"/>
    </row>
    <row r="723">
      <c r="A723" s="110" t="s">
        <v>904</v>
      </c>
      <c r="B723" s="102" t="s">
        <v>26</v>
      </c>
      <c r="C723" s="106"/>
      <c r="D723" s="106"/>
      <c r="E723" s="106" t="s">
        <v>139</v>
      </c>
      <c r="F723" s="106" t="s">
        <v>139</v>
      </c>
      <c r="G723" s="108"/>
      <c r="H723" s="108"/>
      <c r="I723" s="108" t="s">
        <v>551</v>
      </c>
      <c r="J723" s="108" t="s">
        <v>13</v>
      </c>
      <c r="K723" s="74"/>
      <c r="L723" s="74"/>
      <c r="M723" s="74">
        <v>17.0</v>
      </c>
      <c r="N723" s="75"/>
      <c r="O723" s="75"/>
      <c r="P723" s="75"/>
    </row>
    <row r="724">
      <c r="A724" s="110" t="s">
        <v>905</v>
      </c>
      <c r="B724" s="100" t="s">
        <v>18</v>
      </c>
      <c r="C724" s="101"/>
      <c r="D724" s="101"/>
      <c r="E724" s="101" t="s">
        <v>271</v>
      </c>
      <c r="F724" s="77" t="s">
        <v>34</v>
      </c>
      <c r="G724" s="108"/>
      <c r="H724" s="108"/>
      <c r="I724" s="108" t="s">
        <v>551</v>
      </c>
      <c r="J724" s="108" t="s">
        <v>13</v>
      </c>
      <c r="K724" s="74"/>
      <c r="L724" s="74"/>
      <c r="M724" s="74">
        <v>7.0</v>
      </c>
      <c r="N724" s="75"/>
      <c r="O724" s="75"/>
      <c r="P724" s="75"/>
    </row>
    <row r="725">
      <c r="A725" s="110" t="s">
        <v>906</v>
      </c>
      <c r="B725" s="100" t="s">
        <v>18</v>
      </c>
      <c r="C725" s="101"/>
      <c r="D725" s="101"/>
      <c r="E725" s="101" t="s">
        <v>271</v>
      </c>
      <c r="F725" s="77" t="s">
        <v>34</v>
      </c>
      <c r="G725" s="108"/>
      <c r="H725" s="108"/>
      <c r="I725" s="108" t="s">
        <v>551</v>
      </c>
      <c r="J725" s="108" t="s">
        <v>13</v>
      </c>
      <c r="K725" s="74"/>
      <c r="L725" s="74"/>
      <c r="M725" s="74">
        <v>33.0</v>
      </c>
      <c r="N725" s="75"/>
      <c r="O725" s="75"/>
      <c r="P725" s="75"/>
    </row>
    <row r="726">
      <c r="A726" s="108" t="s">
        <v>907</v>
      </c>
      <c r="B726" s="100" t="s">
        <v>18</v>
      </c>
      <c r="C726" s="101"/>
      <c r="D726" s="101"/>
      <c r="E726" s="101" t="s">
        <v>271</v>
      </c>
      <c r="F726" s="77" t="s">
        <v>34</v>
      </c>
      <c r="G726" s="108"/>
      <c r="H726" s="108"/>
      <c r="I726" s="108" t="s">
        <v>551</v>
      </c>
      <c r="J726" s="108" t="s">
        <v>13</v>
      </c>
      <c r="K726" s="74"/>
      <c r="L726" s="74"/>
      <c r="M726" s="74">
        <v>43.0</v>
      </c>
      <c r="N726" s="75"/>
      <c r="O726" s="75"/>
      <c r="P726" s="75"/>
    </row>
    <row r="727">
      <c r="A727" s="110" t="s">
        <v>908</v>
      </c>
      <c r="B727" s="100" t="s">
        <v>18</v>
      </c>
      <c r="C727" s="101"/>
      <c r="D727" s="101"/>
      <c r="E727" s="101" t="s">
        <v>271</v>
      </c>
      <c r="F727" s="77" t="s">
        <v>34</v>
      </c>
      <c r="G727" s="108"/>
      <c r="H727" s="108"/>
      <c r="I727" s="108" t="s">
        <v>551</v>
      </c>
      <c r="J727" s="108" t="s">
        <v>13</v>
      </c>
      <c r="K727" s="74"/>
      <c r="L727" s="74"/>
      <c r="M727" s="74">
        <v>20.0</v>
      </c>
      <c r="N727" s="75"/>
      <c r="O727" s="75"/>
      <c r="P727" s="75"/>
    </row>
    <row r="728">
      <c r="A728" s="110" t="s">
        <v>909</v>
      </c>
      <c r="B728" s="100" t="s">
        <v>18</v>
      </c>
      <c r="C728" s="101"/>
      <c r="D728" s="101"/>
      <c r="E728" s="101" t="s">
        <v>271</v>
      </c>
      <c r="F728" s="92" t="s">
        <v>39</v>
      </c>
      <c r="G728" s="108"/>
      <c r="H728" s="108"/>
      <c r="I728" s="108" t="s">
        <v>551</v>
      </c>
      <c r="J728" s="108" t="s">
        <v>13</v>
      </c>
      <c r="K728" s="74"/>
      <c r="L728" s="74"/>
      <c r="M728" s="74">
        <v>6.0</v>
      </c>
      <c r="N728" s="75"/>
      <c r="O728" s="75"/>
      <c r="P728" s="75"/>
    </row>
    <row r="729">
      <c r="A729" s="110" t="s">
        <v>910</v>
      </c>
      <c r="B729" s="100" t="s">
        <v>18</v>
      </c>
      <c r="C729" s="101"/>
      <c r="D729" s="101"/>
      <c r="E729" s="101" t="s">
        <v>271</v>
      </c>
      <c r="F729" s="106" t="s">
        <v>45</v>
      </c>
      <c r="G729" s="108"/>
      <c r="H729" s="108"/>
      <c r="I729" s="108" t="s">
        <v>551</v>
      </c>
      <c r="J729" s="108" t="s">
        <v>13</v>
      </c>
      <c r="K729" s="74"/>
      <c r="L729" s="74"/>
      <c r="M729" s="74">
        <v>55.0</v>
      </c>
      <c r="N729" s="75"/>
      <c r="O729" s="75"/>
      <c r="P729" s="75"/>
    </row>
    <row r="730">
      <c r="A730" s="99" t="s">
        <v>911</v>
      </c>
      <c r="B730" s="100" t="s">
        <v>18</v>
      </c>
      <c r="C730" s="101"/>
      <c r="D730" s="101"/>
      <c r="E730" s="101" t="s">
        <v>271</v>
      </c>
      <c r="F730" s="71" t="s">
        <v>53</v>
      </c>
      <c r="G730" s="108"/>
      <c r="H730" s="108"/>
      <c r="I730" s="108" t="s">
        <v>551</v>
      </c>
      <c r="J730" s="108" t="s">
        <v>13</v>
      </c>
      <c r="K730" s="74"/>
      <c r="L730" s="74"/>
      <c r="M730" s="74">
        <v>10.0</v>
      </c>
      <c r="N730" s="75"/>
      <c r="O730" s="75"/>
      <c r="P730" s="75"/>
    </row>
    <row r="731">
      <c r="A731" s="110" t="s">
        <v>912</v>
      </c>
      <c r="B731" s="100" t="s">
        <v>18</v>
      </c>
      <c r="C731" s="101"/>
      <c r="D731" s="101"/>
      <c r="E731" s="101" t="s">
        <v>271</v>
      </c>
      <c r="F731" s="71" t="s">
        <v>132</v>
      </c>
      <c r="G731" s="108"/>
      <c r="H731" s="108"/>
      <c r="I731" s="108" t="s">
        <v>551</v>
      </c>
      <c r="J731" s="108" t="s">
        <v>13</v>
      </c>
      <c r="K731" s="74"/>
      <c r="L731" s="74"/>
      <c r="M731" s="74">
        <v>36.0</v>
      </c>
      <c r="N731" s="75"/>
      <c r="O731" s="75"/>
      <c r="P731" s="75"/>
    </row>
    <row r="732">
      <c r="A732" s="110" t="s">
        <v>913</v>
      </c>
      <c r="B732" s="100" t="s">
        <v>18</v>
      </c>
      <c r="C732" s="101"/>
      <c r="D732" s="101"/>
      <c r="E732" s="101" t="s">
        <v>271</v>
      </c>
      <c r="F732" s="71" t="s">
        <v>132</v>
      </c>
      <c r="G732" s="108"/>
      <c r="H732" s="108"/>
      <c r="I732" s="108" t="s">
        <v>551</v>
      </c>
      <c r="J732" s="108" t="s">
        <v>13</v>
      </c>
      <c r="K732" s="74"/>
      <c r="L732" s="74"/>
      <c r="M732" s="74">
        <v>42.0</v>
      </c>
      <c r="N732" s="75"/>
      <c r="O732" s="75"/>
      <c r="P732" s="75"/>
    </row>
    <row r="733">
      <c r="A733" s="110" t="s">
        <v>914</v>
      </c>
      <c r="B733" s="100" t="s">
        <v>18</v>
      </c>
      <c r="C733" s="101"/>
      <c r="D733" s="101"/>
      <c r="E733" s="101" t="s">
        <v>271</v>
      </c>
      <c r="F733" s="71" t="s">
        <v>133</v>
      </c>
      <c r="G733" s="108"/>
      <c r="H733" s="108"/>
      <c r="I733" s="108" t="s">
        <v>551</v>
      </c>
      <c r="J733" s="108" t="s">
        <v>13</v>
      </c>
      <c r="K733" s="74"/>
      <c r="L733" s="74"/>
      <c r="M733" s="74">
        <v>5.0</v>
      </c>
      <c r="N733" s="75"/>
      <c r="O733" s="75"/>
      <c r="P733" s="75"/>
    </row>
    <row r="734">
      <c r="A734" s="110" t="s">
        <v>915</v>
      </c>
      <c r="B734" s="100" t="s">
        <v>18</v>
      </c>
      <c r="C734" s="101"/>
      <c r="D734" s="101"/>
      <c r="E734" s="101" t="s">
        <v>271</v>
      </c>
      <c r="F734" s="71" t="s">
        <v>133</v>
      </c>
      <c r="G734" s="108"/>
      <c r="H734" s="108"/>
      <c r="I734" s="108" t="s">
        <v>551</v>
      </c>
      <c r="J734" s="108" t="s">
        <v>13</v>
      </c>
      <c r="K734" s="74"/>
      <c r="L734" s="74"/>
      <c r="M734" s="74">
        <v>8.0</v>
      </c>
      <c r="N734" s="75"/>
      <c r="O734" s="75"/>
      <c r="P734" s="75"/>
    </row>
    <row r="735">
      <c r="A735" s="108" t="s">
        <v>916</v>
      </c>
      <c r="B735" s="100" t="s">
        <v>18</v>
      </c>
      <c r="C735" s="101"/>
      <c r="D735" s="101"/>
      <c r="E735" s="101" t="s">
        <v>271</v>
      </c>
      <c r="F735" s="71" t="s">
        <v>133</v>
      </c>
      <c r="G735" s="108"/>
      <c r="H735" s="108"/>
      <c r="I735" s="108" t="s">
        <v>551</v>
      </c>
      <c r="J735" s="108" t="s">
        <v>13</v>
      </c>
      <c r="K735" s="74"/>
      <c r="L735" s="74"/>
      <c r="M735" s="74">
        <v>16.0</v>
      </c>
      <c r="N735" s="75"/>
      <c r="O735" s="75"/>
      <c r="P735" s="75"/>
    </row>
    <row r="736" hidden="1">
      <c r="A736" s="110"/>
      <c r="B736" s="100"/>
      <c r="C736" s="101"/>
      <c r="D736" s="101"/>
      <c r="E736" s="101"/>
      <c r="F736" s="102"/>
      <c r="G736" s="108"/>
      <c r="H736" s="108"/>
      <c r="I736" s="108"/>
      <c r="J736" s="108"/>
      <c r="K736" s="74"/>
      <c r="L736" s="74"/>
      <c r="M736" s="74"/>
      <c r="N736" s="75"/>
      <c r="O736" s="75"/>
      <c r="P736" s="75"/>
    </row>
    <row r="737" hidden="1">
      <c r="A737" s="110"/>
      <c r="B737" s="100"/>
      <c r="C737" s="101"/>
      <c r="D737" s="101"/>
      <c r="E737" s="101"/>
      <c r="F737" s="102"/>
      <c r="G737" s="108"/>
      <c r="H737" s="108"/>
      <c r="I737" s="108"/>
      <c r="J737" s="108"/>
      <c r="K737" s="74"/>
      <c r="L737" s="74"/>
      <c r="M737" s="74"/>
      <c r="N737" s="75"/>
      <c r="O737" s="75"/>
      <c r="P737" s="75"/>
    </row>
    <row r="738" hidden="1">
      <c r="A738" s="110"/>
      <c r="B738" s="100"/>
      <c r="C738" s="101"/>
      <c r="D738" s="101"/>
      <c r="E738" s="101"/>
      <c r="F738" s="102"/>
      <c r="G738" s="108"/>
      <c r="H738" s="108"/>
      <c r="I738" s="108"/>
      <c r="J738" s="108"/>
      <c r="K738" s="74"/>
      <c r="L738" s="74"/>
      <c r="M738" s="74"/>
      <c r="N738" s="75"/>
      <c r="O738" s="75"/>
      <c r="P738" s="75"/>
    </row>
    <row r="739" hidden="1">
      <c r="A739" s="110"/>
      <c r="B739" s="100"/>
      <c r="C739" s="101"/>
      <c r="D739" s="101"/>
      <c r="E739" s="101"/>
      <c r="F739" s="102"/>
      <c r="G739" s="108"/>
      <c r="H739" s="108"/>
      <c r="I739" s="108"/>
      <c r="J739" s="108"/>
      <c r="K739" s="74"/>
      <c r="L739" s="74"/>
      <c r="M739" s="74"/>
      <c r="N739" s="75"/>
      <c r="O739" s="75"/>
      <c r="P739" s="75"/>
    </row>
    <row r="740" hidden="1">
      <c r="A740" s="110"/>
      <c r="B740" s="100"/>
      <c r="C740" s="101"/>
      <c r="D740" s="101"/>
      <c r="E740" s="101"/>
      <c r="F740" s="102"/>
      <c r="G740" s="108"/>
      <c r="H740" s="108"/>
      <c r="I740" s="108"/>
      <c r="J740" s="108"/>
      <c r="K740" s="74"/>
      <c r="L740" s="74"/>
      <c r="M740" s="74"/>
      <c r="N740" s="75"/>
      <c r="O740" s="75"/>
      <c r="P740" s="75"/>
    </row>
    <row r="741" hidden="1">
      <c r="A741" s="110"/>
      <c r="B741" s="100"/>
      <c r="C741" s="101"/>
      <c r="D741" s="101"/>
      <c r="E741" s="101"/>
      <c r="F741" s="102"/>
      <c r="G741" s="108"/>
      <c r="H741" s="108"/>
      <c r="I741" s="108"/>
      <c r="J741" s="108"/>
      <c r="K741" s="74"/>
      <c r="L741" s="74"/>
      <c r="M741" s="74"/>
      <c r="N741" s="75"/>
      <c r="O741" s="75"/>
      <c r="P741" s="75"/>
    </row>
    <row r="742" hidden="1">
      <c r="A742" s="110"/>
      <c r="B742" s="100"/>
      <c r="C742" s="101"/>
      <c r="D742" s="101"/>
      <c r="E742" s="101"/>
      <c r="F742" s="102"/>
      <c r="G742" s="108"/>
      <c r="H742" s="108"/>
      <c r="I742" s="108"/>
      <c r="J742" s="108"/>
      <c r="K742" s="74"/>
      <c r="L742" s="74"/>
      <c r="M742" s="74"/>
      <c r="N742" s="75"/>
      <c r="O742" s="75"/>
      <c r="P742" s="75"/>
    </row>
    <row r="743" hidden="1">
      <c r="A743" s="110"/>
      <c r="B743" s="100"/>
      <c r="C743" s="101"/>
      <c r="D743" s="101"/>
      <c r="E743" s="101"/>
      <c r="F743" s="102"/>
      <c r="G743" s="108"/>
      <c r="H743" s="108"/>
      <c r="I743" s="108"/>
      <c r="J743" s="108"/>
      <c r="K743" s="74"/>
      <c r="L743" s="74"/>
      <c r="M743" s="74"/>
      <c r="N743" s="75"/>
      <c r="O743" s="75"/>
      <c r="P743" s="75"/>
    </row>
    <row r="744" hidden="1">
      <c r="A744" s="110"/>
      <c r="B744" s="100"/>
      <c r="C744" s="101"/>
      <c r="D744" s="101"/>
      <c r="E744" s="101"/>
      <c r="F744" s="102"/>
      <c r="G744" s="108"/>
      <c r="H744" s="108"/>
      <c r="I744" s="108"/>
      <c r="J744" s="108"/>
      <c r="K744" s="74"/>
      <c r="L744" s="74"/>
      <c r="M744" s="74"/>
      <c r="N744" s="75"/>
      <c r="O744" s="75"/>
      <c r="P744" s="75"/>
    </row>
    <row r="745" hidden="1">
      <c r="A745" s="110"/>
      <c r="B745" s="100"/>
      <c r="C745" s="101"/>
      <c r="D745" s="101"/>
      <c r="E745" s="101"/>
      <c r="F745" s="102"/>
      <c r="G745" s="108"/>
      <c r="H745" s="108"/>
      <c r="I745" s="108"/>
      <c r="J745" s="108"/>
      <c r="K745" s="74"/>
      <c r="L745" s="74"/>
      <c r="M745" s="74"/>
      <c r="N745" s="75"/>
      <c r="O745" s="75"/>
      <c r="P745" s="75"/>
    </row>
    <row r="746" hidden="1">
      <c r="A746" s="110"/>
      <c r="B746" s="100"/>
      <c r="C746" s="101"/>
      <c r="D746" s="101"/>
      <c r="E746" s="101"/>
      <c r="F746" s="102"/>
      <c r="G746" s="108"/>
      <c r="H746" s="108"/>
      <c r="I746" s="108"/>
      <c r="J746" s="108"/>
      <c r="K746" s="74"/>
      <c r="L746" s="74"/>
      <c r="M746" s="74"/>
      <c r="N746" s="75"/>
      <c r="O746" s="75"/>
      <c r="P746" s="75"/>
    </row>
    <row r="747" hidden="1">
      <c r="A747" s="110"/>
      <c r="B747" s="100"/>
      <c r="C747" s="101"/>
      <c r="D747" s="101"/>
      <c r="E747" s="101"/>
      <c r="F747" s="102"/>
      <c r="G747" s="108"/>
      <c r="H747" s="108"/>
      <c r="I747" s="108"/>
      <c r="J747" s="108"/>
      <c r="K747" s="74"/>
      <c r="L747" s="74"/>
      <c r="M747" s="74"/>
      <c r="N747" s="75"/>
      <c r="O747" s="75"/>
      <c r="P747" s="75"/>
    </row>
    <row r="748" hidden="1">
      <c r="A748" s="110"/>
      <c r="B748" s="100"/>
      <c r="C748" s="101"/>
      <c r="D748" s="101"/>
      <c r="E748" s="101"/>
      <c r="F748" s="102"/>
      <c r="G748" s="108"/>
      <c r="H748" s="108"/>
      <c r="I748" s="108"/>
      <c r="J748" s="108"/>
      <c r="K748" s="74"/>
      <c r="L748" s="74"/>
      <c r="M748" s="74"/>
      <c r="N748" s="75"/>
      <c r="O748" s="75"/>
      <c r="P748" s="75"/>
    </row>
    <row r="749" hidden="1">
      <c r="A749" s="110"/>
      <c r="B749" s="100"/>
      <c r="C749" s="101"/>
      <c r="D749" s="101"/>
      <c r="E749" s="101"/>
      <c r="F749" s="102"/>
      <c r="G749" s="108"/>
      <c r="H749" s="108"/>
      <c r="I749" s="108"/>
      <c r="J749" s="108"/>
      <c r="K749" s="74"/>
      <c r="L749" s="74"/>
      <c r="M749" s="74"/>
      <c r="N749" s="75"/>
      <c r="O749" s="75"/>
      <c r="P749" s="75"/>
    </row>
    <row r="750" hidden="1">
      <c r="A750" s="110"/>
      <c r="B750" s="100"/>
      <c r="C750" s="101"/>
      <c r="D750" s="101"/>
      <c r="E750" s="101"/>
      <c r="F750" s="102"/>
      <c r="G750" s="108"/>
      <c r="H750" s="108"/>
      <c r="I750" s="108"/>
      <c r="J750" s="108"/>
      <c r="K750" s="74"/>
      <c r="L750" s="74"/>
      <c r="M750" s="74"/>
      <c r="N750" s="75"/>
      <c r="O750" s="75"/>
      <c r="P750" s="75"/>
    </row>
    <row r="751" hidden="1">
      <c r="A751" s="110"/>
      <c r="B751" s="100"/>
      <c r="C751" s="101"/>
      <c r="D751" s="101"/>
      <c r="E751" s="101"/>
      <c r="F751" s="102"/>
      <c r="G751" s="108"/>
      <c r="H751" s="108"/>
      <c r="I751" s="108"/>
      <c r="J751" s="108"/>
      <c r="K751" s="74"/>
      <c r="L751" s="74"/>
      <c r="M751" s="74"/>
      <c r="N751" s="75"/>
      <c r="O751" s="75"/>
      <c r="P751" s="75"/>
    </row>
    <row r="752" hidden="1">
      <c r="A752" s="110"/>
      <c r="B752" s="100"/>
      <c r="C752" s="101"/>
      <c r="D752" s="101"/>
      <c r="E752" s="101"/>
      <c r="F752" s="102"/>
      <c r="G752" s="108"/>
      <c r="H752" s="108"/>
      <c r="I752" s="108"/>
      <c r="J752" s="108"/>
      <c r="K752" s="74"/>
      <c r="L752" s="74"/>
      <c r="M752" s="74"/>
      <c r="N752" s="75"/>
      <c r="O752" s="75"/>
      <c r="P752" s="75"/>
    </row>
    <row r="753" hidden="1">
      <c r="A753" s="110"/>
      <c r="B753" s="100"/>
      <c r="C753" s="101"/>
      <c r="D753" s="101"/>
      <c r="E753" s="101"/>
      <c r="F753" s="102"/>
      <c r="G753" s="108"/>
      <c r="H753" s="108"/>
      <c r="I753" s="108"/>
      <c r="J753" s="108"/>
      <c r="K753" s="74"/>
      <c r="L753" s="74"/>
      <c r="M753" s="74"/>
      <c r="N753" s="75"/>
      <c r="O753" s="75"/>
      <c r="P753" s="75"/>
    </row>
    <row r="754" hidden="1">
      <c r="A754" s="110"/>
      <c r="B754" s="100"/>
      <c r="C754" s="101"/>
      <c r="D754" s="101"/>
      <c r="E754" s="101"/>
      <c r="F754" s="102"/>
      <c r="G754" s="108"/>
      <c r="H754" s="108"/>
      <c r="I754" s="108"/>
      <c r="J754" s="108"/>
      <c r="K754" s="74"/>
      <c r="L754" s="74"/>
      <c r="M754" s="74"/>
      <c r="N754" s="75"/>
      <c r="O754" s="75"/>
      <c r="P754" s="75"/>
    </row>
    <row r="755" hidden="1">
      <c r="A755" s="110"/>
      <c r="B755" s="100"/>
      <c r="C755" s="101"/>
      <c r="D755" s="101"/>
      <c r="E755" s="101"/>
      <c r="F755" s="102"/>
      <c r="G755" s="108"/>
      <c r="H755" s="108"/>
      <c r="I755" s="108"/>
      <c r="J755" s="108"/>
      <c r="K755" s="74"/>
      <c r="L755" s="74"/>
      <c r="M755" s="74"/>
      <c r="N755" s="75"/>
      <c r="O755" s="75"/>
      <c r="P755" s="75"/>
    </row>
    <row r="756" hidden="1">
      <c r="A756" s="110"/>
      <c r="B756" s="100"/>
      <c r="C756" s="101"/>
      <c r="D756" s="101"/>
      <c r="E756" s="101"/>
      <c r="F756" s="102"/>
      <c r="G756" s="108"/>
      <c r="H756" s="108"/>
      <c r="I756" s="108"/>
      <c r="J756" s="108"/>
      <c r="K756" s="74"/>
      <c r="L756" s="74"/>
      <c r="M756" s="74"/>
      <c r="N756" s="75"/>
      <c r="O756" s="75"/>
      <c r="P756" s="75"/>
    </row>
    <row r="757" hidden="1">
      <c r="A757" s="110"/>
      <c r="B757" s="100"/>
      <c r="C757" s="101"/>
      <c r="D757" s="101"/>
      <c r="E757" s="101"/>
      <c r="F757" s="102"/>
      <c r="G757" s="108"/>
      <c r="H757" s="108"/>
      <c r="I757" s="108"/>
      <c r="J757" s="108"/>
      <c r="K757" s="74"/>
      <c r="L757" s="74"/>
      <c r="M757" s="74"/>
      <c r="N757" s="75"/>
      <c r="O757" s="75"/>
      <c r="P757" s="75"/>
    </row>
    <row r="758" hidden="1">
      <c r="A758" s="110"/>
      <c r="B758" s="100"/>
      <c r="C758" s="101"/>
      <c r="D758" s="101"/>
      <c r="E758" s="101"/>
      <c r="F758" s="102"/>
      <c r="G758" s="108"/>
      <c r="H758" s="108"/>
      <c r="I758" s="108"/>
      <c r="J758" s="108"/>
      <c r="K758" s="74"/>
      <c r="L758" s="74"/>
      <c r="M758" s="74"/>
      <c r="N758" s="75"/>
      <c r="O758" s="75"/>
      <c r="P758" s="75"/>
    </row>
    <row r="759" hidden="1">
      <c r="A759" s="110"/>
      <c r="B759" s="100"/>
      <c r="C759" s="101"/>
      <c r="D759" s="101"/>
      <c r="E759" s="101"/>
      <c r="F759" s="102"/>
      <c r="G759" s="108"/>
      <c r="H759" s="108"/>
      <c r="I759" s="108"/>
      <c r="J759" s="108"/>
      <c r="K759" s="74"/>
      <c r="L759" s="74"/>
      <c r="M759" s="74"/>
      <c r="N759" s="75"/>
      <c r="O759" s="75"/>
      <c r="P759" s="75"/>
    </row>
    <row r="760" hidden="1">
      <c r="A760" s="110"/>
      <c r="B760" s="100"/>
      <c r="C760" s="101"/>
      <c r="D760" s="101"/>
      <c r="E760" s="101"/>
      <c r="F760" s="102"/>
      <c r="G760" s="108"/>
      <c r="H760" s="108"/>
      <c r="I760" s="108"/>
      <c r="J760" s="108"/>
      <c r="K760" s="74"/>
      <c r="L760" s="74"/>
      <c r="M760" s="74"/>
      <c r="N760" s="75"/>
      <c r="O760" s="75"/>
      <c r="P760" s="75"/>
    </row>
    <row r="761" hidden="1">
      <c r="A761" s="110"/>
      <c r="B761" s="100"/>
      <c r="C761" s="101"/>
      <c r="D761" s="101"/>
      <c r="E761" s="101"/>
      <c r="F761" s="102"/>
      <c r="G761" s="108"/>
      <c r="H761" s="108"/>
      <c r="I761" s="108"/>
      <c r="J761" s="108"/>
      <c r="K761" s="74"/>
      <c r="L761" s="74"/>
      <c r="M761" s="74"/>
      <c r="N761" s="75"/>
      <c r="O761" s="75"/>
      <c r="P761" s="75"/>
    </row>
    <row r="762" hidden="1">
      <c r="A762" s="110"/>
      <c r="B762" s="100"/>
      <c r="C762" s="101"/>
      <c r="D762" s="101"/>
      <c r="E762" s="101"/>
      <c r="F762" s="102"/>
      <c r="G762" s="108"/>
      <c r="H762" s="108"/>
      <c r="I762" s="108"/>
      <c r="J762" s="108"/>
      <c r="K762" s="74"/>
      <c r="L762" s="74"/>
      <c r="M762" s="74"/>
      <c r="N762" s="75"/>
      <c r="O762" s="75"/>
      <c r="P762" s="75"/>
    </row>
    <row r="763" hidden="1">
      <c r="A763" s="110"/>
      <c r="B763" s="100"/>
      <c r="C763" s="101"/>
      <c r="D763" s="101"/>
      <c r="E763" s="101"/>
      <c r="F763" s="102"/>
      <c r="G763" s="108"/>
      <c r="H763" s="108"/>
      <c r="I763" s="108"/>
      <c r="J763" s="108"/>
      <c r="K763" s="74"/>
      <c r="L763" s="74"/>
      <c r="M763" s="74"/>
      <c r="N763" s="75"/>
      <c r="O763" s="75"/>
      <c r="P763" s="75"/>
    </row>
    <row r="764" hidden="1">
      <c r="A764" s="110"/>
      <c r="B764" s="100"/>
      <c r="C764" s="101"/>
      <c r="D764" s="101"/>
      <c r="E764" s="101"/>
      <c r="F764" s="102"/>
      <c r="G764" s="108"/>
      <c r="H764" s="108"/>
      <c r="I764" s="108"/>
      <c r="J764" s="108"/>
      <c r="K764" s="74"/>
      <c r="L764" s="74"/>
      <c r="M764" s="74"/>
      <c r="N764" s="75"/>
      <c r="O764" s="75"/>
      <c r="P764" s="75"/>
    </row>
    <row r="765" hidden="1">
      <c r="A765" s="110"/>
      <c r="B765" s="100"/>
      <c r="C765" s="101"/>
      <c r="D765" s="101"/>
      <c r="E765" s="101"/>
      <c r="F765" s="102"/>
      <c r="G765" s="108"/>
      <c r="H765" s="108"/>
      <c r="I765" s="108"/>
      <c r="J765" s="108"/>
      <c r="K765" s="74"/>
      <c r="L765" s="74"/>
      <c r="M765" s="74"/>
      <c r="N765" s="75"/>
      <c r="O765" s="75"/>
      <c r="P765" s="75"/>
    </row>
    <row r="766" hidden="1">
      <c r="A766" s="110"/>
      <c r="B766" s="100"/>
      <c r="C766" s="101"/>
      <c r="D766" s="101"/>
      <c r="E766" s="101"/>
      <c r="F766" s="102"/>
      <c r="G766" s="108"/>
      <c r="H766" s="108"/>
      <c r="I766" s="108"/>
      <c r="J766" s="108"/>
      <c r="K766" s="74"/>
      <c r="L766" s="74"/>
      <c r="M766" s="74"/>
      <c r="N766" s="75"/>
      <c r="O766" s="75"/>
      <c r="P766" s="75"/>
    </row>
    <row r="767" hidden="1">
      <c r="A767" s="110"/>
      <c r="B767" s="100"/>
      <c r="C767" s="101"/>
      <c r="D767" s="101"/>
      <c r="E767" s="101"/>
      <c r="F767" s="102"/>
      <c r="G767" s="108"/>
      <c r="H767" s="108"/>
      <c r="I767" s="108"/>
      <c r="J767" s="108"/>
      <c r="K767" s="74"/>
      <c r="L767" s="74"/>
      <c r="M767" s="74"/>
      <c r="N767" s="75"/>
      <c r="O767" s="75"/>
      <c r="P767" s="75"/>
    </row>
    <row r="768" hidden="1">
      <c r="A768" s="110"/>
      <c r="B768" s="100"/>
      <c r="C768" s="101"/>
      <c r="D768" s="101"/>
      <c r="E768" s="101"/>
      <c r="F768" s="102"/>
      <c r="G768" s="108"/>
      <c r="H768" s="108"/>
      <c r="I768" s="108"/>
      <c r="J768" s="108"/>
      <c r="K768" s="74"/>
      <c r="L768" s="74"/>
      <c r="M768" s="74"/>
      <c r="N768" s="75"/>
      <c r="O768" s="75"/>
      <c r="P768" s="75"/>
    </row>
    <row r="769" hidden="1">
      <c r="A769" s="110"/>
      <c r="B769" s="100"/>
      <c r="C769" s="101"/>
      <c r="D769" s="101"/>
      <c r="E769" s="101"/>
      <c r="F769" s="102"/>
      <c r="G769" s="108"/>
      <c r="H769" s="108"/>
      <c r="I769" s="108"/>
      <c r="J769" s="108"/>
      <c r="K769" s="74"/>
      <c r="L769" s="74"/>
      <c r="M769" s="74"/>
      <c r="N769" s="75"/>
      <c r="O769" s="75"/>
      <c r="P769" s="75"/>
    </row>
    <row r="770" hidden="1">
      <c r="A770" s="110"/>
      <c r="B770" s="100"/>
      <c r="C770" s="101"/>
      <c r="D770" s="101"/>
      <c r="E770" s="101"/>
      <c r="F770" s="102"/>
      <c r="G770" s="108"/>
      <c r="H770" s="108"/>
      <c r="I770" s="108"/>
      <c r="J770" s="108"/>
      <c r="K770" s="74"/>
      <c r="L770" s="74"/>
      <c r="M770" s="74"/>
      <c r="N770" s="75"/>
      <c r="O770" s="75"/>
      <c r="P770" s="75"/>
    </row>
    <row r="771" hidden="1">
      <c r="A771" s="110"/>
      <c r="B771" s="100"/>
      <c r="C771" s="101"/>
      <c r="D771" s="101"/>
      <c r="E771" s="101"/>
      <c r="F771" s="102"/>
      <c r="G771" s="108"/>
      <c r="H771" s="108"/>
      <c r="I771" s="108"/>
      <c r="J771" s="108"/>
      <c r="K771" s="74"/>
      <c r="L771" s="74"/>
      <c r="M771" s="74"/>
      <c r="N771" s="75"/>
      <c r="O771" s="75"/>
      <c r="P771" s="75"/>
    </row>
    <row r="772" hidden="1">
      <c r="A772" s="110"/>
      <c r="B772" s="100"/>
      <c r="C772" s="101"/>
      <c r="D772" s="101"/>
      <c r="E772" s="101"/>
      <c r="F772" s="102"/>
      <c r="G772" s="108"/>
      <c r="H772" s="108"/>
      <c r="I772" s="108"/>
      <c r="J772" s="108"/>
      <c r="K772" s="74"/>
      <c r="L772" s="74"/>
      <c r="M772" s="74"/>
      <c r="N772" s="75"/>
      <c r="O772" s="75"/>
      <c r="P772" s="75"/>
    </row>
    <row r="773" hidden="1">
      <c r="A773" s="110"/>
      <c r="B773" s="100"/>
      <c r="C773" s="101"/>
      <c r="D773" s="101"/>
      <c r="E773" s="101"/>
      <c r="F773" s="102"/>
      <c r="G773" s="108"/>
      <c r="H773" s="108"/>
      <c r="I773" s="108"/>
      <c r="J773" s="108"/>
      <c r="K773" s="74"/>
      <c r="L773" s="74"/>
      <c r="M773" s="74"/>
      <c r="N773" s="75"/>
      <c r="O773" s="75"/>
      <c r="P773" s="75"/>
    </row>
    <row r="774" hidden="1">
      <c r="A774" s="110"/>
      <c r="B774" s="100"/>
      <c r="C774" s="101"/>
      <c r="D774" s="101"/>
      <c r="E774" s="101"/>
      <c r="F774" s="102"/>
      <c r="G774" s="108"/>
      <c r="H774" s="108"/>
      <c r="I774" s="108"/>
      <c r="J774" s="108"/>
      <c r="K774" s="74"/>
      <c r="L774" s="74"/>
      <c r="M774" s="74"/>
      <c r="N774" s="75"/>
      <c r="O774" s="75"/>
      <c r="P774" s="75"/>
    </row>
    <row r="775" hidden="1">
      <c r="A775" s="110"/>
      <c r="B775" s="100"/>
      <c r="C775" s="101"/>
      <c r="D775" s="101"/>
      <c r="E775" s="101"/>
      <c r="F775" s="102"/>
      <c r="G775" s="108"/>
      <c r="H775" s="108"/>
      <c r="I775" s="108"/>
      <c r="J775" s="108"/>
      <c r="K775" s="74"/>
      <c r="L775" s="74"/>
      <c r="M775" s="74"/>
      <c r="N775" s="75"/>
      <c r="O775" s="75"/>
      <c r="P775" s="75"/>
    </row>
    <row r="776" hidden="1">
      <c r="A776" s="110"/>
      <c r="B776" s="100"/>
      <c r="C776" s="101"/>
      <c r="D776" s="101"/>
      <c r="E776" s="101"/>
      <c r="F776" s="102"/>
      <c r="G776" s="108"/>
      <c r="H776" s="108"/>
      <c r="I776" s="108"/>
      <c r="J776" s="108"/>
      <c r="K776" s="74"/>
      <c r="L776" s="74"/>
      <c r="M776" s="74"/>
      <c r="N776" s="75"/>
      <c r="O776" s="75"/>
      <c r="P776" s="75"/>
    </row>
    <row r="777" hidden="1">
      <c r="A777" s="110"/>
      <c r="B777" s="100"/>
      <c r="C777" s="101"/>
      <c r="D777" s="101"/>
      <c r="E777" s="101"/>
      <c r="F777" s="102"/>
      <c r="G777" s="108"/>
      <c r="H777" s="108"/>
      <c r="I777" s="108"/>
      <c r="J777" s="108"/>
      <c r="K777" s="74"/>
      <c r="L777" s="74"/>
      <c r="M777" s="74"/>
      <c r="N777" s="75"/>
      <c r="O777" s="75"/>
      <c r="P777" s="75"/>
    </row>
    <row r="778" hidden="1">
      <c r="A778" s="110"/>
      <c r="B778" s="100"/>
      <c r="C778" s="101"/>
      <c r="D778" s="101"/>
      <c r="E778" s="101"/>
      <c r="F778" s="102"/>
      <c r="G778" s="108"/>
      <c r="H778" s="108"/>
      <c r="I778" s="108"/>
      <c r="J778" s="108"/>
      <c r="K778" s="74"/>
      <c r="L778" s="74"/>
      <c r="M778" s="74"/>
      <c r="N778" s="75"/>
      <c r="O778" s="75"/>
      <c r="P778" s="75"/>
    </row>
    <row r="779" hidden="1">
      <c r="A779" s="110"/>
      <c r="B779" s="100"/>
      <c r="C779" s="101"/>
      <c r="D779" s="101"/>
      <c r="E779" s="101"/>
      <c r="F779" s="102"/>
      <c r="G779" s="108"/>
      <c r="H779" s="108"/>
      <c r="I779" s="108"/>
      <c r="J779" s="108"/>
      <c r="K779" s="74"/>
      <c r="L779" s="74"/>
      <c r="M779" s="74"/>
      <c r="N779" s="75"/>
      <c r="O779" s="75"/>
      <c r="P779" s="75"/>
    </row>
    <row r="780" hidden="1">
      <c r="A780" s="110"/>
      <c r="B780" s="100"/>
      <c r="C780" s="101"/>
      <c r="D780" s="101"/>
      <c r="E780" s="101"/>
      <c r="F780" s="102"/>
      <c r="G780" s="108"/>
      <c r="H780" s="108"/>
      <c r="I780" s="108"/>
      <c r="J780" s="108"/>
      <c r="K780" s="74"/>
      <c r="L780" s="74"/>
      <c r="M780" s="74"/>
      <c r="N780" s="75"/>
      <c r="O780" s="75"/>
      <c r="P780" s="75"/>
    </row>
    <row r="781" hidden="1">
      <c r="A781" s="110"/>
      <c r="B781" s="100"/>
      <c r="C781" s="101"/>
      <c r="D781" s="101"/>
      <c r="E781" s="101"/>
      <c r="F781" s="102"/>
      <c r="G781" s="108"/>
      <c r="H781" s="108"/>
      <c r="I781" s="108"/>
      <c r="J781" s="108"/>
      <c r="K781" s="74"/>
      <c r="L781" s="74"/>
      <c r="M781" s="74"/>
      <c r="N781" s="75"/>
      <c r="O781" s="75"/>
      <c r="P781" s="75"/>
    </row>
    <row r="782" hidden="1">
      <c r="A782" s="110"/>
      <c r="B782" s="100"/>
      <c r="C782" s="101"/>
      <c r="D782" s="101"/>
      <c r="E782" s="101"/>
      <c r="F782" s="102"/>
      <c r="G782" s="108"/>
      <c r="H782" s="108"/>
      <c r="I782" s="108"/>
      <c r="J782" s="108"/>
      <c r="K782" s="74"/>
      <c r="L782" s="74"/>
      <c r="M782" s="74"/>
      <c r="N782" s="75"/>
      <c r="O782" s="75"/>
      <c r="P782" s="75"/>
    </row>
    <row r="783" hidden="1">
      <c r="A783" s="110"/>
      <c r="B783" s="100"/>
      <c r="C783" s="101"/>
      <c r="D783" s="101"/>
      <c r="E783" s="101"/>
      <c r="F783" s="102"/>
      <c r="G783" s="108"/>
      <c r="H783" s="108"/>
      <c r="I783" s="108"/>
      <c r="J783" s="108"/>
      <c r="K783" s="74"/>
      <c r="L783" s="74"/>
      <c r="M783" s="74"/>
      <c r="N783" s="75"/>
      <c r="O783" s="75"/>
      <c r="P783" s="75"/>
    </row>
    <row r="784" hidden="1">
      <c r="A784" s="110"/>
      <c r="B784" s="100"/>
      <c r="C784" s="101"/>
      <c r="D784" s="101"/>
      <c r="E784" s="101"/>
      <c r="F784" s="102"/>
      <c r="G784" s="108"/>
      <c r="H784" s="108"/>
      <c r="I784" s="108"/>
      <c r="J784" s="108"/>
      <c r="K784" s="74"/>
      <c r="L784" s="74"/>
      <c r="M784" s="74"/>
      <c r="N784" s="75"/>
      <c r="O784" s="75"/>
      <c r="P784" s="75"/>
    </row>
    <row r="785" hidden="1">
      <c r="A785" s="110"/>
      <c r="B785" s="100"/>
      <c r="C785" s="101"/>
      <c r="D785" s="101"/>
      <c r="E785" s="101"/>
      <c r="F785" s="102"/>
      <c r="G785" s="108"/>
      <c r="H785" s="108"/>
      <c r="I785" s="108"/>
      <c r="J785" s="108"/>
      <c r="K785" s="74"/>
      <c r="L785" s="74"/>
      <c r="M785" s="74"/>
      <c r="N785" s="75"/>
      <c r="O785" s="75"/>
      <c r="P785" s="75"/>
    </row>
    <row r="786" hidden="1">
      <c r="A786" s="110"/>
      <c r="B786" s="100"/>
      <c r="C786" s="101"/>
      <c r="D786" s="101"/>
      <c r="E786" s="101"/>
      <c r="F786" s="102"/>
      <c r="G786" s="108"/>
      <c r="H786" s="108"/>
      <c r="I786" s="108"/>
      <c r="J786" s="108"/>
      <c r="K786" s="74"/>
      <c r="L786" s="74"/>
      <c r="M786" s="74"/>
      <c r="N786" s="75"/>
      <c r="O786" s="75"/>
      <c r="P786" s="75"/>
    </row>
    <row r="787" hidden="1">
      <c r="A787" s="110"/>
      <c r="B787" s="100"/>
      <c r="C787" s="101"/>
      <c r="D787" s="101"/>
      <c r="E787" s="101"/>
      <c r="F787" s="102"/>
      <c r="G787" s="108"/>
      <c r="H787" s="108"/>
      <c r="I787" s="108"/>
      <c r="J787" s="108"/>
      <c r="K787" s="74"/>
      <c r="L787" s="74"/>
      <c r="M787" s="74"/>
      <c r="N787" s="75"/>
      <c r="O787" s="75"/>
      <c r="P787" s="75"/>
    </row>
    <row r="788" hidden="1">
      <c r="A788" s="110"/>
      <c r="B788" s="100"/>
      <c r="C788" s="101"/>
      <c r="D788" s="101"/>
      <c r="E788" s="101"/>
      <c r="F788" s="102"/>
      <c r="G788" s="108"/>
      <c r="H788" s="108"/>
      <c r="I788" s="108"/>
      <c r="J788" s="108"/>
      <c r="K788" s="74"/>
      <c r="L788" s="74"/>
      <c r="M788" s="74"/>
      <c r="N788" s="75"/>
      <c r="O788" s="75"/>
      <c r="P788" s="75"/>
    </row>
    <row r="789" hidden="1">
      <c r="A789" s="110"/>
      <c r="B789" s="100"/>
      <c r="C789" s="101"/>
      <c r="D789" s="101"/>
      <c r="E789" s="101"/>
      <c r="F789" s="102"/>
      <c r="G789" s="108"/>
      <c r="H789" s="108"/>
      <c r="I789" s="108"/>
      <c r="J789" s="108"/>
      <c r="K789" s="74"/>
      <c r="L789" s="74"/>
      <c r="M789" s="74"/>
      <c r="N789" s="75"/>
      <c r="O789" s="75"/>
      <c r="P789" s="75"/>
    </row>
    <row r="790" hidden="1">
      <c r="A790" s="110"/>
      <c r="B790" s="100"/>
      <c r="C790" s="101"/>
      <c r="D790" s="101"/>
      <c r="E790" s="101"/>
      <c r="F790" s="102"/>
      <c r="G790" s="108"/>
      <c r="H790" s="108"/>
      <c r="I790" s="108"/>
      <c r="J790" s="108"/>
      <c r="K790" s="74"/>
      <c r="L790" s="74"/>
      <c r="M790" s="74"/>
      <c r="N790" s="75"/>
      <c r="O790" s="75"/>
      <c r="P790" s="75"/>
    </row>
    <row r="791" hidden="1">
      <c r="A791" s="110"/>
      <c r="B791" s="100"/>
      <c r="C791" s="101"/>
      <c r="D791" s="101"/>
      <c r="E791" s="101"/>
      <c r="F791" s="102"/>
      <c r="G791" s="108"/>
      <c r="H791" s="108"/>
      <c r="I791" s="108"/>
      <c r="J791" s="108"/>
      <c r="K791" s="74"/>
      <c r="L791" s="74"/>
      <c r="M791" s="74"/>
      <c r="N791" s="75"/>
      <c r="O791" s="75"/>
      <c r="P791" s="75"/>
    </row>
    <row r="792" hidden="1">
      <c r="A792" s="110"/>
      <c r="B792" s="100"/>
      <c r="C792" s="101"/>
      <c r="D792" s="101"/>
      <c r="E792" s="101"/>
      <c r="F792" s="102"/>
      <c r="G792" s="108"/>
      <c r="H792" s="108"/>
      <c r="I792" s="108"/>
      <c r="J792" s="108"/>
      <c r="K792" s="74"/>
      <c r="L792" s="74"/>
      <c r="M792" s="74"/>
      <c r="N792" s="75"/>
      <c r="O792" s="75"/>
      <c r="P792" s="75"/>
    </row>
    <row r="793" hidden="1">
      <c r="A793" s="110"/>
      <c r="B793" s="100"/>
      <c r="C793" s="101"/>
      <c r="D793" s="101"/>
      <c r="E793" s="101"/>
      <c r="F793" s="102"/>
      <c r="G793" s="108"/>
      <c r="H793" s="108"/>
      <c r="I793" s="108"/>
      <c r="J793" s="108"/>
      <c r="K793" s="74"/>
      <c r="L793" s="74"/>
      <c r="M793" s="74"/>
      <c r="N793" s="75"/>
      <c r="O793" s="75"/>
      <c r="P793" s="75"/>
    </row>
    <row r="794" hidden="1">
      <c r="A794" s="110"/>
      <c r="B794" s="100"/>
      <c r="C794" s="101"/>
      <c r="D794" s="101"/>
      <c r="E794" s="101"/>
      <c r="F794" s="102"/>
      <c r="G794" s="108"/>
      <c r="H794" s="108"/>
      <c r="I794" s="108"/>
      <c r="J794" s="108"/>
      <c r="K794" s="74"/>
      <c r="L794" s="74"/>
      <c r="M794" s="74"/>
      <c r="N794" s="75"/>
      <c r="O794" s="75"/>
      <c r="P794" s="75"/>
    </row>
    <row r="795" hidden="1">
      <c r="A795" s="110"/>
      <c r="B795" s="100"/>
      <c r="C795" s="101"/>
      <c r="D795" s="101"/>
      <c r="E795" s="101"/>
      <c r="F795" s="102"/>
      <c r="G795" s="108"/>
      <c r="H795" s="108"/>
      <c r="I795" s="108"/>
      <c r="J795" s="108"/>
      <c r="K795" s="74"/>
      <c r="L795" s="74"/>
      <c r="M795" s="74"/>
      <c r="N795" s="75"/>
      <c r="O795" s="75"/>
      <c r="P795" s="75"/>
    </row>
    <row r="796" hidden="1">
      <c r="A796" s="110"/>
      <c r="B796" s="100"/>
      <c r="C796" s="101"/>
      <c r="D796" s="101"/>
      <c r="E796" s="101"/>
      <c r="F796" s="102"/>
      <c r="G796" s="108"/>
      <c r="H796" s="108"/>
      <c r="I796" s="108"/>
      <c r="J796" s="108"/>
      <c r="K796" s="74"/>
      <c r="L796" s="74"/>
      <c r="M796" s="74"/>
      <c r="N796" s="75"/>
      <c r="O796" s="75"/>
      <c r="P796" s="75"/>
    </row>
    <row r="797" hidden="1">
      <c r="A797" s="110"/>
      <c r="B797" s="100"/>
      <c r="C797" s="101"/>
      <c r="D797" s="101"/>
      <c r="E797" s="101"/>
      <c r="F797" s="102"/>
      <c r="G797" s="108"/>
      <c r="H797" s="108"/>
      <c r="I797" s="108"/>
      <c r="J797" s="108"/>
      <c r="K797" s="74"/>
      <c r="L797" s="74"/>
      <c r="M797" s="74"/>
      <c r="N797" s="75"/>
      <c r="O797" s="75"/>
      <c r="P797" s="75"/>
    </row>
    <row r="798" hidden="1">
      <c r="A798" s="110"/>
      <c r="B798" s="100"/>
      <c r="C798" s="101"/>
      <c r="D798" s="101"/>
      <c r="E798" s="101"/>
      <c r="F798" s="102"/>
      <c r="G798" s="108"/>
      <c r="H798" s="108"/>
      <c r="I798" s="108"/>
      <c r="J798" s="108"/>
      <c r="K798" s="74"/>
      <c r="L798" s="74"/>
      <c r="M798" s="74"/>
      <c r="N798" s="75"/>
      <c r="O798" s="75"/>
      <c r="P798" s="75"/>
    </row>
    <row r="799" hidden="1">
      <c r="A799" s="110"/>
      <c r="B799" s="100"/>
      <c r="C799" s="101"/>
      <c r="D799" s="101"/>
      <c r="E799" s="101"/>
      <c r="F799" s="102"/>
      <c r="G799" s="108"/>
      <c r="H799" s="108"/>
      <c r="I799" s="108"/>
      <c r="J799" s="108"/>
      <c r="K799" s="74"/>
      <c r="L799" s="74"/>
      <c r="M799" s="74"/>
      <c r="N799" s="75"/>
      <c r="O799" s="75"/>
      <c r="P799" s="75"/>
    </row>
    <row r="800" hidden="1">
      <c r="A800" s="110"/>
      <c r="B800" s="100"/>
      <c r="C800" s="101"/>
      <c r="D800" s="101"/>
      <c r="E800" s="101"/>
      <c r="F800" s="102"/>
      <c r="G800" s="108"/>
      <c r="H800" s="108"/>
      <c r="I800" s="108"/>
      <c r="J800" s="108"/>
      <c r="K800" s="74"/>
      <c r="L800" s="74"/>
      <c r="M800" s="74"/>
      <c r="N800" s="75"/>
      <c r="O800" s="75"/>
      <c r="P800" s="75"/>
    </row>
    <row r="801" hidden="1">
      <c r="A801" s="110"/>
      <c r="B801" s="100"/>
      <c r="C801" s="101"/>
      <c r="D801" s="101"/>
      <c r="E801" s="101"/>
      <c r="F801" s="102"/>
      <c r="G801" s="108"/>
      <c r="H801" s="108"/>
      <c r="I801" s="108"/>
      <c r="J801" s="108"/>
      <c r="K801" s="74"/>
      <c r="L801" s="74"/>
      <c r="M801" s="74"/>
      <c r="N801" s="75"/>
      <c r="O801" s="75"/>
      <c r="P801" s="75"/>
    </row>
    <row r="802" hidden="1">
      <c r="A802" s="110"/>
      <c r="B802" s="100"/>
      <c r="C802" s="101"/>
      <c r="D802" s="101"/>
      <c r="E802" s="101"/>
      <c r="F802" s="102"/>
      <c r="G802" s="108"/>
      <c r="H802" s="108"/>
      <c r="I802" s="108"/>
      <c r="J802" s="108"/>
      <c r="K802" s="74"/>
      <c r="L802" s="74"/>
      <c r="M802" s="74"/>
      <c r="N802" s="75"/>
      <c r="O802" s="75"/>
      <c r="P802" s="75"/>
    </row>
    <row r="803" hidden="1">
      <c r="A803" s="110"/>
      <c r="B803" s="100"/>
      <c r="C803" s="101"/>
      <c r="D803" s="101"/>
      <c r="E803" s="101"/>
      <c r="F803" s="102"/>
      <c r="G803" s="108"/>
      <c r="H803" s="108"/>
      <c r="I803" s="108"/>
      <c r="J803" s="108"/>
      <c r="K803" s="74"/>
      <c r="L803" s="74"/>
      <c r="M803" s="74"/>
      <c r="N803" s="75"/>
      <c r="O803" s="75"/>
      <c r="P803" s="75"/>
    </row>
    <row r="804" hidden="1">
      <c r="A804" s="110"/>
      <c r="B804" s="100"/>
      <c r="C804" s="101"/>
      <c r="D804" s="101"/>
      <c r="E804" s="101"/>
      <c r="F804" s="102"/>
      <c r="G804" s="108"/>
      <c r="H804" s="108"/>
      <c r="I804" s="108"/>
      <c r="J804" s="108"/>
      <c r="K804" s="74"/>
      <c r="L804" s="74"/>
      <c r="M804" s="74"/>
      <c r="N804" s="75"/>
      <c r="O804" s="75"/>
      <c r="P804" s="75"/>
    </row>
    <row r="805" hidden="1">
      <c r="A805" s="110"/>
      <c r="B805" s="100"/>
      <c r="C805" s="101"/>
      <c r="D805" s="101"/>
      <c r="E805" s="101"/>
      <c r="F805" s="102"/>
      <c r="G805" s="108"/>
      <c r="H805" s="108"/>
      <c r="I805" s="108"/>
      <c r="J805" s="108"/>
      <c r="K805" s="74"/>
      <c r="L805" s="74"/>
      <c r="M805" s="74"/>
      <c r="N805" s="75"/>
      <c r="O805" s="75"/>
      <c r="P805" s="75"/>
    </row>
    <row r="806" hidden="1">
      <c r="A806" s="110"/>
      <c r="B806" s="100"/>
      <c r="C806" s="101"/>
      <c r="D806" s="101"/>
      <c r="E806" s="101"/>
      <c r="F806" s="102"/>
      <c r="G806" s="108"/>
      <c r="H806" s="108"/>
      <c r="I806" s="108"/>
      <c r="J806" s="108"/>
      <c r="K806" s="74"/>
      <c r="L806" s="74"/>
      <c r="M806" s="74"/>
      <c r="N806" s="75"/>
      <c r="O806" s="75"/>
      <c r="P806" s="75"/>
    </row>
    <row r="807" hidden="1">
      <c r="A807" s="110"/>
      <c r="B807" s="100"/>
      <c r="C807" s="101"/>
      <c r="D807" s="101"/>
      <c r="E807" s="101"/>
      <c r="F807" s="102"/>
      <c r="G807" s="108"/>
      <c r="H807" s="108"/>
      <c r="I807" s="108"/>
      <c r="J807" s="108"/>
      <c r="K807" s="74"/>
      <c r="L807" s="74"/>
      <c r="M807" s="74"/>
      <c r="N807" s="75"/>
      <c r="O807" s="75"/>
      <c r="P807" s="75"/>
    </row>
    <row r="808" hidden="1">
      <c r="A808" s="110"/>
      <c r="B808" s="100"/>
      <c r="C808" s="101"/>
      <c r="D808" s="101"/>
      <c r="E808" s="101"/>
      <c r="F808" s="102"/>
      <c r="G808" s="108"/>
      <c r="H808" s="108"/>
      <c r="I808" s="108"/>
      <c r="J808" s="108"/>
      <c r="K808" s="74"/>
      <c r="L808" s="74"/>
      <c r="M808" s="74"/>
      <c r="N808" s="75"/>
      <c r="O808" s="75"/>
      <c r="P808" s="75"/>
    </row>
    <row r="809" hidden="1">
      <c r="A809" s="110"/>
      <c r="B809" s="100"/>
      <c r="C809" s="101"/>
      <c r="D809" s="101"/>
      <c r="E809" s="101"/>
      <c r="F809" s="102"/>
      <c r="G809" s="108"/>
      <c r="H809" s="108"/>
      <c r="I809" s="108"/>
      <c r="J809" s="108"/>
      <c r="K809" s="74"/>
      <c r="L809" s="74"/>
      <c r="M809" s="74"/>
      <c r="N809" s="75"/>
      <c r="O809" s="75"/>
      <c r="P809" s="75"/>
    </row>
    <row r="810" hidden="1">
      <c r="A810" s="110"/>
      <c r="B810" s="100"/>
      <c r="C810" s="101"/>
      <c r="D810" s="101"/>
      <c r="E810" s="101"/>
      <c r="F810" s="102"/>
      <c r="G810" s="108"/>
      <c r="H810" s="108"/>
      <c r="I810" s="108"/>
      <c r="J810" s="108"/>
      <c r="K810" s="74"/>
      <c r="L810" s="74"/>
      <c r="M810" s="74"/>
      <c r="N810" s="75"/>
      <c r="O810" s="75"/>
      <c r="P810" s="75"/>
    </row>
    <row r="811" hidden="1">
      <c r="A811" s="110"/>
      <c r="B811" s="100"/>
      <c r="C811" s="101"/>
      <c r="D811" s="101"/>
      <c r="E811" s="101"/>
      <c r="F811" s="102"/>
      <c r="G811" s="108"/>
      <c r="H811" s="108"/>
      <c r="I811" s="108"/>
      <c r="J811" s="108"/>
      <c r="K811" s="74"/>
      <c r="L811" s="74"/>
      <c r="M811" s="74"/>
      <c r="N811" s="75"/>
      <c r="O811" s="75"/>
      <c r="P811" s="75"/>
    </row>
    <row r="812" hidden="1">
      <c r="A812" s="110"/>
      <c r="B812" s="100"/>
      <c r="C812" s="101"/>
      <c r="D812" s="101"/>
      <c r="E812" s="101"/>
      <c r="F812" s="102"/>
      <c r="G812" s="108"/>
      <c r="H812" s="108"/>
      <c r="I812" s="108"/>
      <c r="J812" s="108"/>
      <c r="K812" s="74"/>
      <c r="L812" s="74"/>
      <c r="M812" s="74"/>
      <c r="N812" s="75"/>
      <c r="O812" s="75"/>
      <c r="P812" s="75"/>
    </row>
    <row r="813" hidden="1">
      <c r="A813" s="110"/>
      <c r="B813" s="100"/>
      <c r="C813" s="101"/>
      <c r="D813" s="101"/>
      <c r="E813" s="101"/>
      <c r="F813" s="102"/>
      <c r="G813" s="108"/>
      <c r="H813" s="108"/>
      <c r="I813" s="108"/>
      <c r="J813" s="108"/>
      <c r="K813" s="74"/>
      <c r="L813" s="74"/>
      <c r="M813" s="74"/>
      <c r="N813" s="75"/>
      <c r="O813" s="75"/>
      <c r="P813" s="75"/>
    </row>
    <row r="814" hidden="1">
      <c r="A814" s="110"/>
      <c r="B814" s="100"/>
      <c r="C814" s="101"/>
      <c r="D814" s="101"/>
      <c r="E814" s="101"/>
      <c r="F814" s="102"/>
      <c r="G814" s="108"/>
      <c r="H814" s="108"/>
      <c r="I814" s="108"/>
      <c r="J814" s="108"/>
      <c r="K814" s="74"/>
      <c r="L814" s="74"/>
      <c r="M814" s="74"/>
      <c r="N814" s="75"/>
      <c r="O814" s="75"/>
      <c r="P814" s="75"/>
    </row>
    <row r="815" hidden="1">
      <c r="A815" s="110"/>
      <c r="B815" s="100"/>
      <c r="C815" s="101"/>
      <c r="D815" s="101"/>
      <c r="E815" s="101"/>
      <c r="F815" s="102"/>
      <c r="G815" s="108"/>
      <c r="H815" s="108"/>
      <c r="I815" s="108"/>
      <c r="J815" s="108"/>
      <c r="K815" s="74"/>
      <c r="L815" s="74"/>
      <c r="M815" s="74"/>
      <c r="N815" s="75"/>
      <c r="O815" s="75"/>
      <c r="P815" s="75"/>
    </row>
    <row r="816" hidden="1">
      <c r="A816" s="110"/>
      <c r="B816" s="100"/>
      <c r="C816" s="101"/>
      <c r="D816" s="101"/>
      <c r="E816" s="101"/>
      <c r="F816" s="102"/>
      <c r="G816" s="108"/>
      <c r="H816" s="108"/>
      <c r="I816" s="108"/>
      <c r="J816" s="108"/>
      <c r="K816" s="74"/>
      <c r="L816" s="74"/>
      <c r="M816" s="74"/>
      <c r="N816" s="75"/>
      <c r="O816" s="75"/>
      <c r="P816" s="75"/>
    </row>
    <row r="817" hidden="1">
      <c r="A817" s="110"/>
      <c r="B817" s="100"/>
      <c r="C817" s="101"/>
      <c r="D817" s="101"/>
      <c r="E817" s="101"/>
      <c r="F817" s="102"/>
      <c r="G817" s="108"/>
      <c r="H817" s="108"/>
      <c r="I817" s="108"/>
      <c r="J817" s="108"/>
      <c r="K817" s="74"/>
      <c r="L817" s="74"/>
      <c r="M817" s="74"/>
      <c r="N817" s="75"/>
      <c r="O817" s="75"/>
      <c r="P817" s="75"/>
    </row>
    <row r="818" hidden="1">
      <c r="A818" s="110"/>
      <c r="B818" s="100"/>
      <c r="C818" s="101"/>
      <c r="D818" s="101"/>
      <c r="E818" s="101"/>
      <c r="F818" s="102"/>
      <c r="G818" s="108"/>
      <c r="H818" s="108"/>
      <c r="I818" s="108"/>
      <c r="J818" s="108"/>
      <c r="K818" s="74"/>
      <c r="L818" s="74"/>
      <c r="M818" s="74"/>
      <c r="N818" s="75"/>
      <c r="O818" s="75"/>
      <c r="P818" s="75"/>
    </row>
    <row r="819" hidden="1">
      <c r="A819" s="110"/>
      <c r="B819" s="100"/>
      <c r="C819" s="101"/>
      <c r="D819" s="101"/>
      <c r="E819" s="101"/>
      <c r="F819" s="102"/>
      <c r="G819" s="108"/>
      <c r="H819" s="108"/>
      <c r="I819" s="108"/>
      <c r="J819" s="108"/>
      <c r="K819" s="74"/>
      <c r="L819" s="74"/>
      <c r="M819" s="74"/>
      <c r="N819" s="75"/>
      <c r="O819" s="75"/>
      <c r="P819" s="75"/>
    </row>
    <row r="820" hidden="1">
      <c r="A820" s="110"/>
      <c r="B820" s="100"/>
      <c r="C820" s="101"/>
      <c r="D820" s="101"/>
      <c r="E820" s="101"/>
      <c r="F820" s="102"/>
      <c r="G820" s="108"/>
      <c r="H820" s="108"/>
      <c r="I820" s="108"/>
      <c r="J820" s="108"/>
      <c r="K820" s="74"/>
      <c r="L820" s="74"/>
      <c r="M820" s="74"/>
      <c r="N820" s="75"/>
      <c r="O820" s="75"/>
      <c r="P820" s="75"/>
    </row>
    <row r="821" hidden="1">
      <c r="A821" s="110"/>
      <c r="B821" s="100"/>
      <c r="C821" s="101"/>
      <c r="D821" s="101"/>
      <c r="E821" s="101"/>
      <c r="F821" s="102"/>
      <c r="G821" s="108"/>
      <c r="H821" s="108"/>
      <c r="I821" s="108"/>
      <c r="J821" s="108"/>
      <c r="K821" s="74"/>
      <c r="L821" s="74"/>
      <c r="M821" s="74"/>
      <c r="N821" s="75"/>
      <c r="O821" s="75"/>
      <c r="P821" s="75"/>
    </row>
    <row r="822" hidden="1">
      <c r="A822" s="110"/>
      <c r="B822" s="100"/>
      <c r="C822" s="101"/>
      <c r="D822" s="101"/>
      <c r="E822" s="101"/>
      <c r="F822" s="102"/>
      <c r="G822" s="108"/>
      <c r="H822" s="108"/>
      <c r="I822" s="108"/>
      <c r="J822" s="108"/>
      <c r="K822" s="74"/>
      <c r="L822" s="74"/>
      <c r="M822" s="74"/>
      <c r="N822" s="75"/>
      <c r="O822" s="75"/>
      <c r="P822" s="75"/>
    </row>
    <row r="823" hidden="1">
      <c r="A823" s="110"/>
      <c r="B823" s="100"/>
      <c r="C823" s="101"/>
      <c r="D823" s="101"/>
      <c r="E823" s="101"/>
      <c r="F823" s="102"/>
      <c r="G823" s="108"/>
      <c r="H823" s="108"/>
      <c r="I823" s="108"/>
      <c r="J823" s="108"/>
      <c r="K823" s="74"/>
      <c r="L823" s="74"/>
      <c r="M823" s="74"/>
      <c r="N823" s="75"/>
      <c r="O823" s="75"/>
      <c r="P823" s="75"/>
    </row>
    <row r="824" hidden="1">
      <c r="A824" s="110"/>
      <c r="B824" s="100"/>
      <c r="C824" s="101"/>
      <c r="D824" s="101"/>
      <c r="E824" s="101"/>
      <c r="F824" s="102"/>
      <c r="G824" s="108"/>
      <c r="H824" s="108"/>
      <c r="I824" s="108"/>
      <c r="J824" s="108"/>
      <c r="K824" s="74"/>
      <c r="L824" s="74"/>
      <c r="M824" s="74"/>
      <c r="N824" s="75"/>
      <c r="O824" s="75"/>
      <c r="P824" s="75"/>
    </row>
    <row r="825" hidden="1">
      <c r="A825" s="110"/>
      <c r="B825" s="100"/>
      <c r="C825" s="101"/>
      <c r="D825" s="101"/>
      <c r="E825" s="101"/>
      <c r="F825" s="102"/>
      <c r="G825" s="108"/>
      <c r="H825" s="108"/>
      <c r="I825" s="108"/>
      <c r="J825" s="108"/>
      <c r="K825" s="74"/>
      <c r="L825" s="74"/>
      <c r="M825" s="74"/>
      <c r="N825" s="75"/>
      <c r="O825" s="75"/>
      <c r="P825" s="75"/>
    </row>
    <row r="826" hidden="1">
      <c r="A826" s="110"/>
      <c r="B826" s="100"/>
      <c r="C826" s="101"/>
      <c r="D826" s="101"/>
      <c r="E826" s="101"/>
      <c r="F826" s="102"/>
      <c r="G826" s="108"/>
      <c r="H826" s="108"/>
      <c r="I826" s="108"/>
      <c r="J826" s="108"/>
      <c r="K826" s="74"/>
      <c r="L826" s="74"/>
      <c r="M826" s="74"/>
      <c r="N826" s="75"/>
      <c r="O826" s="75"/>
      <c r="P826" s="75"/>
    </row>
    <row r="827" hidden="1">
      <c r="A827" s="110"/>
      <c r="B827" s="100"/>
      <c r="C827" s="101"/>
      <c r="D827" s="101"/>
      <c r="E827" s="101"/>
      <c r="F827" s="102"/>
      <c r="G827" s="108"/>
      <c r="H827" s="108"/>
      <c r="I827" s="108"/>
      <c r="J827" s="108"/>
      <c r="K827" s="74"/>
      <c r="L827" s="74"/>
      <c r="M827" s="74"/>
      <c r="N827" s="75"/>
      <c r="O827" s="75"/>
      <c r="P827" s="75"/>
    </row>
    <row r="828" hidden="1">
      <c r="A828" s="110"/>
      <c r="B828" s="100"/>
      <c r="C828" s="101"/>
      <c r="D828" s="101"/>
      <c r="E828" s="101"/>
      <c r="F828" s="102"/>
      <c r="G828" s="108"/>
      <c r="H828" s="108"/>
      <c r="I828" s="108"/>
      <c r="J828" s="108"/>
      <c r="K828" s="74"/>
      <c r="L828" s="74"/>
      <c r="M828" s="74"/>
      <c r="N828" s="75"/>
      <c r="O828" s="75"/>
      <c r="P828" s="75"/>
    </row>
    <row r="829" hidden="1">
      <c r="A829" s="110"/>
      <c r="B829" s="100"/>
      <c r="C829" s="101"/>
      <c r="D829" s="101"/>
      <c r="E829" s="101"/>
      <c r="F829" s="102"/>
      <c r="G829" s="108"/>
      <c r="H829" s="108"/>
      <c r="I829" s="108"/>
      <c r="J829" s="108"/>
      <c r="K829" s="74"/>
      <c r="L829" s="74"/>
      <c r="M829" s="74"/>
      <c r="N829" s="75"/>
      <c r="O829" s="75"/>
      <c r="P829" s="75"/>
    </row>
    <row r="830" hidden="1">
      <c r="A830" s="110"/>
      <c r="B830" s="100"/>
      <c r="C830" s="101"/>
      <c r="D830" s="101"/>
      <c r="E830" s="101"/>
      <c r="F830" s="102"/>
      <c r="G830" s="108"/>
      <c r="H830" s="108"/>
      <c r="I830" s="108"/>
      <c r="J830" s="108"/>
      <c r="K830" s="74"/>
      <c r="L830" s="74"/>
      <c r="M830" s="74"/>
      <c r="N830" s="75"/>
      <c r="O830" s="75"/>
      <c r="P830" s="75"/>
    </row>
    <row r="831" hidden="1">
      <c r="A831" s="110"/>
      <c r="B831" s="100"/>
      <c r="C831" s="101"/>
      <c r="D831" s="101"/>
      <c r="E831" s="101"/>
      <c r="F831" s="102"/>
      <c r="G831" s="108"/>
      <c r="H831" s="108"/>
      <c r="I831" s="108"/>
      <c r="J831" s="108"/>
      <c r="K831" s="74"/>
      <c r="L831" s="74"/>
      <c r="M831" s="74"/>
      <c r="N831" s="75"/>
      <c r="O831" s="75"/>
      <c r="P831" s="75"/>
    </row>
    <row r="832" hidden="1">
      <c r="A832" s="110"/>
      <c r="B832" s="100"/>
      <c r="C832" s="101"/>
      <c r="D832" s="101"/>
      <c r="E832" s="101"/>
      <c r="F832" s="102"/>
      <c r="G832" s="108"/>
      <c r="H832" s="108"/>
      <c r="I832" s="108"/>
      <c r="J832" s="108"/>
      <c r="K832" s="74"/>
      <c r="L832" s="74"/>
      <c r="M832" s="74"/>
      <c r="N832" s="75"/>
      <c r="O832" s="75"/>
      <c r="P832" s="75"/>
    </row>
    <row r="833" hidden="1">
      <c r="A833" s="110"/>
      <c r="B833" s="100"/>
      <c r="C833" s="101"/>
      <c r="D833" s="101"/>
      <c r="E833" s="101"/>
      <c r="F833" s="102"/>
      <c r="G833" s="108"/>
      <c r="H833" s="108"/>
      <c r="I833" s="108"/>
      <c r="J833" s="108"/>
      <c r="K833" s="74"/>
      <c r="L833" s="74"/>
      <c r="M833" s="74"/>
      <c r="N833" s="75"/>
      <c r="O833" s="75"/>
      <c r="P833" s="75"/>
    </row>
    <row r="834" hidden="1">
      <c r="A834" s="110"/>
      <c r="B834" s="100"/>
      <c r="C834" s="101"/>
      <c r="D834" s="101"/>
      <c r="E834" s="101"/>
      <c r="F834" s="102"/>
      <c r="G834" s="108"/>
      <c r="H834" s="108"/>
      <c r="I834" s="108"/>
      <c r="J834" s="108"/>
      <c r="K834" s="74"/>
      <c r="L834" s="74"/>
      <c r="M834" s="74"/>
      <c r="N834" s="75"/>
      <c r="O834" s="75"/>
      <c r="P834" s="75"/>
    </row>
    <row r="835" hidden="1">
      <c r="A835" s="110"/>
      <c r="B835" s="100"/>
      <c r="C835" s="101"/>
      <c r="D835" s="101"/>
      <c r="E835" s="101"/>
      <c r="F835" s="102"/>
      <c r="G835" s="108"/>
      <c r="H835" s="108"/>
      <c r="I835" s="108"/>
      <c r="J835" s="108"/>
      <c r="K835" s="74"/>
      <c r="L835" s="74"/>
      <c r="M835" s="74"/>
      <c r="N835" s="75"/>
      <c r="O835" s="75"/>
      <c r="P835" s="75"/>
    </row>
    <row r="836" hidden="1">
      <c r="A836" s="110"/>
      <c r="B836" s="100"/>
      <c r="C836" s="101"/>
      <c r="D836" s="101"/>
      <c r="E836" s="101"/>
      <c r="F836" s="102"/>
      <c r="G836" s="108"/>
      <c r="H836" s="108"/>
      <c r="I836" s="108"/>
      <c r="J836" s="108"/>
      <c r="K836" s="74"/>
      <c r="L836" s="74"/>
      <c r="M836" s="74"/>
      <c r="N836" s="75"/>
      <c r="O836" s="75"/>
      <c r="P836" s="75"/>
    </row>
    <row r="837" hidden="1">
      <c r="A837" s="110"/>
      <c r="B837" s="100"/>
      <c r="C837" s="101"/>
      <c r="D837" s="101"/>
      <c r="E837" s="101"/>
      <c r="F837" s="102"/>
      <c r="G837" s="108"/>
      <c r="H837" s="108"/>
      <c r="I837" s="108"/>
      <c r="J837" s="108"/>
      <c r="K837" s="74"/>
      <c r="L837" s="74"/>
      <c r="M837" s="74"/>
      <c r="N837" s="75"/>
      <c r="O837" s="75"/>
      <c r="P837" s="75"/>
    </row>
    <row r="838" hidden="1">
      <c r="A838" s="110"/>
      <c r="B838" s="100"/>
      <c r="C838" s="101"/>
      <c r="D838" s="101"/>
      <c r="E838" s="101"/>
      <c r="F838" s="102"/>
      <c r="G838" s="108"/>
      <c r="H838" s="108"/>
      <c r="I838" s="108"/>
      <c r="J838" s="108"/>
      <c r="K838" s="74"/>
      <c r="L838" s="74"/>
      <c r="M838" s="74"/>
      <c r="N838" s="75"/>
      <c r="O838" s="75"/>
      <c r="P838" s="75"/>
    </row>
    <row r="839" hidden="1">
      <c r="A839" s="110"/>
      <c r="B839" s="100"/>
      <c r="C839" s="101"/>
      <c r="D839" s="101"/>
      <c r="E839" s="101"/>
      <c r="F839" s="102"/>
      <c r="G839" s="108"/>
      <c r="H839" s="108"/>
      <c r="I839" s="108"/>
      <c r="J839" s="108"/>
      <c r="K839" s="74"/>
      <c r="L839" s="74"/>
      <c r="M839" s="74"/>
      <c r="N839" s="75"/>
      <c r="O839" s="75"/>
      <c r="P839" s="75"/>
    </row>
    <row r="840" hidden="1">
      <c r="A840" s="110"/>
      <c r="B840" s="100"/>
      <c r="C840" s="101"/>
      <c r="D840" s="101"/>
      <c r="E840" s="101"/>
      <c r="F840" s="102"/>
      <c r="G840" s="108"/>
      <c r="H840" s="108"/>
      <c r="I840" s="108"/>
      <c r="J840" s="108"/>
      <c r="K840" s="74"/>
      <c r="L840" s="74"/>
      <c r="M840" s="74"/>
      <c r="N840" s="75"/>
      <c r="O840" s="75"/>
      <c r="P840" s="75"/>
    </row>
    <row r="841" hidden="1">
      <c r="A841" s="110"/>
      <c r="B841" s="100"/>
      <c r="C841" s="101"/>
      <c r="D841" s="101"/>
      <c r="E841" s="101"/>
      <c r="F841" s="102"/>
      <c r="G841" s="108"/>
      <c r="H841" s="108"/>
      <c r="I841" s="108"/>
      <c r="J841" s="108"/>
      <c r="K841" s="74"/>
      <c r="L841" s="74"/>
      <c r="M841" s="74"/>
      <c r="N841" s="75"/>
      <c r="O841" s="75"/>
      <c r="P841" s="75"/>
    </row>
    <row r="842" hidden="1">
      <c r="A842" s="110"/>
      <c r="B842" s="100"/>
      <c r="C842" s="101"/>
      <c r="D842" s="101"/>
      <c r="E842" s="101"/>
      <c r="F842" s="102"/>
      <c r="G842" s="108"/>
      <c r="H842" s="108"/>
      <c r="I842" s="108"/>
      <c r="J842" s="108"/>
      <c r="K842" s="74"/>
      <c r="L842" s="74"/>
      <c r="M842" s="74"/>
      <c r="N842" s="75"/>
      <c r="O842" s="75"/>
      <c r="P842" s="75"/>
    </row>
    <row r="843" hidden="1">
      <c r="A843" s="110"/>
      <c r="B843" s="100"/>
      <c r="C843" s="101"/>
      <c r="D843" s="101"/>
      <c r="E843" s="101"/>
      <c r="F843" s="102"/>
      <c r="G843" s="108"/>
      <c r="H843" s="108"/>
      <c r="I843" s="108"/>
      <c r="J843" s="108"/>
      <c r="K843" s="74"/>
      <c r="L843" s="74"/>
      <c r="M843" s="74"/>
      <c r="N843" s="75"/>
      <c r="O843" s="75"/>
      <c r="P843" s="75"/>
    </row>
    <row r="844" hidden="1">
      <c r="A844" s="110"/>
      <c r="B844" s="100"/>
      <c r="C844" s="101"/>
      <c r="D844" s="101"/>
      <c r="E844" s="101"/>
      <c r="F844" s="102"/>
      <c r="G844" s="108"/>
      <c r="H844" s="108"/>
      <c r="I844" s="108"/>
      <c r="J844" s="108"/>
      <c r="K844" s="74"/>
      <c r="L844" s="74"/>
      <c r="M844" s="74"/>
      <c r="N844" s="75"/>
      <c r="O844" s="75"/>
      <c r="P844" s="75"/>
    </row>
    <row r="845" hidden="1">
      <c r="A845" s="110"/>
      <c r="B845" s="100"/>
      <c r="C845" s="101"/>
      <c r="D845" s="101"/>
      <c r="E845" s="101"/>
      <c r="F845" s="102"/>
      <c r="G845" s="108"/>
      <c r="H845" s="108"/>
      <c r="I845" s="108"/>
      <c r="J845" s="108"/>
      <c r="K845" s="74"/>
      <c r="L845" s="74"/>
      <c r="M845" s="74"/>
      <c r="N845" s="75"/>
      <c r="O845" s="75"/>
      <c r="P845" s="75"/>
    </row>
    <row r="846" hidden="1">
      <c r="A846" s="110"/>
      <c r="B846" s="100"/>
      <c r="C846" s="101"/>
      <c r="D846" s="101"/>
      <c r="E846" s="101"/>
      <c r="F846" s="102"/>
      <c r="G846" s="108"/>
      <c r="H846" s="108"/>
      <c r="I846" s="108"/>
      <c r="J846" s="108"/>
      <c r="K846" s="74"/>
      <c r="L846" s="74"/>
      <c r="M846" s="74"/>
      <c r="N846" s="75"/>
      <c r="O846" s="75"/>
      <c r="P846" s="75"/>
    </row>
    <row r="847" hidden="1">
      <c r="A847" s="110"/>
      <c r="B847" s="100"/>
      <c r="C847" s="101"/>
      <c r="D847" s="101"/>
      <c r="E847" s="101"/>
      <c r="F847" s="102"/>
      <c r="G847" s="108"/>
      <c r="H847" s="108"/>
      <c r="I847" s="108"/>
      <c r="J847" s="108"/>
      <c r="K847" s="74"/>
      <c r="L847" s="74"/>
      <c r="M847" s="74"/>
      <c r="N847" s="75"/>
      <c r="O847" s="75"/>
      <c r="P847" s="75"/>
    </row>
    <row r="848" hidden="1">
      <c r="A848" s="110"/>
      <c r="B848" s="100"/>
      <c r="C848" s="101"/>
      <c r="D848" s="101"/>
      <c r="E848" s="101"/>
      <c r="F848" s="102"/>
      <c r="G848" s="108"/>
      <c r="H848" s="108"/>
      <c r="I848" s="108"/>
      <c r="J848" s="108"/>
      <c r="K848" s="74"/>
      <c r="L848" s="74"/>
      <c r="M848" s="74"/>
      <c r="N848" s="75"/>
      <c r="O848" s="75"/>
      <c r="P848" s="75"/>
    </row>
    <row r="849" hidden="1">
      <c r="A849" s="110"/>
      <c r="B849" s="100"/>
      <c r="C849" s="101"/>
      <c r="D849" s="101"/>
      <c r="E849" s="101"/>
      <c r="F849" s="102"/>
      <c r="G849" s="108"/>
      <c r="H849" s="108"/>
      <c r="I849" s="108"/>
      <c r="J849" s="108"/>
      <c r="K849" s="74"/>
      <c r="L849" s="74"/>
      <c r="M849" s="74"/>
      <c r="N849" s="75"/>
      <c r="O849" s="75"/>
      <c r="P849" s="75"/>
    </row>
    <row r="850" hidden="1">
      <c r="A850" s="110"/>
      <c r="B850" s="100"/>
      <c r="C850" s="101"/>
      <c r="D850" s="101"/>
      <c r="E850" s="101"/>
      <c r="F850" s="102"/>
      <c r="G850" s="108"/>
      <c r="H850" s="108"/>
      <c r="I850" s="108"/>
      <c r="J850" s="108"/>
      <c r="K850" s="74"/>
      <c r="L850" s="74"/>
      <c r="M850" s="74"/>
      <c r="N850" s="75"/>
      <c r="O850" s="75"/>
      <c r="P850" s="75"/>
    </row>
    <row r="851" hidden="1">
      <c r="A851" s="110"/>
      <c r="B851" s="100"/>
      <c r="C851" s="101"/>
      <c r="D851" s="101"/>
      <c r="E851" s="101"/>
      <c r="F851" s="102"/>
      <c r="G851" s="108"/>
      <c r="H851" s="108"/>
      <c r="I851" s="108"/>
      <c r="J851" s="108"/>
      <c r="K851" s="74"/>
      <c r="L851" s="74"/>
      <c r="M851" s="74"/>
      <c r="N851" s="75"/>
      <c r="O851" s="75"/>
      <c r="P851" s="75"/>
    </row>
    <row r="852" hidden="1">
      <c r="A852" s="110"/>
      <c r="B852" s="100"/>
      <c r="C852" s="101"/>
      <c r="D852" s="101"/>
      <c r="E852" s="101"/>
      <c r="F852" s="102"/>
      <c r="G852" s="108"/>
      <c r="H852" s="108"/>
      <c r="I852" s="108"/>
      <c r="J852" s="108"/>
      <c r="K852" s="74"/>
      <c r="L852" s="74"/>
      <c r="M852" s="74"/>
      <c r="N852" s="75"/>
      <c r="O852" s="75"/>
      <c r="P852" s="75"/>
    </row>
    <row r="853" hidden="1">
      <c r="A853" s="110"/>
      <c r="B853" s="100"/>
      <c r="C853" s="101"/>
      <c r="D853" s="101"/>
      <c r="E853" s="101"/>
      <c r="F853" s="102"/>
      <c r="G853" s="108"/>
      <c r="H853" s="108"/>
      <c r="I853" s="108"/>
      <c r="J853" s="108"/>
      <c r="K853" s="74"/>
      <c r="L853" s="74"/>
      <c r="M853" s="74"/>
      <c r="N853" s="75"/>
      <c r="O853" s="75"/>
      <c r="P853" s="75"/>
    </row>
    <row r="854" hidden="1">
      <c r="A854" s="110"/>
      <c r="B854" s="100"/>
      <c r="C854" s="101"/>
      <c r="D854" s="101"/>
      <c r="E854" s="101"/>
      <c r="F854" s="102"/>
      <c r="G854" s="108"/>
      <c r="H854" s="108"/>
      <c r="I854" s="108"/>
      <c r="J854" s="108"/>
      <c r="K854" s="74"/>
      <c r="L854" s="74"/>
      <c r="M854" s="74"/>
      <c r="N854" s="75"/>
      <c r="O854" s="75"/>
      <c r="P854" s="75"/>
    </row>
    <row r="855" hidden="1">
      <c r="A855" s="110"/>
      <c r="B855" s="100"/>
      <c r="C855" s="101"/>
      <c r="D855" s="101"/>
      <c r="E855" s="101"/>
      <c r="F855" s="102"/>
      <c r="G855" s="108"/>
      <c r="H855" s="108"/>
      <c r="I855" s="108"/>
      <c r="J855" s="108"/>
      <c r="K855" s="74"/>
      <c r="L855" s="74"/>
      <c r="M855" s="74"/>
      <c r="N855" s="75"/>
      <c r="O855" s="75"/>
      <c r="P855" s="75"/>
    </row>
    <row r="856" hidden="1">
      <c r="A856" s="110"/>
      <c r="B856" s="100"/>
      <c r="C856" s="101"/>
      <c r="D856" s="101"/>
      <c r="E856" s="101"/>
      <c r="F856" s="102"/>
      <c r="G856" s="108"/>
      <c r="H856" s="108"/>
      <c r="I856" s="108"/>
      <c r="J856" s="108"/>
      <c r="K856" s="74"/>
      <c r="L856" s="74"/>
      <c r="M856" s="74"/>
      <c r="N856" s="75"/>
      <c r="O856" s="75"/>
      <c r="P856" s="75"/>
    </row>
    <row r="857" hidden="1">
      <c r="A857" s="110"/>
      <c r="B857" s="100"/>
      <c r="C857" s="101"/>
      <c r="D857" s="101"/>
      <c r="E857" s="101"/>
      <c r="F857" s="102"/>
      <c r="G857" s="108"/>
      <c r="H857" s="108"/>
      <c r="I857" s="108"/>
      <c r="J857" s="108"/>
      <c r="K857" s="74"/>
      <c r="L857" s="74"/>
      <c r="M857" s="74"/>
      <c r="N857" s="75"/>
      <c r="O857" s="75"/>
      <c r="P857" s="75"/>
    </row>
    <row r="858" hidden="1">
      <c r="A858" s="110"/>
      <c r="B858" s="100"/>
      <c r="C858" s="101"/>
      <c r="D858" s="101"/>
      <c r="E858" s="101"/>
      <c r="F858" s="102"/>
      <c r="G858" s="108"/>
      <c r="H858" s="108"/>
      <c r="I858" s="108"/>
      <c r="J858" s="108"/>
      <c r="K858" s="74"/>
      <c r="L858" s="74"/>
      <c r="M858" s="74"/>
      <c r="N858" s="75"/>
      <c r="O858" s="75"/>
      <c r="P858" s="75"/>
    </row>
    <row r="859" hidden="1">
      <c r="A859" s="110"/>
      <c r="B859" s="100"/>
      <c r="C859" s="101"/>
      <c r="D859" s="101"/>
      <c r="E859" s="101"/>
      <c r="F859" s="102"/>
      <c r="G859" s="108"/>
      <c r="H859" s="108"/>
      <c r="I859" s="108"/>
      <c r="J859" s="108"/>
      <c r="K859" s="74"/>
      <c r="L859" s="74"/>
      <c r="M859" s="74"/>
      <c r="N859" s="75"/>
      <c r="O859" s="75"/>
      <c r="P859" s="75"/>
    </row>
    <row r="860" hidden="1">
      <c r="A860" s="110"/>
      <c r="B860" s="100"/>
      <c r="C860" s="101"/>
      <c r="D860" s="101"/>
      <c r="E860" s="101"/>
      <c r="F860" s="102"/>
      <c r="G860" s="108"/>
      <c r="H860" s="108"/>
      <c r="I860" s="108"/>
      <c r="J860" s="108"/>
      <c r="K860" s="74"/>
      <c r="L860" s="74"/>
      <c r="M860" s="74"/>
      <c r="N860" s="75"/>
      <c r="O860" s="75"/>
      <c r="P860" s="75"/>
    </row>
    <row r="861" hidden="1">
      <c r="A861" s="110"/>
      <c r="B861" s="100"/>
      <c r="C861" s="101"/>
      <c r="D861" s="101"/>
      <c r="E861" s="101"/>
      <c r="F861" s="102"/>
      <c r="G861" s="108"/>
      <c r="H861" s="108"/>
      <c r="I861" s="108"/>
      <c r="J861" s="108"/>
      <c r="K861" s="74"/>
      <c r="L861" s="74"/>
      <c r="M861" s="74"/>
      <c r="N861" s="75"/>
      <c r="O861" s="75"/>
      <c r="P861" s="75"/>
    </row>
    <row r="862" hidden="1">
      <c r="A862" s="110"/>
      <c r="B862" s="100"/>
      <c r="C862" s="101"/>
      <c r="D862" s="101"/>
      <c r="E862" s="101"/>
      <c r="F862" s="102"/>
      <c r="G862" s="108"/>
      <c r="H862" s="108"/>
      <c r="I862" s="108"/>
      <c r="J862" s="108"/>
      <c r="K862" s="74"/>
      <c r="L862" s="74"/>
      <c r="M862" s="74"/>
      <c r="N862" s="75"/>
      <c r="O862" s="75"/>
      <c r="P862" s="75"/>
    </row>
    <row r="863" hidden="1">
      <c r="A863" s="110"/>
      <c r="B863" s="100"/>
      <c r="C863" s="101"/>
      <c r="D863" s="101"/>
      <c r="E863" s="101"/>
      <c r="F863" s="102"/>
      <c r="G863" s="108"/>
      <c r="H863" s="108"/>
      <c r="I863" s="108"/>
      <c r="J863" s="108"/>
      <c r="K863" s="74"/>
      <c r="L863" s="74"/>
      <c r="M863" s="74"/>
      <c r="N863" s="75"/>
      <c r="O863" s="75"/>
      <c r="P863" s="75"/>
    </row>
    <row r="864" hidden="1">
      <c r="A864" s="110"/>
      <c r="B864" s="100"/>
      <c r="C864" s="101"/>
      <c r="D864" s="101"/>
      <c r="E864" s="101"/>
      <c r="F864" s="102"/>
      <c r="G864" s="108"/>
      <c r="H864" s="108"/>
      <c r="I864" s="108"/>
      <c r="J864" s="108"/>
      <c r="K864" s="74"/>
      <c r="L864" s="74"/>
      <c r="M864" s="74"/>
      <c r="N864" s="75"/>
      <c r="O864" s="75"/>
      <c r="P864" s="75"/>
    </row>
    <row r="865" hidden="1">
      <c r="A865" s="110"/>
      <c r="B865" s="100"/>
      <c r="C865" s="101"/>
      <c r="D865" s="101"/>
      <c r="E865" s="101"/>
      <c r="F865" s="102"/>
      <c r="G865" s="108"/>
      <c r="H865" s="108"/>
      <c r="I865" s="108"/>
      <c r="J865" s="108"/>
      <c r="K865" s="74"/>
      <c r="L865" s="74"/>
      <c r="M865" s="74"/>
      <c r="N865" s="75"/>
      <c r="O865" s="75"/>
      <c r="P865" s="75"/>
    </row>
    <row r="866" hidden="1">
      <c r="A866" s="110"/>
      <c r="B866" s="100"/>
      <c r="C866" s="101"/>
      <c r="D866" s="101"/>
      <c r="E866" s="101"/>
      <c r="F866" s="102"/>
      <c r="G866" s="108"/>
      <c r="H866" s="108"/>
      <c r="I866" s="108"/>
      <c r="J866" s="108"/>
      <c r="K866" s="74"/>
      <c r="L866" s="74"/>
      <c r="M866" s="74"/>
      <c r="N866" s="75"/>
      <c r="O866" s="75"/>
      <c r="P866" s="75"/>
    </row>
    <row r="867" hidden="1">
      <c r="A867" s="110"/>
      <c r="B867" s="100"/>
      <c r="C867" s="101"/>
      <c r="D867" s="101"/>
      <c r="E867" s="101"/>
      <c r="F867" s="102"/>
      <c r="G867" s="108"/>
      <c r="H867" s="108"/>
      <c r="I867" s="108"/>
      <c r="J867" s="108"/>
      <c r="K867" s="74"/>
      <c r="L867" s="74"/>
      <c r="M867" s="74"/>
      <c r="N867" s="75"/>
      <c r="O867" s="75"/>
      <c r="P867" s="75"/>
    </row>
    <row r="868" hidden="1">
      <c r="A868" s="110"/>
      <c r="B868" s="100"/>
      <c r="C868" s="101"/>
      <c r="D868" s="101"/>
      <c r="E868" s="101"/>
      <c r="F868" s="102"/>
      <c r="G868" s="108"/>
      <c r="H868" s="108"/>
      <c r="I868" s="108"/>
      <c r="J868" s="108"/>
      <c r="K868" s="74"/>
      <c r="L868" s="74"/>
      <c r="M868" s="74"/>
      <c r="N868" s="75"/>
      <c r="O868" s="75"/>
      <c r="P868" s="75"/>
    </row>
    <row r="869" hidden="1">
      <c r="A869" s="110"/>
      <c r="B869" s="100"/>
      <c r="C869" s="101"/>
      <c r="D869" s="101"/>
      <c r="E869" s="101"/>
      <c r="F869" s="102"/>
      <c r="G869" s="108"/>
      <c r="H869" s="108"/>
      <c r="I869" s="108"/>
      <c r="J869" s="108"/>
      <c r="K869" s="74"/>
      <c r="L869" s="74"/>
      <c r="M869" s="74"/>
      <c r="N869" s="75"/>
      <c r="O869" s="75"/>
      <c r="P869" s="75"/>
    </row>
    <row r="870" hidden="1">
      <c r="A870" s="110"/>
      <c r="B870" s="100"/>
      <c r="C870" s="101"/>
      <c r="D870" s="101"/>
      <c r="E870" s="101"/>
      <c r="F870" s="102"/>
      <c r="G870" s="108"/>
      <c r="H870" s="108"/>
      <c r="I870" s="108"/>
      <c r="J870" s="108"/>
      <c r="K870" s="74"/>
      <c r="L870" s="74"/>
      <c r="M870" s="74"/>
      <c r="N870" s="75"/>
      <c r="O870" s="75"/>
      <c r="P870" s="75"/>
    </row>
    <row r="871" hidden="1">
      <c r="A871" s="110"/>
      <c r="B871" s="100"/>
      <c r="C871" s="101"/>
      <c r="D871" s="101"/>
      <c r="E871" s="101"/>
      <c r="F871" s="102"/>
      <c r="G871" s="108"/>
      <c r="H871" s="108"/>
      <c r="I871" s="108"/>
      <c r="J871" s="108"/>
      <c r="K871" s="74"/>
      <c r="L871" s="74"/>
      <c r="M871" s="74"/>
      <c r="N871" s="75"/>
      <c r="O871" s="75"/>
      <c r="P871" s="75"/>
    </row>
    <row r="872" hidden="1">
      <c r="A872" s="110"/>
      <c r="B872" s="100"/>
      <c r="C872" s="101"/>
      <c r="D872" s="101"/>
      <c r="E872" s="101"/>
      <c r="F872" s="102"/>
      <c r="G872" s="108"/>
      <c r="H872" s="108"/>
      <c r="I872" s="108"/>
      <c r="J872" s="108"/>
      <c r="K872" s="74"/>
      <c r="L872" s="74"/>
      <c r="M872" s="74"/>
      <c r="N872" s="75"/>
      <c r="O872" s="75"/>
      <c r="P872" s="75"/>
    </row>
    <row r="873" hidden="1">
      <c r="A873" s="110"/>
      <c r="B873" s="100"/>
      <c r="C873" s="101"/>
      <c r="D873" s="101"/>
      <c r="E873" s="101"/>
      <c r="F873" s="102"/>
      <c r="G873" s="108"/>
      <c r="H873" s="108"/>
      <c r="I873" s="108"/>
      <c r="J873" s="108"/>
      <c r="K873" s="74"/>
      <c r="L873" s="74"/>
      <c r="M873" s="74"/>
      <c r="N873" s="75"/>
      <c r="O873" s="75"/>
      <c r="P873" s="75"/>
    </row>
    <row r="874" hidden="1">
      <c r="A874" s="110"/>
      <c r="B874" s="100"/>
      <c r="C874" s="101"/>
      <c r="D874" s="101"/>
      <c r="E874" s="101"/>
      <c r="F874" s="102"/>
      <c r="G874" s="108"/>
      <c r="H874" s="108"/>
      <c r="I874" s="108"/>
      <c r="J874" s="108"/>
      <c r="K874" s="74"/>
      <c r="L874" s="74"/>
      <c r="M874" s="74"/>
      <c r="N874" s="75"/>
      <c r="O874" s="75"/>
      <c r="P874" s="75"/>
    </row>
    <row r="875" hidden="1">
      <c r="A875" s="110"/>
      <c r="B875" s="100"/>
      <c r="C875" s="101"/>
      <c r="D875" s="101"/>
      <c r="E875" s="101"/>
      <c r="F875" s="102"/>
      <c r="G875" s="108"/>
      <c r="H875" s="108"/>
      <c r="I875" s="108"/>
      <c r="J875" s="108"/>
      <c r="K875" s="74"/>
      <c r="L875" s="74"/>
      <c r="M875" s="74"/>
      <c r="N875" s="75"/>
      <c r="O875" s="75"/>
      <c r="P875" s="75"/>
    </row>
    <row r="876" hidden="1">
      <c r="A876" s="110"/>
      <c r="B876" s="100"/>
      <c r="C876" s="101"/>
      <c r="D876" s="101"/>
      <c r="E876" s="101"/>
      <c r="F876" s="102"/>
      <c r="G876" s="108"/>
      <c r="H876" s="108"/>
      <c r="I876" s="108"/>
      <c r="J876" s="108"/>
      <c r="K876" s="74"/>
      <c r="L876" s="74"/>
      <c r="M876" s="74"/>
      <c r="N876" s="75"/>
      <c r="O876" s="75"/>
      <c r="P876" s="75"/>
    </row>
    <row r="877" hidden="1">
      <c r="A877" s="110"/>
      <c r="B877" s="100"/>
      <c r="C877" s="101"/>
      <c r="D877" s="101"/>
      <c r="E877" s="101"/>
      <c r="F877" s="102"/>
      <c r="G877" s="108"/>
      <c r="H877" s="108"/>
      <c r="I877" s="108"/>
      <c r="J877" s="108"/>
      <c r="K877" s="74"/>
      <c r="L877" s="74"/>
      <c r="M877" s="74"/>
      <c r="N877" s="75"/>
      <c r="O877" s="75"/>
      <c r="P877" s="75"/>
    </row>
    <row r="878" hidden="1">
      <c r="A878" s="110"/>
      <c r="B878" s="100"/>
      <c r="C878" s="101"/>
      <c r="D878" s="101"/>
      <c r="E878" s="101"/>
      <c r="F878" s="102"/>
      <c r="G878" s="108"/>
      <c r="H878" s="108"/>
      <c r="I878" s="108"/>
      <c r="J878" s="108"/>
      <c r="K878" s="74"/>
      <c r="L878" s="74"/>
      <c r="M878" s="74"/>
      <c r="N878" s="75"/>
      <c r="O878" s="75"/>
      <c r="P878" s="75"/>
    </row>
    <row r="879" hidden="1">
      <c r="A879" s="110"/>
      <c r="B879" s="100"/>
      <c r="C879" s="101"/>
      <c r="D879" s="101"/>
      <c r="E879" s="101"/>
      <c r="F879" s="102"/>
      <c r="G879" s="108"/>
      <c r="H879" s="108"/>
      <c r="I879" s="108"/>
      <c r="J879" s="108"/>
      <c r="K879" s="74"/>
      <c r="L879" s="74"/>
      <c r="M879" s="74"/>
      <c r="N879" s="75"/>
      <c r="O879" s="75"/>
      <c r="P879" s="75"/>
    </row>
    <row r="880" hidden="1">
      <c r="A880" s="110"/>
      <c r="B880" s="100"/>
      <c r="C880" s="101"/>
      <c r="D880" s="101"/>
      <c r="E880" s="101"/>
      <c r="F880" s="102"/>
      <c r="G880" s="108"/>
      <c r="H880" s="108"/>
      <c r="I880" s="108"/>
      <c r="J880" s="108"/>
      <c r="K880" s="74"/>
      <c r="L880" s="74"/>
      <c r="M880" s="74"/>
      <c r="N880" s="75"/>
      <c r="O880" s="75"/>
      <c r="P880" s="75"/>
    </row>
    <row r="881" hidden="1">
      <c r="A881" s="110"/>
      <c r="B881" s="100"/>
      <c r="C881" s="101"/>
      <c r="D881" s="101"/>
      <c r="E881" s="101"/>
      <c r="F881" s="102"/>
      <c r="G881" s="108"/>
      <c r="H881" s="108"/>
      <c r="I881" s="108"/>
      <c r="J881" s="108"/>
      <c r="K881" s="74"/>
      <c r="L881" s="74"/>
      <c r="M881" s="74"/>
      <c r="N881" s="75"/>
      <c r="O881" s="75"/>
      <c r="P881" s="75"/>
    </row>
    <row r="882" hidden="1">
      <c r="A882" s="110"/>
      <c r="B882" s="100"/>
      <c r="C882" s="101"/>
      <c r="D882" s="101"/>
      <c r="E882" s="101"/>
      <c r="F882" s="102"/>
      <c r="G882" s="108"/>
      <c r="H882" s="108"/>
      <c r="I882" s="108"/>
      <c r="J882" s="108"/>
      <c r="K882" s="74"/>
      <c r="L882" s="74"/>
      <c r="M882" s="74"/>
      <c r="N882" s="75"/>
      <c r="O882" s="75"/>
      <c r="P882" s="75"/>
    </row>
    <row r="883" hidden="1">
      <c r="A883" s="110"/>
      <c r="B883" s="100"/>
      <c r="C883" s="101"/>
      <c r="D883" s="101"/>
      <c r="E883" s="101"/>
      <c r="F883" s="102"/>
      <c r="G883" s="108"/>
      <c r="H883" s="108"/>
      <c r="I883" s="108"/>
      <c r="J883" s="108"/>
      <c r="K883" s="74"/>
      <c r="L883" s="74"/>
      <c r="M883" s="74"/>
      <c r="N883" s="75"/>
      <c r="O883" s="75"/>
      <c r="P883" s="75"/>
    </row>
    <row r="884" hidden="1">
      <c r="A884" s="110"/>
      <c r="B884" s="100"/>
      <c r="C884" s="101"/>
      <c r="D884" s="101"/>
      <c r="E884" s="101"/>
      <c r="F884" s="102"/>
      <c r="G884" s="108"/>
      <c r="H884" s="108"/>
      <c r="I884" s="108"/>
      <c r="J884" s="108"/>
      <c r="K884" s="74"/>
      <c r="L884" s="74"/>
      <c r="M884" s="74"/>
      <c r="N884" s="75"/>
      <c r="O884" s="75"/>
      <c r="P884" s="75"/>
    </row>
    <row r="885" hidden="1">
      <c r="A885" s="110"/>
      <c r="B885" s="100"/>
      <c r="C885" s="101"/>
      <c r="D885" s="101"/>
      <c r="E885" s="101"/>
      <c r="F885" s="102"/>
      <c r="G885" s="108"/>
      <c r="H885" s="108"/>
      <c r="I885" s="108"/>
      <c r="J885" s="108"/>
      <c r="K885" s="74"/>
      <c r="L885" s="74"/>
      <c r="M885" s="74"/>
      <c r="N885" s="75"/>
      <c r="O885" s="75"/>
      <c r="P885" s="75"/>
    </row>
    <row r="886" hidden="1">
      <c r="A886" s="110"/>
      <c r="B886" s="100"/>
      <c r="C886" s="101"/>
      <c r="D886" s="101"/>
      <c r="E886" s="101"/>
      <c r="F886" s="102"/>
      <c r="G886" s="108"/>
      <c r="H886" s="108"/>
      <c r="I886" s="108"/>
      <c r="J886" s="108"/>
      <c r="K886" s="74"/>
      <c r="L886" s="74"/>
      <c r="M886" s="74"/>
      <c r="N886" s="75"/>
      <c r="O886" s="75"/>
      <c r="P886" s="75"/>
    </row>
    <row r="887" hidden="1">
      <c r="A887" s="110"/>
      <c r="B887" s="100"/>
      <c r="C887" s="101"/>
      <c r="D887" s="101"/>
      <c r="E887" s="101"/>
      <c r="F887" s="102"/>
      <c r="G887" s="108"/>
      <c r="H887" s="108"/>
      <c r="I887" s="108"/>
      <c r="J887" s="108"/>
      <c r="K887" s="74"/>
      <c r="L887" s="74"/>
      <c r="M887" s="74"/>
      <c r="N887" s="75"/>
      <c r="O887" s="75"/>
      <c r="P887" s="75"/>
    </row>
    <row r="888" hidden="1">
      <c r="A888" s="110"/>
      <c r="B888" s="100"/>
      <c r="C888" s="101"/>
      <c r="D888" s="101"/>
      <c r="E888" s="101"/>
      <c r="F888" s="102"/>
      <c r="G888" s="108"/>
      <c r="H888" s="108"/>
      <c r="I888" s="108"/>
      <c r="J888" s="108"/>
      <c r="K888" s="74"/>
      <c r="L888" s="74"/>
      <c r="M888" s="74"/>
      <c r="N888" s="75"/>
      <c r="O888" s="75"/>
      <c r="P888" s="75"/>
    </row>
    <row r="889" hidden="1">
      <c r="A889" s="110"/>
      <c r="B889" s="100"/>
      <c r="C889" s="101"/>
      <c r="D889" s="101"/>
      <c r="E889" s="101"/>
      <c r="F889" s="102"/>
      <c r="G889" s="108"/>
      <c r="H889" s="108"/>
      <c r="I889" s="108"/>
      <c r="J889" s="108"/>
      <c r="K889" s="74"/>
      <c r="L889" s="74"/>
      <c r="M889" s="74"/>
      <c r="N889" s="75"/>
      <c r="O889" s="75"/>
      <c r="P889" s="75"/>
    </row>
    <row r="890" hidden="1">
      <c r="A890" s="110"/>
      <c r="B890" s="100"/>
      <c r="C890" s="101"/>
      <c r="D890" s="101"/>
      <c r="E890" s="101"/>
      <c r="F890" s="102"/>
      <c r="G890" s="108"/>
      <c r="H890" s="108"/>
      <c r="I890" s="108"/>
      <c r="J890" s="108"/>
      <c r="K890" s="74"/>
      <c r="L890" s="74"/>
      <c r="M890" s="74"/>
      <c r="N890" s="75"/>
      <c r="O890" s="75"/>
      <c r="P890" s="75"/>
    </row>
    <row r="891" hidden="1">
      <c r="A891" s="110"/>
      <c r="B891" s="100"/>
      <c r="C891" s="101"/>
      <c r="D891" s="101"/>
      <c r="E891" s="101"/>
      <c r="F891" s="102"/>
      <c r="G891" s="108"/>
      <c r="H891" s="108"/>
      <c r="I891" s="108"/>
      <c r="J891" s="108"/>
      <c r="K891" s="74"/>
      <c r="L891" s="74"/>
      <c r="M891" s="74"/>
      <c r="N891" s="75"/>
      <c r="O891" s="75"/>
      <c r="P891" s="75"/>
    </row>
    <row r="892" hidden="1">
      <c r="A892" s="110"/>
      <c r="B892" s="100"/>
      <c r="C892" s="101"/>
      <c r="D892" s="101"/>
      <c r="E892" s="101"/>
      <c r="F892" s="102"/>
      <c r="G892" s="108"/>
      <c r="H892" s="108"/>
      <c r="I892" s="108"/>
      <c r="J892" s="108"/>
      <c r="K892" s="74"/>
      <c r="L892" s="74"/>
      <c r="M892" s="74"/>
      <c r="N892" s="75"/>
      <c r="O892" s="75"/>
      <c r="P892" s="75"/>
    </row>
    <row r="893" hidden="1">
      <c r="A893" s="110"/>
      <c r="B893" s="100"/>
      <c r="C893" s="101"/>
      <c r="D893" s="101"/>
      <c r="E893" s="101"/>
      <c r="F893" s="102"/>
      <c r="G893" s="108"/>
      <c r="H893" s="108"/>
      <c r="I893" s="108"/>
      <c r="J893" s="108"/>
      <c r="K893" s="74"/>
      <c r="L893" s="74"/>
      <c r="M893" s="74"/>
      <c r="N893" s="75"/>
      <c r="O893" s="75"/>
      <c r="P893" s="75"/>
    </row>
    <row r="894" hidden="1">
      <c r="A894" s="110"/>
      <c r="B894" s="100"/>
      <c r="C894" s="101"/>
      <c r="D894" s="101"/>
      <c r="E894" s="101"/>
      <c r="F894" s="102"/>
      <c r="G894" s="108"/>
      <c r="H894" s="108"/>
      <c r="I894" s="108"/>
      <c r="J894" s="108"/>
      <c r="K894" s="74"/>
      <c r="L894" s="74"/>
      <c r="M894" s="74"/>
      <c r="N894" s="75"/>
      <c r="O894" s="75"/>
      <c r="P894" s="75"/>
    </row>
    <row r="895" hidden="1">
      <c r="A895" s="110"/>
      <c r="B895" s="100"/>
      <c r="C895" s="101"/>
      <c r="D895" s="101"/>
      <c r="E895" s="101"/>
      <c r="F895" s="102"/>
      <c r="G895" s="108"/>
      <c r="H895" s="108"/>
      <c r="I895" s="108"/>
      <c r="J895" s="108"/>
      <c r="K895" s="74"/>
      <c r="L895" s="74"/>
      <c r="M895" s="74"/>
      <c r="N895" s="75"/>
      <c r="O895" s="75"/>
      <c r="P895" s="75"/>
    </row>
    <row r="896" hidden="1">
      <c r="A896" s="110"/>
      <c r="B896" s="100"/>
      <c r="C896" s="101"/>
      <c r="D896" s="101"/>
      <c r="E896" s="101"/>
      <c r="F896" s="102"/>
      <c r="G896" s="108"/>
      <c r="H896" s="108"/>
      <c r="I896" s="108"/>
      <c r="J896" s="108"/>
      <c r="K896" s="74"/>
      <c r="L896" s="74"/>
      <c r="M896" s="74"/>
      <c r="N896" s="75"/>
      <c r="O896" s="75"/>
      <c r="P896" s="75"/>
    </row>
    <row r="897" hidden="1">
      <c r="A897" s="110"/>
      <c r="B897" s="100"/>
      <c r="C897" s="101"/>
      <c r="D897" s="101"/>
      <c r="E897" s="101"/>
      <c r="F897" s="102"/>
      <c r="G897" s="108"/>
      <c r="H897" s="108"/>
      <c r="I897" s="108"/>
      <c r="J897" s="108"/>
      <c r="K897" s="74"/>
      <c r="L897" s="74"/>
      <c r="M897" s="74"/>
      <c r="N897" s="75"/>
      <c r="O897" s="75"/>
      <c r="P897" s="75"/>
    </row>
    <row r="898" hidden="1">
      <c r="A898" s="110"/>
      <c r="B898" s="100"/>
      <c r="C898" s="101"/>
      <c r="D898" s="101"/>
      <c r="E898" s="101"/>
      <c r="F898" s="102"/>
      <c r="G898" s="108"/>
      <c r="H898" s="108"/>
      <c r="I898" s="108"/>
      <c r="J898" s="108"/>
      <c r="K898" s="74"/>
      <c r="L898" s="74"/>
      <c r="M898" s="74"/>
      <c r="N898" s="75"/>
      <c r="O898" s="75"/>
      <c r="P898" s="75"/>
    </row>
    <row r="899" hidden="1">
      <c r="A899" s="110"/>
      <c r="B899" s="100"/>
      <c r="C899" s="101"/>
      <c r="D899" s="101"/>
      <c r="E899" s="101"/>
      <c r="F899" s="102"/>
      <c r="G899" s="108"/>
      <c r="H899" s="108"/>
      <c r="I899" s="108"/>
      <c r="J899" s="108"/>
      <c r="K899" s="74"/>
      <c r="L899" s="74"/>
      <c r="M899" s="74"/>
      <c r="N899" s="75"/>
      <c r="O899" s="75"/>
      <c r="P899" s="75"/>
    </row>
    <row r="900" hidden="1">
      <c r="A900" s="110"/>
      <c r="B900" s="100"/>
      <c r="C900" s="101"/>
      <c r="D900" s="101"/>
      <c r="E900" s="101"/>
      <c r="F900" s="102"/>
      <c r="G900" s="108"/>
      <c r="H900" s="108"/>
      <c r="I900" s="108"/>
      <c r="J900" s="108"/>
      <c r="K900" s="74"/>
      <c r="L900" s="74"/>
      <c r="M900" s="74"/>
      <c r="N900" s="75"/>
      <c r="O900" s="75"/>
      <c r="P900" s="75"/>
    </row>
    <row r="901" hidden="1">
      <c r="A901" s="110"/>
      <c r="B901" s="100"/>
      <c r="C901" s="101"/>
      <c r="D901" s="101"/>
      <c r="E901" s="101"/>
      <c r="F901" s="102"/>
      <c r="G901" s="108"/>
      <c r="H901" s="108"/>
      <c r="I901" s="108"/>
      <c r="J901" s="108"/>
      <c r="K901" s="74"/>
      <c r="L901" s="74"/>
      <c r="M901" s="74"/>
      <c r="N901" s="75"/>
      <c r="O901" s="75"/>
      <c r="P901" s="75"/>
    </row>
    <row r="902" hidden="1">
      <c r="A902" s="110"/>
      <c r="B902" s="100"/>
      <c r="C902" s="101"/>
      <c r="D902" s="101"/>
      <c r="E902" s="101"/>
      <c r="F902" s="102"/>
      <c r="G902" s="108"/>
      <c r="H902" s="108"/>
      <c r="I902" s="108"/>
      <c r="J902" s="108"/>
      <c r="K902" s="74"/>
      <c r="L902" s="74"/>
      <c r="M902" s="74"/>
      <c r="N902" s="75"/>
      <c r="O902" s="75"/>
      <c r="P902" s="75"/>
    </row>
    <row r="903" hidden="1">
      <c r="A903" s="110"/>
      <c r="B903" s="100"/>
      <c r="C903" s="101"/>
      <c r="D903" s="101"/>
      <c r="E903" s="101"/>
      <c r="F903" s="102"/>
      <c r="G903" s="108"/>
      <c r="H903" s="108"/>
      <c r="I903" s="108"/>
      <c r="J903" s="108"/>
      <c r="K903" s="74"/>
      <c r="L903" s="74"/>
      <c r="M903" s="74"/>
      <c r="N903" s="75"/>
      <c r="O903" s="75"/>
      <c r="P903" s="75"/>
    </row>
    <row r="904" hidden="1">
      <c r="A904" s="110"/>
      <c r="B904" s="100"/>
      <c r="C904" s="101"/>
      <c r="D904" s="101"/>
      <c r="E904" s="101"/>
      <c r="F904" s="102"/>
      <c r="G904" s="108"/>
      <c r="H904" s="108"/>
      <c r="I904" s="108"/>
      <c r="J904" s="108"/>
      <c r="K904" s="74"/>
      <c r="L904" s="74"/>
      <c r="M904" s="74"/>
      <c r="N904" s="75"/>
      <c r="O904" s="75"/>
      <c r="P904" s="75"/>
    </row>
    <row r="905" hidden="1">
      <c r="A905" s="110"/>
      <c r="B905" s="100"/>
      <c r="C905" s="101"/>
      <c r="D905" s="101"/>
      <c r="E905" s="101"/>
      <c r="F905" s="102"/>
      <c r="G905" s="108"/>
      <c r="H905" s="108"/>
      <c r="I905" s="108"/>
      <c r="J905" s="108"/>
      <c r="K905" s="74"/>
      <c r="L905" s="74"/>
      <c r="M905" s="74"/>
      <c r="N905" s="75"/>
      <c r="O905" s="75"/>
      <c r="P905" s="75"/>
    </row>
    <row r="906" hidden="1">
      <c r="A906" s="110"/>
      <c r="B906" s="100"/>
      <c r="C906" s="101"/>
      <c r="D906" s="101"/>
      <c r="E906" s="101"/>
      <c r="F906" s="102"/>
      <c r="G906" s="108"/>
      <c r="H906" s="108"/>
      <c r="I906" s="108"/>
      <c r="J906" s="108"/>
      <c r="K906" s="74"/>
      <c r="L906" s="74"/>
      <c r="M906" s="74"/>
      <c r="N906" s="75"/>
      <c r="O906" s="75"/>
      <c r="P906" s="75"/>
    </row>
    <row r="907" hidden="1">
      <c r="A907" s="110"/>
      <c r="B907" s="100"/>
      <c r="C907" s="101"/>
      <c r="D907" s="101"/>
      <c r="E907" s="101"/>
      <c r="F907" s="102"/>
      <c r="G907" s="108"/>
      <c r="H907" s="108"/>
      <c r="I907" s="108"/>
      <c r="J907" s="108"/>
      <c r="K907" s="74"/>
      <c r="L907" s="74"/>
      <c r="M907" s="74"/>
      <c r="N907" s="75"/>
      <c r="O907" s="75"/>
      <c r="P907" s="75"/>
    </row>
    <row r="908" hidden="1">
      <c r="A908" s="110"/>
      <c r="B908" s="100"/>
      <c r="C908" s="101"/>
      <c r="D908" s="101"/>
      <c r="E908" s="101"/>
      <c r="F908" s="102"/>
      <c r="G908" s="108"/>
      <c r="H908" s="108"/>
      <c r="I908" s="108"/>
      <c r="J908" s="108"/>
      <c r="K908" s="74"/>
      <c r="L908" s="74"/>
      <c r="M908" s="74"/>
      <c r="N908" s="75"/>
      <c r="O908" s="75"/>
      <c r="P908" s="75"/>
    </row>
    <row r="909" hidden="1">
      <c r="A909" s="110"/>
      <c r="B909" s="100"/>
      <c r="C909" s="101"/>
      <c r="D909" s="101"/>
      <c r="E909" s="101"/>
      <c r="F909" s="102"/>
      <c r="G909" s="108"/>
      <c r="H909" s="108"/>
      <c r="I909" s="108"/>
      <c r="J909" s="108"/>
      <c r="K909" s="74"/>
      <c r="L909" s="74"/>
      <c r="M909" s="74"/>
      <c r="N909" s="75"/>
      <c r="O909" s="75"/>
      <c r="P909" s="75"/>
    </row>
    <row r="910" hidden="1">
      <c r="A910" s="110"/>
      <c r="B910" s="100"/>
      <c r="C910" s="101"/>
      <c r="D910" s="101"/>
      <c r="E910" s="101"/>
      <c r="F910" s="102"/>
      <c r="G910" s="108"/>
      <c r="H910" s="108"/>
      <c r="I910" s="108"/>
      <c r="J910" s="108"/>
      <c r="K910" s="74"/>
      <c r="L910" s="74"/>
      <c r="M910" s="74"/>
      <c r="N910" s="75"/>
      <c r="O910" s="75"/>
      <c r="P910" s="75"/>
    </row>
    <row r="911" hidden="1">
      <c r="A911" s="110"/>
      <c r="B911" s="100"/>
      <c r="C911" s="101"/>
      <c r="D911" s="101"/>
      <c r="E911" s="101"/>
      <c r="F911" s="102"/>
      <c r="G911" s="108"/>
      <c r="H911" s="108"/>
      <c r="I911" s="108"/>
      <c r="J911" s="108"/>
      <c r="K911" s="74"/>
      <c r="L911" s="74"/>
      <c r="M911" s="74"/>
      <c r="N911" s="75"/>
      <c r="O911" s="75"/>
      <c r="P911" s="75"/>
    </row>
    <row r="912" hidden="1">
      <c r="A912" s="110"/>
      <c r="B912" s="100"/>
      <c r="C912" s="101"/>
      <c r="D912" s="101"/>
      <c r="E912" s="101"/>
      <c r="F912" s="102"/>
      <c r="G912" s="108"/>
      <c r="H912" s="108"/>
      <c r="I912" s="108"/>
      <c r="J912" s="108"/>
      <c r="K912" s="74"/>
      <c r="L912" s="74"/>
      <c r="M912" s="74"/>
      <c r="N912" s="75"/>
      <c r="O912" s="75"/>
      <c r="P912" s="75"/>
    </row>
    <row r="913" hidden="1">
      <c r="A913" s="110"/>
      <c r="B913" s="100"/>
      <c r="C913" s="101"/>
      <c r="D913" s="101"/>
      <c r="E913" s="101"/>
      <c r="F913" s="102"/>
      <c r="G913" s="108"/>
      <c r="H913" s="108"/>
      <c r="I913" s="108"/>
      <c r="J913" s="108"/>
      <c r="K913" s="74"/>
      <c r="L913" s="74"/>
      <c r="M913" s="74"/>
      <c r="N913" s="75"/>
      <c r="O913" s="75"/>
      <c r="P913" s="75"/>
    </row>
    <row r="914" hidden="1">
      <c r="A914" s="110"/>
      <c r="B914" s="100"/>
      <c r="C914" s="101"/>
      <c r="D914" s="101"/>
      <c r="E914" s="101"/>
      <c r="F914" s="102"/>
      <c r="G914" s="108"/>
      <c r="H914" s="108"/>
      <c r="I914" s="108"/>
      <c r="J914" s="108"/>
      <c r="K914" s="74"/>
      <c r="L914" s="74"/>
      <c r="M914" s="74"/>
      <c r="N914" s="75"/>
      <c r="O914" s="75"/>
      <c r="P914" s="75"/>
    </row>
    <row r="915" hidden="1">
      <c r="A915" s="110"/>
      <c r="B915" s="100"/>
      <c r="C915" s="101"/>
      <c r="D915" s="101"/>
      <c r="E915" s="101"/>
      <c r="F915" s="102"/>
      <c r="G915" s="108"/>
      <c r="H915" s="108"/>
      <c r="I915" s="108"/>
      <c r="J915" s="108"/>
      <c r="K915" s="74"/>
      <c r="L915" s="74"/>
      <c r="M915" s="74"/>
      <c r="N915" s="75"/>
      <c r="O915" s="75"/>
      <c r="P915" s="75"/>
    </row>
    <row r="916" hidden="1">
      <c r="A916" s="110"/>
      <c r="B916" s="100"/>
      <c r="C916" s="101"/>
      <c r="D916" s="101"/>
      <c r="E916" s="101"/>
      <c r="F916" s="102"/>
      <c r="G916" s="108"/>
      <c r="H916" s="108"/>
      <c r="I916" s="108"/>
      <c r="J916" s="108"/>
      <c r="K916" s="74"/>
      <c r="L916" s="74"/>
      <c r="M916" s="74"/>
      <c r="N916" s="75"/>
      <c r="O916" s="75"/>
      <c r="P916" s="75"/>
    </row>
    <row r="917" hidden="1">
      <c r="A917" s="110"/>
      <c r="B917" s="100"/>
      <c r="C917" s="101"/>
      <c r="D917" s="101"/>
      <c r="E917" s="101"/>
      <c r="F917" s="102"/>
      <c r="G917" s="108"/>
      <c r="H917" s="108"/>
      <c r="I917" s="108"/>
      <c r="J917" s="108"/>
      <c r="K917" s="74"/>
      <c r="L917" s="74"/>
      <c r="M917" s="74"/>
      <c r="N917" s="75"/>
      <c r="O917" s="75"/>
      <c r="P917" s="75"/>
    </row>
    <row r="918" hidden="1">
      <c r="A918" s="110"/>
      <c r="B918" s="100"/>
      <c r="C918" s="101"/>
      <c r="D918" s="101"/>
      <c r="E918" s="101"/>
      <c r="F918" s="102"/>
      <c r="G918" s="108"/>
      <c r="H918" s="108"/>
      <c r="I918" s="108"/>
      <c r="J918" s="108"/>
      <c r="K918" s="74"/>
      <c r="L918" s="74"/>
      <c r="M918" s="74"/>
      <c r="N918" s="75"/>
      <c r="O918" s="75"/>
      <c r="P918" s="75"/>
    </row>
    <row r="919" hidden="1">
      <c r="A919" s="110"/>
      <c r="B919" s="100"/>
      <c r="C919" s="101"/>
      <c r="D919" s="101"/>
      <c r="E919" s="101"/>
      <c r="F919" s="102"/>
      <c r="G919" s="108"/>
      <c r="H919" s="108"/>
      <c r="I919" s="108"/>
      <c r="J919" s="108"/>
      <c r="K919" s="74"/>
      <c r="L919" s="74"/>
      <c r="M919" s="74"/>
      <c r="N919" s="75"/>
      <c r="O919" s="75"/>
      <c r="P919" s="75"/>
    </row>
    <row r="920" hidden="1">
      <c r="A920" s="110"/>
      <c r="B920" s="100"/>
      <c r="C920" s="101"/>
      <c r="D920" s="101"/>
      <c r="E920" s="101"/>
      <c r="F920" s="102"/>
      <c r="G920" s="108"/>
      <c r="H920" s="108"/>
      <c r="I920" s="108"/>
      <c r="J920" s="108"/>
      <c r="K920" s="74"/>
      <c r="L920" s="74"/>
      <c r="M920" s="74"/>
      <c r="N920" s="75"/>
      <c r="O920" s="75"/>
      <c r="P920" s="75"/>
    </row>
    <row r="921" hidden="1">
      <c r="A921" s="110"/>
      <c r="B921" s="100"/>
      <c r="C921" s="101"/>
      <c r="D921" s="101"/>
      <c r="E921" s="101"/>
      <c r="F921" s="102"/>
      <c r="G921" s="108"/>
      <c r="H921" s="108"/>
      <c r="I921" s="108"/>
      <c r="J921" s="108"/>
      <c r="K921" s="74"/>
      <c r="L921" s="74"/>
      <c r="M921" s="74"/>
      <c r="N921" s="75"/>
      <c r="O921" s="75"/>
      <c r="P921" s="75"/>
    </row>
    <row r="922" hidden="1">
      <c r="A922" s="110"/>
      <c r="B922" s="100"/>
      <c r="C922" s="101"/>
      <c r="D922" s="101"/>
      <c r="E922" s="101"/>
      <c r="F922" s="102"/>
      <c r="G922" s="108"/>
      <c r="H922" s="108"/>
      <c r="I922" s="108"/>
      <c r="J922" s="108"/>
      <c r="K922" s="74"/>
      <c r="L922" s="74"/>
      <c r="M922" s="74"/>
      <c r="N922" s="75"/>
      <c r="O922" s="75"/>
      <c r="P922" s="75"/>
    </row>
    <row r="923" hidden="1">
      <c r="A923" s="110"/>
      <c r="B923" s="100"/>
      <c r="C923" s="101"/>
      <c r="D923" s="101"/>
      <c r="E923" s="101"/>
      <c r="F923" s="102"/>
      <c r="G923" s="108"/>
      <c r="H923" s="108"/>
      <c r="I923" s="108"/>
      <c r="J923" s="108"/>
      <c r="K923" s="74"/>
      <c r="L923" s="74"/>
      <c r="M923" s="74"/>
      <c r="N923" s="75"/>
      <c r="O923" s="75"/>
      <c r="P923" s="75"/>
    </row>
    <row r="924" hidden="1">
      <c r="A924" s="110"/>
      <c r="B924" s="100"/>
      <c r="C924" s="101"/>
      <c r="D924" s="101"/>
      <c r="E924" s="101"/>
      <c r="F924" s="102"/>
      <c r="G924" s="108"/>
      <c r="H924" s="108"/>
      <c r="I924" s="108"/>
      <c r="J924" s="108"/>
      <c r="K924" s="74"/>
      <c r="L924" s="74"/>
      <c r="M924" s="74"/>
      <c r="N924" s="75"/>
      <c r="O924" s="75"/>
      <c r="P924" s="75"/>
    </row>
    <row r="925" hidden="1">
      <c r="A925" s="110"/>
      <c r="B925" s="100"/>
      <c r="C925" s="101"/>
      <c r="D925" s="101"/>
      <c r="E925" s="101"/>
      <c r="F925" s="102"/>
      <c r="G925" s="108"/>
      <c r="H925" s="108"/>
      <c r="I925" s="108"/>
      <c r="J925" s="108"/>
      <c r="K925" s="74"/>
      <c r="L925" s="74"/>
      <c r="M925" s="74"/>
      <c r="N925" s="75"/>
      <c r="O925" s="75"/>
      <c r="P925" s="75"/>
    </row>
    <row r="926" hidden="1">
      <c r="A926" s="110"/>
      <c r="B926" s="100"/>
      <c r="C926" s="101"/>
      <c r="D926" s="101"/>
      <c r="E926" s="101"/>
      <c r="F926" s="102"/>
      <c r="G926" s="108"/>
      <c r="H926" s="108"/>
      <c r="I926" s="108"/>
      <c r="J926" s="108"/>
      <c r="K926" s="74"/>
      <c r="L926" s="74"/>
      <c r="M926" s="74"/>
      <c r="N926" s="75"/>
      <c r="O926" s="75"/>
      <c r="P926" s="75"/>
    </row>
    <row r="927" hidden="1">
      <c r="A927" s="110"/>
      <c r="B927" s="100"/>
      <c r="C927" s="101"/>
      <c r="D927" s="101"/>
      <c r="E927" s="101"/>
      <c r="F927" s="102"/>
      <c r="G927" s="108"/>
      <c r="H927" s="108"/>
      <c r="I927" s="108"/>
      <c r="J927" s="108"/>
      <c r="K927" s="74"/>
      <c r="L927" s="74"/>
      <c r="M927" s="74"/>
      <c r="N927" s="75"/>
      <c r="O927" s="75"/>
      <c r="P927" s="75"/>
    </row>
    <row r="928" hidden="1">
      <c r="A928" s="110"/>
      <c r="B928" s="100"/>
      <c r="C928" s="101"/>
      <c r="D928" s="101"/>
      <c r="E928" s="101"/>
      <c r="F928" s="102"/>
      <c r="G928" s="108"/>
      <c r="H928" s="108"/>
      <c r="I928" s="108"/>
      <c r="J928" s="108"/>
      <c r="K928" s="74"/>
      <c r="L928" s="74"/>
      <c r="M928" s="74"/>
      <c r="N928" s="75"/>
      <c r="O928" s="75"/>
      <c r="P928" s="75"/>
    </row>
    <row r="929" hidden="1">
      <c r="A929" s="110"/>
      <c r="B929" s="100"/>
      <c r="C929" s="101"/>
      <c r="D929" s="101"/>
      <c r="E929" s="101"/>
      <c r="F929" s="102"/>
      <c r="G929" s="108"/>
      <c r="H929" s="108"/>
      <c r="I929" s="108"/>
      <c r="J929" s="108"/>
      <c r="K929" s="74"/>
      <c r="L929" s="74"/>
      <c r="M929" s="74"/>
      <c r="N929" s="75"/>
      <c r="O929" s="75"/>
      <c r="P929" s="75"/>
    </row>
    <row r="930" hidden="1">
      <c r="A930" s="110"/>
      <c r="B930" s="100"/>
      <c r="C930" s="101"/>
      <c r="D930" s="101"/>
      <c r="E930" s="101"/>
      <c r="F930" s="102"/>
      <c r="G930" s="108"/>
      <c r="H930" s="108"/>
      <c r="I930" s="108"/>
      <c r="J930" s="108"/>
      <c r="K930" s="74"/>
      <c r="L930" s="74"/>
      <c r="M930" s="74"/>
      <c r="N930" s="75"/>
      <c r="O930" s="75"/>
      <c r="P930" s="75"/>
    </row>
    <row r="931" hidden="1">
      <c r="A931" s="110"/>
      <c r="B931" s="100"/>
      <c r="C931" s="101"/>
      <c r="D931" s="101"/>
      <c r="E931" s="101"/>
      <c r="F931" s="102"/>
      <c r="G931" s="108"/>
      <c r="H931" s="108"/>
      <c r="I931" s="108"/>
      <c r="J931" s="108"/>
      <c r="K931" s="74"/>
      <c r="L931" s="74"/>
      <c r="M931" s="74"/>
      <c r="N931" s="75"/>
      <c r="O931" s="75"/>
      <c r="P931" s="75"/>
    </row>
    <row r="932" hidden="1">
      <c r="A932" s="110"/>
      <c r="B932" s="100"/>
      <c r="C932" s="101"/>
      <c r="D932" s="101"/>
      <c r="E932" s="101"/>
      <c r="F932" s="102"/>
      <c r="G932" s="108"/>
      <c r="H932" s="108"/>
      <c r="I932" s="108"/>
      <c r="J932" s="108"/>
      <c r="K932" s="74"/>
      <c r="L932" s="74"/>
      <c r="M932" s="74"/>
      <c r="N932" s="75"/>
      <c r="O932" s="75"/>
      <c r="P932" s="75"/>
    </row>
    <row r="933" hidden="1">
      <c r="A933" s="110"/>
      <c r="B933" s="100"/>
      <c r="C933" s="101"/>
      <c r="D933" s="101"/>
      <c r="E933" s="101"/>
      <c r="F933" s="102"/>
      <c r="G933" s="108"/>
      <c r="H933" s="108"/>
      <c r="I933" s="108"/>
      <c r="J933" s="108"/>
      <c r="K933" s="74"/>
      <c r="L933" s="74"/>
      <c r="M933" s="74"/>
      <c r="N933" s="75"/>
      <c r="O933" s="75"/>
      <c r="P933" s="75"/>
    </row>
    <row r="934" hidden="1">
      <c r="A934" s="110"/>
      <c r="B934" s="100"/>
      <c r="C934" s="101"/>
      <c r="D934" s="101"/>
      <c r="E934" s="101"/>
      <c r="F934" s="102"/>
      <c r="G934" s="108"/>
      <c r="H934" s="108"/>
      <c r="I934" s="108"/>
      <c r="J934" s="108"/>
      <c r="K934" s="74"/>
      <c r="L934" s="74"/>
      <c r="M934" s="74"/>
      <c r="N934" s="75"/>
      <c r="O934" s="75"/>
      <c r="P934" s="75"/>
    </row>
    <row r="935" hidden="1">
      <c r="A935" s="110"/>
      <c r="B935" s="100"/>
      <c r="C935" s="101"/>
      <c r="D935" s="101"/>
      <c r="E935" s="101"/>
      <c r="F935" s="102"/>
      <c r="G935" s="108"/>
      <c r="H935" s="108"/>
      <c r="I935" s="108"/>
      <c r="J935" s="108"/>
      <c r="K935" s="74"/>
      <c r="L935" s="74"/>
      <c r="M935" s="74"/>
      <c r="N935" s="75"/>
      <c r="O935" s="75"/>
      <c r="P935" s="75"/>
    </row>
    <row r="936" hidden="1">
      <c r="A936" s="110"/>
      <c r="B936" s="100"/>
      <c r="C936" s="101"/>
      <c r="D936" s="101"/>
      <c r="E936" s="101"/>
      <c r="F936" s="102"/>
      <c r="G936" s="108"/>
      <c r="H936" s="108"/>
      <c r="I936" s="108"/>
      <c r="J936" s="108"/>
      <c r="K936" s="74"/>
      <c r="L936" s="74"/>
      <c r="M936" s="74"/>
      <c r="N936" s="75"/>
      <c r="O936" s="75"/>
      <c r="P936" s="75"/>
    </row>
    <row r="937" hidden="1">
      <c r="A937" s="110"/>
      <c r="B937" s="100"/>
      <c r="C937" s="101"/>
      <c r="D937" s="101"/>
      <c r="E937" s="101"/>
      <c r="F937" s="102"/>
      <c r="G937" s="108"/>
      <c r="H937" s="108"/>
      <c r="I937" s="108"/>
      <c r="J937" s="108"/>
      <c r="K937" s="74"/>
      <c r="L937" s="74"/>
      <c r="M937" s="74"/>
      <c r="N937" s="75"/>
      <c r="O937" s="75"/>
      <c r="P937" s="75"/>
    </row>
    <row r="938" hidden="1">
      <c r="A938" s="110"/>
      <c r="B938" s="100"/>
      <c r="C938" s="101"/>
      <c r="D938" s="101"/>
      <c r="E938" s="101"/>
      <c r="F938" s="102"/>
      <c r="G938" s="108"/>
      <c r="H938" s="108"/>
      <c r="I938" s="108"/>
      <c r="J938" s="108"/>
      <c r="K938" s="74"/>
      <c r="L938" s="74"/>
      <c r="M938" s="74"/>
      <c r="N938" s="75"/>
      <c r="O938" s="75"/>
      <c r="P938" s="75"/>
    </row>
    <row r="939" hidden="1">
      <c r="A939" s="110"/>
      <c r="B939" s="100"/>
      <c r="C939" s="101"/>
      <c r="D939" s="101"/>
      <c r="E939" s="101"/>
      <c r="F939" s="102"/>
      <c r="G939" s="108"/>
      <c r="H939" s="108"/>
      <c r="I939" s="108"/>
      <c r="J939" s="108"/>
      <c r="K939" s="74"/>
      <c r="L939" s="74"/>
      <c r="M939" s="74"/>
      <c r="N939" s="75"/>
      <c r="O939" s="75"/>
      <c r="P939" s="75"/>
    </row>
    <row r="940" hidden="1">
      <c r="A940" s="110"/>
      <c r="B940" s="100"/>
      <c r="C940" s="101"/>
      <c r="D940" s="101"/>
      <c r="E940" s="101"/>
      <c r="F940" s="102"/>
      <c r="G940" s="108"/>
      <c r="H940" s="108"/>
      <c r="I940" s="108"/>
      <c r="J940" s="108"/>
      <c r="K940" s="74"/>
      <c r="L940" s="74"/>
      <c r="M940" s="74"/>
      <c r="N940" s="75"/>
      <c r="O940" s="75"/>
      <c r="P940" s="75"/>
    </row>
    <row r="941" hidden="1">
      <c r="A941" s="110"/>
      <c r="B941" s="100"/>
      <c r="C941" s="101"/>
      <c r="D941" s="101"/>
      <c r="E941" s="101"/>
      <c r="F941" s="102"/>
      <c r="G941" s="108"/>
      <c r="H941" s="108"/>
      <c r="I941" s="108"/>
      <c r="J941" s="108"/>
      <c r="K941" s="74"/>
      <c r="L941" s="74"/>
      <c r="M941" s="74"/>
      <c r="N941" s="75"/>
      <c r="O941" s="75"/>
      <c r="P941" s="75"/>
    </row>
    <row r="942" hidden="1">
      <c r="A942" s="110"/>
      <c r="B942" s="100"/>
      <c r="C942" s="101"/>
      <c r="D942" s="101"/>
      <c r="E942" s="101"/>
      <c r="F942" s="102"/>
      <c r="G942" s="108"/>
      <c r="H942" s="108"/>
      <c r="I942" s="108"/>
      <c r="J942" s="108"/>
      <c r="K942" s="74"/>
      <c r="L942" s="74"/>
      <c r="M942" s="74"/>
      <c r="N942" s="75"/>
      <c r="O942" s="75"/>
      <c r="P942" s="75"/>
    </row>
    <row r="943" hidden="1">
      <c r="A943" s="110"/>
      <c r="B943" s="100"/>
      <c r="C943" s="101"/>
      <c r="D943" s="101"/>
      <c r="E943" s="101"/>
      <c r="F943" s="102"/>
      <c r="G943" s="108"/>
      <c r="H943" s="108"/>
      <c r="I943" s="108"/>
      <c r="J943" s="108"/>
      <c r="K943" s="74"/>
      <c r="L943" s="74"/>
      <c r="M943" s="74"/>
      <c r="N943" s="75"/>
      <c r="O943" s="75"/>
      <c r="P943" s="75"/>
    </row>
    <row r="944" hidden="1">
      <c r="A944" s="110"/>
      <c r="B944" s="100"/>
      <c r="C944" s="101"/>
      <c r="D944" s="101"/>
      <c r="E944" s="101"/>
      <c r="F944" s="102"/>
      <c r="G944" s="108"/>
      <c r="H944" s="108"/>
      <c r="I944" s="108"/>
      <c r="J944" s="108"/>
      <c r="K944" s="74"/>
      <c r="L944" s="74"/>
      <c r="M944" s="74"/>
      <c r="N944" s="75"/>
      <c r="O944" s="75"/>
      <c r="P944" s="75"/>
    </row>
    <row r="945" hidden="1">
      <c r="A945" s="110"/>
      <c r="B945" s="100"/>
      <c r="C945" s="101"/>
      <c r="D945" s="101"/>
      <c r="E945" s="101"/>
      <c r="F945" s="102"/>
      <c r="G945" s="108"/>
      <c r="H945" s="108"/>
      <c r="I945" s="108"/>
      <c r="J945" s="108"/>
      <c r="K945" s="74"/>
      <c r="L945" s="74"/>
      <c r="M945" s="74"/>
      <c r="N945" s="75"/>
      <c r="O945" s="75"/>
      <c r="P945" s="75"/>
    </row>
    <row r="946" hidden="1">
      <c r="A946" s="110"/>
      <c r="B946" s="100"/>
      <c r="C946" s="101"/>
      <c r="D946" s="101"/>
      <c r="E946" s="101"/>
      <c r="F946" s="102"/>
      <c r="G946" s="108"/>
      <c r="H946" s="108"/>
      <c r="I946" s="108"/>
      <c r="J946" s="108"/>
      <c r="K946" s="74"/>
      <c r="L946" s="74"/>
      <c r="M946" s="74"/>
      <c r="N946" s="75"/>
      <c r="O946" s="75"/>
      <c r="P946" s="75"/>
    </row>
    <row r="947" hidden="1">
      <c r="A947" s="110"/>
      <c r="B947" s="100"/>
      <c r="C947" s="101"/>
      <c r="D947" s="101"/>
      <c r="E947" s="101"/>
      <c r="F947" s="102"/>
      <c r="G947" s="108"/>
      <c r="H947" s="108"/>
      <c r="I947" s="108"/>
      <c r="J947" s="108"/>
      <c r="K947" s="74"/>
      <c r="L947" s="74"/>
      <c r="M947" s="74"/>
      <c r="N947" s="75"/>
      <c r="O947" s="75"/>
      <c r="P947" s="75"/>
    </row>
    <row r="948" hidden="1">
      <c r="A948" s="110"/>
      <c r="B948" s="100"/>
      <c r="C948" s="101"/>
      <c r="D948" s="101"/>
      <c r="E948" s="101"/>
      <c r="F948" s="102"/>
      <c r="G948" s="108"/>
      <c r="H948" s="108"/>
      <c r="I948" s="108"/>
      <c r="J948" s="108"/>
      <c r="K948" s="74"/>
      <c r="L948" s="74"/>
      <c r="M948" s="74"/>
      <c r="N948" s="75"/>
      <c r="O948" s="75"/>
      <c r="P948" s="75"/>
    </row>
    <row r="949" hidden="1">
      <c r="A949" s="110"/>
      <c r="B949" s="100"/>
      <c r="C949" s="101"/>
      <c r="D949" s="101"/>
      <c r="E949" s="101"/>
      <c r="F949" s="102"/>
      <c r="G949" s="108"/>
      <c r="H949" s="108"/>
      <c r="I949" s="108"/>
      <c r="J949" s="108"/>
      <c r="K949" s="74"/>
      <c r="L949" s="74"/>
      <c r="M949" s="74"/>
      <c r="N949" s="75"/>
      <c r="O949" s="75"/>
      <c r="P949" s="75"/>
    </row>
    <row r="950" hidden="1">
      <c r="A950" s="110"/>
      <c r="B950" s="100"/>
      <c r="C950" s="101"/>
      <c r="D950" s="101"/>
      <c r="E950" s="101"/>
      <c r="F950" s="102"/>
      <c r="G950" s="108"/>
      <c r="H950" s="108"/>
      <c r="I950" s="108"/>
      <c r="J950" s="108"/>
      <c r="K950" s="74"/>
      <c r="L950" s="74"/>
      <c r="M950" s="74"/>
      <c r="N950" s="75"/>
      <c r="O950" s="75"/>
      <c r="P950" s="75"/>
    </row>
    <row r="951" hidden="1">
      <c r="A951" s="110"/>
      <c r="B951" s="100"/>
      <c r="C951" s="101"/>
      <c r="D951" s="101"/>
      <c r="E951" s="101"/>
      <c r="F951" s="102"/>
      <c r="G951" s="108"/>
      <c r="H951" s="108"/>
      <c r="I951" s="108"/>
      <c r="J951" s="108"/>
      <c r="K951" s="74"/>
      <c r="L951" s="74"/>
      <c r="M951" s="74"/>
      <c r="N951" s="75"/>
      <c r="O951" s="75"/>
      <c r="P951" s="75"/>
    </row>
    <row r="952" hidden="1">
      <c r="A952" s="110"/>
      <c r="B952" s="100"/>
      <c r="C952" s="101"/>
      <c r="D952" s="101"/>
      <c r="E952" s="101"/>
      <c r="F952" s="102"/>
      <c r="G952" s="108"/>
      <c r="H952" s="108"/>
      <c r="I952" s="108"/>
      <c r="J952" s="108"/>
      <c r="K952" s="74"/>
      <c r="L952" s="74"/>
      <c r="M952" s="74"/>
      <c r="N952" s="75"/>
      <c r="O952" s="75"/>
      <c r="P952" s="75"/>
    </row>
    <row r="953" hidden="1">
      <c r="A953" s="110"/>
      <c r="B953" s="100"/>
      <c r="C953" s="101"/>
      <c r="D953" s="101"/>
      <c r="E953" s="101"/>
      <c r="F953" s="102"/>
      <c r="G953" s="108"/>
      <c r="H953" s="108"/>
      <c r="I953" s="108"/>
      <c r="J953" s="108"/>
      <c r="K953" s="74"/>
      <c r="L953" s="74"/>
      <c r="M953" s="74"/>
      <c r="N953" s="75"/>
      <c r="O953" s="75"/>
      <c r="P953" s="75"/>
    </row>
    <row r="954" hidden="1">
      <c r="A954" s="110"/>
      <c r="B954" s="100"/>
      <c r="C954" s="101"/>
      <c r="D954" s="101"/>
      <c r="E954" s="101"/>
      <c r="F954" s="102"/>
      <c r="G954" s="108"/>
      <c r="H954" s="108"/>
      <c r="I954" s="108"/>
      <c r="J954" s="108"/>
      <c r="K954" s="74"/>
      <c r="L954" s="74"/>
      <c r="M954" s="74"/>
      <c r="N954" s="75"/>
      <c r="O954" s="75"/>
      <c r="P954" s="75"/>
    </row>
    <row r="955" hidden="1">
      <c r="A955" s="110"/>
      <c r="B955" s="100"/>
      <c r="C955" s="101"/>
      <c r="D955" s="101"/>
      <c r="E955" s="101"/>
      <c r="F955" s="102"/>
      <c r="G955" s="108"/>
      <c r="H955" s="108"/>
      <c r="I955" s="108"/>
      <c r="J955" s="108"/>
      <c r="K955" s="74"/>
      <c r="L955" s="74"/>
      <c r="M955" s="74"/>
      <c r="N955" s="75"/>
      <c r="O955" s="75"/>
      <c r="P955" s="75"/>
    </row>
    <row r="956" hidden="1">
      <c r="A956" s="110"/>
      <c r="B956" s="100"/>
      <c r="C956" s="101"/>
      <c r="D956" s="101"/>
      <c r="E956" s="101"/>
      <c r="F956" s="102"/>
      <c r="G956" s="108"/>
      <c r="H956" s="108"/>
      <c r="I956" s="108"/>
      <c r="J956" s="108"/>
      <c r="K956" s="74"/>
      <c r="L956" s="74"/>
      <c r="M956" s="74"/>
      <c r="N956" s="75"/>
      <c r="O956" s="75"/>
      <c r="P956" s="75"/>
    </row>
    <row r="957" hidden="1">
      <c r="A957" s="110"/>
      <c r="B957" s="100"/>
      <c r="C957" s="101"/>
      <c r="D957" s="101"/>
      <c r="E957" s="101"/>
      <c r="F957" s="102"/>
      <c r="G957" s="108"/>
      <c r="H957" s="108"/>
      <c r="I957" s="108"/>
      <c r="J957" s="108"/>
      <c r="K957" s="74"/>
      <c r="L957" s="74"/>
      <c r="M957" s="74"/>
      <c r="N957" s="75"/>
      <c r="O957" s="75"/>
      <c r="P957" s="75"/>
    </row>
    <row r="958" hidden="1">
      <c r="A958" s="110"/>
      <c r="B958" s="100"/>
      <c r="C958" s="101"/>
      <c r="D958" s="101"/>
      <c r="E958" s="101"/>
      <c r="F958" s="102"/>
      <c r="G958" s="108"/>
      <c r="H958" s="108"/>
      <c r="I958" s="108"/>
      <c r="J958" s="108"/>
      <c r="K958" s="74"/>
      <c r="L958" s="74"/>
      <c r="M958" s="74"/>
      <c r="N958" s="75"/>
      <c r="O958" s="75"/>
      <c r="P958" s="75"/>
    </row>
    <row r="959" hidden="1">
      <c r="A959" s="110"/>
      <c r="B959" s="100"/>
      <c r="C959" s="101"/>
      <c r="D959" s="101"/>
      <c r="E959" s="101"/>
      <c r="F959" s="102"/>
      <c r="G959" s="108"/>
      <c r="H959" s="108"/>
      <c r="I959" s="108"/>
      <c r="J959" s="108"/>
      <c r="K959" s="74"/>
      <c r="L959" s="74"/>
      <c r="M959" s="74"/>
      <c r="N959" s="75"/>
      <c r="O959" s="75"/>
      <c r="P959" s="75"/>
    </row>
    <row r="960" hidden="1">
      <c r="A960" s="110"/>
      <c r="B960" s="100"/>
      <c r="C960" s="101"/>
      <c r="D960" s="101"/>
      <c r="E960" s="101"/>
      <c r="F960" s="102"/>
      <c r="G960" s="108"/>
      <c r="H960" s="108"/>
      <c r="I960" s="108"/>
      <c r="J960" s="108"/>
      <c r="K960" s="74"/>
      <c r="L960" s="74"/>
      <c r="M960" s="74"/>
      <c r="N960" s="75"/>
      <c r="O960" s="75"/>
      <c r="P960" s="75"/>
    </row>
    <row r="961" hidden="1">
      <c r="A961" s="110"/>
      <c r="B961" s="100"/>
      <c r="C961" s="101"/>
      <c r="D961" s="101"/>
      <c r="E961" s="101"/>
      <c r="F961" s="102"/>
      <c r="G961" s="108"/>
      <c r="H961" s="108"/>
      <c r="I961" s="108"/>
      <c r="J961" s="108"/>
      <c r="K961" s="74"/>
      <c r="L961" s="74"/>
      <c r="M961" s="74"/>
      <c r="N961" s="75"/>
      <c r="O961" s="75"/>
      <c r="P961" s="75"/>
    </row>
    <row r="962" hidden="1">
      <c r="A962" s="110"/>
      <c r="B962" s="100"/>
      <c r="C962" s="101"/>
      <c r="D962" s="101"/>
      <c r="E962" s="101"/>
      <c r="F962" s="102"/>
      <c r="G962" s="108"/>
      <c r="H962" s="108"/>
      <c r="I962" s="108"/>
      <c r="J962" s="108"/>
      <c r="K962" s="74"/>
      <c r="L962" s="74"/>
      <c r="M962" s="74"/>
      <c r="N962" s="75"/>
      <c r="O962" s="75"/>
      <c r="P962" s="75"/>
    </row>
    <row r="963" hidden="1">
      <c r="A963" s="110"/>
      <c r="B963" s="100"/>
      <c r="C963" s="101"/>
      <c r="D963" s="101"/>
      <c r="E963" s="101"/>
      <c r="F963" s="102"/>
      <c r="G963" s="108"/>
      <c r="H963" s="108"/>
      <c r="I963" s="108"/>
      <c r="J963" s="108"/>
      <c r="K963" s="74"/>
      <c r="L963" s="74"/>
      <c r="M963" s="74"/>
      <c r="N963" s="75"/>
      <c r="O963" s="75"/>
      <c r="P963" s="75"/>
    </row>
    <row r="964" hidden="1">
      <c r="A964" s="110"/>
      <c r="B964" s="100"/>
      <c r="C964" s="101"/>
      <c r="D964" s="101"/>
      <c r="E964" s="101"/>
      <c r="F964" s="102"/>
      <c r="G964" s="108"/>
      <c r="H964" s="108"/>
      <c r="I964" s="108"/>
      <c r="J964" s="108"/>
      <c r="K964" s="74"/>
      <c r="L964" s="74"/>
      <c r="M964" s="74"/>
      <c r="N964" s="75"/>
      <c r="O964" s="75"/>
      <c r="P964" s="75"/>
    </row>
    <row r="965" hidden="1">
      <c r="A965" s="110"/>
      <c r="B965" s="100"/>
      <c r="C965" s="101"/>
      <c r="D965" s="101"/>
      <c r="E965" s="101"/>
      <c r="F965" s="102"/>
      <c r="G965" s="108"/>
      <c r="H965" s="108"/>
      <c r="I965" s="108"/>
      <c r="J965" s="108"/>
      <c r="K965" s="74"/>
      <c r="L965" s="74"/>
      <c r="M965" s="74"/>
      <c r="N965" s="75"/>
      <c r="O965" s="75"/>
      <c r="P965" s="75"/>
    </row>
    <row r="966" hidden="1">
      <c r="A966" s="110"/>
      <c r="B966" s="100"/>
      <c r="C966" s="101"/>
      <c r="D966" s="101"/>
      <c r="E966" s="101"/>
      <c r="F966" s="102"/>
      <c r="G966" s="108"/>
      <c r="H966" s="108"/>
      <c r="I966" s="108"/>
      <c r="J966" s="108"/>
      <c r="K966" s="74"/>
      <c r="L966" s="74"/>
      <c r="M966" s="74"/>
      <c r="N966" s="75"/>
      <c r="O966" s="75"/>
      <c r="P966" s="75"/>
    </row>
    <row r="967" hidden="1">
      <c r="A967" s="110"/>
      <c r="B967" s="100"/>
      <c r="C967" s="101"/>
      <c r="D967" s="101"/>
      <c r="E967" s="101"/>
      <c r="F967" s="102"/>
      <c r="G967" s="108"/>
      <c r="H967" s="108"/>
      <c r="I967" s="108"/>
      <c r="J967" s="108"/>
      <c r="K967" s="74"/>
      <c r="L967" s="74"/>
      <c r="M967" s="74"/>
      <c r="N967" s="75"/>
      <c r="O967" s="75"/>
      <c r="P967" s="75"/>
    </row>
    <row r="968" hidden="1">
      <c r="A968" s="110"/>
      <c r="B968" s="100"/>
      <c r="C968" s="101"/>
      <c r="D968" s="101"/>
      <c r="E968" s="101"/>
      <c r="F968" s="102"/>
      <c r="G968" s="108"/>
      <c r="H968" s="108"/>
      <c r="I968" s="108"/>
      <c r="J968" s="108"/>
      <c r="K968" s="74"/>
      <c r="L968" s="74"/>
      <c r="M968" s="74"/>
      <c r="N968" s="75"/>
      <c r="O968" s="75"/>
      <c r="P968" s="75"/>
    </row>
    <row r="969" hidden="1">
      <c r="A969" s="110"/>
      <c r="B969" s="100"/>
      <c r="C969" s="101"/>
      <c r="D969" s="101"/>
      <c r="E969" s="101"/>
      <c r="F969" s="102"/>
      <c r="G969" s="108"/>
      <c r="H969" s="108"/>
      <c r="I969" s="108"/>
      <c r="J969" s="108"/>
      <c r="K969" s="74"/>
      <c r="L969" s="74"/>
      <c r="M969" s="74"/>
      <c r="N969" s="75"/>
      <c r="O969" s="75"/>
      <c r="P969" s="75"/>
    </row>
    <row r="970" hidden="1">
      <c r="A970" s="110"/>
      <c r="B970" s="100"/>
      <c r="C970" s="101"/>
      <c r="D970" s="101"/>
      <c r="E970" s="101"/>
      <c r="F970" s="102"/>
      <c r="G970" s="108"/>
      <c r="H970" s="108"/>
      <c r="I970" s="108"/>
      <c r="J970" s="108"/>
      <c r="K970" s="74"/>
      <c r="L970" s="74"/>
      <c r="M970" s="74"/>
      <c r="N970" s="75"/>
      <c r="O970" s="75"/>
      <c r="P970" s="75"/>
    </row>
    <row r="971" hidden="1">
      <c r="A971" s="110"/>
      <c r="B971" s="100"/>
      <c r="C971" s="101"/>
      <c r="D971" s="101"/>
      <c r="E971" s="101"/>
      <c r="F971" s="102"/>
      <c r="G971" s="108"/>
      <c r="H971" s="108"/>
      <c r="I971" s="108"/>
      <c r="J971" s="108"/>
      <c r="K971" s="74"/>
      <c r="L971" s="74"/>
      <c r="M971" s="74"/>
      <c r="N971" s="75"/>
      <c r="O971" s="75"/>
      <c r="P971" s="75"/>
    </row>
    <row r="972" hidden="1">
      <c r="A972" s="110"/>
      <c r="B972" s="100"/>
      <c r="C972" s="101"/>
      <c r="D972" s="101"/>
      <c r="E972" s="101"/>
      <c r="F972" s="102"/>
      <c r="G972" s="108"/>
      <c r="H972" s="108"/>
      <c r="I972" s="108"/>
      <c r="J972" s="108"/>
      <c r="K972" s="74"/>
      <c r="L972" s="74"/>
      <c r="M972" s="74"/>
      <c r="N972" s="75"/>
      <c r="O972" s="75"/>
      <c r="P972" s="75"/>
    </row>
    <row r="973" hidden="1">
      <c r="A973" s="110"/>
      <c r="B973" s="100"/>
      <c r="C973" s="101"/>
      <c r="D973" s="101"/>
      <c r="E973" s="101"/>
      <c r="F973" s="102"/>
      <c r="G973" s="108"/>
      <c r="H973" s="108"/>
      <c r="I973" s="108"/>
      <c r="J973" s="108"/>
      <c r="K973" s="74"/>
      <c r="L973" s="74"/>
      <c r="M973" s="74"/>
      <c r="N973" s="75"/>
      <c r="O973" s="75"/>
      <c r="P973" s="75"/>
    </row>
    <row r="974" hidden="1">
      <c r="A974" s="110"/>
      <c r="B974" s="100"/>
      <c r="C974" s="101"/>
      <c r="D974" s="101"/>
      <c r="E974" s="101"/>
      <c r="F974" s="102"/>
      <c r="G974" s="108"/>
      <c r="H974" s="108"/>
      <c r="I974" s="108"/>
      <c r="J974" s="108"/>
      <c r="K974" s="74"/>
      <c r="L974" s="74"/>
      <c r="M974" s="74"/>
      <c r="N974" s="75"/>
      <c r="O974" s="75"/>
      <c r="P974" s="75"/>
    </row>
    <row r="975" hidden="1">
      <c r="A975" s="110"/>
      <c r="B975" s="100"/>
      <c r="C975" s="101"/>
      <c r="D975" s="101"/>
      <c r="E975" s="101"/>
      <c r="F975" s="102"/>
      <c r="G975" s="108"/>
      <c r="H975" s="108"/>
      <c r="I975" s="108"/>
      <c r="J975" s="108"/>
      <c r="K975" s="74"/>
      <c r="L975" s="74"/>
      <c r="M975" s="74"/>
      <c r="N975" s="75"/>
      <c r="O975" s="75"/>
      <c r="P975" s="75"/>
    </row>
    <row r="976" hidden="1">
      <c r="A976" s="110"/>
      <c r="B976" s="100"/>
      <c r="C976" s="101"/>
      <c r="D976" s="101"/>
      <c r="E976" s="101"/>
      <c r="F976" s="102"/>
      <c r="G976" s="108"/>
      <c r="H976" s="108"/>
      <c r="I976" s="108"/>
      <c r="J976" s="108"/>
      <c r="K976" s="74"/>
      <c r="L976" s="74"/>
      <c r="M976" s="74"/>
      <c r="N976" s="75"/>
      <c r="O976" s="75"/>
      <c r="P976" s="75"/>
    </row>
    <row r="977" hidden="1">
      <c r="A977" s="110"/>
      <c r="B977" s="100"/>
      <c r="C977" s="101"/>
      <c r="D977" s="101"/>
      <c r="E977" s="101"/>
      <c r="F977" s="102"/>
      <c r="G977" s="108"/>
      <c r="H977" s="108"/>
      <c r="I977" s="108"/>
      <c r="J977" s="108"/>
      <c r="K977" s="74"/>
      <c r="L977" s="74"/>
      <c r="M977" s="74"/>
      <c r="N977" s="75"/>
      <c r="O977" s="75"/>
      <c r="P977" s="75"/>
    </row>
    <row r="978" hidden="1">
      <c r="A978" s="110"/>
      <c r="B978" s="100"/>
      <c r="C978" s="101"/>
      <c r="D978" s="101"/>
      <c r="E978" s="101"/>
      <c r="F978" s="102"/>
      <c r="G978" s="108"/>
      <c r="H978" s="108"/>
      <c r="I978" s="108"/>
      <c r="J978" s="108"/>
      <c r="K978" s="74"/>
      <c r="L978" s="74"/>
      <c r="M978" s="74"/>
      <c r="N978" s="75"/>
      <c r="O978" s="75"/>
      <c r="P978" s="75"/>
    </row>
    <row r="979" hidden="1">
      <c r="A979" s="110"/>
      <c r="B979" s="100"/>
      <c r="C979" s="101"/>
      <c r="D979" s="101"/>
      <c r="E979" s="101"/>
      <c r="F979" s="102"/>
      <c r="G979" s="108"/>
      <c r="H979" s="108"/>
      <c r="I979" s="108"/>
      <c r="J979" s="108"/>
      <c r="K979" s="74"/>
      <c r="L979" s="74"/>
      <c r="M979" s="74"/>
      <c r="N979" s="75"/>
      <c r="O979" s="75"/>
      <c r="P979" s="75"/>
    </row>
    <row r="980" hidden="1">
      <c r="A980" s="110"/>
      <c r="B980" s="100"/>
      <c r="C980" s="101"/>
      <c r="D980" s="101"/>
      <c r="E980" s="101"/>
      <c r="F980" s="102"/>
      <c r="G980" s="108"/>
      <c r="H980" s="108"/>
      <c r="I980" s="108"/>
      <c r="J980" s="108"/>
      <c r="K980" s="74"/>
      <c r="L980" s="74"/>
      <c r="M980" s="74"/>
      <c r="N980" s="75"/>
      <c r="O980" s="75"/>
      <c r="P980" s="75"/>
    </row>
    <row r="981" hidden="1">
      <c r="A981" s="110"/>
      <c r="B981" s="100"/>
      <c r="C981" s="101"/>
      <c r="D981" s="101"/>
      <c r="E981" s="101"/>
      <c r="F981" s="102"/>
      <c r="G981" s="108"/>
      <c r="H981" s="108"/>
      <c r="I981" s="108"/>
      <c r="J981" s="108"/>
      <c r="K981" s="74"/>
      <c r="L981" s="74"/>
      <c r="M981" s="74"/>
      <c r="N981" s="75"/>
      <c r="O981" s="75"/>
      <c r="P981" s="75"/>
    </row>
    <row r="982" hidden="1">
      <c r="A982" s="110"/>
      <c r="B982" s="100"/>
      <c r="C982" s="101"/>
      <c r="D982" s="101"/>
      <c r="E982" s="101"/>
      <c r="F982" s="102"/>
      <c r="G982" s="108"/>
      <c r="H982" s="108"/>
      <c r="I982" s="108"/>
      <c r="J982" s="108"/>
      <c r="K982" s="74"/>
      <c r="L982" s="74"/>
      <c r="M982" s="74"/>
      <c r="N982" s="75"/>
      <c r="O982" s="75"/>
      <c r="P982" s="75"/>
    </row>
    <row r="983" hidden="1">
      <c r="A983" s="110"/>
      <c r="B983" s="100"/>
      <c r="C983" s="101"/>
      <c r="D983" s="101"/>
      <c r="E983" s="101"/>
      <c r="F983" s="102"/>
      <c r="G983" s="108"/>
      <c r="H983" s="108"/>
      <c r="I983" s="108"/>
      <c r="J983" s="108"/>
      <c r="K983" s="74"/>
      <c r="L983" s="74"/>
      <c r="M983" s="74"/>
      <c r="N983" s="75"/>
      <c r="O983" s="75"/>
      <c r="P983" s="75"/>
    </row>
    <row r="984" hidden="1">
      <c r="A984" s="110"/>
      <c r="B984" s="100"/>
      <c r="C984" s="101"/>
      <c r="D984" s="101"/>
      <c r="E984" s="101"/>
      <c r="F984" s="102"/>
      <c r="G984" s="108"/>
      <c r="H984" s="108"/>
      <c r="I984" s="108"/>
      <c r="J984" s="108"/>
      <c r="K984" s="74"/>
      <c r="L984" s="74"/>
      <c r="M984" s="74"/>
      <c r="N984" s="75"/>
      <c r="O984" s="75"/>
      <c r="P984" s="75"/>
    </row>
    <row r="985" hidden="1">
      <c r="A985" s="110"/>
      <c r="B985" s="100"/>
      <c r="C985" s="101"/>
      <c r="D985" s="101"/>
      <c r="E985" s="101"/>
      <c r="F985" s="102"/>
      <c r="G985" s="108"/>
      <c r="H985" s="108"/>
      <c r="I985" s="108"/>
      <c r="J985" s="108"/>
      <c r="K985" s="74"/>
      <c r="L985" s="74"/>
      <c r="M985" s="74"/>
      <c r="N985" s="75"/>
      <c r="O985" s="75"/>
      <c r="P985" s="75"/>
    </row>
    <row r="986" hidden="1">
      <c r="A986" s="110"/>
      <c r="B986" s="100"/>
      <c r="C986" s="101"/>
      <c r="D986" s="101"/>
      <c r="E986" s="101"/>
      <c r="F986" s="102"/>
      <c r="G986" s="108"/>
      <c r="H986" s="108"/>
      <c r="I986" s="108"/>
      <c r="J986" s="108"/>
      <c r="K986" s="74"/>
      <c r="L986" s="74"/>
      <c r="M986" s="74"/>
      <c r="N986" s="75"/>
      <c r="O986" s="75"/>
      <c r="P986" s="75"/>
    </row>
    <row r="987" hidden="1">
      <c r="A987" s="110"/>
      <c r="B987" s="100"/>
      <c r="C987" s="101"/>
      <c r="D987" s="101"/>
      <c r="E987" s="101"/>
      <c r="F987" s="102"/>
      <c r="G987" s="108"/>
      <c r="H987" s="108"/>
      <c r="I987" s="108"/>
      <c r="J987" s="108"/>
      <c r="K987" s="74"/>
      <c r="L987" s="74"/>
      <c r="M987" s="74"/>
      <c r="N987" s="75"/>
      <c r="O987" s="75"/>
      <c r="P987" s="75"/>
    </row>
    <row r="988" hidden="1">
      <c r="A988" s="110"/>
      <c r="B988" s="100"/>
      <c r="C988" s="101"/>
      <c r="D988" s="101"/>
      <c r="E988" s="101"/>
      <c r="F988" s="102"/>
      <c r="G988" s="108"/>
      <c r="H988" s="108"/>
      <c r="I988" s="108"/>
      <c r="J988" s="108"/>
      <c r="K988" s="74"/>
      <c r="L988" s="74"/>
      <c r="M988" s="74"/>
      <c r="N988" s="75"/>
      <c r="O988" s="75"/>
      <c r="P988" s="75"/>
    </row>
    <row r="989" hidden="1">
      <c r="A989" s="110"/>
      <c r="B989" s="100"/>
      <c r="C989" s="101"/>
      <c r="D989" s="101"/>
      <c r="E989" s="101"/>
      <c r="F989" s="102"/>
      <c r="G989" s="108"/>
      <c r="H989" s="108"/>
      <c r="I989" s="108"/>
      <c r="J989" s="108"/>
      <c r="K989" s="74"/>
      <c r="L989" s="74"/>
      <c r="M989" s="74"/>
      <c r="N989" s="75"/>
      <c r="O989" s="75"/>
      <c r="P989" s="75"/>
    </row>
    <row r="990" hidden="1">
      <c r="A990" s="110"/>
      <c r="B990" s="100"/>
      <c r="C990" s="101"/>
      <c r="D990" s="101"/>
      <c r="E990" s="101"/>
      <c r="F990" s="102"/>
      <c r="G990" s="108"/>
      <c r="H990" s="108"/>
      <c r="I990" s="108"/>
      <c r="J990" s="108"/>
      <c r="K990" s="74"/>
      <c r="L990" s="74"/>
      <c r="M990" s="74"/>
      <c r="N990" s="75"/>
      <c r="O990" s="75"/>
      <c r="P990" s="75"/>
    </row>
    <row r="991" hidden="1">
      <c r="A991" s="110"/>
      <c r="B991" s="100"/>
      <c r="C991" s="101"/>
      <c r="D991" s="101"/>
      <c r="E991" s="101"/>
      <c r="F991" s="102"/>
      <c r="G991" s="108"/>
      <c r="H991" s="108"/>
      <c r="I991" s="108"/>
      <c r="J991" s="108"/>
      <c r="K991" s="74"/>
      <c r="L991" s="74"/>
      <c r="M991" s="74"/>
      <c r="N991" s="75"/>
      <c r="O991" s="75"/>
      <c r="P991" s="75"/>
    </row>
    <row r="992" hidden="1">
      <c r="A992" s="110"/>
      <c r="B992" s="100"/>
      <c r="C992" s="101"/>
      <c r="D992" s="101"/>
      <c r="E992" s="101"/>
      <c r="F992" s="102"/>
      <c r="G992" s="108"/>
      <c r="H992" s="108"/>
      <c r="I992" s="108"/>
      <c r="J992" s="108"/>
      <c r="K992" s="74"/>
      <c r="L992" s="74"/>
      <c r="M992" s="74"/>
      <c r="N992" s="75"/>
      <c r="O992" s="75"/>
      <c r="P992" s="75"/>
    </row>
    <row r="993" hidden="1">
      <c r="A993" s="110"/>
      <c r="B993" s="100"/>
      <c r="C993" s="101"/>
      <c r="D993" s="101"/>
      <c r="E993" s="101"/>
      <c r="F993" s="102"/>
      <c r="G993" s="108"/>
      <c r="H993" s="108"/>
      <c r="I993" s="108"/>
      <c r="J993" s="108"/>
      <c r="K993" s="74"/>
      <c r="L993" s="74"/>
      <c r="M993" s="74"/>
      <c r="N993" s="75"/>
      <c r="O993" s="75"/>
      <c r="P993" s="75"/>
    </row>
    <row r="994" hidden="1">
      <c r="A994" s="110"/>
      <c r="B994" s="100"/>
      <c r="C994" s="101"/>
      <c r="D994" s="101"/>
      <c r="E994" s="101"/>
      <c r="F994" s="102"/>
      <c r="G994" s="108"/>
      <c r="H994" s="108"/>
      <c r="I994" s="108"/>
      <c r="J994" s="108"/>
      <c r="K994" s="74"/>
      <c r="L994" s="74"/>
      <c r="M994" s="74"/>
      <c r="N994" s="75"/>
      <c r="O994" s="75"/>
      <c r="P994" s="75"/>
    </row>
    <row r="995" hidden="1">
      <c r="A995" s="110"/>
      <c r="B995" s="100"/>
      <c r="C995" s="101"/>
      <c r="D995" s="101"/>
      <c r="E995" s="101"/>
      <c r="F995" s="102"/>
      <c r="G995" s="108"/>
      <c r="H995" s="108"/>
      <c r="I995" s="108"/>
      <c r="J995" s="108"/>
      <c r="K995" s="74"/>
      <c r="L995" s="74"/>
      <c r="M995" s="74"/>
      <c r="N995" s="75"/>
      <c r="O995" s="75"/>
      <c r="P995" s="75"/>
    </row>
    <row r="996" hidden="1">
      <c r="A996" s="110"/>
      <c r="B996" s="100"/>
      <c r="C996" s="101"/>
      <c r="D996" s="101"/>
      <c r="E996" s="101"/>
      <c r="F996" s="102"/>
      <c r="G996" s="108"/>
      <c r="H996" s="108"/>
      <c r="I996" s="108"/>
      <c r="J996" s="108"/>
      <c r="K996" s="74"/>
      <c r="L996" s="74"/>
      <c r="M996" s="74"/>
      <c r="N996" s="75"/>
      <c r="O996" s="75"/>
      <c r="P996" s="75"/>
    </row>
    <row r="997" hidden="1">
      <c r="A997" s="110"/>
      <c r="B997" s="100"/>
      <c r="C997" s="101"/>
      <c r="D997" s="101"/>
      <c r="E997" s="101"/>
      <c r="F997" s="102"/>
      <c r="G997" s="108"/>
      <c r="H997" s="108"/>
      <c r="I997" s="108"/>
      <c r="J997" s="108"/>
      <c r="K997" s="74"/>
      <c r="L997" s="74"/>
      <c r="M997" s="74"/>
      <c r="N997" s="75"/>
      <c r="O997" s="75"/>
      <c r="P997" s="75"/>
    </row>
    <row r="998" hidden="1">
      <c r="A998" s="110"/>
      <c r="B998" s="100"/>
      <c r="C998" s="101"/>
      <c r="D998" s="101"/>
      <c r="E998" s="101"/>
      <c r="F998" s="102"/>
      <c r="G998" s="108"/>
      <c r="H998" s="108"/>
      <c r="I998" s="108"/>
      <c r="J998" s="108"/>
      <c r="K998" s="74"/>
      <c r="L998" s="74"/>
      <c r="M998" s="74"/>
      <c r="N998" s="75"/>
      <c r="O998" s="75"/>
      <c r="P998" s="75"/>
    </row>
    <row r="999" hidden="1">
      <c r="A999" s="110"/>
      <c r="B999" s="100"/>
      <c r="C999" s="101"/>
      <c r="D999" s="101"/>
      <c r="E999" s="101"/>
      <c r="F999" s="102"/>
      <c r="G999" s="108"/>
      <c r="H999" s="108"/>
      <c r="I999" s="108"/>
      <c r="J999" s="108"/>
      <c r="K999" s="74"/>
      <c r="L999" s="74"/>
      <c r="M999" s="74"/>
      <c r="N999" s="75"/>
      <c r="O999" s="75"/>
      <c r="P999" s="75"/>
    </row>
    <row r="1000" hidden="1">
      <c r="A1000" s="110"/>
      <c r="B1000" s="100"/>
      <c r="C1000" s="101"/>
      <c r="D1000" s="101"/>
      <c r="E1000" s="101"/>
      <c r="F1000" s="102"/>
      <c r="G1000" s="108"/>
      <c r="H1000" s="108"/>
      <c r="I1000" s="108"/>
      <c r="J1000" s="108"/>
      <c r="K1000" s="74"/>
      <c r="L1000" s="74"/>
      <c r="M1000" s="74"/>
      <c r="N1000" s="75"/>
      <c r="O1000" s="75"/>
      <c r="P1000" s="75"/>
    </row>
    <row r="1001" hidden="1">
      <c r="A1001" s="110"/>
      <c r="B1001" s="100"/>
      <c r="C1001" s="101"/>
      <c r="D1001" s="101"/>
      <c r="E1001" s="101"/>
      <c r="F1001" s="102"/>
      <c r="G1001" s="108"/>
      <c r="H1001" s="108"/>
      <c r="I1001" s="108"/>
      <c r="J1001" s="108"/>
      <c r="K1001" s="74"/>
      <c r="L1001" s="74"/>
      <c r="M1001" s="74"/>
      <c r="N1001" s="75"/>
      <c r="O1001" s="75"/>
      <c r="P1001" s="75"/>
    </row>
    <row r="1002" hidden="1">
      <c r="A1002" s="110"/>
      <c r="B1002" s="100"/>
      <c r="C1002" s="101"/>
      <c r="D1002" s="101"/>
      <c r="E1002" s="101"/>
      <c r="F1002" s="102"/>
      <c r="G1002" s="108"/>
      <c r="H1002" s="108"/>
      <c r="I1002" s="108"/>
      <c r="J1002" s="108"/>
      <c r="K1002" s="74"/>
      <c r="L1002" s="74"/>
      <c r="M1002" s="74"/>
      <c r="N1002" s="75"/>
      <c r="O1002" s="75"/>
      <c r="P1002" s="75"/>
    </row>
    <row r="1003" hidden="1">
      <c r="A1003" s="110"/>
      <c r="B1003" s="100"/>
      <c r="C1003" s="101"/>
      <c r="D1003" s="101"/>
      <c r="E1003" s="101"/>
      <c r="F1003" s="102"/>
      <c r="G1003" s="108"/>
      <c r="H1003" s="108"/>
      <c r="I1003" s="108"/>
      <c r="J1003" s="108"/>
      <c r="K1003" s="74"/>
      <c r="L1003" s="74"/>
      <c r="M1003" s="74"/>
      <c r="N1003" s="75"/>
      <c r="O1003" s="75"/>
      <c r="P1003" s="75"/>
    </row>
    <row r="1004" hidden="1">
      <c r="A1004" s="110"/>
      <c r="B1004" s="100"/>
      <c r="C1004" s="101"/>
      <c r="D1004" s="101"/>
      <c r="E1004" s="101"/>
      <c r="F1004" s="102"/>
      <c r="G1004" s="108"/>
      <c r="H1004" s="108"/>
      <c r="I1004" s="108"/>
      <c r="J1004" s="108"/>
      <c r="K1004" s="74"/>
      <c r="L1004" s="74"/>
      <c r="M1004" s="74"/>
      <c r="N1004" s="75"/>
      <c r="O1004" s="75"/>
      <c r="P1004" s="75"/>
    </row>
    <row r="1005" hidden="1">
      <c r="A1005" s="110"/>
      <c r="B1005" s="100"/>
      <c r="C1005" s="101"/>
      <c r="D1005" s="101"/>
      <c r="E1005" s="101"/>
      <c r="F1005" s="102"/>
      <c r="G1005" s="108"/>
      <c r="H1005" s="108"/>
      <c r="I1005" s="108"/>
      <c r="J1005" s="108"/>
      <c r="K1005" s="74"/>
      <c r="L1005" s="74"/>
      <c r="M1005" s="74"/>
      <c r="N1005" s="75"/>
      <c r="O1005" s="75"/>
      <c r="P1005" s="75"/>
    </row>
    <row r="1006" hidden="1">
      <c r="A1006" s="110"/>
      <c r="B1006" s="100"/>
      <c r="C1006" s="101"/>
      <c r="D1006" s="101"/>
      <c r="E1006" s="101"/>
      <c r="F1006" s="102"/>
      <c r="G1006" s="108"/>
      <c r="H1006" s="108"/>
      <c r="I1006" s="108"/>
      <c r="J1006" s="108"/>
      <c r="K1006" s="74"/>
      <c r="L1006" s="74"/>
      <c r="M1006" s="74"/>
      <c r="N1006" s="75"/>
      <c r="O1006" s="75"/>
      <c r="P1006" s="75"/>
    </row>
    <row r="1007" hidden="1">
      <c r="A1007" s="110"/>
      <c r="B1007" s="100"/>
      <c r="C1007" s="101"/>
      <c r="D1007" s="101"/>
      <c r="E1007" s="101"/>
      <c r="F1007" s="102"/>
      <c r="G1007" s="108"/>
      <c r="H1007" s="108"/>
      <c r="I1007" s="108"/>
      <c r="J1007" s="108"/>
      <c r="K1007" s="74"/>
      <c r="L1007" s="74"/>
      <c r="M1007" s="74"/>
      <c r="N1007" s="75"/>
      <c r="O1007" s="75"/>
      <c r="P1007" s="75"/>
    </row>
    <row r="1008" hidden="1">
      <c r="A1008" s="110"/>
      <c r="B1008" s="100"/>
      <c r="C1008" s="101"/>
      <c r="D1008" s="101"/>
      <c r="E1008" s="101"/>
      <c r="F1008" s="102"/>
      <c r="G1008" s="108"/>
      <c r="H1008" s="108"/>
      <c r="I1008" s="108"/>
      <c r="J1008" s="108"/>
      <c r="K1008" s="74"/>
      <c r="L1008" s="74"/>
      <c r="M1008" s="74"/>
      <c r="N1008" s="75"/>
      <c r="O1008" s="75"/>
      <c r="P1008" s="75"/>
    </row>
    <row r="1009" hidden="1">
      <c r="A1009" s="110"/>
      <c r="B1009" s="100"/>
      <c r="C1009" s="101"/>
      <c r="D1009" s="101"/>
      <c r="E1009" s="101"/>
      <c r="F1009" s="102"/>
      <c r="G1009" s="108"/>
      <c r="H1009" s="108"/>
      <c r="I1009" s="108"/>
      <c r="J1009" s="108"/>
      <c r="K1009" s="74"/>
      <c r="L1009" s="74"/>
      <c r="M1009" s="74"/>
      <c r="N1009" s="75"/>
      <c r="O1009" s="75"/>
      <c r="P1009" s="75"/>
    </row>
    <row r="1010" hidden="1">
      <c r="A1010" s="110"/>
      <c r="B1010" s="100"/>
      <c r="C1010" s="101"/>
      <c r="D1010" s="101"/>
      <c r="E1010" s="101"/>
      <c r="F1010" s="102"/>
      <c r="G1010" s="108"/>
      <c r="H1010" s="108"/>
      <c r="I1010" s="108"/>
      <c r="J1010" s="108"/>
      <c r="K1010" s="74"/>
      <c r="L1010" s="74"/>
      <c r="M1010" s="74"/>
      <c r="N1010" s="75"/>
      <c r="O1010" s="75"/>
      <c r="P1010" s="75"/>
    </row>
    <row r="1011" hidden="1">
      <c r="A1011" s="110"/>
      <c r="B1011" s="100"/>
      <c r="C1011" s="101"/>
      <c r="D1011" s="101"/>
      <c r="E1011" s="101"/>
      <c r="F1011" s="102"/>
      <c r="G1011" s="108"/>
      <c r="H1011" s="108"/>
      <c r="I1011" s="108"/>
      <c r="J1011" s="108"/>
      <c r="K1011" s="74"/>
      <c r="L1011" s="74"/>
      <c r="M1011" s="74"/>
      <c r="N1011" s="75"/>
      <c r="O1011" s="75"/>
      <c r="P1011" s="75"/>
    </row>
    <row r="1012" hidden="1">
      <c r="A1012" s="110"/>
      <c r="B1012" s="100"/>
      <c r="C1012" s="101"/>
      <c r="D1012" s="101"/>
      <c r="E1012" s="101"/>
      <c r="F1012" s="102"/>
      <c r="G1012" s="108"/>
      <c r="H1012" s="108"/>
      <c r="I1012" s="108"/>
      <c r="J1012" s="108"/>
      <c r="K1012" s="74"/>
      <c r="L1012" s="74"/>
      <c r="M1012" s="74"/>
      <c r="N1012" s="75"/>
      <c r="O1012" s="75"/>
      <c r="P1012" s="75"/>
    </row>
    <row r="1013" hidden="1">
      <c r="A1013" s="110"/>
      <c r="B1013" s="100"/>
      <c r="C1013" s="101"/>
      <c r="D1013" s="101"/>
      <c r="E1013" s="101"/>
      <c r="F1013" s="102"/>
      <c r="G1013" s="108"/>
      <c r="H1013" s="108"/>
      <c r="I1013" s="108"/>
      <c r="J1013" s="108"/>
      <c r="K1013" s="74"/>
      <c r="L1013" s="74"/>
      <c r="M1013" s="74"/>
      <c r="N1013" s="75"/>
      <c r="O1013" s="75"/>
      <c r="P1013" s="75"/>
    </row>
    <row r="1014" hidden="1">
      <c r="A1014" s="110"/>
      <c r="B1014" s="100"/>
      <c r="C1014" s="101"/>
      <c r="D1014" s="101"/>
      <c r="E1014" s="101"/>
      <c r="F1014" s="102"/>
      <c r="G1014" s="108"/>
      <c r="H1014" s="108"/>
      <c r="I1014" s="108"/>
      <c r="J1014" s="108"/>
      <c r="K1014" s="74"/>
      <c r="L1014" s="74"/>
      <c r="M1014" s="74"/>
      <c r="N1014" s="75"/>
      <c r="O1014" s="75"/>
      <c r="P1014" s="75"/>
    </row>
    <row r="1015" hidden="1">
      <c r="A1015" s="110"/>
      <c r="B1015" s="100"/>
      <c r="C1015" s="101"/>
      <c r="D1015" s="101"/>
      <c r="E1015" s="101"/>
      <c r="F1015" s="102"/>
      <c r="G1015" s="108"/>
      <c r="H1015" s="108"/>
      <c r="I1015" s="108"/>
      <c r="J1015" s="108"/>
      <c r="K1015" s="74"/>
      <c r="L1015" s="74"/>
      <c r="M1015" s="74"/>
      <c r="N1015" s="75"/>
      <c r="O1015" s="75"/>
      <c r="P1015" s="75"/>
    </row>
    <row r="1016" hidden="1">
      <c r="A1016" s="110"/>
      <c r="B1016" s="100"/>
      <c r="C1016" s="101"/>
      <c r="D1016" s="101"/>
      <c r="E1016" s="101"/>
      <c r="F1016" s="102"/>
      <c r="G1016" s="108"/>
      <c r="H1016" s="108"/>
      <c r="I1016" s="108"/>
      <c r="J1016" s="108"/>
      <c r="K1016" s="74"/>
      <c r="L1016" s="74"/>
      <c r="M1016" s="74"/>
      <c r="N1016" s="75"/>
      <c r="O1016" s="75"/>
      <c r="P1016" s="75"/>
    </row>
    <row r="1017" hidden="1">
      <c r="A1017" s="110"/>
      <c r="B1017" s="100"/>
      <c r="C1017" s="101"/>
      <c r="D1017" s="101"/>
      <c r="E1017" s="101"/>
      <c r="F1017" s="102"/>
      <c r="G1017" s="108"/>
      <c r="H1017" s="108"/>
      <c r="I1017" s="108"/>
      <c r="J1017" s="108"/>
      <c r="K1017" s="74"/>
      <c r="L1017" s="74"/>
      <c r="M1017" s="74"/>
      <c r="N1017" s="75"/>
      <c r="O1017" s="75"/>
      <c r="P1017" s="75"/>
    </row>
    <row r="1018" hidden="1">
      <c r="A1018" s="110"/>
      <c r="B1018" s="100"/>
      <c r="C1018" s="101"/>
      <c r="D1018" s="101"/>
      <c r="E1018" s="101"/>
      <c r="F1018" s="102"/>
      <c r="G1018" s="108"/>
      <c r="H1018" s="108"/>
      <c r="I1018" s="108"/>
      <c r="J1018" s="108"/>
      <c r="K1018" s="74"/>
      <c r="L1018" s="74"/>
      <c r="M1018" s="74"/>
      <c r="N1018" s="75"/>
      <c r="O1018" s="75"/>
      <c r="P1018" s="75"/>
    </row>
    <row r="1019" hidden="1">
      <c r="A1019" s="110"/>
      <c r="B1019" s="100"/>
      <c r="C1019" s="101"/>
      <c r="D1019" s="101"/>
      <c r="E1019" s="101"/>
      <c r="F1019" s="102"/>
      <c r="G1019" s="108"/>
      <c r="H1019" s="108"/>
      <c r="I1019" s="108"/>
      <c r="J1019" s="108"/>
      <c r="K1019" s="74"/>
      <c r="L1019" s="74"/>
      <c r="M1019" s="74"/>
      <c r="N1019" s="75"/>
      <c r="O1019" s="75"/>
      <c r="P1019" s="75"/>
    </row>
    <row r="1020" hidden="1">
      <c r="A1020" s="110"/>
      <c r="B1020" s="100"/>
      <c r="C1020" s="101"/>
      <c r="D1020" s="101"/>
      <c r="E1020" s="101"/>
      <c r="F1020" s="102"/>
      <c r="G1020" s="108"/>
      <c r="H1020" s="108"/>
      <c r="I1020" s="108"/>
      <c r="J1020" s="108"/>
      <c r="K1020" s="74"/>
      <c r="L1020" s="74"/>
      <c r="M1020" s="74"/>
      <c r="N1020" s="75"/>
      <c r="O1020" s="75"/>
      <c r="P1020" s="75"/>
    </row>
    <row r="1021" hidden="1">
      <c r="A1021" s="110"/>
      <c r="B1021" s="100"/>
      <c r="C1021" s="101"/>
      <c r="D1021" s="101"/>
      <c r="E1021" s="101"/>
      <c r="F1021" s="102"/>
      <c r="G1021" s="108"/>
      <c r="H1021" s="108"/>
      <c r="I1021" s="108"/>
      <c r="J1021" s="108"/>
      <c r="K1021" s="74"/>
      <c r="L1021" s="74"/>
      <c r="M1021" s="74"/>
      <c r="N1021" s="75"/>
      <c r="O1021" s="75"/>
      <c r="P1021" s="75"/>
    </row>
    <row r="1022" hidden="1">
      <c r="A1022" s="110"/>
      <c r="B1022" s="100"/>
      <c r="C1022" s="101"/>
      <c r="D1022" s="101"/>
      <c r="E1022" s="101"/>
      <c r="F1022" s="102"/>
      <c r="G1022" s="108"/>
      <c r="H1022" s="108"/>
      <c r="I1022" s="108"/>
      <c r="J1022" s="108"/>
      <c r="K1022" s="74"/>
      <c r="L1022" s="74"/>
      <c r="M1022" s="74"/>
      <c r="N1022" s="75"/>
      <c r="O1022" s="75"/>
      <c r="P1022" s="75"/>
    </row>
    <row r="1023" hidden="1">
      <c r="A1023" s="110"/>
      <c r="B1023" s="100"/>
      <c r="C1023" s="101"/>
      <c r="D1023" s="101"/>
      <c r="E1023" s="101"/>
      <c r="F1023" s="102"/>
      <c r="G1023" s="108"/>
      <c r="H1023" s="108"/>
      <c r="I1023" s="108"/>
      <c r="J1023" s="108"/>
      <c r="K1023" s="74"/>
      <c r="L1023" s="74"/>
      <c r="M1023" s="74"/>
      <c r="N1023" s="75"/>
      <c r="O1023" s="75"/>
      <c r="P1023" s="75"/>
    </row>
    <row r="1024" hidden="1">
      <c r="A1024" s="110"/>
      <c r="B1024" s="100"/>
      <c r="C1024" s="101"/>
      <c r="D1024" s="101"/>
      <c r="E1024" s="101"/>
      <c r="F1024" s="102"/>
      <c r="G1024" s="108"/>
      <c r="H1024" s="108"/>
      <c r="I1024" s="108"/>
      <c r="J1024" s="108"/>
      <c r="K1024" s="74"/>
      <c r="L1024" s="74"/>
      <c r="M1024" s="74"/>
      <c r="N1024" s="75"/>
      <c r="O1024" s="75"/>
      <c r="P1024" s="75"/>
    </row>
    <row r="1025" hidden="1">
      <c r="A1025" s="110"/>
      <c r="B1025" s="100"/>
      <c r="C1025" s="101"/>
      <c r="D1025" s="101"/>
      <c r="E1025" s="101"/>
      <c r="F1025" s="102"/>
      <c r="G1025" s="108"/>
      <c r="H1025" s="108"/>
      <c r="I1025" s="108"/>
      <c r="J1025" s="108"/>
      <c r="K1025" s="74"/>
      <c r="L1025" s="74"/>
      <c r="M1025" s="74"/>
      <c r="N1025" s="75"/>
      <c r="O1025" s="75"/>
      <c r="P1025" s="75"/>
    </row>
    <row r="1026" hidden="1">
      <c r="A1026" s="110"/>
      <c r="B1026" s="100"/>
      <c r="C1026" s="101"/>
      <c r="D1026" s="101"/>
      <c r="E1026" s="101"/>
      <c r="F1026" s="102"/>
      <c r="G1026" s="108"/>
      <c r="H1026" s="108"/>
      <c r="I1026" s="108"/>
      <c r="J1026" s="108"/>
      <c r="K1026" s="74"/>
      <c r="L1026" s="74"/>
      <c r="M1026" s="74"/>
      <c r="N1026" s="75"/>
      <c r="O1026" s="75"/>
      <c r="P1026" s="75"/>
    </row>
    <row r="1027" hidden="1">
      <c r="A1027" s="110"/>
      <c r="B1027" s="100"/>
      <c r="C1027" s="101"/>
      <c r="D1027" s="101"/>
      <c r="E1027" s="101"/>
      <c r="F1027" s="102"/>
      <c r="G1027" s="108"/>
      <c r="H1027" s="108"/>
      <c r="I1027" s="108"/>
      <c r="J1027" s="108"/>
      <c r="K1027" s="74"/>
      <c r="L1027" s="74"/>
      <c r="M1027" s="74"/>
      <c r="N1027" s="75"/>
      <c r="O1027" s="75"/>
      <c r="P1027" s="75"/>
    </row>
    <row r="1028" hidden="1">
      <c r="A1028" s="110"/>
      <c r="B1028" s="100"/>
      <c r="C1028" s="101"/>
      <c r="D1028" s="101"/>
      <c r="E1028" s="101"/>
      <c r="F1028" s="102"/>
      <c r="G1028" s="108"/>
      <c r="H1028" s="108"/>
      <c r="I1028" s="108"/>
      <c r="J1028" s="108"/>
      <c r="K1028" s="74"/>
      <c r="L1028" s="74"/>
      <c r="M1028" s="74"/>
      <c r="N1028" s="75"/>
      <c r="O1028" s="75"/>
      <c r="P1028" s="75"/>
    </row>
    <row r="1029" hidden="1">
      <c r="A1029" s="110"/>
      <c r="B1029" s="100"/>
      <c r="C1029" s="101"/>
      <c r="D1029" s="101"/>
      <c r="E1029" s="101"/>
      <c r="F1029" s="102"/>
      <c r="G1029" s="108"/>
      <c r="H1029" s="108"/>
      <c r="I1029" s="108"/>
      <c r="J1029" s="108"/>
      <c r="K1029" s="74"/>
      <c r="L1029" s="74"/>
      <c r="M1029" s="74"/>
      <c r="N1029" s="75"/>
      <c r="O1029" s="75"/>
      <c r="P1029" s="75"/>
    </row>
    <row r="1030" hidden="1">
      <c r="A1030" s="110"/>
      <c r="B1030" s="100"/>
      <c r="C1030" s="101"/>
      <c r="D1030" s="101"/>
      <c r="E1030" s="101"/>
      <c r="F1030" s="102"/>
      <c r="G1030" s="108"/>
      <c r="H1030" s="108"/>
      <c r="I1030" s="108"/>
      <c r="J1030" s="108"/>
      <c r="K1030" s="74"/>
      <c r="L1030" s="74"/>
      <c r="M1030" s="74"/>
      <c r="N1030" s="75"/>
      <c r="O1030" s="75"/>
      <c r="P1030" s="75"/>
    </row>
    <row r="1031" hidden="1">
      <c r="A1031" s="110"/>
      <c r="B1031" s="100"/>
      <c r="C1031" s="101"/>
      <c r="D1031" s="101"/>
      <c r="E1031" s="101"/>
      <c r="F1031" s="102"/>
      <c r="G1031" s="108"/>
      <c r="H1031" s="108"/>
      <c r="I1031" s="108"/>
      <c r="J1031" s="108"/>
      <c r="K1031" s="74"/>
      <c r="L1031" s="74"/>
      <c r="M1031" s="74"/>
      <c r="N1031" s="75"/>
      <c r="O1031" s="75"/>
      <c r="P1031" s="75"/>
    </row>
    <row r="1032" hidden="1">
      <c r="A1032" s="110"/>
      <c r="B1032" s="100"/>
      <c r="C1032" s="101"/>
      <c r="D1032" s="101"/>
      <c r="E1032" s="101"/>
      <c r="F1032" s="102"/>
      <c r="G1032" s="108"/>
      <c r="H1032" s="108"/>
      <c r="I1032" s="108"/>
      <c r="J1032" s="108"/>
      <c r="K1032" s="74"/>
      <c r="L1032" s="74"/>
      <c r="M1032" s="74"/>
      <c r="N1032" s="75"/>
      <c r="O1032" s="75"/>
      <c r="P1032" s="75"/>
    </row>
    <row r="1033" hidden="1">
      <c r="A1033" s="110"/>
      <c r="B1033" s="100"/>
      <c r="C1033" s="101"/>
      <c r="D1033" s="101"/>
      <c r="E1033" s="101"/>
      <c r="F1033" s="102"/>
      <c r="G1033" s="108"/>
      <c r="H1033" s="108"/>
      <c r="I1033" s="108"/>
      <c r="J1033" s="108"/>
      <c r="K1033" s="74"/>
      <c r="L1033" s="74"/>
      <c r="M1033" s="74"/>
      <c r="N1033" s="75"/>
      <c r="O1033" s="75"/>
      <c r="P1033" s="75"/>
    </row>
    <row r="1034" hidden="1">
      <c r="A1034" s="110"/>
      <c r="B1034" s="100"/>
      <c r="C1034" s="101"/>
      <c r="D1034" s="101"/>
      <c r="E1034" s="101"/>
      <c r="F1034" s="102"/>
      <c r="G1034" s="108"/>
      <c r="H1034" s="108"/>
      <c r="I1034" s="108"/>
      <c r="J1034" s="108"/>
      <c r="K1034" s="74"/>
      <c r="L1034" s="74"/>
      <c r="M1034" s="74"/>
      <c r="N1034" s="75"/>
      <c r="O1034" s="75"/>
      <c r="P1034" s="75"/>
    </row>
    <row r="1035" hidden="1">
      <c r="A1035" s="110"/>
      <c r="B1035" s="100"/>
      <c r="C1035" s="101"/>
      <c r="D1035" s="101"/>
      <c r="E1035" s="101"/>
      <c r="F1035" s="102"/>
      <c r="G1035" s="108"/>
      <c r="H1035" s="108"/>
      <c r="I1035" s="108"/>
      <c r="J1035" s="108"/>
      <c r="K1035" s="74"/>
      <c r="L1035" s="74"/>
      <c r="M1035" s="74"/>
      <c r="N1035" s="75"/>
      <c r="O1035" s="75"/>
      <c r="P1035" s="75"/>
    </row>
    <row r="1036" hidden="1">
      <c r="A1036" s="110"/>
      <c r="B1036" s="100"/>
      <c r="C1036" s="101"/>
      <c r="D1036" s="101"/>
      <c r="E1036" s="101"/>
      <c r="F1036" s="102"/>
      <c r="G1036" s="108"/>
      <c r="H1036" s="108"/>
      <c r="I1036" s="108"/>
      <c r="J1036" s="108"/>
      <c r="K1036" s="74"/>
      <c r="L1036" s="74"/>
      <c r="M1036" s="74"/>
      <c r="N1036" s="75"/>
      <c r="O1036" s="75"/>
      <c r="P1036" s="75"/>
    </row>
    <row r="1037" hidden="1">
      <c r="A1037" s="110"/>
      <c r="B1037" s="100"/>
      <c r="C1037" s="101"/>
      <c r="D1037" s="101"/>
      <c r="E1037" s="101"/>
      <c r="F1037" s="102"/>
      <c r="G1037" s="108"/>
      <c r="H1037" s="108"/>
      <c r="I1037" s="108"/>
      <c r="J1037" s="108"/>
      <c r="K1037" s="74"/>
      <c r="L1037" s="74"/>
      <c r="M1037" s="74"/>
      <c r="N1037" s="75"/>
      <c r="O1037" s="75"/>
      <c r="P1037" s="75"/>
    </row>
    <row r="1038" hidden="1">
      <c r="A1038" s="110"/>
      <c r="B1038" s="100"/>
      <c r="C1038" s="101"/>
      <c r="D1038" s="101"/>
      <c r="E1038" s="101"/>
      <c r="F1038" s="102"/>
      <c r="G1038" s="108"/>
      <c r="H1038" s="108"/>
      <c r="I1038" s="108"/>
      <c r="J1038" s="108"/>
      <c r="K1038" s="74"/>
      <c r="L1038" s="74"/>
      <c r="M1038" s="74"/>
      <c r="N1038" s="75"/>
      <c r="O1038" s="75"/>
      <c r="P1038" s="75"/>
    </row>
    <row r="1039" hidden="1">
      <c r="A1039" s="110"/>
      <c r="B1039" s="100"/>
      <c r="C1039" s="101"/>
      <c r="D1039" s="101"/>
      <c r="E1039" s="101"/>
      <c r="F1039" s="102"/>
      <c r="G1039" s="108"/>
      <c r="H1039" s="108"/>
      <c r="I1039" s="108"/>
      <c r="J1039" s="108"/>
      <c r="K1039" s="74"/>
      <c r="L1039" s="74"/>
      <c r="M1039" s="74"/>
      <c r="N1039" s="75"/>
      <c r="O1039" s="75"/>
      <c r="P1039" s="75"/>
    </row>
    <row r="1040" hidden="1">
      <c r="A1040" s="110"/>
      <c r="B1040" s="100"/>
      <c r="C1040" s="101"/>
      <c r="D1040" s="101"/>
      <c r="E1040" s="101"/>
      <c r="F1040" s="102"/>
      <c r="G1040" s="108"/>
      <c r="H1040" s="108"/>
      <c r="I1040" s="108"/>
      <c r="J1040" s="108"/>
      <c r="K1040" s="74"/>
      <c r="L1040" s="74"/>
      <c r="M1040" s="74"/>
      <c r="N1040" s="75"/>
      <c r="O1040" s="75"/>
      <c r="P1040" s="75"/>
    </row>
    <row r="1041" hidden="1">
      <c r="A1041" s="110"/>
      <c r="B1041" s="100"/>
      <c r="C1041" s="101"/>
      <c r="D1041" s="101"/>
      <c r="E1041" s="101"/>
      <c r="F1041" s="102"/>
      <c r="G1041" s="108"/>
      <c r="H1041" s="108"/>
      <c r="I1041" s="108"/>
      <c r="J1041" s="108"/>
      <c r="K1041" s="74"/>
      <c r="L1041" s="74"/>
      <c r="M1041" s="74"/>
      <c r="N1041" s="75"/>
      <c r="O1041" s="75"/>
      <c r="P1041" s="75"/>
    </row>
    <row r="1042" hidden="1">
      <c r="A1042" s="110"/>
      <c r="B1042" s="100"/>
      <c r="C1042" s="101"/>
      <c r="D1042" s="101"/>
      <c r="E1042" s="101"/>
      <c r="F1042" s="102"/>
      <c r="G1042" s="108"/>
      <c r="H1042" s="108"/>
      <c r="I1042" s="108"/>
      <c r="J1042" s="108"/>
      <c r="K1042" s="74"/>
      <c r="L1042" s="74"/>
      <c r="M1042" s="74"/>
      <c r="N1042" s="75"/>
      <c r="O1042" s="75"/>
      <c r="P1042" s="75"/>
    </row>
    <row r="1043" hidden="1">
      <c r="A1043" s="110"/>
      <c r="B1043" s="100"/>
      <c r="C1043" s="101"/>
      <c r="D1043" s="101"/>
      <c r="E1043" s="101"/>
      <c r="F1043" s="102"/>
      <c r="G1043" s="108"/>
      <c r="H1043" s="108"/>
      <c r="I1043" s="108"/>
      <c r="J1043" s="108"/>
      <c r="K1043" s="74"/>
      <c r="L1043" s="74"/>
      <c r="M1043" s="74"/>
      <c r="N1043" s="75"/>
      <c r="O1043" s="75"/>
      <c r="P1043" s="75"/>
    </row>
    <row r="1044" hidden="1">
      <c r="A1044" s="110"/>
      <c r="B1044" s="100"/>
      <c r="C1044" s="101"/>
      <c r="D1044" s="101"/>
      <c r="E1044" s="101"/>
      <c r="F1044" s="102"/>
      <c r="G1044" s="108"/>
      <c r="H1044" s="108"/>
      <c r="I1044" s="108"/>
      <c r="J1044" s="108"/>
      <c r="K1044" s="74"/>
      <c r="L1044" s="74"/>
      <c r="M1044" s="74"/>
      <c r="N1044" s="75"/>
      <c r="O1044" s="75"/>
      <c r="P1044" s="75"/>
    </row>
    <row r="1045" hidden="1">
      <c r="A1045" s="110"/>
      <c r="B1045" s="100"/>
      <c r="C1045" s="101"/>
      <c r="D1045" s="101"/>
      <c r="E1045" s="101"/>
      <c r="F1045" s="102"/>
      <c r="G1045" s="108"/>
      <c r="H1045" s="108"/>
      <c r="I1045" s="108"/>
      <c r="J1045" s="108"/>
      <c r="K1045" s="74"/>
      <c r="L1045" s="74"/>
      <c r="M1045" s="74"/>
      <c r="N1045" s="75"/>
      <c r="O1045" s="75"/>
      <c r="P1045" s="75"/>
    </row>
    <row r="1046" hidden="1">
      <c r="A1046" s="110"/>
      <c r="B1046" s="100"/>
      <c r="C1046" s="101"/>
      <c r="D1046" s="101"/>
      <c r="E1046" s="101"/>
      <c r="F1046" s="102"/>
      <c r="G1046" s="108"/>
      <c r="H1046" s="108"/>
      <c r="I1046" s="108"/>
      <c r="J1046" s="108"/>
      <c r="K1046" s="74"/>
      <c r="L1046" s="74"/>
      <c r="M1046" s="74"/>
      <c r="N1046" s="75"/>
      <c r="O1046" s="75"/>
      <c r="P1046" s="75"/>
    </row>
    <row r="1047" hidden="1">
      <c r="A1047" s="110"/>
      <c r="B1047" s="100"/>
      <c r="C1047" s="101"/>
      <c r="D1047" s="101"/>
      <c r="E1047" s="101"/>
      <c r="F1047" s="102"/>
      <c r="G1047" s="108"/>
      <c r="H1047" s="108"/>
      <c r="I1047" s="108"/>
      <c r="J1047" s="108"/>
      <c r="K1047" s="74"/>
      <c r="L1047" s="74"/>
      <c r="M1047" s="74"/>
      <c r="N1047" s="75"/>
      <c r="O1047" s="75"/>
      <c r="P1047" s="75"/>
    </row>
    <row r="1048" hidden="1">
      <c r="A1048" s="110"/>
      <c r="B1048" s="100"/>
      <c r="C1048" s="101"/>
      <c r="D1048" s="101"/>
      <c r="E1048" s="101"/>
      <c r="F1048" s="102"/>
      <c r="G1048" s="108"/>
      <c r="H1048" s="108"/>
      <c r="I1048" s="108"/>
      <c r="J1048" s="108"/>
      <c r="K1048" s="74"/>
      <c r="L1048" s="74"/>
      <c r="M1048" s="74"/>
      <c r="N1048" s="75"/>
      <c r="O1048" s="75"/>
      <c r="P1048" s="75"/>
    </row>
    <row r="1049" hidden="1">
      <c r="A1049" s="110"/>
      <c r="B1049" s="100"/>
      <c r="C1049" s="101"/>
      <c r="D1049" s="101"/>
      <c r="E1049" s="101"/>
      <c r="F1049" s="102"/>
      <c r="G1049" s="108"/>
      <c r="H1049" s="108"/>
      <c r="I1049" s="108"/>
      <c r="J1049" s="108"/>
      <c r="K1049" s="74"/>
      <c r="L1049" s="74"/>
      <c r="M1049" s="74"/>
      <c r="N1049" s="75"/>
      <c r="O1049" s="75"/>
      <c r="P1049" s="75"/>
    </row>
    <row r="1050" hidden="1">
      <c r="A1050" s="110"/>
      <c r="B1050" s="100"/>
      <c r="C1050" s="101"/>
      <c r="D1050" s="101"/>
      <c r="E1050" s="101"/>
      <c r="F1050" s="102"/>
      <c r="G1050" s="108"/>
      <c r="H1050" s="108"/>
      <c r="I1050" s="108"/>
      <c r="J1050" s="108"/>
      <c r="K1050" s="74"/>
      <c r="L1050" s="74"/>
      <c r="M1050" s="74"/>
      <c r="N1050" s="75"/>
      <c r="O1050" s="75"/>
      <c r="P1050" s="75"/>
    </row>
    <row r="1051" hidden="1">
      <c r="A1051" s="110"/>
      <c r="B1051" s="100"/>
      <c r="C1051" s="101"/>
      <c r="D1051" s="101"/>
      <c r="E1051" s="101"/>
      <c r="F1051" s="102"/>
      <c r="G1051" s="108"/>
      <c r="H1051" s="108"/>
      <c r="I1051" s="108"/>
      <c r="J1051" s="108"/>
      <c r="K1051" s="74"/>
      <c r="L1051" s="74"/>
      <c r="M1051" s="74"/>
      <c r="N1051" s="75"/>
      <c r="O1051" s="75"/>
      <c r="P1051" s="75"/>
    </row>
    <row r="1052" hidden="1">
      <c r="A1052" s="110"/>
      <c r="B1052" s="100"/>
      <c r="C1052" s="101"/>
      <c r="D1052" s="101"/>
      <c r="E1052" s="101"/>
      <c r="F1052" s="102"/>
      <c r="G1052" s="108"/>
      <c r="H1052" s="108"/>
      <c r="I1052" s="108"/>
      <c r="J1052" s="108"/>
      <c r="K1052" s="74"/>
      <c r="L1052" s="74"/>
      <c r="M1052" s="74"/>
      <c r="N1052" s="75"/>
      <c r="O1052" s="75"/>
      <c r="P1052" s="75"/>
    </row>
    <row r="1053" hidden="1">
      <c r="A1053" s="110"/>
      <c r="B1053" s="100"/>
      <c r="C1053" s="101"/>
      <c r="D1053" s="101"/>
      <c r="E1053" s="101"/>
      <c r="F1053" s="102"/>
      <c r="G1053" s="108"/>
      <c r="H1053" s="108"/>
      <c r="I1053" s="108"/>
      <c r="J1053" s="108"/>
      <c r="K1053" s="74"/>
      <c r="L1053" s="74"/>
      <c r="M1053" s="74"/>
      <c r="N1053" s="75"/>
      <c r="O1053" s="75"/>
      <c r="P1053" s="75"/>
    </row>
    <row r="1054" hidden="1">
      <c r="A1054" s="110"/>
      <c r="B1054" s="100"/>
      <c r="C1054" s="101"/>
      <c r="D1054" s="101"/>
      <c r="E1054" s="101"/>
      <c r="F1054" s="102"/>
      <c r="G1054" s="108"/>
      <c r="H1054" s="108"/>
      <c r="I1054" s="108"/>
      <c r="J1054" s="108"/>
      <c r="K1054" s="74"/>
      <c r="L1054" s="74"/>
      <c r="M1054" s="74"/>
      <c r="N1054" s="75"/>
      <c r="O1054" s="75"/>
      <c r="P1054" s="75"/>
    </row>
    <row r="1055" hidden="1">
      <c r="A1055" s="110"/>
      <c r="B1055" s="100"/>
      <c r="C1055" s="101"/>
      <c r="D1055" s="101"/>
      <c r="E1055" s="101"/>
      <c r="F1055" s="102"/>
      <c r="G1055" s="108"/>
      <c r="H1055" s="108"/>
      <c r="I1055" s="108"/>
      <c r="J1055" s="108"/>
      <c r="K1055" s="74"/>
      <c r="L1055" s="74"/>
      <c r="M1055" s="74"/>
      <c r="N1055" s="75"/>
      <c r="O1055" s="75"/>
      <c r="P1055" s="75"/>
    </row>
    <row r="1056" hidden="1">
      <c r="A1056" s="110"/>
      <c r="B1056" s="100"/>
      <c r="C1056" s="101"/>
      <c r="D1056" s="101"/>
      <c r="E1056" s="101"/>
      <c r="F1056" s="102"/>
      <c r="G1056" s="108"/>
      <c r="H1056" s="108"/>
      <c r="I1056" s="108"/>
      <c r="J1056" s="108"/>
      <c r="K1056" s="74"/>
      <c r="L1056" s="74"/>
      <c r="M1056" s="74"/>
      <c r="N1056" s="75"/>
      <c r="O1056" s="75"/>
      <c r="P1056" s="75"/>
    </row>
    <row r="1057" hidden="1">
      <c r="A1057" s="110"/>
      <c r="B1057" s="100"/>
      <c r="C1057" s="101"/>
      <c r="D1057" s="101"/>
      <c r="E1057" s="101"/>
      <c r="F1057" s="102"/>
      <c r="G1057" s="108"/>
      <c r="H1057" s="108"/>
      <c r="I1057" s="108"/>
      <c r="J1057" s="108"/>
      <c r="K1057" s="74"/>
      <c r="L1057" s="74"/>
      <c r="M1057" s="74"/>
      <c r="N1057" s="75"/>
      <c r="O1057" s="75"/>
      <c r="P1057" s="75"/>
    </row>
    <row r="1058" hidden="1">
      <c r="A1058" s="110"/>
      <c r="B1058" s="100"/>
      <c r="C1058" s="101"/>
      <c r="D1058" s="101"/>
      <c r="E1058" s="101"/>
      <c r="F1058" s="102"/>
      <c r="G1058" s="108"/>
      <c r="H1058" s="108"/>
      <c r="I1058" s="108"/>
      <c r="J1058" s="108"/>
      <c r="K1058" s="74"/>
      <c r="L1058" s="74"/>
      <c r="M1058" s="74"/>
      <c r="N1058" s="75"/>
      <c r="O1058" s="75"/>
      <c r="P1058" s="75"/>
    </row>
    <row r="1059" hidden="1">
      <c r="A1059" s="110"/>
      <c r="B1059" s="100"/>
      <c r="C1059" s="101"/>
      <c r="D1059" s="101"/>
      <c r="E1059" s="101"/>
      <c r="F1059" s="102"/>
      <c r="G1059" s="108"/>
      <c r="H1059" s="108"/>
      <c r="I1059" s="108"/>
      <c r="J1059" s="108"/>
      <c r="K1059" s="74"/>
      <c r="L1059" s="74"/>
      <c r="M1059" s="74"/>
      <c r="N1059" s="75"/>
      <c r="O1059" s="75"/>
      <c r="P1059" s="75"/>
    </row>
    <row r="1060" hidden="1">
      <c r="A1060" s="110"/>
      <c r="B1060" s="100"/>
      <c r="C1060" s="101"/>
      <c r="D1060" s="101"/>
      <c r="E1060" s="101"/>
      <c r="F1060" s="102"/>
      <c r="G1060" s="108"/>
      <c r="H1060" s="108"/>
      <c r="I1060" s="108"/>
      <c r="J1060" s="108"/>
      <c r="K1060" s="74"/>
      <c r="L1060" s="74"/>
      <c r="M1060" s="74"/>
      <c r="N1060" s="75"/>
      <c r="O1060" s="75"/>
      <c r="P1060" s="75"/>
    </row>
    <row r="1061" hidden="1">
      <c r="A1061" s="110"/>
      <c r="B1061" s="100"/>
      <c r="C1061" s="101"/>
      <c r="D1061" s="101"/>
      <c r="E1061" s="101"/>
      <c r="F1061" s="102"/>
      <c r="G1061" s="108"/>
      <c r="H1061" s="108"/>
      <c r="I1061" s="108"/>
      <c r="J1061" s="108"/>
      <c r="K1061" s="74"/>
      <c r="L1061" s="74"/>
      <c r="M1061" s="74"/>
      <c r="N1061" s="75"/>
      <c r="O1061" s="75"/>
      <c r="P1061" s="75"/>
    </row>
    <row r="1062" hidden="1">
      <c r="A1062" s="110"/>
      <c r="B1062" s="100"/>
      <c r="C1062" s="101"/>
      <c r="D1062" s="101"/>
      <c r="E1062" s="101"/>
      <c r="F1062" s="102"/>
      <c r="G1062" s="108"/>
      <c r="H1062" s="108"/>
      <c r="I1062" s="108"/>
      <c r="J1062" s="108"/>
      <c r="K1062" s="74"/>
      <c r="L1062" s="74"/>
      <c r="M1062" s="74"/>
      <c r="N1062" s="75"/>
      <c r="O1062" s="75"/>
      <c r="P1062" s="75"/>
    </row>
    <row r="1063" hidden="1">
      <c r="A1063" s="110"/>
      <c r="B1063" s="100"/>
      <c r="C1063" s="101"/>
      <c r="D1063" s="101"/>
      <c r="E1063" s="101"/>
      <c r="F1063" s="102"/>
      <c r="G1063" s="108"/>
      <c r="H1063" s="108"/>
      <c r="I1063" s="108"/>
      <c r="J1063" s="108"/>
      <c r="K1063" s="74"/>
      <c r="L1063" s="74"/>
      <c r="M1063" s="74"/>
      <c r="N1063" s="75"/>
      <c r="O1063" s="75"/>
      <c r="P1063" s="75"/>
    </row>
    <row r="1064" hidden="1">
      <c r="A1064" s="110"/>
      <c r="B1064" s="100"/>
      <c r="C1064" s="101"/>
      <c r="D1064" s="101"/>
      <c r="E1064" s="101"/>
      <c r="F1064" s="102"/>
      <c r="G1064" s="108"/>
      <c r="H1064" s="108"/>
      <c r="I1064" s="108"/>
      <c r="J1064" s="108"/>
      <c r="K1064" s="74"/>
      <c r="L1064" s="74"/>
      <c r="M1064" s="74"/>
      <c r="N1064" s="75"/>
      <c r="O1064" s="75"/>
      <c r="P1064" s="75"/>
    </row>
    <row r="1065" hidden="1">
      <c r="A1065" s="110"/>
      <c r="B1065" s="100"/>
      <c r="C1065" s="101"/>
      <c r="D1065" s="101"/>
      <c r="E1065" s="101"/>
      <c r="F1065" s="102"/>
      <c r="G1065" s="108"/>
      <c r="H1065" s="108"/>
      <c r="I1065" s="108"/>
      <c r="J1065" s="108"/>
      <c r="K1065" s="74"/>
      <c r="L1065" s="74"/>
      <c r="M1065" s="74"/>
      <c r="N1065" s="75"/>
      <c r="O1065" s="75"/>
      <c r="P1065" s="75"/>
    </row>
    <row r="1066" hidden="1">
      <c r="A1066" s="110"/>
      <c r="B1066" s="100"/>
      <c r="C1066" s="101"/>
      <c r="D1066" s="101"/>
      <c r="E1066" s="101"/>
      <c r="F1066" s="102"/>
      <c r="G1066" s="108"/>
      <c r="H1066" s="108"/>
      <c r="I1066" s="108"/>
      <c r="J1066" s="108"/>
      <c r="K1066" s="74"/>
      <c r="L1066" s="74"/>
      <c r="M1066" s="74"/>
      <c r="N1066" s="75"/>
      <c r="O1066" s="75"/>
      <c r="P1066" s="75"/>
    </row>
    <row r="1067" hidden="1">
      <c r="A1067" s="110"/>
      <c r="B1067" s="100"/>
      <c r="C1067" s="101"/>
      <c r="D1067" s="101"/>
      <c r="E1067" s="101"/>
      <c r="F1067" s="102"/>
      <c r="G1067" s="108"/>
      <c r="H1067" s="108"/>
      <c r="I1067" s="108"/>
      <c r="J1067" s="108"/>
      <c r="K1067" s="74"/>
      <c r="L1067" s="74"/>
      <c r="M1067" s="74"/>
      <c r="N1067" s="75"/>
      <c r="O1067" s="75"/>
      <c r="P1067" s="75"/>
    </row>
    <row r="1068" hidden="1">
      <c r="A1068" s="110"/>
      <c r="B1068" s="100"/>
      <c r="C1068" s="101"/>
      <c r="D1068" s="101"/>
      <c r="E1068" s="101"/>
      <c r="F1068" s="102"/>
      <c r="G1068" s="108"/>
      <c r="H1068" s="108"/>
      <c r="I1068" s="108"/>
      <c r="J1068" s="108"/>
      <c r="K1068" s="74"/>
      <c r="L1068" s="74"/>
      <c r="M1068" s="74"/>
      <c r="N1068" s="75"/>
      <c r="O1068" s="75"/>
      <c r="P1068" s="75"/>
    </row>
    <row r="1069" hidden="1">
      <c r="A1069" s="110"/>
      <c r="B1069" s="100"/>
      <c r="C1069" s="101"/>
      <c r="D1069" s="101"/>
      <c r="E1069" s="101"/>
      <c r="F1069" s="102"/>
      <c r="G1069" s="108"/>
      <c r="H1069" s="108"/>
      <c r="I1069" s="108"/>
      <c r="J1069" s="108"/>
      <c r="K1069" s="74"/>
      <c r="L1069" s="74"/>
      <c r="M1069" s="74"/>
      <c r="N1069" s="75"/>
      <c r="O1069" s="75"/>
      <c r="P1069" s="75"/>
    </row>
    <row r="1070" hidden="1">
      <c r="A1070" s="110"/>
      <c r="B1070" s="100"/>
      <c r="C1070" s="101"/>
      <c r="D1070" s="101"/>
      <c r="E1070" s="101"/>
      <c r="F1070" s="102"/>
      <c r="G1070" s="108"/>
      <c r="H1070" s="108"/>
      <c r="I1070" s="108"/>
      <c r="J1070" s="108"/>
      <c r="K1070" s="74"/>
      <c r="L1070" s="74"/>
      <c r="M1070" s="74"/>
      <c r="N1070" s="75"/>
      <c r="O1070" s="75"/>
      <c r="P1070" s="75"/>
    </row>
    <row r="1071" hidden="1">
      <c r="A1071" s="110"/>
      <c r="B1071" s="100"/>
      <c r="C1071" s="101"/>
      <c r="D1071" s="101"/>
      <c r="E1071" s="101"/>
      <c r="F1071" s="102"/>
      <c r="G1071" s="108"/>
      <c r="H1071" s="108"/>
      <c r="I1071" s="108"/>
      <c r="J1071" s="108"/>
      <c r="K1071" s="74"/>
      <c r="L1071" s="74"/>
      <c r="M1071" s="74"/>
      <c r="N1071" s="75"/>
      <c r="O1071" s="75"/>
      <c r="P1071" s="75"/>
    </row>
    <row r="1072" hidden="1">
      <c r="A1072" s="110"/>
      <c r="B1072" s="100"/>
      <c r="C1072" s="101"/>
      <c r="D1072" s="101"/>
      <c r="E1072" s="101"/>
      <c r="F1072" s="102"/>
      <c r="G1072" s="108"/>
      <c r="H1072" s="108"/>
      <c r="I1072" s="108"/>
      <c r="J1072" s="108"/>
      <c r="K1072" s="74"/>
      <c r="L1072" s="74"/>
      <c r="M1072" s="74"/>
      <c r="N1072" s="75"/>
      <c r="O1072" s="75"/>
      <c r="P1072" s="75"/>
    </row>
    <row r="1073" hidden="1">
      <c r="A1073" s="110"/>
      <c r="B1073" s="100"/>
      <c r="C1073" s="101"/>
      <c r="D1073" s="101"/>
      <c r="E1073" s="101"/>
      <c r="F1073" s="102"/>
      <c r="G1073" s="108"/>
      <c r="H1073" s="108"/>
      <c r="I1073" s="108"/>
      <c r="J1073" s="108"/>
      <c r="K1073" s="74"/>
      <c r="L1073" s="74"/>
      <c r="M1073" s="74"/>
      <c r="N1073" s="75"/>
      <c r="O1073" s="75"/>
      <c r="P1073" s="75"/>
    </row>
    <row r="1074" hidden="1">
      <c r="A1074" s="110"/>
      <c r="B1074" s="100"/>
      <c r="C1074" s="101"/>
      <c r="D1074" s="101"/>
      <c r="E1074" s="101"/>
      <c r="F1074" s="102"/>
      <c r="G1074" s="108"/>
      <c r="H1074" s="108"/>
      <c r="I1074" s="108"/>
      <c r="J1074" s="108"/>
      <c r="K1074" s="74"/>
      <c r="L1074" s="74"/>
      <c r="M1074" s="74"/>
      <c r="N1074" s="75"/>
      <c r="O1074" s="75"/>
      <c r="P1074" s="75"/>
    </row>
    <row r="1075" hidden="1">
      <c r="A1075" s="110"/>
      <c r="B1075" s="100"/>
      <c r="C1075" s="101"/>
      <c r="D1075" s="101"/>
      <c r="E1075" s="101"/>
      <c r="F1075" s="102"/>
      <c r="G1075" s="108"/>
      <c r="H1075" s="108"/>
      <c r="I1075" s="108"/>
      <c r="J1075" s="108"/>
      <c r="K1075" s="74"/>
      <c r="L1075" s="74"/>
      <c r="M1075" s="74"/>
      <c r="N1075" s="75"/>
      <c r="O1075" s="75"/>
      <c r="P1075" s="75"/>
    </row>
    <row r="1076" hidden="1">
      <c r="A1076" s="110"/>
      <c r="B1076" s="100"/>
      <c r="C1076" s="101"/>
      <c r="D1076" s="101"/>
      <c r="E1076" s="101"/>
      <c r="F1076" s="102"/>
      <c r="G1076" s="108"/>
      <c r="H1076" s="108"/>
      <c r="I1076" s="108"/>
      <c r="J1076" s="108"/>
      <c r="K1076" s="74"/>
      <c r="L1076" s="74"/>
      <c r="M1076" s="74"/>
      <c r="N1076" s="75"/>
      <c r="O1076" s="75"/>
      <c r="P1076" s="75"/>
    </row>
    <row r="1077" hidden="1">
      <c r="A1077" s="110"/>
      <c r="B1077" s="100"/>
      <c r="C1077" s="101"/>
      <c r="D1077" s="101"/>
      <c r="E1077" s="101"/>
      <c r="F1077" s="102"/>
      <c r="G1077" s="108"/>
      <c r="H1077" s="108"/>
      <c r="I1077" s="108"/>
      <c r="J1077" s="108"/>
      <c r="K1077" s="74"/>
      <c r="L1077" s="74"/>
      <c r="M1077" s="74"/>
      <c r="N1077" s="75"/>
      <c r="O1077" s="75"/>
      <c r="P1077" s="75"/>
    </row>
    <row r="1078" hidden="1">
      <c r="A1078" s="110"/>
      <c r="B1078" s="100"/>
      <c r="C1078" s="101"/>
      <c r="D1078" s="101"/>
      <c r="E1078" s="101"/>
      <c r="F1078" s="102"/>
      <c r="G1078" s="108"/>
      <c r="H1078" s="108"/>
      <c r="I1078" s="108"/>
      <c r="J1078" s="108"/>
      <c r="K1078" s="74"/>
      <c r="L1078" s="74"/>
      <c r="M1078" s="74"/>
      <c r="N1078" s="75"/>
      <c r="O1078" s="75"/>
      <c r="P1078" s="75"/>
    </row>
    <row r="1079" hidden="1">
      <c r="A1079" s="110"/>
      <c r="B1079" s="100"/>
      <c r="C1079" s="101"/>
      <c r="D1079" s="101"/>
      <c r="E1079" s="101"/>
      <c r="F1079" s="102"/>
      <c r="G1079" s="108"/>
      <c r="H1079" s="108"/>
      <c r="I1079" s="108"/>
      <c r="J1079" s="108"/>
      <c r="K1079" s="74"/>
      <c r="L1079" s="74"/>
      <c r="M1079" s="74"/>
      <c r="N1079" s="75"/>
      <c r="O1079" s="75"/>
      <c r="P1079" s="75"/>
    </row>
    <row r="1080" hidden="1">
      <c r="A1080" s="110"/>
      <c r="B1080" s="100"/>
      <c r="C1080" s="101"/>
      <c r="D1080" s="101"/>
      <c r="E1080" s="101"/>
      <c r="F1080" s="102"/>
      <c r="G1080" s="108"/>
      <c r="H1080" s="108"/>
      <c r="I1080" s="108"/>
      <c r="J1080" s="108"/>
      <c r="K1080" s="74"/>
      <c r="L1080" s="74"/>
      <c r="M1080" s="74"/>
      <c r="N1080" s="75"/>
      <c r="O1080" s="75"/>
      <c r="P1080" s="75"/>
    </row>
    <row r="1081" hidden="1">
      <c r="A1081" s="110"/>
      <c r="B1081" s="100"/>
      <c r="C1081" s="101"/>
      <c r="D1081" s="101"/>
      <c r="E1081" s="101"/>
      <c r="F1081" s="102"/>
      <c r="G1081" s="108"/>
      <c r="H1081" s="108"/>
      <c r="I1081" s="108"/>
      <c r="J1081" s="108"/>
      <c r="K1081" s="74"/>
      <c r="L1081" s="74"/>
      <c r="M1081" s="74"/>
      <c r="N1081" s="75"/>
      <c r="O1081" s="75"/>
      <c r="P1081" s="75"/>
    </row>
    <row r="1082" hidden="1">
      <c r="A1082" s="110"/>
      <c r="B1082" s="100"/>
      <c r="C1082" s="101"/>
      <c r="D1082" s="101"/>
      <c r="E1082" s="101"/>
      <c r="F1082" s="102"/>
      <c r="G1082" s="108"/>
      <c r="H1082" s="108"/>
      <c r="I1082" s="108"/>
      <c r="J1082" s="108"/>
      <c r="K1082" s="74"/>
      <c r="L1082" s="74"/>
      <c r="M1082" s="74"/>
      <c r="N1082" s="75"/>
      <c r="O1082" s="75"/>
      <c r="P1082" s="75"/>
    </row>
    <row r="1083" hidden="1">
      <c r="A1083" s="110"/>
      <c r="B1083" s="100"/>
      <c r="C1083" s="101"/>
      <c r="D1083" s="101"/>
      <c r="E1083" s="101"/>
      <c r="F1083" s="102"/>
      <c r="G1083" s="108"/>
      <c r="H1083" s="108"/>
      <c r="I1083" s="108"/>
      <c r="J1083" s="108"/>
      <c r="K1083" s="74"/>
      <c r="L1083" s="74"/>
      <c r="M1083" s="74"/>
      <c r="N1083" s="75"/>
      <c r="O1083" s="75"/>
      <c r="P1083" s="75"/>
    </row>
    <row r="1084" hidden="1">
      <c r="A1084" s="110"/>
      <c r="B1084" s="100"/>
      <c r="C1084" s="101"/>
      <c r="D1084" s="101"/>
      <c r="E1084" s="101"/>
      <c r="F1084" s="102"/>
      <c r="G1084" s="108"/>
      <c r="H1084" s="108"/>
      <c r="I1084" s="108"/>
      <c r="J1084" s="108"/>
      <c r="K1084" s="74"/>
      <c r="L1084" s="74"/>
      <c r="M1084" s="74"/>
      <c r="N1084" s="75"/>
      <c r="O1084" s="75"/>
      <c r="P1084" s="75"/>
    </row>
    <row r="1085" hidden="1">
      <c r="A1085" s="110"/>
      <c r="B1085" s="100"/>
      <c r="C1085" s="101"/>
      <c r="D1085" s="101"/>
      <c r="E1085" s="101"/>
      <c r="F1085" s="102"/>
      <c r="G1085" s="108"/>
      <c r="H1085" s="108"/>
      <c r="I1085" s="108"/>
      <c r="J1085" s="108"/>
      <c r="K1085" s="74"/>
      <c r="L1085" s="74"/>
      <c r="M1085" s="74"/>
      <c r="N1085" s="75"/>
      <c r="O1085" s="75"/>
      <c r="P1085" s="75"/>
    </row>
    <row r="1086" hidden="1">
      <c r="A1086" s="110"/>
      <c r="B1086" s="100"/>
      <c r="C1086" s="101"/>
      <c r="D1086" s="101"/>
      <c r="E1086" s="101"/>
      <c r="F1086" s="102"/>
      <c r="G1086" s="108"/>
      <c r="H1086" s="108"/>
      <c r="I1086" s="108"/>
      <c r="J1086" s="108"/>
      <c r="K1086" s="74"/>
      <c r="L1086" s="74"/>
      <c r="M1086" s="74"/>
      <c r="N1086" s="75"/>
      <c r="O1086" s="75"/>
      <c r="P1086" s="75"/>
    </row>
    <row r="1087" hidden="1">
      <c r="A1087" s="110"/>
      <c r="B1087" s="100"/>
      <c r="C1087" s="101"/>
      <c r="D1087" s="101"/>
      <c r="E1087" s="101"/>
      <c r="F1087" s="102"/>
      <c r="G1087" s="108"/>
      <c r="H1087" s="108"/>
      <c r="I1087" s="108"/>
      <c r="J1087" s="108"/>
      <c r="K1087" s="74"/>
      <c r="L1087" s="74"/>
      <c r="M1087" s="74"/>
      <c r="N1087" s="75"/>
      <c r="O1087" s="75"/>
      <c r="P1087" s="75"/>
    </row>
    <row r="1088" hidden="1">
      <c r="A1088" s="110"/>
      <c r="B1088" s="100"/>
      <c r="C1088" s="101"/>
      <c r="D1088" s="101"/>
      <c r="E1088" s="101"/>
      <c r="F1088" s="102"/>
      <c r="G1088" s="108"/>
      <c r="H1088" s="108"/>
      <c r="I1088" s="108"/>
      <c r="J1088" s="108"/>
      <c r="K1088" s="74"/>
      <c r="L1088" s="74"/>
      <c r="M1088" s="74"/>
      <c r="N1088" s="75"/>
      <c r="O1088" s="75"/>
      <c r="P1088" s="75"/>
    </row>
    <row r="1089" hidden="1">
      <c r="A1089" s="110"/>
      <c r="B1089" s="100"/>
      <c r="C1089" s="101"/>
      <c r="D1089" s="101"/>
      <c r="E1089" s="101"/>
      <c r="F1089" s="102"/>
      <c r="G1089" s="108"/>
      <c r="H1089" s="108"/>
      <c r="I1089" s="108"/>
      <c r="J1089" s="108"/>
      <c r="K1089" s="74"/>
      <c r="L1089" s="74"/>
      <c r="M1089" s="74"/>
      <c r="N1089" s="75"/>
      <c r="O1089" s="75"/>
      <c r="P1089" s="75"/>
    </row>
    <row r="1090" hidden="1">
      <c r="A1090" s="110"/>
      <c r="B1090" s="100"/>
      <c r="C1090" s="101"/>
      <c r="D1090" s="101"/>
      <c r="E1090" s="101"/>
      <c r="F1090" s="102"/>
      <c r="G1090" s="108"/>
      <c r="H1090" s="108"/>
      <c r="I1090" s="108"/>
      <c r="J1090" s="108"/>
      <c r="K1090" s="74"/>
      <c r="L1090" s="74"/>
      <c r="M1090" s="74"/>
      <c r="N1090" s="75"/>
      <c r="O1090" s="75"/>
      <c r="P1090" s="75"/>
    </row>
    <row r="1091" hidden="1">
      <c r="A1091" s="110"/>
      <c r="B1091" s="100"/>
      <c r="C1091" s="101"/>
      <c r="D1091" s="101"/>
      <c r="E1091" s="101"/>
      <c r="F1091" s="102"/>
      <c r="G1091" s="108"/>
      <c r="H1091" s="108"/>
      <c r="I1091" s="108"/>
      <c r="J1091" s="108"/>
      <c r="K1091" s="74"/>
      <c r="L1091" s="74"/>
      <c r="M1091" s="74"/>
      <c r="N1091" s="75"/>
      <c r="O1091" s="75"/>
      <c r="P1091" s="75"/>
    </row>
    <row r="1092" hidden="1">
      <c r="A1092" s="110"/>
      <c r="B1092" s="100"/>
      <c r="C1092" s="101"/>
      <c r="D1092" s="101"/>
      <c r="E1092" s="101"/>
      <c r="F1092" s="102"/>
      <c r="G1092" s="108"/>
      <c r="H1092" s="108"/>
      <c r="I1092" s="108"/>
      <c r="J1092" s="108"/>
      <c r="K1092" s="74"/>
      <c r="L1092" s="74"/>
      <c r="M1092" s="74"/>
      <c r="N1092" s="75"/>
      <c r="O1092" s="75"/>
      <c r="P1092" s="75"/>
    </row>
    <row r="1093" hidden="1">
      <c r="A1093" s="110"/>
      <c r="B1093" s="100"/>
      <c r="C1093" s="101"/>
      <c r="D1093" s="101"/>
      <c r="E1093" s="101"/>
      <c r="F1093" s="102"/>
      <c r="G1093" s="108"/>
      <c r="H1093" s="108"/>
      <c r="I1093" s="108"/>
      <c r="J1093" s="108"/>
      <c r="K1093" s="74"/>
      <c r="L1093" s="74"/>
      <c r="M1093" s="74"/>
      <c r="N1093" s="75"/>
      <c r="O1093" s="75"/>
      <c r="P1093" s="75"/>
    </row>
    <row r="1094" hidden="1">
      <c r="A1094" s="110"/>
      <c r="B1094" s="100"/>
      <c r="C1094" s="101"/>
      <c r="D1094" s="101"/>
      <c r="E1094" s="101"/>
      <c r="F1094" s="102"/>
      <c r="G1094" s="108"/>
      <c r="H1094" s="108"/>
      <c r="I1094" s="108"/>
      <c r="J1094" s="108"/>
      <c r="K1094" s="74"/>
      <c r="L1094" s="74"/>
      <c r="M1094" s="74"/>
      <c r="N1094" s="75"/>
      <c r="O1094" s="75"/>
      <c r="P1094" s="75"/>
    </row>
    <row r="1095" hidden="1">
      <c r="A1095" s="110"/>
      <c r="B1095" s="100"/>
      <c r="C1095" s="101"/>
      <c r="D1095" s="101"/>
      <c r="E1095" s="101"/>
      <c r="F1095" s="102"/>
      <c r="G1095" s="108"/>
      <c r="H1095" s="108"/>
      <c r="I1095" s="108"/>
      <c r="J1095" s="108"/>
      <c r="K1095" s="74"/>
      <c r="L1095" s="74"/>
      <c r="M1095" s="74"/>
      <c r="N1095" s="75"/>
      <c r="O1095" s="75"/>
      <c r="P1095" s="75"/>
    </row>
    <row r="1096" hidden="1">
      <c r="A1096" s="110"/>
      <c r="B1096" s="100"/>
      <c r="C1096" s="101"/>
      <c r="D1096" s="101"/>
      <c r="E1096" s="101"/>
      <c r="F1096" s="102"/>
      <c r="G1096" s="108"/>
      <c r="H1096" s="108"/>
      <c r="I1096" s="108"/>
      <c r="J1096" s="108"/>
      <c r="K1096" s="74"/>
      <c r="L1096" s="74"/>
      <c r="M1096" s="74"/>
      <c r="N1096" s="75"/>
      <c r="O1096" s="75"/>
      <c r="P1096" s="75"/>
    </row>
    <row r="1097" hidden="1">
      <c r="A1097" s="110"/>
      <c r="B1097" s="100"/>
      <c r="C1097" s="101"/>
      <c r="D1097" s="101"/>
      <c r="E1097" s="101"/>
      <c r="F1097" s="102"/>
      <c r="G1097" s="108"/>
      <c r="H1097" s="108"/>
      <c r="I1097" s="108"/>
      <c r="J1097" s="108"/>
      <c r="K1097" s="74"/>
      <c r="L1097" s="74"/>
      <c r="M1097" s="74"/>
      <c r="N1097" s="75"/>
      <c r="O1097" s="75"/>
      <c r="P1097" s="75"/>
    </row>
    <row r="1098" hidden="1">
      <c r="A1098" s="110"/>
      <c r="B1098" s="100"/>
      <c r="C1098" s="101"/>
      <c r="D1098" s="101"/>
      <c r="E1098" s="101"/>
      <c r="F1098" s="102"/>
      <c r="G1098" s="108"/>
      <c r="H1098" s="108"/>
      <c r="I1098" s="108"/>
      <c r="J1098" s="108"/>
      <c r="K1098" s="74"/>
      <c r="L1098" s="74"/>
      <c r="M1098" s="74"/>
      <c r="N1098" s="75"/>
      <c r="O1098" s="75"/>
      <c r="P1098" s="75"/>
    </row>
    <row r="1099" hidden="1">
      <c r="A1099" s="110"/>
      <c r="B1099" s="100"/>
      <c r="C1099" s="101"/>
      <c r="D1099" s="101"/>
      <c r="E1099" s="101"/>
      <c r="F1099" s="102"/>
      <c r="G1099" s="108"/>
      <c r="H1099" s="108"/>
      <c r="I1099" s="108"/>
      <c r="J1099" s="108"/>
      <c r="K1099" s="74"/>
      <c r="L1099" s="74"/>
      <c r="M1099" s="74"/>
      <c r="N1099" s="75"/>
      <c r="O1099" s="75"/>
      <c r="P1099" s="75"/>
    </row>
    <row r="1100" hidden="1">
      <c r="A1100" s="110"/>
      <c r="B1100" s="100"/>
      <c r="C1100" s="101"/>
      <c r="D1100" s="101"/>
      <c r="E1100" s="101"/>
      <c r="F1100" s="102"/>
      <c r="G1100" s="108"/>
      <c r="H1100" s="108"/>
      <c r="I1100" s="108"/>
      <c r="J1100" s="108"/>
      <c r="K1100" s="74"/>
      <c r="L1100" s="74"/>
      <c r="M1100" s="74"/>
      <c r="N1100" s="75"/>
      <c r="O1100" s="75"/>
      <c r="P1100" s="75"/>
    </row>
    <row r="1101" hidden="1">
      <c r="A1101" s="110"/>
      <c r="B1101" s="100"/>
      <c r="C1101" s="101"/>
      <c r="D1101" s="101"/>
      <c r="E1101" s="101"/>
      <c r="F1101" s="102"/>
      <c r="G1101" s="108"/>
      <c r="H1101" s="108"/>
      <c r="I1101" s="108"/>
      <c r="J1101" s="108"/>
      <c r="K1101" s="74"/>
      <c r="L1101" s="74"/>
      <c r="M1101" s="74"/>
      <c r="N1101" s="75"/>
      <c r="O1101" s="75"/>
      <c r="P1101" s="75"/>
    </row>
    <row r="1102" hidden="1">
      <c r="A1102" s="110"/>
      <c r="B1102" s="100"/>
      <c r="C1102" s="101"/>
      <c r="D1102" s="101"/>
      <c r="E1102" s="101"/>
      <c r="F1102" s="102"/>
      <c r="G1102" s="108"/>
      <c r="H1102" s="108"/>
      <c r="I1102" s="108"/>
      <c r="J1102" s="108"/>
      <c r="K1102" s="74"/>
      <c r="L1102" s="74"/>
      <c r="M1102" s="74"/>
      <c r="N1102" s="75"/>
      <c r="O1102" s="75"/>
      <c r="P1102" s="75"/>
    </row>
    <row r="1103" hidden="1">
      <c r="A1103" s="110"/>
      <c r="B1103" s="100"/>
      <c r="C1103" s="101"/>
      <c r="D1103" s="101"/>
      <c r="E1103" s="101"/>
      <c r="F1103" s="102"/>
      <c r="G1103" s="108"/>
      <c r="H1103" s="108"/>
      <c r="I1103" s="108"/>
      <c r="J1103" s="108"/>
      <c r="K1103" s="74"/>
      <c r="L1103" s="74"/>
      <c r="M1103" s="74"/>
      <c r="N1103" s="75"/>
      <c r="O1103" s="75"/>
      <c r="P1103" s="75"/>
    </row>
    <row r="1104" hidden="1">
      <c r="A1104" s="110"/>
      <c r="B1104" s="100"/>
      <c r="C1104" s="101"/>
      <c r="D1104" s="101"/>
      <c r="E1104" s="101"/>
      <c r="F1104" s="102"/>
      <c r="G1104" s="108"/>
      <c r="H1104" s="108"/>
      <c r="I1104" s="108"/>
      <c r="J1104" s="108"/>
      <c r="K1104" s="74"/>
      <c r="L1104" s="74"/>
      <c r="M1104" s="74"/>
      <c r="N1104" s="75"/>
      <c r="O1104" s="75"/>
      <c r="P1104" s="75"/>
    </row>
    <row r="1105" hidden="1">
      <c r="A1105" s="110"/>
      <c r="B1105" s="100"/>
      <c r="C1105" s="101"/>
      <c r="D1105" s="101"/>
      <c r="E1105" s="101"/>
      <c r="F1105" s="102"/>
      <c r="G1105" s="108"/>
      <c r="H1105" s="108"/>
      <c r="I1105" s="108"/>
      <c r="J1105" s="108"/>
      <c r="K1105" s="74"/>
      <c r="L1105" s="74"/>
      <c r="M1105" s="74"/>
      <c r="N1105" s="75"/>
      <c r="O1105" s="75"/>
      <c r="P1105" s="75"/>
    </row>
    <row r="1106" hidden="1">
      <c r="A1106" s="110"/>
      <c r="B1106" s="100"/>
      <c r="C1106" s="101"/>
      <c r="D1106" s="101"/>
      <c r="E1106" s="101"/>
      <c r="F1106" s="102"/>
      <c r="G1106" s="108"/>
      <c r="H1106" s="108"/>
      <c r="I1106" s="108"/>
      <c r="J1106" s="108"/>
      <c r="K1106" s="74"/>
      <c r="L1106" s="74"/>
      <c r="M1106" s="74"/>
      <c r="N1106" s="75"/>
      <c r="O1106" s="75"/>
      <c r="P1106" s="75"/>
    </row>
    <row r="1107" hidden="1">
      <c r="A1107" s="110"/>
      <c r="B1107" s="100"/>
      <c r="C1107" s="101"/>
      <c r="D1107" s="101"/>
      <c r="E1107" s="101"/>
      <c r="F1107" s="102"/>
      <c r="G1107" s="108"/>
      <c r="H1107" s="108"/>
      <c r="I1107" s="108"/>
      <c r="J1107" s="108"/>
      <c r="K1107" s="74"/>
      <c r="L1107" s="74"/>
      <c r="M1107" s="74"/>
      <c r="N1107" s="75"/>
      <c r="O1107" s="75"/>
      <c r="P1107" s="75"/>
    </row>
    <row r="1108" hidden="1">
      <c r="A1108" s="110"/>
      <c r="B1108" s="100"/>
      <c r="C1108" s="101"/>
      <c r="D1108" s="101"/>
      <c r="E1108" s="101"/>
      <c r="F1108" s="102"/>
      <c r="G1108" s="108"/>
      <c r="H1108" s="108"/>
      <c r="I1108" s="108"/>
      <c r="J1108" s="108"/>
      <c r="K1108" s="74"/>
      <c r="L1108" s="74"/>
      <c r="M1108" s="74"/>
      <c r="N1108" s="75"/>
      <c r="O1108" s="75"/>
      <c r="P1108" s="75"/>
    </row>
    <row r="1109" hidden="1">
      <c r="A1109" s="110"/>
      <c r="B1109" s="100"/>
      <c r="C1109" s="101"/>
      <c r="D1109" s="101"/>
      <c r="E1109" s="101"/>
      <c r="F1109" s="102"/>
      <c r="G1109" s="108"/>
      <c r="H1109" s="108"/>
      <c r="I1109" s="108"/>
      <c r="J1109" s="108"/>
      <c r="K1109" s="74"/>
      <c r="L1109" s="74"/>
      <c r="M1109" s="74"/>
      <c r="N1109" s="75"/>
      <c r="O1109" s="75"/>
      <c r="P1109" s="75"/>
    </row>
    <row r="1110" hidden="1">
      <c r="A1110" s="110"/>
      <c r="B1110" s="100"/>
      <c r="C1110" s="101"/>
      <c r="D1110" s="101"/>
      <c r="E1110" s="101"/>
      <c r="F1110" s="102"/>
      <c r="G1110" s="108"/>
      <c r="H1110" s="108"/>
      <c r="I1110" s="108"/>
      <c r="J1110" s="108"/>
      <c r="K1110" s="74"/>
      <c r="L1110" s="74"/>
      <c r="M1110" s="74"/>
      <c r="N1110" s="75"/>
      <c r="O1110" s="75"/>
      <c r="P1110" s="75"/>
    </row>
    <row r="1111" hidden="1">
      <c r="A1111" s="110"/>
      <c r="B1111" s="100"/>
      <c r="C1111" s="101"/>
      <c r="D1111" s="101"/>
      <c r="E1111" s="101"/>
      <c r="F1111" s="102"/>
      <c r="G1111" s="108"/>
      <c r="H1111" s="108"/>
      <c r="I1111" s="108"/>
      <c r="J1111" s="108"/>
      <c r="K1111" s="74"/>
      <c r="L1111" s="74"/>
      <c r="M1111" s="74"/>
      <c r="N1111" s="75"/>
      <c r="O1111" s="75"/>
      <c r="P1111" s="75"/>
    </row>
    <row r="1112" hidden="1">
      <c r="A1112" s="110"/>
      <c r="B1112" s="100"/>
      <c r="C1112" s="101"/>
      <c r="D1112" s="101"/>
      <c r="E1112" s="101"/>
      <c r="F1112" s="102"/>
      <c r="G1112" s="108"/>
      <c r="H1112" s="108"/>
      <c r="I1112" s="108"/>
      <c r="J1112" s="108"/>
      <c r="K1112" s="74"/>
      <c r="L1112" s="74"/>
      <c r="M1112" s="74"/>
      <c r="N1112" s="75"/>
      <c r="O1112" s="75"/>
      <c r="P1112" s="75"/>
    </row>
    <row r="1113" hidden="1">
      <c r="A1113" s="110"/>
      <c r="B1113" s="100"/>
      <c r="C1113" s="101"/>
      <c r="D1113" s="101"/>
      <c r="E1113" s="101"/>
      <c r="F1113" s="102"/>
      <c r="G1113" s="108"/>
      <c r="H1113" s="108"/>
      <c r="I1113" s="108"/>
      <c r="J1113" s="108"/>
      <c r="K1113" s="74"/>
      <c r="L1113" s="74"/>
      <c r="M1113" s="74"/>
      <c r="N1113" s="75"/>
      <c r="O1113" s="75"/>
      <c r="P1113" s="75"/>
    </row>
    <row r="1114" hidden="1">
      <c r="A1114" s="110"/>
      <c r="B1114" s="100"/>
      <c r="C1114" s="101"/>
      <c r="D1114" s="101"/>
      <c r="E1114" s="101"/>
      <c r="F1114" s="102"/>
      <c r="G1114" s="108"/>
      <c r="H1114" s="108"/>
      <c r="I1114" s="108"/>
      <c r="J1114" s="108"/>
      <c r="K1114" s="74"/>
      <c r="L1114" s="74"/>
      <c r="M1114" s="74"/>
      <c r="N1114" s="75"/>
      <c r="O1114" s="75"/>
      <c r="P1114" s="75"/>
    </row>
    <row r="1115" hidden="1">
      <c r="A1115" s="110"/>
      <c r="B1115" s="100"/>
      <c r="C1115" s="101"/>
      <c r="D1115" s="101"/>
      <c r="E1115" s="101"/>
      <c r="F1115" s="102"/>
      <c r="G1115" s="108"/>
      <c r="H1115" s="108"/>
      <c r="I1115" s="108"/>
      <c r="J1115" s="108"/>
      <c r="K1115" s="74"/>
      <c r="L1115" s="74"/>
      <c r="M1115" s="74"/>
      <c r="N1115" s="75"/>
      <c r="O1115" s="75"/>
      <c r="P1115" s="75"/>
    </row>
    <row r="1116" hidden="1">
      <c r="A1116" s="110"/>
      <c r="B1116" s="100"/>
      <c r="C1116" s="101"/>
      <c r="D1116" s="101"/>
      <c r="E1116" s="101"/>
      <c r="F1116" s="102"/>
      <c r="G1116" s="108"/>
      <c r="H1116" s="108"/>
      <c r="I1116" s="108"/>
      <c r="J1116" s="108"/>
      <c r="K1116" s="74"/>
      <c r="L1116" s="74"/>
      <c r="M1116" s="74"/>
      <c r="N1116" s="75"/>
      <c r="O1116" s="75"/>
      <c r="P1116" s="75"/>
    </row>
    <row r="1117" hidden="1">
      <c r="A1117" s="110"/>
      <c r="B1117" s="100"/>
      <c r="C1117" s="101"/>
      <c r="D1117" s="101"/>
      <c r="E1117" s="101"/>
      <c r="F1117" s="102"/>
      <c r="G1117" s="108"/>
      <c r="H1117" s="108"/>
      <c r="I1117" s="108"/>
      <c r="J1117" s="108"/>
      <c r="K1117" s="74"/>
      <c r="L1117" s="74"/>
      <c r="M1117" s="74"/>
      <c r="N1117" s="75"/>
      <c r="O1117" s="75"/>
      <c r="P1117" s="75"/>
    </row>
    <row r="1118" hidden="1">
      <c r="A1118" s="110"/>
      <c r="B1118" s="100"/>
      <c r="C1118" s="101"/>
      <c r="D1118" s="101"/>
      <c r="E1118" s="101"/>
      <c r="F1118" s="102"/>
      <c r="G1118" s="108"/>
      <c r="H1118" s="108"/>
      <c r="I1118" s="108"/>
      <c r="J1118" s="108"/>
      <c r="K1118" s="74"/>
      <c r="L1118" s="74"/>
      <c r="M1118" s="74"/>
      <c r="N1118" s="75"/>
      <c r="O1118" s="75"/>
      <c r="P1118" s="75"/>
    </row>
    <row r="1119" hidden="1">
      <c r="A1119" s="110"/>
      <c r="B1119" s="100"/>
      <c r="C1119" s="101"/>
      <c r="D1119" s="101"/>
      <c r="E1119" s="101"/>
      <c r="F1119" s="102"/>
      <c r="G1119" s="108"/>
      <c r="H1119" s="108"/>
      <c r="I1119" s="108"/>
      <c r="J1119" s="108"/>
      <c r="K1119" s="74"/>
      <c r="L1119" s="74"/>
      <c r="M1119" s="74"/>
      <c r="N1119" s="75"/>
      <c r="O1119" s="75"/>
      <c r="P1119" s="75"/>
    </row>
    <row r="1120" hidden="1">
      <c r="A1120" s="110"/>
      <c r="B1120" s="100"/>
      <c r="C1120" s="101"/>
      <c r="D1120" s="101"/>
      <c r="E1120" s="101"/>
      <c r="F1120" s="102"/>
      <c r="G1120" s="108"/>
      <c r="H1120" s="108"/>
      <c r="I1120" s="108"/>
      <c r="J1120" s="108"/>
      <c r="K1120" s="74"/>
      <c r="L1120" s="74"/>
      <c r="M1120" s="74"/>
      <c r="N1120" s="75"/>
      <c r="O1120" s="75"/>
      <c r="P1120" s="75"/>
    </row>
    <row r="1121" hidden="1">
      <c r="A1121" s="110"/>
      <c r="B1121" s="100"/>
      <c r="C1121" s="101"/>
      <c r="D1121" s="101"/>
      <c r="E1121" s="101"/>
      <c r="F1121" s="102"/>
      <c r="G1121" s="108"/>
      <c r="H1121" s="108"/>
      <c r="I1121" s="108"/>
      <c r="J1121" s="108"/>
      <c r="K1121" s="74"/>
      <c r="L1121" s="74"/>
      <c r="M1121" s="74"/>
      <c r="N1121" s="75"/>
      <c r="O1121" s="75"/>
      <c r="P1121" s="75"/>
    </row>
    <row r="1122" hidden="1">
      <c r="A1122" s="110"/>
      <c r="B1122" s="100"/>
      <c r="C1122" s="101"/>
      <c r="D1122" s="101"/>
      <c r="E1122" s="101"/>
      <c r="F1122" s="102"/>
      <c r="G1122" s="108"/>
      <c r="H1122" s="108"/>
      <c r="I1122" s="108"/>
      <c r="J1122" s="108"/>
      <c r="K1122" s="74"/>
      <c r="L1122" s="74"/>
      <c r="M1122" s="74"/>
      <c r="N1122" s="75"/>
      <c r="O1122" s="75"/>
      <c r="P1122" s="75"/>
    </row>
    <row r="1123" hidden="1">
      <c r="A1123" s="110"/>
      <c r="B1123" s="100"/>
      <c r="C1123" s="101"/>
      <c r="D1123" s="101"/>
      <c r="E1123" s="101"/>
      <c r="F1123" s="102"/>
      <c r="G1123" s="108"/>
      <c r="H1123" s="108"/>
      <c r="I1123" s="108"/>
      <c r="J1123" s="108"/>
      <c r="K1123" s="74"/>
      <c r="L1123" s="74"/>
      <c r="M1123" s="74"/>
      <c r="N1123" s="75"/>
      <c r="O1123" s="75"/>
      <c r="P1123" s="75"/>
    </row>
    <row r="1124" hidden="1">
      <c r="A1124" s="110"/>
      <c r="B1124" s="100"/>
      <c r="C1124" s="101"/>
      <c r="D1124" s="101"/>
      <c r="E1124" s="101"/>
      <c r="F1124" s="102"/>
      <c r="G1124" s="108"/>
      <c r="H1124" s="108"/>
      <c r="I1124" s="108"/>
      <c r="J1124" s="108"/>
      <c r="K1124" s="74"/>
      <c r="L1124" s="74"/>
      <c r="M1124" s="74"/>
      <c r="N1124" s="75"/>
      <c r="O1124" s="75"/>
      <c r="P1124" s="75"/>
    </row>
    <row r="1125" hidden="1">
      <c r="A1125" s="110"/>
      <c r="B1125" s="100"/>
      <c r="C1125" s="101"/>
      <c r="D1125" s="101"/>
      <c r="E1125" s="101"/>
      <c r="F1125" s="102"/>
      <c r="G1125" s="108"/>
      <c r="H1125" s="108"/>
      <c r="I1125" s="108"/>
      <c r="J1125" s="108"/>
      <c r="K1125" s="74"/>
      <c r="L1125" s="74"/>
      <c r="M1125" s="74"/>
      <c r="N1125" s="75"/>
      <c r="O1125" s="75"/>
      <c r="P1125" s="75"/>
    </row>
    <row r="1126" hidden="1">
      <c r="A1126" s="110"/>
      <c r="B1126" s="100"/>
      <c r="C1126" s="101"/>
      <c r="D1126" s="101"/>
      <c r="E1126" s="101"/>
      <c r="F1126" s="102"/>
      <c r="G1126" s="108"/>
      <c r="H1126" s="108"/>
      <c r="I1126" s="108"/>
      <c r="J1126" s="108"/>
      <c r="K1126" s="74"/>
      <c r="L1126" s="74"/>
      <c r="M1126" s="74"/>
      <c r="N1126" s="75"/>
      <c r="O1126" s="75"/>
      <c r="P1126" s="75"/>
    </row>
    <row r="1127" hidden="1">
      <c r="A1127" s="110"/>
      <c r="B1127" s="100"/>
      <c r="C1127" s="101"/>
      <c r="D1127" s="101"/>
      <c r="E1127" s="101"/>
      <c r="F1127" s="102"/>
      <c r="G1127" s="108"/>
      <c r="H1127" s="108"/>
      <c r="I1127" s="108"/>
      <c r="J1127" s="108"/>
      <c r="K1127" s="74"/>
      <c r="L1127" s="74"/>
      <c r="M1127" s="74"/>
      <c r="N1127" s="75"/>
      <c r="O1127" s="75"/>
      <c r="P1127" s="75"/>
    </row>
    <row r="1128" hidden="1">
      <c r="A1128" s="110"/>
      <c r="B1128" s="100"/>
      <c r="C1128" s="101"/>
      <c r="D1128" s="101"/>
      <c r="E1128" s="101"/>
      <c r="F1128" s="102"/>
      <c r="G1128" s="108"/>
      <c r="H1128" s="108"/>
      <c r="I1128" s="108"/>
      <c r="J1128" s="108"/>
      <c r="K1128" s="74"/>
      <c r="L1128" s="74"/>
      <c r="M1128" s="74"/>
      <c r="N1128" s="75"/>
      <c r="O1128" s="75"/>
      <c r="P1128" s="75"/>
    </row>
    <row r="1129" hidden="1">
      <c r="A1129" s="110"/>
      <c r="B1129" s="100"/>
      <c r="C1129" s="101"/>
      <c r="D1129" s="101"/>
      <c r="E1129" s="101"/>
      <c r="F1129" s="102"/>
      <c r="G1129" s="108"/>
      <c r="H1129" s="108"/>
      <c r="I1129" s="108"/>
      <c r="J1129" s="108"/>
      <c r="K1129" s="74"/>
      <c r="L1129" s="74"/>
      <c r="M1129" s="74"/>
      <c r="N1129" s="75"/>
      <c r="O1129" s="75"/>
      <c r="P1129" s="75"/>
    </row>
    <row r="1130" hidden="1">
      <c r="A1130" s="110"/>
      <c r="B1130" s="100"/>
      <c r="C1130" s="101"/>
      <c r="D1130" s="101"/>
      <c r="E1130" s="101"/>
      <c r="F1130" s="102"/>
      <c r="G1130" s="108"/>
      <c r="H1130" s="108"/>
      <c r="I1130" s="108"/>
      <c r="J1130" s="108"/>
      <c r="K1130" s="74"/>
      <c r="L1130" s="74"/>
      <c r="M1130" s="74"/>
      <c r="N1130" s="75"/>
      <c r="O1130" s="75"/>
      <c r="P1130" s="75"/>
    </row>
    <row r="1131" hidden="1">
      <c r="A1131" s="110"/>
      <c r="B1131" s="100"/>
      <c r="C1131" s="101"/>
      <c r="D1131" s="101"/>
      <c r="E1131" s="101"/>
      <c r="F1131" s="102"/>
      <c r="G1131" s="108"/>
      <c r="H1131" s="108"/>
      <c r="I1131" s="108"/>
      <c r="J1131" s="108"/>
      <c r="K1131" s="74"/>
      <c r="L1131" s="74"/>
      <c r="M1131" s="74"/>
      <c r="N1131" s="75"/>
      <c r="O1131" s="75"/>
      <c r="P1131" s="75"/>
    </row>
    <row r="1132" hidden="1">
      <c r="A1132" s="110"/>
      <c r="B1132" s="100"/>
      <c r="C1132" s="101"/>
      <c r="D1132" s="101"/>
      <c r="E1132" s="101"/>
      <c r="F1132" s="102"/>
      <c r="G1132" s="108"/>
      <c r="H1132" s="108"/>
      <c r="I1132" s="108"/>
      <c r="J1132" s="108"/>
      <c r="K1132" s="74"/>
      <c r="L1132" s="74"/>
      <c r="M1132" s="74"/>
      <c r="N1132" s="75"/>
      <c r="O1132" s="75"/>
      <c r="P1132" s="75"/>
    </row>
    <row r="1133" hidden="1">
      <c r="A1133" s="110"/>
      <c r="B1133" s="100"/>
      <c r="C1133" s="101"/>
      <c r="D1133" s="101"/>
      <c r="E1133" s="101"/>
      <c r="F1133" s="102"/>
      <c r="G1133" s="108"/>
      <c r="H1133" s="108"/>
      <c r="I1133" s="108"/>
      <c r="J1133" s="108"/>
      <c r="K1133" s="74"/>
      <c r="L1133" s="74"/>
      <c r="M1133" s="74"/>
      <c r="N1133" s="75"/>
      <c r="O1133" s="75"/>
      <c r="P1133" s="75"/>
    </row>
    <row r="1134" hidden="1">
      <c r="A1134" s="110"/>
      <c r="B1134" s="100"/>
      <c r="C1134" s="101"/>
      <c r="D1134" s="101"/>
      <c r="E1134" s="101"/>
      <c r="F1134" s="102"/>
      <c r="G1134" s="108"/>
      <c r="H1134" s="108"/>
      <c r="I1134" s="108"/>
      <c r="J1134" s="108"/>
      <c r="K1134" s="74"/>
      <c r="L1134" s="74"/>
      <c r="M1134" s="74"/>
      <c r="N1134" s="75"/>
      <c r="O1134" s="75"/>
      <c r="P1134" s="75"/>
    </row>
    <row r="1135" hidden="1">
      <c r="A1135" s="110"/>
      <c r="B1135" s="100"/>
      <c r="C1135" s="101"/>
      <c r="D1135" s="101"/>
      <c r="E1135" s="101"/>
      <c r="F1135" s="102"/>
      <c r="G1135" s="108"/>
      <c r="H1135" s="108"/>
      <c r="I1135" s="108"/>
      <c r="J1135" s="108"/>
      <c r="K1135" s="74"/>
      <c r="L1135" s="74"/>
      <c r="M1135" s="74"/>
      <c r="N1135" s="75"/>
      <c r="O1135" s="75"/>
      <c r="P1135" s="75"/>
    </row>
    <row r="1136" hidden="1">
      <c r="A1136" s="110"/>
      <c r="B1136" s="100"/>
      <c r="C1136" s="101"/>
      <c r="D1136" s="101"/>
      <c r="E1136" s="101"/>
      <c r="F1136" s="102"/>
      <c r="G1136" s="108"/>
      <c r="H1136" s="108"/>
      <c r="I1136" s="108"/>
      <c r="J1136" s="108"/>
      <c r="K1136" s="74"/>
      <c r="L1136" s="74"/>
      <c r="M1136" s="74"/>
      <c r="N1136" s="75"/>
      <c r="O1136" s="75"/>
      <c r="P1136" s="75"/>
    </row>
    <row r="1137" hidden="1">
      <c r="A1137" s="110"/>
      <c r="B1137" s="100"/>
      <c r="C1137" s="101"/>
      <c r="D1137" s="101"/>
      <c r="E1137" s="101"/>
      <c r="F1137" s="102"/>
      <c r="G1137" s="108"/>
      <c r="H1137" s="108"/>
      <c r="I1137" s="108"/>
      <c r="J1137" s="108"/>
      <c r="K1137" s="74"/>
      <c r="L1137" s="74"/>
      <c r="M1137" s="74"/>
      <c r="N1137" s="75"/>
      <c r="O1137" s="75"/>
      <c r="P1137" s="75"/>
    </row>
    <row r="1138" hidden="1">
      <c r="A1138" s="110"/>
      <c r="B1138" s="100"/>
      <c r="C1138" s="101"/>
      <c r="D1138" s="101"/>
      <c r="E1138" s="101"/>
      <c r="F1138" s="102"/>
      <c r="G1138" s="108"/>
      <c r="H1138" s="108"/>
      <c r="I1138" s="108"/>
      <c r="J1138" s="108"/>
      <c r="K1138" s="74"/>
      <c r="L1138" s="74"/>
      <c r="M1138" s="74"/>
      <c r="N1138" s="75"/>
      <c r="O1138" s="75"/>
      <c r="P1138" s="75"/>
    </row>
    <row r="1139" hidden="1">
      <c r="A1139" s="110"/>
      <c r="B1139" s="100"/>
      <c r="C1139" s="101"/>
      <c r="D1139" s="101"/>
      <c r="E1139" s="101"/>
      <c r="F1139" s="102"/>
      <c r="G1139" s="108"/>
      <c r="H1139" s="108"/>
      <c r="I1139" s="108"/>
      <c r="J1139" s="108"/>
      <c r="K1139" s="74"/>
      <c r="L1139" s="74"/>
      <c r="M1139" s="74"/>
      <c r="N1139" s="75"/>
      <c r="O1139" s="75"/>
      <c r="P1139" s="75"/>
    </row>
    <row r="1140" hidden="1">
      <c r="A1140" s="110"/>
      <c r="B1140" s="100"/>
      <c r="C1140" s="101"/>
      <c r="D1140" s="101"/>
      <c r="E1140" s="101"/>
      <c r="F1140" s="102"/>
      <c r="G1140" s="108"/>
      <c r="H1140" s="108"/>
      <c r="I1140" s="108"/>
      <c r="J1140" s="108"/>
      <c r="K1140" s="74"/>
      <c r="L1140" s="74"/>
      <c r="M1140" s="74"/>
      <c r="N1140" s="75"/>
      <c r="O1140" s="75"/>
      <c r="P1140" s="75"/>
    </row>
    <row r="1141" hidden="1">
      <c r="A1141" s="110"/>
      <c r="B1141" s="100"/>
      <c r="C1141" s="101"/>
      <c r="D1141" s="101"/>
      <c r="E1141" s="101"/>
      <c r="F1141" s="102"/>
      <c r="G1141" s="108"/>
      <c r="H1141" s="108"/>
      <c r="I1141" s="108"/>
      <c r="J1141" s="108"/>
      <c r="K1141" s="74"/>
      <c r="L1141" s="74"/>
      <c r="M1141" s="74"/>
      <c r="N1141" s="75"/>
      <c r="O1141" s="75"/>
      <c r="P1141" s="75"/>
    </row>
    <row r="1142" hidden="1">
      <c r="A1142" s="110"/>
      <c r="B1142" s="100"/>
      <c r="C1142" s="101"/>
      <c r="D1142" s="101"/>
      <c r="E1142" s="101"/>
      <c r="F1142" s="102"/>
      <c r="G1142" s="108"/>
      <c r="H1142" s="108"/>
      <c r="I1142" s="108"/>
      <c r="J1142" s="108"/>
      <c r="K1142" s="74"/>
      <c r="L1142" s="74"/>
      <c r="M1142" s="74"/>
      <c r="N1142" s="75"/>
      <c r="O1142" s="75"/>
      <c r="P1142" s="75"/>
    </row>
    <row r="1143" hidden="1">
      <c r="A1143" s="110"/>
      <c r="B1143" s="100"/>
      <c r="C1143" s="101"/>
      <c r="D1143" s="101"/>
      <c r="E1143" s="101"/>
      <c r="F1143" s="102"/>
      <c r="G1143" s="108"/>
      <c r="H1143" s="108"/>
      <c r="I1143" s="108"/>
      <c r="J1143" s="108"/>
      <c r="K1143" s="74"/>
      <c r="L1143" s="74"/>
      <c r="M1143" s="74"/>
      <c r="N1143" s="75"/>
      <c r="O1143" s="75"/>
      <c r="P1143" s="75"/>
    </row>
    <row r="1144" hidden="1">
      <c r="A1144" s="110"/>
      <c r="B1144" s="100"/>
      <c r="C1144" s="101"/>
      <c r="D1144" s="101"/>
      <c r="E1144" s="101"/>
      <c r="F1144" s="102"/>
      <c r="G1144" s="108"/>
      <c r="H1144" s="108"/>
      <c r="I1144" s="108"/>
      <c r="J1144" s="108"/>
      <c r="K1144" s="74"/>
      <c r="L1144" s="74"/>
      <c r="M1144" s="74"/>
      <c r="N1144" s="75"/>
      <c r="O1144" s="75"/>
      <c r="P1144" s="75"/>
    </row>
    <row r="1145" hidden="1">
      <c r="A1145" s="110"/>
      <c r="B1145" s="100"/>
      <c r="C1145" s="101"/>
      <c r="D1145" s="101"/>
      <c r="E1145" s="101"/>
      <c r="F1145" s="102"/>
      <c r="G1145" s="108"/>
      <c r="H1145" s="108"/>
      <c r="I1145" s="108"/>
      <c r="J1145" s="108"/>
      <c r="K1145" s="74"/>
      <c r="L1145" s="74"/>
      <c r="M1145" s="74"/>
      <c r="N1145" s="75"/>
      <c r="O1145" s="75"/>
      <c r="P1145" s="75"/>
    </row>
    <row r="1146" hidden="1">
      <c r="A1146" s="110"/>
      <c r="B1146" s="100"/>
      <c r="C1146" s="101"/>
      <c r="D1146" s="101"/>
      <c r="E1146" s="101"/>
      <c r="F1146" s="102"/>
      <c r="G1146" s="108"/>
      <c r="H1146" s="108"/>
      <c r="I1146" s="108"/>
      <c r="J1146" s="108"/>
      <c r="K1146" s="74"/>
      <c r="L1146" s="74"/>
      <c r="M1146" s="74"/>
      <c r="N1146" s="75"/>
      <c r="O1146" s="75"/>
      <c r="P1146" s="75"/>
    </row>
    <row r="1147" hidden="1">
      <c r="A1147" s="110"/>
      <c r="B1147" s="100"/>
      <c r="C1147" s="101"/>
      <c r="D1147" s="101"/>
      <c r="E1147" s="101"/>
      <c r="F1147" s="102"/>
      <c r="G1147" s="108"/>
      <c r="H1147" s="108"/>
      <c r="I1147" s="108"/>
      <c r="J1147" s="108"/>
      <c r="K1147" s="74"/>
      <c r="L1147" s="74"/>
      <c r="M1147" s="74"/>
      <c r="N1147" s="75"/>
      <c r="O1147" s="75"/>
      <c r="P1147" s="75"/>
    </row>
    <row r="1148" hidden="1">
      <c r="A1148" s="110"/>
      <c r="B1148" s="100"/>
      <c r="C1148" s="101"/>
      <c r="D1148" s="101"/>
      <c r="E1148" s="101"/>
      <c r="F1148" s="102"/>
      <c r="G1148" s="108"/>
      <c r="H1148" s="108"/>
      <c r="I1148" s="108"/>
      <c r="J1148" s="108"/>
      <c r="K1148" s="74"/>
      <c r="L1148" s="74"/>
      <c r="M1148" s="74"/>
      <c r="N1148" s="75"/>
      <c r="O1148" s="75"/>
      <c r="P1148" s="75"/>
    </row>
    <row r="1149" hidden="1">
      <c r="A1149" s="110"/>
      <c r="B1149" s="100"/>
      <c r="C1149" s="101"/>
      <c r="D1149" s="101"/>
      <c r="E1149" s="101"/>
      <c r="F1149" s="102"/>
      <c r="G1149" s="108"/>
      <c r="H1149" s="108"/>
      <c r="I1149" s="108"/>
      <c r="J1149" s="108"/>
      <c r="K1149" s="74"/>
      <c r="L1149" s="74"/>
      <c r="M1149" s="74"/>
      <c r="N1149" s="75"/>
      <c r="O1149" s="75"/>
      <c r="P1149" s="75"/>
    </row>
    <row r="1150" hidden="1">
      <c r="A1150" s="110"/>
      <c r="B1150" s="100"/>
      <c r="C1150" s="101"/>
      <c r="D1150" s="101"/>
      <c r="E1150" s="101"/>
      <c r="F1150" s="102"/>
      <c r="G1150" s="108"/>
      <c r="H1150" s="108"/>
      <c r="I1150" s="108"/>
      <c r="J1150" s="108"/>
      <c r="K1150" s="74"/>
      <c r="L1150" s="74"/>
      <c r="M1150" s="74"/>
      <c r="N1150" s="75"/>
      <c r="O1150" s="75"/>
      <c r="P1150" s="75"/>
    </row>
    <row r="1151" hidden="1">
      <c r="A1151" s="110"/>
      <c r="B1151" s="100"/>
      <c r="C1151" s="101"/>
      <c r="D1151" s="101"/>
      <c r="E1151" s="101"/>
      <c r="F1151" s="102"/>
      <c r="G1151" s="108"/>
      <c r="H1151" s="108"/>
      <c r="I1151" s="108"/>
      <c r="J1151" s="108"/>
      <c r="K1151" s="74"/>
      <c r="L1151" s="74"/>
      <c r="M1151" s="74"/>
      <c r="N1151" s="75"/>
      <c r="O1151" s="75"/>
      <c r="P1151" s="75"/>
    </row>
    <row r="1152" hidden="1">
      <c r="A1152" s="110"/>
      <c r="B1152" s="100"/>
      <c r="C1152" s="101"/>
      <c r="D1152" s="101"/>
      <c r="E1152" s="101"/>
      <c r="F1152" s="102"/>
      <c r="G1152" s="108"/>
      <c r="H1152" s="108"/>
      <c r="I1152" s="108"/>
      <c r="J1152" s="108"/>
      <c r="K1152" s="74"/>
      <c r="L1152" s="74"/>
      <c r="M1152" s="74"/>
      <c r="N1152" s="75"/>
      <c r="O1152" s="75"/>
      <c r="P1152" s="75"/>
    </row>
    <row r="1153" hidden="1">
      <c r="A1153" s="110"/>
      <c r="B1153" s="100"/>
      <c r="C1153" s="101"/>
      <c r="D1153" s="101"/>
      <c r="E1153" s="101"/>
      <c r="F1153" s="102"/>
      <c r="G1153" s="108"/>
      <c r="H1153" s="108"/>
      <c r="I1153" s="108"/>
      <c r="J1153" s="108"/>
      <c r="K1153" s="74"/>
      <c r="L1153" s="74"/>
      <c r="M1153" s="74"/>
      <c r="N1153" s="75"/>
      <c r="O1153" s="75"/>
      <c r="P1153" s="75"/>
    </row>
    <row r="1154" hidden="1">
      <c r="A1154" s="110"/>
      <c r="B1154" s="100"/>
      <c r="C1154" s="101"/>
      <c r="D1154" s="101"/>
      <c r="E1154" s="101"/>
      <c r="F1154" s="102"/>
      <c r="G1154" s="108"/>
      <c r="H1154" s="108"/>
      <c r="I1154" s="108"/>
      <c r="J1154" s="108"/>
      <c r="K1154" s="74"/>
      <c r="L1154" s="74"/>
      <c r="M1154" s="74"/>
      <c r="N1154" s="75"/>
      <c r="O1154" s="75"/>
      <c r="P1154" s="75"/>
    </row>
    <row r="1155" hidden="1">
      <c r="A1155" s="110"/>
      <c r="B1155" s="100"/>
      <c r="C1155" s="101"/>
      <c r="D1155" s="101"/>
      <c r="E1155" s="101"/>
      <c r="F1155" s="102"/>
      <c r="G1155" s="108"/>
      <c r="H1155" s="108"/>
      <c r="I1155" s="108"/>
      <c r="J1155" s="108"/>
      <c r="K1155" s="74"/>
      <c r="L1155" s="74"/>
      <c r="M1155" s="74"/>
      <c r="N1155" s="75"/>
      <c r="O1155" s="75"/>
      <c r="P1155" s="75"/>
    </row>
    <row r="1156" hidden="1">
      <c r="A1156" s="110"/>
      <c r="B1156" s="100"/>
      <c r="C1156" s="101"/>
      <c r="D1156" s="101"/>
      <c r="E1156" s="101"/>
      <c r="F1156" s="102"/>
      <c r="G1156" s="108"/>
      <c r="H1156" s="108"/>
      <c r="I1156" s="108"/>
      <c r="J1156" s="108"/>
      <c r="K1156" s="74"/>
      <c r="L1156" s="74"/>
      <c r="M1156" s="74"/>
      <c r="N1156" s="75"/>
      <c r="O1156" s="75"/>
      <c r="P1156" s="75"/>
    </row>
    <row r="1157" hidden="1">
      <c r="A1157" s="110"/>
      <c r="B1157" s="100"/>
      <c r="C1157" s="101"/>
      <c r="D1157" s="101"/>
      <c r="E1157" s="101"/>
      <c r="F1157" s="102"/>
      <c r="G1157" s="108"/>
      <c r="H1157" s="108"/>
      <c r="I1157" s="108"/>
      <c r="J1157" s="108"/>
      <c r="K1157" s="74"/>
      <c r="L1157" s="74"/>
      <c r="M1157" s="74"/>
      <c r="N1157" s="75"/>
      <c r="O1157" s="75"/>
      <c r="P1157" s="75"/>
    </row>
    <row r="1158" hidden="1">
      <c r="A1158" s="110"/>
      <c r="B1158" s="100"/>
      <c r="C1158" s="101"/>
      <c r="D1158" s="101"/>
      <c r="E1158" s="101"/>
      <c r="F1158" s="102"/>
      <c r="G1158" s="108"/>
      <c r="H1158" s="108"/>
      <c r="I1158" s="108"/>
      <c r="J1158" s="108"/>
      <c r="K1158" s="74"/>
      <c r="L1158" s="74"/>
      <c r="M1158" s="74"/>
      <c r="N1158" s="75"/>
      <c r="O1158" s="75"/>
      <c r="P1158" s="75"/>
    </row>
    <row r="1159" hidden="1">
      <c r="A1159" s="110"/>
      <c r="B1159" s="100"/>
      <c r="C1159" s="101"/>
      <c r="D1159" s="101"/>
      <c r="E1159" s="101"/>
      <c r="F1159" s="102"/>
      <c r="G1159" s="108"/>
      <c r="H1159" s="108"/>
      <c r="I1159" s="108"/>
      <c r="J1159" s="108"/>
      <c r="K1159" s="74"/>
      <c r="L1159" s="74"/>
      <c r="M1159" s="74"/>
      <c r="N1159" s="75"/>
      <c r="O1159" s="75"/>
      <c r="P1159" s="75"/>
    </row>
    <row r="1160" hidden="1">
      <c r="A1160" s="110"/>
      <c r="B1160" s="100"/>
      <c r="C1160" s="101"/>
      <c r="D1160" s="101"/>
      <c r="E1160" s="101"/>
      <c r="F1160" s="102"/>
      <c r="G1160" s="108"/>
      <c r="H1160" s="108"/>
      <c r="I1160" s="108"/>
      <c r="J1160" s="108"/>
      <c r="K1160" s="74"/>
      <c r="L1160" s="74"/>
      <c r="M1160" s="74"/>
      <c r="N1160" s="75"/>
      <c r="O1160" s="75"/>
      <c r="P1160" s="75"/>
    </row>
    <row r="1161" hidden="1">
      <c r="A1161" s="110"/>
      <c r="B1161" s="100"/>
      <c r="C1161" s="101"/>
      <c r="D1161" s="101"/>
      <c r="E1161" s="101"/>
      <c r="F1161" s="102"/>
      <c r="G1161" s="108"/>
      <c r="H1161" s="108"/>
      <c r="I1161" s="108"/>
      <c r="J1161" s="108"/>
      <c r="K1161" s="74"/>
      <c r="L1161" s="74"/>
      <c r="M1161" s="74"/>
      <c r="N1161" s="75"/>
      <c r="O1161" s="75"/>
      <c r="P1161" s="75"/>
    </row>
    <row r="1162" hidden="1">
      <c r="A1162" s="110"/>
      <c r="B1162" s="100"/>
      <c r="C1162" s="101"/>
      <c r="D1162" s="101"/>
      <c r="E1162" s="101"/>
      <c r="F1162" s="102"/>
      <c r="G1162" s="108"/>
      <c r="H1162" s="108"/>
      <c r="I1162" s="108"/>
      <c r="J1162" s="108"/>
      <c r="K1162" s="74"/>
      <c r="L1162" s="74"/>
      <c r="M1162" s="74"/>
      <c r="N1162" s="75"/>
      <c r="O1162" s="75"/>
      <c r="P1162" s="75"/>
    </row>
    <row r="1163" hidden="1">
      <c r="A1163" s="110"/>
      <c r="B1163" s="100"/>
      <c r="C1163" s="101"/>
      <c r="D1163" s="101"/>
      <c r="E1163" s="101"/>
      <c r="F1163" s="102"/>
      <c r="G1163" s="108"/>
      <c r="H1163" s="108"/>
      <c r="I1163" s="108"/>
      <c r="J1163" s="108"/>
      <c r="K1163" s="74"/>
      <c r="L1163" s="74"/>
      <c r="M1163" s="74"/>
      <c r="N1163" s="75"/>
      <c r="O1163" s="75"/>
      <c r="P1163" s="75"/>
    </row>
    <row r="1164" hidden="1">
      <c r="A1164" s="110"/>
      <c r="B1164" s="100"/>
      <c r="C1164" s="101"/>
      <c r="D1164" s="101"/>
      <c r="E1164" s="101"/>
      <c r="F1164" s="102"/>
      <c r="G1164" s="108"/>
      <c r="H1164" s="108"/>
      <c r="I1164" s="108"/>
      <c r="J1164" s="108"/>
      <c r="K1164" s="74"/>
      <c r="L1164" s="74"/>
      <c r="M1164" s="74"/>
      <c r="N1164" s="75"/>
      <c r="O1164" s="75"/>
      <c r="P1164" s="75"/>
    </row>
    <row r="1165" hidden="1">
      <c r="A1165" s="110"/>
      <c r="B1165" s="100"/>
      <c r="C1165" s="101"/>
      <c r="D1165" s="101"/>
      <c r="E1165" s="101"/>
      <c r="F1165" s="102"/>
      <c r="G1165" s="108"/>
      <c r="H1165" s="108"/>
      <c r="I1165" s="108"/>
      <c r="J1165" s="108"/>
      <c r="K1165" s="74"/>
      <c r="L1165" s="74"/>
      <c r="M1165" s="74"/>
      <c r="N1165" s="75"/>
      <c r="O1165" s="75"/>
      <c r="P1165" s="75"/>
    </row>
    <row r="1166" hidden="1">
      <c r="A1166" s="110"/>
      <c r="B1166" s="100"/>
      <c r="C1166" s="101"/>
      <c r="D1166" s="101"/>
      <c r="E1166" s="101"/>
      <c r="F1166" s="102"/>
      <c r="G1166" s="108"/>
      <c r="H1166" s="108"/>
      <c r="I1166" s="108"/>
      <c r="J1166" s="108"/>
      <c r="K1166" s="74"/>
      <c r="L1166" s="74"/>
      <c r="M1166" s="74"/>
      <c r="N1166" s="75"/>
      <c r="O1166" s="75"/>
      <c r="P1166" s="75"/>
    </row>
    <row r="1167" hidden="1">
      <c r="A1167" s="110"/>
      <c r="B1167" s="100"/>
      <c r="C1167" s="101"/>
      <c r="D1167" s="101"/>
      <c r="E1167" s="101"/>
      <c r="F1167" s="102"/>
      <c r="G1167" s="108"/>
      <c r="H1167" s="108"/>
      <c r="I1167" s="108"/>
      <c r="J1167" s="108"/>
      <c r="K1167" s="74"/>
      <c r="L1167" s="74"/>
      <c r="M1167" s="74"/>
      <c r="N1167" s="75"/>
      <c r="O1167" s="75"/>
      <c r="P1167" s="75"/>
    </row>
    <row r="1168" hidden="1">
      <c r="A1168" s="110"/>
      <c r="B1168" s="100"/>
      <c r="C1168" s="101"/>
      <c r="D1168" s="101"/>
      <c r="E1168" s="101"/>
      <c r="F1168" s="102"/>
      <c r="G1168" s="108"/>
      <c r="H1168" s="108"/>
      <c r="I1168" s="108"/>
      <c r="J1168" s="108"/>
      <c r="K1168" s="74"/>
      <c r="L1168" s="74"/>
      <c r="M1168" s="74"/>
      <c r="N1168" s="75"/>
      <c r="O1168" s="75"/>
      <c r="P1168" s="75"/>
    </row>
    <row r="1169" hidden="1">
      <c r="A1169" s="110"/>
      <c r="B1169" s="100"/>
      <c r="C1169" s="101"/>
      <c r="D1169" s="101"/>
      <c r="E1169" s="101"/>
      <c r="F1169" s="102"/>
      <c r="G1169" s="108"/>
      <c r="H1169" s="108"/>
      <c r="I1169" s="108"/>
      <c r="J1169" s="108"/>
      <c r="K1169" s="74"/>
      <c r="L1169" s="74"/>
      <c r="M1169" s="74"/>
      <c r="N1169" s="75"/>
      <c r="O1169" s="75"/>
      <c r="P1169" s="75"/>
    </row>
    <row r="1170" hidden="1">
      <c r="A1170" s="110"/>
      <c r="B1170" s="100"/>
      <c r="C1170" s="101"/>
      <c r="D1170" s="101"/>
      <c r="E1170" s="101"/>
      <c r="F1170" s="102"/>
      <c r="G1170" s="108"/>
      <c r="H1170" s="108"/>
      <c r="I1170" s="108"/>
      <c r="J1170" s="108"/>
      <c r="K1170" s="74"/>
      <c r="L1170" s="74"/>
      <c r="M1170" s="74"/>
      <c r="N1170" s="75"/>
      <c r="O1170" s="75"/>
      <c r="P1170" s="75"/>
    </row>
    <row r="1171" hidden="1">
      <c r="A1171" s="110"/>
      <c r="B1171" s="100"/>
      <c r="C1171" s="101"/>
      <c r="D1171" s="101"/>
      <c r="E1171" s="101"/>
      <c r="F1171" s="102"/>
      <c r="G1171" s="108"/>
      <c r="H1171" s="108"/>
      <c r="I1171" s="108"/>
      <c r="J1171" s="108"/>
      <c r="K1171" s="74"/>
      <c r="L1171" s="74"/>
      <c r="M1171" s="74"/>
      <c r="N1171" s="75"/>
      <c r="O1171" s="75"/>
      <c r="P1171" s="75"/>
    </row>
    <row r="1172" hidden="1">
      <c r="A1172" s="110"/>
      <c r="B1172" s="100"/>
      <c r="C1172" s="101"/>
      <c r="D1172" s="101"/>
      <c r="E1172" s="101"/>
      <c r="F1172" s="102"/>
      <c r="G1172" s="108"/>
      <c r="H1172" s="108"/>
      <c r="I1172" s="108"/>
      <c r="J1172" s="108"/>
      <c r="K1172" s="74"/>
      <c r="L1172" s="74"/>
      <c r="M1172" s="74"/>
      <c r="N1172" s="75"/>
      <c r="O1172" s="75"/>
      <c r="P1172" s="75"/>
    </row>
    <row r="1173" hidden="1">
      <c r="A1173" s="110"/>
      <c r="B1173" s="100"/>
      <c r="C1173" s="101"/>
      <c r="D1173" s="101"/>
      <c r="E1173" s="101"/>
      <c r="F1173" s="102"/>
      <c r="G1173" s="108"/>
      <c r="H1173" s="108"/>
      <c r="I1173" s="108"/>
      <c r="J1173" s="108"/>
      <c r="K1173" s="74"/>
      <c r="L1173" s="74"/>
      <c r="M1173" s="74"/>
      <c r="N1173" s="75"/>
      <c r="O1173" s="75"/>
      <c r="P1173" s="75"/>
    </row>
    <row r="1174" hidden="1">
      <c r="A1174" s="110"/>
      <c r="B1174" s="100"/>
      <c r="C1174" s="101"/>
      <c r="D1174" s="101"/>
      <c r="E1174" s="101"/>
      <c r="F1174" s="102"/>
      <c r="G1174" s="108"/>
      <c r="H1174" s="108"/>
      <c r="I1174" s="108"/>
      <c r="J1174" s="108"/>
      <c r="K1174" s="74"/>
      <c r="L1174" s="74"/>
      <c r="M1174" s="74"/>
      <c r="N1174" s="75"/>
      <c r="O1174" s="75"/>
      <c r="P1174" s="75"/>
    </row>
    <row r="1175" hidden="1">
      <c r="A1175" s="110"/>
      <c r="B1175" s="100"/>
      <c r="C1175" s="101"/>
      <c r="D1175" s="101"/>
      <c r="E1175" s="101"/>
      <c r="F1175" s="102"/>
      <c r="G1175" s="108"/>
      <c r="H1175" s="108"/>
      <c r="I1175" s="108"/>
      <c r="J1175" s="108"/>
      <c r="K1175" s="74"/>
      <c r="L1175" s="74"/>
      <c r="M1175" s="74"/>
      <c r="N1175" s="75"/>
      <c r="O1175" s="75"/>
      <c r="P1175" s="75"/>
    </row>
    <row r="1176" hidden="1">
      <c r="A1176" s="110"/>
      <c r="B1176" s="100"/>
      <c r="C1176" s="101"/>
      <c r="D1176" s="101"/>
      <c r="E1176" s="101"/>
      <c r="F1176" s="102"/>
      <c r="G1176" s="108"/>
      <c r="H1176" s="108"/>
      <c r="I1176" s="108"/>
      <c r="J1176" s="108"/>
      <c r="K1176" s="74"/>
      <c r="L1176" s="74"/>
      <c r="M1176" s="74"/>
      <c r="N1176" s="75"/>
      <c r="O1176" s="75"/>
      <c r="P1176" s="75"/>
    </row>
    <row r="1177" hidden="1">
      <c r="A1177" s="110"/>
      <c r="B1177" s="100"/>
      <c r="C1177" s="101"/>
      <c r="D1177" s="101"/>
      <c r="E1177" s="101"/>
      <c r="F1177" s="102"/>
      <c r="G1177" s="108"/>
      <c r="H1177" s="108"/>
      <c r="I1177" s="108"/>
      <c r="J1177" s="108"/>
      <c r="K1177" s="74"/>
      <c r="L1177" s="74"/>
      <c r="M1177" s="74"/>
      <c r="N1177" s="75"/>
      <c r="O1177" s="75"/>
      <c r="P1177" s="75"/>
    </row>
    <row r="1178" hidden="1">
      <c r="A1178" s="110"/>
      <c r="B1178" s="100"/>
      <c r="C1178" s="101"/>
      <c r="D1178" s="101"/>
      <c r="E1178" s="101"/>
      <c r="F1178" s="102"/>
      <c r="G1178" s="108"/>
      <c r="H1178" s="108"/>
      <c r="I1178" s="108"/>
      <c r="J1178" s="108"/>
      <c r="K1178" s="74"/>
      <c r="L1178" s="74"/>
      <c r="M1178" s="74"/>
      <c r="N1178" s="75"/>
      <c r="O1178" s="75"/>
      <c r="P1178" s="75"/>
    </row>
    <row r="1179" hidden="1">
      <c r="A1179" s="110"/>
      <c r="B1179" s="100"/>
      <c r="C1179" s="101"/>
      <c r="D1179" s="101"/>
      <c r="E1179" s="101"/>
      <c r="F1179" s="102"/>
      <c r="G1179" s="108"/>
      <c r="H1179" s="108"/>
      <c r="I1179" s="108"/>
      <c r="J1179" s="108"/>
      <c r="K1179" s="74"/>
      <c r="L1179" s="74"/>
      <c r="M1179" s="74"/>
      <c r="N1179" s="75"/>
      <c r="O1179" s="75"/>
      <c r="P1179" s="75"/>
    </row>
    <row r="1180" hidden="1">
      <c r="A1180" s="110"/>
      <c r="B1180" s="100"/>
      <c r="C1180" s="101"/>
      <c r="D1180" s="101"/>
      <c r="E1180" s="101"/>
      <c r="F1180" s="102"/>
      <c r="G1180" s="108"/>
      <c r="H1180" s="108"/>
      <c r="I1180" s="108"/>
      <c r="J1180" s="108"/>
      <c r="K1180" s="74"/>
      <c r="L1180" s="74"/>
      <c r="M1180" s="74"/>
      <c r="N1180" s="75"/>
      <c r="O1180" s="75"/>
      <c r="P1180" s="75"/>
    </row>
    <row r="1181" hidden="1">
      <c r="A1181" s="110"/>
      <c r="B1181" s="100"/>
      <c r="C1181" s="101"/>
      <c r="D1181" s="101"/>
      <c r="E1181" s="101"/>
      <c r="F1181" s="102"/>
      <c r="G1181" s="108"/>
      <c r="H1181" s="108"/>
      <c r="I1181" s="108"/>
      <c r="J1181" s="108"/>
      <c r="K1181" s="74"/>
      <c r="L1181" s="74"/>
      <c r="M1181" s="74"/>
      <c r="N1181" s="75"/>
      <c r="O1181" s="75"/>
      <c r="P1181" s="75"/>
    </row>
    <row r="1182" hidden="1">
      <c r="A1182" s="110"/>
      <c r="B1182" s="100"/>
      <c r="C1182" s="101"/>
      <c r="D1182" s="101"/>
      <c r="E1182" s="101"/>
      <c r="F1182" s="102"/>
      <c r="G1182" s="108"/>
      <c r="H1182" s="108"/>
      <c r="I1182" s="108"/>
      <c r="J1182" s="108"/>
      <c r="K1182" s="74"/>
      <c r="L1182" s="74"/>
      <c r="M1182" s="74"/>
      <c r="N1182" s="75"/>
      <c r="O1182" s="75"/>
      <c r="P1182" s="75"/>
    </row>
    <row r="1183" hidden="1">
      <c r="A1183" s="110"/>
      <c r="B1183" s="100"/>
      <c r="C1183" s="101"/>
      <c r="D1183" s="101"/>
      <c r="E1183" s="101"/>
      <c r="F1183" s="102"/>
      <c r="G1183" s="108"/>
      <c r="H1183" s="108"/>
      <c r="I1183" s="108"/>
      <c r="J1183" s="108"/>
      <c r="K1183" s="74"/>
      <c r="L1183" s="74"/>
      <c r="M1183" s="74"/>
      <c r="N1183" s="75"/>
      <c r="O1183" s="75"/>
      <c r="P1183" s="75"/>
    </row>
    <row r="1184" hidden="1">
      <c r="A1184" s="110"/>
      <c r="B1184" s="100"/>
      <c r="C1184" s="101"/>
      <c r="D1184" s="101"/>
      <c r="E1184" s="101"/>
      <c r="F1184" s="102"/>
      <c r="G1184" s="108"/>
      <c r="H1184" s="108"/>
      <c r="I1184" s="108"/>
      <c r="J1184" s="108"/>
      <c r="K1184" s="74"/>
      <c r="L1184" s="74"/>
      <c r="M1184" s="74"/>
      <c r="N1184" s="75"/>
      <c r="O1184" s="75"/>
      <c r="P1184" s="75"/>
    </row>
    <row r="1185" hidden="1">
      <c r="A1185" s="110"/>
      <c r="B1185" s="100"/>
      <c r="C1185" s="101"/>
      <c r="D1185" s="101"/>
      <c r="E1185" s="101"/>
      <c r="F1185" s="102"/>
      <c r="G1185" s="108"/>
      <c r="H1185" s="108"/>
      <c r="I1185" s="108"/>
      <c r="J1185" s="108"/>
      <c r="K1185" s="74"/>
      <c r="L1185" s="74"/>
      <c r="M1185" s="74"/>
      <c r="N1185" s="75"/>
      <c r="O1185" s="75"/>
      <c r="P1185" s="75"/>
    </row>
    <row r="1186" hidden="1">
      <c r="A1186" s="110"/>
      <c r="B1186" s="100"/>
      <c r="C1186" s="101"/>
      <c r="D1186" s="101"/>
      <c r="E1186" s="101"/>
      <c r="F1186" s="102"/>
      <c r="G1186" s="108"/>
      <c r="H1186" s="108"/>
      <c r="I1186" s="108"/>
      <c r="J1186" s="108"/>
      <c r="K1186" s="74"/>
      <c r="L1186" s="74"/>
      <c r="M1186" s="74"/>
      <c r="N1186" s="75"/>
      <c r="O1186" s="75"/>
      <c r="P1186" s="75"/>
    </row>
    <row r="1187" hidden="1">
      <c r="A1187" s="110"/>
      <c r="B1187" s="100"/>
      <c r="C1187" s="101"/>
      <c r="D1187" s="101"/>
      <c r="E1187" s="101"/>
      <c r="F1187" s="102"/>
      <c r="G1187" s="108"/>
      <c r="H1187" s="108"/>
      <c r="I1187" s="108"/>
      <c r="J1187" s="108"/>
      <c r="K1187" s="74"/>
      <c r="L1187" s="74"/>
      <c r="M1187" s="74"/>
      <c r="N1187" s="75"/>
      <c r="O1187" s="75"/>
      <c r="P1187" s="75"/>
    </row>
    <row r="1188" hidden="1">
      <c r="A1188" s="110"/>
      <c r="B1188" s="100"/>
      <c r="C1188" s="101"/>
      <c r="D1188" s="101"/>
      <c r="E1188" s="101"/>
      <c r="F1188" s="102"/>
      <c r="G1188" s="108"/>
      <c r="H1188" s="108"/>
      <c r="I1188" s="108"/>
      <c r="J1188" s="108"/>
      <c r="K1188" s="74"/>
      <c r="L1188" s="74"/>
      <c r="M1188" s="74"/>
      <c r="N1188" s="75"/>
      <c r="O1188" s="75"/>
      <c r="P1188" s="75"/>
    </row>
    <row r="1189" hidden="1">
      <c r="A1189" s="110"/>
      <c r="B1189" s="100"/>
      <c r="C1189" s="101"/>
      <c r="D1189" s="101"/>
      <c r="E1189" s="101"/>
      <c r="F1189" s="102"/>
      <c r="G1189" s="108"/>
      <c r="H1189" s="108"/>
      <c r="I1189" s="108"/>
      <c r="J1189" s="108"/>
      <c r="K1189" s="74"/>
      <c r="L1189" s="74"/>
      <c r="M1189" s="74"/>
      <c r="N1189" s="75"/>
      <c r="O1189" s="75"/>
      <c r="P1189" s="75"/>
    </row>
    <row r="1190" hidden="1">
      <c r="A1190" s="110"/>
      <c r="B1190" s="100"/>
      <c r="C1190" s="101"/>
      <c r="D1190" s="101"/>
      <c r="E1190" s="101"/>
      <c r="F1190" s="102"/>
      <c r="G1190" s="108"/>
      <c r="H1190" s="108"/>
      <c r="I1190" s="108"/>
      <c r="J1190" s="108"/>
      <c r="K1190" s="74"/>
      <c r="L1190" s="74"/>
      <c r="M1190" s="74"/>
      <c r="N1190" s="75"/>
      <c r="O1190" s="75"/>
      <c r="P1190" s="75"/>
    </row>
    <row r="1191" hidden="1">
      <c r="A1191" s="110"/>
      <c r="B1191" s="100"/>
      <c r="C1191" s="101"/>
      <c r="D1191" s="101"/>
      <c r="E1191" s="101"/>
      <c r="F1191" s="102"/>
      <c r="G1191" s="108"/>
      <c r="H1191" s="108"/>
      <c r="I1191" s="108"/>
      <c r="J1191" s="108"/>
      <c r="K1191" s="74"/>
      <c r="L1191" s="74"/>
      <c r="M1191" s="74"/>
      <c r="N1191" s="75"/>
      <c r="O1191" s="75"/>
      <c r="P1191" s="75"/>
    </row>
    <row r="1192" hidden="1">
      <c r="A1192" s="110"/>
      <c r="B1192" s="100"/>
      <c r="C1192" s="101"/>
      <c r="D1192" s="101"/>
      <c r="E1192" s="101"/>
      <c r="F1192" s="102"/>
      <c r="G1192" s="108"/>
      <c r="H1192" s="108"/>
      <c r="I1192" s="108"/>
      <c r="J1192" s="108"/>
      <c r="K1192" s="74"/>
      <c r="L1192" s="74"/>
      <c r="M1192" s="74"/>
      <c r="N1192" s="75"/>
      <c r="O1192" s="75"/>
      <c r="P1192" s="75"/>
    </row>
    <row r="1193" hidden="1">
      <c r="A1193" s="110"/>
      <c r="B1193" s="100"/>
      <c r="C1193" s="101"/>
      <c r="D1193" s="101"/>
      <c r="E1193" s="101"/>
      <c r="F1193" s="102"/>
      <c r="G1193" s="108"/>
      <c r="H1193" s="108"/>
      <c r="I1193" s="108"/>
      <c r="J1193" s="108"/>
      <c r="K1193" s="74"/>
      <c r="L1193" s="74"/>
      <c r="M1193" s="74"/>
      <c r="N1193" s="75"/>
      <c r="O1193" s="75"/>
      <c r="P1193" s="75"/>
    </row>
    <row r="1194" hidden="1">
      <c r="A1194" s="110"/>
      <c r="B1194" s="100"/>
      <c r="C1194" s="101"/>
      <c r="D1194" s="101"/>
      <c r="E1194" s="101"/>
      <c r="F1194" s="102"/>
      <c r="G1194" s="108"/>
      <c r="H1194" s="108"/>
      <c r="I1194" s="108"/>
      <c r="J1194" s="108"/>
      <c r="K1194" s="74"/>
      <c r="L1194" s="74"/>
      <c r="M1194" s="74"/>
      <c r="N1194" s="75"/>
      <c r="O1194" s="75"/>
      <c r="P1194" s="75"/>
    </row>
    <row r="1195" hidden="1">
      <c r="A1195" s="110"/>
      <c r="B1195" s="100"/>
      <c r="C1195" s="101"/>
      <c r="D1195" s="101"/>
      <c r="E1195" s="101"/>
      <c r="F1195" s="102"/>
      <c r="G1195" s="108"/>
      <c r="H1195" s="108"/>
      <c r="I1195" s="108"/>
      <c r="J1195" s="108"/>
      <c r="K1195" s="74"/>
      <c r="L1195" s="74"/>
      <c r="M1195" s="74"/>
      <c r="N1195" s="75"/>
      <c r="O1195" s="75"/>
      <c r="P1195" s="75"/>
    </row>
    <row r="1196" hidden="1">
      <c r="A1196" s="110"/>
      <c r="B1196" s="100"/>
      <c r="C1196" s="101"/>
      <c r="D1196" s="101"/>
      <c r="E1196" s="101"/>
      <c r="F1196" s="102"/>
      <c r="G1196" s="108"/>
      <c r="H1196" s="108"/>
      <c r="I1196" s="108"/>
      <c r="J1196" s="108"/>
      <c r="K1196" s="74"/>
      <c r="L1196" s="74"/>
      <c r="M1196" s="74"/>
      <c r="N1196" s="75"/>
      <c r="O1196" s="75"/>
      <c r="P1196" s="75"/>
    </row>
    <row r="1197" hidden="1">
      <c r="A1197" s="110"/>
      <c r="B1197" s="100"/>
      <c r="C1197" s="101"/>
      <c r="D1197" s="101"/>
      <c r="E1197" s="101"/>
      <c r="F1197" s="102"/>
      <c r="G1197" s="108"/>
      <c r="H1197" s="108"/>
      <c r="I1197" s="108"/>
      <c r="J1197" s="108"/>
      <c r="K1197" s="74"/>
      <c r="L1197" s="74"/>
      <c r="M1197" s="74"/>
      <c r="N1197" s="75"/>
      <c r="O1197" s="75"/>
      <c r="P1197" s="75"/>
    </row>
    <row r="1198" hidden="1">
      <c r="A1198" s="110"/>
      <c r="B1198" s="100"/>
      <c r="C1198" s="101"/>
      <c r="D1198" s="101"/>
      <c r="E1198" s="101"/>
      <c r="F1198" s="102"/>
      <c r="G1198" s="108"/>
      <c r="H1198" s="108"/>
      <c r="I1198" s="108"/>
      <c r="J1198" s="108"/>
      <c r="K1198" s="74"/>
      <c r="L1198" s="74"/>
      <c r="M1198" s="74"/>
      <c r="N1198" s="75"/>
      <c r="O1198" s="75"/>
      <c r="P1198" s="75"/>
    </row>
    <row r="1199" hidden="1">
      <c r="A1199" s="110"/>
      <c r="B1199" s="100"/>
      <c r="C1199" s="101"/>
      <c r="D1199" s="101"/>
      <c r="E1199" s="101"/>
      <c r="F1199" s="102"/>
      <c r="G1199" s="108"/>
      <c r="H1199" s="108"/>
      <c r="I1199" s="108"/>
      <c r="J1199" s="108"/>
      <c r="K1199" s="74"/>
      <c r="L1199" s="74"/>
      <c r="M1199" s="74"/>
      <c r="N1199" s="75"/>
      <c r="O1199" s="75"/>
      <c r="P1199" s="75"/>
    </row>
    <row r="1200" hidden="1">
      <c r="A1200" s="110"/>
      <c r="B1200" s="100"/>
      <c r="C1200" s="101"/>
      <c r="D1200" s="101"/>
      <c r="E1200" s="101"/>
      <c r="F1200" s="102"/>
      <c r="G1200" s="108"/>
      <c r="H1200" s="108"/>
      <c r="I1200" s="108"/>
      <c r="J1200" s="108"/>
      <c r="K1200" s="74"/>
      <c r="L1200" s="74"/>
      <c r="M1200" s="74"/>
      <c r="N1200" s="75"/>
      <c r="O1200" s="75"/>
      <c r="P1200" s="75"/>
    </row>
    <row r="1201" hidden="1">
      <c r="A1201" s="110"/>
      <c r="B1201" s="100"/>
      <c r="C1201" s="101"/>
      <c r="D1201" s="101"/>
      <c r="E1201" s="101"/>
      <c r="F1201" s="102"/>
      <c r="G1201" s="108"/>
      <c r="H1201" s="108"/>
      <c r="I1201" s="108"/>
      <c r="J1201" s="108"/>
      <c r="K1201" s="74"/>
      <c r="L1201" s="74"/>
      <c r="M1201" s="74"/>
      <c r="N1201" s="75"/>
      <c r="O1201" s="75"/>
      <c r="P1201" s="75"/>
    </row>
    <row r="1202" hidden="1">
      <c r="A1202" s="110"/>
      <c r="B1202" s="100"/>
      <c r="C1202" s="101"/>
      <c r="D1202" s="101"/>
      <c r="E1202" s="101"/>
      <c r="F1202" s="102"/>
      <c r="G1202" s="108"/>
      <c r="H1202" s="108"/>
      <c r="I1202" s="108"/>
      <c r="J1202" s="108"/>
      <c r="K1202" s="74"/>
      <c r="L1202" s="74"/>
      <c r="M1202" s="74"/>
      <c r="N1202" s="75"/>
      <c r="O1202" s="75"/>
      <c r="P1202" s="75"/>
    </row>
    <row r="1203" hidden="1">
      <c r="A1203" s="110"/>
      <c r="B1203" s="100"/>
      <c r="C1203" s="101"/>
      <c r="D1203" s="101"/>
      <c r="E1203" s="101"/>
      <c r="F1203" s="102"/>
      <c r="G1203" s="108"/>
      <c r="H1203" s="108"/>
      <c r="I1203" s="108"/>
      <c r="J1203" s="108"/>
      <c r="K1203" s="74"/>
      <c r="L1203" s="74"/>
      <c r="M1203" s="74"/>
      <c r="N1203" s="75"/>
      <c r="O1203" s="75"/>
      <c r="P1203" s="75"/>
    </row>
    <row r="1204" hidden="1">
      <c r="A1204" s="110"/>
      <c r="B1204" s="100"/>
      <c r="C1204" s="101"/>
      <c r="D1204" s="101"/>
      <c r="E1204" s="101"/>
      <c r="F1204" s="102"/>
      <c r="G1204" s="108"/>
      <c r="H1204" s="108"/>
      <c r="I1204" s="108"/>
      <c r="J1204" s="108"/>
      <c r="K1204" s="74"/>
      <c r="L1204" s="74"/>
      <c r="M1204" s="74"/>
      <c r="N1204" s="75"/>
      <c r="O1204" s="75"/>
      <c r="P1204" s="75"/>
    </row>
    <row r="1205" hidden="1">
      <c r="A1205" s="110"/>
      <c r="B1205" s="100"/>
      <c r="C1205" s="101"/>
      <c r="D1205" s="101"/>
      <c r="E1205" s="101"/>
      <c r="F1205" s="102"/>
      <c r="G1205" s="108"/>
      <c r="H1205" s="108"/>
      <c r="I1205" s="108"/>
      <c r="J1205" s="108"/>
      <c r="K1205" s="74"/>
      <c r="L1205" s="74"/>
      <c r="M1205" s="74"/>
      <c r="N1205" s="75"/>
      <c r="O1205" s="75"/>
      <c r="P1205" s="75"/>
    </row>
    <row r="1206" hidden="1">
      <c r="A1206" s="110"/>
      <c r="B1206" s="100"/>
      <c r="C1206" s="101"/>
      <c r="D1206" s="101"/>
      <c r="E1206" s="101"/>
      <c r="F1206" s="102"/>
      <c r="G1206" s="108"/>
      <c r="H1206" s="108"/>
      <c r="I1206" s="108"/>
      <c r="J1206" s="108"/>
      <c r="K1206" s="74"/>
      <c r="L1206" s="74"/>
      <c r="M1206" s="74"/>
      <c r="N1206" s="75"/>
      <c r="O1206" s="75"/>
      <c r="P1206" s="75"/>
    </row>
    <row r="1207" hidden="1">
      <c r="A1207" s="110"/>
      <c r="B1207" s="100"/>
      <c r="C1207" s="101"/>
      <c r="D1207" s="101"/>
      <c r="E1207" s="101"/>
      <c r="F1207" s="102"/>
      <c r="G1207" s="108"/>
      <c r="H1207" s="108"/>
      <c r="I1207" s="108"/>
      <c r="J1207" s="108"/>
      <c r="K1207" s="74"/>
      <c r="L1207" s="74"/>
      <c r="M1207" s="74"/>
      <c r="N1207" s="75"/>
      <c r="O1207" s="75"/>
      <c r="P1207" s="75"/>
    </row>
    <row r="1208" hidden="1">
      <c r="A1208" s="110"/>
      <c r="B1208" s="100"/>
      <c r="C1208" s="101"/>
      <c r="D1208" s="101"/>
      <c r="E1208" s="101"/>
      <c r="F1208" s="102"/>
      <c r="G1208" s="108"/>
      <c r="H1208" s="108"/>
      <c r="I1208" s="108"/>
      <c r="J1208" s="108"/>
      <c r="K1208" s="74"/>
      <c r="L1208" s="74"/>
      <c r="M1208" s="74"/>
      <c r="N1208" s="75"/>
      <c r="O1208" s="75"/>
      <c r="P1208" s="75"/>
    </row>
    <row r="1209" hidden="1">
      <c r="A1209" s="110"/>
      <c r="B1209" s="100"/>
      <c r="C1209" s="101"/>
      <c r="D1209" s="101"/>
      <c r="E1209" s="101"/>
      <c r="F1209" s="102"/>
      <c r="G1209" s="108"/>
      <c r="H1209" s="108"/>
      <c r="I1209" s="108"/>
      <c r="J1209" s="108"/>
      <c r="K1209" s="74"/>
      <c r="L1209" s="74"/>
      <c r="M1209" s="74"/>
      <c r="N1209" s="75"/>
      <c r="O1209" s="75"/>
      <c r="P1209" s="75"/>
    </row>
    <row r="1210" hidden="1">
      <c r="A1210" s="110"/>
      <c r="B1210" s="100"/>
      <c r="C1210" s="101"/>
      <c r="D1210" s="101"/>
      <c r="E1210" s="101"/>
      <c r="F1210" s="102"/>
      <c r="G1210" s="108"/>
      <c r="H1210" s="108"/>
      <c r="I1210" s="108"/>
      <c r="J1210" s="108"/>
      <c r="K1210" s="74"/>
      <c r="L1210" s="74"/>
      <c r="M1210" s="74"/>
      <c r="N1210" s="75"/>
      <c r="O1210" s="75"/>
      <c r="P1210" s="75"/>
    </row>
    <row r="1211" hidden="1">
      <c r="A1211" s="110"/>
      <c r="B1211" s="100"/>
      <c r="C1211" s="101"/>
      <c r="D1211" s="101"/>
      <c r="E1211" s="101"/>
      <c r="F1211" s="102"/>
      <c r="G1211" s="108"/>
      <c r="H1211" s="108"/>
      <c r="I1211" s="108"/>
      <c r="J1211" s="108"/>
      <c r="K1211" s="74"/>
      <c r="L1211" s="74"/>
      <c r="M1211" s="74"/>
      <c r="N1211" s="75"/>
      <c r="O1211" s="75"/>
      <c r="P1211" s="75"/>
    </row>
    <row r="1212" hidden="1">
      <c r="A1212" s="110"/>
      <c r="B1212" s="100"/>
      <c r="C1212" s="101"/>
      <c r="D1212" s="101"/>
      <c r="E1212" s="101"/>
      <c r="F1212" s="102"/>
      <c r="G1212" s="108"/>
      <c r="H1212" s="108"/>
      <c r="I1212" s="108"/>
      <c r="J1212" s="108"/>
      <c r="K1212" s="74"/>
      <c r="L1212" s="74"/>
      <c r="M1212" s="74"/>
      <c r="N1212" s="75"/>
      <c r="O1212" s="75"/>
      <c r="P1212" s="75"/>
    </row>
    <row r="1213" hidden="1">
      <c r="A1213" s="110"/>
      <c r="B1213" s="100"/>
      <c r="C1213" s="101"/>
      <c r="D1213" s="101"/>
      <c r="E1213" s="101"/>
      <c r="F1213" s="102"/>
      <c r="G1213" s="108"/>
      <c r="H1213" s="108"/>
      <c r="I1213" s="108"/>
      <c r="J1213" s="108"/>
      <c r="K1213" s="74"/>
      <c r="L1213" s="74"/>
      <c r="M1213" s="74"/>
      <c r="N1213" s="75"/>
      <c r="O1213" s="75"/>
      <c r="P1213" s="7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88"/>
    <col customWidth="1" min="2" max="2" width="21.5"/>
    <col customWidth="1" min="3" max="5" width="21.0"/>
    <col customWidth="1" min="6" max="16" width="18.13"/>
  </cols>
  <sheetData>
    <row r="1">
      <c r="A1" s="60" t="s">
        <v>166</v>
      </c>
      <c r="B1" s="60" t="s">
        <v>1</v>
      </c>
      <c r="C1" s="61" t="s">
        <v>181</v>
      </c>
      <c r="D1" s="61" t="s">
        <v>182</v>
      </c>
      <c r="E1" s="61" t="s">
        <v>183</v>
      </c>
      <c r="F1" s="62" t="s">
        <v>184</v>
      </c>
      <c r="G1" s="63" t="s">
        <v>185</v>
      </c>
      <c r="H1" s="63" t="s">
        <v>186</v>
      </c>
      <c r="I1" s="63" t="s">
        <v>187</v>
      </c>
      <c r="J1" s="64" t="s">
        <v>188</v>
      </c>
      <c r="K1" s="65" t="s">
        <v>189</v>
      </c>
      <c r="L1" s="65" t="s">
        <v>190</v>
      </c>
      <c r="M1" s="65" t="s">
        <v>191</v>
      </c>
      <c r="N1" s="63" t="s">
        <v>192</v>
      </c>
      <c r="O1" s="63" t="s">
        <v>193</v>
      </c>
      <c r="P1" s="63" t="s">
        <v>194</v>
      </c>
    </row>
    <row r="2">
      <c r="A2" s="99" t="s">
        <v>550</v>
      </c>
      <c r="B2" s="100" t="s">
        <v>24</v>
      </c>
      <c r="C2" s="68" t="str">
        <f>IFERROR(__xludf.DUMMYFUNCTION("UNIQUE(B2:B691)"),"Oceania")</f>
        <v>Oceania</v>
      </c>
      <c r="D2" s="69">
        <f t="shared" ref="D2:D8" si="1">COUNTIF(B:B, C2)</f>
        <v>3</v>
      </c>
      <c r="E2" s="101" t="s">
        <v>23</v>
      </c>
      <c r="F2" s="101" t="s">
        <v>23</v>
      </c>
      <c r="G2" s="73" t="str">
        <f>IFERROR(__xludf.DUMMYFUNCTION("UNIQUE(F2:F691)"),"Australia")</f>
        <v>Australia</v>
      </c>
      <c r="H2" s="69">
        <f t="shared" ref="H2:H73" si="2">COUNTIF(F:F, G2)</f>
        <v>3</v>
      </c>
      <c r="I2" s="102" t="s">
        <v>551</v>
      </c>
      <c r="J2" s="102" t="s">
        <v>7</v>
      </c>
      <c r="K2" s="73" t="str">
        <f>IFERROR(__xludf.DUMMYFUNCTION("UNIQUE(J2:J691)"),"etfs-other-funds")</f>
        <v>etfs-other-funds</v>
      </c>
      <c r="L2" s="69">
        <f t="shared" ref="L2:L8" si="3">COUNTIF(J:J, K2)</f>
        <v>40</v>
      </c>
      <c r="M2" s="103"/>
      <c r="N2" s="104"/>
      <c r="O2" s="104">
        <v>1228.0</v>
      </c>
      <c r="P2" s="104"/>
    </row>
    <row r="3">
      <c r="A3" s="99" t="s">
        <v>552</v>
      </c>
      <c r="B3" s="100" t="s">
        <v>24</v>
      </c>
      <c r="C3" s="105" t="str">
        <f>IFERROR(__xludf.DUMMYFUNCTION("""COMPUTED_VALUE"""),"South America")</f>
        <v>South America</v>
      </c>
      <c r="D3" s="69">
        <f t="shared" si="1"/>
        <v>7</v>
      </c>
      <c r="E3" s="101" t="s">
        <v>23</v>
      </c>
      <c r="F3" s="101" t="s">
        <v>23</v>
      </c>
      <c r="G3" s="102" t="str">
        <f>IFERROR(__xludf.DUMMYFUNCTION("""COMPUTED_VALUE"""),"Brazil")</f>
        <v>Brazil</v>
      </c>
      <c r="H3" s="69">
        <f t="shared" si="2"/>
        <v>5</v>
      </c>
      <c r="I3" s="102" t="s">
        <v>551</v>
      </c>
      <c r="J3" s="102" t="s">
        <v>7</v>
      </c>
      <c r="K3" s="104" t="str">
        <f>IFERROR(__xludf.DUMMYFUNCTION("""COMPUTED_VALUE"""),"exchanges-custodians")</f>
        <v>exchanges-custodians</v>
      </c>
      <c r="L3" s="69">
        <f t="shared" si="3"/>
        <v>4</v>
      </c>
      <c r="M3" s="104"/>
      <c r="N3" s="101"/>
      <c r="O3" s="101">
        <v>134.0</v>
      </c>
      <c r="P3" s="101"/>
    </row>
    <row r="4">
      <c r="A4" s="99" t="s">
        <v>553</v>
      </c>
      <c r="B4" s="105" t="s">
        <v>20</v>
      </c>
      <c r="C4" s="105" t="str">
        <f>IFERROR(__xludf.DUMMYFUNCTION("""COMPUTED_VALUE"""),"North America")</f>
        <v>North America</v>
      </c>
      <c r="D4" s="69">
        <f t="shared" si="1"/>
        <v>115</v>
      </c>
      <c r="E4" s="101" t="s">
        <v>30</v>
      </c>
      <c r="F4" s="101" t="s">
        <v>30</v>
      </c>
      <c r="G4" s="102" t="str">
        <f>IFERROR(__xludf.DUMMYFUNCTION("""COMPUTED_VALUE"""),"Canada")</f>
        <v>Canada</v>
      </c>
      <c r="H4" s="69">
        <f t="shared" si="2"/>
        <v>32</v>
      </c>
      <c r="I4" s="102" t="s">
        <v>551</v>
      </c>
      <c r="J4" s="102" t="s">
        <v>7</v>
      </c>
      <c r="K4" s="101" t="str">
        <f>IFERROR(__xludf.DUMMYFUNCTION("""COMPUTED_VALUE"""),"government")</f>
        <v>government</v>
      </c>
      <c r="L4" s="69">
        <f t="shared" si="3"/>
        <v>12</v>
      </c>
      <c r="M4" s="101"/>
      <c r="N4" s="104"/>
      <c r="O4" s="104">
        <v>1520.0</v>
      </c>
      <c r="P4" s="104"/>
    </row>
    <row r="5">
      <c r="A5" s="99" t="s">
        <v>554</v>
      </c>
      <c r="B5" s="105" t="s">
        <v>20</v>
      </c>
      <c r="C5" s="101" t="str">
        <f>IFERROR(__xludf.DUMMYFUNCTION("""COMPUTED_VALUE"""),"Europe")</f>
        <v>Europe</v>
      </c>
      <c r="D5" s="69">
        <f t="shared" si="1"/>
        <v>45</v>
      </c>
      <c r="E5" s="101" t="s">
        <v>30</v>
      </c>
      <c r="F5" s="101" t="s">
        <v>30</v>
      </c>
      <c r="G5" s="102" t="str">
        <f>IFERROR(__xludf.DUMMYFUNCTION("""COMPUTED_VALUE"""),"Connecticut")</f>
        <v>Connecticut</v>
      </c>
      <c r="H5" s="69">
        <f t="shared" si="2"/>
        <v>1</v>
      </c>
      <c r="I5" s="102" t="s">
        <v>551</v>
      </c>
      <c r="J5" s="102" t="s">
        <v>7</v>
      </c>
      <c r="K5" s="106" t="str">
        <f>IFERROR(__xludf.DUMMYFUNCTION("""COMPUTED_VALUE"""),"granting-organization")</f>
        <v>granting-organization</v>
      </c>
      <c r="L5" s="69">
        <f t="shared" si="3"/>
        <v>16</v>
      </c>
      <c r="M5" s="106"/>
      <c r="N5" s="104"/>
      <c r="O5" s="104">
        <v>1545.0</v>
      </c>
      <c r="P5" s="104"/>
    </row>
    <row r="6">
      <c r="A6" s="99" t="s">
        <v>555</v>
      </c>
      <c r="B6" s="105" t="s">
        <v>20</v>
      </c>
      <c r="C6" s="101" t="str">
        <f>IFERROR(__xludf.DUMMYFUNCTION("""COMPUTED_VALUE"""),"Asia")</f>
        <v>Asia</v>
      </c>
      <c r="D6" s="69">
        <f t="shared" si="1"/>
        <v>37</v>
      </c>
      <c r="E6" s="101" t="s">
        <v>30</v>
      </c>
      <c r="F6" s="101" t="s">
        <v>30</v>
      </c>
      <c r="G6" s="102" t="str">
        <f>IFERROR(__xludf.DUMMYFUNCTION("""COMPUTED_VALUE"""),"Germany")</f>
        <v>Germany</v>
      </c>
      <c r="H6" s="69">
        <f t="shared" si="2"/>
        <v>6</v>
      </c>
      <c r="I6" s="102" t="s">
        <v>551</v>
      </c>
      <c r="J6" s="102" t="s">
        <v>7</v>
      </c>
      <c r="K6" s="106" t="str">
        <f>IFERROR(__xludf.DUMMYFUNCTION("""COMPUTED_VALUE"""),"private-company")</f>
        <v>private-company</v>
      </c>
      <c r="L6" s="69">
        <f t="shared" si="3"/>
        <v>26</v>
      </c>
      <c r="M6" s="106"/>
      <c r="N6" s="104"/>
      <c r="O6" s="104">
        <v>5780.0</v>
      </c>
      <c r="P6" s="104"/>
    </row>
    <row r="7">
      <c r="A7" s="99" t="s">
        <v>556</v>
      </c>
      <c r="B7" s="100" t="s">
        <v>18</v>
      </c>
      <c r="C7" s="105" t="str">
        <f>IFERROR(__xludf.DUMMYFUNCTION("""COMPUTED_VALUE"""),"Africa")</f>
        <v>Africa</v>
      </c>
      <c r="D7" s="69">
        <f t="shared" si="1"/>
        <v>3</v>
      </c>
      <c r="E7" s="101" t="s">
        <v>35</v>
      </c>
      <c r="F7" s="101" t="s">
        <v>35</v>
      </c>
      <c r="G7" s="102" t="str">
        <f>IFERROR(__xludf.DUMMYFUNCTION("""COMPUTED_VALUE"""),"Hong Kong")</f>
        <v>Hong Kong</v>
      </c>
      <c r="H7" s="69">
        <f t="shared" si="2"/>
        <v>9</v>
      </c>
      <c r="I7" s="102" t="s">
        <v>551</v>
      </c>
      <c r="J7" s="102" t="s">
        <v>7</v>
      </c>
      <c r="K7" s="104" t="str">
        <f>IFERROR(__xludf.DUMMYFUNCTION("""COMPUTED_VALUE"""),"public-company")</f>
        <v>public-company</v>
      </c>
      <c r="L7" s="69">
        <f t="shared" si="3"/>
        <v>101</v>
      </c>
      <c r="M7" s="104"/>
      <c r="N7" s="104"/>
      <c r="O7" s="104">
        <v>3339.0</v>
      </c>
      <c r="P7" s="104"/>
    </row>
    <row r="8">
      <c r="A8" s="99" t="s">
        <v>557</v>
      </c>
      <c r="B8" s="100" t="s">
        <v>18</v>
      </c>
      <c r="C8" s="101" t="str">
        <f>IFERROR(__xludf.DUMMYFUNCTION("""COMPUTED_VALUE"""),"Unknown")</f>
        <v>Unknown</v>
      </c>
      <c r="D8" s="69">
        <f t="shared" si="1"/>
        <v>2</v>
      </c>
      <c r="E8" s="101" t="s">
        <v>35</v>
      </c>
      <c r="F8" s="101" t="s">
        <v>35</v>
      </c>
      <c r="G8" s="102" t="str">
        <f>IFERROR(__xludf.DUMMYFUNCTION("""COMPUTED_VALUE"""),"Jersey")</f>
        <v>Jersey</v>
      </c>
      <c r="H8" s="69">
        <f t="shared" si="2"/>
        <v>3</v>
      </c>
      <c r="I8" s="102" t="s">
        <v>551</v>
      </c>
      <c r="J8" s="102" t="s">
        <v>7</v>
      </c>
      <c r="K8" s="104" t="str">
        <f>IFERROR(__xludf.DUMMYFUNCTION("""COMPUTED_VALUE"""),"vc-fund")</f>
        <v>vc-fund</v>
      </c>
      <c r="L8" s="69">
        <f t="shared" si="3"/>
        <v>13</v>
      </c>
      <c r="M8" s="104"/>
      <c r="N8" s="104"/>
      <c r="O8" s="104">
        <v>5373.0</v>
      </c>
      <c r="P8" s="104"/>
    </row>
    <row r="9">
      <c r="A9" s="99" t="s">
        <v>558</v>
      </c>
      <c r="B9" s="100" t="s">
        <v>18</v>
      </c>
      <c r="C9" s="105"/>
      <c r="D9" s="115">
        <f>SUM(D2:D8)</f>
        <v>212</v>
      </c>
      <c r="E9" s="101" t="s">
        <v>35</v>
      </c>
      <c r="F9" s="101" t="s">
        <v>35</v>
      </c>
      <c r="G9" s="102" t="str">
        <f>IFERROR(__xludf.DUMMYFUNCTION("""COMPUTED_VALUE"""),"Liechtenstein")</f>
        <v>Liechtenstein</v>
      </c>
      <c r="H9" s="69">
        <f t="shared" si="2"/>
        <v>2</v>
      </c>
      <c r="I9" s="102" t="s">
        <v>551</v>
      </c>
      <c r="J9" s="102" t="s">
        <v>7</v>
      </c>
      <c r="K9" s="103"/>
      <c r="L9" s="116">
        <f>SUM(L2:L8)</f>
        <v>212</v>
      </c>
      <c r="M9" s="103"/>
      <c r="N9" s="104"/>
      <c r="O9" s="104">
        <v>5737.0</v>
      </c>
      <c r="P9" s="104"/>
    </row>
    <row r="10">
      <c r="A10" s="99" t="s">
        <v>559</v>
      </c>
      <c r="B10" s="100" t="s">
        <v>18</v>
      </c>
      <c r="C10" s="101"/>
      <c r="D10" s="101"/>
      <c r="E10" s="101" t="s">
        <v>35</v>
      </c>
      <c r="F10" s="101" t="s">
        <v>35</v>
      </c>
      <c r="G10" s="102" t="str">
        <f>IFERROR(__xludf.DUMMYFUNCTION("""COMPUTED_VALUE"""),"Sweden")</f>
        <v>Sweden</v>
      </c>
      <c r="H10" s="69">
        <f t="shared" si="2"/>
        <v>1</v>
      </c>
      <c r="I10" s="102" t="s">
        <v>551</v>
      </c>
      <c r="J10" s="102" t="s">
        <v>7</v>
      </c>
      <c r="K10" s="104"/>
      <c r="L10" s="104"/>
      <c r="M10" s="104"/>
      <c r="N10" s="104"/>
      <c r="O10" s="104">
        <v>4999.0</v>
      </c>
      <c r="P10" s="104"/>
    </row>
    <row r="11">
      <c r="A11" s="99" t="s">
        <v>560</v>
      </c>
      <c r="B11" s="100" t="s">
        <v>18</v>
      </c>
      <c r="C11" s="101"/>
      <c r="D11" s="101"/>
      <c r="E11" s="101" t="s">
        <v>35</v>
      </c>
      <c r="F11" s="101" t="s">
        <v>35</v>
      </c>
      <c r="G11" s="102" t="str">
        <f>IFERROR(__xludf.DUMMYFUNCTION("""COMPUTED_VALUE"""),"Switzerland")</f>
        <v>Switzerland</v>
      </c>
      <c r="H11" s="69">
        <f t="shared" si="2"/>
        <v>5</v>
      </c>
      <c r="I11" s="102" t="s">
        <v>551</v>
      </c>
      <c r="J11" s="102" t="s">
        <v>7</v>
      </c>
      <c r="K11" s="106"/>
      <c r="L11" s="106"/>
      <c r="M11" s="106"/>
      <c r="N11" s="104"/>
      <c r="O11" s="104">
        <v>2681.0</v>
      </c>
      <c r="P11" s="104"/>
    </row>
    <row r="12">
      <c r="A12" s="99" t="s">
        <v>561</v>
      </c>
      <c r="B12" s="100" t="s">
        <v>18</v>
      </c>
      <c r="C12" s="101"/>
      <c r="D12" s="101"/>
      <c r="E12" s="101" t="s">
        <v>35</v>
      </c>
      <c r="F12" s="101" t="s">
        <v>35</v>
      </c>
      <c r="G12" s="102" t="str">
        <f>IFERROR(__xludf.DUMMYFUNCTION("""COMPUTED_VALUE"""),"United Kingdom")</f>
        <v>United Kingdom</v>
      </c>
      <c r="H12" s="69">
        <f t="shared" si="2"/>
        <v>11</v>
      </c>
      <c r="I12" s="102" t="s">
        <v>551</v>
      </c>
      <c r="J12" s="102" t="s">
        <v>7</v>
      </c>
      <c r="K12" s="106"/>
      <c r="L12" s="106"/>
      <c r="M12" s="106"/>
      <c r="N12" s="104"/>
      <c r="O12" s="104">
        <v>7794.0</v>
      </c>
      <c r="P12" s="104"/>
    </row>
    <row r="13">
      <c r="A13" s="106" t="s">
        <v>562</v>
      </c>
      <c r="B13" s="100" t="s">
        <v>18</v>
      </c>
      <c r="C13" s="106"/>
      <c r="D13" s="106"/>
      <c r="E13" s="106" t="s">
        <v>35</v>
      </c>
      <c r="F13" s="106" t="s">
        <v>35</v>
      </c>
      <c r="G13" s="100" t="str">
        <f>IFERROR(__xludf.DUMMYFUNCTION("""COMPUTED_VALUE"""),"California, USA")</f>
        <v>California, USA</v>
      </c>
      <c r="H13" s="69">
        <f t="shared" si="2"/>
        <v>15</v>
      </c>
      <c r="I13" s="102" t="s">
        <v>551</v>
      </c>
      <c r="J13" s="102" t="s">
        <v>7</v>
      </c>
      <c r="K13" s="107"/>
      <c r="L13" s="107"/>
      <c r="M13" s="107"/>
      <c r="N13" s="104"/>
      <c r="O13" s="104">
        <v>22001.0</v>
      </c>
      <c r="P13" s="104"/>
    </row>
    <row r="14">
      <c r="A14" s="99" t="s">
        <v>563</v>
      </c>
      <c r="B14" s="108" t="s">
        <v>18</v>
      </c>
      <c r="C14" s="106"/>
      <c r="D14" s="106"/>
      <c r="E14" s="106" t="s">
        <v>36</v>
      </c>
      <c r="F14" s="106" t="s">
        <v>40</v>
      </c>
      <c r="G14" s="102" t="str">
        <f>IFERROR(__xludf.DUMMYFUNCTION("""COMPUTED_VALUE"""),"Connecticut, USA")</f>
        <v>Connecticut, USA</v>
      </c>
      <c r="H14" s="69">
        <f t="shared" si="2"/>
        <v>4</v>
      </c>
      <c r="I14" s="102" t="s">
        <v>551</v>
      </c>
      <c r="J14" s="102" t="s">
        <v>7</v>
      </c>
      <c r="K14" s="104"/>
      <c r="L14" s="104"/>
      <c r="M14" s="104"/>
      <c r="N14" s="104"/>
      <c r="O14" s="104">
        <v>6019.0</v>
      </c>
      <c r="P14" s="104"/>
    </row>
    <row r="15">
      <c r="A15" s="99" t="s">
        <v>564</v>
      </c>
      <c r="B15" s="102" t="s">
        <v>26</v>
      </c>
      <c r="C15" s="101"/>
      <c r="D15" s="101"/>
      <c r="E15" s="101" t="s">
        <v>56</v>
      </c>
      <c r="F15" s="101" t="s">
        <v>56</v>
      </c>
      <c r="G15" s="102" t="str">
        <f>IFERROR(__xludf.DUMMYFUNCTION("""COMPUTED_VALUE"""),"Illinois, USA")</f>
        <v>Illinois, USA</v>
      </c>
      <c r="H15" s="69">
        <f t="shared" si="2"/>
        <v>1</v>
      </c>
      <c r="I15" s="102" t="s">
        <v>551</v>
      </c>
      <c r="J15" s="102" t="s">
        <v>7</v>
      </c>
      <c r="K15" s="106"/>
      <c r="L15" s="106"/>
      <c r="M15" s="106"/>
      <c r="N15" s="101"/>
      <c r="O15" s="101">
        <v>152.0</v>
      </c>
      <c r="P15" s="101"/>
    </row>
    <row r="16">
      <c r="A16" s="99" t="s">
        <v>565</v>
      </c>
      <c r="B16" s="102" t="s">
        <v>26</v>
      </c>
      <c r="C16" s="106"/>
      <c r="D16" s="106"/>
      <c r="E16" s="106" t="s">
        <v>56</v>
      </c>
      <c r="F16" s="106" t="s">
        <v>56</v>
      </c>
      <c r="G16" s="102" t="str">
        <f>IFERROR(__xludf.DUMMYFUNCTION("""COMPUTED_VALUE"""),"Massachusetts, USA")</f>
        <v>Massachusetts, USA</v>
      </c>
      <c r="H16" s="69">
        <f t="shared" si="2"/>
        <v>3</v>
      </c>
      <c r="I16" s="102" t="s">
        <v>551</v>
      </c>
      <c r="J16" s="102" t="s">
        <v>7</v>
      </c>
      <c r="K16" s="103"/>
      <c r="L16" s="103"/>
      <c r="M16" s="103"/>
      <c r="N16" s="104"/>
      <c r="O16" s="104">
        <v>12877.0</v>
      </c>
      <c r="P16" s="104"/>
    </row>
    <row r="17">
      <c r="A17" s="99" t="s">
        <v>566</v>
      </c>
      <c r="B17" s="102" t="s">
        <v>26</v>
      </c>
      <c r="C17" s="101"/>
      <c r="D17" s="101"/>
      <c r="E17" s="101" t="s">
        <v>56</v>
      </c>
      <c r="F17" s="101" t="s">
        <v>56</v>
      </c>
      <c r="G17" s="102" t="str">
        <f>IFERROR(__xludf.DUMMYFUNCTION("""COMPUTED_VALUE"""),"New York, USA")</f>
        <v>New York, USA</v>
      </c>
      <c r="H17" s="69">
        <f t="shared" si="2"/>
        <v>14</v>
      </c>
      <c r="I17" s="102" t="s">
        <v>551</v>
      </c>
      <c r="J17" s="102" t="s">
        <v>7</v>
      </c>
      <c r="K17" s="106"/>
      <c r="L17" s="106"/>
      <c r="M17" s="106"/>
      <c r="N17" s="101"/>
      <c r="O17" s="101">
        <v>202.0</v>
      </c>
      <c r="P17" s="101"/>
    </row>
    <row r="18">
      <c r="A18" s="99" t="s">
        <v>567</v>
      </c>
      <c r="B18" s="102" t="s">
        <v>16</v>
      </c>
      <c r="C18" s="101"/>
      <c r="D18" s="101"/>
      <c r="E18" s="101" t="s">
        <v>64</v>
      </c>
      <c r="F18" s="101" t="s">
        <v>64</v>
      </c>
      <c r="G18" s="102" t="str">
        <f>IFERROR(__xludf.DUMMYFUNCTION("""COMPUTED_VALUE"""),"Gibraltar")</f>
        <v>Gibraltar</v>
      </c>
      <c r="H18" s="69">
        <f t="shared" si="2"/>
        <v>1</v>
      </c>
      <c r="I18" s="102" t="s">
        <v>551</v>
      </c>
      <c r="J18" s="102" t="s">
        <v>7</v>
      </c>
      <c r="K18" s="104"/>
      <c r="L18" s="104"/>
      <c r="M18" s="104"/>
      <c r="N18" s="104"/>
      <c r="O18" s="104">
        <v>1598.0</v>
      </c>
      <c r="P18" s="104"/>
    </row>
    <row r="19">
      <c r="A19" s="99" t="s">
        <v>568</v>
      </c>
      <c r="B19" s="102" t="s">
        <v>16</v>
      </c>
      <c r="C19" s="101"/>
      <c r="D19" s="101"/>
      <c r="E19" s="101" t="s">
        <v>64</v>
      </c>
      <c r="F19" s="101" t="s">
        <v>64</v>
      </c>
      <c r="G19" s="102" t="str">
        <f>IFERROR(__xludf.DUMMYFUNCTION("""COMPUTED_VALUE"""),"Japan")</f>
        <v>Japan</v>
      </c>
      <c r="H19" s="69">
        <f t="shared" si="2"/>
        <v>8</v>
      </c>
      <c r="I19" s="102" t="s">
        <v>551</v>
      </c>
      <c r="J19" s="102" t="s">
        <v>7</v>
      </c>
      <c r="K19" s="106"/>
      <c r="L19" s="106"/>
      <c r="M19" s="106"/>
      <c r="N19" s="104"/>
      <c r="O19" s="104">
        <v>2710.0</v>
      </c>
      <c r="P19" s="104"/>
    </row>
    <row r="20">
      <c r="A20" s="99" t="s">
        <v>569</v>
      </c>
      <c r="B20" s="102" t="s">
        <v>16</v>
      </c>
      <c r="C20" s="101"/>
      <c r="D20" s="101"/>
      <c r="E20" s="101" t="s">
        <v>64</v>
      </c>
      <c r="F20" s="101" t="s">
        <v>64</v>
      </c>
      <c r="G20" s="102" t="str">
        <f>IFERROR(__xludf.DUMMYFUNCTION("""COMPUTED_VALUE"""),"Seychelles")</f>
        <v>Seychelles</v>
      </c>
      <c r="H20" s="69">
        <f t="shared" si="2"/>
        <v>2</v>
      </c>
      <c r="I20" s="102" t="s">
        <v>551</v>
      </c>
      <c r="J20" s="102" t="s">
        <v>7</v>
      </c>
      <c r="K20" s="106"/>
      <c r="L20" s="106"/>
      <c r="M20" s="106"/>
      <c r="N20" s="101"/>
      <c r="O20" s="101">
        <v>994.6</v>
      </c>
      <c r="P20" s="101"/>
    </row>
    <row r="21">
      <c r="A21" s="106" t="s">
        <v>570</v>
      </c>
      <c r="B21" s="102" t="s">
        <v>26</v>
      </c>
      <c r="C21" s="106"/>
      <c r="D21" s="106"/>
      <c r="E21" s="106" t="s">
        <v>77</v>
      </c>
      <c r="F21" s="106" t="s">
        <v>77</v>
      </c>
      <c r="G21" s="102" t="str">
        <f>IFERROR(__xludf.DUMMYFUNCTION("""COMPUTED_VALUE"""),"Ohio, USA")</f>
        <v>Ohio, USA</v>
      </c>
      <c r="H21" s="69">
        <f t="shared" si="2"/>
        <v>1</v>
      </c>
      <c r="I21" s="102" t="s">
        <v>551</v>
      </c>
      <c r="J21" s="102" t="s">
        <v>7</v>
      </c>
      <c r="K21" s="104"/>
      <c r="L21" s="104"/>
      <c r="M21" s="104"/>
      <c r="N21" s="104"/>
      <c r="O21" s="104">
        <v>16239.0</v>
      </c>
      <c r="P21" s="104"/>
    </row>
    <row r="22">
      <c r="A22" s="99" t="s">
        <v>571</v>
      </c>
      <c r="B22" s="102" t="s">
        <v>26</v>
      </c>
      <c r="C22" s="109"/>
      <c r="D22" s="109"/>
      <c r="E22" s="109" t="s">
        <v>77</v>
      </c>
      <c r="F22" s="109" t="s">
        <v>77</v>
      </c>
      <c r="G22" s="102" t="str">
        <f>IFERROR(__xludf.DUMMYFUNCTION("""COMPUTED_VALUE"""),"Bhutan")</f>
        <v>Bhutan</v>
      </c>
      <c r="H22" s="69">
        <f t="shared" si="2"/>
        <v>1</v>
      </c>
      <c r="I22" s="102" t="s">
        <v>551</v>
      </c>
      <c r="J22" s="102" t="s">
        <v>7</v>
      </c>
      <c r="K22" s="106"/>
      <c r="L22" s="106"/>
      <c r="M22" s="106"/>
      <c r="N22" s="104"/>
      <c r="O22" s="104">
        <v>3042.0</v>
      </c>
      <c r="P22" s="104"/>
    </row>
    <row r="23">
      <c r="A23" s="99" t="s">
        <v>572</v>
      </c>
      <c r="B23" s="102" t="s">
        <v>26</v>
      </c>
      <c r="C23" s="101"/>
      <c r="D23" s="101"/>
      <c r="E23" s="101" t="s">
        <v>81</v>
      </c>
      <c r="F23" s="101" t="s">
        <v>81</v>
      </c>
      <c r="G23" s="102" t="str">
        <f>IFERROR(__xludf.DUMMYFUNCTION("""COMPUTED_VALUE"""),"Bulgaria")</f>
        <v>Bulgaria</v>
      </c>
      <c r="H23" s="69">
        <f t="shared" si="2"/>
        <v>1</v>
      </c>
      <c r="I23" s="102" t="s">
        <v>551</v>
      </c>
      <c r="J23" s="102" t="s">
        <v>7</v>
      </c>
      <c r="K23" s="107"/>
      <c r="L23" s="107"/>
      <c r="M23" s="107"/>
      <c r="N23" s="104"/>
      <c r="O23" s="104">
        <v>6875.0</v>
      </c>
      <c r="P23" s="104"/>
    </row>
    <row r="24">
      <c r="A24" s="106" t="s">
        <v>573</v>
      </c>
      <c r="B24" s="102" t="s">
        <v>26</v>
      </c>
      <c r="C24" s="106"/>
      <c r="D24" s="106"/>
      <c r="E24" s="106" t="s">
        <v>128</v>
      </c>
      <c r="F24" s="106" t="s">
        <v>128</v>
      </c>
      <c r="G24" s="102" t="str">
        <f>IFERROR(__xludf.DUMMYFUNCTION("""COMPUTED_VALUE"""),"China")</f>
        <v>China</v>
      </c>
      <c r="H24" s="69">
        <f t="shared" si="2"/>
        <v>7</v>
      </c>
      <c r="I24" s="102" t="s">
        <v>551</v>
      </c>
      <c r="J24" s="102" t="s">
        <v>7</v>
      </c>
      <c r="K24" s="106"/>
      <c r="L24" s="106"/>
      <c r="M24" s="106"/>
      <c r="N24" s="104"/>
      <c r="O24" s="104">
        <v>13025.0</v>
      </c>
      <c r="P24" s="104"/>
    </row>
    <row r="25">
      <c r="A25" s="99" t="s">
        <v>574</v>
      </c>
      <c r="B25" s="102" t="s">
        <v>26</v>
      </c>
      <c r="C25" s="101"/>
      <c r="D25" s="101"/>
      <c r="E25" s="101" t="s">
        <v>129</v>
      </c>
      <c r="F25" s="101" t="s">
        <v>129</v>
      </c>
      <c r="G25" s="102" t="str">
        <f>IFERROR(__xludf.DUMMYFUNCTION("""COMPUTED_VALUE"""),"El Salvador")</f>
        <v>El Salvador</v>
      </c>
      <c r="H25" s="69">
        <f t="shared" si="2"/>
        <v>1</v>
      </c>
      <c r="I25" s="102" t="s">
        <v>551</v>
      </c>
      <c r="J25" s="102" t="s">
        <v>7</v>
      </c>
      <c r="K25" s="104"/>
      <c r="L25" s="104"/>
      <c r="M25" s="104"/>
      <c r="N25" s="104"/>
      <c r="O25" s="104">
        <v>9707.0</v>
      </c>
      <c r="P25" s="104"/>
    </row>
    <row r="26">
      <c r="A26" s="99" t="s">
        <v>575</v>
      </c>
      <c r="B26" s="102" t="s">
        <v>26</v>
      </c>
      <c r="C26" s="106"/>
      <c r="D26" s="106"/>
      <c r="E26" s="106" t="s">
        <v>139</v>
      </c>
      <c r="F26" s="106" t="s">
        <v>139</v>
      </c>
      <c r="G26" s="102" t="str">
        <f>IFERROR(__xludf.DUMMYFUNCTION("""COMPUTED_VALUE"""),"Finland")</f>
        <v>Finland</v>
      </c>
      <c r="H26" s="69">
        <f t="shared" si="2"/>
        <v>1</v>
      </c>
      <c r="I26" s="102" t="s">
        <v>551</v>
      </c>
      <c r="J26" s="102" t="s">
        <v>7</v>
      </c>
      <c r="K26" s="106"/>
      <c r="L26" s="106"/>
      <c r="M26" s="106"/>
      <c r="N26" s="101"/>
      <c r="O26" s="101">
        <v>25.0</v>
      </c>
      <c r="P26" s="101"/>
    </row>
    <row r="27">
      <c r="A27" s="99" t="s">
        <v>576</v>
      </c>
      <c r="B27" s="102" t="s">
        <v>26</v>
      </c>
      <c r="C27" s="106"/>
      <c r="D27" s="106"/>
      <c r="E27" s="106" t="s">
        <v>139</v>
      </c>
      <c r="F27" s="106" t="s">
        <v>139</v>
      </c>
      <c r="G27" s="102" t="str">
        <f>IFERROR(__xludf.DUMMYFUNCTION("""COMPUTED_VALUE"""),"North Korea")</f>
        <v>North Korea</v>
      </c>
      <c r="H27" s="69">
        <f t="shared" si="2"/>
        <v>1</v>
      </c>
      <c r="I27" s="102" t="s">
        <v>551</v>
      </c>
      <c r="J27" s="102" t="s">
        <v>7</v>
      </c>
      <c r="K27" s="107"/>
      <c r="L27" s="107"/>
      <c r="M27" s="107"/>
      <c r="N27" s="104"/>
      <c r="O27" s="104">
        <v>9164.0</v>
      </c>
      <c r="P27" s="104"/>
    </row>
    <row r="28">
      <c r="A28" s="99" t="s">
        <v>577</v>
      </c>
      <c r="B28" s="100" t="s">
        <v>18</v>
      </c>
      <c r="C28" s="106"/>
      <c r="D28" s="106"/>
      <c r="E28" s="106" t="s">
        <v>271</v>
      </c>
      <c r="F28" s="77" t="s">
        <v>34</v>
      </c>
      <c r="G28" s="102" t="str">
        <f>IFERROR(__xludf.DUMMYFUNCTION("""COMPUTED_VALUE"""),"Ukraine")</f>
        <v>Ukraine</v>
      </c>
      <c r="H28" s="69">
        <f t="shared" si="2"/>
        <v>1</v>
      </c>
      <c r="I28" s="102" t="s">
        <v>551</v>
      </c>
      <c r="J28" s="102" t="s">
        <v>7</v>
      </c>
      <c r="K28" s="106"/>
      <c r="L28" s="106"/>
      <c r="M28" s="106"/>
      <c r="N28" s="104"/>
      <c r="O28" s="104">
        <v>10485.0</v>
      </c>
      <c r="P28" s="104"/>
    </row>
    <row r="29">
      <c r="A29" s="106" t="s">
        <v>578</v>
      </c>
      <c r="B29" s="100" t="s">
        <v>18</v>
      </c>
      <c r="C29" s="106"/>
      <c r="D29" s="106"/>
      <c r="E29" s="106" t="s">
        <v>271</v>
      </c>
      <c r="F29" s="77" t="s">
        <v>34</v>
      </c>
      <c r="G29" s="102" t="str">
        <f>IFERROR(__xludf.DUMMYFUNCTION("""COMPUTED_VALUE"""),"New Mexico, USA")</f>
        <v>New Mexico, USA</v>
      </c>
      <c r="H29" s="69">
        <f t="shared" si="2"/>
        <v>1</v>
      </c>
      <c r="I29" s="102" t="s">
        <v>551</v>
      </c>
      <c r="J29" s="102" t="s">
        <v>7</v>
      </c>
      <c r="K29" s="103"/>
      <c r="L29" s="103"/>
      <c r="M29" s="103"/>
      <c r="N29" s="104"/>
      <c r="O29" s="104">
        <v>39074.0</v>
      </c>
      <c r="P29" s="104"/>
    </row>
    <row r="30">
      <c r="A30" s="99" t="s">
        <v>579</v>
      </c>
      <c r="B30" s="100" t="s">
        <v>18</v>
      </c>
      <c r="C30" s="101"/>
      <c r="D30" s="101"/>
      <c r="E30" s="101" t="s">
        <v>271</v>
      </c>
      <c r="F30" s="77" t="s">
        <v>34</v>
      </c>
      <c r="G30" s="102" t="str">
        <f>IFERROR(__xludf.DUMMYFUNCTION("""COMPUTED_VALUE"""),"Washington, D.C., USA")</f>
        <v>Washington, D.C., USA</v>
      </c>
      <c r="H30" s="69">
        <f t="shared" si="2"/>
        <v>1</v>
      </c>
      <c r="I30" s="102" t="s">
        <v>551</v>
      </c>
      <c r="J30" s="102" t="s">
        <v>7</v>
      </c>
      <c r="K30" s="106"/>
      <c r="L30" s="106"/>
      <c r="M30" s="106"/>
      <c r="N30" s="104"/>
      <c r="O30" s="104">
        <v>4097.0</v>
      </c>
      <c r="P30" s="104"/>
    </row>
    <row r="31">
      <c r="A31" s="106" t="s">
        <v>580</v>
      </c>
      <c r="B31" s="100" t="s">
        <v>18</v>
      </c>
      <c r="C31" s="106"/>
      <c r="D31" s="106"/>
      <c r="E31" s="106" t="s">
        <v>271</v>
      </c>
      <c r="F31" s="77" t="s">
        <v>34</v>
      </c>
      <c r="G31" s="102" t="str">
        <f>IFERROR(__xludf.DUMMYFUNCTION("""COMPUTED_VALUE"""),"Venezuela")</f>
        <v>Venezuela</v>
      </c>
      <c r="H31" s="69">
        <f t="shared" si="2"/>
        <v>1</v>
      </c>
      <c r="I31" s="102" t="s">
        <v>551</v>
      </c>
      <c r="J31" s="102" t="s">
        <v>7</v>
      </c>
      <c r="K31" s="106"/>
      <c r="L31" s="106"/>
      <c r="M31" s="106"/>
      <c r="N31" s="104"/>
      <c r="O31" s="104">
        <v>620252.0</v>
      </c>
      <c r="P31" s="104"/>
    </row>
    <row r="32">
      <c r="A32" s="106" t="s">
        <v>581</v>
      </c>
      <c r="B32" s="100" t="s">
        <v>18</v>
      </c>
      <c r="C32" s="106"/>
      <c r="D32" s="106"/>
      <c r="E32" s="106" t="s">
        <v>271</v>
      </c>
      <c r="F32" s="106" t="s">
        <v>41</v>
      </c>
      <c r="G32" s="100" t="str">
        <f>IFERROR(__xludf.DUMMYFUNCTION("""COMPUTED_VALUE"""),"Mexico")</f>
        <v>Mexico</v>
      </c>
      <c r="H32" s="69">
        <f t="shared" si="2"/>
        <v>1</v>
      </c>
      <c r="I32" s="102" t="s">
        <v>551</v>
      </c>
      <c r="J32" s="102" t="s">
        <v>7</v>
      </c>
      <c r="K32" s="106"/>
      <c r="L32" s="106"/>
      <c r="M32" s="106"/>
      <c r="N32" s="104"/>
      <c r="O32" s="104">
        <v>42079.0</v>
      </c>
      <c r="P32" s="104"/>
    </row>
    <row r="33">
      <c r="A33" s="106" t="s">
        <v>582</v>
      </c>
      <c r="B33" s="100" t="s">
        <v>18</v>
      </c>
      <c r="C33" s="106"/>
      <c r="D33" s="106"/>
      <c r="E33" s="106" t="s">
        <v>271</v>
      </c>
      <c r="F33" s="106" t="s">
        <v>41</v>
      </c>
      <c r="G33" s="102" t="str">
        <f>IFERROR(__xludf.DUMMYFUNCTION("""COMPUTED_VALUE"""),"Netherlands")</f>
        <v>Netherlands</v>
      </c>
      <c r="H33" s="69">
        <f t="shared" si="2"/>
        <v>1</v>
      </c>
      <c r="I33" s="102" t="s">
        <v>551</v>
      </c>
      <c r="J33" s="102" t="s">
        <v>7</v>
      </c>
      <c r="K33" s="101"/>
      <c r="L33" s="101"/>
      <c r="M33" s="101"/>
      <c r="N33" s="104"/>
      <c r="O33" s="104">
        <v>189273.0</v>
      </c>
      <c r="P33" s="104"/>
    </row>
    <row r="34">
      <c r="A34" s="99" t="s">
        <v>583</v>
      </c>
      <c r="B34" s="100" t="s">
        <v>18</v>
      </c>
      <c r="C34" s="101"/>
      <c r="D34" s="101"/>
      <c r="E34" s="101" t="s">
        <v>271</v>
      </c>
      <c r="F34" s="106" t="s">
        <v>41</v>
      </c>
      <c r="G34" s="102" t="str">
        <f>IFERROR(__xludf.DUMMYFUNCTION("""COMPUTED_VALUE"""),"Nigeria")</f>
        <v>Nigeria</v>
      </c>
      <c r="H34" s="69">
        <f t="shared" si="2"/>
        <v>1</v>
      </c>
      <c r="I34" s="102" t="s">
        <v>551</v>
      </c>
      <c r="J34" s="102" t="s">
        <v>7</v>
      </c>
      <c r="K34" s="107"/>
      <c r="L34" s="107"/>
      <c r="M34" s="107"/>
      <c r="N34" s="104"/>
      <c r="O34" s="104">
        <v>1937.0</v>
      </c>
      <c r="P34" s="104"/>
    </row>
    <row r="35">
      <c r="A35" s="99" t="s">
        <v>584</v>
      </c>
      <c r="B35" s="100" t="s">
        <v>18</v>
      </c>
      <c r="C35" s="101"/>
      <c r="D35" s="101"/>
      <c r="E35" s="101" t="s">
        <v>271</v>
      </c>
      <c r="F35" s="71" t="s">
        <v>67</v>
      </c>
      <c r="G35" s="102" t="str">
        <f>IFERROR(__xludf.DUMMYFUNCTION("""COMPUTED_VALUE"""),"Tennessee, USA")</f>
        <v>Tennessee, USA</v>
      </c>
      <c r="H35" s="69">
        <f t="shared" si="2"/>
        <v>3</v>
      </c>
      <c r="I35" s="102" t="s">
        <v>551</v>
      </c>
      <c r="J35" s="102" t="s">
        <v>7</v>
      </c>
      <c r="K35" s="106"/>
      <c r="L35" s="106"/>
      <c r="M35" s="106"/>
      <c r="N35" s="104"/>
      <c r="O35" s="104">
        <v>8780.0</v>
      </c>
      <c r="P35" s="104"/>
    </row>
    <row r="36">
      <c r="A36" s="106" t="s">
        <v>585</v>
      </c>
      <c r="B36" s="100" t="s">
        <v>18</v>
      </c>
      <c r="C36" s="106"/>
      <c r="D36" s="106"/>
      <c r="E36" s="106" t="s">
        <v>271</v>
      </c>
      <c r="F36" s="71" t="s">
        <v>87</v>
      </c>
      <c r="G36" s="102" t="str">
        <f>IFERROR(__xludf.DUMMYFUNCTION("""COMPUTED_VALUE"""),"Unknown, USA")</f>
        <v>Unknown, USA</v>
      </c>
      <c r="H36" s="69">
        <f t="shared" si="2"/>
        <v>1</v>
      </c>
      <c r="I36" s="102" t="s">
        <v>551</v>
      </c>
      <c r="J36" s="102" t="s">
        <v>7</v>
      </c>
      <c r="K36" s="106"/>
      <c r="L36" s="106"/>
      <c r="M36" s="106"/>
      <c r="N36" s="104"/>
      <c r="O36" s="104">
        <v>200819.0</v>
      </c>
      <c r="P36" s="104"/>
    </row>
    <row r="37">
      <c r="A37" s="106" t="s">
        <v>586</v>
      </c>
      <c r="B37" s="100" t="s">
        <v>18</v>
      </c>
      <c r="C37" s="106"/>
      <c r="D37" s="106"/>
      <c r="E37" s="106" t="s">
        <v>271</v>
      </c>
      <c r="F37" s="71" t="s">
        <v>101</v>
      </c>
      <c r="G37" s="102" t="str">
        <f>IFERROR(__xludf.DUMMYFUNCTION("""COMPUTED_VALUE"""),"Unknown")</f>
        <v>Unknown</v>
      </c>
      <c r="H37" s="69">
        <f t="shared" si="2"/>
        <v>2</v>
      </c>
      <c r="I37" s="102" t="s">
        <v>551</v>
      </c>
      <c r="J37" s="102" t="s">
        <v>7</v>
      </c>
      <c r="K37" s="103"/>
      <c r="L37" s="103"/>
      <c r="M37" s="103"/>
      <c r="N37" s="104"/>
      <c r="O37" s="104">
        <v>52724.0</v>
      </c>
      <c r="P37" s="104"/>
    </row>
    <row r="38">
      <c r="A38" s="99" t="s">
        <v>587</v>
      </c>
      <c r="B38" s="100" t="s">
        <v>18</v>
      </c>
      <c r="C38" s="101"/>
      <c r="D38" s="101"/>
      <c r="E38" s="101" t="s">
        <v>271</v>
      </c>
      <c r="F38" s="71" t="s">
        <v>101</v>
      </c>
      <c r="G38" s="102" t="str">
        <f>IFERROR(__xludf.DUMMYFUNCTION("""COMPUTED_VALUE"""),"Austria")</f>
        <v>Austria</v>
      </c>
      <c r="H38" s="69">
        <f t="shared" si="2"/>
        <v>4</v>
      </c>
      <c r="I38" s="102" t="s">
        <v>551</v>
      </c>
      <c r="J38" s="102" t="s">
        <v>7</v>
      </c>
      <c r="K38" s="106"/>
      <c r="L38" s="106"/>
      <c r="M38" s="106"/>
      <c r="N38" s="104"/>
      <c r="O38" s="104">
        <v>6554.0</v>
      </c>
      <c r="P38" s="104"/>
    </row>
    <row r="39">
      <c r="A39" s="99" t="s">
        <v>588</v>
      </c>
      <c r="B39" s="100" t="s">
        <v>18</v>
      </c>
      <c r="C39" s="101"/>
      <c r="D39" s="101"/>
      <c r="E39" s="101" t="s">
        <v>271</v>
      </c>
      <c r="F39" s="71" t="s">
        <v>101</v>
      </c>
      <c r="G39" s="102" t="str">
        <f>IFERROR(__xludf.DUMMYFUNCTION("""COMPUTED_VALUE"""),"British Virgin Islands")</f>
        <v>British Virgin Islands</v>
      </c>
      <c r="H39" s="69">
        <f t="shared" si="2"/>
        <v>2</v>
      </c>
      <c r="I39" s="102" t="s">
        <v>551</v>
      </c>
      <c r="J39" s="102" t="s">
        <v>7</v>
      </c>
      <c r="K39" s="106"/>
      <c r="L39" s="106"/>
      <c r="M39" s="106"/>
      <c r="N39" s="101"/>
      <c r="O39" s="101">
        <v>148.0</v>
      </c>
      <c r="P39" s="101"/>
    </row>
    <row r="40">
      <c r="A40" s="106" t="s">
        <v>589</v>
      </c>
      <c r="B40" s="100" t="s">
        <v>18</v>
      </c>
      <c r="C40" s="106"/>
      <c r="D40" s="106"/>
      <c r="E40" s="106" t="s">
        <v>271</v>
      </c>
      <c r="F40" s="71" t="s">
        <v>101</v>
      </c>
      <c r="G40" s="102" t="str">
        <f>IFERROR(__xludf.DUMMYFUNCTION("""COMPUTED_VALUE"""),"Cayman Islands")</f>
        <v>Cayman Islands</v>
      </c>
      <c r="H40" s="69">
        <f t="shared" si="2"/>
        <v>1</v>
      </c>
      <c r="I40" s="102" t="s">
        <v>551</v>
      </c>
      <c r="J40" s="102" t="s">
        <v>7</v>
      </c>
      <c r="K40" s="107"/>
      <c r="L40" s="107"/>
      <c r="M40" s="107"/>
      <c r="N40" s="104"/>
      <c r="O40" s="104">
        <v>14105.0</v>
      </c>
      <c r="P40" s="104"/>
    </row>
    <row r="41">
      <c r="A41" s="99" t="s">
        <v>590</v>
      </c>
      <c r="B41" s="100" t="s">
        <v>18</v>
      </c>
      <c r="C41" s="101"/>
      <c r="D41" s="101"/>
      <c r="E41" s="101" t="s">
        <v>271</v>
      </c>
      <c r="F41" s="71" t="s">
        <v>101</v>
      </c>
      <c r="G41" s="102" t="str">
        <f>IFERROR(__xludf.DUMMYFUNCTION("""COMPUTED_VALUE"""),"Hungary")</f>
        <v>Hungary</v>
      </c>
      <c r="H41" s="69">
        <f t="shared" si="2"/>
        <v>1</v>
      </c>
      <c r="I41" s="102" t="s">
        <v>551</v>
      </c>
      <c r="J41" s="102" t="s">
        <v>7</v>
      </c>
      <c r="K41" s="107"/>
      <c r="L41" s="107"/>
      <c r="M41" s="107"/>
      <c r="N41" s="104"/>
      <c r="O41" s="104">
        <v>3841.0</v>
      </c>
      <c r="P41" s="104"/>
    </row>
    <row r="42">
      <c r="A42" s="102" t="s">
        <v>591</v>
      </c>
      <c r="B42" s="108" t="s">
        <v>26</v>
      </c>
      <c r="C42" s="109"/>
      <c r="D42" s="109"/>
      <c r="E42" s="109" t="s">
        <v>58</v>
      </c>
      <c r="F42" s="109" t="s">
        <v>58</v>
      </c>
      <c r="G42" s="102" t="str">
        <f>IFERROR(__xludf.DUMMYFUNCTION("""COMPUTED_VALUE"""),"Poland")</f>
        <v>Poland</v>
      </c>
      <c r="H42" s="69">
        <f t="shared" si="2"/>
        <v>1</v>
      </c>
      <c r="I42" s="102" t="s">
        <v>551</v>
      </c>
      <c r="J42" s="102" t="s">
        <v>8</v>
      </c>
      <c r="K42" s="107"/>
      <c r="L42" s="107"/>
      <c r="M42" s="107"/>
      <c r="N42" s="104"/>
      <c r="O42" s="104">
        <v>38931.0</v>
      </c>
      <c r="P42" s="104"/>
    </row>
    <row r="43">
      <c r="A43" s="99" t="s">
        <v>592</v>
      </c>
      <c r="B43" s="102" t="s">
        <v>16</v>
      </c>
      <c r="C43" s="101"/>
      <c r="D43" s="101"/>
      <c r="E43" s="101" t="s">
        <v>76</v>
      </c>
      <c r="F43" s="101" t="s">
        <v>76</v>
      </c>
      <c r="G43" s="102" t="str">
        <f>IFERROR(__xludf.DUMMYFUNCTION("""COMPUTED_VALUE"""),"Maine, USA")</f>
        <v>Maine, USA</v>
      </c>
      <c r="H43" s="69">
        <f t="shared" si="2"/>
        <v>1</v>
      </c>
      <c r="I43" s="102" t="s">
        <v>551</v>
      </c>
      <c r="J43" s="102" t="s">
        <v>8</v>
      </c>
      <c r="K43" s="106"/>
      <c r="L43" s="106"/>
      <c r="M43" s="106"/>
      <c r="N43" s="104"/>
      <c r="O43" s="104">
        <v>44899.0</v>
      </c>
      <c r="P43" s="104"/>
    </row>
    <row r="44">
      <c r="A44" s="102" t="s">
        <v>593</v>
      </c>
      <c r="B44" s="100" t="s">
        <v>29</v>
      </c>
      <c r="C44" s="109"/>
      <c r="D44" s="109"/>
      <c r="E44" s="109" t="s">
        <v>120</v>
      </c>
      <c r="F44" s="109" t="s">
        <v>120</v>
      </c>
      <c r="G44" s="102" t="str">
        <f>IFERROR(__xludf.DUMMYFUNCTION("""COMPUTED_VALUE"""),"Nebraska, USA")</f>
        <v>Nebraska, USA</v>
      </c>
      <c r="H44" s="69">
        <f t="shared" si="2"/>
        <v>2</v>
      </c>
      <c r="I44" s="102" t="s">
        <v>551</v>
      </c>
      <c r="J44" s="102" t="s">
        <v>8</v>
      </c>
      <c r="K44" s="103"/>
      <c r="L44" s="103"/>
      <c r="M44" s="103"/>
      <c r="N44" s="104"/>
      <c r="O44" s="104">
        <v>52020.0</v>
      </c>
      <c r="P44" s="104"/>
    </row>
    <row r="45">
      <c r="A45" s="99" t="s">
        <v>388</v>
      </c>
      <c r="B45" s="100" t="s">
        <v>18</v>
      </c>
      <c r="C45" s="101"/>
      <c r="D45" s="101"/>
      <c r="E45" s="101" t="s">
        <v>271</v>
      </c>
      <c r="F45" s="71" t="s">
        <v>108</v>
      </c>
      <c r="G45" s="102" t="str">
        <f>IFERROR(__xludf.DUMMYFUNCTION("""COMPUTED_VALUE"""),"New Jersey, USA")</f>
        <v>New Jersey, USA</v>
      </c>
      <c r="H45" s="69">
        <f t="shared" si="2"/>
        <v>1</v>
      </c>
      <c r="I45" s="102" t="s">
        <v>551</v>
      </c>
      <c r="J45" s="102" t="s">
        <v>8</v>
      </c>
      <c r="K45" s="107"/>
      <c r="L45" s="107"/>
      <c r="M45" s="107"/>
      <c r="N45" s="104"/>
      <c r="O45" s="104">
        <v>20002.0</v>
      </c>
      <c r="P45" s="104"/>
    </row>
    <row r="46">
      <c r="A46" s="106" t="s">
        <v>27</v>
      </c>
      <c r="B46" s="102" t="s">
        <v>16</v>
      </c>
      <c r="C46" s="106"/>
      <c r="D46" s="106"/>
      <c r="E46" s="106" t="s">
        <v>27</v>
      </c>
      <c r="F46" s="106" t="s">
        <v>27</v>
      </c>
      <c r="G46" s="102" t="str">
        <f>IFERROR(__xludf.DUMMYFUNCTION("""COMPUTED_VALUE"""),"South Carolina, USA")</f>
        <v>South Carolina, USA</v>
      </c>
      <c r="H46" s="69">
        <f t="shared" si="2"/>
        <v>1</v>
      </c>
      <c r="I46" s="102" t="s">
        <v>551</v>
      </c>
      <c r="J46" s="102" t="s">
        <v>9</v>
      </c>
      <c r="K46" s="103"/>
      <c r="L46" s="103"/>
      <c r="M46" s="103"/>
      <c r="N46" s="103"/>
      <c r="O46" s="103">
        <v>12062.0</v>
      </c>
      <c r="P46" s="103"/>
    </row>
    <row r="47">
      <c r="A47" s="106" t="s">
        <v>32</v>
      </c>
      <c r="B47" s="108" t="s">
        <v>26</v>
      </c>
      <c r="C47" s="106"/>
      <c r="D47" s="106"/>
      <c r="E47" s="106" t="s">
        <v>32</v>
      </c>
      <c r="F47" s="106" t="s">
        <v>32</v>
      </c>
      <c r="G47" s="102" t="str">
        <f>IFERROR(__xludf.DUMMYFUNCTION("""COMPUTED_VALUE"""),"Texas, USA")</f>
        <v>Texas, USA</v>
      </c>
      <c r="H47" s="69">
        <f t="shared" si="2"/>
        <v>8</v>
      </c>
      <c r="I47" s="102" t="s">
        <v>551</v>
      </c>
      <c r="J47" s="102" t="s">
        <v>9</v>
      </c>
      <c r="K47" s="106"/>
      <c r="L47" s="106"/>
      <c r="M47" s="106"/>
      <c r="N47" s="106"/>
      <c r="O47" s="106">
        <v>0.0</v>
      </c>
      <c r="P47" s="106"/>
    </row>
    <row r="48">
      <c r="A48" s="106" t="s">
        <v>37</v>
      </c>
      <c r="B48" s="100" t="s">
        <v>16</v>
      </c>
      <c r="C48" s="106"/>
      <c r="D48" s="106"/>
      <c r="E48" s="106" t="s">
        <v>37</v>
      </c>
      <c r="F48" s="106" t="s">
        <v>37</v>
      </c>
      <c r="G48" s="102" t="str">
        <f>IFERROR(__xludf.DUMMYFUNCTION("""COMPUTED_VALUE"""),"Argentina")</f>
        <v>Argentina</v>
      </c>
      <c r="H48" s="69">
        <f t="shared" si="2"/>
        <v>1</v>
      </c>
      <c r="I48" s="102" t="s">
        <v>551</v>
      </c>
      <c r="J48" s="102" t="s">
        <v>9</v>
      </c>
      <c r="K48" s="106"/>
      <c r="L48" s="106"/>
      <c r="M48" s="106"/>
      <c r="N48" s="103"/>
      <c r="O48" s="103">
        <v>190000.0</v>
      </c>
      <c r="P48" s="103"/>
    </row>
    <row r="49">
      <c r="A49" s="106" t="s">
        <v>49</v>
      </c>
      <c r="B49" s="102" t="s">
        <v>18</v>
      </c>
      <c r="C49" s="106"/>
      <c r="D49" s="106"/>
      <c r="E49" s="106" t="s">
        <v>49</v>
      </c>
      <c r="F49" s="106" t="s">
        <v>49</v>
      </c>
      <c r="G49" s="102" t="str">
        <f>IFERROR(__xludf.DUMMYFUNCTION("""COMPUTED_VALUE"""),"New York")</f>
        <v>New York</v>
      </c>
      <c r="H49" s="69">
        <f t="shared" si="2"/>
        <v>2</v>
      </c>
      <c r="I49" s="102" t="s">
        <v>551</v>
      </c>
      <c r="J49" s="102" t="s">
        <v>9</v>
      </c>
      <c r="K49" s="104"/>
      <c r="L49" s="104"/>
      <c r="M49" s="104"/>
      <c r="N49" s="103"/>
      <c r="O49" s="103">
        <v>6172.0</v>
      </c>
      <c r="P49" s="103"/>
    </row>
    <row r="50">
      <c r="A50" s="106" t="s">
        <v>52</v>
      </c>
      <c r="B50" s="102" t="s">
        <v>26</v>
      </c>
      <c r="C50" s="106"/>
      <c r="D50" s="106"/>
      <c r="E50" s="106" t="s">
        <v>52</v>
      </c>
      <c r="F50" s="106" t="s">
        <v>52</v>
      </c>
      <c r="G50" s="102" t="str">
        <f>IFERROR(__xludf.DUMMYFUNCTION("""COMPUTED_VALUE"""),"Ohio")</f>
        <v>Ohio</v>
      </c>
      <c r="H50" s="69">
        <f t="shared" si="2"/>
        <v>1</v>
      </c>
      <c r="I50" s="102" t="s">
        <v>551</v>
      </c>
      <c r="J50" s="102" t="s">
        <v>9</v>
      </c>
      <c r="K50" s="106"/>
      <c r="L50" s="106"/>
      <c r="M50" s="106"/>
      <c r="N50" s="106"/>
      <c r="O50" s="106">
        <v>90.0</v>
      </c>
      <c r="P50" s="106"/>
    </row>
    <row r="51">
      <c r="A51" s="106" t="s">
        <v>56</v>
      </c>
      <c r="B51" s="102" t="s">
        <v>26</v>
      </c>
      <c r="C51" s="106"/>
      <c r="D51" s="106"/>
      <c r="E51" s="106" t="s">
        <v>56</v>
      </c>
      <c r="F51" s="106" t="s">
        <v>56</v>
      </c>
      <c r="G51" s="102" t="str">
        <f>IFERROR(__xludf.DUMMYFUNCTION("""COMPUTED_VALUE"""),"France")</f>
        <v>France</v>
      </c>
      <c r="H51" s="69">
        <f t="shared" si="2"/>
        <v>1</v>
      </c>
      <c r="I51" s="102" t="s">
        <v>551</v>
      </c>
      <c r="J51" s="102" t="s">
        <v>9</v>
      </c>
      <c r="K51" s="106"/>
      <c r="L51" s="106"/>
      <c r="M51" s="106"/>
      <c r="N51" s="106"/>
      <c r="O51" s="106">
        <v>0.0</v>
      </c>
      <c r="P51" s="106"/>
    </row>
    <row r="52">
      <c r="A52" s="106" t="s">
        <v>105</v>
      </c>
      <c r="B52" s="102" t="s">
        <v>16</v>
      </c>
      <c r="C52" s="106"/>
      <c r="D52" s="106"/>
      <c r="E52" s="106" t="s">
        <v>105</v>
      </c>
      <c r="F52" s="106" t="s">
        <v>105</v>
      </c>
      <c r="G52" s="102" t="str">
        <f>IFERROR(__xludf.DUMMYFUNCTION("""COMPUTED_VALUE"""),"India")</f>
        <v>India</v>
      </c>
      <c r="H52" s="69">
        <f t="shared" si="2"/>
        <v>1</v>
      </c>
      <c r="I52" s="102" t="s">
        <v>551</v>
      </c>
      <c r="J52" s="102" t="s">
        <v>9</v>
      </c>
      <c r="K52" s="106"/>
      <c r="L52" s="106"/>
      <c r="M52" s="106"/>
      <c r="N52" s="103"/>
      <c r="O52" s="103">
        <v>13562.0</v>
      </c>
      <c r="P52" s="103"/>
    </row>
    <row r="53">
      <c r="A53" s="106" t="s">
        <v>137</v>
      </c>
      <c r="B53" s="102" t="s">
        <v>26</v>
      </c>
      <c r="C53" s="106"/>
      <c r="D53" s="106"/>
      <c r="E53" s="106" t="s">
        <v>137</v>
      </c>
      <c r="F53" s="106" t="s">
        <v>137</v>
      </c>
      <c r="G53" s="102" t="str">
        <f>IFERROR(__xludf.DUMMYFUNCTION("""COMPUTED_VALUE"""),"Italy")</f>
        <v>Italy</v>
      </c>
      <c r="H53" s="69">
        <f t="shared" si="2"/>
        <v>1</v>
      </c>
      <c r="I53" s="102" t="s">
        <v>551</v>
      </c>
      <c r="J53" s="102" t="s">
        <v>9</v>
      </c>
      <c r="K53" s="106"/>
      <c r="L53" s="106"/>
      <c r="M53" s="106"/>
      <c r="N53" s="103"/>
      <c r="O53" s="103">
        <v>46351.0</v>
      </c>
      <c r="P53" s="103"/>
    </row>
    <row r="54">
      <c r="A54" s="106" t="s">
        <v>139</v>
      </c>
      <c r="B54" s="102" t="s">
        <v>26</v>
      </c>
      <c r="C54" s="106"/>
      <c r="D54" s="106"/>
      <c r="E54" s="106" t="s">
        <v>139</v>
      </c>
      <c r="F54" s="106" t="s">
        <v>139</v>
      </c>
      <c r="G54" s="102" t="str">
        <f>IFERROR(__xludf.DUMMYFUNCTION("""COMPUTED_VALUE"""),"Luxembourg")</f>
        <v>Luxembourg</v>
      </c>
      <c r="H54" s="69">
        <f t="shared" si="2"/>
        <v>1</v>
      </c>
      <c r="I54" s="102" t="s">
        <v>551</v>
      </c>
      <c r="J54" s="102" t="s">
        <v>9</v>
      </c>
      <c r="K54" s="106"/>
      <c r="L54" s="106"/>
      <c r="M54" s="106"/>
      <c r="N54" s="103"/>
      <c r="O54" s="103">
        <v>61245.0</v>
      </c>
      <c r="P54" s="103"/>
    </row>
    <row r="55">
      <c r="A55" s="106" t="s">
        <v>594</v>
      </c>
      <c r="B55" s="100" t="s">
        <v>18</v>
      </c>
      <c r="C55" s="106"/>
      <c r="D55" s="106"/>
      <c r="E55" s="106" t="s">
        <v>271</v>
      </c>
      <c r="F55" s="106" t="s">
        <v>99</v>
      </c>
      <c r="G55" s="102" t="str">
        <f>IFERROR(__xludf.DUMMYFUNCTION("""COMPUTED_VALUE"""),"Malta")</f>
        <v>Malta</v>
      </c>
      <c r="H55" s="69">
        <f t="shared" si="2"/>
        <v>1</v>
      </c>
      <c r="I55" s="102" t="s">
        <v>551</v>
      </c>
      <c r="J55" s="102" t="s">
        <v>9</v>
      </c>
      <c r="K55" s="106"/>
      <c r="L55" s="106"/>
      <c r="M55" s="106"/>
      <c r="N55" s="106"/>
      <c r="O55" s="106">
        <v>0.035</v>
      </c>
      <c r="P55" s="106"/>
    </row>
    <row r="56">
      <c r="A56" s="106" t="s">
        <v>271</v>
      </c>
      <c r="B56" s="100" t="s">
        <v>18</v>
      </c>
      <c r="C56" s="106"/>
      <c r="D56" s="106"/>
      <c r="E56" s="106" t="s">
        <v>271</v>
      </c>
      <c r="F56" s="71" t="s">
        <v>146</v>
      </c>
      <c r="G56" s="102" t="str">
        <f>IFERROR(__xludf.DUMMYFUNCTION("""COMPUTED_VALUE"""),"Norway")</f>
        <v>Norway</v>
      </c>
      <c r="H56" s="69">
        <f t="shared" si="2"/>
        <v>1</v>
      </c>
      <c r="I56" s="102" t="s">
        <v>551</v>
      </c>
      <c r="J56" s="102" t="s">
        <v>9</v>
      </c>
      <c r="K56" s="106"/>
      <c r="L56" s="106"/>
      <c r="M56" s="106"/>
      <c r="N56" s="103"/>
      <c r="O56" s="103">
        <v>198012.0</v>
      </c>
      <c r="P56" s="103"/>
    </row>
    <row r="57">
      <c r="A57" s="106" t="s">
        <v>143</v>
      </c>
      <c r="B57" s="105" t="s">
        <v>20</v>
      </c>
      <c r="C57" s="106"/>
      <c r="D57" s="106"/>
      <c r="E57" s="106" t="s">
        <v>143</v>
      </c>
      <c r="F57" s="106" t="s">
        <v>143</v>
      </c>
      <c r="G57" s="102" t="str">
        <f>IFERROR(__xludf.DUMMYFUNCTION("""COMPUTED_VALUE"""),"Singapore")</f>
        <v>Singapore</v>
      </c>
      <c r="H57" s="69">
        <f t="shared" si="2"/>
        <v>4</v>
      </c>
      <c r="I57" s="102" t="s">
        <v>551</v>
      </c>
      <c r="J57" s="102" t="s">
        <v>9</v>
      </c>
      <c r="K57" s="106"/>
      <c r="L57" s="106"/>
      <c r="M57" s="106"/>
      <c r="N57" s="106"/>
      <c r="O57" s="106">
        <v>240.0</v>
      </c>
      <c r="P57" s="106"/>
    </row>
    <row r="58">
      <c r="A58" s="110" t="s">
        <v>595</v>
      </c>
      <c r="B58" s="105" t="s">
        <v>20</v>
      </c>
      <c r="C58" s="109"/>
      <c r="D58" s="109"/>
      <c r="E58" s="109" t="s">
        <v>30</v>
      </c>
      <c r="F58" s="109" t="s">
        <v>30</v>
      </c>
      <c r="G58" s="102" t="str">
        <f>IFERROR(__xludf.DUMMYFUNCTION("""COMPUTED_VALUE"""),"South Africa")</f>
        <v>South Africa</v>
      </c>
      <c r="H58" s="69">
        <f t="shared" si="2"/>
        <v>1</v>
      </c>
      <c r="I58" s="102" t="s">
        <v>551</v>
      </c>
      <c r="J58" s="108" t="s">
        <v>10</v>
      </c>
      <c r="K58" s="108"/>
      <c r="L58" s="108"/>
      <c r="M58" s="108"/>
      <c r="N58" s="75"/>
      <c r="O58" s="75"/>
      <c r="P58" s="75"/>
    </row>
    <row r="59">
      <c r="A59" s="110" t="s">
        <v>281</v>
      </c>
      <c r="B59" s="100" t="s">
        <v>18</v>
      </c>
      <c r="C59" s="109"/>
      <c r="D59" s="109"/>
      <c r="E59" s="109" t="s">
        <v>35</v>
      </c>
      <c r="F59" s="109" t="s">
        <v>34</v>
      </c>
      <c r="G59" s="102" t="str">
        <f>IFERROR(__xludf.DUMMYFUNCTION("""COMPUTED_VALUE"""),"South Korea")</f>
        <v>South Korea</v>
      </c>
      <c r="H59" s="69">
        <f t="shared" si="2"/>
        <v>3</v>
      </c>
      <c r="I59" s="102" t="s">
        <v>551</v>
      </c>
      <c r="J59" s="108" t="s">
        <v>10</v>
      </c>
      <c r="K59" s="108"/>
      <c r="L59" s="108"/>
      <c r="M59" s="108"/>
      <c r="N59" s="75"/>
      <c r="O59" s="75"/>
      <c r="P59" s="108" t="s">
        <v>596</v>
      </c>
    </row>
    <row r="60">
      <c r="A60" s="110" t="s">
        <v>597</v>
      </c>
      <c r="B60" s="102" t="s">
        <v>16</v>
      </c>
      <c r="C60" s="109"/>
      <c r="D60" s="109"/>
      <c r="E60" s="109" t="s">
        <v>64</v>
      </c>
      <c r="F60" s="109" t="s">
        <v>64</v>
      </c>
      <c r="G60" s="102" t="str">
        <f>IFERROR(__xludf.DUMMYFUNCTION("""COMPUTED_VALUE"""),"Thailand")</f>
        <v>Thailand</v>
      </c>
      <c r="H60" s="69">
        <f t="shared" si="2"/>
        <v>2</v>
      </c>
      <c r="I60" s="102" t="s">
        <v>551</v>
      </c>
      <c r="J60" s="108" t="s">
        <v>10</v>
      </c>
      <c r="K60" s="108"/>
      <c r="L60" s="108"/>
      <c r="M60" s="108"/>
      <c r="N60" s="75"/>
      <c r="O60" s="75"/>
      <c r="P60" s="75"/>
    </row>
    <row r="61">
      <c r="A61" s="99" t="s">
        <v>598</v>
      </c>
      <c r="B61" s="108" t="s">
        <v>18</v>
      </c>
      <c r="C61" s="111"/>
      <c r="D61" s="111"/>
      <c r="E61" s="111" t="s">
        <v>88</v>
      </c>
      <c r="F61" s="111" t="s">
        <v>88</v>
      </c>
      <c r="G61" s="102" t="str">
        <f>IFERROR(__xludf.DUMMYFUNCTION("""COMPUTED_VALUE"""),"Turkey")</f>
        <v>Turkey</v>
      </c>
      <c r="H61" s="69">
        <f t="shared" si="2"/>
        <v>1</v>
      </c>
      <c r="I61" s="102" t="s">
        <v>551</v>
      </c>
      <c r="J61" s="108" t="s">
        <v>10</v>
      </c>
      <c r="K61" s="108"/>
      <c r="L61" s="108"/>
      <c r="M61" s="108"/>
      <c r="N61" s="75"/>
      <c r="O61" s="75"/>
      <c r="P61" s="75" t="s">
        <v>599</v>
      </c>
    </row>
    <row r="62">
      <c r="A62" s="101">
        <v>2140.0</v>
      </c>
      <c r="B62" s="108" t="s">
        <v>26</v>
      </c>
      <c r="C62" s="75"/>
      <c r="D62" s="75"/>
      <c r="E62" s="75" t="s">
        <v>95</v>
      </c>
      <c r="F62" s="75" t="s">
        <v>95</v>
      </c>
      <c r="G62" s="102" t="str">
        <f>IFERROR(__xludf.DUMMYFUNCTION("""COMPUTED_VALUE"""),"United Arab Emirates")</f>
        <v>United Arab Emirates</v>
      </c>
      <c r="H62" s="69">
        <f t="shared" si="2"/>
        <v>1</v>
      </c>
      <c r="I62" s="102" t="s">
        <v>551</v>
      </c>
      <c r="J62" s="108" t="s">
        <v>10</v>
      </c>
      <c r="K62" s="108"/>
      <c r="L62" s="108"/>
      <c r="M62" s="108"/>
      <c r="N62" s="75"/>
      <c r="O62" s="75"/>
      <c r="P62" s="75" t="s">
        <v>600</v>
      </c>
    </row>
    <row r="63">
      <c r="A63" s="110" t="s">
        <v>601</v>
      </c>
      <c r="B63" s="100" t="s">
        <v>29</v>
      </c>
      <c r="C63" s="109"/>
      <c r="D63" s="109"/>
      <c r="E63" s="109" t="s">
        <v>103</v>
      </c>
      <c r="F63" s="109" t="s">
        <v>103</v>
      </c>
      <c r="G63" s="102" t="str">
        <f>IFERROR(__xludf.DUMMYFUNCTION("""COMPUTED_VALUE"""),"Arizona, USA")</f>
        <v>Arizona, USA</v>
      </c>
      <c r="H63" s="69">
        <f t="shared" si="2"/>
        <v>1</v>
      </c>
      <c r="I63" s="102" t="s">
        <v>551</v>
      </c>
      <c r="J63" s="108" t="s">
        <v>10</v>
      </c>
      <c r="K63" s="108"/>
      <c r="L63" s="108"/>
      <c r="M63" s="108"/>
      <c r="N63" s="75"/>
      <c r="O63" s="75"/>
      <c r="P63" s="108" t="s">
        <v>602</v>
      </c>
    </row>
    <row r="64">
      <c r="A64" s="99" t="s">
        <v>603</v>
      </c>
      <c r="B64" s="100" t="s">
        <v>29</v>
      </c>
      <c r="C64" s="108"/>
      <c r="D64" s="108"/>
      <c r="E64" s="108" t="s">
        <v>120</v>
      </c>
      <c r="F64" s="108" t="s">
        <v>120</v>
      </c>
      <c r="G64" s="102" t="str">
        <f>IFERROR(__xludf.DUMMYFUNCTION("""COMPUTED_VALUE"""),"Colorado, USA")</f>
        <v>Colorado, USA</v>
      </c>
      <c r="H64" s="69">
        <f t="shared" si="2"/>
        <v>2</v>
      </c>
      <c r="I64" s="102" t="s">
        <v>551</v>
      </c>
      <c r="J64" s="108" t="s">
        <v>10</v>
      </c>
      <c r="K64" s="108"/>
      <c r="L64" s="108"/>
      <c r="M64" s="108"/>
      <c r="N64" s="75"/>
      <c r="O64" s="75"/>
      <c r="P64" s="75"/>
    </row>
    <row r="65">
      <c r="A65" s="99" t="s">
        <v>604</v>
      </c>
      <c r="B65" s="102" t="s">
        <v>26</v>
      </c>
      <c r="C65" s="106"/>
      <c r="D65" s="106"/>
      <c r="E65" s="106" t="s">
        <v>139</v>
      </c>
      <c r="F65" s="106" t="s">
        <v>139</v>
      </c>
      <c r="G65" s="102" t="str">
        <f>IFERROR(__xludf.DUMMYFUNCTION("""COMPUTED_VALUE"""),"Delaware, USA")</f>
        <v>Delaware, USA</v>
      </c>
      <c r="H65" s="69">
        <f t="shared" si="2"/>
        <v>2</v>
      </c>
      <c r="I65" s="102" t="s">
        <v>551</v>
      </c>
      <c r="J65" s="108" t="s">
        <v>10</v>
      </c>
      <c r="K65" s="108"/>
      <c r="L65" s="108"/>
      <c r="M65" s="108"/>
      <c r="N65" s="75"/>
      <c r="O65" s="75"/>
      <c r="P65" s="75" t="s">
        <v>605</v>
      </c>
    </row>
    <row r="66">
      <c r="A66" s="110" t="s">
        <v>606</v>
      </c>
      <c r="B66" s="100" t="s">
        <v>18</v>
      </c>
      <c r="C66" s="101"/>
      <c r="D66" s="101"/>
      <c r="E66" s="101" t="s">
        <v>271</v>
      </c>
      <c r="F66" s="77" t="s">
        <v>34</v>
      </c>
      <c r="G66" s="102" t="str">
        <f>IFERROR(__xludf.DUMMYFUNCTION("""COMPUTED_VALUE"""),"Florida, USA")</f>
        <v>Florida, USA</v>
      </c>
      <c r="H66" s="69">
        <f t="shared" si="2"/>
        <v>3</v>
      </c>
      <c r="I66" s="102" t="s">
        <v>551</v>
      </c>
      <c r="J66" s="108" t="s">
        <v>10</v>
      </c>
      <c r="K66" s="108"/>
      <c r="L66" s="108"/>
      <c r="M66" s="108"/>
      <c r="N66" s="75"/>
      <c r="O66" s="75"/>
      <c r="P66" s="75" t="s">
        <v>607</v>
      </c>
    </row>
    <row r="67">
      <c r="A67" s="110" t="s">
        <v>608</v>
      </c>
      <c r="B67" s="100" t="s">
        <v>18</v>
      </c>
      <c r="C67" s="101"/>
      <c r="D67" s="101"/>
      <c r="E67" s="101" t="s">
        <v>271</v>
      </c>
      <c r="F67" s="71" t="s">
        <v>87</v>
      </c>
      <c r="G67" s="102" t="str">
        <f>IFERROR(__xludf.DUMMYFUNCTION("""COMPUTED_VALUE"""),"Georgia, USA")</f>
        <v>Georgia, USA</v>
      </c>
      <c r="H67" s="69">
        <f t="shared" si="2"/>
        <v>1</v>
      </c>
      <c r="I67" s="102" t="s">
        <v>551</v>
      </c>
      <c r="J67" s="108" t="s">
        <v>10</v>
      </c>
      <c r="K67" s="108"/>
      <c r="L67" s="108"/>
      <c r="M67" s="108"/>
      <c r="N67" s="75"/>
      <c r="O67" s="75"/>
      <c r="P67" s="108" t="s">
        <v>609</v>
      </c>
    </row>
    <row r="68">
      <c r="A68" s="110" t="s">
        <v>610</v>
      </c>
      <c r="B68" s="100" t="s">
        <v>18</v>
      </c>
      <c r="C68" s="101"/>
      <c r="D68" s="101"/>
      <c r="E68" s="101" t="s">
        <v>271</v>
      </c>
      <c r="F68" s="71" t="s">
        <v>101</v>
      </c>
      <c r="G68" s="102" t="str">
        <f>IFERROR(__xludf.DUMMYFUNCTION("""COMPUTED_VALUE"""),"Maryland, USA")</f>
        <v>Maryland, USA</v>
      </c>
      <c r="H68" s="69">
        <f t="shared" si="2"/>
        <v>2</v>
      </c>
      <c r="I68" s="102" t="s">
        <v>551</v>
      </c>
      <c r="J68" s="108" t="s">
        <v>10</v>
      </c>
      <c r="K68" s="108"/>
      <c r="L68" s="108"/>
      <c r="M68" s="108"/>
      <c r="N68" s="75"/>
      <c r="O68" s="75"/>
      <c r="P68" s="108" t="s">
        <v>611</v>
      </c>
    </row>
    <row r="69">
      <c r="A69" s="99" t="s">
        <v>612</v>
      </c>
      <c r="B69" s="100" t="s">
        <v>18</v>
      </c>
      <c r="C69" s="101"/>
      <c r="D69" s="101"/>
      <c r="E69" s="101" t="s">
        <v>271</v>
      </c>
      <c r="F69" s="71" t="s">
        <v>101</v>
      </c>
      <c r="G69" s="102" t="str">
        <f>IFERROR(__xludf.DUMMYFUNCTION("""COMPUTED_VALUE"""),"Minnesota, USA")</f>
        <v>Minnesota, USA</v>
      </c>
      <c r="H69" s="69">
        <f t="shared" si="2"/>
        <v>1</v>
      </c>
      <c r="I69" s="102" t="s">
        <v>551</v>
      </c>
      <c r="J69" s="108" t="s">
        <v>10</v>
      </c>
      <c r="K69" s="108"/>
      <c r="L69" s="108"/>
      <c r="M69" s="108"/>
      <c r="N69" s="75"/>
      <c r="O69" s="75"/>
      <c r="P69" s="108" t="s">
        <v>613</v>
      </c>
    </row>
    <row r="70">
      <c r="A70" s="110" t="s">
        <v>614</v>
      </c>
      <c r="B70" s="100" t="s">
        <v>18</v>
      </c>
      <c r="C70" s="101"/>
      <c r="D70" s="101"/>
      <c r="E70" s="101" t="s">
        <v>271</v>
      </c>
      <c r="F70" s="71" t="s">
        <v>132</v>
      </c>
      <c r="G70" s="102" t="str">
        <f>IFERROR(__xludf.DUMMYFUNCTION("""COMPUTED_VALUE"""),"Nevada, USA")</f>
        <v>Nevada, USA</v>
      </c>
      <c r="H70" s="69">
        <f t="shared" si="2"/>
        <v>1</v>
      </c>
      <c r="I70" s="102" t="s">
        <v>551</v>
      </c>
      <c r="J70" s="108" t="s">
        <v>10</v>
      </c>
      <c r="K70" s="108"/>
      <c r="L70" s="108"/>
      <c r="M70" s="108"/>
      <c r="N70" s="75"/>
      <c r="O70" s="75"/>
      <c r="P70" s="75" t="s">
        <v>607</v>
      </c>
    </row>
    <row r="71">
      <c r="A71" s="99" t="s">
        <v>615</v>
      </c>
      <c r="B71" s="100" t="s">
        <v>18</v>
      </c>
      <c r="C71" s="101"/>
      <c r="D71" s="101"/>
      <c r="E71" s="101" t="s">
        <v>271</v>
      </c>
      <c r="F71" s="92" t="s">
        <v>141</v>
      </c>
      <c r="G71" s="102" t="str">
        <f>IFERROR(__xludf.DUMMYFUNCTION("""COMPUTED_VALUE"""),"Oklahaoma, USA")</f>
        <v>Oklahaoma, USA</v>
      </c>
      <c r="H71" s="69">
        <f t="shared" si="2"/>
        <v>1</v>
      </c>
      <c r="I71" s="102" t="s">
        <v>551</v>
      </c>
      <c r="J71" s="108" t="s">
        <v>10</v>
      </c>
      <c r="K71" s="108"/>
      <c r="L71" s="108"/>
      <c r="M71" s="108"/>
      <c r="N71" s="75"/>
      <c r="O71" s="75"/>
      <c r="P71" s="75"/>
    </row>
    <row r="72">
      <c r="A72" s="112" t="s">
        <v>466</v>
      </c>
      <c r="B72" s="94" t="s">
        <v>140</v>
      </c>
      <c r="C72" s="94"/>
      <c r="D72" s="94"/>
      <c r="E72" s="94" t="s">
        <v>140</v>
      </c>
      <c r="F72" s="94" t="s">
        <v>140</v>
      </c>
      <c r="G72" s="102" t="str">
        <f>IFERROR(__xludf.DUMMYFUNCTION("""COMPUTED_VALUE"""),"Pennsylvania, USA")</f>
        <v>Pennsylvania, USA</v>
      </c>
      <c r="H72" s="69">
        <f t="shared" si="2"/>
        <v>1</v>
      </c>
      <c r="I72" s="102" t="s">
        <v>551</v>
      </c>
      <c r="J72" s="108" t="s">
        <v>10</v>
      </c>
      <c r="K72" s="113"/>
      <c r="L72" s="113"/>
      <c r="M72" s="113"/>
      <c r="N72" s="98"/>
      <c r="O72" s="98"/>
      <c r="P72" s="98"/>
    </row>
    <row r="73">
      <c r="A73" s="112" t="s">
        <v>466</v>
      </c>
      <c r="B73" s="94" t="s">
        <v>140</v>
      </c>
      <c r="C73" s="94"/>
      <c r="D73" s="94"/>
      <c r="E73" s="94" t="s">
        <v>140</v>
      </c>
      <c r="F73" s="94" t="s">
        <v>140</v>
      </c>
      <c r="G73" s="102" t="str">
        <f>IFERROR(__xludf.DUMMYFUNCTION("""COMPUTED_VALUE"""),"Virginia, USA")</f>
        <v>Virginia, USA</v>
      </c>
      <c r="H73" s="69">
        <f t="shared" si="2"/>
        <v>1</v>
      </c>
      <c r="I73" s="102" t="s">
        <v>551</v>
      </c>
      <c r="J73" s="108" t="s">
        <v>10</v>
      </c>
      <c r="K73" s="113"/>
      <c r="L73" s="113"/>
      <c r="M73" s="113"/>
      <c r="N73" s="98"/>
      <c r="O73" s="98"/>
      <c r="P73" s="98"/>
    </row>
    <row r="74">
      <c r="A74" s="106" t="s">
        <v>757</v>
      </c>
      <c r="B74" s="102" t="s">
        <v>26</v>
      </c>
      <c r="C74" s="106"/>
      <c r="D74" s="106"/>
      <c r="E74" s="106" t="s">
        <v>25</v>
      </c>
      <c r="F74" s="106" t="s">
        <v>25</v>
      </c>
      <c r="G74" s="102"/>
      <c r="H74" s="117">
        <f>sum(H2:H73)</f>
        <v>212</v>
      </c>
      <c r="I74" s="102" t="s">
        <v>551</v>
      </c>
      <c r="J74" s="102" t="s">
        <v>11</v>
      </c>
      <c r="K74" s="106"/>
      <c r="L74" s="106"/>
      <c r="M74" s="106"/>
      <c r="N74" s="106"/>
      <c r="O74" s="106">
        <v>2.682</v>
      </c>
      <c r="P74" s="106"/>
    </row>
    <row r="75">
      <c r="A75" s="106" t="s">
        <v>758</v>
      </c>
      <c r="B75" s="102" t="s">
        <v>26</v>
      </c>
      <c r="C75" s="106"/>
      <c r="D75" s="106"/>
      <c r="E75" s="106" t="s">
        <v>25</v>
      </c>
      <c r="F75" s="106" t="s">
        <v>25</v>
      </c>
      <c r="G75" s="102"/>
      <c r="H75" s="102"/>
      <c r="I75" s="102" t="s">
        <v>551</v>
      </c>
      <c r="J75" s="102" t="s">
        <v>11</v>
      </c>
      <c r="K75" s="106"/>
      <c r="L75" s="106"/>
      <c r="M75" s="106"/>
      <c r="N75" s="106"/>
      <c r="O75" s="106">
        <v>1.079</v>
      </c>
      <c r="P75" s="106"/>
    </row>
    <row r="76">
      <c r="A76" s="106" t="s">
        <v>759</v>
      </c>
      <c r="B76" s="102" t="s">
        <v>26</v>
      </c>
      <c r="C76" s="106"/>
      <c r="D76" s="106"/>
      <c r="E76" s="106" t="s">
        <v>25</v>
      </c>
      <c r="F76" s="106" t="s">
        <v>25</v>
      </c>
      <c r="G76" s="102"/>
      <c r="H76" s="102"/>
      <c r="I76" s="102" t="s">
        <v>551</v>
      </c>
      <c r="J76" s="102" t="s">
        <v>11</v>
      </c>
      <c r="K76" s="106"/>
      <c r="L76" s="106"/>
      <c r="M76" s="106"/>
      <c r="N76" s="106"/>
      <c r="O76" s="106">
        <v>1.044</v>
      </c>
      <c r="P76" s="106"/>
    </row>
    <row r="77">
      <c r="A77" s="106" t="s">
        <v>760</v>
      </c>
      <c r="B77" s="102" t="s">
        <v>26</v>
      </c>
      <c r="C77" s="106"/>
      <c r="D77" s="106"/>
      <c r="E77" s="106" t="s">
        <v>25</v>
      </c>
      <c r="F77" s="106" t="s">
        <v>25</v>
      </c>
      <c r="G77" s="102"/>
      <c r="H77" s="102"/>
      <c r="I77" s="102" t="s">
        <v>551</v>
      </c>
      <c r="J77" s="102" t="s">
        <v>11</v>
      </c>
      <c r="K77" s="106"/>
      <c r="L77" s="106"/>
      <c r="M77" s="106"/>
      <c r="N77" s="106"/>
      <c r="O77" s="106">
        <v>0.158</v>
      </c>
      <c r="P77" s="106"/>
    </row>
    <row r="78">
      <c r="A78" s="114">
        <v>45660.0</v>
      </c>
      <c r="B78" s="108" t="s">
        <v>18</v>
      </c>
      <c r="C78" s="106"/>
      <c r="D78" s="106"/>
      <c r="E78" s="106" t="s">
        <v>31</v>
      </c>
      <c r="F78" s="106" t="s">
        <v>31</v>
      </c>
      <c r="G78" s="102"/>
      <c r="H78" s="102"/>
      <c r="I78" s="102" t="s">
        <v>551</v>
      </c>
      <c r="J78" s="102" t="s">
        <v>11</v>
      </c>
      <c r="K78" s="106"/>
      <c r="L78" s="106"/>
      <c r="M78" s="106"/>
      <c r="N78" s="106"/>
      <c r="O78" s="106">
        <v>12.0</v>
      </c>
      <c r="P78" s="106"/>
    </row>
    <row r="79">
      <c r="A79" s="106" t="s">
        <v>761</v>
      </c>
      <c r="B79" s="108" t="s">
        <v>18</v>
      </c>
      <c r="C79" s="106"/>
      <c r="D79" s="106"/>
      <c r="E79" s="106" t="s">
        <v>31</v>
      </c>
      <c r="F79" s="106" t="s">
        <v>31</v>
      </c>
      <c r="G79" s="102"/>
      <c r="H79" s="102"/>
      <c r="I79" s="102" t="s">
        <v>551</v>
      </c>
      <c r="J79" s="102" t="s">
        <v>11</v>
      </c>
      <c r="K79" s="106"/>
      <c r="L79" s="106"/>
      <c r="M79" s="106"/>
      <c r="N79" s="103"/>
      <c r="O79" s="103">
        <v>100521.0</v>
      </c>
      <c r="P79" s="103"/>
    </row>
    <row r="80">
      <c r="A80" s="106" t="s">
        <v>762</v>
      </c>
      <c r="B80" s="108" t="s">
        <v>18</v>
      </c>
      <c r="C80" s="106"/>
      <c r="D80" s="106"/>
      <c r="E80" s="106" t="s">
        <v>36</v>
      </c>
      <c r="F80" s="106" t="s">
        <v>36</v>
      </c>
      <c r="G80" s="102"/>
      <c r="H80" s="102"/>
      <c r="I80" s="102" t="s">
        <v>551</v>
      </c>
      <c r="J80" s="102" t="s">
        <v>11</v>
      </c>
      <c r="K80" s="104"/>
      <c r="L80" s="104"/>
      <c r="M80" s="104"/>
      <c r="N80" s="103"/>
      <c r="O80" s="103">
        <v>164000.0</v>
      </c>
      <c r="P80" s="103"/>
    </row>
    <row r="81">
      <c r="A81" s="106" t="s">
        <v>763</v>
      </c>
      <c r="B81" s="108" t="s">
        <v>26</v>
      </c>
      <c r="C81" s="106"/>
      <c r="D81" s="106"/>
      <c r="E81" s="106" t="s">
        <v>65</v>
      </c>
      <c r="F81" s="106" t="s">
        <v>65</v>
      </c>
      <c r="G81" s="102"/>
      <c r="H81" s="102"/>
      <c r="I81" s="102" t="s">
        <v>551</v>
      </c>
      <c r="J81" s="102" t="s">
        <v>11</v>
      </c>
      <c r="K81" s="106"/>
      <c r="L81" s="106"/>
      <c r="M81" s="106"/>
      <c r="N81" s="106"/>
      <c r="O81" s="106">
        <v>0.903</v>
      </c>
      <c r="P81" s="106"/>
    </row>
    <row r="82">
      <c r="A82" s="106" t="s">
        <v>764</v>
      </c>
      <c r="B82" s="108" t="s">
        <v>26</v>
      </c>
      <c r="C82" s="106"/>
      <c r="D82" s="106"/>
      <c r="E82" s="106" t="s">
        <v>116</v>
      </c>
      <c r="F82" s="106" t="s">
        <v>116</v>
      </c>
      <c r="G82" s="102"/>
      <c r="H82" s="102"/>
      <c r="I82" s="102" t="s">
        <v>551</v>
      </c>
      <c r="J82" s="102" t="s">
        <v>11</v>
      </c>
      <c r="K82" s="106"/>
      <c r="L82" s="106"/>
      <c r="M82" s="106"/>
      <c r="N82" s="106"/>
      <c r="O82" s="106">
        <v>0.33</v>
      </c>
      <c r="P82" s="106"/>
    </row>
    <row r="83">
      <c r="A83" s="106" t="s">
        <v>765</v>
      </c>
      <c r="B83" s="102" t="s">
        <v>26</v>
      </c>
      <c r="C83" s="106"/>
      <c r="D83" s="106"/>
      <c r="E83" s="106" t="s">
        <v>129</v>
      </c>
      <c r="F83" s="106" t="s">
        <v>129</v>
      </c>
      <c r="G83" s="102"/>
      <c r="H83" s="102"/>
      <c r="I83" s="102" t="s">
        <v>551</v>
      </c>
      <c r="J83" s="102" t="s">
        <v>11</v>
      </c>
      <c r="K83" s="103"/>
      <c r="L83" s="103"/>
      <c r="M83" s="103"/>
      <c r="N83" s="106"/>
      <c r="O83" s="106">
        <v>15.02</v>
      </c>
      <c r="P83" s="106"/>
    </row>
    <row r="84">
      <c r="A84" s="106" t="s">
        <v>332</v>
      </c>
      <c r="B84" s="102" t="s">
        <v>26</v>
      </c>
      <c r="C84" s="106"/>
      <c r="D84" s="106"/>
      <c r="E84" s="106" t="s">
        <v>129</v>
      </c>
      <c r="F84" s="106" t="s">
        <v>129</v>
      </c>
      <c r="G84" s="102"/>
      <c r="H84" s="102"/>
      <c r="I84" s="102" t="s">
        <v>551</v>
      </c>
      <c r="J84" s="102" t="s">
        <v>11</v>
      </c>
      <c r="K84" s="106"/>
      <c r="L84" s="106"/>
      <c r="M84" s="106"/>
      <c r="N84" s="106"/>
      <c r="O84" s="106">
        <v>30.0</v>
      </c>
      <c r="P84" s="106"/>
    </row>
    <row r="85">
      <c r="A85" s="106" t="s">
        <v>766</v>
      </c>
      <c r="B85" s="102" t="s">
        <v>26</v>
      </c>
      <c r="C85" s="106"/>
      <c r="D85" s="106"/>
      <c r="E85" s="106" t="s">
        <v>129</v>
      </c>
      <c r="F85" s="106" t="s">
        <v>129</v>
      </c>
      <c r="G85" s="102"/>
      <c r="H85" s="102"/>
      <c r="I85" s="102" t="s">
        <v>551</v>
      </c>
      <c r="J85" s="102" t="s">
        <v>11</v>
      </c>
      <c r="K85" s="106"/>
      <c r="L85" s="106"/>
      <c r="M85" s="106"/>
      <c r="N85" s="106"/>
      <c r="O85" s="106">
        <v>12.34</v>
      </c>
      <c r="P85" s="106"/>
    </row>
    <row r="86">
      <c r="A86" s="106" t="s">
        <v>767</v>
      </c>
      <c r="B86" s="102" t="s">
        <v>26</v>
      </c>
      <c r="C86" s="106"/>
      <c r="D86" s="106"/>
      <c r="E86" s="106" t="s">
        <v>129</v>
      </c>
      <c r="F86" s="106" t="s">
        <v>129</v>
      </c>
      <c r="G86" s="102"/>
      <c r="H86" s="102"/>
      <c r="I86" s="102" t="s">
        <v>551</v>
      </c>
      <c r="J86" s="102" t="s">
        <v>11</v>
      </c>
      <c r="K86" s="106"/>
      <c r="L86" s="106"/>
      <c r="M86" s="106"/>
      <c r="N86" s="103"/>
      <c r="O86" s="103">
        <v>2903.0</v>
      </c>
      <c r="P86" s="103"/>
    </row>
    <row r="87">
      <c r="A87" s="106" t="s">
        <v>768</v>
      </c>
      <c r="B87" s="102" t="s">
        <v>26</v>
      </c>
      <c r="C87" s="106"/>
      <c r="D87" s="106"/>
      <c r="E87" s="106" t="s">
        <v>139</v>
      </c>
      <c r="F87" s="106" t="s">
        <v>139</v>
      </c>
      <c r="G87" s="102"/>
      <c r="H87" s="102"/>
      <c r="I87" s="102" t="s">
        <v>551</v>
      </c>
      <c r="J87" s="102" t="s">
        <v>11</v>
      </c>
      <c r="K87" s="101"/>
      <c r="L87" s="101"/>
      <c r="M87" s="101"/>
      <c r="N87" s="106"/>
      <c r="O87" s="106">
        <v>2.0</v>
      </c>
      <c r="P87" s="106"/>
    </row>
    <row r="88">
      <c r="A88" s="106" t="s">
        <v>769</v>
      </c>
      <c r="B88" s="102" t="s">
        <v>26</v>
      </c>
      <c r="C88" s="106"/>
      <c r="D88" s="106"/>
      <c r="E88" s="106" t="s">
        <v>139</v>
      </c>
      <c r="F88" s="106" t="s">
        <v>139</v>
      </c>
      <c r="G88" s="102"/>
      <c r="H88" s="102"/>
      <c r="I88" s="102" t="s">
        <v>551</v>
      </c>
      <c r="J88" s="102" t="s">
        <v>11</v>
      </c>
      <c r="K88" s="106"/>
      <c r="L88" s="106"/>
      <c r="M88" s="106"/>
      <c r="N88" s="106"/>
      <c r="O88" s="106">
        <v>82.7</v>
      </c>
      <c r="P88" s="106"/>
    </row>
    <row r="89">
      <c r="A89" s="106" t="s">
        <v>770</v>
      </c>
      <c r="B89" s="100" t="s">
        <v>18</v>
      </c>
      <c r="C89" s="106"/>
      <c r="D89" s="106"/>
      <c r="E89" s="106" t="s">
        <v>271</v>
      </c>
      <c r="F89" s="77" t="s">
        <v>34</v>
      </c>
      <c r="G89" s="102"/>
      <c r="H89" s="102"/>
      <c r="I89" s="102" t="s">
        <v>551</v>
      </c>
      <c r="J89" s="102" t="s">
        <v>11</v>
      </c>
      <c r="K89" s="106"/>
      <c r="L89" s="106"/>
      <c r="M89" s="106"/>
      <c r="N89" s="103"/>
      <c r="O89" s="103">
        <v>8285.0</v>
      </c>
      <c r="P89" s="103"/>
    </row>
    <row r="90">
      <c r="A90" s="106" t="s">
        <v>771</v>
      </c>
      <c r="B90" s="100" t="s">
        <v>18</v>
      </c>
      <c r="C90" s="106"/>
      <c r="D90" s="106"/>
      <c r="E90" s="106" t="s">
        <v>271</v>
      </c>
      <c r="F90" s="106" t="s">
        <v>84</v>
      </c>
      <c r="G90" s="102"/>
      <c r="H90" s="102"/>
      <c r="I90" s="102" t="s">
        <v>551</v>
      </c>
      <c r="J90" s="102" t="s">
        <v>11</v>
      </c>
      <c r="K90" s="106"/>
      <c r="L90" s="106"/>
      <c r="M90" s="106"/>
      <c r="N90" s="106"/>
      <c r="O90" s="106">
        <v>8.23</v>
      </c>
      <c r="P90" s="106"/>
    </row>
    <row r="91">
      <c r="A91" s="106" t="s">
        <v>772</v>
      </c>
      <c r="B91" s="100" t="s">
        <v>18</v>
      </c>
      <c r="C91" s="106"/>
      <c r="D91" s="106"/>
      <c r="E91" s="106" t="s">
        <v>271</v>
      </c>
      <c r="F91" s="71" t="s">
        <v>87</v>
      </c>
      <c r="G91" s="102"/>
      <c r="H91" s="102"/>
      <c r="I91" s="102" t="s">
        <v>551</v>
      </c>
      <c r="J91" s="102" t="s">
        <v>11</v>
      </c>
      <c r="K91" s="106"/>
      <c r="L91" s="106"/>
      <c r="M91" s="106"/>
      <c r="N91" s="106"/>
      <c r="O91" s="106">
        <v>1.3</v>
      </c>
      <c r="P91" s="106"/>
    </row>
    <row r="92">
      <c r="A92" s="106" t="s">
        <v>773</v>
      </c>
      <c r="B92" s="100" t="s">
        <v>18</v>
      </c>
      <c r="C92" s="106"/>
      <c r="D92" s="106"/>
      <c r="E92" s="106" t="s">
        <v>271</v>
      </c>
      <c r="F92" s="106" t="s">
        <v>94</v>
      </c>
      <c r="G92" s="102"/>
      <c r="H92" s="102"/>
      <c r="I92" s="102" t="s">
        <v>551</v>
      </c>
      <c r="J92" s="102" t="s">
        <v>11</v>
      </c>
      <c r="K92" s="106"/>
      <c r="L92" s="106"/>
      <c r="M92" s="106"/>
      <c r="N92" s="106"/>
      <c r="O92" s="106">
        <v>14.99</v>
      </c>
      <c r="P92" s="106"/>
    </row>
    <row r="93">
      <c r="A93" s="106" t="s">
        <v>774</v>
      </c>
      <c r="B93" s="100" t="s">
        <v>18</v>
      </c>
      <c r="C93" s="106"/>
      <c r="D93" s="106"/>
      <c r="E93" s="106" t="s">
        <v>271</v>
      </c>
      <c r="F93" s="106" t="s">
        <v>98</v>
      </c>
      <c r="G93" s="102"/>
      <c r="H93" s="102"/>
      <c r="I93" s="102" t="s">
        <v>551</v>
      </c>
      <c r="J93" s="102" t="s">
        <v>11</v>
      </c>
      <c r="K93" s="106"/>
      <c r="L93" s="106"/>
      <c r="M93" s="106"/>
      <c r="N93" s="106"/>
      <c r="O93" s="106">
        <v>1.082</v>
      </c>
      <c r="P93" s="106"/>
    </row>
    <row r="94">
      <c r="A94" s="106" t="s">
        <v>775</v>
      </c>
      <c r="B94" s="100" t="s">
        <v>18</v>
      </c>
      <c r="C94" s="106"/>
      <c r="D94" s="106"/>
      <c r="E94" s="106" t="s">
        <v>271</v>
      </c>
      <c r="F94" s="71" t="s">
        <v>101</v>
      </c>
      <c r="G94" s="102"/>
      <c r="H94" s="102"/>
      <c r="I94" s="102" t="s">
        <v>551</v>
      </c>
      <c r="J94" s="102" t="s">
        <v>11</v>
      </c>
      <c r="K94" s="104"/>
      <c r="L94" s="104"/>
      <c r="M94" s="104"/>
      <c r="N94" s="106"/>
      <c r="O94" s="106">
        <v>73.0</v>
      </c>
      <c r="P94" s="106"/>
    </row>
    <row r="95">
      <c r="A95" s="106" t="s">
        <v>776</v>
      </c>
      <c r="B95" s="100" t="s">
        <v>18</v>
      </c>
      <c r="C95" s="106"/>
      <c r="D95" s="106"/>
      <c r="E95" s="106" t="s">
        <v>271</v>
      </c>
      <c r="F95" s="71" t="s">
        <v>101</v>
      </c>
      <c r="G95" s="102"/>
      <c r="H95" s="102"/>
      <c r="I95" s="102" t="s">
        <v>551</v>
      </c>
      <c r="J95" s="102" t="s">
        <v>11</v>
      </c>
      <c r="K95" s="106"/>
      <c r="L95" s="106"/>
      <c r="M95" s="106"/>
      <c r="N95" s="106"/>
      <c r="O95" s="106">
        <v>1.003</v>
      </c>
      <c r="P95" s="106"/>
    </row>
    <row r="96">
      <c r="A96" s="106" t="s">
        <v>777</v>
      </c>
      <c r="B96" s="100" t="s">
        <v>18</v>
      </c>
      <c r="C96" s="106"/>
      <c r="D96" s="106"/>
      <c r="E96" s="106" t="s">
        <v>271</v>
      </c>
      <c r="F96" s="71" t="s">
        <v>101</v>
      </c>
      <c r="G96" s="102"/>
      <c r="H96" s="102"/>
      <c r="I96" s="102" t="s">
        <v>551</v>
      </c>
      <c r="J96" s="102" t="s">
        <v>11</v>
      </c>
      <c r="K96" s="106"/>
      <c r="L96" s="106"/>
      <c r="M96" s="106"/>
      <c r="N96" s="103"/>
      <c r="O96" s="103">
        <v>10000.0</v>
      </c>
      <c r="P96" s="103"/>
    </row>
    <row r="97">
      <c r="A97" s="106" t="s">
        <v>778</v>
      </c>
      <c r="B97" s="100" t="s">
        <v>18</v>
      </c>
      <c r="C97" s="106"/>
      <c r="D97" s="106"/>
      <c r="E97" s="106" t="s">
        <v>271</v>
      </c>
      <c r="F97" s="106" t="s">
        <v>124</v>
      </c>
      <c r="G97" s="102"/>
      <c r="H97" s="102"/>
      <c r="I97" s="102" t="s">
        <v>551</v>
      </c>
      <c r="J97" s="102" t="s">
        <v>11</v>
      </c>
      <c r="K97" s="106"/>
      <c r="L97" s="106"/>
      <c r="M97" s="106"/>
      <c r="N97" s="106"/>
      <c r="O97" s="106">
        <v>17.6</v>
      </c>
      <c r="P97" s="106"/>
    </row>
    <row r="98">
      <c r="A98" s="106" t="s">
        <v>779</v>
      </c>
      <c r="B98" s="100" t="s">
        <v>18</v>
      </c>
      <c r="C98" s="106"/>
      <c r="D98" s="106"/>
      <c r="E98" s="106" t="s">
        <v>271</v>
      </c>
      <c r="F98" s="71" t="s">
        <v>133</v>
      </c>
      <c r="G98" s="102"/>
      <c r="H98" s="102"/>
      <c r="I98" s="102" t="s">
        <v>551</v>
      </c>
      <c r="J98" s="102" t="s">
        <v>11</v>
      </c>
      <c r="K98" s="104"/>
      <c r="L98" s="104"/>
      <c r="M98" s="104"/>
      <c r="N98" s="106"/>
      <c r="O98" s="106">
        <v>5.01</v>
      </c>
      <c r="P98" s="106"/>
    </row>
    <row r="99">
      <c r="A99" s="106" t="s">
        <v>780</v>
      </c>
      <c r="B99" s="100" t="s">
        <v>18</v>
      </c>
      <c r="C99" s="106"/>
      <c r="D99" s="106"/>
      <c r="E99" s="106" t="s">
        <v>271</v>
      </c>
      <c r="F99" s="71" t="s">
        <v>133</v>
      </c>
      <c r="G99" s="102"/>
      <c r="H99" s="102"/>
      <c r="I99" s="102" t="s">
        <v>551</v>
      </c>
      <c r="J99" s="102" t="s">
        <v>11</v>
      </c>
      <c r="K99" s="106"/>
      <c r="L99" s="106"/>
      <c r="M99" s="106"/>
      <c r="N99" s="106"/>
      <c r="O99" s="106">
        <v>1.108</v>
      </c>
      <c r="P99" s="106"/>
    </row>
    <row r="100">
      <c r="A100" s="106" t="s">
        <v>781</v>
      </c>
      <c r="B100" s="105" t="s">
        <v>20</v>
      </c>
      <c r="C100" s="106"/>
      <c r="D100" s="106"/>
      <c r="E100" s="106" t="s">
        <v>19</v>
      </c>
      <c r="F100" s="106" t="s">
        <v>19</v>
      </c>
      <c r="G100" s="102"/>
      <c r="H100" s="102"/>
      <c r="I100" s="102" t="s">
        <v>551</v>
      </c>
      <c r="J100" s="102" t="s">
        <v>12</v>
      </c>
      <c r="K100" s="104"/>
      <c r="L100" s="104"/>
      <c r="M100" s="104"/>
      <c r="N100" s="106"/>
      <c r="O100" s="106">
        <v>412.7</v>
      </c>
      <c r="P100" s="106"/>
    </row>
    <row r="101">
      <c r="A101" s="106" t="s">
        <v>782</v>
      </c>
      <c r="B101" s="100" t="s">
        <v>24</v>
      </c>
      <c r="C101" s="106"/>
      <c r="D101" s="106"/>
      <c r="E101" s="106" t="s">
        <v>23</v>
      </c>
      <c r="F101" s="106" t="s">
        <v>23</v>
      </c>
      <c r="G101" s="102"/>
      <c r="H101" s="102"/>
      <c r="I101" s="102" t="s">
        <v>551</v>
      </c>
      <c r="J101" s="102" t="s">
        <v>12</v>
      </c>
      <c r="K101" s="106"/>
      <c r="L101" s="106"/>
      <c r="M101" s="106"/>
      <c r="N101" s="106"/>
      <c r="O101" s="106">
        <v>114.9</v>
      </c>
      <c r="P101" s="106"/>
    </row>
    <row r="102">
      <c r="A102" s="106" t="s">
        <v>783</v>
      </c>
      <c r="B102" s="105" t="s">
        <v>20</v>
      </c>
      <c r="C102" s="106"/>
      <c r="D102" s="106"/>
      <c r="E102" s="106" t="s">
        <v>30</v>
      </c>
      <c r="F102" s="106" t="s">
        <v>30</v>
      </c>
      <c r="G102" s="102"/>
      <c r="H102" s="102"/>
      <c r="I102" s="102" t="s">
        <v>551</v>
      </c>
      <c r="J102" s="102" t="s">
        <v>12</v>
      </c>
      <c r="K102" s="106"/>
      <c r="L102" s="106"/>
      <c r="M102" s="106"/>
      <c r="N102" s="106"/>
      <c r="O102" s="106">
        <v>45.73</v>
      </c>
      <c r="P102" s="106"/>
    </row>
    <row r="103">
      <c r="A103" s="106" t="s">
        <v>784</v>
      </c>
      <c r="B103" s="100" t="s">
        <v>18</v>
      </c>
      <c r="C103" s="106"/>
      <c r="D103" s="106"/>
      <c r="E103" s="106" t="s">
        <v>35</v>
      </c>
      <c r="F103" s="106" t="s">
        <v>35</v>
      </c>
      <c r="G103" s="102"/>
      <c r="H103" s="102"/>
      <c r="I103" s="102" t="s">
        <v>551</v>
      </c>
      <c r="J103" s="102" t="s">
        <v>12</v>
      </c>
      <c r="K103" s="106"/>
      <c r="L103" s="106"/>
      <c r="M103" s="106"/>
      <c r="N103" s="106"/>
      <c r="O103" s="106">
        <v>136.0</v>
      </c>
      <c r="P103" s="106"/>
    </row>
    <row r="104">
      <c r="A104" s="106" t="s">
        <v>785</v>
      </c>
      <c r="B104" s="100" t="s">
        <v>18</v>
      </c>
      <c r="C104" s="106"/>
      <c r="D104" s="106"/>
      <c r="E104" s="106" t="s">
        <v>35</v>
      </c>
      <c r="F104" s="106" t="s">
        <v>35</v>
      </c>
      <c r="G104" s="102"/>
      <c r="H104" s="102"/>
      <c r="I104" s="102" t="s">
        <v>551</v>
      </c>
      <c r="J104" s="102" t="s">
        <v>12</v>
      </c>
      <c r="K104" s="106"/>
      <c r="L104" s="106"/>
      <c r="M104" s="106"/>
      <c r="N104" s="106"/>
      <c r="O104" s="106">
        <v>100.0</v>
      </c>
      <c r="P104" s="106"/>
    </row>
    <row r="105">
      <c r="A105" s="106" t="s">
        <v>786</v>
      </c>
      <c r="B105" s="100" t="s">
        <v>18</v>
      </c>
      <c r="C105" s="106"/>
      <c r="D105" s="106"/>
      <c r="E105" s="106" t="s">
        <v>35</v>
      </c>
      <c r="F105" s="106" t="s">
        <v>35</v>
      </c>
      <c r="G105" s="102"/>
      <c r="H105" s="102"/>
      <c r="I105" s="102" t="s">
        <v>551</v>
      </c>
      <c r="J105" s="102" t="s">
        <v>12</v>
      </c>
      <c r="K105" s="101"/>
      <c r="L105" s="101"/>
      <c r="M105" s="101"/>
      <c r="N105" s="106"/>
      <c r="O105" s="106">
        <v>7.531</v>
      </c>
      <c r="P105" s="106"/>
    </row>
    <row r="106">
      <c r="A106" s="106" t="s">
        <v>787</v>
      </c>
      <c r="B106" s="100" t="s">
        <v>18</v>
      </c>
      <c r="C106" s="106"/>
      <c r="D106" s="106"/>
      <c r="E106" s="106" t="s">
        <v>35</v>
      </c>
      <c r="F106" s="106" t="s">
        <v>35</v>
      </c>
      <c r="G106" s="102"/>
      <c r="H106" s="102"/>
      <c r="I106" s="102" t="s">
        <v>551</v>
      </c>
      <c r="J106" s="102" t="s">
        <v>12</v>
      </c>
      <c r="K106" s="103"/>
      <c r="L106" s="103"/>
      <c r="M106" s="103"/>
      <c r="N106" s="103"/>
      <c r="O106" s="103">
        <v>1152.0</v>
      </c>
      <c r="P106" s="103"/>
    </row>
    <row r="107">
      <c r="A107" s="106" t="s">
        <v>788</v>
      </c>
      <c r="B107" s="100" t="s">
        <v>18</v>
      </c>
      <c r="C107" s="106"/>
      <c r="D107" s="106"/>
      <c r="E107" s="106" t="s">
        <v>35</v>
      </c>
      <c r="F107" s="106" t="s">
        <v>35</v>
      </c>
      <c r="G107" s="102"/>
      <c r="H107" s="102"/>
      <c r="I107" s="102" t="s">
        <v>551</v>
      </c>
      <c r="J107" s="102" t="s">
        <v>12</v>
      </c>
      <c r="K107" s="106"/>
      <c r="L107" s="106"/>
      <c r="M107" s="106"/>
      <c r="N107" s="106"/>
      <c r="O107" s="106">
        <v>4.0</v>
      </c>
      <c r="P107" s="106"/>
    </row>
    <row r="108">
      <c r="A108" s="106" t="s">
        <v>789</v>
      </c>
      <c r="B108" s="100" t="s">
        <v>18</v>
      </c>
      <c r="C108" s="106"/>
      <c r="D108" s="106"/>
      <c r="E108" s="106" t="s">
        <v>35</v>
      </c>
      <c r="F108" s="106" t="s">
        <v>35</v>
      </c>
      <c r="G108" s="102"/>
      <c r="H108" s="102"/>
      <c r="I108" s="102" t="s">
        <v>551</v>
      </c>
      <c r="J108" s="102" t="s">
        <v>12</v>
      </c>
      <c r="K108" s="106"/>
      <c r="L108" s="106"/>
      <c r="M108" s="106"/>
      <c r="N108" s="106"/>
      <c r="O108" s="106">
        <v>52.5</v>
      </c>
      <c r="P108" s="106"/>
    </row>
    <row r="109">
      <c r="A109" s="106" t="s">
        <v>790</v>
      </c>
      <c r="B109" s="100" t="s">
        <v>18</v>
      </c>
      <c r="C109" s="106"/>
      <c r="D109" s="106"/>
      <c r="E109" s="106" t="s">
        <v>35</v>
      </c>
      <c r="F109" s="106" t="s">
        <v>35</v>
      </c>
      <c r="G109" s="102"/>
      <c r="H109" s="102"/>
      <c r="I109" s="102" t="s">
        <v>551</v>
      </c>
      <c r="J109" s="102" t="s">
        <v>12</v>
      </c>
      <c r="K109" s="104"/>
      <c r="L109" s="104"/>
      <c r="M109" s="104"/>
      <c r="N109" s="106"/>
      <c r="O109" s="106">
        <v>3.69</v>
      </c>
      <c r="P109" s="106"/>
    </row>
    <row r="110">
      <c r="A110" s="106" t="s">
        <v>791</v>
      </c>
      <c r="B110" s="100" t="s">
        <v>18</v>
      </c>
      <c r="C110" s="106"/>
      <c r="D110" s="106"/>
      <c r="E110" s="106" t="s">
        <v>35</v>
      </c>
      <c r="F110" s="106" t="s">
        <v>35</v>
      </c>
      <c r="G110" s="102"/>
      <c r="H110" s="102"/>
      <c r="I110" s="102" t="s">
        <v>551</v>
      </c>
      <c r="J110" s="102" t="s">
        <v>12</v>
      </c>
      <c r="K110" s="103"/>
      <c r="L110" s="103"/>
      <c r="M110" s="103"/>
      <c r="N110" s="106"/>
      <c r="O110" s="106">
        <v>23.17</v>
      </c>
      <c r="P110" s="106"/>
    </row>
    <row r="111">
      <c r="A111" s="106" t="s">
        <v>792</v>
      </c>
      <c r="B111" s="100" t="s">
        <v>18</v>
      </c>
      <c r="C111" s="106"/>
      <c r="D111" s="106"/>
      <c r="E111" s="106" t="s">
        <v>35</v>
      </c>
      <c r="F111" s="106" t="s">
        <v>35</v>
      </c>
      <c r="G111" s="102"/>
      <c r="H111" s="102"/>
      <c r="I111" s="102" t="s">
        <v>551</v>
      </c>
      <c r="J111" s="102" t="s">
        <v>12</v>
      </c>
      <c r="K111" s="103"/>
      <c r="L111" s="103"/>
      <c r="M111" s="103"/>
      <c r="N111" s="106"/>
      <c r="O111" s="106">
        <v>204.3</v>
      </c>
      <c r="P111" s="106"/>
    </row>
    <row r="112">
      <c r="A112" s="106" t="s">
        <v>793</v>
      </c>
      <c r="B112" s="100" t="s">
        <v>18</v>
      </c>
      <c r="C112" s="106"/>
      <c r="D112" s="106"/>
      <c r="E112" s="106" t="s">
        <v>35</v>
      </c>
      <c r="F112" s="106" t="s">
        <v>35</v>
      </c>
      <c r="G112" s="102"/>
      <c r="H112" s="102"/>
      <c r="I112" s="102" t="s">
        <v>551</v>
      </c>
      <c r="J112" s="102" t="s">
        <v>12</v>
      </c>
      <c r="K112" s="106"/>
      <c r="L112" s="106"/>
      <c r="M112" s="106"/>
      <c r="N112" s="106"/>
      <c r="O112" s="106">
        <v>17.0</v>
      </c>
      <c r="P112" s="106"/>
    </row>
    <row r="113">
      <c r="A113" s="106" t="s">
        <v>794</v>
      </c>
      <c r="B113" s="100" t="s">
        <v>18</v>
      </c>
      <c r="C113" s="106"/>
      <c r="D113" s="106"/>
      <c r="E113" s="106" t="s">
        <v>35</v>
      </c>
      <c r="F113" s="106" t="s">
        <v>35</v>
      </c>
      <c r="G113" s="102"/>
      <c r="H113" s="102"/>
      <c r="I113" s="102" t="s">
        <v>551</v>
      </c>
      <c r="J113" s="102" t="s">
        <v>12</v>
      </c>
      <c r="K113" s="106"/>
      <c r="L113" s="106"/>
      <c r="M113" s="106"/>
      <c r="N113" s="106"/>
      <c r="O113" s="106">
        <v>351.0</v>
      </c>
      <c r="P113" s="106"/>
    </row>
    <row r="114">
      <c r="A114" s="106" t="s">
        <v>795</v>
      </c>
      <c r="B114" s="100" t="s">
        <v>18</v>
      </c>
      <c r="C114" s="106"/>
      <c r="D114" s="106"/>
      <c r="E114" s="106" t="s">
        <v>35</v>
      </c>
      <c r="F114" s="106" t="s">
        <v>35</v>
      </c>
      <c r="G114" s="102"/>
      <c r="H114" s="102"/>
      <c r="I114" s="102" t="s">
        <v>551</v>
      </c>
      <c r="J114" s="102" t="s">
        <v>12</v>
      </c>
      <c r="K114" s="106"/>
      <c r="L114" s="106"/>
      <c r="M114" s="106"/>
      <c r="N114" s="106"/>
      <c r="O114" s="106">
        <v>5.0</v>
      </c>
      <c r="P114" s="106"/>
    </row>
    <row r="115">
      <c r="A115" s="106" t="s">
        <v>796</v>
      </c>
      <c r="B115" s="100" t="s">
        <v>18</v>
      </c>
      <c r="C115" s="106"/>
      <c r="D115" s="106"/>
      <c r="E115" s="106" t="s">
        <v>35</v>
      </c>
      <c r="F115" s="106" t="s">
        <v>35</v>
      </c>
      <c r="G115" s="102"/>
      <c r="H115" s="102"/>
      <c r="I115" s="102" t="s">
        <v>551</v>
      </c>
      <c r="J115" s="102" t="s">
        <v>12</v>
      </c>
      <c r="K115" s="106"/>
      <c r="L115" s="106"/>
      <c r="M115" s="106"/>
      <c r="N115" s="103"/>
      <c r="O115" s="103">
        <v>13704.0</v>
      </c>
      <c r="P115" s="103"/>
    </row>
    <row r="116">
      <c r="A116" s="106" t="s">
        <v>797</v>
      </c>
      <c r="B116" s="100" t="s">
        <v>18</v>
      </c>
      <c r="C116" s="106"/>
      <c r="D116" s="106"/>
      <c r="E116" s="106" t="s">
        <v>35</v>
      </c>
      <c r="F116" s="106" t="s">
        <v>35</v>
      </c>
      <c r="G116" s="102"/>
      <c r="H116" s="102"/>
      <c r="I116" s="102" t="s">
        <v>551</v>
      </c>
      <c r="J116" s="102" t="s">
        <v>12</v>
      </c>
      <c r="K116" s="106"/>
      <c r="L116" s="106"/>
      <c r="M116" s="106"/>
      <c r="N116" s="103"/>
      <c r="O116" s="103">
        <v>2201.0</v>
      </c>
      <c r="P116" s="103"/>
    </row>
    <row r="117">
      <c r="A117" s="106" t="s">
        <v>798</v>
      </c>
      <c r="B117" s="100" t="s">
        <v>18</v>
      </c>
      <c r="C117" s="106"/>
      <c r="D117" s="106"/>
      <c r="E117" s="106" t="s">
        <v>35</v>
      </c>
      <c r="F117" s="106" t="s">
        <v>35</v>
      </c>
      <c r="G117" s="102"/>
      <c r="H117" s="102"/>
      <c r="I117" s="102" t="s">
        <v>551</v>
      </c>
      <c r="J117" s="102" t="s">
        <v>12</v>
      </c>
      <c r="K117" s="103"/>
      <c r="L117" s="103"/>
      <c r="M117" s="103"/>
      <c r="N117" s="103"/>
      <c r="O117" s="103">
        <v>10273.0</v>
      </c>
      <c r="P117" s="103"/>
    </row>
    <row r="118">
      <c r="A118" s="106" t="s">
        <v>799</v>
      </c>
      <c r="B118" s="100" t="s">
        <v>18</v>
      </c>
      <c r="C118" s="106"/>
      <c r="D118" s="106"/>
      <c r="E118" s="106" t="s">
        <v>35</v>
      </c>
      <c r="F118" s="106" t="s">
        <v>35</v>
      </c>
      <c r="G118" s="102"/>
      <c r="H118" s="102"/>
      <c r="I118" s="102" t="s">
        <v>551</v>
      </c>
      <c r="J118" s="102" t="s">
        <v>12</v>
      </c>
      <c r="K118" s="106"/>
      <c r="L118" s="106"/>
      <c r="M118" s="106"/>
      <c r="N118" s="106"/>
      <c r="O118" s="106">
        <v>24.0</v>
      </c>
      <c r="P118" s="106"/>
    </row>
    <row r="119">
      <c r="A119" s="106" t="s">
        <v>800</v>
      </c>
      <c r="B119" s="100" t="s">
        <v>18</v>
      </c>
      <c r="C119" s="106"/>
      <c r="D119" s="106"/>
      <c r="E119" s="106" t="s">
        <v>35</v>
      </c>
      <c r="F119" s="106" t="s">
        <v>35</v>
      </c>
      <c r="G119" s="102"/>
      <c r="H119" s="102"/>
      <c r="I119" s="102" t="s">
        <v>551</v>
      </c>
      <c r="J119" s="102" t="s">
        <v>12</v>
      </c>
      <c r="K119" s="103"/>
      <c r="L119" s="103"/>
      <c r="M119" s="103"/>
      <c r="N119" s="106"/>
      <c r="O119" s="106">
        <v>3.937</v>
      </c>
      <c r="P119" s="106"/>
    </row>
    <row r="120">
      <c r="A120" s="106" t="s">
        <v>801</v>
      </c>
      <c r="B120" s="100" t="s">
        <v>18</v>
      </c>
      <c r="C120" s="106"/>
      <c r="D120" s="106"/>
      <c r="E120" s="106" t="s">
        <v>35</v>
      </c>
      <c r="F120" s="106" t="s">
        <v>35</v>
      </c>
      <c r="G120" s="102"/>
      <c r="H120" s="102"/>
      <c r="I120" s="102" t="s">
        <v>551</v>
      </c>
      <c r="J120" s="102" t="s">
        <v>12</v>
      </c>
      <c r="K120" s="103"/>
      <c r="L120" s="103"/>
      <c r="M120" s="103"/>
      <c r="N120" s="106"/>
      <c r="O120" s="106">
        <v>161.0</v>
      </c>
      <c r="P120" s="106"/>
    </row>
    <row r="121">
      <c r="A121" s="106" t="s">
        <v>802</v>
      </c>
      <c r="B121" s="100" t="s">
        <v>18</v>
      </c>
      <c r="C121" s="106"/>
      <c r="D121" s="106"/>
      <c r="E121" s="106" t="s">
        <v>35</v>
      </c>
      <c r="F121" s="106" t="s">
        <v>35</v>
      </c>
      <c r="G121" s="102"/>
      <c r="H121" s="102"/>
      <c r="I121" s="102" t="s">
        <v>551</v>
      </c>
      <c r="J121" s="102" t="s">
        <v>12</v>
      </c>
      <c r="K121" s="103"/>
      <c r="L121" s="103"/>
      <c r="M121" s="103"/>
      <c r="N121" s="106"/>
      <c r="O121" s="106">
        <v>68.14</v>
      </c>
      <c r="P121" s="106"/>
    </row>
    <row r="122">
      <c r="A122" s="106" t="s">
        <v>803</v>
      </c>
      <c r="B122" s="100" t="s">
        <v>18</v>
      </c>
      <c r="C122" s="106"/>
      <c r="D122" s="106"/>
      <c r="E122" s="106" t="s">
        <v>35</v>
      </c>
      <c r="F122" s="106" t="s">
        <v>35</v>
      </c>
      <c r="G122" s="102"/>
      <c r="H122" s="102"/>
      <c r="I122" s="102" t="s">
        <v>551</v>
      </c>
      <c r="J122" s="102" t="s">
        <v>12</v>
      </c>
      <c r="K122" s="106"/>
      <c r="L122" s="106"/>
      <c r="M122" s="106"/>
      <c r="N122" s="106"/>
      <c r="O122" s="106">
        <v>50.0</v>
      </c>
      <c r="P122" s="106"/>
    </row>
    <row r="123">
      <c r="A123" s="106" t="s">
        <v>804</v>
      </c>
      <c r="B123" s="100" t="s">
        <v>18</v>
      </c>
      <c r="C123" s="106"/>
      <c r="D123" s="106"/>
      <c r="E123" s="106" t="s">
        <v>35</v>
      </c>
      <c r="F123" s="106" t="s">
        <v>35</v>
      </c>
      <c r="G123" s="102"/>
      <c r="H123" s="102"/>
      <c r="I123" s="102" t="s">
        <v>551</v>
      </c>
      <c r="J123" s="102" t="s">
        <v>12</v>
      </c>
      <c r="K123" s="106"/>
      <c r="L123" s="106"/>
      <c r="M123" s="106"/>
      <c r="N123" s="106"/>
      <c r="O123" s="106">
        <v>14.41</v>
      </c>
      <c r="P123" s="106"/>
    </row>
    <row r="124">
      <c r="A124" s="106" t="s">
        <v>805</v>
      </c>
      <c r="B124" s="100" t="s">
        <v>18</v>
      </c>
      <c r="C124" s="106"/>
      <c r="D124" s="106"/>
      <c r="E124" s="106" t="s">
        <v>35</v>
      </c>
      <c r="F124" s="106" t="s">
        <v>35</v>
      </c>
      <c r="G124" s="102"/>
      <c r="H124" s="102"/>
      <c r="I124" s="102" t="s">
        <v>551</v>
      </c>
      <c r="J124" s="102" t="s">
        <v>12</v>
      </c>
      <c r="K124" s="106"/>
      <c r="L124" s="106"/>
      <c r="M124" s="106"/>
      <c r="N124" s="106"/>
      <c r="O124" s="106">
        <v>401.0</v>
      </c>
      <c r="P124" s="106"/>
    </row>
    <row r="125">
      <c r="A125" s="106" t="s">
        <v>806</v>
      </c>
      <c r="B125" s="100" t="s">
        <v>18</v>
      </c>
      <c r="C125" s="106"/>
      <c r="D125" s="106"/>
      <c r="E125" s="106" t="s">
        <v>35</v>
      </c>
      <c r="F125" s="106" t="s">
        <v>35</v>
      </c>
      <c r="G125" s="102"/>
      <c r="H125" s="102"/>
      <c r="I125" s="102" t="s">
        <v>551</v>
      </c>
      <c r="J125" s="102" t="s">
        <v>12</v>
      </c>
      <c r="K125" s="106"/>
      <c r="L125" s="106"/>
      <c r="M125" s="106"/>
      <c r="N125" s="106"/>
      <c r="O125" s="106">
        <v>188.0</v>
      </c>
      <c r="P125" s="106"/>
    </row>
    <row r="126">
      <c r="A126" s="106" t="s">
        <v>807</v>
      </c>
      <c r="B126" s="100" t="s">
        <v>18</v>
      </c>
      <c r="C126" s="106"/>
      <c r="D126" s="106"/>
      <c r="E126" s="106" t="s">
        <v>35</v>
      </c>
      <c r="F126" s="106" t="s">
        <v>35</v>
      </c>
      <c r="G126" s="102"/>
      <c r="H126" s="102"/>
      <c r="I126" s="102" t="s">
        <v>551</v>
      </c>
      <c r="J126" s="102" t="s">
        <v>12</v>
      </c>
      <c r="K126" s="106"/>
      <c r="L126" s="106"/>
      <c r="M126" s="106"/>
      <c r="N126" s="106"/>
      <c r="O126" s="106">
        <v>36.0</v>
      </c>
      <c r="P126" s="106"/>
    </row>
    <row r="127">
      <c r="A127" s="106" t="s">
        <v>808</v>
      </c>
      <c r="B127" s="100" t="s">
        <v>18</v>
      </c>
      <c r="C127" s="106"/>
      <c r="D127" s="106"/>
      <c r="E127" s="106" t="s">
        <v>35</v>
      </c>
      <c r="F127" s="106" t="s">
        <v>35</v>
      </c>
      <c r="G127" s="102"/>
      <c r="H127" s="102"/>
      <c r="I127" s="102" t="s">
        <v>551</v>
      </c>
      <c r="J127" s="102" t="s">
        <v>12</v>
      </c>
      <c r="K127" s="106"/>
      <c r="L127" s="106"/>
      <c r="M127" s="106"/>
      <c r="N127" s="106"/>
      <c r="O127" s="106">
        <v>39.8</v>
      </c>
      <c r="P127" s="106"/>
    </row>
    <row r="128">
      <c r="A128" s="106" t="s">
        <v>809</v>
      </c>
      <c r="B128" s="100" t="s">
        <v>18</v>
      </c>
      <c r="C128" s="106"/>
      <c r="D128" s="106"/>
      <c r="E128" s="106" t="s">
        <v>35</v>
      </c>
      <c r="F128" s="106" t="s">
        <v>41</v>
      </c>
      <c r="G128" s="102"/>
      <c r="H128" s="102"/>
      <c r="I128" s="102" t="s">
        <v>551</v>
      </c>
      <c r="J128" s="102" t="s">
        <v>12</v>
      </c>
      <c r="K128" s="106"/>
      <c r="L128" s="106"/>
      <c r="M128" s="106"/>
      <c r="N128" s="106"/>
      <c r="O128" s="106">
        <v>14.9</v>
      </c>
      <c r="P128" s="106"/>
    </row>
    <row r="129">
      <c r="A129" s="106" t="s">
        <v>810</v>
      </c>
      <c r="B129" s="108" t="s">
        <v>18</v>
      </c>
      <c r="C129" s="106"/>
      <c r="D129" s="106"/>
      <c r="E129" s="106" t="s">
        <v>36</v>
      </c>
      <c r="F129" s="106" t="s">
        <v>100</v>
      </c>
      <c r="G129" s="102"/>
      <c r="H129" s="102"/>
      <c r="I129" s="102" t="s">
        <v>551</v>
      </c>
      <c r="J129" s="102" t="s">
        <v>12</v>
      </c>
      <c r="K129" s="103"/>
      <c r="L129" s="103"/>
      <c r="M129" s="103"/>
      <c r="N129" s="106"/>
      <c r="O129" s="106">
        <v>742.1</v>
      </c>
      <c r="P129" s="106"/>
    </row>
    <row r="130">
      <c r="A130" s="106" t="s">
        <v>811</v>
      </c>
      <c r="B130" s="108" t="s">
        <v>18</v>
      </c>
      <c r="C130" s="106"/>
      <c r="D130" s="106"/>
      <c r="E130" s="106" t="s">
        <v>36</v>
      </c>
      <c r="F130" s="106" t="s">
        <v>100</v>
      </c>
      <c r="G130" s="102"/>
      <c r="H130" s="102"/>
      <c r="I130" s="102" t="s">
        <v>551</v>
      </c>
      <c r="J130" s="102" t="s">
        <v>12</v>
      </c>
      <c r="K130" s="106"/>
      <c r="L130" s="106"/>
      <c r="M130" s="106"/>
      <c r="N130" s="103"/>
      <c r="O130" s="103">
        <v>31500.0</v>
      </c>
      <c r="P130" s="103"/>
    </row>
    <row r="131">
      <c r="A131" s="106" t="s">
        <v>812</v>
      </c>
      <c r="B131" s="108" t="s">
        <v>18</v>
      </c>
      <c r="C131" s="106"/>
      <c r="D131" s="106"/>
      <c r="E131" s="106" t="s">
        <v>36</v>
      </c>
      <c r="F131" s="106" t="s">
        <v>107</v>
      </c>
      <c r="G131" s="102"/>
      <c r="H131" s="102"/>
      <c r="I131" s="102" t="s">
        <v>551</v>
      </c>
      <c r="J131" s="102" t="s">
        <v>12</v>
      </c>
      <c r="K131" s="103"/>
      <c r="L131" s="103"/>
      <c r="M131" s="103"/>
      <c r="N131" s="106"/>
      <c r="O131" s="106">
        <v>19.0</v>
      </c>
      <c r="P131" s="106"/>
    </row>
    <row r="132">
      <c r="A132" s="106" t="s">
        <v>813</v>
      </c>
      <c r="B132" s="100" t="s">
        <v>16</v>
      </c>
      <c r="C132" s="106"/>
      <c r="D132" s="106"/>
      <c r="E132" s="106" t="s">
        <v>37</v>
      </c>
      <c r="F132" s="106" t="s">
        <v>37</v>
      </c>
      <c r="G132" s="102"/>
      <c r="H132" s="102"/>
      <c r="I132" s="102" t="s">
        <v>551</v>
      </c>
      <c r="J132" s="102" t="s">
        <v>12</v>
      </c>
      <c r="K132" s="106"/>
      <c r="L132" s="106"/>
      <c r="M132" s="106"/>
      <c r="N132" s="103"/>
      <c r="O132" s="103">
        <v>2960.0</v>
      </c>
      <c r="P132" s="103"/>
    </row>
    <row r="133">
      <c r="A133" s="106" t="s">
        <v>814</v>
      </c>
      <c r="B133" s="100" t="s">
        <v>16</v>
      </c>
      <c r="C133" s="106"/>
      <c r="D133" s="106"/>
      <c r="E133" s="106" t="s">
        <v>37</v>
      </c>
      <c r="F133" s="106" t="s">
        <v>37</v>
      </c>
      <c r="G133" s="102"/>
      <c r="H133" s="102"/>
      <c r="I133" s="102" t="s">
        <v>551</v>
      </c>
      <c r="J133" s="102" t="s">
        <v>12</v>
      </c>
      <c r="K133" s="104"/>
      <c r="L133" s="104"/>
      <c r="M133" s="104"/>
      <c r="N133" s="106"/>
      <c r="O133" s="106">
        <v>10.29</v>
      </c>
      <c r="P133" s="106"/>
    </row>
    <row r="134">
      <c r="A134" s="106" t="s">
        <v>815</v>
      </c>
      <c r="B134" s="100" t="s">
        <v>16</v>
      </c>
      <c r="C134" s="106"/>
      <c r="D134" s="106"/>
      <c r="E134" s="106" t="s">
        <v>37</v>
      </c>
      <c r="F134" s="106" t="s">
        <v>37</v>
      </c>
      <c r="G134" s="102"/>
      <c r="H134" s="102"/>
      <c r="I134" s="102" t="s">
        <v>551</v>
      </c>
      <c r="J134" s="102" t="s">
        <v>12</v>
      </c>
      <c r="K134" s="106"/>
      <c r="L134" s="106"/>
      <c r="M134" s="106"/>
      <c r="N134" s="106"/>
      <c r="O134" s="106">
        <v>44.2</v>
      </c>
      <c r="P134" s="106"/>
    </row>
    <row r="135">
      <c r="A135" s="106" t="s">
        <v>816</v>
      </c>
      <c r="B135" s="100" t="s">
        <v>16</v>
      </c>
      <c r="C135" s="106"/>
      <c r="D135" s="106"/>
      <c r="E135" s="106" t="s">
        <v>37</v>
      </c>
      <c r="F135" s="106" t="s">
        <v>37</v>
      </c>
      <c r="G135" s="102"/>
      <c r="H135" s="102"/>
      <c r="I135" s="102" t="s">
        <v>551</v>
      </c>
      <c r="J135" s="102" t="s">
        <v>12</v>
      </c>
      <c r="K135" s="106"/>
      <c r="L135" s="106"/>
      <c r="M135" s="106"/>
      <c r="N135" s="106"/>
      <c r="O135" s="106">
        <v>360.0</v>
      </c>
      <c r="P135" s="106"/>
    </row>
    <row r="136">
      <c r="A136" s="106" t="s">
        <v>817</v>
      </c>
      <c r="B136" s="100" t="s">
        <v>16</v>
      </c>
      <c r="C136" s="106"/>
      <c r="D136" s="106"/>
      <c r="E136" s="106" t="s">
        <v>37</v>
      </c>
      <c r="F136" s="106" t="s">
        <v>37</v>
      </c>
      <c r="G136" s="102"/>
      <c r="H136" s="102"/>
      <c r="I136" s="102" t="s">
        <v>551</v>
      </c>
      <c r="J136" s="102" t="s">
        <v>12</v>
      </c>
      <c r="K136" s="106"/>
      <c r="L136" s="106"/>
      <c r="M136" s="106"/>
      <c r="N136" s="106"/>
      <c r="O136" s="106">
        <v>675.6</v>
      </c>
      <c r="P136" s="106"/>
    </row>
    <row r="137">
      <c r="A137" s="106" t="s">
        <v>818</v>
      </c>
      <c r="B137" s="100" t="s">
        <v>16</v>
      </c>
      <c r="C137" s="106"/>
      <c r="D137" s="106"/>
      <c r="E137" s="106" t="s">
        <v>37</v>
      </c>
      <c r="F137" s="106" t="s">
        <v>37</v>
      </c>
      <c r="G137" s="102"/>
      <c r="H137" s="102"/>
      <c r="I137" s="102" t="s">
        <v>551</v>
      </c>
      <c r="J137" s="102" t="s">
        <v>12</v>
      </c>
      <c r="K137" s="106"/>
      <c r="L137" s="106"/>
      <c r="M137" s="106"/>
      <c r="N137" s="106"/>
      <c r="O137" s="106">
        <v>285.0</v>
      </c>
      <c r="P137" s="106"/>
    </row>
    <row r="138">
      <c r="A138" s="106" t="s">
        <v>819</v>
      </c>
      <c r="B138" s="102" t="s">
        <v>26</v>
      </c>
      <c r="C138" s="106"/>
      <c r="D138" s="106"/>
      <c r="E138" s="106" t="s">
        <v>54</v>
      </c>
      <c r="F138" s="106" t="s">
        <v>54</v>
      </c>
      <c r="G138" s="102"/>
      <c r="H138" s="102"/>
      <c r="I138" s="102" t="s">
        <v>551</v>
      </c>
      <c r="J138" s="102" t="s">
        <v>12</v>
      </c>
      <c r="K138" s="106"/>
      <c r="L138" s="106"/>
      <c r="M138" s="106"/>
      <c r="N138" s="106"/>
      <c r="O138" s="106">
        <v>620.0</v>
      </c>
      <c r="P138" s="106"/>
    </row>
    <row r="139">
      <c r="A139" s="106" t="s">
        <v>820</v>
      </c>
      <c r="B139" s="102" t="s">
        <v>26</v>
      </c>
      <c r="C139" s="106"/>
      <c r="D139" s="106"/>
      <c r="E139" s="106" t="s">
        <v>56</v>
      </c>
      <c r="F139" s="106" t="s">
        <v>56</v>
      </c>
      <c r="G139" s="102"/>
      <c r="H139" s="102"/>
      <c r="I139" s="102" t="s">
        <v>551</v>
      </c>
      <c r="J139" s="102" t="s">
        <v>12</v>
      </c>
      <c r="K139" s="106"/>
      <c r="L139" s="106"/>
      <c r="M139" s="106"/>
      <c r="N139" s="106"/>
      <c r="O139" s="106">
        <v>242.2</v>
      </c>
      <c r="P139" s="106"/>
    </row>
    <row r="140">
      <c r="A140" s="106" t="s">
        <v>821</v>
      </c>
      <c r="B140" s="102" t="s">
        <v>26</v>
      </c>
      <c r="C140" s="106"/>
      <c r="D140" s="106"/>
      <c r="E140" s="106" t="s">
        <v>56</v>
      </c>
      <c r="F140" s="106" t="s">
        <v>56</v>
      </c>
      <c r="G140" s="102"/>
      <c r="H140" s="102"/>
      <c r="I140" s="102" t="s">
        <v>551</v>
      </c>
      <c r="J140" s="102" t="s">
        <v>12</v>
      </c>
      <c r="K140" s="104"/>
      <c r="L140" s="104"/>
      <c r="M140" s="104"/>
      <c r="N140" s="103"/>
      <c r="O140" s="103">
        <v>3605.0</v>
      </c>
      <c r="P140" s="103"/>
    </row>
    <row r="141">
      <c r="A141" s="106" t="s">
        <v>822</v>
      </c>
      <c r="B141" s="102" t="s">
        <v>16</v>
      </c>
      <c r="C141" s="106"/>
      <c r="D141" s="106"/>
      <c r="E141" s="106" t="s">
        <v>64</v>
      </c>
      <c r="F141" s="106" t="s">
        <v>64</v>
      </c>
      <c r="G141" s="102"/>
      <c r="H141" s="102"/>
      <c r="I141" s="102" t="s">
        <v>551</v>
      </c>
      <c r="J141" s="102" t="s">
        <v>12</v>
      </c>
      <c r="K141" s="106"/>
      <c r="L141" s="106"/>
      <c r="M141" s="106"/>
      <c r="N141" s="103"/>
      <c r="O141" s="103">
        <v>3350.0</v>
      </c>
      <c r="P141" s="103"/>
    </row>
    <row r="142">
      <c r="A142" s="106" t="s">
        <v>823</v>
      </c>
      <c r="B142" s="102" t="s">
        <v>16</v>
      </c>
      <c r="C142" s="106"/>
      <c r="D142" s="106"/>
      <c r="E142" s="106" t="s">
        <v>64</v>
      </c>
      <c r="F142" s="106" t="s">
        <v>64</v>
      </c>
      <c r="G142" s="102"/>
      <c r="H142" s="102"/>
      <c r="I142" s="102" t="s">
        <v>551</v>
      </c>
      <c r="J142" s="102" t="s">
        <v>12</v>
      </c>
      <c r="K142" s="103"/>
      <c r="L142" s="103"/>
      <c r="M142" s="103"/>
      <c r="N142" s="106"/>
      <c r="O142" s="106">
        <v>28.88</v>
      </c>
      <c r="P142" s="106"/>
    </row>
    <row r="143">
      <c r="A143" s="106" t="s">
        <v>824</v>
      </c>
      <c r="B143" s="102" t="s">
        <v>16</v>
      </c>
      <c r="C143" s="106"/>
      <c r="D143" s="106"/>
      <c r="E143" s="106" t="s">
        <v>64</v>
      </c>
      <c r="F143" s="106" t="s">
        <v>64</v>
      </c>
      <c r="G143" s="102"/>
      <c r="H143" s="102"/>
      <c r="I143" s="102" t="s">
        <v>551</v>
      </c>
      <c r="J143" s="102" t="s">
        <v>12</v>
      </c>
      <c r="K143" s="103"/>
      <c r="L143" s="103"/>
      <c r="M143" s="103"/>
      <c r="N143" s="106"/>
      <c r="O143" s="106">
        <v>0.0</v>
      </c>
      <c r="P143" s="106"/>
    </row>
    <row r="144">
      <c r="A144" s="106" t="s">
        <v>825</v>
      </c>
      <c r="B144" s="102" t="s">
        <v>16</v>
      </c>
      <c r="C144" s="106"/>
      <c r="D144" s="106"/>
      <c r="E144" s="106" t="s">
        <v>64</v>
      </c>
      <c r="F144" s="106" t="s">
        <v>64</v>
      </c>
      <c r="G144" s="102"/>
      <c r="H144" s="102"/>
      <c r="I144" s="102" t="s">
        <v>551</v>
      </c>
      <c r="J144" s="102" t="s">
        <v>12</v>
      </c>
      <c r="K144" s="104"/>
      <c r="L144" s="104"/>
      <c r="M144" s="104"/>
      <c r="N144" s="106"/>
      <c r="O144" s="106">
        <v>833.0</v>
      </c>
      <c r="P144" s="106"/>
    </row>
    <row r="145">
      <c r="A145" s="106" t="s">
        <v>826</v>
      </c>
      <c r="B145" s="102" t="s">
        <v>16</v>
      </c>
      <c r="C145" s="106"/>
      <c r="D145" s="106"/>
      <c r="E145" s="106" t="s">
        <v>64</v>
      </c>
      <c r="F145" s="106" t="s">
        <v>64</v>
      </c>
      <c r="G145" s="102"/>
      <c r="H145" s="102"/>
      <c r="I145" s="102" t="s">
        <v>551</v>
      </c>
      <c r="J145" s="102" t="s">
        <v>12</v>
      </c>
      <c r="K145" s="106"/>
      <c r="L145" s="106"/>
      <c r="M145" s="106"/>
      <c r="N145" s="106"/>
      <c r="O145" s="106">
        <v>78.2</v>
      </c>
      <c r="P145" s="106"/>
    </row>
    <row r="146">
      <c r="A146" s="106" t="s">
        <v>827</v>
      </c>
      <c r="B146" s="102" t="s">
        <v>16</v>
      </c>
      <c r="C146" s="106"/>
      <c r="D146" s="106"/>
      <c r="E146" s="106" t="s">
        <v>68</v>
      </c>
      <c r="F146" s="106" t="s">
        <v>68</v>
      </c>
      <c r="G146" s="102"/>
      <c r="H146" s="102"/>
      <c r="I146" s="102" t="s">
        <v>551</v>
      </c>
      <c r="J146" s="102" t="s">
        <v>12</v>
      </c>
      <c r="K146" s="106"/>
      <c r="L146" s="106"/>
      <c r="M146" s="106"/>
      <c r="N146" s="106"/>
      <c r="O146" s="106">
        <v>14.77</v>
      </c>
      <c r="P146" s="106"/>
    </row>
    <row r="147">
      <c r="A147" s="106" t="s">
        <v>828</v>
      </c>
      <c r="B147" s="108" t="s">
        <v>26</v>
      </c>
      <c r="C147" s="106"/>
      <c r="D147" s="106"/>
      <c r="E147" s="106" t="s">
        <v>74</v>
      </c>
      <c r="F147" s="106" t="s">
        <v>74</v>
      </c>
      <c r="G147" s="102"/>
      <c r="H147" s="102"/>
      <c r="I147" s="102" t="s">
        <v>551</v>
      </c>
      <c r="J147" s="102" t="s">
        <v>12</v>
      </c>
      <c r="K147" s="106"/>
      <c r="L147" s="106"/>
      <c r="M147" s="106"/>
      <c r="N147" s="106"/>
      <c r="O147" s="106">
        <v>11.0</v>
      </c>
      <c r="P147" s="106"/>
    </row>
    <row r="148">
      <c r="A148" s="106" t="s">
        <v>829</v>
      </c>
      <c r="B148" s="102" t="s">
        <v>16</v>
      </c>
      <c r="C148" s="106"/>
      <c r="D148" s="106"/>
      <c r="E148" s="106" t="s">
        <v>76</v>
      </c>
      <c r="F148" s="106" t="s">
        <v>76</v>
      </c>
      <c r="G148" s="102"/>
      <c r="H148" s="102"/>
      <c r="I148" s="102" t="s">
        <v>551</v>
      </c>
      <c r="J148" s="102" t="s">
        <v>12</v>
      </c>
      <c r="K148" s="103"/>
      <c r="L148" s="103"/>
      <c r="M148" s="103"/>
      <c r="N148" s="106"/>
      <c r="O148" s="106">
        <v>24.63</v>
      </c>
      <c r="P148" s="106"/>
    </row>
    <row r="149">
      <c r="A149" s="106" t="s">
        <v>830</v>
      </c>
      <c r="B149" s="102" t="s">
        <v>16</v>
      </c>
      <c r="C149" s="106"/>
      <c r="D149" s="106"/>
      <c r="E149" s="106" t="s">
        <v>76</v>
      </c>
      <c r="F149" s="106" t="s">
        <v>76</v>
      </c>
      <c r="G149" s="102"/>
      <c r="H149" s="102"/>
      <c r="I149" s="102" t="s">
        <v>551</v>
      </c>
      <c r="J149" s="102" t="s">
        <v>12</v>
      </c>
      <c r="K149" s="106"/>
      <c r="L149" s="106"/>
      <c r="M149" s="106"/>
      <c r="N149" s="106"/>
      <c r="O149" s="106">
        <v>51.66</v>
      </c>
      <c r="P149" s="106"/>
    </row>
    <row r="150">
      <c r="A150" s="106" t="s">
        <v>831</v>
      </c>
      <c r="B150" s="102" t="s">
        <v>16</v>
      </c>
      <c r="C150" s="106"/>
      <c r="D150" s="106"/>
      <c r="E150" s="106" t="s">
        <v>76</v>
      </c>
      <c r="F150" s="106" t="s">
        <v>76</v>
      </c>
      <c r="G150" s="102"/>
      <c r="H150" s="102"/>
      <c r="I150" s="102" t="s">
        <v>551</v>
      </c>
      <c r="J150" s="102" t="s">
        <v>12</v>
      </c>
      <c r="K150" s="106"/>
      <c r="L150" s="106"/>
      <c r="M150" s="106"/>
      <c r="N150" s="103"/>
      <c r="O150" s="103">
        <v>5555.0</v>
      </c>
      <c r="P150" s="103"/>
    </row>
    <row r="151">
      <c r="A151" s="106" t="s">
        <v>832</v>
      </c>
      <c r="B151" s="102" t="s">
        <v>16</v>
      </c>
      <c r="C151" s="106"/>
      <c r="D151" s="106"/>
      <c r="E151" s="106" t="s">
        <v>76</v>
      </c>
      <c r="F151" s="106" t="s">
        <v>76</v>
      </c>
      <c r="G151" s="102"/>
      <c r="H151" s="102"/>
      <c r="I151" s="102" t="s">
        <v>551</v>
      </c>
      <c r="J151" s="102" t="s">
        <v>12</v>
      </c>
      <c r="K151" s="106"/>
      <c r="L151" s="106"/>
      <c r="M151" s="106"/>
      <c r="N151" s="103"/>
      <c r="O151" s="103">
        <v>1717.0</v>
      </c>
      <c r="P151" s="103"/>
    </row>
    <row r="152">
      <c r="A152" s="106" t="s">
        <v>833</v>
      </c>
      <c r="B152" s="102" t="s">
        <v>16</v>
      </c>
      <c r="C152" s="106"/>
      <c r="D152" s="106"/>
      <c r="E152" s="106" t="s">
        <v>76</v>
      </c>
      <c r="F152" s="106" t="s">
        <v>76</v>
      </c>
      <c r="G152" s="102"/>
      <c r="H152" s="102"/>
      <c r="I152" s="102" t="s">
        <v>551</v>
      </c>
      <c r="J152" s="102" t="s">
        <v>12</v>
      </c>
      <c r="K152" s="106"/>
      <c r="L152" s="106"/>
      <c r="M152" s="106"/>
      <c r="N152" s="106"/>
      <c r="O152" s="106">
        <v>616.0</v>
      </c>
      <c r="P152" s="106"/>
    </row>
    <row r="153">
      <c r="A153" s="106" t="s">
        <v>834</v>
      </c>
      <c r="B153" s="102" t="s">
        <v>16</v>
      </c>
      <c r="C153" s="106"/>
      <c r="D153" s="106"/>
      <c r="E153" s="106" t="s">
        <v>76</v>
      </c>
      <c r="F153" s="106" t="s">
        <v>76</v>
      </c>
      <c r="G153" s="102"/>
      <c r="H153" s="102"/>
      <c r="I153" s="102" t="s">
        <v>551</v>
      </c>
      <c r="J153" s="102" t="s">
        <v>12</v>
      </c>
      <c r="K153" s="106"/>
      <c r="L153" s="106"/>
      <c r="M153" s="106"/>
      <c r="N153" s="106"/>
      <c r="O153" s="106">
        <v>66.0</v>
      </c>
      <c r="P153" s="106"/>
    </row>
    <row r="154">
      <c r="A154" s="106" t="s">
        <v>835</v>
      </c>
      <c r="B154" s="102" t="s">
        <v>16</v>
      </c>
      <c r="C154" s="106"/>
      <c r="D154" s="106"/>
      <c r="E154" s="106" t="s">
        <v>76</v>
      </c>
      <c r="F154" s="106" t="s">
        <v>76</v>
      </c>
      <c r="G154" s="102"/>
      <c r="H154" s="102"/>
      <c r="I154" s="102" t="s">
        <v>551</v>
      </c>
      <c r="J154" s="102" t="s">
        <v>12</v>
      </c>
      <c r="K154" s="106"/>
      <c r="L154" s="106"/>
      <c r="M154" s="106"/>
      <c r="N154" s="106"/>
      <c r="O154" s="106">
        <v>23.98</v>
      </c>
      <c r="P154" s="106"/>
    </row>
    <row r="155">
      <c r="A155" s="106" t="s">
        <v>836</v>
      </c>
      <c r="B155" s="102" t="s">
        <v>26</v>
      </c>
      <c r="C155" s="106"/>
      <c r="D155" s="106"/>
      <c r="E155" s="106" t="s">
        <v>77</v>
      </c>
      <c r="F155" s="106" t="s">
        <v>77</v>
      </c>
      <c r="G155" s="102"/>
      <c r="H155" s="102"/>
      <c r="I155" s="102" t="s">
        <v>551</v>
      </c>
      <c r="J155" s="102" t="s">
        <v>12</v>
      </c>
      <c r="K155" s="106"/>
      <c r="L155" s="106"/>
      <c r="M155" s="106"/>
      <c r="N155" s="106"/>
      <c r="O155" s="106">
        <v>93.0</v>
      </c>
      <c r="P155" s="106"/>
    </row>
    <row r="156">
      <c r="A156" s="106" t="s">
        <v>837</v>
      </c>
      <c r="B156" s="102" t="s">
        <v>26</v>
      </c>
      <c r="C156" s="106"/>
      <c r="D156" s="106"/>
      <c r="E156" s="106" t="s">
        <v>81</v>
      </c>
      <c r="F156" s="106" t="s">
        <v>81</v>
      </c>
      <c r="G156" s="102"/>
      <c r="H156" s="102"/>
      <c r="I156" s="102" t="s">
        <v>551</v>
      </c>
      <c r="J156" s="102" t="s">
        <v>12</v>
      </c>
      <c r="K156" s="106"/>
      <c r="L156" s="106"/>
      <c r="M156" s="106"/>
      <c r="N156" s="106"/>
      <c r="O156" s="106">
        <v>197.0</v>
      </c>
      <c r="P156" s="106"/>
    </row>
    <row r="157">
      <c r="A157" s="106" t="s">
        <v>838</v>
      </c>
      <c r="B157" s="102" t="s">
        <v>26</v>
      </c>
      <c r="C157" s="106"/>
      <c r="D157" s="106"/>
      <c r="E157" s="106" t="s">
        <v>82</v>
      </c>
      <c r="F157" s="106" t="s">
        <v>82</v>
      </c>
      <c r="G157" s="102"/>
      <c r="H157" s="102"/>
      <c r="I157" s="102" t="s">
        <v>551</v>
      </c>
      <c r="J157" s="102" t="s">
        <v>12</v>
      </c>
      <c r="K157" s="106"/>
      <c r="L157" s="106"/>
      <c r="M157" s="106"/>
      <c r="N157" s="106"/>
      <c r="O157" s="106">
        <v>15.0</v>
      </c>
      <c r="P157" s="106"/>
    </row>
    <row r="158">
      <c r="A158" s="106" t="s">
        <v>839</v>
      </c>
      <c r="B158" s="108" t="s">
        <v>26</v>
      </c>
      <c r="C158" s="106"/>
      <c r="D158" s="106"/>
      <c r="E158" s="106" t="s">
        <v>85</v>
      </c>
      <c r="F158" s="106" t="s">
        <v>85</v>
      </c>
      <c r="G158" s="102"/>
      <c r="H158" s="102"/>
      <c r="I158" s="102" t="s">
        <v>551</v>
      </c>
      <c r="J158" s="102" t="s">
        <v>12</v>
      </c>
      <c r="K158" s="106"/>
      <c r="L158" s="106"/>
      <c r="M158" s="106"/>
      <c r="N158" s="106"/>
      <c r="O158" s="106">
        <v>525.0</v>
      </c>
      <c r="P158" s="106"/>
    </row>
    <row r="159">
      <c r="A159" s="106" t="s">
        <v>840</v>
      </c>
      <c r="B159" s="108" t="s">
        <v>26</v>
      </c>
      <c r="C159" s="106"/>
      <c r="D159" s="106"/>
      <c r="E159" s="106" t="s">
        <v>106</v>
      </c>
      <c r="F159" s="106" t="s">
        <v>106</v>
      </c>
      <c r="G159" s="102"/>
      <c r="H159" s="102"/>
      <c r="I159" s="102" t="s">
        <v>551</v>
      </c>
      <c r="J159" s="102" t="s">
        <v>12</v>
      </c>
      <c r="K159" s="106"/>
      <c r="L159" s="106"/>
      <c r="M159" s="106"/>
      <c r="N159" s="103"/>
      <c r="O159" s="103">
        <v>1170.0</v>
      </c>
      <c r="P159" s="103"/>
    </row>
    <row r="160">
      <c r="A160" s="106" t="s">
        <v>841</v>
      </c>
      <c r="B160" s="102" t="s">
        <v>16</v>
      </c>
      <c r="C160" s="106"/>
      <c r="D160" s="106"/>
      <c r="E160" s="106" t="s">
        <v>121</v>
      </c>
      <c r="F160" s="106" t="s">
        <v>121</v>
      </c>
      <c r="G160" s="102"/>
      <c r="H160" s="102"/>
      <c r="I160" s="102" t="s">
        <v>551</v>
      </c>
      <c r="J160" s="102" t="s">
        <v>12</v>
      </c>
      <c r="K160" s="104"/>
      <c r="L160" s="104"/>
      <c r="M160" s="104"/>
      <c r="N160" s="103"/>
      <c r="O160" s="103">
        <v>1234.0</v>
      </c>
      <c r="P160" s="103"/>
    </row>
    <row r="161">
      <c r="A161" s="106" t="s">
        <v>842</v>
      </c>
      <c r="B161" s="102" t="s">
        <v>16</v>
      </c>
      <c r="C161" s="106"/>
      <c r="D161" s="106"/>
      <c r="E161" s="106" t="s">
        <v>121</v>
      </c>
      <c r="F161" s="106" t="s">
        <v>121</v>
      </c>
      <c r="G161" s="102"/>
      <c r="H161" s="102"/>
      <c r="I161" s="102" t="s">
        <v>551</v>
      </c>
      <c r="J161" s="102" t="s">
        <v>12</v>
      </c>
      <c r="K161" s="106"/>
      <c r="L161" s="106"/>
      <c r="M161" s="106"/>
      <c r="N161" s="103"/>
      <c r="O161" s="103">
        <v>1908.0</v>
      </c>
      <c r="P161" s="103"/>
    </row>
    <row r="162">
      <c r="A162" s="106" t="s">
        <v>843</v>
      </c>
      <c r="B162" s="108" t="s">
        <v>18</v>
      </c>
      <c r="C162" s="106"/>
      <c r="D162" s="106"/>
      <c r="E162" s="106" t="s">
        <v>121</v>
      </c>
      <c r="F162" s="106" t="s">
        <v>121</v>
      </c>
      <c r="G162" s="102"/>
      <c r="H162" s="102"/>
      <c r="I162" s="102" t="s">
        <v>551</v>
      </c>
      <c r="J162" s="102" t="s">
        <v>12</v>
      </c>
      <c r="K162" s="101"/>
      <c r="L162" s="101"/>
      <c r="M162" s="101"/>
      <c r="N162" s="103"/>
      <c r="O162" s="103">
        <v>1408.0</v>
      </c>
      <c r="P162" s="103"/>
    </row>
    <row r="163">
      <c r="A163" s="106" t="s">
        <v>844</v>
      </c>
      <c r="B163" s="102" t="s">
        <v>16</v>
      </c>
      <c r="C163" s="106"/>
      <c r="D163" s="106"/>
      <c r="E163" s="106" t="s">
        <v>121</v>
      </c>
      <c r="F163" s="106" t="s">
        <v>121</v>
      </c>
      <c r="G163" s="102"/>
      <c r="H163" s="102"/>
      <c r="I163" s="102" t="s">
        <v>551</v>
      </c>
      <c r="J163" s="102" t="s">
        <v>12</v>
      </c>
      <c r="K163" s="106"/>
      <c r="L163" s="106"/>
      <c r="M163" s="106"/>
      <c r="N163" s="106"/>
      <c r="O163" s="106">
        <v>440.0</v>
      </c>
      <c r="P163" s="106"/>
    </row>
    <row r="164">
      <c r="A164" s="106" t="s">
        <v>845</v>
      </c>
      <c r="B164" s="108" t="s">
        <v>26</v>
      </c>
      <c r="C164" s="106"/>
      <c r="D164" s="106"/>
      <c r="E164" s="106" t="s">
        <v>123</v>
      </c>
      <c r="F164" s="106" t="s">
        <v>123</v>
      </c>
      <c r="G164" s="102"/>
      <c r="H164" s="102"/>
      <c r="I164" s="102" t="s">
        <v>551</v>
      </c>
      <c r="J164" s="102" t="s">
        <v>12</v>
      </c>
      <c r="K164" s="106"/>
      <c r="L164" s="106"/>
      <c r="M164" s="106"/>
      <c r="N164" s="106"/>
      <c r="O164" s="106">
        <v>1.0</v>
      </c>
      <c r="P164" s="106"/>
    </row>
    <row r="165">
      <c r="A165" s="106" t="s">
        <v>846</v>
      </c>
      <c r="B165" s="100" t="s">
        <v>16</v>
      </c>
      <c r="C165" s="106"/>
      <c r="D165" s="106"/>
      <c r="E165" s="106" t="s">
        <v>125</v>
      </c>
      <c r="F165" s="106" t="s">
        <v>125</v>
      </c>
      <c r="G165" s="102"/>
      <c r="H165" s="102"/>
      <c r="I165" s="102" t="s">
        <v>551</v>
      </c>
      <c r="J165" s="102" t="s">
        <v>12</v>
      </c>
      <c r="K165" s="104"/>
      <c r="L165" s="104"/>
      <c r="M165" s="104"/>
      <c r="N165" s="106"/>
      <c r="O165" s="106">
        <v>125.0</v>
      </c>
      <c r="P165" s="106"/>
    </row>
    <row r="166">
      <c r="A166" s="106" t="s">
        <v>847</v>
      </c>
      <c r="B166" s="100" t="s">
        <v>16</v>
      </c>
      <c r="C166" s="106"/>
      <c r="D166" s="106"/>
      <c r="E166" s="106" t="s">
        <v>125</v>
      </c>
      <c r="F166" s="106" t="s">
        <v>125</v>
      </c>
      <c r="G166" s="102"/>
      <c r="H166" s="102"/>
      <c r="I166" s="102" t="s">
        <v>551</v>
      </c>
      <c r="J166" s="102" t="s">
        <v>12</v>
      </c>
      <c r="K166" s="106"/>
      <c r="L166" s="106"/>
      <c r="M166" s="106"/>
      <c r="N166" s="106"/>
      <c r="O166" s="106">
        <v>123.0</v>
      </c>
      <c r="P166" s="106"/>
    </row>
    <row r="167">
      <c r="A167" s="106" t="s">
        <v>848</v>
      </c>
      <c r="B167" s="100" t="s">
        <v>16</v>
      </c>
      <c r="C167" s="106"/>
      <c r="D167" s="106"/>
      <c r="E167" s="106" t="s">
        <v>125</v>
      </c>
      <c r="F167" s="106" t="s">
        <v>125</v>
      </c>
      <c r="G167" s="102"/>
      <c r="H167" s="102"/>
      <c r="I167" s="102" t="s">
        <v>551</v>
      </c>
      <c r="J167" s="102" t="s">
        <v>12</v>
      </c>
      <c r="K167" s="106"/>
      <c r="L167" s="106"/>
      <c r="M167" s="106"/>
      <c r="N167" s="106"/>
      <c r="O167" s="106">
        <v>223.0</v>
      </c>
      <c r="P167" s="106"/>
    </row>
    <row r="168">
      <c r="A168" s="106" t="s">
        <v>849</v>
      </c>
      <c r="B168" s="102" t="s">
        <v>16</v>
      </c>
      <c r="C168" s="106"/>
      <c r="D168" s="106"/>
      <c r="E168" s="106" t="s">
        <v>134</v>
      </c>
      <c r="F168" s="106" t="s">
        <v>134</v>
      </c>
      <c r="G168" s="102"/>
      <c r="H168" s="102"/>
      <c r="I168" s="102" t="s">
        <v>551</v>
      </c>
      <c r="J168" s="102" t="s">
        <v>12</v>
      </c>
      <c r="K168" s="106"/>
      <c r="L168" s="106"/>
      <c r="M168" s="106"/>
      <c r="N168" s="106"/>
      <c r="O168" s="106">
        <v>506.4</v>
      </c>
      <c r="P168" s="106"/>
    </row>
    <row r="169">
      <c r="A169" s="106" t="s">
        <v>850</v>
      </c>
      <c r="B169" s="102" t="s">
        <v>16</v>
      </c>
      <c r="C169" s="106"/>
      <c r="D169" s="106"/>
      <c r="E169" s="106" t="s">
        <v>134</v>
      </c>
      <c r="F169" s="106" t="s">
        <v>134</v>
      </c>
      <c r="G169" s="102"/>
      <c r="H169" s="102"/>
      <c r="I169" s="102" t="s">
        <v>551</v>
      </c>
      <c r="J169" s="102" t="s">
        <v>12</v>
      </c>
      <c r="K169" s="106"/>
      <c r="L169" s="106"/>
      <c r="M169" s="106"/>
      <c r="N169" s="106"/>
      <c r="O169" s="106">
        <v>122.3</v>
      </c>
      <c r="P169" s="106"/>
    </row>
    <row r="170">
      <c r="A170" s="106" t="s">
        <v>851</v>
      </c>
      <c r="B170" s="102" t="s">
        <v>16</v>
      </c>
      <c r="C170" s="106"/>
      <c r="D170" s="106"/>
      <c r="E170" s="106" t="s">
        <v>135</v>
      </c>
      <c r="F170" s="106" t="s">
        <v>135</v>
      </c>
      <c r="G170" s="102"/>
      <c r="H170" s="102"/>
      <c r="I170" s="102" t="s">
        <v>551</v>
      </c>
      <c r="J170" s="102" t="s">
        <v>12</v>
      </c>
      <c r="K170" s="106"/>
      <c r="L170" s="106"/>
      <c r="M170" s="106"/>
      <c r="N170" s="106"/>
      <c r="O170" s="106">
        <v>352.0</v>
      </c>
      <c r="P170" s="106"/>
    </row>
    <row r="171">
      <c r="A171" s="106" t="s">
        <v>852</v>
      </c>
      <c r="B171" s="102" t="s">
        <v>16</v>
      </c>
      <c r="C171" s="106"/>
      <c r="D171" s="106"/>
      <c r="E171" s="106" t="s">
        <v>138</v>
      </c>
      <c r="F171" s="106" t="s">
        <v>138</v>
      </c>
      <c r="G171" s="102"/>
      <c r="H171" s="102"/>
      <c r="I171" s="102" t="s">
        <v>551</v>
      </c>
      <c r="J171" s="102" t="s">
        <v>12</v>
      </c>
      <c r="K171" s="106"/>
      <c r="L171" s="106"/>
      <c r="M171" s="106"/>
      <c r="N171" s="106"/>
      <c r="O171" s="106">
        <v>131.0</v>
      </c>
      <c r="P171" s="106"/>
    </row>
    <row r="172">
      <c r="A172" s="106" t="s">
        <v>853</v>
      </c>
      <c r="B172" s="102" t="s">
        <v>26</v>
      </c>
      <c r="C172" s="106"/>
      <c r="D172" s="106"/>
      <c r="E172" s="106" t="s">
        <v>139</v>
      </c>
      <c r="F172" s="106" t="s">
        <v>139</v>
      </c>
      <c r="G172" s="102"/>
      <c r="H172" s="102"/>
      <c r="I172" s="102" t="s">
        <v>551</v>
      </c>
      <c r="J172" s="102" t="s">
        <v>12</v>
      </c>
      <c r="K172" s="106"/>
      <c r="L172" s="106"/>
      <c r="M172" s="106"/>
      <c r="N172" s="106"/>
      <c r="O172" s="106">
        <v>3.0</v>
      </c>
      <c r="P172" s="106"/>
    </row>
    <row r="173">
      <c r="A173" s="106" t="s">
        <v>854</v>
      </c>
      <c r="B173" s="102" t="s">
        <v>26</v>
      </c>
      <c r="C173" s="106"/>
      <c r="D173" s="106"/>
      <c r="E173" s="106" t="s">
        <v>139</v>
      </c>
      <c r="F173" s="106" t="s">
        <v>139</v>
      </c>
      <c r="G173" s="102"/>
      <c r="H173" s="102"/>
      <c r="I173" s="102" t="s">
        <v>551</v>
      </c>
      <c r="J173" s="102" t="s">
        <v>12</v>
      </c>
      <c r="K173" s="106"/>
      <c r="L173" s="106"/>
      <c r="M173" s="106"/>
      <c r="N173" s="106"/>
      <c r="O173" s="106">
        <v>0.0</v>
      </c>
      <c r="P173" s="106"/>
    </row>
    <row r="174">
      <c r="A174" s="106" t="s">
        <v>855</v>
      </c>
      <c r="B174" s="102" t="s">
        <v>26</v>
      </c>
      <c r="C174" s="106"/>
      <c r="D174" s="106"/>
      <c r="E174" s="106" t="s">
        <v>139</v>
      </c>
      <c r="F174" s="106" t="s">
        <v>139</v>
      </c>
      <c r="G174" s="102"/>
      <c r="H174" s="102"/>
      <c r="I174" s="102" t="s">
        <v>551</v>
      </c>
      <c r="J174" s="102" t="s">
        <v>12</v>
      </c>
      <c r="K174" s="106"/>
      <c r="L174" s="106"/>
      <c r="M174" s="106"/>
      <c r="N174" s="106"/>
      <c r="O174" s="106">
        <v>10.59</v>
      </c>
      <c r="P174" s="106"/>
    </row>
    <row r="175">
      <c r="A175" s="106" t="s">
        <v>856</v>
      </c>
      <c r="B175" s="102" t="s">
        <v>26</v>
      </c>
      <c r="C175" s="106"/>
      <c r="D175" s="106"/>
      <c r="E175" s="106" t="s">
        <v>139</v>
      </c>
      <c r="F175" s="106" t="s">
        <v>139</v>
      </c>
      <c r="G175" s="102"/>
      <c r="H175" s="102"/>
      <c r="I175" s="102" t="s">
        <v>551</v>
      </c>
      <c r="J175" s="102" t="s">
        <v>12</v>
      </c>
      <c r="K175" s="106"/>
      <c r="L175" s="106"/>
      <c r="M175" s="106"/>
      <c r="N175" s="106"/>
      <c r="O175" s="106">
        <v>23.52</v>
      </c>
      <c r="P175" s="106"/>
    </row>
    <row r="176">
      <c r="A176" s="106" t="s">
        <v>857</v>
      </c>
      <c r="B176" s="100" t="s">
        <v>18</v>
      </c>
      <c r="C176" s="106"/>
      <c r="D176" s="106"/>
      <c r="E176" s="106" t="s">
        <v>271</v>
      </c>
      <c r="F176" s="71" t="s">
        <v>21</v>
      </c>
      <c r="G176" s="102"/>
      <c r="H176" s="102"/>
      <c r="I176" s="102" t="s">
        <v>551</v>
      </c>
      <c r="J176" s="102" t="s">
        <v>12</v>
      </c>
      <c r="K176" s="106"/>
      <c r="L176" s="106"/>
      <c r="M176" s="106"/>
      <c r="N176" s="103"/>
      <c r="O176" s="103">
        <v>1485.0</v>
      </c>
      <c r="P176" s="103"/>
    </row>
    <row r="177">
      <c r="A177" s="106" t="s">
        <v>858</v>
      </c>
      <c r="B177" s="100" t="s">
        <v>18</v>
      </c>
      <c r="C177" s="106"/>
      <c r="D177" s="106"/>
      <c r="E177" s="106" t="s">
        <v>271</v>
      </c>
      <c r="F177" s="77" t="s">
        <v>34</v>
      </c>
      <c r="G177" s="102"/>
      <c r="H177" s="102"/>
      <c r="I177" s="102" t="s">
        <v>551</v>
      </c>
      <c r="J177" s="102" t="s">
        <v>12</v>
      </c>
      <c r="K177" s="104"/>
      <c r="L177" s="104"/>
      <c r="M177" s="104"/>
      <c r="N177" s="103"/>
      <c r="O177" s="103">
        <v>8485.0</v>
      </c>
      <c r="P177" s="103"/>
    </row>
    <row r="178">
      <c r="A178" s="106" t="s">
        <v>859</v>
      </c>
      <c r="B178" s="100" t="s">
        <v>18</v>
      </c>
      <c r="C178" s="106"/>
      <c r="D178" s="106"/>
      <c r="E178" s="106" t="s">
        <v>271</v>
      </c>
      <c r="F178" s="77" t="s">
        <v>34</v>
      </c>
      <c r="G178" s="102"/>
      <c r="H178" s="102"/>
      <c r="I178" s="102" t="s">
        <v>551</v>
      </c>
      <c r="J178" s="102" t="s">
        <v>12</v>
      </c>
      <c r="K178" s="106"/>
      <c r="L178" s="106"/>
      <c r="M178" s="106"/>
      <c r="N178" s="106"/>
      <c r="O178" s="106">
        <v>0.0</v>
      </c>
      <c r="P178" s="106"/>
    </row>
    <row r="179">
      <c r="A179" s="106" t="s">
        <v>860</v>
      </c>
      <c r="B179" s="100" t="s">
        <v>18</v>
      </c>
      <c r="C179" s="106"/>
      <c r="D179" s="106"/>
      <c r="E179" s="106" t="s">
        <v>271</v>
      </c>
      <c r="F179" s="77" t="s">
        <v>34</v>
      </c>
      <c r="G179" s="102"/>
      <c r="H179" s="102"/>
      <c r="I179" s="102" t="s">
        <v>551</v>
      </c>
      <c r="J179" s="102" t="s">
        <v>12</v>
      </c>
      <c r="K179" s="106"/>
      <c r="L179" s="106"/>
      <c r="M179" s="106"/>
      <c r="N179" s="103"/>
      <c r="O179" s="103">
        <v>3634.0</v>
      </c>
      <c r="P179" s="103"/>
    </row>
    <row r="180">
      <c r="A180" s="106" t="s">
        <v>861</v>
      </c>
      <c r="B180" s="100" t="s">
        <v>18</v>
      </c>
      <c r="C180" s="106"/>
      <c r="D180" s="106"/>
      <c r="E180" s="106" t="s">
        <v>271</v>
      </c>
      <c r="F180" s="77" t="s">
        <v>34</v>
      </c>
      <c r="G180" s="102"/>
      <c r="H180" s="102"/>
      <c r="I180" s="102" t="s">
        <v>551</v>
      </c>
      <c r="J180" s="102" t="s">
        <v>12</v>
      </c>
      <c r="K180" s="106"/>
      <c r="L180" s="106"/>
      <c r="M180" s="106"/>
      <c r="N180" s="106"/>
      <c r="O180" s="106">
        <v>9.783</v>
      </c>
      <c r="P180" s="106"/>
    </row>
    <row r="181">
      <c r="A181" s="106" t="s">
        <v>862</v>
      </c>
      <c r="B181" s="100" t="s">
        <v>18</v>
      </c>
      <c r="C181" s="106"/>
      <c r="D181" s="106"/>
      <c r="E181" s="106" t="s">
        <v>271</v>
      </c>
      <c r="F181" s="92" t="s">
        <v>39</v>
      </c>
      <c r="G181" s="102"/>
      <c r="H181" s="102"/>
      <c r="I181" s="102" t="s">
        <v>551</v>
      </c>
      <c r="J181" s="102" t="s">
        <v>12</v>
      </c>
      <c r="K181" s="106"/>
      <c r="L181" s="106"/>
      <c r="M181" s="106"/>
      <c r="N181" s="103"/>
      <c r="O181" s="103">
        <v>19211.0</v>
      </c>
      <c r="P181" s="103"/>
    </row>
    <row r="182">
      <c r="A182" s="106" t="s">
        <v>863</v>
      </c>
      <c r="B182" s="100" t="s">
        <v>18</v>
      </c>
      <c r="C182" s="106"/>
      <c r="D182" s="106"/>
      <c r="E182" s="106" t="s">
        <v>271</v>
      </c>
      <c r="F182" s="106" t="s">
        <v>45</v>
      </c>
      <c r="G182" s="102"/>
      <c r="H182" s="102"/>
      <c r="I182" s="102" t="s">
        <v>551</v>
      </c>
      <c r="J182" s="102" t="s">
        <v>12</v>
      </c>
      <c r="K182" s="104"/>
      <c r="L182" s="104"/>
      <c r="M182" s="104"/>
      <c r="N182" s="106"/>
      <c r="O182" s="106">
        <v>256.0</v>
      </c>
      <c r="P182" s="106"/>
    </row>
    <row r="183">
      <c r="A183" s="106" t="s">
        <v>864</v>
      </c>
      <c r="B183" s="100" t="s">
        <v>18</v>
      </c>
      <c r="C183" s="106"/>
      <c r="D183" s="106"/>
      <c r="E183" s="106" t="s">
        <v>271</v>
      </c>
      <c r="F183" s="71" t="s">
        <v>53</v>
      </c>
      <c r="G183" s="102"/>
      <c r="H183" s="102"/>
      <c r="I183" s="102" t="s">
        <v>551</v>
      </c>
      <c r="J183" s="102" t="s">
        <v>12</v>
      </c>
      <c r="K183" s="106"/>
      <c r="L183" s="106"/>
      <c r="M183" s="106"/>
      <c r="N183" s="106"/>
      <c r="O183" s="106">
        <v>160.5</v>
      </c>
      <c r="P183" s="106"/>
    </row>
    <row r="184">
      <c r="A184" s="106" t="s">
        <v>865</v>
      </c>
      <c r="B184" s="100" t="s">
        <v>18</v>
      </c>
      <c r="C184" s="106"/>
      <c r="D184" s="106"/>
      <c r="E184" s="106" t="s">
        <v>271</v>
      </c>
      <c r="F184" s="71" t="s">
        <v>53</v>
      </c>
      <c r="G184" s="102"/>
      <c r="H184" s="102"/>
      <c r="I184" s="102" t="s">
        <v>551</v>
      </c>
      <c r="J184" s="102" t="s">
        <v>12</v>
      </c>
      <c r="K184" s="106"/>
      <c r="L184" s="106"/>
      <c r="M184" s="106"/>
      <c r="N184" s="103"/>
      <c r="O184" s="103">
        <v>48237.0</v>
      </c>
      <c r="P184" s="103"/>
    </row>
    <row r="185">
      <c r="A185" s="106" t="s">
        <v>866</v>
      </c>
      <c r="B185" s="100" t="s">
        <v>18</v>
      </c>
      <c r="C185" s="106"/>
      <c r="D185" s="106"/>
      <c r="E185" s="106" t="s">
        <v>271</v>
      </c>
      <c r="F185" s="71" t="s">
        <v>55</v>
      </c>
      <c r="G185" s="102"/>
      <c r="H185" s="102"/>
      <c r="I185" s="102" t="s">
        <v>551</v>
      </c>
      <c r="J185" s="102" t="s">
        <v>12</v>
      </c>
      <c r="K185" s="106"/>
      <c r="L185" s="106"/>
      <c r="M185" s="106"/>
      <c r="N185" s="106"/>
      <c r="O185" s="106">
        <v>71.5</v>
      </c>
      <c r="P185" s="106"/>
    </row>
    <row r="186">
      <c r="A186" s="106" t="s">
        <v>867</v>
      </c>
      <c r="B186" s="100" t="s">
        <v>18</v>
      </c>
      <c r="C186" s="106"/>
      <c r="D186" s="106"/>
      <c r="E186" s="106" t="s">
        <v>271</v>
      </c>
      <c r="F186" s="71" t="s">
        <v>86</v>
      </c>
      <c r="G186" s="102"/>
      <c r="H186" s="102"/>
      <c r="I186" s="102" t="s">
        <v>551</v>
      </c>
      <c r="J186" s="102" t="s">
        <v>12</v>
      </c>
      <c r="K186" s="106"/>
      <c r="L186" s="106"/>
      <c r="M186" s="106"/>
      <c r="N186" s="106"/>
      <c r="O186" s="106">
        <v>78.53</v>
      </c>
      <c r="P186" s="106"/>
    </row>
    <row r="187">
      <c r="A187" s="106" t="s">
        <v>868</v>
      </c>
      <c r="B187" s="100" t="s">
        <v>18</v>
      </c>
      <c r="C187" s="106"/>
      <c r="D187" s="106"/>
      <c r="E187" s="106" t="s">
        <v>271</v>
      </c>
      <c r="F187" s="71" t="s">
        <v>86</v>
      </c>
      <c r="G187" s="102"/>
      <c r="H187" s="102"/>
      <c r="I187" s="102" t="s">
        <v>551</v>
      </c>
      <c r="J187" s="102" t="s">
        <v>12</v>
      </c>
      <c r="K187" s="106"/>
      <c r="L187" s="106"/>
      <c r="M187" s="106"/>
      <c r="N187" s="106"/>
      <c r="O187" s="106">
        <v>15.0</v>
      </c>
      <c r="P187" s="106"/>
    </row>
    <row r="188">
      <c r="A188" s="106" t="s">
        <v>869</v>
      </c>
      <c r="B188" s="100" t="s">
        <v>18</v>
      </c>
      <c r="C188" s="106"/>
      <c r="D188" s="106"/>
      <c r="E188" s="106" t="s">
        <v>271</v>
      </c>
      <c r="F188" s="71" t="s">
        <v>90</v>
      </c>
      <c r="G188" s="102"/>
      <c r="H188" s="102"/>
      <c r="I188" s="102" t="s">
        <v>551</v>
      </c>
      <c r="J188" s="102" t="s">
        <v>12</v>
      </c>
      <c r="K188" s="106"/>
      <c r="L188" s="106"/>
      <c r="M188" s="106"/>
      <c r="N188" s="106"/>
      <c r="O188" s="106">
        <v>31.0</v>
      </c>
      <c r="P188" s="106"/>
    </row>
    <row r="189">
      <c r="A189" s="106" t="s">
        <v>870</v>
      </c>
      <c r="B189" s="100" t="s">
        <v>18</v>
      </c>
      <c r="C189" s="106"/>
      <c r="D189" s="106"/>
      <c r="E189" s="106" t="s">
        <v>271</v>
      </c>
      <c r="F189" s="106" t="s">
        <v>94</v>
      </c>
      <c r="G189" s="102"/>
      <c r="H189" s="102"/>
      <c r="I189" s="102" t="s">
        <v>551</v>
      </c>
      <c r="J189" s="102" t="s">
        <v>12</v>
      </c>
      <c r="K189" s="106"/>
      <c r="L189" s="106"/>
      <c r="M189" s="106"/>
      <c r="N189" s="103"/>
      <c r="O189" s="103">
        <v>1900.0</v>
      </c>
      <c r="P189" s="103"/>
    </row>
    <row r="190">
      <c r="A190" s="106" t="s">
        <v>871</v>
      </c>
      <c r="B190" s="100" t="s">
        <v>18</v>
      </c>
      <c r="C190" s="106"/>
      <c r="D190" s="106"/>
      <c r="E190" s="106" t="s">
        <v>271</v>
      </c>
      <c r="F190" s="71" t="s">
        <v>97</v>
      </c>
      <c r="G190" s="102"/>
      <c r="H190" s="102"/>
      <c r="I190" s="102" t="s">
        <v>551</v>
      </c>
      <c r="J190" s="102" t="s">
        <v>12</v>
      </c>
      <c r="K190" s="106"/>
      <c r="L190" s="106"/>
      <c r="M190" s="106"/>
      <c r="N190" s="103"/>
      <c r="O190" s="103">
        <v>11869.0</v>
      </c>
      <c r="P190" s="103"/>
    </row>
    <row r="191">
      <c r="A191" s="106" t="s">
        <v>872</v>
      </c>
      <c r="B191" s="100" t="s">
        <v>18</v>
      </c>
      <c r="C191" s="106"/>
      <c r="D191" s="106"/>
      <c r="E191" s="106" t="s">
        <v>271</v>
      </c>
      <c r="F191" s="71" t="s">
        <v>101</v>
      </c>
      <c r="G191" s="102"/>
      <c r="H191" s="102"/>
      <c r="I191" s="102" t="s">
        <v>551</v>
      </c>
      <c r="J191" s="102" t="s">
        <v>12</v>
      </c>
      <c r="K191" s="104"/>
      <c r="L191" s="104"/>
      <c r="M191" s="104"/>
      <c r="N191" s="106"/>
      <c r="O191" s="106">
        <v>6.15</v>
      </c>
      <c r="P191" s="106"/>
    </row>
    <row r="192">
      <c r="A192" s="106" t="s">
        <v>873</v>
      </c>
      <c r="B192" s="100" t="s">
        <v>18</v>
      </c>
      <c r="C192" s="106"/>
      <c r="D192" s="106"/>
      <c r="E192" s="106" t="s">
        <v>271</v>
      </c>
      <c r="F192" s="71" t="s">
        <v>101</v>
      </c>
      <c r="G192" s="102"/>
      <c r="H192" s="102"/>
      <c r="I192" s="102" t="s">
        <v>551</v>
      </c>
      <c r="J192" s="102" t="s">
        <v>12</v>
      </c>
      <c r="K192" s="104"/>
      <c r="L192" s="104"/>
      <c r="M192" s="104"/>
      <c r="N192" s="106"/>
      <c r="O192" s="106">
        <v>855.0</v>
      </c>
      <c r="P192" s="106"/>
    </row>
    <row r="193">
      <c r="A193" s="106" t="s">
        <v>874</v>
      </c>
      <c r="B193" s="100" t="s">
        <v>18</v>
      </c>
      <c r="C193" s="106"/>
      <c r="D193" s="106"/>
      <c r="E193" s="106" t="s">
        <v>271</v>
      </c>
      <c r="F193" s="71" t="s">
        <v>101</v>
      </c>
      <c r="G193" s="102"/>
      <c r="H193" s="102"/>
      <c r="I193" s="102" t="s">
        <v>551</v>
      </c>
      <c r="J193" s="102" t="s">
        <v>12</v>
      </c>
      <c r="K193" s="103"/>
      <c r="L193" s="103"/>
      <c r="M193" s="103"/>
      <c r="N193" s="103"/>
      <c r="O193" s="103">
        <v>9480.0</v>
      </c>
      <c r="P193" s="103"/>
    </row>
    <row r="194">
      <c r="A194" s="106" t="s">
        <v>875</v>
      </c>
      <c r="B194" s="100" t="s">
        <v>18</v>
      </c>
      <c r="C194" s="106"/>
      <c r="D194" s="106"/>
      <c r="E194" s="106" t="s">
        <v>271</v>
      </c>
      <c r="F194" s="71" t="s">
        <v>101</v>
      </c>
      <c r="G194" s="102"/>
      <c r="H194" s="102"/>
      <c r="I194" s="102" t="s">
        <v>551</v>
      </c>
      <c r="J194" s="102" t="s">
        <v>12</v>
      </c>
      <c r="K194" s="106"/>
      <c r="L194" s="106"/>
      <c r="M194" s="106"/>
      <c r="N194" s="106"/>
      <c r="O194" s="106">
        <v>62.84</v>
      </c>
      <c r="P194" s="106"/>
    </row>
    <row r="195">
      <c r="A195" s="106" t="s">
        <v>876</v>
      </c>
      <c r="B195" s="100" t="s">
        <v>18</v>
      </c>
      <c r="C195" s="106"/>
      <c r="D195" s="106"/>
      <c r="E195" s="106" t="s">
        <v>271</v>
      </c>
      <c r="F195" s="106" t="s">
        <v>109</v>
      </c>
      <c r="G195" s="102"/>
      <c r="H195" s="102"/>
      <c r="I195" s="102" t="s">
        <v>551</v>
      </c>
      <c r="J195" s="102" t="s">
        <v>12</v>
      </c>
      <c r="K195" s="106"/>
      <c r="L195" s="106"/>
      <c r="M195" s="106"/>
      <c r="N195" s="106"/>
      <c r="O195" s="106">
        <v>481.9</v>
      </c>
      <c r="P195" s="106"/>
    </row>
    <row r="196">
      <c r="A196" s="106" t="s">
        <v>877</v>
      </c>
      <c r="B196" s="100" t="s">
        <v>18</v>
      </c>
      <c r="C196" s="106"/>
      <c r="D196" s="106"/>
      <c r="E196" s="106" t="s">
        <v>271</v>
      </c>
      <c r="F196" s="71" t="s">
        <v>113</v>
      </c>
      <c r="G196" s="102"/>
      <c r="H196" s="102"/>
      <c r="I196" s="102" t="s">
        <v>551</v>
      </c>
      <c r="J196" s="102" t="s">
        <v>12</v>
      </c>
      <c r="K196" s="106"/>
      <c r="L196" s="106"/>
      <c r="M196" s="106"/>
      <c r="N196" s="106"/>
      <c r="O196" s="106">
        <v>4.0</v>
      </c>
      <c r="P196" s="106"/>
    </row>
    <row r="197">
      <c r="A197" s="106" t="s">
        <v>878</v>
      </c>
      <c r="B197" s="100" t="s">
        <v>18</v>
      </c>
      <c r="C197" s="106"/>
      <c r="D197" s="106"/>
      <c r="E197" s="106" t="s">
        <v>271</v>
      </c>
      <c r="F197" s="71" t="s">
        <v>133</v>
      </c>
      <c r="G197" s="102"/>
      <c r="H197" s="102"/>
      <c r="I197" s="102" t="s">
        <v>551</v>
      </c>
      <c r="J197" s="102" t="s">
        <v>12</v>
      </c>
      <c r="K197" s="106"/>
      <c r="L197" s="106"/>
      <c r="M197" s="106"/>
      <c r="N197" s="106"/>
      <c r="O197" s="106">
        <v>716.2</v>
      </c>
      <c r="P197" s="106"/>
    </row>
    <row r="198">
      <c r="A198" s="106" t="s">
        <v>879</v>
      </c>
      <c r="B198" s="100" t="s">
        <v>18</v>
      </c>
      <c r="C198" s="106"/>
      <c r="D198" s="106"/>
      <c r="E198" s="106" t="s">
        <v>271</v>
      </c>
      <c r="F198" s="71" t="s">
        <v>133</v>
      </c>
      <c r="G198" s="102"/>
      <c r="H198" s="102"/>
      <c r="I198" s="102" t="s">
        <v>551</v>
      </c>
      <c r="J198" s="102" t="s">
        <v>12</v>
      </c>
      <c r="K198" s="106"/>
      <c r="L198" s="106"/>
      <c r="M198" s="106"/>
      <c r="N198" s="106"/>
      <c r="O198" s="106">
        <v>0.0</v>
      </c>
      <c r="P198" s="106"/>
    </row>
    <row r="199">
      <c r="A199" s="106" t="s">
        <v>880</v>
      </c>
      <c r="B199" s="100" t="s">
        <v>18</v>
      </c>
      <c r="C199" s="106"/>
      <c r="D199" s="106"/>
      <c r="E199" s="106" t="s">
        <v>271</v>
      </c>
      <c r="F199" s="71" t="s">
        <v>133</v>
      </c>
      <c r="G199" s="102"/>
      <c r="H199" s="102"/>
      <c r="I199" s="102" t="s">
        <v>551</v>
      </c>
      <c r="J199" s="102" t="s">
        <v>12</v>
      </c>
      <c r="K199" s="106"/>
      <c r="L199" s="106"/>
      <c r="M199" s="106"/>
      <c r="N199" s="103"/>
      <c r="O199" s="103">
        <v>11509.0</v>
      </c>
      <c r="P199" s="103"/>
    </row>
    <row r="200">
      <c r="A200" s="106" t="s">
        <v>881</v>
      </c>
      <c r="B200" s="100" t="s">
        <v>18</v>
      </c>
      <c r="C200" s="106"/>
      <c r="D200" s="106"/>
      <c r="E200" s="106" t="s">
        <v>271</v>
      </c>
      <c r="F200" s="106" t="s">
        <v>145</v>
      </c>
      <c r="G200" s="102"/>
      <c r="H200" s="102"/>
      <c r="I200" s="102" t="s">
        <v>551</v>
      </c>
      <c r="J200" s="102" t="s">
        <v>12</v>
      </c>
      <c r="K200" s="106"/>
      <c r="L200" s="106"/>
      <c r="M200" s="106"/>
      <c r="N200" s="103"/>
      <c r="O200" s="103">
        <v>555450.0</v>
      </c>
      <c r="P200" s="103"/>
    </row>
    <row r="201">
      <c r="A201" s="110" t="s">
        <v>904</v>
      </c>
      <c r="B201" s="102" t="s">
        <v>26</v>
      </c>
      <c r="C201" s="106"/>
      <c r="D201" s="106"/>
      <c r="E201" s="106" t="s">
        <v>139</v>
      </c>
      <c r="F201" s="106" t="s">
        <v>139</v>
      </c>
      <c r="G201" s="108"/>
      <c r="H201" s="108"/>
      <c r="I201" s="108" t="s">
        <v>551</v>
      </c>
      <c r="J201" s="108" t="s">
        <v>13</v>
      </c>
      <c r="K201" s="74"/>
      <c r="L201" s="74"/>
      <c r="M201" s="74">
        <v>17.0</v>
      </c>
      <c r="N201" s="75"/>
      <c r="O201" s="75"/>
      <c r="P201" s="75"/>
    </row>
    <row r="202">
      <c r="A202" s="110" t="s">
        <v>905</v>
      </c>
      <c r="B202" s="100" t="s">
        <v>18</v>
      </c>
      <c r="C202" s="101"/>
      <c r="D202" s="101"/>
      <c r="E202" s="101" t="s">
        <v>271</v>
      </c>
      <c r="F202" s="77" t="s">
        <v>34</v>
      </c>
      <c r="G202" s="108"/>
      <c r="H202" s="108"/>
      <c r="I202" s="108" t="s">
        <v>551</v>
      </c>
      <c r="J202" s="108" t="s">
        <v>13</v>
      </c>
      <c r="K202" s="74"/>
      <c r="L202" s="74"/>
      <c r="M202" s="74">
        <v>7.0</v>
      </c>
      <c r="N202" s="75"/>
      <c r="O202" s="75"/>
      <c r="P202" s="75"/>
    </row>
    <row r="203">
      <c r="A203" s="110" t="s">
        <v>906</v>
      </c>
      <c r="B203" s="100" t="s">
        <v>18</v>
      </c>
      <c r="C203" s="101"/>
      <c r="D203" s="101"/>
      <c r="E203" s="101" t="s">
        <v>271</v>
      </c>
      <c r="F203" s="77" t="s">
        <v>34</v>
      </c>
      <c r="G203" s="108"/>
      <c r="H203" s="108"/>
      <c r="I203" s="108" t="s">
        <v>551</v>
      </c>
      <c r="J203" s="108" t="s">
        <v>13</v>
      </c>
      <c r="K203" s="74"/>
      <c r="L203" s="74"/>
      <c r="M203" s="74">
        <v>33.0</v>
      </c>
      <c r="N203" s="75"/>
      <c r="O203" s="75"/>
      <c r="P203" s="75"/>
    </row>
    <row r="204">
      <c r="A204" s="108" t="s">
        <v>907</v>
      </c>
      <c r="B204" s="100" t="s">
        <v>18</v>
      </c>
      <c r="C204" s="101"/>
      <c r="D204" s="101"/>
      <c r="E204" s="101" t="s">
        <v>271</v>
      </c>
      <c r="F204" s="77" t="s">
        <v>34</v>
      </c>
      <c r="G204" s="108"/>
      <c r="H204" s="108"/>
      <c r="I204" s="108" t="s">
        <v>551</v>
      </c>
      <c r="J204" s="108" t="s">
        <v>13</v>
      </c>
      <c r="K204" s="74"/>
      <c r="L204" s="74"/>
      <c r="M204" s="74">
        <v>43.0</v>
      </c>
      <c r="N204" s="75"/>
      <c r="O204" s="75"/>
      <c r="P204" s="75"/>
    </row>
    <row r="205">
      <c r="A205" s="110" t="s">
        <v>908</v>
      </c>
      <c r="B205" s="100" t="s">
        <v>18</v>
      </c>
      <c r="C205" s="101"/>
      <c r="D205" s="101"/>
      <c r="E205" s="101" t="s">
        <v>271</v>
      </c>
      <c r="F205" s="77" t="s">
        <v>34</v>
      </c>
      <c r="G205" s="108"/>
      <c r="H205" s="108"/>
      <c r="I205" s="108" t="s">
        <v>551</v>
      </c>
      <c r="J205" s="108" t="s">
        <v>13</v>
      </c>
      <c r="K205" s="74"/>
      <c r="L205" s="74"/>
      <c r="M205" s="74">
        <v>20.0</v>
      </c>
      <c r="N205" s="75"/>
      <c r="O205" s="75"/>
      <c r="P205" s="75"/>
    </row>
    <row r="206">
      <c r="A206" s="110" t="s">
        <v>909</v>
      </c>
      <c r="B206" s="100" t="s">
        <v>18</v>
      </c>
      <c r="C206" s="101"/>
      <c r="D206" s="101"/>
      <c r="E206" s="101" t="s">
        <v>271</v>
      </c>
      <c r="F206" s="92" t="s">
        <v>39</v>
      </c>
      <c r="G206" s="108"/>
      <c r="H206" s="108"/>
      <c r="I206" s="108" t="s">
        <v>551</v>
      </c>
      <c r="J206" s="108" t="s">
        <v>13</v>
      </c>
      <c r="K206" s="74"/>
      <c r="L206" s="74"/>
      <c r="M206" s="74">
        <v>6.0</v>
      </c>
      <c r="N206" s="75"/>
      <c r="O206" s="75"/>
      <c r="P206" s="75"/>
    </row>
    <row r="207">
      <c r="A207" s="110" t="s">
        <v>910</v>
      </c>
      <c r="B207" s="100" t="s">
        <v>18</v>
      </c>
      <c r="C207" s="101"/>
      <c r="D207" s="101"/>
      <c r="E207" s="101" t="s">
        <v>271</v>
      </c>
      <c r="F207" s="106" t="s">
        <v>45</v>
      </c>
      <c r="G207" s="108"/>
      <c r="H207" s="108"/>
      <c r="I207" s="108" t="s">
        <v>551</v>
      </c>
      <c r="J207" s="108" t="s">
        <v>13</v>
      </c>
      <c r="K207" s="74"/>
      <c r="L207" s="74"/>
      <c r="M207" s="74">
        <v>55.0</v>
      </c>
      <c r="N207" s="75"/>
      <c r="O207" s="75"/>
      <c r="P207" s="75"/>
    </row>
    <row r="208">
      <c r="A208" s="99" t="s">
        <v>911</v>
      </c>
      <c r="B208" s="100" t="s">
        <v>18</v>
      </c>
      <c r="C208" s="101"/>
      <c r="D208" s="101"/>
      <c r="E208" s="101" t="s">
        <v>271</v>
      </c>
      <c r="F208" s="71" t="s">
        <v>53</v>
      </c>
      <c r="G208" s="108"/>
      <c r="H208" s="108"/>
      <c r="I208" s="108" t="s">
        <v>551</v>
      </c>
      <c r="J208" s="108" t="s">
        <v>13</v>
      </c>
      <c r="K208" s="74"/>
      <c r="L208" s="74"/>
      <c r="M208" s="74">
        <v>10.0</v>
      </c>
      <c r="N208" s="75"/>
      <c r="O208" s="75"/>
      <c r="P208" s="75"/>
    </row>
    <row r="209">
      <c r="A209" s="110" t="s">
        <v>912</v>
      </c>
      <c r="B209" s="100" t="s">
        <v>18</v>
      </c>
      <c r="C209" s="101"/>
      <c r="D209" s="101"/>
      <c r="E209" s="101" t="s">
        <v>271</v>
      </c>
      <c r="F209" s="71" t="s">
        <v>132</v>
      </c>
      <c r="G209" s="108"/>
      <c r="H209" s="108"/>
      <c r="I209" s="108" t="s">
        <v>551</v>
      </c>
      <c r="J209" s="108" t="s">
        <v>13</v>
      </c>
      <c r="K209" s="74"/>
      <c r="L209" s="74"/>
      <c r="M209" s="74">
        <v>36.0</v>
      </c>
      <c r="N209" s="75"/>
      <c r="O209" s="75"/>
      <c r="P209" s="75"/>
    </row>
    <row r="210">
      <c r="A210" s="110" t="s">
        <v>913</v>
      </c>
      <c r="B210" s="100" t="s">
        <v>18</v>
      </c>
      <c r="C210" s="101"/>
      <c r="D210" s="101"/>
      <c r="E210" s="101" t="s">
        <v>271</v>
      </c>
      <c r="F210" s="71" t="s">
        <v>132</v>
      </c>
      <c r="G210" s="108"/>
      <c r="H210" s="108"/>
      <c r="I210" s="108" t="s">
        <v>551</v>
      </c>
      <c r="J210" s="108" t="s">
        <v>13</v>
      </c>
      <c r="K210" s="74"/>
      <c r="L210" s="74"/>
      <c r="M210" s="74">
        <v>42.0</v>
      </c>
      <c r="N210" s="75"/>
      <c r="O210" s="75"/>
      <c r="P210" s="75"/>
    </row>
    <row r="211">
      <c r="A211" s="110" t="s">
        <v>914</v>
      </c>
      <c r="B211" s="100" t="s">
        <v>18</v>
      </c>
      <c r="C211" s="101"/>
      <c r="D211" s="101"/>
      <c r="E211" s="101" t="s">
        <v>271</v>
      </c>
      <c r="F211" s="71" t="s">
        <v>133</v>
      </c>
      <c r="G211" s="108"/>
      <c r="H211" s="108"/>
      <c r="I211" s="108" t="s">
        <v>551</v>
      </c>
      <c r="J211" s="108" t="s">
        <v>13</v>
      </c>
      <c r="K211" s="74"/>
      <c r="L211" s="74"/>
      <c r="M211" s="74">
        <v>5.0</v>
      </c>
      <c r="N211" s="75"/>
      <c r="O211" s="75"/>
      <c r="P211" s="75"/>
    </row>
    <row r="212">
      <c r="A212" s="110" t="s">
        <v>915</v>
      </c>
      <c r="B212" s="100" t="s">
        <v>18</v>
      </c>
      <c r="C212" s="101"/>
      <c r="D212" s="101"/>
      <c r="E212" s="101" t="s">
        <v>271</v>
      </c>
      <c r="F212" s="71" t="s">
        <v>133</v>
      </c>
      <c r="G212" s="108"/>
      <c r="H212" s="108"/>
      <c r="I212" s="108" t="s">
        <v>551</v>
      </c>
      <c r="J212" s="108" t="s">
        <v>13</v>
      </c>
      <c r="K212" s="74"/>
      <c r="L212" s="74"/>
      <c r="M212" s="74">
        <v>8.0</v>
      </c>
      <c r="N212" s="75"/>
      <c r="O212" s="75"/>
      <c r="P212" s="75"/>
    </row>
    <row r="213">
      <c r="A213" s="108" t="s">
        <v>916</v>
      </c>
      <c r="B213" s="100" t="s">
        <v>18</v>
      </c>
      <c r="C213" s="101"/>
      <c r="D213" s="101"/>
      <c r="E213" s="101" t="s">
        <v>271</v>
      </c>
      <c r="F213" s="71" t="s">
        <v>133</v>
      </c>
      <c r="G213" s="108"/>
      <c r="H213" s="108"/>
      <c r="I213" s="108" t="s">
        <v>551</v>
      </c>
      <c r="J213" s="108" t="s">
        <v>13</v>
      </c>
      <c r="K213" s="74"/>
      <c r="L213" s="74"/>
      <c r="M213" s="74">
        <v>16.0</v>
      </c>
      <c r="N213" s="75"/>
      <c r="O213" s="75"/>
      <c r="P213" s="75"/>
    </row>
    <row r="214" hidden="1">
      <c r="A214" s="110"/>
      <c r="B214" s="100"/>
      <c r="C214" s="101"/>
      <c r="D214" s="101"/>
      <c r="E214" s="101"/>
      <c r="F214" s="102"/>
      <c r="G214" s="108"/>
      <c r="H214" s="108"/>
      <c r="I214" s="108"/>
      <c r="J214" s="108"/>
      <c r="K214" s="74"/>
      <c r="L214" s="74"/>
      <c r="M214" s="74"/>
      <c r="N214" s="75"/>
      <c r="O214" s="75"/>
      <c r="P214" s="75"/>
    </row>
    <row r="215" hidden="1">
      <c r="A215" s="110"/>
      <c r="B215" s="100"/>
      <c r="C215" s="101"/>
      <c r="D215" s="101"/>
      <c r="E215" s="101"/>
      <c r="F215" s="102"/>
      <c r="G215" s="108"/>
      <c r="H215" s="108"/>
      <c r="I215" s="108"/>
      <c r="J215" s="108"/>
      <c r="K215" s="74"/>
      <c r="L215" s="74"/>
      <c r="M215" s="74"/>
      <c r="N215" s="75"/>
      <c r="O215" s="75"/>
      <c r="P215" s="75"/>
    </row>
    <row r="216" hidden="1">
      <c r="A216" s="110"/>
      <c r="B216" s="100"/>
      <c r="C216" s="101"/>
      <c r="D216" s="101"/>
      <c r="E216" s="101"/>
      <c r="F216" s="102"/>
      <c r="G216" s="108"/>
      <c r="H216" s="108"/>
      <c r="I216" s="108"/>
      <c r="J216" s="108"/>
      <c r="K216" s="74"/>
      <c r="L216" s="74"/>
      <c r="M216" s="74"/>
      <c r="N216" s="75"/>
      <c r="O216" s="75"/>
      <c r="P216" s="75"/>
    </row>
    <row r="217" hidden="1">
      <c r="A217" s="110"/>
      <c r="B217" s="100"/>
      <c r="C217" s="101"/>
      <c r="D217" s="101"/>
      <c r="E217" s="101"/>
      <c r="F217" s="102"/>
      <c r="G217" s="108"/>
      <c r="H217" s="108"/>
      <c r="I217" s="108"/>
      <c r="J217" s="108"/>
      <c r="K217" s="74"/>
      <c r="L217" s="74"/>
      <c r="M217" s="74"/>
      <c r="N217" s="75"/>
      <c r="O217" s="75"/>
      <c r="P217" s="75"/>
    </row>
    <row r="218" hidden="1">
      <c r="A218" s="110"/>
      <c r="B218" s="100"/>
      <c r="C218" s="101"/>
      <c r="D218" s="101"/>
      <c r="E218" s="101"/>
      <c r="F218" s="102"/>
      <c r="G218" s="108"/>
      <c r="H218" s="108"/>
      <c r="I218" s="108"/>
      <c r="J218" s="108"/>
      <c r="K218" s="74"/>
      <c r="L218" s="74"/>
      <c r="M218" s="74"/>
      <c r="N218" s="75"/>
      <c r="O218" s="75"/>
      <c r="P218" s="75"/>
    </row>
    <row r="219" hidden="1">
      <c r="A219" s="110"/>
      <c r="B219" s="100"/>
      <c r="C219" s="101"/>
      <c r="D219" s="101"/>
      <c r="E219" s="101"/>
      <c r="F219" s="102"/>
      <c r="G219" s="108"/>
      <c r="H219" s="108"/>
      <c r="I219" s="108"/>
      <c r="J219" s="108"/>
      <c r="K219" s="74"/>
      <c r="L219" s="74"/>
      <c r="M219" s="74"/>
      <c r="N219" s="75"/>
      <c r="O219" s="75"/>
      <c r="P219" s="75"/>
    </row>
    <row r="220" hidden="1">
      <c r="A220" s="110"/>
      <c r="B220" s="100"/>
      <c r="C220" s="101"/>
      <c r="D220" s="101"/>
      <c r="E220" s="101"/>
      <c r="F220" s="102"/>
      <c r="G220" s="108"/>
      <c r="H220" s="108"/>
      <c r="I220" s="108"/>
      <c r="J220" s="108"/>
      <c r="K220" s="74"/>
      <c r="L220" s="74"/>
      <c r="M220" s="74"/>
      <c r="N220" s="75"/>
      <c r="O220" s="75"/>
      <c r="P220" s="75"/>
    </row>
    <row r="221" hidden="1">
      <c r="A221" s="110"/>
      <c r="B221" s="100"/>
      <c r="C221" s="101"/>
      <c r="D221" s="101"/>
      <c r="E221" s="101"/>
      <c r="F221" s="102"/>
      <c r="G221" s="108"/>
      <c r="H221" s="108"/>
      <c r="I221" s="108"/>
      <c r="J221" s="108"/>
      <c r="K221" s="74"/>
      <c r="L221" s="74"/>
      <c r="M221" s="74"/>
      <c r="N221" s="75"/>
      <c r="O221" s="75"/>
      <c r="P221" s="75"/>
    </row>
    <row r="222" hidden="1">
      <c r="A222" s="110"/>
      <c r="B222" s="100"/>
      <c r="C222" s="101"/>
      <c r="D222" s="101"/>
      <c r="E222" s="101"/>
      <c r="F222" s="102"/>
      <c r="G222" s="108"/>
      <c r="H222" s="108"/>
      <c r="I222" s="108"/>
      <c r="J222" s="108"/>
      <c r="K222" s="74"/>
      <c r="L222" s="74"/>
      <c r="M222" s="74"/>
      <c r="N222" s="75"/>
      <c r="O222" s="75"/>
      <c r="P222" s="75"/>
    </row>
    <row r="223" hidden="1">
      <c r="A223" s="110"/>
      <c r="B223" s="100"/>
      <c r="C223" s="101"/>
      <c r="D223" s="101"/>
      <c r="E223" s="101"/>
      <c r="F223" s="102"/>
      <c r="G223" s="108"/>
      <c r="H223" s="108"/>
      <c r="I223" s="108"/>
      <c r="J223" s="108"/>
      <c r="K223" s="74"/>
      <c r="L223" s="74"/>
      <c r="M223" s="74"/>
      <c r="N223" s="75"/>
      <c r="O223" s="75"/>
      <c r="P223" s="75"/>
    </row>
    <row r="224" hidden="1">
      <c r="A224" s="110"/>
      <c r="B224" s="100"/>
      <c r="C224" s="101"/>
      <c r="D224" s="101"/>
      <c r="E224" s="101"/>
      <c r="F224" s="102"/>
      <c r="G224" s="108"/>
      <c r="H224" s="108"/>
      <c r="I224" s="108"/>
      <c r="J224" s="108"/>
      <c r="K224" s="74"/>
      <c r="L224" s="74"/>
      <c r="M224" s="74"/>
      <c r="N224" s="75"/>
      <c r="O224" s="75"/>
      <c r="P224" s="75"/>
    </row>
    <row r="225" hidden="1">
      <c r="A225" s="110"/>
      <c r="B225" s="100"/>
      <c r="C225" s="101"/>
      <c r="D225" s="101"/>
      <c r="E225" s="101"/>
      <c r="F225" s="102"/>
      <c r="G225" s="108"/>
      <c r="H225" s="108"/>
      <c r="I225" s="108"/>
      <c r="J225" s="108"/>
      <c r="K225" s="74"/>
      <c r="L225" s="74"/>
      <c r="M225" s="74"/>
      <c r="N225" s="75"/>
      <c r="O225" s="75"/>
      <c r="P225" s="75"/>
    </row>
    <row r="226" hidden="1">
      <c r="A226" s="110"/>
      <c r="B226" s="100"/>
      <c r="C226" s="101"/>
      <c r="D226" s="101"/>
      <c r="E226" s="101"/>
      <c r="F226" s="102"/>
      <c r="G226" s="108"/>
      <c r="H226" s="108"/>
      <c r="I226" s="108"/>
      <c r="J226" s="108"/>
      <c r="K226" s="74"/>
      <c r="L226" s="74"/>
      <c r="M226" s="74"/>
      <c r="N226" s="75"/>
      <c r="O226" s="75"/>
      <c r="P226" s="75"/>
    </row>
    <row r="227" hidden="1">
      <c r="A227" s="110"/>
      <c r="B227" s="100"/>
      <c r="C227" s="101"/>
      <c r="D227" s="101"/>
      <c r="E227" s="101"/>
      <c r="F227" s="102"/>
      <c r="G227" s="108"/>
      <c r="H227" s="108"/>
      <c r="I227" s="108"/>
      <c r="J227" s="108"/>
      <c r="K227" s="74"/>
      <c r="L227" s="74"/>
      <c r="M227" s="74"/>
      <c r="N227" s="75"/>
      <c r="O227" s="75"/>
      <c r="P227" s="75"/>
    </row>
    <row r="228" hidden="1">
      <c r="A228" s="110"/>
      <c r="B228" s="100"/>
      <c r="C228" s="101"/>
      <c r="D228" s="101"/>
      <c r="E228" s="101"/>
      <c r="F228" s="102"/>
      <c r="G228" s="108"/>
      <c r="H228" s="108"/>
      <c r="I228" s="108"/>
      <c r="J228" s="108"/>
      <c r="K228" s="74"/>
      <c r="L228" s="74"/>
      <c r="M228" s="74"/>
      <c r="N228" s="75"/>
      <c r="O228" s="75"/>
      <c r="P228" s="75"/>
    </row>
    <row r="229" hidden="1">
      <c r="A229" s="110"/>
      <c r="B229" s="100"/>
      <c r="C229" s="101"/>
      <c r="D229" s="101"/>
      <c r="E229" s="101"/>
      <c r="F229" s="102"/>
      <c r="G229" s="108"/>
      <c r="H229" s="108"/>
      <c r="I229" s="108"/>
      <c r="J229" s="108"/>
      <c r="K229" s="74"/>
      <c r="L229" s="74"/>
      <c r="M229" s="74"/>
      <c r="N229" s="75"/>
      <c r="O229" s="75"/>
      <c r="P229" s="75"/>
    </row>
    <row r="230" hidden="1">
      <c r="A230" s="110"/>
      <c r="B230" s="100"/>
      <c r="C230" s="101"/>
      <c r="D230" s="101"/>
      <c r="E230" s="101"/>
      <c r="F230" s="102"/>
      <c r="G230" s="108"/>
      <c r="H230" s="108"/>
      <c r="I230" s="108"/>
      <c r="J230" s="108"/>
      <c r="K230" s="74"/>
      <c r="L230" s="74"/>
      <c r="M230" s="74"/>
      <c r="N230" s="75"/>
      <c r="O230" s="75"/>
      <c r="P230" s="75"/>
    </row>
    <row r="231" hidden="1">
      <c r="A231" s="110"/>
      <c r="B231" s="100"/>
      <c r="C231" s="101"/>
      <c r="D231" s="101"/>
      <c r="E231" s="101"/>
      <c r="F231" s="102"/>
      <c r="G231" s="108"/>
      <c r="H231" s="108"/>
      <c r="I231" s="108"/>
      <c r="J231" s="108"/>
      <c r="K231" s="74"/>
      <c r="L231" s="74"/>
      <c r="M231" s="74"/>
      <c r="N231" s="75"/>
      <c r="O231" s="75"/>
      <c r="P231" s="75"/>
    </row>
    <row r="232" hidden="1">
      <c r="A232" s="110"/>
      <c r="B232" s="100"/>
      <c r="C232" s="101"/>
      <c r="D232" s="101"/>
      <c r="E232" s="101"/>
      <c r="F232" s="102"/>
      <c r="G232" s="108"/>
      <c r="H232" s="108"/>
      <c r="I232" s="108"/>
      <c r="J232" s="108"/>
      <c r="K232" s="74"/>
      <c r="L232" s="74"/>
      <c r="M232" s="74"/>
      <c r="N232" s="75"/>
      <c r="O232" s="75"/>
      <c r="P232" s="75"/>
    </row>
    <row r="233" hidden="1">
      <c r="A233" s="110"/>
      <c r="B233" s="100"/>
      <c r="C233" s="101"/>
      <c r="D233" s="101"/>
      <c r="E233" s="101"/>
      <c r="F233" s="102"/>
      <c r="G233" s="108"/>
      <c r="H233" s="108"/>
      <c r="I233" s="108"/>
      <c r="J233" s="108"/>
      <c r="K233" s="74"/>
      <c r="L233" s="74"/>
      <c r="M233" s="74"/>
      <c r="N233" s="75"/>
      <c r="O233" s="75"/>
      <c r="P233" s="75"/>
    </row>
    <row r="234" hidden="1">
      <c r="A234" s="110"/>
      <c r="B234" s="100"/>
      <c r="C234" s="101"/>
      <c r="D234" s="101"/>
      <c r="E234" s="101"/>
      <c r="F234" s="102"/>
      <c r="G234" s="108"/>
      <c r="H234" s="108"/>
      <c r="I234" s="108"/>
      <c r="J234" s="108"/>
      <c r="K234" s="74"/>
      <c r="L234" s="74"/>
      <c r="M234" s="74"/>
      <c r="N234" s="75"/>
      <c r="O234" s="75"/>
      <c r="P234" s="75"/>
    </row>
    <row r="235" hidden="1">
      <c r="A235" s="110"/>
      <c r="B235" s="100"/>
      <c r="C235" s="101"/>
      <c r="D235" s="101"/>
      <c r="E235" s="101"/>
      <c r="F235" s="102"/>
      <c r="G235" s="108"/>
      <c r="H235" s="108"/>
      <c r="I235" s="108"/>
      <c r="J235" s="108"/>
      <c r="K235" s="74"/>
      <c r="L235" s="74"/>
      <c r="M235" s="74"/>
      <c r="N235" s="75"/>
      <c r="O235" s="75"/>
      <c r="P235" s="75"/>
    </row>
    <row r="236" hidden="1">
      <c r="A236" s="110"/>
      <c r="B236" s="100"/>
      <c r="C236" s="101"/>
      <c r="D236" s="101"/>
      <c r="E236" s="101"/>
      <c r="F236" s="102"/>
      <c r="G236" s="108"/>
      <c r="H236" s="108"/>
      <c r="I236" s="108"/>
      <c r="J236" s="108"/>
      <c r="K236" s="74"/>
      <c r="L236" s="74"/>
      <c r="M236" s="74"/>
      <c r="N236" s="75"/>
      <c r="O236" s="75"/>
      <c r="P236" s="75"/>
    </row>
    <row r="237" hidden="1">
      <c r="A237" s="110"/>
      <c r="B237" s="100"/>
      <c r="C237" s="101"/>
      <c r="D237" s="101"/>
      <c r="E237" s="101"/>
      <c r="F237" s="102"/>
      <c r="G237" s="108"/>
      <c r="H237" s="108"/>
      <c r="I237" s="108"/>
      <c r="J237" s="108"/>
      <c r="K237" s="74"/>
      <c r="L237" s="74"/>
      <c r="M237" s="74"/>
      <c r="N237" s="75"/>
      <c r="O237" s="75"/>
      <c r="P237" s="75"/>
    </row>
    <row r="238" hidden="1">
      <c r="A238" s="110"/>
      <c r="B238" s="100"/>
      <c r="C238" s="101"/>
      <c r="D238" s="101"/>
      <c r="E238" s="101"/>
      <c r="F238" s="102"/>
      <c r="G238" s="108"/>
      <c r="H238" s="108"/>
      <c r="I238" s="108"/>
      <c r="J238" s="108"/>
      <c r="K238" s="74"/>
      <c r="L238" s="74"/>
      <c r="M238" s="74"/>
      <c r="N238" s="75"/>
      <c r="O238" s="75"/>
      <c r="P238" s="75"/>
    </row>
    <row r="239" hidden="1">
      <c r="A239" s="110"/>
      <c r="B239" s="100"/>
      <c r="C239" s="101"/>
      <c r="D239" s="101"/>
      <c r="E239" s="101"/>
      <c r="F239" s="102"/>
      <c r="G239" s="108"/>
      <c r="H239" s="108"/>
      <c r="I239" s="108"/>
      <c r="J239" s="108"/>
      <c r="K239" s="74"/>
      <c r="L239" s="74"/>
      <c r="M239" s="74"/>
      <c r="N239" s="75"/>
      <c r="O239" s="75"/>
      <c r="P239" s="75"/>
    </row>
    <row r="240" hidden="1">
      <c r="A240" s="110"/>
      <c r="B240" s="100"/>
      <c r="C240" s="101"/>
      <c r="D240" s="101"/>
      <c r="E240" s="101"/>
      <c r="F240" s="102"/>
      <c r="G240" s="108"/>
      <c r="H240" s="108"/>
      <c r="I240" s="108"/>
      <c r="J240" s="108"/>
      <c r="K240" s="74"/>
      <c r="L240" s="74"/>
      <c r="M240" s="74"/>
      <c r="N240" s="75"/>
      <c r="O240" s="75"/>
      <c r="P240" s="75"/>
    </row>
    <row r="241" hidden="1">
      <c r="A241" s="110"/>
      <c r="B241" s="100"/>
      <c r="C241" s="101"/>
      <c r="D241" s="101"/>
      <c r="E241" s="101"/>
      <c r="F241" s="102"/>
      <c r="G241" s="108"/>
      <c r="H241" s="108"/>
      <c r="I241" s="108"/>
      <c r="J241" s="108"/>
      <c r="K241" s="74"/>
      <c r="L241" s="74"/>
      <c r="M241" s="74"/>
      <c r="N241" s="75"/>
      <c r="O241" s="75"/>
      <c r="P241" s="75"/>
    </row>
    <row r="242" hidden="1">
      <c r="A242" s="110"/>
      <c r="B242" s="100"/>
      <c r="C242" s="101"/>
      <c r="D242" s="101"/>
      <c r="E242" s="101"/>
      <c r="F242" s="102"/>
      <c r="G242" s="108"/>
      <c r="H242" s="108"/>
      <c r="I242" s="108"/>
      <c r="J242" s="108"/>
      <c r="K242" s="74"/>
      <c r="L242" s="74"/>
      <c r="M242" s="74"/>
      <c r="N242" s="75"/>
      <c r="O242" s="75"/>
      <c r="P242" s="75"/>
    </row>
    <row r="243" hidden="1">
      <c r="A243" s="110"/>
      <c r="B243" s="100"/>
      <c r="C243" s="101"/>
      <c r="D243" s="101"/>
      <c r="E243" s="101"/>
      <c r="F243" s="102"/>
      <c r="G243" s="108"/>
      <c r="H243" s="108"/>
      <c r="I243" s="108"/>
      <c r="J243" s="108"/>
      <c r="K243" s="74"/>
      <c r="L243" s="74"/>
      <c r="M243" s="74"/>
      <c r="N243" s="75"/>
      <c r="O243" s="75"/>
      <c r="P243" s="75"/>
    </row>
    <row r="244" hidden="1">
      <c r="A244" s="110"/>
      <c r="B244" s="100"/>
      <c r="C244" s="101"/>
      <c r="D244" s="101"/>
      <c r="E244" s="101"/>
      <c r="F244" s="102"/>
      <c r="G244" s="108"/>
      <c r="H244" s="108"/>
      <c r="I244" s="108"/>
      <c r="J244" s="108"/>
      <c r="K244" s="74"/>
      <c r="L244" s="74"/>
      <c r="M244" s="74"/>
      <c r="N244" s="75"/>
      <c r="O244" s="75"/>
      <c r="P244" s="75"/>
    </row>
    <row r="245" hidden="1">
      <c r="A245" s="110"/>
      <c r="B245" s="100"/>
      <c r="C245" s="101"/>
      <c r="D245" s="101"/>
      <c r="E245" s="101"/>
      <c r="F245" s="102"/>
      <c r="G245" s="108"/>
      <c r="H245" s="108"/>
      <c r="I245" s="108"/>
      <c r="J245" s="108"/>
      <c r="K245" s="74"/>
      <c r="L245" s="74"/>
      <c r="M245" s="74"/>
      <c r="N245" s="75"/>
      <c r="O245" s="75"/>
      <c r="P245" s="75"/>
    </row>
    <row r="246" hidden="1">
      <c r="A246" s="110"/>
      <c r="B246" s="100"/>
      <c r="C246" s="101"/>
      <c r="D246" s="101"/>
      <c r="E246" s="101"/>
      <c r="F246" s="102"/>
      <c r="G246" s="108"/>
      <c r="H246" s="108"/>
      <c r="I246" s="108"/>
      <c r="J246" s="108"/>
      <c r="K246" s="74"/>
      <c r="L246" s="74"/>
      <c r="M246" s="74"/>
      <c r="N246" s="75"/>
      <c r="O246" s="75"/>
      <c r="P246" s="75"/>
    </row>
    <row r="247" hidden="1">
      <c r="A247" s="110"/>
      <c r="B247" s="100"/>
      <c r="C247" s="101"/>
      <c r="D247" s="101"/>
      <c r="E247" s="101"/>
      <c r="F247" s="102"/>
      <c r="G247" s="108"/>
      <c r="H247" s="108"/>
      <c r="I247" s="108"/>
      <c r="J247" s="108"/>
      <c r="K247" s="74"/>
      <c r="L247" s="74"/>
      <c r="M247" s="74"/>
      <c r="N247" s="75"/>
      <c r="O247" s="75"/>
      <c r="P247" s="75"/>
    </row>
    <row r="248" hidden="1">
      <c r="A248" s="110"/>
      <c r="B248" s="100"/>
      <c r="C248" s="101"/>
      <c r="D248" s="101"/>
      <c r="E248" s="101"/>
      <c r="F248" s="102"/>
      <c r="G248" s="108"/>
      <c r="H248" s="108"/>
      <c r="I248" s="108"/>
      <c r="J248" s="108"/>
      <c r="K248" s="74"/>
      <c r="L248" s="74"/>
      <c r="M248" s="74"/>
      <c r="N248" s="75"/>
      <c r="O248" s="75"/>
      <c r="P248" s="75"/>
    </row>
    <row r="249" hidden="1">
      <c r="A249" s="110"/>
      <c r="B249" s="100"/>
      <c r="C249" s="101"/>
      <c r="D249" s="101"/>
      <c r="E249" s="101"/>
      <c r="F249" s="102"/>
      <c r="G249" s="108"/>
      <c r="H249" s="108"/>
      <c r="I249" s="108"/>
      <c r="J249" s="108"/>
      <c r="K249" s="74"/>
      <c r="L249" s="74"/>
      <c r="M249" s="74"/>
      <c r="N249" s="75"/>
      <c r="O249" s="75"/>
      <c r="P249" s="75"/>
    </row>
    <row r="250" hidden="1">
      <c r="A250" s="110"/>
      <c r="B250" s="100"/>
      <c r="C250" s="101"/>
      <c r="D250" s="101"/>
      <c r="E250" s="101"/>
      <c r="F250" s="102"/>
      <c r="G250" s="108"/>
      <c r="H250" s="108"/>
      <c r="I250" s="108"/>
      <c r="J250" s="108"/>
      <c r="K250" s="74"/>
      <c r="L250" s="74"/>
      <c r="M250" s="74"/>
      <c r="N250" s="75"/>
      <c r="O250" s="75"/>
      <c r="P250" s="75"/>
    </row>
    <row r="251" hidden="1">
      <c r="A251" s="110"/>
      <c r="B251" s="100"/>
      <c r="C251" s="101"/>
      <c r="D251" s="101"/>
      <c r="E251" s="101"/>
      <c r="F251" s="102"/>
      <c r="G251" s="108"/>
      <c r="H251" s="108"/>
      <c r="I251" s="108"/>
      <c r="J251" s="108"/>
      <c r="K251" s="74"/>
      <c r="L251" s="74"/>
      <c r="M251" s="74"/>
      <c r="N251" s="75"/>
      <c r="O251" s="75"/>
      <c r="P251" s="75"/>
    </row>
    <row r="252" hidden="1">
      <c r="A252" s="110"/>
      <c r="B252" s="100"/>
      <c r="C252" s="101"/>
      <c r="D252" s="101"/>
      <c r="E252" s="101"/>
      <c r="F252" s="102"/>
      <c r="G252" s="108"/>
      <c r="H252" s="108"/>
      <c r="I252" s="108"/>
      <c r="J252" s="108"/>
      <c r="K252" s="74"/>
      <c r="L252" s="74"/>
      <c r="M252" s="74"/>
      <c r="N252" s="75"/>
      <c r="O252" s="75"/>
      <c r="P252" s="75"/>
    </row>
    <row r="253" hidden="1">
      <c r="A253" s="110"/>
      <c r="B253" s="100"/>
      <c r="C253" s="101"/>
      <c r="D253" s="101"/>
      <c r="E253" s="101"/>
      <c r="F253" s="102"/>
      <c r="G253" s="108"/>
      <c r="H253" s="108"/>
      <c r="I253" s="108"/>
      <c r="J253" s="108"/>
      <c r="K253" s="74"/>
      <c r="L253" s="74"/>
      <c r="M253" s="74"/>
      <c r="N253" s="75"/>
      <c r="O253" s="75"/>
      <c r="P253" s="75"/>
    </row>
    <row r="254" hidden="1">
      <c r="A254" s="110"/>
      <c r="B254" s="100"/>
      <c r="C254" s="101"/>
      <c r="D254" s="101"/>
      <c r="E254" s="101"/>
      <c r="F254" s="102"/>
      <c r="G254" s="108"/>
      <c r="H254" s="108"/>
      <c r="I254" s="108"/>
      <c r="J254" s="108"/>
      <c r="K254" s="74"/>
      <c r="L254" s="74"/>
      <c r="M254" s="74"/>
      <c r="N254" s="75"/>
      <c r="O254" s="75"/>
      <c r="P254" s="75"/>
    </row>
    <row r="255" hidden="1">
      <c r="A255" s="110"/>
      <c r="B255" s="100"/>
      <c r="C255" s="101"/>
      <c r="D255" s="101"/>
      <c r="E255" s="101"/>
      <c r="F255" s="102"/>
      <c r="G255" s="108"/>
      <c r="H255" s="108"/>
      <c r="I255" s="108"/>
      <c r="J255" s="108"/>
      <c r="K255" s="74"/>
      <c r="L255" s="74"/>
      <c r="M255" s="74"/>
      <c r="N255" s="75"/>
      <c r="O255" s="75"/>
      <c r="P255" s="75"/>
    </row>
    <row r="256" hidden="1">
      <c r="A256" s="110"/>
      <c r="B256" s="100"/>
      <c r="C256" s="101"/>
      <c r="D256" s="101"/>
      <c r="E256" s="101"/>
      <c r="F256" s="102"/>
      <c r="G256" s="108"/>
      <c r="H256" s="108"/>
      <c r="I256" s="108"/>
      <c r="J256" s="108"/>
      <c r="K256" s="74"/>
      <c r="L256" s="74"/>
      <c r="M256" s="74"/>
      <c r="N256" s="75"/>
      <c r="O256" s="75"/>
      <c r="P256" s="75"/>
    </row>
    <row r="257" hidden="1">
      <c r="A257" s="110"/>
      <c r="B257" s="100"/>
      <c r="C257" s="101"/>
      <c r="D257" s="101"/>
      <c r="E257" s="101"/>
      <c r="F257" s="102"/>
      <c r="G257" s="108"/>
      <c r="H257" s="108"/>
      <c r="I257" s="108"/>
      <c r="J257" s="108"/>
      <c r="K257" s="74"/>
      <c r="L257" s="74"/>
      <c r="M257" s="74"/>
      <c r="N257" s="75"/>
      <c r="O257" s="75"/>
      <c r="P257" s="75"/>
    </row>
    <row r="258" hidden="1">
      <c r="A258" s="110"/>
      <c r="B258" s="100"/>
      <c r="C258" s="101"/>
      <c r="D258" s="101"/>
      <c r="E258" s="101"/>
      <c r="F258" s="102"/>
      <c r="G258" s="108"/>
      <c r="H258" s="108"/>
      <c r="I258" s="108"/>
      <c r="J258" s="108"/>
      <c r="K258" s="74"/>
      <c r="L258" s="74"/>
      <c r="M258" s="74"/>
      <c r="N258" s="75"/>
      <c r="O258" s="75"/>
      <c r="P258" s="75"/>
    </row>
    <row r="259" hidden="1">
      <c r="A259" s="110"/>
      <c r="B259" s="100"/>
      <c r="C259" s="101"/>
      <c r="D259" s="101"/>
      <c r="E259" s="101"/>
      <c r="F259" s="102"/>
      <c r="G259" s="108"/>
      <c r="H259" s="108"/>
      <c r="I259" s="108"/>
      <c r="J259" s="108"/>
      <c r="K259" s="74"/>
      <c r="L259" s="74"/>
      <c r="M259" s="74"/>
      <c r="N259" s="75"/>
      <c r="O259" s="75"/>
      <c r="P259" s="75"/>
    </row>
    <row r="260" hidden="1">
      <c r="A260" s="110"/>
      <c r="B260" s="100"/>
      <c r="C260" s="101"/>
      <c r="D260" s="101"/>
      <c r="E260" s="101"/>
      <c r="F260" s="102"/>
      <c r="G260" s="108"/>
      <c r="H260" s="108"/>
      <c r="I260" s="108"/>
      <c r="J260" s="108"/>
      <c r="K260" s="74"/>
      <c r="L260" s="74"/>
      <c r="M260" s="74"/>
      <c r="N260" s="75"/>
      <c r="O260" s="75"/>
      <c r="P260" s="75"/>
    </row>
    <row r="261" hidden="1">
      <c r="A261" s="110"/>
      <c r="B261" s="100"/>
      <c r="C261" s="101"/>
      <c r="D261" s="101"/>
      <c r="E261" s="101"/>
      <c r="F261" s="102"/>
      <c r="G261" s="108"/>
      <c r="H261" s="108"/>
      <c r="I261" s="108"/>
      <c r="J261" s="108"/>
      <c r="K261" s="74"/>
      <c r="L261" s="74"/>
      <c r="M261" s="74"/>
      <c r="N261" s="75"/>
      <c r="O261" s="75"/>
      <c r="P261" s="75"/>
    </row>
    <row r="262" hidden="1">
      <c r="A262" s="110"/>
      <c r="B262" s="100"/>
      <c r="C262" s="101"/>
      <c r="D262" s="101"/>
      <c r="E262" s="101"/>
      <c r="F262" s="102"/>
      <c r="G262" s="108"/>
      <c r="H262" s="108"/>
      <c r="I262" s="108"/>
      <c r="J262" s="108"/>
      <c r="K262" s="74"/>
      <c r="L262" s="74"/>
      <c r="M262" s="74"/>
      <c r="N262" s="75"/>
      <c r="O262" s="75"/>
      <c r="P262" s="75"/>
    </row>
    <row r="263" hidden="1">
      <c r="A263" s="110"/>
      <c r="B263" s="100"/>
      <c r="C263" s="101"/>
      <c r="D263" s="101"/>
      <c r="E263" s="101"/>
      <c r="F263" s="102"/>
      <c r="G263" s="108"/>
      <c r="H263" s="108"/>
      <c r="I263" s="108"/>
      <c r="J263" s="108"/>
      <c r="K263" s="74"/>
      <c r="L263" s="74"/>
      <c r="M263" s="74"/>
      <c r="N263" s="75"/>
      <c r="O263" s="75"/>
      <c r="P263" s="75"/>
    </row>
    <row r="264" hidden="1">
      <c r="A264" s="110"/>
      <c r="B264" s="100"/>
      <c r="C264" s="101"/>
      <c r="D264" s="101"/>
      <c r="E264" s="101"/>
      <c r="F264" s="102"/>
      <c r="G264" s="108"/>
      <c r="H264" s="108"/>
      <c r="I264" s="108"/>
      <c r="J264" s="108"/>
      <c r="K264" s="74"/>
      <c r="L264" s="74"/>
      <c r="M264" s="74"/>
      <c r="N264" s="75"/>
      <c r="O264" s="75"/>
      <c r="P264" s="75"/>
    </row>
    <row r="265" hidden="1">
      <c r="A265" s="110"/>
      <c r="B265" s="100"/>
      <c r="C265" s="101"/>
      <c r="D265" s="101"/>
      <c r="E265" s="101"/>
      <c r="F265" s="102"/>
      <c r="G265" s="108"/>
      <c r="H265" s="108"/>
      <c r="I265" s="108"/>
      <c r="J265" s="108"/>
      <c r="K265" s="74"/>
      <c r="L265" s="74"/>
      <c r="M265" s="74"/>
      <c r="N265" s="75"/>
      <c r="O265" s="75"/>
      <c r="P265" s="75"/>
    </row>
    <row r="266" hidden="1">
      <c r="A266" s="110"/>
      <c r="B266" s="100"/>
      <c r="C266" s="101"/>
      <c r="D266" s="101"/>
      <c r="E266" s="101"/>
      <c r="F266" s="102"/>
      <c r="G266" s="108"/>
      <c r="H266" s="108"/>
      <c r="I266" s="108"/>
      <c r="J266" s="108"/>
      <c r="K266" s="74"/>
      <c r="L266" s="74"/>
      <c r="M266" s="74"/>
      <c r="N266" s="75"/>
      <c r="O266" s="75"/>
      <c r="P266" s="75"/>
    </row>
    <row r="267" hidden="1">
      <c r="A267" s="110"/>
      <c r="B267" s="100"/>
      <c r="C267" s="101"/>
      <c r="D267" s="101"/>
      <c r="E267" s="101"/>
      <c r="F267" s="102"/>
      <c r="G267" s="108"/>
      <c r="H267" s="108"/>
      <c r="I267" s="108"/>
      <c r="J267" s="108"/>
      <c r="K267" s="74"/>
      <c r="L267" s="74"/>
      <c r="M267" s="74"/>
      <c r="N267" s="75"/>
      <c r="O267" s="75"/>
      <c r="P267" s="75"/>
    </row>
    <row r="268" hidden="1">
      <c r="A268" s="110"/>
      <c r="B268" s="100"/>
      <c r="C268" s="101"/>
      <c r="D268" s="101"/>
      <c r="E268" s="101"/>
      <c r="F268" s="102"/>
      <c r="G268" s="108"/>
      <c r="H268" s="108"/>
      <c r="I268" s="108"/>
      <c r="J268" s="108"/>
      <c r="K268" s="74"/>
      <c r="L268" s="74"/>
      <c r="M268" s="74"/>
      <c r="N268" s="75"/>
      <c r="O268" s="75"/>
      <c r="P268" s="75"/>
    </row>
    <row r="269" hidden="1">
      <c r="A269" s="110"/>
      <c r="B269" s="100"/>
      <c r="C269" s="101"/>
      <c r="D269" s="101"/>
      <c r="E269" s="101"/>
      <c r="F269" s="102"/>
      <c r="G269" s="108"/>
      <c r="H269" s="108"/>
      <c r="I269" s="108"/>
      <c r="J269" s="108"/>
      <c r="K269" s="74"/>
      <c r="L269" s="74"/>
      <c r="M269" s="74"/>
      <c r="N269" s="75"/>
      <c r="O269" s="75"/>
      <c r="P269" s="75"/>
    </row>
    <row r="270" hidden="1">
      <c r="A270" s="110"/>
      <c r="B270" s="100"/>
      <c r="C270" s="101"/>
      <c r="D270" s="101"/>
      <c r="E270" s="101"/>
      <c r="F270" s="102"/>
      <c r="G270" s="108"/>
      <c r="H270" s="108"/>
      <c r="I270" s="108"/>
      <c r="J270" s="108"/>
      <c r="K270" s="74"/>
      <c r="L270" s="74"/>
      <c r="M270" s="74"/>
      <c r="N270" s="75"/>
      <c r="O270" s="75"/>
      <c r="P270" s="75"/>
    </row>
    <row r="271" hidden="1">
      <c r="A271" s="110"/>
      <c r="B271" s="100"/>
      <c r="C271" s="101"/>
      <c r="D271" s="101"/>
      <c r="E271" s="101"/>
      <c r="F271" s="102"/>
      <c r="G271" s="108"/>
      <c r="H271" s="108"/>
      <c r="I271" s="108"/>
      <c r="J271" s="108"/>
      <c r="K271" s="74"/>
      <c r="L271" s="74"/>
      <c r="M271" s="74"/>
      <c r="N271" s="75"/>
      <c r="O271" s="75"/>
      <c r="P271" s="75"/>
    </row>
    <row r="272" hidden="1">
      <c r="A272" s="110"/>
      <c r="B272" s="100"/>
      <c r="C272" s="101"/>
      <c r="D272" s="101"/>
      <c r="E272" s="101"/>
      <c r="F272" s="102"/>
      <c r="G272" s="108"/>
      <c r="H272" s="108"/>
      <c r="I272" s="108"/>
      <c r="J272" s="108"/>
      <c r="K272" s="74"/>
      <c r="L272" s="74"/>
      <c r="M272" s="74"/>
      <c r="N272" s="75"/>
      <c r="O272" s="75"/>
      <c r="P272" s="75"/>
    </row>
    <row r="273" hidden="1">
      <c r="A273" s="110"/>
      <c r="B273" s="100"/>
      <c r="C273" s="101"/>
      <c r="D273" s="101"/>
      <c r="E273" s="101"/>
      <c r="F273" s="102"/>
      <c r="G273" s="108"/>
      <c r="H273" s="108"/>
      <c r="I273" s="108"/>
      <c r="J273" s="108"/>
      <c r="K273" s="74"/>
      <c r="L273" s="74"/>
      <c r="M273" s="74"/>
      <c r="N273" s="75"/>
      <c r="O273" s="75"/>
      <c r="P273" s="75"/>
    </row>
    <row r="274" hidden="1">
      <c r="A274" s="110"/>
      <c r="B274" s="100"/>
      <c r="C274" s="101"/>
      <c r="D274" s="101"/>
      <c r="E274" s="101"/>
      <c r="F274" s="102"/>
      <c r="G274" s="108"/>
      <c r="H274" s="108"/>
      <c r="I274" s="108"/>
      <c r="J274" s="108"/>
      <c r="K274" s="74"/>
      <c r="L274" s="74"/>
      <c r="M274" s="74"/>
      <c r="N274" s="75"/>
      <c r="O274" s="75"/>
      <c r="P274" s="75"/>
    </row>
    <row r="275" hidden="1">
      <c r="A275" s="110"/>
      <c r="B275" s="100"/>
      <c r="C275" s="101"/>
      <c r="D275" s="101"/>
      <c r="E275" s="101"/>
      <c r="F275" s="102"/>
      <c r="G275" s="108"/>
      <c r="H275" s="108"/>
      <c r="I275" s="108"/>
      <c r="J275" s="108"/>
      <c r="K275" s="74"/>
      <c r="L275" s="74"/>
      <c r="M275" s="74"/>
      <c r="N275" s="75"/>
      <c r="O275" s="75"/>
      <c r="P275" s="75"/>
    </row>
    <row r="276" hidden="1">
      <c r="A276" s="110"/>
      <c r="B276" s="100"/>
      <c r="C276" s="101"/>
      <c r="D276" s="101"/>
      <c r="E276" s="101"/>
      <c r="F276" s="102"/>
      <c r="G276" s="108"/>
      <c r="H276" s="108"/>
      <c r="I276" s="108"/>
      <c r="J276" s="108"/>
      <c r="K276" s="74"/>
      <c r="L276" s="74"/>
      <c r="M276" s="74"/>
      <c r="N276" s="75"/>
      <c r="O276" s="75"/>
      <c r="P276" s="75"/>
    </row>
    <row r="277" hidden="1">
      <c r="A277" s="110"/>
      <c r="B277" s="100"/>
      <c r="C277" s="101"/>
      <c r="D277" s="101"/>
      <c r="E277" s="101"/>
      <c r="F277" s="102"/>
      <c r="G277" s="108"/>
      <c r="H277" s="108"/>
      <c r="I277" s="108"/>
      <c r="J277" s="108"/>
      <c r="K277" s="74"/>
      <c r="L277" s="74"/>
      <c r="M277" s="74"/>
      <c r="N277" s="75"/>
      <c r="O277" s="75"/>
      <c r="P277" s="75"/>
    </row>
    <row r="278" hidden="1">
      <c r="A278" s="110"/>
      <c r="B278" s="100"/>
      <c r="C278" s="101"/>
      <c r="D278" s="101"/>
      <c r="E278" s="101"/>
      <c r="F278" s="102"/>
      <c r="G278" s="108"/>
      <c r="H278" s="108"/>
      <c r="I278" s="108"/>
      <c r="J278" s="108"/>
      <c r="K278" s="74"/>
      <c r="L278" s="74"/>
      <c r="M278" s="74"/>
      <c r="N278" s="75"/>
      <c r="O278" s="75"/>
      <c r="P278" s="75"/>
    </row>
    <row r="279" hidden="1">
      <c r="A279" s="110"/>
      <c r="B279" s="100"/>
      <c r="C279" s="101"/>
      <c r="D279" s="101"/>
      <c r="E279" s="101"/>
      <c r="F279" s="102"/>
      <c r="G279" s="108"/>
      <c r="H279" s="108"/>
      <c r="I279" s="108"/>
      <c r="J279" s="108"/>
      <c r="K279" s="74"/>
      <c r="L279" s="74"/>
      <c r="M279" s="74"/>
      <c r="N279" s="75"/>
      <c r="O279" s="75"/>
      <c r="P279" s="75"/>
    </row>
    <row r="280" hidden="1">
      <c r="A280" s="110"/>
      <c r="B280" s="100"/>
      <c r="C280" s="101"/>
      <c r="D280" s="101"/>
      <c r="E280" s="101"/>
      <c r="F280" s="102"/>
      <c r="G280" s="108"/>
      <c r="H280" s="108"/>
      <c r="I280" s="108"/>
      <c r="J280" s="108"/>
      <c r="K280" s="74"/>
      <c r="L280" s="74"/>
      <c r="M280" s="74"/>
      <c r="N280" s="75"/>
      <c r="O280" s="75"/>
      <c r="P280" s="75"/>
    </row>
    <row r="281" hidden="1">
      <c r="A281" s="110"/>
      <c r="B281" s="100"/>
      <c r="C281" s="101"/>
      <c r="D281" s="101"/>
      <c r="E281" s="101"/>
      <c r="F281" s="102"/>
      <c r="G281" s="108"/>
      <c r="H281" s="108"/>
      <c r="I281" s="108"/>
      <c r="J281" s="108"/>
      <c r="K281" s="74"/>
      <c r="L281" s="74"/>
      <c r="M281" s="74"/>
      <c r="N281" s="75"/>
      <c r="O281" s="75"/>
      <c r="P281" s="75"/>
    </row>
    <row r="282" hidden="1">
      <c r="A282" s="110"/>
      <c r="B282" s="100"/>
      <c r="C282" s="101"/>
      <c r="D282" s="101"/>
      <c r="E282" s="101"/>
      <c r="F282" s="102"/>
      <c r="G282" s="108"/>
      <c r="H282" s="108"/>
      <c r="I282" s="108"/>
      <c r="J282" s="108"/>
      <c r="K282" s="74"/>
      <c r="L282" s="74"/>
      <c r="M282" s="74"/>
      <c r="N282" s="75"/>
      <c r="O282" s="75"/>
      <c r="P282" s="75"/>
    </row>
    <row r="283" hidden="1">
      <c r="A283" s="110"/>
      <c r="B283" s="100"/>
      <c r="C283" s="101"/>
      <c r="D283" s="101"/>
      <c r="E283" s="101"/>
      <c r="F283" s="102"/>
      <c r="G283" s="108"/>
      <c r="H283" s="108"/>
      <c r="I283" s="108"/>
      <c r="J283" s="108"/>
      <c r="K283" s="74"/>
      <c r="L283" s="74"/>
      <c r="M283" s="74"/>
      <c r="N283" s="75"/>
      <c r="O283" s="75"/>
      <c r="P283" s="75"/>
    </row>
    <row r="284" hidden="1">
      <c r="A284" s="110"/>
      <c r="B284" s="100"/>
      <c r="C284" s="101"/>
      <c r="D284" s="101"/>
      <c r="E284" s="101"/>
      <c r="F284" s="102"/>
      <c r="G284" s="108"/>
      <c r="H284" s="108"/>
      <c r="I284" s="108"/>
      <c r="J284" s="108"/>
      <c r="K284" s="74"/>
      <c r="L284" s="74"/>
      <c r="M284" s="74"/>
      <c r="N284" s="75"/>
      <c r="O284" s="75"/>
      <c r="P284" s="75"/>
    </row>
    <row r="285" hidden="1">
      <c r="A285" s="110"/>
      <c r="B285" s="100"/>
      <c r="C285" s="101"/>
      <c r="D285" s="101"/>
      <c r="E285" s="101"/>
      <c r="F285" s="102"/>
      <c r="G285" s="108"/>
      <c r="H285" s="108"/>
      <c r="I285" s="108"/>
      <c r="J285" s="108"/>
      <c r="K285" s="74"/>
      <c r="L285" s="74"/>
      <c r="M285" s="74"/>
      <c r="N285" s="75"/>
      <c r="O285" s="75"/>
      <c r="P285" s="75"/>
    </row>
    <row r="286" hidden="1">
      <c r="A286" s="110"/>
      <c r="B286" s="100"/>
      <c r="C286" s="101"/>
      <c r="D286" s="101"/>
      <c r="E286" s="101"/>
      <c r="F286" s="102"/>
      <c r="G286" s="108"/>
      <c r="H286" s="108"/>
      <c r="I286" s="108"/>
      <c r="J286" s="108"/>
      <c r="K286" s="74"/>
      <c r="L286" s="74"/>
      <c r="M286" s="74"/>
      <c r="N286" s="75"/>
      <c r="O286" s="75"/>
      <c r="P286" s="75"/>
    </row>
    <row r="287" hidden="1">
      <c r="A287" s="110"/>
      <c r="B287" s="100"/>
      <c r="C287" s="101"/>
      <c r="D287" s="101"/>
      <c r="E287" s="101"/>
      <c r="F287" s="102"/>
      <c r="G287" s="108"/>
      <c r="H287" s="108"/>
      <c r="I287" s="108"/>
      <c r="J287" s="108"/>
      <c r="K287" s="74"/>
      <c r="L287" s="74"/>
      <c r="M287" s="74"/>
      <c r="N287" s="75"/>
      <c r="O287" s="75"/>
      <c r="P287" s="75"/>
    </row>
    <row r="288" hidden="1">
      <c r="A288" s="110"/>
      <c r="B288" s="100"/>
      <c r="C288" s="101"/>
      <c r="D288" s="101"/>
      <c r="E288" s="101"/>
      <c r="F288" s="102"/>
      <c r="G288" s="108"/>
      <c r="H288" s="108"/>
      <c r="I288" s="108"/>
      <c r="J288" s="108"/>
      <c r="K288" s="74"/>
      <c r="L288" s="74"/>
      <c r="M288" s="74"/>
      <c r="N288" s="75"/>
      <c r="O288" s="75"/>
      <c r="P288" s="75"/>
    </row>
    <row r="289" hidden="1">
      <c r="A289" s="110"/>
      <c r="B289" s="100"/>
      <c r="C289" s="101"/>
      <c r="D289" s="101"/>
      <c r="E289" s="101"/>
      <c r="F289" s="102"/>
      <c r="G289" s="108"/>
      <c r="H289" s="108"/>
      <c r="I289" s="108"/>
      <c r="J289" s="108"/>
      <c r="K289" s="74"/>
      <c r="L289" s="74"/>
      <c r="M289" s="74"/>
      <c r="N289" s="75"/>
      <c r="O289" s="75"/>
      <c r="P289" s="75"/>
    </row>
    <row r="290" hidden="1">
      <c r="A290" s="110"/>
      <c r="B290" s="100"/>
      <c r="C290" s="101"/>
      <c r="D290" s="101"/>
      <c r="E290" s="101"/>
      <c r="F290" s="102"/>
      <c r="G290" s="108"/>
      <c r="H290" s="108"/>
      <c r="I290" s="108"/>
      <c r="J290" s="108"/>
      <c r="K290" s="74"/>
      <c r="L290" s="74"/>
      <c r="M290" s="74"/>
      <c r="N290" s="75"/>
      <c r="O290" s="75"/>
      <c r="P290" s="75"/>
    </row>
    <row r="291" hidden="1">
      <c r="A291" s="110"/>
      <c r="B291" s="100"/>
      <c r="C291" s="101"/>
      <c r="D291" s="101"/>
      <c r="E291" s="101"/>
      <c r="F291" s="102"/>
      <c r="G291" s="108"/>
      <c r="H291" s="108"/>
      <c r="I291" s="108"/>
      <c r="J291" s="108"/>
      <c r="K291" s="74"/>
      <c r="L291" s="74"/>
      <c r="M291" s="74"/>
      <c r="N291" s="75"/>
      <c r="O291" s="75"/>
      <c r="P291" s="75"/>
    </row>
    <row r="292" hidden="1">
      <c r="A292" s="110"/>
      <c r="B292" s="100"/>
      <c r="C292" s="101"/>
      <c r="D292" s="101"/>
      <c r="E292" s="101"/>
      <c r="F292" s="102"/>
      <c r="G292" s="108"/>
      <c r="H292" s="108"/>
      <c r="I292" s="108"/>
      <c r="J292" s="108"/>
      <c r="K292" s="74"/>
      <c r="L292" s="74"/>
      <c r="M292" s="74"/>
      <c r="N292" s="75"/>
      <c r="O292" s="75"/>
      <c r="P292" s="75"/>
    </row>
    <row r="293" hidden="1">
      <c r="A293" s="110"/>
      <c r="B293" s="100"/>
      <c r="C293" s="101"/>
      <c r="D293" s="101"/>
      <c r="E293" s="101"/>
      <c r="F293" s="102"/>
      <c r="G293" s="108"/>
      <c r="H293" s="108"/>
      <c r="I293" s="108"/>
      <c r="J293" s="108"/>
      <c r="K293" s="74"/>
      <c r="L293" s="74"/>
      <c r="M293" s="74"/>
      <c r="N293" s="75"/>
      <c r="O293" s="75"/>
      <c r="P293" s="75"/>
    </row>
    <row r="294" hidden="1">
      <c r="A294" s="110"/>
      <c r="B294" s="100"/>
      <c r="C294" s="101"/>
      <c r="D294" s="101"/>
      <c r="E294" s="101"/>
      <c r="F294" s="102"/>
      <c r="G294" s="108"/>
      <c r="H294" s="108"/>
      <c r="I294" s="108"/>
      <c r="J294" s="108"/>
      <c r="K294" s="74"/>
      <c r="L294" s="74"/>
      <c r="M294" s="74"/>
      <c r="N294" s="75"/>
      <c r="O294" s="75"/>
      <c r="P294" s="75"/>
    </row>
    <row r="295" hidden="1">
      <c r="A295" s="110"/>
      <c r="B295" s="100"/>
      <c r="C295" s="101"/>
      <c r="D295" s="101"/>
      <c r="E295" s="101"/>
      <c r="F295" s="102"/>
      <c r="G295" s="108"/>
      <c r="H295" s="108"/>
      <c r="I295" s="108"/>
      <c r="J295" s="108"/>
      <c r="K295" s="74"/>
      <c r="L295" s="74"/>
      <c r="M295" s="74"/>
      <c r="N295" s="75"/>
      <c r="O295" s="75"/>
      <c r="P295" s="75"/>
    </row>
    <row r="296" hidden="1">
      <c r="A296" s="110"/>
      <c r="B296" s="100"/>
      <c r="C296" s="101"/>
      <c r="D296" s="101"/>
      <c r="E296" s="101"/>
      <c r="F296" s="102"/>
      <c r="G296" s="108"/>
      <c r="H296" s="108"/>
      <c r="I296" s="108"/>
      <c r="J296" s="108"/>
      <c r="K296" s="74"/>
      <c r="L296" s="74"/>
      <c r="M296" s="74"/>
      <c r="N296" s="75"/>
      <c r="O296" s="75"/>
      <c r="P296" s="75"/>
    </row>
    <row r="297" hidden="1">
      <c r="A297" s="110"/>
      <c r="B297" s="100"/>
      <c r="C297" s="101"/>
      <c r="D297" s="101"/>
      <c r="E297" s="101"/>
      <c r="F297" s="102"/>
      <c r="G297" s="108"/>
      <c r="H297" s="108"/>
      <c r="I297" s="108"/>
      <c r="J297" s="108"/>
      <c r="K297" s="74"/>
      <c r="L297" s="74"/>
      <c r="M297" s="74"/>
      <c r="N297" s="75"/>
      <c r="O297" s="75"/>
      <c r="P297" s="75"/>
    </row>
    <row r="298" hidden="1">
      <c r="A298" s="110"/>
      <c r="B298" s="100"/>
      <c r="C298" s="101"/>
      <c r="D298" s="101"/>
      <c r="E298" s="101"/>
      <c r="F298" s="102"/>
      <c r="G298" s="108"/>
      <c r="H298" s="108"/>
      <c r="I298" s="108"/>
      <c r="J298" s="108"/>
      <c r="K298" s="74"/>
      <c r="L298" s="74"/>
      <c r="M298" s="74"/>
      <c r="N298" s="75"/>
      <c r="O298" s="75"/>
      <c r="P298" s="75"/>
    </row>
    <row r="299" hidden="1">
      <c r="A299" s="110"/>
      <c r="B299" s="100"/>
      <c r="C299" s="101"/>
      <c r="D299" s="101"/>
      <c r="E299" s="101"/>
      <c r="F299" s="102"/>
      <c r="G299" s="108"/>
      <c r="H299" s="108"/>
      <c r="I299" s="108"/>
      <c r="J299" s="108"/>
      <c r="K299" s="74"/>
      <c r="L299" s="74"/>
      <c r="M299" s="74"/>
      <c r="N299" s="75"/>
      <c r="O299" s="75"/>
      <c r="P299" s="75"/>
    </row>
    <row r="300" hidden="1">
      <c r="A300" s="110"/>
      <c r="B300" s="100"/>
      <c r="C300" s="101"/>
      <c r="D300" s="101"/>
      <c r="E300" s="101"/>
      <c r="F300" s="102"/>
      <c r="G300" s="108"/>
      <c r="H300" s="108"/>
      <c r="I300" s="108"/>
      <c r="J300" s="108"/>
      <c r="K300" s="74"/>
      <c r="L300" s="74"/>
      <c r="M300" s="74"/>
      <c r="N300" s="75"/>
      <c r="O300" s="75"/>
      <c r="P300" s="75"/>
    </row>
    <row r="301" hidden="1">
      <c r="A301" s="110"/>
      <c r="B301" s="100"/>
      <c r="C301" s="101"/>
      <c r="D301" s="101"/>
      <c r="E301" s="101"/>
      <c r="F301" s="102"/>
      <c r="G301" s="108"/>
      <c r="H301" s="108"/>
      <c r="I301" s="108"/>
      <c r="J301" s="108"/>
      <c r="K301" s="74"/>
      <c r="L301" s="74"/>
      <c r="M301" s="74"/>
      <c r="N301" s="75"/>
      <c r="O301" s="75"/>
      <c r="P301" s="75"/>
    </row>
    <row r="302" hidden="1">
      <c r="A302" s="110"/>
      <c r="B302" s="100"/>
      <c r="C302" s="101"/>
      <c r="D302" s="101"/>
      <c r="E302" s="101"/>
      <c r="F302" s="102"/>
      <c r="G302" s="108"/>
      <c r="H302" s="108"/>
      <c r="I302" s="108"/>
      <c r="J302" s="108"/>
      <c r="K302" s="74"/>
      <c r="L302" s="74"/>
      <c r="M302" s="74"/>
      <c r="N302" s="75"/>
      <c r="O302" s="75"/>
      <c r="P302" s="75"/>
    </row>
    <row r="303" hidden="1">
      <c r="A303" s="110"/>
      <c r="B303" s="100"/>
      <c r="C303" s="101"/>
      <c r="D303" s="101"/>
      <c r="E303" s="101"/>
      <c r="F303" s="102"/>
      <c r="G303" s="108"/>
      <c r="H303" s="108"/>
      <c r="I303" s="108"/>
      <c r="J303" s="108"/>
      <c r="K303" s="74"/>
      <c r="L303" s="74"/>
      <c r="M303" s="74"/>
      <c r="N303" s="75"/>
      <c r="O303" s="75"/>
      <c r="P303" s="75"/>
    </row>
    <row r="304" hidden="1">
      <c r="A304" s="110"/>
      <c r="B304" s="100"/>
      <c r="C304" s="101"/>
      <c r="D304" s="101"/>
      <c r="E304" s="101"/>
      <c r="F304" s="102"/>
      <c r="G304" s="108"/>
      <c r="H304" s="108"/>
      <c r="I304" s="108"/>
      <c r="J304" s="108"/>
      <c r="K304" s="74"/>
      <c r="L304" s="74"/>
      <c r="M304" s="74"/>
      <c r="N304" s="75"/>
      <c r="O304" s="75"/>
      <c r="P304" s="75"/>
    </row>
    <row r="305" hidden="1">
      <c r="A305" s="110"/>
      <c r="B305" s="100"/>
      <c r="C305" s="101"/>
      <c r="D305" s="101"/>
      <c r="E305" s="101"/>
      <c r="F305" s="102"/>
      <c r="G305" s="108"/>
      <c r="H305" s="108"/>
      <c r="I305" s="108"/>
      <c r="J305" s="108"/>
      <c r="K305" s="74"/>
      <c r="L305" s="74"/>
      <c r="M305" s="74"/>
      <c r="N305" s="75"/>
      <c r="O305" s="75"/>
      <c r="P305" s="75"/>
    </row>
    <row r="306" hidden="1">
      <c r="A306" s="110"/>
      <c r="B306" s="100"/>
      <c r="C306" s="101"/>
      <c r="D306" s="101"/>
      <c r="E306" s="101"/>
      <c r="F306" s="102"/>
      <c r="G306" s="108"/>
      <c r="H306" s="108"/>
      <c r="I306" s="108"/>
      <c r="J306" s="108"/>
      <c r="K306" s="74"/>
      <c r="L306" s="74"/>
      <c r="M306" s="74"/>
      <c r="N306" s="75"/>
      <c r="O306" s="75"/>
      <c r="P306" s="75"/>
    </row>
    <row r="307" hidden="1">
      <c r="A307" s="110"/>
      <c r="B307" s="100"/>
      <c r="C307" s="101"/>
      <c r="D307" s="101"/>
      <c r="E307" s="101"/>
      <c r="F307" s="102"/>
      <c r="G307" s="108"/>
      <c r="H307" s="108"/>
      <c r="I307" s="108"/>
      <c r="J307" s="108"/>
      <c r="K307" s="74"/>
      <c r="L307" s="74"/>
      <c r="M307" s="74"/>
      <c r="N307" s="75"/>
      <c r="O307" s="75"/>
      <c r="P307" s="75"/>
    </row>
    <row r="308" hidden="1">
      <c r="A308" s="110"/>
      <c r="B308" s="100"/>
      <c r="C308" s="101"/>
      <c r="D308" s="101"/>
      <c r="E308" s="101"/>
      <c r="F308" s="102"/>
      <c r="G308" s="108"/>
      <c r="H308" s="108"/>
      <c r="I308" s="108"/>
      <c r="J308" s="108"/>
      <c r="K308" s="74"/>
      <c r="L308" s="74"/>
      <c r="M308" s="74"/>
      <c r="N308" s="75"/>
      <c r="O308" s="75"/>
      <c r="P308" s="75"/>
    </row>
    <row r="309" hidden="1">
      <c r="A309" s="110"/>
      <c r="B309" s="100"/>
      <c r="C309" s="101"/>
      <c r="D309" s="101"/>
      <c r="E309" s="101"/>
      <c r="F309" s="102"/>
      <c r="G309" s="108"/>
      <c r="H309" s="108"/>
      <c r="I309" s="108"/>
      <c r="J309" s="108"/>
      <c r="K309" s="74"/>
      <c r="L309" s="74"/>
      <c r="M309" s="74"/>
      <c r="N309" s="75"/>
      <c r="O309" s="75"/>
      <c r="P309" s="75"/>
    </row>
    <row r="310" hidden="1">
      <c r="A310" s="110"/>
      <c r="B310" s="100"/>
      <c r="C310" s="101"/>
      <c r="D310" s="101"/>
      <c r="E310" s="101"/>
      <c r="F310" s="102"/>
      <c r="G310" s="108"/>
      <c r="H310" s="108"/>
      <c r="I310" s="108"/>
      <c r="J310" s="108"/>
      <c r="K310" s="74"/>
      <c r="L310" s="74"/>
      <c r="M310" s="74"/>
      <c r="N310" s="75"/>
      <c r="O310" s="75"/>
      <c r="P310" s="75"/>
    </row>
    <row r="311" hidden="1">
      <c r="A311" s="110"/>
      <c r="B311" s="100"/>
      <c r="C311" s="101"/>
      <c r="D311" s="101"/>
      <c r="E311" s="101"/>
      <c r="F311" s="102"/>
      <c r="G311" s="108"/>
      <c r="H311" s="108"/>
      <c r="I311" s="108"/>
      <c r="J311" s="108"/>
      <c r="K311" s="74"/>
      <c r="L311" s="74"/>
      <c r="M311" s="74"/>
      <c r="N311" s="75"/>
      <c r="O311" s="75"/>
      <c r="P311" s="75"/>
    </row>
    <row r="312" hidden="1">
      <c r="A312" s="110"/>
      <c r="B312" s="100"/>
      <c r="C312" s="101"/>
      <c r="D312" s="101"/>
      <c r="E312" s="101"/>
      <c r="F312" s="102"/>
      <c r="G312" s="108"/>
      <c r="H312" s="108"/>
      <c r="I312" s="108"/>
      <c r="J312" s="108"/>
      <c r="K312" s="74"/>
      <c r="L312" s="74"/>
      <c r="M312" s="74"/>
      <c r="N312" s="75"/>
      <c r="O312" s="75"/>
      <c r="P312" s="75"/>
    </row>
    <row r="313" hidden="1">
      <c r="A313" s="110"/>
      <c r="B313" s="100"/>
      <c r="C313" s="101"/>
      <c r="D313" s="101"/>
      <c r="E313" s="101"/>
      <c r="F313" s="102"/>
      <c r="G313" s="108"/>
      <c r="H313" s="108"/>
      <c r="I313" s="108"/>
      <c r="J313" s="108"/>
      <c r="K313" s="74"/>
      <c r="L313" s="74"/>
      <c r="M313" s="74"/>
      <c r="N313" s="75"/>
      <c r="O313" s="75"/>
      <c r="P313" s="75"/>
    </row>
    <row r="314" hidden="1">
      <c r="A314" s="110"/>
      <c r="B314" s="100"/>
      <c r="C314" s="101"/>
      <c r="D314" s="101"/>
      <c r="E314" s="101"/>
      <c r="F314" s="102"/>
      <c r="G314" s="108"/>
      <c r="H314" s="108"/>
      <c r="I314" s="108"/>
      <c r="J314" s="108"/>
      <c r="K314" s="74"/>
      <c r="L314" s="74"/>
      <c r="M314" s="74"/>
      <c r="N314" s="75"/>
      <c r="O314" s="75"/>
      <c r="P314" s="75"/>
    </row>
    <row r="315" hidden="1">
      <c r="A315" s="110"/>
      <c r="B315" s="100"/>
      <c r="C315" s="101"/>
      <c r="D315" s="101"/>
      <c r="E315" s="101"/>
      <c r="F315" s="102"/>
      <c r="G315" s="108"/>
      <c r="H315" s="108"/>
      <c r="I315" s="108"/>
      <c r="J315" s="108"/>
      <c r="K315" s="74"/>
      <c r="L315" s="74"/>
      <c r="M315" s="74"/>
      <c r="N315" s="75"/>
      <c r="O315" s="75"/>
      <c r="P315" s="75"/>
    </row>
    <row r="316" hidden="1">
      <c r="A316" s="110"/>
      <c r="B316" s="100"/>
      <c r="C316" s="101"/>
      <c r="D316" s="101"/>
      <c r="E316" s="101"/>
      <c r="F316" s="102"/>
      <c r="G316" s="108"/>
      <c r="H316" s="108"/>
      <c r="I316" s="108"/>
      <c r="J316" s="108"/>
      <c r="K316" s="74"/>
      <c r="L316" s="74"/>
      <c r="M316" s="74"/>
      <c r="N316" s="75"/>
      <c r="O316" s="75"/>
      <c r="P316" s="75"/>
    </row>
    <row r="317" hidden="1">
      <c r="A317" s="110"/>
      <c r="B317" s="100"/>
      <c r="C317" s="101"/>
      <c r="D317" s="101"/>
      <c r="E317" s="101"/>
      <c r="F317" s="102"/>
      <c r="G317" s="108"/>
      <c r="H317" s="108"/>
      <c r="I317" s="108"/>
      <c r="J317" s="108"/>
      <c r="K317" s="74"/>
      <c r="L317" s="74"/>
      <c r="M317" s="74"/>
      <c r="N317" s="75"/>
      <c r="O317" s="75"/>
      <c r="P317" s="75"/>
    </row>
    <row r="318" hidden="1">
      <c r="A318" s="110"/>
      <c r="B318" s="100"/>
      <c r="C318" s="101"/>
      <c r="D318" s="101"/>
      <c r="E318" s="101"/>
      <c r="F318" s="102"/>
      <c r="G318" s="108"/>
      <c r="H318" s="108"/>
      <c r="I318" s="108"/>
      <c r="J318" s="108"/>
      <c r="K318" s="74"/>
      <c r="L318" s="74"/>
      <c r="M318" s="74"/>
      <c r="N318" s="75"/>
      <c r="O318" s="75"/>
      <c r="P318" s="75"/>
    </row>
    <row r="319" hidden="1">
      <c r="A319" s="110"/>
      <c r="B319" s="100"/>
      <c r="C319" s="101"/>
      <c r="D319" s="101"/>
      <c r="E319" s="101"/>
      <c r="F319" s="102"/>
      <c r="G319" s="108"/>
      <c r="H319" s="108"/>
      <c r="I319" s="108"/>
      <c r="J319" s="108"/>
      <c r="K319" s="74"/>
      <c r="L319" s="74"/>
      <c r="M319" s="74"/>
      <c r="N319" s="75"/>
      <c r="O319" s="75"/>
      <c r="P319" s="75"/>
    </row>
    <row r="320" hidden="1">
      <c r="A320" s="110"/>
      <c r="B320" s="100"/>
      <c r="C320" s="101"/>
      <c r="D320" s="101"/>
      <c r="E320" s="101"/>
      <c r="F320" s="102"/>
      <c r="G320" s="108"/>
      <c r="H320" s="108"/>
      <c r="I320" s="108"/>
      <c r="J320" s="108"/>
      <c r="K320" s="74"/>
      <c r="L320" s="74"/>
      <c r="M320" s="74"/>
      <c r="N320" s="75"/>
      <c r="O320" s="75"/>
      <c r="P320" s="75"/>
    </row>
    <row r="321" hidden="1">
      <c r="A321" s="110"/>
      <c r="B321" s="100"/>
      <c r="C321" s="101"/>
      <c r="D321" s="101"/>
      <c r="E321" s="101"/>
      <c r="F321" s="102"/>
      <c r="G321" s="108"/>
      <c r="H321" s="108"/>
      <c r="I321" s="108"/>
      <c r="J321" s="108"/>
      <c r="K321" s="74"/>
      <c r="L321" s="74"/>
      <c r="M321" s="74"/>
      <c r="N321" s="75"/>
      <c r="O321" s="75"/>
      <c r="P321" s="75"/>
    </row>
    <row r="322" hidden="1">
      <c r="A322" s="110"/>
      <c r="B322" s="100"/>
      <c r="C322" s="101"/>
      <c r="D322" s="101"/>
      <c r="E322" s="101"/>
      <c r="F322" s="102"/>
      <c r="G322" s="108"/>
      <c r="H322" s="108"/>
      <c r="I322" s="108"/>
      <c r="J322" s="108"/>
      <c r="K322" s="74"/>
      <c r="L322" s="74"/>
      <c r="M322" s="74"/>
      <c r="N322" s="75"/>
      <c r="O322" s="75"/>
      <c r="P322" s="75"/>
    </row>
    <row r="323" hidden="1">
      <c r="A323" s="110"/>
      <c r="B323" s="100"/>
      <c r="C323" s="101"/>
      <c r="D323" s="101"/>
      <c r="E323" s="101"/>
      <c r="F323" s="102"/>
      <c r="G323" s="108"/>
      <c r="H323" s="108"/>
      <c r="I323" s="108"/>
      <c r="J323" s="108"/>
      <c r="K323" s="74"/>
      <c r="L323" s="74"/>
      <c r="M323" s="74"/>
      <c r="N323" s="75"/>
      <c r="O323" s="75"/>
      <c r="P323" s="75"/>
    </row>
    <row r="324" hidden="1">
      <c r="A324" s="110"/>
      <c r="B324" s="100"/>
      <c r="C324" s="101"/>
      <c r="D324" s="101"/>
      <c r="E324" s="101"/>
      <c r="F324" s="102"/>
      <c r="G324" s="108"/>
      <c r="H324" s="108"/>
      <c r="I324" s="108"/>
      <c r="J324" s="108"/>
      <c r="K324" s="74"/>
      <c r="L324" s="74"/>
      <c r="M324" s="74"/>
      <c r="N324" s="75"/>
      <c r="O324" s="75"/>
      <c r="P324" s="75"/>
    </row>
    <row r="325" hidden="1">
      <c r="A325" s="110"/>
      <c r="B325" s="100"/>
      <c r="C325" s="101"/>
      <c r="D325" s="101"/>
      <c r="E325" s="101"/>
      <c r="F325" s="102"/>
      <c r="G325" s="108"/>
      <c r="H325" s="108"/>
      <c r="I325" s="108"/>
      <c r="J325" s="108"/>
      <c r="K325" s="74"/>
      <c r="L325" s="74"/>
      <c r="M325" s="74"/>
      <c r="N325" s="75"/>
      <c r="O325" s="75"/>
      <c r="P325" s="75"/>
    </row>
    <row r="326" hidden="1">
      <c r="A326" s="110"/>
      <c r="B326" s="100"/>
      <c r="C326" s="101"/>
      <c r="D326" s="101"/>
      <c r="E326" s="101"/>
      <c r="F326" s="102"/>
      <c r="G326" s="108"/>
      <c r="H326" s="108"/>
      <c r="I326" s="108"/>
      <c r="J326" s="108"/>
      <c r="K326" s="74"/>
      <c r="L326" s="74"/>
      <c r="M326" s="74"/>
      <c r="N326" s="75"/>
      <c r="O326" s="75"/>
      <c r="P326" s="75"/>
    </row>
    <row r="327" hidden="1">
      <c r="A327" s="110"/>
      <c r="B327" s="100"/>
      <c r="C327" s="101"/>
      <c r="D327" s="101"/>
      <c r="E327" s="101"/>
      <c r="F327" s="102"/>
      <c r="G327" s="108"/>
      <c r="H327" s="108"/>
      <c r="I327" s="108"/>
      <c r="J327" s="108"/>
      <c r="K327" s="74"/>
      <c r="L327" s="74"/>
      <c r="M327" s="74"/>
      <c r="N327" s="75"/>
      <c r="O327" s="75"/>
      <c r="P327" s="75"/>
    </row>
    <row r="328" hidden="1">
      <c r="A328" s="110"/>
      <c r="B328" s="100"/>
      <c r="C328" s="101"/>
      <c r="D328" s="101"/>
      <c r="E328" s="101"/>
      <c r="F328" s="102"/>
      <c r="G328" s="108"/>
      <c r="H328" s="108"/>
      <c r="I328" s="108"/>
      <c r="J328" s="108"/>
      <c r="K328" s="74"/>
      <c r="L328" s="74"/>
      <c r="M328" s="74"/>
      <c r="N328" s="75"/>
      <c r="O328" s="75"/>
      <c r="P328" s="75"/>
    </row>
    <row r="329" hidden="1">
      <c r="A329" s="110"/>
      <c r="B329" s="100"/>
      <c r="C329" s="101"/>
      <c r="D329" s="101"/>
      <c r="E329" s="101"/>
      <c r="F329" s="102"/>
      <c r="G329" s="108"/>
      <c r="H329" s="108"/>
      <c r="I329" s="108"/>
      <c r="J329" s="108"/>
      <c r="K329" s="74"/>
      <c r="L329" s="74"/>
      <c r="M329" s="74"/>
      <c r="N329" s="75"/>
      <c r="O329" s="75"/>
      <c r="P329" s="75"/>
    </row>
    <row r="330" hidden="1">
      <c r="A330" s="110"/>
      <c r="B330" s="100"/>
      <c r="C330" s="101"/>
      <c r="D330" s="101"/>
      <c r="E330" s="101"/>
      <c r="F330" s="102"/>
      <c r="G330" s="108"/>
      <c r="H330" s="108"/>
      <c r="I330" s="108"/>
      <c r="J330" s="108"/>
      <c r="K330" s="74"/>
      <c r="L330" s="74"/>
      <c r="M330" s="74"/>
      <c r="N330" s="75"/>
      <c r="O330" s="75"/>
      <c r="P330" s="75"/>
    </row>
    <row r="331" hidden="1">
      <c r="A331" s="110"/>
      <c r="B331" s="100"/>
      <c r="C331" s="101"/>
      <c r="D331" s="101"/>
      <c r="E331" s="101"/>
      <c r="F331" s="102"/>
      <c r="G331" s="108"/>
      <c r="H331" s="108"/>
      <c r="I331" s="108"/>
      <c r="J331" s="108"/>
      <c r="K331" s="74"/>
      <c r="L331" s="74"/>
      <c r="M331" s="74"/>
      <c r="N331" s="75"/>
      <c r="O331" s="75"/>
      <c r="P331" s="75"/>
    </row>
    <row r="332" hidden="1">
      <c r="A332" s="110"/>
      <c r="B332" s="100"/>
      <c r="C332" s="101"/>
      <c r="D332" s="101"/>
      <c r="E332" s="101"/>
      <c r="F332" s="102"/>
      <c r="G332" s="108"/>
      <c r="H332" s="108"/>
      <c r="I332" s="108"/>
      <c r="J332" s="108"/>
      <c r="K332" s="74"/>
      <c r="L332" s="74"/>
      <c r="M332" s="74"/>
      <c r="N332" s="75"/>
      <c r="O332" s="75"/>
      <c r="P332" s="75"/>
    </row>
    <row r="333" hidden="1">
      <c r="A333" s="110"/>
      <c r="B333" s="100"/>
      <c r="C333" s="101"/>
      <c r="D333" s="101"/>
      <c r="E333" s="101"/>
      <c r="F333" s="102"/>
      <c r="G333" s="108"/>
      <c r="H333" s="108"/>
      <c r="I333" s="108"/>
      <c r="J333" s="108"/>
      <c r="K333" s="74"/>
      <c r="L333" s="74"/>
      <c r="M333" s="74"/>
      <c r="N333" s="75"/>
      <c r="O333" s="75"/>
      <c r="P333" s="75"/>
    </row>
    <row r="334" hidden="1">
      <c r="A334" s="110"/>
      <c r="B334" s="100"/>
      <c r="C334" s="101"/>
      <c r="D334" s="101"/>
      <c r="E334" s="101"/>
      <c r="F334" s="102"/>
      <c r="G334" s="108"/>
      <c r="H334" s="108"/>
      <c r="I334" s="108"/>
      <c r="J334" s="108"/>
      <c r="K334" s="74"/>
      <c r="L334" s="74"/>
      <c r="M334" s="74"/>
      <c r="N334" s="75"/>
      <c r="O334" s="75"/>
      <c r="P334" s="75"/>
    </row>
    <row r="335" hidden="1">
      <c r="A335" s="110"/>
      <c r="B335" s="100"/>
      <c r="C335" s="101"/>
      <c r="D335" s="101"/>
      <c r="E335" s="101"/>
      <c r="F335" s="102"/>
      <c r="G335" s="108"/>
      <c r="H335" s="108"/>
      <c r="I335" s="108"/>
      <c r="J335" s="108"/>
      <c r="K335" s="74"/>
      <c r="L335" s="74"/>
      <c r="M335" s="74"/>
      <c r="N335" s="75"/>
      <c r="O335" s="75"/>
      <c r="P335" s="75"/>
    </row>
    <row r="336" hidden="1">
      <c r="A336" s="110"/>
      <c r="B336" s="100"/>
      <c r="C336" s="101"/>
      <c r="D336" s="101"/>
      <c r="E336" s="101"/>
      <c r="F336" s="102"/>
      <c r="G336" s="108"/>
      <c r="H336" s="108"/>
      <c r="I336" s="108"/>
      <c r="J336" s="108"/>
      <c r="K336" s="74"/>
      <c r="L336" s="74"/>
      <c r="M336" s="74"/>
      <c r="N336" s="75"/>
      <c r="O336" s="75"/>
      <c r="P336" s="75"/>
    </row>
    <row r="337" hidden="1">
      <c r="A337" s="110"/>
      <c r="B337" s="100"/>
      <c r="C337" s="101"/>
      <c r="D337" s="101"/>
      <c r="E337" s="101"/>
      <c r="F337" s="102"/>
      <c r="G337" s="108"/>
      <c r="H337" s="108"/>
      <c r="I337" s="108"/>
      <c r="J337" s="108"/>
      <c r="K337" s="74"/>
      <c r="L337" s="74"/>
      <c r="M337" s="74"/>
      <c r="N337" s="75"/>
      <c r="O337" s="75"/>
      <c r="P337" s="75"/>
    </row>
    <row r="338" hidden="1">
      <c r="A338" s="110"/>
      <c r="B338" s="100"/>
      <c r="C338" s="101"/>
      <c r="D338" s="101"/>
      <c r="E338" s="101"/>
      <c r="F338" s="102"/>
      <c r="G338" s="108"/>
      <c r="H338" s="108"/>
      <c r="I338" s="108"/>
      <c r="J338" s="108"/>
      <c r="K338" s="74"/>
      <c r="L338" s="74"/>
      <c r="M338" s="74"/>
      <c r="N338" s="75"/>
      <c r="O338" s="75"/>
      <c r="P338" s="75"/>
    </row>
    <row r="339" hidden="1">
      <c r="A339" s="110"/>
      <c r="B339" s="100"/>
      <c r="C339" s="101"/>
      <c r="D339" s="101"/>
      <c r="E339" s="101"/>
      <c r="F339" s="102"/>
      <c r="G339" s="108"/>
      <c r="H339" s="108"/>
      <c r="I339" s="108"/>
      <c r="J339" s="108"/>
      <c r="K339" s="74"/>
      <c r="L339" s="74"/>
      <c r="M339" s="74"/>
      <c r="N339" s="75"/>
      <c r="O339" s="75"/>
      <c r="P339" s="75"/>
    </row>
    <row r="340" hidden="1">
      <c r="A340" s="110"/>
      <c r="B340" s="100"/>
      <c r="C340" s="101"/>
      <c r="D340" s="101"/>
      <c r="E340" s="101"/>
      <c r="F340" s="102"/>
      <c r="G340" s="108"/>
      <c r="H340" s="108"/>
      <c r="I340" s="108"/>
      <c r="J340" s="108"/>
      <c r="K340" s="74"/>
      <c r="L340" s="74"/>
      <c r="M340" s="74"/>
      <c r="N340" s="75"/>
      <c r="O340" s="75"/>
      <c r="P340" s="75"/>
    </row>
    <row r="341" hidden="1">
      <c r="A341" s="110"/>
      <c r="B341" s="100"/>
      <c r="C341" s="101"/>
      <c r="D341" s="101"/>
      <c r="E341" s="101"/>
      <c r="F341" s="102"/>
      <c r="G341" s="108"/>
      <c r="H341" s="108"/>
      <c r="I341" s="108"/>
      <c r="J341" s="108"/>
      <c r="K341" s="74"/>
      <c r="L341" s="74"/>
      <c r="M341" s="74"/>
      <c r="N341" s="75"/>
      <c r="O341" s="75"/>
      <c r="P341" s="75"/>
    </row>
    <row r="342" hidden="1">
      <c r="A342" s="110"/>
      <c r="B342" s="100"/>
      <c r="C342" s="101"/>
      <c r="D342" s="101"/>
      <c r="E342" s="101"/>
      <c r="F342" s="102"/>
      <c r="G342" s="108"/>
      <c r="H342" s="108"/>
      <c r="I342" s="108"/>
      <c r="J342" s="108"/>
      <c r="K342" s="74"/>
      <c r="L342" s="74"/>
      <c r="M342" s="74"/>
      <c r="N342" s="75"/>
      <c r="O342" s="75"/>
      <c r="P342" s="75"/>
    </row>
    <row r="343" hidden="1">
      <c r="A343" s="110"/>
      <c r="B343" s="100"/>
      <c r="C343" s="101"/>
      <c r="D343" s="101"/>
      <c r="E343" s="101"/>
      <c r="F343" s="102"/>
      <c r="G343" s="108"/>
      <c r="H343" s="108"/>
      <c r="I343" s="108"/>
      <c r="J343" s="108"/>
      <c r="K343" s="74"/>
      <c r="L343" s="74"/>
      <c r="M343" s="74"/>
      <c r="N343" s="75"/>
      <c r="O343" s="75"/>
      <c r="P343" s="75"/>
    </row>
    <row r="344" hidden="1">
      <c r="A344" s="110"/>
      <c r="B344" s="100"/>
      <c r="C344" s="101"/>
      <c r="D344" s="101"/>
      <c r="E344" s="101"/>
      <c r="F344" s="102"/>
      <c r="G344" s="108"/>
      <c r="H344" s="108"/>
      <c r="I344" s="108"/>
      <c r="J344" s="108"/>
      <c r="K344" s="74"/>
      <c r="L344" s="74"/>
      <c r="M344" s="74"/>
      <c r="N344" s="75"/>
      <c r="O344" s="75"/>
      <c r="P344" s="75"/>
    </row>
    <row r="345" hidden="1">
      <c r="A345" s="110"/>
      <c r="B345" s="100"/>
      <c r="C345" s="101"/>
      <c r="D345" s="101"/>
      <c r="E345" s="101"/>
      <c r="F345" s="102"/>
      <c r="G345" s="108"/>
      <c r="H345" s="108"/>
      <c r="I345" s="108"/>
      <c r="J345" s="108"/>
      <c r="K345" s="74"/>
      <c r="L345" s="74"/>
      <c r="M345" s="74"/>
      <c r="N345" s="75"/>
      <c r="O345" s="75"/>
      <c r="P345" s="75"/>
    </row>
    <row r="346" hidden="1">
      <c r="A346" s="110"/>
      <c r="B346" s="100"/>
      <c r="C346" s="101"/>
      <c r="D346" s="101"/>
      <c r="E346" s="101"/>
      <c r="F346" s="102"/>
      <c r="G346" s="108"/>
      <c r="H346" s="108"/>
      <c r="I346" s="108"/>
      <c r="J346" s="108"/>
      <c r="K346" s="74"/>
      <c r="L346" s="74"/>
      <c r="M346" s="74"/>
      <c r="N346" s="75"/>
      <c r="O346" s="75"/>
      <c r="P346" s="75"/>
    </row>
    <row r="347" hidden="1">
      <c r="A347" s="110"/>
      <c r="B347" s="100"/>
      <c r="C347" s="101"/>
      <c r="D347" s="101"/>
      <c r="E347" s="101"/>
      <c r="F347" s="102"/>
      <c r="G347" s="108"/>
      <c r="H347" s="108"/>
      <c r="I347" s="108"/>
      <c r="J347" s="108"/>
      <c r="K347" s="74"/>
      <c r="L347" s="74"/>
      <c r="M347" s="74"/>
      <c r="N347" s="75"/>
      <c r="O347" s="75"/>
      <c r="P347" s="75"/>
    </row>
    <row r="348" hidden="1">
      <c r="A348" s="110"/>
      <c r="B348" s="100"/>
      <c r="C348" s="101"/>
      <c r="D348" s="101"/>
      <c r="E348" s="101"/>
      <c r="F348" s="102"/>
      <c r="G348" s="108"/>
      <c r="H348" s="108"/>
      <c r="I348" s="108"/>
      <c r="J348" s="108"/>
      <c r="K348" s="74"/>
      <c r="L348" s="74"/>
      <c r="M348" s="74"/>
      <c r="N348" s="75"/>
      <c r="O348" s="75"/>
      <c r="P348" s="75"/>
    </row>
    <row r="349" hidden="1">
      <c r="A349" s="110"/>
      <c r="B349" s="100"/>
      <c r="C349" s="101"/>
      <c r="D349" s="101"/>
      <c r="E349" s="101"/>
      <c r="F349" s="102"/>
      <c r="G349" s="108"/>
      <c r="H349" s="108"/>
      <c r="I349" s="108"/>
      <c r="J349" s="108"/>
      <c r="K349" s="74"/>
      <c r="L349" s="74"/>
      <c r="M349" s="74"/>
      <c r="N349" s="75"/>
      <c r="O349" s="75"/>
      <c r="P349" s="75"/>
    </row>
    <row r="350" hidden="1">
      <c r="A350" s="110"/>
      <c r="B350" s="100"/>
      <c r="C350" s="101"/>
      <c r="D350" s="101"/>
      <c r="E350" s="101"/>
      <c r="F350" s="102"/>
      <c r="G350" s="108"/>
      <c r="H350" s="108"/>
      <c r="I350" s="108"/>
      <c r="J350" s="108"/>
      <c r="K350" s="74"/>
      <c r="L350" s="74"/>
      <c r="M350" s="74"/>
      <c r="N350" s="75"/>
      <c r="O350" s="75"/>
      <c r="P350" s="75"/>
    </row>
    <row r="351" hidden="1">
      <c r="A351" s="110"/>
      <c r="B351" s="100"/>
      <c r="C351" s="101"/>
      <c r="D351" s="101"/>
      <c r="E351" s="101"/>
      <c r="F351" s="102"/>
      <c r="G351" s="108"/>
      <c r="H351" s="108"/>
      <c r="I351" s="108"/>
      <c r="J351" s="108"/>
      <c r="K351" s="74"/>
      <c r="L351" s="74"/>
      <c r="M351" s="74"/>
      <c r="N351" s="75"/>
      <c r="O351" s="75"/>
      <c r="P351" s="75"/>
    </row>
    <row r="352" hidden="1">
      <c r="A352" s="110"/>
      <c r="B352" s="100"/>
      <c r="C352" s="101"/>
      <c r="D352" s="101"/>
      <c r="E352" s="101"/>
      <c r="F352" s="102"/>
      <c r="G352" s="108"/>
      <c r="H352" s="108"/>
      <c r="I352" s="108"/>
      <c r="J352" s="108"/>
      <c r="K352" s="74"/>
      <c r="L352" s="74"/>
      <c r="M352" s="74"/>
      <c r="N352" s="75"/>
      <c r="O352" s="75"/>
      <c r="P352" s="75"/>
    </row>
    <row r="353" hidden="1">
      <c r="A353" s="110"/>
      <c r="B353" s="100"/>
      <c r="C353" s="101"/>
      <c r="D353" s="101"/>
      <c r="E353" s="101"/>
      <c r="F353" s="102"/>
      <c r="G353" s="108"/>
      <c r="H353" s="108"/>
      <c r="I353" s="108"/>
      <c r="J353" s="108"/>
      <c r="K353" s="74"/>
      <c r="L353" s="74"/>
      <c r="M353" s="74"/>
      <c r="N353" s="75"/>
      <c r="O353" s="75"/>
      <c r="P353" s="75"/>
    </row>
    <row r="354" hidden="1">
      <c r="A354" s="110"/>
      <c r="B354" s="100"/>
      <c r="C354" s="101"/>
      <c r="D354" s="101"/>
      <c r="E354" s="101"/>
      <c r="F354" s="102"/>
      <c r="G354" s="108"/>
      <c r="H354" s="108"/>
      <c r="I354" s="108"/>
      <c r="J354" s="108"/>
      <c r="K354" s="74"/>
      <c r="L354" s="74"/>
      <c r="M354" s="74"/>
      <c r="N354" s="75"/>
      <c r="O354" s="75"/>
      <c r="P354" s="75"/>
    </row>
    <row r="355" hidden="1">
      <c r="A355" s="110"/>
      <c r="B355" s="100"/>
      <c r="C355" s="101"/>
      <c r="D355" s="101"/>
      <c r="E355" s="101"/>
      <c r="F355" s="102"/>
      <c r="G355" s="108"/>
      <c r="H355" s="108"/>
      <c r="I355" s="108"/>
      <c r="J355" s="108"/>
      <c r="K355" s="74"/>
      <c r="L355" s="74"/>
      <c r="M355" s="74"/>
      <c r="N355" s="75"/>
      <c r="O355" s="75"/>
      <c r="P355" s="75"/>
    </row>
    <row r="356" hidden="1">
      <c r="A356" s="110"/>
      <c r="B356" s="100"/>
      <c r="C356" s="101"/>
      <c r="D356" s="101"/>
      <c r="E356" s="101"/>
      <c r="F356" s="102"/>
      <c r="G356" s="108"/>
      <c r="H356" s="108"/>
      <c r="I356" s="108"/>
      <c r="J356" s="108"/>
      <c r="K356" s="74"/>
      <c r="L356" s="74"/>
      <c r="M356" s="74"/>
      <c r="N356" s="75"/>
      <c r="O356" s="75"/>
      <c r="P356" s="75"/>
    </row>
    <row r="357" hidden="1">
      <c r="A357" s="110"/>
      <c r="B357" s="100"/>
      <c r="C357" s="101"/>
      <c r="D357" s="101"/>
      <c r="E357" s="101"/>
      <c r="F357" s="102"/>
      <c r="G357" s="108"/>
      <c r="H357" s="108"/>
      <c r="I357" s="108"/>
      <c r="J357" s="108"/>
      <c r="K357" s="74"/>
      <c r="L357" s="74"/>
      <c r="M357" s="74"/>
      <c r="N357" s="75"/>
      <c r="O357" s="75"/>
      <c r="P357" s="75"/>
    </row>
    <row r="358" hidden="1">
      <c r="A358" s="110"/>
      <c r="B358" s="100"/>
      <c r="C358" s="101"/>
      <c r="D358" s="101"/>
      <c r="E358" s="101"/>
      <c r="F358" s="102"/>
      <c r="G358" s="108"/>
      <c r="H358" s="108"/>
      <c r="I358" s="108"/>
      <c r="J358" s="108"/>
      <c r="K358" s="74"/>
      <c r="L358" s="74"/>
      <c r="M358" s="74"/>
      <c r="N358" s="75"/>
      <c r="O358" s="75"/>
      <c r="P358" s="75"/>
    </row>
    <row r="359" hidden="1">
      <c r="A359" s="110"/>
      <c r="B359" s="100"/>
      <c r="C359" s="101"/>
      <c r="D359" s="101"/>
      <c r="E359" s="101"/>
      <c r="F359" s="102"/>
      <c r="G359" s="108"/>
      <c r="H359" s="108"/>
      <c r="I359" s="108"/>
      <c r="J359" s="108"/>
      <c r="K359" s="74"/>
      <c r="L359" s="74"/>
      <c r="M359" s="74"/>
      <c r="N359" s="75"/>
      <c r="O359" s="75"/>
      <c r="P359" s="75"/>
    </row>
    <row r="360" hidden="1">
      <c r="A360" s="110"/>
      <c r="B360" s="100"/>
      <c r="C360" s="101"/>
      <c r="D360" s="101"/>
      <c r="E360" s="101"/>
      <c r="F360" s="102"/>
      <c r="G360" s="108"/>
      <c r="H360" s="108"/>
      <c r="I360" s="108"/>
      <c r="J360" s="108"/>
      <c r="K360" s="74"/>
      <c r="L360" s="74"/>
      <c r="M360" s="74"/>
      <c r="N360" s="75"/>
      <c r="O360" s="75"/>
      <c r="P360" s="75"/>
    </row>
    <row r="361" hidden="1">
      <c r="A361" s="110"/>
      <c r="B361" s="100"/>
      <c r="C361" s="101"/>
      <c r="D361" s="101"/>
      <c r="E361" s="101"/>
      <c r="F361" s="102"/>
      <c r="G361" s="108"/>
      <c r="H361" s="108"/>
      <c r="I361" s="108"/>
      <c r="J361" s="108"/>
      <c r="K361" s="74"/>
      <c r="L361" s="74"/>
      <c r="M361" s="74"/>
      <c r="N361" s="75"/>
      <c r="O361" s="75"/>
      <c r="P361" s="75"/>
    </row>
    <row r="362" hidden="1">
      <c r="A362" s="110"/>
      <c r="B362" s="100"/>
      <c r="C362" s="101"/>
      <c r="D362" s="101"/>
      <c r="E362" s="101"/>
      <c r="F362" s="102"/>
      <c r="G362" s="108"/>
      <c r="H362" s="108"/>
      <c r="I362" s="108"/>
      <c r="J362" s="108"/>
      <c r="K362" s="74"/>
      <c r="L362" s="74"/>
      <c r="M362" s="74"/>
      <c r="N362" s="75"/>
      <c r="O362" s="75"/>
      <c r="P362" s="75"/>
    </row>
    <row r="363" hidden="1">
      <c r="A363" s="110"/>
      <c r="B363" s="100"/>
      <c r="C363" s="101"/>
      <c r="D363" s="101"/>
      <c r="E363" s="101"/>
      <c r="F363" s="102"/>
      <c r="G363" s="108"/>
      <c r="H363" s="108"/>
      <c r="I363" s="108"/>
      <c r="J363" s="108"/>
      <c r="K363" s="74"/>
      <c r="L363" s="74"/>
      <c r="M363" s="74"/>
      <c r="N363" s="75"/>
      <c r="O363" s="75"/>
      <c r="P363" s="75"/>
    </row>
    <row r="364" hidden="1">
      <c r="A364" s="110"/>
      <c r="B364" s="100"/>
      <c r="C364" s="101"/>
      <c r="D364" s="101"/>
      <c r="E364" s="101"/>
      <c r="F364" s="102"/>
      <c r="G364" s="108"/>
      <c r="H364" s="108"/>
      <c r="I364" s="108"/>
      <c r="J364" s="108"/>
      <c r="K364" s="74"/>
      <c r="L364" s="74"/>
      <c r="M364" s="74"/>
      <c r="N364" s="75"/>
      <c r="O364" s="75"/>
      <c r="P364" s="75"/>
    </row>
    <row r="365" hidden="1">
      <c r="A365" s="110"/>
      <c r="B365" s="100"/>
      <c r="C365" s="101"/>
      <c r="D365" s="101"/>
      <c r="E365" s="101"/>
      <c r="F365" s="102"/>
      <c r="G365" s="108"/>
      <c r="H365" s="108"/>
      <c r="I365" s="108"/>
      <c r="J365" s="108"/>
      <c r="K365" s="74"/>
      <c r="L365" s="74"/>
      <c r="M365" s="74"/>
      <c r="N365" s="75"/>
      <c r="O365" s="75"/>
      <c r="P365" s="75"/>
    </row>
    <row r="366" hidden="1">
      <c r="A366" s="110"/>
      <c r="B366" s="100"/>
      <c r="C366" s="101"/>
      <c r="D366" s="101"/>
      <c r="E366" s="101"/>
      <c r="F366" s="102"/>
      <c r="G366" s="108"/>
      <c r="H366" s="108"/>
      <c r="I366" s="108"/>
      <c r="J366" s="108"/>
      <c r="K366" s="74"/>
      <c r="L366" s="74"/>
      <c r="M366" s="74"/>
      <c r="N366" s="75"/>
      <c r="O366" s="75"/>
      <c r="P366" s="75"/>
    </row>
    <row r="367" hidden="1">
      <c r="A367" s="110"/>
      <c r="B367" s="100"/>
      <c r="C367" s="101"/>
      <c r="D367" s="101"/>
      <c r="E367" s="101"/>
      <c r="F367" s="102"/>
      <c r="G367" s="108"/>
      <c r="H367" s="108"/>
      <c r="I367" s="108"/>
      <c r="J367" s="108"/>
      <c r="K367" s="74"/>
      <c r="L367" s="74"/>
      <c r="M367" s="74"/>
      <c r="N367" s="75"/>
      <c r="O367" s="75"/>
      <c r="P367" s="75"/>
    </row>
    <row r="368" hidden="1">
      <c r="A368" s="110"/>
      <c r="B368" s="100"/>
      <c r="C368" s="101"/>
      <c r="D368" s="101"/>
      <c r="E368" s="101"/>
      <c r="F368" s="102"/>
      <c r="G368" s="108"/>
      <c r="H368" s="108"/>
      <c r="I368" s="108"/>
      <c r="J368" s="108"/>
      <c r="K368" s="74"/>
      <c r="L368" s="74"/>
      <c r="M368" s="74"/>
      <c r="N368" s="75"/>
      <c r="O368" s="75"/>
      <c r="P368" s="75"/>
    </row>
    <row r="369" hidden="1">
      <c r="A369" s="110"/>
      <c r="B369" s="100"/>
      <c r="C369" s="101"/>
      <c r="D369" s="101"/>
      <c r="E369" s="101"/>
      <c r="F369" s="102"/>
      <c r="G369" s="108"/>
      <c r="H369" s="108"/>
      <c r="I369" s="108"/>
      <c r="J369" s="108"/>
      <c r="K369" s="74"/>
      <c r="L369" s="74"/>
      <c r="M369" s="74"/>
      <c r="N369" s="75"/>
      <c r="O369" s="75"/>
      <c r="P369" s="75"/>
    </row>
    <row r="370" hidden="1">
      <c r="A370" s="110"/>
      <c r="B370" s="100"/>
      <c r="C370" s="101"/>
      <c r="D370" s="101"/>
      <c r="E370" s="101"/>
      <c r="F370" s="102"/>
      <c r="G370" s="108"/>
      <c r="H370" s="108"/>
      <c r="I370" s="108"/>
      <c r="J370" s="108"/>
      <c r="K370" s="74"/>
      <c r="L370" s="74"/>
      <c r="M370" s="74"/>
      <c r="N370" s="75"/>
      <c r="O370" s="75"/>
      <c r="P370" s="75"/>
    </row>
    <row r="371" hidden="1">
      <c r="A371" s="110"/>
      <c r="B371" s="100"/>
      <c r="C371" s="101"/>
      <c r="D371" s="101"/>
      <c r="E371" s="101"/>
      <c r="F371" s="102"/>
      <c r="G371" s="108"/>
      <c r="H371" s="108"/>
      <c r="I371" s="108"/>
      <c r="J371" s="108"/>
      <c r="K371" s="74"/>
      <c r="L371" s="74"/>
      <c r="M371" s="74"/>
      <c r="N371" s="75"/>
      <c r="O371" s="75"/>
      <c r="P371" s="75"/>
    </row>
    <row r="372" hidden="1">
      <c r="A372" s="110"/>
      <c r="B372" s="100"/>
      <c r="C372" s="101"/>
      <c r="D372" s="101"/>
      <c r="E372" s="101"/>
      <c r="F372" s="102"/>
      <c r="G372" s="108"/>
      <c r="H372" s="108"/>
      <c r="I372" s="108"/>
      <c r="J372" s="108"/>
      <c r="K372" s="74"/>
      <c r="L372" s="74"/>
      <c r="M372" s="74"/>
      <c r="N372" s="75"/>
      <c r="O372" s="75"/>
      <c r="P372" s="75"/>
    </row>
    <row r="373" hidden="1">
      <c r="A373" s="110"/>
      <c r="B373" s="100"/>
      <c r="C373" s="101"/>
      <c r="D373" s="101"/>
      <c r="E373" s="101"/>
      <c r="F373" s="102"/>
      <c r="G373" s="108"/>
      <c r="H373" s="108"/>
      <c r="I373" s="108"/>
      <c r="J373" s="108"/>
      <c r="K373" s="74"/>
      <c r="L373" s="74"/>
      <c r="M373" s="74"/>
      <c r="N373" s="75"/>
      <c r="O373" s="75"/>
      <c r="P373" s="75"/>
    </row>
    <row r="374" hidden="1">
      <c r="A374" s="110"/>
      <c r="B374" s="100"/>
      <c r="C374" s="101"/>
      <c r="D374" s="101"/>
      <c r="E374" s="101"/>
      <c r="F374" s="102"/>
      <c r="G374" s="108"/>
      <c r="H374" s="108"/>
      <c r="I374" s="108"/>
      <c r="J374" s="108"/>
      <c r="K374" s="74"/>
      <c r="L374" s="74"/>
      <c r="M374" s="74"/>
      <c r="N374" s="75"/>
      <c r="O374" s="75"/>
      <c r="P374" s="75"/>
    </row>
    <row r="375" hidden="1">
      <c r="A375" s="110"/>
      <c r="B375" s="100"/>
      <c r="C375" s="101"/>
      <c r="D375" s="101"/>
      <c r="E375" s="101"/>
      <c r="F375" s="102"/>
      <c r="G375" s="108"/>
      <c r="H375" s="108"/>
      <c r="I375" s="108"/>
      <c r="J375" s="108"/>
      <c r="K375" s="74"/>
      <c r="L375" s="74"/>
      <c r="M375" s="74"/>
      <c r="N375" s="75"/>
      <c r="O375" s="75"/>
      <c r="P375" s="75"/>
    </row>
    <row r="376" hidden="1">
      <c r="A376" s="110"/>
      <c r="B376" s="100"/>
      <c r="C376" s="101"/>
      <c r="D376" s="101"/>
      <c r="E376" s="101"/>
      <c r="F376" s="102"/>
      <c r="G376" s="108"/>
      <c r="H376" s="108"/>
      <c r="I376" s="108"/>
      <c r="J376" s="108"/>
      <c r="K376" s="74"/>
      <c r="L376" s="74"/>
      <c r="M376" s="74"/>
      <c r="N376" s="75"/>
      <c r="O376" s="75"/>
      <c r="P376" s="75"/>
    </row>
    <row r="377" hidden="1">
      <c r="A377" s="110"/>
      <c r="B377" s="100"/>
      <c r="C377" s="101"/>
      <c r="D377" s="101"/>
      <c r="E377" s="101"/>
      <c r="F377" s="102"/>
      <c r="G377" s="108"/>
      <c r="H377" s="108"/>
      <c r="I377" s="108"/>
      <c r="J377" s="108"/>
      <c r="K377" s="74"/>
      <c r="L377" s="74"/>
      <c r="M377" s="74"/>
      <c r="N377" s="75"/>
      <c r="O377" s="75"/>
      <c r="P377" s="75"/>
    </row>
    <row r="378" hidden="1">
      <c r="A378" s="110"/>
      <c r="B378" s="100"/>
      <c r="C378" s="101"/>
      <c r="D378" s="101"/>
      <c r="E378" s="101"/>
      <c r="F378" s="102"/>
      <c r="G378" s="108"/>
      <c r="H378" s="108"/>
      <c r="I378" s="108"/>
      <c r="J378" s="108"/>
      <c r="K378" s="74"/>
      <c r="L378" s="74"/>
      <c r="M378" s="74"/>
      <c r="N378" s="75"/>
      <c r="O378" s="75"/>
      <c r="P378" s="75"/>
    </row>
    <row r="379" hidden="1">
      <c r="A379" s="110"/>
      <c r="B379" s="100"/>
      <c r="C379" s="101"/>
      <c r="D379" s="101"/>
      <c r="E379" s="101"/>
      <c r="F379" s="102"/>
      <c r="G379" s="108"/>
      <c r="H379" s="108"/>
      <c r="I379" s="108"/>
      <c r="J379" s="108"/>
      <c r="K379" s="74"/>
      <c r="L379" s="74"/>
      <c r="M379" s="74"/>
      <c r="N379" s="75"/>
      <c r="O379" s="75"/>
      <c r="P379" s="75"/>
    </row>
    <row r="380" hidden="1">
      <c r="A380" s="110"/>
      <c r="B380" s="100"/>
      <c r="C380" s="101"/>
      <c r="D380" s="101"/>
      <c r="E380" s="101"/>
      <c r="F380" s="102"/>
      <c r="G380" s="108"/>
      <c r="H380" s="108"/>
      <c r="I380" s="108"/>
      <c r="J380" s="108"/>
      <c r="K380" s="74"/>
      <c r="L380" s="74"/>
      <c r="M380" s="74"/>
      <c r="N380" s="75"/>
      <c r="O380" s="75"/>
      <c r="P380" s="75"/>
    </row>
    <row r="381" hidden="1">
      <c r="A381" s="110"/>
      <c r="B381" s="100"/>
      <c r="C381" s="101"/>
      <c r="D381" s="101"/>
      <c r="E381" s="101"/>
      <c r="F381" s="102"/>
      <c r="G381" s="108"/>
      <c r="H381" s="108"/>
      <c r="I381" s="108"/>
      <c r="J381" s="108"/>
      <c r="K381" s="74"/>
      <c r="L381" s="74"/>
      <c r="M381" s="74"/>
      <c r="N381" s="75"/>
      <c r="O381" s="75"/>
      <c r="P381" s="75"/>
    </row>
    <row r="382" hidden="1">
      <c r="A382" s="110"/>
      <c r="B382" s="100"/>
      <c r="C382" s="101"/>
      <c r="D382" s="101"/>
      <c r="E382" s="101"/>
      <c r="F382" s="102"/>
      <c r="G382" s="108"/>
      <c r="H382" s="108"/>
      <c r="I382" s="108"/>
      <c r="J382" s="108"/>
      <c r="K382" s="74"/>
      <c r="L382" s="74"/>
      <c r="M382" s="74"/>
      <c r="N382" s="75"/>
      <c r="O382" s="75"/>
      <c r="P382" s="75"/>
    </row>
    <row r="383" hidden="1">
      <c r="A383" s="110"/>
      <c r="B383" s="100"/>
      <c r="C383" s="101"/>
      <c r="D383" s="101"/>
      <c r="E383" s="101"/>
      <c r="F383" s="102"/>
      <c r="G383" s="108"/>
      <c r="H383" s="108"/>
      <c r="I383" s="108"/>
      <c r="J383" s="108"/>
      <c r="K383" s="74"/>
      <c r="L383" s="74"/>
      <c r="M383" s="74"/>
      <c r="N383" s="75"/>
      <c r="O383" s="75"/>
      <c r="P383" s="75"/>
    </row>
    <row r="384" hidden="1">
      <c r="A384" s="110"/>
      <c r="B384" s="100"/>
      <c r="C384" s="101"/>
      <c r="D384" s="101"/>
      <c r="E384" s="101"/>
      <c r="F384" s="102"/>
      <c r="G384" s="108"/>
      <c r="H384" s="108"/>
      <c r="I384" s="108"/>
      <c r="J384" s="108"/>
      <c r="K384" s="74"/>
      <c r="L384" s="74"/>
      <c r="M384" s="74"/>
      <c r="N384" s="75"/>
      <c r="O384" s="75"/>
      <c r="P384" s="75"/>
    </row>
    <row r="385" hidden="1">
      <c r="A385" s="110"/>
      <c r="B385" s="100"/>
      <c r="C385" s="101"/>
      <c r="D385" s="101"/>
      <c r="E385" s="101"/>
      <c r="F385" s="102"/>
      <c r="G385" s="108"/>
      <c r="H385" s="108"/>
      <c r="I385" s="108"/>
      <c r="J385" s="108"/>
      <c r="K385" s="74"/>
      <c r="L385" s="74"/>
      <c r="M385" s="74"/>
      <c r="N385" s="75"/>
      <c r="O385" s="75"/>
      <c r="P385" s="75"/>
    </row>
    <row r="386" hidden="1">
      <c r="A386" s="110"/>
      <c r="B386" s="100"/>
      <c r="C386" s="101"/>
      <c r="D386" s="101"/>
      <c r="E386" s="101"/>
      <c r="F386" s="102"/>
      <c r="G386" s="108"/>
      <c r="H386" s="108"/>
      <c r="I386" s="108"/>
      <c r="J386" s="108"/>
      <c r="K386" s="74"/>
      <c r="L386" s="74"/>
      <c r="M386" s="74"/>
      <c r="N386" s="75"/>
      <c r="O386" s="75"/>
      <c r="P386" s="75"/>
    </row>
    <row r="387" hidden="1">
      <c r="A387" s="110"/>
      <c r="B387" s="100"/>
      <c r="C387" s="101"/>
      <c r="D387" s="101"/>
      <c r="E387" s="101"/>
      <c r="F387" s="102"/>
      <c r="G387" s="108"/>
      <c r="H387" s="108"/>
      <c r="I387" s="108"/>
      <c r="J387" s="108"/>
      <c r="K387" s="74"/>
      <c r="L387" s="74"/>
      <c r="M387" s="74"/>
      <c r="N387" s="75"/>
      <c r="O387" s="75"/>
      <c r="P387" s="75"/>
    </row>
    <row r="388" hidden="1">
      <c r="A388" s="110"/>
      <c r="B388" s="100"/>
      <c r="C388" s="101"/>
      <c r="D388" s="101"/>
      <c r="E388" s="101"/>
      <c r="F388" s="102"/>
      <c r="G388" s="108"/>
      <c r="H388" s="108"/>
      <c r="I388" s="108"/>
      <c r="J388" s="108"/>
      <c r="K388" s="74"/>
      <c r="L388" s="74"/>
      <c r="M388" s="74"/>
      <c r="N388" s="75"/>
      <c r="O388" s="75"/>
      <c r="P388" s="75"/>
    </row>
    <row r="389" hidden="1">
      <c r="A389" s="110"/>
      <c r="B389" s="100"/>
      <c r="C389" s="101"/>
      <c r="D389" s="101"/>
      <c r="E389" s="101"/>
      <c r="F389" s="102"/>
      <c r="G389" s="108"/>
      <c r="H389" s="108"/>
      <c r="I389" s="108"/>
      <c r="J389" s="108"/>
      <c r="K389" s="74"/>
      <c r="L389" s="74"/>
      <c r="M389" s="74"/>
      <c r="N389" s="75"/>
      <c r="O389" s="75"/>
      <c r="P389" s="75"/>
    </row>
    <row r="390" hidden="1">
      <c r="A390" s="110"/>
      <c r="B390" s="100"/>
      <c r="C390" s="101"/>
      <c r="D390" s="101"/>
      <c r="E390" s="101"/>
      <c r="F390" s="102"/>
      <c r="G390" s="108"/>
      <c r="H390" s="108"/>
      <c r="I390" s="108"/>
      <c r="J390" s="108"/>
      <c r="K390" s="74"/>
      <c r="L390" s="74"/>
      <c r="M390" s="74"/>
      <c r="N390" s="75"/>
      <c r="O390" s="75"/>
      <c r="P390" s="75"/>
    </row>
    <row r="391" hidden="1">
      <c r="A391" s="110"/>
      <c r="B391" s="100"/>
      <c r="C391" s="101"/>
      <c r="D391" s="101"/>
      <c r="E391" s="101"/>
      <c r="F391" s="102"/>
      <c r="G391" s="108"/>
      <c r="H391" s="108"/>
      <c r="I391" s="108"/>
      <c r="J391" s="108"/>
      <c r="K391" s="74"/>
      <c r="L391" s="74"/>
      <c r="M391" s="74"/>
      <c r="N391" s="75"/>
      <c r="O391" s="75"/>
      <c r="P391" s="75"/>
    </row>
    <row r="392" hidden="1">
      <c r="A392" s="110"/>
      <c r="B392" s="100"/>
      <c r="C392" s="101"/>
      <c r="D392" s="101"/>
      <c r="E392" s="101"/>
      <c r="F392" s="102"/>
      <c r="G392" s="108"/>
      <c r="H392" s="108"/>
      <c r="I392" s="108"/>
      <c r="J392" s="108"/>
      <c r="K392" s="74"/>
      <c r="L392" s="74"/>
      <c r="M392" s="74"/>
      <c r="N392" s="75"/>
      <c r="O392" s="75"/>
      <c r="P392" s="75"/>
    </row>
    <row r="393" hidden="1">
      <c r="A393" s="110"/>
      <c r="B393" s="100"/>
      <c r="C393" s="101"/>
      <c r="D393" s="101"/>
      <c r="E393" s="101"/>
      <c r="F393" s="102"/>
      <c r="G393" s="108"/>
      <c r="H393" s="108"/>
      <c r="I393" s="108"/>
      <c r="J393" s="108"/>
      <c r="K393" s="74"/>
      <c r="L393" s="74"/>
      <c r="M393" s="74"/>
      <c r="N393" s="75"/>
      <c r="O393" s="75"/>
      <c r="P393" s="75"/>
    </row>
    <row r="394" hidden="1">
      <c r="A394" s="110"/>
      <c r="B394" s="100"/>
      <c r="C394" s="101"/>
      <c r="D394" s="101"/>
      <c r="E394" s="101"/>
      <c r="F394" s="102"/>
      <c r="G394" s="108"/>
      <c r="H394" s="108"/>
      <c r="I394" s="108"/>
      <c r="J394" s="108"/>
      <c r="K394" s="74"/>
      <c r="L394" s="74"/>
      <c r="M394" s="74"/>
      <c r="N394" s="75"/>
      <c r="O394" s="75"/>
      <c r="P394" s="75"/>
    </row>
    <row r="395" hidden="1">
      <c r="A395" s="110"/>
      <c r="B395" s="100"/>
      <c r="C395" s="101"/>
      <c r="D395" s="101"/>
      <c r="E395" s="101"/>
      <c r="F395" s="102"/>
      <c r="G395" s="108"/>
      <c r="H395" s="108"/>
      <c r="I395" s="108"/>
      <c r="J395" s="108"/>
      <c r="K395" s="74"/>
      <c r="L395" s="74"/>
      <c r="M395" s="74"/>
      <c r="N395" s="75"/>
      <c r="O395" s="75"/>
      <c r="P395" s="75"/>
    </row>
    <row r="396" hidden="1">
      <c r="A396" s="110"/>
      <c r="B396" s="100"/>
      <c r="C396" s="101"/>
      <c r="D396" s="101"/>
      <c r="E396" s="101"/>
      <c r="F396" s="102"/>
      <c r="G396" s="108"/>
      <c r="H396" s="108"/>
      <c r="I396" s="108"/>
      <c r="J396" s="108"/>
      <c r="K396" s="74"/>
      <c r="L396" s="74"/>
      <c r="M396" s="74"/>
      <c r="N396" s="75"/>
      <c r="O396" s="75"/>
      <c r="P396" s="75"/>
    </row>
    <row r="397" hidden="1">
      <c r="A397" s="110"/>
      <c r="B397" s="100"/>
      <c r="C397" s="101"/>
      <c r="D397" s="101"/>
      <c r="E397" s="101"/>
      <c r="F397" s="102"/>
      <c r="G397" s="108"/>
      <c r="H397" s="108"/>
      <c r="I397" s="108"/>
      <c r="J397" s="108"/>
      <c r="K397" s="74"/>
      <c r="L397" s="74"/>
      <c r="M397" s="74"/>
      <c r="N397" s="75"/>
      <c r="O397" s="75"/>
      <c r="P397" s="75"/>
    </row>
    <row r="398" hidden="1">
      <c r="A398" s="110"/>
      <c r="B398" s="100"/>
      <c r="C398" s="101"/>
      <c r="D398" s="101"/>
      <c r="E398" s="101"/>
      <c r="F398" s="102"/>
      <c r="G398" s="108"/>
      <c r="H398" s="108"/>
      <c r="I398" s="108"/>
      <c r="J398" s="108"/>
      <c r="K398" s="74"/>
      <c r="L398" s="74"/>
      <c r="M398" s="74"/>
      <c r="N398" s="75"/>
      <c r="O398" s="75"/>
      <c r="P398" s="75"/>
    </row>
    <row r="399" hidden="1">
      <c r="A399" s="110"/>
      <c r="B399" s="100"/>
      <c r="C399" s="101"/>
      <c r="D399" s="101"/>
      <c r="E399" s="101"/>
      <c r="F399" s="102"/>
      <c r="G399" s="108"/>
      <c r="H399" s="108"/>
      <c r="I399" s="108"/>
      <c r="J399" s="108"/>
      <c r="K399" s="74"/>
      <c r="L399" s="74"/>
      <c r="M399" s="74"/>
      <c r="N399" s="75"/>
      <c r="O399" s="75"/>
      <c r="P399" s="75"/>
    </row>
    <row r="400" hidden="1">
      <c r="A400" s="110"/>
      <c r="B400" s="100"/>
      <c r="C400" s="101"/>
      <c r="D400" s="101"/>
      <c r="E400" s="101"/>
      <c r="F400" s="102"/>
      <c r="G400" s="108"/>
      <c r="H400" s="108"/>
      <c r="I400" s="108"/>
      <c r="J400" s="108"/>
      <c r="K400" s="74"/>
      <c r="L400" s="74"/>
      <c r="M400" s="74"/>
      <c r="N400" s="75"/>
      <c r="O400" s="75"/>
      <c r="P400" s="75"/>
    </row>
    <row r="401" hidden="1">
      <c r="A401" s="110"/>
      <c r="B401" s="100"/>
      <c r="C401" s="101"/>
      <c r="D401" s="101"/>
      <c r="E401" s="101"/>
      <c r="F401" s="102"/>
      <c r="G401" s="108"/>
      <c r="H401" s="108"/>
      <c r="I401" s="108"/>
      <c r="J401" s="108"/>
      <c r="K401" s="74"/>
      <c r="L401" s="74"/>
      <c r="M401" s="74"/>
      <c r="N401" s="75"/>
      <c r="O401" s="75"/>
      <c r="P401" s="75"/>
    </row>
    <row r="402" hidden="1">
      <c r="A402" s="110"/>
      <c r="B402" s="100"/>
      <c r="C402" s="101"/>
      <c r="D402" s="101"/>
      <c r="E402" s="101"/>
      <c r="F402" s="102"/>
      <c r="G402" s="108"/>
      <c r="H402" s="108"/>
      <c r="I402" s="108"/>
      <c r="J402" s="108"/>
      <c r="K402" s="74"/>
      <c r="L402" s="74"/>
      <c r="M402" s="74"/>
      <c r="N402" s="75"/>
      <c r="O402" s="75"/>
      <c r="P402" s="75"/>
    </row>
    <row r="403" hidden="1">
      <c r="A403" s="110"/>
      <c r="B403" s="100"/>
      <c r="C403" s="101"/>
      <c r="D403" s="101"/>
      <c r="E403" s="101"/>
      <c r="F403" s="102"/>
      <c r="G403" s="108"/>
      <c r="H403" s="108"/>
      <c r="I403" s="108"/>
      <c r="J403" s="108"/>
      <c r="K403" s="74"/>
      <c r="L403" s="74"/>
      <c r="M403" s="74"/>
      <c r="N403" s="75"/>
      <c r="O403" s="75"/>
      <c r="P403" s="75"/>
    </row>
    <row r="404" hidden="1">
      <c r="A404" s="110"/>
      <c r="B404" s="100"/>
      <c r="C404" s="101"/>
      <c r="D404" s="101"/>
      <c r="E404" s="101"/>
      <c r="F404" s="102"/>
      <c r="G404" s="108"/>
      <c r="H404" s="108"/>
      <c r="I404" s="108"/>
      <c r="J404" s="108"/>
      <c r="K404" s="74"/>
      <c r="L404" s="74"/>
      <c r="M404" s="74"/>
      <c r="N404" s="75"/>
      <c r="O404" s="75"/>
      <c r="P404" s="75"/>
    </row>
    <row r="405" hidden="1">
      <c r="A405" s="110"/>
      <c r="B405" s="100"/>
      <c r="C405" s="101"/>
      <c r="D405" s="101"/>
      <c r="E405" s="101"/>
      <c r="F405" s="102"/>
      <c r="G405" s="108"/>
      <c r="H405" s="108"/>
      <c r="I405" s="108"/>
      <c r="J405" s="108"/>
      <c r="K405" s="74"/>
      <c r="L405" s="74"/>
      <c r="M405" s="74"/>
      <c r="N405" s="75"/>
      <c r="O405" s="75"/>
      <c r="P405" s="75"/>
    </row>
    <row r="406" hidden="1">
      <c r="A406" s="110"/>
      <c r="B406" s="100"/>
      <c r="C406" s="101"/>
      <c r="D406" s="101"/>
      <c r="E406" s="101"/>
      <c r="F406" s="102"/>
      <c r="G406" s="108"/>
      <c r="H406" s="108"/>
      <c r="I406" s="108"/>
      <c r="J406" s="108"/>
      <c r="K406" s="74"/>
      <c r="L406" s="74"/>
      <c r="M406" s="74"/>
      <c r="N406" s="75"/>
      <c r="O406" s="75"/>
      <c r="P406" s="75"/>
    </row>
    <row r="407" hidden="1">
      <c r="A407" s="110"/>
      <c r="B407" s="100"/>
      <c r="C407" s="101"/>
      <c r="D407" s="101"/>
      <c r="E407" s="101"/>
      <c r="F407" s="102"/>
      <c r="G407" s="108"/>
      <c r="H407" s="108"/>
      <c r="I407" s="108"/>
      <c r="J407" s="108"/>
      <c r="K407" s="74"/>
      <c r="L407" s="74"/>
      <c r="M407" s="74"/>
      <c r="N407" s="75"/>
      <c r="O407" s="75"/>
      <c r="P407" s="75"/>
    </row>
    <row r="408" hidden="1">
      <c r="A408" s="110"/>
      <c r="B408" s="100"/>
      <c r="C408" s="101"/>
      <c r="D408" s="101"/>
      <c r="E408" s="101"/>
      <c r="F408" s="102"/>
      <c r="G408" s="108"/>
      <c r="H408" s="108"/>
      <c r="I408" s="108"/>
      <c r="J408" s="108"/>
      <c r="K408" s="74"/>
      <c r="L408" s="74"/>
      <c r="M408" s="74"/>
      <c r="N408" s="75"/>
      <c r="O408" s="75"/>
      <c r="P408" s="75"/>
    </row>
    <row r="409" hidden="1">
      <c r="A409" s="110"/>
      <c r="B409" s="100"/>
      <c r="C409" s="101"/>
      <c r="D409" s="101"/>
      <c r="E409" s="101"/>
      <c r="F409" s="102"/>
      <c r="G409" s="108"/>
      <c r="H409" s="108"/>
      <c r="I409" s="108"/>
      <c r="J409" s="108"/>
      <c r="K409" s="74"/>
      <c r="L409" s="74"/>
      <c r="M409" s="74"/>
      <c r="N409" s="75"/>
      <c r="O409" s="75"/>
      <c r="P409" s="75"/>
    </row>
    <row r="410" hidden="1">
      <c r="A410" s="110"/>
      <c r="B410" s="100"/>
      <c r="C410" s="101"/>
      <c r="D410" s="101"/>
      <c r="E410" s="101"/>
      <c r="F410" s="102"/>
      <c r="G410" s="108"/>
      <c r="H410" s="108"/>
      <c r="I410" s="108"/>
      <c r="J410" s="108"/>
      <c r="K410" s="74"/>
      <c r="L410" s="74"/>
      <c r="M410" s="74"/>
      <c r="N410" s="75"/>
      <c r="O410" s="75"/>
      <c r="P410" s="75"/>
    </row>
    <row r="411" hidden="1">
      <c r="A411" s="110"/>
      <c r="B411" s="100"/>
      <c r="C411" s="101"/>
      <c r="D411" s="101"/>
      <c r="E411" s="101"/>
      <c r="F411" s="102"/>
      <c r="G411" s="108"/>
      <c r="H411" s="108"/>
      <c r="I411" s="108"/>
      <c r="J411" s="108"/>
      <c r="K411" s="74"/>
      <c r="L411" s="74"/>
      <c r="M411" s="74"/>
      <c r="N411" s="75"/>
      <c r="O411" s="75"/>
      <c r="P411" s="75"/>
    </row>
    <row r="412" hidden="1">
      <c r="A412" s="110"/>
      <c r="B412" s="100"/>
      <c r="C412" s="101"/>
      <c r="D412" s="101"/>
      <c r="E412" s="101"/>
      <c r="F412" s="102"/>
      <c r="G412" s="108"/>
      <c r="H412" s="108"/>
      <c r="I412" s="108"/>
      <c r="J412" s="108"/>
      <c r="K412" s="74"/>
      <c r="L412" s="74"/>
      <c r="M412" s="74"/>
      <c r="N412" s="75"/>
      <c r="O412" s="75"/>
      <c r="P412" s="75"/>
    </row>
    <row r="413" hidden="1">
      <c r="A413" s="110"/>
      <c r="B413" s="100"/>
      <c r="C413" s="101"/>
      <c r="D413" s="101"/>
      <c r="E413" s="101"/>
      <c r="F413" s="102"/>
      <c r="G413" s="108"/>
      <c r="H413" s="108"/>
      <c r="I413" s="108"/>
      <c r="J413" s="108"/>
      <c r="K413" s="74"/>
      <c r="L413" s="74"/>
      <c r="M413" s="74"/>
      <c r="N413" s="75"/>
      <c r="O413" s="75"/>
      <c r="P413" s="75"/>
    </row>
    <row r="414" hidden="1">
      <c r="A414" s="110"/>
      <c r="B414" s="100"/>
      <c r="C414" s="101"/>
      <c r="D414" s="101"/>
      <c r="E414" s="101"/>
      <c r="F414" s="102"/>
      <c r="G414" s="108"/>
      <c r="H414" s="108"/>
      <c r="I414" s="108"/>
      <c r="J414" s="108"/>
      <c r="K414" s="74"/>
      <c r="L414" s="74"/>
      <c r="M414" s="74"/>
      <c r="N414" s="75"/>
      <c r="O414" s="75"/>
      <c r="P414" s="75"/>
    </row>
    <row r="415" hidden="1">
      <c r="A415" s="110"/>
      <c r="B415" s="100"/>
      <c r="C415" s="101"/>
      <c r="D415" s="101"/>
      <c r="E415" s="101"/>
      <c r="F415" s="102"/>
      <c r="G415" s="108"/>
      <c r="H415" s="108"/>
      <c r="I415" s="108"/>
      <c r="J415" s="108"/>
      <c r="K415" s="74"/>
      <c r="L415" s="74"/>
      <c r="M415" s="74"/>
      <c r="N415" s="75"/>
      <c r="O415" s="75"/>
      <c r="P415" s="75"/>
    </row>
    <row r="416" hidden="1">
      <c r="A416" s="110"/>
      <c r="B416" s="100"/>
      <c r="C416" s="101"/>
      <c r="D416" s="101"/>
      <c r="E416" s="101"/>
      <c r="F416" s="102"/>
      <c r="G416" s="108"/>
      <c r="H416" s="108"/>
      <c r="I416" s="108"/>
      <c r="J416" s="108"/>
      <c r="K416" s="74"/>
      <c r="L416" s="74"/>
      <c r="M416" s="74"/>
      <c r="N416" s="75"/>
      <c r="O416" s="75"/>
      <c r="P416" s="75"/>
    </row>
    <row r="417" hidden="1">
      <c r="A417" s="110"/>
      <c r="B417" s="100"/>
      <c r="C417" s="101"/>
      <c r="D417" s="101"/>
      <c r="E417" s="101"/>
      <c r="F417" s="102"/>
      <c r="G417" s="108"/>
      <c r="H417" s="108"/>
      <c r="I417" s="108"/>
      <c r="J417" s="108"/>
      <c r="K417" s="74"/>
      <c r="L417" s="74"/>
      <c r="M417" s="74"/>
      <c r="N417" s="75"/>
      <c r="O417" s="75"/>
      <c r="P417" s="75"/>
    </row>
    <row r="418" hidden="1">
      <c r="A418" s="110"/>
      <c r="B418" s="100"/>
      <c r="C418" s="101"/>
      <c r="D418" s="101"/>
      <c r="E418" s="101"/>
      <c r="F418" s="102"/>
      <c r="G418" s="108"/>
      <c r="H418" s="108"/>
      <c r="I418" s="108"/>
      <c r="J418" s="108"/>
      <c r="K418" s="74"/>
      <c r="L418" s="74"/>
      <c r="M418" s="74"/>
      <c r="N418" s="75"/>
      <c r="O418" s="75"/>
      <c r="P418" s="75"/>
    </row>
    <row r="419" hidden="1">
      <c r="A419" s="110"/>
      <c r="B419" s="100"/>
      <c r="C419" s="101"/>
      <c r="D419" s="101"/>
      <c r="E419" s="101"/>
      <c r="F419" s="102"/>
      <c r="G419" s="108"/>
      <c r="H419" s="108"/>
      <c r="I419" s="108"/>
      <c r="J419" s="108"/>
      <c r="K419" s="74"/>
      <c r="L419" s="74"/>
      <c r="M419" s="74"/>
      <c r="N419" s="75"/>
      <c r="O419" s="75"/>
      <c r="P419" s="75"/>
    </row>
    <row r="420" hidden="1">
      <c r="A420" s="110"/>
      <c r="B420" s="100"/>
      <c r="C420" s="101"/>
      <c r="D420" s="101"/>
      <c r="E420" s="101"/>
      <c r="F420" s="102"/>
      <c r="G420" s="108"/>
      <c r="H420" s="108"/>
      <c r="I420" s="108"/>
      <c r="J420" s="108"/>
      <c r="K420" s="74"/>
      <c r="L420" s="74"/>
      <c r="M420" s="74"/>
      <c r="N420" s="75"/>
      <c r="O420" s="75"/>
      <c r="P420" s="75"/>
    </row>
    <row r="421" hidden="1">
      <c r="A421" s="110"/>
      <c r="B421" s="100"/>
      <c r="C421" s="101"/>
      <c r="D421" s="101"/>
      <c r="E421" s="101"/>
      <c r="F421" s="102"/>
      <c r="G421" s="108"/>
      <c r="H421" s="108"/>
      <c r="I421" s="108"/>
      <c r="J421" s="108"/>
      <c r="K421" s="74"/>
      <c r="L421" s="74"/>
      <c r="M421" s="74"/>
      <c r="N421" s="75"/>
      <c r="O421" s="75"/>
      <c r="P421" s="75"/>
    </row>
    <row r="422" hidden="1">
      <c r="A422" s="110"/>
      <c r="B422" s="100"/>
      <c r="C422" s="101"/>
      <c r="D422" s="101"/>
      <c r="E422" s="101"/>
      <c r="F422" s="102"/>
      <c r="G422" s="108"/>
      <c r="H422" s="108"/>
      <c r="I422" s="108"/>
      <c r="J422" s="108"/>
      <c r="K422" s="74"/>
      <c r="L422" s="74"/>
      <c r="M422" s="74"/>
      <c r="N422" s="75"/>
      <c r="O422" s="75"/>
      <c r="P422" s="75"/>
    </row>
    <row r="423" hidden="1">
      <c r="A423" s="110"/>
      <c r="B423" s="100"/>
      <c r="C423" s="101"/>
      <c r="D423" s="101"/>
      <c r="E423" s="101"/>
      <c r="F423" s="102"/>
      <c r="G423" s="108"/>
      <c r="H423" s="108"/>
      <c r="I423" s="108"/>
      <c r="J423" s="108"/>
      <c r="K423" s="74"/>
      <c r="L423" s="74"/>
      <c r="M423" s="74"/>
      <c r="N423" s="75"/>
      <c r="O423" s="75"/>
      <c r="P423" s="75"/>
    </row>
    <row r="424" hidden="1">
      <c r="A424" s="110"/>
      <c r="B424" s="100"/>
      <c r="C424" s="101"/>
      <c r="D424" s="101"/>
      <c r="E424" s="101"/>
      <c r="F424" s="102"/>
      <c r="G424" s="108"/>
      <c r="H424" s="108"/>
      <c r="I424" s="108"/>
      <c r="J424" s="108"/>
      <c r="K424" s="74"/>
      <c r="L424" s="74"/>
      <c r="M424" s="74"/>
      <c r="N424" s="75"/>
      <c r="O424" s="75"/>
      <c r="P424" s="75"/>
    </row>
    <row r="425" hidden="1">
      <c r="A425" s="110"/>
      <c r="B425" s="100"/>
      <c r="C425" s="101"/>
      <c r="D425" s="101"/>
      <c r="E425" s="101"/>
      <c r="F425" s="102"/>
      <c r="G425" s="108"/>
      <c r="H425" s="108"/>
      <c r="I425" s="108"/>
      <c r="J425" s="108"/>
      <c r="K425" s="74"/>
      <c r="L425" s="74"/>
      <c r="M425" s="74"/>
      <c r="N425" s="75"/>
      <c r="O425" s="75"/>
      <c r="P425" s="75"/>
    </row>
    <row r="426" hidden="1">
      <c r="A426" s="110"/>
      <c r="B426" s="100"/>
      <c r="C426" s="101"/>
      <c r="D426" s="101"/>
      <c r="E426" s="101"/>
      <c r="F426" s="102"/>
      <c r="G426" s="108"/>
      <c r="H426" s="108"/>
      <c r="I426" s="108"/>
      <c r="J426" s="108"/>
      <c r="K426" s="74"/>
      <c r="L426" s="74"/>
      <c r="M426" s="74"/>
      <c r="N426" s="75"/>
      <c r="O426" s="75"/>
      <c r="P426" s="75"/>
    </row>
    <row r="427" hidden="1">
      <c r="A427" s="110"/>
      <c r="B427" s="100"/>
      <c r="C427" s="101"/>
      <c r="D427" s="101"/>
      <c r="E427" s="101"/>
      <c r="F427" s="102"/>
      <c r="G427" s="108"/>
      <c r="H427" s="108"/>
      <c r="I427" s="108"/>
      <c r="J427" s="108"/>
      <c r="K427" s="74"/>
      <c r="L427" s="74"/>
      <c r="M427" s="74"/>
      <c r="N427" s="75"/>
      <c r="O427" s="75"/>
      <c r="P427" s="75"/>
    </row>
    <row r="428" hidden="1">
      <c r="A428" s="110"/>
      <c r="B428" s="100"/>
      <c r="C428" s="101"/>
      <c r="D428" s="101"/>
      <c r="E428" s="101"/>
      <c r="F428" s="102"/>
      <c r="G428" s="108"/>
      <c r="H428" s="108"/>
      <c r="I428" s="108"/>
      <c r="J428" s="108"/>
      <c r="K428" s="74"/>
      <c r="L428" s="74"/>
      <c r="M428" s="74"/>
      <c r="N428" s="75"/>
      <c r="O428" s="75"/>
      <c r="P428" s="75"/>
    </row>
    <row r="429" hidden="1">
      <c r="A429" s="110"/>
      <c r="B429" s="100"/>
      <c r="C429" s="101"/>
      <c r="D429" s="101"/>
      <c r="E429" s="101"/>
      <c r="F429" s="102"/>
      <c r="G429" s="108"/>
      <c r="H429" s="108"/>
      <c r="I429" s="108"/>
      <c r="J429" s="108"/>
      <c r="K429" s="74"/>
      <c r="L429" s="74"/>
      <c r="M429" s="74"/>
      <c r="N429" s="75"/>
      <c r="O429" s="75"/>
      <c r="P429" s="75"/>
    </row>
    <row r="430" hidden="1">
      <c r="A430" s="110"/>
      <c r="B430" s="100"/>
      <c r="C430" s="101"/>
      <c r="D430" s="101"/>
      <c r="E430" s="101"/>
      <c r="F430" s="102"/>
      <c r="G430" s="108"/>
      <c r="H430" s="108"/>
      <c r="I430" s="108"/>
      <c r="J430" s="108"/>
      <c r="K430" s="74"/>
      <c r="L430" s="74"/>
      <c r="M430" s="74"/>
      <c r="N430" s="75"/>
      <c r="O430" s="75"/>
      <c r="P430" s="75"/>
    </row>
    <row r="431" hidden="1">
      <c r="A431" s="110"/>
      <c r="B431" s="100"/>
      <c r="C431" s="101"/>
      <c r="D431" s="101"/>
      <c r="E431" s="101"/>
      <c r="F431" s="102"/>
      <c r="G431" s="108"/>
      <c r="H431" s="108"/>
      <c r="I431" s="108"/>
      <c r="J431" s="108"/>
      <c r="K431" s="74"/>
      <c r="L431" s="74"/>
      <c r="M431" s="74"/>
      <c r="N431" s="75"/>
      <c r="O431" s="75"/>
      <c r="P431" s="75"/>
    </row>
    <row r="432" hidden="1">
      <c r="A432" s="110"/>
      <c r="B432" s="100"/>
      <c r="C432" s="101"/>
      <c r="D432" s="101"/>
      <c r="E432" s="101"/>
      <c r="F432" s="102"/>
      <c r="G432" s="108"/>
      <c r="H432" s="108"/>
      <c r="I432" s="108"/>
      <c r="J432" s="108"/>
      <c r="K432" s="74"/>
      <c r="L432" s="74"/>
      <c r="M432" s="74"/>
      <c r="N432" s="75"/>
      <c r="O432" s="75"/>
      <c r="P432" s="75"/>
    </row>
    <row r="433" hidden="1">
      <c r="A433" s="110"/>
      <c r="B433" s="100"/>
      <c r="C433" s="101"/>
      <c r="D433" s="101"/>
      <c r="E433" s="101"/>
      <c r="F433" s="102"/>
      <c r="G433" s="108"/>
      <c r="H433" s="108"/>
      <c r="I433" s="108"/>
      <c r="J433" s="108"/>
      <c r="K433" s="74"/>
      <c r="L433" s="74"/>
      <c r="M433" s="74"/>
      <c r="N433" s="75"/>
      <c r="O433" s="75"/>
      <c r="P433" s="75"/>
    </row>
    <row r="434" hidden="1">
      <c r="A434" s="110"/>
      <c r="B434" s="100"/>
      <c r="C434" s="101"/>
      <c r="D434" s="101"/>
      <c r="E434" s="101"/>
      <c r="F434" s="102"/>
      <c r="G434" s="108"/>
      <c r="H434" s="108"/>
      <c r="I434" s="108"/>
      <c r="J434" s="108"/>
      <c r="K434" s="74"/>
      <c r="L434" s="74"/>
      <c r="M434" s="74"/>
      <c r="N434" s="75"/>
      <c r="O434" s="75"/>
      <c r="P434" s="75"/>
    </row>
    <row r="435" hidden="1">
      <c r="A435" s="110"/>
      <c r="B435" s="100"/>
      <c r="C435" s="101"/>
      <c r="D435" s="101"/>
      <c r="E435" s="101"/>
      <c r="F435" s="102"/>
      <c r="G435" s="108"/>
      <c r="H435" s="108"/>
      <c r="I435" s="108"/>
      <c r="J435" s="108"/>
      <c r="K435" s="74"/>
      <c r="L435" s="74"/>
      <c r="M435" s="74"/>
      <c r="N435" s="75"/>
      <c r="O435" s="75"/>
      <c r="P435" s="75"/>
    </row>
    <row r="436" hidden="1">
      <c r="A436" s="110"/>
      <c r="B436" s="100"/>
      <c r="C436" s="101"/>
      <c r="D436" s="101"/>
      <c r="E436" s="101"/>
      <c r="F436" s="102"/>
      <c r="G436" s="108"/>
      <c r="H436" s="108"/>
      <c r="I436" s="108"/>
      <c r="J436" s="108"/>
      <c r="K436" s="74"/>
      <c r="L436" s="74"/>
      <c r="M436" s="74"/>
      <c r="N436" s="75"/>
      <c r="O436" s="75"/>
      <c r="P436" s="75"/>
    </row>
    <row r="437" hidden="1">
      <c r="A437" s="110"/>
      <c r="B437" s="100"/>
      <c r="C437" s="101"/>
      <c r="D437" s="101"/>
      <c r="E437" s="101"/>
      <c r="F437" s="102"/>
      <c r="G437" s="108"/>
      <c r="H437" s="108"/>
      <c r="I437" s="108"/>
      <c r="J437" s="108"/>
      <c r="K437" s="74"/>
      <c r="L437" s="74"/>
      <c r="M437" s="74"/>
      <c r="N437" s="75"/>
      <c r="O437" s="75"/>
      <c r="P437" s="75"/>
    </row>
    <row r="438" hidden="1">
      <c r="A438" s="110"/>
      <c r="B438" s="100"/>
      <c r="C438" s="101"/>
      <c r="D438" s="101"/>
      <c r="E438" s="101"/>
      <c r="F438" s="102"/>
      <c r="G438" s="108"/>
      <c r="H438" s="108"/>
      <c r="I438" s="108"/>
      <c r="J438" s="108"/>
      <c r="K438" s="74"/>
      <c r="L438" s="74"/>
      <c r="M438" s="74"/>
      <c r="N438" s="75"/>
      <c r="O438" s="75"/>
      <c r="P438" s="75"/>
    </row>
    <row r="439" hidden="1">
      <c r="A439" s="110"/>
      <c r="B439" s="100"/>
      <c r="C439" s="101"/>
      <c r="D439" s="101"/>
      <c r="E439" s="101"/>
      <c r="F439" s="102"/>
      <c r="G439" s="108"/>
      <c r="H439" s="108"/>
      <c r="I439" s="108"/>
      <c r="J439" s="108"/>
      <c r="K439" s="74"/>
      <c r="L439" s="74"/>
      <c r="M439" s="74"/>
      <c r="N439" s="75"/>
      <c r="O439" s="75"/>
      <c r="P439" s="75"/>
    </row>
    <row r="440" hidden="1">
      <c r="A440" s="110"/>
      <c r="B440" s="100"/>
      <c r="C440" s="101"/>
      <c r="D440" s="101"/>
      <c r="E440" s="101"/>
      <c r="F440" s="102"/>
      <c r="G440" s="108"/>
      <c r="H440" s="108"/>
      <c r="I440" s="108"/>
      <c r="J440" s="108"/>
      <c r="K440" s="74"/>
      <c r="L440" s="74"/>
      <c r="M440" s="74"/>
      <c r="N440" s="75"/>
      <c r="O440" s="75"/>
      <c r="P440" s="75"/>
    </row>
    <row r="441" hidden="1">
      <c r="A441" s="110"/>
      <c r="B441" s="100"/>
      <c r="C441" s="101"/>
      <c r="D441" s="101"/>
      <c r="E441" s="101"/>
      <c r="F441" s="102"/>
      <c r="G441" s="108"/>
      <c r="H441" s="108"/>
      <c r="I441" s="108"/>
      <c r="J441" s="108"/>
      <c r="K441" s="74"/>
      <c r="L441" s="74"/>
      <c r="M441" s="74"/>
      <c r="N441" s="75"/>
      <c r="O441" s="75"/>
      <c r="P441" s="75"/>
    </row>
    <row r="442" hidden="1">
      <c r="A442" s="110"/>
      <c r="B442" s="100"/>
      <c r="C442" s="101"/>
      <c r="D442" s="101"/>
      <c r="E442" s="101"/>
      <c r="F442" s="102"/>
      <c r="G442" s="108"/>
      <c r="H442" s="108"/>
      <c r="I442" s="108"/>
      <c r="J442" s="108"/>
      <c r="K442" s="74"/>
      <c r="L442" s="74"/>
      <c r="M442" s="74"/>
      <c r="N442" s="75"/>
      <c r="O442" s="75"/>
      <c r="P442" s="75"/>
    </row>
    <row r="443" hidden="1">
      <c r="A443" s="110"/>
      <c r="B443" s="100"/>
      <c r="C443" s="101"/>
      <c r="D443" s="101"/>
      <c r="E443" s="101"/>
      <c r="F443" s="102"/>
      <c r="G443" s="108"/>
      <c r="H443" s="108"/>
      <c r="I443" s="108"/>
      <c r="J443" s="108"/>
      <c r="K443" s="74"/>
      <c r="L443" s="74"/>
      <c r="M443" s="74"/>
      <c r="N443" s="75"/>
      <c r="O443" s="75"/>
      <c r="P443" s="75"/>
    </row>
    <row r="444" hidden="1">
      <c r="A444" s="110"/>
      <c r="B444" s="100"/>
      <c r="C444" s="101"/>
      <c r="D444" s="101"/>
      <c r="E444" s="101"/>
      <c r="F444" s="102"/>
      <c r="G444" s="108"/>
      <c r="H444" s="108"/>
      <c r="I444" s="108"/>
      <c r="J444" s="108"/>
      <c r="K444" s="74"/>
      <c r="L444" s="74"/>
      <c r="M444" s="74"/>
      <c r="N444" s="75"/>
      <c r="O444" s="75"/>
      <c r="P444" s="75"/>
    </row>
    <row r="445" hidden="1">
      <c r="A445" s="110"/>
      <c r="B445" s="100"/>
      <c r="C445" s="101"/>
      <c r="D445" s="101"/>
      <c r="E445" s="101"/>
      <c r="F445" s="102"/>
      <c r="G445" s="108"/>
      <c r="H445" s="108"/>
      <c r="I445" s="108"/>
      <c r="J445" s="108"/>
      <c r="K445" s="74"/>
      <c r="L445" s="74"/>
      <c r="M445" s="74"/>
      <c r="N445" s="75"/>
      <c r="O445" s="75"/>
      <c r="P445" s="75"/>
    </row>
    <row r="446" hidden="1">
      <c r="A446" s="110"/>
      <c r="B446" s="100"/>
      <c r="C446" s="101"/>
      <c r="D446" s="101"/>
      <c r="E446" s="101"/>
      <c r="F446" s="102"/>
      <c r="G446" s="108"/>
      <c r="H446" s="108"/>
      <c r="I446" s="108"/>
      <c r="J446" s="108"/>
      <c r="K446" s="74"/>
      <c r="L446" s="74"/>
      <c r="M446" s="74"/>
      <c r="N446" s="75"/>
      <c r="O446" s="75"/>
      <c r="P446" s="75"/>
    </row>
    <row r="447" hidden="1">
      <c r="A447" s="110"/>
      <c r="B447" s="100"/>
      <c r="C447" s="101"/>
      <c r="D447" s="101"/>
      <c r="E447" s="101"/>
      <c r="F447" s="102"/>
      <c r="G447" s="108"/>
      <c r="H447" s="108"/>
      <c r="I447" s="108"/>
      <c r="J447" s="108"/>
      <c r="K447" s="74"/>
      <c r="L447" s="74"/>
      <c r="M447" s="74"/>
      <c r="N447" s="75"/>
      <c r="O447" s="75"/>
      <c r="P447" s="75"/>
    </row>
    <row r="448" hidden="1">
      <c r="A448" s="110"/>
      <c r="B448" s="100"/>
      <c r="C448" s="101"/>
      <c r="D448" s="101"/>
      <c r="E448" s="101"/>
      <c r="F448" s="102"/>
      <c r="G448" s="108"/>
      <c r="H448" s="108"/>
      <c r="I448" s="108"/>
      <c r="J448" s="108"/>
      <c r="K448" s="74"/>
      <c r="L448" s="74"/>
      <c r="M448" s="74"/>
      <c r="N448" s="75"/>
      <c r="O448" s="75"/>
      <c r="P448" s="75"/>
    </row>
    <row r="449" hidden="1">
      <c r="A449" s="110"/>
      <c r="B449" s="100"/>
      <c r="C449" s="101"/>
      <c r="D449" s="101"/>
      <c r="E449" s="101"/>
      <c r="F449" s="102"/>
      <c r="G449" s="108"/>
      <c r="H449" s="108"/>
      <c r="I449" s="108"/>
      <c r="J449" s="108"/>
      <c r="K449" s="74"/>
      <c r="L449" s="74"/>
      <c r="M449" s="74"/>
      <c r="N449" s="75"/>
      <c r="O449" s="75"/>
      <c r="P449" s="75"/>
    </row>
    <row r="450" hidden="1">
      <c r="A450" s="110"/>
      <c r="B450" s="100"/>
      <c r="C450" s="101"/>
      <c r="D450" s="101"/>
      <c r="E450" s="101"/>
      <c r="F450" s="102"/>
      <c r="G450" s="108"/>
      <c r="H450" s="108"/>
      <c r="I450" s="108"/>
      <c r="J450" s="108"/>
      <c r="K450" s="74"/>
      <c r="L450" s="74"/>
      <c r="M450" s="74"/>
      <c r="N450" s="75"/>
      <c r="O450" s="75"/>
      <c r="P450" s="75"/>
    </row>
    <row r="451" hidden="1">
      <c r="A451" s="110"/>
      <c r="B451" s="100"/>
      <c r="C451" s="101"/>
      <c r="D451" s="101"/>
      <c r="E451" s="101"/>
      <c r="F451" s="102"/>
      <c r="G451" s="108"/>
      <c r="H451" s="108"/>
      <c r="I451" s="108"/>
      <c r="J451" s="108"/>
      <c r="K451" s="74"/>
      <c r="L451" s="74"/>
      <c r="M451" s="74"/>
      <c r="N451" s="75"/>
      <c r="O451" s="75"/>
      <c r="P451" s="75"/>
    </row>
    <row r="452" hidden="1">
      <c r="A452" s="110"/>
      <c r="B452" s="100"/>
      <c r="C452" s="101"/>
      <c r="D452" s="101"/>
      <c r="E452" s="101"/>
      <c r="F452" s="102"/>
      <c r="G452" s="108"/>
      <c r="H452" s="108"/>
      <c r="I452" s="108"/>
      <c r="J452" s="108"/>
      <c r="K452" s="74"/>
      <c r="L452" s="74"/>
      <c r="M452" s="74"/>
      <c r="N452" s="75"/>
      <c r="O452" s="75"/>
      <c r="P452" s="75"/>
    </row>
    <row r="453" hidden="1">
      <c r="A453" s="110"/>
      <c r="B453" s="100"/>
      <c r="C453" s="101"/>
      <c r="D453" s="101"/>
      <c r="E453" s="101"/>
      <c r="F453" s="102"/>
      <c r="G453" s="108"/>
      <c r="H453" s="108"/>
      <c r="I453" s="108"/>
      <c r="J453" s="108"/>
      <c r="K453" s="74"/>
      <c r="L453" s="74"/>
      <c r="M453" s="74"/>
      <c r="N453" s="75"/>
      <c r="O453" s="75"/>
      <c r="P453" s="75"/>
    </row>
    <row r="454" hidden="1">
      <c r="A454" s="110"/>
      <c r="B454" s="100"/>
      <c r="C454" s="101"/>
      <c r="D454" s="101"/>
      <c r="E454" s="101"/>
      <c r="F454" s="102"/>
      <c r="G454" s="108"/>
      <c r="H454" s="108"/>
      <c r="I454" s="108"/>
      <c r="J454" s="108"/>
      <c r="K454" s="74"/>
      <c r="L454" s="74"/>
      <c r="M454" s="74"/>
      <c r="N454" s="75"/>
      <c r="O454" s="75"/>
      <c r="P454" s="75"/>
    </row>
    <row r="455" hidden="1">
      <c r="A455" s="110"/>
      <c r="B455" s="100"/>
      <c r="C455" s="101"/>
      <c r="D455" s="101"/>
      <c r="E455" s="101"/>
      <c r="F455" s="102"/>
      <c r="G455" s="108"/>
      <c r="H455" s="108"/>
      <c r="I455" s="108"/>
      <c r="J455" s="108"/>
      <c r="K455" s="74"/>
      <c r="L455" s="74"/>
      <c r="M455" s="74"/>
      <c r="N455" s="75"/>
      <c r="O455" s="75"/>
      <c r="P455" s="75"/>
    </row>
    <row r="456" hidden="1">
      <c r="A456" s="110"/>
      <c r="B456" s="100"/>
      <c r="C456" s="101"/>
      <c r="D456" s="101"/>
      <c r="E456" s="101"/>
      <c r="F456" s="102"/>
      <c r="G456" s="108"/>
      <c r="H456" s="108"/>
      <c r="I456" s="108"/>
      <c r="J456" s="108"/>
      <c r="K456" s="74"/>
      <c r="L456" s="74"/>
      <c r="M456" s="74"/>
      <c r="N456" s="75"/>
      <c r="O456" s="75"/>
      <c r="P456" s="75"/>
    </row>
    <row r="457" hidden="1">
      <c r="A457" s="110"/>
      <c r="B457" s="100"/>
      <c r="C457" s="101"/>
      <c r="D457" s="101"/>
      <c r="E457" s="101"/>
      <c r="F457" s="102"/>
      <c r="G457" s="108"/>
      <c r="H457" s="108"/>
      <c r="I457" s="108"/>
      <c r="J457" s="108"/>
      <c r="K457" s="74"/>
      <c r="L457" s="74"/>
      <c r="M457" s="74"/>
      <c r="N457" s="75"/>
      <c r="O457" s="75"/>
      <c r="P457" s="75"/>
    </row>
    <row r="458" hidden="1">
      <c r="A458" s="110"/>
      <c r="B458" s="100"/>
      <c r="C458" s="101"/>
      <c r="D458" s="101"/>
      <c r="E458" s="101"/>
      <c r="F458" s="102"/>
      <c r="G458" s="108"/>
      <c r="H458" s="108"/>
      <c r="I458" s="108"/>
      <c r="J458" s="108"/>
      <c r="K458" s="74"/>
      <c r="L458" s="74"/>
      <c r="M458" s="74"/>
      <c r="N458" s="75"/>
      <c r="O458" s="75"/>
      <c r="P458" s="75"/>
    </row>
    <row r="459" hidden="1">
      <c r="A459" s="110"/>
      <c r="B459" s="100"/>
      <c r="C459" s="101"/>
      <c r="D459" s="101"/>
      <c r="E459" s="101"/>
      <c r="F459" s="102"/>
      <c r="G459" s="108"/>
      <c r="H459" s="108"/>
      <c r="I459" s="108"/>
      <c r="J459" s="108"/>
      <c r="K459" s="74"/>
      <c r="L459" s="74"/>
      <c r="M459" s="74"/>
      <c r="N459" s="75"/>
      <c r="O459" s="75"/>
      <c r="P459" s="75"/>
    </row>
    <row r="460" hidden="1">
      <c r="A460" s="110"/>
      <c r="B460" s="100"/>
      <c r="C460" s="101"/>
      <c r="D460" s="101"/>
      <c r="E460" s="101"/>
      <c r="F460" s="102"/>
      <c r="G460" s="108"/>
      <c r="H460" s="108"/>
      <c r="I460" s="108"/>
      <c r="J460" s="108"/>
      <c r="K460" s="74"/>
      <c r="L460" s="74"/>
      <c r="M460" s="74"/>
      <c r="N460" s="75"/>
      <c r="O460" s="75"/>
      <c r="P460" s="75"/>
    </row>
    <row r="461" hidden="1">
      <c r="A461" s="110"/>
      <c r="B461" s="100"/>
      <c r="C461" s="101"/>
      <c r="D461" s="101"/>
      <c r="E461" s="101"/>
      <c r="F461" s="102"/>
      <c r="G461" s="108"/>
      <c r="H461" s="108"/>
      <c r="I461" s="108"/>
      <c r="J461" s="108"/>
      <c r="K461" s="74"/>
      <c r="L461" s="74"/>
      <c r="M461" s="74"/>
      <c r="N461" s="75"/>
      <c r="O461" s="75"/>
      <c r="P461" s="75"/>
    </row>
    <row r="462" hidden="1">
      <c r="A462" s="110"/>
      <c r="B462" s="100"/>
      <c r="C462" s="101"/>
      <c r="D462" s="101"/>
      <c r="E462" s="101"/>
      <c r="F462" s="102"/>
      <c r="G462" s="108"/>
      <c r="H462" s="108"/>
      <c r="I462" s="108"/>
      <c r="J462" s="108"/>
      <c r="K462" s="74"/>
      <c r="L462" s="74"/>
      <c r="M462" s="74"/>
      <c r="N462" s="75"/>
      <c r="O462" s="75"/>
      <c r="P462" s="75"/>
    </row>
    <row r="463" hidden="1">
      <c r="A463" s="110"/>
      <c r="B463" s="100"/>
      <c r="C463" s="101"/>
      <c r="D463" s="101"/>
      <c r="E463" s="101"/>
      <c r="F463" s="102"/>
      <c r="G463" s="108"/>
      <c r="H463" s="108"/>
      <c r="I463" s="108"/>
      <c r="J463" s="108"/>
      <c r="K463" s="74"/>
      <c r="L463" s="74"/>
      <c r="M463" s="74"/>
      <c r="N463" s="75"/>
      <c r="O463" s="75"/>
      <c r="P463" s="75"/>
    </row>
    <row r="464" hidden="1">
      <c r="A464" s="110"/>
      <c r="B464" s="100"/>
      <c r="C464" s="101"/>
      <c r="D464" s="101"/>
      <c r="E464" s="101"/>
      <c r="F464" s="102"/>
      <c r="G464" s="108"/>
      <c r="H464" s="108"/>
      <c r="I464" s="108"/>
      <c r="J464" s="108"/>
      <c r="K464" s="74"/>
      <c r="L464" s="74"/>
      <c r="M464" s="74"/>
      <c r="N464" s="75"/>
      <c r="O464" s="75"/>
      <c r="P464" s="75"/>
    </row>
    <row r="465" hidden="1">
      <c r="A465" s="110"/>
      <c r="B465" s="100"/>
      <c r="C465" s="101"/>
      <c r="D465" s="101"/>
      <c r="E465" s="101"/>
      <c r="F465" s="102"/>
      <c r="G465" s="108"/>
      <c r="H465" s="108"/>
      <c r="I465" s="108"/>
      <c r="J465" s="108"/>
      <c r="K465" s="74"/>
      <c r="L465" s="74"/>
      <c r="M465" s="74"/>
      <c r="N465" s="75"/>
      <c r="O465" s="75"/>
      <c r="P465" s="75"/>
    </row>
    <row r="466" hidden="1">
      <c r="A466" s="110"/>
      <c r="B466" s="100"/>
      <c r="C466" s="101"/>
      <c r="D466" s="101"/>
      <c r="E466" s="101"/>
      <c r="F466" s="102"/>
      <c r="G466" s="108"/>
      <c r="H466" s="108"/>
      <c r="I466" s="108"/>
      <c r="J466" s="108"/>
      <c r="K466" s="74"/>
      <c r="L466" s="74"/>
      <c r="M466" s="74"/>
      <c r="N466" s="75"/>
      <c r="O466" s="75"/>
      <c r="P466" s="75"/>
    </row>
    <row r="467" hidden="1">
      <c r="A467" s="110"/>
      <c r="B467" s="100"/>
      <c r="C467" s="101"/>
      <c r="D467" s="101"/>
      <c r="E467" s="101"/>
      <c r="F467" s="102"/>
      <c r="G467" s="108"/>
      <c r="H467" s="108"/>
      <c r="I467" s="108"/>
      <c r="J467" s="108"/>
      <c r="K467" s="74"/>
      <c r="L467" s="74"/>
      <c r="M467" s="74"/>
      <c r="N467" s="75"/>
      <c r="O467" s="75"/>
      <c r="P467" s="75"/>
    </row>
    <row r="468" hidden="1">
      <c r="A468" s="110"/>
      <c r="B468" s="100"/>
      <c r="C468" s="101"/>
      <c r="D468" s="101"/>
      <c r="E468" s="101"/>
      <c r="F468" s="102"/>
      <c r="G468" s="108"/>
      <c r="H468" s="108"/>
      <c r="I468" s="108"/>
      <c r="J468" s="108"/>
      <c r="K468" s="74"/>
      <c r="L468" s="74"/>
      <c r="M468" s="74"/>
      <c r="N468" s="75"/>
      <c r="O468" s="75"/>
      <c r="P468" s="75"/>
    </row>
    <row r="469" hidden="1">
      <c r="A469" s="110"/>
      <c r="B469" s="100"/>
      <c r="C469" s="101"/>
      <c r="D469" s="101"/>
      <c r="E469" s="101"/>
      <c r="F469" s="102"/>
      <c r="G469" s="108"/>
      <c r="H469" s="108"/>
      <c r="I469" s="108"/>
      <c r="J469" s="108"/>
      <c r="K469" s="74"/>
      <c r="L469" s="74"/>
      <c r="M469" s="74"/>
      <c r="N469" s="75"/>
      <c r="O469" s="75"/>
      <c r="P469" s="75"/>
    </row>
    <row r="470" hidden="1">
      <c r="A470" s="110"/>
      <c r="B470" s="100"/>
      <c r="C470" s="101"/>
      <c r="D470" s="101"/>
      <c r="E470" s="101"/>
      <c r="F470" s="102"/>
      <c r="G470" s="108"/>
      <c r="H470" s="108"/>
      <c r="I470" s="108"/>
      <c r="J470" s="108"/>
      <c r="K470" s="74"/>
      <c r="L470" s="74"/>
      <c r="M470" s="74"/>
      <c r="N470" s="75"/>
      <c r="O470" s="75"/>
      <c r="P470" s="75"/>
    </row>
    <row r="471" hidden="1">
      <c r="A471" s="110"/>
      <c r="B471" s="100"/>
      <c r="C471" s="101"/>
      <c r="D471" s="101"/>
      <c r="E471" s="101"/>
      <c r="F471" s="102"/>
      <c r="G471" s="108"/>
      <c r="H471" s="108"/>
      <c r="I471" s="108"/>
      <c r="J471" s="108"/>
      <c r="K471" s="74"/>
      <c r="L471" s="74"/>
      <c r="M471" s="74"/>
      <c r="N471" s="75"/>
      <c r="O471" s="75"/>
      <c r="P471" s="75"/>
    </row>
    <row r="472" hidden="1">
      <c r="A472" s="110"/>
      <c r="B472" s="100"/>
      <c r="C472" s="101"/>
      <c r="D472" s="101"/>
      <c r="E472" s="101"/>
      <c r="F472" s="102"/>
      <c r="G472" s="108"/>
      <c r="H472" s="108"/>
      <c r="I472" s="108"/>
      <c r="J472" s="108"/>
      <c r="K472" s="74"/>
      <c r="L472" s="74"/>
      <c r="M472" s="74"/>
      <c r="N472" s="75"/>
      <c r="O472" s="75"/>
      <c r="P472" s="75"/>
    </row>
    <row r="473" hidden="1">
      <c r="A473" s="110"/>
      <c r="B473" s="100"/>
      <c r="C473" s="101"/>
      <c r="D473" s="101"/>
      <c r="E473" s="101"/>
      <c r="F473" s="102"/>
      <c r="G473" s="108"/>
      <c r="H473" s="108"/>
      <c r="I473" s="108"/>
      <c r="J473" s="108"/>
      <c r="K473" s="74"/>
      <c r="L473" s="74"/>
      <c r="M473" s="74"/>
      <c r="N473" s="75"/>
      <c r="O473" s="75"/>
      <c r="P473" s="75"/>
    </row>
    <row r="474" hidden="1">
      <c r="A474" s="110"/>
      <c r="B474" s="100"/>
      <c r="C474" s="101"/>
      <c r="D474" s="101"/>
      <c r="E474" s="101"/>
      <c r="F474" s="102"/>
      <c r="G474" s="108"/>
      <c r="H474" s="108"/>
      <c r="I474" s="108"/>
      <c r="J474" s="108"/>
      <c r="K474" s="74"/>
      <c r="L474" s="74"/>
      <c r="M474" s="74"/>
      <c r="N474" s="75"/>
      <c r="O474" s="75"/>
      <c r="P474" s="75"/>
    </row>
    <row r="475" hidden="1">
      <c r="A475" s="110"/>
      <c r="B475" s="100"/>
      <c r="C475" s="101"/>
      <c r="D475" s="101"/>
      <c r="E475" s="101"/>
      <c r="F475" s="102"/>
      <c r="G475" s="108"/>
      <c r="H475" s="108"/>
      <c r="I475" s="108"/>
      <c r="J475" s="108"/>
      <c r="K475" s="74"/>
      <c r="L475" s="74"/>
      <c r="M475" s="74"/>
      <c r="N475" s="75"/>
      <c r="O475" s="75"/>
      <c r="P475" s="75"/>
    </row>
    <row r="476" hidden="1">
      <c r="A476" s="110"/>
      <c r="B476" s="100"/>
      <c r="C476" s="101"/>
      <c r="D476" s="101"/>
      <c r="E476" s="101"/>
      <c r="F476" s="102"/>
      <c r="G476" s="108"/>
      <c r="H476" s="108"/>
      <c r="I476" s="108"/>
      <c r="J476" s="108"/>
      <c r="K476" s="74"/>
      <c r="L476" s="74"/>
      <c r="M476" s="74"/>
      <c r="N476" s="75"/>
      <c r="O476" s="75"/>
      <c r="P476" s="75"/>
    </row>
    <row r="477" hidden="1">
      <c r="A477" s="110"/>
      <c r="B477" s="100"/>
      <c r="C477" s="101"/>
      <c r="D477" s="101"/>
      <c r="E477" s="101"/>
      <c r="F477" s="102"/>
      <c r="G477" s="108"/>
      <c r="H477" s="108"/>
      <c r="I477" s="108"/>
      <c r="J477" s="108"/>
      <c r="K477" s="74"/>
      <c r="L477" s="74"/>
      <c r="M477" s="74"/>
      <c r="N477" s="75"/>
      <c r="O477" s="75"/>
      <c r="P477" s="75"/>
    </row>
    <row r="478" hidden="1">
      <c r="A478" s="110"/>
      <c r="B478" s="100"/>
      <c r="C478" s="101"/>
      <c r="D478" s="101"/>
      <c r="E478" s="101"/>
      <c r="F478" s="102"/>
      <c r="G478" s="108"/>
      <c r="H478" s="108"/>
      <c r="I478" s="108"/>
      <c r="J478" s="108"/>
      <c r="K478" s="74"/>
      <c r="L478" s="74"/>
      <c r="M478" s="74"/>
      <c r="N478" s="75"/>
      <c r="O478" s="75"/>
      <c r="P478" s="75"/>
    </row>
    <row r="479" hidden="1">
      <c r="A479" s="110"/>
      <c r="B479" s="100"/>
      <c r="C479" s="101"/>
      <c r="D479" s="101"/>
      <c r="E479" s="101"/>
      <c r="F479" s="102"/>
      <c r="G479" s="108"/>
      <c r="H479" s="108"/>
      <c r="I479" s="108"/>
      <c r="J479" s="108"/>
      <c r="K479" s="74"/>
      <c r="L479" s="74"/>
      <c r="M479" s="74"/>
      <c r="N479" s="75"/>
      <c r="O479" s="75"/>
      <c r="P479" s="75"/>
    </row>
    <row r="480" hidden="1">
      <c r="A480" s="110"/>
      <c r="B480" s="100"/>
      <c r="C480" s="101"/>
      <c r="D480" s="101"/>
      <c r="E480" s="101"/>
      <c r="F480" s="102"/>
      <c r="G480" s="108"/>
      <c r="H480" s="108"/>
      <c r="I480" s="108"/>
      <c r="J480" s="108"/>
      <c r="K480" s="74"/>
      <c r="L480" s="74"/>
      <c r="M480" s="74"/>
      <c r="N480" s="75"/>
      <c r="O480" s="75"/>
      <c r="P480" s="75"/>
    </row>
    <row r="481" hidden="1">
      <c r="A481" s="110"/>
      <c r="B481" s="100"/>
      <c r="C481" s="101"/>
      <c r="D481" s="101"/>
      <c r="E481" s="101"/>
      <c r="F481" s="102"/>
      <c r="G481" s="108"/>
      <c r="H481" s="108"/>
      <c r="I481" s="108"/>
      <c r="J481" s="108"/>
      <c r="K481" s="74"/>
      <c r="L481" s="74"/>
      <c r="M481" s="74"/>
      <c r="N481" s="75"/>
      <c r="O481" s="75"/>
      <c r="P481" s="75"/>
    </row>
    <row r="482" hidden="1">
      <c r="A482" s="110"/>
      <c r="B482" s="100"/>
      <c r="C482" s="101"/>
      <c r="D482" s="101"/>
      <c r="E482" s="101"/>
      <c r="F482" s="102"/>
      <c r="G482" s="108"/>
      <c r="H482" s="108"/>
      <c r="I482" s="108"/>
      <c r="J482" s="108"/>
      <c r="K482" s="74"/>
      <c r="L482" s="74"/>
      <c r="M482" s="74"/>
      <c r="N482" s="75"/>
      <c r="O482" s="75"/>
      <c r="P482" s="75"/>
    </row>
    <row r="483" hidden="1">
      <c r="A483" s="110"/>
      <c r="B483" s="100"/>
      <c r="C483" s="101"/>
      <c r="D483" s="101"/>
      <c r="E483" s="101"/>
      <c r="F483" s="102"/>
      <c r="G483" s="108"/>
      <c r="H483" s="108"/>
      <c r="I483" s="108"/>
      <c r="J483" s="108"/>
      <c r="K483" s="74"/>
      <c r="L483" s="74"/>
      <c r="M483" s="74"/>
      <c r="N483" s="75"/>
      <c r="O483" s="75"/>
      <c r="P483" s="75"/>
    </row>
    <row r="484" hidden="1">
      <c r="A484" s="110"/>
      <c r="B484" s="100"/>
      <c r="C484" s="101"/>
      <c r="D484" s="101"/>
      <c r="E484" s="101"/>
      <c r="F484" s="102"/>
      <c r="G484" s="108"/>
      <c r="H484" s="108"/>
      <c r="I484" s="108"/>
      <c r="J484" s="108"/>
      <c r="K484" s="74"/>
      <c r="L484" s="74"/>
      <c r="M484" s="74"/>
      <c r="N484" s="75"/>
      <c r="O484" s="75"/>
      <c r="P484" s="75"/>
    </row>
    <row r="485" hidden="1">
      <c r="A485" s="110"/>
      <c r="B485" s="100"/>
      <c r="C485" s="101"/>
      <c r="D485" s="101"/>
      <c r="E485" s="101"/>
      <c r="F485" s="102"/>
      <c r="G485" s="108"/>
      <c r="H485" s="108"/>
      <c r="I485" s="108"/>
      <c r="J485" s="108"/>
      <c r="K485" s="74"/>
      <c r="L485" s="74"/>
      <c r="M485" s="74"/>
      <c r="N485" s="75"/>
      <c r="O485" s="75"/>
      <c r="P485" s="75"/>
    </row>
    <row r="486" hidden="1">
      <c r="A486" s="110"/>
      <c r="B486" s="100"/>
      <c r="C486" s="101"/>
      <c r="D486" s="101"/>
      <c r="E486" s="101"/>
      <c r="F486" s="102"/>
      <c r="G486" s="108"/>
      <c r="H486" s="108"/>
      <c r="I486" s="108"/>
      <c r="J486" s="108"/>
      <c r="K486" s="74"/>
      <c r="L486" s="74"/>
      <c r="M486" s="74"/>
      <c r="N486" s="75"/>
      <c r="O486" s="75"/>
      <c r="P486" s="75"/>
    </row>
    <row r="487" hidden="1">
      <c r="A487" s="110"/>
      <c r="B487" s="100"/>
      <c r="C487" s="101"/>
      <c r="D487" s="101"/>
      <c r="E487" s="101"/>
      <c r="F487" s="102"/>
      <c r="G487" s="108"/>
      <c r="H487" s="108"/>
      <c r="I487" s="108"/>
      <c r="J487" s="108"/>
      <c r="K487" s="74"/>
      <c r="L487" s="74"/>
      <c r="M487" s="74"/>
      <c r="N487" s="75"/>
      <c r="O487" s="75"/>
      <c r="P487" s="75"/>
    </row>
    <row r="488" hidden="1">
      <c r="A488" s="110"/>
      <c r="B488" s="100"/>
      <c r="C488" s="101"/>
      <c r="D488" s="101"/>
      <c r="E488" s="101"/>
      <c r="F488" s="102"/>
      <c r="G488" s="108"/>
      <c r="H488" s="108"/>
      <c r="I488" s="108"/>
      <c r="J488" s="108"/>
      <c r="K488" s="74"/>
      <c r="L488" s="74"/>
      <c r="M488" s="74"/>
      <c r="N488" s="75"/>
      <c r="O488" s="75"/>
      <c r="P488" s="75"/>
    </row>
    <row r="489" hidden="1">
      <c r="A489" s="110"/>
      <c r="B489" s="100"/>
      <c r="C489" s="101"/>
      <c r="D489" s="101"/>
      <c r="E489" s="101"/>
      <c r="F489" s="102"/>
      <c r="G489" s="108"/>
      <c r="H489" s="108"/>
      <c r="I489" s="108"/>
      <c r="J489" s="108"/>
      <c r="K489" s="74"/>
      <c r="L489" s="74"/>
      <c r="M489" s="74"/>
      <c r="N489" s="75"/>
      <c r="O489" s="75"/>
      <c r="P489" s="75"/>
    </row>
    <row r="490" hidden="1">
      <c r="A490" s="110"/>
      <c r="B490" s="100"/>
      <c r="C490" s="101"/>
      <c r="D490" s="101"/>
      <c r="E490" s="101"/>
      <c r="F490" s="102"/>
      <c r="G490" s="108"/>
      <c r="H490" s="108"/>
      <c r="I490" s="108"/>
      <c r="J490" s="108"/>
      <c r="K490" s="74"/>
      <c r="L490" s="74"/>
      <c r="M490" s="74"/>
      <c r="N490" s="75"/>
      <c r="O490" s="75"/>
      <c r="P490" s="75"/>
    </row>
    <row r="491" hidden="1">
      <c r="A491" s="110"/>
      <c r="B491" s="100"/>
      <c r="C491" s="101"/>
      <c r="D491" s="101"/>
      <c r="E491" s="101"/>
      <c r="F491" s="102"/>
      <c r="G491" s="108"/>
      <c r="H491" s="108"/>
      <c r="I491" s="108"/>
      <c r="J491" s="108"/>
      <c r="K491" s="74"/>
      <c r="L491" s="74"/>
      <c r="M491" s="74"/>
      <c r="N491" s="75"/>
      <c r="O491" s="75"/>
      <c r="P491" s="75"/>
    </row>
    <row r="492" hidden="1">
      <c r="A492" s="110"/>
      <c r="B492" s="100"/>
      <c r="C492" s="101"/>
      <c r="D492" s="101"/>
      <c r="E492" s="101"/>
      <c r="F492" s="102"/>
      <c r="G492" s="108"/>
      <c r="H492" s="108"/>
      <c r="I492" s="108"/>
      <c r="J492" s="108"/>
      <c r="K492" s="74"/>
      <c r="L492" s="74"/>
      <c r="M492" s="74"/>
      <c r="N492" s="75"/>
      <c r="O492" s="75"/>
      <c r="P492" s="75"/>
    </row>
    <row r="493" hidden="1">
      <c r="A493" s="110"/>
      <c r="B493" s="100"/>
      <c r="C493" s="101"/>
      <c r="D493" s="101"/>
      <c r="E493" s="101"/>
      <c r="F493" s="102"/>
      <c r="G493" s="108"/>
      <c r="H493" s="108"/>
      <c r="I493" s="108"/>
      <c r="J493" s="108"/>
      <c r="K493" s="74"/>
      <c r="L493" s="74"/>
      <c r="M493" s="74"/>
      <c r="N493" s="75"/>
      <c r="O493" s="75"/>
      <c r="P493" s="75"/>
    </row>
    <row r="494" hidden="1">
      <c r="A494" s="110"/>
      <c r="B494" s="100"/>
      <c r="C494" s="101"/>
      <c r="D494" s="101"/>
      <c r="E494" s="101"/>
      <c r="F494" s="102"/>
      <c r="G494" s="108"/>
      <c r="H494" s="108"/>
      <c r="I494" s="108"/>
      <c r="J494" s="108"/>
      <c r="K494" s="74"/>
      <c r="L494" s="74"/>
      <c r="M494" s="74"/>
      <c r="N494" s="75"/>
      <c r="O494" s="75"/>
      <c r="P494" s="75"/>
    </row>
    <row r="495" hidden="1">
      <c r="A495" s="110"/>
      <c r="B495" s="100"/>
      <c r="C495" s="101"/>
      <c r="D495" s="101"/>
      <c r="E495" s="101"/>
      <c r="F495" s="102"/>
      <c r="G495" s="108"/>
      <c r="H495" s="108"/>
      <c r="I495" s="108"/>
      <c r="J495" s="108"/>
      <c r="K495" s="74"/>
      <c r="L495" s="74"/>
      <c r="M495" s="74"/>
      <c r="N495" s="75"/>
      <c r="O495" s="75"/>
      <c r="P495" s="75"/>
    </row>
    <row r="496" hidden="1">
      <c r="A496" s="110"/>
      <c r="B496" s="100"/>
      <c r="C496" s="101"/>
      <c r="D496" s="101"/>
      <c r="E496" s="101"/>
      <c r="F496" s="102"/>
      <c r="G496" s="108"/>
      <c r="H496" s="108"/>
      <c r="I496" s="108"/>
      <c r="J496" s="108"/>
      <c r="K496" s="74"/>
      <c r="L496" s="74"/>
      <c r="M496" s="74"/>
      <c r="N496" s="75"/>
      <c r="O496" s="75"/>
      <c r="P496" s="75"/>
    </row>
    <row r="497" hidden="1">
      <c r="A497" s="110"/>
      <c r="B497" s="100"/>
      <c r="C497" s="101"/>
      <c r="D497" s="101"/>
      <c r="E497" s="101"/>
      <c r="F497" s="102"/>
      <c r="G497" s="108"/>
      <c r="H497" s="108"/>
      <c r="I497" s="108"/>
      <c r="J497" s="108"/>
      <c r="K497" s="74"/>
      <c r="L497" s="74"/>
      <c r="M497" s="74"/>
      <c r="N497" s="75"/>
      <c r="O497" s="75"/>
      <c r="P497" s="75"/>
    </row>
    <row r="498" hidden="1">
      <c r="A498" s="110"/>
      <c r="B498" s="100"/>
      <c r="C498" s="101"/>
      <c r="D498" s="101"/>
      <c r="E498" s="101"/>
      <c r="F498" s="102"/>
      <c r="G498" s="108"/>
      <c r="H498" s="108"/>
      <c r="I498" s="108"/>
      <c r="J498" s="108"/>
      <c r="K498" s="74"/>
      <c r="L498" s="74"/>
      <c r="M498" s="74"/>
      <c r="N498" s="75"/>
      <c r="O498" s="75"/>
      <c r="P498" s="75"/>
    </row>
    <row r="499" hidden="1">
      <c r="A499" s="110"/>
      <c r="B499" s="100"/>
      <c r="C499" s="101"/>
      <c r="D499" s="101"/>
      <c r="E499" s="101"/>
      <c r="F499" s="102"/>
      <c r="G499" s="108"/>
      <c r="H499" s="108"/>
      <c r="I499" s="108"/>
      <c r="J499" s="108"/>
      <c r="K499" s="74"/>
      <c r="L499" s="74"/>
      <c r="M499" s="74"/>
      <c r="N499" s="75"/>
      <c r="O499" s="75"/>
      <c r="P499" s="75"/>
    </row>
    <row r="500" hidden="1">
      <c r="A500" s="110"/>
      <c r="B500" s="100"/>
      <c r="C500" s="101"/>
      <c r="D500" s="101"/>
      <c r="E500" s="101"/>
      <c r="F500" s="102"/>
      <c r="G500" s="108"/>
      <c r="H500" s="108"/>
      <c r="I500" s="108"/>
      <c r="J500" s="108"/>
      <c r="K500" s="74"/>
      <c r="L500" s="74"/>
      <c r="M500" s="74"/>
      <c r="N500" s="75"/>
      <c r="O500" s="75"/>
      <c r="P500" s="75"/>
    </row>
    <row r="501" hidden="1">
      <c r="A501" s="110"/>
      <c r="B501" s="100"/>
      <c r="C501" s="101"/>
      <c r="D501" s="101"/>
      <c r="E501" s="101"/>
      <c r="F501" s="102"/>
      <c r="G501" s="108"/>
      <c r="H501" s="108"/>
      <c r="I501" s="108"/>
      <c r="J501" s="108"/>
      <c r="K501" s="74"/>
      <c r="L501" s="74"/>
      <c r="M501" s="74"/>
      <c r="N501" s="75"/>
      <c r="O501" s="75"/>
      <c r="P501" s="75"/>
    </row>
    <row r="502" hidden="1">
      <c r="A502" s="110"/>
      <c r="B502" s="100"/>
      <c r="C502" s="101"/>
      <c r="D502" s="101"/>
      <c r="E502" s="101"/>
      <c r="F502" s="102"/>
      <c r="G502" s="108"/>
      <c r="H502" s="108"/>
      <c r="I502" s="108"/>
      <c r="J502" s="108"/>
      <c r="K502" s="74"/>
      <c r="L502" s="74"/>
      <c r="M502" s="74"/>
      <c r="N502" s="75"/>
      <c r="O502" s="75"/>
      <c r="P502" s="75"/>
    </row>
    <row r="503" hidden="1">
      <c r="A503" s="110"/>
      <c r="B503" s="100"/>
      <c r="C503" s="101"/>
      <c r="D503" s="101"/>
      <c r="E503" s="101"/>
      <c r="F503" s="102"/>
      <c r="G503" s="108"/>
      <c r="H503" s="108"/>
      <c r="I503" s="108"/>
      <c r="J503" s="108"/>
      <c r="K503" s="74"/>
      <c r="L503" s="74"/>
      <c r="M503" s="74"/>
      <c r="N503" s="75"/>
      <c r="O503" s="75"/>
      <c r="P503" s="75"/>
    </row>
    <row r="504" hidden="1">
      <c r="A504" s="110"/>
      <c r="B504" s="100"/>
      <c r="C504" s="101"/>
      <c r="D504" s="101"/>
      <c r="E504" s="101"/>
      <c r="F504" s="102"/>
      <c r="G504" s="108"/>
      <c r="H504" s="108"/>
      <c r="I504" s="108"/>
      <c r="J504" s="108"/>
      <c r="K504" s="74"/>
      <c r="L504" s="74"/>
      <c r="M504" s="74"/>
      <c r="N504" s="75"/>
      <c r="O504" s="75"/>
      <c r="P504" s="75"/>
    </row>
    <row r="505" hidden="1">
      <c r="A505" s="110"/>
      <c r="B505" s="100"/>
      <c r="C505" s="101"/>
      <c r="D505" s="101"/>
      <c r="E505" s="101"/>
      <c r="F505" s="102"/>
      <c r="G505" s="108"/>
      <c r="H505" s="108"/>
      <c r="I505" s="108"/>
      <c r="J505" s="108"/>
      <c r="K505" s="74"/>
      <c r="L505" s="74"/>
      <c r="M505" s="74"/>
      <c r="N505" s="75"/>
      <c r="O505" s="75"/>
      <c r="P505" s="75"/>
    </row>
    <row r="506" hidden="1">
      <c r="A506" s="110"/>
      <c r="B506" s="100"/>
      <c r="C506" s="101"/>
      <c r="D506" s="101"/>
      <c r="E506" s="101"/>
      <c r="F506" s="102"/>
      <c r="G506" s="108"/>
      <c r="H506" s="108"/>
      <c r="I506" s="108"/>
      <c r="J506" s="108"/>
      <c r="K506" s="74"/>
      <c r="L506" s="74"/>
      <c r="M506" s="74"/>
      <c r="N506" s="75"/>
      <c r="O506" s="75"/>
      <c r="P506" s="75"/>
    </row>
    <row r="507" hidden="1">
      <c r="A507" s="110"/>
      <c r="B507" s="100"/>
      <c r="C507" s="101"/>
      <c r="D507" s="101"/>
      <c r="E507" s="101"/>
      <c r="F507" s="102"/>
      <c r="G507" s="108"/>
      <c r="H507" s="108"/>
      <c r="I507" s="108"/>
      <c r="J507" s="108"/>
      <c r="K507" s="74"/>
      <c r="L507" s="74"/>
      <c r="M507" s="74"/>
      <c r="N507" s="75"/>
      <c r="O507" s="75"/>
      <c r="P507" s="75"/>
    </row>
    <row r="508" hidden="1">
      <c r="A508" s="110"/>
      <c r="B508" s="100"/>
      <c r="C508" s="101"/>
      <c r="D508" s="101"/>
      <c r="E508" s="101"/>
      <c r="F508" s="102"/>
      <c r="G508" s="108"/>
      <c r="H508" s="108"/>
      <c r="I508" s="108"/>
      <c r="J508" s="108"/>
      <c r="K508" s="74"/>
      <c r="L508" s="74"/>
      <c r="M508" s="74"/>
      <c r="N508" s="75"/>
      <c r="O508" s="75"/>
      <c r="P508" s="75"/>
    </row>
    <row r="509" hidden="1">
      <c r="A509" s="110"/>
      <c r="B509" s="100"/>
      <c r="C509" s="101"/>
      <c r="D509" s="101"/>
      <c r="E509" s="101"/>
      <c r="F509" s="102"/>
      <c r="G509" s="108"/>
      <c r="H509" s="108"/>
      <c r="I509" s="108"/>
      <c r="J509" s="108"/>
      <c r="K509" s="74"/>
      <c r="L509" s="74"/>
      <c r="M509" s="74"/>
      <c r="N509" s="75"/>
      <c r="O509" s="75"/>
      <c r="P509" s="75"/>
    </row>
    <row r="510" hidden="1">
      <c r="A510" s="110"/>
      <c r="B510" s="100"/>
      <c r="C510" s="101"/>
      <c r="D510" s="101"/>
      <c r="E510" s="101"/>
      <c r="F510" s="102"/>
      <c r="G510" s="108"/>
      <c r="H510" s="108"/>
      <c r="I510" s="108"/>
      <c r="J510" s="108"/>
      <c r="K510" s="74"/>
      <c r="L510" s="74"/>
      <c r="M510" s="74"/>
      <c r="N510" s="75"/>
      <c r="O510" s="75"/>
      <c r="P510" s="75"/>
    </row>
    <row r="511" hidden="1">
      <c r="A511" s="110"/>
      <c r="B511" s="100"/>
      <c r="C511" s="101"/>
      <c r="D511" s="101"/>
      <c r="E511" s="101"/>
      <c r="F511" s="102"/>
      <c r="G511" s="108"/>
      <c r="H511" s="108"/>
      <c r="I511" s="108"/>
      <c r="J511" s="108"/>
      <c r="K511" s="74"/>
      <c r="L511" s="74"/>
      <c r="M511" s="74"/>
      <c r="N511" s="75"/>
      <c r="O511" s="75"/>
      <c r="P511" s="75"/>
    </row>
    <row r="512" hidden="1">
      <c r="A512" s="110"/>
      <c r="B512" s="100"/>
      <c r="C512" s="101"/>
      <c r="D512" s="101"/>
      <c r="E512" s="101"/>
      <c r="F512" s="102"/>
      <c r="G512" s="108"/>
      <c r="H512" s="108"/>
      <c r="I512" s="108"/>
      <c r="J512" s="108"/>
      <c r="K512" s="74"/>
      <c r="L512" s="74"/>
      <c r="M512" s="74"/>
      <c r="N512" s="75"/>
      <c r="O512" s="75"/>
      <c r="P512" s="75"/>
    </row>
    <row r="513" hidden="1">
      <c r="A513" s="110"/>
      <c r="B513" s="100"/>
      <c r="C513" s="101"/>
      <c r="D513" s="101"/>
      <c r="E513" s="101"/>
      <c r="F513" s="102"/>
      <c r="G513" s="108"/>
      <c r="H513" s="108"/>
      <c r="I513" s="108"/>
      <c r="J513" s="108"/>
      <c r="K513" s="74"/>
      <c r="L513" s="74"/>
      <c r="M513" s="74"/>
      <c r="N513" s="75"/>
      <c r="O513" s="75"/>
      <c r="P513" s="75"/>
    </row>
    <row r="514" hidden="1">
      <c r="A514" s="110"/>
      <c r="B514" s="100"/>
      <c r="C514" s="101"/>
      <c r="D514" s="101"/>
      <c r="E514" s="101"/>
      <c r="F514" s="102"/>
      <c r="G514" s="108"/>
      <c r="H514" s="108"/>
      <c r="I514" s="108"/>
      <c r="J514" s="108"/>
      <c r="K514" s="74"/>
      <c r="L514" s="74"/>
      <c r="M514" s="74"/>
      <c r="N514" s="75"/>
      <c r="O514" s="75"/>
      <c r="P514" s="75"/>
    </row>
    <row r="515" hidden="1">
      <c r="A515" s="110"/>
      <c r="B515" s="100"/>
      <c r="C515" s="101"/>
      <c r="D515" s="101"/>
      <c r="E515" s="101"/>
      <c r="F515" s="102"/>
      <c r="G515" s="108"/>
      <c r="H515" s="108"/>
      <c r="I515" s="108"/>
      <c r="J515" s="108"/>
      <c r="K515" s="74"/>
      <c r="L515" s="74"/>
      <c r="M515" s="74"/>
      <c r="N515" s="75"/>
      <c r="O515" s="75"/>
      <c r="P515" s="75"/>
    </row>
    <row r="516" hidden="1">
      <c r="A516" s="110"/>
      <c r="B516" s="100"/>
      <c r="C516" s="101"/>
      <c r="D516" s="101"/>
      <c r="E516" s="101"/>
      <c r="F516" s="102"/>
      <c r="G516" s="108"/>
      <c r="H516" s="108"/>
      <c r="I516" s="108"/>
      <c r="J516" s="108"/>
      <c r="K516" s="74"/>
      <c r="L516" s="74"/>
      <c r="M516" s="74"/>
      <c r="N516" s="75"/>
      <c r="O516" s="75"/>
      <c r="P516" s="75"/>
    </row>
    <row r="517" hidden="1">
      <c r="A517" s="110"/>
      <c r="B517" s="100"/>
      <c r="C517" s="101"/>
      <c r="D517" s="101"/>
      <c r="E517" s="101"/>
      <c r="F517" s="102"/>
      <c r="G517" s="108"/>
      <c r="H517" s="108"/>
      <c r="I517" s="108"/>
      <c r="J517" s="108"/>
      <c r="K517" s="74"/>
      <c r="L517" s="74"/>
      <c r="M517" s="74"/>
      <c r="N517" s="75"/>
      <c r="O517" s="75"/>
      <c r="P517" s="75"/>
    </row>
    <row r="518" hidden="1">
      <c r="A518" s="110"/>
      <c r="B518" s="100"/>
      <c r="C518" s="101"/>
      <c r="D518" s="101"/>
      <c r="E518" s="101"/>
      <c r="F518" s="102"/>
      <c r="G518" s="108"/>
      <c r="H518" s="108"/>
      <c r="I518" s="108"/>
      <c r="J518" s="108"/>
      <c r="K518" s="74"/>
      <c r="L518" s="74"/>
      <c r="M518" s="74"/>
      <c r="N518" s="75"/>
      <c r="O518" s="75"/>
      <c r="P518" s="75"/>
    </row>
    <row r="519" hidden="1">
      <c r="A519" s="110"/>
      <c r="B519" s="100"/>
      <c r="C519" s="101"/>
      <c r="D519" s="101"/>
      <c r="E519" s="101"/>
      <c r="F519" s="102"/>
      <c r="G519" s="108"/>
      <c r="H519" s="108"/>
      <c r="I519" s="108"/>
      <c r="J519" s="108"/>
      <c r="K519" s="74"/>
      <c r="L519" s="74"/>
      <c r="M519" s="74"/>
      <c r="N519" s="75"/>
      <c r="O519" s="75"/>
      <c r="P519" s="75"/>
    </row>
    <row r="520" hidden="1">
      <c r="A520" s="110"/>
      <c r="B520" s="100"/>
      <c r="C520" s="101"/>
      <c r="D520" s="101"/>
      <c r="E520" s="101"/>
      <c r="F520" s="102"/>
      <c r="G520" s="108"/>
      <c r="H520" s="108"/>
      <c r="I520" s="108"/>
      <c r="J520" s="108"/>
      <c r="K520" s="74"/>
      <c r="L520" s="74"/>
      <c r="M520" s="74"/>
      <c r="N520" s="75"/>
      <c r="O520" s="75"/>
      <c r="P520" s="75"/>
    </row>
    <row r="521" hidden="1">
      <c r="A521" s="110"/>
      <c r="B521" s="100"/>
      <c r="C521" s="101"/>
      <c r="D521" s="101"/>
      <c r="E521" s="101"/>
      <c r="F521" s="102"/>
      <c r="G521" s="108"/>
      <c r="H521" s="108"/>
      <c r="I521" s="108"/>
      <c r="J521" s="108"/>
      <c r="K521" s="74"/>
      <c r="L521" s="74"/>
      <c r="M521" s="74"/>
      <c r="N521" s="75"/>
      <c r="O521" s="75"/>
      <c r="P521" s="75"/>
    </row>
    <row r="522" hidden="1">
      <c r="A522" s="110"/>
      <c r="B522" s="100"/>
      <c r="C522" s="101"/>
      <c r="D522" s="101"/>
      <c r="E522" s="101"/>
      <c r="F522" s="102"/>
      <c r="G522" s="108"/>
      <c r="H522" s="108"/>
      <c r="I522" s="108"/>
      <c r="J522" s="108"/>
      <c r="K522" s="74"/>
      <c r="L522" s="74"/>
      <c r="M522" s="74"/>
      <c r="N522" s="75"/>
      <c r="O522" s="75"/>
      <c r="P522" s="75"/>
    </row>
    <row r="523" hidden="1">
      <c r="A523" s="110"/>
      <c r="B523" s="100"/>
      <c r="C523" s="101"/>
      <c r="D523" s="101"/>
      <c r="E523" s="101"/>
      <c r="F523" s="102"/>
      <c r="G523" s="108"/>
      <c r="H523" s="108"/>
      <c r="I523" s="108"/>
      <c r="J523" s="108"/>
      <c r="K523" s="74"/>
      <c r="L523" s="74"/>
      <c r="M523" s="74"/>
      <c r="N523" s="75"/>
      <c r="O523" s="75"/>
      <c r="P523" s="75"/>
    </row>
    <row r="524" hidden="1">
      <c r="A524" s="110"/>
      <c r="B524" s="100"/>
      <c r="C524" s="101"/>
      <c r="D524" s="101"/>
      <c r="E524" s="101"/>
      <c r="F524" s="102"/>
      <c r="G524" s="108"/>
      <c r="H524" s="108"/>
      <c r="I524" s="108"/>
      <c r="J524" s="108"/>
      <c r="K524" s="74"/>
      <c r="L524" s="74"/>
      <c r="M524" s="74"/>
      <c r="N524" s="75"/>
      <c r="O524" s="75"/>
      <c r="P524" s="75"/>
    </row>
    <row r="525" hidden="1">
      <c r="A525" s="110"/>
      <c r="B525" s="100"/>
      <c r="C525" s="101"/>
      <c r="D525" s="101"/>
      <c r="E525" s="101"/>
      <c r="F525" s="102"/>
      <c r="G525" s="108"/>
      <c r="H525" s="108"/>
      <c r="I525" s="108"/>
      <c r="J525" s="108"/>
      <c r="K525" s="74"/>
      <c r="L525" s="74"/>
      <c r="M525" s="74"/>
      <c r="N525" s="75"/>
      <c r="O525" s="75"/>
      <c r="P525" s="75"/>
    </row>
    <row r="526" hidden="1">
      <c r="A526" s="110"/>
      <c r="B526" s="100"/>
      <c r="C526" s="101"/>
      <c r="D526" s="101"/>
      <c r="E526" s="101"/>
      <c r="F526" s="102"/>
      <c r="G526" s="108"/>
      <c r="H526" s="108"/>
      <c r="I526" s="108"/>
      <c r="J526" s="108"/>
      <c r="K526" s="74"/>
      <c r="L526" s="74"/>
      <c r="M526" s="74"/>
      <c r="N526" s="75"/>
      <c r="O526" s="75"/>
      <c r="P526" s="75"/>
    </row>
    <row r="527" hidden="1">
      <c r="A527" s="110"/>
      <c r="B527" s="100"/>
      <c r="C527" s="101"/>
      <c r="D527" s="101"/>
      <c r="E527" s="101"/>
      <c r="F527" s="102"/>
      <c r="G527" s="108"/>
      <c r="H527" s="108"/>
      <c r="I527" s="108"/>
      <c r="J527" s="108"/>
      <c r="K527" s="74"/>
      <c r="L527" s="74"/>
      <c r="M527" s="74"/>
      <c r="N527" s="75"/>
      <c r="O527" s="75"/>
      <c r="P527" s="75"/>
    </row>
    <row r="528" hidden="1">
      <c r="A528" s="110"/>
      <c r="B528" s="100"/>
      <c r="C528" s="101"/>
      <c r="D528" s="101"/>
      <c r="E528" s="101"/>
      <c r="F528" s="102"/>
      <c r="G528" s="108"/>
      <c r="H528" s="108"/>
      <c r="I528" s="108"/>
      <c r="J528" s="108"/>
      <c r="K528" s="74"/>
      <c r="L528" s="74"/>
      <c r="M528" s="74"/>
      <c r="N528" s="75"/>
      <c r="O528" s="75"/>
      <c r="P528" s="75"/>
    </row>
    <row r="529" hidden="1">
      <c r="A529" s="110"/>
      <c r="B529" s="100"/>
      <c r="C529" s="101"/>
      <c r="D529" s="101"/>
      <c r="E529" s="101"/>
      <c r="F529" s="102"/>
      <c r="G529" s="108"/>
      <c r="H529" s="108"/>
      <c r="I529" s="108"/>
      <c r="J529" s="108"/>
      <c r="K529" s="74"/>
      <c r="L529" s="74"/>
      <c r="M529" s="74"/>
      <c r="N529" s="75"/>
      <c r="O529" s="75"/>
      <c r="P529" s="75"/>
    </row>
    <row r="530" hidden="1">
      <c r="A530" s="110"/>
      <c r="B530" s="100"/>
      <c r="C530" s="101"/>
      <c r="D530" s="101"/>
      <c r="E530" s="101"/>
      <c r="F530" s="102"/>
      <c r="G530" s="108"/>
      <c r="H530" s="108"/>
      <c r="I530" s="108"/>
      <c r="J530" s="108"/>
      <c r="K530" s="74"/>
      <c r="L530" s="74"/>
      <c r="M530" s="74"/>
      <c r="N530" s="75"/>
      <c r="O530" s="75"/>
      <c r="P530" s="75"/>
    </row>
    <row r="531" hidden="1">
      <c r="A531" s="110"/>
      <c r="B531" s="100"/>
      <c r="C531" s="101"/>
      <c r="D531" s="101"/>
      <c r="E531" s="101"/>
      <c r="F531" s="102"/>
      <c r="G531" s="108"/>
      <c r="H531" s="108"/>
      <c r="I531" s="108"/>
      <c r="J531" s="108"/>
      <c r="K531" s="74"/>
      <c r="L531" s="74"/>
      <c r="M531" s="74"/>
      <c r="N531" s="75"/>
      <c r="O531" s="75"/>
      <c r="P531" s="75"/>
    </row>
    <row r="532" hidden="1">
      <c r="A532" s="110"/>
      <c r="B532" s="100"/>
      <c r="C532" s="101"/>
      <c r="D532" s="101"/>
      <c r="E532" s="101"/>
      <c r="F532" s="102"/>
      <c r="G532" s="108"/>
      <c r="H532" s="108"/>
      <c r="I532" s="108"/>
      <c r="J532" s="108"/>
      <c r="K532" s="74"/>
      <c r="L532" s="74"/>
      <c r="M532" s="74"/>
      <c r="N532" s="75"/>
      <c r="O532" s="75"/>
      <c r="P532" s="75"/>
    </row>
    <row r="533" hidden="1">
      <c r="A533" s="110"/>
      <c r="B533" s="100"/>
      <c r="C533" s="101"/>
      <c r="D533" s="101"/>
      <c r="E533" s="101"/>
      <c r="F533" s="102"/>
      <c r="G533" s="108"/>
      <c r="H533" s="108"/>
      <c r="I533" s="108"/>
      <c r="J533" s="108"/>
      <c r="K533" s="74"/>
      <c r="L533" s="74"/>
      <c r="M533" s="74"/>
      <c r="N533" s="75"/>
      <c r="O533" s="75"/>
      <c r="P533" s="75"/>
    </row>
    <row r="534" hidden="1">
      <c r="A534" s="110"/>
      <c r="B534" s="100"/>
      <c r="C534" s="101"/>
      <c r="D534" s="101"/>
      <c r="E534" s="101"/>
      <c r="F534" s="102"/>
      <c r="G534" s="108"/>
      <c r="H534" s="108"/>
      <c r="I534" s="108"/>
      <c r="J534" s="108"/>
      <c r="K534" s="74"/>
      <c r="L534" s="74"/>
      <c r="M534" s="74"/>
      <c r="N534" s="75"/>
      <c r="O534" s="75"/>
      <c r="P534" s="75"/>
    </row>
    <row r="535" hidden="1">
      <c r="A535" s="110"/>
      <c r="B535" s="100"/>
      <c r="C535" s="101"/>
      <c r="D535" s="101"/>
      <c r="E535" s="101"/>
      <c r="F535" s="102"/>
      <c r="G535" s="108"/>
      <c r="H535" s="108"/>
      <c r="I535" s="108"/>
      <c r="J535" s="108"/>
      <c r="K535" s="74"/>
      <c r="L535" s="74"/>
      <c r="M535" s="74"/>
      <c r="N535" s="75"/>
      <c r="O535" s="75"/>
      <c r="P535" s="75"/>
    </row>
    <row r="536" hidden="1">
      <c r="A536" s="110"/>
      <c r="B536" s="100"/>
      <c r="C536" s="101"/>
      <c r="D536" s="101"/>
      <c r="E536" s="101"/>
      <c r="F536" s="102"/>
      <c r="G536" s="108"/>
      <c r="H536" s="108"/>
      <c r="I536" s="108"/>
      <c r="J536" s="108"/>
      <c r="K536" s="74"/>
      <c r="L536" s="74"/>
      <c r="M536" s="74"/>
      <c r="N536" s="75"/>
      <c r="O536" s="75"/>
      <c r="P536" s="75"/>
    </row>
    <row r="537" hidden="1">
      <c r="A537" s="110"/>
      <c r="B537" s="100"/>
      <c r="C537" s="101"/>
      <c r="D537" s="101"/>
      <c r="E537" s="101"/>
      <c r="F537" s="102"/>
      <c r="G537" s="108"/>
      <c r="H537" s="108"/>
      <c r="I537" s="108"/>
      <c r="J537" s="108"/>
      <c r="K537" s="74"/>
      <c r="L537" s="74"/>
      <c r="M537" s="74"/>
      <c r="N537" s="75"/>
      <c r="O537" s="75"/>
      <c r="P537" s="75"/>
    </row>
    <row r="538" hidden="1">
      <c r="A538" s="110"/>
      <c r="B538" s="100"/>
      <c r="C538" s="101"/>
      <c r="D538" s="101"/>
      <c r="E538" s="101"/>
      <c r="F538" s="102"/>
      <c r="G538" s="108"/>
      <c r="H538" s="108"/>
      <c r="I538" s="108"/>
      <c r="J538" s="108"/>
      <c r="K538" s="74"/>
      <c r="L538" s="74"/>
      <c r="M538" s="74"/>
      <c r="N538" s="75"/>
      <c r="O538" s="75"/>
      <c r="P538" s="75"/>
    </row>
    <row r="539" hidden="1">
      <c r="A539" s="110"/>
      <c r="B539" s="100"/>
      <c r="C539" s="101"/>
      <c r="D539" s="101"/>
      <c r="E539" s="101"/>
      <c r="F539" s="102"/>
      <c r="G539" s="108"/>
      <c r="H539" s="108"/>
      <c r="I539" s="108"/>
      <c r="J539" s="108"/>
      <c r="K539" s="74"/>
      <c r="L539" s="74"/>
      <c r="M539" s="74"/>
      <c r="N539" s="75"/>
      <c r="O539" s="75"/>
      <c r="P539" s="75"/>
    </row>
    <row r="540" hidden="1">
      <c r="A540" s="110"/>
      <c r="B540" s="100"/>
      <c r="C540" s="101"/>
      <c r="D540" s="101"/>
      <c r="E540" s="101"/>
      <c r="F540" s="102"/>
      <c r="G540" s="108"/>
      <c r="H540" s="108"/>
      <c r="I540" s="108"/>
      <c r="J540" s="108"/>
      <c r="K540" s="74"/>
      <c r="L540" s="74"/>
      <c r="M540" s="74"/>
      <c r="N540" s="75"/>
      <c r="O540" s="75"/>
      <c r="P540" s="75"/>
    </row>
    <row r="541" hidden="1">
      <c r="A541" s="110"/>
      <c r="B541" s="100"/>
      <c r="C541" s="101"/>
      <c r="D541" s="101"/>
      <c r="E541" s="101"/>
      <c r="F541" s="102"/>
      <c r="G541" s="108"/>
      <c r="H541" s="108"/>
      <c r="I541" s="108"/>
      <c r="J541" s="108"/>
      <c r="K541" s="74"/>
      <c r="L541" s="74"/>
      <c r="M541" s="74"/>
      <c r="N541" s="75"/>
      <c r="O541" s="75"/>
      <c r="P541" s="75"/>
    </row>
    <row r="542" hidden="1">
      <c r="A542" s="110"/>
      <c r="B542" s="100"/>
      <c r="C542" s="101"/>
      <c r="D542" s="101"/>
      <c r="E542" s="101"/>
      <c r="F542" s="102"/>
      <c r="G542" s="108"/>
      <c r="H542" s="108"/>
      <c r="I542" s="108"/>
      <c r="J542" s="108"/>
      <c r="K542" s="74"/>
      <c r="L542" s="74"/>
      <c r="M542" s="74"/>
      <c r="N542" s="75"/>
      <c r="O542" s="75"/>
      <c r="P542" s="75"/>
    </row>
    <row r="543" hidden="1">
      <c r="A543" s="110"/>
      <c r="B543" s="100"/>
      <c r="C543" s="101"/>
      <c r="D543" s="101"/>
      <c r="E543" s="101"/>
      <c r="F543" s="102"/>
      <c r="G543" s="108"/>
      <c r="H543" s="108"/>
      <c r="I543" s="108"/>
      <c r="J543" s="108"/>
      <c r="K543" s="74"/>
      <c r="L543" s="74"/>
      <c r="M543" s="74"/>
      <c r="N543" s="75"/>
      <c r="O543" s="75"/>
      <c r="P543" s="75"/>
    </row>
    <row r="544" hidden="1">
      <c r="A544" s="110"/>
      <c r="B544" s="100"/>
      <c r="C544" s="101"/>
      <c r="D544" s="101"/>
      <c r="E544" s="101"/>
      <c r="F544" s="102"/>
      <c r="G544" s="108"/>
      <c r="H544" s="108"/>
      <c r="I544" s="108"/>
      <c r="J544" s="108"/>
      <c r="K544" s="74"/>
      <c r="L544" s="74"/>
      <c r="M544" s="74"/>
      <c r="N544" s="75"/>
      <c r="O544" s="75"/>
      <c r="P544" s="75"/>
    </row>
    <row r="545" hidden="1">
      <c r="A545" s="110"/>
      <c r="B545" s="100"/>
      <c r="C545" s="101"/>
      <c r="D545" s="101"/>
      <c r="E545" s="101"/>
      <c r="F545" s="102"/>
      <c r="G545" s="108"/>
      <c r="H545" s="108"/>
      <c r="I545" s="108"/>
      <c r="J545" s="108"/>
      <c r="K545" s="74"/>
      <c r="L545" s="74"/>
      <c r="M545" s="74"/>
      <c r="N545" s="75"/>
      <c r="O545" s="75"/>
      <c r="P545" s="75"/>
    </row>
    <row r="546" hidden="1">
      <c r="A546" s="110"/>
      <c r="B546" s="100"/>
      <c r="C546" s="101"/>
      <c r="D546" s="101"/>
      <c r="E546" s="101"/>
      <c r="F546" s="102"/>
      <c r="G546" s="108"/>
      <c r="H546" s="108"/>
      <c r="I546" s="108"/>
      <c r="J546" s="108"/>
      <c r="K546" s="74"/>
      <c r="L546" s="74"/>
      <c r="M546" s="74"/>
      <c r="N546" s="75"/>
      <c r="O546" s="75"/>
      <c r="P546" s="75"/>
    </row>
    <row r="547" hidden="1">
      <c r="A547" s="110"/>
      <c r="B547" s="100"/>
      <c r="C547" s="101"/>
      <c r="D547" s="101"/>
      <c r="E547" s="101"/>
      <c r="F547" s="102"/>
      <c r="G547" s="108"/>
      <c r="H547" s="108"/>
      <c r="I547" s="108"/>
      <c r="J547" s="108"/>
      <c r="K547" s="74"/>
      <c r="L547" s="74"/>
      <c r="M547" s="74"/>
      <c r="N547" s="75"/>
      <c r="O547" s="75"/>
      <c r="P547" s="75"/>
    </row>
    <row r="548" hidden="1">
      <c r="A548" s="110"/>
      <c r="B548" s="100"/>
      <c r="C548" s="101"/>
      <c r="D548" s="101"/>
      <c r="E548" s="101"/>
      <c r="F548" s="102"/>
      <c r="G548" s="108"/>
      <c r="H548" s="108"/>
      <c r="I548" s="108"/>
      <c r="J548" s="108"/>
      <c r="K548" s="74"/>
      <c r="L548" s="74"/>
      <c r="M548" s="74"/>
      <c r="N548" s="75"/>
      <c r="O548" s="75"/>
      <c r="P548" s="75"/>
    </row>
    <row r="549" hidden="1">
      <c r="A549" s="110"/>
      <c r="B549" s="100"/>
      <c r="C549" s="101"/>
      <c r="D549" s="101"/>
      <c r="E549" s="101"/>
      <c r="F549" s="102"/>
      <c r="G549" s="108"/>
      <c r="H549" s="108"/>
      <c r="I549" s="108"/>
      <c r="J549" s="108"/>
      <c r="K549" s="74"/>
      <c r="L549" s="74"/>
      <c r="M549" s="74"/>
      <c r="N549" s="75"/>
      <c r="O549" s="75"/>
      <c r="P549" s="75"/>
    </row>
    <row r="550" hidden="1">
      <c r="A550" s="110"/>
      <c r="B550" s="100"/>
      <c r="C550" s="101"/>
      <c r="D550" s="101"/>
      <c r="E550" s="101"/>
      <c r="F550" s="102"/>
      <c r="G550" s="108"/>
      <c r="H550" s="108"/>
      <c r="I550" s="108"/>
      <c r="J550" s="108"/>
      <c r="K550" s="74"/>
      <c r="L550" s="74"/>
      <c r="M550" s="74"/>
      <c r="N550" s="75"/>
      <c r="O550" s="75"/>
      <c r="P550" s="75"/>
    </row>
    <row r="551" hidden="1">
      <c r="A551" s="110"/>
      <c r="B551" s="100"/>
      <c r="C551" s="101"/>
      <c r="D551" s="101"/>
      <c r="E551" s="101"/>
      <c r="F551" s="102"/>
      <c r="G551" s="108"/>
      <c r="H551" s="108"/>
      <c r="I551" s="108"/>
      <c r="J551" s="108"/>
      <c r="K551" s="74"/>
      <c r="L551" s="74"/>
      <c r="M551" s="74"/>
      <c r="N551" s="75"/>
      <c r="O551" s="75"/>
      <c r="P551" s="75"/>
    </row>
    <row r="552" hidden="1">
      <c r="A552" s="110"/>
      <c r="B552" s="100"/>
      <c r="C552" s="101"/>
      <c r="D552" s="101"/>
      <c r="E552" s="101"/>
      <c r="F552" s="102"/>
      <c r="G552" s="108"/>
      <c r="H552" s="108"/>
      <c r="I552" s="108"/>
      <c r="J552" s="108"/>
      <c r="K552" s="74"/>
      <c r="L552" s="74"/>
      <c r="M552" s="74"/>
      <c r="N552" s="75"/>
      <c r="O552" s="75"/>
      <c r="P552" s="75"/>
    </row>
    <row r="553" hidden="1">
      <c r="A553" s="110"/>
      <c r="B553" s="100"/>
      <c r="C553" s="101"/>
      <c r="D553" s="101"/>
      <c r="E553" s="101"/>
      <c r="F553" s="102"/>
      <c r="G553" s="108"/>
      <c r="H553" s="108"/>
      <c r="I553" s="108"/>
      <c r="J553" s="108"/>
      <c r="K553" s="74"/>
      <c r="L553" s="74"/>
      <c r="M553" s="74"/>
      <c r="N553" s="75"/>
      <c r="O553" s="75"/>
      <c r="P553" s="75"/>
    </row>
    <row r="554" hidden="1">
      <c r="A554" s="110"/>
      <c r="B554" s="100"/>
      <c r="C554" s="101"/>
      <c r="D554" s="101"/>
      <c r="E554" s="101"/>
      <c r="F554" s="102"/>
      <c r="G554" s="108"/>
      <c r="H554" s="108"/>
      <c r="I554" s="108"/>
      <c r="J554" s="108"/>
      <c r="K554" s="74"/>
      <c r="L554" s="74"/>
      <c r="M554" s="74"/>
      <c r="N554" s="75"/>
      <c r="O554" s="75"/>
      <c r="P554" s="75"/>
    </row>
    <row r="555" hidden="1">
      <c r="A555" s="110"/>
      <c r="B555" s="100"/>
      <c r="C555" s="101"/>
      <c r="D555" s="101"/>
      <c r="E555" s="101"/>
      <c r="F555" s="102"/>
      <c r="G555" s="108"/>
      <c r="H555" s="108"/>
      <c r="I555" s="108"/>
      <c r="J555" s="108"/>
      <c r="K555" s="74"/>
      <c r="L555" s="74"/>
      <c r="M555" s="74"/>
      <c r="N555" s="75"/>
      <c r="O555" s="75"/>
      <c r="P555" s="75"/>
    </row>
    <row r="556" hidden="1">
      <c r="A556" s="110"/>
      <c r="B556" s="100"/>
      <c r="C556" s="101"/>
      <c r="D556" s="101"/>
      <c r="E556" s="101"/>
      <c r="F556" s="102"/>
      <c r="G556" s="108"/>
      <c r="H556" s="108"/>
      <c r="I556" s="108"/>
      <c r="J556" s="108"/>
      <c r="K556" s="74"/>
      <c r="L556" s="74"/>
      <c r="M556" s="74"/>
      <c r="N556" s="75"/>
      <c r="O556" s="75"/>
      <c r="P556" s="75"/>
    </row>
    <row r="557" hidden="1">
      <c r="A557" s="110"/>
      <c r="B557" s="100"/>
      <c r="C557" s="101"/>
      <c r="D557" s="101"/>
      <c r="E557" s="101"/>
      <c r="F557" s="102"/>
      <c r="G557" s="108"/>
      <c r="H557" s="108"/>
      <c r="I557" s="108"/>
      <c r="J557" s="108"/>
      <c r="K557" s="74"/>
      <c r="L557" s="74"/>
      <c r="M557" s="74"/>
      <c r="N557" s="75"/>
      <c r="O557" s="75"/>
      <c r="P557" s="75"/>
    </row>
    <row r="558" hidden="1">
      <c r="A558" s="110"/>
      <c r="B558" s="100"/>
      <c r="C558" s="101"/>
      <c r="D558" s="101"/>
      <c r="E558" s="101"/>
      <c r="F558" s="102"/>
      <c r="G558" s="108"/>
      <c r="H558" s="108"/>
      <c r="I558" s="108"/>
      <c r="J558" s="108"/>
      <c r="K558" s="74"/>
      <c r="L558" s="74"/>
      <c r="M558" s="74"/>
      <c r="N558" s="75"/>
      <c r="O558" s="75"/>
      <c r="P558" s="75"/>
    </row>
    <row r="559" hidden="1">
      <c r="A559" s="110"/>
      <c r="B559" s="100"/>
      <c r="C559" s="101"/>
      <c r="D559" s="101"/>
      <c r="E559" s="101"/>
      <c r="F559" s="102"/>
      <c r="G559" s="108"/>
      <c r="H559" s="108"/>
      <c r="I559" s="108"/>
      <c r="J559" s="108"/>
      <c r="K559" s="74"/>
      <c r="L559" s="74"/>
      <c r="M559" s="74"/>
      <c r="N559" s="75"/>
      <c r="O559" s="75"/>
      <c r="P559" s="75"/>
    </row>
    <row r="560" hidden="1">
      <c r="A560" s="110"/>
      <c r="B560" s="100"/>
      <c r="C560" s="101"/>
      <c r="D560" s="101"/>
      <c r="E560" s="101"/>
      <c r="F560" s="102"/>
      <c r="G560" s="108"/>
      <c r="H560" s="108"/>
      <c r="I560" s="108"/>
      <c r="J560" s="108"/>
      <c r="K560" s="74"/>
      <c r="L560" s="74"/>
      <c r="M560" s="74"/>
      <c r="N560" s="75"/>
      <c r="O560" s="75"/>
      <c r="P560" s="75"/>
    </row>
    <row r="561" hidden="1">
      <c r="A561" s="110"/>
      <c r="B561" s="100"/>
      <c r="C561" s="101"/>
      <c r="D561" s="101"/>
      <c r="E561" s="101"/>
      <c r="F561" s="102"/>
      <c r="G561" s="108"/>
      <c r="H561" s="108"/>
      <c r="I561" s="108"/>
      <c r="J561" s="108"/>
      <c r="K561" s="74"/>
      <c r="L561" s="74"/>
      <c r="M561" s="74"/>
      <c r="N561" s="75"/>
      <c r="O561" s="75"/>
      <c r="P561" s="75"/>
    </row>
    <row r="562" hidden="1">
      <c r="A562" s="110"/>
      <c r="B562" s="100"/>
      <c r="C562" s="101"/>
      <c r="D562" s="101"/>
      <c r="E562" s="101"/>
      <c r="F562" s="102"/>
      <c r="G562" s="108"/>
      <c r="H562" s="108"/>
      <c r="I562" s="108"/>
      <c r="J562" s="108"/>
      <c r="K562" s="74"/>
      <c r="L562" s="74"/>
      <c r="M562" s="74"/>
      <c r="N562" s="75"/>
      <c r="O562" s="75"/>
      <c r="P562" s="75"/>
    </row>
    <row r="563" hidden="1">
      <c r="A563" s="110"/>
      <c r="B563" s="100"/>
      <c r="C563" s="101"/>
      <c r="D563" s="101"/>
      <c r="E563" s="101"/>
      <c r="F563" s="102"/>
      <c r="G563" s="108"/>
      <c r="H563" s="108"/>
      <c r="I563" s="108"/>
      <c r="J563" s="108"/>
      <c r="K563" s="74"/>
      <c r="L563" s="74"/>
      <c r="M563" s="74"/>
      <c r="N563" s="75"/>
      <c r="O563" s="75"/>
      <c r="P563" s="75"/>
    </row>
    <row r="564" hidden="1">
      <c r="A564" s="110"/>
      <c r="B564" s="100"/>
      <c r="C564" s="101"/>
      <c r="D564" s="101"/>
      <c r="E564" s="101"/>
      <c r="F564" s="102"/>
      <c r="G564" s="108"/>
      <c r="H564" s="108"/>
      <c r="I564" s="108"/>
      <c r="J564" s="108"/>
      <c r="K564" s="74"/>
      <c r="L564" s="74"/>
      <c r="M564" s="74"/>
      <c r="N564" s="75"/>
      <c r="O564" s="75"/>
      <c r="P564" s="75"/>
    </row>
    <row r="565" hidden="1">
      <c r="A565" s="110"/>
      <c r="B565" s="100"/>
      <c r="C565" s="101"/>
      <c r="D565" s="101"/>
      <c r="E565" s="101"/>
      <c r="F565" s="102"/>
      <c r="G565" s="108"/>
      <c r="H565" s="108"/>
      <c r="I565" s="108"/>
      <c r="J565" s="108"/>
      <c r="K565" s="74"/>
      <c r="L565" s="74"/>
      <c r="M565" s="74"/>
      <c r="N565" s="75"/>
      <c r="O565" s="75"/>
      <c r="P565" s="75"/>
    </row>
    <row r="566" hidden="1">
      <c r="A566" s="110"/>
      <c r="B566" s="100"/>
      <c r="C566" s="101"/>
      <c r="D566" s="101"/>
      <c r="E566" s="101"/>
      <c r="F566" s="102"/>
      <c r="G566" s="108"/>
      <c r="H566" s="108"/>
      <c r="I566" s="108"/>
      <c r="J566" s="108"/>
      <c r="K566" s="74"/>
      <c r="L566" s="74"/>
      <c r="M566" s="74"/>
      <c r="N566" s="75"/>
      <c r="O566" s="75"/>
      <c r="P566" s="75"/>
    </row>
    <row r="567" hidden="1">
      <c r="A567" s="110"/>
      <c r="B567" s="100"/>
      <c r="C567" s="101"/>
      <c r="D567" s="101"/>
      <c r="E567" s="101"/>
      <c r="F567" s="102"/>
      <c r="G567" s="108"/>
      <c r="H567" s="108"/>
      <c r="I567" s="108"/>
      <c r="J567" s="108"/>
      <c r="K567" s="74"/>
      <c r="L567" s="74"/>
      <c r="M567" s="74"/>
      <c r="N567" s="75"/>
      <c r="O567" s="75"/>
      <c r="P567" s="75"/>
    </row>
    <row r="568" hidden="1">
      <c r="A568" s="110"/>
      <c r="B568" s="100"/>
      <c r="C568" s="101"/>
      <c r="D568" s="101"/>
      <c r="E568" s="101"/>
      <c r="F568" s="102"/>
      <c r="G568" s="108"/>
      <c r="H568" s="108"/>
      <c r="I568" s="108"/>
      <c r="J568" s="108"/>
      <c r="K568" s="74"/>
      <c r="L568" s="74"/>
      <c r="M568" s="74"/>
      <c r="N568" s="75"/>
      <c r="O568" s="75"/>
      <c r="P568" s="75"/>
    </row>
    <row r="569" hidden="1">
      <c r="A569" s="110"/>
      <c r="B569" s="100"/>
      <c r="C569" s="101"/>
      <c r="D569" s="101"/>
      <c r="E569" s="101"/>
      <c r="F569" s="102"/>
      <c r="G569" s="108"/>
      <c r="H569" s="108"/>
      <c r="I569" s="108"/>
      <c r="J569" s="108"/>
      <c r="K569" s="74"/>
      <c r="L569" s="74"/>
      <c r="M569" s="74"/>
      <c r="N569" s="75"/>
      <c r="O569" s="75"/>
      <c r="P569" s="75"/>
    </row>
    <row r="570" hidden="1">
      <c r="A570" s="110"/>
      <c r="B570" s="100"/>
      <c r="C570" s="101"/>
      <c r="D570" s="101"/>
      <c r="E570" s="101"/>
      <c r="F570" s="102"/>
      <c r="G570" s="108"/>
      <c r="H570" s="108"/>
      <c r="I570" s="108"/>
      <c r="J570" s="108"/>
      <c r="K570" s="74"/>
      <c r="L570" s="74"/>
      <c r="M570" s="74"/>
      <c r="N570" s="75"/>
      <c r="O570" s="75"/>
      <c r="P570" s="75"/>
    </row>
    <row r="571" hidden="1">
      <c r="A571" s="110"/>
      <c r="B571" s="100"/>
      <c r="C571" s="101"/>
      <c r="D571" s="101"/>
      <c r="E571" s="101"/>
      <c r="F571" s="102"/>
      <c r="G571" s="108"/>
      <c r="H571" s="108"/>
      <c r="I571" s="108"/>
      <c r="J571" s="108"/>
      <c r="K571" s="74"/>
      <c r="L571" s="74"/>
      <c r="M571" s="74"/>
      <c r="N571" s="75"/>
      <c r="O571" s="75"/>
      <c r="P571" s="75"/>
    </row>
    <row r="572" hidden="1">
      <c r="A572" s="110"/>
      <c r="B572" s="100"/>
      <c r="C572" s="101"/>
      <c r="D572" s="101"/>
      <c r="E572" s="101"/>
      <c r="F572" s="102"/>
      <c r="G572" s="108"/>
      <c r="H572" s="108"/>
      <c r="I572" s="108"/>
      <c r="J572" s="108"/>
      <c r="K572" s="74"/>
      <c r="L572" s="74"/>
      <c r="M572" s="74"/>
      <c r="N572" s="75"/>
      <c r="O572" s="75"/>
      <c r="P572" s="75"/>
    </row>
    <row r="573" hidden="1">
      <c r="A573" s="110"/>
      <c r="B573" s="100"/>
      <c r="C573" s="101"/>
      <c r="D573" s="101"/>
      <c r="E573" s="101"/>
      <c r="F573" s="102"/>
      <c r="G573" s="108"/>
      <c r="H573" s="108"/>
      <c r="I573" s="108"/>
      <c r="J573" s="108"/>
      <c r="K573" s="74"/>
      <c r="L573" s="74"/>
      <c r="M573" s="74"/>
      <c r="N573" s="75"/>
      <c r="O573" s="75"/>
      <c r="P573" s="75"/>
    </row>
    <row r="574" hidden="1">
      <c r="A574" s="110"/>
      <c r="B574" s="100"/>
      <c r="C574" s="101"/>
      <c r="D574" s="101"/>
      <c r="E574" s="101"/>
      <c r="F574" s="102"/>
      <c r="G574" s="108"/>
      <c r="H574" s="108"/>
      <c r="I574" s="108"/>
      <c r="J574" s="108"/>
      <c r="K574" s="74"/>
      <c r="L574" s="74"/>
      <c r="M574" s="74"/>
      <c r="N574" s="75"/>
      <c r="O574" s="75"/>
      <c r="P574" s="75"/>
    </row>
    <row r="575" hidden="1">
      <c r="A575" s="110"/>
      <c r="B575" s="100"/>
      <c r="C575" s="101"/>
      <c r="D575" s="101"/>
      <c r="E575" s="101"/>
      <c r="F575" s="102"/>
      <c r="G575" s="108"/>
      <c r="H575" s="108"/>
      <c r="I575" s="108"/>
      <c r="J575" s="108"/>
      <c r="K575" s="74"/>
      <c r="L575" s="74"/>
      <c r="M575" s="74"/>
      <c r="N575" s="75"/>
      <c r="O575" s="75"/>
      <c r="P575" s="75"/>
    </row>
    <row r="576" hidden="1">
      <c r="A576" s="110"/>
      <c r="B576" s="100"/>
      <c r="C576" s="101"/>
      <c r="D576" s="101"/>
      <c r="E576" s="101"/>
      <c r="F576" s="102"/>
      <c r="G576" s="108"/>
      <c r="H576" s="108"/>
      <c r="I576" s="108"/>
      <c r="J576" s="108"/>
      <c r="K576" s="74"/>
      <c r="L576" s="74"/>
      <c r="M576" s="74"/>
      <c r="N576" s="75"/>
      <c r="O576" s="75"/>
      <c r="P576" s="75"/>
    </row>
    <row r="577" hidden="1">
      <c r="A577" s="110"/>
      <c r="B577" s="100"/>
      <c r="C577" s="101"/>
      <c r="D577" s="101"/>
      <c r="E577" s="101"/>
      <c r="F577" s="102"/>
      <c r="G577" s="108"/>
      <c r="H577" s="108"/>
      <c r="I577" s="108"/>
      <c r="J577" s="108"/>
      <c r="K577" s="74"/>
      <c r="L577" s="74"/>
      <c r="M577" s="74"/>
      <c r="N577" s="75"/>
      <c r="O577" s="75"/>
      <c r="P577" s="75"/>
    </row>
    <row r="578" hidden="1">
      <c r="A578" s="110"/>
      <c r="B578" s="100"/>
      <c r="C578" s="101"/>
      <c r="D578" s="101"/>
      <c r="E578" s="101"/>
      <c r="F578" s="102"/>
      <c r="G578" s="108"/>
      <c r="H578" s="108"/>
      <c r="I578" s="108"/>
      <c r="J578" s="108"/>
      <c r="K578" s="74"/>
      <c r="L578" s="74"/>
      <c r="M578" s="74"/>
      <c r="N578" s="75"/>
      <c r="O578" s="75"/>
      <c r="P578" s="75"/>
    </row>
    <row r="579" hidden="1">
      <c r="A579" s="110"/>
      <c r="B579" s="100"/>
      <c r="C579" s="101"/>
      <c r="D579" s="101"/>
      <c r="E579" s="101"/>
      <c r="F579" s="102"/>
      <c r="G579" s="108"/>
      <c r="H579" s="108"/>
      <c r="I579" s="108"/>
      <c r="J579" s="108"/>
      <c r="K579" s="74"/>
      <c r="L579" s="74"/>
      <c r="M579" s="74"/>
      <c r="N579" s="75"/>
      <c r="O579" s="75"/>
      <c r="P579" s="75"/>
    </row>
    <row r="580" hidden="1">
      <c r="A580" s="110"/>
      <c r="B580" s="100"/>
      <c r="C580" s="101"/>
      <c r="D580" s="101"/>
      <c r="E580" s="101"/>
      <c r="F580" s="102"/>
      <c r="G580" s="108"/>
      <c r="H580" s="108"/>
      <c r="I580" s="108"/>
      <c r="J580" s="108"/>
      <c r="K580" s="74"/>
      <c r="L580" s="74"/>
      <c r="M580" s="74"/>
      <c r="N580" s="75"/>
      <c r="O580" s="75"/>
      <c r="P580" s="75"/>
    </row>
    <row r="581" hidden="1">
      <c r="A581" s="110"/>
      <c r="B581" s="100"/>
      <c r="C581" s="101"/>
      <c r="D581" s="101"/>
      <c r="E581" s="101"/>
      <c r="F581" s="102"/>
      <c r="G581" s="108"/>
      <c r="H581" s="108"/>
      <c r="I581" s="108"/>
      <c r="J581" s="108"/>
      <c r="K581" s="74"/>
      <c r="L581" s="74"/>
      <c r="M581" s="74"/>
      <c r="N581" s="75"/>
      <c r="O581" s="75"/>
      <c r="P581" s="75"/>
    </row>
    <row r="582" hidden="1">
      <c r="A582" s="110"/>
      <c r="B582" s="100"/>
      <c r="C582" s="101"/>
      <c r="D582" s="101"/>
      <c r="E582" s="101"/>
      <c r="F582" s="102"/>
      <c r="G582" s="108"/>
      <c r="H582" s="108"/>
      <c r="I582" s="108"/>
      <c r="J582" s="108"/>
      <c r="K582" s="74"/>
      <c r="L582" s="74"/>
      <c r="M582" s="74"/>
      <c r="N582" s="75"/>
      <c r="O582" s="75"/>
      <c r="P582" s="75"/>
    </row>
    <row r="583" hidden="1">
      <c r="A583" s="110"/>
      <c r="B583" s="100"/>
      <c r="C583" s="101"/>
      <c r="D583" s="101"/>
      <c r="E583" s="101"/>
      <c r="F583" s="102"/>
      <c r="G583" s="108"/>
      <c r="H583" s="108"/>
      <c r="I583" s="108"/>
      <c r="J583" s="108"/>
      <c r="K583" s="74"/>
      <c r="L583" s="74"/>
      <c r="M583" s="74"/>
      <c r="N583" s="75"/>
      <c r="O583" s="75"/>
      <c r="P583" s="75"/>
    </row>
    <row r="584" hidden="1">
      <c r="A584" s="110"/>
      <c r="B584" s="100"/>
      <c r="C584" s="101"/>
      <c r="D584" s="101"/>
      <c r="E584" s="101"/>
      <c r="F584" s="102"/>
      <c r="G584" s="108"/>
      <c r="H584" s="108"/>
      <c r="I584" s="108"/>
      <c r="J584" s="108"/>
      <c r="K584" s="74"/>
      <c r="L584" s="74"/>
      <c r="M584" s="74"/>
      <c r="N584" s="75"/>
      <c r="O584" s="75"/>
      <c r="P584" s="75"/>
    </row>
    <row r="585" hidden="1">
      <c r="A585" s="110"/>
      <c r="B585" s="100"/>
      <c r="C585" s="101"/>
      <c r="D585" s="101"/>
      <c r="E585" s="101"/>
      <c r="F585" s="102"/>
      <c r="G585" s="108"/>
      <c r="H585" s="108"/>
      <c r="I585" s="108"/>
      <c r="J585" s="108"/>
      <c r="K585" s="74"/>
      <c r="L585" s="74"/>
      <c r="M585" s="74"/>
      <c r="N585" s="75"/>
      <c r="O585" s="75"/>
      <c r="P585" s="75"/>
    </row>
    <row r="586" hidden="1">
      <c r="A586" s="110"/>
      <c r="B586" s="100"/>
      <c r="C586" s="101"/>
      <c r="D586" s="101"/>
      <c r="E586" s="101"/>
      <c r="F586" s="102"/>
      <c r="G586" s="108"/>
      <c r="H586" s="108"/>
      <c r="I586" s="108"/>
      <c r="J586" s="108"/>
      <c r="K586" s="74"/>
      <c r="L586" s="74"/>
      <c r="M586" s="74"/>
      <c r="N586" s="75"/>
      <c r="O586" s="75"/>
      <c r="P586" s="75"/>
    </row>
    <row r="587" hidden="1">
      <c r="A587" s="110"/>
      <c r="B587" s="100"/>
      <c r="C587" s="101"/>
      <c r="D587" s="101"/>
      <c r="E587" s="101"/>
      <c r="F587" s="102"/>
      <c r="G587" s="108"/>
      <c r="H587" s="108"/>
      <c r="I587" s="108"/>
      <c r="J587" s="108"/>
      <c r="K587" s="74"/>
      <c r="L587" s="74"/>
      <c r="M587" s="74"/>
      <c r="N587" s="75"/>
      <c r="O587" s="75"/>
      <c r="P587" s="75"/>
    </row>
    <row r="588" hidden="1">
      <c r="A588" s="110"/>
      <c r="B588" s="100"/>
      <c r="C588" s="101"/>
      <c r="D588" s="101"/>
      <c r="E588" s="101"/>
      <c r="F588" s="102"/>
      <c r="G588" s="108"/>
      <c r="H588" s="108"/>
      <c r="I588" s="108"/>
      <c r="J588" s="108"/>
      <c r="K588" s="74"/>
      <c r="L588" s="74"/>
      <c r="M588" s="74"/>
      <c r="N588" s="75"/>
      <c r="O588" s="75"/>
      <c r="P588" s="75"/>
    </row>
    <row r="589" hidden="1">
      <c r="A589" s="110"/>
      <c r="B589" s="100"/>
      <c r="C589" s="101"/>
      <c r="D589" s="101"/>
      <c r="E589" s="101"/>
      <c r="F589" s="102"/>
      <c r="G589" s="108"/>
      <c r="H589" s="108"/>
      <c r="I589" s="108"/>
      <c r="J589" s="108"/>
      <c r="K589" s="74"/>
      <c r="L589" s="74"/>
      <c r="M589" s="74"/>
      <c r="N589" s="75"/>
      <c r="O589" s="75"/>
      <c r="P589" s="75"/>
    </row>
    <row r="590" hidden="1">
      <c r="A590" s="110"/>
      <c r="B590" s="100"/>
      <c r="C590" s="101"/>
      <c r="D590" s="101"/>
      <c r="E590" s="101"/>
      <c r="F590" s="102"/>
      <c r="G590" s="108"/>
      <c r="H590" s="108"/>
      <c r="I590" s="108"/>
      <c r="J590" s="108"/>
      <c r="K590" s="74"/>
      <c r="L590" s="74"/>
      <c r="M590" s="74"/>
      <c r="N590" s="75"/>
      <c r="O590" s="75"/>
      <c r="P590" s="75"/>
    </row>
    <row r="591" hidden="1">
      <c r="A591" s="110"/>
      <c r="B591" s="100"/>
      <c r="C591" s="101"/>
      <c r="D591" s="101"/>
      <c r="E591" s="101"/>
      <c r="F591" s="102"/>
      <c r="G591" s="108"/>
      <c r="H591" s="108"/>
      <c r="I591" s="108"/>
      <c r="J591" s="108"/>
      <c r="K591" s="74"/>
      <c r="L591" s="74"/>
      <c r="M591" s="74"/>
      <c r="N591" s="75"/>
      <c r="O591" s="75"/>
      <c r="P591" s="75"/>
    </row>
    <row r="592" hidden="1">
      <c r="A592" s="110"/>
      <c r="B592" s="100"/>
      <c r="C592" s="101"/>
      <c r="D592" s="101"/>
      <c r="E592" s="101"/>
      <c r="F592" s="102"/>
      <c r="G592" s="108"/>
      <c r="H592" s="108"/>
      <c r="I592" s="108"/>
      <c r="J592" s="108"/>
      <c r="K592" s="74"/>
      <c r="L592" s="74"/>
      <c r="M592" s="74"/>
      <c r="N592" s="75"/>
      <c r="O592" s="75"/>
      <c r="P592" s="75"/>
    </row>
    <row r="593" hidden="1">
      <c r="A593" s="110"/>
      <c r="B593" s="100"/>
      <c r="C593" s="101"/>
      <c r="D593" s="101"/>
      <c r="E593" s="101"/>
      <c r="F593" s="102"/>
      <c r="G593" s="108"/>
      <c r="H593" s="108"/>
      <c r="I593" s="108"/>
      <c r="J593" s="108"/>
      <c r="K593" s="74"/>
      <c r="L593" s="74"/>
      <c r="M593" s="74"/>
      <c r="N593" s="75"/>
      <c r="O593" s="75"/>
      <c r="P593" s="75"/>
    </row>
    <row r="594" hidden="1">
      <c r="A594" s="110"/>
      <c r="B594" s="100"/>
      <c r="C594" s="101"/>
      <c r="D594" s="101"/>
      <c r="E594" s="101"/>
      <c r="F594" s="102"/>
      <c r="G594" s="108"/>
      <c r="H594" s="108"/>
      <c r="I594" s="108"/>
      <c r="J594" s="108"/>
      <c r="K594" s="74"/>
      <c r="L594" s="74"/>
      <c r="M594" s="74"/>
      <c r="N594" s="75"/>
      <c r="O594" s="75"/>
      <c r="P594" s="75"/>
    </row>
    <row r="595" hidden="1">
      <c r="A595" s="110"/>
      <c r="B595" s="100"/>
      <c r="C595" s="101"/>
      <c r="D595" s="101"/>
      <c r="E595" s="101"/>
      <c r="F595" s="102"/>
      <c r="G595" s="108"/>
      <c r="H595" s="108"/>
      <c r="I595" s="108"/>
      <c r="J595" s="108"/>
      <c r="K595" s="74"/>
      <c r="L595" s="74"/>
      <c r="M595" s="74"/>
      <c r="N595" s="75"/>
      <c r="O595" s="75"/>
      <c r="P595" s="75"/>
    </row>
    <row r="596" hidden="1">
      <c r="A596" s="110"/>
      <c r="B596" s="100"/>
      <c r="C596" s="101"/>
      <c r="D596" s="101"/>
      <c r="E596" s="101"/>
      <c r="F596" s="102"/>
      <c r="G596" s="108"/>
      <c r="H596" s="108"/>
      <c r="I596" s="108"/>
      <c r="J596" s="108"/>
      <c r="K596" s="74"/>
      <c r="L596" s="74"/>
      <c r="M596" s="74"/>
      <c r="N596" s="75"/>
      <c r="O596" s="75"/>
      <c r="P596" s="75"/>
    </row>
    <row r="597" hidden="1">
      <c r="A597" s="110"/>
      <c r="B597" s="100"/>
      <c r="C597" s="101"/>
      <c r="D597" s="101"/>
      <c r="E597" s="101"/>
      <c r="F597" s="102"/>
      <c r="G597" s="108"/>
      <c r="H597" s="108"/>
      <c r="I597" s="108"/>
      <c r="J597" s="108"/>
      <c r="K597" s="74"/>
      <c r="L597" s="74"/>
      <c r="M597" s="74"/>
      <c r="N597" s="75"/>
      <c r="O597" s="75"/>
      <c r="P597" s="75"/>
    </row>
    <row r="598" hidden="1">
      <c r="A598" s="110"/>
      <c r="B598" s="100"/>
      <c r="C598" s="101"/>
      <c r="D598" s="101"/>
      <c r="E598" s="101"/>
      <c r="F598" s="102"/>
      <c r="G598" s="108"/>
      <c r="H598" s="108"/>
      <c r="I598" s="108"/>
      <c r="J598" s="108"/>
      <c r="K598" s="74"/>
      <c r="L598" s="74"/>
      <c r="M598" s="74"/>
      <c r="N598" s="75"/>
      <c r="O598" s="75"/>
      <c r="P598" s="75"/>
    </row>
    <row r="599" hidden="1">
      <c r="A599" s="110"/>
      <c r="B599" s="100"/>
      <c r="C599" s="101"/>
      <c r="D599" s="101"/>
      <c r="E599" s="101"/>
      <c r="F599" s="102"/>
      <c r="G599" s="108"/>
      <c r="H599" s="108"/>
      <c r="I599" s="108"/>
      <c r="J599" s="108"/>
      <c r="K599" s="74"/>
      <c r="L599" s="74"/>
      <c r="M599" s="74"/>
      <c r="N599" s="75"/>
      <c r="O599" s="75"/>
      <c r="P599" s="75"/>
    </row>
    <row r="600" hidden="1">
      <c r="A600" s="110"/>
      <c r="B600" s="100"/>
      <c r="C600" s="101"/>
      <c r="D600" s="101"/>
      <c r="E600" s="101"/>
      <c r="F600" s="102"/>
      <c r="G600" s="108"/>
      <c r="H600" s="108"/>
      <c r="I600" s="108"/>
      <c r="J600" s="108"/>
      <c r="K600" s="74"/>
      <c r="L600" s="74"/>
      <c r="M600" s="74"/>
      <c r="N600" s="75"/>
      <c r="O600" s="75"/>
      <c r="P600" s="75"/>
    </row>
    <row r="601" hidden="1">
      <c r="A601" s="110"/>
      <c r="B601" s="100"/>
      <c r="C601" s="101"/>
      <c r="D601" s="101"/>
      <c r="E601" s="101"/>
      <c r="F601" s="102"/>
      <c r="G601" s="108"/>
      <c r="H601" s="108"/>
      <c r="I601" s="108"/>
      <c r="J601" s="108"/>
      <c r="K601" s="74"/>
      <c r="L601" s="74"/>
      <c r="M601" s="74"/>
      <c r="N601" s="75"/>
      <c r="O601" s="75"/>
      <c r="P601" s="75"/>
    </row>
    <row r="602" hidden="1">
      <c r="A602" s="110"/>
      <c r="B602" s="100"/>
      <c r="C602" s="101"/>
      <c r="D602" s="101"/>
      <c r="E602" s="101"/>
      <c r="F602" s="102"/>
      <c r="G602" s="108"/>
      <c r="H602" s="108"/>
      <c r="I602" s="108"/>
      <c r="J602" s="108"/>
      <c r="K602" s="74"/>
      <c r="L602" s="74"/>
      <c r="M602" s="74"/>
      <c r="N602" s="75"/>
      <c r="O602" s="75"/>
      <c r="P602" s="75"/>
    </row>
    <row r="603" hidden="1">
      <c r="A603" s="110"/>
      <c r="B603" s="100"/>
      <c r="C603" s="101"/>
      <c r="D603" s="101"/>
      <c r="E603" s="101"/>
      <c r="F603" s="102"/>
      <c r="G603" s="108"/>
      <c r="H603" s="108"/>
      <c r="I603" s="108"/>
      <c r="J603" s="108"/>
      <c r="K603" s="74"/>
      <c r="L603" s="74"/>
      <c r="M603" s="74"/>
      <c r="N603" s="75"/>
      <c r="O603" s="75"/>
      <c r="P603" s="75"/>
    </row>
    <row r="604" hidden="1">
      <c r="A604" s="110"/>
      <c r="B604" s="100"/>
      <c r="C604" s="101"/>
      <c r="D604" s="101"/>
      <c r="E604" s="101"/>
      <c r="F604" s="102"/>
      <c r="G604" s="108"/>
      <c r="H604" s="108"/>
      <c r="I604" s="108"/>
      <c r="J604" s="108"/>
      <c r="K604" s="74"/>
      <c r="L604" s="74"/>
      <c r="M604" s="74"/>
      <c r="N604" s="75"/>
      <c r="O604" s="75"/>
      <c r="P604" s="75"/>
    </row>
    <row r="605" hidden="1">
      <c r="A605" s="110"/>
      <c r="B605" s="100"/>
      <c r="C605" s="101"/>
      <c r="D605" s="101"/>
      <c r="E605" s="101"/>
      <c r="F605" s="102"/>
      <c r="G605" s="108"/>
      <c r="H605" s="108"/>
      <c r="I605" s="108"/>
      <c r="J605" s="108"/>
      <c r="K605" s="74"/>
      <c r="L605" s="74"/>
      <c r="M605" s="74"/>
      <c r="N605" s="75"/>
      <c r="O605" s="75"/>
      <c r="P605" s="75"/>
    </row>
    <row r="606" hidden="1">
      <c r="A606" s="110"/>
      <c r="B606" s="100"/>
      <c r="C606" s="101"/>
      <c r="D606" s="101"/>
      <c r="E606" s="101"/>
      <c r="F606" s="102"/>
      <c r="G606" s="108"/>
      <c r="H606" s="108"/>
      <c r="I606" s="108"/>
      <c r="J606" s="108"/>
      <c r="K606" s="74"/>
      <c r="L606" s="74"/>
      <c r="M606" s="74"/>
      <c r="N606" s="75"/>
      <c r="O606" s="75"/>
      <c r="P606" s="75"/>
    </row>
    <row r="607" hidden="1">
      <c r="A607" s="110"/>
      <c r="B607" s="100"/>
      <c r="C607" s="101"/>
      <c r="D607" s="101"/>
      <c r="E607" s="101"/>
      <c r="F607" s="102"/>
      <c r="G607" s="108"/>
      <c r="H607" s="108"/>
      <c r="I607" s="108"/>
      <c r="J607" s="108"/>
      <c r="K607" s="74"/>
      <c r="L607" s="74"/>
      <c r="M607" s="74"/>
      <c r="N607" s="75"/>
      <c r="O607" s="75"/>
      <c r="P607" s="75"/>
    </row>
    <row r="608" hidden="1">
      <c r="A608" s="110"/>
      <c r="B608" s="100"/>
      <c r="C608" s="101"/>
      <c r="D608" s="101"/>
      <c r="E608" s="101"/>
      <c r="F608" s="102"/>
      <c r="G608" s="108"/>
      <c r="H608" s="108"/>
      <c r="I608" s="108"/>
      <c r="J608" s="108"/>
      <c r="K608" s="74"/>
      <c r="L608" s="74"/>
      <c r="M608" s="74"/>
      <c r="N608" s="75"/>
      <c r="O608" s="75"/>
      <c r="P608" s="75"/>
    </row>
    <row r="609" hidden="1">
      <c r="A609" s="110"/>
      <c r="B609" s="100"/>
      <c r="C609" s="101"/>
      <c r="D609" s="101"/>
      <c r="E609" s="101"/>
      <c r="F609" s="102"/>
      <c r="G609" s="108"/>
      <c r="H609" s="108"/>
      <c r="I609" s="108"/>
      <c r="J609" s="108"/>
      <c r="K609" s="74"/>
      <c r="L609" s="74"/>
      <c r="M609" s="74"/>
      <c r="N609" s="75"/>
      <c r="O609" s="75"/>
      <c r="P609" s="75"/>
    </row>
    <row r="610" hidden="1">
      <c r="A610" s="110"/>
      <c r="B610" s="100"/>
      <c r="C610" s="101"/>
      <c r="D610" s="101"/>
      <c r="E610" s="101"/>
      <c r="F610" s="102"/>
      <c r="G610" s="108"/>
      <c r="H610" s="108"/>
      <c r="I610" s="108"/>
      <c r="J610" s="108"/>
      <c r="K610" s="74"/>
      <c r="L610" s="74"/>
      <c r="M610" s="74"/>
      <c r="N610" s="75"/>
      <c r="O610" s="75"/>
      <c r="P610" s="75"/>
    </row>
    <row r="611" hidden="1">
      <c r="A611" s="110"/>
      <c r="B611" s="100"/>
      <c r="C611" s="101"/>
      <c r="D611" s="101"/>
      <c r="E611" s="101"/>
      <c r="F611" s="102"/>
      <c r="G611" s="108"/>
      <c r="H611" s="108"/>
      <c r="I611" s="108"/>
      <c r="J611" s="108"/>
      <c r="K611" s="74"/>
      <c r="L611" s="74"/>
      <c r="M611" s="74"/>
      <c r="N611" s="75"/>
      <c r="O611" s="75"/>
      <c r="P611" s="75"/>
    </row>
    <row r="612" hidden="1">
      <c r="A612" s="110"/>
      <c r="B612" s="100"/>
      <c r="C612" s="101"/>
      <c r="D612" s="101"/>
      <c r="E612" s="101"/>
      <c r="F612" s="102"/>
      <c r="G612" s="108"/>
      <c r="H612" s="108"/>
      <c r="I612" s="108"/>
      <c r="J612" s="108"/>
      <c r="K612" s="74"/>
      <c r="L612" s="74"/>
      <c r="M612" s="74"/>
      <c r="N612" s="75"/>
      <c r="O612" s="75"/>
      <c r="P612" s="75"/>
    </row>
    <row r="613" hidden="1">
      <c r="A613" s="110"/>
      <c r="B613" s="100"/>
      <c r="C613" s="101"/>
      <c r="D613" s="101"/>
      <c r="E613" s="101"/>
      <c r="F613" s="102"/>
      <c r="G613" s="108"/>
      <c r="H613" s="108"/>
      <c r="I613" s="108"/>
      <c r="J613" s="108"/>
      <c r="K613" s="74"/>
      <c r="L613" s="74"/>
      <c r="M613" s="74"/>
      <c r="N613" s="75"/>
      <c r="O613" s="75"/>
      <c r="P613" s="75"/>
    </row>
    <row r="614" hidden="1">
      <c r="A614" s="110"/>
      <c r="B614" s="100"/>
      <c r="C614" s="101"/>
      <c r="D614" s="101"/>
      <c r="E614" s="101"/>
      <c r="F614" s="102"/>
      <c r="G614" s="108"/>
      <c r="H614" s="108"/>
      <c r="I614" s="108"/>
      <c r="J614" s="108"/>
      <c r="K614" s="74"/>
      <c r="L614" s="74"/>
      <c r="M614" s="74"/>
      <c r="N614" s="75"/>
      <c r="O614" s="75"/>
      <c r="P614" s="75"/>
    </row>
    <row r="615" hidden="1">
      <c r="A615" s="110"/>
      <c r="B615" s="100"/>
      <c r="C615" s="101"/>
      <c r="D615" s="101"/>
      <c r="E615" s="101"/>
      <c r="F615" s="102"/>
      <c r="G615" s="108"/>
      <c r="H615" s="108"/>
      <c r="I615" s="108"/>
      <c r="J615" s="108"/>
      <c r="K615" s="74"/>
      <c r="L615" s="74"/>
      <c r="M615" s="74"/>
      <c r="N615" s="75"/>
      <c r="O615" s="75"/>
      <c r="P615" s="75"/>
    </row>
    <row r="616" hidden="1">
      <c r="A616" s="110"/>
      <c r="B616" s="100"/>
      <c r="C616" s="101"/>
      <c r="D616" s="101"/>
      <c r="E616" s="101"/>
      <c r="F616" s="102"/>
      <c r="G616" s="108"/>
      <c r="H616" s="108"/>
      <c r="I616" s="108"/>
      <c r="J616" s="108"/>
      <c r="K616" s="74"/>
      <c r="L616" s="74"/>
      <c r="M616" s="74"/>
      <c r="N616" s="75"/>
      <c r="O616" s="75"/>
      <c r="P616" s="75"/>
    </row>
    <row r="617" hidden="1">
      <c r="A617" s="110"/>
      <c r="B617" s="100"/>
      <c r="C617" s="101"/>
      <c r="D617" s="101"/>
      <c r="E617" s="101"/>
      <c r="F617" s="102"/>
      <c r="G617" s="108"/>
      <c r="H617" s="108"/>
      <c r="I617" s="108"/>
      <c r="J617" s="108"/>
      <c r="K617" s="74"/>
      <c r="L617" s="74"/>
      <c r="M617" s="74"/>
      <c r="N617" s="75"/>
      <c r="O617" s="75"/>
      <c r="P617" s="75"/>
    </row>
    <row r="618" hidden="1">
      <c r="A618" s="110"/>
      <c r="B618" s="100"/>
      <c r="C618" s="101"/>
      <c r="D618" s="101"/>
      <c r="E618" s="101"/>
      <c r="F618" s="102"/>
      <c r="G618" s="108"/>
      <c r="H618" s="108"/>
      <c r="I618" s="108"/>
      <c r="J618" s="108"/>
      <c r="K618" s="74"/>
      <c r="L618" s="74"/>
      <c r="M618" s="74"/>
      <c r="N618" s="75"/>
      <c r="O618" s="75"/>
      <c r="P618" s="75"/>
    </row>
    <row r="619" hidden="1">
      <c r="A619" s="110"/>
      <c r="B619" s="100"/>
      <c r="C619" s="101"/>
      <c r="D619" s="101"/>
      <c r="E619" s="101"/>
      <c r="F619" s="102"/>
      <c r="G619" s="108"/>
      <c r="H619" s="108"/>
      <c r="I619" s="108"/>
      <c r="J619" s="108"/>
      <c r="K619" s="74"/>
      <c r="L619" s="74"/>
      <c r="M619" s="74"/>
      <c r="N619" s="75"/>
      <c r="O619" s="75"/>
      <c r="P619" s="75"/>
    </row>
    <row r="620" hidden="1">
      <c r="A620" s="110"/>
      <c r="B620" s="100"/>
      <c r="C620" s="101"/>
      <c r="D620" s="101"/>
      <c r="E620" s="101"/>
      <c r="F620" s="102"/>
      <c r="G620" s="108"/>
      <c r="H620" s="108"/>
      <c r="I620" s="108"/>
      <c r="J620" s="108"/>
      <c r="K620" s="74"/>
      <c r="L620" s="74"/>
      <c r="M620" s="74"/>
      <c r="N620" s="75"/>
      <c r="O620" s="75"/>
      <c r="P620" s="75"/>
    </row>
    <row r="621" hidden="1">
      <c r="A621" s="110"/>
      <c r="B621" s="100"/>
      <c r="C621" s="101"/>
      <c r="D621" s="101"/>
      <c r="E621" s="101"/>
      <c r="F621" s="102"/>
      <c r="G621" s="108"/>
      <c r="H621" s="108"/>
      <c r="I621" s="108"/>
      <c r="J621" s="108"/>
      <c r="K621" s="74"/>
      <c r="L621" s="74"/>
      <c r="M621" s="74"/>
      <c r="N621" s="75"/>
      <c r="O621" s="75"/>
      <c r="P621" s="75"/>
    </row>
    <row r="622" hidden="1">
      <c r="A622" s="110"/>
      <c r="B622" s="100"/>
      <c r="C622" s="101"/>
      <c r="D622" s="101"/>
      <c r="E622" s="101"/>
      <c r="F622" s="102"/>
      <c r="G622" s="108"/>
      <c r="H622" s="108"/>
      <c r="I622" s="108"/>
      <c r="J622" s="108"/>
      <c r="K622" s="74"/>
      <c r="L622" s="74"/>
      <c r="M622" s="74"/>
      <c r="N622" s="75"/>
      <c r="O622" s="75"/>
      <c r="P622" s="75"/>
    </row>
    <row r="623" hidden="1">
      <c r="A623" s="110"/>
      <c r="B623" s="100"/>
      <c r="C623" s="101"/>
      <c r="D623" s="101"/>
      <c r="E623" s="101"/>
      <c r="F623" s="102"/>
      <c r="G623" s="108"/>
      <c r="H623" s="108"/>
      <c r="I623" s="108"/>
      <c r="J623" s="108"/>
      <c r="K623" s="74"/>
      <c r="L623" s="74"/>
      <c r="M623" s="74"/>
      <c r="N623" s="75"/>
      <c r="O623" s="75"/>
      <c r="P623" s="75"/>
    </row>
    <row r="624" hidden="1">
      <c r="A624" s="110"/>
      <c r="B624" s="100"/>
      <c r="C624" s="101"/>
      <c r="D624" s="101"/>
      <c r="E624" s="101"/>
      <c r="F624" s="102"/>
      <c r="G624" s="108"/>
      <c r="H624" s="108"/>
      <c r="I624" s="108"/>
      <c r="J624" s="108"/>
      <c r="K624" s="74"/>
      <c r="L624" s="74"/>
      <c r="M624" s="74"/>
      <c r="N624" s="75"/>
      <c r="O624" s="75"/>
      <c r="P624" s="75"/>
    </row>
    <row r="625" hidden="1">
      <c r="A625" s="110"/>
      <c r="B625" s="100"/>
      <c r="C625" s="101"/>
      <c r="D625" s="101"/>
      <c r="E625" s="101"/>
      <c r="F625" s="102"/>
      <c r="G625" s="108"/>
      <c r="H625" s="108"/>
      <c r="I625" s="108"/>
      <c r="J625" s="108"/>
      <c r="K625" s="74"/>
      <c r="L625" s="74"/>
      <c r="M625" s="74"/>
      <c r="N625" s="75"/>
      <c r="O625" s="75"/>
      <c r="P625" s="75"/>
    </row>
    <row r="626" hidden="1">
      <c r="A626" s="110"/>
      <c r="B626" s="100"/>
      <c r="C626" s="101"/>
      <c r="D626" s="101"/>
      <c r="E626" s="101"/>
      <c r="F626" s="102"/>
      <c r="G626" s="108"/>
      <c r="H626" s="108"/>
      <c r="I626" s="108"/>
      <c r="J626" s="108"/>
      <c r="K626" s="74"/>
      <c r="L626" s="74"/>
      <c r="M626" s="74"/>
      <c r="N626" s="75"/>
      <c r="O626" s="75"/>
      <c r="P626" s="75"/>
    </row>
    <row r="627" hidden="1">
      <c r="A627" s="110"/>
      <c r="B627" s="100"/>
      <c r="C627" s="101"/>
      <c r="D627" s="101"/>
      <c r="E627" s="101"/>
      <c r="F627" s="102"/>
      <c r="G627" s="108"/>
      <c r="H627" s="108"/>
      <c r="I627" s="108"/>
      <c r="J627" s="108"/>
      <c r="K627" s="74"/>
      <c r="L627" s="74"/>
      <c r="M627" s="74"/>
      <c r="N627" s="75"/>
      <c r="O627" s="75"/>
      <c r="P627" s="75"/>
    </row>
    <row r="628" hidden="1">
      <c r="A628" s="110"/>
      <c r="B628" s="100"/>
      <c r="C628" s="101"/>
      <c r="D628" s="101"/>
      <c r="E628" s="101"/>
      <c r="F628" s="102"/>
      <c r="G628" s="108"/>
      <c r="H628" s="108"/>
      <c r="I628" s="108"/>
      <c r="J628" s="108"/>
      <c r="K628" s="74"/>
      <c r="L628" s="74"/>
      <c r="M628" s="74"/>
      <c r="N628" s="75"/>
      <c r="O628" s="75"/>
      <c r="P628" s="75"/>
    </row>
    <row r="629" hidden="1">
      <c r="A629" s="110"/>
      <c r="B629" s="100"/>
      <c r="C629" s="101"/>
      <c r="D629" s="101"/>
      <c r="E629" s="101"/>
      <c r="F629" s="102"/>
      <c r="G629" s="108"/>
      <c r="H629" s="108"/>
      <c r="I629" s="108"/>
      <c r="J629" s="108"/>
      <c r="K629" s="74"/>
      <c r="L629" s="74"/>
      <c r="M629" s="74"/>
      <c r="N629" s="75"/>
      <c r="O629" s="75"/>
      <c r="P629" s="75"/>
    </row>
    <row r="630" hidden="1">
      <c r="A630" s="110"/>
      <c r="B630" s="100"/>
      <c r="C630" s="101"/>
      <c r="D630" s="101"/>
      <c r="E630" s="101"/>
      <c r="F630" s="102"/>
      <c r="G630" s="108"/>
      <c r="H630" s="108"/>
      <c r="I630" s="108"/>
      <c r="J630" s="108"/>
      <c r="K630" s="74"/>
      <c r="L630" s="74"/>
      <c r="M630" s="74"/>
      <c r="N630" s="75"/>
      <c r="O630" s="75"/>
      <c r="P630" s="75"/>
    </row>
    <row r="631" hidden="1">
      <c r="A631" s="110"/>
      <c r="B631" s="100"/>
      <c r="C631" s="101"/>
      <c r="D631" s="101"/>
      <c r="E631" s="101"/>
      <c r="F631" s="102"/>
      <c r="G631" s="108"/>
      <c r="H631" s="108"/>
      <c r="I631" s="108"/>
      <c r="J631" s="108"/>
      <c r="K631" s="74"/>
      <c r="L631" s="74"/>
      <c r="M631" s="74"/>
      <c r="N631" s="75"/>
      <c r="O631" s="75"/>
      <c r="P631" s="75"/>
    </row>
    <row r="632" hidden="1">
      <c r="A632" s="110"/>
      <c r="B632" s="100"/>
      <c r="C632" s="101"/>
      <c r="D632" s="101"/>
      <c r="E632" s="101"/>
      <c r="F632" s="102"/>
      <c r="G632" s="108"/>
      <c r="H632" s="108"/>
      <c r="I632" s="108"/>
      <c r="J632" s="108"/>
      <c r="K632" s="74"/>
      <c r="L632" s="74"/>
      <c r="M632" s="74"/>
      <c r="N632" s="75"/>
      <c r="O632" s="75"/>
      <c r="P632" s="75"/>
    </row>
    <row r="633" hidden="1">
      <c r="A633" s="110"/>
      <c r="B633" s="100"/>
      <c r="C633" s="101"/>
      <c r="D633" s="101"/>
      <c r="E633" s="101"/>
      <c r="F633" s="102"/>
      <c r="G633" s="108"/>
      <c r="H633" s="108"/>
      <c r="I633" s="108"/>
      <c r="J633" s="108"/>
      <c r="K633" s="74"/>
      <c r="L633" s="74"/>
      <c r="M633" s="74"/>
      <c r="N633" s="75"/>
      <c r="O633" s="75"/>
      <c r="P633" s="75"/>
    </row>
    <row r="634" hidden="1">
      <c r="A634" s="110"/>
      <c r="B634" s="100"/>
      <c r="C634" s="101"/>
      <c r="D634" s="101"/>
      <c r="E634" s="101"/>
      <c r="F634" s="102"/>
      <c r="G634" s="108"/>
      <c r="H634" s="108"/>
      <c r="I634" s="108"/>
      <c r="J634" s="108"/>
      <c r="K634" s="74"/>
      <c r="L634" s="74"/>
      <c r="M634" s="74"/>
      <c r="N634" s="75"/>
      <c r="O634" s="75"/>
      <c r="P634" s="75"/>
    </row>
    <row r="635" hidden="1">
      <c r="A635" s="110"/>
      <c r="B635" s="100"/>
      <c r="C635" s="101"/>
      <c r="D635" s="101"/>
      <c r="E635" s="101"/>
      <c r="F635" s="102"/>
      <c r="G635" s="108"/>
      <c r="H635" s="108"/>
      <c r="I635" s="108"/>
      <c r="J635" s="108"/>
      <c r="K635" s="74"/>
      <c r="L635" s="74"/>
      <c r="M635" s="74"/>
      <c r="N635" s="75"/>
      <c r="O635" s="75"/>
      <c r="P635" s="75"/>
    </row>
    <row r="636" hidden="1">
      <c r="A636" s="110"/>
      <c r="B636" s="100"/>
      <c r="C636" s="101"/>
      <c r="D636" s="101"/>
      <c r="E636" s="101"/>
      <c r="F636" s="102"/>
      <c r="G636" s="108"/>
      <c r="H636" s="108"/>
      <c r="I636" s="108"/>
      <c r="J636" s="108"/>
      <c r="K636" s="74"/>
      <c r="L636" s="74"/>
      <c r="M636" s="74"/>
      <c r="N636" s="75"/>
      <c r="O636" s="75"/>
      <c r="P636" s="75"/>
    </row>
    <row r="637" hidden="1">
      <c r="A637" s="110"/>
      <c r="B637" s="100"/>
      <c r="C637" s="101"/>
      <c r="D637" s="101"/>
      <c r="E637" s="101"/>
      <c r="F637" s="102"/>
      <c r="G637" s="108"/>
      <c r="H637" s="108"/>
      <c r="I637" s="108"/>
      <c r="J637" s="108"/>
      <c r="K637" s="74"/>
      <c r="L637" s="74"/>
      <c r="M637" s="74"/>
      <c r="N637" s="75"/>
      <c r="O637" s="75"/>
      <c r="P637" s="75"/>
    </row>
    <row r="638" hidden="1">
      <c r="A638" s="110"/>
      <c r="B638" s="100"/>
      <c r="C638" s="101"/>
      <c r="D638" s="101"/>
      <c r="E638" s="101"/>
      <c r="F638" s="102"/>
      <c r="G638" s="108"/>
      <c r="H638" s="108"/>
      <c r="I638" s="108"/>
      <c r="J638" s="108"/>
      <c r="K638" s="74"/>
      <c r="L638" s="74"/>
      <c r="M638" s="74"/>
      <c r="N638" s="75"/>
      <c r="O638" s="75"/>
      <c r="P638" s="75"/>
    </row>
    <row r="639" hidden="1">
      <c r="A639" s="110"/>
      <c r="B639" s="100"/>
      <c r="C639" s="101"/>
      <c r="D639" s="101"/>
      <c r="E639" s="101"/>
      <c r="F639" s="102"/>
      <c r="G639" s="108"/>
      <c r="H639" s="108"/>
      <c r="I639" s="108"/>
      <c r="J639" s="108"/>
      <c r="K639" s="74"/>
      <c r="L639" s="74"/>
      <c r="M639" s="74"/>
      <c r="N639" s="75"/>
      <c r="O639" s="75"/>
      <c r="P639" s="75"/>
    </row>
    <row r="640" hidden="1">
      <c r="A640" s="110"/>
      <c r="B640" s="100"/>
      <c r="C640" s="101"/>
      <c r="D640" s="101"/>
      <c r="E640" s="101"/>
      <c r="F640" s="102"/>
      <c r="G640" s="108"/>
      <c r="H640" s="108"/>
      <c r="I640" s="108"/>
      <c r="J640" s="108"/>
      <c r="K640" s="74"/>
      <c r="L640" s="74"/>
      <c r="M640" s="74"/>
      <c r="N640" s="75"/>
      <c r="O640" s="75"/>
      <c r="P640" s="75"/>
    </row>
    <row r="641" hidden="1">
      <c r="A641" s="110"/>
      <c r="B641" s="100"/>
      <c r="C641" s="101"/>
      <c r="D641" s="101"/>
      <c r="E641" s="101"/>
      <c r="F641" s="102"/>
      <c r="G641" s="108"/>
      <c r="H641" s="108"/>
      <c r="I641" s="108"/>
      <c r="J641" s="108"/>
      <c r="K641" s="74"/>
      <c r="L641" s="74"/>
      <c r="M641" s="74"/>
      <c r="N641" s="75"/>
      <c r="O641" s="75"/>
      <c r="P641" s="75"/>
    </row>
    <row r="642" hidden="1">
      <c r="A642" s="110"/>
      <c r="B642" s="100"/>
      <c r="C642" s="101"/>
      <c r="D642" s="101"/>
      <c r="E642" s="101"/>
      <c r="F642" s="102"/>
      <c r="G642" s="108"/>
      <c r="H642" s="108"/>
      <c r="I642" s="108"/>
      <c r="J642" s="108"/>
      <c r="K642" s="74"/>
      <c r="L642" s="74"/>
      <c r="M642" s="74"/>
      <c r="N642" s="75"/>
      <c r="O642" s="75"/>
      <c r="P642" s="75"/>
    </row>
    <row r="643" hidden="1">
      <c r="A643" s="110"/>
      <c r="B643" s="100"/>
      <c r="C643" s="101"/>
      <c r="D643" s="101"/>
      <c r="E643" s="101"/>
      <c r="F643" s="102"/>
      <c r="G643" s="108"/>
      <c r="H643" s="108"/>
      <c r="I643" s="108"/>
      <c r="J643" s="108"/>
      <c r="K643" s="74"/>
      <c r="L643" s="74"/>
      <c r="M643" s="74"/>
      <c r="N643" s="75"/>
      <c r="O643" s="75"/>
      <c r="P643" s="75"/>
    </row>
    <row r="644" hidden="1">
      <c r="A644" s="110"/>
      <c r="B644" s="100"/>
      <c r="C644" s="101"/>
      <c r="D644" s="101"/>
      <c r="E644" s="101"/>
      <c r="F644" s="102"/>
      <c r="G644" s="108"/>
      <c r="H644" s="108"/>
      <c r="I644" s="108"/>
      <c r="J644" s="108"/>
      <c r="K644" s="74"/>
      <c r="L644" s="74"/>
      <c r="M644" s="74"/>
      <c r="N644" s="75"/>
      <c r="O644" s="75"/>
      <c r="P644" s="75"/>
    </row>
    <row r="645" hidden="1">
      <c r="A645" s="110"/>
      <c r="B645" s="100"/>
      <c r="C645" s="101"/>
      <c r="D645" s="101"/>
      <c r="E645" s="101"/>
      <c r="F645" s="102"/>
      <c r="G645" s="108"/>
      <c r="H645" s="108"/>
      <c r="I645" s="108"/>
      <c r="J645" s="108"/>
      <c r="K645" s="74"/>
      <c r="L645" s="74"/>
      <c r="M645" s="74"/>
      <c r="N645" s="75"/>
      <c r="O645" s="75"/>
      <c r="P645" s="75"/>
    </row>
    <row r="646" hidden="1">
      <c r="A646" s="110"/>
      <c r="B646" s="100"/>
      <c r="C646" s="101"/>
      <c r="D646" s="101"/>
      <c r="E646" s="101"/>
      <c r="F646" s="102"/>
      <c r="G646" s="108"/>
      <c r="H646" s="108"/>
      <c r="I646" s="108"/>
      <c r="J646" s="108"/>
      <c r="K646" s="74"/>
      <c r="L646" s="74"/>
      <c r="M646" s="74"/>
      <c r="N646" s="75"/>
      <c r="O646" s="75"/>
      <c r="P646" s="75"/>
    </row>
    <row r="647" hidden="1">
      <c r="A647" s="110"/>
      <c r="B647" s="100"/>
      <c r="C647" s="101"/>
      <c r="D647" s="101"/>
      <c r="E647" s="101"/>
      <c r="F647" s="102"/>
      <c r="G647" s="108"/>
      <c r="H647" s="108"/>
      <c r="I647" s="108"/>
      <c r="J647" s="108"/>
      <c r="K647" s="74"/>
      <c r="L647" s="74"/>
      <c r="M647" s="74"/>
      <c r="N647" s="75"/>
      <c r="O647" s="75"/>
      <c r="P647" s="75"/>
    </row>
    <row r="648" hidden="1">
      <c r="A648" s="110"/>
      <c r="B648" s="100"/>
      <c r="C648" s="101"/>
      <c r="D648" s="101"/>
      <c r="E648" s="101"/>
      <c r="F648" s="102"/>
      <c r="G648" s="108"/>
      <c r="H648" s="108"/>
      <c r="I648" s="108"/>
      <c r="J648" s="108"/>
      <c r="K648" s="74"/>
      <c r="L648" s="74"/>
      <c r="M648" s="74"/>
      <c r="N648" s="75"/>
      <c r="O648" s="75"/>
      <c r="P648" s="75"/>
    </row>
    <row r="649" hidden="1">
      <c r="A649" s="110"/>
      <c r="B649" s="100"/>
      <c r="C649" s="101"/>
      <c r="D649" s="101"/>
      <c r="E649" s="101"/>
      <c r="F649" s="102"/>
      <c r="G649" s="108"/>
      <c r="H649" s="108"/>
      <c r="I649" s="108"/>
      <c r="J649" s="108"/>
      <c r="K649" s="74"/>
      <c r="L649" s="74"/>
      <c r="M649" s="74"/>
      <c r="N649" s="75"/>
      <c r="O649" s="75"/>
      <c r="P649" s="75"/>
    </row>
    <row r="650" hidden="1">
      <c r="A650" s="110"/>
      <c r="B650" s="100"/>
      <c r="C650" s="101"/>
      <c r="D650" s="101"/>
      <c r="E650" s="101"/>
      <c r="F650" s="102"/>
      <c r="G650" s="108"/>
      <c r="H650" s="108"/>
      <c r="I650" s="108"/>
      <c r="J650" s="108"/>
      <c r="K650" s="74"/>
      <c r="L650" s="74"/>
      <c r="M650" s="74"/>
      <c r="N650" s="75"/>
      <c r="O650" s="75"/>
      <c r="P650" s="75"/>
    </row>
    <row r="651" hidden="1">
      <c r="A651" s="110"/>
      <c r="B651" s="100"/>
      <c r="C651" s="101"/>
      <c r="D651" s="101"/>
      <c r="E651" s="101"/>
      <c r="F651" s="102"/>
      <c r="G651" s="108"/>
      <c r="H651" s="108"/>
      <c r="I651" s="108"/>
      <c r="J651" s="108"/>
      <c r="K651" s="74"/>
      <c r="L651" s="74"/>
      <c r="M651" s="74"/>
      <c r="N651" s="75"/>
      <c r="O651" s="75"/>
      <c r="P651" s="75"/>
    </row>
    <row r="652" hidden="1">
      <c r="A652" s="110"/>
      <c r="B652" s="100"/>
      <c r="C652" s="101"/>
      <c r="D652" s="101"/>
      <c r="E652" s="101"/>
      <c r="F652" s="102"/>
      <c r="G652" s="108"/>
      <c r="H652" s="108"/>
      <c r="I652" s="108"/>
      <c r="J652" s="108"/>
      <c r="K652" s="74"/>
      <c r="L652" s="74"/>
      <c r="M652" s="74"/>
      <c r="N652" s="75"/>
      <c r="O652" s="75"/>
      <c r="P652" s="75"/>
    </row>
    <row r="653" hidden="1">
      <c r="A653" s="110"/>
      <c r="B653" s="100"/>
      <c r="C653" s="101"/>
      <c r="D653" s="101"/>
      <c r="E653" s="101"/>
      <c r="F653" s="102"/>
      <c r="G653" s="108"/>
      <c r="H653" s="108"/>
      <c r="I653" s="108"/>
      <c r="J653" s="108"/>
      <c r="K653" s="74"/>
      <c r="L653" s="74"/>
      <c r="M653" s="74"/>
      <c r="N653" s="75"/>
      <c r="O653" s="75"/>
      <c r="P653" s="75"/>
    </row>
    <row r="654" hidden="1">
      <c r="A654" s="110"/>
      <c r="B654" s="100"/>
      <c r="C654" s="101"/>
      <c r="D654" s="101"/>
      <c r="E654" s="101"/>
      <c r="F654" s="102"/>
      <c r="G654" s="108"/>
      <c r="H654" s="108"/>
      <c r="I654" s="108"/>
      <c r="J654" s="108"/>
      <c r="K654" s="74"/>
      <c r="L654" s="74"/>
      <c r="M654" s="74"/>
      <c r="N654" s="75"/>
      <c r="O654" s="75"/>
      <c r="P654" s="75"/>
    </row>
    <row r="655" hidden="1">
      <c r="A655" s="110"/>
      <c r="B655" s="100"/>
      <c r="C655" s="101"/>
      <c r="D655" s="101"/>
      <c r="E655" s="101"/>
      <c r="F655" s="102"/>
      <c r="G655" s="108"/>
      <c r="H655" s="108"/>
      <c r="I655" s="108"/>
      <c r="J655" s="108"/>
      <c r="K655" s="74"/>
      <c r="L655" s="74"/>
      <c r="M655" s="74"/>
      <c r="N655" s="75"/>
      <c r="O655" s="75"/>
      <c r="P655" s="75"/>
    </row>
    <row r="656" hidden="1">
      <c r="A656" s="110"/>
      <c r="B656" s="100"/>
      <c r="C656" s="101"/>
      <c r="D656" s="101"/>
      <c r="E656" s="101"/>
      <c r="F656" s="102"/>
      <c r="G656" s="108"/>
      <c r="H656" s="108"/>
      <c r="I656" s="108"/>
      <c r="J656" s="108"/>
      <c r="K656" s="74"/>
      <c r="L656" s="74"/>
      <c r="M656" s="74"/>
      <c r="N656" s="75"/>
      <c r="O656" s="75"/>
      <c r="P656" s="75"/>
    </row>
    <row r="657" hidden="1">
      <c r="A657" s="110"/>
      <c r="B657" s="100"/>
      <c r="C657" s="101"/>
      <c r="D657" s="101"/>
      <c r="E657" s="101"/>
      <c r="F657" s="102"/>
      <c r="G657" s="108"/>
      <c r="H657" s="108"/>
      <c r="I657" s="108"/>
      <c r="J657" s="108"/>
      <c r="K657" s="74"/>
      <c r="L657" s="74"/>
      <c r="M657" s="74"/>
      <c r="N657" s="75"/>
      <c r="O657" s="75"/>
      <c r="P657" s="75"/>
    </row>
    <row r="658" hidden="1">
      <c r="A658" s="110"/>
      <c r="B658" s="100"/>
      <c r="C658" s="101"/>
      <c r="D658" s="101"/>
      <c r="E658" s="101"/>
      <c r="F658" s="102"/>
      <c r="G658" s="108"/>
      <c r="H658" s="108"/>
      <c r="I658" s="108"/>
      <c r="J658" s="108"/>
      <c r="K658" s="74"/>
      <c r="L658" s="74"/>
      <c r="M658" s="74"/>
      <c r="N658" s="75"/>
      <c r="O658" s="75"/>
      <c r="P658" s="75"/>
    </row>
    <row r="659" hidden="1">
      <c r="A659" s="110"/>
      <c r="B659" s="100"/>
      <c r="C659" s="101"/>
      <c r="D659" s="101"/>
      <c r="E659" s="101"/>
      <c r="F659" s="102"/>
      <c r="G659" s="108"/>
      <c r="H659" s="108"/>
      <c r="I659" s="108"/>
      <c r="J659" s="108"/>
      <c r="K659" s="74"/>
      <c r="L659" s="74"/>
      <c r="M659" s="74"/>
      <c r="N659" s="75"/>
      <c r="O659" s="75"/>
      <c r="P659" s="75"/>
    </row>
    <row r="660" hidden="1">
      <c r="A660" s="110"/>
      <c r="B660" s="100"/>
      <c r="C660" s="101"/>
      <c r="D660" s="101"/>
      <c r="E660" s="101"/>
      <c r="F660" s="102"/>
      <c r="G660" s="108"/>
      <c r="H660" s="108"/>
      <c r="I660" s="108"/>
      <c r="J660" s="108"/>
      <c r="K660" s="74"/>
      <c r="L660" s="74"/>
      <c r="M660" s="74"/>
      <c r="N660" s="75"/>
      <c r="O660" s="75"/>
      <c r="P660" s="75"/>
    </row>
    <row r="661" hidden="1">
      <c r="A661" s="110"/>
      <c r="B661" s="100"/>
      <c r="C661" s="101"/>
      <c r="D661" s="101"/>
      <c r="E661" s="101"/>
      <c r="F661" s="102"/>
      <c r="G661" s="108"/>
      <c r="H661" s="108"/>
      <c r="I661" s="108"/>
      <c r="J661" s="108"/>
      <c r="K661" s="74"/>
      <c r="L661" s="74"/>
      <c r="M661" s="74"/>
      <c r="N661" s="75"/>
      <c r="O661" s="75"/>
      <c r="P661" s="75"/>
    </row>
    <row r="662" hidden="1">
      <c r="A662" s="110"/>
      <c r="B662" s="100"/>
      <c r="C662" s="101"/>
      <c r="D662" s="101"/>
      <c r="E662" s="101"/>
      <c r="F662" s="102"/>
      <c r="G662" s="108"/>
      <c r="H662" s="108"/>
      <c r="I662" s="108"/>
      <c r="J662" s="108"/>
      <c r="K662" s="74"/>
      <c r="L662" s="74"/>
      <c r="M662" s="74"/>
      <c r="N662" s="75"/>
      <c r="O662" s="75"/>
      <c r="P662" s="75"/>
    </row>
    <row r="663" hidden="1">
      <c r="A663" s="110"/>
      <c r="B663" s="100"/>
      <c r="C663" s="101"/>
      <c r="D663" s="101"/>
      <c r="E663" s="101"/>
      <c r="F663" s="102"/>
      <c r="G663" s="108"/>
      <c r="H663" s="108"/>
      <c r="I663" s="108"/>
      <c r="J663" s="108"/>
      <c r="K663" s="74"/>
      <c r="L663" s="74"/>
      <c r="M663" s="74"/>
      <c r="N663" s="75"/>
      <c r="O663" s="75"/>
      <c r="P663" s="75"/>
    </row>
    <row r="664" hidden="1">
      <c r="A664" s="110"/>
      <c r="B664" s="100"/>
      <c r="C664" s="101"/>
      <c r="D664" s="101"/>
      <c r="E664" s="101"/>
      <c r="F664" s="102"/>
      <c r="G664" s="108"/>
      <c r="H664" s="108"/>
      <c r="I664" s="108"/>
      <c r="J664" s="108"/>
      <c r="K664" s="74"/>
      <c r="L664" s="74"/>
      <c r="M664" s="74"/>
      <c r="N664" s="75"/>
      <c r="O664" s="75"/>
      <c r="P664" s="75"/>
    </row>
    <row r="665" hidden="1">
      <c r="A665" s="110"/>
      <c r="B665" s="100"/>
      <c r="C665" s="101"/>
      <c r="D665" s="101"/>
      <c r="E665" s="101"/>
      <c r="F665" s="102"/>
      <c r="G665" s="108"/>
      <c r="H665" s="108"/>
      <c r="I665" s="108"/>
      <c r="J665" s="108"/>
      <c r="K665" s="74"/>
      <c r="L665" s="74"/>
      <c r="M665" s="74"/>
      <c r="N665" s="75"/>
      <c r="O665" s="75"/>
      <c r="P665" s="75"/>
    </row>
    <row r="666" hidden="1">
      <c r="A666" s="110"/>
      <c r="B666" s="100"/>
      <c r="C666" s="101"/>
      <c r="D666" s="101"/>
      <c r="E666" s="101"/>
      <c r="F666" s="102"/>
      <c r="G666" s="108"/>
      <c r="H666" s="108"/>
      <c r="I666" s="108"/>
      <c r="J666" s="108"/>
      <c r="K666" s="74"/>
      <c r="L666" s="74"/>
      <c r="M666" s="74"/>
      <c r="N666" s="75"/>
      <c r="O666" s="75"/>
      <c r="P666" s="75"/>
    </row>
    <row r="667" hidden="1">
      <c r="A667" s="110"/>
      <c r="B667" s="100"/>
      <c r="C667" s="101"/>
      <c r="D667" s="101"/>
      <c r="E667" s="101"/>
      <c r="F667" s="102"/>
      <c r="G667" s="108"/>
      <c r="H667" s="108"/>
      <c r="I667" s="108"/>
      <c r="J667" s="108"/>
      <c r="K667" s="74"/>
      <c r="L667" s="74"/>
      <c r="M667" s="74"/>
      <c r="N667" s="75"/>
      <c r="O667" s="75"/>
      <c r="P667" s="75"/>
    </row>
    <row r="668" hidden="1">
      <c r="A668" s="110"/>
      <c r="B668" s="100"/>
      <c r="C668" s="101"/>
      <c r="D668" s="101"/>
      <c r="E668" s="101"/>
      <c r="F668" s="102"/>
      <c r="G668" s="108"/>
      <c r="H668" s="108"/>
      <c r="I668" s="108"/>
      <c r="J668" s="108"/>
      <c r="K668" s="74"/>
      <c r="L668" s="74"/>
      <c r="M668" s="74"/>
      <c r="N668" s="75"/>
      <c r="O668" s="75"/>
      <c r="P668" s="75"/>
    </row>
    <row r="669" hidden="1">
      <c r="A669" s="110"/>
      <c r="B669" s="100"/>
      <c r="C669" s="101"/>
      <c r="D669" s="101"/>
      <c r="E669" s="101"/>
      <c r="F669" s="102"/>
      <c r="G669" s="108"/>
      <c r="H669" s="108"/>
      <c r="I669" s="108"/>
      <c r="J669" s="108"/>
      <c r="K669" s="74"/>
      <c r="L669" s="74"/>
      <c r="M669" s="74"/>
      <c r="N669" s="75"/>
      <c r="O669" s="75"/>
      <c r="P669" s="75"/>
    </row>
    <row r="670" hidden="1">
      <c r="A670" s="110"/>
      <c r="B670" s="100"/>
      <c r="C670" s="101"/>
      <c r="D670" s="101"/>
      <c r="E670" s="101"/>
      <c r="F670" s="102"/>
      <c r="G670" s="108"/>
      <c r="H670" s="108"/>
      <c r="I670" s="108"/>
      <c r="J670" s="108"/>
      <c r="K670" s="74"/>
      <c r="L670" s="74"/>
      <c r="M670" s="74"/>
      <c r="N670" s="75"/>
      <c r="O670" s="75"/>
      <c r="P670" s="75"/>
    </row>
    <row r="671" hidden="1">
      <c r="A671" s="110"/>
      <c r="B671" s="100"/>
      <c r="C671" s="101"/>
      <c r="D671" s="101"/>
      <c r="E671" s="101"/>
      <c r="F671" s="102"/>
      <c r="G671" s="108"/>
      <c r="H671" s="108"/>
      <c r="I671" s="108"/>
      <c r="J671" s="108"/>
      <c r="K671" s="74"/>
      <c r="L671" s="74"/>
      <c r="M671" s="74"/>
      <c r="N671" s="75"/>
      <c r="O671" s="75"/>
      <c r="P671" s="75"/>
    </row>
    <row r="672" hidden="1">
      <c r="A672" s="110"/>
      <c r="B672" s="100"/>
      <c r="C672" s="101"/>
      <c r="D672" s="101"/>
      <c r="E672" s="101"/>
      <c r="F672" s="102"/>
      <c r="G672" s="108"/>
      <c r="H672" s="108"/>
      <c r="I672" s="108"/>
      <c r="J672" s="108"/>
      <c r="K672" s="74"/>
      <c r="L672" s="74"/>
      <c r="M672" s="74"/>
      <c r="N672" s="75"/>
      <c r="O672" s="75"/>
      <c r="P672" s="75"/>
    </row>
    <row r="673" hidden="1">
      <c r="A673" s="110"/>
      <c r="B673" s="100"/>
      <c r="C673" s="101"/>
      <c r="D673" s="101"/>
      <c r="E673" s="101"/>
      <c r="F673" s="102"/>
      <c r="G673" s="108"/>
      <c r="H673" s="108"/>
      <c r="I673" s="108"/>
      <c r="J673" s="108"/>
      <c r="K673" s="74"/>
      <c r="L673" s="74"/>
      <c r="M673" s="74"/>
      <c r="N673" s="75"/>
      <c r="O673" s="75"/>
      <c r="P673" s="75"/>
    </row>
    <row r="674" hidden="1">
      <c r="A674" s="110"/>
      <c r="B674" s="100"/>
      <c r="C674" s="101"/>
      <c r="D674" s="101"/>
      <c r="E674" s="101"/>
      <c r="F674" s="102"/>
      <c r="G674" s="108"/>
      <c r="H674" s="108"/>
      <c r="I674" s="108"/>
      <c r="J674" s="108"/>
      <c r="K674" s="74"/>
      <c r="L674" s="74"/>
      <c r="M674" s="74"/>
      <c r="N674" s="75"/>
      <c r="O674" s="75"/>
      <c r="P674" s="75"/>
    </row>
    <row r="675" hidden="1">
      <c r="A675" s="110"/>
      <c r="B675" s="100"/>
      <c r="C675" s="101"/>
      <c r="D675" s="101"/>
      <c r="E675" s="101"/>
      <c r="F675" s="102"/>
      <c r="G675" s="108"/>
      <c r="H675" s="108"/>
      <c r="I675" s="108"/>
      <c r="J675" s="108"/>
      <c r="K675" s="74"/>
      <c r="L675" s="74"/>
      <c r="M675" s="74"/>
      <c r="N675" s="75"/>
      <c r="O675" s="75"/>
      <c r="P675" s="75"/>
    </row>
    <row r="676" hidden="1">
      <c r="A676" s="110"/>
      <c r="B676" s="100"/>
      <c r="C676" s="101"/>
      <c r="D676" s="101"/>
      <c r="E676" s="101"/>
      <c r="F676" s="102"/>
      <c r="G676" s="108"/>
      <c r="H676" s="108"/>
      <c r="I676" s="108"/>
      <c r="J676" s="108"/>
      <c r="K676" s="74"/>
      <c r="L676" s="74"/>
      <c r="M676" s="74"/>
      <c r="N676" s="75"/>
      <c r="O676" s="75"/>
      <c r="P676" s="75"/>
    </row>
    <row r="677" hidden="1">
      <c r="A677" s="110"/>
      <c r="B677" s="100"/>
      <c r="C677" s="101"/>
      <c r="D677" s="101"/>
      <c r="E677" s="101"/>
      <c r="F677" s="102"/>
      <c r="G677" s="108"/>
      <c r="H677" s="108"/>
      <c r="I677" s="108"/>
      <c r="J677" s="108"/>
      <c r="K677" s="74"/>
      <c r="L677" s="74"/>
      <c r="M677" s="74"/>
      <c r="N677" s="75"/>
      <c r="O677" s="75"/>
      <c r="P677" s="75"/>
    </row>
    <row r="678" hidden="1">
      <c r="A678" s="110"/>
      <c r="B678" s="100"/>
      <c r="C678" s="101"/>
      <c r="D678" s="101"/>
      <c r="E678" s="101"/>
      <c r="F678" s="102"/>
      <c r="G678" s="108"/>
      <c r="H678" s="108"/>
      <c r="I678" s="108"/>
      <c r="J678" s="108"/>
      <c r="K678" s="74"/>
      <c r="L678" s="74"/>
      <c r="M678" s="74"/>
      <c r="N678" s="75"/>
      <c r="O678" s="75"/>
      <c r="P678" s="75"/>
    </row>
    <row r="679" hidden="1">
      <c r="A679" s="110"/>
      <c r="B679" s="100"/>
      <c r="C679" s="101"/>
      <c r="D679" s="101"/>
      <c r="E679" s="101"/>
      <c r="F679" s="102"/>
      <c r="G679" s="108"/>
      <c r="H679" s="108"/>
      <c r="I679" s="108"/>
      <c r="J679" s="108"/>
      <c r="K679" s="74"/>
      <c r="L679" s="74"/>
      <c r="M679" s="74"/>
      <c r="N679" s="75"/>
      <c r="O679" s="75"/>
      <c r="P679" s="75"/>
    </row>
    <row r="680" hidden="1">
      <c r="A680" s="110"/>
      <c r="B680" s="100"/>
      <c r="C680" s="101"/>
      <c r="D680" s="101"/>
      <c r="E680" s="101"/>
      <c r="F680" s="102"/>
      <c r="G680" s="108"/>
      <c r="H680" s="108"/>
      <c r="I680" s="108"/>
      <c r="J680" s="108"/>
      <c r="K680" s="74"/>
      <c r="L680" s="74"/>
      <c r="M680" s="74"/>
      <c r="N680" s="75"/>
      <c r="O680" s="75"/>
      <c r="P680" s="75"/>
    </row>
    <row r="681" hidden="1">
      <c r="A681" s="110"/>
      <c r="B681" s="100"/>
      <c r="C681" s="101"/>
      <c r="D681" s="101"/>
      <c r="E681" s="101"/>
      <c r="F681" s="102"/>
      <c r="G681" s="108"/>
      <c r="H681" s="108"/>
      <c r="I681" s="108"/>
      <c r="J681" s="108"/>
      <c r="K681" s="74"/>
      <c r="L681" s="74"/>
      <c r="M681" s="74"/>
      <c r="N681" s="75"/>
      <c r="O681" s="75"/>
      <c r="P681" s="75"/>
    </row>
    <row r="682" hidden="1">
      <c r="A682" s="110"/>
      <c r="B682" s="100"/>
      <c r="C682" s="101"/>
      <c r="D682" s="101"/>
      <c r="E682" s="101"/>
      <c r="F682" s="102"/>
      <c r="G682" s="108"/>
      <c r="H682" s="108"/>
      <c r="I682" s="108"/>
      <c r="J682" s="108"/>
      <c r="K682" s="74"/>
      <c r="L682" s="74"/>
      <c r="M682" s="74"/>
      <c r="N682" s="75"/>
      <c r="O682" s="75"/>
      <c r="P682" s="75"/>
    </row>
    <row r="683" hidden="1">
      <c r="A683" s="110"/>
      <c r="B683" s="100"/>
      <c r="C683" s="101"/>
      <c r="D683" s="101"/>
      <c r="E683" s="101"/>
      <c r="F683" s="102"/>
      <c r="G683" s="108"/>
      <c r="H683" s="108"/>
      <c r="I683" s="108"/>
      <c r="J683" s="108"/>
      <c r="K683" s="74"/>
      <c r="L683" s="74"/>
      <c r="M683" s="74"/>
      <c r="N683" s="75"/>
      <c r="O683" s="75"/>
      <c r="P683" s="75"/>
    </row>
    <row r="684" hidden="1">
      <c r="A684" s="110"/>
      <c r="B684" s="100"/>
      <c r="C684" s="101"/>
      <c r="D684" s="101"/>
      <c r="E684" s="101"/>
      <c r="F684" s="102"/>
      <c r="G684" s="108"/>
      <c r="H684" s="108"/>
      <c r="I684" s="108"/>
      <c r="J684" s="108"/>
      <c r="K684" s="74"/>
      <c r="L684" s="74"/>
      <c r="M684" s="74"/>
      <c r="N684" s="75"/>
      <c r="O684" s="75"/>
      <c r="P684" s="75"/>
    </row>
    <row r="685" hidden="1">
      <c r="A685" s="110"/>
      <c r="B685" s="100"/>
      <c r="C685" s="101"/>
      <c r="D685" s="101"/>
      <c r="E685" s="101"/>
      <c r="F685" s="102"/>
      <c r="G685" s="108"/>
      <c r="H685" s="108"/>
      <c r="I685" s="108"/>
      <c r="J685" s="108"/>
      <c r="K685" s="74"/>
      <c r="L685" s="74"/>
      <c r="M685" s="74"/>
      <c r="N685" s="75"/>
      <c r="O685" s="75"/>
      <c r="P685" s="75"/>
    </row>
    <row r="686" hidden="1">
      <c r="A686" s="110"/>
      <c r="B686" s="100"/>
      <c r="C686" s="101"/>
      <c r="D686" s="101"/>
      <c r="E686" s="101"/>
      <c r="F686" s="102"/>
      <c r="G686" s="108"/>
      <c r="H686" s="108"/>
      <c r="I686" s="108"/>
      <c r="J686" s="108"/>
      <c r="K686" s="74"/>
      <c r="L686" s="74"/>
      <c r="M686" s="74"/>
      <c r="N686" s="75"/>
      <c r="O686" s="75"/>
      <c r="P686" s="75"/>
    </row>
    <row r="687" hidden="1">
      <c r="A687" s="110"/>
      <c r="B687" s="100"/>
      <c r="C687" s="101"/>
      <c r="D687" s="101"/>
      <c r="E687" s="101"/>
      <c r="F687" s="102"/>
      <c r="G687" s="108"/>
      <c r="H687" s="108"/>
      <c r="I687" s="108"/>
      <c r="J687" s="108"/>
      <c r="K687" s="74"/>
      <c r="L687" s="74"/>
      <c r="M687" s="74"/>
      <c r="N687" s="75"/>
      <c r="O687" s="75"/>
      <c r="P687" s="75"/>
    </row>
    <row r="688" hidden="1">
      <c r="A688" s="110"/>
      <c r="B688" s="100"/>
      <c r="C688" s="101"/>
      <c r="D688" s="101"/>
      <c r="E688" s="101"/>
      <c r="F688" s="102"/>
      <c r="G688" s="108"/>
      <c r="H688" s="108"/>
      <c r="I688" s="108"/>
      <c r="J688" s="108"/>
      <c r="K688" s="74"/>
      <c r="L688" s="74"/>
      <c r="M688" s="74"/>
      <c r="N688" s="75"/>
      <c r="O688" s="75"/>
      <c r="P688" s="75"/>
    </row>
    <row r="689" hidden="1">
      <c r="A689" s="110"/>
      <c r="B689" s="100"/>
      <c r="C689" s="101"/>
      <c r="D689" s="101"/>
      <c r="E689" s="101"/>
      <c r="F689" s="102"/>
      <c r="G689" s="108"/>
      <c r="H689" s="108"/>
      <c r="I689" s="108"/>
      <c r="J689" s="108"/>
      <c r="K689" s="74"/>
      <c r="L689" s="74"/>
      <c r="M689" s="74"/>
      <c r="N689" s="75"/>
      <c r="O689" s="75"/>
      <c r="P689" s="75"/>
    </row>
    <row r="690" hidden="1">
      <c r="A690" s="110"/>
      <c r="B690" s="100"/>
      <c r="C690" s="101"/>
      <c r="D690" s="101"/>
      <c r="E690" s="101"/>
      <c r="F690" s="102"/>
      <c r="G690" s="108"/>
      <c r="H690" s="108"/>
      <c r="I690" s="108"/>
      <c r="J690" s="108"/>
      <c r="K690" s="74"/>
      <c r="L690" s="74"/>
      <c r="M690" s="74"/>
      <c r="N690" s="75"/>
      <c r="O690" s="75"/>
      <c r="P690" s="75"/>
    </row>
    <row r="691" hidden="1">
      <c r="A691" s="110"/>
      <c r="B691" s="100"/>
      <c r="C691" s="101"/>
      <c r="D691" s="101"/>
      <c r="E691" s="101"/>
      <c r="F691" s="102"/>
      <c r="G691" s="108"/>
      <c r="H691" s="108"/>
      <c r="I691" s="108"/>
      <c r="J691" s="108"/>
      <c r="K691" s="74"/>
      <c r="L691" s="74"/>
      <c r="M691" s="74"/>
      <c r="N691" s="75"/>
      <c r="O691" s="75"/>
      <c r="P691" s="7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88"/>
    <col customWidth="1" min="2" max="2" width="21.5"/>
    <col customWidth="1" min="3" max="5" width="21.0"/>
    <col customWidth="1" min="6" max="16" width="18.13"/>
  </cols>
  <sheetData>
    <row r="1">
      <c r="A1" s="60" t="s">
        <v>166</v>
      </c>
      <c r="B1" s="60" t="s">
        <v>1</v>
      </c>
      <c r="C1" s="61" t="s">
        <v>181</v>
      </c>
      <c r="D1" s="61" t="s">
        <v>182</v>
      </c>
      <c r="E1" s="61" t="s">
        <v>183</v>
      </c>
      <c r="F1" s="62" t="s">
        <v>184</v>
      </c>
      <c r="G1" s="63" t="s">
        <v>185</v>
      </c>
      <c r="H1" s="63" t="s">
        <v>186</v>
      </c>
      <c r="I1" s="63" t="s">
        <v>187</v>
      </c>
      <c r="J1" s="64" t="s">
        <v>188</v>
      </c>
      <c r="K1" s="65" t="s">
        <v>189</v>
      </c>
      <c r="L1" s="65" t="s">
        <v>190</v>
      </c>
      <c r="M1" s="65" t="s">
        <v>191</v>
      </c>
      <c r="N1" s="63" t="s">
        <v>192</v>
      </c>
      <c r="O1" s="63" t="s">
        <v>193</v>
      </c>
      <c r="P1" s="63" t="s">
        <v>194</v>
      </c>
    </row>
    <row r="2">
      <c r="A2" s="83" t="s">
        <v>195</v>
      </c>
      <c r="B2" s="67" t="s">
        <v>16</v>
      </c>
      <c r="C2" s="68" t="str">
        <f>IFERROR(__xludf.DUMMYFUNCTION("UNIQUE(B2:B1001)"),"Asia")</f>
        <v>Asia</v>
      </c>
      <c r="D2" s="69">
        <f t="shared" ref="D2:D8" si="1">COUNTIF(B:B, C2)</f>
        <v>44</v>
      </c>
      <c r="E2" s="76" t="s">
        <v>15</v>
      </c>
      <c r="F2" s="76" t="s">
        <v>15</v>
      </c>
      <c r="G2" s="68" t="str">
        <f>IFERROR(__xludf.DUMMYFUNCTION("UNIQUE(F2:F1001)"),"Afghanistan")</f>
        <v>Afghanistan</v>
      </c>
      <c r="H2" s="69">
        <f t="shared" ref="H2:H130" si="2">COUNTIF(F:F, G2)</f>
        <v>1</v>
      </c>
      <c r="I2" s="71" t="s">
        <v>196</v>
      </c>
      <c r="J2" s="72" t="s">
        <v>2</v>
      </c>
      <c r="K2" s="73" t="str">
        <f>IFERROR(__xludf.DUMMYFUNCTION("UNIQUE(J2:J1001)"),"circular-economy")</f>
        <v>circular-economy</v>
      </c>
      <c r="L2" s="69">
        <f t="shared" ref="L2:L6" si="3">COUNTIF(J:J, K2)</f>
        <v>81</v>
      </c>
      <c r="M2" s="74"/>
      <c r="N2" s="72"/>
      <c r="O2" s="75"/>
      <c r="P2" s="75"/>
    </row>
    <row r="3">
      <c r="A3" s="83" t="s">
        <v>197</v>
      </c>
      <c r="B3" s="67" t="s">
        <v>20</v>
      </c>
      <c r="C3" s="76" t="str">
        <f>IFERROR(__xludf.DUMMYFUNCTION("""COMPUTED_VALUE"""),"South America")</f>
        <v>South America</v>
      </c>
      <c r="D3" s="69">
        <f t="shared" si="1"/>
        <v>23</v>
      </c>
      <c r="E3" s="76" t="s">
        <v>19</v>
      </c>
      <c r="F3" s="76" t="s">
        <v>19</v>
      </c>
      <c r="G3" s="77" t="str">
        <f>IFERROR(__xludf.DUMMYFUNCTION("""COMPUTED_VALUE"""),"Argentina")</f>
        <v>Argentina</v>
      </c>
      <c r="H3" s="69">
        <f t="shared" si="2"/>
        <v>3</v>
      </c>
      <c r="I3" s="71" t="s">
        <v>196</v>
      </c>
      <c r="J3" s="72" t="s">
        <v>2</v>
      </c>
      <c r="K3" s="74" t="str">
        <f>IFERROR(__xludf.DUMMYFUNCTION("""COMPUTED_VALUE"""),"funded-company")</f>
        <v>funded-company</v>
      </c>
      <c r="L3" s="69">
        <f t="shared" si="3"/>
        <v>193</v>
      </c>
      <c r="M3" s="74"/>
      <c r="N3" s="72"/>
      <c r="O3" s="75"/>
      <c r="P3" s="75"/>
    </row>
    <row r="4">
      <c r="A4" s="83" t="s">
        <v>198</v>
      </c>
      <c r="B4" s="67" t="s">
        <v>29</v>
      </c>
      <c r="C4" s="76" t="str">
        <f>IFERROR(__xludf.DUMMYFUNCTION("""COMPUTED_VALUE"""),"Africa")</f>
        <v>Africa</v>
      </c>
      <c r="D4" s="69">
        <f t="shared" si="1"/>
        <v>39</v>
      </c>
      <c r="E4" s="76" t="s">
        <v>28</v>
      </c>
      <c r="F4" s="76" t="s">
        <v>28</v>
      </c>
      <c r="G4" s="77" t="str">
        <f>IFERROR(__xludf.DUMMYFUNCTION("""COMPUTED_VALUE"""),"Botswana")</f>
        <v>Botswana</v>
      </c>
      <c r="H4" s="69">
        <f t="shared" si="2"/>
        <v>1</v>
      </c>
      <c r="I4" s="71" t="s">
        <v>196</v>
      </c>
      <c r="J4" s="72" t="s">
        <v>2</v>
      </c>
      <c r="K4" s="74" t="str">
        <f>IFERROR(__xludf.DUMMYFUNCTION("""COMPUTED_VALUE"""),"conference")</f>
        <v>conference</v>
      </c>
      <c r="L4" s="69">
        <f t="shared" si="3"/>
        <v>84</v>
      </c>
      <c r="M4" s="74"/>
      <c r="N4" s="72"/>
      <c r="O4" s="75"/>
      <c r="P4" s="75"/>
    </row>
    <row r="5">
      <c r="A5" s="83" t="s">
        <v>199</v>
      </c>
      <c r="B5" s="67" t="s">
        <v>20</v>
      </c>
      <c r="C5" s="76" t="str">
        <f>IFERROR(__xludf.DUMMYFUNCTION("""COMPUTED_VALUE"""),"Europe")</f>
        <v>Europe</v>
      </c>
      <c r="D5" s="69">
        <f t="shared" si="1"/>
        <v>150</v>
      </c>
      <c r="E5" s="72" t="s">
        <v>30</v>
      </c>
      <c r="F5" s="72" t="s">
        <v>30</v>
      </c>
      <c r="G5" s="71" t="str">
        <f>IFERROR(__xludf.DUMMYFUNCTION("""COMPUTED_VALUE"""),"Brazil")</f>
        <v>Brazil</v>
      </c>
      <c r="H5" s="69">
        <f t="shared" si="2"/>
        <v>7</v>
      </c>
      <c r="I5" s="71" t="s">
        <v>196</v>
      </c>
      <c r="J5" s="72" t="s">
        <v>2</v>
      </c>
      <c r="K5" s="74" t="str">
        <f>IFERROR(__xludf.DUMMYFUNCTION("""COMPUTED_VALUE"""),"meet-up")</f>
        <v>meet-up</v>
      </c>
      <c r="L5" s="69">
        <f t="shared" si="3"/>
        <v>141</v>
      </c>
      <c r="M5" s="74"/>
      <c r="N5" s="72"/>
      <c r="O5" s="75"/>
      <c r="P5" s="75"/>
    </row>
    <row r="6">
      <c r="A6" s="83" t="s">
        <v>200</v>
      </c>
      <c r="B6" s="67" t="s">
        <v>20</v>
      </c>
      <c r="C6" s="76" t="str">
        <f>IFERROR(__xludf.DUMMYFUNCTION("""COMPUTED_VALUE"""),"North America")</f>
        <v>North America</v>
      </c>
      <c r="D6" s="69">
        <f t="shared" si="1"/>
        <v>254</v>
      </c>
      <c r="E6" s="72" t="s">
        <v>30</v>
      </c>
      <c r="F6" s="72" t="s">
        <v>30</v>
      </c>
      <c r="G6" s="77" t="str">
        <f>IFERROR(__xludf.DUMMYFUNCTION("""COMPUTED_VALUE"""),"Bulgaria")</f>
        <v>Bulgaria</v>
      </c>
      <c r="H6" s="69">
        <f t="shared" si="2"/>
        <v>2</v>
      </c>
      <c r="I6" s="71" t="s">
        <v>196</v>
      </c>
      <c r="J6" s="72" t="s">
        <v>2</v>
      </c>
      <c r="K6" s="74" t="str">
        <f>IFERROR(__xludf.DUMMYFUNCTION("""COMPUTED_VALUE"""),"third-place")</f>
        <v>third-place</v>
      </c>
      <c r="L6" s="69">
        <f t="shared" si="3"/>
        <v>23</v>
      </c>
      <c r="M6" s="74"/>
      <c r="N6" s="72"/>
      <c r="O6" s="75"/>
      <c r="P6" s="75"/>
    </row>
    <row r="7">
      <c r="A7" s="83" t="s">
        <v>201</v>
      </c>
      <c r="B7" s="67" t="s">
        <v>20</v>
      </c>
      <c r="C7" s="76" t="str">
        <f>IFERROR(__xludf.DUMMYFUNCTION("""COMPUTED_VALUE"""),"Oceania")</f>
        <v>Oceania</v>
      </c>
      <c r="D7" s="69">
        <f t="shared" si="1"/>
        <v>9</v>
      </c>
      <c r="E7" s="72" t="s">
        <v>30</v>
      </c>
      <c r="F7" s="72" t="s">
        <v>30</v>
      </c>
      <c r="G7" s="77" t="str">
        <f>IFERROR(__xludf.DUMMYFUNCTION("""COMPUTED_VALUE"""),"Burundi")</f>
        <v>Burundi</v>
      </c>
      <c r="H7" s="69">
        <f t="shared" si="2"/>
        <v>1</v>
      </c>
      <c r="I7" s="71" t="s">
        <v>196</v>
      </c>
      <c r="J7" s="72" t="s">
        <v>2</v>
      </c>
      <c r="K7" s="74"/>
      <c r="L7" s="90">
        <f>SUM(L2:L6)</f>
        <v>522</v>
      </c>
      <c r="M7" s="74"/>
      <c r="N7" s="72"/>
      <c r="O7" s="75"/>
      <c r="P7" s="75"/>
    </row>
    <row r="8">
      <c r="A8" s="83" t="s">
        <v>202</v>
      </c>
      <c r="B8" s="67" t="s">
        <v>26</v>
      </c>
      <c r="C8" s="76" t="str">
        <f>IFERROR(__xludf.DUMMYFUNCTION("""COMPUTED_VALUE"""),"Unknown")</f>
        <v>Unknown</v>
      </c>
      <c r="D8" s="69">
        <f t="shared" si="1"/>
        <v>3</v>
      </c>
      <c r="E8" s="76" t="s">
        <v>32</v>
      </c>
      <c r="F8" s="76" t="s">
        <v>32</v>
      </c>
      <c r="G8" s="77" t="str">
        <f>IFERROR(__xludf.DUMMYFUNCTION("""COMPUTED_VALUE"""),"Canada")</f>
        <v>Canada</v>
      </c>
      <c r="H8" s="69">
        <f t="shared" si="2"/>
        <v>18</v>
      </c>
      <c r="I8" s="71" t="s">
        <v>196</v>
      </c>
      <c r="J8" s="72" t="s">
        <v>2</v>
      </c>
      <c r="K8" s="74"/>
      <c r="L8" s="69"/>
      <c r="M8" s="74"/>
      <c r="N8" s="72"/>
      <c r="O8" s="75"/>
      <c r="P8" s="75"/>
    </row>
    <row r="9">
      <c r="A9" s="83" t="s">
        <v>203</v>
      </c>
      <c r="B9" s="67" t="s">
        <v>29</v>
      </c>
      <c r="C9" s="76"/>
      <c r="D9" s="81">
        <f>sum(D2:D8)</f>
        <v>522</v>
      </c>
      <c r="E9" s="76" t="s">
        <v>33</v>
      </c>
      <c r="F9" s="76" t="s">
        <v>33</v>
      </c>
      <c r="G9" s="77" t="str">
        <f>IFERROR(__xludf.DUMMYFUNCTION("""COMPUTED_VALUE"""),"Colombia")</f>
        <v>Colombia</v>
      </c>
      <c r="H9" s="69">
        <f t="shared" si="2"/>
        <v>2</v>
      </c>
      <c r="I9" s="71" t="s">
        <v>196</v>
      </c>
      <c r="J9" s="72" t="s">
        <v>2</v>
      </c>
      <c r="K9" s="74"/>
      <c r="L9" s="69"/>
      <c r="M9" s="74"/>
      <c r="N9" s="72"/>
      <c r="O9" s="75"/>
      <c r="P9" s="75"/>
    </row>
    <row r="10">
      <c r="A10" s="83" t="s">
        <v>204</v>
      </c>
      <c r="B10" s="67" t="s">
        <v>18</v>
      </c>
      <c r="C10" s="76"/>
      <c r="D10" s="76"/>
      <c r="E10" s="76" t="s">
        <v>35</v>
      </c>
      <c r="F10" s="76" t="s">
        <v>35</v>
      </c>
      <c r="G10" s="77" t="str">
        <f>IFERROR(__xludf.DUMMYFUNCTION("""COMPUTED_VALUE"""),"Costa Rica")</f>
        <v>Costa Rica</v>
      </c>
      <c r="H10" s="69">
        <f t="shared" si="2"/>
        <v>2</v>
      </c>
      <c r="I10" s="71" t="s">
        <v>196</v>
      </c>
      <c r="J10" s="72" t="s">
        <v>2</v>
      </c>
      <c r="K10" s="74"/>
      <c r="L10" s="69"/>
      <c r="M10" s="74"/>
      <c r="N10" s="72"/>
      <c r="O10" s="75"/>
      <c r="P10" s="75"/>
    </row>
    <row r="11">
      <c r="A11" s="83" t="s">
        <v>205</v>
      </c>
      <c r="B11" s="67" t="s">
        <v>20</v>
      </c>
      <c r="C11" s="76"/>
      <c r="D11" s="76"/>
      <c r="E11" s="76" t="s">
        <v>38</v>
      </c>
      <c r="F11" s="76" t="s">
        <v>38</v>
      </c>
      <c r="G11" s="77" t="str">
        <f>IFERROR(__xludf.DUMMYFUNCTION("""COMPUTED_VALUE"""),"Cuba")</f>
        <v>Cuba</v>
      </c>
      <c r="H11" s="69">
        <f t="shared" si="2"/>
        <v>2</v>
      </c>
      <c r="I11" s="71" t="s">
        <v>196</v>
      </c>
      <c r="J11" s="72" t="s">
        <v>2</v>
      </c>
      <c r="K11" s="74"/>
      <c r="L11" s="69"/>
      <c r="M11" s="74"/>
      <c r="N11" s="72"/>
      <c r="O11" s="75"/>
      <c r="P11" s="75"/>
    </row>
    <row r="12">
      <c r="A12" s="83" t="s">
        <v>206</v>
      </c>
      <c r="B12" s="67" t="s">
        <v>18</v>
      </c>
      <c r="C12" s="76"/>
      <c r="D12" s="76"/>
      <c r="E12" s="76" t="s">
        <v>42</v>
      </c>
      <c r="F12" s="76" t="s">
        <v>42</v>
      </c>
      <c r="G12" s="77" t="str">
        <f>IFERROR(__xludf.DUMMYFUNCTION("""COMPUTED_VALUE"""),"Czech Republic")</f>
        <v>Czech Republic</v>
      </c>
      <c r="H12" s="69">
        <f t="shared" si="2"/>
        <v>5</v>
      </c>
      <c r="I12" s="71" t="s">
        <v>196</v>
      </c>
      <c r="J12" s="72" t="s">
        <v>2</v>
      </c>
      <c r="K12" s="74"/>
      <c r="L12" s="69"/>
      <c r="M12" s="74"/>
      <c r="N12" s="72"/>
      <c r="O12" s="75"/>
      <c r="P12" s="75"/>
    </row>
    <row r="13">
      <c r="A13" s="83" t="s">
        <v>207</v>
      </c>
      <c r="B13" s="67" t="s">
        <v>18</v>
      </c>
      <c r="C13" s="76"/>
      <c r="D13" s="76"/>
      <c r="E13" s="76" t="s">
        <v>43</v>
      </c>
      <c r="F13" s="76" t="s">
        <v>43</v>
      </c>
      <c r="G13" s="77" t="str">
        <f>IFERROR(__xludf.DUMMYFUNCTION("""COMPUTED_VALUE"""),"Democratic Republic of Congo")</f>
        <v>Democratic Republic of Congo</v>
      </c>
      <c r="H13" s="69">
        <f t="shared" si="2"/>
        <v>1</v>
      </c>
      <c r="I13" s="71" t="s">
        <v>196</v>
      </c>
      <c r="J13" s="72" t="s">
        <v>2</v>
      </c>
      <c r="K13" s="74"/>
      <c r="L13" s="69"/>
      <c r="M13" s="74"/>
      <c r="N13" s="72"/>
      <c r="O13" s="75"/>
      <c r="P13" s="75"/>
    </row>
    <row r="14">
      <c r="A14" s="83" t="s">
        <v>208</v>
      </c>
      <c r="B14" s="67" t="s">
        <v>18</v>
      </c>
      <c r="C14" s="76"/>
      <c r="D14" s="76"/>
      <c r="E14" s="76" t="s">
        <v>43</v>
      </c>
      <c r="F14" s="76" t="s">
        <v>43</v>
      </c>
      <c r="G14" s="77" t="str">
        <f>IFERROR(__xludf.DUMMYFUNCTION("""COMPUTED_VALUE"""),"Dominican Republic")</f>
        <v>Dominican Republic</v>
      </c>
      <c r="H14" s="69">
        <f t="shared" si="2"/>
        <v>1</v>
      </c>
      <c r="I14" s="71" t="s">
        <v>196</v>
      </c>
      <c r="J14" s="72" t="s">
        <v>2</v>
      </c>
      <c r="K14" s="74"/>
      <c r="L14" s="74"/>
      <c r="M14" s="74"/>
      <c r="N14" s="72"/>
      <c r="O14" s="75"/>
      <c r="P14" s="75"/>
    </row>
    <row r="15">
      <c r="A15" s="83" t="s">
        <v>209</v>
      </c>
      <c r="B15" s="67" t="s">
        <v>26</v>
      </c>
      <c r="C15" s="76"/>
      <c r="D15" s="76"/>
      <c r="E15" s="76" t="s">
        <v>44</v>
      </c>
      <c r="F15" s="76" t="s">
        <v>44</v>
      </c>
      <c r="G15" s="77" t="str">
        <f>IFERROR(__xludf.DUMMYFUNCTION("""COMPUTED_VALUE"""),"El Salvador")</f>
        <v>El Salvador</v>
      </c>
      <c r="H15" s="69">
        <f t="shared" si="2"/>
        <v>7</v>
      </c>
      <c r="I15" s="71" t="s">
        <v>196</v>
      </c>
      <c r="J15" s="72" t="s">
        <v>2</v>
      </c>
      <c r="K15" s="74"/>
      <c r="L15" s="74"/>
      <c r="M15" s="74"/>
      <c r="N15" s="72"/>
      <c r="O15" s="75"/>
      <c r="P15" s="75"/>
    </row>
    <row r="16">
      <c r="A16" s="83" t="s">
        <v>210</v>
      </c>
      <c r="B16" s="67" t="s">
        <v>29</v>
      </c>
      <c r="C16" s="76"/>
      <c r="D16" s="76"/>
      <c r="E16" s="76" t="s">
        <v>46</v>
      </c>
      <c r="F16" s="76" t="s">
        <v>46</v>
      </c>
      <c r="G16" s="77" t="str">
        <f>IFERROR(__xludf.DUMMYFUNCTION("""COMPUTED_VALUE"""),"Ethiopia")</f>
        <v>Ethiopia</v>
      </c>
      <c r="H16" s="69">
        <f t="shared" si="2"/>
        <v>1</v>
      </c>
      <c r="I16" s="71" t="s">
        <v>196</v>
      </c>
      <c r="J16" s="72" t="s">
        <v>2</v>
      </c>
      <c r="K16" s="74"/>
      <c r="L16" s="74"/>
      <c r="M16" s="74"/>
      <c r="N16" s="72"/>
      <c r="O16" s="75"/>
      <c r="P16" s="75"/>
    </row>
    <row r="17">
      <c r="A17" s="83" t="s">
        <v>211</v>
      </c>
      <c r="B17" s="67" t="s">
        <v>18</v>
      </c>
      <c r="C17" s="76"/>
      <c r="D17" s="76"/>
      <c r="E17" s="76" t="s">
        <v>48</v>
      </c>
      <c r="F17" s="76" t="s">
        <v>48</v>
      </c>
      <c r="G17" s="77" t="str">
        <f>IFERROR(__xludf.DUMMYFUNCTION("""COMPUTED_VALUE"""),"Ghana")</f>
        <v>Ghana</v>
      </c>
      <c r="H17" s="69">
        <f t="shared" si="2"/>
        <v>2</v>
      </c>
      <c r="I17" s="71" t="s">
        <v>196</v>
      </c>
      <c r="J17" s="72" t="s">
        <v>2</v>
      </c>
      <c r="K17" s="74"/>
      <c r="L17" s="74"/>
      <c r="M17" s="74"/>
      <c r="N17" s="72"/>
      <c r="O17" s="75"/>
      <c r="P17" s="75"/>
    </row>
    <row r="18">
      <c r="A18" s="83" t="s">
        <v>212</v>
      </c>
      <c r="B18" s="67" t="s">
        <v>18</v>
      </c>
      <c r="C18" s="76"/>
      <c r="D18" s="76"/>
      <c r="E18" s="76" t="s">
        <v>49</v>
      </c>
      <c r="F18" s="76" t="s">
        <v>49</v>
      </c>
      <c r="G18" s="77" t="str">
        <f>IFERROR(__xludf.DUMMYFUNCTION("""COMPUTED_VALUE"""),"Guatemala")</f>
        <v>Guatemala</v>
      </c>
      <c r="H18" s="69">
        <f t="shared" si="2"/>
        <v>3</v>
      </c>
      <c r="I18" s="71" t="s">
        <v>196</v>
      </c>
      <c r="J18" s="72" t="s">
        <v>2</v>
      </c>
      <c r="K18" s="74"/>
      <c r="L18" s="74"/>
      <c r="M18" s="74"/>
      <c r="N18" s="72"/>
      <c r="O18" s="75"/>
      <c r="P18" s="75"/>
    </row>
    <row r="19">
      <c r="A19" s="83" t="s">
        <v>213</v>
      </c>
      <c r="B19" s="67" t="s">
        <v>18</v>
      </c>
      <c r="C19" s="76"/>
      <c r="D19" s="76"/>
      <c r="E19" s="76" t="s">
        <v>49</v>
      </c>
      <c r="F19" s="76" t="s">
        <v>49</v>
      </c>
      <c r="G19" s="77" t="str">
        <f>IFERROR(__xludf.DUMMYFUNCTION("""COMPUTED_VALUE"""),"Haiti")</f>
        <v>Haiti</v>
      </c>
      <c r="H19" s="69">
        <f t="shared" si="2"/>
        <v>1</v>
      </c>
      <c r="I19" s="71" t="s">
        <v>196</v>
      </c>
      <c r="J19" s="72" t="s">
        <v>2</v>
      </c>
      <c r="K19" s="74"/>
      <c r="L19" s="74"/>
      <c r="M19" s="74"/>
      <c r="N19" s="72"/>
      <c r="O19" s="75"/>
      <c r="P19" s="75"/>
    </row>
    <row r="20">
      <c r="A20" s="83" t="s">
        <v>214</v>
      </c>
      <c r="B20" s="67" t="s">
        <v>18</v>
      </c>
      <c r="C20" s="76"/>
      <c r="D20" s="76"/>
      <c r="E20" s="76" t="s">
        <v>49</v>
      </c>
      <c r="F20" s="76" t="s">
        <v>49</v>
      </c>
      <c r="G20" s="77" t="str">
        <f>IFERROR(__xludf.DUMMYFUNCTION("""COMPUTED_VALUE"""),"Honduras")</f>
        <v>Honduras</v>
      </c>
      <c r="H20" s="69">
        <f t="shared" si="2"/>
        <v>1</v>
      </c>
      <c r="I20" s="71" t="s">
        <v>196</v>
      </c>
      <c r="J20" s="72" t="s">
        <v>2</v>
      </c>
      <c r="K20" s="74"/>
      <c r="L20" s="74"/>
      <c r="M20" s="74"/>
      <c r="N20" s="72"/>
      <c r="O20" s="75"/>
      <c r="P20" s="75"/>
    </row>
    <row r="21">
      <c r="A21" s="83" t="s">
        <v>215</v>
      </c>
      <c r="B21" s="67" t="s">
        <v>18</v>
      </c>
      <c r="C21" s="76"/>
      <c r="D21" s="76"/>
      <c r="E21" s="76" t="s">
        <v>49</v>
      </c>
      <c r="F21" s="76" t="s">
        <v>49</v>
      </c>
      <c r="G21" s="77" t="str">
        <f>IFERROR(__xludf.DUMMYFUNCTION("""COMPUTED_VALUE"""),"India")</f>
        <v>India</v>
      </c>
      <c r="H21" s="69">
        <f t="shared" si="2"/>
        <v>5</v>
      </c>
      <c r="I21" s="71" t="s">
        <v>196</v>
      </c>
      <c r="J21" s="72" t="s">
        <v>2</v>
      </c>
      <c r="K21" s="74"/>
      <c r="L21" s="74"/>
      <c r="M21" s="74"/>
      <c r="N21" s="72"/>
      <c r="O21" s="75"/>
      <c r="P21" s="75"/>
    </row>
    <row r="22">
      <c r="A22" s="83" t="s">
        <v>216</v>
      </c>
      <c r="B22" s="67" t="s">
        <v>29</v>
      </c>
      <c r="C22" s="76"/>
      <c r="D22" s="76"/>
      <c r="E22" s="76" t="s">
        <v>51</v>
      </c>
      <c r="F22" s="76" t="s">
        <v>51</v>
      </c>
      <c r="G22" s="77" t="str">
        <f>IFERROR(__xludf.DUMMYFUNCTION("""COMPUTED_VALUE"""),"Indonesia")</f>
        <v>Indonesia</v>
      </c>
      <c r="H22" s="69">
        <f t="shared" si="2"/>
        <v>2</v>
      </c>
      <c r="I22" s="71" t="s">
        <v>196</v>
      </c>
      <c r="J22" s="72" t="s">
        <v>2</v>
      </c>
      <c r="K22" s="74"/>
      <c r="L22" s="74"/>
      <c r="M22" s="74"/>
      <c r="N22" s="72"/>
      <c r="O22" s="75"/>
      <c r="P22" s="75"/>
    </row>
    <row r="23">
      <c r="A23" s="83" t="s">
        <v>217</v>
      </c>
      <c r="B23" s="67" t="s">
        <v>29</v>
      </c>
      <c r="C23" s="76"/>
      <c r="D23" s="76"/>
      <c r="E23" s="76" t="s">
        <v>57</v>
      </c>
      <c r="F23" s="76" t="s">
        <v>57</v>
      </c>
      <c r="G23" s="77" t="str">
        <f>IFERROR(__xludf.DUMMYFUNCTION("""COMPUTED_VALUE"""),"Italy")</f>
        <v>Italy</v>
      </c>
      <c r="H23" s="69">
        <f t="shared" si="2"/>
        <v>8</v>
      </c>
      <c r="I23" s="71" t="s">
        <v>196</v>
      </c>
      <c r="J23" s="72" t="s">
        <v>2</v>
      </c>
      <c r="K23" s="74"/>
      <c r="L23" s="74"/>
      <c r="M23" s="74"/>
      <c r="N23" s="72"/>
      <c r="O23" s="75"/>
      <c r="P23" s="75"/>
    </row>
    <row r="24">
      <c r="A24" s="83" t="s">
        <v>218</v>
      </c>
      <c r="B24" s="67" t="s">
        <v>29</v>
      </c>
      <c r="C24" s="76"/>
      <c r="D24" s="76"/>
      <c r="E24" s="76" t="s">
        <v>57</v>
      </c>
      <c r="F24" s="76" t="s">
        <v>57</v>
      </c>
      <c r="G24" s="77" t="str">
        <f>IFERROR(__xludf.DUMMYFUNCTION("""COMPUTED_VALUE"""),"Kenya")</f>
        <v>Kenya</v>
      </c>
      <c r="H24" s="69">
        <f t="shared" si="2"/>
        <v>11</v>
      </c>
      <c r="I24" s="71" t="s">
        <v>196</v>
      </c>
      <c r="J24" s="72" t="s">
        <v>2</v>
      </c>
      <c r="K24" s="74"/>
      <c r="L24" s="74"/>
      <c r="M24" s="74"/>
      <c r="N24" s="72"/>
      <c r="O24" s="75"/>
      <c r="P24" s="75"/>
    </row>
    <row r="25">
      <c r="A25" s="83" t="s">
        <v>219</v>
      </c>
      <c r="B25" s="67" t="s">
        <v>20</v>
      </c>
      <c r="C25" s="76"/>
      <c r="D25" s="76"/>
      <c r="E25" s="76" t="s">
        <v>60</v>
      </c>
      <c r="F25" s="76" t="s">
        <v>60</v>
      </c>
      <c r="G25" s="77" t="str">
        <f>IFERROR(__xludf.DUMMYFUNCTION("""COMPUTED_VALUE"""),"Madagascar")</f>
        <v>Madagascar</v>
      </c>
      <c r="H25" s="69">
        <f t="shared" si="2"/>
        <v>1</v>
      </c>
      <c r="I25" s="71" t="s">
        <v>196</v>
      </c>
      <c r="J25" s="72" t="s">
        <v>2</v>
      </c>
      <c r="K25" s="74"/>
      <c r="L25" s="74"/>
      <c r="M25" s="74"/>
      <c r="N25" s="72"/>
      <c r="O25" s="75"/>
      <c r="P25" s="75"/>
    </row>
    <row r="26">
      <c r="A26" s="83" t="s">
        <v>220</v>
      </c>
      <c r="B26" s="67" t="s">
        <v>20</v>
      </c>
      <c r="C26" s="76"/>
      <c r="D26" s="76"/>
      <c r="E26" s="76" t="s">
        <v>60</v>
      </c>
      <c r="F26" s="76" t="s">
        <v>60</v>
      </c>
      <c r="G26" s="77" t="str">
        <f>IFERROR(__xludf.DUMMYFUNCTION("""COMPUTED_VALUE"""),"Malta")</f>
        <v>Malta</v>
      </c>
      <c r="H26" s="69">
        <f t="shared" si="2"/>
        <v>2</v>
      </c>
      <c r="I26" s="71" t="s">
        <v>196</v>
      </c>
      <c r="J26" s="72" t="s">
        <v>2</v>
      </c>
      <c r="K26" s="74"/>
      <c r="L26" s="74"/>
      <c r="M26" s="74"/>
      <c r="N26" s="72"/>
      <c r="O26" s="75"/>
      <c r="P26" s="75"/>
    </row>
    <row r="27">
      <c r="A27" s="83" t="s">
        <v>221</v>
      </c>
      <c r="B27" s="67" t="s">
        <v>18</v>
      </c>
      <c r="C27" s="76"/>
      <c r="D27" s="76"/>
      <c r="E27" s="76" t="s">
        <v>61</v>
      </c>
      <c r="F27" s="76" t="s">
        <v>61</v>
      </c>
      <c r="G27" s="77" t="str">
        <f>IFERROR(__xludf.DUMMYFUNCTION("""COMPUTED_VALUE"""),"Mexico")</f>
        <v>Mexico</v>
      </c>
      <c r="H27" s="69">
        <f t="shared" si="2"/>
        <v>5</v>
      </c>
      <c r="I27" s="71" t="s">
        <v>196</v>
      </c>
      <c r="J27" s="72" t="s">
        <v>2</v>
      </c>
      <c r="K27" s="74"/>
      <c r="L27" s="74"/>
      <c r="M27" s="74"/>
      <c r="N27" s="72"/>
      <c r="O27" s="75"/>
      <c r="P27" s="75"/>
    </row>
    <row r="28">
      <c r="A28" s="83" t="s">
        <v>222</v>
      </c>
      <c r="B28" s="67" t="s">
        <v>18</v>
      </c>
      <c r="C28" s="76"/>
      <c r="D28" s="76"/>
      <c r="E28" s="76" t="s">
        <v>63</v>
      </c>
      <c r="F28" s="76" t="s">
        <v>63</v>
      </c>
      <c r="G28" s="77" t="str">
        <f>IFERROR(__xludf.DUMMYFUNCTION("""COMPUTED_VALUE"""),"Montserrat")</f>
        <v>Montserrat</v>
      </c>
      <c r="H28" s="69">
        <f t="shared" si="2"/>
        <v>1</v>
      </c>
      <c r="I28" s="71" t="s">
        <v>196</v>
      </c>
      <c r="J28" s="72" t="s">
        <v>2</v>
      </c>
      <c r="K28" s="74"/>
      <c r="L28" s="74"/>
      <c r="M28" s="74"/>
      <c r="N28" s="72"/>
      <c r="O28" s="75"/>
      <c r="P28" s="75"/>
    </row>
    <row r="29">
      <c r="A29" s="83" t="s">
        <v>223</v>
      </c>
      <c r="B29" s="67" t="s">
        <v>16</v>
      </c>
      <c r="C29" s="76"/>
      <c r="D29" s="76"/>
      <c r="E29" s="76" t="s">
        <v>68</v>
      </c>
      <c r="F29" s="76" t="s">
        <v>68</v>
      </c>
      <c r="G29" s="77" t="str">
        <f>IFERROR(__xludf.DUMMYFUNCTION("""COMPUTED_VALUE"""),"Netherlands")</f>
        <v>Netherlands</v>
      </c>
      <c r="H29" s="69">
        <f t="shared" si="2"/>
        <v>6</v>
      </c>
      <c r="I29" s="71" t="s">
        <v>196</v>
      </c>
      <c r="J29" s="72" t="s">
        <v>2</v>
      </c>
      <c r="K29" s="74"/>
      <c r="L29" s="74"/>
      <c r="M29" s="74"/>
      <c r="N29" s="72"/>
      <c r="O29" s="75"/>
      <c r="P29" s="75"/>
    </row>
    <row r="30">
      <c r="A30" s="83" t="s">
        <v>224</v>
      </c>
      <c r="B30" s="67" t="s">
        <v>16</v>
      </c>
      <c r="C30" s="76"/>
      <c r="D30" s="76"/>
      <c r="E30" s="76" t="s">
        <v>70</v>
      </c>
      <c r="F30" s="76" t="s">
        <v>70</v>
      </c>
      <c r="G30" s="77" t="str">
        <f>IFERROR(__xludf.DUMMYFUNCTION("""COMPUTED_VALUE"""),"Netherlands Antilles")</f>
        <v>Netherlands Antilles</v>
      </c>
      <c r="H30" s="69">
        <f t="shared" si="2"/>
        <v>1</v>
      </c>
      <c r="I30" s="71" t="s">
        <v>196</v>
      </c>
      <c r="J30" s="72" t="s">
        <v>2</v>
      </c>
      <c r="K30" s="74"/>
      <c r="L30" s="74"/>
      <c r="M30" s="74"/>
      <c r="N30" s="72"/>
      <c r="O30" s="75"/>
      <c r="P30" s="75"/>
    </row>
    <row r="31">
      <c r="A31" s="83" t="s">
        <v>225</v>
      </c>
      <c r="B31" s="67" t="s">
        <v>26</v>
      </c>
      <c r="C31" s="76"/>
      <c r="D31" s="76"/>
      <c r="E31" s="76" t="s">
        <v>74</v>
      </c>
      <c r="F31" s="76" t="s">
        <v>74</v>
      </c>
      <c r="G31" s="77" t="str">
        <f>IFERROR(__xludf.DUMMYFUNCTION("""COMPUTED_VALUE"""),"Nigeria")</f>
        <v>Nigeria</v>
      </c>
      <c r="H31" s="69">
        <f t="shared" si="2"/>
        <v>4</v>
      </c>
      <c r="I31" s="71" t="s">
        <v>196</v>
      </c>
      <c r="J31" s="72" t="s">
        <v>2</v>
      </c>
      <c r="K31" s="74"/>
      <c r="L31" s="74"/>
      <c r="M31" s="74"/>
      <c r="N31" s="72"/>
      <c r="O31" s="75"/>
      <c r="P31" s="75"/>
    </row>
    <row r="32">
      <c r="A32" s="83" t="s">
        <v>226</v>
      </c>
      <c r="B32" s="67" t="s">
        <v>26</v>
      </c>
      <c r="C32" s="76"/>
      <c r="D32" s="76"/>
      <c r="E32" s="76" t="s">
        <v>74</v>
      </c>
      <c r="F32" s="76" t="s">
        <v>74</v>
      </c>
      <c r="G32" s="77" t="str">
        <f>IFERROR(__xludf.DUMMYFUNCTION("""COMPUTED_VALUE"""),"Paraguay")</f>
        <v>Paraguay</v>
      </c>
      <c r="H32" s="69">
        <f t="shared" si="2"/>
        <v>1</v>
      </c>
      <c r="I32" s="71" t="s">
        <v>196</v>
      </c>
      <c r="J32" s="72" t="s">
        <v>2</v>
      </c>
      <c r="K32" s="74"/>
      <c r="L32" s="74"/>
      <c r="M32" s="74"/>
      <c r="N32" s="72"/>
      <c r="O32" s="75"/>
      <c r="P32" s="75"/>
    </row>
    <row r="33">
      <c r="A33" s="83" t="s">
        <v>227</v>
      </c>
      <c r="B33" s="67" t="s">
        <v>26</v>
      </c>
      <c r="C33" s="76"/>
      <c r="D33" s="76"/>
      <c r="E33" s="76" t="s">
        <v>74</v>
      </c>
      <c r="F33" s="76" t="s">
        <v>74</v>
      </c>
      <c r="G33" s="77" t="str">
        <f>IFERROR(__xludf.DUMMYFUNCTION("""COMPUTED_VALUE"""),"Peru")</f>
        <v>Peru</v>
      </c>
      <c r="H33" s="69">
        <f t="shared" si="2"/>
        <v>1</v>
      </c>
      <c r="I33" s="71" t="s">
        <v>196</v>
      </c>
      <c r="J33" s="72" t="s">
        <v>2</v>
      </c>
      <c r="K33" s="74"/>
      <c r="L33" s="74"/>
      <c r="M33" s="74"/>
      <c r="N33" s="72"/>
      <c r="O33" s="75"/>
      <c r="P33" s="75"/>
    </row>
    <row r="34">
      <c r="A34" s="83" t="s">
        <v>228</v>
      </c>
      <c r="B34" s="67" t="s">
        <v>26</v>
      </c>
      <c r="C34" s="76"/>
      <c r="D34" s="76"/>
      <c r="E34" s="76" t="s">
        <v>74</v>
      </c>
      <c r="F34" s="76" t="s">
        <v>74</v>
      </c>
      <c r="G34" s="71" t="str">
        <f>IFERROR(__xludf.DUMMYFUNCTION("""COMPUTED_VALUE"""),"Philippines")</f>
        <v>Philippines</v>
      </c>
      <c r="H34" s="69">
        <f t="shared" si="2"/>
        <v>3</v>
      </c>
      <c r="I34" s="71" t="s">
        <v>196</v>
      </c>
      <c r="J34" s="72" t="s">
        <v>2</v>
      </c>
      <c r="K34" s="74"/>
      <c r="L34" s="74"/>
      <c r="M34" s="74"/>
      <c r="N34" s="72"/>
      <c r="O34" s="75"/>
      <c r="P34" s="75"/>
    </row>
    <row r="35">
      <c r="A35" s="83" t="s">
        <v>229</v>
      </c>
      <c r="B35" s="67" t="s">
        <v>29</v>
      </c>
      <c r="C35" s="76"/>
      <c r="D35" s="76"/>
      <c r="E35" s="76" t="s">
        <v>79</v>
      </c>
      <c r="F35" s="76" t="s">
        <v>79</v>
      </c>
      <c r="G35" s="71" t="str">
        <f>IFERROR(__xludf.DUMMYFUNCTION("""COMPUTED_VALUE"""),"Portugal")</f>
        <v>Portugal</v>
      </c>
      <c r="H35" s="69">
        <f t="shared" si="2"/>
        <v>5</v>
      </c>
      <c r="I35" s="71" t="s">
        <v>196</v>
      </c>
      <c r="J35" s="72" t="s">
        <v>2</v>
      </c>
      <c r="K35" s="74"/>
      <c r="L35" s="74"/>
      <c r="M35" s="74"/>
      <c r="N35" s="72"/>
      <c r="O35" s="75"/>
      <c r="P35" s="75"/>
    </row>
    <row r="36">
      <c r="A36" s="83" t="s">
        <v>230</v>
      </c>
      <c r="B36" s="67" t="s">
        <v>29</v>
      </c>
      <c r="C36" s="76"/>
      <c r="D36" s="76"/>
      <c r="E36" s="76" t="s">
        <v>79</v>
      </c>
      <c r="F36" s="76" t="s">
        <v>79</v>
      </c>
      <c r="G36" s="77" t="str">
        <f>IFERROR(__xludf.DUMMYFUNCTION("""COMPUTED_VALUE"""),"South Africa")</f>
        <v>South Africa</v>
      </c>
      <c r="H36" s="69">
        <f t="shared" si="2"/>
        <v>11</v>
      </c>
      <c r="I36" s="71" t="s">
        <v>196</v>
      </c>
      <c r="J36" s="72" t="s">
        <v>2</v>
      </c>
      <c r="K36" s="74"/>
      <c r="L36" s="74"/>
      <c r="M36" s="74"/>
      <c r="N36" s="72"/>
      <c r="O36" s="75"/>
      <c r="P36" s="75"/>
    </row>
    <row r="37">
      <c r="A37" s="83" t="s">
        <v>231</v>
      </c>
      <c r="B37" s="67" t="s">
        <v>29</v>
      </c>
      <c r="C37" s="76"/>
      <c r="D37" s="76"/>
      <c r="E37" s="76" t="s">
        <v>79</v>
      </c>
      <c r="F37" s="76" t="s">
        <v>79</v>
      </c>
      <c r="G37" s="77" t="str">
        <f>IFERROR(__xludf.DUMMYFUNCTION("""COMPUTED_VALUE"""),"Suriname")</f>
        <v>Suriname</v>
      </c>
      <c r="H37" s="69">
        <f t="shared" si="2"/>
        <v>3</v>
      </c>
      <c r="I37" s="71" t="s">
        <v>196</v>
      </c>
      <c r="J37" s="72" t="s">
        <v>2</v>
      </c>
      <c r="K37" s="74"/>
      <c r="L37" s="74"/>
      <c r="M37" s="74"/>
      <c r="N37" s="72"/>
      <c r="O37" s="75"/>
      <c r="P37" s="75"/>
    </row>
    <row r="38">
      <c r="A38" s="83" t="s">
        <v>232</v>
      </c>
      <c r="B38" s="67" t="s">
        <v>29</v>
      </c>
      <c r="C38" s="76"/>
      <c r="D38" s="76"/>
      <c r="E38" s="76" t="s">
        <v>79</v>
      </c>
      <c r="F38" s="76" t="s">
        <v>79</v>
      </c>
      <c r="G38" s="77" t="str">
        <f>IFERROR(__xludf.DUMMYFUNCTION("""COMPUTED_VALUE"""),"Switzerland")</f>
        <v>Switzerland</v>
      </c>
      <c r="H38" s="69">
        <f t="shared" si="2"/>
        <v>15</v>
      </c>
      <c r="I38" s="71" t="s">
        <v>196</v>
      </c>
      <c r="J38" s="72" t="s">
        <v>2</v>
      </c>
      <c r="K38" s="74"/>
      <c r="L38" s="74"/>
      <c r="M38" s="74"/>
      <c r="N38" s="72"/>
      <c r="O38" s="75"/>
      <c r="P38" s="75"/>
    </row>
    <row r="39">
      <c r="A39" s="83" t="s">
        <v>233</v>
      </c>
      <c r="B39" s="67" t="s">
        <v>29</v>
      </c>
      <c r="C39" s="76"/>
      <c r="D39" s="76"/>
      <c r="E39" s="76" t="s">
        <v>79</v>
      </c>
      <c r="F39" s="76" t="s">
        <v>79</v>
      </c>
      <c r="G39" s="77" t="str">
        <f>IFERROR(__xludf.DUMMYFUNCTION("""COMPUTED_VALUE"""),"Tanzania")</f>
        <v>Tanzania</v>
      </c>
      <c r="H39" s="69">
        <f t="shared" si="2"/>
        <v>2</v>
      </c>
      <c r="I39" s="71" t="s">
        <v>196</v>
      </c>
      <c r="J39" s="72" t="s">
        <v>2</v>
      </c>
      <c r="K39" s="74"/>
      <c r="L39" s="74"/>
      <c r="M39" s="74"/>
      <c r="N39" s="72"/>
      <c r="O39" s="75"/>
      <c r="P39" s="75"/>
    </row>
    <row r="40">
      <c r="A40" s="83" t="s">
        <v>234</v>
      </c>
      <c r="B40" s="67" t="s">
        <v>29</v>
      </c>
      <c r="C40" s="76"/>
      <c r="D40" s="76"/>
      <c r="E40" s="76" t="s">
        <v>79</v>
      </c>
      <c r="F40" s="76" t="s">
        <v>79</v>
      </c>
      <c r="G40" s="77" t="str">
        <f>IFERROR(__xludf.DUMMYFUNCTION("""COMPUTED_VALUE"""),"Thailand")</f>
        <v>Thailand</v>
      </c>
      <c r="H40" s="69">
        <f t="shared" si="2"/>
        <v>6</v>
      </c>
      <c r="I40" s="71" t="s">
        <v>196</v>
      </c>
      <c r="J40" s="72" t="s">
        <v>2</v>
      </c>
      <c r="K40" s="74"/>
      <c r="L40" s="74"/>
      <c r="M40" s="74"/>
      <c r="N40" s="72"/>
      <c r="O40" s="75"/>
      <c r="P40" s="75"/>
    </row>
    <row r="41">
      <c r="A41" s="83" t="s">
        <v>235</v>
      </c>
      <c r="B41" s="67" t="s">
        <v>29</v>
      </c>
      <c r="C41" s="76"/>
      <c r="D41" s="76"/>
      <c r="E41" s="76" t="s">
        <v>79</v>
      </c>
      <c r="F41" s="76" t="s">
        <v>79</v>
      </c>
      <c r="G41" s="77" t="str">
        <f>IFERROR(__xludf.DUMMYFUNCTION("""COMPUTED_VALUE"""),"Uganda")</f>
        <v>Uganda</v>
      </c>
      <c r="H41" s="69">
        <f t="shared" si="2"/>
        <v>2</v>
      </c>
      <c r="I41" s="71" t="s">
        <v>196</v>
      </c>
      <c r="J41" s="72" t="s">
        <v>2</v>
      </c>
      <c r="K41" s="74"/>
      <c r="L41" s="74"/>
      <c r="M41" s="74"/>
      <c r="N41" s="72"/>
      <c r="O41" s="75"/>
      <c r="P41" s="75"/>
    </row>
    <row r="42">
      <c r="A42" s="83" t="s">
        <v>236</v>
      </c>
      <c r="B42" s="67" t="s">
        <v>29</v>
      </c>
      <c r="C42" s="76"/>
      <c r="D42" s="76"/>
      <c r="E42" s="76" t="s">
        <v>79</v>
      </c>
      <c r="F42" s="76" t="s">
        <v>79</v>
      </c>
      <c r="G42" s="77" t="str">
        <f>IFERROR(__xludf.DUMMYFUNCTION("""COMPUTED_VALUE"""),"Ukraine")</f>
        <v>Ukraine</v>
      </c>
      <c r="H42" s="69">
        <f t="shared" si="2"/>
        <v>1</v>
      </c>
      <c r="I42" s="71" t="s">
        <v>196</v>
      </c>
      <c r="J42" s="72" t="s">
        <v>2</v>
      </c>
      <c r="K42" s="74"/>
      <c r="L42" s="74"/>
      <c r="M42" s="74"/>
      <c r="N42" s="72"/>
      <c r="O42" s="75"/>
      <c r="P42" s="75"/>
    </row>
    <row r="43">
      <c r="A43" s="83" t="s">
        <v>237</v>
      </c>
      <c r="B43" s="67" t="s">
        <v>29</v>
      </c>
      <c r="C43" s="76"/>
      <c r="D43" s="76"/>
      <c r="E43" s="76" t="s">
        <v>83</v>
      </c>
      <c r="F43" s="76" t="s">
        <v>83</v>
      </c>
      <c r="G43" s="71" t="str">
        <f>IFERROR(__xludf.DUMMYFUNCTION("""COMPUTED_VALUE"""),"United Kingdom")</f>
        <v>United Kingdom</v>
      </c>
      <c r="H43" s="69">
        <f t="shared" si="2"/>
        <v>20</v>
      </c>
      <c r="I43" s="71" t="s">
        <v>196</v>
      </c>
      <c r="J43" s="72" t="s">
        <v>2</v>
      </c>
      <c r="K43" s="74"/>
      <c r="L43" s="74"/>
      <c r="M43" s="74"/>
      <c r="N43" s="72"/>
      <c r="O43" s="75"/>
      <c r="P43" s="75"/>
    </row>
    <row r="44">
      <c r="A44" s="83" t="s">
        <v>238</v>
      </c>
      <c r="B44" s="67" t="s">
        <v>26</v>
      </c>
      <c r="C44" s="76"/>
      <c r="D44" s="76"/>
      <c r="E44" s="76" t="s">
        <v>85</v>
      </c>
      <c r="F44" s="76" t="s">
        <v>85</v>
      </c>
      <c r="G44" s="77" t="str">
        <f>IFERROR(__xludf.DUMMYFUNCTION("""COMPUTED_VALUE"""),"California, USA")</f>
        <v>California, USA</v>
      </c>
      <c r="H44" s="69">
        <f t="shared" si="2"/>
        <v>25</v>
      </c>
      <c r="I44" s="71" t="s">
        <v>196</v>
      </c>
      <c r="J44" s="72" t="s">
        <v>2</v>
      </c>
      <c r="K44" s="74"/>
      <c r="L44" s="74"/>
      <c r="M44" s="74"/>
      <c r="N44" s="72"/>
      <c r="O44" s="75"/>
      <c r="P44" s="75"/>
    </row>
    <row r="45">
      <c r="A45" s="83" t="s">
        <v>239</v>
      </c>
      <c r="B45" s="67" t="s">
        <v>18</v>
      </c>
      <c r="C45" s="76"/>
      <c r="D45" s="76"/>
      <c r="E45" s="76" t="s">
        <v>88</v>
      </c>
      <c r="F45" s="76" t="s">
        <v>88</v>
      </c>
      <c r="G45" s="71" t="str">
        <f>IFERROR(__xludf.DUMMYFUNCTION("""COMPUTED_VALUE"""),"Florida, USA")</f>
        <v>Florida, USA</v>
      </c>
      <c r="H45" s="69">
        <f t="shared" si="2"/>
        <v>13</v>
      </c>
      <c r="I45" s="71" t="s">
        <v>196</v>
      </c>
      <c r="J45" s="72" t="s">
        <v>2</v>
      </c>
      <c r="K45" s="74"/>
      <c r="L45" s="74"/>
      <c r="M45" s="74"/>
      <c r="N45" s="72"/>
      <c r="O45" s="75"/>
      <c r="P45" s="75"/>
    </row>
    <row r="46">
      <c r="A46" s="83" t="s">
        <v>240</v>
      </c>
      <c r="B46" s="67" t="s">
        <v>18</v>
      </c>
      <c r="C46" s="76"/>
      <c r="D46" s="76"/>
      <c r="E46" s="76" t="s">
        <v>88</v>
      </c>
      <c r="F46" s="76" t="s">
        <v>88</v>
      </c>
      <c r="G46" s="71" t="str">
        <f>IFERROR(__xludf.DUMMYFUNCTION("""COMPUTED_VALUE"""),"Michigan, USA")</f>
        <v>Michigan, USA</v>
      </c>
      <c r="H46" s="69">
        <f t="shared" si="2"/>
        <v>6</v>
      </c>
      <c r="I46" s="71" t="s">
        <v>196</v>
      </c>
      <c r="J46" s="72" t="s">
        <v>2</v>
      </c>
      <c r="K46" s="74"/>
      <c r="L46" s="74"/>
      <c r="M46" s="74"/>
      <c r="N46" s="72"/>
      <c r="O46" s="75"/>
      <c r="P46" s="75"/>
    </row>
    <row r="47">
      <c r="A47" s="83" t="s">
        <v>241</v>
      </c>
      <c r="B47" s="67" t="s">
        <v>18</v>
      </c>
      <c r="C47" s="76"/>
      <c r="D47" s="76"/>
      <c r="E47" s="76" t="s">
        <v>93</v>
      </c>
      <c r="F47" s="76" t="s">
        <v>93</v>
      </c>
      <c r="G47" s="71" t="str">
        <f>IFERROR(__xludf.DUMMYFUNCTION("""COMPUTED_VALUE"""),"Tennessee, USA")</f>
        <v>Tennessee, USA</v>
      </c>
      <c r="H47" s="69">
        <f t="shared" si="2"/>
        <v>7</v>
      </c>
      <c r="I47" s="71" t="s">
        <v>196</v>
      </c>
      <c r="J47" s="72" t="s">
        <v>2</v>
      </c>
      <c r="K47" s="74"/>
      <c r="L47" s="74"/>
      <c r="M47" s="74"/>
      <c r="N47" s="72"/>
      <c r="O47" s="75"/>
      <c r="P47" s="75"/>
    </row>
    <row r="48">
      <c r="A48" s="83" t="s">
        <v>242</v>
      </c>
      <c r="B48" s="67" t="s">
        <v>26</v>
      </c>
      <c r="C48" s="76"/>
      <c r="D48" s="76"/>
      <c r="E48" s="76" t="s">
        <v>95</v>
      </c>
      <c r="F48" s="76" t="s">
        <v>95</v>
      </c>
      <c r="G48" s="77" t="str">
        <f>IFERROR(__xludf.DUMMYFUNCTION("""COMPUTED_VALUE"""),"Uruguay")</f>
        <v>Uruguay</v>
      </c>
      <c r="H48" s="69">
        <f t="shared" si="2"/>
        <v>1</v>
      </c>
      <c r="I48" s="71" t="s">
        <v>196</v>
      </c>
      <c r="J48" s="72" t="s">
        <v>2</v>
      </c>
      <c r="K48" s="74"/>
      <c r="L48" s="74"/>
      <c r="M48" s="74"/>
      <c r="N48" s="72"/>
      <c r="O48" s="75"/>
      <c r="P48" s="75"/>
    </row>
    <row r="49">
      <c r="A49" s="83" t="s">
        <v>243</v>
      </c>
      <c r="B49" s="67" t="s">
        <v>20</v>
      </c>
      <c r="C49" s="76"/>
      <c r="D49" s="76"/>
      <c r="E49" s="76" t="s">
        <v>96</v>
      </c>
      <c r="F49" s="76" t="s">
        <v>96</v>
      </c>
      <c r="G49" s="77" t="str">
        <f>IFERROR(__xludf.DUMMYFUNCTION("""COMPUTED_VALUE"""),"Zambia")</f>
        <v>Zambia</v>
      </c>
      <c r="H49" s="69">
        <f t="shared" si="2"/>
        <v>1</v>
      </c>
      <c r="I49" s="71" t="s">
        <v>196</v>
      </c>
      <c r="J49" s="72" t="s">
        <v>2</v>
      </c>
      <c r="K49" s="74"/>
      <c r="L49" s="74"/>
      <c r="M49" s="74"/>
      <c r="N49" s="72"/>
      <c r="O49" s="75"/>
      <c r="P49" s="75"/>
    </row>
    <row r="50">
      <c r="A50" s="83" t="s">
        <v>244</v>
      </c>
      <c r="B50" s="67" t="s">
        <v>29</v>
      </c>
      <c r="C50" s="76"/>
      <c r="D50" s="76"/>
      <c r="E50" s="76" t="s">
        <v>103</v>
      </c>
      <c r="F50" s="76" t="s">
        <v>103</v>
      </c>
      <c r="G50" s="77" t="str">
        <f>IFERROR(__xludf.DUMMYFUNCTION("""COMPUTED_VALUE"""),"Zimbabwe")</f>
        <v>Zimbabwe</v>
      </c>
      <c r="H50" s="69">
        <f t="shared" si="2"/>
        <v>1</v>
      </c>
      <c r="I50" s="71" t="s">
        <v>196</v>
      </c>
      <c r="J50" s="72" t="s">
        <v>2</v>
      </c>
      <c r="K50" s="74"/>
      <c r="L50" s="74"/>
      <c r="M50" s="74"/>
      <c r="N50" s="72"/>
      <c r="O50" s="75"/>
      <c r="P50" s="75"/>
    </row>
    <row r="51">
      <c r="A51" s="83" t="s">
        <v>245</v>
      </c>
      <c r="B51" s="67" t="s">
        <v>29</v>
      </c>
      <c r="C51" s="76"/>
      <c r="D51" s="76"/>
      <c r="E51" s="76" t="s">
        <v>103</v>
      </c>
      <c r="F51" s="76" t="s">
        <v>103</v>
      </c>
      <c r="G51" s="71" t="str">
        <f>IFERROR(__xludf.DUMMYFUNCTION("""COMPUTED_VALUE"""),"Australia")</f>
        <v>Australia</v>
      </c>
      <c r="H51" s="69">
        <f t="shared" si="2"/>
        <v>8</v>
      </c>
      <c r="I51" s="71" t="s">
        <v>196</v>
      </c>
      <c r="J51" s="72" t="s">
        <v>2</v>
      </c>
      <c r="K51" s="74"/>
      <c r="L51" s="74"/>
      <c r="M51" s="74"/>
      <c r="N51" s="72"/>
      <c r="O51" s="75"/>
      <c r="P51" s="75"/>
    </row>
    <row r="52">
      <c r="A52" s="83" t="s">
        <v>246</v>
      </c>
      <c r="B52" s="67" t="s">
        <v>29</v>
      </c>
      <c r="C52" s="76"/>
      <c r="D52" s="76"/>
      <c r="E52" s="76" t="s">
        <v>103</v>
      </c>
      <c r="F52" s="76" t="s">
        <v>103</v>
      </c>
      <c r="G52" s="71" t="str">
        <f>IFERROR(__xludf.DUMMYFUNCTION("""COMPUTED_VALUE"""),"China")</f>
        <v>China</v>
      </c>
      <c r="H52" s="69">
        <f t="shared" si="2"/>
        <v>1</v>
      </c>
      <c r="I52" s="71" t="s">
        <v>196</v>
      </c>
      <c r="J52" s="72" t="s">
        <v>2</v>
      </c>
      <c r="K52" s="74"/>
      <c r="L52" s="74"/>
      <c r="M52" s="74"/>
      <c r="N52" s="72"/>
      <c r="O52" s="75"/>
      <c r="P52" s="75"/>
    </row>
    <row r="53">
      <c r="A53" s="83" t="s">
        <v>247</v>
      </c>
      <c r="B53" s="67" t="s">
        <v>20</v>
      </c>
      <c r="C53" s="76"/>
      <c r="D53" s="76"/>
      <c r="E53" s="76" t="s">
        <v>112</v>
      </c>
      <c r="F53" s="76" t="s">
        <v>112</v>
      </c>
      <c r="G53" s="71" t="str">
        <f>IFERROR(__xludf.DUMMYFUNCTION("""COMPUTED_VALUE"""),"Estonia")</f>
        <v>Estonia</v>
      </c>
      <c r="H53" s="69">
        <f t="shared" si="2"/>
        <v>1</v>
      </c>
      <c r="I53" s="71" t="s">
        <v>196</v>
      </c>
      <c r="J53" s="72" t="s">
        <v>2</v>
      </c>
      <c r="K53" s="74"/>
      <c r="L53" s="74"/>
      <c r="M53" s="74"/>
      <c r="N53" s="72"/>
      <c r="O53" s="75"/>
      <c r="P53" s="75"/>
    </row>
    <row r="54">
      <c r="A54" s="83" t="s">
        <v>248</v>
      </c>
      <c r="B54" s="67" t="s">
        <v>20</v>
      </c>
      <c r="C54" s="76"/>
      <c r="D54" s="76"/>
      <c r="E54" s="76" t="s">
        <v>114</v>
      </c>
      <c r="F54" s="76" t="s">
        <v>114</v>
      </c>
      <c r="G54" s="71" t="str">
        <f>IFERROR(__xludf.DUMMYFUNCTION("""COMPUTED_VALUE"""),"France")</f>
        <v>France</v>
      </c>
      <c r="H54" s="69">
        <f t="shared" si="2"/>
        <v>12</v>
      </c>
      <c r="I54" s="71" t="s">
        <v>196</v>
      </c>
      <c r="J54" s="72" t="s">
        <v>2</v>
      </c>
      <c r="K54" s="74"/>
      <c r="L54" s="74"/>
      <c r="M54" s="74"/>
      <c r="N54" s="72"/>
      <c r="O54" s="75"/>
      <c r="P54" s="75"/>
    </row>
    <row r="55">
      <c r="A55" s="83" t="s">
        <v>249</v>
      </c>
      <c r="B55" s="67" t="s">
        <v>16</v>
      </c>
      <c r="C55" s="84"/>
      <c r="D55" s="84"/>
      <c r="E55" s="84" t="s">
        <v>115</v>
      </c>
      <c r="F55" s="84" t="s">
        <v>115</v>
      </c>
      <c r="G55" s="71" t="str">
        <f>IFERROR(__xludf.DUMMYFUNCTION("""COMPUTED_VALUE"""),"Germany")</f>
        <v>Germany</v>
      </c>
      <c r="H55" s="69">
        <f t="shared" si="2"/>
        <v>42</v>
      </c>
      <c r="I55" s="71" t="s">
        <v>196</v>
      </c>
      <c r="J55" s="72" t="s">
        <v>2</v>
      </c>
      <c r="K55" s="74"/>
      <c r="L55" s="74"/>
      <c r="M55" s="74"/>
      <c r="N55" s="72"/>
      <c r="O55" s="75"/>
      <c r="P55" s="75"/>
    </row>
    <row r="56">
      <c r="A56" s="83" t="s">
        <v>250</v>
      </c>
      <c r="B56" s="67" t="s">
        <v>26</v>
      </c>
      <c r="C56" s="72"/>
      <c r="D56" s="72"/>
      <c r="E56" s="72" t="s">
        <v>117</v>
      </c>
      <c r="F56" s="72" t="s">
        <v>117</v>
      </c>
      <c r="G56" s="71" t="str">
        <f>IFERROR(__xludf.DUMMYFUNCTION("""COMPUTED_VALUE"""),"Hong Kong")</f>
        <v>Hong Kong</v>
      </c>
      <c r="H56" s="69">
        <f t="shared" si="2"/>
        <v>4</v>
      </c>
      <c r="I56" s="71" t="s">
        <v>196</v>
      </c>
      <c r="J56" s="72" t="s">
        <v>2</v>
      </c>
      <c r="K56" s="74"/>
      <c r="L56" s="74"/>
      <c r="M56" s="74"/>
      <c r="N56" s="72"/>
      <c r="O56" s="75"/>
      <c r="P56" s="75"/>
    </row>
    <row r="57">
      <c r="A57" s="83" t="s">
        <v>251</v>
      </c>
      <c r="B57" s="67" t="s">
        <v>26</v>
      </c>
      <c r="C57" s="72"/>
      <c r="D57" s="72"/>
      <c r="E57" s="72" t="s">
        <v>117</v>
      </c>
      <c r="F57" s="72" t="s">
        <v>117</v>
      </c>
      <c r="G57" s="71" t="str">
        <f>IFERROR(__xludf.DUMMYFUNCTION("""COMPUTED_VALUE"""),"Isle of Man")</f>
        <v>Isle of Man</v>
      </c>
      <c r="H57" s="69">
        <f t="shared" si="2"/>
        <v>1</v>
      </c>
      <c r="I57" s="71" t="s">
        <v>196</v>
      </c>
      <c r="J57" s="72" t="s">
        <v>2</v>
      </c>
      <c r="K57" s="74"/>
      <c r="L57" s="74"/>
      <c r="M57" s="74"/>
      <c r="N57" s="72"/>
      <c r="O57" s="75"/>
      <c r="P57" s="75"/>
    </row>
    <row r="58">
      <c r="A58" s="83" t="s">
        <v>252</v>
      </c>
      <c r="B58" s="67" t="s">
        <v>29</v>
      </c>
      <c r="C58" s="76"/>
      <c r="D58" s="76"/>
      <c r="E58" s="76" t="s">
        <v>123</v>
      </c>
      <c r="F58" s="76" t="s">
        <v>123</v>
      </c>
      <c r="G58" s="71" t="str">
        <f>IFERROR(__xludf.DUMMYFUNCTION("""COMPUTED_VALUE"""),"Israel")</f>
        <v>Israel</v>
      </c>
      <c r="H58" s="69">
        <f t="shared" si="2"/>
        <v>1</v>
      </c>
      <c r="I58" s="71" t="s">
        <v>196</v>
      </c>
      <c r="J58" s="72" t="s">
        <v>2</v>
      </c>
      <c r="K58" s="74"/>
      <c r="L58" s="74"/>
      <c r="M58" s="74"/>
      <c r="N58" s="72"/>
      <c r="O58" s="75"/>
      <c r="P58" s="75"/>
    </row>
    <row r="59">
      <c r="A59" s="83" t="s">
        <v>253</v>
      </c>
      <c r="B59" s="67" t="s">
        <v>29</v>
      </c>
      <c r="C59" s="76"/>
      <c r="D59" s="76"/>
      <c r="E59" s="76" t="s">
        <v>123</v>
      </c>
      <c r="F59" s="76" t="s">
        <v>123</v>
      </c>
      <c r="G59" s="71" t="str">
        <f>IFERROR(__xludf.DUMMYFUNCTION("""COMPUTED_VALUE"""),"Jamaica")</f>
        <v>Jamaica</v>
      </c>
      <c r="H59" s="69">
        <f t="shared" si="2"/>
        <v>1</v>
      </c>
      <c r="I59" s="71" t="s">
        <v>196</v>
      </c>
      <c r="J59" s="72" t="s">
        <v>2</v>
      </c>
      <c r="K59" s="74"/>
      <c r="L59" s="74"/>
      <c r="M59" s="74"/>
      <c r="N59" s="72"/>
      <c r="O59" s="75"/>
      <c r="P59" s="75"/>
    </row>
    <row r="60">
      <c r="A60" s="83" t="s">
        <v>254</v>
      </c>
      <c r="B60" s="67" t="s">
        <v>29</v>
      </c>
      <c r="C60" s="76"/>
      <c r="D60" s="76"/>
      <c r="E60" s="76" t="s">
        <v>123</v>
      </c>
      <c r="F60" s="76" t="s">
        <v>123</v>
      </c>
      <c r="G60" s="71" t="str">
        <f>IFERROR(__xludf.DUMMYFUNCTION("""COMPUTED_VALUE"""),"Japan")</f>
        <v>Japan</v>
      </c>
      <c r="H60" s="69">
        <f t="shared" si="2"/>
        <v>4</v>
      </c>
      <c r="I60" s="71" t="s">
        <v>196</v>
      </c>
      <c r="J60" s="72" t="s">
        <v>2</v>
      </c>
      <c r="K60" s="74"/>
      <c r="L60" s="74"/>
      <c r="M60" s="74"/>
      <c r="N60" s="72"/>
      <c r="O60" s="75"/>
      <c r="P60" s="75"/>
    </row>
    <row r="61">
      <c r="A61" s="83" t="s">
        <v>255</v>
      </c>
      <c r="B61" s="67" t="s">
        <v>29</v>
      </c>
      <c r="C61" s="76"/>
      <c r="D61" s="76"/>
      <c r="E61" s="76" t="s">
        <v>123</v>
      </c>
      <c r="F61" s="76" t="s">
        <v>123</v>
      </c>
      <c r="G61" s="71" t="str">
        <f>IFERROR(__xludf.DUMMYFUNCTION("""COMPUTED_VALUE"""),"Latvia")</f>
        <v>Latvia</v>
      </c>
      <c r="H61" s="69">
        <f t="shared" si="2"/>
        <v>4</v>
      </c>
      <c r="I61" s="71" t="s">
        <v>196</v>
      </c>
      <c r="J61" s="72" t="s">
        <v>2</v>
      </c>
      <c r="K61" s="74"/>
      <c r="L61" s="74"/>
      <c r="M61" s="74"/>
      <c r="N61" s="72"/>
      <c r="O61" s="75"/>
      <c r="P61" s="75"/>
    </row>
    <row r="62">
      <c r="A62" s="83" t="s">
        <v>256</v>
      </c>
      <c r="B62" s="67" t="s">
        <v>29</v>
      </c>
      <c r="C62" s="76"/>
      <c r="D62" s="76"/>
      <c r="E62" s="76" t="s">
        <v>123</v>
      </c>
      <c r="F62" s="76" t="s">
        <v>123</v>
      </c>
      <c r="G62" s="71" t="str">
        <f>IFERROR(__xludf.DUMMYFUNCTION("""COMPUTED_VALUE"""),"Luxembourg")</f>
        <v>Luxembourg</v>
      </c>
      <c r="H62" s="69">
        <f t="shared" si="2"/>
        <v>1</v>
      </c>
      <c r="I62" s="71" t="s">
        <v>196</v>
      </c>
      <c r="J62" s="72" t="s">
        <v>2</v>
      </c>
      <c r="K62" s="74"/>
      <c r="L62" s="74"/>
      <c r="M62" s="74"/>
      <c r="N62" s="72"/>
      <c r="O62" s="75"/>
      <c r="P62" s="75"/>
    </row>
    <row r="63">
      <c r="A63" s="83" t="s">
        <v>257</v>
      </c>
      <c r="B63" s="67" t="s">
        <v>29</v>
      </c>
      <c r="C63" s="76"/>
      <c r="D63" s="76"/>
      <c r="E63" s="76" t="s">
        <v>123</v>
      </c>
      <c r="F63" s="76" t="s">
        <v>123</v>
      </c>
      <c r="G63" s="71" t="str">
        <f>IFERROR(__xludf.DUMMYFUNCTION("""COMPUTED_VALUE"""),"Singapore")</f>
        <v>Singapore</v>
      </c>
      <c r="H63" s="69">
        <f t="shared" si="2"/>
        <v>5</v>
      </c>
      <c r="I63" s="71" t="s">
        <v>196</v>
      </c>
      <c r="J63" s="72" t="s">
        <v>2</v>
      </c>
      <c r="K63" s="74"/>
      <c r="L63" s="74"/>
      <c r="M63" s="74"/>
      <c r="N63" s="72"/>
      <c r="O63" s="75"/>
      <c r="P63" s="75"/>
    </row>
    <row r="64">
      <c r="A64" s="83" t="s">
        <v>258</v>
      </c>
      <c r="B64" s="67" t="s">
        <v>29</v>
      </c>
      <c r="C64" s="76"/>
      <c r="D64" s="76"/>
      <c r="E64" s="76" t="s">
        <v>123</v>
      </c>
      <c r="F64" s="76" t="s">
        <v>123</v>
      </c>
      <c r="G64" s="71" t="str">
        <f>IFERROR(__xludf.DUMMYFUNCTION("""COMPUTED_VALUE"""),"Spain")</f>
        <v>Spain</v>
      </c>
      <c r="H64" s="69">
        <f t="shared" si="2"/>
        <v>5</v>
      </c>
      <c r="I64" s="71" t="s">
        <v>196</v>
      </c>
      <c r="J64" s="72" t="s">
        <v>2</v>
      </c>
      <c r="K64" s="74"/>
      <c r="L64" s="74"/>
      <c r="M64" s="74"/>
      <c r="N64" s="72"/>
      <c r="O64" s="75"/>
      <c r="P64" s="75"/>
    </row>
    <row r="65">
      <c r="A65" s="83" t="s">
        <v>259</v>
      </c>
      <c r="B65" s="67" t="s">
        <v>29</v>
      </c>
      <c r="C65" s="76"/>
      <c r="D65" s="76"/>
      <c r="E65" s="76" t="s">
        <v>123</v>
      </c>
      <c r="F65" s="76" t="s">
        <v>123</v>
      </c>
      <c r="G65" s="71" t="str">
        <f>IFERROR(__xludf.DUMMYFUNCTION("""COMPUTED_VALUE"""),"Sweden")</f>
        <v>Sweden</v>
      </c>
      <c r="H65" s="69">
        <f t="shared" si="2"/>
        <v>2</v>
      </c>
      <c r="I65" s="71" t="s">
        <v>196</v>
      </c>
      <c r="J65" s="72" t="s">
        <v>2</v>
      </c>
      <c r="K65" s="74"/>
      <c r="L65" s="74"/>
      <c r="M65" s="74"/>
      <c r="N65" s="72"/>
      <c r="O65" s="75"/>
      <c r="P65" s="75"/>
    </row>
    <row r="66">
      <c r="A66" s="83" t="s">
        <v>260</v>
      </c>
      <c r="B66" s="67" t="s">
        <v>29</v>
      </c>
      <c r="C66" s="76"/>
      <c r="D66" s="76"/>
      <c r="E66" s="76" t="s">
        <v>123</v>
      </c>
      <c r="F66" s="76" t="s">
        <v>123</v>
      </c>
      <c r="G66" s="71" t="str">
        <f>IFERROR(__xludf.DUMMYFUNCTION("""COMPUTED_VALUE"""),"United Arab Emirates")</f>
        <v>United Arab Emirates</v>
      </c>
      <c r="H66" s="69">
        <f t="shared" si="2"/>
        <v>5</v>
      </c>
      <c r="I66" s="71" t="s">
        <v>196</v>
      </c>
      <c r="J66" s="72" t="s">
        <v>2</v>
      </c>
      <c r="K66" s="74"/>
      <c r="L66" s="74"/>
      <c r="M66" s="74"/>
      <c r="N66" s="72"/>
      <c r="O66" s="75"/>
      <c r="P66" s="75"/>
    </row>
    <row r="67">
      <c r="A67" s="83" t="s">
        <v>261</v>
      </c>
      <c r="B67" s="67" t="s">
        <v>20</v>
      </c>
      <c r="C67" s="76"/>
      <c r="D67" s="76"/>
      <c r="E67" s="76" t="s">
        <v>127</v>
      </c>
      <c r="F67" s="76" t="s">
        <v>127</v>
      </c>
      <c r="G67" s="71" t="str">
        <f>IFERROR(__xludf.DUMMYFUNCTION("""COMPUTED_VALUE"""),"Arizona, USA")</f>
        <v>Arizona, USA</v>
      </c>
      <c r="H67" s="69">
        <f t="shared" si="2"/>
        <v>2</v>
      </c>
      <c r="I67" s="71" t="s">
        <v>196</v>
      </c>
      <c r="J67" s="72" t="s">
        <v>2</v>
      </c>
      <c r="K67" s="74"/>
      <c r="L67" s="74"/>
      <c r="M67" s="74"/>
      <c r="N67" s="72"/>
      <c r="O67" s="75"/>
      <c r="P67" s="75"/>
    </row>
    <row r="68">
      <c r="A68" s="83" t="s">
        <v>262</v>
      </c>
      <c r="B68" s="67" t="s">
        <v>20</v>
      </c>
      <c r="C68" s="76"/>
      <c r="D68" s="76"/>
      <c r="E68" s="76" t="s">
        <v>127</v>
      </c>
      <c r="F68" s="76" t="s">
        <v>127</v>
      </c>
      <c r="G68" s="71" t="str">
        <f>IFERROR(__xludf.DUMMYFUNCTION("""COMPUTED_VALUE"""),"Colorado, USA")</f>
        <v>Colorado, USA</v>
      </c>
      <c r="H68" s="69">
        <f t="shared" si="2"/>
        <v>8</v>
      </c>
      <c r="I68" s="71" t="s">
        <v>196</v>
      </c>
      <c r="J68" s="72" t="s">
        <v>2</v>
      </c>
      <c r="K68" s="74"/>
      <c r="L68" s="74"/>
      <c r="M68" s="74"/>
      <c r="N68" s="72"/>
      <c r="O68" s="75"/>
      <c r="P68" s="75"/>
    </row>
    <row r="69">
      <c r="A69" s="83" t="s">
        <v>263</v>
      </c>
      <c r="B69" s="67" t="s">
        <v>26</v>
      </c>
      <c r="C69" s="76"/>
      <c r="D69" s="76"/>
      <c r="E69" s="76" t="s">
        <v>129</v>
      </c>
      <c r="F69" s="76" t="s">
        <v>129</v>
      </c>
      <c r="G69" s="71" t="str">
        <f>IFERROR(__xludf.DUMMYFUNCTION("""COMPUTED_VALUE"""),"Illinois, USA")</f>
        <v>Illinois, USA</v>
      </c>
      <c r="H69" s="69">
        <f t="shared" si="2"/>
        <v>3</v>
      </c>
      <c r="I69" s="71" t="s">
        <v>196</v>
      </c>
      <c r="J69" s="72" t="s">
        <v>2</v>
      </c>
      <c r="K69" s="74"/>
      <c r="L69" s="74"/>
      <c r="M69" s="74"/>
      <c r="N69" s="72"/>
      <c r="O69" s="75"/>
      <c r="P69" s="75"/>
    </row>
    <row r="70">
      <c r="A70" s="83" t="s">
        <v>264</v>
      </c>
      <c r="B70" s="67" t="s">
        <v>29</v>
      </c>
      <c r="C70" s="76"/>
      <c r="D70" s="76"/>
      <c r="E70" s="76" t="s">
        <v>131</v>
      </c>
      <c r="F70" s="76" t="s">
        <v>131</v>
      </c>
      <c r="G70" s="71" t="str">
        <f>IFERROR(__xludf.DUMMYFUNCTION("""COMPUTED_VALUE"""),"Missouri, USA")</f>
        <v>Missouri, USA</v>
      </c>
      <c r="H70" s="69">
        <f t="shared" si="2"/>
        <v>3</v>
      </c>
      <c r="I70" s="71" t="s">
        <v>196</v>
      </c>
      <c r="J70" s="72" t="s">
        <v>2</v>
      </c>
      <c r="K70" s="74"/>
      <c r="L70" s="74"/>
      <c r="M70" s="74"/>
      <c r="N70" s="72"/>
      <c r="O70" s="75"/>
      <c r="P70" s="75"/>
    </row>
    <row r="71">
      <c r="A71" s="83" t="s">
        <v>265</v>
      </c>
      <c r="B71" s="67" t="s">
        <v>29</v>
      </c>
      <c r="C71" s="76"/>
      <c r="D71" s="76"/>
      <c r="E71" s="76" t="s">
        <v>131</v>
      </c>
      <c r="F71" s="76" t="s">
        <v>131</v>
      </c>
      <c r="G71" s="71" t="str">
        <f>IFERROR(__xludf.DUMMYFUNCTION("""COMPUTED_VALUE"""),"New York, USA")</f>
        <v>New York, USA</v>
      </c>
      <c r="H71" s="69">
        <f t="shared" si="2"/>
        <v>21</v>
      </c>
      <c r="I71" s="71" t="s">
        <v>196</v>
      </c>
      <c r="J71" s="72" t="s">
        <v>2</v>
      </c>
      <c r="K71" s="74"/>
      <c r="L71" s="74"/>
      <c r="M71" s="74"/>
      <c r="N71" s="72"/>
      <c r="O71" s="75"/>
      <c r="P71" s="75"/>
    </row>
    <row r="72">
      <c r="A72" s="83" t="s">
        <v>266</v>
      </c>
      <c r="B72" s="67" t="s">
        <v>16</v>
      </c>
      <c r="C72" s="76"/>
      <c r="D72" s="76"/>
      <c r="E72" s="76" t="s">
        <v>134</v>
      </c>
      <c r="F72" s="76" t="s">
        <v>134</v>
      </c>
      <c r="G72" s="71" t="str">
        <f>IFERROR(__xludf.DUMMYFUNCTION("""COMPUTED_VALUE"""),"Ohio, USA")</f>
        <v>Ohio, USA</v>
      </c>
      <c r="H72" s="69">
        <f t="shared" si="2"/>
        <v>7</v>
      </c>
      <c r="I72" s="71" t="s">
        <v>196</v>
      </c>
      <c r="J72" s="72" t="s">
        <v>2</v>
      </c>
      <c r="K72" s="74"/>
      <c r="L72" s="74"/>
      <c r="M72" s="74"/>
      <c r="N72" s="72"/>
      <c r="O72" s="75"/>
      <c r="P72" s="75"/>
    </row>
    <row r="73">
      <c r="A73" s="83" t="s">
        <v>267</v>
      </c>
      <c r="B73" s="67" t="s">
        <v>29</v>
      </c>
      <c r="C73" s="76"/>
      <c r="D73" s="76"/>
      <c r="E73" s="76" t="s">
        <v>136</v>
      </c>
      <c r="F73" s="76" t="s">
        <v>136</v>
      </c>
      <c r="G73" s="71" t="str">
        <f>IFERROR(__xludf.DUMMYFUNCTION("""COMPUTED_VALUE"""),"Remote, USA")</f>
        <v>Remote, USA</v>
      </c>
      <c r="H73" s="69">
        <f t="shared" si="2"/>
        <v>52</v>
      </c>
      <c r="I73" s="71" t="s">
        <v>196</v>
      </c>
      <c r="J73" s="72" t="s">
        <v>2</v>
      </c>
      <c r="K73" s="74"/>
      <c r="L73" s="74"/>
      <c r="M73" s="74"/>
      <c r="N73" s="72"/>
      <c r="O73" s="75"/>
      <c r="P73" s="75"/>
    </row>
    <row r="74">
      <c r="A74" s="83" t="s">
        <v>268</v>
      </c>
      <c r="B74" s="67" t="s">
        <v>26</v>
      </c>
      <c r="C74" s="76"/>
      <c r="D74" s="76"/>
      <c r="E74" s="76" t="s">
        <v>137</v>
      </c>
      <c r="F74" s="76" t="s">
        <v>137</v>
      </c>
      <c r="G74" s="71" t="str">
        <f>IFERROR(__xludf.DUMMYFUNCTION("""COMPUTED_VALUE"""),"Texas, USA")</f>
        <v>Texas, USA</v>
      </c>
      <c r="H74" s="69">
        <f t="shared" si="2"/>
        <v>36</v>
      </c>
      <c r="I74" s="71" t="s">
        <v>196</v>
      </c>
      <c r="J74" s="72" t="s">
        <v>2</v>
      </c>
      <c r="K74" s="74"/>
      <c r="L74" s="74"/>
      <c r="M74" s="74"/>
      <c r="N74" s="72"/>
      <c r="O74" s="75"/>
      <c r="P74" s="75"/>
    </row>
    <row r="75">
      <c r="A75" s="83" t="s">
        <v>269</v>
      </c>
      <c r="B75" s="67" t="s">
        <v>26</v>
      </c>
      <c r="C75" s="72"/>
      <c r="D75" s="72"/>
      <c r="E75" s="72" t="s">
        <v>139</v>
      </c>
      <c r="F75" s="72" t="s">
        <v>139</v>
      </c>
      <c r="G75" s="71" t="str">
        <f>IFERROR(__xludf.DUMMYFUNCTION("""COMPUTED_VALUE"""),"Unknown")</f>
        <v>Unknown</v>
      </c>
      <c r="H75" s="69">
        <f t="shared" si="2"/>
        <v>3</v>
      </c>
      <c r="I75" s="71" t="s">
        <v>196</v>
      </c>
      <c r="J75" s="72" t="s">
        <v>2</v>
      </c>
      <c r="K75" s="74"/>
      <c r="L75" s="74"/>
      <c r="M75" s="74"/>
      <c r="N75" s="72"/>
      <c r="O75" s="75"/>
      <c r="P75" s="75"/>
    </row>
    <row r="76">
      <c r="A76" s="83" t="s">
        <v>270</v>
      </c>
      <c r="B76" s="67" t="s">
        <v>18</v>
      </c>
      <c r="C76" s="76"/>
      <c r="D76" s="76"/>
      <c r="E76" s="76" t="s">
        <v>271</v>
      </c>
      <c r="F76" s="77" t="s">
        <v>34</v>
      </c>
      <c r="G76" s="71" t="str">
        <f>IFERROR(__xludf.DUMMYFUNCTION("""COMPUTED_VALUE"""),"Vietnam")</f>
        <v>Vietnam</v>
      </c>
      <c r="H76" s="69">
        <f t="shared" si="2"/>
        <v>2</v>
      </c>
      <c r="I76" s="71" t="s">
        <v>196</v>
      </c>
      <c r="J76" s="72" t="s">
        <v>2</v>
      </c>
      <c r="K76" s="74"/>
      <c r="L76" s="74"/>
      <c r="M76" s="74"/>
      <c r="N76" s="72"/>
      <c r="O76" s="75"/>
      <c r="P76" s="75"/>
    </row>
    <row r="77">
      <c r="A77" s="83" t="s">
        <v>272</v>
      </c>
      <c r="B77" s="67" t="s">
        <v>18</v>
      </c>
      <c r="C77" s="76"/>
      <c r="D77" s="76"/>
      <c r="E77" s="76" t="s">
        <v>271</v>
      </c>
      <c r="F77" s="71" t="s">
        <v>53</v>
      </c>
      <c r="G77" s="71" t="str">
        <f>IFERROR(__xludf.DUMMYFUNCTION("""COMPUTED_VALUE"""),"Greece")</f>
        <v>Greece</v>
      </c>
      <c r="H77" s="69">
        <f t="shared" si="2"/>
        <v>1</v>
      </c>
      <c r="I77" s="71" t="s">
        <v>196</v>
      </c>
      <c r="J77" s="72" t="s">
        <v>2</v>
      </c>
      <c r="K77" s="74"/>
      <c r="L77" s="74"/>
      <c r="M77" s="74"/>
      <c r="N77" s="72"/>
      <c r="O77" s="75"/>
      <c r="P77" s="75"/>
    </row>
    <row r="78">
      <c r="A78" s="83" t="s">
        <v>273</v>
      </c>
      <c r="B78" s="67" t="s">
        <v>18</v>
      </c>
      <c r="C78" s="76"/>
      <c r="D78" s="76"/>
      <c r="E78" s="76" t="s">
        <v>271</v>
      </c>
      <c r="F78" s="71" t="s">
        <v>89</v>
      </c>
      <c r="G78" s="71" t="str">
        <f>IFERROR(__xludf.DUMMYFUNCTION("""COMPUTED_VALUE"""),"Ireland")</f>
        <v>Ireland</v>
      </c>
      <c r="H78" s="69">
        <f t="shared" si="2"/>
        <v>1</v>
      </c>
      <c r="I78" s="71" t="s">
        <v>196</v>
      </c>
      <c r="J78" s="72" t="s">
        <v>2</v>
      </c>
      <c r="K78" s="74"/>
      <c r="L78" s="74"/>
      <c r="M78" s="74"/>
      <c r="N78" s="72"/>
      <c r="O78" s="75"/>
      <c r="P78" s="75"/>
    </row>
    <row r="79">
      <c r="A79" s="83" t="s">
        <v>274</v>
      </c>
      <c r="B79" s="67" t="s">
        <v>18</v>
      </c>
      <c r="C79" s="76"/>
      <c r="D79" s="76"/>
      <c r="E79" s="76" t="s">
        <v>271</v>
      </c>
      <c r="F79" s="71" t="s">
        <v>132</v>
      </c>
      <c r="G79" s="71" t="str">
        <f>IFERROR(__xludf.DUMMYFUNCTION("""COMPUTED_VALUE"""),"New Zealand")</f>
        <v>New Zealand</v>
      </c>
      <c r="H79" s="69">
        <f t="shared" si="2"/>
        <v>1</v>
      </c>
      <c r="I79" s="71" t="s">
        <v>196</v>
      </c>
      <c r="J79" s="72" t="s">
        <v>2</v>
      </c>
      <c r="K79" s="74"/>
      <c r="L79" s="74"/>
      <c r="M79" s="74"/>
      <c r="N79" s="72"/>
      <c r="O79" s="75"/>
      <c r="P79" s="75"/>
    </row>
    <row r="80">
      <c r="A80" s="83" t="s">
        <v>275</v>
      </c>
      <c r="B80" s="67" t="s">
        <v>20</v>
      </c>
      <c r="C80" s="76"/>
      <c r="D80" s="76"/>
      <c r="E80" s="76" t="s">
        <v>142</v>
      </c>
      <c r="F80" s="76" t="s">
        <v>142</v>
      </c>
      <c r="G80" s="71" t="str">
        <f>IFERROR(__xludf.DUMMYFUNCTION("""COMPUTED_VALUE"""),"Norway")</f>
        <v>Norway</v>
      </c>
      <c r="H80" s="69">
        <f t="shared" si="2"/>
        <v>2</v>
      </c>
      <c r="I80" s="71" t="s">
        <v>196</v>
      </c>
      <c r="J80" s="72" t="s">
        <v>2</v>
      </c>
      <c r="K80" s="74"/>
      <c r="L80" s="74"/>
      <c r="M80" s="74"/>
      <c r="N80" s="72"/>
      <c r="O80" s="75"/>
      <c r="P80" s="75"/>
    </row>
    <row r="81">
      <c r="A81" s="83" t="s">
        <v>276</v>
      </c>
      <c r="B81" s="67" t="s">
        <v>29</v>
      </c>
      <c r="C81" s="76"/>
      <c r="D81" s="76"/>
      <c r="E81" s="76" t="s">
        <v>148</v>
      </c>
      <c r="F81" s="76" t="s">
        <v>148</v>
      </c>
      <c r="G81" s="71" t="str">
        <f>IFERROR(__xludf.DUMMYFUNCTION("""COMPUTED_VALUE"""),"Poland")</f>
        <v>Poland</v>
      </c>
      <c r="H81" s="69">
        <f t="shared" si="2"/>
        <v>1</v>
      </c>
      <c r="I81" s="71" t="s">
        <v>196</v>
      </c>
      <c r="J81" s="72" t="s">
        <v>2</v>
      </c>
      <c r="K81" s="74"/>
      <c r="L81" s="74"/>
      <c r="M81" s="74"/>
      <c r="N81" s="72"/>
      <c r="O81" s="75"/>
      <c r="P81" s="75"/>
    </row>
    <row r="82">
      <c r="A82" s="83" t="s">
        <v>277</v>
      </c>
      <c r="B82" s="67" t="s">
        <v>29</v>
      </c>
      <c r="C82" s="76"/>
      <c r="D82" s="76"/>
      <c r="E82" s="76" t="s">
        <v>149</v>
      </c>
      <c r="F82" s="76" t="s">
        <v>149</v>
      </c>
      <c r="G82" s="71" t="str">
        <f>IFERROR(__xludf.DUMMYFUNCTION("""COMPUTED_VALUE"""),"Slovenia")</f>
        <v>Slovenia</v>
      </c>
      <c r="H82" s="69">
        <f t="shared" si="2"/>
        <v>1</v>
      </c>
      <c r="I82" s="71" t="s">
        <v>196</v>
      </c>
      <c r="J82" s="72" t="s">
        <v>2</v>
      </c>
      <c r="K82" s="74"/>
      <c r="L82" s="74"/>
      <c r="M82" s="74"/>
      <c r="N82" s="72"/>
      <c r="O82" s="75"/>
      <c r="P82" s="75"/>
    </row>
    <row r="83">
      <c r="A83" s="83" t="s">
        <v>278</v>
      </c>
      <c r="B83" s="67" t="s">
        <v>24</v>
      </c>
      <c r="C83" s="84"/>
      <c r="D83" s="84"/>
      <c r="E83" s="84" t="s">
        <v>23</v>
      </c>
      <c r="F83" s="84" t="s">
        <v>23</v>
      </c>
      <c r="G83" s="71" t="str">
        <f>IFERROR(__xludf.DUMMYFUNCTION("""COMPUTED_VALUE"""),"South Korea")</f>
        <v>South Korea</v>
      </c>
      <c r="H83" s="69">
        <f t="shared" si="2"/>
        <v>2</v>
      </c>
      <c r="I83" s="71" t="s">
        <v>196</v>
      </c>
      <c r="J83" s="71" t="s">
        <v>5</v>
      </c>
      <c r="K83" s="74"/>
      <c r="L83" s="74"/>
      <c r="M83" s="74"/>
      <c r="N83" s="72">
        <v>2.0</v>
      </c>
      <c r="O83" s="75"/>
      <c r="P83" s="75"/>
    </row>
    <row r="84">
      <c r="A84" s="83" t="s">
        <v>279</v>
      </c>
      <c r="B84" s="67" t="s">
        <v>20</v>
      </c>
      <c r="C84" s="72"/>
      <c r="D84" s="72"/>
      <c r="E84" s="72" t="s">
        <v>30</v>
      </c>
      <c r="F84" s="72" t="s">
        <v>30</v>
      </c>
      <c r="G84" s="71" t="str">
        <f>IFERROR(__xludf.DUMMYFUNCTION("""COMPUTED_VALUE"""),"Georgia, USA")</f>
        <v>Georgia, USA</v>
      </c>
      <c r="H84" s="69">
        <f t="shared" si="2"/>
        <v>4</v>
      </c>
      <c r="I84" s="71" t="s">
        <v>196</v>
      </c>
      <c r="J84" s="71" t="s">
        <v>5</v>
      </c>
      <c r="K84" s="74"/>
      <c r="L84" s="74"/>
      <c r="M84" s="74"/>
      <c r="N84" s="72">
        <v>5.0</v>
      </c>
      <c r="O84" s="75"/>
      <c r="P84" s="75"/>
    </row>
    <row r="85">
      <c r="A85" s="118">
        <v>45660.0</v>
      </c>
      <c r="B85" s="67" t="s">
        <v>18</v>
      </c>
      <c r="C85" s="84"/>
      <c r="D85" s="84"/>
      <c r="E85" s="84" t="s">
        <v>35</v>
      </c>
      <c r="F85" s="84" t="s">
        <v>35</v>
      </c>
      <c r="G85" s="71" t="str">
        <f>IFERROR(__xludf.DUMMYFUNCTION("""COMPUTED_VALUE"""),"Indiana, USA")</f>
        <v>Indiana, USA</v>
      </c>
      <c r="H85" s="69">
        <f t="shared" si="2"/>
        <v>2</v>
      </c>
      <c r="I85" s="71" t="s">
        <v>196</v>
      </c>
      <c r="J85" s="71" t="s">
        <v>5</v>
      </c>
      <c r="K85" s="74"/>
      <c r="L85" s="74"/>
      <c r="M85" s="74"/>
      <c r="N85" s="72">
        <v>2.0</v>
      </c>
      <c r="O85" s="75"/>
      <c r="P85" s="75"/>
    </row>
    <row r="86">
      <c r="A86" s="83" t="s">
        <v>280</v>
      </c>
      <c r="B86" s="67" t="s">
        <v>18</v>
      </c>
      <c r="C86" s="84"/>
      <c r="D86" s="84"/>
      <c r="E86" s="84" t="s">
        <v>35</v>
      </c>
      <c r="F86" s="84" t="s">
        <v>35</v>
      </c>
      <c r="G86" s="71" t="str">
        <f>IFERROR(__xludf.DUMMYFUNCTION("""COMPUTED_VALUE"""),"Massachusetts, USA")</f>
        <v>Massachusetts, USA</v>
      </c>
      <c r="H86" s="69">
        <f t="shared" si="2"/>
        <v>2</v>
      </c>
      <c r="I86" s="71" t="s">
        <v>196</v>
      </c>
      <c r="J86" s="71" t="s">
        <v>5</v>
      </c>
      <c r="K86" s="74"/>
      <c r="L86" s="74"/>
      <c r="M86" s="74"/>
      <c r="N86" s="72">
        <v>1.0</v>
      </c>
      <c r="O86" s="75"/>
      <c r="P86" s="75"/>
    </row>
    <row r="87">
      <c r="A87" s="83" t="s">
        <v>281</v>
      </c>
      <c r="B87" s="67" t="s">
        <v>18</v>
      </c>
      <c r="C87" s="84"/>
      <c r="D87" s="84"/>
      <c r="E87" s="84" t="s">
        <v>35</v>
      </c>
      <c r="F87" s="84" t="s">
        <v>35</v>
      </c>
      <c r="G87" s="71" t="str">
        <f>IFERROR(__xludf.DUMMYFUNCTION("""COMPUTED_VALUE"""),"Minnesota, USA")</f>
        <v>Minnesota, USA</v>
      </c>
      <c r="H87" s="69">
        <f t="shared" si="2"/>
        <v>2</v>
      </c>
      <c r="I87" s="71" t="s">
        <v>196</v>
      </c>
      <c r="J87" s="71" t="s">
        <v>5</v>
      </c>
      <c r="K87" s="74"/>
      <c r="L87" s="74"/>
      <c r="M87" s="74"/>
      <c r="N87" s="72">
        <v>1.0</v>
      </c>
      <c r="O87" s="75"/>
      <c r="P87" s="75"/>
    </row>
    <row r="88">
      <c r="A88" s="83" t="s">
        <v>282</v>
      </c>
      <c r="B88" s="67" t="s">
        <v>18</v>
      </c>
      <c r="C88" s="84"/>
      <c r="D88" s="84"/>
      <c r="E88" s="84" t="s">
        <v>35</v>
      </c>
      <c r="F88" s="84" t="s">
        <v>35</v>
      </c>
      <c r="G88" s="71" t="str">
        <f>IFERROR(__xludf.DUMMYFUNCTION("""COMPUTED_VALUE"""),"Nevada, USA")</f>
        <v>Nevada, USA</v>
      </c>
      <c r="H88" s="69">
        <f t="shared" si="2"/>
        <v>3</v>
      </c>
      <c r="I88" s="71" t="s">
        <v>196</v>
      </c>
      <c r="J88" s="71" t="s">
        <v>5</v>
      </c>
      <c r="K88" s="74"/>
      <c r="L88" s="74"/>
      <c r="M88" s="74"/>
      <c r="N88" s="72">
        <v>1.0</v>
      </c>
      <c r="O88" s="75"/>
      <c r="P88" s="75"/>
    </row>
    <row r="89">
      <c r="A89" s="83" t="s">
        <v>283</v>
      </c>
      <c r="B89" s="67" t="s">
        <v>18</v>
      </c>
      <c r="C89" s="84"/>
      <c r="D89" s="84"/>
      <c r="E89" s="84" t="s">
        <v>35</v>
      </c>
      <c r="F89" s="84" t="s">
        <v>35</v>
      </c>
      <c r="G89" s="71" t="str">
        <f>IFERROR(__xludf.DUMMYFUNCTION("""COMPUTED_VALUE"""),"Washington, D.C., USA")</f>
        <v>Washington, D.C., USA</v>
      </c>
      <c r="H89" s="69">
        <f t="shared" si="2"/>
        <v>5</v>
      </c>
      <c r="I89" s="71" t="s">
        <v>196</v>
      </c>
      <c r="J89" s="71" t="s">
        <v>5</v>
      </c>
      <c r="K89" s="74"/>
      <c r="L89" s="74"/>
      <c r="M89" s="74"/>
      <c r="N89" s="72">
        <v>1.0</v>
      </c>
      <c r="O89" s="75"/>
      <c r="P89" s="75"/>
    </row>
    <row r="90">
      <c r="A90" s="83" t="s">
        <v>284</v>
      </c>
      <c r="B90" s="67" t="s">
        <v>18</v>
      </c>
      <c r="C90" s="84"/>
      <c r="D90" s="84"/>
      <c r="E90" s="84" t="s">
        <v>35</v>
      </c>
      <c r="F90" s="84" t="s">
        <v>35</v>
      </c>
      <c r="G90" s="71" t="str">
        <f>IFERROR(__xludf.DUMMYFUNCTION("""COMPUTED_VALUE"""),"Wyoming, USA")</f>
        <v>Wyoming, USA</v>
      </c>
      <c r="H90" s="69">
        <f t="shared" si="2"/>
        <v>1</v>
      </c>
      <c r="I90" s="71" t="s">
        <v>196</v>
      </c>
      <c r="J90" s="71" t="s">
        <v>5</v>
      </c>
      <c r="K90" s="74"/>
      <c r="L90" s="74"/>
      <c r="M90" s="74"/>
      <c r="N90" s="72">
        <v>1.0</v>
      </c>
      <c r="O90" s="75"/>
      <c r="P90" s="75"/>
    </row>
    <row r="91">
      <c r="A91" s="83" t="s">
        <v>285</v>
      </c>
      <c r="B91" s="67" t="s">
        <v>18</v>
      </c>
      <c r="C91" s="84"/>
      <c r="D91" s="84"/>
      <c r="E91" s="84" t="s">
        <v>35</v>
      </c>
      <c r="F91" s="84" t="s">
        <v>35</v>
      </c>
      <c r="G91" s="71" t="str">
        <f>IFERROR(__xludf.DUMMYFUNCTION("""COMPUTED_VALUE"""),"Austria")</f>
        <v>Austria</v>
      </c>
      <c r="H91" s="69">
        <f t="shared" si="2"/>
        <v>9</v>
      </c>
      <c r="I91" s="71" t="s">
        <v>196</v>
      </c>
      <c r="J91" s="71" t="s">
        <v>5</v>
      </c>
      <c r="K91" s="74"/>
      <c r="L91" s="74"/>
      <c r="M91" s="74"/>
      <c r="N91" s="72">
        <v>1.0</v>
      </c>
      <c r="O91" s="75"/>
      <c r="P91" s="75"/>
    </row>
    <row r="92">
      <c r="A92" s="83" t="s">
        <v>286</v>
      </c>
      <c r="B92" s="67" t="s">
        <v>18</v>
      </c>
      <c r="C92" s="84"/>
      <c r="D92" s="84"/>
      <c r="E92" s="84" t="s">
        <v>35</v>
      </c>
      <c r="F92" s="84" t="s">
        <v>35</v>
      </c>
      <c r="G92" s="71" t="str">
        <f>IFERROR(__xludf.DUMMYFUNCTION("""COMPUTED_VALUE"""),"Denmark")</f>
        <v>Denmark</v>
      </c>
      <c r="H92" s="69">
        <f t="shared" si="2"/>
        <v>1</v>
      </c>
      <c r="I92" s="71" t="s">
        <v>196</v>
      </c>
      <c r="J92" s="71" t="s">
        <v>5</v>
      </c>
      <c r="K92" s="74"/>
      <c r="L92" s="74"/>
      <c r="M92" s="74"/>
      <c r="N92" s="72">
        <v>1.0</v>
      </c>
      <c r="O92" s="75"/>
      <c r="P92" s="75"/>
    </row>
    <row r="93">
      <c r="A93" s="83" t="s">
        <v>287</v>
      </c>
      <c r="B93" s="67" t="s">
        <v>18</v>
      </c>
      <c r="C93" s="84"/>
      <c r="D93" s="84"/>
      <c r="E93" s="84" t="s">
        <v>35</v>
      </c>
      <c r="F93" s="84" t="s">
        <v>35</v>
      </c>
      <c r="G93" s="71" t="str">
        <f>IFERROR(__xludf.DUMMYFUNCTION("""COMPUTED_VALUE"""),"Liechtenstein")</f>
        <v>Liechtenstein</v>
      </c>
      <c r="H93" s="69">
        <f t="shared" si="2"/>
        <v>1</v>
      </c>
      <c r="I93" s="71" t="s">
        <v>196</v>
      </c>
      <c r="J93" s="71" t="s">
        <v>5</v>
      </c>
      <c r="K93" s="74"/>
      <c r="L93" s="74"/>
      <c r="M93" s="74"/>
      <c r="N93" s="72">
        <v>1.0</v>
      </c>
      <c r="O93" s="75"/>
      <c r="P93" s="75"/>
    </row>
    <row r="94">
      <c r="A94" s="83" t="s">
        <v>288</v>
      </c>
      <c r="B94" s="67" t="s">
        <v>18</v>
      </c>
      <c r="C94" s="84"/>
      <c r="D94" s="84"/>
      <c r="E94" s="84" t="s">
        <v>35</v>
      </c>
      <c r="F94" s="84" t="s">
        <v>35</v>
      </c>
      <c r="G94" s="71" t="str">
        <f>IFERROR(__xludf.DUMMYFUNCTION("""COMPUTED_VALUE"""),"Pakistan")</f>
        <v>Pakistan</v>
      </c>
      <c r="H94" s="69">
        <f t="shared" si="2"/>
        <v>1</v>
      </c>
      <c r="I94" s="71" t="s">
        <v>196</v>
      </c>
      <c r="J94" s="71" t="s">
        <v>5</v>
      </c>
      <c r="K94" s="74"/>
      <c r="L94" s="74"/>
      <c r="M94" s="74"/>
      <c r="N94" s="72">
        <v>1.0</v>
      </c>
      <c r="O94" s="75"/>
      <c r="P94" s="75"/>
    </row>
    <row r="95">
      <c r="A95" s="83" t="s">
        <v>289</v>
      </c>
      <c r="B95" s="89" t="s">
        <v>16</v>
      </c>
      <c r="C95" s="84"/>
      <c r="D95" s="84"/>
      <c r="E95" s="84" t="s">
        <v>37</v>
      </c>
      <c r="F95" s="84" t="s">
        <v>37</v>
      </c>
      <c r="G95" s="71" t="str">
        <f>IFERROR(__xludf.DUMMYFUNCTION("""COMPUTED_VALUE"""),"Taiwan")</f>
        <v>Taiwan</v>
      </c>
      <c r="H95" s="69">
        <f t="shared" si="2"/>
        <v>1</v>
      </c>
      <c r="I95" s="71" t="s">
        <v>196</v>
      </c>
      <c r="J95" s="71" t="s">
        <v>5</v>
      </c>
      <c r="K95" s="74"/>
      <c r="L95" s="74"/>
      <c r="M95" s="74"/>
      <c r="N95" s="72">
        <v>1.0</v>
      </c>
      <c r="O95" s="75"/>
      <c r="P95" s="75"/>
    </row>
    <row r="96">
      <c r="A96" s="83" t="s">
        <v>290</v>
      </c>
      <c r="B96" s="67" t="s">
        <v>26</v>
      </c>
      <c r="C96" s="84"/>
      <c r="D96" s="84"/>
      <c r="E96" s="84" t="s">
        <v>44</v>
      </c>
      <c r="F96" s="84" t="s">
        <v>44</v>
      </c>
      <c r="G96" s="71" t="str">
        <f>IFERROR(__xludf.DUMMYFUNCTION("""COMPUTED_VALUE"""),"Turkey")</f>
        <v>Turkey</v>
      </c>
      <c r="H96" s="69">
        <f t="shared" si="2"/>
        <v>1</v>
      </c>
      <c r="I96" s="71" t="s">
        <v>196</v>
      </c>
      <c r="J96" s="71" t="s">
        <v>5</v>
      </c>
      <c r="K96" s="74"/>
      <c r="L96" s="74"/>
      <c r="M96" s="74"/>
      <c r="N96" s="72">
        <v>2.0</v>
      </c>
      <c r="O96" s="75"/>
      <c r="P96" s="75"/>
    </row>
    <row r="97">
      <c r="A97" s="83" t="s">
        <v>291</v>
      </c>
      <c r="B97" s="67" t="s">
        <v>18</v>
      </c>
      <c r="C97" s="84"/>
      <c r="D97" s="84"/>
      <c r="E97" s="84" t="s">
        <v>49</v>
      </c>
      <c r="F97" s="84" t="s">
        <v>49</v>
      </c>
      <c r="G97" s="71" t="str">
        <f>IFERROR(__xludf.DUMMYFUNCTION("""COMPUTED_VALUE"""),"Alabama, USA")</f>
        <v>Alabama, USA</v>
      </c>
      <c r="H97" s="69">
        <f t="shared" si="2"/>
        <v>1</v>
      </c>
      <c r="I97" s="71" t="s">
        <v>196</v>
      </c>
      <c r="J97" s="71" t="s">
        <v>5</v>
      </c>
      <c r="K97" s="74"/>
      <c r="L97" s="74"/>
      <c r="M97" s="74"/>
      <c r="N97" s="72">
        <v>1.0</v>
      </c>
      <c r="O97" s="75"/>
      <c r="P97" s="75"/>
    </row>
    <row r="98">
      <c r="A98" s="83" t="s">
        <v>292</v>
      </c>
      <c r="B98" s="67" t="s">
        <v>18</v>
      </c>
      <c r="C98" s="84"/>
      <c r="D98" s="84"/>
      <c r="E98" s="84" t="s">
        <v>49</v>
      </c>
      <c r="F98" s="84" t="s">
        <v>49</v>
      </c>
      <c r="G98" s="71" t="str">
        <f>IFERROR(__xludf.DUMMYFUNCTION("""COMPUTED_VALUE"""),"Arkansas, USA")</f>
        <v>Arkansas, USA</v>
      </c>
      <c r="H98" s="69">
        <f t="shared" si="2"/>
        <v>1</v>
      </c>
      <c r="I98" s="71" t="s">
        <v>196</v>
      </c>
      <c r="J98" s="71" t="s">
        <v>5</v>
      </c>
      <c r="K98" s="74"/>
      <c r="L98" s="74"/>
      <c r="M98" s="74"/>
      <c r="N98" s="72">
        <v>1.0</v>
      </c>
      <c r="O98" s="75"/>
      <c r="P98" s="75"/>
    </row>
    <row r="99">
      <c r="A99" s="83" t="s">
        <v>293</v>
      </c>
      <c r="B99" s="89" t="s">
        <v>26</v>
      </c>
      <c r="C99" s="84"/>
      <c r="D99" s="84"/>
      <c r="E99" s="84" t="s">
        <v>50</v>
      </c>
      <c r="F99" s="84" t="s">
        <v>50</v>
      </c>
      <c r="G99" s="71" t="str">
        <f>IFERROR(__xludf.DUMMYFUNCTION("""COMPUTED_VALUE"""),"Hawaii, USA")</f>
        <v>Hawaii, USA</v>
      </c>
      <c r="H99" s="69">
        <f t="shared" si="2"/>
        <v>1</v>
      </c>
      <c r="I99" s="71" t="s">
        <v>196</v>
      </c>
      <c r="J99" s="71" t="s">
        <v>5</v>
      </c>
      <c r="K99" s="74"/>
      <c r="L99" s="74"/>
      <c r="M99" s="74"/>
      <c r="N99" s="72">
        <v>1.0</v>
      </c>
      <c r="O99" s="75"/>
      <c r="P99" s="75"/>
    </row>
    <row r="100">
      <c r="A100" s="83" t="s">
        <v>294</v>
      </c>
      <c r="B100" s="89" t="s">
        <v>26</v>
      </c>
      <c r="C100" s="84"/>
      <c r="D100" s="84"/>
      <c r="E100" s="84" t="s">
        <v>54</v>
      </c>
      <c r="F100" s="84" t="s">
        <v>54</v>
      </c>
      <c r="G100" s="71" t="str">
        <f>IFERROR(__xludf.DUMMYFUNCTION("""COMPUTED_VALUE"""),"Idaho, USA")</f>
        <v>Idaho, USA</v>
      </c>
      <c r="H100" s="69">
        <f t="shared" si="2"/>
        <v>1</v>
      </c>
      <c r="I100" s="71" t="s">
        <v>196</v>
      </c>
      <c r="J100" s="71" t="s">
        <v>5</v>
      </c>
      <c r="K100" s="74"/>
      <c r="L100" s="74"/>
      <c r="M100" s="74"/>
      <c r="N100" s="72">
        <v>2.0</v>
      </c>
      <c r="O100" s="75"/>
      <c r="P100" s="75"/>
    </row>
    <row r="101">
      <c r="A101" s="83" t="s">
        <v>295</v>
      </c>
      <c r="B101" s="89" t="s">
        <v>26</v>
      </c>
      <c r="C101" s="84"/>
      <c r="D101" s="84"/>
      <c r="E101" s="84" t="s">
        <v>54</v>
      </c>
      <c r="F101" s="84" t="s">
        <v>54</v>
      </c>
      <c r="G101" s="71" t="str">
        <f>IFERROR(__xludf.DUMMYFUNCTION("""COMPUTED_VALUE"""),"Kentucky, USA")</f>
        <v>Kentucky, USA</v>
      </c>
      <c r="H101" s="69">
        <f t="shared" si="2"/>
        <v>1</v>
      </c>
      <c r="I101" s="71" t="s">
        <v>196</v>
      </c>
      <c r="J101" s="71" t="s">
        <v>5</v>
      </c>
      <c r="K101" s="74"/>
      <c r="L101" s="74"/>
      <c r="M101" s="74"/>
      <c r="N101" s="72">
        <v>1.0</v>
      </c>
      <c r="O101" s="75"/>
      <c r="P101" s="75"/>
    </row>
    <row r="102">
      <c r="A102" s="83" t="s">
        <v>296</v>
      </c>
      <c r="B102" s="89" t="s">
        <v>26</v>
      </c>
      <c r="C102" s="84"/>
      <c r="D102" s="84"/>
      <c r="E102" s="84" t="s">
        <v>54</v>
      </c>
      <c r="F102" s="84" t="s">
        <v>54</v>
      </c>
      <c r="G102" s="71" t="str">
        <f>IFERROR(__xludf.DUMMYFUNCTION("""COMPUTED_VALUE"""),"Maryland, USA")</f>
        <v>Maryland, USA</v>
      </c>
      <c r="H102" s="69">
        <f t="shared" si="2"/>
        <v>1</v>
      </c>
      <c r="I102" s="71" t="s">
        <v>196</v>
      </c>
      <c r="J102" s="71" t="s">
        <v>5</v>
      </c>
      <c r="K102" s="74"/>
      <c r="L102" s="74"/>
      <c r="M102" s="74"/>
      <c r="N102" s="72">
        <v>1.0</v>
      </c>
      <c r="O102" s="75"/>
      <c r="P102" s="75"/>
    </row>
    <row r="103">
      <c r="A103" s="83" t="s">
        <v>297</v>
      </c>
      <c r="B103" s="89" t="s">
        <v>26</v>
      </c>
      <c r="C103" s="84"/>
      <c r="D103" s="84"/>
      <c r="E103" s="84" t="s">
        <v>54</v>
      </c>
      <c r="F103" s="84" t="s">
        <v>54</v>
      </c>
      <c r="G103" s="71" t="str">
        <f>IFERROR(__xludf.DUMMYFUNCTION("""COMPUTED_VALUE"""),"Mississippi, USA")</f>
        <v>Mississippi, USA</v>
      </c>
      <c r="H103" s="69">
        <f t="shared" si="2"/>
        <v>1</v>
      </c>
      <c r="I103" s="71" t="s">
        <v>196</v>
      </c>
      <c r="J103" s="71" t="s">
        <v>5</v>
      </c>
      <c r="K103" s="74"/>
      <c r="L103" s="74"/>
      <c r="M103" s="74"/>
      <c r="N103" s="72">
        <v>3.0</v>
      </c>
      <c r="O103" s="75"/>
      <c r="P103" s="75"/>
    </row>
    <row r="104">
      <c r="A104" s="83" t="s">
        <v>298</v>
      </c>
      <c r="B104" s="89" t="s">
        <v>26</v>
      </c>
      <c r="C104" s="84"/>
      <c r="D104" s="84"/>
      <c r="E104" s="84" t="s">
        <v>54</v>
      </c>
      <c r="F104" s="84" t="s">
        <v>54</v>
      </c>
      <c r="G104" s="71" t="str">
        <f>IFERROR(__xludf.DUMMYFUNCTION("""COMPUTED_VALUE"""),"North Carolina, USA")</f>
        <v>North Carolina, USA</v>
      </c>
      <c r="H104" s="69">
        <f t="shared" si="2"/>
        <v>4</v>
      </c>
      <c r="I104" s="71" t="s">
        <v>196</v>
      </c>
      <c r="J104" s="71" t="s">
        <v>5</v>
      </c>
      <c r="K104" s="74"/>
      <c r="L104" s="74"/>
      <c r="M104" s="74"/>
      <c r="N104" s="72">
        <v>1.0</v>
      </c>
      <c r="O104" s="75"/>
      <c r="P104" s="75"/>
    </row>
    <row r="105">
      <c r="A105" s="83" t="s">
        <v>299</v>
      </c>
      <c r="B105" s="89" t="s">
        <v>26</v>
      </c>
      <c r="C105" s="84"/>
      <c r="D105" s="84"/>
      <c r="E105" s="84" t="s">
        <v>54</v>
      </c>
      <c r="F105" s="84" t="s">
        <v>54</v>
      </c>
      <c r="G105" s="71" t="str">
        <f>IFERROR(__xludf.DUMMYFUNCTION("""COMPUTED_VALUE"""),"Oregon, USA")</f>
        <v>Oregon, USA</v>
      </c>
      <c r="H105" s="69">
        <f t="shared" si="2"/>
        <v>1</v>
      </c>
      <c r="I105" s="71" t="s">
        <v>196</v>
      </c>
      <c r="J105" s="71" t="s">
        <v>5</v>
      </c>
      <c r="K105" s="74"/>
      <c r="L105" s="74"/>
      <c r="M105" s="74"/>
      <c r="N105" s="72">
        <v>1.0</v>
      </c>
      <c r="O105" s="75"/>
      <c r="P105" s="75"/>
    </row>
    <row r="106">
      <c r="A106" s="83" t="s">
        <v>300</v>
      </c>
      <c r="B106" s="89" t="s">
        <v>26</v>
      </c>
      <c r="C106" s="84"/>
      <c r="D106" s="84"/>
      <c r="E106" s="84" t="s">
        <v>56</v>
      </c>
      <c r="F106" s="84" t="s">
        <v>56</v>
      </c>
      <c r="G106" s="71" t="str">
        <f>IFERROR(__xludf.DUMMYFUNCTION("""COMPUTED_VALUE"""),"Pennsylvania, USA")</f>
        <v>Pennsylvania, USA</v>
      </c>
      <c r="H106" s="69">
        <f t="shared" si="2"/>
        <v>1</v>
      </c>
      <c r="I106" s="71" t="s">
        <v>196</v>
      </c>
      <c r="J106" s="71" t="s">
        <v>5</v>
      </c>
      <c r="K106" s="74"/>
      <c r="L106" s="74"/>
      <c r="M106" s="74"/>
      <c r="N106" s="72">
        <v>2.0</v>
      </c>
      <c r="O106" s="75"/>
      <c r="P106" s="75"/>
    </row>
    <row r="107">
      <c r="A107" s="83" t="s">
        <v>301</v>
      </c>
      <c r="B107" s="89" t="s">
        <v>26</v>
      </c>
      <c r="C107" s="84"/>
      <c r="D107" s="84"/>
      <c r="E107" s="84" t="s">
        <v>56</v>
      </c>
      <c r="F107" s="84" t="s">
        <v>56</v>
      </c>
      <c r="G107" s="71" t="str">
        <f>IFERROR(__xludf.DUMMYFUNCTION("""COMPUTED_VALUE"""),"Venezuela")</f>
        <v>Venezuela</v>
      </c>
      <c r="H107" s="69">
        <f t="shared" si="2"/>
        <v>1</v>
      </c>
      <c r="I107" s="71" t="s">
        <v>196</v>
      </c>
      <c r="J107" s="71" t="s">
        <v>5</v>
      </c>
      <c r="K107" s="74"/>
      <c r="L107" s="74"/>
      <c r="M107" s="74"/>
      <c r="N107" s="72">
        <v>1.0</v>
      </c>
      <c r="O107" s="75"/>
      <c r="P107" s="75"/>
    </row>
    <row r="108">
      <c r="A108" s="83" t="s">
        <v>302</v>
      </c>
      <c r="B108" s="89" t="s">
        <v>26</v>
      </c>
      <c r="C108" s="84"/>
      <c r="D108" s="84"/>
      <c r="E108" s="84" t="s">
        <v>56</v>
      </c>
      <c r="F108" s="84" t="s">
        <v>56</v>
      </c>
      <c r="G108" s="71" t="str">
        <f>IFERROR(__xludf.DUMMYFUNCTION("""COMPUTED_VALUE"""),"Serbia")</f>
        <v>Serbia</v>
      </c>
      <c r="H108" s="69">
        <f t="shared" si="2"/>
        <v>1</v>
      </c>
      <c r="I108" s="71" t="s">
        <v>196</v>
      </c>
      <c r="J108" s="71" t="s">
        <v>5</v>
      </c>
      <c r="K108" s="74"/>
      <c r="L108" s="74"/>
      <c r="M108" s="74"/>
      <c r="N108" s="72">
        <v>1.0</v>
      </c>
      <c r="O108" s="75"/>
      <c r="P108" s="75"/>
    </row>
    <row r="109">
      <c r="A109" s="83" t="s">
        <v>303</v>
      </c>
      <c r="B109" s="67" t="s">
        <v>20</v>
      </c>
      <c r="C109" s="84"/>
      <c r="D109" s="84"/>
      <c r="E109" s="84" t="s">
        <v>60</v>
      </c>
      <c r="F109" s="84" t="s">
        <v>60</v>
      </c>
      <c r="G109" s="71"/>
      <c r="H109" s="69">
        <f t="shared" si="2"/>
        <v>0</v>
      </c>
      <c r="I109" s="71" t="s">
        <v>196</v>
      </c>
      <c r="J109" s="71" t="s">
        <v>5</v>
      </c>
      <c r="K109" s="74"/>
      <c r="L109" s="74"/>
      <c r="M109" s="74"/>
      <c r="N109" s="72">
        <v>6.0</v>
      </c>
      <c r="O109" s="75"/>
      <c r="P109" s="75"/>
    </row>
    <row r="110">
      <c r="A110" s="83" t="s">
        <v>304</v>
      </c>
      <c r="B110" s="67" t="s">
        <v>16</v>
      </c>
      <c r="C110" s="84"/>
      <c r="D110" s="84"/>
      <c r="E110" s="84" t="s">
        <v>64</v>
      </c>
      <c r="F110" s="84" t="s">
        <v>64</v>
      </c>
      <c r="G110" s="71"/>
      <c r="H110" s="69">
        <f t="shared" si="2"/>
        <v>0</v>
      </c>
      <c r="I110" s="71" t="s">
        <v>196</v>
      </c>
      <c r="J110" s="71" t="s">
        <v>5</v>
      </c>
      <c r="K110" s="74"/>
      <c r="L110" s="74"/>
      <c r="M110" s="74"/>
      <c r="N110" s="72">
        <v>1.0</v>
      </c>
      <c r="O110" s="75"/>
      <c r="P110" s="75"/>
    </row>
    <row r="111">
      <c r="A111" s="83" t="s">
        <v>305</v>
      </c>
      <c r="B111" s="67" t="s">
        <v>16</v>
      </c>
      <c r="C111" s="84"/>
      <c r="D111" s="84"/>
      <c r="E111" s="84" t="s">
        <v>64</v>
      </c>
      <c r="F111" s="84" t="s">
        <v>64</v>
      </c>
      <c r="G111" s="71"/>
      <c r="H111" s="69">
        <f t="shared" si="2"/>
        <v>0</v>
      </c>
      <c r="I111" s="71" t="s">
        <v>196</v>
      </c>
      <c r="J111" s="71" t="s">
        <v>5</v>
      </c>
      <c r="K111" s="74"/>
      <c r="L111" s="74"/>
      <c r="M111" s="74"/>
      <c r="N111" s="72">
        <v>2.0</v>
      </c>
      <c r="O111" s="75"/>
      <c r="P111" s="75"/>
    </row>
    <row r="112">
      <c r="A112" s="83" t="s">
        <v>306</v>
      </c>
      <c r="B112" s="67" t="s">
        <v>16</v>
      </c>
      <c r="C112" s="84"/>
      <c r="D112" s="84"/>
      <c r="E112" s="84" t="s">
        <v>68</v>
      </c>
      <c r="F112" s="84" t="s">
        <v>68</v>
      </c>
      <c r="G112" s="71"/>
      <c r="H112" s="69">
        <f t="shared" si="2"/>
        <v>0</v>
      </c>
      <c r="I112" s="71" t="s">
        <v>196</v>
      </c>
      <c r="J112" s="71" t="s">
        <v>5</v>
      </c>
      <c r="K112" s="74"/>
      <c r="L112" s="74"/>
      <c r="M112" s="74"/>
      <c r="N112" s="72">
        <v>1.0</v>
      </c>
      <c r="O112" s="75"/>
      <c r="P112" s="75"/>
    </row>
    <row r="113">
      <c r="A113" s="83" t="s">
        <v>307</v>
      </c>
      <c r="B113" s="67" t="s">
        <v>16</v>
      </c>
      <c r="C113" s="84"/>
      <c r="D113" s="84"/>
      <c r="E113" s="84" t="s">
        <v>68</v>
      </c>
      <c r="F113" s="84" t="s">
        <v>68</v>
      </c>
      <c r="G113" s="71"/>
      <c r="H113" s="69">
        <f t="shared" si="2"/>
        <v>0</v>
      </c>
      <c r="I113" s="71" t="s">
        <v>196</v>
      </c>
      <c r="J113" s="71" t="s">
        <v>5</v>
      </c>
      <c r="K113" s="74"/>
      <c r="L113" s="74"/>
      <c r="M113" s="74"/>
      <c r="N113" s="72">
        <v>1.0</v>
      </c>
      <c r="O113" s="75"/>
      <c r="P113" s="75"/>
    </row>
    <row r="114">
      <c r="A114" s="83" t="s">
        <v>308</v>
      </c>
      <c r="B114" s="67" t="s">
        <v>26</v>
      </c>
      <c r="C114" s="84"/>
      <c r="D114" s="84"/>
      <c r="E114" s="84" t="s">
        <v>72</v>
      </c>
      <c r="F114" s="84" t="s">
        <v>72</v>
      </c>
      <c r="G114" s="71"/>
      <c r="H114" s="69">
        <f t="shared" si="2"/>
        <v>0</v>
      </c>
      <c r="I114" s="71" t="s">
        <v>196</v>
      </c>
      <c r="J114" s="71" t="s">
        <v>5</v>
      </c>
      <c r="K114" s="74"/>
      <c r="L114" s="74"/>
      <c r="M114" s="74"/>
      <c r="N114" s="72">
        <v>1.0</v>
      </c>
      <c r="O114" s="75"/>
      <c r="P114" s="75"/>
    </row>
    <row r="115">
      <c r="A115" s="83" t="s">
        <v>309</v>
      </c>
      <c r="B115" s="67" t="s">
        <v>16</v>
      </c>
      <c r="C115" s="84"/>
      <c r="D115" s="84"/>
      <c r="E115" s="84" t="s">
        <v>73</v>
      </c>
      <c r="F115" s="84" t="s">
        <v>73</v>
      </c>
      <c r="G115" s="71"/>
      <c r="H115" s="69">
        <f t="shared" si="2"/>
        <v>0</v>
      </c>
      <c r="I115" s="71" t="s">
        <v>196</v>
      </c>
      <c r="J115" s="71" t="s">
        <v>5</v>
      </c>
      <c r="K115" s="74"/>
      <c r="L115" s="74"/>
      <c r="M115" s="74"/>
      <c r="N115" s="72">
        <v>6.0</v>
      </c>
      <c r="O115" s="75"/>
      <c r="P115" s="75"/>
    </row>
    <row r="116">
      <c r="A116" s="83" t="s">
        <v>310</v>
      </c>
      <c r="B116" s="89" t="s">
        <v>18</v>
      </c>
      <c r="C116" s="84"/>
      <c r="D116" s="84"/>
      <c r="E116" s="84" t="s">
        <v>75</v>
      </c>
      <c r="F116" s="84" t="s">
        <v>75</v>
      </c>
      <c r="G116" s="71"/>
      <c r="H116" s="69">
        <f t="shared" si="2"/>
        <v>0</v>
      </c>
      <c r="I116" s="71" t="s">
        <v>196</v>
      </c>
      <c r="J116" s="71" t="s">
        <v>5</v>
      </c>
      <c r="K116" s="74"/>
      <c r="L116" s="74"/>
      <c r="M116" s="74"/>
      <c r="N116" s="72">
        <v>1.0</v>
      </c>
      <c r="O116" s="75"/>
      <c r="P116" s="75"/>
    </row>
    <row r="117">
      <c r="A117" s="83" t="s">
        <v>311</v>
      </c>
      <c r="B117" s="67" t="s">
        <v>16</v>
      </c>
      <c r="C117" s="84"/>
      <c r="D117" s="84"/>
      <c r="E117" s="84" t="s">
        <v>76</v>
      </c>
      <c r="F117" s="84" t="s">
        <v>76</v>
      </c>
      <c r="G117" s="71"/>
      <c r="H117" s="69">
        <f t="shared" si="2"/>
        <v>0</v>
      </c>
      <c r="I117" s="71" t="s">
        <v>196</v>
      </c>
      <c r="J117" s="71" t="s">
        <v>5</v>
      </c>
      <c r="K117" s="74"/>
      <c r="L117" s="74"/>
      <c r="M117" s="74"/>
      <c r="N117" s="72">
        <v>1.0</v>
      </c>
      <c r="O117" s="75"/>
      <c r="P117" s="75"/>
    </row>
    <row r="118">
      <c r="A118" s="83" t="s">
        <v>312</v>
      </c>
      <c r="B118" s="67" t="s">
        <v>29</v>
      </c>
      <c r="C118" s="84"/>
      <c r="D118" s="84"/>
      <c r="E118" s="84" t="s">
        <v>79</v>
      </c>
      <c r="F118" s="84" t="s">
        <v>79</v>
      </c>
      <c r="G118" s="71"/>
      <c r="H118" s="69">
        <f t="shared" si="2"/>
        <v>0</v>
      </c>
      <c r="I118" s="71" t="s">
        <v>196</v>
      </c>
      <c r="J118" s="71" t="s">
        <v>5</v>
      </c>
      <c r="K118" s="74"/>
      <c r="L118" s="74"/>
      <c r="M118" s="74"/>
      <c r="N118" s="72">
        <v>1.0</v>
      </c>
      <c r="O118" s="75"/>
      <c r="P118" s="75"/>
    </row>
    <row r="119">
      <c r="A119" s="83" t="s">
        <v>313</v>
      </c>
      <c r="B119" s="67" t="s">
        <v>29</v>
      </c>
      <c r="C119" s="84"/>
      <c r="D119" s="84"/>
      <c r="E119" s="84" t="s">
        <v>79</v>
      </c>
      <c r="F119" s="84" t="s">
        <v>79</v>
      </c>
      <c r="G119" s="71"/>
      <c r="H119" s="69">
        <f t="shared" si="2"/>
        <v>0</v>
      </c>
      <c r="I119" s="71" t="s">
        <v>196</v>
      </c>
      <c r="J119" s="71" t="s">
        <v>5</v>
      </c>
      <c r="K119" s="74"/>
      <c r="L119" s="74"/>
      <c r="M119" s="74"/>
      <c r="N119" s="72">
        <v>1.0</v>
      </c>
      <c r="O119" s="75"/>
      <c r="P119" s="75"/>
    </row>
    <row r="120">
      <c r="A120" s="83" t="s">
        <v>314</v>
      </c>
      <c r="B120" s="67" t="s">
        <v>26</v>
      </c>
      <c r="C120" s="84"/>
      <c r="D120" s="84"/>
      <c r="E120" s="84" t="s">
        <v>80</v>
      </c>
      <c r="F120" s="84" t="s">
        <v>80</v>
      </c>
      <c r="G120" s="71"/>
      <c r="H120" s="69">
        <f t="shared" si="2"/>
        <v>0</v>
      </c>
      <c r="I120" s="71" t="s">
        <v>196</v>
      </c>
      <c r="J120" s="71" t="s">
        <v>5</v>
      </c>
      <c r="K120" s="74"/>
      <c r="L120" s="74"/>
      <c r="M120" s="74"/>
      <c r="N120" s="72">
        <v>3.0</v>
      </c>
      <c r="O120" s="75"/>
      <c r="P120" s="75"/>
    </row>
    <row r="121">
      <c r="A121" s="83" t="s">
        <v>315</v>
      </c>
      <c r="B121" s="67" t="s">
        <v>26</v>
      </c>
      <c r="C121" s="84"/>
      <c r="D121" s="84"/>
      <c r="E121" s="84" t="s">
        <v>80</v>
      </c>
      <c r="F121" s="84" t="s">
        <v>80</v>
      </c>
      <c r="G121" s="71"/>
      <c r="H121" s="69">
        <f t="shared" si="2"/>
        <v>0</v>
      </c>
      <c r="I121" s="71" t="s">
        <v>196</v>
      </c>
      <c r="J121" s="71" t="s">
        <v>5</v>
      </c>
      <c r="K121" s="74"/>
      <c r="L121" s="74"/>
      <c r="M121" s="74"/>
      <c r="N121" s="72">
        <v>2.0</v>
      </c>
      <c r="O121" s="75"/>
      <c r="P121" s="75"/>
    </row>
    <row r="122">
      <c r="A122" s="83" t="s">
        <v>316</v>
      </c>
      <c r="B122" s="67" t="s">
        <v>26</v>
      </c>
      <c r="C122" s="84"/>
      <c r="D122" s="84"/>
      <c r="E122" s="84" t="s">
        <v>82</v>
      </c>
      <c r="F122" s="84" t="s">
        <v>82</v>
      </c>
      <c r="G122" s="71"/>
      <c r="H122" s="69">
        <f t="shared" si="2"/>
        <v>0</v>
      </c>
      <c r="I122" s="71" t="s">
        <v>196</v>
      </c>
      <c r="J122" s="71" t="s">
        <v>5</v>
      </c>
      <c r="K122" s="74"/>
      <c r="L122" s="74"/>
      <c r="M122" s="74"/>
      <c r="N122" s="72">
        <v>1.0</v>
      </c>
      <c r="O122" s="75"/>
      <c r="P122" s="75"/>
    </row>
    <row r="123">
      <c r="A123" s="83" t="s">
        <v>317</v>
      </c>
      <c r="B123" s="67" t="s">
        <v>26</v>
      </c>
      <c r="C123" s="84"/>
      <c r="D123" s="84"/>
      <c r="E123" s="84" t="s">
        <v>95</v>
      </c>
      <c r="F123" s="84" t="s">
        <v>95</v>
      </c>
      <c r="G123" s="71"/>
      <c r="H123" s="69">
        <f t="shared" si="2"/>
        <v>0</v>
      </c>
      <c r="I123" s="71" t="s">
        <v>196</v>
      </c>
      <c r="J123" s="71" t="s">
        <v>5</v>
      </c>
      <c r="K123" s="74"/>
      <c r="L123" s="74"/>
      <c r="M123" s="74"/>
      <c r="N123" s="72">
        <v>2.0</v>
      </c>
      <c r="O123" s="75"/>
      <c r="P123" s="75"/>
    </row>
    <row r="124">
      <c r="A124" s="83" t="s">
        <v>318</v>
      </c>
      <c r="B124" s="67" t="s">
        <v>29</v>
      </c>
      <c r="C124" s="84"/>
      <c r="D124" s="84"/>
      <c r="E124" s="84" t="s">
        <v>103</v>
      </c>
      <c r="F124" s="84" t="s">
        <v>103</v>
      </c>
      <c r="G124" s="71"/>
      <c r="H124" s="69">
        <f t="shared" si="2"/>
        <v>0</v>
      </c>
      <c r="I124" s="71" t="s">
        <v>196</v>
      </c>
      <c r="J124" s="71" t="s">
        <v>5</v>
      </c>
      <c r="K124" s="74"/>
      <c r="L124" s="74"/>
      <c r="M124" s="74"/>
      <c r="N124" s="72">
        <v>3.0</v>
      </c>
      <c r="O124" s="75"/>
      <c r="P124" s="75"/>
    </row>
    <row r="125">
      <c r="A125" s="83" t="s">
        <v>319</v>
      </c>
      <c r="B125" s="67" t="s">
        <v>16</v>
      </c>
      <c r="C125" s="84"/>
      <c r="D125" s="84"/>
      <c r="E125" s="84" t="s">
        <v>115</v>
      </c>
      <c r="F125" s="84" t="s">
        <v>115</v>
      </c>
      <c r="G125" s="71"/>
      <c r="H125" s="69">
        <f t="shared" si="2"/>
        <v>0</v>
      </c>
      <c r="I125" s="71" t="s">
        <v>196</v>
      </c>
      <c r="J125" s="71" t="s">
        <v>5</v>
      </c>
      <c r="K125" s="74"/>
      <c r="L125" s="74"/>
      <c r="M125" s="74"/>
      <c r="N125" s="72">
        <v>1.0</v>
      </c>
      <c r="O125" s="75"/>
      <c r="P125" s="75"/>
    </row>
    <row r="126">
      <c r="A126" s="83" t="s">
        <v>320</v>
      </c>
      <c r="B126" s="67" t="s">
        <v>16</v>
      </c>
      <c r="C126" s="84"/>
      <c r="D126" s="84"/>
      <c r="E126" s="84" t="s">
        <v>115</v>
      </c>
      <c r="F126" s="84" t="s">
        <v>115</v>
      </c>
      <c r="G126" s="71"/>
      <c r="H126" s="69">
        <f t="shared" si="2"/>
        <v>0</v>
      </c>
      <c r="I126" s="71" t="s">
        <v>196</v>
      </c>
      <c r="J126" s="71" t="s">
        <v>5</v>
      </c>
      <c r="K126" s="74"/>
      <c r="L126" s="74"/>
      <c r="M126" s="74"/>
      <c r="N126" s="72">
        <v>1.0</v>
      </c>
      <c r="O126" s="75"/>
      <c r="P126" s="75"/>
    </row>
    <row r="127">
      <c r="A127" s="83" t="s">
        <v>321</v>
      </c>
      <c r="B127" s="67" t="s">
        <v>16</v>
      </c>
      <c r="C127" s="84"/>
      <c r="D127" s="84"/>
      <c r="E127" s="84" t="s">
        <v>121</v>
      </c>
      <c r="F127" s="84" t="s">
        <v>121</v>
      </c>
      <c r="G127" s="71"/>
      <c r="H127" s="69">
        <f t="shared" si="2"/>
        <v>0</v>
      </c>
      <c r="I127" s="71" t="s">
        <v>196</v>
      </c>
      <c r="J127" s="71" t="s">
        <v>5</v>
      </c>
      <c r="K127" s="74"/>
      <c r="L127" s="74"/>
      <c r="M127" s="74"/>
      <c r="N127" s="72">
        <v>1.0</v>
      </c>
      <c r="O127" s="75"/>
      <c r="P127" s="75"/>
    </row>
    <row r="128">
      <c r="A128" s="83" t="s">
        <v>322</v>
      </c>
      <c r="B128" s="67" t="s">
        <v>16</v>
      </c>
      <c r="C128" s="84"/>
      <c r="D128" s="84"/>
      <c r="E128" s="84" t="s">
        <v>121</v>
      </c>
      <c r="F128" s="84" t="s">
        <v>121</v>
      </c>
      <c r="G128" s="71"/>
      <c r="H128" s="69">
        <f t="shared" si="2"/>
        <v>0</v>
      </c>
      <c r="I128" s="71" t="s">
        <v>196</v>
      </c>
      <c r="J128" s="71" t="s">
        <v>5</v>
      </c>
      <c r="K128" s="74"/>
      <c r="L128" s="74"/>
      <c r="M128" s="74"/>
      <c r="N128" s="72">
        <v>1.0</v>
      </c>
      <c r="O128" s="75"/>
      <c r="P128" s="75"/>
    </row>
    <row r="129">
      <c r="A129" s="83" t="s">
        <v>323</v>
      </c>
      <c r="B129" s="67" t="s">
        <v>16</v>
      </c>
      <c r="C129" s="84"/>
      <c r="D129" s="84"/>
      <c r="E129" s="84" t="s">
        <v>121</v>
      </c>
      <c r="F129" s="84" t="s">
        <v>121</v>
      </c>
      <c r="G129" s="71"/>
      <c r="H129" s="69">
        <f t="shared" si="2"/>
        <v>0</v>
      </c>
      <c r="I129" s="71" t="s">
        <v>196</v>
      </c>
      <c r="J129" s="71" t="s">
        <v>5</v>
      </c>
      <c r="K129" s="74"/>
      <c r="L129" s="74"/>
      <c r="M129" s="74"/>
      <c r="N129" s="72">
        <v>1.0</v>
      </c>
      <c r="O129" s="75"/>
      <c r="P129" s="75"/>
    </row>
    <row r="130">
      <c r="A130" s="83" t="s">
        <v>324</v>
      </c>
      <c r="B130" s="67" t="s">
        <v>29</v>
      </c>
      <c r="C130" s="84"/>
      <c r="D130" s="84"/>
      <c r="E130" s="84" t="s">
        <v>123</v>
      </c>
      <c r="F130" s="84" t="s">
        <v>123</v>
      </c>
      <c r="G130" s="71"/>
      <c r="H130" s="69">
        <f t="shared" si="2"/>
        <v>0</v>
      </c>
      <c r="I130" s="71" t="s">
        <v>196</v>
      </c>
      <c r="J130" s="71" t="s">
        <v>5</v>
      </c>
      <c r="K130" s="74"/>
      <c r="L130" s="74"/>
      <c r="M130" s="74"/>
      <c r="N130" s="72">
        <v>1.0</v>
      </c>
      <c r="O130" s="75"/>
      <c r="P130" s="75"/>
    </row>
    <row r="131">
      <c r="A131" s="83" t="s">
        <v>325</v>
      </c>
      <c r="B131" s="67" t="s">
        <v>26</v>
      </c>
      <c r="C131" s="84"/>
      <c r="D131" s="84"/>
      <c r="E131" s="84" t="s">
        <v>126</v>
      </c>
      <c r="F131" s="84" t="s">
        <v>126</v>
      </c>
      <c r="G131" s="71"/>
      <c r="H131" s="90">
        <f>sum(H2:H130)</f>
        <v>522</v>
      </c>
      <c r="I131" s="71" t="s">
        <v>196</v>
      </c>
      <c r="J131" s="71" t="s">
        <v>5</v>
      </c>
      <c r="K131" s="74"/>
      <c r="L131" s="74"/>
      <c r="M131" s="74"/>
      <c r="N131" s="72">
        <v>1.0</v>
      </c>
      <c r="O131" s="75"/>
      <c r="P131" s="75"/>
    </row>
    <row r="132">
      <c r="A132" s="83" t="s">
        <v>326</v>
      </c>
      <c r="B132" s="67" t="s">
        <v>26</v>
      </c>
      <c r="C132" s="84"/>
      <c r="D132" s="84"/>
      <c r="E132" s="84" t="s">
        <v>126</v>
      </c>
      <c r="F132" s="84" t="s">
        <v>126</v>
      </c>
      <c r="G132" s="71"/>
      <c r="H132" s="69"/>
      <c r="I132" s="71" t="s">
        <v>196</v>
      </c>
      <c r="J132" s="71" t="s">
        <v>5</v>
      </c>
      <c r="K132" s="74"/>
      <c r="L132" s="74"/>
      <c r="M132" s="74"/>
      <c r="N132" s="72">
        <v>1.0</v>
      </c>
      <c r="O132" s="75"/>
      <c r="P132" s="75"/>
    </row>
    <row r="133">
      <c r="A133" s="83" t="s">
        <v>327</v>
      </c>
      <c r="B133" s="67" t="s">
        <v>26</v>
      </c>
      <c r="C133" s="84"/>
      <c r="D133" s="84"/>
      <c r="E133" s="84" t="s">
        <v>128</v>
      </c>
      <c r="F133" s="84" t="s">
        <v>128</v>
      </c>
      <c r="G133" s="71"/>
      <c r="H133" s="69"/>
      <c r="I133" s="71" t="s">
        <v>196</v>
      </c>
      <c r="J133" s="71" t="s">
        <v>5</v>
      </c>
      <c r="K133" s="74"/>
      <c r="L133" s="74"/>
      <c r="M133" s="74"/>
      <c r="N133" s="72">
        <v>2.0</v>
      </c>
      <c r="O133" s="75"/>
      <c r="P133" s="75"/>
    </row>
    <row r="134">
      <c r="A134" s="83" t="s">
        <v>328</v>
      </c>
      <c r="B134" s="67" t="s">
        <v>26</v>
      </c>
      <c r="C134" s="84"/>
      <c r="D134" s="84"/>
      <c r="E134" s="84" t="s">
        <v>129</v>
      </c>
      <c r="F134" s="84" t="s">
        <v>129</v>
      </c>
      <c r="G134" s="71"/>
      <c r="H134" s="69"/>
      <c r="I134" s="71" t="s">
        <v>196</v>
      </c>
      <c r="J134" s="71" t="s">
        <v>5</v>
      </c>
      <c r="K134" s="74"/>
      <c r="L134" s="74"/>
      <c r="M134" s="74"/>
      <c r="N134" s="72">
        <v>1.0</v>
      </c>
      <c r="O134" s="75"/>
      <c r="P134" s="75"/>
    </row>
    <row r="135">
      <c r="A135" s="83" t="s">
        <v>329</v>
      </c>
      <c r="B135" s="67" t="s">
        <v>26</v>
      </c>
      <c r="C135" s="84"/>
      <c r="D135" s="84"/>
      <c r="E135" s="84" t="s">
        <v>129</v>
      </c>
      <c r="F135" s="84" t="s">
        <v>129</v>
      </c>
      <c r="G135" s="71"/>
      <c r="H135" s="69"/>
      <c r="I135" s="71" t="s">
        <v>196</v>
      </c>
      <c r="J135" s="71" t="s">
        <v>5</v>
      </c>
      <c r="K135" s="74"/>
      <c r="L135" s="74"/>
      <c r="M135" s="74"/>
      <c r="N135" s="72">
        <v>1.0</v>
      </c>
      <c r="O135" s="75"/>
      <c r="P135" s="75"/>
    </row>
    <row r="136">
      <c r="A136" s="83" t="s">
        <v>330</v>
      </c>
      <c r="B136" s="67" t="s">
        <v>26</v>
      </c>
      <c r="C136" s="84"/>
      <c r="D136" s="84"/>
      <c r="E136" s="84" t="s">
        <v>129</v>
      </c>
      <c r="F136" s="84" t="s">
        <v>129</v>
      </c>
      <c r="G136" s="71"/>
      <c r="H136" s="69"/>
      <c r="I136" s="71" t="s">
        <v>196</v>
      </c>
      <c r="J136" s="71" t="s">
        <v>5</v>
      </c>
      <c r="K136" s="74"/>
      <c r="L136" s="74"/>
      <c r="M136" s="74"/>
      <c r="N136" s="72">
        <v>1.0</v>
      </c>
      <c r="O136" s="75"/>
      <c r="P136" s="75"/>
    </row>
    <row r="137">
      <c r="A137" s="83" t="s">
        <v>331</v>
      </c>
      <c r="B137" s="67" t="s">
        <v>26</v>
      </c>
      <c r="C137" s="84"/>
      <c r="D137" s="84"/>
      <c r="E137" s="84" t="s">
        <v>129</v>
      </c>
      <c r="F137" s="84" t="s">
        <v>129</v>
      </c>
      <c r="G137" s="71"/>
      <c r="H137" s="71"/>
      <c r="I137" s="71" t="s">
        <v>196</v>
      </c>
      <c r="J137" s="71" t="s">
        <v>5</v>
      </c>
      <c r="K137" s="74"/>
      <c r="L137" s="74"/>
      <c r="M137" s="74"/>
      <c r="N137" s="72">
        <v>1.0</v>
      </c>
      <c r="O137" s="75"/>
      <c r="P137" s="75"/>
    </row>
    <row r="138">
      <c r="A138" s="83" t="s">
        <v>332</v>
      </c>
      <c r="B138" s="67" t="s">
        <v>26</v>
      </c>
      <c r="C138" s="84"/>
      <c r="D138" s="84"/>
      <c r="E138" s="84" t="s">
        <v>129</v>
      </c>
      <c r="F138" s="84" t="s">
        <v>129</v>
      </c>
      <c r="G138" s="71"/>
      <c r="H138" s="71"/>
      <c r="I138" s="71" t="s">
        <v>196</v>
      </c>
      <c r="J138" s="71" t="s">
        <v>5</v>
      </c>
      <c r="K138" s="74"/>
      <c r="L138" s="74"/>
      <c r="M138" s="74"/>
      <c r="N138" s="72">
        <v>4.0</v>
      </c>
      <c r="O138" s="75"/>
      <c r="P138" s="75"/>
    </row>
    <row r="139">
      <c r="A139" s="83" t="s">
        <v>333</v>
      </c>
      <c r="B139" s="67" t="s">
        <v>16</v>
      </c>
      <c r="C139" s="72"/>
      <c r="D139" s="72"/>
      <c r="E139" s="72" t="s">
        <v>138</v>
      </c>
      <c r="F139" s="72" t="s">
        <v>138</v>
      </c>
      <c r="G139" s="71"/>
      <c r="H139" s="71"/>
      <c r="I139" s="71" t="s">
        <v>196</v>
      </c>
      <c r="J139" s="71" t="s">
        <v>5</v>
      </c>
      <c r="K139" s="74"/>
      <c r="L139" s="74"/>
      <c r="M139" s="74"/>
      <c r="N139" s="72">
        <v>1.0</v>
      </c>
      <c r="O139" s="75"/>
      <c r="P139" s="75"/>
    </row>
    <row r="140">
      <c r="A140" s="83" t="s">
        <v>334</v>
      </c>
      <c r="B140" s="89" t="s">
        <v>26</v>
      </c>
      <c r="C140" s="72"/>
      <c r="D140" s="72"/>
      <c r="E140" s="72" t="s">
        <v>139</v>
      </c>
      <c r="F140" s="72" t="s">
        <v>139</v>
      </c>
      <c r="G140" s="71"/>
      <c r="H140" s="71"/>
      <c r="I140" s="71" t="s">
        <v>196</v>
      </c>
      <c r="J140" s="71" t="s">
        <v>5</v>
      </c>
      <c r="K140" s="74"/>
      <c r="L140" s="74"/>
      <c r="M140" s="74"/>
      <c r="N140" s="72">
        <v>2.0</v>
      </c>
      <c r="O140" s="75"/>
      <c r="P140" s="75"/>
    </row>
    <row r="141">
      <c r="A141" s="83" t="s">
        <v>335</v>
      </c>
      <c r="B141" s="89" t="s">
        <v>26</v>
      </c>
      <c r="C141" s="72"/>
      <c r="D141" s="72"/>
      <c r="E141" s="72" t="s">
        <v>139</v>
      </c>
      <c r="F141" s="72" t="s">
        <v>139</v>
      </c>
      <c r="G141" s="71"/>
      <c r="H141" s="71"/>
      <c r="I141" s="71" t="s">
        <v>196</v>
      </c>
      <c r="J141" s="71" t="s">
        <v>5</v>
      </c>
      <c r="K141" s="74"/>
      <c r="L141" s="74"/>
      <c r="M141" s="74"/>
      <c r="N141" s="72">
        <v>1.0</v>
      </c>
      <c r="O141" s="75"/>
      <c r="P141" s="75"/>
    </row>
    <row r="142">
      <c r="A142" s="83" t="s">
        <v>336</v>
      </c>
      <c r="B142" s="89" t="s">
        <v>26</v>
      </c>
      <c r="C142" s="72"/>
      <c r="D142" s="72"/>
      <c r="E142" s="72" t="s">
        <v>139</v>
      </c>
      <c r="F142" s="72" t="s">
        <v>139</v>
      </c>
      <c r="G142" s="71"/>
      <c r="H142" s="71"/>
      <c r="I142" s="71" t="s">
        <v>196</v>
      </c>
      <c r="J142" s="71" t="s">
        <v>5</v>
      </c>
      <c r="K142" s="74"/>
      <c r="L142" s="74"/>
      <c r="M142" s="74"/>
      <c r="N142" s="72">
        <v>5.0</v>
      </c>
      <c r="O142" s="75"/>
      <c r="P142" s="75"/>
    </row>
    <row r="143">
      <c r="A143" s="83" t="s">
        <v>337</v>
      </c>
      <c r="B143" s="89" t="s">
        <v>26</v>
      </c>
      <c r="C143" s="72"/>
      <c r="D143" s="72"/>
      <c r="E143" s="72" t="s">
        <v>139</v>
      </c>
      <c r="F143" s="72" t="s">
        <v>139</v>
      </c>
      <c r="G143" s="71"/>
      <c r="H143" s="71"/>
      <c r="I143" s="71" t="s">
        <v>196</v>
      </c>
      <c r="J143" s="71" t="s">
        <v>5</v>
      </c>
      <c r="K143" s="74"/>
      <c r="L143" s="74"/>
      <c r="M143" s="74"/>
      <c r="N143" s="72">
        <v>3.0</v>
      </c>
      <c r="O143" s="75"/>
      <c r="P143" s="75"/>
    </row>
    <row r="144">
      <c r="A144" s="83" t="s">
        <v>338</v>
      </c>
      <c r="B144" s="89" t="s">
        <v>26</v>
      </c>
      <c r="C144" s="72"/>
      <c r="D144" s="72"/>
      <c r="E144" s="72" t="s">
        <v>139</v>
      </c>
      <c r="F144" s="72" t="s">
        <v>139</v>
      </c>
      <c r="G144" s="71"/>
      <c r="H144" s="71"/>
      <c r="I144" s="71" t="s">
        <v>196</v>
      </c>
      <c r="J144" s="71" t="s">
        <v>5</v>
      </c>
      <c r="K144" s="74"/>
      <c r="L144" s="74"/>
      <c r="M144" s="74"/>
      <c r="N144" s="72">
        <v>2.0</v>
      </c>
      <c r="O144" s="75"/>
      <c r="P144" s="75"/>
    </row>
    <row r="145">
      <c r="A145" s="83" t="s">
        <v>339</v>
      </c>
      <c r="B145" s="89" t="s">
        <v>26</v>
      </c>
      <c r="C145" s="72"/>
      <c r="D145" s="72"/>
      <c r="E145" s="72" t="s">
        <v>139</v>
      </c>
      <c r="F145" s="72" t="s">
        <v>139</v>
      </c>
      <c r="G145" s="71"/>
      <c r="H145" s="71"/>
      <c r="I145" s="71" t="s">
        <v>196</v>
      </c>
      <c r="J145" s="71" t="s">
        <v>5</v>
      </c>
      <c r="K145" s="74"/>
      <c r="L145" s="74"/>
      <c r="M145" s="74"/>
      <c r="N145" s="72">
        <v>1.0</v>
      </c>
      <c r="O145" s="75"/>
      <c r="P145" s="75"/>
    </row>
    <row r="146">
      <c r="A146" s="83" t="s">
        <v>340</v>
      </c>
      <c r="B146" s="89" t="s">
        <v>26</v>
      </c>
      <c r="C146" s="72"/>
      <c r="D146" s="72"/>
      <c r="E146" s="72" t="s">
        <v>139</v>
      </c>
      <c r="F146" s="72" t="s">
        <v>139</v>
      </c>
      <c r="G146" s="71"/>
      <c r="H146" s="71"/>
      <c r="I146" s="71" t="s">
        <v>196</v>
      </c>
      <c r="J146" s="71" t="s">
        <v>5</v>
      </c>
      <c r="K146" s="74"/>
      <c r="L146" s="74"/>
      <c r="M146" s="74"/>
      <c r="N146" s="72">
        <v>2.0</v>
      </c>
      <c r="O146" s="75"/>
      <c r="P146" s="75"/>
    </row>
    <row r="147">
      <c r="A147" s="83" t="s">
        <v>341</v>
      </c>
      <c r="B147" s="89" t="s">
        <v>26</v>
      </c>
      <c r="C147" s="72"/>
      <c r="D147" s="72"/>
      <c r="E147" s="72" t="s">
        <v>139</v>
      </c>
      <c r="F147" s="72" t="s">
        <v>139</v>
      </c>
      <c r="G147" s="71"/>
      <c r="H147" s="71"/>
      <c r="I147" s="71" t="s">
        <v>196</v>
      </c>
      <c r="J147" s="71" t="s">
        <v>5</v>
      </c>
      <c r="K147" s="74"/>
      <c r="L147" s="74"/>
      <c r="M147" s="74"/>
      <c r="N147" s="72">
        <v>1.0</v>
      </c>
      <c r="O147" s="75"/>
      <c r="P147" s="75"/>
    </row>
    <row r="148">
      <c r="A148" s="83" t="s">
        <v>342</v>
      </c>
      <c r="B148" s="89" t="s">
        <v>26</v>
      </c>
      <c r="C148" s="72"/>
      <c r="D148" s="72"/>
      <c r="E148" s="72" t="s">
        <v>139</v>
      </c>
      <c r="F148" s="72" t="s">
        <v>139</v>
      </c>
      <c r="G148" s="71"/>
      <c r="H148" s="71"/>
      <c r="I148" s="71" t="s">
        <v>196</v>
      </c>
      <c r="J148" s="71" t="s">
        <v>5</v>
      </c>
      <c r="K148" s="74"/>
      <c r="L148" s="74"/>
      <c r="M148" s="74"/>
      <c r="N148" s="72">
        <v>2.0</v>
      </c>
      <c r="O148" s="75"/>
      <c r="P148" s="75"/>
    </row>
    <row r="149">
      <c r="A149" s="83" t="s">
        <v>343</v>
      </c>
      <c r="B149" s="89" t="s">
        <v>26</v>
      </c>
      <c r="C149" s="72"/>
      <c r="D149" s="72"/>
      <c r="E149" s="72" t="s">
        <v>139</v>
      </c>
      <c r="F149" s="72" t="s">
        <v>139</v>
      </c>
      <c r="G149" s="71"/>
      <c r="H149" s="71"/>
      <c r="I149" s="71" t="s">
        <v>196</v>
      </c>
      <c r="J149" s="71" t="s">
        <v>5</v>
      </c>
      <c r="K149" s="74"/>
      <c r="L149" s="74"/>
      <c r="M149" s="74"/>
      <c r="N149" s="72">
        <v>1.0</v>
      </c>
      <c r="O149" s="75"/>
      <c r="P149" s="75"/>
    </row>
    <row r="150">
      <c r="A150" s="83" t="s">
        <v>344</v>
      </c>
      <c r="B150" s="67" t="s">
        <v>18</v>
      </c>
      <c r="C150" s="76"/>
      <c r="D150" s="76"/>
      <c r="E150" s="76" t="s">
        <v>271</v>
      </c>
      <c r="F150" s="92" t="s">
        <v>21</v>
      </c>
      <c r="G150" s="71"/>
      <c r="H150" s="71"/>
      <c r="I150" s="71" t="s">
        <v>196</v>
      </c>
      <c r="J150" s="71" t="s">
        <v>5</v>
      </c>
      <c r="K150" s="74"/>
      <c r="L150" s="74"/>
      <c r="M150" s="74"/>
      <c r="N150" s="72">
        <v>2.0</v>
      </c>
      <c r="O150" s="75"/>
      <c r="P150" s="75"/>
    </row>
    <row r="151">
      <c r="A151" s="83" t="s">
        <v>345</v>
      </c>
      <c r="B151" s="67" t="s">
        <v>18</v>
      </c>
      <c r="C151" s="76"/>
      <c r="D151" s="76"/>
      <c r="E151" s="76" t="s">
        <v>271</v>
      </c>
      <c r="F151" s="77" t="s">
        <v>34</v>
      </c>
      <c r="G151" s="71"/>
      <c r="H151" s="71"/>
      <c r="I151" s="71" t="s">
        <v>196</v>
      </c>
      <c r="J151" s="71" t="s">
        <v>5</v>
      </c>
      <c r="K151" s="74"/>
      <c r="L151" s="74"/>
      <c r="M151" s="74"/>
      <c r="N151" s="72">
        <v>1.0</v>
      </c>
      <c r="O151" s="75"/>
      <c r="P151" s="75"/>
    </row>
    <row r="152">
      <c r="A152" s="83" t="s">
        <v>346</v>
      </c>
      <c r="B152" s="67" t="s">
        <v>18</v>
      </c>
      <c r="C152" s="76"/>
      <c r="D152" s="76"/>
      <c r="E152" s="76" t="s">
        <v>271</v>
      </c>
      <c r="F152" s="77" t="s">
        <v>34</v>
      </c>
      <c r="G152" s="71"/>
      <c r="H152" s="71"/>
      <c r="I152" s="71" t="s">
        <v>196</v>
      </c>
      <c r="J152" s="71" t="s">
        <v>5</v>
      </c>
      <c r="K152" s="74"/>
      <c r="L152" s="74"/>
      <c r="M152" s="74"/>
      <c r="N152" s="72">
        <v>1.0</v>
      </c>
      <c r="O152" s="75"/>
      <c r="P152" s="75"/>
    </row>
    <row r="153">
      <c r="A153" s="83" t="s">
        <v>347</v>
      </c>
      <c r="B153" s="67" t="s">
        <v>18</v>
      </c>
      <c r="C153" s="76"/>
      <c r="D153" s="76"/>
      <c r="E153" s="76" t="s">
        <v>271</v>
      </c>
      <c r="F153" s="77" t="s">
        <v>34</v>
      </c>
      <c r="G153" s="71"/>
      <c r="H153" s="71"/>
      <c r="I153" s="71" t="s">
        <v>196</v>
      </c>
      <c r="J153" s="71" t="s">
        <v>5</v>
      </c>
      <c r="K153" s="74"/>
      <c r="L153" s="74"/>
      <c r="M153" s="74"/>
      <c r="N153" s="72">
        <v>1.0</v>
      </c>
      <c r="O153" s="75"/>
      <c r="P153" s="75"/>
    </row>
    <row r="154">
      <c r="A154" s="83" t="s">
        <v>348</v>
      </c>
      <c r="B154" s="67" t="s">
        <v>18</v>
      </c>
      <c r="C154" s="76"/>
      <c r="D154" s="76"/>
      <c r="E154" s="76" t="s">
        <v>271</v>
      </c>
      <c r="F154" s="77" t="s">
        <v>34</v>
      </c>
      <c r="G154" s="71"/>
      <c r="H154" s="71"/>
      <c r="I154" s="71" t="s">
        <v>196</v>
      </c>
      <c r="J154" s="71" t="s">
        <v>5</v>
      </c>
      <c r="K154" s="74"/>
      <c r="L154" s="74"/>
      <c r="M154" s="74"/>
      <c r="N154" s="72">
        <v>1.0</v>
      </c>
      <c r="O154" s="75"/>
      <c r="P154" s="75"/>
    </row>
    <row r="155">
      <c r="A155" s="83" t="s">
        <v>349</v>
      </c>
      <c r="B155" s="67" t="s">
        <v>18</v>
      </c>
      <c r="C155" s="76"/>
      <c r="D155" s="76"/>
      <c r="E155" s="76" t="s">
        <v>271</v>
      </c>
      <c r="F155" s="77" t="s">
        <v>34</v>
      </c>
      <c r="G155" s="71"/>
      <c r="H155" s="71"/>
      <c r="I155" s="71" t="s">
        <v>196</v>
      </c>
      <c r="J155" s="71" t="s">
        <v>5</v>
      </c>
      <c r="K155" s="74"/>
      <c r="L155" s="74"/>
      <c r="M155" s="74"/>
      <c r="N155" s="72">
        <v>2.0</v>
      </c>
      <c r="O155" s="75"/>
      <c r="P155" s="75"/>
    </row>
    <row r="156">
      <c r="A156" s="83" t="s">
        <v>350</v>
      </c>
      <c r="B156" s="67" t="s">
        <v>18</v>
      </c>
      <c r="C156" s="76"/>
      <c r="D156" s="76"/>
      <c r="E156" s="76" t="s">
        <v>271</v>
      </c>
      <c r="F156" s="77" t="s">
        <v>34</v>
      </c>
      <c r="G156" s="71"/>
      <c r="H156" s="71"/>
      <c r="I156" s="71" t="s">
        <v>196</v>
      </c>
      <c r="J156" s="71" t="s">
        <v>5</v>
      </c>
      <c r="K156" s="74"/>
      <c r="L156" s="74"/>
      <c r="M156" s="74"/>
      <c r="N156" s="72">
        <v>1.0</v>
      </c>
      <c r="O156" s="75"/>
      <c r="P156" s="75"/>
    </row>
    <row r="157">
      <c r="A157" s="83" t="s">
        <v>351</v>
      </c>
      <c r="B157" s="67" t="s">
        <v>18</v>
      </c>
      <c r="C157" s="76"/>
      <c r="D157" s="76"/>
      <c r="E157" s="76" t="s">
        <v>271</v>
      </c>
      <c r="F157" s="77" t="s">
        <v>34</v>
      </c>
      <c r="G157" s="71"/>
      <c r="H157" s="71"/>
      <c r="I157" s="71" t="s">
        <v>196</v>
      </c>
      <c r="J157" s="71" t="s">
        <v>5</v>
      </c>
      <c r="K157" s="74"/>
      <c r="L157" s="74"/>
      <c r="M157" s="74"/>
      <c r="N157" s="72">
        <v>2.0</v>
      </c>
      <c r="O157" s="75"/>
      <c r="P157" s="75"/>
    </row>
    <row r="158">
      <c r="A158" s="83" t="s">
        <v>352</v>
      </c>
      <c r="B158" s="67" t="s">
        <v>18</v>
      </c>
      <c r="C158" s="76"/>
      <c r="D158" s="76"/>
      <c r="E158" s="76" t="s">
        <v>271</v>
      </c>
      <c r="F158" s="77" t="s">
        <v>34</v>
      </c>
      <c r="G158" s="71"/>
      <c r="H158" s="71"/>
      <c r="I158" s="71" t="s">
        <v>196</v>
      </c>
      <c r="J158" s="71" t="s">
        <v>5</v>
      </c>
      <c r="K158" s="74"/>
      <c r="L158" s="74"/>
      <c r="M158" s="74"/>
      <c r="N158" s="72">
        <v>1.0</v>
      </c>
      <c r="O158" s="75"/>
      <c r="P158" s="75"/>
    </row>
    <row r="159">
      <c r="A159" s="83" t="s">
        <v>353</v>
      </c>
      <c r="B159" s="67" t="s">
        <v>18</v>
      </c>
      <c r="C159" s="76"/>
      <c r="D159" s="76"/>
      <c r="E159" s="76" t="s">
        <v>271</v>
      </c>
      <c r="F159" s="77" t="s">
        <v>34</v>
      </c>
      <c r="G159" s="71"/>
      <c r="H159" s="71"/>
      <c r="I159" s="71" t="s">
        <v>196</v>
      </c>
      <c r="J159" s="71" t="s">
        <v>5</v>
      </c>
      <c r="K159" s="74"/>
      <c r="L159" s="74"/>
      <c r="M159" s="74"/>
      <c r="N159" s="72">
        <v>1.0</v>
      </c>
      <c r="O159" s="75"/>
      <c r="P159" s="75"/>
    </row>
    <row r="160">
      <c r="A160" s="83" t="s">
        <v>354</v>
      </c>
      <c r="B160" s="67" t="s">
        <v>18</v>
      </c>
      <c r="C160" s="76"/>
      <c r="D160" s="76"/>
      <c r="E160" s="76" t="s">
        <v>271</v>
      </c>
      <c r="F160" s="77" t="s">
        <v>34</v>
      </c>
      <c r="G160" s="71"/>
      <c r="H160" s="71"/>
      <c r="I160" s="71" t="s">
        <v>196</v>
      </c>
      <c r="J160" s="71" t="s">
        <v>5</v>
      </c>
      <c r="K160" s="74"/>
      <c r="L160" s="74"/>
      <c r="M160" s="74"/>
      <c r="N160" s="72">
        <v>2.0</v>
      </c>
      <c r="O160" s="75"/>
      <c r="P160" s="75"/>
    </row>
    <row r="161">
      <c r="A161" s="83" t="s">
        <v>355</v>
      </c>
      <c r="B161" s="67" t="s">
        <v>18</v>
      </c>
      <c r="C161" s="76"/>
      <c r="D161" s="76"/>
      <c r="E161" s="76" t="s">
        <v>271</v>
      </c>
      <c r="F161" s="77" t="s">
        <v>34</v>
      </c>
      <c r="G161" s="71"/>
      <c r="H161" s="71"/>
      <c r="I161" s="71" t="s">
        <v>196</v>
      </c>
      <c r="J161" s="71" t="s">
        <v>5</v>
      </c>
      <c r="K161" s="74"/>
      <c r="L161" s="74"/>
      <c r="M161" s="74"/>
      <c r="N161" s="72">
        <v>1.0</v>
      </c>
      <c r="O161" s="75"/>
      <c r="P161" s="75"/>
    </row>
    <row r="162">
      <c r="A162" s="83" t="s">
        <v>356</v>
      </c>
      <c r="B162" s="67" t="s">
        <v>18</v>
      </c>
      <c r="C162" s="76"/>
      <c r="D162" s="76"/>
      <c r="E162" s="76" t="s">
        <v>271</v>
      </c>
      <c r="F162" s="77" t="s">
        <v>34</v>
      </c>
      <c r="G162" s="71"/>
      <c r="H162" s="71"/>
      <c r="I162" s="71" t="s">
        <v>196</v>
      </c>
      <c r="J162" s="71" t="s">
        <v>5</v>
      </c>
      <c r="K162" s="74"/>
      <c r="L162" s="74"/>
      <c r="M162" s="74"/>
      <c r="N162" s="72">
        <v>1.0</v>
      </c>
      <c r="O162" s="75"/>
      <c r="P162" s="75"/>
    </row>
    <row r="163">
      <c r="A163" s="83" t="s">
        <v>357</v>
      </c>
      <c r="B163" s="67" t="s">
        <v>18</v>
      </c>
      <c r="C163" s="76"/>
      <c r="D163" s="76"/>
      <c r="E163" s="76" t="s">
        <v>271</v>
      </c>
      <c r="F163" s="77" t="s">
        <v>34</v>
      </c>
      <c r="G163" s="71"/>
      <c r="H163" s="71"/>
      <c r="I163" s="71" t="s">
        <v>196</v>
      </c>
      <c r="J163" s="71" t="s">
        <v>5</v>
      </c>
      <c r="K163" s="74"/>
      <c r="L163" s="74"/>
      <c r="M163" s="74"/>
      <c r="N163" s="72">
        <v>1.0</v>
      </c>
      <c r="O163" s="75"/>
      <c r="P163" s="75"/>
    </row>
    <row r="164">
      <c r="A164" s="83" t="s">
        <v>358</v>
      </c>
      <c r="B164" s="67" t="s">
        <v>18</v>
      </c>
      <c r="C164" s="76"/>
      <c r="D164" s="76"/>
      <c r="E164" s="76" t="s">
        <v>271</v>
      </c>
      <c r="F164" s="77" t="s">
        <v>34</v>
      </c>
      <c r="G164" s="71"/>
      <c r="H164" s="71"/>
      <c r="I164" s="71" t="s">
        <v>196</v>
      </c>
      <c r="J164" s="71" t="s">
        <v>5</v>
      </c>
      <c r="K164" s="74"/>
      <c r="L164" s="74"/>
      <c r="M164" s="74"/>
      <c r="N164" s="72">
        <v>2.0</v>
      </c>
      <c r="O164" s="75"/>
      <c r="P164" s="75"/>
    </row>
    <row r="165">
      <c r="A165" s="83" t="s">
        <v>359</v>
      </c>
      <c r="B165" s="67" t="s">
        <v>18</v>
      </c>
      <c r="C165" s="76"/>
      <c r="D165" s="76"/>
      <c r="E165" s="76" t="s">
        <v>271</v>
      </c>
      <c r="F165" s="77" t="s">
        <v>34</v>
      </c>
      <c r="G165" s="71"/>
      <c r="H165" s="71"/>
      <c r="I165" s="71" t="s">
        <v>196</v>
      </c>
      <c r="J165" s="71" t="s">
        <v>5</v>
      </c>
      <c r="K165" s="74"/>
      <c r="L165" s="74"/>
      <c r="M165" s="74"/>
      <c r="N165" s="72">
        <v>1.0</v>
      </c>
      <c r="O165" s="75"/>
      <c r="P165" s="75"/>
    </row>
    <row r="166">
      <c r="A166" s="83" t="s">
        <v>360</v>
      </c>
      <c r="B166" s="67" t="s">
        <v>18</v>
      </c>
      <c r="C166" s="76"/>
      <c r="D166" s="76"/>
      <c r="E166" s="76" t="s">
        <v>271</v>
      </c>
      <c r="F166" s="77" t="s">
        <v>34</v>
      </c>
      <c r="G166" s="71"/>
      <c r="H166" s="71"/>
      <c r="I166" s="71" t="s">
        <v>196</v>
      </c>
      <c r="J166" s="71" t="s">
        <v>5</v>
      </c>
      <c r="K166" s="74"/>
      <c r="L166" s="74"/>
      <c r="M166" s="74"/>
      <c r="N166" s="72">
        <v>2.0</v>
      </c>
      <c r="O166" s="75"/>
      <c r="P166" s="75"/>
    </row>
    <row r="167">
      <c r="A167" s="83" t="s">
        <v>361</v>
      </c>
      <c r="B167" s="67" t="s">
        <v>18</v>
      </c>
      <c r="C167" s="76"/>
      <c r="D167" s="76"/>
      <c r="E167" s="76" t="s">
        <v>271</v>
      </c>
      <c r="F167" s="92" t="s">
        <v>39</v>
      </c>
      <c r="G167" s="71"/>
      <c r="H167" s="71"/>
      <c r="I167" s="71" t="s">
        <v>196</v>
      </c>
      <c r="J167" s="71" t="s">
        <v>5</v>
      </c>
      <c r="K167" s="74"/>
      <c r="L167" s="74"/>
      <c r="M167" s="74"/>
      <c r="N167" s="72">
        <v>1.0</v>
      </c>
      <c r="O167" s="75"/>
      <c r="P167" s="75"/>
    </row>
    <row r="168">
      <c r="A168" s="83" t="s">
        <v>362</v>
      </c>
      <c r="B168" s="67" t="s">
        <v>18</v>
      </c>
      <c r="C168" s="76"/>
      <c r="D168" s="76"/>
      <c r="E168" s="76" t="s">
        <v>271</v>
      </c>
      <c r="F168" s="92" t="s">
        <v>39</v>
      </c>
      <c r="G168" s="71"/>
      <c r="H168" s="71"/>
      <c r="I168" s="71" t="s">
        <v>196</v>
      </c>
      <c r="J168" s="71" t="s">
        <v>5</v>
      </c>
      <c r="K168" s="74"/>
      <c r="L168" s="74"/>
      <c r="M168" s="74"/>
      <c r="N168" s="72">
        <v>2.0</v>
      </c>
      <c r="O168" s="75"/>
      <c r="P168" s="75"/>
    </row>
    <row r="169">
      <c r="A169" s="83" t="s">
        <v>363</v>
      </c>
      <c r="B169" s="67" t="s">
        <v>18</v>
      </c>
      <c r="C169" s="76"/>
      <c r="D169" s="76"/>
      <c r="E169" s="76" t="s">
        <v>271</v>
      </c>
      <c r="F169" s="92" t="s">
        <v>39</v>
      </c>
      <c r="G169" s="71"/>
      <c r="H169" s="71"/>
      <c r="I169" s="71" t="s">
        <v>196</v>
      </c>
      <c r="J169" s="71" t="s">
        <v>5</v>
      </c>
      <c r="K169" s="74"/>
      <c r="L169" s="74"/>
      <c r="M169" s="74"/>
      <c r="N169" s="72">
        <v>2.0</v>
      </c>
      <c r="O169" s="75"/>
      <c r="P169" s="75"/>
    </row>
    <row r="170">
      <c r="A170" s="83" t="s">
        <v>364</v>
      </c>
      <c r="B170" s="67" t="s">
        <v>18</v>
      </c>
      <c r="C170" s="76"/>
      <c r="D170" s="76"/>
      <c r="E170" s="76" t="s">
        <v>271</v>
      </c>
      <c r="F170" s="71" t="s">
        <v>53</v>
      </c>
      <c r="G170" s="71"/>
      <c r="H170" s="71"/>
      <c r="I170" s="71" t="s">
        <v>196</v>
      </c>
      <c r="J170" s="71" t="s">
        <v>5</v>
      </c>
      <c r="K170" s="74"/>
      <c r="L170" s="74"/>
      <c r="M170" s="74"/>
      <c r="N170" s="72">
        <v>1.0</v>
      </c>
      <c r="O170" s="75"/>
      <c r="P170" s="75"/>
    </row>
    <row r="171">
      <c r="A171" s="83" t="s">
        <v>365</v>
      </c>
      <c r="B171" s="67" t="s">
        <v>18</v>
      </c>
      <c r="C171" s="76"/>
      <c r="D171" s="76"/>
      <c r="E171" s="76" t="s">
        <v>271</v>
      </c>
      <c r="F171" s="71" t="s">
        <v>53</v>
      </c>
      <c r="G171" s="71"/>
      <c r="H171" s="71"/>
      <c r="I171" s="71" t="s">
        <v>196</v>
      </c>
      <c r="J171" s="71" t="s">
        <v>5</v>
      </c>
      <c r="K171" s="74"/>
      <c r="L171" s="74"/>
      <c r="M171" s="74"/>
      <c r="N171" s="72">
        <v>6.0</v>
      </c>
      <c r="O171" s="75"/>
      <c r="P171" s="75"/>
    </row>
    <row r="172">
      <c r="A172" s="83" t="s">
        <v>366</v>
      </c>
      <c r="B172" s="67" t="s">
        <v>18</v>
      </c>
      <c r="C172" s="76"/>
      <c r="D172" s="76"/>
      <c r="E172" s="76" t="s">
        <v>271</v>
      </c>
      <c r="F172" s="71" t="s">
        <v>53</v>
      </c>
      <c r="G172" s="71"/>
      <c r="H172" s="71"/>
      <c r="I172" s="71" t="s">
        <v>196</v>
      </c>
      <c r="J172" s="71" t="s">
        <v>5</v>
      </c>
      <c r="K172" s="74"/>
      <c r="L172" s="74"/>
      <c r="M172" s="74"/>
      <c r="N172" s="72">
        <v>1.0</v>
      </c>
      <c r="O172" s="75"/>
      <c r="P172" s="75"/>
    </row>
    <row r="173">
      <c r="A173" s="83" t="s">
        <v>367</v>
      </c>
      <c r="B173" s="67" t="s">
        <v>18</v>
      </c>
      <c r="C173" s="76"/>
      <c r="D173" s="76"/>
      <c r="E173" s="76" t="s">
        <v>271</v>
      </c>
      <c r="F173" s="71" t="s">
        <v>67</v>
      </c>
      <c r="G173" s="71"/>
      <c r="H173" s="71"/>
      <c r="I173" s="71" t="s">
        <v>196</v>
      </c>
      <c r="J173" s="71" t="s">
        <v>5</v>
      </c>
      <c r="K173" s="74"/>
      <c r="L173" s="74"/>
      <c r="M173" s="74"/>
      <c r="N173" s="72">
        <v>3.0</v>
      </c>
      <c r="O173" s="75"/>
      <c r="P173" s="75"/>
    </row>
    <row r="174">
      <c r="A174" s="83" t="s">
        <v>368</v>
      </c>
      <c r="B174" s="67" t="s">
        <v>18</v>
      </c>
      <c r="C174" s="76"/>
      <c r="D174" s="76"/>
      <c r="E174" s="76" t="s">
        <v>271</v>
      </c>
      <c r="F174" s="71" t="s">
        <v>92</v>
      </c>
      <c r="G174" s="71"/>
      <c r="H174" s="71"/>
      <c r="I174" s="71" t="s">
        <v>196</v>
      </c>
      <c r="J174" s="71" t="s">
        <v>5</v>
      </c>
      <c r="K174" s="74"/>
      <c r="L174" s="74"/>
      <c r="M174" s="74"/>
      <c r="N174" s="72">
        <v>3.0</v>
      </c>
      <c r="O174" s="75"/>
      <c r="P174" s="75"/>
    </row>
    <row r="175">
      <c r="A175" s="83" t="s">
        <v>369</v>
      </c>
      <c r="B175" s="67" t="s">
        <v>18</v>
      </c>
      <c r="C175" s="76"/>
      <c r="D175" s="76"/>
      <c r="E175" s="76" t="s">
        <v>271</v>
      </c>
      <c r="F175" s="71" t="s">
        <v>101</v>
      </c>
      <c r="G175" s="71"/>
      <c r="H175" s="71"/>
      <c r="I175" s="71" t="s">
        <v>196</v>
      </c>
      <c r="J175" s="71" t="s">
        <v>5</v>
      </c>
      <c r="K175" s="74"/>
      <c r="L175" s="74"/>
      <c r="M175" s="74"/>
      <c r="N175" s="72">
        <v>2.0</v>
      </c>
      <c r="O175" s="75"/>
      <c r="P175" s="75"/>
    </row>
    <row r="176">
      <c r="A176" s="83" t="s">
        <v>370</v>
      </c>
      <c r="B176" s="67" t="s">
        <v>18</v>
      </c>
      <c r="C176" s="76"/>
      <c r="D176" s="76"/>
      <c r="E176" s="76" t="s">
        <v>271</v>
      </c>
      <c r="F176" s="71" t="s">
        <v>101</v>
      </c>
      <c r="G176" s="71"/>
      <c r="H176" s="71"/>
      <c r="I176" s="71" t="s">
        <v>196</v>
      </c>
      <c r="J176" s="71" t="s">
        <v>5</v>
      </c>
      <c r="K176" s="74"/>
      <c r="L176" s="74"/>
      <c r="M176" s="74"/>
      <c r="N176" s="72">
        <v>1.0</v>
      </c>
      <c r="O176" s="75"/>
      <c r="P176" s="75"/>
    </row>
    <row r="177">
      <c r="A177" s="83" t="s">
        <v>371</v>
      </c>
      <c r="B177" s="67" t="s">
        <v>18</v>
      </c>
      <c r="C177" s="76"/>
      <c r="D177" s="76"/>
      <c r="E177" s="76" t="s">
        <v>271</v>
      </c>
      <c r="F177" s="71" t="s">
        <v>101</v>
      </c>
      <c r="G177" s="71"/>
      <c r="H177" s="71"/>
      <c r="I177" s="71" t="s">
        <v>196</v>
      </c>
      <c r="J177" s="71" t="s">
        <v>5</v>
      </c>
      <c r="K177" s="74"/>
      <c r="L177" s="74"/>
      <c r="M177" s="74"/>
      <c r="N177" s="72">
        <v>1.0</v>
      </c>
      <c r="O177" s="75"/>
      <c r="P177" s="75"/>
    </row>
    <row r="178">
      <c r="A178" s="83" t="s">
        <v>372</v>
      </c>
      <c r="B178" s="67" t="s">
        <v>18</v>
      </c>
      <c r="C178" s="76"/>
      <c r="D178" s="76"/>
      <c r="E178" s="76" t="s">
        <v>271</v>
      </c>
      <c r="F178" s="71" t="s">
        <v>101</v>
      </c>
      <c r="G178" s="71"/>
      <c r="H178" s="71"/>
      <c r="I178" s="71" t="s">
        <v>196</v>
      </c>
      <c r="J178" s="71" t="s">
        <v>5</v>
      </c>
      <c r="K178" s="74"/>
      <c r="L178" s="74"/>
      <c r="M178" s="74"/>
      <c r="N178" s="72">
        <v>1.0</v>
      </c>
      <c r="O178" s="75"/>
      <c r="P178" s="75"/>
    </row>
    <row r="179">
      <c r="A179" s="83" t="s">
        <v>373</v>
      </c>
      <c r="B179" s="67" t="s">
        <v>18</v>
      </c>
      <c r="C179" s="76"/>
      <c r="D179" s="76"/>
      <c r="E179" s="76" t="s">
        <v>271</v>
      </c>
      <c r="F179" s="71" t="s">
        <v>101</v>
      </c>
      <c r="G179" s="71"/>
      <c r="H179" s="71"/>
      <c r="I179" s="71" t="s">
        <v>196</v>
      </c>
      <c r="J179" s="71" t="s">
        <v>5</v>
      </c>
      <c r="K179" s="74"/>
      <c r="L179" s="74"/>
      <c r="M179" s="74"/>
      <c r="N179" s="72">
        <v>1.0</v>
      </c>
      <c r="O179" s="75"/>
      <c r="P179" s="75"/>
    </row>
    <row r="180">
      <c r="A180" s="83" t="s">
        <v>374</v>
      </c>
      <c r="B180" s="67" t="s">
        <v>18</v>
      </c>
      <c r="C180" s="76"/>
      <c r="D180" s="76"/>
      <c r="E180" s="76" t="s">
        <v>271</v>
      </c>
      <c r="F180" s="71" t="s">
        <v>101</v>
      </c>
      <c r="G180" s="71"/>
      <c r="H180" s="71"/>
      <c r="I180" s="71" t="s">
        <v>196</v>
      </c>
      <c r="J180" s="71" t="s">
        <v>5</v>
      </c>
      <c r="K180" s="74"/>
      <c r="L180" s="74"/>
      <c r="M180" s="74"/>
      <c r="N180" s="72">
        <v>1.0</v>
      </c>
      <c r="O180" s="75"/>
      <c r="P180" s="75"/>
    </row>
    <row r="181">
      <c r="A181" s="83" t="s">
        <v>375</v>
      </c>
      <c r="B181" s="67" t="s">
        <v>18</v>
      </c>
      <c r="C181" s="76"/>
      <c r="D181" s="76"/>
      <c r="E181" s="76" t="s">
        <v>271</v>
      </c>
      <c r="F181" s="71" t="s">
        <v>101</v>
      </c>
      <c r="G181" s="71"/>
      <c r="H181" s="71"/>
      <c r="I181" s="71" t="s">
        <v>196</v>
      </c>
      <c r="J181" s="71" t="s">
        <v>5</v>
      </c>
      <c r="K181" s="74"/>
      <c r="L181" s="74"/>
      <c r="M181" s="74"/>
      <c r="N181" s="72">
        <v>1.0</v>
      </c>
      <c r="O181" s="75"/>
      <c r="P181" s="75"/>
    </row>
    <row r="182">
      <c r="A182" s="83" t="s">
        <v>376</v>
      </c>
      <c r="B182" s="67" t="s">
        <v>18</v>
      </c>
      <c r="C182" s="76"/>
      <c r="D182" s="76"/>
      <c r="E182" s="76" t="s">
        <v>271</v>
      </c>
      <c r="F182" s="71" t="s">
        <v>101</v>
      </c>
      <c r="G182" s="71"/>
      <c r="H182" s="71"/>
      <c r="I182" s="71" t="s">
        <v>196</v>
      </c>
      <c r="J182" s="71" t="s">
        <v>5</v>
      </c>
      <c r="K182" s="74"/>
      <c r="L182" s="74"/>
      <c r="M182" s="74"/>
      <c r="N182" s="72">
        <v>4.0</v>
      </c>
      <c r="O182" s="75"/>
      <c r="P182" s="75"/>
    </row>
    <row r="183">
      <c r="A183" s="83" t="s">
        <v>377</v>
      </c>
      <c r="B183" s="67" t="s">
        <v>18</v>
      </c>
      <c r="C183" s="76"/>
      <c r="D183" s="76"/>
      <c r="E183" s="76" t="s">
        <v>271</v>
      </c>
      <c r="F183" s="71" t="s">
        <v>101</v>
      </c>
      <c r="G183" s="71"/>
      <c r="H183" s="71"/>
      <c r="I183" s="71" t="s">
        <v>196</v>
      </c>
      <c r="J183" s="71" t="s">
        <v>5</v>
      </c>
      <c r="K183" s="74"/>
      <c r="L183" s="74"/>
      <c r="M183" s="74"/>
      <c r="N183" s="72">
        <v>1.0</v>
      </c>
      <c r="O183" s="75"/>
      <c r="P183" s="75"/>
    </row>
    <row r="184">
      <c r="A184" s="83" t="s">
        <v>378</v>
      </c>
      <c r="B184" s="67" t="s">
        <v>18</v>
      </c>
      <c r="C184" s="76"/>
      <c r="D184" s="76"/>
      <c r="E184" s="76" t="s">
        <v>271</v>
      </c>
      <c r="F184" s="71" t="s">
        <v>101</v>
      </c>
      <c r="G184" s="71"/>
      <c r="H184" s="71"/>
      <c r="I184" s="71" t="s">
        <v>196</v>
      </c>
      <c r="J184" s="71" t="s">
        <v>5</v>
      </c>
      <c r="K184" s="74"/>
      <c r="L184" s="74"/>
      <c r="M184" s="74"/>
      <c r="N184" s="72">
        <v>3.0</v>
      </c>
      <c r="O184" s="75"/>
      <c r="P184" s="75"/>
    </row>
    <row r="185">
      <c r="A185" s="83" t="s">
        <v>379</v>
      </c>
      <c r="B185" s="67" t="s">
        <v>18</v>
      </c>
      <c r="C185" s="76"/>
      <c r="D185" s="76"/>
      <c r="E185" s="76" t="s">
        <v>271</v>
      </c>
      <c r="F185" s="71" t="s">
        <v>101</v>
      </c>
      <c r="G185" s="71"/>
      <c r="H185" s="71"/>
      <c r="I185" s="71" t="s">
        <v>196</v>
      </c>
      <c r="J185" s="71" t="s">
        <v>5</v>
      </c>
      <c r="K185" s="74"/>
      <c r="L185" s="74"/>
      <c r="M185" s="74"/>
      <c r="N185" s="72">
        <v>2.0</v>
      </c>
      <c r="O185" s="75"/>
      <c r="P185" s="75"/>
    </row>
    <row r="186">
      <c r="A186" s="83" t="s">
        <v>380</v>
      </c>
      <c r="B186" s="67" t="s">
        <v>18</v>
      </c>
      <c r="C186" s="76"/>
      <c r="D186" s="76"/>
      <c r="E186" s="76" t="s">
        <v>271</v>
      </c>
      <c r="F186" s="71" t="s">
        <v>101</v>
      </c>
      <c r="G186" s="71"/>
      <c r="H186" s="71"/>
      <c r="I186" s="71" t="s">
        <v>196</v>
      </c>
      <c r="J186" s="71" t="s">
        <v>5</v>
      </c>
      <c r="K186" s="74"/>
      <c r="L186" s="74"/>
      <c r="M186" s="74"/>
      <c r="N186" s="72">
        <v>2.0</v>
      </c>
      <c r="O186" s="75"/>
      <c r="P186" s="75"/>
    </row>
    <row r="187">
      <c r="A187" s="83" t="s">
        <v>381</v>
      </c>
      <c r="B187" s="67" t="s">
        <v>18</v>
      </c>
      <c r="C187" s="76"/>
      <c r="D187" s="76"/>
      <c r="E187" s="76" t="s">
        <v>271</v>
      </c>
      <c r="F187" s="71" t="s">
        <v>101</v>
      </c>
      <c r="G187" s="71"/>
      <c r="H187" s="71"/>
      <c r="I187" s="71" t="s">
        <v>196</v>
      </c>
      <c r="J187" s="71" t="s">
        <v>5</v>
      </c>
      <c r="K187" s="74"/>
      <c r="L187" s="74"/>
      <c r="M187" s="74"/>
      <c r="N187" s="72">
        <v>1.0</v>
      </c>
      <c r="O187" s="75"/>
      <c r="P187" s="75"/>
    </row>
    <row r="188">
      <c r="A188" s="83" t="s">
        <v>382</v>
      </c>
      <c r="B188" s="67" t="s">
        <v>18</v>
      </c>
      <c r="C188" s="76"/>
      <c r="D188" s="76"/>
      <c r="E188" s="76" t="s">
        <v>271</v>
      </c>
      <c r="F188" s="71" t="s">
        <v>101</v>
      </c>
      <c r="G188" s="71"/>
      <c r="H188" s="71"/>
      <c r="I188" s="71" t="s">
        <v>196</v>
      </c>
      <c r="J188" s="71" t="s">
        <v>5</v>
      </c>
      <c r="K188" s="74"/>
      <c r="L188" s="74"/>
      <c r="M188" s="74"/>
      <c r="N188" s="72">
        <v>1.0</v>
      </c>
      <c r="O188" s="75"/>
      <c r="P188" s="75"/>
    </row>
    <row r="189">
      <c r="A189" s="83" t="s">
        <v>383</v>
      </c>
      <c r="B189" s="67" t="s">
        <v>18</v>
      </c>
      <c r="C189" s="76"/>
      <c r="D189" s="76"/>
      <c r="E189" s="76" t="s">
        <v>271</v>
      </c>
      <c r="F189" s="71" t="s">
        <v>101</v>
      </c>
      <c r="G189" s="71"/>
      <c r="H189" s="71"/>
      <c r="I189" s="71" t="s">
        <v>196</v>
      </c>
      <c r="J189" s="71" t="s">
        <v>5</v>
      </c>
      <c r="K189" s="74"/>
      <c r="L189" s="74"/>
      <c r="M189" s="74"/>
      <c r="N189" s="72">
        <v>1.0</v>
      </c>
      <c r="O189" s="75"/>
      <c r="P189" s="75"/>
    </row>
    <row r="190">
      <c r="A190" s="83" t="s">
        <v>384</v>
      </c>
      <c r="B190" s="67" t="s">
        <v>18</v>
      </c>
      <c r="C190" s="76"/>
      <c r="D190" s="76"/>
      <c r="E190" s="76" t="s">
        <v>271</v>
      </c>
      <c r="F190" s="71" t="s">
        <v>101</v>
      </c>
      <c r="G190" s="71"/>
      <c r="H190" s="71"/>
      <c r="I190" s="71" t="s">
        <v>196</v>
      </c>
      <c r="J190" s="71" t="s">
        <v>5</v>
      </c>
      <c r="K190" s="74"/>
      <c r="L190" s="74"/>
      <c r="M190" s="74"/>
      <c r="N190" s="72">
        <v>1.0</v>
      </c>
      <c r="O190" s="75"/>
      <c r="P190" s="75"/>
    </row>
    <row r="191">
      <c r="A191" s="83" t="s">
        <v>385</v>
      </c>
      <c r="B191" s="67" t="s">
        <v>18</v>
      </c>
      <c r="C191" s="76"/>
      <c r="D191" s="76"/>
      <c r="E191" s="76" t="s">
        <v>271</v>
      </c>
      <c r="F191" s="71" t="s">
        <v>101</v>
      </c>
      <c r="G191" s="71"/>
      <c r="H191" s="71"/>
      <c r="I191" s="71" t="s">
        <v>196</v>
      </c>
      <c r="J191" s="71" t="s">
        <v>5</v>
      </c>
      <c r="K191" s="74"/>
      <c r="L191" s="74"/>
      <c r="M191" s="74"/>
      <c r="N191" s="72">
        <v>2.0</v>
      </c>
      <c r="O191" s="75"/>
      <c r="P191" s="75"/>
    </row>
    <row r="192">
      <c r="A192" s="83" t="s">
        <v>386</v>
      </c>
      <c r="B192" s="67" t="s">
        <v>18</v>
      </c>
      <c r="C192" s="76"/>
      <c r="D192" s="76"/>
      <c r="E192" s="76" t="s">
        <v>271</v>
      </c>
      <c r="F192" s="71" t="s">
        <v>101</v>
      </c>
      <c r="G192" s="71"/>
      <c r="H192" s="71"/>
      <c r="I192" s="71" t="s">
        <v>196</v>
      </c>
      <c r="J192" s="71" t="s">
        <v>5</v>
      </c>
      <c r="K192" s="74"/>
      <c r="L192" s="74"/>
      <c r="M192" s="74"/>
      <c r="N192" s="72">
        <v>2.0</v>
      </c>
      <c r="O192" s="75"/>
      <c r="P192" s="75"/>
    </row>
    <row r="193">
      <c r="A193" s="83" t="s">
        <v>387</v>
      </c>
      <c r="B193" s="67" t="s">
        <v>18</v>
      </c>
      <c r="C193" s="76"/>
      <c r="D193" s="76"/>
      <c r="E193" s="76" t="s">
        <v>271</v>
      </c>
      <c r="F193" s="71" t="s">
        <v>108</v>
      </c>
      <c r="G193" s="71"/>
      <c r="H193" s="71"/>
      <c r="I193" s="71" t="s">
        <v>196</v>
      </c>
      <c r="J193" s="71" t="s">
        <v>5</v>
      </c>
      <c r="K193" s="74"/>
      <c r="L193" s="74"/>
      <c r="M193" s="74"/>
      <c r="N193" s="72">
        <v>1.0</v>
      </c>
      <c r="O193" s="75"/>
      <c r="P193" s="75"/>
    </row>
    <row r="194">
      <c r="A194" s="83" t="s">
        <v>388</v>
      </c>
      <c r="B194" s="67" t="s">
        <v>18</v>
      </c>
      <c r="C194" s="76"/>
      <c r="D194" s="76"/>
      <c r="E194" s="76" t="s">
        <v>271</v>
      </c>
      <c r="F194" s="71" t="s">
        <v>108</v>
      </c>
      <c r="G194" s="71"/>
      <c r="H194" s="71"/>
      <c r="I194" s="71" t="s">
        <v>196</v>
      </c>
      <c r="J194" s="71" t="s">
        <v>5</v>
      </c>
      <c r="K194" s="74"/>
      <c r="L194" s="74"/>
      <c r="M194" s="74"/>
      <c r="N194" s="72">
        <v>2.0</v>
      </c>
      <c r="O194" s="75"/>
      <c r="P194" s="75"/>
    </row>
    <row r="195">
      <c r="A195" s="83" t="s">
        <v>389</v>
      </c>
      <c r="B195" s="67" t="s">
        <v>18</v>
      </c>
      <c r="C195" s="76"/>
      <c r="D195" s="76"/>
      <c r="E195" s="76" t="s">
        <v>271</v>
      </c>
      <c r="F195" s="71" t="s">
        <v>108</v>
      </c>
      <c r="G195" s="71"/>
      <c r="H195" s="71"/>
      <c r="I195" s="71" t="s">
        <v>196</v>
      </c>
      <c r="J195" s="71" t="s">
        <v>5</v>
      </c>
      <c r="K195" s="74"/>
      <c r="L195" s="74"/>
      <c r="M195" s="74"/>
      <c r="N195" s="72">
        <v>5.0</v>
      </c>
      <c r="O195" s="75"/>
      <c r="P195" s="75"/>
    </row>
    <row r="196">
      <c r="A196" s="83" t="s">
        <v>390</v>
      </c>
      <c r="B196" s="67" t="s">
        <v>18</v>
      </c>
      <c r="C196" s="76"/>
      <c r="D196" s="76"/>
      <c r="E196" s="76" t="s">
        <v>271</v>
      </c>
      <c r="F196" s="92" t="s">
        <v>118</v>
      </c>
      <c r="G196" s="71"/>
      <c r="H196" s="71"/>
      <c r="I196" s="71" t="s">
        <v>196</v>
      </c>
      <c r="J196" s="71" t="s">
        <v>5</v>
      </c>
      <c r="K196" s="74"/>
      <c r="L196" s="74"/>
      <c r="M196" s="74"/>
      <c r="N196" s="72">
        <v>1.0</v>
      </c>
      <c r="O196" s="75"/>
      <c r="P196" s="75"/>
    </row>
    <row r="197">
      <c r="A197" s="83" t="s">
        <v>391</v>
      </c>
      <c r="B197" s="67" t="s">
        <v>18</v>
      </c>
      <c r="C197" s="76"/>
      <c r="D197" s="76"/>
      <c r="E197" s="76" t="s">
        <v>271</v>
      </c>
      <c r="F197" s="92" t="s">
        <v>118</v>
      </c>
      <c r="G197" s="71"/>
      <c r="H197" s="71"/>
      <c r="I197" s="71" t="s">
        <v>196</v>
      </c>
      <c r="J197" s="71" t="s">
        <v>5</v>
      </c>
      <c r="K197" s="74"/>
      <c r="L197" s="74"/>
      <c r="M197" s="74"/>
      <c r="N197" s="72">
        <v>1.0</v>
      </c>
      <c r="O197" s="75"/>
      <c r="P197" s="75"/>
    </row>
    <row r="198">
      <c r="A198" s="83" t="s">
        <v>392</v>
      </c>
      <c r="B198" s="67" t="s">
        <v>18</v>
      </c>
      <c r="C198" s="76"/>
      <c r="D198" s="76"/>
      <c r="E198" s="76" t="s">
        <v>271</v>
      </c>
      <c r="F198" s="92" t="s">
        <v>118</v>
      </c>
      <c r="G198" s="71"/>
      <c r="H198" s="71"/>
      <c r="I198" s="71" t="s">
        <v>196</v>
      </c>
      <c r="J198" s="71" t="s">
        <v>5</v>
      </c>
      <c r="K198" s="74"/>
      <c r="L198" s="74"/>
      <c r="M198" s="74"/>
      <c r="N198" s="72">
        <v>1.0</v>
      </c>
      <c r="O198" s="75"/>
      <c r="P198" s="75"/>
    </row>
    <row r="199">
      <c r="A199" s="83" t="s">
        <v>393</v>
      </c>
      <c r="B199" s="67" t="s">
        <v>18</v>
      </c>
      <c r="C199" s="76"/>
      <c r="D199" s="76"/>
      <c r="E199" s="76" t="s">
        <v>271</v>
      </c>
      <c r="F199" s="92" t="s">
        <v>118</v>
      </c>
      <c r="G199" s="71"/>
      <c r="H199" s="71"/>
      <c r="I199" s="71" t="s">
        <v>196</v>
      </c>
      <c r="J199" s="71" t="s">
        <v>5</v>
      </c>
      <c r="K199" s="74"/>
      <c r="L199" s="74"/>
      <c r="M199" s="74"/>
      <c r="N199" s="72">
        <v>1.0</v>
      </c>
      <c r="O199" s="75"/>
      <c r="P199" s="75"/>
    </row>
    <row r="200">
      <c r="A200" s="83" t="s">
        <v>394</v>
      </c>
      <c r="B200" s="67" t="s">
        <v>18</v>
      </c>
      <c r="C200" s="76"/>
      <c r="D200" s="76"/>
      <c r="E200" s="76" t="s">
        <v>271</v>
      </c>
      <c r="F200" s="92" t="s">
        <v>118</v>
      </c>
      <c r="G200" s="71"/>
      <c r="H200" s="71"/>
      <c r="I200" s="71" t="s">
        <v>196</v>
      </c>
      <c r="J200" s="71" t="s">
        <v>5</v>
      </c>
      <c r="K200" s="74"/>
      <c r="L200" s="74"/>
      <c r="M200" s="74"/>
      <c r="N200" s="72">
        <v>1.0</v>
      </c>
      <c r="O200" s="75"/>
      <c r="P200" s="75"/>
    </row>
    <row r="201">
      <c r="A201" s="83" t="s">
        <v>395</v>
      </c>
      <c r="B201" s="67" t="s">
        <v>18</v>
      </c>
      <c r="C201" s="76"/>
      <c r="D201" s="76"/>
      <c r="E201" s="76" t="s">
        <v>271</v>
      </c>
      <c r="F201" s="92" t="s">
        <v>118</v>
      </c>
      <c r="G201" s="71"/>
      <c r="H201" s="71"/>
      <c r="I201" s="71" t="s">
        <v>196</v>
      </c>
      <c r="J201" s="71" t="s">
        <v>5</v>
      </c>
      <c r="K201" s="74"/>
      <c r="L201" s="74"/>
      <c r="M201" s="74"/>
      <c r="N201" s="72">
        <v>1.0</v>
      </c>
      <c r="O201" s="75"/>
      <c r="P201" s="75"/>
    </row>
    <row r="202">
      <c r="A202" s="83" t="s">
        <v>396</v>
      </c>
      <c r="B202" s="67" t="s">
        <v>18</v>
      </c>
      <c r="C202" s="76"/>
      <c r="D202" s="76"/>
      <c r="E202" s="76" t="s">
        <v>271</v>
      </c>
      <c r="F202" s="92" t="s">
        <v>118</v>
      </c>
      <c r="G202" s="71"/>
      <c r="H202" s="71"/>
      <c r="I202" s="71" t="s">
        <v>196</v>
      </c>
      <c r="J202" s="71" t="s">
        <v>5</v>
      </c>
      <c r="K202" s="74"/>
      <c r="L202" s="74"/>
      <c r="M202" s="74"/>
      <c r="N202" s="72">
        <v>2.0</v>
      </c>
      <c r="O202" s="75"/>
      <c r="P202" s="75"/>
    </row>
    <row r="203">
      <c r="A203" s="83" t="s">
        <v>397</v>
      </c>
      <c r="B203" s="67" t="s">
        <v>18</v>
      </c>
      <c r="C203" s="76"/>
      <c r="D203" s="76"/>
      <c r="E203" s="76" t="s">
        <v>271</v>
      </c>
      <c r="F203" s="92" t="s">
        <v>118</v>
      </c>
      <c r="G203" s="71"/>
      <c r="H203" s="71"/>
      <c r="I203" s="71" t="s">
        <v>196</v>
      </c>
      <c r="J203" s="71" t="s">
        <v>5</v>
      </c>
      <c r="K203" s="74"/>
      <c r="L203" s="74"/>
      <c r="M203" s="74"/>
      <c r="N203" s="72">
        <v>1.0</v>
      </c>
      <c r="O203" s="75"/>
      <c r="P203" s="75"/>
    </row>
    <row r="204">
      <c r="A204" s="83" t="s">
        <v>398</v>
      </c>
      <c r="B204" s="67" t="s">
        <v>18</v>
      </c>
      <c r="C204" s="76"/>
      <c r="D204" s="76"/>
      <c r="E204" s="76" t="s">
        <v>271</v>
      </c>
      <c r="F204" s="92" t="s">
        <v>118</v>
      </c>
      <c r="G204" s="71"/>
      <c r="H204" s="71"/>
      <c r="I204" s="71" t="s">
        <v>196</v>
      </c>
      <c r="J204" s="71" t="s">
        <v>5</v>
      </c>
      <c r="K204" s="74"/>
      <c r="L204" s="74"/>
      <c r="M204" s="74"/>
      <c r="N204" s="72">
        <v>1.0</v>
      </c>
      <c r="O204" s="75"/>
      <c r="P204" s="75"/>
    </row>
    <row r="205">
      <c r="A205" s="83" t="s">
        <v>399</v>
      </c>
      <c r="B205" s="67" t="s">
        <v>18</v>
      </c>
      <c r="C205" s="76"/>
      <c r="D205" s="76"/>
      <c r="E205" s="76" t="s">
        <v>271</v>
      </c>
      <c r="F205" s="92" t="s">
        <v>118</v>
      </c>
      <c r="G205" s="71"/>
      <c r="H205" s="71"/>
      <c r="I205" s="71" t="s">
        <v>196</v>
      </c>
      <c r="J205" s="71" t="s">
        <v>5</v>
      </c>
      <c r="K205" s="74"/>
      <c r="L205" s="74"/>
      <c r="M205" s="74"/>
      <c r="N205" s="72">
        <v>1.0</v>
      </c>
      <c r="O205" s="75"/>
      <c r="P205" s="75"/>
    </row>
    <row r="206">
      <c r="A206" s="83" t="s">
        <v>400</v>
      </c>
      <c r="B206" s="67" t="s">
        <v>18</v>
      </c>
      <c r="C206" s="76"/>
      <c r="D206" s="76"/>
      <c r="E206" s="76" t="s">
        <v>271</v>
      </c>
      <c r="F206" s="92" t="s">
        <v>118</v>
      </c>
      <c r="G206" s="71"/>
      <c r="H206" s="71"/>
      <c r="I206" s="71" t="s">
        <v>196</v>
      </c>
      <c r="J206" s="71" t="s">
        <v>5</v>
      </c>
      <c r="K206" s="74"/>
      <c r="L206" s="74"/>
      <c r="M206" s="74"/>
      <c r="N206" s="72">
        <v>1.0</v>
      </c>
      <c r="O206" s="75"/>
      <c r="P206" s="75"/>
    </row>
    <row r="207">
      <c r="A207" s="83" t="s">
        <v>401</v>
      </c>
      <c r="B207" s="67" t="s">
        <v>18</v>
      </c>
      <c r="C207" s="76"/>
      <c r="D207" s="76"/>
      <c r="E207" s="76" t="s">
        <v>271</v>
      </c>
      <c r="F207" s="92" t="s">
        <v>118</v>
      </c>
      <c r="G207" s="71"/>
      <c r="H207" s="71"/>
      <c r="I207" s="71" t="s">
        <v>196</v>
      </c>
      <c r="J207" s="71" t="s">
        <v>5</v>
      </c>
      <c r="K207" s="74"/>
      <c r="L207" s="74"/>
      <c r="M207" s="74"/>
      <c r="N207" s="72">
        <v>1.0</v>
      </c>
      <c r="O207" s="75"/>
      <c r="P207" s="75"/>
    </row>
    <row r="208">
      <c r="A208" s="83" t="s">
        <v>402</v>
      </c>
      <c r="B208" s="67" t="s">
        <v>18</v>
      </c>
      <c r="C208" s="76"/>
      <c r="D208" s="76"/>
      <c r="E208" s="76" t="s">
        <v>271</v>
      </c>
      <c r="F208" s="92" t="s">
        <v>118</v>
      </c>
      <c r="G208" s="71"/>
      <c r="H208" s="71"/>
      <c r="I208" s="71" t="s">
        <v>196</v>
      </c>
      <c r="J208" s="71" t="s">
        <v>5</v>
      </c>
      <c r="K208" s="74"/>
      <c r="L208" s="74"/>
      <c r="M208" s="74"/>
      <c r="N208" s="72">
        <v>1.0</v>
      </c>
      <c r="O208" s="75"/>
      <c r="P208" s="75"/>
    </row>
    <row r="209">
      <c r="A209" s="83" t="s">
        <v>403</v>
      </c>
      <c r="B209" s="67" t="s">
        <v>18</v>
      </c>
      <c r="C209" s="76"/>
      <c r="D209" s="76"/>
      <c r="E209" s="76" t="s">
        <v>271</v>
      </c>
      <c r="F209" s="92" t="s">
        <v>118</v>
      </c>
      <c r="G209" s="71"/>
      <c r="H209" s="71"/>
      <c r="I209" s="71" t="s">
        <v>196</v>
      </c>
      <c r="J209" s="71" t="s">
        <v>5</v>
      </c>
      <c r="K209" s="74"/>
      <c r="L209" s="74"/>
      <c r="M209" s="74"/>
      <c r="N209" s="72">
        <v>1.0</v>
      </c>
      <c r="O209" s="75"/>
      <c r="P209" s="75"/>
    </row>
    <row r="210">
      <c r="A210" s="83" t="s">
        <v>404</v>
      </c>
      <c r="B210" s="67" t="s">
        <v>18</v>
      </c>
      <c r="C210" s="76"/>
      <c r="D210" s="76"/>
      <c r="E210" s="76" t="s">
        <v>271</v>
      </c>
      <c r="F210" s="92" t="s">
        <v>118</v>
      </c>
      <c r="G210" s="71"/>
      <c r="H210" s="71"/>
      <c r="I210" s="71" t="s">
        <v>196</v>
      </c>
      <c r="J210" s="71" t="s">
        <v>5</v>
      </c>
      <c r="K210" s="74"/>
      <c r="L210" s="74"/>
      <c r="M210" s="74"/>
      <c r="N210" s="72">
        <v>2.0</v>
      </c>
      <c r="O210" s="75"/>
      <c r="P210" s="75"/>
    </row>
    <row r="211">
      <c r="A211" s="83" t="s">
        <v>405</v>
      </c>
      <c r="B211" s="67" t="s">
        <v>18</v>
      </c>
      <c r="C211" s="76"/>
      <c r="D211" s="76"/>
      <c r="E211" s="76" t="s">
        <v>271</v>
      </c>
      <c r="F211" s="92" t="s">
        <v>118</v>
      </c>
      <c r="G211" s="71"/>
      <c r="H211" s="71"/>
      <c r="I211" s="71" t="s">
        <v>196</v>
      </c>
      <c r="J211" s="71" t="s">
        <v>5</v>
      </c>
      <c r="K211" s="74"/>
      <c r="L211" s="74"/>
      <c r="M211" s="74"/>
      <c r="N211" s="72">
        <v>1.0</v>
      </c>
      <c r="O211" s="75"/>
      <c r="P211" s="75"/>
    </row>
    <row r="212">
      <c r="A212" s="83" t="s">
        <v>406</v>
      </c>
      <c r="B212" s="67" t="s">
        <v>18</v>
      </c>
      <c r="C212" s="76"/>
      <c r="D212" s="76"/>
      <c r="E212" s="76" t="s">
        <v>271</v>
      </c>
      <c r="F212" s="92" t="s">
        <v>118</v>
      </c>
      <c r="G212" s="71"/>
      <c r="H212" s="71"/>
      <c r="I212" s="71" t="s">
        <v>196</v>
      </c>
      <c r="J212" s="71" t="s">
        <v>5</v>
      </c>
      <c r="K212" s="74"/>
      <c r="L212" s="74"/>
      <c r="M212" s="74"/>
      <c r="N212" s="72">
        <v>1.0</v>
      </c>
      <c r="O212" s="75"/>
      <c r="P212" s="75"/>
    </row>
    <row r="213">
      <c r="A213" s="83" t="s">
        <v>407</v>
      </c>
      <c r="B213" s="67" t="s">
        <v>18</v>
      </c>
      <c r="C213" s="76"/>
      <c r="D213" s="76"/>
      <c r="E213" s="76" t="s">
        <v>271</v>
      </c>
      <c r="F213" s="92" t="s">
        <v>118</v>
      </c>
      <c r="G213" s="71"/>
      <c r="H213" s="71"/>
      <c r="I213" s="71" t="s">
        <v>196</v>
      </c>
      <c r="J213" s="71" t="s">
        <v>5</v>
      </c>
      <c r="K213" s="74"/>
      <c r="L213" s="74"/>
      <c r="M213" s="74"/>
      <c r="N213" s="72">
        <v>2.0</v>
      </c>
      <c r="O213" s="75"/>
      <c r="P213" s="75"/>
    </row>
    <row r="214">
      <c r="A214" s="83" t="s">
        <v>408</v>
      </c>
      <c r="B214" s="67" t="s">
        <v>18</v>
      </c>
      <c r="C214" s="76"/>
      <c r="D214" s="76"/>
      <c r="E214" s="76" t="s">
        <v>271</v>
      </c>
      <c r="F214" s="92" t="s">
        <v>118</v>
      </c>
      <c r="G214" s="71"/>
      <c r="H214" s="71"/>
      <c r="I214" s="71" t="s">
        <v>196</v>
      </c>
      <c r="J214" s="71" t="s">
        <v>5</v>
      </c>
      <c r="K214" s="74"/>
      <c r="L214" s="74"/>
      <c r="M214" s="74"/>
      <c r="N214" s="72">
        <v>1.0</v>
      </c>
      <c r="O214" s="75"/>
      <c r="P214" s="75"/>
    </row>
    <row r="215">
      <c r="A215" s="83" t="s">
        <v>409</v>
      </c>
      <c r="B215" s="67" t="s">
        <v>18</v>
      </c>
      <c r="C215" s="76"/>
      <c r="D215" s="76"/>
      <c r="E215" s="76" t="s">
        <v>271</v>
      </c>
      <c r="F215" s="92" t="s">
        <v>118</v>
      </c>
      <c r="G215" s="71"/>
      <c r="H215" s="71"/>
      <c r="I215" s="71" t="s">
        <v>196</v>
      </c>
      <c r="J215" s="71" t="s">
        <v>5</v>
      </c>
      <c r="K215" s="74"/>
      <c r="L215" s="74"/>
      <c r="M215" s="74"/>
      <c r="N215" s="72">
        <v>1.0</v>
      </c>
      <c r="O215" s="75"/>
      <c r="P215" s="75"/>
    </row>
    <row r="216">
      <c r="A216" s="83" t="s">
        <v>410</v>
      </c>
      <c r="B216" s="67" t="s">
        <v>18</v>
      </c>
      <c r="C216" s="76"/>
      <c r="D216" s="76"/>
      <c r="E216" s="76" t="s">
        <v>271</v>
      </c>
      <c r="F216" s="92" t="s">
        <v>118</v>
      </c>
      <c r="G216" s="71"/>
      <c r="H216" s="71"/>
      <c r="I216" s="71" t="s">
        <v>196</v>
      </c>
      <c r="J216" s="71" t="s">
        <v>5</v>
      </c>
      <c r="K216" s="74"/>
      <c r="L216" s="74"/>
      <c r="M216" s="74"/>
      <c r="N216" s="72">
        <v>1.0</v>
      </c>
      <c r="O216" s="75"/>
      <c r="P216" s="75"/>
    </row>
    <row r="217">
      <c r="A217" s="83" t="s">
        <v>411</v>
      </c>
      <c r="B217" s="67" t="s">
        <v>18</v>
      </c>
      <c r="C217" s="76"/>
      <c r="D217" s="76"/>
      <c r="E217" s="76" t="s">
        <v>271</v>
      </c>
      <c r="F217" s="92" t="s">
        <v>118</v>
      </c>
      <c r="G217" s="71"/>
      <c r="H217" s="71"/>
      <c r="I217" s="71" t="s">
        <v>196</v>
      </c>
      <c r="J217" s="71" t="s">
        <v>5</v>
      </c>
      <c r="K217" s="74"/>
      <c r="L217" s="74"/>
      <c r="M217" s="74"/>
      <c r="N217" s="72">
        <v>1.0</v>
      </c>
      <c r="O217" s="75"/>
      <c r="P217" s="75"/>
    </row>
    <row r="218">
      <c r="A218" s="83" t="s">
        <v>412</v>
      </c>
      <c r="B218" s="67" t="s">
        <v>18</v>
      </c>
      <c r="C218" s="76"/>
      <c r="D218" s="76"/>
      <c r="E218" s="76" t="s">
        <v>271</v>
      </c>
      <c r="F218" s="92" t="s">
        <v>118</v>
      </c>
      <c r="G218" s="71"/>
      <c r="H218" s="71"/>
      <c r="I218" s="71" t="s">
        <v>196</v>
      </c>
      <c r="J218" s="71" t="s">
        <v>5</v>
      </c>
      <c r="K218" s="74"/>
      <c r="L218" s="74"/>
      <c r="M218" s="74"/>
      <c r="N218" s="72">
        <v>1.0</v>
      </c>
      <c r="O218" s="75"/>
      <c r="P218" s="75"/>
    </row>
    <row r="219">
      <c r="A219" s="83" t="s">
        <v>413</v>
      </c>
      <c r="B219" s="67" t="s">
        <v>18</v>
      </c>
      <c r="C219" s="76"/>
      <c r="D219" s="76"/>
      <c r="E219" s="76" t="s">
        <v>271</v>
      </c>
      <c r="F219" s="92" t="s">
        <v>118</v>
      </c>
      <c r="G219" s="71"/>
      <c r="H219" s="71"/>
      <c r="I219" s="71" t="s">
        <v>196</v>
      </c>
      <c r="J219" s="71" t="s">
        <v>5</v>
      </c>
      <c r="K219" s="74"/>
      <c r="L219" s="74"/>
      <c r="M219" s="74"/>
      <c r="N219" s="72">
        <v>1.0</v>
      </c>
      <c r="O219" s="75"/>
      <c r="P219" s="75"/>
    </row>
    <row r="220">
      <c r="A220" s="83" t="s">
        <v>414</v>
      </c>
      <c r="B220" s="67" t="s">
        <v>18</v>
      </c>
      <c r="C220" s="76"/>
      <c r="D220" s="76"/>
      <c r="E220" s="76" t="s">
        <v>271</v>
      </c>
      <c r="F220" s="92" t="s">
        <v>118</v>
      </c>
      <c r="G220" s="71"/>
      <c r="H220" s="71"/>
      <c r="I220" s="71" t="s">
        <v>196</v>
      </c>
      <c r="J220" s="71" t="s">
        <v>5</v>
      </c>
      <c r="K220" s="74"/>
      <c r="L220" s="74"/>
      <c r="M220" s="74"/>
      <c r="N220" s="72">
        <v>1.0</v>
      </c>
      <c r="O220" s="75"/>
      <c r="P220" s="75"/>
    </row>
    <row r="221">
      <c r="A221" s="83" t="s">
        <v>415</v>
      </c>
      <c r="B221" s="67" t="s">
        <v>18</v>
      </c>
      <c r="C221" s="76"/>
      <c r="D221" s="76"/>
      <c r="E221" s="76" t="s">
        <v>271</v>
      </c>
      <c r="F221" s="92" t="s">
        <v>118</v>
      </c>
      <c r="G221" s="71"/>
      <c r="H221" s="71"/>
      <c r="I221" s="71" t="s">
        <v>196</v>
      </c>
      <c r="J221" s="71" t="s">
        <v>5</v>
      </c>
      <c r="K221" s="74"/>
      <c r="L221" s="74"/>
      <c r="M221" s="74"/>
      <c r="N221" s="72">
        <v>1.0</v>
      </c>
      <c r="O221" s="75"/>
      <c r="P221" s="75"/>
    </row>
    <row r="222">
      <c r="A222" s="83" t="s">
        <v>416</v>
      </c>
      <c r="B222" s="67" t="s">
        <v>18</v>
      </c>
      <c r="C222" s="76"/>
      <c r="D222" s="76"/>
      <c r="E222" s="76" t="s">
        <v>271</v>
      </c>
      <c r="F222" s="92" t="s">
        <v>118</v>
      </c>
      <c r="G222" s="71"/>
      <c r="H222" s="71"/>
      <c r="I222" s="71" t="s">
        <v>196</v>
      </c>
      <c r="J222" s="71" t="s">
        <v>5</v>
      </c>
      <c r="K222" s="74"/>
      <c r="L222" s="74"/>
      <c r="M222" s="74"/>
      <c r="N222" s="72">
        <v>1.0</v>
      </c>
      <c r="O222" s="75"/>
      <c r="P222" s="75"/>
    </row>
    <row r="223">
      <c r="A223" s="83" t="s">
        <v>417</v>
      </c>
      <c r="B223" s="67" t="s">
        <v>18</v>
      </c>
      <c r="C223" s="76"/>
      <c r="D223" s="76"/>
      <c r="E223" s="76" t="s">
        <v>271</v>
      </c>
      <c r="F223" s="92" t="s">
        <v>118</v>
      </c>
      <c r="G223" s="71"/>
      <c r="H223" s="71"/>
      <c r="I223" s="71" t="s">
        <v>196</v>
      </c>
      <c r="J223" s="71" t="s">
        <v>5</v>
      </c>
      <c r="K223" s="74"/>
      <c r="L223" s="74"/>
      <c r="M223" s="74"/>
      <c r="N223" s="72">
        <v>1.0</v>
      </c>
      <c r="O223" s="75"/>
      <c r="P223" s="75"/>
    </row>
    <row r="224">
      <c r="A224" s="83" t="s">
        <v>418</v>
      </c>
      <c r="B224" s="67" t="s">
        <v>18</v>
      </c>
      <c r="C224" s="76"/>
      <c r="D224" s="76"/>
      <c r="E224" s="76" t="s">
        <v>271</v>
      </c>
      <c r="F224" s="92" t="s">
        <v>118</v>
      </c>
      <c r="G224" s="71"/>
      <c r="H224" s="71"/>
      <c r="I224" s="71" t="s">
        <v>196</v>
      </c>
      <c r="J224" s="71" t="s">
        <v>5</v>
      </c>
      <c r="K224" s="74"/>
      <c r="L224" s="74"/>
      <c r="M224" s="74"/>
      <c r="N224" s="72">
        <v>1.0</v>
      </c>
      <c r="O224" s="75"/>
      <c r="P224" s="75"/>
    </row>
    <row r="225">
      <c r="A225" s="83" t="s">
        <v>419</v>
      </c>
      <c r="B225" s="67" t="s">
        <v>18</v>
      </c>
      <c r="C225" s="76"/>
      <c r="D225" s="76"/>
      <c r="E225" s="76" t="s">
        <v>271</v>
      </c>
      <c r="F225" s="92" t="s">
        <v>118</v>
      </c>
      <c r="G225" s="71"/>
      <c r="H225" s="71"/>
      <c r="I225" s="71" t="s">
        <v>196</v>
      </c>
      <c r="J225" s="71" t="s">
        <v>5</v>
      </c>
      <c r="K225" s="74"/>
      <c r="L225" s="74"/>
      <c r="M225" s="74"/>
      <c r="N225" s="72">
        <v>1.0</v>
      </c>
      <c r="O225" s="75"/>
      <c r="P225" s="75"/>
    </row>
    <row r="226">
      <c r="A226" s="83" t="s">
        <v>420</v>
      </c>
      <c r="B226" s="67" t="s">
        <v>18</v>
      </c>
      <c r="C226" s="76"/>
      <c r="D226" s="76"/>
      <c r="E226" s="76" t="s">
        <v>271</v>
      </c>
      <c r="F226" s="92" t="s">
        <v>118</v>
      </c>
      <c r="G226" s="71"/>
      <c r="H226" s="71"/>
      <c r="I226" s="71" t="s">
        <v>196</v>
      </c>
      <c r="J226" s="71" t="s">
        <v>5</v>
      </c>
      <c r="K226" s="74"/>
      <c r="L226" s="74"/>
      <c r="M226" s="74"/>
      <c r="N226" s="72">
        <v>1.0</v>
      </c>
      <c r="O226" s="75"/>
      <c r="P226" s="75"/>
    </row>
    <row r="227">
      <c r="A227" s="83" t="s">
        <v>421</v>
      </c>
      <c r="B227" s="67" t="s">
        <v>18</v>
      </c>
      <c r="C227" s="76"/>
      <c r="D227" s="76"/>
      <c r="E227" s="76" t="s">
        <v>271</v>
      </c>
      <c r="F227" s="92" t="s">
        <v>118</v>
      </c>
      <c r="G227" s="71"/>
      <c r="H227" s="71"/>
      <c r="I227" s="71" t="s">
        <v>196</v>
      </c>
      <c r="J227" s="71" t="s">
        <v>5</v>
      </c>
      <c r="K227" s="74"/>
      <c r="L227" s="74"/>
      <c r="M227" s="74"/>
      <c r="N227" s="72">
        <v>1.0</v>
      </c>
      <c r="O227" s="75"/>
      <c r="P227" s="75"/>
    </row>
    <row r="228">
      <c r="A228" s="83" t="s">
        <v>422</v>
      </c>
      <c r="B228" s="67" t="s">
        <v>18</v>
      </c>
      <c r="C228" s="76"/>
      <c r="D228" s="76"/>
      <c r="E228" s="76" t="s">
        <v>271</v>
      </c>
      <c r="F228" s="92" t="s">
        <v>118</v>
      </c>
      <c r="G228" s="71"/>
      <c r="H228" s="71"/>
      <c r="I228" s="71" t="s">
        <v>196</v>
      </c>
      <c r="J228" s="71" t="s">
        <v>5</v>
      </c>
      <c r="K228" s="74"/>
      <c r="L228" s="74"/>
      <c r="M228" s="74"/>
      <c r="N228" s="72">
        <v>3.0</v>
      </c>
      <c r="O228" s="75"/>
      <c r="P228" s="75"/>
    </row>
    <row r="229">
      <c r="A229" s="83" t="s">
        <v>423</v>
      </c>
      <c r="B229" s="67" t="s">
        <v>18</v>
      </c>
      <c r="C229" s="76"/>
      <c r="D229" s="76"/>
      <c r="E229" s="76" t="s">
        <v>271</v>
      </c>
      <c r="F229" s="92" t="s">
        <v>118</v>
      </c>
      <c r="G229" s="71"/>
      <c r="H229" s="71"/>
      <c r="I229" s="71" t="s">
        <v>196</v>
      </c>
      <c r="J229" s="71" t="s">
        <v>5</v>
      </c>
      <c r="K229" s="74"/>
      <c r="L229" s="74"/>
      <c r="M229" s="74"/>
      <c r="N229" s="72">
        <v>1.0</v>
      </c>
      <c r="O229" s="75"/>
      <c r="P229" s="75"/>
    </row>
    <row r="230">
      <c r="A230" s="83" t="s">
        <v>424</v>
      </c>
      <c r="B230" s="67" t="s">
        <v>18</v>
      </c>
      <c r="C230" s="76"/>
      <c r="D230" s="76"/>
      <c r="E230" s="76" t="s">
        <v>271</v>
      </c>
      <c r="F230" s="92" t="s">
        <v>118</v>
      </c>
      <c r="G230" s="71"/>
      <c r="H230" s="71"/>
      <c r="I230" s="71" t="s">
        <v>196</v>
      </c>
      <c r="J230" s="71" t="s">
        <v>5</v>
      </c>
      <c r="K230" s="74"/>
      <c r="L230" s="74"/>
      <c r="M230" s="74"/>
      <c r="N230" s="72">
        <v>3.0</v>
      </c>
      <c r="O230" s="75"/>
      <c r="P230" s="75"/>
    </row>
    <row r="231">
      <c r="A231" s="83" t="s">
        <v>425</v>
      </c>
      <c r="B231" s="67" t="s">
        <v>18</v>
      </c>
      <c r="C231" s="76"/>
      <c r="D231" s="76"/>
      <c r="E231" s="76" t="s">
        <v>271</v>
      </c>
      <c r="F231" s="92" t="s">
        <v>118</v>
      </c>
      <c r="G231" s="71"/>
      <c r="H231" s="71"/>
      <c r="I231" s="71" t="s">
        <v>196</v>
      </c>
      <c r="J231" s="71" t="s">
        <v>5</v>
      </c>
      <c r="K231" s="74"/>
      <c r="L231" s="74"/>
      <c r="M231" s="74"/>
      <c r="N231" s="72">
        <v>1.0</v>
      </c>
      <c r="O231" s="75"/>
      <c r="P231" s="75"/>
    </row>
    <row r="232">
      <c r="A232" s="83" t="s">
        <v>426</v>
      </c>
      <c r="B232" s="67" t="s">
        <v>18</v>
      </c>
      <c r="C232" s="76"/>
      <c r="D232" s="76"/>
      <c r="E232" s="76" t="s">
        <v>271</v>
      </c>
      <c r="F232" s="92" t="s">
        <v>118</v>
      </c>
      <c r="G232" s="71"/>
      <c r="H232" s="71"/>
      <c r="I232" s="71" t="s">
        <v>196</v>
      </c>
      <c r="J232" s="71" t="s">
        <v>5</v>
      </c>
      <c r="K232" s="74"/>
      <c r="L232" s="74"/>
      <c r="M232" s="74"/>
      <c r="N232" s="72">
        <v>1.0</v>
      </c>
      <c r="O232" s="75"/>
      <c r="P232" s="75"/>
    </row>
    <row r="233">
      <c r="A233" s="83" t="s">
        <v>427</v>
      </c>
      <c r="B233" s="67" t="s">
        <v>18</v>
      </c>
      <c r="C233" s="76"/>
      <c r="D233" s="76"/>
      <c r="E233" s="76" t="s">
        <v>271</v>
      </c>
      <c r="F233" s="92" t="s">
        <v>118</v>
      </c>
      <c r="G233" s="71"/>
      <c r="H233" s="71"/>
      <c r="I233" s="71" t="s">
        <v>196</v>
      </c>
      <c r="J233" s="71" t="s">
        <v>5</v>
      </c>
      <c r="K233" s="74"/>
      <c r="L233" s="74"/>
      <c r="M233" s="74"/>
      <c r="N233" s="72">
        <v>1.0</v>
      </c>
      <c r="O233" s="75"/>
      <c r="P233" s="75"/>
    </row>
    <row r="234">
      <c r="A234" s="83" t="s">
        <v>428</v>
      </c>
      <c r="B234" s="67" t="s">
        <v>18</v>
      </c>
      <c r="C234" s="76"/>
      <c r="D234" s="76"/>
      <c r="E234" s="76" t="s">
        <v>271</v>
      </c>
      <c r="F234" s="92" t="s">
        <v>118</v>
      </c>
      <c r="G234" s="71"/>
      <c r="H234" s="71"/>
      <c r="I234" s="71" t="s">
        <v>196</v>
      </c>
      <c r="J234" s="71" t="s">
        <v>5</v>
      </c>
      <c r="K234" s="74"/>
      <c r="L234" s="74"/>
      <c r="M234" s="74"/>
      <c r="N234" s="72">
        <v>1.0</v>
      </c>
      <c r="O234" s="75"/>
      <c r="P234" s="75"/>
    </row>
    <row r="235">
      <c r="A235" s="83" t="s">
        <v>429</v>
      </c>
      <c r="B235" s="67" t="s">
        <v>18</v>
      </c>
      <c r="C235" s="76"/>
      <c r="D235" s="76"/>
      <c r="E235" s="76" t="s">
        <v>271</v>
      </c>
      <c r="F235" s="92" t="s">
        <v>118</v>
      </c>
      <c r="G235" s="71"/>
      <c r="H235" s="71"/>
      <c r="I235" s="71" t="s">
        <v>196</v>
      </c>
      <c r="J235" s="71" t="s">
        <v>5</v>
      </c>
      <c r="K235" s="74"/>
      <c r="L235" s="74"/>
      <c r="M235" s="74"/>
      <c r="N235" s="72">
        <v>1.0</v>
      </c>
      <c r="O235" s="75"/>
      <c r="P235" s="75"/>
    </row>
    <row r="236">
      <c r="A236" s="83" t="s">
        <v>430</v>
      </c>
      <c r="B236" s="67" t="s">
        <v>18</v>
      </c>
      <c r="C236" s="76"/>
      <c r="D236" s="76"/>
      <c r="E236" s="76" t="s">
        <v>271</v>
      </c>
      <c r="F236" s="92" t="s">
        <v>118</v>
      </c>
      <c r="G236" s="71"/>
      <c r="H236" s="71"/>
      <c r="I236" s="71" t="s">
        <v>196</v>
      </c>
      <c r="J236" s="71" t="s">
        <v>5</v>
      </c>
      <c r="K236" s="74"/>
      <c r="L236" s="74"/>
      <c r="M236" s="74"/>
      <c r="N236" s="72">
        <v>1.0</v>
      </c>
      <c r="O236" s="75"/>
      <c r="P236" s="75"/>
    </row>
    <row r="237">
      <c r="A237" s="83" t="s">
        <v>431</v>
      </c>
      <c r="B237" s="67" t="s">
        <v>18</v>
      </c>
      <c r="C237" s="76"/>
      <c r="D237" s="76"/>
      <c r="E237" s="76" t="s">
        <v>271</v>
      </c>
      <c r="F237" s="92" t="s">
        <v>118</v>
      </c>
      <c r="G237" s="71"/>
      <c r="H237" s="71"/>
      <c r="I237" s="71" t="s">
        <v>196</v>
      </c>
      <c r="J237" s="71" t="s">
        <v>5</v>
      </c>
      <c r="K237" s="74"/>
      <c r="L237" s="74"/>
      <c r="M237" s="74"/>
      <c r="N237" s="72">
        <v>1.0</v>
      </c>
      <c r="O237" s="75"/>
      <c r="P237" s="75"/>
    </row>
    <row r="238">
      <c r="A238" s="83" t="s">
        <v>432</v>
      </c>
      <c r="B238" s="67" t="s">
        <v>18</v>
      </c>
      <c r="C238" s="76"/>
      <c r="D238" s="76"/>
      <c r="E238" s="76" t="s">
        <v>271</v>
      </c>
      <c r="F238" s="92" t="s">
        <v>118</v>
      </c>
      <c r="G238" s="71"/>
      <c r="H238" s="71"/>
      <c r="I238" s="71" t="s">
        <v>196</v>
      </c>
      <c r="J238" s="71" t="s">
        <v>5</v>
      </c>
      <c r="K238" s="74"/>
      <c r="L238" s="74"/>
      <c r="M238" s="74"/>
      <c r="N238" s="72">
        <v>1.0</v>
      </c>
      <c r="O238" s="75"/>
      <c r="P238" s="75"/>
    </row>
    <row r="239">
      <c r="A239" s="83" t="s">
        <v>433</v>
      </c>
      <c r="B239" s="67" t="s">
        <v>18</v>
      </c>
      <c r="C239" s="76"/>
      <c r="D239" s="76"/>
      <c r="E239" s="76" t="s">
        <v>271</v>
      </c>
      <c r="F239" s="92" t="s">
        <v>118</v>
      </c>
      <c r="G239" s="71"/>
      <c r="H239" s="71"/>
      <c r="I239" s="71" t="s">
        <v>196</v>
      </c>
      <c r="J239" s="71" t="s">
        <v>5</v>
      </c>
      <c r="K239" s="74"/>
      <c r="L239" s="74"/>
      <c r="M239" s="74"/>
      <c r="N239" s="72">
        <v>1.0</v>
      </c>
      <c r="O239" s="75"/>
      <c r="P239" s="75"/>
    </row>
    <row r="240">
      <c r="A240" s="83" t="s">
        <v>434</v>
      </c>
      <c r="B240" s="67" t="s">
        <v>18</v>
      </c>
      <c r="C240" s="76"/>
      <c r="D240" s="76"/>
      <c r="E240" s="76" t="s">
        <v>271</v>
      </c>
      <c r="F240" s="92" t="s">
        <v>118</v>
      </c>
      <c r="G240" s="71"/>
      <c r="H240" s="71"/>
      <c r="I240" s="71" t="s">
        <v>196</v>
      </c>
      <c r="J240" s="71" t="s">
        <v>5</v>
      </c>
      <c r="K240" s="74"/>
      <c r="L240" s="74"/>
      <c r="M240" s="74"/>
      <c r="N240" s="72">
        <v>1.0</v>
      </c>
      <c r="O240" s="75"/>
      <c r="P240" s="75"/>
    </row>
    <row r="241">
      <c r="A241" s="83" t="s">
        <v>435</v>
      </c>
      <c r="B241" s="67" t="s">
        <v>18</v>
      </c>
      <c r="C241" s="76"/>
      <c r="D241" s="76"/>
      <c r="E241" s="76" t="s">
        <v>271</v>
      </c>
      <c r="F241" s="92" t="s">
        <v>118</v>
      </c>
      <c r="G241" s="71"/>
      <c r="H241" s="71"/>
      <c r="I241" s="71" t="s">
        <v>196</v>
      </c>
      <c r="J241" s="71" t="s">
        <v>5</v>
      </c>
      <c r="K241" s="74"/>
      <c r="L241" s="74"/>
      <c r="M241" s="74"/>
      <c r="N241" s="72">
        <v>1.0</v>
      </c>
      <c r="O241" s="75"/>
      <c r="P241" s="75"/>
    </row>
    <row r="242">
      <c r="A242" s="83" t="s">
        <v>436</v>
      </c>
      <c r="B242" s="67" t="s">
        <v>18</v>
      </c>
      <c r="C242" s="76"/>
      <c r="D242" s="76"/>
      <c r="E242" s="76" t="s">
        <v>271</v>
      </c>
      <c r="F242" s="92" t="s">
        <v>118</v>
      </c>
      <c r="G242" s="71"/>
      <c r="H242" s="71"/>
      <c r="I242" s="71" t="s">
        <v>196</v>
      </c>
      <c r="J242" s="71" t="s">
        <v>5</v>
      </c>
      <c r="K242" s="74"/>
      <c r="L242" s="74"/>
      <c r="M242" s="74"/>
      <c r="N242" s="72">
        <v>1.0</v>
      </c>
      <c r="O242" s="75"/>
      <c r="P242" s="75"/>
    </row>
    <row r="243">
      <c r="A243" s="83" t="s">
        <v>437</v>
      </c>
      <c r="B243" s="67" t="s">
        <v>18</v>
      </c>
      <c r="C243" s="76"/>
      <c r="D243" s="76"/>
      <c r="E243" s="76" t="s">
        <v>271</v>
      </c>
      <c r="F243" s="92" t="s">
        <v>118</v>
      </c>
      <c r="G243" s="71"/>
      <c r="H243" s="71"/>
      <c r="I243" s="71" t="s">
        <v>196</v>
      </c>
      <c r="J243" s="71" t="s">
        <v>5</v>
      </c>
      <c r="K243" s="74"/>
      <c r="L243" s="74"/>
      <c r="M243" s="74"/>
      <c r="N243" s="72">
        <v>1.0</v>
      </c>
      <c r="O243" s="75"/>
      <c r="P243" s="75"/>
    </row>
    <row r="244">
      <c r="A244" s="83" t="s">
        <v>438</v>
      </c>
      <c r="B244" s="67" t="s">
        <v>18</v>
      </c>
      <c r="C244" s="76"/>
      <c r="D244" s="76"/>
      <c r="E244" s="76" t="s">
        <v>271</v>
      </c>
      <c r="F244" s="92" t="s">
        <v>118</v>
      </c>
      <c r="G244" s="71"/>
      <c r="H244" s="71"/>
      <c r="I244" s="71" t="s">
        <v>196</v>
      </c>
      <c r="J244" s="71" t="s">
        <v>5</v>
      </c>
      <c r="K244" s="74"/>
      <c r="L244" s="74"/>
      <c r="M244" s="74"/>
      <c r="N244" s="72">
        <v>1.0</v>
      </c>
      <c r="O244" s="75"/>
      <c r="P244" s="75"/>
    </row>
    <row r="245">
      <c r="A245" s="83" t="s">
        <v>439</v>
      </c>
      <c r="B245" s="67" t="s">
        <v>18</v>
      </c>
      <c r="C245" s="76"/>
      <c r="D245" s="76"/>
      <c r="E245" s="76" t="s">
        <v>271</v>
      </c>
      <c r="F245" s="92" t="s">
        <v>118</v>
      </c>
      <c r="G245" s="71"/>
      <c r="H245" s="71"/>
      <c r="I245" s="71" t="s">
        <v>196</v>
      </c>
      <c r="J245" s="71" t="s">
        <v>5</v>
      </c>
      <c r="K245" s="74"/>
      <c r="L245" s="74"/>
      <c r="M245" s="74"/>
      <c r="N245" s="72">
        <v>1.0</v>
      </c>
      <c r="O245" s="75"/>
      <c r="P245" s="75"/>
    </row>
    <row r="246">
      <c r="A246" s="83" t="s">
        <v>440</v>
      </c>
      <c r="B246" s="67" t="s">
        <v>18</v>
      </c>
      <c r="C246" s="76"/>
      <c r="D246" s="76"/>
      <c r="E246" s="76" t="s">
        <v>271</v>
      </c>
      <c r="F246" s="92" t="s">
        <v>118</v>
      </c>
      <c r="G246" s="71"/>
      <c r="H246" s="71"/>
      <c r="I246" s="71" t="s">
        <v>196</v>
      </c>
      <c r="J246" s="71" t="s">
        <v>5</v>
      </c>
      <c r="K246" s="74"/>
      <c r="L246" s="74"/>
      <c r="M246" s="74"/>
      <c r="N246" s="72">
        <v>1.0</v>
      </c>
      <c r="O246" s="75"/>
      <c r="P246" s="75"/>
    </row>
    <row r="247">
      <c r="A247" s="83" t="s">
        <v>441</v>
      </c>
      <c r="B247" s="67" t="s">
        <v>18</v>
      </c>
      <c r="C247" s="76"/>
      <c r="D247" s="76"/>
      <c r="E247" s="76" t="s">
        <v>271</v>
      </c>
      <c r="F247" s="92" t="s">
        <v>118</v>
      </c>
      <c r="G247" s="71"/>
      <c r="H247" s="71"/>
      <c r="I247" s="71" t="s">
        <v>196</v>
      </c>
      <c r="J247" s="71" t="s">
        <v>5</v>
      </c>
      <c r="K247" s="74"/>
      <c r="L247" s="74"/>
      <c r="M247" s="74"/>
      <c r="N247" s="72">
        <v>1.0</v>
      </c>
      <c r="O247" s="75"/>
      <c r="P247" s="75"/>
    </row>
    <row r="248">
      <c r="A248" s="83" t="s">
        <v>442</v>
      </c>
      <c r="B248" s="67" t="s">
        <v>18</v>
      </c>
      <c r="C248" s="76"/>
      <c r="D248" s="76"/>
      <c r="E248" s="76" t="s">
        <v>271</v>
      </c>
      <c r="F248" s="71" t="s">
        <v>132</v>
      </c>
      <c r="G248" s="71"/>
      <c r="H248" s="71"/>
      <c r="I248" s="71" t="s">
        <v>196</v>
      </c>
      <c r="J248" s="71" t="s">
        <v>5</v>
      </c>
      <c r="K248" s="74"/>
      <c r="L248" s="74"/>
      <c r="M248" s="74"/>
      <c r="N248" s="72">
        <v>1.0</v>
      </c>
      <c r="O248" s="75"/>
      <c r="P248" s="75"/>
    </row>
    <row r="249">
      <c r="A249" s="83" t="s">
        <v>443</v>
      </c>
      <c r="B249" s="67" t="s">
        <v>18</v>
      </c>
      <c r="C249" s="76"/>
      <c r="D249" s="76"/>
      <c r="E249" s="76" t="s">
        <v>271</v>
      </c>
      <c r="F249" s="71" t="s">
        <v>133</v>
      </c>
      <c r="G249" s="71"/>
      <c r="H249" s="71"/>
      <c r="I249" s="71" t="s">
        <v>196</v>
      </c>
      <c r="J249" s="71" t="s">
        <v>5</v>
      </c>
      <c r="K249" s="74"/>
      <c r="L249" s="74"/>
      <c r="M249" s="74"/>
      <c r="N249" s="72">
        <v>2.0</v>
      </c>
      <c r="O249" s="75"/>
      <c r="P249" s="75"/>
    </row>
    <row r="250">
      <c r="A250" s="83" t="s">
        <v>444</v>
      </c>
      <c r="B250" s="67" t="s">
        <v>18</v>
      </c>
      <c r="C250" s="76"/>
      <c r="D250" s="76"/>
      <c r="E250" s="76" t="s">
        <v>271</v>
      </c>
      <c r="F250" s="71" t="s">
        <v>133</v>
      </c>
      <c r="G250" s="71"/>
      <c r="H250" s="71"/>
      <c r="I250" s="71" t="s">
        <v>196</v>
      </c>
      <c r="J250" s="71" t="s">
        <v>5</v>
      </c>
      <c r="K250" s="74"/>
      <c r="L250" s="74"/>
      <c r="M250" s="74"/>
      <c r="N250" s="72">
        <v>3.0</v>
      </c>
      <c r="O250" s="75"/>
      <c r="P250" s="75"/>
    </row>
    <row r="251">
      <c r="A251" s="83" t="s">
        <v>445</v>
      </c>
      <c r="B251" s="67" t="s">
        <v>18</v>
      </c>
      <c r="C251" s="76"/>
      <c r="D251" s="76"/>
      <c r="E251" s="76" t="s">
        <v>271</v>
      </c>
      <c r="F251" s="71" t="s">
        <v>133</v>
      </c>
      <c r="G251" s="71"/>
      <c r="H251" s="71"/>
      <c r="I251" s="71" t="s">
        <v>196</v>
      </c>
      <c r="J251" s="71" t="s">
        <v>5</v>
      </c>
      <c r="K251" s="74"/>
      <c r="L251" s="74"/>
      <c r="M251" s="74"/>
      <c r="N251" s="72">
        <v>1.0</v>
      </c>
      <c r="O251" s="75"/>
      <c r="P251" s="75"/>
    </row>
    <row r="252">
      <c r="A252" s="83" t="s">
        <v>446</v>
      </c>
      <c r="B252" s="67" t="s">
        <v>18</v>
      </c>
      <c r="C252" s="76"/>
      <c r="D252" s="76"/>
      <c r="E252" s="76" t="s">
        <v>271</v>
      </c>
      <c r="F252" s="71" t="s">
        <v>133</v>
      </c>
      <c r="G252" s="71"/>
      <c r="H252" s="71"/>
      <c r="I252" s="71" t="s">
        <v>196</v>
      </c>
      <c r="J252" s="71" t="s">
        <v>5</v>
      </c>
      <c r="K252" s="74"/>
      <c r="L252" s="74"/>
      <c r="M252" s="74"/>
      <c r="N252" s="72">
        <v>2.0</v>
      </c>
      <c r="O252" s="75"/>
      <c r="P252" s="75"/>
    </row>
    <row r="253">
      <c r="A253" s="83" t="s">
        <v>447</v>
      </c>
      <c r="B253" s="67" t="s">
        <v>18</v>
      </c>
      <c r="C253" s="76"/>
      <c r="D253" s="76"/>
      <c r="E253" s="76" t="s">
        <v>271</v>
      </c>
      <c r="F253" s="71" t="s">
        <v>133</v>
      </c>
      <c r="G253" s="71"/>
      <c r="H253" s="71"/>
      <c r="I253" s="71" t="s">
        <v>196</v>
      </c>
      <c r="J253" s="71" t="s">
        <v>5</v>
      </c>
      <c r="K253" s="74"/>
      <c r="L253" s="74"/>
      <c r="M253" s="74"/>
      <c r="N253" s="72">
        <v>2.0</v>
      </c>
      <c r="O253" s="75"/>
      <c r="P253" s="75"/>
    </row>
    <row r="254">
      <c r="A254" s="83" t="s">
        <v>448</v>
      </c>
      <c r="B254" s="67" t="s">
        <v>18</v>
      </c>
      <c r="C254" s="76"/>
      <c r="D254" s="76"/>
      <c r="E254" s="76" t="s">
        <v>271</v>
      </c>
      <c r="F254" s="71" t="s">
        <v>133</v>
      </c>
      <c r="G254" s="71"/>
      <c r="H254" s="71"/>
      <c r="I254" s="71" t="s">
        <v>196</v>
      </c>
      <c r="J254" s="71" t="s">
        <v>5</v>
      </c>
      <c r="K254" s="74"/>
      <c r="L254" s="74"/>
      <c r="M254" s="74"/>
      <c r="N254" s="72">
        <v>1.0</v>
      </c>
      <c r="O254" s="75"/>
      <c r="P254" s="75"/>
    </row>
    <row r="255">
      <c r="A255" s="83" t="s">
        <v>449</v>
      </c>
      <c r="B255" s="67" t="s">
        <v>18</v>
      </c>
      <c r="C255" s="76"/>
      <c r="D255" s="76"/>
      <c r="E255" s="76" t="s">
        <v>271</v>
      </c>
      <c r="F255" s="71" t="s">
        <v>133</v>
      </c>
      <c r="G255" s="71"/>
      <c r="H255" s="71"/>
      <c r="I255" s="71" t="s">
        <v>196</v>
      </c>
      <c r="J255" s="71" t="s">
        <v>5</v>
      </c>
      <c r="K255" s="74"/>
      <c r="L255" s="74"/>
      <c r="M255" s="74"/>
      <c r="N255" s="72">
        <v>1.0</v>
      </c>
      <c r="O255" s="75"/>
      <c r="P255" s="75"/>
    </row>
    <row r="256">
      <c r="A256" s="83" t="s">
        <v>450</v>
      </c>
      <c r="B256" s="67" t="s">
        <v>18</v>
      </c>
      <c r="C256" s="76"/>
      <c r="D256" s="76"/>
      <c r="E256" s="76" t="s">
        <v>271</v>
      </c>
      <c r="F256" s="71" t="s">
        <v>133</v>
      </c>
      <c r="G256" s="71"/>
      <c r="H256" s="71"/>
      <c r="I256" s="71" t="s">
        <v>196</v>
      </c>
      <c r="J256" s="71" t="s">
        <v>5</v>
      </c>
      <c r="K256" s="74"/>
      <c r="L256" s="74"/>
      <c r="M256" s="74"/>
      <c r="N256" s="72">
        <v>2.0</v>
      </c>
      <c r="O256" s="75"/>
      <c r="P256" s="75"/>
    </row>
    <row r="257">
      <c r="A257" s="83" t="s">
        <v>451</v>
      </c>
      <c r="B257" s="67" t="s">
        <v>18</v>
      </c>
      <c r="C257" s="76"/>
      <c r="D257" s="76"/>
      <c r="E257" s="76" t="s">
        <v>271</v>
      </c>
      <c r="F257" s="71" t="s">
        <v>133</v>
      </c>
      <c r="G257" s="71"/>
      <c r="H257" s="71"/>
      <c r="I257" s="71" t="s">
        <v>196</v>
      </c>
      <c r="J257" s="71" t="s">
        <v>5</v>
      </c>
      <c r="K257" s="74"/>
      <c r="L257" s="74"/>
      <c r="M257" s="74"/>
      <c r="N257" s="72">
        <v>1.0</v>
      </c>
      <c r="O257" s="75"/>
      <c r="P257" s="75"/>
    </row>
    <row r="258">
      <c r="A258" s="83" t="s">
        <v>452</v>
      </c>
      <c r="B258" s="67" t="s">
        <v>18</v>
      </c>
      <c r="C258" s="76"/>
      <c r="D258" s="76"/>
      <c r="E258" s="76" t="s">
        <v>271</v>
      </c>
      <c r="F258" s="71" t="s">
        <v>133</v>
      </c>
      <c r="G258" s="71"/>
      <c r="H258" s="71"/>
      <c r="I258" s="71" t="s">
        <v>196</v>
      </c>
      <c r="J258" s="71" t="s">
        <v>5</v>
      </c>
      <c r="K258" s="74"/>
      <c r="L258" s="74"/>
      <c r="M258" s="74"/>
      <c r="N258" s="72">
        <v>1.0</v>
      </c>
      <c r="O258" s="75"/>
      <c r="P258" s="75"/>
    </row>
    <row r="259">
      <c r="A259" s="83" t="s">
        <v>453</v>
      </c>
      <c r="B259" s="67" t="s">
        <v>18</v>
      </c>
      <c r="C259" s="76"/>
      <c r="D259" s="76"/>
      <c r="E259" s="76" t="s">
        <v>271</v>
      </c>
      <c r="F259" s="71" t="s">
        <v>133</v>
      </c>
      <c r="G259" s="71"/>
      <c r="H259" s="71"/>
      <c r="I259" s="71" t="s">
        <v>196</v>
      </c>
      <c r="J259" s="71" t="s">
        <v>5</v>
      </c>
      <c r="K259" s="74"/>
      <c r="L259" s="74"/>
      <c r="M259" s="74"/>
      <c r="N259" s="72">
        <v>1.0</v>
      </c>
      <c r="O259" s="75"/>
      <c r="P259" s="75"/>
    </row>
    <row r="260">
      <c r="A260" s="83" t="s">
        <v>454</v>
      </c>
      <c r="B260" s="67" t="s">
        <v>18</v>
      </c>
      <c r="C260" s="76"/>
      <c r="D260" s="76"/>
      <c r="E260" s="76" t="s">
        <v>271</v>
      </c>
      <c r="F260" s="71" t="s">
        <v>133</v>
      </c>
      <c r="G260" s="71"/>
      <c r="H260" s="71"/>
      <c r="I260" s="71" t="s">
        <v>196</v>
      </c>
      <c r="J260" s="71" t="s">
        <v>5</v>
      </c>
      <c r="K260" s="74"/>
      <c r="L260" s="74"/>
      <c r="M260" s="74"/>
      <c r="N260" s="72">
        <v>1.0</v>
      </c>
      <c r="O260" s="75"/>
      <c r="P260" s="75"/>
    </row>
    <row r="261">
      <c r="A261" s="83" t="s">
        <v>455</v>
      </c>
      <c r="B261" s="67" t="s">
        <v>18</v>
      </c>
      <c r="C261" s="76"/>
      <c r="D261" s="76"/>
      <c r="E261" s="76" t="s">
        <v>271</v>
      </c>
      <c r="F261" s="71" t="s">
        <v>133</v>
      </c>
      <c r="G261" s="71"/>
      <c r="H261" s="71"/>
      <c r="I261" s="71" t="s">
        <v>196</v>
      </c>
      <c r="J261" s="71" t="s">
        <v>5</v>
      </c>
      <c r="K261" s="74"/>
      <c r="L261" s="74"/>
      <c r="M261" s="74"/>
      <c r="N261" s="72">
        <v>1.0</v>
      </c>
      <c r="O261" s="75"/>
      <c r="P261" s="75"/>
    </row>
    <row r="262">
      <c r="A262" s="83" t="s">
        <v>456</v>
      </c>
      <c r="B262" s="67" t="s">
        <v>18</v>
      </c>
      <c r="C262" s="76"/>
      <c r="D262" s="76"/>
      <c r="E262" s="76" t="s">
        <v>271</v>
      </c>
      <c r="F262" s="71" t="s">
        <v>133</v>
      </c>
      <c r="G262" s="71"/>
      <c r="H262" s="71"/>
      <c r="I262" s="71" t="s">
        <v>196</v>
      </c>
      <c r="J262" s="71" t="s">
        <v>5</v>
      </c>
      <c r="K262" s="74"/>
      <c r="L262" s="74"/>
      <c r="M262" s="74"/>
      <c r="N262" s="72">
        <v>3.0</v>
      </c>
      <c r="O262" s="75"/>
      <c r="P262" s="75"/>
    </row>
    <row r="263">
      <c r="A263" s="83" t="s">
        <v>457</v>
      </c>
      <c r="B263" s="67" t="s">
        <v>18</v>
      </c>
      <c r="C263" s="76"/>
      <c r="D263" s="76"/>
      <c r="E263" s="76" t="s">
        <v>271</v>
      </c>
      <c r="F263" s="71" t="s">
        <v>133</v>
      </c>
      <c r="G263" s="71"/>
      <c r="H263" s="71"/>
      <c r="I263" s="71" t="s">
        <v>196</v>
      </c>
      <c r="J263" s="71" t="s">
        <v>5</v>
      </c>
      <c r="K263" s="74"/>
      <c r="L263" s="74"/>
      <c r="M263" s="74"/>
      <c r="N263" s="72">
        <v>1.0</v>
      </c>
      <c r="O263" s="75"/>
      <c r="P263" s="75"/>
    </row>
    <row r="264">
      <c r="A264" s="83" t="s">
        <v>458</v>
      </c>
      <c r="B264" s="67" t="s">
        <v>18</v>
      </c>
      <c r="C264" s="76"/>
      <c r="D264" s="76"/>
      <c r="E264" s="76" t="s">
        <v>271</v>
      </c>
      <c r="F264" s="71" t="s">
        <v>133</v>
      </c>
      <c r="G264" s="71"/>
      <c r="H264" s="71"/>
      <c r="I264" s="71" t="s">
        <v>196</v>
      </c>
      <c r="J264" s="71" t="s">
        <v>5</v>
      </c>
      <c r="K264" s="74"/>
      <c r="L264" s="74"/>
      <c r="M264" s="74"/>
      <c r="N264" s="72">
        <v>2.0</v>
      </c>
      <c r="O264" s="75"/>
      <c r="P264" s="75"/>
    </row>
    <row r="265">
      <c r="A265" s="83" t="s">
        <v>459</v>
      </c>
      <c r="B265" s="67" t="s">
        <v>18</v>
      </c>
      <c r="C265" s="76"/>
      <c r="D265" s="76"/>
      <c r="E265" s="76" t="s">
        <v>271</v>
      </c>
      <c r="F265" s="71" t="s">
        <v>133</v>
      </c>
      <c r="G265" s="71"/>
      <c r="H265" s="71"/>
      <c r="I265" s="71" t="s">
        <v>196</v>
      </c>
      <c r="J265" s="71" t="s">
        <v>5</v>
      </c>
      <c r="K265" s="74"/>
      <c r="L265" s="74"/>
      <c r="M265" s="74"/>
      <c r="N265" s="72">
        <v>1.0</v>
      </c>
      <c r="O265" s="75"/>
      <c r="P265" s="75"/>
    </row>
    <row r="266">
      <c r="A266" s="83" t="s">
        <v>460</v>
      </c>
      <c r="B266" s="67" t="s">
        <v>18</v>
      </c>
      <c r="C266" s="76"/>
      <c r="D266" s="76"/>
      <c r="E266" s="76" t="s">
        <v>271</v>
      </c>
      <c r="F266" s="71" t="s">
        <v>133</v>
      </c>
      <c r="G266" s="71"/>
      <c r="H266" s="71"/>
      <c r="I266" s="71" t="s">
        <v>196</v>
      </c>
      <c r="J266" s="71" t="s">
        <v>5</v>
      </c>
      <c r="K266" s="74"/>
      <c r="L266" s="74"/>
      <c r="M266" s="74"/>
      <c r="N266" s="72">
        <v>2.0</v>
      </c>
      <c r="O266" s="75"/>
      <c r="P266" s="75"/>
    </row>
    <row r="267">
      <c r="A267" s="83" t="s">
        <v>461</v>
      </c>
      <c r="B267" s="67" t="s">
        <v>18</v>
      </c>
      <c r="C267" s="76"/>
      <c r="D267" s="76"/>
      <c r="E267" s="76" t="s">
        <v>271</v>
      </c>
      <c r="F267" s="71" t="s">
        <v>133</v>
      </c>
      <c r="G267" s="71"/>
      <c r="H267" s="71"/>
      <c r="I267" s="71" t="s">
        <v>196</v>
      </c>
      <c r="J267" s="71" t="s">
        <v>5</v>
      </c>
      <c r="K267" s="74"/>
      <c r="L267" s="74"/>
      <c r="M267" s="74"/>
      <c r="N267" s="72">
        <v>5.0</v>
      </c>
      <c r="O267" s="75"/>
      <c r="P267" s="75"/>
    </row>
    <row r="268">
      <c r="A268" s="83" t="s">
        <v>462</v>
      </c>
      <c r="B268" s="67" t="s">
        <v>18</v>
      </c>
      <c r="C268" s="76"/>
      <c r="D268" s="76"/>
      <c r="E268" s="76" t="s">
        <v>271</v>
      </c>
      <c r="F268" s="71" t="s">
        <v>133</v>
      </c>
      <c r="G268" s="71"/>
      <c r="H268" s="71"/>
      <c r="I268" s="71" t="s">
        <v>196</v>
      </c>
      <c r="J268" s="71" t="s">
        <v>5</v>
      </c>
      <c r="K268" s="74"/>
      <c r="L268" s="74"/>
      <c r="M268" s="74"/>
      <c r="N268" s="72">
        <v>5.0</v>
      </c>
      <c r="O268" s="75"/>
      <c r="P268" s="75"/>
    </row>
    <row r="269">
      <c r="A269" s="83" t="s">
        <v>463</v>
      </c>
      <c r="B269" s="67" t="s">
        <v>18</v>
      </c>
      <c r="C269" s="76"/>
      <c r="D269" s="76"/>
      <c r="E269" s="76" t="s">
        <v>271</v>
      </c>
      <c r="F269" s="71" t="s">
        <v>133</v>
      </c>
      <c r="G269" s="71"/>
      <c r="H269" s="71"/>
      <c r="I269" s="71" t="s">
        <v>196</v>
      </c>
      <c r="J269" s="71" t="s">
        <v>5</v>
      </c>
      <c r="K269" s="74"/>
      <c r="L269" s="74"/>
      <c r="M269" s="74"/>
      <c r="N269" s="72">
        <v>3.0</v>
      </c>
      <c r="O269" s="75"/>
      <c r="P269" s="75"/>
    </row>
    <row r="270">
      <c r="A270" s="83" t="s">
        <v>464</v>
      </c>
      <c r="B270" s="67" t="s">
        <v>18</v>
      </c>
      <c r="C270" s="76"/>
      <c r="D270" s="76"/>
      <c r="E270" s="76" t="s">
        <v>271</v>
      </c>
      <c r="F270" s="71" t="s">
        <v>133</v>
      </c>
      <c r="G270" s="71"/>
      <c r="H270" s="71"/>
      <c r="I270" s="71" t="s">
        <v>196</v>
      </c>
      <c r="J270" s="71" t="s">
        <v>5</v>
      </c>
      <c r="K270" s="74"/>
      <c r="L270" s="74"/>
      <c r="M270" s="74"/>
      <c r="N270" s="72">
        <v>3.0</v>
      </c>
      <c r="O270" s="75"/>
      <c r="P270" s="75"/>
    </row>
    <row r="271">
      <c r="A271" s="83" t="s">
        <v>465</v>
      </c>
      <c r="B271" s="67" t="s">
        <v>18</v>
      </c>
      <c r="C271" s="76"/>
      <c r="D271" s="76"/>
      <c r="E271" s="76" t="s">
        <v>271</v>
      </c>
      <c r="F271" s="71" t="s">
        <v>133</v>
      </c>
      <c r="G271" s="71"/>
      <c r="H271" s="71"/>
      <c r="I271" s="71" t="s">
        <v>196</v>
      </c>
      <c r="J271" s="71" t="s">
        <v>5</v>
      </c>
      <c r="K271" s="74"/>
      <c r="L271" s="74"/>
      <c r="M271" s="74"/>
      <c r="N271" s="72">
        <v>2.0</v>
      </c>
      <c r="O271" s="75"/>
      <c r="P271" s="75"/>
    </row>
    <row r="272">
      <c r="A272" s="93" t="s">
        <v>466</v>
      </c>
      <c r="B272" s="94" t="s">
        <v>140</v>
      </c>
      <c r="C272" s="94"/>
      <c r="D272" s="94"/>
      <c r="E272" s="94" t="s">
        <v>140</v>
      </c>
      <c r="F272" s="94" t="s">
        <v>140</v>
      </c>
      <c r="G272" s="95"/>
      <c r="H272" s="95"/>
      <c r="I272" s="95" t="s">
        <v>196</v>
      </c>
      <c r="J272" s="95" t="s">
        <v>5</v>
      </c>
      <c r="K272" s="96"/>
      <c r="L272" s="96"/>
      <c r="M272" s="96"/>
      <c r="N272" s="97">
        <v>1.0</v>
      </c>
      <c r="O272" s="98"/>
      <c r="P272" s="98"/>
    </row>
    <row r="273">
      <c r="A273" s="93" t="s">
        <v>466</v>
      </c>
      <c r="B273" s="94" t="s">
        <v>140</v>
      </c>
      <c r="C273" s="94"/>
      <c r="D273" s="94"/>
      <c r="E273" s="94" t="s">
        <v>140</v>
      </c>
      <c r="F273" s="94" t="s">
        <v>140</v>
      </c>
      <c r="G273" s="95"/>
      <c r="H273" s="95"/>
      <c r="I273" s="95" t="s">
        <v>196</v>
      </c>
      <c r="J273" s="95" t="s">
        <v>5</v>
      </c>
      <c r="K273" s="96"/>
      <c r="L273" s="96"/>
      <c r="M273" s="96"/>
      <c r="N273" s="97">
        <v>1.0</v>
      </c>
      <c r="O273" s="98"/>
      <c r="P273" s="98"/>
    </row>
    <row r="274">
      <c r="A274" s="93" t="s">
        <v>466</v>
      </c>
      <c r="B274" s="94" t="s">
        <v>140</v>
      </c>
      <c r="C274" s="94"/>
      <c r="D274" s="94"/>
      <c r="E274" s="94" t="s">
        <v>140</v>
      </c>
      <c r="F274" s="94" t="s">
        <v>140</v>
      </c>
      <c r="G274" s="95"/>
      <c r="H274" s="95"/>
      <c r="I274" s="95" t="s">
        <v>196</v>
      </c>
      <c r="J274" s="95" t="s">
        <v>5</v>
      </c>
      <c r="K274" s="96"/>
      <c r="L274" s="96"/>
      <c r="M274" s="96"/>
      <c r="N274" s="97">
        <v>1.0</v>
      </c>
      <c r="O274" s="98"/>
      <c r="P274" s="98"/>
    </row>
    <row r="275">
      <c r="A275" s="83" t="s">
        <v>467</v>
      </c>
      <c r="B275" s="67" t="s">
        <v>16</v>
      </c>
      <c r="C275" s="84"/>
      <c r="D275" s="84"/>
      <c r="E275" s="84" t="s">
        <v>144</v>
      </c>
      <c r="F275" s="84" t="s">
        <v>144</v>
      </c>
      <c r="G275" s="71"/>
      <c r="H275" s="71"/>
      <c r="I275" s="71" t="s">
        <v>196</v>
      </c>
      <c r="J275" s="71" t="s">
        <v>5</v>
      </c>
      <c r="K275" s="74"/>
      <c r="L275" s="74"/>
      <c r="M275" s="74"/>
      <c r="N275" s="72">
        <v>2.0</v>
      </c>
      <c r="O275" s="75"/>
      <c r="P275" s="75"/>
    </row>
    <row r="276">
      <c r="A276" s="83" t="s">
        <v>468</v>
      </c>
      <c r="B276" s="67" t="s">
        <v>20</v>
      </c>
      <c r="C276" s="72"/>
      <c r="D276" s="72"/>
      <c r="E276" s="72" t="s">
        <v>19</v>
      </c>
      <c r="F276" s="72" t="s">
        <v>19</v>
      </c>
      <c r="G276" s="71"/>
      <c r="H276" s="71"/>
      <c r="I276" s="71" t="s">
        <v>196</v>
      </c>
      <c r="J276" s="72" t="s">
        <v>3</v>
      </c>
      <c r="K276" s="74"/>
      <c r="L276" s="74"/>
      <c r="M276" s="74"/>
      <c r="N276" s="72"/>
      <c r="O276" s="75"/>
      <c r="P276" s="75"/>
    </row>
    <row r="277">
      <c r="A277" s="83" t="s">
        <v>469</v>
      </c>
      <c r="B277" s="67" t="s">
        <v>20</v>
      </c>
      <c r="C277" s="72"/>
      <c r="D277" s="72"/>
      <c r="E277" s="72" t="s">
        <v>19</v>
      </c>
      <c r="F277" s="72" t="s">
        <v>19</v>
      </c>
      <c r="G277" s="71"/>
      <c r="H277" s="71"/>
      <c r="I277" s="71" t="s">
        <v>196</v>
      </c>
      <c r="J277" s="72" t="s">
        <v>3</v>
      </c>
      <c r="K277" s="74"/>
      <c r="L277" s="74"/>
      <c r="M277" s="74"/>
      <c r="N277" s="72"/>
      <c r="O277" s="75"/>
      <c r="P277" s="75"/>
    </row>
    <row r="278">
      <c r="A278" s="83" t="s">
        <v>470</v>
      </c>
      <c r="B278" s="67" t="s">
        <v>24</v>
      </c>
      <c r="C278" s="72"/>
      <c r="D278" s="72"/>
      <c r="E278" s="72" t="s">
        <v>23</v>
      </c>
      <c r="F278" s="72" t="s">
        <v>23</v>
      </c>
      <c r="G278" s="71"/>
      <c r="H278" s="71"/>
      <c r="I278" s="71" t="s">
        <v>196</v>
      </c>
      <c r="J278" s="72" t="s">
        <v>3</v>
      </c>
      <c r="K278" s="74"/>
      <c r="L278" s="74"/>
      <c r="M278" s="74"/>
      <c r="N278" s="72"/>
      <c r="O278" s="75"/>
      <c r="P278" s="75"/>
    </row>
    <row r="279">
      <c r="A279" s="83" t="s">
        <v>471</v>
      </c>
      <c r="B279" s="67" t="s">
        <v>24</v>
      </c>
      <c r="C279" s="72"/>
      <c r="D279" s="72"/>
      <c r="E279" s="72" t="s">
        <v>23</v>
      </c>
      <c r="F279" s="72" t="s">
        <v>23</v>
      </c>
      <c r="G279" s="71"/>
      <c r="H279" s="71"/>
      <c r="I279" s="71" t="s">
        <v>196</v>
      </c>
      <c r="J279" s="72" t="s">
        <v>3</v>
      </c>
      <c r="K279" s="74"/>
      <c r="L279" s="74"/>
      <c r="M279" s="74"/>
      <c r="N279" s="72"/>
      <c r="O279" s="75"/>
      <c r="P279" s="75"/>
    </row>
    <row r="280">
      <c r="A280" s="83" t="s">
        <v>472</v>
      </c>
      <c r="B280" s="67" t="s">
        <v>20</v>
      </c>
      <c r="C280" s="72"/>
      <c r="D280" s="72"/>
      <c r="E280" s="72" t="s">
        <v>30</v>
      </c>
      <c r="F280" s="72" t="s">
        <v>30</v>
      </c>
      <c r="G280" s="71"/>
      <c r="H280" s="71"/>
      <c r="I280" s="71" t="s">
        <v>196</v>
      </c>
      <c r="J280" s="72" t="s">
        <v>3</v>
      </c>
      <c r="K280" s="74"/>
      <c r="L280" s="74"/>
      <c r="M280" s="74"/>
      <c r="N280" s="72"/>
      <c r="O280" s="75"/>
      <c r="P280" s="75"/>
    </row>
    <row r="281">
      <c r="A281" s="83" t="s">
        <v>473</v>
      </c>
      <c r="B281" s="67" t="s">
        <v>26</v>
      </c>
      <c r="C281" s="72"/>
      <c r="D281" s="72"/>
      <c r="E281" s="72" t="s">
        <v>32</v>
      </c>
      <c r="F281" s="72" t="s">
        <v>32</v>
      </c>
      <c r="G281" s="71"/>
      <c r="H281" s="71"/>
      <c r="I281" s="71" t="s">
        <v>196</v>
      </c>
      <c r="J281" s="72" t="s">
        <v>3</v>
      </c>
      <c r="K281" s="74"/>
      <c r="L281" s="74"/>
      <c r="M281" s="74"/>
      <c r="N281" s="72"/>
      <c r="O281" s="75"/>
      <c r="P281" s="75"/>
    </row>
    <row r="282">
      <c r="A282" s="83" t="s">
        <v>474</v>
      </c>
      <c r="B282" s="67" t="s">
        <v>18</v>
      </c>
      <c r="C282" s="72"/>
      <c r="D282" s="72"/>
      <c r="E282" s="72" t="s">
        <v>35</v>
      </c>
      <c r="F282" s="72" t="s">
        <v>35</v>
      </c>
      <c r="G282" s="71"/>
      <c r="H282" s="71"/>
      <c r="I282" s="71" t="s">
        <v>196</v>
      </c>
      <c r="J282" s="72" t="s">
        <v>3</v>
      </c>
      <c r="K282" s="74"/>
      <c r="L282" s="74"/>
      <c r="M282" s="74"/>
      <c r="N282" s="72"/>
      <c r="O282" s="75"/>
      <c r="P282" s="75"/>
    </row>
    <row r="283">
      <c r="A283" s="83" t="s">
        <v>475</v>
      </c>
      <c r="B283" s="67" t="s">
        <v>18</v>
      </c>
      <c r="C283" s="72"/>
      <c r="D283" s="72"/>
      <c r="E283" s="72" t="s">
        <v>35</v>
      </c>
      <c r="F283" s="72" t="s">
        <v>35</v>
      </c>
      <c r="G283" s="71"/>
      <c r="H283" s="71"/>
      <c r="I283" s="71" t="s">
        <v>196</v>
      </c>
      <c r="J283" s="72" t="s">
        <v>3</v>
      </c>
      <c r="K283" s="74"/>
      <c r="L283" s="74"/>
      <c r="M283" s="74"/>
      <c r="N283" s="72"/>
      <c r="O283" s="75"/>
      <c r="P283" s="75"/>
    </row>
    <row r="284">
      <c r="A284" s="83" t="s">
        <v>476</v>
      </c>
      <c r="B284" s="67" t="s">
        <v>18</v>
      </c>
      <c r="C284" s="72"/>
      <c r="D284" s="72"/>
      <c r="E284" s="72" t="s">
        <v>35</v>
      </c>
      <c r="F284" s="72" t="s">
        <v>35</v>
      </c>
      <c r="G284" s="71"/>
      <c r="H284" s="71"/>
      <c r="I284" s="71" t="s">
        <v>196</v>
      </c>
      <c r="J284" s="72" t="s">
        <v>3</v>
      </c>
      <c r="K284" s="74"/>
      <c r="L284" s="74"/>
      <c r="M284" s="74"/>
      <c r="N284" s="72"/>
      <c r="O284" s="75"/>
      <c r="P284" s="75"/>
    </row>
    <row r="285">
      <c r="A285" s="83" t="s">
        <v>477</v>
      </c>
      <c r="B285" s="67" t="s">
        <v>18</v>
      </c>
      <c r="C285" s="72"/>
      <c r="D285" s="72"/>
      <c r="E285" s="72" t="s">
        <v>42</v>
      </c>
      <c r="F285" s="72" t="s">
        <v>42</v>
      </c>
      <c r="G285" s="71"/>
      <c r="H285" s="71"/>
      <c r="I285" s="71" t="s">
        <v>196</v>
      </c>
      <c r="J285" s="72" t="s">
        <v>3</v>
      </c>
      <c r="K285" s="74"/>
      <c r="L285" s="74"/>
      <c r="M285" s="74"/>
      <c r="N285" s="72"/>
      <c r="O285" s="75"/>
      <c r="P285" s="75"/>
    </row>
    <row r="286">
      <c r="A286" s="83" t="s">
        <v>478</v>
      </c>
      <c r="B286" s="67" t="s">
        <v>26</v>
      </c>
      <c r="C286" s="72"/>
      <c r="D286" s="72"/>
      <c r="E286" s="72" t="s">
        <v>44</v>
      </c>
      <c r="F286" s="72" t="s">
        <v>44</v>
      </c>
      <c r="G286" s="71"/>
      <c r="H286" s="71"/>
      <c r="I286" s="71" t="s">
        <v>196</v>
      </c>
      <c r="J286" s="72" t="s">
        <v>3</v>
      </c>
      <c r="K286" s="74"/>
      <c r="L286" s="74"/>
      <c r="M286" s="74"/>
      <c r="N286" s="72"/>
      <c r="O286" s="75"/>
      <c r="P286" s="75"/>
    </row>
    <row r="287">
      <c r="A287" s="83" t="s">
        <v>479</v>
      </c>
      <c r="B287" s="67" t="s">
        <v>26</v>
      </c>
      <c r="C287" s="72"/>
      <c r="D287" s="72"/>
      <c r="E287" s="72" t="s">
        <v>44</v>
      </c>
      <c r="F287" s="72" t="s">
        <v>44</v>
      </c>
      <c r="G287" s="71"/>
      <c r="H287" s="71"/>
      <c r="I287" s="71" t="s">
        <v>196</v>
      </c>
      <c r="J287" s="72" t="s">
        <v>3</v>
      </c>
      <c r="K287" s="74"/>
      <c r="L287" s="74"/>
      <c r="M287" s="74"/>
      <c r="N287" s="72"/>
      <c r="O287" s="75"/>
      <c r="P287" s="75"/>
    </row>
    <row r="288">
      <c r="A288" s="83" t="s">
        <v>480</v>
      </c>
      <c r="B288" s="67" t="s">
        <v>26</v>
      </c>
      <c r="C288" s="72"/>
      <c r="D288" s="72"/>
      <c r="E288" s="72" t="s">
        <v>44</v>
      </c>
      <c r="F288" s="72" t="s">
        <v>44</v>
      </c>
      <c r="G288" s="71"/>
      <c r="H288" s="71"/>
      <c r="I288" s="71" t="s">
        <v>196</v>
      </c>
      <c r="J288" s="72" t="s">
        <v>3</v>
      </c>
      <c r="K288" s="74"/>
      <c r="L288" s="74"/>
      <c r="M288" s="74"/>
      <c r="N288" s="72"/>
      <c r="O288" s="75"/>
      <c r="P288" s="75"/>
    </row>
    <row r="289">
      <c r="A289" s="83" t="s">
        <v>481</v>
      </c>
      <c r="B289" s="67" t="s">
        <v>18</v>
      </c>
      <c r="C289" s="72"/>
      <c r="D289" s="72"/>
      <c r="E289" s="72" t="s">
        <v>49</v>
      </c>
      <c r="F289" s="72" t="s">
        <v>49</v>
      </c>
      <c r="G289" s="71"/>
      <c r="H289" s="71"/>
      <c r="I289" s="71" t="s">
        <v>196</v>
      </c>
      <c r="J289" s="72" t="s">
        <v>3</v>
      </c>
      <c r="K289" s="74"/>
      <c r="L289" s="74"/>
      <c r="M289" s="74"/>
      <c r="N289" s="72"/>
      <c r="O289" s="75"/>
      <c r="P289" s="75"/>
    </row>
    <row r="290">
      <c r="A290" s="83" t="s">
        <v>482</v>
      </c>
      <c r="B290" s="89" t="s">
        <v>26</v>
      </c>
      <c r="C290" s="72"/>
      <c r="D290" s="72"/>
      <c r="E290" s="72" t="s">
        <v>54</v>
      </c>
      <c r="F290" s="72" t="s">
        <v>54</v>
      </c>
      <c r="G290" s="71"/>
      <c r="H290" s="71"/>
      <c r="I290" s="71" t="s">
        <v>196</v>
      </c>
      <c r="J290" s="72" t="s">
        <v>3</v>
      </c>
      <c r="K290" s="74"/>
      <c r="L290" s="74"/>
      <c r="M290" s="74"/>
      <c r="N290" s="72"/>
      <c r="O290" s="75"/>
      <c r="P290" s="75"/>
    </row>
    <row r="291">
      <c r="A291" s="83" t="s">
        <v>483</v>
      </c>
      <c r="B291" s="89" t="s">
        <v>26</v>
      </c>
      <c r="C291" s="72"/>
      <c r="D291" s="72"/>
      <c r="E291" s="72" t="s">
        <v>54</v>
      </c>
      <c r="F291" s="72" t="s">
        <v>54</v>
      </c>
      <c r="G291" s="71"/>
      <c r="H291" s="71"/>
      <c r="I291" s="71" t="s">
        <v>196</v>
      </c>
      <c r="J291" s="72" t="s">
        <v>3</v>
      </c>
      <c r="K291" s="74"/>
      <c r="L291" s="74"/>
      <c r="M291" s="74"/>
      <c r="N291" s="72"/>
      <c r="O291" s="75"/>
      <c r="P291" s="75"/>
    </row>
    <row r="292">
      <c r="A292" s="83" t="s">
        <v>484</v>
      </c>
      <c r="B292" s="89" t="s">
        <v>26</v>
      </c>
      <c r="C292" s="72"/>
      <c r="D292" s="72"/>
      <c r="E292" s="72" t="s">
        <v>54</v>
      </c>
      <c r="F292" s="72" t="s">
        <v>54</v>
      </c>
      <c r="G292" s="71"/>
      <c r="H292" s="71"/>
      <c r="I292" s="71" t="s">
        <v>196</v>
      </c>
      <c r="J292" s="72" t="s">
        <v>3</v>
      </c>
      <c r="K292" s="74"/>
      <c r="L292" s="74"/>
      <c r="M292" s="74"/>
      <c r="N292" s="72"/>
      <c r="O292" s="75"/>
      <c r="P292" s="75"/>
    </row>
    <row r="293">
      <c r="A293" s="83" t="s">
        <v>485</v>
      </c>
      <c r="B293" s="89" t="s">
        <v>26</v>
      </c>
      <c r="C293" s="72"/>
      <c r="D293" s="72"/>
      <c r="E293" s="72" t="s">
        <v>54</v>
      </c>
      <c r="F293" s="72" t="s">
        <v>54</v>
      </c>
      <c r="G293" s="71"/>
      <c r="H293" s="71"/>
      <c r="I293" s="71" t="s">
        <v>196</v>
      </c>
      <c r="J293" s="72" t="s">
        <v>3</v>
      </c>
      <c r="K293" s="74"/>
      <c r="L293" s="74"/>
      <c r="M293" s="74"/>
      <c r="N293" s="72"/>
      <c r="O293" s="75"/>
      <c r="P293" s="75"/>
    </row>
    <row r="294">
      <c r="A294" s="83" t="s">
        <v>486</v>
      </c>
      <c r="B294" s="89" t="s">
        <v>26</v>
      </c>
      <c r="C294" s="72"/>
      <c r="D294" s="72"/>
      <c r="E294" s="72" t="s">
        <v>56</v>
      </c>
      <c r="F294" s="72" t="s">
        <v>56</v>
      </c>
      <c r="G294" s="71"/>
      <c r="H294" s="71"/>
      <c r="I294" s="71" t="s">
        <v>196</v>
      </c>
      <c r="J294" s="72" t="s">
        <v>3</v>
      </c>
      <c r="K294" s="74"/>
      <c r="L294" s="74"/>
      <c r="M294" s="74"/>
      <c r="N294" s="72"/>
      <c r="O294" s="75"/>
      <c r="P294" s="75"/>
    </row>
    <row r="295">
      <c r="A295" s="83" t="s">
        <v>487</v>
      </c>
      <c r="B295" s="89" t="s">
        <v>26</v>
      </c>
      <c r="C295" s="72"/>
      <c r="D295" s="72"/>
      <c r="E295" s="72" t="s">
        <v>56</v>
      </c>
      <c r="F295" s="72" t="s">
        <v>56</v>
      </c>
      <c r="G295" s="71"/>
      <c r="H295" s="71"/>
      <c r="I295" s="71" t="s">
        <v>196</v>
      </c>
      <c r="J295" s="72" t="s">
        <v>3</v>
      </c>
      <c r="K295" s="74"/>
      <c r="L295" s="74"/>
      <c r="M295" s="74"/>
      <c r="N295" s="72"/>
      <c r="O295" s="75"/>
      <c r="P295" s="75"/>
    </row>
    <row r="296">
      <c r="A296" s="83" t="s">
        <v>488</v>
      </c>
      <c r="B296" s="89" t="s">
        <v>26</v>
      </c>
      <c r="C296" s="72"/>
      <c r="D296" s="72"/>
      <c r="E296" s="72" t="s">
        <v>56</v>
      </c>
      <c r="F296" s="72" t="s">
        <v>56</v>
      </c>
      <c r="G296" s="71"/>
      <c r="H296" s="71"/>
      <c r="I296" s="71" t="s">
        <v>196</v>
      </c>
      <c r="J296" s="72" t="s">
        <v>3</v>
      </c>
      <c r="K296" s="74"/>
      <c r="L296" s="74"/>
      <c r="M296" s="74"/>
      <c r="N296" s="72"/>
      <c r="O296" s="75"/>
      <c r="P296" s="75"/>
    </row>
    <row r="297">
      <c r="A297" s="83" t="s">
        <v>489</v>
      </c>
      <c r="B297" s="89" t="s">
        <v>26</v>
      </c>
      <c r="C297" s="72"/>
      <c r="D297" s="72"/>
      <c r="E297" s="72" t="s">
        <v>56</v>
      </c>
      <c r="F297" s="72" t="s">
        <v>56</v>
      </c>
      <c r="G297" s="71"/>
      <c r="H297" s="71"/>
      <c r="I297" s="71" t="s">
        <v>196</v>
      </c>
      <c r="J297" s="72" t="s">
        <v>3</v>
      </c>
      <c r="K297" s="74"/>
      <c r="L297" s="74"/>
      <c r="M297" s="74"/>
      <c r="N297" s="72"/>
      <c r="O297" s="75"/>
      <c r="P297" s="75"/>
    </row>
    <row r="298">
      <c r="A298" s="83" t="s">
        <v>490</v>
      </c>
      <c r="B298" s="89" t="s">
        <v>26</v>
      </c>
      <c r="C298" s="72"/>
      <c r="D298" s="72"/>
      <c r="E298" s="72" t="s">
        <v>56</v>
      </c>
      <c r="F298" s="72" t="s">
        <v>56</v>
      </c>
      <c r="G298" s="71"/>
      <c r="H298" s="71"/>
      <c r="I298" s="71" t="s">
        <v>196</v>
      </c>
      <c r="J298" s="72" t="s">
        <v>3</v>
      </c>
      <c r="K298" s="74"/>
      <c r="L298" s="74"/>
      <c r="M298" s="74"/>
      <c r="N298" s="72"/>
      <c r="O298" s="75"/>
      <c r="P298" s="75"/>
    </row>
    <row r="299">
      <c r="A299" s="83" t="s">
        <v>491</v>
      </c>
      <c r="B299" s="67" t="s">
        <v>26</v>
      </c>
      <c r="C299" s="72"/>
      <c r="D299" s="72"/>
      <c r="E299" s="72" t="s">
        <v>59</v>
      </c>
      <c r="F299" s="72" t="s">
        <v>59</v>
      </c>
      <c r="G299" s="71"/>
      <c r="H299" s="71"/>
      <c r="I299" s="71" t="s">
        <v>196</v>
      </c>
      <c r="J299" s="72" t="s">
        <v>3</v>
      </c>
      <c r="K299" s="74"/>
      <c r="L299" s="74"/>
      <c r="M299" s="74"/>
      <c r="N299" s="72"/>
      <c r="O299" s="75"/>
      <c r="P299" s="75"/>
    </row>
    <row r="300">
      <c r="A300" s="83" t="s">
        <v>492</v>
      </c>
      <c r="B300" s="67" t="s">
        <v>16</v>
      </c>
      <c r="C300" s="72"/>
      <c r="D300" s="72"/>
      <c r="E300" s="72" t="s">
        <v>64</v>
      </c>
      <c r="F300" s="72" t="s">
        <v>64</v>
      </c>
      <c r="G300" s="71"/>
      <c r="H300" s="71"/>
      <c r="I300" s="71" t="s">
        <v>196</v>
      </c>
      <c r="J300" s="72" t="s">
        <v>3</v>
      </c>
      <c r="K300" s="74"/>
      <c r="L300" s="74"/>
      <c r="M300" s="74"/>
      <c r="N300" s="72"/>
      <c r="O300" s="75"/>
      <c r="P300" s="75"/>
    </row>
    <row r="301">
      <c r="A301" s="83" t="s">
        <v>493</v>
      </c>
      <c r="B301" s="67" t="s">
        <v>16</v>
      </c>
      <c r="C301" s="72"/>
      <c r="D301" s="72"/>
      <c r="E301" s="72" t="s">
        <v>64</v>
      </c>
      <c r="F301" s="72" t="s">
        <v>64</v>
      </c>
      <c r="G301" s="71"/>
      <c r="H301" s="71"/>
      <c r="I301" s="71" t="s">
        <v>196</v>
      </c>
      <c r="J301" s="72" t="s">
        <v>3</v>
      </c>
      <c r="K301" s="74"/>
      <c r="L301" s="74"/>
      <c r="M301" s="74"/>
      <c r="N301" s="72"/>
      <c r="O301" s="75"/>
      <c r="P301" s="75"/>
    </row>
    <row r="302">
      <c r="A302" s="83" t="s">
        <v>494</v>
      </c>
      <c r="B302" s="67" t="s">
        <v>16</v>
      </c>
      <c r="C302" s="72"/>
      <c r="D302" s="72"/>
      <c r="E302" s="72" t="s">
        <v>68</v>
      </c>
      <c r="F302" s="72" t="s">
        <v>68</v>
      </c>
      <c r="G302" s="71"/>
      <c r="H302" s="71"/>
      <c r="I302" s="71" t="s">
        <v>196</v>
      </c>
      <c r="J302" s="72" t="s">
        <v>3</v>
      </c>
      <c r="K302" s="74"/>
      <c r="L302" s="74"/>
      <c r="M302" s="74"/>
      <c r="N302" s="72"/>
      <c r="O302" s="75"/>
      <c r="P302" s="75"/>
    </row>
    <row r="303">
      <c r="A303" s="83" t="s">
        <v>495</v>
      </c>
      <c r="B303" s="67" t="s">
        <v>26</v>
      </c>
      <c r="C303" s="72"/>
      <c r="D303" s="72"/>
      <c r="E303" s="72" t="s">
        <v>71</v>
      </c>
      <c r="F303" s="72" t="s">
        <v>71</v>
      </c>
      <c r="G303" s="71"/>
      <c r="H303" s="71"/>
      <c r="I303" s="71" t="s">
        <v>196</v>
      </c>
      <c r="J303" s="72" t="s">
        <v>3</v>
      </c>
      <c r="K303" s="74"/>
      <c r="L303" s="74"/>
      <c r="M303" s="74"/>
      <c r="N303" s="72"/>
      <c r="O303" s="75"/>
      <c r="P303" s="75"/>
    </row>
    <row r="304">
      <c r="A304" s="83" t="s">
        <v>496</v>
      </c>
      <c r="B304" s="67" t="s">
        <v>16</v>
      </c>
      <c r="C304" s="72"/>
      <c r="D304" s="72"/>
      <c r="E304" s="72" t="s">
        <v>76</v>
      </c>
      <c r="F304" s="72" t="s">
        <v>76</v>
      </c>
      <c r="G304" s="71"/>
      <c r="H304" s="71"/>
      <c r="I304" s="71" t="s">
        <v>196</v>
      </c>
      <c r="J304" s="72" t="s">
        <v>3</v>
      </c>
      <c r="K304" s="74"/>
      <c r="L304" s="74"/>
      <c r="M304" s="74"/>
      <c r="N304" s="72"/>
      <c r="O304" s="75"/>
      <c r="P304" s="75"/>
    </row>
    <row r="305">
      <c r="A305" s="83" t="s">
        <v>497</v>
      </c>
      <c r="B305" s="67" t="s">
        <v>29</v>
      </c>
      <c r="C305" s="72"/>
      <c r="D305" s="72"/>
      <c r="E305" s="72" t="s">
        <v>79</v>
      </c>
      <c r="F305" s="72" t="s">
        <v>79</v>
      </c>
      <c r="G305" s="71"/>
      <c r="H305" s="71"/>
      <c r="I305" s="71" t="s">
        <v>196</v>
      </c>
      <c r="J305" s="72" t="s">
        <v>3</v>
      </c>
      <c r="K305" s="74"/>
      <c r="L305" s="74"/>
      <c r="M305" s="74"/>
      <c r="N305" s="72"/>
      <c r="O305" s="75"/>
      <c r="P305" s="75"/>
    </row>
    <row r="306">
      <c r="A306" s="83" t="s">
        <v>498</v>
      </c>
      <c r="B306" s="67" t="s">
        <v>26</v>
      </c>
      <c r="C306" s="72"/>
      <c r="D306" s="72"/>
      <c r="E306" s="72" t="s">
        <v>80</v>
      </c>
      <c r="F306" s="72" t="s">
        <v>80</v>
      </c>
      <c r="G306" s="71"/>
      <c r="H306" s="71"/>
      <c r="I306" s="71" t="s">
        <v>196</v>
      </c>
      <c r="J306" s="72" t="s">
        <v>3</v>
      </c>
      <c r="K306" s="74"/>
      <c r="L306" s="74"/>
      <c r="M306" s="74"/>
      <c r="N306" s="72"/>
      <c r="O306" s="75"/>
      <c r="P306" s="75"/>
    </row>
    <row r="307">
      <c r="A307" s="83" t="s">
        <v>499</v>
      </c>
      <c r="B307" s="67" t="s">
        <v>26</v>
      </c>
      <c r="C307" s="72"/>
      <c r="D307" s="72"/>
      <c r="E307" s="72" t="s">
        <v>95</v>
      </c>
      <c r="F307" s="72" t="s">
        <v>95</v>
      </c>
      <c r="G307" s="71"/>
      <c r="H307" s="71"/>
      <c r="I307" s="71" t="s">
        <v>196</v>
      </c>
      <c r="J307" s="72" t="s">
        <v>3</v>
      </c>
      <c r="K307" s="74"/>
      <c r="L307" s="74"/>
      <c r="M307" s="74"/>
      <c r="N307" s="72"/>
      <c r="O307" s="75"/>
      <c r="P307" s="75"/>
    </row>
    <row r="308">
      <c r="A308" s="83" t="s">
        <v>500</v>
      </c>
      <c r="B308" s="67" t="s">
        <v>26</v>
      </c>
      <c r="C308" s="72"/>
      <c r="D308" s="72"/>
      <c r="E308" s="72" t="s">
        <v>95</v>
      </c>
      <c r="F308" s="72" t="s">
        <v>95</v>
      </c>
      <c r="G308" s="71"/>
      <c r="H308" s="71"/>
      <c r="I308" s="71" t="s">
        <v>196</v>
      </c>
      <c r="J308" s="72" t="s">
        <v>3</v>
      </c>
      <c r="K308" s="74"/>
      <c r="L308" s="74"/>
      <c r="M308" s="74"/>
      <c r="N308" s="72"/>
      <c r="O308" s="75"/>
      <c r="P308" s="75"/>
    </row>
    <row r="309">
      <c r="A309" s="83" t="s">
        <v>501</v>
      </c>
      <c r="B309" s="67" t="s">
        <v>24</v>
      </c>
      <c r="C309" s="72"/>
      <c r="D309" s="72"/>
      <c r="E309" s="72" t="s">
        <v>102</v>
      </c>
      <c r="F309" s="72" t="s">
        <v>102</v>
      </c>
      <c r="G309" s="71"/>
      <c r="H309" s="71"/>
      <c r="I309" s="71" t="s">
        <v>196</v>
      </c>
      <c r="J309" s="72" t="s">
        <v>3</v>
      </c>
      <c r="K309" s="74"/>
      <c r="L309" s="74"/>
      <c r="M309" s="74"/>
      <c r="N309" s="72"/>
      <c r="O309" s="75"/>
      <c r="P309" s="75"/>
    </row>
    <row r="310">
      <c r="A310" s="83" t="s">
        <v>502</v>
      </c>
      <c r="B310" s="67" t="s">
        <v>26</v>
      </c>
      <c r="C310" s="72"/>
      <c r="D310" s="72"/>
      <c r="E310" s="72" t="s">
        <v>106</v>
      </c>
      <c r="F310" s="72" t="s">
        <v>106</v>
      </c>
      <c r="G310" s="71"/>
      <c r="H310" s="71"/>
      <c r="I310" s="71" t="s">
        <v>196</v>
      </c>
      <c r="J310" s="72" t="s">
        <v>3</v>
      </c>
      <c r="K310" s="74"/>
      <c r="L310" s="74"/>
      <c r="M310" s="74"/>
      <c r="N310" s="72"/>
      <c r="O310" s="75"/>
      <c r="P310" s="75"/>
    </row>
    <row r="311">
      <c r="A311" s="83" t="s">
        <v>503</v>
      </c>
      <c r="B311" s="67" t="s">
        <v>26</v>
      </c>
      <c r="C311" s="72"/>
      <c r="D311" s="72"/>
      <c r="E311" s="72" t="s">
        <v>116</v>
      </c>
      <c r="F311" s="72" t="s">
        <v>116</v>
      </c>
      <c r="G311" s="71"/>
      <c r="H311" s="71"/>
      <c r="I311" s="71" t="s">
        <v>196</v>
      </c>
      <c r="J311" s="72" t="s">
        <v>3</v>
      </c>
      <c r="K311" s="74"/>
      <c r="L311" s="74"/>
      <c r="M311" s="74"/>
      <c r="N311" s="72"/>
      <c r="O311" s="75"/>
      <c r="P311" s="75"/>
    </row>
    <row r="312">
      <c r="A312" s="83" t="s">
        <v>504</v>
      </c>
      <c r="B312" s="67" t="s">
        <v>26</v>
      </c>
      <c r="C312" s="72"/>
      <c r="D312" s="72"/>
      <c r="E312" s="72" t="s">
        <v>117</v>
      </c>
      <c r="F312" s="72" t="s">
        <v>117</v>
      </c>
      <c r="G312" s="71"/>
      <c r="H312" s="71"/>
      <c r="I312" s="71" t="s">
        <v>196</v>
      </c>
      <c r="J312" s="72" t="s">
        <v>3</v>
      </c>
      <c r="K312" s="74"/>
      <c r="L312" s="74"/>
      <c r="M312" s="74"/>
      <c r="N312" s="72"/>
      <c r="O312" s="75"/>
      <c r="P312" s="75"/>
    </row>
    <row r="313">
      <c r="A313" s="83" t="s">
        <v>505</v>
      </c>
      <c r="B313" s="67" t="s">
        <v>16</v>
      </c>
      <c r="C313" s="72"/>
      <c r="D313" s="72"/>
      <c r="E313" s="72" t="s">
        <v>121</v>
      </c>
      <c r="F313" s="72" t="s">
        <v>121</v>
      </c>
      <c r="G313" s="71"/>
      <c r="H313" s="71"/>
      <c r="I313" s="71" t="s">
        <v>196</v>
      </c>
      <c r="J313" s="72" t="s">
        <v>3</v>
      </c>
      <c r="K313" s="74"/>
      <c r="L313" s="74"/>
      <c r="M313" s="74"/>
      <c r="N313" s="72"/>
      <c r="O313" s="75"/>
      <c r="P313" s="75"/>
    </row>
    <row r="314">
      <c r="A314" s="83" t="s">
        <v>506</v>
      </c>
      <c r="B314" s="67" t="s">
        <v>26</v>
      </c>
      <c r="C314" s="72"/>
      <c r="D314" s="72"/>
      <c r="E314" s="72" t="s">
        <v>122</v>
      </c>
      <c r="F314" s="72" t="s">
        <v>122</v>
      </c>
      <c r="G314" s="71"/>
      <c r="H314" s="71"/>
      <c r="I314" s="71" t="s">
        <v>196</v>
      </c>
      <c r="J314" s="72" t="s">
        <v>3</v>
      </c>
      <c r="K314" s="74"/>
      <c r="L314" s="74"/>
      <c r="M314" s="74"/>
      <c r="N314" s="72"/>
      <c r="O314" s="75"/>
      <c r="P314" s="75"/>
    </row>
    <row r="315">
      <c r="A315" s="83" t="s">
        <v>481</v>
      </c>
      <c r="B315" s="67" t="s">
        <v>29</v>
      </c>
      <c r="C315" s="72"/>
      <c r="D315" s="72"/>
      <c r="E315" s="72" t="s">
        <v>123</v>
      </c>
      <c r="F315" s="72" t="s">
        <v>123</v>
      </c>
      <c r="G315" s="71"/>
      <c r="H315" s="71"/>
      <c r="I315" s="71" t="s">
        <v>196</v>
      </c>
      <c r="J315" s="72" t="s">
        <v>3</v>
      </c>
      <c r="K315" s="74"/>
      <c r="L315" s="74"/>
      <c r="M315" s="74"/>
      <c r="N315" s="72"/>
      <c r="O315" s="75"/>
      <c r="P315" s="75"/>
    </row>
    <row r="316">
      <c r="A316" s="83" t="s">
        <v>507</v>
      </c>
      <c r="B316" s="67" t="s">
        <v>16</v>
      </c>
      <c r="C316" s="72"/>
      <c r="D316" s="72"/>
      <c r="E316" s="72" t="s">
        <v>125</v>
      </c>
      <c r="F316" s="72" t="s">
        <v>125</v>
      </c>
      <c r="G316" s="71"/>
      <c r="H316" s="71"/>
      <c r="I316" s="71" t="s">
        <v>196</v>
      </c>
      <c r="J316" s="72" t="s">
        <v>3</v>
      </c>
      <c r="K316" s="74"/>
      <c r="L316" s="74"/>
      <c r="M316" s="74"/>
      <c r="N316" s="72"/>
      <c r="O316" s="75"/>
      <c r="P316" s="75"/>
    </row>
    <row r="317">
      <c r="A317" s="83" t="s">
        <v>508</v>
      </c>
      <c r="B317" s="67" t="s">
        <v>26</v>
      </c>
      <c r="C317" s="72"/>
      <c r="D317" s="72"/>
      <c r="E317" s="72" t="s">
        <v>126</v>
      </c>
      <c r="F317" s="72" t="s">
        <v>126</v>
      </c>
      <c r="G317" s="71"/>
      <c r="H317" s="71"/>
      <c r="I317" s="71" t="s">
        <v>196</v>
      </c>
      <c r="J317" s="72" t="s">
        <v>3</v>
      </c>
      <c r="K317" s="74"/>
      <c r="L317" s="74"/>
      <c r="M317" s="74"/>
      <c r="N317" s="72"/>
      <c r="O317" s="75"/>
      <c r="P317" s="75"/>
    </row>
    <row r="318">
      <c r="A318" s="83" t="s">
        <v>509</v>
      </c>
      <c r="B318" s="67" t="s">
        <v>26</v>
      </c>
      <c r="C318" s="72"/>
      <c r="D318" s="72"/>
      <c r="E318" s="72" t="s">
        <v>126</v>
      </c>
      <c r="F318" s="72" t="s">
        <v>126</v>
      </c>
      <c r="G318" s="71"/>
      <c r="H318" s="71"/>
      <c r="I318" s="71" t="s">
        <v>196</v>
      </c>
      <c r="J318" s="72" t="s">
        <v>3</v>
      </c>
      <c r="K318" s="74"/>
      <c r="L318" s="74"/>
      <c r="M318" s="74"/>
      <c r="N318" s="72"/>
      <c r="O318" s="75"/>
      <c r="P318" s="75"/>
    </row>
    <row r="319">
      <c r="A319" s="83" t="s">
        <v>510</v>
      </c>
      <c r="B319" s="67" t="s">
        <v>20</v>
      </c>
      <c r="C319" s="72"/>
      <c r="D319" s="72"/>
      <c r="E319" s="72" t="s">
        <v>127</v>
      </c>
      <c r="F319" s="72" t="s">
        <v>127</v>
      </c>
      <c r="G319" s="71"/>
      <c r="H319" s="71"/>
      <c r="I319" s="71" t="s">
        <v>196</v>
      </c>
      <c r="J319" s="72" t="s">
        <v>3</v>
      </c>
      <c r="K319" s="74"/>
      <c r="L319" s="74"/>
      <c r="M319" s="74"/>
      <c r="N319" s="72"/>
      <c r="O319" s="75"/>
      <c r="P319" s="75"/>
    </row>
    <row r="320">
      <c r="A320" s="83" t="s">
        <v>511</v>
      </c>
      <c r="B320" s="67" t="s">
        <v>26</v>
      </c>
      <c r="C320" s="72"/>
      <c r="D320" s="72"/>
      <c r="E320" s="72" t="s">
        <v>129</v>
      </c>
      <c r="F320" s="72" t="s">
        <v>129</v>
      </c>
      <c r="G320" s="71"/>
      <c r="H320" s="71"/>
      <c r="I320" s="71" t="s">
        <v>196</v>
      </c>
      <c r="J320" s="72" t="s">
        <v>3</v>
      </c>
      <c r="K320" s="74"/>
      <c r="L320" s="74"/>
      <c r="M320" s="74"/>
      <c r="N320" s="72"/>
      <c r="O320" s="75"/>
      <c r="P320" s="75"/>
    </row>
    <row r="321">
      <c r="A321" s="83" t="s">
        <v>512</v>
      </c>
      <c r="B321" s="67" t="s">
        <v>26</v>
      </c>
      <c r="C321" s="72"/>
      <c r="D321" s="72"/>
      <c r="E321" s="72" t="s">
        <v>129</v>
      </c>
      <c r="F321" s="72" t="s">
        <v>129</v>
      </c>
      <c r="G321" s="71"/>
      <c r="H321" s="71"/>
      <c r="I321" s="71" t="s">
        <v>196</v>
      </c>
      <c r="J321" s="72" t="s">
        <v>3</v>
      </c>
      <c r="K321" s="74"/>
      <c r="L321" s="74"/>
      <c r="M321" s="74"/>
      <c r="N321" s="72"/>
      <c r="O321" s="75"/>
      <c r="P321" s="75"/>
    </row>
    <row r="322">
      <c r="A322" s="83" t="s">
        <v>513</v>
      </c>
      <c r="B322" s="67" t="s">
        <v>26</v>
      </c>
      <c r="C322" s="72"/>
      <c r="D322" s="72"/>
      <c r="E322" s="72" t="s">
        <v>129</v>
      </c>
      <c r="F322" s="72" t="s">
        <v>129</v>
      </c>
      <c r="G322" s="71"/>
      <c r="H322" s="71"/>
      <c r="I322" s="71" t="s">
        <v>196</v>
      </c>
      <c r="J322" s="72" t="s">
        <v>3</v>
      </c>
      <c r="K322" s="74"/>
      <c r="L322" s="74"/>
      <c r="M322" s="74"/>
      <c r="N322" s="72"/>
      <c r="O322" s="75"/>
      <c r="P322" s="75"/>
    </row>
    <row r="323">
      <c r="A323" s="83" t="s">
        <v>514</v>
      </c>
      <c r="B323" s="67" t="s">
        <v>26</v>
      </c>
      <c r="C323" s="72"/>
      <c r="D323" s="72"/>
      <c r="E323" s="72" t="s">
        <v>129</v>
      </c>
      <c r="F323" s="72" t="s">
        <v>129</v>
      </c>
      <c r="G323" s="71"/>
      <c r="H323" s="71"/>
      <c r="I323" s="71" t="s">
        <v>196</v>
      </c>
      <c r="J323" s="72" t="s">
        <v>3</v>
      </c>
      <c r="K323" s="74"/>
      <c r="L323" s="74"/>
      <c r="M323" s="74"/>
      <c r="N323" s="72"/>
      <c r="O323" s="75"/>
      <c r="P323" s="75"/>
    </row>
    <row r="324">
      <c r="A324" s="83" t="s">
        <v>515</v>
      </c>
      <c r="B324" s="67" t="s">
        <v>16</v>
      </c>
      <c r="C324" s="72"/>
      <c r="D324" s="72"/>
      <c r="E324" s="72" t="s">
        <v>134</v>
      </c>
      <c r="F324" s="72" t="s">
        <v>134</v>
      </c>
      <c r="G324" s="71"/>
      <c r="H324" s="71"/>
      <c r="I324" s="71" t="s">
        <v>196</v>
      </c>
      <c r="J324" s="72" t="s">
        <v>3</v>
      </c>
      <c r="K324" s="74"/>
      <c r="L324" s="74"/>
      <c r="M324" s="74"/>
      <c r="N324" s="72"/>
      <c r="O324" s="75"/>
      <c r="P324" s="75"/>
    </row>
    <row r="325">
      <c r="A325" s="83" t="s">
        <v>516</v>
      </c>
      <c r="B325" s="67" t="s">
        <v>16</v>
      </c>
      <c r="C325" s="72"/>
      <c r="D325" s="72"/>
      <c r="E325" s="72" t="s">
        <v>138</v>
      </c>
      <c r="F325" s="72" t="s">
        <v>138</v>
      </c>
      <c r="G325" s="71"/>
      <c r="H325" s="71"/>
      <c r="I325" s="71" t="s">
        <v>196</v>
      </c>
      <c r="J325" s="72" t="s">
        <v>3</v>
      </c>
      <c r="K325" s="74"/>
      <c r="L325" s="74"/>
      <c r="M325" s="74"/>
      <c r="N325" s="72"/>
      <c r="O325" s="75"/>
      <c r="P325" s="75"/>
    </row>
    <row r="326">
      <c r="A326" s="83" t="s">
        <v>517</v>
      </c>
      <c r="B326" s="67" t="s">
        <v>16</v>
      </c>
      <c r="C326" s="72"/>
      <c r="D326" s="72"/>
      <c r="E326" s="72" t="s">
        <v>138</v>
      </c>
      <c r="F326" s="72" t="s">
        <v>138</v>
      </c>
      <c r="G326" s="71"/>
      <c r="H326" s="71"/>
      <c r="I326" s="71" t="s">
        <v>196</v>
      </c>
      <c r="J326" s="72" t="s">
        <v>3</v>
      </c>
      <c r="K326" s="74"/>
      <c r="L326" s="74"/>
      <c r="M326" s="74"/>
      <c r="N326" s="72"/>
      <c r="O326" s="75"/>
      <c r="P326" s="75"/>
    </row>
    <row r="327">
      <c r="A327" s="83" t="s">
        <v>518</v>
      </c>
      <c r="B327" s="67" t="s">
        <v>16</v>
      </c>
      <c r="C327" s="72"/>
      <c r="D327" s="72"/>
      <c r="E327" s="72" t="s">
        <v>138</v>
      </c>
      <c r="F327" s="72" t="s">
        <v>138</v>
      </c>
      <c r="G327" s="71"/>
      <c r="H327" s="71"/>
      <c r="I327" s="71" t="s">
        <v>196</v>
      </c>
      <c r="J327" s="72" t="s">
        <v>3</v>
      </c>
      <c r="K327" s="74"/>
      <c r="L327" s="74"/>
      <c r="M327" s="74"/>
      <c r="N327" s="72"/>
      <c r="O327" s="75"/>
      <c r="P327" s="75"/>
    </row>
    <row r="328">
      <c r="A328" s="83" t="s">
        <v>519</v>
      </c>
      <c r="B328" s="67" t="s">
        <v>26</v>
      </c>
      <c r="C328" s="72"/>
      <c r="D328" s="72"/>
      <c r="E328" s="72" t="s">
        <v>139</v>
      </c>
      <c r="F328" s="72" t="s">
        <v>139</v>
      </c>
      <c r="G328" s="71"/>
      <c r="H328" s="71"/>
      <c r="I328" s="71" t="s">
        <v>196</v>
      </c>
      <c r="J328" s="72" t="s">
        <v>3</v>
      </c>
      <c r="K328" s="74"/>
      <c r="L328" s="74"/>
      <c r="M328" s="74"/>
      <c r="N328" s="72"/>
      <c r="O328" s="75"/>
      <c r="P328" s="75"/>
    </row>
    <row r="329">
      <c r="A329" s="83" t="s">
        <v>520</v>
      </c>
      <c r="B329" s="67" t="s">
        <v>26</v>
      </c>
      <c r="C329" s="72"/>
      <c r="D329" s="72"/>
      <c r="E329" s="72" t="s">
        <v>139</v>
      </c>
      <c r="F329" s="72" t="s">
        <v>139</v>
      </c>
      <c r="G329" s="71"/>
      <c r="H329" s="71"/>
      <c r="I329" s="71" t="s">
        <v>196</v>
      </c>
      <c r="J329" s="72" t="s">
        <v>3</v>
      </c>
      <c r="K329" s="74"/>
      <c r="L329" s="74"/>
      <c r="M329" s="74"/>
      <c r="N329" s="72"/>
      <c r="O329" s="75"/>
      <c r="P329" s="75"/>
    </row>
    <row r="330">
      <c r="A330" s="83" t="s">
        <v>521</v>
      </c>
      <c r="B330" s="67" t="s">
        <v>26</v>
      </c>
      <c r="C330" s="72"/>
      <c r="D330" s="72"/>
      <c r="E330" s="72" t="s">
        <v>139</v>
      </c>
      <c r="F330" s="72" t="s">
        <v>139</v>
      </c>
      <c r="G330" s="71"/>
      <c r="H330" s="71"/>
      <c r="I330" s="71" t="s">
        <v>196</v>
      </c>
      <c r="J330" s="72" t="s">
        <v>3</v>
      </c>
      <c r="K330" s="74"/>
      <c r="L330" s="74"/>
      <c r="M330" s="74"/>
      <c r="N330" s="72"/>
      <c r="O330" s="75"/>
      <c r="P330" s="75"/>
    </row>
    <row r="331">
      <c r="A331" s="83" t="s">
        <v>522</v>
      </c>
      <c r="B331" s="67" t="s">
        <v>26</v>
      </c>
      <c r="C331" s="72"/>
      <c r="D331" s="72"/>
      <c r="E331" s="72" t="s">
        <v>139</v>
      </c>
      <c r="F331" s="72" t="s">
        <v>139</v>
      </c>
      <c r="G331" s="71"/>
      <c r="H331" s="71"/>
      <c r="I331" s="71" t="s">
        <v>196</v>
      </c>
      <c r="J331" s="72" t="s">
        <v>3</v>
      </c>
      <c r="K331" s="74"/>
      <c r="L331" s="74"/>
      <c r="M331" s="74"/>
      <c r="N331" s="72"/>
      <c r="O331" s="75"/>
      <c r="P331" s="75"/>
    </row>
    <row r="332">
      <c r="A332" s="83" t="s">
        <v>523</v>
      </c>
      <c r="B332" s="67" t="s">
        <v>26</v>
      </c>
      <c r="C332" s="72"/>
      <c r="D332" s="72"/>
      <c r="E332" s="72" t="s">
        <v>139</v>
      </c>
      <c r="F332" s="72" t="s">
        <v>139</v>
      </c>
      <c r="G332" s="71"/>
      <c r="H332" s="71"/>
      <c r="I332" s="71" t="s">
        <v>196</v>
      </c>
      <c r="J332" s="72" t="s">
        <v>3</v>
      </c>
      <c r="K332" s="74"/>
      <c r="L332" s="74"/>
      <c r="M332" s="74"/>
      <c r="N332" s="72"/>
      <c r="O332" s="75"/>
      <c r="P332" s="75"/>
    </row>
    <row r="333">
      <c r="A333" s="83" t="s">
        <v>524</v>
      </c>
      <c r="B333" s="67" t="s">
        <v>18</v>
      </c>
      <c r="C333" s="76"/>
      <c r="D333" s="76"/>
      <c r="E333" s="76" t="s">
        <v>271</v>
      </c>
      <c r="F333" s="92" t="s">
        <v>39</v>
      </c>
      <c r="G333" s="71"/>
      <c r="H333" s="71"/>
      <c r="I333" s="71" t="s">
        <v>196</v>
      </c>
      <c r="J333" s="72" t="s">
        <v>3</v>
      </c>
      <c r="K333" s="74"/>
      <c r="L333" s="74"/>
      <c r="M333" s="74"/>
      <c r="N333" s="72"/>
      <c r="O333" s="75"/>
      <c r="P333" s="75"/>
    </row>
    <row r="334">
      <c r="A334" s="83" t="s">
        <v>525</v>
      </c>
      <c r="B334" s="67" t="s">
        <v>18</v>
      </c>
      <c r="C334" s="76"/>
      <c r="D334" s="76"/>
      <c r="E334" s="76" t="s">
        <v>271</v>
      </c>
      <c r="F334" s="92" t="s">
        <v>39</v>
      </c>
      <c r="G334" s="71"/>
      <c r="H334" s="71"/>
      <c r="I334" s="71" t="s">
        <v>196</v>
      </c>
      <c r="J334" s="72" t="s">
        <v>3</v>
      </c>
      <c r="K334" s="74"/>
      <c r="L334" s="74"/>
      <c r="M334" s="74"/>
      <c r="N334" s="72"/>
      <c r="O334" s="75"/>
      <c r="P334" s="75"/>
    </row>
    <row r="335">
      <c r="A335" s="83" t="s">
        <v>526</v>
      </c>
      <c r="B335" s="67" t="s">
        <v>18</v>
      </c>
      <c r="C335" s="76"/>
      <c r="D335" s="76"/>
      <c r="E335" s="76" t="s">
        <v>271</v>
      </c>
      <c r="F335" s="71" t="s">
        <v>53</v>
      </c>
      <c r="G335" s="71"/>
      <c r="H335" s="71"/>
      <c r="I335" s="71" t="s">
        <v>196</v>
      </c>
      <c r="J335" s="72" t="s">
        <v>3</v>
      </c>
      <c r="K335" s="74"/>
      <c r="L335" s="74"/>
      <c r="M335" s="74"/>
      <c r="N335" s="72"/>
      <c r="O335" s="75"/>
      <c r="P335" s="75"/>
    </row>
    <row r="336">
      <c r="A336" s="83" t="s">
        <v>526</v>
      </c>
      <c r="B336" s="67" t="s">
        <v>18</v>
      </c>
      <c r="C336" s="76"/>
      <c r="D336" s="76"/>
      <c r="E336" s="76" t="s">
        <v>271</v>
      </c>
      <c r="F336" s="71" t="s">
        <v>53</v>
      </c>
      <c r="G336" s="71"/>
      <c r="H336" s="71"/>
      <c r="I336" s="71" t="s">
        <v>196</v>
      </c>
      <c r="J336" s="72" t="s">
        <v>3</v>
      </c>
      <c r="K336" s="74"/>
      <c r="L336" s="74"/>
      <c r="M336" s="74"/>
      <c r="N336" s="72"/>
      <c r="O336" s="75"/>
      <c r="P336" s="75"/>
    </row>
    <row r="337">
      <c r="A337" s="83" t="s">
        <v>527</v>
      </c>
      <c r="B337" s="67" t="s">
        <v>18</v>
      </c>
      <c r="C337" s="76"/>
      <c r="D337" s="76"/>
      <c r="E337" s="76" t="s">
        <v>271</v>
      </c>
      <c r="F337" s="71" t="s">
        <v>53</v>
      </c>
      <c r="G337" s="71"/>
      <c r="H337" s="71"/>
      <c r="I337" s="71" t="s">
        <v>196</v>
      </c>
      <c r="J337" s="72" t="s">
        <v>3</v>
      </c>
      <c r="K337" s="74"/>
      <c r="L337" s="74"/>
      <c r="M337" s="74"/>
      <c r="N337" s="72"/>
      <c r="O337" s="75"/>
      <c r="P337" s="75"/>
    </row>
    <row r="338">
      <c r="A338" s="83" t="s">
        <v>528</v>
      </c>
      <c r="B338" s="67" t="s">
        <v>18</v>
      </c>
      <c r="C338" s="76"/>
      <c r="D338" s="76"/>
      <c r="E338" s="76" t="s">
        <v>271</v>
      </c>
      <c r="F338" s="71" t="s">
        <v>53</v>
      </c>
      <c r="G338" s="71"/>
      <c r="H338" s="71"/>
      <c r="I338" s="71" t="s">
        <v>196</v>
      </c>
      <c r="J338" s="72" t="s">
        <v>3</v>
      </c>
      <c r="K338" s="74"/>
      <c r="L338" s="74"/>
      <c r="M338" s="74"/>
      <c r="N338" s="72"/>
      <c r="O338" s="75"/>
      <c r="P338" s="75"/>
    </row>
    <row r="339">
      <c r="A339" s="83" t="s">
        <v>529</v>
      </c>
      <c r="B339" s="67" t="s">
        <v>18</v>
      </c>
      <c r="C339" s="76"/>
      <c r="D339" s="76"/>
      <c r="E339" s="76" t="s">
        <v>271</v>
      </c>
      <c r="F339" s="71" t="s">
        <v>53</v>
      </c>
      <c r="G339" s="71"/>
      <c r="H339" s="71"/>
      <c r="I339" s="71" t="s">
        <v>196</v>
      </c>
      <c r="J339" s="72" t="s">
        <v>3</v>
      </c>
      <c r="K339" s="74"/>
      <c r="L339" s="74"/>
      <c r="M339" s="74"/>
      <c r="N339" s="72"/>
      <c r="O339" s="75"/>
      <c r="P339" s="75"/>
    </row>
    <row r="340">
      <c r="A340" s="83" t="s">
        <v>530</v>
      </c>
      <c r="B340" s="67" t="s">
        <v>18</v>
      </c>
      <c r="C340" s="76"/>
      <c r="D340" s="76"/>
      <c r="E340" s="76" t="s">
        <v>271</v>
      </c>
      <c r="F340" s="71" t="s">
        <v>55</v>
      </c>
      <c r="G340" s="71"/>
      <c r="H340" s="71"/>
      <c r="I340" s="71" t="s">
        <v>196</v>
      </c>
      <c r="J340" s="72" t="s">
        <v>3</v>
      </c>
      <c r="K340" s="74"/>
      <c r="L340" s="74"/>
      <c r="M340" s="74"/>
      <c r="N340" s="72"/>
      <c r="O340" s="75"/>
      <c r="P340" s="75"/>
    </row>
    <row r="341">
      <c r="A341" s="83" t="s">
        <v>531</v>
      </c>
      <c r="B341" s="67" t="s">
        <v>18</v>
      </c>
      <c r="C341" s="76"/>
      <c r="D341" s="76"/>
      <c r="E341" s="76" t="s">
        <v>271</v>
      </c>
      <c r="F341" s="71" t="s">
        <v>55</v>
      </c>
      <c r="G341" s="71"/>
      <c r="H341" s="71"/>
      <c r="I341" s="71" t="s">
        <v>196</v>
      </c>
      <c r="J341" s="72" t="s">
        <v>3</v>
      </c>
      <c r="K341" s="74"/>
      <c r="L341" s="74"/>
      <c r="M341" s="74"/>
      <c r="N341" s="72"/>
      <c r="O341" s="75"/>
      <c r="P341" s="75"/>
    </row>
    <row r="342">
      <c r="A342" s="83" t="s">
        <v>532</v>
      </c>
      <c r="B342" s="67" t="s">
        <v>18</v>
      </c>
      <c r="C342" s="76"/>
      <c r="D342" s="76"/>
      <c r="E342" s="76" t="s">
        <v>271</v>
      </c>
      <c r="F342" s="71" t="s">
        <v>69</v>
      </c>
      <c r="G342" s="71"/>
      <c r="H342" s="71"/>
      <c r="I342" s="71" t="s">
        <v>196</v>
      </c>
      <c r="J342" s="72" t="s">
        <v>3</v>
      </c>
      <c r="K342" s="74"/>
      <c r="L342" s="74"/>
      <c r="M342" s="74"/>
      <c r="N342" s="72"/>
      <c r="O342" s="75"/>
      <c r="P342" s="75"/>
    </row>
    <row r="343">
      <c r="A343" s="83" t="s">
        <v>533</v>
      </c>
      <c r="B343" s="67" t="s">
        <v>18</v>
      </c>
      <c r="C343" s="76"/>
      <c r="D343" s="76"/>
      <c r="E343" s="76" t="s">
        <v>271</v>
      </c>
      <c r="F343" s="71" t="s">
        <v>87</v>
      </c>
      <c r="G343" s="71"/>
      <c r="H343" s="71"/>
      <c r="I343" s="71" t="s">
        <v>196</v>
      </c>
      <c r="J343" s="72" t="s">
        <v>3</v>
      </c>
      <c r="K343" s="74"/>
      <c r="L343" s="74"/>
      <c r="M343" s="74"/>
      <c r="N343" s="72"/>
      <c r="O343" s="75"/>
      <c r="P343" s="75"/>
    </row>
    <row r="344">
      <c r="A344" s="83" t="s">
        <v>534</v>
      </c>
      <c r="B344" s="67" t="s">
        <v>18</v>
      </c>
      <c r="C344" s="76"/>
      <c r="D344" s="76"/>
      <c r="E344" s="76" t="s">
        <v>271</v>
      </c>
      <c r="F344" s="71" t="s">
        <v>87</v>
      </c>
      <c r="G344" s="71"/>
      <c r="H344" s="71"/>
      <c r="I344" s="71" t="s">
        <v>196</v>
      </c>
      <c r="J344" s="72" t="s">
        <v>3</v>
      </c>
      <c r="K344" s="74"/>
      <c r="L344" s="74"/>
      <c r="M344" s="74"/>
      <c r="N344" s="72"/>
      <c r="O344" s="75"/>
      <c r="P344" s="75"/>
    </row>
    <row r="345">
      <c r="A345" s="83" t="s">
        <v>535</v>
      </c>
      <c r="B345" s="67" t="s">
        <v>18</v>
      </c>
      <c r="C345" s="76"/>
      <c r="D345" s="76"/>
      <c r="E345" s="76" t="s">
        <v>271</v>
      </c>
      <c r="F345" s="71" t="s">
        <v>89</v>
      </c>
      <c r="G345" s="71"/>
      <c r="H345" s="71"/>
      <c r="I345" s="71" t="s">
        <v>196</v>
      </c>
      <c r="J345" s="72" t="s">
        <v>3</v>
      </c>
      <c r="K345" s="74"/>
      <c r="L345" s="74"/>
      <c r="M345" s="74"/>
      <c r="N345" s="72"/>
      <c r="O345" s="75"/>
      <c r="P345" s="75"/>
    </row>
    <row r="346">
      <c r="A346" s="83" t="s">
        <v>536</v>
      </c>
      <c r="B346" s="67" t="s">
        <v>18</v>
      </c>
      <c r="C346" s="76"/>
      <c r="D346" s="76"/>
      <c r="E346" s="76" t="s">
        <v>271</v>
      </c>
      <c r="F346" s="71" t="s">
        <v>90</v>
      </c>
      <c r="G346" s="71"/>
      <c r="H346" s="71"/>
      <c r="I346" s="71" t="s">
        <v>196</v>
      </c>
      <c r="J346" s="72" t="s">
        <v>3</v>
      </c>
      <c r="K346" s="74"/>
      <c r="L346" s="74"/>
      <c r="M346" s="74"/>
      <c r="N346" s="72"/>
      <c r="O346" s="75"/>
      <c r="P346" s="75"/>
    </row>
    <row r="347">
      <c r="A347" s="83" t="s">
        <v>537</v>
      </c>
      <c r="B347" s="67" t="s">
        <v>18</v>
      </c>
      <c r="C347" s="76"/>
      <c r="D347" s="76"/>
      <c r="E347" s="76" t="s">
        <v>271</v>
      </c>
      <c r="F347" s="71" t="s">
        <v>97</v>
      </c>
      <c r="G347" s="71"/>
      <c r="H347" s="71"/>
      <c r="I347" s="71" t="s">
        <v>196</v>
      </c>
      <c r="J347" s="72" t="s">
        <v>3</v>
      </c>
      <c r="K347" s="74"/>
      <c r="L347" s="74"/>
      <c r="M347" s="74"/>
      <c r="N347" s="72"/>
      <c r="O347" s="75"/>
      <c r="P347" s="75"/>
    </row>
    <row r="348">
      <c r="A348" s="83" t="s">
        <v>538</v>
      </c>
      <c r="B348" s="67" t="s">
        <v>18</v>
      </c>
      <c r="C348" s="76"/>
      <c r="D348" s="76"/>
      <c r="E348" s="76" t="s">
        <v>271</v>
      </c>
      <c r="F348" s="71" t="s">
        <v>97</v>
      </c>
      <c r="G348" s="71"/>
      <c r="H348" s="71"/>
      <c r="I348" s="71" t="s">
        <v>196</v>
      </c>
      <c r="J348" s="72" t="s">
        <v>3</v>
      </c>
      <c r="K348" s="74"/>
      <c r="L348" s="74"/>
      <c r="M348" s="74"/>
      <c r="N348" s="72"/>
      <c r="O348" s="75"/>
      <c r="P348" s="75"/>
    </row>
    <row r="349">
      <c r="A349" s="83" t="s">
        <v>539</v>
      </c>
      <c r="B349" s="67" t="s">
        <v>18</v>
      </c>
      <c r="C349" s="76"/>
      <c r="D349" s="76"/>
      <c r="E349" s="76" t="s">
        <v>271</v>
      </c>
      <c r="F349" s="71" t="s">
        <v>97</v>
      </c>
      <c r="G349" s="71"/>
      <c r="H349" s="71"/>
      <c r="I349" s="71" t="s">
        <v>196</v>
      </c>
      <c r="J349" s="72" t="s">
        <v>3</v>
      </c>
      <c r="K349" s="74"/>
      <c r="L349" s="74"/>
      <c r="M349" s="74"/>
      <c r="N349" s="72"/>
      <c r="O349" s="75"/>
      <c r="P349" s="75"/>
    </row>
    <row r="350">
      <c r="A350" s="83" t="s">
        <v>540</v>
      </c>
      <c r="B350" s="67" t="s">
        <v>18</v>
      </c>
      <c r="C350" s="76"/>
      <c r="D350" s="76"/>
      <c r="E350" s="76" t="s">
        <v>271</v>
      </c>
      <c r="F350" s="71" t="s">
        <v>101</v>
      </c>
      <c r="G350" s="71"/>
      <c r="H350" s="71"/>
      <c r="I350" s="71" t="s">
        <v>196</v>
      </c>
      <c r="J350" s="72" t="s">
        <v>3</v>
      </c>
      <c r="K350" s="74"/>
      <c r="L350" s="74"/>
      <c r="M350" s="74"/>
      <c r="N350" s="72"/>
      <c r="O350" s="75"/>
      <c r="P350" s="75"/>
    </row>
    <row r="351">
      <c r="A351" s="83" t="s">
        <v>541</v>
      </c>
      <c r="B351" s="67" t="s">
        <v>18</v>
      </c>
      <c r="C351" s="76"/>
      <c r="D351" s="76"/>
      <c r="E351" s="76" t="s">
        <v>271</v>
      </c>
      <c r="F351" s="71" t="s">
        <v>132</v>
      </c>
      <c r="G351" s="71"/>
      <c r="H351" s="71"/>
      <c r="I351" s="71" t="s">
        <v>196</v>
      </c>
      <c r="J351" s="72" t="s">
        <v>3</v>
      </c>
      <c r="K351" s="74"/>
      <c r="L351" s="74"/>
      <c r="M351" s="74"/>
      <c r="N351" s="72"/>
      <c r="O351" s="75"/>
      <c r="P351" s="75"/>
    </row>
    <row r="352">
      <c r="A352" s="83" t="s">
        <v>542</v>
      </c>
      <c r="B352" s="67" t="s">
        <v>18</v>
      </c>
      <c r="C352" s="76"/>
      <c r="D352" s="76"/>
      <c r="E352" s="76" t="s">
        <v>271</v>
      </c>
      <c r="F352" s="71" t="s">
        <v>132</v>
      </c>
      <c r="G352" s="71"/>
      <c r="H352" s="71"/>
      <c r="I352" s="71" t="s">
        <v>196</v>
      </c>
      <c r="J352" s="72" t="s">
        <v>3</v>
      </c>
      <c r="K352" s="74"/>
      <c r="L352" s="74"/>
      <c r="M352" s="74"/>
      <c r="N352" s="72"/>
      <c r="O352" s="75"/>
      <c r="P352" s="75"/>
    </row>
    <row r="353">
      <c r="A353" s="83" t="s">
        <v>543</v>
      </c>
      <c r="B353" s="67" t="s">
        <v>18</v>
      </c>
      <c r="C353" s="76"/>
      <c r="D353" s="76"/>
      <c r="E353" s="76" t="s">
        <v>271</v>
      </c>
      <c r="F353" s="71" t="s">
        <v>133</v>
      </c>
      <c r="G353" s="71"/>
      <c r="H353" s="71"/>
      <c r="I353" s="71" t="s">
        <v>196</v>
      </c>
      <c r="J353" s="72" t="s">
        <v>3</v>
      </c>
      <c r="K353" s="74"/>
      <c r="L353" s="74"/>
      <c r="M353" s="74"/>
      <c r="N353" s="72"/>
      <c r="O353" s="75"/>
      <c r="P353" s="75"/>
    </row>
    <row r="354">
      <c r="A354" s="83" t="s">
        <v>544</v>
      </c>
      <c r="B354" s="67" t="s">
        <v>18</v>
      </c>
      <c r="C354" s="76"/>
      <c r="D354" s="76"/>
      <c r="E354" s="76" t="s">
        <v>271</v>
      </c>
      <c r="F354" s="71" t="s">
        <v>133</v>
      </c>
      <c r="G354" s="71"/>
      <c r="H354" s="71"/>
      <c r="I354" s="71" t="s">
        <v>196</v>
      </c>
      <c r="J354" s="72" t="s">
        <v>3</v>
      </c>
      <c r="K354" s="74"/>
      <c r="L354" s="74"/>
      <c r="M354" s="74"/>
      <c r="N354" s="72"/>
      <c r="O354" s="75"/>
      <c r="P354" s="75"/>
    </row>
    <row r="355">
      <c r="A355" s="83" t="s">
        <v>545</v>
      </c>
      <c r="B355" s="67" t="s">
        <v>18</v>
      </c>
      <c r="C355" s="76"/>
      <c r="D355" s="76"/>
      <c r="E355" s="76" t="s">
        <v>271</v>
      </c>
      <c r="F355" s="71" t="s">
        <v>133</v>
      </c>
      <c r="G355" s="71"/>
      <c r="H355" s="71"/>
      <c r="I355" s="71" t="s">
        <v>196</v>
      </c>
      <c r="J355" s="72" t="s">
        <v>3</v>
      </c>
      <c r="K355" s="74"/>
      <c r="L355" s="74"/>
      <c r="M355" s="74"/>
      <c r="N355" s="72"/>
      <c r="O355" s="75"/>
      <c r="P355" s="75"/>
    </row>
    <row r="356">
      <c r="A356" s="83" t="s">
        <v>546</v>
      </c>
      <c r="B356" s="67" t="s">
        <v>18</v>
      </c>
      <c r="C356" s="76"/>
      <c r="D356" s="76"/>
      <c r="E356" s="76" t="s">
        <v>271</v>
      </c>
      <c r="F356" s="71" t="s">
        <v>133</v>
      </c>
      <c r="G356" s="71"/>
      <c r="H356" s="71"/>
      <c r="I356" s="71" t="s">
        <v>196</v>
      </c>
      <c r="J356" s="72" t="s">
        <v>3</v>
      </c>
      <c r="K356" s="74"/>
      <c r="L356" s="74"/>
      <c r="M356" s="74"/>
      <c r="N356" s="72"/>
      <c r="O356" s="75"/>
      <c r="P356" s="75"/>
    </row>
    <row r="357">
      <c r="A357" s="83" t="s">
        <v>547</v>
      </c>
      <c r="B357" s="67" t="s">
        <v>18</v>
      </c>
      <c r="C357" s="76"/>
      <c r="D357" s="76"/>
      <c r="E357" s="76" t="s">
        <v>271</v>
      </c>
      <c r="F357" s="71" t="s">
        <v>133</v>
      </c>
      <c r="G357" s="71"/>
      <c r="H357" s="71"/>
      <c r="I357" s="71" t="s">
        <v>196</v>
      </c>
      <c r="J357" s="72" t="s">
        <v>3</v>
      </c>
      <c r="K357" s="74"/>
      <c r="L357" s="74"/>
      <c r="M357" s="74"/>
      <c r="N357" s="72"/>
      <c r="O357" s="75"/>
      <c r="P357" s="75"/>
    </row>
    <row r="358">
      <c r="A358" s="83" t="s">
        <v>548</v>
      </c>
      <c r="B358" s="67" t="s">
        <v>18</v>
      </c>
      <c r="C358" s="76"/>
      <c r="D358" s="76"/>
      <c r="E358" s="76" t="s">
        <v>271</v>
      </c>
      <c r="F358" s="71" t="s">
        <v>146</v>
      </c>
      <c r="G358" s="71"/>
      <c r="H358" s="71"/>
      <c r="I358" s="71" t="s">
        <v>196</v>
      </c>
      <c r="J358" s="72" t="s">
        <v>3</v>
      </c>
      <c r="K358" s="74"/>
      <c r="L358" s="74"/>
      <c r="M358" s="74"/>
      <c r="N358" s="72"/>
      <c r="O358" s="75"/>
      <c r="P358" s="75"/>
    </row>
    <row r="359">
      <c r="A359" s="83" t="s">
        <v>549</v>
      </c>
      <c r="B359" s="67" t="s">
        <v>18</v>
      </c>
      <c r="C359" s="76"/>
      <c r="D359" s="76"/>
      <c r="E359" s="76" t="s">
        <v>271</v>
      </c>
      <c r="F359" s="71" t="s">
        <v>147</v>
      </c>
      <c r="G359" s="71"/>
      <c r="H359" s="71"/>
      <c r="I359" s="71" t="s">
        <v>196</v>
      </c>
      <c r="J359" s="72" t="s">
        <v>3</v>
      </c>
      <c r="K359" s="74"/>
      <c r="L359" s="74"/>
      <c r="M359" s="74"/>
      <c r="N359" s="72"/>
      <c r="O359" s="75"/>
      <c r="P359" s="75"/>
    </row>
    <row r="360">
      <c r="A360" s="83" t="s">
        <v>616</v>
      </c>
      <c r="B360" s="67" t="s">
        <v>24</v>
      </c>
      <c r="C360" s="72"/>
      <c r="D360" s="72"/>
      <c r="E360" s="72" t="s">
        <v>23</v>
      </c>
      <c r="F360" s="72" t="s">
        <v>23</v>
      </c>
      <c r="G360" s="71"/>
      <c r="H360" s="71"/>
      <c r="I360" s="71" t="s">
        <v>196</v>
      </c>
      <c r="J360" s="72" t="s">
        <v>4</v>
      </c>
      <c r="K360" s="74"/>
      <c r="L360" s="74"/>
      <c r="M360" s="74"/>
      <c r="N360" s="72"/>
      <c r="O360" s="75"/>
      <c r="P360" s="75"/>
    </row>
    <row r="361">
      <c r="A361" s="83" t="s">
        <v>617</v>
      </c>
      <c r="B361" s="67" t="s">
        <v>24</v>
      </c>
      <c r="C361" s="72"/>
      <c r="D361" s="72"/>
      <c r="E361" s="72" t="s">
        <v>23</v>
      </c>
      <c r="F361" s="72" t="s">
        <v>23</v>
      </c>
      <c r="G361" s="71"/>
      <c r="H361" s="71"/>
      <c r="I361" s="71" t="s">
        <v>196</v>
      </c>
      <c r="J361" s="72" t="s">
        <v>4</v>
      </c>
      <c r="K361" s="74"/>
      <c r="L361" s="74"/>
      <c r="M361" s="74"/>
      <c r="N361" s="72"/>
      <c r="O361" s="75"/>
      <c r="P361" s="75"/>
    </row>
    <row r="362">
      <c r="A362" s="83" t="s">
        <v>618</v>
      </c>
      <c r="B362" s="67" t="s">
        <v>24</v>
      </c>
      <c r="C362" s="72"/>
      <c r="D362" s="72"/>
      <c r="E362" s="72" t="s">
        <v>23</v>
      </c>
      <c r="F362" s="72" t="s">
        <v>23</v>
      </c>
      <c r="G362" s="71"/>
      <c r="H362" s="71"/>
      <c r="I362" s="71" t="s">
        <v>196</v>
      </c>
      <c r="J362" s="72" t="s">
        <v>4</v>
      </c>
      <c r="K362" s="74"/>
      <c r="L362" s="74"/>
      <c r="M362" s="74"/>
      <c r="N362" s="72"/>
      <c r="O362" s="75"/>
      <c r="P362" s="75"/>
    </row>
    <row r="363">
      <c r="A363" s="83" t="s">
        <v>619</v>
      </c>
      <c r="B363" s="67" t="s">
        <v>24</v>
      </c>
      <c r="C363" s="72"/>
      <c r="D363" s="72"/>
      <c r="E363" s="72" t="s">
        <v>23</v>
      </c>
      <c r="F363" s="72" t="s">
        <v>23</v>
      </c>
      <c r="G363" s="71"/>
      <c r="H363" s="71"/>
      <c r="I363" s="71" t="s">
        <v>196</v>
      </c>
      <c r="J363" s="72" t="s">
        <v>4</v>
      </c>
      <c r="K363" s="74"/>
      <c r="L363" s="74"/>
      <c r="M363" s="74"/>
      <c r="N363" s="72"/>
      <c r="O363" s="75"/>
      <c r="P363" s="75"/>
    </row>
    <row r="364">
      <c r="A364" s="83" t="s">
        <v>620</v>
      </c>
      <c r="B364" s="67" t="s">
        <v>24</v>
      </c>
      <c r="C364" s="72"/>
      <c r="D364" s="72"/>
      <c r="E364" s="72" t="s">
        <v>23</v>
      </c>
      <c r="F364" s="72" t="s">
        <v>23</v>
      </c>
      <c r="G364" s="71"/>
      <c r="H364" s="71"/>
      <c r="I364" s="71" t="s">
        <v>196</v>
      </c>
      <c r="J364" s="72" t="s">
        <v>4</v>
      </c>
      <c r="K364" s="74"/>
      <c r="L364" s="74"/>
      <c r="M364" s="74"/>
      <c r="N364" s="72"/>
      <c r="O364" s="75"/>
      <c r="P364" s="75"/>
    </row>
    <row r="365">
      <c r="A365" s="83" t="s">
        <v>621</v>
      </c>
      <c r="B365" s="67" t="s">
        <v>26</v>
      </c>
      <c r="C365" s="72"/>
      <c r="D365" s="72"/>
      <c r="E365" s="72" t="s">
        <v>25</v>
      </c>
      <c r="F365" s="72" t="s">
        <v>25</v>
      </c>
      <c r="G365" s="71"/>
      <c r="H365" s="71"/>
      <c r="I365" s="71" t="s">
        <v>196</v>
      </c>
      <c r="J365" s="72" t="s">
        <v>4</v>
      </c>
      <c r="K365" s="74"/>
      <c r="L365" s="74"/>
      <c r="M365" s="74"/>
      <c r="N365" s="72"/>
      <c r="O365" s="75"/>
      <c r="P365" s="75"/>
    </row>
    <row r="366">
      <c r="A366" s="83" t="s">
        <v>622</v>
      </c>
      <c r="B366" s="67" t="s">
        <v>26</v>
      </c>
      <c r="C366" s="72"/>
      <c r="D366" s="72"/>
      <c r="E366" s="72" t="s">
        <v>25</v>
      </c>
      <c r="F366" s="72" t="s">
        <v>25</v>
      </c>
      <c r="G366" s="71"/>
      <c r="H366" s="71"/>
      <c r="I366" s="71" t="s">
        <v>196</v>
      </c>
      <c r="J366" s="72" t="s">
        <v>4</v>
      </c>
      <c r="K366" s="74"/>
      <c r="L366" s="74"/>
      <c r="M366" s="74"/>
      <c r="N366" s="72"/>
      <c r="O366" s="75"/>
      <c r="P366" s="75"/>
    </row>
    <row r="367">
      <c r="A367" s="83" t="s">
        <v>623</v>
      </c>
      <c r="B367" s="67" t="s">
        <v>26</v>
      </c>
      <c r="C367" s="72"/>
      <c r="D367" s="72"/>
      <c r="E367" s="72" t="s">
        <v>25</v>
      </c>
      <c r="F367" s="72" t="s">
        <v>25</v>
      </c>
      <c r="G367" s="71"/>
      <c r="H367" s="71"/>
      <c r="I367" s="71" t="s">
        <v>196</v>
      </c>
      <c r="J367" s="72" t="s">
        <v>4</v>
      </c>
      <c r="K367" s="74"/>
      <c r="L367" s="74"/>
      <c r="M367" s="74"/>
      <c r="N367" s="72"/>
      <c r="O367" s="75"/>
      <c r="P367" s="75"/>
    </row>
    <row r="368">
      <c r="A368" s="83" t="s">
        <v>624</v>
      </c>
      <c r="B368" s="67" t="s">
        <v>26</v>
      </c>
      <c r="C368" s="72"/>
      <c r="D368" s="72"/>
      <c r="E368" s="72" t="s">
        <v>25</v>
      </c>
      <c r="F368" s="72" t="s">
        <v>25</v>
      </c>
      <c r="G368" s="71"/>
      <c r="H368" s="71"/>
      <c r="I368" s="71" t="s">
        <v>196</v>
      </c>
      <c r="J368" s="72" t="s">
        <v>4</v>
      </c>
      <c r="K368" s="74"/>
      <c r="L368" s="74"/>
      <c r="M368" s="74"/>
      <c r="N368" s="72"/>
      <c r="O368" s="75"/>
      <c r="P368" s="75"/>
    </row>
    <row r="369">
      <c r="A369" s="83" t="s">
        <v>625</v>
      </c>
      <c r="B369" s="67" t="s">
        <v>26</v>
      </c>
      <c r="C369" s="72"/>
      <c r="D369" s="72"/>
      <c r="E369" s="72" t="s">
        <v>25</v>
      </c>
      <c r="F369" s="72" t="s">
        <v>25</v>
      </c>
      <c r="G369" s="71"/>
      <c r="H369" s="71"/>
      <c r="I369" s="71" t="s">
        <v>196</v>
      </c>
      <c r="J369" s="72" t="s">
        <v>4</v>
      </c>
      <c r="K369" s="74"/>
      <c r="L369" s="74"/>
      <c r="M369" s="74"/>
      <c r="N369" s="72"/>
      <c r="O369" s="75"/>
      <c r="P369" s="75"/>
    </row>
    <row r="370">
      <c r="A370" s="83" t="s">
        <v>626</v>
      </c>
      <c r="B370" s="67" t="s">
        <v>26</v>
      </c>
      <c r="C370" s="72"/>
      <c r="D370" s="72"/>
      <c r="E370" s="72" t="s">
        <v>25</v>
      </c>
      <c r="F370" s="72" t="s">
        <v>25</v>
      </c>
      <c r="G370" s="71"/>
      <c r="H370" s="71"/>
      <c r="I370" s="71" t="s">
        <v>196</v>
      </c>
      <c r="J370" s="72" t="s">
        <v>4</v>
      </c>
      <c r="K370" s="74"/>
      <c r="L370" s="74"/>
      <c r="M370" s="74"/>
      <c r="N370" s="72"/>
      <c r="O370" s="75"/>
      <c r="P370" s="75"/>
    </row>
    <row r="371">
      <c r="A371" s="83" t="s">
        <v>627</v>
      </c>
      <c r="B371" s="67" t="s">
        <v>26</v>
      </c>
      <c r="C371" s="72"/>
      <c r="D371" s="72"/>
      <c r="E371" s="72" t="s">
        <v>25</v>
      </c>
      <c r="F371" s="72" t="s">
        <v>25</v>
      </c>
      <c r="G371" s="71"/>
      <c r="H371" s="71"/>
      <c r="I371" s="71" t="s">
        <v>196</v>
      </c>
      <c r="J371" s="72" t="s">
        <v>4</v>
      </c>
      <c r="K371" s="74"/>
      <c r="L371" s="74"/>
      <c r="M371" s="74"/>
      <c r="N371" s="72"/>
      <c r="O371" s="75"/>
      <c r="P371" s="75"/>
    </row>
    <row r="372">
      <c r="A372" s="83" t="s">
        <v>628</v>
      </c>
      <c r="B372" s="67" t="s">
        <v>26</v>
      </c>
      <c r="C372" s="72"/>
      <c r="D372" s="72"/>
      <c r="E372" s="72" t="s">
        <v>25</v>
      </c>
      <c r="F372" s="72" t="s">
        <v>25</v>
      </c>
      <c r="G372" s="71"/>
      <c r="H372" s="71"/>
      <c r="I372" s="71" t="s">
        <v>196</v>
      </c>
      <c r="J372" s="72" t="s">
        <v>4</v>
      </c>
      <c r="K372" s="74"/>
      <c r="L372" s="74"/>
      <c r="M372" s="74"/>
      <c r="N372" s="72"/>
      <c r="O372" s="75"/>
      <c r="P372" s="75"/>
    </row>
    <row r="373">
      <c r="A373" s="83" t="s">
        <v>629</v>
      </c>
      <c r="B373" s="67" t="s">
        <v>26</v>
      </c>
      <c r="C373" s="72"/>
      <c r="D373" s="72"/>
      <c r="E373" s="72" t="s">
        <v>25</v>
      </c>
      <c r="F373" s="72" t="s">
        <v>25</v>
      </c>
      <c r="G373" s="71"/>
      <c r="H373" s="71"/>
      <c r="I373" s="71" t="s">
        <v>196</v>
      </c>
      <c r="J373" s="72" t="s">
        <v>4</v>
      </c>
      <c r="K373" s="74"/>
      <c r="L373" s="74"/>
      <c r="M373" s="74"/>
      <c r="N373" s="72"/>
      <c r="O373" s="75"/>
      <c r="P373" s="75"/>
    </row>
    <row r="374">
      <c r="A374" s="83" t="s">
        <v>630</v>
      </c>
      <c r="B374" s="67" t="s">
        <v>20</v>
      </c>
      <c r="C374" s="72"/>
      <c r="D374" s="72"/>
      <c r="E374" s="72" t="s">
        <v>30</v>
      </c>
      <c r="F374" s="72" t="s">
        <v>30</v>
      </c>
      <c r="G374" s="71"/>
      <c r="H374" s="71"/>
      <c r="I374" s="71" t="s">
        <v>196</v>
      </c>
      <c r="J374" s="72" t="s">
        <v>4</v>
      </c>
      <c r="K374" s="74"/>
      <c r="L374" s="74"/>
      <c r="M374" s="74"/>
      <c r="N374" s="72"/>
      <c r="O374" s="75"/>
      <c r="P374" s="75"/>
    </row>
    <row r="375">
      <c r="A375" s="83" t="s">
        <v>631</v>
      </c>
      <c r="B375" s="67" t="s">
        <v>18</v>
      </c>
      <c r="C375" s="72"/>
      <c r="D375" s="72"/>
      <c r="E375" s="72" t="s">
        <v>35</v>
      </c>
      <c r="F375" s="72" t="s">
        <v>35</v>
      </c>
      <c r="G375" s="71"/>
      <c r="H375" s="71"/>
      <c r="I375" s="71" t="s">
        <v>196</v>
      </c>
      <c r="J375" s="72" t="s">
        <v>4</v>
      </c>
      <c r="K375" s="74"/>
      <c r="L375" s="74"/>
      <c r="M375" s="74"/>
      <c r="N375" s="72"/>
      <c r="O375" s="75"/>
      <c r="P375" s="75"/>
    </row>
    <row r="376">
      <c r="A376" s="83" t="s">
        <v>632</v>
      </c>
      <c r="B376" s="67" t="s">
        <v>18</v>
      </c>
      <c r="C376" s="72"/>
      <c r="D376" s="72"/>
      <c r="E376" s="72" t="s">
        <v>35</v>
      </c>
      <c r="F376" s="72" t="s">
        <v>35</v>
      </c>
      <c r="G376" s="71"/>
      <c r="H376" s="71"/>
      <c r="I376" s="71" t="s">
        <v>196</v>
      </c>
      <c r="J376" s="72" t="s">
        <v>4</v>
      </c>
      <c r="K376" s="74"/>
      <c r="L376" s="74"/>
      <c r="M376" s="74"/>
      <c r="N376" s="72"/>
      <c r="O376" s="75"/>
      <c r="P376" s="75"/>
    </row>
    <row r="377">
      <c r="A377" s="83" t="s">
        <v>633</v>
      </c>
      <c r="B377" s="67" t="s">
        <v>18</v>
      </c>
      <c r="C377" s="72"/>
      <c r="D377" s="72"/>
      <c r="E377" s="72" t="s">
        <v>35</v>
      </c>
      <c r="F377" s="72" t="s">
        <v>35</v>
      </c>
      <c r="G377" s="71"/>
      <c r="H377" s="71"/>
      <c r="I377" s="71" t="s">
        <v>196</v>
      </c>
      <c r="J377" s="72" t="s">
        <v>4</v>
      </c>
      <c r="K377" s="74"/>
      <c r="L377" s="74"/>
      <c r="M377" s="74"/>
      <c r="N377" s="72"/>
      <c r="O377" s="75"/>
      <c r="P377" s="75"/>
    </row>
    <row r="378">
      <c r="A378" s="83" t="s">
        <v>634</v>
      </c>
      <c r="B378" s="67" t="s">
        <v>18</v>
      </c>
      <c r="C378" s="72"/>
      <c r="D378" s="72"/>
      <c r="E378" s="72" t="s">
        <v>35</v>
      </c>
      <c r="F378" s="72" t="s">
        <v>35</v>
      </c>
      <c r="G378" s="71"/>
      <c r="H378" s="71"/>
      <c r="I378" s="71" t="s">
        <v>196</v>
      </c>
      <c r="J378" s="72" t="s">
        <v>4</v>
      </c>
      <c r="K378" s="74"/>
      <c r="L378" s="74"/>
      <c r="M378" s="74"/>
      <c r="N378" s="72"/>
      <c r="O378" s="75"/>
      <c r="P378" s="75"/>
    </row>
    <row r="379">
      <c r="A379" s="83" t="s">
        <v>635</v>
      </c>
      <c r="B379" s="67" t="s">
        <v>20</v>
      </c>
      <c r="C379" s="72"/>
      <c r="D379" s="72"/>
      <c r="E379" s="72" t="s">
        <v>38</v>
      </c>
      <c r="F379" s="72" t="s">
        <v>38</v>
      </c>
      <c r="G379" s="71"/>
      <c r="H379" s="71"/>
      <c r="I379" s="71" t="s">
        <v>196</v>
      </c>
      <c r="J379" s="72" t="s">
        <v>4</v>
      </c>
      <c r="K379" s="74"/>
      <c r="L379" s="74"/>
      <c r="M379" s="74"/>
      <c r="N379" s="72"/>
      <c r="O379" s="75"/>
      <c r="P379" s="75"/>
    </row>
    <row r="380">
      <c r="A380" s="83" t="s">
        <v>636</v>
      </c>
      <c r="B380" s="67" t="s">
        <v>26</v>
      </c>
      <c r="C380" s="72"/>
      <c r="D380" s="72"/>
      <c r="E380" s="72" t="s">
        <v>47</v>
      </c>
      <c r="F380" s="72" t="s">
        <v>47</v>
      </c>
      <c r="G380" s="71"/>
      <c r="H380" s="71"/>
      <c r="I380" s="71" t="s">
        <v>196</v>
      </c>
      <c r="J380" s="72" t="s">
        <v>4</v>
      </c>
      <c r="K380" s="74"/>
      <c r="L380" s="74"/>
      <c r="M380" s="74"/>
      <c r="N380" s="72"/>
      <c r="O380" s="75"/>
      <c r="P380" s="75"/>
    </row>
    <row r="381">
      <c r="A381" s="83" t="s">
        <v>637</v>
      </c>
      <c r="B381" s="89" t="s">
        <v>26</v>
      </c>
      <c r="C381" s="72"/>
      <c r="D381" s="72"/>
      <c r="E381" s="72" t="s">
        <v>54</v>
      </c>
      <c r="F381" s="72" t="s">
        <v>54</v>
      </c>
      <c r="G381" s="71"/>
      <c r="H381" s="71"/>
      <c r="I381" s="71" t="s">
        <v>196</v>
      </c>
      <c r="J381" s="72" t="s">
        <v>4</v>
      </c>
      <c r="K381" s="74"/>
      <c r="L381" s="74"/>
      <c r="M381" s="74"/>
      <c r="N381" s="72"/>
      <c r="O381" s="75"/>
      <c r="P381" s="75"/>
    </row>
    <row r="382">
      <c r="A382" s="83" t="s">
        <v>638</v>
      </c>
      <c r="B382" s="89" t="s">
        <v>26</v>
      </c>
      <c r="C382" s="72"/>
      <c r="D382" s="72"/>
      <c r="E382" s="72" t="s">
        <v>56</v>
      </c>
      <c r="F382" s="72" t="s">
        <v>56</v>
      </c>
      <c r="G382" s="71"/>
      <c r="H382" s="71"/>
      <c r="I382" s="71" t="s">
        <v>196</v>
      </c>
      <c r="J382" s="72" t="s">
        <v>4</v>
      </c>
      <c r="K382" s="74"/>
      <c r="L382" s="74"/>
      <c r="M382" s="74"/>
      <c r="N382" s="72"/>
      <c r="O382" s="75"/>
      <c r="P382" s="75"/>
    </row>
    <row r="383">
      <c r="A383" s="83" t="s">
        <v>639</v>
      </c>
      <c r="B383" s="89" t="s">
        <v>26</v>
      </c>
      <c r="C383" s="72"/>
      <c r="D383" s="72"/>
      <c r="E383" s="72" t="s">
        <v>56</v>
      </c>
      <c r="F383" s="72" t="s">
        <v>56</v>
      </c>
      <c r="G383" s="71"/>
      <c r="H383" s="71"/>
      <c r="I383" s="71" t="s">
        <v>196</v>
      </c>
      <c r="J383" s="72" t="s">
        <v>4</v>
      </c>
      <c r="K383" s="74"/>
      <c r="L383" s="74"/>
      <c r="M383" s="74"/>
      <c r="N383" s="72"/>
      <c r="O383" s="75"/>
      <c r="P383" s="75"/>
    </row>
    <row r="384">
      <c r="A384" s="83" t="s">
        <v>640</v>
      </c>
      <c r="B384" s="89" t="s">
        <v>26</v>
      </c>
      <c r="C384" s="72"/>
      <c r="D384" s="72"/>
      <c r="E384" s="72" t="s">
        <v>56</v>
      </c>
      <c r="F384" s="72" t="s">
        <v>56</v>
      </c>
      <c r="G384" s="71"/>
      <c r="H384" s="71"/>
      <c r="I384" s="71" t="s">
        <v>196</v>
      </c>
      <c r="J384" s="72" t="s">
        <v>4</v>
      </c>
      <c r="K384" s="74"/>
      <c r="L384" s="74"/>
      <c r="M384" s="74"/>
      <c r="N384" s="72"/>
      <c r="O384" s="75"/>
      <c r="P384" s="75"/>
    </row>
    <row r="385">
      <c r="A385" s="83" t="s">
        <v>641</v>
      </c>
      <c r="B385" s="89" t="s">
        <v>26</v>
      </c>
      <c r="C385" s="72"/>
      <c r="D385" s="72"/>
      <c r="E385" s="72" t="s">
        <v>56</v>
      </c>
      <c r="F385" s="72" t="s">
        <v>56</v>
      </c>
      <c r="G385" s="71"/>
      <c r="H385" s="71"/>
      <c r="I385" s="71" t="s">
        <v>196</v>
      </c>
      <c r="J385" s="72" t="s">
        <v>4</v>
      </c>
      <c r="K385" s="74"/>
      <c r="L385" s="74"/>
      <c r="M385" s="74"/>
      <c r="N385" s="72"/>
      <c r="O385" s="75"/>
      <c r="P385" s="75"/>
    </row>
    <row r="386">
      <c r="A386" s="83" t="s">
        <v>642</v>
      </c>
      <c r="B386" s="89" t="s">
        <v>26</v>
      </c>
      <c r="C386" s="72"/>
      <c r="D386" s="72"/>
      <c r="E386" s="72" t="s">
        <v>56</v>
      </c>
      <c r="F386" s="72" t="s">
        <v>56</v>
      </c>
      <c r="G386" s="71"/>
      <c r="H386" s="71"/>
      <c r="I386" s="71" t="s">
        <v>196</v>
      </c>
      <c r="J386" s="72" t="s">
        <v>4</v>
      </c>
      <c r="K386" s="74"/>
      <c r="L386" s="74"/>
      <c r="M386" s="74"/>
      <c r="N386" s="72"/>
      <c r="O386" s="75"/>
      <c r="P386" s="75"/>
    </row>
    <row r="387">
      <c r="A387" s="83" t="s">
        <v>643</v>
      </c>
      <c r="B387" s="89" t="s">
        <v>26</v>
      </c>
      <c r="C387" s="72"/>
      <c r="D387" s="72"/>
      <c r="E387" s="72" t="s">
        <v>56</v>
      </c>
      <c r="F387" s="72" t="s">
        <v>56</v>
      </c>
      <c r="G387" s="71"/>
      <c r="H387" s="71"/>
      <c r="I387" s="71" t="s">
        <v>196</v>
      </c>
      <c r="J387" s="72" t="s">
        <v>4</v>
      </c>
      <c r="K387" s="74"/>
      <c r="L387" s="74"/>
      <c r="M387" s="74"/>
      <c r="N387" s="72"/>
      <c r="O387" s="75"/>
      <c r="P387" s="75"/>
    </row>
    <row r="388">
      <c r="A388" s="83" t="s">
        <v>644</v>
      </c>
      <c r="B388" s="89" t="s">
        <v>26</v>
      </c>
      <c r="C388" s="72"/>
      <c r="D388" s="72"/>
      <c r="E388" s="72" t="s">
        <v>56</v>
      </c>
      <c r="F388" s="72" t="s">
        <v>56</v>
      </c>
      <c r="G388" s="71"/>
      <c r="H388" s="71"/>
      <c r="I388" s="71" t="s">
        <v>196</v>
      </c>
      <c r="J388" s="72" t="s">
        <v>4</v>
      </c>
      <c r="K388" s="74"/>
      <c r="L388" s="74"/>
      <c r="M388" s="74"/>
      <c r="N388" s="72"/>
      <c r="O388" s="75"/>
      <c r="P388" s="75"/>
    </row>
    <row r="389">
      <c r="A389" s="83" t="s">
        <v>645</v>
      </c>
      <c r="B389" s="89" t="s">
        <v>26</v>
      </c>
      <c r="C389" s="72"/>
      <c r="D389" s="72"/>
      <c r="E389" s="72" t="s">
        <v>56</v>
      </c>
      <c r="F389" s="72" t="s">
        <v>56</v>
      </c>
      <c r="G389" s="71"/>
      <c r="H389" s="71"/>
      <c r="I389" s="71" t="s">
        <v>196</v>
      </c>
      <c r="J389" s="72" t="s">
        <v>4</v>
      </c>
      <c r="K389" s="74"/>
      <c r="L389" s="74"/>
      <c r="M389" s="74"/>
      <c r="N389" s="72"/>
      <c r="O389" s="75"/>
      <c r="P389" s="75"/>
    </row>
    <row r="390">
      <c r="A390" s="83" t="s">
        <v>646</v>
      </c>
      <c r="B390" s="89" t="s">
        <v>26</v>
      </c>
      <c r="C390" s="72"/>
      <c r="D390" s="72"/>
      <c r="E390" s="72" t="s">
        <v>56</v>
      </c>
      <c r="F390" s="72" t="s">
        <v>56</v>
      </c>
      <c r="G390" s="71"/>
      <c r="H390" s="71"/>
      <c r="I390" s="71" t="s">
        <v>196</v>
      </c>
      <c r="J390" s="72" t="s">
        <v>4</v>
      </c>
      <c r="K390" s="74"/>
      <c r="L390" s="74"/>
      <c r="M390" s="74"/>
      <c r="N390" s="72"/>
      <c r="O390" s="75"/>
      <c r="P390" s="75"/>
    </row>
    <row r="391">
      <c r="A391" s="83" t="s">
        <v>647</v>
      </c>
      <c r="B391" s="89" t="s">
        <v>26</v>
      </c>
      <c r="C391" s="72"/>
      <c r="D391" s="72"/>
      <c r="E391" s="72" t="s">
        <v>56</v>
      </c>
      <c r="F391" s="72" t="s">
        <v>56</v>
      </c>
      <c r="G391" s="71"/>
      <c r="H391" s="71"/>
      <c r="I391" s="71" t="s">
        <v>196</v>
      </c>
      <c r="J391" s="72" t="s">
        <v>4</v>
      </c>
      <c r="K391" s="74"/>
      <c r="L391" s="74"/>
      <c r="M391" s="74"/>
      <c r="N391" s="72"/>
      <c r="O391" s="75"/>
      <c r="P391" s="75"/>
    </row>
    <row r="392">
      <c r="A392" s="83" t="s">
        <v>648</v>
      </c>
      <c r="B392" s="89" t="s">
        <v>26</v>
      </c>
      <c r="C392" s="72"/>
      <c r="D392" s="72"/>
      <c r="E392" s="72" t="s">
        <v>56</v>
      </c>
      <c r="F392" s="72" t="s">
        <v>56</v>
      </c>
      <c r="G392" s="71"/>
      <c r="H392" s="71"/>
      <c r="I392" s="71" t="s">
        <v>196</v>
      </c>
      <c r="J392" s="72" t="s">
        <v>4</v>
      </c>
      <c r="K392" s="74"/>
      <c r="L392" s="74"/>
      <c r="M392" s="74"/>
      <c r="N392" s="72"/>
      <c r="O392" s="75"/>
      <c r="P392" s="75"/>
    </row>
    <row r="393">
      <c r="A393" s="83" t="s">
        <v>649</v>
      </c>
      <c r="B393" s="89" t="s">
        <v>26</v>
      </c>
      <c r="C393" s="72"/>
      <c r="D393" s="72"/>
      <c r="E393" s="72" t="s">
        <v>56</v>
      </c>
      <c r="F393" s="72" t="s">
        <v>56</v>
      </c>
      <c r="G393" s="71"/>
      <c r="H393" s="71"/>
      <c r="I393" s="71" t="s">
        <v>196</v>
      </c>
      <c r="J393" s="72" t="s">
        <v>4</v>
      </c>
      <c r="K393" s="74"/>
      <c r="L393" s="74"/>
      <c r="M393" s="74"/>
      <c r="N393" s="72"/>
      <c r="O393" s="75"/>
      <c r="P393" s="75"/>
    </row>
    <row r="394">
      <c r="A394" s="83" t="s">
        <v>650</v>
      </c>
      <c r="B394" s="89" t="s">
        <v>26</v>
      </c>
      <c r="C394" s="72"/>
      <c r="D394" s="72"/>
      <c r="E394" s="72" t="s">
        <v>56</v>
      </c>
      <c r="F394" s="72" t="s">
        <v>56</v>
      </c>
      <c r="G394" s="71"/>
      <c r="H394" s="71"/>
      <c r="I394" s="71" t="s">
        <v>196</v>
      </c>
      <c r="J394" s="72" t="s">
        <v>4</v>
      </c>
      <c r="K394" s="74"/>
      <c r="L394" s="74"/>
      <c r="M394" s="74"/>
      <c r="N394" s="72"/>
      <c r="O394" s="75"/>
      <c r="P394" s="75"/>
    </row>
    <row r="395">
      <c r="A395" s="83" t="s">
        <v>651</v>
      </c>
      <c r="B395" s="89" t="s">
        <v>26</v>
      </c>
      <c r="C395" s="72"/>
      <c r="D395" s="72"/>
      <c r="E395" s="72" t="s">
        <v>56</v>
      </c>
      <c r="F395" s="72" t="s">
        <v>56</v>
      </c>
      <c r="G395" s="71"/>
      <c r="H395" s="71"/>
      <c r="I395" s="71" t="s">
        <v>196</v>
      </c>
      <c r="J395" s="72" t="s">
        <v>4</v>
      </c>
      <c r="K395" s="74"/>
      <c r="L395" s="74"/>
      <c r="M395" s="74"/>
      <c r="N395" s="72"/>
      <c r="O395" s="75"/>
      <c r="P395" s="75"/>
    </row>
    <row r="396">
      <c r="A396" s="83" t="s">
        <v>652</v>
      </c>
      <c r="B396" s="89" t="s">
        <v>26</v>
      </c>
      <c r="C396" s="72"/>
      <c r="D396" s="72"/>
      <c r="E396" s="72" t="s">
        <v>56</v>
      </c>
      <c r="F396" s="72" t="s">
        <v>56</v>
      </c>
      <c r="G396" s="71"/>
      <c r="H396" s="71"/>
      <c r="I396" s="71" t="s">
        <v>196</v>
      </c>
      <c r="J396" s="72" t="s">
        <v>4</v>
      </c>
      <c r="K396" s="74"/>
      <c r="L396" s="74"/>
      <c r="M396" s="74"/>
      <c r="N396" s="72"/>
      <c r="O396" s="75"/>
      <c r="P396" s="75"/>
    </row>
    <row r="397">
      <c r="A397" s="83" t="s">
        <v>653</v>
      </c>
      <c r="B397" s="89" t="s">
        <v>26</v>
      </c>
      <c r="C397" s="72"/>
      <c r="D397" s="72"/>
      <c r="E397" s="72" t="s">
        <v>56</v>
      </c>
      <c r="F397" s="72" t="s">
        <v>56</v>
      </c>
      <c r="G397" s="71"/>
      <c r="H397" s="71"/>
      <c r="I397" s="71" t="s">
        <v>196</v>
      </c>
      <c r="J397" s="72" t="s">
        <v>4</v>
      </c>
      <c r="K397" s="74"/>
      <c r="L397" s="74"/>
      <c r="M397" s="74"/>
      <c r="N397" s="72"/>
      <c r="O397" s="75"/>
      <c r="P397" s="75"/>
    </row>
    <row r="398">
      <c r="A398" s="83" t="s">
        <v>654</v>
      </c>
      <c r="B398" s="89" t="s">
        <v>26</v>
      </c>
      <c r="C398" s="72"/>
      <c r="D398" s="72"/>
      <c r="E398" s="72" t="s">
        <v>56</v>
      </c>
      <c r="F398" s="72" t="s">
        <v>56</v>
      </c>
      <c r="G398" s="71"/>
      <c r="H398" s="71"/>
      <c r="I398" s="71" t="s">
        <v>196</v>
      </c>
      <c r="J398" s="72" t="s">
        <v>4</v>
      </c>
      <c r="K398" s="74"/>
      <c r="L398" s="74"/>
      <c r="M398" s="74"/>
      <c r="N398" s="72"/>
      <c r="O398" s="75"/>
      <c r="P398" s="75"/>
    </row>
    <row r="399">
      <c r="A399" s="83" t="s">
        <v>655</v>
      </c>
      <c r="B399" s="89" t="s">
        <v>26</v>
      </c>
      <c r="C399" s="72"/>
      <c r="D399" s="72"/>
      <c r="E399" s="72" t="s">
        <v>56</v>
      </c>
      <c r="F399" s="72" t="s">
        <v>56</v>
      </c>
      <c r="G399" s="71"/>
      <c r="H399" s="71"/>
      <c r="I399" s="71" t="s">
        <v>196</v>
      </c>
      <c r="J399" s="72" t="s">
        <v>4</v>
      </c>
      <c r="K399" s="74"/>
      <c r="L399" s="74"/>
      <c r="M399" s="74"/>
      <c r="N399" s="72"/>
      <c r="O399" s="75"/>
      <c r="P399" s="75"/>
    </row>
    <row r="400">
      <c r="A400" s="83" t="s">
        <v>656</v>
      </c>
      <c r="B400" s="89" t="s">
        <v>26</v>
      </c>
      <c r="C400" s="72"/>
      <c r="D400" s="72"/>
      <c r="E400" s="72" t="s">
        <v>56</v>
      </c>
      <c r="F400" s="72" t="s">
        <v>56</v>
      </c>
      <c r="G400" s="71"/>
      <c r="H400" s="71"/>
      <c r="I400" s="71" t="s">
        <v>196</v>
      </c>
      <c r="J400" s="72" t="s">
        <v>4</v>
      </c>
      <c r="K400" s="74"/>
      <c r="L400" s="74"/>
      <c r="M400" s="74"/>
      <c r="N400" s="72"/>
      <c r="O400" s="75"/>
      <c r="P400" s="75"/>
    </row>
    <row r="401">
      <c r="A401" s="83" t="s">
        <v>657</v>
      </c>
      <c r="B401" s="89" t="s">
        <v>26</v>
      </c>
      <c r="C401" s="72"/>
      <c r="D401" s="72"/>
      <c r="E401" s="72" t="s">
        <v>56</v>
      </c>
      <c r="F401" s="72" t="s">
        <v>56</v>
      </c>
      <c r="G401" s="71"/>
      <c r="H401" s="71"/>
      <c r="I401" s="71" t="s">
        <v>196</v>
      </c>
      <c r="J401" s="72" t="s">
        <v>4</v>
      </c>
      <c r="K401" s="74"/>
      <c r="L401" s="74"/>
      <c r="M401" s="74"/>
      <c r="N401" s="72"/>
      <c r="O401" s="75"/>
      <c r="P401" s="75"/>
    </row>
    <row r="402">
      <c r="A402" s="83" t="s">
        <v>658</v>
      </c>
      <c r="B402" s="89" t="s">
        <v>26</v>
      </c>
      <c r="C402" s="72"/>
      <c r="D402" s="72"/>
      <c r="E402" s="72" t="s">
        <v>56</v>
      </c>
      <c r="F402" s="72" t="s">
        <v>56</v>
      </c>
      <c r="G402" s="71"/>
      <c r="H402" s="71"/>
      <c r="I402" s="71" t="s">
        <v>196</v>
      </c>
      <c r="J402" s="72" t="s">
        <v>4</v>
      </c>
      <c r="K402" s="74"/>
      <c r="L402" s="74"/>
      <c r="M402" s="74"/>
      <c r="N402" s="72"/>
      <c r="O402" s="75"/>
      <c r="P402" s="75"/>
    </row>
    <row r="403">
      <c r="A403" s="83" t="s">
        <v>659</v>
      </c>
      <c r="B403" s="89" t="s">
        <v>26</v>
      </c>
      <c r="C403" s="72"/>
      <c r="D403" s="72"/>
      <c r="E403" s="72" t="s">
        <v>56</v>
      </c>
      <c r="F403" s="72" t="s">
        <v>56</v>
      </c>
      <c r="G403" s="71"/>
      <c r="H403" s="71"/>
      <c r="I403" s="71" t="s">
        <v>196</v>
      </c>
      <c r="J403" s="72" t="s">
        <v>4</v>
      </c>
      <c r="K403" s="74"/>
      <c r="L403" s="74"/>
      <c r="M403" s="74"/>
      <c r="N403" s="72"/>
      <c r="O403" s="75"/>
      <c r="P403" s="75"/>
    </row>
    <row r="404">
      <c r="A404" s="83" t="s">
        <v>660</v>
      </c>
      <c r="B404" s="89" t="s">
        <v>26</v>
      </c>
      <c r="C404" s="72"/>
      <c r="D404" s="72"/>
      <c r="E404" s="72" t="s">
        <v>56</v>
      </c>
      <c r="F404" s="72" t="s">
        <v>56</v>
      </c>
      <c r="G404" s="71"/>
      <c r="H404" s="71"/>
      <c r="I404" s="71" t="s">
        <v>196</v>
      </c>
      <c r="J404" s="72" t="s">
        <v>4</v>
      </c>
      <c r="K404" s="74"/>
      <c r="L404" s="74"/>
      <c r="M404" s="74"/>
      <c r="N404" s="72"/>
      <c r="O404" s="75"/>
      <c r="P404" s="75"/>
    </row>
    <row r="405">
      <c r="A405" s="83" t="s">
        <v>661</v>
      </c>
      <c r="B405" s="89" t="s">
        <v>26</v>
      </c>
      <c r="C405" s="72"/>
      <c r="D405" s="72"/>
      <c r="E405" s="72" t="s">
        <v>56</v>
      </c>
      <c r="F405" s="72" t="s">
        <v>56</v>
      </c>
      <c r="G405" s="71"/>
      <c r="H405" s="71"/>
      <c r="I405" s="71" t="s">
        <v>196</v>
      </c>
      <c r="J405" s="72" t="s">
        <v>4</v>
      </c>
      <c r="K405" s="74"/>
      <c r="L405" s="74"/>
      <c r="M405" s="74"/>
      <c r="N405" s="72"/>
      <c r="O405" s="75"/>
      <c r="P405" s="75"/>
    </row>
    <row r="406">
      <c r="A406" s="83" t="s">
        <v>662</v>
      </c>
      <c r="B406" s="89" t="s">
        <v>26</v>
      </c>
      <c r="C406" s="72"/>
      <c r="D406" s="72"/>
      <c r="E406" s="72" t="s">
        <v>56</v>
      </c>
      <c r="F406" s="72" t="s">
        <v>56</v>
      </c>
      <c r="G406" s="71"/>
      <c r="H406" s="71"/>
      <c r="I406" s="71" t="s">
        <v>196</v>
      </c>
      <c r="J406" s="72" t="s">
        <v>4</v>
      </c>
      <c r="K406" s="74"/>
      <c r="L406" s="74"/>
      <c r="M406" s="74"/>
      <c r="N406" s="72"/>
      <c r="O406" s="75"/>
      <c r="P406" s="75"/>
    </row>
    <row r="407">
      <c r="A407" s="83" t="s">
        <v>663</v>
      </c>
      <c r="B407" s="89" t="s">
        <v>26</v>
      </c>
      <c r="C407" s="72"/>
      <c r="D407" s="72"/>
      <c r="E407" s="72" t="s">
        <v>56</v>
      </c>
      <c r="F407" s="72" t="s">
        <v>56</v>
      </c>
      <c r="G407" s="71"/>
      <c r="H407" s="71"/>
      <c r="I407" s="71" t="s">
        <v>196</v>
      </c>
      <c r="J407" s="72" t="s">
        <v>4</v>
      </c>
      <c r="K407" s="74"/>
      <c r="L407" s="74"/>
      <c r="M407" s="74"/>
      <c r="N407" s="72"/>
      <c r="O407" s="75"/>
      <c r="P407" s="75"/>
    </row>
    <row r="408">
      <c r="A408" s="83" t="s">
        <v>664</v>
      </c>
      <c r="B408" s="89" t="s">
        <v>26</v>
      </c>
      <c r="C408" s="72"/>
      <c r="D408" s="72"/>
      <c r="E408" s="72" t="s">
        <v>56</v>
      </c>
      <c r="F408" s="72" t="s">
        <v>56</v>
      </c>
      <c r="G408" s="71"/>
      <c r="H408" s="71"/>
      <c r="I408" s="71" t="s">
        <v>196</v>
      </c>
      <c r="J408" s="72" t="s">
        <v>4</v>
      </c>
      <c r="K408" s="74"/>
      <c r="L408" s="74"/>
      <c r="M408" s="74"/>
      <c r="N408" s="72"/>
      <c r="O408" s="75"/>
      <c r="P408" s="75"/>
    </row>
    <row r="409">
      <c r="A409" s="83" t="s">
        <v>665</v>
      </c>
      <c r="B409" s="89" t="s">
        <v>26</v>
      </c>
      <c r="C409" s="72"/>
      <c r="D409" s="72"/>
      <c r="E409" s="72" t="s">
        <v>56</v>
      </c>
      <c r="F409" s="72" t="s">
        <v>56</v>
      </c>
      <c r="G409" s="71"/>
      <c r="H409" s="71"/>
      <c r="I409" s="71" t="s">
        <v>196</v>
      </c>
      <c r="J409" s="72" t="s">
        <v>4</v>
      </c>
      <c r="K409" s="74"/>
      <c r="L409" s="74"/>
      <c r="M409" s="74"/>
      <c r="N409" s="72"/>
      <c r="O409" s="75"/>
      <c r="P409" s="75"/>
    </row>
    <row r="410">
      <c r="A410" s="83" t="s">
        <v>666</v>
      </c>
      <c r="B410" s="89" t="s">
        <v>26</v>
      </c>
      <c r="C410" s="72"/>
      <c r="D410" s="72"/>
      <c r="E410" s="72" t="s">
        <v>56</v>
      </c>
      <c r="F410" s="72" t="s">
        <v>56</v>
      </c>
      <c r="G410" s="71"/>
      <c r="H410" s="71"/>
      <c r="I410" s="71" t="s">
        <v>196</v>
      </c>
      <c r="J410" s="72" t="s">
        <v>4</v>
      </c>
      <c r="K410" s="74"/>
      <c r="L410" s="74"/>
      <c r="M410" s="74"/>
      <c r="N410" s="72"/>
      <c r="O410" s="75"/>
      <c r="P410" s="75"/>
    </row>
    <row r="411">
      <c r="A411" s="83" t="s">
        <v>667</v>
      </c>
      <c r="B411" s="89" t="s">
        <v>26</v>
      </c>
      <c r="C411" s="72"/>
      <c r="D411" s="72"/>
      <c r="E411" s="72" t="s">
        <v>56</v>
      </c>
      <c r="F411" s="72" t="s">
        <v>56</v>
      </c>
      <c r="G411" s="71"/>
      <c r="H411" s="71"/>
      <c r="I411" s="71" t="s">
        <v>196</v>
      </c>
      <c r="J411" s="72" t="s">
        <v>4</v>
      </c>
      <c r="K411" s="74"/>
      <c r="L411" s="74"/>
      <c r="M411" s="74"/>
      <c r="N411" s="72"/>
      <c r="O411" s="75"/>
      <c r="P411" s="75"/>
    </row>
    <row r="412">
      <c r="A412" s="83" t="s">
        <v>668</v>
      </c>
      <c r="B412" s="89" t="s">
        <v>26</v>
      </c>
      <c r="C412" s="72"/>
      <c r="D412" s="72"/>
      <c r="E412" s="72" t="s">
        <v>56</v>
      </c>
      <c r="F412" s="72" t="s">
        <v>56</v>
      </c>
      <c r="G412" s="71"/>
      <c r="H412" s="71"/>
      <c r="I412" s="71" t="s">
        <v>196</v>
      </c>
      <c r="J412" s="72" t="s">
        <v>4</v>
      </c>
      <c r="K412" s="74"/>
      <c r="L412" s="74"/>
      <c r="M412" s="74"/>
      <c r="N412" s="72"/>
      <c r="O412" s="75"/>
      <c r="P412" s="75"/>
    </row>
    <row r="413">
      <c r="A413" s="83" t="s">
        <v>669</v>
      </c>
      <c r="B413" s="89" t="s">
        <v>26</v>
      </c>
      <c r="C413" s="72"/>
      <c r="D413" s="72"/>
      <c r="E413" s="72" t="s">
        <v>56</v>
      </c>
      <c r="F413" s="72" t="s">
        <v>56</v>
      </c>
      <c r="G413" s="71"/>
      <c r="H413" s="71"/>
      <c r="I413" s="71" t="s">
        <v>196</v>
      </c>
      <c r="J413" s="72" t="s">
        <v>4</v>
      </c>
      <c r="K413" s="74"/>
      <c r="L413" s="74"/>
      <c r="M413" s="74"/>
      <c r="N413" s="72"/>
      <c r="O413" s="75"/>
      <c r="P413" s="75"/>
    </row>
    <row r="414">
      <c r="A414" s="83" t="s">
        <v>670</v>
      </c>
      <c r="B414" s="89" t="s">
        <v>26</v>
      </c>
      <c r="C414" s="72"/>
      <c r="D414" s="72"/>
      <c r="E414" s="72" t="s">
        <v>56</v>
      </c>
      <c r="F414" s="72" t="s">
        <v>56</v>
      </c>
      <c r="G414" s="71"/>
      <c r="H414" s="71"/>
      <c r="I414" s="71" t="s">
        <v>196</v>
      </c>
      <c r="J414" s="72" t="s">
        <v>4</v>
      </c>
      <c r="K414" s="74"/>
      <c r="L414" s="74"/>
      <c r="M414" s="74"/>
      <c r="N414" s="72"/>
      <c r="O414" s="75"/>
      <c r="P414" s="75"/>
    </row>
    <row r="415">
      <c r="A415" s="83" t="s">
        <v>671</v>
      </c>
      <c r="B415" s="89" t="s">
        <v>26</v>
      </c>
      <c r="C415" s="72"/>
      <c r="D415" s="72"/>
      <c r="E415" s="72" t="s">
        <v>56</v>
      </c>
      <c r="F415" s="72" t="s">
        <v>56</v>
      </c>
      <c r="G415" s="71"/>
      <c r="H415" s="71"/>
      <c r="I415" s="71" t="s">
        <v>196</v>
      </c>
      <c r="J415" s="72" t="s">
        <v>4</v>
      </c>
      <c r="K415" s="74"/>
      <c r="L415" s="74"/>
      <c r="M415" s="74"/>
      <c r="N415" s="72"/>
      <c r="O415" s="75"/>
      <c r="P415" s="75"/>
    </row>
    <row r="416">
      <c r="A416" s="83" t="s">
        <v>672</v>
      </c>
      <c r="B416" s="67" t="s">
        <v>26</v>
      </c>
      <c r="C416" s="72"/>
      <c r="D416" s="72"/>
      <c r="E416" s="72" t="s">
        <v>74</v>
      </c>
      <c r="F416" s="72" t="s">
        <v>74</v>
      </c>
      <c r="G416" s="71"/>
      <c r="H416" s="71"/>
      <c r="I416" s="71" t="s">
        <v>196</v>
      </c>
      <c r="J416" s="72" t="s">
        <v>4</v>
      </c>
      <c r="K416" s="74"/>
      <c r="L416" s="74"/>
      <c r="M416" s="74"/>
      <c r="N416" s="72"/>
      <c r="O416" s="75"/>
      <c r="P416" s="75"/>
    </row>
    <row r="417">
      <c r="A417" s="83" t="s">
        <v>673</v>
      </c>
      <c r="B417" s="67" t="s">
        <v>26</v>
      </c>
      <c r="C417" s="72"/>
      <c r="D417" s="72"/>
      <c r="E417" s="72" t="s">
        <v>74</v>
      </c>
      <c r="F417" s="72" t="s">
        <v>74</v>
      </c>
      <c r="G417" s="71"/>
      <c r="H417" s="71"/>
      <c r="I417" s="71" t="s">
        <v>196</v>
      </c>
      <c r="J417" s="72" t="s">
        <v>4</v>
      </c>
      <c r="K417" s="74"/>
      <c r="L417" s="74"/>
      <c r="M417" s="74"/>
      <c r="N417" s="72"/>
      <c r="O417" s="75"/>
      <c r="P417" s="75"/>
    </row>
    <row r="418">
      <c r="A418" s="83" t="s">
        <v>674</v>
      </c>
      <c r="B418" s="67" t="s">
        <v>16</v>
      </c>
      <c r="C418" s="72"/>
      <c r="D418" s="72"/>
      <c r="E418" s="72" t="s">
        <v>76</v>
      </c>
      <c r="F418" s="72" t="s">
        <v>76</v>
      </c>
      <c r="G418" s="71"/>
      <c r="H418" s="71"/>
      <c r="I418" s="71" t="s">
        <v>196</v>
      </c>
      <c r="J418" s="72" t="s">
        <v>4</v>
      </c>
      <c r="K418" s="74"/>
      <c r="L418" s="74"/>
      <c r="M418" s="74"/>
      <c r="N418" s="72"/>
      <c r="O418" s="75"/>
      <c r="P418" s="75"/>
    </row>
    <row r="419">
      <c r="A419" s="83" t="s">
        <v>675</v>
      </c>
      <c r="B419" s="67" t="s">
        <v>26</v>
      </c>
      <c r="C419" s="72"/>
      <c r="D419" s="72"/>
      <c r="E419" s="72" t="s">
        <v>81</v>
      </c>
      <c r="F419" s="72" t="s">
        <v>81</v>
      </c>
      <c r="G419" s="71"/>
      <c r="H419" s="71"/>
      <c r="I419" s="71" t="s">
        <v>196</v>
      </c>
      <c r="J419" s="72" t="s">
        <v>4</v>
      </c>
      <c r="K419" s="74"/>
      <c r="L419" s="74"/>
      <c r="M419" s="74"/>
      <c r="N419" s="72"/>
      <c r="O419" s="75"/>
      <c r="P419" s="75"/>
    </row>
    <row r="420">
      <c r="A420" s="83" t="s">
        <v>676</v>
      </c>
      <c r="B420" s="67" t="s">
        <v>26</v>
      </c>
      <c r="C420" s="72"/>
      <c r="D420" s="72"/>
      <c r="E420" s="72" t="s">
        <v>85</v>
      </c>
      <c r="F420" s="72" t="s">
        <v>85</v>
      </c>
      <c r="G420" s="71"/>
      <c r="H420" s="71"/>
      <c r="I420" s="71" t="s">
        <v>196</v>
      </c>
      <c r="J420" s="72" t="s">
        <v>4</v>
      </c>
      <c r="K420" s="74"/>
      <c r="L420" s="74"/>
      <c r="M420" s="74"/>
      <c r="N420" s="72"/>
      <c r="O420" s="75"/>
      <c r="P420" s="75"/>
    </row>
    <row r="421">
      <c r="A421" s="83" t="s">
        <v>677</v>
      </c>
      <c r="B421" s="67" t="s">
        <v>18</v>
      </c>
      <c r="C421" s="72"/>
      <c r="D421" s="72"/>
      <c r="E421" s="72" t="s">
        <v>88</v>
      </c>
      <c r="F421" s="72" t="s">
        <v>88</v>
      </c>
      <c r="G421" s="71"/>
      <c r="H421" s="71"/>
      <c r="I421" s="71" t="s">
        <v>196</v>
      </c>
      <c r="J421" s="72" t="s">
        <v>4</v>
      </c>
      <c r="K421" s="74"/>
      <c r="L421" s="74"/>
      <c r="M421" s="74"/>
      <c r="N421" s="72"/>
      <c r="O421" s="75"/>
      <c r="P421" s="75"/>
    </row>
    <row r="422">
      <c r="A422" s="83" t="s">
        <v>678</v>
      </c>
      <c r="B422" s="67" t="s">
        <v>18</v>
      </c>
      <c r="C422" s="72"/>
      <c r="D422" s="72"/>
      <c r="E422" s="72" t="s">
        <v>88</v>
      </c>
      <c r="F422" s="72" t="s">
        <v>88</v>
      </c>
      <c r="G422" s="71"/>
      <c r="H422" s="71"/>
      <c r="I422" s="71" t="s">
        <v>196</v>
      </c>
      <c r="J422" s="72" t="s">
        <v>4</v>
      </c>
      <c r="K422" s="74"/>
      <c r="L422" s="74"/>
      <c r="M422" s="74"/>
      <c r="N422" s="72"/>
      <c r="O422" s="75"/>
      <c r="P422" s="75"/>
    </row>
    <row r="423">
      <c r="A423" s="83" t="s">
        <v>679</v>
      </c>
      <c r="B423" s="67" t="s">
        <v>26</v>
      </c>
      <c r="C423" s="72"/>
      <c r="D423" s="72"/>
      <c r="E423" s="72" t="s">
        <v>95</v>
      </c>
      <c r="F423" s="72" t="s">
        <v>95</v>
      </c>
      <c r="G423" s="71"/>
      <c r="H423" s="71"/>
      <c r="I423" s="71" t="s">
        <v>196</v>
      </c>
      <c r="J423" s="72" t="s">
        <v>4</v>
      </c>
      <c r="K423" s="74"/>
      <c r="L423" s="74"/>
      <c r="M423" s="74"/>
      <c r="N423" s="72"/>
      <c r="O423" s="75"/>
      <c r="P423" s="75"/>
    </row>
    <row r="424">
      <c r="A424" s="83" t="s">
        <v>680</v>
      </c>
      <c r="B424" s="67" t="s">
        <v>26</v>
      </c>
      <c r="C424" s="72"/>
      <c r="D424" s="72"/>
      <c r="E424" s="72" t="s">
        <v>95</v>
      </c>
      <c r="F424" s="72" t="s">
        <v>95</v>
      </c>
      <c r="G424" s="71"/>
      <c r="H424" s="71"/>
      <c r="I424" s="71" t="s">
        <v>196</v>
      </c>
      <c r="J424" s="72" t="s">
        <v>4</v>
      </c>
      <c r="K424" s="74"/>
      <c r="L424" s="74"/>
      <c r="M424" s="74"/>
      <c r="N424" s="72"/>
      <c r="O424" s="75"/>
      <c r="P424" s="75"/>
    </row>
    <row r="425">
      <c r="A425" s="83" t="s">
        <v>681</v>
      </c>
      <c r="B425" s="67" t="s">
        <v>26</v>
      </c>
      <c r="C425" s="72"/>
      <c r="D425" s="72"/>
      <c r="E425" s="72" t="s">
        <v>106</v>
      </c>
      <c r="F425" s="72" t="s">
        <v>106</v>
      </c>
      <c r="G425" s="71"/>
      <c r="H425" s="71"/>
      <c r="I425" s="71" t="s">
        <v>196</v>
      </c>
      <c r="J425" s="72" t="s">
        <v>4</v>
      </c>
      <c r="K425" s="74"/>
      <c r="L425" s="74"/>
      <c r="M425" s="74"/>
      <c r="N425" s="72"/>
      <c r="O425" s="75"/>
      <c r="P425" s="75"/>
    </row>
    <row r="426">
      <c r="A426" s="83" t="s">
        <v>682</v>
      </c>
      <c r="B426" s="67" t="s">
        <v>16</v>
      </c>
      <c r="C426" s="72"/>
      <c r="D426" s="72"/>
      <c r="E426" s="72" t="s">
        <v>111</v>
      </c>
      <c r="F426" s="72" t="s">
        <v>111</v>
      </c>
      <c r="G426" s="71"/>
      <c r="H426" s="71"/>
      <c r="I426" s="71" t="s">
        <v>196</v>
      </c>
      <c r="J426" s="72" t="s">
        <v>4</v>
      </c>
      <c r="K426" s="74"/>
      <c r="L426" s="74"/>
      <c r="M426" s="74"/>
      <c r="N426" s="72"/>
      <c r="O426" s="75"/>
      <c r="P426" s="75"/>
    </row>
    <row r="427">
      <c r="A427" s="83" t="s">
        <v>683</v>
      </c>
      <c r="B427" s="67" t="s">
        <v>26</v>
      </c>
      <c r="C427" s="72"/>
      <c r="D427" s="72"/>
      <c r="E427" s="72" t="s">
        <v>117</v>
      </c>
      <c r="F427" s="72" t="s">
        <v>117</v>
      </c>
      <c r="G427" s="71"/>
      <c r="H427" s="71"/>
      <c r="I427" s="71" t="s">
        <v>196</v>
      </c>
      <c r="J427" s="72" t="s">
        <v>4</v>
      </c>
      <c r="K427" s="74"/>
      <c r="L427" s="74"/>
      <c r="M427" s="74"/>
      <c r="N427" s="72"/>
      <c r="O427" s="75"/>
      <c r="P427" s="75"/>
    </row>
    <row r="428">
      <c r="A428" s="83" t="s">
        <v>684</v>
      </c>
      <c r="B428" s="67" t="s">
        <v>26</v>
      </c>
      <c r="C428" s="72"/>
      <c r="D428" s="72"/>
      <c r="E428" s="72" t="s">
        <v>117</v>
      </c>
      <c r="F428" s="72" t="s">
        <v>117</v>
      </c>
      <c r="G428" s="71"/>
      <c r="H428" s="71"/>
      <c r="I428" s="71" t="s">
        <v>196</v>
      </c>
      <c r="J428" s="72" t="s">
        <v>4</v>
      </c>
      <c r="K428" s="74"/>
      <c r="L428" s="74"/>
      <c r="M428" s="74"/>
      <c r="N428" s="72"/>
      <c r="O428" s="75"/>
      <c r="P428" s="75"/>
    </row>
    <row r="429">
      <c r="A429" s="83" t="s">
        <v>685</v>
      </c>
      <c r="B429" s="67" t="s">
        <v>16</v>
      </c>
      <c r="C429" s="72"/>
      <c r="D429" s="72"/>
      <c r="E429" s="72" t="s">
        <v>121</v>
      </c>
      <c r="F429" s="72" t="s">
        <v>121</v>
      </c>
      <c r="G429" s="71"/>
      <c r="H429" s="71"/>
      <c r="I429" s="71" t="s">
        <v>196</v>
      </c>
      <c r="J429" s="72" t="s">
        <v>4</v>
      </c>
      <c r="K429" s="74"/>
      <c r="L429" s="74"/>
      <c r="M429" s="74"/>
      <c r="N429" s="72"/>
      <c r="O429" s="75"/>
      <c r="P429" s="75"/>
    </row>
    <row r="430">
      <c r="A430" s="83" t="s">
        <v>686</v>
      </c>
      <c r="B430" s="67" t="s">
        <v>16</v>
      </c>
      <c r="C430" s="72"/>
      <c r="D430" s="72"/>
      <c r="E430" s="72" t="s">
        <v>125</v>
      </c>
      <c r="F430" s="72" t="s">
        <v>125</v>
      </c>
      <c r="G430" s="71"/>
      <c r="H430" s="71"/>
      <c r="I430" s="71" t="s">
        <v>196</v>
      </c>
      <c r="J430" s="72" t="s">
        <v>4</v>
      </c>
      <c r="K430" s="74"/>
      <c r="L430" s="74"/>
      <c r="M430" s="74"/>
      <c r="N430" s="72"/>
      <c r="O430" s="75"/>
      <c r="P430" s="75"/>
    </row>
    <row r="431">
      <c r="A431" s="83" t="s">
        <v>687</v>
      </c>
      <c r="B431" s="67" t="s">
        <v>26</v>
      </c>
      <c r="C431" s="72"/>
      <c r="D431" s="72"/>
      <c r="E431" s="72" t="s">
        <v>126</v>
      </c>
      <c r="F431" s="72" t="s">
        <v>126</v>
      </c>
      <c r="G431" s="71"/>
      <c r="H431" s="71"/>
      <c r="I431" s="71" t="s">
        <v>196</v>
      </c>
      <c r="J431" s="72" t="s">
        <v>4</v>
      </c>
      <c r="K431" s="74"/>
      <c r="L431" s="74"/>
      <c r="M431" s="74"/>
      <c r="N431" s="72"/>
      <c r="O431" s="75"/>
      <c r="P431" s="75"/>
    </row>
    <row r="432">
      <c r="A432" s="83" t="s">
        <v>688</v>
      </c>
      <c r="B432" s="67" t="s">
        <v>26</v>
      </c>
      <c r="C432" s="72"/>
      <c r="D432" s="72"/>
      <c r="E432" s="72" t="s">
        <v>128</v>
      </c>
      <c r="F432" s="72" t="s">
        <v>128</v>
      </c>
      <c r="G432" s="71"/>
      <c r="H432" s="71"/>
      <c r="I432" s="71" t="s">
        <v>196</v>
      </c>
      <c r="J432" s="72" t="s">
        <v>4</v>
      </c>
      <c r="K432" s="74"/>
      <c r="L432" s="74"/>
      <c r="M432" s="74"/>
      <c r="N432" s="72"/>
      <c r="O432" s="75"/>
      <c r="P432" s="75"/>
    </row>
    <row r="433">
      <c r="A433" s="83" t="s">
        <v>689</v>
      </c>
      <c r="B433" s="67" t="s">
        <v>26</v>
      </c>
      <c r="C433" s="72"/>
      <c r="D433" s="72"/>
      <c r="E433" s="72" t="s">
        <v>129</v>
      </c>
      <c r="F433" s="72" t="s">
        <v>129</v>
      </c>
      <c r="G433" s="71"/>
      <c r="H433" s="71"/>
      <c r="I433" s="71" t="s">
        <v>196</v>
      </c>
      <c r="J433" s="72" t="s">
        <v>4</v>
      </c>
      <c r="K433" s="74"/>
      <c r="L433" s="74"/>
      <c r="M433" s="74"/>
      <c r="N433" s="72"/>
      <c r="O433" s="75"/>
      <c r="P433" s="75"/>
    </row>
    <row r="434">
      <c r="A434" s="83" t="s">
        <v>690</v>
      </c>
      <c r="B434" s="67" t="s">
        <v>26</v>
      </c>
      <c r="C434" s="72"/>
      <c r="D434" s="72"/>
      <c r="E434" s="72" t="s">
        <v>129</v>
      </c>
      <c r="F434" s="72" t="s">
        <v>129</v>
      </c>
      <c r="G434" s="71"/>
      <c r="H434" s="71"/>
      <c r="I434" s="71" t="s">
        <v>196</v>
      </c>
      <c r="J434" s="72" t="s">
        <v>4</v>
      </c>
      <c r="K434" s="74"/>
      <c r="L434" s="74"/>
      <c r="M434" s="74"/>
      <c r="N434" s="72"/>
      <c r="O434" s="75"/>
      <c r="P434" s="75"/>
    </row>
    <row r="435">
      <c r="A435" s="83" t="s">
        <v>691</v>
      </c>
      <c r="B435" s="67" t="s">
        <v>26</v>
      </c>
      <c r="C435" s="72"/>
      <c r="D435" s="72"/>
      <c r="E435" s="72" t="s">
        <v>129</v>
      </c>
      <c r="F435" s="72" t="s">
        <v>129</v>
      </c>
      <c r="G435" s="71"/>
      <c r="H435" s="71"/>
      <c r="I435" s="71" t="s">
        <v>196</v>
      </c>
      <c r="J435" s="72" t="s">
        <v>4</v>
      </c>
      <c r="K435" s="74"/>
      <c r="L435" s="74"/>
      <c r="M435" s="74"/>
      <c r="N435" s="72"/>
      <c r="O435" s="75"/>
      <c r="P435" s="75"/>
    </row>
    <row r="436">
      <c r="A436" s="83" t="s">
        <v>692</v>
      </c>
      <c r="B436" s="67" t="s">
        <v>26</v>
      </c>
      <c r="C436" s="72"/>
      <c r="D436" s="72"/>
      <c r="E436" s="72" t="s">
        <v>129</v>
      </c>
      <c r="F436" s="72" t="s">
        <v>129</v>
      </c>
      <c r="G436" s="71"/>
      <c r="H436" s="71"/>
      <c r="I436" s="71" t="s">
        <v>196</v>
      </c>
      <c r="J436" s="72" t="s">
        <v>4</v>
      </c>
      <c r="K436" s="74"/>
      <c r="L436" s="74"/>
      <c r="M436" s="74"/>
      <c r="N436" s="72"/>
      <c r="O436" s="75"/>
      <c r="P436" s="75"/>
    </row>
    <row r="437">
      <c r="A437" s="83" t="s">
        <v>693</v>
      </c>
      <c r="B437" s="67" t="s">
        <v>16</v>
      </c>
      <c r="C437" s="72"/>
      <c r="D437" s="72"/>
      <c r="E437" s="72" t="s">
        <v>130</v>
      </c>
      <c r="F437" s="72" t="s">
        <v>130</v>
      </c>
      <c r="G437" s="71"/>
      <c r="H437" s="71"/>
      <c r="I437" s="71" t="s">
        <v>196</v>
      </c>
      <c r="J437" s="72" t="s">
        <v>4</v>
      </c>
      <c r="K437" s="74"/>
      <c r="L437" s="74"/>
      <c r="M437" s="74"/>
      <c r="N437" s="72"/>
      <c r="O437" s="75"/>
      <c r="P437" s="75"/>
    </row>
    <row r="438">
      <c r="A438" s="83" t="s">
        <v>694</v>
      </c>
      <c r="B438" s="67" t="s">
        <v>16</v>
      </c>
      <c r="C438" s="72"/>
      <c r="D438" s="72"/>
      <c r="E438" s="72" t="s">
        <v>134</v>
      </c>
      <c r="F438" s="72" t="s">
        <v>134</v>
      </c>
      <c r="G438" s="71"/>
      <c r="H438" s="71"/>
      <c r="I438" s="71" t="s">
        <v>196</v>
      </c>
      <c r="J438" s="72" t="s">
        <v>4</v>
      </c>
      <c r="K438" s="74"/>
      <c r="L438" s="74"/>
      <c r="M438" s="74"/>
      <c r="N438" s="72"/>
      <c r="O438" s="75"/>
      <c r="P438" s="75"/>
    </row>
    <row r="439">
      <c r="A439" s="83" t="s">
        <v>695</v>
      </c>
      <c r="B439" s="67" t="s">
        <v>16</v>
      </c>
      <c r="C439" s="72"/>
      <c r="D439" s="72"/>
      <c r="E439" s="72" t="s">
        <v>134</v>
      </c>
      <c r="F439" s="72" t="s">
        <v>134</v>
      </c>
      <c r="G439" s="71"/>
      <c r="H439" s="71"/>
      <c r="I439" s="71" t="s">
        <v>196</v>
      </c>
      <c r="J439" s="72" t="s">
        <v>4</v>
      </c>
      <c r="K439" s="74"/>
      <c r="L439" s="74"/>
      <c r="M439" s="74"/>
      <c r="N439" s="72"/>
      <c r="O439" s="75"/>
      <c r="P439" s="75"/>
    </row>
    <row r="440">
      <c r="A440" s="83" t="s">
        <v>696</v>
      </c>
      <c r="B440" s="67" t="s">
        <v>16</v>
      </c>
      <c r="C440" s="72"/>
      <c r="D440" s="72"/>
      <c r="E440" s="72" t="s">
        <v>135</v>
      </c>
      <c r="F440" s="72" t="s">
        <v>135</v>
      </c>
      <c r="G440" s="71"/>
      <c r="H440" s="71"/>
      <c r="I440" s="71" t="s">
        <v>196</v>
      </c>
      <c r="J440" s="72" t="s">
        <v>4</v>
      </c>
      <c r="K440" s="74"/>
      <c r="L440" s="74"/>
      <c r="M440" s="74"/>
      <c r="N440" s="72"/>
      <c r="O440" s="75"/>
      <c r="P440" s="75"/>
    </row>
    <row r="441">
      <c r="A441" s="83" t="s">
        <v>697</v>
      </c>
      <c r="B441" s="67" t="s">
        <v>16</v>
      </c>
      <c r="C441" s="72"/>
      <c r="D441" s="72"/>
      <c r="E441" s="72" t="s">
        <v>138</v>
      </c>
      <c r="F441" s="72" t="s">
        <v>138</v>
      </c>
      <c r="G441" s="71"/>
      <c r="H441" s="71"/>
      <c r="I441" s="71" t="s">
        <v>196</v>
      </c>
      <c r="J441" s="72" t="s">
        <v>4</v>
      </c>
      <c r="K441" s="74"/>
      <c r="L441" s="74"/>
      <c r="M441" s="74"/>
      <c r="N441" s="72"/>
      <c r="O441" s="75"/>
      <c r="P441" s="75"/>
    </row>
    <row r="442">
      <c r="A442" s="83" t="s">
        <v>698</v>
      </c>
      <c r="B442" s="67" t="s">
        <v>26</v>
      </c>
      <c r="C442" s="72"/>
      <c r="D442" s="72"/>
      <c r="E442" s="72" t="s">
        <v>139</v>
      </c>
      <c r="F442" s="72" t="s">
        <v>139</v>
      </c>
      <c r="G442" s="71"/>
      <c r="H442" s="71"/>
      <c r="I442" s="71" t="s">
        <v>196</v>
      </c>
      <c r="J442" s="72" t="s">
        <v>4</v>
      </c>
      <c r="K442" s="74"/>
      <c r="L442" s="74"/>
      <c r="M442" s="74"/>
      <c r="N442" s="72"/>
      <c r="O442" s="75"/>
      <c r="P442" s="75"/>
    </row>
    <row r="443">
      <c r="A443" s="83" t="s">
        <v>699</v>
      </c>
      <c r="B443" s="67" t="s">
        <v>26</v>
      </c>
      <c r="C443" s="72"/>
      <c r="D443" s="72"/>
      <c r="E443" s="72" t="s">
        <v>139</v>
      </c>
      <c r="F443" s="72" t="s">
        <v>139</v>
      </c>
      <c r="G443" s="71"/>
      <c r="H443" s="71"/>
      <c r="I443" s="71" t="s">
        <v>196</v>
      </c>
      <c r="J443" s="72" t="s">
        <v>4</v>
      </c>
      <c r="K443" s="74"/>
      <c r="L443" s="74"/>
      <c r="M443" s="74"/>
      <c r="N443" s="72"/>
      <c r="O443" s="75"/>
      <c r="P443" s="75"/>
    </row>
    <row r="444">
      <c r="A444" s="83" t="s">
        <v>700</v>
      </c>
      <c r="B444" s="67" t="s">
        <v>26</v>
      </c>
      <c r="C444" s="72"/>
      <c r="D444" s="72"/>
      <c r="E444" s="72" t="s">
        <v>139</v>
      </c>
      <c r="F444" s="72" t="s">
        <v>139</v>
      </c>
      <c r="G444" s="71"/>
      <c r="H444" s="71"/>
      <c r="I444" s="71" t="s">
        <v>196</v>
      </c>
      <c r="J444" s="72" t="s">
        <v>4</v>
      </c>
      <c r="K444" s="74"/>
      <c r="L444" s="74"/>
      <c r="M444" s="74"/>
      <c r="N444" s="72"/>
      <c r="O444" s="75"/>
      <c r="P444" s="75"/>
    </row>
    <row r="445">
      <c r="A445" s="83" t="s">
        <v>701</v>
      </c>
      <c r="B445" s="67" t="s">
        <v>18</v>
      </c>
      <c r="C445" s="76"/>
      <c r="D445" s="76"/>
      <c r="E445" s="76" t="s">
        <v>271</v>
      </c>
      <c r="F445" s="71" t="s">
        <v>17</v>
      </c>
      <c r="G445" s="71"/>
      <c r="H445" s="71"/>
      <c r="I445" s="71" t="s">
        <v>196</v>
      </c>
      <c r="J445" s="72" t="s">
        <v>4</v>
      </c>
      <c r="K445" s="74"/>
      <c r="L445" s="74"/>
      <c r="M445" s="74"/>
      <c r="N445" s="72"/>
      <c r="O445" s="75"/>
      <c r="P445" s="75"/>
    </row>
    <row r="446">
      <c r="A446" s="83" t="s">
        <v>702</v>
      </c>
      <c r="B446" s="67" t="s">
        <v>18</v>
      </c>
      <c r="C446" s="76"/>
      <c r="D446" s="76"/>
      <c r="E446" s="76" t="s">
        <v>271</v>
      </c>
      <c r="F446" s="71" t="s">
        <v>21</v>
      </c>
      <c r="G446" s="71"/>
      <c r="H446" s="71"/>
      <c r="I446" s="71" t="s">
        <v>196</v>
      </c>
      <c r="J446" s="72" t="s">
        <v>4</v>
      </c>
      <c r="K446" s="74"/>
      <c r="L446" s="74"/>
      <c r="M446" s="74"/>
      <c r="N446" s="72"/>
      <c r="O446" s="75"/>
      <c r="P446" s="75"/>
    </row>
    <row r="447">
      <c r="A447" s="83" t="s">
        <v>703</v>
      </c>
      <c r="B447" s="67" t="s">
        <v>18</v>
      </c>
      <c r="C447" s="76"/>
      <c r="D447" s="76"/>
      <c r="E447" s="76" t="s">
        <v>271</v>
      </c>
      <c r="F447" s="71" t="s">
        <v>22</v>
      </c>
      <c r="G447" s="71"/>
      <c r="H447" s="71"/>
      <c r="I447" s="71" t="s">
        <v>196</v>
      </c>
      <c r="J447" s="72" t="s">
        <v>4</v>
      </c>
      <c r="K447" s="74"/>
      <c r="L447" s="74"/>
      <c r="M447" s="74"/>
      <c r="N447" s="72"/>
      <c r="O447" s="75"/>
      <c r="P447" s="75"/>
    </row>
    <row r="448">
      <c r="A448" s="83" t="s">
        <v>704</v>
      </c>
      <c r="B448" s="67" t="s">
        <v>18</v>
      </c>
      <c r="C448" s="76"/>
      <c r="D448" s="76"/>
      <c r="E448" s="76" t="s">
        <v>271</v>
      </c>
      <c r="F448" s="77" t="s">
        <v>34</v>
      </c>
      <c r="G448" s="71"/>
      <c r="H448" s="71"/>
      <c r="I448" s="71" t="s">
        <v>196</v>
      </c>
      <c r="J448" s="72" t="s">
        <v>4</v>
      </c>
      <c r="K448" s="74"/>
      <c r="L448" s="74"/>
      <c r="M448" s="74"/>
      <c r="N448" s="72"/>
      <c r="O448" s="75"/>
      <c r="P448" s="75"/>
    </row>
    <row r="449">
      <c r="A449" s="83" t="s">
        <v>705</v>
      </c>
      <c r="B449" s="67" t="s">
        <v>18</v>
      </c>
      <c r="C449" s="76"/>
      <c r="D449" s="76"/>
      <c r="E449" s="76" t="s">
        <v>271</v>
      </c>
      <c r="F449" s="77" t="s">
        <v>34</v>
      </c>
      <c r="G449" s="71"/>
      <c r="H449" s="71"/>
      <c r="I449" s="71" t="s">
        <v>196</v>
      </c>
      <c r="J449" s="72" t="s">
        <v>4</v>
      </c>
      <c r="K449" s="74"/>
      <c r="L449" s="74"/>
      <c r="M449" s="74"/>
      <c r="N449" s="72"/>
      <c r="O449" s="75"/>
      <c r="P449" s="75"/>
    </row>
    <row r="450">
      <c r="A450" s="83" t="s">
        <v>706</v>
      </c>
      <c r="B450" s="67" t="s">
        <v>18</v>
      </c>
      <c r="C450" s="76"/>
      <c r="D450" s="76"/>
      <c r="E450" s="76" t="s">
        <v>271</v>
      </c>
      <c r="F450" s="77" t="s">
        <v>34</v>
      </c>
      <c r="G450" s="71"/>
      <c r="H450" s="71"/>
      <c r="I450" s="71" t="s">
        <v>196</v>
      </c>
      <c r="J450" s="72" t="s">
        <v>4</v>
      </c>
      <c r="K450" s="74"/>
      <c r="L450" s="74"/>
      <c r="M450" s="74"/>
      <c r="N450" s="72"/>
      <c r="O450" s="75"/>
      <c r="P450" s="75"/>
    </row>
    <row r="451">
      <c r="A451" s="83" t="s">
        <v>707</v>
      </c>
      <c r="B451" s="67" t="s">
        <v>18</v>
      </c>
      <c r="C451" s="76"/>
      <c r="D451" s="76"/>
      <c r="E451" s="76" t="s">
        <v>271</v>
      </c>
      <c r="F451" s="77" t="s">
        <v>34</v>
      </c>
      <c r="G451" s="71"/>
      <c r="H451" s="71"/>
      <c r="I451" s="71" t="s">
        <v>196</v>
      </c>
      <c r="J451" s="72" t="s">
        <v>4</v>
      </c>
      <c r="K451" s="74"/>
      <c r="L451" s="74"/>
      <c r="M451" s="74"/>
      <c r="N451" s="72"/>
      <c r="O451" s="75"/>
      <c r="P451" s="75"/>
    </row>
    <row r="452">
      <c r="A452" s="83" t="s">
        <v>708</v>
      </c>
      <c r="B452" s="67" t="s">
        <v>18</v>
      </c>
      <c r="C452" s="76"/>
      <c r="D452" s="76"/>
      <c r="E452" s="76" t="s">
        <v>271</v>
      </c>
      <c r="F452" s="77" t="s">
        <v>34</v>
      </c>
      <c r="G452" s="71"/>
      <c r="H452" s="71"/>
      <c r="I452" s="71" t="s">
        <v>196</v>
      </c>
      <c r="J452" s="72" t="s">
        <v>4</v>
      </c>
      <c r="K452" s="74"/>
      <c r="L452" s="74"/>
      <c r="M452" s="74"/>
      <c r="N452" s="72"/>
      <c r="O452" s="75"/>
      <c r="P452" s="75"/>
    </row>
    <row r="453">
      <c r="A453" s="83" t="s">
        <v>709</v>
      </c>
      <c r="B453" s="67" t="s">
        <v>18</v>
      </c>
      <c r="C453" s="76"/>
      <c r="D453" s="76"/>
      <c r="E453" s="76" t="s">
        <v>271</v>
      </c>
      <c r="F453" s="77" t="s">
        <v>34</v>
      </c>
      <c r="G453" s="71"/>
      <c r="H453" s="71"/>
      <c r="I453" s="71" t="s">
        <v>196</v>
      </c>
      <c r="J453" s="72" t="s">
        <v>4</v>
      </c>
      <c r="K453" s="74"/>
      <c r="L453" s="74"/>
      <c r="M453" s="74"/>
      <c r="N453" s="72"/>
      <c r="O453" s="75"/>
      <c r="P453" s="75"/>
    </row>
    <row r="454">
      <c r="A454" s="83" t="s">
        <v>710</v>
      </c>
      <c r="B454" s="67" t="s">
        <v>18</v>
      </c>
      <c r="C454" s="76"/>
      <c r="D454" s="76"/>
      <c r="E454" s="76" t="s">
        <v>271</v>
      </c>
      <c r="F454" s="77" t="s">
        <v>34</v>
      </c>
      <c r="G454" s="71"/>
      <c r="H454" s="71"/>
      <c r="I454" s="71" t="s">
        <v>196</v>
      </c>
      <c r="J454" s="72" t="s">
        <v>4</v>
      </c>
      <c r="K454" s="74"/>
      <c r="L454" s="74"/>
      <c r="M454" s="74"/>
      <c r="N454" s="72"/>
      <c r="O454" s="75"/>
      <c r="P454" s="75"/>
    </row>
    <row r="455">
      <c r="A455" s="83" t="s">
        <v>711</v>
      </c>
      <c r="B455" s="67" t="s">
        <v>18</v>
      </c>
      <c r="C455" s="76"/>
      <c r="D455" s="76"/>
      <c r="E455" s="76" t="s">
        <v>271</v>
      </c>
      <c r="F455" s="92" t="s">
        <v>39</v>
      </c>
      <c r="G455" s="71"/>
      <c r="H455" s="71"/>
      <c r="I455" s="71" t="s">
        <v>196</v>
      </c>
      <c r="J455" s="72" t="s">
        <v>4</v>
      </c>
      <c r="K455" s="74"/>
      <c r="L455" s="74"/>
      <c r="M455" s="74"/>
      <c r="N455" s="72"/>
      <c r="O455" s="75"/>
      <c r="P455" s="75"/>
    </row>
    <row r="456">
      <c r="A456" s="83" t="s">
        <v>712</v>
      </c>
      <c r="B456" s="67" t="s">
        <v>18</v>
      </c>
      <c r="C456" s="76"/>
      <c r="D456" s="76"/>
      <c r="E456" s="76" t="s">
        <v>271</v>
      </c>
      <c r="F456" s="92" t="s">
        <v>39</v>
      </c>
      <c r="G456" s="71"/>
      <c r="H456" s="71"/>
      <c r="I456" s="71" t="s">
        <v>196</v>
      </c>
      <c r="J456" s="72" t="s">
        <v>4</v>
      </c>
      <c r="K456" s="74"/>
      <c r="L456" s="74"/>
      <c r="M456" s="74"/>
      <c r="N456" s="72"/>
      <c r="O456" s="75"/>
      <c r="P456" s="75"/>
    </row>
    <row r="457">
      <c r="A457" s="83" t="s">
        <v>713</v>
      </c>
      <c r="B457" s="67" t="s">
        <v>18</v>
      </c>
      <c r="C457" s="76"/>
      <c r="D457" s="76"/>
      <c r="E457" s="76" t="s">
        <v>271</v>
      </c>
      <c r="F457" s="71" t="s">
        <v>53</v>
      </c>
      <c r="G457" s="71"/>
      <c r="H457" s="71"/>
      <c r="I457" s="71" t="s">
        <v>196</v>
      </c>
      <c r="J457" s="72" t="s">
        <v>4</v>
      </c>
      <c r="K457" s="74"/>
      <c r="L457" s="74"/>
      <c r="M457" s="74"/>
      <c r="N457" s="72"/>
      <c r="O457" s="75"/>
      <c r="P457" s="75"/>
    </row>
    <row r="458">
      <c r="A458" s="83" t="s">
        <v>714</v>
      </c>
      <c r="B458" s="67" t="s">
        <v>18</v>
      </c>
      <c r="C458" s="76"/>
      <c r="D458" s="76"/>
      <c r="E458" s="76" t="s">
        <v>271</v>
      </c>
      <c r="F458" s="71" t="s">
        <v>53</v>
      </c>
      <c r="G458" s="71"/>
      <c r="H458" s="71"/>
      <c r="I458" s="71" t="s">
        <v>196</v>
      </c>
      <c r="J458" s="72" t="s">
        <v>4</v>
      </c>
      <c r="K458" s="74"/>
      <c r="L458" s="74"/>
      <c r="M458" s="74"/>
      <c r="N458" s="72"/>
      <c r="O458" s="75"/>
      <c r="P458" s="75"/>
    </row>
    <row r="459">
      <c r="A459" s="83" t="s">
        <v>715</v>
      </c>
      <c r="B459" s="67" t="s">
        <v>18</v>
      </c>
      <c r="C459" s="76"/>
      <c r="D459" s="76"/>
      <c r="E459" s="76" t="s">
        <v>271</v>
      </c>
      <c r="F459" s="71" t="s">
        <v>53</v>
      </c>
      <c r="G459" s="71"/>
      <c r="H459" s="71"/>
      <c r="I459" s="71" t="s">
        <v>196</v>
      </c>
      <c r="J459" s="72" t="s">
        <v>4</v>
      </c>
      <c r="K459" s="74"/>
      <c r="L459" s="74"/>
      <c r="M459" s="74"/>
      <c r="N459" s="72"/>
      <c r="O459" s="75"/>
      <c r="P459" s="75"/>
    </row>
    <row r="460">
      <c r="A460" s="83" t="s">
        <v>716</v>
      </c>
      <c r="B460" s="67" t="s">
        <v>18</v>
      </c>
      <c r="C460" s="76"/>
      <c r="D460" s="76"/>
      <c r="E460" s="76" t="s">
        <v>271</v>
      </c>
      <c r="F460" s="71" t="s">
        <v>53</v>
      </c>
      <c r="G460" s="71"/>
      <c r="H460" s="71"/>
      <c r="I460" s="71" t="s">
        <v>196</v>
      </c>
      <c r="J460" s="72" t="s">
        <v>4</v>
      </c>
      <c r="K460" s="74"/>
      <c r="L460" s="74"/>
      <c r="M460" s="74"/>
      <c r="N460" s="72"/>
      <c r="O460" s="75"/>
      <c r="P460" s="75"/>
    </row>
    <row r="461">
      <c r="A461" s="83" t="s">
        <v>717</v>
      </c>
      <c r="B461" s="67" t="s">
        <v>18</v>
      </c>
      <c r="C461" s="76"/>
      <c r="D461" s="76"/>
      <c r="E461" s="76" t="s">
        <v>271</v>
      </c>
      <c r="F461" s="71" t="s">
        <v>55</v>
      </c>
      <c r="G461" s="71"/>
      <c r="H461" s="71"/>
      <c r="I461" s="71" t="s">
        <v>196</v>
      </c>
      <c r="J461" s="72" t="s">
        <v>4</v>
      </c>
      <c r="K461" s="74"/>
      <c r="L461" s="74"/>
      <c r="M461" s="74"/>
      <c r="N461" s="72"/>
      <c r="O461" s="75"/>
      <c r="P461" s="75"/>
    </row>
    <row r="462">
      <c r="A462" s="83" t="s">
        <v>718</v>
      </c>
      <c r="B462" s="67" t="s">
        <v>18</v>
      </c>
      <c r="C462" s="76"/>
      <c r="D462" s="76"/>
      <c r="E462" s="76" t="s">
        <v>271</v>
      </c>
      <c r="F462" s="71" t="s">
        <v>55</v>
      </c>
      <c r="G462" s="71"/>
      <c r="H462" s="71"/>
      <c r="I462" s="71" t="s">
        <v>196</v>
      </c>
      <c r="J462" s="72" t="s">
        <v>4</v>
      </c>
      <c r="K462" s="74"/>
      <c r="L462" s="74"/>
      <c r="M462" s="74"/>
      <c r="N462" s="72"/>
      <c r="O462" s="75"/>
      <c r="P462" s="75"/>
    </row>
    <row r="463">
      <c r="A463" s="83" t="s">
        <v>719</v>
      </c>
      <c r="B463" s="67" t="s">
        <v>18</v>
      </c>
      <c r="C463" s="76"/>
      <c r="D463" s="76"/>
      <c r="E463" s="76" t="s">
        <v>271</v>
      </c>
      <c r="F463" s="71" t="s">
        <v>62</v>
      </c>
      <c r="G463" s="71"/>
      <c r="H463" s="71"/>
      <c r="I463" s="71" t="s">
        <v>196</v>
      </c>
      <c r="J463" s="72" t="s">
        <v>4</v>
      </c>
      <c r="K463" s="74"/>
      <c r="L463" s="74"/>
      <c r="M463" s="74"/>
      <c r="N463" s="72"/>
      <c r="O463" s="75"/>
      <c r="P463" s="75"/>
    </row>
    <row r="464">
      <c r="A464" s="83" t="s">
        <v>720</v>
      </c>
      <c r="B464" s="67" t="s">
        <v>18</v>
      </c>
      <c r="C464" s="76"/>
      <c r="D464" s="76"/>
      <c r="E464" s="76" t="s">
        <v>271</v>
      </c>
      <c r="F464" s="71" t="s">
        <v>66</v>
      </c>
      <c r="G464" s="71"/>
      <c r="H464" s="71"/>
      <c r="I464" s="71" t="s">
        <v>196</v>
      </c>
      <c r="J464" s="72" t="s">
        <v>4</v>
      </c>
      <c r="K464" s="74"/>
      <c r="L464" s="74"/>
      <c r="M464" s="74"/>
      <c r="N464" s="72"/>
      <c r="O464" s="75"/>
      <c r="P464" s="75"/>
    </row>
    <row r="465">
      <c r="A465" s="83" t="s">
        <v>721</v>
      </c>
      <c r="B465" s="67" t="s">
        <v>18</v>
      </c>
      <c r="C465" s="76"/>
      <c r="D465" s="76"/>
      <c r="E465" s="76" t="s">
        <v>271</v>
      </c>
      <c r="F465" s="71" t="s">
        <v>67</v>
      </c>
      <c r="G465" s="71"/>
      <c r="H465" s="71"/>
      <c r="I465" s="71" t="s">
        <v>196</v>
      </c>
      <c r="J465" s="72" t="s">
        <v>4</v>
      </c>
      <c r="K465" s="74"/>
      <c r="L465" s="74"/>
      <c r="M465" s="74"/>
      <c r="N465" s="72"/>
      <c r="O465" s="75"/>
      <c r="P465" s="75"/>
    </row>
    <row r="466">
      <c r="A466" s="83" t="s">
        <v>722</v>
      </c>
      <c r="B466" s="67" t="s">
        <v>18</v>
      </c>
      <c r="C466" s="76"/>
      <c r="D466" s="76"/>
      <c r="E466" s="76" t="s">
        <v>271</v>
      </c>
      <c r="F466" s="71" t="s">
        <v>67</v>
      </c>
      <c r="G466" s="71"/>
      <c r="H466" s="71"/>
      <c r="I466" s="71" t="s">
        <v>196</v>
      </c>
      <c r="J466" s="72" t="s">
        <v>4</v>
      </c>
      <c r="K466" s="74"/>
      <c r="L466" s="74"/>
      <c r="M466" s="74"/>
      <c r="N466" s="72"/>
      <c r="O466" s="75"/>
      <c r="P466" s="75"/>
    </row>
    <row r="467">
      <c r="A467" s="83" t="s">
        <v>723</v>
      </c>
      <c r="B467" s="67" t="s">
        <v>18</v>
      </c>
      <c r="C467" s="76"/>
      <c r="D467" s="76"/>
      <c r="E467" s="76" t="s">
        <v>271</v>
      </c>
      <c r="F467" s="71" t="s">
        <v>69</v>
      </c>
      <c r="G467" s="71"/>
      <c r="H467" s="71"/>
      <c r="I467" s="71" t="s">
        <v>196</v>
      </c>
      <c r="J467" s="72" t="s">
        <v>4</v>
      </c>
      <c r="K467" s="74"/>
      <c r="L467" s="74"/>
      <c r="M467" s="74"/>
      <c r="N467" s="72"/>
      <c r="O467" s="75"/>
      <c r="P467" s="75"/>
    </row>
    <row r="468">
      <c r="A468" s="83" t="s">
        <v>724</v>
      </c>
      <c r="B468" s="67" t="s">
        <v>18</v>
      </c>
      <c r="C468" s="76"/>
      <c r="D468" s="76"/>
      <c r="E468" s="76" t="s">
        <v>271</v>
      </c>
      <c r="F468" s="71" t="s">
        <v>78</v>
      </c>
      <c r="G468" s="71"/>
      <c r="H468" s="71"/>
      <c r="I468" s="71" t="s">
        <v>196</v>
      </c>
      <c r="J468" s="72" t="s">
        <v>4</v>
      </c>
      <c r="K468" s="74"/>
      <c r="L468" s="74"/>
      <c r="M468" s="74"/>
      <c r="N468" s="72"/>
      <c r="O468" s="75"/>
      <c r="P468" s="75"/>
    </row>
    <row r="469">
      <c r="A469" s="83" t="s">
        <v>725</v>
      </c>
      <c r="B469" s="67" t="s">
        <v>18</v>
      </c>
      <c r="C469" s="76"/>
      <c r="D469" s="76"/>
      <c r="E469" s="76" t="s">
        <v>271</v>
      </c>
      <c r="F469" s="71" t="s">
        <v>86</v>
      </c>
      <c r="G469" s="71"/>
      <c r="H469" s="71"/>
      <c r="I469" s="71" t="s">
        <v>196</v>
      </c>
      <c r="J469" s="72" t="s">
        <v>4</v>
      </c>
      <c r="K469" s="74"/>
      <c r="L469" s="74"/>
      <c r="M469" s="74"/>
      <c r="N469" s="72"/>
      <c r="O469" s="75"/>
      <c r="P469" s="75"/>
    </row>
    <row r="470">
      <c r="A470" s="83" t="s">
        <v>726</v>
      </c>
      <c r="B470" s="67" t="s">
        <v>18</v>
      </c>
      <c r="C470" s="76"/>
      <c r="D470" s="76"/>
      <c r="E470" s="76" t="s">
        <v>271</v>
      </c>
      <c r="F470" s="71" t="s">
        <v>89</v>
      </c>
      <c r="G470" s="71"/>
      <c r="H470" s="71"/>
      <c r="I470" s="71" t="s">
        <v>196</v>
      </c>
      <c r="J470" s="72" t="s">
        <v>4</v>
      </c>
      <c r="K470" s="74"/>
      <c r="L470" s="74"/>
      <c r="M470" s="74"/>
      <c r="N470" s="72"/>
      <c r="O470" s="75"/>
      <c r="P470" s="75"/>
    </row>
    <row r="471">
      <c r="A471" s="83" t="s">
        <v>727</v>
      </c>
      <c r="B471" s="67" t="s">
        <v>18</v>
      </c>
      <c r="C471" s="76"/>
      <c r="D471" s="76"/>
      <c r="E471" s="76" t="s">
        <v>271</v>
      </c>
      <c r="F471" s="71" t="s">
        <v>89</v>
      </c>
      <c r="G471" s="71"/>
      <c r="H471" s="71"/>
      <c r="I471" s="71" t="s">
        <v>196</v>
      </c>
      <c r="J471" s="72" t="s">
        <v>4</v>
      </c>
      <c r="K471" s="74"/>
      <c r="L471" s="74"/>
      <c r="M471" s="74"/>
      <c r="N471" s="72"/>
      <c r="O471" s="75"/>
      <c r="P471" s="75"/>
    </row>
    <row r="472">
      <c r="A472" s="83" t="s">
        <v>728</v>
      </c>
      <c r="B472" s="67" t="s">
        <v>18</v>
      </c>
      <c r="C472" s="76"/>
      <c r="D472" s="76"/>
      <c r="E472" s="76" t="s">
        <v>271</v>
      </c>
      <c r="F472" s="71" t="s">
        <v>89</v>
      </c>
      <c r="G472" s="71"/>
      <c r="H472" s="71"/>
      <c r="I472" s="71" t="s">
        <v>196</v>
      </c>
      <c r="J472" s="72" t="s">
        <v>4</v>
      </c>
      <c r="K472" s="74"/>
      <c r="L472" s="74"/>
      <c r="M472" s="74"/>
      <c r="N472" s="72"/>
      <c r="O472" s="75"/>
      <c r="P472" s="75"/>
    </row>
    <row r="473">
      <c r="A473" s="83" t="s">
        <v>729</v>
      </c>
      <c r="B473" s="67" t="s">
        <v>18</v>
      </c>
      <c r="C473" s="76"/>
      <c r="D473" s="76"/>
      <c r="E473" s="76" t="s">
        <v>271</v>
      </c>
      <c r="F473" s="71" t="s">
        <v>89</v>
      </c>
      <c r="G473" s="71"/>
      <c r="H473" s="71"/>
      <c r="I473" s="71" t="s">
        <v>196</v>
      </c>
      <c r="J473" s="72" t="s">
        <v>4</v>
      </c>
      <c r="K473" s="74"/>
      <c r="L473" s="74"/>
      <c r="M473" s="74"/>
      <c r="N473" s="72"/>
      <c r="O473" s="75"/>
      <c r="P473" s="75"/>
    </row>
    <row r="474">
      <c r="A474" s="83" t="s">
        <v>730</v>
      </c>
      <c r="B474" s="67" t="s">
        <v>18</v>
      </c>
      <c r="C474" s="76"/>
      <c r="D474" s="76"/>
      <c r="E474" s="76" t="s">
        <v>271</v>
      </c>
      <c r="F474" s="71" t="s">
        <v>90</v>
      </c>
      <c r="G474" s="71"/>
      <c r="H474" s="71"/>
      <c r="I474" s="71" t="s">
        <v>196</v>
      </c>
      <c r="J474" s="72" t="s">
        <v>4</v>
      </c>
      <c r="K474" s="74"/>
      <c r="L474" s="74"/>
      <c r="M474" s="74"/>
      <c r="N474" s="72"/>
      <c r="O474" s="75"/>
      <c r="P474" s="75"/>
    </row>
    <row r="475">
      <c r="A475" s="83" t="s">
        <v>731</v>
      </c>
      <c r="B475" s="67" t="s">
        <v>18</v>
      </c>
      <c r="C475" s="76"/>
      <c r="D475" s="76"/>
      <c r="E475" s="76" t="s">
        <v>271</v>
      </c>
      <c r="F475" s="71" t="s">
        <v>91</v>
      </c>
      <c r="G475" s="71"/>
      <c r="H475" s="71"/>
      <c r="I475" s="71" t="s">
        <v>196</v>
      </c>
      <c r="J475" s="72" t="s">
        <v>4</v>
      </c>
      <c r="K475" s="74"/>
      <c r="L475" s="74"/>
      <c r="M475" s="74"/>
      <c r="N475" s="72"/>
      <c r="O475" s="75"/>
      <c r="P475" s="75"/>
    </row>
    <row r="476">
      <c r="A476" s="83" t="s">
        <v>732</v>
      </c>
      <c r="B476" s="67" t="s">
        <v>18</v>
      </c>
      <c r="C476" s="76"/>
      <c r="D476" s="76"/>
      <c r="E476" s="76" t="s">
        <v>271</v>
      </c>
      <c r="F476" s="71" t="s">
        <v>92</v>
      </c>
      <c r="G476" s="71"/>
      <c r="H476" s="71"/>
      <c r="I476" s="71" t="s">
        <v>196</v>
      </c>
      <c r="J476" s="72" t="s">
        <v>4</v>
      </c>
      <c r="K476" s="74"/>
      <c r="L476" s="74"/>
      <c r="M476" s="74"/>
      <c r="N476" s="72"/>
      <c r="O476" s="75"/>
      <c r="P476" s="75"/>
    </row>
    <row r="477">
      <c r="A477" s="83" t="s">
        <v>733</v>
      </c>
      <c r="B477" s="67" t="s">
        <v>18</v>
      </c>
      <c r="C477" s="76"/>
      <c r="D477" s="76"/>
      <c r="E477" s="76" t="s">
        <v>271</v>
      </c>
      <c r="F477" s="71" t="s">
        <v>92</v>
      </c>
      <c r="G477" s="71"/>
      <c r="H477" s="71"/>
      <c r="I477" s="71" t="s">
        <v>196</v>
      </c>
      <c r="J477" s="72" t="s">
        <v>4</v>
      </c>
      <c r="K477" s="74"/>
      <c r="L477" s="74"/>
      <c r="M477" s="74"/>
      <c r="N477" s="72"/>
      <c r="O477" s="75"/>
      <c r="P477" s="75"/>
    </row>
    <row r="478">
      <c r="A478" s="83" t="s">
        <v>734</v>
      </c>
      <c r="B478" s="67" t="s">
        <v>18</v>
      </c>
      <c r="C478" s="76"/>
      <c r="D478" s="76"/>
      <c r="E478" s="76" t="s">
        <v>271</v>
      </c>
      <c r="F478" s="71" t="s">
        <v>101</v>
      </c>
      <c r="G478" s="71"/>
      <c r="H478" s="71"/>
      <c r="I478" s="71" t="s">
        <v>196</v>
      </c>
      <c r="J478" s="72" t="s">
        <v>4</v>
      </c>
      <c r="K478" s="74"/>
      <c r="L478" s="74"/>
      <c r="M478" s="74"/>
      <c r="N478" s="72"/>
      <c r="O478" s="75"/>
      <c r="P478" s="75"/>
    </row>
    <row r="479">
      <c r="A479" s="83" t="s">
        <v>735</v>
      </c>
      <c r="B479" s="67" t="s">
        <v>18</v>
      </c>
      <c r="C479" s="76"/>
      <c r="D479" s="76"/>
      <c r="E479" s="76" t="s">
        <v>271</v>
      </c>
      <c r="F479" s="71" t="s">
        <v>104</v>
      </c>
      <c r="G479" s="71"/>
      <c r="H479" s="71"/>
      <c r="I479" s="71" t="s">
        <v>196</v>
      </c>
      <c r="J479" s="72" t="s">
        <v>4</v>
      </c>
      <c r="K479" s="74"/>
      <c r="L479" s="74"/>
      <c r="M479" s="74"/>
      <c r="N479" s="72"/>
      <c r="O479" s="75"/>
      <c r="P479" s="75"/>
    </row>
    <row r="480">
      <c r="A480" s="83" t="s">
        <v>736</v>
      </c>
      <c r="B480" s="67" t="s">
        <v>18</v>
      </c>
      <c r="C480" s="76"/>
      <c r="D480" s="76"/>
      <c r="E480" s="76" t="s">
        <v>271</v>
      </c>
      <c r="F480" s="71" t="s">
        <v>104</v>
      </c>
      <c r="G480" s="71"/>
      <c r="H480" s="71"/>
      <c r="I480" s="71" t="s">
        <v>196</v>
      </c>
      <c r="J480" s="72" t="s">
        <v>4</v>
      </c>
      <c r="K480" s="74"/>
      <c r="L480" s="74"/>
      <c r="M480" s="74"/>
      <c r="N480" s="72"/>
      <c r="O480" s="75"/>
      <c r="P480" s="75"/>
    </row>
    <row r="481">
      <c r="A481" s="83" t="s">
        <v>737</v>
      </c>
      <c r="B481" s="67" t="s">
        <v>18</v>
      </c>
      <c r="C481" s="76"/>
      <c r="D481" s="76"/>
      <c r="E481" s="76" t="s">
        <v>271</v>
      </c>
      <c r="F481" s="71" t="s">
        <v>104</v>
      </c>
      <c r="G481" s="71"/>
      <c r="H481" s="71"/>
      <c r="I481" s="71" t="s">
        <v>196</v>
      </c>
      <c r="J481" s="72" t="s">
        <v>4</v>
      </c>
      <c r="K481" s="74"/>
      <c r="L481" s="74"/>
      <c r="M481" s="74"/>
      <c r="N481" s="72"/>
      <c r="O481" s="75"/>
      <c r="P481" s="75"/>
    </row>
    <row r="482">
      <c r="A482" s="83" t="s">
        <v>738</v>
      </c>
      <c r="B482" s="67" t="s">
        <v>18</v>
      </c>
      <c r="C482" s="76"/>
      <c r="D482" s="76"/>
      <c r="E482" s="76" t="s">
        <v>271</v>
      </c>
      <c r="F482" s="71" t="s">
        <v>104</v>
      </c>
      <c r="G482" s="71"/>
      <c r="H482" s="71"/>
      <c r="I482" s="71" t="s">
        <v>196</v>
      </c>
      <c r="J482" s="72" t="s">
        <v>4</v>
      </c>
      <c r="K482" s="74"/>
      <c r="L482" s="74"/>
      <c r="M482" s="74"/>
      <c r="N482" s="72"/>
      <c r="O482" s="75"/>
      <c r="P482" s="75"/>
    </row>
    <row r="483">
      <c r="A483" s="83" t="s">
        <v>739</v>
      </c>
      <c r="B483" s="67" t="s">
        <v>18</v>
      </c>
      <c r="C483" s="76"/>
      <c r="D483" s="76"/>
      <c r="E483" s="76" t="s">
        <v>271</v>
      </c>
      <c r="F483" s="71" t="s">
        <v>108</v>
      </c>
      <c r="G483" s="71"/>
      <c r="H483" s="71"/>
      <c r="I483" s="71" t="s">
        <v>196</v>
      </c>
      <c r="J483" s="72" t="s">
        <v>4</v>
      </c>
      <c r="K483" s="74"/>
      <c r="L483" s="74"/>
      <c r="M483" s="74"/>
      <c r="N483" s="72"/>
      <c r="O483" s="75"/>
      <c r="P483" s="75"/>
    </row>
    <row r="484">
      <c r="A484" s="83" t="s">
        <v>740</v>
      </c>
      <c r="B484" s="67" t="s">
        <v>18</v>
      </c>
      <c r="C484" s="76"/>
      <c r="D484" s="76"/>
      <c r="E484" s="76" t="s">
        <v>271</v>
      </c>
      <c r="F484" s="71" t="s">
        <v>108</v>
      </c>
      <c r="G484" s="71"/>
      <c r="H484" s="71"/>
      <c r="I484" s="71" t="s">
        <v>196</v>
      </c>
      <c r="J484" s="72" t="s">
        <v>4</v>
      </c>
      <c r="K484" s="74"/>
      <c r="L484" s="74"/>
      <c r="M484" s="74"/>
      <c r="N484" s="72"/>
      <c r="O484" s="75"/>
      <c r="P484" s="75"/>
    </row>
    <row r="485">
      <c r="A485" s="83" t="s">
        <v>741</v>
      </c>
      <c r="B485" s="67" t="s">
        <v>18</v>
      </c>
      <c r="C485" s="76"/>
      <c r="D485" s="76"/>
      <c r="E485" s="76" t="s">
        <v>271</v>
      </c>
      <c r="F485" s="71" t="s">
        <v>108</v>
      </c>
      <c r="G485" s="71"/>
      <c r="H485" s="71"/>
      <c r="I485" s="71" t="s">
        <v>196</v>
      </c>
      <c r="J485" s="72" t="s">
        <v>4</v>
      </c>
      <c r="K485" s="74"/>
      <c r="L485" s="74"/>
      <c r="M485" s="74"/>
      <c r="N485" s="72"/>
      <c r="O485" s="75"/>
      <c r="P485" s="75"/>
    </row>
    <row r="486">
      <c r="A486" s="83" t="s">
        <v>742</v>
      </c>
      <c r="B486" s="67" t="s">
        <v>18</v>
      </c>
      <c r="C486" s="76"/>
      <c r="D486" s="76"/>
      <c r="E486" s="76" t="s">
        <v>271</v>
      </c>
      <c r="F486" s="71" t="s">
        <v>108</v>
      </c>
      <c r="G486" s="71"/>
      <c r="H486" s="71"/>
      <c r="I486" s="71" t="s">
        <v>196</v>
      </c>
      <c r="J486" s="72" t="s">
        <v>4</v>
      </c>
      <c r="K486" s="74"/>
      <c r="L486" s="74"/>
      <c r="M486" s="74"/>
      <c r="N486" s="72"/>
      <c r="O486" s="75"/>
      <c r="P486" s="75"/>
    </row>
    <row r="487">
      <c r="A487" s="83" t="s">
        <v>743</v>
      </c>
      <c r="B487" s="67" t="s">
        <v>18</v>
      </c>
      <c r="C487" s="76"/>
      <c r="D487" s="76"/>
      <c r="E487" s="76" t="s">
        <v>271</v>
      </c>
      <c r="F487" s="71" t="s">
        <v>110</v>
      </c>
      <c r="G487" s="71"/>
      <c r="H487" s="71"/>
      <c r="I487" s="71" t="s">
        <v>196</v>
      </c>
      <c r="J487" s="72" t="s">
        <v>4</v>
      </c>
      <c r="K487" s="74"/>
      <c r="L487" s="74"/>
      <c r="M487" s="74"/>
      <c r="N487" s="72"/>
      <c r="O487" s="75"/>
      <c r="P487" s="75"/>
    </row>
    <row r="488">
      <c r="A488" s="83" t="s">
        <v>744</v>
      </c>
      <c r="B488" s="67" t="s">
        <v>18</v>
      </c>
      <c r="C488" s="76"/>
      <c r="D488" s="76"/>
      <c r="E488" s="76" t="s">
        <v>271</v>
      </c>
      <c r="F488" s="71" t="s">
        <v>113</v>
      </c>
      <c r="G488" s="71"/>
      <c r="H488" s="71"/>
      <c r="I488" s="71" t="s">
        <v>196</v>
      </c>
      <c r="J488" s="72" t="s">
        <v>4</v>
      </c>
      <c r="K488" s="74"/>
      <c r="L488" s="74"/>
      <c r="M488" s="74"/>
      <c r="N488" s="72"/>
      <c r="O488" s="75"/>
      <c r="P488" s="75"/>
    </row>
    <row r="489">
      <c r="A489" s="83" t="s">
        <v>745</v>
      </c>
      <c r="B489" s="67" t="s">
        <v>18</v>
      </c>
      <c r="C489" s="76"/>
      <c r="D489" s="76"/>
      <c r="E489" s="76" t="s">
        <v>271</v>
      </c>
      <c r="F489" s="71" t="s">
        <v>132</v>
      </c>
      <c r="G489" s="71"/>
      <c r="H489" s="71"/>
      <c r="I489" s="71" t="s">
        <v>196</v>
      </c>
      <c r="J489" s="72" t="s">
        <v>4</v>
      </c>
      <c r="K489" s="74"/>
      <c r="L489" s="74"/>
      <c r="M489" s="74"/>
      <c r="N489" s="72"/>
      <c r="O489" s="75"/>
      <c r="P489" s="75"/>
    </row>
    <row r="490">
      <c r="A490" s="83" t="s">
        <v>746</v>
      </c>
      <c r="B490" s="67" t="s">
        <v>18</v>
      </c>
      <c r="C490" s="76"/>
      <c r="D490" s="76"/>
      <c r="E490" s="76" t="s">
        <v>271</v>
      </c>
      <c r="F490" s="71" t="s">
        <v>132</v>
      </c>
      <c r="G490" s="71"/>
      <c r="H490" s="71"/>
      <c r="I490" s="71" t="s">
        <v>196</v>
      </c>
      <c r="J490" s="72" t="s">
        <v>4</v>
      </c>
      <c r="K490" s="74"/>
      <c r="L490" s="74"/>
      <c r="M490" s="74"/>
      <c r="N490" s="72"/>
      <c r="O490" s="75"/>
      <c r="P490" s="75"/>
    </row>
    <row r="491">
      <c r="A491" s="83" t="s">
        <v>747</v>
      </c>
      <c r="B491" s="67" t="s">
        <v>18</v>
      </c>
      <c r="C491" s="76"/>
      <c r="D491" s="76"/>
      <c r="E491" s="76" t="s">
        <v>271</v>
      </c>
      <c r="F491" s="71" t="s">
        <v>133</v>
      </c>
      <c r="G491" s="71"/>
      <c r="H491" s="71"/>
      <c r="I491" s="71" t="s">
        <v>196</v>
      </c>
      <c r="J491" s="72" t="s">
        <v>4</v>
      </c>
      <c r="K491" s="74"/>
      <c r="L491" s="74"/>
      <c r="M491" s="74"/>
      <c r="N491" s="72"/>
      <c r="O491" s="75"/>
      <c r="P491" s="75"/>
    </row>
    <row r="492">
      <c r="A492" s="83" t="s">
        <v>748</v>
      </c>
      <c r="B492" s="67" t="s">
        <v>18</v>
      </c>
      <c r="C492" s="76"/>
      <c r="D492" s="76"/>
      <c r="E492" s="76" t="s">
        <v>271</v>
      </c>
      <c r="F492" s="71" t="s">
        <v>133</v>
      </c>
      <c r="G492" s="71"/>
      <c r="H492" s="71"/>
      <c r="I492" s="71" t="s">
        <v>196</v>
      </c>
      <c r="J492" s="72" t="s">
        <v>4</v>
      </c>
      <c r="K492" s="74"/>
      <c r="L492" s="74"/>
      <c r="M492" s="74"/>
      <c r="N492" s="72"/>
      <c r="O492" s="75"/>
      <c r="P492" s="75"/>
    </row>
    <row r="493">
      <c r="A493" s="83" t="s">
        <v>749</v>
      </c>
      <c r="B493" s="67" t="s">
        <v>18</v>
      </c>
      <c r="C493" s="76"/>
      <c r="D493" s="76"/>
      <c r="E493" s="76" t="s">
        <v>271</v>
      </c>
      <c r="F493" s="71" t="s">
        <v>133</v>
      </c>
      <c r="G493" s="71"/>
      <c r="H493" s="71"/>
      <c r="I493" s="71" t="s">
        <v>196</v>
      </c>
      <c r="J493" s="72" t="s">
        <v>4</v>
      </c>
      <c r="K493" s="74"/>
      <c r="L493" s="74"/>
      <c r="M493" s="74"/>
      <c r="N493" s="72"/>
      <c r="O493" s="75"/>
      <c r="P493" s="75"/>
    </row>
    <row r="494">
      <c r="A494" s="83" t="s">
        <v>750</v>
      </c>
      <c r="B494" s="67" t="s">
        <v>18</v>
      </c>
      <c r="C494" s="76"/>
      <c r="D494" s="76"/>
      <c r="E494" s="76" t="s">
        <v>271</v>
      </c>
      <c r="F494" s="71" t="s">
        <v>133</v>
      </c>
      <c r="G494" s="71"/>
      <c r="H494" s="71"/>
      <c r="I494" s="71" t="s">
        <v>196</v>
      </c>
      <c r="J494" s="72" t="s">
        <v>4</v>
      </c>
      <c r="K494" s="74"/>
      <c r="L494" s="74"/>
      <c r="M494" s="74"/>
      <c r="N494" s="72"/>
      <c r="O494" s="75"/>
      <c r="P494" s="75"/>
    </row>
    <row r="495">
      <c r="A495" s="83" t="s">
        <v>751</v>
      </c>
      <c r="B495" s="67" t="s">
        <v>18</v>
      </c>
      <c r="C495" s="76"/>
      <c r="D495" s="76"/>
      <c r="E495" s="76" t="s">
        <v>271</v>
      </c>
      <c r="F495" s="71" t="s">
        <v>133</v>
      </c>
      <c r="G495" s="71"/>
      <c r="H495" s="71"/>
      <c r="I495" s="71" t="s">
        <v>196</v>
      </c>
      <c r="J495" s="72" t="s">
        <v>4</v>
      </c>
      <c r="K495" s="74"/>
      <c r="L495" s="74"/>
      <c r="M495" s="74"/>
      <c r="N495" s="72"/>
      <c r="O495" s="75"/>
      <c r="P495" s="75"/>
    </row>
    <row r="496">
      <c r="A496" s="83" t="s">
        <v>752</v>
      </c>
      <c r="B496" s="67" t="s">
        <v>18</v>
      </c>
      <c r="C496" s="76"/>
      <c r="D496" s="76"/>
      <c r="E496" s="76" t="s">
        <v>271</v>
      </c>
      <c r="F496" s="71" t="s">
        <v>133</v>
      </c>
      <c r="G496" s="71"/>
      <c r="H496" s="71"/>
      <c r="I496" s="71" t="s">
        <v>196</v>
      </c>
      <c r="J496" s="72" t="s">
        <v>4</v>
      </c>
      <c r="K496" s="74"/>
      <c r="L496" s="74"/>
      <c r="M496" s="74"/>
      <c r="N496" s="72"/>
      <c r="O496" s="75"/>
      <c r="P496" s="75"/>
    </row>
    <row r="497">
      <c r="A497" s="83" t="s">
        <v>753</v>
      </c>
      <c r="B497" s="67" t="s">
        <v>18</v>
      </c>
      <c r="C497" s="76"/>
      <c r="D497" s="76"/>
      <c r="E497" s="76" t="s">
        <v>271</v>
      </c>
      <c r="F497" s="71" t="s">
        <v>146</v>
      </c>
      <c r="G497" s="71"/>
      <c r="H497" s="71"/>
      <c r="I497" s="71" t="s">
        <v>196</v>
      </c>
      <c r="J497" s="72" t="s">
        <v>4</v>
      </c>
      <c r="K497" s="74"/>
      <c r="L497" s="74"/>
      <c r="M497" s="74"/>
      <c r="N497" s="72"/>
      <c r="O497" s="75"/>
      <c r="P497" s="75"/>
    </row>
    <row r="498">
      <c r="A498" s="83" t="s">
        <v>754</v>
      </c>
      <c r="B498" s="67" t="s">
        <v>18</v>
      </c>
      <c r="C498" s="76"/>
      <c r="D498" s="76"/>
      <c r="E498" s="76" t="s">
        <v>271</v>
      </c>
      <c r="F498" s="71" t="s">
        <v>146</v>
      </c>
      <c r="G498" s="71"/>
      <c r="H498" s="71"/>
      <c r="I498" s="71" t="s">
        <v>196</v>
      </c>
      <c r="J498" s="72" t="s">
        <v>4</v>
      </c>
      <c r="K498" s="74"/>
      <c r="L498" s="74"/>
      <c r="M498" s="74"/>
      <c r="N498" s="72"/>
      <c r="O498" s="75"/>
      <c r="P498" s="75"/>
    </row>
    <row r="499">
      <c r="A499" s="83" t="s">
        <v>755</v>
      </c>
      <c r="B499" s="67" t="s">
        <v>20</v>
      </c>
      <c r="C499" s="72"/>
      <c r="D499" s="72"/>
      <c r="E499" s="72" t="s">
        <v>143</v>
      </c>
      <c r="F499" s="72" t="s">
        <v>143</v>
      </c>
      <c r="G499" s="71"/>
      <c r="H499" s="71"/>
      <c r="I499" s="71" t="s">
        <v>196</v>
      </c>
      <c r="J499" s="72" t="s">
        <v>4</v>
      </c>
      <c r="K499" s="74"/>
      <c r="L499" s="74"/>
      <c r="M499" s="74"/>
      <c r="N499" s="72"/>
      <c r="O499" s="75"/>
      <c r="P499" s="75"/>
    </row>
    <row r="500">
      <c r="A500" s="83" t="s">
        <v>756</v>
      </c>
      <c r="B500" s="67" t="s">
        <v>16</v>
      </c>
      <c r="C500" s="72"/>
      <c r="D500" s="72"/>
      <c r="E500" s="72" t="s">
        <v>144</v>
      </c>
      <c r="F500" s="72" t="s">
        <v>144</v>
      </c>
      <c r="G500" s="71"/>
      <c r="H500" s="71"/>
      <c r="I500" s="71" t="s">
        <v>196</v>
      </c>
      <c r="J500" s="72" t="s">
        <v>4</v>
      </c>
      <c r="K500" s="74"/>
      <c r="L500" s="74"/>
      <c r="M500" s="74"/>
      <c r="N500" s="72"/>
      <c r="O500" s="75"/>
      <c r="P500" s="75"/>
    </row>
    <row r="501">
      <c r="A501" s="83" t="s">
        <v>882</v>
      </c>
      <c r="B501" s="67" t="s">
        <v>20</v>
      </c>
      <c r="C501" s="72"/>
      <c r="D501" s="72"/>
      <c r="E501" s="72" t="s">
        <v>30</v>
      </c>
      <c r="F501" s="72" t="s">
        <v>30</v>
      </c>
      <c r="G501" s="71"/>
      <c r="H501" s="71"/>
      <c r="I501" s="71" t="s">
        <v>196</v>
      </c>
      <c r="J501" s="72" t="s">
        <v>6</v>
      </c>
      <c r="K501" s="74"/>
      <c r="L501" s="74"/>
      <c r="M501" s="74"/>
      <c r="N501" s="72"/>
      <c r="O501" s="75"/>
      <c r="P501" s="75"/>
    </row>
    <row r="502">
      <c r="A502" s="83" t="s">
        <v>883</v>
      </c>
      <c r="B502" s="89" t="s">
        <v>26</v>
      </c>
      <c r="C502" s="72"/>
      <c r="D502" s="72"/>
      <c r="E502" s="72" t="s">
        <v>54</v>
      </c>
      <c r="F502" s="72" t="s">
        <v>54</v>
      </c>
      <c r="G502" s="71"/>
      <c r="H502" s="71"/>
      <c r="I502" s="71" t="s">
        <v>196</v>
      </c>
      <c r="J502" s="72" t="s">
        <v>6</v>
      </c>
      <c r="K502" s="74"/>
      <c r="L502" s="74"/>
      <c r="M502" s="74"/>
      <c r="N502" s="72"/>
      <c r="O502" s="75"/>
      <c r="P502" s="75"/>
    </row>
    <row r="503">
      <c r="A503" s="83" t="s">
        <v>884</v>
      </c>
      <c r="B503" s="67" t="s">
        <v>16</v>
      </c>
      <c r="C503" s="72"/>
      <c r="D503" s="72"/>
      <c r="E503" s="72" t="s">
        <v>68</v>
      </c>
      <c r="F503" s="72" t="s">
        <v>68</v>
      </c>
      <c r="G503" s="71"/>
      <c r="H503" s="71"/>
      <c r="I503" s="71" t="s">
        <v>196</v>
      </c>
      <c r="J503" s="72" t="s">
        <v>6</v>
      </c>
      <c r="K503" s="74"/>
      <c r="L503" s="74"/>
      <c r="M503" s="74"/>
      <c r="N503" s="72"/>
      <c r="O503" s="75"/>
      <c r="P503" s="75"/>
    </row>
    <row r="504">
      <c r="A504" s="83" t="s">
        <v>885</v>
      </c>
      <c r="B504" s="67" t="s">
        <v>16</v>
      </c>
      <c r="C504" s="72"/>
      <c r="D504" s="72"/>
      <c r="E504" s="72" t="s">
        <v>70</v>
      </c>
      <c r="F504" s="72" t="s">
        <v>70</v>
      </c>
      <c r="G504" s="71"/>
      <c r="H504" s="71"/>
      <c r="I504" s="71" t="s">
        <v>196</v>
      </c>
      <c r="J504" s="72" t="s">
        <v>6</v>
      </c>
      <c r="K504" s="74"/>
      <c r="L504" s="74"/>
      <c r="M504" s="74"/>
      <c r="N504" s="72"/>
      <c r="O504" s="75"/>
      <c r="P504" s="75"/>
    </row>
    <row r="505">
      <c r="A505" s="83" t="s">
        <v>886</v>
      </c>
      <c r="B505" s="67" t="s">
        <v>26</v>
      </c>
      <c r="C505" s="72"/>
      <c r="D505" s="72"/>
      <c r="E505" s="72" t="s">
        <v>74</v>
      </c>
      <c r="F505" s="72" t="s">
        <v>74</v>
      </c>
      <c r="G505" s="71"/>
      <c r="H505" s="71"/>
      <c r="I505" s="71" t="s">
        <v>196</v>
      </c>
      <c r="J505" s="72" t="s">
        <v>6</v>
      </c>
      <c r="K505" s="74"/>
      <c r="L505" s="74"/>
      <c r="M505" s="74"/>
      <c r="N505" s="72"/>
      <c r="O505" s="75"/>
      <c r="P505" s="75"/>
    </row>
    <row r="506">
      <c r="A506" s="83" t="s">
        <v>887</v>
      </c>
      <c r="B506" s="67" t="s">
        <v>26</v>
      </c>
      <c r="C506" s="72"/>
      <c r="D506" s="72"/>
      <c r="E506" s="72" t="s">
        <v>74</v>
      </c>
      <c r="F506" s="72" t="s">
        <v>74</v>
      </c>
      <c r="G506" s="71"/>
      <c r="H506" s="71"/>
      <c r="I506" s="71" t="s">
        <v>196</v>
      </c>
      <c r="J506" s="72" t="s">
        <v>6</v>
      </c>
      <c r="K506" s="74"/>
      <c r="L506" s="74"/>
      <c r="M506" s="74"/>
      <c r="N506" s="72"/>
      <c r="O506" s="75"/>
      <c r="P506" s="75"/>
    </row>
    <row r="507">
      <c r="A507" s="83" t="s">
        <v>888</v>
      </c>
      <c r="B507" s="67" t="s">
        <v>16</v>
      </c>
      <c r="C507" s="72"/>
      <c r="D507" s="72"/>
      <c r="E507" s="72" t="s">
        <v>76</v>
      </c>
      <c r="F507" s="72" t="s">
        <v>76</v>
      </c>
      <c r="G507" s="71"/>
      <c r="H507" s="71"/>
      <c r="I507" s="71" t="s">
        <v>196</v>
      </c>
      <c r="J507" s="72" t="s">
        <v>6</v>
      </c>
      <c r="K507" s="74"/>
      <c r="L507" s="74"/>
      <c r="M507" s="74"/>
      <c r="N507" s="72"/>
      <c r="O507" s="75"/>
      <c r="P507" s="75"/>
    </row>
    <row r="508">
      <c r="A508" s="83" t="s">
        <v>889</v>
      </c>
      <c r="B508" s="67" t="s">
        <v>26</v>
      </c>
      <c r="C508" s="72"/>
      <c r="D508" s="72"/>
      <c r="E508" s="72" t="s">
        <v>80</v>
      </c>
      <c r="F508" s="72" t="s">
        <v>80</v>
      </c>
      <c r="G508" s="71"/>
      <c r="H508" s="71"/>
      <c r="I508" s="71" t="s">
        <v>196</v>
      </c>
      <c r="J508" s="72" t="s">
        <v>6</v>
      </c>
      <c r="K508" s="74"/>
      <c r="L508" s="74"/>
      <c r="M508" s="74"/>
      <c r="N508" s="72"/>
      <c r="O508" s="75"/>
      <c r="P508" s="75"/>
    </row>
    <row r="509">
      <c r="A509" s="83" t="s">
        <v>890</v>
      </c>
      <c r="B509" s="67" t="s">
        <v>18</v>
      </c>
      <c r="C509" s="72"/>
      <c r="D509" s="72"/>
      <c r="E509" s="72" t="s">
        <v>88</v>
      </c>
      <c r="F509" s="72" t="s">
        <v>88</v>
      </c>
      <c r="G509" s="71"/>
      <c r="H509" s="71"/>
      <c r="I509" s="71" t="s">
        <v>196</v>
      </c>
      <c r="J509" s="72" t="s">
        <v>6</v>
      </c>
      <c r="K509" s="74"/>
      <c r="L509" s="74"/>
      <c r="M509" s="74"/>
      <c r="N509" s="72"/>
      <c r="O509" s="75"/>
      <c r="P509" s="75"/>
    </row>
    <row r="510">
      <c r="A510" s="83" t="s">
        <v>891</v>
      </c>
      <c r="B510" s="67" t="s">
        <v>26</v>
      </c>
      <c r="C510" s="72"/>
      <c r="D510" s="72"/>
      <c r="E510" s="72" t="s">
        <v>119</v>
      </c>
      <c r="F510" s="72" t="s">
        <v>119</v>
      </c>
      <c r="G510" s="71"/>
      <c r="H510" s="71"/>
      <c r="I510" s="71" t="s">
        <v>196</v>
      </c>
      <c r="J510" s="72" t="s">
        <v>6</v>
      </c>
      <c r="K510" s="74"/>
      <c r="L510" s="74"/>
      <c r="M510" s="74"/>
      <c r="N510" s="72"/>
      <c r="O510" s="75"/>
      <c r="P510" s="75"/>
    </row>
    <row r="511">
      <c r="A511" s="83" t="s">
        <v>892</v>
      </c>
      <c r="B511" s="67" t="s">
        <v>26</v>
      </c>
      <c r="C511" s="72"/>
      <c r="D511" s="72"/>
      <c r="E511" s="72" t="s">
        <v>129</v>
      </c>
      <c r="F511" s="72" t="s">
        <v>129</v>
      </c>
      <c r="G511" s="71"/>
      <c r="H511" s="71"/>
      <c r="I511" s="71" t="s">
        <v>196</v>
      </c>
      <c r="J511" s="72" t="s">
        <v>6</v>
      </c>
      <c r="K511" s="74"/>
      <c r="L511" s="74"/>
      <c r="M511" s="74"/>
      <c r="N511" s="72"/>
      <c r="O511" s="75"/>
      <c r="P511" s="75"/>
    </row>
    <row r="512">
      <c r="A512" s="83" t="s">
        <v>893</v>
      </c>
      <c r="B512" s="67" t="s">
        <v>16</v>
      </c>
      <c r="C512" s="72"/>
      <c r="D512" s="72"/>
      <c r="E512" s="72" t="s">
        <v>134</v>
      </c>
      <c r="F512" s="72" t="s">
        <v>134</v>
      </c>
      <c r="G512" s="71"/>
      <c r="H512" s="71"/>
      <c r="I512" s="71" t="s">
        <v>196</v>
      </c>
      <c r="J512" s="72" t="s">
        <v>6</v>
      </c>
      <c r="K512" s="74"/>
      <c r="L512" s="74"/>
      <c r="M512" s="74"/>
      <c r="N512" s="72"/>
      <c r="O512" s="75"/>
      <c r="P512" s="75"/>
    </row>
    <row r="513">
      <c r="A513" s="83" t="s">
        <v>894</v>
      </c>
      <c r="B513" s="67" t="s">
        <v>16</v>
      </c>
      <c r="C513" s="72"/>
      <c r="D513" s="72"/>
      <c r="E513" s="72" t="s">
        <v>134</v>
      </c>
      <c r="F513" s="72" t="s">
        <v>134</v>
      </c>
      <c r="G513" s="71"/>
      <c r="H513" s="71"/>
      <c r="I513" s="71" t="s">
        <v>196</v>
      </c>
      <c r="J513" s="72" t="s">
        <v>6</v>
      </c>
      <c r="K513" s="74"/>
      <c r="L513" s="74"/>
      <c r="M513" s="74"/>
      <c r="N513" s="72"/>
      <c r="O513" s="75"/>
      <c r="P513" s="75"/>
    </row>
    <row r="514">
      <c r="A514" s="83" t="s">
        <v>895</v>
      </c>
      <c r="B514" s="67" t="s">
        <v>29</v>
      </c>
      <c r="C514" s="72"/>
      <c r="D514" s="72"/>
      <c r="E514" s="72" t="s">
        <v>136</v>
      </c>
      <c r="F514" s="72" t="s">
        <v>136</v>
      </c>
      <c r="G514" s="71"/>
      <c r="H514" s="71"/>
      <c r="I514" s="71" t="s">
        <v>196</v>
      </c>
      <c r="J514" s="72" t="s">
        <v>6</v>
      </c>
      <c r="K514" s="74"/>
      <c r="L514" s="74"/>
      <c r="M514" s="74"/>
      <c r="N514" s="72"/>
      <c r="O514" s="75"/>
      <c r="P514" s="75"/>
    </row>
    <row r="515">
      <c r="A515" s="83" t="s">
        <v>896</v>
      </c>
      <c r="B515" s="67" t="s">
        <v>26</v>
      </c>
      <c r="C515" s="72"/>
      <c r="D515" s="72"/>
      <c r="E515" s="72" t="s">
        <v>139</v>
      </c>
      <c r="F515" s="72" t="s">
        <v>139</v>
      </c>
      <c r="G515" s="71"/>
      <c r="H515" s="71"/>
      <c r="I515" s="71" t="s">
        <v>196</v>
      </c>
      <c r="J515" s="72" t="s">
        <v>6</v>
      </c>
      <c r="K515" s="74"/>
      <c r="L515" s="74"/>
      <c r="M515" s="74"/>
      <c r="N515" s="72"/>
      <c r="O515" s="75"/>
      <c r="P515" s="75"/>
    </row>
    <row r="516">
      <c r="A516" s="83" t="s">
        <v>897</v>
      </c>
      <c r="B516" s="67" t="s">
        <v>18</v>
      </c>
      <c r="C516" s="76"/>
      <c r="D516" s="76"/>
      <c r="E516" s="76" t="s">
        <v>271</v>
      </c>
      <c r="F516" s="77" t="s">
        <v>34</v>
      </c>
      <c r="G516" s="71"/>
      <c r="H516" s="71"/>
      <c r="I516" s="71" t="s">
        <v>196</v>
      </c>
      <c r="J516" s="72" t="s">
        <v>6</v>
      </c>
      <c r="K516" s="74"/>
      <c r="L516" s="74"/>
      <c r="M516" s="74"/>
      <c r="N516" s="72"/>
      <c r="O516" s="75"/>
      <c r="P516" s="75"/>
    </row>
    <row r="517">
      <c r="A517" s="83" t="s">
        <v>898</v>
      </c>
      <c r="B517" s="67" t="s">
        <v>18</v>
      </c>
      <c r="C517" s="76"/>
      <c r="D517" s="76"/>
      <c r="E517" s="76" t="s">
        <v>271</v>
      </c>
      <c r="F517" s="92" t="s">
        <v>39</v>
      </c>
      <c r="G517" s="71"/>
      <c r="H517" s="71"/>
      <c r="I517" s="71" t="s">
        <v>196</v>
      </c>
      <c r="J517" s="72" t="s">
        <v>6</v>
      </c>
      <c r="K517" s="74"/>
      <c r="L517" s="74"/>
      <c r="M517" s="74"/>
      <c r="N517" s="72"/>
      <c r="O517" s="75"/>
      <c r="P517" s="75"/>
    </row>
    <row r="518">
      <c r="A518" s="83" t="s">
        <v>899</v>
      </c>
      <c r="B518" s="67" t="s">
        <v>18</v>
      </c>
      <c r="C518" s="76"/>
      <c r="D518" s="76"/>
      <c r="E518" s="76" t="s">
        <v>271</v>
      </c>
      <c r="F518" s="71" t="s">
        <v>101</v>
      </c>
      <c r="G518" s="71"/>
      <c r="H518" s="71"/>
      <c r="I518" s="71" t="s">
        <v>196</v>
      </c>
      <c r="J518" s="72" t="s">
        <v>6</v>
      </c>
      <c r="K518" s="74"/>
      <c r="L518" s="74"/>
      <c r="M518" s="74"/>
      <c r="N518" s="72"/>
      <c r="O518" s="75"/>
      <c r="P518" s="75"/>
    </row>
    <row r="519">
      <c r="A519" s="83" t="s">
        <v>900</v>
      </c>
      <c r="B519" s="67" t="s">
        <v>18</v>
      </c>
      <c r="C519" s="76"/>
      <c r="D519" s="76"/>
      <c r="E519" s="76" t="s">
        <v>271</v>
      </c>
      <c r="F519" s="71" t="s">
        <v>132</v>
      </c>
      <c r="G519" s="71"/>
      <c r="H519" s="71"/>
      <c r="I519" s="71" t="s">
        <v>196</v>
      </c>
      <c r="J519" s="72" t="s">
        <v>6</v>
      </c>
      <c r="K519" s="74"/>
      <c r="L519" s="74"/>
      <c r="M519" s="74"/>
      <c r="N519" s="72"/>
      <c r="O519" s="75"/>
      <c r="P519" s="75"/>
    </row>
    <row r="520">
      <c r="A520" s="83" t="s">
        <v>901</v>
      </c>
      <c r="B520" s="67" t="s">
        <v>18</v>
      </c>
      <c r="C520" s="76"/>
      <c r="D520" s="76"/>
      <c r="E520" s="76" t="s">
        <v>271</v>
      </c>
      <c r="F520" s="71" t="s">
        <v>133</v>
      </c>
      <c r="G520" s="71"/>
      <c r="H520" s="71"/>
      <c r="I520" s="71" t="s">
        <v>196</v>
      </c>
      <c r="J520" s="72" t="s">
        <v>6</v>
      </c>
      <c r="K520" s="74"/>
      <c r="L520" s="74"/>
      <c r="M520" s="74"/>
      <c r="N520" s="72"/>
      <c r="O520" s="75"/>
      <c r="P520" s="75"/>
    </row>
    <row r="521">
      <c r="A521" s="83" t="s">
        <v>455</v>
      </c>
      <c r="B521" s="67" t="s">
        <v>18</v>
      </c>
      <c r="C521" s="76"/>
      <c r="D521" s="76"/>
      <c r="E521" s="76" t="s">
        <v>271</v>
      </c>
      <c r="F521" s="71" t="s">
        <v>133</v>
      </c>
      <c r="G521" s="71"/>
      <c r="H521" s="71"/>
      <c r="I521" s="71" t="s">
        <v>196</v>
      </c>
      <c r="J521" s="72" t="s">
        <v>6</v>
      </c>
      <c r="K521" s="74"/>
      <c r="L521" s="74"/>
      <c r="M521" s="74"/>
      <c r="N521" s="72"/>
      <c r="O521" s="75"/>
      <c r="P521" s="75"/>
    </row>
    <row r="522">
      <c r="A522" s="83" t="s">
        <v>902</v>
      </c>
      <c r="B522" s="67" t="s">
        <v>18</v>
      </c>
      <c r="C522" s="76"/>
      <c r="D522" s="76"/>
      <c r="E522" s="76" t="s">
        <v>271</v>
      </c>
      <c r="F522" s="71" t="s">
        <v>146</v>
      </c>
      <c r="G522" s="71"/>
      <c r="H522" s="71"/>
      <c r="I522" s="71" t="s">
        <v>196</v>
      </c>
      <c r="J522" s="72" t="s">
        <v>6</v>
      </c>
      <c r="K522" s="74"/>
      <c r="L522" s="74"/>
      <c r="M522" s="74"/>
      <c r="N522" s="72"/>
      <c r="O522" s="75"/>
      <c r="P522" s="75"/>
    </row>
    <row r="523">
      <c r="A523" s="83" t="s">
        <v>903</v>
      </c>
      <c r="B523" s="67" t="s">
        <v>18</v>
      </c>
      <c r="C523" s="76"/>
      <c r="D523" s="76"/>
      <c r="E523" s="76" t="s">
        <v>271</v>
      </c>
      <c r="F523" s="71" t="s">
        <v>146</v>
      </c>
      <c r="G523" s="71"/>
      <c r="H523" s="71"/>
      <c r="I523" s="71" t="s">
        <v>196</v>
      </c>
      <c r="J523" s="72" t="s">
        <v>6</v>
      </c>
      <c r="K523" s="74"/>
      <c r="L523" s="74"/>
      <c r="M523" s="74"/>
      <c r="N523" s="72"/>
      <c r="O523" s="75"/>
      <c r="P523" s="75"/>
    </row>
    <row r="524" hidden="1">
      <c r="A524" s="110"/>
      <c r="B524" s="100"/>
      <c r="C524" s="101"/>
      <c r="D524" s="101"/>
      <c r="E524" s="101"/>
      <c r="F524" s="102"/>
      <c r="G524" s="108"/>
      <c r="H524" s="108"/>
      <c r="I524" s="108"/>
      <c r="J524" s="108"/>
      <c r="K524" s="74"/>
      <c r="L524" s="74"/>
      <c r="M524" s="74"/>
      <c r="N524" s="75"/>
      <c r="O524" s="75"/>
      <c r="P524" s="75"/>
    </row>
    <row r="525" hidden="1">
      <c r="A525" s="110"/>
      <c r="B525" s="100"/>
      <c r="C525" s="101"/>
      <c r="D525" s="101"/>
      <c r="E525" s="101"/>
      <c r="F525" s="102"/>
      <c r="G525" s="108"/>
      <c r="H525" s="108"/>
      <c r="I525" s="108"/>
      <c r="J525" s="108"/>
      <c r="K525" s="74"/>
      <c r="L525" s="74"/>
      <c r="M525" s="74"/>
      <c r="N525" s="75"/>
      <c r="O525" s="75"/>
      <c r="P525" s="75"/>
    </row>
    <row r="526" hidden="1">
      <c r="A526" s="110"/>
      <c r="B526" s="100"/>
      <c r="C526" s="101"/>
      <c r="D526" s="101"/>
      <c r="E526" s="101"/>
      <c r="F526" s="102"/>
      <c r="G526" s="108"/>
      <c r="H526" s="108"/>
      <c r="I526" s="108"/>
      <c r="J526" s="108"/>
      <c r="K526" s="74"/>
      <c r="L526" s="74"/>
      <c r="M526" s="74"/>
      <c r="N526" s="75"/>
      <c r="O526" s="75"/>
      <c r="P526" s="75"/>
    </row>
    <row r="527" hidden="1">
      <c r="A527" s="110"/>
      <c r="B527" s="100"/>
      <c r="C527" s="101"/>
      <c r="D527" s="101"/>
      <c r="E527" s="101"/>
      <c r="F527" s="102"/>
      <c r="G527" s="108"/>
      <c r="H527" s="108"/>
      <c r="I527" s="108"/>
      <c r="J527" s="108"/>
      <c r="K527" s="74"/>
      <c r="L527" s="74"/>
      <c r="M527" s="74"/>
      <c r="N527" s="75"/>
      <c r="O527" s="75"/>
      <c r="P527" s="75"/>
    </row>
    <row r="528" hidden="1">
      <c r="A528" s="110"/>
      <c r="B528" s="100"/>
      <c r="C528" s="101"/>
      <c r="D528" s="101"/>
      <c r="E528" s="101"/>
      <c r="F528" s="102"/>
      <c r="G528" s="108"/>
      <c r="H528" s="108"/>
      <c r="I528" s="108"/>
      <c r="J528" s="108"/>
      <c r="K528" s="74"/>
      <c r="L528" s="74"/>
      <c r="M528" s="74"/>
      <c r="N528" s="75"/>
      <c r="O528" s="75"/>
      <c r="P528" s="75"/>
    </row>
    <row r="529" hidden="1">
      <c r="A529" s="110"/>
      <c r="B529" s="100"/>
      <c r="C529" s="101"/>
      <c r="D529" s="101"/>
      <c r="E529" s="101"/>
      <c r="F529" s="102"/>
      <c r="G529" s="108"/>
      <c r="H529" s="108"/>
      <c r="I529" s="108"/>
      <c r="J529" s="108"/>
      <c r="K529" s="74"/>
      <c r="L529" s="74"/>
      <c r="M529" s="74"/>
      <c r="N529" s="75"/>
      <c r="O529" s="75"/>
      <c r="P529" s="75"/>
    </row>
    <row r="530" hidden="1">
      <c r="A530" s="110"/>
      <c r="B530" s="100"/>
      <c r="C530" s="101"/>
      <c r="D530" s="101"/>
      <c r="E530" s="101"/>
      <c r="F530" s="102"/>
      <c r="G530" s="108"/>
      <c r="H530" s="108"/>
      <c r="I530" s="108"/>
      <c r="J530" s="108"/>
      <c r="K530" s="74"/>
      <c r="L530" s="74"/>
      <c r="M530" s="74"/>
      <c r="N530" s="75"/>
      <c r="O530" s="75"/>
      <c r="P530" s="75"/>
    </row>
    <row r="531" hidden="1">
      <c r="A531" s="110"/>
      <c r="B531" s="100"/>
      <c r="C531" s="101"/>
      <c r="D531" s="101"/>
      <c r="E531" s="101"/>
      <c r="F531" s="102"/>
      <c r="G531" s="108"/>
      <c r="H531" s="108"/>
      <c r="I531" s="108"/>
      <c r="J531" s="108"/>
      <c r="K531" s="74"/>
      <c r="L531" s="74"/>
      <c r="M531" s="74"/>
      <c r="N531" s="75"/>
      <c r="O531" s="75"/>
      <c r="P531" s="75"/>
    </row>
    <row r="532" hidden="1">
      <c r="A532" s="110"/>
      <c r="B532" s="100"/>
      <c r="C532" s="101"/>
      <c r="D532" s="101"/>
      <c r="E532" s="101"/>
      <c r="F532" s="102"/>
      <c r="G532" s="108"/>
      <c r="H532" s="108"/>
      <c r="I532" s="108"/>
      <c r="J532" s="108"/>
      <c r="K532" s="74"/>
      <c r="L532" s="74"/>
      <c r="M532" s="74"/>
      <c r="N532" s="75"/>
      <c r="O532" s="75"/>
      <c r="P532" s="75"/>
    </row>
    <row r="533" hidden="1">
      <c r="A533" s="110"/>
      <c r="B533" s="100"/>
      <c r="C533" s="101"/>
      <c r="D533" s="101"/>
      <c r="E533" s="101"/>
      <c r="F533" s="102"/>
      <c r="G533" s="108"/>
      <c r="H533" s="108"/>
      <c r="I533" s="108"/>
      <c r="J533" s="108"/>
      <c r="K533" s="74"/>
      <c r="L533" s="74"/>
      <c r="M533" s="74"/>
      <c r="N533" s="75"/>
      <c r="O533" s="75"/>
      <c r="P533" s="75"/>
    </row>
    <row r="534" hidden="1">
      <c r="A534" s="110"/>
      <c r="B534" s="100"/>
      <c r="C534" s="101"/>
      <c r="D534" s="101"/>
      <c r="E534" s="101"/>
      <c r="F534" s="102"/>
      <c r="G534" s="108"/>
      <c r="H534" s="108"/>
      <c r="I534" s="108"/>
      <c r="J534" s="108"/>
      <c r="K534" s="74"/>
      <c r="L534" s="74"/>
      <c r="M534" s="74"/>
      <c r="N534" s="75"/>
      <c r="O534" s="75"/>
      <c r="P534" s="75"/>
    </row>
    <row r="535" hidden="1">
      <c r="A535" s="110"/>
      <c r="B535" s="100"/>
      <c r="C535" s="101"/>
      <c r="D535" s="101"/>
      <c r="E535" s="101"/>
      <c r="F535" s="102"/>
      <c r="G535" s="108"/>
      <c r="H535" s="108"/>
      <c r="I535" s="108"/>
      <c r="J535" s="108"/>
      <c r="K535" s="74"/>
      <c r="L535" s="74"/>
      <c r="M535" s="74"/>
      <c r="N535" s="75"/>
      <c r="O535" s="75"/>
      <c r="P535" s="75"/>
    </row>
    <row r="536" hidden="1">
      <c r="A536" s="110"/>
      <c r="B536" s="100"/>
      <c r="C536" s="101"/>
      <c r="D536" s="101"/>
      <c r="E536" s="101"/>
      <c r="F536" s="102"/>
      <c r="G536" s="108"/>
      <c r="H536" s="108"/>
      <c r="I536" s="108"/>
      <c r="J536" s="108"/>
      <c r="K536" s="74"/>
      <c r="L536" s="74"/>
      <c r="M536" s="74"/>
      <c r="N536" s="75"/>
      <c r="O536" s="75"/>
      <c r="P536" s="75"/>
    </row>
    <row r="537" hidden="1">
      <c r="A537" s="110"/>
      <c r="B537" s="100"/>
      <c r="C537" s="101"/>
      <c r="D537" s="101"/>
      <c r="E537" s="101"/>
      <c r="F537" s="102"/>
      <c r="G537" s="108"/>
      <c r="H537" s="108"/>
      <c r="I537" s="108"/>
      <c r="J537" s="108"/>
      <c r="K537" s="74"/>
      <c r="L537" s="74"/>
      <c r="M537" s="74"/>
      <c r="N537" s="75"/>
      <c r="O537" s="75"/>
      <c r="P537" s="75"/>
    </row>
    <row r="538" hidden="1">
      <c r="A538" s="110"/>
      <c r="B538" s="100"/>
      <c r="C538" s="101"/>
      <c r="D538" s="101"/>
      <c r="E538" s="101"/>
      <c r="F538" s="102"/>
      <c r="G538" s="108"/>
      <c r="H538" s="108"/>
      <c r="I538" s="108"/>
      <c r="J538" s="108"/>
      <c r="K538" s="74"/>
      <c r="L538" s="74"/>
      <c r="M538" s="74"/>
      <c r="N538" s="75"/>
      <c r="O538" s="75"/>
      <c r="P538" s="75"/>
    </row>
    <row r="539" hidden="1">
      <c r="A539" s="110"/>
      <c r="B539" s="100"/>
      <c r="C539" s="101"/>
      <c r="D539" s="101"/>
      <c r="E539" s="101"/>
      <c r="F539" s="102"/>
      <c r="G539" s="108"/>
      <c r="H539" s="108"/>
      <c r="I539" s="108"/>
      <c r="J539" s="108"/>
      <c r="K539" s="74"/>
      <c r="L539" s="74"/>
      <c r="M539" s="74"/>
      <c r="N539" s="75"/>
      <c r="O539" s="75"/>
      <c r="P539" s="75"/>
    </row>
    <row r="540" hidden="1">
      <c r="A540" s="110"/>
      <c r="B540" s="100"/>
      <c r="C540" s="101"/>
      <c r="D540" s="101"/>
      <c r="E540" s="101"/>
      <c r="F540" s="102"/>
      <c r="G540" s="108"/>
      <c r="H540" s="108"/>
      <c r="I540" s="108"/>
      <c r="J540" s="108"/>
      <c r="K540" s="74"/>
      <c r="L540" s="74"/>
      <c r="M540" s="74"/>
      <c r="N540" s="75"/>
      <c r="O540" s="75"/>
      <c r="P540" s="75"/>
    </row>
    <row r="541" hidden="1">
      <c r="A541" s="110"/>
      <c r="B541" s="100"/>
      <c r="C541" s="101"/>
      <c r="D541" s="101"/>
      <c r="E541" s="101"/>
      <c r="F541" s="102"/>
      <c r="G541" s="108"/>
      <c r="H541" s="108"/>
      <c r="I541" s="108"/>
      <c r="J541" s="108"/>
      <c r="K541" s="74"/>
      <c r="L541" s="74"/>
      <c r="M541" s="74"/>
      <c r="N541" s="75"/>
      <c r="O541" s="75"/>
      <c r="P541" s="75"/>
    </row>
    <row r="542" hidden="1">
      <c r="A542" s="110"/>
      <c r="B542" s="100"/>
      <c r="C542" s="101"/>
      <c r="D542" s="101"/>
      <c r="E542" s="101"/>
      <c r="F542" s="102"/>
      <c r="G542" s="108"/>
      <c r="H542" s="108"/>
      <c r="I542" s="108"/>
      <c r="J542" s="108"/>
      <c r="K542" s="74"/>
      <c r="L542" s="74"/>
      <c r="M542" s="74"/>
      <c r="N542" s="75"/>
      <c r="O542" s="75"/>
      <c r="P542" s="75"/>
    </row>
    <row r="543" hidden="1">
      <c r="A543" s="110"/>
      <c r="B543" s="100"/>
      <c r="C543" s="101"/>
      <c r="D543" s="101"/>
      <c r="E543" s="101"/>
      <c r="F543" s="102"/>
      <c r="G543" s="108"/>
      <c r="H543" s="108"/>
      <c r="I543" s="108"/>
      <c r="J543" s="108"/>
      <c r="K543" s="74"/>
      <c r="L543" s="74"/>
      <c r="M543" s="74"/>
      <c r="N543" s="75"/>
      <c r="O543" s="75"/>
      <c r="P543" s="75"/>
    </row>
    <row r="544" hidden="1">
      <c r="A544" s="110"/>
      <c r="B544" s="100"/>
      <c r="C544" s="101"/>
      <c r="D544" s="101"/>
      <c r="E544" s="101"/>
      <c r="F544" s="102"/>
      <c r="G544" s="108"/>
      <c r="H544" s="108"/>
      <c r="I544" s="108"/>
      <c r="J544" s="108"/>
      <c r="K544" s="74"/>
      <c r="L544" s="74"/>
      <c r="M544" s="74"/>
      <c r="N544" s="75"/>
      <c r="O544" s="75"/>
      <c r="P544" s="75"/>
    </row>
    <row r="545" hidden="1">
      <c r="A545" s="110"/>
      <c r="B545" s="100"/>
      <c r="C545" s="101"/>
      <c r="D545" s="101"/>
      <c r="E545" s="101"/>
      <c r="F545" s="102"/>
      <c r="G545" s="108"/>
      <c r="H545" s="108"/>
      <c r="I545" s="108"/>
      <c r="J545" s="108"/>
      <c r="K545" s="74"/>
      <c r="L545" s="74"/>
      <c r="M545" s="74"/>
      <c r="N545" s="75"/>
      <c r="O545" s="75"/>
      <c r="P545" s="75"/>
    </row>
    <row r="546" hidden="1">
      <c r="A546" s="110"/>
      <c r="B546" s="100"/>
      <c r="C546" s="101"/>
      <c r="D546" s="101"/>
      <c r="E546" s="101"/>
      <c r="F546" s="102"/>
      <c r="G546" s="108"/>
      <c r="H546" s="108"/>
      <c r="I546" s="108"/>
      <c r="J546" s="108"/>
      <c r="K546" s="74"/>
      <c r="L546" s="74"/>
      <c r="M546" s="74"/>
      <c r="N546" s="75"/>
      <c r="O546" s="75"/>
      <c r="P546" s="75"/>
    </row>
    <row r="547" hidden="1">
      <c r="A547" s="110"/>
      <c r="B547" s="100"/>
      <c r="C547" s="101"/>
      <c r="D547" s="101"/>
      <c r="E547" s="101"/>
      <c r="F547" s="102"/>
      <c r="G547" s="108"/>
      <c r="H547" s="108"/>
      <c r="I547" s="108"/>
      <c r="J547" s="108"/>
      <c r="K547" s="74"/>
      <c r="L547" s="74"/>
      <c r="M547" s="74"/>
      <c r="N547" s="75"/>
      <c r="O547" s="75"/>
      <c r="P547" s="75"/>
    </row>
    <row r="548" hidden="1">
      <c r="A548" s="110"/>
      <c r="B548" s="100"/>
      <c r="C548" s="101"/>
      <c r="D548" s="101"/>
      <c r="E548" s="101"/>
      <c r="F548" s="102"/>
      <c r="G548" s="108"/>
      <c r="H548" s="108"/>
      <c r="I548" s="108"/>
      <c r="J548" s="108"/>
      <c r="K548" s="74"/>
      <c r="L548" s="74"/>
      <c r="M548" s="74"/>
      <c r="N548" s="75"/>
      <c r="O548" s="75"/>
      <c r="P548" s="75"/>
    </row>
    <row r="549" hidden="1">
      <c r="A549" s="110"/>
      <c r="B549" s="100"/>
      <c r="C549" s="101"/>
      <c r="D549" s="101"/>
      <c r="E549" s="101"/>
      <c r="F549" s="102"/>
      <c r="G549" s="108"/>
      <c r="H549" s="108"/>
      <c r="I549" s="108"/>
      <c r="J549" s="108"/>
      <c r="K549" s="74"/>
      <c r="L549" s="74"/>
      <c r="M549" s="74"/>
      <c r="N549" s="75"/>
      <c r="O549" s="75"/>
      <c r="P549" s="75"/>
    </row>
    <row r="550" hidden="1">
      <c r="A550" s="110"/>
      <c r="B550" s="100"/>
      <c r="C550" s="101"/>
      <c r="D550" s="101"/>
      <c r="E550" s="101"/>
      <c r="F550" s="102"/>
      <c r="G550" s="108"/>
      <c r="H550" s="108"/>
      <c r="I550" s="108"/>
      <c r="J550" s="108"/>
      <c r="K550" s="74"/>
      <c r="L550" s="74"/>
      <c r="M550" s="74"/>
      <c r="N550" s="75"/>
      <c r="O550" s="75"/>
      <c r="P550" s="75"/>
    </row>
    <row r="551" hidden="1">
      <c r="A551" s="110"/>
      <c r="B551" s="100"/>
      <c r="C551" s="101"/>
      <c r="D551" s="101"/>
      <c r="E551" s="101"/>
      <c r="F551" s="102"/>
      <c r="G551" s="108"/>
      <c r="H551" s="108"/>
      <c r="I551" s="108"/>
      <c r="J551" s="108"/>
      <c r="K551" s="74"/>
      <c r="L551" s="74"/>
      <c r="M551" s="74"/>
      <c r="N551" s="75"/>
      <c r="O551" s="75"/>
      <c r="P551" s="75"/>
    </row>
    <row r="552" hidden="1">
      <c r="A552" s="110"/>
      <c r="B552" s="100"/>
      <c r="C552" s="101"/>
      <c r="D552" s="101"/>
      <c r="E552" s="101"/>
      <c r="F552" s="102"/>
      <c r="G552" s="108"/>
      <c r="H552" s="108"/>
      <c r="I552" s="108"/>
      <c r="J552" s="108"/>
      <c r="K552" s="74"/>
      <c r="L552" s="74"/>
      <c r="M552" s="74"/>
      <c r="N552" s="75"/>
      <c r="O552" s="75"/>
      <c r="P552" s="75"/>
    </row>
    <row r="553" hidden="1">
      <c r="A553" s="110"/>
      <c r="B553" s="100"/>
      <c r="C553" s="101"/>
      <c r="D553" s="101"/>
      <c r="E553" s="101"/>
      <c r="F553" s="102"/>
      <c r="G553" s="108"/>
      <c r="H553" s="108"/>
      <c r="I553" s="108"/>
      <c r="J553" s="108"/>
      <c r="K553" s="74"/>
      <c r="L553" s="74"/>
      <c r="M553" s="74"/>
      <c r="N553" s="75"/>
      <c r="O553" s="75"/>
      <c r="P553" s="75"/>
    </row>
    <row r="554" hidden="1">
      <c r="A554" s="110"/>
      <c r="B554" s="100"/>
      <c r="C554" s="101"/>
      <c r="D554" s="101"/>
      <c r="E554" s="101"/>
      <c r="F554" s="102"/>
      <c r="G554" s="108"/>
      <c r="H554" s="108"/>
      <c r="I554" s="108"/>
      <c r="J554" s="108"/>
      <c r="K554" s="74"/>
      <c r="L554" s="74"/>
      <c r="M554" s="74"/>
      <c r="N554" s="75"/>
      <c r="O554" s="75"/>
      <c r="P554" s="75"/>
    </row>
    <row r="555" hidden="1">
      <c r="A555" s="110"/>
      <c r="B555" s="100"/>
      <c r="C555" s="101"/>
      <c r="D555" s="101"/>
      <c r="E555" s="101"/>
      <c r="F555" s="102"/>
      <c r="G555" s="108"/>
      <c r="H555" s="108"/>
      <c r="I555" s="108"/>
      <c r="J555" s="108"/>
      <c r="K555" s="74"/>
      <c r="L555" s="74"/>
      <c r="M555" s="74"/>
      <c r="N555" s="75"/>
      <c r="O555" s="75"/>
      <c r="P555" s="75"/>
    </row>
    <row r="556" hidden="1">
      <c r="A556" s="110"/>
      <c r="B556" s="100"/>
      <c r="C556" s="101"/>
      <c r="D556" s="101"/>
      <c r="E556" s="101"/>
      <c r="F556" s="102"/>
      <c r="G556" s="108"/>
      <c r="H556" s="108"/>
      <c r="I556" s="108"/>
      <c r="J556" s="108"/>
      <c r="K556" s="74"/>
      <c r="L556" s="74"/>
      <c r="M556" s="74"/>
      <c r="N556" s="75"/>
      <c r="O556" s="75"/>
      <c r="P556" s="75"/>
    </row>
    <row r="557" hidden="1">
      <c r="A557" s="110"/>
      <c r="B557" s="100"/>
      <c r="C557" s="101"/>
      <c r="D557" s="101"/>
      <c r="E557" s="101"/>
      <c r="F557" s="102"/>
      <c r="G557" s="108"/>
      <c r="H557" s="108"/>
      <c r="I557" s="108"/>
      <c r="J557" s="108"/>
      <c r="K557" s="74"/>
      <c r="L557" s="74"/>
      <c r="M557" s="74"/>
      <c r="N557" s="75"/>
      <c r="O557" s="75"/>
      <c r="P557" s="75"/>
    </row>
    <row r="558" hidden="1">
      <c r="A558" s="110"/>
      <c r="B558" s="100"/>
      <c r="C558" s="101"/>
      <c r="D558" s="101"/>
      <c r="E558" s="101"/>
      <c r="F558" s="102"/>
      <c r="G558" s="108"/>
      <c r="H558" s="108"/>
      <c r="I558" s="108"/>
      <c r="J558" s="108"/>
      <c r="K558" s="74"/>
      <c r="L558" s="74"/>
      <c r="M558" s="74"/>
      <c r="N558" s="75"/>
      <c r="O558" s="75"/>
      <c r="P558" s="75"/>
    </row>
    <row r="559" hidden="1">
      <c r="A559" s="110"/>
      <c r="B559" s="100"/>
      <c r="C559" s="101"/>
      <c r="D559" s="101"/>
      <c r="E559" s="101"/>
      <c r="F559" s="102"/>
      <c r="G559" s="108"/>
      <c r="H559" s="108"/>
      <c r="I559" s="108"/>
      <c r="J559" s="108"/>
      <c r="K559" s="74"/>
      <c r="L559" s="74"/>
      <c r="M559" s="74"/>
      <c r="N559" s="75"/>
      <c r="O559" s="75"/>
      <c r="P559" s="75"/>
    </row>
    <row r="560" hidden="1">
      <c r="A560" s="110"/>
      <c r="B560" s="100"/>
      <c r="C560" s="101"/>
      <c r="D560" s="101"/>
      <c r="E560" s="101"/>
      <c r="F560" s="102"/>
      <c r="G560" s="108"/>
      <c r="H560" s="108"/>
      <c r="I560" s="108"/>
      <c r="J560" s="108"/>
      <c r="K560" s="74"/>
      <c r="L560" s="74"/>
      <c r="M560" s="74"/>
      <c r="N560" s="75"/>
      <c r="O560" s="75"/>
      <c r="P560" s="75"/>
    </row>
    <row r="561" hidden="1">
      <c r="A561" s="110"/>
      <c r="B561" s="100"/>
      <c r="C561" s="101"/>
      <c r="D561" s="101"/>
      <c r="E561" s="101"/>
      <c r="F561" s="102"/>
      <c r="G561" s="108"/>
      <c r="H561" s="108"/>
      <c r="I561" s="108"/>
      <c r="J561" s="108"/>
      <c r="K561" s="74"/>
      <c r="L561" s="74"/>
      <c r="M561" s="74"/>
      <c r="N561" s="75"/>
      <c r="O561" s="75"/>
      <c r="P561" s="75"/>
    </row>
    <row r="562" hidden="1">
      <c r="A562" s="110"/>
      <c r="B562" s="100"/>
      <c r="C562" s="101"/>
      <c r="D562" s="101"/>
      <c r="E562" s="101"/>
      <c r="F562" s="102"/>
      <c r="G562" s="108"/>
      <c r="H562" s="108"/>
      <c r="I562" s="108"/>
      <c r="J562" s="108"/>
      <c r="K562" s="74"/>
      <c r="L562" s="74"/>
      <c r="M562" s="74"/>
      <c r="N562" s="75"/>
      <c r="O562" s="75"/>
      <c r="P562" s="75"/>
    </row>
    <row r="563" hidden="1">
      <c r="A563" s="110"/>
      <c r="B563" s="100"/>
      <c r="C563" s="101"/>
      <c r="D563" s="101"/>
      <c r="E563" s="101"/>
      <c r="F563" s="102"/>
      <c r="G563" s="108"/>
      <c r="H563" s="108"/>
      <c r="I563" s="108"/>
      <c r="J563" s="108"/>
      <c r="K563" s="74"/>
      <c r="L563" s="74"/>
      <c r="M563" s="74"/>
      <c r="N563" s="75"/>
      <c r="O563" s="75"/>
      <c r="P563" s="75"/>
    </row>
    <row r="564" hidden="1">
      <c r="A564" s="110"/>
      <c r="B564" s="100"/>
      <c r="C564" s="101"/>
      <c r="D564" s="101"/>
      <c r="E564" s="101"/>
      <c r="F564" s="102"/>
      <c r="G564" s="108"/>
      <c r="H564" s="108"/>
      <c r="I564" s="108"/>
      <c r="J564" s="108"/>
      <c r="K564" s="74"/>
      <c r="L564" s="74"/>
      <c r="M564" s="74"/>
      <c r="N564" s="75"/>
      <c r="O564" s="75"/>
      <c r="P564" s="75"/>
    </row>
    <row r="565" hidden="1">
      <c r="A565" s="110"/>
      <c r="B565" s="100"/>
      <c r="C565" s="101"/>
      <c r="D565" s="101"/>
      <c r="E565" s="101"/>
      <c r="F565" s="102"/>
      <c r="G565" s="108"/>
      <c r="H565" s="108"/>
      <c r="I565" s="108"/>
      <c r="J565" s="108"/>
      <c r="K565" s="74"/>
      <c r="L565" s="74"/>
      <c r="M565" s="74"/>
      <c r="N565" s="75"/>
      <c r="O565" s="75"/>
      <c r="P565" s="75"/>
    </row>
    <row r="566" hidden="1">
      <c r="A566" s="110"/>
      <c r="B566" s="100"/>
      <c r="C566" s="101"/>
      <c r="D566" s="101"/>
      <c r="E566" s="101"/>
      <c r="F566" s="102"/>
      <c r="G566" s="108"/>
      <c r="H566" s="108"/>
      <c r="I566" s="108"/>
      <c r="J566" s="108"/>
      <c r="K566" s="74"/>
      <c r="L566" s="74"/>
      <c r="M566" s="74"/>
      <c r="N566" s="75"/>
      <c r="O566" s="75"/>
      <c r="P566" s="75"/>
    </row>
    <row r="567" hidden="1">
      <c r="A567" s="110"/>
      <c r="B567" s="100"/>
      <c r="C567" s="101"/>
      <c r="D567" s="101"/>
      <c r="E567" s="101"/>
      <c r="F567" s="102"/>
      <c r="G567" s="108"/>
      <c r="H567" s="108"/>
      <c r="I567" s="108"/>
      <c r="J567" s="108"/>
      <c r="K567" s="74"/>
      <c r="L567" s="74"/>
      <c r="M567" s="74"/>
      <c r="N567" s="75"/>
      <c r="O567" s="75"/>
      <c r="P567" s="75"/>
    </row>
    <row r="568" hidden="1">
      <c r="A568" s="110"/>
      <c r="B568" s="100"/>
      <c r="C568" s="101"/>
      <c r="D568" s="101"/>
      <c r="E568" s="101"/>
      <c r="F568" s="102"/>
      <c r="G568" s="108"/>
      <c r="H568" s="108"/>
      <c r="I568" s="108"/>
      <c r="J568" s="108"/>
      <c r="K568" s="74"/>
      <c r="L568" s="74"/>
      <c r="M568" s="74"/>
      <c r="N568" s="75"/>
      <c r="O568" s="75"/>
      <c r="P568" s="75"/>
    </row>
    <row r="569" hidden="1">
      <c r="A569" s="110"/>
      <c r="B569" s="100"/>
      <c r="C569" s="101"/>
      <c r="D569" s="101"/>
      <c r="E569" s="101"/>
      <c r="F569" s="102"/>
      <c r="G569" s="108"/>
      <c r="H569" s="108"/>
      <c r="I569" s="108"/>
      <c r="J569" s="108"/>
      <c r="K569" s="74"/>
      <c r="L569" s="74"/>
      <c r="M569" s="74"/>
      <c r="N569" s="75"/>
      <c r="O569" s="75"/>
      <c r="P569" s="75"/>
    </row>
    <row r="570" hidden="1">
      <c r="A570" s="110"/>
      <c r="B570" s="100"/>
      <c r="C570" s="101"/>
      <c r="D570" s="101"/>
      <c r="E570" s="101"/>
      <c r="F570" s="102"/>
      <c r="G570" s="108"/>
      <c r="H570" s="108"/>
      <c r="I570" s="108"/>
      <c r="J570" s="108"/>
      <c r="K570" s="74"/>
      <c r="L570" s="74"/>
      <c r="M570" s="74"/>
      <c r="N570" s="75"/>
      <c r="O570" s="75"/>
      <c r="P570" s="75"/>
    </row>
    <row r="571" hidden="1">
      <c r="A571" s="110"/>
      <c r="B571" s="100"/>
      <c r="C571" s="101"/>
      <c r="D571" s="101"/>
      <c r="E571" s="101"/>
      <c r="F571" s="102"/>
      <c r="G571" s="108"/>
      <c r="H571" s="108"/>
      <c r="I571" s="108"/>
      <c r="J571" s="108"/>
      <c r="K571" s="74"/>
      <c r="L571" s="74"/>
      <c r="M571" s="74"/>
      <c r="N571" s="75"/>
      <c r="O571" s="75"/>
      <c r="P571" s="75"/>
    </row>
    <row r="572" hidden="1">
      <c r="A572" s="110"/>
      <c r="B572" s="100"/>
      <c r="C572" s="101"/>
      <c r="D572" s="101"/>
      <c r="E572" s="101"/>
      <c r="F572" s="102"/>
      <c r="G572" s="108"/>
      <c r="H572" s="108"/>
      <c r="I572" s="108"/>
      <c r="J572" s="108"/>
      <c r="K572" s="74"/>
      <c r="L572" s="74"/>
      <c r="M572" s="74"/>
      <c r="N572" s="75"/>
      <c r="O572" s="75"/>
      <c r="P572" s="75"/>
    </row>
    <row r="573" hidden="1">
      <c r="A573" s="110"/>
      <c r="B573" s="100"/>
      <c r="C573" s="101"/>
      <c r="D573" s="101"/>
      <c r="E573" s="101"/>
      <c r="F573" s="102"/>
      <c r="G573" s="108"/>
      <c r="H573" s="108"/>
      <c r="I573" s="108"/>
      <c r="J573" s="108"/>
      <c r="K573" s="74"/>
      <c r="L573" s="74"/>
      <c r="M573" s="74"/>
      <c r="N573" s="75"/>
      <c r="O573" s="75"/>
      <c r="P573" s="75"/>
    </row>
    <row r="574" hidden="1">
      <c r="A574" s="110"/>
      <c r="B574" s="100"/>
      <c r="C574" s="101"/>
      <c r="D574" s="101"/>
      <c r="E574" s="101"/>
      <c r="F574" s="102"/>
      <c r="G574" s="108"/>
      <c r="H574" s="108"/>
      <c r="I574" s="108"/>
      <c r="J574" s="108"/>
      <c r="K574" s="74"/>
      <c r="L574" s="74"/>
      <c r="M574" s="74"/>
      <c r="N574" s="75"/>
      <c r="O574" s="75"/>
      <c r="P574" s="75"/>
    </row>
    <row r="575" hidden="1">
      <c r="A575" s="110"/>
      <c r="B575" s="100"/>
      <c r="C575" s="101"/>
      <c r="D575" s="101"/>
      <c r="E575" s="101"/>
      <c r="F575" s="102"/>
      <c r="G575" s="108"/>
      <c r="H575" s="108"/>
      <c r="I575" s="108"/>
      <c r="J575" s="108"/>
      <c r="K575" s="74"/>
      <c r="L575" s="74"/>
      <c r="M575" s="74"/>
      <c r="N575" s="75"/>
      <c r="O575" s="75"/>
      <c r="P575" s="75"/>
    </row>
    <row r="576" hidden="1">
      <c r="A576" s="110"/>
      <c r="B576" s="100"/>
      <c r="C576" s="101"/>
      <c r="D576" s="101"/>
      <c r="E576" s="101"/>
      <c r="F576" s="102"/>
      <c r="G576" s="108"/>
      <c r="H576" s="108"/>
      <c r="I576" s="108"/>
      <c r="J576" s="108"/>
      <c r="K576" s="74"/>
      <c r="L576" s="74"/>
      <c r="M576" s="74"/>
      <c r="N576" s="75"/>
      <c r="O576" s="75"/>
      <c r="P576" s="75"/>
    </row>
    <row r="577" hidden="1">
      <c r="A577" s="110"/>
      <c r="B577" s="100"/>
      <c r="C577" s="101"/>
      <c r="D577" s="101"/>
      <c r="E577" s="101"/>
      <c r="F577" s="102"/>
      <c r="G577" s="108"/>
      <c r="H577" s="108"/>
      <c r="I577" s="108"/>
      <c r="J577" s="108"/>
      <c r="K577" s="74"/>
      <c r="L577" s="74"/>
      <c r="M577" s="74"/>
      <c r="N577" s="75"/>
      <c r="O577" s="75"/>
      <c r="P577" s="75"/>
    </row>
    <row r="578" hidden="1">
      <c r="A578" s="110"/>
      <c r="B578" s="100"/>
      <c r="C578" s="101"/>
      <c r="D578" s="101"/>
      <c r="E578" s="101"/>
      <c r="F578" s="102"/>
      <c r="G578" s="108"/>
      <c r="H578" s="108"/>
      <c r="I578" s="108"/>
      <c r="J578" s="108"/>
      <c r="K578" s="74"/>
      <c r="L578" s="74"/>
      <c r="M578" s="74"/>
      <c r="N578" s="75"/>
      <c r="O578" s="75"/>
      <c r="P578" s="75"/>
    </row>
    <row r="579" hidden="1">
      <c r="A579" s="110"/>
      <c r="B579" s="100"/>
      <c r="C579" s="101"/>
      <c r="D579" s="101"/>
      <c r="E579" s="101"/>
      <c r="F579" s="102"/>
      <c r="G579" s="108"/>
      <c r="H579" s="108"/>
      <c r="I579" s="108"/>
      <c r="J579" s="108"/>
      <c r="K579" s="74"/>
      <c r="L579" s="74"/>
      <c r="M579" s="74"/>
      <c r="N579" s="75"/>
      <c r="O579" s="75"/>
      <c r="P579" s="75"/>
    </row>
    <row r="580" hidden="1">
      <c r="A580" s="110"/>
      <c r="B580" s="100"/>
      <c r="C580" s="101"/>
      <c r="D580" s="101"/>
      <c r="E580" s="101"/>
      <c r="F580" s="102"/>
      <c r="G580" s="108"/>
      <c r="H580" s="108"/>
      <c r="I580" s="108"/>
      <c r="J580" s="108"/>
      <c r="K580" s="74"/>
      <c r="L580" s="74"/>
      <c r="M580" s="74"/>
      <c r="N580" s="75"/>
      <c r="O580" s="75"/>
      <c r="P580" s="75"/>
    </row>
    <row r="581" hidden="1">
      <c r="A581" s="110"/>
      <c r="B581" s="100"/>
      <c r="C581" s="101"/>
      <c r="D581" s="101"/>
      <c r="E581" s="101"/>
      <c r="F581" s="102"/>
      <c r="G581" s="108"/>
      <c r="H581" s="108"/>
      <c r="I581" s="108"/>
      <c r="J581" s="108"/>
      <c r="K581" s="74"/>
      <c r="L581" s="74"/>
      <c r="M581" s="74"/>
      <c r="N581" s="75"/>
      <c r="O581" s="75"/>
      <c r="P581" s="75"/>
    </row>
    <row r="582" hidden="1">
      <c r="A582" s="110"/>
      <c r="B582" s="100"/>
      <c r="C582" s="101"/>
      <c r="D582" s="101"/>
      <c r="E582" s="101"/>
      <c r="F582" s="102"/>
      <c r="G582" s="108"/>
      <c r="H582" s="108"/>
      <c r="I582" s="108"/>
      <c r="J582" s="108"/>
      <c r="K582" s="74"/>
      <c r="L582" s="74"/>
      <c r="M582" s="74"/>
      <c r="N582" s="75"/>
      <c r="O582" s="75"/>
      <c r="P582" s="75"/>
    </row>
    <row r="583" hidden="1">
      <c r="A583" s="110"/>
      <c r="B583" s="100"/>
      <c r="C583" s="101"/>
      <c r="D583" s="101"/>
      <c r="E583" s="101"/>
      <c r="F583" s="102"/>
      <c r="G583" s="108"/>
      <c r="H583" s="108"/>
      <c r="I583" s="108"/>
      <c r="J583" s="108"/>
      <c r="K583" s="74"/>
      <c r="L583" s="74"/>
      <c r="M583" s="74"/>
      <c r="N583" s="75"/>
      <c r="O583" s="75"/>
      <c r="P583" s="75"/>
    </row>
    <row r="584" hidden="1">
      <c r="A584" s="110"/>
      <c r="B584" s="100"/>
      <c r="C584" s="101"/>
      <c r="D584" s="101"/>
      <c r="E584" s="101"/>
      <c r="F584" s="102"/>
      <c r="G584" s="108"/>
      <c r="H584" s="108"/>
      <c r="I584" s="108"/>
      <c r="J584" s="108"/>
      <c r="K584" s="74"/>
      <c r="L584" s="74"/>
      <c r="M584" s="74"/>
      <c r="N584" s="75"/>
      <c r="O584" s="75"/>
      <c r="P584" s="75"/>
    </row>
    <row r="585" hidden="1">
      <c r="A585" s="110"/>
      <c r="B585" s="100"/>
      <c r="C585" s="101"/>
      <c r="D585" s="101"/>
      <c r="E585" s="101"/>
      <c r="F585" s="102"/>
      <c r="G585" s="108"/>
      <c r="H585" s="108"/>
      <c r="I585" s="108"/>
      <c r="J585" s="108"/>
      <c r="K585" s="74"/>
      <c r="L585" s="74"/>
      <c r="M585" s="74"/>
      <c r="N585" s="75"/>
      <c r="O585" s="75"/>
      <c r="P585" s="75"/>
    </row>
    <row r="586" hidden="1">
      <c r="A586" s="110"/>
      <c r="B586" s="100"/>
      <c r="C586" s="101"/>
      <c r="D586" s="101"/>
      <c r="E586" s="101"/>
      <c r="F586" s="102"/>
      <c r="G586" s="108"/>
      <c r="H586" s="108"/>
      <c r="I586" s="108"/>
      <c r="J586" s="108"/>
      <c r="K586" s="74"/>
      <c r="L586" s="74"/>
      <c r="M586" s="74"/>
      <c r="N586" s="75"/>
      <c r="O586" s="75"/>
      <c r="P586" s="75"/>
    </row>
    <row r="587" hidden="1">
      <c r="A587" s="110"/>
      <c r="B587" s="100"/>
      <c r="C587" s="101"/>
      <c r="D587" s="101"/>
      <c r="E587" s="101"/>
      <c r="F587" s="102"/>
      <c r="G587" s="108"/>
      <c r="H587" s="108"/>
      <c r="I587" s="108"/>
      <c r="J587" s="108"/>
      <c r="K587" s="74"/>
      <c r="L587" s="74"/>
      <c r="M587" s="74"/>
      <c r="N587" s="75"/>
      <c r="O587" s="75"/>
      <c r="P587" s="75"/>
    </row>
    <row r="588" hidden="1">
      <c r="A588" s="110"/>
      <c r="B588" s="100"/>
      <c r="C588" s="101"/>
      <c r="D588" s="101"/>
      <c r="E588" s="101"/>
      <c r="F588" s="102"/>
      <c r="G588" s="108"/>
      <c r="H588" s="108"/>
      <c r="I588" s="108"/>
      <c r="J588" s="108"/>
      <c r="K588" s="74"/>
      <c r="L588" s="74"/>
      <c r="M588" s="74"/>
      <c r="N588" s="75"/>
      <c r="O588" s="75"/>
      <c r="P588" s="75"/>
    </row>
    <row r="589" hidden="1">
      <c r="A589" s="110"/>
      <c r="B589" s="100"/>
      <c r="C589" s="101"/>
      <c r="D589" s="101"/>
      <c r="E589" s="101"/>
      <c r="F589" s="102"/>
      <c r="G589" s="108"/>
      <c r="H589" s="108"/>
      <c r="I589" s="108"/>
      <c r="J589" s="108"/>
      <c r="K589" s="74"/>
      <c r="L589" s="74"/>
      <c r="M589" s="74"/>
      <c r="N589" s="75"/>
      <c r="O589" s="75"/>
      <c r="P589" s="75"/>
    </row>
    <row r="590" hidden="1">
      <c r="A590" s="110"/>
      <c r="B590" s="100"/>
      <c r="C590" s="101"/>
      <c r="D590" s="101"/>
      <c r="E590" s="101"/>
      <c r="F590" s="102"/>
      <c r="G590" s="108"/>
      <c r="H590" s="108"/>
      <c r="I590" s="108"/>
      <c r="J590" s="108"/>
      <c r="K590" s="74"/>
      <c r="L590" s="74"/>
      <c r="M590" s="74"/>
      <c r="N590" s="75"/>
      <c r="O590" s="75"/>
      <c r="P590" s="75"/>
    </row>
    <row r="591" hidden="1">
      <c r="A591" s="110"/>
      <c r="B591" s="100"/>
      <c r="C591" s="101"/>
      <c r="D591" s="101"/>
      <c r="E591" s="101"/>
      <c r="F591" s="102"/>
      <c r="G591" s="108"/>
      <c r="H591" s="108"/>
      <c r="I591" s="108"/>
      <c r="J591" s="108"/>
      <c r="K591" s="74"/>
      <c r="L591" s="74"/>
      <c r="M591" s="74"/>
      <c r="N591" s="75"/>
      <c r="O591" s="75"/>
      <c r="P591" s="75"/>
    </row>
    <row r="592" hidden="1">
      <c r="A592" s="110"/>
      <c r="B592" s="100"/>
      <c r="C592" s="101"/>
      <c r="D592" s="101"/>
      <c r="E592" s="101"/>
      <c r="F592" s="102"/>
      <c r="G592" s="108"/>
      <c r="H592" s="108"/>
      <c r="I592" s="108"/>
      <c r="J592" s="108"/>
      <c r="K592" s="74"/>
      <c r="L592" s="74"/>
      <c r="M592" s="74"/>
      <c r="N592" s="75"/>
      <c r="O592" s="75"/>
      <c r="P592" s="75"/>
    </row>
    <row r="593" hidden="1">
      <c r="A593" s="110"/>
      <c r="B593" s="100"/>
      <c r="C593" s="101"/>
      <c r="D593" s="101"/>
      <c r="E593" s="101"/>
      <c r="F593" s="102"/>
      <c r="G593" s="108"/>
      <c r="H593" s="108"/>
      <c r="I593" s="108"/>
      <c r="J593" s="108"/>
      <c r="K593" s="74"/>
      <c r="L593" s="74"/>
      <c r="M593" s="74"/>
      <c r="N593" s="75"/>
      <c r="O593" s="75"/>
      <c r="P593" s="75"/>
    </row>
    <row r="594" hidden="1">
      <c r="A594" s="110"/>
      <c r="B594" s="100"/>
      <c r="C594" s="101"/>
      <c r="D594" s="101"/>
      <c r="E594" s="101"/>
      <c r="F594" s="102"/>
      <c r="G594" s="108"/>
      <c r="H594" s="108"/>
      <c r="I594" s="108"/>
      <c r="J594" s="108"/>
      <c r="K594" s="74"/>
      <c r="L594" s="74"/>
      <c r="M594" s="74"/>
      <c r="N594" s="75"/>
      <c r="O594" s="75"/>
      <c r="P594" s="75"/>
    </row>
    <row r="595" hidden="1">
      <c r="A595" s="110"/>
      <c r="B595" s="100"/>
      <c r="C595" s="101"/>
      <c r="D595" s="101"/>
      <c r="E595" s="101"/>
      <c r="F595" s="102"/>
      <c r="G595" s="108"/>
      <c r="H595" s="108"/>
      <c r="I595" s="108"/>
      <c r="J595" s="108"/>
      <c r="K595" s="74"/>
      <c r="L595" s="74"/>
      <c r="M595" s="74"/>
      <c r="N595" s="75"/>
      <c r="O595" s="75"/>
      <c r="P595" s="75"/>
    </row>
    <row r="596" hidden="1">
      <c r="A596" s="110"/>
      <c r="B596" s="100"/>
      <c r="C596" s="101"/>
      <c r="D596" s="101"/>
      <c r="E596" s="101"/>
      <c r="F596" s="102"/>
      <c r="G596" s="108"/>
      <c r="H596" s="108"/>
      <c r="I596" s="108"/>
      <c r="J596" s="108"/>
      <c r="K596" s="74"/>
      <c r="L596" s="74"/>
      <c r="M596" s="74"/>
      <c r="N596" s="75"/>
      <c r="O596" s="75"/>
      <c r="P596" s="75"/>
    </row>
    <row r="597" hidden="1">
      <c r="A597" s="110"/>
      <c r="B597" s="100"/>
      <c r="C597" s="101"/>
      <c r="D597" s="101"/>
      <c r="E597" s="101"/>
      <c r="F597" s="102"/>
      <c r="G597" s="108"/>
      <c r="H597" s="108"/>
      <c r="I597" s="108"/>
      <c r="J597" s="108"/>
      <c r="K597" s="74"/>
      <c r="L597" s="74"/>
      <c r="M597" s="74"/>
      <c r="N597" s="75"/>
      <c r="O597" s="75"/>
      <c r="P597" s="75"/>
    </row>
    <row r="598" hidden="1">
      <c r="A598" s="110"/>
      <c r="B598" s="100"/>
      <c r="C598" s="101"/>
      <c r="D598" s="101"/>
      <c r="E598" s="101"/>
      <c r="F598" s="102"/>
      <c r="G598" s="108"/>
      <c r="H598" s="108"/>
      <c r="I598" s="108"/>
      <c r="J598" s="108"/>
      <c r="K598" s="74"/>
      <c r="L598" s="74"/>
      <c r="M598" s="74"/>
      <c r="N598" s="75"/>
      <c r="O598" s="75"/>
      <c r="P598" s="75"/>
    </row>
    <row r="599" hidden="1">
      <c r="A599" s="110"/>
      <c r="B599" s="100"/>
      <c r="C599" s="101"/>
      <c r="D599" s="101"/>
      <c r="E599" s="101"/>
      <c r="F599" s="102"/>
      <c r="G599" s="108"/>
      <c r="H599" s="108"/>
      <c r="I599" s="108"/>
      <c r="J599" s="108"/>
      <c r="K599" s="74"/>
      <c r="L599" s="74"/>
      <c r="M599" s="74"/>
      <c r="N599" s="75"/>
      <c r="O599" s="75"/>
      <c r="P599" s="75"/>
    </row>
    <row r="600" hidden="1">
      <c r="A600" s="110"/>
      <c r="B600" s="100"/>
      <c r="C600" s="101"/>
      <c r="D600" s="101"/>
      <c r="E600" s="101"/>
      <c r="F600" s="102"/>
      <c r="G600" s="108"/>
      <c r="H600" s="108"/>
      <c r="I600" s="108"/>
      <c r="J600" s="108"/>
      <c r="K600" s="74"/>
      <c r="L600" s="74"/>
      <c r="M600" s="74"/>
      <c r="N600" s="75"/>
      <c r="O600" s="75"/>
      <c r="P600" s="75"/>
    </row>
    <row r="601" hidden="1">
      <c r="A601" s="110"/>
      <c r="B601" s="100"/>
      <c r="C601" s="101"/>
      <c r="D601" s="101"/>
      <c r="E601" s="101"/>
      <c r="F601" s="102"/>
      <c r="G601" s="108"/>
      <c r="H601" s="108"/>
      <c r="I601" s="108"/>
      <c r="J601" s="108"/>
      <c r="K601" s="74"/>
      <c r="L601" s="74"/>
      <c r="M601" s="74"/>
      <c r="N601" s="75"/>
      <c r="O601" s="75"/>
      <c r="P601" s="75"/>
    </row>
    <row r="602" hidden="1">
      <c r="A602" s="110"/>
      <c r="B602" s="100"/>
      <c r="C602" s="101"/>
      <c r="D602" s="101"/>
      <c r="E602" s="101"/>
      <c r="F602" s="102"/>
      <c r="G602" s="108"/>
      <c r="H602" s="108"/>
      <c r="I602" s="108"/>
      <c r="J602" s="108"/>
      <c r="K602" s="74"/>
      <c r="L602" s="74"/>
      <c r="M602" s="74"/>
      <c r="N602" s="75"/>
      <c r="O602" s="75"/>
      <c r="P602" s="75"/>
    </row>
    <row r="603" hidden="1">
      <c r="A603" s="110"/>
      <c r="B603" s="100"/>
      <c r="C603" s="101"/>
      <c r="D603" s="101"/>
      <c r="E603" s="101"/>
      <c r="F603" s="102"/>
      <c r="G603" s="108"/>
      <c r="H603" s="108"/>
      <c r="I603" s="108"/>
      <c r="J603" s="108"/>
      <c r="K603" s="74"/>
      <c r="L603" s="74"/>
      <c r="M603" s="74"/>
      <c r="N603" s="75"/>
      <c r="O603" s="75"/>
      <c r="P603" s="75"/>
    </row>
    <row r="604" hidden="1">
      <c r="A604" s="110"/>
      <c r="B604" s="100"/>
      <c r="C604" s="101"/>
      <c r="D604" s="101"/>
      <c r="E604" s="101"/>
      <c r="F604" s="102"/>
      <c r="G604" s="108"/>
      <c r="H604" s="108"/>
      <c r="I604" s="108"/>
      <c r="J604" s="108"/>
      <c r="K604" s="74"/>
      <c r="L604" s="74"/>
      <c r="M604" s="74"/>
      <c r="N604" s="75"/>
      <c r="O604" s="75"/>
      <c r="P604" s="75"/>
    </row>
    <row r="605" hidden="1">
      <c r="A605" s="110"/>
      <c r="B605" s="100"/>
      <c r="C605" s="101"/>
      <c r="D605" s="101"/>
      <c r="E605" s="101"/>
      <c r="F605" s="102"/>
      <c r="G605" s="108"/>
      <c r="H605" s="108"/>
      <c r="I605" s="108"/>
      <c r="J605" s="108"/>
      <c r="K605" s="74"/>
      <c r="L605" s="74"/>
      <c r="M605" s="74"/>
      <c r="N605" s="75"/>
      <c r="O605" s="75"/>
      <c r="P605" s="75"/>
    </row>
    <row r="606" hidden="1">
      <c r="A606" s="110"/>
      <c r="B606" s="100"/>
      <c r="C606" s="101"/>
      <c r="D606" s="101"/>
      <c r="E606" s="101"/>
      <c r="F606" s="102"/>
      <c r="G606" s="108"/>
      <c r="H606" s="108"/>
      <c r="I606" s="108"/>
      <c r="J606" s="108"/>
      <c r="K606" s="74"/>
      <c r="L606" s="74"/>
      <c r="M606" s="74"/>
      <c r="N606" s="75"/>
      <c r="O606" s="75"/>
      <c r="P606" s="75"/>
    </row>
    <row r="607" hidden="1">
      <c r="A607" s="110"/>
      <c r="B607" s="100"/>
      <c r="C607" s="101"/>
      <c r="D607" s="101"/>
      <c r="E607" s="101"/>
      <c r="F607" s="102"/>
      <c r="G607" s="108"/>
      <c r="H607" s="108"/>
      <c r="I607" s="108"/>
      <c r="J607" s="108"/>
      <c r="K607" s="74"/>
      <c r="L607" s="74"/>
      <c r="M607" s="74"/>
      <c r="N607" s="75"/>
      <c r="O607" s="75"/>
      <c r="P607" s="75"/>
    </row>
    <row r="608" hidden="1">
      <c r="A608" s="110"/>
      <c r="B608" s="100"/>
      <c r="C608" s="101"/>
      <c r="D608" s="101"/>
      <c r="E608" s="101"/>
      <c r="F608" s="102"/>
      <c r="G608" s="108"/>
      <c r="H608" s="108"/>
      <c r="I608" s="108"/>
      <c r="J608" s="108"/>
      <c r="K608" s="74"/>
      <c r="L608" s="74"/>
      <c r="M608" s="74"/>
      <c r="N608" s="75"/>
      <c r="O608" s="75"/>
      <c r="P608" s="75"/>
    </row>
    <row r="609" hidden="1">
      <c r="A609" s="110"/>
      <c r="B609" s="100"/>
      <c r="C609" s="101"/>
      <c r="D609" s="101"/>
      <c r="E609" s="101"/>
      <c r="F609" s="102"/>
      <c r="G609" s="108"/>
      <c r="H609" s="108"/>
      <c r="I609" s="108"/>
      <c r="J609" s="108"/>
      <c r="K609" s="74"/>
      <c r="L609" s="74"/>
      <c r="M609" s="74"/>
      <c r="N609" s="75"/>
      <c r="O609" s="75"/>
      <c r="P609" s="75"/>
    </row>
    <row r="610" hidden="1">
      <c r="A610" s="110"/>
      <c r="B610" s="100"/>
      <c r="C610" s="101"/>
      <c r="D610" s="101"/>
      <c r="E610" s="101"/>
      <c r="F610" s="102"/>
      <c r="G610" s="108"/>
      <c r="H610" s="108"/>
      <c r="I610" s="108"/>
      <c r="J610" s="108"/>
      <c r="K610" s="74"/>
      <c r="L610" s="74"/>
      <c r="M610" s="74"/>
      <c r="N610" s="75"/>
      <c r="O610" s="75"/>
      <c r="P610" s="75"/>
    </row>
    <row r="611" hidden="1">
      <c r="A611" s="110"/>
      <c r="B611" s="100"/>
      <c r="C611" s="101"/>
      <c r="D611" s="101"/>
      <c r="E611" s="101"/>
      <c r="F611" s="102"/>
      <c r="G611" s="108"/>
      <c r="H611" s="108"/>
      <c r="I611" s="108"/>
      <c r="J611" s="108"/>
      <c r="K611" s="74"/>
      <c r="L611" s="74"/>
      <c r="M611" s="74"/>
      <c r="N611" s="75"/>
      <c r="O611" s="75"/>
      <c r="P611" s="75"/>
    </row>
    <row r="612" hidden="1">
      <c r="A612" s="110"/>
      <c r="B612" s="100"/>
      <c r="C612" s="101"/>
      <c r="D612" s="101"/>
      <c r="E612" s="101"/>
      <c r="F612" s="102"/>
      <c r="G612" s="108"/>
      <c r="H612" s="108"/>
      <c r="I612" s="108"/>
      <c r="J612" s="108"/>
      <c r="K612" s="74"/>
      <c r="L612" s="74"/>
      <c r="M612" s="74"/>
      <c r="N612" s="75"/>
      <c r="O612" s="75"/>
      <c r="P612" s="75"/>
    </row>
    <row r="613" hidden="1">
      <c r="A613" s="110"/>
      <c r="B613" s="100"/>
      <c r="C613" s="101"/>
      <c r="D613" s="101"/>
      <c r="E613" s="101"/>
      <c r="F613" s="102"/>
      <c r="G613" s="108"/>
      <c r="H613" s="108"/>
      <c r="I613" s="108"/>
      <c r="J613" s="108"/>
      <c r="K613" s="74"/>
      <c r="L613" s="74"/>
      <c r="M613" s="74"/>
      <c r="N613" s="75"/>
      <c r="O613" s="75"/>
      <c r="P613" s="75"/>
    </row>
    <row r="614" hidden="1">
      <c r="A614" s="110"/>
      <c r="B614" s="100"/>
      <c r="C614" s="101"/>
      <c r="D614" s="101"/>
      <c r="E614" s="101"/>
      <c r="F614" s="102"/>
      <c r="G614" s="108"/>
      <c r="H614" s="108"/>
      <c r="I614" s="108"/>
      <c r="J614" s="108"/>
      <c r="K614" s="74"/>
      <c r="L614" s="74"/>
      <c r="M614" s="74"/>
      <c r="N614" s="75"/>
      <c r="O614" s="75"/>
      <c r="P614" s="75"/>
    </row>
    <row r="615" hidden="1">
      <c r="A615" s="110"/>
      <c r="B615" s="100"/>
      <c r="C615" s="101"/>
      <c r="D615" s="101"/>
      <c r="E615" s="101"/>
      <c r="F615" s="102"/>
      <c r="G615" s="108"/>
      <c r="H615" s="108"/>
      <c r="I615" s="108"/>
      <c r="J615" s="108"/>
      <c r="K615" s="74"/>
      <c r="L615" s="74"/>
      <c r="M615" s="74"/>
      <c r="N615" s="75"/>
      <c r="O615" s="75"/>
      <c r="P615" s="75"/>
    </row>
    <row r="616" hidden="1">
      <c r="A616" s="110"/>
      <c r="B616" s="100"/>
      <c r="C616" s="101"/>
      <c r="D616" s="101"/>
      <c r="E616" s="101"/>
      <c r="F616" s="102"/>
      <c r="G616" s="108"/>
      <c r="H616" s="108"/>
      <c r="I616" s="108"/>
      <c r="J616" s="108"/>
      <c r="K616" s="74"/>
      <c r="L616" s="74"/>
      <c r="M616" s="74"/>
      <c r="N616" s="75"/>
      <c r="O616" s="75"/>
      <c r="P616" s="75"/>
    </row>
    <row r="617" hidden="1">
      <c r="A617" s="110"/>
      <c r="B617" s="100"/>
      <c r="C617" s="101"/>
      <c r="D617" s="101"/>
      <c r="E617" s="101"/>
      <c r="F617" s="102"/>
      <c r="G617" s="108"/>
      <c r="H617" s="108"/>
      <c r="I617" s="108"/>
      <c r="J617" s="108"/>
      <c r="K617" s="74"/>
      <c r="L617" s="74"/>
      <c r="M617" s="74"/>
      <c r="N617" s="75"/>
      <c r="O617" s="75"/>
      <c r="P617" s="75"/>
    </row>
    <row r="618" hidden="1">
      <c r="A618" s="110"/>
      <c r="B618" s="100"/>
      <c r="C618" s="101"/>
      <c r="D618" s="101"/>
      <c r="E618" s="101"/>
      <c r="F618" s="102"/>
      <c r="G618" s="108"/>
      <c r="H618" s="108"/>
      <c r="I618" s="108"/>
      <c r="J618" s="108"/>
      <c r="K618" s="74"/>
      <c r="L618" s="74"/>
      <c r="M618" s="74"/>
      <c r="N618" s="75"/>
      <c r="O618" s="75"/>
      <c r="P618" s="75"/>
    </row>
    <row r="619" hidden="1">
      <c r="A619" s="110"/>
      <c r="B619" s="100"/>
      <c r="C619" s="101"/>
      <c r="D619" s="101"/>
      <c r="E619" s="101"/>
      <c r="F619" s="102"/>
      <c r="G619" s="108"/>
      <c r="H619" s="108"/>
      <c r="I619" s="108"/>
      <c r="J619" s="108"/>
      <c r="K619" s="74"/>
      <c r="L619" s="74"/>
      <c r="M619" s="74"/>
      <c r="N619" s="75"/>
      <c r="O619" s="75"/>
      <c r="P619" s="75"/>
    </row>
    <row r="620" hidden="1">
      <c r="A620" s="110"/>
      <c r="B620" s="100"/>
      <c r="C620" s="101"/>
      <c r="D620" s="101"/>
      <c r="E620" s="101"/>
      <c r="F620" s="102"/>
      <c r="G620" s="108"/>
      <c r="H620" s="108"/>
      <c r="I620" s="108"/>
      <c r="J620" s="108"/>
      <c r="K620" s="74"/>
      <c r="L620" s="74"/>
      <c r="M620" s="74"/>
      <c r="N620" s="75"/>
      <c r="O620" s="75"/>
      <c r="P620" s="75"/>
    </row>
    <row r="621" hidden="1">
      <c r="A621" s="110"/>
      <c r="B621" s="100"/>
      <c r="C621" s="101"/>
      <c r="D621" s="101"/>
      <c r="E621" s="101"/>
      <c r="F621" s="102"/>
      <c r="G621" s="108"/>
      <c r="H621" s="108"/>
      <c r="I621" s="108"/>
      <c r="J621" s="108"/>
      <c r="K621" s="74"/>
      <c r="L621" s="74"/>
      <c r="M621" s="74"/>
      <c r="N621" s="75"/>
      <c r="O621" s="75"/>
      <c r="P621" s="75"/>
    </row>
    <row r="622" hidden="1">
      <c r="A622" s="110"/>
      <c r="B622" s="100"/>
      <c r="C622" s="101"/>
      <c r="D622" s="101"/>
      <c r="E622" s="101"/>
      <c r="F622" s="102"/>
      <c r="G622" s="108"/>
      <c r="H622" s="108"/>
      <c r="I622" s="108"/>
      <c r="J622" s="108"/>
      <c r="K622" s="74"/>
      <c r="L622" s="74"/>
      <c r="M622" s="74"/>
      <c r="N622" s="75"/>
      <c r="O622" s="75"/>
      <c r="P622" s="75"/>
    </row>
    <row r="623" hidden="1">
      <c r="A623" s="110"/>
      <c r="B623" s="100"/>
      <c r="C623" s="101"/>
      <c r="D623" s="101"/>
      <c r="E623" s="101"/>
      <c r="F623" s="102"/>
      <c r="G623" s="108"/>
      <c r="H623" s="108"/>
      <c r="I623" s="108"/>
      <c r="J623" s="108"/>
      <c r="K623" s="74"/>
      <c r="L623" s="74"/>
      <c r="M623" s="74"/>
      <c r="N623" s="75"/>
      <c r="O623" s="75"/>
      <c r="P623" s="75"/>
    </row>
    <row r="624" hidden="1">
      <c r="A624" s="110"/>
      <c r="B624" s="100"/>
      <c r="C624" s="101"/>
      <c r="D624" s="101"/>
      <c r="E624" s="101"/>
      <c r="F624" s="102"/>
      <c r="G624" s="108"/>
      <c r="H624" s="108"/>
      <c r="I624" s="108"/>
      <c r="J624" s="108"/>
      <c r="K624" s="74"/>
      <c r="L624" s="74"/>
      <c r="M624" s="74"/>
      <c r="N624" s="75"/>
      <c r="O624" s="75"/>
      <c r="P624" s="75"/>
    </row>
    <row r="625" hidden="1">
      <c r="A625" s="110"/>
      <c r="B625" s="100"/>
      <c r="C625" s="101"/>
      <c r="D625" s="101"/>
      <c r="E625" s="101"/>
      <c r="F625" s="102"/>
      <c r="G625" s="108"/>
      <c r="H625" s="108"/>
      <c r="I625" s="108"/>
      <c r="J625" s="108"/>
      <c r="K625" s="74"/>
      <c r="L625" s="74"/>
      <c r="M625" s="74"/>
      <c r="N625" s="75"/>
      <c r="O625" s="75"/>
      <c r="P625" s="75"/>
    </row>
    <row r="626" hidden="1">
      <c r="A626" s="110"/>
      <c r="B626" s="100"/>
      <c r="C626" s="101"/>
      <c r="D626" s="101"/>
      <c r="E626" s="101"/>
      <c r="F626" s="102"/>
      <c r="G626" s="108"/>
      <c r="H626" s="108"/>
      <c r="I626" s="108"/>
      <c r="J626" s="108"/>
      <c r="K626" s="74"/>
      <c r="L626" s="74"/>
      <c r="M626" s="74"/>
      <c r="N626" s="75"/>
      <c r="O626" s="75"/>
      <c r="P626" s="75"/>
    </row>
    <row r="627" hidden="1">
      <c r="A627" s="110"/>
      <c r="B627" s="100"/>
      <c r="C627" s="101"/>
      <c r="D627" s="101"/>
      <c r="E627" s="101"/>
      <c r="F627" s="102"/>
      <c r="G627" s="108"/>
      <c r="H627" s="108"/>
      <c r="I627" s="108"/>
      <c r="J627" s="108"/>
      <c r="K627" s="74"/>
      <c r="L627" s="74"/>
      <c r="M627" s="74"/>
      <c r="N627" s="75"/>
      <c r="O627" s="75"/>
      <c r="P627" s="75"/>
    </row>
    <row r="628" hidden="1">
      <c r="A628" s="110"/>
      <c r="B628" s="100"/>
      <c r="C628" s="101"/>
      <c r="D628" s="101"/>
      <c r="E628" s="101"/>
      <c r="F628" s="102"/>
      <c r="G628" s="108"/>
      <c r="H628" s="108"/>
      <c r="I628" s="108"/>
      <c r="J628" s="108"/>
      <c r="K628" s="74"/>
      <c r="L628" s="74"/>
      <c r="M628" s="74"/>
      <c r="N628" s="75"/>
      <c r="O628" s="75"/>
      <c r="P628" s="75"/>
    </row>
    <row r="629" hidden="1">
      <c r="A629" s="110"/>
      <c r="B629" s="100"/>
      <c r="C629" s="101"/>
      <c r="D629" s="101"/>
      <c r="E629" s="101"/>
      <c r="F629" s="102"/>
      <c r="G629" s="108"/>
      <c r="H629" s="108"/>
      <c r="I629" s="108"/>
      <c r="J629" s="108"/>
      <c r="K629" s="74"/>
      <c r="L629" s="74"/>
      <c r="M629" s="74"/>
      <c r="N629" s="75"/>
      <c r="O629" s="75"/>
      <c r="P629" s="75"/>
    </row>
    <row r="630" hidden="1">
      <c r="A630" s="110"/>
      <c r="B630" s="100"/>
      <c r="C630" s="101"/>
      <c r="D630" s="101"/>
      <c r="E630" s="101"/>
      <c r="F630" s="102"/>
      <c r="G630" s="108"/>
      <c r="H630" s="108"/>
      <c r="I630" s="108"/>
      <c r="J630" s="108"/>
      <c r="K630" s="74"/>
      <c r="L630" s="74"/>
      <c r="M630" s="74"/>
      <c r="N630" s="75"/>
      <c r="O630" s="75"/>
      <c r="P630" s="75"/>
    </row>
    <row r="631" hidden="1">
      <c r="A631" s="110"/>
      <c r="B631" s="100"/>
      <c r="C631" s="101"/>
      <c r="D631" s="101"/>
      <c r="E631" s="101"/>
      <c r="F631" s="102"/>
      <c r="G631" s="108"/>
      <c r="H631" s="108"/>
      <c r="I631" s="108"/>
      <c r="J631" s="108"/>
      <c r="K631" s="74"/>
      <c r="L631" s="74"/>
      <c r="M631" s="74"/>
      <c r="N631" s="75"/>
      <c r="O631" s="75"/>
      <c r="P631" s="75"/>
    </row>
    <row r="632" hidden="1">
      <c r="A632" s="110"/>
      <c r="B632" s="100"/>
      <c r="C632" s="101"/>
      <c r="D632" s="101"/>
      <c r="E632" s="101"/>
      <c r="F632" s="102"/>
      <c r="G632" s="108"/>
      <c r="H632" s="108"/>
      <c r="I632" s="108"/>
      <c r="J632" s="108"/>
      <c r="K632" s="74"/>
      <c r="L632" s="74"/>
      <c r="M632" s="74"/>
      <c r="N632" s="75"/>
      <c r="O632" s="75"/>
      <c r="P632" s="75"/>
    </row>
    <row r="633" hidden="1">
      <c r="A633" s="110"/>
      <c r="B633" s="100"/>
      <c r="C633" s="101"/>
      <c r="D633" s="101"/>
      <c r="E633" s="101"/>
      <c r="F633" s="102"/>
      <c r="G633" s="108"/>
      <c r="H633" s="108"/>
      <c r="I633" s="108"/>
      <c r="J633" s="108"/>
      <c r="K633" s="74"/>
      <c r="L633" s="74"/>
      <c r="M633" s="74"/>
      <c r="N633" s="75"/>
      <c r="O633" s="75"/>
      <c r="P633" s="75"/>
    </row>
    <row r="634" hidden="1">
      <c r="A634" s="110"/>
      <c r="B634" s="100"/>
      <c r="C634" s="101"/>
      <c r="D634" s="101"/>
      <c r="E634" s="101"/>
      <c r="F634" s="102"/>
      <c r="G634" s="108"/>
      <c r="H634" s="108"/>
      <c r="I634" s="108"/>
      <c r="J634" s="108"/>
      <c r="K634" s="74"/>
      <c r="L634" s="74"/>
      <c r="M634" s="74"/>
      <c r="N634" s="75"/>
      <c r="O634" s="75"/>
      <c r="P634" s="75"/>
    </row>
    <row r="635" hidden="1">
      <c r="A635" s="110"/>
      <c r="B635" s="100"/>
      <c r="C635" s="101"/>
      <c r="D635" s="101"/>
      <c r="E635" s="101"/>
      <c r="F635" s="102"/>
      <c r="G635" s="108"/>
      <c r="H635" s="108"/>
      <c r="I635" s="108"/>
      <c r="J635" s="108"/>
      <c r="K635" s="74"/>
      <c r="L635" s="74"/>
      <c r="M635" s="74"/>
      <c r="N635" s="75"/>
      <c r="O635" s="75"/>
      <c r="P635" s="75"/>
    </row>
    <row r="636" hidden="1">
      <c r="A636" s="110"/>
      <c r="B636" s="100"/>
      <c r="C636" s="101"/>
      <c r="D636" s="101"/>
      <c r="E636" s="101"/>
      <c r="F636" s="102"/>
      <c r="G636" s="108"/>
      <c r="H636" s="108"/>
      <c r="I636" s="108"/>
      <c r="J636" s="108"/>
      <c r="K636" s="74"/>
      <c r="L636" s="74"/>
      <c r="M636" s="74"/>
      <c r="N636" s="75"/>
      <c r="O636" s="75"/>
      <c r="P636" s="75"/>
    </row>
    <row r="637" hidden="1">
      <c r="A637" s="110"/>
      <c r="B637" s="100"/>
      <c r="C637" s="101"/>
      <c r="D637" s="101"/>
      <c r="E637" s="101"/>
      <c r="F637" s="102"/>
      <c r="G637" s="108"/>
      <c r="H637" s="108"/>
      <c r="I637" s="108"/>
      <c r="J637" s="108"/>
      <c r="K637" s="74"/>
      <c r="L637" s="74"/>
      <c r="M637" s="74"/>
      <c r="N637" s="75"/>
      <c r="O637" s="75"/>
      <c r="P637" s="75"/>
    </row>
    <row r="638" hidden="1">
      <c r="A638" s="110"/>
      <c r="B638" s="100"/>
      <c r="C638" s="101"/>
      <c r="D638" s="101"/>
      <c r="E638" s="101"/>
      <c r="F638" s="102"/>
      <c r="G638" s="108"/>
      <c r="H638" s="108"/>
      <c r="I638" s="108"/>
      <c r="J638" s="108"/>
      <c r="K638" s="74"/>
      <c r="L638" s="74"/>
      <c r="M638" s="74"/>
      <c r="N638" s="75"/>
      <c r="O638" s="75"/>
      <c r="P638" s="75"/>
    </row>
    <row r="639" hidden="1">
      <c r="A639" s="110"/>
      <c r="B639" s="100"/>
      <c r="C639" s="101"/>
      <c r="D639" s="101"/>
      <c r="E639" s="101"/>
      <c r="F639" s="102"/>
      <c r="G639" s="108"/>
      <c r="H639" s="108"/>
      <c r="I639" s="108"/>
      <c r="J639" s="108"/>
      <c r="K639" s="74"/>
      <c r="L639" s="74"/>
      <c r="M639" s="74"/>
      <c r="N639" s="75"/>
      <c r="O639" s="75"/>
      <c r="P639" s="75"/>
    </row>
    <row r="640" hidden="1">
      <c r="A640" s="110"/>
      <c r="B640" s="100"/>
      <c r="C640" s="101"/>
      <c r="D640" s="101"/>
      <c r="E640" s="101"/>
      <c r="F640" s="102"/>
      <c r="G640" s="108"/>
      <c r="H640" s="108"/>
      <c r="I640" s="108"/>
      <c r="J640" s="108"/>
      <c r="K640" s="74"/>
      <c r="L640" s="74"/>
      <c r="M640" s="74"/>
      <c r="N640" s="75"/>
      <c r="O640" s="75"/>
      <c r="P640" s="75"/>
    </row>
    <row r="641" hidden="1">
      <c r="A641" s="110"/>
      <c r="B641" s="100"/>
      <c r="C641" s="101"/>
      <c r="D641" s="101"/>
      <c r="E641" s="101"/>
      <c r="F641" s="102"/>
      <c r="G641" s="108"/>
      <c r="H641" s="108"/>
      <c r="I641" s="108"/>
      <c r="J641" s="108"/>
      <c r="K641" s="74"/>
      <c r="L641" s="74"/>
      <c r="M641" s="74"/>
      <c r="N641" s="75"/>
      <c r="O641" s="75"/>
      <c r="P641" s="75"/>
    </row>
    <row r="642" hidden="1">
      <c r="A642" s="110"/>
      <c r="B642" s="100"/>
      <c r="C642" s="101"/>
      <c r="D642" s="101"/>
      <c r="E642" s="101"/>
      <c r="F642" s="102"/>
      <c r="G642" s="108"/>
      <c r="H642" s="108"/>
      <c r="I642" s="108"/>
      <c r="J642" s="108"/>
      <c r="K642" s="74"/>
      <c r="L642" s="74"/>
      <c r="M642" s="74"/>
      <c r="N642" s="75"/>
      <c r="O642" s="75"/>
      <c r="P642" s="75"/>
    </row>
    <row r="643" hidden="1">
      <c r="A643" s="110"/>
      <c r="B643" s="100"/>
      <c r="C643" s="101"/>
      <c r="D643" s="101"/>
      <c r="E643" s="101"/>
      <c r="F643" s="102"/>
      <c r="G643" s="108"/>
      <c r="H643" s="108"/>
      <c r="I643" s="108"/>
      <c r="J643" s="108"/>
      <c r="K643" s="74"/>
      <c r="L643" s="74"/>
      <c r="M643" s="74"/>
      <c r="N643" s="75"/>
      <c r="O643" s="75"/>
      <c r="P643" s="75"/>
    </row>
    <row r="644" hidden="1">
      <c r="A644" s="110"/>
      <c r="B644" s="100"/>
      <c r="C644" s="101"/>
      <c r="D644" s="101"/>
      <c r="E644" s="101"/>
      <c r="F644" s="102"/>
      <c r="G644" s="108"/>
      <c r="H644" s="108"/>
      <c r="I644" s="108"/>
      <c r="J644" s="108"/>
      <c r="K644" s="74"/>
      <c r="L644" s="74"/>
      <c r="M644" s="74"/>
      <c r="N644" s="75"/>
      <c r="O644" s="75"/>
      <c r="P644" s="75"/>
    </row>
    <row r="645" hidden="1">
      <c r="A645" s="110"/>
      <c r="B645" s="100"/>
      <c r="C645" s="101"/>
      <c r="D645" s="101"/>
      <c r="E645" s="101"/>
      <c r="F645" s="102"/>
      <c r="G645" s="108"/>
      <c r="H645" s="108"/>
      <c r="I645" s="108"/>
      <c r="J645" s="108"/>
      <c r="K645" s="74"/>
      <c r="L645" s="74"/>
      <c r="M645" s="74"/>
      <c r="N645" s="75"/>
      <c r="O645" s="75"/>
      <c r="P645" s="75"/>
    </row>
    <row r="646" hidden="1">
      <c r="A646" s="110"/>
      <c r="B646" s="100"/>
      <c r="C646" s="101"/>
      <c r="D646" s="101"/>
      <c r="E646" s="101"/>
      <c r="F646" s="102"/>
      <c r="G646" s="108"/>
      <c r="H646" s="108"/>
      <c r="I646" s="108"/>
      <c r="J646" s="108"/>
      <c r="K646" s="74"/>
      <c r="L646" s="74"/>
      <c r="M646" s="74"/>
      <c r="N646" s="75"/>
      <c r="O646" s="75"/>
      <c r="P646" s="75"/>
    </row>
    <row r="647" hidden="1">
      <c r="A647" s="110"/>
      <c r="B647" s="100"/>
      <c r="C647" s="101"/>
      <c r="D647" s="101"/>
      <c r="E647" s="101"/>
      <c r="F647" s="102"/>
      <c r="G647" s="108"/>
      <c r="H647" s="108"/>
      <c r="I647" s="108"/>
      <c r="J647" s="108"/>
      <c r="K647" s="74"/>
      <c r="L647" s="74"/>
      <c r="M647" s="74"/>
      <c r="N647" s="75"/>
      <c r="O647" s="75"/>
      <c r="P647" s="75"/>
    </row>
    <row r="648" hidden="1">
      <c r="A648" s="110"/>
      <c r="B648" s="100"/>
      <c r="C648" s="101"/>
      <c r="D648" s="101"/>
      <c r="E648" s="101"/>
      <c r="F648" s="102"/>
      <c r="G648" s="108"/>
      <c r="H648" s="108"/>
      <c r="I648" s="108"/>
      <c r="J648" s="108"/>
      <c r="K648" s="74"/>
      <c r="L648" s="74"/>
      <c r="M648" s="74"/>
      <c r="N648" s="75"/>
      <c r="O648" s="75"/>
      <c r="P648" s="75"/>
    </row>
    <row r="649" hidden="1">
      <c r="A649" s="110"/>
      <c r="B649" s="100"/>
      <c r="C649" s="101"/>
      <c r="D649" s="101"/>
      <c r="E649" s="101"/>
      <c r="F649" s="102"/>
      <c r="G649" s="108"/>
      <c r="H649" s="108"/>
      <c r="I649" s="108"/>
      <c r="J649" s="108"/>
      <c r="K649" s="74"/>
      <c r="L649" s="74"/>
      <c r="M649" s="74"/>
      <c r="N649" s="75"/>
      <c r="O649" s="75"/>
      <c r="P649" s="75"/>
    </row>
    <row r="650" hidden="1">
      <c r="A650" s="110"/>
      <c r="B650" s="100"/>
      <c r="C650" s="101"/>
      <c r="D650" s="101"/>
      <c r="E650" s="101"/>
      <c r="F650" s="102"/>
      <c r="G650" s="108"/>
      <c r="H650" s="108"/>
      <c r="I650" s="108"/>
      <c r="J650" s="108"/>
      <c r="K650" s="74"/>
      <c r="L650" s="74"/>
      <c r="M650" s="74"/>
      <c r="N650" s="75"/>
      <c r="O650" s="75"/>
      <c r="P650" s="75"/>
    </row>
    <row r="651" hidden="1">
      <c r="A651" s="110"/>
      <c r="B651" s="100"/>
      <c r="C651" s="101"/>
      <c r="D651" s="101"/>
      <c r="E651" s="101"/>
      <c r="F651" s="102"/>
      <c r="G651" s="108"/>
      <c r="H651" s="108"/>
      <c r="I651" s="108"/>
      <c r="J651" s="108"/>
      <c r="K651" s="74"/>
      <c r="L651" s="74"/>
      <c r="M651" s="74"/>
      <c r="N651" s="75"/>
      <c r="O651" s="75"/>
      <c r="P651" s="75"/>
    </row>
    <row r="652" hidden="1">
      <c r="A652" s="110"/>
      <c r="B652" s="100"/>
      <c r="C652" s="101"/>
      <c r="D652" s="101"/>
      <c r="E652" s="101"/>
      <c r="F652" s="102"/>
      <c r="G652" s="108"/>
      <c r="H652" s="108"/>
      <c r="I652" s="108"/>
      <c r="J652" s="108"/>
      <c r="K652" s="74"/>
      <c r="L652" s="74"/>
      <c r="M652" s="74"/>
      <c r="N652" s="75"/>
      <c r="O652" s="75"/>
      <c r="P652" s="75"/>
    </row>
    <row r="653" hidden="1">
      <c r="A653" s="110"/>
      <c r="B653" s="100"/>
      <c r="C653" s="101"/>
      <c r="D653" s="101"/>
      <c r="E653" s="101"/>
      <c r="F653" s="102"/>
      <c r="G653" s="108"/>
      <c r="H653" s="108"/>
      <c r="I653" s="108"/>
      <c r="J653" s="108"/>
      <c r="K653" s="74"/>
      <c r="L653" s="74"/>
      <c r="M653" s="74"/>
      <c r="N653" s="75"/>
      <c r="O653" s="75"/>
      <c r="P653" s="75"/>
    </row>
    <row r="654" hidden="1">
      <c r="A654" s="110"/>
      <c r="B654" s="100"/>
      <c r="C654" s="101"/>
      <c r="D654" s="101"/>
      <c r="E654" s="101"/>
      <c r="F654" s="102"/>
      <c r="G654" s="108"/>
      <c r="H654" s="108"/>
      <c r="I654" s="108"/>
      <c r="J654" s="108"/>
      <c r="K654" s="74"/>
      <c r="L654" s="74"/>
      <c r="M654" s="74"/>
      <c r="N654" s="75"/>
      <c r="O654" s="75"/>
      <c r="P654" s="75"/>
    </row>
    <row r="655" hidden="1">
      <c r="A655" s="110"/>
      <c r="B655" s="100"/>
      <c r="C655" s="101"/>
      <c r="D655" s="101"/>
      <c r="E655" s="101"/>
      <c r="F655" s="102"/>
      <c r="G655" s="108"/>
      <c r="H655" s="108"/>
      <c r="I655" s="108"/>
      <c r="J655" s="108"/>
      <c r="K655" s="74"/>
      <c r="L655" s="74"/>
      <c r="M655" s="74"/>
      <c r="N655" s="75"/>
      <c r="O655" s="75"/>
      <c r="P655" s="75"/>
    </row>
    <row r="656" hidden="1">
      <c r="A656" s="110"/>
      <c r="B656" s="100"/>
      <c r="C656" s="101"/>
      <c r="D656" s="101"/>
      <c r="E656" s="101"/>
      <c r="F656" s="102"/>
      <c r="G656" s="108"/>
      <c r="H656" s="108"/>
      <c r="I656" s="108"/>
      <c r="J656" s="108"/>
      <c r="K656" s="74"/>
      <c r="L656" s="74"/>
      <c r="M656" s="74"/>
      <c r="N656" s="75"/>
      <c r="O656" s="75"/>
      <c r="P656" s="75"/>
    </row>
    <row r="657" hidden="1">
      <c r="A657" s="110"/>
      <c r="B657" s="100"/>
      <c r="C657" s="101"/>
      <c r="D657" s="101"/>
      <c r="E657" s="101"/>
      <c r="F657" s="102"/>
      <c r="G657" s="108"/>
      <c r="H657" s="108"/>
      <c r="I657" s="108"/>
      <c r="J657" s="108"/>
      <c r="K657" s="74"/>
      <c r="L657" s="74"/>
      <c r="M657" s="74"/>
      <c r="N657" s="75"/>
      <c r="O657" s="75"/>
      <c r="P657" s="75"/>
    </row>
    <row r="658" hidden="1">
      <c r="A658" s="110"/>
      <c r="B658" s="100"/>
      <c r="C658" s="101"/>
      <c r="D658" s="101"/>
      <c r="E658" s="101"/>
      <c r="F658" s="102"/>
      <c r="G658" s="108"/>
      <c r="H658" s="108"/>
      <c r="I658" s="108"/>
      <c r="J658" s="108"/>
      <c r="K658" s="74"/>
      <c r="L658" s="74"/>
      <c r="M658" s="74"/>
      <c r="N658" s="75"/>
      <c r="O658" s="75"/>
      <c r="P658" s="75"/>
    </row>
    <row r="659" hidden="1">
      <c r="A659" s="110"/>
      <c r="B659" s="100"/>
      <c r="C659" s="101"/>
      <c r="D659" s="101"/>
      <c r="E659" s="101"/>
      <c r="F659" s="102"/>
      <c r="G659" s="108"/>
      <c r="H659" s="108"/>
      <c r="I659" s="108"/>
      <c r="J659" s="108"/>
      <c r="K659" s="74"/>
      <c r="L659" s="74"/>
      <c r="M659" s="74"/>
      <c r="N659" s="75"/>
      <c r="O659" s="75"/>
      <c r="P659" s="75"/>
    </row>
    <row r="660" hidden="1">
      <c r="A660" s="110"/>
      <c r="B660" s="100"/>
      <c r="C660" s="101"/>
      <c r="D660" s="101"/>
      <c r="E660" s="101"/>
      <c r="F660" s="102"/>
      <c r="G660" s="108"/>
      <c r="H660" s="108"/>
      <c r="I660" s="108"/>
      <c r="J660" s="108"/>
      <c r="K660" s="74"/>
      <c r="L660" s="74"/>
      <c r="M660" s="74"/>
      <c r="N660" s="75"/>
      <c r="O660" s="75"/>
      <c r="P660" s="75"/>
    </row>
    <row r="661" hidden="1">
      <c r="A661" s="110"/>
      <c r="B661" s="100"/>
      <c r="C661" s="101"/>
      <c r="D661" s="101"/>
      <c r="E661" s="101"/>
      <c r="F661" s="102"/>
      <c r="G661" s="108"/>
      <c r="H661" s="108"/>
      <c r="I661" s="108"/>
      <c r="J661" s="108"/>
      <c r="K661" s="74"/>
      <c r="L661" s="74"/>
      <c r="M661" s="74"/>
      <c r="N661" s="75"/>
      <c r="O661" s="75"/>
      <c r="P661" s="75"/>
    </row>
    <row r="662" hidden="1">
      <c r="A662" s="110"/>
      <c r="B662" s="100"/>
      <c r="C662" s="101"/>
      <c r="D662" s="101"/>
      <c r="E662" s="101"/>
      <c r="F662" s="102"/>
      <c r="G662" s="108"/>
      <c r="H662" s="108"/>
      <c r="I662" s="108"/>
      <c r="J662" s="108"/>
      <c r="K662" s="74"/>
      <c r="L662" s="74"/>
      <c r="M662" s="74"/>
      <c r="N662" s="75"/>
      <c r="O662" s="75"/>
      <c r="P662" s="75"/>
    </row>
    <row r="663" hidden="1">
      <c r="A663" s="110"/>
      <c r="B663" s="100"/>
      <c r="C663" s="101"/>
      <c r="D663" s="101"/>
      <c r="E663" s="101"/>
      <c r="F663" s="102"/>
      <c r="G663" s="108"/>
      <c r="H663" s="108"/>
      <c r="I663" s="108"/>
      <c r="J663" s="108"/>
      <c r="K663" s="74"/>
      <c r="L663" s="74"/>
      <c r="M663" s="74"/>
      <c r="N663" s="75"/>
      <c r="O663" s="75"/>
      <c r="P663" s="75"/>
    </row>
    <row r="664" hidden="1">
      <c r="A664" s="110"/>
      <c r="B664" s="100"/>
      <c r="C664" s="101"/>
      <c r="D664" s="101"/>
      <c r="E664" s="101"/>
      <c r="F664" s="102"/>
      <c r="G664" s="108"/>
      <c r="H664" s="108"/>
      <c r="I664" s="108"/>
      <c r="J664" s="108"/>
      <c r="K664" s="74"/>
      <c r="L664" s="74"/>
      <c r="M664" s="74"/>
      <c r="N664" s="75"/>
      <c r="O664" s="75"/>
      <c r="P664" s="75"/>
    </row>
    <row r="665" hidden="1">
      <c r="A665" s="110"/>
      <c r="B665" s="100"/>
      <c r="C665" s="101"/>
      <c r="D665" s="101"/>
      <c r="E665" s="101"/>
      <c r="F665" s="102"/>
      <c r="G665" s="108"/>
      <c r="H665" s="108"/>
      <c r="I665" s="108"/>
      <c r="J665" s="108"/>
      <c r="K665" s="74"/>
      <c r="L665" s="74"/>
      <c r="M665" s="74"/>
      <c r="N665" s="75"/>
      <c r="O665" s="75"/>
      <c r="P665" s="75"/>
    </row>
    <row r="666" hidden="1">
      <c r="A666" s="110"/>
      <c r="B666" s="100"/>
      <c r="C666" s="101"/>
      <c r="D666" s="101"/>
      <c r="E666" s="101"/>
      <c r="F666" s="102"/>
      <c r="G666" s="108"/>
      <c r="H666" s="108"/>
      <c r="I666" s="108"/>
      <c r="J666" s="108"/>
      <c r="K666" s="74"/>
      <c r="L666" s="74"/>
      <c r="M666" s="74"/>
      <c r="N666" s="75"/>
      <c r="O666" s="75"/>
      <c r="P666" s="75"/>
    </row>
    <row r="667" hidden="1">
      <c r="A667" s="110"/>
      <c r="B667" s="100"/>
      <c r="C667" s="101"/>
      <c r="D667" s="101"/>
      <c r="E667" s="101"/>
      <c r="F667" s="102"/>
      <c r="G667" s="108"/>
      <c r="H667" s="108"/>
      <c r="I667" s="108"/>
      <c r="J667" s="108"/>
      <c r="K667" s="74"/>
      <c r="L667" s="74"/>
      <c r="M667" s="74"/>
      <c r="N667" s="75"/>
      <c r="O667" s="75"/>
      <c r="P667" s="75"/>
    </row>
    <row r="668" hidden="1">
      <c r="A668" s="110"/>
      <c r="B668" s="100"/>
      <c r="C668" s="101"/>
      <c r="D668" s="101"/>
      <c r="E668" s="101"/>
      <c r="F668" s="102"/>
      <c r="G668" s="108"/>
      <c r="H668" s="108"/>
      <c r="I668" s="108"/>
      <c r="J668" s="108"/>
      <c r="K668" s="74"/>
      <c r="L668" s="74"/>
      <c r="M668" s="74"/>
      <c r="N668" s="75"/>
      <c r="O668" s="75"/>
      <c r="P668" s="75"/>
    </row>
    <row r="669" hidden="1">
      <c r="A669" s="110"/>
      <c r="B669" s="100"/>
      <c r="C669" s="101"/>
      <c r="D669" s="101"/>
      <c r="E669" s="101"/>
      <c r="F669" s="102"/>
      <c r="G669" s="108"/>
      <c r="H669" s="108"/>
      <c r="I669" s="108"/>
      <c r="J669" s="108"/>
      <c r="K669" s="74"/>
      <c r="L669" s="74"/>
      <c r="M669" s="74"/>
      <c r="N669" s="75"/>
      <c r="O669" s="75"/>
      <c r="P669" s="75"/>
    </row>
    <row r="670" hidden="1">
      <c r="A670" s="110"/>
      <c r="B670" s="100"/>
      <c r="C670" s="101"/>
      <c r="D670" s="101"/>
      <c r="E670" s="101"/>
      <c r="F670" s="102"/>
      <c r="G670" s="108"/>
      <c r="H670" s="108"/>
      <c r="I670" s="108"/>
      <c r="J670" s="108"/>
      <c r="K670" s="74"/>
      <c r="L670" s="74"/>
      <c r="M670" s="74"/>
      <c r="N670" s="75"/>
      <c r="O670" s="75"/>
      <c r="P670" s="75"/>
    </row>
    <row r="671" hidden="1">
      <c r="A671" s="110"/>
      <c r="B671" s="100"/>
      <c r="C671" s="101"/>
      <c r="D671" s="101"/>
      <c r="E671" s="101"/>
      <c r="F671" s="102"/>
      <c r="G671" s="108"/>
      <c r="H671" s="108"/>
      <c r="I671" s="108"/>
      <c r="J671" s="108"/>
      <c r="K671" s="74"/>
      <c r="L671" s="74"/>
      <c r="M671" s="74"/>
      <c r="N671" s="75"/>
      <c r="O671" s="75"/>
      <c r="P671" s="75"/>
    </row>
    <row r="672" hidden="1">
      <c r="A672" s="110"/>
      <c r="B672" s="100"/>
      <c r="C672" s="101"/>
      <c r="D672" s="101"/>
      <c r="E672" s="101"/>
      <c r="F672" s="102"/>
      <c r="G672" s="108"/>
      <c r="H672" s="108"/>
      <c r="I672" s="108"/>
      <c r="J672" s="108"/>
      <c r="K672" s="74"/>
      <c r="L672" s="74"/>
      <c r="M672" s="74"/>
      <c r="N672" s="75"/>
      <c r="O672" s="75"/>
      <c r="P672" s="75"/>
    </row>
    <row r="673" hidden="1">
      <c r="A673" s="110"/>
      <c r="B673" s="100"/>
      <c r="C673" s="101"/>
      <c r="D673" s="101"/>
      <c r="E673" s="101"/>
      <c r="F673" s="102"/>
      <c r="G673" s="108"/>
      <c r="H673" s="108"/>
      <c r="I673" s="108"/>
      <c r="J673" s="108"/>
      <c r="K673" s="74"/>
      <c r="L673" s="74"/>
      <c r="M673" s="74"/>
      <c r="N673" s="75"/>
      <c r="O673" s="75"/>
      <c r="P673" s="75"/>
    </row>
    <row r="674" hidden="1">
      <c r="A674" s="110"/>
      <c r="B674" s="100"/>
      <c r="C674" s="101"/>
      <c r="D674" s="101"/>
      <c r="E674" s="101"/>
      <c r="F674" s="102"/>
      <c r="G674" s="108"/>
      <c r="H674" s="108"/>
      <c r="I674" s="108"/>
      <c r="J674" s="108"/>
      <c r="K674" s="74"/>
      <c r="L674" s="74"/>
      <c r="M674" s="74"/>
      <c r="N674" s="75"/>
      <c r="O674" s="75"/>
      <c r="P674" s="75"/>
    </row>
    <row r="675" hidden="1">
      <c r="A675" s="110"/>
      <c r="B675" s="100"/>
      <c r="C675" s="101"/>
      <c r="D675" s="101"/>
      <c r="E675" s="101"/>
      <c r="F675" s="102"/>
      <c r="G675" s="108"/>
      <c r="H675" s="108"/>
      <c r="I675" s="108"/>
      <c r="J675" s="108"/>
      <c r="K675" s="74"/>
      <c r="L675" s="74"/>
      <c r="M675" s="74"/>
      <c r="N675" s="75"/>
      <c r="O675" s="75"/>
      <c r="P675" s="75"/>
    </row>
    <row r="676" hidden="1">
      <c r="A676" s="110"/>
      <c r="B676" s="100"/>
      <c r="C676" s="101"/>
      <c r="D676" s="101"/>
      <c r="E676" s="101"/>
      <c r="F676" s="102"/>
      <c r="G676" s="108"/>
      <c r="H676" s="108"/>
      <c r="I676" s="108"/>
      <c r="J676" s="108"/>
      <c r="K676" s="74"/>
      <c r="L676" s="74"/>
      <c r="M676" s="74"/>
      <c r="N676" s="75"/>
      <c r="O676" s="75"/>
      <c r="P676" s="75"/>
    </row>
    <row r="677" hidden="1">
      <c r="A677" s="110"/>
      <c r="B677" s="100"/>
      <c r="C677" s="101"/>
      <c r="D677" s="101"/>
      <c r="E677" s="101"/>
      <c r="F677" s="102"/>
      <c r="G677" s="108"/>
      <c r="H677" s="108"/>
      <c r="I677" s="108"/>
      <c r="J677" s="108"/>
      <c r="K677" s="74"/>
      <c r="L677" s="74"/>
      <c r="M677" s="74"/>
      <c r="N677" s="75"/>
      <c r="O677" s="75"/>
      <c r="P677" s="75"/>
    </row>
    <row r="678" hidden="1">
      <c r="A678" s="110"/>
      <c r="B678" s="100"/>
      <c r="C678" s="101"/>
      <c r="D678" s="101"/>
      <c r="E678" s="101"/>
      <c r="F678" s="102"/>
      <c r="G678" s="108"/>
      <c r="H678" s="108"/>
      <c r="I678" s="108"/>
      <c r="J678" s="108"/>
      <c r="K678" s="74"/>
      <c r="L678" s="74"/>
      <c r="M678" s="74"/>
      <c r="N678" s="75"/>
      <c r="O678" s="75"/>
      <c r="P678" s="75"/>
    </row>
    <row r="679" hidden="1">
      <c r="A679" s="110"/>
      <c r="B679" s="100"/>
      <c r="C679" s="101"/>
      <c r="D679" s="101"/>
      <c r="E679" s="101"/>
      <c r="F679" s="102"/>
      <c r="G679" s="108"/>
      <c r="H679" s="108"/>
      <c r="I679" s="108"/>
      <c r="J679" s="108"/>
      <c r="K679" s="74"/>
      <c r="L679" s="74"/>
      <c r="M679" s="74"/>
      <c r="N679" s="75"/>
      <c r="O679" s="75"/>
      <c r="P679" s="75"/>
    </row>
    <row r="680" hidden="1">
      <c r="A680" s="110"/>
      <c r="B680" s="100"/>
      <c r="C680" s="101"/>
      <c r="D680" s="101"/>
      <c r="E680" s="101"/>
      <c r="F680" s="102"/>
      <c r="G680" s="108"/>
      <c r="H680" s="108"/>
      <c r="I680" s="108"/>
      <c r="J680" s="108"/>
      <c r="K680" s="74"/>
      <c r="L680" s="74"/>
      <c r="M680" s="74"/>
      <c r="N680" s="75"/>
      <c r="O680" s="75"/>
      <c r="P680" s="75"/>
    </row>
    <row r="681" hidden="1">
      <c r="A681" s="110"/>
      <c r="B681" s="100"/>
      <c r="C681" s="101"/>
      <c r="D681" s="101"/>
      <c r="E681" s="101"/>
      <c r="F681" s="102"/>
      <c r="G681" s="108"/>
      <c r="H681" s="108"/>
      <c r="I681" s="108"/>
      <c r="J681" s="108"/>
      <c r="K681" s="74"/>
      <c r="L681" s="74"/>
      <c r="M681" s="74"/>
      <c r="N681" s="75"/>
      <c r="O681" s="75"/>
      <c r="P681" s="75"/>
    </row>
    <row r="682" hidden="1">
      <c r="A682" s="110"/>
      <c r="B682" s="100"/>
      <c r="C682" s="101"/>
      <c r="D682" s="101"/>
      <c r="E682" s="101"/>
      <c r="F682" s="102"/>
      <c r="G682" s="108"/>
      <c r="H682" s="108"/>
      <c r="I682" s="108"/>
      <c r="J682" s="108"/>
      <c r="K682" s="74"/>
      <c r="L682" s="74"/>
      <c r="M682" s="74"/>
      <c r="N682" s="75"/>
      <c r="O682" s="75"/>
      <c r="P682" s="75"/>
    </row>
    <row r="683" hidden="1">
      <c r="A683" s="110"/>
      <c r="B683" s="100"/>
      <c r="C683" s="101"/>
      <c r="D683" s="101"/>
      <c r="E683" s="101"/>
      <c r="F683" s="102"/>
      <c r="G683" s="108"/>
      <c r="H683" s="108"/>
      <c r="I683" s="108"/>
      <c r="J683" s="108"/>
      <c r="K683" s="74"/>
      <c r="L683" s="74"/>
      <c r="M683" s="74"/>
      <c r="N683" s="75"/>
      <c r="O683" s="75"/>
      <c r="P683" s="75"/>
    </row>
    <row r="684" hidden="1">
      <c r="A684" s="110"/>
      <c r="B684" s="100"/>
      <c r="C684" s="101"/>
      <c r="D684" s="101"/>
      <c r="E684" s="101"/>
      <c r="F684" s="102"/>
      <c r="G684" s="108"/>
      <c r="H684" s="108"/>
      <c r="I684" s="108"/>
      <c r="J684" s="108"/>
      <c r="K684" s="74"/>
      <c r="L684" s="74"/>
      <c r="M684" s="74"/>
      <c r="N684" s="75"/>
      <c r="O684" s="75"/>
      <c r="P684" s="75"/>
    </row>
    <row r="685" hidden="1">
      <c r="A685" s="110"/>
      <c r="B685" s="100"/>
      <c r="C685" s="101"/>
      <c r="D685" s="101"/>
      <c r="E685" s="101"/>
      <c r="F685" s="102"/>
      <c r="G685" s="108"/>
      <c r="H685" s="108"/>
      <c r="I685" s="108"/>
      <c r="J685" s="108"/>
      <c r="K685" s="74"/>
      <c r="L685" s="74"/>
      <c r="M685" s="74"/>
      <c r="N685" s="75"/>
      <c r="O685" s="75"/>
      <c r="P685" s="75"/>
    </row>
    <row r="686" hidden="1">
      <c r="A686" s="110"/>
      <c r="B686" s="100"/>
      <c r="C686" s="101"/>
      <c r="D686" s="101"/>
      <c r="E686" s="101"/>
      <c r="F686" s="102"/>
      <c r="G686" s="108"/>
      <c r="H686" s="108"/>
      <c r="I686" s="108"/>
      <c r="J686" s="108"/>
      <c r="K686" s="74"/>
      <c r="L686" s="74"/>
      <c r="M686" s="74"/>
      <c r="N686" s="75"/>
      <c r="O686" s="75"/>
      <c r="P686" s="75"/>
    </row>
    <row r="687" hidden="1">
      <c r="A687" s="110"/>
      <c r="B687" s="100"/>
      <c r="C687" s="101"/>
      <c r="D687" s="101"/>
      <c r="E687" s="101"/>
      <c r="F687" s="102"/>
      <c r="G687" s="108"/>
      <c r="H687" s="108"/>
      <c r="I687" s="108"/>
      <c r="J687" s="108"/>
      <c r="K687" s="74"/>
      <c r="L687" s="74"/>
      <c r="M687" s="74"/>
      <c r="N687" s="75"/>
      <c r="O687" s="75"/>
      <c r="P687" s="75"/>
    </row>
    <row r="688" hidden="1">
      <c r="A688" s="110"/>
      <c r="B688" s="100"/>
      <c r="C688" s="101"/>
      <c r="D688" s="101"/>
      <c r="E688" s="101"/>
      <c r="F688" s="102"/>
      <c r="G688" s="108"/>
      <c r="H688" s="108"/>
      <c r="I688" s="108"/>
      <c r="J688" s="108"/>
      <c r="K688" s="74"/>
      <c r="L688" s="74"/>
      <c r="M688" s="74"/>
      <c r="N688" s="75"/>
      <c r="O688" s="75"/>
      <c r="P688" s="75"/>
    </row>
    <row r="689" hidden="1">
      <c r="A689" s="110"/>
      <c r="B689" s="100"/>
      <c r="C689" s="101"/>
      <c r="D689" s="101"/>
      <c r="E689" s="101"/>
      <c r="F689" s="102"/>
      <c r="G689" s="108"/>
      <c r="H689" s="108"/>
      <c r="I689" s="108"/>
      <c r="J689" s="108"/>
      <c r="K689" s="74"/>
      <c r="L689" s="74"/>
      <c r="M689" s="74"/>
      <c r="N689" s="75"/>
      <c r="O689" s="75"/>
      <c r="P689" s="75"/>
    </row>
    <row r="690" hidden="1">
      <c r="A690" s="110"/>
      <c r="B690" s="100"/>
      <c r="C690" s="101"/>
      <c r="D690" s="101"/>
      <c r="E690" s="101"/>
      <c r="F690" s="102"/>
      <c r="G690" s="108"/>
      <c r="H690" s="108"/>
      <c r="I690" s="108"/>
      <c r="J690" s="108"/>
      <c r="K690" s="74"/>
      <c r="L690" s="74"/>
      <c r="M690" s="74"/>
      <c r="N690" s="75"/>
      <c r="O690" s="75"/>
      <c r="P690" s="75"/>
    </row>
    <row r="691" hidden="1">
      <c r="A691" s="110"/>
      <c r="B691" s="100"/>
      <c r="C691" s="101"/>
      <c r="D691" s="101"/>
      <c r="E691" s="101"/>
      <c r="F691" s="102"/>
      <c r="G691" s="108"/>
      <c r="H691" s="108"/>
      <c r="I691" s="108"/>
      <c r="J691" s="108"/>
      <c r="K691" s="74"/>
      <c r="L691" s="74"/>
      <c r="M691" s="74"/>
      <c r="N691" s="75"/>
      <c r="O691" s="75"/>
      <c r="P691" s="75"/>
    </row>
    <row r="692" hidden="1">
      <c r="A692" s="110"/>
      <c r="B692" s="100"/>
      <c r="C692" s="101"/>
      <c r="D692" s="101"/>
      <c r="E692" s="101"/>
      <c r="F692" s="102"/>
      <c r="G692" s="108"/>
      <c r="H692" s="108"/>
      <c r="I692" s="108"/>
      <c r="J692" s="108"/>
      <c r="K692" s="74"/>
      <c r="L692" s="74"/>
      <c r="M692" s="74"/>
      <c r="N692" s="75"/>
      <c r="O692" s="75"/>
      <c r="P692" s="75"/>
    </row>
    <row r="693" hidden="1">
      <c r="A693" s="110"/>
      <c r="B693" s="100"/>
      <c r="C693" s="101"/>
      <c r="D693" s="101"/>
      <c r="E693" s="101"/>
      <c r="F693" s="102"/>
      <c r="G693" s="108"/>
      <c r="H693" s="108"/>
      <c r="I693" s="108"/>
      <c r="J693" s="108"/>
      <c r="K693" s="74"/>
      <c r="L693" s="74"/>
      <c r="M693" s="74"/>
      <c r="N693" s="75"/>
      <c r="O693" s="75"/>
      <c r="P693" s="75"/>
    </row>
    <row r="694" hidden="1">
      <c r="A694" s="110"/>
      <c r="B694" s="100"/>
      <c r="C694" s="101"/>
      <c r="D694" s="101"/>
      <c r="E694" s="101"/>
      <c r="F694" s="102"/>
      <c r="G694" s="108"/>
      <c r="H694" s="108"/>
      <c r="I694" s="108"/>
      <c r="J694" s="108"/>
      <c r="K694" s="74"/>
      <c r="L694" s="74"/>
      <c r="M694" s="74"/>
      <c r="N694" s="75"/>
      <c r="O694" s="75"/>
      <c r="P694" s="75"/>
    </row>
    <row r="695" hidden="1">
      <c r="A695" s="110"/>
      <c r="B695" s="100"/>
      <c r="C695" s="101"/>
      <c r="D695" s="101"/>
      <c r="E695" s="101"/>
      <c r="F695" s="102"/>
      <c r="G695" s="108"/>
      <c r="H695" s="108"/>
      <c r="I695" s="108"/>
      <c r="J695" s="108"/>
      <c r="K695" s="74"/>
      <c r="L695" s="74"/>
      <c r="M695" s="74"/>
      <c r="N695" s="75"/>
      <c r="O695" s="75"/>
      <c r="P695" s="75"/>
    </row>
    <row r="696" hidden="1">
      <c r="A696" s="110"/>
      <c r="B696" s="100"/>
      <c r="C696" s="101"/>
      <c r="D696" s="101"/>
      <c r="E696" s="101"/>
      <c r="F696" s="102"/>
      <c r="G696" s="108"/>
      <c r="H696" s="108"/>
      <c r="I696" s="108"/>
      <c r="J696" s="108"/>
      <c r="K696" s="74"/>
      <c r="L696" s="74"/>
      <c r="M696" s="74"/>
      <c r="N696" s="75"/>
      <c r="O696" s="75"/>
      <c r="P696" s="75"/>
    </row>
    <row r="697" hidden="1">
      <c r="A697" s="110"/>
      <c r="B697" s="100"/>
      <c r="C697" s="101"/>
      <c r="D697" s="101"/>
      <c r="E697" s="101"/>
      <c r="F697" s="102"/>
      <c r="G697" s="108"/>
      <c r="H697" s="108"/>
      <c r="I697" s="108"/>
      <c r="J697" s="108"/>
      <c r="K697" s="74"/>
      <c r="L697" s="74"/>
      <c r="M697" s="74"/>
      <c r="N697" s="75"/>
      <c r="O697" s="75"/>
      <c r="P697" s="75"/>
    </row>
    <row r="698" hidden="1">
      <c r="A698" s="110"/>
      <c r="B698" s="100"/>
      <c r="C698" s="101"/>
      <c r="D698" s="101"/>
      <c r="E698" s="101"/>
      <c r="F698" s="102"/>
      <c r="G698" s="108"/>
      <c r="H698" s="108"/>
      <c r="I698" s="108"/>
      <c r="J698" s="108"/>
      <c r="K698" s="74"/>
      <c r="L698" s="74"/>
      <c r="M698" s="74"/>
      <c r="N698" s="75"/>
      <c r="O698" s="75"/>
      <c r="P698" s="75"/>
    </row>
    <row r="699" hidden="1">
      <c r="A699" s="110"/>
      <c r="B699" s="100"/>
      <c r="C699" s="101"/>
      <c r="D699" s="101"/>
      <c r="E699" s="101"/>
      <c r="F699" s="102"/>
      <c r="G699" s="108"/>
      <c r="H699" s="108"/>
      <c r="I699" s="108"/>
      <c r="J699" s="108"/>
      <c r="K699" s="74"/>
      <c r="L699" s="74"/>
      <c r="M699" s="74"/>
      <c r="N699" s="75"/>
      <c r="O699" s="75"/>
      <c r="P699" s="75"/>
    </row>
    <row r="700" hidden="1">
      <c r="A700" s="110"/>
      <c r="B700" s="100"/>
      <c r="C700" s="101"/>
      <c r="D700" s="101"/>
      <c r="E700" s="101"/>
      <c r="F700" s="102"/>
      <c r="G700" s="108"/>
      <c r="H700" s="108"/>
      <c r="I700" s="108"/>
      <c r="J700" s="108"/>
      <c r="K700" s="74"/>
      <c r="L700" s="74"/>
      <c r="M700" s="74"/>
      <c r="N700" s="75"/>
      <c r="O700" s="75"/>
      <c r="P700" s="75"/>
    </row>
    <row r="701" hidden="1">
      <c r="A701" s="110"/>
      <c r="B701" s="100"/>
      <c r="C701" s="101"/>
      <c r="D701" s="101"/>
      <c r="E701" s="101"/>
      <c r="F701" s="102"/>
      <c r="G701" s="108"/>
      <c r="H701" s="108"/>
      <c r="I701" s="108"/>
      <c r="J701" s="108"/>
      <c r="K701" s="74"/>
      <c r="L701" s="74"/>
      <c r="M701" s="74"/>
      <c r="N701" s="75"/>
      <c r="O701" s="75"/>
      <c r="P701" s="75"/>
    </row>
    <row r="702" hidden="1">
      <c r="A702" s="110"/>
      <c r="B702" s="100"/>
      <c r="C702" s="101"/>
      <c r="D702" s="101"/>
      <c r="E702" s="101"/>
      <c r="F702" s="102"/>
      <c r="G702" s="108"/>
      <c r="H702" s="108"/>
      <c r="I702" s="108"/>
      <c r="J702" s="108"/>
      <c r="K702" s="74"/>
      <c r="L702" s="74"/>
      <c r="M702" s="74"/>
      <c r="N702" s="75"/>
      <c r="O702" s="75"/>
      <c r="P702" s="75"/>
    </row>
    <row r="703" hidden="1">
      <c r="A703" s="110"/>
      <c r="B703" s="100"/>
      <c r="C703" s="101"/>
      <c r="D703" s="101"/>
      <c r="E703" s="101"/>
      <c r="F703" s="102"/>
      <c r="G703" s="108"/>
      <c r="H703" s="108"/>
      <c r="I703" s="108"/>
      <c r="J703" s="108"/>
      <c r="K703" s="74"/>
      <c r="L703" s="74"/>
      <c r="M703" s="74"/>
      <c r="N703" s="75"/>
      <c r="O703" s="75"/>
      <c r="P703" s="75"/>
    </row>
    <row r="704" hidden="1">
      <c r="A704" s="110"/>
      <c r="B704" s="100"/>
      <c r="C704" s="101"/>
      <c r="D704" s="101"/>
      <c r="E704" s="101"/>
      <c r="F704" s="102"/>
      <c r="G704" s="108"/>
      <c r="H704" s="108"/>
      <c r="I704" s="108"/>
      <c r="J704" s="108"/>
      <c r="K704" s="74"/>
      <c r="L704" s="74"/>
      <c r="M704" s="74"/>
      <c r="N704" s="75"/>
      <c r="O704" s="75"/>
      <c r="P704" s="75"/>
    </row>
    <row r="705" hidden="1">
      <c r="A705" s="110"/>
      <c r="B705" s="100"/>
      <c r="C705" s="101"/>
      <c r="D705" s="101"/>
      <c r="E705" s="101"/>
      <c r="F705" s="102"/>
      <c r="G705" s="108"/>
      <c r="H705" s="108"/>
      <c r="I705" s="108"/>
      <c r="J705" s="108"/>
      <c r="K705" s="74"/>
      <c r="L705" s="74"/>
      <c r="M705" s="74"/>
      <c r="N705" s="75"/>
      <c r="O705" s="75"/>
      <c r="P705" s="75"/>
    </row>
    <row r="706" hidden="1">
      <c r="A706" s="110"/>
      <c r="B706" s="100"/>
      <c r="C706" s="101"/>
      <c r="D706" s="101"/>
      <c r="E706" s="101"/>
      <c r="F706" s="102"/>
      <c r="G706" s="108"/>
      <c r="H706" s="108"/>
      <c r="I706" s="108"/>
      <c r="J706" s="108"/>
      <c r="K706" s="74"/>
      <c r="L706" s="74"/>
      <c r="M706" s="74"/>
      <c r="N706" s="75"/>
      <c r="O706" s="75"/>
      <c r="P706" s="75"/>
    </row>
    <row r="707" hidden="1">
      <c r="A707" s="110"/>
      <c r="B707" s="100"/>
      <c r="C707" s="101"/>
      <c r="D707" s="101"/>
      <c r="E707" s="101"/>
      <c r="F707" s="102"/>
      <c r="G707" s="108"/>
      <c r="H707" s="108"/>
      <c r="I707" s="108"/>
      <c r="J707" s="108"/>
      <c r="K707" s="74"/>
      <c r="L707" s="74"/>
      <c r="M707" s="74"/>
      <c r="N707" s="75"/>
      <c r="O707" s="75"/>
      <c r="P707" s="75"/>
    </row>
    <row r="708" hidden="1">
      <c r="A708" s="110"/>
      <c r="B708" s="100"/>
      <c r="C708" s="101"/>
      <c r="D708" s="101"/>
      <c r="E708" s="101"/>
      <c r="F708" s="102"/>
      <c r="G708" s="108"/>
      <c r="H708" s="108"/>
      <c r="I708" s="108"/>
      <c r="J708" s="108"/>
      <c r="K708" s="74"/>
      <c r="L708" s="74"/>
      <c r="M708" s="74"/>
      <c r="N708" s="75"/>
      <c r="O708" s="75"/>
      <c r="P708" s="75"/>
    </row>
    <row r="709" hidden="1">
      <c r="A709" s="110"/>
      <c r="B709" s="100"/>
      <c r="C709" s="101"/>
      <c r="D709" s="101"/>
      <c r="E709" s="101"/>
      <c r="F709" s="102"/>
      <c r="G709" s="108"/>
      <c r="H709" s="108"/>
      <c r="I709" s="108"/>
      <c r="J709" s="108"/>
      <c r="K709" s="74"/>
      <c r="L709" s="74"/>
      <c r="M709" s="74"/>
      <c r="N709" s="75"/>
      <c r="O709" s="75"/>
      <c r="P709" s="75"/>
    </row>
    <row r="710" hidden="1">
      <c r="A710" s="110"/>
      <c r="B710" s="100"/>
      <c r="C710" s="101"/>
      <c r="D710" s="101"/>
      <c r="E710" s="101"/>
      <c r="F710" s="102"/>
      <c r="G710" s="108"/>
      <c r="H710" s="108"/>
      <c r="I710" s="108"/>
      <c r="J710" s="108"/>
      <c r="K710" s="74"/>
      <c r="L710" s="74"/>
      <c r="M710" s="74"/>
      <c r="N710" s="75"/>
      <c r="O710" s="75"/>
      <c r="P710" s="75"/>
    </row>
    <row r="711" hidden="1">
      <c r="A711" s="110"/>
      <c r="B711" s="100"/>
      <c r="C711" s="101"/>
      <c r="D711" s="101"/>
      <c r="E711" s="101"/>
      <c r="F711" s="102"/>
      <c r="G711" s="108"/>
      <c r="H711" s="108"/>
      <c r="I711" s="108"/>
      <c r="J711" s="108"/>
      <c r="K711" s="74"/>
      <c r="L711" s="74"/>
      <c r="M711" s="74"/>
      <c r="N711" s="75"/>
      <c r="O711" s="75"/>
      <c r="P711" s="75"/>
    </row>
    <row r="712" hidden="1">
      <c r="A712" s="110"/>
      <c r="B712" s="100"/>
      <c r="C712" s="101"/>
      <c r="D712" s="101"/>
      <c r="E712" s="101"/>
      <c r="F712" s="102"/>
      <c r="G712" s="108"/>
      <c r="H712" s="108"/>
      <c r="I712" s="108"/>
      <c r="J712" s="108"/>
      <c r="K712" s="74"/>
      <c r="L712" s="74"/>
      <c r="M712" s="74"/>
      <c r="N712" s="75"/>
      <c r="O712" s="75"/>
      <c r="P712" s="75"/>
    </row>
    <row r="713" hidden="1">
      <c r="A713" s="110"/>
      <c r="B713" s="100"/>
      <c r="C713" s="101"/>
      <c r="D713" s="101"/>
      <c r="E713" s="101"/>
      <c r="F713" s="102"/>
      <c r="G713" s="108"/>
      <c r="H713" s="108"/>
      <c r="I713" s="108"/>
      <c r="J713" s="108"/>
      <c r="K713" s="74"/>
      <c r="L713" s="74"/>
      <c r="M713" s="74"/>
      <c r="N713" s="75"/>
      <c r="O713" s="75"/>
      <c r="P713" s="75"/>
    </row>
    <row r="714" hidden="1">
      <c r="A714" s="110"/>
      <c r="B714" s="100"/>
      <c r="C714" s="101"/>
      <c r="D714" s="101"/>
      <c r="E714" s="101"/>
      <c r="F714" s="102"/>
      <c r="G714" s="108"/>
      <c r="H714" s="108"/>
      <c r="I714" s="108"/>
      <c r="J714" s="108"/>
      <c r="K714" s="74"/>
      <c r="L714" s="74"/>
      <c r="M714" s="74"/>
      <c r="N714" s="75"/>
      <c r="O714" s="75"/>
      <c r="P714" s="75"/>
    </row>
    <row r="715" hidden="1">
      <c r="A715" s="110"/>
      <c r="B715" s="100"/>
      <c r="C715" s="101"/>
      <c r="D715" s="101"/>
      <c r="E715" s="101"/>
      <c r="F715" s="102"/>
      <c r="G715" s="108"/>
      <c r="H715" s="108"/>
      <c r="I715" s="108"/>
      <c r="J715" s="108"/>
      <c r="K715" s="74"/>
      <c r="L715" s="74"/>
      <c r="M715" s="74"/>
      <c r="N715" s="75"/>
      <c r="O715" s="75"/>
      <c r="P715" s="75"/>
    </row>
    <row r="716" hidden="1">
      <c r="A716" s="110"/>
      <c r="B716" s="100"/>
      <c r="C716" s="101"/>
      <c r="D716" s="101"/>
      <c r="E716" s="101"/>
      <c r="F716" s="102"/>
      <c r="G716" s="108"/>
      <c r="H716" s="108"/>
      <c r="I716" s="108"/>
      <c r="J716" s="108"/>
      <c r="K716" s="74"/>
      <c r="L716" s="74"/>
      <c r="M716" s="74"/>
      <c r="N716" s="75"/>
      <c r="O716" s="75"/>
      <c r="P716" s="75"/>
    </row>
    <row r="717" hidden="1">
      <c r="A717" s="110"/>
      <c r="B717" s="100"/>
      <c r="C717" s="101"/>
      <c r="D717" s="101"/>
      <c r="E717" s="101"/>
      <c r="F717" s="102"/>
      <c r="G717" s="108"/>
      <c r="H717" s="108"/>
      <c r="I717" s="108"/>
      <c r="J717" s="108"/>
      <c r="K717" s="74"/>
      <c r="L717" s="74"/>
      <c r="M717" s="74"/>
      <c r="N717" s="75"/>
      <c r="O717" s="75"/>
      <c r="P717" s="75"/>
    </row>
    <row r="718" hidden="1">
      <c r="A718" s="110"/>
      <c r="B718" s="100"/>
      <c r="C718" s="101"/>
      <c r="D718" s="101"/>
      <c r="E718" s="101"/>
      <c r="F718" s="102"/>
      <c r="G718" s="108"/>
      <c r="H718" s="108"/>
      <c r="I718" s="108"/>
      <c r="J718" s="108"/>
      <c r="K718" s="74"/>
      <c r="L718" s="74"/>
      <c r="M718" s="74"/>
      <c r="N718" s="75"/>
      <c r="O718" s="75"/>
      <c r="P718" s="75"/>
    </row>
    <row r="719" hidden="1">
      <c r="A719" s="110"/>
      <c r="B719" s="100"/>
      <c r="C719" s="101"/>
      <c r="D719" s="101"/>
      <c r="E719" s="101"/>
      <c r="F719" s="102"/>
      <c r="G719" s="108"/>
      <c r="H719" s="108"/>
      <c r="I719" s="108"/>
      <c r="J719" s="108"/>
      <c r="K719" s="74"/>
      <c r="L719" s="74"/>
      <c r="M719" s="74"/>
      <c r="N719" s="75"/>
      <c r="O719" s="75"/>
      <c r="P719" s="75"/>
    </row>
    <row r="720" hidden="1">
      <c r="A720" s="110"/>
      <c r="B720" s="100"/>
      <c r="C720" s="101"/>
      <c r="D720" s="101"/>
      <c r="E720" s="101"/>
      <c r="F720" s="102"/>
      <c r="G720" s="108"/>
      <c r="H720" s="108"/>
      <c r="I720" s="108"/>
      <c r="J720" s="108"/>
      <c r="K720" s="74"/>
      <c r="L720" s="74"/>
      <c r="M720" s="74"/>
      <c r="N720" s="75"/>
      <c r="O720" s="75"/>
      <c r="P720" s="75"/>
    </row>
    <row r="721" hidden="1">
      <c r="A721" s="110"/>
      <c r="B721" s="100"/>
      <c r="C721" s="101"/>
      <c r="D721" s="101"/>
      <c r="E721" s="101"/>
      <c r="F721" s="102"/>
      <c r="G721" s="108"/>
      <c r="H721" s="108"/>
      <c r="I721" s="108"/>
      <c r="J721" s="108"/>
      <c r="K721" s="74"/>
      <c r="L721" s="74"/>
      <c r="M721" s="74"/>
      <c r="N721" s="75"/>
      <c r="O721" s="75"/>
      <c r="P721" s="75"/>
    </row>
    <row r="722" hidden="1">
      <c r="A722" s="110"/>
      <c r="B722" s="100"/>
      <c r="C722" s="101"/>
      <c r="D722" s="101"/>
      <c r="E722" s="101"/>
      <c r="F722" s="102"/>
      <c r="G722" s="108"/>
      <c r="H722" s="108"/>
      <c r="I722" s="108"/>
      <c r="J722" s="108"/>
      <c r="K722" s="74"/>
      <c r="L722" s="74"/>
      <c r="M722" s="74"/>
      <c r="N722" s="75"/>
      <c r="O722" s="75"/>
      <c r="P722" s="75"/>
    </row>
    <row r="723" hidden="1">
      <c r="A723" s="110"/>
      <c r="B723" s="100"/>
      <c r="C723" s="101"/>
      <c r="D723" s="101"/>
      <c r="E723" s="101"/>
      <c r="F723" s="102"/>
      <c r="G723" s="108"/>
      <c r="H723" s="108"/>
      <c r="I723" s="108"/>
      <c r="J723" s="108"/>
      <c r="K723" s="74"/>
      <c r="L723" s="74"/>
      <c r="M723" s="74"/>
      <c r="N723" s="75"/>
      <c r="O723" s="75"/>
      <c r="P723" s="75"/>
    </row>
    <row r="724" hidden="1">
      <c r="A724" s="110"/>
      <c r="B724" s="100"/>
      <c r="C724" s="101"/>
      <c r="D724" s="101"/>
      <c r="E724" s="101"/>
      <c r="F724" s="102"/>
      <c r="G724" s="108"/>
      <c r="H724" s="108"/>
      <c r="I724" s="108"/>
      <c r="J724" s="108"/>
      <c r="K724" s="74"/>
      <c r="L724" s="74"/>
      <c r="M724" s="74"/>
      <c r="N724" s="75"/>
      <c r="O724" s="75"/>
      <c r="P724" s="75"/>
    </row>
    <row r="725" hidden="1">
      <c r="A725" s="110"/>
      <c r="B725" s="100"/>
      <c r="C725" s="101"/>
      <c r="D725" s="101"/>
      <c r="E725" s="101"/>
      <c r="F725" s="102"/>
      <c r="G725" s="108"/>
      <c r="H725" s="108"/>
      <c r="I725" s="108"/>
      <c r="J725" s="108"/>
      <c r="K725" s="74"/>
      <c r="L725" s="74"/>
      <c r="M725" s="74"/>
      <c r="N725" s="75"/>
      <c r="O725" s="75"/>
      <c r="P725" s="75"/>
    </row>
    <row r="726" hidden="1">
      <c r="A726" s="110"/>
      <c r="B726" s="100"/>
      <c r="C726" s="101"/>
      <c r="D726" s="101"/>
      <c r="E726" s="101"/>
      <c r="F726" s="102"/>
      <c r="G726" s="108"/>
      <c r="H726" s="108"/>
      <c r="I726" s="108"/>
      <c r="J726" s="108"/>
      <c r="K726" s="74"/>
      <c r="L726" s="74"/>
      <c r="M726" s="74"/>
      <c r="N726" s="75"/>
      <c r="O726" s="75"/>
      <c r="P726" s="75"/>
    </row>
    <row r="727" hidden="1">
      <c r="A727" s="110"/>
      <c r="B727" s="100"/>
      <c r="C727" s="101"/>
      <c r="D727" s="101"/>
      <c r="E727" s="101"/>
      <c r="F727" s="102"/>
      <c r="G727" s="108"/>
      <c r="H727" s="108"/>
      <c r="I727" s="108"/>
      <c r="J727" s="108"/>
      <c r="K727" s="74"/>
      <c r="L727" s="74"/>
      <c r="M727" s="74"/>
      <c r="N727" s="75"/>
      <c r="O727" s="75"/>
      <c r="P727" s="75"/>
    </row>
    <row r="728" hidden="1">
      <c r="A728" s="110"/>
      <c r="B728" s="100"/>
      <c r="C728" s="101"/>
      <c r="D728" s="101"/>
      <c r="E728" s="101"/>
      <c r="F728" s="102"/>
      <c r="G728" s="108"/>
      <c r="H728" s="108"/>
      <c r="I728" s="108"/>
      <c r="J728" s="108"/>
      <c r="K728" s="74"/>
      <c r="L728" s="74"/>
      <c r="M728" s="74"/>
      <c r="N728" s="75"/>
      <c r="O728" s="75"/>
      <c r="P728" s="75"/>
    </row>
    <row r="729" hidden="1">
      <c r="A729" s="110"/>
      <c r="B729" s="100"/>
      <c r="C729" s="101"/>
      <c r="D729" s="101"/>
      <c r="E729" s="101"/>
      <c r="F729" s="102"/>
      <c r="G729" s="108"/>
      <c r="H729" s="108"/>
      <c r="I729" s="108"/>
      <c r="J729" s="108"/>
      <c r="K729" s="74"/>
      <c r="L729" s="74"/>
      <c r="M729" s="74"/>
      <c r="N729" s="75"/>
      <c r="O729" s="75"/>
      <c r="P729" s="75"/>
    </row>
    <row r="730" hidden="1">
      <c r="A730" s="110"/>
      <c r="B730" s="100"/>
      <c r="C730" s="101"/>
      <c r="D730" s="101"/>
      <c r="E730" s="101"/>
      <c r="F730" s="102"/>
      <c r="G730" s="108"/>
      <c r="H730" s="108"/>
      <c r="I730" s="108"/>
      <c r="J730" s="108"/>
      <c r="K730" s="74"/>
      <c r="L730" s="74"/>
      <c r="M730" s="74"/>
      <c r="N730" s="75"/>
      <c r="O730" s="75"/>
      <c r="P730" s="75"/>
    </row>
    <row r="731" hidden="1">
      <c r="A731" s="110"/>
      <c r="B731" s="100"/>
      <c r="C731" s="101"/>
      <c r="D731" s="101"/>
      <c r="E731" s="101"/>
      <c r="F731" s="102"/>
      <c r="G731" s="108"/>
      <c r="H731" s="108"/>
      <c r="I731" s="108"/>
      <c r="J731" s="108"/>
      <c r="K731" s="74"/>
      <c r="L731" s="74"/>
      <c r="M731" s="74"/>
      <c r="N731" s="75"/>
      <c r="O731" s="75"/>
      <c r="P731" s="75"/>
    </row>
    <row r="732" hidden="1">
      <c r="A732" s="110"/>
      <c r="B732" s="100"/>
      <c r="C732" s="101"/>
      <c r="D732" s="101"/>
      <c r="E732" s="101"/>
      <c r="F732" s="102"/>
      <c r="G732" s="108"/>
      <c r="H732" s="108"/>
      <c r="I732" s="108"/>
      <c r="J732" s="108"/>
      <c r="K732" s="74"/>
      <c r="L732" s="74"/>
      <c r="M732" s="74"/>
      <c r="N732" s="75"/>
      <c r="O732" s="75"/>
      <c r="P732" s="75"/>
    </row>
    <row r="733" hidden="1">
      <c r="A733" s="110"/>
      <c r="B733" s="100"/>
      <c r="C733" s="101"/>
      <c r="D733" s="101"/>
      <c r="E733" s="101"/>
      <c r="F733" s="102"/>
      <c r="G733" s="108"/>
      <c r="H733" s="108"/>
      <c r="I733" s="108"/>
      <c r="J733" s="108"/>
      <c r="K733" s="74"/>
      <c r="L733" s="74"/>
      <c r="M733" s="74"/>
      <c r="N733" s="75"/>
      <c r="O733" s="75"/>
      <c r="P733" s="75"/>
    </row>
    <row r="734" hidden="1">
      <c r="A734" s="110"/>
      <c r="B734" s="100"/>
      <c r="C734" s="101"/>
      <c r="D734" s="101"/>
      <c r="E734" s="101"/>
      <c r="F734" s="102"/>
      <c r="G734" s="108"/>
      <c r="H734" s="108"/>
      <c r="I734" s="108"/>
      <c r="J734" s="108"/>
      <c r="K734" s="74"/>
      <c r="L734" s="74"/>
      <c r="M734" s="74"/>
      <c r="N734" s="75"/>
      <c r="O734" s="75"/>
      <c r="P734" s="75"/>
    </row>
    <row r="735" hidden="1">
      <c r="A735" s="110"/>
      <c r="B735" s="100"/>
      <c r="C735" s="101"/>
      <c r="D735" s="101"/>
      <c r="E735" s="101"/>
      <c r="F735" s="102"/>
      <c r="G735" s="108"/>
      <c r="H735" s="108"/>
      <c r="I735" s="108"/>
      <c r="J735" s="108"/>
      <c r="K735" s="74"/>
      <c r="L735" s="74"/>
      <c r="M735" s="74"/>
      <c r="N735" s="75"/>
      <c r="O735" s="75"/>
      <c r="P735" s="75"/>
    </row>
    <row r="736" hidden="1">
      <c r="A736" s="110"/>
      <c r="B736" s="100"/>
      <c r="C736" s="101"/>
      <c r="D736" s="101"/>
      <c r="E736" s="101"/>
      <c r="F736" s="102"/>
      <c r="G736" s="108"/>
      <c r="H736" s="108"/>
      <c r="I736" s="108"/>
      <c r="J736" s="108"/>
      <c r="K736" s="74"/>
      <c r="L736" s="74"/>
      <c r="M736" s="74"/>
      <c r="N736" s="75"/>
      <c r="O736" s="75"/>
      <c r="P736" s="75"/>
    </row>
    <row r="737" hidden="1">
      <c r="A737" s="110"/>
      <c r="B737" s="100"/>
      <c r="C737" s="101"/>
      <c r="D737" s="101"/>
      <c r="E737" s="101"/>
      <c r="F737" s="102"/>
      <c r="G737" s="108"/>
      <c r="H737" s="108"/>
      <c r="I737" s="108"/>
      <c r="J737" s="108"/>
      <c r="K737" s="74"/>
      <c r="L737" s="74"/>
      <c r="M737" s="74"/>
      <c r="N737" s="75"/>
      <c r="O737" s="75"/>
      <c r="P737" s="75"/>
    </row>
    <row r="738" hidden="1">
      <c r="A738" s="110"/>
      <c r="B738" s="100"/>
      <c r="C738" s="101"/>
      <c r="D738" s="101"/>
      <c r="E738" s="101"/>
      <c r="F738" s="102"/>
      <c r="G738" s="108"/>
      <c r="H738" s="108"/>
      <c r="I738" s="108"/>
      <c r="J738" s="108"/>
      <c r="K738" s="74"/>
      <c r="L738" s="74"/>
      <c r="M738" s="74"/>
      <c r="N738" s="75"/>
      <c r="O738" s="75"/>
      <c r="P738" s="75"/>
    </row>
    <row r="739" hidden="1">
      <c r="A739" s="110"/>
      <c r="B739" s="100"/>
      <c r="C739" s="101"/>
      <c r="D739" s="101"/>
      <c r="E739" s="101"/>
      <c r="F739" s="102"/>
      <c r="G739" s="108"/>
      <c r="H739" s="108"/>
      <c r="I739" s="108"/>
      <c r="J739" s="108"/>
      <c r="K739" s="74"/>
      <c r="L739" s="74"/>
      <c r="M739" s="74"/>
      <c r="N739" s="75"/>
      <c r="O739" s="75"/>
      <c r="P739" s="75"/>
    </row>
    <row r="740" hidden="1">
      <c r="A740" s="110"/>
      <c r="B740" s="100"/>
      <c r="C740" s="101"/>
      <c r="D740" s="101"/>
      <c r="E740" s="101"/>
      <c r="F740" s="102"/>
      <c r="G740" s="108"/>
      <c r="H740" s="108"/>
      <c r="I740" s="108"/>
      <c r="J740" s="108"/>
      <c r="K740" s="74"/>
      <c r="L740" s="74"/>
      <c r="M740" s="74"/>
      <c r="N740" s="75"/>
      <c r="O740" s="75"/>
      <c r="P740" s="75"/>
    </row>
    <row r="741" hidden="1">
      <c r="A741" s="110"/>
      <c r="B741" s="100"/>
      <c r="C741" s="101"/>
      <c r="D741" s="101"/>
      <c r="E741" s="101"/>
      <c r="F741" s="102"/>
      <c r="G741" s="108"/>
      <c r="H741" s="108"/>
      <c r="I741" s="108"/>
      <c r="J741" s="108"/>
      <c r="K741" s="74"/>
      <c r="L741" s="74"/>
      <c r="M741" s="74"/>
      <c r="N741" s="75"/>
      <c r="O741" s="75"/>
      <c r="P741" s="75"/>
    </row>
    <row r="742" hidden="1">
      <c r="A742" s="110"/>
      <c r="B742" s="100"/>
      <c r="C742" s="101"/>
      <c r="D742" s="101"/>
      <c r="E742" s="101"/>
      <c r="F742" s="102"/>
      <c r="G742" s="108"/>
      <c r="H742" s="108"/>
      <c r="I742" s="108"/>
      <c r="J742" s="108"/>
      <c r="K742" s="74"/>
      <c r="L742" s="74"/>
      <c r="M742" s="74"/>
      <c r="N742" s="75"/>
      <c r="O742" s="75"/>
      <c r="P742" s="75"/>
    </row>
    <row r="743" hidden="1">
      <c r="A743" s="110"/>
      <c r="B743" s="100"/>
      <c r="C743" s="101"/>
      <c r="D743" s="101"/>
      <c r="E743" s="101"/>
      <c r="F743" s="102"/>
      <c r="G743" s="108"/>
      <c r="H743" s="108"/>
      <c r="I743" s="108"/>
      <c r="J743" s="108"/>
      <c r="K743" s="74"/>
      <c r="L743" s="74"/>
      <c r="M743" s="74"/>
      <c r="N743" s="75"/>
      <c r="O743" s="75"/>
      <c r="P743" s="75"/>
    </row>
    <row r="744" hidden="1">
      <c r="A744" s="110"/>
      <c r="B744" s="100"/>
      <c r="C744" s="101"/>
      <c r="D744" s="101"/>
      <c r="E744" s="101"/>
      <c r="F744" s="102"/>
      <c r="G744" s="108"/>
      <c r="H744" s="108"/>
      <c r="I744" s="108"/>
      <c r="J744" s="108"/>
      <c r="K744" s="74"/>
      <c r="L744" s="74"/>
      <c r="M744" s="74"/>
      <c r="N744" s="75"/>
      <c r="O744" s="75"/>
      <c r="P744" s="75"/>
    </row>
    <row r="745" hidden="1">
      <c r="A745" s="110"/>
      <c r="B745" s="100"/>
      <c r="C745" s="101"/>
      <c r="D745" s="101"/>
      <c r="E745" s="101"/>
      <c r="F745" s="102"/>
      <c r="G745" s="108"/>
      <c r="H745" s="108"/>
      <c r="I745" s="108"/>
      <c r="J745" s="108"/>
      <c r="K745" s="74"/>
      <c r="L745" s="74"/>
      <c r="M745" s="74"/>
      <c r="N745" s="75"/>
      <c r="O745" s="75"/>
      <c r="P745" s="75"/>
    </row>
    <row r="746" hidden="1">
      <c r="A746" s="110"/>
      <c r="B746" s="100"/>
      <c r="C746" s="101"/>
      <c r="D746" s="101"/>
      <c r="E746" s="101"/>
      <c r="F746" s="102"/>
      <c r="G746" s="108"/>
      <c r="H746" s="108"/>
      <c r="I746" s="108"/>
      <c r="J746" s="108"/>
      <c r="K746" s="74"/>
      <c r="L746" s="74"/>
      <c r="M746" s="74"/>
      <c r="N746" s="75"/>
      <c r="O746" s="75"/>
      <c r="P746" s="75"/>
    </row>
    <row r="747" hidden="1">
      <c r="A747" s="110"/>
      <c r="B747" s="100"/>
      <c r="C747" s="101"/>
      <c r="D747" s="101"/>
      <c r="E747" s="101"/>
      <c r="F747" s="102"/>
      <c r="G747" s="108"/>
      <c r="H747" s="108"/>
      <c r="I747" s="108"/>
      <c r="J747" s="108"/>
      <c r="K747" s="74"/>
      <c r="L747" s="74"/>
      <c r="M747" s="74"/>
      <c r="N747" s="75"/>
      <c r="O747" s="75"/>
      <c r="P747" s="75"/>
    </row>
    <row r="748" hidden="1">
      <c r="A748" s="110"/>
      <c r="B748" s="100"/>
      <c r="C748" s="101"/>
      <c r="D748" s="101"/>
      <c r="E748" s="101"/>
      <c r="F748" s="102"/>
      <c r="G748" s="108"/>
      <c r="H748" s="108"/>
      <c r="I748" s="108"/>
      <c r="J748" s="108"/>
      <c r="K748" s="74"/>
      <c r="L748" s="74"/>
      <c r="M748" s="74"/>
      <c r="N748" s="75"/>
      <c r="O748" s="75"/>
      <c r="P748" s="75"/>
    </row>
    <row r="749" hidden="1">
      <c r="A749" s="110"/>
      <c r="B749" s="100"/>
      <c r="C749" s="101"/>
      <c r="D749" s="101"/>
      <c r="E749" s="101"/>
      <c r="F749" s="102"/>
      <c r="G749" s="108"/>
      <c r="H749" s="108"/>
      <c r="I749" s="108"/>
      <c r="J749" s="108"/>
      <c r="K749" s="74"/>
      <c r="L749" s="74"/>
      <c r="M749" s="74"/>
      <c r="N749" s="75"/>
      <c r="O749" s="75"/>
      <c r="P749" s="75"/>
    </row>
    <row r="750" hidden="1">
      <c r="A750" s="110"/>
      <c r="B750" s="100"/>
      <c r="C750" s="101"/>
      <c r="D750" s="101"/>
      <c r="E750" s="101"/>
      <c r="F750" s="102"/>
      <c r="G750" s="108"/>
      <c r="H750" s="108"/>
      <c r="I750" s="108"/>
      <c r="J750" s="108"/>
      <c r="K750" s="74"/>
      <c r="L750" s="74"/>
      <c r="M750" s="74"/>
      <c r="N750" s="75"/>
      <c r="O750" s="75"/>
      <c r="P750" s="75"/>
    </row>
    <row r="751" hidden="1">
      <c r="A751" s="110"/>
      <c r="B751" s="100"/>
      <c r="C751" s="101"/>
      <c r="D751" s="101"/>
      <c r="E751" s="101"/>
      <c r="F751" s="102"/>
      <c r="G751" s="108"/>
      <c r="H751" s="108"/>
      <c r="I751" s="108"/>
      <c r="J751" s="108"/>
      <c r="K751" s="74"/>
      <c r="L751" s="74"/>
      <c r="M751" s="74"/>
      <c r="N751" s="75"/>
      <c r="O751" s="75"/>
      <c r="P751" s="75"/>
    </row>
    <row r="752" hidden="1">
      <c r="A752" s="110"/>
      <c r="B752" s="100"/>
      <c r="C752" s="101"/>
      <c r="D752" s="101"/>
      <c r="E752" s="101"/>
      <c r="F752" s="102"/>
      <c r="G752" s="108"/>
      <c r="H752" s="108"/>
      <c r="I752" s="108"/>
      <c r="J752" s="108"/>
      <c r="K752" s="74"/>
      <c r="L752" s="74"/>
      <c r="M752" s="74"/>
      <c r="N752" s="75"/>
      <c r="O752" s="75"/>
      <c r="P752" s="75"/>
    </row>
    <row r="753" hidden="1">
      <c r="A753" s="110"/>
      <c r="B753" s="100"/>
      <c r="C753" s="101"/>
      <c r="D753" s="101"/>
      <c r="E753" s="101"/>
      <c r="F753" s="102"/>
      <c r="G753" s="108"/>
      <c r="H753" s="108"/>
      <c r="I753" s="108"/>
      <c r="J753" s="108"/>
      <c r="K753" s="74"/>
      <c r="L753" s="74"/>
      <c r="M753" s="74"/>
      <c r="N753" s="75"/>
      <c r="O753" s="75"/>
      <c r="P753" s="75"/>
    </row>
    <row r="754" hidden="1">
      <c r="A754" s="110"/>
      <c r="B754" s="100"/>
      <c r="C754" s="101"/>
      <c r="D754" s="101"/>
      <c r="E754" s="101"/>
      <c r="F754" s="102"/>
      <c r="G754" s="108"/>
      <c r="H754" s="108"/>
      <c r="I754" s="108"/>
      <c r="J754" s="108"/>
      <c r="K754" s="74"/>
      <c r="L754" s="74"/>
      <c r="M754" s="74"/>
      <c r="N754" s="75"/>
      <c r="O754" s="75"/>
      <c r="P754" s="75"/>
    </row>
    <row r="755" hidden="1">
      <c r="A755" s="110"/>
      <c r="B755" s="100"/>
      <c r="C755" s="101"/>
      <c r="D755" s="101"/>
      <c r="E755" s="101"/>
      <c r="F755" s="102"/>
      <c r="G755" s="108"/>
      <c r="H755" s="108"/>
      <c r="I755" s="108"/>
      <c r="J755" s="108"/>
      <c r="K755" s="74"/>
      <c r="L755" s="74"/>
      <c r="M755" s="74"/>
      <c r="N755" s="75"/>
      <c r="O755" s="75"/>
      <c r="P755" s="75"/>
    </row>
    <row r="756" hidden="1">
      <c r="A756" s="110"/>
      <c r="B756" s="100"/>
      <c r="C756" s="101"/>
      <c r="D756" s="101"/>
      <c r="E756" s="101"/>
      <c r="F756" s="102"/>
      <c r="G756" s="108"/>
      <c r="H756" s="108"/>
      <c r="I756" s="108"/>
      <c r="J756" s="108"/>
      <c r="K756" s="74"/>
      <c r="L756" s="74"/>
      <c r="M756" s="74"/>
      <c r="N756" s="75"/>
      <c r="O756" s="75"/>
      <c r="P756" s="75"/>
    </row>
    <row r="757" hidden="1">
      <c r="A757" s="110"/>
      <c r="B757" s="100"/>
      <c r="C757" s="101"/>
      <c r="D757" s="101"/>
      <c r="E757" s="101"/>
      <c r="F757" s="102"/>
      <c r="G757" s="108"/>
      <c r="H757" s="108"/>
      <c r="I757" s="108"/>
      <c r="J757" s="108"/>
      <c r="K757" s="74"/>
      <c r="L757" s="74"/>
      <c r="M757" s="74"/>
      <c r="N757" s="75"/>
      <c r="O757" s="75"/>
      <c r="P757" s="75"/>
    </row>
    <row r="758" hidden="1">
      <c r="A758" s="110"/>
      <c r="B758" s="100"/>
      <c r="C758" s="101"/>
      <c r="D758" s="101"/>
      <c r="E758" s="101"/>
      <c r="F758" s="102"/>
      <c r="G758" s="108"/>
      <c r="H758" s="108"/>
      <c r="I758" s="108"/>
      <c r="J758" s="108"/>
      <c r="K758" s="74"/>
      <c r="L758" s="74"/>
      <c r="M758" s="74"/>
      <c r="N758" s="75"/>
      <c r="O758" s="75"/>
      <c r="P758" s="75"/>
    </row>
    <row r="759" hidden="1">
      <c r="A759" s="110"/>
      <c r="B759" s="100"/>
      <c r="C759" s="101"/>
      <c r="D759" s="101"/>
      <c r="E759" s="101"/>
      <c r="F759" s="102"/>
      <c r="G759" s="108"/>
      <c r="H759" s="108"/>
      <c r="I759" s="108"/>
      <c r="J759" s="108"/>
      <c r="K759" s="74"/>
      <c r="L759" s="74"/>
      <c r="M759" s="74"/>
      <c r="N759" s="75"/>
      <c r="O759" s="75"/>
      <c r="P759" s="75"/>
    </row>
    <row r="760" hidden="1">
      <c r="A760" s="110"/>
      <c r="B760" s="100"/>
      <c r="C760" s="101"/>
      <c r="D760" s="101"/>
      <c r="E760" s="101"/>
      <c r="F760" s="102"/>
      <c r="G760" s="108"/>
      <c r="H760" s="108"/>
      <c r="I760" s="108"/>
      <c r="J760" s="108"/>
      <c r="K760" s="74"/>
      <c r="L760" s="74"/>
      <c r="M760" s="74"/>
      <c r="N760" s="75"/>
      <c r="O760" s="75"/>
      <c r="P760" s="75"/>
    </row>
    <row r="761" hidden="1">
      <c r="A761" s="110"/>
      <c r="B761" s="100"/>
      <c r="C761" s="101"/>
      <c r="D761" s="101"/>
      <c r="E761" s="101"/>
      <c r="F761" s="102"/>
      <c r="G761" s="108"/>
      <c r="H761" s="108"/>
      <c r="I761" s="108"/>
      <c r="J761" s="108"/>
      <c r="K761" s="74"/>
      <c r="L761" s="74"/>
      <c r="M761" s="74"/>
      <c r="N761" s="75"/>
      <c r="O761" s="75"/>
      <c r="P761" s="75"/>
    </row>
    <row r="762" hidden="1">
      <c r="A762" s="110"/>
      <c r="B762" s="100"/>
      <c r="C762" s="101"/>
      <c r="D762" s="101"/>
      <c r="E762" s="101"/>
      <c r="F762" s="102"/>
      <c r="G762" s="108"/>
      <c r="H762" s="108"/>
      <c r="I762" s="108"/>
      <c r="J762" s="108"/>
      <c r="K762" s="74"/>
      <c r="L762" s="74"/>
      <c r="M762" s="74"/>
      <c r="N762" s="75"/>
      <c r="O762" s="75"/>
      <c r="P762" s="75"/>
    </row>
    <row r="763" hidden="1">
      <c r="A763" s="110"/>
      <c r="B763" s="100"/>
      <c r="C763" s="101"/>
      <c r="D763" s="101"/>
      <c r="E763" s="101"/>
      <c r="F763" s="102"/>
      <c r="G763" s="108"/>
      <c r="H763" s="108"/>
      <c r="I763" s="108"/>
      <c r="J763" s="108"/>
      <c r="K763" s="74"/>
      <c r="L763" s="74"/>
      <c r="M763" s="74"/>
      <c r="N763" s="75"/>
      <c r="O763" s="75"/>
      <c r="P763" s="75"/>
    </row>
    <row r="764" hidden="1">
      <c r="A764" s="110"/>
      <c r="B764" s="100"/>
      <c r="C764" s="101"/>
      <c r="D764" s="101"/>
      <c r="E764" s="101"/>
      <c r="F764" s="102"/>
      <c r="G764" s="108"/>
      <c r="H764" s="108"/>
      <c r="I764" s="108"/>
      <c r="J764" s="108"/>
      <c r="K764" s="74"/>
      <c r="L764" s="74"/>
      <c r="M764" s="74"/>
      <c r="N764" s="75"/>
      <c r="O764" s="75"/>
      <c r="P764" s="75"/>
    </row>
    <row r="765" hidden="1">
      <c r="A765" s="110"/>
      <c r="B765" s="100"/>
      <c r="C765" s="101"/>
      <c r="D765" s="101"/>
      <c r="E765" s="101"/>
      <c r="F765" s="102"/>
      <c r="G765" s="108"/>
      <c r="H765" s="108"/>
      <c r="I765" s="108"/>
      <c r="J765" s="108"/>
      <c r="K765" s="74"/>
      <c r="L765" s="74"/>
      <c r="M765" s="74"/>
      <c r="N765" s="75"/>
      <c r="O765" s="75"/>
      <c r="P765" s="75"/>
    </row>
    <row r="766" hidden="1">
      <c r="A766" s="110"/>
      <c r="B766" s="100"/>
      <c r="C766" s="101"/>
      <c r="D766" s="101"/>
      <c r="E766" s="101"/>
      <c r="F766" s="102"/>
      <c r="G766" s="108"/>
      <c r="H766" s="108"/>
      <c r="I766" s="108"/>
      <c r="J766" s="108"/>
      <c r="K766" s="74"/>
      <c r="L766" s="74"/>
      <c r="M766" s="74"/>
      <c r="N766" s="75"/>
      <c r="O766" s="75"/>
      <c r="P766" s="75"/>
    </row>
    <row r="767" hidden="1">
      <c r="A767" s="110"/>
      <c r="B767" s="100"/>
      <c r="C767" s="101"/>
      <c r="D767" s="101"/>
      <c r="E767" s="101"/>
      <c r="F767" s="102"/>
      <c r="G767" s="108"/>
      <c r="H767" s="108"/>
      <c r="I767" s="108"/>
      <c r="J767" s="108"/>
      <c r="K767" s="74"/>
      <c r="L767" s="74"/>
      <c r="M767" s="74"/>
      <c r="N767" s="75"/>
      <c r="O767" s="75"/>
      <c r="P767" s="75"/>
    </row>
    <row r="768" hidden="1">
      <c r="A768" s="110"/>
      <c r="B768" s="100"/>
      <c r="C768" s="101"/>
      <c r="D768" s="101"/>
      <c r="E768" s="101"/>
      <c r="F768" s="102"/>
      <c r="G768" s="108"/>
      <c r="H768" s="108"/>
      <c r="I768" s="108"/>
      <c r="J768" s="108"/>
      <c r="K768" s="74"/>
      <c r="L768" s="74"/>
      <c r="M768" s="74"/>
      <c r="N768" s="75"/>
      <c r="O768" s="75"/>
      <c r="P768" s="75"/>
    </row>
    <row r="769" hidden="1">
      <c r="A769" s="110"/>
      <c r="B769" s="100"/>
      <c r="C769" s="101"/>
      <c r="D769" s="101"/>
      <c r="E769" s="101"/>
      <c r="F769" s="102"/>
      <c r="G769" s="108"/>
      <c r="H769" s="108"/>
      <c r="I769" s="108"/>
      <c r="J769" s="108"/>
      <c r="K769" s="74"/>
      <c r="L769" s="74"/>
      <c r="M769" s="74"/>
      <c r="N769" s="75"/>
      <c r="O769" s="75"/>
      <c r="P769" s="75"/>
    </row>
    <row r="770" hidden="1">
      <c r="A770" s="110"/>
      <c r="B770" s="100"/>
      <c r="C770" s="101"/>
      <c r="D770" s="101"/>
      <c r="E770" s="101"/>
      <c r="F770" s="102"/>
      <c r="G770" s="108"/>
      <c r="H770" s="108"/>
      <c r="I770" s="108"/>
      <c r="J770" s="108"/>
      <c r="K770" s="74"/>
      <c r="L770" s="74"/>
      <c r="M770" s="74"/>
      <c r="N770" s="75"/>
      <c r="O770" s="75"/>
      <c r="P770" s="75"/>
    </row>
    <row r="771" hidden="1">
      <c r="A771" s="110"/>
      <c r="B771" s="100"/>
      <c r="C771" s="101"/>
      <c r="D771" s="101"/>
      <c r="E771" s="101"/>
      <c r="F771" s="102"/>
      <c r="G771" s="108"/>
      <c r="H771" s="108"/>
      <c r="I771" s="108"/>
      <c r="J771" s="108"/>
      <c r="K771" s="74"/>
      <c r="L771" s="74"/>
      <c r="M771" s="74"/>
      <c r="N771" s="75"/>
      <c r="O771" s="75"/>
      <c r="P771" s="75"/>
    </row>
    <row r="772" hidden="1">
      <c r="A772" s="110"/>
      <c r="B772" s="100"/>
      <c r="C772" s="101"/>
      <c r="D772" s="101"/>
      <c r="E772" s="101"/>
      <c r="F772" s="102"/>
      <c r="G772" s="108"/>
      <c r="H772" s="108"/>
      <c r="I772" s="108"/>
      <c r="J772" s="108"/>
      <c r="K772" s="74"/>
      <c r="L772" s="74"/>
      <c r="M772" s="74"/>
      <c r="N772" s="75"/>
      <c r="O772" s="75"/>
      <c r="P772" s="75"/>
    </row>
    <row r="773" hidden="1">
      <c r="A773" s="110"/>
      <c r="B773" s="100"/>
      <c r="C773" s="101"/>
      <c r="D773" s="101"/>
      <c r="E773" s="101"/>
      <c r="F773" s="102"/>
      <c r="G773" s="108"/>
      <c r="H773" s="108"/>
      <c r="I773" s="108"/>
      <c r="J773" s="108"/>
      <c r="K773" s="74"/>
      <c r="L773" s="74"/>
      <c r="M773" s="74"/>
      <c r="N773" s="75"/>
      <c r="O773" s="75"/>
      <c r="P773" s="75"/>
    </row>
    <row r="774" hidden="1">
      <c r="A774" s="110"/>
      <c r="B774" s="100"/>
      <c r="C774" s="101"/>
      <c r="D774" s="101"/>
      <c r="E774" s="101"/>
      <c r="F774" s="102"/>
      <c r="G774" s="108"/>
      <c r="H774" s="108"/>
      <c r="I774" s="108"/>
      <c r="J774" s="108"/>
      <c r="K774" s="74"/>
      <c r="L774" s="74"/>
      <c r="M774" s="74"/>
      <c r="N774" s="75"/>
      <c r="O774" s="75"/>
      <c r="P774" s="75"/>
    </row>
    <row r="775" hidden="1">
      <c r="A775" s="110"/>
      <c r="B775" s="100"/>
      <c r="C775" s="101"/>
      <c r="D775" s="101"/>
      <c r="E775" s="101"/>
      <c r="F775" s="102"/>
      <c r="G775" s="108"/>
      <c r="H775" s="108"/>
      <c r="I775" s="108"/>
      <c r="J775" s="108"/>
      <c r="K775" s="74"/>
      <c r="L775" s="74"/>
      <c r="M775" s="74"/>
      <c r="N775" s="75"/>
      <c r="O775" s="75"/>
      <c r="P775" s="75"/>
    </row>
    <row r="776" hidden="1">
      <c r="A776" s="110"/>
      <c r="B776" s="100"/>
      <c r="C776" s="101"/>
      <c r="D776" s="101"/>
      <c r="E776" s="101"/>
      <c r="F776" s="102"/>
      <c r="G776" s="108"/>
      <c r="H776" s="108"/>
      <c r="I776" s="108"/>
      <c r="J776" s="108"/>
      <c r="K776" s="74"/>
      <c r="L776" s="74"/>
      <c r="M776" s="74"/>
      <c r="N776" s="75"/>
      <c r="O776" s="75"/>
      <c r="P776" s="75"/>
    </row>
    <row r="777" hidden="1">
      <c r="A777" s="110"/>
      <c r="B777" s="100"/>
      <c r="C777" s="101"/>
      <c r="D777" s="101"/>
      <c r="E777" s="101"/>
      <c r="F777" s="102"/>
      <c r="G777" s="108"/>
      <c r="H777" s="108"/>
      <c r="I777" s="108"/>
      <c r="J777" s="108"/>
      <c r="K777" s="74"/>
      <c r="L777" s="74"/>
      <c r="M777" s="74"/>
      <c r="N777" s="75"/>
      <c r="O777" s="75"/>
      <c r="P777" s="75"/>
    </row>
    <row r="778" hidden="1">
      <c r="A778" s="110"/>
      <c r="B778" s="100"/>
      <c r="C778" s="101"/>
      <c r="D778" s="101"/>
      <c r="E778" s="101"/>
      <c r="F778" s="102"/>
      <c r="G778" s="108"/>
      <c r="H778" s="108"/>
      <c r="I778" s="108"/>
      <c r="J778" s="108"/>
      <c r="K778" s="74"/>
      <c r="L778" s="74"/>
      <c r="M778" s="74"/>
      <c r="N778" s="75"/>
      <c r="O778" s="75"/>
      <c r="P778" s="75"/>
    </row>
    <row r="779" hidden="1">
      <c r="A779" s="110"/>
      <c r="B779" s="100"/>
      <c r="C779" s="101"/>
      <c r="D779" s="101"/>
      <c r="E779" s="101"/>
      <c r="F779" s="102"/>
      <c r="G779" s="108"/>
      <c r="H779" s="108"/>
      <c r="I779" s="108"/>
      <c r="J779" s="108"/>
      <c r="K779" s="74"/>
      <c r="L779" s="74"/>
      <c r="M779" s="74"/>
      <c r="N779" s="75"/>
      <c r="O779" s="75"/>
      <c r="P779" s="75"/>
    </row>
    <row r="780" hidden="1">
      <c r="A780" s="110"/>
      <c r="B780" s="100"/>
      <c r="C780" s="101"/>
      <c r="D780" s="101"/>
      <c r="E780" s="101"/>
      <c r="F780" s="102"/>
      <c r="G780" s="108"/>
      <c r="H780" s="108"/>
      <c r="I780" s="108"/>
      <c r="J780" s="108"/>
      <c r="K780" s="74"/>
      <c r="L780" s="74"/>
      <c r="M780" s="74"/>
      <c r="N780" s="75"/>
      <c r="O780" s="75"/>
      <c r="P780" s="75"/>
    </row>
    <row r="781" hidden="1">
      <c r="A781" s="110"/>
      <c r="B781" s="100"/>
      <c r="C781" s="101"/>
      <c r="D781" s="101"/>
      <c r="E781" s="101"/>
      <c r="F781" s="102"/>
      <c r="G781" s="108"/>
      <c r="H781" s="108"/>
      <c r="I781" s="108"/>
      <c r="J781" s="108"/>
      <c r="K781" s="74"/>
      <c r="L781" s="74"/>
      <c r="M781" s="74"/>
      <c r="N781" s="75"/>
      <c r="O781" s="75"/>
      <c r="P781" s="75"/>
    </row>
    <row r="782" hidden="1">
      <c r="A782" s="110"/>
      <c r="B782" s="100"/>
      <c r="C782" s="101"/>
      <c r="D782" s="101"/>
      <c r="E782" s="101"/>
      <c r="F782" s="102"/>
      <c r="G782" s="108"/>
      <c r="H782" s="108"/>
      <c r="I782" s="108"/>
      <c r="J782" s="108"/>
      <c r="K782" s="74"/>
      <c r="L782" s="74"/>
      <c r="M782" s="74"/>
      <c r="N782" s="75"/>
      <c r="O782" s="75"/>
      <c r="P782" s="75"/>
    </row>
    <row r="783" hidden="1">
      <c r="A783" s="110"/>
      <c r="B783" s="100"/>
      <c r="C783" s="101"/>
      <c r="D783" s="101"/>
      <c r="E783" s="101"/>
      <c r="F783" s="102"/>
      <c r="G783" s="108"/>
      <c r="H783" s="108"/>
      <c r="I783" s="108"/>
      <c r="J783" s="108"/>
      <c r="K783" s="74"/>
      <c r="L783" s="74"/>
      <c r="M783" s="74"/>
      <c r="N783" s="75"/>
      <c r="O783" s="75"/>
      <c r="P783" s="75"/>
    </row>
    <row r="784" hidden="1">
      <c r="A784" s="110"/>
      <c r="B784" s="100"/>
      <c r="C784" s="101"/>
      <c r="D784" s="101"/>
      <c r="E784" s="101"/>
      <c r="F784" s="102"/>
      <c r="G784" s="108"/>
      <c r="H784" s="108"/>
      <c r="I784" s="108"/>
      <c r="J784" s="108"/>
      <c r="K784" s="74"/>
      <c r="L784" s="74"/>
      <c r="M784" s="74"/>
      <c r="N784" s="75"/>
      <c r="O784" s="75"/>
      <c r="P784" s="75"/>
    </row>
    <row r="785" hidden="1">
      <c r="A785" s="110"/>
      <c r="B785" s="100"/>
      <c r="C785" s="101"/>
      <c r="D785" s="101"/>
      <c r="E785" s="101"/>
      <c r="F785" s="102"/>
      <c r="G785" s="108"/>
      <c r="H785" s="108"/>
      <c r="I785" s="108"/>
      <c r="J785" s="108"/>
      <c r="K785" s="74"/>
      <c r="L785" s="74"/>
      <c r="M785" s="74"/>
      <c r="N785" s="75"/>
      <c r="O785" s="75"/>
      <c r="P785" s="75"/>
    </row>
    <row r="786" hidden="1">
      <c r="A786" s="110"/>
      <c r="B786" s="100"/>
      <c r="C786" s="101"/>
      <c r="D786" s="101"/>
      <c r="E786" s="101"/>
      <c r="F786" s="102"/>
      <c r="G786" s="108"/>
      <c r="H786" s="108"/>
      <c r="I786" s="108"/>
      <c r="J786" s="108"/>
      <c r="K786" s="74"/>
      <c r="L786" s="74"/>
      <c r="M786" s="74"/>
      <c r="N786" s="75"/>
      <c r="O786" s="75"/>
      <c r="P786" s="75"/>
    </row>
    <row r="787" hidden="1">
      <c r="A787" s="110"/>
      <c r="B787" s="100"/>
      <c r="C787" s="101"/>
      <c r="D787" s="101"/>
      <c r="E787" s="101"/>
      <c r="F787" s="102"/>
      <c r="G787" s="108"/>
      <c r="H787" s="108"/>
      <c r="I787" s="108"/>
      <c r="J787" s="108"/>
      <c r="K787" s="74"/>
      <c r="L787" s="74"/>
      <c r="M787" s="74"/>
      <c r="N787" s="75"/>
      <c r="O787" s="75"/>
      <c r="P787" s="75"/>
    </row>
    <row r="788" hidden="1">
      <c r="A788" s="110"/>
      <c r="B788" s="100"/>
      <c r="C788" s="101"/>
      <c r="D788" s="101"/>
      <c r="E788" s="101"/>
      <c r="F788" s="102"/>
      <c r="G788" s="108"/>
      <c r="H788" s="108"/>
      <c r="I788" s="108"/>
      <c r="J788" s="108"/>
      <c r="K788" s="74"/>
      <c r="L788" s="74"/>
      <c r="M788" s="74"/>
      <c r="N788" s="75"/>
      <c r="O788" s="75"/>
      <c r="P788" s="75"/>
    </row>
    <row r="789" hidden="1">
      <c r="A789" s="110"/>
      <c r="B789" s="100"/>
      <c r="C789" s="101"/>
      <c r="D789" s="101"/>
      <c r="E789" s="101"/>
      <c r="F789" s="102"/>
      <c r="G789" s="108"/>
      <c r="H789" s="108"/>
      <c r="I789" s="108"/>
      <c r="J789" s="108"/>
      <c r="K789" s="74"/>
      <c r="L789" s="74"/>
      <c r="M789" s="74"/>
      <c r="N789" s="75"/>
      <c r="O789" s="75"/>
      <c r="P789" s="75"/>
    </row>
    <row r="790" hidden="1">
      <c r="A790" s="110"/>
      <c r="B790" s="100"/>
      <c r="C790" s="101"/>
      <c r="D790" s="101"/>
      <c r="E790" s="101"/>
      <c r="F790" s="102"/>
      <c r="G790" s="108"/>
      <c r="H790" s="108"/>
      <c r="I790" s="108"/>
      <c r="J790" s="108"/>
      <c r="K790" s="74"/>
      <c r="L790" s="74"/>
      <c r="M790" s="74"/>
      <c r="N790" s="75"/>
      <c r="O790" s="75"/>
      <c r="P790" s="75"/>
    </row>
    <row r="791" hidden="1">
      <c r="A791" s="110"/>
      <c r="B791" s="100"/>
      <c r="C791" s="101"/>
      <c r="D791" s="101"/>
      <c r="E791" s="101"/>
      <c r="F791" s="102"/>
      <c r="G791" s="108"/>
      <c r="H791" s="108"/>
      <c r="I791" s="108"/>
      <c r="J791" s="108"/>
      <c r="K791" s="74"/>
      <c r="L791" s="74"/>
      <c r="M791" s="74"/>
      <c r="N791" s="75"/>
      <c r="O791" s="75"/>
      <c r="P791" s="75"/>
    </row>
    <row r="792" hidden="1">
      <c r="A792" s="110"/>
      <c r="B792" s="100"/>
      <c r="C792" s="101"/>
      <c r="D792" s="101"/>
      <c r="E792" s="101"/>
      <c r="F792" s="102"/>
      <c r="G792" s="108"/>
      <c r="H792" s="108"/>
      <c r="I792" s="108"/>
      <c r="J792" s="108"/>
      <c r="K792" s="74"/>
      <c r="L792" s="74"/>
      <c r="M792" s="74"/>
      <c r="N792" s="75"/>
      <c r="O792" s="75"/>
      <c r="P792" s="75"/>
    </row>
    <row r="793" hidden="1">
      <c r="A793" s="110"/>
      <c r="B793" s="100"/>
      <c r="C793" s="101"/>
      <c r="D793" s="101"/>
      <c r="E793" s="101"/>
      <c r="F793" s="102"/>
      <c r="G793" s="108"/>
      <c r="H793" s="108"/>
      <c r="I793" s="108"/>
      <c r="J793" s="108"/>
      <c r="K793" s="74"/>
      <c r="L793" s="74"/>
      <c r="M793" s="74"/>
      <c r="N793" s="75"/>
      <c r="O793" s="75"/>
      <c r="P793" s="75"/>
    </row>
    <row r="794" hidden="1">
      <c r="A794" s="110"/>
      <c r="B794" s="100"/>
      <c r="C794" s="101"/>
      <c r="D794" s="101"/>
      <c r="E794" s="101"/>
      <c r="F794" s="102"/>
      <c r="G794" s="108"/>
      <c r="H794" s="108"/>
      <c r="I794" s="108"/>
      <c r="J794" s="108"/>
      <c r="K794" s="74"/>
      <c r="L794" s="74"/>
      <c r="M794" s="74"/>
      <c r="N794" s="75"/>
      <c r="O794" s="75"/>
      <c r="P794" s="75"/>
    </row>
    <row r="795" hidden="1">
      <c r="A795" s="110"/>
      <c r="B795" s="100"/>
      <c r="C795" s="101"/>
      <c r="D795" s="101"/>
      <c r="E795" s="101"/>
      <c r="F795" s="102"/>
      <c r="G795" s="108"/>
      <c r="H795" s="108"/>
      <c r="I795" s="108"/>
      <c r="J795" s="108"/>
      <c r="K795" s="74"/>
      <c r="L795" s="74"/>
      <c r="M795" s="74"/>
      <c r="N795" s="75"/>
      <c r="O795" s="75"/>
      <c r="P795" s="75"/>
    </row>
    <row r="796" hidden="1">
      <c r="A796" s="110"/>
      <c r="B796" s="100"/>
      <c r="C796" s="101"/>
      <c r="D796" s="101"/>
      <c r="E796" s="101"/>
      <c r="F796" s="102"/>
      <c r="G796" s="108"/>
      <c r="H796" s="108"/>
      <c r="I796" s="108"/>
      <c r="J796" s="108"/>
      <c r="K796" s="74"/>
      <c r="L796" s="74"/>
      <c r="M796" s="74"/>
      <c r="N796" s="75"/>
      <c r="O796" s="75"/>
      <c r="P796" s="75"/>
    </row>
    <row r="797" hidden="1">
      <c r="A797" s="110"/>
      <c r="B797" s="100"/>
      <c r="C797" s="101"/>
      <c r="D797" s="101"/>
      <c r="E797" s="101"/>
      <c r="F797" s="102"/>
      <c r="G797" s="108"/>
      <c r="H797" s="108"/>
      <c r="I797" s="108"/>
      <c r="J797" s="108"/>
      <c r="K797" s="74"/>
      <c r="L797" s="74"/>
      <c r="M797" s="74"/>
      <c r="N797" s="75"/>
      <c r="O797" s="75"/>
      <c r="P797" s="75"/>
    </row>
    <row r="798" hidden="1">
      <c r="A798" s="110"/>
      <c r="B798" s="100"/>
      <c r="C798" s="101"/>
      <c r="D798" s="101"/>
      <c r="E798" s="101"/>
      <c r="F798" s="102"/>
      <c r="G798" s="108"/>
      <c r="H798" s="108"/>
      <c r="I798" s="108"/>
      <c r="J798" s="108"/>
      <c r="K798" s="74"/>
      <c r="L798" s="74"/>
      <c r="M798" s="74"/>
      <c r="N798" s="75"/>
      <c r="O798" s="75"/>
      <c r="P798" s="75"/>
    </row>
    <row r="799" hidden="1">
      <c r="A799" s="110"/>
      <c r="B799" s="100"/>
      <c r="C799" s="101"/>
      <c r="D799" s="101"/>
      <c r="E799" s="101"/>
      <c r="F799" s="102"/>
      <c r="G799" s="108"/>
      <c r="H799" s="108"/>
      <c r="I799" s="108"/>
      <c r="J799" s="108"/>
      <c r="K799" s="74"/>
      <c r="L799" s="74"/>
      <c r="M799" s="74"/>
      <c r="N799" s="75"/>
      <c r="O799" s="75"/>
      <c r="P799" s="75"/>
    </row>
    <row r="800" hidden="1">
      <c r="A800" s="110"/>
      <c r="B800" s="100"/>
      <c r="C800" s="101"/>
      <c r="D800" s="101"/>
      <c r="E800" s="101"/>
      <c r="F800" s="102"/>
      <c r="G800" s="108"/>
      <c r="H800" s="108"/>
      <c r="I800" s="108"/>
      <c r="J800" s="108"/>
      <c r="K800" s="74"/>
      <c r="L800" s="74"/>
      <c r="M800" s="74"/>
      <c r="N800" s="75"/>
      <c r="O800" s="75"/>
      <c r="P800" s="75"/>
    </row>
    <row r="801" hidden="1">
      <c r="A801" s="110"/>
      <c r="B801" s="100"/>
      <c r="C801" s="101"/>
      <c r="D801" s="101"/>
      <c r="E801" s="101"/>
      <c r="F801" s="102"/>
      <c r="G801" s="108"/>
      <c r="H801" s="108"/>
      <c r="I801" s="108"/>
      <c r="J801" s="108"/>
      <c r="K801" s="74"/>
      <c r="L801" s="74"/>
      <c r="M801" s="74"/>
      <c r="N801" s="75"/>
      <c r="O801" s="75"/>
      <c r="P801" s="75"/>
    </row>
    <row r="802" hidden="1">
      <c r="A802" s="110"/>
      <c r="B802" s="100"/>
      <c r="C802" s="101"/>
      <c r="D802" s="101"/>
      <c r="E802" s="101"/>
      <c r="F802" s="102"/>
      <c r="G802" s="108"/>
      <c r="H802" s="108"/>
      <c r="I802" s="108"/>
      <c r="J802" s="108"/>
      <c r="K802" s="74"/>
      <c r="L802" s="74"/>
      <c r="M802" s="74"/>
      <c r="N802" s="75"/>
      <c r="O802" s="75"/>
      <c r="P802" s="75"/>
    </row>
    <row r="803" hidden="1">
      <c r="A803" s="110"/>
      <c r="B803" s="100"/>
      <c r="C803" s="101"/>
      <c r="D803" s="101"/>
      <c r="E803" s="101"/>
      <c r="F803" s="102"/>
      <c r="G803" s="108"/>
      <c r="H803" s="108"/>
      <c r="I803" s="108"/>
      <c r="J803" s="108"/>
      <c r="K803" s="74"/>
      <c r="L803" s="74"/>
      <c r="M803" s="74"/>
      <c r="N803" s="75"/>
      <c r="O803" s="75"/>
      <c r="P803" s="75"/>
    </row>
    <row r="804" hidden="1">
      <c r="A804" s="110"/>
      <c r="B804" s="100"/>
      <c r="C804" s="101"/>
      <c r="D804" s="101"/>
      <c r="E804" s="101"/>
      <c r="F804" s="102"/>
      <c r="G804" s="108"/>
      <c r="H804" s="108"/>
      <c r="I804" s="108"/>
      <c r="J804" s="108"/>
      <c r="K804" s="74"/>
      <c r="L804" s="74"/>
      <c r="M804" s="74"/>
      <c r="N804" s="75"/>
      <c r="O804" s="75"/>
      <c r="P804" s="75"/>
    </row>
    <row r="805" hidden="1">
      <c r="A805" s="110"/>
      <c r="B805" s="100"/>
      <c r="C805" s="101"/>
      <c r="D805" s="101"/>
      <c r="E805" s="101"/>
      <c r="F805" s="102"/>
      <c r="G805" s="108"/>
      <c r="H805" s="108"/>
      <c r="I805" s="108"/>
      <c r="J805" s="108"/>
      <c r="K805" s="74"/>
      <c r="L805" s="74"/>
      <c r="M805" s="74"/>
      <c r="N805" s="75"/>
      <c r="O805" s="75"/>
      <c r="P805" s="75"/>
    </row>
    <row r="806" hidden="1">
      <c r="A806" s="110"/>
      <c r="B806" s="100"/>
      <c r="C806" s="101"/>
      <c r="D806" s="101"/>
      <c r="E806" s="101"/>
      <c r="F806" s="102"/>
      <c r="G806" s="108"/>
      <c r="H806" s="108"/>
      <c r="I806" s="108"/>
      <c r="J806" s="108"/>
      <c r="K806" s="74"/>
      <c r="L806" s="74"/>
      <c r="M806" s="74"/>
      <c r="N806" s="75"/>
      <c r="O806" s="75"/>
      <c r="P806" s="75"/>
    </row>
    <row r="807" hidden="1">
      <c r="A807" s="110"/>
      <c r="B807" s="100"/>
      <c r="C807" s="101"/>
      <c r="D807" s="101"/>
      <c r="E807" s="101"/>
      <c r="F807" s="102"/>
      <c r="G807" s="108"/>
      <c r="H807" s="108"/>
      <c r="I807" s="108"/>
      <c r="J807" s="108"/>
      <c r="K807" s="74"/>
      <c r="L807" s="74"/>
      <c r="M807" s="74"/>
      <c r="N807" s="75"/>
      <c r="O807" s="75"/>
      <c r="P807" s="75"/>
    </row>
    <row r="808" hidden="1">
      <c r="A808" s="110"/>
      <c r="B808" s="100"/>
      <c r="C808" s="101"/>
      <c r="D808" s="101"/>
      <c r="E808" s="101"/>
      <c r="F808" s="102"/>
      <c r="G808" s="108"/>
      <c r="H808" s="108"/>
      <c r="I808" s="108"/>
      <c r="J808" s="108"/>
      <c r="K808" s="74"/>
      <c r="L808" s="74"/>
      <c r="M808" s="74"/>
      <c r="N808" s="75"/>
      <c r="O808" s="75"/>
      <c r="P808" s="75"/>
    </row>
    <row r="809" hidden="1">
      <c r="A809" s="110"/>
      <c r="B809" s="100"/>
      <c r="C809" s="101"/>
      <c r="D809" s="101"/>
      <c r="E809" s="101"/>
      <c r="F809" s="102"/>
      <c r="G809" s="108"/>
      <c r="H809" s="108"/>
      <c r="I809" s="108"/>
      <c r="J809" s="108"/>
      <c r="K809" s="74"/>
      <c r="L809" s="74"/>
      <c r="M809" s="74"/>
      <c r="N809" s="75"/>
      <c r="O809" s="75"/>
      <c r="P809" s="75"/>
    </row>
    <row r="810" hidden="1">
      <c r="A810" s="110"/>
      <c r="B810" s="100"/>
      <c r="C810" s="101"/>
      <c r="D810" s="101"/>
      <c r="E810" s="101"/>
      <c r="F810" s="102"/>
      <c r="G810" s="108"/>
      <c r="H810" s="108"/>
      <c r="I810" s="108"/>
      <c r="J810" s="108"/>
      <c r="K810" s="74"/>
      <c r="L810" s="74"/>
      <c r="M810" s="74"/>
      <c r="N810" s="75"/>
      <c r="O810" s="75"/>
      <c r="P810" s="75"/>
    </row>
    <row r="811" hidden="1">
      <c r="A811" s="110"/>
      <c r="B811" s="100"/>
      <c r="C811" s="101"/>
      <c r="D811" s="101"/>
      <c r="E811" s="101"/>
      <c r="F811" s="102"/>
      <c r="G811" s="108"/>
      <c r="H811" s="108"/>
      <c r="I811" s="108"/>
      <c r="J811" s="108"/>
      <c r="K811" s="74"/>
      <c r="L811" s="74"/>
      <c r="M811" s="74"/>
      <c r="N811" s="75"/>
      <c r="O811" s="75"/>
      <c r="P811" s="75"/>
    </row>
    <row r="812" hidden="1">
      <c r="A812" s="110"/>
      <c r="B812" s="100"/>
      <c r="C812" s="101"/>
      <c r="D812" s="101"/>
      <c r="E812" s="101"/>
      <c r="F812" s="102"/>
      <c r="G812" s="108"/>
      <c r="H812" s="108"/>
      <c r="I812" s="108"/>
      <c r="J812" s="108"/>
      <c r="K812" s="74"/>
      <c r="L812" s="74"/>
      <c r="M812" s="74"/>
      <c r="N812" s="75"/>
      <c r="O812" s="75"/>
      <c r="P812" s="75"/>
    </row>
    <row r="813" hidden="1">
      <c r="A813" s="110"/>
      <c r="B813" s="100"/>
      <c r="C813" s="101"/>
      <c r="D813" s="101"/>
      <c r="E813" s="101"/>
      <c r="F813" s="102"/>
      <c r="G813" s="108"/>
      <c r="H813" s="108"/>
      <c r="I813" s="108"/>
      <c r="J813" s="108"/>
      <c r="K813" s="74"/>
      <c r="L813" s="74"/>
      <c r="M813" s="74"/>
      <c r="N813" s="75"/>
      <c r="O813" s="75"/>
      <c r="P813" s="75"/>
    </row>
    <row r="814" hidden="1">
      <c r="A814" s="110"/>
      <c r="B814" s="100"/>
      <c r="C814" s="101"/>
      <c r="D814" s="101"/>
      <c r="E814" s="101"/>
      <c r="F814" s="102"/>
      <c r="G814" s="108"/>
      <c r="H814" s="108"/>
      <c r="I814" s="108"/>
      <c r="J814" s="108"/>
      <c r="K814" s="74"/>
      <c r="L814" s="74"/>
      <c r="M814" s="74"/>
      <c r="N814" s="75"/>
      <c r="O814" s="75"/>
      <c r="P814" s="75"/>
    </row>
    <row r="815" hidden="1">
      <c r="A815" s="110"/>
      <c r="B815" s="100"/>
      <c r="C815" s="101"/>
      <c r="D815" s="101"/>
      <c r="E815" s="101"/>
      <c r="F815" s="102"/>
      <c r="G815" s="108"/>
      <c r="H815" s="108"/>
      <c r="I815" s="108"/>
      <c r="J815" s="108"/>
      <c r="K815" s="74"/>
      <c r="L815" s="74"/>
      <c r="M815" s="74"/>
      <c r="N815" s="75"/>
      <c r="O815" s="75"/>
      <c r="P815" s="75"/>
    </row>
    <row r="816" hidden="1">
      <c r="A816" s="110"/>
      <c r="B816" s="100"/>
      <c r="C816" s="101"/>
      <c r="D816" s="101"/>
      <c r="E816" s="101"/>
      <c r="F816" s="102"/>
      <c r="G816" s="108"/>
      <c r="H816" s="108"/>
      <c r="I816" s="108"/>
      <c r="J816" s="108"/>
      <c r="K816" s="74"/>
      <c r="L816" s="74"/>
      <c r="M816" s="74"/>
      <c r="N816" s="75"/>
      <c r="O816" s="75"/>
      <c r="P816" s="75"/>
    </row>
    <row r="817" hidden="1">
      <c r="A817" s="110"/>
      <c r="B817" s="100"/>
      <c r="C817" s="101"/>
      <c r="D817" s="101"/>
      <c r="E817" s="101"/>
      <c r="F817" s="102"/>
      <c r="G817" s="108"/>
      <c r="H817" s="108"/>
      <c r="I817" s="108"/>
      <c r="J817" s="108"/>
      <c r="K817" s="74"/>
      <c r="L817" s="74"/>
      <c r="M817" s="74"/>
      <c r="N817" s="75"/>
      <c r="O817" s="75"/>
      <c r="P817" s="75"/>
    </row>
    <row r="818" hidden="1">
      <c r="A818" s="110"/>
      <c r="B818" s="100"/>
      <c r="C818" s="101"/>
      <c r="D818" s="101"/>
      <c r="E818" s="101"/>
      <c r="F818" s="102"/>
      <c r="G818" s="108"/>
      <c r="H818" s="108"/>
      <c r="I818" s="108"/>
      <c r="J818" s="108"/>
      <c r="K818" s="74"/>
      <c r="L818" s="74"/>
      <c r="M818" s="74"/>
      <c r="N818" s="75"/>
      <c r="O818" s="75"/>
      <c r="P818" s="75"/>
    </row>
    <row r="819" hidden="1">
      <c r="A819" s="110"/>
      <c r="B819" s="100"/>
      <c r="C819" s="101"/>
      <c r="D819" s="101"/>
      <c r="E819" s="101"/>
      <c r="F819" s="102"/>
      <c r="G819" s="108"/>
      <c r="H819" s="108"/>
      <c r="I819" s="108"/>
      <c r="J819" s="108"/>
      <c r="K819" s="74"/>
      <c r="L819" s="74"/>
      <c r="M819" s="74"/>
      <c r="N819" s="75"/>
      <c r="O819" s="75"/>
      <c r="P819" s="75"/>
    </row>
    <row r="820" hidden="1">
      <c r="A820" s="110"/>
      <c r="B820" s="100"/>
      <c r="C820" s="101"/>
      <c r="D820" s="101"/>
      <c r="E820" s="101"/>
      <c r="F820" s="102"/>
      <c r="G820" s="108"/>
      <c r="H820" s="108"/>
      <c r="I820" s="108"/>
      <c r="J820" s="108"/>
      <c r="K820" s="74"/>
      <c r="L820" s="74"/>
      <c r="M820" s="74"/>
      <c r="N820" s="75"/>
      <c r="O820" s="75"/>
      <c r="P820" s="75"/>
    </row>
    <row r="821" hidden="1">
      <c r="A821" s="110"/>
      <c r="B821" s="100"/>
      <c r="C821" s="101"/>
      <c r="D821" s="101"/>
      <c r="E821" s="101"/>
      <c r="F821" s="102"/>
      <c r="G821" s="108"/>
      <c r="H821" s="108"/>
      <c r="I821" s="108"/>
      <c r="J821" s="108"/>
      <c r="K821" s="74"/>
      <c r="L821" s="74"/>
      <c r="M821" s="74"/>
      <c r="N821" s="75"/>
      <c r="O821" s="75"/>
      <c r="P821" s="75"/>
    </row>
    <row r="822" hidden="1">
      <c r="A822" s="110"/>
      <c r="B822" s="100"/>
      <c r="C822" s="101"/>
      <c r="D822" s="101"/>
      <c r="E822" s="101"/>
      <c r="F822" s="102"/>
      <c r="G822" s="108"/>
      <c r="H822" s="108"/>
      <c r="I822" s="108"/>
      <c r="J822" s="108"/>
      <c r="K822" s="74"/>
      <c r="L822" s="74"/>
      <c r="M822" s="74"/>
      <c r="N822" s="75"/>
      <c r="O822" s="75"/>
      <c r="P822" s="75"/>
    </row>
    <row r="823" hidden="1">
      <c r="A823" s="110"/>
      <c r="B823" s="100"/>
      <c r="C823" s="101"/>
      <c r="D823" s="101"/>
      <c r="E823" s="101"/>
      <c r="F823" s="102"/>
      <c r="G823" s="108"/>
      <c r="H823" s="108"/>
      <c r="I823" s="108"/>
      <c r="J823" s="108"/>
      <c r="K823" s="74"/>
      <c r="L823" s="74"/>
      <c r="M823" s="74"/>
      <c r="N823" s="75"/>
      <c r="O823" s="75"/>
      <c r="P823" s="75"/>
    </row>
    <row r="824" hidden="1">
      <c r="A824" s="110"/>
      <c r="B824" s="100"/>
      <c r="C824" s="101"/>
      <c r="D824" s="101"/>
      <c r="E824" s="101"/>
      <c r="F824" s="102"/>
      <c r="G824" s="108"/>
      <c r="H824" s="108"/>
      <c r="I824" s="108"/>
      <c r="J824" s="108"/>
      <c r="K824" s="74"/>
      <c r="L824" s="74"/>
      <c r="M824" s="74"/>
      <c r="N824" s="75"/>
      <c r="O824" s="75"/>
      <c r="P824" s="75"/>
    </row>
    <row r="825" hidden="1">
      <c r="A825" s="110"/>
      <c r="B825" s="100"/>
      <c r="C825" s="101"/>
      <c r="D825" s="101"/>
      <c r="E825" s="101"/>
      <c r="F825" s="102"/>
      <c r="G825" s="108"/>
      <c r="H825" s="108"/>
      <c r="I825" s="108"/>
      <c r="J825" s="108"/>
      <c r="K825" s="74"/>
      <c r="L825" s="74"/>
      <c r="M825" s="74"/>
      <c r="N825" s="75"/>
      <c r="O825" s="75"/>
      <c r="P825" s="75"/>
    </row>
    <row r="826" hidden="1">
      <c r="A826" s="110"/>
      <c r="B826" s="100"/>
      <c r="C826" s="101"/>
      <c r="D826" s="101"/>
      <c r="E826" s="101"/>
      <c r="F826" s="102"/>
      <c r="G826" s="108"/>
      <c r="H826" s="108"/>
      <c r="I826" s="108"/>
      <c r="J826" s="108"/>
      <c r="K826" s="74"/>
      <c r="L826" s="74"/>
      <c r="M826" s="74"/>
      <c r="N826" s="75"/>
      <c r="O826" s="75"/>
      <c r="P826" s="75"/>
    </row>
    <row r="827" hidden="1">
      <c r="A827" s="110"/>
      <c r="B827" s="100"/>
      <c r="C827" s="101"/>
      <c r="D827" s="101"/>
      <c r="E827" s="101"/>
      <c r="F827" s="102"/>
      <c r="G827" s="108"/>
      <c r="H827" s="108"/>
      <c r="I827" s="108"/>
      <c r="J827" s="108"/>
      <c r="K827" s="74"/>
      <c r="L827" s="74"/>
      <c r="M827" s="74"/>
      <c r="N827" s="75"/>
      <c r="O827" s="75"/>
      <c r="P827" s="75"/>
    </row>
    <row r="828" hidden="1">
      <c r="A828" s="110"/>
      <c r="B828" s="100"/>
      <c r="C828" s="101"/>
      <c r="D828" s="101"/>
      <c r="E828" s="101"/>
      <c r="F828" s="102"/>
      <c r="G828" s="108"/>
      <c r="H828" s="108"/>
      <c r="I828" s="108"/>
      <c r="J828" s="108"/>
      <c r="K828" s="74"/>
      <c r="L828" s="74"/>
      <c r="M828" s="74"/>
      <c r="N828" s="75"/>
      <c r="O828" s="75"/>
      <c r="P828" s="75"/>
    </row>
    <row r="829" hidden="1">
      <c r="A829" s="110"/>
      <c r="B829" s="100"/>
      <c r="C829" s="101"/>
      <c r="D829" s="101"/>
      <c r="E829" s="101"/>
      <c r="F829" s="102"/>
      <c r="G829" s="108"/>
      <c r="H829" s="108"/>
      <c r="I829" s="108"/>
      <c r="J829" s="108"/>
      <c r="K829" s="74"/>
      <c r="L829" s="74"/>
      <c r="M829" s="74"/>
      <c r="N829" s="75"/>
      <c r="O829" s="75"/>
      <c r="P829" s="75"/>
    </row>
    <row r="830" hidden="1">
      <c r="A830" s="110"/>
      <c r="B830" s="100"/>
      <c r="C830" s="101"/>
      <c r="D830" s="101"/>
      <c r="E830" s="101"/>
      <c r="F830" s="102"/>
      <c r="G830" s="108"/>
      <c r="H830" s="108"/>
      <c r="I830" s="108"/>
      <c r="J830" s="108"/>
      <c r="K830" s="74"/>
      <c r="L830" s="74"/>
      <c r="M830" s="74"/>
      <c r="N830" s="75"/>
      <c r="O830" s="75"/>
      <c r="P830" s="75"/>
    </row>
    <row r="831" hidden="1">
      <c r="A831" s="110"/>
      <c r="B831" s="100"/>
      <c r="C831" s="101"/>
      <c r="D831" s="101"/>
      <c r="E831" s="101"/>
      <c r="F831" s="102"/>
      <c r="G831" s="108"/>
      <c r="H831" s="108"/>
      <c r="I831" s="108"/>
      <c r="J831" s="108"/>
      <c r="K831" s="74"/>
      <c r="L831" s="74"/>
      <c r="M831" s="74"/>
      <c r="N831" s="75"/>
      <c r="O831" s="75"/>
      <c r="P831" s="75"/>
    </row>
    <row r="832" hidden="1">
      <c r="A832" s="110"/>
      <c r="B832" s="100"/>
      <c r="C832" s="101"/>
      <c r="D832" s="101"/>
      <c r="E832" s="101"/>
      <c r="F832" s="102"/>
      <c r="G832" s="108"/>
      <c r="H832" s="108"/>
      <c r="I832" s="108"/>
      <c r="J832" s="108"/>
      <c r="K832" s="74"/>
      <c r="L832" s="74"/>
      <c r="M832" s="74"/>
      <c r="N832" s="75"/>
      <c r="O832" s="75"/>
      <c r="P832" s="75"/>
    </row>
    <row r="833" hidden="1">
      <c r="A833" s="110"/>
      <c r="B833" s="100"/>
      <c r="C833" s="101"/>
      <c r="D833" s="101"/>
      <c r="E833" s="101"/>
      <c r="F833" s="102"/>
      <c r="G833" s="108"/>
      <c r="H833" s="108"/>
      <c r="I833" s="108"/>
      <c r="J833" s="108"/>
      <c r="K833" s="74"/>
      <c r="L833" s="74"/>
      <c r="M833" s="74"/>
      <c r="N833" s="75"/>
      <c r="O833" s="75"/>
      <c r="P833" s="75"/>
    </row>
    <row r="834" hidden="1">
      <c r="A834" s="110"/>
      <c r="B834" s="100"/>
      <c r="C834" s="101"/>
      <c r="D834" s="101"/>
      <c r="E834" s="101"/>
      <c r="F834" s="102"/>
      <c r="G834" s="108"/>
      <c r="H834" s="108"/>
      <c r="I834" s="108"/>
      <c r="J834" s="108"/>
      <c r="K834" s="74"/>
      <c r="L834" s="74"/>
      <c r="M834" s="74"/>
      <c r="N834" s="75"/>
      <c r="O834" s="75"/>
      <c r="P834" s="75"/>
    </row>
    <row r="835" hidden="1">
      <c r="A835" s="110"/>
      <c r="B835" s="100"/>
      <c r="C835" s="101"/>
      <c r="D835" s="101"/>
      <c r="E835" s="101"/>
      <c r="F835" s="102"/>
      <c r="G835" s="108"/>
      <c r="H835" s="108"/>
      <c r="I835" s="108"/>
      <c r="J835" s="108"/>
      <c r="K835" s="74"/>
      <c r="L835" s="74"/>
      <c r="M835" s="74"/>
      <c r="N835" s="75"/>
      <c r="O835" s="75"/>
      <c r="P835" s="75"/>
    </row>
    <row r="836" hidden="1">
      <c r="A836" s="110"/>
      <c r="B836" s="100"/>
      <c r="C836" s="101"/>
      <c r="D836" s="101"/>
      <c r="E836" s="101"/>
      <c r="F836" s="102"/>
      <c r="G836" s="108"/>
      <c r="H836" s="108"/>
      <c r="I836" s="108"/>
      <c r="J836" s="108"/>
      <c r="K836" s="74"/>
      <c r="L836" s="74"/>
      <c r="M836" s="74"/>
      <c r="N836" s="75"/>
      <c r="O836" s="75"/>
      <c r="P836" s="75"/>
    </row>
    <row r="837" hidden="1">
      <c r="A837" s="110"/>
      <c r="B837" s="100"/>
      <c r="C837" s="101"/>
      <c r="D837" s="101"/>
      <c r="E837" s="101"/>
      <c r="F837" s="102"/>
      <c r="G837" s="108"/>
      <c r="H837" s="108"/>
      <c r="I837" s="108"/>
      <c r="J837" s="108"/>
      <c r="K837" s="74"/>
      <c r="L837" s="74"/>
      <c r="M837" s="74"/>
      <c r="N837" s="75"/>
      <c r="O837" s="75"/>
      <c r="P837" s="75"/>
    </row>
    <row r="838" hidden="1">
      <c r="A838" s="110"/>
      <c r="B838" s="100"/>
      <c r="C838" s="101"/>
      <c r="D838" s="101"/>
      <c r="E838" s="101"/>
      <c r="F838" s="102"/>
      <c r="G838" s="108"/>
      <c r="H838" s="108"/>
      <c r="I838" s="108"/>
      <c r="J838" s="108"/>
      <c r="K838" s="74"/>
      <c r="L838" s="74"/>
      <c r="M838" s="74"/>
      <c r="N838" s="75"/>
      <c r="O838" s="75"/>
      <c r="P838" s="75"/>
    </row>
    <row r="839" hidden="1">
      <c r="A839" s="110"/>
      <c r="B839" s="100"/>
      <c r="C839" s="101"/>
      <c r="D839" s="101"/>
      <c r="E839" s="101"/>
      <c r="F839" s="102"/>
      <c r="G839" s="108"/>
      <c r="H839" s="108"/>
      <c r="I839" s="108"/>
      <c r="J839" s="108"/>
      <c r="K839" s="74"/>
      <c r="L839" s="74"/>
      <c r="M839" s="74"/>
      <c r="N839" s="75"/>
      <c r="O839" s="75"/>
      <c r="P839" s="75"/>
    </row>
    <row r="840" hidden="1">
      <c r="A840" s="110"/>
      <c r="B840" s="100"/>
      <c r="C840" s="101"/>
      <c r="D840" s="101"/>
      <c r="E840" s="101"/>
      <c r="F840" s="102"/>
      <c r="G840" s="108"/>
      <c r="H840" s="108"/>
      <c r="I840" s="108"/>
      <c r="J840" s="108"/>
      <c r="K840" s="74"/>
      <c r="L840" s="74"/>
      <c r="M840" s="74"/>
      <c r="N840" s="75"/>
      <c r="O840" s="75"/>
      <c r="P840" s="75"/>
    </row>
    <row r="841" hidden="1">
      <c r="A841" s="110"/>
      <c r="B841" s="100"/>
      <c r="C841" s="101"/>
      <c r="D841" s="101"/>
      <c r="E841" s="101"/>
      <c r="F841" s="102"/>
      <c r="G841" s="108"/>
      <c r="H841" s="108"/>
      <c r="I841" s="108"/>
      <c r="J841" s="108"/>
      <c r="K841" s="74"/>
      <c r="L841" s="74"/>
      <c r="M841" s="74"/>
      <c r="N841" s="75"/>
      <c r="O841" s="75"/>
      <c r="P841" s="75"/>
    </row>
    <row r="842" hidden="1">
      <c r="A842" s="110"/>
      <c r="B842" s="100"/>
      <c r="C842" s="101"/>
      <c r="D842" s="101"/>
      <c r="E842" s="101"/>
      <c r="F842" s="102"/>
      <c r="G842" s="108"/>
      <c r="H842" s="108"/>
      <c r="I842" s="108"/>
      <c r="J842" s="108"/>
      <c r="K842" s="74"/>
      <c r="L842" s="74"/>
      <c r="M842" s="74"/>
      <c r="N842" s="75"/>
      <c r="O842" s="75"/>
      <c r="P842" s="75"/>
    </row>
    <row r="843" hidden="1">
      <c r="A843" s="110"/>
      <c r="B843" s="100"/>
      <c r="C843" s="101"/>
      <c r="D843" s="101"/>
      <c r="E843" s="101"/>
      <c r="F843" s="102"/>
      <c r="G843" s="108"/>
      <c r="H843" s="108"/>
      <c r="I843" s="108"/>
      <c r="J843" s="108"/>
      <c r="K843" s="74"/>
      <c r="L843" s="74"/>
      <c r="M843" s="74"/>
      <c r="N843" s="75"/>
      <c r="O843" s="75"/>
      <c r="P843" s="75"/>
    </row>
    <row r="844" hidden="1">
      <c r="A844" s="110"/>
      <c r="B844" s="100"/>
      <c r="C844" s="101"/>
      <c r="D844" s="101"/>
      <c r="E844" s="101"/>
      <c r="F844" s="102"/>
      <c r="G844" s="108"/>
      <c r="H844" s="108"/>
      <c r="I844" s="108"/>
      <c r="J844" s="108"/>
      <c r="K844" s="74"/>
      <c r="L844" s="74"/>
      <c r="M844" s="74"/>
      <c r="N844" s="75"/>
      <c r="O844" s="75"/>
      <c r="P844" s="75"/>
    </row>
    <row r="845" hidden="1">
      <c r="A845" s="110"/>
      <c r="B845" s="100"/>
      <c r="C845" s="101"/>
      <c r="D845" s="101"/>
      <c r="E845" s="101"/>
      <c r="F845" s="102"/>
      <c r="G845" s="108"/>
      <c r="H845" s="108"/>
      <c r="I845" s="108"/>
      <c r="J845" s="108"/>
      <c r="K845" s="74"/>
      <c r="L845" s="74"/>
      <c r="M845" s="74"/>
      <c r="N845" s="75"/>
      <c r="O845" s="75"/>
      <c r="P845" s="75"/>
    </row>
    <row r="846" hidden="1">
      <c r="A846" s="110"/>
      <c r="B846" s="100"/>
      <c r="C846" s="101"/>
      <c r="D846" s="101"/>
      <c r="E846" s="101"/>
      <c r="F846" s="102"/>
      <c r="G846" s="108"/>
      <c r="H846" s="108"/>
      <c r="I846" s="108"/>
      <c r="J846" s="108"/>
      <c r="K846" s="74"/>
      <c r="L846" s="74"/>
      <c r="M846" s="74"/>
      <c r="N846" s="75"/>
      <c r="O846" s="75"/>
      <c r="P846" s="75"/>
    </row>
    <row r="847" hidden="1">
      <c r="A847" s="110"/>
      <c r="B847" s="100"/>
      <c r="C847" s="101"/>
      <c r="D847" s="101"/>
      <c r="E847" s="101"/>
      <c r="F847" s="102"/>
      <c r="G847" s="108"/>
      <c r="H847" s="108"/>
      <c r="I847" s="108"/>
      <c r="J847" s="108"/>
      <c r="K847" s="74"/>
      <c r="L847" s="74"/>
      <c r="M847" s="74"/>
      <c r="N847" s="75"/>
      <c r="O847" s="75"/>
      <c r="P847" s="75"/>
    </row>
    <row r="848" hidden="1">
      <c r="A848" s="110"/>
      <c r="B848" s="100"/>
      <c r="C848" s="101"/>
      <c r="D848" s="101"/>
      <c r="E848" s="101"/>
      <c r="F848" s="102"/>
      <c r="G848" s="108"/>
      <c r="H848" s="108"/>
      <c r="I848" s="108"/>
      <c r="J848" s="108"/>
      <c r="K848" s="74"/>
      <c r="L848" s="74"/>
      <c r="M848" s="74"/>
      <c r="N848" s="75"/>
      <c r="O848" s="75"/>
      <c r="P848" s="75"/>
    </row>
    <row r="849" hidden="1">
      <c r="A849" s="110"/>
      <c r="B849" s="100"/>
      <c r="C849" s="101"/>
      <c r="D849" s="101"/>
      <c r="E849" s="101"/>
      <c r="F849" s="102"/>
      <c r="G849" s="108"/>
      <c r="H849" s="108"/>
      <c r="I849" s="108"/>
      <c r="J849" s="108"/>
      <c r="K849" s="74"/>
      <c r="L849" s="74"/>
      <c r="M849" s="74"/>
      <c r="N849" s="75"/>
      <c r="O849" s="75"/>
      <c r="P849" s="75"/>
    </row>
    <row r="850" hidden="1">
      <c r="A850" s="110"/>
      <c r="B850" s="100"/>
      <c r="C850" s="101"/>
      <c r="D850" s="101"/>
      <c r="E850" s="101"/>
      <c r="F850" s="102"/>
      <c r="G850" s="108"/>
      <c r="H850" s="108"/>
      <c r="I850" s="108"/>
      <c r="J850" s="108"/>
      <c r="K850" s="74"/>
      <c r="L850" s="74"/>
      <c r="M850" s="74"/>
      <c r="N850" s="75"/>
      <c r="O850" s="75"/>
      <c r="P850" s="75"/>
    </row>
    <row r="851" hidden="1">
      <c r="A851" s="110"/>
      <c r="B851" s="100"/>
      <c r="C851" s="101"/>
      <c r="D851" s="101"/>
      <c r="E851" s="101"/>
      <c r="F851" s="102"/>
      <c r="G851" s="108"/>
      <c r="H851" s="108"/>
      <c r="I851" s="108"/>
      <c r="J851" s="108"/>
      <c r="K851" s="74"/>
      <c r="L851" s="74"/>
      <c r="M851" s="74"/>
      <c r="N851" s="75"/>
      <c r="O851" s="75"/>
      <c r="P851" s="75"/>
    </row>
    <row r="852" hidden="1">
      <c r="A852" s="110"/>
      <c r="B852" s="100"/>
      <c r="C852" s="101"/>
      <c r="D852" s="101"/>
      <c r="E852" s="101"/>
      <c r="F852" s="102"/>
      <c r="G852" s="108"/>
      <c r="H852" s="108"/>
      <c r="I852" s="108"/>
      <c r="J852" s="108"/>
      <c r="K852" s="74"/>
      <c r="L852" s="74"/>
      <c r="M852" s="74"/>
      <c r="N852" s="75"/>
      <c r="O852" s="75"/>
      <c r="P852" s="75"/>
    </row>
    <row r="853" hidden="1">
      <c r="A853" s="110"/>
      <c r="B853" s="100"/>
      <c r="C853" s="101"/>
      <c r="D853" s="101"/>
      <c r="E853" s="101"/>
      <c r="F853" s="102"/>
      <c r="G853" s="108"/>
      <c r="H853" s="108"/>
      <c r="I853" s="108"/>
      <c r="J853" s="108"/>
      <c r="K853" s="74"/>
      <c r="L853" s="74"/>
      <c r="M853" s="74"/>
      <c r="N853" s="75"/>
      <c r="O853" s="75"/>
      <c r="P853" s="75"/>
    </row>
    <row r="854" hidden="1">
      <c r="A854" s="110"/>
      <c r="B854" s="100"/>
      <c r="C854" s="101"/>
      <c r="D854" s="101"/>
      <c r="E854" s="101"/>
      <c r="F854" s="102"/>
      <c r="G854" s="108"/>
      <c r="H854" s="108"/>
      <c r="I854" s="108"/>
      <c r="J854" s="108"/>
      <c r="K854" s="74"/>
      <c r="L854" s="74"/>
      <c r="M854" s="74"/>
      <c r="N854" s="75"/>
      <c r="O854" s="75"/>
      <c r="P854" s="75"/>
    </row>
    <row r="855" hidden="1">
      <c r="A855" s="110"/>
      <c r="B855" s="100"/>
      <c r="C855" s="101"/>
      <c r="D855" s="101"/>
      <c r="E855" s="101"/>
      <c r="F855" s="102"/>
      <c r="G855" s="108"/>
      <c r="H855" s="108"/>
      <c r="I855" s="108"/>
      <c r="J855" s="108"/>
      <c r="K855" s="74"/>
      <c r="L855" s="74"/>
      <c r="M855" s="74"/>
      <c r="N855" s="75"/>
      <c r="O855" s="75"/>
      <c r="P855" s="75"/>
    </row>
    <row r="856" hidden="1">
      <c r="A856" s="110"/>
      <c r="B856" s="100"/>
      <c r="C856" s="101"/>
      <c r="D856" s="101"/>
      <c r="E856" s="101"/>
      <c r="F856" s="102"/>
      <c r="G856" s="108"/>
      <c r="H856" s="108"/>
      <c r="I856" s="108"/>
      <c r="J856" s="108"/>
      <c r="K856" s="74"/>
      <c r="L856" s="74"/>
      <c r="M856" s="74"/>
      <c r="N856" s="75"/>
      <c r="O856" s="75"/>
      <c r="P856" s="75"/>
    </row>
    <row r="857" hidden="1">
      <c r="A857" s="110"/>
      <c r="B857" s="100"/>
      <c r="C857" s="101"/>
      <c r="D857" s="101"/>
      <c r="E857" s="101"/>
      <c r="F857" s="102"/>
      <c r="G857" s="108"/>
      <c r="H857" s="108"/>
      <c r="I857" s="108"/>
      <c r="J857" s="108"/>
      <c r="K857" s="74"/>
      <c r="L857" s="74"/>
      <c r="M857" s="74"/>
      <c r="N857" s="75"/>
      <c r="O857" s="75"/>
      <c r="P857" s="75"/>
    </row>
    <row r="858" hidden="1">
      <c r="A858" s="110"/>
      <c r="B858" s="100"/>
      <c r="C858" s="101"/>
      <c r="D858" s="101"/>
      <c r="E858" s="101"/>
      <c r="F858" s="102"/>
      <c r="G858" s="108"/>
      <c r="H858" s="108"/>
      <c r="I858" s="108"/>
      <c r="J858" s="108"/>
      <c r="K858" s="74"/>
      <c r="L858" s="74"/>
      <c r="M858" s="74"/>
      <c r="N858" s="75"/>
      <c r="O858" s="75"/>
      <c r="P858" s="75"/>
    </row>
    <row r="859" hidden="1">
      <c r="A859" s="110"/>
      <c r="B859" s="100"/>
      <c r="C859" s="101"/>
      <c r="D859" s="101"/>
      <c r="E859" s="101"/>
      <c r="F859" s="102"/>
      <c r="G859" s="108"/>
      <c r="H859" s="108"/>
      <c r="I859" s="108"/>
      <c r="J859" s="108"/>
      <c r="K859" s="74"/>
      <c r="L859" s="74"/>
      <c r="M859" s="74"/>
      <c r="N859" s="75"/>
      <c r="O859" s="75"/>
      <c r="P859" s="75"/>
    </row>
    <row r="860" hidden="1">
      <c r="A860" s="110"/>
      <c r="B860" s="100"/>
      <c r="C860" s="101"/>
      <c r="D860" s="101"/>
      <c r="E860" s="101"/>
      <c r="F860" s="102"/>
      <c r="G860" s="108"/>
      <c r="H860" s="108"/>
      <c r="I860" s="108"/>
      <c r="J860" s="108"/>
      <c r="K860" s="74"/>
      <c r="L860" s="74"/>
      <c r="M860" s="74"/>
      <c r="N860" s="75"/>
      <c r="O860" s="75"/>
      <c r="P860" s="75"/>
    </row>
    <row r="861" hidden="1">
      <c r="A861" s="110"/>
      <c r="B861" s="100"/>
      <c r="C861" s="101"/>
      <c r="D861" s="101"/>
      <c r="E861" s="101"/>
      <c r="F861" s="102"/>
      <c r="G861" s="108"/>
      <c r="H861" s="108"/>
      <c r="I861" s="108"/>
      <c r="J861" s="108"/>
      <c r="K861" s="74"/>
      <c r="L861" s="74"/>
      <c r="M861" s="74"/>
      <c r="N861" s="75"/>
      <c r="O861" s="75"/>
      <c r="P861" s="75"/>
    </row>
    <row r="862" hidden="1">
      <c r="A862" s="110"/>
      <c r="B862" s="100"/>
      <c r="C862" s="101"/>
      <c r="D862" s="101"/>
      <c r="E862" s="101"/>
      <c r="F862" s="102"/>
      <c r="G862" s="108"/>
      <c r="H862" s="108"/>
      <c r="I862" s="108"/>
      <c r="J862" s="108"/>
      <c r="K862" s="74"/>
      <c r="L862" s="74"/>
      <c r="M862" s="74"/>
      <c r="N862" s="75"/>
      <c r="O862" s="75"/>
      <c r="P862" s="75"/>
    </row>
    <row r="863" hidden="1">
      <c r="A863" s="110"/>
      <c r="B863" s="100"/>
      <c r="C863" s="101"/>
      <c r="D863" s="101"/>
      <c r="E863" s="101"/>
      <c r="F863" s="102"/>
      <c r="G863" s="108"/>
      <c r="H863" s="108"/>
      <c r="I863" s="108"/>
      <c r="J863" s="108"/>
      <c r="K863" s="74"/>
      <c r="L863" s="74"/>
      <c r="M863" s="74"/>
      <c r="N863" s="75"/>
      <c r="O863" s="75"/>
      <c r="P863" s="75"/>
    </row>
    <row r="864" hidden="1">
      <c r="A864" s="110"/>
      <c r="B864" s="100"/>
      <c r="C864" s="101"/>
      <c r="D864" s="101"/>
      <c r="E864" s="101"/>
      <c r="F864" s="102"/>
      <c r="G864" s="108"/>
      <c r="H864" s="108"/>
      <c r="I864" s="108"/>
      <c r="J864" s="108"/>
      <c r="K864" s="74"/>
      <c r="L864" s="74"/>
      <c r="M864" s="74"/>
      <c r="N864" s="75"/>
      <c r="O864" s="75"/>
      <c r="P864" s="75"/>
    </row>
    <row r="865" hidden="1">
      <c r="A865" s="110"/>
      <c r="B865" s="100"/>
      <c r="C865" s="101"/>
      <c r="D865" s="101"/>
      <c r="E865" s="101"/>
      <c r="F865" s="102"/>
      <c r="G865" s="108"/>
      <c r="H865" s="108"/>
      <c r="I865" s="108"/>
      <c r="J865" s="108"/>
      <c r="K865" s="74"/>
      <c r="L865" s="74"/>
      <c r="M865" s="74"/>
      <c r="N865" s="75"/>
      <c r="O865" s="75"/>
      <c r="P865" s="75"/>
    </row>
    <row r="866" hidden="1">
      <c r="A866" s="110"/>
      <c r="B866" s="100"/>
      <c r="C866" s="101"/>
      <c r="D866" s="101"/>
      <c r="E866" s="101"/>
      <c r="F866" s="102"/>
      <c r="G866" s="108"/>
      <c r="H866" s="108"/>
      <c r="I866" s="108"/>
      <c r="J866" s="108"/>
      <c r="K866" s="74"/>
      <c r="L866" s="74"/>
      <c r="M866" s="74"/>
      <c r="N866" s="75"/>
      <c r="O866" s="75"/>
      <c r="P866" s="75"/>
    </row>
    <row r="867" hidden="1">
      <c r="A867" s="110"/>
      <c r="B867" s="100"/>
      <c r="C867" s="101"/>
      <c r="D867" s="101"/>
      <c r="E867" s="101"/>
      <c r="F867" s="102"/>
      <c r="G867" s="108"/>
      <c r="H867" s="108"/>
      <c r="I867" s="108"/>
      <c r="J867" s="108"/>
      <c r="K867" s="74"/>
      <c r="L867" s="74"/>
      <c r="M867" s="74"/>
      <c r="N867" s="75"/>
      <c r="O867" s="75"/>
      <c r="P867" s="75"/>
    </row>
    <row r="868" hidden="1">
      <c r="A868" s="110"/>
      <c r="B868" s="100"/>
      <c r="C868" s="101"/>
      <c r="D868" s="101"/>
      <c r="E868" s="101"/>
      <c r="F868" s="102"/>
      <c r="G868" s="108"/>
      <c r="H868" s="108"/>
      <c r="I868" s="108"/>
      <c r="J868" s="108"/>
      <c r="K868" s="74"/>
      <c r="L868" s="74"/>
      <c r="M868" s="74"/>
      <c r="N868" s="75"/>
      <c r="O868" s="75"/>
      <c r="P868" s="75"/>
    </row>
    <row r="869" hidden="1">
      <c r="A869" s="110"/>
      <c r="B869" s="100"/>
      <c r="C869" s="101"/>
      <c r="D869" s="101"/>
      <c r="E869" s="101"/>
      <c r="F869" s="102"/>
      <c r="G869" s="108"/>
      <c r="H869" s="108"/>
      <c r="I869" s="108"/>
      <c r="J869" s="108"/>
      <c r="K869" s="74"/>
      <c r="L869" s="74"/>
      <c r="M869" s="74"/>
      <c r="N869" s="75"/>
      <c r="O869" s="75"/>
      <c r="P869" s="75"/>
    </row>
    <row r="870" hidden="1">
      <c r="A870" s="110"/>
      <c r="B870" s="100"/>
      <c r="C870" s="101"/>
      <c r="D870" s="101"/>
      <c r="E870" s="101"/>
      <c r="F870" s="102"/>
      <c r="G870" s="108"/>
      <c r="H870" s="108"/>
      <c r="I870" s="108"/>
      <c r="J870" s="108"/>
      <c r="K870" s="74"/>
      <c r="L870" s="74"/>
      <c r="M870" s="74"/>
      <c r="N870" s="75"/>
      <c r="O870" s="75"/>
      <c r="P870" s="75"/>
    </row>
    <row r="871" hidden="1">
      <c r="A871" s="110"/>
      <c r="B871" s="100"/>
      <c r="C871" s="101"/>
      <c r="D871" s="101"/>
      <c r="E871" s="101"/>
      <c r="F871" s="102"/>
      <c r="G871" s="108"/>
      <c r="H871" s="108"/>
      <c r="I871" s="108"/>
      <c r="J871" s="108"/>
      <c r="K871" s="74"/>
      <c r="L871" s="74"/>
      <c r="M871" s="74"/>
      <c r="N871" s="75"/>
      <c r="O871" s="75"/>
      <c r="P871" s="75"/>
    </row>
    <row r="872" hidden="1">
      <c r="A872" s="110"/>
      <c r="B872" s="100"/>
      <c r="C872" s="101"/>
      <c r="D872" s="101"/>
      <c r="E872" s="101"/>
      <c r="F872" s="102"/>
      <c r="G872" s="108"/>
      <c r="H872" s="108"/>
      <c r="I872" s="108"/>
      <c r="J872" s="108"/>
      <c r="K872" s="74"/>
      <c r="L872" s="74"/>
      <c r="M872" s="74"/>
      <c r="N872" s="75"/>
      <c r="O872" s="75"/>
      <c r="P872" s="75"/>
    </row>
    <row r="873" hidden="1">
      <c r="A873" s="110"/>
      <c r="B873" s="100"/>
      <c r="C873" s="101"/>
      <c r="D873" s="101"/>
      <c r="E873" s="101"/>
      <c r="F873" s="102"/>
      <c r="G873" s="108"/>
      <c r="H873" s="108"/>
      <c r="I873" s="108"/>
      <c r="J873" s="108"/>
      <c r="K873" s="74"/>
      <c r="L873" s="74"/>
      <c r="M873" s="74"/>
      <c r="N873" s="75"/>
      <c r="O873" s="75"/>
      <c r="P873" s="75"/>
    </row>
    <row r="874" hidden="1">
      <c r="A874" s="110"/>
      <c r="B874" s="100"/>
      <c r="C874" s="101"/>
      <c r="D874" s="101"/>
      <c r="E874" s="101"/>
      <c r="F874" s="102"/>
      <c r="G874" s="108"/>
      <c r="H874" s="108"/>
      <c r="I874" s="108"/>
      <c r="J874" s="108"/>
      <c r="K874" s="74"/>
      <c r="L874" s="74"/>
      <c r="M874" s="74"/>
      <c r="N874" s="75"/>
      <c r="O874" s="75"/>
      <c r="P874" s="75"/>
    </row>
    <row r="875" hidden="1">
      <c r="A875" s="110"/>
      <c r="B875" s="100"/>
      <c r="C875" s="101"/>
      <c r="D875" s="101"/>
      <c r="E875" s="101"/>
      <c r="F875" s="102"/>
      <c r="G875" s="108"/>
      <c r="H875" s="108"/>
      <c r="I875" s="108"/>
      <c r="J875" s="108"/>
      <c r="K875" s="74"/>
      <c r="L875" s="74"/>
      <c r="M875" s="74"/>
      <c r="N875" s="75"/>
      <c r="O875" s="75"/>
      <c r="P875" s="75"/>
    </row>
    <row r="876" hidden="1">
      <c r="A876" s="110"/>
      <c r="B876" s="100"/>
      <c r="C876" s="101"/>
      <c r="D876" s="101"/>
      <c r="E876" s="101"/>
      <c r="F876" s="102"/>
      <c r="G876" s="108"/>
      <c r="H876" s="108"/>
      <c r="I876" s="108"/>
      <c r="J876" s="108"/>
      <c r="K876" s="74"/>
      <c r="L876" s="74"/>
      <c r="M876" s="74"/>
      <c r="N876" s="75"/>
      <c r="O876" s="75"/>
      <c r="P876" s="75"/>
    </row>
    <row r="877" hidden="1">
      <c r="A877" s="110"/>
      <c r="B877" s="100"/>
      <c r="C877" s="101"/>
      <c r="D877" s="101"/>
      <c r="E877" s="101"/>
      <c r="F877" s="102"/>
      <c r="G877" s="108"/>
      <c r="H877" s="108"/>
      <c r="I877" s="108"/>
      <c r="J877" s="108"/>
      <c r="K877" s="74"/>
      <c r="L877" s="74"/>
      <c r="M877" s="74"/>
      <c r="N877" s="75"/>
      <c r="O877" s="75"/>
      <c r="P877" s="75"/>
    </row>
    <row r="878" hidden="1">
      <c r="A878" s="110"/>
      <c r="B878" s="100"/>
      <c r="C878" s="101"/>
      <c r="D878" s="101"/>
      <c r="E878" s="101"/>
      <c r="F878" s="102"/>
      <c r="G878" s="108"/>
      <c r="H878" s="108"/>
      <c r="I878" s="108"/>
      <c r="J878" s="108"/>
      <c r="K878" s="74"/>
      <c r="L878" s="74"/>
      <c r="M878" s="74"/>
      <c r="N878" s="75"/>
      <c r="O878" s="75"/>
      <c r="P878" s="75"/>
    </row>
    <row r="879" hidden="1">
      <c r="A879" s="110"/>
      <c r="B879" s="100"/>
      <c r="C879" s="101"/>
      <c r="D879" s="101"/>
      <c r="E879" s="101"/>
      <c r="F879" s="102"/>
      <c r="G879" s="108"/>
      <c r="H879" s="108"/>
      <c r="I879" s="108"/>
      <c r="J879" s="108"/>
      <c r="K879" s="74"/>
      <c r="L879" s="74"/>
      <c r="M879" s="74"/>
      <c r="N879" s="75"/>
      <c r="O879" s="75"/>
      <c r="P879" s="75"/>
    </row>
    <row r="880" hidden="1">
      <c r="A880" s="110"/>
      <c r="B880" s="100"/>
      <c r="C880" s="101"/>
      <c r="D880" s="101"/>
      <c r="E880" s="101"/>
      <c r="F880" s="102"/>
      <c r="G880" s="108"/>
      <c r="H880" s="108"/>
      <c r="I880" s="108"/>
      <c r="J880" s="108"/>
      <c r="K880" s="74"/>
      <c r="L880" s="74"/>
      <c r="M880" s="74"/>
      <c r="N880" s="75"/>
      <c r="O880" s="75"/>
      <c r="P880" s="75"/>
    </row>
    <row r="881" hidden="1">
      <c r="A881" s="110"/>
      <c r="B881" s="100"/>
      <c r="C881" s="101"/>
      <c r="D881" s="101"/>
      <c r="E881" s="101"/>
      <c r="F881" s="102"/>
      <c r="G881" s="108"/>
      <c r="H881" s="108"/>
      <c r="I881" s="108"/>
      <c r="J881" s="108"/>
      <c r="K881" s="74"/>
      <c r="L881" s="74"/>
      <c r="M881" s="74"/>
      <c r="N881" s="75"/>
      <c r="O881" s="75"/>
      <c r="P881" s="75"/>
    </row>
    <row r="882" hidden="1">
      <c r="A882" s="110"/>
      <c r="B882" s="100"/>
      <c r="C882" s="101"/>
      <c r="D882" s="101"/>
      <c r="E882" s="101"/>
      <c r="F882" s="102"/>
      <c r="G882" s="108"/>
      <c r="H882" s="108"/>
      <c r="I882" s="108"/>
      <c r="J882" s="108"/>
      <c r="K882" s="74"/>
      <c r="L882" s="74"/>
      <c r="M882" s="74"/>
      <c r="N882" s="75"/>
      <c r="O882" s="75"/>
      <c r="P882" s="75"/>
    </row>
    <row r="883" hidden="1">
      <c r="A883" s="110"/>
      <c r="B883" s="100"/>
      <c r="C883" s="101"/>
      <c r="D883" s="101"/>
      <c r="E883" s="101"/>
      <c r="F883" s="102"/>
      <c r="G883" s="108"/>
      <c r="H883" s="108"/>
      <c r="I883" s="108"/>
      <c r="J883" s="108"/>
      <c r="K883" s="74"/>
      <c r="L883" s="74"/>
      <c r="M883" s="74"/>
      <c r="N883" s="75"/>
      <c r="O883" s="75"/>
      <c r="P883" s="75"/>
    </row>
    <row r="884" hidden="1">
      <c r="A884" s="110"/>
      <c r="B884" s="100"/>
      <c r="C884" s="101"/>
      <c r="D884" s="101"/>
      <c r="E884" s="101"/>
      <c r="F884" s="102"/>
      <c r="G884" s="108"/>
      <c r="H884" s="108"/>
      <c r="I884" s="108"/>
      <c r="J884" s="108"/>
      <c r="K884" s="74"/>
      <c r="L884" s="74"/>
      <c r="M884" s="74"/>
      <c r="N884" s="75"/>
      <c r="O884" s="75"/>
      <c r="P884" s="75"/>
    </row>
    <row r="885" hidden="1">
      <c r="A885" s="110"/>
      <c r="B885" s="100"/>
      <c r="C885" s="101"/>
      <c r="D885" s="101"/>
      <c r="E885" s="101"/>
      <c r="F885" s="102"/>
      <c r="G885" s="108"/>
      <c r="H885" s="108"/>
      <c r="I885" s="108"/>
      <c r="J885" s="108"/>
      <c r="K885" s="74"/>
      <c r="L885" s="74"/>
      <c r="M885" s="74"/>
      <c r="N885" s="75"/>
      <c r="O885" s="75"/>
      <c r="P885" s="75"/>
    </row>
    <row r="886" hidden="1">
      <c r="A886" s="110"/>
      <c r="B886" s="100"/>
      <c r="C886" s="101"/>
      <c r="D886" s="101"/>
      <c r="E886" s="101"/>
      <c r="F886" s="102"/>
      <c r="G886" s="108"/>
      <c r="H886" s="108"/>
      <c r="I886" s="108"/>
      <c r="J886" s="108"/>
      <c r="K886" s="74"/>
      <c r="L886" s="74"/>
      <c r="M886" s="74"/>
      <c r="N886" s="75"/>
      <c r="O886" s="75"/>
      <c r="P886" s="75"/>
    </row>
    <row r="887" hidden="1">
      <c r="A887" s="110"/>
      <c r="B887" s="100"/>
      <c r="C887" s="101"/>
      <c r="D887" s="101"/>
      <c r="E887" s="101"/>
      <c r="F887" s="102"/>
      <c r="G887" s="108"/>
      <c r="H887" s="108"/>
      <c r="I887" s="108"/>
      <c r="J887" s="108"/>
      <c r="K887" s="74"/>
      <c r="L887" s="74"/>
      <c r="M887" s="74"/>
      <c r="N887" s="75"/>
      <c r="O887" s="75"/>
      <c r="P887" s="75"/>
    </row>
    <row r="888" hidden="1">
      <c r="A888" s="110"/>
      <c r="B888" s="100"/>
      <c r="C888" s="101"/>
      <c r="D888" s="101"/>
      <c r="E888" s="101"/>
      <c r="F888" s="102"/>
      <c r="G888" s="108"/>
      <c r="H888" s="108"/>
      <c r="I888" s="108"/>
      <c r="J888" s="108"/>
      <c r="K888" s="74"/>
      <c r="L888" s="74"/>
      <c r="M888" s="74"/>
      <c r="N888" s="75"/>
      <c r="O888" s="75"/>
      <c r="P888" s="75"/>
    </row>
    <row r="889" hidden="1">
      <c r="A889" s="110"/>
      <c r="B889" s="100"/>
      <c r="C889" s="101"/>
      <c r="D889" s="101"/>
      <c r="E889" s="101"/>
      <c r="F889" s="102"/>
      <c r="G889" s="108"/>
      <c r="H889" s="108"/>
      <c r="I889" s="108"/>
      <c r="J889" s="108"/>
      <c r="K889" s="74"/>
      <c r="L889" s="74"/>
      <c r="M889" s="74"/>
      <c r="N889" s="75"/>
      <c r="O889" s="75"/>
      <c r="P889" s="75"/>
    </row>
    <row r="890" hidden="1">
      <c r="A890" s="110"/>
      <c r="B890" s="100"/>
      <c r="C890" s="101"/>
      <c r="D890" s="101"/>
      <c r="E890" s="101"/>
      <c r="F890" s="102"/>
      <c r="G890" s="108"/>
      <c r="H890" s="108"/>
      <c r="I890" s="108"/>
      <c r="J890" s="108"/>
      <c r="K890" s="74"/>
      <c r="L890" s="74"/>
      <c r="M890" s="74"/>
      <c r="N890" s="75"/>
      <c r="O890" s="75"/>
      <c r="P890" s="75"/>
    </row>
    <row r="891" hidden="1">
      <c r="A891" s="110"/>
      <c r="B891" s="100"/>
      <c r="C891" s="101"/>
      <c r="D891" s="101"/>
      <c r="E891" s="101"/>
      <c r="F891" s="102"/>
      <c r="G891" s="108"/>
      <c r="H891" s="108"/>
      <c r="I891" s="108"/>
      <c r="J891" s="108"/>
      <c r="K891" s="74"/>
      <c r="L891" s="74"/>
      <c r="M891" s="74"/>
      <c r="N891" s="75"/>
      <c r="O891" s="75"/>
      <c r="P891" s="75"/>
    </row>
    <row r="892" hidden="1">
      <c r="A892" s="110"/>
      <c r="B892" s="100"/>
      <c r="C892" s="101"/>
      <c r="D892" s="101"/>
      <c r="E892" s="101"/>
      <c r="F892" s="102"/>
      <c r="G892" s="108"/>
      <c r="H892" s="108"/>
      <c r="I892" s="108"/>
      <c r="J892" s="108"/>
      <c r="K892" s="74"/>
      <c r="L892" s="74"/>
      <c r="M892" s="74"/>
      <c r="N892" s="75"/>
      <c r="O892" s="75"/>
      <c r="P892" s="75"/>
    </row>
    <row r="893" hidden="1">
      <c r="A893" s="110"/>
      <c r="B893" s="100"/>
      <c r="C893" s="101"/>
      <c r="D893" s="101"/>
      <c r="E893" s="101"/>
      <c r="F893" s="102"/>
      <c r="G893" s="108"/>
      <c r="H893" s="108"/>
      <c r="I893" s="108"/>
      <c r="J893" s="108"/>
      <c r="K893" s="74"/>
      <c r="L893" s="74"/>
      <c r="M893" s="74"/>
      <c r="N893" s="75"/>
      <c r="O893" s="75"/>
      <c r="P893" s="75"/>
    </row>
    <row r="894" hidden="1">
      <c r="A894" s="110"/>
      <c r="B894" s="100"/>
      <c r="C894" s="101"/>
      <c r="D894" s="101"/>
      <c r="E894" s="101"/>
      <c r="F894" s="102"/>
      <c r="G894" s="108"/>
      <c r="H894" s="108"/>
      <c r="I894" s="108"/>
      <c r="J894" s="108"/>
      <c r="K894" s="74"/>
      <c r="L894" s="74"/>
      <c r="M894" s="74"/>
      <c r="N894" s="75"/>
      <c r="O894" s="75"/>
      <c r="P894" s="75"/>
    </row>
    <row r="895" hidden="1">
      <c r="A895" s="110"/>
      <c r="B895" s="100"/>
      <c r="C895" s="101"/>
      <c r="D895" s="101"/>
      <c r="E895" s="101"/>
      <c r="F895" s="102"/>
      <c r="G895" s="108"/>
      <c r="H895" s="108"/>
      <c r="I895" s="108"/>
      <c r="J895" s="108"/>
      <c r="K895" s="74"/>
      <c r="L895" s="74"/>
      <c r="M895" s="74"/>
      <c r="N895" s="75"/>
      <c r="O895" s="75"/>
      <c r="P895" s="75"/>
    </row>
    <row r="896" hidden="1">
      <c r="A896" s="110"/>
      <c r="B896" s="100"/>
      <c r="C896" s="101"/>
      <c r="D896" s="101"/>
      <c r="E896" s="101"/>
      <c r="F896" s="102"/>
      <c r="G896" s="108"/>
      <c r="H896" s="108"/>
      <c r="I896" s="108"/>
      <c r="J896" s="108"/>
      <c r="K896" s="74"/>
      <c r="L896" s="74"/>
      <c r="M896" s="74"/>
      <c r="N896" s="75"/>
      <c r="O896" s="75"/>
      <c r="P896" s="75"/>
    </row>
    <row r="897" hidden="1">
      <c r="A897" s="110"/>
      <c r="B897" s="100"/>
      <c r="C897" s="101"/>
      <c r="D897" s="101"/>
      <c r="E897" s="101"/>
      <c r="F897" s="102"/>
      <c r="G897" s="108"/>
      <c r="H897" s="108"/>
      <c r="I897" s="108"/>
      <c r="J897" s="108"/>
      <c r="K897" s="74"/>
      <c r="L897" s="74"/>
      <c r="M897" s="74"/>
      <c r="N897" s="75"/>
      <c r="O897" s="75"/>
      <c r="P897" s="75"/>
    </row>
    <row r="898" hidden="1">
      <c r="A898" s="110"/>
      <c r="B898" s="100"/>
      <c r="C898" s="101"/>
      <c r="D898" s="101"/>
      <c r="E898" s="101"/>
      <c r="F898" s="102"/>
      <c r="G898" s="108"/>
      <c r="H898" s="108"/>
      <c r="I898" s="108"/>
      <c r="J898" s="108"/>
      <c r="K898" s="74"/>
      <c r="L898" s="74"/>
      <c r="M898" s="74"/>
      <c r="N898" s="75"/>
      <c r="O898" s="75"/>
      <c r="P898" s="75"/>
    </row>
    <row r="899" hidden="1">
      <c r="A899" s="110"/>
      <c r="B899" s="100"/>
      <c r="C899" s="101"/>
      <c r="D899" s="101"/>
      <c r="E899" s="101"/>
      <c r="F899" s="102"/>
      <c r="G899" s="108"/>
      <c r="H899" s="108"/>
      <c r="I899" s="108"/>
      <c r="J899" s="108"/>
      <c r="K899" s="74"/>
      <c r="L899" s="74"/>
      <c r="M899" s="74"/>
      <c r="N899" s="75"/>
      <c r="O899" s="75"/>
      <c r="P899" s="75"/>
    </row>
    <row r="900" hidden="1">
      <c r="A900" s="110"/>
      <c r="B900" s="100"/>
      <c r="C900" s="101"/>
      <c r="D900" s="101"/>
      <c r="E900" s="101"/>
      <c r="F900" s="102"/>
      <c r="G900" s="108"/>
      <c r="H900" s="108"/>
      <c r="I900" s="108"/>
      <c r="J900" s="108"/>
      <c r="K900" s="74"/>
      <c r="L900" s="74"/>
      <c r="M900" s="74"/>
      <c r="N900" s="75"/>
      <c r="O900" s="75"/>
      <c r="P900" s="75"/>
    </row>
    <row r="901" hidden="1">
      <c r="A901" s="110"/>
      <c r="B901" s="100"/>
      <c r="C901" s="101"/>
      <c r="D901" s="101"/>
      <c r="E901" s="101"/>
      <c r="F901" s="102"/>
      <c r="G901" s="108"/>
      <c r="H901" s="108"/>
      <c r="I901" s="108"/>
      <c r="J901" s="108"/>
      <c r="K901" s="74"/>
      <c r="L901" s="74"/>
      <c r="M901" s="74"/>
      <c r="N901" s="75"/>
      <c r="O901" s="75"/>
      <c r="P901" s="75"/>
    </row>
    <row r="902" hidden="1">
      <c r="A902" s="110"/>
      <c r="B902" s="100"/>
      <c r="C902" s="101"/>
      <c r="D902" s="101"/>
      <c r="E902" s="101"/>
      <c r="F902" s="102"/>
      <c r="G902" s="108"/>
      <c r="H902" s="108"/>
      <c r="I902" s="108"/>
      <c r="J902" s="108"/>
      <c r="K902" s="74"/>
      <c r="L902" s="74"/>
      <c r="M902" s="74"/>
      <c r="N902" s="75"/>
      <c r="O902" s="75"/>
      <c r="P902" s="75"/>
    </row>
    <row r="903" hidden="1">
      <c r="A903" s="110"/>
      <c r="B903" s="100"/>
      <c r="C903" s="101"/>
      <c r="D903" s="101"/>
      <c r="E903" s="101"/>
      <c r="F903" s="102"/>
      <c r="G903" s="108"/>
      <c r="H903" s="108"/>
      <c r="I903" s="108"/>
      <c r="J903" s="108"/>
      <c r="K903" s="74"/>
      <c r="L903" s="74"/>
      <c r="M903" s="74"/>
      <c r="N903" s="75"/>
      <c r="O903" s="75"/>
      <c r="P903" s="75"/>
    </row>
    <row r="904" hidden="1">
      <c r="A904" s="110"/>
      <c r="B904" s="100"/>
      <c r="C904" s="101"/>
      <c r="D904" s="101"/>
      <c r="E904" s="101"/>
      <c r="F904" s="102"/>
      <c r="G904" s="108"/>
      <c r="H904" s="108"/>
      <c r="I904" s="108"/>
      <c r="J904" s="108"/>
      <c r="K904" s="74"/>
      <c r="L904" s="74"/>
      <c r="M904" s="74"/>
      <c r="N904" s="75"/>
      <c r="O904" s="75"/>
      <c r="P904" s="75"/>
    </row>
    <row r="905" hidden="1">
      <c r="A905" s="110"/>
      <c r="B905" s="100"/>
      <c r="C905" s="101"/>
      <c r="D905" s="101"/>
      <c r="E905" s="101"/>
      <c r="F905" s="102"/>
      <c r="G905" s="108"/>
      <c r="H905" s="108"/>
      <c r="I905" s="108"/>
      <c r="J905" s="108"/>
      <c r="K905" s="74"/>
      <c r="L905" s="74"/>
      <c r="M905" s="74"/>
      <c r="N905" s="75"/>
      <c r="O905" s="75"/>
      <c r="P905" s="75"/>
    </row>
    <row r="906" hidden="1">
      <c r="A906" s="110"/>
      <c r="B906" s="100"/>
      <c r="C906" s="101"/>
      <c r="D906" s="101"/>
      <c r="E906" s="101"/>
      <c r="F906" s="102"/>
      <c r="G906" s="108"/>
      <c r="H906" s="108"/>
      <c r="I906" s="108"/>
      <c r="J906" s="108"/>
      <c r="K906" s="74"/>
      <c r="L906" s="74"/>
      <c r="M906" s="74"/>
      <c r="N906" s="75"/>
      <c r="O906" s="75"/>
      <c r="P906" s="75"/>
    </row>
    <row r="907" hidden="1">
      <c r="A907" s="110"/>
      <c r="B907" s="100"/>
      <c r="C907" s="101"/>
      <c r="D907" s="101"/>
      <c r="E907" s="101"/>
      <c r="F907" s="102"/>
      <c r="G907" s="108"/>
      <c r="H907" s="108"/>
      <c r="I907" s="108"/>
      <c r="J907" s="108"/>
      <c r="K907" s="74"/>
      <c r="L907" s="74"/>
      <c r="M907" s="74"/>
      <c r="N907" s="75"/>
      <c r="O907" s="75"/>
      <c r="P907" s="75"/>
    </row>
    <row r="908" hidden="1">
      <c r="A908" s="110"/>
      <c r="B908" s="100"/>
      <c r="C908" s="101"/>
      <c r="D908" s="101"/>
      <c r="E908" s="101"/>
      <c r="F908" s="102"/>
      <c r="G908" s="108"/>
      <c r="H908" s="108"/>
      <c r="I908" s="108"/>
      <c r="J908" s="108"/>
      <c r="K908" s="74"/>
      <c r="L908" s="74"/>
      <c r="M908" s="74"/>
      <c r="N908" s="75"/>
      <c r="O908" s="75"/>
      <c r="P908" s="75"/>
    </row>
    <row r="909" hidden="1">
      <c r="A909" s="110"/>
      <c r="B909" s="100"/>
      <c r="C909" s="101"/>
      <c r="D909" s="101"/>
      <c r="E909" s="101"/>
      <c r="F909" s="102"/>
      <c r="G909" s="108"/>
      <c r="H909" s="108"/>
      <c r="I909" s="108"/>
      <c r="J909" s="108"/>
      <c r="K909" s="74"/>
      <c r="L909" s="74"/>
      <c r="M909" s="74"/>
      <c r="N909" s="75"/>
      <c r="O909" s="75"/>
      <c r="P909" s="75"/>
    </row>
    <row r="910" hidden="1">
      <c r="A910" s="110"/>
      <c r="B910" s="100"/>
      <c r="C910" s="101"/>
      <c r="D910" s="101"/>
      <c r="E910" s="101"/>
      <c r="F910" s="102"/>
      <c r="G910" s="108"/>
      <c r="H910" s="108"/>
      <c r="I910" s="108"/>
      <c r="J910" s="108"/>
      <c r="K910" s="74"/>
      <c r="L910" s="74"/>
      <c r="M910" s="74"/>
      <c r="N910" s="75"/>
      <c r="O910" s="75"/>
      <c r="P910" s="75"/>
    </row>
    <row r="911" hidden="1">
      <c r="A911" s="110"/>
      <c r="B911" s="100"/>
      <c r="C911" s="101"/>
      <c r="D911" s="101"/>
      <c r="E911" s="101"/>
      <c r="F911" s="102"/>
      <c r="G911" s="108"/>
      <c r="H911" s="108"/>
      <c r="I911" s="108"/>
      <c r="J911" s="108"/>
      <c r="K911" s="74"/>
      <c r="L911" s="74"/>
      <c r="M911" s="74"/>
      <c r="N911" s="75"/>
      <c r="O911" s="75"/>
      <c r="P911" s="75"/>
    </row>
    <row r="912" hidden="1">
      <c r="A912" s="110"/>
      <c r="B912" s="100"/>
      <c r="C912" s="101"/>
      <c r="D912" s="101"/>
      <c r="E912" s="101"/>
      <c r="F912" s="102"/>
      <c r="G912" s="108"/>
      <c r="H912" s="108"/>
      <c r="I912" s="108"/>
      <c r="J912" s="108"/>
      <c r="K912" s="74"/>
      <c r="L912" s="74"/>
      <c r="M912" s="74"/>
      <c r="N912" s="75"/>
      <c r="O912" s="75"/>
      <c r="P912" s="75"/>
    </row>
    <row r="913" hidden="1">
      <c r="A913" s="110"/>
      <c r="B913" s="100"/>
      <c r="C913" s="101"/>
      <c r="D913" s="101"/>
      <c r="E913" s="101"/>
      <c r="F913" s="102"/>
      <c r="G913" s="108"/>
      <c r="H913" s="108"/>
      <c r="I913" s="108"/>
      <c r="J913" s="108"/>
      <c r="K913" s="74"/>
      <c r="L913" s="74"/>
      <c r="M913" s="74"/>
      <c r="N913" s="75"/>
      <c r="O913" s="75"/>
      <c r="P913" s="75"/>
    </row>
    <row r="914" hidden="1">
      <c r="A914" s="110"/>
      <c r="B914" s="100"/>
      <c r="C914" s="101"/>
      <c r="D914" s="101"/>
      <c r="E914" s="101"/>
      <c r="F914" s="102"/>
      <c r="G914" s="108"/>
      <c r="H914" s="108"/>
      <c r="I914" s="108"/>
      <c r="J914" s="108"/>
      <c r="K914" s="74"/>
      <c r="L914" s="74"/>
      <c r="M914" s="74"/>
      <c r="N914" s="75"/>
      <c r="O914" s="75"/>
      <c r="P914" s="75"/>
    </row>
    <row r="915" hidden="1">
      <c r="A915" s="110"/>
      <c r="B915" s="100"/>
      <c r="C915" s="101"/>
      <c r="D915" s="101"/>
      <c r="E915" s="101"/>
      <c r="F915" s="102"/>
      <c r="G915" s="108"/>
      <c r="H915" s="108"/>
      <c r="I915" s="108"/>
      <c r="J915" s="108"/>
      <c r="K915" s="74"/>
      <c r="L915" s="74"/>
      <c r="M915" s="74"/>
      <c r="N915" s="75"/>
      <c r="O915" s="75"/>
      <c r="P915" s="75"/>
    </row>
    <row r="916" hidden="1">
      <c r="A916" s="110"/>
      <c r="B916" s="100"/>
      <c r="C916" s="101"/>
      <c r="D916" s="101"/>
      <c r="E916" s="101"/>
      <c r="F916" s="102"/>
      <c r="G916" s="108"/>
      <c r="H916" s="108"/>
      <c r="I916" s="108"/>
      <c r="J916" s="108"/>
      <c r="K916" s="74"/>
      <c r="L916" s="74"/>
      <c r="M916" s="74"/>
      <c r="N916" s="75"/>
      <c r="O916" s="75"/>
      <c r="P916" s="75"/>
    </row>
    <row r="917" hidden="1">
      <c r="A917" s="110"/>
      <c r="B917" s="100"/>
      <c r="C917" s="101"/>
      <c r="D917" s="101"/>
      <c r="E917" s="101"/>
      <c r="F917" s="102"/>
      <c r="G917" s="108"/>
      <c r="H917" s="108"/>
      <c r="I917" s="108"/>
      <c r="J917" s="108"/>
      <c r="K917" s="74"/>
      <c r="L917" s="74"/>
      <c r="M917" s="74"/>
      <c r="N917" s="75"/>
      <c r="O917" s="75"/>
      <c r="P917" s="75"/>
    </row>
    <row r="918" hidden="1">
      <c r="A918" s="110"/>
      <c r="B918" s="100"/>
      <c r="C918" s="101"/>
      <c r="D918" s="101"/>
      <c r="E918" s="101"/>
      <c r="F918" s="102"/>
      <c r="G918" s="108"/>
      <c r="H918" s="108"/>
      <c r="I918" s="108"/>
      <c r="J918" s="108"/>
      <c r="K918" s="74"/>
      <c r="L918" s="74"/>
      <c r="M918" s="74"/>
      <c r="N918" s="75"/>
      <c r="O918" s="75"/>
      <c r="P918" s="75"/>
    </row>
    <row r="919" hidden="1">
      <c r="A919" s="110"/>
      <c r="B919" s="100"/>
      <c r="C919" s="101"/>
      <c r="D919" s="101"/>
      <c r="E919" s="101"/>
      <c r="F919" s="102"/>
      <c r="G919" s="108"/>
      <c r="H919" s="108"/>
      <c r="I919" s="108"/>
      <c r="J919" s="108"/>
      <c r="K919" s="74"/>
      <c r="L919" s="74"/>
      <c r="M919" s="74"/>
      <c r="N919" s="75"/>
      <c r="O919" s="75"/>
      <c r="P919" s="75"/>
    </row>
    <row r="920" hidden="1">
      <c r="A920" s="110"/>
      <c r="B920" s="100"/>
      <c r="C920" s="101"/>
      <c r="D920" s="101"/>
      <c r="E920" s="101"/>
      <c r="F920" s="102"/>
      <c r="G920" s="108"/>
      <c r="H920" s="108"/>
      <c r="I920" s="108"/>
      <c r="J920" s="108"/>
      <c r="K920" s="74"/>
      <c r="L920" s="74"/>
      <c r="M920" s="74"/>
      <c r="N920" s="75"/>
      <c r="O920" s="75"/>
      <c r="P920" s="75"/>
    </row>
    <row r="921" hidden="1">
      <c r="A921" s="110"/>
      <c r="B921" s="100"/>
      <c r="C921" s="101"/>
      <c r="D921" s="101"/>
      <c r="E921" s="101"/>
      <c r="F921" s="102"/>
      <c r="G921" s="108"/>
      <c r="H921" s="108"/>
      <c r="I921" s="108"/>
      <c r="J921" s="108"/>
      <c r="K921" s="74"/>
      <c r="L921" s="74"/>
      <c r="M921" s="74"/>
      <c r="N921" s="75"/>
      <c r="O921" s="75"/>
      <c r="P921" s="75"/>
    </row>
    <row r="922" hidden="1">
      <c r="A922" s="110"/>
      <c r="B922" s="100"/>
      <c r="C922" s="101"/>
      <c r="D922" s="101"/>
      <c r="E922" s="101"/>
      <c r="F922" s="102"/>
      <c r="G922" s="108"/>
      <c r="H922" s="108"/>
      <c r="I922" s="108"/>
      <c r="J922" s="108"/>
      <c r="K922" s="74"/>
      <c r="L922" s="74"/>
      <c r="M922" s="74"/>
      <c r="N922" s="75"/>
      <c r="O922" s="75"/>
      <c r="P922" s="75"/>
    </row>
    <row r="923" hidden="1">
      <c r="A923" s="110"/>
      <c r="B923" s="100"/>
      <c r="C923" s="101"/>
      <c r="D923" s="101"/>
      <c r="E923" s="101"/>
      <c r="F923" s="102"/>
      <c r="G923" s="108"/>
      <c r="H923" s="108"/>
      <c r="I923" s="108"/>
      <c r="J923" s="108"/>
      <c r="K923" s="74"/>
      <c r="L923" s="74"/>
      <c r="M923" s="74"/>
      <c r="N923" s="75"/>
      <c r="O923" s="75"/>
      <c r="P923" s="75"/>
    </row>
    <row r="924" hidden="1">
      <c r="A924" s="110"/>
      <c r="B924" s="100"/>
      <c r="C924" s="101"/>
      <c r="D924" s="101"/>
      <c r="E924" s="101"/>
      <c r="F924" s="102"/>
      <c r="G924" s="108"/>
      <c r="H924" s="108"/>
      <c r="I924" s="108"/>
      <c r="J924" s="108"/>
      <c r="K924" s="74"/>
      <c r="L924" s="74"/>
      <c r="M924" s="74"/>
      <c r="N924" s="75"/>
      <c r="O924" s="75"/>
      <c r="P924" s="75"/>
    </row>
    <row r="925" hidden="1">
      <c r="A925" s="110"/>
      <c r="B925" s="100"/>
      <c r="C925" s="101"/>
      <c r="D925" s="101"/>
      <c r="E925" s="101"/>
      <c r="F925" s="102"/>
      <c r="G925" s="108"/>
      <c r="H925" s="108"/>
      <c r="I925" s="108"/>
      <c r="J925" s="108"/>
      <c r="K925" s="74"/>
      <c r="L925" s="74"/>
      <c r="M925" s="74"/>
      <c r="N925" s="75"/>
      <c r="O925" s="75"/>
      <c r="P925" s="75"/>
    </row>
    <row r="926" hidden="1">
      <c r="A926" s="110"/>
      <c r="B926" s="100"/>
      <c r="C926" s="101"/>
      <c r="D926" s="101"/>
      <c r="E926" s="101"/>
      <c r="F926" s="102"/>
      <c r="G926" s="108"/>
      <c r="H926" s="108"/>
      <c r="I926" s="108"/>
      <c r="J926" s="108"/>
      <c r="K926" s="74"/>
      <c r="L926" s="74"/>
      <c r="M926" s="74"/>
      <c r="N926" s="75"/>
      <c r="O926" s="75"/>
      <c r="P926" s="75"/>
    </row>
    <row r="927" hidden="1">
      <c r="A927" s="110"/>
      <c r="B927" s="100"/>
      <c r="C927" s="101"/>
      <c r="D927" s="101"/>
      <c r="E927" s="101"/>
      <c r="F927" s="102"/>
      <c r="G927" s="108"/>
      <c r="H927" s="108"/>
      <c r="I927" s="108"/>
      <c r="J927" s="108"/>
      <c r="K927" s="74"/>
      <c r="L927" s="74"/>
      <c r="M927" s="74"/>
      <c r="N927" s="75"/>
      <c r="O927" s="75"/>
      <c r="P927" s="75"/>
    </row>
    <row r="928" hidden="1">
      <c r="A928" s="110"/>
      <c r="B928" s="100"/>
      <c r="C928" s="101"/>
      <c r="D928" s="101"/>
      <c r="E928" s="101"/>
      <c r="F928" s="102"/>
      <c r="G928" s="108"/>
      <c r="H928" s="108"/>
      <c r="I928" s="108"/>
      <c r="J928" s="108"/>
      <c r="K928" s="74"/>
      <c r="L928" s="74"/>
      <c r="M928" s="74"/>
      <c r="N928" s="75"/>
      <c r="O928" s="75"/>
      <c r="P928" s="75"/>
    </row>
    <row r="929" hidden="1">
      <c r="A929" s="110"/>
      <c r="B929" s="100"/>
      <c r="C929" s="101"/>
      <c r="D929" s="101"/>
      <c r="E929" s="101"/>
      <c r="F929" s="102"/>
      <c r="G929" s="108"/>
      <c r="H929" s="108"/>
      <c r="I929" s="108"/>
      <c r="J929" s="108"/>
      <c r="K929" s="74"/>
      <c r="L929" s="74"/>
      <c r="M929" s="74"/>
      <c r="N929" s="75"/>
      <c r="O929" s="75"/>
      <c r="P929" s="75"/>
    </row>
    <row r="930" hidden="1">
      <c r="A930" s="110"/>
      <c r="B930" s="100"/>
      <c r="C930" s="101"/>
      <c r="D930" s="101"/>
      <c r="E930" s="101"/>
      <c r="F930" s="102"/>
      <c r="G930" s="108"/>
      <c r="H930" s="108"/>
      <c r="I930" s="108"/>
      <c r="J930" s="108"/>
      <c r="K930" s="74"/>
      <c r="L930" s="74"/>
      <c r="M930" s="74"/>
      <c r="N930" s="75"/>
      <c r="O930" s="75"/>
      <c r="P930" s="75"/>
    </row>
    <row r="931" hidden="1">
      <c r="A931" s="110"/>
      <c r="B931" s="100"/>
      <c r="C931" s="101"/>
      <c r="D931" s="101"/>
      <c r="E931" s="101"/>
      <c r="F931" s="102"/>
      <c r="G931" s="108"/>
      <c r="H931" s="108"/>
      <c r="I931" s="108"/>
      <c r="J931" s="108"/>
      <c r="K931" s="74"/>
      <c r="L931" s="74"/>
      <c r="M931" s="74"/>
      <c r="N931" s="75"/>
      <c r="O931" s="75"/>
      <c r="P931" s="75"/>
    </row>
    <row r="932" hidden="1">
      <c r="A932" s="110"/>
      <c r="B932" s="100"/>
      <c r="C932" s="101"/>
      <c r="D932" s="101"/>
      <c r="E932" s="101"/>
      <c r="F932" s="102"/>
      <c r="G932" s="108"/>
      <c r="H932" s="108"/>
      <c r="I932" s="108"/>
      <c r="J932" s="108"/>
      <c r="K932" s="74"/>
      <c r="L932" s="74"/>
      <c r="M932" s="74"/>
      <c r="N932" s="75"/>
      <c r="O932" s="75"/>
      <c r="P932" s="75"/>
    </row>
    <row r="933" hidden="1">
      <c r="A933" s="110"/>
      <c r="B933" s="100"/>
      <c r="C933" s="101"/>
      <c r="D933" s="101"/>
      <c r="E933" s="101"/>
      <c r="F933" s="102"/>
      <c r="G933" s="108"/>
      <c r="H933" s="108"/>
      <c r="I933" s="108"/>
      <c r="J933" s="108"/>
      <c r="K933" s="74"/>
      <c r="L933" s="74"/>
      <c r="M933" s="74"/>
      <c r="N933" s="75"/>
      <c r="O933" s="75"/>
      <c r="P933" s="75"/>
    </row>
    <row r="934" hidden="1">
      <c r="A934" s="110"/>
      <c r="B934" s="100"/>
      <c r="C934" s="101"/>
      <c r="D934" s="101"/>
      <c r="E934" s="101"/>
      <c r="F934" s="102"/>
      <c r="G934" s="108"/>
      <c r="H934" s="108"/>
      <c r="I934" s="108"/>
      <c r="J934" s="108"/>
      <c r="K934" s="74"/>
      <c r="L934" s="74"/>
      <c r="M934" s="74"/>
      <c r="N934" s="75"/>
      <c r="O934" s="75"/>
      <c r="P934" s="75"/>
    </row>
    <row r="935" hidden="1">
      <c r="A935" s="110"/>
      <c r="B935" s="100"/>
      <c r="C935" s="101"/>
      <c r="D935" s="101"/>
      <c r="E935" s="101"/>
      <c r="F935" s="102"/>
      <c r="G935" s="108"/>
      <c r="H935" s="108"/>
      <c r="I935" s="108"/>
      <c r="J935" s="108"/>
      <c r="K935" s="74"/>
      <c r="L935" s="74"/>
      <c r="M935" s="74"/>
      <c r="N935" s="75"/>
      <c r="O935" s="75"/>
      <c r="P935" s="75"/>
    </row>
    <row r="936" hidden="1">
      <c r="A936" s="110"/>
      <c r="B936" s="100"/>
      <c r="C936" s="101"/>
      <c r="D936" s="101"/>
      <c r="E936" s="101"/>
      <c r="F936" s="102"/>
      <c r="G936" s="108"/>
      <c r="H936" s="108"/>
      <c r="I936" s="108"/>
      <c r="J936" s="108"/>
      <c r="K936" s="74"/>
      <c r="L936" s="74"/>
      <c r="M936" s="74"/>
      <c r="N936" s="75"/>
      <c r="O936" s="75"/>
      <c r="P936" s="75"/>
    </row>
    <row r="937" hidden="1">
      <c r="A937" s="110"/>
      <c r="B937" s="100"/>
      <c r="C937" s="101"/>
      <c r="D937" s="101"/>
      <c r="E937" s="101"/>
      <c r="F937" s="102"/>
      <c r="G937" s="108"/>
      <c r="H937" s="108"/>
      <c r="I937" s="108"/>
      <c r="J937" s="108"/>
      <c r="K937" s="74"/>
      <c r="L937" s="74"/>
      <c r="M937" s="74"/>
      <c r="N937" s="75"/>
      <c r="O937" s="75"/>
      <c r="P937" s="75"/>
    </row>
    <row r="938" hidden="1">
      <c r="A938" s="110"/>
      <c r="B938" s="100"/>
      <c r="C938" s="101"/>
      <c r="D938" s="101"/>
      <c r="E938" s="101"/>
      <c r="F938" s="102"/>
      <c r="G938" s="108"/>
      <c r="H938" s="108"/>
      <c r="I938" s="108"/>
      <c r="J938" s="108"/>
      <c r="K938" s="74"/>
      <c r="L938" s="74"/>
      <c r="M938" s="74"/>
      <c r="N938" s="75"/>
      <c r="O938" s="75"/>
      <c r="P938" s="75"/>
    </row>
    <row r="939" hidden="1">
      <c r="A939" s="110"/>
      <c r="B939" s="100"/>
      <c r="C939" s="101"/>
      <c r="D939" s="101"/>
      <c r="E939" s="101"/>
      <c r="F939" s="102"/>
      <c r="G939" s="108"/>
      <c r="H939" s="108"/>
      <c r="I939" s="108"/>
      <c r="J939" s="108"/>
      <c r="K939" s="74"/>
      <c r="L939" s="74"/>
      <c r="M939" s="74"/>
      <c r="N939" s="75"/>
      <c r="O939" s="75"/>
      <c r="P939" s="75"/>
    </row>
    <row r="940" hidden="1">
      <c r="A940" s="110"/>
      <c r="B940" s="100"/>
      <c r="C940" s="101"/>
      <c r="D940" s="101"/>
      <c r="E940" s="101"/>
      <c r="F940" s="102"/>
      <c r="G940" s="108"/>
      <c r="H940" s="108"/>
      <c r="I940" s="108"/>
      <c r="J940" s="108"/>
      <c r="K940" s="74"/>
      <c r="L940" s="74"/>
      <c r="M940" s="74"/>
      <c r="N940" s="75"/>
      <c r="O940" s="75"/>
      <c r="P940" s="75"/>
    </row>
    <row r="941" hidden="1">
      <c r="A941" s="110"/>
      <c r="B941" s="100"/>
      <c r="C941" s="101"/>
      <c r="D941" s="101"/>
      <c r="E941" s="101"/>
      <c r="F941" s="102"/>
      <c r="G941" s="108"/>
      <c r="H941" s="108"/>
      <c r="I941" s="108"/>
      <c r="J941" s="108"/>
      <c r="K941" s="74"/>
      <c r="L941" s="74"/>
      <c r="M941" s="74"/>
      <c r="N941" s="75"/>
      <c r="O941" s="75"/>
      <c r="P941" s="75"/>
    </row>
    <row r="942" hidden="1">
      <c r="A942" s="110"/>
      <c r="B942" s="100"/>
      <c r="C942" s="101"/>
      <c r="D942" s="101"/>
      <c r="E942" s="101"/>
      <c r="F942" s="102"/>
      <c r="G942" s="108"/>
      <c r="H942" s="108"/>
      <c r="I942" s="108"/>
      <c r="J942" s="108"/>
      <c r="K942" s="74"/>
      <c r="L942" s="74"/>
      <c r="M942" s="74"/>
      <c r="N942" s="75"/>
      <c r="O942" s="75"/>
      <c r="P942" s="75"/>
    </row>
    <row r="943" hidden="1">
      <c r="A943" s="110"/>
      <c r="B943" s="100"/>
      <c r="C943" s="101"/>
      <c r="D943" s="101"/>
      <c r="E943" s="101"/>
      <c r="F943" s="102"/>
      <c r="G943" s="108"/>
      <c r="H943" s="108"/>
      <c r="I943" s="108"/>
      <c r="J943" s="108"/>
      <c r="K943" s="74"/>
      <c r="L943" s="74"/>
      <c r="M943" s="74"/>
      <c r="N943" s="75"/>
      <c r="O943" s="75"/>
      <c r="P943" s="75"/>
    </row>
    <row r="944" hidden="1">
      <c r="A944" s="110"/>
      <c r="B944" s="100"/>
      <c r="C944" s="101"/>
      <c r="D944" s="101"/>
      <c r="E944" s="101"/>
      <c r="F944" s="102"/>
      <c r="G944" s="108"/>
      <c r="H944" s="108"/>
      <c r="I944" s="108"/>
      <c r="J944" s="108"/>
      <c r="K944" s="74"/>
      <c r="L944" s="74"/>
      <c r="M944" s="74"/>
      <c r="N944" s="75"/>
      <c r="O944" s="75"/>
      <c r="P944" s="75"/>
    </row>
    <row r="945" hidden="1">
      <c r="A945" s="110"/>
      <c r="B945" s="100"/>
      <c r="C945" s="101"/>
      <c r="D945" s="101"/>
      <c r="E945" s="101"/>
      <c r="F945" s="102"/>
      <c r="G945" s="108"/>
      <c r="H945" s="108"/>
      <c r="I945" s="108"/>
      <c r="J945" s="108"/>
      <c r="K945" s="74"/>
      <c r="L945" s="74"/>
      <c r="M945" s="74"/>
      <c r="N945" s="75"/>
      <c r="O945" s="75"/>
      <c r="P945" s="75"/>
    </row>
    <row r="946" hidden="1">
      <c r="A946" s="110"/>
      <c r="B946" s="100"/>
      <c r="C946" s="101"/>
      <c r="D946" s="101"/>
      <c r="E946" s="101"/>
      <c r="F946" s="102"/>
      <c r="G946" s="108"/>
      <c r="H946" s="108"/>
      <c r="I946" s="108"/>
      <c r="J946" s="108"/>
      <c r="K946" s="74"/>
      <c r="L946" s="74"/>
      <c r="M946" s="74"/>
      <c r="N946" s="75"/>
      <c r="O946" s="75"/>
      <c r="P946" s="75"/>
    </row>
    <row r="947" hidden="1">
      <c r="A947" s="110"/>
      <c r="B947" s="100"/>
      <c r="C947" s="101"/>
      <c r="D947" s="101"/>
      <c r="E947" s="101"/>
      <c r="F947" s="102"/>
      <c r="G947" s="108"/>
      <c r="H947" s="108"/>
      <c r="I947" s="108"/>
      <c r="J947" s="108"/>
      <c r="K947" s="74"/>
      <c r="L947" s="74"/>
      <c r="M947" s="74"/>
      <c r="N947" s="75"/>
      <c r="O947" s="75"/>
      <c r="P947" s="75"/>
    </row>
    <row r="948" hidden="1">
      <c r="A948" s="110"/>
      <c r="B948" s="100"/>
      <c r="C948" s="101"/>
      <c r="D948" s="101"/>
      <c r="E948" s="101"/>
      <c r="F948" s="102"/>
      <c r="G948" s="108"/>
      <c r="H948" s="108"/>
      <c r="I948" s="108"/>
      <c r="J948" s="108"/>
      <c r="K948" s="74"/>
      <c r="L948" s="74"/>
      <c r="M948" s="74"/>
      <c r="N948" s="75"/>
      <c r="O948" s="75"/>
      <c r="P948" s="75"/>
    </row>
    <row r="949" hidden="1">
      <c r="A949" s="110"/>
      <c r="B949" s="100"/>
      <c r="C949" s="101"/>
      <c r="D949" s="101"/>
      <c r="E949" s="101"/>
      <c r="F949" s="102"/>
      <c r="G949" s="108"/>
      <c r="H949" s="108"/>
      <c r="I949" s="108"/>
      <c r="J949" s="108"/>
      <c r="K949" s="74"/>
      <c r="L949" s="74"/>
      <c r="M949" s="74"/>
      <c r="N949" s="75"/>
      <c r="O949" s="75"/>
      <c r="P949" s="75"/>
    </row>
    <row r="950" hidden="1">
      <c r="A950" s="110"/>
      <c r="B950" s="100"/>
      <c r="C950" s="101"/>
      <c r="D950" s="101"/>
      <c r="E950" s="101"/>
      <c r="F950" s="102"/>
      <c r="G950" s="108"/>
      <c r="H950" s="108"/>
      <c r="I950" s="108"/>
      <c r="J950" s="108"/>
      <c r="K950" s="74"/>
      <c r="L950" s="74"/>
      <c r="M950" s="74"/>
      <c r="N950" s="75"/>
      <c r="O950" s="75"/>
      <c r="P950" s="75"/>
    </row>
    <row r="951" hidden="1">
      <c r="A951" s="110"/>
      <c r="B951" s="100"/>
      <c r="C951" s="101"/>
      <c r="D951" s="101"/>
      <c r="E951" s="101"/>
      <c r="F951" s="102"/>
      <c r="G951" s="108"/>
      <c r="H951" s="108"/>
      <c r="I951" s="108"/>
      <c r="J951" s="108"/>
      <c r="K951" s="74"/>
      <c r="L951" s="74"/>
      <c r="M951" s="74"/>
      <c r="N951" s="75"/>
      <c r="O951" s="75"/>
      <c r="P951" s="75"/>
    </row>
    <row r="952" hidden="1">
      <c r="A952" s="110"/>
      <c r="B952" s="100"/>
      <c r="C952" s="101"/>
      <c r="D952" s="101"/>
      <c r="E952" s="101"/>
      <c r="F952" s="102"/>
      <c r="G952" s="108"/>
      <c r="H952" s="108"/>
      <c r="I952" s="108"/>
      <c r="J952" s="108"/>
      <c r="K952" s="74"/>
      <c r="L952" s="74"/>
      <c r="M952" s="74"/>
      <c r="N952" s="75"/>
      <c r="O952" s="75"/>
      <c r="P952" s="75"/>
    </row>
    <row r="953" hidden="1">
      <c r="A953" s="110"/>
      <c r="B953" s="100"/>
      <c r="C953" s="101"/>
      <c r="D953" s="101"/>
      <c r="E953" s="101"/>
      <c r="F953" s="102"/>
      <c r="G953" s="108"/>
      <c r="H953" s="108"/>
      <c r="I953" s="108"/>
      <c r="J953" s="108"/>
      <c r="K953" s="74"/>
      <c r="L953" s="74"/>
      <c r="M953" s="74"/>
      <c r="N953" s="75"/>
      <c r="O953" s="75"/>
      <c r="P953" s="75"/>
    </row>
    <row r="954" hidden="1">
      <c r="A954" s="110"/>
      <c r="B954" s="100"/>
      <c r="C954" s="101"/>
      <c r="D954" s="101"/>
      <c r="E954" s="101"/>
      <c r="F954" s="102"/>
      <c r="G954" s="108"/>
      <c r="H954" s="108"/>
      <c r="I954" s="108"/>
      <c r="J954" s="108"/>
      <c r="K954" s="74"/>
      <c r="L954" s="74"/>
      <c r="M954" s="74"/>
      <c r="N954" s="75"/>
      <c r="O954" s="75"/>
      <c r="P954" s="75"/>
    </row>
    <row r="955" hidden="1">
      <c r="A955" s="110"/>
      <c r="B955" s="100"/>
      <c r="C955" s="101"/>
      <c r="D955" s="101"/>
      <c r="E955" s="101"/>
      <c r="F955" s="102"/>
      <c r="G955" s="108"/>
      <c r="H955" s="108"/>
      <c r="I955" s="108"/>
      <c r="J955" s="108"/>
      <c r="K955" s="74"/>
      <c r="L955" s="74"/>
      <c r="M955" s="74"/>
      <c r="N955" s="75"/>
      <c r="O955" s="75"/>
      <c r="P955" s="75"/>
    </row>
    <row r="956" hidden="1">
      <c r="A956" s="110"/>
      <c r="B956" s="100"/>
      <c r="C956" s="101"/>
      <c r="D956" s="101"/>
      <c r="E956" s="101"/>
      <c r="F956" s="102"/>
      <c r="G956" s="108"/>
      <c r="H956" s="108"/>
      <c r="I956" s="108"/>
      <c r="J956" s="108"/>
      <c r="K956" s="74"/>
      <c r="L956" s="74"/>
      <c r="M956" s="74"/>
      <c r="N956" s="75"/>
      <c r="O956" s="75"/>
      <c r="P956" s="75"/>
    </row>
    <row r="957" hidden="1">
      <c r="A957" s="110"/>
      <c r="B957" s="100"/>
      <c r="C957" s="101"/>
      <c r="D957" s="101"/>
      <c r="E957" s="101"/>
      <c r="F957" s="102"/>
      <c r="G957" s="108"/>
      <c r="H957" s="108"/>
      <c r="I957" s="108"/>
      <c r="J957" s="108"/>
      <c r="K957" s="74"/>
      <c r="L957" s="74"/>
      <c r="M957" s="74"/>
      <c r="N957" s="75"/>
      <c r="O957" s="75"/>
      <c r="P957" s="75"/>
    </row>
    <row r="958" hidden="1">
      <c r="A958" s="110"/>
      <c r="B958" s="100"/>
      <c r="C958" s="101"/>
      <c r="D958" s="101"/>
      <c r="E958" s="101"/>
      <c r="F958" s="102"/>
      <c r="G958" s="108"/>
      <c r="H958" s="108"/>
      <c r="I958" s="108"/>
      <c r="J958" s="108"/>
      <c r="K958" s="74"/>
      <c r="L958" s="74"/>
      <c r="M958" s="74"/>
      <c r="N958" s="75"/>
      <c r="O958" s="75"/>
      <c r="P958" s="75"/>
    </row>
    <row r="959" hidden="1">
      <c r="A959" s="110"/>
      <c r="B959" s="100"/>
      <c r="C959" s="101"/>
      <c r="D959" s="101"/>
      <c r="E959" s="101"/>
      <c r="F959" s="102"/>
      <c r="G959" s="108"/>
      <c r="H959" s="108"/>
      <c r="I959" s="108"/>
      <c r="J959" s="108"/>
      <c r="K959" s="74"/>
      <c r="L959" s="74"/>
      <c r="M959" s="74"/>
      <c r="N959" s="75"/>
      <c r="O959" s="75"/>
      <c r="P959" s="75"/>
    </row>
    <row r="960" hidden="1">
      <c r="A960" s="110"/>
      <c r="B960" s="100"/>
      <c r="C960" s="101"/>
      <c r="D960" s="101"/>
      <c r="E960" s="101"/>
      <c r="F960" s="102"/>
      <c r="G960" s="108"/>
      <c r="H960" s="108"/>
      <c r="I960" s="108"/>
      <c r="J960" s="108"/>
      <c r="K960" s="74"/>
      <c r="L960" s="74"/>
      <c r="M960" s="74"/>
      <c r="N960" s="75"/>
      <c r="O960" s="75"/>
      <c r="P960" s="75"/>
    </row>
    <row r="961" hidden="1">
      <c r="A961" s="110"/>
      <c r="B961" s="100"/>
      <c r="C961" s="101"/>
      <c r="D961" s="101"/>
      <c r="E961" s="101"/>
      <c r="F961" s="102"/>
      <c r="G961" s="108"/>
      <c r="H961" s="108"/>
      <c r="I961" s="108"/>
      <c r="J961" s="108"/>
      <c r="K961" s="74"/>
      <c r="L961" s="74"/>
      <c r="M961" s="74"/>
      <c r="N961" s="75"/>
      <c r="O961" s="75"/>
      <c r="P961" s="75"/>
    </row>
    <row r="962" hidden="1">
      <c r="A962" s="110"/>
      <c r="B962" s="100"/>
      <c r="C962" s="101"/>
      <c r="D962" s="101"/>
      <c r="E962" s="101"/>
      <c r="F962" s="102"/>
      <c r="G962" s="108"/>
      <c r="H962" s="108"/>
      <c r="I962" s="108"/>
      <c r="J962" s="108"/>
      <c r="K962" s="74"/>
      <c r="L962" s="74"/>
      <c r="M962" s="74"/>
      <c r="N962" s="75"/>
      <c r="O962" s="75"/>
      <c r="P962" s="75"/>
    </row>
    <row r="963" hidden="1">
      <c r="A963" s="110"/>
      <c r="B963" s="100"/>
      <c r="C963" s="101"/>
      <c r="D963" s="101"/>
      <c r="E963" s="101"/>
      <c r="F963" s="102"/>
      <c r="G963" s="108"/>
      <c r="H963" s="108"/>
      <c r="I963" s="108"/>
      <c r="J963" s="108"/>
      <c r="K963" s="74"/>
      <c r="L963" s="74"/>
      <c r="M963" s="74"/>
      <c r="N963" s="75"/>
      <c r="O963" s="75"/>
      <c r="P963" s="75"/>
    </row>
    <row r="964" hidden="1">
      <c r="A964" s="110"/>
      <c r="B964" s="100"/>
      <c r="C964" s="101"/>
      <c r="D964" s="101"/>
      <c r="E964" s="101"/>
      <c r="F964" s="102"/>
      <c r="G964" s="108"/>
      <c r="H964" s="108"/>
      <c r="I964" s="108"/>
      <c r="J964" s="108"/>
      <c r="K964" s="74"/>
      <c r="L964" s="74"/>
      <c r="M964" s="74"/>
      <c r="N964" s="75"/>
      <c r="O964" s="75"/>
      <c r="P964" s="75"/>
    </row>
    <row r="965" hidden="1">
      <c r="A965" s="110"/>
      <c r="B965" s="100"/>
      <c r="C965" s="101"/>
      <c r="D965" s="101"/>
      <c r="E965" s="101"/>
      <c r="F965" s="102"/>
      <c r="G965" s="108"/>
      <c r="H965" s="108"/>
      <c r="I965" s="108"/>
      <c r="J965" s="108"/>
      <c r="K965" s="74"/>
      <c r="L965" s="74"/>
      <c r="M965" s="74"/>
      <c r="N965" s="75"/>
      <c r="O965" s="75"/>
      <c r="P965" s="75"/>
    </row>
    <row r="966" hidden="1">
      <c r="A966" s="110"/>
      <c r="B966" s="100"/>
      <c r="C966" s="101"/>
      <c r="D966" s="101"/>
      <c r="E966" s="101"/>
      <c r="F966" s="102"/>
      <c r="G966" s="108"/>
      <c r="H966" s="108"/>
      <c r="I966" s="108"/>
      <c r="J966" s="108"/>
      <c r="K966" s="74"/>
      <c r="L966" s="74"/>
      <c r="M966" s="74"/>
      <c r="N966" s="75"/>
      <c r="O966" s="75"/>
      <c r="P966" s="75"/>
    </row>
    <row r="967" hidden="1">
      <c r="A967" s="110"/>
      <c r="B967" s="100"/>
      <c r="C967" s="101"/>
      <c r="D967" s="101"/>
      <c r="E967" s="101"/>
      <c r="F967" s="102"/>
      <c r="G967" s="108"/>
      <c r="H967" s="108"/>
      <c r="I967" s="108"/>
      <c r="J967" s="108"/>
      <c r="K967" s="74"/>
      <c r="L967" s="74"/>
      <c r="M967" s="74"/>
      <c r="N967" s="75"/>
      <c r="O967" s="75"/>
      <c r="P967" s="75"/>
    </row>
    <row r="968" hidden="1">
      <c r="A968" s="110"/>
      <c r="B968" s="100"/>
      <c r="C968" s="101"/>
      <c r="D968" s="101"/>
      <c r="E968" s="101"/>
      <c r="F968" s="102"/>
      <c r="G968" s="108"/>
      <c r="H968" s="108"/>
      <c r="I968" s="108"/>
      <c r="J968" s="108"/>
      <c r="K968" s="74"/>
      <c r="L968" s="74"/>
      <c r="M968" s="74"/>
      <c r="N968" s="75"/>
      <c r="O968" s="75"/>
      <c r="P968" s="75"/>
    </row>
    <row r="969" hidden="1">
      <c r="A969" s="110"/>
      <c r="B969" s="100"/>
      <c r="C969" s="101"/>
      <c r="D969" s="101"/>
      <c r="E969" s="101"/>
      <c r="F969" s="102"/>
      <c r="G969" s="108"/>
      <c r="H969" s="108"/>
      <c r="I969" s="108"/>
      <c r="J969" s="108"/>
      <c r="K969" s="74"/>
      <c r="L969" s="74"/>
      <c r="M969" s="74"/>
      <c r="N969" s="75"/>
      <c r="O969" s="75"/>
      <c r="P969" s="75"/>
    </row>
    <row r="970" hidden="1">
      <c r="A970" s="110"/>
      <c r="B970" s="100"/>
      <c r="C970" s="101"/>
      <c r="D970" s="101"/>
      <c r="E970" s="101"/>
      <c r="F970" s="102"/>
      <c r="G970" s="108"/>
      <c r="H970" s="108"/>
      <c r="I970" s="108"/>
      <c r="J970" s="108"/>
      <c r="K970" s="74"/>
      <c r="L970" s="74"/>
      <c r="M970" s="74"/>
      <c r="N970" s="75"/>
      <c r="O970" s="75"/>
      <c r="P970" s="75"/>
    </row>
    <row r="971" hidden="1">
      <c r="A971" s="110"/>
      <c r="B971" s="100"/>
      <c r="C971" s="101"/>
      <c r="D971" s="101"/>
      <c r="E971" s="101"/>
      <c r="F971" s="102"/>
      <c r="G971" s="108"/>
      <c r="H971" s="108"/>
      <c r="I971" s="108"/>
      <c r="J971" s="108"/>
      <c r="K971" s="74"/>
      <c r="L971" s="74"/>
      <c r="M971" s="74"/>
      <c r="N971" s="75"/>
      <c r="O971" s="75"/>
      <c r="P971" s="75"/>
    </row>
    <row r="972" hidden="1">
      <c r="A972" s="110"/>
      <c r="B972" s="100"/>
      <c r="C972" s="101"/>
      <c r="D972" s="101"/>
      <c r="E972" s="101"/>
      <c r="F972" s="102"/>
      <c r="G972" s="108"/>
      <c r="H972" s="108"/>
      <c r="I972" s="108"/>
      <c r="J972" s="108"/>
      <c r="K972" s="74"/>
      <c r="L972" s="74"/>
      <c r="M972" s="74"/>
      <c r="N972" s="75"/>
      <c r="O972" s="75"/>
      <c r="P972" s="75"/>
    </row>
    <row r="973" hidden="1">
      <c r="A973" s="110"/>
      <c r="B973" s="100"/>
      <c r="C973" s="101"/>
      <c r="D973" s="101"/>
      <c r="E973" s="101"/>
      <c r="F973" s="102"/>
      <c r="G973" s="108"/>
      <c r="H973" s="108"/>
      <c r="I973" s="108"/>
      <c r="J973" s="108"/>
      <c r="K973" s="74"/>
      <c r="L973" s="74"/>
      <c r="M973" s="74"/>
      <c r="N973" s="75"/>
      <c r="O973" s="75"/>
      <c r="P973" s="75"/>
    </row>
    <row r="974" hidden="1">
      <c r="A974" s="110"/>
      <c r="B974" s="100"/>
      <c r="C974" s="101"/>
      <c r="D974" s="101"/>
      <c r="E974" s="101"/>
      <c r="F974" s="102"/>
      <c r="G974" s="108"/>
      <c r="H974" s="108"/>
      <c r="I974" s="108"/>
      <c r="J974" s="108"/>
      <c r="K974" s="74"/>
      <c r="L974" s="74"/>
      <c r="M974" s="74"/>
      <c r="N974" s="75"/>
      <c r="O974" s="75"/>
      <c r="P974" s="75"/>
    </row>
    <row r="975" hidden="1">
      <c r="A975" s="110"/>
      <c r="B975" s="100"/>
      <c r="C975" s="101"/>
      <c r="D975" s="101"/>
      <c r="E975" s="101"/>
      <c r="F975" s="102"/>
      <c r="G975" s="108"/>
      <c r="H975" s="108"/>
      <c r="I975" s="108"/>
      <c r="J975" s="108"/>
      <c r="K975" s="74"/>
      <c r="L975" s="74"/>
      <c r="M975" s="74"/>
      <c r="N975" s="75"/>
      <c r="O975" s="75"/>
      <c r="P975" s="75"/>
    </row>
    <row r="976" hidden="1">
      <c r="A976" s="110"/>
      <c r="B976" s="100"/>
      <c r="C976" s="101"/>
      <c r="D976" s="101"/>
      <c r="E976" s="101"/>
      <c r="F976" s="102"/>
      <c r="G976" s="108"/>
      <c r="H976" s="108"/>
      <c r="I976" s="108"/>
      <c r="J976" s="108"/>
      <c r="K976" s="74"/>
      <c r="L976" s="74"/>
      <c r="M976" s="74"/>
      <c r="N976" s="75"/>
      <c r="O976" s="75"/>
      <c r="P976" s="75"/>
    </row>
    <row r="977" hidden="1">
      <c r="A977" s="110"/>
      <c r="B977" s="100"/>
      <c r="C977" s="101"/>
      <c r="D977" s="101"/>
      <c r="E977" s="101"/>
      <c r="F977" s="102"/>
      <c r="G977" s="108"/>
      <c r="H977" s="108"/>
      <c r="I977" s="108"/>
      <c r="J977" s="108"/>
      <c r="K977" s="74"/>
      <c r="L977" s="74"/>
      <c r="M977" s="74"/>
      <c r="N977" s="75"/>
      <c r="O977" s="75"/>
      <c r="P977" s="75"/>
    </row>
    <row r="978" hidden="1">
      <c r="A978" s="110"/>
      <c r="B978" s="100"/>
      <c r="C978" s="101"/>
      <c r="D978" s="101"/>
      <c r="E978" s="101"/>
      <c r="F978" s="102"/>
      <c r="G978" s="108"/>
      <c r="H978" s="108"/>
      <c r="I978" s="108"/>
      <c r="J978" s="108"/>
      <c r="K978" s="74"/>
      <c r="L978" s="74"/>
      <c r="M978" s="74"/>
      <c r="N978" s="75"/>
      <c r="O978" s="75"/>
      <c r="P978" s="75"/>
    </row>
    <row r="979" hidden="1">
      <c r="A979" s="110"/>
      <c r="B979" s="100"/>
      <c r="C979" s="101"/>
      <c r="D979" s="101"/>
      <c r="E979" s="101"/>
      <c r="F979" s="102"/>
      <c r="G979" s="108"/>
      <c r="H979" s="108"/>
      <c r="I979" s="108"/>
      <c r="J979" s="108"/>
      <c r="K979" s="74"/>
      <c r="L979" s="74"/>
      <c r="M979" s="74"/>
      <c r="N979" s="75"/>
      <c r="O979" s="75"/>
      <c r="P979" s="75"/>
    </row>
    <row r="980" hidden="1">
      <c r="A980" s="110"/>
      <c r="B980" s="100"/>
      <c r="C980" s="101"/>
      <c r="D980" s="101"/>
      <c r="E980" s="101"/>
      <c r="F980" s="102"/>
      <c r="G980" s="108"/>
      <c r="H980" s="108"/>
      <c r="I980" s="108"/>
      <c r="J980" s="108"/>
      <c r="K980" s="74"/>
      <c r="L980" s="74"/>
      <c r="M980" s="74"/>
      <c r="N980" s="75"/>
      <c r="O980" s="75"/>
      <c r="P980" s="75"/>
    </row>
    <row r="981" hidden="1">
      <c r="A981" s="110"/>
      <c r="B981" s="100"/>
      <c r="C981" s="101"/>
      <c r="D981" s="101"/>
      <c r="E981" s="101"/>
      <c r="F981" s="102"/>
      <c r="G981" s="108"/>
      <c r="H981" s="108"/>
      <c r="I981" s="108"/>
      <c r="J981" s="108"/>
      <c r="K981" s="74"/>
      <c r="L981" s="74"/>
      <c r="M981" s="74"/>
      <c r="N981" s="75"/>
      <c r="O981" s="75"/>
      <c r="P981" s="75"/>
    </row>
    <row r="982" hidden="1">
      <c r="A982" s="110"/>
      <c r="B982" s="100"/>
      <c r="C982" s="101"/>
      <c r="D982" s="101"/>
      <c r="E982" s="101"/>
      <c r="F982" s="102"/>
      <c r="G982" s="108"/>
      <c r="H982" s="108"/>
      <c r="I982" s="108"/>
      <c r="J982" s="108"/>
      <c r="K982" s="74"/>
      <c r="L982" s="74"/>
      <c r="M982" s="74"/>
      <c r="N982" s="75"/>
      <c r="O982" s="75"/>
      <c r="P982" s="75"/>
    </row>
    <row r="983" hidden="1">
      <c r="A983" s="110"/>
      <c r="B983" s="100"/>
      <c r="C983" s="101"/>
      <c r="D983" s="101"/>
      <c r="E983" s="101"/>
      <c r="F983" s="102"/>
      <c r="G983" s="108"/>
      <c r="H983" s="108"/>
      <c r="I983" s="108"/>
      <c r="J983" s="108"/>
      <c r="K983" s="74"/>
      <c r="L983" s="74"/>
      <c r="M983" s="74"/>
      <c r="N983" s="75"/>
      <c r="O983" s="75"/>
      <c r="P983" s="75"/>
    </row>
    <row r="984" hidden="1">
      <c r="A984" s="110"/>
      <c r="B984" s="100"/>
      <c r="C984" s="101"/>
      <c r="D984" s="101"/>
      <c r="E984" s="101"/>
      <c r="F984" s="102"/>
      <c r="G984" s="108"/>
      <c r="H984" s="108"/>
      <c r="I984" s="108"/>
      <c r="J984" s="108"/>
      <c r="K984" s="74"/>
      <c r="L984" s="74"/>
      <c r="M984" s="74"/>
      <c r="N984" s="75"/>
      <c r="O984" s="75"/>
      <c r="P984" s="75"/>
    </row>
    <row r="985" hidden="1">
      <c r="A985" s="110"/>
      <c r="B985" s="100"/>
      <c r="C985" s="101"/>
      <c r="D985" s="101"/>
      <c r="E985" s="101"/>
      <c r="F985" s="102"/>
      <c r="G985" s="108"/>
      <c r="H985" s="108"/>
      <c r="I985" s="108"/>
      <c r="J985" s="108"/>
      <c r="K985" s="74"/>
      <c r="L985" s="74"/>
      <c r="M985" s="74"/>
      <c r="N985" s="75"/>
      <c r="O985" s="75"/>
      <c r="P985" s="75"/>
    </row>
    <row r="986" hidden="1">
      <c r="A986" s="110"/>
      <c r="B986" s="100"/>
      <c r="C986" s="101"/>
      <c r="D986" s="101"/>
      <c r="E986" s="101"/>
      <c r="F986" s="102"/>
      <c r="G986" s="108"/>
      <c r="H986" s="108"/>
      <c r="I986" s="108"/>
      <c r="J986" s="108"/>
      <c r="K986" s="74"/>
      <c r="L986" s="74"/>
      <c r="M986" s="74"/>
      <c r="N986" s="75"/>
      <c r="O986" s="75"/>
      <c r="P986" s="75"/>
    </row>
    <row r="987" hidden="1">
      <c r="A987" s="110"/>
      <c r="B987" s="100"/>
      <c r="C987" s="101"/>
      <c r="D987" s="101"/>
      <c r="E987" s="101"/>
      <c r="F987" s="102"/>
      <c r="G987" s="108"/>
      <c r="H987" s="108"/>
      <c r="I987" s="108"/>
      <c r="J987" s="108"/>
      <c r="K987" s="74"/>
      <c r="L987" s="74"/>
      <c r="M987" s="74"/>
      <c r="N987" s="75"/>
      <c r="O987" s="75"/>
      <c r="P987" s="75"/>
    </row>
    <row r="988" hidden="1">
      <c r="A988" s="110"/>
      <c r="B988" s="100"/>
      <c r="C988" s="101"/>
      <c r="D988" s="101"/>
      <c r="E988" s="101"/>
      <c r="F988" s="102"/>
      <c r="G988" s="108"/>
      <c r="H988" s="108"/>
      <c r="I988" s="108"/>
      <c r="J988" s="108"/>
      <c r="K988" s="74"/>
      <c r="L988" s="74"/>
      <c r="M988" s="74"/>
      <c r="N988" s="75"/>
      <c r="O988" s="75"/>
      <c r="P988" s="75"/>
    </row>
    <row r="989" hidden="1">
      <c r="A989" s="110"/>
      <c r="B989" s="100"/>
      <c r="C989" s="101"/>
      <c r="D989" s="101"/>
      <c r="E989" s="101"/>
      <c r="F989" s="102"/>
      <c r="G989" s="108"/>
      <c r="H989" s="108"/>
      <c r="I989" s="108"/>
      <c r="J989" s="108"/>
      <c r="K989" s="74"/>
      <c r="L989" s="74"/>
      <c r="M989" s="74"/>
      <c r="N989" s="75"/>
      <c r="O989" s="75"/>
      <c r="P989" s="75"/>
    </row>
    <row r="990" hidden="1">
      <c r="A990" s="110"/>
      <c r="B990" s="100"/>
      <c r="C990" s="101"/>
      <c r="D990" s="101"/>
      <c r="E990" s="101"/>
      <c r="F990" s="102"/>
      <c r="G990" s="108"/>
      <c r="H990" s="108"/>
      <c r="I990" s="108"/>
      <c r="J990" s="108"/>
      <c r="K990" s="74"/>
      <c r="L990" s="74"/>
      <c r="M990" s="74"/>
      <c r="N990" s="75"/>
      <c r="O990" s="75"/>
      <c r="P990" s="75"/>
    </row>
    <row r="991" hidden="1">
      <c r="A991" s="110"/>
      <c r="B991" s="100"/>
      <c r="C991" s="101"/>
      <c r="D991" s="101"/>
      <c r="E991" s="101"/>
      <c r="F991" s="102"/>
      <c r="G991" s="108"/>
      <c r="H991" s="108"/>
      <c r="I991" s="108"/>
      <c r="J991" s="108"/>
      <c r="K991" s="74"/>
      <c r="L991" s="74"/>
      <c r="M991" s="74"/>
      <c r="N991" s="75"/>
      <c r="O991" s="75"/>
      <c r="P991" s="75"/>
    </row>
    <row r="992" hidden="1">
      <c r="A992" s="110"/>
      <c r="B992" s="100"/>
      <c r="C992" s="101"/>
      <c r="D992" s="101"/>
      <c r="E992" s="101"/>
      <c r="F992" s="102"/>
      <c r="G992" s="108"/>
      <c r="H992" s="108"/>
      <c r="I992" s="108"/>
      <c r="J992" s="108"/>
      <c r="K992" s="74"/>
      <c r="L992" s="74"/>
      <c r="M992" s="74"/>
      <c r="N992" s="75"/>
      <c r="O992" s="75"/>
      <c r="P992" s="75"/>
    </row>
    <row r="993" hidden="1">
      <c r="A993" s="110"/>
      <c r="B993" s="100"/>
      <c r="C993" s="101"/>
      <c r="D993" s="101"/>
      <c r="E993" s="101"/>
      <c r="F993" s="102"/>
      <c r="G993" s="108"/>
      <c r="H993" s="108"/>
      <c r="I993" s="108"/>
      <c r="J993" s="108"/>
      <c r="K993" s="74"/>
      <c r="L993" s="74"/>
      <c r="M993" s="74"/>
      <c r="N993" s="75"/>
      <c r="O993" s="75"/>
      <c r="P993" s="75"/>
    </row>
    <row r="994" hidden="1">
      <c r="A994" s="110"/>
      <c r="B994" s="100"/>
      <c r="C994" s="101"/>
      <c r="D994" s="101"/>
      <c r="E994" s="101"/>
      <c r="F994" s="102"/>
      <c r="G994" s="108"/>
      <c r="H994" s="108"/>
      <c r="I994" s="108"/>
      <c r="J994" s="108"/>
      <c r="K994" s="74"/>
      <c r="L994" s="74"/>
      <c r="M994" s="74"/>
      <c r="N994" s="75"/>
      <c r="O994" s="75"/>
      <c r="P994" s="75"/>
    </row>
    <row r="995" hidden="1">
      <c r="A995" s="110"/>
      <c r="B995" s="100"/>
      <c r="C995" s="101"/>
      <c r="D995" s="101"/>
      <c r="E995" s="101"/>
      <c r="F995" s="102"/>
      <c r="G995" s="108"/>
      <c r="H995" s="108"/>
      <c r="I995" s="108"/>
      <c r="J995" s="108"/>
      <c r="K995" s="74"/>
      <c r="L995" s="74"/>
      <c r="M995" s="74"/>
      <c r="N995" s="75"/>
      <c r="O995" s="75"/>
      <c r="P995" s="75"/>
    </row>
    <row r="996" hidden="1">
      <c r="A996" s="110"/>
      <c r="B996" s="100"/>
      <c r="C996" s="101"/>
      <c r="D996" s="101"/>
      <c r="E996" s="101"/>
      <c r="F996" s="102"/>
      <c r="G996" s="108"/>
      <c r="H996" s="108"/>
      <c r="I996" s="108"/>
      <c r="J996" s="108"/>
      <c r="K996" s="74"/>
      <c r="L996" s="74"/>
      <c r="M996" s="74"/>
      <c r="N996" s="75"/>
      <c r="O996" s="75"/>
      <c r="P996" s="75"/>
    </row>
    <row r="997" hidden="1">
      <c r="A997" s="110"/>
      <c r="B997" s="100"/>
      <c r="C997" s="101"/>
      <c r="D997" s="101"/>
      <c r="E997" s="101"/>
      <c r="F997" s="102"/>
      <c r="G997" s="108"/>
      <c r="H997" s="108"/>
      <c r="I997" s="108"/>
      <c r="J997" s="108"/>
      <c r="K997" s="74"/>
      <c r="L997" s="74"/>
      <c r="M997" s="74"/>
      <c r="N997" s="75"/>
      <c r="O997" s="75"/>
      <c r="P997" s="75"/>
    </row>
    <row r="998" hidden="1">
      <c r="A998" s="110"/>
      <c r="B998" s="100"/>
      <c r="C998" s="101"/>
      <c r="D998" s="101"/>
      <c r="E998" s="101"/>
      <c r="F998" s="102"/>
      <c r="G998" s="108"/>
      <c r="H998" s="108"/>
      <c r="I998" s="108"/>
      <c r="J998" s="108"/>
      <c r="K998" s="74"/>
      <c r="L998" s="74"/>
      <c r="M998" s="74"/>
      <c r="N998" s="75"/>
      <c r="O998" s="75"/>
      <c r="P998" s="75"/>
    </row>
    <row r="999" hidden="1">
      <c r="A999" s="110"/>
      <c r="B999" s="100"/>
      <c r="C999" s="101"/>
      <c r="D999" s="101"/>
      <c r="E999" s="101"/>
      <c r="F999" s="102"/>
      <c r="G999" s="108"/>
      <c r="H999" s="108"/>
      <c r="I999" s="108"/>
      <c r="J999" s="108"/>
      <c r="K999" s="74"/>
      <c r="L999" s="74"/>
      <c r="M999" s="74"/>
      <c r="N999" s="75"/>
      <c r="O999" s="75"/>
      <c r="P999" s="75"/>
    </row>
    <row r="1000" hidden="1">
      <c r="A1000" s="110"/>
      <c r="B1000" s="100"/>
      <c r="C1000" s="101"/>
      <c r="D1000" s="101"/>
      <c r="E1000" s="101"/>
      <c r="F1000" s="102"/>
      <c r="G1000" s="108"/>
      <c r="H1000" s="108"/>
      <c r="I1000" s="108"/>
      <c r="J1000" s="108"/>
      <c r="K1000" s="74"/>
      <c r="L1000" s="74"/>
      <c r="M1000" s="74"/>
      <c r="N1000" s="75"/>
      <c r="O1000" s="75"/>
      <c r="P1000" s="75"/>
    </row>
    <row r="1001" hidden="1">
      <c r="A1001" s="110"/>
      <c r="B1001" s="100"/>
      <c r="C1001" s="101"/>
      <c r="D1001" s="101"/>
      <c r="E1001" s="101"/>
      <c r="F1001" s="102"/>
      <c r="G1001" s="108"/>
      <c r="H1001" s="108"/>
      <c r="I1001" s="108"/>
      <c r="J1001" s="108"/>
      <c r="K1001" s="74"/>
      <c r="L1001" s="74"/>
      <c r="M1001" s="74"/>
      <c r="N1001" s="75"/>
      <c r="O1001" s="75"/>
      <c r="P1001" s="7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88"/>
    <col customWidth="1" min="2" max="2" width="21.5"/>
    <col customWidth="1" min="3" max="5" width="21.0"/>
    <col customWidth="1" min="6" max="17" width="18.13"/>
  </cols>
  <sheetData>
    <row r="1">
      <c r="A1" s="60" t="s">
        <v>166</v>
      </c>
      <c r="B1" s="60" t="s">
        <v>917</v>
      </c>
      <c r="C1" s="119" t="s">
        <v>181</v>
      </c>
      <c r="D1" s="120" t="s">
        <v>918</v>
      </c>
      <c r="E1" s="61" t="s">
        <v>919</v>
      </c>
      <c r="F1" s="121" t="s">
        <v>185</v>
      </c>
      <c r="G1" s="122" t="s">
        <v>920</v>
      </c>
      <c r="H1" s="64" t="s">
        <v>921</v>
      </c>
      <c r="I1" s="64" t="s">
        <v>922</v>
      </c>
      <c r="J1" s="64" t="s">
        <v>923</v>
      </c>
      <c r="K1" s="64" t="s">
        <v>924</v>
      </c>
      <c r="L1" s="64" t="s">
        <v>925</v>
      </c>
      <c r="M1" s="64" t="s">
        <v>188</v>
      </c>
      <c r="N1" s="65"/>
      <c r="O1" s="65" t="s">
        <v>191</v>
      </c>
      <c r="P1" s="63" t="s">
        <v>193</v>
      </c>
      <c r="Q1" s="63" t="s">
        <v>194</v>
      </c>
    </row>
    <row r="2">
      <c r="A2" s="123" t="s">
        <v>563</v>
      </c>
      <c r="B2" s="108" t="s">
        <v>18</v>
      </c>
      <c r="C2" s="106"/>
      <c r="D2" s="106"/>
      <c r="E2" s="124" t="s">
        <v>36</v>
      </c>
      <c r="F2" s="106"/>
      <c r="G2" s="106"/>
      <c r="H2" s="106" t="s">
        <v>40</v>
      </c>
      <c r="I2" s="106"/>
      <c r="J2" s="106"/>
      <c r="K2" s="106" t="s">
        <v>926</v>
      </c>
      <c r="L2" s="108"/>
      <c r="M2" s="99" t="s">
        <v>927</v>
      </c>
      <c r="N2" s="104"/>
      <c r="O2" s="104"/>
      <c r="P2" s="104">
        <v>6019.0</v>
      </c>
      <c r="Q2" s="104"/>
    </row>
    <row r="3">
      <c r="A3" s="124" t="s">
        <v>762</v>
      </c>
      <c r="B3" s="108" t="s">
        <v>18</v>
      </c>
      <c r="C3" s="106"/>
      <c r="D3" s="106"/>
      <c r="E3" s="124" t="s">
        <v>36</v>
      </c>
      <c r="F3" s="106"/>
      <c r="G3" s="69">
        <f t="shared" ref="G3:G5" si="1">COUNTIF(E:E, F3)</f>
        <v>0</v>
      </c>
      <c r="H3" s="106"/>
      <c r="I3" s="106"/>
      <c r="J3" s="106"/>
      <c r="K3" s="106" t="s">
        <v>926</v>
      </c>
      <c r="L3" s="108"/>
      <c r="M3" s="99" t="s">
        <v>928</v>
      </c>
      <c r="N3" s="104"/>
      <c r="O3" s="104"/>
      <c r="P3" s="125">
        <v>164000.0</v>
      </c>
      <c r="Q3" s="103"/>
    </row>
    <row r="4">
      <c r="A4" s="124" t="s">
        <v>810</v>
      </c>
      <c r="B4" s="108" t="s">
        <v>18</v>
      </c>
      <c r="C4" s="106"/>
      <c r="D4" s="106"/>
      <c r="E4" s="124" t="s">
        <v>36</v>
      </c>
      <c r="F4" s="106"/>
      <c r="G4" s="69">
        <f t="shared" si="1"/>
        <v>0</v>
      </c>
      <c r="H4" s="106" t="s">
        <v>100</v>
      </c>
      <c r="I4" s="106"/>
      <c r="J4" s="69">
        <f t="shared" ref="J4:J5" si="2">COUNTIF(H:H, I4)</f>
        <v>0</v>
      </c>
      <c r="K4" s="106" t="s">
        <v>926</v>
      </c>
      <c r="L4" s="108"/>
      <c r="M4" s="99" t="s">
        <v>929</v>
      </c>
      <c r="N4" s="103"/>
      <c r="O4" s="103"/>
      <c r="P4" s="106">
        <v>742.1</v>
      </c>
      <c r="Q4" s="106"/>
    </row>
    <row r="5">
      <c r="A5" s="124" t="s">
        <v>812</v>
      </c>
      <c r="B5" s="108" t="s">
        <v>18</v>
      </c>
      <c r="C5" s="106"/>
      <c r="D5" s="106"/>
      <c r="E5" s="124" t="s">
        <v>36</v>
      </c>
      <c r="F5" s="106"/>
      <c r="G5" s="69">
        <f t="shared" si="1"/>
        <v>0</v>
      </c>
      <c r="H5" s="106" t="s">
        <v>107</v>
      </c>
      <c r="I5" s="106"/>
      <c r="J5" s="69">
        <f t="shared" si="2"/>
        <v>0</v>
      </c>
      <c r="K5" s="106" t="s">
        <v>926</v>
      </c>
      <c r="L5" s="108"/>
      <c r="M5" s="99" t="s">
        <v>929</v>
      </c>
      <c r="N5" s="103"/>
      <c r="O5" s="103"/>
      <c r="P5" s="124">
        <v>19.0</v>
      </c>
      <c r="Q5" s="106"/>
    </row>
    <row r="6">
      <c r="A6" s="124" t="s">
        <v>811</v>
      </c>
      <c r="B6" s="108" t="s">
        <v>18</v>
      </c>
      <c r="C6" s="106"/>
      <c r="D6" s="106"/>
      <c r="E6" s="124" t="s">
        <v>36</v>
      </c>
      <c r="F6" s="106"/>
      <c r="G6" s="106"/>
      <c r="H6" s="106" t="s">
        <v>100</v>
      </c>
      <c r="I6" s="106"/>
      <c r="J6" s="106"/>
      <c r="K6" s="106" t="s">
        <v>926</v>
      </c>
      <c r="L6" s="108"/>
      <c r="M6" s="99" t="s">
        <v>929</v>
      </c>
      <c r="N6" s="106"/>
      <c r="O6" s="106"/>
      <c r="P6" s="125">
        <v>31500.0</v>
      </c>
      <c r="Q6" s="103"/>
    </row>
    <row r="7">
      <c r="A7" s="124" t="s">
        <v>838</v>
      </c>
      <c r="B7" s="102" t="s">
        <v>26</v>
      </c>
      <c r="C7" s="106"/>
      <c r="D7" s="106"/>
      <c r="E7" s="124" t="s">
        <v>82</v>
      </c>
      <c r="F7" s="106"/>
      <c r="G7" s="106"/>
      <c r="H7" s="106"/>
      <c r="I7" s="106"/>
      <c r="J7" s="106"/>
      <c r="K7" s="106" t="s">
        <v>926</v>
      </c>
      <c r="L7" s="108"/>
      <c r="M7" s="99" t="s">
        <v>929</v>
      </c>
      <c r="N7" s="106"/>
      <c r="O7" s="106"/>
      <c r="P7" s="124">
        <v>15.0</v>
      </c>
      <c r="Q7" s="106"/>
    </row>
    <row r="8">
      <c r="A8" s="124" t="s">
        <v>853</v>
      </c>
      <c r="B8" s="102" t="s">
        <v>26</v>
      </c>
      <c r="C8" s="106"/>
      <c r="D8" s="106"/>
      <c r="E8" s="124" t="s">
        <v>139</v>
      </c>
      <c r="F8" s="106"/>
      <c r="G8" s="69">
        <f>COUNTIF(E:E, F8)</f>
        <v>0</v>
      </c>
      <c r="H8" s="106"/>
      <c r="I8" s="106"/>
      <c r="J8" s="69">
        <f>COUNTIF(H:H, I8)</f>
        <v>0</v>
      </c>
      <c r="K8" s="106" t="s">
        <v>926</v>
      </c>
      <c r="L8" s="108"/>
      <c r="M8" s="99" t="s">
        <v>929</v>
      </c>
      <c r="N8" s="106"/>
      <c r="O8" s="106"/>
      <c r="P8" s="124">
        <v>3.0</v>
      </c>
      <c r="Q8" s="106"/>
    </row>
    <row r="9">
      <c r="A9" s="123" t="s">
        <v>388</v>
      </c>
      <c r="B9" s="100" t="s">
        <v>18</v>
      </c>
      <c r="C9" s="101"/>
      <c r="D9" s="101"/>
      <c r="E9" s="126" t="s">
        <v>271</v>
      </c>
      <c r="F9" s="106"/>
      <c r="G9" s="106"/>
      <c r="H9" s="106" t="s">
        <v>107</v>
      </c>
      <c r="I9" s="106"/>
      <c r="J9" s="106"/>
      <c r="K9" s="106" t="s">
        <v>926</v>
      </c>
      <c r="L9" s="108"/>
      <c r="M9" s="99" t="s">
        <v>930</v>
      </c>
      <c r="N9" s="107"/>
      <c r="O9" s="127"/>
      <c r="P9" s="128">
        <v>20002.0</v>
      </c>
      <c r="Q9" s="104"/>
    </row>
    <row r="10">
      <c r="A10" s="124" t="s">
        <v>875</v>
      </c>
      <c r="B10" s="100" t="s">
        <v>18</v>
      </c>
      <c r="C10" s="106"/>
      <c r="D10" s="106"/>
      <c r="E10" s="124" t="s">
        <v>271</v>
      </c>
      <c r="F10" s="106"/>
      <c r="G10" s="106"/>
      <c r="H10" s="106" t="s">
        <v>100</v>
      </c>
      <c r="I10" s="106"/>
      <c r="J10" s="106"/>
      <c r="K10" s="106" t="s">
        <v>926</v>
      </c>
      <c r="L10" s="108"/>
      <c r="M10" s="99" t="s">
        <v>929</v>
      </c>
      <c r="N10" s="106"/>
      <c r="O10" s="124"/>
      <c r="P10" s="124">
        <v>62.84</v>
      </c>
      <c r="Q10" s="106"/>
    </row>
    <row r="11">
      <c r="A11" s="124" t="s">
        <v>271</v>
      </c>
      <c r="B11" s="100" t="s">
        <v>18</v>
      </c>
      <c r="C11" s="106"/>
      <c r="D11" s="106"/>
      <c r="E11" s="124" t="s">
        <v>271</v>
      </c>
      <c r="F11" s="106"/>
      <c r="G11" s="106"/>
      <c r="H11" s="106" t="s">
        <v>931</v>
      </c>
      <c r="I11" s="106"/>
      <c r="J11" s="106"/>
      <c r="K11" s="106" t="s">
        <v>932</v>
      </c>
      <c r="L11" s="108"/>
      <c r="M11" s="99" t="s">
        <v>933</v>
      </c>
      <c r="N11" s="106"/>
      <c r="O11" s="124"/>
      <c r="P11" s="125">
        <v>198012.0</v>
      </c>
      <c r="Q11" s="103"/>
    </row>
    <row r="12">
      <c r="A12" s="126">
        <v>2140.0</v>
      </c>
      <c r="B12" s="108" t="s">
        <v>26</v>
      </c>
      <c r="C12" s="68" t="str">
        <f>IFERROR(__xludf.DUMMYFUNCTION("UNIQUE(B12:B213)"),"Europe")</f>
        <v>Europe</v>
      </c>
      <c r="D12" s="69">
        <f>COUNTIF(B:B, C12)</f>
        <v>45</v>
      </c>
      <c r="E12" s="78" t="s">
        <v>95</v>
      </c>
      <c r="F12" s="73" t="str">
        <f>IFERROR(__xludf.DUMMYFUNCTION("UNIQUE(E12:E213)"),"Netherlands")</f>
        <v>Netherlands</v>
      </c>
      <c r="G12" s="69">
        <f>COUNTIF(E:E, F12)</f>
        <v>1</v>
      </c>
      <c r="H12" s="108"/>
      <c r="I12" s="73" t="str">
        <f>IFERROR(__xludf.DUMMYFUNCTION("UNIQUE(H12:H213)"),"")</f>
        <v/>
      </c>
      <c r="J12" s="69">
        <f>COUNTIF(H:H, I12)</f>
        <v>0</v>
      </c>
      <c r="K12" s="108" t="s">
        <v>934</v>
      </c>
      <c r="L12" s="108"/>
      <c r="M12" s="108" t="s">
        <v>935</v>
      </c>
      <c r="N12" s="73" t="str">
        <f>IFERROR(__xludf.DUMMYFUNCTION("UNIQUE(M12:M213)"),"Granting Organization")</f>
        <v>Granting Organization</v>
      </c>
      <c r="O12" s="129">
        <f>COUNTIF(M:M, N12)</f>
        <v>16</v>
      </c>
      <c r="P12" s="78"/>
      <c r="Q12" s="75" t="s">
        <v>600</v>
      </c>
    </row>
    <row r="13">
      <c r="A13" s="130" t="s">
        <v>601</v>
      </c>
      <c r="B13" s="100" t="s">
        <v>29</v>
      </c>
      <c r="C13" s="111" t="str">
        <f>IFERROR(__xludf.DUMMYFUNCTION("""COMPUTED_VALUE"""),"Africa")</f>
        <v>Africa</v>
      </c>
      <c r="D13" s="109"/>
      <c r="E13" s="131" t="s">
        <v>103</v>
      </c>
      <c r="F13" s="108" t="str">
        <f>IFERROR(__xludf.DUMMYFUNCTION("""COMPUTED_VALUE"""),"Nigeria")</f>
        <v>Nigeria</v>
      </c>
      <c r="G13" s="108"/>
      <c r="H13" s="108"/>
      <c r="I13" s="108" t="str">
        <f>IFERROR(__xludf.DUMMYFUNCTION("""COMPUTED_VALUE"""),"California")</f>
        <v>California</v>
      </c>
      <c r="J13" s="108"/>
      <c r="K13" s="108" t="s">
        <v>936</v>
      </c>
      <c r="L13" s="108"/>
      <c r="M13" s="108" t="s">
        <v>935</v>
      </c>
      <c r="N13" s="108" t="str">
        <f>IFERROR(__xludf.DUMMYFUNCTION("""COMPUTED_VALUE"""),"Public Company")</f>
        <v>Public Company</v>
      </c>
      <c r="O13" s="132"/>
      <c r="P13" s="78"/>
      <c r="Q13" s="108" t="s">
        <v>602</v>
      </c>
    </row>
    <row r="14">
      <c r="A14" s="130" t="s">
        <v>281</v>
      </c>
      <c r="B14" s="100" t="s">
        <v>18</v>
      </c>
      <c r="C14" s="111" t="str">
        <f>IFERROR(__xludf.DUMMYFUNCTION("""COMPUTED_VALUE"""),"North America")</f>
        <v>North America</v>
      </c>
      <c r="D14" s="109"/>
      <c r="E14" s="131" t="s">
        <v>35</v>
      </c>
      <c r="F14" s="108" t="str">
        <f>IFERROR(__xludf.DUMMYFUNCTION("""COMPUTED_VALUE"""),"Canada")</f>
        <v>Canada</v>
      </c>
      <c r="G14" s="69">
        <f>COUNTIF(E:E, F14)</f>
        <v>34</v>
      </c>
      <c r="H14" s="108" t="s">
        <v>937</v>
      </c>
      <c r="I14" s="108" t="str">
        <f>IFERROR(__xludf.DUMMYFUNCTION("""COMPUTED_VALUE"""),"New York")</f>
        <v>New York</v>
      </c>
      <c r="J14" s="108"/>
      <c r="K14" s="108" t="s">
        <v>938</v>
      </c>
      <c r="L14" s="108" t="s">
        <v>939</v>
      </c>
      <c r="M14" s="108" t="s">
        <v>935</v>
      </c>
      <c r="N14" s="108" t="str">
        <f>IFERROR(__xludf.DUMMYFUNCTION("""COMPUTED_VALUE"""),"ETFs / Other Funds")</f>
        <v>ETFs / Other Funds</v>
      </c>
      <c r="O14" s="132"/>
      <c r="P14" s="78"/>
      <c r="Q14" s="108" t="s">
        <v>596</v>
      </c>
    </row>
    <row r="15">
      <c r="A15" s="130" t="s">
        <v>595</v>
      </c>
      <c r="B15" s="105" t="s">
        <v>20</v>
      </c>
      <c r="C15" s="111" t="str">
        <f>IFERROR(__xludf.DUMMYFUNCTION("""COMPUTED_VALUE"""),"South America")</f>
        <v>South America</v>
      </c>
      <c r="D15" s="109"/>
      <c r="E15" s="131" t="s">
        <v>30</v>
      </c>
      <c r="F15" s="106" t="str">
        <f>IFERROR(__xludf.DUMMYFUNCTION("""COMPUTED_VALUE"""),"Brazil")</f>
        <v>Brazil</v>
      </c>
      <c r="G15" s="108"/>
      <c r="H15" s="108"/>
      <c r="I15" s="108" t="str">
        <f>IFERROR(__xludf.DUMMYFUNCTION("""COMPUTED_VALUE"""),"Massachusetts")</f>
        <v>Massachusetts</v>
      </c>
      <c r="J15" s="108"/>
      <c r="K15" s="108" t="s">
        <v>31</v>
      </c>
      <c r="L15" s="108" t="s">
        <v>940</v>
      </c>
      <c r="M15" s="108" t="s">
        <v>935</v>
      </c>
      <c r="N15" s="108" t="str">
        <f>IFERROR(__xludf.DUMMYFUNCTION("""COMPUTED_VALUE"""),"Private Company")</f>
        <v>Private Company</v>
      </c>
      <c r="O15" s="132"/>
      <c r="P15" s="78"/>
      <c r="Q15" s="75"/>
    </row>
    <row r="16">
      <c r="A16" s="130" t="s">
        <v>597</v>
      </c>
      <c r="B16" s="102" t="s">
        <v>16</v>
      </c>
      <c r="C16" s="109" t="str">
        <f>IFERROR(__xludf.DUMMYFUNCTION("""COMPUTED_VALUE"""),"Asia")</f>
        <v>Asia</v>
      </c>
      <c r="D16" s="109"/>
      <c r="E16" s="131" t="s">
        <v>64</v>
      </c>
      <c r="F16" s="106" t="str">
        <f>IFERROR(__xludf.DUMMYFUNCTION("""COMPUTED_VALUE"""),"Hong Kong")</f>
        <v>Hong Kong</v>
      </c>
      <c r="G16" s="108"/>
      <c r="H16" s="108"/>
      <c r="I16" s="108" t="str">
        <f>IFERROR(__xludf.DUMMYFUNCTION("""COMPUTED_VALUE"""),"Connecticut")</f>
        <v>Connecticut</v>
      </c>
      <c r="J16" s="108"/>
      <c r="K16" s="108" t="s">
        <v>31</v>
      </c>
      <c r="L16" s="108"/>
      <c r="M16" s="108" t="s">
        <v>935</v>
      </c>
      <c r="N16" s="108" t="str">
        <f>IFERROR(__xludf.DUMMYFUNCTION("""COMPUTED_VALUE"""),"Government")</f>
        <v>Government</v>
      </c>
      <c r="O16" s="132"/>
      <c r="P16" s="78"/>
      <c r="Q16" s="75"/>
    </row>
    <row r="17">
      <c r="A17" s="130" t="s">
        <v>606</v>
      </c>
      <c r="B17" s="100" t="s">
        <v>18</v>
      </c>
      <c r="C17" s="105" t="str">
        <f>IFERROR(__xludf.DUMMYFUNCTION("""COMPUTED_VALUE"""),"Oceania")</f>
        <v>Oceania</v>
      </c>
      <c r="D17" s="101"/>
      <c r="E17" s="126" t="s">
        <v>271</v>
      </c>
      <c r="F17" s="106" t="str">
        <f>IFERROR(__xludf.DUMMYFUNCTION("""COMPUTED_VALUE"""),"United States")</f>
        <v>United States</v>
      </c>
      <c r="G17" s="108"/>
      <c r="H17" s="108" t="s">
        <v>937</v>
      </c>
      <c r="I17" s="108" t="str">
        <f>IFERROR(__xludf.DUMMYFUNCTION("""COMPUTED_VALUE"""),"Illinois")</f>
        <v>Illinois</v>
      </c>
      <c r="J17" s="108"/>
      <c r="K17" s="108" t="s">
        <v>937</v>
      </c>
      <c r="L17" s="108" t="s">
        <v>941</v>
      </c>
      <c r="M17" s="108" t="s">
        <v>935</v>
      </c>
      <c r="N17" s="108" t="str">
        <f>IFERROR(__xludf.DUMMYFUNCTION("""COMPUTED_VALUE"""),"Exchanges/ Custodians")</f>
        <v>Exchanges/ Custodians</v>
      </c>
      <c r="O17" s="132"/>
      <c r="P17" s="78"/>
      <c r="Q17" s="75" t="s">
        <v>607</v>
      </c>
    </row>
    <row r="18">
      <c r="A18" s="124" t="s">
        <v>843</v>
      </c>
      <c r="B18" s="108" t="s">
        <v>18</v>
      </c>
      <c r="C18" s="133"/>
      <c r="D18" s="106"/>
      <c r="E18" s="124" t="s">
        <v>121</v>
      </c>
      <c r="F18" s="106" t="str">
        <f>IFERROR(__xludf.DUMMYFUNCTION("""COMPUTED_VALUE"""),"Singapore")</f>
        <v>Singapore</v>
      </c>
      <c r="G18" s="106"/>
      <c r="H18" s="106"/>
      <c r="I18" s="106" t="str">
        <f>IFERROR(__xludf.DUMMYFUNCTION("""COMPUTED_VALUE"""),"Oklahaoma")</f>
        <v>Oklahaoma</v>
      </c>
      <c r="J18" s="106"/>
      <c r="K18" s="106" t="s">
        <v>36</v>
      </c>
      <c r="L18" s="108"/>
      <c r="M18" s="99" t="s">
        <v>929</v>
      </c>
      <c r="N18" s="101" t="str">
        <f>IFERROR(__xludf.DUMMYFUNCTION("""COMPUTED_VALUE"""),"VC Fund")</f>
        <v>VC Fund</v>
      </c>
      <c r="O18" s="126"/>
      <c r="P18" s="125">
        <v>1408.0</v>
      </c>
      <c r="Q18" s="103"/>
    </row>
    <row r="19">
      <c r="A19" s="124" t="s">
        <v>586</v>
      </c>
      <c r="B19" s="100" t="s">
        <v>18</v>
      </c>
      <c r="C19" s="106"/>
      <c r="D19" s="106"/>
      <c r="E19" s="124" t="s">
        <v>271</v>
      </c>
      <c r="F19" s="106" t="str">
        <f>IFERROR(__xludf.DUMMYFUNCTION("""COMPUTED_VALUE"""),"United Kingdom")</f>
        <v>United Kingdom</v>
      </c>
      <c r="G19" s="69">
        <f t="shared" ref="G19:G21" si="3">COUNTIF(E:E, F19)</f>
        <v>11</v>
      </c>
      <c r="H19" s="106" t="s">
        <v>100</v>
      </c>
      <c r="I19" s="106" t="str">
        <f>IFERROR(__xludf.DUMMYFUNCTION("""COMPUTED_VALUE"""),"Georgia")</f>
        <v>Georgia</v>
      </c>
      <c r="J19" s="69">
        <f>COUNTIF(H:H, I19)</f>
        <v>1</v>
      </c>
      <c r="K19" s="106" t="s">
        <v>942</v>
      </c>
      <c r="L19" s="108"/>
      <c r="M19" s="99" t="s">
        <v>927</v>
      </c>
      <c r="N19" s="103"/>
      <c r="O19" s="125"/>
      <c r="P19" s="128">
        <v>52724.0</v>
      </c>
      <c r="Q19" s="104"/>
    </row>
    <row r="20">
      <c r="A20" s="123" t="s">
        <v>577</v>
      </c>
      <c r="B20" s="100" t="s">
        <v>18</v>
      </c>
      <c r="C20" s="106"/>
      <c r="D20" s="106"/>
      <c r="E20" s="124" t="s">
        <v>271</v>
      </c>
      <c r="F20" s="106" t="str">
        <f>IFERROR(__xludf.DUMMYFUNCTION("""COMPUTED_VALUE"""),"Argentina")</f>
        <v>Argentina</v>
      </c>
      <c r="G20" s="69">
        <f t="shared" si="3"/>
        <v>1</v>
      </c>
      <c r="H20" s="106" t="s">
        <v>937</v>
      </c>
      <c r="I20" s="106" t="str">
        <f>IFERROR(__xludf.DUMMYFUNCTION("""COMPUTED_VALUE"""),"Pennsylvania")</f>
        <v>Pennsylvania</v>
      </c>
      <c r="J20" s="106"/>
      <c r="K20" s="106" t="s">
        <v>942</v>
      </c>
      <c r="L20" s="108"/>
      <c r="M20" s="99" t="s">
        <v>927</v>
      </c>
      <c r="N20" s="106"/>
      <c r="O20" s="124"/>
      <c r="P20" s="104">
        <v>10485.0</v>
      </c>
      <c r="Q20" s="104"/>
    </row>
    <row r="21">
      <c r="A21" s="124" t="s">
        <v>578</v>
      </c>
      <c r="B21" s="100" t="s">
        <v>18</v>
      </c>
      <c r="C21" s="106"/>
      <c r="D21" s="106"/>
      <c r="E21" s="124" t="s">
        <v>271</v>
      </c>
      <c r="F21" s="106" t="str">
        <f>IFERROR(__xludf.DUMMYFUNCTION("""COMPUTED_VALUE"""),"Australia")</f>
        <v>Australia</v>
      </c>
      <c r="G21" s="69">
        <f t="shared" si="3"/>
        <v>3</v>
      </c>
      <c r="H21" s="106" t="s">
        <v>937</v>
      </c>
      <c r="I21" s="106" t="str">
        <f>IFERROR(__xludf.DUMMYFUNCTION("""COMPUTED_VALUE"""),"Delaware")</f>
        <v>Delaware</v>
      </c>
      <c r="J21" s="106"/>
      <c r="K21" s="106" t="s">
        <v>942</v>
      </c>
      <c r="L21" s="108"/>
      <c r="M21" s="99" t="s">
        <v>927</v>
      </c>
      <c r="N21" s="103"/>
      <c r="O21" s="125"/>
      <c r="P21" s="128">
        <v>39074.0</v>
      </c>
      <c r="Q21" s="104"/>
    </row>
    <row r="22">
      <c r="A22" s="123" t="s">
        <v>587</v>
      </c>
      <c r="B22" s="100" t="s">
        <v>18</v>
      </c>
      <c r="C22" s="101"/>
      <c r="D22" s="101"/>
      <c r="E22" s="126" t="s">
        <v>271</v>
      </c>
      <c r="F22" s="106" t="str">
        <f>IFERROR(__xludf.DUMMYFUNCTION("""COMPUTED_VALUE"""),"Austria")</f>
        <v>Austria</v>
      </c>
      <c r="G22" s="106"/>
      <c r="H22" s="106" t="s">
        <v>100</v>
      </c>
      <c r="I22" s="106" t="str">
        <f>IFERROR(__xludf.DUMMYFUNCTION("""COMPUTED_VALUE"""),"Nebraska")</f>
        <v>Nebraska</v>
      </c>
      <c r="J22" s="106"/>
      <c r="K22" s="106" t="s">
        <v>942</v>
      </c>
      <c r="L22" s="108"/>
      <c r="M22" s="99" t="s">
        <v>927</v>
      </c>
      <c r="N22" s="106"/>
      <c r="O22" s="106"/>
      <c r="P22" s="128">
        <v>6554.0</v>
      </c>
      <c r="Q22" s="104"/>
    </row>
    <row r="23">
      <c r="A23" s="124" t="s">
        <v>585</v>
      </c>
      <c r="B23" s="100" t="s">
        <v>18</v>
      </c>
      <c r="C23" s="106"/>
      <c r="D23" s="106"/>
      <c r="E23" s="124" t="s">
        <v>271</v>
      </c>
      <c r="F23" s="106" t="str">
        <f>IFERROR(__xludf.DUMMYFUNCTION("""COMPUTED_VALUE"""),"Bhutan")</f>
        <v>Bhutan</v>
      </c>
      <c r="G23" s="106"/>
      <c r="H23" s="106" t="s">
        <v>943</v>
      </c>
      <c r="I23" s="106" t="str">
        <f>IFERROR(__xludf.DUMMYFUNCTION("""COMPUTED_VALUE"""),"Arizona")</f>
        <v>Arizona</v>
      </c>
      <c r="J23" s="106"/>
      <c r="K23" s="106" t="s">
        <v>942</v>
      </c>
      <c r="L23" s="108"/>
      <c r="M23" s="99" t="s">
        <v>927</v>
      </c>
      <c r="N23" s="106"/>
      <c r="O23" s="124"/>
      <c r="P23" s="128">
        <v>200819.0</v>
      </c>
      <c r="Q23" s="104"/>
    </row>
    <row r="24">
      <c r="A24" s="123" t="s">
        <v>579</v>
      </c>
      <c r="B24" s="100" t="s">
        <v>18</v>
      </c>
      <c r="C24" s="101"/>
      <c r="D24" s="101"/>
      <c r="E24" s="126" t="s">
        <v>271</v>
      </c>
      <c r="F24" s="106" t="str">
        <f>IFERROR(__xludf.DUMMYFUNCTION("""COMPUTED_VALUE"""),"British Virgin Islands")</f>
        <v>British Virgin Islands</v>
      </c>
      <c r="G24" s="106"/>
      <c r="H24" s="106" t="s">
        <v>937</v>
      </c>
      <c r="I24" s="106" t="str">
        <f>IFERROR(__xludf.DUMMYFUNCTION("""COMPUTED_VALUE"""),"Texas")</f>
        <v>Texas</v>
      </c>
      <c r="J24" s="106"/>
      <c r="K24" s="106" t="s">
        <v>942</v>
      </c>
      <c r="L24" s="108"/>
      <c r="M24" s="99" t="s">
        <v>927</v>
      </c>
      <c r="N24" s="106"/>
      <c r="O24" s="124"/>
      <c r="P24" s="104">
        <v>4097.0</v>
      </c>
      <c r="Q24" s="104"/>
    </row>
    <row r="25">
      <c r="A25" s="124" t="s">
        <v>581</v>
      </c>
      <c r="B25" s="100" t="s">
        <v>18</v>
      </c>
      <c r="C25" s="106"/>
      <c r="D25" s="106"/>
      <c r="E25" s="124" t="s">
        <v>271</v>
      </c>
      <c r="F25" s="106" t="str">
        <f>IFERROR(__xludf.DUMMYFUNCTION("""COMPUTED_VALUE"""),"Bulgaria")</f>
        <v>Bulgaria</v>
      </c>
      <c r="G25" s="106"/>
      <c r="H25" s="106" t="s">
        <v>40</v>
      </c>
      <c r="I25" s="106" t="str">
        <f>IFERROR(__xludf.DUMMYFUNCTION("""COMPUTED_VALUE"""),"Florida")</f>
        <v>Florida</v>
      </c>
      <c r="J25" s="106"/>
      <c r="K25" s="106" t="s">
        <v>942</v>
      </c>
      <c r="L25" s="108"/>
      <c r="M25" s="99" t="s">
        <v>927</v>
      </c>
      <c r="N25" s="106"/>
      <c r="O25" s="124"/>
      <c r="P25" s="128">
        <v>42079.0</v>
      </c>
      <c r="Q25" s="104"/>
    </row>
    <row r="26">
      <c r="A26" s="124" t="s">
        <v>582</v>
      </c>
      <c r="B26" s="100" t="s">
        <v>18</v>
      </c>
      <c r="C26" s="106"/>
      <c r="D26" s="106"/>
      <c r="E26" s="124" t="s">
        <v>271</v>
      </c>
      <c r="F26" s="106" t="str">
        <f>IFERROR(__xludf.DUMMYFUNCTION("""COMPUTED_VALUE"""),"China")</f>
        <v>China</v>
      </c>
      <c r="G26" s="106"/>
      <c r="H26" s="106" t="s">
        <v>40</v>
      </c>
      <c r="I26" s="106" t="str">
        <f>IFERROR(__xludf.DUMMYFUNCTION("""COMPUTED_VALUE"""),"Virginia")</f>
        <v>Virginia</v>
      </c>
      <c r="J26" s="106"/>
      <c r="K26" s="106" t="s">
        <v>942</v>
      </c>
      <c r="L26" s="108"/>
      <c r="M26" s="99" t="s">
        <v>927</v>
      </c>
      <c r="N26" s="101"/>
      <c r="O26" s="101"/>
      <c r="P26" s="128">
        <v>189273.0</v>
      </c>
      <c r="Q26" s="104"/>
    </row>
    <row r="27">
      <c r="A27" s="123" t="s">
        <v>588</v>
      </c>
      <c r="B27" s="100" t="s">
        <v>18</v>
      </c>
      <c r="C27" s="101"/>
      <c r="D27" s="101"/>
      <c r="E27" s="126" t="s">
        <v>271</v>
      </c>
      <c r="F27" s="106" t="str">
        <f>IFERROR(__xludf.DUMMYFUNCTION("""COMPUTED_VALUE"""),"El Salvador")</f>
        <v>El Salvador</v>
      </c>
      <c r="G27" s="106"/>
      <c r="H27" s="106" t="s">
        <v>100</v>
      </c>
      <c r="I27" s="106" t="str">
        <f>IFERROR(__xludf.DUMMYFUNCTION("""COMPUTED_VALUE"""),"Minnesota")</f>
        <v>Minnesota</v>
      </c>
      <c r="J27" s="106"/>
      <c r="K27" s="106" t="s">
        <v>942</v>
      </c>
      <c r="L27" s="108"/>
      <c r="M27" s="99" t="s">
        <v>927</v>
      </c>
      <c r="N27" s="106"/>
      <c r="O27" s="124"/>
      <c r="P27" s="126">
        <v>148.0</v>
      </c>
      <c r="Q27" s="101"/>
    </row>
    <row r="28">
      <c r="A28" s="123" t="s">
        <v>584</v>
      </c>
      <c r="B28" s="100" t="s">
        <v>18</v>
      </c>
      <c r="C28" s="101"/>
      <c r="D28" s="101"/>
      <c r="E28" s="126" t="s">
        <v>271</v>
      </c>
      <c r="F28" s="106" t="str">
        <f>IFERROR(__xludf.DUMMYFUNCTION("""COMPUTED_VALUE"""),"Finland")</f>
        <v>Finland</v>
      </c>
      <c r="G28" s="106"/>
      <c r="H28" s="106" t="s">
        <v>944</v>
      </c>
      <c r="I28" s="106" t="str">
        <f>IFERROR(__xludf.DUMMYFUNCTION("""COMPUTED_VALUE"""),"Maryland")</f>
        <v>Maryland</v>
      </c>
      <c r="J28" s="106"/>
      <c r="K28" s="106" t="s">
        <v>942</v>
      </c>
      <c r="L28" s="108"/>
      <c r="M28" s="99" t="s">
        <v>927</v>
      </c>
      <c r="N28" s="106"/>
      <c r="O28" s="124"/>
      <c r="P28" s="128">
        <v>8780.0</v>
      </c>
      <c r="Q28" s="104"/>
    </row>
    <row r="29">
      <c r="A29" s="124" t="s">
        <v>580</v>
      </c>
      <c r="B29" s="100" t="s">
        <v>18</v>
      </c>
      <c r="C29" s="106"/>
      <c r="D29" s="106"/>
      <c r="E29" s="124" t="s">
        <v>271</v>
      </c>
      <c r="F29" s="106" t="str">
        <f>IFERROR(__xludf.DUMMYFUNCTION("""COMPUTED_VALUE"""),"France")</f>
        <v>France</v>
      </c>
      <c r="G29" s="106"/>
      <c r="H29" s="106" t="s">
        <v>937</v>
      </c>
      <c r="I29" s="106" t="str">
        <f>IFERROR(__xludf.DUMMYFUNCTION("""COMPUTED_VALUE"""),"Nevada")</f>
        <v>Nevada</v>
      </c>
      <c r="J29" s="106"/>
      <c r="K29" s="106" t="s">
        <v>942</v>
      </c>
      <c r="L29" s="108"/>
      <c r="M29" s="99" t="s">
        <v>927</v>
      </c>
      <c r="N29" s="106"/>
      <c r="O29" s="124"/>
      <c r="P29" s="128">
        <v>620252.0</v>
      </c>
      <c r="Q29" s="104"/>
    </row>
    <row r="30">
      <c r="A30" s="123" t="s">
        <v>583</v>
      </c>
      <c r="B30" s="100" t="s">
        <v>18</v>
      </c>
      <c r="C30" s="101"/>
      <c r="D30" s="101"/>
      <c r="E30" s="126" t="s">
        <v>271</v>
      </c>
      <c r="F30" s="106" t="str">
        <f>IFERROR(__xludf.DUMMYFUNCTION("""COMPUTED_VALUE"""),"Germany")</f>
        <v>Germany</v>
      </c>
      <c r="G30" s="106"/>
      <c r="H30" s="106" t="s">
        <v>40</v>
      </c>
      <c r="I30" s="106" t="str">
        <f>IFERROR(__xludf.DUMMYFUNCTION("""COMPUTED_VALUE"""),"Colorado")</f>
        <v>Colorado</v>
      </c>
      <c r="J30" s="106"/>
      <c r="K30" s="106" t="s">
        <v>942</v>
      </c>
      <c r="L30" s="108"/>
      <c r="M30" s="99" t="s">
        <v>927</v>
      </c>
      <c r="N30" s="107"/>
      <c r="O30" s="127"/>
      <c r="P30" s="104">
        <v>1937.0</v>
      </c>
      <c r="Q30" s="104"/>
    </row>
    <row r="31">
      <c r="A31" s="124" t="s">
        <v>589</v>
      </c>
      <c r="B31" s="100" t="s">
        <v>18</v>
      </c>
      <c r="C31" s="106"/>
      <c r="D31" s="106"/>
      <c r="E31" s="124" t="s">
        <v>271</v>
      </c>
      <c r="F31" s="106" t="str">
        <f>IFERROR(__xludf.DUMMYFUNCTION("""COMPUTED_VALUE"""),"Gibraltar")</f>
        <v>Gibraltar</v>
      </c>
      <c r="G31" s="106"/>
      <c r="H31" s="106" t="s">
        <v>100</v>
      </c>
      <c r="I31" s="106" t="str">
        <f>IFERROR(__xludf.DUMMYFUNCTION("""COMPUTED_VALUE"""),"New Mexico")</f>
        <v>New Mexico</v>
      </c>
      <c r="J31" s="106"/>
      <c r="K31" s="106" t="s">
        <v>942</v>
      </c>
      <c r="L31" s="108"/>
      <c r="M31" s="99" t="s">
        <v>927</v>
      </c>
      <c r="N31" s="107"/>
      <c r="O31" s="127"/>
      <c r="P31" s="128">
        <v>14105.0</v>
      </c>
      <c r="Q31" s="104"/>
    </row>
    <row r="32">
      <c r="A32" s="123" t="s">
        <v>590</v>
      </c>
      <c r="B32" s="100" t="s">
        <v>18</v>
      </c>
      <c r="C32" s="101"/>
      <c r="D32" s="101"/>
      <c r="E32" s="126" t="s">
        <v>271</v>
      </c>
      <c r="F32" s="106" t="str">
        <f>IFERROR(__xludf.DUMMYFUNCTION("""COMPUTED_VALUE"""),"Hungary")</f>
        <v>Hungary</v>
      </c>
      <c r="G32" s="106"/>
      <c r="H32" s="106" t="s">
        <v>100</v>
      </c>
      <c r="I32" s="106" t="str">
        <f>IFERROR(__xludf.DUMMYFUNCTION("""COMPUTED_VALUE"""),"Tennessee")</f>
        <v>Tennessee</v>
      </c>
      <c r="J32" s="106"/>
      <c r="K32" s="106" t="s">
        <v>942</v>
      </c>
      <c r="L32" s="108"/>
      <c r="M32" s="99" t="s">
        <v>927</v>
      </c>
      <c r="N32" s="107"/>
      <c r="O32" s="107"/>
      <c r="P32" s="128">
        <v>3841.0</v>
      </c>
      <c r="Q32" s="104"/>
    </row>
    <row r="33">
      <c r="A33" s="124" t="s">
        <v>775</v>
      </c>
      <c r="B33" s="100" t="s">
        <v>18</v>
      </c>
      <c r="C33" s="106"/>
      <c r="D33" s="106"/>
      <c r="E33" s="124" t="s">
        <v>271</v>
      </c>
      <c r="F33" s="106" t="str">
        <f>IFERROR(__xludf.DUMMYFUNCTION("""COMPUTED_VALUE"""),"India")</f>
        <v>India</v>
      </c>
      <c r="G33" s="106"/>
      <c r="H33" s="106" t="s">
        <v>100</v>
      </c>
      <c r="I33" s="106" t="str">
        <f>IFERROR(__xludf.DUMMYFUNCTION("""COMPUTED_VALUE"""),"Maine")</f>
        <v>Maine</v>
      </c>
      <c r="J33" s="106"/>
      <c r="K33" s="106" t="s">
        <v>942</v>
      </c>
      <c r="L33" s="108"/>
      <c r="M33" s="99" t="s">
        <v>928</v>
      </c>
      <c r="N33" s="104"/>
      <c r="O33" s="128"/>
      <c r="P33" s="124">
        <v>73.0</v>
      </c>
      <c r="Q33" s="106"/>
    </row>
    <row r="34">
      <c r="A34" s="124" t="s">
        <v>876</v>
      </c>
      <c r="B34" s="100" t="s">
        <v>18</v>
      </c>
      <c r="C34" s="106"/>
      <c r="D34" s="106"/>
      <c r="E34" s="124" t="s">
        <v>271</v>
      </c>
      <c r="F34" s="106" t="str">
        <f>IFERROR(__xludf.DUMMYFUNCTION("""COMPUTED_VALUE"""),"Italy")</f>
        <v>Italy</v>
      </c>
      <c r="G34" s="69">
        <f t="shared" ref="G34:G37" si="4">COUNTIF(E:E, F34)</f>
        <v>1</v>
      </c>
      <c r="H34" s="106" t="s">
        <v>945</v>
      </c>
      <c r="I34" s="106" t="str">
        <f>IFERROR(__xludf.DUMMYFUNCTION("""COMPUTED_VALUE"""),"South Carolina")</f>
        <v>South Carolina</v>
      </c>
      <c r="J34" s="69">
        <f t="shared" ref="J34:J35" si="5">COUNTIF(H:H, I34)</f>
        <v>1</v>
      </c>
      <c r="K34" s="106" t="s">
        <v>942</v>
      </c>
      <c r="L34" s="108"/>
      <c r="M34" s="99" t="s">
        <v>929</v>
      </c>
      <c r="N34" s="106"/>
      <c r="O34" s="124"/>
      <c r="P34" s="124">
        <v>481.9</v>
      </c>
      <c r="Q34" s="106"/>
    </row>
    <row r="35">
      <c r="A35" s="124" t="s">
        <v>866</v>
      </c>
      <c r="B35" s="100" t="s">
        <v>18</v>
      </c>
      <c r="C35" s="106"/>
      <c r="D35" s="106"/>
      <c r="E35" s="124" t="s">
        <v>271</v>
      </c>
      <c r="F35" s="106" t="str">
        <f>IFERROR(__xludf.DUMMYFUNCTION("""COMPUTED_VALUE"""),"Japan")</f>
        <v>Japan</v>
      </c>
      <c r="G35" s="69">
        <f t="shared" si="4"/>
        <v>8</v>
      </c>
      <c r="H35" s="106" t="s">
        <v>946</v>
      </c>
      <c r="I35" s="106" t="str">
        <f>IFERROR(__xludf.DUMMYFUNCTION("""COMPUTED_VALUE"""),"New Jersey ")</f>
        <v>New Jersey </v>
      </c>
      <c r="J35" s="69">
        <f t="shared" si="5"/>
        <v>1</v>
      </c>
      <c r="K35" s="106" t="s">
        <v>942</v>
      </c>
      <c r="L35" s="108"/>
      <c r="M35" s="99" t="s">
        <v>929</v>
      </c>
      <c r="N35" s="106"/>
      <c r="O35" s="124"/>
      <c r="P35" s="106">
        <v>71.5</v>
      </c>
      <c r="Q35" s="106"/>
    </row>
    <row r="36">
      <c r="A36" s="124" t="s">
        <v>872</v>
      </c>
      <c r="B36" s="100" t="s">
        <v>18</v>
      </c>
      <c r="C36" s="106"/>
      <c r="D36" s="106"/>
      <c r="E36" s="124" t="s">
        <v>271</v>
      </c>
      <c r="F36" s="106" t="str">
        <f>IFERROR(__xludf.DUMMYFUNCTION("""COMPUTED_VALUE"""),"Jersey")</f>
        <v>Jersey</v>
      </c>
      <c r="G36" s="69">
        <f t="shared" si="4"/>
        <v>3</v>
      </c>
      <c r="H36" s="106" t="s">
        <v>100</v>
      </c>
      <c r="I36" s="106"/>
      <c r="J36" s="106"/>
      <c r="K36" s="106" t="s">
        <v>942</v>
      </c>
      <c r="L36" s="108"/>
      <c r="M36" s="99" t="s">
        <v>929</v>
      </c>
      <c r="N36" s="104"/>
      <c r="O36" s="128"/>
      <c r="P36" s="124">
        <v>6.15</v>
      </c>
      <c r="Q36" s="106"/>
    </row>
    <row r="37">
      <c r="A37" s="124" t="s">
        <v>858</v>
      </c>
      <c r="B37" s="100" t="s">
        <v>18</v>
      </c>
      <c r="C37" s="106"/>
      <c r="D37" s="106"/>
      <c r="E37" s="124" t="s">
        <v>271</v>
      </c>
      <c r="F37" s="106" t="str">
        <f>IFERROR(__xludf.DUMMYFUNCTION("""COMPUTED_VALUE"""),"Liechtenstein")</f>
        <v>Liechtenstein</v>
      </c>
      <c r="G37" s="69">
        <f t="shared" si="4"/>
        <v>2</v>
      </c>
      <c r="H37" s="106" t="s">
        <v>937</v>
      </c>
      <c r="I37" s="106"/>
      <c r="J37" s="106"/>
      <c r="K37" s="106" t="s">
        <v>942</v>
      </c>
      <c r="L37" s="108"/>
      <c r="M37" s="99" t="s">
        <v>929</v>
      </c>
      <c r="N37" s="104"/>
      <c r="O37" s="104"/>
      <c r="P37" s="103">
        <v>8485.0</v>
      </c>
      <c r="Q37" s="103"/>
    </row>
    <row r="38">
      <c r="A38" s="124" t="s">
        <v>873</v>
      </c>
      <c r="B38" s="100" t="s">
        <v>18</v>
      </c>
      <c r="C38" s="106"/>
      <c r="D38" s="106"/>
      <c r="E38" s="124" t="s">
        <v>271</v>
      </c>
      <c r="F38" s="106" t="str">
        <f>IFERROR(__xludf.DUMMYFUNCTION("""COMPUTED_VALUE"""),"Malta")</f>
        <v>Malta</v>
      </c>
      <c r="G38" s="106"/>
      <c r="H38" s="106" t="s">
        <v>100</v>
      </c>
      <c r="I38" s="106"/>
      <c r="J38" s="106"/>
      <c r="K38" s="106" t="s">
        <v>942</v>
      </c>
      <c r="L38" s="108"/>
      <c r="M38" s="99" t="s">
        <v>929</v>
      </c>
      <c r="N38" s="104"/>
      <c r="O38" s="128"/>
      <c r="P38" s="124">
        <v>855.0</v>
      </c>
      <c r="Q38" s="106"/>
    </row>
    <row r="39">
      <c r="A39" s="124" t="s">
        <v>877</v>
      </c>
      <c r="B39" s="100" t="s">
        <v>18</v>
      </c>
      <c r="C39" s="106"/>
      <c r="D39" s="106"/>
      <c r="E39" s="124" t="s">
        <v>271</v>
      </c>
      <c r="F39" s="133" t="str">
        <f>IFERROR(__xludf.DUMMYFUNCTION("""COMPUTED_VALUE"""),"Mexico")</f>
        <v>Mexico</v>
      </c>
      <c r="G39" s="106"/>
      <c r="H39" s="106" t="s">
        <v>947</v>
      </c>
      <c r="I39" s="106"/>
      <c r="J39" s="106"/>
      <c r="K39" s="106" t="s">
        <v>942</v>
      </c>
      <c r="L39" s="108"/>
      <c r="M39" s="99" t="s">
        <v>929</v>
      </c>
      <c r="N39" s="106"/>
      <c r="O39" s="106"/>
      <c r="P39" s="106">
        <v>4.0</v>
      </c>
      <c r="Q39" s="106"/>
    </row>
    <row r="40">
      <c r="A40" s="124" t="s">
        <v>874</v>
      </c>
      <c r="B40" s="100" t="s">
        <v>18</v>
      </c>
      <c r="C40" s="106"/>
      <c r="D40" s="106"/>
      <c r="E40" s="124" t="s">
        <v>271</v>
      </c>
      <c r="F40" s="106" t="str">
        <f>IFERROR(__xludf.DUMMYFUNCTION("""COMPUTED_VALUE"""),"North Korea")</f>
        <v>North Korea</v>
      </c>
      <c r="G40" s="106"/>
      <c r="H40" s="106" t="s">
        <v>100</v>
      </c>
      <c r="I40" s="106"/>
      <c r="J40" s="106"/>
      <c r="K40" s="106" t="s">
        <v>942</v>
      </c>
      <c r="L40" s="108"/>
      <c r="M40" s="99" t="s">
        <v>929</v>
      </c>
      <c r="N40" s="103"/>
      <c r="O40" s="125"/>
      <c r="P40" s="125">
        <v>9480.0</v>
      </c>
      <c r="Q40" s="103"/>
    </row>
    <row r="41">
      <c r="A41" s="124" t="s">
        <v>863</v>
      </c>
      <c r="B41" s="100" t="s">
        <v>18</v>
      </c>
      <c r="C41" s="106"/>
      <c r="D41" s="106"/>
      <c r="E41" s="124" t="s">
        <v>271</v>
      </c>
      <c r="F41" s="106" t="str">
        <f>IFERROR(__xludf.DUMMYFUNCTION("""COMPUTED_VALUE"""),"Norway")</f>
        <v>Norway</v>
      </c>
      <c r="G41" s="106"/>
      <c r="H41" s="106" t="s">
        <v>942</v>
      </c>
      <c r="I41" s="106"/>
      <c r="J41" s="106"/>
      <c r="K41" s="106" t="s">
        <v>942</v>
      </c>
      <c r="L41" s="108"/>
      <c r="M41" s="99" t="s">
        <v>929</v>
      </c>
      <c r="N41" s="104"/>
      <c r="O41" s="104"/>
      <c r="P41" s="124">
        <v>256.0</v>
      </c>
      <c r="Q41" s="106"/>
    </row>
    <row r="42">
      <c r="A42" s="124" t="s">
        <v>870</v>
      </c>
      <c r="B42" s="100" t="s">
        <v>18</v>
      </c>
      <c r="C42" s="106"/>
      <c r="D42" s="106"/>
      <c r="E42" s="124" t="s">
        <v>271</v>
      </c>
      <c r="F42" s="106" t="str">
        <f>IFERROR(__xludf.DUMMYFUNCTION("""COMPUTED_VALUE"""),"Poland")</f>
        <v>Poland</v>
      </c>
      <c r="G42" s="106"/>
      <c r="H42" s="106" t="s">
        <v>948</v>
      </c>
      <c r="I42" s="106"/>
      <c r="J42" s="106"/>
      <c r="K42" s="106" t="s">
        <v>942</v>
      </c>
      <c r="L42" s="108"/>
      <c r="M42" s="99" t="s">
        <v>929</v>
      </c>
      <c r="N42" s="106"/>
      <c r="O42" s="124"/>
      <c r="P42" s="103">
        <v>1900.0</v>
      </c>
      <c r="Q42" s="103"/>
    </row>
    <row r="43">
      <c r="A43" s="124" t="s">
        <v>857</v>
      </c>
      <c r="B43" s="100" t="s">
        <v>18</v>
      </c>
      <c r="C43" s="106"/>
      <c r="D43" s="106"/>
      <c r="E43" s="124" t="s">
        <v>271</v>
      </c>
      <c r="F43" s="106" t="str">
        <f>IFERROR(__xludf.DUMMYFUNCTION("""COMPUTED_VALUE"""),"Seychelles")</f>
        <v>Seychelles</v>
      </c>
      <c r="G43" s="106"/>
      <c r="H43" s="106" t="s">
        <v>949</v>
      </c>
      <c r="I43" s="106"/>
      <c r="J43" s="106"/>
      <c r="K43" s="106" t="s">
        <v>942</v>
      </c>
      <c r="L43" s="108"/>
      <c r="M43" s="99" t="s">
        <v>929</v>
      </c>
      <c r="N43" s="106"/>
      <c r="O43" s="124"/>
      <c r="P43" s="125">
        <v>1485.0</v>
      </c>
      <c r="Q43" s="103"/>
    </row>
    <row r="44">
      <c r="A44" s="124" t="s">
        <v>878</v>
      </c>
      <c r="B44" s="100" t="s">
        <v>18</v>
      </c>
      <c r="C44" s="106"/>
      <c r="D44" s="106"/>
      <c r="E44" s="124" t="s">
        <v>271</v>
      </c>
      <c r="F44" s="106" t="str">
        <f>IFERROR(__xludf.DUMMYFUNCTION("""COMPUTED_VALUE"""),"South Africa")</f>
        <v>South Africa</v>
      </c>
      <c r="G44" s="106"/>
      <c r="H44" s="106" t="s">
        <v>950</v>
      </c>
      <c r="I44" s="106"/>
      <c r="J44" s="106"/>
      <c r="K44" s="106" t="s">
        <v>942</v>
      </c>
      <c r="L44" s="108"/>
      <c r="M44" s="99" t="s">
        <v>929</v>
      </c>
      <c r="N44" s="106"/>
      <c r="O44" s="106"/>
      <c r="P44" s="124">
        <v>716.2</v>
      </c>
      <c r="Q44" s="106"/>
    </row>
    <row r="45">
      <c r="A45" s="124" t="s">
        <v>864</v>
      </c>
      <c r="B45" s="100" t="s">
        <v>18</v>
      </c>
      <c r="C45" s="106"/>
      <c r="D45" s="106"/>
      <c r="E45" s="124" t="s">
        <v>271</v>
      </c>
      <c r="F45" s="106" t="str">
        <f>IFERROR(__xludf.DUMMYFUNCTION("""COMPUTED_VALUE"""),"South Korea")</f>
        <v>South Korea</v>
      </c>
      <c r="G45" s="106"/>
      <c r="H45" s="106" t="s">
        <v>951</v>
      </c>
      <c r="I45" s="106"/>
      <c r="J45" s="106"/>
      <c r="K45" s="106" t="s">
        <v>942</v>
      </c>
      <c r="L45" s="108"/>
      <c r="M45" s="99" t="s">
        <v>929</v>
      </c>
      <c r="N45" s="106"/>
      <c r="O45" s="124"/>
      <c r="P45" s="106">
        <v>160.5</v>
      </c>
      <c r="Q45" s="106"/>
    </row>
    <row r="46">
      <c r="A46" s="124" t="s">
        <v>881</v>
      </c>
      <c r="B46" s="100" t="s">
        <v>18</v>
      </c>
      <c r="C46" s="106"/>
      <c r="D46" s="106"/>
      <c r="E46" s="124" t="s">
        <v>271</v>
      </c>
      <c r="F46" s="106" t="str">
        <f>IFERROR(__xludf.DUMMYFUNCTION("""COMPUTED_VALUE"""),"Sweden")</f>
        <v>Sweden</v>
      </c>
      <c r="G46" s="106"/>
      <c r="H46" s="106" t="s">
        <v>952</v>
      </c>
      <c r="I46" s="106"/>
      <c r="J46" s="106"/>
      <c r="K46" s="106" t="s">
        <v>942</v>
      </c>
      <c r="L46" s="108"/>
      <c r="M46" s="99" t="s">
        <v>929</v>
      </c>
      <c r="N46" s="106"/>
      <c r="O46" s="124"/>
      <c r="P46" s="103">
        <v>555450.0</v>
      </c>
      <c r="Q46" s="103"/>
    </row>
    <row r="47">
      <c r="A47" s="106" t="s">
        <v>869</v>
      </c>
      <c r="B47" s="100" t="s">
        <v>18</v>
      </c>
      <c r="C47" s="106"/>
      <c r="D47" s="106"/>
      <c r="E47" s="106" t="s">
        <v>271</v>
      </c>
      <c r="F47" s="106" t="str">
        <f>IFERROR(__xludf.DUMMYFUNCTION("""COMPUTED_VALUE"""),"Switzerland")</f>
        <v>Switzerland</v>
      </c>
      <c r="G47" s="106"/>
      <c r="H47" s="106" t="s">
        <v>953</v>
      </c>
      <c r="I47" s="106"/>
      <c r="J47" s="106"/>
      <c r="K47" s="106" t="s">
        <v>942</v>
      </c>
      <c r="L47" s="108"/>
      <c r="M47" s="99" t="s">
        <v>929</v>
      </c>
      <c r="N47" s="106"/>
      <c r="O47" s="106"/>
      <c r="P47" s="106">
        <v>31.0</v>
      </c>
      <c r="Q47" s="106"/>
    </row>
    <row r="48">
      <c r="A48" s="124" t="s">
        <v>879</v>
      </c>
      <c r="B48" s="100" t="s">
        <v>18</v>
      </c>
      <c r="C48" s="106"/>
      <c r="D48" s="106"/>
      <c r="E48" s="124" t="s">
        <v>271</v>
      </c>
      <c r="F48" s="106" t="str">
        <f>IFERROR(__xludf.DUMMYFUNCTION("""COMPUTED_VALUE"""),"Thailand")</f>
        <v>Thailand</v>
      </c>
      <c r="G48" s="106"/>
      <c r="H48" s="106" t="s">
        <v>950</v>
      </c>
      <c r="I48" s="106"/>
      <c r="J48" s="106"/>
      <c r="K48" s="106" t="s">
        <v>942</v>
      </c>
      <c r="L48" s="108"/>
      <c r="M48" s="99" t="s">
        <v>929</v>
      </c>
      <c r="N48" s="106"/>
      <c r="O48" s="106"/>
      <c r="P48" s="106">
        <v>0.0</v>
      </c>
      <c r="Q48" s="106"/>
    </row>
    <row r="49">
      <c r="A49" s="124" t="s">
        <v>859</v>
      </c>
      <c r="B49" s="100" t="s">
        <v>18</v>
      </c>
      <c r="C49" s="106"/>
      <c r="D49" s="106"/>
      <c r="E49" s="124" t="s">
        <v>271</v>
      </c>
      <c r="F49" s="106" t="str">
        <f>IFERROR(__xludf.DUMMYFUNCTION("""COMPUTED_VALUE"""),"Turkey")</f>
        <v>Turkey</v>
      </c>
      <c r="G49" s="106"/>
      <c r="H49" s="106" t="s">
        <v>937</v>
      </c>
      <c r="I49" s="106"/>
      <c r="J49" s="106"/>
      <c r="K49" s="106" t="s">
        <v>942</v>
      </c>
      <c r="L49" s="108"/>
      <c r="M49" s="99" t="s">
        <v>929</v>
      </c>
      <c r="N49" s="106"/>
      <c r="O49" s="106"/>
      <c r="P49" s="124">
        <v>0.0</v>
      </c>
      <c r="Q49" s="106"/>
    </row>
    <row r="50">
      <c r="A50" s="124" t="s">
        <v>860</v>
      </c>
      <c r="B50" s="100" t="s">
        <v>18</v>
      </c>
      <c r="C50" s="106"/>
      <c r="D50" s="106"/>
      <c r="E50" s="124" t="s">
        <v>271</v>
      </c>
      <c r="F50" s="106" t="str">
        <f>IFERROR(__xludf.DUMMYFUNCTION("""COMPUTED_VALUE"""),"Ukraine")</f>
        <v>Ukraine</v>
      </c>
      <c r="G50" s="106"/>
      <c r="H50" s="106" t="s">
        <v>937</v>
      </c>
      <c r="I50" s="106"/>
      <c r="J50" s="106"/>
      <c r="K50" s="106" t="s">
        <v>942</v>
      </c>
      <c r="L50" s="108"/>
      <c r="M50" s="99" t="s">
        <v>929</v>
      </c>
      <c r="N50" s="106"/>
      <c r="O50" s="106"/>
      <c r="P50" s="125">
        <v>3634.0</v>
      </c>
      <c r="Q50" s="103"/>
    </row>
    <row r="51">
      <c r="A51" s="124" t="s">
        <v>868</v>
      </c>
      <c r="B51" s="100" t="s">
        <v>18</v>
      </c>
      <c r="C51" s="106"/>
      <c r="D51" s="106"/>
      <c r="E51" s="124" t="s">
        <v>271</v>
      </c>
      <c r="F51" s="106" t="str">
        <f>IFERROR(__xludf.DUMMYFUNCTION("""COMPUTED_VALUE"""),"United Arab Emirates")</f>
        <v>United Arab Emirates</v>
      </c>
      <c r="G51" s="106"/>
      <c r="H51" s="106" t="s">
        <v>954</v>
      </c>
      <c r="I51" s="106"/>
      <c r="J51" s="106"/>
      <c r="K51" s="106" t="s">
        <v>942</v>
      </c>
      <c r="L51" s="108"/>
      <c r="M51" s="99" t="s">
        <v>929</v>
      </c>
      <c r="N51" s="106"/>
      <c r="O51" s="124"/>
      <c r="P51" s="106">
        <v>15.0</v>
      </c>
      <c r="Q51" s="106"/>
    </row>
    <row r="52">
      <c r="A52" s="110" t="s">
        <v>608</v>
      </c>
      <c r="B52" s="100" t="s">
        <v>18</v>
      </c>
      <c r="C52" s="101"/>
      <c r="D52" s="101"/>
      <c r="E52" s="101" t="s">
        <v>271</v>
      </c>
      <c r="F52" s="106" t="str">
        <f>IFERROR(__xludf.DUMMYFUNCTION("""COMPUTED_VALUE"""),"Venezuela")</f>
        <v>Venezuela</v>
      </c>
      <c r="G52" s="108"/>
      <c r="H52" s="106" t="s">
        <v>943</v>
      </c>
      <c r="I52" s="108"/>
      <c r="J52" s="108"/>
      <c r="K52" s="108" t="s">
        <v>943</v>
      </c>
      <c r="L52" s="108" t="s">
        <v>955</v>
      </c>
      <c r="M52" s="108" t="s">
        <v>935</v>
      </c>
      <c r="N52" s="108"/>
      <c r="O52" s="132"/>
      <c r="P52" s="75"/>
      <c r="Q52" s="108" t="s">
        <v>609</v>
      </c>
    </row>
    <row r="53">
      <c r="A53" s="124" t="s">
        <v>867</v>
      </c>
      <c r="B53" s="100" t="s">
        <v>18</v>
      </c>
      <c r="C53" s="106"/>
      <c r="D53" s="106"/>
      <c r="E53" s="124" t="s">
        <v>271</v>
      </c>
      <c r="F53" s="133"/>
      <c r="G53" s="106"/>
      <c r="H53" s="106" t="s">
        <v>954</v>
      </c>
      <c r="I53" s="106"/>
      <c r="J53" s="106"/>
      <c r="K53" s="106" t="s">
        <v>956</v>
      </c>
      <c r="L53" s="108"/>
      <c r="M53" s="99" t="s">
        <v>929</v>
      </c>
      <c r="N53" s="106"/>
      <c r="O53" s="106"/>
      <c r="P53" s="124">
        <v>78.53</v>
      </c>
      <c r="Q53" s="106"/>
    </row>
    <row r="54">
      <c r="A54" s="124" t="s">
        <v>871</v>
      </c>
      <c r="B54" s="100" t="s">
        <v>18</v>
      </c>
      <c r="C54" s="106"/>
      <c r="D54" s="106"/>
      <c r="E54" s="124" t="s">
        <v>271</v>
      </c>
      <c r="F54" s="106"/>
      <c r="G54" s="106"/>
      <c r="H54" s="106" t="s">
        <v>956</v>
      </c>
      <c r="I54" s="106"/>
      <c r="J54" s="106"/>
      <c r="K54" s="106" t="s">
        <v>956</v>
      </c>
      <c r="L54" s="108"/>
      <c r="M54" s="99" t="s">
        <v>929</v>
      </c>
      <c r="N54" s="106"/>
      <c r="O54" s="106"/>
      <c r="P54" s="103">
        <v>11869.0</v>
      </c>
      <c r="Q54" s="103"/>
    </row>
    <row r="55">
      <c r="A55" s="124" t="s">
        <v>865</v>
      </c>
      <c r="B55" s="100" t="s">
        <v>18</v>
      </c>
      <c r="C55" s="106"/>
      <c r="D55" s="106"/>
      <c r="E55" s="124" t="s">
        <v>271</v>
      </c>
      <c r="F55" s="106"/>
      <c r="G55" s="106"/>
      <c r="H55" s="106" t="s">
        <v>951</v>
      </c>
      <c r="I55" s="106"/>
      <c r="J55" s="106"/>
      <c r="K55" s="106" t="s">
        <v>956</v>
      </c>
      <c r="L55" s="108"/>
      <c r="M55" s="99" t="s">
        <v>929</v>
      </c>
      <c r="N55" s="106"/>
      <c r="O55" s="124"/>
      <c r="P55" s="103">
        <v>48237.0</v>
      </c>
      <c r="Q55" s="103"/>
    </row>
    <row r="56">
      <c r="A56" s="124" t="s">
        <v>862</v>
      </c>
      <c r="B56" s="100" t="s">
        <v>18</v>
      </c>
      <c r="C56" s="106"/>
      <c r="D56" s="106"/>
      <c r="E56" s="124" t="s">
        <v>271</v>
      </c>
      <c r="F56" s="106"/>
      <c r="G56" s="106"/>
      <c r="H56" s="106" t="s">
        <v>957</v>
      </c>
      <c r="I56" s="106"/>
      <c r="J56" s="106"/>
      <c r="K56" s="106" t="s">
        <v>956</v>
      </c>
      <c r="L56" s="108"/>
      <c r="M56" s="99" t="s">
        <v>929</v>
      </c>
      <c r="N56" s="106"/>
      <c r="O56" s="106"/>
      <c r="P56" s="125">
        <v>19211.0</v>
      </c>
      <c r="Q56" s="103"/>
    </row>
    <row r="57">
      <c r="A57" s="124" t="s">
        <v>861</v>
      </c>
      <c r="B57" s="100" t="s">
        <v>18</v>
      </c>
      <c r="C57" s="106"/>
      <c r="D57" s="106"/>
      <c r="E57" s="124" t="s">
        <v>271</v>
      </c>
      <c r="F57" s="106"/>
      <c r="G57" s="106"/>
      <c r="H57" s="106" t="s">
        <v>937</v>
      </c>
      <c r="I57" s="106"/>
      <c r="J57" s="106"/>
      <c r="K57" s="106" t="s">
        <v>956</v>
      </c>
      <c r="L57" s="108"/>
      <c r="M57" s="99" t="s">
        <v>929</v>
      </c>
      <c r="N57" s="106"/>
      <c r="O57" s="106"/>
      <c r="P57" s="124">
        <v>9.783</v>
      </c>
      <c r="Q57" s="106"/>
    </row>
    <row r="58">
      <c r="A58" s="130" t="s">
        <v>610</v>
      </c>
      <c r="B58" s="100" t="s">
        <v>18</v>
      </c>
      <c r="C58" s="101"/>
      <c r="D58" s="101"/>
      <c r="E58" s="126" t="s">
        <v>271</v>
      </c>
      <c r="F58" s="108"/>
      <c r="G58" s="108"/>
      <c r="H58" s="108" t="s">
        <v>100</v>
      </c>
      <c r="I58" s="108"/>
      <c r="J58" s="108"/>
      <c r="K58" s="108" t="s">
        <v>100</v>
      </c>
      <c r="L58" s="108" t="s">
        <v>958</v>
      </c>
      <c r="M58" s="108" t="s">
        <v>935</v>
      </c>
      <c r="N58" s="108"/>
      <c r="O58" s="132"/>
      <c r="P58" s="75"/>
      <c r="Q58" s="108" t="s">
        <v>611</v>
      </c>
    </row>
    <row r="59">
      <c r="A59" s="123" t="s">
        <v>612</v>
      </c>
      <c r="B59" s="100" t="s">
        <v>18</v>
      </c>
      <c r="C59" s="101"/>
      <c r="D59" s="101"/>
      <c r="E59" s="126" t="s">
        <v>271</v>
      </c>
      <c r="F59" s="106"/>
      <c r="G59" s="108"/>
      <c r="H59" s="108" t="s">
        <v>100</v>
      </c>
      <c r="I59" s="108"/>
      <c r="J59" s="108"/>
      <c r="K59" s="108" t="s">
        <v>100</v>
      </c>
      <c r="L59" s="108" t="s">
        <v>958</v>
      </c>
      <c r="M59" s="108" t="s">
        <v>935</v>
      </c>
      <c r="N59" s="108"/>
      <c r="O59" s="132"/>
      <c r="P59" s="75"/>
      <c r="Q59" s="108" t="s">
        <v>613</v>
      </c>
    </row>
    <row r="60">
      <c r="A60" s="124" t="s">
        <v>880</v>
      </c>
      <c r="B60" s="100" t="s">
        <v>18</v>
      </c>
      <c r="C60" s="106"/>
      <c r="D60" s="106"/>
      <c r="E60" s="124" t="s">
        <v>271</v>
      </c>
      <c r="F60" s="106"/>
      <c r="G60" s="106"/>
      <c r="H60" s="106" t="s">
        <v>950</v>
      </c>
      <c r="I60" s="106"/>
      <c r="J60" s="106"/>
      <c r="K60" s="106" t="s">
        <v>950</v>
      </c>
      <c r="L60" s="108"/>
      <c r="M60" s="99" t="s">
        <v>929</v>
      </c>
      <c r="N60" s="106"/>
      <c r="O60" s="106"/>
      <c r="P60" s="103">
        <v>11509.0</v>
      </c>
      <c r="Q60" s="103"/>
    </row>
    <row r="61">
      <c r="A61" s="123" t="s">
        <v>604</v>
      </c>
      <c r="B61" s="102" t="s">
        <v>26</v>
      </c>
      <c r="C61" s="109"/>
      <c r="D61" s="109"/>
      <c r="E61" s="124" t="s">
        <v>139</v>
      </c>
      <c r="F61" s="106"/>
      <c r="G61" s="108"/>
      <c r="H61" s="108"/>
      <c r="I61" s="108"/>
      <c r="J61" s="108"/>
      <c r="K61" s="108" t="s">
        <v>271</v>
      </c>
      <c r="L61" s="108" t="s">
        <v>959</v>
      </c>
      <c r="M61" s="108" t="s">
        <v>935</v>
      </c>
      <c r="N61" s="108"/>
      <c r="O61" s="108"/>
      <c r="P61" s="75"/>
      <c r="Q61" s="75" t="s">
        <v>605</v>
      </c>
    </row>
    <row r="62">
      <c r="A62" s="124" t="s">
        <v>781</v>
      </c>
      <c r="B62" s="105" t="s">
        <v>20</v>
      </c>
      <c r="C62" s="106"/>
      <c r="D62" s="106"/>
      <c r="E62" s="124" t="s">
        <v>19</v>
      </c>
      <c r="F62" s="106"/>
      <c r="G62" s="106"/>
      <c r="H62" s="106"/>
      <c r="I62" s="106"/>
      <c r="J62" s="106"/>
      <c r="K62" s="106"/>
      <c r="L62" s="108"/>
      <c r="M62" s="99" t="s">
        <v>929</v>
      </c>
      <c r="N62" s="104"/>
      <c r="O62" s="104"/>
      <c r="P62" s="124">
        <v>412.7</v>
      </c>
      <c r="Q62" s="106"/>
    </row>
    <row r="63">
      <c r="A63" s="123" t="s">
        <v>550</v>
      </c>
      <c r="B63" s="100" t="s">
        <v>24</v>
      </c>
      <c r="C63" s="101"/>
      <c r="D63" s="101"/>
      <c r="E63" s="126" t="s">
        <v>23</v>
      </c>
      <c r="F63" s="106"/>
      <c r="G63" s="106"/>
      <c r="H63" s="106"/>
      <c r="I63" s="106"/>
      <c r="J63" s="106"/>
      <c r="K63" s="106"/>
      <c r="L63" s="108"/>
      <c r="M63" s="99" t="s">
        <v>927</v>
      </c>
      <c r="N63" s="103"/>
      <c r="O63" s="103"/>
      <c r="P63" s="104">
        <v>1228.0</v>
      </c>
      <c r="Q63" s="104"/>
    </row>
    <row r="64">
      <c r="A64" s="123" t="s">
        <v>552</v>
      </c>
      <c r="B64" s="100" t="s">
        <v>24</v>
      </c>
      <c r="C64" s="101"/>
      <c r="D64" s="101"/>
      <c r="E64" s="101" t="s">
        <v>23</v>
      </c>
      <c r="F64" s="106"/>
      <c r="G64" s="106"/>
      <c r="H64" s="106"/>
      <c r="I64" s="106"/>
      <c r="J64" s="106"/>
      <c r="K64" s="106"/>
      <c r="L64" s="108"/>
      <c r="M64" s="99" t="s">
        <v>927</v>
      </c>
      <c r="N64" s="104"/>
      <c r="O64" s="128"/>
      <c r="P64" s="126">
        <v>134.0</v>
      </c>
      <c r="Q64" s="101"/>
    </row>
    <row r="65">
      <c r="A65" s="124" t="s">
        <v>782</v>
      </c>
      <c r="B65" s="100" t="s">
        <v>24</v>
      </c>
      <c r="C65" s="106"/>
      <c r="D65" s="106"/>
      <c r="E65" s="124" t="s">
        <v>23</v>
      </c>
      <c r="F65" s="106"/>
      <c r="G65" s="106"/>
      <c r="H65" s="106"/>
      <c r="I65" s="106"/>
      <c r="J65" s="106"/>
      <c r="K65" s="106"/>
      <c r="L65" s="108"/>
      <c r="M65" s="99" t="s">
        <v>929</v>
      </c>
      <c r="N65" s="106"/>
      <c r="O65" s="106"/>
      <c r="P65" s="124">
        <v>114.9</v>
      </c>
      <c r="Q65" s="106"/>
    </row>
    <row r="66">
      <c r="A66" s="124" t="s">
        <v>757</v>
      </c>
      <c r="B66" s="102" t="s">
        <v>26</v>
      </c>
      <c r="C66" s="106"/>
      <c r="D66" s="69">
        <f>COUNTIF(B:B, C66)</f>
        <v>0</v>
      </c>
      <c r="E66" s="124" t="s">
        <v>25</v>
      </c>
      <c r="F66" s="106"/>
      <c r="G66" s="69">
        <f t="shared" ref="G66:G67" si="6">COUNTIF(E:E, F66)</f>
        <v>0</v>
      </c>
      <c r="H66" s="106"/>
      <c r="I66" s="106"/>
      <c r="J66" s="69">
        <f t="shared" ref="J66:J67" si="7">COUNTIF(H:H, I66)</f>
        <v>0</v>
      </c>
      <c r="K66" s="106"/>
      <c r="L66" s="108"/>
      <c r="M66" s="99" t="s">
        <v>928</v>
      </c>
      <c r="N66" s="106"/>
      <c r="O66" s="129">
        <f>COUNTIF(M:M, N66)</f>
        <v>0</v>
      </c>
      <c r="P66" s="124">
        <v>2.682</v>
      </c>
      <c r="Q66" s="106"/>
    </row>
    <row r="67">
      <c r="A67" s="124" t="s">
        <v>758</v>
      </c>
      <c r="B67" s="102" t="s">
        <v>26</v>
      </c>
      <c r="C67" s="106"/>
      <c r="D67" s="106"/>
      <c r="E67" s="124" t="s">
        <v>25</v>
      </c>
      <c r="F67" s="106"/>
      <c r="G67" s="69">
        <f t="shared" si="6"/>
        <v>0</v>
      </c>
      <c r="H67" s="106"/>
      <c r="I67" s="106"/>
      <c r="J67" s="69">
        <f t="shared" si="7"/>
        <v>0</v>
      </c>
      <c r="K67" s="106"/>
      <c r="L67" s="108"/>
      <c r="M67" s="99" t="s">
        <v>928</v>
      </c>
      <c r="N67" s="106"/>
      <c r="O67" s="124"/>
      <c r="P67" s="124">
        <v>1.079</v>
      </c>
      <c r="Q67" s="106"/>
    </row>
    <row r="68">
      <c r="A68" s="124" t="s">
        <v>759</v>
      </c>
      <c r="B68" s="102" t="s">
        <v>26</v>
      </c>
      <c r="C68" s="106"/>
      <c r="D68" s="106"/>
      <c r="E68" s="124" t="s">
        <v>25</v>
      </c>
      <c r="F68" s="106"/>
      <c r="G68" s="106"/>
      <c r="H68" s="106"/>
      <c r="I68" s="106"/>
      <c r="J68" s="106"/>
      <c r="K68" s="106"/>
      <c r="L68" s="108"/>
      <c r="M68" s="99" t="s">
        <v>928</v>
      </c>
      <c r="N68" s="106"/>
      <c r="O68" s="124"/>
      <c r="P68" s="124">
        <v>1.044</v>
      </c>
      <c r="Q68" s="106"/>
    </row>
    <row r="69">
      <c r="A69" s="124" t="s">
        <v>760</v>
      </c>
      <c r="B69" s="102" t="s">
        <v>26</v>
      </c>
      <c r="C69" s="106"/>
      <c r="D69" s="106"/>
      <c r="E69" s="124" t="s">
        <v>25</v>
      </c>
      <c r="F69" s="106"/>
      <c r="G69" s="106"/>
      <c r="H69" s="106"/>
      <c r="I69" s="106"/>
      <c r="J69" s="106"/>
      <c r="K69" s="106"/>
      <c r="L69" s="108"/>
      <c r="M69" s="99" t="s">
        <v>928</v>
      </c>
      <c r="N69" s="106"/>
      <c r="O69" s="124"/>
      <c r="P69" s="106">
        <v>0.158</v>
      </c>
      <c r="Q69" s="106"/>
    </row>
    <row r="70">
      <c r="A70" s="124" t="s">
        <v>27</v>
      </c>
      <c r="B70" s="102" t="s">
        <v>16</v>
      </c>
      <c r="C70" s="106"/>
      <c r="D70" s="106"/>
      <c r="E70" s="124" t="s">
        <v>27</v>
      </c>
      <c r="F70" s="106"/>
      <c r="G70" s="69">
        <f>COUNTIF(E:E, F70)</f>
        <v>0</v>
      </c>
      <c r="H70" s="106"/>
      <c r="I70" s="106"/>
      <c r="J70" s="69">
        <f>COUNTIF(H:H, I70)</f>
        <v>0</v>
      </c>
      <c r="K70" s="106"/>
      <c r="L70" s="108"/>
      <c r="M70" s="99" t="s">
        <v>933</v>
      </c>
      <c r="N70" s="103"/>
      <c r="O70" s="125"/>
      <c r="P70" s="125">
        <v>12062.0</v>
      </c>
      <c r="Q70" s="103"/>
    </row>
    <row r="71">
      <c r="A71" s="123" t="s">
        <v>553</v>
      </c>
      <c r="B71" s="105" t="s">
        <v>20</v>
      </c>
      <c r="C71" s="101"/>
      <c r="D71" s="101"/>
      <c r="E71" s="126" t="s">
        <v>30</v>
      </c>
      <c r="F71" s="106"/>
      <c r="G71" s="106"/>
      <c r="H71" s="106"/>
      <c r="I71" s="106"/>
      <c r="J71" s="106"/>
      <c r="K71" s="106"/>
      <c r="L71" s="108"/>
      <c r="M71" s="99" t="s">
        <v>927</v>
      </c>
      <c r="N71" s="101"/>
      <c r="O71" s="101"/>
      <c r="P71" s="128">
        <v>1520.0</v>
      </c>
      <c r="Q71" s="104"/>
    </row>
    <row r="72">
      <c r="A72" s="123" t="s">
        <v>554</v>
      </c>
      <c r="B72" s="105" t="s">
        <v>20</v>
      </c>
      <c r="C72" s="101"/>
      <c r="D72" s="101"/>
      <c r="E72" s="126" t="s">
        <v>30</v>
      </c>
      <c r="F72" s="106"/>
      <c r="G72" s="106"/>
      <c r="H72" s="106"/>
      <c r="I72" s="106"/>
      <c r="J72" s="106"/>
      <c r="K72" s="106"/>
      <c r="L72" s="108"/>
      <c r="M72" s="99" t="s">
        <v>927</v>
      </c>
      <c r="N72" s="106"/>
      <c r="O72" s="124"/>
      <c r="P72" s="128">
        <v>1545.0</v>
      </c>
      <c r="Q72" s="104"/>
    </row>
    <row r="73">
      <c r="A73" s="123" t="s">
        <v>555</v>
      </c>
      <c r="B73" s="105" t="s">
        <v>20</v>
      </c>
      <c r="C73" s="101"/>
      <c r="D73" s="101"/>
      <c r="E73" s="126" t="s">
        <v>30</v>
      </c>
      <c r="F73" s="106"/>
      <c r="G73" s="106"/>
      <c r="H73" s="106"/>
      <c r="I73" s="106"/>
      <c r="J73" s="106"/>
      <c r="K73" s="106"/>
      <c r="L73" s="108"/>
      <c r="M73" s="99" t="s">
        <v>927</v>
      </c>
      <c r="N73" s="106"/>
      <c r="O73" s="124"/>
      <c r="P73" s="128">
        <v>5780.0</v>
      </c>
      <c r="Q73" s="104"/>
    </row>
    <row r="74">
      <c r="A74" s="124" t="s">
        <v>783</v>
      </c>
      <c r="B74" s="105" t="s">
        <v>20</v>
      </c>
      <c r="C74" s="106"/>
      <c r="D74" s="106"/>
      <c r="E74" s="124" t="s">
        <v>30</v>
      </c>
      <c r="F74" s="106"/>
      <c r="G74" s="106"/>
      <c r="H74" s="106"/>
      <c r="I74" s="106"/>
      <c r="J74" s="106"/>
      <c r="K74" s="106"/>
      <c r="L74" s="108"/>
      <c r="M74" s="99" t="s">
        <v>929</v>
      </c>
      <c r="N74" s="106"/>
      <c r="O74" s="124"/>
      <c r="P74" s="124">
        <v>45.73</v>
      </c>
      <c r="Q74" s="106"/>
    </row>
    <row r="75">
      <c r="A75" s="134">
        <v>45660.0</v>
      </c>
      <c r="B75" s="108" t="s">
        <v>18</v>
      </c>
      <c r="C75" s="106"/>
      <c r="D75" s="69">
        <f>COUNTIF(B:B, C75)</f>
        <v>0</v>
      </c>
      <c r="E75" s="124" t="s">
        <v>31</v>
      </c>
      <c r="F75" s="106"/>
      <c r="G75" s="69">
        <f>COUNTIF(E:E, F75)</f>
        <v>0</v>
      </c>
      <c r="H75" s="106"/>
      <c r="I75" s="106"/>
      <c r="J75" s="69">
        <f>COUNTIF(H:H, I75)</f>
        <v>0</v>
      </c>
      <c r="K75" s="106"/>
      <c r="L75" s="108"/>
      <c r="M75" s="99" t="s">
        <v>928</v>
      </c>
      <c r="N75" s="106"/>
      <c r="O75" s="129">
        <f>COUNTIF(M:M, N75)</f>
        <v>0</v>
      </c>
      <c r="P75" s="124">
        <v>12.0</v>
      </c>
      <c r="Q75" s="106"/>
    </row>
    <row r="76">
      <c r="A76" s="124" t="s">
        <v>761</v>
      </c>
      <c r="B76" s="108" t="s">
        <v>18</v>
      </c>
      <c r="C76" s="106"/>
      <c r="D76" s="106"/>
      <c r="E76" s="124" t="s">
        <v>31</v>
      </c>
      <c r="F76" s="106"/>
      <c r="G76" s="106"/>
      <c r="H76" s="106"/>
      <c r="I76" s="106"/>
      <c r="J76" s="106"/>
      <c r="K76" s="106"/>
      <c r="L76" s="108"/>
      <c r="M76" s="99" t="s">
        <v>928</v>
      </c>
      <c r="N76" s="106"/>
      <c r="O76" s="124"/>
      <c r="P76" s="125">
        <v>100521.0</v>
      </c>
      <c r="Q76" s="103"/>
    </row>
    <row r="77">
      <c r="A77" s="124" t="s">
        <v>32</v>
      </c>
      <c r="B77" s="108" t="s">
        <v>26</v>
      </c>
      <c r="C77" s="106"/>
      <c r="D77" s="106"/>
      <c r="E77" s="124" t="s">
        <v>32</v>
      </c>
      <c r="F77" s="106"/>
      <c r="G77" s="106"/>
      <c r="H77" s="106"/>
      <c r="I77" s="106"/>
      <c r="J77" s="106"/>
      <c r="K77" s="106"/>
      <c r="L77" s="108"/>
      <c r="M77" s="99" t="s">
        <v>933</v>
      </c>
      <c r="N77" s="106"/>
      <c r="O77" s="124"/>
      <c r="P77" s="106">
        <v>0.0</v>
      </c>
      <c r="Q77" s="106"/>
    </row>
    <row r="78">
      <c r="A78" s="123" t="s">
        <v>556</v>
      </c>
      <c r="B78" s="100" t="s">
        <v>18</v>
      </c>
      <c r="C78" s="101"/>
      <c r="D78" s="69">
        <f t="shared" ref="D78:D79" si="8">COUNTIF(B:B, C78)</f>
        <v>0</v>
      </c>
      <c r="E78" s="126" t="s">
        <v>35</v>
      </c>
      <c r="F78" s="106"/>
      <c r="G78" s="69">
        <f t="shared" ref="G78:G79" si="9">COUNTIF(E:E, F78)</f>
        <v>0</v>
      </c>
      <c r="H78" s="106"/>
      <c r="I78" s="106"/>
      <c r="J78" s="69">
        <f t="shared" ref="J78:J79" si="10">COUNTIF(H:H, I78)</f>
        <v>0</v>
      </c>
      <c r="K78" s="106"/>
      <c r="L78" s="108"/>
      <c r="M78" s="99" t="s">
        <v>927</v>
      </c>
      <c r="N78" s="104"/>
      <c r="O78" s="129">
        <f t="shared" ref="O78:O79" si="11">COUNTIF(M:M, N78)</f>
        <v>0</v>
      </c>
      <c r="P78" s="128">
        <v>3339.0</v>
      </c>
      <c r="Q78" s="104"/>
    </row>
    <row r="79">
      <c r="A79" s="123" t="s">
        <v>557</v>
      </c>
      <c r="B79" s="100" t="s">
        <v>18</v>
      </c>
      <c r="C79" s="101"/>
      <c r="D79" s="69">
        <f t="shared" si="8"/>
        <v>0</v>
      </c>
      <c r="E79" s="126" t="s">
        <v>35</v>
      </c>
      <c r="F79" s="106"/>
      <c r="G79" s="69">
        <f t="shared" si="9"/>
        <v>0</v>
      </c>
      <c r="H79" s="106"/>
      <c r="I79" s="106"/>
      <c r="J79" s="69">
        <f t="shared" si="10"/>
        <v>0</v>
      </c>
      <c r="K79" s="106"/>
      <c r="L79" s="108"/>
      <c r="M79" s="99" t="s">
        <v>927</v>
      </c>
      <c r="N79" s="104"/>
      <c r="O79" s="69">
        <f t="shared" si="11"/>
        <v>0</v>
      </c>
      <c r="P79" s="104">
        <v>5373.0</v>
      </c>
      <c r="Q79" s="104"/>
    </row>
    <row r="80">
      <c r="A80" s="99" t="s">
        <v>558</v>
      </c>
      <c r="B80" s="100" t="s">
        <v>18</v>
      </c>
      <c r="C80" s="101"/>
      <c r="D80" s="101"/>
      <c r="E80" s="101" t="s">
        <v>35</v>
      </c>
      <c r="F80" s="106"/>
      <c r="G80" s="106"/>
      <c r="H80" s="106"/>
      <c r="I80" s="106"/>
      <c r="J80" s="106"/>
      <c r="K80" s="106"/>
      <c r="L80" s="108"/>
      <c r="M80" s="99" t="s">
        <v>927</v>
      </c>
      <c r="N80" s="103"/>
      <c r="O80" s="125"/>
      <c r="P80" s="128">
        <v>5737.0</v>
      </c>
      <c r="Q80" s="104"/>
    </row>
    <row r="81">
      <c r="A81" s="123" t="s">
        <v>559</v>
      </c>
      <c r="B81" s="100" t="s">
        <v>18</v>
      </c>
      <c r="C81" s="101"/>
      <c r="D81" s="101"/>
      <c r="E81" s="126" t="s">
        <v>35</v>
      </c>
      <c r="F81" s="106"/>
      <c r="G81" s="106"/>
      <c r="H81" s="106"/>
      <c r="I81" s="106"/>
      <c r="J81" s="106"/>
      <c r="K81" s="106"/>
      <c r="L81" s="108"/>
      <c r="M81" s="99" t="s">
        <v>927</v>
      </c>
      <c r="N81" s="104"/>
      <c r="O81" s="104"/>
      <c r="P81" s="128">
        <v>4999.0</v>
      </c>
      <c r="Q81" s="104"/>
    </row>
    <row r="82">
      <c r="A82" s="123" t="s">
        <v>560</v>
      </c>
      <c r="B82" s="100" t="s">
        <v>18</v>
      </c>
      <c r="C82" s="101"/>
      <c r="D82" s="101"/>
      <c r="E82" s="126" t="s">
        <v>35</v>
      </c>
      <c r="F82" s="106"/>
      <c r="G82" s="106"/>
      <c r="H82" s="106"/>
      <c r="I82" s="106"/>
      <c r="J82" s="106"/>
      <c r="K82" s="106"/>
      <c r="L82" s="108"/>
      <c r="M82" s="99" t="s">
        <v>927</v>
      </c>
      <c r="N82" s="106"/>
      <c r="O82" s="124"/>
      <c r="P82" s="104">
        <v>2681.0</v>
      </c>
      <c r="Q82" s="104"/>
    </row>
    <row r="83">
      <c r="A83" s="123" t="s">
        <v>561</v>
      </c>
      <c r="B83" s="100" t="s">
        <v>18</v>
      </c>
      <c r="C83" s="101"/>
      <c r="D83" s="101"/>
      <c r="E83" s="126" t="s">
        <v>35</v>
      </c>
      <c r="F83" s="106"/>
      <c r="G83" s="106"/>
      <c r="H83" s="106"/>
      <c r="I83" s="106"/>
      <c r="J83" s="106"/>
      <c r="K83" s="106"/>
      <c r="L83" s="108"/>
      <c r="M83" s="99" t="s">
        <v>927</v>
      </c>
      <c r="N83" s="106"/>
      <c r="O83" s="124"/>
      <c r="P83" s="128">
        <v>7794.0</v>
      </c>
      <c r="Q83" s="104"/>
    </row>
    <row r="84">
      <c r="A84" s="124" t="s">
        <v>562</v>
      </c>
      <c r="B84" s="100" t="s">
        <v>18</v>
      </c>
      <c r="C84" s="106"/>
      <c r="D84" s="106"/>
      <c r="E84" s="124" t="s">
        <v>35</v>
      </c>
      <c r="F84" s="106"/>
      <c r="G84" s="106"/>
      <c r="H84" s="106"/>
      <c r="I84" s="106"/>
      <c r="J84" s="106"/>
      <c r="K84" s="106"/>
      <c r="L84" s="108"/>
      <c r="M84" s="99" t="s">
        <v>927</v>
      </c>
      <c r="N84" s="107"/>
      <c r="O84" s="107"/>
      <c r="P84" s="128">
        <v>22001.0</v>
      </c>
      <c r="Q84" s="104"/>
    </row>
    <row r="85">
      <c r="A85" s="124" t="s">
        <v>784</v>
      </c>
      <c r="B85" s="100" t="s">
        <v>18</v>
      </c>
      <c r="C85" s="106"/>
      <c r="D85" s="106"/>
      <c r="E85" s="124" t="s">
        <v>35</v>
      </c>
      <c r="F85" s="106"/>
      <c r="G85" s="69">
        <f t="shared" ref="G85:G89" si="12">COUNTIF(E:E, F85)</f>
        <v>0</v>
      </c>
      <c r="H85" s="106"/>
      <c r="I85" s="106"/>
      <c r="J85" s="69">
        <f t="shared" ref="J85:J88" si="13">COUNTIF(H:H, I85)</f>
        <v>0</v>
      </c>
      <c r="K85" s="106"/>
      <c r="L85" s="108"/>
      <c r="M85" s="99" t="s">
        <v>929</v>
      </c>
      <c r="N85" s="106"/>
      <c r="O85" s="124"/>
      <c r="P85" s="124">
        <v>136.0</v>
      </c>
      <c r="Q85" s="106"/>
    </row>
    <row r="86">
      <c r="A86" s="124" t="s">
        <v>785</v>
      </c>
      <c r="B86" s="100" t="s">
        <v>18</v>
      </c>
      <c r="C86" s="106"/>
      <c r="D86" s="106"/>
      <c r="E86" s="124" t="s">
        <v>35</v>
      </c>
      <c r="F86" s="106"/>
      <c r="G86" s="69">
        <f t="shared" si="12"/>
        <v>0</v>
      </c>
      <c r="H86" s="106"/>
      <c r="I86" s="106"/>
      <c r="J86" s="69">
        <f t="shared" si="13"/>
        <v>0</v>
      </c>
      <c r="K86" s="106"/>
      <c r="L86" s="108"/>
      <c r="M86" s="99" t="s">
        <v>929</v>
      </c>
      <c r="N86" s="106"/>
      <c r="O86" s="124"/>
      <c r="P86" s="106">
        <v>100.0</v>
      </c>
      <c r="Q86" s="106"/>
    </row>
    <row r="87">
      <c r="A87" s="106" t="s">
        <v>786</v>
      </c>
      <c r="B87" s="100" t="s">
        <v>18</v>
      </c>
      <c r="C87" s="106"/>
      <c r="D87" s="106"/>
      <c r="E87" s="106" t="s">
        <v>35</v>
      </c>
      <c r="F87" s="106"/>
      <c r="G87" s="69">
        <f t="shared" si="12"/>
        <v>0</v>
      </c>
      <c r="H87" s="106"/>
      <c r="I87" s="106"/>
      <c r="J87" s="69">
        <f t="shared" si="13"/>
        <v>0</v>
      </c>
      <c r="K87" s="106"/>
      <c r="L87" s="108"/>
      <c r="M87" s="99" t="s">
        <v>929</v>
      </c>
      <c r="N87" s="101"/>
      <c r="O87" s="126"/>
      <c r="P87" s="124">
        <v>7.531</v>
      </c>
      <c r="Q87" s="106"/>
    </row>
    <row r="88">
      <c r="A88" s="124" t="s">
        <v>787</v>
      </c>
      <c r="B88" s="100" t="s">
        <v>18</v>
      </c>
      <c r="C88" s="106"/>
      <c r="D88" s="106"/>
      <c r="E88" s="124" t="s">
        <v>35</v>
      </c>
      <c r="F88" s="106"/>
      <c r="G88" s="69">
        <f t="shared" si="12"/>
        <v>0</v>
      </c>
      <c r="H88" s="106"/>
      <c r="I88" s="106"/>
      <c r="J88" s="69">
        <f t="shared" si="13"/>
        <v>0</v>
      </c>
      <c r="K88" s="106"/>
      <c r="L88" s="108"/>
      <c r="M88" s="99" t="s">
        <v>929</v>
      </c>
      <c r="N88" s="103"/>
      <c r="O88" s="103"/>
      <c r="P88" s="103">
        <v>1152.0</v>
      </c>
      <c r="Q88" s="103"/>
    </row>
    <row r="89">
      <c r="A89" s="124" t="s">
        <v>788</v>
      </c>
      <c r="B89" s="100" t="s">
        <v>18</v>
      </c>
      <c r="C89" s="106"/>
      <c r="D89" s="106"/>
      <c r="E89" s="124" t="s">
        <v>35</v>
      </c>
      <c r="F89" s="106"/>
      <c r="G89" s="69">
        <f t="shared" si="12"/>
        <v>0</v>
      </c>
      <c r="H89" s="106"/>
      <c r="I89" s="106"/>
      <c r="J89" s="106"/>
      <c r="K89" s="106"/>
      <c r="L89" s="108"/>
      <c r="M89" s="99" t="s">
        <v>929</v>
      </c>
      <c r="N89" s="106"/>
      <c r="O89" s="124"/>
      <c r="P89" s="106">
        <v>4.0</v>
      </c>
      <c r="Q89" s="106"/>
    </row>
    <row r="90">
      <c r="A90" s="124" t="s">
        <v>789</v>
      </c>
      <c r="B90" s="100" t="s">
        <v>18</v>
      </c>
      <c r="C90" s="106"/>
      <c r="D90" s="106"/>
      <c r="E90" s="124" t="s">
        <v>35</v>
      </c>
      <c r="F90" s="106"/>
      <c r="G90" s="106"/>
      <c r="H90" s="106"/>
      <c r="I90" s="106"/>
      <c r="J90" s="106"/>
      <c r="K90" s="106"/>
      <c r="L90" s="108"/>
      <c r="M90" s="99" t="s">
        <v>929</v>
      </c>
      <c r="N90" s="106"/>
      <c r="O90" s="106"/>
      <c r="P90" s="106">
        <v>52.5</v>
      </c>
      <c r="Q90" s="106"/>
    </row>
    <row r="91">
      <c r="A91" s="124" t="s">
        <v>790</v>
      </c>
      <c r="B91" s="100" t="s">
        <v>18</v>
      </c>
      <c r="C91" s="106"/>
      <c r="D91" s="106"/>
      <c r="E91" s="124" t="s">
        <v>35</v>
      </c>
      <c r="F91" s="106"/>
      <c r="G91" s="106"/>
      <c r="H91" s="106"/>
      <c r="I91" s="106"/>
      <c r="J91" s="106"/>
      <c r="K91" s="106"/>
      <c r="L91" s="108"/>
      <c r="M91" s="99" t="s">
        <v>929</v>
      </c>
      <c r="N91" s="104"/>
      <c r="O91" s="104"/>
      <c r="P91" s="124">
        <v>3.69</v>
      </c>
      <c r="Q91" s="106"/>
    </row>
    <row r="92">
      <c r="A92" s="124" t="s">
        <v>791</v>
      </c>
      <c r="B92" s="100" t="s">
        <v>18</v>
      </c>
      <c r="C92" s="106"/>
      <c r="D92" s="106"/>
      <c r="E92" s="124" t="s">
        <v>35</v>
      </c>
      <c r="F92" s="106"/>
      <c r="G92" s="106"/>
      <c r="H92" s="106"/>
      <c r="I92" s="106"/>
      <c r="J92" s="106"/>
      <c r="K92" s="106"/>
      <c r="L92" s="108"/>
      <c r="M92" s="99" t="s">
        <v>929</v>
      </c>
      <c r="N92" s="103"/>
      <c r="O92" s="103"/>
      <c r="P92" s="124">
        <v>23.17</v>
      </c>
      <c r="Q92" s="106"/>
    </row>
    <row r="93">
      <c r="A93" s="124" t="s">
        <v>792</v>
      </c>
      <c r="B93" s="100" t="s">
        <v>18</v>
      </c>
      <c r="C93" s="106"/>
      <c r="D93" s="106"/>
      <c r="E93" s="124" t="s">
        <v>35</v>
      </c>
      <c r="F93" s="106"/>
      <c r="G93" s="106"/>
      <c r="H93" s="106"/>
      <c r="I93" s="106"/>
      <c r="J93" s="106"/>
      <c r="K93" s="106"/>
      <c r="L93" s="108"/>
      <c r="M93" s="99" t="s">
        <v>929</v>
      </c>
      <c r="N93" s="103"/>
      <c r="O93" s="125"/>
      <c r="P93" s="124">
        <v>204.3</v>
      </c>
      <c r="Q93" s="106"/>
    </row>
    <row r="94">
      <c r="A94" s="124" t="s">
        <v>793</v>
      </c>
      <c r="B94" s="100" t="s">
        <v>18</v>
      </c>
      <c r="C94" s="106"/>
      <c r="D94" s="106"/>
      <c r="E94" s="124" t="s">
        <v>35</v>
      </c>
      <c r="F94" s="106"/>
      <c r="G94" s="106"/>
      <c r="H94" s="106"/>
      <c r="I94" s="106"/>
      <c r="J94" s="106"/>
      <c r="K94" s="106"/>
      <c r="L94" s="108"/>
      <c r="M94" s="99" t="s">
        <v>929</v>
      </c>
      <c r="N94" s="106"/>
      <c r="O94" s="124"/>
      <c r="P94" s="124">
        <v>17.0</v>
      </c>
      <c r="Q94" s="106"/>
    </row>
    <row r="95">
      <c r="A95" s="124" t="s">
        <v>794</v>
      </c>
      <c r="B95" s="100" t="s">
        <v>18</v>
      </c>
      <c r="C95" s="106"/>
      <c r="D95" s="106"/>
      <c r="E95" s="124" t="s">
        <v>35</v>
      </c>
      <c r="F95" s="106"/>
      <c r="G95" s="106"/>
      <c r="H95" s="106"/>
      <c r="I95" s="106"/>
      <c r="J95" s="106"/>
      <c r="K95" s="106"/>
      <c r="L95" s="108"/>
      <c r="M95" s="99" t="s">
        <v>929</v>
      </c>
      <c r="N95" s="106"/>
      <c r="O95" s="124"/>
      <c r="P95" s="106">
        <v>351.0</v>
      </c>
      <c r="Q95" s="106"/>
    </row>
    <row r="96">
      <c r="A96" s="124" t="s">
        <v>795</v>
      </c>
      <c r="B96" s="100" t="s">
        <v>18</v>
      </c>
      <c r="C96" s="106"/>
      <c r="D96" s="106"/>
      <c r="E96" s="124" t="s">
        <v>35</v>
      </c>
      <c r="F96" s="106"/>
      <c r="G96" s="106"/>
      <c r="H96" s="106"/>
      <c r="I96" s="106"/>
      <c r="J96" s="106"/>
      <c r="K96" s="106"/>
      <c r="L96" s="108"/>
      <c r="M96" s="99" t="s">
        <v>929</v>
      </c>
      <c r="N96" s="106"/>
      <c r="O96" s="124"/>
      <c r="P96" s="106">
        <v>5.0</v>
      </c>
      <c r="Q96" s="106"/>
    </row>
    <row r="97">
      <c r="A97" s="124" t="s">
        <v>796</v>
      </c>
      <c r="B97" s="100" t="s">
        <v>18</v>
      </c>
      <c r="C97" s="106"/>
      <c r="D97" s="106"/>
      <c r="E97" s="124" t="s">
        <v>35</v>
      </c>
      <c r="F97" s="106"/>
      <c r="G97" s="106"/>
      <c r="H97" s="106"/>
      <c r="I97" s="106"/>
      <c r="J97" s="106"/>
      <c r="K97" s="106"/>
      <c r="L97" s="108"/>
      <c r="M97" s="99" t="s">
        <v>929</v>
      </c>
      <c r="N97" s="106"/>
      <c r="O97" s="106"/>
      <c r="P97" s="125">
        <v>13704.0</v>
      </c>
      <c r="Q97" s="103"/>
    </row>
    <row r="98">
      <c r="A98" s="124" t="s">
        <v>797</v>
      </c>
      <c r="B98" s="100" t="s">
        <v>18</v>
      </c>
      <c r="C98" s="106"/>
      <c r="D98" s="106"/>
      <c r="E98" s="124" t="s">
        <v>35</v>
      </c>
      <c r="F98" s="106"/>
      <c r="G98" s="106"/>
      <c r="H98" s="106"/>
      <c r="I98" s="106"/>
      <c r="J98" s="106"/>
      <c r="K98" s="106"/>
      <c r="L98" s="108"/>
      <c r="M98" s="99" t="s">
        <v>929</v>
      </c>
      <c r="N98" s="106"/>
      <c r="O98" s="106"/>
      <c r="P98" s="103">
        <v>2201.0</v>
      </c>
      <c r="Q98" s="103"/>
    </row>
    <row r="99">
      <c r="A99" s="124" t="s">
        <v>798</v>
      </c>
      <c r="B99" s="100" t="s">
        <v>18</v>
      </c>
      <c r="C99" s="106"/>
      <c r="D99" s="106"/>
      <c r="E99" s="124" t="s">
        <v>35</v>
      </c>
      <c r="F99" s="106"/>
      <c r="G99" s="106"/>
      <c r="H99" s="106"/>
      <c r="I99" s="106"/>
      <c r="J99" s="106"/>
      <c r="K99" s="106"/>
      <c r="L99" s="108"/>
      <c r="M99" s="99" t="s">
        <v>929</v>
      </c>
      <c r="N99" s="103"/>
      <c r="O99" s="125"/>
      <c r="P99" s="125">
        <v>10273.0</v>
      </c>
      <c r="Q99" s="103"/>
    </row>
    <row r="100">
      <c r="A100" s="124" t="s">
        <v>799</v>
      </c>
      <c r="B100" s="100" t="s">
        <v>18</v>
      </c>
      <c r="C100" s="106"/>
      <c r="D100" s="106"/>
      <c r="E100" s="124" t="s">
        <v>35</v>
      </c>
      <c r="F100" s="106"/>
      <c r="G100" s="106"/>
      <c r="H100" s="106"/>
      <c r="I100" s="106"/>
      <c r="J100" s="106"/>
      <c r="K100" s="106"/>
      <c r="L100" s="108"/>
      <c r="M100" s="99" t="s">
        <v>929</v>
      </c>
      <c r="N100" s="106"/>
      <c r="O100" s="106"/>
      <c r="P100" s="124">
        <v>24.0</v>
      </c>
      <c r="Q100" s="106"/>
    </row>
    <row r="101">
      <c r="A101" s="124" t="s">
        <v>800</v>
      </c>
      <c r="B101" s="100" t="s">
        <v>18</v>
      </c>
      <c r="C101" s="106"/>
      <c r="D101" s="106"/>
      <c r="E101" s="124" t="s">
        <v>35</v>
      </c>
      <c r="F101" s="106"/>
      <c r="G101" s="106"/>
      <c r="H101" s="106"/>
      <c r="I101" s="106"/>
      <c r="J101" s="106"/>
      <c r="K101" s="106"/>
      <c r="L101" s="108"/>
      <c r="M101" s="99" t="s">
        <v>929</v>
      </c>
      <c r="N101" s="103"/>
      <c r="O101" s="125"/>
      <c r="P101" s="124">
        <v>3.937</v>
      </c>
      <c r="Q101" s="106"/>
    </row>
    <row r="102">
      <c r="A102" s="124" t="s">
        <v>801</v>
      </c>
      <c r="B102" s="100" t="s">
        <v>18</v>
      </c>
      <c r="C102" s="106"/>
      <c r="D102" s="106"/>
      <c r="E102" s="124" t="s">
        <v>35</v>
      </c>
      <c r="F102" s="106"/>
      <c r="G102" s="106"/>
      <c r="H102" s="106"/>
      <c r="I102" s="106"/>
      <c r="J102" s="106"/>
      <c r="K102" s="106"/>
      <c r="L102" s="108"/>
      <c r="M102" s="99" t="s">
        <v>929</v>
      </c>
      <c r="N102" s="103"/>
      <c r="O102" s="125"/>
      <c r="P102" s="106">
        <v>161.0</v>
      </c>
      <c r="Q102" s="106"/>
    </row>
    <row r="103">
      <c r="A103" s="106" t="s">
        <v>802</v>
      </c>
      <c r="B103" s="100" t="s">
        <v>18</v>
      </c>
      <c r="C103" s="106"/>
      <c r="D103" s="106"/>
      <c r="E103" s="106" t="s">
        <v>35</v>
      </c>
      <c r="F103" s="106"/>
      <c r="G103" s="106"/>
      <c r="H103" s="106"/>
      <c r="I103" s="106"/>
      <c r="J103" s="106"/>
      <c r="K103" s="106"/>
      <c r="L103" s="108"/>
      <c r="M103" s="99" t="s">
        <v>929</v>
      </c>
      <c r="N103" s="103"/>
      <c r="O103" s="125"/>
      <c r="P103" s="106">
        <v>68.14</v>
      </c>
      <c r="Q103" s="106"/>
    </row>
    <row r="104">
      <c r="A104" s="106" t="s">
        <v>803</v>
      </c>
      <c r="B104" s="100" t="s">
        <v>18</v>
      </c>
      <c r="C104" s="106"/>
      <c r="D104" s="106"/>
      <c r="E104" s="106" t="s">
        <v>35</v>
      </c>
      <c r="F104" s="106"/>
      <c r="G104" s="106"/>
      <c r="H104" s="106"/>
      <c r="I104" s="106"/>
      <c r="J104" s="106"/>
      <c r="K104" s="106"/>
      <c r="L104" s="108"/>
      <c r="M104" s="99" t="s">
        <v>929</v>
      </c>
      <c r="N104" s="106"/>
      <c r="O104" s="106"/>
      <c r="P104" s="124">
        <v>50.0</v>
      </c>
      <c r="Q104" s="106"/>
    </row>
    <row r="105">
      <c r="A105" s="106" t="s">
        <v>804</v>
      </c>
      <c r="B105" s="100" t="s">
        <v>18</v>
      </c>
      <c r="C105" s="106"/>
      <c r="D105" s="106"/>
      <c r="E105" s="106" t="s">
        <v>35</v>
      </c>
      <c r="F105" s="106"/>
      <c r="G105" s="106"/>
      <c r="H105" s="106"/>
      <c r="I105" s="106"/>
      <c r="J105" s="106"/>
      <c r="K105" s="106"/>
      <c r="L105" s="108"/>
      <c r="M105" s="99" t="s">
        <v>929</v>
      </c>
      <c r="N105" s="106"/>
      <c r="O105" s="106"/>
      <c r="P105" s="106">
        <v>14.41</v>
      </c>
      <c r="Q105" s="106"/>
    </row>
    <row r="106">
      <c r="A106" s="106" t="s">
        <v>805</v>
      </c>
      <c r="B106" s="100" t="s">
        <v>18</v>
      </c>
      <c r="C106" s="106"/>
      <c r="D106" s="106"/>
      <c r="E106" s="106" t="s">
        <v>35</v>
      </c>
      <c r="F106" s="106"/>
      <c r="G106" s="106"/>
      <c r="H106" s="106"/>
      <c r="I106" s="106"/>
      <c r="J106" s="106"/>
      <c r="K106" s="106"/>
      <c r="L106" s="108"/>
      <c r="M106" s="99" t="s">
        <v>929</v>
      </c>
      <c r="N106" s="106"/>
      <c r="O106" s="124"/>
      <c r="P106" s="124">
        <v>401.0</v>
      </c>
      <c r="Q106" s="106"/>
    </row>
    <row r="107">
      <c r="A107" s="106" t="s">
        <v>806</v>
      </c>
      <c r="B107" s="100" t="s">
        <v>18</v>
      </c>
      <c r="C107" s="106"/>
      <c r="D107" s="106"/>
      <c r="E107" s="106" t="s">
        <v>35</v>
      </c>
      <c r="F107" s="106"/>
      <c r="G107" s="106"/>
      <c r="H107" s="106"/>
      <c r="I107" s="106"/>
      <c r="J107" s="106"/>
      <c r="K107" s="106"/>
      <c r="L107" s="108"/>
      <c r="M107" s="99" t="s">
        <v>929</v>
      </c>
      <c r="N107" s="106"/>
      <c r="O107" s="106"/>
      <c r="P107" s="124">
        <v>188.0</v>
      </c>
      <c r="Q107" s="106"/>
    </row>
    <row r="108">
      <c r="A108" s="106" t="s">
        <v>807</v>
      </c>
      <c r="B108" s="100" t="s">
        <v>18</v>
      </c>
      <c r="C108" s="106"/>
      <c r="D108" s="106"/>
      <c r="E108" s="106" t="s">
        <v>35</v>
      </c>
      <c r="F108" s="106"/>
      <c r="G108" s="106"/>
      <c r="H108" s="106"/>
      <c r="I108" s="106"/>
      <c r="J108" s="106"/>
      <c r="K108" s="106"/>
      <c r="L108" s="108"/>
      <c r="M108" s="99" t="s">
        <v>929</v>
      </c>
      <c r="N108" s="106"/>
      <c r="O108" s="124"/>
      <c r="P108" s="124">
        <v>36.0</v>
      </c>
      <c r="Q108" s="106"/>
    </row>
    <row r="109">
      <c r="A109" s="106" t="s">
        <v>809</v>
      </c>
      <c r="B109" s="100" t="s">
        <v>18</v>
      </c>
      <c r="C109" s="106"/>
      <c r="D109" s="106"/>
      <c r="E109" s="106" t="s">
        <v>35</v>
      </c>
      <c r="F109" s="106"/>
      <c r="G109" s="106"/>
      <c r="H109" s="106" t="s">
        <v>40</v>
      </c>
      <c r="I109" s="106"/>
      <c r="J109" s="106"/>
      <c r="K109" s="106"/>
      <c r="L109" s="108"/>
      <c r="M109" s="99" t="s">
        <v>929</v>
      </c>
      <c r="N109" s="106"/>
      <c r="O109" s="124"/>
      <c r="P109" s="106">
        <v>14.9</v>
      </c>
      <c r="Q109" s="106"/>
    </row>
    <row r="110">
      <c r="A110" s="106" t="s">
        <v>808</v>
      </c>
      <c r="B110" s="100" t="s">
        <v>18</v>
      </c>
      <c r="C110" s="106"/>
      <c r="D110" s="106"/>
      <c r="E110" s="106" t="s">
        <v>35</v>
      </c>
      <c r="F110" s="106"/>
      <c r="G110" s="106"/>
      <c r="H110" s="106"/>
      <c r="I110" s="106"/>
      <c r="J110" s="106"/>
      <c r="K110" s="106"/>
      <c r="L110" s="108"/>
      <c r="M110" s="99" t="s">
        <v>929</v>
      </c>
      <c r="N110" s="106"/>
      <c r="O110" s="124"/>
      <c r="P110" s="124">
        <v>39.8</v>
      </c>
      <c r="Q110" s="106"/>
    </row>
    <row r="111">
      <c r="A111" s="106" t="s">
        <v>37</v>
      </c>
      <c r="B111" s="100" t="s">
        <v>16</v>
      </c>
      <c r="C111" s="106"/>
      <c r="D111" s="106"/>
      <c r="E111" s="106" t="s">
        <v>37</v>
      </c>
      <c r="F111" s="106"/>
      <c r="G111" s="106"/>
      <c r="H111" s="106"/>
      <c r="I111" s="106"/>
      <c r="J111" s="106"/>
      <c r="K111" s="106"/>
      <c r="L111" s="108"/>
      <c r="M111" s="99" t="s">
        <v>933</v>
      </c>
      <c r="N111" s="106"/>
      <c r="O111" s="106"/>
      <c r="P111" s="103">
        <v>190000.0</v>
      </c>
      <c r="Q111" s="103"/>
    </row>
    <row r="112">
      <c r="A112" s="106" t="s">
        <v>813</v>
      </c>
      <c r="B112" s="100" t="s">
        <v>16</v>
      </c>
      <c r="C112" s="106"/>
      <c r="D112" s="106"/>
      <c r="E112" s="106" t="s">
        <v>37</v>
      </c>
      <c r="F112" s="106"/>
      <c r="G112" s="106"/>
      <c r="H112" s="106"/>
      <c r="I112" s="106"/>
      <c r="J112" s="106"/>
      <c r="K112" s="106"/>
      <c r="L112" s="108"/>
      <c r="M112" s="99" t="s">
        <v>929</v>
      </c>
      <c r="N112" s="106"/>
      <c r="O112" s="124"/>
      <c r="P112" s="125">
        <v>2960.0</v>
      </c>
      <c r="Q112" s="103"/>
    </row>
    <row r="113">
      <c r="A113" s="106" t="s">
        <v>814</v>
      </c>
      <c r="B113" s="100" t="s">
        <v>16</v>
      </c>
      <c r="C113" s="106"/>
      <c r="D113" s="106"/>
      <c r="E113" s="106" t="s">
        <v>37</v>
      </c>
      <c r="F113" s="106"/>
      <c r="G113" s="106"/>
      <c r="H113" s="106"/>
      <c r="I113" s="106"/>
      <c r="J113" s="106"/>
      <c r="K113" s="106"/>
      <c r="L113" s="108"/>
      <c r="M113" s="99" t="s">
        <v>929</v>
      </c>
      <c r="N113" s="104"/>
      <c r="O113" s="104"/>
      <c r="P113" s="124">
        <v>10.29</v>
      </c>
      <c r="Q113" s="106"/>
    </row>
    <row r="114">
      <c r="A114" s="106" t="s">
        <v>815</v>
      </c>
      <c r="B114" s="100" t="s">
        <v>16</v>
      </c>
      <c r="C114" s="106"/>
      <c r="D114" s="106"/>
      <c r="E114" s="106" t="s">
        <v>37</v>
      </c>
      <c r="F114" s="106"/>
      <c r="G114" s="106"/>
      <c r="H114" s="106"/>
      <c r="I114" s="106"/>
      <c r="J114" s="106"/>
      <c r="K114" s="106"/>
      <c r="L114" s="108"/>
      <c r="M114" s="99" t="s">
        <v>929</v>
      </c>
      <c r="N114" s="106"/>
      <c r="O114" s="124"/>
      <c r="P114" s="106">
        <v>44.2</v>
      </c>
      <c r="Q114" s="106"/>
    </row>
    <row r="115">
      <c r="A115" s="106" t="s">
        <v>816</v>
      </c>
      <c r="B115" s="100" t="s">
        <v>16</v>
      </c>
      <c r="C115" s="106"/>
      <c r="D115" s="106"/>
      <c r="E115" s="106" t="s">
        <v>37</v>
      </c>
      <c r="F115" s="106"/>
      <c r="G115" s="106"/>
      <c r="H115" s="106"/>
      <c r="I115" s="106"/>
      <c r="J115" s="106"/>
      <c r="K115" s="106"/>
      <c r="L115" s="108"/>
      <c r="M115" s="99" t="s">
        <v>929</v>
      </c>
      <c r="N115" s="106"/>
      <c r="O115" s="124"/>
      <c r="P115" s="106">
        <v>360.0</v>
      </c>
      <c r="Q115" s="106"/>
    </row>
    <row r="116">
      <c r="A116" s="106" t="s">
        <v>817</v>
      </c>
      <c r="B116" s="100" t="s">
        <v>16</v>
      </c>
      <c r="C116" s="106"/>
      <c r="D116" s="106"/>
      <c r="E116" s="106" t="s">
        <v>37</v>
      </c>
      <c r="F116" s="106"/>
      <c r="G116" s="106"/>
      <c r="H116" s="106"/>
      <c r="I116" s="106"/>
      <c r="J116" s="106"/>
      <c r="K116" s="106"/>
      <c r="L116" s="108"/>
      <c r="M116" s="99" t="s">
        <v>929</v>
      </c>
      <c r="N116" s="106"/>
      <c r="O116" s="106"/>
      <c r="P116" s="124">
        <v>675.6</v>
      </c>
      <c r="Q116" s="106"/>
    </row>
    <row r="117">
      <c r="A117" s="106" t="s">
        <v>818</v>
      </c>
      <c r="B117" s="100" t="s">
        <v>16</v>
      </c>
      <c r="C117" s="106"/>
      <c r="D117" s="106"/>
      <c r="E117" s="106" t="s">
        <v>37</v>
      </c>
      <c r="F117" s="106"/>
      <c r="G117" s="106"/>
      <c r="H117" s="106"/>
      <c r="I117" s="106"/>
      <c r="J117" s="106"/>
      <c r="K117" s="106"/>
      <c r="L117" s="108"/>
      <c r="M117" s="99" t="s">
        <v>929</v>
      </c>
      <c r="N117" s="106"/>
      <c r="O117" s="106"/>
      <c r="P117" s="124">
        <v>285.0</v>
      </c>
      <c r="Q117" s="106"/>
    </row>
    <row r="118">
      <c r="A118" s="106" t="s">
        <v>49</v>
      </c>
      <c r="B118" s="102" t="s">
        <v>18</v>
      </c>
      <c r="C118" s="106"/>
      <c r="D118" s="106"/>
      <c r="E118" s="106" t="s">
        <v>49</v>
      </c>
      <c r="F118" s="106"/>
      <c r="G118" s="106"/>
      <c r="H118" s="106"/>
      <c r="I118" s="106"/>
      <c r="J118" s="106"/>
      <c r="K118" s="106"/>
      <c r="L118" s="108"/>
      <c r="M118" s="99" t="s">
        <v>933</v>
      </c>
      <c r="N118" s="104"/>
      <c r="O118" s="128"/>
      <c r="P118" s="125">
        <v>6172.0</v>
      </c>
      <c r="Q118" s="103"/>
    </row>
    <row r="119">
      <c r="A119" s="106" t="s">
        <v>52</v>
      </c>
      <c r="B119" s="102" t="s">
        <v>26</v>
      </c>
      <c r="C119" s="106"/>
      <c r="D119" s="106"/>
      <c r="E119" s="106" t="s">
        <v>52</v>
      </c>
      <c r="F119" s="106"/>
      <c r="G119" s="106"/>
      <c r="H119" s="106"/>
      <c r="I119" s="106"/>
      <c r="J119" s="106"/>
      <c r="K119" s="106"/>
      <c r="L119" s="108"/>
      <c r="M119" s="99" t="s">
        <v>933</v>
      </c>
      <c r="N119" s="106"/>
      <c r="O119" s="124"/>
      <c r="P119" s="106">
        <v>90.0</v>
      </c>
      <c r="Q119" s="106"/>
    </row>
    <row r="120">
      <c r="A120" s="106" t="s">
        <v>819</v>
      </c>
      <c r="B120" s="102" t="s">
        <v>26</v>
      </c>
      <c r="C120" s="106"/>
      <c r="D120" s="106"/>
      <c r="E120" s="106" t="s">
        <v>54</v>
      </c>
      <c r="F120" s="106"/>
      <c r="G120" s="106"/>
      <c r="H120" s="106"/>
      <c r="I120" s="106"/>
      <c r="J120" s="106"/>
      <c r="K120" s="106"/>
      <c r="L120" s="108"/>
      <c r="M120" s="99" t="s">
        <v>929</v>
      </c>
      <c r="N120" s="106"/>
      <c r="O120" s="124"/>
      <c r="P120" s="106">
        <v>620.0</v>
      </c>
      <c r="Q120" s="106"/>
    </row>
    <row r="121">
      <c r="A121" s="99" t="s">
        <v>564</v>
      </c>
      <c r="B121" s="102" t="s">
        <v>26</v>
      </c>
      <c r="C121" s="101"/>
      <c r="D121" s="101"/>
      <c r="E121" s="101" t="s">
        <v>56</v>
      </c>
      <c r="F121" s="106"/>
      <c r="G121" s="69">
        <f t="shared" ref="G121:G122" si="14">COUNTIF(E:E, F121)</f>
        <v>0</v>
      </c>
      <c r="H121" s="106"/>
      <c r="I121" s="106"/>
      <c r="J121" s="106"/>
      <c r="K121" s="106"/>
      <c r="L121" s="108"/>
      <c r="M121" s="99" t="s">
        <v>927</v>
      </c>
      <c r="N121" s="106"/>
      <c r="O121" s="106"/>
      <c r="P121" s="101">
        <v>152.0</v>
      </c>
      <c r="Q121" s="101"/>
    </row>
    <row r="122">
      <c r="A122" s="99" t="s">
        <v>565</v>
      </c>
      <c r="B122" s="102" t="s">
        <v>26</v>
      </c>
      <c r="C122" s="106"/>
      <c r="D122" s="106"/>
      <c r="E122" s="106" t="s">
        <v>56</v>
      </c>
      <c r="F122" s="106"/>
      <c r="G122" s="69">
        <f t="shared" si="14"/>
        <v>0</v>
      </c>
      <c r="H122" s="106"/>
      <c r="I122" s="106"/>
      <c r="J122" s="106"/>
      <c r="K122" s="106"/>
      <c r="L122" s="108"/>
      <c r="M122" s="99" t="s">
        <v>927</v>
      </c>
      <c r="N122" s="103"/>
      <c r="O122" s="103"/>
      <c r="P122" s="104">
        <v>12877.0</v>
      </c>
      <c r="Q122" s="104"/>
    </row>
    <row r="123">
      <c r="A123" s="99" t="s">
        <v>566</v>
      </c>
      <c r="B123" s="102" t="s">
        <v>26</v>
      </c>
      <c r="C123" s="101"/>
      <c r="D123" s="101"/>
      <c r="E123" s="101" t="s">
        <v>56</v>
      </c>
      <c r="F123" s="106"/>
      <c r="G123" s="106"/>
      <c r="H123" s="106"/>
      <c r="I123" s="106"/>
      <c r="J123" s="106"/>
      <c r="K123" s="106"/>
      <c r="L123" s="108"/>
      <c r="M123" s="99" t="s">
        <v>927</v>
      </c>
      <c r="N123" s="106"/>
      <c r="O123" s="106"/>
      <c r="P123" s="126">
        <v>202.0</v>
      </c>
      <c r="Q123" s="101"/>
    </row>
    <row r="124">
      <c r="A124" s="106" t="s">
        <v>56</v>
      </c>
      <c r="B124" s="102" t="s">
        <v>26</v>
      </c>
      <c r="C124" s="106"/>
      <c r="D124" s="106"/>
      <c r="E124" s="106" t="s">
        <v>56</v>
      </c>
      <c r="F124" s="106"/>
      <c r="G124" s="106"/>
      <c r="H124" s="106"/>
      <c r="I124" s="106"/>
      <c r="J124" s="106"/>
      <c r="K124" s="106"/>
      <c r="L124" s="108"/>
      <c r="M124" s="99" t="s">
        <v>933</v>
      </c>
      <c r="N124" s="106"/>
      <c r="O124" s="106"/>
      <c r="P124" s="106">
        <v>0.0</v>
      </c>
      <c r="Q124" s="106"/>
    </row>
    <row r="125">
      <c r="A125" s="106" t="s">
        <v>820</v>
      </c>
      <c r="B125" s="102" t="s">
        <v>26</v>
      </c>
      <c r="C125" s="106"/>
      <c r="D125" s="106"/>
      <c r="E125" s="106" t="s">
        <v>56</v>
      </c>
      <c r="F125" s="106"/>
      <c r="G125" s="69">
        <f t="shared" ref="G125:G126" si="15">COUNTIF(E:E, F125)</f>
        <v>0</v>
      </c>
      <c r="H125" s="106"/>
      <c r="I125" s="106"/>
      <c r="J125" s="69">
        <f t="shared" ref="J125:J126" si="16">COUNTIF(H:H, I125)</f>
        <v>0</v>
      </c>
      <c r="K125" s="106"/>
      <c r="L125" s="108"/>
      <c r="M125" s="99" t="s">
        <v>929</v>
      </c>
      <c r="N125" s="106"/>
      <c r="O125" s="124"/>
      <c r="P125" s="106">
        <v>242.2</v>
      </c>
      <c r="Q125" s="106"/>
    </row>
    <row r="126">
      <c r="A126" s="106" t="s">
        <v>821</v>
      </c>
      <c r="B126" s="102" t="s">
        <v>26</v>
      </c>
      <c r="C126" s="106"/>
      <c r="D126" s="106"/>
      <c r="E126" s="106" t="s">
        <v>56</v>
      </c>
      <c r="F126" s="106"/>
      <c r="G126" s="69">
        <f t="shared" si="15"/>
        <v>0</v>
      </c>
      <c r="H126" s="106"/>
      <c r="I126" s="106"/>
      <c r="J126" s="69">
        <f t="shared" si="16"/>
        <v>0</v>
      </c>
      <c r="K126" s="106"/>
      <c r="L126" s="108"/>
      <c r="M126" s="99" t="s">
        <v>929</v>
      </c>
      <c r="N126" s="104"/>
      <c r="O126" s="104"/>
      <c r="P126" s="103">
        <v>3605.0</v>
      </c>
      <c r="Q126" s="103"/>
    </row>
    <row r="127">
      <c r="A127" s="102" t="s">
        <v>591</v>
      </c>
      <c r="B127" s="108" t="s">
        <v>26</v>
      </c>
      <c r="C127" s="109"/>
      <c r="D127" s="109"/>
      <c r="E127" s="109" t="s">
        <v>58</v>
      </c>
      <c r="F127" s="106"/>
      <c r="G127" s="106"/>
      <c r="H127" s="106"/>
      <c r="I127" s="135"/>
      <c r="J127" s="135"/>
      <c r="K127" s="135"/>
      <c r="L127" s="108"/>
      <c r="M127" s="99" t="s">
        <v>930</v>
      </c>
      <c r="N127" s="107"/>
      <c r="O127" s="107"/>
      <c r="P127" s="128">
        <v>38931.0</v>
      </c>
      <c r="Q127" s="104"/>
    </row>
    <row r="128">
      <c r="A128" s="99" t="s">
        <v>567</v>
      </c>
      <c r="B128" s="102" t="s">
        <v>16</v>
      </c>
      <c r="C128" s="101"/>
      <c r="D128" s="101"/>
      <c r="E128" s="101" t="s">
        <v>64</v>
      </c>
      <c r="F128" s="106"/>
      <c r="G128" s="69">
        <f>COUNTIF(E:E, F128)</f>
        <v>0</v>
      </c>
      <c r="H128" s="106"/>
      <c r="I128" s="106"/>
      <c r="J128" s="106"/>
      <c r="K128" s="106"/>
      <c r="L128" s="108"/>
      <c r="M128" s="99" t="s">
        <v>927</v>
      </c>
      <c r="N128" s="104"/>
      <c r="O128" s="104"/>
      <c r="P128" s="128">
        <v>1598.0</v>
      </c>
      <c r="Q128" s="104"/>
    </row>
    <row r="129">
      <c r="A129" s="99" t="s">
        <v>568</v>
      </c>
      <c r="B129" s="102" t="s">
        <v>16</v>
      </c>
      <c r="C129" s="101"/>
      <c r="D129" s="101"/>
      <c r="E129" s="101" t="s">
        <v>64</v>
      </c>
      <c r="F129" s="106"/>
      <c r="G129" s="106"/>
      <c r="H129" s="106"/>
      <c r="I129" s="106"/>
      <c r="J129" s="106"/>
      <c r="K129" s="106"/>
      <c r="L129" s="108"/>
      <c r="M129" s="99" t="s">
        <v>927</v>
      </c>
      <c r="N129" s="106"/>
      <c r="O129" s="106"/>
      <c r="P129" s="128">
        <v>2710.0</v>
      </c>
      <c r="Q129" s="104"/>
    </row>
    <row r="130">
      <c r="A130" s="99" t="s">
        <v>569</v>
      </c>
      <c r="B130" s="102" t="s">
        <v>16</v>
      </c>
      <c r="C130" s="101"/>
      <c r="D130" s="101"/>
      <c r="E130" s="101" t="s">
        <v>64</v>
      </c>
      <c r="F130" s="106"/>
      <c r="G130" s="106"/>
      <c r="H130" s="106"/>
      <c r="I130" s="106"/>
      <c r="J130" s="106"/>
      <c r="K130" s="106"/>
      <c r="L130" s="108"/>
      <c r="M130" s="99" t="s">
        <v>927</v>
      </c>
      <c r="N130" s="106"/>
      <c r="O130" s="106"/>
      <c r="P130" s="126">
        <v>994.6</v>
      </c>
      <c r="Q130" s="101"/>
    </row>
    <row r="131">
      <c r="A131" s="106" t="s">
        <v>822</v>
      </c>
      <c r="B131" s="102" t="s">
        <v>16</v>
      </c>
      <c r="C131" s="106"/>
      <c r="D131" s="106"/>
      <c r="E131" s="106" t="s">
        <v>64</v>
      </c>
      <c r="F131" s="106"/>
      <c r="G131" s="136">
        <f>sum(G87:G130)</f>
        <v>0</v>
      </c>
      <c r="H131" s="106"/>
      <c r="I131" s="106"/>
      <c r="J131" s="106"/>
      <c r="K131" s="106"/>
      <c r="L131" s="108"/>
      <c r="M131" s="99" t="s">
        <v>929</v>
      </c>
      <c r="N131" s="106"/>
      <c r="O131" s="106"/>
      <c r="P131" s="125">
        <v>3350.0</v>
      </c>
      <c r="Q131" s="103"/>
    </row>
    <row r="132">
      <c r="A132" s="106" t="s">
        <v>823</v>
      </c>
      <c r="B132" s="102" t="s">
        <v>16</v>
      </c>
      <c r="C132" s="106"/>
      <c r="D132" s="106"/>
      <c r="E132" s="106" t="s">
        <v>64</v>
      </c>
      <c r="F132" s="106"/>
      <c r="G132" s="106"/>
      <c r="H132" s="106"/>
      <c r="I132" s="106"/>
      <c r="J132" s="106"/>
      <c r="K132" s="106"/>
      <c r="L132" s="108"/>
      <c r="M132" s="99" t="s">
        <v>929</v>
      </c>
      <c r="N132" s="103"/>
      <c r="O132" s="103"/>
      <c r="P132" s="106">
        <v>28.88</v>
      </c>
      <c r="Q132" s="106"/>
    </row>
    <row r="133">
      <c r="A133" s="106" t="s">
        <v>824</v>
      </c>
      <c r="B133" s="102" t="s">
        <v>16</v>
      </c>
      <c r="C133" s="106"/>
      <c r="D133" s="106"/>
      <c r="E133" s="106" t="s">
        <v>64</v>
      </c>
      <c r="F133" s="106"/>
      <c r="G133" s="106"/>
      <c r="H133" s="106"/>
      <c r="I133" s="106"/>
      <c r="J133" s="106"/>
      <c r="K133" s="106"/>
      <c r="L133" s="108"/>
      <c r="M133" s="99" t="s">
        <v>929</v>
      </c>
      <c r="N133" s="103"/>
      <c r="O133" s="103"/>
      <c r="P133" s="106">
        <v>0.0</v>
      </c>
      <c r="Q133" s="106"/>
    </row>
    <row r="134">
      <c r="A134" s="106" t="s">
        <v>825</v>
      </c>
      <c r="B134" s="102" t="s">
        <v>16</v>
      </c>
      <c r="C134" s="106"/>
      <c r="D134" s="106"/>
      <c r="E134" s="106" t="s">
        <v>64</v>
      </c>
      <c r="F134" s="106"/>
      <c r="G134" s="106"/>
      <c r="H134" s="106"/>
      <c r="I134" s="106"/>
      <c r="J134" s="106"/>
      <c r="K134" s="106"/>
      <c r="L134" s="108"/>
      <c r="M134" s="99" t="s">
        <v>929</v>
      </c>
      <c r="N134" s="104"/>
      <c r="O134" s="104"/>
      <c r="P134" s="124">
        <v>833.0</v>
      </c>
      <c r="Q134" s="106"/>
    </row>
    <row r="135">
      <c r="A135" s="106" t="s">
        <v>826</v>
      </c>
      <c r="B135" s="102" t="s">
        <v>16</v>
      </c>
      <c r="C135" s="106"/>
      <c r="D135" s="106"/>
      <c r="E135" s="106" t="s">
        <v>64</v>
      </c>
      <c r="F135" s="106"/>
      <c r="G135" s="106"/>
      <c r="H135" s="106"/>
      <c r="I135" s="106"/>
      <c r="J135" s="106"/>
      <c r="K135" s="106"/>
      <c r="L135" s="108"/>
      <c r="M135" s="99" t="s">
        <v>929</v>
      </c>
      <c r="N135" s="106"/>
      <c r="O135" s="106"/>
      <c r="P135" s="124">
        <v>78.2</v>
      </c>
      <c r="Q135" s="106"/>
    </row>
    <row r="136">
      <c r="A136" s="106" t="s">
        <v>763</v>
      </c>
      <c r="B136" s="108" t="s">
        <v>26</v>
      </c>
      <c r="C136" s="106"/>
      <c r="D136" s="106"/>
      <c r="E136" s="106" t="s">
        <v>65</v>
      </c>
      <c r="F136" s="106"/>
      <c r="G136" s="106"/>
      <c r="H136" s="106"/>
      <c r="I136" s="106"/>
      <c r="J136" s="106"/>
      <c r="K136" s="106"/>
      <c r="L136" s="108"/>
      <c r="M136" s="99" t="s">
        <v>928</v>
      </c>
      <c r="N136" s="106"/>
      <c r="O136" s="106"/>
      <c r="P136" s="106">
        <v>0.903</v>
      </c>
      <c r="Q136" s="106"/>
    </row>
    <row r="137">
      <c r="A137" s="106" t="s">
        <v>827</v>
      </c>
      <c r="B137" s="102" t="s">
        <v>16</v>
      </c>
      <c r="C137" s="106"/>
      <c r="D137" s="106"/>
      <c r="E137" s="106" t="s">
        <v>68</v>
      </c>
      <c r="F137" s="106"/>
      <c r="G137" s="106"/>
      <c r="H137" s="106"/>
      <c r="I137" s="106"/>
      <c r="J137" s="106"/>
      <c r="K137" s="106"/>
      <c r="L137" s="108"/>
      <c r="M137" s="99" t="s">
        <v>929</v>
      </c>
      <c r="N137" s="106"/>
      <c r="O137" s="106"/>
      <c r="P137" s="124">
        <v>14.77</v>
      </c>
      <c r="Q137" s="106"/>
    </row>
    <row r="138">
      <c r="A138" s="106" t="s">
        <v>828</v>
      </c>
      <c r="B138" s="108" t="s">
        <v>26</v>
      </c>
      <c r="C138" s="106"/>
      <c r="D138" s="106"/>
      <c r="E138" s="106" t="s">
        <v>74</v>
      </c>
      <c r="F138" s="106"/>
      <c r="G138" s="106"/>
      <c r="H138" s="106"/>
      <c r="I138" s="106"/>
      <c r="J138" s="106"/>
      <c r="K138" s="106"/>
      <c r="L138" s="108"/>
      <c r="M138" s="99" t="s">
        <v>929</v>
      </c>
      <c r="N138" s="106"/>
      <c r="O138" s="106"/>
      <c r="P138" s="106">
        <v>11.0</v>
      </c>
      <c r="Q138" s="106"/>
    </row>
    <row r="139">
      <c r="A139" s="99" t="s">
        <v>592</v>
      </c>
      <c r="B139" s="102" t="s">
        <v>16</v>
      </c>
      <c r="C139" s="101"/>
      <c r="D139" s="101"/>
      <c r="E139" s="101" t="s">
        <v>76</v>
      </c>
      <c r="F139" s="106"/>
      <c r="G139" s="106"/>
      <c r="H139" s="106"/>
      <c r="I139" s="106"/>
      <c r="J139" s="106"/>
      <c r="K139" s="106"/>
      <c r="L139" s="108"/>
      <c r="M139" s="99" t="s">
        <v>930</v>
      </c>
      <c r="N139" s="106"/>
      <c r="O139" s="106"/>
      <c r="P139" s="128">
        <v>44899.0</v>
      </c>
      <c r="Q139" s="104"/>
    </row>
    <row r="140">
      <c r="A140" s="106" t="s">
        <v>829</v>
      </c>
      <c r="B140" s="102" t="s">
        <v>16</v>
      </c>
      <c r="C140" s="106"/>
      <c r="D140" s="106"/>
      <c r="E140" s="106" t="s">
        <v>76</v>
      </c>
      <c r="F140" s="106"/>
      <c r="G140" s="69">
        <f t="shared" ref="G140:G141" si="17">COUNTIF(E:E, F140)</f>
        <v>0</v>
      </c>
      <c r="H140" s="106"/>
      <c r="I140" s="106"/>
      <c r="J140" s="69">
        <f t="shared" ref="J140:J141" si="18">COUNTIF(H:H, I140)</f>
        <v>0</v>
      </c>
      <c r="K140" s="106"/>
      <c r="L140" s="108"/>
      <c r="M140" s="99" t="s">
        <v>929</v>
      </c>
      <c r="N140" s="103"/>
      <c r="O140" s="103"/>
      <c r="P140" s="124">
        <v>24.63</v>
      </c>
      <c r="Q140" s="106"/>
    </row>
    <row r="141">
      <c r="A141" s="124" t="s">
        <v>830</v>
      </c>
      <c r="B141" s="102" t="s">
        <v>16</v>
      </c>
      <c r="C141" s="106"/>
      <c r="D141" s="106"/>
      <c r="E141" s="124" t="s">
        <v>76</v>
      </c>
      <c r="F141" s="106"/>
      <c r="G141" s="69">
        <f t="shared" si="17"/>
        <v>0</v>
      </c>
      <c r="H141" s="106"/>
      <c r="I141" s="106"/>
      <c r="J141" s="69">
        <f t="shared" si="18"/>
        <v>0</v>
      </c>
      <c r="K141" s="106"/>
      <c r="L141" s="108"/>
      <c r="M141" s="99" t="s">
        <v>929</v>
      </c>
      <c r="N141" s="106"/>
      <c r="O141" s="106"/>
      <c r="P141" s="124">
        <v>51.66</v>
      </c>
      <c r="Q141" s="106"/>
    </row>
    <row r="142">
      <c r="A142" s="124" t="s">
        <v>831</v>
      </c>
      <c r="B142" s="102" t="s">
        <v>16</v>
      </c>
      <c r="C142" s="106"/>
      <c r="D142" s="106"/>
      <c r="E142" s="124" t="s">
        <v>76</v>
      </c>
      <c r="F142" s="106"/>
      <c r="G142" s="106"/>
      <c r="H142" s="106"/>
      <c r="I142" s="106"/>
      <c r="J142" s="106"/>
      <c r="K142" s="106"/>
      <c r="L142" s="108"/>
      <c r="M142" s="99" t="s">
        <v>929</v>
      </c>
      <c r="N142" s="106"/>
      <c r="O142" s="106"/>
      <c r="P142" s="125">
        <v>5555.0</v>
      </c>
      <c r="Q142" s="103"/>
    </row>
    <row r="143">
      <c r="A143" s="124" t="s">
        <v>832</v>
      </c>
      <c r="B143" s="102" t="s">
        <v>16</v>
      </c>
      <c r="C143" s="106"/>
      <c r="D143" s="106"/>
      <c r="E143" s="124" t="s">
        <v>76</v>
      </c>
      <c r="F143" s="106"/>
      <c r="G143" s="106"/>
      <c r="H143" s="106"/>
      <c r="I143" s="106"/>
      <c r="J143" s="106"/>
      <c r="K143" s="106"/>
      <c r="L143" s="108"/>
      <c r="M143" s="99" t="s">
        <v>929</v>
      </c>
      <c r="N143" s="106"/>
      <c r="O143" s="106"/>
      <c r="P143" s="125">
        <v>1717.0</v>
      </c>
      <c r="Q143" s="103"/>
    </row>
    <row r="144">
      <c r="A144" s="124" t="s">
        <v>833</v>
      </c>
      <c r="B144" s="102" t="s">
        <v>16</v>
      </c>
      <c r="C144" s="106"/>
      <c r="D144" s="106"/>
      <c r="E144" s="106" t="s">
        <v>76</v>
      </c>
      <c r="F144" s="106"/>
      <c r="G144" s="106"/>
      <c r="H144" s="106"/>
      <c r="I144" s="106"/>
      <c r="J144" s="106"/>
      <c r="K144" s="106"/>
      <c r="L144" s="108"/>
      <c r="M144" s="99" t="s">
        <v>929</v>
      </c>
      <c r="N144" s="106"/>
      <c r="O144" s="106"/>
      <c r="P144" s="124">
        <v>616.0</v>
      </c>
      <c r="Q144" s="106"/>
    </row>
    <row r="145">
      <c r="A145" s="124" t="s">
        <v>834</v>
      </c>
      <c r="B145" s="102" t="s">
        <v>16</v>
      </c>
      <c r="C145" s="106"/>
      <c r="D145" s="106"/>
      <c r="E145" s="106" t="s">
        <v>76</v>
      </c>
      <c r="F145" s="106"/>
      <c r="G145" s="106"/>
      <c r="H145" s="106"/>
      <c r="I145" s="106"/>
      <c r="J145" s="106"/>
      <c r="K145" s="106"/>
      <c r="L145" s="108"/>
      <c r="M145" s="99" t="s">
        <v>929</v>
      </c>
      <c r="N145" s="106"/>
      <c r="O145" s="106"/>
      <c r="P145" s="124">
        <v>66.0</v>
      </c>
      <c r="Q145" s="106"/>
    </row>
    <row r="146">
      <c r="A146" s="124" t="s">
        <v>835</v>
      </c>
      <c r="B146" s="102" t="s">
        <v>16</v>
      </c>
      <c r="C146" s="106"/>
      <c r="D146" s="106"/>
      <c r="E146" s="124" t="s">
        <v>76</v>
      </c>
      <c r="F146" s="106"/>
      <c r="G146" s="106"/>
      <c r="H146" s="106"/>
      <c r="I146" s="106"/>
      <c r="J146" s="106"/>
      <c r="K146" s="106"/>
      <c r="L146" s="108"/>
      <c r="M146" s="99" t="s">
        <v>929</v>
      </c>
      <c r="N146" s="106"/>
      <c r="O146" s="106"/>
      <c r="P146" s="124">
        <v>23.98</v>
      </c>
      <c r="Q146" s="106"/>
    </row>
    <row r="147">
      <c r="A147" s="124" t="s">
        <v>570</v>
      </c>
      <c r="B147" s="102" t="s">
        <v>26</v>
      </c>
      <c r="C147" s="106"/>
      <c r="D147" s="106"/>
      <c r="E147" s="124" t="s">
        <v>77</v>
      </c>
      <c r="F147" s="106"/>
      <c r="G147" s="106"/>
      <c r="H147" s="106"/>
      <c r="I147" s="106"/>
      <c r="J147" s="106"/>
      <c r="K147" s="106"/>
      <c r="L147" s="108"/>
      <c r="M147" s="99" t="s">
        <v>927</v>
      </c>
      <c r="N147" s="104"/>
      <c r="O147" s="104"/>
      <c r="P147" s="128">
        <v>16239.0</v>
      </c>
      <c r="Q147" s="104"/>
    </row>
    <row r="148">
      <c r="A148" s="123" t="s">
        <v>571</v>
      </c>
      <c r="B148" s="102" t="s">
        <v>26</v>
      </c>
      <c r="C148" s="109"/>
      <c r="D148" s="109"/>
      <c r="E148" s="131" t="s">
        <v>77</v>
      </c>
      <c r="F148" s="106"/>
      <c r="G148" s="106"/>
      <c r="H148" s="106"/>
      <c r="I148" s="135"/>
      <c r="J148" s="135"/>
      <c r="K148" s="135"/>
      <c r="L148" s="108"/>
      <c r="M148" s="99" t="s">
        <v>927</v>
      </c>
      <c r="N148" s="106"/>
      <c r="O148" s="106"/>
      <c r="P148" s="128">
        <v>3042.0</v>
      </c>
      <c r="Q148" s="104"/>
    </row>
    <row r="149">
      <c r="A149" s="124" t="s">
        <v>836</v>
      </c>
      <c r="B149" s="102" t="s">
        <v>26</v>
      </c>
      <c r="C149" s="106"/>
      <c r="D149" s="106"/>
      <c r="E149" s="124" t="s">
        <v>77</v>
      </c>
      <c r="F149" s="106"/>
      <c r="G149" s="106"/>
      <c r="H149" s="106"/>
      <c r="I149" s="106"/>
      <c r="J149" s="106"/>
      <c r="K149" s="106"/>
      <c r="L149" s="108"/>
      <c r="M149" s="99" t="s">
        <v>929</v>
      </c>
      <c r="N149" s="106"/>
      <c r="O149" s="106"/>
      <c r="P149" s="124">
        <v>93.0</v>
      </c>
      <c r="Q149" s="106"/>
    </row>
    <row r="150">
      <c r="A150" s="123" t="s">
        <v>572</v>
      </c>
      <c r="B150" s="102" t="s">
        <v>26</v>
      </c>
      <c r="C150" s="101"/>
      <c r="D150" s="101"/>
      <c r="E150" s="126" t="s">
        <v>81</v>
      </c>
      <c r="F150" s="106"/>
      <c r="G150" s="106"/>
      <c r="H150" s="106"/>
      <c r="I150" s="106"/>
      <c r="J150" s="106"/>
      <c r="K150" s="106"/>
      <c r="L150" s="108"/>
      <c r="M150" s="99" t="s">
        <v>927</v>
      </c>
      <c r="N150" s="107"/>
      <c r="O150" s="107"/>
      <c r="P150" s="128">
        <v>6875.0</v>
      </c>
      <c r="Q150" s="104"/>
    </row>
    <row r="151">
      <c r="A151" s="124" t="s">
        <v>837</v>
      </c>
      <c r="B151" s="102" t="s">
        <v>26</v>
      </c>
      <c r="C151" s="106"/>
      <c r="D151" s="106"/>
      <c r="E151" s="124" t="s">
        <v>81</v>
      </c>
      <c r="F151" s="106"/>
      <c r="G151" s="106"/>
      <c r="H151" s="106"/>
      <c r="I151" s="106"/>
      <c r="J151" s="106"/>
      <c r="K151" s="106"/>
      <c r="L151" s="108"/>
      <c r="M151" s="99" t="s">
        <v>929</v>
      </c>
      <c r="N151" s="106"/>
      <c r="O151" s="106"/>
      <c r="P151" s="124">
        <v>197.0</v>
      </c>
      <c r="Q151" s="106"/>
    </row>
    <row r="152">
      <c r="A152" s="124" t="s">
        <v>839</v>
      </c>
      <c r="B152" s="108" t="s">
        <v>26</v>
      </c>
      <c r="C152" s="106"/>
      <c r="D152" s="106"/>
      <c r="E152" s="124" t="s">
        <v>85</v>
      </c>
      <c r="F152" s="106"/>
      <c r="G152" s="106"/>
      <c r="H152" s="106"/>
      <c r="I152" s="106"/>
      <c r="J152" s="106"/>
      <c r="K152" s="106"/>
      <c r="L152" s="108"/>
      <c r="M152" s="99" t="s">
        <v>929</v>
      </c>
      <c r="N152" s="106"/>
      <c r="O152" s="106"/>
      <c r="P152" s="124">
        <v>525.0</v>
      </c>
      <c r="Q152" s="106"/>
    </row>
    <row r="153">
      <c r="A153" s="123" t="s">
        <v>598</v>
      </c>
      <c r="B153" s="108" t="s">
        <v>18</v>
      </c>
      <c r="C153" s="111"/>
      <c r="D153" s="111"/>
      <c r="E153" s="137" t="s">
        <v>88</v>
      </c>
      <c r="F153" s="108"/>
      <c r="G153" s="69">
        <f>COUNTIF(E:E, F153)</f>
        <v>0</v>
      </c>
      <c r="H153" s="108"/>
      <c r="I153" s="138"/>
      <c r="J153" s="69">
        <f>COUNTIF(H:H, I153)</f>
        <v>0</v>
      </c>
      <c r="K153" s="138"/>
      <c r="L153" s="108"/>
      <c r="M153" s="108" t="s">
        <v>935</v>
      </c>
      <c r="N153" s="108"/>
      <c r="O153" s="108"/>
      <c r="P153" s="78"/>
      <c r="Q153" s="75" t="s">
        <v>599</v>
      </c>
    </row>
    <row r="154">
      <c r="A154" s="124" t="s">
        <v>105</v>
      </c>
      <c r="B154" s="102" t="s">
        <v>16</v>
      </c>
      <c r="C154" s="106"/>
      <c r="D154" s="106"/>
      <c r="E154" s="124" t="s">
        <v>105</v>
      </c>
      <c r="F154" s="106"/>
      <c r="G154" s="106"/>
      <c r="H154" s="106"/>
      <c r="I154" s="106"/>
      <c r="J154" s="106"/>
      <c r="K154" s="106"/>
      <c r="L154" s="108"/>
      <c r="M154" s="99" t="s">
        <v>933</v>
      </c>
      <c r="N154" s="106"/>
      <c r="O154" s="106"/>
      <c r="P154" s="125">
        <v>13562.0</v>
      </c>
      <c r="Q154" s="103"/>
    </row>
    <row r="155">
      <c r="A155" s="124" t="s">
        <v>840</v>
      </c>
      <c r="B155" s="108" t="s">
        <v>26</v>
      </c>
      <c r="C155" s="106"/>
      <c r="D155" s="106"/>
      <c r="E155" s="124" t="s">
        <v>106</v>
      </c>
      <c r="F155" s="106"/>
      <c r="G155" s="69">
        <f>COUNTIF(E:E, F155)</f>
        <v>0</v>
      </c>
      <c r="H155" s="106"/>
      <c r="I155" s="106"/>
      <c r="J155" s="69">
        <f>COUNTIF(H:H, I155)</f>
        <v>0</v>
      </c>
      <c r="K155" s="106"/>
      <c r="L155" s="108"/>
      <c r="M155" s="99" t="s">
        <v>929</v>
      </c>
      <c r="N155" s="106"/>
      <c r="O155" s="106"/>
      <c r="P155" s="125">
        <v>1170.0</v>
      </c>
      <c r="Q155" s="103"/>
    </row>
    <row r="156">
      <c r="A156" s="124" t="s">
        <v>764</v>
      </c>
      <c r="B156" s="108" t="s">
        <v>26</v>
      </c>
      <c r="C156" s="106"/>
      <c r="D156" s="106"/>
      <c r="E156" s="124" t="s">
        <v>116</v>
      </c>
      <c r="F156" s="106"/>
      <c r="G156" s="106"/>
      <c r="H156" s="106"/>
      <c r="I156" s="106"/>
      <c r="J156" s="106"/>
      <c r="K156" s="106"/>
      <c r="L156" s="108"/>
      <c r="M156" s="99" t="s">
        <v>928</v>
      </c>
      <c r="N156" s="106"/>
      <c r="O156" s="106"/>
      <c r="P156" s="124">
        <v>0.33</v>
      </c>
      <c r="Q156" s="106"/>
    </row>
    <row r="157">
      <c r="A157" s="139" t="s">
        <v>593</v>
      </c>
      <c r="B157" s="100" t="s">
        <v>29</v>
      </c>
      <c r="C157" s="109"/>
      <c r="D157" s="109"/>
      <c r="E157" s="131" t="s">
        <v>120</v>
      </c>
      <c r="F157" s="106"/>
      <c r="G157" s="69">
        <f>COUNTIF(E:E, F157)</f>
        <v>0</v>
      </c>
      <c r="H157" s="106"/>
      <c r="I157" s="135"/>
      <c r="J157" s="135"/>
      <c r="K157" s="135"/>
      <c r="L157" s="108"/>
      <c r="M157" s="99" t="s">
        <v>930</v>
      </c>
      <c r="N157" s="103"/>
      <c r="O157" s="103"/>
      <c r="P157" s="128">
        <v>52020.0</v>
      </c>
      <c r="Q157" s="104"/>
    </row>
    <row r="158">
      <c r="A158" s="123" t="s">
        <v>603</v>
      </c>
      <c r="B158" s="100" t="s">
        <v>29</v>
      </c>
      <c r="C158" s="108"/>
      <c r="D158" s="75"/>
      <c r="E158" s="132" t="s">
        <v>120</v>
      </c>
      <c r="F158" s="106"/>
      <c r="G158" s="108"/>
      <c r="H158" s="108"/>
      <c r="I158" s="138"/>
      <c r="J158" s="138"/>
      <c r="K158" s="138"/>
      <c r="L158" s="108"/>
      <c r="M158" s="108" t="s">
        <v>935</v>
      </c>
      <c r="N158" s="108"/>
      <c r="O158" s="108"/>
      <c r="P158" s="78"/>
      <c r="Q158" s="75"/>
    </row>
    <row r="159">
      <c r="A159" s="124" t="s">
        <v>841</v>
      </c>
      <c r="B159" s="102" t="s">
        <v>16</v>
      </c>
      <c r="C159" s="106"/>
      <c r="D159" s="106"/>
      <c r="E159" s="124" t="s">
        <v>121</v>
      </c>
      <c r="F159" s="106"/>
      <c r="G159" s="69">
        <f t="shared" ref="G159:G160" si="19">COUNTIF(E:E, F159)</f>
        <v>0</v>
      </c>
      <c r="H159" s="106"/>
      <c r="I159" s="106"/>
      <c r="J159" s="69">
        <f t="shared" ref="J159:J160" si="20">COUNTIF(H:H, I159)</f>
        <v>0</v>
      </c>
      <c r="K159" s="106"/>
      <c r="L159" s="108"/>
      <c r="M159" s="99" t="s">
        <v>929</v>
      </c>
      <c r="N159" s="104"/>
      <c r="O159" s="104"/>
      <c r="P159" s="125">
        <v>1234.0</v>
      </c>
      <c r="Q159" s="103"/>
    </row>
    <row r="160">
      <c r="A160" s="124" t="s">
        <v>842</v>
      </c>
      <c r="B160" s="102" t="s">
        <v>16</v>
      </c>
      <c r="C160" s="106"/>
      <c r="D160" s="106"/>
      <c r="E160" s="124" t="s">
        <v>121</v>
      </c>
      <c r="F160" s="106"/>
      <c r="G160" s="69">
        <f t="shared" si="19"/>
        <v>0</v>
      </c>
      <c r="H160" s="106"/>
      <c r="I160" s="106"/>
      <c r="J160" s="69">
        <f t="shared" si="20"/>
        <v>0</v>
      </c>
      <c r="K160" s="106"/>
      <c r="L160" s="108"/>
      <c r="M160" s="99" t="s">
        <v>929</v>
      </c>
      <c r="N160" s="106"/>
      <c r="O160" s="106"/>
      <c r="P160" s="125">
        <v>1908.0</v>
      </c>
      <c r="Q160" s="103"/>
    </row>
    <row r="161">
      <c r="A161" s="124" t="s">
        <v>844</v>
      </c>
      <c r="B161" s="102" t="s">
        <v>16</v>
      </c>
      <c r="C161" s="106"/>
      <c r="D161" s="106"/>
      <c r="E161" s="124" t="s">
        <v>121</v>
      </c>
      <c r="F161" s="106"/>
      <c r="G161" s="106"/>
      <c r="H161" s="106"/>
      <c r="I161" s="106"/>
      <c r="J161" s="106"/>
      <c r="K161" s="106"/>
      <c r="L161" s="108"/>
      <c r="M161" s="99" t="s">
        <v>929</v>
      </c>
      <c r="N161" s="106"/>
      <c r="O161" s="106"/>
      <c r="P161" s="124">
        <v>440.0</v>
      </c>
      <c r="Q161" s="106"/>
    </row>
    <row r="162">
      <c r="A162" s="124" t="s">
        <v>845</v>
      </c>
      <c r="B162" s="108" t="s">
        <v>26</v>
      </c>
      <c r="C162" s="106"/>
      <c r="D162" s="106"/>
      <c r="E162" s="124" t="s">
        <v>123</v>
      </c>
      <c r="F162" s="106"/>
      <c r="G162" s="69">
        <f t="shared" ref="G162:G163" si="21">COUNTIF(E:E, F162)</f>
        <v>0</v>
      </c>
      <c r="H162" s="106"/>
      <c r="I162" s="106"/>
      <c r="J162" s="69">
        <f>COUNTIF(H:H, I162)</f>
        <v>0</v>
      </c>
      <c r="K162" s="106"/>
      <c r="L162" s="108"/>
      <c r="M162" s="99" t="s">
        <v>929</v>
      </c>
      <c r="N162" s="106"/>
      <c r="O162" s="106"/>
      <c r="P162" s="124">
        <v>1.0</v>
      </c>
      <c r="Q162" s="106"/>
    </row>
    <row r="163">
      <c r="A163" s="124" t="s">
        <v>846</v>
      </c>
      <c r="B163" s="100" t="s">
        <v>16</v>
      </c>
      <c r="C163" s="106"/>
      <c r="D163" s="106"/>
      <c r="E163" s="124" t="s">
        <v>125</v>
      </c>
      <c r="F163" s="106"/>
      <c r="G163" s="69">
        <f t="shared" si="21"/>
        <v>0</v>
      </c>
      <c r="H163" s="106"/>
      <c r="I163" s="106"/>
      <c r="J163" s="136">
        <f>sum(J132:J162)</f>
        <v>0</v>
      </c>
      <c r="K163" s="106"/>
      <c r="L163" s="108"/>
      <c r="M163" s="99" t="s">
        <v>929</v>
      </c>
      <c r="N163" s="104"/>
      <c r="O163" s="104"/>
      <c r="P163" s="124">
        <v>125.0</v>
      </c>
      <c r="Q163" s="106"/>
    </row>
    <row r="164">
      <c r="A164" s="124" t="s">
        <v>847</v>
      </c>
      <c r="B164" s="100" t="s">
        <v>16</v>
      </c>
      <c r="C164" s="106"/>
      <c r="D164" s="106"/>
      <c r="E164" s="124" t="s">
        <v>125</v>
      </c>
      <c r="F164" s="106"/>
      <c r="G164" s="106"/>
      <c r="H164" s="106"/>
      <c r="I164" s="106"/>
      <c r="J164" s="106"/>
      <c r="K164" s="106"/>
      <c r="L164" s="108"/>
      <c r="M164" s="99" t="s">
        <v>929</v>
      </c>
      <c r="N164" s="106"/>
      <c r="O164" s="106"/>
      <c r="P164" s="124">
        <v>123.0</v>
      </c>
      <c r="Q164" s="106"/>
    </row>
    <row r="165">
      <c r="A165" s="124" t="s">
        <v>848</v>
      </c>
      <c r="B165" s="100" t="s">
        <v>16</v>
      </c>
      <c r="C165" s="106"/>
      <c r="D165" s="106"/>
      <c r="E165" s="124" t="s">
        <v>125</v>
      </c>
      <c r="F165" s="106"/>
      <c r="G165" s="106"/>
      <c r="H165" s="106"/>
      <c r="I165" s="106"/>
      <c r="J165" s="106"/>
      <c r="K165" s="106"/>
      <c r="L165" s="108"/>
      <c r="M165" s="99" t="s">
        <v>929</v>
      </c>
      <c r="N165" s="106"/>
      <c r="O165" s="106"/>
      <c r="P165" s="124">
        <v>223.0</v>
      </c>
      <c r="Q165" s="106"/>
    </row>
    <row r="166">
      <c r="A166" s="124" t="s">
        <v>573</v>
      </c>
      <c r="B166" s="102" t="s">
        <v>26</v>
      </c>
      <c r="C166" s="106"/>
      <c r="D166" s="106"/>
      <c r="E166" s="124" t="s">
        <v>128</v>
      </c>
      <c r="F166" s="106"/>
      <c r="G166" s="106"/>
      <c r="H166" s="106"/>
      <c r="I166" s="135"/>
      <c r="J166" s="135"/>
      <c r="K166" s="135"/>
      <c r="L166" s="108"/>
      <c r="M166" s="99" t="s">
        <v>927</v>
      </c>
      <c r="N166" s="106"/>
      <c r="O166" s="106"/>
      <c r="P166" s="128">
        <v>13025.0</v>
      </c>
      <c r="Q166" s="104"/>
    </row>
    <row r="167">
      <c r="A167" s="123" t="s">
        <v>574</v>
      </c>
      <c r="B167" s="102" t="s">
        <v>26</v>
      </c>
      <c r="C167" s="101"/>
      <c r="D167" s="69">
        <f>COUNTIF(B:B, C167)</f>
        <v>0</v>
      </c>
      <c r="E167" s="126" t="s">
        <v>129</v>
      </c>
      <c r="F167" s="106"/>
      <c r="G167" s="69">
        <f t="shared" ref="G167:G168" si="22">COUNTIF(E:E, F167)</f>
        <v>0</v>
      </c>
      <c r="H167" s="106"/>
      <c r="I167" s="106"/>
      <c r="J167" s="69">
        <f t="shared" ref="J167:J168" si="23">COUNTIF(H:H, I167)</f>
        <v>0</v>
      </c>
      <c r="K167" s="106"/>
      <c r="L167" s="108"/>
      <c r="M167" s="99" t="s">
        <v>927</v>
      </c>
      <c r="N167" s="104"/>
      <c r="O167" s="69">
        <f>COUNTIF(M:M, N167)</f>
        <v>0</v>
      </c>
      <c r="P167" s="104">
        <v>9707.0</v>
      </c>
      <c r="Q167" s="104"/>
    </row>
    <row r="168">
      <c r="A168" s="106" t="s">
        <v>765</v>
      </c>
      <c r="B168" s="102" t="s">
        <v>26</v>
      </c>
      <c r="C168" s="106"/>
      <c r="D168" s="106"/>
      <c r="E168" s="106" t="s">
        <v>129</v>
      </c>
      <c r="F168" s="106"/>
      <c r="G168" s="69">
        <f t="shared" si="22"/>
        <v>0</v>
      </c>
      <c r="H168" s="106"/>
      <c r="I168" s="106"/>
      <c r="J168" s="69">
        <f t="shared" si="23"/>
        <v>0</v>
      </c>
      <c r="K168" s="106"/>
      <c r="L168" s="108"/>
      <c r="M168" s="99" t="s">
        <v>928</v>
      </c>
      <c r="N168" s="103"/>
      <c r="O168" s="103"/>
      <c r="P168" s="124">
        <v>15.02</v>
      </c>
      <c r="Q168" s="106"/>
    </row>
    <row r="169">
      <c r="A169" s="124" t="s">
        <v>332</v>
      </c>
      <c r="B169" s="102" t="s">
        <v>26</v>
      </c>
      <c r="C169" s="106"/>
      <c r="D169" s="106"/>
      <c r="E169" s="124" t="s">
        <v>129</v>
      </c>
      <c r="F169" s="106"/>
      <c r="G169" s="106"/>
      <c r="H169" s="106"/>
      <c r="I169" s="106"/>
      <c r="J169" s="106"/>
      <c r="K169" s="106"/>
      <c r="L169" s="108"/>
      <c r="M169" s="99" t="s">
        <v>928</v>
      </c>
      <c r="N169" s="106"/>
      <c r="O169" s="106"/>
      <c r="P169" s="124">
        <v>30.0</v>
      </c>
      <c r="Q169" s="106"/>
    </row>
    <row r="170">
      <c r="A170" s="124" t="s">
        <v>766</v>
      </c>
      <c r="B170" s="102" t="s">
        <v>26</v>
      </c>
      <c r="C170" s="106"/>
      <c r="D170" s="106"/>
      <c r="E170" s="124" t="s">
        <v>129</v>
      </c>
      <c r="F170" s="106"/>
      <c r="G170" s="106"/>
      <c r="H170" s="106"/>
      <c r="I170" s="106"/>
      <c r="J170" s="106"/>
      <c r="K170" s="106"/>
      <c r="L170" s="108"/>
      <c r="M170" s="99" t="s">
        <v>928</v>
      </c>
      <c r="N170" s="106"/>
      <c r="O170" s="106"/>
      <c r="P170" s="124">
        <v>12.34</v>
      </c>
      <c r="Q170" s="106"/>
    </row>
    <row r="171">
      <c r="A171" s="124" t="s">
        <v>767</v>
      </c>
      <c r="B171" s="102" t="s">
        <v>26</v>
      </c>
      <c r="C171" s="106"/>
      <c r="D171" s="106"/>
      <c r="E171" s="124" t="s">
        <v>129</v>
      </c>
      <c r="F171" s="106"/>
      <c r="G171" s="106"/>
      <c r="H171" s="106"/>
      <c r="I171" s="106"/>
      <c r="J171" s="106"/>
      <c r="K171" s="106"/>
      <c r="L171" s="108"/>
      <c r="M171" s="99" t="s">
        <v>928</v>
      </c>
      <c r="N171" s="106"/>
      <c r="O171" s="106"/>
      <c r="P171" s="125">
        <v>2903.0</v>
      </c>
      <c r="Q171" s="103"/>
    </row>
    <row r="172">
      <c r="A172" s="124" t="s">
        <v>849</v>
      </c>
      <c r="B172" s="102" t="s">
        <v>16</v>
      </c>
      <c r="C172" s="106"/>
      <c r="D172" s="106"/>
      <c r="E172" s="124" t="s">
        <v>134</v>
      </c>
      <c r="F172" s="106"/>
      <c r="G172" s="106"/>
      <c r="H172" s="106"/>
      <c r="I172" s="106"/>
      <c r="J172" s="106"/>
      <c r="K172" s="106"/>
      <c r="L172" s="108"/>
      <c r="M172" s="99" t="s">
        <v>929</v>
      </c>
      <c r="N172" s="106"/>
      <c r="O172" s="106"/>
      <c r="P172" s="106">
        <v>506.4</v>
      </c>
      <c r="Q172" s="106"/>
    </row>
    <row r="173">
      <c r="A173" s="106" t="s">
        <v>850</v>
      </c>
      <c r="B173" s="102" t="s">
        <v>16</v>
      </c>
      <c r="C173" s="106"/>
      <c r="D173" s="106"/>
      <c r="E173" s="106" t="s">
        <v>134</v>
      </c>
      <c r="F173" s="106"/>
      <c r="G173" s="106"/>
      <c r="H173" s="106"/>
      <c r="I173" s="106"/>
      <c r="J173" s="106"/>
      <c r="K173" s="106"/>
      <c r="L173" s="108"/>
      <c r="M173" s="99" t="s">
        <v>929</v>
      </c>
      <c r="N173" s="106"/>
      <c r="O173" s="106"/>
      <c r="P173" s="124">
        <v>122.3</v>
      </c>
      <c r="Q173" s="106"/>
    </row>
    <row r="174">
      <c r="A174" s="124" t="s">
        <v>851</v>
      </c>
      <c r="B174" s="102" t="s">
        <v>16</v>
      </c>
      <c r="C174" s="106"/>
      <c r="D174" s="106"/>
      <c r="E174" s="124" t="s">
        <v>135</v>
      </c>
      <c r="F174" s="106"/>
      <c r="G174" s="106"/>
      <c r="H174" s="106"/>
      <c r="I174" s="106"/>
      <c r="J174" s="106"/>
      <c r="K174" s="106"/>
      <c r="L174" s="108"/>
      <c r="M174" s="99" t="s">
        <v>929</v>
      </c>
      <c r="N174" s="106"/>
      <c r="O174" s="106"/>
      <c r="P174" s="124">
        <v>352.0</v>
      </c>
      <c r="Q174" s="106"/>
    </row>
    <row r="175">
      <c r="A175" s="124" t="s">
        <v>137</v>
      </c>
      <c r="B175" s="102" t="s">
        <v>26</v>
      </c>
      <c r="C175" s="106"/>
      <c r="D175" s="106"/>
      <c r="E175" s="124" t="s">
        <v>137</v>
      </c>
      <c r="F175" s="106"/>
      <c r="G175" s="106"/>
      <c r="H175" s="106"/>
      <c r="I175" s="106"/>
      <c r="J175" s="106"/>
      <c r="K175" s="106"/>
      <c r="L175" s="108"/>
      <c r="M175" s="99" t="s">
        <v>933</v>
      </c>
      <c r="N175" s="106"/>
      <c r="O175" s="106"/>
      <c r="P175" s="103">
        <v>46351.0</v>
      </c>
      <c r="Q175" s="103"/>
    </row>
    <row r="176">
      <c r="A176" s="106" t="s">
        <v>852</v>
      </c>
      <c r="B176" s="102" t="s">
        <v>16</v>
      </c>
      <c r="C176" s="106"/>
      <c r="D176" s="106"/>
      <c r="E176" s="106" t="s">
        <v>138</v>
      </c>
      <c r="F176" s="106"/>
      <c r="G176" s="106"/>
      <c r="H176" s="106"/>
      <c r="I176" s="106"/>
      <c r="J176" s="106"/>
      <c r="K176" s="106"/>
      <c r="L176" s="108"/>
      <c r="M176" s="99" t="s">
        <v>929</v>
      </c>
      <c r="N176" s="106"/>
      <c r="O176" s="106"/>
      <c r="P176" s="124">
        <v>131.0</v>
      </c>
      <c r="Q176" s="106"/>
    </row>
    <row r="177">
      <c r="A177" s="123" t="s">
        <v>575</v>
      </c>
      <c r="B177" s="102" t="s">
        <v>26</v>
      </c>
      <c r="C177" s="101"/>
      <c r="D177" s="101"/>
      <c r="E177" s="124" t="s">
        <v>139</v>
      </c>
      <c r="F177" s="106"/>
      <c r="G177" s="106"/>
      <c r="H177" s="106"/>
      <c r="I177" s="106"/>
      <c r="J177" s="106"/>
      <c r="K177" s="106"/>
      <c r="L177" s="108"/>
      <c r="M177" s="99" t="s">
        <v>927</v>
      </c>
      <c r="N177" s="106"/>
      <c r="O177" s="106"/>
      <c r="P177" s="101">
        <v>25.0</v>
      </c>
      <c r="Q177" s="101"/>
    </row>
    <row r="178">
      <c r="A178" s="99" t="s">
        <v>576</v>
      </c>
      <c r="B178" s="102" t="s">
        <v>26</v>
      </c>
      <c r="C178" s="101"/>
      <c r="D178" s="101"/>
      <c r="E178" s="106" t="s">
        <v>139</v>
      </c>
      <c r="F178" s="106"/>
      <c r="G178" s="106"/>
      <c r="H178" s="106"/>
      <c r="I178" s="106"/>
      <c r="J178" s="106"/>
      <c r="K178" s="106"/>
      <c r="L178" s="108"/>
      <c r="M178" s="99" t="s">
        <v>927</v>
      </c>
      <c r="N178" s="107"/>
      <c r="O178" s="107"/>
      <c r="P178" s="128">
        <v>9164.0</v>
      </c>
      <c r="Q178" s="104"/>
    </row>
    <row r="179">
      <c r="A179" s="124" t="s">
        <v>139</v>
      </c>
      <c r="B179" s="102" t="s">
        <v>26</v>
      </c>
      <c r="C179" s="106"/>
      <c r="D179" s="106"/>
      <c r="E179" s="124" t="s">
        <v>139</v>
      </c>
      <c r="F179" s="106"/>
      <c r="G179" s="106"/>
      <c r="H179" s="106"/>
      <c r="I179" s="106"/>
      <c r="J179" s="106"/>
      <c r="K179" s="106"/>
      <c r="L179" s="108"/>
      <c r="M179" s="99" t="s">
        <v>933</v>
      </c>
      <c r="N179" s="106"/>
      <c r="O179" s="106"/>
      <c r="P179" s="125">
        <v>61245.0</v>
      </c>
      <c r="Q179" s="103"/>
    </row>
    <row r="180">
      <c r="A180" s="124" t="s">
        <v>768</v>
      </c>
      <c r="B180" s="102" t="s">
        <v>26</v>
      </c>
      <c r="C180" s="106"/>
      <c r="D180" s="106"/>
      <c r="E180" s="124" t="s">
        <v>139</v>
      </c>
      <c r="F180" s="106"/>
      <c r="G180" s="106"/>
      <c r="H180" s="106"/>
      <c r="I180" s="106"/>
      <c r="J180" s="106"/>
      <c r="K180" s="106"/>
      <c r="L180" s="108"/>
      <c r="M180" s="99" t="s">
        <v>928</v>
      </c>
      <c r="N180" s="101"/>
      <c r="O180" s="101"/>
      <c r="P180" s="124">
        <v>2.0</v>
      </c>
      <c r="Q180" s="106"/>
    </row>
    <row r="181">
      <c r="A181" s="124" t="s">
        <v>769</v>
      </c>
      <c r="B181" s="102" t="s">
        <v>26</v>
      </c>
      <c r="C181" s="106"/>
      <c r="D181" s="106"/>
      <c r="E181" s="124" t="s">
        <v>139</v>
      </c>
      <c r="F181" s="106"/>
      <c r="G181" s="106"/>
      <c r="H181" s="106"/>
      <c r="I181" s="106"/>
      <c r="J181" s="106"/>
      <c r="K181" s="106"/>
      <c r="L181" s="108"/>
      <c r="M181" s="99" t="s">
        <v>928</v>
      </c>
      <c r="N181" s="106"/>
      <c r="O181" s="106"/>
      <c r="P181" s="124">
        <v>82.7</v>
      </c>
      <c r="Q181" s="106"/>
    </row>
    <row r="182">
      <c r="A182" s="124" t="s">
        <v>854</v>
      </c>
      <c r="B182" s="102" t="s">
        <v>26</v>
      </c>
      <c r="C182" s="106"/>
      <c r="D182" s="106"/>
      <c r="E182" s="124" t="s">
        <v>139</v>
      </c>
      <c r="F182" s="106"/>
      <c r="G182" s="106"/>
      <c r="H182" s="106"/>
      <c r="I182" s="106"/>
      <c r="J182" s="106"/>
      <c r="K182" s="106"/>
      <c r="L182" s="108"/>
      <c r="M182" s="99" t="s">
        <v>929</v>
      </c>
      <c r="N182" s="106"/>
      <c r="O182" s="106"/>
      <c r="P182" s="124">
        <v>0.0</v>
      </c>
      <c r="Q182" s="106"/>
    </row>
    <row r="183">
      <c r="A183" s="106" t="s">
        <v>855</v>
      </c>
      <c r="B183" s="102" t="s">
        <v>26</v>
      </c>
      <c r="C183" s="106"/>
      <c r="D183" s="106"/>
      <c r="E183" s="106" t="s">
        <v>139</v>
      </c>
      <c r="F183" s="106"/>
      <c r="G183" s="106"/>
      <c r="H183" s="106"/>
      <c r="I183" s="106"/>
      <c r="J183" s="106"/>
      <c r="K183" s="106"/>
      <c r="L183" s="108"/>
      <c r="M183" s="99" t="s">
        <v>929</v>
      </c>
      <c r="N183" s="106"/>
      <c r="O183" s="106"/>
      <c r="P183" s="106">
        <v>10.59</v>
      </c>
      <c r="Q183" s="106"/>
    </row>
    <row r="184">
      <c r="A184" s="106" t="s">
        <v>856</v>
      </c>
      <c r="B184" s="102" t="s">
        <v>26</v>
      </c>
      <c r="C184" s="106"/>
      <c r="D184" s="106"/>
      <c r="E184" s="106" t="s">
        <v>139</v>
      </c>
      <c r="F184" s="106"/>
      <c r="G184" s="106"/>
      <c r="H184" s="106"/>
      <c r="I184" s="106"/>
      <c r="J184" s="106"/>
      <c r="K184" s="106"/>
      <c r="L184" s="108"/>
      <c r="M184" s="99" t="s">
        <v>929</v>
      </c>
      <c r="N184" s="106"/>
      <c r="O184" s="106"/>
      <c r="P184" s="124">
        <v>23.52</v>
      </c>
      <c r="Q184" s="106"/>
    </row>
    <row r="185">
      <c r="A185" s="110" t="s">
        <v>904</v>
      </c>
      <c r="B185" s="102" t="s">
        <v>26</v>
      </c>
      <c r="C185" s="109"/>
      <c r="D185" s="109"/>
      <c r="E185" s="124" t="s">
        <v>139</v>
      </c>
      <c r="F185" s="106"/>
      <c r="G185" s="99"/>
      <c r="H185" s="99"/>
      <c r="I185" s="108"/>
      <c r="J185" s="108"/>
      <c r="K185" s="108"/>
      <c r="L185" s="108" t="s">
        <v>959</v>
      </c>
      <c r="M185" s="108" t="s">
        <v>960</v>
      </c>
      <c r="N185" s="74"/>
      <c r="O185" s="74">
        <v>17.0</v>
      </c>
      <c r="P185" s="75"/>
      <c r="Q185" s="75"/>
    </row>
    <row r="186">
      <c r="A186" s="106" t="s">
        <v>594</v>
      </c>
      <c r="B186" s="100" t="s">
        <v>18</v>
      </c>
      <c r="C186" s="106"/>
      <c r="D186" s="106"/>
      <c r="E186" s="124" t="s">
        <v>271</v>
      </c>
      <c r="F186" s="106"/>
      <c r="G186" s="106"/>
      <c r="H186" s="106" t="s">
        <v>961</v>
      </c>
      <c r="I186" s="106"/>
      <c r="J186" s="106"/>
      <c r="K186" s="106"/>
      <c r="L186" s="108"/>
      <c r="M186" s="99" t="s">
        <v>933</v>
      </c>
      <c r="N186" s="106"/>
      <c r="O186" s="106"/>
      <c r="P186" s="106">
        <v>0.035</v>
      </c>
      <c r="Q186" s="106"/>
    </row>
    <row r="187">
      <c r="A187" s="99" t="s">
        <v>615</v>
      </c>
      <c r="B187" s="100" t="s">
        <v>18</v>
      </c>
      <c r="C187" s="101"/>
      <c r="D187" s="101"/>
      <c r="E187" s="126" t="s">
        <v>271</v>
      </c>
      <c r="F187" s="106"/>
      <c r="G187" s="69">
        <f>COUNTIF(E:E, F187)</f>
        <v>0</v>
      </c>
      <c r="H187" s="108"/>
      <c r="I187" s="108"/>
      <c r="J187" s="69">
        <f>COUNTIF(H:H, I187)</f>
        <v>0</v>
      </c>
      <c r="K187" s="108"/>
      <c r="L187" s="108"/>
      <c r="M187" s="108" t="s">
        <v>935</v>
      </c>
      <c r="N187" s="108"/>
      <c r="O187" s="108"/>
      <c r="P187" s="75"/>
      <c r="Q187" s="75"/>
    </row>
    <row r="188">
      <c r="A188" s="110" t="s">
        <v>614</v>
      </c>
      <c r="B188" s="100" t="s">
        <v>18</v>
      </c>
      <c r="C188" s="101"/>
      <c r="D188" s="101"/>
      <c r="E188" s="126" t="s">
        <v>271</v>
      </c>
      <c r="F188" s="106"/>
      <c r="G188" s="108"/>
      <c r="H188" s="108" t="s">
        <v>962</v>
      </c>
      <c r="I188" s="138"/>
      <c r="J188" s="138"/>
      <c r="K188" s="138"/>
      <c r="L188" s="108" t="s">
        <v>963</v>
      </c>
      <c r="M188" s="108" t="s">
        <v>935</v>
      </c>
      <c r="N188" s="108"/>
      <c r="O188" s="108"/>
      <c r="P188" s="75"/>
      <c r="Q188" s="75" t="s">
        <v>607</v>
      </c>
    </row>
    <row r="189">
      <c r="A189" s="106" t="s">
        <v>772</v>
      </c>
      <c r="B189" s="100" t="s">
        <v>18</v>
      </c>
      <c r="C189" s="106"/>
      <c r="D189" s="136">
        <f>SUM(D183:D188)</f>
        <v>0</v>
      </c>
      <c r="E189" s="124" t="s">
        <v>271</v>
      </c>
      <c r="F189" s="106"/>
      <c r="G189" s="69">
        <f t="shared" ref="G189:G190" si="24">COUNTIF(E:E, F189)</f>
        <v>0</v>
      </c>
      <c r="H189" s="106" t="s">
        <v>943</v>
      </c>
      <c r="I189" s="106"/>
      <c r="J189" s="69">
        <f>COUNTIF(H:H, I189)</f>
        <v>0</v>
      </c>
      <c r="K189" s="106"/>
      <c r="L189" s="108"/>
      <c r="M189" s="99" t="s">
        <v>928</v>
      </c>
      <c r="N189" s="106"/>
      <c r="O189" s="69">
        <f>COUNTIF(M:M, N189)</f>
        <v>0</v>
      </c>
      <c r="P189" s="106">
        <v>1.3</v>
      </c>
      <c r="Q189" s="106"/>
    </row>
    <row r="190">
      <c r="A190" s="106" t="s">
        <v>779</v>
      </c>
      <c r="B190" s="100" t="s">
        <v>18</v>
      </c>
      <c r="C190" s="106"/>
      <c r="D190" s="106"/>
      <c r="E190" s="124" t="s">
        <v>271</v>
      </c>
      <c r="F190" s="106"/>
      <c r="G190" s="69">
        <f t="shared" si="24"/>
        <v>0</v>
      </c>
      <c r="H190" s="106" t="s">
        <v>950</v>
      </c>
      <c r="I190" s="106"/>
      <c r="J190" s="106"/>
      <c r="K190" s="106"/>
      <c r="L190" s="108"/>
      <c r="M190" s="99" t="s">
        <v>928</v>
      </c>
      <c r="N190" s="104"/>
      <c r="O190" s="104"/>
      <c r="P190" s="106">
        <v>5.01</v>
      </c>
      <c r="Q190" s="106"/>
    </row>
    <row r="191">
      <c r="A191" s="106" t="s">
        <v>771</v>
      </c>
      <c r="B191" s="100" t="s">
        <v>18</v>
      </c>
      <c r="C191" s="106"/>
      <c r="D191" s="106"/>
      <c r="E191" s="124" t="s">
        <v>271</v>
      </c>
      <c r="F191" s="106"/>
      <c r="G191" s="106"/>
      <c r="H191" s="106" t="s">
        <v>964</v>
      </c>
      <c r="I191" s="106"/>
      <c r="J191" s="106"/>
      <c r="K191" s="106"/>
      <c r="L191" s="108"/>
      <c r="M191" s="99" t="s">
        <v>928</v>
      </c>
      <c r="N191" s="106"/>
      <c r="O191" s="106"/>
      <c r="P191" s="106">
        <v>8.23</v>
      </c>
      <c r="Q191" s="106"/>
    </row>
    <row r="192">
      <c r="A192" s="106" t="s">
        <v>773</v>
      </c>
      <c r="B192" s="100" t="s">
        <v>18</v>
      </c>
      <c r="C192" s="106"/>
      <c r="D192" s="106"/>
      <c r="E192" s="124" t="s">
        <v>271</v>
      </c>
      <c r="F192" s="106"/>
      <c r="G192" s="106"/>
      <c r="H192" s="106" t="s">
        <v>948</v>
      </c>
      <c r="I192" s="106"/>
      <c r="J192" s="106"/>
      <c r="K192" s="106"/>
      <c r="L192" s="108"/>
      <c r="M192" s="99" t="s">
        <v>928</v>
      </c>
      <c r="N192" s="106"/>
      <c r="O192" s="106"/>
      <c r="P192" s="106">
        <v>14.99</v>
      </c>
      <c r="Q192" s="106"/>
    </row>
    <row r="193">
      <c r="A193" s="106" t="s">
        <v>778</v>
      </c>
      <c r="B193" s="100" t="s">
        <v>18</v>
      </c>
      <c r="C193" s="106"/>
      <c r="D193" s="106"/>
      <c r="E193" s="124" t="s">
        <v>271</v>
      </c>
      <c r="F193" s="106"/>
      <c r="G193" s="106"/>
      <c r="H193" s="106" t="s">
        <v>965</v>
      </c>
      <c r="I193" s="106"/>
      <c r="J193" s="106"/>
      <c r="K193" s="106"/>
      <c r="L193" s="108"/>
      <c r="M193" s="99" t="s">
        <v>928</v>
      </c>
      <c r="N193" s="106"/>
      <c r="O193" s="106"/>
      <c r="P193" s="106">
        <v>17.6</v>
      </c>
      <c r="Q193" s="106"/>
    </row>
    <row r="194">
      <c r="A194" s="106" t="s">
        <v>776</v>
      </c>
      <c r="B194" s="100" t="s">
        <v>18</v>
      </c>
      <c r="C194" s="106"/>
      <c r="D194" s="106"/>
      <c r="E194" s="124" t="s">
        <v>271</v>
      </c>
      <c r="F194" s="106"/>
      <c r="G194" s="106"/>
      <c r="H194" s="106" t="s">
        <v>100</v>
      </c>
      <c r="I194" s="106"/>
      <c r="J194" s="106"/>
      <c r="K194" s="106"/>
      <c r="L194" s="108"/>
      <c r="M194" s="99" t="s">
        <v>928</v>
      </c>
      <c r="N194" s="106"/>
      <c r="O194" s="106"/>
      <c r="P194" s="106">
        <v>1.003</v>
      </c>
      <c r="Q194" s="106"/>
    </row>
    <row r="195">
      <c r="A195" s="106" t="s">
        <v>780</v>
      </c>
      <c r="B195" s="100" t="s">
        <v>18</v>
      </c>
      <c r="C195" s="106"/>
      <c r="D195" s="106"/>
      <c r="E195" s="124" t="s">
        <v>271</v>
      </c>
      <c r="F195" s="106"/>
      <c r="G195" s="106"/>
      <c r="H195" s="106" t="s">
        <v>950</v>
      </c>
      <c r="I195" s="106"/>
      <c r="J195" s="106"/>
      <c r="K195" s="106"/>
      <c r="L195" s="108"/>
      <c r="M195" s="99" t="s">
        <v>928</v>
      </c>
      <c r="N195" s="106"/>
      <c r="O195" s="106"/>
      <c r="P195" s="106">
        <v>1.108</v>
      </c>
      <c r="Q195" s="106"/>
    </row>
    <row r="196">
      <c r="A196" s="106" t="s">
        <v>770</v>
      </c>
      <c r="B196" s="100" t="s">
        <v>18</v>
      </c>
      <c r="C196" s="106"/>
      <c r="D196" s="106"/>
      <c r="E196" s="124" t="s">
        <v>271</v>
      </c>
      <c r="F196" s="106"/>
      <c r="G196" s="106"/>
      <c r="H196" s="106" t="s">
        <v>937</v>
      </c>
      <c r="I196" s="106"/>
      <c r="J196" s="106"/>
      <c r="K196" s="106"/>
      <c r="L196" s="108"/>
      <c r="M196" s="99" t="s">
        <v>928</v>
      </c>
      <c r="N196" s="106"/>
      <c r="O196" s="106"/>
      <c r="P196" s="103">
        <v>8285.0</v>
      </c>
      <c r="Q196" s="103"/>
    </row>
    <row r="197">
      <c r="A197" s="106" t="s">
        <v>777</v>
      </c>
      <c r="B197" s="100" t="s">
        <v>18</v>
      </c>
      <c r="C197" s="106"/>
      <c r="D197" s="106"/>
      <c r="E197" s="124" t="s">
        <v>271</v>
      </c>
      <c r="F197" s="106"/>
      <c r="G197" s="106"/>
      <c r="H197" s="106" t="s">
        <v>100</v>
      </c>
      <c r="I197" s="106"/>
      <c r="J197" s="106"/>
      <c r="K197" s="106"/>
      <c r="L197" s="108"/>
      <c r="M197" s="99" t="s">
        <v>928</v>
      </c>
      <c r="N197" s="106"/>
      <c r="O197" s="106"/>
      <c r="P197" s="103">
        <v>10000.0</v>
      </c>
      <c r="Q197" s="103"/>
    </row>
    <row r="198">
      <c r="A198" s="106" t="s">
        <v>774</v>
      </c>
      <c r="B198" s="100" t="s">
        <v>18</v>
      </c>
      <c r="C198" s="106"/>
      <c r="D198" s="106"/>
      <c r="E198" s="106" t="s">
        <v>271</v>
      </c>
      <c r="F198" s="106"/>
      <c r="G198" s="106"/>
      <c r="H198" s="106" t="s">
        <v>966</v>
      </c>
      <c r="I198" s="106"/>
      <c r="J198" s="106"/>
      <c r="K198" s="106"/>
      <c r="L198" s="108"/>
      <c r="M198" s="99" t="s">
        <v>928</v>
      </c>
      <c r="N198" s="106"/>
      <c r="O198" s="106"/>
      <c r="P198" s="106">
        <v>1.082</v>
      </c>
      <c r="Q198" s="106"/>
    </row>
    <row r="199">
      <c r="A199" s="110" t="s">
        <v>905</v>
      </c>
      <c r="B199" s="100" t="s">
        <v>18</v>
      </c>
      <c r="C199" s="101"/>
      <c r="D199" s="101"/>
      <c r="E199" s="101" t="s">
        <v>271</v>
      </c>
      <c r="F199" s="106"/>
      <c r="G199" s="69">
        <f>COUNTIF(E:E, F199)</f>
        <v>0</v>
      </c>
      <c r="H199" s="102" t="s">
        <v>937</v>
      </c>
      <c r="I199" s="108"/>
      <c r="J199" s="69">
        <f>COUNTIF(H:H, I199)</f>
        <v>0</v>
      </c>
      <c r="K199" s="108"/>
      <c r="L199" s="108" t="s">
        <v>967</v>
      </c>
      <c r="M199" s="108" t="s">
        <v>960</v>
      </c>
      <c r="N199" s="74"/>
      <c r="O199" s="74">
        <v>7.0</v>
      </c>
      <c r="P199" s="75"/>
      <c r="Q199" s="75"/>
    </row>
    <row r="200">
      <c r="A200" s="110" t="s">
        <v>914</v>
      </c>
      <c r="B200" s="100" t="s">
        <v>18</v>
      </c>
      <c r="C200" s="101"/>
      <c r="D200" s="101"/>
      <c r="E200" s="101" t="s">
        <v>271</v>
      </c>
      <c r="F200" s="106"/>
      <c r="G200" s="140"/>
      <c r="H200" s="140" t="s">
        <v>950</v>
      </c>
      <c r="I200" s="108"/>
      <c r="J200" s="108"/>
      <c r="K200" s="108"/>
      <c r="L200" s="108" t="s">
        <v>968</v>
      </c>
      <c r="M200" s="108" t="s">
        <v>960</v>
      </c>
      <c r="N200" s="74"/>
      <c r="O200" s="74">
        <v>5.0</v>
      </c>
      <c r="P200" s="75"/>
      <c r="Q200" s="75"/>
    </row>
    <row r="201">
      <c r="A201" s="110" t="s">
        <v>915</v>
      </c>
      <c r="B201" s="100" t="s">
        <v>18</v>
      </c>
      <c r="C201" s="101"/>
      <c r="D201" s="101"/>
      <c r="E201" s="126" t="s">
        <v>271</v>
      </c>
      <c r="F201" s="106"/>
      <c r="G201" s="140"/>
      <c r="H201" s="140" t="s">
        <v>950</v>
      </c>
      <c r="I201" s="108"/>
      <c r="J201" s="108"/>
      <c r="K201" s="108"/>
      <c r="L201" s="108" t="s">
        <v>968</v>
      </c>
      <c r="M201" s="108" t="s">
        <v>960</v>
      </c>
      <c r="N201" s="74"/>
      <c r="O201" s="74">
        <v>8.0</v>
      </c>
      <c r="P201" s="75"/>
      <c r="Q201" s="75"/>
    </row>
    <row r="202">
      <c r="A202" s="110" t="s">
        <v>909</v>
      </c>
      <c r="B202" s="100" t="s">
        <v>18</v>
      </c>
      <c r="C202" s="101"/>
      <c r="D202" s="101"/>
      <c r="E202" s="126" t="s">
        <v>271</v>
      </c>
      <c r="F202" s="106"/>
      <c r="G202" s="102"/>
      <c r="H202" s="102" t="s">
        <v>957</v>
      </c>
      <c r="I202" s="108"/>
      <c r="J202" s="108"/>
      <c r="K202" s="108"/>
      <c r="L202" s="108" t="s">
        <v>969</v>
      </c>
      <c r="M202" s="108" t="s">
        <v>960</v>
      </c>
      <c r="N202" s="74"/>
      <c r="O202" s="74">
        <v>6.0</v>
      </c>
      <c r="P202" s="75"/>
      <c r="Q202" s="75"/>
    </row>
    <row r="203">
      <c r="A203" s="110" t="s">
        <v>910</v>
      </c>
      <c r="B203" s="100" t="s">
        <v>18</v>
      </c>
      <c r="C203" s="101"/>
      <c r="D203" s="101"/>
      <c r="E203" s="126" t="s">
        <v>271</v>
      </c>
      <c r="F203" s="106"/>
      <c r="G203" s="102"/>
      <c r="H203" s="102" t="s">
        <v>942</v>
      </c>
      <c r="I203" s="108"/>
      <c r="J203" s="108"/>
      <c r="K203" s="108"/>
      <c r="L203" s="108" t="s">
        <v>970</v>
      </c>
      <c r="M203" s="108" t="s">
        <v>960</v>
      </c>
      <c r="N203" s="74"/>
      <c r="O203" s="74">
        <v>55.0</v>
      </c>
      <c r="P203" s="75"/>
      <c r="Q203" s="75"/>
    </row>
    <row r="204">
      <c r="A204" s="110" t="s">
        <v>906</v>
      </c>
      <c r="B204" s="100" t="s">
        <v>18</v>
      </c>
      <c r="C204" s="101"/>
      <c r="D204" s="101"/>
      <c r="E204" s="101" t="s">
        <v>271</v>
      </c>
      <c r="F204" s="106"/>
      <c r="G204" s="102"/>
      <c r="H204" s="102" t="s">
        <v>937</v>
      </c>
      <c r="I204" s="108"/>
      <c r="J204" s="108"/>
      <c r="K204" s="108"/>
      <c r="L204" s="108" t="s">
        <v>941</v>
      </c>
      <c r="M204" s="108" t="s">
        <v>960</v>
      </c>
      <c r="N204" s="74"/>
      <c r="O204" s="74">
        <v>33.0</v>
      </c>
      <c r="P204" s="75"/>
      <c r="Q204" s="75"/>
    </row>
    <row r="205">
      <c r="A205" s="108" t="s">
        <v>907</v>
      </c>
      <c r="B205" s="100" t="s">
        <v>18</v>
      </c>
      <c r="C205" s="101"/>
      <c r="D205" s="101"/>
      <c r="E205" s="126" t="s">
        <v>271</v>
      </c>
      <c r="F205" s="106"/>
      <c r="G205" s="102"/>
      <c r="H205" s="102" t="s">
        <v>937</v>
      </c>
      <c r="I205" s="108"/>
      <c r="J205" s="108"/>
      <c r="K205" s="108"/>
      <c r="L205" s="108" t="s">
        <v>941</v>
      </c>
      <c r="M205" s="108" t="s">
        <v>960</v>
      </c>
      <c r="N205" s="74"/>
      <c r="O205" s="74">
        <v>43.0</v>
      </c>
      <c r="P205" s="75"/>
      <c r="Q205" s="75"/>
    </row>
    <row r="206">
      <c r="A206" s="99" t="s">
        <v>911</v>
      </c>
      <c r="B206" s="100" t="s">
        <v>18</v>
      </c>
      <c r="C206" s="101"/>
      <c r="D206" s="101"/>
      <c r="E206" s="126" t="s">
        <v>271</v>
      </c>
      <c r="F206" s="106"/>
      <c r="G206" s="108"/>
      <c r="H206" s="108" t="s">
        <v>951</v>
      </c>
      <c r="I206" s="108"/>
      <c r="J206" s="108"/>
      <c r="K206" s="108"/>
      <c r="L206" s="108" t="s">
        <v>971</v>
      </c>
      <c r="M206" s="108" t="s">
        <v>960</v>
      </c>
      <c r="N206" s="74"/>
      <c r="O206" s="74">
        <v>10.0</v>
      </c>
      <c r="P206" s="75"/>
      <c r="Q206" s="75"/>
    </row>
    <row r="207">
      <c r="A207" s="110" t="s">
        <v>908</v>
      </c>
      <c r="B207" s="100" t="s">
        <v>18</v>
      </c>
      <c r="C207" s="101"/>
      <c r="D207" s="101"/>
      <c r="E207" s="101" t="s">
        <v>271</v>
      </c>
      <c r="F207" s="106"/>
      <c r="G207" s="102"/>
      <c r="H207" s="102" t="s">
        <v>937</v>
      </c>
      <c r="I207" s="108"/>
      <c r="J207" s="108"/>
      <c r="K207" s="108"/>
      <c r="L207" s="108" t="s">
        <v>967</v>
      </c>
      <c r="M207" s="108" t="s">
        <v>960</v>
      </c>
      <c r="N207" s="74"/>
      <c r="O207" s="74">
        <v>20.0</v>
      </c>
      <c r="P207" s="75"/>
      <c r="Q207" s="75"/>
    </row>
    <row r="208">
      <c r="A208" s="110" t="s">
        <v>912</v>
      </c>
      <c r="B208" s="100" t="s">
        <v>18</v>
      </c>
      <c r="C208" s="101"/>
      <c r="D208" s="101"/>
      <c r="E208" s="101" t="s">
        <v>271</v>
      </c>
      <c r="F208" s="106"/>
      <c r="G208" s="102"/>
      <c r="H208" s="102" t="s">
        <v>962</v>
      </c>
      <c r="I208" s="108"/>
      <c r="J208" s="108"/>
      <c r="K208" s="108"/>
      <c r="L208" s="108" t="s">
        <v>963</v>
      </c>
      <c r="M208" s="108" t="s">
        <v>960</v>
      </c>
      <c r="N208" s="74"/>
      <c r="O208" s="74">
        <v>36.0</v>
      </c>
      <c r="P208" s="75"/>
      <c r="Q208" s="75"/>
    </row>
    <row r="209">
      <c r="A209" s="108" t="s">
        <v>916</v>
      </c>
      <c r="B209" s="100" t="s">
        <v>18</v>
      </c>
      <c r="C209" s="101"/>
      <c r="D209" s="101"/>
      <c r="E209" s="101" t="s">
        <v>271</v>
      </c>
      <c r="F209" s="106"/>
      <c r="G209" s="140"/>
      <c r="H209" s="140" t="s">
        <v>950</v>
      </c>
      <c r="I209" s="108"/>
      <c r="J209" s="108"/>
      <c r="K209" s="108"/>
      <c r="L209" s="108" t="s">
        <v>968</v>
      </c>
      <c r="M209" s="108" t="s">
        <v>960</v>
      </c>
      <c r="N209" s="74"/>
      <c r="O209" s="74">
        <v>16.0</v>
      </c>
      <c r="P209" s="75"/>
      <c r="Q209" s="75"/>
    </row>
    <row r="210">
      <c r="A210" s="110" t="s">
        <v>913</v>
      </c>
      <c r="B210" s="100" t="s">
        <v>18</v>
      </c>
      <c r="C210" s="101"/>
      <c r="D210" s="101"/>
      <c r="E210" s="101" t="s">
        <v>271</v>
      </c>
      <c r="F210" s="106"/>
      <c r="G210" s="102"/>
      <c r="H210" s="102" t="s">
        <v>962</v>
      </c>
      <c r="I210" s="108"/>
      <c r="J210" s="108"/>
      <c r="K210" s="108"/>
      <c r="L210" s="108" t="s">
        <v>963</v>
      </c>
      <c r="M210" s="108" t="s">
        <v>960</v>
      </c>
      <c r="N210" s="74"/>
      <c r="O210" s="74">
        <v>42.0</v>
      </c>
      <c r="P210" s="75"/>
      <c r="Q210" s="75"/>
    </row>
    <row r="211">
      <c r="A211" s="106" t="s">
        <v>143</v>
      </c>
      <c r="B211" s="105" t="s">
        <v>20</v>
      </c>
      <c r="C211" s="106"/>
      <c r="D211" s="106"/>
      <c r="E211" s="106" t="s">
        <v>143</v>
      </c>
      <c r="F211" s="106"/>
      <c r="G211" s="106"/>
      <c r="H211" s="106"/>
      <c r="I211" s="106"/>
      <c r="J211" s="106"/>
      <c r="K211" s="106"/>
      <c r="L211" s="108"/>
      <c r="M211" s="99" t="s">
        <v>933</v>
      </c>
      <c r="N211" s="106"/>
      <c r="O211" s="106"/>
      <c r="P211" s="106">
        <v>240.0</v>
      </c>
      <c r="Q211" s="106"/>
    </row>
    <row r="212">
      <c r="A212" s="112" t="s">
        <v>466</v>
      </c>
      <c r="B212" s="141"/>
      <c r="C212" s="142"/>
      <c r="D212" s="142"/>
      <c r="E212" s="142"/>
      <c r="F212" s="106"/>
      <c r="G212" s="113"/>
      <c r="H212" s="113"/>
      <c r="I212" s="113"/>
      <c r="J212" s="113"/>
      <c r="K212" s="113"/>
      <c r="L212" s="113"/>
      <c r="M212" s="113" t="s">
        <v>935</v>
      </c>
      <c r="N212" s="113"/>
      <c r="O212" s="113"/>
      <c r="P212" s="98"/>
      <c r="Q212" s="98"/>
    </row>
    <row r="213">
      <c r="A213" s="112" t="s">
        <v>466</v>
      </c>
      <c r="B213" s="141"/>
      <c r="C213" s="142"/>
      <c r="D213" s="142"/>
      <c r="E213" s="143"/>
      <c r="F213" s="106"/>
      <c r="G213" s="113"/>
      <c r="H213" s="113"/>
      <c r="I213" s="113"/>
      <c r="J213" s="113"/>
      <c r="K213" s="113"/>
      <c r="L213" s="113"/>
      <c r="M213" s="113" t="s">
        <v>935</v>
      </c>
      <c r="N213" s="113"/>
      <c r="O213" s="113"/>
      <c r="P213" s="98"/>
      <c r="Q213" s="98"/>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19.13"/>
    <col customWidth="1" min="2" max="2" width="21.38"/>
    <col customWidth="1" min="3" max="3" width="19.63"/>
    <col customWidth="1" min="4" max="4" width="25.75"/>
    <col customWidth="1" min="5" max="5" width="21.13"/>
  </cols>
  <sheetData>
    <row r="1">
      <c r="A1" s="144" t="s">
        <v>972</v>
      </c>
      <c r="B1" s="145"/>
      <c r="C1" s="145"/>
      <c r="D1" s="145"/>
      <c r="E1" s="145"/>
      <c r="F1" s="145"/>
      <c r="G1" s="145"/>
      <c r="H1" s="145"/>
      <c r="I1" s="145"/>
      <c r="J1" s="146"/>
    </row>
    <row r="2">
      <c r="A2" s="145"/>
      <c r="B2" s="147" t="s">
        <v>973</v>
      </c>
      <c r="C2" s="145"/>
      <c r="D2" s="145"/>
      <c r="E2" s="145"/>
      <c r="F2" s="145"/>
      <c r="G2" s="145"/>
      <c r="H2" s="145"/>
      <c r="I2" s="145"/>
      <c r="J2" s="146"/>
    </row>
    <row r="3">
      <c r="A3" s="145" t="s">
        <v>188</v>
      </c>
      <c r="B3" s="145" t="s">
        <v>974</v>
      </c>
      <c r="C3" s="145" t="s">
        <v>183</v>
      </c>
      <c r="D3" s="145" t="s">
        <v>975</v>
      </c>
      <c r="E3" s="145" t="s">
        <v>976</v>
      </c>
      <c r="F3" s="145" t="s">
        <v>977</v>
      </c>
      <c r="G3" s="145" t="s">
        <v>978</v>
      </c>
      <c r="H3" s="145" t="s">
        <v>979</v>
      </c>
      <c r="I3" s="145" t="s">
        <v>980</v>
      </c>
      <c r="J3" s="146"/>
    </row>
    <row r="4">
      <c r="A4" s="148" t="s">
        <v>929</v>
      </c>
      <c r="B4" s="149" t="s">
        <v>781</v>
      </c>
      <c r="C4" s="149" t="s">
        <v>19</v>
      </c>
      <c r="D4" s="148"/>
      <c r="E4" s="150"/>
      <c r="F4" s="149" t="s">
        <v>981</v>
      </c>
      <c r="G4" s="149" t="s">
        <v>982</v>
      </c>
      <c r="H4" s="149" t="s">
        <v>983</v>
      </c>
      <c r="I4" s="149" t="s">
        <v>984</v>
      </c>
      <c r="J4" s="151">
        <v>412.7</v>
      </c>
    </row>
    <row r="5">
      <c r="A5" s="148" t="s">
        <v>929</v>
      </c>
      <c r="B5" s="149" t="s">
        <v>782</v>
      </c>
      <c r="C5" s="149" t="s">
        <v>23</v>
      </c>
      <c r="D5" s="148"/>
      <c r="E5" s="150"/>
      <c r="F5" s="152" t="s">
        <v>985</v>
      </c>
      <c r="G5" s="149" t="s">
        <v>986</v>
      </c>
      <c r="H5" s="149" t="s">
        <v>987</v>
      </c>
      <c r="I5" s="149" t="s">
        <v>984</v>
      </c>
      <c r="J5" s="151">
        <v>114.9</v>
      </c>
    </row>
    <row r="6">
      <c r="A6" s="148" t="s">
        <v>927</v>
      </c>
      <c r="B6" s="153" t="s">
        <v>550</v>
      </c>
      <c r="C6" s="153" t="s">
        <v>23</v>
      </c>
      <c r="D6" s="148"/>
      <c r="E6" s="150"/>
      <c r="F6" s="149" t="s">
        <v>988</v>
      </c>
      <c r="G6" s="149"/>
      <c r="H6" s="149" t="s">
        <v>989</v>
      </c>
      <c r="I6" s="154" t="s">
        <v>984</v>
      </c>
      <c r="J6" s="155">
        <v>1228.0</v>
      </c>
    </row>
    <row r="7">
      <c r="A7" s="148" t="s">
        <v>927</v>
      </c>
      <c r="B7" s="153" t="s">
        <v>552</v>
      </c>
      <c r="C7" s="153" t="s">
        <v>23</v>
      </c>
      <c r="D7" s="148"/>
      <c r="E7" s="150"/>
      <c r="F7" s="149" t="s">
        <v>990</v>
      </c>
      <c r="G7" s="149"/>
      <c r="H7" s="149" t="s">
        <v>991</v>
      </c>
      <c r="I7" s="153" t="s">
        <v>984</v>
      </c>
      <c r="J7" s="156">
        <v>134.0</v>
      </c>
    </row>
    <row r="8">
      <c r="A8" s="148" t="s">
        <v>928</v>
      </c>
      <c r="B8" s="149" t="s">
        <v>757</v>
      </c>
      <c r="C8" s="149" t="s">
        <v>25</v>
      </c>
      <c r="D8" s="148"/>
      <c r="E8" s="150"/>
      <c r="F8" s="149" t="s">
        <v>992</v>
      </c>
      <c r="G8" s="149" t="s">
        <v>993</v>
      </c>
      <c r="H8" s="149" t="s">
        <v>993</v>
      </c>
      <c r="I8" s="149" t="s">
        <v>984</v>
      </c>
      <c r="J8" s="151">
        <v>2.682</v>
      </c>
    </row>
    <row r="9">
      <c r="A9" s="148" t="s">
        <v>928</v>
      </c>
      <c r="B9" s="149" t="s">
        <v>758</v>
      </c>
      <c r="C9" s="149" t="s">
        <v>25</v>
      </c>
      <c r="D9" s="148"/>
      <c r="E9" s="150"/>
      <c r="F9" s="149" t="s">
        <v>992</v>
      </c>
      <c r="G9" s="149" t="s">
        <v>993</v>
      </c>
      <c r="H9" s="149" t="s">
        <v>993</v>
      </c>
      <c r="I9" s="149" t="s">
        <v>984</v>
      </c>
      <c r="J9" s="151">
        <v>1.079</v>
      </c>
    </row>
    <row r="10">
      <c r="A10" s="148" t="s">
        <v>928</v>
      </c>
      <c r="B10" s="149" t="s">
        <v>759</v>
      </c>
      <c r="C10" s="149" t="s">
        <v>25</v>
      </c>
      <c r="D10" s="148"/>
      <c r="E10" s="150"/>
      <c r="F10" s="149" t="s">
        <v>992</v>
      </c>
      <c r="G10" s="149" t="s">
        <v>993</v>
      </c>
      <c r="H10" s="149" t="s">
        <v>993</v>
      </c>
      <c r="I10" s="149" t="s">
        <v>984</v>
      </c>
      <c r="J10" s="151">
        <v>1.044</v>
      </c>
    </row>
    <row r="11">
      <c r="A11" s="148" t="s">
        <v>928</v>
      </c>
      <c r="B11" s="149" t="s">
        <v>760</v>
      </c>
      <c r="C11" s="149" t="s">
        <v>25</v>
      </c>
      <c r="D11" s="148"/>
      <c r="E11" s="150"/>
      <c r="F11" s="149" t="s">
        <v>992</v>
      </c>
      <c r="G11" s="149" t="s">
        <v>993</v>
      </c>
      <c r="H11" s="149" t="s">
        <v>993</v>
      </c>
      <c r="I11" s="149" t="s">
        <v>984</v>
      </c>
      <c r="J11" s="151">
        <v>0.158</v>
      </c>
    </row>
    <row r="12">
      <c r="A12" s="148" t="s">
        <v>933</v>
      </c>
      <c r="B12" s="149" t="s">
        <v>27</v>
      </c>
      <c r="C12" s="149" t="s">
        <v>27</v>
      </c>
      <c r="D12" s="148"/>
      <c r="E12" s="150"/>
      <c r="F12" s="149" t="s">
        <v>992</v>
      </c>
      <c r="G12" s="149" t="s">
        <v>993</v>
      </c>
      <c r="H12" s="149" t="s">
        <v>993</v>
      </c>
      <c r="I12" s="149" t="s">
        <v>984</v>
      </c>
      <c r="J12" s="157">
        <v>12062.0</v>
      </c>
    </row>
    <row r="13">
      <c r="A13" s="148" t="s">
        <v>929</v>
      </c>
      <c r="B13" s="149" t="s">
        <v>783</v>
      </c>
      <c r="C13" s="149" t="s">
        <v>30</v>
      </c>
      <c r="D13" s="148"/>
      <c r="E13" s="150"/>
      <c r="F13" s="152" t="s">
        <v>994</v>
      </c>
      <c r="G13" s="149" t="s">
        <v>995</v>
      </c>
      <c r="H13" s="149" t="s">
        <v>996</v>
      </c>
      <c r="I13" s="149" t="s">
        <v>984</v>
      </c>
      <c r="J13" s="151">
        <v>45.73</v>
      </c>
    </row>
    <row r="14">
      <c r="A14" s="148" t="s">
        <v>927</v>
      </c>
      <c r="B14" s="153" t="s">
        <v>555</v>
      </c>
      <c r="C14" s="153" t="s">
        <v>30</v>
      </c>
      <c r="D14" s="148"/>
      <c r="E14" s="150"/>
      <c r="F14" s="152" t="s">
        <v>997</v>
      </c>
      <c r="G14" s="149"/>
      <c r="H14" s="149" t="s">
        <v>998</v>
      </c>
      <c r="I14" s="153" t="s">
        <v>984</v>
      </c>
      <c r="J14" s="158">
        <v>5780.0</v>
      </c>
    </row>
    <row r="15">
      <c r="A15" s="148" t="s">
        <v>927</v>
      </c>
      <c r="B15" s="153" t="s">
        <v>554</v>
      </c>
      <c r="C15" s="153" t="s">
        <v>30</v>
      </c>
      <c r="D15" s="148"/>
      <c r="E15" s="150"/>
      <c r="F15" s="152" t="s">
        <v>999</v>
      </c>
      <c r="G15" s="149"/>
      <c r="H15" s="149" t="s">
        <v>1000</v>
      </c>
      <c r="I15" s="153" t="s">
        <v>984</v>
      </c>
      <c r="J15" s="158">
        <v>1545.0</v>
      </c>
    </row>
    <row r="16">
      <c r="A16" s="148" t="s">
        <v>927</v>
      </c>
      <c r="B16" s="153" t="s">
        <v>553</v>
      </c>
      <c r="C16" s="153" t="s">
        <v>30</v>
      </c>
      <c r="D16" s="148"/>
      <c r="E16" s="150"/>
      <c r="F16" s="152" t="s">
        <v>1001</v>
      </c>
      <c r="G16" s="149"/>
      <c r="H16" s="149" t="s">
        <v>1002</v>
      </c>
      <c r="I16" s="153" t="s">
        <v>984</v>
      </c>
      <c r="J16" s="158">
        <v>1520.0</v>
      </c>
    </row>
    <row r="17">
      <c r="A17" s="148" t="s">
        <v>928</v>
      </c>
      <c r="B17" s="149" t="s">
        <v>761</v>
      </c>
      <c r="C17" s="149" t="s">
        <v>31</v>
      </c>
      <c r="D17" s="148"/>
      <c r="E17" s="150"/>
      <c r="F17" s="149" t="s">
        <v>992</v>
      </c>
      <c r="G17" s="149" t="s">
        <v>993</v>
      </c>
      <c r="H17" s="149" t="s">
        <v>993</v>
      </c>
      <c r="I17" s="149" t="s">
        <v>984</v>
      </c>
      <c r="J17" s="157">
        <v>100521.0</v>
      </c>
    </row>
    <row r="18">
      <c r="A18" s="148" t="s">
        <v>928</v>
      </c>
      <c r="B18" s="159">
        <v>45660.0</v>
      </c>
      <c r="C18" s="149" t="s">
        <v>31</v>
      </c>
      <c r="D18" s="148"/>
      <c r="E18" s="150"/>
      <c r="F18" s="149" t="s">
        <v>992</v>
      </c>
      <c r="G18" s="149" t="s">
        <v>993</v>
      </c>
      <c r="H18" s="149" t="s">
        <v>993</v>
      </c>
      <c r="I18" s="149" t="s">
        <v>984</v>
      </c>
      <c r="J18" s="151">
        <v>12.0</v>
      </c>
    </row>
    <row r="19">
      <c r="A19" s="148" t="s">
        <v>933</v>
      </c>
      <c r="B19" s="149" t="s">
        <v>32</v>
      </c>
      <c r="C19" s="149" t="s">
        <v>32</v>
      </c>
      <c r="D19" s="148"/>
      <c r="E19" s="150"/>
      <c r="F19" s="149" t="s">
        <v>992</v>
      </c>
      <c r="G19" s="149" t="s">
        <v>993</v>
      </c>
      <c r="H19" s="149" t="s">
        <v>993</v>
      </c>
      <c r="I19" s="149" t="s">
        <v>984</v>
      </c>
      <c r="J19" s="151">
        <v>0.0</v>
      </c>
    </row>
    <row r="20">
      <c r="A20" s="148" t="s">
        <v>929</v>
      </c>
      <c r="B20" s="149" t="s">
        <v>796</v>
      </c>
      <c r="C20" s="149" t="s">
        <v>35</v>
      </c>
      <c r="D20" s="148"/>
      <c r="E20" s="150"/>
      <c r="F20" s="152" t="s">
        <v>1003</v>
      </c>
      <c r="G20" s="149" t="s">
        <v>1004</v>
      </c>
      <c r="H20" s="149" t="s">
        <v>1005</v>
      </c>
      <c r="I20" s="149" t="s">
        <v>984</v>
      </c>
      <c r="J20" s="157">
        <v>13704.0</v>
      </c>
    </row>
    <row r="21">
      <c r="A21" s="148" t="s">
        <v>929</v>
      </c>
      <c r="B21" s="149" t="s">
        <v>798</v>
      </c>
      <c r="C21" s="149" t="s">
        <v>35</v>
      </c>
      <c r="D21" s="148"/>
      <c r="E21" s="150"/>
      <c r="F21" s="149" t="s">
        <v>1006</v>
      </c>
      <c r="G21" s="149" t="s">
        <v>1007</v>
      </c>
      <c r="H21" s="149" t="s">
        <v>1008</v>
      </c>
      <c r="I21" s="149" t="s">
        <v>984</v>
      </c>
      <c r="J21" s="157">
        <v>10273.0</v>
      </c>
    </row>
    <row r="22">
      <c r="A22" s="148" t="s">
        <v>929</v>
      </c>
      <c r="B22" s="149" t="s">
        <v>797</v>
      </c>
      <c r="C22" s="149" t="s">
        <v>35</v>
      </c>
      <c r="D22" s="148"/>
      <c r="E22" s="150"/>
      <c r="F22" s="149" t="s">
        <v>1009</v>
      </c>
      <c r="G22" s="149" t="s">
        <v>1010</v>
      </c>
      <c r="H22" s="149" t="s">
        <v>1011</v>
      </c>
      <c r="I22" s="150" t="s">
        <v>984</v>
      </c>
      <c r="J22" s="160">
        <v>2201.0</v>
      </c>
    </row>
    <row r="23">
      <c r="A23" s="148" t="s">
        <v>929</v>
      </c>
      <c r="B23" s="149" t="s">
        <v>787</v>
      </c>
      <c r="C23" s="149" t="s">
        <v>35</v>
      </c>
      <c r="D23" s="148"/>
      <c r="E23" s="150"/>
      <c r="F23" s="149" t="s">
        <v>1012</v>
      </c>
      <c r="G23" s="149" t="s">
        <v>1013</v>
      </c>
      <c r="H23" s="149" t="s">
        <v>1014</v>
      </c>
      <c r="I23" s="149" t="s">
        <v>984</v>
      </c>
      <c r="J23" s="157">
        <v>1152.0</v>
      </c>
    </row>
    <row r="24">
      <c r="A24" s="148" t="s">
        <v>929</v>
      </c>
      <c r="B24" s="149" t="s">
        <v>805</v>
      </c>
      <c r="C24" s="149" t="s">
        <v>35</v>
      </c>
      <c r="D24" s="148"/>
      <c r="E24" s="150"/>
      <c r="F24" s="149" t="s">
        <v>1015</v>
      </c>
      <c r="G24" s="149" t="s">
        <v>1016</v>
      </c>
      <c r="H24" s="149" t="s">
        <v>1017</v>
      </c>
      <c r="I24" s="149" t="s">
        <v>984</v>
      </c>
      <c r="J24" s="151">
        <v>401.0</v>
      </c>
    </row>
    <row r="25">
      <c r="A25" s="148" t="s">
        <v>929</v>
      </c>
      <c r="B25" s="149" t="s">
        <v>794</v>
      </c>
      <c r="C25" s="149" t="s">
        <v>35</v>
      </c>
      <c r="D25" s="148"/>
      <c r="E25" s="150"/>
      <c r="F25" s="149" t="s">
        <v>1018</v>
      </c>
      <c r="G25" s="149" t="s">
        <v>1019</v>
      </c>
      <c r="H25" s="149" t="s">
        <v>1020</v>
      </c>
      <c r="I25" s="149" t="s">
        <v>984</v>
      </c>
      <c r="J25" s="151">
        <v>351.0</v>
      </c>
    </row>
    <row r="26">
      <c r="A26" s="148" t="s">
        <v>929</v>
      </c>
      <c r="B26" s="149" t="s">
        <v>792</v>
      </c>
      <c r="C26" s="149" t="s">
        <v>35</v>
      </c>
      <c r="D26" s="148"/>
      <c r="E26" s="150"/>
      <c r="F26" s="152" t="s">
        <v>1021</v>
      </c>
      <c r="G26" s="149" t="s">
        <v>1022</v>
      </c>
      <c r="H26" s="149" t="s">
        <v>1023</v>
      </c>
      <c r="I26" s="150" t="s">
        <v>984</v>
      </c>
      <c r="J26" s="161">
        <v>204.3</v>
      </c>
    </row>
    <row r="27">
      <c r="A27" s="148" t="s">
        <v>929</v>
      </c>
      <c r="B27" s="149" t="s">
        <v>806</v>
      </c>
      <c r="C27" s="149" t="s">
        <v>35</v>
      </c>
      <c r="D27" s="148"/>
      <c r="E27" s="150"/>
      <c r="F27" s="149" t="s">
        <v>1024</v>
      </c>
      <c r="G27" s="149" t="s">
        <v>1025</v>
      </c>
      <c r="H27" s="149" t="s">
        <v>1026</v>
      </c>
      <c r="I27" s="149" t="s">
        <v>984</v>
      </c>
      <c r="J27" s="151">
        <v>188.0</v>
      </c>
    </row>
    <row r="28">
      <c r="A28" s="148" t="s">
        <v>929</v>
      </c>
      <c r="B28" s="149" t="s">
        <v>801</v>
      </c>
      <c r="C28" s="149" t="s">
        <v>35</v>
      </c>
      <c r="D28" s="148"/>
      <c r="E28" s="150"/>
      <c r="F28" s="149" t="s">
        <v>1027</v>
      </c>
      <c r="G28" s="149" t="s">
        <v>1028</v>
      </c>
      <c r="H28" s="149" t="s">
        <v>1029</v>
      </c>
      <c r="I28" s="149" t="s">
        <v>984</v>
      </c>
      <c r="J28" s="151">
        <v>161.0</v>
      </c>
    </row>
    <row r="29">
      <c r="A29" s="148" t="s">
        <v>929</v>
      </c>
      <c r="B29" s="149" t="s">
        <v>784</v>
      </c>
      <c r="C29" s="149" t="s">
        <v>35</v>
      </c>
      <c r="D29" s="148"/>
      <c r="E29" s="150"/>
      <c r="F29" s="149" t="s">
        <v>1030</v>
      </c>
      <c r="G29" s="149" t="s">
        <v>1031</v>
      </c>
      <c r="H29" s="149" t="s">
        <v>1032</v>
      </c>
      <c r="I29" s="149" t="s">
        <v>984</v>
      </c>
      <c r="J29" s="151">
        <v>136.0</v>
      </c>
    </row>
    <row r="30">
      <c r="A30" s="148" t="s">
        <v>929</v>
      </c>
      <c r="B30" s="149" t="s">
        <v>785</v>
      </c>
      <c r="C30" s="149" t="s">
        <v>35</v>
      </c>
      <c r="D30" s="148"/>
      <c r="E30" s="150"/>
      <c r="F30" s="149" t="s">
        <v>1033</v>
      </c>
      <c r="G30" s="149" t="s">
        <v>1034</v>
      </c>
      <c r="H30" s="149" t="s">
        <v>1035</v>
      </c>
      <c r="I30" s="149" t="s">
        <v>984</v>
      </c>
      <c r="J30" s="151">
        <v>100.0</v>
      </c>
    </row>
    <row r="31">
      <c r="A31" s="148" t="s">
        <v>929</v>
      </c>
      <c r="B31" s="149" t="s">
        <v>802</v>
      </c>
      <c r="C31" s="149" t="s">
        <v>35</v>
      </c>
      <c r="D31" s="148"/>
      <c r="E31" s="150"/>
      <c r="F31" s="149" t="s">
        <v>1036</v>
      </c>
      <c r="G31" s="149" t="s">
        <v>1037</v>
      </c>
      <c r="H31" s="149" t="s">
        <v>1038</v>
      </c>
      <c r="I31" s="149" t="s">
        <v>984</v>
      </c>
      <c r="J31" s="151">
        <v>68.14</v>
      </c>
    </row>
    <row r="32">
      <c r="A32" s="148" t="s">
        <v>929</v>
      </c>
      <c r="B32" s="149" t="s">
        <v>789</v>
      </c>
      <c r="C32" s="149" t="s">
        <v>35</v>
      </c>
      <c r="D32" s="148"/>
      <c r="E32" s="150"/>
      <c r="F32" s="149" t="s">
        <v>1039</v>
      </c>
      <c r="G32" s="149" t="s">
        <v>1040</v>
      </c>
      <c r="H32" s="149" t="s">
        <v>1041</v>
      </c>
      <c r="I32" s="150" t="s">
        <v>984</v>
      </c>
      <c r="J32" s="161">
        <v>52.5</v>
      </c>
    </row>
    <row r="33">
      <c r="A33" s="148" t="s">
        <v>929</v>
      </c>
      <c r="B33" s="149" t="s">
        <v>803</v>
      </c>
      <c r="C33" s="149" t="s">
        <v>35</v>
      </c>
      <c r="D33" s="148"/>
      <c r="E33" s="150"/>
      <c r="F33" s="149" t="s">
        <v>1042</v>
      </c>
      <c r="G33" s="149" t="s">
        <v>1035</v>
      </c>
      <c r="H33" s="149" t="s">
        <v>1043</v>
      </c>
      <c r="I33" s="149" t="s">
        <v>984</v>
      </c>
      <c r="J33" s="151">
        <v>50.0</v>
      </c>
    </row>
    <row r="34">
      <c r="A34" s="148" t="s">
        <v>929</v>
      </c>
      <c r="B34" s="149" t="s">
        <v>808</v>
      </c>
      <c r="C34" s="149" t="s">
        <v>35</v>
      </c>
      <c r="D34" s="148"/>
      <c r="E34" s="150"/>
      <c r="F34" s="152" t="s">
        <v>1044</v>
      </c>
      <c r="G34" s="149" t="s">
        <v>995</v>
      </c>
      <c r="H34" s="149" t="s">
        <v>1045</v>
      </c>
      <c r="I34" s="149" t="s">
        <v>984</v>
      </c>
      <c r="J34" s="151">
        <v>39.8</v>
      </c>
    </row>
    <row r="35">
      <c r="A35" s="148" t="s">
        <v>929</v>
      </c>
      <c r="B35" s="149" t="s">
        <v>807</v>
      </c>
      <c r="C35" s="149" t="s">
        <v>35</v>
      </c>
      <c r="D35" s="148"/>
      <c r="E35" s="150"/>
      <c r="F35" s="149" t="s">
        <v>1046</v>
      </c>
      <c r="G35" s="149" t="s">
        <v>1040</v>
      </c>
      <c r="H35" s="149" t="s">
        <v>1040</v>
      </c>
      <c r="I35" s="149" t="s">
        <v>984</v>
      </c>
      <c r="J35" s="151">
        <v>36.0</v>
      </c>
    </row>
    <row r="36">
      <c r="A36" s="148" t="s">
        <v>929</v>
      </c>
      <c r="B36" s="149" t="s">
        <v>799</v>
      </c>
      <c r="C36" s="149" t="s">
        <v>35</v>
      </c>
      <c r="D36" s="148"/>
      <c r="E36" s="150"/>
      <c r="F36" s="152" t="s">
        <v>1047</v>
      </c>
      <c r="G36" s="149" t="s">
        <v>1048</v>
      </c>
      <c r="H36" s="149" t="s">
        <v>1049</v>
      </c>
      <c r="I36" s="149" t="s">
        <v>984</v>
      </c>
      <c r="J36" s="151">
        <v>24.0</v>
      </c>
    </row>
    <row r="37">
      <c r="A37" s="148" t="s">
        <v>929</v>
      </c>
      <c r="B37" s="149" t="s">
        <v>791</v>
      </c>
      <c r="C37" s="149" t="s">
        <v>35</v>
      </c>
      <c r="D37" s="148"/>
      <c r="E37" s="150"/>
      <c r="F37" s="152" t="s">
        <v>1050</v>
      </c>
      <c r="G37" s="149" t="s">
        <v>1051</v>
      </c>
      <c r="H37" s="149" t="s">
        <v>1052</v>
      </c>
      <c r="I37" s="150" t="s">
        <v>984</v>
      </c>
      <c r="J37" s="161">
        <v>23.17</v>
      </c>
    </row>
    <row r="38">
      <c r="A38" s="148" t="s">
        <v>929</v>
      </c>
      <c r="B38" s="149" t="s">
        <v>793</v>
      </c>
      <c r="C38" s="149" t="s">
        <v>35</v>
      </c>
      <c r="D38" s="148"/>
      <c r="E38" s="150"/>
      <c r="F38" s="152" t="s">
        <v>1053</v>
      </c>
      <c r="G38" s="149" t="s">
        <v>993</v>
      </c>
      <c r="H38" s="149" t="s">
        <v>993</v>
      </c>
      <c r="I38" s="149" t="s">
        <v>984</v>
      </c>
      <c r="J38" s="151">
        <v>17.0</v>
      </c>
    </row>
    <row r="39">
      <c r="A39" s="148" t="s">
        <v>929</v>
      </c>
      <c r="B39" s="149" t="s">
        <v>804</v>
      </c>
      <c r="C39" s="149" t="s">
        <v>35</v>
      </c>
      <c r="D39" s="148"/>
      <c r="E39" s="150"/>
      <c r="F39" s="152" t="s">
        <v>1054</v>
      </c>
      <c r="G39" s="149" t="s">
        <v>1055</v>
      </c>
      <c r="H39" s="149" t="s">
        <v>1056</v>
      </c>
      <c r="I39" s="150" t="s">
        <v>984</v>
      </c>
      <c r="J39" s="161">
        <v>14.41</v>
      </c>
    </row>
    <row r="40">
      <c r="A40" s="148" t="s">
        <v>929</v>
      </c>
      <c r="B40" s="149" t="s">
        <v>786</v>
      </c>
      <c r="C40" s="149" t="s">
        <v>35</v>
      </c>
      <c r="D40" s="148"/>
      <c r="E40" s="150"/>
      <c r="F40" s="149" t="s">
        <v>1057</v>
      </c>
      <c r="G40" s="149" t="s">
        <v>1058</v>
      </c>
      <c r="H40" s="149" t="s">
        <v>1059</v>
      </c>
      <c r="I40" s="149" t="s">
        <v>984</v>
      </c>
      <c r="J40" s="151">
        <v>7.531</v>
      </c>
    </row>
    <row r="41">
      <c r="A41" s="148" t="s">
        <v>929</v>
      </c>
      <c r="B41" s="149" t="s">
        <v>795</v>
      </c>
      <c r="C41" s="149" t="s">
        <v>35</v>
      </c>
      <c r="D41" s="148"/>
      <c r="E41" s="150"/>
      <c r="F41" s="149" t="s">
        <v>1060</v>
      </c>
      <c r="G41" s="149" t="s">
        <v>1061</v>
      </c>
      <c r="H41" s="149" t="s">
        <v>1061</v>
      </c>
      <c r="I41" s="150" t="s">
        <v>984</v>
      </c>
      <c r="J41" s="161">
        <v>5.0</v>
      </c>
    </row>
    <row r="42">
      <c r="A42" s="148" t="s">
        <v>929</v>
      </c>
      <c r="B42" s="149" t="s">
        <v>788</v>
      </c>
      <c r="C42" s="149" t="s">
        <v>35</v>
      </c>
      <c r="D42" s="148"/>
      <c r="E42" s="150"/>
      <c r="F42" s="149" t="s">
        <v>1062</v>
      </c>
      <c r="G42" s="149" t="s">
        <v>1063</v>
      </c>
      <c r="H42" s="149" t="s">
        <v>1061</v>
      </c>
      <c r="I42" s="149" t="s">
        <v>984</v>
      </c>
      <c r="J42" s="151">
        <v>4.0</v>
      </c>
    </row>
    <row r="43">
      <c r="A43" s="148" t="s">
        <v>929</v>
      </c>
      <c r="B43" s="149" t="s">
        <v>800</v>
      </c>
      <c r="C43" s="149" t="s">
        <v>35</v>
      </c>
      <c r="D43" s="148"/>
      <c r="E43" s="150"/>
      <c r="F43" s="149" t="s">
        <v>1064</v>
      </c>
      <c r="G43" s="149" t="s">
        <v>1065</v>
      </c>
      <c r="H43" s="149" t="s">
        <v>1066</v>
      </c>
      <c r="I43" s="149" t="s">
        <v>984</v>
      </c>
      <c r="J43" s="151">
        <v>3.937</v>
      </c>
    </row>
    <row r="44">
      <c r="A44" s="148" t="s">
        <v>929</v>
      </c>
      <c r="B44" s="149" t="s">
        <v>790</v>
      </c>
      <c r="C44" s="149" t="s">
        <v>35</v>
      </c>
      <c r="D44" s="148"/>
      <c r="E44" s="150"/>
      <c r="F44" s="149" t="s">
        <v>1067</v>
      </c>
      <c r="G44" s="149" t="s">
        <v>1048</v>
      </c>
      <c r="H44" s="149" t="s">
        <v>1068</v>
      </c>
      <c r="I44" s="150" t="s">
        <v>984</v>
      </c>
      <c r="J44" s="161">
        <v>3.69</v>
      </c>
    </row>
    <row r="45">
      <c r="A45" s="148" t="s">
        <v>927</v>
      </c>
      <c r="B45" s="149" t="s">
        <v>562</v>
      </c>
      <c r="C45" s="149" t="s">
        <v>35</v>
      </c>
      <c r="D45" s="148"/>
      <c r="E45" s="150"/>
      <c r="F45" s="152" t="s">
        <v>1069</v>
      </c>
      <c r="G45" s="149"/>
      <c r="H45" s="149" t="s">
        <v>1070</v>
      </c>
      <c r="I45" s="153" t="s">
        <v>984</v>
      </c>
      <c r="J45" s="158">
        <v>22001.0</v>
      </c>
    </row>
    <row r="46">
      <c r="A46" s="148" t="s">
        <v>927</v>
      </c>
      <c r="B46" s="153" t="s">
        <v>561</v>
      </c>
      <c r="C46" s="153" t="s">
        <v>35</v>
      </c>
      <c r="D46" s="148"/>
      <c r="E46" s="150"/>
      <c r="F46" s="152" t="s">
        <v>1071</v>
      </c>
      <c r="G46" s="149"/>
      <c r="H46" s="149" t="s">
        <v>1072</v>
      </c>
      <c r="I46" s="153" t="s">
        <v>984</v>
      </c>
      <c r="J46" s="158">
        <v>7794.0</v>
      </c>
    </row>
    <row r="47">
      <c r="A47" s="148" t="s">
        <v>927</v>
      </c>
      <c r="B47" s="153" t="s">
        <v>558</v>
      </c>
      <c r="C47" s="153" t="s">
        <v>35</v>
      </c>
      <c r="D47" s="148"/>
      <c r="E47" s="150"/>
      <c r="F47" s="152" t="s">
        <v>1073</v>
      </c>
      <c r="G47" s="149"/>
      <c r="H47" s="150" t="s">
        <v>1074</v>
      </c>
      <c r="I47" s="154" t="s">
        <v>984</v>
      </c>
      <c r="J47" s="155">
        <v>5737.0</v>
      </c>
    </row>
    <row r="48">
      <c r="A48" s="148" t="s">
        <v>927</v>
      </c>
      <c r="B48" s="153" t="s">
        <v>557</v>
      </c>
      <c r="C48" s="153" t="s">
        <v>35</v>
      </c>
      <c r="D48" s="148"/>
      <c r="E48" s="150"/>
      <c r="F48" s="152" t="s">
        <v>1075</v>
      </c>
      <c r="G48" s="149"/>
      <c r="H48" s="149" t="s">
        <v>1076</v>
      </c>
      <c r="I48" s="154" t="s">
        <v>984</v>
      </c>
      <c r="J48" s="155">
        <v>5373.0</v>
      </c>
    </row>
    <row r="49">
      <c r="A49" s="148" t="s">
        <v>927</v>
      </c>
      <c r="B49" s="154" t="s">
        <v>559</v>
      </c>
      <c r="C49" s="154" t="s">
        <v>35</v>
      </c>
      <c r="D49" s="148"/>
      <c r="E49" s="150"/>
      <c r="F49" s="152" t="s">
        <v>1077</v>
      </c>
      <c r="G49" s="150"/>
      <c r="H49" s="150" t="s">
        <v>1078</v>
      </c>
      <c r="I49" s="154" t="s">
        <v>984</v>
      </c>
      <c r="J49" s="155">
        <v>4999.0</v>
      </c>
    </row>
    <row r="50">
      <c r="A50" s="148" t="s">
        <v>927</v>
      </c>
      <c r="B50" s="153" t="s">
        <v>556</v>
      </c>
      <c r="C50" s="153" t="s">
        <v>35</v>
      </c>
      <c r="D50" s="148"/>
      <c r="E50" s="150"/>
      <c r="F50" s="152" t="s">
        <v>1079</v>
      </c>
      <c r="G50" s="149"/>
      <c r="H50" s="149" t="s">
        <v>1080</v>
      </c>
      <c r="I50" s="154" t="s">
        <v>984</v>
      </c>
      <c r="J50" s="155">
        <v>3339.0</v>
      </c>
    </row>
    <row r="51">
      <c r="A51" s="148" t="s">
        <v>927</v>
      </c>
      <c r="B51" s="153" t="s">
        <v>560</v>
      </c>
      <c r="C51" s="153" t="s">
        <v>35</v>
      </c>
      <c r="D51" s="148"/>
      <c r="E51" s="150"/>
      <c r="F51" s="152" t="s">
        <v>1081</v>
      </c>
      <c r="G51" s="149"/>
      <c r="H51" s="149" t="s">
        <v>1082</v>
      </c>
      <c r="I51" s="153" t="s">
        <v>984</v>
      </c>
      <c r="J51" s="158">
        <v>2681.0</v>
      </c>
    </row>
    <row r="52">
      <c r="A52" s="148" t="s">
        <v>929</v>
      </c>
      <c r="B52" s="149" t="s">
        <v>809</v>
      </c>
      <c r="C52" s="149" t="s">
        <v>35</v>
      </c>
      <c r="D52" s="148"/>
      <c r="E52" s="150" t="s">
        <v>1083</v>
      </c>
      <c r="F52" s="149" t="s">
        <v>1084</v>
      </c>
      <c r="G52" s="149" t="s">
        <v>1028</v>
      </c>
      <c r="H52" s="149" t="s">
        <v>1085</v>
      </c>
      <c r="I52" s="149" t="s">
        <v>984</v>
      </c>
      <c r="J52" s="151">
        <v>14.9</v>
      </c>
    </row>
    <row r="53">
      <c r="A53" s="148" t="s">
        <v>929</v>
      </c>
      <c r="B53" s="149" t="s">
        <v>811</v>
      </c>
      <c r="C53" s="162" t="s">
        <v>36</v>
      </c>
      <c r="D53" s="148" t="s">
        <v>926</v>
      </c>
      <c r="E53" s="150" t="s">
        <v>100</v>
      </c>
      <c r="F53" s="149" t="s">
        <v>1086</v>
      </c>
      <c r="G53" s="149" t="s">
        <v>1087</v>
      </c>
      <c r="H53" s="149" t="s">
        <v>1088</v>
      </c>
      <c r="I53" s="150" t="s">
        <v>984</v>
      </c>
      <c r="J53" s="160">
        <v>31500.0</v>
      </c>
    </row>
    <row r="54">
      <c r="A54" s="148" t="s">
        <v>929</v>
      </c>
      <c r="B54" s="150" t="s">
        <v>843</v>
      </c>
      <c r="C54" s="148" t="s">
        <v>36</v>
      </c>
      <c r="D54" s="148" t="s">
        <v>926</v>
      </c>
      <c r="E54" s="150" t="s">
        <v>121</v>
      </c>
      <c r="F54" s="149" t="s">
        <v>1089</v>
      </c>
      <c r="G54" s="150" t="s">
        <v>1090</v>
      </c>
      <c r="H54" s="150" t="s">
        <v>1091</v>
      </c>
      <c r="I54" s="150" t="s">
        <v>984</v>
      </c>
      <c r="J54" s="160">
        <v>1408.0</v>
      </c>
    </row>
    <row r="55">
      <c r="A55" s="148" t="s">
        <v>929</v>
      </c>
      <c r="B55" s="149" t="s">
        <v>810</v>
      </c>
      <c r="C55" s="162" t="s">
        <v>36</v>
      </c>
      <c r="D55" s="148" t="s">
        <v>926</v>
      </c>
      <c r="E55" s="150" t="s">
        <v>100</v>
      </c>
      <c r="F55" s="149" t="s">
        <v>1092</v>
      </c>
      <c r="G55" s="149" t="s">
        <v>1093</v>
      </c>
      <c r="H55" s="149" t="s">
        <v>1094</v>
      </c>
      <c r="I55" s="149" t="s">
        <v>984</v>
      </c>
      <c r="J55" s="151">
        <v>742.1</v>
      </c>
    </row>
    <row r="56">
      <c r="A56" s="148" t="s">
        <v>929</v>
      </c>
      <c r="B56" s="149" t="s">
        <v>812</v>
      </c>
      <c r="C56" s="162" t="s">
        <v>36</v>
      </c>
      <c r="D56" s="148" t="s">
        <v>926</v>
      </c>
      <c r="E56" s="150" t="s">
        <v>107</v>
      </c>
      <c r="F56" s="149" t="s">
        <v>1095</v>
      </c>
      <c r="G56" s="149" t="s">
        <v>1096</v>
      </c>
      <c r="H56" s="149" t="s">
        <v>1097</v>
      </c>
      <c r="I56" s="150" t="s">
        <v>984</v>
      </c>
      <c r="J56" s="161">
        <v>19.0</v>
      </c>
    </row>
    <row r="57">
      <c r="A57" s="148" t="s">
        <v>927</v>
      </c>
      <c r="B57" s="153" t="s">
        <v>563</v>
      </c>
      <c r="C57" s="162" t="s">
        <v>36</v>
      </c>
      <c r="D57" s="148" t="s">
        <v>926</v>
      </c>
      <c r="E57" s="150" t="s">
        <v>40</v>
      </c>
      <c r="F57" s="149" t="s">
        <v>1098</v>
      </c>
      <c r="G57" s="149"/>
      <c r="H57" s="149" t="s">
        <v>1099</v>
      </c>
      <c r="I57" s="154" t="s">
        <v>984</v>
      </c>
      <c r="J57" s="155">
        <v>6019.0</v>
      </c>
    </row>
    <row r="58">
      <c r="A58" s="148" t="s">
        <v>928</v>
      </c>
      <c r="B58" s="149" t="s">
        <v>762</v>
      </c>
      <c r="C58" s="149" t="s">
        <v>1100</v>
      </c>
      <c r="D58" s="148" t="s">
        <v>926</v>
      </c>
      <c r="E58" s="150" t="s">
        <v>926</v>
      </c>
      <c r="F58" s="149" t="s">
        <v>992</v>
      </c>
      <c r="G58" s="149" t="s">
        <v>993</v>
      </c>
      <c r="H58" s="149" t="s">
        <v>993</v>
      </c>
      <c r="I58" s="149" t="s">
        <v>984</v>
      </c>
      <c r="J58" s="157">
        <v>164000.0</v>
      </c>
    </row>
    <row r="59">
      <c r="A59" s="148" t="s">
        <v>929</v>
      </c>
      <c r="B59" s="149" t="s">
        <v>813</v>
      </c>
      <c r="C59" s="149" t="s">
        <v>37</v>
      </c>
      <c r="D59" s="148"/>
      <c r="E59" s="150"/>
      <c r="F59" s="149" t="s">
        <v>1101</v>
      </c>
      <c r="G59" s="149" t="s">
        <v>1102</v>
      </c>
      <c r="H59" s="149" t="s">
        <v>1103</v>
      </c>
      <c r="I59" s="149" t="s">
        <v>984</v>
      </c>
      <c r="J59" s="157">
        <v>2960.0</v>
      </c>
    </row>
    <row r="60">
      <c r="A60" s="148" t="s">
        <v>929</v>
      </c>
      <c r="B60" s="149" t="s">
        <v>817</v>
      </c>
      <c r="C60" s="149" t="s">
        <v>37</v>
      </c>
      <c r="D60" s="148"/>
      <c r="E60" s="150"/>
      <c r="F60" s="149" t="s">
        <v>1104</v>
      </c>
      <c r="G60" s="149" t="s">
        <v>1028</v>
      </c>
      <c r="H60" s="149" t="s">
        <v>1105</v>
      </c>
      <c r="I60" s="150" t="s">
        <v>984</v>
      </c>
      <c r="J60" s="161">
        <v>675.6</v>
      </c>
    </row>
    <row r="61">
      <c r="A61" s="148" t="s">
        <v>929</v>
      </c>
      <c r="B61" s="149" t="s">
        <v>816</v>
      </c>
      <c r="C61" s="149" t="s">
        <v>37</v>
      </c>
      <c r="D61" s="148"/>
      <c r="E61" s="150"/>
      <c r="F61" s="149" t="s">
        <v>1106</v>
      </c>
      <c r="G61" s="149" t="s">
        <v>1107</v>
      </c>
      <c r="H61" s="149" t="s">
        <v>1108</v>
      </c>
      <c r="I61" s="150" t="s">
        <v>984</v>
      </c>
      <c r="J61" s="161">
        <v>360.0</v>
      </c>
    </row>
    <row r="62">
      <c r="A62" s="148" t="s">
        <v>929</v>
      </c>
      <c r="B62" s="149" t="s">
        <v>818</v>
      </c>
      <c r="C62" s="149" t="s">
        <v>37</v>
      </c>
      <c r="D62" s="148"/>
      <c r="E62" s="150"/>
      <c r="F62" s="149" t="s">
        <v>1109</v>
      </c>
      <c r="G62" s="149" t="s">
        <v>1110</v>
      </c>
      <c r="H62" s="149" t="s">
        <v>1111</v>
      </c>
      <c r="I62" s="150" t="s">
        <v>984</v>
      </c>
      <c r="J62" s="161">
        <v>285.0</v>
      </c>
    </row>
    <row r="63">
      <c r="A63" s="148" t="s">
        <v>929</v>
      </c>
      <c r="B63" s="149" t="s">
        <v>815</v>
      </c>
      <c r="C63" s="149" t="s">
        <v>37</v>
      </c>
      <c r="D63" s="148"/>
      <c r="E63" s="150"/>
      <c r="F63" s="152" t="s">
        <v>1112</v>
      </c>
      <c r="G63" s="149" t="s">
        <v>1113</v>
      </c>
      <c r="H63" s="149" t="s">
        <v>1061</v>
      </c>
      <c r="I63" s="150" t="s">
        <v>984</v>
      </c>
      <c r="J63" s="161">
        <v>44.2</v>
      </c>
    </row>
    <row r="64">
      <c r="A64" s="148" t="s">
        <v>929</v>
      </c>
      <c r="B64" s="149" t="s">
        <v>814</v>
      </c>
      <c r="C64" s="149" t="s">
        <v>37</v>
      </c>
      <c r="D64" s="148"/>
      <c r="E64" s="150"/>
      <c r="F64" s="149" t="s">
        <v>1114</v>
      </c>
      <c r="G64" s="149" t="s">
        <v>1115</v>
      </c>
      <c r="H64" s="149" t="s">
        <v>1116</v>
      </c>
      <c r="I64" s="149" t="s">
        <v>984</v>
      </c>
      <c r="J64" s="151">
        <v>10.29</v>
      </c>
    </row>
    <row r="65">
      <c r="A65" s="148" t="s">
        <v>933</v>
      </c>
      <c r="B65" s="149" t="s">
        <v>37</v>
      </c>
      <c r="C65" s="149" t="s">
        <v>37</v>
      </c>
      <c r="D65" s="148"/>
      <c r="E65" s="150"/>
      <c r="F65" s="149" t="s">
        <v>992</v>
      </c>
      <c r="G65" s="149" t="s">
        <v>993</v>
      </c>
      <c r="H65" s="149" t="s">
        <v>993</v>
      </c>
      <c r="I65" s="150" t="s">
        <v>984</v>
      </c>
      <c r="J65" s="160">
        <v>190000.0</v>
      </c>
    </row>
    <row r="66">
      <c r="A66" s="148" t="s">
        <v>933</v>
      </c>
      <c r="B66" s="149" t="s">
        <v>49</v>
      </c>
      <c r="C66" s="149" t="s">
        <v>49</v>
      </c>
      <c r="D66" s="148"/>
      <c r="E66" s="150"/>
      <c r="F66" s="149" t="s">
        <v>992</v>
      </c>
      <c r="G66" s="149" t="s">
        <v>993</v>
      </c>
      <c r="H66" s="149" t="s">
        <v>993</v>
      </c>
      <c r="I66" s="149" t="s">
        <v>984</v>
      </c>
      <c r="J66" s="157">
        <v>6172.0</v>
      </c>
    </row>
    <row r="67">
      <c r="A67" s="148" t="s">
        <v>929</v>
      </c>
      <c r="B67" s="149" t="s">
        <v>853</v>
      </c>
      <c r="C67" s="149" t="s">
        <v>1117</v>
      </c>
      <c r="D67" s="148" t="s">
        <v>926</v>
      </c>
      <c r="E67" s="150" t="s">
        <v>926</v>
      </c>
      <c r="F67" s="149" t="s">
        <v>1118</v>
      </c>
      <c r="G67" s="149" t="s">
        <v>1119</v>
      </c>
      <c r="H67" s="149" t="s">
        <v>1120</v>
      </c>
      <c r="I67" s="149" t="s">
        <v>984</v>
      </c>
      <c r="J67" s="151">
        <v>3.0</v>
      </c>
    </row>
    <row r="68">
      <c r="A68" s="148" t="s">
        <v>933</v>
      </c>
      <c r="B68" s="149" t="s">
        <v>52</v>
      </c>
      <c r="C68" s="149" t="s">
        <v>52</v>
      </c>
      <c r="D68" s="148"/>
      <c r="E68" s="150"/>
      <c r="F68" s="149" t="s">
        <v>992</v>
      </c>
      <c r="G68" s="149" t="s">
        <v>993</v>
      </c>
      <c r="H68" s="149" t="s">
        <v>993</v>
      </c>
      <c r="I68" s="149" t="s">
        <v>984</v>
      </c>
      <c r="J68" s="151">
        <v>90.0</v>
      </c>
    </row>
    <row r="69">
      <c r="A69" s="148" t="s">
        <v>929</v>
      </c>
      <c r="B69" s="149" t="s">
        <v>819</v>
      </c>
      <c r="C69" s="149" t="s">
        <v>54</v>
      </c>
      <c r="D69" s="148"/>
      <c r="E69" s="150"/>
      <c r="F69" s="152" t="s">
        <v>1121</v>
      </c>
      <c r="G69" s="149" t="s">
        <v>1122</v>
      </c>
      <c r="H69" s="149" t="s">
        <v>1123</v>
      </c>
      <c r="I69" s="149" t="s">
        <v>984</v>
      </c>
      <c r="J69" s="151">
        <v>620.0</v>
      </c>
    </row>
    <row r="70">
      <c r="A70" s="148" t="s">
        <v>929</v>
      </c>
      <c r="B70" s="149" t="s">
        <v>821</v>
      </c>
      <c r="C70" s="149" t="s">
        <v>56</v>
      </c>
      <c r="D70" s="148"/>
      <c r="E70" s="150"/>
      <c r="F70" s="152" t="s">
        <v>1124</v>
      </c>
      <c r="G70" s="149" t="s">
        <v>1125</v>
      </c>
      <c r="H70" s="149" t="s">
        <v>1126</v>
      </c>
      <c r="I70" s="149" t="s">
        <v>984</v>
      </c>
      <c r="J70" s="157">
        <v>3605.0</v>
      </c>
    </row>
    <row r="71">
      <c r="A71" s="148" t="s">
        <v>929</v>
      </c>
      <c r="B71" s="149" t="s">
        <v>820</v>
      </c>
      <c r="C71" s="149" t="s">
        <v>56</v>
      </c>
      <c r="D71" s="148"/>
      <c r="E71" s="150"/>
      <c r="F71" s="149" t="s">
        <v>1127</v>
      </c>
      <c r="G71" s="149" t="s">
        <v>1128</v>
      </c>
      <c r="H71" s="149" t="s">
        <v>1063</v>
      </c>
      <c r="I71" s="150" t="s">
        <v>984</v>
      </c>
      <c r="J71" s="161">
        <v>242.2</v>
      </c>
    </row>
    <row r="72">
      <c r="A72" s="148" t="s">
        <v>933</v>
      </c>
      <c r="B72" s="149" t="s">
        <v>56</v>
      </c>
      <c r="C72" s="149" t="s">
        <v>56</v>
      </c>
      <c r="D72" s="148"/>
      <c r="E72" s="150"/>
      <c r="F72" s="149" t="s">
        <v>992</v>
      </c>
      <c r="G72" s="149" t="s">
        <v>993</v>
      </c>
      <c r="H72" s="149" t="s">
        <v>993</v>
      </c>
      <c r="I72" s="149" t="s">
        <v>984</v>
      </c>
      <c r="J72" s="151">
        <v>0.0</v>
      </c>
    </row>
    <row r="73">
      <c r="A73" s="148" t="s">
        <v>927</v>
      </c>
      <c r="B73" s="153" t="s">
        <v>565</v>
      </c>
      <c r="C73" s="149" t="s">
        <v>56</v>
      </c>
      <c r="D73" s="148"/>
      <c r="E73" s="150"/>
      <c r="F73" s="149" t="s">
        <v>1129</v>
      </c>
      <c r="G73" s="149"/>
      <c r="H73" s="149" t="s">
        <v>1130</v>
      </c>
      <c r="I73" s="153" t="s">
        <v>984</v>
      </c>
      <c r="J73" s="158">
        <v>12877.0</v>
      </c>
    </row>
    <row r="74">
      <c r="A74" s="148" t="s">
        <v>927</v>
      </c>
      <c r="B74" s="153" t="s">
        <v>566</v>
      </c>
      <c r="C74" s="153" t="s">
        <v>56</v>
      </c>
      <c r="D74" s="148"/>
      <c r="E74" s="150"/>
      <c r="F74" s="152" t="s">
        <v>1131</v>
      </c>
      <c r="G74" s="149"/>
      <c r="H74" s="149" t="s">
        <v>1132</v>
      </c>
      <c r="I74" s="153" t="s">
        <v>984</v>
      </c>
      <c r="J74" s="156">
        <v>202.0</v>
      </c>
    </row>
    <row r="75">
      <c r="A75" s="148" t="s">
        <v>927</v>
      </c>
      <c r="B75" s="153" t="s">
        <v>564</v>
      </c>
      <c r="C75" s="153" t="s">
        <v>56</v>
      </c>
      <c r="D75" s="148"/>
      <c r="E75" s="150"/>
      <c r="F75" s="152" t="s">
        <v>1133</v>
      </c>
      <c r="G75" s="149"/>
      <c r="H75" s="149" t="s">
        <v>1134</v>
      </c>
      <c r="I75" s="153" t="s">
        <v>984</v>
      </c>
      <c r="J75" s="156">
        <v>152.0</v>
      </c>
    </row>
    <row r="76">
      <c r="A76" s="148" t="s">
        <v>930</v>
      </c>
      <c r="B76" s="163" t="s">
        <v>591</v>
      </c>
      <c r="C76" s="163" t="s">
        <v>58</v>
      </c>
      <c r="D76" s="164"/>
      <c r="E76" s="150"/>
      <c r="F76" s="149" t="s">
        <v>992</v>
      </c>
      <c r="G76" s="149"/>
      <c r="H76" s="149" t="s">
        <v>1135</v>
      </c>
      <c r="I76" s="153" t="s">
        <v>984</v>
      </c>
      <c r="J76" s="158">
        <v>38931.0</v>
      </c>
    </row>
    <row r="77">
      <c r="A77" s="148" t="s">
        <v>929</v>
      </c>
      <c r="B77" s="149" t="s">
        <v>822</v>
      </c>
      <c r="C77" s="149" t="s">
        <v>64</v>
      </c>
      <c r="D77" s="148"/>
      <c r="E77" s="150"/>
      <c r="F77" s="152" t="s">
        <v>1136</v>
      </c>
      <c r="G77" s="149" t="s">
        <v>1137</v>
      </c>
      <c r="H77" s="149" t="s">
        <v>1138</v>
      </c>
      <c r="I77" s="149" t="s">
        <v>984</v>
      </c>
      <c r="J77" s="157">
        <v>3350.0</v>
      </c>
    </row>
    <row r="78">
      <c r="A78" s="148" t="s">
        <v>929</v>
      </c>
      <c r="B78" s="149" t="s">
        <v>825</v>
      </c>
      <c r="C78" s="149" t="s">
        <v>64</v>
      </c>
      <c r="D78" s="148"/>
      <c r="E78" s="150"/>
      <c r="F78" s="149" t="s">
        <v>1139</v>
      </c>
      <c r="G78" s="149" t="s">
        <v>1140</v>
      </c>
      <c r="H78" s="149" t="s">
        <v>1140</v>
      </c>
      <c r="I78" s="149" t="s">
        <v>984</v>
      </c>
      <c r="J78" s="151">
        <v>833.0</v>
      </c>
    </row>
    <row r="79">
      <c r="A79" s="148" t="s">
        <v>929</v>
      </c>
      <c r="B79" s="149" t="s">
        <v>826</v>
      </c>
      <c r="C79" s="149" t="s">
        <v>64</v>
      </c>
      <c r="D79" s="148"/>
      <c r="E79" s="150"/>
      <c r="F79" s="152" t="s">
        <v>1141</v>
      </c>
      <c r="G79" s="149" t="s">
        <v>1142</v>
      </c>
      <c r="H79" s="149" t="s">
        <v>1034</v>
      </c>
      <c r="I79" s="150" t="s">
        <v>984</v>
      </c>
      <c r="J79" s="161">
        <v>78.2</v>
      </c>
    </row>
    <row r="80">
      <c r="A80" s="148" t="s">
        <v>929</v>
      </c>
      <c r="B80" s="149" t="s">
        <v>823</v>
      </c>
      <c r="C80" s="149" t="s">
        <v>64</v>
      </c>
      <c r="D80" s="148"/>
      <c r="E80" s="150"/>
      <c r="F80" s="152" t="s">
        <v>1143</v>
      </c>
      <c r="G80" s="149" t="s">
        <v>1144</v>
      </c>
      <c r="H80" s="149" t="s">
        <v>1144</v>
      </c>
      <c r="I80" s="149" t="s">
        <v>984</v>
      </c>
      <c r="J80" s="151">
        <v>28.88</v>
      </c>
    </row>
    <row r="81">
      <c r="A81" s="148" t="s">
        <v>929</v>
      </c>
      <c r="B81" s="149" t="s">
        <v>824</v>
      </c>
      <c r="C81" s="149" t="s">
        <v>64</v>
      </c>
      <c r="D81" s="148"/>
      <c r="E81" s="150"/>
      <c r="F81" s="152" t="s">
        <v>1145</v>
      </c>
      <c r="G81" s="149" t="s">
        <v>1146</v>
      </c>
      <c r="H81" s="149" t="s">
        <v>1147</v>
      </c>
      <c r="I81" s="150" t="s">
        <v>984</v>
      </c>
      <c r="J81" s="161">
        <v>0.0</v>
      </c>
    </row>
    <row r="82">
      <c r="A82" s="148" t="s">
        <v>927</v>
      </c>
      <c r="B82" s="154" t="s">
        <v>568</v>
      </c>
      <c r="C82" s="154" t="s">
        <v>64</v>
      </c>
      <c r="D82" s="148"/>
      <c r="E82" s="150"/>
      <c r="F82" s="152" t="s">
        <v>1148</v>
      </c>
      <c r="G82" s="150"/>
      <c r="H82" s="150" t="s">
        <v>1149</v>
      </c>
      <c r="I82" s="153" t="s">
        <v>984</v>
      </c>
      <c r="J82" s="158">
        <v>2710.0</v>
      </c>
    </row>
    <row r="83">
      <c r="A83" s="148" t="s">
        <v>927</v>
      </c>
      <c r="B83" s="153" t="s">
        <v>567</v>
      </c>
      <c r="C83" s="153" t="s">
        <v>64</v>
      </c>
      <c r="D83" s="148"/>
      <c r="E83" s="150"/>
      <c r="F83" s="152" t="s">
        <v>1150</v>
      </c>
      <c r="G83" s="149"/>
      <c r="H83" s="149" t="s">
        <v>1151</v>
      </c>
      <c r="I83" s="153" t="s">
        <v>984</v>
      </c>
      <c r="J83" s="158">
        <v>1598.0</v>
      </c>
    </row>
    <row r="84">
      <c r="A84" s="148" t="s">
        <v>927</v>
      </c>
      <c r="B84" s="153" t="s">
        <v>569</v>
      </c>
      <c r="C84" s="153" t="s">
        <v>64</v>
      </c>
      <c r="D84" s="148"/>
      <c r="E84" s="150"/>
      <c r="F84" s="152" t="s">
        <v>1152</v>
      </c>
      <c r="G84" s="149"/>
      <c r="H84" s="149" t="s">
        <v>1153</v>
      </c>
      <c r="I84" s="154" t="s">
        <v>984</v>
      </c>
      <c r="J84" s="165">
        <v>994.6</v>
      </c>
    </row>
    <row r="85">
      <c r="A85" s="148" t="s">
        <v>928</v>
      </c>
      <c r="B85" s="149" t="s">
        <v>763</v>
      </c>
      <c r="C85" s="149" t="s">
        <v>65</v>
      </c>
      <c r="D85" s="148"/>
      <c r="E85" s="150"/>
      <c r="F85" s="149" t="s">
        <v>992</v>
      </c>
      <c r="G85" s="149" t="s">
        <v>993</v>
      </c>
      <c r="H85" s="149" t="s">
        <v>993</v>
      </c>
      <c r="I85" s="149" t="s">
        <v>984</v>
      </c>
      <c r="J85" s="151">
        <v>0.903</v>
      </c>
    </row>
    <row r="86">
      <c r="A86" s="148" t="s">
        <v>929</v>
      </c>
      <c r="B86" s="149" t="s">
        <v>827</v>
      </c>
      <c r="C86" s="149" t="s">
        <v>68</v>
      </c>
      <c r="D86" s="148"/>
      <c r="E86" s="150"/>
      <c r="F86" s="152" t="s">
        <v>1154</v>
      </c>
      <c r="G86" s="149" t="s">
        <v>1155</v>
      </c>
      <c r="H86" s="149" t="s">
        <v>1155</v>
      </c>
      <c r="I86" s="149" t="s">
        <v>984</v>
      </c>
      <c r="J86" s="151">
        <v>14.77</v>
      </c>
    </row>
    <row r="87">
      <c r="A87" s="148" t="s">
        <v>929</v>
      </c>
      <c r="B87" s="149" t="s">
        <v>828</v>
      </c>
      <c r="C87" s="149" t="s">
        <v>74</v>
      </c>
      <c r="D87" s="148"/>
      <c r="E87" s="150"/>
      <c r="F87" s="149" t="s">
        <v>1156</v>
      </c>
      <c r="G87" s="149" t="s">
        <v>1157</v>
      </c>
      <c r="H87" s="149" t="s">
        <v>1158</v>
      </c>
      <c r="I87" s="149" t="s">
        <v>984</v>
      </c>
      <c r="J87" s="151">
        <v>11.0</v>
      </c>
    </row>
    <row r="88">
      <c r="A88" s="148" t="s">
        <v>929</v>
      </c>
      <c r="B88" s="149" t="s">
        <v>831</v>
      </c>
      <c r="C88" s="149" t="s">
        <v>76</v>
      </c>
      <c r="D88" s="148"/>
      <c r="E88" s="150"/>
      <c r="F88" s="149" t="s">
        <v>1159</v>
      </c>
      <c r="G88" s="149" t="s">
        <v>1160</v>
      </c>
      <c r="H88" s="149" t="s">
        <v>1161</v>
      </c>
      <c r="I88" s="150" t="s">
        <v>984</v>
      </c>
      <c r="J88" s="160">
        <v>5555.0</v>
      </c>
    </row>
    <row r="89">
      <c r="A89" s="148" t="s">
        <v>929</v>
      </c>
      <c r="B89" s="150" t="s">
        <v>832</v>
      </c>
      <c r="C89" s="150" t="s">
        <v>76</v>
      </c>
      <c r="D89" s="148"/>
      <c r="E89" s="150"/>
      <c r="F89" s="149" t="s">
        <v>1162</v>
      </c>
      <c r="G89" s="150" t="s">
        <v>1163</v>
      </c>
      <c r="H89" s="149" t="s">
        <v>1164</v>
      </c>
      <c r="I89" s="149" t="s">
        <v>984</v>
      </c>
      <c r="J89" s="157">
        <v>1717.0</v>
      </c>
    </row>
    <row r="90">
      <c r="A90" s="148" t="s">
        <v>929</v>
      </c>
      <c r="B90" s="149" t="s">
        <v>833</v>
      </c>
      <c r="C90" s="149" t="s">
        <v>76</v>
      </c>
      <c r="D90" s="148"/>
      <c r="E90" s="150"/>
      <c r="F90" s="149" t="s">
        <v>1165</v>
      </c>
      <c r="G90" s="149" t="s">
        <v>1166</v>
      </c>
      <c r="H90" s="149" t="s">
        <v>1167</v>
      </c>
      <c r="I90" s="150" t="s">
        <v>984</v>
      </c>
      <c r="J90" s="161">
        <v>616.0</v>
      </c>
    </row>
    <row r="91">
      <c r="A91" s="148" t="s">
        <v>929</v>
      </c>
      <c r="B91" s="149" t="s">
        <v>834</v>
      </c>
      <c r="C91" s="149" t="s">
        <v>76</v>
      </c>
      <c r="D91" s="148"/>
      <c r="E91" s="150"/>
      <c r="F91" s="149" t="s">
        <v>1168</v>
      </c>
      <c r="G91" s="149" t="s">
        <v>1169</v>
      </c>
      <c r="H91" s="149" t="s">
        <v>1108</v>
      </c>
      <c r="I91" s="150" t="s">
        <v>984</v>
      </c>
      <c r="J91" s="161">
        <v>66.0</v>
      </c>
    </row>
    <row r="92">
      <c r="A92" s="148" t="s">
        <v>929</v>
      </c>
      <c r="B92" s="149" t="s">
        <v>830</v>
      </c>
      <c r="C92" s="149" t="s">
        <v>76</v>
      </c>
      <c r="D92" s="148"/>
      <c r="E92" s="150"/>
      <c r="F92" s="149" t="s">
        <v>1170</v>
      </c>
      <c r="G92" s="149" t="s">
        <v>1107</v>
      </c>
      <c r="H92" s="149" t="s">
        <v>1171</v>
      </c>
      <c r="I92" s="150" t="s">
        <v>984</v>
      </c>
      <c r="J92" s="161">
        <v>51.66</v>
      </c>
    </row>
    <row r="93">
      <c r="A93" s="148" t="s">
        <v>929</v>
      </c>
      <c r="B93" s="149" t="s">
        <v>829</v>
      </c>
      <c r="C93" s="149" t="s">
        <v>76</v>
      </c>
      <c r="D93" s="148"/>
      <c r="E93" s="150"/>
      <c r="F93" s="149" t="s">
        <v>1172</v>
      </c>
      <c r="G93" s="149" t="s">
        <v>1173</v>
      </c>
      <c r="H93" s="149" t="s">
        <v>1037</v>
      </c>
      <c r="I93" s="149" t="s">
        <v>984</v>
      </c>
      <c r="J93" s="151">
        <v>24.63</v>
      </c>
    </row>
    <row r="94">
      <c r="A94" s="148" t="s">
        <v>929</v>
      </c>
      <c r="B94" s="149" t="s">
        <v>835</v>
      </c>
      <c r="C94" s="149" t="s">
        <v>76</v>
      </c>
      <c r="D94" s="148"/>
      <c r="E94" s="150"/>
      <c r="F94" s="149" t="s">
        <v>1174</v>
      </c>
      <c r="G94" s="149" t="s">
        <v>1175</v>
      </c>
      <c r="H94" s="149" t="s">
        <v>1176</v>
      </c>
      <c r="I94" s="149" t="s">
        <v>984</v>
      </c>
      <c r="J94" s="151">
        <v>23.98</v>
      </c>
    </row>
    <row r="95">
      <c r="A95" s="148" t="s">
        <v>930</v>
      </c>
      <c r="B95" s="153" t="s">
        <v>592</v>
      </c>
      <c r="C95" s="153" t="s">
        <v>76</v>
      </c>
      <c r="D95" s="148"/>
      <c r="E95" s="150"/>
      <c r="F95" s="149" t="s">
        <v>992</v>
      </c>
      <c r="G95" s="149"/>
      <c r="H95" s="149" t="s">
        <v>1177</v>
      </c>
      <c r="I95" s="153" t="s">
        <v>984</v>
      </c>
      <c r="J95" s="158">
        <v>44899.0</v>
      </c>
    </row>
    <row r="96">
      <c r="A96" s="148" t="s">
        <v>929</v>
      </c>
      <c r="B96" s="149" t="s">
        <v>836</v>
      </c>
      <c r="C96" s="149" t="s">
        <v>77</v>
      </c>
      <c r="D96" s="148"/>
      <c r="E96" s="150"/>
      <c r="F96" s="152" t="s">
        <v>1178</v>
      </c>
      <c r="G96" s="149" t="s">
        <v>1179</v>
      </c>
      <c r="H96" s="149" t="s">
        <v>1180</v>
      </c>
      <c r="I96" s="149" t="s">
        <v>984</v>
      </c>
      <c r="J96" s="151">
        <v>93.0</v>
      </c>
    </row>
    <row r="97">
      <c r="A97" s="148" t="s">
        <v>927</v>
      </c>
      <c r="B97" s="149" t="s">
        <v>570</v>
      </c>
      <c r="C97" s="149" t="s">
        <v>77</v>
      </c>
      <c r="D97" s="148"/>
      <c r="E97" s="150"/>
      <c r="F97" s="149" t="s">
        <v>1181</v>
      </c>
      <c r="G97" s="149"/>
      <c r="H97" s="149" t="s">
        <v>1182</v>
      </c>
      <c r="I97" s="154" t="s">
        <v>984</v>
      </c>
      <c r="J97" s="155">
        <v>16239.0</v>
      </c>
    </row>
    <row r="98">
      <c r="A98" s="148" t="s">
        <v>927</v>
      </c>
      <c r="B98" s="153" t="s">
        <v>571</v>
      </c>
      <c r="C98" s="163" t="s">
        <v>77</v>
      </c>
      <c r="D98" s="164"/>
      <c r="E98" s="150"/>
      <c r="F98" s="149" t="s">
        <v>1183</v>
      </c>
      <c r="G98" s="149"/>
      <c r="H98" s="149" t="s">
        <v>1184</v>
      </c>
      <c r="I98" s="154" t="s">
        <v>984</v>
      </c>
      <c r="J98" s="155">
        <v>3042.0</v>
      </c>
    </row>
    <row r="99">
      <c r="A99" s="148" t="s">
        <v>929</v>
      </c>
      <c r="B99" s="149" t="s">
        <v>837</v>
      </c>
      <c r="C99" s="149" t="s">
        <v>81</v>
      </c>
      <c r="D99" s="148"/>
      <c r="E99" s="150"/>
      <c r="F99" s="149" t="s">
        <v>1185</v>
      </c>
      <c r="G99" s="149" t="s">
        <v>993</v>
      </c>
      <c r="H99" s="149" t="s">
        <v>993</v>
      </c>
      <c r="I99" s="149" t="s">
        <v>984</v>
      </c>
      <c r="J99" s="151">
        <v>197.0</v>
      </c>
    </row>
    <row r="100">
      <c r="A100" s="148" t="s">
        <v>927</v>
      </c>
      <c r="B100" s="153" t="s">
        <v>572</v>
      </c>
      <c r="C100" s="153" t="s">
        <v>81</v>
      </c>
      <c r="D100" s="148"/>
      <c r="E100" s="150"/>
      <c r="F100" s="152" t="s">
        <v>1186</v>
      </c>
      <c r="G100" s="149"/>
      <c r="H100" s="149" t="s">
        <v>1187</v>
      </c>
      <c r="I100" s="154" t="s">
        <v>984</v>
      </c>
      <c r="J100" s="155">
        <v>6875.0</v>
      </c>
    </row>
    <row r="101">
      <c r="A101" s="148" t="s">
        <v>929</v>
      </c>
      <c r="B101" s="149" t="s">
        <v>838</v>
      </c>
      <c r="C101" s="162" t="s">
        <v>82</v>
      </c>
      <c r="D101" s="148" t="s">
        <v>926</v>
      </c>
      <c r="E101" s="150" t="s">
        <v>926</v>
      </c>
      <c r="F101" s="149" t="s">
        <v>1188</v>
      </c>
      <c r="G101" s="149" t="s">
        <v>1189</v>
      </c>
      <c r="H101" s="149" t="s">
        <v>1190</v>
      </c>
      <c r="I101" s="149" t="s">
        <v>984</v>
      </c>
      <c r="J101" s="151">
        <v>15.0</v>
      </c>
    </row>
    <row r="102">
      <c r="A102" s="148" t="s">
        <v>929</v>
      </c>
      <c r="B102" s="149" t="s">
        <v>839</v>
      </c>
      <c r="C102" s="149" t="s">
        <v>85</v>
      </c>
      <c r="D102" s="148"/>
      <c r="E102" s="150"/>
      <c r="F102" s="149" t="s">
        <v>1191</v>
      </c>
      <c r="G102" s="149" t="s">
        <v>1192</v>
      </c>
      <c r="H102" s="149" t="s">
        <v>1193</v>
      </c>
      <c r="I102" s="149" t="s">
        <v>984</v>
      </c>
      <c r="J102" s="151">
        <v>525.0</v>
      </c>
    </row>
    <row r="103">
      <c r="A103" s="148" t="s">
        <v>933</v>
      </c>
      <c r="B103" s="149" t="s">
        <v>105</v>
      </c>
      <c r="C103" s="149" t="s">
        <v>105</v>
      </c>
      <c r="D103" s="148"/>
      <c r="E103" s="150"/>
      <c r="F103" s="149" t="s">
        <v>992</v>
      </c>
      <c r="G103" s="149" t="s">
        <v>993</v>
      </c>
      <c r="H103" s="149" t="s">
        <v>993</v>
      </c>
      <c r="I103" s="149" t="s">
        <v>984</v>
      </c>
      <c r="J103" s="157">
        <v>13562.0</v>
      </c>
    </row>
    <row r="104">
      <c r="A104" s="148" t="s">
        <v>929</v>
      </c>
      <c r="B104" s="149" t="s">
        <v>840</v>
      </c>
      <c r="C104" s="149" t="s">
        <v>106</v>
      </c>
      <c r="D104" s="148"/>
      <c r="E104" s="150"/>
      <c r="F104" s="149" t="s">
        <v>1194</v>
      </c>
      <c r="G104" s="149" t="s">
        <v>1195</v>
      </c>
      <c r="H104" s="149" t="s">
        <v>1196</v>
      </c>
      <c r="I104" s="150" t="s">
        <v>984</v>
      </c>
      <c r="J104" s="160">
        <v>1170.0</v>
      </c>
    </row>
    <row r="105">
      <c r="A105" s="148" t="s">
        <v>928</v>
      </c>
      <c r="B105" s="150" t="s">
        <v>764</v>
      </c>
      <c r="C105" s="150" t="s">
        <v>116</v>
      </c>
      <c r="D105" s="148"/>
      <c r="E105" s="150"/>
      <c r="F105" s="150" t="s">
        <v>992</v>
      </c>
      <c r="G105" s="150" t="s">
        <v>993</v>
      </c>
      <c r="H105" s="150" t="s">
        <v>993</v>
      </c>
      <c r="I105" s="150" t="s">
        <v>984</v>
      </c>
      <c r="J105" s="161">
        <v>0.33</v>
      </c>
    </row>
    <row r="106">
      <c r="A106" s="148" t="s">
        <v>930</v>
      </c>
      <c r="B106" s="166" t="s">
        <v>593</v>
      </c>
      <c r="C106" s="166" t="s">
        <v>120</v>
      </c>
      <c r="D106" s="164"/>
      <c r="E106" s="150"/>
      <c r="F106" s="150" t="s">
        <v>992</v>
      </c>
      <c r="G106" s="150"/>
      <c r="H106" s="150" t="s">
        <v>1197</v>
      </c>
      <c r="I106" s="153" t="s">
        <v>984</v>
      </c>
      <c r="J106" s="158">
        <v>52020.0</v>
      </c>
    </row>
    <row r="107">
      <c r="A107" s="148" t="s">
        <v>929</v>
      </c>
      <c r="B107" s="150" t="s">
        <v>842</v>
      </c>
      <c r="C107" s="150" t="s">
        <v>121</v>
      </c>
      <c r="D107" s="148"/>
      <c r="E107" s="150"/>
      <c r="F107" s="150" t="s">
        <v>1198</v>
      </c>
      <c r="G107" s="150" t="s">
        <v>1199</v>
      </c>
      <c r="H107" s="150" t="s">
        <v>1200</v>
      </c>
      <c r="I107" s="150" t="s">
        <v>984</v>
      </c>
      <c r="J107" s="160">
        <v>1908.0</v>
      </c>
    </row>
    <row r="108">
      <c r="A108" s="148" t="s">
        <v>929</v>
      </c>
      <c r="B108" s="150" t="s">
        <v>841</v>
      </c>
      <c r="C108" s="150" t="s">
        <v>121</v>
      </c>
      <c r="D108" s="148"/>
      <c r="E108" s="150"/>
      <c r="F108" s="150" t="s">
        <v>1201</v>
      </c>
      <c r="G108" s="150" t="s">
        <v>1202</v>
      </c>
      <c r="H108" s="150" t="s">
        <v>1203</v>
      </c>
      <c r="I108" s="149" t="s">
        <v>984</v>
      </c>
      <c r="J108" s="157">
        <v>1234.0</v>
      </c>
    </row>
    <row r="109">
      <c r="A109" s="148" t="s">
        <v>929</v>
      </c>
      <c r="B109" s="150" t="s">
        <v>844</v>
      </c>
      <c r="C109" s="150" t="s">
        <v>121</v>
      </c>
      <c r="D109" s="148"/>
      <c r="E109" s="150"/>
      <c r="F109" s="150" t="s">
        <v>1204</v>
      </c>
      <c r="G109" s="150" t="s">
        <v>1096</v>
      </c>
      <c r="H109" s="150" t="s">
        <v>1034</v>
      </c>
      <c r="I109" s="149" t="s">
        <v>984</v>
      </c>
      <c r="J109" s="151">
        <v>440.0</v>
      </c>
    </row>
    <row r="110">
      <c r="A110" s="148" t="s">
        <v>929</v>
      </c>
      <c r="B110" s="150" t="s">
        <v>845</v>
      </c>
      <c r="C110" s="150" t="s">
        <v>123</v>
      </c>
      <c r="D110" s="148"/>
      <c r="E110" s="150"/>
      <c r="F110" s="167" t="s">
        <v>1205</v>
      </c>
      <c r="G110" s="150" t="s">
        <v>1113</v>
      </c>
      <c r="H110" s="150" t="s">
        <v>1155</v>
      </c>
      <c r="I110" s="149" t="s">
        <v>984</v>
      </c>
      <c r="J110" s="151">
        <v>1.0</v>
      </c>
    </row>
    <row r="111">
      <c r="A111" s="148" t="s">
        <v>929</v>
      </c>
      <c r="B111" s="150" t="s">
        <v>848</v>
      </c>
      <c r="C111" s="150" t="s">
        <v>125</v>
      </c>
      <c r="D111" s="148"/>
      <c r="E111" s="150"/>
      <c r="F111" s="150" t="s">
        <v>1206</v>
      </c>
      <c r="G111" s="150" t="s">
        <v>1207</v>
      </c>
      <c r="H111" s="150" t="s">
        <v>993</v>
      </c>
      <c r="I111" s="150" t="s">
        <v>984</v>
      </c>
      <c r="J111" s="161">
        <v>223.0</v>
      </c>
    </row>
    <row r="112">
      <c r="A112" s="148" t="s">
        <v>929</v>
      </c>
      <c r="B112" s="150" t="s">
        <v>846</v>
      </c>
      <c r="C112" s="150" t="s">
        <v>125</v>
      </c>
      <c r="D112" s="148"/>
      <c r="E112" s="150"/>
      <c r="F112" s="150" t="s">
        <v>1208</v>
      </c>
      <c r="G112" s="150" t="s">
        <v>1140</v>
      </c>
      <c r="H112" s="150" t="s">
        <v>987</v>
      </c>
      <c r="I112" s="149" t="s">
        <v>984</v>
      </c>
      <c r="J112" s="151">
        <v>125.0</v>
      </c>
    </row>
    <row r="113">
      <c r="A113" s="148" t="s">
        <v>929</v>
      </c>
      <c r="B113" s="150" t="s">
        <v>847</v>
      </c>
      <c r="C113" s="150" t="s">
        <v>125</v>
      </c>
      <c r="D113" s="148"/>
      <c r="E113" s="150"/>
      <c r="F113" s="150" t="s">
        <v>1209</v>
      </c>
      <c r="G113" s="150" t="s">
        <v>1210</v>
      </c>
      <c r="H113" s="150" t="s">
        <v>1211</v>
      </c>
      <c r="I113" s="150" t="s">
        <v>984</v>
      </c>
      <c r="J113" s="161">
        <v>123.0</v>
      </c>
    </row>
    <row r="114">
      <c r="A114" s="148" t="s">
        <v>927</v>
      </c>
      <c r="B114" s="150" t="s">
        <v>573</v>
      </c>
      <c r="C114" s="150" t="s">
        <v>128</v>
      </c>
      <c r="D114" s="164"/>
      <c r="E114" s="150"/>
      <c r="F114" s="167" t="s">
        <v>1212</v>
      </c>
      <c r="G114" s="150"/>
      <c r="H114" s="150" t="s">
        <v>1213</v>
      </c>
      <c r="I114" s="153" t="s">
        <v>984</v>
      </c>
      <c r="J114" s="158">
        <v>13025.0</v>
      </c>
    </row>
    <row r="115">
      <c r="A115" s="148" t="s">
        <v>928</v>
      </c>
      <c r="B115" s="150" t="s">
        <v>767</v>
      </c>
      <c r="C115" s="150" t="s">
        <v>129</v>
      </c>
      <c r="D115" s="148"/>
      <c r="E115" s="150"/>
      <c r="F115" s="150" t="s">
        <v>992</v>
      </c>
      <c r="G115" s="150" t="s">
        <v>993</v>
      </c>
      <c r="H115" s="150" t="s">
        <v>993</v>
      </c>
      <c r="I115" s="149" t="s">
        <v>984</v>
      </c>
      <c r="J115" s="157">
        <v>2903.0</v>
      </c>
    </row>
    <row r="116">
      <c r="A116" s="148" t="s">
        <v>928</v>
      </c>
      <c r="B116" s="150" t="s">
        <v>332</v>
      </c>
      <c r="C116" s="150" t="s">
        <v>129</v>
      </c>
      <c r="D116" s="148"/>
      <c r="E116" s="150"/>
      <c r="F116" s="150" t="s">
        <v>992</v>
      </c>
      <c r="G116" s="150" t="s">
        <v>993</v>
      </c>
      <c r="H116" s="150" t="s">
        <v>993</v>
      </c>
      <c r="I116" s="150" t="s">
        <v>984</v>
      </c>
      <c r="J116" s="161">
        <v>30.0</v>
      </c>
    </row>
    <row r="117">
      <c r="A117" s="148" t="s">
        <v>928</v>
      </c>
      <c r="B117" s="150" t="s">
        <v>765</v>
      </c>
      <c r="C117" s="150" t="s">
        <v>129</v>
      </c>
      <c r="D117" s="148"/>
      <c r="E117" s="150"/>
      <c r="F117" s="150" t="s">
        <v>992</v>
      </c>
      <c r="G117" s="150" t="s">
        <v>993</v>
      </c>
      <c r="H117" s="150" t="s">
        <v>993</v>
      </c>
      <c r="I117" s="150" t="s">
        <v>984</v>
      </c>
      <c r="J117" s="161">
        <v>15.02</v>
      </c>
    </row>
    <row r="118">
      <c r="A118" s="148" t="s">
        <v>928</v>
      </c>
      <c r="B118" s="150" t="s">
        <v>766</v>
      </c>
      <c r="C118" s="150" t="s">
        <v>129</v>
      </c>
      <c r="D118" s="148"/>
      <c r="E118" s="150"/>
      <c r="F118" s="150" t="s">
        <v>992</v>
      </c>
      <c r="G118" s="150" t="s">
        <v>993</v>
      </c>
      <c r="H118" s="150" t="s">
        <v>993</v>
      </c>
      <c r="I118" s="149" t="s">
        <v>984</v>
      </c>
      <c r="J118" s="151">
        <v>12.34</v>
      </c>
    </row>
    <row r="119">
      <c r="A119" s="148" t="s">
        <v>927</v>
      </c>
      <c r="B119" s="154" t="s">
        <v>574</v>
      </c>
      <c r="C119" s="154" t="s">
        <v>129</v>
      </c>
      <c r="D119" s="148"/>
      <c r="E119" s="150"/>
      <c r="F119" s="150" t="s">
        <v>1214</v>
      </c>
      <c r="G119" s="150"/>
      <c r="H119" s="150" t="s">
        <v>1215</v>
      </c>
      <c r="I119" s="153" t="s">
        <v>984</v>
      </c>
      <c r="J119" s="158">
        <v>9707.0</v>
      </c>
    </row>
    <row r="120">
      <c r="A120" s="148" t="s">
        <v>929</v>
      </c>
      <c r="B120" s="150" t="s">
        <v>849</v>
      </c>
      <c r="C120" s="150" t="s">
        <v>134</v>
      </c>
      <c r="D120" s="148"/>
      <c r="E120" s="150"/>
      <c r="F120" s="150" t="s">
        <v>1216</v>
      </c>
      <c r="G120" s="150" t="s">
        <v>1217</v>
      </c>
      <c r="H120" s="150" t="s">
        <v>1218</v>
      </c>
      <c r="I120" s="149" t="s">
        <v>984</v>
      </c>
      <c r="J120" s="151">
        <v>506.4</v>
      </c>
    </row>
    <row r="121">
      <c r="A121" s="148" t="s">
        <v>929</v>
      </c>
      <c r="B121" s="150" t="s">
        <v>850</v>
      </c>
      <c r="C121" s="150" t="s">
        <v>134</v>
      </c>
      <c r="D121" s="148"/>
      <c r="E121" s="150"/>
      <c r="F121" s="150" t="s">
        <v>1219</v>
      </c>
      <c r="G121" s="150" t="s">
        <v>1220</v>
      </c>
      <c r="H121" s="150" t="s">
        <v>1221</v>
      </c>
      <c r="I121" s="150" t="s">
        <v>984</v>
      </c>
      <c r="J121" s="161">
        <v>122.3</v>
      </c>
    </row>
    <row r="122">
      <c r="A122" s="148" t="s">
        <v>929</v>
      </c>
      <c r="B122" s="150" t="s">
        <v>851</v>
      </c>
      <c r="C122" s="150" t="s">
        <v>135</v>
      </c>
      <c r="D122" s="148"/>
      <c r="E122" s="150"/>
      <c r="F122" s="167" t="s">
        <v>1222</v>
      </c>
      <c r="G122" s="150" t="s">
        <v>1223</v>
      </c>
      <c r="H122" s="150" t="s">
        <v>1224</v>
      </c>
      <c r="I122" s="150" t="s">
        <v>984</v>
      </c>
      <c r="J122" s="161">
        <v>352.0</v>
      </c>
    </row>
    <row r="123">
      <c r="A123" s="148" t="s">
        <v>933</v>
      </c>
      <c r="B123" s="150" t="s">
        <v>137</v>
      </c>
      <c r="C123" s="150" t="s">
        <v>137</v>
      </c>
      <c r="D123" s="148"/>
      <c r="E123" s="150"/>
      <c r="F123" s="150" t="s">
        <v>992</v>
      </c>
      <c r="G123" s="150" t="s">
        <v>993</v>
      </c>
      <c r="H123" s="150" t="s">
        <v>993</v>
      </c>
      <c r="I123" s="150" t="s">
        <v>984</v>
      </c>
      <c r="J123" s="160">
        <v>46351.0</v>
      </c>
    </row>
    <row r="124">
      <c r="A124" s="148" t="s">
        <v>929</v>
      </c>
      <c r="B124" s="150" t="s">
        <v>852</v>
      </c>
      <c r="C124" s="150" t="s">
        <v>138</v>
      </c>
      <c r="D124" s="148"/>
      <c r="E124" s="150"/>
      <c r="F124" s="167" t="s">
        <v>1225</v>
      </c>
      <c r="G124" s="150" t="s">
        <v>993</v>
      </c>
      <c r="H124" s="150" t="s">
        <v>993</v>
      </c>
      <c r="I124" s="150" t="s">
        <v>984</v>
      </c>
      <c r="J124" s="161">
        <v>131.0</v>
      </c>
    </row>
    <row r="125">
      <c r="A125" s="148" t="s">
        <v>929</v>
      </c>
      <c r="B125" s="150" t="s">
        <v>856</v>
      </c>
      <c r="C125" s="150" t="s">
        <v>139</v>
      </c>
      <c r="D125" s="148"/>
      <c r="E125" s="150"/>
      <c r="F125" s="150" t="s">
        <v>1226</v>
      </c>
      <c r="G125" s="150" t="s">
        <v>1037</v>
      </c>
      <c r="H125" s="150" t="s">
        <v>1035</v>
      </c>
      <c r="I125" s="149" t="s">
        <v>984</v>
      </c>
      <c r="J125" s="151">
        <v>23.52</v>
      </c>
    </row>
    <row r="126">
      <c r="A126" s="148" t="s">
        <v>929</v>
      </c>
      <c r="B126" s="150" t="s">
        <v>855</v>
      </c>
      <c r="C126" s="150" t="s">
        <v>139</v>
      </c>
      <c r="D126" s="148"/>
      <c r="E126" s="150"/>
      <c r="F126" s="167" t="s">
        <v>1227</v>
      </c>
      <c r="G126" s="150" t="s">
        <v>993</v>
      </c>
      <c r="H126" s="150" t="s">
        <v>1061</v>
      </c>
      <c r="I126" s="150" t="s">
        <v>984</v>
      </c>
      <c r="J126" s="161">
        <v>10.59</v>
      </c>
    </row>
    <row r="127">
      <c r="A127" s="148" t="s">
        <v>929</v>
      </c>
      <c r="B127" s="150" t="s">
        <v>854</v>
      </c>
      <c r="C127" s="150" t="s">
        <v>139</v>
      </c>
      <c r="D127" s="148"/>
      <c r="E127" s="150"/>
      <c r="F127" s="150" t="s">
        <v>1228</v>
      </c>
      <c r="G127" s="150" t="s">
        <v>1229</v>
      </c>
      <c r="H127" s="150" t="s">
        <v>1063</v>
      </c>
      <c r="I127" s="150" t="s">
        <v>984</v>
      </c>
      <c r="J127" s="161">
        <v>0.0</v>
      </c>
    </row>
    <row r="128">
      <c r="A128" s="148" t="s">
        <v>928</v>
      </c>
      <c r="B128" s="150" t="s">
        <v>769</v>
      </c>
      <c r="C128" s="150" t="s">
        <v>139</v>
      </c>
      <c r="D128" s="148"/>
      <c r="E128" s="150"/>
      <c r="F128" s="150" t="s">
        <v>992</v>
      </c>
      <c r="G128" s="150" t="s">
        <v>993</v>
      </c>
      <c r="H128" s="150" t="s">
        <v>993</v>
      </c>
      <c r="I128" s="150" t="s">
        <v>984</v>
      </c>
      <c r="J128" s="161">
        <v>82.7</v>
      </c>
    </row>
    <row r="129">
      <c r="A129" s="148" t="s">
        <v>928</v>
      </c>
      <c r="B129" s="150" t="s">
        <v>768</v>
      </c>
      <c r="C129" s="150" t="s">
        <v>139</v>
      </c>
      <c r="D129" s="148"/>
      <c r="E129" s="150"/>
      <c r="F129" s="150" t="s">
        <v>992</v>
      </c>
      <c r="G129" s="150" t="s">
        <v>993</v>
      </c>
      <c r="H129" s="150" t="s">
        <v>993</v>
      </c>
      <c r="I129" s="149" t="s">
        <v>984</v>
      </c>
      <c r="J129" s="151">
        <v>2.0</v>
      </c>
    </row>
    <row r="130">
      <c r="A130" s="148" t="s">
        <v>933</v>
      </c>
      <c r="B130" s="150" t="s">
        <v>139</v>
      </c>
      <c r="C130" s="150" t="s">
        <v>139</v>
      </c>
      <c r="D130" s="148"/>
      <c r="E130" s="150"/>
      <c r="F130" s="150" t="s">
        <v>992</v>
      </c>
      <c r="G130" s="150" t="s">
        <v>993</v>
      </c>
      <c r="H130" s="150" t="s">
        <v>993</v>
      </c>
      <c r="I130" s="149" t="s">
        <v>984</v>
      </c>
      <c r="J130" s="157">
        <v>61245.0</v>
      </c>
    </row>
    <row r="131">
      <c r="A131" s="148" t="s">
        <v>927</v>
      </c>
      <c r="B131" s="154" t="s">
        <v>576</v>
      </c>
      <c r="C131" s="154" t="s">
        <v>139</v>
      </c>
      <c r="D131" s="148"/>
      <c r="E131" s="150"/>
      <c r="F131" s="150" t="s">
        <v>1230</v>
      </c>
      <c r="G131" s="150"/>
      <c r="H131" s="150" t="s">
        <v>1231</v>
      </c>
      <c r="I131" s="153" t="s">
        <v>984</v>
      </c>
      <c r="J131" s="158">
        <v>9164.0</v>
      </c>
    </row>
    <row r="132">
      <c r="A132" s="148" t="s">
        <v>927</v>
      </c>
      <c r="B132" s="154" t="s">
        <v>575</v>
      </c>
      <c r="C132" s="154" t="s">
        <v>139</v>
      </c>
      <c r="D132" s="148"/>
      <c r="E132" s="150"/>
      <c r="F132" s="167" t="s">
        <v>1232</v>
      </c>
      <c r="G132" s="150"/>
      <c r="H132" s="150" t="s">
        <v>1233</v>
      </c>
      <c r="I132" s="153" t="s">
        <v>984</v>
      </c>
      <c r="J132" s="156">
        <v>25.0</v>
      </c>
    </row>
    <row r="133">
      <c r="A133" s="148" t="s">
        <v>929</v>
      </c>
      <c r="B133" s="150" t="s">
        <v>881</v>
      </c>
      <c r="C133" s="150" t="s">
        <v>271</v>
      </c>
      <c r="D133" s="148" t="s">
        <v>942</v>
      </c>
      <c r="E133" s="150" t="s">
        <v>952</v>
      </c>
      <c r="F133" s="150" t="s">
        <v>1234</v>
      </c>
      <c r="G133" s="150" t="s">
        <v>1235</v>
      </c>
      <c r="H133" s="150" t="s">
        <v>1236</v>
      </c>
      <c r="I133" s="149" t="s">
        <v>984</v>
      </c>
      <c r="J133" s="157">
        <v>555450.0</v>
      </c>
    </row>
    <row r="134">
      <c r="A134" s="148" t="s">
        <v>929</v>
      </c>
      <c r="B134" s="150" t="s">
        <v>865</v>
      </c>
      <c r="C134" s="150" t="s">
        <v>271</v>
      </c>
      <c r="D134" s="148" t="s">
        <v>956</v>
      </c>
      <c r="E134" s="148" t="s">
        <v>951</v>
      </c>
      <c r="F134" s="150" t="s">
        <v>1237</v>
      </c>
      <c r="G134" s="150" t="s">
        <v>1238</v>
      </c>
      <c r="H134" s="150" t="s">
        <v>1239</v>
      </c>
      <c r="I134" s="150" t="s">
        <v>984</v>
      </c>
      <c r="J134" s="160">
        <v>48237.0</v>
      </c>
    </row>
    <row r="135">
      <c r="A135" s="148" t="s">
        <v>929</v>
      </c>
      <c r="B135" s="150" t="s">
        <v>862</v>
      </c>
      <c r="C135" s="150" t="s">
        <v>271</v>
      </c>
      <c r="D135" s="148" t="s">
        <v>956</v>
      </c>
      <c r="E135" s="150" t="s">
        <v>957</v>
      </c>
      <c r="F135" s="150" t="s">
        <v>1240</v>
      </c>
      <c r="G135" s="150" t="s">
        <v>1241</v>
      </c>
      <c r="H135" s="150" t="s">
        <v>1242</v>
      </c>
      <c r="I135" s="150" t="s">
        <v>984</v>
      </c>
      <c r="J135" s="160">
        <v>19211.0</v>
      </c>
    </row>
    <row r="136">
      <c r="A136" s="148" t="s">
        <v>929</v>
      </c>
      <c r="B136" s="150" t="s">
        <v>871</v>
      </c>
      <c r="C136" s="150" t="s">
        <v>271</v>
      </c>
      <c r="D136" s="148" t="s">
        <v>956</v>
      </c>
      <c r="E136" s="148" t="s">
        <v>956</v>
      </c>
      <c r="F136" s="150" t="s">
        <v>1243</v>
      </c>
      <c r="G136" s="150" t="s">
        <v>1244</v>
      </c>
      <c r="H136" s="150" t="s">
        <v>1245</v>
      </c>
      <c r="I136" s="149" t="s">
        <v>984</v>
      </c>
      <c r="J136" s="157">
        <v>11869.0</v>
      </c>
    </row>
    <row r="137">
      <c r="A137" s="148" t="s">
        <v>929</v>
      </c>
      <c r="B137" s="150" t="s">
        <v>880</v>
      </c>
      <c r="C137" s="150" t="s">
        <v>271</v>
      </c>
      <c r="D137" s="148" t="s">
        <v>950</v>
      </c>
      <c r="E137" s="148" t="s">
        <v>950</v>
      </c>
      <c r="F137" s="150" t="s">
        <v>1246</v>
      </c>
      <c r="G137" s="150" t="s">
        <v>1247</v>
      </c>
      <c r="H137" s="150" t="s">
        <v>1248</v>
      </c>
      <c r="I137" s="149" t="s">
        <v>984</v>
      </c>
      <c r="J137" s="157">
        <v>11509.0</v>
      </c>
    </row>
    <row r="138">
      <c r="A138" s="148" t="s">
        <v>929</v>
      </c>
      <c r="B138" s="150" t="s">
        <v>874</v>
      </c>
      <c r="C138" s="150" t="s">
        <v>271</v>
      </c>
      <c r="D138" s="148" t="s">
        <v>942</v>
      </c>
      <c r="E138" s="150" t="s">
        <v>100</v>
      </c>
      <c r="F138" s="150" t="s">
        <v>1249</v>
      </c>
      <c r="G138" s="150" t="s">
        <v>1250</v>
      </c>
      <c r="H138" s="150" t="s">
        <v>1251</v>
      </c>
      <c r="I138" s="150" t="s">
        <v>984</v>
      </c>
      <c r="J138" s="160">
        <v>9480.0</v>
      </c>
    </row>
    <row r="139">
      <c r="A139" s="148" t="s">
        <v>929</v>
      </c>
      <c r="B139" s="150" t="s">
        <v>858</v>
      </c>
      <c r="C139" s="150" t="s">
        <v>271</v>
      </c>
      <c r="D139" s="148" t="s">
        <v>942</v>
      </c>
      <c r="E139" s="150" t="s">
        <v>937</v>
      </c>
      <c r="F139" s="150" t="s">
        <v>1252</v>
      </c>
      <c r="G139" s="150" t="s">
        <v>1253</v>
      </c>
      <c r="H139" s="150" t="s">
        <v>1254</v>
      </c>
      <c r="I139" s="149" t="s">
        <v>984</v>
      </c>
      <c r="J139" s="157">
        <v>8485.0</v>
      </c>
    </row>
    <row r="140">
      <c r="A140" s="148" t="s">
        <v>929</v>
      </c>
      <c r="B140" s="150" t="s">
        <v>860</v>
      </c>
      <c r="C140" s="150" t="s">
        <v>271</v>
      </c>
      <c r="D140" s="148" t="s">
        <v>942</v>
      </c>
      <c r="E140" s="150" t="s">
        <v>937</v>
      </c>
      <c r="F140" s="150" t="s">
        <v>1255</v>
      </c>
      <c r="G140" s="150" t="s">
        <v>1256</v>
      </c>
      <c r="H140" s="150" t="s">
        <v>1257</v>
      </c>
      <c r="I140" s="150" t="s">
        <v>984</v>
      </c>
      <c r="J140" s="160">
        <v>3634.0</v>
      </c>
    </row>
    <row r="141">
      <c r="A141" s="148" t="s">
        <v>929</v>
      </c>
      <c r="B141" s="150" t="s">
        <v>870</v>
      </c>
      <c r="C141" s="150" t="s">
        <v>271</v>
      </c>
      <c r="D141" s="148" t="s">
        <v>942</v>
      </c>
      <c r="E141" s="150" t="s">
        <v>948</v>
      </c>
      <c r="F141" s="150" t="s">
        <v>1258</v>
      </c>
      <c r="G141" s="150" t="s">
        <v>1259</v>
      </c>
      <c r="H141" s="150" t="s">
        <v>1260</v>
      </c>
      <c r="I141" s="149" t="s">
        <v>984</v>
      </c>
      <c r="J141" s="157">
        <v>1900.0</v>
      </c>
    </row>
    <row r="142">
      <c r="A142" s="148" t="s">
        <v>929</v>
      </c>
      <c r="B142" s="150" t="s">
        <v>857</v>
      </c>
      <c r="C142" s="150" t="s">
        <v>271</v>
      </c>
      <c r="D142" s="148" t="s">
        <v>942</v>
      </c>
      <c r="E142" s="150" t="s">
        <v>949</v>
      </c>
      <c r="F142" s="150" t="s">
        <v>1261</v>
      </c>
      <c r="G142" s="150" t="s">
        <v>1016</v>
      </c>
      <c r="H142" s="150" t="s">
        <v>1262</v>
      </c>
      <c r="I142" s="149" t="s">
        <v>984</v>
      </c>
      <c r="J142" s="157">
        <v>1485.0</v>
      </c>
    </row>
    <row r="143">
      <c r="A143" s="148" t="s">
        <v>929</v>
      </c>
      <c r="B143" s="149" t="s">
        <v>873</v>
      </c>
      <c r="C143" s="149" t="s">
        <v>271</v>
      </c>
      <c r="D143" s="148" t="s">
        <v>942</v>
      </c>
      <c r="E143" s="150" t="s">
        <v>100</v>
      </c>
      <c r="F143" s="149" t="s">
        <v>1263</v>
      </c>
      <c r="G143" s="149" t="s">
        <v>1264</v>
      </c>
      <c r="H143" s="149" t="s">
        <v>1265</v>
      </c>
      <c r="I143" s="149" t="s">
        <v>984</v>
      </c>
      <c r="J143" s="151">
        <v>855.0</v>
      </c>
    </row>
    <row r="144">
      <c r="A144" s="148" t="s">
        <v>929</v>
      </c>
      <c r="B144" s="149" t="s">
        <v>878</v>
      </c>
      <c r="C144" s="149" t="s">
        <v>271</v>
      </c>
      <c r="D144" s="148" t="s">
        <v>942</v>
      </c>
      <c r="E144" s="150" t="s">
        <v>950</v>
      </c>
      <c r="F144" s="149" t="s">
        <v>1266</v>
      </c>
      <c r="G144" s="149" t="s">
        <v>1267</v>
      </c>
      <c r="H144" s="149" t="s">
        <v>1268</v>
      </c>
      <c r="I144" s="149" t="s">
        <v>984</v>
      </c>
      <c r="J144" s="151">
        <v>716.2</v>
      </c>
    </row>
    <row r="145">
      <c r="A145" s="148" t="s">
        <v>929</v>
      </c>
      <c r="B145" s="149" t="s">
        <v>876</v>
      </c>
      <c r="C145" s="149" t="s">
        <v>271</v>
      </c>
      <c r="D145" s="148" t="s">
        <v>942</v>
      </c>
      <c r="E145" s="150" t="s">
        <v>945</v>
      </c>
      <c r="F145" s="149" t="s">
        <v>1269</v>
      </c>
      <c r="G145" s="149" t="s">
        <v>1270</v>
      </c>
      <c r="H145" s="149" t="s">
        <v>1271</v>
      </c>
      <c r="I145" s="149" t="s">
        <v>984</v>
      </c>
      <c r="J145" s="151">
        <v>481.9</v>
      </c>
    </row>
    <row r="146">
      <c r="A146" s="148" t="s">
        <v>929</v>
      </c>
      <c r="B146" s="149" t="s">
        <v>863</v>
      </c>
      <c r="C146" s="150" t="s">
        <v>271</v>
      </c>
      <c r="D146" s="148" t="s">
        <v>942</v>
      </c>
      <c r="E146" s="148" t="s">
        <v>942</v>
      </c>
      <c r="F146" s="149" t="s">
        <v>1272</v>
      </c>
      <c r="G146" s="149" t="s">
        <v>1273</v>
      </c>
      <c r="H146" s="149" t="s">
        <v>1274</v>
      </c>
      <c r="I146" s="149" t="s">
        <v>984</v>
      </c>
      <c r="J146" s="151">
        <v>256.0</v>
      </c>
    </row>
    <row r="147">
      <c r="A147" s="148" t="s">
        <v>929</v>
      </c>
      <c r="B147" s="149" t="s">
        <v>864</v>
      </c>
      <c r="C147" s="150" t="s">
        <v>271</v>
      </c>
      <c r="D147" s="148" t="s">
        <v>942</v>
      </c>
      <c r="E147" s="150" t="s">
        <v>951</v>
      </c>
      <c r="F147" s="149" t="s">
        <v>1275</v>
      </c>
      <c r="G147" s="149" t="s">
        <v>1276</v>
      </c>
      <c r="H147" s="149" t="s">
        <v>1128</v>
      </c>
      <c r="I147" s="149" t="s">
        <v>984</v>
      </c>
      <c r="J147" s="151">
        <v>160.5</v>
      </c>
    </row>
    <row r="148">
      <c r="A148" s="148" t="s">
        <v>929</v>
      </c>
      <c r="B148" s="149" t="s">
        <v>867</v>
      </c>
      <c r="C148" s="149" t="s">
        <v>271</v>
      </c>
      <c r="D148" s="148" t="s">
        <v>956</v>
      </c>
      <c r="E148" s="150" t="s">
        <v>954</v>
      </c>
      <c r="F148" s="149" t="s">
        <v>1277</v>
      </c>
      <c r="G148" s="149" t="s">
        <v>1278</v>
      </c>
      <c r="H148" s="149" t="s">
        <v>1019</v>
      </c>
      <c r="I148" s="149" t="s">
        <v>984</v>
      </c>
      <c r="J148" s="151">
        <v>78.53</v>
      </c>
    </row>
    <row r="149">
      <c r="A149" s="148" t="s">
        <v>929</v>
      </c>
      <c r="B149" s="149" t="s">
        <v>866</v>
      </c>
      <c r="C149" s="149" t="s">
        <v>271</v>
      </c>
      <c r="D149" s="148" t="s">
        <v>942</v>
      </c>
      <c r="E149" s="150" t="s">
        <v>946</v>
      </c>
      <c r="F149" s="149" t="s">
        <v>1279</v>
      </c>
      <c r="G149" s="149" t="s">
        <v>1041</v>
      </c>
      <c r="H149" s="149" t="s">
        <v>1280</v>
      </c>
      <c r="I149" s="149" t="s">
        <v>984</v>
      </c>
      <c r="J149" s="151">
        <v>71.5</v>
      </c>
    </row>
    <row r="150">
      <c r="A150" s="148" t="s">
        <v>929</v>
      </c>
      <c r="B150" s="149" t="s">
        <v>875</v>
      </c>
      <c r="C150" s="149" t="s">
        <v>271</v>
      </c>
      <c r="D150" s="148" t="s">
        <v>926</v>
      </c>
      <c r="E150" s="150" t="s">
        <v>100</v>
      </c>
      <c r="F150" s="149" t="s">
        <v>1281</v>
      </c>
      <c r="G150" s="149" t="s">
        <v>1282</v>
      </c>
      <c r="H150" s="149" t="s">
        <v>1283</v>
      </c>
      <c r="I150" s="149" t="s">
        <v>984</v>
      </c>
      <c r="J150" s="151">
        <v>62.84</v>
      </c>
    </row>
    <row r="151">
      <c r="A151" s="148" t="s">
        <v>929</v>
      </c>
      <c r="B151" s="149" t="s">
        <v>869</v>
      </c>
      <c r="C151" s="149" t="s">
        <v>271</v>
      </c>
      <c r="D151" s="148" t="s">
        <v>942</v>
      </c>
      <c r="E151" s="150" t="s">
        <v>1284</v>
      </c>
      <c r="F151" s="149" t="s">
        <v>1285</v>
      </c>
      <c r="G151" s="149" t="s">
        <v>1113</v>
      </c>
      <c r="H151" s="149" t="s">
        <v>1286</v>
      </c>
      <c r="I151" s="149" t="s">
        <v>984</v>
      </c>
      <c r="J151" s="151">
        <v>31.0</v>
      </c>
    </row>
    <row r="152">
      <c r="A152" s="148" t="s">
        <v>929</v>
      </c>
      <c r="B152" s="149" t="s">
        <v>868</v>
      </c>
      <c r="C152" s="149" t="s">
        <v>271</v>
      </c>
      <c r="D152" s="148" t="s">
        <v>942</v>
      </c>
      <c r="E152" s="150" t="s">
        <v>954</v>
      </c>
      <c r="F152" s="149" t="s">
        <v>1287</v>
      </c>
      <c r="G152" s="149" t="s">
        <v>1288</v>
      </c>
      <c r="H152" s="149" t="s">
        <v>1289</v>
      </c>
      <c r="I152" s="149" t="s">
        <v>984</v>
      </c>
      <c r="J152" s="151">
        <v>15.0</v>
      </c>
    </row>
    <row r="153">
      <c r="A153" s="148" t="s">
        <v>929</v>
      </c>
      <c r="B153" s="149" t="s">
        <v>861</v>
      </c>
      <c r="C153" s="149" t="s">
        <v>271</v>
      </c>
      <c r="D153" s="148" t="s">
        <v>956</v>
      </c>
      <c r="E153" s="150" t="s">
        <v>937</v>
      </c>
      <c r="F153" s="149" t="s">
        <v>1290</v>
      </c>
      <c r="G153" s="149" t="s">
        <v>1291</v>
      </c>
      <c r="H153" s="149" t="s">
        <v>1292</v>
      </c>
      <c r="I153" s="149" t="s">
        <v>984</v>
      </c>
      <c r="J153" s="151">
        <v>9.783</v>
      </c>
    </row>
    <row r="154">
      <c r="A154" s="148" t="s">
        <v>929</v>
      </c>
      <c r="B154" s="149" t="s">
        <v>872</v>
      </c>
      <c r="C154" s="149" t="s">
        <v>271</v>
      </c>
      <c r="D154" s="148" t="s">
        <v>942</v>
      </c>
      <c r="E154" s="150" t="s">
        <v>100</v>
      </c>
      <c r="F154" s="149" t="s">
        <v>1293</v>
      </c>
      <c r="G154" s="149" t="s">
        <v>1294</v>
      </c>
      <c r="H154" s="149" t="s">
        <v>1295</v>
      </c>
      <c r="I154" s="149" t="s">
        <v>984</v>
      </c>
      <c r="J154" s="151">
        <v>6.15</v>
      </c>
    </row>
    <row r="155">
      <c r="A155" s="148" t="s">
        <v>929</v>
      </c>
      <c r="B155" s="149" t="s">
        <v>877</v>
      </c>
      <c r="C155" s="149" t="s">
        <v>271</v>
      </c>
      <c r="D155" s="148" t="s">
        <v>942</v>
      </c>
      <c r="E155" s="150" t="s">
        <v>947</v>
      </c>
      <c r="F155" s="149" t="s">
        <v>1296</v>
      </c>
      <c r="G155" s="149" t="s">
        <v>1049</v>
      </c>
      <c r="H155" s="149" t="s">
        <v>1297</v>
      </c>
      <c r="I155" s="149" t="s">
        <v>984</v>
      </c>
      <c r="J155" s="151">
        <v>4.0</v>
      </c>
    </row>
    <row r="156">
      <c r="A156" s="148" t="s">
        <v>929</v>
      </c>
      <c r="B156" s="149" t="s">
        <v>879</v>
      </c>
      <c r="C156" s="149" t="s">
        <v>271</v>
      </c>
      <c r="D156" s="148" t="s">
        <v>942</v>
      </c>
      <c r="E156" s="150" t="s">
        <v>950</v>
      </c>
      <c r="F156" s="149" t="s">
        <v>1298</v>
      </c>
      <c r="G156" s="149" t="s">
        <v>1299</v>
      </c>
      <c r="H156" s="149" t="s">
        <v>1300</v>
      </c>
      <c r="I156" s="149" t="s">
        <v>984</v>
      </c>
      <c r="J156" s="151">
        <v>0.0</v>
      </c>
    </row>
    <row r="157">
      <c r="A157" s="148" t="s">
        <v>929</v>
      </c>
      <c r="B157" s="149" t="s">
        <v>859</v>
      </c>
      <c r="C157" s="149" t="s">
        <v>271</v>
      </c>
      <c r="D157" s="148" t="s">
        <v>942</v>
      </c>
      <c r="E157" s="150" t="s">
        <v>937</v>
      </c>
      <c r="F157" s="149" t="s">
        <v>1301</v>
      </c>
      <c r="G157" s="149" t="s">
        <v>1302</v>
      </c>
      <c r="H157" s="149" t="s">
        <v>1303</v>
      </c>
      <c r="I157" s="149" t="s">
        <v>984</v>
      </c>
      <c r="J157" s="151">
        <v>0.0</v>
      </c>
    </row>
    <row r="158">
      <c r="A158" s="148" t="s">
        <v>928</v>
      </c>
      <c r="B158" s="149" t="s">
        <v>777</v>
      </c>
      <c r="C158" s="149" t="s">
        <v>271</v>
      </c>
      <c r="D158" s="148"/>
      <c r="E158" s="150" t="s">
        <v>100</v>
      </c>
      <c r="F158" s="149" t="s">
        <v>992</v>
      </c>
      <c r="G158" s="149" t="s">
        <v>993</v>
      </c>
      <c r="H158" s="149" t="s">
        <v>993</v>
      </c>
      <c r="I158" s="149" t="s">
        <v>984</v>
      </c>
      <c r="J158" s="157">
        <v>10000.0</v>
      </c>
    </row>
    <row r="159">
      <c r="A159" s="148" t="s">
        <v>928</v>
      </c>
      <c r="B159" s="149" t="s">
        <v>770</v>
      </c>
      <c r="C159" s="149" t="s">
        <v>271</v>
      </c>
      <c r="D159" s="148"/>
      <c r="E159" s="150" t="s">
        <v>937</v>
      </c>
      <c r="F159" s="149" t="s">
        <v>992</v>
      </c>
      <c r="G159" s="149" t="s">
        <v>993</v>
      </c>
      <c r="H159" s="149" t="s">
        <v>993</v>
      </c>
      <c r="I159" s="149" t="s">
        <v>984</v>
      </c>
      <c r="J159" s="157">
        <v>8285.0</v>
      </c>
    </row>
    <row r="160">
      <c r="A160" s="148" t="s">
        <v>928</v>
      </c>
      <c r="B160" s="149" t="s">
        <v>775</v>
      </c>
      <c r="C160" s="149" t="s">
        <v>271</v>
      </c>
      <c r="D160" s="148" t="s">
        <v>942</v>
      </c>
      <c r="E160" s="150" t="s">
        <v>100</v>
      </c>
      <c r="F160" s="149" t="s">
        <v>992</v>
      </c>
      <c r="G160" s="149" t="s">
        <v>993</v>
      </c>
      <c r="H160" s="149" t="s">
        <v>993</v>
      </c>
      <c r="I160" s="149" t="s">
        <v>984</v>
      </c>
      <c r="J160" s="151">
        <v>73.0</v>
      </c>
    </row>
    <row r="161">
      <c r="A161" s="148" t="s">
        <v>928</v>
      </c>
      <c r="B161" s="149" t="s">
        <v>778</v>
      </c>
      <c r="C161" s="149" t="s">
        <v>271</v>
      </c>
      <c r="D161" s="148"/>
      <c r="E161" s="150" t="s">
        <v>965</v>
      </c>
      <c r="F161" s="149" t="s">
        <v>992</v>
      </c>
      <c r="G161" s="149" t="s">
        <v>993</v>
      </c>
      <c r="H161" s="149" t="s">
        <v>993</v>
      </c>
      <c r="I161" s="149" t="s">
        <v>984</v>
      </c>
      <c r="J161" s="151">
        <v>17.6</v>
      </c>
    </row>
    <row r="162">
      <c r="A162" s="148" t="s">
        <v>928</v>
      </c>
      <c r="B162" s="149" t="s">
        <v>773</v>
      </c>
      <c r="C162" s="149" t="s">
        <v>271</v>
      </c>
      <c r="D162" s="148"/>
      <c r="E162" s="150" t="s">
        <v>948</v>
      </c>
      <c r="F162" s="149" t="s">
        <v>992</v>
      </c>
      <c r="G162" s="149" t="s">
        <v>993</v>
      </c>
      <c r="H162" s="149" t="s">
        <v>993</v>
      </c>
      <c r="I162" s="149" t="s">
        <v>984</v>
      </c>
      <c r="J162" s="151">
        <v>14.99</v>
      </c>
    </row>
    <row r="163">
      <c r="A163" s="148" t="s">
        <v>928</v>
      </c>
      <c r="B163" s="149" t="s">
        <v>771</v>
      </c>
      <c r="C163" s="149" t="s">
        <v>271</v>
      </c>
      <c r="D163" s="148"/>
      <c r="E163" s="150" t="s">
        <v>964</v>
      </c>
      <c r="F163" s="149" t="s">
        <v>992</v>
      </c>
      <c r="G163" s="149" t="s">
        <v>993</v>
      </c>
      <c r="H163" s="149" t="s">
        <v>993</v>
      </c>
      <c r="I163" s="149" t="s">
        <v>984</v>
      </c>
      <c r="J163" s="151">
        <v>8.23</v>
      </c>
    </row>
    <row r="164">
      <c r="A164" s="148" t="s">
        <v>928</v>
      </c>
      <c r="B164" s="149" t="s">
        <v>779</v>
      </c>
      <c r="C164" s="149" t="s">
        <v>271</v>
      </c>
      <c r="D164" s="148"/>
      <c r="E164" s="150" t="s">
        <v>950</v>
      </c>
      <c r="F164" s="149" t="s">
        <v>992</v>
      </c>
      <c r="G164" s="149" t="s">
        <v>993</v>
      </c>
      <c r="H164" s="149" t="s">
        <v>993</v>
      </c>
      <c r="I164" s="149" t="s">
        <v>984</v>
      </c>
      <c r="J164" s="151">
        <v>5.01</v>
      </c>
    </row>
    <row r="165">
      <c r="A165" s="148" t="s">
        <v>928</v>
      </c>
      <c r="B165" s="149" t="s">
        <v>772</v>
      </c>
      <c r="C165" s="149" t="s">
        <v>271</v>
      </c>
      <c r="D165" s="148"/>
      <c r="E165" s="150" t="s">
        <v>1304</v>
      </c>
      <c r="F165" s="149" t="s">
        <v>992</v>
      </c>
      <c r="G165" s="149" t="s">
        <v>993</v>
      </c>
      <c r="H165" s="149" t="s">
        <v>993</v>
      </c>
      <c r="I165" s="149" t="s">
        <v>984</v>
      </c>
      <c r="J165" s="151">
        <v>1.3</v>
      </c>
    </row>
    <row r="166">
      <c r="A166" s="148" t="s">
        <v>928</v>
      </c>
      <c r="B166" s="149" t="s">
        <v>780</v>
      </c>
      <c r="C166" s="149" t="s">
        <v>271</v>
      </c>
      <c r="D166" s="148"/>
      <c r="E166" s="150" t="s">
        <v>950</v>
      </c>
      <c r="F166" s="149" t="s">
        <v>992</v>
      </c>
      <c r="G166" s="149" t="s">
        <v>993</v>
      </c>
      <c r="H166" s="149" t="s">
        <v>993</v>
      </c>
      <c r="I166" s="149" t="s">
        <v>984</v>
      </c>
      <c r="J166" s="151">
        <v>1.108</v>
      </c>
    </row>
    <row r="167">
      <c r="A167" s="148" t="s">
        <v>928</v>
      </c>
      <c r="B167" s="149" t="s">
        <v>774</v>
      </c>
      <c r="C167" s="149" t="s">
        <v>271</v>
      </c>
      <c r="D167" s="148"/>
      <c r="E167" s="150" t="s">
        <v>966</v>
      </c>
      <c r="F167" s="149" t="s">
        <v>992</v>
      </c>
      <c r="G167" s="149" t="s">
        <v>993</v>
      </c>
      <c r="H167" s="149" t="s">
        <v>993</v>
      </c>
      <c r="I167" s="149" t="s">
        <v>984</v>
      </c>
      <c r="J167" s="151">
        <v>1.082</v>
      </c>
    </row>
    <row r="168">
      <c r="A168" s="148" t="s">
        <v>928</v>
      </c>
      <c r="B168" s="149" t="s">
        <v>776</v>
      </c>
      <c r="C168" s="149" t="s">
        <v>271</v>
      </c>
      <c r="D168" s="148"/>
      <c r="E168" s="150" t="s">
        <v>100</v>
      </c>
      <c r="F168" s="149" t="s">
        <v>992</v>
      </c>
      <c r="G168" s="149" t="s">
        <v>993</v>
      </c>
      <c r="H168" s="149" t="s">
        <v>993</v>
      </c>
      <c r="I168" s="149" t="s">
        <v>984</v>
      </c>
      <c r="J168" s="151">
        <v>1.003</v>
      </c>
    </row>
    <row r="169">
      <c r="A169" s="148" t="s">
        <v>933</v>
      </c>
      <c r="B169" s="149" t="s">
        <v>271</v>
      </c>
      <c r="C169" s="149" t="s">
        <v>271</v>
      </c>
      <c r="D169" s="148" t="s">
        <v>932</v>
      </c>
      <c r="E169" s="150" t="s">
        <v>931</v>
      </c>
      <c r="F169" s="149" t="s">
        <v>992</v>
      </c>
      <c r="G169" s="150" t="s">
        <v>993</v>
      </c>
      <c r="H169" s="149" t="s">
        <v>993</v>
      </c>
      <c r="I169" s="150" t="s">
        <v>984</v>
      </c>
      <c r="J169" s="160">
        <v>198012.0</v>
      </c>
    </row>
    <row r="170">
      <c r="A170" s="148" t="s">
        <v>933</v>
      </c>
      <c r="B170" s="150" t="s">
        <v>594</v>
      </c>
      <c r="C170" s="150" t="s">
        <v>271</v>
      </c>
      <c r="D170" s="148"/>
      <c r="E170" s="150" t="s">
        <v>961</v>
      </c>
      <c r="F170" s="149" t="s">
        <v>992</v>
      </c>
      <c r="G170" s="149" t="s">
        <v>993</v>
      </c>
      <c r="H170" s="149" t="s">
        <v>993</v>
      </c>
      <c r="I170" s="149" t="s">
        <v>984</v>
      </c>
      <c r="J170" s="151">
        <v>0.035</v>
      </c>
    </row>
    <row r="171">
      <c r="A171" s="148" t="s">
        <v>927</v>
      </c>
      <c r="B171" s="149" t="s">
        <v>580</v>
      </c>
      <c r="C171" s="149" t="s">
        <v>271</v>
      </c>
      <c r="D171" s="148" t="s">
        <v>942</v>
      </c>
      <c r="E171" s="150" t="s">
        <v>937</v>
      </c>
      <c r="F171" s="149" t="s">
        <v>1305</v>
      </c>
      <c r="G171" s="149"/>
      <c r="H171" s="149" t="s">
        <v>1306</v>
      </c>
      <c r="I171" s="153" t="s">
        <v>984</v>
      </c>
      <c r="J171" s="158">
        <v>620252.0</v>
      </c>
    </row>
    <row r="172">
      <c r="A172" s="148" t="s">
        <v>927</v>
      </c>
      <c r="B172" s="149" t="s">
        <v>585</v>
      </c>
      <c r="C172" s="149" t="s">
        <v>271</v>
      </c>
      <c r="D172" s="148" t="s">
        <v>942</v>
      </c>
      <c r="E172" s="150" t="s">
        <v>1307</v>
      </c>
      <c r="F172" s="149" t="s">
        <v>1308</v>
      </c>
      <c r="G172" s="149"/>
      <c r="H172" s="149" t="s">
        <v>1309</v>
      </c>
      <c r="I172" s="153" t="s">
        <v>984</v>
      </c>
      <c r="J172" s="158">
        <v>200819.0</v>
      </c>
    </row>
    <row r="173">
      <c r="A173" s="148" t="s">
        <v>927</v>
      </c>
      <c r="B173" s="149" t="s">
        <v>582</v>
      </c>
      <c r="C173" s="149" t="s">
        <v>271</v>
      </c>
      <c r="D173" s="148" t="s">
        <v>942</v>
      </c>
      <c r="E173" s="150" t="s">
        <v>40</v>
      </c>
      <c r="F173" s="149" t="s">
        <v>1310</v>
      </c>
      <c r="G173" s="149"/>
      <c r="H173" s="149" t="s">
        <v>1311</v>
      </c>
      <c r="I173" s="153" t="s">
        <v>984</v>
      </c>
      <c r="J173" s="158">
        <v>189273.0</v>
      </c>
    </row>
    <row r="174">
      <c r="A174" s="148" t="s">
        <v>927</v>
      </c>
      <c r="B174" s="149" t="s">
        <v>586</v>
      </c>
      <c r="C174" s="149" t="s">
        <v>271</v>
      </c>
      <c r="D174" s="148" t="s">
        <v>942</v>
      </c>
      <c r="E174" s="150" t="s">
        <v>100</v>
      </c>
      <c r="F174" s="149" t="s">
        <v>1312</v>
      </c>
      <c r="G174" s="150"/>
      <c r="H174" s="149" t="s">
        <v>1313</v>
      </c>
      <c r="I174" s="154" t="s">
        <v>984</v>
      </c>
      <c r="J174" s="155">
        <v>52724.0</v>
      </c>
    </row>
    <row r="175">
      <c r="A175" s="148" t="s">
        <v>927</v>
      </c>
      <c r="B175" s="150" t="s">
        <v>581</v>
      </c>
      <c r="C175" s="150" t="s">
        <v>271</v>
      </c>
      <c r="D175" s="148" t="s">
        <v>942</v>
      </c>
      <c r="E175" s="150" t="s">
        <v>40</v>
      </c>
      <c r="F175" s="149" t="s">
        <v>1314</v>
      </c>
      <c r="G175" s="149"/>
      <c r="H175" s="149" t="s">
        <v>1315</v>
      </c>
      <c r="I175" s="153" t="s">
        <v>984</v>
      </c>
      <c r="J175" s="158">
        <v>42079.0</v>
      </c>
    </row>
    <row r="176">
      <c r="A176" s="148" t="s">
        <v>927</v>
      </c>
      <c r="B176" s="149" t="s">
        <v>578</v>
      </c>
      <c r="C176" s="149" t="s">
        <v>271</v>
      </c>
      <c r="D176" s="148" t="s">
        <v>942</v>
      </c>
      <c r="E176" s="150" t="s">
        <v>937</v>
      </c>
      <c r="F176" s="149" t="s">
        <v>1316</v>
      </c>
      <c r="G176" s="149"/>
      <c r="H176" s="149" t="s">
        <v>1317</v>
      </c>
      <c r="I176" s="153" t="s">
        <v>984</v>
      </c>
      <c r="J176" s="158">
        <v>39074.0</v>
      </c>
    </row>
    <row r="177">
      <c r="A177" s="148" t="s">
        <v>927</v>
      </c>
      <c r="B177" s="149" t="s">
        <v>589</v>
      </c>
      <c r="C177" s="149" t="s">
        <v>271</v>
      </c>
      <c r="D177" s="148" t="s">
        <v>942</v>
      </c>
      <c r="E177" s="150" t="s">
        <v>100</v>
      </c>
      <c r="F177" s="149" t="s">
        <v>1318</v>
      </c>
      <c r="G177" s="150"/>
      <c r="H177" s="149" t="s">
        <v>1319</v>
      </c>
      <c r="I177" s="154" t="s">
        <v>984</v>
      </c>
      <c r="J177" s="155">
        <v>14105.0</v>
      </c>
    </row>
    <row r="178">
      <c r="A178" s="148" t="s">
        <v>927</v>
      </c>
      <c r="B178" s="154" t="s">
        <v>577</v>
      </c>
      <c r="C178" s="150" t="s">
        <v>271</v>
      </c>
      <c r="D178" s="148" t="s">
        <v>942</v>
      </c>
      <c r="E178" s="150" t="s">
        <v>937</v>
      </c>
      <c r="F178" s="149" t="s">
        <v>1320</v>
      </c>
      <c r="G178" s="149"/>
      <c r="H178" s="149" t="s">
        <v>1321</v>
      </c>
      <c r="I178" s="153" t="s">
        <v>984</v>
      </c>
      <c r="J178" s="158">
        <v>10485.0</v>
      </c>
    </row>
    <row r="179">
      <c r="A179" s="148" t="s">
        <v>927</v>
      </c>
      <c r="B179" s="153" t="s">
        <v>584</v>
      </c>
      <c r="C179" s="153" t="s">
        <v>271</v>
      </c>
      <c r="D179" s="148" t="s">
        <v>942</v>
      </c>
      <c r="E179" s="150" t="s">
        <v>944</v>
      </c>
      <c r="F179" s="149" t="s">
        <v>1322</v>
      </c>
      <c r="G179" s="150"/>
      <c r="H179" s="149" t="s">
        <v>1323</v>
      </c>
      <c r="I179" s="154" t="s">
        <v>984</v>
      </c>
      <c r="J179" s="155">
        <v>8780.0</v>
      </c>
    </row>
    <row r="180">
      <c r="A180" s="148" t="s">
        <v>927</v>
      </c>
      <c r="B180" s="154" t="s">
        <v>587</v>
      </c>
      <c r="C180" s="154" t="s">
        <v>271</v>
      </c>
      <c r="D180" s="148" t="s">
        <v>942</v>
      </c>
      <c r="E180" s="150" t="s">
        <v>100</v>
      </c>
      <c r="F180" s="149" t="s">
        <v>1324</v>
      </c>
      <c r="G180" s="149"/>
      <c r="H180" s="149" t="s">
        <v>1325</v>
      </c>
      <c r="I180" s="153" t="s">
        <v>984</v>
      </c>
      <c r="J180" s="158">
        <v>6554.0</v>
      </c>
    </row>
    <row r="181">
      <c r="A181" s="148" t="s">
        <v>927</v>
      </c>
      <c r="B181" s="153" t="s">
        <v>579</v>
      </c>
      <c r="C181" s="153" t="s">
        <v>271</v>
      </c>
      <c r="D181" s="148" t="s">
        <v>942</v>
      </c>
      <c r="E181" s="150" t="s">
        <v>937</v>
      </c>
      <c r="F181" s="149" t="s">
        <v>1326</v>
      </c>
      <c r="G181" s="149"/>
      <c r="H181" s="149" t="s">
        <v>1327</v>
      </c>
      <c r="I181" s="153" t="s">
        <v>984</v>
      </c>
      <c r="J181" s="158">
        <v>4097.0</v>
      </c>
    </row>
    <row r="182">
      <c r="A182" s="148" t="s">
        <v>927</v>
      </c>
      <c r="B182" s="153" t="s">
        <v>590</v>
      </c>
      <c r="C182" s="153" t="s">
        <v>271</v>
      </c>
      <c r="D182" s="148" t="s">
        <v>942</v>
      </c>
      <c r="E182" s="150" t="s">
        <v>100</v>
      </c>
      <c r="F182" s="149" t="s">
        <v>1328</v>
      </c>
      <c r="G182" s="149"/>
      <c r="H182" s="149" t="s">
        <v>1329</v>
      </c>
      <c r="I182" s="153" t="s">
        <v>984</v>
      </c>
      <c r="J182" s="158">
        <v>3841.0</v>
      </c>
    </row>
    <row r="183">
      <c r="A183" s="148" t="s">
        <v>927</v>
      </c>
      <c r="B183" s="153" t="s">
        <v>583</v>
      </c>
      <c r="C183" s="153" t="s">
        <v>271</v>
      </c>
      <c r="D183" s="148" t="s">
        <v>942</v>
      </c>
      <c r="E183" s="150" t="s">
        <v>40</v>
      </c>
      <c r="F183" s="150" t="s">
        <v>1330</v>
      </c>
      <c r="G183" s="149"/>
      <c r="H183" s="149" t="s">
        <v>1331</v>
      </c>
      <c r="I183" s="153" t="s">
        <v>984</v>
      </c>
      <c r="J183" s="158">
        <v>1937.0</v>
      </c>
    </row>
    <row r="184">
      <c r="A184" s="148" t="s">
        <v>927</v>
      </c>
      <c r="B184" s="168" t="s">
        <v>588</v>
      </c>
      <c r="C184" s="168" t="s">
        <v>271</v>
      </c>
      <c r="D184" s="148" t="s">
        <v>942</v>
      </c>
      <c r="E184" s="150" t="s">
        <v>100</v>
      </c>
      <c r="F184" s="150" t="s">
        <v>1332</v>
      </c>
      <c r="G184" s="149"/>
      <c r="H184" s="149" t="s">
        <v>1333</v>
      </c>
      <c r="I184" s="153" t="s">
        <v>984</v>
      </c>
      <c r="J184" s="156">
        <v>148.0</v>
      </c>
    </row>
    <row r="185">
      <c r="A185" s="148" t="s">
        <v>930</v>
      </c>
      <c r="B185" s="154" t="s">
        <v>388</v>
      </c>
      <c r="C185" s="154" t="s">
        <v>271</v>
      </c>
      <c r="D185" s="148" t="s">
        <v>926</v>
      </c>
      <c r="E185" s="150" t="s">
        <v>107</v>
      </c>
      <c r="F185" s="150" t="s">
        <v>992</v>
      </c>
      <c r="G185" s="150"/>
      <c r="H185" s="149" t="s">
        <v>1334</v>
      </c>
      <c r="I185" s="154" t="s">
        <v>984</v>
      </c>
      <c r="J185" s="155">
        <v>20002.0</v>
      </c>
    </row>
    <row r="186">
      <c r="A186" s="148" t="s">
        <v>933</v>
      </c>
      <c r="B186" s="150" t="s">
        <v>143</v>
      </c>
      <c r="C186" s="150" t="s">
        <v>143</v>
      </c>
      <c r="D186" s="148"/>
      <c r="E186" s="150"/>
      <c r="F186" s="150" t="s">
        <v>992</v>
      </c>
      <c r="G186" s="149" t="s">
        <v>993</v>
      </c>
      <c r="H186" s="149" t="s">
        <v>993</v>
      </c>
      <c r="I186" s="149" t="s">
        <v>984</v>
      </c>
      <c r="J186" s="151">
        <v>240.0</v>
      </c>
    </row>
    <row r="187">
      <c r="A187" s="148"/>
      <c r="B187" s="150"/>
      <c r="C187" s="150"/>
      <c r="D187" s="148"/>
      <c r="E187" s="150"/>
      <c r="F187" s="150"/>
      <c r="G187" s="149"/>
      <c r="H187" s="149"/>
      <c r="I187" s="149"/>
      <c r="J187" s="146">
        <f>SUM(J2:J186)</f>
        <v>3074368.645</v>
      </c>
    </row>
    <row r="188" hidden="1">
      <c r="A188" s="169"/>
      <c r="B188" s="169"/>
      <c r="C188" s="169"/>
      <c r="D188" s="169"/>
      <c r="E188" s="169"/>
      <c r="F188" s="169"/>
      <c r="G188" s="169"/>
      <c r="H188" s="169"/>
      <c r="I188" s="169"/>
      <c r="J188" s="170"/>
      <c r="K188" s="169"/>
      <c r="L188" s="169"/>
      <c r="M188" s="169"/>
      <c r="N188" s="169"/>
      <c r="O188" s="169"/>
      <c r="P188" s="169"/>
      <c r="Q188" s="169"/>
      <c r="R188" s="169"/>
      <c r="S188" s="169"/>
      <c r="T188" s="169"/>
      <c r="U188" s="169"/>
      <c r="V188" s="169"/>
      <c r="W188" s="169"/>
      <c r="X188" s="169"/>
      <c r="Y188" s="169"/>
      <c r="Z188" s="169"/>
      <c r="AA188" s="169"/>
      <c r="AB188" s="169"/>
      <c r="AC188" s="169"/>
      <c r="AD188" s="169"/>
      <c r="AE188" s="169"/>
      <c r="AF188" s="169"/>
      <c r="AG188" s="169"/>
      <c r="AH188" s="169"/>
      <c r="AI188" s="169"/>
      <c r="AJ188" s="169"/>
      <c r="AK188" s="169"/>
      <c r="AL188" s="169"/>
      <c r="AM188" s="169"/>
      <c r="AN188" s="169"/>
      <c r="AO188" s="169"/>
      <c r="AP188" s="169"/>
      <c r="AQ188" s="169"/>
      <c r="AR188" s="169"/>
      <c r="AS188" s="169"/>
      <c r="AT188" s="169"/>
      <c r="AU188" s="169"/>
      <c r="AV188" s="169"/>
      <c r="AW188" s="169"/>
      <c r="AX188" s="169"/>
      <c r="AY188" s="169"/>
      <c r="AZ188" s="169"/>
      <c r="BA188" s="169"/>
      <c r="BB188" s="169"/>
      <c r="BC188" s="169"/>
      <c r="BD188" s="169"/>
      <c r="BE188" s="169"/>
      <c r="BF188" s="169"/>
      <c r="BG188" s="169"/>
      <c r="BH188" s="169"/>
      <c r="BI188" s="169"/>
      <c r="BJ188" s="169"/>
      <c r="BK188" s="169"/>
      <c r="BL188" s="169"/>
      <c r="BM188" s="169"/>
      <c r="BN188" s="169"/>
      <c r="BO188" s="169"/>
      <c r="BP188" s="169"/>
      <c r="BQ188" s="169"/>
      <c r="BR188" s="169"/>
      <c r="BS188" s="169"/>
      <c r="BT188" s="169"/>
      <c r="BU188" s="169"/>
      <c r="BV188" s="169"/>
      <c r="BW188" s="169"/>
      <c r="BX188" s="169"/>
      <c r="BY188" s="169"/>
      <c r="BZ188" s="169"/>
      <c r="CA188" s="169"/>
      <c r="CB188" s="169"/>
      <c r="CC188" s="169"/>
      <c r="CD188" s="169"/>
      <c r="CE188" s="169"/>
      <c r="CF188" s="169"/>
      <c r="CG188" s="169"/>
      <c r="CH188" s="169"/>
      <c r="CI188" s="169"/>
      <c r="CJ188" s="169"/>
      <c r="CK188" s="169"/>
      <c r="CL188" s="169"/>
      <c r="CM188" s="169"/>
    </row>
    <row r="189" hidden="1">
      <c r="A189" s="171"/>
      <c r="B189" s="171"/>
      <c r="C189" s="171"/>
      <c r="D189" s="171"/>
      <c r="E189" s="172"/>
      <c r="F189" s="172"/>
      <c r="G189" s="173"/>
      <c r="H189" s="173"/>
      <c r="I189" s="174"/>
      <c r="J189" s="146"/>
    </row>
    <row r="190" hidden="1">
      <c r="A190" s="171"/>
      <c r="B190" s="171"/>
      <c r="C190" s="171"/>
      <c r="D190" s="171"/>
      <c r="E190" s="172"/>
      <c r="F190" s="172"/>
      <c r="G190" s="171"/>
      <c r="H190" s="173"/>
      <c r="I190" s="174"/>
      <c r="J190" s="146"/>
    </row>
    <row r="191" hidden="1">
      <c r="A191" s="171"/>
      <c r="B191" s="171"/>
      <c r="C191" s="171"/>
      <c r="D191" s="171"/>
      <c r="E191" s="172"/>
      <c r="F191" s="172"/>
      <c r="G191" s="171"/>
      <c r="H191" s="173"/>
      <c r="I191" s="174"/>
      <c r="J191" s="146"/>
    </row>
    <row r="192" hidden="1">
      <c r="A192" s="171"/>
      <c r="B192" s="171"/>
      <c r="C192" s="171"/>
      <c r="D192" s="171"/>
      <c r="E192" s="172"/>
      <c r="F192" s="172"/>
      <c r="G192" s="171"/>
      <c r="H192" s="173"/>
      <c r="I192" s="174"/>
      <c r="J192" s="146"/>
    </row>
    <row r="193" hidden="1">
      <c r="A193" s="171"/>
      <c r="B193" s="171"/>
      <c r="C193" s="171"/>
      <c r="D193" s="171"/>
      <c r="E193" s="172"/>
      <c r="F193" s="172"/>
      <c r="G193" s="171"/>
      <c r="H193" s="173"/>
      <c r="I193" s="174"/>
      <c r="J193" s="146"/>
    </row>
    <row r="194" hidden="1">
      <c r="A194" s="171"/>
      <c r="B194" s="171"/>
      <c r="C194" s="171"/>
      <c r="D194" s="171"/>
      <c r="E194" s="172"/>
      <c r="F194" s="172"/>
      <c r="G194" s="171"/>
      <c r="H194" s="173"/>
      <c r="I194" s="174"/>
      <c r="J194" s="146"/>
    </row>
    <row r="195" hidden="1">
      <c r="A195" s="171"/>
      <c r="B195" s="171"/>
      <c r="C195" s="171"/>
      <c r="D195" s="171"/>
      <c r="E195" s="172"/>
      <c r="F195" s="172"/>
      <c r="G195" s="173"/>
      <c r="H195" s="173"/>
      <c r="I195" s="174"/>
      <c r="J195" s="146"/>
    </row>
    <row r="196" hidden="1">
      <c r="A196" s="171"/>
      <c r="B196" s="171"/>
      <c r="C196" s="171"/>
      <c r="D196" s="171"/>
      <c r="E196" s="172"/>
      <c r="F196" s="172"/>
      <c r="G196" s="173"/>
      <c r="H196" s="173"/>
      <c r="I196" s="174"/>
      <c r="J196" s="146"/>
    </row>
    <row r="197" hidden="1">
      <c r="A197" s="171"/>
      <c r="B197" s="171"/>
      <c r="C197" s="171"/>
      <c r="D197" s="171"/>
      <c r="E197" s="172"/>
      <c r="F197" s="172"/>
      <c r="G197" s="173"/>
      <c r="H197" s="173"/>
      <c r="I197" s="174"/>
      <c r="J197" s="146"/>
    </row>
    <row r="198" hidden="1">
      <c r="A198" s="171"/>
      <c r="B198" s="171"/>
      <c r="C198" s="171"/>
      <c r="D198" s="171"/>
      <c r="E198" s="172"/>
      <c r="F198" s="172"/>
      <c r="G198" s="173"/>
      <c r="H198" s="173"/>
      <c r="I198" s="174"/>
      <c r="J198" s="146"/>
    </row>
    <row r="199" hidden="1">
      <c r="A199" s="171"/>
      <c r="B199" s="171"/>
      <c r="C199" s="171"/>
      <c r="D199" s="171"/>
      <c r="G199" s="171"/>
      <c r="H199" s="173"/>
      <c r="I199" s="174"/>
      <c r="J199" s="146"/>
    </row>
    <row r="200" hidden="1">
      <c r="A200" s="175"/>
      <c r="B200" s="58"/>
      <c r="C200" s="58"/>
      <c r="D200" s="175"/>
      <c r="E200" s="58"/>
      <c r="F200" s="58"/>
      <c r="G200" s="58"/>
      <c r="H200" s="58"/>
      <c r="I200" s="58"/>
      <c r="J200" s="146"/>
    </row>
    <row r="201" hidden="1">
      <c r="A201" s="171"/>
      <c r="B201" s="58"/>
      <c r="C201" s="58"/>
      <c r="D201" s="171"/>
      <c r="E201" s="58"/>
      <c r="F201" s="58"/>
      <c r="G201" s="58"/>
      <c r="H201" s="58"/>
      <c r="I201" s="58"/>
      <c r="J201" s="146"/>
    </row>
    <row r="202" hidden="1">
      <c r="A202" s="175"/>
      <c r="B202" s="58"/>
      <c r="C202" s="58"/>
      <c r="D202" s="175"/>
      <c r="E202" s="58"/>
      <c r="F202" s="58"/>
      <c r="G202" s="58"/>
      <c r="H202" s="58"/>
      <c r="I202" s="58"/>
      <c r="J202" s="146"/>
    </row>
    <row r="203" hidden="1">
      <c r="A203" s="171"/>
      <c r="B203" s="58"/>
      <c r="C203" s="58"/>
      <c r="D203" s="171"/>
      <c r="E203" s="58"/>
      <c r="F203" s="58"/>
      <c r="G203" s="58"/>
      <c r="H203" s="58"/>
      <c r="I203" s="58"/>
      <c r="J203" s="146"/>
    </row>
    <row r="204" hidden="1">
      <c r="A204" s="175"/>
      <c r="B204" s="58"/>
      <c r="C204" s="58"/>
      <c r="D204" s="175"/>
      <c r="E204" s="58"/>
      <c r="F204" s="58"/>
      <c r="G204" s="58"/>
      <c r="H204" s="58"/>
      <c r="I204" s="58"/>
      <c r="J204" s="146"/>
    </row>
    <row r="205" hidden="1">
      <c r="A205" s="171"/>
      <c r="B205" s="58"/>
      <c r="C205" s="58"/>
      <c r="D205" s="171"/>
      <c r="E205" s="58"/>
      <c r="F205" s="58"/>
      <c r="G205" s="58"/>
      <c r="H205" s="58"/>
      <c r="I205" s="58"/>
      <c r="J205" s="146"/>
    </row>
    <row r="206" hidden="1">
      <c r="A206" s="176"/>
      <c r="B206" s="58"/>
      <c r="C206" s="58"/>
      <c r="D206" s="176"/>
      <c r="E206" s="58"/>
      <c r="F206" s="58"/>
      <c r="G206" s="58"/>
      <c r="H206" s="58"/>
      <c r="I206" s="58"/>
      <c r="J206" s="146"/>
    </row>
    <row r="207" hidden="1">
      <c r="A207" s="177"/>
      <c r="B207" s="58"/>
      <c r="C207" s="58"/>
      <c r="D207" s="177"/>
      <c r="E207" s="58"/>
      <c r="F207" s="58"/>
      <c r="G207" s="58"/>
      <c r="H207" s="58"/>
      <c r="I207" s="58"/>
      <c r="J207" s="146"/>
    </row>
    <row r="208" hidden="1">
      <c r="A208" s="178"/>
      <c r="B208" s="58"/>
      <c r="C208" s="58"/>
      <c r="D208" s="178"/>
      <c r="E208" s="58"/>
      <c r="F208" s="58"/>
      <c r="G208" s="58"/>
      <c r="H208" s="58"/>
      <c r="I208" s="58"/>
      <c r="J208" s="146"/>
    </row>
    <row r="209" hidden="1">
      <c r="A209" s="179"/>
      <c r="B209" s="58"/>
      <c r="C209" s="58"/>
      <c r="D209" s="179"/>
      <c r="E209" s="58"/>
      <c r="F209" s="58"/>
      <c r="G209" s="58"/>
      <c r="H209" s="58"/>
      <c r="I209" s="58"/>
      <c r="J209" s="146"/>
    </row>
    <row r="210" hidden="1">
      <c r="A210" s="58"/>
      <c r="B210" s="58"/>
      <c r="C210" s="58"/>
      <c r="D210" s="58"/>
      <c r="E210" s="58"/>
      <c r="F210" s="58"/>
      <c r="G210" s="58"/>
      <c r="H210" s="58"/>
      <c r="I210" s="58"/>
      <c r="J210" s="146"/>
    </row>
    <row r="211" hidden="1">
      <c r="A211" s="58"/>
      <c r="B211" s="58"/>
      <c r="C211" s="58"/>
      <c r="D211" s="58"/>
      <c r="E211" s="58"/>
      <c r="F211" s="58"/>
      <c r="G211" s="58"/>
      <c r="H211" s="58"/>
      <c r="I211" s="58"/>
      <c r="J211" s="146"/>
    </row>
    <row r="212" hidden="1">
      <c r="A212" s="58"/>
      <c r="B212" s="58"/>
      <c r="C212" s="58"/>
      <c r="D212" s="58"/>
      <c r="E212" s="58"/>
      <c r="F212" s="58"/>
      <c r="G212" s="58"/>
      <c r="H212" s="58"/>
      <c r="I212" s="58"/>
      <c r="J212" s="146"/>
    </row>
    <row r="213" hidden="1">
      <c r="A213" s="58"/>
      <c r="B213" s="58"/>
      <c r="C213" s="58"/>
      <c r="D213" s="58"/>
      <c r="E213" s="58"/>
      <c r="F213" s="58"/>
      <c r="G213" s="58"/>
      <c r="H213" s="58"/>
      <c r="I213" s="58"/>
      <c r="J213" s="146"/>
    </row>
    <row r="214" hidden="1">
      <c r="A214" s="58"/>
      <c r="B214" s="58"/>
      <c r="C214" s="58"/>
      <c r="D214" s="58"/>
      <c r="E214" s="58"/>
      <c r="F214" s="58"/>
      <c r="G214" s="58"/>
      <c r="H214" s="58"/>
      <c r="I214" s="58"/>
      <c r="J214" s="146"/>
    </row>
    <row r="215" hidden="1">
      <c r="A215" s="58"/>
      <c r="B215" s="58"/>
      <c r="C215" s="58"/>
      <c r="D215" s="58"/>
      <c r="E215" s="58"/>
      <c r="F215" s="58"/>
      <c r="G215" s="58"/>
      <c r="H215" s="58"/>
      <c r="I215" s="58"/>
      <c r="J215" s="146"/>
    </row>
    <row r="216" hidden="1">
      <c r="A216" s="58"/>
      <c r="B216" s="58"/>
      <c r="C216" s="58"/>
      <c r="D216" s="58"/>
      <c r="E216" s="58"/>
      <c r="F216" s="58"/>
      <c r="G216" s="58"/>
      <c r="H216" s="58"/>
      <c r="I216" s="58"/>
      <c r="J216" s="146"/>
    </row>
    <row r="217" hidden="1">
      <c r="A217" s="58"/>
      <c r="B217" s="58"/>
      <c r="C217" s="58"/>
      <c r="D217" s="58"/>
      <c r="E217" s="58"/>
      <c r="F217" s="58"/>
      <c r="G217" s="58"/>
      <c r="H217" s="58"/>
      <c r="I217" s="58"/>
      <c r="J217" s="146"/>
    </row>
    <row r="218" hidden="1">
      <c r="A218" s="58"/>
      <c r="B218" s="58"/>
      <c r="C218" s="58"/>
      <c r="D218" s="58"/>
      <c r="E218" s="58"/>
      <c r="F218" s="58"/>
      <c r="G218" s="58"/>
      <c r="H218" s="58"/>
      <c r="I218" s="58"/>
      <c r="J218" s="146"/>
    </row>
    <row r="219" hidden="1">
      <c r="A219" s="58"/>
      <c r="B219" s="58"/>
      <c r="C219" s="58"/>
      <c r="D219" s="58"/>
      <c r="E219" s="58"/>
      <c r="F219" s="58"/>
      <c r="G219" s="58"/>
      <c r="H219" s="58"/>
      <c r="I219" s="58"/>
      <c r="J219" s="146"/>
    </row>
    <row r="220" hidden="1">
      <c r="A220" s="58"/>
      <c r="B220" s="58"/>
      <c r="C220" s="58"/>
      <c r="D220" s="58"/>
      <c r="E220" s="58"/>
      <c r="F220" s="58"/>
      <c r="G220" s="58"/>
      <c r="H220" s="58"/>
      <c r="I220" s="58"/>
      <c r="J220" s="146"/>
    </row>
    <row r="221" hidden="1">
      <c r="A221" s="58"/>
      <c r="B221" s="58"/>
      <c r="C221" s="58"/>
      <c r="D221" s="58"/>
      <c r="E221" s="58"/>
      <c r="F221" s="58"/>
      <c r="G221" s="58"/>
      <c r="H221" s="58"/>
      <c r="I221" s="58"/>
      <c r="J221" s="146"/>
    </row>
    <row r="222" hidden="1">
      <c r="A222" s="58"/>
      <c r="B222" s="58"/>
      <c r="C222" s="58"/>
      <c r="D222" s="58"/>
      <c r="E222" s="58"/>
      <c r="F222" s="58"/>
      <c r="G222" s="58"/>
      <c r="H222" s="58"/>
      <c r="I222" s="58"/>
      <c r="J222" s="146"/>
    </row>
    <row r="223" hidden="1">
      <c r="A223" s="58"/>
      <c r="B223" s="58"/>
      <c r="C223" s="58"/>
      <c r="D223" s="58"/>
      <c r="E223" s="58"/>
      <c r="F223" s="58"/>
      <c r="G223" s="58"/>
      <c r="H223" s="58"/>
      <c r="I223" s="58"/>
      <c r="J223" s="146"/>
    </row>
    <row r="224" hidden="1">
      <c r="A224" s="58"/>
      <c r="B224" s="58"/>
      <c r="C224" s="58"/>
      <c r="D224" s="58"/>
      <c r="E224" s="58"/>
      <c r="F224" s="58"/>
      <c r="G224" s="58"/>
      <c r="H224" s="58"/>
      <c r="I224" s="58"/>
      <c r="J224" s="146"/>
    </row>
    <row r="225" hidden="1">
      <c r="A225" s="58"/>
      <c r="B225" s="58"/>
      <c r="C225" s="58"/>
      <c r="D225" s="58"/>
      <c r="E225" s="58"/>
      <c r="F225" s="58"/>
      <c r="G225" s="58"/>
      <c r="H225" s="58"/>
      <c r="I225" s="58"/>
      <c r="J225" s="146"/>
    </row>
    <row r="226" hidden="1">
      <c r="A226" s="58"/>
      <c r="B226" s="58"/>
      <c r="C226" s="58"/>
      <c r="D226" s="58"/>
      <c r="E226" s="58"/>
      <c r="F226" s="58"/>
      <c r="G226" s="58"/>
      <c r="H226" s="58"/>
      <c r="I226" s="58"/>
      <c r="J226" s="146"/>
    </row>
    <row r="227" hidden="1">
      <c r="A227" s="58"/>
      <c r="B227" s="58"/>
      <c r="C227" s="58"/>
      <c r="D227" s="58"/>
      <c r="E227" s="58"/>
      <c r="F227" s="58"/>
      <c r="G227" s="58"/>
      <c r="H227" s="58"/>
      <c r="I227" s="58"/>
      <c r="J227" s="146"/>
    </row>
    <row r="228" hidden="1">
      <c r="A228" s="58"/>
      <c r="B228" s="58"/>
      <c r="C228" s="58"/>
      <c r="D228" s="58"/>
      <c r="E228" s="58"/>
      <c r="F228" s="58"/>
      <c r="G228" s="58"/>
      <c r="H228" s="58"/>
      <c r="I228" s="58"/>
      <c r="J228" s="146"/>
    </row>
    <row r="229" hidden="1">
      <c r="A229" s="58"/>
      <c r="B229" s="58"/>
      <c r="C229" s="58"/>
      <c r="D229" s="58"/>
      <c r="E229" s="58"/>
      <c r="F229" s="58"/>
      <c r="G229" s="58"/>
      <c r="H229" s="58"/>
      <c r="I229" s="58"/>
      <c r="J229" s="146"/>
    </row>
    <row r="230" hidden="1">
      <c r="A230" s="58"/>
      <c r="B230" s="58"/>
      <c r="C230" s="58"/>
      <c r="D230" s="58"/>
      <c r="E230" s="58"/>
      <c r="F230" s="58"/>
      <c r="G230" s="58"/>
      <c r="H230" s="58"/>
      <c r="I230" s="58"/>
      <c r="J230" s="146"/>
    </row>
    <row r="231" hidden="1">
      <c r="A231" s="58"/>
      <c r="B231" s="58"/>
      <c r="C231" s="58"/>
      <c r="D231" s="58"/>
      <c r="E231" s="58"/>
      <c r="F231" s="58"/>
      <c r="G231" s="58"/>
      <c r="H231" s="58"/>
      <c r="I231" s="58"/>
      <c r="J231" s="146"/>
    </row>
    <row r="232" hidden="1">
      <c r="A232" s="58"/>
      <c r="B232" s="58"/>
      <c r="C232" s="58"/>
      <c r="D232" s="58"/>
      <c r="E232" s="58"/>
      <c r="F232" s="58"/>
      <c r="G232" s="58"/>
      <c r="H232" s="58"/>
      <c r="I232" s="58"/>
      <c r="J232" s="146"/>
    </row>
    <row r="233" hidden="1">
      <c r="A233" s="58"/>
      <c r="B233" s="58"/>
      <c r="C233" s="58"/>
      <c r="D233" s="58"/>
      <c r="E233" s="58"/>
      <c r="F233" s="58"/>
      <c r="G233" s="58"/>
      <c r="H233" s="58"/>
      <c r="I233" s="58"/>
      <c r="J233" s="146"/>
    </row>
    <row r="234" hidden="1">
      <c r="A234" s="58"/>
      <c r="B234" s="58"/>
      <c r="C234" s="58"/>
      <c r="D234" s="58"/>
      <c r="E234" s="58"/>
      <c r="F234" s="58"/>
      <c r="G234" s="58"/>
      <c r="H234" s="58"/>
      <c r="I234" s="58"/>
      <c r="J234" s="146"/>
    </row>
    <row r="235" hidden="1">
      <c r="A235" s="58"/>
      <c r="B235" s="58"/>
      <c r="C235" s="58"/>
      <c r="D235" s="58"/>
      <c r="E235" s="58"/>
      <c r="F235" s="58"/>
      <c r="G235" s="58"/>
      <c r="H235" s="58"/>
      <c r="I235" s="58"/>
      <c r="J235" s="146"/>
    </row>
    <row r="236" hidden="1">
      <c r="A236" s="58"/>
      <c r="B236" s="58"/>
      <c r="C236" s="58"/>
      <c r="D236" s="58"/>
      <c r="E236" s="58"/>
      <c r="F236" s="58"/>
      <c r="G236" s="58"/>
      <c r="H236" s="58"/>
      <c r="I236" s="58"/>
      <c r="J236" s="146"/>
    </row>
    <row r="237" hidden="1">
      <c r="A237" s="58"/>
      <c r="B237" s="58"/>
      <c r="C237" s="58"/>
      <c r="D237" s="58"/>
      <c r="E237" s="58"/>
      <c r="F237" s="58"/>
      <c r="G237" s="58"/>
      <c r="H237" s="58"/>
      <c r="I237" s="58"/>
      <c r="J237" s="146"/>
    </row>
    <row r="238" hidden="1">
      <c r="A238" s="58"/>
      <c r="B238" s="58"/>
      <c r="C238" s="58"/>
      <c r="D238" s="58"/>
      <c r="E238" s="58"/>
      <c r="F238" s="58"/>
      <c r="G238" s="58"/>
      <c r="H238" s="58"/>
      <c r="I238" s="58"/>
      <c r="J238" s="146"/>
    </row>
    <row r="239" hidden="1">
      <c r="A239" s="58"/>
      <c r="B239" s="58"/>
      <c r="C239" s="58"/>
      <c r="D239" s="58"/>
      <c r="E239" s="58"/>
      <c r="F239" s="58"/>
      <c r="G239" s="58"/>
      <c r="H239" s="58"/>
      <c r="I239" s="58"/>
      <c r="J239" s="146"/>
    </row>
    <row r="240" hidden="1">
      <c r="A240" s="58"/>
      <c r="B240" s="58"/>
      <c r="C240" s="58"/>
      <c r="D240" s="58"/>
      <c r="E240" s="58"/>
      <c r="F240" s="58"/>
      <c r="G240" s="58"/>
      <c r="H240" s="58"/>
      <c r="I240" s="58"/>
      <c r="J240" s="146"/>
    </row>
    <row r="241" hidden="1">
      <c r="A241" s="58"/>
      <c r="B241" s="58"/>
      <c r="C241" s="58"/>
      <c r="D241" s="58"/>
      <c r="E241" s="58"/>
      <c r="F241" s="58"/>
      <c r="G241" s="58"/>
      <c r="H241" s="58"/>
      <c r="I241" s="58"/>
      <c r="J241" s="146"/>
    </row>
    <row r="242" hidden="1">
      <c r="A242" s="58"/>
      <c r="B242" s="58"/>
      <c r="C242" s="58"/>
      <c r="D242" s="58"/>
      <c r="E242" s="58"/>
      <c r="F242" s="58"/>
      <c r="G242" s="58"/>
      <c r="H242" s="58"/>
      <c r="I242" s="58"/>
      <c r="J242" s="146"/>
    </row>
    <row r="243" hidden="1">
      <c r="A243" s="58"/>
      <c r="B243" s="58"/>
      <c r="C243" s="58"/>
      <c r="D243" s="58"/>
      <c r="E243" s="58"/>
      <c r="F243" s="58"/>
      <c r="G243" s="58"/>
      <c r="H243" s="58"/>
      <c r="I243" s="58"/>
      <c r="J243" s="146"/>
    </row>
    <row r="244" hidden="1">
      <c r="A244" s="58"/>
      <c r="B244" s="58"/>
      <c r="C244" s="58"/>
      <c r="D244" s="58"/>
      <c r="E244" s="58"/>
      <c r="F244" s="58"/>
      <c r="G244" s="58"/>
      <c r="H244" s="58"/>
      <c r="I244" s="58"/>
      <c r="J244" s="146"/>
    </row>
    <row r="245" hidden="1">
      <c r="A245" s="58"/>
      <c r="B245" s="58"/>
      <c r="C245" s="58"/>
      <c r="D245" s="58"/>
      <c r="E245" s="58"/>
      <c r="F245" s="58"/>
      <c r="G245" s="58"/>
      <c r="H245" s="58"/>
      <c r="I245" s="58"/>
      <c r="J245" s="146"/>
    </row>
    <row r="246" hidden="1">
      <c r="A246" s="58"/>
      <c r="B246" s="58"/>
      <c r="C246" s="58"/>
      <c r="D246" s="58"/>
      <c r="E246" s="58"/>
      <c r="F246" s="58"/>
      <c r="G246" s="58"/>
      <c r="H246" s="58"/>
      <c r="I246" s="58"/>
      <c r="J246" s="146"/>
    </row>
    <row r="247" hidden="1">
      <c r="A247" s="58"/>
      <c r="B247" s="58"/>
      <c r="C247" s="58"/>
      <c r="D247" s="58"/>
      <c r="E247" s="58"/>
      <c r="F247" s="58"/>
      <c r="G247" s="58"/>
      <c r="H247" s="58"/>
      <c r="I247" s="58"/>
      <c r="J247" s="146"/>
    </row>
    <row r="248" hidden="1">
      <c r="A248" s="58"/>
      <c r="B248" s="58"/>
      <c r="C248" s="58"/>
      <c r="D248" s="58"/>
      <c r="E248" s="58"/>
      <c r="F248" s="58"/>
      <c r="G248" s="58"/>
      <c r="H248" s="58"/>
      <c r="I248" s="58"/>
      <c r="J248" s="146"/>
    </row>
    <row r="249" hidden="1">
      <c r="A249" s="58"/>
      <c r="B249" s="58"/>
      <c r="C249" s="58"/>
      <c r="D249" s="58"/>
      <c r="E249" s="58"/>
      <c r="F249" s="58"/>
      <c r="G249" s="58"/>
      <c r="H249" s="58"/>
      <c r="I249" s="58"/>
      <c r="J249" s="146"/>
    </row>
    <row r="250" hidden="1">
      <c r="A250" s="58"/>
      <c r="B250" s="58"/>
      <c r="C250" s="58"/>
      <c r="D250" s="58"/>
      <c r="E250" s="58"/>
      <c r="F250" s="58"/>
      <c r="G250" s="58"/>
      <c r="H250" s="58"/>
      <c r="I250" s="58"/>
      <c r="J250" s="146"/>
    </row>
    <row r="251" hidden="1">
      <c r="A251" s="58"/>
      <c r="B251" s="58"/>
      <c r="C251" s="58"/>
      <c r="D251" s="58"/>
      <c r="E251" s="58"/>
      <c r="F251" s="58"/>
      <c r="G251" s="58"/>
      <c r="H251" s="58"/>
      <c r="I251" s="58"/>
      <c r="J251" s="146"/>
    </row>
    <row r="252" hidden="1">
      <c r="A252" s="58"/>
      <c r="B252" s="58"/>
      <c r="C252" s="58"/>
      <c r="D252" s="58"/>
      <c r="E252" s="58"/>
      <c r="F252" s="58"/>
      <c r="G252" s="58"/>
      <c r="H252" s="58"/>
      <c r="I252" s="58"/>
      <c r="J252" s="146"/>
    </row>
    <row r="253" hidden="1">
      <c r="A253" s="58"/>
      <c r="B253" s="58"/>
      <c r="C253" s="58"/>
      <c r="D253" s="58"/>
      <c r="E253" s="58"/>
      <c r="F253" s="58"/>
      <c r="G253" s="58"/>
      <c r="H253" s="58"/>
      <c r="I253" s="58"/>
      <c r="J253" s="146"/>
    </row>
    <row r="254" hidden="1">
      <c r="A254" s="58"/>
      <c r="B254" s="58"/>
      <c r="C254" s="58"/>
      <c r="D254" s="58"/>
      <c r="E254" s="58"/>
      <c r="F254" s="58"/>
      <c r="G254" s="58"/>
      <c r="H254" s="58"/>
      <c r="I254" s="58"/>
      <c r="J254" s="146"/>
    </row>
    <row r="255" hidden="1">
      <c r="A255" s="58"/>
      <c r="B255" s="58"/>
      <c r="C255" s="58"/>
      <c r="D255" s="58"/>
      <c r="E255" s="58"/>
      <c r="F255" s="58"/>
      <c r="G255" s="58"/>
      <c r="H255" s="58"/>
      <c r="I255" s="58"/>
      <c r="J255" s="146"/>
    </row>
    <row r="256" hidden="1">
      <c r="A256" s="58"/>
      <c r="B256" s="58"/>
      <c r="C256" s="58"/>
      <c r="D256" s="58"/>
      <c r="E256" s="58"/>
      <c r="F256" s="58"/>
      <c r="G256" s="58"/>
      <c r="H256" s="58"/>
      <c r="I256" s="58"/>
      <c r="J256" s="146"/>
    </row>
    <row r="257" hidden="1">
      <c r="A257" s="58"/>
      <c r="B257" s="58"/>
      <c r="C257" s="58"/>
      <c r="D257" s="58"/>
      <c r="E257" s="58"/>
      <c r="F257" s="58"/>
      <c r="G257" s="58"/>
      <c r="H257" s="58"/>
      <c r="I257" s="58"/>
      <c r="J257" s="146"/>
    </row>
    <row r="258" hidden="1">
      <c r="A258" s="58"/>
      <c r="B258" s="58"/>
      <c r="C258" s="58"/>
      <c r="D258" s="58"/>
      <c r="E258" s="58"/>
      <c r="F258" s="58"/>
      <c r="G258" s="58"/>
      <c r="H258" s="58"/>
      <c r="I258" s="58"/>
      <c r="J258" s="146"/>
    </row>
    <row r="259" hidden="1">
      <c r="A259" s="58"/>
      <c r="B259" s="58"/>
      <c r="C259" s="58"/>
      <c r="D259" s="58"/>
      <c r="E259" s="58"/>
      <c r="F259" s="58"/>
      <c r="G259" s="58"/>
      <c r="H259" s="58"/>
      <c r="I259" s="58"/>
      <c r="J259" s="146"/>
    </row>
    <row r="260" hidden="1">
      <c r="A260" s="58"/>
      <c r="B260" s="58"/>
      <c r="C260" s="58"/>
      <c r="D260" s="58"/>
      <c r="E260" s="58"/>
      <c r="F260" s="58"/>
      <c r="G260" s="58"/>
      <c r="H260" s="58"/>
      <c r="I260" s="58"/>
      <c r="J260" s="146"/>
    </row>
    <row r="261" hidden="1">
      <c r="A261" s="58"/>
      <c r="B261" s="58"/>
      <c r="C261" s="58"/>
      <c r="D261" s="58"/>
      <c r="E261" s="58"/>
      <c r="F261" s="58"/>
      <c r="G261" s="58"/>
      <c r="H261" s="58"/>
      <c r="I261" s="58"/>
      <c r="J261" s="146"/>
    </row>
    <row r="262" hidden="1">
      <c r="A262" s="58"/>
      <c r="B262" s="58"/>
      <c r="C262" s="58"/>
      <c r="D262" s="58"/>
      <c r="E262" s="58"/>
      <c r="F262" s="58"/>
      <c r="G262" s="58"/>
      <c r="H262" s="58"/>
      <c r="I262" s="58"/>
      <c r="J262" s="146"/>
    </row>
    <row r="263" hidden="1">
      <c r="A263" s="58"/>
      <c r="B263" s="58"/>
      <c r="C263" s="58"/>
      <c r="D263" s="58"/>
      <c r="E263" s="58"/>
      <c r="F263" s="58"/>
      <c r="G263" s="58"/>
      <c r="H263" s="58"/>
      <c r="I263" s="58"/>
      <c r="J263" s="146"/>
    </row>
    <row r="264" hidden="1">
      <c r="A264" s="58"/>
      <c r="B264" s="58"/>
      <c r="C264" s="58"/>
      <c r="D264" s="58"/>
      <c r="E264" s="58"/>
      <c r="F264" s="58"/>
      <c r="G264" s="58"/>
      <c r="H264" s="58"/>
      <c r="I264" s="58"/>
      <c r="J264" s="146"/>
    </row>
    <row r="265" hidden="1">
      <c r="A265" s="58"/>
      <c r="B265" s="58"/>
      <c r="C265" s="58"/>
      <c r="D265" s="58"/>
      <c r="E265" s="58"/>
      <c r="F265" s="58"/>
      <c r="G265" s="58"/>
      <c r="H265" s="58"/>
      <c r="I265" s="58"/>
      <c r="J265" s="146"/>
    </row>
    <row r="266" hidden="1">
      <c r="A266" s="58"/>
      <c r="B266" s="58"/>
      <c r="C266" s="58"/>
      <c r="D266" s="58"/>
      <c r="E266" s="58"/>
      <c r="F266" s="58"/>
      <c r="G266" s="58"/>
      <c r="H266" s="58"/>
      <c r="I266" s="58"/>
      <c r="J266" s="146"/>
    </row>
    <row r="267" hidden="1">
      <c r="A267" s="58"/>
      <c r="B267" s="58"/>
      <c r="C267" s="58"/>
      <c r="D267" s="58"/>
      <c r="E267" s="58"/>
      <c r="F267" s="58"/>
      <c r="G267" s="58"/>
      <c r="H267" s="58"/>
      <c r="I267" s="58"/>
      <c r="J267" s="146"/>
    </row>
    <row r="268" hidden="1">
      <c r="A268" s="58"/>
      <c r="B268" s="58"/>
      <c r="C268" s="58"/>
      <c r="D268" s="58"/>
      <c r="E268" s="58"/>
      <c r="F268" s="58"/>
      <c r="G268" s="58"/>
      <c r="H268" s="58"/>
      <c r="I268" s="58"/>
      <c r="J268" s="146"/>
    </row>
    <row r="269" hidden="1">
      <c r="A269" s="58"/>
      <c r="B269" s="58"/>
      <c r="C269" s="58"/>
      <c r="D269" s="58"/>
      <c r="E269" s="58"/>
      <c r="F269" s="58"/>
      <c r="G269" s="58"/>
      <c r="H269" s="58"/>
      <c r="I269" s="58"/>
      <c r="J269" s="146"/>
    </row>
    <row r="270" hidden="1">
      <c r="A270" s="58"/>
      <c r="B270" s="58"/>
      <c r="C270" s="58"/>
      <c r="D270" s="58"/>
      <c r="E270" s="58"/>
      <c r="F270" s="58"/>
      <c r="G270" s="58"/>
      <c r="H270" s="58"/>
      <c r="I270" s="58"/>
      <c r="J270" s="146"/>
    </row>
    <row r="271" hidden="1">
      <c r="A271" s="58"/>
      <c r="B271" s="58"/>
      <c r="C271" s="58"/>
      <c r="D271" s="58"/>
      <c r="E271" s="58"/>
      <c r="F271" s="58"/>
      <c r="G271" s="58"/>
      <c r="H271" s="58"/>
      <c r="I271" s="58"/>
      <c r="J271" s="146"/>
    </row>
    <row r="272" hidden="1">
      <c r="A272" s="58"/>
      <c r="B272" s="58"/>
      <c r="C272" s="58"/>
      <c r="D272" s="58"/>
      <c r="E272" s="58"/>
      <c r="F272" s="58"/>
      <c r="G272" s="58"/>
      <c r="H272" s="58"/>
      <c r="I272" s="58"/>
      <c r="J272" s="146"/>
    </row>
    <row r="273" hidden="1">
      <c r="A273" s="58"/>
      <c r="B273" s="58"/>
      <c r="C273" s="58"/>
      <c r="D273" s="58"/>
      <c r="E273" s="58"/>
      <c r="F273" s="58"/>
      <c r="G273" s="58"/>
      <c r="H273" s="58"/>
      <c r="I273" s="58"/>
      <c r="J273" s="146"/>
    </row>
    <row r="274" hidden="1">
      <c r="A274" s="58"/>
      <c r="B274" s="58"/>
      <c r="C274" s="58"/>
      <c r="D274" s="58"/>
      <c r="E274" s="58"/>
      <c r="F274" s="58"/>
      <c r="G274" s="58"/>
      <c r="H274" s="58"/>
      <c r="I274" s="58"/>
      <c r="J274" s="146"/>
    </row>
    <row r="275" hidden="1">
      <c r="A275" s="58"/>
      <c r="B275" s="58"/>
      <c r="C275" s="58"/>
      <c r="D275" s="58"/>
      <c r="E275" s="58"/>
      <c r="F275" s="58"/>
      <c r="G275" s="58"/>
      <c r="H275" s="58"/>
      <c r="I275" s="58"/>
      <c r="J275" s="146"/>
    </row>
    <row r="276" hidden="1">
      <c r="A276" s="58"/>
      <c r="B276" s="58"/>
      <c r="C276" s="58"/>
      <c r="D276" s="58"/>
      <c r="E276" s="58"/>
      <c r="F276" s="58"/>
      <c r="G276" s="58"/>
      <c r="H276" s="58"/>
      <c r="I276" s="58"/>
      <c r="J276" s="146"/>
    </row>
    <row r="277" hidden="1">
      <c r="A277" s="58"/>
      <c r="B277" s="58"/>
      <c r="C277" s="58"/>
      <c r="D277" s="58"/>
      <c r="E277" s="58"/>
      <c r="F277" s="58"/>
      <c r="G277" s="58"/>
      <c r="H277" s="58"/>
      <c r="I277" s="58"/>
      <c r="J277" s="146"/>
    </row>
    <row r="278" hidden="1">
      <c r="A278" s="58"/>
      <c r="B278" s="58"/>
      <c r="C278" s="58"/>
      <c r="D278" s="58"/>
      <c r="E278" s="58"/>
      <c r="F278" s="58"/>
      <c r="G278" s="58"/>
      <c r="H278" s="58"/>
      <c r="I278" s="58"/>
      <c r="J278" s="146"/>
    </row>
    <row r="279" hidden="1">
      <c r="A279" s="58"/>
      <c r="B279" s="58"/>
      <c r="C279" s="58"/>
      <c r="D279" s="58"/>
      <c r="E279" s="58"/>
      <c r="F279" s="58"/>
      <c r="G279" s="58"/>
      <c r="H279" s="58"/>
      <c r="I279" s="58"/>
      <c r="J279" s="146"/>
    </row>
    <row r="280" hidden="1">
      <c r="A280" s="58"/>
      <c r="B280" s="58"/>
      <c r="C280" s="58"/>
      <c r="D280" s="58"/>
      <c r="E280" s="58"/>
      <c r="F280" s="58"/>
      <c r="G280" s="58"/>
      <c r="H280" s="58"/>
      <c r="I280" s="58"/>
      <c r="J280" s="146"/>
    </row>
    <row r="281" hidden="1">
      <c r="A281" s="58"/>
      <c r="B281" s="58"/>
      <c r="C281" s="58"/>
      <c r="D281" s="58"/>
      <c r="E281" s="58"/>
      <c r="F281" s="58"/>
      <c r="G281" s="58"/>
      <c r="H281" s="58"/>
      <c r="I281" s="58"/>
      <c r="J281" s="146"/>
    </row>
    <row r="282" hidden="1">
      <c r="A282" s="58"/>
      <c r="B282" s="58"/>
      <c r="C282" s="58"/>
      <c r="D282" s="58"/>
      <c r="E282" s="58"/>
      <c r="F282" s="58"/>
      <c r="G282" s="58"/>
      <c r="H282" s="58"/>
      <c r="I282" s="58"/>
      <c r="J282" s="146"/>
    </row>
    <row r="283" hidden="1">
      <c r="A283" s="58"/>
      <c r="B283" s="58"/>
      <c r="C283" s="58"/>
      <c r="D283" s="58"/>
      <c r="E283" s="58"/>
      <c r="F283" s="58"/>
      <c r="G283" s="58"/>
      <c r="H283" s="58"/>
      <c r="I283" s="58"/>
      <c r="J283" s="146"/>
    </row>
    <row r="284" hidden="1">
      <c r="A284" s="58"/>
      <c r="B284" s="58"/>
      <c r="C284" s="58"/>
      <c r="D284" s="58"/>
      <c r="E284" s="58"/>
      <c r="F284" s="58"/>
      <c r="G284" s="58"/>
      <c r="H284" s="58"/>
      <c r="I284" s="58"/>
      <c r="J284" s="146"/>
    </row>
    <row r="285" hidden="1">
      <c r="A285" s="58"/>
      <c r="B285" s="58"/>
      <c r="C285" s="58"/>
      <c r="D285" s="58"/>
      <c r="E285" s="58"/>
      <c r="F285" s="58"/>
      <c r="G285" s="58"/>
      <c r="H285" s="58"/>
      <c r="I285" s="58"/>
      <c r="J285" s="146"/>
    </row>
    <row r="286" hidden="1">
      <c r="A286" s="58"/>
      <c r="B286" s="58"/>
      <c r="C286" s="58"/>
      <c r="D286" s="58"/>
      <c r="E286" s="58"/>
      <c r="F286" s="58"/>
      <c r="G286" s="58"/>
      <c r="H286" s="58"/>
      <c r="I286" s="58"/>
      <c r="J286" s="146"/>
    </row>
    <row r="287" hidden="1">
      <c r="A287" s="58"/>
      <c r="B287" s="58"/>
      <c r="C287" s="58"/>
      <c r="D287" s="58"/>
      <c r="E287" s="58"/>
      <c r="F287" s="58"/>
      <c r="G287" s="58"/>
      <c r="H287" s="58"/>
      <c r="I287" s="58"/>
      <c r="J287" s="146"/>
    </row>
    <row r="288" hidden="1">
      <c r="A288" s="58"/>
      <c r="B288" s="58"/>
      <c r="C288" s="58"/>
      <c r="D288" s="58"/>
      <c r="E288" s="58"/>
      <c r="F288" s="58"/>
      <c r="G288" s="58"/>
      <c r="H288" s="58"/>
      <c r="I288" s="58"/>
      <c r="J288" s="146"/>
    </row>
    <row r="289" hidden="1">
      <c r="A289" s="58"/>
      <c r="B289" s="58"/>
      <c r="C289" s="58"/>
      <c r="D289" s="58"/>
      <c r="E289" s="58"/>
      <c r="F289" s="58"/>
      <c r="G289" s="58"/>
      <c r="H289" s="58"/>
      <c r="I289" s="58"/>
      <c r="J289" s="146"/>
    </row>
    <row r="290" hidden="1">
      <c r="A290" s="58"/>
      <c r="B290" s="58"/>
      <c r="C290" s="58"/>
      <c r="D290" s="58"/>
      <c r="E290" s="58"/>
      <c r="F290" s="58"/>
      <c r="G290" s="58"/>
      <c r="H290" s="58"/>
      <c r="I290" s="58"/>
      <c r="J290" s="146"/>
    </row>
    <row r="291" hidden="1">
      <c r="A291" s="58"/>
      <c r="B291" s="58"/>
      <c r="C291" s="58"/>
      <c r="D291" s="58"/>
      <c r="E291" s="58"/>
      <c r="F291" s="58"/>
      <c r="G291" s="58"/>
      <c r="H291" s="58"/>
      <c r="I291" s="58"/>
      <c r="J291" s="146"/>
    </row>
    <row r="292" hidden="1">
      <c r="A292" s="58"/>
      <c r="B292" s="58"/>
      <c r="C292" s="58"/>
      <c r="D292" s="58"/>
      <c r="E292" s="58"/>
      <c r="F292" s="58"/>
      <c r="G292" s="58"/>
      <c r="H292" s="58"/>
      <c r="I292" s="58"/>
      <c r="J292" s="146"/>
    </row>
    <row r="293" hidden="1">
      <c r="A293" s="58"/>
      <c r="B293" s="58"/>
      <c r="C293" s="58"/>
      <c r="D293" s="58"/>
      <c r="E293" s="58"/>
      <c r="F293" s="58"/>
      <c r="G293" s="58"/>
      <c r="H293" s="58"/>
      <c r="I293" s="58"/>
      <c r="J293" s="146"/>
    </row>
    <row r="294" hidden="1">
      <c r="A294" s="58"/>
      <c r="B294" s="58"/>
      <c r="C294" s="58"/>
      <c r="D294" s="58"/>
      <c r="E294" s="58"/>
      <c r="F294" s="58"/>
      <c r="G294" s="58"/>
      <c r="H294" s="58"/>
      <c r="I294" s="58"/>
      <c r="J294" s="146"/>
    </row>
    <row r="295" hidden="1">
      <c r="A295" s="58"/>
      <c r="B295" s="58"/>
      <c r="C295" s="58"/>
      <c r="D295" s="58"/>
      <c r="E295" s="58"/>
      <c r="F295" s="58"/>
      <c r="G295" s="58"/>
      <c r="H295" s="58"/>
      <c r="I295" s="58"/>
      <c r="J295" s="146"/>
    </row>
    <row r="296" hidden="1">
      <c r="A296" s="58"/>
      <c r="B296" s="58"/>
      <c r="C296" s="58"/>
      <c r="D296" s="58"/>
      <c r="E296" s="58"/>
      <c r="F296" s="58"/>
      <c r="G296" s="58"/>
      <c r="H296" s="58"/>
      <c r="I296" s="58"/>
      <c r="J296" s="146"/>
    </row>
    <row r="297" hidden="1">
      <c r="A297" s="58"/>
      <c r="B297" s="58"/>
      <c r="C297" s="58"/>
      <c r="D297" s="58"/>
      <c r="E297" s="58"/>
      <c r="F297" s="58"/>
      <c r="G297" s="58"/>
      <c r="H297" s="58"/>
      <c r="I297" s="58"/>
      <c r="J297" s="146"/>
    </row>
    <row r="298" hidden="1">
      <c r="A298" s="58"/>
      <c r="B298" s="58"/>
      <c r="C298" s="58"/>
      <c r="D298" s="58"/>
      <c r="E298" s="58"/>
      <c r="F298" s="58"/>
      <c r="G298" s="58"/>
      <c r="H298" s="58"/>
      <c r="I298" s="58"/>
      <c r="J298" s="146"/>
    </row>
    <row r="299" hidden="1">
      <c r="A299" s="58"/>
      <c r="B299" s="58"/>
      <c r="C299" s="58"/>
      <c r="D299" s="58"/>
      <c r="E299" s="58"/>
      <c r="F299" s="58"/>
      <c r="G299" s="58"/>
      <c r="H299" s="58"/>
      <c r="I299" s="58"/>
      <c r="J299" s="146"/>
    </row>
    <row r="300" hidden="1">
      <c r="A300" s="58"/>
      <c r="B300" s="58"/>
      <c r="C300" s="58"/>
      <c r="D300" s="58"/>
      <c r="E300" s="58"/>
      <c r="F300" s="58"/>
      <c r="G300" s="58"/>
      <c r="H300" s="58"/>
      <c r="I300" s="58"/>
      <c r="J300" s="146"/>
    </row>
    <row r="301" hidden="1">
      <c r="A301" s="58"/>
      <c r="B301" s="58"/>
      <c r="C301" s="58"/>
      <c r="D301" s="58"/>
      <c r="E301" s="58"/>
      <c r="F301" s="58"/>
      <c r="G301" s="58"/>
      <c r="H301" s="58"/>
      <c r="I301" s="58"/>
      <c r="J301" s="146"/>
    </row>
    <row r="302" hidden="1">
      <c r="A302" s="58"/>
      <c r="B302" s="58"/>
      <c r="C302" s="58"/>
      <c r="D302" s="58"/>
      <c r="E302" s="58"/>
      <c r="F302" s="58"/>
      <c r="G302" s="58"/>
      <c r="H302" s="58"/>
      <c r="I302" s="58"/>
      <c r="J302" s="146"/>
    </row>
    <row r="303" hidden="1">
      <c r="A303" s="58"/>
      <c r="B303" s="58"/>
      <c r="C303" s="58"/>
      <c r="D303" s="58"/>
      <c r="E303" s="58"/>
      <c r="F303" s="58"/>
      <c r="G303" s="58"/>
      <c r="H303" s="58"/>
      <c r="I303" s="58"/>
      <c r="J303" s="146"/>
    </row>
    <row r="304" hidden="1">
      <c r="A304" s="58"/>
      <c r="B304" s="58"/>
      <c r="C304" s="58"/>
      <c r="D304" s="58"/>
      <c r="E304" s="58"/>
      <c r="F304" s="58"/>
      <c r="G304" s="58"/>
      <c r="H304" s="58"/>
      <c r="I304" s="58"/>
      <c r="J304" s="146"/>
    </row>
    <row r="305" hidden="1">
      <c r="A305" s="58"/>
      <c r="B305" s="58"/>
      <c r="C305" s="58"/>
      <c r="D305" s="58"/>
      <c r="E305" s="58"/>
      <c r="F305" s="58"/>
      <c r="G305" s="58"/>
      <c r="H305" s="58"/>
      <c r="I305" s="58"/>
      <c r="J305" s="146"/>
    </row>
    <row r="306" hidden="1">
      <c r="A306" s="58"/>
      <c r="B306" s="58"/>
      <c r="C306" s="58"/>
      <c r="D306" s="58"/>
      <c r="E306" s="58"/>
      <c r="F306" s="58"/>
      <c r="G306" s="58"/>
      <c r="H306" s="58"/>
      <c r="I306" s="58"/>
      <c r="J306" s="146"/>
    </row>
    <row r="307" hidden="1">
      <c r="A307" s="58"/>
      <c r="B307" s="58"/>
      <c r="C307" s="58"/>
      <c r="D307" s="58"/>
      <c r="E307" s="58"/>
      <c r="F307" s="58"/>
      <c r="G307" s="58"/>
      <c r="H307" s="58"/>
      <c r="I307" s="58"/>
      <c r="J307" s="146"/>
    </row>
    <row r="308" hidden="1">
      <c r="A308" s="58"/>
      <c r="B308" s="58"/>
      <c r="C308" s="58"/>
      <c r="D308" s="58"/>
      <c r="E308" s="58"/>
      <c r="F308" s="58"/>
      <c r="G308" s="58"/>
      <c r="H308" s="58"/>
      <c r="I308" s="58"/>
      <c r="J308" s="146"/>
    </row>
    <row r="309" hidden="1">
      <c r="A309" s="58"/>
      <c r="B309" s="58"/>
      <c r="C309" s="58"/>
      <c r="D309" s="58"/>
      <c r="E309" s="58"/>
      <c r="F309" s="58"/>
      <c r="G309" s="58"/>
      <c r="H309" s="58"/>
      <c r="I309" s="58"/>
      <c r="J309" s="146"/>
    </row>
    <row r="310" hidden="1">
      <c r="A310" s="58"/>
      <c r="B310" s="58"/>
      <c r="C310" s="58"/>
      <c r="D310" s="58"/>
      <c r="E310" s="58"/>
      <c r="F310" s="58"/>
      <c r="G310" s="58"/>
      <c r="H310" s="58"/>
      <c r="I310" s="58"/>
      <c r="J310" s="146"/>
    </row>
    <row r="311" hidden="1">
      <c r="A311" s="58"/>
      <c r="B311" s="58"/>
      <c r="C311" s="58"/>
      <c r="D311" s="58"/>
      <c r="E311" s="58"/>
      <c r="F311" s="58"/>
      <c r="G311" s="58"/>
      <c r="H311" s="58"/>
      <c r="I311" s="58"/>
      <c r="J311" s="146"/>
    </row>
    <row r="312" hidden="1">
      <c r="A312" s="58"/>
      <c r="B312" s="58"/>
      <c r="C312" s="58"/>
      <c r="D312" s="58"/>
      <c r="E312" s="58"/>
      <c r="F312" s="58"/>
      <c r="G312" s="58"/>
      <c r="H312" s="58"/>
      <c r="I312" s="58"/>
      <c r="J312" s="146"/>
    </row>
    <row r="313" hidden="1">
      <c r="A313" s="58"/>
      <c r="B313" s="58"/>
      <c r="C313" s="58"/>
      <c r="D313" s="58"/>
      <c r="E313" s="58"/>
      <c r="F313" s="58"/>
      <c r="G313" s="58"/>
      <c r="H313" s="58"/>
      <c r="I313" s="58"/>
      <c r="J313" s="146"/>
    </row>
    <row r="314" hidden="1">
      <c r="A314" s="58"/>
      <c r="B314" s="58"/>
      <c r="C314" s="58"/>
      <c r="D314" s="58"/>
      <c r="E314" s="58"/>
      <c r="F314" s="58"/>
      <c r="G314" s="58"/>
      <c r="H314" s="58"/>
      <c r="I314" s="58"/>
      <c r="J314" s="146"/>
    </row>
    <row r="315" hidden="1">
      <c r="A315" s="58"/>
      <c r="B315" s="58"/>
      <c r="C315" s="58"/>
      <c r="D315" s="58"/>
      <c r="E315" s="58"/>
      <c r="F315" s="58"/>
      <c r="G315" s="58"/>
      <c r="H315" s="58"/>
      <c r="I315" s="58"/>
      <c r="J315" s="146"/>
    </row>
    <row r="316" hidden="1">
      <c r="A316" s="58"/>
      <c r="B316" s="58"/>
      <c r="C316" s="58"/>
      <c r="D316" s="58"/>
      <c r="E316" s="58"/>
      <c r="F316" s="58"/>
      <c r="G316" s="58"/>
      <c r="H316" s="58"/>
      <c r="I316" s="58"/>
      <c r="J316" s="146"/>
    </row>
    <row r="317" hidden="1">
      <c r="A317" s="58"/>
      <c r="B317" s="58"/>
      <c r="C317" s="58"/>
      <c r="D317" s="58"/>
      <c r="E317" s="58"/>
      <c r="F317" s="58"/>
      <c r="G317" s="58"/>
      <c r="H317" s="58"/>
      <c r="I317" s="58"/>
      <c r="J317" s="146"/>
    </row>
    <row r="318" hidden="1">
      <c r="A318" s="58"/>
      <c r="B318" s="58"/>
      <c r="C318" s="58"/>
      <c r="D318" s="58"/>
      <c r="E318" s="58"/>
      <c r="F318" s="58"/>
      <c r="G318" s="58"/>
      <c r="H318" s="58"/>
      <c r="I318" s="58"/>
      <c r="J318" s="146"/>
    </row>
    <row r="319" hidden="1">
      <c r="A319" s="58"/>
      <c r="B319" s="58"/>
      <c r="C319" s="58"/>
      <c r="D319" s="58"/>
      <c r="E319" s="58"/>
      <c r="F319" s="58"/>
      <c r="G319" s="58"/>
      <c r="H319" s="58"/>
      <c r="I319" s="58"/>
      <c r="J319" s="146"/>
    </row>
    <row r="320" hidden="1">
      <c r="A320" s="58"/>
      <c r="B320" s="58"/>
      <c r="C320" s="58"/>
      <c r="D320" s="58"/>
      <c r="E320" s="58"/>
      <c r="F320" s="58"/>
      <c r="G320" s="58"/>
      <c r="H320" s="58"/>
      <c r="I320" s="58"/>
      <c r="J320" s="146"/>
    </row>
    <row r="321" hidden="1">
      <c r="A321" s="58"/>
      <c r="B321" s="58"/>
      <c r="C321" s="58"/>
      <c r="D321" s="58"/>
      <c r="E321" s="58"/>
      <c r="F321" s="58"/>
      <c r="G321" s="58"/>
      <c r="H321" s="58"/>
      <c r="I321" s="58"/>
      <c r="J321" s="146"/>
    </row>
    <row r="322" hidden="1">
      <c r="A322" s="58"/>
      <c r="B322" s="58"/>
      <c r="C322" s="58"/>
      <c r="D322" s="58"/>
      <c r="E322" s="58"/>
      <c r="F322" s="58"/>
      <c r="G322" s="58"/>
      <c r="H322" s="58"/>
      <c r="I322" s="58"/>
      <c r="J322" s="146"/>
    </row>
    <row r="323" hidden="1">
      <c r="A323" s="58"/>
      <c r="B323" s="58"/>
      <c r="C323" s="58"/>
      <c r="D323" s="58"/>
      <c r="E323" s="58"/>
      <c r="F323" s="58"/>
      <c r="G323" s="58"/>
      <c r="H323" s="58"/>
      <c r="I323" s="58"/>
      <c r="J323" s="146"/>
    </row>
    <row r="324" hidden="1">
      <c r="A324" s="58"/>
      <c r="B324" s="58"/>
      <c r="C324" s="58"/>
      <c r="D324" s="58"/>
      <c r="E324" s="58"/>
      <c r="F324" s="58"/>
      <c r="G324" s="58"/>
      <c r="H324" s="58"/>
      <c r="I324" s="58"/>
      <c r="J324" s="146"/>
    </row>
    <row r="325" hidden="1">
      <c r="A325" s="58"/>
      <c r="B325" s="58"/>
      <c r="C325" s="58"/>
      <c r="D325" s="58"/>
      <c r="E325" s="58"/>
      <c r="F325" s="58"/>
      <c r="G325" s="58"/>
      <c r="H325" s="58"/>
      <c r="I325" s="58"/>
      <c r="J325" s="146"/>
    </row>
    <row r="326" hidden="1">
      <c r="A326" s="58"/>
      <c r="B326" s="58"/>
      <c r="C326" s="58"/>
      <c r="D326" s="58"/>
      <c r="E326" s="58"/>
      <c r="F326" s="58"/>
      <c r="G326" s="58"/>
      <c r="H326" s="58"/>
      <c r="I326" s="58"/>
      <c r="J326" s="146"/>
    </row>
    <row r="327" hidden="1">
      <c r="A327" s="58"/>
      <c r="B327" s="58"/>
      <c r="C327" s="58"/>
      <c r="D327" s="58"/>
      <c r="E327" s="58"/>
      <c r="F327" s="58"/>
      <c r="G327" s="58"/>
      <c r="H327" s="58"/>
      <c r="I327" s="58"/>
      <c r="J327" s="146"/>
    </row>
    <row r="328" hidden="1">
      <c r="A328" s="58"/>
      <c r="B328" s="58"/>
      <c r="C328" s="58"/>
      <c r="D328" s="58"/>
      <c r="E328" s="58"/>
      <c r="F328" s="58"/>
      <c r="G328" s="58"/>
      <c r="H328" s="58"/>
      <c r="I328" s="58"/>
      <c r="J328" s="146"/>
    </row>
    <row r="329" hidden="1">
      <c r="A329" s="58"/>
      <c r="B329" s="58"/>
      <c r="C329" s="58"/>
      <c r="D329" s="58"/>
      <c r="E329" s="58"/>
      <c r="F329" s="58"/>
      <c r="G329" s="58"/>
      <c r="H329" s="58"/>
      <c r="I329" s="58"/>
      <c r="J329" s="146"/>
    </row>
    <row r="330" hidden="1">
      <c r="A330" s="58"/>
      <c r="B330" s="58"/>
      <c r="C330" s="58"/>
      <c r="D330" s="58"/>
      <c r="E330" s="58"/>
      <c r="F330" s="58"/>
      <c r="G330" s="58"/>
      <c r="H330" s="58"/>
      <c r="I330" s="58"/>
      <c r="J330" s="146"/>
    </row>
    <row r="331" hidden="1">
      <c r="A331" s="58"/>
      <c r="B331" s="58"/>
      <c r="C331" s="58"/>
      <c r="D331" s="58"/>
      <c r="E331" s="58"/>
      <c r="F331" s="58"/>
      <c r="G331" s="58"/>
      <c r="H331" s="58"/>
      <c r="I331" s="58"/>
      <c r="J331" s="146"/>
    </row>
    <row r="332" hidden="1">
      <c r="A332" s="58"/>
      <c r="B332" s="58"/>
      <c r="C332" s="58"/>
      <c r="D332" s="58"/>
      <c r="E332" s="58"/>
      <c r="F332" s="58"/>
      <c r="G332" s="58"/>
      <c r="H332" s="58"/>
      <c r="I332" s="58"/>
      <c r="J332" s="146"/>
    </row>
    <row r="333" hidden="1">
      <c r="A333" s="58"/>
      <c r="B333" s="58"/>
      <c r="C333" s="58"/>
      <c r="D333" s="58"/>
      <c r="E333" s="58"/>
      <c r="F333" s="58"/>
      <c r="G333" s="58"/>
      <c r="H333" s="58"/>
      <c r="I333" s="58"/>
      <c r="J333" s="146"/>
    </row>
    <row r="334" hidden="1">
      <c r="A334" s="58"/>
      <c r="B334" s="58"/>
      <c r="C334" s="58"/>
      <c r="D334" s="58"/>
      <c r="E334" s="58"/>
      <c r="F334" s="58"/>
      <c r="G334" s="58"/>
      <c r="H334" s="58"/>
      <c r="I334" s="58"/>
      <c r="J334" s="146"/>
    </row>
    <row r="335" hidden="1">
      <c r="A335" s="58"/>
      <c r="B335" s="58"/>
      <c r="C335" s="58"/>
      <c r="D335" s="58"/>
      <c r="E335" s="58"/>
      <c r="F335" s="58"/>
      <c r="G335" s="58"/>
      <c r="H335" s="58"/>
      <c r="I335" s="58"/>
      <c r="J335" s="146"/>
    </row>
    <row r="336" hidden="1">
      <c r="A336" s="58"/>
      <c r="B336" s="58"/>
      <c r="C336" s="58"/>
      <c r="D336" s="58"/>
      <c r="E336" s="58"/>
      <c r="F336" s="58"/>
      <c r="G336" s="58"/>
      <c r="H336" s="58"/>
      <c r="I336" s="58"/>
      <c r="J336" s="146"/>
    </row>
    <row r="337" hidden="1">
      <c r="A337" s="58"/>
      <c r="B337" s="58"/>
      <c r="C337" s="58"/>
      <c r="D337" s="58"/>
      <c r="E337" s="58"/>
      <c r="F337" s="58"/>
      <c r="G337" s="58"/>
      <c r="H337" s="58"/>
      <c r="I337" s="58"/>
      <c r="J337" s="146"/>
    </row>
    <row r="338" hidden="1">
      <c r="A338" s="58"/>
      <c r="B338" s="58"/>
      <c r="C338" s="58"/>
      <c r="D338" s="58"/>
      <c r="E338" s="58"/>
      <c r="F338" s="58"/>
      <c r="G338" s="58"/>
      <c r="H338" s="58"/>
      <c r="I338" s="58"/>
      <c r="J338" s="146"/>
    </row>
    <row r="339" hidden="1">
      <c r="A339" s="58"/>
      <c r="B339" s="58"/>
      <c r="C339" s="58"/>
      <c r="D339" s="58"/>
      <c r="E339" s="58"/>
      <c r="F339" s="58"/>
      <c r="G339" s="58"/>
      <c r="H339" s="58"/>
      <c r="I339" s="58"/>
      <c r="J339" s="146"/>
    </row>
    <row r="340" hidden="1">
      <c r="A340" s="58"/>
      <c r="B340" s="58"/>
      <c r="C340" s="58"/>
      <c r="D340" s="58"/>
      <c r="E340" s="58"/>
      <c r="F340" s="58"/>
      <c r="G340" s="58"/>
      <c r="H340" s="58"/>
      <c r="I340" s="58"/>
      <c r="J340" s="146"/>
    </row>
    <row r="341" hidden="1">
      <c r="A341" s="58"/>
      <c r="B341" s="58"/>
      <c r="C341" s="58"/>
      <c r="D341" s="58"/>
      <c r="E341" s="58"/>
      <c r="F341" s="58"/>
      <c r="G341" s="58"/>
      <c r="H341" s="58"/>
      <c r="I341" s="58"/>
      <c r="J341" s="146"/>
    </row>
    <row r="342" hidden="1">
      <c r="A342" s="58"/>
      <c r="B342" s="58"/>
      <c r="C342" s="58"/>
      <c r="D342" s="58"/>
      <c r="E342" s="58"/>
      <c r="F342" s="58"/>
      <c r="G342" s="58"/>
      <c r="H342" s="58"/>
      <c r="I342" s="58"/>
      <c r="J342" s="146"/>
    </row>
    <row r="343" hidden="1">
      <c r="A343" s="58"/>
      <c r="B343" s="58"/>
      <c r="C343" s="58"/>
      <c r="D343" s="58"/>
      <c r="E343" s="58"/>
      <c r="F343" s="58"/>
      <c r="G343" s="58"/>
      <c r="H343" s="58"/>
      <c r="I343" s="58"/>
      <c r="J343" s="146"/>
    </row>
    <row r="344" hidden="1">
      <c r="A344" s="58"/>
      <c r="B344" s="58"/>
      <c r="C344" s="58"/>
      <c r="D344" s="58"/>
      <c r="E344" s="58"/>
      <c r="F344" s="58"/>
      <c r="G344" s="58"/>
      <c r="H344" s="58"/>
      <c r="I344" s="58"/>
      <c r="J344" s="146"/>
    </row>
    <row r="345" hidden="1">
      <c r="A345" s="58"/>
      <c r="B345" s="58"/>
      <c r="C345" s="58"/>
      <c r="D345" s="58"/>
      <c r="E345" s="58"/>
      <c r="F345" s="58"/>
      <c r="G345" s="58"/>
      <c r="H345" s="58"/>
      <c r="I345" s="58"/>
      <c r="J345" s="146"/>
    </row>
    <row r="346" hidden="1">
      <c r="A346" s="58"/>
      <c r="B346" s="58"/>
      <c r="C346" s="58"/>
      <c r="D346" s="58"/>
      <c r="E346" s="58"/>
      <c r="F346" s="58"/>
      <c r="G346" s="58"/>
      <c r="H346" s="58"/>
      <c r="I346" s="58"/>
      <c r="J346" s="146"/>
    </row>
    <row r="347" hidden="1">
      <c r="A347" s="58"/>
      <c r="B347" s="58"/>
      <c r="C347" s="58"/>
      <c r="D347" s="58"/>
      <c r="E347" s="58"/>
      <c r="F347" s="58"/>
      <c r="G347" s="58"/>
      <c r="H347" s="58"/>
      <c r="I347" s="58"/>
      <c r="J347" s="146"/>
    </row>
    <row r="348" hidden="1">
      <c r="A348" s="58"/>
      <c r="B348" s="58"/>
      <c r="C348" s="58"/>
      <c r="D348" s="58"/>
      <c r="E348" s="58"/>
      <c r="F348" s="58"/>
      <c r="G348" s="58"/>
      <c r="H348" s="58"/>
      <c r="I348" s="58"/>
      <c r="J348" s="146"/>
    </row>
    <row r="349" hidden="1">
      <c r="A349" s="58"/>
      <c r="B349" s="58"/>
      <c r="C349" s="58"/>
      <c r="D349" s="58"/>
      <c r="E349" s="58"/>
      <c r="F349" s="58"/>
      <c r="G349" s="58"/>
      <c r="H349" s="58"/>
      <c r="I349" s="58"/>
      <c r="J349" s="146"/>
    </row>
    <row r="350" hidden="1">
      <c r="A350" s="58"/>
      <c r="B350" s="58"/>
      <c r="C350" s="58"/>
      <c r="D350" s="58"/>
      <c r="E350" s="58"/>
      <c r="F350" s="58"/>
      <c r="G350" s="58"/>
      <c r="H350" s="58"/>
      <c r="I350" s="58"/>
      <c r="J350" s="146"/>
    </row>
    <row r="351" hidden="1">
      <c r="A351" s="58"/>
      <c r="B351" s="58"/>
      <c r="C351" s="58"/>
      <c r="D351" s="58"/>
      <c r="E351" s="58"/>
      <c r="F351" s="58"/>
      <c r="G351" s="58"/>
      <c r="H351" s="58"/>
      <c r="I351" s="58"/>
      <c r="J351" s="146"/>
    </row>
    <row r="352" hidden="1">
      <c r="A352" s="58"/>
      <c r="B352" s="58"/>
      <c r="C352" s="58"/>
      <c r="D352" s="58"/>
      <c r="E352" s="58"/>
      <c r="F352" s="58"/>
      <c r="G352" s="58"/>
      <c r="H352" s="58"/>
      <c r="I352" s="58"/>
      <c r="J352" s="146"/>
    </row>
    <row r="353" hidden="1">
      <c r="A353" s="58"/>
      <c r="B353" s="58"/>
      <c r="C353" s="58"/>
      <c r="D353" s="58"/>
      <c r="E353" s="58"/>
      <c r="F353" s="58"/>
      <c r="G353" s="58"/>
      <c r="H353" s="58"/>
      <c r="I353" s="58"/>
      <c r="J353" s="146"/>
    </row>
    <row r="354" hidden="1">
      <c r="A354" s="58"/>
      <c r="B354" s="58"/>
      <c r="C354" s="58"/>
      <c r="D354" s="58"/>
      <c r="E354" s="58"/>
      <c r="F354" s="58"/>
      <c r="G354" s="58"/>
      <c r="H354" s="58"/>
      <c r="I354" s="58"/>
      <c r="J354" s="146"/>
    </row>
    <row r="355" hidden="1">
      <c r="A355" s="58"/>
      <c r="B355" s="58"/>
      <c r="C355" s="58"/>
      <c r="D355" s="58"/>
      <c r="E355" s="58"/>
      <c r="F355" s="58"/>
      <c r="G355" s="58"/>
      <c r="H355" s="58"/>
      <c r="I355" s="58"/>
      <c r="J355" s="146"/>
    </row>
    <row r="356" hidden="1">
      <c r="A356" s="58"/>
      <c r="B356" s="58"/>
      <c r="C356" s="58"/>
      <c r="D356" s="58"/>
      <c r="E356" s="58"/>
      <c r="F356" s="58"/>
      <c r="G356" s="58"/>
      <c r="H356" s="58"/>
      <c r="I356" s="58"/>
      <c r="J356" s="146"/>
    </row>
    <row r="357" hidden="1">
      <c r="A357" s="58"/>
      <c r="B357" s="58"/>
      <c r="C357" s="58"/>
      <c r="D357" s="58"/>
      <c r="E357" s="58"/>
      <c r="F357" s="58"/>
      <c r="G357" s="58"/>
      <c r="H357" s="58"/>
      <c r="I357" s="58"/>
      <c r="J357" s="146"/>
    </row>
    <row r="358" hidden="1">
      <c r="A358" s="58"/>
      <c r="B358" s="58"/>
      <c r="C358" s="58"/>
      <c r="D358" s="58"/>
      <c r="E358" s="58"/>
      <c r="F358" s="58"/>
      <c r="G358" s="58"/>
      <c r="H358" s="58"/>
      <c r="I358" s="58"/>
      <c r="J358" s="146"/>
    </row>
    <row r="359" hidden="1">
      <c r="A359" s="58"/>
      <c r="B359" s="58"/>
      <c r="C359" s="58"/>
      <c r="D359" s="58"/>
      <c r="E359" s="58"/>
      <c r="F359" s="58"/>
      <c r="G359" s="58"/>
      <c r="H359" s="58"/>
      <c r="I359" s="58"/>
      <c r="J359" s="146"/>
    </row>
    <row r="360" hidden="1">
      <c r="A360" s="58"/>
      <c r="B360" s="58"/>
      <c r="C360" s="58"/>
      <c r="D360" s="58"/>
      <c r="E360" s="58"/>
      <c r="F360" s="58"/>
      <c r="G360" s="58"/>
      <c r="H360" s="58"/>
      <c r="I360" s="58"/>
      <c r="J360" s="146"/>
    </row>
    <row r="361" hidden="1">
      <c r="A361" s="58"/>
      <c r="B361" s="58"/>
      <c r="C361" s="58"/>
      <c r="D361" s="58"/>
      <c r="E361" s="58"/>
      <c r="F361" s="58"/>
      <c r="G361" s="58"/>
      <c r="H361" s="58"/>
      <c r="I361" s="58"/>
      <c r="J361" s="146"/>
    </row>
    <row r="362" hidden="1">
      <c r="A362" s="58"/>
      <c r="B362" s="58"/>
      <c r="C362" s="58"/>
      <c r="D362" s="58"/>
      <c r="E362" s="58"/>
      <c r="F362" s="58"/>
      <c r="G362" s="58"/>
      <c r="H362" s="58"/>
      <c r="I362" s="58"/>
      <c r="J362" s="146"/>
    </row>
    <row r="363" hidden="1">
      <c r="A363" s="58"/>
      <c r="B363" s="58"/>
      <c r="C363" s="58"/>
      <c r="D363" s="58"/>
      <c r="E363" s="58"/>
      <c r="F363" s="58"/>
      <c r="G363" s="58"/>
      <c r="H363" s="58"/>
      <c r="I363" s="58"/>
      <c r="J363" s="146"/>
    </row>
    <row r="364" hidden="1">
      <c r="A364" s="58"/>
      <c r="B364" s="58"/>
      <c r="C364" s="58"/>
      <c r="D364" s="58"/>
      <c r="E364" s="58"/>
      <c r="F364" s="58"/>
      <c r="G364" s="58"/>
      <c r="H364" s="58"/>
      <c r="I364" s="58"/>
      <c r="J364" s="146"/>
    </row>
    <row r="365" hidden="1">
      <c r="A365" s="58"/>
      <c r="B365" s="58"/>
      <c r="C365" s="58"/>
      <c r="D365" s="58"/>
      <c r="E365" s="58"/>
      <c r="F365" s="58"/>
      <c r="G365" s="58"/>
      <c r="H365" s="58"/>
      <c r="I365" s="58"/>
      <c r="J365" s="146"/>
    </row>
    <row r="366" hidden="1">
      <c r="A366" s="58"/>
      <c r="B366" s="58"/>
      <c r="C366" s="58"/>
      <c r="D366" s="58"/>
      <c r="E366" s="58"/>
      <c r="F366" s="58"/>
      <c r="G366" s="58"/>
      <c r="H366" s="58"/>
      <c r="I366" s="58"/>
      <c r="J366" s="146"/>
    </row>
    <row r="367" hidden="1">
      <c r="A367" s="58"/>
      <c r="B367" s="58"/>
      <c r="C367" s="58"/>
      <c r="D367" s="58"/>
      <c r="E367" s="58"/>
      <c r="F367" s="58"/>
      <c r="G367" s="58"/>
      <c r="H367" s="58"/>
      <c r="I367" s="58"/>
      <c r="J367" s="146"/>
    </row>
    <row r="368" hidden="1">
      <c r="A368" s="58"/>
      <c r="B368" s="58"/>
      <c r="C368" s="58"/>
      <c r="D368" s="58"/>
      <c r="E368" s="58"/>
      <c r="F368" s="58"/>
      <c r="G368" s="58"/>
      <c r="H368" s="58"/>
      <c r="I368" s="58"/>
      <c r="J368" s="146"/>
    </row>
    <row r="369" hidden="1">
      <c r="A369" s="58"/>
      <c r="B369" s="58"/>
      <c r="C369" s="58"/>
      <c r="D369" s="58"/>
      <c r="E369" s="58"/>
      <c r="F369" s="58"/>
      <c r="G369" s="58"/>
      <c r="H369" s="58"/>
      <c r="I369" s="58"/>
      <c r="J369" s="146"/>
    </row>
    <row r="370" hidden="1">
      <c r="A370" s="58"/>
      <c r="B370" s="58"/>
      <c r="C370" s="58"/>
      <c r="D370" s="58"/>
      <c r="E370" s="58"/>
      <c r="F370" s="58"/>
      <c r="G370" s="58"/>
      <c r="H370" s="58"/>
      <c r="I370" s="58"/>
      <c r="J370" s="146"/>
    </row>
    <row r="371" hidden="1">
      <c r="A371" s="58"/>
      <c r="B371" s="58"/>
      <c r="C371" s="58"/>
      <c r="D371" s="58"/>
      <c r="E371" s="58"/>
      <c r="F371" s="58"/>
      <c r="G371" s="58"/>
      <c r="H371" s="58"/>
      <c r="I371" s="58"/>
      <c r="J371" s="146"/>
    </row>
    <row r="372" hidden="1">
      <c r="A372" s="58"/>
      <c r="B372" s="58"/>
      <c r="C372" s="58"/>
      <c r="D372" s="58"/>
      <c r="E372" s="58"/>
      <c r="F372" s="58"/>
      <c r="G372" s="58"/>
      <c r="H372" s="58"/>
      <c r="I372" s="58"/>
      <c r="J372" s="146"/>
    </row>
    <row r="373" hidden="1">
      <c r="A373" s="58"/>
      <c r="B373" s="58"/>
      <c r="C373" s="58"/>
      <c r="D373" s="58"/>
      <c r="E373" s="58"/>
      <c r="F373" s="58"/>
      <c r="G373" s="58"/>
      <c r="H373" s="58"/>
      <c r="I373" s="58"/>
      <c r="J373" s="146"/>
    </row>
    <row r="374" hidden="1">
      <c r="A374" s="58"/>
      <c r="B374" s="58"/>
      <c r="C374" s="58"/>
      <c r="D374" s="58"/>
      <c r="E374" s="58"/>
      <c r="F374" s="58"/>
      <c r="G374" s="58"/>
      <c r="H374" s="58"/>
      <c r="I374" s="58"/>
      <c r="J374" s="146"/>
    </row>
    <row r="375" hidden="1">
      <c r="A375" s="58"/>
      <c r="B375" s="58"/>
      <c r="C375" s="58"/>
      <c r="D375" s="58"/>
      <c r="E375" s="58"/>
      <c r="F375" s="58"/>
      <c r="G375" s="58"/>
      <c r="H375" s="58"/>
      <c r="I375" s="58"/>
      <c r="J375" s="146"/>
    </row>
    <row r="376" hidden="1">
      <c r="A376" s="58"/>
      <c r="B376" s="58"/>
      <c r="C376" s="58"/>
      <c r="D376" s="58"/>
      <c r="E376" s="58"/>
      <c r="F376" s="58"/>
      <c r="G376" s="58"/>
      <c r="H376" s="58"/>
      <c r="I376" s="58"/>
      <c r="J376" s="146"/>
    </row>
    <row r="377" hidden="1">
      <c r="A377" s="58"/>
      <c r="B377" s="58"/>
      <c r="C377" s="58"/>
      <c r="D377" s="58"/>
      <c r="E377" s="58"/>
      <c r="F377" s="58"/>
      <c r="G377" s="58"/>
      <c r="H377" s="58"/>
      <c r="I377" s="58"/>
      <c r="J377" s="146"/>
    </row>
    <row r="378" hidden="1">
      <c r="A378" s="58"/>
      <c r="B378" s="58"/>
      <c r="C378" s="58"/>
      <c r="D378" s="58"/>
      <c r="E378" s="58"/>
      <c r="F378" s="58"/>
      <c r="G378" s="58"/>
      <c r="H378" s="58"/>
      <c r="I378" s="58"/>
      <c r="J378" s="146"/>
    </row>
    <row r="379" hidden="1">
      <c r="A379" s="58"/>
      <c r="B379" s="58"/>
      <c r="C379" s="58"/>
      <c r="D379" s="58"/>
      <c r="E379" s="58"/>
      <c r="F379" s="58"/>
      <c r="G379" s="58"/>
      <c r="H379" s="58"/>
      <c r="I379" s="58"/>
      <c r="J379" s="146"/>
    </row>
    <row r="380" hidden="1">
      <c r="A380" s="58"/>
      <c r="B380" s="58"/>
      <c r="C380" s="58"/>
      <c r="D380" s="58"/>
      <c r="E380" s="58"/>
      <c r="F380" s="58"/>
      <c r="G380" s="58"/>
      <c r="H380" s="58"/>
      <c r="I380" s="58"/>
      <c r="J380" s="146"/>
    </row>
    <row r="381" hidden="1">
      <c r="A381" s="58"/>
      <c r="B381" s="58"/>
      <c r="C381" s="58"/>
      <c r="D381" s="58"/>
      <c r="E381" s="58"/>
      <c r="F381" s="58"/>
      <c r="G381" s="58"/>
      <c r="H381" s="58"/>
      <c r="I381" s="58"/>
      <c r="J381" s="146"/>
    </row>
    <row r="382" hidden="1">
      <c r="A382" s="58"/>
      <c r="B382" s="58"/>
      <c r="C382" s="58"/>
      <c r="D382" s="58"/>
      <c r="E382" s="58"/>
      <c r="F382" s="58"/>
      <c r="G382" s="58"/>
      <c r="H382" s="58"/>
      <c r="I382" s="58"/>
      <c r="J382" s="146"/>
    </row>
    <row r="383" hidden="1">
      <c r="A383" s="58"/>
      <c r="B383" s="58"/>
      <c r="C383" s="58"/>
      <c r="D383" s="58"/>
      <c r="E383" s="58"/>
      <c r="F383" s="58"/>
      <c r="G383" s="58"/>
      <c r="H383" s="58"/>
      <c r="I383" s="58"/>
      <c r="J383" s="146"/>
    </row>
    <row r="384" hidden="1">
      <c r="A384" s="58"/>
      <c r="B384" s="58"/>
      <c r="C384" s="58"/>
      <c r="D384" s="58"/>
      <c r="E384" s="58"/>
      <c r="F384" s="58"/>
      <c r="G384" s="58"/>
      <c r="H384" s="58"/>
      <c r="I384" s="58"/>
      <c r="J384" s="146"/>
    </row>
    <row r="385" hidden="1">
      <c r="A385" s="58"/>
      <c r="B385" s="58"/>
      <c r="C385" s="58"/>
      <c r="D385" s="58"/>
      <c r="E385" s="58"/>
      <c r="F385" s="58"/>
      <c r="G385" s="58"/>
      <c r="H385" s="58"/>
      <c r="I385" s="58"/>
      <c r="J385" s="146"/>
    </row>
    <row r="386" hidden="1">
      <c r="A386" s="58"/>
      <c r="B386" s="58"/>
      <c r="C386" s="58"/>
      <c r="D386" s="58"/>
      <c r="E386" s="58"/>
      <c r="F386" s="58"/>
      <c r="G386" s="58"/>
      <c r="H386" s="58"/>
      <c r="I386" s="58"/>
      <c r="J386" s="146"/>
    </row>
    <row r="387" hidden="1">
      <c r="A387" s="58"/>
      <c r="B387" s="58"/>
      <c r="C387" s="58"/>
      <c r="D387" s="58"/>
      <c r="E387" s="58"/>
      <c r="F387" s="58"/>
      <c r="G387" s="58"/>
      <c r="H387" s="58"/>
      <c r="I387" s="58"/>
      <c r="J387" s="146"/>
    </row>
    <row r="388" hidden="1">
      <c r="A388" s="58"/>
      <c r="B388" s="58"/>
      <c r="C388" s="58"/>
      <c r="D388" s="58"/>
      <c r="E388" s="58"/>
      <c r="F388" s="58"/>
      <c r="G388" s="58"/>
      <c r="H388" s="58"/>
      <c r="I388" s="58"/>
      <c r="J388" s="146"/>
    </row>
    <row r="389" hidden="1">
      <c r="A389" s="58"/>
      <c r="B389" s="58"/>
      <c r="C389" s="58"/>
      <c r="D389" s="58"/>
      <c r="E389" s="58"/>
      <c r="F389" s="58"/>
      <c r="G389" s="58"/>
      <c r="H389" s="58"/>
      <c r="I389" s="58"/>
      <c r="J389" s="146"/>
    </row>
    <row r="390" hidden="1">
      <c r="A390" s="58"/>
      <c r="B390" s="58"/>
      <c r="C390" s="58"/>
      <c r="D390" s="58"/>
      <c r="E390" s="58"/>
      <c r="F390" s="58"/>
      <c r="G390" s="58"/>
      <c r="H390" s="58"/>
      <c r="I390" s="58"/>
      <c r="J390" s="146"/>
    </row>
    <row r="391" hidden="1">
      <c r="A391" s="58"/>
      <c r="B391" s="58"/>
      <c r="C391" s="58"/>
      <c r="D391" s="58"/>
      <c r="E391" s="58"/>
      <c r="F391" s="58"/>
      <c r="G391" s="58"/>
      <c r="H391" s="58"/>
      <c r="I391" s="58"/>
      <c r="J391" s="146"/>
    </row>
    <row r="392" hidden="1">
      <c r="A392" s="58"/>
      <c r="B392" s="58"/>
      <c r="C392" s="58"/>
      <c r="D392" s="58"/>
      <c r="E392" s="58"/>
      <c r="F392" s="58"/>
      <c r="G392" s="58"/>
      <c r="H392" s="58"/>
      <c r="I392" s="58"/>
      <c r="J392" s="146"/>
    </row>
    <row r="393" hidden="1">
      <c r="A393" s="58"/>
      <c r="B393" s="58"/>
      <c r="C393" s="58"/>
      <c r="D393" s="58"/>
      <c r="E393" s="58"/>
      <c r="F393" s="58"/>
      <c r="G393" s="58"/>
      <c r="H393" s="58"/>
      <c r="I393" s="58"/>
      <c r="J393" s="146"/>
    </row>
    <row r="394" hidden="1">
      <c r="A394" s="58"/>
      <c r="B394" s="58"/>
      <c r="C394" s="58"/>
      <c r="D394" s="58"/>
      <c r="E394" s="58"/>
      <c r="F394" s="58"/>
      <c r="G394" s="58"/>
      <c r="H394" s="58"/>
      <c r="I394" s="58"/>
      <c r="J394" s="146"/>
    </row>
    <row r="395" hidden="1">
      <c r="A395" s="58"/>
      <c r="B395" s="58"/>
      <c r="C395" s="58"/>
      <c r="D395" s="58"/>
      <c r="E395" s="58"/>
      <c r="F395" s="58"/>
      <c r="G395" s="58"/>
      <c r="H395" s="58"/>
      <c r="I395" s="58"/>
      <c r="J395" s="146"/>
    </row>
    <row r="396" hidden="1">
      <c r="A396" s="58"/>
      <c r="B396" s="58"/>
      <c r="C396" s="58"/>
      <c r="D396" s="58"/>
      <c r="E396" s="58"/>
      <c r="F396" s="58"/>
      <c r="G396" s="58"/>
      <c r="H396" s="58"/>
      <c r="I396" s="58"/>
      <c r="J396" s="146"/>
    </row>
    <row r="397" hidden="1">
      <c r="A397" s="58"/>
      <c r="B397" s="58"/>
      <c r="C397" s="58"/>
      <c r="D397" s="58"/>
      <c r="E397" s="58"/>
      <c r="F397" s="58"/>
      <c r="G397" s="58"/>
      <c r="H397" s="58"/>
      <c r="I397" s="58"/>
      <c r="J397" s="146"/>
    </row>
    <row r="398" hidden="1">
      <c r="A398" s="58"/>
      <c r="B398" s="58"/>
      <c r="C398" s="58"/>
      <c r="D398" s="58"/>
      <c r="E398" s="58"/>
      <c r="F398" s="58"/>
      <c r="G398" s="58"/>
      <c r="H398" s="58"/>
      <c r="I398" s="58"/>
      <c r="J398" s="146"/>
    </row>
    <row r="399" hidden="1">
      <c r="A399" s="58"/>
      <c r="B399" s="58"/>
      <c r="C399" s="58"/>
      <c r="D399" s="58"/>
      <c r="E399" s="58"/>
      <c r="F399" s="58"/>
      <c r="G399" s="58"/>
      <c r="H399" s="58"/>
      <c r="I399" s="58"/>
      <c r="J399" s="146"/>
    </row>
    <row r="400" hidden="1">
      <c r="A400" s="58"/>
      <c r="B400" s="58"/>
      <c r="C400" s="58"/>
      <c r="D400" s="58"/>
      <c r="E400" s="58"/>
      <c r="F400" s="58"/>
      <c r="G400" s="58"/>
      <c r="H400" s="58"/>
      <c r="I400" s="58"/>
      <c r="J400" s="146"/>
    </row>
    <row r="401" hidden="1">
      <c r="A401" s="58"/>
      <c r="B401" s="58"/>
      <c r="C401" s="58"/>
      <c r="D401" s="58"/>
      <c r="E401" s="58"/>
      <c r="F401" s="58"/>
      <c r="G401" s="58"/>
      <c r="H401" s="58"/>
      <c r="I401" s="58"/>
      <c r="J401" s="146"/>
    </row>
    <row r="402" hidden="1">
      <c r="A402" s="58"/>
      <c r="B402" s="58"/>
      <c r="C402" s="58"/>
      <c r="D402" s="58"/>
      <c r="E402" s="58"/>
      <c r="F402" s="58"/>
      <c r="G402" s="58"/>
      <c r="H402" s="58"/>
      <c r="I402" s="58"/>
      <c r="J402" s="146"/>
    </row>
    <row r="403" hidden="1">
      <c r="A403" s="58"/>
      <c r="B403" s="58"/>
      <c r="C403" s="58"/>
      <c r="D403" s="58"/>
      <c r="E403" s="58"/>
      <c r="F403" s="58"/>
      <c r="G403" s="58"/>
      <c r="H403" s="58"/>
      <c r="I403" s="58"/>
      <c r="J403" s="146"/>
    </row>
    <row r="404" hidden="1">
      <c r="A404" s="58"/>
      <c r="B404" s="58"/>
      <c r="C404" s="58"/>
      <c r="D404" s="58"/>
      <c r="E404" s="58"/>
      <c r="F404" s="58"/>
      <c r="G404" s="58"/>
      <c r="H404" s="58"/>
      <c r="I404" s="58"/>
      <c r="J404" s="146"/>
    </row>
    <row r="405" hidden="1">
      <c r="A405" s="58"/>
      <c r="B405" s="58"/>
      <c r="C405" s="58"/>
      <c r="D405" s="58"/>
      <c r="E405" s="58"/>
      <c r="F405" s="58"/>
      <c r="G405" s="58"/>
      <c r="H405" s="58"/>
      <c r="I405" s="58"/>
      <c r="J405" s="146"/>
    </row>
    <row r="406" hidden="1">
      <c r="A406" s="58"/>
      <c r="B406" s="58"/>
      <c r="C406" s="58"/>
      <c r="D406" s="58"/>
      <c r="E406" s="58"/>
      <c r="F406" s="58"/>
      <c r="G406" s="58"/>
      <c r="H406" s="58"/>
      <c r="I406" s="58"/>
      <c r="J406" s="146"/>
    </row>
    <row r="407" hidden="1">
      <c r="A407" s="58"/>
      <c r="B407" s="58"/>
      <c r="C407" s="58"/>
      <c r="D407" s="58"/>
      <c r="E407" s="58"/>
      <c r="F407" s="58"/>
      <c r="G407" s="58"/>
      <c r="H407" s="58"/>
      <c r="I407" s="58"/>
      <c r="J407" s="146"/>
    </row>
    <row r="408" hidden="1">
      <c r="A408" s="58"/>
      <c r="B408" s="58"/>
      <c r="C408" s="58"/>
      <c r="D408" s="58"/>
      <c r="E408" s="58"/>
      <c r="F408" s="58"/>
      <c r="G408" s="58"/>
      <c r="H408" s="58"/>
      <c r="I408" s="58"/>
      <c r="J408" s="146"/>
    </row>
    <row r="409" hidden="1">
      <c r="A409" s="58"/>
      <c r="B409" s="58"/>
      <c r="C409" s="58"/>
      <c r="D409" s="58"/>
      <c r="E409" s="58"/>
      <c r="F409" s="58"/>
      <c r="G409" s="58"/>
      <c r="H409" s="58"/>
      <c r="I409" s="58"/>
      <c r="J409" s="146"/>
    </row>
    <row r="410" hidden="1">
      <c r="A410" s="58"/>
      <c r="B410" s="58"/>
      <c r="C410" s="58"/>
      <c r="D410" s="58"/>
      <c r="E410" s="58"/>
      <c r="F410" s="58"/>
      <c r="G410" s="58"/>
      <c r="H410" s="58"/>
      <c r="I410" s="58"/>
      <c r="J410" s="146"/>
    </row>
    <row r="411" hidden="1">
      <c r="A411" s="58"/>
      <c r="B411" s="58"/>
      <c r="C411" s="58"/>
      <c r="D411" s="58"/>
      <c r="E411" s="58"/>
      <c r="F411" s="58"/>
      <c r="G411" s="58"/>
      <c r="H411" s="58"/>
      <c r="I411" s="58"/>
      <c r="J411" s="146"/>
    </row>
    <row r="412" hidden="1">
      <c r="A412" s="58"/>
      <c r="B412" s="58"/>
      <c r="C412" s="58"/>
      <c r="D412" s="58"/>
      <c r="E412" s="58"/>
      <c r="F412" s="58"/>
      <c r="G412" s="58"/>
      <c r="H412" s="58"/>
      <c r="I412" s="58"/>
      <c r="J412" s="146"/>
    </row>
    <row r="413" hidden="1">
      <c r="A413" s="58"/>
      <c r="B413" s="58"/>
      <c r="C413" s="58"/>
      <c r="D413" s="58"/>
      <c r="E413" s="58"/>
      <c r="F413" s="58"/>
      <c r="G413" s="58"/>
      <c r="H413" s="58"/>
      <c r="I413" s="58"/>
      <c r="J413" s="146"/>
    </row>
    <row r="414" hidden="1">
      <c r="A414" s="58"/>
      <c r="B414" s="58"/>
      <c r="C414" s="58"/>
      <c r="D414" s="58"/>
      <c r="E414" s="58"/>
      <c r="F414" s="58"/>
      <c r="G414" s="58"/>
      <c r="H414" s="58"/>
      <c r="I414" s="58"/>
      <c r="J414" s="146"/>
    </row>
    <row r="415" hidden="1">
      <c r="A415" s="58"/>
      <c r="B415" s="58"/>
      <c r="C415" s="58"/>
      <c r="D415" s="58"/>
      <c r="E415" s="58"/>
      <c r="F415" s="58"/>
      <c r="G415" s="58"/>
      <c r="H415" s="58"/>
      <c r="I415" s="58"/>
      <c r="J415" s="146"/>
    </row>
    <row r="416" hidden="1">
      <c r="A416" s="58"/>
      <c r="B416" s="58"/>
      <c r="C416" s="58"/>
      <c r="D416" s="58"/>
      <c r="E416" s="58"/>
      <c r="F416" s="58"/>
      <c r="G416" s="58"/>
      <c r="H416" s="58"/>
      <c r="I416" s="58"/>
      <c r="J416" s="146"/>
    </row>
    <row r="417" hidden="1">
      <c r="A417" s="58"/>
      <c r="B417" s="58"/>
      <c r="C417" s="58"/>
      <c r="D417" s="58"/>
      <c r="E417" s="58"/>
      <c r="F417" s="58"/>
      <c r="G417" s="58"/>
      <c r="H417" s="58"/>
      <c r="I417" s="58"/>
      <c r="J417" s="146"/>
    </row>
    <row r="418" hidden="1">
      <c r="A418" s="58"/>
      <c r="B418" s="58"/>
      <c r="C418" s="58"/>
      <c r="D418" s="58"/>
      <c r="E418" s="58"/>
      <c r="F418" s="58"/>
      <c r="G418" s="58"/>
      <c r="H418" s="58"/>
      <c r="I418" s="58"/>
      <c r="J418" s="146"/>
    </row>
    <row r="419" hidden="1">
      <c r="A419" s="58"/>
      <c r="B419" s="58"/>
      <c r="C419" s="58"/>
      <c r="D419" s="58"/>
      <c r="E419" s="58"/>
      <c r="F419" s="58"/>
      <c r="G419" s="58"/>
      <c r="H419" s="58"/>
      <c r="I419" s="58"/>
      <c r="J419" s="146"/>
    </row>
    <row r="420" hidden="1">
      <c r="A420" s="58"/>
      <c r="B420" s="58"/>
      <c r="C420" s="58"/>
      <c r="D420" s="58"/>
      <c r="E420" s="58"/>
      <c r="F420" s="58"/>
      <c r="G420" s="58"/>
      <c r="H420" s="58"/>
      <c r="I420" s="58"/>
      <c r="J420" s="146"/>
    </row>
    <row r="421" hidden="1">
      <c r="A421" s="58"/>
      <c r="B421" s="58"/>
      <c r="C421" s="58"/>
      <c r="D421" s="58"/>
      <c r="E421" s="58"/>
      <c r="F421" s="58"/>
      <c r="G421" s="58"/>
      <c r="H421" s="58"/>
      <c r="I421" s="58"/>
      <c r="J421" s="146"/>
    </row>
    <row r="422" hidden="1">
      <c r="A422" s="58"/>
      <c r="B422" s="58"/>
      <c r="C422" s="58"/>
      <c r="D422" s="58"/>
      <c r="E422" s="58"/>
      <c r="F422" s="58"/>
      <c r="G422" s="58"/>
      <c r="H422" s="58"/>
      <c r="I422" s="58"/>
      <c r="J422" s="146"/>
    </row>
    <row r="423" hidden="1">
      <c r="A423" s="58"/>
      <c r="B423" s="58"/>
      <c r="C423" s="58"/>
      <c r="D423" s="58"/>
      <c r="E423" s="58"/>
      <c r="F423" s="58"/>
      <c r="G423" s="58"/>
      <c r="H423" s="58"/>
      <c r="I423" s="58"/>
      <c r="J423" s="146"/>
    </row>
    <row r="424" hidden="1">
      <c r="A424" s="58"/>
      <c r="B424" s="58"/>
      <c r="C424" s="58"/>
      <c r="D424" s="58"/>
      <c r="E424" s="58"/>
      <c r="F424" s="58"/>
      <c r="G424" s="58"/>
      <c r="H424" s="58"/>
      <c r="I424" s="58"/>
      <c r="J424" s="146"/>
    </row>
    <row r="425" hidden="1">
      <c r="A425" s="58"/>
      <c r="B425" s="58"/>
      <c r="C425" s="58"/>
      <c r="D425" s="58"/>
      <c r="E425" s="58"/>
      <c r="F425" s="58"/>
      <c r="G425" s="58"/>
      <c r="H425" s="58"/>
      <c r="I425" s="58"/>
      <c r="J425" s="146"/>
    </row>
    <row r="426" hidden="1">
      <c r="A426" s="58"/>
      <c r="B426" s="58"/>
      <c r="C426" s="58"/>
      <c r="D426" s="58"/>
      <c r="E426" s="58"/>
      <c r="F426" s="58"/>
      <c r="G426" s="58"/>
      <c r="H426" s="58"/>
      <c r="I426" s="58"/>
      <c r="J426" s="146"/>
    </row>
    <row r="427" hidden="1">
      <c r="A427" s="58"/>
      <c r="B427" s="58"/>
      <c r="C427" s="58"/>
      <c r="D427" s="58"/>
      <c r="E427" s="58"/>
      <c r="F427" s="58"/>
      <c r="G427" s="58"/>
      <c r="H427" s="58"/>
      <c r="I427" s="58"/>
      <c r="J427" s="146"/>
    </row>
    <row r="428" hidden="1">
      <c r="A428" s="58"/>
      <c r="B428" s="58"/>
      <c r="C428" s="58"/>
      <c r="D428" s="58"/>
      <c r="E428" s="58"/>
      <c r="F428" s="58"/>
      <c r="G428" s="58"/>
      <c r="H428" s="58"/>
      <c r="I428" s="58"/>
      <c r="J428" s="146"/>
    </row>
    <row r="429" hidden="1">
      <c r="A429" s="58"/>
      <c r="B429" s="58"/>
      <c r="C429" s="58"/>
      <c r="D429" s="58"/>
      <c r="E429" s="58"/>
      <c r="F429" s="58"/>
      <c r="G429" s="58"/>
      <c r="H429" s="58"/>
      <c r="I429" s="58"/>
      <c r="J429" s="146"/>
    </row>
    <row r="430" hidden="1">
      <c r="A430" s="58"/>
      <c r="B430" s="58"/>
      <c r="C430" s="58"/>
      <c r="D430" s="58"/>
      <c r="E430" s="58"/>
      <c r="F430" s="58"/>
      <c r="G430" s="58"/>
      <c r="H430" s="58"/>
      <c r="I430" s="58"/>
      <c r="J430" s="146"/>
    </row>
    <row r="431" hidden="1">
      <c r="A431" s="58"/>
      <c r="B431" s="58"/>
      <c r="C431" s="58"/>
      <c r="D431" s="58"/>
      <c r="E431" s="58"/>
      <c r="F431" s="58"/>
      <c r="G431" s="58"/>
      <c r="H431" s="58"/>
      <c r="I431" s="58"/>
      <c r="J431" s="146"/>
    </row>
    <row r="432" hidden="1">
      <c r="A432" s="58"/>
      <c r="B432" s="58"/>
      <c r="C432" s="58"/>
      <c r="D432" s="58"/>
      <c r="E432" s="58"/>
      <c r="F432" s="58"/>
      <c r="G432" s="58"/>
      <c r="H432" s="58"/>
      <c r="I432" s="58"/>
      <c r="J432" s="146"/>
    </row>
    <row r="433" hidden="1">
      <c r="A433" s="58"/>
      <c r="B433" s="58"/>
      <c r="C433" s="58"/>
      <c r="D433" s="58"/>
      <c r="E433" s="58"/>
      <c r="F433" s="58"/>
      <c r="G433" s="58"/>
      <c r="H433" s="58"/>
      <c r="I433" s="58"/>
      <c r="J433" s="146"/>
    </row>
    <row r="434" hidden="1">
      <c r="A434" s="58"/>
      <c r="B434" s="58"/>
      <c r="C434" s="58"/>
      <c r="D434" s="58"/>
      <c r="E434" s="58"/>
      <c r="F434" s="58"/>
      <c r="G434" s="58"/>
      <c r="H434" s="58"/>
      <c r="I434" s="58"/>
      <c r="J434" s="146"/>
    </row>
    <row r="435" hidden="1">
      <c r="A435" s="58"/>
      <c r="B435" s="58"/>
      <c r="C435" s="58"/>
      <c r="D435" s="58"/>
      <c r="E435" s="58"/>
      <c r="F435" s="58"/>
      <c r="G435" s="58"/>
      <c r="H435" s="58"/>
      <c r="I435" s="58"/>
      <c r="J435" s="146"/>
    </row>
    <row r="436" hidden="1">
      <c r="A436" s="58"/>
      <c r="B436" s="58"/>
      <c r="C436" s="58"/>
      <c r="D436" s="58"/>
      <c r="E436" s="58"/>
      <c r="F436" s="58"/>
      <c r="G436" s="58"/>
      <c r="H436" s="58"/>
      <c r="I436" s="58"/>
      <c r="J436" s="146"/>
    </row>
    <row r="437" hidden="1">
      <c r="A437" s="58"/>
      <c r="B437" s="58"/>
      <c r="C437" s="58"/>
      <c r="D437" s="58"/>
      <c r="E437" s="58"/>
      <c r="F437" s="58"/>
      <c r="G437" s="58"/>
      <c r="H437" s="58"/>
      <c r="I437" s="58"/>
      <c r="J437" s="146"/>
    </row>
    <row r="438" hidden="1">
      <c r="A438" s="58"/>
      <c r="B438" s="58"/>
      <c r="C438" s="58"/>
      <c r="D438" s="58"/>
      <c r="E438" s="58"/>
      <c r="F438" s="58"/>
      <c r="G438" s="58"/>
      <c r="H438" s="58"/>
      <c r="I438" s="58"/>
      <c r="J438" s="146"/>
    </row>
    <row r="439" hidden="1">
      <c r="A439" s="58"/>
      <c r="B439" s="58"/>
      <c r="C439" s="58"/>
      <c r="D439" s="58"/>
      <c r="E439" s="58"/>
      <c r="F439" s="58"/>
      <c r="G439" s="58"/>
      <c r="H439" s="58"/>
      <c r="I439" s="58"/>
      <c r="J439" s="146"/>
    </row>
    <row r="440" hidden="1">
      <c r="A440" s="58"/>
      <c r="B440" s="58"/>
      <c r="C440" s="58"/>
      <c r="D440" s="58"/>
      <c r="E440" s="58"/>
      <c r="F440" s="58"/>
      <c r="G440" s="58"/>
      <c r="H440" s="58"/>
      <c r="I440" s="58"/>
      <c r="J440" s="146"/>
    </row>
    <row r="441" hidden="1">
      <c r="A441" s="58"/>
      <c r="B441" s="58"/>
      <c r="C441" s="58"/>
      <c r="D441" s="58"/>
      <c r="E441" s="58"/>
      <c r="F441" s="58"/>
      <c r="G441" s="58"/>
      <c r="H441" s="58"/>
      <c r="I441" s="58"/>
      <c r="J441" s="146"/>
    </row>
    <row r="442" hidden="1">
      <c r="A442" s="58"/>
      <c r="B442" s="58"/>
      <c r="C442" s="58"/>
      <c r="D442" s="58"/>
      <c r="E442" s="58"/>
      <c r="F442" s="58"/>
      <c r="G442" s="58"/>
      <c r="H442" s="58"/>
      <c r="I442" s="58"/>
      <c r="J442" s="146"/>
    </row>
    <row r="443" hidden="1">
      <c r="A443" s="58"/>
      <c r="B443" s="58"/>
      <c r="C443" s="58"/>
      <c r="D443" s="58"/>
      <c r="E443" s="58"/>
      <c r="F443" s="58"/>
      <c r="G443" s="58"/>
      <c r="H443" s="58"/>
      <c r="I443" s="58"/>
      <c r="J443" s="146"/>
    </row>
    <row r="444" hidden="1">
      <c r="A444" s="58"/>
      <c r="B444" s="58"/>
      <c r="C444" s="58"/>
      <c r="D444" s="58"/>
      <c r="E444" s="58"/>
      <c r="F444" s="58"/>
      <c r="G444" s="58"/>
      <c r="H444" s="58"/>
      <c r="I444" s="58"/>
      <c r="J444" s="146"/>
    </row>
    <row r="445" hidden="1">
      <c r="A445" s="58"/>
      <c r="B445" s="58"/>
      <c r="C445" s="58"/>
      <c r="D445" s="58"/>
      <c r="E445" s="58"/>
      <c r="F445" s="58"/>
      <c r="G445" s="58"/>
      <c r="H445" s="58"/>
      <c r="I445" s="58"/>
      <c r="J445" s="146"/>
    </row>
    <row r="446" hidden="1">
      <c r="A446" s="58"/>
      <c r="B446" s="58"/>
      <c r="C446" s="58"/>
      <c r="D446" s="58"/>
      <c r="E446" s="58"/>
      <c r="F446" s="58"/>
      <c r="G446" s="58"/>
      <c r="H446" s="58"/>
      <c r="I446" s="58"/>
      <c r="J446" s="146"/>
    </row>
    <row r="447" hidden="1">
      <c r="A447" s="58"/>
      <c r="B447" s="58"/>
      <c r="C447" s="58"/>
      <c r="D447" s="58"/>
      <c r="E447" s="58"/>
      <c r="F447" s="58"/>
      <c r="G447" s="58"/>
      <c r="H447" s="58"/>
      <c r="I447" s="58"/>
      <c r="J447" s="146"/>
    </row>
    <row r="448" hidden="1">
      <c r="A448" s="58"/>
      <c r="B448" s="58"/>
      <c r="C448" s="58"/>
      <c r="D448" s="58"/>
      <c r="E448" s="58"/>
      <c r="F448" s="58"/>
      <c r="G448" s="58"/>
      <c r="H448" s="58"/>
      <c r="I448" s="58"/>
      <c r="J448" s="146"/>
    </row>
    <row r="449" hidden="1">
      <c r="A449" s="58"/>
      <c r="B449" s="58"/>
      <c r="C449" s="58"/>
      <c r="D449" s="58"/>
      <c r="E449" s="58"/>
      <c r="F449" s="58"/>
      <c r="G449" s="58"/>
      <c r="H449" s="58"/>
      <c r="I449" s="58"/>
      <c r="J449" s="146"/>
    </row>
    <row r="450" hidden="1">
      <c r="A450" s="58"/>
      <c r="B450" s="58"/>
      <c r="C450" s="58"/>
      <c r="D450" s="58"/>
      <c r="E450" s="58"/>
      <c r="F450" s="58"/>
      <c r="G450" s="58"/>
      <c r="H450" s="58"/>
      <c r="I450" s="58"/>
      <c r="J450" s="146"/>
    </row>
    <row r="451" hidden="1">
      <c r="A451" s="58"/>
      <c r="B451" s="58"/>
      <c r="C451" s="58"/>
      <c r="D451" s="58"/>
      <c r="E451" s="58"/>
      <c r="F451" s="58"/>
      <c r="G451" s="58"/>
      <c r="H451" s="58"/>
      <c r="I451" s="58"/>
      <c r="J451" s="146"/>
    </row>
    <row r="452" hidden="1">
      <c r="A452" s="58"/>
      <c r="B452" s="58"/>
      <c r="C452" s="58"/>
      <c r="D452" s="58"/>
      <c r="E452" s="58"/>
      <c r="F452" s="58"/>
      <c r="G452" s="58"/>
      <c r="H452" s="58"/>
      <c r="I452" s="58"/>
      <c r="J452" s="146"/>
    </row>
    <row r="453" hidden="1">
      <c r="A453" s="58"/>
      <c r="B453" s="58"/>
      <c r="C453" s="58"/>
      <c r="D453" s="58"/>
      <c r="E453" s="58"/>
      <c r="F453" s="58"/>
      <c r="G453" s="58"/>
      <c r="H453" s="58"/>
      <c r="I453" s="58"/>
      <c r="J453" s="146"/>
    </row>
    <row r="454" hidden="1">
      <c r="A454" s="58"/>
      <c r="B454" s="58"/>
      <c r="C454" s="58"/>
      <c r="D454" s="58"/>
      <c r="E454" s="58"/>
      <c r="F454" s="58"/>
      <c r="G454" s="58"/>
      <c r="H454" s="58"/>
      <c r="I454" s="58"/>
      <c r="J454" s="146"/>
    </row>
    <row r="455" hidden="1">
      <c r="A455" s="58"/>
      <c r="B455" s="58"/>
      <c r="C455" s="58"/>
      <c r="D455" s="58"/>
      <c r="E455" s="58"/>
      <c r="F455" s="58"/>
      <c r="G455" s="58"/>
      <c r="H455" s="58"/>
      <c r="I455" s="58"/>
      <c r="J455" s="146"/>
    </row>
    <row r="456" hidden="1">
      <c r="A456" s="58"/>
      <c r="B456" s="58"/>
      <c r="C456" s="58"/>
      <c r="D456" s="58"/>
      <c r="E456" s="58"/>
      <c r="F456" s="58"/>
      <c r="G456" s="58"/>
      <c r="H456" s="58"/>
      <c r="I456" s="58"/>
      <c r="J456" s="146"/>
    </row>
    <row r="457" hidden="1">
      <c r="A457" s="58"/>
      <c r="B457" s="58"/>
      <c r="C457" s="58"/>
      <c r="D457" s="58"/>
      <c r="E457" s="58"/>
      <c r="F457" s="58"/>
      <c r="G457" s="58"/>
      <c r="H457" s="58"/>
      <c r="I457" s="58"/>
      <c r="J457" s="146"/>
    </row>
    <row r="458" hidden="1">
      <c r="A458" s="58"/>
      <c r="B458" s="58"/>
      <c r="C458" s="58"/>
      <c r="D458" s="58"/>
      <c r="E458" s="58"/>
      <c r="F458" s="58"/>
      <c r="G458" s="58"/>
      <c r="H458" s="58"/>
      <c r="I458" s="58"/>
      <c r="J458" s="146"/>
    </row>
    <row r="459" hidden="1">
      <c r="A459" s="58"/>
      <c r="B459" s="58"/>
      <c r="C459" s="58"/>
      <c r="D459" s="58"/>
      <c r="E459" s="58"/>
      <c r="F459" s="58"/>
      <c r="G459" s="58"/>
      <c r="H459" s="58"/>
      <c r="I459" s="58"/>
      <c r="J459" s="146"/>
    </row>
    <row r="460" hidden="1">
      <c r="A460" s="58"/>
      <c r="B460" s="58"/>
      <c r="C460" s="58"/>
      <c r="D460" s="58"/>
      <c r="E460" s="58"/>
      <c r="F460" s="58"/>
      <c r="G460" s="58"/>
      <c r="H460" s="58"/>
      <c r="I460" s="58"/>
      <c r="J460" s="146"/>
    </row>
    <row r="461" hidden="1">
      <c r="A461" s="58"/>
      <c r="B461" s="58"/>
      <c r="C461" s="58"/>
      <c r="D461" s="58"/>
      <c r="E461" s="58"/>
      <c r="F461" s="58"/>
      <c r="G461" s="58"/>
      <c r="H461" s="58"/>
      <c r="I461" s="58"/>
      <c r="J461" s="146"/>
    </row>
    <row r="462" hidden="1">
      <c r="A462" s="58"/>
      <c r="B462" s="58"/>
      <c r="C462" s="58"/>
      <c r="D462" s="58"/>
      <c r="E462" s="58"/>
      <c r="F462" s="58"/>
      <c r="G462" s="58"/>
      <c r="H462" s="58"/>
      <c r="I462" s="58"/>
      <c r="J462" s="146"/>
    </row>
    <row r="463" hidden="1">
      <c r="A463" s="58"/>
      <c r="B463" s="58"/>
      <c r="C463" s="58"/>
      <c r="D463" s="58"/>
      <c r="E463" s="58"/>
      <c r="F463" s="58"/>
      <c r="G463" s="58"/>
      <c r="H463" s="58"/>
      <c r="I463" s="58"/>
      <c r="J463" s="146"/>
    </row>
    <row r="464" hidden="1">
      <c r="A464" s="58"/>
      <c r="B464" s="58"/>
      <c r="C464" s="58"/>
      <c r="D464" s="58"/>
      <c r="E464" s="58"/>
      <c r="F464" s="58"/>
      <c r="G464" s="58"/>
      <c r="H464" s="58"/>
      <c r="I464" s="58"/>
      <c r="J464" s="146"/>
    </row>
    <row r="465" hidden="1">
      <c r="A465" s="58"/>
      <c r="B465" s="58"/>
      <c r="C465" s="58"/>
      <c r="D465" s="58"/>
      <c r="E465" s="58"/>
      <c r="F465" s="58"/>
      <c r="G465" s="58"/>
      <c r="H465" s="58"/>
      <c r="I465" s="58"/>
      <c r="J465" s="146"/>
    </row>
    <row r="466" hidden="1">
      <c r="A466" s="58"/>
      <c r="B466" s="58"/>
      <c r="C466" s="58"/>
      <c r="D466" s="58"/>
      <c r="E466" s="58"/>
      <c r="F466" s="58"/>
      <c r="G466" s="58"/>
      <c r="H466" s="58"/>
      <c r="I466" s="58"/>
      <c r="J466" s="146"/>
    </row>
    <row r="467" hidden="1">
      <c r="A467" s="58"/>
      <c r="B467" s="58"/>
      <c r="C467" s="58"/>
      <c r="D467" s="58"/>
      <c r="E467" s="58"/>
      <c r="F467" s="58"/>
      <c r="G467" s="58"/>
      <c r="H467" s="58"/>
      <c r="I467" s="58"/>
      <c r="J467" s="146"/>
    </row>
    <row r="468" hidden="1">
      <c r="A468" s="58"/>
      <c r="B468" s="58"/>
      <c r="C468" s="58"/>
      <c r="D468" s="58"/>
      <c r="E468" s="58"/>
      <c r="F468" s="58"/>
      <c r="G468" s="58"/>
      <c r="H468" s="58"/>
      <c r="I468" s="58"/>
      <c r="J468" s="146"/>
    </row>
    <row r="469" hidden="1">
      <c r="A469" s="58"/>
      <c r="B469" s="58"/>
      <c r="C469" s="58"/>
      <c r="D469" s="58"/>
      <c r="E469" s="58"/>
      <c r="F469" s="58"/>
      <c r="G469" s="58"/>
      <c r="H469" s="58"/>
      <c r="I469" s="58"/>
      <c r="J469" s="146"/>
    </row>
    <row r="470" hidden="1">
      <c r="A470" s="58"/>
      <c r="B470" s="58"/>
      <c r="C470" s="58"/>
      <c r="D470" s="58"/>
      <c r="E470" s="58"/>
      <c r="F470" s="58"/>
      <c r="G470" s="58"/>
      <c r="H470" s="58"/>
      <c r="I470" s="58"/>
      <c r="J470" s="146"/>
    </row>
    <row r="471" hidden="1">
      <c r="A471" s="58"/>
      <c r="B471" s="58"/>
      <c r="C471" s="58"/>
      <c r="D471" s="58"/>
      <c r="E471" s="58"/>
      <c r="F471" s="58"/>
      <c r="G471" s="58"/>
      <c r="H471" s="58"/>
      <c r="I471" s="58"/>
      <c r="J471" s="146"/>
    </row>
    <row r="472" hidden="1">
      <c r="A472" s="58"/>
      <c r="B472" s="58"/>
      <c r="C472" s="58"/>
      <c r="D472" s="58"/>
      <c r="E472" s="58"/>
      <c r="F472" s="58"/>
      <c r="G472" s="58"/>
      <c r="H472" s="58"/>
      <c r="I472" s="58"/>
      <c r="J472" s="146"/>
    </row>
    <row r="473" hidden="1">
      <c r="A473" s="58"/>
      <c r="B473" s="58"/>
      <c r="C473" s="58"/>
      <c r="D473" s="58"/>
      <c r="E473" s="58"/>
      <c r="F473" s="58"/>
      <c r="G473" s="58"/>
      <c r="H473" s="58"/>
      <c r="I473" s="58"/>
      <c r="J473" s="146"/>
    </row>
    <row r="474" hidden="1">
      <c r="A474" s="58"/>
      <c r="B474" s="58"/>
      <c r="C474" s="58"/>
      <c r="D474" s="58"/>
      <c r="E474" s="58"/>
      <c r="F474" s="58"/>
      <c r="G474" s="58"/>
      <c r="H474" s="58"/>
      <c r="I474" s="58"/>
      <c r="J474" s="146"/>
    </row>
    <row r="475" hidden="1">
      <c r="A475" s="58"/>
      <c r="B475" s="58"/>
      <c r="C475" s="58"/>
      <c r="D475" s="58"/>
      <c r="E475" s="58"/>
      <c r="F475" s="58"/>
      <c r="G475" s="58"/>
      <c r="H475" s="58"/>
      <c r="I475" s="58"/>
      <c r="J475" s="146"/>
    </row>
    <row r="476" hidden="1">
      <c r="A476" s="58"/>
      <c r="B476" s="58"/>
      <c r="C476" s="58"/>
      <c r="D476" s="58"/>
      <c r="E476" s="58"/>
      <c r="F476" s="58"/>
      <c r="G476" s="58"/>
      <c r="H476" s="58"/>
      <c r="I476" s="58"/>
      <c r="J476" s="146"/>
    </row>
    <row r="477" hidden="1">
      <c r="A477" s="58"/>
      <c r="B477" s="58"/>
      <c r="C477" s="58"/>
      <c r="D477" s="58"/>
      <c r="E477" s="58"/>
      <c r="F477" s="58"/>
      <c r="G477" s="58"/>
      <c r="H477" s="58"/>
      <c r="I477" s="58"/>
      <c r="J477" s="146"/>
    </row>
    <row r="478" hidden="1">
      <c r="A478" s="58"/>
      <c r="B478" s="58"/>
      <c r="C478" s="58"/>
      <c r="D478" s="58"/>
      <c r="E478" s="58"/>
      <c r="F478" s="58"/>
      <c r="G478" s="58"/>
      <c r="H478" s="58"/>
      <c r="I478" s="58"/>
      <c r="J478" s="146"/>
    </row>
    <row r="479" hidden="1">
      <c r="A479" s="58"/>
      <c r="B479" s="58"/>
      <c r="C479" s="58"/>
      <c r="D479" s="58"/>
      <c r="E479" s="58"/>
      <c r="F479" s="58"/>
      <c r="G479" s="58"/>
      <c r="H479" s="58"/>
      <c r="I479" s="58"/>
      <c r="J479" s="146"/>
    </row>
    <row r="480" hidden="1">
      <c r="A480" s="58"/>
      <c r="B480" s="58"/>
      <c r="C480" s="58"/>
      <c r="D480" s="58"/>
      <c r="E480" s="58"/>
      <c r="F480" s="58"/>
      <c r="G480" s="58"/>
      <c r="H480" s="58"/>
      <c r="I480" s="58"/>
      <c r="J480" s="146"/>
    </row>
    <row r="481" hidden="1">
      <c r="A481" s="58"/>
      <c r="B481" s="58"/>
      <c r="C481" s="58"/>
      <c r="D481" s="58"/>
      <c r="E481" s="58"/>
      <c r="F481" s="58"/>
      <c r="G481" s="58"/>
      <c r="H481" s="58"/>
      <c r="I481" s="58"/>
      <c r="J481" s="146"/>
    </row>
    <row r="482" hidden="1">
      <c r="A482" s="58"/>
      <c r="B482" s="58"/>
      <c r="C482" s="58"/>
      <c r="D482" s="58"/>
      <c r="E482" s="58"/>
      <c r="F482" s="58"/>
      <c r="G482" s="58"/>
      <c r="H482" s="58"/>
      <c r="I482" s="58"/>
      <c r="J482" s="146"/>
    </row>
    <row r="483" hidden="1">
      <c r="A483" s="58"/>
      <c r="B483" s="58"/>
      <c r="C483" s="58"/>
      <c r="D483" s="58"/>
      <c r="E483" s="58"/>
      <c r="F483" s="58"/>
      <c r="G483" s="58"/>
      <c r="H483" s="58"/>
      <c r="I483" s="58"/>
      <c r="J483" s="146"/>
    </row>
    <row r="484" hidden="1">
      <c r="A484" s="58"/>
      <c r="B484" s="58"/>
      <c r="C484" s="58"/>
      <c r="D484" s="58"/>
      <c r="E484" s="58"/>
      <c r="F484" s="58"/>
      <c r="G484" s="58"/>
      <c r="H484" s="58"/>
      <c r="I484" s="58"/>
      <c r="J484" s="146"/>
    </row>
    <row r="485" hidden="1">
      <c r="A485" s="58"/>
      <c r="B485" s="58"/>
      <c r="C485" s="58"/>
      <c r="D485" s="58"/>
      <c r="E485" s="58"/>
      <c r="F485" s="58"/>
      <c r="G485" s="58"/>
      <c r="H485" s="58"/>
      <c r="I485" s="58"/>
      <c r="J485" s="146"/>
    </row>
    <row r="486" hidden="1">
      <c r="A486" s="58"/>
      <c r="B486" s="58"/>
      <c r="C486" s="58"/>
      <c r="D486" s="58"/>
      <c r="E486" s="58"/>
      <c r="F486" s="58"/>
      <c r="G486" s="58"/>
      <c r="H486" s="58"/>
      <c r="I486" s="58"/>
      <c r="J486" s="146"/>
    </row>
    <row r="487" hidden="1">
      <c r="A487" s="58"/>
      <c r="B487" s="58"/>
      <c r="C487" s="58"/>
      <c r="D487" s="58"/>
      <c r="E487" s="58"/>
      <c r="F487" s="58"/>
      <c r="G487" s="58"/>
      <c r="H487" s="58"/>
      <c r="I487" s="58"/>
      <c r="J487" s="146"/>
    </row>
    <row r="488" hidden="1">
      <c r="A488" s="58"/>
      <c r="B488" s="58"/>
      <c r="C488" s="58"/>
      <c r="D488" s="58"/>
      <c r="E488" s="58"/>
      <c r="F488" s="58"/>
      <c r="G488" s="58"/>
      <c r="H488" s="58"/>
      <c r="I488" s="58"/>
      <c r="J488" s="146"/>
    </row>
    <row r="489" hidden="1">
      <c r="A489" s="58"/>
      <c r="B489" s="58"/>
      <c r="C489" s="58"/>
      <c r="D489" s="58"/>
      <c r="E489" s="58"/>
      <c r="F489" s="58"/>
      <c r="G489" s="58"/>
      <c r="H489" s="58"/>
      <c r="I489" s="58"/>
      <c r="J489" s="146"/>
    </row>
    <row r="490" hidden="1">
      <c r="A490" s="58"/>
      <c r="B490" s="58"/>
      <c r="C490" s="58"/>
      <c r="D490" s="58"/>
      <c r="E490" s="58"/>
      <c r="F490" s="58"/>
      <c r="G490" s="58"/>
      <c r="H490" s="58"/>
      <c r="I490" s="58"/>
      <c r="J490" s="146"/>
    </row>
    <row r="491" hidden="1">
      <c r="A491" s="58"/>
      <c r="B491" s="58"/>
      <c r="C491" s="58"/>
      <c r="D491" s="58"/>
      <c r="E491" s="58"/>
      <c r="F491" s="58"/>
      <c r="G491" s="58"/>
      <c r="H491" s="58"/>
      <c r="I491" s="58"/>
      <c r="J491" s="146"/>
    </row>
    <row r="492" hidden="1">
      <c r="A492" s="58"/>
      <c r="B492" s="58"/>
      <c r="C492" s="58"/>
      <c r="D492" s="58"/>
      <c r="E492" s="58"/>
      <c r="F492" s="58"/>
      <c r="G492" s="58"/>
      <c r="H492" s="58"/>
      <c r="I492" s="58"/>
      <c r="J492" s="146"/>
    </row>
    <row r="493" hidden="1">
      <c r="A493" s="58"/>
      <c r="B493" s="58"/>
      <c r="C493" s="58"/>
      <c r="D493" s="58"/>
      <c r="E493" s="58"/>
      <c r="F493" s="58"/>
      <c r="G493" s="58"/>
      <c r="H493" s="58"/>
      <c r="I493" s="58"/>
      <c r="J493" s="146"/>
    </row>
    <row r="494" hidden="1">
      <c r="A494" s="58"/>
      <c r="B494" s="58"/>
      <c r="C494" s="58"/>
      <c r="D494" s="58"/>
      <c r="E494" s="58"/>
      <c r="F494" s="58"/>
      <c r="G494" s="58"/>
      <c r="H494" s="58"/>
      <c r="I494" s="58"/>
      <c r="J494" s="146"/>
    </row>
    <row r="495" hidden="1">
      <c r="A495" s="58"/>
      <c r="B495" s="58"/>
      <c r="C495" s="58"/>
      <c r="D495" s="58"/>
      <c r="E495" s="58"/>
      <c r="F495" s="58"/>
      <c r="G495" s="58"/>
      <c r="H495" s="58"/>
      <c r="I495" s="58"/>
      <c r="J495" s="146"/>
    </row>
    <row r="496" hidden="1">
      <c r="A496" s="58"/>
      <c r="B496" s="58"/>
      <c r="C496" s="58"/>
      <c r="D496" s="58"/>
      <c r="E496" s="58"/>
      <c r="F496" s="58"/>
      <c r="G496" s="58"/>
      <c r="H496" s="58"/>
      <c r="I496" s="58"/>
      <c r="J496" s="146"/>
    </row>
    <row r="497" hidden="1">
      <c r="A497" s="58"/>
      <c r="B497" s="58"/>
      <c r="C497" s="58"/>
      <c r="D497" s="58"/>
      <c r="E497" s="58"/>
      <c r="F497" s="58"/>
      <c r="G497" s="58"/>
      <c r="H497" s="58"/>
      <c r="I497" s="58"/>
      <c r="J497" s="146"/>
    </row>
    <row r="498" hidden="1">
      <c r="A498" s="58"/>
      <c r="B498" s="58"/>
      <c r="C498" s="58"/>
      <c r="D498" s="58"/>
      <c r="E498" s="58"/>
      <c r="F498" s="58"/>
      <c r="G498" s="58"/>
      <c r="H498" s="58"/>
      <c r="I498" s="58"/>
      <c r="J498" s="146"/>
    </row>
    <row r="499" hidden="1">
      <c r="A499" s="58"/>
      <c r="B499" s="58"/>
      <c r="C499" s="58"/>
      <c r="D499" s="58"/>
      <c r="E499" s="58"/>
      <c r="F499" s="58"/>
      <c r="G499" s="58"/>
      <c r="H499" s="58"/>
      <c r="I499" s="58"/>
      <c r="J499" s="146"/>
    </row>
    <row r="500" hidden="1">
      <c r="A500" s="58"/>
      <c r="B500" s="58"/>
      <c r="C500" s="58"/>
      <c r="D500" s="58"/>
      <c r="E500" s="58"/>
      <c r="F500" s="58"/>
      <c r="G500" s="58"/>
      <c r="H500" s="58"/>
      <c r="I500" s="58"/>
      <c r="J500" s="146"/>
    </row>
    <row r="501" hidden="1">
      <c r="A501" s="58"/>
      <c r="B501" s="58"/>
      <c r="C501" s="58"/>
      <c r="D501" s="58"/>
      <c r="E501" s="58"/>
      <c r="F501" s="58"/>
      <c r="G501" s="58"/>
      <c r="H501" s="58"/>
      <c r="I501" s="58"/>
      <c r="J501" s="146"/>
    </row>
    <row r="502" hidden="1">
      <c r="A502" s="58"/>
      <c r="B502" s="58"/>
      <c r="C502" s="58"/>
      <c r="D502" s="58"/>
      <c r="E502" s="58"/>
      <c r="F502" s="58"/>
      <c r="G502" s="58"/>
      <c r="H502" s="58"/>
      <c r="I502" s="58"/>
      <c r="J502" s="146"/>
    </row>
    <row r="503" hidden="1">
      <c r="A503" s="58"/>
      <c r="B503" s="58"/>
      <c r="C503" s="58"/>
      <c r="D503" s="58"/>
      <c r="E503" s="58"/>
      <c r="F503" s="58"/>
      <c r="G503" s="58"/>
      <c r="H503" s="58"/>
      <c r="I503" s="58"/>
      <c r="J503" s="146"/>
    </row>
    <row r="504" hidden="1">
      <c r="A504" s="58"/>
      <c r="B504" s="58"/>
      <c r="C504" s="58"/>
      <c r="D504" s="58"/>
      <c r="E504" s="58"/>
      <c r="F504" s="58"/>
      <c r="G504" s="58"/>
      <c r="H504" s="58"/>
      <c r="I504" s="58"/>
      <c r="J504" s="146"/>
    </row>
    <row r="505" hidden="1">
      <c r="A505" s="58"/>
      <c r="B505" s="58"/>
      <c r="C505" s="58"/>
      <c r="D505" s="58"/>
      <c r="E505" s="58"/>
      <c r="F505" s="58"/>
      <c r="G505" s="58"/>
      <c r="H505" s="58"/>
      <c r="I505" s="58"/>
      <c r="J505" s="146"/>
    </row>
    <row r="506" hidden="1">
      <c r="A506" s="58"/>
      <c r="B506" s="58"/>
      <c r="C506" s="58"/>
      <c r="D506" s="58"/>
      <c r="E506" s="58"/>
      <c r="F506" s="58"/>
      <c r="G506" s="58"/>
      <c r="H506" s="58"/>
      <c r="I506" s="58"/>
      <c r="J506" s="146"/>
    </row>
    <row r="507" hidden="1">
      <c r="A507" s="58"/>
      <c r="B507" s="58"/>
      <c r="C507" s="58"/>
      <c r="D507" s="58"/>
      <c r="E507" s="58"/>
      <c r="F507" s="58"/>
      <c r="G507" s="58"/>
      <c r="H507" s="58"/>
      <c r="I507" s="58"/>
      <c r="J507" s="146"/>
    </row>
    <row r="508" hidden="1">
      <c r="A508" s="58"/>
      <c r="B508" s="58"/>
      <c r="C508" s="58"/>
      <c r="D508" s="58"/>
      <c r="E508" s="58"/>
      <c r="F508" s="58"/>
      <c r="G508" s="58"/>
      <c r="H508" s="58"/>
      <c r="I508" s="58"/>
      <c r="J508" s="146"/>
    </row>
    <row r="509" hidden="1">
      <c r="A509" s="58"/>
      <c r="B509" s="58"/>
      <c r="C509" s="58"/>
      <c r="D509" s="58"/>
      <c r="E509" s="58"/>
      <c r="F509" s="58"/>
      <c r="G509" s="58"/>
      <c r="H509" s="58"/>
      <c r="I509" s="58"/>
      <c r="J509" s="146"/>
    </row>
    <row r="510" hidden="1">
      <c r="A510" s="58"/>
      <c r="B510" s="58"/>
      <c r="C510" s="58"/>
      <c r="D510" s="58"/>
      <c r="E510" s="58"/>
      <c r="F510" s="58"/>
      <c r="G510" s="58"/>
      <c r="H510" s="58"/>
      <c r="I510" s="58"/>
      <c r="J510" s="146"/>
    </row>
    <row r="511" hidden="1">
      <c r="A511" s="58"/>
      <c r="B511" s="58"/>
      <c r="C511" s="58"/>
      <c r="D511" s="58"/>
      <c r="E511" s="58"/>
      <c r="F511" s="58"/>
      <c r="G511" s="58"/>
      <c r="H511" s="58"/>
      <c r="I511" s="58"/>
      <c r="J511" s="146"/>
    </row>
    <row r="512" hidden="1">
      <c r="A512" s="58"/>
      <c r="B512" s="58"/>
      <c r="C512" s="58"/>
      <c r="D512" s="58"/>
      <c r="E512" s="58"/>
      <c r="F512" s="58"/>
      <c r="G512" s="58"/>
      <c r="H512" s="58"/>
      <c r="I512" s="58"/>
      <c r="J512" s="146"/>
    </row>
    <row r="513" hidden="1">
      <c r="A513" s="58"/>
      <c r="B513" s="58"/>
      <c r="C513" s="58"/>
      <c r="D513" s="58"/>
      <c r="E513" s="58"/>
      <c r="F513" s="58"/>
      <c r="G513" s="58"/>
      <c r="H513" s="58"/>
      <c r="I513" s="58"/>
      <c r="J513" s="146"/>
    </row>
    <row r="514" hidden="1">
      <c r="A514" s="58"/>
      <c r="B514" s="58"/>
      <c r="C514" s="58"/>
      <c r="D514" s="58"/>
      <c r="E514" s="58"/>
      <c r="F514" s="58"/>
      <c r="G514" s="58"/>
      <c r="H514" s="58"/>
      <c r="I514" s="58"/>
      <c r="J514" s="146"/>
    </row>
    <row r="515" hidden="1">
      <c r="A515" s="58"/>
      <c r="B515" s="58"/>
      <c r="C515" s="58"/>
      <c r="D515" s="58"/>
      <c r="E515" s="58"/>
      <c r="F515" s="58"/>
      <c r="G515" s="58"/>
      <c r="H515" s="58"/>
      <c r="I515" s="58"/>
      <c r="J515" s="146"/>
    </row>
    <row r="516" hidden="1">
      <c r="A516" s="58"/>
      <c r="B516" s="58"/>
      <c r="C516" s="58"/>
      <c r="D516" s="58"/>
      <c r="E516" s="58"/>
      <c r="F516" s="58"/>
      <c r="G516" s="58"/>
      <c r="H516" s="58"/>
      <c r="I516" s="58"/>
      <c r="J516" s="146"/>
    </row>
    <row r="517" hidden="1">
      <c r="A517" s="58"/>
      <c r="B517" s="58"/>
      <c r="C517" s="58"/>
      <c r="D517" s="58"/>
      <c r="E517" s="58"/>
      <c r="F517" s="58"/>
      <c r="G517" s="58"/>
      <c r="H517" s="58"/>
      <c r="I517" s="58"/>
      <c r="J517" s="146"/>
    </row>
    <row r="518" hidden="1">
      <c r="A518" s="58"/>
      <c r="B518" s="58"/>
      <c r="C518" s="58"/>
      <c r="D518" s="58"/>
      <c r="E518" s="58"/>
      <c r="F518" s="58"/>
      <c r="G518" s="58"/>
      <c r="H518" s="58"/>
      <c r="I518" s="58"/>
      <c r="J518" s="146"/>
    </row>
    <row r="519" hidden="1">
      <c r="A519" s="58"/>
      <c r="B519" s="58"/>
      <c r="C519" s="58"/>
      <c r="D519" s="58"/>
      <c r="E519" s="58"/>
      <c r="F519" s="58"/>
      <c r="G519" s="58"/>
      <c r="H519" s="58"/>
      <c r="I519" s="58"/>
      <c r="J519" s="146"/>
    </row>
    <row r="520" hidden="1">
      <c r="A520" s="58"/>
      <c r="B520" s="58"/>
      <c r="C520" s="58"/>
      <c r="D520" s="58"/>
      <c r="E520" s="58"/>
      <c r="F520" s="58"/>
      <c r="G520" s="58"/>
      <c r="H520" s="58"/>
      <c r="I520" s="58"/>
      <c r="J520" s="146"/>
    </row>
    <row r="521" hidden="1">
      <c r="A521" s="58"/>
      <c r="B521" s="58"/>
      <c r="C521" s="58"/>
      <c r="D521" s="58"/>
      <c r="E521" s="58"/>
      <c r="F521" s="58"/>
      <c r="G521" s="58"/>
      <c r="H521" s="58"/>
      <c r="I521" s="58"/>
      <c r="J521" s="146"/>
    </row>
    <row r="522" hidden="1">
      <c r="A522" s="58"/>
      <c r="B522" s="58"/>
      <c r="C522" s="58"/>
      <c r="D522" s="58"/>
      <c r="E522" s="58"/>
      <c r="F522" s="58"/>
      <c r="G522" s="58"/>
      <c r="H522" s="58"/>
      <c r="I522" s="58"/>
      <c r="J522" s="146"/>
    </row>
    <row r="523" hidden="1">
      <c r="A523" s="58"/>
      <c r="B523" s="58"/>
      <c r="C523" s="58"/>
      <c r="D523" s="58"/>
      <c r="E523" s="58"/>
      <c r="F523" s="58"/>
      <c r="G523" s="58"/>
      <c r="H523" s="58"/>
      <c r="I523" s="58"/>
      <c r="J523" s="146"/>
    </row>
    <row r="524" hidden="1">
      <c r="A524" s="58"/>
      <c r="B524" s="58"/>
      <c r="C524" s="58"/>
      <c r="D524" s="58"/>
      <c r="E524" s="58"/>
      <c r="F524" s="58"/>
      <c r="G524" s="58"/>
      <c r="H524" s="58"/>
      <c r="I524" s="58"/>
      <c r="J524" s="146"/>
    </row>
    <row r="525" hidden="1">
      <c r="A525" s="58"/>
      <c r="B525" s="58"/>
      <c r="C525" s="58"/>
      <c r="D525" s="58"/>
      <c r="E525" s="58"/>
      <c r="F525" s="58"/>
      <c r="G525" s="58"/>
      <c r="H525" s="58"/>
      <c r="I525" s="58"/>
      <c r="J525" s="146"/>
    </row>
    <row r="526" hidden="1">
      <c r="A526" s="58"/>
      <c r="B526" s="58"/>
      <c r="C526" s="58"/>
      <c r="D526" s="58"/>
      <c r="E526" s="58"/>
      <c r="F526" s="58"/>
      <c r="G526" s="58"/>
      <c r="H526" s="58"/>
      <c r="I526" s="58"/>
      <c r="J526" s="146"/>
    </row>
    <row r="527" hidden="1">
      <c r="A527" s="58"/>
      <c r="B527" s="58"/>
      <c r="C527" s="58"/>
      <c r="D527" s="58"/>
      <c r="E527" s="58"/>
      <c r="F527" s="58"/>
      <c r="G527" s="58"/>
      <c r="H527" s="58"/>
      <c r="I527" s="58"/>
      <c r="J527" s="146"/>
    </row>
    <row r="528" hidden="1">
      <c r="A528" s="58"/>
      <c r="B528" s="58"/>
      <c r="C528" s="58"/>
      <c r="D528" s="58"/>
      <c r="E528" s="58"/>
      <c r="F528" s="58"/>
      <c r="G528" s="58"/>
      <c r="H528" s="58"/>
      <c r="I528" s="58"/>
      <c r="J528" s="146"/>
    </row>
    <row r="529" hidden="1">
      <c r="A529" s="58"/>
      <c r="B529" s="58"/>
      <c r="C529" s="58"/>
      <c r="D529" s="58"/>
      <c r="E529" s="58"/>
      <c r="F529" s="58"/>
      <c r="G529" s="58"/>
      <c r="H529" s="58"/>
      <c r="I529" s="58"/>
      <c r="J529" s="146"/>
    </row>
    <row r="530" hidden="1">
      <c r="A530" s="58"/>
      <c r="B530" s="58"/>
      <c r="C530" s="58"/>
      <c r="D530" s="58"/>
      <c r="E530" s="58"/>
      <c r="F530" s="58"/>
      <c r="G530" s="58"/>
      <c r="H530" s="58"/>
      <c r="I530" s="58"/>
      <c r="J530" s="146"/>
    </row>
    <row r="531" hidden="1">
      <c r="A531" s="58"/>
      <c r="B531" s="58"/>
      <c r="C531" s="58"/>
      <c r="D531" s="58"/>
      <c r="E531" s="58"/>
      <c r="F531" s="58"/>
      <c r="G531" s="58"/>
      <c r="H531" s="58"/>
      <c r="I531" s="58"/>
      <c r="J531" s="146"/>
    </row>
    <row r="532" hidden="1">
      <c r="A532" s="58"/>
      <c r="B532" s="58"/>
      <c r="C532" s="58"/>
      <c r="D532" s="58"/>
      <c r="E532" s="58"/>
      <c r="F532" s="58"/>
      <c r="G532" s="58"/>
      <c r="H532" s="58"/>
      <c r="I532" s="58"/>
      <c r="J532" s="146"/>
    </row>
    <row r="533" hidden="1">
      <c r="A533" s="58"/>
      <c r="B533" s="58"/>
      <c r="C533" s="58"/>
      <c r="D533" s="58"/>
      <c r="E533" s="58"/>
      <c r="F533" s="58"/>
      <c r="G533" s="58"/>
      <c r="H533" s="58"/>
      <c r="I533" s="58"/>
      <c r="J533" s="146"/>
    </row>
    <row r="534" hidden="1">
      <c r="A534" s="58"/>
      <c r="B534" s="58"/>
      <c r="C534" s="58"/>
      <c r="D534" s="58"/>
      <c r="E534" s="58"/>
      <c r="F534" s="58"/>
      <c r="G534" s="58"/>
      <c r="H534" s="58"/>
      <c r="I534" s="58"/>
      <c r="J534" s="146"/>
    </row>
    <row r="535" hidden="1">
      <c r="A535" s="58"/>
      <c r="B535" s="58"/>
      <c r="C535" s="58"/>
      <c r="D535" s="58"/>
      <c r="E535" s="58"/>
      <c r="F535" s="58"/>
      <c r="G535" s="58"/>
      <c r="H535" s="58"/>
      <c r="I535" s="58"/>
      <c r="J535" s="146"/>
    </row>
    <row r="536" hidden="1">
      <c r="A536" s="58"/>
      <c r="B536" s="58"/>
      <c r="C536" s="58"/>
      <c r="D536" s="58"/>
      <c r="E536" s="58"/>
      <c r="F536" s="58"/>
      <c r="G536" s="58"/>
      <c r="H536" s="58"/>
      <c r="I536" s="58"/>
      <c r="J536" s="146"/>
    </row>
    <row r="537" hidden="1">
      <c r="A537" s="58"/>
      <c r="B537" s="58"/>
      <c r="C537" s="58"/>
      <c r="D537" s="58"/>
      <c r="E537" s="58"/>
      <c r="F537" s="58"/>
      <c r="G537" s="58"/>
      <c r="H537" s="58"/>
      <c r="I537" s="58"/>
      <c r="J537" s="146"/>
    </row>
    <row r="538" hidden="1">
      <c r="A538" s="58"/>
      <c r="B538" s="58"/>
      <c r="C538" s="58"/>
      <c r="D538" s="58"/>
      <c r="E538" s="58"/>
      <c r="F538" s="58"/>
      <c r="G538" s="58"/>
      <c r="H538" s="58"/>
      <c r="I538" s="58"/>
      <c r="J538" s="146"/>
    </row>
    <row r="539" hidden="1">
      <c r="A539" s="58"/>
      <c r="B539" s="58"/>
      <c r="C539" s="58"/>
      <c r="D539" s="58"/>
      <c r="E539" s="58"/>
      <c r="F539" s="58"/>
      <c r="G539" s="58"/>
      <c r="H539" s="58"/>
      <c r="I539" s="58"/>
      <c r="J539" s="146"/>
    </row>
    <row r="540" hidden="1">
      <c r="A540" s="58"/>
      <c r="B540" s="58"/>
      <c r="C540" s="58"/>
      <c r="D540" s="58"/>
      <c r="E540" s="58"/>
      <c r="F540" s="58"/>
      <c r="G540" s="58"/>
      <c r="H540" s="58"/>
      <c r="I540" s="58"/>
      <c r="J540" s="146"/>
    </row>
    <row r="541" hidden="1">
      <c r="A541" s="58"/>
      <c r="B541" s="58"/>
      <c r="C541" s="58"/>
      <c r="D541" s="58"/>
      <c r="E541" s="58"/>
      <c r="F541" s="58"/>
      <c r="G541" s="58"/>
      <c r="H541" s="58"/>
      <c r="I541" s="58"/>
      <c r="J541" s="146"/>
    </row>
    <row r="542" hidden="1">
      <c r="A542" s="58"/>
      <c r="B542" s="58"/>
      <c r="C542" s="58"/>
      <c r="D542" s="58"/>
      <c r="E542" s="58"/>
      <c r="F542" s="58"/>
      <c r="G542" s="58"/>
      <c r="H542" s="58"/>
      <c r="I542" s="58"/>
      <c r="J542" s="146"/>
    </row>
    <row r="543" hidden="1">
      <c r="A543" s="58"/>
      <c r="B543" s="58"/>
      <c r="C543" s="58"/>
      <c r="D543" s="58"/>
      <c r="E543" s="58"/>
      <c r="F543" s="58"/>
      <c r="G543" s="58"/>
      <c r="H543" s="58"/>
      <c r="I543" s="58"/>
      <c r="J543" s="146"/>
    </row>
    <row r="544" hidden="1">
      <c r="A544" s="58"/>
      <c r="B544" s="58"/>
      <c r="C544" s="58"/>
      <c r="D544" s="58"/>
      <c r="E544" s="58"/>
      <c r="F544" s="58"/>
      <c r="G544" s="58"/>
      <c r="H544" s="58"/>
      <c r="I544" s="58"/>
      <c r="J544" s="146"/>
    </row>
    <row r="545" hidden="1">
      <c r="A545" s="58"/>
      <c r="B545" s="58"/>
      <c r="C545" s="58"/>
      <c r="D545" s="58"/>
      <c r="E545" s="58"/>
      <c r="F545" s="58"/>
      <c r="G545" s="58"/>
      <c r="H545" s="58"/>
      <c r="I545" s="58"/>
      <c r="J545" s="146"/>
    </row>
    <row r="546" hidden="1">
      <c r="A546" s="58"/>
      <c r="B546" s="58"/>
      <c r="C546" s="58"/>
      <c r="D546" s="58"/>
      <c r="E546" s="58"/>
      <c r="F546" s="58"/>
      <c r="G546" s="58"/>
      <c r="H546" s="58"/>
      <c r="I546" s="58"/>
      <c r="J546" s="146"/>
    </row>
    <row r="547" hidden="1">
      <c r="A547" s="58"/>
      <c r="B547" s="58"/>
      <c r="C547" s="58"/>
      <c r="D547" s="58"/>
      <c r="E547" s="58"/>
      <c r="F547" s="58"/>
      <c r="G547" s="58"/>
      <c r="H547" s="58"/>
      <c r="I547" s="58"/>
      <c r="J547" s="146"/>
    </row>
    <row r="548" hidden="1">
      <c r="A548" s="58"/>
      <c r="B548" s="58"/>
      <c r="C548" s="58"/>
      <c r="D548" s="58"/>
      <c r="E548" s="58"/>
      <c r="F548" s="58"/>
      <c r="G548" s="58"/>
      <c r="H548" s="58"/>
      <c r="I548" s="58"/>
      <c r="J548" s="146"/>
    </row>
    <row r="549" hidden="1">
      <c r="A549" s="58"/>
      <c r="B549" s="58"/>
      <c r="C549" s="58"/>
      <c r="D549" s="58"/>
      <c r="E549" s="58"/>
      <c r="F549" s="58"/>
      <c r="G549" s="58"/>
      <c r="H549" s="58"/>
      <c r="I549" s="58"/>
      <c r="J549" s="146"/>
    </row>
    <row r="550" hidden="1">
      <c r="A550" s="58"/>
      <c r="B550" s="58"/>
      <c r="C550" s="58"/>
      <c r="D550" s="58"/>
      <c r="E550" s="58"/>
      <c r="F550" s="58"/>
      <c r="G550" s="58"/>
      <c r="H550" s="58"/>
      <c r="I550" s="58"/>
      <c r="J550" s="146"/>
    </row>
    <row r="551" hidden="1">
      <c r="A551" s="58"/>
      <c r="B551" s="58"/>
      <c r="C551" s="58"/>
      <c r="D551" s="58"/>
      <c r="E551" s="58"/>
      <c r="F551" s="58"/>
      <c r="G551" s="58"/>
      <c r="H551" s="58"/>
      <c r="I551" s="58"/>
      <c r="J551" s="146"/>
    </row>
    <row r="552" hidden="1">
      <c r="A552" s="58"/>
      <c r="B552" s="58"/>
      <c r="C552" s="58"/>
      <c r="D552" s="58"/>
      <c r="E552" s="58"/>
      <c r="F552" s="58"/>
      <c r="G552" s="58"/>
      <c r="H552" s="58"/>
      <c r="I552" s="58"/>
      <c r="J552" s="146"/>
    </row>
    <row r="553" hidden="1">
      <c r="A553" s="58"/>
      <c r="B553" s="58"/>
      <c r="C553" s="58"/>
      <c r="D553" s="58"/>
      <c r="E553" s="58"/>
      <c r="F553" s="58"/>
      <c r="G553" s="58"/>
      <c r="H553" s="58"/>
      <c r="I553" s="58"/>
      <c r="J553" s="146"/>
    </row>
    <row r="554" hidden="1">
      <c r="A554" s="58"/>
      <c r="B554" s="58"/>
      <c r="C554" s="58"/>
      <c r="D554" s="58"/>
      <c r="E554" s="58"/>
      <c r="F554" s="58"/>
      <c r="G554" s="58"/>
      <c r="H554" s="58"/>
      <c r="I554" s="58"/>
      <c r="J554" s="146"/>
    </row>
    <row r="555" hidden="1">
      <c r="A555" s="58"/>
      <c r="B555" s="58"/>
      <c r="C555" s="58"/>
      <c r="D555" s="58"/>
      <c r="E555" s="58"/>
      <c r="F555" s="58"/>
      <c r="G555" s="58"/>
      <c r="H555" s="58"/>
      <c r="I555" s="58"/>
      <c r="J555" s="146"/>
    </row>
    <row r="556" hidden="1">
      <c r="A556" s="58"/>
      <c r="B556" s="58"/>
      <c r="C556" s="58"/>
      <c r="D556" s="58"/>
      <c r="E556" s="58"/>
      <c r="F556" s="58"/>
      <c r="G556" s="58"/>
      <c r="H556" s="58"/>
      <c r="I556" s="58"/>
      <c r="J556" s="146"/>
    </row>
    <row r="557" hidden="1">
      <c r="A557" s="58"/>
      <c r="B557" s="58"/>
      <c r="C557" s="58"/>
      <c r="D557" s="58"/>
      <c r="E557" s="58"/>
      <c r="F557" s="58"/>
      <c r="G557" s="58"/>
      <c r="H557" s="58"/>
      <c r="I557" s="58"/>
      <c r="J557" s="146"/>
    </row>
    <row r="558" hidden="1">
      <c r="A558" s="58"/>
      <c r="B558" s="58"/>
      <c r="C558" s="58"/>
      <c r="D558" s="58"/>
      <c r="E558" s="58"/>
      <c r="F558" s="58"/>
      <c r="G558" s="58"/>
      <c r="H558" s="58"/>
      <c r="I558" s="58"/>
      <c r="J558" s="146"/>
    </row>
    <row r="559" hidden="1">
      <c r="A559" s="58"/>
      <c r="B559" s="58"/>
      <c r="C559" s="58"/>
      <c r="D559" s="58"/>
      <c r="E559" s="58"/>
      <c r="F559" s="58"/>
      <c r="G559" s="58"/>
      <c r="H559" s="58"/>
      <c r="I559" s="58"/>
      <c r="J559" s="146"/>
    </row>
    <row r="560" hidden="1">
      <c r="A560" s="58"/>
      <c r="B560" s="58"/>
      <c r="C560" s="58"/>
      <c r="D560" s="58"/>
      <c r="E560" s="58"/>
      <c r="F560" s="58"/>
      <c r="G560" s="58"/>
      <c r="H560" s="58"/>
      <c r="I560" s="58"/>
      <c r="J560" s="146"/>
    </row>
    <row r="561" hidden="1">
      <c r="A561" s="58"/>
      <c r="B561" s="58"/>
      <c r="C561" s="58"/>
      <c r="D561" s="58"/>
      <c r="E561" s="58"/>
      <c r="F561" s="58"/>
      <c r="G561" s="58"/>
      <c r="H561" s="58"/>
      <c r="I561" s="58"/>
      <c r="J561" s="146"/>
    </row>
    <row r="562" hidden="1">
      <c r="A562" s="58"/>
      <c r="B562" s="58"/>
      <c r="C562" s="58"/>
      <c r="D562" s="58"/>
      <c r="E562" s="58"/>
      <c r="F562" s="58"/>
      <c r="G562" s="58"/>
      <c r="H562" s="58"/>
      <c r="I562" s="58"/>
      <c r="J562" s="146"/>
    </row>
    <row r="563" hidden="1">
      <c r="A563" s="58"/>
      <c r="B563" s="58"/>
      <c r="C563" s="58"/>
      <c r="D563" s="58"/>
      <c r="E563" s="58"/>
      <c r="F563" s="58"/>
      <c r="G563" s="58"/>
      <c r="H563" s="58"/>
      <c r="I563" s="58"/>
      <c r="J563" s="146"/>
    </row>
    <row r="564" hidden="1">
      <c r="A564" s="58"/>
      <c r="B564" s="58"/>
      <c r="C564" s="58"/>
      <c r="D564" s="58"/>
      <c r="E564" s="58"/>
      <c r="F564" s="58"/>
      <c r="G564" s="58"/>
      <c r="H564" s="58"/>
      <c r="I564" s="58"/>
      <c r="J564" s="146"/>
    </row>
    <row r="565" hidden="1">
      <c r="A565" s="58"/>
      <c r="B565" s="58"/>
      <c r="C565" s="58"/>
      <c r="D565" s="58"/>
      <c r="E565" s="58"/>
      <c r="F565" s="58"/>
      <c r="G565" s="58"/>
      <c r="H565" s="58"/>
      <c r="I565" s="58"/>
      <c r="J565" s="146"/>
    </row>
    <row r="566" hidden="1">
      <c r="A566" s="58"/>
      <c r="B566" s="58"/>
      <c r="C566" s="58"/>
      <c r="D566" s="58"/>
      <c r="E566" s="58"/>
      <c r="F566" s="58"/>
      <c r="G566" s="58"/>
      <c r="H566" s="58"/>
      <c r="I566" s="58"/>
      <c r="J566" s="146"/>
    </row>
    <row r="567" hidden="1">
      <c r="A567" s="58"/>
      <c r="B567" s="58"/>
      <c r="C567" s="58"/>
      <c r="D567" s="58"/>
      <c r="E567" s="58"/>
      <c r="F567" s="58"/>
      <c r="G567" s="58"/>
      <c r="H567" s="58"/>
      <c r="I567" s="58"/>
      <c r="J567" s="146"/>
    </row>
    <row r="568" hidden="1">
      <c r="A568" s="58"/>
      <c r="B568" s="58"/>
      <c r="C568" s="58"/>
      <c r="D568" s="58"/>
      <c r="E568" s="58"/>
      <c r="F568" s="58"/>
      <c r="G568" s="58"/>
      <c r="H568" s="58"/>
      <c r="I568" s="58"/>
      <c r="J568" s="146"/>
    </row>
    <row r="569" hidden="1">
      <c r="A569" s="58"/>
      <c r="B569" s="58"/>
      <c r="C569" s="58"/>
      <c r="D569" s="58"/>
      <c r="E569" s="58"/>
      <c r="F569" s="58"/>
      <c r="G569" s="58"/>
      <c r="H569" s="58"/>
      <c r="I569" s="58"/>
      <c r="J569" s="146"/>
    </row>
    <row r="570" hidden="1">
      <c r="A570" s="58"/>
      <c r="B570" s="58"/>
      <c r="C570" s="58"/>
      <c r="D570" s="58"/>
      <c r="E570" s="58"/>
      <c r="F570" s="58"/>
      <c r="G570" s="58"/>
      <c r="H570" s="58"/>
      <c r="I570" s="58"/>
      <c r="J570" s="146"/>
    </row>
    <row r="571" hidden="1">
      <c r="A571" s="58"/>
      <c r="B571" s="58"/>
      <c r="C571" s="58"/>
      <c r="D571" s="58"/>
      <c r="E571" s="58"/>
      <c r="F571" s="58"/>
      <c r="G571" s="58"/>
      <c r="H571" s="58"/>
      <c r="I571" s="58"/>
      <c r="J571" s="146"/>
    </row>
    <row r="572" hidden="1">
      <c r="A572" s="58"/>
      <c r="B572" s="58"/>
      <c r="C572" s="58"/>
      <c r="D572" s="58"/>
      <c r="E572" s="58"/>
      <c r="F572" s="58"/>
      <c r="G572" s="58"/>
      <c r="H572" s="58"/>
      <c r="I572" s="58"/>
      <c r="J572" s="146"/>
    </row>
    <row r="573" hidden="1">
      <c r="A573" s="58"/>
      <c r="B573" s="58"/>
      <c r="C573" s="58"/>
      <c r="D573" s="58"/>
      <c r="E573" s="58"/>
      <c r="F573" s="58"/>
      <c r="G573" s="58"/>
      <c r="H573" s="58"/>
      <c r="I573" s="58"/>
      <c r="J573" s="146"/>
    </row>
    <row r="574" hidden="1">
      <c r="A574" s="58"/>
      <c r="B574" s="58"/>
      <c r="C574" s="58"/>
      <c r="D574" s="58"/>
      <c r="E574" s="58"/>
      <c r="F574" s="58"/>
      <c r="G574" s="58"/>
      <c r="H574" s="58"/>
      <c r="I574" s="58"/>
      <c r="J574" s="146"/>
    </row>
    <row r="575" hidden="1">
      <c r="A575" s="58"/>
      <c r="B575" s="58"/>
      <c r="C575" s="58"/>
      <c r="D575" s="58"/>
      <c r="E575" s="58"/>
      <c r="F575" s="58"/>
      <c r="G575" s="58"/>
      <c r="H575" s="58"/>
      <c r="I575" s="58"/>
      <c r="J575" s="146"/>
    </row>
    <row r="576" hidden="1">
      <c r="A576" s="58"/>
      <c r="B576" s="58"/>
      <c r="C576" s="58"/>
      <c r="D576" s="58"/>
      <c r="E576" s="58"/>
      <c r="F576" s="58"/>
      <c r="G576" s="58"/>
      <c r="H576" s="58"/>
      <c r="I576" s="58"/>
      <c r="J576" s="146"/>
    </row>
    <row r="577" hidden="1">
      <c r="A577" s="58"/>
      <c r="B577" s="58"/>
      <c r="C577" s="58"/>
      <c r="D577" s="58"/>
      <c r="E577" s="58"/>
      <c r="F577" s="58"/>
      <c r="G577" s="58"/>
      <c r="H577" s="58"/>
      <c r="I577" s="58"/>
      <c r="J577" s="146"/>
    </row>
    <row r="578" hidden="1">
      <c r="A578" s="58"/>
      <c r="B578" s="58"/>
      <c r="C578" s="58"/>
      <c r="D578" s="58"/>
      <c r="E578" s="58"/>
      <c r="F578" s="58"/>
      <c r="G578" s="58"/>
      <c r="H578" s="58"/>
      <c r="I578" s="58"/>
      <c r="J578" s="146"/>
    </row>
    <row r="579" hidden="1">
      <c r="A579" s="58"/>
      <c r="B579" s="58"/>
      <c r="C579" s="58"/>
      <c r="D579" s="58"/>
      <c r="E579" s="58"/>
      <c r="F579" s="58"/>
      <c r="G579" s="58"/>
      <c r="H579" s="58"/>
      <c r="I579" s="58"/>
      <c r="J579" s="146"/>
    </row>
    <row r="580" hidden="1">
      <c r="A580" s="58"/>
      <c r="B580" s="58"/>
      <c r="C580" s="58"/>
      <c r="D580" s="58"/>
      <c r="E580" s="58"/>
      <c r="F580" s="58"/>
      <c r="G580" s="58"/>
      <c r="H580" s="58"/>
      <c r="I580" s="58"/>
      <c r="J580" s="146"/>
    </row>
    <row r="581" hidden="1">
      <c r="A581" s="58"/>
      <c r="B581" s="58"/>
      <c r="C581" s="58"/>
      <c r="D581" s="58"/>
      <c r="E581" s="58"/>
      <c r="F581" s="58"/>
      <c r="G581" s="58"/>
      <c r="H581" s="58"/>
      <c r="I581" s="58"/>
      <c r="J581" s="146"/>
    </row>
    <row r="582" hidden="1">
      <c r="A582" s="58"/>
      <c r="B582" s="58"/>
      <c r="C582" s="58"/>
      <c r="D582" s="58"/>
      <c r="E582" s="58"/>
      <c r="F582" s="58"/>
      <c r="G582" s="58"/>
      <c r="H582" s="58"/>
      <c r="I582" s="58"/>
      <c r="J582" s="146"/>
    </row>
    <row r="583" hidden="1">
      <c r="A583" s="58"/>
      <c r="B583" s="58"/>
      <c r="C583" s="58"/>
      <c r="D583" s="58"/>
      <c r="E583" s="58"/>
      <c r="F583" s="58"/>
      <c r="G583" s="58"/>
      <c r="H583" s="58"/>
      <c r="I583" s="58"/>
      <c r="J583" s="146"/>
    </row>
    <row r="584" hidden="1">
      <c r="A584" s="58"/>
      <c r="B584" s="58"/>
      <c r="C584" s="58"/>
      <c r="D584" s="58"/>
      <c r="E584" s="58"/>
      <c r="F584" s="58"/>
      <c r="G584" s="58"/>
      <c r="H584" s="58"/>
      <c r="I584" s="58"/>
      <c r="J584" s="146"/>
    </row>
    <row r="585" hidden="1">
      <c r="A585" s="58"/>
      <c r="B585" s="58"/>
      <c r="C585" s="58"/>
      <c r="D585" s="58"/>
      <c r="E585" s="58"/>
      <c r="F585" s="58"/>
      <c r="G585" s="58"/>
      <c r="H585" s="58"/>
      <c r="I585" s="58"/>
      <c r="J585" s="146"/>
    </row>
    <row r="586" hidden="1">
      <c r="A586" s="58"/>
      <c r="B586" s="58"/>
      <c r="C586" s="58"/>
      <c r="D586" s="58"/>
      <c r="E586" s="58"/>
      <c r="F586" s="58"/>
      <c r="G586" s="58"/>
      <c r="H586" s="58"/>
      <c r="I586" s="58"/>
      <c r="J586" s="146"/>
    </row>
    <row r="587" hidden="1">
      <c r="A587" s="58"/>
      <c r="B587" s="58"/>
      <c r="C587" s="58"/>
      <c r="D587" s="58"/>
      <c r="E587" s="58"/>
      <c r="F587" s="58"/>
      <c r="G587" s="58"/>
      <c r="H587" s="58"/>
      <c r="I587" s="58"/>
      <c r="J587" s="146"/>
    </row>
    <row r="588" hidden="1">
      <c r="A588" s="58"/>
      <c r="B588" s="58"/>
      <c r="C588" s="58"/>
      <c r="D588" s="58"/>
      <c r="E588" s="58"/>
      <c r="F588" s="58"/>
      <c r="G588" s="58"/>
      <c r="H588" s="58"/>
      <c r="I588" s="58"/>
      <c r="J588" s="146"/>
    </row>
    <row r="589" hidden="1">
      <c r="A589" s="58"/>
      <c r="B589" s="58"/>
      <c r="C589" s="58"/>
      <c r="D589" s="58"/>
      <c r="E589" s="58"/>
      <c r="F589" s="58"/>
      <c r="G589" s="58"/>
      <c r="H589" s="58"/>
      <c r="I589" s="58"/>
      <c r="J589" s="146"/>
    </row>
    <row r="590" hidden="1">
      <c r="A590" s="58"/>
      <c r="B590" s="58"/>
      <c r="C590" s="58"/>
      <c r="D590" s="58"/>
      <c r="E590" s="58"/>
      <c r="F590" s="58"/>
      <c r="G590" s="58"/>
      <c r="H590" s="58"/>
      <c r="I590" s="58"/>
      <c r="J590" s="146"/>
    </row>
    <row r="591" hidden="1">
      <c r="A591" s="58"/>
      <c r="B591" s="58"/>
      <c r="C591" s="58"/>
      <c r="D591" s="58"/>
      <c r="E591" s="58"/>
      <c r="F591" s="58"/>
      <c r="G591" s="58"/>
      <c r="H591" s="58"/>
      <c r="I591" s="58"/>
      <c r="J591" s="146"/>
    </row>
    <row r="592" hidden="1">
      <c r="A592" s="58"/>
      <c r="B592" s="58"/>
      <c r="C592" s="58"/>
      <c r="D592" s="58"/>
      <c r="E592" s="58"/>
      <c r="F592" s="58"/>
      <c r="G592" s="58"/>
      <c r="H592" s="58"/>
      <c r="I592" s="58"/>
      <c r="J592" s="146"/>
    </row>
    <row r="593" hidden="1">
      <c r="A593" s="58"/>
      <c r="B593" s="58"/>
      <c r="C593" s="58"/>
      <c r="D593" s="58"/>
      <c r="E593" s="58"/>
      <c r="F593" s="58"/>
      <c r="G593" s="58"/>
      <c r="H593" s="58"/>
      <c r="I593" s="58"/>
      <c r="J593" s="146"/>
    </row>
    <row r="594" hidden="1">
      <c r="A594" s="58"/>
      <c r="B594" s="58"/>
      <c r="C594" s="58"/>
      <c r="D594" s="58"/>
      <c r="E594" s="58"/>
      <c r="F594" s="58"/>
      <c r="G594" s="58"/>
      <c r="H594" s="58"/>
      <c r="I594" s="58"/>
      <c r="J594" s="146"/>
    </row>
    <row r="595" hidden="1">
      <c r="A595" s="58"/>
      <c r="B595" s="58"/>
      <c r="C595" s="58"/>
      <c r="D595" s="58"/>
      <c r="E595" s="58"/>
      <c r="F595" s="58"/>
      <c r="G595" s="58"/>
      <c r="H595" s="58"/>
      <c r="I595" s="58"/>
      <c r="J595" s="146"/>
    </row>
    <row r="596" hidden="1">
      <c r="A596" s="58"/>
      <c r="B596" s="58"/>
      <c r="C596" s="58"/>
      <c r="D596" s="58"/>
      <c r="E596" s="58"/>
      <c r="F596" s="58"/>
      <c r="G596" s="58"/>
      <c r="H596" s="58"/>
      <c r="I596" s="58"/>
      <c r="J596" s="146"/>
    </row>
    <row r="597" hidden="1">
      <c r="A597" s="58"/>
      <c r="B597" s="58"/>
      <c r="C597" s="58"/>
      <c r="D597" s="58"/>
      <c r="E597" s="58"/>
      <c r="F597" s="58"/>
      <c r="G597" s="58"/>
      <c r="H597" s="58"/>
      <c r="I597" s="58"/>
      <c r="J597" s="146"/>
    </row>
    <row r="598" hidden="1">
      <c r="A598" s="58"/>
      <c r="B598" s="58"/>
      <c r="C598" s="58"/>
      <c r="D598" s="58"/>
      <c r="E598" s="58"/>
      <c r="F598" s="58"/>
      <c r="G598" s="58"/>
      <c r="H598" s="58"/>
      <c r="I598" s="58"/>
      <c r="J598" s="146"/>
    </row>
    <row r="599" hidden="1">
      <c r="A599" s="58"/>
      <c r="B599" s="58"/>
      <c r="C599" s="58"/>
      <c r="D599" s="58"/>
      <c r="E599" s="58"/>
      <c r="F599" s="58"/>
      <c r="G599" s="58"/>
      <c r="H599" s="58"/>
      <c r="I599" s="58"/>
      <c r="J599" s="146"/>
    </row>
    <row r="600" hidden="1">
      <c r="A600" s="58"/>
      <c r="B600" s="58"/>
      <c r="C600" s="58"/>
      <c r="D600" s="58"/>
      <c r="E600" s="58"/>
      <c r="F600" s="58"/>
      <c r="G600" s="58"/>
      <c r="H600" s="58"/>
      <c r="I600" s="58"/>
      <c r="J600" s="146"/>
    </row>
    <row r="601" hidden="1">
      <c r="A601" s="58"/>
      <c r="B601" s="58"/>
      <c r="C601" s="58"/>
      <c r="D601" s="58"/>
      <c r="E601" s="58"/>
      <c r="F601" s="58"/>
      <c r="G601" s="58"/>
      <c r="H601" s="58"/>
      <c r="I601" s="58"/>
      <c r="J601" s="146"/>
    </row>
    <row r="602" hidden="1">
      <c r="A602" s="58"/>
      <c r="B602" s="58"/>
      <c r="C602" s="58"/>
      <c r="D602" s="58"/>
      <c r="E602" s="58"/>
      <c r="F602" s="58"/>
      <c r="G602" s="58"/>
      <c r="H602" s="58"/>
      <c r="I602" s="58"/>
      <c r="J602" s="146"/>
    </row>
    <row r="603" hidden="1">
      <c r="A603" s="58"/>
      <c r="B603" s="58"/>
      <c r="C603" s="58"/>
      <c r="D603" s="58"/>
      <c r="E603" s="58"/>
      <c r="F603" s="58"/>
      <c r="G603" s="58"/>
      <c r="H603" s="58"/>
      <c r="I603" s="58"/>
      <c r="J603" s="146"/>
    </row>
    <row r="604" hidden="1">
      <c r="A604" s="58"/>
      <c r="B604" s="58"/>
      <c r="C604" s="58"/>
      <c r="D604" s="58"/>
      <c r="E604" s="58"/>
      <c r="F604" s="58"/>
      <c r="G604" s="58"/>
      <c r="H604" s="58"/>
      <c r="I604" s="58"/>
      <c r="J604" s="146"/>
    </row>
    <row r="605" hidden="1">
      <c r="A605" s="58"/>
      <c r="B605" s="58"/>
      <c r="C605" s="58"/>
      <c r="D605" s="58"/>
      <c r="E605" s="58"/>
      <c r="F605" s="58"/>
      <c r="G605" s="58"/>
      <c r="H605" s="58"/>
      <c r="I605" s="58"/>
      <c r="J605" s="146"/>
    </row>
    <row r="606" hidden="1">
      <c r="A606" s="58"/>
      <c r="B606" s="58"/>
      <c r="C606" s="58"/>
      <c r="D606" s="58"/>
      <c r="E606" s="58"/>
      <c r="F606" s="58"/>
      <c r="G606" s="58"/>
      <c r="H606" s="58"/>
      <c r="I606" s="58"/>
      <c r="J606" s="146"/>
    </row>
    <row r="607" hidden="1">
      <c r="A607" s="58"/>
      <c r="B607" s="58"/>
      <c r="C607" s="58"/>
      <c r="D607" s="58"/>
      <c r="E607" s="58"/>
      <c r="F607" s="58"/>
      <c r="G607" s="58"/>
      <c r="H607" s="58"/>
      <c r="I607" s="58"/>
      <c r="J607" s="146"/>
    </row>
    <row r="608" hidden="1">
      <c r="A608" s="58"/>
      <c r="B608" s="58"/>
      <c r="C608" s="58"/>
      <c r="D608" s="58"/>
      <c r="E608" s="58"/>
      <c r="F608" s="58"/>
      <c r="G608" s="58"/>
      <c r="H608" s="58"/>
      <c r="I608" s="58"/>
      <c r="J608" s="146"/>
    </row>
    <row r="609" hidden="1">
      <c r="A609" s="58"/>
      <c r="B609" s="58"/>
      <c r="C609" s="58"/>
      <c r="D609" s="58"/>
      <c r="E609" s="58"/>
      <c r="F609" s="58"/>
      <c r="G609" s="58"/>
      <c r="H609" s="58"/>
      <c r="I609" s="58"/>
      <c r="J609" s="146"/>
    </row>
    <row r="610" hidden="1">
      <c r="A610" s="58"/>
      <c r="B610" s="58"/>
      <c r="C610" s="58"/>
      <c r="D610" s="58"/>
      <c r="E610" s="58"/>
      <c r="F610" s="58"/>
      <c r="G610" s="58"/>
      <c r="H610" s="58"/>
      <c r="I610" s="58"/>
      <c r="J610" s="146"/>
    </row>
    <row r="611" hidden="1">
      <c r="A611" s="58"/>
      <c r="B611" s="58"/>
      <c r="C611" s="58"/>
      <c r="D611" s="58"/>
      <c r="E611" s="58"/>
      <c r="F611" s="58"/>
      <c r="G611" s="58"/>
      <c r="H611" s="58"/>
      <c r="I611" s="58"/>
      <c r="J611" s="146"/>
    </row>
    <row r="612" hidden="1">
      <c r="A612" s="58"/>
      <c r="B612" s="58"/>
      <c r="C612" s="58"/>
      <c r="D612" s="58"/>
      <c r="E612" s="58"/>
      <c r="F612" s="58"/>
      <c r="G612" s="58"/>
      <c r="H612" s="58"/>
      <c r="I612" s="58"/>
      <c r="J612" s="146"/>
    </row>
    <row r="613" hidden="1">
      <c r="A613" s="58"/>
      <c r="B613" s="58"/>
      <c r="C613" s="58"/>
      <c r="D613" s="58"/>
      <c r="E613" s="58"/>
      <c r="F613" s="58"/>
      <c r="G613" s="58"/>
      <c r="H613" s="58"/>
      <c r="I613" s="58"/>
      <c r="J613" s="146"/>
    </row>
    <row r="614" hidden="1">
      <c r="A614" s="58"/>
      <c r="B614" s="58"/>
      <c r="C614" s="58"/>
      <c r="D614" s="58"/>
      <c r="E614" s="58"/>
      <c r="F614" s="58"/>
      <c r="G614" s="58"/>
      <c r="H614" s="58"/>
      <c r="I614" s="58"/>
      <c r="J614" s="146"/>
    </row>
    <row r="615" hidden="1">
      <c r="A615" s="58"/>
      <c r="B615" s="58"/>
      <c r="C615" s="58"/>
      <c r="D615" s="58"/>
      <c r="E615" s="58"/>
      <c r="F615" s="58"/>
      <c r="G615" s="58"/>
      <c r="H615" s="58"/>
      <c r="I615" s="58"/>
      <c r="J615" s="146"/>
    </row>
    <row r="616" hidden="1">
      <c r="A616" s="58"/>
      <c r="B616" s="58"/>
      <c r="C616" s="58"/>
      <c r="D616" s="58"/>
      <c r="E616" s="58"/>
      <c r="F616" s="58"/>
      <c r="G616" s="58"/>
      <c r="H616" s="58"/>
      <c r="I616" s="58"/>
      <c r="J616" s="146"/>
    </row>
    <row r="617" hidden="1">
      <c r="A617" s="58"/>
      <c r="B617" s="58"/>
      <c r="C617" s="58"/>
      <c r="D617" s="58"/>
      <c r="E617" s="58"/>
      <c r="F617" s="58"/>
      <c r="G617" s="58"/>
      <c r="H617" s="58"/>
      <c r="I617" s="58"/>
      <c r="J617" s="146"/>
    </row>
    <row r="618" hidden="1">
      <c r="A618" s="58"/>
      <c r="B618" s="58"/>
      <c r="C618" s="58"/>
      <c r="D618" s="58"/>
      <c r="E618" s="58"/>
      <c r="F618" s="58"/>
      <c r="G618" s="58"/>
      <c r="H618" s="58"/>
      <c r="I618" s="58"/>
      <c r="J618" s="146"/>
    </row>
    <row r="619" hidden="1">
      <c r="A619" s="58"/>
      <c r="B619" s="58"/>
      <c r="C619" s="58"/>
      <c r="D619" s="58"/>
      <c r="E619" s="58"/>
      <c r="F619" s="58"/>
      <c r="G619" s="58"/>
      <c r="H619" s="58"/>
      <c r="I619" s="58"/>
      <c r="J619" s="146"/>
    </row>
    <row r="620" hidden="1">
      <c r="A620" s="58"/>
      <c r="B620" s="58"/>
      <c r="C620" s="58"/>
      <c r="D620" s="58"/>
      <c r="E620" s="58"/>
      <c r="F620" s="58"/>
      <c r="G620" s="58"/>
      <c r="H620" s="58"/>
      <c r="I620" s="58"/>
      <c r="J620" s="146"/>
    </row>
    <row r="621" hidden="1">
      <c r="A621" s="58"/>
      <c r="B621" s="58"/>
      <c r="C621" s="58"/>
      <c r="D621" s="58"/>
      <c r="E621" s="58"/>
      <c r="F621" s="58"/>
      <c r="G621" s="58"/>
      <c r="H621" s="58"/>
      <c r="I621" s="58"/>
      <c r="J621" s="146"/>
    </row>
    <row r="622" hidden="1">
      <c r="A622" s="58"/>
      <c r="B622" s="58"/>
      <c r="C622" s="58"/>
      <c r="D622" s="58"/>
      <c r="E622" s="58"/>
      <c r="F622" s="58"/>
      <c r="G622" s="58"/>
      <c r="H622" s="58"/>
      <c r="I622" s="58"/>
      <c r="J622" s="146"/>
    </row>
    <row r="623" hidden="1">
      <c r="A623" s="58"/>
      <c r="B623" s="58"/>
      <c r="C623" s="58"/>
      <c r="D623" s="58"/>
      <c r="E623" s="58"/>
      <c r="F623" s="58"/>
      <c r="G623" s="58"/>
      <c r="H623" s="58"/>
      <c r="I623" s="58"/>
      <c r="J623" s="146"/>
    </row>
    <row r="624" hidden="1">
      <c r="A624" s="58"/>
      <c r="B624" s="58"/>
      <c r="C624" s="58"/>
      <c r="D624" s="58"/>
      <c r="E624" s="58"/>
      <c r="F624" s="58"/>
      <c r="G624" s="58"/>
      <c r="H624" s="58"/>
      <c r="I624" s="58"/>
      <c r="J624" s="146"/>
    </row>
    <row r="625" hidden="1">
      <c r="A625" s="58"/>
      <c r="B625" s="58"/>
      <c r="C625" s="58"/>
      <c r="D625" s="58"/>
      <c r="E625" s="58"/>
      <c r="F625" s="58"/>
      <c r="G625" s="58"/>
      <c r="H625" s="58"/>
      <c r="I625" s="58"/>
      <c r="J625" s="146"/>
    </row>
    <row r="626" hidden="1">
      <c r="A626" s="58"/>
      <c r="B626" s="58"/>
      <c r="C626" s="58"/>
      <c r="D626" s="58"/>
      <c r="E626" s="58"/>
      <c r="F626" s="58"/>
      <c r="G626" s="58"/>
      <c r="H626" s="58"/>
      <c r="I626" s="58"/>
      <c r="J626" s="146"/>
    </row>
    <row r="627" hidden="1">
      <c r="A627" s="58"/>
      <c r="B627" s="58"/>
      <c r="C627" s="58"/>
      <c r="D627" s="58"/>
      <c r="E627" s="58"/>
      <c r="F627" s="58"/>
      <c r="G627" s="58"/>
      <c r="H627" s="58"/>
      <c r="I627" s="58"/>
      <c r="J627" s="146"/>
    </row>
    <row r="628" hidden="1">
      <c r="A628" s="58"/>
      <c r="B628" s="58"/>
      <c r="C628" s="58"/>
      <c r="D628" s="58"/>
      <c r="E628" s="58"/>
      <c r="F628" s="58"/>
      <c r="G628" s="58"/>
      <c r="H628" s="58"/>
      <c r="I628" s="58"/>
      <c r="J628" s="146"/>
    </row>
    <row r="629" hidden="1">
      <c r="A629" s="58"/>
      <c r="B629" s="58"/>
      <c r="C629" s="58"/>
      <c r="D629" s="58"/>
      <c r="E629" s="58"/>
      <c r="F629" s="58"/>
      <c r="G629" s="58"/>
      <c r="H629" s="58"/>
      <c r="I629" s="58"/>
      <c r="J629" s="146"/>
    </row>
    <row r="630" hidden="1">
      <c r="A630" s="58"/>
      <c r="B630" s="58"/>
      <c r="C630" s="58"/>
      <c r="D630" s="58"/>
      <c r="E630" s="58"/>
      <c r="F630" s="58"/>
      <c r="G630" s="58"/>
      <c r="H630" s="58"/>
      <c r="I630" s="58"/>
      <c r="J630" s="146"/>
    </row>
    <row r="631" hidden="1">
      <c r="A631" s="58"/>
      <c r="B631" s="58"/>
      <c r="C631" s="58"/>
      <c r="D631" s="58"/>
      <c r="E631" s="58"/>
      <c r="F631" s="58"/>
      <c r="G631" s="58"/>
      <c r="H631" s="58"/>
      <c r="I631" s="58"/>
      <c r="J631" s="146"/>
    </row>
    <row r="632" hidden="1">
      <c r="A632" s="58"/>
      <c r="B632" s="58"/>
      <c r="C632" s="58"/>
      <c r="D632" s="58"/>
      <c r="E632" s="58"/>
      <c r="F632" s="58"/>
      <c r="G632" s="58"/>
      <c r="H632" s="58"/>
      <c r="I632" s="58"/>
      <c r="J632" s="146"/>
    </row>
    <row r="633" hidden="1">
      <c r="A633" s="58"/>
      <c r="B633" s="58"/>
      <c r="C633" s="58"/>
      <c r="D633" s="58"/>
      <c r="E633" s="58"/>
      <c r="F633" s="58"/>
      <c r="G633" s="58"/>
      <c r="H633" s="58"/>
      <c r="I633" s="58"/>
      <c r="J633" s="146"/>
    </row>
    <row r="634" hidden="1">
      <c r="A634" s="58"/>
      <c r="B634" s="58"/>
      <c r="C634" s="58"/>
      <c r="D634" s="58"/>
      <c r="E634" s="58"/>
      <c r="F634" s="58"/>
      <c r="G634" s="58"/>
      <c r="H634" s="58"/>
      <c r="I634" s="58"/>
      <c r="J634" s="146"/>
    </row>
    <row r="635" hidden="1">
      <c r="A635" s="58"/>
      <c r="B635" s="58"/>
      <c r="C635" s="58"/>
      <c r="D635" s="58"/>
      <c r="E635" s="58"/>
      <c r="F635" s="58"/>
      <c r="G635" s="58"/>
      <c r="H635" s="58"/>
      <c r="I635" s="58"/>
      <c r="J635" s="146"/>
    </row>
    <row r="636" hidden="1">
      <c r="A636" s="58"/>
      <c r="B636" s="58"/>
      <c r="C636" s="58"/>
      <c r="D636" s="58"/>
      <c r="E636" s="58"/>
      <c r="F636" s="58"/>
      <c r="G636" s="58"/>
      <c r="H636" s="58"/>
      <c r="I636" s="58"/>
      <c r="J636" s="146"/>
    </row>
    <row r="637" hidden="1">
      <c r="A637" s="58"/>
      <c r="B637" s="58"/>
      <c r="C637" s="58"/>
      <c r="D637" s="58"/>
      <c r="E637" s="58"/>
      <c r="F637" s="58"/>
      <c r="G637" s="58"/>
      <c r="H637" s="58"/>
      <c r="I637" s="58"/>
      <c r="J637" s="146"/>
    </row>
    <row r="638" hidden="1">
      <c r="A638" s="58"/>
      <c r="B638" s="58"/>
      <c r="C638" s="58"/>
      <c r="D638" s="58"/>
      <c r="E638" s="58"/>
      <c r="F638" s="58"/>
      <c r="G638" s="58"/>
      <c r="H638" s="58"/>
      <c r="I638" s="58"/>
      <c r="J638" s="146"/>
    </row>
    <row r="639" hidden="1">
      <c r="A639" s="58"/>
      <c r="B639" s="58"/>
      <c r="C639" s="58"/>
      <c r="D639" s="58"/>
      <c r="E639" s="58"/>
      <c r="F639" s="58"/>
      <c r="G639" s="58"/>
      <c r="H639" s="58"/>
      <c r="I639" s="58"/>
      <c r="J639" s="146"/>
    </row>
    <row r="640" hidden="1">
      <c r="A640" s="58"/>
      <c r="B640" s="58"/>
      <c r="C640" s="58"/>
      <c r="D640" s="58"/>
      <c r="E640" s="58"/>
      <c r="F640" s="58"/>
      <c r="G640" s="58"/>
      <c r="H640" s="58"/>
      <c r="I640" s="58"/>
      <c r="J640" s="146"/>
    </row>
    <row r="641" hidden="1">
      <c r="A641" s="58"/>
      <c r="B641" s="58"/>
      <c r="C641" s="58"/>
      <c r="D641" s="58"/>
      <c r="E641" s="58"/>
      <c r="F641" s="58"/>
      <c r="G641" s="58"/>
      <c r="H641" s="58"/>
      <c r="I641" s="58"/>
      <c r="J641" s="146"/>
    </row>
    <row r="642" hidden="1">
      <c r="A642" s="58"/>
      <c r="B642" s="58"/>
      <c r="C642" s="58"/>
      <c r="D642" s="58"/>
      <c r="E642" s="58"/>
      <c r="F642" s="58"/>
      <c r="G642" s="58"/>
      <c r="H642" s="58"/>
      <c r="I642" s="58"/>
      <c r="J642" s="146"/>
    </row>
    <row r="643" hidden="1">
      <c r="A643" s="58"/>
      <c r="B643" s="58"/>
      <c r="C643" s="58"/>
      <c r="D643" s="58"/>
      <c r="E643" s="58"/>
      <c r="F643" s="58"/>
      <c r="G643" s="58"/>
      <c r="H643" s="58"/>
      <c r="I643" s="58"/>
      <c r="J643" s="146"/>
    </row>
    <row r="644" hidden="1">
      <c r="A644" s="58"/>
      <c r="B644" s="58"/>
      <c r="C644" s="58"/>
      <c r="D644" s="58"/>
      <c r="E644" s="58"/>
      <c r="F644" s="58"/>
      <c r="G644" s="58"/>
      <c r="H644" s="58"/>
      <c r="I644" s="58"/>
      <c r="J644" s="146"/>
    </row>
    <row r="645" hidden="1">
      <c r="A645" s="58"/>
      <c r="B645" s="58"/>
      <c r="C645" s="58"/>
      <c r="D645" s="58"/>
      <c r="E645" s="58"/>
      <c r="F645" s="58"/>
      <c r="G645" s="58"/>
      <c r="H645" s="58"/>
      <c r="I645" s="58"/>
      <c r="J645" s="146"/>
    </row>
    <row r="646" hidden="1">
      <c r="A646" s="58"/>
      <c r="B646" s="58"/>
      <c r="C646" s="58"/>
      <c r="D646" s="58"/>
      <c r="E646" s="58"/>
      <c r="F646" s="58"/>
      <c r="G646" s="58"/>
      <c r="H646" s="58"/>
      <c r="I646" s="58"/>
      <c r="J646" s="146"/>
    </row>
    <row r="647" hidden="1">
      <c r="A647" s="58"/>
      <c r="B647" s="58"/>
      <c r="C647" s="58"/>
      <c r="D647" s="58"/>
      <c r="E647" s="58"/>
      <c r="F647" s="58"/>
      <c r="G647" s="58"/>
      <c r="H647" s="58"/>
      <c r="I647" s="58"/>
      <c r="J647" s="146"/>
    </row>
    <row r="648" hidden="1">
      <c r="A648" s="58"/>
      <c r="B648" s="58"/>
      <c r="C648" s="58"/>
      <c r="D648" s="58"/>
      <c r="E648" s="58"/>
      <c r="F648" s="58"/>
      <c r="G648" s="58"/>
      <c r="H648" s="58"/>
      <c r="I648" s="58"/>
      <c r="J648" s="146"/>
    </row>
    <row r="649" hidden="1">
      <c r="A649" s="58"/>
      <c r="B649" s="58"/>
      <c r="C649" s="58"/>
      <c r="D649" s="58"/>
      <c r="E649" s="58"/>
      <c r="F649" s="58"/>
      <c r="G649" s="58"/>
      <c r="H649" s="58"/>
      <c r="I649" s="58"/>
      <c r="J649" s="146"/>
    </row>
    <row r="650" hidden="1">
      <c r="A650" s="58"/>
      <c r="B650" s="58"/>
      <c r="C650" s="58"/>
      <c r="D650" s="58"/>
      <c r="E650" s="58"/>
      <c r="F650" s="58"/>
      <c r="G650" s="58"/>
      <c r="H650" s="58"/>
      <c r="I650" s="58"/>
      <c r="J650" s="146"/>
    </row>
    <row r="651" hidden="1">
      <c r="A651" s="58"/>
      <c r="B651" s="58"/>
      <c r="C651" s="58"/>
      <c r="D651" s="58"/>
      <c r="E651" s="58"/>
      <c r="F651" s="58"/>
      <c r="G651" s="58"/>
      <c r="H651" s="58"/>
      <c r="I651" s="58"/>
      <c r="J651" s="146"/>
    </row>
    <row r="652" hidden="1">
      <c r="A652" s="58"/>
      <c r="B652" s="58"/>
      <c r="C652" s="58"/>
      <c r="D652" s="58"/>
      <c r="E652" s="58"/>
      <c r="F652" s="58"/>
      <c r="G652" s="58"/>
      <c r="H652" s="58"/>
      <c r="I652" s="58"/>
      <c r="J652" s="146"/>
    </row>
    <row r="653" hidden="1">
      <c r="A653" s="58"/>
      <c r="B653" s="58"/>
      <c r="C653" s="58"/>
      <c r="D653" s="58"/>
      <c r="E653" s="58"/>
      <c r="F653" s="58"/>
      <c r="G653" s="58"/>
      <c r="H653" s="58"/>
      <c r="I653" s="58"/>
      <c r="J653" s="146"/>
    </row>
    <row r="654" hidden="1">
      <c r="A654" s="58"/>
      <c r="B654" s="58"/>
      <c r="C654" s="58"/>
      <c r="D654" s="58"/>
      <c r="E654" s="58"/>
      <c r="F654" s="58"/>
      <c r="G654" s="58"/>
      <c r="H654" s="58"/>
      <c r="I654" s="58"/>
      <c r="J654" s="146"/>
    </row>
    <row r="655" hidden="1">
      <c r="A655" s="58"/>
      <c r="B655" s="58"/>
      <c r="C655" s="58"/>
      <c r="D655" s="58"/>
      <c r="E655" s="58"/>
      <c r="F655" s="58"/>
      <c r="G655" s="58"/>
      <c r="H655" s="58"/>
      <c r="I655" s="58"/>
      <c r="J655" s="146"/>
    </row>
    <row r="656" hidden="1">
      <c r="A656" s="58"/>
      <c r="B656" s="58"/>
      <c r="C656" s="58"/>
      <c r="D656" s="58"/>
      <c r="E656" s="58"/>
      <c r="F656" s="58"/>
      <c r="G656" s="58"/>
      <c r="H656" s="58"/>
      <c r="I656" s="58"/>
      <c r="J656" s="146"/>
    </row>
    <row r="657" hidden="1">
      <c r="A657" s="58"/>
      <c r="B657" s="58"/>
      <c r="C657" s="58"/>
      <c r="D657" s="58"/>
      <c r="E657" s="58"/>
      <c r="F657" s="58"/>
      <c r="G657" s="58"/>
      <c r="H657" s="58"/>
      <c r="I657" s="58"/>
      <c r="J657" s="146"/>
    </row>
    <row r="658" hidden="1">
      <c r="A658" s="58"/>
      <c r="B658" s="58"/>
      <c r="C658" s="58"/>
      <c r="D658" s="58"/>
      <c r="E658" s="58"/>
      <c r="F658" s="58"/>
      <c r="G658" s="58"/>
      <c r="H658" s="58"/>
      <c r="I658" s="58"/>
      <c r="J658" s="146"/>
    </row>
    <row r="659" hidden="1">
      <c r="A659" s="58"/>
      <c r="B659" s="58"/>
      <c r="C659" s="58"/>
      <c r="D659" s="58"/>
      <c r="E659" s="58"/>
      <c r="F659" s="58"/>
      <c r="G659" s="58"/>
      <c r="H659" s="58"/>
      <c r="I659" s="58"/>
      <c r="J659" s="146"/>
    </row>
    <row r="660" hidden="1">
      <c r="A660" s="58"/>
      <c r="B660" s="58"/>
      <c r="C660" s="58"/>
      <c r="D660" s="58"/>
      <c r="E660" s="58"/>
      <c r="F660" s="58"/>
      <c r="G660" s="58"/>
      <c r="H660" s="58"/>
      <c r="I660" s="58"/>
      <c r="J660" s="146"/>
    </row>
    <row r="661" hidden="1">
      <c r="A661" s="58"/>
      <c r="B661" s="58"/>
      <c r="C661" s="58"/>
      <c r="D661" s="58"/>
      <c r="E661" s="58"/>
      <c r="F661" s="58"/>
      <c r="G661" s="58"/>
      <c r="H661" s="58"/>
      <c r="I661" s="58"/>
      <c r="J661" s="146"/>
    </row>
    <row r="662" hidden="1">
      <c r="A662" s="58"/>
      <c r="B662" s="58"/>
      <c r="C662" s="58"/>
      <c r="D662" s="58"/>
      <c r="E662" s="58"/>
      <c r="F662" s="58"/>
      <c r="G662" s="58"/>
      <c r="H662" s="58"/>
      <c r="I662" s="58"/>
      <c r="J662" s="146"/>
    </row>
    <row r="663" hidden="1">
      <c r="A663" s="58"/>
      <c r="B663" s="58"/>
      <c r="C663" s="58"/>
      <c r="D663" s="58"/>
      <c r="E663" s="58"/>
      <c r="F663" s="58"/>
      <c r="G663" s="58"/>
      <c r="H663" s="58"/>
      <c r="I663" s="58"/>
      <c r="J663" s="146"/>
    </row>
    <row r="664" hidden="1">
      <c r="A664" s="58"/>
      <c r="B664" s="58"/>
      <c r="C664" s="58"/>
      <c r="D664" s="58"/>
      <c r="E664" s="58"/>
      <c r="F664" s="58"/>
      <c r="G664" s="58"/>
      <c r="H664" s="58"/>
      <c r="I664" s="58"/>
      <c r="J664" s="146"/>
    </row>
    <row r="665" hidden="1">
      <c r="A665" s="58"/>
      <c r="B665" s="58"/>
      <c r="C665" s="58"/>
      <c r="D665" s="58"/>
      <c r="E665" s="58"/>
      <c r="F665" s="58"/>
      <c r="G665" s="58"/>
      <c r="H665" s="58"/>
      <c r="I665" s="58"/>
      <c r="J665" s="146"/>
    </row>
    <row r="666" hidden="1">
      <c r="A666" s="58"/>
      <c r="B666" s="58"/>
      <c r="C666" s="58"/>
      <c r="D666" s="58"/>
      <c r="E666" s="58"/>
      <c r="F666" s="58"/>
      <c r="G666" s="58"/>
      <c r="H666" s="58"/>
      <c r="I666" s="58"/>
      <c r="J666" s="146"/>
    </row>
    <row r="667" hidden="1">
      <c r="A667" s="58"/>
      <c r="B667" s="58"/>
      <c r="C667" s="58"/>
      <c r="D667" s="58"/>
      <c r="E667" s="58"/>
      <c r="F667" s="58"/>
      <c r="G667" s="58"/>
      <c r="H667" s="58"/>
      <c r="I667" s="58"/>
      <c r="J667" s="146"/>
    </row>
    <row r="668" hidden="1">
      <c r="A668" s="58"/>
      <c r="B668" s="58"/>
      <c r="C668" s="58"/>
      <c r="D668" s="58"/>
      <c r="E668" s="58"/>
      <c r="F668" s="58"/>
      <c r="G668" s="58"/>
      <c r="H668" s="58"/>
      <c r="I668" s="58"/>
      <c r="J668" s="146"/>
    </row>
    <row r="669" hidden="1">
      <c r="A669" s="58"/>
      <c r="B669" s="58"/>
      <c r="C669" s="58"/>
      <c r="D669" s="58"/>
      <c r="E669" s="58"/>
      <c r="F669" s="58"/>
      <c r="G669" s="58"/>
      <c r="H669" s="58"/>
      <c r="I669" s="58"/>
      <c r="J669" s="146"/>
    </row>
    <row r="670" hidden="1">
      <c r="A670" s="58"/>
      <c r="B670" s="58"/>
      <c r="C670" s="58"/>
      <c r="D670" s="58"/>
      <c r="E670" s="58"/>
      <c r="F670" s="58"/>
      <c r="G670" s="58"/>
      <c r="H670" s="58"/>
      <c r="I670" s="58"/>
      <c r="J670" s="146"/>
    </row>
    <row r="671" hidden="1">
      <c r="A671" s="58"/>
      <c r="B671" s="58"/>
      <c r="C671" s="58"/>
      <c r="D671" s="58"/>
      <c r="E671" s="58"/>
      <c r="F671" s="58"/>
      <c r="G671" s="58"/>
      <c r="H671" s="58"/>
      <c r="I671" s="58"/>
      <c r="J671" s="146"/>
    </row>
    <row r="672" hidden="1">
      <c r="A672" s="58"/>
      <c r="B672" s="58"/>
      <c r="C672" s="58"/>
      <c r="D672" s="58"/>
      <c r="E672" s="58"/>
      <c r="F672" s="58"/>
      <c r="G672" s="58"/>
      <c r="H672" s="58"/>
      <c r="I672" s="58"/>
      <c r="J672" s="146"/>
    </row>
    <row r="673" hidden="1">
      <c r="A673" s="58"/>
      <c r="B673" s="58"/>
      <c r="C673" s="58"/>
      <c r="D673" s="58"/>
      <c r="E673" s="58"/>
      <c r="F673" s="58"/>
      <c r="G673" s="58"/>
      <c r="H673" s="58"/>
      <c r="I673" s="58"/>
      <c r="J673" s="146"/>
    </row>
    <row r="674" hidden="1">
      <c r="A674" s="58"/>
      <c r="B674" s="58"/>
      <c r="C674" s="58"/>
      <c r="D674" s="58"/>
      <c r="E674" s="58"/>
      <c r="F674" s="58"/>
      <c r="G674" s="58"/>
      <c r="H674" s="58"/>
      <c r="I674" s="58"/>
      <c r="J674" s="146"/>
    </row>
    <row r="675" hidden="1">
      <c r="A675" s="58"/>
      <c r="B675" s="58"/>
      <c r="C675" s="58"/>
      <c r="D675" s="58"/>
      <c r="E675" s="58"/>
      <c r="F675" s="58"/>
      <c r="G675" s="58"/>
      <c r="H675" s="58"/>
      <c r="I675" s="58"/>
      <c r="J675" s="146"/>
    </row>
    <row r="676" hidden="1">
      <c r="A676" s="58"/>
      <c r="B676" s="58"/>
      <c r="C676" s="58"/>
      <c r="D676" s="58"/>
      <c r="E676" s="58"/>
      <c r="F676" s="58"/>
      <c r="G676" s="58"/>
      <c r="H676" s="58"/>
      <c r="I676" s="58"/>
      <c r="J676" s="146"/>
    </row>
    <row r="677" hidden="1">
      <c r="A677" s="58"/>
      <c r="B677" s="58"/>
      <c r="C677" s="58"/>
      <c r="D677" s="58"/>
      <c r="E677" s="58"/>
      <c r="F677" s="58"/>
      <c r="G677" s="58"/>
      <c r="H677" s="58"/>
      <c r="I677" s="58"/>
      <c r="J677" s="146"/>
    </row>
    <row r="678" hidden="1">
      <c r="A678" s="58"/>
      <c r="B678" s="58"/>
      <c r="C678" s="58"/>
      <c r="D678" s="58"/>
      <c r="E678" s="58"/>
      <c r="F678" s="58"/>
      <c r="G678" s="58"/>
      <c r="H678" s="58"/>
      <c r="I678" s="58"/>
      <c r="J678" s="146"/>
    </row>
    <row r="679" hidden="1">
      <c r="A679" s="58"/>
      <c r="B679" s="58"/>
      <c r="C679" s="58"/>
      <c r="D679" s="58"/>
      <c r="E679" s="58"/>
      <c r="F679" s="58"/>
      <c r="G679" s="58"/>
      <c r="H679" s="58"/>
      <c r="I679" s="58"/>
      <c r="J679" s="146"/>
    </row>
    <row r="680" hidden="1">
      <c r="A680" s="58"/>
      <c r="B680" s="58"/>
      <c r="C680" s="58"/>
      <c r="D680" s="58"/>
      <c r="E680" s="58"/>
      <c r="F680" s="58"/>
      <c r="G680" s="58"/>
      <c r="H680" s="58"/>
      <c r="I680" s="58"/>
      <c r="J680" s="146"/>
    </row>
    <row r="681" hidden="1">
      <c r="A681" s="58"/>
      <c r="B681" s="58"/>
      <c r="C681" s="58"/>
      <c r="D681" s="58"/>
      <c r="E681" s="58"/>
      <c r="F681" s="58"/>
      <c r="G681" s="58"/>
      <c r="H681" s="58"/>
      <c r="I681" s="58"/>
      <c r="J681" s="146"/>
    </row>
    <row r="682" hidden="1">
      <c r="A682" s="58"/>
      <c r="B682" s="58"/>
      <c r="C682" s="58"/>
      <c r="D682" s="58"/>
      <c r="E682" s="58"/>
      <c r="F682" s="58"/>
      <c r="G682" s="58"/>
      <c r="H682" s="58"/>
      <c r="I682" s="58"/>
      <c r="J682" s="146"/>
    </row>
    <row r="683" hidden="1">
      <c r="A683" s="58"/>
      <c r="B683" s="58"/>
      <c r="C683" s="58"/>
      <c r="D683" s="58"/>
      <c r="E683" s="58"/>
      <c r="F683" s="58"/>
      <c r="G683" s="58"/>
      <c r="H683" s="58"/>
      <c r="I683" s="58"/>
      <c r="J683" s="146"/>
    </row>
    <row r="684" hidden="1">
      <c r="A684" s="58"/>
      <c r="B684" s="58"/>
      <c r="C684" s="58"/>
      <c r="D684" s="58"/>
      <c r="E684" s="58"/>
      <c r="F684" s="58"/>
      <c r="G684" s="58"/>
      <c r="H684" s="58"/>
      <c r="I684" s="58"/>
      <c r="J684" s="146"/>
    </row>
    <row r="685" hidden="1">
      <c r="A685" s="58"/>
      <c r="B685" s="58"/>
      <c r="C685" s="58"/>
      <c r="D685" s="58"/>
      <c r="E685" s="58"/>
      <c r="F685" s="58"/>
      <c r="G685" s="58"/>
      <c r="H685" s="58"/>
      <c r="I685" s="58"/>
      <c r="J685" s="146"/>
    </row>
    <row r="686" hidden="1">
      <c r="A686" s="58"/>
      <c r="B686" s="58"/>
      <c r="C686" s="58"/>
      <c r="D686" s="58"/>
      <c r="E686" s="58"/>
      <c r="F686" s="58"/>
      <c r="G686" s="58"/>
      <c r="H686" s="58"/>
      <c r="I686" s="58"/>
      <c r="J686" s="146"/>
    </row>
    <row r="687" hidden="1">
      <c r="A687" s="58"/>
      <c r="B687" s="58"/>
      <c r="C687" s="58"/>
      <c r="D687" s="58"/>
      <c r="E687" s="58"/>
      <c r="F687" s="58"/>
      <c r="G687" s="58"/>
      <c r="H687" s="58"/>
      <c r="I687" s="58"/>
      <c r="J687" s="146"/>
    </row>
    <row r="688" hidden="1">
      <c r="A688" s="58"/>
      <c r="B688" s="58"/>
      <c r="C688" s="58"/>
      <c r="D688" s="58"/>
      <c r="E688" s="58"/>
      <c r="F688" s="58"/>
      <c r="G688" s="58"/>
      <c r="H688" s="58"/>
      <c r="I688" s="58"/>
      <c r="J688" s="146"/>
    </row>
    <row r="689" hidden="1">
      <c r="A689" s="58"/>
      <c r="B689" s="58"/>
      <c r="C689" s="58"/>
      <c r="D689" s="58"/>
      <c r="E689" s="58"/>
      <c r="F689" s="58"/>
      <c r="G689" s="58"/>
      <c r="H689" s="58"/>
      <c r="I689" s="58"/>
      <c r="J689" s="146"/>
    </row>
    <row r="690" hidden="1">
      <c r="A690" s="58"/>
      <c r="B690" s="58"/>
      <c r="C690" s="58"/>
      <c r="D690" s="58"/>
      <c r="E690" s="58"/>
      <c r="F690" s="58"/>
      <c r="G690" s="58"/>
      <c r="H690" s="58"/>
      <c r="I690" s="58"/>
      <c r="J690" s="146"/>
    </row>
    <row r="691" hidden="1">
      <c r="A691" s="58"/>
      <c r="B691" s="58"/>
      <c r="C691" s="58"/>
      <c r="D691" s="58"/>
      <c r="E691" s="58"/>
      <c r="F691" s="58"/>
      <c r="G691" s="58"/>
      <c r="H691" s="58"/>
      <c r="I691" s="58"/>
      <c r="J691" s="146"/>
    </row>
    <row r="692" hidden="1">
      <c r="A692" s="58"/>
      <c r="B692" s="58"/>
      <c r="C692" s="58"/>
      <c r="D692" s="58"/>
      <c r="E692" s="58"/>
      <c r="F692" s="58"/>
      <c r="G692" s="58"/>
      <c r="H692" s="58"/>
      <c r="I692" s="58"/>
      <c r="J692" s="146"/>
    </row>
    <row r="693" hidden="1">
      <c r="A693" s="58"/>
      <c r="B693" s="58"/>
      <c r="C693" s="58"/>
      <c r="D693" s="58"/>
      <c r="E693" s="58"/>
      <c r="F693" s="58"/>
      <c r="G693" s="58"/>
      <c r="H693" s="58"/>
      <c r="I693" s="58"/>
      <c r="J693" s="146"/>
    </row>
    <row r="694" hidden="1">
      <c r="A694" s="58"/>
      <c r="B694" s="58"/>
      <c r="C694" s="58"/>
      <c r="D694" s="58"/>
      <c r="E694" s="58"/>
      <c r="F694" s="58"/>
      <c r="G694" s="58"/>
      <c r="H694" s="58"/>
      <c r="I694" s="58"/>
      <c r="J694" s="146"/>
    </row>
    <row r="695" hidden="1">
      <c r="A695" s="58"/>
      <c r="B695" s="58"/>
      <c r="C695" s="58"/>
      <c r="D695" s="58"/>
      <c r="E695" s="58"/>
      <c r="F695" s="58"/>
      <c r="G695" s="58"/>
      <c r="H695" s="58"/>
      <c r="I695" s="58"/>
      <c r="J695" s="146"/>
    </row>
    <row r="696" hidden="1">
      <c r="A696" s="58"/>
      <c r="B696" s="58"/>
      <c r="C696" s="58"/>
      <c r="D696" s="58"/>
      <c r="E696" s="58"/>
      <c r="F696" s="58"/>
      <c r="G696" s="58"/>
      <c r="H696" s="58"/>
      <c r="I696" s="58"/>
      <c r="J696" s="146"/>
    </row>
    <row r="697" hidden="1">
      <c r="A697" s="58"/>
      <c r="B697" s="58"/>
      <c r="C697" s="58"/>
      <c r="D697" s="58"/>
      <c r="E697" s="58"/>
      <c r="F697" s="58"/>
      <c r="G697" s="58"/>
      <c r="H697" s="58"/>
      <c r="I697" s="58"/>
      <c r="J697" s="146"/>
    </row>
    <row r="698" hidden="1">
      <c r="A698" s="58"/>
      <c r="B698" s="58"/>
      <c r="C698" s="58"/>
      <c r="D698" s="58"/>
      <c r="E698" s="58"/>
      <c r="F698" s="58"/>
      <c r="G698" s="58"/>
      <c r="H698" s="58"/>
      <c r="I698" s="58"/>
      <c r="J698" s="146"/>
    </row>
    <row r="699" hidden="1">
      <c r="A699" s="58"/>
      <c r="B699" s="58"/>
      <c r="C699" s="58"/>
      <c r="D699" s="58"/>
      <c r="E699" s="58"/>
      <c r="F699" s="58"/>
      <c r="G699" s="58"/>
      <c r="H699" s="58"/>
      <c r="I699" s="58"/>
      <c r="J699" s="146"/>
    </row>
    <row r="700" hidden="1">
      <c r="A700" s="58"/>
      <c r="B700" s="58"/>
      <c r="C700" s="58"/>
      <c r="D700" s="58"/>
      <c r="E700" s="58"/>
      <c r="F700" s="58"/>
      <c r="G700" s="58"/>
      <c r="H700" s="58"/>
      <c r="I700" s="58"/>
      <c r="J700" s="146"/>
    </row>
    <row r="701" hidden="1">
      <c r="A701" s="58"/>
      <c r="B701" s="58"/>
      <c r="C701" s="58"/>
      <c r="D701" s="58"/>
      <c r="E701" s="58"/>
      <c r="F701" s="58"/>
      <c r="G701" s="58"/>
      <c r="H701" s="58"/>
      <c r="I701" s="58"/>
      <c r="J701" s="146"/>
    </row>
    <row r="702" hidden="1">
      <c r="A702" s="58"/>
      <c r="B702" s="58"/>
      <c r="C702" s="58"/>
      <c r="D702" s="58"/>
      <c r="E702" s="58"/>
      <c r="F702" s="58"/>
      <c r="G702" s="58"/>
      <c r="H702" s="58"/>
      <c r="I702" s="58"/>
      <c r="J702" s="146"/>
    </row>
    <row r="703" hidden="1">
      <c r="A703" s="58"/>
      <c r="B703" s="58"/>
      <c r="C703" s="58"/>
      <c r="D703" s="58"/>
      <c r="E703" s="58"/>
      <c r="F703" s="58"/>
      <c r="G703" s="58"/>
      <c r="H703" s="58"/>
      <c r="I703" s="58"/>
      <c r="J703" s="146"/>
    </row>
    <row r="704" hidden="1">
      <c r="A704" s="58"/>
      <c r="B704" s="58"/>
      <c r="C704" s="58"/>
      <c r="D704" s="58"/>
      <c r="E704" s="58"/>
      <c r="F704" s="58"/>
      <c r="G704" s="58"/>
      <c r="H704" s="58"/>
      <c r="I704" s="58"/>
      <c r="J704" s="146"/>
    </row>
    <row r="705" hidden="1">
      <c r="A705" s="58"/>
      <c r="B705" s="58"/>
      <c r="C705" s="58"/>
      <c r="D705" s="58"/>
      <c r="E705" s="58"/>
      <c r="F705" s="58"/>
      <c r="G705" s="58"/>
      <c r="H705" s="58"/>
      <c r="I705" s="58"/>
      <c r="J705" s="146"/>
    </row>
    <row r="706" hidden="1">
      <c r="A706" s="58"/>
      <c r="B706" s="58"/>
      <c r="C706" s="58"/>
      <c r="D706" s="58"/>
      <c r="E706" s="58"/>
      <c r="F706" s="58"/>
      <c r="G706" s="58"/>
      <c r="H706" s="58"/>
      <c r="I706" s="58"/>
      <c r="J706" s="146"/>
    </row>
    <row r="707" hidden="1">
      <c r="A707" s="58"/>
      <c r="B707" s="58"/>
      <c r="C707" s="58"/>
      <c r="D707" s="58"/>
      <c r="E707" s="58"/>
      <c r="F707" s="58"/>
      <c r="G707" s="58"/>
      <c r="H707" s="58"/>
      <c r="I707" s="58"/>
      <c r="J707" s="146"/>
    </row>
    <row r="708" hidden="1">
      <c r="A708" s="58"/>
      <c r="B708" s="58"/>
      <c r="C708" s="58"/>
      <c r="D708" s="58"/>
      <c r="E708" s="58"/>
      <c r="F708" s="58"/>
      <c r="G708" s="58"/>
      <c r="H708" s="58"/>
      <c r="I708" s="58"/>
      <c r="J708" s="146"/>
    </row>
    <row r="709" hidden="1">
      <c r="A709" s="58"/>
      <c r="B709" s="58"/>
      <c r="C709" s="58"/>
      <c r="D709" s="58"/>
      <c r="E709" s="58"/>
      <c r="F709" s="58"/>
      <c r="G709" s="58"/>
      <c r="H709" s="58"/>
      <c r="I709" s="58"/>
      <c r="J709" s="146"/>
    </row>
    <row r="710" hidden="1">
      <c r="A710" s="58"/>
      <c r="B710" s="58"/>
      <c r="C710" s="58"/>
      <c r="D710" s="58"/>
      <c r="E710" s="58"/>
      <c r="F710" s="58"/>
      <c r="G710" s="58"/>
      <c r="H710" s="58"/>
      <c r="I710" s="58"/>
      <c r="J710" s="146"/>
    </row>
    <row r="711" hidden="1">
      <c r="A711" s="58"/>
      <c r="B711" s="58"/>
      <c r="C711" s="58"/>
      <c r="D711" s="58"/>
      <c r="E711" s="58"/>
      <c r="F711" s="58"/>
      <c r="G711" s="58"/>
      <c r="H711" s="58"/>
      <c r="I711" s="58"/>
      <c r="J711" s="146"/>
    </row>
    <row r="712" hidden="1">
      <c r="A712" s="58"/>
      <c r="B712" s="58"/>
      <c r="C712" s="58"/>
      <c r="D712" s="58"/>
      <c r="E712" s="58"/>
      <c r="F712" s="58"/>
      <c r="G712" s="58"/>
      <c r="H712" s="58"/>
      <c r="I712" s="58"/>
      <c r="J712" s="146"/>
    </row>
    <row r="713" hidden="1">
      <c r="A713" s="58"/>
      <c r="B713" s="58"/>
      <c r="C713" s="58"/>
      <c r="D713" s="58"/>
      <c r="E713" s="58"/>
      <c r="F713" s="58"/>
      <c r="G713" s="58"/>
      <c r="H713" s="58"/>
      <c r="I713" s="58"/>
      <c r="J713" s="146"/>
    </row>
    <row r="714" hidden="1">
      <c r="A714" s="58"/>
      <c r="B714" s="58"/>
      <c r="C714" s="58"/>
      <c r="D714" s="58"/>
      <c r="E714" s="58"/>
      <c r="F714" s="58"/>
      <c r="G714" s="58"/>
      <c r="H714" s="58"/>
      <c r="I714" s="58"/>
      <c r="J714" s="146"/>
    </row>
    <row r="715" hidden="1">
      <c r="A715" s="58"/>
      <c r="B715" s="58"/>
      <c r="C715" s="58"/>
      <c r="D715" s="58"/>
      <c r="E715" s="58"/>
      <c r="F715" s="58"/>
      <c r="G715" s="58"/>
      <c r="H715" s="58"/>
      <c r="I715" s="58"/>
      <c r="J715" s="146"/>
    </row>
    <row r="716" hidden="1">
      <c r="A716" s="58"/>
      <c r="B716" s="58"/>
      <c r="C716" s="58"/>
      <c r="D716" s="58"/>
      <c r="E716" s="58"/>
      <c r="F716" s="58"/>
      <c r="G716" s="58"/>
      <c r="H716" s="58"/>
      <c r="I716" s="58"/>
      <c r="J716" s="146"/>
    </row>
    <row r="717" hidden="1">
      <c r="A717" s="58"/>
      <c r="B717" s="58"/>
      <c r="C717" s="58"/>
      <c r="D717" s="58"/>
      <c r="E717" s="58"/>
      <c r="F717" s="58"/>
      <c r="G717" s="58"/>
      <c r="H717" s="58"/>
      <c r="I717" s="58"/>
      <c r="J717" s="146"/>
    </row>
    <row r="718" hidden="1">
      <c r="A718" s="58"/>
      <c r="B718" s="58"/>
      <c r="C718" s="58"/>
      <c r="D718" s="58"/>
      <c r="E718" s="58"/>
      <c r="F718" s="58"/>
      <c r="G718" s="58"/>
      <c r="H718" s="58"/>
      <c r="I718" s="58"/>
      <c r="J718" s="146"/>
    </row>
    <row r="719" hidden="1">
      <c r="A719" s="58"/>
      <c r="B719" s="58"/>
      <c r="C719" s="58"/>
      <c r="D719" s="58"/>
      <c r="E719" s="58"/>
      <c r="F719" s="58"/>
      <c r="G719" s="58"/>
      <c r="H719" s="58"/>
      <c r="I719" s="58"/>
      <c r="J719" s="146"/>
    </row>
    <row r="720" hidden="1">
      <c r="A720" s="58"/>
      <c r="B720" s="58"/>
      <c r="C720" s="58"/>
      <c r="D720" s="58"/>
      <c r="E720" s="58"/>
      <c r="F720" s="58"/>
      <c r="G720" s="58"/>
      <c r="H720" s="58"/>
      <c r="I720" s="58"/>
      <c r="J720" s="146"/>
    </row>
    <row r="721" hidden="1">
      <c r="A721" s="58"/>
      <c r="B721" s="58"/>
      <c r="C721" s="58"/>
      <c r="D721" s="58"/>
      <c r="E721" s="58"/>
      <c r="F721" s="58"/>
      <c r="G721" s="58"/>
      <c r="H721" s="58"/>
      <c r="I721" s="58"/>
      <c r="J721" s="146"/>
    </row>
    <row r="722" hidden="1">
      <c r="A722" s="58"/>
      <c r="B722" s="58"/>
      <c r="C722" s="58"/>
      <c r="D722" s="58"/>
      <c r="E722" s="58"/>
      <c r="F722" s="58"/>
      <c r="G722" s="58"/>
      <c r="H722" s="58"/>
      <c r="I722" s="58"/>
      <c r="J722" s="146"/>
    </row>
    <row r="723" hidden="1">
      <c r="A723" s="58"/>
      <c r="B723" s="58"/>
      <c r="C723" s="58"/>
      <c r="D723" s="58"/>
      <c r="E723" s="58"/>
      <c r="F723" s="58"/>
      <c r="G723" s="58"/>
      <c r="H723" s="58"/>
      <c r="I723" s="58"/>
      <c r="J723" s="146"/>
    </row>
    <row r="724" hidden="1">
      <c r="A724" s="58"/>
      <c r="B724" s="58"/>
      <c r="C724" s="58"/>
      <c r="D724" s="58"/>
      <c r="E724" s="58"/>
      <c r="F724" s="58"/>
      <c r="G724" s="58"/>
      <c r="H724" s="58"/>
      <c r="I724" s="58"/>
      <c r="J724" s="146"/>
    </row>
    <row r="725" hidden="1">
      <c r="A725" s="58"/>
      <c r="B725" s="58"/>
      <c r="C725" s="58"/>
      <c r="D725" s="58"/>
      <c r="E725" s="58"/>
      <c r="F725" s="58"/>
      <c r="G725" s="58"/>
      <c r="H725" s="58"/>
      <c r="I725" s="58"/>
      <c r="J725" s="146"/>
    </row>
    <row r="726" hidden="1">
      <c r="A726" s="58"/>
      <c r="B726" s="58"/>
      <c r="C726" s="58"/>
      <c r="D726" s="58"/>
      <c r="E726" s="58"/>
      <c r="F726" s="58"/>
      <c r="G726" s="58"/>
      <c r="H726" s="58"/>
      <c r="I726" s="58"/>
      <c r="J726" s="146"/>
    </row>
    <row r="727" hidden="1">
      <c r="A727" s="58"/>
      <c r="B727" s="58"/>
      <c r="C727" s="58"/>
      <c r="D727" s="58"/>
      <c r="E727" s="58"/>
      <c r="F727" s="58"/>
      <c r="G727" s="58"/>
      <c r="H727" s="58"/>
      <c r="I727" s="58"/>
      <c r="J727" s="146"/>
    </row>
    <row r="728" hidden="1">
      <c r="A728" s="58"/>
      <c r="B728" s="58"/>
      <c r="C728" s="58"/>
      <c r="D728" s="58"/>
      <c r="E728" s="58"/>
      <c r="F728" s="58"/>
      <c r="G728" s="58"/>
      <c r="H728" s="58"/>
      <c r="I728" s="58"/>
      <c r="J728" s="146"/>
    </row>
    <row r="729" hidden="1">
      <c r="A729" s="58"/>
      <c r="B729" s="58"/>
      <c r="C729" s="58"/>
      <c r="D729" s="58"/>
      <c r="E729" s="58"/>
      <c r="F729" s="58"/>
      <c r="G729" s="58"/>
      <c r="H729" s="58"/>
      <c r="I729" s="58"/>
      <c r="J729" s="146"/>
    </row>
    <row r="730" hidden="1">
      <c r="A730" s="58"/>
      <c r="B730" s="58"/>
      <c r="C730" s="58"/>
      <c r="D730" s="58"/>
      <c r="E730" s="58"/>
      <c r="F730" s="58"/>
      <c r="G730" s="58"/>
      <c r="H730" s="58"/>
      <c r="I730" s="58"/>
      <c r="J730" s="146"/>
    </row>
    <row r="731" hidden="1">
      <c r="A731" s="58"/>
      <c r="B731" s="58"/>
      <c r="C731" s="58"/>
      <c r="D731" s="58"/>
      <c r="E731" s="58"/>
      <c r="F731" s="58"/>
      <c r="G731" s="58"/>
      <c r="H731" s="58"/>
      <c r="I731" s="58"/>
      <c r="J731" s="146"/>
    </row>
    <row r="732" hidden="1">
      <c r="A732" s="58"/>
      <c r="B732" s="58"/>
      <c r="C732" s="58"/>
      <c r="D732" s="58"/>
      <c r="E732" s="58"/>
      <c r="F732" s="58"/>
      <c r="G732" s="58"/>
      <c r="H732" s="58"/>
      <c r="I732" s="58"/>
      <c r="J732" s="146"/>
    </row>
    <row r="733" hidden="1">
      <c r="A733" s="58"/>
      <c r="B733" s="58"/>
      <c r="C733" s="58"/>
      <c r="D733" s="58"/>
      <c r="E733" s="58"/>
      <c r="F733" s="58"/>
      <c r="G733" s="58"/>
      <c r="H733" s="58"/>
      <c r="I733" s="58"/>
      <c r="J733" s="146"/>
    </row>
    <row r="734" hidden="1">
      <c r="A734" s="58"/>
      <c r="B734" s="58"/>
      <c r="C734" s="58"/>
      <c r="D734" s="58"/>
      <c r="E734" s="58"/>
      <c r="F734" s="58"/>
      <c r="G734" s="58"/>
      <c r="H734" s="58"/>
      <c r="I734" s="58"/>
      <c r="J734" s="146"/>
    </row>
    <row r="735" hidden="1">
      <c r="A735" s="58"/>
      <c r="B735" s="58"/>
      <c r="C735" s="58"/>
      <c r="D735" s="58"/>
      <c r="E735" s="58"/>
      <c r="F735" s="58"/>
      <c r="G735" s="58"/>
      <c r="H735" s="58"/>
      <c r="I735" s="58"/>
      <c r="J735" s="146"/>
    </row>
    <row r="736" hidden="1">
      <c r="A736" s="58"/>
      <c r="B736" s="58"/>
      <c r="C736" s="58"/>
      <c r="D736" s="58"/>
      <c r="E736" s="58"/>
      <c r="F736" s="58"/>
      <c r="G736" s="58"/>
      <c r="H736" s="58"/>
      <c r="I736" s="58"/>
      <c r="J736" s="146"/>
    </row>
    <row r="737" hidden="1">
      <c r="A737" s="58"/>
      <c r="B737" s="58"/>
      <c r="C737" s="58"/>
      <c r="D737" s="58"/>
      <c r="E737" s="58"/>
      <c r="F737" s="58"/>
      <c r="G737" s="58"/>
      <c r="H737" s="58"/>
      <c r="I737" s="58"/>
      <c r="J737" s="146"/>
    </row>
    <row r="738" hidden="1">
      <c r="A738" s="58"/>
      <c r="B738" s="58"/>
      <c r="C738" s="58"/>
      <c r="D738" s="58"/>
      <c r="E738" s="58"/>
      <c r="F738" s="58"/>
      <c r="G738" s="58"/>
      <c r="H738" s="58"/>
      <c r="I738" s="58"/>
      <c r="J738" s="146"/>
    </row>
    <row r="739" hidden="1">
      <c r="A739" s="58"/>
      <c r="B739" s="58"/>
      <c r="C739" s="58"/>
      <c r="D739" s="58"/>
      <c r="E739" s="58"/>
      <c r="F739" s="58"/>
      <c r="G739" s="58"/>
      <c r="H739" s="58"/>
      <c r="I739" s="58"/>
      <c r="J739" s="146"/>
    </row>
    <row r="740" hidden="1">
      <c r="A740" s="58"/>
      <c r="B740" s="58"/>
      <c r="C740" s="58"/>
      <c r="D740" s="58"/>
      <c r="E740" s="58"/>
      <c r="F740" s="58"/>
      <c r="G740" s="58"/>
      <c r="H740" s="58"/>
      <c r="I740" s="58"/>
      <c r="J740" s="146"/>
    </row>
    <row r="741" hidden="1">
      <c r="A741" s="58"/>
      <c r="B741" s="58"/>
      <c r="C741" s="58"/>
      <c r="D741" s="58"/>
      <c r="E741" s="58"/>
      <c r="F741" s="58"/>
      <c r="G741" s="58"/>
      <c r="H741" s="58"/>
      <c r="I741" s="58"/>
      <c r="J741" s="146"/>
    </row>
    <row r="742" hidden="1">
      <c r="A742" s="58"/>
      <c r="B742" s="58"/>
      <c r="C742" s="58"/>
      <c r="D742" s="58"/>
      <c r="E742" s="58"/>
      <c r="F742" s="58"/>
      <c r="G742" s="58"/>
      <c r="H742" s="58"/>
      <c r="I742" s="58"/>
      <c r="J742" s="146"/>
    </row>
    <row r="743" hidden="1">
      <c r="A743" s="58"/>
      <c r="B743" s="58"/>
      <c r="C743" s="58"/>
      <c r="D743" s="58"/>
      <c r="E743" s="58"/>
      <c r="F743" s="58"/>
      <c r="G743" s="58"/>
      <c r="H743" s="58"/>
      <c r="I743" s="58"/>
      <c r="J743" s="146"/>
    </row>
    <row r="744" hidden="1">
      <c r="A744" s="58"/>
      <c r="B744" s="58"/>
      <c r="C744" s="58"/>
      <c r="D744" s="58"/>
      <c r="E744" s="58"/>
      <c r="F744" s="58"/>
      <c r="G744" s="58"/>
      <c r="H744" s="58"/>
      <c r="I744" s="58"/>
      <c r="J744" s="146"/>
    </row>
    <row r="745" hidden="1">
      <c r="A745" s="58"/>
      <c r="B745" s="58"/>
      <c r="C745" s="58"/>
      <c r="D745" s="58"/>
      <c r="E745" s="58"/>
      <c r="F745" s="58"/>
      <c r="G745" s="58"/>
      <c r="H745" s="58"/>
      <c r="I745" s="58"/>
      <c r="J745" s="146"/>
    </row>
    <row r="746" hidden="1">
      <c r="A746" s="58"/>
      <c r="B746" s="58"/>
      <c r="C746" s="58"/>
      <c r="D746" s="58"/>
      <c r="E746" s="58"/>
      <c r="F746" s="58"/>
      <c r="G746" s="58"/>
      <c r="H746" s="58"/>
      <c r="I746" s="58"/>
      <c r="J746" s="146"/>
    </row>
    <row r="747" hidden="1">
      <c r="A747" s="58"/>
      <c r="B747" s="58"/>
      <c r="C747" s="58"/>
      <c r="D747" s="58"/>
      <c r="E747" s="58"/>
      <c r="F747" s="58"/>
      <c r="G747" s="58"/>
      <c r="H747" s="58"/>
      <c r="I747" s="58"/>
      <c r="J747" s="146"/>
    </row>
    <row r="748" hidden="1">
      <c r="A748" s="58"/>
      <c r="B748" s="58"/>
      <c r="C748" s="58"/>
      <c r="D748" s="58"/>
      <c r="E748" s="58"/>
      <c r="F748" s="58"/>
      <c r="G748" s="58"/>
      <c r="H748" s="58"/>
      <c r="I748" s="58"/>
      <c r="J748" s="146"/>
    </row>
    <row r="749" hidden="1">
      <c r="A749" s="58"/>
      <c r="B749" s="58"/>
      <c r="C749" s="58"/>
      <c r="D749" s="58"/>
      <c r="E749" s="58"/>
      <c r="F749" s="58"/>
      <c r="G749" s="58"/>
      <c r="H749" s="58"/>
      <c r="I749" s="58"/>
      <c r="J749" s="146"/>
    </row>
    <row r="750" hidden="1">
      <c r="A750" s="58"/>
      <c r="B750" s="58"/>
      <c r="C750" s="58"/>
      <c r="D750" s="58"/>
      <c r="E750" s="58"/>
      <c r="F750" s="58"/>
      <c r="G750" s="58"/>
      <c r="H750" s="58"/>
      <c r="I750" s="58"/>
      <c r="J750" s="146"/>
    </row>
    <row r="751" hidden="1">
      <c r="A751" s="58"/>
      <c r="B751" s="58"/>
      <c r="C751" s="58"/>
      <c r="D751" s="58"/>
      <c r="E751" s="58"/>
      <c r="F751" s="58"/>
      <c r="G751" s="58"/>
      <c r="H751" s="58"/>
      <c r="I751" s="58"/>
      <c r="J751" s="146"/>
    </row>
    <row r="752" hidden="1">
      <c r="A752" s="58"/>
      <c r="B752" s="58"/>
      <c r="C752" s="58"/>
      <c r="D752" s="58"/>
      <c r="E752" s="58"/>
      <c r="F752" s="58"/>
      <c r="G752" s="58"/>
      <c r="H752" s="58"/>
      <c r="I752" s="58"/>
      <c r="J752" s="146"/>
    </row>
    <row r="753" hidden="1">
      <c r="A753" s="58"/>
      <c r="B753" s="58"/>
      <c r="C753" s="58"/>
      <c r="D753" s="58"/>
      <c r="E753" s="58"/>
      <c r="F753" s="58"/>
      <c r="G753" s="58"/>
      <c r="H753" s="58"/>
      <c r="I753" s="58"/>
      <c r="J753" s="146"/>
    </row>
    <row r="754" hidden="1">
      <c r="A754" s="58"/>
      <c r="B754" s="58"/>
      <c r="C754" s="58"/>
      <c r="D754" s="58"/>
      <c r="E754" s="58"/>
      <c r="F754" s="58"/>
      <c r="G754" s="58"/>
      <c r="H754" s="58"/>
      <c r="I754" s="58"/>
      <c r="J754" s="146"/>
    </row>
    <row r="755" hidden="1">
      <c r="A755" s="58"/>
      <c r="B755" s="58"/>
      <c r="C755" s="58"/>
      <c r="D755" s="58"/>
      <c r="E755" s="58"/>
      <c r="F755" s="58"/>
      <c r="G755" s="58"/>
      <c r="H755" s="58"/>
      <c r="I755" s="58"/>
      <c r="J755" s="146"/>
    </row>
    <row r="756" hidden="1">
      <c r="A756" s="58"/>
      <c r="B756" s="58"/>
      <c r="C756" s="58"/>
      <c r="D756" s="58"/>
      <c r="E756" s="58"/>
      <c r="F756" s="58"/>
      <c r="G756" s="58"/>
      <c r="H756" s="58"/>
      <c r="I756" s="58"/>
      <c r="J756" s="146"/>
    </row>
    <row r="757" hidden="1">
      <c r="A757" s="58"/>
      <c r="B757" s="58"/>
      <c r="C757" s="58"/>
      <c r="D757" s="58"/>
      <c r="E757" s="58"/>
      <c r="F757" s="58"/>
      <c r="G757" s="58"/>
      <c r="H757" s="58"/>
      <c r="I757" s="58"/>
      <c r="J757" s="146"/>
    </row>
    <row r="758" hidden="1">
      <c r="A758" s="58"/>
      <c r="B758" s="58"/>
      <c r="C758" s="58"/>
      <c r="D758" s="58"/>
      <c r="E758" s="58"/>
      <c r="F758" s="58"/>
      <c r="G758" s="58"/>
      <c r="H758" s="58"/>
      <c r="I758" s="58"/>
      <c r="J758" s="146"/>
    </row>
    <row r="759" hidden="1">
      <c r="A759" s="58"/>
      <c r="B759" s="58"/>
      <c r="C759" s="58"/>
      <c r="D759" s="58"/>
      <c r="E759" s="58"/>
      <c r="F759" s="58"/>
      <c r="G759" s="58"/>
      <c r="H759" s="58"/>
      <c r="I759" s="58"/>
      <c r="J759" s="146"/>
    </row>
    <row r="760" hidden="1">
      <c r="A760" s="58"/>
      <c r="B760" s="58"/>
      <c r="C760" s="58"/>
      <c r="D760" s="58"/>
      <c r="E760" s="58"/>
      <c r="F760" s="58"/>
      <c r="G760" s="58"/>
      <c r="H760" s="58"/>
      <c r="I760" s="58"/>
      <c r="J760" s="146"/>
    </row>
    <row r="761" hidden="1">
      <c r="A761" s="58"/>
      <c r="B761" s="58"/>
      <c r="C761" s="58"/>
      <c r="D761" s="58"/>
      <c r="E761" s="58"/>
      <c r="F761" s="58"/>
      <c r="G761" s="58"/>
      <c r="H761" s="58"/>
      <c r="I761" s="58"/>
      <c r="J761" s="146"/>
    </row>
    <row r="762" hidden="1">
      <c r="A762" s="58"/>
      <c r="B762" s="58"/>
      <c r="C762" s="58"/>
      <c r="D762" s="58"/>
      <c r="E762" s="58"/>
      <c r="F762" s="58"/>
      <c r="G762" s="58"/>
      <c r="H762" s="58"/>
      <c r="I762" s="58"/>
      <c r="J762" s="146"/>
    </row>
    <row r="763" hidden="1">
      <c r="A763" s="58"/>
      <c r="B763" s="58"/>
      <c r="C763" s="58"/>
      <c r="D763" s="58"/>
      <c r="E763" s="58"/>
      <c r="F763" s="58"/>
      <c r="G763" s="58"/>
      <c r="H763" s="58"/>
      <c r="I763" s="58"/>
      <c r="J763" s="146"/>
    </row>
    <row r="764" hidden="1">
      <c r="A764" s="58"/>
      <c r="B764" s="58"/>
      <c r="C764" s="58"/>
      <c r="D764" s="58"/>
      <c r="E764" s="58"/>
      <c r="F764" s="58"/>
      <c r="G764" s="58"/>
      <c r="H764" s="58"/>
      <c r="I764" s="58"/>
      <c r="J764" s="146"/>
    </row>
    <row r="765" hidden="1">
      <c r="A765" s="58"/>
      <c r="B765" s="58"/>
      <c r="C765" s="58"/>
      <c r="D765" s="58"/>
      <c r="E765" s="58"/>
      <c r="F765" s="58"/>
      <c r="G765" s="58"/>
      <c r="H765" s="58"/>
      <c r="I765" s="58"/>
      <c r="J765" s="146"/>
    </row>
    <row r="766" hidden="1">
      <c r="A766" s="58"/>
      <c r="B766" s="58"/>
      <c r="C766" s="58"/>
      <c r="D766" s="58"/>
      <c r="E766" s="58"/>
      <c r="F766" s="58"/>
      <c r="G766" s="58"/>
      <c r="H766" s="58"/>
      <c r="I766" s="58"/>
      <c r="J766" s="146"/>
    </row>
    <row r="767" hidden="1">
      <c r="A767" s="58"/>
      <c r="B767" s="58"/>
      <c r="C767" s="58"/>
      <c r="D767" s="58"/>
      <c r="E767" s="58"/>
      <c r="F767" s="58"/>
      <c r="G767" s="58"/>
      <c r="H767" s="58"/>
      <c r="I767" s="58"/>
      <c r="J767" s="146"/>
    </row>
    <row r="768" hidden="1">
      <c r="A768" s="58"/>
      <c r="B768" s="58"/>
      <c r="C768" s="58"/>
      <c r="D768" s="58"/>
      <c r="E768" s="58"/>
      <c r="F768" s="58"/>
      <c r="G768" s="58"/>
      <c r="H768" s="58"/>
      <c r="I768" s="58"/>
      <c r="J768" s="146"/>
    </row>
    <row r="769" hidden="1">
      <c r="A769" s="58"/>
      <c r="B769" s="58"/>
      <c r="C769" s="58"/>
      <c r="D769" s="58"/>
      <c r="E769" s="58"/>
      <c r="F769" s="58"/>
      <c r="G769" s="58"/>
      <c r="H769" s="58"/>
      <c r="I769" s="58"/>
      <c r="J769" s="146"/>
    </row>
    <row r="770" hidden="1">
      <c r="A770" s="58"/>
      <c r="B770" s="58"/>
      <c r="C770" s="58"/>
      <c r="D770" s="58"/>
      <c r="E770" s="58"/>
      <c r="F770" s="58"/>
      <c r="G770" s="58"/>
      <c r="H770" s="58"/>
      <c r="I770" s="58"/>
      <c r="J770" s="146"/>
    </row>
    <row r="771" hidden="1">
      <c r="A771" s="58"/>
      <c r="B771" s="58"/>
      <c r="C771" s="58"/>
      <c r="D771" s="58"/>
      <c r="E771" s="58"/>
      <c r="F771" s="58"/>
      <c r="G771" s="58"/>
      <c r="H771" s="58"/>
      <c r="I771" s="58"/>
      <c r="J771" s="146"/>
    </row>
    <row r="772" hidden="1">
      <c r="A772" s="58"/>
      <c r="B772" s="58"/>
      <c r="C772" s="58"/>
      <c r="D772" s="58"/>
      <c r="E772" s="58"/>
      <c r="F772" s="58"/>
      <c r="G772" s="58"/>
      <c r="H772" s="58"/>
      <c r="I772" s="58"/>
      <c r="J772" s="146"/>
    </row>
    <row r="773" hidden="1">
      <c r="A773" s="58"/>
      <c r="B773" s="58"/>
      <c r="C773" s="58"/>
      <c r="D773" s="58"/>
      <c r="E773" s="58"/>
      <c r="F773" s="58"/>
      <c r="G773" s="58"/>
      <c r="H773" s="58"/>
      <c r="I773" s="58"/>
      <c r="J773" s="146"/>
    </row>
    <row r="774" hidden="1">
      <c r="A774" s="58"/>
      <c r="B774" s="58"/>
      <c r="C774" s="58"/>
      <c r="D774" s="58"/>
      <c r="E774" s="58"/>
      <c r="F774" s="58"/>
      <c r="G774" s="58"/>
      <c r="H774" s="58"/>
      <c r="I774" s="58"/>
      <c r="J774" s="146"/>
    </row>
    <row r="775" hidden="1">
      <c r="A775" s="58"/>
      <c r="B775" s="58"/>
      <c r="C775" s="58"/>
      <c r="D775" s="58"/>
      <c r="E775" s="58"/>
      <c r="F775" s="58"/>
      <c r="G775" s="58"/>
      <c r="H775" s="58"/>
      <c r="I775" s="58"/>
      <c r="J775" s="146"/>
    </row>
    <row r="776" hidden="1">
      <c r="A776" s="58"/>
      <c r="B776" s="58"/>
      <c r="C776" s="58"/>
      <c r="D776" s="58"/>
      <c r="E776" s="58"/>
      <c r="F776" s="58"/>
      <c r="G776" s="58"/>
      <c r="H776" s="58"/>
      <c r="I776" s="58"/>
      <c r="J776" s="146"/>
    </row>
    <row r="777" hidden="1">
      <c r="A777" s="58"/>
      <c r="B777" s="58"/>
      <c r="C777" s="58"/>
      <c r="D777" s="58"/>
      <c r="E777" s="58"/>
      <c r="F777" s="58"/>
      <c r="G777" s="58"/>
      <c r="H777" s="58"/>
      <c r="I777" s="58"/>
      <c r="J777" s="146"/>
    </row>
    <row r="778" hidden="1">
      <c r="A778" s="58"/>
      <c r="B778" s="58"/>
      <c r="C778" s="58"/>
      <c r="D778" s="58"/>
      <c r="E778" s="58"/>
      <c r="F778" s="58"/>
      <c r="G778" s="58"/>
      <c r="H778" s="58"/>
      <c r="I778" s="58"/>
      <c r="J778" s="146"/>
    </row>
    <row r="779" hidden="1">
      <c r="A779" s="58"/>
      <c r="B779" s="58"/>
      <c r="C779" s="58"/>
      <c r="D779" s="58"/>
      <c r="E779" s="58"/>
      <c r="F779" s="58"/>
      <c r="G779" s="58"/>
      <c r="H779" s="58"/>
      <c r="I779" s="58"/>
      <c r="J779" s="146"/>
    </row>
    <row r="780" hidden="1">
      <c r="A780" s="58"/>
      <c r="B780" s="58"/>
      <c r="C780" s="58"/>
      <c r="D780" s="58"/>
      <c r="E780" s="58"/>
      <c r="F780" s="58"/>
      <c r="G780" s="58"/>
      <c r="H780" s="58"/>
      <c r="I780" s="58"/>
      <c r="J780" s="146"/>
    </row>
    <row r="781" hidden="1">
      <c r="A781" s="58"/>
      <c r="B781" s="58"/>
      <c r="C781" s="58"/>
      <c r="D781" s="58"/>
      <c r="E781" s="58"/>
      <c r="F781" s="58"/>
      <c r="G781" s="58"/>
      <c r="H781" s="58"/>
      <c r="I781" s="58"/>
      <c r="J781" s="146"/>
    </row>
    <row r="782" hidden="1">
      <c r="A782" s="58"/>
      <c r="B782" s="58"/>
      <c r="C782" s="58"/>
      <c r="D782" s="58"/>
      <c r="E782" s="58"/>
      <c r="F782" s="58"/>
      <c r="G782" s="58"/>
      <c r="H782" s="58"/>
      <c r="I782" s="58"/>
      <c r="J782" s="146"/>
    </row>
    <row r="783" hidden="1">
      <c r="A783" s="58"/>
      <c r="B783" s="58"/>
      <c r="C783" s="58"/>
      <c r="D783" s="58"/>
      <c r="E783" s="58"/>
      <c r="F783" s="58"/>
      <c r="G783" s="58"/>
      <c r="H783" s="58"/>
      <c r="I783" s="58"/>
      <c r="J783" s="146"/>
    </row>
    <row r="784" hidden="1">
      <c r="A784" s="58"/>
      <c r="B784" s="58"/>
      <c r="C784" s="58"/>
      <c r="D784" s="58"/>
      <c r="E784" s="58"/>
      <c r="F784" s="58"/>
      <c r="G784" s="58"/>
      <c r="H784" s="58"/>
      <c r="I784" s="58"/>
      <c r="J784" s="146"/>
    </row>
    <row r="785" hidden="1">
      <c r="A785" s="58"/>
      <c r="B785" s="58"/>
      <c r="C785" s="58"/>
      <c r="D785" s="58"/>
      <c r="E785" s="58"/>
      <c r="F785" s="58"/>
      <c r="G785" s="58"/>
      <c r="H785" s="58"/>
      <c r="I785" s="58"/>
      <c r="J785" s="146"/>
    </row>
    <row r="786" hidden="1">
      <c r="A786" s="58"/>
      <c r="B786" s="58"/>
      <c r="C786" s="58"/>
      <c r="D786" s="58"/>
      <c r="E786" s="58"/>
      <c r="F786" s="58"/>
      <c r="G786" s="58"/>
      <c r="H786" s="58"/>
      <c r="I786" s="58"/>
      <c r="J786" s="146"/>
    </row>
    <row r="787" hidden="1">
      <c r="A787" s="58"/>
      <c r="B787" s="58"/>
      <c r="C787" s="58"/>
      <c r="D787" s="58"/>
      <c r="E787" s="58"/>
      <c r="F787" s="58"/>
      <c r="G787" s="58"/>
      <c r="H787" s="58"/>
      <c r="I787" s="58"/>
      <c r="J787" s="146"/>
    </row>
    <row r="788" hidden="1">
      <c r="A788" s="58"/>
      <c r="B788" s="58"/>
      <c r="C788" s="58"/>
      <c r="D788" s="58"/>
      <c r="E788" s="58"/>
      <c r="F788" s="58"/>
      <c r="G788" s="58"/>
      <c r="H788" s="58"/>
      <c r="I788" s="58"/>
      <c r="J788" s="146"/>
    </row>
    <row r="789" hidden="1">
      <c r="A789" s="58"/>
      <c r="B789" s="58"/>
      <c r="C789" s="58"/>
      <c r="D789" s="58"/>
      <c r="E789" s="58"/>
      <c r="F789" s="58"/>
      <c r="G789" s="58"/>
      <c r="H789" s="58"/>
      <c r="I789" s="58"/>
      <c r="J789" s="146"/>
    </row>
    <row r="790" hidden="1">
      <c r="A790" s="58"/>
      <c r="B790" s="58"/>
      <c r="C790" s="58"/>
      <c r="D790" s="58"/>
      <c r="E790" s="58"/>
      <c r="F790" s="58"/>
      <c r="G790" s="58"/>
      <c r="H790" s="58"/>
      <c r="I790" s="58"/>
      <c r="J790" s="146"/>
    </row>
    <row r="791" hidden="1">
      <c r="A791" s="58"/>
      <c r="B791" s="58"/>
      <c r="C791" s="58"/>
      <c r="D791" s="58"/>
      <c r="E791" s="58"/>
      <c r="F791" s="58"/>
      <c r="G791" s="58"/>
      <c r="H791" s="58"/>
      <c r="I791" s="58"/>
      <c r="J791" s="146"/>
    </row>
    <row r="792" hidden="1">
      <c r="A792" s="58"/>
      <c r="B792" s="58"/>
      <c r="C792" s="58"/>
      <c r="D792" s="58"/>
      <c r="E792" s="58"/>
      <c r="F792" s="58"/>
      <c r="G792" s="58"/>
      <c r="H792" s="58"/>
      <c r="I792" s="58"/>
      <c r="J792" s="146"/>
    </row>
    <row r="793" hidden="1">
      <c r="A793" s="58"/>
      <c r="B793" s="58"/>
      <c r="C793" s="58"/>
      <c r="D793" s="58"/>
      <c r="E793" s="58"/>
      <c r="F793" s="58"/>
      <c r="G793" s="58"/>
      <c r="H793" s="58"/>
      <c r="I793" s="58"/>
      <c r="J793" s="146"/>
    </row>
    <row r="794" hidden="1">
      <c r="A794" s="58"/>
      <c r="B794" s="58"/>
      <c r="C794" s="58"/>
      <c r="D794" s="58"/>
      <c r="E794" s="58"/>
      <c r="F794" s="58"/>
      <c r="G794" s="58"/>
      <c r="H794" s="58"/>
      <c r="I794" s="58"/>
      <c r="J794" s="146"/>
    </row>
    <row r="795" hidden="1">
      <c r="A795" s="58"/>
      <c r="B795" s="58"/>
      <c r="C795" s="58"/>
      <c r="D795" s="58"/>
      <c r="E795" s="58"/>
      <c r="F795" s="58"/>
      <c r="G795" s="58"/>
      <c r="H795" s="58"/>
      <c r="I795" s="58"/>
      <c r="J795" s="146"/>
    </row>
    <row r="796" hidden="1">
      <c r="A796" s="58"/>
      <c r="B796" s="58"/>
      <c r="C796" s="58"/>
      <c r="D796" s="58"/>
      <c r="E796" s="58"/>
      <c r="F796" s="58"/>
      <c r="G796" s="58"/>
      <c r="H796" s="58"/>
      <c r="I796" s="58"/>
      <c r="J796" s="146"/>
    </row>
    <row r="797" hidden="1">
      <c r="A797" s="58"/>
      <c r="B797" s="58"/>
      <c r="C797" s="58"/>
      <c r="D797" s="58"/>
      <c r="E797" s="58"/>
      <c r="F797" s="58"/>
      <c r="G797" s="58"/>
      <c r="H797" s="58"/>
      <c r="I797" s="58"/>
      <c r="J797" s="146"/>
    </row>
    <row r="798" hidden="1">
      <c r="A798" s="58"/>
      <c r="B798" s="58"/>
      <c r="C798" s="58"/>
      <c r="D798" s="58"/>
      <c r="E798" s="58"/>
      <c r="F798" s="58"/>
      <c r="G798" s="58"/>
      <c r="H798" s="58"/>
      <c r="I798" s="58"/>
      <c r="J798" s="146"/>
    </row>
    <row r="799" hidden="1">
      <c r="A799" s="58"/>
      <c r="B799" s="58"/>
      <c r="C799" s="58"/>
      <c r="D799" s="58"/>
      <c r="E799" s="58"/>
      <c r="F799" s="58"/>
      <c r="G799" s="58"/>
      <c r="H799" s="58"/>
      <c r="I799" s="58"/>
      <c r="J799" s="146"/>
    </row>
    <row r="800" hidden="1">
      <c r="A800" s="58"/>
      <c r="B800" s="58"/>
      <c r="C800" s="58"/>
      <c r="D800" s="58"/>
      <c r="E800" s="58"/>
      <c r="F800" s="58"/>
      <c r="G800" s="58"/>
      <c r="H800" s="58"/>
      <c r="I800" s="58"/>
      <c r="J800" s="146"/>
    </row>
    <row r="801" hidden="1">
      <c r="A801" s="58"/>
      <c r="B801" s="58"/>
      <c r="C801" s="58"/>
      <c r="D801" s="58"/>
      <c r="E801" s="58"/>
      <c r="F801" s="58"/>
      <c r="G801" s="58"/>
      <c r="H801" s="58"/>
      <c r="I801" s="58"/>
      <c r="J801" s="146"/>
    </row>
    <row r="802" hidden="1">
      <c r="A802" s="58"/>
      <c r="B802" s="58"/>
      <c r="C802" s="58"/>
      <c r="D802" s="58"/>
      <c r="E802" s="58"/>
      <c r="F802" s="58"/>
      <c r="G802" s="58"/>
      <c r="H802" s="58"/>
      <c r="I802" s="58"/>
      <c r="J802" s="146"/>
    </row>
    <row r="803" hidden="1">
      <c r="A803" s="58"/>
      <c r="B803" s="58"/>
      <c r="C803" s="58"/>
      <c r="D803" s="58"/>
      <c r="E803" s="58"/>
      <c r="F803" s="58"/>
      <c r="G803" s="58"/>
      <c r="H803" s="58"/>
      <c r="I803" s="58"/>
      <c r="J803" s="146"/>
    </row>
    <row r="804" hidden="1">
      <c r="A804" s="58"/>
      <c r="B804" s="58"/>
      <c r="C804" s="58"/>
      <c r="D804" s="58"/>
      <c r="E804" s="58"/>
      <c r="F804" s="58"/>
      <c r="G804" s="58"/>
      <c r="H804" s="58"/>
      <c r="I804" s="58"/>
      <c r="J804" s="146"/>
    </row>
    <row r="805" hidden="1">
      <c r="A805" s="58"/>
      <c r="B805" s="58"/>
      <c r="C805" s="58"/>
      <c r="D805" s="58"/>
      <c r="E805" s="58"/>
      <c r="F805" s="58"/>
      <c r="G805" s="58"/>
      <c r="H805" s="58"/>
      <c r="I805" s="58"/>
      <c r="J805" s="146"/>
    </row>
    <row r="806" hidden="1">
      <c r="A806" s="58"/>
      <c r="B806" s="58"/>
      <c r="C806" s="58"/>
      <c r="D806" s="58"/>
      <c r="E806" s="58"/>
      <c r="F806" s="58"/>
      <c r="G806" s="58"/>
      <c r="H806" s="58"/>
      <c r="I806" s="58"/>
      <c r="J806" s="146"/>
    </row>
    <row r="807" hidden="1">
      <c r="A807" s="58"/>
      <c r="B807" s="58"/>
      <c r="C807" s="58"/>
      <c r="D807" s="58"/>
      <c r="E807" s="58"/>
      <c r="F807" s="58"/>
      <c r="G807" s="58"/>
      <c r="H807" s="58"/>
      <c r="I807" s="58"/>
      <c r="J807" s="146"/>
    </row>
    <row r="808" hidden="1">
      <c r="A808" s="58"/>
      <c r="B808" s="58"/>
      <c r="C808" s="58"/>
      <c r="D808" s="58"/>
      <c r="E808" s="58"/>
      <c r="F808" s="58"/>
      <c r="G808" s="58"/>
      <c r="H808" s="58"/>
      <c r="I808" s="58"/>
      <c r="J808" s="146"/>
    </row>
    <row r="809" hidden="1">
      <c r="A809" s="58"/>
      <c r="B809" s="58"/>
      <c r="C809" s="58"/>
      <c r="D809" s="58"/>
      <c r="E809" s="58"/>
      <c r="F809" s="58"/>
      <c r="G809" s="58"/>
      <c r="H809" s="58"/>
      <c r="I809" s="58"/>
      <c r="J809" s="146"/>
    </row>
    <row r="810" hidden="1">
      <c r="A810" s="58"/>
      <c r="B810" s="58"/>
      <c r="C810" s="58"/>
      <c r="D810" s="58"/>
      <c r="E810" s="58"/>
      <c r="F810" s="58"/>
      <c r="G810" s="58"/>
      <c r="H810" s="58"/>
      <c r="I810" s="58"/>
      <c r="J810" s="146"/>
    </row>
    <row r="811" hidden="1">
      <c r="A811" s="58"/>
      <c r="B811" s="58"/>
      <c r="C811" s="58"/>
      <c r="D811" s="58"/>
      <c r="E811" s="58"/>
      <c r="F811" s="58"/>
      <c r="G811" s="58"/>
      <c r="H811" s="58"/>
      <c r="I811" s="58"/>
      <c r="J811" s="146"/>
    </row>
    <row r="812" hidden="1">
      <c r="A812" s="58"/>
      <c r="B812" s="58"/>
      <c r="C812" s="58"/>
      <c r="D812" s="58"/>
      <c r="E812" s="58"/>
      <c r="F812" s="58"/>
      <c r="G812" s="58"/>
      <c r="H812" s="58"/>
      <c r="I812" s="58"/>
      <c r="J812" s="146"/>
    </row>
    <row r="813" hidden="1">
      <c r="A813" s="58"/>
      <c r="B813" s="58"/>
      <c r="C813" s="58"/>
      <c r="D813" s="58"/>
      <c r="E813" s="58"/>
      <c r="F813" s="58"/>
      <c r="G813" s="58"/>
      <c r="H813" s="58"/>
      <c r="I813" s="58"/>
      <c r="J813" s="146"/>
    </row>
    <row r="814" hidden="1">
      <c r="A814" s="58"/>
      <c r="B814" s="58"/>
      <c r="C814" s="58"/>
      <c r="D814" s="58"/>
      <c r="E814" s="58"/>
      <c r="F814" s="58"/>
      <c r="G814" s="58"/>
      <c r="H814" s="58"/>
      <c r="I814" s="58"/>
      <c r="J814" s="146"/>
    </row>
    <row r="815" hidden="1">
      <c r="A815" s="58"/>
      <c r="B815" s="58"/>
      <c r="C815" s="58"/>
      <c r="D815" s="58"/>
      <c r="E815" s="58"/>
      <c r="F815" s="58"/>
      <c r="G815" s="58"/>
      <c r="H815" s="58"/>
      <c r="I815" s="58"/>
      <c r="J815" s="146"/>
    </row>
    <row r="816" hidden="1">
      <c r="A816" s="58"/>
      <c r="B816" s="58"/>
      <c r="C816" s="58"/>
      <c r="D816" s="58"/>
      <c r="E816" s="58"/>
      <c r="F816" s="58"/>
      <c r="G816" s="58"/>
      <c r="H816" s="58"/>
      <c r="I816" s="58"/>
      <c r="J816" s="146"/>
    </row>
    <row r="817" hidden="1">
      <c r="A817" s="58"/>
      <c r="B817" s="58"/>
      <c r="C817" s="58"/>
      <c r="D817" s="58"/>
      <c r="E817" s="58"/>
      <c r="F817" s="58"/>
      <c r="G817" s="58"/>
      <c r="H817" s="58"/>
      <c r="I817" s="58"/>
      <c r="J817" s="146"/>
    </row>
    <row r="818" hidden="1">
      <c r="A818" s="58"/>
      <c r="B818" s="58"/>
      <c r="C818" s="58"/>
      <c r="D818" s="58"/>
      <c r="E818" s="58"/>
      <c r="F818" s="58"/>
      <c r="G818" s="58"/>
      <c r="H818" s="58"/>
      <c r="I818" s="58"/>
      <c r="J818" s="146"/>
    </row>
    <row r="819" hidden="1">
      <c r="A819" s="58"/>
      <c r="B819" s="58"/>
      <c r="C819" s="58"/>
      <c r="D819" s="58"/>
      <c r="E819" s="58"/>
      <c r="F819" s="58"/>
      <c r="G819" s="58"/>
      <c r="H819" s="58"/>
      <c r="I819" s="58"/>
      <c r="J819" s="146"/>
    </row>
    <row r="820" hidden="1">
      <c r="A820" s="58"/>
      <c r="B820" s="58"/>
      <c r="C820" s="58"/>
      <c r="D820" s="58"/>
      <c r="E820" s="58"/>
      <c r="F820" s="58"/>
      <c r="G820" s="58"/>
      <c r="H820" s="58"/>
      <c r="I820" s="58"/>
      <c r="J820" s="146"/>
    </row>
    <row r="821" hidden="1">
      <c r="A821" s="58"/>
      <c r="B821" s="58"/>
      <c r="C821" s="58"/>
      <c r="D821" s="58"/>
      <c r="E821" s="58"/>
      <c r="F821" s="58"/>
      <c r="G821" s="58"/>
      <c r="H821" s="58"/>
      <c r="I821" s="58"/>
      <c r="J821" s="146"/>
    </row>
    <row r="822" hidden="1">
      <c r="A822" s="58"/>
      <c r="B822" s="58"/>
      <c r="C822" s="58"/>
      <c r="D822" s="58"/>
      <c r="E822" s="58"/>
      <c r="F822" s="58"/>
      <c r="G822" s="58"/>
      <c r="H822" s="58"/>
      <c r="I822" s="58"/>
      <c r="J822" s="146"/>
    </row>
    <row r="823" hidden="1">
      <c r="A823" s="58"/>
      <c r="B823" s="58"/>
      <c r="C823" s="58"/>
      <c r="D823" s="58"/>
      <c r="E823" s="58"/>
      <c r="F823" s="58"/>
      <c r="G823" s="58"/>
      <c r="H823" s="58"/>
      <c r="I823" s="58"/>
      <c r="J823" s="146"/>
    </row>
    <row r="824" hidden="1">
      <c r="A824" s="58"/>
      <c r="B824" s="58"/>
      <c r="C824" s="58"/>
      <c r="D824" s="58"/>
      <c r="E824" s="58"/>
      <c r="F824" s="58"/>
      <c r="G824" s="58"/>
      <c r="H824" s="58"/>
      <c r="I824" s="58"/>
      <c r="J824" s="146"/>
    </row>
    <row r="825" hidden="1">
      <c r="A825" s="58"/>
      <c r="B825" s="58"/>
      <c r="C825" s="58"/>
      <c r="D825" s="58"/>
      <c r="E825" s="58"/>
      <c r="F825" s="58"/>
      <c r="G825" s="58"/>
      <c r="H825" s="58"/>
      <c r="I825" s="58"/>
      <c r="J825" s="146"/>
    </row>
    <row r="826" hidden="1">
      <c r="A826" s="58"/>
      <c r="B826" s="58"/>
      <c r="C826" s="58"/>
      <c r="D826" s="58"/>
      <c r="E826" s="58"/>
      <c r="F826" s="58"/>
      <c r="G826" s="58"/>
      <c r="H826" s="58"/>
      <c r="I826" s="58"/>
      <c r="J826" s="146"/>
    </row>
    <row r="827" hidden="1">
      <c r="A827" s="58"/>
      <c r="B827" s="58"/>
      <c r="C827" s="58"/>
      <c r="D827" s="58"/>
      <c r="E827" s="58"/>
      <c r="F827" s="58"/>
      <c r="G827" s="58"/>
      <c r="H827" s="58"/>
      <c r="I827" s="58"/>
      <c r="J827" s="146"/>
    </row>
    <row r="828" hidden="1">
      <c r="A828" s="58"/>
      <c r="B828" s="58"/>
      <c r="C828" s="58"/>
      <c r="D828" s="58"/>
      <c r="E828" s="58"/>
      <c r="F828" s="58"/>
      <c r="G828" s="58"/>
      <c r="H828" s="58"/>
      <c r="I828" s="58"/>
      <c r="J828" s="146"/>
    </row>
    <row r="829" hidden="1">
      <c r="A829" s="58"/>
      <c r="B829" s="58"/>
      <c r="C829" s="58"/>
      <c r="D829" s="58"/>
      <c r="E829" s="58"/>
      <c r="F829" s="58"/>
      <c r="G829" s="58"/>
      <c r="H829" s="58"/>
      <c r="I829" s="58"/>
      <c r="J829" s="146"/>
    </row>
    <row r="830" hidden="1">
      <c r="A830" s="58"/>
      <c r="B830" s="58"/>
      <c r="C830" s="58"/>
      <c r="D830" s="58"/>
      <c r="E830" s="58"/>
      <c r="F830" s="58"/>
      <c r="G830" s="58"/>
      <c r="H830" s="58"/>
      <c r="I830" s="58"/>
      <c r="J830" s="146"/>
    </row>
    <row r="831" hidden="1">
      <c r="A831" s="58"/>
      <c r="B831" s="58"/>
      <c r="C831" s="58"/>
      <c r="D831" s="58"/>
      <c r="E831" s="58"/>
      <c r="F831" s="58"/>
      <c r="G831" s="58"/>
      <c r="H831" s="58"/>
      <c r="I831" s="58"/>
      <c r="J831" s="146"/>
    </row>
    <row r="832" hidden="1">
      <c r="A832" s="58"/>
      <c r="B832" s="58"/>
      <c r="C832" s="58"/>
      <c r="D832" s="58"/>
      <c r="E832" s="58"/>
      <c r="F832" s="58"/>
      <c r="G832" s="58"/>
      <c r="H832" s="58"/>
      <c r="I832" s="58"/>
      <c r="J832" s="146"/>
    </row>
    <row r="833" hidden="1">
      <c r="A833" s="58"/>
      <c r="B833" s="58"/>
      <c r="C833" s="58"/>
      <c r="D833" s="58"/>
      <c r="E833" s="58"/>
      <c r="F833" s="58"/>
      <c r="G833" s="58"/>
      <c r="H833" s="58"/>
      <c r="I833" s="58"/>
      <c r="J833" s="146"/>
    </row>
    <row r="834" hidden="1">
      <c r="A834" s="58"/>
      <c r="B834" s="58"/>
      <c r="C834" s="58"/>
      <c r="D834" s="58"/>
      <c r="E834" s="58"/>
      <c r="F834" s="58"/>
      <c r="G834" s="58"/>
      <c r="H834" s="58"/>
      <c r="I834" s="58"/>
      <c r="J834" s="146"/>
    </row>
    <row r="835" hidden="1">
      <c r="A835" s="58"/>
      <c r="B835" s="58"/>
      <c r="C835" s="58"/>
      <c r="D835" s="58"/>
      <c r="E835" s="58"/>
      <c r="F835" s="58"/>
      <c r="G835" s="58"/>
      <c r="H835" s="58"/>
      <c r="I835" s="58"/>
      <c r="J835" s="146"/>
    </row>
    <row r="836" hidden="1">
      <c r="A836" s="58"/>
      <c r="B836" s="58"/>
      <c r="C836" s="58"/>
      <c r="D836" s="58"/>
      <c r="E836" s="58"/>
      <c r="F836" s="58"/>
      <c r="G836" s="58"/>
      <c r="H836" s="58"/>
      <c r="I836" s="58"/>
      <c r="J836" s="146"/>
    </row>
    <row r="837" hidden="1">
      <c r="A837" s="58"/>
      <c r="B837" s="58"/>
      <c r="C837" s="58"/>
      <c r="D837" s="58"/>
      <c r="E837" s="58"/>
      <c r="F837" s="58"/>
      <c r="G837" s="58"/>
      <c r="H837" s="58"/>
      <c r="I837" s="58"/>
      <c r="J837" s="146"/>
    </row>
    <row r="838" hidden="1">
      <c r="A838" s="58"/>
      <c r="B838" s="58"/>
      <c r="C838" s="58"/>
      <c r="D838" s="58"/>
      <c r="E838" s="58"/>
      <c r="F838" s="58"/>
      <c r="G838" s="58"/>
      <c r="H838" s="58"/>
      <c r="I838" s="58"/>
      <c r="J838" s="146"/>
    </row>
    <row r="839" hidden="1">
      <c r="A839" s="58"/>
      <c r="B839" s="58"/>
      <c r="C839" s="58"/>
      <c r="D839" s="58"/>
      <c r="E839" s="58"/>
      <c r="F839" s="58"/>
      <c r="G839" s="58"/>
      <c r="H839" s="58"/>
      <c r="I839" s="58"/>
      <c r="J839" s="146"/>
    </row>
    <row r="840" hidden="1">
      <c r="A840" s="58"/>
      <c r="B840" s="58"/>
      <c r="C840" s="58"/>
      <c r="D840" s="58"/>
      <c r="E840" s="58"/>
      <c r="F840" s="58"/>
      <c r="G840" s="58"/>
      <c r="H840" s="58"/>
      <c r="I840" s="58"/>
      <c r="J840" s="146"/>
    </row>
    <row r="841" hidden="1">
      <c r="A841" s="58"/>
      <c r="B841" s="58"/>
      <c r="C841" s="58"/>
      <c r="D841" s="58"/>
      <c r="E841" s="58"/>
      <c r="F841" s="58"/>
      <c r="G841" s="58"/>
      <c r="H841" s="58"/>
      <c r="I841" s="58"/>
      <c r="J841" s="146"/>
    </row>
    <row r="842" hidden="1">
      <c r="A842" s="58"/>
      <c r="B842" s="58"/>
      <c r="C842" s="58"/>
      <c r="D842" s="58"/>
      <c r="E842" s="58"/>
      <c r="F842" s="58"/>
      <c r="G842" s="58"/>
      <c r="H842" s="58"/>
      <c r="I842" s="58"/>
      <c r="J842" s="146"/>
    </row>
    <row r="843" hidden="1">
      <c r="A843" s="58"/>
      <c r="B843" s="58"/>
      <c r="C843" s="58"/>
      <c r="D843" s="58"/>
      <c r="E843" s="58"/>
      <c r="F843" s="58"/>
      <c r="G843" s="58"/>
      <c r="H843" s="58"/>
      <c r="I843" s="58"/>
      <c r="J843" s="146"/>
    </row>
    <row r="844" hidden="1">
      <c r="A844" s="58"/>
      <c r="B844" s="58"/>
      <c r="C844" s="58"/>
      <c r="D844" s="58"/>
      <c r="E844" s="58"/>
      <c r="F844" s="58"/>
      <c r="G844" s="58"/>
      <c r="H844" s="58"/>
      <c r="I844" s="58"/>
      <c r="J844" s="146"/>
    </row>
    <row r="845" hidden="1">
      <c r="A845" s="58"/>
      <c r="B845" s="58"/>
      <c r="C845" s="58"/>
      <c r="D845" s="58"/>
      <c r="E845" s="58"/>
      <c r="F845" s="58"/>
      <c r="G845" s="58"/>
      <c r="H845" s="58"/>
      <c r="I845" s="58"/>
      <c r="J845" s="146"/>
    </row>
    <row r="846" hidden="1">
      <c r="A846" s="58"/>
      <c r="B846" s="58"/>
      <c r="C846" s="58"/>
      <c r="D846" s="58"/>
      <c r="E846" s="58"/>
      <c r="F846" s="58"/>
      <c r="G846" s="58"/>
      <c r="H846" s="58"/>
      <c r="I846" s="58"/>
      <c r="J846" s="146"/>
    </row>
    <row r="847" hidden="1">
      <c r="A847" s="58"/>
      <c r="B847" s="58"/>
      <c r="C847" s="58"/>
      <c r="D847" s="58"/>
      <c r="E847" s="58"/>
      <c r="F847" s="58"/>
      <c r="G847" s="58"/>
      <c r="H847" s="58"/>
      <c r="I847" s="58"/>
      <c r="J847" s="146"/>
    </row>
    <row r="848" hidden="1">
      <c r="A848" s="58"/>
      <c r="B848" s="58"/>
      <c r="C848" s="58"/>
      <c r="D848" s="58"/>
      <c r="E848" s="58"/>
      <c r="F848" s="58"/>
      <c r="G848" s="58"/>
      <c r="H848" s="58"/>
      <c r="I848" s="58"/>
      <c r="J848" s="146"/>
    </row>
    <row r="849" hidden="1">
      <c r="A849" s="58"/>
      <c r="B849" s="58"/>
      <c r="C849" s="58"/>
      <c r="D849" s="58"/>
      <c r="E849" s="58"/>
      <c r="F849" s="58"/>
      <c r="G849" s="58"/>
      <c r="H849" s="58"/>
      <c r="I849" s="58"/>
      <c r="J849" s="146"/>
    </row>
    <row r="850" hidden="1">
      <c r="A850" s="58"/>
      <c r="B850" s="58"/>
      <c r="C850" s="58"/>
      <c r="D850" s="58"/>
      <c r="E850" s="58"/>
      <c r="F850" s="58"/>
      <c r="G850" s="58"/>
      <c r="H850" s="58"/>
      <c r="I850" s="58"/>
      <c r="J850" s="146"/>
    </row>
    <row r="851" hidden="1">
      <c r="A851" s="58"/>
      <c r="B851" s="58"/>
      <c r="C851" s="58"/>
      <c r="D851" s="58"/>
      <c r="E851" s="58"/>
      <c r="F851" s="58"/>
      <c r="G851" s="58"/>
      <c r="H851" s="58"/>
      <c r="I851" s="58"/>
      <c r="J851" s="146"/>
    </row>
    <row r="852" hidden="1">
      <c r="A852" s="58"/>
      <c r="B852" s="58"/>
      <c r="C852" s="58"/>
      <c r="D852" s="58"/>
      <c r="E852" s="58"/>
      <c r="F852" s="58"/>
      <c r="G852" s="58"/>
      <c r="H852" s="58"/>
      <c r="I852" s="58"/>
      <c r="J852" s="146"/>
    </row>
    <row r="853" hidden="1">
      <c r="A853" s="58"/>
      <c r="B853" s="58"/>
      <c r="C853" s="58"/>
      <c r="D853" s="58"/>
      <c r="E853" s="58"/>
      <c r="F853" s="58"/>
      <c r="G853" s="58"/>
      <c r="H853" s="58"/>
      <c r="I853" s="58"/>
      <c r="J853" s="146"/>
    </row>
    <row r="854" hidden="1">
      <c r="A854" s="58"/>
      <c r="B854" s="58"/>
      <c r="C854" s="58"/>
      <c r="D854" s="58"/>
      <c r="E854" s="58"/>
      <c r="F854" s="58"/>
      <c r="G854" s="58"/>
      <c r="H854" s="58"/>
      <c r="I854" s="58"/>
      <c r="J854" s="146"/>
    </row>
    <row r="855" hidden="1">
      <c r="A855" s="58"/>
      <c r="B855" s="58"/>
      <c r="C855" s="58"/>
      <c r="D855" s="58"/>
      <c r="E855" s="58"/>
      <c r="F855" s="58"/>
      <c r="G855" s="58"/>
      <c r="H855" s="58"/>
      <c r="I855" s="58"/>
      <c r="J855" s="146"/>
    </row>
    <row r="856" hidden="1">
      <c r="A856" s="58"/>
      <c r="B856" s="58"/>
      <c r="C856" s="58"/>
      <c r="D856" s="58"/>
      <c r="E856" s="58"/>
      <c r="F856" s="58"/>
      <c r="G856" s="58"/>
      <c r="H856" s="58"/>
      <c r="I856" s="58"/>
      <c r="J856" s="146"/>
    </row>
    <row r="857" hidden="1">
      <c r="A857" s="58"/>
      <c r="B857" s="58"/>
      <c r="C857" s="58"/>
      <c r="D857" s="58"/>
      <c r="E857" s="58"/>
      <c r="F857" s="58"/>
      <c r="G857" s="58"/>
      <c r="H857" s="58"/>
      <c r="I857" s="58"/>
      <c r="J857" s="146"/>
    </row>
    <row r="858" hidden="1">
      <c r="A858" s="58"/>
      <c r="B858" s="58"/>
      <c r="C858" s="58"/>
      <c r="D858" s="58"/>
      <c r="E858" s="58"/>
      <c r="F858" s="58"/>
      <c r="G858" s="58"/>
      <c r="H858" s="58"/>
      <c r="I858" s="58"/>
      <c r="J858" s="146"/>
    </row>
    <row r="859" hidden="1">
      <c r="A859" s="58"/>
      <c r="B859" s="58"/>
      <c r="C859" s="58"/>
      <c r="D859" s="58"/>
      <c r="E859" s="58"/>
      <c r="F859" s="58"/>
      <c r="G859" s="58"/>
      <c r="H859" s="58"/>
      <c r="I859" s="58"/>
      <c r="J859" s="146"/>
    </row>
    <row r="860" hidden="1">
      <c r="A860" s="58"/>
      <c r="B860" s="58"/>
      <c r="C860" s="58"/>
      <c r="D860" s="58"/>
      <c r="E860" s="58"/>
      <c r="F860" s="58"/>
      <c r="G860" s="58"/>
      <c r="H860" s="58"/>
      <c r="I860" s="58"/>
      <c r="J860" s="146"/>
    </row>
    <row r="861" hidden="1">
      <c r="A861" s="58"/>
      <c r="B861" s="58"/>
      <c r="C861" s="58"/>
      <c r="D861" s="58"/>
      <c r="E861" s="58"/>
      <c r="F861" s="58"/>
      <c r="G861" s="58"/>
      <c r="H861" s="58"/>
      <c r="I861" s="58"/>
      <c r="J861" s="146"/>
    </row>
    <row r="862" hidden="1">
      <c r="A862" s="58"/>
      <c r="B862" s="58"/>
      <c r="C862" s="58"/>
      <c r="D862" s="58"/>
      <c r="E862" s="58"/>
      <c r="F862" s="58"/>
      <c r="G862" s="58"/>
      <c r="H862" s="58"/>
      <c r="I862" s="58"/>
      <c r="J862" s="146"/>
    </row>
    <row r="863" hidden="1">
      <c r="A863" s="58"/>
      <c r="B863" s="58"/>
      <c r="C863" s="58"/>
      <c r="D863" s="58"/>
      <c r="E863" s="58"/>
      <c r="F863" s="58"/>
      <c r="G863" s="58"/>
      <c r="H863" s="58"/>
      <c r="I863" s="58"/>
      <c r="J863" s="146"/>
    </row>
    <row r="864" hidden="1">
      <c r="A864" s="58"/>
      <c r="B864" s="58"/>
      <c r="C864" s="58"/>
      <c r="D864" s="58"/>
      <c r="E864" s="58"/>
      <c r="F864" s="58"/>
      <c r="G864" s="58"/>
      <c r="H864" s="58"/>
      <c r="I864" s="58"/>
      <c r="J864" s="146"/>
    </row>
    <row r="865" hidden="1">
      <c r="A865" s="58"/>
      <c r="B865" s="58"/>
      <c r="C865" s="58"/>
      <c r="D865" s="58"/>
      <c r="E865" s="58"/>
      <c r="F865" s="58"/>
      <c r="G865" s="58"/>
      <c r="H865" s="58"/>
      <c r="I865" s="58"/>
      <c r="J865" s="146"/>
    </row>
    <row r="866" hidden="1">
      <c r="A866" s="58"/>
      <c r="B866" s="58"/>
      <c r="C866" s="58"/>
      <c r="D866" s="58"/>
      <c r="E866" s="58"/>
      <c r="F866" s="58"/>
      <c r="G866" s="58"/>
      <c r="H866" s="58"/>
      <c r="I866" s="58"/>
      <c r="J866" s="146"/>
    </row>
    <row r="867" hidden="1">
      <c r="A867" s="58"/>
      <c r="B867" s="58"/>
      <c r="C867" s="58"/>
      <c r="D867" s="58"/>
      <c r="E867" s="58"/>
      <c r="F867" s="58"/>
      <c r="G867" s="58"/>
      <c r="H867" s="58"/>
      <c r="I867" s="58"/>
      <c r="J867" s="146"/>
    </row>
    <row r="868" hidden="1">
      <c r="A868" s="58"/>
      <c r="B868" s="58"/>
      <c r="C868" s="58"/>
      <c r="D868" s="58"/>
      <c r="E868" s="58"/>
      <c r="F868" s="58"/>
      <c r="G868" s="58"/>
      <c r="H868" s="58"/>
      <c r="I868" s="58"/>
      <c r="J868" s="146"/>
    </row>
    <row r="869" hidden="1">
      <c r="A869" s="58"/>
      <c r="B869" s="58"/>
      <c r="C869" s="58"/>
      <c r="D869" s="58"/>
      <c r="E869" s="58"/>
      <c r="F869" s="58"/>
      <c r="G869" s="58"/>
      <c r="H869" s="58"/>
      <c r="I869" s="58"/>
      <c r="J869" s="146"/>
    </row>
    <row r="870" hidden="1">
      <c r="A870" s="58"/>
      <c r="B870" s="58"/>
      <c r="C870" s="58"/>
      <c r="D870" s="58"/>
      <c r="E870" s="58"/>
      <c r="F870" s="58"/>
      <c r="G870" s="58"/>
      <c r="H870" s="58"/>
      <c r="I870" s="58"/>
      <c r="J870" s="146"/>
    </row>
    <row r="871" hidden="1">
      <c r="A871" s="58"/>
      <c r="B871" s="58"/>
      <c r="C871" s="58"/>
      <c r="D871" s="58"/>
      <c r="E871" s="58"/>
      <c r="F871" s="58"/>
      <c r="G871" s="58"/>
      <c r="H871" s="58"/>
      <c r="I871" s="58"/>
      <c r="J871" s="146"/>
    </row>
    <row r="872" hidden="1">
      <c r="A872" s="58"/>
      <c r="B872" s="58"/>
      <c r="C872" s="58"/>
      <c r="D872" s="58"/>
      <c r="E872" s="58"/>
      <c r="F872" s="58"/>
      <c r="G872" s="58"/>
      <c r="H872" s="58"/>
      <c r="I872" s="58"/>
      <c r="J872" s="146"/>
    </row>
    <row r="873" hidden="1">
      <c r="A873" s="58"/>
      <c r="B873" s="58"/>
      <c r="C873" s="58"/>
      <c r="D873" s="58"/>
      <c r="E873" s="58"/>
      <c r="F873" s="58"/>
      <c r="G873" s="58"/>
      <c r="H873" s="58"/>
      <c r="I873" s="58"/>
      <c r="J873" s="146"/>
    </row>
    <row r="874" hidden="1">
      <c r="A874" s="58"/>
      <c r="B874" s="58"/>
      <c r="C874" s="58"/>
      <c r="D874" s="58"/>
      <c r="E874" s="58"/>
      <c r="F874" s="58"/>
      <c r="G874" s="58"/>
      <c r="H874" s="58"/>
      <c r="I874" s="58"/>
      <c r="J874" s="146"/>
    </row>
    <row r="875" hidden="1">
      <c r="A875" s="58"/>
      <c r="B875" s="58"/>
      <c r="C875" s="58"/>
      <c r="D875" s="58"/>
      <c r="E875" s="58"/>
      <c r="F875" s="58"/>
      <c r="G875" s="58"/>
      <c r="H875" s="58"/>
      <c r="I875" s="58"/>
      <c r="J875" s="146"/>
    </row>
    <row r="876" hidden="1">
      <c r="A876" s="58"/>
      <c r="B876" s="58"/>
      <c r="C876" s="58"/>
      <c r="D876" s="58"/>
      <c r="E876" s="58"/>
      <c r="F876" s="58"/>
      <c r="G876" s="58"/>
      <c r="H876" s="58"/>
      <c r="I876" s="58"/>
      <c r="J876" s="146"/>
    </row>
    <row r="877" hidden="1">
      <c r="A877" s="58"/>
      <c r="B877" s="58"/>
      <c r="C877" s="58"/>
      <c r="D877" s="58"/>
      <c r="E877" s="58"/>
      <c r="F877" s="58"/>
      <c r="G877" s="58"/>
      <c r="H877" s="58"/>
      <c r="I877" s="58"/>
      <c r="J877" s="146"/>
    </row>
    <row r="878" hidden="1">
      <c r="A878" s="58"/>
      <c r="B878" s="58"/>
      <c r="C878" s="58"/>
      <c r="D878" s="58"/>
      <c r="E878" s="58"/>
      <c r="F878" s="58"/>
      <c r="G878" s="58"/>
      <c r="H878" s="58"/>
      <c r="I878" s="58"/>
      <c r="J878" s="146"/>
    </row>
    <row r="879" hidden="1">
      <c r="A879" s="58"/>
      <c r="B879" s="58"/>
      <c r="C879" s="58"/>
      <c r="D879" s="58"/>
      <c r="E879" s="58"/>
      <c r="F879" s="58"/>
      <c r="G879" s="58"/>
      <c r="H879" s="58"/>
      <c r="I879" s="58"/>
      <c r="J879" s="146"/>
    </row>
    <row r="880" hidden="1">
      <c r="A880" s="58"/>
      <c r="B880" s="58"/>
      <c r="C880" s="58"/>
      <c r="D880" s="58"/>
      <c r="E880" s="58"/>
      <c r="F880" s="58"/>
      <c r="G880" s="58"/>
      <c r="H880" s="58"/>
      <c r="I880" s="58"/>
      <c r="J880" s="146"/>
    </row>
    <row r="881" hidden="1">
      <c r="A881" s="58"/>
      <c r="B881" s="58"/>
      <c r="C881" s="58"/>
      <c r="D881" s="58"/>
      <c r="E881" s="58"/>
      <c r="F881" s="58"/>
      <c r="G881" s="58"/>
      <c r="H881" s="58"/>
      <c r="I881" s="58"/>
      <c r="J881" s="146"/>
    </row>
    <row r="882" hidden="1">
      <c r="A882" s="58"/>
      <c r="B882" s="58"/>
      <c r="C882" s="58"/>
      <c r="D882" s="58"/>
      <c r="E882" s="58"/>
      <c r="F882" s="58"/>
      <c r="G882" s="58"/>
      <c r="H882" s="58"/>
      <c r="I882" s="58"/>
      <c r="J882" s="146"/>
    </row>
    <row r="883" hidden="1">
      <c r="A883" s="58"/>
      <c r="B883" s="58"/>
      <c r="C883" s="58"/>
      <c r="D883" s="58"/>
      <c r="E883" s="58"/>
      <c r="F883" s="58"/>
      <c r="G883" s="58"/>
      <c r="H883" s="58"/>
      <c r="I883" s="58"/>
      <c r="J883" s="146"/>
    </row>
    <row r="884" hidden="1">
      <c r="A884" s="58"/>
      <c r="B884" s="58"/>
      <c r="C884" s="58"/>
      <c r="D884" s="58"/>
      <c r="E884" s="58"/>
      <c r="F884" s="58"/>
      <c r="G884" s="58"/>
      <c r="H884" s="58"/>
      <c r="I884" s="58"/>
      <c r="J884" s="146"/>
    </row>
    <row r="885" hidden="1">
      <c r="A885" s="58"/>
      <c r="B885" s="58"/>
      <c r="C885" s="58"/>
      <c r="D885" s="58"/>
      <c r="E885" s="58"/>
      <c r="F885" s="58"/>
      <c r="G885" s="58"/>
      <c r="H885" s="58"/>
      <c r="I885" s="58"/>
      <c r="J885" s="146"/>
    </row>
    <row r="886" hidden="1">
      <c r="A886" s="58"/>
      <c r="B886" s="58"/>
      <c r="C886" s="58"/>
      <c r="D886" s="58"/>
      <c r="E886" s="58"/>
      <c r="F886" s="58"/>
      <c r="G886" s="58"/>
      <c r="H886" s="58"/>
      <c r="I886" s="58"/>
      <c r="J886" s="146"/>
    </row>
    <row r="887" hidden="1">
      <c r="A887" s="58"/>
      <c r="B887" s="58"/>
      <c r="C887" s="58"/>
      <c r="D887" s="58"/>
      <c r="E887" s="58"/>
      <c r="F887" s="58"/>
      <c r="G887" s="58"/>
      <c r="H887" s="58"/>
      <c r="I887" s="58"/>
      <c r="J887" s="146"/>
    </row>
    <row r="888" hidden="1">
      <c r="A888" s="58"/>
      <c r="B888" s="58"/>
      <c r="C888" s="58"/>
      <c r="D888" s="58"/>
      <c r="E888" s="58"/>
      <c r="F888" s="58"/>
      <c r="G888" s="58"/>
      <c r="H888" s="58"/>
      <c r="I888" s="58"/>
      <c r="J888" s="146"/>
    </row>
    <row r="889" hidden="1">
      <c r="A889" s="58"/>
      <c r="B889" s="58"/>
      <c r="C889" s="58"/>
      <c r="D889" s="58"/>
      <c r="E889" s="58"/>
      <c r="F889" s="58"/>
      <c r="G889" s="58"/>
      <c r="H889" s="58"/>
      <c r="I889" s="58"/>
      <c r="J889" s="146"/>
    </row>
    <row r="890" hidden="1">
      <c r="A890" s="58"/>
      <c r="B890" s="58"/>
      <c r="C890" s="58"/>
      <c r="D890" s="58"/>
      <c r="E890" s="58"/>
      <c r="F890" s="58"/>
      <c r="G890" s="58"/>
      <c r="H890" s="58"/>
      <c r="I890" s="58"/>
      <c r="J890" s="146"/>
    </row>
    <row r="891" hidden="1">
      <c r="A891" s="58"/>
      <c r="B891" s="58"/>
      <c r="C891" s="58"/>
      <c r="D891" s="58"/>
      <c r="E891" s="58"/>
      <c r="F891" s="58"/>
      <c r="G891" s="58"/>
      <c r="H891" s="58"/>
      <c r="I891" s="58"/>
      <c r="J891" s="146"/>
    </row>
    <row r="892" hidden="1">
      <c r="A892" s="58"/>
      <c r="B892" s="58"/>
      <c r="C892" s="58"/>
      <c r="D892" s="58"/>
      <c r="E892" s="58"/>
      <c r="F892" s="58"/>
      <c r="G892" s="58"/>
      <c r="H892" s="58"/>
      <c r="I892" s="58"/>
      <c r="J892" s="146"/>
    </row>
    <row r="893" hidden="1">
      <c r="A893" s="58"/>
      <c r="B893" s="58"/>
      <c r="C893" s="58"/>
      <c r="D893" s="58"/>
      <c r="E893" s="58"/>
      <c r="F893" s="58"/>
      <c r="G893" s="58"/>
      <c r="H893" s="58"/>
      <c r="I893" s="58"/>
      <c r="J893" s="146"/>
    </row>
    <row r="894" hidden="1">
      <c r="A894" s="58"/>
      <c r="B894" s="58"/>
      <c r="C894" s="58"/>
      <c r="D894" s="58"/>
      <c r="E894" s="58"/>
      <c r="F894" s="58"/>
      <c r="G894" s="58"/>
      <c r="H894" s="58"/>
      <c r="I894" s="58"/>
      <c r="J894" s="146"/>
    </row>
    <row r="895" hidden="1">
      <c r="A895" s="58"/>
      <c r="B895" s="58"/>
      <c r="C895" s="58"/>
      <c r="D895" s="58"/>
      <c r="E895" s="58"/>
      <c r="F895" s="58"/>
      <c r="G895" s="58"/>
      <c r="H895" s="58"/>
      <c r="I895" s="58"/>
      <c r="J895" s="146"/>
    </row>
    <row r="896" hidden="1">
      <c r="A896" s="58"/>
      <c r="B896" s="58"/>
      <c r="C896" s="58"/>
      <c r="D896" s="58"/>
      <c r="E896" s="58"/>
      <c r="F896" s="58"/>
      <c r="G896" s="58"/>
      <c r="H896" s="58"/>
      <c r="I896" s="58"/>
      <c r="J896" s="146"/>
    </row>
    <row r="897" hidden="1">
      <c r="A897" s="58"/>
      <c r="B897" s="58"/>
      <c r="C897" s="58"/>
      <c r="D897" s="58"/>
      <c r="E897" s="58"/>
      <c r="F897" s="58"/>
      <c r="G897" s="58"/>
      <c r="H897" s="58"/>
      <c r="I897" s="58"/>
      <c r="J897" s="146"/>
    </row>
    <row r="898" hidden="1">
      <c r="A898" s="58"/>
      <c r="B898" s="58"/>
      <c r="C898" s="58"/>
      <c r="D898" s="58"/>
      <c r="E898" s="58"/>
      <c r="F898" s="58"/>
      <c r="G898" s="58"/>
      <c r="H898" s="58"/>
      <c r="I898" s="58"/>
      <c r="J898" s="146"/>
    </row>
    <row r="899" hidden="1">
      <c r="A899" s="58"/>
      <c r="B899" s="58"/>
      <c r="C899" s="58"/>
      <c r="D899" s="58"/>
      <c r="E899" s="58"/>
      <c r="F899" s="58"/>
      <c r="G899" s="58"/>
      <c r="H899" s="58"/>
      <c r="I899" s="58"/>
      <c r="J899" s="146"/>
    </row>
    <row r="900" hidden="1">
      <c r="A900" s="58"/>
      <c r="B900" s="58"/>
      <c r="C900" s="58"/>
      <c r="D900" s="58"/>
      <c r="E900" s="58"/>
      <c r="F900" s="58"/>
      <c r="G900" s="58"/>
      <c r="H900" s="58"/>
      <c r="I900" s="58"/>
      <c r="J900" s="146"/>
    </row>
    <row r="901" hidden="1">
      <c r="A901" s="58"/>
      <c r="B901" s="58"/>
      <c r="C901" s="58"/>
      <c r="D901" s="58"/>
      <c r="E901" s="58"/>
      <c r="F901" s="58"/>
      <c r="G901" s="58"/>
      <c r="H901" s="58"/>
      <c r="I901" s="58"/>
      <c r="J901" s="146"/>
    </row>
    <row r="902" hidden="1">
      <c r="A902" s="58"/>
      <c r="B902" s="58"/>
      <c r="C902" s="58"/>
      <c r="D902" s="58"/>
      <c r="E902" s="58"/>
      <c r="F902" s="58"/>
      <c r="G902" s="58"/>
      <c r="H902" s="58"/>
      <c r="I902" s="58"/>
      <c r="J902" s="146"/>
    </row>
    <row r="903" hidden="1">
      <c r="A903" s="58"/>
      <c r="B903" s="58"/>
      <c r="C903" s="58"/>
      <c r="D903" s="58"/>
      <c r="E903" s="58"/>
      <c r="F903" s="58"/>
      <c r="G903" s="58"/>
      <c r="H903" s="58"/>
      <c r="I903" s="58"/>
      <c r="J903" s="146"/>
    </row>
    <row r="904" hidden="1">
      <c r="A904" s="58"/>
      <c r="B904" s="58"/>
      <c r="C904" s="58"/>
      <c r="D904" s="58"/>
      <c r="E904" s="58"/>
      <c r="F904" s="58"/>
      <c r="G904" s="58"/>
      <c r="H904" s="58"/>
      <c r="I904" s="58"/>
      <c r="J904" s="146"/>
    </row>
    <row r="905" hidden="1">
      <c r="A905" s="58"/>
      <c r="B905" s="58"/>
      <c r="C905" s="58"/>
      <c r="D905" s="58"/>
      <c r="E905" s="58"/>
      <c r="F905" s="58"/>
      <c r="G905" s="58"/>
      <c r="H905" s="58"/>
      <c r="I905" s="58"/>
      <c r="J905" s="146"/>
    </row>
    <row r="906" hidden="1">
      <c r="A906" s="58"/>
      <c r="B906" s="58"/>
      <c r="C906" s="58"/>
      <c r="D906" s="58"/>
      <c r="E906" s="58"/>
      <c r="F906" s="58"/>
      <c r="G906" s="58"/>
      <c r="H906" s="58"/>
      <c r="I906" s="58"/>
      <c r="J906" s="146"/>
    </row>
    <row r="907" hidden="1">
      <c r="A907" s="58"/>
      <c r="B907" s="58"/>
      <c r="C907" s="58"/>
      <c r="D907" s="58"/>
      <c r="E907" s="58"/>
      <c r="F907" s="58"/>
      <c r="G907" s="58"/>
      <c r="H907" s="58"/>
      <c r="I907" s="58"/>
      <c r="J907" s="146"/>
    </row>
    <row r="908" hidden="1">
      <c r="A908" s="58"/>
      <c r="B908" s="58"/>
      <c r="C908" s="58"/>
      <c r="D908" s="58"/>
      <c r="E908" s="58"/>
      <c r="F908" s="58"/>
      <c r="G908" s="58"/>
      <c r="H908" s="58"/>
      <c r="I908" s="58"/>
      <c r="J908" s="146"/>
    </row>
    <row r="909" hidden="1">
      <c r="A909" s="58"/>
      <c r="B909" s="58"/>
      <c r="C909" s="58"/>
      <c r="D909" s="58"/>
      <c r="E909" s="58"/>
      <c r="F909" s="58"/>
      <c r="G909" s="58"/>
      <c r="H909" s="58"/>
      <c r="I909" s="58"/>
      <c r="J909" s="146"/>
    </row>
    <row r="910" hidden="1">
      <c r="A910" s="58"/>
      <c r="B910" s="58"/>
      <c r="C910" s="58"/>
      <c r="D910" s="58"/>
      <c r="E910" s="58"/>
      <c r="F910" s="58"/>
      <c r="G910" s="58"/>
      <c r="H910" s="58"/>
      <c r="I910" s="58"/>
      <c r="J910" s="146"/>
    </row>
    <row r="911" hidden="1">
      <c r="A911" s="58"/>
      <c r="B911" s="58"/>
      <c r="C911" s="58"/>
      <c r="D911" s="58"/>
      <c r="E911" s="58"/>
      <c r="F911" s="58"/>
      <c r="G911" s="58"/>
      <c r="H911" s="58"/>
      <c r="I911" s="58"/>
      <c r="J911" s="146"/>
    </row>
    <row r="912" hidden="1">
      <c r="A912" s="58"/>
      <c r="B912" s="58"/>
      <c r="C912" s="58"/>
      <c r="D912" s="58"/>
      <c r="E912" s="58"/>
      <c r="F912" s="58"/>
      <c r="G912" s="58"/>
      <c r="H912" s="58"/>
      <c r="I912" s="58"/>
      <c r="J912" s="146"/>
    </row>
    <row r="913" hidden="1">
      <c r="A913" s="58"/>
      <c r="B913" s="58"/>
      <c r="C913" s="58"/>
      <c r="D913" s="58"/>
      <c r="E913" s="58"/>
      <c r="F913" s="58"/>
      <c r="G913" s="58"/>
      <c r="H913" s="58"/>
      <c r="I913" s="58"/>
      <c r="J913" s="146"/>
    </row>
    <row r="914" hidden="1">
      <c r="A914" s="58"/>
      <c r="B914" s="58"/>
      <c r="C914" s="58"/>
      <c r="D914" s="58"/>
      <c r="E914" s="58"/>
      <c r="F914" s="58"/>
      <c r="G914" s="58"/>
      <c r="H914" s="58"/>
      <c r="I914" s="58"/>
      <c r="J914" s="146"/>
    </row>
    <row r="915" hidden="1">
      <c r="A915" s="58"/>
      <c r="B915" s="58"/>
      <c r="C915" s="58"/>
      <c r="D915" s="58"/>
      <c r="E915" s="58"/>
      <c r="F915" s="58"/>
      <c r="G915" s="58"/>
      <c r="H915" s="58"/>
      <c r="I915" s="58"/>
      <c r="J915" s="146"/>
    </row>
    <row r="916" hidden="1">
      <c r="A916" s="58"/>
      <c r="B916" s="58"/>
      <c r="C916" s="58"/>
      <c r="D916" s="58"/>
      <c r="E916" s="58"/>
      <c r="F916" s="58"/>
      <c r="G916" s="58"/>
      <c r="H916" s="58"/>
      <c r="I916" s="58"/>
      <c r="J916" s="146"/>
    </row>
    <row r="917" hidden="1">
      <c r="A917" s="58"/>
      <c r="B917" s="58"/>
      <c r="C917" s="58"/>
      <c r="D917" s="58"/>
      <c r="E917" s="58"/>
      <c r="F917" s="58"/>
      <c r="G917" s="58"/>
      <c r="H917" s="58"/>
      <c r="I917" s="58"/>
      <c r="J917" s="146"/>
    </row>
    <row r="918" hidden="1">
      <c r="A918" s="58"/>
      <c r="B918" s="58"/>
      <c r="C918" s="58"/>
      <c r="D918" s="58"/>
      <c r="E918" s="58"/>
      <c r="F918" s="58"/>
      <c r="G918" s="58"/>
      <c r="H918" s="58"/>
      <c r="I918" s="58"/>
      <c r="J918" s="146"/>
    </row>
    <row r="919" hidden="1">
      <c r="A919" s="58"/>
      <c r="B919" s="58"/>
      <c r="C919" s="58"/>
      <c r="D919" s="58"/>
      <c r="E919" s="58"/>
      <c r="F919" s="58"/>
      <c r="G919" s="58"/>
      <c r="H919" s="58"/>
      <c r="I919" s="58"/>
      <c r="J919" s="146"/>
    </row>
    <row r="920" hidden="1">
      <c r="A920" s="58"/>
      <c r="B920" s="58"/>
      <c r="C920" s="58"/>
      <c r="D920" s="58"/>
      <c r="E920" s="58"/>
      <c r="F920" s="58"/>
      <c r="G920" s="58"/>
      <c r="H920" s="58"/>
      <c r="I920" s="58"/>
      <c r="J920" s="146"/>
    </row>
    <row r="921" hidden="1">
      <c r="A921" s="58"/>
      <c r="B921" s="58"/>
      <c r="C921" s="58"/>
      <c r="D921" s="58"/>
      <c r="E921" s="58"/>
      <c r="F921" s="58"/>
      <c r="G921" s="58"/>
      <c r="H921" s="58"/>
      <c r="I921" s="58"/>
      <c r="J921" s="146"/>
    </row>
    <row r="922" hidden="1">
      <c r="A922" s="58"/>
      <c r="B922" s="58"/>
      <c r="C922" s="58"/>
      <c r="D922" s="58"/>
      <c r="E922" s="58"/>
      <c r="F922" s="58"/>
      <c r="G922" s="58"/>
      <c r="H922" s="58"/>
      <c r="I922" s="58"/>
      <c r="J922" s="146"/>
    </row>
    <row r="923" hidden="1">
      <c r="A923" s="58"/>
      <c r="B923" s="58"/>
      <c r="C923" s="58"/>
      <c r="D923" s="58"/>
      <c r="E923" s="58"/>
      <c r="F923" s="58"/>
      <c r="G923" s="58"/>
      <c r="H923" s="58"/>
      <c r="I923" s="58"/>
      <c r="J923" s="146"/>
    </row>
    <row r="924" hidden="1">
      <c r="A924" s="58"/>
      <c r="B924" s="58"/>
      <c r="C924" s="58"/>
      <c r="D924" s="58"/>
      <c r="E924" s="58"/>
      <c r="F924" s="58"/>
      <c r="G924" s="58"/>
      <c r="H924" s="58"/>
      <c r="I924" s="58"/>
      <c r="J924" s="146"/>
    </row>
    <row r="925" hidden="1">
      <c r="A925" s="58"/>
      <c r="B925" s="58"/>
      <c r="C925" s="58"/>
      <c r="D925" s="58"/>
      <c r="E925" s="58"/>
      <c r="F925" s="58"/>
      <c r="G925" s="58"/>
      <c r="H925" s="58"/>
      <c r="I925" s="58"/>
      <c r="J925" s="146"/>
    </row>
    <row r="926" hidden="1">
      <c r="A926" s="58"/>
      <c r="B926" s="58"/>
      <c r="C926" s="58"/>
      <c r="D926" s="58"/>
      <c r="E926" s="58"/>
      <c r="F926" s="58"/>
      <c r="G926" s="58"/>
      <c r="H926" s="58"/>
      <c r="I926" s="58"/>
      <c r="J926" s="146"/>
    </row>
    <row r="927" hidden="1">
      <c r="A927" s="58"/>
      <c r="B927" s="58"/>
      <c r="C927" s="58"/>
      <c r="D927" s="58"/>
      <c r="E927" s="58"/>
      <c r="F927" s="58"/>
      <c r="G927" s="58"/>
      <c r="H927" s="58"/>
      <c r="I927" s="58"/>
      <c r="J927" s="146"/>
    </row>
    <row r="928" hidden="1">
      <c r="A928" s="58"/>
      <c r="B928" s="58"/>
      <c r="C928" s="58"/>
      <c r="D928" s="58"/>
      <c r="E928" s="58"/>
      <c r="F928" s="58"/>
      <c r="G928" s="58"/>
      <c r="H928" s="58"/>
      <c r="I928" s="58"/>
      <c r="J928" s="146"/>
    </row>
    <row r="929" hidden="1">
      <c r="A929" s="58"/>
      <c r="B929" s="58"/>
      <c r="C929" s="58"/>
      <c r="D929" s="58"/>
      <c r="E929" s="58"/>
      <c r="F929" s="58"/>
      <c r="G929" s="58"/>
      <c r="H929" s="58"/>
      <c r="I929" s="58"/>
      <c r="J929" s="146"/>
    </row>
    <row r="930" hidden="1">
      <c r="A930" s="58"/>
      <c r="B930" s="58"/>
      <c r="C930" s="58"/>
      <c r="D930" s="58"/>
      <c r="E930" s="58"/>
      <c r="F930" s="58"/>
      <c r="G930" s="58"/>
      <c r="H930" s="58"/>
      <c r="I930" s="58"/>
      <c r="J930" s="146"/>
    </row>
    <row r="931" hidden="1">
      <c r="A931" s="58"/>
      <c r="B931" s="58"/>
      <c r="C931" s="58"/>
      <c r="D931" s="58"/>
      <c r="E931" s="58"/>
      <c r="F931" s="58"/>
      <c r="G931" s="58"/>
      <c r="H931" s="58"/>
      <c r="I931" s="58"/>
      <c r="J931" s="146"/>
    </row>
    <row r="932" hidden="1">
      <c r="A932" s="58"/>
      <c r="B932" s="58"/>
      <c r="C932" s="58"/>
      <c r="D932" s="58"/>
      <c r="E932" s="58"/>
      <c r="F932" s="58"/>
      <c r="G932" s="58"/>
      <c r="H932" s="58"/>
      <c r="I932" s="58"/>
      <c r="J932" s="146"/>
    </row>
    <row r="933" hidden="1">
      <c r="A933" s="58"/>
      <c r="B933" s="58"/>
      <c r="C933" s="58"/>
      <c r="D933" s="58"/>
      <c r="E933" s="58"/>
      <c r="F933" s="58"/>
      <c r="G933" s="58"/>
      <c r="H933" s="58"/>
      <c r="I933" s="58"/>
      <c r="J933" s="146"/>
    </row>
    <row r="934" hidden="1">
      <c r="A934" s="58"/>
      <c r="B934" s="58"/>
      <c r="C934" s="58"/>
      <c r="D934" s="58"/>
      <c r="E934" s="58"/>
      <c r="F934" s="58"/>
      <c r="G934" s="58"/>
      <c r="H934" s="58"/>
      <c r="I934" s="58"/>
      <c r="J934" s="146"/>
    </row>
    <row r="935" hidden="1">
      <c r="A935" s="58"/>
      <c r="B935" s="58"/>
      <c r="C935" s="58"/>
      <c r="D935" s="58"/>
      <c r="E935" s="58"/>
      <c r="F935" s="58"/>
      <c r="G935" s="58"/>
      <c r="H935" s="58"/>
      <c r="I935" s="58"/>
      <c r="J935" s="146"/>
    </row>
    <row r="936" hidden="1">
      <c r="A936" s="58"/>
      <c r="B936" s="58"/>
      <c r="C936" s="58"/>
      <c r="D936" s="58"/>
      <c r="E936" s="58"/>
      <c r="F936" s="58"/>
      <c r="G936" s="58"/>
      <c r="H936" s="58"/>
      <c r="I936" s="58"/>
      <c r="J936" s="146"/>
    </row>
    <row r="937" hidden="1">
      <c r="A937" s="58"/>
      <c r="B937" s="58"/>
      <c r="C937" s="58"/>
      <c r="D937" s="58"/>
      <c r="E937" s="58"/>
      <c r="F937" s="58"/>
      <c r="G937" s="58"/>
      <c r="H937" s="58"/>
      <c r="I937" s="58"/>
      <c r="J937" s="146"/>
    </row>
    <row r="938" hidden="1">
      <c r="A938" s="58"/>
      <c r="B938" s="58"/>
      <c r="C938" s="58"/>
      <c r="D938" s="58"/>
      <c r="E938" s="58"/>
      <c r="F938" s="58"/>
      <c r="G938" s="58"/>
      <c r="H938" s="58"/>
      <c r="I938" s="58"/>
      <c r="J938" s="146"/>
    </row>
    <row r="939" hidden="1">
      <c r="A939" s="58"/>
      <c r="B939" s="58"/>
      <c r="C939" s="58"/>
      <c r="D939" s="58"/>
      <c r="E939" s="58"/>
      <c r="F939" s="58"/>
      <c r="G939" s="58"/>
      <c r="H939" s="58"/>
      <c r="I939" s="58"/>
      <c r="J939" s="146"/>
    </row>
    <row r="940" hidden="1">
      <c r="A940" s="58"/>
      <c r="B940" s="58"/>
      <c r="C940" s="58"/>
      <c r="D940" s="58"/>
      <c r="E940" s="58"/>
      <c r="F940" s="58"/>
      <c r="G940" s="58"/>
      <c r="H940" s="58"/>
      <c r="I940" s="58"/>
      <c r="J940" s="146"/>
    </row>
    <row r="941" hidden="1">
      <c r="A941" s="58"/>
      <c r="B941" s="58"/>
      <c r="C941" s="58"/>
      <c r="D941" s="58"/>
      <c r="E941" s="58"/>
      <c r="F941" s="58"/>
      <c r="G941" s="58"/>
      <c r="H941" s="58"/>
      <c r="I941" s="58"/>
      <c r="J941" s="146"/>
    </row>
    <row r="942" hidden="1">
      <c r="A942" s="58"/>
      <c r="B942" s="58"/>
      <c r="C942" s="58"/>
      <c r="D942" s="58"/>
      <c r="E942" s="58"/>
      <c r="F942" s="58"/>
      <c r="G942" s="58"/>
      <c r="H942" s="58"/>
      <c r="I942" s="58"/>
      <c r="J942" s="146"/>
    </row>
    <row r="943" hidden="1">
      <c r="A943" s="58"/>
      <c r="B943" s="58"/>
      <c r="C943" s="58"/>
      <c r="D943" s="58"/>
      <c r="E943" s="58"/>
      <c r="F943" s="58"/>
      <c r="G943" s="58"/>
      <c r="H943" s="58"/>
      <c r="I943" s="58"/>
      <c r="J943" s="146"/>
    </row>
    <row r="944" hidden="1">
      <c r="A944" s="58"/>
      <c r="B944" s="58"/>
      <c r="C944" s="58"/>
      <c r="D944" s="58"/>
      <c r="E944" s="58"/>
      <c r="F944" s="58"/>
      <c r="G944" s="58"/>
      <c r="H944" s="58"/>
      <c r="I944" s="58"/>
      <c r="J944" s="146"/>
    </row>
    <row r="945" hidden="1">
      <c r="A945" s="58"/>
      <c r="B945" s="58"/>
      <c r="C945" s="58"/>
      <c r="D945" s="58"/>
      <c r="E945" s="58"/>
      <c r="F945" s="58"/>
      <c r="G945" s="58"/>
      <c r="H945" s="58"/>
      <c r="I945" s="58"/>
      <c r="J945" s="146"/>
    </row>
    <row r="946" hidden="1">
      <c r="A946" s="58"/>
      <c r="B946" s="58"/>
      <c r="C946" s="58"/>
      <c r="D946" s="58"/>
      <c r="E946" s="58"/>
      <c r="F946" s="58"/>
      <c r="G946" s="58"/>
      <c r="H946" s="58"/>
      <c r="I946" s="58"/>
      <c r="J946" s="146"/>
    </row>
    <row r="947" hidden="1">
      <c r="A947" s="58"/>
      <c r="B947" s="58"/>
      <c r="C947" s="58"/>
      <c r="D947" s="58"/>
      <c r="E947" s="58"/>
      <c r="F947" s="58"/>
      <c r="G947" s="58"/>
      <c r="H947" s="58"/>
      <c r="I947" s="58"/>
      <c r="J947" s="146"/>
    </row>
    <row r="948" hidden="1">
      <c r="A948" s="58"/>
      <c r="B948" s="58"/>
      <c r="C948" s="58"/>
      <c r="D948" s="58"/>
      <c r="E948" s="58"/>
      <c r="F948" s="58"/>
      <c r="G948" s="58"/>
      <c r="H948" s="58"/>
      <c r="I948" s="58"/>
      <c r="J948" s="146"/>
    </row>
    <row r="949" hidden="1">
      <c r="A949" s="58"/>
      <c r="B949" s="58"/>
      <c r="C949" s="58"/>
      <c r="D949" s="58"/>
      <c r="E949" s="58"/>
      <c r="F949" s="58"/>
      <c r="G949" s="58"/>
      <c r="H949" s="58"/>
      <c r="I949" s="58"/>
      <c r="J949" s="146"/>
    </row>
    <row r="950" hidden="1">
      <c r="A950" s="58"/>
      <c r="B950" s="58"/>
      <c r="C950" s="58"/>
      <c r="D950" s="58"/>
      <c r="E950" s="58"/>
      <c r="F950" s="58"/>
      <c r="G950" s="58"/>
      <c r="H950" s="58"/>
      <c r="I950" s="58"/>
      <c r="J950" s="146"/>
    </row>
    <row r="951" hidden="1">
      <c r="A951" s="58"/>
      <c r="B951" s="58"/>
      <c r="C951" s="58"/>
      <c r="D951" s="58"/>
      <c r="E951" s="58"/>
      <c r="F951" s="58"/>
      <c r="G951" s="58"/>
      <c r="H951" s="58"/>
      <c r="I951" s="58"/>
      <c r="J951" s="146"/>
    </row>
    <row r="952" hidden="1">
      <c r="A952" s="58"/>
      <c r="B952" s="58"/>
      <c r="C952" s="58"/>
      <c r="D952" s="58"/>
      <c r="E952" s="58"/>
      <c r="F952" s="58"/>
      <c r="G952" s="58"/>
      <c r="H952" s="58"/>
      <c r="I952" s="58"/>
      <c r="J952" s="146"/>
    </row>
    <row r="953" hidden="1">
      <c r="A953" s="58"/>
      <c r="B953" s="58"/>
      <c r="C953" s="58"/>
      <c r="D953" s="58"/>
      <c r="E953" s="58"/>
      <c r="F953" s="58"/>
      <c r="G953" s="58"/>
      <c r="H953" s="58"/>
      <c r="I953" s="58"/>
      <c r="J953" s="146"/>
    </row>
    <row r="954" hidden="1">
      <c r="A954" s="58"/>
      <c r="B954" s="58"/>
      <c r="C954" s="58"/>
      <c r="D954" s="58"/>
      <c r="E954" s="58"/>
      <c r="F954" s="58"/>
      <c r="G954" s="58"/>
      <c r="H954" s="58"/>
      <c r="I954" s="58"/>
      <c r="J954" s="146"/>
    </row>
    <row r="955" hidden="1">
      <c r="A955" s="58"/>
      <c r="B955" s="58"/>
      <c r="C955" s="58"/>
      <c r="D955" s="58"/>
      <c r="E955" s="58"/>
      <c r="F955" s="58"/>
      <c r="G955" s="58"/>
      <c r="H955" s="58"/>
      <c r="I955" s="58"/>
      <c r="J955" s="146"/>
    </row>
    <row r="956" hidden="1">
      <c r="A956" s="58"/>
      <c r="B956" s="58"/>
      <c r="C956" s="58"/>
      <c r="D956" s="58"/>
      <c r="E956" s="58"/>
      <c r="F956" s="58"/>
      <c r="G956" s="58"/>
      <c r="H956" s="58"/>
      <c r="I956" s="58"/>
      <c r="J956" s="146"/>
    </row>
    <row r="957" hidden="1">
      <c r="A957" s="58"/>
      <c r="B957" s="58"/>
      <c r="C957" s="58"/>
      <c r="D957" s="58"/>
      <c r="E957" s="58"/>
      <c r="F957" s="58"/>
      <c r="G957" s="58"/>
      <c r="H957" s="58"/>
      <c r="I957" s="58"/>
      <c r="J957" s="146"/>
    </row>
    <row r="958" hidden="1">
      <c r="A958" s="58"/>
      <c r="B958" s="58"/>
      <c r="C958" s="58"/>
      <c r="D958" s="58"/>
      <c r="E958" s="58"/>
      <c r="F958" s="58"/>
      <c r="G958" s="58"/>
      <c r="H958" s="58"/>
      <c r="I958" s="58"/>
      <c r="J958" s="146"/>
    </row>
    <row r="959" hidden="1">
      <c r="A959" s="58"/>
      <c r="B959" s="58"/>
      <c r="C959" s="58"/>
      <c r="D959" s="58"/>
      <c r="E959" s="58"/>
      <c r="F959" s="58"/>
      <c r="G959" s="58"/>
      <c r="H959" s="58"/>
      <c r="I959" s="58"/>
      <c r="J959" s="146"/>
    </row>
    <row r="960" hidden="1">
      <c r="A960" s="58"/>
      <c r="B960" s="58"/>
      <c r="C960" s="58"/>
      <c r="D960" s="58"/>
      <c r="E960" s="58"/>
      <c r="F960" s="58"/>
      <c r="G960" s="58"/>
      <c r="H960" s="58"/>
      <c r="I960" s="58"/>
      <c r="J960" s="146"/>
    </row>
    <row r="961" hidden="1">
      <c r="A961" s="58"/>
      <c r="B961" s="58"/>
      <c r="C961" s="58"/>
      <c r="D961" s="58"/>
      <c r="E961" s="58"/>
      <c r="F961" s="58"/>
      <c r="G961" s="58"/>
      <c r="H961" s="58"/>
      <c r="I961" s="58"/>
      <c r="J961" s="146"/>
    </row>
    <row r="962" hidden="1">
      <c r="A962" s="58"/>
      <c r="B962" s="58"/>
      <c r="C962" s="58"/>
      <c r="D962" s="58"/>
      <c r="E962" s="58"/>
      <c r="F962" s="58"/>
      <c r="G962" s="58"/>
      <c r="H962" s="58"/>
      <c r="I962" s="58"/>
      <c r="J962" s="146"/>
    </row>
    <row r="963" hidden="1">
      <c r="A963" s="58"/>
      <c r="B963" s="58"/>
      <c r="C963" s="58"/>
      <c r="D963" s="58"/>
      <c r="E963" s="58"/>
      <c r="F963" s="58"/>
      <c r="G963" s="58"/>
      <c r="H963" s="58"/>
      <c r="I963" s="58"/>
      <c r="J963" s="146"/>
    </row>
    <row r="964" hidden="1">
      <c r="A964" s="58"/>
      <c r="B964" s="58"/>
      <c r="C964" s="58"/>
      <c r="D964" s="58"/>
      <c r="E964" s="58"/>
      <c r="F964" s="58"/>
      <c r="G964" s="58"/>
      <c r="H964" s="58"/>
      <c r="I964" s="58"/>
      <c r="J964" s="146"/>
    </row>
    <row r="965" hidden="1">
      <c r="A965" s="58"/>
      <c r="B965" s="58"/>
      <c r="C965" s="58"/>
      <c r="D965" s="58"/>
      <c r="E965" s="58"/>
      <c r="F965" s="58"/>
      <c r="G965" s="58"/>
      <c r="H965" s="58"/>
      <c r="I965" s="58"/>
      <c r="J965" s="146"/>
    </row>
    <row r="966" hidden="1">
      <c r="A966" s="58"/>
      <c r="B966" s="58"/>
      <c r="C966" s="58"/>
      <c r="D966" s="58"/>
      <c r="E966" s="58"/>
      <c r="F966" s="58"/>
      <c r="G966" s="58"/>
      <c r="H966" s="58"/>
      <c r="I966" s="58"/>
      <c r="J966" s="146"/>
    </row>
    <row r="967" hidden="1">
      <c r="A967" s="58"/>
      <c r="B967" s="58"/>
      <c r="C967" s="58"/>
      <c r="D967" s="58"/>
      <c r="E967" s="58"/>
      <c r="F967" s="58"/>
      <c r="G967" s="58"/>
      <c r="H967" s="58"/>
      <c r="I967" s="58"/>
      <c r="J967" s="146"/>
    </row>
    <row r="968" hidden="1">
      <c r="A968" s="58"/>
      <c r="B968" s="58"/>
      <c r="C968" s="58"/>
      <c r="D968" s="58"/>
      <c r="E968" s="58"/>
      <c r="F968" s="58"/>
      <c r="G968" s="58"/>
      <c r="H968" s="58"/>
      <c r="I968" s="58"/>
      <c r="J968" s="146"/>
    </row>
    <row r="969" hidden="1">
      <c r="A969" s="58"/>
      <c r="B969" s="58"/>
      <c r="C969" s="58"/>
      <c r="D969" s="58"/>
      <c r="E969" s="58"/>
      <c r="F969" s="58"/>
      <c r="G969" s="58"/>
      <c r="H969" s="58"/>
      <c r="I969" s="58"/>
      <c r="J969" s="146"/>
    </row>
    <row r="970" hidden="1">
      <c r="A970" s="58"/>
      <c r="B970" s="58"/>
      <c r="C970" s="58"/>
      <c r="D970" s="58"/>
      <c r="E970" s="58"/>
      <c r="F970" s="58"/>
      <c r="G970" s="58"/>
      <c r="H970" s="58"/>
      <c r="I970" s="58"/>
      <c r="J970" s="146"/>
    </row>
    <row r="971" hidden="1">
      <c r="A971" s="58"/>
      <c r="B971" s="58"/>
      <c r="C971" s="58"/>
      <c r="D971" s="58"/>
      <c r="E971" s="58"/>
      <c r="F971" s="58"/>
      <c r="G971" s="58"/>
      <c r="H971" s="58"/>
      <c r="I971" s="58"/>
      <c r="J971" s="146"/>
    </row>
    <row r="972" hidden="1">
      <c r="A972" s="58"/>
      <c r="B972" s="58"/>
      <c r="C972" s="58"/>
      <c r="D972" s="58"/>
      <c r="E972" s="58"/>
      <c r="F972" s="58"/>
      <c r="G972" s="58"/>
      <c r="H972" s="58"/>
      <c r="I972" s="58"/>
      <c r="J972" s="146"/>
    </row>
    <row r="973" hidden="1">
      <c r="A973" s="58"/>
      <c r="B973" s="58"/>
      <c r="C973" s="58"/>
      <c r="D973" s="58"/>
      <c r="E973" s="58"/>
      <c r="F973" s="58"/>
      <c r="G973" s="58"/>
      <c r="H973" s="58"/>
      <c r="I973" s="58"/>
      <c r="J973" s="146"/>
    </row>
    <row r="974" hidden="1">
      <c r="A974" s="58"/>
      <c r="B974" s="58"/>
      <c r="C974" s="58"/>
      <c r="D974" s="58"/>
      <c r="E974" s="58"/>
      <c r="F974" s="58"/>
      <c r="G974" s="58"/>
      <c r="H974" s="58"/>
      <c r="I974" s="58"/>
      <c r="J974" s="146"/>
    </row>
    <row r="975" hidden="1">
      <c r="A975" s="58"/>
      <c r="B975" s="58"/>
      <c r="C975" s="58"/>
      <c r="D975" s="58"/>
      <c r="E975" s="58"/>
      <c r="F975" s="58"/>
      <c r="G975" s="58"/>
      <c r="H975" s="58"/>
      <c r="I975" s="58"/>
      <c r="J975" s="146"/>
    </row>
    <row r="976" hidden="1">
      <c r="A976" s="58"/>
      <c r="B976" s="58"/>
      <c r="C976" s="58"/>
      <c r="D976" s="58"/>
      <c r="E976" s="58"/>
      <c r="F976" s="58"/>
      <c r="G976" s="58"/>
      <c r="H976" s="58"/>
      <c r="I976" s="58"/>
      <c r="J976" s="146"/>
    </row>
    <row r="977" hidden="1">
      <c r="A977" s="58"/>
      <c r="B977" s="58"/>
      <c r="C977" s="58"/>
      <c r="D977" s="58"/>
      <c r="E977" s="58"/>
      <c r="F977" s="58"/>
      <c r="G977" s="58"/>
      <c r="H977" s="58"/>
      <c r="I977" s="58"/>
      <c r="J977" s="146"/>
    </row>
    <row r="978" hidden="1">
      <c r="A978" s="58"/>
      <c r="B978" s="58"/>
      <c r="C978" s="58"/>
      <c r="D978" s="58"/>
      <c r="E978" s="58"/>
      <c r="F978" s="58"/>
      <c r="G978" s="58"/>
      <c r="H978" s="58"/>
      <c r="I978" s="58"/>
      <c r="J978" s="146"/>
    </row>
    <row r="979" hidden="1">
      <c r="A979" s="58"/>
      <c r="B979" s="58"/>
      <c r="C979" s="58"/>
      <c r="D979" s="58"/>
      <c r="E979" s="58"/>
      <c r="F979" s="58"/>
      <c r="G979" s="58"/>
      <c r="H979" s="58"/>
      <c r="I979" s="58"/>
      <c r="J979" s="146"/>
    </row>
    <row r="980" hidden="1">
      <c r="A980" s="58"/>
      <c r="B980" s="58"/>
      <c r="C980" s="58"/>
      <c r="D980" s="58"/>
      <c r="E980" s="58"/>
      <c r="F980" s="58"/>
      <c r="G980" s="58"/>
      <c r="H980" s="58"/>
      <c r="I980" s="58"/>
      <c r="J980" s="146"/>
    </row>
    <row r="981" hidden="1">
      <c r="A981" s="58"/>
      <c r="B981" s="58"/>
      <c r="C981" s="58"/>
      <c r="D981" s="58"/>
      <c r="E981" s="58"/>
      <c r="F981" s="58"/>
      <c r="G981" s="58"/>
      <c r="H981" s="58"/>
      <c r="I981" s="58"/>
      <c r="J981" s="146"/>
    </row>
    <row r="982" hidden="1">
      <c r="A982" s="58"/>
      <c r="B982" s="58"/>
      <c r="C982" s="58"/>
      <c r="D982" s="58"/>
      <c r="E982" s="58"/>
      <c r="F982" s="58"/>
      <c r="G982" s="58"/>
      <c r="H982" s="58"/>
      <c r="I982" s="58"/>
      <c r="J982" s="146"/>
    </row>
    <row r="983" hidden="1">
      <c r="A983" s="58"/>
      <c r="B983" s="58"/>
      <c r="C983" s="58"/>
      <c r="D983" s="58"/>
      <c r="E983" s="58"/>
      <c r="F983" s="58"/>
      <c r="G983" s="58"/>
      <c r="H983" s="58"/>
      <c r="I983" s="58"/>
      <c r="J983" s="146"/>
    </row>
    <row r="984" hidden="1">
      <c r="A984" s="58"/>
      <c r="B984" s="58"/>
      <c r="C984" s="58"/>
      <c r="D984" s="58"/>
      <c r="E984" s="58"/>
      <c r="F984" s="58"/>
      <c r="G984" s="58"/>
      <c r="H984" s="58"/>
      <c r="I984" s="58"/>
      <c r="J984" s="146"/>
    </row>
    <row r="985" hidden="1">
      <c r="A985" s="58"/>
      <c r="B985" s="58"/>
      <c r="C985" s="58"/>
      <c r="D985" s="58"/>
      <c r="E985" s="58"/>
      <c r="F985" s="58"/>
      <c r="G985" s="58"/>
      <c r="H985" s="58"/>
      <c r="I985" s="58"/>
      <c r="J985" s="146"/>
    </row>
    <row r="986" hidden="1">
      <c r="A986" s="58"/>
      <c r="B986" s="58"/>
      <c r="C986" s="58"/>
      <c r="D986" s="58"/>
      <c r="E986" s="58"/>
      <c r="F986" s="58"/>
      <c r="G986" s="58"/>
      <c r="H986" s="58"/>
      <c r="I986" s="58"/>
      <c r="J986" s="146"/>
    </row>
    <row r="987" hidden="1">
      <c r="A987" s="58"/>
      <c r="B987" s="58"/>
      <c r="C987" s="58"/>
      <c r="D987" s="58"/>
      <c r="E987" s="58"/>
      <c r="F987" s="58"/>
      <c r="G987" s="58"/>
      <c r="H987" s="58"/>
      <c r="I987" s="58"/>
      <c r="J987" s="146"/>
    </row>
    <row r="988" hidden="1">
      <c r="A988" s="58"/>
      <c r="B988" s="58"/>
      <c r="C988" s="58"/>
      <c r="D988" s="58"/>
      <c r="E988" s="58"/>
      <c r="F988" s="58"/>
      <c r="G988" s="58"/>
      <c r="H988" s="58"/>
      <c r="I988" s="58"/>
      <c r="J988" s="146"/>
    </row>
    <row r="989" hidden="1">
      <c r="A989" s="58"/>
      <c r="B989" s="58"/>
      <c r="C989" s="58"/>
      <c r="D989" s="58"/>
      <c r="E989" s="58"/>
      <c r="F989" s="58"/>
      <c r="G989" s="58"/>
      <c r="H989" s="58"/>
      <c r="I989" s="58"/>
      <c r="J989" s="146"/>
    </row>
  </sheetData>
  <mergeCells count="1">
    <mergeCell ref="D199:F199"/>
  </mergeCells>
  <hyperlinks>
    <hyperlink r:id="rId2" ref="A1"/>
    <hyperlink r:id="rId3" ref="B2"/>
    <hyperlink r:id="rId4" ref="F5"/>
    <hyperlink r:id="rId5" ref="F13"/>
    <hyperlink r:id="rId6" ref="F14"/>
    <hyperlink r:id="rId7" ref="F15"/>
    <hyperlink r:id="rId8" ref="F16"/>
    <hyperlink r:id="rId9" ref="F20"/>
    <hyperlink r:id="rId10" ref="F26"/>
    <hyperlink r:id="rId11" ref="F34"/>
    <hyperlink r:id="rId12" ref="F36"/>
    <hyperlink r:id="rId13" ref="F37"/>
    <hyperlink r:id="rId14" ref="F38"/>
    <hyperlink r:id="rId15" ref="F39"/>
    <hyperlink r:id="rId16" ref="F45"/>
    <hyperlink r:id="rId17" ref="F46"/>
    <hyperlink r:id="rId18" ref="F47"/>
    <hyperlink r:id="rId19" ref="F48"/>
    <hyperlink r:id="rId20" ref="F49"/>
    <hyperlink r:id="rId21" ref="F50"/>
    <hyperlink r:id="rId22" ref="F51"/>
    <hyperlink r:id="rId23" ref="F63"/>
    <hyperlink r:id="rId24" ref="F69"/>
    <hyperlink r:id="rId25" ref="F70"/>
    <hyperlink r:id="rId26" ref="F74"/>
    <hyperlink r:id="rId27" ref="F75"/>
    <hyperlink r:id="rId28" ref="F77"/>
    <hyperlink r:id="rId29" ref="F79"/>
    <hyperlink r:id="rId30" ref="F80"/>
    <hyperlink r:id="rId31" ref="F81"/>
    <hyperlink r:id="rId32" ref="F82"/>
    <hyperlink r:id="rId33" ref="F83"/>
    <hyperlink r:id="rId34" ref="F84"/>
    <hyperlink r:id="rId35" ref="F86"/>
    <hyperlink r:id="rId36" ref="F96"/>
    <hyperlink r:id="rId37" ref="F100"/>
    <hyperlink r:id="rId38" ref="F110"/>
    <hyperlink r:id="rId39" ref="F114"/>
    <hyperlink r:id="rId40" ref="F122"/>
    <hyperlink r:id="rId41" ref="F124"/>
    <hyperlink r:id="rId42" ref="F126"/>
    <hyperlink r:id="rId43" ref="F132"/>
  </hyperlinks>
  <drawing r:id="rId44"/>
  <legacyDrawing r:id="rId4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5" width="22.88"/>
    <col customWidth="1" min="6" max="6" width="27.75"/>
    <col customWidth="1" min="7" max="7" width="19.38"/>
    <col customWidth="1" min="8" max="8" width="17.25"/>
    <col customWidth="1" min="9" max="9" width="25.5"/>
    <col customWidth="1" min="10" max="10" width="19.38"/>
    <col customWidth="1" min="11" max="11" width="29.38"/>
    <col customWidth="1" min="14" max="14" width="18.38"/>
    <col customWidth="1" min="18" max="18" width="17.63"/>
    <col customWidth="1" min="23" max="23" width="29.0"/>
  </cols>
  <sheetData>
    <row r="1">
      <c r="A1" s="180" t="s">
        <v>1335</v>
      </c>
      <c r="B1" s="180"/>
      <c r="C1" s="180"/>
      <c r="D1" s="180"/>
      <c r="E1" s="181"/>
      <c r="F1" s="180"/>
      <c r="G1" s="180"/>
      <c r="H1" s="182"/>
      <c r="I1" s="182"/>
      <c r="J1" s="182"/>
      <c r="K1" s="182"/>
      <c r="L1" s="182"/>
      <c r="M1" s="182"/>
      <c r="N1" s="182"/>
      <c r="O1" s="182"/>
      <c r="P1" s="182"/>
      <c r="Q1" s="182"/>
      <c r="R1" s="182"/>
      <c r="S1" s="182"/>
      <c r="T1" s="182"/>
      <c r="U1" s="182"/>
      <c r="V1" s="182"/>
      <c r="W1" s="182"/>
      <c r="X1" s="182"/>
      <c r="Y1" s="182"/>
      <c r="Z1" s="182"/>
      <c r="AA1" s="182"/>
      <c r="AB1" s="182"/>
      <c r="AC1" s="182"/>
      <c r="AD1" s="182"/>
      <c r="AE1" s="182"/>
    </row>
    <row r="2">
      <c r="A2" s="183" t="s">
        <v>1336</v>
      </c>
      <c r="B2" s="180"/>
      <c r="C2" s="180"/>
      <c r="D2" s="180" t="s">
        <v>1337</v>
      </c>
      <c r="E2" s="181" t="s">
        <v>1338</v>
      </c>
      <c r="F2" s="180" t="s">
        <v>1337</v>
      </c>
      <c r="G2" s="180" t="s">
        <v>1339</v>
      </c>
      <c r="H2" s="182"/>
      <c r="I2" s="182"/>
      <c r="J2" s="182"/>
      <c r="K2" s="182"/>
      <c r="L2" s="182"/>
      <c r="M2" s="182"/>
      <c r="N2" s="182"/>
      <c r="O2" s="182"/>
      <c r="P2" s="182"/>
      <c r="Q2" s="182"/>
      <c r="R2" s="182"/>
      <c r="S2" s="182"/>
      <c r="T2" s="182"/>
      <c r="U2" s="182"/>
      <c r="V2" s="182"/>
      <c r="W2" s="182"/>
      <c r="X2" s="182"/>
      <c r="Y2" s="182"/>
      <c r="Z2" s="182"/>
      <c r="AA2" s="182"/>
      <c r="AB2" s="182"/>
      <c r="AC2" s="182"/>
      <c r="AD2" s="182"/>
      <c r="AE2" s="182"/>
    </row>
    <row r="3">
      <c r="A3" s="184" t="s">
        <v>905</v>
      </c>
      <c r="B3" s="185" t="str">
        <f>IFERROR(__xludf.DUMMYFUNCTION("UNIQUE(A3:A1002)"),"Bitcoiner Ventures")</f>
        <v>Bitcoiner Ventures</v>
      </c>
      <c r="C3" s="32">
        <f>COUNTIF(A:A, B3)</f>
        <v>7</v>
      </c>
      <c r="D3" s="186" t="s">
        <v>1340</v>
      </c>
      <c r="E3" s="184" t="s">
        <v>327</v>
      </c>
      <c r="F3" s="187" t="s">
        <v>1341</v>
      </c>
      <c r="G3" s="19" t="s">
        <v>1342</v>
      </c>
    </row>
    <row r="4">
      <c r="A4" s="184" t="s">
        <v>904</v>
      </c>
      <c r="B4" s="186" t="str">
        <f>IFERROR(__xludf.DUMMYFUNCTION("""COMPUTED_VALUE"""),"Timechain")</f>
        <v>Timechain</v>
      </c>
      <c r="C4" s="186"/>
      <c r="D4" s="186" t="s">
        <v>1343</v>
      </c>
      <c r="E4" s="184" t="s">
        <v>396</v>
      </c>
      <c r="F4" s="187" t="s">
        <v>1344</v>
      </c>
      <c r="G4" s="19" t="s">
        <v>1342</v>
      </c>
    </row>
    <row r="5">
      <c r="A5" s="184" t="s">
        <v>910</v>
      </c>
      <c r="B5" s="188" t="str">
        <f>IFERROR(__xludf.DUMMYFUNCTION("""COMPUTED_VALUE"""),"Fulgur Ventures")</f>
        <v>Fulgur Ventures</v>
      </c>
      <c r="C5" s="188"/>
      <c r="D5" s="188" t="s">
        <v>1345</v>
      </c>
      <c r="E5" s="184" t="s">
        <v>371</v>
      </c>
      <c r="F5" s="187" t="s">
        <v>1346</v>
      </c>
      <c r="G5" s="19" t="s">
        <v>1342</v>
      </c>
    </row>
    <row r="6">
      <c r="A6" s="184" t="s">
        <v>910</v>
      </c>
      <c r="B6" s="188" t="str">
        <f>IFERROR(__xludf.DUMMYFUNCTION("""COMPUTED_VALUE"""),"Lightning Ventures")</f>
        <v>Lightning Ventures</v>
      </c>
      <c r="C6" s="188"/>
      <c r="D6" s="188" t="s">
        <v>1345</v>
      </c>
      <c r="E6" s="184" t="s">
        <v>325</v>
      </c>
      <c r="F6" s="187" t="s">
        <v>1347</v>
      </c>
      <c r="G6" s="19" t="s">
        <v>1342</v>
      </c>
    </row>
    <row r="7">
      <c r="A7" s="184" t="s">
        <v>910</v>
      </c>
      <c r="B7" s="188" t="str">
        <f>IFERROR(__xludf.DUMMYFUNCTION("""COMPUTED_VALUE"""),"Stillmark")</f>
        <v>Stillmark</v>
      </c>
      <c r="C7" s="188"/>
      <c r="D7" s="188" t="s">
        <v>1345</v>
      </c>
      <c r="E7" s="184" t="s">
        <v>327</v>
      </c>
      <c r="F7" s="187" t="s">
        <v>1341</v>
      </c>
      <c r="G7" s="19" t="s">
        <v>1342</v>
      </c>
    </row>
    <row r="8">
      <c r="A8" s="184" t="s">
        <v>910</v>
      </c>
      <c r="B8" s="188" t="str">
        <f>IFERROR(__xludf.DUMMYFUNCTION("""COMPUTED_VALUE"""),"New Layer Capital")</f>
        <v>New Layer Capital</v>
      </c>
      <c r="C8" s="188"/>
      <c r="D8" s="188" t="s">
        <v>1345</v>
      </c>
      <c r="E8" s="186" t="s">
        <v>281</v>
      </c>
      <c r="F8" s="187" t="s">
        <v>1348</v>
      </c>
      <c r="G8" s="19" t="s">
        <v>1342</v>
      </c>
    </row>
    <row r="9">
      <c r="A9" s="19" t="s">
        <v>907</v>
      </c>
      <c r="B9" s="186" t="str">
        <f>IFERROR(__xludf.DUMMYFUNCTION("""COMPUTED_VALUE"""),"TenThirtyOne")</f>
        <v>TenThirtyOne</v>
      </c>
      <c r="C9" s="186"/>
      <c r="D9" s="186" t="s">
        <v>1349</v>
      </c>
      <c r="E9" s="184" t="s">
        <v>294</v>
      </c>
      <c r="F9" s="187" t="s">
        <v>1350</v>
      </c>
      <c r="G9" s="19" t="s">
        <v>1342</v>
      </c>
      <c r="I9" s="189"/>
      <c r="K9" s="189"/>
      <c r="L9" s="184"/>
      <c r="M9" s="189"/>
      <c r="Q9" s="189"/>
      <c r="S9" s="189"/>
      <c r="U9" s="189"/>
      <c r="W9" s="189"/>
    </row>
    <row r="10">
      <c r="A10" s="19" t="s">
        <v>907</v>
      </c>
      <c r="B10" s="186" t="str">
        <f>IFERROR(__xludf.DUMMYFUNCTION("""COMPUTED_VALUE"""),"Early Riders")</f>
        <v>Early Riders</v>
      </c>
      <c r="C10" s="186"/>
      <c r="D10" s="186" t="s">
        <v>1349</v>
      </c>
      <c r="E10" s="19" t="s">
        <v>328</v>
      </c>
      <c r="F10" s="187" t="s">
        <v>1351</v>
      </c>
      <c r="G10" s="19" t="s">
        <v>1342</v>
      </c>
      <c r="I10" s="189"/>
      <c r="K10" s="189"/>
      <c r="L10" s="184"/>
      <c r="Q10" s="189"/>
      <c r="S10" s="189"/>
      <c r="U10" s="189"/>
      <c r="W10" s="189"/>
    </row>
    <row r="11">
      <c r="A11" s="184" t="s">
        <v>908</v>
      </c>
      <c r="B11" s="186" t="str">
        <f>IFERROR(__xludf.DUMMYFUNCTION("""COMPUTED_VALUE"""),"Hivemind Ventures")</f>
        <v>Hivemind Ventures</v>
      </c>
      <c r="C11" s="186"/>
      <c r="D11" s="186" t="s">
        <v>1340</v>
      </c>
      <c r="E11" s="184" t="s">
        <v>294</v>
      </c>
      <c r="F11" s="187" t="s">
        <v>1350</v>
      </c>
      <c r="G11" s="19" t="s">
        <v>1342</v>
      </c>
    </row>
    <row r="12">
      <c r="A12" s="184" t="s">
        <v>911</v>
      </c>
      <c r="B12" s="19" t="str">
        <f>IFERROR(__xludf.DUMMYFUNCTION("""COMPUTED_VALUE"""),"UTXO Management")</f>
        <v>UTXO Management</v>
      </c>
      <c r="C12" s="19"/>
      <c r="D12" s="19" t="s">
        <v>1352</v>
      </c>
      <c r="E12" s="19" t="s">
        <v>329</v>
      </c>
      <c r="F12" s="187" t="s">
        <v>1353</v>
      </c>
      <c r="G12" s="19" t="s">
        <v>1342</v>
      </c>
    </row>
    <row r="13">
      <c r="A13" s="186" t="s">
        <v>1354</v>
      </c>
      <c r="B13" s="186" t="str">
        <f>IFERROR(__xludf.DUMMYFUNCTION("""COMPUTED_VALUE"""),"Ego Death Capital ")</f>
        <v>Ego Death Capital </v>
      </c>
      <c r="C13" s="186"/>
      <c r="D13" s="186" t="s">
        <v>1355</v>
      </c>
      <c r="E13" s="184" t="s">
        <v>361</v>
      </c>
      <c r="F13" s="187" t="s">
        <v>39</v>
      </c>
      <c r="G13" s="19" t="s">
        <v>1342</v>
      </c>
    </row>
    <row r="14">
      <c r="A14" s="19" t="s">
        <v>907</v>
      </c>
      <c r="B14" s="186" t="str">
        <f>IFERROR(__xludf.DUMMYFUNCTION("""COMPUTED_VALUE"""),"Epoch")</f>
        <v>Epoch</v>
      </c>
      <c r="C14" s="186"/>
      <c r="D14" s="186" t="s">
        <v>1349</v>
      </c>
      <c r="E14" s="184" t="s">
        <v>396</v>
      </c>
      <c r="F14" s="187" t="s">
        <v>1344</v>
      </c>
      <c r="G14" s="19" t="s">
        <v>1342</v>
      </c>
      <c r="I14" s="189"/>
      <c r="K14" s="189"/>
      <c r="L14" s="184"/>
      <c r="Q14" s="189"/>
      <c r="S14" s="189"/>
      <c r="W14" s="189"/>
    </row>
    <row r="15">
      <c r="A15" s="184" t="s">
        <v>910</v>
      </c>
      <c r="B15" s="188" t="str">
        <f>IFERROR(__xludf.DUMMYFUNCTION("""COMPUTED_VALUE"""),"Trammell Venture Partners")</f>
        <v>Trammell Venture Partners</v>
      </c>
      <c r="C15" s="188"/>
      <c r="D15" s="188" t="s">
        <v>1345</v>
      </c>
      <c r="E15" s="184" t="s">
        <v>395</v>
      </c>
      <c r="F15" s="187" t="s">
        <v>1344</v>
      </c>
      <c r="G15" s="19" t="s">
        <v>1342</v>
      </c>
    </row>
    <row r="16">
      <c r="A16" s="184" t="s">
        <v>910</v>
      </c>
      <c r="B16" s="188"/>
      <c r="C16" s="188"/>
      <c r="D16" s="188" t="s">
        <v>1345</v>
      </c>
      <c r="E16" s="190">
        <v>45660.0</v>
      </c>
      <c r="F16" s="191" t="s">
        <v>1356</v>
      </c>
      <c r="G16" s="19" t="s">
        <v>1342</v>
      </c>
    </row>
    <row r="17">
      <c r="A17" s="19" t="s">
        <v>907</v>
      </c>
      <c r="B17" s="186"/>
      <c r="C17" s="186"/>
      <c r="D17" s="186" t="s">
        <v>1349</v>
      </c>
      <c r="E17" s="192">
        <v>45660.0</v>
      </c>
      <c r="F17" s="191" t="s">
        <v>1356</v>
      </c>
      <c r="G17" s="19" t="s">
        <v>1342</v>
      </c>
      <c r="I17" s="189"/>
      <c r="K17" s="189"/>
      <c r="L17" s="184"/>
      <c r="Q17" s="189"/>
    </row>
    <row r="18">
      <c r="A18" s="184" t="s">
        <v>914</v>
      </c>
      <c r="B18" s="187"/>
      <c r="C18" s="32">
        <f>COUNTIF(A:A, B18)</f>
        <v>0</v>
      </c>
      <c r="D18" s="187" t="s">
        <v>1357</v>
      </c>
      <c r="E18" s="19" t="s">
        <v>390</v>
      </c>
      <c r="F18" s="191" t="s">
        <v>1344</v>
      </c>
      <c r="G18" s="19" t="s">
        <v>1342</v>
      </c>
    </row>
    <row r="19">
      <c r="A19" s="184" t="s">
        <v>910</v>
      </c>
      <c r="B19" s="188"/>
      <c r="C19" s="188"/>
      <c r="D19" s="188" t="s">
        <v>1345</v>
      </c>
      <c r="E19" s="184" t="s">
        <v>300</v>
      </c>
      <c r="F19" s="191" t="s">
        <v>1358</v>
      </c>
      <c r="G19" s="19" t="s">
        <v>1342</v>
      </c>
    </row>
    <row r="20">
      <c r="A20" s="184" t="s">
        <v>906</v>
      </c>
      <c r="B20" s="186"/>
      <c r="C20" s="186"/>
      <c r="D20" s="186" t="s">
        <v>1349</v>
      </c>
      <c r="E20" s="184" t="s">
        <v>300</v>
      </c>
      <c r="F20" s="191" t="s">
        <v>1358</v>
      </c>
      <c r="G20" s="19" t="s">
        <v>1342</v>
      </c>
      <c r="Q20" s="189"/>
    </row>
    <row r="21">
      <c r="A21" s="184" t="s">
        <v>906</v>
      </c>
      <c r="B21" s="186"/>
      <c r="C21" s="186"/>
      <c r="D21" s="186" t="s">
        <v>1349</v>
      </c>
      <c r="E21" s="184" t="s">
        <v>369</v>
      </c>
      <c r="F21" s="191" t="s">
        <v>1346</v>
      </c>
      <c r="G21" s="19" t="s">
        <v>1342</v>
      </c>
    </row>
    <row r="22">
      <c r="A22" s="184" t="s">
        <v>908</v>
      </c>
      <c r="B22" s="186"/>
      <c r="C22" s="186"/>
      <c r="D22" s="186" t="s">
        <v>1340</v>
      </c>
      <c r="E22" s="184" t="s">
        <v>369</v>
      </c>
      <c r="F22" s="191" t="s">
        <v>1346</v>
      </c>
      <c r="G22" s="19" t="s">
        <v>1342</v>
      </c>
    </row>
    <row r="23">
      <c r="A23" s="184" t="s">
        <v>910</v>
      </c>
      <c r="B23" s="188"/>
      <c r="C23" s="188"/>
      <c r="D23" s="188" t="s">
        <v>1345</v>
      </c>
      <c r="E23" s="184" t="s">
        <v>278</v>
      </c>
      <c r="F23" s="187" t="s">
        <v>1359</v>
      </c>
      <c r="G23" s="19" t="s">
        <v>1342</v>
      </c>
    </row>
    <row r="24">
      <c r="A24" s="19" t="s">
        <v>907</v>
      </c>
      <c r="B24" s="186"/>
      <c r="C24" s="186"/>
      <c r="D24" s="186" t="s">
        <v>1349</v>
      </c>
      <c r="E24" s="184" t="s">
        <v>278</v>
      </c>
      <c r="F24" s="187" t="s">
        <v>1359</v>
      </c>
      <c r="G24" s="19" t="s">
        <v>1342</v>
      </c>
      <c r="I24" s="189"/>
      <c r="K24" s="189"/>
      <c r="L24" s="184"/>
      <c r="M24" s="189"/>
      <c r="Q24" s="189"/>
      <c r="S24" s="189"/>
      <c r="U24" s="189"/>
      <c r="W24" s="189"/>
    </row>
    <row r="25">
      <c r="A25" s="184" t="s">
        <v>910</v>
      </c>
      <c r="B25" s="188"/>
      <c r="C25" s="188"/>
      <c r="D25" s="188" t="s">
        <v>1345</v>
      </c>
      <c r="E25" s="184" t="s">
        <v>443</v>
      </c>
      <c r="F25" s="187" t="s">
        <v>1357</v>
      </c>
      <c r="G25" s="19" t="s">
        <v>1342</v>
      </c>
    </row>
    <row r="26">
      <c r="A26" s="184" t="s">
        <v>908</v>
      </c>
      <c r="B26" s="186"/>
      <c r="C26" s="186"/>
      <c r="D26" s="186" t="s">
        <v>1340</v>
      </c>
      <c r="E26" s="184" t="s">
        <v>443</v>
      </c>
      <c r="F26" s="187" t="s">
        <v>1357</v>
      </c>
      <c r="G26" s="19" t="s">
        <v>1342</v>
      </c>
    </row>
    <row r="27">
      <c r="A27" s="184" t="s">
        <v>910</v>
      </c>
      <c r="B27" s="188"/>
      <c r="C27" s="188"/>
      <c r="D27" s="188" t="s">
        <v>1345</v>
      </c>
      <c r="E27" s="184" t="s">
        <v>319</v>
      </c>
      <c r="F27" s="187" t="s">
        <v>1360</v>
      </c>
      <c r="G27" s="19" t="s">
        <v>1342</v>
      </c>
    </row>
    <row r="28">
      <c r="A28" s="186" t="s">
        <v>1354</v>
      </c>
      <c r="B28" s="186"/>
      <c r="C28" s="186"/>
      <c r="D28" s="186" t="s">
        <v>1355</v>
      </c>
      <c r="E28" s="184" t="s">
        <v>444</v>
      </c>
      <c r="F28" s="187" t="s">
        <v>1357</v>
      </c>
      <c r="G28" s="19" t="s">
        <v>1342</v>
      </c>
    </row>
    <row r="29">
      <c r="A29" s="184" t="s">
        <v>904</v>
      </c>
      <c r="B29" s="186"/>
      <c r="C29" s="186"/>
      <c r="D29" s="186" t="s">
        <v>1343</v>
      </c>
      <c r="E29" s="184" t="s">
        <v>444</v>
      </c>
      <c r="F29" s="187" t="s">
        <v>1357</v>
      </c>
      <c r="G29" s="19" t="s">
        <v>1342</v>
      </c>
    </row>
    <row r="30">
      <c r="A30" s="186" t="s">
        <v>1361</v>
      </c>
      <c r="B30" s="19"/>
      <c r="C30" s="19"/>
      <c r="D30" s="19" t="s">
        <v>1355</v>
      </c>
      <c r="E30" s="19" t="s">
        <v>444</v>
      </c>
      <c r="F30" s="187" t="s">
        <v>1357</v>
      </c>
      <c r="G30" s="19" t="s">
        <v>1342</v>
      </c>
    </row>
    <row r="31">
      <c r="A31" s="186" t="s">
        <v>1361</v>
      </c>
      <c r="B31" s="19"/>
      <c r="C31" s="19"/>
      <c r="D31" s="19" t="s">
        <v>1355</v>
      </c>
      <c r="E31" s="19" t="s">
        <v>391</v>
      </c>
      <c r="F31" s="187" t="s">
        <v>1344</v>
      </c>
      <c r="G31" s="19" t="s">
        <v>1342</v>
      </c>
    </row>
    <row r="32">
      <c r="A32" s="186" t="s">
        <v>1361</v>
      </c>
      <c r="B32" s="19"/>
      <c r="C32" s="19"/>
      <c r="D32" s="19" t="s">
        <v>1355</v>
      </c>
      <c r="E32" s="19" t="s">
        <v>289</v>
      </c>
      <c r="F32" s="187" t="s">
        <v>1362</v>
      </c>
      <c r="G32" s="19" t="s">
        <v>1342</v>
      </c>
    </row>
    <row r="33">
      <c r="A33" s="184" t="s">
        <v>906</v>
      </c>
      <c r="B33" s="186"/>
      <c r="C33" s="186"/>
      <c r="D33" s="186" t="s">
        <v>1349</v>
      </c>
      <c r="E33" s="184" t="s">
        <v>334</v>
      </c>
      <c r="F33" s="187" t="s">
        <v>1343</v>
      </c>
      <c r="G33" s="19" t="s">
        <v>1342</v>
      </c>
    </row>
    <row r="34">
      <c r="A34" s="19" t="s">
        <v>907</v>
      </c>
      <c r="B34" s="186"/>
      <c r="C34" s="186"/>
      <c r="D34" s="186" t="s">
        <v>1349</v>
      </c>
      <c r="E34" s="184" t="s">
        <v>334</v>
      </c>
      <c r="F34" s="187" t="s">
        <v>1343</v>
      </c>
      <c r="G34" s="19" t="s">
        <v>1342</v>
      </c>
      <c r="I34" s="189"/>
      <c r="K34" s="189"/>
      <c r="L34" s="184"/>
      <c r="M34" s="189"/>
      <c r="Q34" s="189"/>
      <c r="S34" s="189"/>
      <c r="U34" s="189"/>
      <c r="W34" s="189"/>
    </row>
    <row r="35">
      <c r="A35" s="186" t="s">
        <v>1354</v>
      </c>
      <c r="B35" s="186"/>
      <c r="C35" s="186"/>
      <c r="D35" s="186" t="s">
        <v>1355</v>
      </c>
      <c r="E35" s="184" t="s">
        <v>392</v>
      </c>
      <c r="F35" s="187" t="s">
        <v>1344</v>
      </c>
      <c r="G35" s="19" t="s">
        <v>1342</v>
      </c>
    </row>
    <row r="36">
      <c r="A36" s="19" t="s">
        <v>907</v>
      </c>
      <c r="B36" s="186"/>
      <c r="C36" s="186"/>
      <c r="D36" s="186" t="s">
        <v>1349</v>
      </c>
      <c r="E36" s="19" t="s">
        <v>280</v>
      </c>
      <c r="F36" s="187" t="s">
        <v>1356</v>
      </c>
      <c r="G36" s="19" t="s">
        <v>1342</v>
      </c>
      <c r="I36" s="189"/>
      <c r="K36" s="189"/>
      <c r="L36" s="184"/>
      <c r="M36" s="189"/>
      <c r="Q36" s="189"/>
      <c r="S36" s="189"/>
      <c r="U36" s="189"/>
      <c r="W36" s="189"/>
    </row>
    <row r="37">
      <c r="A37" s="186" t="s">
        <v>1361</v>
      </c>
      <c r="B37" s="19"/>
      <c r="C37" s="19"/>
      <c r="D37" s="19" t="s">
        <v>1355</v>
      </c>
      <c r="E37" s="19" t="s">
        <v>393</v>
      </c>
      <c r="F37" s="187" t="s">
        <v>1344</v>
      </c>
      <c r="G37" s="19" t="s">
        <v>1342</v>
      </c>
      <c r="H37" s="189"/>
      <c r="I37" s="193"/>
      <c r="J37" s="189"/>
      <c r="L37" s="189"/>
      <c r="M37" s="189"/>
      <c r="N37" s="189"/>
      <c r="P37" s="189"/>
      <c r="Q37" s="189"/>
      <c r="R37" s="189"/>
      <c r="S37" s="189"/>
      <c r="T37" s="189"/>
      <c r="U37" s="189"/>
      <c r="V37" s="189"/>
      <c r="W37" s="189"/>
      <c r="X37" s="189"/>
      <c r="Y37" s="189"/>
      <c r="Z37" s="189"/>
      <c r="AA37" s="189"/>
      <c r="AB37" s="5"/>
      <c r="AC37" s="5"/>
      <c r="AD37" s="5"/>
      <c r="AE37" s="5"/>
    </row>
    <row r="38">
      <c r="A38" s="184" t="s">
        <v>915</v>
      </c>
      <c r="B38" s="187"/>
      <c r="C38" s="32">
        <f>COUNTIF(A:A, B38)</f>
        <v>0</v>
      </c>
      <c r="D38" s="187" t="s">
        <v>1357</v>
      </c>
      <c r="E38" s="184" t="s">
        <v>279</v>
      </c>
      <c r="F38" s="187" t="s">
        <v>30</v>
      </c>
      <c r="G38" s="19" t="s">
        <v>1342</v>
      </c>
      <c r="J38" s="184"/>
      <c r="Q38" s="189"/>
    </row>
    <row r="39">
      <c r="A39" s="184" t="s">
        <v>906</v>
      </c>
      <c r="B39" s="186"/>
      <c r="C39" s="186"/>
      <c r="D39" s="186" t="s">
        <v>1349</v>
      </c>
      <c r="E39" s="184" t="s">
        <v>279</v>
      </c>
      <c r="F39" s="187" t="s">
        <v>30</v>
      </c>
      <c r="G39" s="19" t="s">
        <v>1342</v>
      </c>
    </row>
    <row r="40">
      <c r="A40" s="19" t="s">
        <v>907</v>
      </c>
      <c r="B40" s="186"/>
      <c r="C40" s="186"/>
      <c r="D40" s="186" t="s">
        <v>1349</v>
      </c>
      <c r="E40" s="184" t="s">
        <v>279</v>
      </c>
      <c r="F40" s="187" t="s">
        <v>30</v>
      </c>
      <c r="G40" s="19" t="s">
        <v>1342</v>
      </c>
      <c r="I40" s="189"/>
      <c r="K40" s="189"/>
      <c r="L40" s="184"/>
      <c r="M40" s="189"/>
      <c r="Q40" s="189"/>
      <c r="S40" s="189"/>
      <c r="U40" s="189"/>
      <c r="W40" s="189"/>
    </row>
    <row r="41">
      <c r="A41" s="184" t="s">
        <v>908</v>
      </c>
      <c r="B41" s="186"/>
      <c r="C41" s="186"/>
      <c r="D41" s="186" t="s">
        <v>1340</v>
      </c>
      <c r="E41" s="184" t="s">
        <v>279</v>
      </c>
      <c r="F41" s="187" t="s">
        <v>30</v>
      </c>
      <c r="G41" s="19" t="s">
        <v>1342</v>
      </c>
    </row>
    <row r="42">
      <c r="A42" s="184" t="s">
        <v>904</v>
      </c>
      <c r="B42" s="186"/>
      <c r="C42" s="186"/>
      <c r="D42" s="186" t="s">
        <v>1343</v>
      </c>
      <c r="E42" s="184" t="s">
        <v>279</v>
      </c>
      <c r="F42" s="187" t="s">
        <v>30</v>
      </c>
      <c r="G42" s="19" t="s">
        <v>1342</v>
      </c>
    </row>
    <row r="43">
      <c r="A43" s="186" t="s">
        <v>1361</v>
      </c>
      <c r="B43" s="19"/>
      <c r="C43" s="19"/>
      <c r="D43" s="19" t="s">
        <v>1355</v>
      </c>
      <c r="E43" s="19" t="s">
        <v>370</v>
      </c>
      <c r="F43" s="187" t="s">
        <v>1346</v>
      </c>
      <c r="G43" s="19" t="s">
        <v>1342</v>
      </c>
    </row>
    <row r="44">
      <c r="A44" s="186" t="s">
        <v>1361</v>
      </c>
      <c r="B44" s="19"/>
      <c r="C44" s="19"/>
      <c r="D44" s="19" t="s">
        <v>1355</v>
      </c>
      <c r="E44" s="19" t="s">
        <v>394</v>
      </c>
      <c r="F44" s="187" t="s">
        <v>1344</v>
      </c>
      <c r="G44" s="19" t="s">
        <v>1342</v>
      </c>
    </row>
    <row r="45">
      <c r="A45" s="186" t="s">
        <v>1361</v>
      </c>
      <c r="B45" s="19"/>
      <c r="C45" s="19"/>
      <c r="D45" s="19" t="s">
        <v>1355</v>
      </c>
      <c r="E45" s="19" t="s">
        <v>345</v>
      </c>
      <c r="F45" s="187" t="s">
        <v>1349</v>
      </c>
      <c r="G45" s="19" t="s">
        <v>1342</v>
      </c>
    </row>
    <row r="46">
      <c r="A46" s="184" t="s">
        <v>910</v>
      </c>
      <c r="B46" s="188"/>
      <c r="C46" s="188"/>
      <c r="D46" s="188" t="s">
        <v>1345</v>
      </c>
      <c r="E46" s="184" t="s">
        <v>306</v>
      </c>
      <c r="F46" s="187" t="s">
        <v>1363</v>
      </c>
      <c r="G46" s="19" t="s">
        <v>1342</v>
      </c>
    </row>
    <row r="47">
      <c r="A47" s="186" t="s">
        <v>1361</v>
      </c>
      <c r="B47" s="19"/>
      <c r="C47" s="19"/>
      <c r="D47" s="19" t="s">
        <v>1355</v>
      </c>
      <c r="E47" s="19" t="s">
        <v>321</v>
      </c>
      <c r="F47" s="187" t="s">
        <v>121</v>
      </c>
      <c r="G47" s="19" t="s">
        <v>1342</v>
      </c>
    </row>
    <row r="48">
      <c r="A48" s="184" t="s">
        <v>906</v>
      </c>
      <c r="B48" s="186"/>
      <c r="C48" s="186"/>
      <c r="D48" s="186" t="s">
        <v>1349</v>
      </c>
      <c r="E48" s="184" t="s">
        <v>318</v>
      </c>
      <c r="F48" s="187" t="s">
        <v>1364</v>
      </c>
      <c r="G48" s="19" t="s">
        <v>1342</v>
      </c>
    </row>
    <row r="49">
      <c r="A49" s="19" t="s">
        <v>907</v>
      </c>
      <c r="B49" s="186"/>
      <c r="C49" s="186"/>
      <c r="D49" s="186" t="s">
        <v>1349</v>
      </c>
      <c r="E49" s="184" t="s">
        <v>318</v>
      </c>
      <c r="F49" s="187" t="s">
        <v>1364</v>
      </c>
      <c r="G49" s="19" t="s">
        <v>1342</v>
      </c>
      <c r="I49" s="189"/>
      <c r="K49" s="189"/>
      <c r="L49" s="184"/>
      <c r="M49" s="189"/>
      <c r="Q49" s="189"/>
      <c r="S49" s="189"/>
      <c r="U49" s="189"/>
      <c r="W49" s="189"/>
    </row>
    <row r="50">
      <c r="A50" s="186" t="s">
        <v>1354</v>
      </c>
      <c r="B50" s="186"/>
      <c r="C50" s="186"/>
      <c r="D50" s="186" t="s">
        <v>1355</v>
      </c>
      <c r="E50" s="184" t="s">
        <v>318</v>
      </c>
      <c r="F50" s="187" t="s">
        <v>1364</v>
      </c>
      <c r="G50" s="19" t="s">
        <v>1342</v>
      </c>
    </row>
    <row r="51">
      <c r="A51" s="186" t="s">
        <v>1361</v>
      </c>
      <c r="B51" s="19"/>
      <c r="C51" s="19"/>
      <c r="D51" s="19" t="s">
        <v>1355</v>
      </c>
      <c r="E51" s="19" t="s">
        <v>301</v>
      </c>
      <c r="F51" s="187" t="s">
        <v>1358</v>
      </c>
      <c r="G51" s="19" t="s">
        <v>1342</v>
      </c>
    </row>
    <row r="52">
      <c r="A52" s="184" t="s">
        <v>905</v>
      </c>
      <c r="B52" s="186"/>
      <c r="C52" s="32">
        <f>COUNTIF(A:A, B52)</f>
        <v>0</v>
      </c>
      <c r="D52" s="186" t="s">
        <v>1340</v>
      </c>
      <c r="E52" s="184" t="s">
        <v>309</v>
      </c>
      <c r="F52" s="187" t="s">
        <v>1365</v>
      </c>
      <c r="G52" s="19" t="s">
        <v>1342</v>
      </c>
    </row>
    <row r="53">
      <c r="A53" s="184" t="s">
        <v>915</v>
      </c>
      <c r="B53" s="187"/>
      <c r="C53" s="187"/>
      <c r="D53" s="187" t="s">
        <v>1357</v>
      </c>
      <c r="E53" s="184" t="s">
        <v>309</v>
      </c>
      <c r="F53" s="187" t="s">
        <v>1365</v>
      </c>
      <c r="G53" s="19" t="s">
        <v>1342</v>
      </c>
      <c r="J53" s="184"/>
      <c r="Q53" s="189"/>
    </row>
    <row r="54">
      <c r="A54" s="184" t="s">
        <v>910</v>
      </c>
      <c r="B54" s="188"/>
      <c r="C54" s="188"/>
      <c r="D54" s="188" t="s">
        <v>1345</v>
      </c>
      <c r="E54" s="184" t="s">
        <v>309</v>
      </c>
      <c r="F54" s="187" t="s">
        <v>1365</v>
      </c>
      <c r="G54" s="19" t="s">
        <v>1342</v>
      </c>
    </row>
    <row r="55">
      <c r="A55" s="184" t="s">
        <v>906</v>
      </c>
      <c r="B55" s="186"/>
      <c r="C55" s="186"/>
      <c r="D55" s="186" t="s">
        <v>1349</v>
      </c>
      <c r="E55" s="184" t="s">
        <v>309</v>
      </c>
      <c r="F55" s="187" t="s">
        <v>1365</v>
      </c>
      <c r="G55" s="19" t="s">
        <v>1342</v>
      </c>
    </row>
    <row r="56">
      <c r="A56" s="19" t="s">
        <v>907</v>
      </c>
      <c r="B56" s="186"/>
      <c r="C56" s="186"/>
      <c r="D56" s="186" t="s">
        <v>1349</v>
      </c>
      <c r="E56" s="184" t="s">
        <v>309</v>
      </c>
      <c r="F56" s="187" t="s">
        <v>1365</v>
      </c>
      <c r="G56" s="19" t="s">
        <v>1342</v>
      </c>
      <c r="I56" s="189"/>
      <c r="K56" s="189"/>
      <c r="L56" s="184"/>
      <c r="Q56" s="189"/>
      <c r="S56" s="189"/>
      <c r="W56" s="189"/>
    </row>
    <row r="57">
      <c r="A57" s="184" t="s">
        <v>904</v>
      </c>
      <c r="B57" s="186"/>
      <c r="C57" s="186"/>
      <c r="D57" s="186" t="s">
        <v>1343</v>
      </c>
      <c r="E57" s="184" t="s">
        <v>309</v>
      </c>
      <c r="F57" s="187" t="s">
        <v>1365</v>
      </c>
      <c r="G57" s="19" t="s">
        <v>1342</v>
      </c>
    </row>
    <row r="58">
      <c r="A58" s="186" t="s">
        <v>1361</v>
      </c>
      <c r="B58" s="19"/>
      <c r="C58" s="19"/>
      <c r="D58" s="19" t="s">
        <v>1355</v>
      </c>
      <c r="E58" s="19" t="s">
        <v>397</v>
      </c>
      <c r="F58" s="187" t="s">
        <v>1344</v>
      </c>
      <c r="G58" s="19" t="s">
        <v>1342</v>
      </c>
    </row>
    <row r="59">
      <c r="A59" s="184" t="s">
        <v>910</v>
      </c>
      <c r="B59" s="188"/>
      <c r="C59" s="188"/>
      <c r="D59" s="188" t="s">
        <v>1345</v>
      </c>
      <c r="E59" s="184" t="s">
        <v>346</v>
      </c>
      <c r="F59" s="187" t="s">
        <v>1340</v>
      </c>
      <c r="G59" s="19" t="s">
        <v>1342</v>
      </c>
    </row>
    <row r="60">
      <c r="A60" s="184" t="s">
        <v>904</v>
      </c>
      <c r="B60" s="186"/>
      <c r="C60" s="186"/>
      <c r="D60" s="186" t="s">
        <v>1343</v>
      </c>
      <c r="E60" s="184" t="s">
        <v>335</v>
      </c>
      <c r="F60" s="187" t="s">
        <v>1343</v>
      </c>
      <c r="G60" s="19" t="s">
        <v>1342</v>
      </c>
    </row>
    <row r="61">
      <c r="A61" s="184" t="s">
        <v>910</v>
      </c>
      <c r="B61" s="188"/>
      <c r="C61" s="188"/>
      <c r="D61" s="188" t="s">
        <v>1345</v>
      </c>
      <c r="E61" s="184" t="s">
        <v>362</v>
      </c>
      <c r="F61" s="187" t="s">
        <v>1366</v>
      </c>
      <c r="G61" s="19" t="s">
        <v>1342</v>
      </c>
    </row>
    <row r="62">
      <c r="A62" s="184" t="s">
        <v>908</v>
      </c>
      <c r="B62" s="186"/>
      <c r="C62" s="186"/>
      <c r="D62" s="186" t="s">
        <v>1340</v>
      </c>
      <c r="E62" s="184" t="s">
        <v>362</v>
      </c>
      <c r="F62" s="187" t="s">
        <v>1366</v>
      </c>
      <c r="G62" s="19" t="s">
        <v>1342</v>
      </c>
    </row>
    <row r="63">
      <c r="A63" s="186" t="s">
        <v>1354</v>
      </c>
      <c r="B63" s="186"/>
      <c r="C63" s="186"/>
      <c r="D63" s="186" t="s">
        <v>1355</v>
      </c>
      <c r="E63" s="184" t="s">
        <v>282</v>
      </c>
      <c r="F63" s="187" t="s">
        <v>1356</v>
      </c>
      <c r="G63" s="19" t="s">
        <v>1342</v>
      </c>
    </row>
    <row r="64">
      <c r="A64" s="184" t="s">
        <v>909</v>
      </c>
      <c r="B64" s="186"/>
      <c r="C64" s="186"/>
      <c r="D64" s="186" t="s">
        <v>1366</v>
      </c>
      <c r="E64" s="184" t="s">
        <v>372</v>
      </c>
      <c r="F64" s="187" t="s">
        <v>1346</v>
      </c>
      <c r="G64" s="19" t="s">
        <v>1342</v>
      </c>
    </row>
    <row r="65">
      <c r="A65" s="19" t="s">
        <v>907</v>
      </c>
      <c r="B65" s="186"/>
      <c r="C65" s="186"/>
      <c r="D65" s="186" t="s">
        <v>1349</v>
      </c>
      <c r="E65" s="19" t="s">
        <v>398</v>
      </c>
      <c r="F65" s="187" t="s">
        <v>1344</v>
      </c>
      <c r="G65" s="19" t="s">
        <v>1342</v>
      </c>
      <c r="I65" s="189"/>
      <c r="K65" s="189"/>
      <c r="L65" s="184"/>
      <c r="Q65" s="189"/>
      <c r="S65" s="189"/>
      <c r="W65" s="189"/>
    </row>
    <row r="66">
      <c r="A66" s="184" t="s">
        <v>908</v>
      </c>
      <c r="B66" s="186"/>
      <c r="C66" s="186"/>
      <c r="D66" s="186" t="s">
        <v>1340</v>
      </c>
      <c r="E66" s="184" t="s">
        <v>373</v>
      </c>
      <c r="F66" s="187" t="s">
        <v>1346</v>
      </c>
      <c r="G66" s="19" t="s">
        <v>1342</v>
      </c>
    </row>
    <row r="67">
      <c r="A67" s="19" t="s">
        <v>907</v>
      </c>
      <c r="B67" s="186"/>
      <c r="C67" s="186"/>
      <c r="D67" s="186" t="s">
        <v>1349</v>
      </c>
      <c r="E67" s="19" t="s">
        <v>308</v>
      </c>
      <c r="F67" s="187" t="s">
        <v>1367</v>
      </c>
      <c r="G67" s="19" t="s">
        <v>1342</v>
      </c>
      <c r="I67" s="189"/>
      <c r="K67" s="189"/>
      <c r="L67" s="184"/>
      <c r="Q67" s="189"/>
      <c r="S67" s="189"/>
      <c r="W67" s="189"/>
    </row>
    <row r="68">
      <c r="A68" s="186" t="s">
        <v>1354</v>
      </c>
      <c r="B68" s="186"/>
      <c r="C68" s="186"/>
      <c r="D68" s="186" t="s">
        <v>1355</v>
      </c>
      <c r="E68" s="184" t="s">
        <v>283</v>
      </c>
      <c r="F68" s="187" t="s">
        <v>1356</v>
      </c>
      <c r="G68" s="19" t="s">
        <v>1342</v>
      </c>
    </row>
    <row r="69">
      <c r="A69" s="184" t="s">
        <v>910</v>
      </c>
      <c r="B69" s="188"/>
      <c r="C69" s="188"/>
      <c r="D69" s="188" t="s">
        <v>1345</v>
      </c>
      <c r="E69" s="184" t="s">
        <v>284</v>
      </c>
      <c r="F69" s="187" t="s">
        <v>1368</v>
      </c>
      <c r="G69" s="19" t="s">
        <v>1342</v>
      </c>
    </row>
    <row r="70">
      <c r="A70" s="184" t="s">
        <v>909</v>
      </c>
      <c r="B70" s="186"/>
      <c r="C70" s="186"/>
      <c r="D70" s="186" t="s">
        <v>1366</v>
      </c>
      <c r="E70" s="184" t="s">
        <v>399</v>
      </c>
      <c r="F70" s="187" t="s">
        <v>1344</v>
      </c>
      <c r="G70" s="19" t="s">
        <v>1342</v>
      </c>
    </row>
    <row r="71">
      <c r="A71" s="19" t="s">
        <v>907</v>
      </c>
      <c r="B71" s="186"/>
      <c r="C71" s="186"/>
      <c r="D71" s="186" t="s">
        <v>1349</v>
      </c>
      <c r="E71" s="19" t="s">
        <v>445</v>
      </c>
      <c r="F71" s="187" t="s">
        <v>1357</v>
      </c>
      <c r="G71" s="19" t="s">
        <v>1342</v>
      </c>
      <c r="I71" s="189"/>
      <c r="K71" s="189"/>
      <c r="L71" s="184"/>
      <c r="Q71" s="189"/>
      <c r="S71" s="189"/>
      <c r="W71" s="189"/>
    </row>
    <row r="72">
      <c r="A72" s="184" t="s">
        <v>911</v>
      </c>
      <c r="B72" s="19"/>
      <c r="C72" s="19"/>
      <c r="D72" s="19" t="s">
        <v>1352</v>
      </c>
      <c r="E72" s="19" t="s">
        <v>347</v>
      </c>
      <c r="F72" s="187" t="s">
        <v>1369</v>
      </c>
      <c r="G72" s="19" t="s">
        <v>1342</v>
      </c>
    </row>
    <row r="73">
      <c r="A73" s="184" t="s">
        <v>909</v>
      </c>
      <c r="B73" s="186"/>
      <c r="C73" s="186"/>
      <c r="D73" s="186" t="s">
        <v>1366</v>
      </c>
      <c r="E73" s="184" t="s">
        <v>314</v>
      </c>
      <c r="F73" s="187" t="s">
        <v>1370</v>
      </c>
      <c r="G73" s="19" t="s">
        <v>1342</v>
      </c>
    </row>
    <row r="74">
      <c r="A74" s="186" t="s">
        <v>1354</v>
      </c>
      <c r="B74" s="186"/>
      <c r="C74" s="186"/>
      <c r="D74" s="186" t="s">
        <v>1355</v>
      </c>
      <c r="E74" s="184" t="s">
        <v>314</v>
      </c>
      <c r="F74" s="187" t="s">
        <v>1370</v>
      </c>
      <c r="G74" s="19" t="s">
        <v>1342</v>
      </c>
    </row>
    <row r="75">
      <c r="A75" s="184" t="s">
        <v>904</v>
      </c>
      <c r="B75" s="186"/>
      <c r="C75" s="186"/>
      <c r="D75" s="186" t="s">
        <v>1343</v>
      </c>
      <c r="E75" s="184" t="s">
        <v>314</v>
      </c>
      <c r="F75" s="187" t="s">
        <v>1370</v>
      </c>
      <c r="G75" s="19" t="s">
        <v>1342</v>
      </c>
    </row>
    <row r="76">
      <c r="A76" s="184" t="s">
        <v>906</v>
      </c>
      <c r="B76" s="186"/>
      <c r="C76" s="186"/>
      <c r="D76" s="186" t="s">
        <v>1349</v>
      </c>
      <c r="E76" s="184" t="s">
        <v>446</v>
      </c>
      <c r="F76" s="187" t="s">
        <v>1357</v>
      </c>
      <c r="G76" s="19" t="s">
        <v>1342</v>
      </c>
    </row>
    <row r="77">
      <c r="A77" s="19" t="s">
        <v>916</v>
      </c>
      <c r="B77" s="186"/>
      <c r="C77" s="186"/>
      <c r="D77" s="186" t="s">
        <v>1357</v>
      </c>
      <c r="E77" s="184" t="s">
        <v>446</v>
      </c>
      <c r="F77" s="187" t="s">
        <v>1357</v>
      </c>
      <c r="G77" s="19" t="s">
        <v>1342</v>
      </c>
    </row>
    <row r="78">
      <c r="A78" s="19" t="s">
        <v>916</v>
      </c>
      <c r="B78" s="186"/>
      <c r="C78" s="186"/>
      <c r="D78" s="186" t="s">
        <v>1357</v>
      </c>
      <c r="E78" s="184" t="s">
        <v>400</v>
      </c>
      <c r="F78" s="187" t="s">
        <v>1344</v>
      </c>
      <c r="G78" s="19" t="s">
        <v>1342</v>
      </c>
    </row>
    <row r="79">
      <c r="A79" s="184" t="s">
        <v>910</v>
      </c>
      <c r="B79" s="188"/>
      <c r="C79" s="188"/>
      <c r="D79" s="188" t="s">
        <v>1345</v>
      </c>
      <c r="E79" s="184" t="s">
        <v>401</v>
      </c>
      <c r="F79" s="187" t="s">
        <v>1344</v>
      </c>
      <c r="G79" s="19" t="s">
        <v>1342</v>
      </c>
    </row>
    <row r="80">
      <c r="A80" s="19" t="s">
        <v>907</v>
      </c>
      <c r="B80" s="186"/>
      <c r="C80" s="186"/>
      <c r="D80" s="186" t="s">
        <v>1349</v>
      </c>
      <c r="E80" s="19" t="s">
        <v>364</v>
      </c>
      <c r="F80" s="187" t="s">
        <v>1352</v>
      </c>
      <c r="G80" s="19" t="s">
        <v>1342</v>
      </c>
      <c r="I80" s="189"/>
      <c r="K80" s="189"/>
      <c r="L80" s="184"/>
      <c r="Q80" s="189"/>
      <c r="S80" s="189"/>
      <c r="W80" s="189"/>
    </row>
    <row r="81">
      <c r="A81" s="184" t="s">
        <v>910</v>
      </c>
      <c r="B81" s="188"/>
      <c r="C81" s="188"/>
      <c r="D81" s="188" t="s">
        <v>1345</v>
      </c>
      <c r="E81" s="184" t="s">
        <v>291</v>
      </c>
      <c r="F81" s="187" t="s">
        <v>1371</v>
      </c>
      <c r="G81" s="19" t="s">
        <v>1342</v>
      </c>
    </row>
    <row r="82">
      <c r="A82" s="184" t="s">
        <v>911</v>
      </c>
      <c r="B82" s="19"/>
      <c r="C82" s="19"/>
      <c r="D82" s="19" t="s">
        <v>1352</v>
      </c>
      <c r="E82" s="19" t="s">
        <v>374</v>
      </c>
      <c r="F82" s="187" t="s">
        <v>1346</v>
      </c>
      <c r="G82" s="19" t="s">
        <v>1342</v>
      </c>
    </row>
    <row r="83">
      <c r="A83" s="184" t="s">
        <v>910</v>
      </c>
      <c r="B83" s="188"/>
      <c r="C83" s="188"/>
      <c r="D83" s="188" t="s">
        <v>1345</v>
      </c>
      <c r="E83" s="184" t="s">
        <v>348</v>
      </c>
      <c r="F83" s="187" t="s">
        <v>1372</v>
      </c>
      <c r="G83" s="19" t="s">
        <v>1342</v>
      </c>
    </row>
    <row r="84">
      <c r="A84" s="184" t="s">
        <v>910</v>
      </c>
      <c r="B84" s="188"/>
      <c r="C84" s="188"/>
      <c r="D84" s="188" t="s">
        <v>1345</v>
      </c>
      <c r="E84" s="184" t="s">
        <v>402</v>
      </c>
      <c r="F84" s="187" t="s">
        <v>1344</v>
      </c>
      <c r="G84" s="19" t="s">
        <v>1342</v>
      </c>
    </row>
    <row r="85">
      <c r="A85" s="184" t="s">
        <v>910</v>
      </c>
      <c r="B85" s="188"/>
      <c r="C85" s="188"/>
      <c r="D85" s="188" t="s">
        <v>1345</v>
      </c>
      <c r="E85" s="184" t="s">
        <v>403</v>
      </c>
      <c r="F85" s="187" t="s">
        <v>1344</v>
      </c>
      <c r="G85" s="19" t="s">
        <v>1342</v>
      </c>
    </row>
    <row r="86">
      <c r="A86" s="184" t="s">
        <v>906</v>
      </c>
      <c r="B86" s="186"/>
      <c r="C86" s="186"/>
      <c r="D86" s="186" t="s">
        <v>1349</v>
      </c>
      <c r="E86" s="184" t="s">
        <v>404</v>
      </c>
      <c r="F86" s="187" t="s">
        <v>1344</v>
      </c>
      <c r="G86" s="19" t="s">
        <v>1342</v>
      </c>
    </row>
    <row r="87">
      <c r="A87" s="19" t="s">
        <v>907</v>
      </c>
      <c r="B87" s="186"/>
      <c r="C87" s="186"/>
      <c r="D87" s="186" t="s">
        <v>1349</v>
      </c>
      <c r="E87" s="184" t="s">
        <v>404</v>
      </c>
      <c r="F87" s="187" t="s">
        <v>1344</v>
      </c>
      <c r="G87" s="19" t="s">
        <v>1342</v>
      </c>
      <c r="I87" s="189"/>
      <c r="K87" s="189"/>
      <c r="L87" s="184"/>
      <c r="Q87" s="189"/>
      <c r="S87" s="189"/>
      <c r="W87" s="189"/>
    </row>
    <row r="88">
      <c r="A88" s="184" t="s">
        <v>915</v>
      </c>
      <c r="B88" s="187"/>
      <c r="C88" s="187"/>
      <c r="D88" s="187" t="s">
        <v>1357</v>
      </c>
      <c r="E88" s="186" t="s">
        <v>336</v>
      </c>
      <c r="F88" s="187" t="s">
        <v>1343</v>
      </c>
      <c r="G88" s="19" t="s">
        <v>1342</v>
      </c>
      <c r="J88" s="184"/>
      <c r="Q88" s="189"/>
    </row>
    <row r="89">
      <c r="A89" s="184" t="s">
        <v>906</v>
      </c>
      <c r="B89" s="186"/>
      <c r="C89" s="186"/>
      <c r="D89" s="186" t="s">
        <v>1349</v>
      </c>
      <c r="E89" s="186" t="s">
        <v>336</v>
      </c>
      <c r="F89" s="187" t="s">
        <v>1343</v>
      </c>
      <c r="G89" s="19" t="s">
        <v>1342</v>
      </c>
    </row>
    <row r="90">
      <c r="A90" s="186" t="s">
        <v>1354</v>
      </c>
      <c r="B90" s="186"/>
      <c r="C90" s="186"/>
      <c r="D90" s="186" t="s">
        <v>1355</v>
      </c>
      <c r="E90" s="186" t="s">
        <v>336</v>
      </c>
      <c r="F90" s="187" t="s">
        <v>1343</v>
      </c>
      <c r="G90" s="19" t="s">
        <v>1342</v>
      </c>
    </row>
    <row r="91">
      <c r="A91" s="184" t="s">
        <v>904</v>
      </c>
      <c r="B91" s="186"/>
      <c r="C91" s="186"/>
      <c r="D91" s="186" t="s">
        <v>1343</v>
      </c>
      <c r="E91" s="186" t="s">
        <v>336</v>
      </c>
      <c r="F91" s="187" t="s">
        <v>1343</v>
      </c>
      <c r="G91" s="19" t="s">
        <v>1342</v>
      </c>
    </row>
    <row r="92">
      <c r="A92" s="19" t="s">
        <v>916</v>
      </c>
      <c r="B92" s="186"/>
      <c r="C92" s="186"/>
      <c r="D92" s="186" t="s">
        <v>1357</v>
      </c>
      <c r="E92" s="186" t="s">
        <v>336</v>
      </c>
      <c r="F92" s="187" t="s">
        <v>1343</v>
      </c>
      <c r="G92" s="19" t="s">
        <v>1342</v>
      </c>
    </row>
    <row r="93">
      <c r="A93" s="184" t="s">
        <v>906</v>
      </c>
      <c r="B93" s="186"/>
      <c r="C93" s="186"/>
      <c r="D93" s="186" t="s">
        <v>1349</v>
      </c>
      <c r="E93" s="184" t="s">
        <v>405</v>
      </c>
      <c r="F93" s="194" t="s">
        <v>1344</v>
      </c>
      <c r="G93" s="19" t="s">
        <v>1342</v>
      </c>
    </row>
    <row r="94">
      <c r="A94" s="184" t="s">
        <v>914</v>
      </c>
      <c r="B94" s="187"/>
      <c r="C94" s="32">
        <f>COUNTIF(A:A, B94)</f>
        <v>0</v>
      </c>
      <c r="D94" s="187" t="s">
        <v>1357</v>
      </c>
      <c r="E94" s="19" t="s">
        <v>310</v>
      </c>
      <c r="F94" s="187" t="s">
        <v>75</v>
      </c>
      <c r="G94" s="19" t="s">
        <v>1342</v>
      </c>
    </row>
    <row r="95">
      <c r="A95" s="184" t="s">
        <v>910</v>
      </c>
      <c r="B95" s="188"/>
      <c r="C95" s="188"/>
      <c r="D95" s="188" t="s">
        <v>1345</v>
      </c>
      <c r="E95" s="184" t="s">
        <v>344</v>
      </c>
      <c r="F95" s="187" t="s">
        <v>21</v>
      </c>
      <c r="G95" s="19" t="s">
        <v>1342</v>
      </c>
    </row>
    <row r="96">
      <c r="A96" s="186" t="s">
        <v>1354</v>
      </c>
      <c r="B96" s="186"/>
      <c r="C96" s="186"/>
      <c r="D96" s="186" t="s">
        <v>1355</v>
      </c>
      <c r="E96" s="184" t="s">
        <v>344</v>
      </c>
      <c r="F96" s="187" t="s">
        <v>21</v>
      </c>
      <c r="G96" s="19" t="s">
        <v>1342</v>
      </c>
    </row>
    <row r="97">
      <c r="A97" s="184" t="s">
        <v>910</v>
      </c>
      <c r="B97" s="188"/>
      <c r="C97" s="188"/>
      <c r="D97" s="188" t="s">
        <v>1345</v>
      </c>
      <c r="E97" s="184" t="s">
        <v>447</v>
      </c>
      <c r="F97" s="187" t="s">
        <v>1357</v>
      </c>
      <c r="G97" s="19" t="s">
        <v>1342</v>
      </c>
    </row>
    <row r="98">
      <c r="A98" s="19" t="s">
        <v>907</v>
      </c>
      <c r="B98" s="186"/>
      <c r="C98" s="186"/>
      <c r="D98" s="186" t="s">
        <v>1349</v>
      </c>
      <c r="E98" s="184" t="s">
        <v>447</v>
      </c>
      <c r="F98" s="187" t="s">
        <v>1357</v>
      </c>
      <c r="G98" s="19" t="s">
        <v>1342</v>
      </c>
      <c r="I98" s="189"/>
      <c r="K98" s="189"/>
      <c r="L98" s="184"/>
      <c r="Q98" s="189"/>
      <c r="R98" s="195"/>
      <c r="S98" s="189"/>
      <c r="W98" s="189"/>
    </row>
    <row r="99">
      <c r="A99" s="184" t="s">
        <v>910</v>
      </c>
      <c r="B99" s="188"/>
      <c r="C99" s="188"/>
      <c r="D99" s="188" t="s">
        <v>1345</v>
      </c>
      <c r="E99" s="184" t="s">
        <v>337</v>
      </c>
      <c r="F99" s="187" t="s">
        <v>1343</v>
      </c>
      <c r="G99" s="19" t="s">
        <v>1342</v>
      </c>
    </row>
    <row r="100">
      <c r="A100" s="184" t="s">
        <v>906</v>
      </c>
      <c r="B100" s="186"/>
      <c r="C100" s="186"/>
      <c r="D100" s="186" t="s">
        <v>1349</v>
      </c>
      <c r="E100" s="184" t="s">
        <v>337</v>
      </c>
      <c r="F100" s="187" t="s">
        <v>1343</v>
      </c>
      <c r="G100" s="19" t="s">
        <v>1342</v>
      </c>
    </row>
    <row r="101">
      <c r="A101" s="19" t="s">
        <v>907</v>
      </c>
      <c r="B101" s="186"/>
      <c r="C101" s="186"/>
      <c r="D101" s="186" t="s">
        <v>1349</v>
      </c>
      <c r="E101" s="184" t="s">
        <v>337</v>
      </c>
      <c r="F101" s="187" t="s">
        <v>1343</v>
      </c>
      <c r="G101" s="19" t="s">
        <v>1342</v>
      </c>
      <c r="I101" s="189"/>
      <c r="K101" s="189"/>
      <c r="L101" s="184"/>
      <c r="Q101" s="189"/>
      <c r="S101" s="189"/>
      <c r="W101" s="189"/>
    </row>
    <row r="102">
      <c r="A102" s="184" t="s">
        <v>905</v>
      </c>
      <c r="B102" s="186"/>
      <c r="C102" s="32">
        <f>COUNTIF(A:A, B102)</f>
        <v>0</v>
      </c>
      <c r="D102" s="186" t="s">
        <v>1340</v>
      </c>
      <c r="E102" s="184" t="s">
        <v>365</v>
      </c>
      <c r="F102" s="187" t="s">
        <v>1352</v>
      </c>
      <c r="G102" s="19" t="s">
        <v>1342</v>
      </c>
    </row>
    <row r="103">
      <c r="A103" s="184" t="s">
        <v>910</v>
      </c>
      <c r="B103" s="188"/>
      <c r="C103" s="188"/>
      <c r="D103" s="188" t="s">
        <v>1345</v>
      </c>
      <c r="E103" s="184" t="s">
        <v>365</v>
      </c>
      <c r="F103" s="187" t="s">
        <v>1352</v>
      </c>
      <c r="G103" s="19" t="s">
        <v>1342</v>
      </c>
    </row>
    <row r="104">
      <c r="A104" s="184" t="s">
        <v>906</v>
      </c>
      <c r="B104" s="186"/>
      <c r="C104" s="186"/>
      <c r="D104" s="186" t="s">
        <v>1349</v>
      </c>
      <c r="E104" s="184" t="s">
        <v>365</v>
      </c>
      <c r="F104" s="187" t="s">
        <v>1352</v>
      </c>
      <c r="G104" s="19" t="s">
        <v>1342</v>
      </c>
    </row>
    <row r="105">
      <c r="A105" s="19" t="s">
        <v>907</v>
      </c>
      <c r="B105" s="186"/>
      <c r="C105" s="186"/>
      <c r="D105" s="186" t="s">
        <v>1349</v>
      </c>
      <c r="E105" s="184" t="s">
        <v>365</v>
      </c>
      <c r="F105" s="187" t="s">
        <v>1352</v>
      </c>
      <c r="G105" s="19" t="s">
        <v>1342</v>
      </c>
      <c r="I105" s="189"/>
      <c r="K105" s="189"/>
      <c r="L105" s="184"/>
      <c r="Q105" s="189"/>
      <c r="S105" s="189"/>
      <c r="W105" s="189"/>
    </row>
    <row r="106">
      <c r="A106" s="184" t="s">
        <v>904</v>
      </c>
      <c r="B106" s="186"/>
      <c r="C106" s="186"/>
      <c r="D106" s="186" t="s">
        <v>1343</v>
      </c>
      <c r="E106" s="184" t="s">
        <v>365</v>
      </c>
      <c r="F106" s="187" t="s">
        <v>1352</v>
      </c>
      <c r="G106" s="19" t="s">
        <v>1342</v>
      </c>
    </row>
    <row r="107">
      <c r="A107" s="19" t="s">
        <v>916</v>
      </c>
      <c r="B107" s="186"/>
      <c r="C107" s="186"/>
      <c r="D107" s="186" t="s">
        <v>1357</v>
      </c>
      <c r="E107" s="184" t="s">
        <v>365</v>
      </c>
      <c r="F107" s="187" t="s">
        <v>1352</v>
      </c>
      <c r="G107" s="19" t="s">
        <v>1342</v>
      </c>
    </row>
    <row r="108">
      <c r="A108" s="19" t="s">
        <v>907</v>
      </c>
      <c r="B108" s="186"/>
      <c r="C108" s="186"/>
      <c r="D108" s="186" t="s">
        <v>1349</v>
      </c>
      <c r="E108" s="19" t="s">
        <v>406</v>
      </c>
      <c r="F108" s="187" t="s">
        <v>1344</v>
      </c>
      <c r="G108" s="19" t="s">
        <v>1342</v>
      </c>
      <c r="I108" s="189"/>
      <c r="K108" s="189"/>
      <c r="L108" s="184"/>
      <c r="Q108" s="189"/>
      <c r="S108" s="189"/>
    </row>
    <row r="109">
      <c r="A109" s="184" t="s">
        <v>906</v>
      </c>
      <c r="B109" s="186"/>
      <c r="C109" s="186"/>
      <c r="D109" s="186" t="s">
        <v>1349</v>
      </c>
      <c r="E109" s="184" t="s">
        <v>338</v>
      </c>
      <c r="F109" s="187" t="s">
        <v>1343</v>
      </c>
      <c r="G109" s="19" t="s">
        <v>1342</v>
      </c>
    </row>
    <row r="110">
      <c r="A110" s="19" t="s">
        <v>907</v>
      </c>
      <c r="B110" s="186"/>
      <c r="C110" s="186"/>
      <c r="D110" s="186" t="s">
        <v>1349</v>
      </c>
      <c r="E110" s="184" t="s">
        <v>338</v>
      </c>
      <c r="F110" s="187" t="s">
        <v>1343</v>
      </c>
      <c r="G110" s="19" t="s">
        <v>1342</v>
      </c>
      <c r="I110" s="189"/>
      <c r="K110" s="189"/>
      <c r="L110" s="184"/>
      <c r="Q110" s="189"/>
      <c r="S110" s="189"/>
    </row>
    <row r="111">
      <c r="A111" s="186" t="s">
        <v>1354</v>
      </c>
      <c r="B111" s="186"/>
      <c r="C111" s="186"/>
      <c r="D111" s="186" t="s">
        <v>1355</v>
      </c>
      <c r="E111" s="184" t="s">
        <v>448</v>
      </c>
      <c r="F111" s="187" t="s">
        <v>1373</v>
      </c>
      <c r="G111" s="19" t="s">
        <v>1342</v>
      </c>
    </row>
    <row r="112">
      <c r="A112" s="184" t="s">
        <v>910</v>
      </c>
      <c r="B112" s="188"/>
      <c r="C112" s="188"/>
      <c r="D112" s="188" t="s">
        <v>1345</v>
      </c>
      <c r="E112" s="184" t="s">
        <v>307</v>
      </c>
      <c r="F112" s="187" t="s">
        <v>1374</v>
      </c>
      <c r="G112" s="19" t="s">
        <v>1342</v>
      </c>
    </row>
    <row r="113">
      <c r="A113" s="184" t="s">
        <v>908</v>
      </c>
      <c r="B113" s="186"/>
      <c r="C113" s="186"/>
      <c r="D113" s="186" t="s">
        <v>1340</v>
      </c>
      <c r="E113" s="184" t="s">
        <v>312</v>
      </c>
      <c r="F113" s="187" t="s">
        <v>1375</v>
      </c>
      <c r="G113" s="19" t="s">
        <v>1342</v>
      </c>
    </row>
    <row r="114">
      <c r="A114" s="186" t="s">
        <v>1354</v>
      </c>
      <c r="B114" s="186"/>
      <c r="C114" s="186"/>
      <c r="D114" s="186" t="s">
        <v>1355</v>
      </c>
      <c r="E114" s="184" t="s">
        <v>387</v>
      </c>
      <c r="F114" s="187" t="s">
        <v>1376</v>
      </c>
      <c r="G114" s="19" t="s">
        <v>1342</v>
      </c>
    </row>
    <row r="115">
      <c r="A115" s="184" t="s">
        <v>908</v>
      </c>
      <c r="B115" s="186"/>
      <c r="C115" s="186"/>
      <c r="D115" s="186" t="s">
        <v>1340</v>
      </c>
      <c r="E115" s="184" t="s">
        <v>375</v>
      </c>
      <c r="F115" s="187" t="s">
        <v>1346</v>
      </c>
      <c r="G115" s="19" t="s">
        <v>1342</v>
      </c>
    </row>
    <row r="116">
      <c r="A116" s="19" t="s">
        <v>916</v>
      </c>
      <c r="B116" s="186"/>
      <c r="C116" s="186"/>
      <c r="D116" s="186" t="s">
        <v>1357</v>
      </c>
      <c r="E116" s="184" t="s">
        <v>449</v>
      </c>
      <c r="F116" s="187" t="s">
        <v>1377</v>
      </c>
      <c r="G116" s="19" t="s">
        <v>1342</v>
      </c>
    </row>
    <row r="117">
      <c r="A117" s="184" t="s">
        <v>911</v>
      </c>
      <c r="B117" s="19"/>
      <c r="C117" s="19"/>
      <c r="D117" s="19" t="s">
        <v>1352</v>
      </c>
      <c r="E117" s="19" t="s">
        <v>295</v>
      </c>
      <c r="F117" s="187" t="s">
        <v>1350</v>
      </c>
      <c r="G117" s="19" t="s">
        <v>1342</v>
      </c>
    </row>
    <row r="118">
      <c r="A118" s="184" t="s">
        <v>910</v>
      </c>
      <c r="B118" s="188"/>
      <c r="C118" s="188"/>
      <c r="D118" s="188" t="s">
        <v>1345</v>
      </c>
      <c r="E118" s="184" t="s">
        <v>315</v>
      </c>
      <c r="F118" s="187" t="s">
        <v>1370</v>
      </c>
      <c r="G118" s="19" t="s">
        <v>1342</v>
      </c>
    </row>
    <row r="119">
      <c r="A119" s="186" t="s">
        <v>1354</v>
      </c>
      <c r="B119" s="186"/>
      <c r="C119" s="186"/>
      <c r="D119" s="186" t="s">
        <v>1355</v>
      </c>
      <c r="E119" s="184" t="s">
        <v>315</v>
      </c>
      <c r="F119" s="187" t="s">
        <v>1370</v>
      </c>
      <c r="G119" s="19" t="s">
        <v>1342</v>
      </c>
    </row>
    <row r="120">
      <c r="A120" s="184" t="s">
        <v>908</v>
      </c>
      <c r="B120" s="186"/>
      <c r="C120" s="186"/>
      <c r="D120" s="186" t="s">
        <v>1340</v>
      </c>
      <c r="E120" s="184" t="s">
        <v>450</v>
      </c>
      <c r="F120" s="187" t="s">
        <v>1357</v>
      </c>
      <c r="G120" s="19" t="s">
        <v>1342</v>
      </c>
    </row>
    <row r="121">
      <c r="A121" s="186" t="s">
        <v>1354</v>
      </c>
      <c r="B121" s="186"/>
      <c r="C121" s="186"/>
      <c r="D121" s="186" t="s">
        <v>1355</v>
      </c>
      <c r="E121" s="184" t="s">
        <v>450</v>
      </c>
      <c r="F121" s="187" t="s">
        <v>1357</v>
      </c>
      <c r="G121" s="19" t="s">
        <v>1342</v>
      </c>
    </row>
    <row r="122">
      <c r="A122" s="184" t="s">
        <v>910</v>
      </c>
      <c r="B122" s="188"/>
      <c r="C122" s="188"/>
      <c r="D122" s="188" t="s">
        <v>1345</v>
      </c>
      <c r="E122" s="184" t="s">
        <v>303</v>
      </c>
      <c r="F122" s="187" t="s">
        <v>1378</v>
      </c>
      <c r="G122" s="19" t="s">
        <v>1342</v>
      </c>
    </row>
    <row r="123">
      <c r="A123" s="184" t="s">
        <v>906</v>
      </c>
      <c r="B123" s="186"/>
      <c r="C123" s="186"/>
      <c r="D123" s="186" t="s">
        <v>1349</v>
      </c>
      <c r="E123" s="184" t="s">
        <v>303</v>
      </c>
      <c r="F123" s="187" t="s">
        <v>1378</v>
      </c>
      <c r="G123" s="19" t="s">
        <v>1342</v>
      </c>
    </row>
    <row r="124">
      <c r="A124" s="19" t="s">
        <v>907</v>
      </c>
      <c r="B124" s="186"/>
      <c r="C124" s="186"/>
      <c r="D124" s="186" t="s">
        <v>1349</v>
      </c>
      <c r="E124" s="184" t="s">
        <v>303</v>
      </c>
      <c r="F124" s="187" t="s">
        <v>1378</v>
      </c>
      <c r="G124" s="19" t="s">
        <v>1342</v>
      </c>
      <c r="I124" s="189"/>
      <c r="K124" s="189"/>
      <c r="L124" s="184"/>
      <c r="Q124" s="189"/>
      <c r="S124" s="189"/>
    </row>
    <row r="125">
      <c r="A125" s="184" t="s">
        <v>908</v>
      </c>
      <c r="B125" s="186"/>
      <c r="C125" s="186"/>
      <c r="D125" s="186" t="s">
        <v>1340</v>
      </c>
      <c r="E125" s="184" t="s">
        <v>303</v>
      </c>
      <c r="F125" s="187" t="s">
        <v>1378</v>
      </c>
      <c r="G125" s="19" t="s">
        <v>1342</v>
      </c>
    </row>
    <row r="126">
      <c r="A126" s="186" t="s">
        <v>1354</v>
      </c>
      <c r="B126" s="186"/>
      <c r="C126" s="186"/>
      <c r="D126" s="186" t="s">
        <v>1355</v>
      </c>
      <c r="E126" s="184" t="s">
        <v>303</v>
      </c>
      <c r="F126" s="187" t="s">
        <v>1378</v>
      </c>
      <c r="G126" s="19" t="s">
        <v>1342</v>
      </c>
    </row>
    <row r="127">
      <c r="A127" s="186" t="s">
        <v>1361</v>
      </c>
      <c r="B127" s="19"/>
      <c r="C127" s="19"/>
      <c r="D127" s="19" t="s">
        <v>1355</v>
      </c>
      <c r="E127" s="184" t="s">
        <v>303</v>
      </c>
      <c r="F127" s="187" t="s">
        <v>1378</v>
      </c>
      <c r="G127" s="19" t="s">
        <v>1342</v>
      </c>
    </row>
    <row r="128">
      <c r="A128" s="184" t="s">
        <v>905</v>
      </c>
      <c r="B128" s="186"/>
      <c r="C128" s="32">
        <f>COUNTIF(A:A, B128)</f>
        <v>0</v>
      </c>
      <c r="D128" s="186" t="s">
        <v>1340</v>
      </c>
      <c r="E128" s="184" t="s">
        <v>376</v>
      </c>
      <c r="F128" s="187" t="s">
        <v>1346</v>
      </c>
      <c r="G128" s="19" t="s">
        <v>1342</v>
      </c>
    </row>
    <row r="129">
      <c r="A129" s="19" t="s">
        <v>907</v>
      </c>
      <c r="B129" s="186"/>
      <c r="C129" s="186"/>
      <c r="D129" s="186" t="s">
        <v>1349</v>
      </c>
      <c r="E129" s="184" t="s">
        <v>376</v>
      </c>
      <c r="F129" s="187" t="s">
        <v>1346</v>
      </c>
      <c r="G129" s="19" t="s">
        <v>1342</v>
      </c>
      <c r="I129" s="189"/>
      <c r="K129" s="189"/>
      <c r="L129" s="184"/>
      <c r="Q129" s="189"/>
    </row>
    <row r="130">
      <c r="A130" s="186" t="s">
        <v>1354</v>
      </c>
      <c r="B130" s="186"/>
      <c r="C130" s="186"/>
      <c r="D130" s="186" t="s">
        <v>1355</v>
      </c>
      <c r="E130" s="184" t="s">
        <v>376</v>
      </c>
      <c r="F130" s="187" t="s">
        <v>1346</v>
      </c>
      <c r="G130" s="19" t="s">
        <v>1342</v>
      </c>
    </row>
    <row r="131">
      <c r="A131" s="19" t="s">
        <v>916</v>
      </c>
      <c r="B131" s="186"/>
      <c r="C131" s="186"/>
      <c r="D131" s="186" t="s">
        <v>1357</v>
      </c>
      <c r="E131" s="184" t="s">
        <v>376</v>
      </c>
      <c r="F131" s="187" t="s">
        <v>1346</v>
      </c>
      <c r="G131" s="19" t="s">
        <v>1342</v>
      </c>
    </row>
    <row r="132">
      <c r="A132" s="184" t="s">
        <v>910</v>
      </c>
      <c r="B132" s="188"/>
      <c r="C132" s="188"/>
      <c r="D132" s="188" t="s">
        <v>1345</v>
      </c>
      <c r="E132" s="184" t="s">
        <v>304</v>
      </c>
      <c r="F132" s="187" t="s">
        <v>64</v>
      </c>
      <c r="G132" s="19" t="s">
        <v>1342</v>
      </c>
    </row>
    <row r="133">
      <c r="A133" s="19" t="s">
        <v>916</v>
      </c>
      <c r="B133" s="186"/>
      <c r="C133" s="186"/>
      <c r="D133" s="186" t="s">
        <v>1357</v>
      </c>
      <c r="E133" s="184" t="s">
        <v>349</v>
      </c>
      <c r="F133" s="187" t="s">
        <v>1349</v>
      </c>
      <c r="G133" s="19" t="s">
        <v>1342</v>
      </c>
    </row>
    <row r="134">
      <c r="A134" s="186" t="s">
        <v>1361</v>
      </c>
      <c r="B134" s="19"/>
      <c r="C134" s="19"/>
      <c r="D134" s="19" t="s">
        <v>1355</v>
      </c>
      <c r="E134" s="19" t="s">
        <v>349</v>
      </c>
      <c r="F134" s="187" t="s">
        <v>1349</v>
      </c>
      <c r="G134" s="19" t="s">
        <v>1342</v>
      </c>
    </row>
    <row r="135">
      <c r="A135" s="19" t="s">
        <v>916</v>
      </c>
      <c r="B135" s="186"/>
      <c r="C135" s="186"/>
      <c r="D135" s="186" t="s">
        <v>1357</v>
      </c>
      <c r="E135" s="184" t="s">
        <v>451</v>
      </c>
      <c r="F135" s="187" t="s">
        <v>1357</v>
      </c>
      <c r="G135" s="19" t="s">
        <v>1342</v>
      </c>
    </row>
    <row r="136">
      <c r="A136" s="184" t="s">
        <v>910</v>
      </c>
      <c r="B136" s="188"/>
      <c r="C136" s="188"/>
      <c r="D136" s="188" t="s">
        <v>1345</v>
      </c>
      <c r="E136" s="184" t="s">
        <v>350</v>
      </c>
      <c r="F136" s="187" t="s">
        <v>1349</v>
      </c>
      <c r="G136" s="19" t="s">
        <v>1342</v>
      </c>
    </row>
    <row r="137">
      <c r="A137" s="184" t="s">
        <v>906</v>
      </c>
      <c r="B137" s="186"/>
      <c r="C137" s="186"/>
      <c r="D137" s="186" t="s">
        <v>1349</v>
      </c>
      <c r="E137" s="184" t="s">
        <v>407</v>
      </c>
      <c r="F137" s="187" t="s">
        <v>1344</v>
      </c>
      <c r="G137" s="19" t="s">
        <v>1342</v>
      </c>
    </row>
    <row r="138">
      <c r="A138" s="186" t="s">
        <v>1361</v>
      </c>
      <c r="B138" s="19"/>
      <c r="C138" s="19"/>
      <c r="D138" s="19" t="s">
        <v>1355</v>
      </c>
      <c r="E138" s="19" t="s">
        <v>407</v>
      </c>
      <c r="F138" s="187" t="s">
        <v>1344</v>
      </c>
      <c r="G138" s="19" t="s">
        <v>1342</v>
      </c>
    </row>
    <row r="139">
      <c r="A139" s="184" t="s">
        <v>910</v>
      </c>
      <c r="B139" s="188"/>
      <c r="C139" s="188"/>
      <c r="D139" s="188" t="s">
        <v>1345</v>
      </c>
      <c r="E139" s="184" t="s">
        <v>296</v>
      </c>
      <c r="F139" s="187" t="s">
        <v>1350</v>
      </c>
      <c r="G139" s="19" t="s">
        <v>1342</v>
      </c>
    </row>
    <row r="140">
      <c r="A140" s="184" t="s">
        <v>906</v>
      </c>
      <c r="B140" s="186"/>
      <c r="C140" s="186"/>
      <c r="D140" s="186" t="s">
        <v>1349</v>
      </c>
      <c r="E140" s="184" t="s">
        <v>351</v>
      </c>
      <c r="F140" s="187" t="s">
        <v>1349</v>
      </c>
      <c r="G140" s="19" t="s">
        <v>1342</v>
      </c>
      <c r="Q140" s="189"/>
    </row>
    <row r="141">
      <c r="A141" s="184" t="s">
        <v>908</v>
      </c>
      <c r="B141" s="186"/>
      <c r="C141" s="186"/>
      <c r="D141" s="186" t="s">
        <v>1340</v>
      </c>
      <c r="E141" s="184" t="s">
        <v>351</v>
      </c>
      <c r="F141" s="187" t="s">
        <v>1349</v>
      </c>
      <c r="G141" s="19" t="s">
        <v>1342</v>
      </c>
    </row>
    <row r="142">
      <c r="A142" s="184" t="s">
        <v>906</v>
      </c>
      <c r="B142" s="186"/>
      <c r="C142" s="186"/>
      <c r="D142" s="186" t="s">
        <v>1349</v>
      </c>
      <c r="E142" s="184" t="s">
        <v>408</v>
      </c>
      <c r="F142" s="187" t="s">
        <v>1344</v>
      </c>
      <c r="G142" s="19" t="s">
        <v>1342</v>
      </c>
    </row>
    <row r="143">
      <c r="A143" s="184" t="s">
        <v>906</v>
      </c>
      <c r="B143" s="186"/>
      <c r="C143" s="186"/>
      <c r="D143" s="186" t="s">
        <v>1349</v>
      </c>
      <c r="E143" s="184" t="s">
        <v>352</v>
      </c>
      <c r="F143" s="187" t="s">
        <v>1340</v>
      </c>
      <c r="G143" s="19" t="s">
        <v>1342</v>
      </c>
      <c r="Q143" s="189"/>
    </row>
    <row r="144">
      <c r="A144" s="186" t="s">
        <v>1361</v>
      </c>
      <c r="B144" s="19"/>
      <c r="C144" s="19"/>
      <c r="D144" s="19" t="s">
        <v>1355</v>
      </c>
      <c r="E144" s="19" t="s">
        <v>409</v>
      </c>
      <c r="F144" s="187" t="s">
        <v>1344</v>
      </c>
      <c r="G144" s="19" t="s">
        <v>1342</v>
      </c>
    </row>
    <row r="145">
      <c r="A145" s="184" t="s">
        <v>915</v>
      </c>
      <c r="B145" s="187"/>
      <c r="C145" s="187"/>
      <c r="D145" s="187" t="s">
        <v>1357</v>
      </c>
      <c r="E145" s="184" t="s">
        <v>297</v>
      </c>
      <c r="F145" s="187" t="s">
        <v>1350</v>
      </c>
      <c r="G145" s="19" t="s">
        <v>1342</v>
      </c>
      <c r="J145" s="184"/>
      <c r="Q145" s="189"/>
    </row>
    <row r="146">
      <c r="A146" s="184" t="s">
        <v>910</v>
      </c>
      <c r="B146" s="188"/>
      <c r="C146" s="188"/>
      <c r="D146" s="188" t="s">
        <v>1345</v>
      </c>
      <c r="E146" s="184" t="s">
        <v>297</v>
      </c>
      <c r="F146" s="187" t="s">
        <v>1350</v>
      </c>
      <c r="G146" s="19" t="s">
        <v>1342</v>
      </c>
    </row>
    <row r="147">
      <c r="A147" s="184" t="s">
        <v>904</v>
      </c>
      <c r="B147" s="186"/>
      <c r="C147" s="186"/>
      <c r="D147" s="186" t="s">
        <v>1343</v>
      </c>
      <c r="E147" s="184" t="s">
        <v>297</v>
      </c>
      <c r="F147" s="187" t="s">
        <v>1350</v>
      </c>
      <c r="G147" s="19" t="s">
        <v>1342</v>
      </c>
    </row>
    <row r="148">
      <c r="A148" s="184" t="s">
        <v>906</v>
      </c>
      <c r="B148" s="186"/>
      <c r="C148" s="186"/>
      <c r="D148" s="186" t="s">
        <v>1349</v>
      </c>
      <c r="E148" s="184" t="s">
        <v>339</v>
      </c>
      <c r="F148" s="187" t="s">
        <v>1343</v>
      </c>
      <c r="G148" s="19" t="s">
        <v>1342</v>
      </c>
    </row>
    <row r="149">
      <c r="A149" s="184" t="s">
        <v>909</v>
      </c>
      <c r="B149" s="186"/>
      <c r="C149" s="186"/>
      <c r="D149" s="186" t="s">
        <v>1366</v>
      </c>
      <c r="E149" s="184" t="s">
        <v>410</v>
      </c>
      <c r="F149" s="187" t="s">
        <v>1344</v>
      </c>
      <c r="G149" s="19" t="s">
        <v>1342</v>
      </c>
    </row>
    <row r="150">
      <c r="A150" s="184" t="s">
        <v>906</v>
      </c>
      <c r="B150" s="186"/>
      <c r="C150" s="186"/>
      <c r="D150" s="186" t="s">
        <v>1349</v>
      </c>
      <c r="E150" s="184" t="s">
        <v>324</v>
      </c>
      <c r="F150" s="187" t="s">
        <v>1379</v>
      </c>
      <c r="G150" s="19" t="s">
        <v>1342</v>
      </c>
    </row>
    <row r="151">
      <c r="A151" s="186" t="s">
        <v>1361</v>
      </c>
      <c r="B151" s="19"/>
      <c r="C151" s="19"/>
      <c r="D151" s="19" t="s">
        <v>1355</v>
      </c>
      <c r="E151" s="19" t="s">
        <v>411</v>
      </c>
      <c r="F151" s="187" t="s">
        <v>1344</v>
      </c>
      <c r="G151" s="19" t="s">
        <v>1342</v>
      </c>
    </row>
    <row r="152">
      <c r="A152" s="184" t="s">
        <v>909</v>
      </c>
      <c r="B152" s="186"/>
      <c r="C152" s="186"/>
      <c r="D152" s="186" t="s">
        <v>1366</v>
      </c>
      <c r="E152" s="184" t="s">
        <v>412</v>
      </c>
      <c r="F152" s="187" t="s">
        <v>1344</v>
      </c>
      <c r="G152" s="19" t="s">
        <v>1342</v>
      </c>
    </row>
    <row r="153">
      <c r="A153" s="184" t="s">
        <v>908</v>
      </c>
      <c r="B153" s="186"/>
      <c r="C153" s="186"/>
      <c r="D153" s="186" t="s">
        <v>1340</v>
      </c>
      <c r="E153" s="184" t="s">
        <v>377</v>
      </c>
      <c r="F153" s="187" t="s">
        <v>1346</v>
      </c>
      <c r="G153" s="19" t="s">
        <v>1342</v>
      </c>
    </row>
    <row r="154">
      <c r="A154" s="186" t="s">
        <v>1354</v>
      </c>
      <c r="B154" s="186"/>
      <c r="C154" s="186"/>
      <c r="D154" s="186" t="s">
        <v>1355</v>
      </c>
      <c r="E154" s="184" t="s">
        <v>330</v>
      </c>
      <c r="F154" s="187" t="s">
        <v>1353</v>
      </c>
      <c r="G154" s="19" t="s">
        <v>1342</v>
      </c>
    </row>
    <row r="155">
      <c r="A155" s="186" t="s">
        <v>1361</v>
      </c>
      <c r="B155" s="19"/>
      <c r="C155" s="19"/>
      <c r="D155" s="19" t="s">
        <v>1355</v>
      </c>
      <c r="E155" s="19" t="s">
        <v>413</v>
      </c>
      <c r="F155" s="187" t="s">
        <v>1344</v>
      </c>
      <c r="G155" s="19" t="s">
        <v>1342</v>
      </c>
    </row>
    <row r="156">
      <c r="A156" s="184" t="s">
        <v>910</v>
      </c>
      <c r="B156" s="188"/>
      <c r="C156" s="188"/>
      <c r="D156" s="188" t="s">
        <v>1345</v>
      </c>
      <c r="E156" s="184" t="s">
        <v>414</v>
      </c>
      <c r="F156" s="187" t="s">
        <v>1344</v>
      </c>
      <c r="G156" s="19" t="s">
        <v>1342</v>
      </c>
    </row>
    <row r="157">
      <c r="A157" s="186" t="s">
        <v>1361</v>
      </c>
      <c r="B157" s="19"/>
      <c r="C157" s="19"/>
      <c r="D157" s="19" t="s">
        <v>1355</v>
      </c>
      <c r="E157" s="19" t="s">
        <v>353</v>
      </c>
      <c r="F157" s="187" t="s">
        <v>1340</v>
      </c>
      <c r="G157" s="19" t="s">
        <v>1342</v>
      </c>
    </row>
    <row r="158">
      <c r="A158" s="186" t="s">
        <v>1361</v>
      </c>
      <c r="B158" s="19"/>
      <c r="C158" s="19"/>
      <c r="D158" s="19" t="s">
        <v>1355</v>
      </c>
      <c r="E158" s="19" t="s">
        <v>415</v>
      </c>
      <c r="F158" s="187" t="s">
        <v>1344</v>
      </c>
      <c r="G158" s="19" t="s">
        <v>1342</v>
      </c>
    </row>
    <row r="159">
      <c r="A159" s="184" t="s">
        <v>910</v>
      </c>
      <c r="B159" s="188"/>
      <c r="C159" s="188"/>
      <c r="D159" s="188" t="s">
        <v>1345</v>
      </c>
      <c r="E159" s="184" t="s">
        <v>378</v>
      </c>
      <c r="F159" s="187" t="s">
        <v>1346</v>
      </c>
      <c r="G159" s="19" t="s">
        <v>1342</v>
      </c>
    </row>
    <row r="160">
      <c r="A160" s="19" t="s">
        <v>907</v>
      </c>
      <c r="B160" s="186"/>
      <c r="C160" s="186"/>
      <c r="D160" s="186" t="s">
        <v>1349</v>
      </c>
      <c r="E160" s="184" t="s">
        <v>378</v>
      </c>
      <c r="F160" s="187" t="s">
        <v>1346</v>
      </c>
      <c r="G160" s="19" t="s">
        <v>1342</v>
      </c>
      <c r="I160" s="189"/>
      <c r="K160" s="189"/>
      <c r="L160" s="184"/>
      <c r="Q160" s="189"/>
    </row>
    <row r="161">
      <c r="A161" s="184" t="s">
        <v>911</v>
      </c>
      <c r="B161" s="19"/>
      <c r="C161" s="19"/>
      <c r="D161" s="19" t="s">
        <v>1352</v>
      </c>
      <c r="E161" s="19" t="s">
        <v>378</v>
      </c>
      <c r="F161" s="187" t="s">
        <v>1346</v>
      </c>
      <c r="G161" s="19" t="s">
        <v>1342</v>
      </c>
    </row>
    <row r="162">
      <c r="A162" s="186" t="s">
        <v>1354</v>
      </c>
      <c r="B162" s="186"/>
      <c r="C162" s="186"/>
      <c r="D162" s="186" t="s">
        <v>1355</v>
      </c>
      <c r="E162" s="184" t="s">
        <v>452</v>
      </c>
      <c r="F162" s="187" t="s">
        <v>1357</v>
      </c>
      <c r="G162" s="19" t="s">
        <v>1342</v>
      </c>
    </row>
    <row r="163">
      <c r="A163" s="186" t="s">
        <v>1361</v>
      </c>
      <c r="B163" s="19"/>
      <c r="C163" s="19"/>
      <c r="D163" s="19" t="s">
        <v>1355</v>
      </c>
      <c r="E163" s="19" t="s">
        <v>366</v>
      </c>
      <c r="F163" s="187" t="s">
        <v>1352</v>
      </c>
      <c r="G163" s="19" t="s">
        <v>1342</v>
      </c>
    </row>
    <row r="164">
      <c r="A164" s="184" t="s">
        <v>910</v>
      </c>
      <c r="B164" s="188"/>
      <c r="C164" s="188"/>
      <c r="D164" s="188" t="s">
        <v>1345</v>
      </c>
      <c r="E164" s="184" t="s">
        <v>311</v>
      </c>
      <c r="F164" s="187" t="s">
        <v>1380</v>
      </c>
      <c r="G164" s="19" t="s">
        <v>1342</v>
      </c>
    </row>
    <row r="165">
      <c r="A165" s="184" t="s">
        <v>910</v>
      </c>
      <c r="B165" s="188"/>
      <c r="C165" s="188"/>
      <c r="D165" s="188" t="s">
        <v>1345</v>
      </c>
      <c r="E165" s="184" t="s">
        <v>467</v>
      </c>
      <c r="F165" s="196" t="s">
        <v>1381</v>
      </c>
      <c r="G165" s="19" t="s">
        <v>1342</v>
      </c>
    </row>
    <row r="166">
      <c r="A166" s="184" t="s">
        <v>906</v>
      </c>
      <c r="B166" s="186"/>
      <c r="C166" s="186"/>
      <c r="D166" s="186" t="s">
        <v>1349</v>
      </c>
      <c r="E166" s="184" t="s">
        <v>467</v>
      </c>
      <c r="F166" s="196" t="s">
        <v>1381</v>
      </c>
      <c r="G166" s="19" t="s">
        <v>1342</v>
      </c>
    </row>
    <row r="167">
      <c r="A167" s="184" t="s">
        <v>910</v>
      </c>
      <c r="B167" s="188"/>
      <c r="C167" s="188"/>
      <c r="D167" s="188" t="s">
        <v>1345</v>
      </c>
      <c r="E167" s="184" t="s">
        <v>416</v>
      </c>
      <c r="F167" s="197" t="s">
        <v>1344</v>
      </c>
      <c r="G167" s="19" t="s">
        <v>1342</v>
      </c>
    </row>
    <row r="168">
      <c r="A168" s="184" t="s">
        <v>904</v>
      </c>
      <c r="B168" s="186"/>
      <c r="C168" s="186"/>
      <c r="D168" s="186" t="s">
        <v>1343</v>
      </c>
      <c r="E168" s="184" t="s">
        <v>417</v>
      </c>
      <c r="F168" s="187" t="s">
        <v>1344</v>
      </c>
      <c r="G168" s="19" t="s">
        <v>1342</v>
      </c>
    </row>
    <row r="169">
      <c r="A169" s="186" t="s">
        <v>1354</v>
      </c>
      <c r="B169" s="186"/>
      <c r="C169" s="186"/>
      <c r="D169" s="186" t="s">
        <v>1355</v>
      </c>
      <c r="E169" s="184" t="s">
        <v>298</v>
      </c>
      <c r="F169" s="187" t="s">
        <v>1350</v>
      </c>
      <c r="G169" s="19" t="s">
        <v>1342</v>
      </c>
    </row>
    <row r="170">
      <c r="A170" s="184" t="s">
        <v>911</v>
      </c>
      <c r="B170" s="19"/>
      <c r="C170" s="19"/>
      <c r="D170" s="19" t="s">
        <v>1352</v>
      </c>
      <c r="E170" s="19" t="s">
        <v>285</v>
      </c>
      <c r="F170" s="187" t="s">
        <v>1356</v>
      </c>
      <c r="G170" s="19" t="s">
        <v>1342</v>
      </c>
    </row>
    <row r="171">
      <c r="A171" s="184" t="s">
        <v>911</v>
      </c>
      <c r="B171" s="19"/>
      <c r="C171" s="19"/>
      <c r="D171" s="19" t="s">
        <v>1352</v>
      </c>
      <c r="E171" s="19" t="s">
        <v>286</v>
      </c>
      <c r="F171" s="187" t="s">
        <v>1382</v>
      </c>
      <c r="G171" s="19" t="s">
        <v>1342</v>
      </c>
    </row>
    <row r="172">
      <c r="A172" s="184" t="s">
        <v>914</v>
      </c>
      <c r="B172" s="187"/>
      <c r="C172" s="32">
        <f t="shared" ref="C172:C173" si="1">COUNTIF(A:A, B172)</f>
        <v>0</v>
      </c>
      <c r="D172" s="187" t="s">
        <v>1357</v>
      </c>
      <c r="E172" s="19" t="s">
        <v>453</v>
      </c>
      <c r="F172" s="187" t="s">
        <v>1357</v>
      </c>
      <c r="G172" s="19" t="s">
        <v>1342</v>
      </c>
    </row>
    <row r="173">
      <c r="A173" s="184" t="s">
        <v>914</v>
      </c>
      <c r="B173" s="187"/>
      <c r="C173" s="32">
        <f t="shared" si="1"/>
        <v>0</v>
      </c>
      <c r="D173" s="187" t="s">
        <v>1357</v>
      </c>
      <c r="E173" s="19" t="s">
        <v>333</v>
      </c>
      <c r="F173" s="187" t="s">
        <v>1383</v>
      </c>
      <c r="G173" s="19" t="s">
        <v>1342</v>
      </c>
    </row>
    <row r="174">
      <c r="A174" s="184" t="s">
        <v>906</v>
      </c>
      <c r="B174" s="186"/>
      <c r="C174" s="186"/>
      <c r="D174" s="186" t="s">
        <v>1349</v>
      </c>
      <c r="E174" s="184" t="s">
        <v>418</v>
      </c>
      <c r="F174" s="187" t="s">
        <v>1344</v>
      </c>
      <c r="G174" s="19" t="s">
        <v>1342</v>
      </c>
    </row>
    <row r="175">
      <c r="A175" s="184" t="s">
        <v>906</v>
      </c>
      <c r="B175" s="186"/>
      <c r="C175" s="186"/>
      <c r="D175" s="186" t="s">
        <v>1349</v>
      </c>
      <c r="E175" s="184" t="s">
        <v>419</v>
      </c>
      <c r="F175" s="187" t="s">
        <v>1344</v>
      </c>
      <c r="G175" s="19" t="s">
        <v>1342</v>
      </c>
    </row>
    <row r="176">
      <c r="A176" s="184" t="s">
        <v>910</v>
      </c>
      <c r="B176" s="188"/>
      <c r="C176" s="188"/>
      <c r="D176" s="188" t="s">
        <v>1345</v>
      </c>
      <c r="E176" s="186" t="s">
        <v>354</v>
      </c>
      <c r="F176" s="198" t="s">
        <v>1340</v>
      </c>
      <c r="G176" s="19" t="s">
        <v>1342</v>
      </c>
    </row>
    <row r="177">
      <c r="A177" s="186" t="s">
        <v>1361</v>
      </c>
      <c r="B177" s="19"/>
      <c r="C177" s="19"/>
      <c r="D177" s="19" t="s">
        <v>1355</v>
      </c>
      <c r="E177" s="19" t="s">
        <v>354</v>
      </c>
      <c r="F177" s="198" t="s">
        <v>1340</v>
      </c>
      <c r="G177" s="19" t="s">
        <v>1342</v>
      </c>
    </row>
    <row r="178">
      <c r="A178" s="19" t="s">
        <v>907</v>
      </c>
      <c r="B178" s="186"/>
      <c r="C178" s="186"/>
      <c r="D178" s="186" t="s">
        <v>1349</v>
      </c>
      <c r="E178" s="19" t="s">
        <v>355</v>
      </c>
      <c r="F178" s="187" t="s">
        <v>1372</v>
      </c>
      <c r="G178" s="19" t="s">
        <v>1342</v>
      </c>
      <c r="I178" s="189"/>
      <c r="J178" s="186"/>
      <c r="K178" s="189"/>
      <c r="L178" s="184"/>
      <c r="Q178" s="189"/>
    </row>
    <row r="179">
      <c r="A179" s="186" t="s">
        <v>1361</v>
      </c>
      <c r="B179" s="19"/>
      <c r="C179" s="19"/>
      <c r="D179" s="19" t="s">
        <v>1355</v>
      </c>
      <c r="E179" s="199" t="s">
        <v>420</v>
      </c>
      <c r="F179" s="187" t="s">
        <v>1344</v>
      </c>
      <c r="G179" s="19" t="s">
        <v>1342</v>
      </c>
    </row>
    <row r="180">
      <c r="A180" s="19" t="s">
        <v>907</v>
      </c>
      <c r="B180" s="186"/>
      <c r="C180" s="186"/>
      <c r="D180" s="186" t="s">
        <v>1349</v>
      </c>
      <c r="E180" s="19" t="s">
        <v>340</v>
      </c>
      <c r="F180" s="187" t="s">
        <v>1343</v>
      </c>
      <c r="G180" s="19" t="s">
        <v>1342</v>
      </c>
      <c r="I180" s="189"/>
      <c r="J180" s="186"/>
      <c r="K180" s="189"/>
      <c r="L180" s="184"/>
      <c r="Q180" s="189"/>
    </row>
    <row r="181">
      <c r="A181" s="186" t="s">
        <v>1361</v>
      </c>
      <c r="B181" s="19"/>
      <c r="C181" s="19"/>
      <c r="D181" s="19" t="s">
        <v>1355</v>
      </c>
      <c r="E181" s="19" t="s">
        <v>340</v>
      </c>
      <c r="F181" s="187" t="s">
        <v>1343</v>
      </c>
      <c r="G181" s="19" t="s">
        <v>1342</v>
      </c>
    </row>
    <row r="182">
      <c r="A182" s="186" t="s">
        <v>1361</v>
      </c>
      <c r="B182" s="19"/>
      <c r="C182" s="19"/>
      <c r="D182" s="19" t="s">
        <v>1355</v>
      </c>
      <c r="E182" s="19" t="s">
        <v>421</v>
      </c>
      <c r="F182" s="187" t="s">
        <v>1344</v>
      </c>
      <c r="G182" s="19" t="s">
        <v>1342</v>
      </c>
    </row>
    <row r="183">
      <c r="A183" s="186" t="s">
        <v>1354</v>
      </c>
      <c r="B183" s="186"/>
      <c r="C183" s="186"/>
      <c r="D183" s="186" t="s">
        <v>1355</v>
      </c>
      <c r="E183" s="184" t="s">
        <v>454</v>
      </c>
      <c r="F183" s="187" t="s">
        <v>1357</v>
      </c>
      <c r="G183" s="19" t="s">
        <v>1342</v>
      </c>
    </row>
    <row r="184">
      <c r="A184" s="184" t="s">
        <v>910</v>
      </c>
      <c r="B184" s="188"/>
      <c r="C184" s="188"/>
      <c r="D184" s="188" t="s">
        <v>1345</v>
      </c>
      <c r="E184" s="184" t="s">
        <v>422</v>
      </c>
      <c r="F184" s="187" t="s">
        <v>1344</v>
      </c>
      <c r="G184" s="19" t="s">
        <v>1342</v>
      </c>
    </row>
    <row r="185">
      <c r="A185" s="184" t="s">
        <v>906</v>
      </c>
      <c r="B185" s="186"/>
      <c r="C185" s="186"/>
      <c r="D185" s="186" t="s">
        <v>1349</v>
      </c>
      <c r="E185" s="184" t="s">
        <v>422</v>
      </c>
      <c r="F185" s="187" t="s">
        <v>1344</v>
      </c>
      <c r="G185" s="19" t="s">
        <v>1342</v>
      </c>
    </row>
    <row r="186">
      <c r="A186" s="19" t="s">
        <v>907</v>
      </c>
      <c r="B186" s="186"/>
      <c r="C186" s="186"/>
      <c r="D186" s="186" t="s">
        <v>1349</v>
      </c>
      <c r="E186" s="184" t="s">
        <v>422</v>
      </c>
      <c r="F186" s="187" t="s">
        <v>1344</v>
      </c>
      <c r="G186" s="19" t="s">
        <v>1342</v>
      </c>
      <c r="I186" s="189"/>
      <c r="J186" s="186"/>
      <c r="K186" s="189"/>
      <c r="L186" s="184"/>
      <c r="Q186" s="189"/>
    </row>
    <row r="187">
      <c r="A187" s="186" t="s">
        <v>1361</v>
      </c>
      <c r="B187" s="19"/>
      <c r="C187" s="19"/>
      <c r="D187" s="19" t="s">
        <v>1355</v>
      </c>
      <c r="E187" s="19" t="s">
        <v>423</v>
      </c>
      <c r="F187" s="196" t="s">
        <v>1344</v>
      </c>
      <c r="G187" s="19" t="s">
        <v>1342</v>
      </c>
    </row>
    <row r="188">
      <c r="A188" s="186" t="s">
        <v>1354</v>
      </c>
      <c r="B188" s="186"/>
      <c r="C188" s="186"/>
      <c r="D188" s="186" t="s">
        <v>1355</v>
      </c>
      <c r="E188" s="184" t="s">
        <v>331</v>
      </c>
      <c r="F188" s="196" t="s">
        <v>1353</v>
      </c>
      <c r="G188" s="19" t="s">
        <v>1342</v>
      </c>
    </row>
    <row r="189">
      <c r="A189" s="19" t="s">
        <v>907</v>
      </c>
      <c r="B189" s="186"/>
      <c r="C189" s="186"/>
      <c r="D189" s="186" t="s">
        <v>1349</v>
      </c>
      <c r="E189" s="19" t="s">
        <v>455</v>
      </c>
      <c r="F189" s="196" t="s">
        <v>1357</v>
      </c>
      <c r="G189" s="19" t="s">
        <v>1342</v>
      </c>
      <c r="I189" s="189"/>
      <c r="J189" s="186"/>
      <c r="K189" s="189"/>
      <c r="L189" s="184"/>
      <c r="Q189" s="189"/>
    </row>
    <row r="190">
      <c r="A190" s="184" t="s">
        <v>910</v>
      </c>
      <c r="B190" s="188"/>
      <c r="C190" s="188"/>
      <c r="D190" s="188" t="s">
        <v>1345</v>
      </c>
      <c r="E190" s="184" t="s">
        <v>424</v>
      </c>
      <c r="F190" s="187" t="s">
        <v>1344</v>
      </c>
      <c r="G190" s="19" t="s">
        <v>1342</v>
      </c>
    </row>
    <row r="191">
      <c r="A191" s="19" t="s">
        <v>907</v>
      </c>
      <c r="B191" s="186"/>
      <c r="C191" s="186"/>
      <c r="D191" s="186" t="s">
        <v>1349</v>
      </c>
      <c r="E191" s="184" t="s">
        <v>424</v>
      </c>
      <c r="F191" s="187" t="s">
        <v>1344</v>
      </c>
      <c r="G191" s="19" t="s">
        <v>1342</v>
      </c>
      <c r="I191" s="189"/>
      <c r="J191" s="186"/>
      <c r="K191" s="189"/>
      <c r="L191" s="184"/>
      <c r="Q191" s="189"/>
    </row>
    <row r="192">
      <c r="A192" s="184" t="s">
        <v>908</v>
      </c>
      <c r="B192" s="186"/>
      <c r="C192" s="186"/>
      <c r="D192" s="186" t="s">
        <v>1340</v>
      </c>
      <c r="E192" s="184" t="s">
        <v>424</v>
      </c>
      <c r="F192" s="187" t="s">
        <v>1344</v>
      </c>
      <c r="G192" s="19" t="s">
        <v>1342</v>
      </c>
    </row>
    <row r="193">
      <c r="A193" s="184" t="s">
        <v>906</v>
      </c>
      <c r="B193" s="186"/>
      <c r="C193" s="186"/>
      <c r="D193" s="186" t="s">
        <v>1349</v>
      </c>
      <c r="E193" s="184" t="s">
        <v>320</v>
      </c>
      <c r="F193" s="187" t="s">
        <v>1360</v>
      </c>
      <c r="G193" s="19" t="s">
        <v>1342</v>
      </c>
    </row>
    <row r="194">
      <c r="A194" s="184" t="s">
        <v>906</v>
      </c>
      <c r="B194" s="186"/>
      <c r="C194" s="186"/>
      <c r="D194" s="186" t="s">
        <v>1349</v>
      </c>
      <c r="E194" s="184" t="s">
        <v>290</v>
      </c>
      <c r="F194" s="187" t="s">
        <v>1384</v>
      </c>
      <c r="G194" s="19" t="s">
        <v>1342</v>
      </c>
    </row>
    <row r="195">
      <c r="A195" s="186" t="s">
        <v>1354</v>
      </c>
      <c r="B195" s="186"/>
      <c r="C195" s="186"/>
      <c r="D195" s="186" t="s">
        <v>1355</v>
      </c>
      <c r="E195" s="184" t="s">
        <v>290</v>
      </c>
      <c r="F195" s="187" t="s">
        <v>1384</v>
      </c>
      <c r="G195" s="19" t="s">
        <v>1342</v>
      </c>
    </row>
    <row r="196">
      <c r="A196" s="186" t="s">
        <v>1361</v>
      </c>
      <c r="B196" s="19"/>
      <c r="C196" s="19"/>
      <c r="D196" s="19" t="s">
        <v>1355</v>
      </c>
      <c r="E196" s="19" t="s">
        <v>425</v>
      </c>
      <c r="F196" s="187" t="s">
        <v>1344</v>
      </c>
      <c r="G196" s="19" t="s">
        <v>1342</v>
      </c>
    </row>
    <row r="197">
      <c r="A197" s="186" t="s">
        <v>1361</v>
      </c>
      <c r="B197" s="19"/>
      <c r="C197" s="19"/>
      <c r="D197" s="19" t="s">
        <v>1355</v>
      </c>
      <c r="E197" s="19" t="s">
        <v>426</v>
      </c>
      <c r="F197" s="187" t="s">
        <v>1344</v>
      </c>
      <c r="G197" s="19" t="s">
        <v>1342</v>
      </c>
    </row>
    <row r="198">
      <c r="A198" s="184" t="s">
        <v>915</v>
      </c>
      <c r="B198" s="187"/>
      <c r="C198" s="187"/>
      <c r="D198" s="187" t="s">
        <v>1357</v>
      </c>
      <c r="E198" s="184" t="s">
        <v>332</v>
      </c>
      <c r="F198" s="187" t="s">
        <v>1385</v>
      </c>
      <c r="G198" s="19" t="s">
        <v>1342</v>
      </c>
      <c r="J198" s="184"/>
      <c r="Q198" s="189"/>
    </row>
    <row r="199">
      <c r="A199" s="184" t="s">
        <v>910</v>
      </c>
      <c r="B199" s="188"/>
      <c r="C199" s="188"/>
      <c r="D199" s="188" t="s">
        <v>1345</v>
      </c>
      <c r="E199" s="184" t="s">
        <v>332</v>
      </c>
      <c r="F199" s="187" t="s">
        <v>1385</v>
      </c>
      <c r="G199" s="19" t="s">
        <v>1342</v>
      </c>
    </row>
    <row r="200">
      <c r="A200" s="19" t="s">
        <v>907</v>
      </c>
      <c r="B200" s="186"/>
      <c r="C200" s="186"/>
      <c r="D200" s="186" t="s">
        <v>1349</v>
      </c>
      <c r="E200" s="184" t="s">
        <v>332</v>
      </c>
      <c r="F200" s="187" t="s">
        <v>1385</v>
      </c>
      <c r="G200" s="19" t="s">
        <v>1342</v>
      </c>
      <c r="I200" s="189"/>
      <c r="J200" s="186"/>
      <c r="K200" s="189"/>
      <c r="L200" s="184"/>
      <c r="Q200" s="189"/>
    </row>
    <row r="201">
      <c r="A201" s="184" t="s">
        <v>904</v>
      </c>
      <c r="B201" s="186"/>
      <c r="C201" s="186"/>
      <c r="D201" s="186" t="s">
        <v>1343</v>
      </c>
      <c r="E201" s="184" t="s">
        <v>332</v>
      </c>
      <c r="F201" s="187" t="s">
        <v>1385</v>
      </c>
      <c r="G201" s="19" t="s">
        <v>1342</v>
      </c>
    </row>
    <row r="202">
      <c r="A202" s="184" t="s">
        <v>905</v>
      </c>
      <c r="B202" s="186"/>
      <c r="C202" s="32">
        <f>COUNTIF(A:A, B202)</f>
        <v>0</v>
      </c>
      <c r="D202" s="186" t="s">
        <v>1340</v>
      </c>
      <c r="E202" s="184" t="s">
        <v>299</v>
      </c>
      <c r="F202" s="187" t="s">
        <v>1350</v>
      </c>
      <c r="G202" s="19" t="s">
        <v>1342</v>
      </c>
    </row>
    <row r="203">
      <c r="A203" s="186" t="s">
        <v>1361</v>
      </c>
      <c r="B203" s="19"/>
      <c r="C203" s="19"/>
      <c r="D203" s="19" t="s">
        <v>1355</v>
      </c>
      <c r="E203" s="19" t="s">
        <v>427</v>
      </c>
      <c r="F203" s="187" t="s">
        <v>1344</v>
      </c>
      <c r="G203" s="19" t="s">
        <v>1342</v>
      </c>
    </row>
    <row r="204">
      <c r="A204" s="184" t="s">
        <v>906</v>
      </c>
      <c r="B204" s="186"/>
      <c r="C204" s="186"/>
      <c r="D204" s="186" t="s">
        <v>1349</v>
      </c>
      <c r="E204" s="184" t="s">
        <v>388</v>
      </c>
      <c r="F204" s="187" t="s">
        <v>1386</v>
      </c>
      <c r="G204" s="19" t="s">
        <v>1342</v>
      </c>
      <c r="Q204" s="189"/>
    </row>
    <row r="205">
      <c r="A205" s="186" t="s">
        <v>1354</v>
      </c>
      <c r="B205" s="186"/>
      <c r="C205" s="186"/>
      <c r="D205" s="186" t="s">
        <v>1355</v>
      </c>
      <c r="E205" s="184" t="s">
        <v>388</v>
      </c>
      <c r="F205" s="187" t="s">
        <v>1386</v>
      </c>
      <c r="G205" s="19" t="s">
        <v>1342</v>
      </c>
    </row>
    <row r="206">
      <c r="A206" s="186" t="s">
        <v>1354</v>
      </c>
      <c r="B206" s="186"/>
      <c r="C206" s="186"/>
      <c r="D206" s="186" t="s">
        <v>1355</v>
      </c>
      <c r="E206" s="184" t="s">
        <v>341</v>
      </c>
      <c r="F206" s="187" t="s">
        <v>1387</v>
      </c>
      <c r="G206" s="19" t="s">
        <v>1342</v>
      </c>
    </row>
    <row r="207">
      <c r="A207" s="186" t="s">
        <v>1361</v>
      </c>
      <c r="B207" s="19"/>
      <c r="C207" s="19"/>
      <c r="D207" s="19" t="s">
        <v>1355</v>
      </c>
      <c r="E207" s="19" t="s">
        <v>428</v>
      </c>
      <c r="F207" s="187" t="s">
        <v>1344</v>
      </c>
      <c r="G207" s="19" t="s">
        <v>1342</v>
      </c>
    </row>
    <row r="208">
      <c r="A208" s="186" t="s">
        <v>1361</v>
      </c>
      <c r="B208" s="19"/>
      <c r="C208" s="19"/>
      <c r="D208" s="19" t="s">
        <v>1355</v>
      </c>
      <c r="E208" s="19" t="s">
        <v>429</v>
      </c>
      <c r="F208" s="187" t="s">
        <v>1344</v>
      </c>
      <c r="G208" s="19" t="s">
        <v>1342</v>
      </c>
    </row>
    <row r="209">
      <c r="A209" s="186" t="s">
        <v>1361</v>
      </c>
      <c r="B209" s="19"/>
      <c r="C209" s="19"/>
      <c r="D209" s="19" t="s">
        <v>1355</v>
      </c>
      <c r="E209" s="19" t="s">
        <v>430</v>
      </c>
      <c r="F209" s="187" t="s">
        <v>1344</v>
      </c>
      <c r="G209" s="19" t="s">
        <v>1342</v>
      </c>
    </row>
    <row r="210">
      <c r="A210" s="184" t="s">
        <v>904</v>
      </c>
      <c r="B210" s="186"/>
      <c r="C210" s="186"/>
      <c r="D210" s="186" t="s">
        <v>1343</v>
      </c>
      <c r="E210" s="184" t="s">
        <v>431</v>
      </c>
      <c r="F210" s="187" t="s">
        <v>1344</v>
      </c>
      <c r="G210" s="19" t="s">
        <v>1342</v>
      </c>
    </row>
    <row r="211">
      <c r="A211" s="19" t="s">
        <v>907</v>
      </c>
      <c r="B211" s="186"/>
      <c r="C211" s="186"/>
      <c r="D211" s="186" t="s">
        <v>1349</v>
      </c>
      <c r="E211" s="19" t="s">
        <v>432</v>
      </c>
      <c r="F211" s="187" t="s">
        <v>1344</v>
      </c>
      <c r="G211" s="19" t="s">
        <v>1342</v>
      </c>
      <c r="I211" s="189"/>
      <c r="J211" s="186"/>
      <c r="K211" s="189"/>
      <c r="L211" s="184"/>
      <c r="Q211" s="189"/>
    </row>
    <row r="212">
      <c r="A212" s="184" t="s">
        <v>906</v>
      </c>
      <c r="B212" s="186"/>
      <c r="C212" s="186"/>
      <c r="D212" s="186" t="s">
        <v>1349</v>
      </c>
      <c r="E212" s="184" t="s">
        <v>456</v>
      </c>
      <c r="F212" s="187" t="s">
        <v>1357</v>
      </c>
      <c r="G212" s="19" t="s">
        <v>1342</v>
      </c>
    </row>
    <row r="213">
      <c r="A213" s="184" t="s">
        <v>908</v>
      </c>
      <c r="B213" s="186"/>
      <c r="C213" s="186"/>
      <c r="D213" s="186" t="s">
        <v>1340</v>
      </c>
      <c r="E213" s="184" t="s">
        <v>456</v>
      </c>
      <c r="F213" s="187" t="s">
        <v>1357</v>
      </c>
      <c r="G213" s="19" t="s">
        <v>1342</v>
      </c>
    </row>
    <row r="214">
      <c r="A214" s="186" t="s">
        <v>1354</v>
      </c>
      <c r="B214" s="186"/>
      <c r="C214" s="186"/>
      <c r="D214" s="186" t="s">
        <v>1355</v>
      </c>
      <c r="E214" s="184" t="s">
        <v>456</v>
      </c>
      <c r="F214" s="187" t="s">
        <v>1357</v>
      </c>
      <c r="G214" s="19" t="s">
        <v>1342</v>
      </c>
    </row>
    <row r="215">
      <c r="A215" s="186" t="s">
        <v>1361</v>
      </c>
      <c r="B215" s="19"/>
      <c r="C215" s="19"/>
      <c r="D215" s="19" t="s">
        <v>1355</v>
      </c>
      <c r="E215" s="19" t="s">
        <v>433</v>
      </c>
      <c r="F215" s="187" t="s">
        <v>1344</v>
      </c>
      <c r="G215" s="19" t="s">
        <v>1342</v>
      </c>
    </row>
    <row r="216">
      <c r="A216" s="186" t="s">
        <v>1354</v>
      </c>
      <c r="B216" s="186"/>
      <c r="C216" s="186"/>
      <c r="D216" s="186" t="s">
        <v>1355</v>
      </c>
      <c r="E216" s="184" t="s">
        <v>326</v>
      </c>
      <c r="F216" s="187" t="s">
        <v>1388</v>
      </c>
      <c r="G216" s="19" t="s">
        <v>1342</v>
      </c>
    </row>
    <row r="217">
      <c r="A217" s="184" t="s">
        <v>910</v>
      </c>
      <c r="B217" s="188"/>
      <c r="C217" s="188"/>
      <c r="D217" s="188" t="s">
        <v>1345</v>
      </c>
      <c r="E217" s="184" t="s">
        <v>317</v>
      </c>
      <c r="F217" s="187" t="s">
        <v>1389</v>
      </c>
      <c r="G217" s="19" t="s">
        <v>1342</v>
      </c>
    </row>
    <row r="218">
      <c r="A218" s="19" t="s">
        <v>907</v>
      </c>
      <c r="B218" s="186"/>
      <c r="C218" s="186"/>
      <c r="D218" s="186" t="s">
        <v>1349</v>
      </c>
      <c r="E218" s="184" t="s">
        <v>317</v>
      </c>
      <c r="F218" s="187" t="s">
        <v>1389</v>
      </c>
      <c r="G218" s="19" t="s">
        <v>1342</v>
      </c>
      <c r="I218" s="189"/>
      <c r="J218" s="186"/>
      <c r="K218" s="189"/>
      <c r="L218" s="184"/>
      <c r="Q218" s="189"/>
    </row>
    <row r="219">
      <c r="A219" s="186" t="s">
        <v>1361</v>
      </c>
      <c r="B219" s="19"/>
      <c r="C219" s="19"/>
      <c r="D219" s="19" t="s">
        <v>1355</v>
      </c>
      <c r="E219" s="19" t="s">
        <v>434</v>
      </c>
      <c r="F219" s="187" t="s">
        <v>1344</v>
      </c>
      <c r="G219" s="19" t="s">
        <v>1342</v>
      </c>
    </row>
    <row r="220">
      <c r="A220" s="184" t="s">
        <v>910</v>
      </c>
      <c r="B220" s="188"/>
      <c r="C220" s="188"/>
      <c r="D220" s="188" t="s">
        <v>1345</v>
      </c>
      <c r="E220" s="184" t="s">
        <v>379</v>
      </c>
      <c r="F220" s="196" t="s">
        <v>1346</v>
      </c>
      <c r="G220" s="19" t="s">
        <v>1342</v>
      </c>
    </row>
    <row r="221">
      <c r="A221" s="19" t="s">
        <v>907</v>
      </c>
      <c r="B221" s="186"/>
      <c r="C221" s="186"/>
      <c r="D221" s="186" t="s">
        <v>1349</v>
      </c>
      <c r="E221" s="184" t="s">
        <v>379</v>
      </c>
      <c r="F221" s="196" t="s">
        <v>1346</v>
      </c>
      <c r="G221" s="19" t="s">
        <v>1342</v>
      </c>
      <c r="I221" s="189"/>
      <c r="J221" s="186"/>
      <c r="K221" s="189"/>
      <c r="L221" s="184"/>
      <c r="Q221" s="189"/>
    </row>
    <row r="222">
      <c r="A222" s="184" t="s">
        <v>910</v>
      </c>
      <c r="B222" s="188"/>
      <c r="C222" s="188"/>
      <c r="D222" s="188" t="s">
        <v>1345</v>
      </c>
      <c r="E222" s="184" t="s">
        <v>435</v>
      </c>
      <c r="F222" s="197" t="s">
        <v>1344</v>
      </c>
      <c r="G222" s="19" t="s">
        <v>1342</v>
      </c>
    </row>
    <row r="223">
      <c r="A223" s="19" t="s">
        <v>907</v>
      </c>
      <c r="B223" s="186"/>
      <c r="C223" s="186"/>
      <c r="D223" s="186" t="s">
        <v>1349</v>
      </c>
      <c r="E223" s="19" t="s">
        <v>436</v>
      </c>
      <c r="F223" s="187" t="s">
        <v>1344</v>
      </c>
      <c r="G223" s="19" t="s">
        <v>1342</v>
      </c>
      <c r="I223" s="189"/>
      <c r="J223" s="186"/>
      <c r="K223" s="189"/>
      <c r="L223" s="184"/>
      <c r="Q223" s="189"/>
    </row>
    <row r="224">
      <c r="A224" s="184" t="s">
        <v>908</v>
      </c>
      <c r="B224" s="186"/>
      <c r="C224" s="186"/>
      <c r="D224" s="186" t="s">
        <v>1340</v>
      </c>
      <c r="E224" s="17" t="s">
        <v>380</v>
      </c>
      <c r="F224" s="187" t="s">
        <v>1346</v>
      </c>
      <c r="G224" s="19" t="s">
        <v>1342</v>
      </c>
    </row>
    <row r="225">
      <c r="A225" s="186" t="s">
        <v>1354</v>
      </c>
      <c r="B225" s="186"/>
      <c r="C225" s="186"/>
      <c r="D225" s="186" t="s">
        <v>1355</v>
      </c>
      <c r="E225" s="186" t="s">
        <v>380</v>
      </c>
      <c r="F225" s="187" t="s">
        <v>1346</v>
      </c>
      <c r="G225" s="19" t="s">
        <v>1342</v>
      </c>
    </row>
    <row r="226">
      <c r="A226" s="184" t="s">
        <v>906</v>
      </c>
      <c r="B226" s="186"/>
      <c r="C226" s="186"/>
      <c r="D226" s="186" t="s">
        <v>1349</v>
      </c>
      <c r="E226" s="184" t="s">
        <v>457</v>
      </c>
      <c r="F226" s="187" t="s">
        <v>1357</v>
      </c>
      <c r="G226" s="19" t="s">
        <v>1342</v>
      </c>
    </row>
    <row r="227">
      <c r="A227" s="184" t="s">
        <v>908</v>
      </c>
      <c r="B227" s="186"/>
      <c r="C227" s="186"/>
      <c r="D227" s="186" t="s">
        <v>1340</v>
      </c>
      <c r="E227" s="184" t="s">
        <v>458</v>
      </c>
      <c r="F227" s="187" t="s">
        <v>1357</v>
      </c>
      <c r="G227" s="19" t="s">
        <v>1342</v>
      </c>
    </row>
    <row r="228">
      <c r="A228" s="186" t="s">
        <v>1354</v>
      </c>
      <c r="B228" s="186"/>
      <c r="C228" s="186"/>
      <c r="D228" s="186" t="s">
        <v>1355</v>
      </c>
      <c r="E228" s="184" t="s">
        <v>458</v>
      </c>
      <c r="F228" s="187" t="s">
        <v>1357</v>
      </c>
      <c r="G228" s="19" t="s">
        <v>1342</v>
      </c>
    </row>
    <row r="229">
      <c r="A229" s="186" t="s">
        <v>1354</v>
      </c>
      <c r="B229" s="186"/>
      <c r="C229" s="186"/>
      <c r="D229" s="186" t="s">
        <v>1355</v>
      </c>
      <c r="E229" s="184" t="s">
        <v>459</v>
      </c>
      <c r="F229" s="187" t="s">
        <v>1357</v>
      </c>
      <c r="G229" s="19" t="s">
        <v>1342</v>
      </c>
    </row>
    <row r="230">
      <c r="A230" s="184" t="s">
        <v>910</v>
      </c>
      <c r="B230" s="188"/>
      <c r="C230" s="188"/>
      <c r="D230" s="188" t="s">
        <v>1345</v>
      </c>
      <c r="E230" s="184" t="s">
        <v>356</v>
      </c>
      <c r="F230" s="187" t="s">
        <v>1349</v>
      </c>
      <c r="G230" s="19" t="s">
        <v>1342</v>
      </c>
    </row>
    <row r="231">
      <c r="A231" s="19" t="s">
        <v>907</v>
      </c>
      <c r="B231" s="186"/>
      <c r="C231" s="186"/>
      <c r="D231" s="186" t="s">
        <v>1349</v>
      </c>
      <c r="E231" s="184" t="s">
        <v>363</v>
      </c>
      <c r="F231" s="187" t="s">
        <v>1366</v>
      </c>
      <c r="G231" s="19" t="s">
        <v>1342</v>
      </c>
      <c r="J231" s="184"/>
      <c r="K231" s="189"/>
      <c r="L231" s="184"/>
      <c r="Q231" s="189"/>
    </row>
    <row r="232">
      <c r="A232" s="186" t="s">
        <v>1354</v>
      </c>
      <c r="B232" s="186"/>
      <c r="C232" s="186"/>
      <c r="D232" s="186" t="s">
        <v>1355</v>
      </c>
      <c r="E232" s="184" t="s">
        <v>363</v>
      </c>
      <c r="F232" s="187" t="s">
        <v>1366</v>
      </c>
      <c r="G232" s="19" t="s">
        <v>1342</v>
      </c>
    </row>
    <row r="233">
      <c r="A233" s="186" t="s">
        <v>1354</v>
      </c>
      <c r="B233" s="186"/>
      <c r="C233" s="186"/>
      <c r="D233" s="186" t="s">
        <v>1355</v>
      </c>
      <c r="E233" s="184" t="s">
        <v>357</v>
      </c>
      <c r="F233" s="187" t="s">
        <v>1349</v>
      </c>
      <c r="G233" s="19" t="s">
        <v>1342</v>
      </c>
    </row>
    <row r="234">
      <c r="A234" s="184" t="s">
        <v>914</v>
      </c>
      <c r="B234" s="187"/>
      <c r="C234" s="32">
        <f>COUNTIF(A:A, B234)</f>
        <v>0</v>
      </c>
      <c r="D234" s="187" t="s">
        <v>1357</v>
      </c>
      <c r="E234" s="200" t="s">
        <v>466</v>
      </c>
      <c r="F234" s="13"/>
      <c r="G234" s="19" t="s">
        <v>1342</v>
      </c>
    </row>
    <row r="235">
      <c r="A235" s="184" t="s">
        <v>915</v>
      </c>
      <c r="B235" s="187"/>
      <c r="C235" s="187"/>
      <c r="D235" s="187" t="s">
        <v>1357</v>
      </c>
      <c r="E235" s="200" t="s">
        <v>466</v>
      </c>
      <c r="F235" s="13"/>
      <c r="G235" s="19" t="s">
        <v>1342</v>
      </c>
      <c r="J235" s="184"/>
      <c r="Q235" s="189"/>
    </row>
    <row r="236">
      <c r="A236" s="184" t="s">
        <v>904</v>
      </c>
      <c r="B236" s="186"/>
      <c r="C236" s="186"/>
      <c r="D236" s="186" t="s">
        <v>1343</v>
      </c>
      <c r="E236" s="200" t="s">
        <v>466</v>
      </c>
      <c r="F236" s="12"/>
      <c r="G236" s="19" t="s">
        <v>1342</v>
      </c>
    </row>
    <row r="237">
      <c r="A237" s="184" t="s">
        <v>910</v>
      </c>
      <c r="B237" s="188"/>
      <c r="C237" s="188"/>
      <c r="D237" s="188" t="s">
        <v>1345</v>
      </c>
      <c r="E237" s="184" t="s">
        <v>316</v>
      </c>
      <c r="F237" s="187" t="s">
        <v>1390</v>
      </c>
      <c r="G237" s="19" t="s">
        <v>1342</v>
      </c>
    </row>
    <row r="238">
      <c r="A238" s="184" t="s">
        <v>908</v>
      </c>
      <c r="B238" s="186"/>
      <c r="C238" s="186"/>
      <c r="D238" s="186" t="s">
        <v>1340</v>
      </c>
      <c r="E238" s="184" t="s">
        <v>293</v>
      </c>
      <c r="F238" s="187" t="s">
        <v>1391</v>
      </c>
      <c r="G238" s="19" t="s">
        <v>1342</v>
      </c>
    </row>
    <row r="239">
      <c r="A239" s="184" t="s">
        <v>906</v>
      </c>
      <c r="B239" s="186"/>
      <c r="C239" s="186"/>
      <c r="D239" s="186" t="s">
        <v>1349</v>
      </c>
      <c r="E239" s="184" t="s">
        <v>367</v>
      </c>
      <c r="F239" s="187" t="s">
        <v>1392</v>
      </c>
      <c r="G239" s="19" t="s">
        <v>1342</v>
      </c>
    </row>
    <row r="240">
      <c r="A240" s="19" t="s">
        <v>907</v>
      </c>
      <c r="B240" s="186"/>
      <c r="C240" s="186"/>
      <c r="D240" s="186" t="s">
        <v>1349</v>
      </c>
      <c r="E240" s="184" t="s">
        <v>367</v>
      </c>
      <c r="F240" s="187" t="s">
        <v>1392</v>
      </c>
      <c r="G240" s="19" t="s">
        <v>1342</v>
      </c>
      <c r="J240" s="184"/>
      <c r="K240" s="189"/>
      <c r="L240" s="184"/>
      <c r="Q240" s="189"/>
    </row>
    <row r="241">
      <c r="A241" s="186" t="s">
        <v>1354</v>
      </c>
      <c r="B241" s="186"/>
      <c r="C241" s="186"/>
      <c r="D241" s="186" t="s">
        <v>1355</v>
      </c>
      <c r="E241" s="184" t="s">
        <v>367</v>
      </c>
      <c r="F241" s="187" t="s">
        <v>1392</v>
      </c>
      <c r="G241" s="19" t="s">
        <v>1342</v>
      </c>
    </row>
    <row r="242">
      <c r="A242" s="19" t="s">
        <v>916</v>
      </c>
      <c r="B242" s="186"/>
      <c r="C242" s="186"/>
      <c r="D242" s="186" t="s">
        <v>1357</v>
      </c>
      <c r="E242" s="184" t="s">
        <v>381</v>
      </c>
      <c r="F242" s="187" t="s">
        <v>1346</v>
      </c>
      <c r="G242" s="19" t="s">
        <v>1342</v>
      </c>
    </row>
    <row r="243">
      <c r="A243" s="184" t="s">
        <v>911</v>
      </c>
      <c r="B243" s="19"/>
      <c r="C243" s="19"/>
      <c r="D243" s="19" t="s">
        <v>1352</v>
      </c>
      <c r="E243" s="19" t="s">
        <v>382</v>
      </c>
      <c r="F243" s="187" t="s">
        <v>1346</v>
      </c>
      <c r="G243" s="19" t="s">
        <v>1342</v>
      </c>
    </row>
    <row r="244">
      <c r="A244" s="184" t="s">
        <v>910</v>
      </c>
      <c r="B244" s="188"/>
      <c r="C244" s="188"/>
      <c r="D244" s="188" t="s">
        <v>1345</v>
      </c>
      <c r="E244" s="184" t="s">
        <v>437</v>
      </c>
      <c r="F244" s="187" t="s">
        <v>1344</v>
      </c>
      <c r="G244" s="19" t="s">
        <v>1342</v>
      </c>
    </row>
    <row r="245">
      <c r="A245" s="19" t="s">
        <v>907</v>
      </c>
      <c r="B245" s="186"/>
      <c r="C245" s="186"/>
      <c r="D245" s="186" t="s">
        <v>1349</v>
      </c>
      <c r="E245" s="184" t="s">
        <v>358</v>
      </c>
      <c r="F245" s="187" t="s">
        <v>1340</v>
      </c>
      <c r="G245" s="19" t="s">
        <v>1342</v>
      </c>
      <c r="J245" s="184"/>
      <c r="K245" s="189"/>
      <c r="L245" s="184"/>
      <c r="Q245" s="189"/>
    </row>
    <row r="246">
      <c r="A246" s="186" t="s">
        <v>1354</v>
      </c>
      <c r="B246" s="186"/>
      <c r="C246" s="186"/>
      <c r="D246" s="186" t="s">
        <v>1355</v>
      </c>
      <c r="E246" s="184" t="s">
        <v>358</v>
      </c>
      <c r="F246" s="187" t="s">
        <v>1340</v>
      </c>
      <c r="G246" s="19" t="s">
        <v>1342</v>
      </c>
    </row>
    <row r="247">
      <c r="A247" s="184" t="s">
        <v>910</v>
      </c>
      <c r="B247" s="188"/>
      <c r="C247" s="188"/>
      <c r="D247" s="188" t="s">
        <v>1345</v>
      </c>
      <c r="E247" s="184" t="s">
        <v>292</v>
      </c>
      <c r="F247" s="187" t="s">
        <v>1371</v>
      </c>
      <c r="G247" s="19" t="s">
        <v>1342</v>
      </c>
    </row>
    <row r="248">
      <c r="A248" s="184" t="s">
        <v>915</v>
      </c>
      <c r="B248" s="187"/>
      <c r="C248" s="187"/>
      <c r="D248" s="187" t="s">
        <v>1357</v>
      </c>
      <c r="E248" s="184" t="s">
        <v>389</v>
      </c>
      <c r="F248" s="187" t="s">
        <v>1393</v>
      </c>
      <c r="G248" s="19" t="s">
        <v>1342</v>
      </c>
      <c r="J248" s="184"/>
      <c r="Q248" s="189"/>
    </row>
    <row r="249">
      <c r="A249" s="184" t="s">
        <v>910</v>
      </c>
      <c r="B249" s="188"/>
      <c r="C249" s="188"/>
      <c r="D249" s="188" t="s">
        <v>1345</v>
      </c>
      <c r="E249" s="184" t="s">
        <v>389</v>
      </c>
      <c r="F249" s="187" t="s">
        <v>1393</v>
      </c>
      <c r="G249" s="19" t="s">
        <v>1342</v>
      </c>
    </row>
    <row r="250">
      <c r="A250" s="184" t="s">
        <v>906</v>
      </c>
      <c r="B250" s="186"/>
      <c r="C250" s="186"/>
      <c r="D250" s="186" t="s">
        <v>1349</v>
      </c>
      <c r="E250" s="184" t="s">
        <v>389</v>
      </c>
      <c r="F250" s="187" t="s">
        <v>1393</v>
      </c>
      <c r="G250" s="19" t="s">
        <v>1342</v>
      </c>
    </row>
    <row r="251">
      <c r="A251" s="184" t="s">
        <v>904</v>
      </c>
      <c r="B251" s="186"/>
      <c r="C251" s="186"/>
      <c r="D251" s="186" t="s">
        <v>1343</v>
      </c>
      <c r="E251" s="184" t="s">
        <v>389</v>
      </c>
      <c r="F251" s="187" t="s">
        <v>1393</v>
      </c>
      <c r="G251" s="19" t="s">
        <v>1342</v>
      </c>
    </row>
    <row r="252">
      <c r="A252" s="19" t="s">
        <v>916</v>
      </c>
      <c r="B252" s="186"/>
      <c r="C252" s="186"/>
      <c r="D252" s="186" t="s">
        <v>1357</v>
      </c>
      <c r="E252" s="184" t="s">
        <v>389</v>
      </c>
      <c r="F252" s="187" t="s">
        <v>1393</v>
      </c>
      <c r="G252" s="19" t="s">
        <v>1342</v>
      </c>
    </row>
    <row r="253">
      <c r="A253" s="186" t="s">
        <v>1361</v>
      </c>
      <c r="B253" s="19"/>
      <c r="C253" s="19"/>
      <c r="D253" s="19" t="s">
        <v>1355</v>
      </c>
      <c r="E253" s="19" t="s">
        <v>383</v>
      </c>
      <c r="F253" s="187" t="s">
        <v>1346</v>
      </c>
      <c r="G253" s="19" t="s">
        <v>1342</v>
      </c>
    </row>
    <row r="254">
      <c r="A254" s="184" t="s">
        <v>910</v>
      </c>
      <c r="B254" s="188"/>
      <c r="C254" s="188"/>
      <c r="D254" s="188" t="s">
        <v>1345</v>
      </c>
      <c r="E254" s="184" t="s">
        <v>460</v>
      </c>
      <c r="F254" s="187" t="s">
        <v>1357</v>
      </c>
      <c r="G254" s="19" t="s">
        <v>1342</v>
      </c>
    </row>
    <row r="255">
      <c r="A255" s="19" t="s">
        <v>907</v>
      </c>
      <c r="B255" s="186"/>
      <c r="C255" s="186"/>
      <c r="D255" s="186" t="s">
        <v>1349</v>
      </c>
      <c r="E255" s="184" t="s">
        <v>460</v>
      </c>
      <c r="F255" s="187" t="s">
        <v>1357</v>
      </c>
      <c r="G255" s="19" t="s">
        <v>1342</v>
      </c>
      <c r="J255" s="184"/>
      <c r="Q255" s="189"/>
    </row>
    <row r="256">
      <c r="A256" s="19" t="s">
        <v>916</v>
      </c>
      <c r="B256" s="186"/>
      <c r="C256" s="186"/>
      <c r="D256" s="186" t="s">
        <v>1357</v>
      </c>
      <c r="E256" s="184" t="s">
        <v>359</v>
      </c>
      <c r="F256" s="187" t="s">
        <v>1349</v>
      </c>
      <c r="G256" s="19" t="s">
        <v>1342</v>
      </c>
    </row>
    <row r="257">
      <c r="A257" s="19" t="s">
        <v>907</v>
      </c>
      <c r="B257" s="186"/>
      <c r="C257" s="186"/>
      <c r="D257" s="186" t="s">
        <v>1349</v>
      </c>
      <c r="E257" s="19" t="s">
        <v>438</v>
      </c>
      <c r="F257" s="187" t="s">
        <v>1344</v>
      </c>
      <c r="G257" s="19" t="s">
        <v>1342</v>
      </c>
      <c r="J257" s="184"/>
      <c r="Q257" s="189"/>
    </row>
    <row r="258">
      <c r="A258" s="184" t="s">
        <v>910</v>
      </c>
      <c r="B258" s="188"/>
      <c r="C258" s="188"/>
      <c r="D258" s="188" t="s">
        <v>1345</v>
      </c>
      <c r="E258" s="184" t="s">
        <v>342</v>
      </c>
      <c r="F258" s="198" t="s">
        <v>1343</v>
      </c>
      <c r="G258" s="19" t="s">
        <v>1342</v>
      </c>
    </row>
    <row r="259">
      <c r="A259" s="19" t="s">
        <v>907</v>
      </c>
      <c r="B259" s="186"/>
      <c r="C259" s="186"/>
      <c r="D259" s="186" t="s">
        <v>1349</v>
      </c>
      <c r="E259" s="19" t="s">
        <v>342</v>
      </c>
      <c r="F259" s="198" t="s">
        <v>1343</v>
      </c>
      <c r="G259" s="19" t="s">
        <v>1342</v>
      </c>
      <c r="J259" s="184"/>
      <c r="Q259" s="189"/>
    </row>
    <row r="260">
      <c r="A260" s="186" t="s">
        <v>1361</v>
      </c>
      <c r="B260" s="19"/>
      <c r="C260" s="19"/>
      <c r="D260" s="19" t="s">
        <v>1355</v>
      </c>
      <c r="E260" s="19" t="s">
        <v>384</v>
      </c>
      <c r="F260" s="187" t="s">
        <v>1346</v>
      </c>
      <c r="G260" s="19" t="s">
        <v>1342</v>
      </c>
    </row>
    <row r="261">
      <c r="A261" s="186" t="s">
        <v>1361</v>
      </c>
      <c r="B261" s="19"/>
      <c r="C261" s="19"/>
      <c r="D261" s="19" t="s">
        <v>1355</v>
      </c>
      <c r="E261" s="19" t="s">
        <v>439</v>
      </c>
      <c r="F261" s="187" t="s">
        <v>1344</v>
      </c>
      <c r="G261" s="19" t="s">
        <v>1342</v>
      </c>
    </row>
    <row r="262">
      <c r="A262" s="184" t="s">
        <v>910</v>
      </c>
      <c r="B262" s="188"/>
      <c r="C262" s="188"/>
      <c r="D262" s="188" t="s">
        <v>1345</v>
      </c>
      <c r="E262" s="184" t="s">
        <v>287</v>
      </c>
      <c r="F262" s="187" t="s">
        <v>1356</v>
      </c>
      <c r="G262" s="19" t="s">
        <v>1342</v>
      </c>
    </row>
    <row r="263">
      <c r="A263" s="186" t="s">
        <v>1361</v>
      </c>
      <c r="B263" s="19"/>
      <c r="C263" s="19"/>
      <c r="D263" s="19" t="s">
        <v>1355</v>
      </c>
      <c r="E263" s="19" t="s">
        <v>313</v>
      </c>
      <c r="F263" s="187" t="s">
        <v>1375</v>
      </c>
      <c r="G263" s="19" t="s">
        <v>1342</v>
      </c>
    </row>
    <row r="264">
      <c r="A264" s="184" t="s">
        <v>905</v>
      </c>
      <c r="B264" s="186"/>
      <c r="C264" s="32">
        <f>COUNTIF(A:A, B264)</f>
        <v>0</v>
      </c>
      <c r="D264" s="186" t="s">
        <v>1340</v>
      </c>
      <c r="E264" s="184" t="s">
        <v>461</v>
      </c>
      <c r="F264" s="187" t="s">
        <v>1357</v>
      </c>
      <c r="G264" s="19" t="s">
        <v>1342</v>
      </c>
    </row>
    <row r="265">
      <c r="A265" s="19" t="s">
        <v>907</v>
      </c>
      <c r="B265" s="186"/>
      <c r="C265" s="186"/>
      <c r="D265" s="186" t="s">
        <v>1349</v>
      </c>
      <c r="E265" s="184" t="s">
        <v>461</v>
      </c>
      <c r="F265" s="187" t="s">
        <v>1357</v>
      </c>
      <c r="G265" s="19" t="s">
        <v>1342</v>
      </c>
      <c r="J265" s="184"/>
      <c r="Q265" s="189"/>
    </row>
    <row r="266">
      <c r="A266" s="186" t="s">
        <v>1354</v>
      </c>
      <c r="B266" s="186"/>
      <c r="C266" s="186"/>
      <c r="D266" s="186" t="s">
        <v>1355</v>
      </c>
      <c r="E266" s="184" t="s">
        <v>461</v>
      </c>
      <c r="F266" s="187" t="s">
        <v>1357</v>
      </c>
      <c r="G266" s="19" t="s">
        <v>1342</v>
      </c>
    </row>
    <row r="267">
      <c r="A267" s="19" t="s">
        <v>916</v>
      </c>
      <c r="B267" s="186"/>
      <c r="C267" s="186"/>
      <c r="D267" s="186" t="s">
        <v>1357</v>
      </c>
      <c r="E267" s="184" t="s">
        <v>461</v>
      </c>
      <c r="F267" s="187" t="s">
        <v>1357</v>
      </c>
      <c r="G267" s="19" t="s">
        <v>1342</v>
      </c>
    </row>
    <row r="268">
      <c r="A268" s="186" t="s">
        <v>1361</v>
      </c>
      <c r="B268" s="19"/>
      <c r="C268" s="19"/>
      <c r="D268" s="19" t="s">
        <v>1355</v>
      </c>
      <c r="E268" s="184" t="s">
        <v>461</v>
      </c>
      <c r="F268" s="187" t="s">
        <v>1357</v>
      </c>
      <c r="G268" s="19" t="s">
        <v>1342</v>
      </c>
    </row>
    <row r="269">
      <c r="A269" s="184" t="s">
        <v>904</v>
      </c>
      <c r="B269" s="186"/>
      <c r="C269" s="186"/>
      <c r="D269" s="186" t="s">
        <v>1343</v>
      </c>
      <c r="E269" s="184" t="s">
        <v>440</v>
      </c>
      <c r="F269" s="187" t="s">
        <v>1344</v>
      </c>
      <c r="G269" s="19" t="s">
        <v>1342</v>
      </c>
    </row>
    <row r="270">
      <c r="A270" s="186" t="s">
        <v>1354</v>
      </c>
      <c r="B270" s="186"/>
      <c r="C270" s="186"/>
      <c r="D270" s="186" t="s">
        <v>1355</v>
      </c>
      <c r="E270" s="184" t="s">
        <v>288</v>
      </c>
      <c r="F270" s="187" t="s">
        <v>1394</v>
      </c>
      <c r="G270" s="19" t="s">
        <v>1342</v>
      </c>
    </row>
    <row r="271">
      <c r="A271" s="186" t="s">
        <v>1361</v>
      </c>
      <c r="B271" s="19"/>
      <c r="C271" s="19"/>
      <c r="D271" s="19" t="s">
        <v>1355</v>
      </c>
      <c r="E271" s="19" t="s">
        <v>322</v>
      </c>
      <c r="F271" s="187" t="s">
        <v>121</v>
      </c>
      <c r="G271" s="19" t="s">
        <v>1342</v>
      </c>
    </row>
    <row r="272">
      <c r="A272" s="186" t="s">
        <v>1361</v>
      </c>
      <c r="B272" s="19"/>
      <c r="C272" s="19"/>
      <c r="D272" s="19" t="s">
        <v>1355</v>
      </c>
      <c r="E272" s="19" t="s">
        <v>442</v>
      </c>
      <c r="F272" s="187" t="s">
        <v>1355</v>
      </c>
      <c r="G272" s="19" t="s">
        <v>1342</v>
      </c>
    </row>
    <row r="273">
      <c r="A273" s="184" t="s">
        <v>910</v>
      </c>
      <c r="B273" s="188"/>
      <c r="C273" s="188"/>
      <c r="D273" s="188" t="s">
        <v>1345</v>
      </c>
      <c r="E273" s="184" t="s">
        <v>302</v>
      </c>
      <c r="F273" s="187" t="s">
        <v>1358</v>
      </c>
      <c r="G273" s="19" t="s">
        <v>1342</v>
      </c>
    </row>
    <row r="274">
      <c r="A274" s="186" t="s">
        <v>1361</v>
      </c>
      <c r="B274" s="19"/>
      <c r="C274" s="19"/>
      <c r="D274" s="19" t="s">
        <v>1355</v>
      </c>
      <c r="E274" s="19" t="s">
        <v>323</v>
      </c>
      <c r="F274" s="187" t="s">
        <v>121</v>
      </c>
      <c r="G274" s="19" t="s">
        <v>1342</v>
      </c>
    </row>
    <row r="275">
      <c r="A275" s="184" t="s">
        <v>911</v>
      </c>
      <c r="B275" s="19"/>
      <c r="C275" s="19"/>
      <c r="D275" s="19" t="s">
        <v>1352</v>
      </c>
      <c r="E275" s="19" t="s">
        <v>360</v>
      </c>
      <c r="F275" s="187" t="s">
        <v>1395</v>
      </c>
      <c r="G275" s="19" t="s">
        <v>1342</v>
      </c>
    </row>
    <row r="276">
      <c r="A276" s="184" t="s">
        <v>908</v>
      </c>
      <c r="B276" s="186"/>
      <c r="C276" s="186"/>
      <c r="D276" s="186" t="s">
        <v>1340</v>
      </c>
      <c r="E276" s="184" t="s">
        <v>360</v>
      </c>
      <c r="F276" s="187" t="s">
        <v>1395</v>
      </c>
      <c r="G276" s="19" t="s">
        <v>1342</v>
      </c>
    </row>
    <row r="277">
      <c r="A277" s="19" t="s">
        <v>907</v>
      </c>
      <c r="B277" s="186"/>
      <c r="C277" s="186"/>
      <c r="D277" s="186" t="s">
        <v>1349</v>
      </c>
      <c r="E277" s="184" t="s">
        <v>462</v>
      </c>
      <c r="F277" s="187" t="s">
        <v>1357</v>
      </c>
      <c r="G277" s="19" t="s">
        <v>1342</v>
      </c>
      <c r="J277" s="184"/>
      <c r="Q277" s="189"/>
    </row>
    <row r="278">
      <c r="A278" s="184" t="s">
        <v>908</v>
      </c>
      <c r="B278" s="186"/>
      <c r="C278" s="186"/>
      <c r="D278" s="186" t="s">
        <v>1340</v>
      </c>
      <c r="E278" s="184" t="s">
        <v>462</v>
      </c>
      <c r="F278" s="187" t="s">
        <v>1357</v>
      </c>
      <c r="G278" s="19" t="s">
        <v>1342</v>
      </c>
    </row>
    <row r="279">
      <c r="A279" s="186" t="s">
        <v>1354</v>
      </c>
      <c r="B279" s="186"/>
      <c r="C279" s="186"/>
      <c r="D279" s="186" t="s">
        <v>1355</v>
      </c>
      <c r="E279" s="184" t="s">
        <v>462</v>
      </c>
      <c r="F279" s="187" t="s">
        <v>1357</v>
      </c>
      <c r="G279" s="19" t="s">
        <v>1342</v>
      </c>
    </row>
    <row r="280">
      <c r="A280" s="184" t="s">
        <v>904</v>
      </c>
      <c r="B280" s="186"/>
      <c r="C280" s="186"/>
      <c r="D280" s="186" t="s">
        <v>1343</v>
      </c>
      <c r="E280" s="184" t="s">
        <v>462</v>
      </c>
      <c r="F280" s="187" t="s">
        <v>1357</v>
      </c>
      <c r="G280" s="19" t="s">
        <v>1342</v>
      </c>
    </row>
    <row r="281">
      <c r="A281" s="19" t="s">
        <v>916</v>
      </c>
      <c r="B281" s="186"/>
      <c r="C281" s="186"/>
      <c r="D281" s="186" t="s">
        <v>1357</v>
      </c>
      <c r="E281" s="184" t="s">
        <v>462</v>
      </c>
      <c r="F281" s="187" t="s">
        <v>1357</v>
      </c>
      <c r="G281" s="19" t="s">
        <v>1342</v>
      </c>
    </row>
    <row r="282">
      <c r="A282" s="184" t="s">
        <v>910</v>
      </c>
      <c r="B282" s="188"/>
      <c r="C282" s="188"/>
      <c r="D282" s="188" t="s">
        <v>1345</v>
      </c>
      <c r="E282" s="184" t="s">
        <v>368</v>
      </c>
      <c r="F282" s="187" t="s">
        <v>1396</v>
      </c>
      <c r="G282" s="19" t="s">
        <v>1342</v>
      </c>
    </row>
    <row r="283">
      <c r="A283" s="184" t="s">
        <v>908</v>
      </c>
      <c r="B283" s="186"/>
      <c r="C283" s="186"/>
      <c r="D283" s="186" t="s">
        <v>1340</v>
      </c>
      <c r="E283" s="184" t="s">
        <v>368</v>
      </c>
      <c r="F283" s="187" t="s">
        <v>1396</v>
      </c>
      <c r="G283" s="19" t="s">
        <v>1342</v>
      </c>
    </row>
    <row r="284">
      <c r="A284" s="19" t="s">
        <v>916</v>
      </c>
      <c r="B284" s="186"/>
      <c r="C284" s="186"/>
      <c r="D284" s="186" t="s">
        <v>1357</v>
      </c>
      <c r="E284" s="184" t="s">
        <v>368</v>
      </c>
      <c r="F284" s="187" t="s">
        <v>1396</v>
      </c>
      <c r="G284" s="19" t="s">
        <v>1342</v>
      </c>
    </row>
    <row r="285">
      <c r="A285" s="184" t="s">
        <v>906</v>
      </c>
      <c r="B285" s="186"/>
      <c r="C285" s="186"/>
      <c r="D285" s="186" t="s">
        <v>1349</v>
      </c>
      <c r="E285" s="184" t="s">
        <v>463</v>
      </c>
      <c r="F285" s="187" t="s">
        <v>1357</v>
      </c>
      <c r="G285" s="19" t="s">
        <v>1342</v>
      </c>
    </row>
    <row r="286">
      <c r="A286" s="19" t="s">
        <v>907</v>
      </c>
      <c r="B286" s="186"/>
      <c r="C286" s="186"/>
      <c r="D286" s="186" t="s">
        <v>1349</v>
      </c>
      <c r="E286" s="184" t="s">
        <v>463</v>
      </c>
      <c r="F286" s="187" t="s">
        <v>1357</v>
      </c>
      <c r="G286" s="19" t="s">
        <v>1342</v>
      </c>
      <c r="J286" s="184"/>
      <c r="Q286" s="189"/>
    </row>
    <row r="287">
      <c r="A287" s="19" t="s">
        <v>916</v>
      </c>
      <c r="B287" s="186"/>
      <c r="C287" s="186"/>
      <c r="D287" s="186" t="s">
        <v>1357</v>
      </c>
      <c r="E287" s="184" t="s">
        <v>463</v>
      </c>
      <c r="F287" s="187" t="s">
        <v>1357</v>
      </c>
      <c r="G287" s="19" t="s">
        <v>1342</v>
      </c>
    </row>
    <row r="288">
      <c r="A288" s="184" t="s">
        <v>909</v>
      </c>
      <c r="B288" s="186"/>
      <c r="C288" s="186"/>
      <c r="D288" s="186" t="s">
        <v>1366</v>
      </c>
      <c r="E288" s="184" t="s">
        <v>343</v>
      </c>
      <c r="F288" s="19" t="s">
        <v>1397</v>
      </c>
      <c r="G288" s="19" t="s">
        <v>1342</v>
      </c>
    </row>
    <row r="289">
      <c r="A289" s="184" t="s">
        <v>915</v>
      </c>
      <c r="B289" s="187"/>
      <c r="C289" s="187"/>
      <c r="D289" s="187" t="s">
        <v>1357</v>
      </c>
      <c r="E289" s="184" t="s">
        <v>385</v>
      </c>
      <c r="F289" s="187" t="s">
        <v>1346</v>
      </c>
      <c r="G289" s="19" t="s">
        <v>1342</v>
      </c>
      <c r="J289" s="184"/>
      <c r="Q289" s="189"/>
    </row>
    <row r="290">
      <c r="A290" s="184" t="s">
        <v>904</v>
      </c>
      <c r="B290" s="186"/>
      <c r="C290" s="186"/>
      <c r="D290" s="186" t="s">
        <v>1343</v>
      </c>
      <c r="E290" s="184" t="s">
        <v>385</v>
      </c>
      <c r="F290" s="187" t="s">
        <v>1346</v>
      </c>
      <c r="G290" s="19" t="s">
        <v>1342</v>
      </c>
    </row>
    <row r="291">
      <c r="A291" s="184" t="s">
        <v>911</v>
      </c>
      <c r="B291" s="19"/>
      <c r="C291" s="19"/>
      <c r="D291" s="19" t="s">
        <v>1352</v>
      </c>
      <c r="E291" s="19" t="s">
        <v>305</v>
      </c>
      <c r="F291" s="187" t="s">
        <v>64</v>
      </c>
      <c r="G291" s="19" t="s">
        <v>1342</v>
      </c>
    </row>
    <row r="292">
      <c r="A292" s="186" t="s">
        <v>1361</v>
      </c>
      <c r="B292" s="19"/>
      <c r="C292" s="19"/>
      <c r="D292" s="19" t="s">
        <v>1355</v>
      </c>
      <c r="E292" s="19" t="s">
        <v>305</v>
      </c>
      <c r="F292" s="187" t="s">
        <v>64</v>
      </c>
      <c r="G292" s="19" t="s">
        <v>1342</v>
      </c>
    </row>
    <row r="293">
      <c r="A293" s="184" t="s">
        <v>906</v>
      </c>
      <c r="B293" s="186"/>
      <c r="C293" s="186"/>
      <c r="D293" s="186" t="s">
        <v>1349</v>
      </c>
      <c r="E293" s="184" t="s">
        <v>441</v>
      </c>
      <c r="F293" s="187" t="s">
        <v>1344</v>
      </c>
      <c r="G293" s="19" t="s">
        <v>1342</v>
      </c>
    </row>
    <row r="294">
      <c r="A294" s="184" t="s">
        <v>910</v>
      </c>
      <c r="B294" s="188"/>
      <c r="C294" s="188"/>
      <c r="D294" s="188" t="s">
        <v>1345</v>
      </c>
      <c r="E294" s="184" t="s">
        <v>464</v>
      </c>
      <c r="F294" s="187" t="s">
        <v>1357</v>
      </c>
      <c r="G294" s="19" t="s">
        <v>1342</v>
      </c>
    </row>
    <row r="295">
      <c r="A295" s="19" t="s">
        <v>907</v>
      </c>
      <c r="B295" s="186"/>
      <c r="C295" s="186"/>
      <c r="D295" s="186" t="s">
        <v>1349</v>
      </c>
      <c r="E295" s="184" t="s">
        <v>464</v>
      </c>
      <c r="F295" s="187" t="s">
        <v>1357</v>
      </c>
      <c r="G295" s="19" t="s">
        <v>1342</v>
      </c>
      <c r="J295" s="184"/>
      <c r="Q295" s="189"/>
    </row>
    <row r="296">
      <c r="A296" s="186" t="s">
        <v>1354</v>
      </c>
      <c r="B296" s="186"/>
      <c r="C296" s="186"/>
      <c r="D296" s="186" t="s">
        <v>1355</v>
      </c>
      <c r="E296" s="184" t="s">
        <v>464</v>
      </c>
      <c r="F296" s="187" t="s">
        <v>1357</v>
      </c>
      <c r="G296" s="19" t="s">
        <v>1342</v>
      </c>
    </row>
    <row r="297">
      <c r="A297" s="184" t="s">
        <v>910</v>
      </c>
      <c r="B297" s="188"/>
      <c r="C297" s="188"/>
      <c r="D297" s="188" t="s">
        <v>1345</v>
      </c>
      <c r="E297" s="184" t="s">
        <v>386</v>
      </c>
      <c r="F297" s="187" t="s">
        <v>1346</v>
      </c>
      <c r="G297" s="19" t="s">
        <v>1342</v>
      </c>
    </row>
    <row r="298">
      <c r="A298" s="19" t="s">
        <v>916</v>
      </c>
      <c r="B298" s="186"/>
      <c r="C298" s="186"/>
      <c r="D298" s="186" t="s">
        <v>1357</v>
      </c>
      <c r="E298" s="184" t="s">
        <v>386</v>
      </c>
      <c r="F298" s="187" t="s">
        <v>1346</v>
      </c>
      <c r="G298" s="19" t="s">
        <v>1342</v>
      </c>
    </row>
    <row r="299">
      <c r="A299" s="184" t="s">
        <v>905</v>
      </c>
      <c r="B299" s="186"/>
      <c r="C299" s="32">
        <f>COUNTIF(A:A, B299)</f>
        <v>0</v>
      </c>
      <c r="D299" s="186" t="s">
        <v>1340</v>
      </c>
      <c r="E299" s="184" t="s">
        <v>465</v>
      </c>
      <c r="F299" s="187" t="s">
        <v>1357</v>
      </c>
      <c r="G299" s="19" t="s">
        <v>1342</v>
      </c>
    </row>
    <row r="300">
      <c r="A300" s="186" t="s">
        <v>1361</v>
      </c>
      <c r="B300" s="19"/>
      <c r="C300" s="19"/>
      <c r="D300" s="19" t="s">
        <v>1355</v>
      </c>
      <c r="E300" s="19" t="s">
        <v>465</v>
      </c>
      <c r="F300" s="187" t="s">
        <v>1357</v>
      </c>
      <c r="G300" s="19" t="s">
        <v>1342</v>
      </c>
    </row>
  </sheetData>
  <hyperlinks>
    <hyperlink r:id="rId2" ref="E179"/>
  </hyperlinks>
  <drawing r:id="rId3"/>
  <legacy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2" width="22.88"/>
    <col customWidth="1" min="3" max="3" width="22.88"/>
    <col customWidth="1" hidden="1" min="4" max="5" width="27.75"/>
    <col customWidth="1" min="6" max="6" width="27.75"/>
    <col customWidth="1" hidden="1" min="7" max="8" width="22.88"/>
    <col customWidth="1" hidden="1" min="9" max="9" width="19.38"/>
    <col customWidth="1" hidden="1" min="10" max="10" width="17.25"/>
    <col customWidth="1" hidden="1" min="11" max="11" width="25.5"/>
    <col customWidth="1" hidden="1" min="12" max="12" width="19.38"/>
    <col customWidth="1" hidden="1" min="13" max="13" width="29.38"/>
    <col hidden="1" min="14" max="15" width="12.63"/>
    <col customWidth="1" hidden="1" min="16" max="16" width="18.38"/>
    <col hidden="1" min="17" max="19" width="12.63"/>
    <col customWidth="1" hidden="1" min="20" max="20" width="17.63"/>
    <col hidden="1" min="21" max="24" width="12.63"/>
    <col customWidth="1" hidden="1" min="25" max="25" width="29.0"/>
    <col hidden="1" min="26" max="33" width="12.63"/>
  </cols>
  <sheetData>
    <row r="1">
      <c r="A1" s="180"/>
      <c r="B1" s="180"/>
      <c r="C1" s="181"/>
      <c r="D1" s="180"/>
      <c r="E1" s="180"/>
      <c r="F1" s="180"/>
      <c r="G1" s="180" t="s">
        <v>1335</v>
      </c>
      <c r="H1" s="180"/>
      <c r="I1" s="180"/>
      <c r="J1" s="182"/>
      <c r="K1" s="182"/>
      <c r="L1" s="182"/>
      <c r="M1" s="182"/>
      <c r="N1" s="182"/>
      <c r="O1" s="182"/>
      <c r="P1" s="182"/>
      <c r="Q1" s="182"/>
      <c r="R1" s="182"/>
      <c r="S1" s="182"/>
      <c r="T1" s="182"/>
      <c r="U1" s="182"/>
      <c r="V1" s="182"/>
      <c r="W1" s="182"/>
      <c r="X1" s="182"/>
      <c r="Y1" s="182"/>
      <c r="Z1" s="182"/>
      <c r="AA1" s="182"/>
      <c r="AB1" s="182"/>
      <c r="AC1" s="182"/>
      <c r="AD1" s="182"/>
      <c r="AE1" s="182"/>
      <c r="AF1" s="182"/>
      <c r="AG1" s="182"/>
    </row>
    <row r="2">
      <c r="A2" s="180"/>
      <c r="B2" s="180"/>
      <c r="C2" s="181" t="s">
        <v>1338</v>
      </c>
      <c r="D2" s="180"/>
      <c r="E2" s="180"/>
      <c r="F2" s="180" t="s">
        <v>1337</v>
      </c>
      <c r="G2" s="183" t="s">
        <v>1336</v>
      </c>
      <c r="H2" s="180" t="s">
        <v>1337</v>
      </c>
      <c r="I2" s="180" t="s">
        <v>1339</v>
      </c>
      <c r="J2" s="182"/>
      <c r="K2" s="182"/>
      <c r="L2" s="182"/>
      <c r="M2" s="182"/>
      <c r="N2" s="182"/>
      <c r="O2" s="182"/>
      <c r="P2" s="182"/>
      <c r="Q2" s="182"/>
      <c r="R2" s="182"/>
      <c r="S2" s="182"/>
      <c r="T2" s="182"/>
      <c r="U2" s="182"/>
      <c r="V2" s="182"/>
      <c r="W2" s="182"/>
      <c r="X2" s="182"/>
      <c r="Y2" s="182"/>
      <c r="Z2" s="182"/>
      <c r="AA2" s="182"/>
      <c r="AB2" s="182"/>
      <c r="AC2" s="182"/>
      <c r="AD2" s="182"/>
      <c r="AE2" s="182"/>
      <c r="AF2" s="182"/>
      <c r="AG2" s="182"/>
    </row>
    <row r="3">
      <c r="A3" s="201"/>
      <c r="B3" s="201"/>
      <c r="C3" s="202">
        <v>45660.0</v>
      </c>
      <c r="D3" s="203">
        <f>IFERROR(__xludf.DUMMYFUNCTION("UNIQUE(C3:C1002)"),45660.0)</f>
        <v>45660</v>
      </c>
      <c r="E3" s="32">
        <f t="shared" ref="E3:E193" si="1">COUNTIF(C:C, D3)</f>
        <v>2</v>
      </c>
      <c r="F3" s="204" t="s">
        <v>1356</v>
      </c>
      <c r="G3" s="46" t="s">
        <v>910</v>
      </c>
      <c r="H3" s="201" t="s">
        <v>1345</v>
      </c>
      <c r="I3" s="7" t="s">
        <v>1342</v>
      </c>
      <c r="J3" s="10"/>
      <c r="K3" s="10"/>
      <c r="L3" s="10"/>
      <c r="M3" s="10"/>
      <c r="N3" s="10"/>
      <c r="O3" s="10"/>
      <c r="P3" s="10"/>
      <c r="Q3" s="10"/>
      <c r="R3" s="10"/>
      <c r="S3" s="10"/>
      <c r="T3" s="10"/>
      <c r="U3" s="10"/>
      <c r="V3" s="10"/>
      <c r="W3" s="10"/>
      <c r="X3" s="10"/>
      <c r="Y3" s="10"/>
      <c r="Z3" s="10"/>
      <c r="AA3" s="10"/>
      <c r="AB3" s="10"/>
      <c r="AC3" s="10"/>
      <c r="AD3" s="10"/>
      <c r="AE3" s="10"/>
      <c r="AF3" s="10"/>
      <c r="AG3" s="10"/>
    </row>
    <row r="4">
      <c r="A4" s="16"/>
      <c r="B4" s="16"/>
      <c r="C4" s="205">
        <v>45660.0</v>
      </c>
      <c r="D4" s="204" t="str">
        <f>IFERROR(__xludf.DUMMYFUNCTION("""COMPUTED_VALUE"""),"Acropolis")</f>
        <v>Acropolis</v>
      </c>
      <c r="E4" s="32">
        <f t="shared" si="1"/>
        <v>1</v>
      </c>
      <c r="F4" s="204" t="s">
        <v>1356</v>
      </c>
      <c r="G4" s="7" t="s">
        <v>907</v>
      </c>
      <c r="H4" s="16" t="s">
        <v>1349</v>
      </c>
      <c r="I4" s="7" t="s">
        <v>1342</v>
      </c>
      <c r="J4" s="10"/>
      <c r="K4" s="2"/>
      <c r="L4" s="10"/>
      <c r="M4" s="2"/>
      <c r="N4" s="46"/>
      <c r="O4" s="10"/>
      <c r="P4" s="10"/>
      <c r="Q4" s="10"/>
      <c r="R4" s="10"/>
      <c r="S4" s="2"/>
      <c r="T4" s="10"/>
      <c r="U4" s="10"/>
      <c r="V4" s="10"/>
      <c r="W4" s="10"/>
      <c r="X4" s="10"/>
      <c r="Y4" s="10"/>
      <c r="Z4" s="10"/>
      <c r="AA4" s="10"/>
      <c r="AB4" s="10"/>
      <c r="AC4" s="10"/>
      <c r="AD4" s="10"/>
      <c r="AE4" s="10"/>
      <c r="AF4" s="10"/>
      <c r="AG4" s="10"/>
    </row>
    <row r="5">
      <c r="A5" s="206"/>
      <c r="B5" s="32">
        <f>COUNTIF(G:G, A5)</f>
        <v>0</v>
      </c>
      <c r="C5" s="7" t="s">
        <v>390</v>
      </c>
      <c r="D5" s="204" t="str">
        <f>IFERROR(__xludf.DUMMYFUNCTION("""COMPUTED_VALUE"""),"Alby")</f>
        <v>Alby</v>
      </c>
      <c r="E5" s="32">
        <f t="shared" si="1"/>
        <v>2</v>
      </c>
      <c r="F5" s="204" t="s">
        <v>1344</v>
      </c>
      <c r="G5" s="46" t="s">
        <v>914</v>
      </c>
      <c r="H5" s="206" t="s">
        <v>1357</v>
      </c>
      <c r="I5" s="7" t="s">
        <v>1342</v>
      </c>
      <c r="J5" s="10"/>
      <c r="K5" s="10"/>
      <c r="L5" s="10"/>
      <c r="M5" s="10"/>
      <c r="N5" s="10"/>
      <c r="O5" s="10"/>
      <c r="P5" s="10"/>
      <c r="Q5" s="10"/>
      <c r="R5" s="10"/>
      <c r="S5" s="10"/>
      <c r="T5" s="10"/>
      <c r="U5" s="10"/>
      <c r="V5" s="10"/>
      <c r="W5" s="10"/>
      <c r="X5" s="10"/>
      <c r="Y5" s="10"/>
      <c r="Z5" s="10"/>
      <c r="AA5" s="10"/>
      <c r="AB5" s="10"/>
      <c r="AC5" s="10"/>
      <c r="AD5" s="10"/>
      <c r="AE5" s="10"/>
      <c r="AF5" s="10"/>
      <c r="AG5" s="10"/>
    </row>
    <row r="6">
      <c r="A6" s="201"/>
      <c r="B6" s="201"/>
      <c r="C6" s="46" t="s">
        <v>300</v>
      </c>
      <c r="D6" s="204" t="str">
        <f>IFERROR(__xludf.DUMMYFUNCTION("""COMPUTED_VALUE"""),"Alpen Labs")</f>
        <v>Alpen Labs</v>
      </c>
      <c r="E6" s="32">
        <f t="shared" si="1"/>
        <v>2</v>
      </c>
      <c r="F6" s="204" t="s">
        <v>1358</v>
      </c>
      <c r="G6" s="46" t="s">
        <v>910</v>
      </c>
      <c r="H6" s="201" t="s">
        <v>1345</v>
      </c>
      <c r="I6" s="7" t="s">
        <v>1342</v>
      </c>
      <c r="J6" s="10"/>
      <c r="K6" s="10"/>
      <c r="L6" s="10"/>
      <c r="M6" s="10"/>
      <c r="N6" s="10"/>
      <c r="O6" s="10"/>
      <c r="P6" s="10"/>
      <c r="Q6" s="10"/>
      <c r="R6" s="10"/>
      <c r="S6" s="10"/>
      <c r="T6" s="10"/>
      <c r="U6" s="10"/>
      <c r="V6" s="10"/>
      <c r="W6" s="10"/>
      <c r="X6" s="10"/>
      <c r="Y6" s="10"/>
      <c r="Z6" s="10"/>
      <c r="AA6" s="10"/>
      <c r="AB6" s="10"/>
      <c r="AC6" s="10"/>
      <c r="AD6" s="10"/>
      <c r="AE6" s="10"/>
      <c r="AF6" s="10"/>
      <c r="AG6" s="10"/>
    </row>
    <row r="7">
      <c r="A7" s="16"/>
      <c r="B7" s="16"/>
      <c r="C7" s="46" t="s">
        <v>300</v>
      </c>
      <c r="D7" s="204" t="str">
        <f>IFERROR(__xludf.DUMMYFUNCTION("""COMPUTED_VALUE"""),"Amber")</f>
        <v>Amber</v>
      </c>
      <c r="E7" s="32">
        <f t="shared" si="1"/>
        <v>2</v>
      </c>
      <c r="F7" s="204" t="s">
        <v>1358</v>
      </c>
      <c r="G7" s="46" t="s">
        <v>906</v>
      </c>
      <c r="H7" s="16" t="s">
        <v>1349</v>
      </c>
      <c r="I7" s="7" t="s">
        <v>1342</v>
      </c>
      <c r="J7" s="10"/>
      <c r="K7" s="10"/>
      <c r="L7" s="10"/>
      <c r="M7" s="10"/>
      <c r="N7" s="10"/>
      <c r="O7" s="10"/>
      <c r="P7" s="10"/>
      <c r="Q7" s="10"/>
      <c r="R7" s="10"/>
      <c r="S7" s="2"/>
      <c r="T7" s="10"/>
      <c r="U7" s="10"/>
      <c r="V7" s="10"/>
      <c r="W7" s="10"/>
      <c r="X7" s="10"/>
      <c r="Y7" s="10"/>
      <c r="Z7" s="10"/>
      <c r="AA7" s="10"/>
      <c r="AB7" s="10"/>
      <c r="AC7" s="10"/>
      <c r="AD7" s="10"/>
      <c r="AE7" s="10"/>
      <c r="AF7" s="10"/>
      <c r="AG7" s="10"/>
    </row>
    <row r="8">
      <c r="A8" s="16"/>
      <c r="B8" s="16"/>
      <c r="C8" s="46" t="s">
        <v>369</v>
      </c>
      <c r="D8" s="204" t="str">
        <f>IFERROR(__xludf.DUMMYFUNCTION("""COMPUTED_VALUE"""),"Amboss Technologies")</f>
        <v>Amboss Technologies</v>
      </c>
      <c r="E8" s="32">
        <f t="shared" si="1"/>
        <v>2</v>
      </c>
      <c r="F8" s="204" t="s">
        <v>1346</v>
      </c>
      <c r="G8" s="46" t="s">
        <v>906</v>
      </c>
      <c r="H8" s="16" t="s">
        <v>1349</v>
      </c>
      <c r="I8" s="7" t="s">
        <v>1342</v>
      </c>
      <c r="J8" s="10"/>
      <c r="K8" s="10"/>
      <c r="L8" s="10"/>
      <c r="M8" s="10"/>
      <c r="N8" s="10"/>
      <c r="O8" s="10"/>
      <c r="P8" s="10"/>
      <c r="Q8" s="10"/>
      <c r="R8" s="10"/>
      <c r="S8" s="10"/>
      <c r="T8" s="10"/>
      <c r="U8" s="10"/>
      <c r="V8" s="10"/>
      <c r="W8" s="10"/>
      <c r="X8" s="10"/>
      <c r="Y8" s="10"/>
      <c r="Z8" s="10"/>
      <c r="AA8" s="10"/>
      <c r="AB8" s="10"/>
      <c r="AC8" s="10"/>
      <c r="AD8" s="10"/>
      <c r="AE8" s="10"/>
      <c r="AF8" s="10"/>
      <c r="AG8" s="10"/>
    </row>
    <row r="9">
      <c r="A9" s="16"/>
      <c r="B9" s="16"/>
      <c r="C9" s="46" t="s">
        <v>369</v>
      </c>
      <c r="D9" s="204" t="str">
        <f>IFERROR(__xludf.DUMMYFUNCTION("""COMPUTED_VALUE"""),"Amihan")</f>
        <v>Amihan</v>
      </c>
      <c r="E9" s="32">
        <f t="shared" si="1"/>
        <v>1</v>
      </c>
      <c r="F9" s="204" t="s">
        <v>1346</v>
      </c>
      <c r="G9" s="46" t="s">
        <v>908</v>
      </c>
      <c r="H9" s="16" t="s">
        <v>1340</v>
      </c>
      <c r="I9" s="7" t="s">
        <v>1342</v>
      </c>
      <c r="J9" s="10"/>
      <c r="K9" s="10"/>
      <c r="L9" s="10"/>
      <c r="M9" s="10"/>
      <c r="N9" s="10"/>
      <c r="O9" s="10"/>
      <c r="P9" s="10"/>
      <c r="Q9" s="10"/>
      <c r="R9" s="10"/>
      <c r="S9" s="10"/>
      <c r="T9" s="10"/>
      <c r="U9" s="10"/>
      <c r="V9" s="10"/>
      <c r="W9" s="10"/>
      <c r="X9" s="10"/>
      <c r="Y9" s="10"/>
      <c r="Z9" s="10"/>
      <c r="AA9" s="10"/>
      <c r="AB9" s="10"/>
      <c r="AC9" s="10"/>
      <c r="AD9" s="10"/>
      <c r="AE9" s="10"/>
      <c r="AF9" s="10"/>
      <c r="AG9" s="10"/>
    </row>
    <row r="10">
      <c r="A10" s="201"/>
      <c r="B10" s="201"/>
      <c r="C10" s="46" t="s">
        <v>278</v>
      </c>
      <c r="D10" s="206" t="str">
        <f>IFERROR(__xludf.DUMMYFUNCTION("""COMPUTED_VALUE"""),"AnchorWatch")</f>
        <v>AnchorWatch</v>
      </c>
      <c r="E10" s="32">
        <f t="shared" si="1"/>
        <v>3</v>
      </c>
      <c r="F10" s="206" t="s">
        <v>1359</v>
      </c>
      <c r="G10" s="46" t="s">
        <v>910</v>
      </c>
      <c r="H10" s="201" t="s">
        <v>1345</v>
      </c>
      <c r="I10" s="7" t="s">
        <v>1342</v>
      </c>
      <c r="J10" s="10"/>
      <c r="K10" s="10"/>
      <c r="L10" s="10"/>
      <c r="M10" s="10"/>
      <c r="N10" s="10"/>
      <c r="O10" s="10"/>
      <c r="P10" s="10"/>
      <c r="Q10" s="10"/>
      <c r="R10" s="10"/>
      <c r="S10" s="10"/>
      <c r="T10" s="10"/>
      <c r="U10" s="10"/>
      <c r="V10" s="10"/>
      <c r="W10" s="10"/>
      <c r="X10" s="10"/>
      <c r="Y10" s="10"/>
      <c r="Z10" s="10"/>
      <c r="AA10" s="10"/>
      <c r="AB10" s="10"/>
      <c r="AC10" s="10"/>
      <c r="AD10" s="10"/>
      <c r="AE10" s="10"/>
      <c r="AF10" s="10"/>
      <c r="AG10" s="10"/>
    </row>
    <row r="11">
      <c r="A11" s="16"/>
      <c r="B11" s="16"/>
      <c r="C11" s="46" t="s">
        <v>278</v>
      </c>
      <c r="D11" s="206" t="str">
        <f>IFERROR(__xludf.DUMMYFUNCTION("""COMPUTED_VALUE"""),"Arch Network")</f>
        <v>Arch Network</v>
      </c>
      <c r="E11" s="32">
        <f t="shared" si="1"/>
        <v>1</v>
      </c>
      <c r="F11" s="206" t="s">
        <v>1359</v>
      </c>
      <c r="G11" s="7" t="s">
        <v>907</v>
      </c>
      <c r="H11" s="16" t="s">
        <v>1349</v>
      </c>
      <c r="I11" s="7" t="s">
        <v>1342</v>
      </c>
      <c r="J11" s="10"/>
      <c r="K11" s="2"/>
      <c r="L11" s="10"/>
      <c r="M11" s="2"/>
      <c r="N11" s="46"/>
      <c r="O11" s="2"/>
      <c r="P11" s="10"/>
      <c r="Q11" s="10"/>
      <c r="R11" s="10"/>
      <c r="S11" s="2"/>
      <c r="T11" s="10"/>
      <c r="U11" s="2"/>
      <c r="V11" s="10"/>
      <c r="W11" s="2"/>
      <c r="X11" s="10"/>
      <c r="Y11" s="2"/>
      <c r="Z11" s="10"/>
      <c r="AA11" s="10"/>
      <c r="AB11" s="10"/>
      <c r="AC11" s="10"/>
      <c r="AD11" s="10"/>
      <c r="AE11" s="10"/>
      <c r="AF11" s="10"/>
      <c r="AG11" s="10"/>
    </row>
    <row r="12">
      <c r="A12" s="201"/>
      <c r="B12" s="201"/>
      <c r="C12" s="46" t="s">
        <v>443</v>
      </c>
      <c r="D12" s="206" t="str">
        <f>IFERROR(__xludf.DUMMYFUNCTION("""COMPUTED_VALUE"""),"Avalon")</f>
        <v>Avalon</v>
      </c>
      <c r="E12" s="32">
        <f t="shared" si="1"/>
        <v>1</v>
      </c>
      <c r="F12" s="206" t="s">
        <v>1357</v>
      </c>
      <c r="G12" s="46" t="s">
        <v>910</v>
      </c>
      <c r="H12" s="201" t="s">
        <v>1345</v>
      </c>
      <c r="I12" s="7" t="s">
        <v>1342</v>
      </c>
      <c r="J12" s="10"/>
      <c r="K12" s="10"/>
      <c r="L12" s="10"/>
      <c r="M12" s="10"/>
      <c r="N12" s="10"/>
      <c r="O12" s="10"/>
      <c r="P12" s="10"/>
      <c r="Q12" s="10"/>
      <c r="R12" s="10"/>
      <c r="S12" s="10"/>
      <c r="T12" s="10"/>
      <c r="U12" s="10"/>
      <c r="V12" s="10"/>
      <c r="W12" s="10"/>
      <c r="X12" s="10"/>
      <c r="Y12" s="10"/>
      <c r="Z12" s="10"/>
      <c r="AA12" s="10"/>
      <c r="AB12" s="10"/>
      <c r="AC12" s="10"/>
      <c r="AD12" s="10"/>
      <c r="AE12" s="10"/>
      <c r="AF12" s="10"/>
      <c r="AG12" s="10"/>
    </row>
    <row r="13">
      <c r="A13" s="16"/>
      <c r="B13" s="16"/>
      <c r="C13" s="46" t="s">
        <v>443</v>
      </c>
      <c r="D13" s="206" t="str">
        <f>IFERROR(__xludf.DUMMYFUNCTION("""COMPUTED_VALUE"""),"Azteco")</f>
        <v>Azteco</v>
      </c>
      <c r="E13" s="32">
        <f t="shared" si="1"/>
        <v>2</v>
      </c>
      <c r="F13" s="206" t="s">
        <v>1357</v>
      </c>
      <c r="G13" s="46" t="s">
        <v>908</v>
      </c>
      <c r="H13" s="16" t="s">
        <v>1340</v>
      </c>
      <c r="I13" s="7" t="s">
        <v>1342</v>
      </c>
      <c r="J13" s="10"/>
      <c r="K13" s="10"/>
      <c r="L13" s="10"/>
      <c r="M13" s="10"/>
      <c r="N13" s="10"/>
      <c r="O13" s="10"/>
      <c r="P13" s="10"/>
      <c r="Q13" s="10"/>
      <c r="R13" s="10"/>
      <c r="S13" s="10"/>
      <c r="T13" s="10"/>
      <c r="U13" s="10"/>
      <c r="V13" s="10"/>
      <c r="W13" s="10"/>
      <c r="X13" s="10"/>
      <c r="Y13" s="10"/>
      <c r="Z13" s="10"/>
      <c r="AA13" s="10"/>
      <c r="AB13" s="10"/>
      <c r="AC13" s="10"/>
      <c r="AD13" s="10"/>
      <c r="AE13" s="10"/>
      <c r="AF13" s="10"/>
      <c r="AG13" s="10"/>
    </row>
    <row r="14">
      <c r="A14" s="201"/>
      <c r="B14" s="201"/>
      <c r="C14" s="46" t="s">
        <v>319</v>
      </c>
      <c r="D14" s="206" t="str">
        <f>IFERROR(__xludf.DUMMYFUNCTION("""COMPUTED_VALUE"""),"Battery")</f>
        <v>Battery</v>
      </c>
      <c r="E14" s="32">
        <f t="shared" si="1"/>
        <v>1</v>
      </c>
      <c r="F14" s="206" t="s">
        <v>1360</v>
      </c>
      <c r="G14" s="46" t="s">
        <v>910</v>
      </c>
      <c r="H14" s="201" t="s">
        <v>1345</v>
      </c>
      <c r="I14" s="7" t="s">
        <v>1342</v>
      </c>
      <c r="J14" s="10"/>
      <c r="K14" s="10"/>
      <c r="L14" s="10"/>
      <c r="M14" s="10"/>
      <c r="N14" s="10"/>
      <c r="O14" s="10"/>
      <c r="P14" s="10"/>
      <c r="Q14" s="10"/>
      <c r="R14" s="10"/>
      <c r="S14" s="10"/>
      <c r="T14" s="10"/>
      <c r="U14" s="10"/>
      <c r="V14" s="10"/>
      <c r="W14" s="10"/>
      <c r="X14" s="10"/>
      <c r="Y14" s="10"/>
      <c r="Z14" s="10"/>
      <c r="AA14" s="10"/>
      <c r="AB14" s="10"/>
      <c r="AC14" s="10"/>
      <c r="AD14" s="10"/>
      <c r="AE14" s="10"/>
      <c r="AF14" s="10"/>
      <c r="AG14" s="10"/>
    </row>
    <row r="15">
      <c r="A15" s="16"/>
      <c r="B15" s="16"/>
      <c r="C15" s="46" t="s">
        <v>444</v>
      </c>
      <c r="D15" s="206" t="str">
        <f>IFERROR(__xludf.DUMMYFUNCTION("""COMPUTED_VALUE"""),"beaver bitcoin")</f>
        <v>beaver bitcoin</v>
      </c>
      <c r="E15" s="32">
        <f t="shared" si="1"/>
        <v>1</v>
      </c>
      <c r="F15" s="206" t="s">
        <v>1357</v>
      </c>
      <c r="G15" s="16" t="s">
        <v>1354</v>
      </c>
      <c r="H15" s="16" t="s">
        <v>1355</v>
      </c>
      <c r="I15" s="7" t="s">
        <v>1342</v>
      </c>
      <c r="J15" s="10"/>
      <c r="K15" s="10"/>
      <c r="L15" s="10"/>
      <c r="M15" s="10"/>
      <c r="N15" s="10"/>
      <c r="O15" s="10"/>
      <c r="P15" s="10"/>
      <c r="Q15" s="10"/>
      <c r="R15" s="10"/>
      <c r="S15" s="10"/>
      <c r="T15" s="10"/>
      <c r="U15" s="10"/>
      <c r="V15" s="10"/>
      <c r="W15" s="10"/>
      <c r="X15" s="10"/>
      <c r="Y15" s="10"/>
      <c r="Z15" s="10"/>
      <c r="AA15" s="10"/>
      <c r="AB15" s="10"/>
      <c r="AC15" s="10"/>
      <c r="AD15" s="10"/>
      <c r="AE15" s="10"/>
      <c r="AF15" s="10"/>
      <c r="AG15" s="10"/>
    </row>
    <row r="16">
      <c r="A16" s="16"/>
      <c r="B16" s="16"/>
      <c r="C16" s="46" t="s">
        <v>444</v>
      </c>
      <c r="D16" s="206" t="str">
        <f>IFERROR(__xludf.DUMMYFUNCTION("""COMPUTED_VALUE"""),"Best in Slot")</f>
        <v>Best in Slot</v>
      </c>
      <c r="E16" s="32">
        <f t="shared" si="1"/>
        <v>1</v>
      </c>
      <c r="F16" s="206" t="s">
        <v>1357</v>
      </c>
      <c r="G16" s="46" t="s">
        <v>904</v>
      </c>
      <c r="H16" s="16" t="s">
        <v>1343</v>
      </c>
      <c r="I16" s="7" t="s">
        <v>1342</v>
      </c>
      <c r="J16" s="10"/>
      <c r="K16" s="10"/>
      <c r="L16" s="10"/>
      <c r="M16" s="10"/>
      <c r="N16" s="10"/>
      <c r="O16" s="10"/>
      <c r="P16" s="10"/>
      <c r="Q16" s="10"/>
      <c r="R16" s="10"/>
      <c r="S16" s="10"/>
      <c r="T16" s="10"/>
      <c r="U16" s="10"/>
      <c r="V16" s="10"/>
      <c r="W16" s="10"/>
      <c r="X16" s="10"/>
      <c r="Y16" s="10"/>
      <c r="Z16" s="10"/>
      <c r="AA16" s="10"/>
      <c r="AB16" s="10"/>
      <c r="AC16" s="10"/>
      <c r="AD16" s="10"/>
      <c r="AE16" s="10"/>
      <c r="AF16" s="10"/>
      <c r="AG16" s="10"/>
    </row>
    <row r="17">
      <c r="A17" s="7"/>
      <c r="B17" s="7"/>
      <c r="C17" s="7" t="s">
        <v>444</v>
      </c>
      <c r="D17" s="206" t="str">
        <f>IFERROR(__xludf.DUMMYFUNCTION("""COMPUTED_VALUE"""),"Bipa")</f>
        <v>Bipa</v>
      </c>
      <c r="E17" s="32">
        <f t="shared" si="1"/>
        <v>5</v>
      </c>
      <c r="F17" s="206" t="s">
        <v>1357</v>
      </c>
      <c r="G17" s="16" t="s">
        <v>1361</v>
      </c>
      <c r="H17" s="7" t="s">
        <v>1355</v>
      </c>
      <c r="I17" s="7" t="s">
        <v>1342</v>
      </c>
      <c r="J17" s="10"/>
      <c r="K17" s="10"/>
      <c r="L17" s="10"/>
      <c r="M17" s="10"/>
      <c r="N17" s="10"/>
      <c r="O17" s="10"/>
      <c r="P17" s="10"/>
      <c r="Q17" s="10"/>
      <c r="R17" s="10"/>
      <c r="S17" s="10"/>
      <c r="T17" s="10"/>
      <c r="U17" s="10"/>
      <c r="V17" s="10"/>
      <c r="W17" s="10"/>
      <c r="X17" s="10"/>
      <c r="Y17" s="10"/>
      <c r="Z17" s="10"/>
      <c r="AA17" s="10"/>
      <c r="AB17" s="10"/>
      <c r="AC17" s="10"/>
      <c r="AD17" s="10"/>
      <c r="AE17" s="10"/>
      <c r="AF17" s="10"/>
      <c r="AG17" s="10"/>
    </row>
    <row r="18">
      <c r="A18" s="7"/>
      <c r="B18" s="7"/>
      <c r="C18" s="7" t="s">
        <v>391</v>
      </c>
      <c r="D18" s="206" t="str">
        <f>IFERROR(__xludf.DUMMYFUNCTION("""COMPUTED_VALUE"""),"Bison Labs")</f>
        <v>Bison Labs</v>
      </c>
      <c r="E18" s="32">
        <f t="shared" si="1"/>
        <v>1</v>
      </c>
      <c r="F18" s="206" t="s">
        <v>1344</v>
      </c>
      <c r="G18" s="16" t="s">
        <v>1361</v>
      </c>
      <c r="H18" s="7" t="s">
        <v>1355</v>
      </c>
      <c r="I18" s="7" t="s">
        <v>1342</v>
      </c>
      <c r="J18" s="10"/>
      <c r="K18" s="10"/>
      <c r="L18" s="10"/>
      <c r="M18" s="10"/>
      <c r="N18" s="10"/>
      <c r="O18" s="10"/>
      <c r="P18" s="10"/>
      <c r="Q18" s="10"/>
      <c r="R18" s="10"/>
      <c r="S18" s="10"/>
      <c r="T18" s="10"/>
      <c r="U18" s="10"/>
      <c r="V18" s="10"/>
      <c r="W18" s="10"/>
      <c r="X18" s="10"/>
      <c r="Y18" s="10"/>
      <c r="Z18" s="10"/>
      <c r="AA18" s="10"/>
      <c r="AB18" s="10"/>
      <c r="AC18" s="10"/>
      <c r="AD18" s="10"/>
      <c r="AE18" s="10"/>
      <c r="AF18" s="10"/>
      <c r="AG18" s="10"/>
    </row>
    <row r="19">
      <c r="A19" s="7"/>
      <c r="B19" s="7"/>
      <c r="C19" s="7" t="s">
        <v>289</v>
      </c>
      <c r="D19" s="206" t="str">
        <f>IFERROR(__xludf.DUMMYFUNCTION("""COMPUTED_VALUE"""),"Bitcoin Layers ")</f>
        <v>Bitcoin Layers </v>
      </c>
      <c r="E19" s="32">
        <f t="shared" si="1"/>
        <v>1</v>
      </c>
      <c r="F19" s="206" t="s">
        <v>1362</v>
      </c>
      <c r="G19" s="16" t="s">
        <v>1361</v>
      </c>
      <c r="H19" s="7" t="s">
        <v>1355</v>
      </c>
      <c r="I19" s="7" t="s">
        <v>1342</v>
      </c>
      <c r="J19" s="10"/>
      <c r="K19" s="10"/>
      <c r="L19" s="10"/>
      <c r="M19" s="10"/>
      <c r="N19" s="10"/>
      <c r="O19" s="10"/>
      <c r="P19" s="10"/>
      <c r="Q19" s="10"/>
      <c r="R19" s="10"/>
      <c r="S19" s="10"/>
      <c r="T19" s="10"/>
      <c r="U19" s="10"/>
      <c r="V19" s="10"/>
      <c r="W19" s="10"/>
      <c r="X19" s="10"/>
      <c r="Y19" s="10"/>
      <c r="Z19" s="10"/>
      <c r="AA19" s="10"/>
      <c r="AB19" s="10"/>
      <c r="AC19" s="10"/>
      <c r="AD19" s="10"/>
      <c r="AE19" s="10"/>
      <c r="AF19" s="10"/>
      <c r="AG19" s="10"/>
    </row>
    <row r="20">
      <c r="A20" s="16"/>
      <c r="B20" s="16"/>
      <c r="C20" s="46" t="s">
        <v>334</v>
      </c>
      <c r="D20" s="206" t="str">
        <f>IFERROR(__xludf.DUMMYFUNCTION("""COMPUTED_VALUE"""),"Bitcoin Startup Lab")</f>
        <v>Bitcoin Startup Lab</v>
      </c>
      <c r="E20" s="32">
        <f t="shared" si="1"/>
        <v>1</v>
      </c>
      <c r="F20" s="206" t="s">
        <v>1343</v>
      </c>
      <c r="G20" s="46" t="s">
        <v>906</v>
      </c>
      <c r="H20" s="16" t="s">
        <v>1349</v>
      </c>
      <c r="I20" s="7" t="s">
        <v>1342</v>
      </c>
      <c r="J20" s="10"/>
      <c r="K20" s="10"/>
      <c r="L20" s="10"/>
      <c r="M20" s="10"/>
      <c r="N20" s="10"/>
      <c r="O20" s="10"/>
      <c r="P20" s="10"/>
      <c r="Q20" s="10"/>
      <c r="R20" s="10"/>
      <c r="S20" s="10"/>
      <c r="T20" s="10"/>
      <c r="U20" s="10"/>
      <c r="V20" s="10"/>
      <c r="W20" s="10"/>
      <c r="X20" s="10"/>
      <c r="Y20" s="10"/>
      <c r="Z20" s="10"/>
      <c r="AA20" s="10"/>
      <c r="AB20" s="10"/>
      <c r="AC20" s="10"/>
      <c r="AD20" s="10"/>
      <c r="AE20" s="10"/>
      <c r="AF20" s="10"/>
      <c r="AG20" s="10"/>
    </row>
    <row r="21">
      <c r="A21" s="16"/>
      <c r="B21" s="16"/>
      <c r="C21" s="46" t="s">
        <v>334</v>
      </c>
      <c r="D21" s="206" t="str">
        <f>IFERROR(__xludf.DUMMYFUNCTION("""COMPUTED_VALUE"""),"Bithyve")</f>
        <v>Bithyve</v>
      </c>
      <c r="E21" s="32">
        <f t="shared" si="1"/>
        <v>1</v>
      </c>
      <c r="F21" s="206" t="s">
        <v>1343</v>
      </c>
      <c r="G21" s="7" t="s">
        <v>907</v>
      </c>
      <c r="H21" s="16" t="s">
        <v>1349</v>
      </c>
      <c r="I21" s="7" t="s">
        <v>1342</v>
      </c>
      <c r="J21" s="10"/>
      <c r="K21" s="2"/>
      <c r="L21" s="10"/>
      <c r="M21" s="2"/>
      <c r="N21" s="46"/>
      <c r="O21" s="2"/>
      <c r="P21" s="10"/>
      <c r="Q21" s="10"/>
      <c r="R21" s="10"/>
      <c r="S21" s="2"/>
      <c r="T21" s="10"/>
      <c r="U21" s="2"/>
      <c r="V21" s="10"/>
      <c r="W21" s="2"/>
      <c r="X21" s="10"/>
      <c r="Y21" s="2"/>
      <c r="Z21" s="10"/>
      <c r="AA21" s="10"/>
      <c r="AB21" s="10"/>
      <c r="AC21" s="10"/>
      <c r="AD21" s="10"/>
      <c r="AE21" s="10"/>
      <c r="AF21" s="10"/>
      <c r="AG21" s="10"/>
    </row>
    <row r="22">
      <c r="A22" s="16"/>
      <c r="B22" s="16"/>
      <c r="C22" s="46" t="s">
        <v>392</v>
      </c>
      <c r="D22" s="206" t="str">
        <f>IFERROR(__xludf.DUMMYFUNCTION("""COMPUTED_VALUE"""),"Bitlayer")</f>
        <v>Bitlayer</v>
      </c>
      <c r="E22" s="32">
        <f t="shared" si="1"/>
        <v>1</v>
      </c>
      <c r="F22" s="206" t="s">
        <v>1344</v>
      </c>
      <c r="G22" s="16" t="s">
        <v>1354</v>
      </c>
      <c r="H22" s="16" t="s">
        <v>1355</v>
      </c>
      <c r="I22" s="7" t="s">
        <v>1342</v>
      </c>
      <c r="J22" s="10"/>
      <c r="K22" s="10"/>
      <c r="L22" s="10"/>
      <c r="M22" s="10"/>
      <c r="N22" s="10"/>
      <c r="O22" s="10"/>
      <c r="P22" s="10"/>
      <c r="Q22" s="10"/>
      <c r="R22" s="10"/>
      <c r="S22" s="10"/>
      <c r="T22" s="10"/>
      <c r="U22" s="10"/>
      <c r="V22" s="10"/>
      <c r="W22" s="10"/>
      <c r="X22" s="10"/>
      <c r="Y22" s="10"/>
      <c r="Z22" s="10"/>
      <c r="AA22" s="10"/>
      <c r="AB22" s="10"/>
      <c r="AC22" s="10"/>
      <c r="AD22" s="10"/>
      <c r="AE22" s="10"/>
      <c r="AF22" s="10"/>
      <c r="AG22" s="10"/>
    </row>
    <row r="23">
      <c r="A23" s="16"/>
      <c r="B23" s="16"/>
      <c r="C23" s="7" t="s">
        <v>280</v>
      </c>
      <c r="D23" s="206" t="str">
        <f>IFERROR(__xludf.DUMMYFUNCTION("""COMPUTED_VALUE"""),"Bitnob")</f>
        <v>Bitnob</v>
      </c>
      <c r="E23" s="32">
        <f t="shared" si="1"/>
        <v>3</v>
      </c>
      <c r="F23" s="206" t="s">
        <v>1356</v>
      </c>
      <c r="G23" s="7" t="s">
        <v>907</v>
      </c>
      <c r="H23" s="16" t="s">
        <v>1349</v>
      </c>
      <c r="I23" s="7" t="s">
        <v>1342</v>
      </c>
      <c r="J23" s="10"/>
      <c r="K23" s="2"/>
      <c r="L23" s="10"/>
      <c r="M23" s="2"/>
      <c r="N23" s="46"/>
      <c r="O23" s="2"/>
      <c r="P23" s="10"/>
      <c r="Q23" s="10"/>
      <c r="R23" s="10"/>
      <c r="S23" s="2"/>
      <c r="T23" s="10"/>
      <c r="U23" s="2"/>
      <c r="V23" s="10"/>
      <c r="W23" s="2"/>
      <c r="X23" s="10"/>
      <c r="Y23" s="2"/>
      <c r="Z23" s="10"/>
      <c r="AA23" s="10"/>
      <c r="AB23" s="10"/>
      <c r="AC23" s="10"/>
      <c r="AD23" s="10"/>
      <c r="AE23" s="10"/>
      <c r="AF23" s="10"/>
      <c r="AG23" s="10"/>
    </row>
    <row r="24">
      <c r="A24" s="7"/>
      <c r="B24" s="7"/>
      <c r="C24" s="7" t="s">
        <v>393</v>
      </c>
      <c r="D24" s="206" t="str">
        <f>IFERROR(__xludf.DUMMYFUNCTION("""COMPUTED_VALUE"""),"Bitrefill")</f>
        <v>Bitrefill</v>
      </c>
      <c r="E24" s="32">
        <f t="shared" si="1"/>
        <v>2</v>
      </c>
      <c r="F24" s="206" t="s">
        <v>1344</v>
      </c>
      <c r="G24" s="16" t="s">
        <v>1361</v>
      </c>
      <c r="H24" s="7" t="s">
        <v>1355</v>
      </c>
      <c r="I24" s="7" t="s">
        <v>1342</v>
      </c>
      <c r="J24" s="2"/>
      <c r="K24" s="207"/>
      <c r="L24" s="2"/>
      <c r="M24" s="10"/>
      <c r="N24" s="2"/>
      <c r="O24" s="2"/>
      <c r="P24" s="2"/>
      <c r="Q24" s="10"/>
      <c r="R24" s="2"/>
      <c r="S24" s="2"/>
      <c r="T24" s="2"/>
      <c r="U24" s="2"/>
      <c r="V24" s="2"/>
      <c r="W24" s="2"/>
      <c r="X24" s="2"/>
      <c r="Y24" s="2"/>
      <c r="Z24" s="2"/>
      <c r="AA24" s="2"/>
      <c r="AB24" s="2"/>
      <c r="AC24" s="2"/>
      <c r="AD24" s="18"/>
      <c r="AE24" s="18"/>
      <c r="AF24" s="18"/>
      <c r="AG24" s="18"/>
    </row>
    <row r="25">
      <c r="A25" s="206"/>
      <c r="B25" s="32">
        <f>COUNTIF(G:G, A25)</f>
        <v>0</v>
      </c>
      <c r="C25" s="46" t="s">
        <v>279</v>
      </c>
      <c r="D25" s="206" t="str">
        <f>IFERROR(__xludf.DUMMYFUNCTION("""COMPUTED_VALUE"""),"Bitstack")</f>
        <v>Bitstack</v>
      </c>
      <c r="E25" s="32">
        <f t="shared" si="1"/>
        <v>2</v>
      </c>
      <c r="F25" s="206" t="s">
        <v>30</v>
      </c>
      <c r="G25" s="46" t="s">
        <v>915</v>
      </c>
      <c r="H25" s="206" t="s">
        <v>1357</v>
      </c>
      <c r="I25" s="7" t="s">
        <v>1342</v>
      </c>
      <c r="J25" s="10"/>
      <c r="K25" s="10"/>
      <c r="L25" s="46"/>
      <c r="M25" s="10"/>
      <c r="N25" s="10"/>
      <c r="O25" s="10"/>
      <c r="P25" s="10"/>
      <c r="Q25" s="10"/>
      <c r="R25" s="10"/>
      <c r="S25" s="2"/>
      <c r="T25" s="10"/>
      <c r="U25" s="10"/>
      <c r="V25" s="10"/>
      <c r="W25" s="10"/>
      <c r="X25" s="10"/>
      <c r="Y25" s="10"/>
      <c r="Z25" s="10"/>
      <c r="AA25" s="10"/>
      <c r="AB25" s="10"/>
      <c r="AC25" s="10"/>
      <c r="AD25" s="10"/>
      <c r="AE25" s="10"/>
      <c r="AF25" s="10"/>
      <c r="AG25" s="10"/>
    </row>
    <row r="26">
      <c r="A26" s="16"/>
      <c r="B26" s="16"/>
      <c r="C26" s="46" t="s">
        <v>279</v>
      </c>
      <c r="D26" s="206" t="str">
        <f>IFERROR(__xludf.DUMMYFUNCTION("""COMPUTED_VALUE"""),"blink")</f>
        <v>blink</v>
      </c>
      <c r="E26" s="32">
        <f t="shared" si="1"/>
        <v>1</v>
      </c>
      <c r="F26" s="206" t="s">
        <v>30</v>
      </c>
      <c r="G26" s="46" t="s">
        <v>906</v>
      </c>
      <c r="H26" s="16" t="s">
        <v>1349</v>
      </c>
      <c r="I26" s="7" t="s">
        <v>1342</v>
      </c>
      <c r="J26" s="10"/>
      <c r="K26" s="10"/>
      <c r="L26" s="10"/>
      <c r="M26" s="10"/>
      <c r="N26" s="10"/>
      <c r="O26" s="10"/>
      <c r="P26" s="10"/>
      <c r="Q26" s="10"/>
      <c r="R26" s="10"/>
      <c r="S26" s="10"/>
      <c r="T26" s="10"/>
      <c r="U26" s="10"/>
      <c r="V26" s="10"/>
      <c r="W26" s="10"/>
      <c r="X26" s="10"/>
      <c r="Y26" s="10"/>
      <c r="Z26" s="10"/>
      <c r="AA26" s="10"/>
      <c r="AB26" s="10"/>
      <c r="AC26" s="10"/>
      <c r="AD26" s="10"/>
      <c r="AE26" s="10"/>
      <c r="AF26" s="10"/>
      <c r="AG26" s="10"/>
    </row>
    <row r="27">
      <c r="A27" s="16"/>
      <c r="B27" s="16"/>
      <c r="C27" s="46" t="s">
        <v>279</v>
      </c>
      <c r="D27" s="206" t="str">
        <f>IFERROR(__xludf.DUMMYFUNCTION("""COMPUTED_VALUE"""),"Block Green")</f>
        <v>Block Green</v>
      </c>
      <c r="E27" s="32">
        <f t="shared" si="1"/>
        <v>1</v>
      </c>
      <c r="F27" s="206" t="s">
        <v>30</v>
      </c>
      <c r="G27" s="7" t="s">
        <v>907</v>
      </c>
      <c r="H27" s="16" t="s">
        <v>1349</v>
      </c>
      <c r="I27" s="7" t="s">
        <v>1342</v>
      </c>
      <c r="J27" s="10"/>
      <c r="K27" s="2"/>
      <c r="L27" s="10"/>
      <c r="M27" s="2"/>
      <c r="N27" s="46"/>
      <c r="O27" s="2"/>
      <c r="P27" s="10"/>
      <c r="Q27" s="10"/>
      <c r="R27" s="10"/>
      <c r="S27" s="2"/>
      <c r="T27" s="10"/>
      <c r="U27" s="2"/>
      <c r="V27" s="10"/>
      <c r="W27" s="2"/>
      <c r="X27" s="10"/>
      <c r="Y27" s="2"/>
      <c r="Z27" s="10"/>
      <c r="AA27" s="10"/>
      <c r="AB27" s="10"/>
      <c r="AC27" s="10"/>
      <c r="AD27" s="10"/>
      <c r="AE27" s="10"/>
      <c r="AF27" s="10"/>
      <c r="AG27" s="10"/>
    </row>
    <row r="28">
      <c r="A28" s="16"/>
      <c r="B28" s="16"/>
      <c r="C28" s="46" t="s">
        <v>279</v>
      </c>
      <c r="D28" s="206" t="str">
        <f>IFERROR(__xludf.DUMMYFUNCTION("""COMPUTED_VALUE"""),"Block Mining")</f>
        <v>Block Mining</v>
      </c>
      <c r="E28" s="32">
        <f t="shared" si="1"/>
        <v>1</v>
      </c>
      <c r="F28" s="206" t="s">
        <v>30</v>
      </c>
      <c r="G28" s="46" t="s">
        <v>908</v>
      </c>
      <c r="H28" s="16" t="s">
        <v>1340</v>
      </c>
      <c r="I28" s="7" t="s">
        <v>1342</v>
      </c>
      <c r="J28" s="10"/>
      <c r="K28" s="10"/>
      <c r="L28" s="10"/>
      <c r="M28" s="10"/>
      <c r="N28" s="10"/>
      <c r="O28" s="10"/>
      <c r="P28" s="10"/>
      <c r="Q28" s="10"/>
      <c r="R28" s="10"/>
      <c r="S28" s="10"/>
      <c r="T28" s="10"/>
      <c r="U28" s="10"/>
      <c r="V28" s="10"/>
      <c r="W28" s="10"/>
      <c r="X28" s="10"/>
      <c r="Y28" s="10"/>
      <c r="Z28" s="10"/>
      <c r="AA28" s="10"/>
      <c r="AB28" s="10"/>
      <c r="AC28" s="10"/>
      <c r="AD28" s="10"/>
      <c r="AE28" s="10"/>
      <c r="AF28" s="10"/>
      <c r="AG28" s="10"/>
    </row>
    <row r="29">
      <c r="A29" s="16"/>
      <c r="B29" s="16"/>
      <c r="C29" s="46" t="s">
        <v>279</v>
      </c>
      <c r="D29" s="206" t="str">
        <f>IFERROR(__xludf.DUMMYFUNCTION("""COMPUTED_VALUE"""),"Blockcade Games")</f>
        <v>Blockcade Games</v>
      </c>
      <c r="E29" s="32">
        <f t="shared" si="1"/>
        <v>1</v>
      </c>
      <c r="F29" s="206" t="s">
        <v>30</v>
      </c>
      <c r="G29" s="46" t="s">
        <v>904</v>
      </c>
      <c r="H29" s="16" t="s">
        <v>1343</v>
      </c>
      <c r="I29" s="7" t="s">
        <v>1342</v>
      </c>
      <c r="J29" s="10"/>
      <c r="K29" s="10"/>
      <c r="L29" s="10"/>
      <c r="M29" s="10"/>
      <c r="N29" s="10"/>
      <c r="O29" s="10"/>
      <c r="P29" s="10"/>
      <c r="Q29" s="10"/>
      <c r="R29" s="10"/>
      <c r="S29" s="10"/>
      <c r="T29" s="10"/>
      <c r="U29" s="10"/>
      <c r="V29" s="10"/>
      <c r="W29" s="10"/>
      <c r="X29" s="10"/>
      <c r="Y29" s="10"/>
      <c r="Z29" s="10"/>
      <c r="AA29" s="10"/>
      <c r="AB29" s="10"/>
      <c r="AC29" s="10"/>
      <c r="AD29" s="10"/>
      <c r="AE29" s="10"/>
      <c r="AF29" s="10"/>
      <c r="AG29" s="10"/>
    </row>
    <row r="30">
      <c r="A30" s="7"/>
      <c r="B30" s="7"/>
      <c r="C30" s="7" t="s">
        <v>370</v>
      </c>
      <c r="D30" s="206" t="str">
        <f>IFERROR(__xludf.DUMMYFUNCTION("""COMPUTED_VALUE"""),"Blockrize")</f>
        <v>Blockrize</v>
      </c>
      <c r="E30" s="32">
        <f t="shared" si="1"/>
        <v>1</v>
      </c>
      <c r="F30" s="206" t="s">
        <v>1346</v>
      </c>
      <c r="G30" s="16" t="s">
        <v>1361</v>
      </c>
      <c r="H30" s="7" t="s">
        <v>1355</v>
      </c>
      <c r="I30" s="7" t="s">
        <v>1342</v>
      </c>
      <c r="J30" s="10"/>
      <c r="K30" s="10"/>
      <c r="L30" s="10"/>
      <c r="M30" s="10"/>
      <c r="N30" s="10"/>
      <c r="O30" s="10"/>
      <c r="P30" s="10"/>
      <c r="Q30" s="10"/>
      <c r="R30" s="10"/>
      <c r="S30" s="10"/>
      <c r="T30" s="10"/>
      <c r="U30" s="10"/>
      <c r="V30" s="10"/>
      <c r="W30" s="10"/>
      <c r="X30" s="10"/>
      <c r="Y30" s="10"/>
      <c r="Z30" s="10"/>
      <c r="AA30" s="10"/>
      <c r="AB30" s="10"/>
      <c r="AC30" s="10"/>
      <c r="AD30" s="10"/>
      <c r="AE30" s="10"/>
      <c r="AF30" s="10"/>
      <c r="AG30" s="10"/>
    </row>
    <row r="31">
      <c r="A31" s="7"/>
      <c r="B31" s="7"/>
      <c r="C31" s="7" t="s">
        <v>394</v>
      </c>
      <c r="D31" s="206" t="str">
        <f>IFERROR(__xludf.DUMMYFUNCTION("""COMPUTED_VALUE"""),"Blockstream")</f>
        <v>Blockstream</v>
      </c>
      <c r="E31" s="32">
        <f t="shared" si="1"/>
        <v>1</v>
      </c>
      <c r="F31" s="206" t="s">
        <v>1344</v>
      </c>
      <c r="G31" s="16" t="s">
        <v>1361</v>
      </c>
      <c r="H31" s="7" t="s">
        <v>1355</v>
      </c>
      <c r="I31" s="7" t="s">
        <v>1342</v>
      </c>
      <c r="J31" s="10"/>
      <c r="K31" s="10"/>
      <c r="L31" s="10"/>
      <c r="M31" s="10"/>
      <c r="N31" s="10"/>
      <c r="O31" s="10"/>
      <c r="P31" s="10"/>
      <c r="Q31" s="10"/>
      <c r="R31" s="10"/>
      <c r="S31" s="10"/>
      <c r="T31" s="10"/>
      <c r="U31" s="10"/>
      <c r="V31" s="10"/>
      <c r="W31" s="10"/>
      <c r="X31" s="10"/>
      <c r="Y31" s="10"/>
      <c r="Z31" s="10"/>
      <c r="AA31" s="10"/>
      <c r="AB31" s="10"/>
      <c r="AC31" s="10"/>
      <c r="AD31" s="10"/>
      <c r="AE31" s="10"/>
      <c r="AF31" s="10"/>
      <c r="AG31" s="10"/>
    </row>
    <row r="32">
      <c r="A32" s="7"/>
      <c r="B32" s="7"/>
      <c r="C32" s="7" t="s">
        <v>345</v>
      </c>
      <c r="D32" s="206" t="str">
        <f>IFERROR(__xludf.DUMMYFUNCTION("""COMPUTED_VALUE"""),"Blue Wallet")</f>
        <v>Blue Wallet</v>
      </c>
      <c r="E32" s="32">
        <f t="shared" si="1"/>
        <v>1</v>
      </c>
      <c r="F32" s="206" t="s">
        <v>1349</v>
      </c>
      <c r="G32" s="16" t="s">
        <v>1361</v>
      </c>
      <c r="H32" s="7" t="s">
        <v>1355</v>
      </c>
      <c r="I32" s="7" t="s">
        <v>1342</v>
      </c>
      <c r="J32" s="10"/>
      <c r="K32" s="10"/>
      <c r="L32" s="10"/>
      <c r="M32" s="10"/>
      <c r="N32" s="10"/>
      <c r="O32" s="10"/>
      <c r="P32" s="10"/>
      <c r="Q32" s="10"/>
      <c r="R32" s="10"/>
      <c r="S32" s="10"/>
      <c r="T32" s="10"/>
      <c r="U32" s="10"/>
      <c r="V32" s="10"/>
      <c r="W32" s="10"/>
      <c r="X32" s="10"/>
      <c r="Y32" s="10"/>
      <c r="Z32" s="10"/>
      <c r="AA32" s="10"/>
      <c r="AB32" s="10"/>
      <c r="AC32" s="10"/>
      <c r="AD32" s="10"/>
      <c r="AE32" s="10"/>
      <c r="AF32" s="10"/>
      <c r="AG32" s="10"/>
    </row>
    <row r="33">
      <c r="A33" s="201"/>
      <c r="B33" s="201"/>
      <c r="C33" s="46" t="s">
        <v>306</v>
      </c>
      <c r="D33" s="206" t="str">
        <f>IFERROR(__xludf.DUMMYFUNCTION("""COMPUTED_VALUE"""),"bold.observer")</f>
        <v>bold.observer</v>
      </c>
      <c r="E33" s="32">
        <f t="shared" si="1"/>
        <v>2</v>
      </c>
      <c r="F33" s="206" t="s">
        <v>1363</v>
      </c>
      <c r="G33" s="46" t="s">
        <v>910</v>
      </c>
      <c r="H33" s="201" t="s">
        <v>1345</v>
      </c>
      <c r="I33" s="7" t="s">
        <v>1342</v>
      </c>
      <c r="J33" s="10"/>
      <c r="K33" s="10"/>
      <c r="L33" s="10"/>
      <c r="M33" s="10"/>
      <c r="N33" s="10"/>
      <c r="O33" s="10"/>
      <c r="P33" s="10"/>
      <c r="Q33" s="10"/>
      <c r="R33" s="10"/>
      <c r="S33" s="10"/>
      <c r="T33" s="10"/>
      <c r="U33" s="10"/>
      <c r="V33" s="10"/>
      <c r="W33" s="10"/>
      <c r="X33" s="10"/>
      <c r="Y33" s="10"/>
      <c r="Z33" s="10"/>
      <c r="AA33" s="10"/>
      <c r="AB33" s="10"/>
      <c r="AC33" s="10"/>
      <c r="AD33" s="10"/>
      <c r="AE33" s="10"/>
      <c r="AF33" s="10"/>
      <c r="AG33" s="10"/>
    </row>
    <row r="34">
      <c r="A34" s="7"/>
      <c r="B34" s="7"/>
      <c r="C34" s="7" t="s">
        <v>321</v>
      </c>
      <c r="D34" s="206" t="str">
        <f>IFERROR(__xludf.DUMMYFUNCTION("""COMPUTED_VALUE"""),"Botanix")</f>
        <v>Botanix</v>
      </c>
      <c r="E34" s="32">
        <f t="shared" si="1"/>
        <v>1</v>
      </c>
      <c r="F34" s="206" t="s">
        <v>121</v>
      </c>
      <c r="G34" s="16" t="s">
        <v>1361</v>
      </c>
      <c r="H34" s="7" t="s">
        <v>1355</v>
      </c>
      <c r="I34" s="7" t="s">
        <v>1342</v>
      </c>
      <c r="J34" s="10"/>
      <c r="K34" s="10"/>
      <c r="L34" s="10"/>
      <c r="M34" s="10"/>
      <c r="N34" s="10"/>
      <c r="O34" s="10"/>
      <c r="P34" s="10"/>
      <c r="Q34" s="10"/>
      <c r="R34" s="10"/>
      <c r="S34" s="10"/>
      <c r="T34" s="10"/>
      <c r="U34" s="10"/>
      <c r="V34" s="10"/>
      <c r="W34" s="10"/>
      <c r="X34" s="10"/>
      <c r="Y34" s="10"/>
      <c r="Z34" s="10"/>
      <c r="AA34" s="10"/>
      <c r="AB34" s="10"/>
      <c r="AC34" s="10"/>
      <c r="AD34" s="10"/>
      <c r="AE34" s="10"/>
      <c r="AF34" s="10"/>
      <c r="AG34" s="10"/>
    </row>
    <row r="35">
      <c r="A35" s="16"/>
      <c r="B35" s="16"/>
      <c r="C35" s="46" t="s">
        <v>318</v>
      </c>
      <c r="D35" s="206" t="str">
        <f>IFERROR(__xludf.DUMMYFUNCTION("""COMPUTED_VALUE"""),"Breez")</f>
        <v>Breez</v>
      </c>
      <c r="E35" s="32">
        <f t="shared" si="1"/>
        <v>6</v>
      </c>
      <c r="F35" s="206" t="s">
        <v>1364</v>
      </c>
      <c r="G35" s="46" t="s">
        <v>906</v>
      </c>
      <c r="H35" s="16" t="s">
        <v>1349</v>
      </c>
      <c r="I35" s="7" t="s">
        <v>1342</v>
      </c>
      <c r="J35" s="10"/>
      <c r="K35" s="10"/>
      <c r="L35" s="10"/>
      <c r="M35" s="10"/>
      <c r="N35" s="10"/>
      <c r="O35" s="10"/>
      <c r="P35" s="10"/>
      <c r="Q35" s="10"/>
      <c r="R35" s="10"/>
      <c r="S35" s="10"/>
      <c r="T35" s="10"/>
      <c r="U35" s="10"/>
      <c r="V35" s="10"/>
      <c r="W35" s="10"/>
      <c r="X35" s="10"/>
      <c r="Y35" s="10"/>
      <c r="Z35" s="10"/>
      <c r="AA35" s="10"/>
      <c r="AB35" s="10"/>
      <c r="AC35" s="10"/>
      <c r="AD35" s="10"/>
      <c r="AE35" s="10"/>
      <c r="AF35" s="10"/>
      <c r="AG35" s="10"/>
    </row>
    <row r="36">
      <c r="A36" s="16"/>
      <c r="B36" s="16"/>
      <c r="C36" s="46" t="s">
        <v>318</v>
      </c>
      <c r="D36" s="206" t="str">
        <f>IFERROR(__xludf.DUMMYFUNCTION("""COMPUTED_VALUE"""),"Build on Bitcoin")</f>
        <v>Build on Bitcoin</v>
      </c>
      <c r="E36" s="32">
        <f t="shared" si="1"/>
        <v>1</v>
      </c>
      <c r="F36" s="206" t="s">
        <v>1364</v>
      </c>
      <c r="G36" s="7" t="s">
        <v>907</v>
      </c>
      <c r="H36" s="16" t="s">
        <v>1349</v>
      </c>
      <c r="I36" s="7" t="s">
        <v>1342</v>
      </c>
      <c r="J36" s="10"/>
      <c r="K36" s="2"/>
      <c r="L36" s="10"/>
      <c r="M36" s="2"/>
      <c r="N36" s="46"/>
      <c r="O36" s="2"/>
      <c r="P36" s="10"/>
      <c r="Q36" s="10"/>
      <c r="R36" s="10"/>
      <c r="S36" s="2"/>
      <c r="T36" s="10"/>
      <c r="U36" s="2"/>
      <c r="V36" s="10"/>
      <c r="W36" s="2"/>
      <c r="X36" s="10"/>
      <c r="Y36" s="2"/>
      <c r="Z36" s="10"/>
      <c r="AA36" s="10"/>
      <c r="AB36" s="10"/>
      <c r="AC36" s="10"/>
      <c r="AD36" s="10"/>
      <c r="AE36" s="10"/>
      <c r="AF36" s="10"/>
      <c r="AG36" s="10"/>
    </row>
    <row r="37">
      <c r="A37" s="16"/>
      <c r="B37" s="16"/>
      <c r="C37" s="46" t="s">
        <v>318</v>
      </c>
      <c r="D37" s="206" t="str">
        <f>IFERROR(__xludf.DUMMYFUNCTION("""COMPUTED_VALUE"""),"Button Wallet")</f>
        <v>Button Wallet</v>
      </c>
      <c r="E37" s="32">
        <f t="shared" si="1"/>
        <v>1</v>
      </c>
      <c r="F37" s="206" t="s">
        <v>1364</v>
      </c>
      <c r="G37" s="16" t="s">
        <v>1354</v>
      </c>
      <c r="H37" s="16" t="s">
        <v>1355</v>
      </c>
      <c r="I37" s="7" t="s">
        <v>1342</v>
      </c>
      <c r="J37" s="10"/>
      <c r="K37" s="10"/>
      <c r="L37" s="10"/>
      <c r="M37" s="10"/>
      <c r="N37" s="10"/>
      <c r="O37" s="10"/>
      <c r="P37" s="10"/>
      <c r="Q37" s="10"/>
      <c r="R37" s="10"/>
      <c r="S37" s="10"/>
      <c r="T37" s="10"/>
      <c r="U37" s="10"/>
      <c r="V37" s="10"/>
      <c r="W37" s="10"/>
      <c r="X37" s="10"/>
      <c r="Y37" s="10"/>
      <c r="Z37" s="10"/>
      <c r="AA37" s="10"/>
      <c r="AB37" s="10"/>
      <c r="AC37" s="10"/>
      <c r="AD37" s="10"/>
      <c r="AE37" s="10"/>
      <c r="AF37" s="10"/>
      <c r="AG37" s="10"/>
    </row>
    <row r="38">
      <c r="A38" s="185" t="str">
        <f>IFERROR(__xludf.DUMMYFUNCTION("UNIQUE(G38:G1002)"),"Bitcoiner Ventures")</f>
        <v>Bitcoiner Ventures</v>
      </c>
      <c r="B38" s="32">
        <f>COUNTIF(G:G, A38)</f>
        <v>7</v>
      </c>
      <c r="C38" s="46" t="s">
        <v>327</v>
      </c>
      <c r="D38" s="206" t="str">
        <f>IFERROR(__xludf.DUMMYFUNCTION("""COMPUTED_VALUE"""),"BVNK")</f>
        <v>BVNK</v>
      </c>
      <c r="E38" s="32">
        <f t="shared" si="1"/>
        <v>1</v>
      </c>
      <c r="F38" s="206" t="s">
        <v>1341</v>
      </c>
      <c r="G38" s="46" t="s">
        <v>905</v>
      </c>
      <c r="H38" s="16" t="s">
        <v>1340</v>
      </c>
      <c r="I38" s="7" t="s">
        <v>1342</v>
      </c>
      <c r="J38" s="10"/>
      <c r="K38" s="10"/>
      <c r="L38" s="10"/>
      <c r="M38" s="10"/>
      <c r="N38" s="10"/>
      <c r="O38" s="10"/>
      <c r="P38" s="10"/>
      <c r="Q38" s="10"/>
      <c r="R38" s="10"/>
      <c r="S38" s="10"/>
      <c r="T38" s="10"/>
      <c r="U38" s="10"/>
      <c r="V38" s="10"/>
      <c r="W38" s="10"/>
      <c r="X38" s="10"/>
      <c r="Y38" s="10"/>
      <c r="Z38" s="10"/>
      <c r="AA38" s="10"/>
      <c r="AB38" s="10"/>
      <c r="AC38" s="10"/>
      <c r="AD38" s="10"/>
      <c r="AE38" s="10"/>
      <c r="AF38" s="10"/>
      <c r="AG38" s="10"/>
    </row>
    <row r="39">
      <c r="A39" s="201" t="str">
        <f>IFERROR(__xludf.DUMMYFUNCTION("""COMPUTED_VALUE"""),"Fulgur Ventures")</f>
        <v>Fulgur Ventures</v>
      </c>
      <c r="B39" s="201"/>
      <c r="C39" s="46" t="s">
        <v>327</v>
      </c>
      <c r="D39" s="206" t="str">
        <f>IFERROR(__xludf.DUMMYFUNCTION("""COMPUTED_VALUE"""),"Casa")</f>
        <v>Casa</v>
      </c>
      <c r="E39" s="32">
        <f t="shared" si="1"/>
        <v>2</v>
      </c>
      <c r="F39" s="206" t="s">
        <v>1341</v>
      </c>
      <c r="G39" s="46" t="s">
        <v>910</v>
      </c>
      <c r="H39" s="201" t="s">
        <v>1345</v>
      </c>
      <c r="I39" s="7" t="s">
        <v>1342</v>
      </c>
      <c r="J39" s="10"/>
      <c r="K39" s="10"/>
      <c r="L39" s="10"/>
      <c r="M39" s="10"/>
      <c r="N39" s="10"/>
      <c r="O39" s="10"/>
      <c r="P39" s="10"/>
      <c r="Q39" s="10"/>
      <c r="R39" s="10"/>
      <c r="S39" s="10"/>
      <c r="T39" s="10"/>
      <c r="U39" s="10"/>
      <c r="V39" s="10"/>
      <c r="W39" s="10"/>
      <c r="X39" s="10"/>
      <c r="Y39" s="10"/>
      <c r="Z39" s="10"/>
      <c r="AA39" s="10"/>
      <c r="AB39" s="10"/>
      <c r="AC39" s="10"/>
      <c r="AD39" s="10"/>
      <c r="AE39" s="10"/>
      <c r="AF39" s="10"/>
      <c r="AG39" s="10"/>
    </row>
    <row r="40">
      <c r="A40" s="16" t="str">
        <f>IFERROR(__xludf.DUMMYFUNCTION("""COMPUTED_VALUE"""),"Lightning Ventures")</f>
        <v>Lightning Ventures</v>
      </c>
      <c r="B40" s="16"/>
      <c r="C40" s="46" t="s">
        <v>294</v>
      </c>
      <c r="D40" s="206" t="str">
        <f>IFERROR(__xludf.DUMMYFUNCTION("""COMPUTED_VALUE"""),"Cathedra")</f>
        <v>Cathedra</v>
      </c>
      <c r="E40" s="32">
        <f t="shared" si="1"/>
        <v>1</v>
      </c>
      <c r="F40" s="206" t="s">
        <v>1350</v>
      </c>
      <c r="G40" s="7" t="s">
        <v>907</v>
      </c>
      <c r="H40" s="16" t="s">
        <v>1349</v>
      </c>
      <c r="I40" s="7" t="s">
        <v>1342</v>
      </c>
      <c r="J40" s="10"/>
      <c r="K40" s="2"/>
      <c r="L40" s="10"/>
      <c r="M40" s="2"/>
      <c r="N40" s="46"/>
      <c r="O40" s="2"/>
      <c r="P40" s="10"/>
      <c r="Q40" s="10"/>
      <c r="R40" s="10"/>
      <c r="S40" s="2"/>
      <c r="T40" s="10"/>
      <c r="U40" s="2"/>
      <c r="V40" s="10"/>
      <c r="W40" s="2"/>
      <c r="X40" s="10"/>
      <c r="Y40" s="2"/>
      <c r="Z40" s="10"/>
      <c r="AA40" s="10"/>
      <c r="AB40" s="10"/>
      <c r="AC40" s="10"/>
      <c r="AD40" s="10"/>
      <c r="AE40" s="10"/>
      <c r="AF40" s="10"/>
      <c r="AG40" s="10"/>
    </row>
    <row r="41">
      <c r="A41" s="16" t="str">
        <f>IFERROR(__xludf.DUMMYFUNCTION("""COMPUTED_VALUE"""),"Stillmark")</f>
        <v>Stillmark</v>
      </c>
      <c r="B41" s="16"/>
      <c r="C41" s="46" t="s">
        <v>294</v>
      </c>
      <c r="D41" s="206" t="str">
        <f>IFERROR(__xludf.DUMMYFUNCTION("""COMPUTED_VALUE"""),"Citrea")</f>
        <v>Citrea</v>
      </c>
      <c r="E41" s="32">
        <f t="shared" si="1"/>
        <v>1</v>
      </c>
      <c r="F41" s="206" t="s">
        <v>1350</v>
      </c>
      <c r="G41" s="46" t="s">
        <v>908</v>
      </c>
      <c r="H41" s="16" t="s">
        <v>1340</v>
      </c>
      <c r="I41" s="7" t="s">
        <v>1342</v>
      </c>
      <c r="J41" s="10"/>
      <c r="K41" s="10"/>
      <c r="L41" s="10"/>
      <c r="M41" s="10"/>
      <c r="N41" s="10"/>
      <c r="O41" s="10"/>
      <c r="P41" s="10"/>
      <c r="Q41" s="10"/>
      <c r="R41" s="10"/>
      <c r="S41" s="10"/>
      <c r="T41" s="10"/>
      <c r="U41" s="10"/>
      <c r="V41" s="10"/>
      <c r="W41" s="10"/>
      <c r="X41" s="10"/>
      <c r="Y41" s="10"/>
      <c r="Z41" s="10"/>
      <c r="AA41" s="10"/>
      <c r="AB41" s="10"/>
      <c r="AC41" s="10"/>
      <c r="AD41" s="10"/>
      <c r="AE41" s="10"/>
      <c r="AF41" s="10"/>
      <c r="AG41" s="10"/>
    </row>
    <row r="42">
      <c r="A42" s="16" t="str">
        <f>IFERROR(__xludf.DUMMYFUNCTION("""COMPUTED_VALUE"""),"New Layer Capital")</f>
        <v>New Layer Capital</v>
      </c>
      <c r="B42" s="16"/>
      <c r="C42" s="7" t="s">
        <v>328</v>
      </c>
      <c r="D42" s="206" t="str">
        <f>IFERROR(__xludf.DUMMYFUNCTION("""COMPUTED_VALUE"""),"cloacked")</f>
        <v>cloacked</v>
      </c>
      <c r="E42" s="32">
        <f t="shared" si="1"/>
        <v>1</v>
      </c>
      <c r="F42" s="206" t="s">
        <v>1351</v>
      </c>
      <c r="G42" s="7" t="s">
        <v>907</v>
      </c>
      <c r="H42" s="16" t="s">
        <v>1349</v>
      </c>
      <c r="I42" s="7" t="s">
        <v>1342</v>
      </c>
      <c r="J42" s="10"/>
      <c r="K42" s="2"/>
      <c r="L42" s="10"/>
      <c r="M42" s="2"/>
      <c r="N42" s="46"/>
      <c r="O42" s="10"/>
      <c r="P42" s="10"/>
      <c r="Q42" s="10"/>
      <c r="R42" s="10"/>
      <c r="S42" s="2"/>
      <c r="T42" s="10"/>
      <c r="U42" s="2"/>
      <c r="V42" s="10"/>
      <c r="W42" s="2"/>
      <c r="X42" s="10"/>
      <c r="Y42" s="2"/>
      <c r="Z42" s="10"/>
      <c r="AA42" s="10"/>
      <c r="AB42" s="10"/>
      <c r="AC42" s="10"/>
      <c r="AD42" s="10"/>
      <c r="AE42" s="10"/>
      <c r="AF42" s="10"/>
      <c r="AG42" s="10"/>
    </row>
    <row r="43">
      <c r="A43" s="7" t="str">
        <f>IFERROR(__xludf.DUMMYFUNCTION("""COMPUTED_VALUE"""),"TenThirtyOne")</f>
        <v>TenThirtyOne</v>
      </c>
      <c r="B43" s="7"/>
      <c r="C43" s="7" t="s">
        <v>329</v>
      </c>
      <c r="D43" s="206" t="str">
        <f>IFERROR(__xludf.DUMMYFUNCTION("""COMPUTED_VALUE"""),"Clovyr")</f>
        <v>Clovyr</v>
      </c>
      <c r="E43" s="32">
        <f t="shared" si="1"/>
        <v>1</v>
      </c>
      <c r="F43" s="206" t="s">
        <v>1353</v>
      </c>
      <c r="G43" s="46" t="s">
        <v>911</v>
      </c>
      <c r="H43" s="7" t="s">
        <v>1352</v>
      </c>
      <c r="I43" s="7" t="s">
        <v>1342</v>
      </c>
      <c r="J43" s="10"/>
      <c r="K43" s="10"/>
      <c r="L43" s="10"/>
      <c r="M43" s="10"/>
      <c r="N43" s="10"/>
      <c r="O43" s="10"/>
      <c r="P43" s="10"/>
      <c r="Q43" s="10"/>
      <c r="R43" s="10"/>
      <c r="S43" s="10"/>
      <c r="T43" s="10"/>
      <c r="U43" s="10"/>
      <c r="V43" s="10"/>
      <c r="W43" s="10"/>
      <c r="X43" s="10"/>
      <c r="Y43" s="10"/>
      <c r="Z43" s="10"/>
      <c r="AA43" s="10"/>
      <c r="AB43" s="10"/>
      <c r="AC43" s="10"/>
      <c r="AD43" s="10"/>
      <c r="AE43" s="10"/>
      <c r="AF43" s="10"/>
      <c r="AG43" s="10"/>
    </row>
    <row r="44">
      <c r="A44" s="16" t="str">
        <f>IFERROR(__xludf.DUMMYFUNCTION("""COMPUTED_VALUE"""),"Timechain")</f>
        <v>Timechain</v>
      </c>
      <c r="B44" s="16"/>
      <c r="C44" s="46" t="s">
        <v>361</v>
      </c>
      <c r="D44" s="206" t="str">
        <f>IFERROR(__xludf.DUMMYFUNCTION("""COMPUTED_VALUE"""),"coin corner")</f>
        <v>coin corner</v>
      </c>
      <c r="E44" s="32">
        <f t="shared" si="1"/>
        <v>1</v>
      </c>
      <c r="F44" s="206" t="s">
        <v>39</v>
      </c>
      <c r="G44" s="16" t="s">
        <v>1354</v>
      </c>
      <c r="H44" s="16" t="s">
        <v>1355</v>
      </c>
      <c r="I44" s="7" t="s">
        <v>1342</v>
      </c>
      <c r="J44" s="10"/>
      <c r="K44" s="10"/>
      <c r="L44" s="10"/>
      <c r="M44" s="10"/>
      <c r="N44" s="10"/>
      <c r="O44" s="10"/>
      <c r="P44" s="10"/>
      <c r="Q44" s="10"/>
      <c r="R44" s="10"/>
      <c r="S44" s="10"/>
      <c r="T44" s="10"/>
      <c r="U44" s="10"/>
      <c r="V44" s="10"/>
      <c r="W44" s="10"/>
      <c r="X44" s="10"/>
      <c r="Y44" s="10"/>
      <c r="Z44" s="10"/>
      <c r="AA44" s="10"/>
      <c r="AB44" s="10"/>
      <c r="AC44" s="10"/>
      <c r="AD44" s="10"/>
      <c r="AE44" s="10"/>
      <c r="AF44" s="10"/>
      <c r="AG44" s="10"/>
    </row>
    <row r="45">
      <c r="A45" s="201" t="str">
        <f>IFERROR(__xludf.DUMMYFUNCTION("""COMPUTED_VALUE"""),"UTXO Management")</f>
        <v>UTXO Management</v>
      </c>
      <c r="B45" s="201"/>
      <c r="C45" s="46" t="s">
        <v>395</v>
      </c>
      <c r="D45" s="206" t="str">
        <f>IFERROR(__xludf.DUMMYFUNCTION("""COMPUTED_VALUE"""),"Coinkite")</f>
        <v>Coinkite</v>
      </c>
      <c r="E45" s="32">
        <f t="shared" si="1"/>
        <v>1</v>
      </c>
      <c r="F45" s="206" t="s">
        <v>1344</v>
      </c>
      <c r="G45" s="46" t="s">
        <v>910</v>
      </c>
      <c r="H45" s="201" t="s">
        <v>1345</v>
      </c>
      <c r="I45" s="7" t="s">
        <v>1342</v>
      </c>
      <c r="J45" s="10"/>
      <c r="K45" s="10"/>
      <c r="L45" s="10"/>
      <c r="M45" s="10"/>
      <c r="N45" s="10"/>
      <c r="O45" s="10"/>
      <c r="P45" s="10"/>
      <c r="Q45" s="10"/>
      <c r="R45" s="10"/>
      <c r="S45" s="10"/>
      <c r="T45" s="10"/>
      <c r="U45" s="10"/>
      <c r="V45" s="10"/>
      <c r="W45" s="10"/>
      <c r="X45" s="10"/>
      <c r="Y45" s="10"/>
      <c r="Z45" s="10"/>
      <c r="AA45" s="10"/>
      <c r="AB45" s="10"/>
      <c r="AC45" s="10"/>
      <c r="AD45" s="10"/>
      <c r="AE45" s="10"/>
      <c r="AF45" s="10"/>
      <c r="AG45" s="10"/>
    </row>
    <row r="46">
      <c r="A46" s="201" t="str">
        <f>IFERROR(__xludf.DUMMYFUNCTION("""COMPUTED_VALUE"""),"Ego Death Capital ")</f>
        <v>Ego Death Capital </v>
      </c>
      <c r="B46" s="201"/>
      <c r="C46" s="46" t="s">
        <v>371</v>
      </c>
      <c r="D46" s="206" t="str">
        <f>IFERROR(__xludf.DUMMYFUNCTION("""COMPUTED_VALUE"""),"Coinmiles")</f>
        <v>Coinmiles</v>
      </c>
      <c r="E46" s="32">
        <f t="shared" si="1"/>
        <v>1</v>
      </c>
      <c r="F46" s="206" t="s">
        <v>1346</v>
      </c>
      <c r="G46" s="46" t="s">
        <v>910</v>
      </c>
      <c r="H46" s="201" t="s">
        <v>1345</v>
      </c>
      <c r="I46" s="7" t="s">
        <v>1342</v>
      </c>
      <c r="J46" s="10"/>
      <c r="K46" s="10"/>
      <c r="L46" s="10"/>
      <c r="M46" s="10"/>
      <c r="N46" s="10"/>
      <c r="O46" s="10"/>
      <c r="P46" s="10"/>
      <c r="Q46" s="10"/>
      <c r="R46" s="10"/>
      <c r="S46" s="10"/>
      <c r="T46" s="10"/>
      <c r="U46" s="10"/>
      <c r="V46" s="10"/>
      <c r="W46" s="10"/>
      <c r="X46" s="10"/>
      <c r="Y46" s="10"/>
      <c r="Z46" s="10"/>
      <c r="AA46" s="10"/>
      <c r="AB46" s="10"/>
      <c r="AC46" s="10"/>
      <c r="AD46" s="10"/>
      <c r="AE46" s="10"/>
      <c r="AF46" s="10"/>
      <c r="AG46" s="10"/>
    </row>
    <row r="47">
      <c r="A47" s="201" t="str">
        <f>IFERROR(__xludf.DUMMYFUNCTION("""COMPUTED_VALUE"""),"Hivemind Ventures")</f>
        <v>Hivemind Ventures</v>
      </c>
      <c r="B47" s="201"/>
      <c r="C47" s="16" t="s">
        <v>281</v>
      </c>
      <c r="D47" s="206" t="str">
        <f>IFERROR(__xludf.DUMMYFUNCTION("""COMPUTED_VALUE"""),"Crobo")</f>
        <v>Crobo</v>
      </c>
      <c r="E47" s="32">
        <f t="shared" si="1"/>
        <v>1</v>
      </c>
      <c r="F47" s="206" t="s">
        <v>1348</v>
      </c>
      <c r="G47" s="46" t="s">
        <v>910</v>
      </c>
      <c r="H47" s="201" t="s">
        <v>1345</v>
      </c>
      <c r="I47" s="7" t="s">
        <v>1342</v>
      </c>
      <c r="J47" s="10"/>
      <c r="K47" s="10"/>
      <c r="L47" s="10"/>
      <c r="M47" s="10"/>
      <c r="N47" s="10"/>
      <c r="O47" s="10"/>
      <c r="P47" s="10"/>
      <c r="Q47" s="10"/>
      <c r="R47" s="10"/>
      <c r="S47" s="10"/>
      <c r="T47" s="10"/>
      <c r="U47" s="10"/>
      <c r="V47" s="10"/>
      <c r="W47" s="10"/>
      <c r="X47" s="10"/>
      <c r="Y47" s="10"/>
      <c r="Z47" s="10"/>
      <c r="AA47" s="10"/>
      <c r="AB47" s="10"/>
      <c r="AC47" s="10"/>
      <c r="AD47" s="10"/>
      <c r="AE47" s="10"/>
      <c r="AF47" s="10"/>
      <c r="AG47" s="10"/>
    </row>
    <row r="48">
      <c r="A48" s="201" t="str">
        <f>IFERROR(__xludf.DUMMYFUNCTION("""COMPUTED_VALUE"""),"Epoch")</f>
        <v>Epoch</v>
      </c>
      <c r="B48" s="201"/>
      <c r="C48" s="46" t="s">
        <v>325</v>
      </c>
      <c r="D48" s="206" t="str">
        <f>IFERROR(__xludf.DUMMYFUNCTION("""COMPUTED_VALUE"""),"crowd health")</f>
        <v>crowd health</v>
      </c>
      <c r="E48" s="32">
        <f t="shared" si="1"/>
        <v>1</v>
      </c>
      <c r="F48" s="206" t="s">
        <v>1347</v>
      </c>
      <c r="G48" s="46" t="s">
        <v>910</v>
      </c>
      <c r="H48" s="201" t="s">
        <v>1345</v>
      </c>
      <c r="I48" s="7" t="s">
        <v>1342</v>
      </c>
      <c r="J48" s="10"/>
      <c r="K48" s="10"/>
      <c r="L48" s="10"/>
      <c r="M48" s="10"/>
      <c r="N48" s="10"/>
      <c r="O48" s="10"/>
      <c r="P48" s="10"/>
      <c r="Q48" s="10"/>
      <c r="R48" s="10"/>
      <c r="S48" s="10"/>
      <c r="T48" s="10"/>
      <c r="U48" s="10"/>
      <c r="V48" s="10"/>
      <c r="W48" s="10"/>
      <c r="X48" s="10"/>
      <c r="Y48" s="10"/>
      <c r="Z48" s="10"/>
      <c r="AA48" s="10"/>
      <c r="AB48" s="10"/>
      <c r="AC48" s="10"/>
      <c r="AD48" s="10"/>
      <c r="AE48" s="10"/>
      <c r="AF48" s="10"/>
      <c r="AG48" s="10"/>
    </row>
    <row r="49">
      <c r="A49" s="16" t="str">
        <f>IFERROR(__xludf.DUMMYFUNCTION("""COMPUTED_VALUE"""),"Trammell Venture Partners")</f>
        <v>Trammell Venture Partners</v>
      </c>
      <c r="B49" s="16"/>
      <c r="C49" s="46" t="s">
        <v>396</v>
      </c>
      <c r="D49" s="206" t="str">
        <f>IFERROR(__xludf.DUMMYFUNCTION("""COMPUTED_VALUE"""),"D-Matrix")</f>
        <v>D-Matrix</v>
      </c>
      <c r="E49" s="32">
        <f t="shared" si="1"/>
        <v>1</v>
      </c>
      <c r="F49" s="206" t="s">
        <v>1344</v>
      </c>
      <c r="G49" s="7" t="s">
        <v>907</v>
      </c>
      <c r="H49" s="16" t="s">
        <v>1349</v>
      </c>
      <c r="I49" s="7" t="s">
        <v>1342</v>
      </c>
      <c r="J49" s="10"/>
      <c r="K49" s="2"/>
      <c r="L49" s="10"/>
      <c r="M49" s="2"/>
      <c r="N49" s="46"/>
      <c r="O49" s="10"/>
      <c r="P49" s="10"/>
      <c r="Q49" s="10"/>
      <c r="R49" s="10"/>
      <c r="S49" s="2"/>
      <c r="T49" s="10"/>
      <c r="U49" s="2"/>
      <c r="V49" s="10"/>
      <c r="W49" s="10"/>
      <c r="X49" s="10"/>
      <c r="Y49" s="2"/>
      <c r="Z49" s="10"/>
      <c r="AA49" s="10"/>
      <c r="AB49" s="10"/>
      <c r="AC49" s="10"/>
      <c r="AD49" s="10"/>
      <c r="AE49" s="10"/>
      <c r="AF49" s="10"/>
      <c r="AG49" s="10"/>
    </row>
    <row r="50">
      <c r="A50" s="16" t="str">
        <f>IFERROR(__xludf.DUMMYFUNCTION("""COMPUTED_VALUE"""),"Early Riders")</f>
        <v>Early Riders</v>
      </c>
      <c r="B50" s="16"/>
      <c r="C50" s="46" t="s">
        <v>396</v>
      </c>
      <c r="D50" s="206" t="str">
        <f>IFERROR(__xludf.DUMMYFUNCTION("""COMPUTED_VALUE"""),"Debifi")</f>
        <v>Debifi</v>
      </c>
      <c r="E50" s="32">
        <f t="shared" si="1"/>
        <v>3</v>
      </c>
      <c r="F50" s="206" t="s">
        <v>1344</v>
      </c>
      <c r="G50" s="46" t="s">
        <v>904</v>
      </c>
      <c r="H50" s="16" t="s">
        <v>1343</v>
      </c>
      <c r="I50" s="7" t="s">
        <v>1342</v>
      </c>
      <c r="J50" s="10"/>
      <c r="K50" s="10"/>
      <c r="L50" s="10"/>
      <c r="M50" s="10"/>
      <c r="N50" s="10"/>
      <c r="O50" s="10"/>
      <c r="P50" s="10"/>
      <c r="Q50" s="10"/>
      <c r="R50" s="10"/>
      <c r="S50" s="10"/>
      <c r="T50" s="10"/>
      <c r="U50" s="10"/>
      <c r="V50" s="10"/>
      <c r="W50" s="10"/>
      <c r="X50" s="10"/>
      <c r="Y50" s="10"/>
      <c r="Z50" s="10"/>
      <c r="AA50" s="10"/>
      <c r="AB50" s="10"/>
      <c r="AC50" s="10"/>
      <c r="AD50" s="10"/>
      <c r="AE50" s="10"/>
      <c r="AF50" s="10"/>
      <c r="AG50" s="10"/>
    </row>
    <row r="51">
      <c r="A51" s="7"/>
      <c r="B51" s="7"/>
      <c r="C51" s="7" t="s">
        <v>301</v>
      </c>
      <c r="D51" s="206" t="str">
        <f>IFERROR(__xludf.DUMMYFUNCTION("""COMPUTED_VALUE"""),"Deezy")</f>
        <v>Deezy</v>
      </c>
      <c r="E51" s="32">
        <f t="shared" si="1"/>
        <v>2</v>
      </c>
      <c r="F51" s="206" t="s">
        <v>1358</v>
      </c>
      <c r="G51" s="16" t="s">
        <v>1361</v>
      </c>
      <c r="H51" s="7" t="s">
        <v>1355</v>
      </c>
      <c r="I51" s="7" t="s">
        <v>1342</v>
      </c>
      <c r="J51" s="10"/>
      <c r="K51" s="10"/>
      <c r="L51" s="10"/>
      <c r="M51" s="10"/>
      <c r="N51" s="10"/>
      <c r="O51" s="10"/>
      <c r="P51" s="10"/>
      <c r="Q51" s="10"/>
      <c r="R51" s="10"/>
      <c r="S51" s="10"/>
      <c r="T51" s="10"/>
      <c r="U51" s="10"/>
      <c r="V51" s="10"/>
      <c r="W51" s="10"/>
      <c r="X51" s="10"/>
      <c r="Y51" s="10"/>
      <c r="Z51" s="10"/>
      <c r="AA51" s="10"/>
      <c r="AB51" s="10"/>
      <c r="AC51" s="10"/>
      <c r="AD51" s="10"/>
      <c r="AE51" s="10"/>
      <c r="AF51" s="10"/>
      <c r="AG51" s="10"/>
    </row>
    <row r="52">
      <c r="A52" s="16"/>
      <c r="B52" s="32">
        <f>COUNTIF(G:G, A52)</f>
        <v>0</v>
      </c>
      <c r="C52" s="46" t="s">
        <v>309</v>
      </c>
      <c r="D52" s="206" t="str">
        <f>IFERROR(__xludf.DUMMYFUNCTION("""COMPUTED_VALUE"""),"Demand")</f>
        <v>Demand</v>
      </c>
      <c r="E52" s="32">
        <f t="shared" si="1"/>
        <v>1</v>
      </c>
      <c r="F52" s="206" t="s">
        <v>1365</v>
      </c>
      <c r="G52" s="46" t="s">
        <v>905</v>
      </c>
      <c r="H52" s="16" t="s">
        <v>1340</v>
      </c>
      <c r="I52" s="7" t="s">
        <v>1342</v>
      </c>
      <c r="J52" s="10"/>
      <c r="K52" s="10"/>
      <c r="L52" s="10"/>
      <c r="M52" s="10"/>
      <c r="N52" s="10"/>
      <c r="O52" s="10"/>
      <c r="P52" s="10"/>
      <c r="Q52" s="10"/>
      <c r="R52" s="10"/>
      <c r="S52" s="10"/>
      <c r="T52" s="10"/>
      <c r="U52" s="10"/>
      <c r="V52" s="10"/>
      <c r="W52" s="10"/>
      <c r="X52" s="10"/>
      <c r="Y52" s="10"/>
      <c r="Z52" s="10"/>
      <c r="AA52" s="10"/>
      <c r="AB52" s="10"/>
      <c r="AC52" s="10"/>
      <c r="AD52" s="10"/>
      <c r="AE52" s="10"/>
      <c r="AF52" s="10"/>
      <c r="AG52" s="10"/>
    </row>
    <row r="53">
      <c r="A53" s="206"/>
      <c r="B53" s="206"/>
      <c r="C53" s="46" t="s">
        <v>309</v>
      </c>
      <c r="D53" s="206" t="str">
        <f>IFERROR(__xludf.DUMMYFUNCTION("""COMPUTED_VALUE"""),"Diba")</f>
        <v>Diba</v>
      </c>
      <c r="E53" s="32">
        <f t="shared" si="1"/>
        <v>1</v>
      </c>
      <c r="F53" s="206" t="s">
        <v>1365</v>
      </c>
      <c r="G53" s="46" t="s">
        <v>915</v>
      </c>
      <c r="H53" s="206" t="s">
        <v>1357</v>
      </c>
      <c r="I53" s="7" t="s">
        <v>1342</v>
      </c>
      <c r="J53" s="10"/>
      <c r="K53" s="10"/>
      <c r="L53" s="46"/>
      <c r="M53" s="10"/>
      <c r="N53" s="10"/>
      <c r="O53" s="10"/>
      <c r="P53" s="10"/>
      <c r="Q53" s="10"/>
      <c r="R53" s="10"/>
      <c r="S53" s="2"/>
      <c r="T53" s="10"/>
      <c r="U53" s="10"/>
      <c r="V53" s="10"/>
      <c r="W53" s="10"/>
      <c r="X53" s="10"/>
      <c r="Y53" s="10"/>
      <c r="Z53" s="10"/>
      <c r="AA53" s="10"/>
      <c r="AB53" s="10"/>
      <c r="AC53" s="10"/>
      <c r="AD53" s="10"/>
      <c r="AE53" s="10"/>
      <c r="AF53" s="10"/>
      <c r="AG53" s="10"/>
    </row>
    <row r="54">
      <c r="A54" s="201"/>
      <c r="B54" s="201"/>
      <c r="C54" s="46" t="s">
        <v>309</v>
      </c>
      <c r="D54" s="206" t="str">
        <f>IFERROR(__xludf.DUMMYFUNCTION("""COMPUTED_VALUE"""),"digtl")</f>
        <v>digtl</v>
      </c>
      <c r="E54" s="32">
        <f t="shared" si="1"/>
        <v>1</v>
      </c>
      <c r="F54" s="206" t="s">
        <v>1365</v>
      </c>
      <c r="G54" s="46" t="s">
        <v>910</v>
      </c>
      <c r="H54" s="201" t="s">
        <v>1345</v>
      </c>
      <c r="I54" s="7" t="s">
        <v>1342</v>
      </c>
      <c r="J54" s="10"/>
      <c r="K54" s="10"/>
      <c r="L54" s="10"/>
      <c r="M54" s="10"/>
      <c r="N54" s="10"/>
      <c r="O54" s="10"/>
      <c r="P54" s="10"/>
      <c r="Q54" s="10"/>
      <c r="R54" s="10"/>
      <c r="S54" s="10"/>
      <c r="T54" s="10"/>
      <c r="U54" s="10"/>
      <c r="V54" s="10"/>
      <c r="W54" s="10"/>
      <c r="X54" s="10"/>
      <c r="Y54" s="10"/>
      <c r="Z54" s="10"/>
      <c r="AA54" s="10"/>
      <c r="AB54" s="10"/>
      <c r="AC54" s="10"/>
      <c r="AD54" s="10"/>
      <c r="AE54" s="10"/>
      <c r="AF54" s="10"/>
      <c r="AG54" s="10"/>
    </row>
    <row r="55">
      <c r="A55" s="16"/>
      <c r="B55" s="16"/>
      <c r="C55" s="46" t="s">
        <v>309</v>
      </c>
      <c r="D55" s="206" t="str">
        <f>IFERROR(__xludf.DUMMYFUNCTION("""COMPUTED_VALUE"""),"DitoBanx")</f>
        <v>DitoBanx</v>
      </c>
      <c r="E55" s="32">
        <f t="shared" si="1"/>
        <v>1</v>
      </c>
      <c r="F55" s="206" t="s">
        <v>1365</v>
      </c>
      <c r="G55" s="46" t="s">
        <v>906</v>
      </c>
      <c r="H55" s="16" t="s">
        <v>1349</v>
      </c>
      <c r="I55" s="7" t="s">
        <v>1342</v>
      </c>
      <c r="J55" s="10"/>
      <c r="K55" s="10"/>
      <c r="L55" s="10"/>
      <c r="M55" s="10"/>
      <c r="N55" s="10"/>
      <c r="O55" s="10"/>
      <c r="P55" s="10"/>
      <c r="Q55" s="10"/>
      <c r="R55" s="10"/>
      <c r="S55" s="10"/>
      <c r="T55" s="10"/>
      <c r="U55" s="10"/>
      <c r="V55" s="10"/>
      <c r="W55" s="10"/>
      <c r="X55" s="10"/>
      <c r="Y55" s="10"/>
      <c r="Z55" s="10"/>
      <c r="AA55" s="10"/>
      <c r="AB55" s="10"/>
      <c r="AC55" s="10"/>
      <c r="AD55" s="10"/>
      <c r="AE55" s="10"/>
      <c r="AF55" s="10"/>
      <c r="AG55" s="10"/>
    </row>
    <row r="56">
      <c r="A56" s="16"/>
      <c r="B56" s="16"/>
      <c r="C56" s="46" t="s">
        <v>309</v>
      </c>
      <c r="D56" s="206" t="str">
        <f>IFERROR(__xludf.DUMMYFUNCTION("""COMPUTED_VALUE"""),"DLC.Link")</f>
        <v>DLC.Link</v>
      </c>
      <c r="E56" s="32">
        <f t="shared" si="1"/>
        <v>1</v>
      </c>
      <c r="F56" s="206" t="s">
        <v>1365</v>
      </c>
      <c r="G56" s="7" t="s">
        <v>907</v>
      </c>
      <c r="H56" s="16" t="s">
        <v>1349</v>
      </c>
      <c r="I56" s="7" t="s">
        <v>1342</v>
      </c>
      <c r="J56" s="10"/>
      <c r="K56" s="2"/>
      <c r="L56" s="10"/>
      <c r="M56" s="2"/>
      <c r="N56" s="46"/>
      <c r="O56" s="10"/>
      <c r="P56" s="10"/>
      <c r="Q56" s="10"/>
      <c r="R56" s="10"/>
      <c r="S56" s="2"/>
      <c r="T56" s="10"/>
      <c r="U56" s="2"/>
      <c r="V56" s="10"/>
      <c r="W56" s="10"/>
      <c r="X56" s="10"/>
      <c r="Y56" s="2"/>
      <c r="Z56" s="10"/>
      <c r="AA56" s="10"/>
      <c r="AB56" s="10"/>
      <c r="AC56" s="10"/>
      <c r="AD56" s="10"/>
      <c r="AE56" s="10"/>
      <c r="AF56" s="10"/>
      <c r="AG56" s="10"/>
    </row>
    <row r="57">
      <c r="A57" s="16"/>
      <c r="B57" s="16"/>
      <c r="C57" s="46" t="s">
        <v>309</v>
      </c>
      <c r="D57" s="206" t="str">
        <f>IFERROR(__xludf.DUMMYFUNCTION("""COMPUTED_VALUE"""),"DMarket")</f>
        <v>DMarket</v>
      </c>
      <c r="E57" s="32">
        <f t="shared" si="1"/>
        <v>1</v>
      </c>
      <c r="F57" s="206" t="s">
        <v>1365</v>
      </c>
      <c r="G57" s="46" t="s">
        <v>904</v>
      </c>
      <c r="H57" s="16" t="s">
        <v>1343</v>
      </c>
      <c r="I57" s="7" t="s">
        <v>1342</v>
      </c>
      <c r="J57" s="10"/>
      <c r="K57" s="10"/>
      <c r="L57" s="10"/>
      <c r="M57" s="10"/>
      <c r="N57" s="10"/>
      <c r="O57" s="10"/>
      <c r="P57" s="10"/>
      <c r="Q57" s="10"/>
      <c r="R57" s="10"/>
      <c r="S57" s="10"/>
      <c r="T57" s="10"/>
      <c r="U57" s="10"/>
      <c r="V57" s="10"/>
      <c r="W57" s="10"/>
      <c r="X57" s="10"/>
      <c r="Y57" s="10"/>
      <c r="Z57" s="10"/>
      <c r="AA57" s="10"/>
      <c r="AB57" s="10"/>
      <c r="AC57" s="10"/>
      <c r="AD57" s="10"/>
      <c r="AE57" s="10"/>
      <c r="AF57" s="10"/>
      <c r="AG57" s="10"/>
    </row>
    <row r="58">
      <c r="A58" s="7"/>
      <c r="B58" s="7"/>
      <c r="C58" s="7" t="s">
        <v>397</v>
      </c>
      <c r="D58" s="206" t="str">
        <f>IFERROR(__xludf.DUMMYFUNCTION("""COMPUTED_VALUE"""),"Eden")</f>
        <v>Eden</v>
      </c>
      <c r="E58" s="32">
        <f t="shared" si="1"/>
        <v>1</v>
      </c>
      <c r="F58" s="206" t="s">
        <v>1344</v>
      </c>
      <c r="G58" s="16" t="s">
        <v>1361</v>
      </c>
      <c r="H58" s="7" t="s">
        <v>1355</v>
      </c>
      <c r="I58" s="7" t="s">
        <v>1342</v>
      </c>
      <c r="J58" s="10"/>
      <c r="K58" s="10"/>
      <c r="L58" s="10"/>
      <c r="M58" s="10"/>
      <c r="N58" s="10"/>
      <c r="O58" s="10"/>
      <c r="P58" s="10"/>
      <c r="Q58" s="10"/>
      <c r="R58" s="10"/>
      <c r="S58" s="10"/>
      <c r="T58" s="10"/>
      <c r="U58" s="10"/>
      <c r="V58" s="10"/>
      <c r="W58" s="10"/>
      <c r="X58" s="10"/>
      <c r="Y58" s="10"/>
      <c r="Z58" s="10"/>
      <c r="AA58" s="10"/>
      <c r="AB58" s="10"/>
      <c r="AC58" s="10"/>
      <c r="AD58" s="10"/>
      <c r="AE58" s="10"/>
      <c r="AF58" s="10"/>
      <c r="AG58" s="10"/>
    </row>
    <row r="59">
      <c r="A59" s="201"/>
      <c r="B59" s="201"/>
      <c r="C59" s="46" t="s">
        <v>346</v>
      </c>
      <c r="D59" s="206" t="str">
        <f>IFERROR(__xludf.DUMMYFUNCTION("""COMPUTED_VALUE"""),"Elixir")</f>
        <v>Elixir</v>
      </c>
      <c r="E59" s="32">
        <f t="shared" si="1"/>
        <v>1</v>
      </c>
      <c r="F59" s="206" t="s">
        <v>1340</v>
      </c>
      <c r="G59" s="46" t="s">
        <v>910</v>
      </c>
      <c r="H59" s="201" t="s">
        <v>1345</v>
      </c>
      <c r="I59" s="7" t="s">
        <v>1342</v>
      </c>
      <c r="J59" s="10"/>
      <c r="K59" s="10"/>
      <c r="L59" s="10"/>
      <c r="M59" s="10"/>
      <c r="N59" s="10"/>
      <c r="O59" s="10"/>
      <c r="P59" s="10"/>
      <c r="Q59" s="10"/>
      <c r="R59" s="10"/>
      <c r="S59" s="10"/>
      <c r="T59" s="10"/>
      <c r="U59" s="10"/>
      <c r="V59" s="10"/>
      <c r="W59" s="10"/>
      <c r="X59" s="10"/>
      <c r="Y59" s="10"/>
      <c r="Z59" s="10"/>
      <c r="AA59" s="10"/>
      <c r="AB59" s="10"/>
      <c r="AC59" s="10"/>
      <c r="AD59" s="10"/>
      <c r="AE59" s="10"/>
      <c r="AF59" s="10"/>
      <c r="AG59" s="10"/>
    </row>
    <row r="60">
      <c r="A60" s="16"/>
      <c r="B60" s="16"/>
      <c r="C60" s="46" t="s">
        <v>335</v>
      </c>
      <c r="D60" s="206" t="str">
        <f>IFERROR(__xludf.DUMMYFUNCTION("""COMPUTED_VALUE"""),"Federated Computer")</f>
        <v>Federated Computer</v>
      </c>
      <c r="E60" s="32">
        <f t="shared" si="1"/>
        <v>2</v>
      </c>
      <c r="F60" s="206" t="s">
        <v>1343</v>
      </c>
      <c r="G60" s="46" t="s">
        <v>904</v>
      </c>
      <c r="H60" s="16" t="s">
        <v>1343</v>
      </c>
      <c r="I60" s="7" t="s">
        <v>1342</v>
      </c>
      <c r="J60" s="10"/>
      <c r="K60" s="10"/>
      <c r="L60" s="10"/>
      <c r="M60" s="10"/>
      <c r="N60" s="10"/>
      <c r="O60" s="10"/>
      <c r="P60" s="10"/>
      <c r="Q60" s="10"/>
      <c r="R60" s="10"/>
      <c r="S60" s="10"/>
      <c r="T60" s="10"/>
      <c r="U60" s="10"/>
      <c r="V60" s="10"/>
      <c r="W60" s="10"/>
      <c r="X60" s="10"/>
      <c r="Y60" s="10"/>
      <c r="Z60" s="10"/>
      <c r="AA60" s="10"/>
      <c r="AB60" s="10"/>
      <c r="AC60" s="10"/>
      <c r="AD60" s="10"/>
      <c r="AE60" s="10"/>
      <c r="AF60" s="10"/>
      <c r="AG60" s="10"/>
    </row>
    <row r="61">
      <c r="A61" s="201"/>
      <c r="B61" s="201"/>
      <c r="C61" s="46" t="s">
        <v>362</v>
      </c>
      <c r="D61" s="206" t="str">
        <f>IFERROR(__xludf.DUMMYFUNCTION("""COMPUTED_VALUE"""),"Fedi")</f>
        <v>Fedi</v>
      </c>
      <c r="E61" s="32">
        <f t="shared" si="1"/>
        <v>5</v>
      </c>
      <c r="F61" s="206" t="s">
        <v>1366</v>
      </c>
      <c r="G61" s="46" t="s">
        <v>910</v>
      </c>
      <c r="H61" s="201" t="s">
        <v>1345</v>
      </c>
      <c r="I61" s="7" t="s">
        <v>1342</v>
      </c>
      <c r="J61" s="10"/>
      <c r="K61" s="10"/>
      <c r="L61" s="10"/>
      <c r="M61" s="10"/>
      <c r="N61" s="10"/>
      <c r="O61" s="10"/>
      <c r="P61" s="10"/>
      <c r="Q61" s="10"/>
      <c r="R61" s="10"/>
      <c r="S61" s="10"/>
      <c r="T61" s="10"/>
      <c r="U61" s="10"/>
      <c r="V61" s="10"/>
      <c r="W61" s="10"/>
      <c r="X61" s="10"/>
      <c r="Y61" s="10"/>
      <c r="Z61" s="10"/>
      <c r="AA61" s="10"/>
      <c r="AB61" s="10"/>
      <c r="AC61" s="10"/>
      <c r="AD61" s="10"/>
      <c r="AE61" s="10"/>
      <c r="AF61" s="10"/>
      <c r="AG61" s="10"/>
    </row>
    <row r="62">
      <c r="A62" s="16"/>
      <c r="B62" s="16"/>
      <c r="C62" s="46" t="s">
        <v>362</v>
      </c>
      <c r="D62" s="206" t="str">
        <f>IFERROR(__xludf.DUMMYFUNCTION("""COMPUTED_VALUE"""),"Fewsats")</f>
        <v>Fewsats</v>
      </c>
      <c r="E62" s="32">
        <f t="shared" si="1"/>
        <v>1</v>
      </c>
      <c r="F62" s="206" t="s">
        <v>1366</v>
      </c>
      <c r="G62" s="46" t="s">
        <v>908</v>
      </c>
      <c r="H62" s="16" t="s">
        <v>1340</v>
      </c>
      <c r="I62" s="7" t="s">
        <v>1342</v>
      </c>
      <c r="J62" s="10"/>
      <c r="K62" s="10"/>
      <c r="L62" s="10"/>
      <c r="M62" s="10"/>
      <c r="N62" s="10"/>
      <c r="O62" s="10"/>
      <c r="P62" s="10"/>
      <c r="Q62" s="10"/>
      <c r="R62" s="10"/>
      <c r="S62" s="10"/>
      <c r="T62" s="10"/>
      <c r="U62" s="10"/>
      <c r="V62" s="10"/>
      <c r="W62" s="10"/>
      <c r="X62" s="10"/>
      <c r="Y62" s="10"/>
      <c r="Z62" s="10"/>
      <c r="AA62" s="10"/>
      <c r="AB62" s="10"/>
      <c r="AC62" s="10"/>
      <c r="AD62" s="10"/>
      <c r="AE62" s="10"/>
      <c r="AF62" s="10"/>
      <c r="AG62" s="10"/>
    </row>
    <row r="63">
      <c r="A63" s="16"/>
      <c r="B63" s="16"/>
      <c r="C63" s="46" t="s">
        <v>282</v>
      </c>
      <c r="D63" s="206" t="str">
        <f>IFERROR(__xludf.DUMMYFUNCTION("""COMPUTED_VALUE"""),"Flash")</f>
        <v>Flash</v>
      </c>
      <c r="E63" s="32">
        <f t="shared" si="1"/>
        <v>1</v>
      </c>
      <c r="F63" s="206" t="s">
        <v>1356</v>
      </c>
      <c r="G63" s="16" t="s">
        <v>1354</v>
      </c>
      <c r="H63" s="16" t="s">
        <v>1355</v>
      </c>
      <c r="I63" s="7" t="s">
        <v>1342</v>
      </c>
      <c r="J63" s="10"/>
      <c r="K63" s="10"/>
      <c r="L63" s="10"/>
      <c r="M63" s="10"/>
      <c r="N63" s="10"/>
      <c r="O63" s="10"/>
      <c r="P63" s="10"/>
      <c r="Q63" s="10"/>
      <c r="R63" s="10"/>
      <c r="S63" s="10"/>
      <c r="T63" s="10"/>
      <c r="U63" s="10"/>
      <c r="V63" s="10"/>
      <c r="W63" s="10"/>
      <c r="X63" s="10"/>
      <c r="Y63" s="10"/>
      <c r="Z63" s="10"/>
      <c r="AA63" s="10"/>
      <c r="AB63" s="10"/>
      <c r="AC63" s="10"/>
      <c r="AD63" s="10"/>
      <c r="AE63" s="10"/>
      <c r="AF63" s="10"/>
      <c r="AG63" s="10"/>
    </row>
    <row r="64">
      <c r="A64" s="16"/>
      <c r="B64" s="16"/>
      <c r="C64" s="46" t="s">
        <v>372</v>
      </c>
      <c r="D64" s="206" t="str">
        <f>IFERROR(__xludf.DUMMYFUNCTION("""COMPUTED_VALUE"""),"Fold")</f>
        <v>Fold</v>
      </c>
      <c r="E64" s="32">
        <f t="shared" si="1"/>
        <v>2</v>
      </c>
      <c r="F64" s="206" t="s">
        <v>1346</v>
      </c>
      <c r="G64" s="46" t="s">
        <v>909</v>
      </c>
      <c r="H64" s="16" t="s">
        <v>1366</v>
      </c>
      <c r="I64" s="7" t="s">
        <v>1342</v>
      </c>
      <c r="J64" s="10"/>
      <c r="K64" s="10"/>
      <c r="L64" s="10"/>
      <c r="M64" s="10"/>
      <c r="N64" s="10"/>
      <c r="O64" s="10"/>
      <c r="P64" s="10"/>
      <c r="Q64" s="10"/>
      <c r="R64" s="10"/>
      <c r="S64" s="10"/>
      <c r="T64" s="10"/>
      <c r="U64" s="10"/>
      <c r="V64" s="10"/>
      <c r="W64" s="10"/>
      <c r="X64" s="10"/>
      <c r="Y64" s="10"/>
      <c r="Z64" s="10"/>
      <c r="AA64" s="10"/>
      <c r="AB64" s="10"/>
      <c r="AC64" s="10"/>
      <c r="AD64" s="10"/>
      <c r="AE64" s="10"/>
      <c r="AF64" s="10"/>
      <c r="AG64" s="10"/>
    </row>
    <row r="65">
      <c r="A65" s="16"/>
      <c r="B65" s="16"/>
      <c r="C65" s="7" t="s">
        <v>398</v>
      </c>
      <c r="D65" s="206" t="str">
        <f>IFERROR(__xludf.DUMMYFUNCTION("""COMPUTED_VALUE"""),"Foundation")</f>
        <v>Foundation</v>
      </c>
      <c r="E65" s="32">
        <f t="shared" si="1"/>
        <v>2</v>
      </c>
      <c r="F65" s="206" t="s">
        <v>1344</v>
      </c>
      <c r="G65" s="7" t="s">
        <v>907</v>
      </c>
      <c r="H65" s="16" t="s">
        <v>1349</v>
      </c>
      <c r="I65" s="7" t="s">
        <v>1342</v>
      </c>
      <c r="J65" s="10"/>
      <c r="K65" s="2"/>
      <c r="L65" s="10"/>
      <c r="M65" s="2"/>
      <c r="N65" s="46"/>
      <c r="O65" s="10"/>
      <c r="P65" s="10"/>
      <c r="Q65" s="10"/>
      <c r="R65" s="10"/>
      <c r="S65" s="2"/>
      <c r="T65" s="10"/>
      <c r="U65" s="2"/>
      <c r="V65" s="10"/>
      <c r="W65" s="10"/>
      <c r="X65" s="10"/>
      <c r="Y65" s="2"/>
      <c r="Z65" s="10"/>
      <c r="AA65" s="10"/>
      <c r="AB65" s="10"/>
      <c r="AC65" s="10"/>
      <c r="AD65" s="10"/>
      <c r="AE65" s="10"/>
      <c r="AF65" s="10"/>
      <c r="AG65" s="10"/>
    </row>
    <row r="66">
      <c r="A66" s="16"/>
      <c r="B66" s="16"/>
      <c r="C66" s="46" t="s">
        <v>373</v>
      </c>
      <c r="D66" s="206" t="str">
        <f>IFERROR(__xludf.DUMMYFUNCTION("""COMPUTED_VALUE"""),"Fountain")</f>
        <v>Fountain</v>
      </c>
      <c r="E66" s="32">
        <f t="shared" si="1"/>
        <v>3</v>
      </c>
      <c r="F66" s="206" t="s">
        <v>1346</v>
      </c>
      <c r="G66" s="46" t="s">
        <v>908</v>
      </c>
      <c r="H66" s="16" t="s">
        <v>1340</v>
      </c>
      <c r="I66" s="7" t="s">
        <v>1342</v>
      </c>
      <c r="J66" s="10"/>
      <c r="K66" s="10"/>
      <c r="L66" s="10"/>
      <c r="M66" s="10"/>
      <c r="N66" s="10"/>
      <c r="O66" s="10"/>
      <c r="P66" s="10"/>
      <c r="Q66" s="10"/>
      <c r="R66" s="10"/>
      <c r="S66" s="10"/>
      <c r="T66" s="10"/>
      <c r="U66" s="10"/>
      <c r="V66" s="10"/>
      <c r="W66" s="10"/>
      <c r="X66" s="10"/>
      <c r="Y66" s="10"/>
      <c r="Z66" s="10"/>
      <c r="AA66" s="10"/>
      <c r="AB66" s="10"/>
      <c r="AC66" s="10"/>
      <c r="AD66" s="10"/>
      <c r="AE66" s="10"/>
      <c r="AF66" s="10"/>
      <c r="AG66" s="10"/>
    </row>
    <row r="67">
      <c r="A67" s="16"/>
      <c r="B67" s="16"/>
      <c r="C67" s="7" t="s">
        <v>308</v>
      </c>
      <c r="D67" s="206" t="str">
        <f>IFERROR(__xludf.DUMMYFUNCTION("""COMPUTED_VALUE"""),"Galoy")</f>
        <v>Galoy</v>
      </c>
      <c r="E67" s="32">
        <f t="shared" si="1"/>
        <v>6</v>
      </c>
      <c r="F67" s="206" t="s">
        <v>1367</v>
      </c>
      <c r="G67" s="7" t="s">
        <v>907</v>
      </c>
      <c r="H67" s="16" t="s">
        <v>1349</v>
      </c>
      <c r="I67" s="7" t="s">
        <v>1342</v>
      </c>
      <c r="J67" s="10"/>
      <c r="K67" s="2"/>
      <c r="L67" s="10"/>
      <c r="M67" s="2"/>
      <c r="N67" s="46"/>
      <c r="O67" s="10"/>
      <c r="P67" s="10"/>
      <c r="Q67" s="10"/>
      <c r="R67" s="10"/>
      <c r="S67" s="2"/>
      <c r="T67" s="10"/>
      <c r="U67" s="2"/>
      <c r="V67" s="10"/>
      <c r="W67" s="10"/>
      <c r="X67" s="10"/>
      <c r="Y67" s="2"/>
      <c r="Z67" s="10"/>
      <c r="AA67" s="10"/>
      <c r="AB67" s="10"/>
      <c r="AC67" s="10"/>
      <c r="AD67" s="10"/>
      <c r="AE67" s="10"/>
      <c r="AF67" s="10"/>
      <c r="AG67" s="10"/>
    </row>
    <row r="68">
      <c r="A68" s="16"/>
      <c r="B68" s="16"/>
      <c r="C68" s="46" t="s">
        <v>283</v>
      </c>
      <c r="D68" s="206" t="str">
        <f>IFERROR(__xludf.DUMMYFUNCTION("""COMPUTED_VALUE"""),"getbit")</f>
        <v>getbit</v>
      </c>
      <c r="E68" s="32">
        <f t="shared" si="1"/>
        <v>1</v>
      </c>
      <c r="F68" s="206" t="s">
        <v>1356</v>
      </c>
      <c r="G68" s="16" t="s">
        <v>1354</v>
      </c>
      <c r="H68" s="16" t="s">
        <v>1355</v>
      </c>
      <c r="I68" s="7" t="s">
        <v>1342</v>
      </c>
      <c r="J68" s="10"/>
      <c r="K68" s="10"/>
      <c r="L68" s="10"/>
      <c r="M68" s="10"/>
      <c r="N68" s="10"/>
      <c r="O68" s="10"/>
      <c r="P68" s="10"/>
      <c r="Q68" s="10"/>
      <c r="R68" s="10"/>
      <c r="S68" s="10"/>
      <c r="T68" s="10"/>
      <c r="U68" s="10"/>
      <c r="V68" s="10"/>
      <c r="W68" s="10"/>
      <c r="X68" s="10"/>
      <c r="Y68" s="10"/>
      <c r="Z68" s="10"/>
      <c r="AA68" s="10"/>
      <c r="AB68" s="10"/>
      <c r="AC68" s="10"/>
      <c r="AD68" s="10"/>
      <c r="AE68" s="10"/>
      <c r="AF68" s="10"/>
      <c r="AG68" s="10"/>
    </row>
    <row r="69">
      <c r="A69" s="201"/>
      <c r="B69" s="201"/>
      <c r="C69" s="46" t="s">
        <v>284</v>
      </c>
      <c r="D69" s="206" t="str">
        <f>IFERROR(__xludf.DUMMYFUNCTION("""COMPUTED_VALUE"""),"Geyser")</f>
        <v>Geyser</v>
      </c>
      <c r="E69" s="32">
        <f t="shared" si="1"/>
        <v>2</v>
      </c>
      <c r="F69" s="206" t="s">
        <v>1368</v>
      </c>
      <c r="G69" s="46" t="s">
        <v>910</v>
      </c>
      <c r="H69" s="201" t="s">
        <v>1345</v>
      </c>
      <c r="I69" s="7" t="s">
        <v>1342</v>
      </c>
      <c r="J69" s="10"/>
      <c r="K69" s="10"/>
      <c r="L69" s="10"/>
      <c r="M69" s="10"/>
      <c r="N69" s="10"/>
      <c r="O69" s="10"/>
      <c r="P69" s="10"/>
      <c r="Q69" s="10"/>
      <c r="R69" s="10"/>
      <c r="S69" s="10"/>
      <c r="T69" s="10"/>
      <c r="U69" s="10"/>
      <c r="V69" s="10"/>
      <c r="W69" s="10"/>
      <c r="X69" s="10"/>
      <c r="Y69" s="10"/>
      <c r="Z69" s="10"/>
      <c r="AA69" s="10"/>
      <c r="AB69" s="10"/>
      <c r="AC69" s="10"/>
      <c r="AD69" s="10"/>
      <c r="AE69" s="10"/>
      <c r="AF69" s="10"/>
      <c r="AG69" s="10"/>
    </row>
    <row r="70">
      <c r="A70" s="16"/>
      <c r="B70" s="16"/>
      <c r="C70" s="46" t="s">
        <v>399</v>
      </c>
      <c r="D70" s="206" t="str">
        <f>IFERROR(__xludf.DUMMYFUNCTION("""COMPUTED_VALUE"""),"Giga Energy")</f>
        <v>Giga Energy</v>
      </c>
      <c r="E70" s="32">
        <f t="shared" si="1"/>
        <v>1</v>
      </c>
      <c r="F70" s="206" t="s">
        <v>1344</v>
      </c>
      <c r="G70" s="46" t="s">
        <v>909</v>
      </c>
      <c r="H70" s="16" t="s">
        <v>1366</v>
      </c>
      <c r="I70" s="7" t="s">
        <v>1342</v>
      </c>
      <c r="J70" s="10"/>
      <c r="K70" s="10"/>
      <c r="L70" s="10"/>
      <c r="M70" s="10"/>
      <c r="N70" s="10"/>
      <c r="O70" s="10"/>
      <c r="P70" s="10"/>
      <c r="Q70" s="10"/>
      <c r="R70" s="10"/>
      <c r="S70" s="10"/>
      <c r="T70" s="10"/>
      <c r="U70" s="10"/>
      <c r="V70" s="10"/>
      <c r="W70" s="10"/>
      <c r="X70" s="10"/>
      <c r="Y70" s="10"/>
      <c r="Z70" s="10"/>
      <c r="AA70" s="10"/>
      <c r="AB70" s="10"/>
      <c r="AC70" s="10"/>
      <c r="AD70" s="10"/>
      <c r="AE70" s="10"/>
      <c r="AF70" s="10"/>
      <c r="AG70" s="10"/>
    </row>
    <row r="71">
      <c r="A71" s="16"/>
      <c r="B71" s="16"/>
      <c r="C71" s="7" t="s">
        <v>445</v>
      </c>
      <c r="D71" s="206" t="str">
        <f>IFERROR(__xludf.DUMMYFUNCTION("""COMPUTED_VALUE"""),"Go Sats")</f>
        <v>Go Sats</v>
      </c>
      <c r="E71" s="32">
        <f t="shared" si="1"/>
        <v>1</v>
      </c>
      <c r="F71" s="206" t="s">
        <v>1357</v>
      </c>
      <c r="G71" s="7" t="s">
        <v>907</v>
      </c>
      <c r="H71" s="16" t="s">
        <v>1349</v>
      </c>
      <c r="I71" s="7" t="s">
        <v>1342</v>
      </c>
      <c r="J71" s="10"/>
      <c r="K71" s="2"/>
      <c r="L71" s="10"/>
      <c r="M71" s="2"/>
      <c r="N71" s="46"/>
      <c r="O71" s="10"/>
      <c r="P71" s="10"/>
      <c r="Q71" s="10"/>
      <c r="R71" s="10"/>
      <c r="S71" s="2"/>
      <c r="T71" s="10"/>
      <c r="U71" s="2"/>
      <c r="V71" s="10"/>
      <c r="W71" s="10"/>
      <c r="X71" s="10"/>
      <c r="Y71" s="2"/>
      <c r="Z71" s="10"/>
      <c r="AA71" s="10"/>
      <c r="AB71" s="10"/>
      <c r="AC71" s="10"/>
      <c r="AD71" s="10"/>
      <c r="AE71" s="10"/>
      <c r="AF71" s="10"/>
      <c r="AG71" s="10"/>
    </row>
    <row r="72">
      <c r="A72" s="7"/>
      <c r="B72" s="7"/>
      <c r="C72" s="7" t="s">
        <v>347</v>
      </c>
      <c r="D72" s="206" t="str">
        <f>IFERROR(__xludf.DUMMYFUNCTION("""COMPUTED_VALUE"""),"Gridless")</f>
        <v>Gridless</v>
      </c>
      <c r="E72" s="32">
        <f t="shared" si="1"/>
        <v>1</v>
      </c>
      <c r="F72" s="206" t="s">
        <v>1369</v>
      </c>
      <c r="G72" s="46" t="s">
        <v>911</v>
      </c>
      <c r="H72" s="7" t="s">
        <v>1352</v>
      </c>
      <c r="I72" s="7" t="s">
        <v>1342</v>
      </c>
      <c r="J72" s="10"/>
      <c r="K72" s="10"/>
      <c r="L72" s="10"/>
      <c r="M72" s="10"/>
      <c r="N72" s="10"/>
      <c r="O72" s="10"/>
      <c r="P72" s="10"/>
      <c r="Q72" s="10"/>
      <c r="R72" s="10"/>
      <c r="S72" s="10"/>
      <c r="T72" s="10"/>
      <c r="U72" s="10"/>
      <c r="V72" s="10"/>
      <c r="W72" s="10"/>
      <c r="X72" s="10"/>
      <c r="Y72" s="10"/>
      <c r="Z72" s="10"/>
      <c r="AA72" s="10"/>
      <c r="AB72" s="10"/>
      <c r="AC72" s="10"/>
      <c r="AD72" s="10"/>
      <c r="AE72" s="10"/>
      <c r="AF72" s="10"/>
      <c r="AG72" s="10"/>
    </row>
    <row r="73">
      <c r="A73" s="16"/>
      <c r="B73" s="16"/>
      <c r="C73" s="46" t="s">
        <v>314</v>
      </c>
      <c r="D73" s="206" t="str">
        <f>IFERROR(__xludf.DUMMYFUNCTION("""COMPUTED_VALUE"""),"GRIID")</f>
        <v>GRIID</v>
      </c>
      <c r="E73" s="32">
        <f t="shared" si="1"/>
        <v>1</v>
      </c>
      <c r="F73" s="206" t="s">
        <v>1370</v>
      </c>
      <c r="G73" s="46" t="s">
        <v>909</v>
      </c>
      <c r="H73" s="16" t="s">
        <v>1366</v>
      </c>
      <c r="I73" s="7" t="s">
        <v>1342</v>
      </c>
      <c r="J73" s="10"/>
      <c r="K73" s="10"/>
      <c r="L73" s="10"/>
      <c r="M73" s="10"/>
      <c r="N73" s="10"/>
      <c r="O73" s="10"/>
      <c r="P73" s="10"/>
      <c r="Q73" s="10"/>
      <c r="R73" s="10"/>
      <c r="S73" s="10"/>
      <c r="T73" s="10"/>
      <c r="U73" s="10"/>
      <c r="V73" s="10"/>
      <c r="W73" s="10"/>
      <c r="X73" s="10"/>
      <c r="Y73" s="10"/>
      <c r="Z73" s="10"/>
      <c r="AA73" s="10"/>
      <c r="AB73" s="10"/>
      <c r="AC73" s="10"/>
      <c r="AD73" s="10"/>
      <c r="AE73" s="10"/>
      <c r="AF73" s="10"/>
      <c r="AG73" s="10"/>
    </row>
    <row r="74">
      <c r="A74" s="16"/>
      <c r="B74" s="16"/>
      <c r="C74" s="46" t="s">
        <v>314</v>
      </c>
      <c r="D74" s="206" t="str">
        <f>IFERROR(__xludf.DUMMYFUNCTION("""COMPUTED_VALUE"""),"Heatbit")</f>
        <v>Heatbit</v>
      </c>
      <c r="E74" s="32">
        <f t="shared" si="1"/>
        <v>1</v>
      </c>
      <c r="F74" s="206" t="s">
        <v>1370</v>
      </c>
      <c r="G74" s="16" t="s">
        <v>1354</v>
      </c>
      <c r="H74" s="16" t="s">
        <v>1355</v>
      </c>
      <c r="I74" s="7" t="s">
        <v>1342</v>
      </c>
      <c r="J74" s="10"/>
      <c r="K74" s="10"/>
      <c r="L74" s="10"/>
      <c r="M74" s="10"/>
      <c r="N74" s="10"/>
      <c r="O74" s="10"/>
      <c r="P74" s="10"/>
      <c r="Q74" s="10"/>
      <c r="R74" s="10"/>
      <c r="S74" s="10"/>
      <c r="T74" s="10"/>
      <c r="U74" s="10"/>
      <c r="V74" s="10"/>
      <c r="W74" s="10"/>
      <c r="X74" s="10"/>
      <c r="Y74" s="10"/>
      <c r="Z74" s="10"/>
      <c r="AA74" s="10"/>
      <c r="AB74" s="10"/>
      <c r="AC74" s="10"/>
      <c r="AD74" s="10"/>
      <c r="AE74" s="10"/>
      <c r="AF74" s="10"/>
      <c r="AG74" s="10"/>
    </row>
    <row r="75">
      <c r="A75" s="16"/>
      <c r="B75" s="16"/>
      <c r="C75" s="46" t="s">
        <v>314</v>
      </c>
      <c r="D75" s="206" t="str">
        <f>IFERROR(__xludf.DUMMYFUNCTION("""COMPUTED_VALUE"""),"Hedera")</f>
        <v>Hedera</v>
      </c>
      <c r="E75" s="32">
        <f t="shared" si="1"/>
        <v>1</v>
      </c>
      <c r="F75" s="206" t="s">
        <v>1370</v>
      </c>
      <c r="G75" s="46" t="s">
        <v>904</v>
      </c>
      <c r="H75" s="16" t="s">
        <v>1343</v>
      </c>
      <c r="I75" s="7" t="s">
        <v>1342</v>
      </c>
      <c r="J75" s="10"/>
      <c r="K75" s="10"/>
      <c r="L75" s="10"/>
      <c r="M75" s="10"/>
      <c r="N75" s="10"/>
      <c r="O75" s="10"/>
      <c r="P75" s="10"/>
      <c r="Q75" s="10"/>
      <c r="R75" s="10"/>
      <c r="S75" s="10"/>
      <c r="T75" s="10"/>
      <c r="U75" s="10"/>
      <c r="V75" s="10"/>
      <c r="W75" s="10"/>
      <c r="X75" s="10"/>
      <c r="Y75" s="10"/>
      <c r="Z75" s="10"/>
      <c r="AA75" s="10"/>
      <c r="AB75" s="10"/>
      <c r="AC75" s="10"/>
      <c r="AD75" s="10"/>
      <c r="AE75" s="10"/>
      <c r="AF75" s="10"/>
      <c r="AG75" s="10"/>
    </row>
    <row r="76">
      <c r="A76" s="16"/>
      <c r="B76" s="16"/>
      <c r="C76" s="46" t="s">
        <v>446</v>
      </c>
      <c r="D76" s="206" t="str">
        <f>IFERROR(__xludf.DUMMYFUNCTION("""COMPUTED_VALUE"""),"Hestiia")</f>
        <v>Hestiia</v>
      </c>
      <c r="E76" s="32">
        <f t="shared" si="1"/>
        <v>1</v>
      </c>
      <c r="F76" s="206" t="s">
        <v>1357</v>
      </c>
      <c r="G76" s="46" t="s">
        <v>906</v>
      </c>
      <c r="H76" s="16" t="s">
        <v>1349</v>
      </c>
      <c r="I76" s="7" t="s">
        <v>1342</v>
      </c>
      <c r="J76" s="10"/>
      <c r="K76" s="10"/>
      <c r="L76" s="10"/>
      <c r="M76" s="10"/>
      <c r="N76" s="10"/>
      <c r="O76" s="10"/>
      <c r="P76" s="10"/>
      <c r="Q76" s="10"/>
      <c r="R76" s="10"/>
      <c r="S76" s="10"/>
      <c r="T76" s="10"/>
      <c r="U76" s="10"/>
      <c r="V76" s="10"/>
      <c r="W76" s="10"/>
      <c r="X76" s="10"/>
      <c r="Y76" s="10"/>
      <c r="Z76" s="10"/>
      <c r="AA76" s="10"/>
      <c r="AB76" s="10"/>
      <c r="AC76" s="10"/>
      <c r="AD76" s="10"/>
      <c r="AE76" s="10"/>
      <c r="AF76" s="10"/>
      <c r="AG76" s="10"/>
    </row>
    <row r="77">
      <c r="A77" s="16"/>
      <c r="B77" s="16"/>
      <c r="C77" s="46" t="s">
        <v>446</v>
      </c>
      <c r="D77" s="206" t="str">
        <f>IFERROR(__xludf.DUMMYFUNCTION("""COMPUTED_VALUE"""),"HodlHodl")</f>
        <v>HodlHodl</v>
      </c>
      <c r="E77" s="32">
        <f t="shared" si="1"/>
        <v>2</v>
      </c>
      <c r="F77" s="206" t="s">
        <v>1357</v>
      </c>
      <c r="G77" s="7" t="s">
        <v>916</v>
      </c>
      <c r="H77" s="16" t="s">
        <v>1357</v>
      </c>
      <c r="I77" s="7" t="s">
        <v>1342</v>
      </c>
      <c r="J77" s="10"/>
      <c r="K77" s="10"/>
      <c r="L77" s="10"/>
      <c r="M77" s="10"/>
      <c r="N77" s="10"/>
      <c r="O77" s="10"/>
      <c r="P77" s="10"/>
      <c r="Q77" s="10"/>
      <c r="R77" s="10"/>
      <c r="S77" s="10"/>
      <c r="T77" s="10"/>
      <c r="U77" s="10"/>
      <c r="V77" s="10"/>
      <c r="W77" s="10"/>
      <c r="X77" s="10"/>
      <c r="Y77" s="10"/>
      <c r="Z77" s="10"/>
      <c r="AA77" s="10"/>
      <c r="AB77" s="10"/>
      <c r="AC77" s="10"/>
      <c r="AD77" s="10"/>
      <c r="AE77" s="10"/>
      <c r="AF77" s="10"/>
      <c r="AG77" s="10"/>
    </row>
    <row r="78">
      <c r="A78" s="16"/>
      <c r="B78" s="16"/>
      <c r="C78" s="46" t="s">
        <v>400</v>
      </c>
      <c r="D78" s="206" t="str">
        <f>IFERROR(__xludf.DUMMYFUNCTION("""COMPUTED_VALUE"""),"Hoseki")</f>
        <v>Hoseki</v>
      </c>
      <c r="E78" s="32">
        <f t="shared" si="1"/>
        <v>2</v>
      </c>
      <c r="F78" s="206" t="s">
        <v>1344</v>
      </c>
      <c r="G78" s="7" t="s">
        <v>916</v>
      </c>
      <c r="H78" s="16" t="s">
        <v>1357</v>
      </c>
      <c r="I78" s="7" t="s">
        <v>1342</v>
      </c>
      <c r="J78" s="10"/>
      <c r="K78" s="10"/>
      <c r="L78" s="10"/>
      <c r="M78" s="10"/>
      <c r="N78" s="10"/>
      <c r="O78" s="10"/>
      <c r="P78" s="10"/>
      <c r="Q78" s="10"/>
      <c r="R78" s="10"/>
      <c r="S78" s="10"/>
      <c r="T78" s="10"/>
      <c r="U78" s="10"/>
      <c r="V78" s="10"/>
      <c r="W78" s="10"/>
      <c r="X78" s="10"/>
      <c r="Y78" s="10"/>
      <c r="Z78" s="10"/>
      <c r="AA78" s="10"/>
      <c r="AB78" s="10"/>
      <c r="AC78" s="10"/>
      <c r="AD78" s="10"/>
      <c r="AE78" s="10"/>
      <c r="AF78" s="10"/>
      <c r="AG78" s="10"/>
    </row>
    <row r="79">
      <c r="A79" s="201"/>
      <c r="B79" s="201"/>
      <c r="C79" s="46" t="s">
        <v>401</v>
      </c>
      <c r="D79" s="206" t="str">
        <f>IFERROR(__xludf.DUMMYFUNCTION("""COMPUTED_VALUE"""),"Ibex Mercado")</f>
        <v>Ibex Mercado</v>
      </c>
      <c r="E79" s="32">
        <f t="shared" si="1"/>
        <v>6</v>
      </c>
      <c r="F79" s="206" t="s">
        <v>1344</v>
      </c>
      <c r="G79" s="46" t="s">
        <v>910</v>
      </c>
      <c r="H79" s="201" t="s">
        <v>1345</v>
      </c>
      <c r="I79" s="7" t="s">
        <v>1342</v>
      </c>
      <c r="J79" s="10"/>
      <c r="K79" s="10"/>
      <c r="L79" s="10"/>
      <c r="M79" s="10"/>
      <c r="N79" s="10"/>
      <c r="O79" s="10"/>
      <c r="P79" s="10"/>
      <c r="Q79" s="10"/>
      <c r="R79" s="10"/>
      <c r="S79" s="10"/>
      <c r="T79" s="10"/>
      <c r="U79" s="10"/>
      <c r="V79" s="10"/>
      <c r="W79" s="10"/>
      <c r="X79" s="10"/>
      <c r="Y79" s="10"/>
      <c r="Z79" s="10"/>
      <c r="AA79" s="10"/>
      <c r="AB79" s="10"/>
      <c r="AC79" s="10"/>
      <c r="AD79" s="10"/>
      <c r="AE79" s="10"/>
      <c r="AF79" s="10"/>
      <c r="AG79" s="10"/>
    </row>
    <row r="80">
      <c r="A80" s="16"/>
      <c r="B80" s="16"/>
      <c r="C80" s="7" t="s">
        <v>364</v>
      </c>
      <c r="D80" s="206" t="str">
        <f>IFERROR(__xludf.DUMMYFUNCTION("""COMPUTED_VALUE"""),"Impervious")</f>
        <v>Impervious</v>
      </c>
      <c r="E80" s="32">
        <f t="shared" si="1"/>
        <v>4</v>
      </c>
      <c r="F80" s="206" t="s">
        <v>1352</v>
      </c>
      <c r="G80" s="7" t="s">
        <v>907</v>
      </c>
      <c r="H80" s="16" t="s">
        <v>1349</v>
      </c>
      <c r="I80" s="7" t="s">
        <v>1342</v>
      </c>
      <c r="J80" s="10"/>
      <c r="K80" s="2"/>
      <c r="L80" s="10"/>
      <c r="M80" s="2"/>
      <c r="N80" s="46"/>
      <c r="O80" s="10"/>
      <c r="P80" s="10"/>
      <c r="Q80" s="10"/>
      <c r="R80" s="10"/>
      <c r="S80" s="2"/>
      <c r="T80" s="10"/>
      <c r="U80" s="2"/>
      <c r="V80" s="10"/>
      <c r="W80" s="10"/>
      <c r="X80" s="10"/>
      <c r="Y80" s="2"/>
      <c r="Z80" s="10"/>
      <c r="AA80" s="10"/>
      <c r="AB80" s="10"/>
      <c r="AC80" s="10"/>
      <c r="AD80" s="10"/>
      <c r="AE80" s="10"/>
      <c r="AF80" s="10"/>
      <c r="AG80" s="10"/>
    </row>
    <row r="81">
      <c r="A81" s="201"/>
      <c r="B81" s="201"/>
      <c r="C81" s="46" t="s">
        <v>291</v>
      </c>
      <c r="D81" s="206" t="str">
        <f>IFERROR(__xludf.DUMMYFUNCTION("""COMPUTED_VALUE"""),"Infinite Fleet")</f>
        <v>Infinite Fleet</v>
      </c>
      <c r="E81" s="32">
        <f t="shared" si="1"/>
        <v>1</v>
      </c>
      <c r="F81" s="206" t="s">
        <v>1371</v>
      </c>
      <c r="G81" s="46" t="s">
        <v>910</v>
      </c>
      <c r="H81" s="201" t="s">
        <v>1345</v>
      </c>
      <c r="I81" s="7" t="s">
        <v>1342</v>
      </c>
      <c r="J81" s="10"/>
      <c r="K81" s="10"/>
      <c r="L81" s="10"/>
      <c r="M81" s="10"/>
      <c r="N81" s="10"/>
      <c r="O81" s="10"/>
      <c r="P81" s="10"/>
      <c r="Q81" s="10"/>
      <c r="R81" s="10"/>
      <c r="S81" s="10"/>
      <c r="T81" s="10"/>
      <c r="U81" s="10"/>
      <c r="V81" s="10"/>
      <c r="W81" s="10"/>
      <c r="X81" s="10"/>
      <c r="Y81" s="10"/>
      <c r="Z81" s="10"/>
      <c r="AA81" s="10"/>
      <c r="AB81" s="10"/>
      <c r="AC81" s="10"/>
      <c r="AD81" s="10"/>
      <c r="AE81" s="10"/>
      <c r="AF81" s="10"/>
      <c r="AG81" s="10"/>
    </row>
    <row r="82">
      <c r="A82" s="7"/>
      <c r="B82" s="7"/>
      <c r="C82" s="7" t="s">
        <v>374</v>
      </c>
      <c r="D82" s="206" t="str">
        <f>IFERROR(__xludf.DUMMYFUNCTION("""COMPUTED_VALUE"""),"Kraken")</f>
        <v>Kraken</v>
      </c>
      <c r="E82" s="32">
        <f t="shared" si="1"/>
        <v>2</v>
      </c>
      <c r="F82" s="206" t="s">
        <v>1346</v>
      </c>
      <c r="G82" s="46" t="s">
        <v>911</v>
      </c>
      <c r="H82" s="7" t="s">
        <v>1352</v>
      </c>
      <c r="I82" s="7" t="s">
        <v>1342</v>
      </c>
      <c r="J82" s="10"/>
      <c r="K82" s="10"/>
      <c r="L82" s="10"/>
      <c r="M82" s="10"/>
      <c r="N82" s="10"/>
      <c r="O82" s="10"/>
      <c r="P82" s="10"/>
      <c r="Q82" s="10"/>
      <c r="R82" s="10"/>
      <c r="S82" s="10"/>
      <c r="T82" s="10"/>
      <c r="U82" s="10"/>
      <c r="V82" s="10"/>
      <c r="W82" s="10"/>
      <c r="X82" s="10"/>
      <c r="Y82" s="10"/>
      <c r="Z82" s="10"/>
      <c r="AA82" s="10"/>
      <c r="AB82" s="10"/>
      <c r="AC82" s="10"/>
      <c r="AD82" s="10"/>
      <c r="AE82" s="10"/>
      <c r="AF82" s="10"/>
      <c r="AG82" s="10"/>
    </row>
    <row r="83">
      <c r="A83" s="201"/>
      <c r="B83" s="201"/>
      <c r="C83" s="46" t="s">
        <v>348</v>
      </c>
      <c r="D83" s="206" t="str">
        <f>IFERROR(__xludf.DUMMYFUNCTION("""COMPUTED_VALUE"""),"Kronologic ")</f>
        <v>Kronologic </v>
      </c>
      <c r="E83" s="32">
        <f t="shared" si="1"/>
        <v>1</v>
      </c>
      <c r="F83" s="206" t="s">
        <v>1372</v>
      </c>
      <c r="G83" s="46" t="s">
        <v>910</v>
      </c>
      <c r="H83" s="201" t="s">
        <v>1345</v>
      </c>
      <c r="I83" s="7" t="s">
        <v>1342</v>
      </c>
      <c r="J83" s="10"/>
      <c r="K83" s="10"/>
      <c r="L83" s="10"/>
      <c r="M83" s="10"/>
      <c r="N83" s="10"/>
      <c r="O83" s="10"/>
      <c r="P83" s="10"/>
      <c r="Q83" s="10"/>
      <c r="R83" s="10"/>
      <c r="S83" s="10"/>
      <c r="T83" s="10"/>
      <c r="U83" s="10"/>
      <c r="V83" s="10"/>
      <c r="W83" s="10"/>
      <c r="X83" s="10"/>
      <c r="Y83" s="10"/>
      <c r="Z83" s="10"/>
      <c r="AA83" s="10"/>
      <c r="AB83" s="10"/>
      <c r="AC83" s="10"/>
      <c r="AD83" s="10"/>
      <c r="AE83" s="10"/>
      <c r="AF83" s="10"/>
      <c r="AG83" s="10"/>
    </row>
    <row r="84">
      <c r="A84" s="201"/>
      <c r="B84" s="201"/>
      <c r="C84" s="46" t="s">
        <v>402</v>
      </c>
      <c r="D84" s="206" t="str">
        <f>IFERROR(__xludf.DUMMYFUNCTION("""COMPUTED_VALUE"""),"Lastbit")</f>
        <v>Lastbit</v>
      </c>
      <c r="E84" s="32">
        <f t="shared" si="1"/>
        <v>1</v>
      </c>
      <c r="F84" s="206" t="s">
        <v>1344</v>
      </c>
      <c r="G84" s="46" t="s">
        <v>910</v>
      </c>
      <c r="H84" s="201" t="s">
        <v>1345</v>
      </c>
      <c r="I84" s="7" t="s">
        <v>1342</v>
      </c>
      <c r="J84" s="10"/>
      <c r="K84" s="10"/>
      <c r="L84" s="10"/>
      <c r="M84" s="10"/>
      <c r="N84" s="10"/>
      <c r="O84" s="10"/>
      <c r="P84" s="10"/>
      <c r="Q84" s="10"/>
      <c r="R84" s="10"/>
      <c r="S84" s="10"/>
      <c r="T84" s="10"/>
      <c r="U84" s="10"/>
      <c r="V84" s="10"/>
      <c r="W84" s="10"/>
      <c r="X84" s="10"/>
      <c r="Y84" s="10"/>
      <c r="Z84" s="10"/>
      <c r="AA84" s="10"/>
      <c r="AB84" s="10"/>
      <c r="AC84" s="10"/>
      <c r="AD84" s="10"/>
      <c r="AE84" s="10"/>
      <c r="AF84" s="10"/>
      <c r="AG84" s="10"/>
    </row>
    <row r="85">
      <c r="A85" s="201"/>
      <c r="B85" s="201"/>
      <c r="C85" s="46" t="s">
        <v>403</v>
      </c>
      <c r="D85" s="206" t="str">
        <f>IFERROR(__xludf.DUMMYFUNCTION("""COMPUTED_VALUE"""),"Lava")</f>
        <v>Lava</v>
      </c>
      <c r="E85" s="32">
        <f t="shared" si="1"/>
        <v>2</v>
      </c>
      <c r="F85" s="206" t="s">
        <v>1344</v>
      </c>
      <c r="G85" s="46" t="s">
        <v>910</v>
      </c>
      <c r="H85" s="201" t="s">
        <v>1345</v>
      </c>
      <c r="I85" s="7" t="s">
        <v>1342</v>
      </c>
      <c r="J85" s="10"/>
      <c r="K85" s="10"/>
      <c r="L85" s="10"/>
      <c r="M85" s="10"/>
      <c r="N85" s="10"/>
      <c r="O85" s="10"/>
      <c r="P85" s="10"/>
      <c r="Q85" s="10"/>
      <c r="R85" s="10"/>
      <c r="S85" s="10"/>
      <c r="T85" s="10"/>
      <c r="U85" s="10"/>
      <c r="V85" s="10"/>
      <c r="W85" s="10"/>
      <c r="X85" s="10"/>
      <c r="Y85" s="10"/>
      <c r="Z85" s="10"/>
      <c r="AA85" s="10"/>
      <c r="AB85" s="10"/>
      <c r="AC85" s="10"/>
      <c r="AD85" s="10"/>
      <c r="AE85" s="10"/>
      <c r="AF85" s="10"/>
      <c r="AG85" s="10"/>
    </row>
    <row r="86">
      <c r="A86" s="16"/>
      <c r="B86" s="16"/>
      <c r="C86" s="46" t="s">
        <v>404</v>
      </c>
      <c r="D86" s="206" t="str">
        <f>IFERROR(__xludf.DUMMYFUNCTION("""COMPUTED_VALUE"""),"Liana")</f>
        <v>Liana</v>
      </c>
      <c r="E86" s="32">
        <f t="shared" si="1"/>
        <v>1</v>
      </c>
      <c r="F86" s="206" t="s">
        <v>1344</v>
      </c>
      <c r="G86" s="46" t="s">
        <v>906</v>
      </c>
      <c r="H86" s="16" t="s">
        <v>1349</v>
      </c>
      <c r="I86" s="7" t="s">
        <v>1342</v>
      </c>
      <c r="J86" s="10"/>
      <c r="K86" s="10"/>
      <c r="L86" s="10"/>
      <c r="M86" s="10"/>
      <c r="N86" s="10"/>
      <c r="O86" s="10"/>
      <c r="P86" s="10"/>
      <c r="Q86" s="10"/>
      <c r="R86" s="10"/>
      <c r="S86" s="10"/>
      <c r="T86" s="10"/>
      <c r="U86" s="10"/>
      <c r="V86" s="10"/>
      <c r="W86" s="10"/>
      <c r="X86" s="10"/>
      <c r="Y86" s="10"/>
      <c r="Z86" s="10"/>
      <c r="AA86" s="10"/>
      <c r="AB86" s="10"/>
      <c r="AC86" s="10"/>
      <c r="AD86" s="10"/>
      <c r="AE86" s="10"/>
      <c r="AF86" s="10"/>
      <c r="AG86" s="10"/>
    </row>
    <row r="87">
      <c r="A87" s="16"/>
      <c r="B87" s="16"/>
      <c r="C87" s="46" t="s">
        <v>404</v>
      </c>
      <c r="D87" s="206" t="str">
        <f>IFERROR(__xludf.DUMMYFUNCTION("""COMPUTED_VALUE"""),"Lightning Labs")</f>
        <v>Lightning Labs</v>
      </c>
      <c r="E87" s="32">
        <f t="shared" si="1"/>
        <v>2</v>
      </c>
      <c r="F87" s="206" t="s">
        <v>1344</v>
      </c>
      <c r="G87" s="7" t="s">
        <v>907</v>
      </c>
      <c r="H87" s="16" t="s">
        <v>1349</v>
      </c>
      <c r="I87" s="7" t="s">
        <v>1342</v>
      </c>
      <c r="J87" s="10"/>
      <c r="K87" s="2"/>
      <c r="L87" s="10"/>
      <c r="M87" s="2"/>
      <c r="N87" s="46"/>
      <c r="O87" s="10"/>
      <c r="P87" s="10"/>
      <c r="Q87" s="10"/>
      <c r="R87" s="10"/>
      <c r="S87" s="2"/>
      <c r="T87" s="10"/>
      <c r="U87" s="2"/>
      <c r="V87" s="10"/>
      <c r="W87" s="10"/>
      <c r="X87" s="10"/>
      <c r="Y87" s="2"/>
      <c r="Z87" s="10"/>
      <c r="AA87" s="10"/>
      <c r="AB87" s="10"/>
      <c r="AC87" s="10"/>
      <c r="AD87" s="10"/>
      <c r="AE87" s="10"/>
      <c r="AF87" s="10"/>
      <c r="AG87" s="10"/>
    </row>
    <row r="88">
      <c r="A88" s="206"/>
      <c r="B88" s="206"/>
      <c r="C88" s="16" t="s">
        <v>336</v>
      </c>
      <c r="D88" s="206" t="str">
        <f>IFERROR(__xludf.DUMMYFUNCTION("""COMPUTED_VALUE"""),"Lightning Network+")</f>
        <v>Lightning Network+</v>
      </c>
      <c r="E88" s="32">
        <f t="shared" si="1"/>
        <v>1</v>
      </c>
      <c r="F88" s="206" t="s">
        <v>1343</v>
      </c>
      <c r="G88" s="46" t="s">
        <v>915</v>
      </c>
      <c r="H88" s="206" t="s">
        <v>1357</v>
      </c>
      <c r="I88" s="7" t="s">
        <v>1342</v>
      </c>
      <c r="J88" s="10"/>
      <c r="K88" s="10"/>
      <c r="L88" s="46"/>
      <c r="M88" s="10"/>
      <c r="N88" s="10"/>
      <c r="O88" s="10"/>
      <c r="P88" s="10"/>
      <c r="Q88" s="10"/>
      <c r="R88" s="10"/>
      <c r="S88" s="2"/>
      <c r="T88" s="10"/>
      <c r="U88" s="10"/>
      <c r="V88" s="10"/>
      <c r="W88" s="10"/>
      <c r="X88" s="10"/>
      <c r="Y88" s="10"/>
      <c r="Z88" s="10"/>
      <c r="AA88" s="10"/>
      <c r="AB88" s="10"/>
      <c r="AC88" s="10"/>
      <c r="AD88" s="10"/>
      <c r="AE88" s="10"/>
      <c r="AF88" s="10"/>
      <c r="AG88" s="10"/>
    </row>
    <row r="89">
      <c r="A89" s="16"/>
      <c r="B89" s="16"/>
      <c r="C89" s="16" t="s">
        <v>336</v>
      </c>
      <c r="D89" s="206" t="str">
        <f>IFERROR(__xludf.DUMMYFUNCTION("""COMPUTED_VALUE"""),"Lightspark")</f>
        <v>Lightspark</v>
      </c>
      <c r="E89" s="32">
        <f t="shared" si="1"/>
        <v>1</v>
      </c>
      <c r="F89" s="206" t="s">
        <v>1343</v>
      </c>
      <c r="G89" s="46" t="s">
        <v>906</v>
      </c>
      <c r="H89" s="16" t="s">
        <v>1349</v>
      </c>
      <c r="I89" s="7" t="s">
        <v>1342</v>
      </c>
      <c r="J89" s="10"/>
      <c r="K89" s="10"/>
      <c r="L89" s="10"/>
      <c r="M89" s="10"/>
      <c r="N89" s="10"/>
      <c r="O89" s="10"/>
      <c r="P89" s="10"/>
      <c r="Q89" s="10"/>
      <c r="R89" s="10"/>
      <c r="S89" s="10"/>
      <c r="T89" s="10"/>
      <c r="U89" s="10"/>
      <c r="V89" s="10"/>
      <c r="W89" s="10"/>
      <c r="X89" s="10"/>
      <c r="Y89" s="10"/>
      <c r="Z89" s="10"/>
      <c r="AA89" s="10"/>
      <c r="AB89" s="10"/>
      <c r="AC89" s="10"/>
      <c r="AD89" s="10"/>
      <c r="AE89" s="10"/>
      <c r="AF89" s="10"/>
      <c r="AG89" s="10"/>
    </row>
    <row r="90">
      <c r="A90" s="16"/>
      <c r="B90" s="16"/>
      <c r="C90" s="16" t="s">
        <v>336</v>
      </c>
      <c r="D90" s="206" t="str">
        <f>IFERROR(__xludf.DUMMYFUNCTION("""COMPUTED_VALUE"""),"Liquidium")</f>
        <v>Liquidium</v>
      </c>
      <c r="E90" s="32">
        <f t="shared" si="1"/>
        <v>1</v>
      </c>
      <c r="F90" s="206" t="s">
        <v>1343</v>
      </c>
      <c r="G90" s="16" t="s">
        <v>1354</v>
      </c>
      <c r="H90" s="16" t="s">
        <v>1355</v>
      </c>
      <c r="I90" s="7" t="s">
        <v>1342</v>
      </c>
      <c r="J90" s="10"/>
      <c r="K90" s="10"/>
      <c r="L90" s="10"/>
      <c r="M90" s="10"/>
      <c r="N90" s="10"/>
      <c r="O90" s="10"/>
      <c r="P90" s="10"/>
      <c r="Q90" s="10"/>
      <c r="R90" s="10"/>
      <c r="S90" s="10"/>
      <c r="T90" s="10"/>
      <c r="U90" s="10"/>
      <c r="V90" s="10"/>
      <c r="W90" s="10"/>
      <c r="X90" s="10"/>
      <c r="Y90" s="10"/>
      <c r="Z90" s="10"/>
      <c r="AA90" s="10"/>
      <c r="AB90" s="10"/>
      <c r="AC90" s="10"/>
      <c r="AD90" s="10"/>
      <c r="AE90" s="10"/>
      <c r="AF90" s="10"/>
      <c r="AG90" s="10"/>
    </row>
    <row r="91">
      <c r="A91" s="16"/>
      <c r="B91" s="16"/>
      <c r="C91" s="16" t="s">
        <v>336</v>
      </c>
      <c r="D91" s="206" t="str">
        <f>IFERROR(__xludf.DUMMYFUNCTION("""COMPUTED_VALUE"""),"LN Markets")</f>
        <v>LN Markets</v>
      </c>
      <c r="E91" s="32">
        <f t="shared" si="1"/>
        <v>3</v>
      </c>
      <c r="F91" s="206" t="s">
        <v>1343</v>
      </c>
      <c r="G91" s="46" t="s">
        <v>904</v>
      </c>
      <c r="H91" s="16" t="s">
        <v>1343</v>
      </c>
      <c r="I91" s="7" t="s">
        <v>1342</v>
      </c>
      <c r="J91" s="10"/>
      <c r="K91" s="10"/>
      <c r="L91" s="10"/>
      <c r="M91" s="10"/>
      <c r="N91" s="10"/>
      <c r="O91" s="10"/>
      <c r="P91" s="10"/>
      <c r="Q91" s="10"/>
      <c r="R91" s="10"/>
      <c r="S91" s="10"/>
      <c r="T91" s="10"/>
      <c r="U91" s="10"/>
      <c r="V91" s="10"/>
      <c r="W91" s="10"/>
      <c r="X91" s="10"/>
      <c r="Y91" s="10"/>
      <c r="Z91" s="10"/>
      <c r="AA91" s="10"/>
      <c r="AB91" s="10"/>
      <c r="AC91" s="10"/>
      <c r="AD91" s="10"/>
      <c r="AE91" s="10"/>
      <c r="AF91" s="10"/>
      <c r="AG91" s="10"/>
    </row>
    <row r="92">
      <c r="A92" s="16"/>
      <c r="B92" s="16"/>
      <c r="C92" s="16" t="s">
        <v>336</v>
      </c>
      <c r="D92" s="206" t="str">
        <f>IFERROR(__xludf.DUMMYFUNCTION("""COMPUTED_VALUE"""),"LNbits")</f>
        <v>LNbits</v>
      </c>
      <c r="E92" s="32">
        <f t="shared" si="1"/>
        <v>1</v>
      </c>
      <c r="F92" s="206" t="s">
        <v>1343</v>
      </c>
      <c r="G92" s="7" t="s">
        <v>916</v>
      </c>
      <c r="H92" s="16" t="s">
        <v>1357</v>
      </c>
      <c r="I92" s="7" t="s">
        <v>1342</v>
      </c>
      <c r="J92" s="10"/>
      <c r="K92" s="10"/>
      <c r="L92" s="10"/>
      <c r="M92" s="10"/>
      <c r="N92" s="10"/>
      <c r="O92" s="10"/>
      <c r="P92" s="10"/>
      <c r="Q92" s="10"/>
      <c r="R92" s="10"/>
      <c r="S92" s="10"/>
      <c r="T92" s="10"/>
      <c r="U92" s="10"/>
      <c r="V92" s="10"/>
      <c r="W92" s="10"/>
      <c r="X92" s="10"/>
      <c r="Y92" s="10"/>
      <c r="Z92" s="10"/>
      <c r="AA92" s="10"/>
      <c r="AB92" s="10"/>
      <c r="AC92" s="10"/>
      <c r="AD92" s="10"/>
      <c r="AE92" s="10"/>
      <c r="AF92" s="10"/>
      <c r="AG92" s="10"/>
    </row>
    <row r="93">
      <c r="A93" s="16"/>
      <c r="B93" s="16"/>
      <c r="C93" s="46" t="s">
        <v>405</v>
      </c>
      <c r="D93" s="208" t="str">
        <f>IFERROR(__xludf.DUMMYFUNCTION("""COMPUTED_VALUE"""),"LX Research Labs")</f>
        <v>LX Research Labs</v>
      </c>
      <c r="E93" s="32">
        <f t="shared" si="1"/>
        <v>1</v>
      </c>
      <c r="F93" s="208" t="s">
        <v>1344</v>
      </c>
      <c r="G93" s="46" t="s">
        <v>906</v>
      </c>
      <c r="H93" s="16" t="s">
        <v>1349</v>
      </c>
      <c r="I93" s="7" t="s">
        <v>1342</v>
      </c>
      <c r="J93" s="10"/>
      <c r="K93" s="10"/>
      <c r="L93" s="10"/>
      <c r="M93" s="10"/>
      <c r="N93" s="10"/>
      <c r="O93" s="10"/>
      <c r="P93" s="10"/>
      <c r="Q93" s="10"/>
      <c r="R93" s="10"/>
      <c r="S93" s="10"/>
      <c r="T93" s="10"/>
      <c r="U93" s="10"/>
      <c r="V93" s="10"/>
      <c r="W93" s="10"/>
      <c r="X93" s="10"/>
      <c r="Y93" s="10"/>
      <c r="Z93" s="10"/>
      <c r="AA93" s="10"/>
      <c r="AB93" s="10"/>
      <c r="AC93" s="10"/>
      <c r="AD93" s="10"/>
      <c r="AE93" s="10"/>
      <c r="AF93" s="10"/>
      <c r="AG93" s="10"/>
    </row>
    <row r="94">
      <c r="A94" s="206"/>
      <c r="B94" s="32">
        <f>COUNTIF(G:G, A94)</f>
        <v>0</v>
      </c>
      <c r="C94" s="7" t="s">
        <v>310</v>
      </c>
      <c r="D94" s="206" t="str">
        <f>IFERROR(__xludf.DUMMYFUNCTION("""COMPUTED_VALUE"""),"Machankura")</f>
        <v>Machankura</v>
      </c>
      <c r="E94" s="32">
        <f t="shared" si="1"/>
        <v>1</v>
      </c>
      <c r="F94" s="206" t="s">
        <v>75</v>
      </c>
      <c r="G94" s="46" t="s">
        <v>914</v>
      </c>
      <c r="H94" s="206" t="s">
        <v>1357</v>
      </c>
      <c r="I94" s="7" t="s">
        <v>1342</v>
      </c>
      <c r="J94" s="10"/>
      <c r="K94" s="10"/>
      <c r="L94" s="10"/>
      <c r="M94" s="10"/>
      <c r="N94" s="10"/>
      <c r="O94" s="10"/>
      <c r="P94" s="10"/>
      <c r="Q94" s="10"/>
      <c r="R94" s="10"/>
      <c r="S94" s="10"/>
      <c r="T94" s="10"/>
      <c r="U94" s="10"/>
      <c r="V94" s="10"/>
      <c r="W94" s="10"/>
      <c r="X94" s="10"/>
      <c r="Y94" s="10"/>
      <c r="Z94" s="10"/>
      <c r="AA94" s="10"/>
      <c r="AB94" s="10"/>
      <c r="AC94" s="10"/>
      <c r="AD94" s="10"/>
      <c r="AE94" s="10"/>
      <c r="AF94" s="10"/>
      <c r="AG94" s="10"/>
    </row>
    <row r="95">
      <c r="A95" s="201"/>
      <c r="B95" s="201"/>
      <c r="C95" s="46" t="s">
        <v>344</v>
      </c>
      <c r="D95" s="206" t="str">
        <f>IFERROR(__xludf.DUMMYFUNCTION("""COMPUTED_VALUE"""),"Magisat")</f>
        <v>Magisat</v>
      </c>
      <c r="E95" s="32">
        <f t="shared" si="1"/>
        <v>1</v>
      </c>
      <c r="F95" s="206" t="s">
        <v>21</v>
      </c>
      <c r="G95" s="46" t="s">
        <v>910</v>
      </c>
      <c r="H95" s="201" t="s">
        <v>1345</v>
      </c>
      <c r="I95" s="7" t="s">
        <v>1342</v>
      </c>
      <c r="J95" s="10"/>
      <c r="K95" s="10"/>
      <c r="L95" s="10"/>
      <c r="M95" s="10"/>
      <c r="N95" s="10"/>
      <c r="O95" s="10"/>
      <c r="P95" s="10"/>
      <c r="Q95" s="10"/>
      <c r="R95" s="10"/>
      <c r="S95" s="10"/>
      <c r="T95" s="10"/>
      <c r="U95" s="10"/>
      <c r="V95" s="10"/>
      <c r="W95" s="10"/>
      <c r="X95" s="10"/>
      <c r="Y95" s="10"/>
      <c r="Z95" s="10"/>
      <c r="AA95" s="10"/>
      <c r="AB95" s="10"/>
      <c r="AC95" s="10"/>
      <c r="AD95" s="10"/>
      <c r="AE95" s="10"/>
      <c r="AF95" s="10"/>
      <c r="AG95" s="10"/>
    </row>
    <row r="96">
      <c r="A96" s="16"/>
      <c r="B96" s="16"/>
      <c r="C96" s="46" t="s">
        <v>344</v>
      </c>
      <c r="D96" s="206" t="str">
        <f>IFERROR(__xludf.DUMMYFUNCTION("""COMPUTED_VALUE"""),"Magnolia")</f>
        <v>Magnolia</v>
      </c>
      <c r="E96" s="32">
        <f t="shared" si="1"/>
        <v>1</v>
      </c>
      <c r="F96" s="206" t="s">
        <v>21</v>
      </c>
      <c r="G96" s="16" t="s">
        <v>1354</v>
      </c>
      <c r="H96" s="16" t="s">
        <v>1355</v>
      </c>
      <c r="I96" s="7" t="s">
        <v>1342</v>
      </c>
      <c r="J96" s="10"/>
      <c r="K96" s="10"/>
      <c r="L96" s="10"/>
      <c r="M96" s="10"/>
      <c r="N96" s="10"/>
      <c r="O96" s="10"/>
      <c r="P96" s="10"/>
      <c r="Q96" s="10"/>
      <c r="R96" s="10"/>
      <c r="S96" s="10"/>
      <c r="T96" s="10"/>
      <c r="U96" s="10"/>
      <c r="V96" s="10"/>
      <c r="W96" s="10"/>
      <c r="X96" s="10"/>
      <c r="Y96" s="10"/>
      <c r="Z96" s="10"/>
      <c r="AA96" s="10"/>
      <c r="AB96" s="10"/>
      <c r="AC96" s="10"/>
      <c r="AD96" s="10"/>
      <c r="AE96" s="10"/>
      <c r="AF96" s="10"/>
      <c r="AG96" s="10"/>
    </row>
    <row r="97">
      <c r="A97" s="201"/>
      <c r="B97" s="201"/>
      <c r="C97" s="46" t="s">
        <v>447</v>
      </c>
      <c r="D97" s="206" t="str">
        <f>IFERROR(__xludf.DUMMYFUNCTION("""COMPUTED_VALUE"""),"Meanwhile")</f>
        <v>Meanwhile</v>
      </c>
      <c r="E97" s="32">
        <f t="shared" si="1"/>
        <v>1</v>
      </c>
      <c r="F97" s="206" t="s">
        <v>1357</v>
      </c>
      <c r="G97" s="46" t="s">
        <v>910</v>
      </c>
      <c r="H97" s="201" t="s">
        <v>1345</v>
      </c>
      <c r="I97" s="7" t="s">
        <v>1342</v>
      </c>
      <c r="J97" s="10"/>
      <c r="K97" s="10"/>
      <c r="L97" s="10"/>
      <c r="M97" s="10"/>
      <c r="N97" s="10"/>
      <c r="O97" s="10"/>
      <c r="P97" s="10"/>
      <c r="Q97" s="10"/>
      <c r="R97" s="10"/>
      <c r="S97" s="10"/>
      <c r="T97" s="10"/>
      <c r="U97" s="10"/>
      <c r="V97" s="10"/>
      <c r="W97" s="10"/>
      <c r="X97" s="10"/>
      <c r="Y97" s="10"/>
      <c r="Z97" s="10"/>
      <c r="AA97" s="10"/>
      <c r="AB97" s="10"/>
      <c r="AC97" s="10"/>
      <c r="AD97" s="10"/>
      <c r="AE97" s="10"/>
      <c r="AF97" s="10"/>
      <c r="AG97" s="10"/>
    </row>
    <row r="98">
      <c r="A98" s="16"/>
      <c r="B98" s="16"/>
      <c r="C98" s="46" t="s">
        <v>447</v>
      </c>
      <c r="D98" s="206" t="str">
        <f>IFERROR(__xludf.DUMMYFUNCTION("""COMPUTED_VALUE"""),"mempool.space")</f>
        <v>mempool.space</v>
      </c>
      <c r="E98" s="32">
        <f t="shared" si="1"/>
        <v>1</v>
      </c>
      <c r="F98" s="206" t="s">
        <v>1357</v>
      </c>
      <c r="G98" s="7" t="s">
        <v>907</v>
      </c>
      <c r="H98" s="16" t="s">
        <v>1349</v>
      </c>
      <c r="I98" s="7" t="s">
        <v>1342</v>
      </c>
      <c r="J98" s="10"/>
      <c r="K98" s="2"/>
      <c r="L98" s="10"/>
      <c r="M98" s="2"/>
      <c r="N98" s="46"/>
      <c r="O98" s="10"/>
      <c r="P98" s="10"/>
      <c r="Q98" s="10"/>
      <c r="R98" s="10"/>
      <c r="S98" s="2"/>
      <c r="T98" s="209"/>
      <c r="U98" s="2"/>
      <c r="V98" s="10"/>
      <c r="W98" s="10"/>
      <c r="X98" s="10"/>
      <c r="Y98" s="2"/>
      <c r="Z98" s="10"/>
      <c r="AA98" s="10"/>
      <c r="AB98" s="10"/>
      <c r="AC98" s="10"/>
      <c r="AD98" s="10"/>
      <c r="AE98" s="10"/>
      <c r="AF98" s="10"/>
      <c r="AG98" s="10"/>
    </row>
    <row r="99">
      <c r="A99" s="201"/>
      <c r="B99" s="201"/>
      <c r="C99" s="46" t="s">
        <v>337</v>
      </c>
      <c r="D99" s="206" t="str">
        <f>IFERROR(__xludf.DUMMYFUNCTION("""COMPUTED_VALUE"""),"Merlin")</f>
        <v>Merlin</v>
      </c>
      <c r="E99" s="32">
        <f t="shared" si="1"/>
        <v>1</v>
      </c>
      <c r="F99" s="206" t="s">
        <v>1343</v>
      </c>
      <c r="G99" s="46" t="s">
        <v>910</v>
      </c>
      <c r="H99" s="201" t="s">
        <v>1345</v>
      </c>
      <c r="I99" s="7" t="s">
        <v>1342</v>
      </c>
      <c r="J99" s="10"/>
      <c r="K99" s="10"/>
      <c r="L99" s="10"/>
      <c r="M99" s="10"/>
      <c r="N99" s="10"/>
      <c r="O99" s="10"/>
      <c r="P99" s="10"/>
      <c r="Q99" s="10"/>
      <c r="R99" s="10"/>
      <c r="S99" s="10"/>
      <c r="T99" s="10"/>
      <c r="U99" s="10"/>
      <c r="V99" s="10"/>
      <c r="W99" s="10"/>
      <c r="X99" s="10"/>
      <c r="Y99" s="10"/>
      <c r="Z99" s="10"/>
      <c r="AA99" s="10"/>
      <c r="AB99" s="10"/>
      <c r="AC99" s="10"/>
      <c r="AD99" s="10"/>
      <c r="AE99" s="10"/>
      <c r="AF99" s="10"/>
      <c r="AG99" s="10"/>
    </row>
    <row r="100">
      <c r="A100" s="16"/>
      <c r="B100" s="16"/>
      <c r="C100" s="46" t="s">
        <v>337</v>
      </c>
      <c r="D100" s="206" t="str">
        <f>IFERROR(__xludf.DUMMYFUNCTION("""COMPUTED_VALUE"""),"Metabit")</f>
        <v>Metabit</v>
      </c>
      <c r="E100" s="32">
        <f t="shared" si="1"/>
        <v>1</v>
      </c>
      <c r="F100" s="206" t="s">
        <v>1343</v>
      </c>
      <c r="G100" s="46" t="s">
        <v>906</v>
      </c>
      <c r="H100" s="16" t="s">
        <v>1349</v>
      </c>
      <c r="I100" s="7" t="s">
        <v>1342</v>
      </c>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row>
    <row r="101">
      <c r="A101" s="16"/>
      <c r="B101" s="16"/>
      <c r="C101" s="46" t="s">
        <v>337</v>
      </c>
      <c r="D101" s="206" t="str">
        <f>IFERROR(__xludf.DUMMYFUNCTION("""COMPUTED_VALUE"""),"Metagood")</f>
        <v>Metagood</v>
      </c>
      <c r="E101" s="32">
        <f t="shared" si="1"/>
        <v>1</v>
      </c>
      <c r="F101" s="206" t="s">
        <v>1343</v>
      </c>
      <c r="G101" s="7" t="s">
        <v>907</v>
      </c>
      <c r="H101" s="16" t="s">
        <v>1349</v>
      </c>
      <c r="I101" s="7" t="s">
        <v>1342</v>
      </c>
      <c r="J101" s="10"/>
      <c r="K101" s="2"/>
      <c r="L101" s="10"/>
      <c r="M101" s="2"/>
      <c r="N101" s="46"/>
      <c r="O101" s="10"/>
      <c r="P101" s="10"/>
      <c r="Q101" s="10"/>
      <c r="R101" s="10"/>
      <c r="S101" s="2"/>
      <c r="T101" s="10"/>
      <c r="U101" s="2"/>
      <c r="V101" s="10"/>
      <c r="W101" s="10"/>
      <c r="X101" s="10"/>
      <c r="Y101" s="2"/>
      <c r="Z101" s="10"/>
      <c r="AA101" s="10"/>
      <c r="AB101" s="10"/>
      <c r="AC101" s="10"/>
      <c r="AD101" s="10"/>
      <c r="AE101" s="10"/>
      <c r="AF101" s="10"/>
      <c r="AG101" s="10"/>
    </row>
    <row r="102">
      <c r="A102" s="16"/>
      <c r="B102" s="32">
        <f>COUNTIF(G:G, A102)</f>
        <v>0</v>
      </c>
      <c r="C102" s="46" t="s">
        <v>365</v>
      </c>
      <c r="D102" s="206" t="str">
        <f>IFERROR(__xludf.DUMMYFUNCTION("""COMPUTED_VALUE"""),"Mirror")</f>
        <v>Mirror</v>
      </c>
      <c r="E102" s="32">
        <f t="shared" si="1"/>
        <v>1</v>
      </c>
      <c r="F102" s="206" t="s">
        <v>1352</v>
      </c>
      <c r="G102" s="46" t="s">
        <v>905</v>
      </c>
      <c r="H102" s="16" t="s">
        <v>1340</v>
      </c>
      <c r="I102" s="7" t="s">
        <v>1342</v>
      </c>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row>
    <row r="103">
      <c r="A103" s="201"/>
      <c r="B103" s="201"/>
      <c r="C103" s="46" t="s">
        <v>365</v>
      </c>
      <c r="D103" s="206" t="str">
        <f>IFERROR(__xludf.DUMMYFUNCTION("""COMPUTED_VALUE"""),"Moon")</f>
        <v>Moon</v>
      </c>
      <c r="E103" s="32">
        <f t="shared" si="1"/>
        <v>3</v>
      </c>
      <c r="F103" s="206" t="s">
        <v>1352</v>
      </c>
      <c r="G103" s="46" t="s">
        <v>910</v>
      </c>
      <c r="H103" s="201" t="s">
        <v>1345</v>
      </c>
      <c r="I103" s="7" t="s">
        <v>1342</v>
      </c>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row>
    <row r="104">
      <c r="A104" s="16"/>
      <c r="B104" s="16"/>
      <c r="C104" s="46" t="s">
        <v>365</v>
      </c>
      <c r="D104" s="206" t="str">
        <f>IFERROR(__xludf.DUMMYFUNCTION("""COMPUTED_VALUE"""),"Mutiny")</f>
        <v>Mutiny</v>
      </c>
      <c r="E104" s="32">
        <f t="shared" si="1"/>
        <v>1</v>
      </c>
      <c r="F104" s="206" t="s">
        <v>1352</v>
      </c>
      <c r="G104" s="46" t="s">
        <v>906</v>
      </c>
      <c r="H104" s="16" t="s">
        <v>1349</v>
      </c>
      <c r="I104" s="7" t="s">
        <v>1342</v>
      </c>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row>
    <row r="105">
      <c r="A105" s="16"/>
      <c r="B105" s="16"/>
      <c r="C105" s="46" t="s">
        <v>365</v>
      </c>
      <c r="D105" s="206" t="str">
        <f>IFERROR(__xludf.DUMMYFUNCTION("""COMPUTED_VALUE"""),"Navier")</f>
        <v>Navier</v>
      </c>
      <c r="E105" s="32">
        <f t="shared" si="1"/>
        <v>1</v>
      </c>
      <c r="F105" s="206" t="s">
        <v>1352</v>
      </c>
      <c r="G105" s="7" t="s">
        <v>907</v>
      </c>
      <c r="H105" s="16" t="s">
        <v>1349</v>
      </c>
      <c r="I105" s="7" t="s">
        <v>1342</v>
      </c>
      <c r="J105" s="10"/>
      <c r="K105" s="2"/>
      <c r="L105" s="10"/>
      <c r="M105" s="2"/>
      <c r="N105" s="46"/>
      <c r="O105" s="10"/>
      <c r="P105" s="10"/>
      <c r="Q105" s="10"/>
      <c r="R105" s="10"/>
      <c r="S105" s="2"/>
      <c r="T105" s="10"/>
      <c r="U105" s="2"/>
      <c r="V105" s="10"/>
      <c r="W105" s="10"/>
      <c r="X105" s="10"/>
      <c r="Y105" s="2"/>
      <c r="Z105" s="10"/>
      <c r="AA105" s="10"/>
      <c r="AB105" s="10"/>
      <c r="AC105" s="10"/>
      <c r="AD105" s="10"/>
      <c r="AE105" s="10"/>
      <c r="AF105" s="10"/>
      <c r="AG105" s="10"/>
    </row>
    <row r="106">
      <c r="A106" s="16"/>
      <c r="B106" s="16"/>
      <c r="C106" s="46" t="s">
        <v>365</v>
      </c>
      <c r="D106" s="206" t="str">
        <f>IFERROR(__xludf.DUMMYFUNCTION("""COMPUTED_VALUE"""),"Nayuta")</f>
        <v>Nayuta</v>
      </c>
      <c r="E106" s="32">
        <f t="shared" si="1"/>
        <v>1</v>
      </c>
      <c r="F106" s="206" t="s">
        <v>1352</v>
      </c>
      <c r="G106" s="46" t="s">
        <v>904</v>
      </c>
      <c r="H106" s="16" t="s">
        <v>1343</v>
      </c>
      <c r="I106" s="7" t="s">
        <v>1342</v>
      </c>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row>
    <row r="107">
      <c r="A107" s="16"/>
      <c r="B107" s="16"/>
      <c r="C107" s="46" t="s">
        <v>365</v>
      </c>
      <c r="D107" s="206" t="str">
        <f>IFERROR(__xludf.DUMMYFUNCTION("""COMPUTED_VALUE"""),"Neutron Pay")</f>
        <v>Neutron Pay</v>
      </c>
      <c r="E107" s="32">
        <f t="shared" si="1"/>
        <v>2</v>
      </c>
      <c r="F107" s="206" t="s">
        <v>1352</v>
      </c>
      <c r="G107" s="7" t="s">
        <v>916</v>
      </c>
      <c r="H107" s="16" t="s">
        <v>1357</v>
      </c>
      <c r="I107" s="7" t="s">
        <v>1342</v>
      </c>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row>
    <row r="108">
      <c r="A108" s="16"/>
      <c r="B108" s="16"/>
      <c r="C108" s="7" t="s">
        <v>406</v>
      </c>
      <c r="D108" s="206" t="str">
        <f>IFERROR(__xludf.DUMMYFUNCTION("""COMPUTED_VALUE"""),"Nexbridge ")</f>
        <v>Nexbridge </v>
      </c>
      <c r="E108" s="32">
        <f t="shared" si="1"/>
        <v>1</v>
      </c>
      <c r="F108" s="206" t="s">
        <v>1344</v>
      </c>
      <c r="G108" s="7" t="s">
        <v>907</v>
      </c>
      <c r="H108" s="16" t="s">
        <v>1349</v>
      </c>
      <c r="I108" s="7" t="s">
        <v>1342</v>
      </c>
      <c r="J108" s="10"/>
      <c r="K108" s="2"/>
      <c r="L108" s="10"/>
      <c r="M108" s="2"/>
      <c r="N108" s="46"/>
      <c r="O108" s="10"/>
      <c r="P108" s="10"/>
      <c r="Q108" s="10"/>
      <c r="R108" s="10"/>
      <c r="S108" s="2"/>
      <c r="T108" s="10"/>
      <c r="U108" s="2"/>
      <c r="V108" s="10"/>
      <c r="W108" s="10"/>
      <c r="X108" s="10"/>
      <c r="Y108" s="10"/>
      <c r="Z108" s="10"/>
      <c r="AA108" s="10"/>
      <c r="AB108" s="10"/>
      <c r="AC108" s="10"/>
      <c r="AD108" s="10"/>
      <c r="AE108" s="10"/>
      <c r="AF108" s="10"/>
      <c r="AG108" s="10"/>
    </row>
    <row r="109">
      <c r="A109" s="16"/>
      <c r="B109" s="16"/>
      <c r="C109" s="46" t="s">
        <v>338</v>
      </c>
      <c r="D109" s="206" t="str">
        <f>IFERROR(__xludf.DUMMYFUNCTION("""COMPUTED_VALUE"""),"Noah")</f>
        <v>Noah</v>
      </c>
      <c r="E109" s="32">
        <f t="shared" si="1"/>
        <v>1</v>
      </c>
      <c r="F109" s="206" t="s">
        <v>1343</v>
      </c>
      <c r="G109" s="46" t="s">
        <v>906</v>
      </c>
      <c r="H109" s="16" t="s">
        <v>1349</v>
      </c>
      <c r="I109" s="7" t="s">
        <v>1342</v>
      </c>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row>
    <row r="110">
      <c r="A110" s="16"/>
      <c r="B110" s="16"/>
      <c r="C110" s="46" t="s">
        <v>338</v>
      </c>
      <c r="D110" s="206" t="str">
        <f>IFERROR(__xludf.DUMMYFUNCTION("""COMPUTED_VALUE"""),"nodl")</f>
        <v>nodl</v>
      </c>
      <c r="E110" s="32">
        <f t="shared" si="1"/>
        <v>1</v>
      </c>
      <c r="F110" s="206" t="s">
        <v>1343</v>
      </c>
      <c r="G110" s="7" t="s">
        <v>907</v>
      </c>
      <c r="H110" s="16" t="s">
        <v>1349</v>
      </c>
      <c r="I110" s="7" t="s">
        <v>1342</v>
      </c>
      <c r="J110" s="10"/>
      <c r="K110" s="2"/>
      <c r="L110" s="10"/>
      <c r="M110" s="2"/>
      <c r="N110" s="46"/>
      <c r="O110" s="10"/>
      <c r="P110" s="10"/>
      <c r="Q110" s="10"/>
      <c r="R110" s="10"/>
      <c r="S110" s="2"/>
      <c r="T110" s="10"/>
      <c r="U110" s="2"/>
      <c r="V110" s="10"/>
      <c r="W110" s="10"/>
      <c r="X110" s="10"/>
      <c r="Y110" s="10"/>
      <c r="Z110" s="10"/>
      <c r="AA110" s="10"/>
      <c r="AB110" s="10"/>
      <c r="AC110" s="10"/>
      <c r="AD110" s="10"/>
      <c r="AE110" s="10"/>
      <c r="AF110" s="10"/>
      <c r="AG110" s="10"/>
    </row>
    <row r="111">
      <c r="A111" s="16"/>
      <c r="B111" s="16"/>
      <c r="C111" s="46" t="s">
        <v>448</v>
      </c>
      <c r="D111" s="206" t="str">
        <f>IFERROR(__xludf.DUMMYFUNCTION("""COMPUTED_VALUE"""),"Ocean  ")</f>
        <v>Ocean  </v>
      </c>
      <c r="E111" s="32">
        <f t="shared" si="1"/>
        <v>1</v>
      </c>
      <c r="F111" s="206" t="s">
        <v>1373</v>
      </c>
      <c r="G111" s="16" t="s">
        <v>1354</v>
      </c>
      <c r="H111" s="16" t="s">
        <v>1355</v>
      </c>
      <c r="I111" s="7" t="s">
        <v>1342</v>
      </c>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row>
    <row r="112">
      <c r="A112" s="201"/>
      <c r="B112" s="201"/>
      <c r="C112" s="46" t="s">
        <v>307</v>
      </c>
      <c r="D112" s="206" t="str">
        <f>IFERROR(__xludf.DUMMYFUNCTION("""COMPUTED_VALUE"""),"Ocean Falls Blockchain")</f>
        <v>Ocean Falls Blockchain</v>
      </c>
      <c r="E112" s="32">
        <f t="shared" si="1"/>
        <v>1</v>
      </c>
      <c r="F112" s="206" t="s">
        <v>1374</v>
      </c>
      <c r="G112" s="46" t="s">
        <v>910</v>
      </c>
      <c r="H112" s="201" t="s">
        <v>1345</v>
      </c>
      <c r="I112" s="7" t="s">
        <v>1342</v>
      </c>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row>
    <row r="113">
      <c r="A113" s="16"/>
      <c r="B113" s="16"/>
      <c r="C113" s="46" t="s">
        <v>312</v>
      </c>
      <c r="D113" s="206" t="str">
        <f>IFERROR(__xludf.DUMMYFUNCTION("""COMPUTED_VALUE"""),"Onramp")</f>
        <v>Onramp</v>
      </c>
      <c r="E113" s="32">
        <f t="shared" si="1"/>
        <v>1</v>
      </c>
      <c r="F113" s="206" t="s">
        <v>1375</v>
      </c>
      <c r="G113" s="46" t="s">
        <v>908</v>
      </c>
      <c r="H113" s="16" t="s">
        <v>1340</v>
      </c>
      <c r="I113" s="7" t="s">
        <v>1342</v>
      </c>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row>
    <row r="114">
      <c r="A114" s="16"/>
      <c r="B114" s="16"/>
      <c r="C114" s="46" t="s">
        <v>387</v>
      </c>
      <c r="D114" s="206" t="str">
        <f>IFERROR(__xludf.DUMMYFUNCTION("""COMPUTED_VALUE"""),"Onramp MENA")</f>
        <v>Onramp MENA</v>
      </c>
      <c r="E114" s="32">
        <f t="shared" si="1"/>
        <v>1</v>
      </c>
      <c r="F114" s="206" t="s">
        <v>1376</v>
      </c>
      <c r="G114" s="16" t="s">
        <v>1354</v>
      </c>
      <c r="H114" s="16" t="s">
        <v>1355</v>
      </c>
      <c r="I114" s="7" t="s">
        <v>1342</v>
      </c>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row>
    <row r="115">
      <c r="A115" s="16"/>
      <c r="B115" s="16"/>
      <c r="C115" s="46" t="s">
        <v>375</v>
      </c>
      <c r="D115" s="206" t="str">
        <f>IFERROR(__xludf.DUMMYFUNCTION("""COMPUTED_VALUE"""),"Open Agents")</f>
        <v>Open Agents</v>
      </c>
      <c r="E115" s="32">
        <f t="shared" si="1"/>
        <v>1</v>
      </c>
      <c r="F115" s="206" t="s">
        <v>1346</v>
      </c>
      <c r="G115" s="46" t="s">
        <v>908</v>
      </c>
      <c r="H115" s="16" t="s">
        <v>1340</v>
      </c>
      <c r="I115" s="7" t="s">
        <v>1342</v>
      </c>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row>
    <row r="116">
      <c r="A116" s="16"/>
      <c r="B116" s="16"/>
      <c r="C116" s="46" t="s">
        <v>449</v>
      </c>
      <c r="D116" s="206" t="str">
        <f>IFERROR(__xludf.DUMMYFUNCTION("""COMPUTED_VALUE"""),"Open Secret")</f>
        <v>Open Secret</v>
      </c>
      <c r="E116" s="32">
        <f t="shared" si="1"/>
        <v>1</v>
      </c>
      <c r="F116" s="206" t="s">
        <v>1377</v>
      </c>
      <c r="G116" s="7" t="s">
        <v>916</v>
      </c>
      <c r="H116" s="16" t="s">
        <v>1357</v>
      </c>
      <c r="I116" s="7" t="s">
        <v>1342</v>
      </c>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row>
    <row r="117">
      <c r="A117" s="7"/>
      <c r="B117" s="7"/>
      <c r="C117" s="7" t="s">
        <v>295</v>
      </c>
      <c r="D117" s="206" t="str">
        <f>IFERROR(__xludf.DUMMYFUNCTION("""COMPUTED_VALUE"""),"OpenNode")</f>
        <v>OpenNode</v>
      </c>
      <c r="E117" s="32">
        <f t="shared" si="1"/>
        <v>2</v>
      </c>
      <c r="F117" s="206" t="s">
        <v>1350</v>
      </c>
      <c r="G117" s="46" t="s">
        <v>911</v>
      </c>
      <c r="H117" s="7" t="s">
        <v>1352</v>
      </c>
      <c r="I117" s="7" t="s">
        <v>1342</v>
      </c>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row>
    <row r="118">
      <c r="A118" s="201"/>
      <c r="B118" s="201"/>
      <c r="C118" s="46" t="s">
        <v>315</v>
      </c>
      <c r="D118" s="206" t="str">
        <f>IFERROR(__xludf.DUMMYFUNCTION("""COMPUTED_VALUE"""),"Orange Pill App")</f>
        <v>Orange Pill App</v>
      </c>
      <c r="E118" s="32">
        <f t="shared" si="1"/>
        <v>1</v>
      </c>
      <c r="F118" s="206" t="s">
        <v>1370</v>
      </c>
      <c r="G118" s="46" t="s">
        <v>910</v>
      </c>
      <c r="H118" s="201" t="s">
        <v>1345</v>
      </c>
      <c r="I118" s="7" t="s">
        <v>1342</v>
      </c>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row>
    <row r="119">
      <c r="A119" s="16"/>
      <c r="B119" s="16"/>
      <c r="C119" s="46" t="s">
        <v>315</v>
      </c>
      <c r="D119" s="210" t="str">
        <f>IFERROR(__xludf.DUMMYFUNCTION("""COMPUTED_VALUE"""),"Ord.io")</f>
        <v>Ord.io</v>
      </c>
      <c r="E119" s="32">
        <f t="shared" si="1"/>
        <v>1</v>
      </c>
      <c r="F119" s="206" t="s">
        <v>1370</v>
      </c>
      <c r="G119" s="16" t="s">
        <v>1354</v>
      </c>
      <c r="H119" s="16" t="s">
        <v>1355</v>
      </c>
      <c r="I119" s="7" t="s">
        <v>1342</v>
      </c>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row>
    <row r="120">
      <c r="A120" s="16"/>
      <c r="B120" s="16"/>
      <c r="C120" s="46" t="s">
        <v>450</v>
      </c>
      <c r="D120" s="206" t="str">
        <f>IFERROR(__xludf.DUMMYFUNCTION("""COMPUTED_VALUE"""),"OrdinalsBot")</f>
        <v>OrdinalsBot</v>
      </c>
      <c r="E120" s="32">
        <f t="shared" si="1"/>
        <v>2</v>
      </c>
      <c r="F120" s="206" t="s">
        <v>1357</v>
      </c>
      <c r="G120" s="46" t="s">
        <v>908</v>
      </c>
      <c r="H120" s="16" t="s">
        <v>1340</v>
      </c>
      <c r="I120" s="7" t="s">
        <v>1342</v>
      </c>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row>
    <row r="121">
      <c r="A121" s="16"/>
      <c r="B121" s="16"/>
      <c r="C121" s="46" t="s">
        <v>450</v>
      </c>
      <c r="D121" s="206" t="str">
        <f>IFERROR(__xludf.DUMMYFUNCTION("""COMPUTED_VALUE"""),"Ordinox")</f>
        <v>Ordinox</v>
      </c>
      <c r="E121" s="32">
        <f t="shared" si="1"/>
        <v>1</v>
      </c>
      <c r="F121" s="206" t="s">
        <v>1357</v>
      </c>
      <c r="G121" s="16" t="s">
        <v>1354</v>
      </c>
      <c r="H121" s="16" t="s">
        <v>1355</v>
      </c>
      <c r="I121" s="7" t="s">
        <v>1342</v>
      </c>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row>
    <row r="122">
      <c r="A122" s="201"/>
      <c r="B122" s="201"/>
      <c r="C122" s="46" t="s">
        <v>303</v>
      </c>
      <c r="D122" s="206" t="str">
        <f>IFERROR(__xludf.DUMMYFUNCTION("""COMPUTED_VALUE"""),"Oshi")</f>
        <v>Oshi</v>
      </c>
      <c r="E122" s="32">
        <f t="shared" si="1"/>
        <v>1</v>
      </c>
      <c r="F122" s="206" t="s">
        <v>1378</v>
      </c>
      <c r="G122" s="46" t="s">
        <v>910</v>
      </c>
      <c r="H122" s="201" t="s">
        <v>1345</v>
      </c>
      <c r="I122" s="7" t="s">
        <v>1342</v>
      </c>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row>
    <row r="123">
      <c r="A123" s="16"/>
      <c r="B123" s="16"/>
      <c r="C123" s="46" t="s">
        <v>303</v>
      </c>
      <c r="D123" s="206" t="str">
        <f>IFERROR(__xludf.DUMMYFUNCTION("""COMPUTED_VALUE"""),"Osmo")</f>
        <v>Osmo</v>
      </c>
      <c r="E123" s="32">
        <f t="shared" si="1"/>
        <v>3</v>
      </c>
      <c r="F123" s="206" t="s">
        <v>1378</v>
      </c>
      <c r="G123" s="46" t="s">
        <v>906</v>
      </c>
      <c r="H123" s="16" t="s">
        <v>1349</v>
      </c>
      <c r="I123" s="7" t="s">
        <v>1342</v>
      </c>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row>
    <row r="124">
      <c r="A124" s="16"/>
      <c r="B124" s="16"/>
      <c r="C124" s="46" t="s">
        <v>303</v>
      </c>
      <c r="D124" s="206" t="str">
        <f>IFERROR(__xludf.DUMMYFUNCTION("""COMPUTED_VALUE"""),"OYL")</f>
        <v>OYL</v>
      </c>
      <c r="E124" s="32">
        <f t="shared" si="1"/>
        <v>1</v>
      </c>
      <c r="F124" s="206" t="s">
        <v>1378</v>
      </c>
      <c r="G124" s="7" t="s">
        <v>907</v>
      </c>
      <c r="H124" s="16" t="s">
        <v>1349</v>
      </c>
      <c r="I124" s="7" t="s">
        <v>1342</v>
      </c>
      <c r="J124" s="10"/>
      <c r="K124" s="2"/>
      <c r="L124" s="10"/>
      <c r="M124" s="2"/>
      <c r="N124" s="46"/>
      <c r="O124" s="10"/>
      <c r="P124" s="10"/>
      <c r="Q124" s="10"/>
      <c r="R124" s="10"/>
      <c r="S124" s="2"/>
      <c r="T124" s="10"/>
      <c r="U124" s="2"/>
      <c r="V124" s="10"/>
      <c r="W124" s="10"/>
      <c r="X124" s="10"/>
      <c r="Y124" s="10"/>
      <c r="Z124" s="10"/>
      <c r="AA124" s="10"/>
      <c r="AB124" s="10"/>
      <c r="AC124" s="10"/>
      <c r="AD124" s="10"/>
      <c r="AE124" s="10"/>
      <c r="AF124" s="10"/>
      <c r="AG124" s="10"/>
    </row>
    <row r="125">
      <c r="A125" s="16"/>
      <c r="B125" s="16"/>
      <c r="C125" s="46" t="s">
        <v>303</v>
      </c>
      <c r="D125" s="206" t="str">
        <f>IFERROR(__xludf.DUMMYFUNCTION("""COMPUTED_VALUE"""),"Peach")</f>
        <v>Peach</v>
      </c>
      <c r="E125" s="32">
        <f t="shared" si="1"/>
        <v>1</v>
      </c>
      <c r="F125" s="206" t="s">
        <v>1378</v>
      </c>
      <c r="G125" s="46" t="s">
        <v>908</v>
      </c>
      <c r="H125" s="16" t="s">
        <v>1340</v>
      </c>
      <c r="I125" s="7" t="s">
        <v>1342</v>
      </c>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row>
    <row r="126">
      <c r="A126" s="16"/>
      <c r="B126" s="16"/>
      <c r="C126" s="46" t="s">
        <v>303</v>
      </c>
      <c r="D126" s="206" t="str">
        <f>IFERROR(__xludf.DUMMYFUNCTION("""COMPUTED_VALUE"""),"PlebLab")</f>
        <v>PlebLab</v>
      </c>
      <c r="E126" s="32">
        <f t="shared" si="1"/>
        <v>1</v>
      </c>
      <c r="F126" s="206" t="s">
        <v>1378</v>
      </c>
      <c r="G126" s="16" t="s">
        <v>1354</v>
      </c>
      <c r="H126" s="16" t="s">
        <v>1355</v>
      </c>
      <c r="I126" s="7" t="s">
        <v>1342</v>
      </c>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row>
    <row r="127">
      <c r="A127" s="7"/>
      <c r="B127" s="7"/>
      <c r="C127" s="46" t="s">
        <v>303</v>
      </c>
      <c r="D127" s="206" t="str">
        <f>IFERROR(__xludf.DUMMYFUNCTION("""COMPUTED_VALUE"""),"Pnkfrg Studios")</f>
        <v>Pnkfrg Studios</v>
      </c>
      <c r="E127" s="32">
        <f t="shared" si="1"/>
        <v>3</v>
      </c>
      <c r="F127" s="206" t="s">
        <v>1378</v>
      </c>
      <c r="G127" s="16" t="s">
        <v>1361</v>
      </c>
      <c r="H127" s="7" t="s">
        <v>1355</v>
      </c>
      <c r="I127" s="7" t="s">
        <v>1342</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row>
    <row r="128">
      <c r="A128" s="16"/>
      <c r="B128" s="32">
        <f>COUNTIF(G:G, A128)</f>
        <v>0</v>
      </c>
      <c r="C128" s="46" t="s">
        <v>376</v>
      </c>
      <c r="D128" s="206" t="str">
        <f>IFERROR(__xludf.DUMMYFUNCTION("""COMPUTED_VALUE"""),"Pouch")</f>
        <v>Pouch</v>
      </c>
      <c r="E128" s="32">
        <f t="shared" si="1"/>
        <v>1</v>
      </c>
      <c r="F128" s="206" t="s">
        <v>1346</v>
      </c>
      <c r="G128" s="46" t="s">
        <v>905</v>
      </c>
      <c r="H128" s="16" t="s">
        <v>1340</v>
      </c>
      <c r="I128" s="7" t="s">
        <v>1342</v>
      </c>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row>
    <row r="129">
      <c r="A129" s="16"/>
      <c r="B129" s="16"/>
      <c r="C129" s="46" t="s">
        <v>376</v>
      </c>
      <c r="D129" s="206" t="str">
        <f>IFERROR(__xludf.DUMMYFUNCTION("""COMPUTED_VALUE"""),"Primal")</f>
        <v>Primal</v>
      </c>
      <c r="E129" s="32">
        <f t="shared" si="1"/>
        <v>2</v>
      </c>
      <c r="F129" s="206" t="s">
        <v>1346</v>
      </c>
      <c r="G129" s="7" t="s">
        <v>907</v>
      </c>
      <c r="H129" s="16" t="s">
        <v>1349</v>
      </c>
      <c r="I129" s="7" t="s">
        <v>1342</v>
      </c>
      <c r="J129" s="10"/>
      <c r="K129" s="2"/>
      <c r="L129" s="10"/>
      <c r="M129" s="2"/>
      <c r="N129" s="46"/>
      <c r="O129" s="10"/>
      <c r="P129" s="10"/>
      <c r="Q129" s="10"/>
      <c r="R129" s="10"/>
      <c r="S129" s="2"/>
      <c r="T129" s="10"/>
      <c r="U129" s="10"/>
      <c r="V129" s="10"/>
      <c r="W129" s="10"/>
      <c r="X129" s="10"/>
      <c r="Y129" s="10"/>
      <c r="Z129" s="10"/>
      <c r="AA129" s="10"/>
      <c r="AB129" s="10"/>
      <c r="AC129" s="10"/>
      <c r="AD129" s="10"/>
      <c r="AE129" s="10"/>
      <c r="AF129" s="10"/>
      <c r="AG129" s="10"/>
    </row>
    <row r="130">
      <c r="A130" s="16"/>
      <c r="B130" s="16"/>
      <c r="C130" s="46" t="s">
        <v>376</v>
      </c>
      <c r="D130" s="206" t="str">
        <f>IFERROR(__xludf.DUMMYFUNCTION("""COMPUTED_VALUE"""),"QED ")</f>
        <v>QED </v>
      </c>
      <c r="E130" s="32">
        <f t="shared" si="1"/>
        <v>1</v>
      </c>
      <c r="F130" s="206" t="s">
        <v>1346</v>
      </c>
      <c r="G130" s="16" t="s">
        <v>1354</v>
      </c>
      <c r="H130" s="16" t="s">
        <v>1355</v>
      </c>
      <c r="I130" s="7" t="s">
        <v>1342</v>
      </c>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row>
    <row r="131">
      <c r="A131" s="16"/>
      <c r="B131" s="16"/>
      <c r="C131" s="46" t="s">
        <v>376</v>
      </c>
      <c r="D131" s="206" t="str">
        <f>IFERROR(__xludf.DUMMYFUNCTION("""COMPUTED_VALUE"""),"Rebar")</f>
        <v>Rebar</v>
      </c>
      <c r="E131" s="32">
        <f t="shared" si="1"/>
        <v>1</v>
      </c>
      <c r="F131" s="206" t="s">
        <v>1346</v>
      </c>
      <c r="G131" s="7" t="s">
        <v>916</v>
      </c>
      <c r="H131" s="16" t="s">
        <v>1357</v>
      </c>
      <c r="I131" s="7" t="s">
        <v>1342</v>
      </c>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row>
    <row r="132">
      <c r="A132" s="201"/>
      <c r="B132" s="201"/>
      <c r="C132" s="46" t="s">
        <v>304</v>
      </c>
      <c r="D132" s="206" t="str">
        <f>IFERROR(__xludf.DUMMYFUNCTION("""COMPUTED_VALUE"""),"Relai")</f>
        <v>Relai</v>
      </c>
      <c r="E132" s="32">
        <f t="shared" si="1"/>
        <v>4</v>
      </c>
      <c r="F132" s="206" t="s">
        <v>64</v>
      </c>
      <c r="G132" s="46" t="s">
        <v>910</v>
      </c>
      <c r="H132" s="201" t="s">
        <v>1345</v>
      </c>
      <c r="I132" s="7" t="s">
        <v>1342</v>
      </c>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row>
    <row r="133">
      <c r="A133" s="16"/>
      <c r="B133" s="16"/>
      <c r="C133" s="46" t="s">
        <v>349</v>
      </c>
      <c r="D133" s="206" t="str">
        <f>IFERROR(__xludf.DUMMYFUNCTION("""COMPUTED_VALUE"""),"Revault")</f>
        <v>Revault</v>
      </c>
      <c r="E133" s="32">
        <f t="shared" si="1"/>
        <v>1</v>
      </c>
      <c r="F133" s="206" t="s">
        <v>1349</v>
      </c>
      <c r="G133" s="7" t="s">
        <v>916</v>
      </c>
      <c r="H133" s="16" t="s">
        <v>1357</v>
      </c>
      <c r="I133" s="7" t="s">
        <v>1342</v>
      </c>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row>
    <row r="134">
      <c r="A134" s="7"/>
      <c r="B134" s="7"/>
      <c r="C134" s="7" t="s">
        <v>349</v>
      </c>
      <c r="D134" s="206" t="str">
        <f>IFERROR(__xludf.DUMMYFUNCTION("""COMPUTED_VALUE"""),"RGB++")</f>
        <v>RGB++</v>
      </c>
      <c r="E134" s="32">
        <f t="shared" si="1"/>
        <v>1</v>
      </c>
      <c r="F134" s="206" t="s">
        <v>1349</v>
      </c>
      <c r="G134" s="16" t="s">
        <v>1361</v>
      </c>
      <c r="H134" s="7" t="s">
        <v>1355</v>
      </c>
      <c r="I134" s="7" t="s">
        <v>1342</v>
      </c>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row>
    <row r="135">
      <c r="A135" s="16"/>
      <c r="B135" s="16"/>
      <c r="C135" s="46" t="s">
        <v>451</v>
      </c>
      <c r="D135" s="206" t="str">
        <f>IFERROR(__xludf.DUMMYFUNCTION("""COMPUTED_VALUE"""),"River")</f>
        <v>River</v>
      </c>
      <c r="E135" s="32">
        <f t="shared" si="1"/>
        <v>2</v>
      </c>
      <c r="F135" s="206" t="s">
        <v>1357</v>
      </c>
      <c r="G135" s="7" t="s">
        <v>916</v>
      </c>
      <c r="H135" s="16" t="s">
        <v>1357</v>
      </c>
      <c r="I135" s="7" t="s">
        <v>1342</v>
      </c>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row>
    <row r="136">
      <c r="A136" s="201"/>
      <c r="B136" s="201"/>
      <c r="C136" s="46" t="s">
        <v>350</v>
      </c>
      <c r="D136" s="206" t="str">
        <f>IFERROR(__xludf.DUMMYFUNCTION("""COMPUTED_VALUE"""),"Samourai Wallet")</f>
        <v>Samourai Wallet</v>
      </c>
      <c r="E136" s="32">
        <f t="shared" si="1"/>
        <v>1</v>
      </c>
      <c r="F136" s="206" t="s">
        <v>1349</v>
      </c>
      <c r="G136" s="46" t="s">
        <v>910</v>
      </c>
      <c r="H136" s="201" t="s">
        <v>1345</v>
      </c>
      <c r="I136" s="7" t="s">
        <v>1342</v>
      </c>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row>
    <row r="137">
      <c r="A137" s="16"/>
      <c r="B137" s="16"/>
      <c r="C137" s="46" t="s">
        <v>407</v>
      </c>
      <c r="D137" s="206" t="str">
        <f>IFERROR(__xludf.DUMMYFUNCTION("""COMPUTED_VALUE"""),"Sat Republic")</f>
        <v>Sat Republic</v>
      </c>
      <c r="E137" s="32">
        <f t="shared" si="1"/>
        <v>1</v>
      </c>
      <c r="F137" s="206" t="s">
        <v>1344</v>
      </c>
      <c r="G137" s="46" t="s">
        <v>906</v>
      </c>
      <c r="H137" s="16" t="s">
        <v>1349</v>
      </c>
      <c r="I137" s="7" t="s">
        <v>1342</v>
      </c>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row>
    <row r="138">
      <c r="A138" s="7"/>
      <c r="B138" s="7"/>
      <c r="C138" s="7" t="s">
        <v>407</v>
      </c>
      <c r="D138" s="206" t="str">
        <f>IFERROR(__xludf.DUMMYFUNCTION("""COMPUTED_VALUE"""),"Sat Screener")</f>
        <v>Sat Screener</v>
      </c>
      <c r="E138" s="32">
        <f t="shared" si="1"/>
        <v>1</v>
      </c>
      <c r="F138" s="206" t="s">
        <v>1344</v>
      </c>
      <c r="G138" s="16" t="s">
        <v>1361</v>
      </c>
      <c r="H138" s="7" t="s">
        <v>1355</v>
      </c>
      <c r="I138" s="7" t="s">
        <v>1342</v>
      </c>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row>
    <row r="139">
      <c r="A139" s="201"/>
      <c r="B139" s="201"/>
      <c r="C139" s="46" t="s">
        <v>296</v>
      </c>
      <c r="D139" s="206" t="str">
        <f>IFERROR(__xludf.DUMMYFUNCTION("""COMPUTED_VALUE"""),"Satflow")</f>
        <v>Satflow</v>
      </c>
      <c r="E139" s="32">
        <f t="shared" si="1"/>
        <v>1</v>
      </c>
      <c r="F139" s="206" t="s">
        <v>1350</v>
      </c>
      <c r="G139" s="46" t="s">
        <v>910</v>
      </c>
      <c r="H139" s="201" t="s">
        <v>1345</v>
      </c>
      <c r="I139" s="7" t="s">
        <v>1342</v>
      </c>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row>
    <row r="140">
      <c r="A140" s="16"/>
      <c r="B140" s="16"/>
      <c r="C140" s="46" t="s">
        <v>351</v>
      </c>
      <c r="D140" s="206" t="str">
        <f>IFERROR(__xludf.DUMMYFUNCTION("""COMPUTED_VALUE"""),"Satlantis")</f>
        <v>Satlantis</v>
      </c>
      <c r="E140" s="32">
        <f t="shared" si="1"/>
        <v>1</v>
      </c>
      <c r="F140" s="206" t="s">
        <v>1349</v>
      </c>
      <c r="G140" s="46" t="s">
        <v>906</v>
      </c>
      <c r="H140" s="16" t="s">
        <v>1349</v>
      </c>
      <c r="I140" s="7" t="s">
        <v>1342</v>
      </c>
      <c r="J140" s="10"/>
      <c r="K140" s="10"/>
      <c r="L140" s="10"/>
      <c r="M140" s="10"/>
      <c r="N140" s="10"/>
      <c r="O140" s="10"/>
      <c r="P140" s="10"/>
      <c r="Q140" s="10"/>
      <c r="R140" s="10"/>
      <c r="S140" s="2"/>
      <c r="T140" s="10"/>
      <c r="U140" s="10"/>
      <c r="V140" s="10"/>
      <c r="W140" s="10"/>
      <c r="X140" s="10"/>
      <c r="Y140" s="10"/>
      <c r="Z140" s="10"/>
      <c r="AA140" s="10"/>
      <c r="AB140" s="10"/>
      <c r="AC140" s="10"/>
      <c r="AD140" s="10"/>
      <c r="AE140" s="10"/>
      <c r="AF140" s="10"/>
      <c r="AG140" s="10"/>
    </row>
    <row r="141">
      <c r="A141" s="16"/>
      <c r="B141" s="16"/>
      <c r="C141" s="46" t="s">
        <v>351</v>
      </c>
      <c r="D141" s="206" t="str">
        <f>IFERROR(__xludf.DUMMYFUNCTION("""COMPUTED_VALUE"""),"Satoshi")</f>
        <v>Satoshi</v>
      </c>
      <c r="E141" s="32">
        <f t="shared" si="1"/>
        <v>1</v>
      </c>
      <c r="F141" s="206" t="s">
        <v>1349</v>
      </c>
      <c r="G141" s="46" t="s">
        <v>908</v>
      </c>
      <c r="H141" s="16" t="s">
        <v>1340</v>
      </c>
      <c r="I141" s="7" t="s">
        <v>1342</v>
      </c>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row>
    <row r="142">
      <c r="A142" s="16"/>
      <c r="B142" s="16"/>
      <c r="C142" s="46" t="s">
        <v>408</v>
      </c>
      <c r="D142" s="206" t="str">
        <f>IFERROR(__xludf.DUMMYFUNCTION("""COMPUTED_VALUE"""),"Satoshi Energy")</f>
        <v>Satoshi Energy</v>
      </c>
      <c r="E142" s="32">
        <f t="shared" si="1"/>
        <v>3</v>
      </c>
      <c r="F142" s="206" t="s">
        <v>1344</v>
      </c>
      <c r="G142" s="46" t="s">
        <v>906</v>
      </c>
      <c r="H142" s="16" t="s">
        <v>1349</v>
      </c>
      <c r="I142" s="7" t="s">
        <v>1342</v>
      </c>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row>
    <row r="143">
      <c r="A143" s="16"/>
      <c r="B143" s="16"/>
      <c r="C143" s="46" t="s">
        <v>352</v>
      </c>
      <c r="D143" s="206" t="str">
        <f>IFERROR(__xludf.DUMMYFUNCTION("""COMPUTED_VALUE"""),"Satoshi Money")</f>
        <v>Satoshi Money</v>
      </c>
      <c r="E143" s="32">
        <f t="shared" si="1"/>
        <v>1</v>
      </c>
      <c r="F143" s="206" t="s">
        <v>1340</v>
      </c>
      <c r="G143" s="46" t="s">
        <v>906</v>
      </c>
      <c r="H143" s="16" t="s">
        <v>1349</v>
      </c>
      <c r="I143" s="7" t="s">
        <v>1342</v>
      </c>
      <c r="J143" s="10"/>
      <c r="K143" s="10"/>
      <c r="L143" s="10"/>
      <c r="M143" s="10"/>
      <c r="N143" s="10"/>
      <c r="O143" s="10"/>
      <c r="P143" s="10"/>
      <c r="Q143" s="10"/>
      <c r="R143" s="10"/>
      <c r="S143" s="2"/>
      <c r="T143" s="10"/>
      <c r="U143" s="10"/>
      <c r="V143" s="10"/>
      <c r="W143" s="10"/>
      <c r="X143" s="10"/>
      <c r="Y143" s="10"/>
      <c r="Z143" s="10"/>
      <c r="AA143" s="10"/>
      <c r="AB143" s="10"/>
      <c r="AC143" s="10"/>
      <c r="AD143" s="10"/>
      <c r="AE143" s="10"/>
      <c r="AF143" s="10"/>
      <c r="AG143" s="10"/>
    </row>
    <row r="144">
      <c r="A144" s="7"/>
      <c r="B144" s="7"/>
      <c r="C144" s="7" t="s">
        <v>409</v>
      </c>
      <c r="D144" s="206" t="str">
        <f>IFERROR(__xludf.DUMMYFUNCTION("""COMPUTED_VALUE"""),"Satoshi's Games")</f>
        <v>Satoshi's Games</v>
      </c>
      <c r="E144" s="32">
        <f t="shared" si="1"/>
        <v>1</v>
      </c>
      <c r="F144" s="206" t="s">
        <v>1344</v>
      </c>
      <c r="G144" s="16" t="s">
        <v>1361</v>
      </c>
      <c r="H144" s="7" t="s">
        <v>1355</v>
      </c>
      <c r="I144" s="7" t="s">
        <v>1342</v>
      </c>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row>
    <row r="145">
      <c r="A145" s="206"/>
      <c r="B145" s="206"/>
      <c r="C145" s="46" t="s">
        <v>297</v>
      </c>
      <c r="D145" s="206" t="str">
        <f>IFERROR(__xludf.DUMMYFUNCTION("""COMPUTED_VALUE"""),"Satsback")</f>
        <v>Satsback</v>
      </c>
      <c r="E145" s="32">
        <f t="shared" si="1"/>
        <v>2</v>
      </c>
      <c r="F145" s="206" t="s">
        <v>1350</v>
      </c>
      <c r="G145" s="46" t="s">
        <v>915</v>
      </c>
      <c r="H145" s="206" t="s">
        <v>1357</v>
      </c>
      <c r="I145" s="7" t="s">
        <v>1342</v>
      </c>
      <c r="J145" s="10"/>
      <c r="K145" s="10"/>
      <c r="L145" s="46"/>
      <c r="M145" s="10"/>
      <c r="N145" s="10"/>
      <c r="O145" s="10"/>
      <c r="P145" s="10"/>
      <c r="Q145" s="10"/>
      <c r="R145" s="10"/>
      <c r="S145" s="2"/>
      <c r="T145" s="10"/>
      <c r="U145" s="10"/>
      <c r="V145" s="10"/>
      <c r="W145" s="10"/>
      <c r="X145" s="10"/>
      <c r="Y145" s="10"/>
      <c r="Z145" s="10"/>
      <c r="AA145" s="10"/>
      <c r="AB145" s="10"/>
      <c r="AC145" s="10"/>
      <c r="AD145" s="10"/>
      <c r="AE145" s="10"/>
      <c r="AF145" s="10"/>
      <c r="AG145" s="10"/>
    </row>
    <row r="146">
      <c r="A146" s="201"/>
      <c r="B146" s="201"/>
      <c r="C146" s="46" t="s">
        <v>297</v>
      </c>
      <c r="D146" s="206" t="str">
        <f>IFERROR(__xludf.DUMMYFUNCTION("""COMPUTED_VALUE"""),"Saturn")</f>
        <v>Saturn</v>
      </c>
      <c r="E146" s="32">
        <f t="shared" si="1"/>
        <v>1</v>
      </c>
      <c r="F146" s="206" t="s">
        <v>1350</v>
      </c>
      <c r="G146" s="46" t="s">
        <v>910</v>
      </c>
      <c r="H146" s="201" t="s">
        <v>1345</v>
      </c>
      <c r="I146" s="7" t="s">
        <v>1342</v>
      </c>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row>
    <row r="147">
      <c r="A147" s="16"/>
      <c r="B147" s="16"/>
      <c r="C147" s="46" t="s">
        <v>297</v>
      </c>
      <c r="D147" s="206" t="str">
        <f>IFERROR(__xludf.DUMMYFUNCTION("""COMPUTED_VALUE"""),"Scarce.City")</f>
        <v>Scarce.City</v>
      </c>
      <c r="E147" s="32">
        <f t="shared" si="1"/>
        <v>2</v>
      </c>
      <c r="F147" s="206" t="s">
        <v>1350</v>
      </c>
      <c r="G147" s="46" t="s">
        <v>904</v>
      </c>
      <c r="H147" s="16" t="s">
        <v>1343</v>
      </c>
      <c r="I147" s="7" t="s">
        <v>1342</v>
      </c>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row>
    <row r="148">
      <c r="A148" s="16"/>
      <c r="B148" s="16"/>
      <c r="C148" s="46" t="s">
        <v>339</v>
      </c>
      <c r="D148" s="206" t="str">
        <f>IFERROR(__xludf.DUMMYFUNCTION("""COMPUTED_VALUE"""),"Shock Wallet ")</f>
        <v>Shock Wallet </v>
      </c>
      <c r="E148" s="32">
        <f t="shared" si="1"/>
        <v>1</v>
      </c>
      <c r="F148" s="206" t="s">
        <v>1343</v>
      </c>
      <c r="G148" s="46" t="s">
        <v>906</v>
      </c>
      <c r="H148" s="16" t="s">
        <v>1349</v>
      </c>
      <c r="I148" s="7" t="s">
        <v>1342</v>
      </c>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row>
    <row r="149">
      <c r="A149" s="16"/>
      <c r="B149" s="16"/>
      <c r="C149" s="46" t="s">
        <v>410</v>
      </c>
      <c r="D149" s="206" t="str">
        <f>IFERROR(__xludf.DUMMYFUNCTION("""COMPUTED_VALUE"""),"slice")</f>
        <v>slice</v>
      </c>
      <c r="E149" s="32">
        <f t="shared" si="1"/>
        <v>1</v>
      </c>
      <c r="F149" s="206" t="s">
        <v>1344</v>
      </c>
      <c r="G149" s="46" t="s">
        <v>909</v>
      </c>
      <c r="H149" s="16" t="s">
        <v>1366</v>
      </c>
      <c r="I149" s="7" t="s">
        <v>1342</v>
      </c>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row>
    <row r="150">
      <c r="A150" s="16"/>
      <c r="B150" s="16"/>
      <c r="C150" s="46" t="s">
        <v>324</v>
      </c>
      <c r="D150" s="206" t="str">
        <f>IFERROR(__xludf.DUMMYFUNCTION("""COMPUTED_VALUE"""),"Sphinx Chat ")</f>
        <v>Sphinx Chat </v>
      </c>
      <c r="E150" s="32">
        <f t="shared" si="1"/>
        <v>2</v>
      </c>
      <c r="F150" s="206" t="s">
        <v>1379</v>
      </c>
      <c r="G150" s="46" t="s">
        <v>906</v>
      </c>
      <c r="H150" s="16" t="s">
        <v>1349</v>
      </c>
      <c r="I150" s="7" t="s">
        <v>1342</v>
      </c>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row>
    <row r="151">
      <c r="A151" s="7"/>
      <c r="B151" s="7"/>
      <c r="C151" s="7" t="s">
        <v>411</v>
      </c>
      <c r="D151" s="206" t="str">
        <f>IFERROR(__xludf.DUMMYFUNCTION("""COMPUTED_VALUE"""),"Stacker News")</f>
        <v>Stacker News</v>
      </c>
      <c r="E151" s="32">
        <f t="shared" si="1"/>
        <v>1</v>
      </c>
      <c r="F151" s="206" t="s">
        <v>1344</v>
      </c>
      <c r="G151" s="16" t="s">
        <v>1361</v>
      </c>
      <c r="H151" s="7" t="s">
        <v>1355</v>
      </c>
      <c r="I151" s="7" t="s">
        <v>1342</v>
      </c>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row>
    <row r="152">
      <c r="A152" s="16"/>
      <c r="B152" s="16"/>
      <c r="C152" s="46" t="s">
        <v>412</v>
      </c>
      <c r="D152" s="206" t="str">
        <f>IFERROR(__xludf.DUMMYFUNCTION("""COMPUTED_VALUE"""),"Stakwork")</f>
        <v>Stakwork</v>
      </c>
      <c r="E152" s="32">
        <f t="shared" si="1"/>
        <v>2</v>
      </c>
      <c r="F152" s="206" t="s">
        <v>1344</v>
      </c>
      <c r="G152" s="46" t="s">
        <v>909</v>
      </c>
      <c r="H152" s="16" t="s">
        <v>1366</v>
      </c>
      <c r="I152" s="7" t="s">
        <v>1342</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row>
    <row r="153">
      <c r="A153" s="16"/>
      <c r="B153" s="16"/>
      <c r="C153" s="46" t="s">
        <v>377</v>
      </c>
      <c r="D153" s="206" t="str">
        <f>IFERROR(__xludf.DUMMYFUNCTION("""COMPUTED_VALUE"""),"Standard Bitcoin")</f>
        <v>Standard Bitcoin</v>
      </c>
      <c r="E153" s="32">
        <f t="shared" si="1"/>
        <v>1</v>
      </c>
      <c r="F153" s="206" t="s">
        <v>1346</v>
      </c>
      <c r="G153" s="46" t="s">
        <v>908</v>
      </c>
      <c r="H153" s="16" t="s">
        <v>1340</v>
      </c>
      <c r="I153" s="7" t="s">
        <v>1342</v>
      </c>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row>
    <row r="154">
      <c r="A154" s="16"/>
      <c r="B154" s="16"/>
      <c r="C154" s="46" t="s">
        <v>330</v>
      </c>
      <c r="D154" s="206" t="str">
        <f>IFERROR(__xludf.DUMMYFUNCTION("""COMPUTED_VALUE"""),"Stardust")</f>
        <v>Stardust</v>
      </c>
      <c r="E154" s="32">
        <f t="shared" si="1"/>
        <v>1</v>
      </c>
      <c r="F154" s="206" t="s">
        <v>1353</v>
      </c>
      <c r="G154" s="16" t="s">
        <v>1354</v>
      </c>
      <c r="H154" s="16" t="s">
        <v>1355</v>
      </c>
      <c r="I154" s="7" t="s">
        <v>1342</v>
      </c>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row>
    <row r="155">
      <c r="A155" s="7"/>
      <c r="B155" s="7"/>
      <c r="C155" s="7" t="s">
        <v>413</v>
      </c>
      <c r="D155" s="206" t="str">
        <f>IFERROR(__xludf.DUMMYFUNCTION("""COMPUTED_VALUE"""),"Start9")</f>
        <v>Start9</v>
      </c>
      <c r="E155" s="32">
        <f t="shared" si="1"/>
        <v>2</v>
      </c>
      <c r="F155" s="206" t="s">
        <v>1344</v>
      </c>
      <c r="G155" s="16" t="s">
        <v>1361</v>
      </c>
      <c r="H155" s="7" t="s">
        <v>1355</v>
      </c>
      <c r="I155" s="7" t="s">
        <v>1342</v>
      </c>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row>
    <row r="156">
      <c r="A156" s="201"/>
      <c r="B156" s="201"/>
      <c r="C156" s="46" t="s">
        <v>414</v>
      </c>
      <c r="D156" s="206" t="str">
        <f>IFERROR(__xludf.DUMMYFUNCTION("""COMPUTED_VALUE"""),"StatMuse")</f>
        <v>StatMuse</v>
      </c>
      <c r="E156" s="32">
        <f t="shared" si="1"/>
        <v>1</v>
      </c>
      <c r="F156" s="206" t="s">
        <v>1344</v>
      </c>
      <c r="G156" s="46" t="s">
        <v>910</v>
      </c>
      <c r="H156" s="201" t="s">
        <v>1345</v>
      </c>
      <c r="I156" s="7" t="s">
        <v>1342</v>
      </c>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row>
    <row r="157">
      <c r="A157" s="7"/>
      <c r="B157" s="7"/>
      <c r="C157" s="7" t="s">
        <v>353</v>
      </c>
      <c r="D157" s="206" t="str">
        <f>IFERROR(__xludf.DUMMYFUNCTION("""COMPUTED_VALUE"""),"Stealth")</f>
        <v>Stealth</v>
      </c>
      <c r="E157" s="32">
        <f t="shared" si="1"/>
        <v>3</v>
      </c>
      <c r="F157" s="206" t="s">
        <v>1340</v>
      </c>
      <c r="G157" s="16" t="s">
        <v>1361</v>
      </c>
      <c r="H157" s="7" t="s">
        <v>1355</v>
      </c>
      <c r="I157" s="7" t="s">
        <v>1342</v>
      </c>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row>
    <row r="158">
      <c r="A158" s="7"/>
      <c r="B158" s="7"/>
      <c r="C158" s="7" t="s">
        <v>415</v>
      </c>
      <c r="D158" s="206" t="str">
        <f>IFERROR(__xludf.DUMMYFUNCTION("""COMPUTED_VALUE"""),"STOKR")</f>
        <v>STOKR</v>
      </c>
      <c r="E158" s="32">
        <f t="shared" si="1"/>
        <v>1</v>
      </c>
      <c r="F158" s="206" t="s">
        <v>1344</v>
      </c>
      <c r="G158" s="16" t="s">
        <v>1361</v>
      </c>
      <c r="H158" s="7" t="s">
        <v>1355</v>
      </c>
      <c r="I158" s="7" t="s">
        <v>1342</v>
      </c>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row>
    <row r="159">
      <c r="A159" s="201"/>
      <c r="B159" s="201"/>
      <c r="C159" s="46" t="s">
        <v>378</v>
      </c>
      <c r="D159" s="206" t="str">
        <f>IFERROR(__xludf.DUMMYFUNCTION("""COMPUTED_VALUE"""),"Striga")</f>
        <v>Striga</v>
      </c>
      <c r="E159" s="32">
        <f t="shared" si="1"/>
        <v>1</v>
      </c>
      <c r="F159" s="206" t="s">
        <v>1346</v>
      </c>
      <c r="G159" s="46" t="s">
        <v>910</v>
      </c>
      <c r="H159" s="201" t="s">
        <v>1345</v>
      </c>
      <c r="I159" s="7" t="s">
        <v>1342</v>
      </c>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row>
    <row r="160">
      <c r="A160" s="16"/>
      <c r="B160" s="16"/>
      <c r="C160" s="46" t="s">
        <v>378</v>
      </c>
      <c r="D160" s="206" t="str">
        <f>IFERROR(__xludf.DUMMYFUNCTION("""COMPUTED_VALUE"""),"Strike")</f>
        <v>Strike</v>
      </c>
      <c r="E160" s="32">
        <f t="shared" si="1"/>
        <v>3</v>
      </c>
      <c r="F160" s="206" t="s">
        <v>1346</v>
      </c>
      <c r="G160" s="7" t="s">
        <v>907</v>
      </c>
      <c r="H160" s="16" t="s">
        <v>1349</v>
      </c>
      <c r="I160" s="7" t="s">
        <v>1342</v>
      </c>
      <c r="J160" s="10"/>
      <c r="K160" s="2"/>
      <c r="L160" s="10"/>
      <c r="M160" s="2"/>
      <c r="N160" s="46"/>
      <c r="O160" s="10"/>
      <c r="P160" s="10"/>
      <c r="Q160" s="10"/>
      <c r="R160" s="10"/>
      <c r="S160" s="2"/>
      <c r="T160" s="10"/>
      <c r="U160" s="10"/>
      <c r="V160" s="10"/>
      <c r="W160" s="10"/>
      <c r="X160" s="10"/>
      <c r="Y160" s="10"/>
      <c r="Z160" s="10"/>
      <c r="AA160" s="10"/>
      <c r="AB160" s="10"/>
      <c r="AC160" s="10"/>
      <c r="AD160" s="10"/>
      <c r="AE160" s="10"/>
      <c r="AF160" s="10"/>
      <c r="AG160" s="10"/>
    </row>
    <row r="161">
      <c r="A161" s="7"/>
      <c r="B161" s="7"/>
      <c r="C161" s="7" t="s">
        <v>378</v>
      </c>
      <c r="D161" s="206" t="str">
        <f>IFERROR(__xludf.DUMMYFUNCTION("""COMPUTED_VALUE"""),"StyleSage")</f>
        <v>StyleSage</v>
      </c>
      <c r="E161" s="32">
        <f t="shared" si="1"/>
        <v>1</v>
      </c>
      <c r="F161" s="206" t="s">
        <v>1346</v>
      </c>
      <c r="G161" s="46" t="s">
        <v>911</v>
      </c>
      <c r="H161" s="7" t="s">
        <v>1352</v>
      </c>
      <c r="I161" s="7" t="s">
        <v>1342</v>
      </c>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row>
    <row r="162">
      <c r="A162" s="16"/>
      <c r="B162" s="16"/>
      <c r="C162" s="46" t="s">
        <v>452</v>
      </c>
      <c r="D162" s="206" t="str">
        <f>IFERROR(__xludf.DUMMYFUNCTION("""COMPUTED_VALUE"""),"Sustainable Bitcoin Protocol")</f>
        <v>Sustainable Bitcoin Protocol</v>
      </c>
      <c r="E162" s="32">
        <f t="shared" si="1"/>
        <v>1</v>
      </c>
      <c r="F162" s="206" t="s">
        <v>1357</v>
      </c>
      <c r="G162" s="16" t="s">
        <v>1354</v>
      </c>
      <c r="H162" s="16" t="s">
        <v>1355</v>
      </c>
      <c r="I162" s="7" t="s">
        <v>1342</v>
      </c>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row>
    <row r="163">
      <c r="A163" s="7"/>
      <c r="B163" s="7"/>
      <c r="C163" s="7" t="s">
        <v>366</v>
      </c>
      <c r="D163" s="206" t="str">
        <f>IFERROR(__xludf.DUMMYFUNCTION("""COMPUTED_VALUE"""),"SVORT")</f>
        <v>SVORT</v>
      </c>
      <c r="E163" s="32">
        <f t="shared" si="1"/>
        <v>1</v>
      </c>
      <c r="F163" s="206" t="s">
        <v>1352</v>
      </c>
      <c r="G163" s="16" t="s">
        <v>1361</v>
      </c>
      <c r="H163" s="7" t="s">
        <v>1355</v>
      </c>
      <c r="I163" s="7" t="s">
        <v>1342</v>
      </c>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row>
    <row r="164">
      <c r="A164" s="201"/>
      <c r="B164" s="201"/>
      <c r="C164" s="46" t="s">
        <v>311</v>
      </c>
      <c r="D164" s="206" t="str">
        <f>IFERROR(__xludf.DUMMYFUNCTION("""COMPUTED_VALUE"""),"Swan")</f>
        <v>Swan</v>
      </c>
      <c r="E164" s="32">
        <f t="shared" si="1"/>
        <v>2</v>
      </c>
      <c r="F164" s="206" t="s">
        <v>1380</v>
      </c>
      <c r="G164" s="46" t="s">
        <v>910</v>
      </c>
      <c r="H164" s="201" t="s">
        <v>1345</v>
      </c>
      <c r="I164" s="7" t="s">
        <v>1342</v>
      </c>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row>
    <row r="165">
      <c r="A165" s="201"/>
      <c r="B165" s="201"/>
      <c r="C165" s="46" t="s">
        <v>467</v>
      </c>
      <c r="D165" s="211" t="str">
        <f>IFERROR(__xludf.DUMMYFUNCTION("""COMPUTED_VALUE"""),"Synonym")</f>
        <v>Synonym</v>
      </c>
      <c r="E165" s="32">
        <f t="shared" si="1"/>
        <v>1</v>
      </c>
      <c r="F165" s="211" t="s">
        <v>1381</v>
      </c>
      <c r="G165" s="46" t="s">
        <v>910</v>
      </c>
      <c r="H165" s="201" t="s">
        <v>1345</v>
      </c>
      <c r="I165" s="7" t="s">
        <v>1342</v>
      </c>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row>
    <row r="166">
      <c r="A166" s="16"/>
      <c r="B166" s="16"/>
      <c r="C166" s="46" t="s">
        <v>467</v>
      </c>
      <c r="D166" s="211" t="str">
        <f>IFERROR(__xludf.DUMMYFUNCTION("""COMPUTED_VALUE"""),"Synota")</f>
        <v>Synota</v>
      </c>
      <c r="E166" s="32">
        <f t="shared" si="1"/>
        <v>5</v>
      </c>
      <c r="F166" s="211" t="s">
        <v>1381</v>
      </c>
      <c r="G166" s="46" t="s">
        <v>906</v>
      </c>
      <c r="H166" s="16" t="s">
        <v>1349</v>
      </c>
      <c r="I166" s="7" t="s">
        <v>1342</v>
      </c>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row>
    <row r="167">
      <c r="A167" s="201"/>
      <c r="B167" s="201"/>
      <c r="C167" s="46" t="s">
        <v>416</v>
      </c>
      <c r="D167" s="212" t="str">
        <f>IFERROR(__xludf.DUMMYFUNCTION("""COMPUTED_VALUE"""),"Taproot Wizards")</f>
        <v>Taproot Wizards</v>
      </c>
      <c r="E167" s="32">
        <f t="shared" si="1"/>
        <v>1</v>
      </c>
      <c r="F167" s="212" t="s">
        <v>1344</v>
      </c>
      <c r="G167" s="46" t="s">
        <v>910</v>
      </c>
      <c r="H167" s="201" t="s">
        <v>1345</v>
      </c>
      <c r="I167" s="7" t="s">
        <v>1342</v>
      </c>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row>
    <row r="168">
      <c r="A168" s="16"/>
      <c r="B168" s="16"/>
      <c r="C168" s="46" t="s">
        <v>417</v>
      </c>
      <c r="D168" s="206" t="str">
        <f>IFERROR(__xludf.DUMMYFUNCTION("""COMPUTED_VALUE"""),"The Bitcoin Company")</f>
        <v>The Bitcoin Company</v>
      </c>
      <c r="E168" s="32">
        <f t="shared" si="1"/>
        <v>2</v>
      </c>
      <c r="F168" s="206" t="s">
        <v>1344</v>
      </c>
      <c r="G168" s="46" t="s">
        <v>904</v>
      </c>
      <c r="H168" s="16" t="s">
        <v>1343</v>
      </c>
      <c r="I168" s="7" t="s">
        <v>1342</v>
      </c>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row>
    <row r="169">
      <c r="A169" s="16"/>
      <c r="B169" s="16"/>
      <c r="C169" s="46" t="s">
        <v>298</v>
      </c>
      <c r="D169" s="206" t="str">
        <f>IFERROR(__xludf.DUMMYFUNCTION("""COMPUTED_VALUE"""),"The Graph ")</f>
        <v>The Graph </v>
      </c>
      <c r="E169" s="32">
        <f t="shared" si="1"/>
        <v>1</v>
      </c>
      <c r="F169" s="206" t="s">
        <v>1350</v>
      </c>
      <c r="G169" s="16" t="s">
        <v>1354</v>
      </c>
      <c r="H169" s="16" t="s">
        <v>1355</v>
      </c>
      <c r="I169" s="7" t="s">
        <v>1342</v>
      </c>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row>
    <row r="170">
      <c r="A170" s="7"/>
      <c r="B170" s="7"/>
      <c r="C170" s="7" t="s">
        <v>285</v>
      </c>
      <c r="D170" s="206" t="str">
        <f>IFERROR(__xludf.DUMMYFUNCTION("""COMPUTED_VALUE"""),"Theya")</f>
        <v>Theya</v>
      </c>
      <c r="E170" s="32">
        <f t="shared" si="1"/>
        <v>1</v>
      </c>
      <c r="F170" s="206" t="s">
        <v>1356</v>
      </c>
      <c r="G170" s="46" t="s">
        <v>911</v>
      </c>
      <c r="H170" s="7" t="s">
        <v>1352</v>
      </c>
      <c r="I170" s="7" t="s">
        <v>1342</v>
      </c>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row>
    <row r="171">
      <c r="A171" s="7"/>
      <c r="B171" s="7"/>
      <c r="C171" s="7" t="s">
        <v>286</v>
      </c>
      <c r="D171" s="206" t="str">
        <f>IFERROR(__xludf.DUMMYFUNCTION("""COMPUTED_VALUE"""),"Thndr")</f>
        <v>Thndr</v>
      </c>
      <c r="E171" s="32">
        <f t="shared" si="1"/>
        <v>2</v>
      </c>
      <c r="F171" s="206" t="s">
        <v>1382</v>
      </c>
      <c r="G171" s="46" t="s">
        <v>911</v>
      </c>
      <c r="H171" s="7" t="s">
        <v>1352</v>
      </c>
      <c r="I171" s="7" t="s">
        <v>1342</v>
      </c>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row>
    <row r="172">
      <c r="A172" s="206"/>
      <c r="B172" s="32">
        <f t="shared" ref="B172:B173" si="2">COUNTIF(G:G, A172)</f>
        <v>0</v>
      </c>
      <c r="C172" s="7" t="s">
        <v>453</v>
      </c>
      <c r="D172" s="206" t="str">
        <f>IFERROR(__xludf.DUMMYFUNCTION("""COMPUTED_VALUE"""),"Titan")</f>
        <v>Titan</v>
      </c>
      <c r="E172" s="32">
        <f t="shared" si="1"/>
        <v>1</v>
      </c>
      <c r="F172" s="206" t="s">
        <v>1357</v>
      </c>
      <c r="G172" s="46" t="s">
        <v>914</v>
      </c>
      <c r="H172" s="206" t="s">
        <v>1357</v>
      </c>
      <c r="I172" s="7" t="s">
        <v>1342</v>
      </c>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row>
    <row r="173">
      <c r="A173" s="206"/>
      <c r="B173" s="32">
        <f t="shared" si="2"/>
        <v>0</v>
      </c>
      <c r="C173" s="7" t="s">
        <v>333</v>
      </c>
      <c r="D173" s="206" t="str">
        <f>IFERROR(__xludf.DUMMYFUNCTION("""COMPUTED_VALUE"""),"Tribe")</f>
        <v>Tribe</v>
      </c>
      <c r="E173" s="32">
        <f t="shared" si="1"/>
        <v>1</v>
      </c>
      <c r="F173" s="206" t="s">
        <v>1383</v>
      </c>
      <c r="G173" s="46" t="s">
        <v>914</v>
      </c>
      <c r="H173" s="206" t="s">
        <v>1357</v>
      </c>
      <c r="I173" s="7" t="s">
        <v>1342</v>
      </c>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row>
    <row r="174">
      <c r="A174" s="16"/>
      <c r="B174" s="16"/>
      <c r="C174" s="46" t="s">
        <v>418</v>
      </c>
      <c r="D174" s="206" t="str">
        <f>IFERROR(__xludf.DUMMYFUNCTION("""COMPUTED_VALUE"""),"Umbrel")</f>
        <v>Umbrel</v>
      </c>
      <c r="E174" s="32">
        <f t="shared" si="1"/>
        <v>1</v>
      </c>
      <c r="F174" s="206" t="s">
        <v>1344</v>
      </c>
      <c r="G174" s="46" t="s">
        <v>906</v>
      </c>
      <c r="H174" s="16" t="s">
        <v>1349</v>
      </c>
      <c r="I174" s="7" t="s">
        <v>1342</v>
      </c>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row>
    <row r="175">
      <c r="A175" s="16"/>
      <c r="B175" s="16"/>
      <c r="C175" s="46" t="s">
        <v>419</v>
      </c>
      <c r="D175" s="206" t="str">
        <f>IFERROR(__xludf.DUMMYFUNCTION("""COMPUTED_VALUE"""),"Umoja")</f>
        <v>Umoja</v>
      </c>
      <c r="E175" s="32">
        <f t="shared" si="1"/>
        <v>1</v>
      </c>
      <c r="F175" s="206" t="s">
        <v>1344</v>
      </c>
      <c r="G175" s="46" t="s">
        <v>906</v>
      </c>
      <c r="H175" s="16" t="s">
        <v>1349</v>
      </c>
      <c r="I175" s="7" t="s">
        <v>1342</v>
      </c>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row>
    <row r="176">
      <c r="A176" s="201"/>
      <c r="B176" s="201"/>
      <c r="C176" s="16" t="s">
        <v>354</v>
      </c>
      <c r="D176" s="213" t="str">
        <f>IFERROR(__xludf.DUMMYFUNCTION("""COMPUTED_VALUE"""),"Unchained")</f>
        <v>Unchained</v>
      </c>
      <c r="E176" s="32">
        <f t="shared" si="1"/>
        <v>5</v>
      </c>
      <c r="F176" s="213" t="s">
        <v>1340</v>
      </c>
      <c r="G176" s="46" t="s">
        <v>910</v>
      </c>
      <c r="H176" s="201" t="s">
        <v>1345</v>
      </c>
      <c r="I176" s="7" t="s">
        <v>1342</v>
      </c>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row>
    <row r="177">
      <c r="A177" s="7"/>
      <c r="B177" s="7"/>
      <c r="C177" s="7" t="s">
        <v>354</v>
      </c>
      <c r="D177" s="213" t="str">
        <f>IFERROR(__xludf.DUMMYFUNCTION("""COMPUTED_VALUE"""),"Unmapped ")</f>
        <v>Unmapped </v>
      </c>
      <c r="E177" s="32">
        <f t="shared" si="1"/>
        <v>1</v>
      </c>
      <c r="F177" s="213" t="s">
        <v>1340</v>
      </c>
      <c r="G177" s="16" t="s">
        <v>1361</v>
      </c>
      <c r="H177" s="7" t="s">
        <v>1355</v>
      </c>
      <c r="I177" s="7" t="s">
        <v>1342</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row>
    <row r="178">
      <c r="A178" s="16"/>
      <c r="B178" s="16"/>
      <c r="C178" s="7" t="s">
        <v>355</v>
      </c>
      <c r="D178" s="206" t="str">
        <f>IFERROR(__xludf.DUMMYFUNCTION("""COMPUTED_VALUE"""),"Upstream Data")</f>
        <v>Upstream Data</v>
      </c>
      <c r="E178" s="32">
        <f t="shared" si="1"/>
        <v>1</v>
      </c>
      <c r="F178" s="206" t="s">
        <v>1372</v>
      </c>
      <c r="G178" s="7" t="s">
        <v>907</v>
      </c>
      <c r="H178" s="16" t="s">
        <v>1349</v>
      </c>
      <c r="I178" s="7" t="s">
        <v>1342</v>
      </c>
      <c r="J178" s="10"/>
      <c r="K178" s="2"/>
      <c r="L178" s="16"/>
      <c r="M178" s="2"/>
      <c r="N178" s="46"/>
      <c r="O178" s="10"/>
      <c r="P178" s="10"/>
      <c r="Q178" s="10"/>
      <c r="R178" s="10"/>
      <c r="S178" s="2"/>
      <c r="T178" s="10"/>
      <c r="U178" s="10"/>
      <c r="V178" s="10"/>
      <c r="W178" s="10"/>
      <c r="X178" s="10"/>
      <c r="Y178" s="10"/>
      <c r="Z178" s="10"/>
      <c r="AA178" s="10"/>
      <c r="AB178" s="10"/>
      <c r="AC178" s="10"/>
      <c r="AD178" s="10"/>
      <c r="AE178" s="10"/>
      <c r="AF178" s="10"/>
      <c r="AG178" s="10"/>
    </row>
    <row r="179">
      <c r="A179" s="7"/>
      <c r="B179" s="7"/>
      <c r="C179" s="214" t="s">
        <v>420</v>
      </c>
      <c r="D179" s="206" t="str">
        <f>IFERROR(__xludf.DUMMYFUNCTION("""COMPUTED_VALUE"""),"UXUY")</f>
        <v>UXUY</v>
      </c>
      <c r="E179" s="32">
        <f t="shared" si="1"/>
        <v>1</v>
      </c>
      <c r="F179" s="206" t="s">
        <v>1344</v>
      </c>
      <c r="G179" s="16" t="s">
        <v>1361</v>
      </c>
      <c r="H179" s="7" t="s">
        <v>1355</v>
      </c>
      <c r="I179" s="7" t="s">
        <v>1342</v>
      </c>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row>
    <row r="180">
      <c r="A180" s="16"/>
      <c r="B180" s="16"/>
      <c r="C180" s="7" t="s">
        <v>340</v>
      </c>
      <c r="D180" s="206" t="str">
        <f>IFERROR(__xludf.DUMMYFUNCTION("""COMPUTED_VALUE"""),"Valkyrie")</f>
        <v>Valkyrie</v>
      </c>
      <c r="E180" s="32">
        <f t="shared" si="1"/>
        <v>1</v>
      </c>
      <c r="F180" s="206" t="s">
        <v>1343</v>
      </c>
      <c r="G180" s="7" t="s">
        <v>907</v>
      </c>
      <c r="H180" s="16" t="s">
        <v>1349</v>
      </c>
      <c r="I180" s="7" t="s">
        <v>1342</v>
      </c>
      <c r="J180" s="10"/>
      <c r="K180" s="2"/>
      <c r="L180" s="16"/>
      <c r="M180" s="2"/>
      <c r="N180" s="46"/>
      <c r="O180" s="10"/>
      <c r="P180" s="10"/>
      <c r="Q180" s="10"/>
      <c r="R180" s="10"/>
      <c r="S180" s="2"/>
      <c r="T180" s="10"/>
      <c r="U180" s="10"/>
      <c r="V180" s="10"/>
      <c r="W180" s="10"/>
      <c r="X180" s="10"/>
      <c r="Y180" s="10"/>
      <c r="Z180" s="10"/>
      <c r="AA180" s="10"/>
      <c r="AB180" s="10"/>
      <c r="AC180" s="10"/>
      <c r="AD180" s="10"/>
      <c r="AE180" s="10"/>
      <c r="AF180" s="10"/>
      <c r="AG180" s="10"/>
    </row>
    <row r="181">
      <c r="A181" s="7"/>
      <c r="B181" s="7"/>
      <c r="C181" s="7" t="s">
        <v>340</v>
      </c>
      <c r="D181" s="206" t="str">
        <f>IFERROR(__xludf.DUMMYFUNCTION("""COMPUTED_VALUE"""),"Vaultoro")</f>
        <v>Vaultoro</v>
      </c>
      <c r="E181" s="32">
        <f t="shared" si="1"/>
        <v>1</v>
      </c>
      <c r="F181" s="206" t="s">
        <v>1343</v>
      </c>
      <c r="G181" s="16" t="s">
        <v>1361</v>
      </c>
      <c r="H181" s="7" t="s">
        <v>1355</v>
      </c>
      <c r="I181" s="7" t="s">
        <v>1342</v>
      </c>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row>
    <row r="182">
      <c r="A182" s="7"/>
      <c r="B182" s="7"/>
      <c r="C182" s="7" t="s">
        <v>421</v>
      </c>
      <c r="D182" s="206" t="str">
        <f>IFERROR(__xludf.DUMMYFUNCTION("""COMPUTED_VALUE"""),"Velar ")</f>
        <v>Velar </v>
      </c>
      <c r="E182" s="32">
        <f t="shared" si="1"/>
        <v>1</v>
      </c>
      <c r="F182" s="206" t="s">
        <v>1344</v>
      </c>
      <c r="G182" s="16" t="s">
        <v>1361</v>
      </c>
      <c r="H182" s="7" t="s">
        <v>1355</v>
      </c>
      <c r="I182" s="7" t="s">
        <v>1342</v>
      </c>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row>
    <row r="183">
      <c r="A183" s="16"/>
      <c r="B183" s="16"/>
      <c r="C183" s="46" t="s">
        <v>454</v>
      </c>
      <c r="D183" s="206" t="str">
        <f>IFERROR(__xludf.DUMMYFUNCTION("""COMPUTED_VALUE"""),"Vespene Energy")</f>
        <v>Vespene Energy</v>
      </c>
      <c r="E183" s="32">
        <f t="shared" si="1"/>
        <v>2</v>
      </c>
      <c r="F183" s="206" t="s">
        <v>1357</v>
      </c>
      <c r="G183" s="16" t="s">
        <v>1354</v>
      </c>
      <c r="H183" s="16" t="s">
        <v>1355</v>
      </c>
      <c r="I183" s="7" t="s">
        <v>1342</v>
      </c>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row>
    <row r="184">
      <c r="A184" s="201"/>
      <c r="B184" s="201"/>
      <c r="C184" s="46" t="s">
        <v>422</v>
      </c>
      <c r="D184" s="206" t="str">
        <f>IFERROR(__xludf.DUMMYFUNCTION("""COMPUTED_VALUE"""),"Vida")</f>
        <v>Vida</v>
      </c>
      <c r="E184" s="32">
        <f t="shared" si="1"/>
        <v>5</v>
      </c>
      <c r="F184" s="206" t="s">
        <v>1344</v>
      </c>
      <c r="G184" s="46" t="s">
        <v>910</v>
      </c>
      <c r="H184" s="201" t="s">
        <v>1345</v>
      </c>
      <c r="I184" s="7" t="s">
        <v>1342</v>
      </c>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row>
    <row r="185">
      <c r="A185" s="16"/>
      <c r="B185" s="16"/>
      <c r="C185" s="46" t="s">
        <v>422</v>
      </c>
      <c r="D185" s="206" t="str">
        <f>IFERROR(__xludf.DUMMYFUNCTION("""COMPUTED_VALUE"""),"Voltage")</f>
        <v>Voltage</v>
      </c>
      <c r="E185" s="32">
        <f t="shared" si="1"/>
        <v>3</v>
      </c>
      <c r="F185" s="206" t="s">
        <v>1344</v>
      </c>
      <c r="G185" s="46" t="s">
        <v>906</v>
      </c>
      <c r="H185" s="16" t="s">
        <v>1349</v>
      </c>
      <c r="I185" s="7" t="s">
        <v>1342</v>
      </c>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row>
    <row r="186">
      <c r="A186" s="16"/>
      <c r="B186" s="16"/>
      <c r="C186" s="46" t="s">
        <v>422</v>
      </c>
      <c r="D186" s="206" t="str">
        <f>IFERROR(__xludf.DUMMYFUNCTION("""COMPUTED_VALUE"""),"Wavlake")</f>
        <v>Wavlake</v>
      </c>
      <c r="E186" s="32">
        <f t="shared" si="1"/>
        <v>3</v>
      </c>
      <c r="F186" s="206" t="s">
        <v>1344</v>
      </c>
      <c r="G186" s="7" t="s">
        <v>907</v>
      </c>
      <c r="H186" s="16" t="s">
        <v>1349</v>
      </c>
      <c r="I186" s="7" t="s">
        <v>1342</v>
      </c>
      <c r="J186" s="10"/>
      <c r="K186" s="2"/>
      <c r="L186" s="16"/>
      <c r="M186" s="2"/>
      <c r="N186" s="46"/>
      <c r="O186" s="10"/>
      <c r="P186" s="10"/>
      <c r="Q186" s="10"/>
      <c r="R186" s="10"/>
      <c r="S186" s="2"/>
      <c r="T186" s="10"/>
      <c r="U186" s="10"/>
      <c r="V186" s="10"/>
      <c r="W186" s="10"/>
      <c r="X186" s="10"/>
      <c r="Y186" s="10"/>
      <c r="Z186" s="10"/>
      <c r="AA186" s="10"/>
      <c r="AB186" s="10"/>
      <c r="AC186" s="10"/>
      <c r="AD186" s="10"/>
      <c r="AE186" s="10"/>
      <c r="AF186" s="10"/>
      <c r="AG186" s="10"/>
    </row>
    <row r="187">
      <c r="A187" s="7"/>
      <c r="B187" s="7"/>
      <c r="C187" s="7" t="s">
        <v>423</v>
      </c>
      <c r="D187" s="211" t="str">
        <f>IFERROR(__xludf.DUMMYFUNCTION("""COMPUTED_VALUE"""),"What Bitcoin Did")</f>
        <v>What Bitcoin Did</v>
      </c>
      <c r="E187" s="32">
        <f t="shared" si="1"/>
        <v>1</v>
      </c>
      <c r="F187" s="211" t="s">
        <v>1344</v>
      </c>
      <c r="G187" s="16" t="s">
        <v>1361</v>
      </c>
      <c r="H187" s="7" t="s">
        <v>1355</v>
      </c>
      <c r="I187" s="7" t="s">
        <v>1342</v>
      </c>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row>
    <row r="188">
      <c r="A188" s="16"/>
      <c r="B188" s="16"/>
      <c r="C188" s="46" t="s">
        <v>331</v>
      </c>
      <c r="D188" s="211" t="str">
        <f>IFERROR(__xludf.DUMMYFUNCTION("""COMPUTED_VALUE"""),"Wolf")</f>
        <v>Wolf</v>
      </c>
      <c r="E188" s="32">
        <f t="shared" si="1"/>
        <v>2</v>
      </c>
      <c r="F188" s="211" t="s">
        <v>1353</v>
      </c>
      <c r="G188" s="16" t="s">
        <v>1354</v>
      </c>
      <c r="H188" s="16" t="s">
        <v>1355</v>
      </c>
      <c r="I188" s="7" t="s">
        <v>1342</v>
      </c>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row>
    <row r="189">
      <c r="A189" s="16"/>
      <c r="B189" s="16"/>
      <c r="C189" s="7" t="s">
        <v>455</v>
      </c>
      <c r="D189" s="211" t="str">
        <f>IFERROR(__xludf.DUMMYFUNCTION("""COMPUTED_VALUE"""),"Xverse")</f>
        <v>Xverse</v>
      </c>
      <c r="E189" s="32">
        <f t="shared" si="1"/>
        <v>2</v>
      </c>
      <c r="F189" s="211" t="s">
        <v>1357</v>
      </c>
      <c r="G189" s="7" t="s">
        <v>907</v>
      </c>
      <c r="H189" s="16" t="s">
        <v>1349</v>
      </c>
      <c r="I189" s="7" t="s">
        <v>1342</v>
      </c>
      <c r="J189" s="10"/>
      <c r="K189" s="2"/>
      <c r="L189" s="16"/>
      <c r="M189" s="2"/>
      <c r="N189" s="46"/>
      <c r="O189" s="10"/>
      <c r="P189" s="10"/>
      <c r="Q189" s="10"/>
      <c r="R189" s="10"/>
      <c r="S189" s="2"/>
      <c r="T189" s="10"/>
      <c r="U189" s="10"/>
      <c r="V189" s="10"/>
      <c r="W189" s="10"/>
      <c r="X189" s="10"/>
      <c r="Y189" s="10"/>
      <c r="Z189" s="10"/>
      <c r="AA189" s="10"/>
      <c r="AB189" s="10"/>
      <c r="AC189" s="10"/>
      <c r="AD189" s="10"/>
      <c r="AE189" s="10"/>
      <c r="AF189" s="10"/>
      <c r="AG189" s="10"/>
    </row>
    <row r="190">
      <c r="A190" s="201"/>
      <c r="B190" s="201"/>
      <c r="C190" s="46" t="s">
        <v>424</v>
      </c>
      <c r="D190" s="206" t="str">
        <f>IFERROR(__xludf.DUMMYFUNCTION("""COMPUTED_VALUE"""),"Yopaki")</f>
        <v>Yopaki</v>
      </c>
      <c r="E190" s="32">
        <f t="shared" si="1"/>
        <v>1</v>
      </c>
      <c r="F190" s="206" t="s">
        <v>1344</v>
      </c>
      <c r="G190" s="46" t="s">
        <v>910</v>
      </c>
      <c r="H190" s="201" t="s">
        <v>1345</v>
      </c>
      <c r="I190" s="7" t="s">
        <v>1342</v>
      </c>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row>
    <row r="191">
      <c r="A191" s="16"/>
      <c r="B191" s="16"/>
      <c r="C191" s="46" t="s">
        <v>424</v>
      </c>
      <c r="D191" s="206" t="str">
        <f>IFERROR(__xludf.DUMMYFUNCTION("""COMPUTED_VALUE"""),"Zaprite")</f>
        <v>Zaprite</v>
      </c>
      <c r="E191" s="32">
        <f t="shared" si="1"/>
        <v>3</v>
      </c>
      <c r="F191" s="206" t="s">
        <v>1344</v>
      </c>
      <c r="G191" s="7" t="s">
        <v>907</v>
      </c>
      <c r="H191" s="16" t="s">
        <v>1349</v>
      </c>
      <c r="I191" s="7" t="s">
        <v>1342</v>
      </c>
      <c r="J191" s="10"/>
      <c r="K191" s="2"/>
      <c r="L191" s="16"/>
      <c r="M191" s="2"/>
      <c r="N191" s="46"/>
      <c r="O191" s="10"/>
      <c r="P191" s="10"/>
      <c r="Q191" s="10"/>
      <c r="R191" s="10"/>
      <c r="S191" s="2"/>
      <c r="T191" s="10"/>
      <c r="U191" s="10"/>
      <c r="V191" s="10"/>
      <c r="W191" s="10"/>
      <c r="X191" s="10"/>
      <c r="Y191" s="10"/>
      <c r="Z191" s="10"/>
      <c r="AA191" s="10"/>
      <c r="AB191" s="10"/>
      <c r="AC191" s="10"/>
      <c r="AD191" s="10"/>
      <c r="AE191" s="10"/>
      <c r="AF191" s="10"/>
      <c r="AG191" s="10"/>
    </row>
    <row r="192">
      <c r="A192" s="16"/>
      <c r="B192" s="16"/>
      <c r="C192" s="46" t="s">
        <v>424</v>
      </c>
      <c r="D192" s="206" t="str">
        <f>IFERROR(__xludf.DUMMYFUNCTION("""COMPUTED_VALUE"""),"Zebedee")</f>
        <v>Zebedee</v>
      </c>
      <c r="E192" s="32">
        <f t="shared" si="1"/>
        <v>2</v>
      </c>
      <c r="F192" s="206" t="s">
        <v>1344</v>
      </c>
      <c r="G192" s="46" t="s">
        <v>908</v>
      </c>
      <c r="H192" s="16" t="s">
        <v>1340</v>
      </c>
      <c r="I192" s="7" t="s">
        <v>1342</v>
      </c>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row>
    <row r="193">
      <c r="A193" s="16"/>
      <c r="B193" s="16"/>
      <c r="C193" s="46" t="s">
        <v>320</v>
      </c>
      <c r="D193" s="206" t="str">
        <f>IFERROR(__xludf.DUMMYFUNCTION("""COMPUTED_VALUE"""),"Zion")</f>
        <v>Zion</v>
      </c>
      <c r="E193" s="32">
        <f t="shared" si="1"/>
        <v>2</v>
      </c>
      <c r="F193" s="206" t="s">
        <v>1360</v>
      </c>
      <c r="G193" s="46" t="s">
        <v>906</v>
      </c>
      <c r="H193" s="16" t="s">
        <v>1349</v>
      </c>
      <c r="I193" s="7" t="s">
        <v>1342</v>
      </c>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row>
    <row r="194">
      <c r="A194" s="16"/>
      <c r="B194" s="16"/>
      <c r="C194" s="46" t="s">
        <v>290</v>
      </c>
      <c r="D194" s="206"/>
      <c r="E194" s="32"/>
      <c r="F194" s="206" t="s">
        <v>1384</v>
      </c>
      <c r="G194" s="46" t="s">
        <v>906</v>
      </c>
      <c r="H194" s="16" t="s">
        <v>1349</v>
      </c>
      <c r="I194" s="7" t="s">
        <v>1342</v>
      </c>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row>
    <row r="195">
      <c r="A195" s="16"/>
      <c r="B195" s="16"/>
      <c r="C195" s="46" t="s">
        <v>290</v>
      </c>
      <c r="D195" s="206"/>
      <c r="E195" s="32"/>
      <c r="F195" s="206" t="s">
        <v>1384</v>
      </c>
      <c r="G195" s="16" t="s">
        <v>1354</v>
      </c>
      <c r="H195" s="16" t="s">
        <v>1355</v>
      </c>
      <c r="I195" s="7" t="s">
        <v>1342</v>
      </c>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row>
    <row r="196">
      <c r="A196" s="7"/>
      <c r="B196" s="7"/>
      <c r="C196" s="7" t="s">
        <v>425</v>
      </c>
      <c r="D196" s="206"/>
      <c r="E196" s="32"/>
      <c r="F196" s="206" t="s">
        <v>1344</v>
      </c>
      <c r="G196" s="16" t="s">
        <v>1361</v>
      </c>
      <c r="H196" s="7" t="s">
        <v>1355</v>
      </c>
      <c r="I196" s="7" t="s">
        <v>1342</v>
      </c>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row>
    <row r="197">
      <c r="A197" s="7"/>
      <c r="B197" s="7"/>
      <c r="C197" s="7" t="s">
        <v>426</v>
      </c>
      <c r="D197" s="206"/>
      <c r="E197" s="32"/>
      <c r="F197" s="206" t="s">
        <v>1344</v>
      </c>
      <c r="G197" s="16" t="s">
        <v>1361</v>
      </c>
      <c r="H197" s="7" t="s">
        <v>1355</v>
      </c>
      <c r="I197" s="7" t="s">
        <v>1342</v>
      </c>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row>
    <row r="198">
      <c r="A198" s="206"/>
      <c r="B198" s="206"/>
      <c r="C198" s="46" t="s">
        <v>332</v>
      </c>
      <c r="D198" s="206"/>
      <c r="E198" s="32"/>
      <c r="F198" s="206" t="s">
        <v>1385</v>
      </c>
      <c r="G198" s="46" t="s">
        <v>915</v>
      </c>
      <c r="H198" s="206" t="s">
        <v>1357</v>
      </c>
      <c r="I198" s="7" t="s">
        <v>1342</v>
      </c>
      <c r="J198" s="10"/>
      <c r="K198" s="10"/>
      <c r="L198" s="46"/>
      <c r="M198" s="10"/>
      <c r="N198" s="10"/>
      <c r="O198" s="10"/>
      <c r="P198" s="10"/>
      <c r="Q198" s="10"/>
      <c r="R198" s="10"/>
      <c r="S198" s="2"/>
      <c r="T198" s="10"/>
      <c r="U198" s="10"/>
      <c r="V198" s="10"/>
      <c r="W198" s="10"/>
      <c r="X198" s="10"/>
      <c r="Y198" s="10"/>
      <c r="Z198" s="10"/>
      <c r="AA198" s="10"/>
      <c r="AB198" s="10"/>
      <c r="AC198" s="10"/>
      <c r="AD198" s="10"/>
      <c r="AE198" s="10"/>
      <c r="AF198" s="10"/>
      <c r="AG198" s="10"/>
    </row>
    <row r="199">
      <c r="A199" s="201"/>
      <c r="B199" s="201"/>
      <c r="C199" s="46" t="s">
        <v>332</v>
      </c>
      <c r="D199" s="206"/>
      <c r="E199" s="32"/>
      <c r="F199" s="206" t="s">
        <v>1385</v>
      </c>
      <c r="G199" s="46" t="s">
        <v>910</v>
      </c>
      <c r="H199" s="201" t="s">
        <v>1345</v>
      </c>
      <c r="I199" s="7" t="s">
        <v>1342</v>
      </c>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row>
    <row r="200">
      <c r="A200" s="16"/>
      <c r="B200" s="16"/>
      <c r="C200" s="46" t="s">
        <v>332</v>
      </c>
      <c r="D200" s="206"/>
      <c r="E200" s="32"/>
      <c r="F200" s="206" t="s">
        <v>1385</v>
      </c>
      <c r="G200" s="7" t="s">
        <v>907</v>
      </c>
      <c r="H200" s="16" t="s">
        <v>1349</v>
      </c>
      <c r="I200" s="7" t="s">
        <v>1342</v>
      </c>
      <c r="J200" s="10"/>
      <c r="K200" s="2"/>
      <c r="L200" s="16"/>
      <c r="M200" s="2"/>
      <c r="N200" s="46"/>
      <c r="O200" s="10"/>
      <c r="P200" s="10"/>
      <c r="Q200" s="10"/>
      <c r="R200" s="10"/>
      <c r="S200" s="2"/>
      <c r="T200" s="10"/>
      <c r="U200" s="10"/>
      <c r="V200" s="10"/>
      <c r="W200" s="10"/>
      <c r="X200" s="10"/>
      <c r="Y200" s="10"/>
      <c r="Z200" s="10"/>
      <c r="AA200" s="10"/>
      <c r="AB200" s="10"/>
      <c r="AC200" s="10"/>
      <c r="AD200" s="10"/>
      <c r="AE200" s="10"/>
      <c r="AF200" s="10"/>
      <c r="AG200" s="10"/>
    </row>
    <row r="201">
      <c r="A201" s="16"/>
      <c r="B201" s="16"/>
      <c r="C201" s="46" t="s">
        <v>332</v>
      </c>
      <c r="D201" s="206"/>
      <c r="E201" s="32"/>
      <c r="F201" s="206" t="s">
        <v>1385</v>
      </c>
      <c r="G201" s="46" t="s">
        <v>904</v>
      </c>
      <c r="H201" s="16" t="s">
        <v>1343</v>
      </c>
      <c r="I201" s="7" t="s">
        <v>1342</v>
      </c>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row>
    <row r="202">
      <c r="A202" s="16"/>
      <c r="B202" s="32">
        <f>COUNTIF(G:G, A202)</f>
        <v>0</v>
      </c>
      <c r="C202" s="46" t="s">
        <v>299</v>
      </c>
      <c r="D202" s="206"/>
      <c r="E202" s="32"/>
      <c r="F202" s="206" t="s">
        <v>1350</v>
      </c>
      <c r="G202" s="46" t="s">
        <v>905</v>
      </c>
      <c r="H202" s="16" t="s">
        <v>1340</v>
      </c>
      <c r="I202" s="7" t="s">
        <v>1342</v>
      </c>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row>
    <row r="203">
      <c r="A203" s="7"/>
      <c r="B203" s="7"/>
      <c r="C203" s="7" t="s">
        <v>427</v>
      </c>
      <c r="D203" s="206"/>
      <c r="E203" s="32"/>
      <c r="F203" s="206" t="s">
        <v>1344</v>
      </c>
      <c r="G203" s="16" t="s">
        <v>1361</v>
      </c>
      <c r="H203" s="7" t="s">
        <v>1355</v>
      </c>
      <c r="I203" s="7" t="s">
        <v>1342</v>
      </c>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row>
    <row r="204">
      <c r="A204" s="16"/>
      <c r="B204" s="16"/>
      <c r="C204" s="46" t="s">
        <v>388</v>
      </c>
      <c r="D204" s="206"/>
      <c r="E204" s="32"/>
      <c r="F204" s="206" t="s">
        <v>1386</v>
      </c>
      <c r="G204" s="46" t="s">
        <v>906</v>
      </c>
      <c r="H204" s="16" t="s">
        <v>1349</v>
      </c>
      <c r="I204" s="7" t="s">
        <v>1342</v>
      </c>
      <c r="J204" s="10"/>
      <c r="K204" s="10"/>
      <c r="L204" s="10"/>
      <c r="M204" s="10"/>
      <c r="N204" s="10"/>
      <c r="O204" s="10"/>
      <c r="P204" s="10"/>
      <c r="Q204" s="10"/>
      <c r="R204" s="10"/>
      <c r="S204" s="2"/>
      <c r="T204" s="10"/>
      <c r="U204" s="10"/>
      <c r="V204" s="10"/>
      <c r="W204" s="10"/>
      <c r="X204" s="10"/>
      <c r="Y204" s="10"/>
      <c r="Z204" s="10"/>
      <c r="AA204" s="10"/>
      <c r="AB204" s="10"/>
      <c r="AC204" s="10"/>
      <c r="AD204" s="10"/>
      <c r="AE204" s="10"/>
      <c r="AF204" s="10"/>
      <c r="AG204" s="10"/>
    </row>
    <row r="205">
      <c r="A205" s="16"/>
      <c r="B205" s="16"/>
      <c r="C205" s="46" t="s">
        <v>388</v>
      </c>
      <c r="D205" s="206"/>
      <c r="E205" s="32"/>
      <c r="F205" s="206" t="s">
        <v>1386</v>
      </c>
      <c r="G205" s="16" t="s">
        <v>1354</v>
      </c>
      <c r="H205" s="16" t="s">
        <v>1355</v>
      </c>
      <c r="I205" s="7" t="s">
        <v>1342</v>
      </c>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row>
    <row r="206">
      <c r="A206" s="16"/>
      <c r="B206" s="16"/>
      <c r="C206" s="46" t="s">
        <v>341</v>
      </c>
      <c r="D206" s="206"/>
      <c r="E206" s="32"/>
      <c r="F206" s="206" t="s">
        <v>1387</v>
      </c>
      <c r="G206" s="16" t="s">
        <v>1354</v>
      </c>
      <c r="H206" s="16" t="s">
        <v>1355</v>
      </c>
      <c r="I206" s="7" t="s">
        <v>1342</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row>
    <row r="207">
      <c r="A207" s="7"/>
      <c r="B207" s="7"/>
      <c r="C207" s="7" t="s">
        <v>428</v>
      </c>
      <c r="D207" s="206"/>
      <c r="E207" s="32"/>
      <c r="F207" s="206" t="s">
        <v>1344</v>
      </c>
      <c r="G207" s="16" t="s">
        <v>1361</v>
      </c>
      <c r="H207" s="7" t="s">
        <v>1355</v>
      </c>
      <c r="I207" s="7" t="s">
        <v>1342</v>
      </c>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row>
    <row r="208">
      <c r="A208" s="7"/>
      <c r="B208" s="7"/>
      <c r="C208" s="7" t="s">
        <v>429</v>
      </c>
      <c r="D208" s="206"/>
      <c r="E208" s="32"/>
      <c r="F208" s="206" t="s">
        <v>1344</v>
      </c>
      <c r="G208" s="16" t="s">
        <v>1361</v>
      </c>
      <c r="H208" s="7" t="s">
        <v>1355</v>
      </c>
      <c r="I208" s="7" t="s">
        <v>1342</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row>
    <row r="209">
      <c r="A209" s="7"/>
      <c r="B209" s="7"/>
      <c r="C209" s="7" t="s">
        <v>430</v>
      </c>
      <c r="D209" s="206"/>
      <c r="E209" s="32"/>
      <c r="F209" s="206" t="s">
        <v>1344</v>
      </c>
      <c r="G209" s="16" t="s">
        <v>1361</v>
      </c>
      <c r="H209" s="7" t="s">
        <v>1355</v>
      </c>
      <c r="I209" s="7" t="s">
        <v>1342</v>
      </c>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row>
    <row r="210">
      <c r="A210" s="16"/>
      <c r="B210" s="16"/>
      <c r="C210" s="46" t="s">
        <v>431</v>
      </c>
      <c r="D210" s="206"/>
      <c r="E210" s="32"/>
      <c r="F210" s="206" t="s">
        <v>1344</v>
      </c>
      <c r="G210" s="46" t="s">
        <v>904</v>
      </c>
      <c r="H210" s="16" t="s">
        <v>1343</v>
      </c>
      <c r="I210" s="7" t="s">
        <v>1342</v>
      </c>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row>
    <row r="211">
      <c r="A211" s="16"/>
      <c r="B211" s="16"/>
      <c r="C211" s="7" t="s">
        <v>432</v>
      </c>
      <c r="D211" s="206"/>
      <c r="E211" s="32"/>
      <c r="F211" s="206" t="s">
        <v>1344</v>
      </c>
      <c r="G211" s="7" t="s">
        <v>907</v>
      </c>
      <c r="H211" s="16" t="s">
        <v>1349</v>
      </c>
      <c r="I211" s="7" t="s">
        <v>1342</v>
      </c>
      <c r="J211" s="10"/>
      <c r="K211" s="2"/>
      <c r="L211" s="16"/>
      <c r="M211" s="2"/>
      <c r="N211" s="46"/>
      <c r="O211" s="10"/>
      <c r="P211" s="10"/>
      <c r="Q211" s="10"/>
      <c r="R211" s="10"/>
      <c r="S211" s="2"/>
      <c r="T211" s="10"/>
      <c r="U211" s="10"/>
      <c r="V211" s="10"/>
      <c r="W211" s="10"/>
      <c r="X211" s="10"/>
      <c r="Y211" s="10"/>
      <c r="Z211" s="10"/>
      <c r="AA211" s="10"/>
      <c r="AB211" s="10"/>
      <c r="AC211" s="10"/>
      <c r="AD211" s="10"/>
      <c r="AE211" s="10"/>
      <c r="AF211" s="10"/>
      <c r="AG211" s="10"/>
    </row>
    <row r="212">
      <c r="A212" s="16"/>
      <c r="B212" s="16"/>
      <c r="C212" s="46" t="s">
        <v>456</v>
      </c>
      <c r="D212" s="206"/>
      <c r="E212" s="32"/>
      <c r="F212" s="206" t="s">
        <v>1357</v>
      </c>
      <c r="G212" s="46" t="s">
        <v>906</v>
      </c>
      <c r="H212" s="16" t="s">
        <v>1349</v>
      </c>
      <c r="I212" s="7" t="s">
        <v>1342</v>
      </c>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row>
    <row r="213">
      <c r="A213" s="16"/>
      <c r="B213" s="16"/>
      <c r="C213" s="46" t="s">
        <v>456</v>
      </c>
      <c r="D213" s="206"/>
      <c r="E213" s="32"/>
      <c r="F213" s="206" t="s">
        <v>1357</v>
      </c>
      <c r="G213" s="46" t="s">
        <v>908</v>
      </c>
      <c r="H213" s="16" t="s">
        <v>1340</v>
      </c>
      <c r="I213" s="7" t="s">
        <v>1342</v>
      </c>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row>
    <row r="214">
      <c r="A214" s="16"/>
      <c r="B214" s="16"/>
      <c r="C214" s="46" t="s">
        <v>456</v>
      </c>
      <c r="D214" s="206"/>
      <c r="E214" s="32"/>
      <c r="F214" s="206" t="s">
        <v>1357</v>
      </c>
      <c r="G214" s="16" t="s">
        <v>1354</v>
      </c>
      <c r="H214" s="16" t="s">
        <v>1355</v>
      </c>
      <c r="I214" s="7" t="s">
        <v>1342</v>
      </c>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row>
    <row r="215">
      <c r="A215" s="7"/>
      <c r="B215" s="7"/>
      <c r="C215" s="7" t="s">
        <v>433</v>
      </c>
      <c r="D215" s="206"/>
      <c r="E215" s="32"/>
      <c r="F215" s="206" t="s">
        <v>1344</v>
      </c>
      <c r="G215" s="16" t="s">
        <v>1361</v>
      </c>
      <c r="H215" s="7" t="s">
        <v>1355</v>
      </c>
      <c r="I215" s="7" t="s">
        <v>1342</v>
      </c>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row>
    <row r="216">
      <c r="A216" s="16"/>
      <c r="B216" s="16"/>
      <c r="C216" s="46" t="s">
        <v>326</v>
      </c>
      <c r="D216" s="206"/>
      <c r="E216" s="32"/>
      <c r="F216" s="206" t="s">
        <v>1388</v>
      </c>
      <c r="G216" s="16" t="s">
        <v>1354</v>
      </c>
      <c r="H216" s="16" t="s">
        <v>1355</v>
      </c>
      <c r="I216" s="7" t="s">
        <v>1342</v>
      </c>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row>
    <row r="217">
      <c r="A217" s="201"/>
      <c r="B217" s="201"/>
      <c r="C217" s="46" t="s">
        <v>317</v>
      </c>
      <c r="D217" s="206"/>
      <c r="E217" s="32"/>
      <c r="F217" s="206" t="s">
        <v>1389</v>
      </c>
      <c r="G217" s="46" t="s">
        <v>910</v>
      </c>
      <c r="H217" s="201" t="s">
        <v>1345</v>
      </c>
      <c r="I217" s="7" t="s">
        <v>1342</v>
      </c>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row>
    <row r="218">
      <c r="A218" s="16"/>
      <c r="B218" s="16"/>
      <c r="C218" s="46" t="s">
        <v>317</v>
      </c>
      <c r="D218" s="206"/>
      <c r="E218" s="32"/>
      <c r="F218" s="206" t="s">
        <v>1389</v>
      </c>
      <c r="G218" s="7" t="s">
        <v>907</v>
      </c>
      <c r="H218" s="16" t="s">
        <v>1349</v>
      </c>
      <c r="I218" s="7" t="s">
        <v>1342</v>
      </c>
      <c r="J218" s="10"/>
      <c r="K218" s="2"/>
      <c r="L218" s="16"/>
      <c r="M218" s="2"/>
      <c r="N218" s="46"/>
      <c r="O218" s="10"/>
      <c r="P218" s="10"/>
      <c r="Q218" s="10"/>
      <c r="R218" s="10"/>
      <c r="S218" s="2"/>
      <c r="T218" s="10"/>
      <c r="U218" s="10"/>
      <c r="V218" s="10"/>
      <c r="W218" s="10"/>
      <c r="X218" s="10"/>
      <c r="Y218" s="10"/>
      <c r="Z218" s="10"/>
      <c r="AA218" s="10"/>
      <c r="AB218" s="10"/>
      <c r="AC218" s="10"/>
      <c r="AD218" s="10"/>
      <c r="AE218" s="10"/>
      <c r="AF218" s="10"/>
      <c r="AG218" s="10"/>
    </row>
    <row r="219">
      <c r="A219" s="7"/>
      <c r="B219" s="7"/>
      <c r="C219" s="7" t="s">
        <v>434</v>
      </c>
      <c r="D219" s="206"/>
      <c r="E219" s="32"/>
      <c r="F219" s="206" t="s">
        <v>1344</v>
      </c>
      <c r="G219" s="16" t="s">
        <v>1361</v>
      </c>
      <c r="H219" s="7" t="s">
        <v>1355</v>
      </c>
      <c r="I219" s="7" t="s">
        <v>1342</v>
      </c>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row>
    <row r="220">
      <c r="A220" s="201"/>
      <c r="B220" s="201"/>
      <c r="C220" s="46" t="s">
        <v>379</v>
      </c>
      <c r="D220" s="211"/>
      <c r="E220" s="32"/>
      <c r="F220" s="211" t="s">
        <v>1346</v>
      </c>
      <c r="G220" s="46" t="s">
        <v>910</v>
      </c>
      <c r="H220" s="201" t="s">
        <v>1345</v>
      </c>
      <c r="I220" s="7" t="s">
        <v>1342</v>
      </c>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row>
    <row r="221">
      <c r="A221" s="16"/>
      <c r="B221" s="16"/>
      <c r="C221" s="46" t="s">
        <v>379</v>
      </c>
      <c r="D221" s="211"/>
      <c r="E221" s="32"/>
      <c r="F221" s="211" t="s">
        <v>1346</v>
      </c>
      <c r="G221" s="7" t="s">
        <v>907</v>
      </c>
      <c r="H221" s="16" t="s">
        <v>1349</v>
      </c>
      <c r="I221" s="7" t="s">
        <v>1342</v>
      </c>
      <c r="J221" s="10"/>
      <c r="K221" s="2"/>
      <c r="L221" s="16"/>
      <c r="M221" s="2"/>
      <c r="N221" s="46"/>
      <c r="O221" s="10"/>
      <c r="P221" s="10"/>
      <c r="Q221" s="10"/>
      <c r="R221" s="10"/>
      <c r="S221" s="2"/>
      <c r="T221" s="10"/>
      <c r="U221" s="10"/>
      <c r="V221" s="10"/>
      <c r="W221" s="10"/>
      <c r="X221" s="10"/>
      <c r="Y221" s="10"/>
      <c r="Z221" s="10"/>
      <c r="AA221" s="10"/>
      <c r="AB221" s="10"/>
      <c r="AC221" s="10"/>
      <c r="AD221" s="10"/>
      <c r="AE221" s="10"/>
      <c r="AF221" s="10"/>
      <c r="AG221" s="10"/>
    </row>
    <row r="222">
      <c r="A222" s="201"/>
      <c r="B222" s="201"/>
      <c r="C222" s="46" t="s">
        <v>435</v>
      </c>
      <c r="D222" s="212"/>
      <c r="E222" s="32"/>
      <c r="F222" s="212" t="s">
        <v>1344</v>
      </c>
      <c r="G222" s="46" t="s">
        <v>910</v>
      </c>
      <c r="H222" s="201" t="s">
        <v>1345</v>
      </c>
      <c r="I222" s="7" t="s">
        <v>1342</v>
      </c>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row>
    <row r="223">
      <c r="A223" s="16"/>
      <c r="B223" s="16"/>
      <c r="C223" s="7" t="s">
        <v>436</v>
      </c>
      <c r="D223" s="206"/>
      <c r="E223" s="32"/>
      <c r="F223" s="206" t="s">
        <v>1344</v>
      </c>
      <c r="G223" s="7" t="s">
        <v>907</v>
      </c>
      <c r="H223" s="16" t="s">
        <v>1349</v>
      </c>
      <c r="I223" s="7" t="s">
        <v>1342</v>
      </c>
      <c r="J223" s="10"/>
      <c r="K223" s="2"/>
      <c r="L223" s="16"/>
      <c r="M223" s="2"/>
      <c r="N223" s="46"/>
      <c r="O223" s="10"/>
      <c r="P223" s="10"/>
      <c r="Q223" s="10"/>
      <c r="R223" s="10"/>
      <c r="S223" s="2"/>
      <c r="T223" s="10"/>
      <c r="U223" s="10"/>
      <c r="V223" s="10"/>
      <c r="W223" s="10"/>
      <c r="X223" s="10"/>
      <c r="Y223" s="10"/>
      <c r="Z223" s="10"/>
      <c r="AA223" s="10"/>
      <c r="AB223" s="10"/>
      <c r="AC223" s="10"/>
      <c r="AD223" s="10"/>
      <c r="AE223" s="10"/>
      <c r="AF223" s="10"/>
      <c r="AG223" s="10"/>
    </row>
    <row r="224">
      <c r="A224" s="16"/>
      <c r="B224" s="16"/>
      <c r="C224" s="10" t="s">
        <v>380</v>
      </c>
      <c r="D224" s="206"/>
      <c r="E224" s="32"/>
      <c r="F224" s="206" t="s">
        <v>1346</v>
      </c>
      <c r="G224" s="46" t="s">
        <v>908</v>
      </c>
      <c r="H224" s="16" t="s">
        <v>1340</v>
      </c>
      <c r="I224" s="7" t="s">
        <v>1342</v>
      </c>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row>
    <row r="225">
      <c r="A225" s="16"/>
      <c r="B225" s="16"/>
      <c r="C225" s="16" t="s">
        <v>380</v>
      </c>
      <c r="D225" s="206"/>
      <c r="E225" s="32"/>
      <c r="F225" s="206" t="s">
        <v>1346</v>
      </c>
      <c r="G225" s="16" t="s">
        <v>1354</v>
      </c>
      <c r="H225" s="16" t="s">
        <v>1355</v>
      </c>
      <c r="I225" s="7" t="s">
        <v>1342</v>
      </c>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row>
    <row r="226">
      <c r="A226" s="16"/>
      <c r="B226" s="16"/>
      <c r="C226" s="46" t="s">
        <v>457</v>
      </c>
      <c r="D226" s="206"/>
      <c r="E226" s="32"/>
      <c r="F226" s="206" t="s">
        <v>1357</v>
      </c>
      <c r="G226" s="46" t="s">
        <v>906</v>
      </c>
      <c r="H226" s="16" t="s">
        <v>1349</v>
      </c>
      <c r="I226" s="7" t="s">
        <v>1342</v>
      </c>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row>
    <row r="227">
      <c r="A227" s="16"/>
      <c r="B227" s="16"/>
      <c r="C227" s="46" t="s">
        <v>458</v>
      </c>
      <c r="D227" s="206"/>
      <c r="E227" s="32"/>
      <c r="F227" s="206" t="s">
        <v>1357</v>
      </c>
      <c r="G227" s="46" t="s">
        <v>908</v>
      </c>
      <c r="H227" s="16" t="s">
        <v>1340</v>
      </c>
      <c r="I227" s="7" t="s">
        <v>1342</v>
      </c>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row>
    <row r="228">
      <c r="A228" s="16"/>
      <c r="B228" s="16"/>
      <c r="C228" s="46" t="s">
        <v>458</v>
      </c>
      <c r="D228" s="206"/>
      <c r="E228" s="32"/>
      <c r="F228" s="206" t="s">
        <v>1357</v>
      </c>
      <c r="G228" s="16" t="s">
        <v>1354</v>
      </c>
      <c r="H228" s="16" t="s">
        <v>1355</v>
      </c>
      <c r="I228" s="7" t="s">
        <v>1342</v>
      </c>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row>
    <row r="229">
      <c r="A229" s="16"/>
      <c r="B229" s="16"/>
      <c r="C229" s="46" t="s">
        <v>459</v>
      </c>
      <c r="D229" s="206"/>
      <c r="E229" s="32"/>
      <c r="F229" s="206" t="s">
        <v>1357</v>
      </c>
      <c r="G229" s="16" t="s">
        <v>1354</v>
      </c>
      <c r="H229" s="16" t="s">
        <v>1355</v>
      </c>
      <c r="I229" s="7" t="s">
        <v>1342</v>
      </c>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row>
    <row r="230">
      <c r="A230" s="201"/>
      <c r="B230" s="201"/>
      <c r="C230" s="46" t="s">
        <v>356</v>
      </c>
      <c r="D230" s="206"/>
      <c r="E230" s="32"/>
      <c r="F230" s="206" t="s">
        <v>1349</v>
      </c>
      <c r="G230" s="46" t="s">
        <v>910</v>
      </c>
      <c r="H230" s="201" t="s">
        <v>1345</v>
      </c>
      <c r="I230" s="7" t="s">
        <v>1342</v>
      </c>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row>
    <row r="231">
      <c r="A231" s="16"/>
      <c r="B231" s="16"/>
      <c r="C231" s="46" t="s">
        <v>363</v>
      </c>
      <c r="D231" s="206"/>
      <c r="E231" s="32"/>
      <c r="F231" s="206" t="s">
        <v>1366</v>
      </c>
      <c r="G231" s="7" t="s">
        <v>907</v>
      </c>
      <c r="H231" s="16" t="s">
        <v>1349</v>
      </c>
      <c r="I231" s="7" t="s">
        <v>1342</v>
      </c>
      <c r="J231" s="10"/>
      <c r="K231" s="10"/>
      <c r="L231" s="46"/>
      <c r="M231" s="2"/>
      <c r="N231" s="46"/>
      <c r="O231" s="10"/>
      <c r="P231" s="10"/>
      <c r="Q231" s="10"/>
      <c r="R231" s="10"/>
      <c r="S231" s="2"/>
      <c r="T231" s="10"/>
      <c r="U231" s="10"/>
      <c r="V231" s="10"/>
      <c r="W231" s="10"/>
      <c r="X231" s="10"/>
      <c r="Y231" s="10"/>
      <c r="Z231" s="10"/>
      <c r="AA231" s="10"/>
      <c r="AB231" s="10"/>
      <c r="AC231" s="10"/>
      <c r="AD231" s="10"/>
      <c r="AE231" s="10"/>
      <c r="AF231" s="10"/>
      <c r="AG231" s="10"/>
    </row>
    <row r="232">
      <c r="A232" s="16"/>
      <c r="B232" s="16"/>
      <c r="C232" s="46" t="s">
        <v>363</v>
      </c>
      <c r="D232" s="206"/>
      <c r="E232" s="32"/>
      <c r="F232" s="206" t="s">
        <v>1366</v>
      </c>
      <c r="G232" s="16" t="s">
        <v>1354</v>
      </c>
      <c r="H232" s="16" t="s">
        <v>1355</v>
      </c>
      <c r="I232" s="7" t="s">
        <v>1342</v>
      </c>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row>
    <row r="233">
      <c r="A233" s="16"/>
      <c r="B233" s="16"/>
      <c r="C233" s="46" t="s">
        <v>357</v>
      </c>
      <c r="D233" s="206"/>
      <c r="E233" s="32"/>
      <c r="F233" s="206" t="s">
        <v>1349</v>
      </c>
      <c r="G233" s="16" t="s">
        <v>1354</v>
      </c>
      <c r="H233" s="16" t="s">
        <v>1355</v>
      </c>
      <c r="I233" s="7" t="s">
        <v>1342</v>
      </c>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row>
    <row r="234">
      <c r="A234" s="215"/>
      <c r="B234" s="27">
        <f>COUNTIF(G:G, A234)</f>
        <v>0</v>
      </c>
      <c r="C234" s="200" t="s">
        <v>466</v>
      </c>
      <c r="D234" s="13"/>
      <c r="E234" s="27"/>
      <c r="F234" s="13"/>
      <c r="G234" s="200" t="s">
        <v>914</v>
      </c>
      <c r="H234" s="215" t="s">
        <v>1357</v>
      </c>
      <c r="I234" s="12" t="s">
        <v>1342</v>
      </c>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c r="A235" s="215"/>
      <c r="B235" s="215"/>
      <c r="C235" s="200" t="s">
        <v>466</v>
      </c>
      <c r="D235" s="13"/>
      <c r="E235" s="27"/>
      <c r="F235" s="13"/>
      <c r="G235" s="200" t="s">
        <v>915</v>
      </c>
      <c r="H235" s="215" t="s">
        <v>1357</v>
      </c>
      <c r="I235" s="12" t="s">
        <v>1342</v>
      </c>
      <c r="J235" s="13"/>
      <c r="K235" s="13"/>
      <c r="L235" s="200"/>
      <c r="M235" s="13"/>
      <c r="N235" s="13"/>
      <c r="O235" s="13"/>
      <c r="P235" s="13"/>
      <c r="Q235" s="13"/>
      <c r="R235" s="13"/>
      <c r="S235" s="216"/>
      <c r="T235" s="13"/>
      <c r="U235" s="13"/>
      <c r="V235" s="13"/>
      <c r="W235" s="13"/>
      <c r="X235" s="13"/>
      <c r="Y235" s="13"/>
      <c r="Z235" s="13"/>
      <c r="AA235" s="13"/>
      <c r="AB235" s="13"/>
      <c r="AC235" s="13"/>
      <c r="AD235" s="13"/>
      <c r="AE235" s="13"/>
      <c r="AF235" s="13"/>
      <c r="AG235" s="13"/>
    </row>
    <row r="236">
      <c r="A236" s="217"/>
      <c r="B236" s="217"/>
      <c r="C236" s="200" t="s">
        <v>466</v>
      </c>
      <c r="D236" s="12"/>
      <c r="E236" s="27"/>
      <c r="F236" s="12"/>
      <c r="G236" s="200" t="s">
        <v>904</v>
      </c>
      <c r="H236" s="217" t="s">
        <v>1343</v>
      </c>
      <c r="I236" s="12" t="s">
        <v>1342</v>
      </c>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37">
      <c r="A237" s="201"/>
      <c r="B237" s="201"/>
      <c r="C237" s="46" t="s">
        <v>316</v>
      </c>
      <c r="D237" s="206"/>
      <c r="E237" s="32"/>
      <c r="F237" s="206" t="s">
        <v>1390</v>
      </c>
      <c r="G237" s="46" t="s">
        <v>910</v>
      </c>
      <c r="H237" s="201" t="s">
        <v>1345</v>
      </c>
      <c r="I237" s="7" t="s">
        <v>1342</v>
      </c>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row>
    <row r="238">
      <c r="A238" s="16"/>
      <c r="B238" s="16"/>
      <c r="C238" s="46" t="s">
        <v>293</v>
      </c>
      <c r="D238" s="206"/>
      <c r="E238" s="32"/>
      <c r="F238" s="206" t="s">
        <v>1391</v>
      </c>
      <c r="G238" s="46" t="s">
        <v>908</v>
      </c>
      <c r="H238" s="16" t="s">
        <v>1340</v>
      </c>
      <c r="I238" s="7" t="s">
        <v>1342</v>
      </c>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row>
    <row r="239">
      <c r="A239" s="16"/>
      <c r="B239" s="16"/>
      <c r="C239" s="46" t="s">
        <v>367</v>
      </c>
      <c r="D239" s="206"/>
      <c r="E239" s="32"/>
      <c r="F239" s="206" t="s">
        <v>1392</v>
      </c>
      <c r="G239" s="46" t="s">
        <v>906</v>
      </c>
      <c r="H239" s="16" t="s">
        <v>1349</v>
      </c>
      <c r="I239" s="7" t="s">
        <v>1342</v>
      </c>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row>
    <row r="240">
      <c r="A240" s="16"/>
      <c r="B240" s="16"/>
      <c r="C240" s="46" t="s">
        <v>367</v>
      </c>
      <c r="D240" s="206"/>
      <c r="E240" s="32"/>
      <c r="F240" s="206" t="s">
        <v>1392</v>
      </c>
      <c r="G240" s="7" t="s">
        <v>907</v>
      </c>
      <c r="H240" s="16" t="s">
        <v>1349</v>
      </c>
      <c r="I240" s="7" t="s">
        <v>1342</v>
      </c>
      <c r="J240" s="10"/>
      <c r="K240" s="10"/>
      <c r="L240" s="46"/>
      <c r="M240" s="2"/>
      <c r="N240" s="46"/>
      <c r="O240" s="10"/>
      <c r="P240" s="10"/>
      <c r="Q240" s="10"/>
      <c r="R240" s="10"/>
      <c r="S240" s="2"/>
      <c r="T240" s="10"/>
      <c r="U240" s="10"/>
      <c r="V240" s="10"/>
      <c r="W240" s="10"/>
      <c r="X240" s="10"/>
      <c r="Y240" s="10"/>
      <c r="Z240" s="10"/>
      <c r="AA240" s="10"/>
      <c r="AB240" s="10"/>
      <c r="AC240" s="10"/>
      <c r="AD240" s="10"/>
      <c r="AE240" s="10"/>
      <c r="AF240" s="10"/>
      <c r="AG240" s="10"/>
    </row>
    <row r="241">
      <c r="A241" s="16"/>
      <c r="B241" s="16"/>
      <c r="C241" s="46" t="s">
        <v>367</v>
      </c>
      <c r="D241" s="206"/>
      <c r="E241" s="32"/>
      <c r="F241" s="206" t="s">
        <v>1392</v>
      </c>
      <c r="G241" s="16" t="s">
        <v>1354</v>
      </c>
      <c r="H241" s="16" t="s">
        <v>1355</v>
      </c>
      <c r="I241" s="7" t="s">
        <v>1342</v>
      </c>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row>
    <row r="242">
      <c r="A242" s="16"/>
      <c r="B242" s="16"/>
      <c r="C242" s="46" t="s">
        <v>381</v>
      </c>
      <c r="D242" s="206"/>
      <c r="E242" s="32"/>
      <c r="F242" s="206" t="s">
        <v>1346</v>
      </c>
      <c r="G242" s="7" t="s">
        <v>916</v>
      </c>
      <c r="H242" s="16" t="s">
        <v>1357</v>
      </c>
      <c r="I242" s="7" t="s">
        <v>1342</v>
      </c>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row>
    <row r="243">
      <c r="A243" s="7"/>
      <c r="B243" s="7"/>
      <c r="C243" s="7" t="s">
        <v>382</v>
      </c>
      <c r="D243" s="206"/>
      <c r="E243" s="32"/>
      <c r="F243" s="206" t="s">
        <v>1346</v>
      </c>
      <c r="G243" s="46" t="s">
        <v>911</v>
      </c>
      <c r="H243" s="7" t="s">
        <v>1352</v>
      </c>
      <c r="I243" s="7" t="s">
        <v>1342</v>
      </c>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row>
    <row r="244">
      <c r="A244" s="201"/>
      <c r="B244" s="201"/>
      <c r="C244" s="46" t="s">
        <v>437</v>
      </c>
      <c r="D244" s="206"/>
      <c r="E244" s="32"/>
      <c r="F244" s="206" t="s">
        <v>1344</v>
      </c>
      <c r="G244" s="46" t="s">
        <v>910</v>
      </c>
      <c r="H244" s="201" t="s">
        <v>1345</v>
      </c>
      <c r="I244" s="7" t="s">
        <v>1342</v>
      </c>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row>
    <row r="245">
      <c r="A245" s="16"/>
      <c r="B245" s="16"/>
      <c r="C245" s="46" t="s">
        <v>358</v>
      </c>
      <c r="D245" s="206"/>
      <c r="E245" s="32"/>
      <c r="F245" s="206" t="s">
        <v>1340</v>
      </c>
      <c r="G245" s="7" t="s">
        <v>907</v>
      </c>
      <c r="H245" s="16" t="s">
        <v>1349</v>
      </c>
      <c r="I245" s="7" t="s">
        <v>1342</v>
      </c>
      <c r="J245" s="10"/>
      <c r="K245" s="10"/>
      <c r="L245" s="46"/>
      <c r="M245" s="2"/>
      <c r="N245" s="46"/>
      <c r="O245" s="10"/>
      <c r="P245" s="10"/>
      <c r="Q245" s="10"/>
      <c r="R245" s="10"/>
      <c r="S245" s="2"/>
      <c r="T245" s="10"/>
      <c r="U245" s="10"/>
      <c r="V245" s="10"/>
      <c r="W245" s="10"/>
      <c r="X245" s="10"/>
      <c r="Y245" s="10"/>
      <c r="Z245" s="10"/>
      <c r="AA245" s="10"/>
      <c r="AB245" s="10"/>
      <c r="AC245" s="10"/>
      <c r="AD245" s="10"/>
      <c r="AE245" s="10"/>
      <c r="AF245" s="10"/>
      <c r="AG245" s="10"/>
    </row>
    <row r="246">
      <c r="A246" s="16"/>
      <c r="B246" s="16"/>
      <c r="C246" s="46" t="s">
        <v>358</v>
      </c>
      <c r="D246" s="206"/>
      <c r="E246" s="32"/>
      <c r="F246" s="206" t="s">
        <v>1340</v>
      </c>
      <c r="G246" s="16" t="s">
        <v>1354</v>
      </c>
      <c r="H246" s="16" t="s">
        <v>1355</v>
      </c>
      <c r="I246" s="7" t="s">
        <v>1342</v>
      </c>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row>
    <row r="247">
      <c r="A247" s="201"/>
      <c r="B247" s="201"/>
      <c r="C247" s="46" t="s">
        <v>292</v>
      </c>
      <c r="D247" s="206"/>
      <c r="E247" s="32"/>
      <c r="F247" s="206" t="s">
        <v>1371</v>
      </c>
      <c r="G247" s="46" t="s">
        <v>910</v>
      </c>
      <c r="H247" s="201" t="s">
        <v>1345</v>
      </c>
      <c r="I247" s="7" t="s">
        <v>1342</v>
      </c>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row>
    <row r="248">
      <c r="A248" s="206"/>
      <c r="B248" s="206"/>
      <c r="C248" s="46" t="s">
        <v>389</v>
      </c>
      <c r="D248" s="206"/>
      <c r="E248" s="32"/>
      <c r="F248" s="206" t="s">
        <v>1393</v>
      </c>
      <c r="G248" s="46" t="s">
        <v>915</v>
      </c>
      <c r="H248" s="206" t="s">
        <v>1357</v>
      </c>
      <c r="I248" s="7" t="s">
        <v>1342</v>
      </c>
      <c r="J248" s="10"/>
      <c r="K248" s="10"/>
      <c r="L248" s="46"/>
      <c r="M248" s="10"/>
      <c r="N248" s="10"/>
      <c r="O248" s="10"/>
      <c r="P248" s="10"/>
      <c r="Q248" s="10"/>
      <c r="R248" s="10"/>
      <c r="S248" s="2"/>
      <c r="T248" s="10"/>
      <c r="U248" s="10"/>
      <c r="V248" s="10"/>
      <c r="W248" s="10"/>
      <c r="X248" s="10"/>
      <c r="Y248" s="10"/>
      <c r="Z248" s="10"/>
      <c r="AA248" s="10"/>
      <c r="AB248" s="10"/>
      <c r="AC248" s="10"/>
      <c r="AD248" s="10"/>
      <c r="AE248" s="10"/>
      <c r="AF248" s="10"/>
      <c r="AG248" s="10"/>
    </row>
    <row r="249">
      <c r="A249" s="201"/>
      <c r="B249" s="201"/>
      <c r="C249" s="46" t="s">
        <v>389</v>
      </c>
      <c r="D249" s="206"/>
      <c r="E249" s="32"/>
      <c r="F249" s="206" t="s">
        <v>1393</v>
      </c>
      <c r="G249" s="46" t="s">
        <v>910</v>
      </c>
      <c r="H249" s="201" t="s">
        <v>1345</v>
      </c>
      <c r="I249" s="7" t="s">
        <v>1342</v>
      </c>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row>
    <row r="250">
      <c r="A250" s="16"/>
      <c r="B250" s="16"/>
      <c r="C250" s="46" t="s">
        <v>389</v>
      </c>
      <c r="D250" s="206"/>
      <c r="E250" s="32"/>
      <c r="F250" s="206" t="s">
        <v>1393</v>
      </c>
      <c r="G250" s="46" t="s">
        <v>906</v>
      </c>
      <c r="H250" s="16" t="s">
        <v>1349</v>
      </c>
      <c r="I250" s="7" t="s">
        <v>1342</v>
      </c>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row>
    <row r="251">
      <c r="A251" s="16"/>
      <c r="B251" s="16"/>
      <c r="C251" s="46" t="s">
        <v>389</v>
      </c>
      <c r="D251" s="206"/>
      <c r="E251" s="32"/>
      <c r="F251" s="206" t="s">
        <v>1393</v>
      </c>
      <c r="G251" s="46" t="s">
        <v>904</v>
      </c>
      <c r="H251" s="16" t="s">
        <v>1343</v>
      </c>
      <c r="I251" s="7" t="s">
        <v>1342</v>
      </c>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row>
    <row r="252">
      <c r="A252" s="16"/>
      <c r="B252" s="16"/>
      <c r="C252" s="46" t="s">
        <v>389</v>
      </c>
      <c r="D252" s="206"/>
      <c r="E252" s="32"/>
      <c r="F252" s="206" t="s">
        <v>1393</v>
      </c>
      <c r="G252" s="7" t="s">
        <v>916</v>
      </c>
      <c r="H252" s="16" t="s">
        <v>1357</v>
      </c>
      <c r="I252" s="7" t="s">
        <v>1342</v>
      </c>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row>
    <row r="253">
      <c r="A253" s="7"/>
      <c r="B253" s="7"/>
      <c r="C253" s="7" t="s">
        <v>383</v>
      </c>
      <c r="D253" s="206"/>
      <c r="E253" s="32"/>
      <c r="F253" s="206" t="s">
        <v>1346</v>
      </c>
      <c r="G253" s="16" t="s">
        <v>1361</v>
      </c>
      <c r="H253" s="7" t="s">
        <v>1355</v>
      </c>
      <c r="I253" s="7" t="s">
        <v>1342</v>
      </c>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row>
    <row r="254">
      <c r="A254" s="201"/>
      <c r="B254" s="201"/>
      <c r="C254" s="46" t="s">
        <v>460</v>
      </c>
      <c r="D254" s="206"/>
      <c r="E254" s="32"/>
      <c r="F254" s="206" t="s">
        <v>1357</v>
      </c>
      <c r="G254" s="46" t="s">
        <v>910</v>
      </c>
      <c r="H254" s="201" t="s">
        <v>1345</v>
      </c>
      <c r="I254" s="7" t="s">
        <v>1342</v>
      </c>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row>
    <row r="255">
      <c r="A255" s="16"/>
      <c r="B255" s="16"/>
      <c r="C255" s="46" t="s">
        <v>460</v>
      </c>
      <c r="D255" s="206"/>
      <c r="E255" s="32"/>
      <c r="F255" s="206" t="s">
        <v>1357</v>
      </c>
      <c r="G255" s="7" t="s">
        <v>907</v>
      </c>
      <c r="H255" s="16" t="s">
        <v>1349</v>
      </c>
      <c r="I255" s="7" t="s">
        <v>1342</v>
      </c>
      <c r="J255" s="10"/>
      <c r="K255" s="10"/>
      <c r="L255" s="46"/>
      <c r="M255" s="10"/>
      <c r="N255" s="10"/>
      <c r="O255" s="10"/>
      <c r="P255" s="10"/>
      <c r="Q255" s="10"/>
      <c r="R255" s="10"/>
      <c r="S255" s="2"/>
      <c r="T255" s="10"/>
      <c r="U255" s="10"/>
      <c r="V255" s="10"/>
      <c r="W255" s="10"/>
      <c r="X255" s="10"/>
      <c r="Y255" s="10"/>
      <c r="Z255" s="10"/>
      <c r="AA255" s="10"/>
      <c r="AB255" s="10"/>
      <c r="AC255" s="10"/>
      <c r="AD255" s="10"/>
      <c r="AE255" s="10"/>
      <c r="AF255" s="10"/>
      <c r="AG255" s="10"/>
    </row>
    <row r="256">
      <c r="A256" s="16"/>
      <c r="B256" s="16"/>
      <c r="C256" s="46" t="s">
        <v>359</v>
      </c>
      <c r="D256" s="206"/>
      <c r="E256" s="32"/>
      <c r="F256" s="206" t="s">
        <v>1349</v>
      </c>
      <c r="G256" s="7" t="s">
        <v>916</v>
      </c>
      <c r="H256" s="16" t="s">
        <v>1357</v>
      </c>
      <c r="I256" s="7" t="s">
        <v>1342</v>
      </c>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row>
    <row r="257">
      <c r="A257" s="16"/>
      <c r="B257" s="16"/>
      <c r="C257" s="7" t="s">
        <v>438</v>
      </c>
      <c r="D257" s="206"/>
      <c r="E257" s="32"/>
      <c r="F257" s="206" t="s">
        <v>1344</v>
      </c>
      <c r="G257" s="7" t="s">
        <v>907</v>
      </c>
      <c r="H257" s="16" t="s">
        <v>1349</v>
      </c>
      <c r="I257" s="7" t="s">
        <v>1342</v>
      </c>
      <c r="J257" s="10"/>
      <c r="K257" s="10"/>
      <c r="L257" s="46"/>
      <c r="M257" s="10"/>
      <c r="N257" s="10"/>
      <c r="O257" s="10"/>
      <c r="P257" s="10"/>
      <c r="Q257" s="10"/>
      <c r="R257" s="10"/>
      <c r="S257" s="2"/>
      <c r="T257" s="10"/>
      <c r="U257" s="10"/>
      <c r="V257" s="10"/>
      <c r="W257" s="10"/>
      <c r="X257" s="10"/>
      <c r="Y257" s="10"/>
      <c r="Z257" s="10"/>
      <c r="AA257" s="10"/>
      <c r="AB257" s="10"/>
      <c r="AC257" s="10"/>
      <c r="AD257" s="10"/>
      <c r="AE257" s="10"/>
      <c r="AF257" s="10"/>
      <c r="AG257" s="10"/>
    </row>
    <row r="258">
      <c r="A258" s="201"/>
      <c r="B258" s="201"/>
      <c r="C258" s="46" t="s">
        <v>342</v>
      </c>
      <c r="D258" s="213"/>
      <c r="E258" s="32"/>
      <c r="F258" s="213" t="s">
        <v>1343</v>
      </c>
      <c r="G258" s="46" t="s">
        <v>910</v>
      </c>
      <c r="H258" s="201" t="s">
        <v>1345</v>
      </c>
      <c r="I258" s="7" t="s">
        <v>1342</v>
      </c>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row>
    <row r="259">
      <c r="A259" s="16"/>
      <c r="B259" s="16"/>
      <c r="C259" s="7" t="s">
        <v>342</v>
      </c>
      <c r="D259" s="213"/>
      <c r="E259" s="32"/>
      <c r="F259" s="213" t="s">
        <v>1343</v>
      </c>
      <c r="G259" s="7" t="s">
        <v>907</v>
      </c>
      <c r="H259" s="16" t="s">
        <v>1349</v>
      </c>
      <c r="I259" s="7" t="s">
        <v>1342</v>
      </c>
      <c r="J259" s="10"/>
      <c r="K259" s="10"/>
      <c r="L259" s="46"/>
      <c r="M259" s="10"/>
      <c r="N259" s="10"/>
      <c r="O259" s="10"/>
      <c r="P259" s="10"/>
      <c r="Q259" s="10"/>
      <c r="R259" s="10"/>
      <c r="S259" s="2"/>
      <c r="T259" s="10"/>
      <c r="U259" s="10"/>
      <c r="V259" s="10"/>
      <c r="W259" s="10"/>
      <c r="X259" s="10"/>
      <c r="Y259" s="10"/>
      <c r="Z259" s="10"/>
      <c r="AA259" s="10"/>
      <c r="AB259" s="10"/>
      <c r="AC259" s="10"/>
      <c r="AD259" s="10"/>
      <c r="AE259" s="10"/>
      <c r="AF259" s="10"/>
      <c r="AG259" s="10"/>
    </row>
    <row r="260">
      <c r="A260" s="7"/>
      <c r="B260" s="7"/>
      <c r="C260" s="7" t="s">
        <v>384</v>
      </c>
      <c r="D260" s="206"/>
      <c r="E260" s="32"/>
      <c r="F260" s="206" t="s">
        <v>1346</v>
      </c>
      <c r="G260" s="16" t="s">
        <v>1361</v>
      </c>
      <c r="H260" s="7" t="s">
        <v>1355</v>
      </c>
      <c r="I260" s="7" t="s">
        <v>1342</v>
      </c>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row>
    <row r="261">
      <c r="A261" s="7"/>
      <c r="B261" s="7"/>
      <c r="C261" s="7" t="s">
        <v>439</v>
      </c>
      <c r="D261" s="206"/>
      <c r="E261" s="32"/>
      <c r="F261" s="206" t="s">
        <v>1344</v>
      </c>
      <c r="G261" s="16" t="s">
        <v>1361</v>
      </c>
      <c r="H261" s="7" t="s">
        <v>1355</v>
      </c>
      <c r="I261" s="7" t="s">
        <v>1342</v>
      </c>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row>
    <row r="262">
      <c r="A262" s="201"/>
      <c r="B262" s="201"/>
      <c r="C262" s="46" t="s">
        <v>287</v>
      </c>
      <c r="D262" s="206"/>
      <c r="E262" s="32"/>
      <c r="F262" s="206" t="s">
        <v>1356</v>
      </c>
      <c r="G262" s="46" t="s">
        <v>910</v>
      </c>
      <c r="H262" s="201" t="s">
        <v>1345</v>
      </c>
      <c r="I262" s="7" t="s">
        <v>1342</v>
      </c>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row>
    <row r="263">
      <c r="A263" s="7"/>
      <c r="B263" s="7"/>
      <c r="C263" s="7" t="s">
        <v>313</v>
      </c>
      <c r="D263" s="206"/>
      <c r="E263" s="32"/>
      <c r="F263" s="206" t="s">
        <v>1375</v>
      </c>
      <c r="G263" s="16" t="s">
        <v>1361</v>
      </c>
      <c r="H263" s="7" t="s">
        <v>1355</v>
      </c>
      <c r="I263" s="7" t="s">
        <v>1342</v>
      </c>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row>
    <row r="264">
      <c r="A264" s="16"/>
      <c r="B264" s="32">
        <f>COUNTIF(G:G, A264)</f>
        <v>0</v>
      </c>
      <c r="C264" s="46" t="s">
        <v>461</v>
      </c>
      <c r="D264" s="206"/>
      <c r="E264" s="32"/>
      <c r="F264" s="206" t="s">
        <v>1357</v>
      </c>
      <c r="G264" s="46" t="s">
        <v>905</v>
      </c>
      <c r="H264" s="16" t="s">
        <v>1340</v>
      </c>
      <c r="I264" s="7" t="s">
        <v>1342</v>
      </c>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row>
    <row r="265">
      <c r="A265" s="16"/>
      <c r="B265" s="16"/>
      <c r="C265" s="46" t="s">
        <v>461</v>
      </c>
      <c r="D265" s="206"/>
      <c r="E265" s="32"/>
      <c r="F265" s="206" t="s">
        <v>1357</v>
      </c>
      <c r="G265" s="7" t="s">
        <v>907</v>
      </c>
      <c r="H265" s="16" t="s">
        <v>1349</v>
      </c>
      <c r="I265" s="7" t="s">
        <v>1342</v>
      </c>
      <c r="J265" s="10"/>
      <c r="K265" s="10"/>
      <c r="L265" s="46"/>
      <c r="M265" s="10"/>
      <c r="N265" s="10"/>
      <c r="O265" s="10"/>
      <c r="P265" s="10"/>
      <c r="Q265" s="10"/>
      <c r="R265" s="10"/>
      <c r="S265" s="2"/>
      <c r="T265" s="10"/>
      <c r="U265" s="10"/>
      <c r="V265" s="10"/>
      <c r="W265" s="10"/>
      <c r="X265" s="10"/>
      <c r="Y265" s="10"/>
      <c r="Z265" s="10"/>
      <c r="AA265" s="10"/>
      <c r="AB265" s="10"/>
      <c r="AC265" s="10"/>
      <c r="AD265" s="10"/>
      <c r="AE265" s="10"/>
      <c r="AF265" s="10"/>
      <c r="AG265" s="10"/>
    </row>
    <row r="266">
      <c r="A266" s="16"/>
      <c r="B266" s="16"/>
      <c r="C266" s="46" t="s">
        <v>461</v>
      </c>
      <c r="D266" s="206"/>
      <c r="E266" s="32"/>
      <c r="F266" s="206" t="s">
        <v>1357</v>
      </c>
      <c r="G266" s="16" t="s">
        <v>1354</v>
      </c>
      <c r="H266" s="16" t="s">
        <v>1355</v>
      </c>
      <c r="I266" s="7" t="s">
        <v>1342</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row>
    <row r="267">
      <c r="A267" s="16"/>
      <c r="B267" s="16"/>
      <c r="C267" s="46" t="s">
        <v>461</v>
      </c>
      <c r="D267" s="206"/>
      <c r="E267" s="32"/>
      <c r="F267" s="206" t="s">
        <v>1357</v>
      </c>
      <c r="G267" s="7" t="s">
        <v>916</v>
      </c>
      <c r="H267" s="16" t="s">
        <v>1357</v>
      </c>
      <c r="I267" s="7" t="s">
        <v>1342</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row>
    <row r="268">
      <c r="A268" s="7"/>
      <c r="B268" s="7"/>
      <c r="C268" s="46" t="s">
        <v>461</v>
      </c>
      <c r="D268" s="206"/>
      <c r="E268" s="32"/>
      <c r="F268" s="206" t="s">
        <v>1357</v>
      </c>
      <c r="G268" s="16" t="s">
        <v>1361</v>
      </c>
      <c r="H268" s="7" t="s">
        <v>1355</v>
      </c>
      <c r="I268" s="7" t="s">
        <v>1342</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row>
    <row r="269">
      <c r="A269" s="16"/>
      <c r="B269" s="16"/>
      <c r="C269" s="46" t="s">
        <v>440</v>
      </c>
      <c r="D269" s="206"/>
      <c r="E269" s="32"/>
      <c r="F269" s="206" t="s">
        <v>1344</v>
      </c>
      <c r="G269" s="46" t="s">
        <v>904</v>
      </c>
      <c r="H269" s="16" t="s">
        <v>1343</v>
      </c>
      <c r="I269" s="7" t="s">
        <v>1342</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row>
    <row r="270">
      <c r="A270" s="16"/>
      <c r="B270" s="16"/>
      <c r="C270" s="46" t="s">
        <v>288</v>
      </c>
      <c r="D270" s="206"/>
      <c r="E270" s="32"/>
      <c r="F270" s="206" t="s">
        <v>1394</v>
      </c>
      <c r="G270" s="16" t="s">
        <v>1354</v>
      </c>
      <c r="H270" s="16" t="s">
        <v>1355</v>
      </c>
      <c r="I270" s="7" t="s">
        <v>1342</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row>
    <row r="271">
      <c r="A271" s="7"/>
      <c r="B271" s="7"/>
      <c r="C271" s="7" t="s">
        <v>322</v>
      </c>
      <c r="D271" s="206"/>
      <c r="E271" s="32"/>
      <c r="F271" s="206" t="s">
        <v>121</v>
      </c>
      <c r="G271" s="16" t="s">
        <v>1361</v>
      </c>
      <c r="H271" s="7" t="s">
        <v>1355</v>
      </c>
      <c r="I271" s="7" t="s">
        <v>1342</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row>
    <row r="272">
      <c r="A272" s="7"/>
      <c r="B272" s="7"/>
      <c r="C272" s="7" t="s">
        <v>442</v>
      </c>
      <c r="D272" s="206"/>
      <c r="E272" s="32"/>
      <c r="F272" s="206" t="s">
        <v>1355</v>
      </c>
      <c r="G272" s="16" t="s">
        <v>1361</v>
      </c>
      <c r="H272" s="7" t="s">
        <v>1355</v>
      </c>
      <c r="I272" s="7" t="s">
        <v>1342</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row>
    <row r="273">
      <c r="A273" s="201"/>
      <c r="B273" s="201"/>
      <c r="C273" s="46" t="s">
        <v>302</v>
      </c>
      <c r="D273" s="206"/>
      <c r="E273" s="32"/>
      <c r="F273" s="206" t="s">
        <v>1358</v>
      </c>
      <c r="G273" s="46" t="s">
        <v>910</v>
      </c>
      <c r="H273" s="201" t="s">
        <v>1345</v>
      </c>
      <c r="I273" s="7" t="s">
        <v>1342</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row>
    <row r="274">
      <c r="A274" s="7"/>
      <c r="B274" s="7"/>
      <c r="C274" s="7" t="s">
        <v>323</v>
      </c>
      <c r="D274" s="206"/>
      <c r="E274" s="32"/>
      <c r="F274" s="206" t="s">
        <v>121</v>
      </c>
      <c r="G274" s="16" t="s">
        <v>1361</v>
      </c>
      <c r="H274" s="7" t="s">
        <v>1355</v>
      </c>
      <c r="I274" s="7" t="s">
        <v>1342</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row>
    <row r="275">
      <c r="A275" s="7"/>
      <c r="B275" s="7"/>
      <c r="C275" s="7" t="s">
        <v>360</v>
      </c>
      <c r="D275" s="206"/>
      <c r="E275" s="32"/>
      <c r="F275" s="206" t="s">
        <v>1395</v>
      </c>
      <c r="G275" s="46" t="s">
        <v>911</v>
      </c>
      <c r="H275" s="7" t="s">
        <v>1352</v>
      </c>
      <c r="I275" s="7" t="s">
        <v>1342</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row>
    <row r="276">
      <c r="A276" s="16"/>
      <c r="B276" s="16"/>
      <c r="C276" s="46" t="s">
        <v>360</v>
      </c>
      <c r="D276" s="206"/>
      <c r="E276" s="32"/>
      <c r="F276" s="206" t="s">
        <v>1395</v>
      </c>
      <c r="G276" s="46" t="s">
        <v>908</v>
      </c>
      <c r="H276" s="16" t="s">
        <v>1340</v>
      </c>
      <c r="I276" s="7" t="s">
        <v>1342</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row>
    <row r="277">
      <c r="A277" s="16"/>
      <c r="B277" s="16"/>
      <c r="C277" s="46" t="s">
        <v>462</v>
      </c>
      <c r="D277" s="206"/>
      <c r="E277" s="32"/>
      <c r="F277" s="206" t="s">
        <v>1357</v>
      </c>
      <c r="G277" s="7" t="s">
        <v>907</v>
      </c>
      <c r="H277" s="16" t="s">
        <v>1349</v>
      </c>
      <c r="I277" s="7" t="s">
        <v>1342</v>
      </c>
      <c r="J277" s="10"/>
      <c r="K277" s="10"/>
      <c r="L277" s="46"/>
      <c r="M277" s="10"/>
      <c r="N277" s="10"/>
      <c r="O277" s="10"/>
      <c r="P277" s="10"/>
      <c r="Q277" s="10"/>
      <c r="R277" s="10"/>
      <c r="S277" s="2"/>
      <c r="T277" s="10"/>
      <c r="U277" s="10"/>
      <c r="V277" s="10"/>
      <c r="W277" s="10"/>
      <c r="X277" s="10"/>
      <c r="Y277" s="10"/>
      <c r="Z277" s="10"/>
      <c r="AA277" s="10"/>
      <c r="AB277" s="10"/>
      <c r="AC277" s="10"/>
      <c r="AD277" s="10"/>
      <c r="AE277" s="10"/>
      <c r="AF277" s="10"/>
      <c r="AG277" s="10"/>
    </row>
    <row r="278">
      <c r="A278" s="16"/>
      <c r="B278" s="16"/>
      <c r="C278" s="46" t="s">
        <v>462</v>
      </c>
      <c r="D278" s="206"/>
      <c r="E278" s="32"/>
      <c r="F278" s="206" t="s">
        <v>1357</v>
      </c>
      <c r="G278" s="46" t="s">
        <v>908</v>
      </c>
      <c r="H278" s="16" t="s">
        <v>1340</v>
      </c>
      <c r="I278" s="7" t="s">
        <v>1342</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row>
    <row r="279">
      <c r="A279" s="16"/>
      <c r="B279" s="16"/>
      <c r="C279" s="46" t="s">
        <v>462</v>
      </c>
      <c r="D279" s="206"/>
      <c r="E279" s="32"/>
      <c r="F279" s="206" t="s">
        <v>1357</v>
      </c>
      <c r="G279" s="16" t="s">
        <v>1354</v>
      </c>
      <c r="H279" s="16" t="s">
        <v>1355</v>
      </c>
      <c r="I279" s="7" t="s">
        <v>1342</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row>
    <row r="280">
      <c r="A280" s="16"/>
      <c r="B280" s="16"/>
      <c r="C280" s="46" t="s">
        <v>462</v>
      </c>
      <c r="D280" s="206"/>
      <c r="E280" s="32"/>
      <c r="F280" s="206" t="s">
        <v>1357</v>
      </c>
      <c r="G280" s="46" t="s">
        <v>904</v>
      </c>
      <c r="H280" s="16" t="s">
        <v>1343</v>
      </c>
      <c r="I280" s="7" t="s">
        <v>1342</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row>
    <row r="281">
      <c r="A281" s="16"/>
      <c r="B281" s="16"/>
      <c r="C281" s="46" t="s">
        <v>462</v>
      </c>
      <c r="D281" s="206"/>
      <c r="E281" s="32"/>
      <c r="F281" s="206" t="s">
        <v>1357</v>
      </c>
      <c r="G281" s="7" t="s">
        <v>916</v>
      </c>
      <c r="H281" s="16" t="s">
        <v>1357</v>
      </c>
      <c r="I281" s="7" t="s">
        <v>1342</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row>
    <row r="282">
      <c r="A282" s="201"/>
      <c r="B282" s="201"/>
      <c r="C282" s="46" t="s">
        <v>368</v>
      </c>
      <c r="D282" s="206"/>
      <c r="E282" s="32"/>
      <c r="F282" s="206" t="s">
        <v>1396</v>
      </c>
      <c r="G282" s="46" t="s">
        <v>910</v>
      </c>
      <c r="H282" s="201" t="s">
        <v>1345</v>
      </c>
      <c r="I282" s="7" t="s">
        <v>1342</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row>
    <row r="283">
      <c r="A283" s="16"/>
      <c r="B283" s="16"/>
      <c r="C283" s="46" t="s">
        <v>368</v>
      </c>
      <c r="D283" s="206"/>
      <c r="E283" s="32"/>
      <c r="F283" s="206" t="s">
        <v>1396</v>
      </c>
      <c r="G283" s="46" t="s">
        <v>908</v>
      </c>
      <c r="H283" s="16" t="s">
        <v>1340</v>
      </c>
      <c r="I283" s="7" t="s">
        <v>1342</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row>
    <row r="284">
      <c r="A284" s="16"/>
      <c r="B284" s="16"/>
      <c r="C284" s="46" t="s">
        <v>368</v>
      </c>
      <c r="D284" s="206"/>
      <c r="E284" s="32"/>
      <c r="F284" s="206" t="s">
        <v>1396</v>
      </c>
      <c r="G284" s="7" t="s">
        <v>916</v>
      </c>
      <c r="H284" s="16" t="s">
        <v>1357</v>
      </c>
      <c r="I284" s="7" t="s">
        <v>1342</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row>
    <row r="285">
      <c r="A285" s="16"/>
      <c r="B285" s="16"/>
      <c r="C285" s="46" t="s">
        <v>463</v>
      </c>
      <c r="D285" s="206"/>
      <c r="E285" s="32"/>
      <c r="F285" s="206" t="s">
        <v>1357</v>
      </c>
      <c r="G285" s="46" t="s">
        <v>906</v>
      </c>
      <c r="H285" s="16" t="s">
        <v>1349</v>
      </c>
      <c r="I285" s="7" t="s">
        <v>1342</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row>
    <row r="286">
      <c r="A286" s="16"/>
      <c r="B286" s="16"/>
      <c r="C286" s="46" t="s">
        <v>463</v>
      </c>
      <c r="D286" s="206"/>
      <c r="E286" s="32"/>
      <c r="F286" s="206" t="s">
        <v>1357</v>
      </c>
      <c r="G286" s="7" t="s">
        <v>907</v>
      </c>
      <c r="H286" s="16" t="s">
        <v>1349</v>
      </c>
      <c r="I286" s="7" t="s">
        <v>1342</v>
      </c>
      <c r="J286" s="10"/>
      <c r="K286" s="10"/>
      <c r="L286" s="46"/>
      <c r="M286" s="10"/>
      <c r="N286" s="10"/>
      <c r="O286" s="10"/>
      <c r="P286" s="10"/>
      <c r="Q286" s="10"/>
      <c r="R286" s="10"/>
      <c r="S286" s="2"/>
      <c r="T286" s="10"/>
      <c r="U286" s="10"/>
      <c r="V286" s="10"/>
      <c r="W286" s="10"/>
      <c r="X286" s="10"/>
      <c r="Y286" s="10"/>
      <c r="Z286" s="10"/>
      <c r="AA286" s="10"/>
      <c r="AB286" s="10"/>
      <c r="AC286" s="10"/>
      <c r="AD286" s="10"/>
      <c r="AE286" s="10"/>
      <c r="AF286" s="10"/>
      <c r="AG286" s="10"/>
    </row>
    <row r="287">
      <c r="A287" s="16"/>
      <c r="B287" s="16"/>
      <c r="C287" s="46" t="s">
        <v>463</v>
      </c>
      <c r="D287" s="206"/>
      <c r="E287" s="32"/>
      <c r="F287" s="206" t="s">
        <v>1357</v>
      </c>
      <c r="G287" s="7" t="s">
        <v>916</v>
      </c>
      <c r="H287" s="16" t="s">
        <v>1357</v>
      </c>
      <c r="I287" s="7" t="s">
        <v>1342</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row>
    <row r="288">
      <c r="A288" s="16"/>
      <c r="B288" s="16"/>
      <c r="C288" s="46" t="s">
        <v>343</v>
      </c>
      <c r="D288" s="10"/>
      <c r="E288" s="32"/>
      <c r="F288" s="7" t="s">
        <v>1397</v>
      </c>
      <c r="G288" s="46" t="s">
        <v>909</v>
      </c>
      <c r="H288" s="16" t="s">
        <v>1366</v>
      </c>
      <c r="I288" s="7" t="s">
        <v>1342</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row>
    <row r="289">
      <c r="A289" s="206"/>
      <c r="B289" s="206"/>
      <c r="C289" s="46" t="s">
        <v>385</v>
      </c>
      <c r="D289" s="206"/>
      <c r="E289" s="32"/>
      <c r="F289" s="206" t="s">
        <v>1346</v>
      </c>
      <c r="G289" s="46" t="s">
        <v>915</v>
      </c>
      <c r="H289" s="206" t="s">
        <v>1357</v>
      </c>
      <c r="I289" s="7" t="s">
        <v>1342</v>
      </c>
      <c r="J289" s="10"/>
      <c r="K289" s="10"/>
      <c r="L289" s="46"/>
      <c r="M289" s="10"/>
      <c r="N289" s="10"/>
      <c r="O289" s="10"/>
      <c r="P289" s="10"/>
      <c r="Q289" s="10"/>
      <c r="R289" s="10"/>
      <c r="S289" s="2"/>
      <c r="T289" s="10"/>
      <c r="U289" s="10"/>
      <c r="V289" s="10"/>
      <c r="W289" s="10"/>
      <c r="X289" s="10"/>
      <c r="Y289" s="10"/>
      <c r="Z289" s="10"/>
      <c r="AA289" s="10"/>
      <c r="AB289" s="10"/>
      <c r="AC289" s="10"/>
      <c r="AD289" s="10"/>
      <c r="AE289" s="10"/>
      <c r="AF289" s="10"/>
      <c r="AG289" s="10"/>
    </row>
    <row r="290">
      <c r="A290" s="16"/>
      <c r="B290" s="16"/>
      <c r="C290" s="46" t="s">
        <v>385</v>
      </c>
      <c r="D290" s="206"/>
      <c r="E290" s="32"/>
      <c r="F290" s="206" t="s">
        <v>1346</v>
      </c>
      <c r="G290" s="46" t="s">
        <v>904</v>
      </c>
      <c r="H290" s="16" t="s">
        <v>1343</v>
      </c>
      <c r="I290" s="7" t="s">
        <v>1342</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row>
    <row r="291">
      <c r="A291" s="7"/>
      <c r="B291" s="7"/>
      <c r="C291" s="7" t="s">
        <v>305</v>
      </c>
      <c r="D291" s="206"/>
      <c r="E291" s="32"/>
      <c r="F291" s="206" t="s">
        <v>64</v>
      </c>
      <c r="G291" s="46" t="s">
        <v>911</v>
      </c>
      <c r="H291" s="7" t="s">
        <v>1352</v>
      </c>
      <c r="I291" s="7" t="s">
        <v>1342</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row>
    <row r="292">
      <c r="A292" s="7"/>
      <c r="B292" s="7"/>
      <c r="C292" s="7" t="s">
        <v>305</v>
      </c>
      <c r="D292" s="206"/>
      <c r="E292" s="32"/>
      <c r="F292" s="206" t="s">
        <v>64</v>
      </c>
      <c r="G292" s="16" t="s">
        <v>1361</v>
      </c>
      <c r="H292" s="7" t="s">
        <v>1355</v>
      </c>
      <c r="I292" s="7" t="s">
        <v>1342</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row>
    <row r="293">
      <c r="A293" s="16"/>
      <c r="B293" s="16"/>
      <c r="C293" s="46" t="s">
        <v>441</v>
      </c>
      <c r="D293" s="206"/>
      <c r="E293" s="32"/>
      <c r="F293" s="206" t="s">
        <v>1344</v>
      </c>
      <c r="G293" s="46" t="s">
        <v>906</v>
      </c>
      <c r="H293" s="16" t="s">
        <v>1349</v>
      </c>
      <c r="I293" s="7" t="s">
        <v>1342</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row>
    <row r="294">
      <c r="A294" s="201"/>
      <c r="B294" s="201"/>
      <c r="C294" s="46" t="s">
        <v>464</v>
      </c>
      <c r="D294" s="206"/>
      <c r="E294" s="32"/>
      <c r="F294" s="206" t="s">
        <v>1357</v>
      </c>
      <c r="G294" s="46" t="s">
        <v>910</v>
      </c>
      <c r="H294" s="201" t="s">
        <v>1345</v>
      </c>
      <c r="I294" s="7" t="s">
        <v>1342</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row>
    <row r="295">
      <c r="A295" s="16"/>
      <c r="B295" s="16"/>
      <c r="C295" s="46" t="s">
        <v>464</v>
      </c>
      <c r="D295" s="206"/>
      <c r="E295" s="32"/>
      <c r="F295" s="206" t="s">
        <v>1357</v>
      </c>
      <c r="G295" s="7" t="s">
        <v>907</v>
      </c>
      <c r="H295" s="16" t="s">
        <v>1349</v>
      </c>
      <c r="I295" s="7" t="s">
        <v>1342</v>
      </c>
      <c r="J295" s="10"/>
      <c r="K295" s="10"/>
      <c r="L295" s="46"/>
      <c r="M295" s="10"/>
      <c r="N295" s="10"/>
      <c r="O295" s="10"/>
      <c r="P295" s="10"/>
      <c r="Q295" s="10"/>
      <c r="R295" s="10"/>
      <c r="S295" s="2"/>
      <c r="T295" s="10"/>
      <c r="U295" s="10"/>
      <c r="V295" s="10"/>
      <c r="W295" s="10"/>
      <c r="X295" s="10"/>
      <c r="Y295" s="10"/>
      <c r="Z295" s="10"/>
      <c r="AA295" s="10"/>
      <c r="AB295" s="10"/>
      <c r="AC295" s="10"/>
      <c r="AD295" s="10"/>
      <c r="AE295" s="10"/>
      <c r="AF295" s="10"/>
      <c r="AG295" s="10"/>
    </row>
    <row r="296">
      <c r="A296" s="16"/>
      <c r="B296" s="16"/>
      <c r="C296" s="46" t="s">
        <v>464</v>
      </c>
      <c r="D296" s="206"/>
      <c r="E296" s="32"/>
      <c r="F296" s="206" t="s">
        <v>1357</v>
      </c>
      <c r="G296" s="16" t="s">
        <v>1354</v>
      </c>
      <c r="H296" s="16" t="s">
        <v>1355</v>
      </c>
      <c r="I296" s="7" t="s">
        <v>1342</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row>
    <row r="297">
      <c r="A297" s="201"/>
      <c r="B297" s="201"/>
      <c r="C297" s="46" t="s">
        <v>386</v>
      </c>
      <c r="D297" s="206"/>
      <c r="E297" s="32"/>
      <c r="F297" s="206" t="s">
        <v>1346</v>
      </c>
      <c r="G297" s="46" t="s">
        <v>910</v>
      </c>
      <c r="H297" s="201" t="s">
        <v>1345</v>
      </c>
      <c r="I297" s="7" t="s">
        <v>1342</v>
      </c>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row>
    <row r="298">
      <c r="A298" s="16"/>
      <c r="B298" s="16"/>
      <c r="C298" s="46" t="s">
        <v>386</v>
      </c>
      <c r="D298" s="206"/>
      <c r="E298" s="32"/>
      <c r="F298" s="206" t="s">
        <v>1346</v>
      </c>
      <c r="G298" s="7" t="s">
        <v>916</v>
      </c>
      <c r="H298" s="16" t="s">
        <v>1357</v>
      </c>
      <c r="I298" s="7" t="s">
        <v>1342</v>
      </c>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row>
    <row r="299">
      <c r="A299" s="16"/>
      <c r="B299" s="32">
        <f>COUNTIF(G:G, A299)</f>
        <v>0</v>
      </c>
      <c r="C299" s="46" t="s">
        <v>465</v>
      </c>
      <c r="D299" s="206"/>
      <c r="E299" s="32"/>
      <c r="F299" s="206" t="s">
        <v>1357</v>
      </c>
      <c r="G299" s="46" t="s">
        <v>905</v>
      </c>
      <c r="H299" s="16" t="s">
        <v>1340</v>
      </c>
      <c r="I299" s="7" t="s">
        <v>1342</v>
      </c>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row>
    <row r="300">
      <c r="A300" s="7"/>
      <c r="B300" s="7"/>
      <c r="C300" s="7" t="s">
        <v>465</v>
      </c>
      <c r="D300" s="206"/>
      <c r="E300" s="32"/>
      <c r="F300" s="206" t="s">
        <v>1357</v>
      </c>
      <c r="G300" s="16" t="s">
        <v>1361</v>
      </c>
      <c r="H300" s="7" t="s">
        <v>1355</v>
      </c>
      <c r="I300" s="7" t="s">
        <v>1342</v>
      </c>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row>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sheetData>
  <hyperlinks>
    <hyperlink r:id="rId1" ref="D119"/>
    <hyperlink r:id="rId2" ref="C179"/>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75"/>
    <col customWidth="1" min="2" max="2" width="25.75"/>
    <col customWidth="1" min="3" max="5" width="28.88"/>
    <col customWidth="1" min="6" max="6" width="26.13"/>
    <col customWidth="1" min="7" max="8" width="18.13"/>
    <col customWidth="1" min="9" max="11" width="18.5"/>
    <col customWidth="1" min="12" max="16" width="18.13"/>
  </cols>
  <sheetData>
    <row r="1">
      <c r="A1" s="61" t="s">
        <v>166</v>
      </c>
      <c r="B1" s="61" t="s">
        <v>917</v>
      </c>
      <c r="C1" s="61" t="s">
        <v>181</v>
      </c>
      <c r="D1" s="64" t="s">
        <v>1398</v>
      </c>
      <c r="E1" s="61" t="s">
        <v>919</v>
      </c>
      <c r="F1" s="64" t="s">
        <v>185</v>
      </c>
      <c r="G1" s="64" t="s">
        <v>1399</v>
      </c>
      <c r="H1" s="64" t="s">
        <v>1400</v>
      </c>
      <c r="I1" s="61" t="s">
        <v>922</v>
      </c>
      <c r="J1" s="61" t="s">
        <v>1401</v>
      </c>
      <c r="K1" s="61" t="s">
        <v>925</v>
      </c>
      <c r="L1" s="64" t="s">
        <v>188</v>
      </c>
      <c r="M1" s="64"/>
      <c r="N1" s="64"/>
      <c r="O1" s="64" t="s">
        <v>192</v>
      </c>
      <c r="P1" s="64" t="s">
        <v>193</v>
      </c>
    </row>
    <row r="2" hidden="1">
      <c r="A2" s="31" t="s">
        <v>229</v>
      </c>
      <c r="B2" s="67" t="s">
        <v>29</v>
      </c>
      <c r="C2" s="67"/>
      <c r="D2" s="67"/>
      <c r="E2" s="67" t="s">
        <v>79</v>
      </c>
      <c r="F2" s="32"/>
      <c r="G2" s="32">
        <f t="shared" ref="G2:G21" si="1">COUNTIF(E:E, F2)</f>
        <v>0</v>
      </c>
      <c r="H2" s="140"/>
      <c r="I2" s="32"/>
      <c r="J2" s="32">
        <f t="shared" ref="J2:J4" si="2">COUNTIF(H:H, I2)</f>
        <v>0</v>
      </c>
      <c r="K2" s="32" t="s">
        <v>1402</v>
      </c>
      <c r="L2" s="32" t="s">
        <v>2</v>
      </c>
      <c r="M2" s="32"/>
      <c r="N2" s="32"/>
      <c r="O2" s="32"/>
      <c r="P2" s="32"/>
    </row>
    <row r="3" hidden="1">
      <c r="A3" s="32" t="s">
        <v>222</v>
      </c>
      <c r="B3" s="67" t="s">
        <v>18</v>
      </c>
      <c r="C3" s="67"/>
      <c r="D3" s="67"/>
      <c r="E3" s="67" t="s">
        <v>63</v>
      </c>
      <c r="F3" s="32"/>
      <c r="G3" s="32">
        <f t="shared" si="1"/>
        <v>0</v>
      </c>
      <c r="H3" s="140"/>
      <c r="I3" s="31"/>
      <c r="J3" s="32">
        <f t="shared" si="2"/>
        <v>0</v>
      </c>
      <c r="K3" s="31"/>
      <c r="L3" s="32" t="s">
        <v>2</v>
      </c>
      <c r="M3" s="32"/>
      <c r="N3" s="32"/>
      <c r="O3" s="32"/>
      <c r="P3" s="32"/>
    </row>
    <row r="4" hidden="1">
      <c r="A4" s="31" t="s">
        <v>242</v>
      </c>
      <c r="B4" s="32" t="s">
        <v>26</v>
      </c>
      <c r="C4" s="67"/>
      <c r="D4" s="67"/>
      <c r="E4" s="67" t="s">
        <v>95</v>
      </c>
      <c r="F4" s="32"/>
      <c r="G4" s="32">
        <f t="shared" si="1"/>
        <v>0</v>
      </c>
      <c r="H4" s="140"/>
      <c r="I4" s="32"/>
      <c r="J4" s="32">
        <f t="shared" si="2"/>
        <v>0</v>
      </c>
      <c r="K4" s="32" t="s">
        <v>1403</v>
      </c>
      <c r="L4" s="32" t="s">
        <v>2</v>
      </c>
      <c r="M4" s="32"/>
      <c r="N4" s="32"/>
      <c r="O4" s="32"/>
      <c r="P4" s="32"/>
    </row>
    <row r="5" hidden="1">
      <c r="A5" s="31" t="s">
        <v>261</v>
      </c>
      <c r="B5" s="67" t="s">
        <v>20</v>
      </c>
      <c r="C5" s="67"/>
      <c r="D5" s="67"/>
      <c r="E5" s="67" t="s">
        <v>127</v>
      </c>
      <c r="F5" s="32"/>
      <c r="G5" s="32">
        <f t="shared" si="1"/>
        <v>0</v>
      </c>
      <c r="H5" s="140"/>
      <c r="I5" s="32"/>
      <c r="J5" s="32"/>
      <c r="K5" s="32" t="s">
        <v>1404</v>
      </c>
      <c r="L5" s="32" t="s">
        <v>2</v>
      </c>
      <c r="M5" s="32"/>
      <c r="N5" s="32"/>
      <c r="O5" s="32"/>
      <c r="P5" s="32"/>
    </row>
    <row r="6" hidden="1">
      <c r="A6" s="31" t="s">
        <v>244</v>
      </c>
      <c r="B6" s="67" t="s">
        <v>29</v>
      </c>
      <c r="C6" s="67"/>
      <c r="D6" s="67"/>
      <c r="E6" s="67" t="s">
        <v>103</v>
      </c>
      <c r="F6" s="32"/>
      <c r="G6" s="32">
        <f t="shared" si="1"/>
        <v>0</v>
      </c>
      <c r="H6" s="140"/>
      <c r="I6" s="32"/>
      <c r="J6" s="32"/>
      <c r="K6" s="32" t="s">
        <v>1405</v>
      </c>
      <c r="L6" s="32" t="s">
        <v>2</v>
      </c>
      <c r="M6" s="32"/>
      <c r="N6" s="32"/>
      <c r="O6" s="32"/>
      <c r="P6" s="32"/>
    </row>
    <row r="7" hidden="1">
      <c r="A7" s="31" t="s">
        <v>264</v>
      </c>
      <c r="B7" s="67" t="s">
        <v>29</v>
      </c>
      <c r="C7" s="67"/>
      <c r="D7" s="67"/>
      <c r="E7" s="67" t="s">
        <v>131</v>
      </c>
      <c r="F7" s="32"/>
      <c r="G7" s="32">
        <f t="shared" si="1"/>
        <v>0</v>
      </c>
      <c r="H7" s="140"/>
      <c r="I7" s="32"/>
      <c r="J7" s="32"/>
      <c r="K7" s="32" t="s">
        <v>1406</v>
      </c>
      <c r="L7" s="32" t="s">
        <v>2</v>
      </c>
      <c r="M7" s="32"/>
      <c r="N7" s="32"/>
      <c r="O7" s="32"/>
      <c r="P7" s="32"/>
    </row>
    <row r="8" hidden="1">
      <c r="A8" s="31" t="s">
        <v>230</v>
      </c>
      <c r="B8" s="67" t="s">
        <v>29</v>
      </c>
      <c r="C8" s="67"/>
      <c r="D8" s="67"/>
      <c r="E8" s="67" t="s">
        <v>79</v>
      </c>
      <c r="F8" s="32"/>
      <c r="G8" s="32">
        <f t="shared" si="1"/>
        <v>0</v>
      </c>
      <c r="H8" s="140"/>
      <c r="I8" s="31"/>
      <c r="J8" s="31"/>
      <c r="K8" s="31"/>
      <c r="L8" s="32" t="s">
        <v>2</v>
      </c>
      <c r="M8" s="32"/>
      <c r="N8" s="32"/>
      <c r="O8" s="32"/>
      <c r="P8" s="32"/>
    </row>
    <row r="9" hidden="1">
      <c r="A9" s="32" t="s">
        <v>272</v>
      </c>
      <c r="B9" s="67" t="s">
        <v>18</v>
      </c>
      <c r="C9" s="67"/>
      <c r="D9" s="67"/>
      <c r="E9" s="67" t="s">
        <v>271</v>
      </c>
      <c r="F9" s="32"/>
      <c r="G9" s="32">
        <f t="shared" si="1"/>
        <v>0</v>
      </c>
      <c r="H9" s="32" t="s">
        <v>951</v>
      </c>
      <c r="I9" s="31"/>
      <c r="J9" s="31"/>
      <c r="K9" s="31"/>
      <c r="L9" s="32" t="s">
        <v>2</v>
      </c>
      <c r="M9" s="32"/>
      <c r="N9" s="32"/>
      <c r="O9" s="32"/>
      <c r="P9" s="32"/>
    </row>
    <row r="10" hidden="1">
      <c r="A10" s="31" t="s">
        <v>212</v>
      </c>
      <c r="B10" s="67" t="s">
        <v>18</v>
      </c>
      <c r="C10" s="67"/>
      <c r="D10" s="67"/>
      <c r="E10" s="67" t="s">
        <v>49</v>
      </c>
      <c r="F10" s="32"/>
      <c r="G10" s="32">
        <f t="shared" si="1"/>
        <v>0</v>
      </c>
      <c r="H10" s="140"/>
      <c r="I10" s="31"/>
      <c r="J10" s="31"/>
      <c r="K10" s="31"/>
      <c r="L10" s="32" t="s">
        <v>2</v>
      </c>
      <c r="M10" s="32"/>
      <c r="N10" s="32"/>
      <c r="O10" s="32"/>
      <c r="P10" s="32"/>
    </row>
    <row r="11" hidden="1">
      <c r="A11" s="31" t="s">
        <v>223</v>
      </c>
      <c r="B11" s="43" t="s">
        <v>16</v>
      </c>
      <c r="C11" s="67"/>
      <c r="D11" s="67"/>
      <c r="E11" s="67" t="s">
        <v>68</v>
      </c>
      <c r="F11" s="32"/>
      <c r="G11" s="32">
        <f t="shared" si="1"/>
        <v>0</v>
      </c>
      <c r="H11" s="140"/>
      <c r="I11" s="32"/>
      <c r="J11" s="32"/>
      <c r="K11" s="32" t="s">
        <v>1407</v>
      </c>
      <c r="L11" s="32" t="s">
        <v>2</v>
      </c>
      <c r="M11" s="32"/>
      <c r="N11" s="32"/>
      <c r="O11" s="32"/>
      <c r="P11" s="32"/>
    </row>
    <row r="12" hidden="1">
      <c r="A12" s="32" t="s">
        <v>266</v>
      </c>
      <c r="B12" s="67" t="s">
        <v>16</v>
      </c>
      <c r="C12" s="67"/>
      <c r="D12" s="67"/>
      <c r="E12" s="67" t="s">
        <v>134</v>
      </c>
      <c r="F12" s="32"/>
      <c r="G12" s="32">
        <f t="shared" si="1"/>
        <v>0</v>
      </c>
      <c r="H12" s="140"/>
      <c r="I12" s="32"/>
      <c r="J12" s="32"/>
      <c r="K12" s="32"/>
      <c r="L12" s="32" t="s">
        <v>2</v>
      </c>
      <c r="M12" s="32"/>
      <c r="N12" s="32"/>
      <c r="O12" s="32"/>
      <c r="P12" s="32"/>
    </row>
    <row r="13" hidden="1">
      <c r="A13" s="32" t="s">
        <v>213</v>
      </c>
      <c r="B13" s="67" t="s">
        <v>18</v>
      </c>
      <c r="C13" s="67"/>
      <c r="D13" s="67"/>
      <c r="E13" s="67" t="s">
        <v>49</v>
      </c>
      <c r="F13" s="32"/>
      <c r="G13" s="32">
        <f t="shared" si="1"/>
        <v>0</v>
      </c>
      <c r="H13" s="140"/>
      <c r="I13" s="32"/>
      <c r="J13" s="32"/>
      <c r="K13" s="32" t="s">
        <v>1408</v>
      </c>
      <c r="L13" s="32" t="s">
        <v>2</v>
      </c>
      <c r="M13" s="32"/>
      <c r="N13" s="32"/>
      <c r="O13" s="32"/>
      <c r="P13" s="32"/>
    </row>
    <row r="14" hidden="1">
      <c r="A14" s="31" t="s">
        <v>225</v>
      </c>
      <c r="B14" s="67" t="s">
        <v>26</v>
      </c>
      <c r="C14" s="67"/>
      <c r="D14" s="67"/>
      <c r="E14" s="67" t="s">
        <v>74</v>
      </c>
      <c r="F14" s="32"/>
      <c r="G14" s="32">
        <f t="shared" si="1"/>
        <v>0</v>
      </c>
      <c r="H14" s="140"/>
      <c r="I14" s="32"/>
      <c r="J14" s="32"/>
      <c r="K14" s="32" t="s">
        <v>1409</v>
      </c>
      <c r="L14" s="32" t="s">
        <v>2</v>
      </c>
      <c r="M14" s="32"/>
      <c r="N14" s="32"/>
      <c r="O14" s="32"/>
      <c r="P14" s="32"/>
    </row>
    <row r="15" hidden="1">
      <c r="A15" s="31" t="s">
        <v>216</v>
      </c>
      <c r="B15" s="67" t="s">
        <v>29</v>
      </c>
      <c r="C15" s="67"/>
      <c r="D15" s="67"/>
      <c r="E15" s="67" t="s">
        <v>51</v>
      </c>
      <c r="F15" s="32"/>
      <c r="G15" s="32">
        <f t="shared" si="1"/>
        <v>0</v>
      </c>
      <c r="H15" s="140"/>
      <c r="I15" s="32"/>
      <c r="J15" s="32"/>
      <c r="K15" s="32" t="s">
        <v>1410</v>
      </c>
      <c r="L15" s="32" t="s">
        <v>2</v>
      </c>
      <c r="M15" s="32"/>
      <c r="N15" s="32"/>
      <c r="O15" s="32"/>
      <c r="P15" s="32"/>
    </row>
    <row r="16" hidden="1">
      <c r="A16" s="31" t="s">
        <v>231</v>
      </c>
      <c r="B16" s="67" t="s">
        <v>29</v>
      </c>
      <c r="C16" s="67"/>
      <c r="D16" s="67"/>
      <c r="E16" s="67" t="s">
        <v>79</v>
      </c>
      <c r="F16" s="32"/>
      <c r="G16" s="32">
        <f t="shared" si="1"/>
        <v>0</v>
      </c>
      <c r="H16" s="140"/>
      <c r="I16" s="31"/>
      <c r="J16" s="31"/>
      <c r="K16" s="31"/>
      <c r="L16" s="32" t="s">
        <v>2</v>
      </c>
      <c r="M16" s="32"/>
      <c r="N16" s="32"/>
      <c r="O16" s="32"/>
      <c r="P16" s="32"/>
    </row>
    <row r="17" hidden="1">
      <c r="A17" s="31" t="s">
        <v>274</v>
      </c>
      <c r="B17" s="67" t="s">
        <v>18</v>
      </c>
      <c r="C17" s="67"/>
      <c r="D17" s="67"/>
      <c r="E17" s="67" t="s">
        <v>271</v>
      </c>
      <c r="F17" s="32"/>
      <c r="G17" s="32">
        <f t="shared" si="1"/>
        <v>0</v>
      </c>
      <c r="H17" s="32" t="s">
        <v>962</v>
      </c>
      <c r="I17" s="32"/>
      <c r="J17" s="32"/>
      <c r="K17" s="32" t="s">
        <v>1411</v>
      </c>
      <c r="L17" s="32" t="s">
        <v>2</v>
      </c>
      <c r="M17" s="32"/>
      <c r="N17" s="32"/>
      <c r="O17" s="32"/>
      <c r="P17" s="32"/>
    </row>
    <row r="18" hidden="1">
      <c r="A18" s="32" t="s">
        <v>238</v>
      </c>
      <c r="B18" s="67" t="s">
        <v>26</v>
      </c>
      <c r="C18" s="67"/>
      <c r="D18" s="67"/>
      <c r="E18" s="67" t="s">
        <v>85</v>
      </c>
      <c r="F18" s="32"/>
      <c r="G18" s="32">
        <f t="shared" si="1"/>
        <v>0</v>
      </c>
      <c r="H18" s="140"/>
      <c r="I18" s="31"/>
      <c r="J18" s="31"/>
      <c r="K18" s="31"/>
      <c r="L18" s="32" t="s">
        <v>2</v>
      </c>
      <c r="M18" s="32"/>
      <c r="N18" s="32"/>
      <c r="O18" s="32"/>
      <c r="P18" s="32"/>
    </row>
    <row r="19" hidden="1">
      <c r="A19" s="31" t="s">
        <v>232</v>
      </c>
      <c r="B19" s="67" t="s">
        <v>29</v>
      </c>
      <c r="C19" s="67"/>
      <c r="D19" s="67"/>
      <c r="E19" s="67" t="s">
        <v>79</v>
      </c>
      <c r="F19" s="32"/>
      <c r="G19" s="32">
        <f t="shared" si="1"/>
        <v>0</v>
      </c>
      <c r="H19" s="140"/>
      <c r="I19" s="31"/>
      <c r="J19" s="31"/>
      <c r="K19" s="31"/>
      <c r="L19" s="32" t="s">
        <v>2</v>
      </c>
      <c r="M19" s="32"/>
      <c r="N19" s="32"/>
      <c r="O19" s="32"/>
      <c r="P19" s="32"/>
    </row>
    <row r="20" hidden="1">
      <c r="A20" s="31" t="s">
        <v>211</v>
      </c>
      <c r="B20" s="67" t="s">
        <v>18</v>
      </c>
      <c r="C20" s="67"/>
      <c r="D20" s="67"/>
      <c r="E20" s="67" t="s">
        <v>48</v>
      </c>
      <c r="F20" s="32"/>
      <c r="G20" s="32">
        <f t="shared" si="1"/>
        <v>0</v>
      </c>
      <c r="H20" s="140"/>
      <c r="I20" s="31"/>
      <c r="J20" s="31"/>
      <c r="K20" s="31"/>
      <c r="L20" s="32" t="s">
        <v>2</v>
      </c>
      <c r="M20" s="32"/>
      <c r="N20" s="32"/>
      <c r="O20" s="32"/>
      <c r="P20" s="32"/>
    </row>
    <row r="21" hidden="1">
      <c r="A21" s="31" t="s">
        <v>217</v>
      </c>
      <c r="B21" s="67" t="s">
        <v>29</v>
      </c>
      <c r="C21" s="67"/>
      <c r="D21" s="67"/>
      <c r="E21" s="67" t="s">
        <v>57</v>
      </c>
      <c r="F21" s="32"/>
      <c r="G21" s="32">
        <f t="shared" si="1"/>
        <v>0</v>
      </c>
      <c r="H21" s="140"/>
      <c r="I21" s="32"/>
      <c r="J21" s="32"/>
      <c r="K21" s="32" t="s">
        <v>1412</v>
      </c>
      <c r="L21" s="32" t="s">
        <v>2</v>
      </c>
      <c r="M21" s="32"/>
      <c r="N21" s="32"/>
      <c r="O21" s="32"/>
      <c r="P21" s="32"/>
    </row>
    <row r="22" hidden="1">
      <c r="A22" s="32" t="s">
        <v>199</v>
      </c>
      <c r="B22" s="67" t="s">
        <v>20</v>
      </c>
      <c r="C22" s="43"/>
      <c r="D22" s="43"/>
      <c r="E22" s="43" t="s">
        <v>30</v>
      </c>
      <c r="F22" s="32"/>
      <c r="G22" s="218" t="str">
        <f>sum(#REF!)</f>
        <v>#REF!</v>
      </c>
      <c r="H22" s="140"/>
      <c r="I22" s="32"/>
      <c r="J22" s="32"/>
      <c r="K22" s="32" t="s">
        <v>1413</v>
      </c>
      <c r="L22" s="32" t="s">
        <v>2</v>
      </c>
      <c r="M22" s="32"/>
      <c r="N22" s="32"/>
      <c r="O22" s="32"/>
      <c r="P22" s="32"/>
    </row>
    <row r="23" hidden="1">
      <c r="A23" s="31" t="s">
        <v>252</v>
      </c>
      <c r="B23" s="67" t="s">
        <v>29</v>
      </c>
      <c r="C23" s="67"/>
      <c r="D23" s="67"/>
      <c r="E23" s="67" t="s">
        <v>123</v>
      </c>
      <c r="F23" s="32"/>
      <c r="G23" s="32"/>
      <c r="H23" s="140"/>
      <c r="I23" s="32"/>
      <c r="J23" s="32"/>
      <c r="K23" s="32" t="s">
        <v>1414</v>
      </c>
      <c r="L23" s="32" t="s">
        <v>2</v>
      </c>
      <c r="M23" s="32"/>
      <c r="N23" s="32"/>
      <c r="O23" s="32"/>
      <c r="P23" s="32"/>
    </row>
    <row r="24" hidden="1">
      <c r="A24" s="31" t="s">
        <v>253</v>
      </c>
      <c r="B24" s="67" t="s">
        <v>29</v>
      </c>
      <c r="C24" s="67"/>
      <c r="D24" s="67"/>
      <c r="E24" s="67" t="s">
        <v>123</v>
      </c>
      <c r="F24" s="32"/>
      <c r="G24" s="32"/>
      <c r="H24" s="140"/>
      <c r="I24" s="32"/>
      <c r="J24" s="32"/>
      <c r="K24" s="32" t="s">
        <v>1415</v>
      </c>
      <c r="L24" s="32" t="s">
        <v>2</v>
      </c>
      <c r="M24" s="32"/>
      <c r="N24" s="32"/>
      <c r="O24" s="32"/>
      <c r="P24" s="32"/>
    </row>
    <row r="25" hidden="1">
      <c r="A25" s="32" t="s">
        <v>226</v>
      </c>
      <c r="B25" s="67" t="s">
        <v>26</v>
      </c>
      <c r="C25" s="67"/>
      <c r="D25" s="67"/>
      <c r="E25" s="67" t="s">
        <v>74</v>
      </c>
      <c r="F25" s="32"/>
      <c r="G25" s="32"/>
      <c r="H25" s="140"/>
      <c r="I25" s="32"/>
      <c r="J25" s="32"/>
      <c r="K25" s="32" t="s">
        <v>1416</v>
      </c>
      <c r="L25" s="32" t="s">
        <v>2</v>
      </c>
      <c r="M25" s="32"/>
      <c r="N25" s="32"/>
      <c r="O25" s="32"/>
      <c r="P25" s="32"/>
    </row>
    <row r="26" hidden="1">
      <c r="A26" s="39" t="s">
        <v>224</v>
      </c>
      <c r="B26" s="43" t="s">
        <v>16</v>
      </c>
      <c r="C26" s="67"/>
      <c r="D26" s="67"/>
      <c r="E26" s="67" t="s">
        <v>70</v>
      </c>
      <c r="F26" s="32"/>
      <c r="G26" s="32"/>
      <c r="H26" s="140"/>
      <c r="I26" s="32"/>
      <c r="J26" s="32"/>
      <c r="K26" s="32" t="s">
        <v>1417</v>
      </c>
      <c r="L26" s="32" t="s">
        <v>2</v>
      </c>
      <c r="M26" s="32"/>
      <c r="N26" s="32"/>
      <c r="O26" s="32"/>
      <c r="P26" s="32"/>
    </row>
    <row r="27" hidden="1">
      <c r="A27" s="32" t="s">
        <v>269</v>
      </c>
      <c r="B27" s="67" t="s">
        <v>26</v>
      </c>
      <c r="C27" s="83"/>
      <c r="D27" s="83"/>
      <c r="E27" s="83" t="s">
        <v>139</v>
      </c>
      <c r="F27" s="32"/>
      <c r="G27" s="32"/>
      <c r="H27" s="140"/>
      <c r="I27" s="32"/>
      <c r="J27" s="32"/>
      <c r="K27" s="32" t="s">
        <v>72</v>
      </c>
      <c r="L27" s="32" t="s">
        <v>2</v>
      </c>
      <c r="M27" s="32"/>
      <c r="N27" s="32"/>
      <c r="O27" s="32"/>
      <c r="P27" s="32"/>
    </row>
    <row r="28" hidden="1">
      <c r="A28" s="31" t="s">
        <v>249</v>
      </c>
      <c r="B28" s="67" t="s">
        <v>16</v>
      </c>
      <c r="C28" s="92"/>
      <c r="D28" s="92"/>
      <c r="E28" s="92" t="s">
        <v>115</v>
      </c>
      <c r="F28" s="32"/>
      <c r="G28" s="32"/>
      <c r="H28" s="140"/>
      <c r="I28" s="32"/>
      <c r="J28" s="32"/>
      <c r="K28" s="32" t="s">
        <v>1418</v>
      </c>
      <c r="L28" s="32" t="s">
        <v>2</v>
      </c>
      <c r="M28" s="32"/>
      <c r="N28" s="32"/>
      <c r="O28" s="32"/>
      <c r="P28" s="32"/>
    </row>
    <row r="29" hidden="1">
      <c r="A29" s="31" t="s">
        <v>206</v>
      </c>
      <c r="B29" s="67" t="s">
        <v>18</v>
      </c>
      <c r="C29" s="67"/>
      <c r="D29" s="67"/>
      <c r="E29" s="67" t="s">
        <v>42</v>
      </c>
      <c r="F29" s="32"/>
      <c r="G29" s="32"/>
      <c r="H29" s="140"/>
      <c r="I29" s="32"/>
      <c r="J29" s="32"/>
      <c r="K29" s="32" t="s">
        <v>1419</v>
      </c>
      <c r="L29" s="32" t="s">
        <v>2</v>
      </c>
      <c r="M29" s="32"/>
      <c r="N29" s="32"/>
      <c r="O29" s="32"/>
      <c r="P29" s="32"/>
    </row>
    <row r="30" hidden="1">
      <c r="A30" s="31" t="s">
        <v>267</v>
      </c>
      <c r="B30" s="67" t="s">
        <v>29</v>
      </c>
      <c r="C30" s="67"/>
      <c r="D30" s="67"/>
      <c r="E30" s="67" t="s">
        <v>136</v>
      </c>
      <c r="F30" s="32"/>
      <c r="G30" s="32"/>
      <c r="H30" s="140"/>
      <c r="I30" s="32"/>
      <c r="J30" s="32"/>
      <c r="K30" s="32" t="s">
        <v>1420</v>
      </c>
      <c r="L30" s="32" t="s">
        <v>2</v>
      </c>
      <c r="M30" s="32"/>
      <c r="N30" s="32"/>
      <c r="O30" s="32"/>
      <c r="P30" s="32"/>
    </row>
    <row r="31" hidden="1">
      <c r="A31" s="31" t="s">
        <v>233</v>
      </c>
      <c r="B31" s="67" t="s">
        <v>29</v>
      </c>
      <c r="C31" s="67"/>
      <c r="D31" s="67"/>
      <c r="E31" s="67" t="s">
        <v>79</v>
      </c>
      <c r="F31" s="32"/>
      <c r="G31" s="32"/>
      <c r="H31" s="140"/>
      <c r="I31" s="31"/>
      <c r="J31" s="31"/>
      <c r="K31" s="31"/>
      <c r="L31" s="32" t="s">
        <v>2</v>
      </c>
      <c r="M31" s="32"/>
      <c r="N31" s="32"/>
      <c r="O31" s="32"/>
      <c r="P31" s="32"/>
    </row>
    <row r="32" hidden="1">
      <c r="A32" s="31" t="s">
        <v>214</v>
      </c>
      <c r="B32" s="67" t="s">
        <v>18</v>
      </c>
      <c r="C32" s="67"/>
      <c r="D32" s="67"/>
      <c r="E32" s="67" t="s">
        <v>49</v>
      </c>
      <c r="F32" s="32"/>
      <c r="G32" s="32"/>
      <c r="H32" s="140"/>
      <c r="I32" s="31"/>
      <c r="J32" s="31"/>
      <c r="K32" s="31"/>
      <c r="L32" s="32" t="s">
        <v>2</v>
      </c>
      <c r="M32" s="32"/>
      <c r="N32" s="32"/>
      <c r="O32" s="32"/>
      <c r="P32" s="32"/>
    </row>
    <row r="33" hidden="1">
      <c r="A33" s="32" t="s">
        <v>219</v>
      </c>
      <c r="B33" s="67" t="s">
        <v>20</v>
      </c>
      <c r="C33" s="67"/>
      <c r="D33" s="67"/>
      <c r="E33" s="67" t="s">
        <v>60</v>
      </c>
      <c r="F33" s="32"/>
      <c r="G33" s="32"/>
      <c r="H33" s="140"/>
      <c r="I33" s="32"/>
      <c r="J33" s="32"/>
      <c r="K33" s="32" t="s">
        <v>1421</v>
      </c>
      <c r="L33" s="32" t="s">
        <v>2</v>
      </c>
      <c r="M33" s="32"/>
      <c r="N33" s="32"/>
      <c r="O33" s="32"/>
      <c r="P33" s="32"/>
    </row>
    <row r="34" hidden="1">
      <c r="A34" s="32" t="s">
        <v>220</v>
      </c>
      <c r="B34" s="67" t="s">
        <v>20</v>
      </c>
      <c r="C34" s="67"/>
      <c r="D34" s="67"/>
      <c r="E34" s="67" t="s">
        <v>60</v>
      </c>
      <c r="F34" s="32"/>
      <c r="G34" s="32"/>
      <c r="H34" s="140"/>
      <c r="I34" s="31"/>
      <c r="J34" s="31"/>
      <c r="K34" s="31"/>
      <c r="L34" s="32" t="s">
        <v>2</v>
      </c>
      <c r="M34" s="32"/>
      <c r="N34" s="32"/>
      <c r="O34" s="32"/>
      <c r="P34" s="32"/>
    </row>
    <row r="35" hidden="1">
      <c r="A35" s="31" t="s">
        <v>254</v>
      </c>
      <c r="B35" s="67" t="s">
        <v>29</v>
      </c>
      <c r="C35" s="67"/>
      <c r="D35" s="67"/>
      <c r="E35" s="67" t="s">
        <v>123</v>
      </c>
      <c r="F35" s="32"/>
      <c r="G35" s="32"/>
      <c r="H35" s="140"/>
      <c r="I35" s="32"/>
      <c r="J35" s="32"/>
      <c r="K35" s="32" t="s">
        <v>1422</v>
      </c>
      <c r="L35" s="32" t="s">
        <v>2</v>
      </c>
      <c r="M35" s="32"/>
      <c r="N35" s="32"/>
      <c r="O35" s="32"/>
      <c r="P35" s="32"/>
    </row>
    <row r="36" hidden="1">
      <c r="A36" s="31" t="s">
        <v>241</v>
      </c>
      <c r="B36" s="67" t="s">
        <v>18</v>
      </c>
      <c r="C36" s="67"/>
      <c r="D36" s="67"/>
      <c r="E36" s="67" t="s">
        <v>93</v>
      </c>
      <c r="F36" s="32"/>
      <c r="G36" s="32"/>
      <c r="H36" s="140"/>
      <c r="I36" s="31"/>
      <c r="J36" s="31"/>
      <c r="K36" s="31"/>
      <c r="L36" s="32" t="s">
        <v>2</v>
      </c>
      <c r="M36" s="32"/>
      <c r="N36" s="32"/>
      <c r="O36" s="32"/>
      <c r="P36" s="32"/>
    </row>
    <row r="37" hidden="1">
      <c r="A37" s="31" t="s">
        <v>234</v>
      </c>
      <c r="B37" s="67" t="s">
        <v>29</v>
      </c>
      <c r="C37" s="67"/>
      <c r="D37" s="67"/>
      <c r="E37" s="67" t="s">
        <v>79</v>
      </c>
      <c r="F37" s="32"/>
      <c r="G37" s="32"/>
      <c r="H37" s="140"/>
      <c r="I37" s="32"/>
      <c r="J37" s="32"/>
      <c r="K37" s="32" t="s">
        <v>1423</v>
      </c>
      <c r="L37" s="32" t="s">
        <v>2</v>
      </c>
      <c r="M37" s="32"/>
      <c r="N37" s="32"/>
      <c r="O37" s="32"/>
      <c r="P37" s="32"/>
    </row>
    <row r="38" hidden="1">
      <c r="A38" s="31" t="s">
        <v>215</v>
      </c>
      <c r="B38" s="67" t="s">
        <v>18</v>
      </c>
      <c r="C38" s="67"/>
      <c r="D38" s="67"/>
      <c r="E38" s="67" t="s">
        <v>49</v>
      </c>
      <c r="F38" s="32"/>
      <c r="G38" s="32"/>
      <c r="H38" s="140"/>
      <c r="I38" s="31"/>
      <c r="J38" s="31"/>
      <c r="K38" s="31"/>
      <c r="L38" s="32" t="s">
        <v>2</v>
      </c>
      <c r="M38" s="32"/>
      <c r="N38" s="32"/>
      <c r="O38" s="32"/>
      <c r="P38" s="32"/>
    </row>
    <row r="39" hidden="1">
      <c r="A39" s="32" t="s">
        <v>247</v>
      </c>
      <c r="B39" s="67" t="s">
        <v>20</v>
      </c>
      <c r="C39" s="67"/>
      <c r="D39" s="67"/>
      <c r="E39" s="67" t="s">
        <v>112</v>
      </c>
      <c r="F39" s="32"/>
      <c r="G39" s="32"/>
      <c r="H39" s="140"/>
      <c r="I39" s="31"/>
      <c r="J39" s="31"/>
      <c r="K39" s="31"/>
      <c r="L39" s="32" t="s">
        <v>2</v>
      </c>
      <c r="M39" s="32"/>
      <c r="N39" s="32"/>
      <c r="O39" s="32"/>
      <c r="P39" s="32"/>
    </row>
    <row r="40" hidden="1">
      <c r="A40" s="32" t="s">
        <v>255</v>
      </c>
      <c r="B40" s="67" t="s">
        <v>29</v>
      </c>
      <c r="C40" s="67"/>
      <c r="D40" s="67"/>
      <c r="E40" s="67" t="s">
        <v>123</v>
      </c>
      <c r="F40" s="32"/>
      <c r="G40" s="32"/>
      <c r="H40" s="140"/>
      <c r="I40" s="32"/>
      <c r="J40" s="32"/>
      <c r="K40" s="32" t="s">
        <v>1424</v>
      </c>
      <c r="L40" s="32" t="s">
        <v>2</v>
      </c>
      <c r="M40" s="32"/>
      <c r="N40" s="32"/>
      <c r="O40" s="32"/>
      <c r="P40" s="32"/>
    </row>
    <row r="41" hidden="1">
      <c r="A41" s="32" t="s">
        <v>277</v>
      </c>
      <c r="B41" s="67" t="s">
        <v>29</v>
      </c>
      <c r="C41" s="67"/>
      <c r="D41" s="67"/>
      <c r="E41" s="67" t="s">
        <v>149</v>
      </c>
      <c r="F41" s="32"/>
      <c r="G41" s="32"/>
      <c r="H41" s="140"/>
      <c r="I41" s="31"/>
      <c r="J41" s="31"/>
      <c r="K41" s="31"/>
      <c r="L41" s="32" t="s">
        <v>2</v>
      </c>
      <c r="M41" s="32"/>
      <c r="N41" s="32"/>
      <c r="O41" s="32"/>
      <c r="P41" s="32"/>
    </row>
    <row r="42" hidden="1">
      <c r="A42" s="32" t="s">
        <v>243</v>
      </c>
      <c r="B42" s="67" t="s">
        <v>20</v>
      </c>
      <c r="C42" s="67"/>
      <c r="D42" s="67"/>
      <c r="E42" s="67" t="s">
        <v>96</v>
      </c>
      <c r="F42" s="32"/>
      <c r="G42" s="32"/>
      <c r="H42" s="140"/>
      <c r="I42" s="32"/>
      <c r="J42" s="32"/>
      <c r="K42" s="32" t="s">
        <v>1425</v>
      </c>
      <c r="L42" s="32" t="s">
        <v>2</v>
      </c>
      <c r="M42" s="32"/>
      <c r="N42" s="32"/>
      <c r="O42" s="32"/>
      <c r="P42" s="32"/>
    </row>
    <row r="43" hidden="1">
      <c r="A43" s="31" t="s">
        <v>270</v>
      </c>
      <c r="B43" s="67" t="s">
        <v>18</v>
      </c>
      <c r="C43" s="67"/>
      <c r="D43" s="67"/>
      <c r="E43" s="67" t="s">
        <v>271</v>
      </c>
      <c r="F43" s="111"/>
      <c r="G43" s="111"/>
      <c r="H43" s="111" t="s">
        <v>937</v>
      </c>
      <c r="I43" s="32"/>
      <c r="J43" s="32"/>
      <c r="K43" s="32" t="s">
        <v>1426</v>
      </c>
      <c r="L43" s="32" t="s">
        <v>2</v>
      </c>
      <c r="M43" s="32"/>
      <c r="N43" s="32"/>
      <c r="O43" s="32"/>
      <c r="P43" s="32"/>
    </row>
    <row r="44" hidden="1">
      <c r="A44" s="31" t="s">
        <v>256</v>
      </c>
      <c r="B44" s="67" t="s">
        <v>29</v>
      </c>
      <c r="C44" s="67"/>
      <c r="D44" s="67"/>
      <c r="E44" s="67" t="s">
        <v>123</v>
      </c>
      <c r="F44" s="32"/>
      <c r="G44" s="32"/>
      <c r="H44" s="140"/>
      <c r="I44" s="32"/>
      <c r="J44" s="32"/>
      <c r="K44" s="32" t="s">
        <v>1427</v>
      </c>
      <c r="L44" s="32" t="s">
        <v>2</v>
      </c>
      <c r="M44" s="32"/>
      <c r="N44" s="32"/>
      <c r="O44" s="32"/>
      <c r="P44" s="32"/>
    </row>
    <row r="45" hidden="1">
      <c r="A45" s="31" t="s">
        <v>262</v>
      </c>
      <c r="B45" s="67" t="s">
        <v>20</v>
      </c>
      <c r="C45" s="67"/>
      <c r="D45" s="67"/>
      <c r="E45" s="67" t="s">
        <v>127</v>
      </c>
      <c r="F45" s="32"/>
      <c r="G45" s="32"/>
      <c r="H45" s="140"/>
      <c r="I45" s="31"/>
      <c r="J45" s="31"/>
      <c r="K45" s="31"/>
      <c r="L45" s="32" t="s">
        <v>2</v>
      </c>
      <c r="M45" s="32"/>
      <c r="N45" s="32"/>
      <c r="O45" s="32"/>
      <c r="P45" s="32"/>
    </row>
    <row r="46" hidden="1">
      <c r="A46" s="31" t="s">
        <v>257</v>
      </c>
      <c r="B46" s="67" t="s">
        <v>29</v>
      </c>
      <c r="C46" s="67"/>
      <c r="D46" s="67"/>
      <c r="E46" s="67" t="s">
        <v>123</v>
      </c>
      <c r="F46" s="32"/>
      <c r="G46" s="32"/>
      <c r="H46" s="140"/>
      <c r="I46" s="31"/>
      <c r="J46" s="31"/>
      <c r="K46" s="31"/>
      <c r="L46" s="32" t="s">
        <v>2</v>
      </c>
      <c r="M46" s="32"/>
      <c r="N46" s="32"/>
      <c r="O46" s="32"/>
      <c r="P46" s="32"/>
    </row>
    <row r="47" hidden="1">
      <c r="A47" s="31" t="s">
        <v>227</v>
      </c>
      <c r="B47" s="67" t="s">
        <v>26</v>
      </c>
      <c r="C47" s="67"/>
      <c r="D47" s="67"/>
      <c r="E47" s="67" t="s">
        <v>74</v>
      </c>
      <c r="F47" s="32"/>
      <c r="G47" s="32"/>
      <c r="H47" s="140"/>
      <c r="I47" s="31"/>
      <c r="J47" s="31"/>
      <c r="K47" s="31"/>
      <c r="L47" s="32" t="s">
        <v>2</v>
      </c>
      <c r="M47" s="32"/>
      <c r="N47" s="32"/>
      <c r="O47" s="32"/>
      <c r="P47" s="32"/>
    </row>
    <row r="48" hidden="1">
      <c r="A48" s="31" t="s">
        <v>276</v>
      </c>
      <c r="B48" s="67" t="s">
        <v>29</v>
      </c>
      <c r="C48" s="67"/>
      <c r="D48" s="67"/>
      <c r="E48" s="67" t="s">
        <v>148</v>
      </c>
      <c r="F48" s="32"/>
      <c r="G48" s="32"/>
      <c r="H48" s="140"/>
      <c r="I48" s="32"/>
      <c r="J48" s="32"/>
      <c r="K48" s="32" t="s">
        <v>1428</v>
      </c>
      <c r="L48" s="32" t="s">
        <v>2</v>
      </c>
      <c r="M48" s="32"/>
      <c r="N48" s="32"/>
      <c r="O48" s="32"/>
      <c r="P48" s="32"/>
    </row>
    <row r="49" hidden="1">
      <c r="A49" s="31" t="s">
        <v>258</v>
      </c>
      <c r="B49" s="67" t="s">
        <v>29</v>
      </c>
      <c r="C49" s="67"/>
      <c r="D49" s="67"/>
      <c r="E49" s="67" t="s">
        <v>123</v>
      </c>
      <c r="F49" s="32"/>
      <c r="G49" s="32"/>
      <c r="H49" s="140"/>
      <c r="I49" s="32"/>
      <c r="J49" s="32"/>
      <c r="K49" s="32" t="s">
        <v>1429</v>
      </c>
      <c r="L49" s="32" t="s">
        <v>2</v>
      </c>
      <c r="M49" s="32"/>
      <c r="N49" s="32"/>
      <c r="O49" s="32"/>
      <c r="P49" s="32"/>
    </row>
    <row r="50" hidden="1">
      <c r="A50" s="31" t="s">
        <v>239</v>
      </c>
      <c r="B50" s="67" t="s">
        <v>18</v>
      </c>
      <c r="C50" s="67"/>
      <c r="D50" s="67"/>
      <c r="E50" s="67" t="s">
        <v>88</v>
      </c>
      <c r="F50" s="32"/>
      <c r="G50" s="32"/>
      <c r="H50" s="140"/>
      <c r="I50" s="32"/>
      <c r="J50" s="32"/>
      <c r="K50" s="32" t="s">
        <v>1430</v>
      </c>
      <c r="L50" s="32" t="s">
        <v>2</v>
      </c>
      <c r="M50" s="32"/>
      <c r="N50" s="32"/>
      <c r="O50" s="32"/>
      <c r="P50" s="32"/>
    </row>
    <row r="51" hidden="1">
      <c r="A51" s="32" t="s">
        <v>245</v>
      </c>
      <c r="B51" s="67" t="s">
        <v>29</v>
      </c>
      <c r="C51" s="67"/>
      <c r="D51" s="67"/>
      <c r="E51" s="67" t="s">
        <v>103</v>
      </c>
      <c r="F51" s="32"/>
      <c r="G51" s="32"/>
      <c r="H51" s="140"/>
      <c r="I51" s="32"/>
      <c r="J51" s="32"/>
      <c r="K51" s="32" t="s">
        <v>1431</v>
      </c>
      <c r="L51" s="32" t="s">
        <v>2</v>
      </c>
      <c r="M51" s="32"/>
      <c r="N51" s="32"/>
      <c r="O51" s="32"/>
      <c r="P51" s="32"/>
    </row>
    <row r="52" hidden="1">
      <c r="A52" s="32" t="s">
        <v>235</v>
      </c>
      <c r="B52" s="67" t="s">
        <v>29</v>
      </c>
      <c r="C52" s="67"/>
      <c r="D52" s="67"/>
      <c r="E52" s="67" t="s">
        <v>79</v>
      </c>
      <c r="F52" s="32"/>
      <c r="G52" s="32"/>
      <c r="H52" s="140"/>
      <c r="I52" s="31"/>
      <c r="J52" s="31"/>
      <c r="K52" s="31"/>
      <c r="L52" s="32" t="s">
        <v>2</v>
      </c>
      <c r="M52" s="32"/>
      <c r="N52" s="32"/>
      <c r="O52" s="32"/>
      <c r="P52" s="32"/>
    </row>
    <row r="53" hidden="1">
      <c r="A53" s="32" t="s">
        <v>265</v>
      </c>
      <c r="B53" s="67" t="s">
        <v>29</v>
      </c>
      <c r="C53" s="67"/>
      <c r="D53" s="67"/>
      <c r="E53" s="67" t="s">
        <v>131</v>
      </c>
      <c r="F53" s="32"/>
      <c r="G53" s="32"/>
      <c r="H53" s="140"/>
      <c r="I53" s="32"/>
      <c r="J53" s="32"/>
      <c r="K53" s="32" t="s">
        <v>1432</v>
      </c>
      <c r="L53" s="32" t="s">
        <v>2</v>
      </c>
      <c r="M53" s="32"/>
      <c r="N53" s="32"/>
      <c r="O53" s="32"/>
      <c r="P53" s="32"/>
    </row>
    <row r="54" hidden="1">
      <c r="A54" s="32" t="s">
        <v>250</v>
      </c>
      <c r="B54" s="43" t="s">
        <v>26</v>
      </c>
      <c r="C54" s="41"/>
      <c r="D54" s="41"/>
      <c r="E54" s="41" t="s">
        <v>117</v>
      </c>
      <c r="F54" s="32"/>
      <c r="G54" s="32"/>
      <c r="H54" s="140"/>
      <c r="I54" s="31"/>
      <c r="J54" s="31"/>
      <c r="K54" s="31"/>
      <c r="L54" s="32" t="s">
        <v>2</v>
      </c>
      <c r="M54" s="32"/>
      <c r="N54" s="32"/>
      <c r="O54" s="32"/>
      <c r="P54" s="32"/>
    </row>
    <row r="55" hidden="1">
      <c r="A55" s="31" t="s">
        <v>218</v>
      </c>
      <c r="B55" s="67" t="s">
        <v>29</v>
      </c>
      <c r="C55" s="67"/>
      <c r="D55" s="67"/>
      <c r="E55" s="67" t="s">
        <v>57</v>
      </c>
      <c r="F55" s="32"/>
      <c r="G55" s="32"/>
      <c r="H55" s="140"/>
      <c r="I55" s="31"/>
      <c r="J55" s="31"/>
      <c r="K55" s="31"/>
      <c r="L55" s="32" t="s">
        <v>2</v>
      </c>
      <c r="M55" s="32"/>
      <c r="N55" s="32"/>
      <c r="O55" s="32"/>
      <c r="P55" s="32"/>
    </row>
    <row r="56" hidden="1">
      <c r="A56" s="32" t="s">
        <v>240</v>
      </c>
      <c r="B56" s="67" t="s">
        <v>18</v>
      </c>
      <c r="C56" s="67"/>
      <c r="D56" s="67"/>
      <c r="E56" s="67" t="s">
        <v>88</v>
      </c>
      <c r="F56" s="32"/>
      <c r="G56" s="32"/>
      <c r="H56" s="140"/>
      <c r="I56" s="32"/>
      <c r="J56" s="32"/>
      <c r="K56" s="32" t="s">
        <v>1433</v>
      </c>
      <c r="L56" s="32" t="s">
        <v>2</v>
      </c>
      <c r="M56" s="32"/>
      <c r="N56" s="32"/>
      <c r="O56" s="32"/>
      <c r="P56" s="32"/>
    </row>
    <row r="57" hidden="1">
      <c r="A57" s="32" t="s">
        <v>203</v>
      </c>
      <c r="B57" s="67" t="s">
        <v>29</v>
      </c>
      <c r="C57" s="67"/>
      <c r="D57" s="67"/>
      <c r="E57" s="67" t="s">
        <v>33</v>
      </c>
      <c r="F57" s="32"/>
      <c r="G57" s="32"/>
      <c r="H57" s="140"/>
      <c r="I57" s="31"/>
      <c r="J57" s="31"/>
      <c r="K57" s="31"/>
      <c r="L57" s="32" t="s">
        <v>2</v>
      </c>
      <c r="M57" s="32"/>
      <c r="N57" s="32"/>
      <c r="O57" s="32"/>
      <c r="P57" s="32"/>
    </row>
    <row r="58" hidden="1">
      <c r="A58" s="32" t="s">
        <v>246</v>
      </c>
      <c r="B58" s="67" t="s">
        <v>29</v>
      </c>
      <c r="C58" s="67"/>
      <c r="D58" s="67"/>
      <c r="E58" s="67" t="s">
        <v>103</v>
      </c>
      <c r="F58" s="32"/>
      <c r="G58" s="32"/>
      <c r="H58" s="140"/>
      <c r="I58" s="32"/>
      <c r="J58" s="32"/>
      <c r="K58" s="32" t="s">
        <v>1434</v>
      </c>
      <c r="L58" s="32" t="s">
        <v>2</v>
      </c>
      <c r="M58" s="32"/>
      <c r="N58" s="32"/>
      <c r="O58" s="32"/>
      <c r="P58" s="32"/>
    </row>
    <row r="59" hidden="1">
      <c r="A59" s="32" t="s">
        <v>205</v>
      </c>
      <c r="B59" s="67" t="s">
        <v>20</v>
      </c>
      <c r="C59" s="67"/>
      <c r="D59" s="67"/>
      <c r="E59" s="67" t="s">
        <v>38</v>
      </c>
      <c r="F59" s="32"/>
      <c r="G59" s="32"/>
      <c r="H59" s="140"/>
      <c r="I59" s="31"/>
      <c r="J59" s="31"/>
      <c r="K59" s="31"/>
      <c r="L59" s="32" t="s">
        <v>2</v>
      </c>
      <c r="M59" s="32"/>
      <c r="N59" s="32"/>
      <c r="O59" s="32"/>
      <c r="P59" s="32"/>
    </row>
    <row r="60" hidden="1">
      <c r="A60" s="31" t="s">
        <v>207</v>
      </c>
      <c r="B60" s="67" t="s">
        <v>18</v>
      </c>
      <c r="C60" s="67"/>
      <c r="D60" s="67"/>
      <c r="E60" s="67" t="s">
        <v>43</v>
      </c>
      <c r="F60" s="32"/>
      <c r="G60" s="32"/>
      <c r="H60" s="140"/>
      <c r="I60" s="31"/>
      <c r="J60" s="31"/>
      <c r="K60" s="31"/>
      <c r="L60" s="32" t="s">
        <v>2</v>
      </c>
      <c r="M60" s="32"/>
      <c r="N60" s="32"/>
      <c r="O60" s="32"/>
      <c r="P60" s="32"/>
    </row>
    <row r="61" hidden="1">
      <c r="A61" s="31" t="s">
        <v>268</v>
      </c>
      <c r="B61" s="43" t="s">
        <v>26</v>
      </c>
      <c r="C61" s="67"/>
      <c r="D61" s="67"/>
      <c r="E61" s="67" t="s">
        <v>137</v>
      </c>
      <c r="F61" s="32"/>
      <c r="G61" s="32"/>
      <c r="H61" s="140"/>
      <c r="I61" s="31"/>
      <c r="J61" s="31"/>
      <c r="K61" s="31"/>
      <c r="L61" s="32" t="s">
        <v>2</v>
      </c>
      <c r="M61" s="32"/>
      <c r="N61" s="32"/>
      <c r="O61" s="32"/>
      <c r="P61" s="32"/>
    </row>
    <row r="62" hidden="1">
      <c r="A62" s="32" t="s">
        <v>275</v>
      </c>
      <c r="B62" s="67" t="s">
        <v>20</v>
      </c>
      <c r="C62" s="67"/>
      <c r="D62" s="67"/>
      <c r="E62" s="67" t="s">
        <v>142</v>
      </c>
      <c r="F62" s="32"/>
      <c r="G62" s="32"/>
      <c r="H62" s="140"/>
      <c r="I62" s="31"/>
      <c r="J62" s="31"/>
      <c r="K62" s="31"/>
      <c r="L62" s="32" t="s">
        <v>2</v>
      </c>
      <c r="M62" s="32"/>
      <c r="N62" s="32"/>
      <c r="O62" s="32"/>
      <c r="P62" s="32"/>
    </row>
    <row r="63" hidden="1">
      <c r="A63" s="31" t="s">
        <v>251</v>
      </c>
      <c r="B63" s="43" t="s">
        <v>26</v>
      </c>
      <c r="C63" s="41"/>
      <c r="D63" s="41"/>
      <c r="E63" s="41" t="s">
        <v>117</v>
      </c>
      <c r="F63" s="32"/>
      <c r="G63" s="32"/>
      <c r="H63" s="140"/>
      <c r="I63" s="32"/>
      <c r="J63" s="32"/>
      <c r="K63" s="32" t="s">
        <v>1435</v>
      </c>
      <c r="L63" s="32" t="s">
        <v>2</v>
      </c>
      <c r="M63" s="32"/>
      <c r="N63" s="32"/>
      <c r="O63" s="32"/>
      <c r="P63" s="32"/>
    </row>
    <row r="64" hidden="1">
      <c r="A64" s="32" t="s">
        <v>195</v>
      </c>
      <c r="B64" s="67" t="s">
        <v>16</v>
      </c>
      <c r="C64" s="185"/>
      <c r="D64" s="32"/>
      <c r="E64" s="67" t="s">
        <v>15</v>
      </c>
      <c r="F64" s="185"/>
      <c r="G64" s="32"/>
      <c r="H64" s="140"/>
      <c r="I64" s="31"/>
      <c r="J64" s="31"/>
      <c r="K64" s="31"/>
      <c r="L64" s="32" t="s">
        <v>2</v>
      </c>
      <c r="M64" s="32"/>
      <c r="N64" s="32"/>
      <c r="O64" s="32"/>
      <c r="P64" s="32"/>
    </row>
    <row r="65" hidden="1">
      <c r="A65" s="31" t="s">
        <v>210</v>
      </c>
      <c r="B65" s="67" t="s">
        <v>29</v>
      </c>
      <c r="C65" s="67"/>
      <c r="D65" s="67"/>
      <c r="E65" s="67" t="s">
        <v>46</v>
      </c>
      <c r="F65" s="32"/>
      <c r="G65" s="32"/>
      <c r="H65" s="140"/>
      <c r="I65" s="32"/>
      <c r="J65" s="32"/>
      <c r="K65" s="32" t="s">
        <v>1436</v>
      </c>
      <c r="L65" s="32" t="s">
        <v>2</v>
      </c>
      <c r="M65" s="32"/>
      <c r="N65" s="32"/>
      <c r="O65" s="32"/>
      <c r="P65" s="32"/>
    </row>
    <row r="66" hidden="1">
      <c r="A66" s="32" t="s">
        <v>197</v>
      </c>
      <c r="B66" s="67" t="s">
        <v>20</v>
      </c>
      <c r="C66" s="67"/>
      <c r="D66" s="32"/>
      <c r="E66" s="67" t="s">
        <v>19</v>
      </c>
      <c r="F66" s="32"/>
      <c r="G66" s="32"/>
      <c r="H66" s="140"/>
      <c r="I66" s="31"/>
      <c r="J66" s="31"/>
      <c r="K66" s="31"/>
      <c r="L66" s="32" t="s">
        <v>2</v>
      </c>
      <c r="M66" s="32"/>
      <c r="N66" s="32"/>
      <c r="O66" s="32"/>
      <c r="P66" s="32"/>
    </row>
    <row r="67" hidden="1">
      <c r="A67" s="32" t="s">
        <v>208</v>
      </c>
      <c r="B67" s="67" t="s">
        <v>18</v>
      </c>
      <c r="C67" s="67"/>
      <c r="D67" s="67"/>
      <c r="E67" s="67" t="s">
        <v>43</v>
      </c>
      <c r="F67" s="32"/>
      <c r="G67" s="32"/>
      <c r="H67" s="140"/>
      <c r="I67" s="31"/>
      <c r="J67" s="31"/>
      <c r="K67" s="31"/>
      <c r="L67" s="32" t="s">
        <v>2</v>
      </c>
      <c r="M67" s="32"/>
      <c r="N67" s="32"/>
      <c r="O67" s="32"/>
      <c r="P67" s="32"/>
    </row>
    <row r="68" hidden="1">
      <c r="A68" s="31" t="s">
        <v>273</v>
      </c>
      <c r="B68" s="67" t="s">
        <v>18</v>
      </c>
      <c r="C68" s="67"/>
      <c r="D68" s="67"/>
      <c r="E68" s="67" t="s">
        <v>271</v>
      </c>
      <c r="F68" s="32"/>
      <c r="G68" s="32"/>
      <c r="H68" s="32" t="s">
        <v>1437</v>
      </c>
      <c r="I68" s="32"/>
      <c r="J68" s="32"/>
      <c r="K68" s="32" t="s">
        <v>1438</v>
      </c>
      <c r="L68" s="32" t="s">
        <v>2</v>
      </c>
      <c r="M68" s="32"/>
      <c r="N68" s="32"/>
      <c r="O68" s="32"/>
      <c r="P68" s="32"/>
    </row>
    <row r="69" hidden="1">
      <c r="A69" s="32" t="s">
        <v>237</v>
      </c>
      <c r="B69" s="67" t="s">
        <v>29</v>
      </c>
      <c r="C69" s="67"/>
      <c r="D69" s="67"/>
      <c r="E69" s="67" t="s">
        <v>83</v>
      </c>
      <c r="F69" s="32"/>
      <c r="G69" s="32"/>
      <c r="H69" s="140"/>
      <c r="I69" s="31"/>
      <c r="J69" s="31"/>
      <c r="K69" s="31"/>
      <c r="L69" s="32" t="s">
        <v>2</v>
      </c>
      <c r="M69" s="32"/>
      <c r="N69" s="32"/>
      <c r="O69" s="32"/>
      <c r="P69" s="32"/>
    </row>
    <row r="70" hidden="1">
      <c r="A70" s="31" t="s">
        <v>200</v>
      </c>
      <c r="B70" s="67" t="s">
        <v>20</v>
      </c>
      <c r="C70" s="43"/>
      <c r="D70" s="43"/>
      <c r="E70" s="43" t="s">
        <v>30</v>
      </c>
      <c r="F70" s="32"/>
      <c r="G70" s="32"/>
      <c r="H70" s="140"/>
      <c r="I70" s="32"/>
      <c r="J70" s="32"/>
      <c r="K70" s="32" t="s">
        <v>1439</v>
      </c>
      <c r="L70" s="32" t="s">
        <v>2</v>
      </c>
      <c r="M70" s="32"/>
      <c r="N70" s="32"/>
      <c r="O70" s="32"/>
      <c r="P70" s="32"/>
    </row>
    <row r="71" hidden="1">
      <c r="A71" s="32" t="s">
        <v>248</v>
      </c>
      <c r="B71" s="67" t="s">
        <v>20</v>
      </c>
      <c r="C71" s="67"/>
      <c r="D71" s="67"/>
      <c r="E71" s="67" t="s">
        <v>114</v>
      </c>
      <c r="F71" s="32"/>
      <c r="G71" s="32"/>
      <c r="H71" s="140"/>
      <c r="I71" s="31"/>
      <c r="J71" s="31"/>
      <c r="K71" s="31"/>
      <c r="L71" s="32" t="s">
        <v>2</v>
      </c>
      <c r="M71" s="32"/>
      <c r="N71" s="32"/>
      <c r="O71" s="32"/>
      <c r="P71" s="32"/>
    </row>
    <row r="72" hidden="1">
      <c r="A72" s="31" t="s">
        <v>198</v>
      </c>
      <c r="B72" s="67" t="s">
        <v>29</v>
      </c>
      <c r="C72" s="67"/>
      <c r="D72" s="67"/>
      <c r="E72" s="67" t="s">
        <v>28</v>
      </c>
      <c r="F72" s="32"/>
      <c r="G72" s="32"/>
      <c r="H72" s="140"/>
      <c r="I72" s="31"/>
      <c r="J72" s="31"/>
      <c r="K72" s="31"/>
      <c r="L72" s="32" t="s">
        <v>2</v>
      </c>
      <c r="M72" s="32"/>
      <c r="N72" s="32"/>
      <c r="O72" s="32"/>
      <c r="P72" s="32"/>
    </row>
    <row r="73" hidden="1">
      <c r="A73" s="31" t="s">
        <v>202</v>
      </c>
      <c r="B73" s="67" t="s">
        <v>26</v>
      </c>
      <c r="C73" s="67"/>
      <c r="D73" s="67"/>
      <c r="E73" s="67" t="s">
        <v>32</v>
      </c>
      <c r="F73" s="32"/>
      <c r="G73" s="32"/>
      <c r="H73" s="140"/>
      <c r="I73" s="32"/>
      <c r="J73" s="32"/>
      <c r="K73" s="32" t="s">
        <v>1440</v>
      </c>
      <c r="L73" s="32" t="s">
        <v>2</v>
      </c>
      <c r="M73" s="32"/>
      <c r="N73" s="32"/>
      <c r="O73" s="32"/>
      <c r="P73" s="32"/>
    </row>
    <row r="74" hidden="1">
      <c r="A74" s="31" t="s">
        <v>263</v>
      </c>
      <c r="B74" s="67" t="s">
        <v>26</v>
      </c>
      <c r="C74" s="67"/>
      <c r="D74" s="67"/>
      <c r="E74" s="67" t="s">
        <v>129</v>
      </c>
      <c r="F74" s="32"/>
      <c r="G74" s="32"/>
      <c r="H74" s="140"/>
      <c r="I74" s="32"/>
      <c r="J74" s="32"/>
      <c r="K74" s="32" t="s">
        <v>1441</v>
      </c>
      <c r="L74" s="32" t="s">
        <v>2</v>
      </c>
      <c r="M74" s="32"/>
      <c r="N74" s="32"/>
      <c r="O74" s="32"/>
      <c r="P74" s="32"/>
    </row>
    <row r="75" hidden="1">
      <c r="A75" s="32" t="s">
        <v>201</v>
      </c>
      <c r="B75" s="67" t="s">
        <v>20</v>
      </c>
      <c r="C75" s="43"/>
      <c r="D75" s="43"/>
      <c r="E75" s="43" t="s">
        <v>30</v>
      </c>
      <c r="F75" s="32"/>
      <c r="G75" s="32"/>
      <c r="H75" s="140"/>
      <c r="I75" s="31"/>
      <c r="J75" s="31"/>
      <c r="K75" s="31"/>
      <c r="L75" s="32" t="s">
        <v>2</v>
      </c>
      <c r="M75" s="32"/>
      <c r="N75" s="32"/>
      <c r="O75" s="32"/>
      <c r="P75" s="32"/>
    </row>
    <row r="76" hidden="1">
      <c r="A76" s="31" t="s">
        <v>259</v>
      </c>
      <c r="B76" s="67" t="s">
        <v>29</v>
      </c>
      <c r="C76" s="67"/>
      <c r="D76" s="67"/>
      <c r="E76" s="67" t="s">
        <v>123</v>
      </c>
      <c r="F76" s="32"/>
      <c r="G76" s="32"/>
      <c r="H76" s="140"/>
      <c r="I76" s="32"/>
      <c r="J76" s="32"/>
      <c r="K76" s="32" t="s">
        <v>1414</v>
      </c>
      <c r="L76" s="32" t="s">
        <v>2</v>
      </c>
      <c r="M76" s="32"/>
      <c r="N76" s="32"/>
      <c r="O76" s="32"/>
      <c r="P76" s="32"/>
    </row>
    <row r="77" hidden="1">
      <c r="A77" s="31" t="s">
        <v>260</v>
      </c>
      <c r="B77" s="67" t="s">
        <v>29</v>
      </c>
      <c r="C77" s="67"/>
      <c r="D77" s="67"/>
      <c r="E77" s="67" t="s">
        <v>123</v>
      </c>
      <c r="F77" s="32"/>
      <c r="G77" s="32"/>
      <c r="H77" s="140"/>
      <c r="I77" s="32"/>
      <c r="J77" s="32"/>
      <c r="K77" s="32" t="s">
        <v>1442</v>
      </c>
      <c r="L77" s="32" t="s">
        <v>2</v>
      </c>
      <c r="M77" s="32"/>
      <c r="N77" s="32"/>
      <c r="O77" s="32"/>
      <c r="P77" s="32"/>
    </row>
    <row r="78" hidden="1">
      <c r="A78" s="31" t="s">
        <v>236</v>
      </c>
      <c r="B78" s="67" t="s">
        <v>29</v>
      </c>
      <c r="C78" s="67"/>
      <c r="D78" s="67"/>
      <c r="E78" s="67" t="s">
        <v>79</v>
      </c>
      <c r="F78" s="32"/>
      <c r="G78" s="32"/>
      <c r="H78" s="140"/>
      <c r="I78" s="31"/>
      <c r="J78" s="31"/>
      <c r="K78" s="31" t="s">
        <v>1443</v>
      </c>
      <c r="L78" s="32" t="s">
        <v>2</v>
      </c>
      <c r="M78" s="32"/>
      <c r="N78" s="32"/>
      <c r="O78" s="32"/>
      <c r="P78" s="32"/>
    </row>
    <row r="79" hidden="1">
      <c r="A79" s="31" t="s">
        <v>204</v>
      </c>
      <c r="B79" s="67" t="s">
        <v>18</v>
      </c>
      <c r="C79" s="67"/>
      <c r="D79" s="67"/>
      <c r="E79" s="67" t="s">
        <v>35</v>
      </c>
      <c r="F79" s="32"/>
      <c r="G79" s="32"/>
      <c r="H79" s="140"/>
      <c r="I79" s="31"/>
      <c r="J79" s="31"/>
      <c r="K79" s="31"/>
      <c r="L79" s="32" t="s">
        <v>2</v>
      </c>
      <c r="M79" s="32"/>
      <c r="N79" s="32"/>
      <c r="O79" s="32"/>
      <c r="P79" s="32"/>
    </row>
    <row r="80" hidden="1">
      <c r="A80" s="32" t="s">
        <v>209</v>
      </c>
      <c r="B80" s="67" t="s">
        <v>26</v>
      </c>
      <c r="C80" s="67"/>
      <c r="D80" s="67"/>
      <c r="E80" s="67" t="s">
        <v>44</v>
      </c>
      <c r="F80" s="32"/>
      <c r="G80" s="32"/>
      <c r="H80" s="140"/>
      <c r="I80" s="31"/>
      <c r="J80" s="31"/>
      <c r="K80" s="31"/>
      <c r="L80" s="32" t="s">
        <v>2</v>
      </c>
      <c r="M80" s="32"/>
      <c r="N80" s="32"/>
      <c r="O80" s="32"/>
      <c r="P80" s="32"/>
    </row>
    <row r="81" hidden="1">
      <c r="A81" s="31" t="s">
        <v>228</v>
      </c>
      <c r="B81" s="67" t="s">
        <v>26</v>
      </c>
      <c r="C81" s="67"/>
      <c r="D81" s="67"/>
      <c r="E81" s="67" t="s">
        <v>74</v>
      </c>
      <c r="F81" s="32"/>
      <c r="G81" s="32"/>
      <c r="H81" s="140"/>
      <c r="I81" s="32"/>
      <c r="J81" s="32"/>
      <c r="K81" s="32" t="s">
        <v>1444</v>
      </c>
      <c r="L81" s="32" t="s">
        <v>2</v>
      </c>
      <c r="M81" s="32"/>
      <c r="N81" s="32"/>
      <c r="O81" s="32"/>
      <c r="P81" s="32"/>
    </row>
    <row r="82" hidden="1">
      <c r="A82" s="31" t="s">
        <v>221</v>
      </c>
      <c r="B82" s="67" t="s">
        <v>18</v>
      </c>
      <c r="C82" s="67"/>
      <c r="D82" s="67"/>
      <c r="E82" s="67" t="s">
        <v>61</v>
      </c>
      <c r="F82" s="32"/>
      <c r="G82" s="32"/>
      <c r="H82" s="140"/>
      <c r="I82" s="31"/>
      <c r="J82" s="31"/>
      <c r="K82" s="31"/>
      <c r="L82" s="32" t="s">
        <v>2</v>
      </c>
      <c r="M82" s="32"/>
      <c r="N82" s="32"/>
      <c r="O82" s="32"/>
      <c r="P82" s="32"/>
    </row>
    <row r="83">
      <c r="A83" s="203">
        <v>45660.0</v>
      </c>
      <c r="B83" s="67" t="s">
        <v>18</v>
      </c>
      <c r="C83" s="219" t="str">
        <f>IFERROR(__xludf.DUMMYFUNCTION("UNIQUE(B83:B1332)"),"North America")</f>
        <v>North America</v>
      </c>
      <c r="D83" s="32">
        <f t="shared" ref="D83:D84" si="3">COUNTIF(B:B, C83)</f>
        <v>254</v>
      </c>
      <c r="E83" s="140" t="s">
        <v>35</v>
      </c>
      <c r="F83" s="185" t="str">
        <f>IFERROR(__xludf.DUMMYFUNCTION("UNIQUE(E83:E1332)"),"Canada")</f>
        <v>Canada</v>
      </c>
      <c r="G83" s="32">
        <f t="shared" ref="G83:G98" si="4">COUNTIF(E:E, F83)</f>
        <v>18</v>
      </c>
      <c r="H83" s="140"/>
      <c r="I83" s="185" t="str">
        <f>IFERROR(__xludf.DUMMYFUNCTION("UNIQUE(H83:H1332)"),"")</f>
        <v/>
      </c>
      <c r="J83" s="32">
        <f t="shared" ref="J83:J91" si="5">COUNTIF(H:H, I83)</f>
        <v>0</v>
      </c>
      <c r="K83" s="84" t="s">
        <v>1445</v>
      </c>
      <c r="L83" s="32" t="s">
        <v>1446</v>
      </c>
      <c r="M83" s="185" t="str">
        <f>IFERROR(__xludf.DUMMYFUNCTION("UNIQUE(L83:L1332)"),"company")</f>
        <v>company</v>
      </c>
      <c r="N83" s="32">
        <f t="shared" ref="N83:N84" si="6">COUNTIF(L:L, M83)</f>
        <v>193</v>
      </c>
      <c r="O83" s="32">
        <v>2.0</v>
      </c>
      <c r="P83" s="39"/>
    </row>
    <row r="84">
      <c r="A84" s="32" t="s">
        <v>390</v>
      </c>
      <c r="B84" s="67" t="s">
        <v>18</v>
      </c>
      <c r="C84" s="67" t="str">
        <f>IFERROR(__xludf.DUMMYFUNCTION("""COMPUTED_VALUE"""),"Europe")</f>
        <v>Europe</v>
      </c>
      <c r="D84" s="32">
        <f t="shared" si="3"/>
        <v>150</v>
      </c>
      <c r="E84" s="67" t="s">
        <v>271</v>
      </c>
      <c r="F84" s="220" t="str">
        <f>IFERROR(__xludf.DUMMYFUNCTION("""COMPUTED_VALUE"""),"United States")</f>
        <v>United States</v>
      </c>
      <c r="G84" s="32">
        <f t="shared" si="4"/>
        <v>215</v>
      </c>
      <c r="H84" s="92" t="s">
        <v>1447</v>
      </c>
      <c r="I84" s="92" t="str">
        <f>IFERROR(__xludf.DUMMYFUNCTION("""COMPUTED_VALUE"""),"Remote")</f>
        <v>Remote</v>
      </c>
      <c r="J84" s="32">
        <f t="shared" si="5"/>
        <v>53</v>
      </c>
      <c r="K84" s="92"/>
      <c r="L84" s="32" t="s">
        <v>1446</v>
      </c>
      <c r="M84" s="32" t="str">
        <f>IFERROR(__xludf.DUMMYFUNCTION("""COMPUTED_VALUE"""),"conference")</f>
        <v>conference</v>
      </c>
      <c r="N84" s="32">
        <f t="shared" si="6"/>
        <v>84</v>
      </c>
      <c r="O84" s="32">
        <v>1.0</v>
      </c>
      <c r="P84" s="39"/>
    </row>
    <row r="85">
      <c r="A85" s="32" t="s">
        <v>300</v>
      </c>
      <c r="B85" s="92" t="s">
        <v>26</v>
      </c>
      <c r="C85" s="140" t="str">
        <f>IFERROR(__xludf.DUMMYFUNCTION("""COMPUTED_VALUE"""),"Oceania")</f>
        <v>Oceania</v>
      </c>
      <c r="D85" s="140"/>
      <c r="E85" s="140" t="s">
        <v>56</v>
      </c>
      <c r="F85" s="140" t="str">
        <f>IFERROR(__xludf.DUMMYFUNCTION("""COMPUTED_VALUE"""),"Germany")</f>
        <v>Germany</v>
      </c>
      <c r="G85" s="32">
        <f t="shared" si="4"/>
        <v>42</v>
      </c>
      <c r="H85" s="140"/>
      <c r="I85" s="84" t="str">
        <f>IFERROR(__xludf.DUMMYFUNCTION("""COMPUTED_VALUE"""),"New York")</f>
        <v>New York</v>
      </c>
      <c r="J85" s="32">
        <f t="shared" si="5"/>
        <v>21</v>
      </c>
      <c r="K85" s="84" t="s">
        <v>1448</v>
      </c>
      <c r="L85" s="32" t="s">
        <v>1446</v>
      </c>
      <c r="M85" s="32" t="str">
        <f>IFERROR(__xludf.DUMMYFUNCTION("""COMPUTED_VALUE"""),"meet-up")</f>
        <v>meet-up</v>
      </c>
      <c r="N85" s="32"/>
      <c r="O85" s="32">
        <v>2.0</v>
      </c>
      <c r="P85" s="39"/>
    </row>
    <row r="86">
      <c r="A86" s="32" t="s">
        <v>369</v>
      </c>
      <c r="B86" s="67" t="s">
        <v>18</v>
      </c>
      <c r="C86" s="67" t="str">
        <f>IFERROR(__xludf.DUMMYFUNCTION("""COMPUTED_VALUE"""),"Asia")</f>
        <v>Asia</v>
      </c>
      <c r="D86" s="67"/>
      <c r="E86" s="67" t="s">
        <v>271</v>
      </c>
      <c r="F86" s="32" t="str">
        <f>IFERROR(__xludf.DUMMYFUNCTION("""COMPUTED_VALUE"""),"Australia")</f>
        <v>Australia</v>
      </c>
      <c r="G86" s="32">
        <f t="shared" si="4"/>
        <v>8</v>
      </c>
      <c r="H86" s="32" t="s">
        <v>100</v>
      </c>
      <c r="I86" s="84" t="str">
        <f>IFERROR(__xludf.DUMMYFUNCTION("""COMPUTED_VALUE"""),"Texas")</f>
        <v>Texas</v>
      </c>
      <c r="J86" s="32">
        <f t="shared" si="5"/>
        <v>36</v>
      </c>
      <c r="K86" s="84" t="s">
        <v>100</v>
      </c>
      <c r="L86" s="32" t="s">
        <v>1446</v>
      </c>
      <c r="M86" s="32" t="str">
        <f>IFERROR(__xludf.DUMMYFUNCTION("""COMPUTED_VALUE"""),"third-place")</f>
        <v>third-place</v>
      </c>
      <c r="N86" s="32"/>
      <c r="O86" s="32">
        <v>2.0</v>
      </c>
      <c r="P86" s="39"/>
    </row>
    <row r="87">
      <c r="A87" s="32" t="s">
        <v>278</v>
      </c>
      <c r="B87" s="43" t="s">
        <v>24</v>
      </c>
      <c r="C87" s="221" t="str">
        <f>IFERROR(__xludf.DUMMYFUNCTION("""COMPUTED_VALUE"""),"South America")</f>
        <v>South America</v>
      </c>
      <c r="D87" s="32"/>
      <c r="E87" s="84" t="s">
        <v>23</v>
      </c>
      <c r="F87" s="84" t="str">
        <f>IFERROR(__xludf.DUMMYFUNCTION("""COMPUTED_VALUE"""),"Philippines")</f>
        <v>Philippines</v>
      </c>
      <c r="G87" s="32">
        <f t="shared" si="4"/>
        <v>3</v>
      </c>
      <c r="H87" s="140"/>
      <c r="I87" s="221" t="str">
        <f>IFERROR(__xludf.DUMMYFUNCTION("""COMPUTED_VALUE"""),"California")</f>
        <v>California</v>
      </c>
      <c r="J87" s="32">
        <f t="shared" si="5"/>
        <v>25</v>
      </c>
      <c r="K87" s="84" t="s">
        <v>1449</v>
      </c>
      <c r="L87" s="32" t="s">
        <v>1446</v>
      </c>
      <c r="M87" s="32"/>
      <c r="N87" s="32"/>
      <c r="O87" s="32">
        <v>2.0</v>
      </c>
      <c r="P87" s="39"/>
    </row>
    <row r="88">
      <c r="A88" s="32" t="s">
        <v>443</v>
      </c>
      <c r="B88" s="67" t="s">
        <v>18</v>
      </c>
      <c r="C88" s="67" t="str">
        <f>IFERROR(__xludf.DUMMYFUNCTION("""COMPUTED_VALUE"""),"Africa")</f>
        <v>Africa</v>
      </c>
      <c r="D88" s="67"/>
      <c r="E88" s="67" t="s">
        <v>271</v>
      </c>
      <c r="F88" s="32" t="str">
        <f>IFERROR(__xludf.DUMMYFUNCTION("""COMPUTED_VALUE"""),"China")</f>
        <v>China</v>
      </c>
      <c r="G88" s="32">
        <f t="shared" si="4"/>
        <v>1</v>
      </c>
      <c r="H88" s="32" t="s">
        <v>950</v>
      </c>
      <c r="I88" s="84" t="str">
        <f>IFERROR(__xludf.DUMMYFUNCTION("""COMPUTED_VALUE"""),"Colorado")</f>
        <v>Colorado</v>
      </c>
      <c r="J88" s="32">
        <f t="shared" si="5"/>
        <v>7</v>
      </c>
      <c r="K88" s="84" t="s">
        <v>968</v>
      </c>
      <c r="L88" s="32" t="s">
        <v>1446</v>
      </c>
      <c r="M88" s="32"/>
      <c r="N88" s="32"/>
      <c r="O88" s="32">
        <v>2.0</v>
      </c>
      <c r="P88" s="39"/>
    </row>
    <row r="89">
      <c r="A89" s="32" t="s">
        <v>319</v>
      </c>
      <c r="B89" s="67" t="s">
        <v>16</v>
      </c>
      <c r="C89" s="92"/>
      <c r="D89" s="92"/>
      <c r="E89" s="92" t="s">
        <v>115</v>
      </c>
      <c r="F89" s="84" t="str">
        <f>IFERROR(__xludf.DUMMYFUNCTION("""COMPUTED_VALUE"""),"United Kingdom")</f>
        <v>United Kingdom</v>
      </c>
      <c r="G89" s="32">
        <f t="shared" si="4"/>
        <v>20</v>
      </c>
      <c r="H89" s="140"/>
      <c r="I89" s="84" t="str">
        <f>IFERROR(__xludf.DUMMYFUNCTION("""COMPUTED_VALUE"""),"Florida")</f>
        <v>Florida</v>
      </c>
      <c r="J89" s="32">
        <f t="shared" si="5"/>
        <v>13</v>
      </c>
      <c r="K89" s="84" t="s">
        <v>1450</v>
      </c>
      <c r="L89" s="32" t="s">
        <v>1446</v>
      </c>
      <c r="M89" s="32"/>
      <c r="N89" s="32"/>
      <c r="O89" s="32">
        <v>1.0</v>
      </c>
      <c r="P89" s="39"/>
    </row>
    <row r="90">
      <c r="A90" s="31" t="s">
        <v>444</v>
      </c>
      <c r="B90" s="67" t="s">
        <v>18</v>
      </c>
      <c r="C90" s="67"/>
      <c r="D90" s="67"/>
      <c r="E90" s="67" t="s">
        <v>271</v>
      </c>
      <c r="F90" s="32" t="str">
        <f>IFERROR(__xludf.DUMMYFUNCTION("""COMPUTED_VALUE"""),"Brazil")</f>
        <v>Brazil</v>
      </c>
      <c r="G90" s="32">
        <f t="shared" si="4"/>
        <v>7</v>
      </c>
      <c r="H90" s="32" t="s">
        <v>950</v>
      </c>
      <c r="I90" s="84" t="str">
        <f>IFERROR(__xludf.DUMMYFUNCTION("""COMPUTED_VALUE"""),"Ohio")</f>
        <v>Ohio</v>
      </c>
      <c r="J90" s="32">
        <f t="shared" si="5"/>
        <v>7</v>
      </c>
      <c r="K90" s="84" t="s">
        <v>968</v>
      </c>
      <c r="L90" s="32" t="s">
        <v>1446</v>
      </c>
      <c r="M90" s="32"/>
      <c r="N90" s="32"/>
      <c r="O90" s="32">
        <v>3.0</v>
      </c>
      <c r="P90" s="39"/>
    </row>
    <row r="91">
      <c r="A91" s="31" t="s">
        <v>391</v>
      </c>
      <c r="B91" s="67" t="s">
        <v>18</v>
      </c>
      <c r="C91" s="67"/>
      <c r="D91" s="67"/>
      <c r="E91" s="67" t="s">
        <v>271</v>
      </c>
      <c r="F91" s="140" t="str">
        <f>IFERROR(__xludf.DUMMYFUNCTION("""COMPUTED_VALUE"""),"India")</f>
        <v>India</v>
      </c>
      <c r="G91" s="32">
        <f t="shared" si="4"/>
        <v>5</v>
      </c>
      <c r="H91" s="92" t="s">
        <v>1447</v>
      </c>
      <c r="I91" s="92" t="str">
        <f>IFERROR(__xludf.DUMMYFUNCTION("""COMPUTED_VALUE"""),"Illinois")</f>
        <v>Illinois</v>
      </c>
      <c r="J91" s="32">
        <f t="shared" si="5"/>
        <v>3</v>
      </c>
      <c r="K91" s="92"/>
      <c r="L91" s="32" t="s">
        <v>1446</v>
      </c>
      <c r="M91" s="32"/>
      <c r="N91" s="32"/>
      <c r="O91" s="32">
        <v>1.0</v>
      </c>
      <c r="P91" s="39"/>
    </row>
    <row r="92">
      <c r="A92" s="31" t="s">
        <v>289</v>
      </c>
      <c r="B92" s="92" t="s">
        <v>16</v>
      </c>
      <c r="C92" s="84"/>
      <c r="D92" s="84"/>
      <c r="E92" s="84" t="s">
        <v>37</v>
      </c>
      <c r="F92" s="84" t="str">
        <f>IFERROR(__xludf.DUMMYFUNCTION("""COMPUTED_VALUE"""),"Singapore")</f>
        <v>Singapore</v>
      </c>
      <c r="G92" s="32">
        <f t="shared" si="4"/>
        <v>5</v>
      </c>
      <c r="H92" s="140"/>
      <c r="I92" s="84" t="str">
        <f>IFERROR(__xludf.DUMMYFUNCTION("""COMPUTED_VALUE"""),"Tennessee")</f>
        <v>Tennessee</v>
      </c>
      <c r="J92" s="222">
        <f>SUM(J62:J91)</f>
        <v>165</v>
      </c>
      <c r="K92" s="84" t="s">
        <v>1451</v>
      </c>
      <c r="L92" s="32" t="s">
        <v>1446</v>
      </c>
      <c r="M92" s="32"/>
      <c r="N92" s="32"/>
      <c r="O92" s="32">
        <v>1.0</v>
      </c>
      <c r="P92" s="39"/>
    </row>
    <row r="93">
      <c r="A93" s="31" t="s">
        <v>334</v>
      </c>
      <c r="B93" s="92" t="s">
        <v>26</v>
      </c>
      <c r="C93" s="83"/>
      <c r="D93" s="83"/>
      <c r="E93" s="83" t="s">
        <v>139</v>
      </c>
      <c r="F93" s="84" t="str">
        <f>IFERROR(__xludf.DUMMYFUNCTION("""COMPUTED_VALUE"""),"Nigeria")</f>
        <v>Nigeria</v>
      </c>
      <c r="G93" s="32">
        <f t="shared" si="4"/>
        <v>4</v>
      </c>
      <c r="H93" s="140"/>
      <c r="I93" s="84" t="str">
        <f>IFERROR(__xludf.DUMMYFUNCTION("""COMPUTED_VALUE"""),"Missouri")</f>
        <v>Missouri</v>
      </c>
      <c r="J93" s="84"/>
      <c r="K93" s="84" t="s">
        <v>959</v>
      </c>
      <c r="L93" s="32" t="s">
        <v>1446</v>
      </c>
      <c r="M93" s="32"/>
      <c r="N93" s="32"/>
      <c r="O93" s="32">
        <v>2.0</v>
      </c>
      <c r="P93" s="39"/>
    </row>
    <row r="94">
      <c r="A94" s="31" t="s">
        <v>392</v>
      </c>
      <c r="B94" s="67" t="s">
        <v>18</v>
      </c>
      <c r="C94" s="67"/>
      <c r="D94" s="67"/>
      <c r="E94" s="67" t="s">
        <v>271</v>
      </c>
      <c r="F94" s="140" t="str">
        <f>IFERROR(__xludf.DUMMYFUNCTION("""COMPUTED_VALUE"""),"Sweden")</f>
        <v>Sweden</v>
      </c>
      <c r="G94" s="32">
        <f t="shared" si="4"/>
        <v>2</v>
      </c>
      <c r="H94" s="92" t="s">
        <v>1447</v>
      </c>
      <c r="I94" s="92" t="str">
        <f>IFERROR(__xludf.DUMMYFUNCTION("""COMPUTED_VALUE"""),"Nevada")</f>
        <v>Nevada</v>
      </c>
      <c r="J94" s="92"/>
      <c r="K94" s="92"/>
      <c r="L94" s="32" t="s">
        <v>1446</v>
      </c>
      <c r="M94" s="32"/>
      <c r="N94" s="32"/>
      <c r="O94" s="32">
        <v>1.0</v>
      </c>
      <c r="P94" s="39"/>
    </row>
    <row r="95">
      <c r="A95" s="31" t="s">
        <v>280</v>
      </c>
      <c r="B95" s="67" t="s">
        <v>18</v>
      </c>
      <c r="C95" s="84"/>
      <c r="D95" s="84"/>
      <c r="E95" s="84" t="s">
        <v>35</v>
      </c>
      <c r="F95" s="84" t="str">
        <f>IFERROR(__xludf.DUMMYFUNCTION("""COMPUTED_VALUE"""),"France")</f>
        <v>France</v>
      </c>
      <c r="G95" s="32">
        <f t="shared" si="4"/>
        <v>12</v>
      </c>
      <c r="H95" s="140"/>
      <c r="I95" s="84" t="str">
        <f>IFERROR(__xludf.DUMMYFUNCTION("""COMPUTED_VALUE"""),"Washington, D.C.")</f>
        <v>Washington, D.C.</v>
      </c>
      <c r="J95" s="84"/>
      <c r="K95" s="84" t="s">
        <v>1445</v>
      </c>
      <c r="L95" s="32" t="s">
        <v>1446</v>
      </c>
      <c r="M95" s="32"/>
      <c r="N95" s="32"/>
      <c r="O95" s="32">
        <v>1.0</v>
      </c>
      <c r="P95" s="39"/>
    </row>
    <row r="96">
      <c r="A96" s="31" t="s">
        <v>393</v>
      </c>
      <c r="B96" s="67" t="s">
        <v>18</v>
      </c>
      <c r="C96" s="67"/>
      <c r="D96" s="67"/>
      <c r="E96" s="67" t="s">
        <v>271</v>
      </c>
      <c r="F96" s="140" t="str">
        <f>IFERROR(__xludf.DUMMYFUNCTION("""COMPUTED_VALUE"""),"Switzerland")</f>
        <v>Switzerland</v>
      </c>
      <c r="G96" s="32">
        <f t="shared" si="4"/>
        <v>15</v>
      </c>
      <c r="H96" s="92" t="s">
        <v>1447</v>
      </c>
      <c r="I96" s="92" t="str">
        <f>IFERROR(__xludf.DUMMYFUNCTION("""COMPUTED_VALUE"""),"Indiana")</f>
        <v>Indiana</v>
      </c>
      <c r="J96" s="92"/>
      <c r="K96" s="92"/>
      <c r="L96" s="32" t="s">
        <v>1446</v>
      </c>
      <c r="M96" s="32"/>
      <c r="N96" s="32"/>
      <c r="O96" s="32">
        <v>1.0</v>
      </c>
      <c r="P96" s="39"/>
    </row>
    <row r="97">
      <c r="A97" s="31" t="s">
        <v>279</v>
      </c>
      <c r="B97" s="67" t="s">
        <v>20</v>
      </c>
      <c r="C97" s="43"/>
      <c r="D97" s="43"/>
      <c r="E97" s="43" t="s">
        <v>30</v>
      </c>
      <c r="F97" s="84" t="str">
        <f>IFERROR(__xludf.DUMMYFUNCTION("""COMPUTED_VALUE"""),"Spain")</f>
        <v>Spain</v>
      </c>
      <c r="G97" s="32">
        <f t="shared" si="4"/>
        <v>5</v>
      </c>
      <c r="H97" s="140"/>
      <c r="I97" s="84" t="str">
        <f>IFERROR(__xludf.DUMMYFUNCTION("""COMPUTED_VALUE"""),"Wyoming")</f>
        <v>Wyoming</v>
      </c>
      <c r="J97" s="84"/>
      <c r="K97" s="84"/>
      <c r="L97" s="32" t="s">
        <v>1446</v>
      </c>
      <c r="M97" s="32"/>
      <c r="N97" s="32"/>
      <c r="O97" s="32">
        <v>5.0</v>
      </c>
      <c r="P97" s="39"/>
    </row>
    <row r="98">
      <c r="A98" s="31" t="s">
        <v>370</v>
      </c>
      <c r="B98" s="67" t="s">
        <v>18</v>
      </c>
      <c r="C98" s="67"/>
      <c r="D98" s="67"/>
      <c r="E98" s="67" t="s">
        <v>271</v>
      </c>
      <c r="F98" s="32" t="str">
        <f>IFERROR(__xludf.DUMMYFUNCTION("""COMPUTED_VALUE"""),"Israel")</f>
        <v>Israel</v>
      </c>
      <c r="G98" s="32">
        <f t="shared" si="4"/>
        <v>1</v>
      </c>
      <c r="H98" s="32" t="s">
        <v>100</v>
      </c>
      <c r="I98" s="84" t="str">
        <f>IFERROR(__xludf.DUMMYFUNCTION("""COMPUTED_VALUE"""),"Georgia")</f>
        <v>Georgia</v>
      </c>
      <c r="J98" s="84"/>
      <c r="K98" s="84" t="s">
        <v>100</v>
      </c>
      <c r="L98" s="32" t="s">
        <v>1446</v>
      </c>
      <c r="M98" s="32"/>
      <c r="N98" s="32"/>
      <c r="O98" s="32">
        <v>1.0</v>
      </c>
      <c r="P98" s="39"/>
    </row>
    <row r="99">
      <c r="A99" s="31" t="s">
        <v>394</v>
      </c>
      <c r="B99" s="67" t="s">
        <v>18</v>
      </c>
      <c r="C99" s="67"/>
      <c r="D99" s="67"/>
      <c r="E99" s="67" t="s">
        <v>271</v>
      </c>
      <c r="F99" s="140" t="str">
        <f>IFERROR(__xludf.DUMMYFUNCTION("""COMPUTED_VALUE"""),"Isle of Man")</f>
        <v>Isle of Man</v>
      </c>
      <c r="G99" s="140"/>
      <c r="H99" s="92" t="s">
        <v>1447</v>
      </c>
      <c r="I99" s="92" t="str">
        <f>IFERROR(__xludf.DUMMYFUNCTION("""COMPUTED_VALUE"""),"Michigan")</f>
        <v>Michigan</v>
      </c>
      <c r="J99" s="92"/>
      <c r="K99" s="92"/>
      <c r="L99" s="32" t="s">
        <v>1446</v>
      </c>
      <c r="M99" s="32"/>
      <c r="N99" s="32"/>
      <c r="O99" s="32">
        <v>1.0</v>
      </c>
      <c r="P99" s="39"/>
    </row>
    <row r="100">
      <c r="A100" s="31" t="s">
        <v>345</v>
      </c>
      <c r="B100" s="67" t="s">
        <v>18</v>
      </c>
      <c r="C100" s="67"/>
      <c r="D100" s="67"/>
      <c r="E100" s="67" t="s">
        <v>271</v>
      </c>
      <c r="F100" s="111" t="str">
        <f>IFERROR(__xludf.DUMMYFUNCTION("""COMPUTED_VALUE"""),"Latvia")</f>
        <v>Latvia</v>
      </c>
      <c r="G100" s="111"/>
      <c r="H100" s="111" t="s">
        <v>937</v>
      </c>
      <c r="I100" s="84" t="str">
        <f>IFERROR(__xludf.DUMMYFUNCTION("""COMPUTED_VALUE"""),"Massachusetts")</f>
        <v>Massachusetts</v>
      </c>
      <c r="J100" s="84"/>
      <c r="K100" s="84" t="s">
        <v>941</v>
      </c>
      <c r="L100" s="32" t="s">
        <v>1446</v>
      </c>
      <c r="M100" s="32"/>
      <c r="N100" s="32"/>
      <c r="O100" s="32">
        <v>1.0</v>
      </c>
      <c r="P100" s="39"/>
    </row>
    <row r="101">
      <c r="A101" s="31" t="s">
        <v>306</v>
      </c>
      <c r="B101" s="43" t="s">
        <v>16</v>
      </c>
      <c r="C101" s="84"/>
      <c r="D101" s="84"/>
      <c r="E101" s="84" t="s">
        <v>68</v>
      </c>
      <c r="F101" s="84" t="str">
        <f>IFERROR(__xludf.DUMMYFUNCTION("""COMPUTED_VALUE"""),"El Salvador")</f>
        <v>El Salvador</v>
      </c>
      <c r="G101" s="84"/>
      <c r="H101" s="140"/>
      <c r="I101" s="84" t="str">
        <f>IFERROR(__xludf.DUMMYFUNCTION("""COMPUTED_VALUE"""),"Minnesota")</f>
        <v>Minnesota</v>
      </c>
      <c r="J101" s="84"/>
      <c r="K101" s="84" t="s">
        <v>1452</v>
      </c>
      <c r="L101" s="32" t="s">
        <v>1446</v>
      </c>
      <c r="M101" s="32"/>
      <c r="N101" s="32"/>
      <c r="O101" s="32">
        <v>1.0</v>
      </c>
      <c r="P101" s="39"/>
    </row>
    <row r="102">
      <c r="A102" s="31" t="s">
        <v>321</v>
      </c>
      <c r="B102" s="43" t="s">
        <v>16</v>
      </c>
      <c r="C102" s="84"/>
      <c r="D102" s="84"/>
      <c r="E102" s="84" t="s">
        <v>121</v>
      </c>
      <c r="F102" s="84" t="str">
        <f>IFERROR(__xludf.DUMMYFUNCTION("""COMPUTED_VALUE"""),"Jamaica")</f>
        <v>Jamaica</v>
      </c>
      <c r="G102" s="84"/>
      <c r="H102" s="140"/>
      <c r="I102" s="84" t="str">
        <f>IFERROR(__xludf.DUMMYFUNCTION("""COMPUTED_VALUE"""),"Maryland")</f>
        <v>Maryland</v>
      </c>
      <c r="J102" s="84"/>
      <c r="K102" s="84"/>
      <c r="L102" s="32" t="s">
        <v>1446</v>
      </c>
      <c r="M102" s="32"/>
      <c r="N102" s="32"/>
      <c r="O102" s="32">
        <v>1.0</v>
      </c>
      <c r="P102" s="39"/>
    </row>
    <row r="103">
      <c r="A103" s="31" t="s">
        <v>318</v>
      </c>
      <c r="B103" s="67" t="s">
        <v>29</v>
      </c>
      <c r="C103" s="84"/>
      <c r="D103" s="84"/>
      <c r="E103" s="84" t="s">
        <v>103</v>
      </c>
      <c r="F103" s="84" t="str">
        <f>IFERROR(__xludf.DUMMYFUNCTION("""COMPUTED_VALUE"""),"Kenya")</f>
        <v>Kenya</v>
      </c>
      <c r="G103" s="84"/>
      <c r="H103" s="140"/>
      <c r="I103" s="84" t="str">
        <f>IFERROR(__xludf.DUMMYFUNCTION("""COMPUTED_VALUE"""),"North Carolina")</f>
        <v>North Carolina</v>
      </c>
      <c r="J103" s="84"/>
      <c r="K103" s="84" t="s">
        <v>1453</v>
      </c>
      <c r="L103" s="32" t="s">
        <v>1446</v>
      </c>
      <c r="M103" s="32"/>
      <c r="N103" s="32"/>
      <c r="O103" s="32">
        <v>3.0</v>
      </c>
      <c r="P103" s="39"/>
    </row>
    <row r="104">
      <c r="A104" s="31" t="s">
        <v>327</v>
      </c>
      <c r="B104" s="32" t="s">
        <v>26</v>
      </c>
      <c r="C104" s="84"/>
      <c r="D104" s="84"/>
      <c r="E104" s="84" t="s">
        <v>128</v>
      </c>
      <c r="F104" s="84" t="str">
        <f>IFERROR(__xludf.DUMMYFUNCTION("""COMPUTED_VALUE"""),"Guatemala")</f>
        <v>Guatemala</v>
      </c>
      <c r="G104" s="84"/>
      <c r="H104" s="140"/>
      <c r="I104" s="84" t="str">
        <f>IFERROR(__xludf.DUMMYFUNCTION("""COMPUTED_VALUE"""),"Idaho")</f>
        <v>Idaho</v>
      </c>
      <c r="J104" s="84"/>
      <c r="K104" s="84" t="s">
        <v>1454</v>
      </c>
      <c r="L104" s="32" t="s">
        <v>1446</v>
      </c>
      <c r="M104" s="32"/>
      <c r="N104" s="32"/>
      <c r="O104" s="32">
        <v>2.0</v>
      </c>
      <c r="P104" s="39"/>
    </row>
    <row r="105">
      <c r="A105" s="31" t="s">
        <v>294</v>
      </c>
      <c r="B105" s="92" t="s">
        <v>26</v>
      </c>
      <c r="C105" s="84"/>
      <c r="D105" s="84"/>
      <c r="E105" s="84" t="s">
        <v>54</v>
      </c>
      <c r="F105" s="84" t="str">
        <f>IFERROR(__xludf.DUMMYFUNCTION("""COMPUTED_VALUE"""),"Hong Kong")</f>
        <v>Hong Kong</v>
      </c>
      <c r="G105" s="32"/>
      <c r="H105" s="140"/>
      <c r="I105" s="84" t="str">
        <f>IFERROR(__xludf.DUMMYFUNCTION("""COMPUTED_VALUE"""),"Hawaii")</f>
        <v>Hawaii</v>
      </c>
      <c r="J105" s="84"/>
      <c r="K105" s="84" t="s">
        <v>1455</v>
      </c>
      <c r="L105" s="32" t="s">
        <v>1446</v>
      </c>
      <c r="M105" s="32"/>
      <c r="N105" s="32"/>
      <c r="O105" s="32">
        <v>2.0</v>
      </c>
      <c r="P105" s="39"/>
    </row>
    <row r="106">
      <c r="A106" s="31" t="s">
        <v>328</v>
      </c>
      <c r="B106" s="67" t="s">
        <v>26</v>
      </c>
      <c r="C106" s="84"/>
      <c r="D106" s="84"/>
      <c r="E106" s="84" t="s">
        <v>129</v>
      </c>
      <c r="F106" s="84" t="str">
        <f>IFERROR(__xludf.DUMMYFUNCTION("""COMPUTED_VALUE"""),"South Africa")</f>
        <v>South Africa</v>
      </c>
      <c r="G106" s="84"/>
      <c r="H106" s="92" t="s">
        <v>1447</v>
      </c>
      <c r="I106" s="92" t="str">
        <f>IFERROR(__xludf.DUMMYFUNCTION("""COMPUTED_VALUE"""),"Alabama")</f>
        <v>Alabama</v>
      </c>
      <c r="J106" s="92"/>
      <c r="K106" s="92"/>
      <c r="L106" s="32" t="s">
        <v>1446</v>
      </c>
      <c r="M106" s="32"/>
      <c r="N106" s="32"/>
      <c r="O106" s="32">
        <v>1.0</v>
      </c>
      <c r="P106" s="39"/>
    </row>
    <row r="107">
      <c r="A107" s="31" t="s">
        <v>329</v>
      </c>
      <c r="B107" s="67" t="s">
        <v>26</v>
      </c>
      <c r="C107" s="84"/>
      <c r="D107" s="84"/>
      <c r="E107" s="84" t="s">
        <v>129</v>
      </c>
      <c r="F107" s="84" t="str">
        <f>IFERROR(__xludf.DUMMYFUNCTION("""COMPUTED_VALUE"""),"Japan")</f>
        <v>Japan</v>
      </c>
      <c r="G107" s="84"/>
      <c r="H107" s="140"/>
      <c r="I107" s="84" t="str">
        <f>IFERROR(__xludf.DUMMYFUNCTION("""COMPUTED_VALUE"""),"Mississippi")</f>
        <v>Mississippi</v>
      </c>
      <c r="J107" s="84"/>
      <c r="K107" s="84" t="s">
        <v>1456</v>
      </c>
      <c r="L107" s="32" t="s">
        <v>1446</v>
      </c>
      <c r="M107" s="32"/>
      <c r="N107" s="32"/>
      <c r="O107" s="32">
        <v>1.0</v>
      </c>
      <c r="P107" s="39"/>
    </row>
    <row r="108">
      <c r="A108" s="31" t="s">
        <v>361</v>
      </c>
      <c r="B108" s="67" t="s">
        <v>18</v>
      </c>
      <c r="C108" s="67"/>
      <c r="D108" s="67"/>
      <c r="E108" s="67" t="s">
        <v>271</v>
      </c>
      <c r="F108" s="84" t="str">
        <f>IFERROR(__xludf.DUMMYFUNCTION("""COMPUTED_VALUE"""),"Vietnam")</f>
        <v>Vietnam</v>
      </c>
      <c r="G108" s="84"/>
      <c r="H108" s="140"/>
      <c r="I108" s="84" t="str">
        <f>IFERROR(__xludf.DUMMYFUNCTION("""COMPUTED_VALUE"""),"Kentucky")</f>
        <v>Kentucky</v>
      </c>
      <c r="J108" s="84"/>
      <c r="K108" s="84" t="s">
        <v>957</v>
      </c>
      <c r="L108" s="32" t="s">
        <v>1446</v>
      </c>
      <c r="M108" s="32"/>
      <c r="N108" s="32"/>
      <c r="O108" s="32">
        <v>1.0</v>
      </c>
      <c r="P108" s="39"/>
    </row>
    <row r="109">
      <c r="A109" s="31" t="s">
        <v>395</v>
      </c>
      <c r="B109" s="67" t="s">
        <v>18</v>
      </c>
      <c r="C109" s="67"/>
      <c r="D109" s="67"/>
      <c r="E109" s="67" t="s">
        <v>271</v>
      </c>
      <c r="F109" s="140" t="str">
        <f>IFERROR(__xludf.DUMMYFUNCTION("""COMPUTED_VALUE"""),"United Arab Emirates")</f>
        <v>United Arab Emirates</v>
      </c>
      <c r="G109" s="140"/>
      <c r="H109" s="92" t="s">
        <v>1447</v>
      </c>
      <c r="I109" s="92" t="str">
        <f>IFERROR(__xludf.DUMMYFUNCTION("""COMPUTED_VALUE"""),"Arkansas")</f>
        <v>Arkansas</v>
      </c>
      <c r="J109" s="92"/>
      <c r="K109" s="92"/>
      <c r="L109" s="32" t="s">
        <v>1446</v>
      </c>
      <c r="M109" s="32"/>
      <c r="N109" s="32"/>
      <c r="O109" s="32">
        <v>1.0</v>
      </c>
      <c r="P109" s="39"/>
    </row>
    <row r="110">
      <c r="A110" s="31" t="s">
        <v>371</v>
      </c>
      <c r="B110" s="67" t="s">
        <v>18</v>
      </c>
      <c r="C110" s="67"/>
      <c r="D110" s="67"/>
      <c r="E110" s="67" t="s">
        <v>271</v>
      </c>
      <c r="F110" s="32" t="str">
        <f>IFERROR(__xludf.DUMMYFUNCTION("""COMPUTED_VALUE"""),"Czech Republic")</f>
        <v>Czech Republic</v>
      </c>
      <c r="G110" s="32"/>
      <c r="H110" s="32" t="s">
        <v>100</v>
      </c>
      <c r="I110" s="84" t="str">
        <f>IFERROR(__xludf.DUMMYFUNCTION("""COMPUTED_VALUE"""),"Pennsylvania")</f>
        <v>Pennsylvania</v>
      </c>
      <c r="J110" s="84"/>
      <c r="K110" s="84" t="s">
        <v>100</v>
      </c>
      <c r="L110" s="32" t="s">
        <v>1446</v>
      </c>
      <c r="M110" s="32"/>
      <c r="N110" s="32"/>
      <c r="O110" s="32">
        <v>1.0</v>
      </c>
      <c r="P110" s="39"/>
    </row>
    <row r="111">
      <c r="A111" s="31" t="s">
        <v>281</v>
      </c>
      <c r="B111" s="67" t="s">
        <v>18</v>
      </c>
      <c r="C111" s="92"/>
      <c r="D111" s="92"/>
      <c r="E111" s="92" t="s">
        <v>35</v>
      </c>
      <c r="F111" s="84" t="str">
        <f>IFERROR(__xludf.DUMMYFUNCTION("""COMPUTED_VALUE"""),"Netherlands")</f>
        <v>Netherlands</v>
      </c>
      <c r="G111" s="32"/>
      <c r="H111" s="140"/>
      <c r="I111" s="84" t="str">
        <f>IFERROR(__xludf.DUMMYFUNCTION("""COMPUTED_VALUE"""),"Arizona")</f>
        <v>Arizona</v>
      </c>
      <c r="J111" s="84"/>
      <c r="K111" s="84" t="s">
        <v>939</v>
      </c>
      <c r="L111" s="32" t="s">
        <v>1446</v>
      </c>
      <c r="M111" s="32"/>
      <c r="N111" s="32"/>
      <c r="O111" s="32">
        <v>1.0</v>
      </c>
      <c r="P111" s="39"/>
    </row>
    <row r="112">
      <c r="A112" s="31" t="s">
        <v>325</v>
      </c>
      <c r="B112" s="43" t="s">
        <v>26</v>
      </c>
      <c r="C112" s="84"/>
      <c r="D112" s="84"/>
      <c r="E112" s="84" t="s">
        <v>126</v>
      </c>
      <c r="F112" s="84"/>
      <c r="G112" s="84"/>
      <c r="H112" s="140"/>
      <c r="I112" s="84" t="str">
        <f>IFERROR(__xludf.DUMMYFUNCTION("""COMPUTED_VALUE"""),"Oregon")</f>
        <v>Oregon</v>
      </c>
      <c r="J112" s="84"/>
      <c r="K112" s="84" t="s">
        <v>1457</v>
      </c>
      <c r="L112" s="32" t="s">
        <v>1446</v>
      </c>
      <c r="M112" s="32"/>
      <c r="N112" s="32"/>
      <c r="O112" s="32">
        <v>1.0</v>
      </c>
      <c r="P112" s="39"/>
    </row>
    <row r="113">
      <c r="A113" s="31" t="s">
        <v>396</v>
      </c>
      <c r="B113" s="67" t="s">
        <v>18</v>
      </c>
      <c r="C113" s="67"/>
      <c r="D113" s="67"/>
      <c r="E113" s="67" t="s">
        <v>271</v>
      </c>
      <c r="F113" s="140" t="str">
        <f>IFERROR(__xludf.DUMMYFUNCTION("""COMPUTED_VALUE"""),"Luxembourg")</f>
        <v>Luxembourg</v>
      </c>
      <c r="G113" s="140"/>
      <c r="H113" s="92" t="s">
        <v>1447</v>
      </c>
      <c r="I113" s="92"/>
      <c r="J113" s="92"/>
      <c r="K113" s="92"/>
      <c r="L113" s="32" t="s">
        <v>1446</v>
      </c>
      <c r="M113" s="32"/>
      <c r="N113" s="32"/>
      <c r="O113" s="32">
        <v>2.0</v>
      </c>
      <c r="P113" s="39"/>
    </row>
    <row r="114">
      <c r="A114" s="31" t="s">
        <v>301</v>
      </c>
      <c r="B114" s="92" t="s">
        <v>26</v>
      </c>
      <c r="C114" s="84"/>
      <c r="D114" s="84"/>
      <c r="E114" s="84" t="s">
        <v>56</v>
      </c>
      <c r="F114" s="84" t="str">
        <f>IFERROR(__xludf.DUMMYFUNCTION("""COMPUTED_VALUE"""),"Estonia")</f>
        <v>Estonia</v>
      </c>
      <c r="G114" s="84"/>
      <c r="H114" s="140"/>
      <c r="I114" s="84"/>
      <c r="J114" s="84"/>
      <c r="K114" s="84" t="s">
        <v>1448</v>
      </c>
      <c r="L114" s="32" t="s">
        <v>1446</v>
      </c>
      <c r="M114" s="32"/>
      <c r="N114" s="32"/>
      <c r="O114" s="32">
        <v>1.0</v>
      </c>
      <c r="P114" s="39"/>
    </row>
    <row r="115">
      <c r="A115" s="31" t="s">
        <v>309</v>
      </c>
      <c r="B115" s="43" t="s">
        <v>16</v>
      </c>
      <c r="C115" s="84"/>
      <c r="D115" s="84"/>
      <c r="E115" s="84" t="s">
        <v>73</v>
      </c>
      <c r="F115" s="84" t="str">
        <f>IFERROR(__xludf.DUMMYFUNCTION("""COMPUTED_VALUE"""),"Portugal")</f>
        <v>Portugal</v>
      </c>
      <c r="G115" s="84"/>
      <c r="H115" s="140"/>
      <c r="I115" s="84"/>
      <c r="J115" s="84"/>
      <c r="K115" s="84" t="s">
        <v>1458</v>
      </c>
      <c r="L115" s="32" t="s">
        <v>1446</v>
      </c>
      <c r="M115" s="32"/>
      <c r="N115" s="32"/>
      <c r="O115" s="32">
        <v>6.0</v>
      </c>
      <c r="P115" s="39"/>
    </row>
    <row r="116">
      <c r="A116" s="31" t="s">
        <v>397</v>
      </c>
      <c r="B116" s="67" t="s">
        <v>18</v>
      </c>
      <c r="C116" s="67"/>
      <c r="D116" s="67"/>
      <c r="E116" s="67" t="s">
        <v>271</v>
      </c>
      <c r="F116" s="140" t="str">
        <f>IFERROR(__xludf.DUMMYFUNCTION("""COMPUTED_VALUE"""),"Costa Rica")</f>
        <v>Costa Rica</v>
      </c>
      <c r="G116" s="140"/>
      <c r="H116" s="92" t="s">
        <v>1447</v>
      </c>
      <c r="I116" s="92"/>
      <c r="J116" s="92"/>
      <c r="K116" s="92"/>
      <c r="L116" s="32" t="s">
        <v>1446</v>
      </c>
      <c r="M116" s="32"/>
      <c r="N116" s="32"/>
      <c r="O116" s="32">
        <v>1.0</v>
      </c>
      <c r="P116" s="39"/>
    </row>
    <row r="117">
      <c r="A117" s="31" t="s">
        <v>346</v>
      </c>
      <c r="B117" s="67" t="s">
        <v>18</v>
      </c>
      <c r="C117" s="67"/>
      <c r="D117" s="67"/>
      <c r="E117" s="67" t="s">
        <v>271</v>
      </c>
      <c r="F117" s="111" t="str">
        <f>IFERROR(__xludf.DUMMYFUNCTION("""COMPUTED_VALUE"""),"Ireland")</f>
        <v>Ireland</v>
      </c>
      <c r="G117" s="111"/>
      <c r="H117" s="111" t="s">
        <v>937</v>
      </c>
      <c r="I117" s="84"/>
      <c r="J117" s="84"/>
      <c r="K117" s="84" t="s">
        <v>967</v>
      </c>
      <c r="L117" s="32" t="s">
        <v>1446</v>
      </c>
      <c r="M117" s="32"/>
      <c r="N117" s="32"/>
      <c r="O117" s="32">
        <v>1.0</v>
      </c>
      <c r="P117" s="39"/>
    </row>
    <row r="118">
      <c r="A118" s="31" t="s">
        <v>335</v>
      </c>
      <c r="B118" s="92" t="s">
        <v>26</v>
      </c>
      <c r="C118" s="83"/>
      <c r="D118" s="83"/>
      <c r="E118" s="83" t="s">
        <v>139</v>
      </c>
      <c r="F118" s="84" t="str">
        <f>IFERROR(__xludf.DUMMYFUNCTION("""COMPUTED_VALUE"""),"South Korea")</f>
        <v>South Korea</v>
      </c>
      <c r="G118" s="84"/>
      <c r="H118" s="140"/>
      <c r="I118" s="84"/>
      <c r="J118" s="84"/>
      <c r="K118" s="84" t="s">
        <v>959</v>
      </c>
      <c r="L118" s="32" t="s">
        <v>1446</v>
      </c>
      <c r="M118" s="32"/>
      <c r="N118" s="32"/>
      <c r="O118" s="32">
        <v>1.0</v>
      </c>
      <c r="P118" s="39"/>
    </row>
    <row r="119">
      <c r="A119" s="31" t="s">
        <v>362</v>
      </c>
      <c r="B119" s="67" t="s">
        <v>18</v>
      </c>
      <c r="C119" s="67"/>
      <c r="D119" s="67"/>
      <c r="E119" s="67" t="s">
        <v>271</v>
      </c>
      <c r="F119" s="32" t="str">
        <f>IFERROR(__xludf.DUMMYFUNCTION("""COMPUTED_VALUE"""),"Argentina")</f>
        <v>Argentina</v>
      </c>
      <c r="G119" s="32"/>
      <c r="H119" s="32" t="s">
        <v>957</v>
      </c>
      <c r="I119" s="84"/>
      <c r="J119" s="84"/>
      <c r="K119" s="84" t="s">
        <v>969</v>
      </c>
      <c r="L119" s="32" t="s">
        <v>1446</v>
      </c>
      <c r="M119" s="32"/>
      <c r="N119" s="32"/>
      <c r="O119" s="32">
        <v>2.0</v>
      </c>
      <c r="P119" s="39"/>
    </row>
    <row r="120">
      <c r="A120" s="31" t="s">
        <v>282</v>
      </c>
      <c r="B120" s="67" t="s">
        <v>18</v>
      </c>
      <c r="C120" s="84"/>
      <c r="D120" s="84"/>
      <c r="E120" s="84" t="s">
        <v>35</v>
      </c>
      <c r="F120" s="84" t="str">
        <f>IFERROR(__xludf.DUMMYFUNCTION("""COMPUTED_VALUE"""),"New Zealand")</f>
        <v>New Zealand</v>
      </c>
      <c r="G120" s="32"/>
      <c r="H120" s="140"/>
      <c r="I120" s="84"/>
      <c r="J120" s="84"/>
      <c r="K120" s="84" t="s">
        <v>1445</v>
      </c>
      <c r="L120" s="32" t="s">
        <v>1446</v>
      </c>
      <c r="M120" s="32"/>
      <c r="N120" s="32"/>
      <c r="O120" s="32">
        <v>1.0</v>
      </c>
      <c r="P120" s="39"/>
    </row>
    <row r="121">
      <c r="A121" s="31" t="s">
        <v>372</v>
      </c>
      <c r="B121" s="67" t="s">
        <v>18</v>
      </c>
      <c r="C121" s="67"/>
      <c r="D121" s="67"/>
      <c r="E121" s="67" t="s">
        <v>271</v>
      </c>
      <c r="F121" s="32" t="str">
        <f>IFERROR(__xludf.DUMMYFUNCTION("""COMPUTED_VALUE"""),"Bulgaria")</f>
        <v>Bulgaria</v>
      </c>
      <c r="G121" s="32"/>
      <c r="H121" s="32" t="s">
        <v>100</v>
      </c>
      <c r="I121" s="84"/>
      <c r="J121" s="84"/>
      <c r="K121" s="84" t="s">
        <v>100</v>
      </c>
      <c r="L121" s="32" t="s">
        <v>1446</v>
      </c>
      <c r="M121" s="32"/>
      <c r="N121" s="32"/>
      <c r="O121" s="32">
        <v>1.0</v>
      </c>
      <c r="P121" s="39"/>
    </row>
    <row r="122">
      <c r="A122" s="31" t="s">
        <v>398</v>
      </c>
      <c r="B122" s="67" t="s">
        <v>18</v>
      </c>
      <c r="C122" s="67"/>
      <c r="D122" s="67"/>
      <c r="E122" s="67" t="s">
        <v>271</v>
      </c>
      <c r="F122" s="140" t="str">
        <f>IFERROR(__xludf.DUMMYFUNCTION("""COMPUTED_VALUE"""),"Poland")</f>
        <v>Poland</v>
      </c>
      <c r="G122" s="140"/>
      <c r="H122" s="92" t="s">
        <v>1447</v>
      </c>
      <c r="I122" s="92"/>
      <c r="J122" s="92"/>
      <c r="K122" s="92"/>
      <c r="L122" s="32" t="s">
        <v>1446</v>
      </c>
      <c r="M122" s="32"/>
      <c r="N122" s="32"/>
      <c r="O122" s="32">
        <v>1.0</v>
      </c>
      <c r="P122" s="39"/>
    </row>
    <row r="123">
      <c r="A123" s="31" t="s">
        <v>373</v>
      </c>
      <c r="B123" s="67" t="s">
        <v>18</v>
      </c>
      <c r="C123" s="67"/>
      <c r="D123" s="67"/>
      <c r="E123" s="67" t="s">
        <v>271</v>
      </c>
      <c r="F123" s="32" t="str">
        <f>IFERROR(__xludf.DUMMYFUNCTION("""COMPUTED_VALUE"""),"Suriname")</f>
        <v>Suriname</v>
      </c>
      <c r="G123" s="32"/>
      <c r="H123" s="32" t="s">
        <v>100</v>
      </c>
      <c r="I123" s="84"/>
      <c r="J123" s="84"/>
      <c r="K123" s="84" t="s">
        <v>100</v>
      </c>
      <c r="L123" s="32" t="s">
        <v>1446</v>
      </c>
      <c r="M123" s="32"/>
      <c r="N123" s="32"/>
      <c r="O123" s="32">
        <v>1.0</v>
      </c>
      <c r="P123" s="39"/>
    </row>
    <row r="124">
      <c r="A124" s="31" t="s">
        <v>308</v>
      </c>
      <c r="B124" s="43" t="s">
        <v>26</v>
      </c>
      <c r="C124" s="84"/>
      <c r="D124" s="84"/>
      <c r="E124" s="84" t="s">
        <v>72</v>
      </c>
      <c r="F124" s="84" t="str">
        <f>IFERROR(__xludf.DUMMYFUNCTION("""COMPUTED_VALUE"""),"Slovenia")</f>
        <v>Slovenia</v>
      </c>
      <c r="G124" s="84"/>
      <c r="H124" s="140"/>
      <c r="I124" s="84"/>
      <c r="J124" s="84"/>
      <c r="K124" s="84" t="s">
        <v>1459</v>
      </c>
      <c r="L124" s="32" t="s">
        <v>1446</v>
      </c>
      <c r="M124" s="32"/>
      <c r="N124" s="32"/>
      <c r="O124" s="32">
        <v>1.0</v>
      </c>
      <c r="P124" s="39"/>
    </row>
    <row r="125">
      <c r="A125" s="31" t="s">
        <v>283</v>
      </c>
      <c r="B125" s="67" t="s">
        <v>18</v>
      </c>
      <c r="C125" s="84"/>
      <c r="D125" s="84"/>
      <c r="E125" s="84" t="s">
        <v>35</v>
      </c>
      <c r="F125" s="84" t="str">
        <f>IFERROR(__xludf.DUMMYFUNCTION("""COMPUTED_VALUE"""),"Norway")</f>
        <v>Norway</v>
      </c>
      <c r="G125" s="32"/>
      <c r="H125" s="140"/>
      <c r="I125" s="84"/>
      <c r="J125" s="84"/>
      <c r="K125" s="84" t="s">
        <v>1445</v>
      </c>
      <c r="L125" s="32" t="s">
        <v>1446</v>
      </c>
      <c r="M125" s="32"/>
      <c r="N125" s="32"/>
      <c r="O125" s="32">
        <v>1.0</v>
      </c>
      <c r="P125" s="39"/>
    </row>
    <row r="126">
      <c r="A126" s="31" t="s">
        <v>284</v>
      </c>
      <c r="B126" s="67" t="s">
        <v>18</v>
      </c>
      <c r="C126" s="84"/>
      <c r="D126" s="84"/>
      <c r="E126" s="84" t="s">
        <v>35</v>
      </c>
      <c r="F126" s="84" t="str">
        <f>IFERROR(__xludf.DUMMYFUNCTION("""COMPUTED_VALUE"""),"Greece")</f>
        <v>Greece</v>
      </c>
      <c r="G126" s="32"/>
      <c r="H126" s="140"/>
      <c r="I126" s="84"/>
      <c r="J126" s="84"/>
      <c r="K126" s="84" t="s">
        <v>1460</v>
      </c>
      <c r="L126" s="32" t="s">
        <v>1446</v>
      </c>
      <c r="M126" s="32"/>
      <c r="N126" s="32"/>
      <c r="O126" s="32">
        <v>1.0</v>
      </c>
      <c r="P126" s="39"/>
    </row>
    <row r="127">
      <c r="A127" s="31" t="s">
        <v>399</v>
      </c>
      <c r="B127" s="67" t="s">
        <v>18</v>
      </c>
      <c r="C127" s="67"/>
      <c r="D127" s="67"/>
      <c r="E127" s="67" t="s">
        <v>271</v>
      </c>
      <c r="F127" s="140" t="str">
        <f>IFERROR(__xludf.DUMMYFUNCTION("""COMPUTED_VALUE"""),"Thailand")</f>
        <v>Thailand</v>
      </c>
      <c r="G127" s="140"/>
      <c r="H127" s="92" t="s">
        <v>1447</v>
      </c>
      <c r="I127" s="92"/>
      <c r="J127" s="92"/>
      <c r="K127" s="92"/>
      <c r="L127" s="32" t="s">
        <v>1446</v>
      </c>
      <c r="M127" s="32"/>
      <c r="N127" s="32"/>
      <c r="O127" s="32">
        <v>1.0</v>
      </c>
      <c r="P127" s="39"/>
    </row>
    <row r="128">
      <c r="A128" s="31" t="s">
        <v>445</v>
      </c>
      <c r="B128" s="67" t="s">
        <v>18</v>
      </c>
      <c r="C128" s="67"/>
      <c r="D128" s="67"/>
      <c r="E128" s="67" t="s">
        <v>271</v>
      </c>
      <c r="F128" s="32" t="str">
        <f>IFERROR(__xludf.DUMMYFUNCTION("""COMPUTED_VALUE"""),"Venezuela")</f>
        <v>Venezuela</v>
      </c>
      <c r="G128" s="32"/>
      <c r="H128" s="32" t="s">
        <v>950</v>
      </c>
      <c r="I128" s="84"/>
      <c r="J128" s="84"/>
      <c r="K128" s="84" t="s">
        <v>968</v>
      </c>
      <c r="L128" s="32" t="s">
        <v>1446</v>
      </c>
      <c r="M128" s="32"/>
      <c r="N128" s="32"/>
      <c r="O128" s="32">
        <v>1.0</v>
      </c>
      <c r="P128" s="39"/>
    </row>
    <row r="129">
      <c r="A129" s="31" t="s">
        <v>347</v>
      </c>
      <c r="B129" s="67" t="s">
        <v>18</v>
      </c>
      <c r="C129" s="67"/>
      <c r="D129" s="67"/>
      <c r="E129" s="67" t="s">
        <v>271</v>
      </c>
      <c r="F129" s="111" t="str">
        <f>IFERROR(__xludf.DUMMYFUNCTION("""COMPUTED_VALUE"""),"Denmark")</f>
        <v>Denmark</v>
      </c>
      <c r="G129" s="111"/>
      <c r="H129" s="111" t="s">
        <v>937</v>
      </c>
      <c r="I129" s="84"/>
      <c r="J129" s="84"/>
      <c r="K129" s="84" t="s">
        <v>1461</v>
      </c>
      <c r="L129" s="32" t="s">
        <v>1446</v>
      </c>
      <c r="M129" s="32"/>
      <c r="N129" s="32"/>
      <c r="O129" s="32">
        <v>1.0</v>
      </c>
      <c r="P129" s="39"/>
    </row>
    <row r="130">
      <c r="A130" s="31" t="s">
        <v>314</v>
      </c>
      <c r="B130" s="43" t="s">
        <v>26</v>
      </c>
      <c r="C130" s="84"/>
      <c r="D130" s="84"/>
      <c r="E130" s="84" t="s">
        <v>80</v>
      </c>
      <c r="F130" s="84" t="str">
        <f>IFERROR(__xludf.DUMMYFUNCTION("""COMPUTED_VALUE"""),"Austria")</f>
        <v>Austria</v>
      </c>
      <c r="G130" s="84"/>
      <c r="H130" s="140"/>
      <c r="I130" s="84"/>
      <c r="J130" s="84"/>
      <c r="K130" s="84" t="s">
        <v>1462</v>
      </c>
      <c r="L130" s="32" t="s">
        <v>1446</v>
      </c>
      <c r="M130" s="32"/>
      <c r="N130" s="32"/>
      <c r="O130" s="32">
        <v>3.0</v>
      </c>
      <c r="P130" s="39"/>
    </row>
    <row r="131">
      <c r="A131" s="31" t="s">
        <v>446</v>
      </c>
      <c r="B131" s="67" t="s">
        <v>18</v>
      </c>
      <c r="C131" s="67"/>
      <c r="D131" s="67"/>
      <c r="E131" s="67" t="s">
        <v>271</v>
      </c>
      <c r="F131" s="32" t="str">
        <f>IFERROR(__xludf.DUMMYFUNCTION("""COMPUTED_VALUE"""),"Mexico")</f>
        <v>Mexico</v>
      </c>
      <c r="G131" s="32"/>
      <c r="H131" s="32" t="s">
        <v>950</v>
      </c>
      <c r="I131" s="84"/>
      <c r="J131" s="84"/>
      <c r="K131" s="84" t="s">
        <v>968</v>
      </c>
      <c r="L131" s="32" t="s">
        <v>1446</v>
      </c>
      <c r="M131" s="32"/>
      <c r="N131" s="32"/>
      <c r="O131" s="32">
        <v>2.0</v>
      </c>
      <c r="P131" s="39"/>
    </row>
    <row r="132">
      <c r="A132" s="31" t="s">
        <v>400</v>
      </c>
      <c r="B132" s="67" t="s">
        <v>18</v>
      </c>
      <c r="C132" s="67"/>
      <c r="D132" s="67"/>
      <c r="E132" s="67" t="s">
        <v>271</v>
      </c>
      <c r="F132" s="140" t="str">
        <f>IFERROR(__xludf.DUMMYFUNCTION("""COMPUTED_VALUE"""),"Pakistan")</f>
        <v>Pakistan</v>
      </c>
      <c r="G132" s="140"/>
      <c r="H132" s="92" t="s">
        <v>1447</v>
      </c>
      <c r="I132" s="92"/>
      <c r="J132" s="92"/>
      <c r="K132" s="92"/>
      <c r="L132" s="32" t="s">
        <v>1446</v>
      </c>
      <c r="M132" s="32"/>
      <c r="N132" s="32"/>
      <c r="O132" s="32">
        <v>1.0</v>
      </c>
      <c r="P132" s="39"/>
    </row>
    <row r="133">
      <c r="A133" s="31" t="s">
        <v>401</v>
      </c>
      <c r="B133" s="67" t="s">
        <v>18</v>
      </c>
      <c r="C133" s="67"/>
      <c r="D133" s="67"/>
      <c r="E133" s="67" t="s">
        <v>271</v>
      </c>
      <c r="F133" s="140" t="str">
        <f>IFERROR(__xludf.DUMMYFUNCTION("""COMPUTED_VALUE"""),"Liechtenstein")</f>
        <v>Liechtenstein</v>
      </c>
      <c r="G133" s="140"/>
      <c r="H133" s="92" t="s">
        <v>1447</v>
      </c>
      <c r="I133" s="92"/>
      <c r="J133" s="92"/>
      <c r="K133" s="92"/>
      <c r="L133" s="32" t="s">
        <v>1446</v>
      </c>
      <c r="M133" s="32"/>
      <c r="N133" s="32"/>
      <c r="O133" s="32">
        <v>1.0</v>
      </c>
      <c r="P133" s="39"/>
    </row>
    <row r="134">
      <c r="A134" s="31" t="s">
        <v>364</v>
      </c>
      <c r="B134" s="67" t="s">
        <v>18</v>
      </c>
      <c r="C134" s="67"/>
      <c r="D134" s="67"/>
      <c r="E134" s="67" t="s">
        <v>271</v>
      </c>
      <c r="F134" s="32" t="str">
        <f>IFERROR(__xludf.DUMMYFUNCTION("""COMPUTED_VALUE"""),"Italy")</f>
        <v>Italy</v>
      </c>
      <c r="G134" s="32"/>
      <c r="H134" s="32" t="s">
        <v>951</v>
      </c>
      <c r="I134" s="84"/>
      <c r="J134" s="84"/>
      <c r="K134" s="84" t="s">
        <v>971</v>
      </c>
      <c r="L134" s="32" t="s">
        <v>1446</v>
      </c>
      <c r="M134" s="32"/>
      <c r="N134" s="32"/>
      <c r="O134" s="32">
        <v>1.0</v>
      </c>
      <c r="P134" s="39"/>
    </row>
    <row r="135">
      <c r="A135" s="31" t="s">
        <v>291</v>
      </c>
      <c r="B135" s="67" t="s">
        <v>18</v>
      </c>
      <c r="C135" s="84"/>
      <c r="D135" s="84"/>
      <c r="E135" s="84" t="s">
        <v>49</v>
      </c>
      <c r="F135" s="84" t="str">
        <f>IFERROR(__xludf.DUMMYFUNCTION("""COMPUTED_VALUE"""),"Malta")</f>
        <v>Malta</v>
      </c>
      <c r="G135" s="32"/>
      <c r="H135" s="140"/>
      <c r="I135" s="84"/>
      <c r="J135" s="84"/>
      <c r="K135" s="84" t="s">
        <v>1463</v>
      </c>
      <c r="L135" s="32" t="s">
        <v>1446</v>
      </c>
      <c r="M135" s="32"/>
      <c r="N135" s="32"/>
      <c r="O135" s="32">
        <v>1.0</v>
      </c>
      <c r="P135" s="39"/>
    </row>
    <row r="136">
      <c r="A136" s="31" t="s">
        <v>374</v>
      </c>
      <c r="B136" s="67" t="s">
        <v>18</v>
      </c>
      <c r="C136" s="67"/>
      <c r="D136" s="67"/>
      <c r="E136" s="67" t="s">
        <v>271</v>
      </c>
      <c r="F136" s="32" t="str">
        <f>IFERROR(__xludf.DUMMYFUNCTION("""COMPUTED_VALUE"""),"Taiwan")</f>
        <v>Taiwan</v>
      </c>
      <c r="G136" s="32"/>
      <c r="H136" s="32" t="s">
        <v>100</v>
      </c>
      <c r="I136" s="84"/>
      <c r="J136" s="84"/>
      <c r="K136" s="84" t="s">
        <v>100</v>
      </c>
      <c r="L136" s="32" t="s">
        <v>1446</v>
      </c>
      <c r="M136" s="32"/>
      <c r="N136" s="32"/>
      <c r="O136" s="32">
        <v>1.0</v>
      </c>
      <c r="P136" s="39"/>
    </row>
    <row r="137">
      <c r="A137" s="31" t="s">
        <v>348</v>
      </c>
      <c r="B137" s="67" t="s">
        <v>18</v>
      </c>
      <c r="C137" s="67"/>
      <c r="D137" s="67"/>
      <c r="E137" s="67" t="s">
        <v>271</v>
      </c>
      <c r="F137" s="111" t="str">
        <f>IFERROR(__xludf.DUMMYFUNCTION("""COMPUTED_VALUE"""),"Colombia")</f>
        <v>Colombia</v>
      </c>
      <c r="G137" s="111"/>
      <c r="H137" s="111" t="s">
        <v>937</v>
      </c>
      <c r="I137" s="84"/>
      <c r="J137" s="84"/>
      <c r="K137" s="84" t="s">
        <v>1464</v>
      </c>
      <c r="L137" s="32" t="s">
        <v>1446</v>
      </c>
      <c r="M137" s="32"/>
      <c r="N137" s="32"/>
      <c r="O137" s="32">
        <v>1.0</v>
      </c>
      <c r="P137" s="39"/>
    </row>
    <row r="138">
      <c r="A138" s="31" t="s">
        <v>402</v>
      </c>
      <c r="B138" s="67" t="s">
        <v>18</v>
      </c>
      <c r="C138" s="67"/>
      <c r="D138" s="67"/>
      <c r="E138" s="67" t="s">
        <v>271</v>
      </c>
      <c r="F138" s="140" t="str">
        <f>IFERROR(__xludf.DUMMYFUNCTION("""COMPUTED_VALUE"""),"Turkey")</f>
        <v>Turkey</v>
      </c>
      <c r="G138" s="140"/>
      <c r="H138" s="92" t="s">
        <v>1447</v>
      </c>
      <c r="I138" s="92"/>
      <c r="J138" s="92"/>
      <c r="K138" s="92"/>
      <c r="L138" s="32" t="s">
        <v>1446</v>
      </c>
      <c r="M138" s="32"/>
      <c r="N138" s="32"/>
      <c r="O138" s="32">
        <v>1.0</v>
      </c>
      <c r="P138" s="39"/>
    </row>
    <row r="139">
      <c r="A139" s="31" t="s">
        <v>403</v>
      </c>
      <c r="B139" s="67" t="s">
        <v>18</v>
      </c>
      <c r="C139" s="67"/>
      <c r="D139" s="67"/>
      <c r="E139" s="67" t="s">
        <v>271</v>
      </c>
      <c r="F139" s="140" t="str">
        <f>IFERROR(__xludf.DUMMYFUNCTION("""COMPUTED_VALUE"""),"Indonesia")</f>
        <v>Indonesia</v>
      </c>
      <c r="G139" s="140"/>
      <c r="H139" s="92" t="s">
        <v>1447</v>
      </c>
      <c r="I139" s="92"/>
      <c r="J139" s="92"/>
      <c r="K139" s="92"/>
      <c r="L139" s="32" t="s">
        <v>1446</v>
      </c>
      <c r="M139" s="32"/>
      <c r="N139" s="32"/>
      <c r="O139" s="32">
        <v>1.0</v>
      </c>
      <c r="P139" s="39"/>
    </row>
    <row r="140">
      <c r="A140" s="31" t="s">
        <v>404</v>
      </c>
      <c r="B140" s="67" t="s">
        <v>18</v>
      </c>
      <c r="C140" s="67"/>
      <c r="D140" s="67"/>
      <c r="E140" s="67" t="s">
        <v>271</v>
      </c>
      <c r="F140" s="140" t="str">
        <f>IFERROR(__xludf.DUMMYFUNCTION("""COMPUTED_VALUE"""),"Uganda")</f>
        <v>Uganda</v>
      </c>
      <c r="G140" s="140"/>
      <c r="H140" s="92" t="s">
        <v>1447</v>
      </c>
      <c r="I140" s="92"/>
      <c r="J140" s="92"/>
      <c r="K140" s="92"/>
      <c r="L140" s="32" t="s">
        <v>1446</v>
      </c>
      <c r="M140" s="32"/>
      <c r="N140" s="32"/>
      <c r="O140" s="32">
        <v>2.0</v>
      </c>
      <c r="P140" s="39"/>
    </row>
    <row r="141">
      <c r="A141" s="31" t="s">
        <v>336</v>
      </c>
      <c r="B141" s="92" t="s">
        <v>26</v>
      </c>
      <c r="C141" s="83"/>
      <c r="D141" s="83"/>
      <c r="E141" s="83" t="s">
        <v>139</v>
      </c>
      <c r="F141" s="84" t="str">
        <f>IFERROR(__xludf.DUMMYFUNCTION("""COMPUTED_VALUE"""),"Serbia")</f>
        <v>Serbia</v>
      </c>
      <c r="G141" s="84"/>
      <c r="H141" s="140"/>
      <c r="I141" s="84"/>
      <c r="J141" s="84"/>
      <c r="K141" s="84" t="s">
        <v>959</v>
      </c>
      <c r="L141" s="32" t="s">
        <v>1446</v>
      </c>
      <c r="M141" s="32"/>
      <c r="N141" s="32"/>
      <c r="O141" s="32">
        <v>5.0</v>
      </c>
      <c r="P141" s="39"/>
    </row>
    <row r="142">
      <c r="A142" s="31" t="s">
        <v>405</v>
      </c>
      <c r="B142" s="67" t="s">
        <v>18</v>
      </c>
      <c r="C142" s="67"/>
      <c r="D142" s="67"/>
      <c r="E142" s="67" t="s">
        <v>271</v>
      </c>
      <c r="F142" s="140"/>
      <c r="G142" s="140"/>
      <c r="H142" s="92" t="s">
        <v>1447</v>
      </c>
      <c r="I142" s="92"/>
      <c r="J142" s="92"/>
      <c r="K142" s="92"/>
      <c r="L142" s="32" t="s">
        <v>1446</v>
      </c>
      <c r="M142" s="32"/>
      <c r="N142" s="32"/>
      <c r="O142" s="32">
        <v>1.0</v>
      </c>
      <c r="P142" s="39"/>
    </row>
    <row r="143">
      <c r="A143" s="31" t="s">
        <v>310</v>
      </c>
      <c r="B143" s="92" t="s">
        <v>18</v>
      </c>
      <c r="C143" s="84"/>
      <c r="D143" s="84"/>
      <c r="E143" s="84" t="s">
        <v>75</v>
      </c>
      <c r="F143" s="84"/>
      <c r="G143" s="84"/>
      <c r="H143" s="140"/>
      <c r="I143" s="84"/>
      <c r="J143" s="84"/>
      <c r="K143" s="84"/>
      <c r="L143" s="32" t="s">
        <v>1446</v>
      </c>
      <c r="M143" s="32"/>
      <c r="N143" s="32"/>
      <c r="O143" s="32">
        <v>1.0</v>
      </c>
      <c r="P143" s="39"/>
    </row>
    <row r="144">
      <c r="A144" s="31" t="s">
        <v>344</v>
      </c>
      <c r="B144" s="67" t="s">
        <v>18</v>
      </c>
      <c r="C144" s="67"/>
      <c r="D144" s="67"/>
      <c r="E144" s="67" t="s">
        <v>271</v>
      </c>
      <c r="F144" s="84"/>
      <c r="G144" s="84"/>
      <c r="H144" s="140"/>
      <c r="I144" s="84"/>
      <c r="J144" s="84"/>
      <c r="K144" s="84" t="s">
        <v>949</v>
      </c>
      <c r="L144" s="32" t="s">
        <v>1446</v>
      </c>
      <c r="M144" s="32"/>
      <c r="N144" s="32"/>
      <c r="O144" s="32">
        <v>2.0</v>
      </c>
      <c r="P144" s="39"/>
    </row>
    <row r="145">
      <c r="A145" s="31" t="s">
        <v>447</v>
      </c>
      <c r="B145" s="67" t="s">
        <v>18</v>
      </c>
      <c r="C145" s="67"/>
      <c r="D145" s="67"/>
      <c r="E145" s="67" t="s">
        <v>271</v>
      </c>
      <c r="F145" s="32"/>
      <c r="G145" s="32"/>
      <c r="H145" s="32" t="s">
        <v>950</v>
      </c>
      <c r="I145" s="84"/>
      <c r="J145" s="84"/>
      <c r="K145" s="84" t="s">
        <v>968</v>
      </c>
      <c r="L145" s="32" t="s">
        <v>1446</v>
      </c>
      <c r="M145" s="32"/>
      <c r="N145" s="32"/>
      <c r="O145" s="32">
        <v>2.0</v>
      </c>
      <c r="P145" s="39"/>
    </row>
    <row r="146">
      <c r="A146" s="31" t="s">
        <v>337</v>
      </c>
      <c r="B146" s="92" t="s">
        <v>26</v>
      </c>
      <c r="C146" s="83"/>
      <c r="D146" s="83"/>
      <c r="E146" s="83" t="s">
        <v>139</v>
      </c>
      <c r="F146" s="84"/>
      <c r="G146" s="84"/>
      <c r="H146" s="140"/>
      <c r="I146" s="84"/>
      <c r="J146" s="84"/>
      <c r="K146" s="84" t="s">
        <v>959</v>
      </c>
      <c r="L146" s="32" t="s">
        <v>1446</v>
      </c>
      <c r="M146" s="32"/>
      <c r="N146" s="32"/>
      <c r="O146" s="32">
        <v>3.0</v>
      </c>
      <c r="P146" s="39"/>
    </row>
    <row r="147">
      <c r="A147" s="31" t="s">
        <v>365</v>
      </c>
      <c r="B147" s="67" t="s">
        <v>18</v>
      </c>
      <c r="C147" s="67"/>
      <c r="D147" s="67"/>
      <c r="E147" s="67" t="s">
        <v>271</v>
      </c>
      <c r="F147" s="32"/>
      <c r="G147" s="32"/>
      <c r="H147" s="32" t="s">
        <v>951</v>
      </c>
      <c r="I147" s="84"/>
      <c r="J147" s="84"/>
      <c r="K147" s="84" t="s">
        <v>971</v>
      </c>
      <c r="L147" s="32" t="s">
        <v>1446</v>
      </c>
      <c r="M147" s="32"/>
      <c r="N147" s="32"/>
      <c r="O147" s="32">
        <v>6.0</v>
      </c>
      <c r="P147" s="39"/>
    </row>
    <row r="148">
      <c r="A148" s="31" t="s">
        <v>406</v>
      </c>
      <c r="B148" s="67" t="s">
        <v>18</v>
      </c>
      <c r="C148" s="67"/>
      <c r="D148" s="67"/>
      <c r="E148" s="67" t="s">
        <v>271</v>
      </c>
      <c r="F148" s="140"/>
      <c r="G148" s="140"/>
      <c r="H148" s="92" t="s">
        <v>1447</v>
      </c>
      <c r="I148" s="92"/>
      <c r="J148" s="92"/>
      <c r="K148" s="92"/>
      <c r="L148" s="32" t="s">
        <v>1446</v>
      </c>
      <c r="M148" s="32"/>
      <c r="N148" s="32"/>
      <c r="O148" s="32">
        <v>1.0</v>
      </c>
      <c r="P148" s="39"/>
    </row>
    <row r="149">
      <c r="A149" s="31" t="s">
        <v>338</v>
      </c>
      <c r="B149" s="92" t="s">
        <v>26</v>
      </c>
      <c r="C149" s="83"/>
      <c r="D149" s="83"/>
      <c r="E149" s="83" t="s">
        <v>139</v>
      </c>
      <c r="F149" s="84"/>
      <c r="G149" s="84"/>
      <c r="H149" s="140"/>
      <c r="I149" s="84"/>
      <c r="J149" s="84"/>
      <c r="K149" s="84" t="s">
        <v>959</v>
      </c>
      <c r="L149" s="32" t="s">
        <v>1446</v>
      </c>
      <c r="M149" s="32"/>
      <c r="N149" s="32"/>
      <c r="O149" s="32">
        <v>2.0</v>
      </c>
      <c r="P149" s="39"/>
    </row>
    <row r="150">
      <c r="A150" s="31" t="s">
        <v>448</v>
      </c>
      <c r="B150" s="67" t="s">
        <v>18</v>
      </c>
      <c r="C150" s="67"/>
      <c r="D150" s="67"/>
      <c r="E150" s="67" t="s">
        <v>271</v>
      </c>
      <c r="F150" s="32"/>
      <c r="G150" s="32"/>
      <c r="H150" s="32" t="s">
        <v>950</v>
      </c>
      <c r="I150" s="84"/>
      <c r="J150" s="84"/>
      <c r="K150" s="84" t="s">
        <v>1465</v>
      </c>
      <c r="L150" s="32" t="s">
        <v>1446</v>
      </c>
      <c r="M150" s="32"/>
      <c r="N150" s="32"/>
      <c r="O150" s="32">
        <v>1.0</v>
      </c>
      <c r="P150" s="39"/>
    </row>
    <row r="151">
      <c r="A151" s="31" t="s">
        <v>307</v>
      </c>
      <c r="B151" s="43" t="s">
        <v>16</v>
      </c>
      <c r="C151" s="84"/>
      <c r="D151" s="84"/>
      <c r="E151" s="84" t="s">
        <v>68</v>
      </c>
      <c r="F151" s="84"/>
      <c r="G151" s="84"/>
      <c r="H151" s="140"/>
      <c r="I151" s="84"/>
      <c r="J151" s="84"/>
      <c r="K151" s="84" t="s">
        <v>1466</v>
      </c>
      <c r="L151" s="32" t="s">
        <v>1446</v>
      </c>
      <c r="M151" s="32"/>
      <c r="N151" s="32"/>
      <c r="O151" s="32">
        <v>1.0</v>
      </c>
      <c r="P151" s="39"/>
    </row>
    <row r="152">
      <c r="A152" s="31" t="s">
        <v>312</v>
      </c>
      <c r="B152" s="67" t="s">
        <v>29</v>
      </c>
      <c r="C152" s="84"/>
      <c r="D152" s="84"/>
      <c r="E152" s="84" t="s">
        <v>79</v>
      </c>
      <c r="F152" s="84"/>
      <c r="G152" s="84"/>
      <c r="H152" s="140"/>
      <c r="I152" s="84"/>
      <c r="J152" s="84"/>
      <c r="K152" s="84" t="s">
        <v>1423</v>
      </c>
      <c r="L152" s="32" t="s">
        <v>1446</v>
      </c>
      <c r="M152" s="32"/>
      <c r="N152" s="32"/>
      <c r="O152" s="32">
        <v>1.0</v>
      </c>
      <c r="P152" s="39"/>
    </row>
    <row r="153">
      <c r="A153" s="31" t="s">
        <v>387</v>
      </c>
      <c r="B153" s="67" t="s">
        <v>18</v>
      </c>
      <c r="C153" s="67"/>
      <c r="D153" s="67"/>
      <c r="E153" s="67" t="s">
        <v>271</v>
      </c>
      <c r="F153" s="32"/>
      <c r="G153" s="32"/>
      <c r="H153" s="32" t="s">
        <v>107</v>
      </c>
      <c r="I153" s="84"/>
      <c r="J153" s="84"/>
      <c r="K153" s="84" t="s">
        <v>1467</v>
      </c>
      <c r="L153" s="32" t="s">
        <v>1446</v>
      </c>
      <c r="M153" s="32"/>
      <c r="N153" s="32"/>
      <c r="O153" s="32">
        <v>1.0</v>
      </c>
      <c r="P153" s="39"/>
    </row>
    <row r="154">
      <c r="A154" s="31" t="s">
        <v>375</v>
      </c>
      <c r="B154" s="67" t="s">
        <v>18</v>
      </c>
      <c r="C154" s="67"/>
      <c r="D154" s="67"/>
      <c r="E154" s="67" t="s">
        <v>271</v>
      </c>
      <c r="F154" s="32"/>
      <c r="G154" s="32"/>
      <c r="H154" s="32" t="s">
        <v>100</v>
      </c>
      <c r="I154" s="84"/>
      <c r="J154" s="84"/>
      <c r="K154" s="84" t="s">
        <v>100</v>
      </c>
      <c r="L154" s="32" t="s">
        <v>1446</v>
      </c>
      <c r="M154" s="32"/>
      <c r="N154" s="32"/>
      <c r="O154" s="32">
        <v>1.0</v>
      </c>
      <c r="P154" s="39"/>
    </row>
    <row r="155">
      <c r="A155" s="31" t="s">
        <v>449</v>
      </c>
      <c r="B155" s="67" t="s">
        <v>18</v>
      </c>
      <c r="C155" s="67"/>
      <c r="D155" s="67"/>
      <c r="E155" s="67" t="s">
        <v>271</v>
      </c>
      <c r="F155" s="32"/>
      <c r="G155" s="32"/>
      <c r="H155" s="32" t="s">
        <v>950</v>
      </c>
      <c r="I155" s="84"/>
      <c r="J155" s="84"/>
      <c r="K155" s="84" t="s">
        <v>1468</v>
      </c>
      <c r="L155" s="32" t="s">
        <v>1446</v>
      </c>
      <c r="M155" s="32"/>
      <c r="N155" s="32"/>
      <c r="O155" s="32">
        <v>1.0</v>
      </c>
      <c r="P155" s="39"/>
    </row>
    <row r="156">
      <c r="A156" s="31" t="s">
        <v>295</v>
      </c>
      <c r="B156" s="92" t="s">
        <v>26</v>
      </c>
      <c r="C156" s="84"/>
      <c r="D156" s="84"/>
      <c r="E156" s="84" t="s">
        <v>54</v>
      </c>
      <c r="F156" s="84"/>
      <c r="G156" s="32"/>
      <c r="H156" s="140"/>
      <c r="I156" s="84"/>
      <c r="J156" s="84"/>
      <c r="K156" s="84" t="s">
        <v>1455</v>
      </c>
      <c r="L156" s="32" t="s">
        <v>1446</v>
      </c>
      <c r="M156" s="32"/>
      <c r="N156" s="32"/>
      <c r="O156" s="32">
        <v>1.0</v>
      </c>
      <c r="P156" s="39"/>
    </row>
    <row r="157">
      <c r="A157" s="31" t="s">
        <v>315</v>
      </c>
      <c r="B157" s="43" t="s">
        <v>26</v>
      </c>
      <c r="C157" s="84"/>
      <c r="D157" s="84"/>
      <c r="E157" s="84" t="s">
        <v>80</v>
      </c>
      <c r="F157" s="84"/>
      <c r="G157" s="84"/>
      <c r="H157" s="140"/>
      <c r="I157" s="84"/>
      <c r="J157" s="84"/>
      <c r="K157" s="84" t="s">
        <v>1462</v>
      </c>
      <c r="L157" s="32" t="s">
        <v>1446</v>
      </c>
      <c r="M157" s="32"/>
      <c r="N157" s="32"/>
      <c r="O157" s="32">
        <v>2.0</v>
      </c>
      <c r="P157" s="39"/>
    </row>
    <row r="158">
      <c r="A158" s="31" t="s">
        <v>450</v>
      </c>
      <c r="B158" s="67" t="s">
        <v>18</v>
      </c>
      <c r="C158" s="67"/>
      <c r="D158" s="67"/>
      <c r="E158" s="67" t="s">
        <v>271</v>
      </c>
      <c r="F158" s="32"/>
      <c r="G158" s="32"/>
      <c r="H158" s="32" t="s">
        <v>950</v>
      </c>
      <c r="I158" s="84"/>
      <c r="J158" s="84"/>
      <c r="K158" s="84" t="s">
        <v>968</v>
      </c>
      <c r="L158" s="32" t="s">
        <v>1446</v>
      </c>
      <c r="M158" s="32"/>
      <c r="N158" s="32"/>
      <c r="O158" s="32">
        <v>2.0</v>
      </c>
      <c r="P158" s="39"/>
    </row>
    <row r="159">
      <c r="A159" s="31" t="s">
        <v>303</v>
      </c>
      <c r="B159" s="67" t="s">
        <v>20</v>
      </c>
      <c r="C159" s="84"/>
      <c r="D159" s="84"/>
      <c r="E159" s="84" t="s">
        <v>60</v>
      </c>
      <c r="F159" s="84"/>
      <c r="G159" s="84"/>
      <c r="H159" s="140"/>
      <c r="I159" s="84"/>
      <c r="J159" s="84"/>
      <c r="K159" s="84" t="s">
        <v>1469</v>
      </c>
      <c r="L159" s="32" t="s">
        <v>1446</v>
      </c>
      <c r="M159" s="32"/>
      <c r="N159" s="32"/>
      <c r="O159" s="32">
        <v>6.0</v>
      </c>
      <c r="P159" s="39"/>
    </row>
    <row r="160">
      <c r="A160" s="31" t="s">
        <v>376</v>
      </c>
      <c r="B160" s="67" t="s">
        <v>18</v>
      </c>
      <c r="C160" s="67"/>
      <c r="D160" s="67"/>
      <c r="E160" s="67" t="s">
        <v>271</v>
      </c>
      <c r="F160" s="32"/>
      <c r="G160" s="32"/>
      <c r="H160" s="32" t="s">
        <v>100</v>
      </c>
      <c r="I160" s="84"/>
      <c r="J160" s="84"/>
      <c r="K160" s="84" t="s">
        <v>100</v>
      </c>
      <c r="L160" s="32" t="s">
        <v>1446</v>
      </c>
      <c r="M160" s="32"/>
      <c r="N160" s="32"/>
      <c r="O160" s="32">
        <v>4.0</v>
      </c>
      <c r="P160" s="39"/>
    </row>
    <row r="161">
      <c r="A161" s="31" t="s">
        <v>304</v>
      </c>
      <c r="B161" s="43" t="s">
        <v>16</v>
      </c>
      <c r="C161" s="84"/>
      <c r="D161" s="84"/>
      <c r="E161" s="84" t="s">
        <v>64</v>
      </c>
      <c r="F161" s="84"/>
      <c r="G161" s="84"/>
      <c r="H161" s="140"/>
      <c r="I161" s="84"/>
      <c r="J161" s="84"/>
      <c r="K161" s="84"/>
      <c r="L161" s="32" t="s">
        <v>1446</v>
      </c>
      <c r="M161" s="32"/>
      <c r="N161" s="32"/>
      <c r="O161" s="32">
        <v>1.0</v>
      </c>
      <c r="P161" s="39"/>
    </row>
    <row r="162">
      <c r="A162" s="31" t="s">
        <v>349</v>
      </c>
      <c r="B162" s="67" t="s">
        <v>18</v>
      </c>
      <c r="C162" s="67"/>
      <c r="D162" s="67"/>
      <c r="E162" s="67" t="s">
        <v>271</v>
      </c>
      <c r="F162" s="111"/>
      <c r="G162" s="111"/>
      <c r="H162" s="111" t="s">
        <v>937</v>
      </c>
      <c r="I162" s="84"/>
      <c r="J162" s="84"/>
      <c r="K162" s="84" t="s">
        <v>941</v>
      </c>
      <c r="L162" s="32" t="s">
        <v>1446</v>
      </c>
      <c r="M162" s="32"/>
      <c r="N162" s="32"/>
      <c r="O162" s="32">
        <v>2.0</v>
      </c>
      <c r="P162" s="39"/>
    </row>
    <row r="163">
      <c r="A163" s="31" t="s">
        <v>451</v>
      </c>
      <c r="B163" s="67" t="s">
        <v>18</v>
      </c>
      <c r="C163" s="67"/>
      <c r="D163" s="67"/>
      <c r="E163" s="67" t="s">
        <v>271</v>
      </c>
      <c r="F163" s="32"/>
      <c r="G163" s="32"/>
      <c r="H163" s="32" t="s">
        <v>950</v>
      </c>
      <c r="I163" s="84"/>
      <c r="J163" s="84"/>
      <c r="K163" s="84" t="s">
        <v>968</v>
      </c>
      <c r="L163" s="32" t="s">
        <v>1446</v>
      </c>
      <c r="M163" s="32"/>
      <c r="N163" s="32"/>
      <c r="O163" s="32">
        <v>1.0</v>
      </c>
      <c r="P163" s="39"/>
    </row>
    <row r="164">
      <c r="A164" s="31" t="s">
        <v>350</v>
      </c>
      <c r="B164" s="67" t="s">
        <v>18</v>
      </c>
      <c r="C164" s="67"/>
      <c r="D164" s="67"/>
      <c r="E164" s="67" t="s">
        <v>271</v>
      </c>
      <c r="F164" s="111"/>
      <c r="G164" s="111"/>
      <c r="H164" s="111" t="s">
        <v>937</v>
      </c>
      <c r="I164" s="84"/>
      <c r="J164" s="84"/>
      <c r="K164" s="84" t="s">
        <v>941</v>
      </c>
      <c r="L164" s="32" t="s">
        <v>1446</v>
      </c>
      <c r="M164" s="32"/>
      <c r="N164" s="32"/>
      <c r="O164" s="32">
        <v>1.0</v>
      </c>
      <c r="P164" s="39"/>
    </row>
    <row r="165">
      <c r="A165" s="31" t="s">
        <v>407</v>
      </c>
      <c r="B165" s="67" t="s">
        <v>18</v>
      </c>
      <c r="C165" s="67"/>
      <c r="D165" s="67"/>
      <c r="E165" s="67" t="s">
        <v>271</v>
      </c>
      <c r="F165" s="140"/>
      <c r="G165" s="140"/>
      <c r="H165" s="92" t="s">
        <v>1447</v>
      </c>
      <c r="I165" s="92"/>
      <c r="J165" s="92"/>
      <c r="K165" s="92"/>
      <c r="L165" s="32" t="s">
        <v>1446</v>
      </c>
      <c r="M165" s="32"/>
      <c r="N165" s="32"/>
      <c r="O165" s="32">
        <v>2.0</v>
      </c>
      <c r="P165" s="39"/>
    </row>
    <row r="166">
      <c r="A166" s="31" t="s">
        <v>296</v>
      </c>
      <c r="B166" s="92" t="s">
        <v>26</v>
      </c>
      <c r="C166" s="84"/>
      <c r="D166" s="84"/>
      <c r="E166" s="84" t="s">
        <v>54</v>
      </c>
      <c r="F166" s="84"/>
      <c r="G166" s="32"/>
      <c r="H166" s="140"/>
      <c r="I166" s="84"/>
      <c r="J166" s="84"/>
      <c r="K166" s="84" t="s">
        <v>1455</v>
      </c>
      <c r="L166" s="32" t="s">
        <v>1446</v>
      </c>
      <c r="M166" s="32"/>
      <c r="N166" s="32"/>
      <c r="O166" s="32">
        <v>1.0</v>
      </c>
      <c r="P166" s="39"/>
    </row>
    <row r="167">
      <c r="A167" s="31" t="s">
        <v>351</v>
      </c>
      <c r="B167" s="67" t="s">
        <v>18</v>
      </c>
      <c r="C167" s="67"/>
      <c r="D167" s="67"/>
      <c r="E167" s="67" t="s">
        <v>271</v>
      </c>
      <c r="F167" s="111"/>
      <c r="G167" s="111"/>
      <c r="H167" s="111" t="s">
        <v>937</v>
      </c>
      <c r="I167" s="84"/>
      <c r="J167" s="84"/>
      <c r="K167" s="84" t="s">
        <v>941</v>
      </c>
      <c r="L167" s="32" t="s">
        <v>1446</v>
      </c>
      <c r="M167" s="32"/>
      <c r="N167" s="32"/>
      <c r="O167" s="32">
        <v>2.0</v>
      </c>
      <c r="P167" s="39"/>
    </row>
    <row r="168">
      <c r="A168" s="31" t="s">
        <v>408</v>
      </c>
      <c r="B168" s="67" t="s">
        <v>18</v>
      </c>
      <c r="C168" s="67"/>
      <c r="D168" s="67"/>
      <c r="E168" s="67" t="s">
        <v>271</v>
      </c>
      <c r="F168" s="140"/>
      <c r="G168" s="140"/>
      <c r="H168" s="92" t="s">
        <v>1447</v>
      </c>
      <c r="I168" s="92"/>
      <c r="J168" s="92"/>
      <c r="K168" s="92"/>
      <c r="L168" s="32" t="s">
        <v>1446</v>
      </c>
      <c r="M168" s="32"/>
      <c r="N168" s="32"/>
      <c r="O168" s="32">
        <v>1.0</v>
      </c>
      <c r="P168" s="39"/>
    </row>
    <row r="169">
      <c r="A169" s="31" t="s">
        <v>352</v>
      </c>
      <c r="B169" s="67" t="s">
        <v>18</v>
      </c>
      <c r="C169" s="67"/>
      <c r="D169" s="67"/>
      <c r="E169" s="67" t="s">
        <v>271</v>
      </c>
      <c r="F169" s="111"/>
      <c r="G169" s="111"/>
      <c r="H169" s="111" t="s">
        <v>937</v>
      </c>
      <c r="I169" s="84"/>
      <c r="J169" s="84"/>
      <c r="K169" s="84" t="s">
        <v>967</v>
      </c>
      <c r="L169" s="32" t="s">
        <v>1446</v>
      </c>
      <c r="M169" s="32"/>
      <c r="N169" s="32"/>
      <c r="O169" s="32">
        <v>1.0</v>
      </c>
      <c r="P169" s="39"/>
    </row>
    <row r="170">
      <c r="A170" s="31" t="s">
        <v>409</v>
      </c>
      <c r="B170" s="67" t="s">
        <v>18</v>
      </c>
      <c r="C170" s="67"/>
      <c r="D170" s="67"/>
      <c r="E170" s="67" t="s">
        <v>271</v>
      </c>
      <c r="F170" s="140"/>
      <c r="G170" s="140"/>
      <c r="H170" s="92" t="s">
        <v>1447</v>
      </c>
      <c r="I170" s="92"/>
      <c r="J170" s="92"/>
      <c r="K170" s="92"/>
      <c r="L170" s="32" t="s">
        <v>1446</v>
      </c>
      <c r="M170" s="32"/>
      <c r="N170" s="32"/>
      <c r="O170" s="32">
        <v>1.0</v>
      </c>
      <c r="P170" s="39"/>
    </row>
    <row r="171">
      <c r="A171" s="31" t="s">
        <v>297</v>
      </c>
      <c r="B171" s="92" t="s">
        <v>26</v>
      </c>
      <c r="C171" s="84"/>
      <c r="D171" s="84"/>
      <c r="E171" s="84" t="s">
        <v>54</v>
      </c>
      <c r="F171" s="84"/>
      <c r="G171" s="32"/>
      <c r="H171" s="140"/>
      <c r="I171" s="84"/>
      <c r="J171" s="84"/>
      <c r="K171" s="84" t="s">
        <v>1455</v>
      </c>
      <c r="L171" s="32" t="s">
        <v>1446</v>
      </c>
      <c r="M171" s="32"/>
      <c r="N171" s="32"/>
      <c r="O171" s="32">
        <v>3.0</v>
      </c>
      <c r="P171" s="39"/>
    </row>
    <row r="172">
      <c r="A172" s="31" t="s">
        <v>339</v>
      </c>
      <c r="B172" s="92" t="s">
        <v>26</v>
      </c>
      <c r="C172" s="83"/>
      <c r="D172" s="83"/>
      <c r="E172" s="83" t="s">
        <v>139</v>
      </c>
      <c r="F172" s="84"/>
      <c r="G172" s="84"/>
      <c r="H172" s="140"/>
      <c r="I172" s="84"/>
      <c r="J172" s="84"/>
      <c r="K172" s="84" t="s">
        <v>959</v>
      </c>
      <c r="L172" s="32" t="s">
        <v>1446</v>
      </c>
      <c r="M172" s="32"/>
      <c r="N172" s="32"/>
      <c r="O172" s="32">
        <v>1.0</v>
      </c>
      <c r="P172" s="39"/>
    </row>
    <row r="173">
      <c r="A173" s="31" t="s">
        <v>410</v>
      </c>
      <c r="B173" s="67" t="s">
        <v>18</v>
      </c>
      <c r="C173" s="67"/>
      <c r="D173" s="67"/>
      <c r="E173" s="67" t="s">
        <v>271</v>
      </c>
      <c r="F173" s="140"/>
      <c r="G173" s="140"/>
      <c r="H173" s="92" t="s">
        <v>1447</v>
      </c>
      <c r="I173" s="92"/>
      <c r="J173" s="92"/>
      <c r="K173" s="92"/>
      <c r="L173" s="32" t="s">
        <v>1446</v>
      </c>
      <c r="M173" s="32"/>
      <c r="N173" s="32"/>
      <c r="O173" s="32">
        <v>1.0</v>
      </c>
      <c r="P173" s="39"/>
    </row>
    <row r="174">
      <c r="A174" s="31" t="s">
        <v>324</v>
      </c>
      <c r="B174" s="67" t="s">
        <v>29</v>
      </c>
      <c r="C174" s="84"/>
      <c r="D174" s="84"/>
      <c r="E174" s="84" t="s">
        <v>123</v>
      </c>
      <c r="F174" s="84"/>
      <c r="G174" s="84"/>
      <c r="H174" s="140"/>
      <c r="I174" s="84"/>
      <c r="J174" s="84"/>
      <c r="K174" s="84" t="s">
        <v>1470</v>
      </c>
      <c r="L174" s="32" t="s">
        <v>1446</v>
      </c>
      <c r="M174" s="32"/>
      <c r="N174" s="32"/>
      <c r="O174" s="32">
        <v>1.0</v>
      </c>
      <c r="P174" s="39"/>
    </row>
    <row r="175">
      <c r="A175" s="31" t="s">
        <v>411</v>
      </c>
      <c r="B175" s="67" t="s">
        <v>18</v>
      </c>
      <c r="C175" s="67"/>
      <c r="D175" s="67"/>
      <c r="E175" s="67" t="s">
        <v>271</v>
      </c>
      <c r="F175" s="140"/>
      <c r="G175" s="140"/>
      <c r="H175" s="92" t="s">
        <v>1447</v>
      </c>
      <c r="I175" s="92"/>
      <c r="J175" s="92"/>
      <c r="K175" s="92"/>
      <c r="L175" s="32" t="s">
        <v>1446</v>
      </c>
      <c r="M175" s="32"/>
      <c r="N175" s="32"/>
      <c r="O175" s="32">
        <v>1.0</v>
      </c>
      <c r="P175" s="39"/>
    </row>
    <row r="176">
      <c r="A176" s="31" t="s">
        <v>412</v>
      </c>
      <c r="B176" s="67" t="s">
        <v>18</v>
      </c>
      <c r="C176" s="67"/>
      <c r="D176" s="67"/>
      <c r="E176" s="67" t="s">
        <v>271</v>
      </c>
      <c r="F176" s="140"/>
      <c r="G176" s="140"/>
      <c r="H176" s="92" t="s">
        <v>1447</v>
      </c>
      <c r="I176" s="92"/>
      <c r="J176" s="92"/>
      <c r="K176" s="92"/>
      <c r="L176" s="32" t="s">
        <v>1446</v>
      </c>
      <c r="M176" s="32"/>
      <c r="N176" s="32"/>
      <c r="O176" s="32">
        <v>1.0</v>
      </c>
      <c r="P176" s="39"/>
    </row>
    <row r="177">
      <c r="A177" s="31" t="s">
        <v>377</v>
      </c>
      <c r="B177" s="67" t="s">
        <v>18</v>
      </c>
      <c r="C177" s="67"/>
      <c r="D177" s="67"/>
      <c r="E177" s="67" t="s">
        <v>271</v>
      </c>
      <c r="F177" s="32"/>
      <c r="G177" s="32"/>
      <c r="H177" s="32" t="s">
        <v>100</v>
      </c>
      <c r="I177" s="84"/>
      <c r="J177" s="84"/>
      <c r="K177" s="84" t="s">
        <v>100</v>
      </c>
      <c r="L177" s="32" t="s">
        <v>1446</v>
      </c>
      <c r="M177" s="32"/>
      <c r="N177" s="32"/>
      <c r="O177" s="32">
        <v>1.0</v>
      </c>
      <c r="P177" s="39"/>
    </row>
    <row r="178">
      <c r="A178" s="31" t="s">
        <v>330</v>
      </c>
      <c r="B178" s="67" t="s">
        <v>26</v>
      </c>
      <c r="C178" s="84"/>
      <c r="D178" s="84"/>
      <c r="E178" s="84" t="s">
        <v>129</v>
      </c>
      <c r="F178" s="84"/>
      <c r="G178" s="84"/>
      <c r="H178" s="140"/>
      <c r="I178" s="84"/>
      <c r="J178" s="84"/>
      <c r="K178" s="84" t="s">
        <v>1456</v>
      </c>
      <c r="L178" s="32" t="s">
        <v>1446</v>
      </c>
      <c r="M178" s="32"/>
      <c r="N178" s="32"/>
      <c r="O178" s="32">
        <v>1.0</v>
      </c>
      <c r="P178" s="39"/>
    </row>
    <row r="179">
      <c r="A179" s="31" t="s">
        <v>413</v>
      </c>
      <c r="B179" s="67" t="s">
        <v>18</v>
      </c>
      <c r="C179" s="67"/>
      <c r="D179" s="67"/>
      <c r="E179" s="67" t="s">
        <v>271</v>
      </c>
      <c r="F179" s="140"/>
      <c r="G179" s="140"/>
      <c r="H179" s="92" t="s">
        <v>1447</v>
      </c>
      <c r="I179" s="92"/>
      <c r="J179" s="92"/>
      <c r="K179" s="92"/>
      <c r="L179" s="32" t="s">
        <v>1446</v>
      </c>
      <c r="M179" s="32"/>
      <c r="N179" s="32"/>
      <c r="O179" s="32">
        <v>1.0</v>
      </c>
      <c r="P179" s="39"/>
    </row>
    <row r="180">
      <c r="A180" s="31" t="s">
        <v>414</v>
      </c>
      <c r="B180" s="67" t="s">
        <v>18</v>
      </c>
      <c r="C180" s="67"/>
      <c r="D180" s="67"/>
      <c r="E180" s="67" t="s">
        <v>271</v>
      </c>
      <c r="F180" s="140"/>
      <c r="G180" s="140"/>
      <c r="H180" s="92" t="s">
        <v>1447</v>
      </c>
      <c r="I180" s="92"/>
      <c r="J180" s="92"/>
      <c r="K180" s="92"/>
      <c r="L180" s="32" t="s">
        <v>1446</v>
      </c>
      <c r="M180" s="32"/>
      <c r="N180" s="32"/>
      <c r="O180" s="32">
        <v>1.0</v>
      </c>
      <c r="P180" s="39"/>
    </row>
    <row r="181">
      <c r="A181" s="31" t="s">
        <v>353</v>
      </c>
      <c r="B181" s="67" t="s">
        <v>18</v>
      </c>
      <c r="C181" s="67"/>
      <c r="D181" s="67"/>
      <c r="E181" s="67" t="s">
        <v>271</v>
      </c>
      <c r="F181" s="111"/>
      <c r="G181" s="111"/>
      <c r="H181" s="111" t="s">
        <v>937</v>
      </c>
      <c r="I181" s="84"/>
      <c r="J181" s="84"/>
      <c r="K181" s="84" t="s">
        <v>967</v>
      </c>
      <c r="L181" s="32" t="s">
        <v>1446</v>
      </c>
      <c r="M181" s="32"/>
      <c r="N181" s="32"/>
      <c r="O181" s="32">
        <v>1.0</v>
      </c>
      <c r="P181" s="39"/>
    </row>
    <row r="182">
      <c r="A182" s="31" t="s">
        <v>415</v>
      </c>
      <c r="B182" s="67" t="s">
        <v>18</v>
      </c>
      <c r="C182" s="67"/>
      <c r="D182" s="67"/>
      <c r="E182" s="67" t="s">
        <v>271</v>
      </c>
      <c r="F182" s="140"/>
      <c r="G182" s="140"/>
      <c r="H182" s="92" t="s">
        <v>1447</v>
      </c>
      <c r="I182" s="92"/>
      <c r="J182" s="92"/>
      <c r="K182" s="92"/>
      <c r="L182" s="32" t="s">
        <v>1446</v>
      </c>
      <c r="M182" s="32"/>
      <c r="N182" s="32"/>
      <c r="O182" s="32">
        <v>1.0</v>
      </c>
      <c r="P182" s="39"/>
    </row>
    <row r="183">
      <c r="A183" s="31" t="s">
        <v>378</v>
      </c>
      <c r="B183" s="67" t="s">
        <v>18</v>
      </c>
      <c r="C183" s="67"/>
      <c r="D183" s="67"/>
      <c r="E183" s="67" t="s">
        <v>271</v>
      </c>
      <c r="F183" s="32"/>
      <c r="G183" s="32"/>
      <c r="H183" s="32" t="s">
        <v>100</v>
      </c>
      <c r="I183" s="84"/>
      <c r="J183" s="84"/>
      <c r="K183" s="84" t="s">
        <v>100</v>
      </c>
      <c r="L183" s="32" t="s">
        <v>1446</v>
      </c>
      <c r="M183" s="32"/>
      <c r="N183" s="32"/>
      <c r="O183" s="32">
        <v>3.0</v>
      </c>
      <c r="P183" s="39"/>
    </row>
    <row r="184">
      <c r="A184" s="31" t="s">
        <v>452</v>
      </c>
      <c r="B184" s="67" t="s">
        <v>18</v>
      </c>
      <c r="C184" s="67"/>
      <c r="D184" s="67"/>
      <c r="E184" s="67" t="s">
        <v>271</v>
      </c>
      <c r="F184" s="32"/>
      <c r="G184" s="32"/>
      <c r="H184" s="32" t="s">
        <v>950</v>
      </c>
      <c r="I184" s="84"/>
      <c r="J184" s="84"/>
      <c r="K184" s="84" t="s">
        <v>968</v>
      </c>
      <c r="L184" s="32" t="s">
        <v>1446</v>
      </c>
      <c r="M184" s="32"/>
      <c r="N184" s="32"/>
      <c r="O184" s="32">
        <v>1.0</v>
      </c>
      <c r="P184" s="39"/>
    </row>
    <row r="185">
      <c r="A185" s="31" t="s">
        <v>366</v>
      </c>
      <c r="B185" s="67" t="s">
        <v>18</v>
      </c>
      <c r="C185" s="67"/>
      <c r="D185" s="67"/>
      <c r="E185" s="67" t="s">
        <v>271</v>
      </c>
      <c r="F185" s="32"/>
      <c r="G185" s="32"/>
      <c r="H185" s="32" t="s">
        <v>951</v>
      </c>
      <c r="I185" s="84"/>
      <c r="J185" s="84"/>
      <c r="K185" s="84" t="s">
        <v>971</v>
      </c>
      <c r="L185" s="32" t="s">
        <v>1446</v>
      </c>
      <c r="M185" s="32"/>
      <c r="N185" s="32"/>
      <c r="O185" s="32">
        <v>1.0</v>
      </c>
      <c r="P185" s="39"/>
    </row>
    <row r="186">
      <c r="A186" s="31" t="s">
        <v>311</v>
      </c>
      <c r="B186" s="43" t="s">
        <v>16</v>
      </c>
      <c r="C186" s="84"/>
      <c r="D186" s="84"/>
      <c r="E186" s="84" t="s">
        <v>76</v>
      </c>
      <c r="F186" s="84"/>
      <c r="G186" s="84"/>
      <c r="H186" s="140"/>
      <c r="I186" s="84"/>
      <c r="J186" s="84"/>
      <c r="K186" s="84" t="s">
        <v>1471</v>
      </c>
      <c r="L186" s="32" t="s">
        <v>1446</v>
      </c>
      <c r="M186" s="32"/>
      <c r="N186" s="32"/>
      <c r="O186" s="32">
        <v>1.0</v>
      </c>
      <c r="P186" s="39"/>
    </row>
    <row r="187">
      <c r="A187" s="31" t="s">
        <v>467</v>
      </c>
      <c r="B187" s="32" t="s">
        <v>16</v>
      </c>
      <c r="C187" s="84"/>
      <c r="D187" s="84"/>
      <c r="E187" s="84" t="s">
        <v>144</v>
      </c>
      <c r="F187" s="84"/>
      <c r="G187" s="84"/>
      <c r="H187" s="140"/>
      <c r="I187" s="84"/>
      <c r="J187" s="84"/>
      <c r="K187" s="84" t="s">
        <v>1472</v>
      </c>
      <c r="L187" s="32" t="s">
        <v>1446</v>
      </c>
      <c r="M187" s="32"/>
      <c r="N187" s="32"/>
      <c r="O187" s="32">
        <v>2.0</v>
      </c>
      <c r="P187" s="39"/>
    </row>
    <row r="188">
      <c r="A188" s="31" t="s">
        <v>416</v>
      </c>
      <c r="B188" s="67" t="s">
        <v>18</v>
      </c>
      <c r="C188" s="67"/>
      <c r="D188" s="67"/>
      <c r="E188" s="67" t="s">
        <v>271</v>
      </c>
      <c r="F188" s="140"/>
      <c r="G188" s="140"/>
      <c r="H188" s="92" t="s">
        <v>1447</v>
      </c>
      <c r="I188" s="92"/>
      <c r="J188" s="92"/>
      <c r="K188" s="92"/>
      <c r="L188" s="32" t="s">
        <v>1446</v>
      </c>
      <c r="M188" s="32"/>
      <c r="N188" s="32"/>
      <c r="O188" s="32">
        <v>1.0</v>
      </c>
      <c r="P188" s="39"/>
    </row>
    <row r="189">
      <c r="A189" s="31" t="s">
        <v>417</v>
      </c>
      <c r="B189" s="67" t="s">
        <v>18</v>
      </c>
      <c r="C189" s="67"/>
      <c r="D189" s="67"/>
      <c r="E189" s="67" t="s">
        <v>271</v>
      </c>
      <c r="F189" s="140"/>
      <c r="G189" s="140"/>
      <c r="H189" s="92" t="s">
        <v>1447</v>
      </c>
      <c r="I189" s="92"/>
      <c r="J189" s="92"/>
      <c r="K189" s="92"/>
      <c r="L189" s="32" t="s">
        <v>1446</v>
      </c>
      <c r="M189" s="32"/>
      <c r="N189" s="32"/>
      <c r="O189" s="32">
        <v>1.0</v>
      </c>
      <c r="P189" s="39"/>
    </row>
    <row r="190">
      <c r="A190" s="31" t="s">
        <v>298</v>
      </c>
      <c r="B190" s="92" t="s">
        <v>26</v>
      </c>
      <c r="C190" s="84"/>
      <c r="D190" s="84"/>
      <c r="E190" s="84" t="s">
        <v>54</v>
      </c>
      <c r="F190" s="84"/>
      <c r="G190" s="84"/>
      <c r="H190" s="140"/>
      <c r="I190" s="84"/>
      <c r="J190" s="84"/>
      <c r="K190" s="84" t="s">
        <v>1455</v>
      </c>
      <c r="L190" s="32" t="s">
        <v>1446</v>
      </c>
      <c r="M190" s="32"/>
      <c r="N190" s="32"/>
      <c r="O190" s="32">
        <v>1.0</v>
      </c>
      <c r="P190" s="39"/>
    </row>
    <row r="191">
      <c r="A191" s="31" t="s">
        <v>285</v>
      </c>
      <c r="B191" s="67" t="s">
        <v>18</v>
      </c>
      <c r="C191" s="84"/>
      <c r="D191" s="84"/>
      <c r="E191" s="84" t="s">
        <v>35</v>
      </c>
      <c r="F191" s="84"/>
      <c r="G191" s="32"/>
      <c r="H191" s="140"/>
      <c r="I191" s="84"/>
      <c r="J191" s="84"/>
      <c r="K191" s="84" t="s">
        <v>1445</v>
      </c>
      <c r="L191" s="32" t="s">
        <v>1446</v>
      </c>
      <c r="M191" s="32"/>
      <c r="N191" s="32"/>
      <c r="O191" s="32">
        <v>1.0</v>
      </c>
      <c r="P191" s="39"/>
    </row>
    <row r="192">
      <c r="A192" s="31" t="s">
        <v>286</v>
      </c>
      <c r="B192" s="67" t="s">
        <v>18</v>
      </c>
      <c r="C192" s="84"/>
      <c r="D192" s="84"/>
      <c r="E192" s="84" t="s">
        <v>35</v>
      </c>
      <c r="F192" s="84"/>
      <c r="G192" s="32"/>
      <c r="H192" s="140"/>
      <c r="I192" s="84"/>
      <c r="J192" s="84"/>
      <c r="K192" s="84" t="s">
        <v>1473</v>
      </c>
      <c r="L192" s="32" t="s">
        <v>1446</v>
      </c>
      <c r="M192" s="32"/>
      <c r="N192" s="32"/>
      <c r="O192" s="32">
        <v>1.0</v>
      </c>
      <c r="P192" s="39"/>
    </row>
    <row r="193">
      <c r="A193" s="31" t="s">
        <v>453</v>
      </c>
      <c r="B193" s="67" t="s">
        <v>18</v>
      </c>
      <c r="C193" s="67"/>
      <c r="D193" s="67"/>
      <c r="E193" s="67" t="s">
        <v>271</v>
      </c>
      <c r="F193" s="32"/>
      <c r="G193" s="32"/>
      <c r="H193" s="32" t="s">
        <v>950</v>
      </c>
      <c r="I193" s="84"/>
      <c r="J193" s="84"/>
      <c r="K193" s="84" t="s">
        <v>968</v>
      </c>
      <c r="L193" s="32" t="s">
        <v>1446</v>
      </c>
      <c r="M193" s="32"/>
      <c r="N193" s="32"/>
      <c r="O193" s="32">
        <v>1.0</v>
      </c>
      <c r="P193" s="39"/>
    </row>
    <row r="194">
      <c r="A194" s="31" t="s">
        <v>333</v>
      </c>
      <c r="B194" s="43" t="s">
        <v>16</v>
      </c>
      <c r="C194" s="83"/>
      <c r="D194" s="83"/>
      <c r="E194" s="83" t="s">
        <v>138</v>
      </c>
      <c r="F194" s="84"/>
      <c r="G194" s="84"/>
      <c r="H194" s="140"/>
      <c r="I194" s="84"/>
      <c r="J194" s="84"/>
      <c r="K194" s="84" t="s">
        <v>1474</v>
      </c>
      <c r="L194" s="32" t="s">
        <v>1446</v>
      </c>
      <c r="M194" s="32"/>
      <c r="N194" s="32"/>
      <c r="O194" s="32">
        <v>1.0</v>
      </c>
      <c r="P194" s="39"/>
    </row>
    <row r="195">
      <c r="A195" s="31" t="s">
        <v>418</v>
      </c>
      <c r="B195" s="67" t="s">
        <v>18</v>
      </c>
      <c r="C195" s="67"/>
      <c r="D195" s="67"/>
      <c r="E195" s="67" t="s">
        <v>271</v>
      </c>
      <c r="F195" s="140"/>
      <c r="G195" s="140"/>
      <c r="H195" s="92" t="s">
        <v>1447</v>
      </c>
      <c r="I195" s="92"/>
      <c r="J195" s="92"/>
      <c r="K195" s="92"/>
      <c r="L195" s="32" t="s">
        <v>1446</v>
      </c>
      <c r="M195" s="32"/>
      <c r="N195" s="32"/>
      <c r="O195" s="32">
        <v>1.0</v>
      </c>
      <c r="P195" s="39"/>
    </row>
    <row r="196">
      <c r="A196" s="31" t="s">
        <v>419</v>
      </c>
      <c r="B196" s="67" t="s">
        <v>18</v>
      </c>
      <c r="C196" s="67"/>
      <c r="D196" s="67"/>
      <c r="E196" s="67" t="s">
        <v>271</v>
      </c>
      <c r="F196" s="140"/>
      <c r="G196" s="140"/>
      <c r="H196" s="92" t="s">
        <v>1447</v>
      </c>
      <c r="I196" s="92"/>
      <c r="J196" s="92"/>
      <c r="K196" s="92"/>
      <c r="L196" s="32" t="s">
        <v>1446</v>
      </c>
      <c r="M196" s="32"/>
      <c r="N196" s="32"/>
      <c r="O196" s="32">
        <v>1.0</v>
      </c>
      <c r="P196" s="39"/>
    </row>
    <row r="197">
      <c r="A197" s="31" t="s">
        <v>354</v>
      </c>
      <c r="B197" s="67" t="s">
        <v>18</v>
      </c>
      <c r="C197" s="67"/>
      <c r="D197" s="67"/>
      <c r="E197" s="67" t="s">
        <v>271</v>
      </c>
      <c r="F197" s="111"/>
      <c r="G197" s="111"/>
      <c r="H197" s="111" t="s">
        <v>937</v>
      </c>
      <c r="I197" s="84"/>
      <c r="J197" s="84"/>
      <c r="K197" s="84" t="s">
        <v>967</v>
      </c>
      <c r="L197" s="32" t="s">
        <v>1446</v>
      </c>
      <c r="M197" s="32"/>
      <c r="N197" s="32"/>
      <c r="O197" s="32">
        <v>2.0</v>
      </c>
      <c r="P197" s="39"/>
    </row>
    <row r="198">
      <c r="A198" s="31" t="s">
        <v>355</v>
      </c>
      <c r="B198" s="67" t="s">
        <v>18</v>
      </c>
      <c r="C198" s="67"/>
      <c r="D198" s="67"/>
      <c r="E198" s="67" t="s">
        <v>271</v>
      </c>
      <c r="F198" s="111"/>
      <c r="G198" s="111"/>
      <c r="H198" s="111" t="s">
        <v>937</v>
      </c>
      <c r="I198" s="84"/>
      <c r="J198" s="84"/>
      <c r="K198" s="84" t="s">
        <v>1464</v>
      </c>
      <c r="L198" s="32" t="s">
        <v>1446</v>
      </c>
      <c r="M198" s="32"/>
      <c r="N198" s="32"/>
      <c r="O198" s="32">
        <v>1.0</v>
      </c>
      <c r="P198" s="39"/>
    </row>
    <row r="199">
      <c r="A199" s="31" t="s">
        <v>420</v>
      </c>
      <c r="B199" s="67" t="s">
        <v>18</v>
      </c>
      <c r="C199" s="67"/>
      <c r="D199" s="67"/>
      <c r="E199" s="67" t="s">
        <v>271</v>
      </c>
      <c r="F199" s="140"/>
      <c r="G199" s="140"/>
      <c r="H199" s="92" t="s">
        <v>1447</v>
      </c>
      <c r="I199" s="92"/>
      <c r="J199" s="92"/>
      <c r="K199" s="92"/>
      <c r="L199" s="32" t="s">
        <v>1446</v>
      </c>
      <c r="M199" s="32"/>
      <c r="N199" s="32"/>
      <c r="O199" s="32">
        <v>1.0</v>
      </c>
      <c r="P199" s="39"/>
    </row>
    <row r="200">
      <c r="A200" s="31" t="s">
        <v>340</v>
      </c>
      <c r="B200" s="92" t="s">
        <v>26</v>
      </c>
      <c r="C200" s="83"/>
      <c r="D200" s="83"/>
      <c r="E200" s="83" t="s">
        <v>139</v>
      </c>
      <c r="F200" s="84"/>
      <c r="G200" s="84"/>
      <c r="H200" s="140"/>
      <c r="I200" s="84"/>
      <c r="J200" s="84"/>
      <c r="K200" s="84" t="s">
        <v>959</v>
      </c>
      <c r="L200" s="32" t="s">
        <v>1446</v>
      </c>
      <c r="M200" s="32"/>
      <c r="N200" s="32"/>
      <c r="O200" s="32">
        <v>2.0</v>
      </c>
      <c r="P200" s="39"/>
    </row>
    <row r="201">
      <c r="A201" s="31" t="s">
        <v>421</v>
      </c>
      <c r="B201" s="67" t="s">
        <v>18</v>
      </c>
      <c r="C201" s="67"/>
      <c r="D201" s="67"/>
      <c r="E201" s="67" t="s">
        <v>271</v>
      </c>
      <c r="F201" s="140"/>
      <c r="G201" s="140"/>
      <c r="H201" s="92" t="s">
        <v>1447</v>
      </c>
      <c r="I201" s="92"/>
      <c r="J201" s="92"/>
      <c r="K201" s="92"/>
      <c r="L201" s="32" t="s">
        <v>1446</v>
      </c>
      <c r="M201" s="32"/>
      <c r="N201" s="32"/>
      <c r="O201" s="32">
        <v>1.0</v>
      </c>
      <c r="P201" s="39"/>
    </row>
    <row r="202">
      <c r="A202" s="31" t="s">
        <v>454</v>
      </c>
      <c r="B202" s="67" t="s">
        <v>18</v>
      </c>
      <c r="C202" s="67"/>
      <c r="D202" s="67"/>
      <c r="E202" s="67" t="s">
        <v>271</v>
      </c>
      <c r="F202" s="32"/>
      <c r="G202" s="32"/>
      <c r="H202" s="32" t="s">
        <v>950</v>
      </c>
      <c r="I202" s="84"/>
      <c r="J202" s="84"/>
      <c r="K202" s="84" t="s">
        <v>968</v>
      </c>
      <c r="L202" s="32" t="s">
        <v>1446</v>
      </c>
      <c r="M202" s="32"/>
      <c r="N202" s="32"/>
      <c r="O202" s="32">
        <v>1.0</v>
      </c>
      <c r="P202" s="39"/>
    </row>
    <row r="203">
      <c r="A203" s="31" t="s">
        <v>422</v>
      </c>
      <c r="B203" s="67" t="s">
        <v>18</v>
      </c>
      <c r="C203" s="67"/>
      <c r="D203" s="67"/>
      <c r="E203" s="67" t="s">
        <v>271</v>
      </c>
      <c r="F203" s="140"/>
      <c r="G203" s="140"/>
      <c r="H203" s="92" t="s">
        <v>1447</v>
      </c>
      <c r="I203" s="92"/>
      <c r="J203" s="92"/>
      <c r="K203" s="92"/>
      <c r="L203" s="32" t="s">
        <v>1446</v>
      </c>
      <c r="M203" s="32"/>
      <c r="N203" s="32"/>
      <c r="O203" s="32">
        <v>3.0</v>
      </c>
      <c r="P203" s="39"/>
    </row>
    <row r="204">
      <c r="A204" s="31" t="s">
        <v>423</v>
      </c>
      <c r="B204" s="67" t="s">
        <v>18</v>
      </c>
      <c r="C204" s="67"/>
      <c r="D204" s="67"/>
      <c r="E204" s="67" t="s">
        <v>271</v>
      </c>
      <c r="F204" s="140"/>
      <c r="G204" s="140"/>
      <c r="H204" s="92" t="s">
        <v>1447</v>
      </c>
      <c r="I204" s="92"/>
      <c r="J204" s="92"/>
      <c r="K204" s="92"/>
      <c r="L204" s="32" t="s">
        <v>1446</v>
      </c>
      <c r="M204" s="32"/>
      <c r="N204" s="32"/>
      <c r="O204" s="32">
        <v>1.0</v>
      </c>
      <c r="P204" s="39"/>
    </row>
    <row r="205">
      <c r="A205" s="31" t="s">
        <v>331</v>
      </c>
      <c r="B205" s="67" t="s">
        <v>26</v>
      </c>
      <c r="C205" s="84"/>
      <c r="D205" s="84"/>
      <c r="E205" s="84" t="s">
        <v>129</v>
      </c>
      <c r="F205" s="84"/>
      <c r="G205" s="84"/>
      <c r="H205" s="140"/>
      <c r="I205" s="84"/>
      <c r="J205" s="84"/>
      <c r="K205" s="84" t="s">
        <v>1456</v>
      </c>
      <c r="L205" s="32" t="s">
        <v>1446</v>
      </c>
      <c r="M205" s="32"/>
      <c r="N205" s="32"/>
      <c r="O205" s="32">
        <v>1.0</v>
      </c>
      <c r="P205" s="39"/>
    </row>
    <row r="206">
      <c r="A206" s="31" t="s">
        <v>455</v>
      </c>
      <c r="B206" s="67" t="s">
        <v>18</v>
      </c>
      <c r="C206" s="67"/>
      <c r="D206" s="67"/>
      <c r="E206" s="67" t="s">
        <v>271</v>
      </c>
      <c r="F206" s="32"/>
      <c r="G206" s="32"/>
      <c r="H206" s="32" t="s">
        <v>950</v>
      </c>
      <c r="I206" s="84"/>
      <c r="J206" s="84"/>
      <c r="K206" s="84" t="s">
        <v>968</v>
      </c>
      <c r="L206" s="32" t="s">
        <v>1446</v>
      </c>
      <c r="M206" s="32"/>
      <c r="N206" s="32"/>
      <c r="O206" s="32">
        <v>1.0</v>
      </c>
      <c r="P206" s="39"/>
    </row>
    <row r="207">
      <c r="A207" s="31" t="s">
        <v>424</v>
      </c>
      <c r="B207" s="67" t="s">
        <v>18</v>
      </c>
      <c r="C207" s="67"/>
      <c r="D207" s="67"/>
      <c r="E207" s="67" t="s">
        <v>271</v>
      </c>
      <c r="F207" s="140"/>
      <c r="G207" s="140"/>
      <c r="H207" s="92" t="s">
        <v>1447</v>
      </c>
      <c r="I207" s="92"/>
      <c r="J207" s="92"/>
      <c r="K207" s="92"/>
      <c r="L207" s="32" t="s">
        <v>1446</v>
      </c>
      <c r="M207" s="32"/>
      <c r="N207" s="32"/>
      <c r="O207" s="32">
        <v>3.0</v>
      </c>
      <c r="P207" s="39"/>
    </row>
    <row r="208">
      <c r="A208" s="31" t="s">
        <v>320</v>
      </c>
      <c r="B208" s="67" t="s">
        <v>16</v>
      </c>
      <c r="C208" s="92"/>
      <c r="D208" s="92"/>
      <c r="E208" s="92" t="s">
        <v>115</v>
      </c>
      <c r="F208" s="84"/>
      <c r="G208" s="84"/>
      <c r="H208" s="140"/>
      <c r="I208" s="84"/>
      <c r="J208" s="84"/>
      <c r="K208" s="84" t="s">
        <v>1450</v>
      </c>
      <c r="L208" s="32" t="s">
        <v>1446</v>
      </c>
      <c r="M208" s="32"/>
      <c r="N208" s="32"/>
      <c r="O208" s="32">
        <v>1.0</v>
      </c>
      <c r="P208" s="39"/>
    </row>
    <row r="209">
      <c r="A209" s="31" t="s">
        <v>290</v>
      </c>
      <c r="B209" s="67" t="s">
        <v>26</v>
      </c>
      <c r="C209" s="84"/>
      <c r="D209" s="84"/>
      <c r="E209" s="84" t="s">
        <v>44</v>
      </c>
      <c r="F209" s="84"/>
      <c r="G209" s="32"/>
      <c r="H209" s="140"/>
      <c r="I209" s="84"/>
      <c r="J209" s="84"/>
      <c r="K209" s="84" t="s">
        <v>1475</v>
      </c>
      <c r="L209" s="32" t="s">
        <v>1446</v>
      </c>
      <c r="M209" s="32"/>
      <c r="N209" s="32"/>
      <c r="O209" s="32">
        <v>2.0</v>
      </c>
      <c r="P209" s="39"/>
    </row>
    <row r="210">
      <c r="A210" s="31" t="s">
        <v>425</v>
      </c>
      <c r="B210" s="67" t="s">
        <v>18</v>
      </c>
      <c r="C210" s="67"/>
      <c r="D210" s="67"/>
      <c r="E210" s="67" t="s">
        <v>271</v>
      </c>
      <c r="F210" s="140"/>
      <c r="G210" s="140"/>
      <c r="H210" s="92" t="s">
        <v>1447</v>
      </c>
      <c r="I210" s="92"/>
      <c r="J210" s="92"/>
      <c r="K210" s="92"/>
      <c r="L210" s="32" t="s">
        <v>1446</v>
      </c>
      <c r="M210" s="32"/>
      <c r="N210" s="32"/>
      <c r="O210" s="32">
        <v>1.0</v>
      </c>
      <c r="P210" s="39"/>
    </row>
    <row r="211">
      <c r="A211" s="31" t="s">
        <v>426</v>
      </c>
      <c r="B211" s="67" t="s">
        <v>18</v>
      </c>
      <c r="C211" s="67"/>
      <c r="D211" s="67"/>
      <c r="E211" s="67" t="s">
        <v>271</v>
      </c>
      <c r="F211" s="140"/>
      <c r="G211" s="140"/>
      <c r="H211" s="92" t="s">
        <v>1447</v>
      </c>
      <c r="I211" s="92"/>
      <c r="J211" s="92"/>
      <c r="K211" s="92"/>
      <c r="L211" s="32" t="s">
        <v>1446</v>
      </c>
      <c r="M211" s="32"/>
      <c r="N211" s="32"/>
      <c r="O211" s="32">
        <v>1.0</v>
      </c>
      <c r="P211" s="39"/>
    </row>
    <row r="212">
      <c r="A212" s="31" t="s">
        <v>332</v>
      </c>
      <c r="B212" s="67" t="s">
        <v>26</v>
      </c>
      <c r="C212" s="84"/>
      <c r="D212" s="84"/>
      <c r="E212" s="84" t="s">
        <v>129</v>
      </c>
      <c r="F212" s="84"/>
      <c r="G212" s="84"/>
      <c r="H212" s="140"/>
      <c r="I212" s="84"/>
      <c r="J212" s="84"/>
      <c r="K212" s="84" t="s">
        <v>1476</v>
      </c>
      <c r="L212" s="32" t="s">
        <v>1446</v>
      </c>
      <c r="M212" s="32"/>
      <c r="N212" s="32"/>
      <c r="O212" s="32">
        <v>4.0</v>
      </c>
      <c r="P212" s="39"/>
    </row>
    <row r="213">
      <c r="A213" s="31" t="s">
        <v>299</v>
      </c>
      <c r="B213" s="92" t="s">
        <v>26</v>
      </c>
      <c r="C213" s="84"/>
      <c r="D213" s="84"/>
      <c r="E213" s="84" t="s">
        <v>54</v>
      </c>
      <c r="F213" s="84"/>
      <c r="G213" s="84"/>
      <c r="H213" s="140"/>
      <c r="I213" s="84"/>
      <c r="J213" s="84"/>
      <c r="K213" s="84" t="s">
        <v>1455</v>
      </c>
      <c r="L213" s="32" t="s">
        <v>1446</v>
      </c>
      <c r="M213" s="32"/>
      <c r="N213" s="32"/>
      <c r="O213" s="32">
        <v>1.0</v>
      </c>
      <c r="P213" s="39"/>
    </row>
    <row r="214">
      <c r="A214" s="31" t="s">
        <v>427</v>
      </c>
      <c r="B214" s="67" t="s">
        <v>18</v>
      </c>
      <c r="C214" s="67"/>
      <c r="D214" s="67"/>
      <c r="E214" s="67" t="s">
        <v>271</v>
      </c>
      <c r="F214" s="140"/>
      <c r="G214" s="140"/>
      <c r="H214" s="92" t="s">
        <v>1447</v>
      </c>
      <c r="I214" s="92"/>
      <c r="J214" s="92"/>
      <c r="K214" s="92"/>
      <c r="L214" s="32" t="s">
        <v>1446</v>
      </c>
      <c r="M214" s="32"/>
      <c r="N214" s="32"/>
      <c r="O214" s="32">
        <v>1.0</v>
      </c>
      <c r="P214" s="39"/>
    </row>
    <row r="215">
      <c r="A215" s="31" t="s">
        <v>388</v>
      </c>
      <c r="B215" s="67" t="s">
        <v>18</v>
      </c>
      <c r="C215" s="67"/>
      <c r="D215" s="67"/>
      <c r="E215" s="67" t="s">
        <v>271</v>
      </c>
      <c r="F215" s="32"/>
      <c r="G215" s="32"/>
      <c r="H215" s="32" t="s">
        <v>107</v>
      </c>
      <c r="I215" s="84"/>
      <c r="J215" s="84"/>
      <c r="K215" s="84" t="s">
        <v>1477</v>
      </c>
      <c r="L215" s="32" t="s">
        <v>1446</v>
      </c>
      <c r="M215" s="32"/>
      <c r="N215" s="32"/>
      <c r="O215" s="32">
        <v>2.0</v>
      </c>
      <c r="P215" s="39"/>
    </row>
    <row r="216">
      <c r="A216" s="31" t="s">
        <v>341</v>
      </c>
      <c r="B216" s="92" t="s">
        <v>26</v>
      </c>
      <c r="C216" s="83"/>
      <c r="D216" s="83"/>
      <c r="E216" s="83" t="s">
        <v>139</v>
      </c>
      <c r="F216" s="84"/>
      <c r="G216" s="84"/>
      <c r="H216" s="140"/>
      <c r="I216" s="84"/>
      <c r="J216" s="84"/>
      <c r="K216" s="84" t="s">
        <v>959</v>
      </c>
      <c r="L216" s="32" t="s">
        <v>1446</v>
      </c>
      <c r="M216" s="32"/>
      <c r="N216" s="32"/>
      <c r="O216" s="32">
        <v>1.0</v>
      </c>
      <c r="P216" s="39"/>
    </row>
    <row r="217">
      <c r="A217" s="31" t="s">
        <v>428</v>
      </c>
      <c r="B217" s="67" t="s">
        <v>18</v>
      </c>
      <c r="C217" s="67"/>
      <c r="D217" s="67"/>
      <c r="E217" s="67" t="s">
        <v>271</v>
      </c>
      <c r="F217" s="140"/>
      <c r="G217" s="140"/>
      <c r="H217" s="92" t="s">
        <v>1447</v>
      </c>
      <c r="I217" s="92"/>
      <c r="J217" s="92"/>
      <c r="K217" s="92"/>
      <c r="L217" s="32" t="s">
        <v>1446</v>
      </c>
      <c r="M217" s="32"/>
      <c r="N217" s="32"/>
      <c r="O217" s="32">
        <v>1.0</v>
      </c>
      <c r="P217" s="39"/>
    </row>
    <row r="218">
      <c r="A218" s="31" t="s">
        <v>429</v>
      </c>
      <c r="B218" s="67" t="s">
        <v>18</v>
      </c>
      <c r="C218" s="67"/>
      <c r="D218" s="67"/>
      <c r="E218" s="67" t="s">
        <v>271</v>
      </c>
      <c r="F218" s="140"/>
      <c r="G218" s="140"/>
      <c r="H218" s="92" t="s">
        <v>1447</v>
      </c>
      <c r="I218" s="92"/>
      <c r="J218" s="92"/>
      <c r="K218" s="92"/>
      <c r="L218" s="32" t="s">
        <v>1446</v>
      </c>
      <c r="M218" s="32"/>
      <c r="N218" s="32"/>
      <c r="O218" s="32">
        <v>1.0</v>
      </c>
      <c r="P218" s="39"/>
    </row>
    <row r="219">
      <c r="A219" s="31" t="s">
        <v>430</v>
      </c>
      <c r="B219" s="67" t="s">
        <v>18</v>
      </c>
      <c r="C219" s="67"/>
      <c r="D219" s="67"/>
      <c r="E219" s="67" t="s">
        <v>271</v>
      </c>
      <c r="F219" s="140"/>
      <c r="G219" s="140"/>
      <c r="H219" s="92" t="s">
        <v>1447</v>
      </c>
      <c r="I219" s="92"/>
      <c r="J219" s="92"/>
      <c r="K219" s="92"/>
      <c r="L219" s="32" t="s">
        <v>1446</v>
      </c>
      <c r="M219" s="32"/>
      <c r="N219" s="32"/>
      <c r="O219" s="32">
        <v>1.0</v>
      </c>
      <c r="P219" s="39"/>
    </row>
    <row r="220">
      <c r="A220" s="31" t="s">
        <v>431</v>
      </c>
      <c r="B220" s="67" t="s">
        <v>18</v>
      </c>
      <c r="C220" s="67"/>
      <c r="D220" s="67"/>
      <c r="E220" s="67" t="s">
        <v>271</v>
      </c>
      <c r="F220" s="140"/>
      <c r="G220" s="140"/>
      <c r="H220" s="92" t="s">
        <v>1447</v>
      </c>
      <c r="I220" s="92"/>
      <c r="J220" s="92"/>
      <c r="K220" s="92"/>
      <c r="L220" s="32" t="s">
        <v>1446</v>
      </c>
      <c r="M220" s="32"/>
      <c r="N220" s="32"/>
      <c r="O220" s="32">
        <v>1.0</v>
      </c>
      <c r="P220" s="39"/>
    </row>
    <row r="221">
      <c r="A221" s="31" t="s">
        <v>432</v>
      </c>
      <c r="B221" s="67" t="s">
        <v>18</v>
      </c>
      <c r="C221" s="67"/>
      <c r="D221" s="67"/>
      <c r="E221" s="67" t="s">
        <v>271</v>
      </c>
      <c r="F221" s="140"/>
      <c r="G221" s="140"/>
      <c r="H221" s="92" t="s">
        <v>1447</v>
      </c>
      <c r="I221" s="92"/>
      <c r="J221" s="92"/>
      <c r="K221" s="92"/>
      <c r="L221" s="32" t="s">
        <v>1446</v>
      </c>
      <c r="M221" s="32"/>
      <c r="N221" s="32"/>
      <c r="O221" s="32">
        <v>1.0</v>
      </c>
      <c r="P221" s="39"/>
    </row>
    <row r="222">
      <c r="A222" s="31" t="s">
        <v>456</v>
      </c>
      <c r="B222" s="67" t="s">
        <v>18</v>
      </c>
      <c r="C222" s="67"/>
      <c r="D222" s="67"/>
      <c r="E222" s="67" t="s">
        <v>271</v>
      </c>
      <c r="F222" s="32"/>
      <c r="G222" s="32"/>
      <c r="H222" s="32" t="s">
        <v>950</v>
      </c>
      <c r="I222" s="84"/>
      <c r="J222" s="84"/>
      <c r="K222" s="84" t="s">
        <v>968</v>
      </c>
      <c r="L222" s="32" t="s">
        <v>1446</v>
      </c>
      <c r="M222" s="32"/>
      <c r="N222" s="32"/>
      <c r="O222" s="32">
        <v>3.0</v>
      </c>
      <c r="P222" s="39"/>
    </row>
    <row r="223">
      <c r="A223" s="31" t="s">
        <v>433</v>
      </c>
      <c r="B223" s="67" t="s">
        <v>18</v>
      </c>
      <c r="C223" s="67"/>
      <c r="D223" s="67"/>
      <c r="E223" s="67" t="s">
        <v>271</v>
      </c>
      <c r="F223" s="140"/>
      <c r="G223" s="140"/>
      <c r="H223" s="92" t="s">
        <v>1447</v>
      </c>
      <c r="I223" s="92"/>
      <c r="J223" s="92"/>
      <c r="K223" s="92"/>
      <c r="L223" s="32" t="s">
        <v>1446</v>
      </c>
      <c r="M223" s="32"/>
      <c r="N223" s="32"/>
      <c r="O223" s="32">
        <v>1.0</v>
      </c>
      <c r="P223" s="39"/>
    </row>
    <row r="224">
      <c r="A224" s="31" t="s">
        <v>326</v>
      </c>
      <c r="B224" s="43" t="s">
        <v>26</v>
      </c>
      <c r="C224" s="84"/>
      <c r="D224" s="84"/>
      <c r="E224" s="84" t="s">
        <v>126</v>
      </c>
      <c r="F224" s="84"/>
      <c r="G224" s="84"/>
      <c r="H224" s="140"/>
      <c r="I224" s="84"/>
      <c r="J224" s="84"/>
      <c r="K224" s="84" t="s">
        <v>1478</v>
      </c>
      <c r="L224" s="32" t="s">
        <v>1446</v>
      </c>
      <c r="M224" s="32"/>
      <c r="N224" s="32"/>
      <c r="O224" s="32">
        <v>1.0</v>
      </c>
      <c r="P224" s="39"/>
    </row>
    <row r="225">
      <c r="A225" s="31" t="s">
        <v>317</v>
      </c>
      <c r="B225" s="32" t="s">
        <v>26</v>
      </c>
      <c r="C225" s="84"/>
      <c r="D225" s="84"/>
      <c r="E225" s="84" t="s">
        <v>95</v>
      </c>
      <c r="F225" s="84"/>
      <c r="G225" s="84"/>
      <c r="H225" s="140"/>
      <c r="I225" s="84"/>
      <c r="J225" s="84"/>
      <c r="K225" s="84" t="s">
        <v>934</v>
      </c>
      <c r="L225" s="32" t="s">
        <v>1446</v>
      </c>
      <c r="M225" s="32"/>
      <c r="N225" s="32"/>
      <c r="O225" s="32">
        <v>2.0</v>
      </c>
      <c r="P225" s="39"/>
    </row>
    <row r="226">
      <c r="A226" s="31" t="s">
        <v>434</v>
      </c>
      <c r="B226" s="67" t="s">
        <v>18</v>
      </c>
      <c r="C226" s="67"/>
      <c r="D226" s="67"/>
      <c r="E226" s="67" t="s">
        <v>271</v>
      </c>
      <c r="F226" s="140"/>
      <c r="G226" s="140"/>
      <c r="H226" s="92" t="s">
        <v>1447</v>
      </c>
      <c r="I226" s="92"/>
      <c r="J226" s="92"/>
      <c r="K226" s="92"/>
      <c r="L226" s="32" t="s">
        <v>1446</v>
      </c>
      <c r="M226" s="32"/>
      <c r="N226" s="32"/>
      <c r="O226" s="32">
        <v>1.0</v>
      </c>
      <c r="P226" s="39"/>
    </row>
    <row r="227">
      <c r="A227" s="31" t="s">
        <v>379</v>
      </c>
      <c r="B227" s="67" t="s">
        <v>18</v>
      </c>
      <c r="C227" s="67"/>
      <c r="D227" s="67"/>
      <c r="E227" s="67" t="s">
        <v>271</v>
      </c>
      <c r="F227" s="32"/>
      <c r="G227" s="32"/>
      <c r="H227" s="32" t="s">
        <v>100</v>
      </c>
      <c r="I227" s="84"/>
      <c r="J227" s="84"/>
      <c r="K227" s="84" t="s">
        <v>100</v>
      </c>
      <c r="L227" s="32" t="s">
        <v>1446</v>
      </c>
      <c r="M227" s="32"/>
      <c r="N227" s="32"/>
      <c r="O227" s="32">
        <v>2.0</v>
      </c>
      <c r="P227" s="39"/>
    </row>
    <row r="228">
      <c r="A228" s="31" t="s">
        <v>435</v>
      </c>
      <c r="B228" s="67" t="s">
        <v>18</v>
      </c>
      <c r="C228" s="67"/>
      <c r="D228" s="67"/>
      <c r="E228" s="67" t="s">
        <v>271</v>
      </c>
      <c r="F228" s="140"/>
      <c r="G228" s="140"/>
      <c r="H228" s="92" t="s">
        <v>1447</v>
      </c>
      <c r="I228" s="92"/>
      <c r="J228" s="92"/>
      <c r="K228" s="92"/>
      <c r="L228" s="32" t="s">
        <v>1446</v>
      </c>
      <c r="M228" s="32"/>
      <c r="N228" s="32"/>
      <c r="O228" s="32">
        <v>1.0</v>
      </c>
      <c r="P228" s="39"/>
    </row>
    <row r="229">
      <c r="A229" s="31" t="s">
        <v>436</v>
      </c>
      <c r="B229" s="67" t="s">
        <v>18</v>
      </c>
      <c r="C229" s="67"/>
      <c r="D229" s="67"/>
      <c r="E229" s="67" t="s">
        <v>271</v>
      </c>
      <c r="F229" s="140"/>
      <c r="G229" s="140"/>
      <c r="H229" s="92" t="s">
        <v>1447</v>
      </c>
      <c r="I229" s="92"/>
      <c r="J229" s="92"/>
      <c r="K229" s="92"/>
      <c r="L229" s="32" t="s">
        <v>1446</v>
      </c>
      <c r="M229" s="32"/>
      <c r="N229" s="32"/>
      <c r="O229" s="32">
        <v>1.0</v>
      </c>
      <c r="P229" s="39"/>
    </row>
    <row r="230">
      <c r="A230" s="31" t="s">
        <v>380</v>
      </c>
      <c r="B230" s="67" t="s">
        <v>18</v>
      </c>
      <c r="C230" s="67"/>
      <c r="D230" s="67"/>
      <c r="E230" s="67" t="s">
        <v>271</v>
      </c>
      <c r="F230" s="32"/>
      <c r="G230" s="32"/>
      <c r="H230" s="32" t="s">
        <v>100</v>
      </c>
      <c r="I230" s="84"/>
      <c r="J230" s="84"/>
      <c r="K230" s="84" t="s">
        <v>100</v>
      </c>
      <c r="L230" s="32" t="s">
        <v>1446</v>
      </c>
      <c r="M230" s="32"/>
      <c r="N230" s="32"/>
      <c r="O230" s="32">
        <v>2.0</v>
      </c>
      <c r="P230" s="39"/>
    </row>
    <row r="231">
      <c r="A231" s="31" t="s">
        <v>457</v>
      </c>
      <c r="B231" s="67" t="s">
        <v>18</v>
      </c>
      <c r="C231" s="67"/>
      <c r="D231" s="67"/>
      <c r="E231" s="67" t="s">
        <v>271</v>
      </c>
      <c r="F231" s="32"/>
      <c r="G231" s="32"/>
      <c r="H231" s="32" t="s">
        <v>950</v>
      </c>
      <c r="I231" s="84"/>
      <c r="J231" s="84"/>
      <c r="K231" s="84" t="s">
        <v>968</v>
      </c>
      <c r="L231" s="32" t="s">
        <v>1446</v>
      </c>
      <c r="M231" s="32"/>
      <c r="N231" s="32"/>
      <c r="O231" s="32">
        <v>1.0</v>
      </c>
      <c r="P231" s="39"/>
    </row>
    <row r="232">
      <c r="A232" s="31" t="s">
        <v>458</v>
      </c>
      <c r="B232" s="67" t="s">
        <v>18</v>
      </c>
      <c r="C232" s="67"/>
      <c r="D232" s="67"/>
      <c r="E232" s="67" t="s">
        <v>271</v>
      </c>
      <c r="F232" s="32"/>
      <c r="G232" s="32"/>
      <c r="H232" s="32" t="s">
        <v>950</v>
      </c>
      <c r="I232" s="84"/>
      <c r="J232" s="84"/>
      <c r="K232" s="84" t="s">
        <v>968</v>
      </c>
      <c r="L232" s="32" t="s">
        <v>1446</v>
      </c>
      <c r="M232" s="32"/>
      <c r="N232" s="32"/>
      <c r="O232" s="32">
        <v>2.0</v>
      </c>
      <c r="P232" s="39"/>
    </row>
    <row r="233">
      <c r="A233" s="31" t="s">
        <v>459</v>
      </c>
      <c r="B233" s="67" t="s">
        <v>18</v>
      </c>
      <c r="C233" s="67"/>
      <c r="D233" s="67"/>
      <c r="E233" s="67" t="s">
        <v>271</v>
      </c>
      <c r="F233" s="32"/>
      <c r="G233" s="32"/>
      <c r="H233" s="32" t="s">
        <v>950</v>
      </c>
      <c r="I233" s="84"/>
      <c r="J233" s="84"/>
      <c r="K233" s="84" t="s">
        <v>968</v>
      </c>
      <c r="L233" s="32" t="s">
        <v>1446</v>
      </c>
      <c r="M233" s="32"/>
      <c r="N233" s="32"/>
      <c r="O233" s="32">
        <v>1.0</v>
      </c>
      <c r="P233" s="39"/>
    </row>
    <row r="234">
      <c r="A234" s="31" t="s">
        <v>356</v>
      </c>
      <c r="B234" s="67" t="s">
        <v>18</v>
      </c>
      <c r="C234" s="67"/>
      <c r="D234" s="67"/>
      <c r="E234" s="67" t="s">
        <v>271</v>
      </c>
      <c r="F234" s="111"/>
      <c r="G234" s="111"/>
      <c r="H234" s="111" t="s">
        <v>937</v>
      </c>
      <c r="I234" s="84"/>
      <c r="J234" s="84"/>
      <c r="K234" s="84" t="s">
        <v>941</v>
      </c>
      <c r="L234" s="32" t="s">
        <v>1446</v>
      </c>
      <c r="M234" s="32"/>
      <c r="N234" s="32"/>
      <c r="O234" s="32">
        <v>1.0</v>
      </c>
      <c r="P234" s="39"/>
    </row>
    <row r="235">
      <c r="A235" s="31" t="s">
        <v>363</v>
      </c>
      <c r="B235" s="67" t="s">
        <v>18</v>
      </c>
      <c r="C235" s="67"/>
      <c r="D235" s="67"/>
      <c r="E235" s="67" t="s">
        <v>271</v>
      </c>
      <c r="F235" s="32"/>
      <c r="G235" s="32"/>
      <c r="H235" s="32" t="s">
        <v>957</v>
      </c>
      <c r="I235" s="84"/>
      <c r="J235" s="84"/>
      <c r="K235" s="84" t="s">
        <v>969</v>
      </c>
      <c r="L235" s="32" t="s">
        <v>1446</v>
      </c>
      <c r="M235" s="32"/>
      <c r="N235" s="32"/>
      <c r="O235" s="32">
        <v>2.0</v>
      </c>
      <c r="P235" s="39"/>
    </row>
    <row r="236">
      <c r="A236" s="31" t="s">
        <v>357</v>
      </c>
      <c r="B236" s="67" t="s">
        <v>18</v>
      </c>
      <c r="C236" s="67"/>
      <c r="D236" s="67"/>
      <c r="E236" s="67" t="s">
        <v>271</v>
      </c>
      <c r="F236" s="111"/>
      <c r="G236" s="111"/>
      <c r="H236" s="111" t="s">
        <v>937</v>
      </c>
      <c r="I236" s="84"/>
      <c r="J236" s="84"/>
      <c r="K236" s="84" t="s">
        <v>941</v>
      </c>
      <c r="L236" s="32" t="s">
        <v>1446</v>
      </c>
      <c r="M236" s="32"/>
      <c r="N236" s="32"/>
      <c r="O236" s="32">
        <v>1.0</v>
      </c>
      <c r="P236" s="39"/>
    </row>
    <row r="237">
      <c r="A237" s="26" t="s">
        <v>466</v>
      </c>
      <c r="B237" s="30"/>
      <c r="C237" s="30"/>
      <c r="D237" s="30"/>
      <c r="E237" s="30"/>
      <c r="F237" s="30"/>
      <c r="G237" s="30"/>
      <c r="H237" s="140"/>
      <c r="I237" s="223"/>
      <c r="J237" s="223"/>
      <c r="K237" s="223"/>
      <c r="L237" s="27" t="s">
        <v>1446</v>
      </c>
      <c r="M237" s="27"/>
      <c r="N237" s="27"/>
      <c r="O237" s="27">
        <v>1.0</v>
      </c>
      <c r="P237" s="28"/>
    </row>
    <row r="238">
      <c r="A238" s="26" t="s">
        <v>466</v>
      </c>
      <c r="B238" s="30"/>
      <c r="C238" s="30"/>
      <c r="D238" s="30"/>
      <c r="E238" s="30"/>
      <c r="F238" s="30"/>
      <c r="G238" s="30"/>
      <c r="H238" s="140"/>
      <c r="I238" s="223"/>
      <c r="J238" s="223"/>
      <c r="K238" s="223"/>
      <c r="L238" s="27" t="s">
        <v>1446</v>
      </c>
      <c r="M238" s="27"/>
      <c r="N238" s="27"/>
      <c r="O238" s="27">
        <v>1.0</v>
      </c>
      <c r="P238" s="28"/>
    </row>
    <row r="239">
      <c r="A239" s="26" t="s">
        <v>466</v>
      </c>
      <c r="B239" s="30"/>
      <c r="C239" s="30"/>
      <c r="D239" s="30"/>
      <c r="E239" s="30"/>
      <c r="F239" s="30"/>
      <c r="G239" s="30"/>
      <c r="H239" s="140"/>
      <c r="I239" s="223"/>
      <c r="J239" s="223"/>
      <c r="K239" s="223"/>
      <c r="L239" s="27" t="s">
        <v>1446</v>
      </c>
      <c r="M239" s="27"/>
      <c r="N239" s="27"/>
      <c r="O239" s="27">
        <v>1.0</v>
      </c>
      <c r="P239" s="28"/>
    </row>
    <row r="240">
      <c r="A240" s="31" t="s">
        <v>316</v>
      </c>
      <c r="B240" s="43" t="s">
        <v>26</v>
      </c>
      <c r="C240" s="84"/>
      <c r="D240" s="84"/>
      <c r="E240" s="84" t="s">
        <v>82</v>
      </c>
      <c r="F240" s="84"/>
      <c r="G240" s="84"/>
      <c r="H240" s="140"/>
      <c r="I240" s="84"/>
      <c r="J240" s="84"/>
      <c r="K240" s="84" t="s">
        <v>1479</v>
      </c>
      <c r="L240" s="32" t="s">
        <v>1446</v>
      </c>
      <c r="M240" s="32"/>
      <c r="N240" s="32"/>
      <c r="O240" s="32">
        <v>1.0</v>
      </c>
      <c r="P240" s="39"/>
    </row>
    <row r="241">
      <c r="A241" s="31" t="s">
        <v>293</v>
      </c>
      <c r="B241" s="92" t="s">
        <v>26</v>
      </c>
      <c r="C241" s="84"/>
      <c r="D241" s="84"/>
      <c r="E241" s="84" t="s">
        <v>50</v>
      </c>
      <c r="F241" s="84"/>
      <c r="G241" s="32"/>
      <c r="H241" s="140"/>
      <c r="I241" s="84"/>
      <c r="J241" s="84"/>
      <c r="K241" s="84" t="s">
        <v>1480</v>
      </c>
      <c r="L241" s="32" t="s">
        <v>1446</v>
      </c>
      <c r="M241" s="32"/>
      <c r="N241" s="32"/>
      <c r="O241" s="32">
        <v>1.0</v>
      </c>
      <c r="P241" s="39"/>
    </row>
    <row r="242">
      <c r="A242" s="31" t="s">
        <v>367</v>
      </c>
      <c r="B242" s="67" t="s">
        <v>18</v>
      </c>
      <c r="C242" s="67"/>
      <c r="D242" s="67"/>
      <c r="E242" s="67" t="s">
        <v>271</v>
      </c>
      <c r="F242" s="32"/>
      <c r="G242" s="32"/>
      <c r="H242" s="32" t="s">
        <v>944</v>
      </c>
      <c r="I242" s="84"/>
      <c r="J242" s="84"/>
      <c r="K242" s="84" t="s">
        <v>1481</v>
      </c>
      <c r="L242" s="32" t="s">
        <v>1446</v>
      </c>
      <c r="M242" s="32"/>
      <c r="N242" s="32"/>
      <c r="O242" s="32">
        <v>3.0</v>
      </c>
      <c r="P242" s="39"/>
    </row>
    <row r="243">
      <c r="A243" s="31" t="s">
        <v>381</v>
      </c>
      <c r="B243" s="67" t="s">
        <v>18</v>
      </c>
      <c r="C243" s="67"/>
      <c r="D243" s="67"/>
      <c r="E243" s="67" t="s">
        <v>271</v>
      </c>
      <c r="F243" s="32"/>
      <c r="G243" s="32"/>
      <c r="H243" s="32" t="s">
        <v>100</v>
      </c>
      <c r="I243" s="84"/>
      <c r="J243" s="84"/>
      <c r="K243" s="84" t="s">
        <v>100</v>
      </c>
      <c r="L243" s="32" t="s">
        <v>1446</v>
      </c>
      <c r="M243" s="32"/>
      <c r="N243" s="32"/>
      <c r="O243" s="32">
        <v>1.0</v>
      </c>
      <c r="P243" s="39"/>
    </row>
    <row r="244">
      <c r="A244" s="31" t="s">
        <v>382</v>
      </c>
      <c r="B244" s="67" t="s">
        <v>18</v>
      </c>
      <c r="C244" s="67"/>
      <c r="D244" s="67"/>
      <c r="E244" s="67" t="s">
        <v>271</v>
      </c>
      <c r="F244" s="32"/>
      <c r="G244" s="32"/>
      <c r="H244" s="32" t="s">
        <v>100</v>
      </c>
      <c r="I244" s="84"/>
      <c r="J244" s="84"/>
      <c r="K244" s="84" t="s">
        <v>100</v>
      </c>
      <c r="L244" s="32" t="s">
        <v>1446</v>
      </c>
      <c r="M244" s="32"/>
      <c r="N244" s="32"/>
      <c r="O244" s="32">
        <v>1.0</v>
      </c>
      <c r="P244" s="39"/>
    </row>
    <row r="245">
      <c r="A245" s="31" t="s">
        <v>437</v>
      </c>
      <c r="B245" s="67" t="s">
        <v>18</v>
      </c>
      <c r="C245" s="67"/>
      <c r="D245" s="67"/>
      <c r="E245" s="67" t="s">
        <v>271</v>
      </c>
      <c r="F245" s="140"/>
      <c r="G245" s="140"/>
      <c r="H245" s="92" t="s">
        <v>1447</v>
      </c>
      <c r="I245" s="92"/>
      <c r="J245" s="92"/>
      <c r="K245" s="92"/>
      <c r="L245" s="32" t="s">
        <v>1446</v>
      </c>
      <c r="M245" s="32"/>
      <c r="N245" s="32"/>
      <c r="O245" s="32">
        <v>1.0</v>
      </c>
      <c r="P245" s="39"/>
    </row>
    <row r="246">
      <c r="A246" s="31" t="s">
        <v>358</v>
      </c>
      <c r="B246" s="67" t="s">
        <v>18</v>
      </c>
      <c r="C246" s="67"/>
      <c r="D246" s="67"/>
      <c r="E246" s="67" t="s">
        <v>271</v>
      </c>
      <c r="F246" s="111"/>
      <c r="G246" s="111"/>
      <c r="H246" s="111" t="s">
        <v>937</v>
      </c>
      <c r="I246" s="84"/>
      <c r="J246" s="84"/>
      <c r="K246" s="84" t="s">
        <v>967</v>
      </c>
      <c r="L246" s="32" t="s">
        <v>1446</v>
      </c>
      <c r="M246" s="32"/>
      <c r="N246" s="32"/>
      <c r="O246" s="32">
        <v>2.0</v>
      </c>
      <c r="P246" s="39"/>
    </row>
    <row r="247">
      <c r="A247" s="31" t="s">
        <v>292</v>
      </c>
      <c r="B247" s="67" t="s">
        <v>18</v>
      </c>
      <c r="C247" s="84"/>
      <c r="D247" s="84"/>
      <c r="E247" s="84" t="s">
        <v>49</v>
      </c>
      <c r="F247" s="84"/>
      <c r="G247" s="32"/>
      <c r="H247" s="140"/>
      <c r="I247" s="84"/>
      <c r="J247" s="84"/>
      <c r="K247" s="84" t="s">
        <v>1463</v>
      </c>
      <c r="L247" s="32" t="s">
        <v>1446</v>
      </c>
      <c r="M247" s="32"/>
      <c r="N247" s="32"/>
      <c r="O247" s="32">
        <v>1.0</v>
      </c>
      <c r="P247" s="39"/>
    </row>
    <row r="248">
      <c r="A248" s="31" t="s">
        <v>389</v>
      </c>
      <c r="B248" s="67" t="s">
        <v>18</v>
      </c>
      <c r="C248" s="67"/>
      <c r="D248" s="67"/>
      <c r="E248" s="67" t="s">
        <v>271</v>
      </c>
      <c r="F248" s="32"/>
      <c r="G248" s="32"/>
      <c r="H248" s="32" t="s">
        <v>107</v>
      </c>
      <c r="I248" s="84"/>
      <c r="J248" s="84"/>
      <c r="K248" s="84" t="s">
        <v>1482</v>
      </c>
      <c r="L248" s="32" t="s">
        <v>1446</v>
      </c>
      <c r="M248" s="32"/>
      <c r="N248" s="32"/>
      <c r="O248" s="32">
        <v>5.0</v>
      </c>
      <c r="P248" s="39"/>
    </row>
    <row r="249">
      <c r="A249" s="39" t="s">
        <v>383</v>
      </c>
      <c r="B249" s="67" t="s">
        <v>18</v>
      </c>
      <c r="C249" s="67"/>
      <c r="D249" s="67"/>
      <c r="E249" s="67" t="s">
        <v>271</v>
      </c>
      <c r="F249" s="32"/>
      <c r="G249" s="32"/>
      <c r="H249" s="32" t="s">
        <v>100</v>
      </c>
      <c r="I249" s="84"/>
      <c r="J249" s="84"/>
      <c r="K249" s="84" t="s">
        <v>100</v>
      </c>
      <c r="L249" s="32" t="s">
        <v>1446</v>
      </c>
      <c r="M249" s="32"/>
      <c r="N249" s="32"/>
      <c r="O249" s="32">
        <v>1.0</v>
      </c>
      <c r="P249" s="39"/>
    </row>
    <row r="250">
      <c r="A250" s="31" t="s">
        <v>460</v>
      </c>
      <c r="B250" s="67" t="s">
        <v>18</v>
      </c>
      <c r="C250" s="67"/>
      <c r="D250" s="67"/>
      <c r="E250" s="67" t="s">
        <v>271</v>
      </c>
      <c r="F250" s="32"/>
      <c r="G250" s="32"/>
      <c r="H250" s="32" t="s">
        <v>950</v>
      </c>
      <c r="I250" s="84"/>
      <c r="J250" s="84"/>
      <c r="K250" s="84" t="s">
        <v>968</v>
      </c>
      <c r="L250" s="32" t="s">
        <v>1446</v>
      </c>
      <c r="M250" s="32"/>
      <c r="N250" s="32"/>
      <c r="O250" s="32">
        <v>2.0</v>
      </c>
      <c r="P250" s="39"/>
    </row>
    <row r="251">
      <c r="A251" s="31" t="s">
        <v>359</v>
      </c>
      <c r="B251" s="67" t="s">
        <v>18</v>
      </c>
      <c r="C251" s="67"/>
      <c r="D251" s="67"/>
      <c r="E251" s="67" t="s">
        <v>271</v>
      </c>
      <c r="F251" s="111"/>
      <c r="G251" s="111"/>
      <c r="H251" s="111" t="s">
        <v>937</v>
      </c>
      <c r="I251" s="84"/>
      <c r="J251" s="84"/>
      <c r="K251" s="84" t="s">
        <v>941</v>
      </c>
      <c r="L251" s="32" t="s">
        <v>1446</v>
      </c>
      <c r="M251" s="32"/>
      <c r="N251" s="32"/>
      <c r="O251" s="32">
        <v>1.0</v>
      </c>
      <c r="P251" s="39"/>
    </row>
    <row r="252">
      <c r="A252" s="31" t="s">
        <v>438</v>
      </c>
      <c r="B252" s="67" t="s">
        <v>18</v>
      </c>
      <c r="C252" s="67"/>
      <c r="D252" s="67"/>
      <c r="E252" s="67" t="s">
        <v>271</v>
      </c>
      <c r="F252" s="140"/>
      <c r="G252" s="140"/>
      <c r="H252" s="92" t="s">
        <v>1447</v>
      </c>
      <c r="I252" s="92"/>
      <c r="J252" s="92"/>
      <c r="K252" s="92"/>
      <c r="L252" s="32" t="s">
        <v>1446</v>
      </c>
      <c r="M252" s="32"/>
      <c r="N252" s="32"/>
      <c r="O252" s="32">
        <v>1.0</v>
      </c>
      <c r="P252" s="39"/>
    </row>
    <row r="253">
      <c r="A253" s="31" t="s">
        <v>342</v>
      </c>
      <c r="B253" s="92" t="s">
        <v>26</v>
      </c>
      <c r="C253" s="83"/>
      <c r="D253" s="83"/>
      <c r="E253" s="83" t="s">
        <v>139</v>
      </c>
      <c r="F253" s="92"/>
      <c r="G253" s="92"/>
      <c r="H253" s="140"/>
      <c r="I253" s="84"/>
      <c r="J253" s="84"/>
      <c r="K253" s="84" t="s">
        <v>959</v>
      </c>
      <c r="L253" s="32" t="s">
        <v>1446</v>
      </c>
      <c r="M253" s="32"/>
      <c r="N253" s="32"/>
      <c r="O253" s="32">
        <v>2.0</v>
      </c>
      <c r="P253" s="39"/>
    </row>
    <row r="254">
      <c r="A254" s="31" t="s">
        <v>384</v>
      </c>
      <c r="B254" s="67" t="s">
        <v>18</v>
      </c>
      <c r="C254" s="67"/>
      <c r="D254" s="67"/>
      <c r="E254" s="67" t="s">
        <v>271</v>
      </c>
      <c r="F254" s="32"/>
      <c r="G254" s="32"/>
      <c r="H254" s="32" t="s">
        <v>100</v>
      </c>
      <c r="I254" s="84"/>
      <c r="J254" s="84"/>
      <c r="K254" s="84" t="s">
        <v>100</v>
      </c>
      <c r="L254" s="32" t="s">
        <v>1446</v>
      </c>
      <c r="M254" s="32"/>
      <c r="N254" s="32"/>
      <c r="O254" s="32">
        <v>1.0</v>
      </c>
      <c r="P254" s="39"/>
    </row>
    <row r="255">
      <c r="A255" s="31" t="s">
        <v>439</v>
      </c>
      <c r="B255" s="67" t="s">
        <v>18</v>
      </c>
      <c r="C255" s="67"/>
      <c r="D255" s="67"/>
      <c r="E255" s="67" t="s">
        <v>271</v>
      </c>
      <c r="F255" s="140"/>
      <c r="G255" s="140"/>
      <c r="H255" s="92" t="s">
        <v>1447</v>
      </c>
      <c r="I255" s="92"/>
      <c r="J255" s="92"/>
      <c r="K255" s="92"/>
      <c r="L255" s="32" t="s">
        <v>1446</v>
      </c>
      <c r="M255" s="32"/>
      <c r="N255" s="32"/>
      <c r="O255" s="32">
        <v>1.0</v>
      </c>
      <c r="P255" s="39"/>
    </row>
    <row r="256">
      <c r="A256" s="31" t="s">
        <v>287</v>
      </c>
      <c r="B256" s="67" t="s">
        <v>18</v>
      </c>
      <c r="C256" s="84"/>
      <c r="D256" s="84"/>
      <c r="E256" s="84" t="s">
        <v>35</v>
      </c>
      <c r="F256" s="84"/>
      <c r="G256" s="32"/>
      <c r="H256" s="140"/>
      <c r="I256" s="84"/>
      <c r="J256" s="84"/>
      <c r="K256" s="84" t="s">
        <v>1445</v>
      </c>
      <c r="L256" s="32" t="s">
        <v>1446</v>
      </c>
      <c r="M256" s="32"/>
      <c r="N256" s="32"/>
      <c r="O256" s="32">
        <v>1.0</v>
      </c>
      <c r="P256" s="39"/>
    </row>
    <row r="257">
      <c r="A257" s="31" t="s">
        <v>313</v>
      </c>
      <c r="B257" s="67" t="s">
        <v>29</v>
      </c>
      <c r="C257" s="84"/>
      <c r="D257" s="84"/>
      <c r="E257" s="84" t="s">
        <v>79</v>
      </c>
      <c r="F257" s="84"/>
      <c r="G257" s="84"/>
      <c r="H257" s="140"/>
      <c r="I257" s="84"/>
      <c r="J257" s="84"/>
      <c r="K257" s="84" t="s">
        <v>1423</v>
      </c>
      <c r="L257" s="32" t="s">
        <v>1446</v>
      </c>
      <c r="M257" s="32"/>
      <c r="N257" s="32"/>
      <c r="O257" s="32">
        <v>1.0</v>
      </c>
      <c r="P257" s="39"/>
    </row>
    <row r="258">
      <c r="A258" s="32" t="s">
        <v>461</v>
      </c>
      <c r="B258" s="67" t="s">
        <v>18</v>
      </c>
      <c r="C258" s="67"/>
      <c r="D258" s="67"/>
      <c r="E258" s="67" t="s">
        <v>271</v>
      </c>
      <c r="F258" s="32"/>
      <c r="G258" s="32"/>
      <c r="H258" s="32" t="s">
        <v>950</v>
      </c>
      <c r="I258" s="84"/>
      <c r="J258" s="84"/>
      <c r="K258" s="84" t="s">
        <v>968</v>
      </c>
      <c r="L258" s="32" t="s">
        <v>1446</v>
      </c>
      <c r="M258" s="32"/>
      <c r="N258" s="32"/>
      <c r="O258" s="32">
        <v>5.0</v>
      </c>
      <c r="P258" s="39"/>
    </row>
    <row r="259">
      <c r="A259" s="32" t="s">
        <v>440</v>
      </c>
      <c r="B259" s="67" t="s">
        <v>18</v>
      </c>
      <c r="C259" s="67"/>
      <c r="D259" s="67"/>
      <c r="E259" s="67" t="s">
        <v>271</v>
      </c>
      <c r="F259" s="140"/>
      <c r="G259" s="140"/>
      <c r="H259" s="92" t="s">
        <v>1447</v>
      </c>
      <c r="I259" s="92"/>
      <c r="J259" s="92"/>
      <c r="K259" s="92"/>
      <c r="L259" s="32" t="s">
        <v>1446</v>
      </c>
      <c r="M259" s="32"/>
      <c r="N259" s="32"/>
      <c r="O259" s="32">
        <v>1.0</v>
      </c>
      <c r="P259" s="39"/>
    </row>
    <row r="260">
      <c r="A260" s="31" t="s">
        <v>288</v>
      </c>
      <c r="B260" s="67" t="s">
        <v>18</v>
      </c>
      <c r="C260" s="84"/>
      <c r="D260" s="84"/>
      <c r="E260" s="84" t="s">
        <v>35</v>
      </c>
      <c r="F260" s="84"/>
      <c r="G260" s="32"/>
      <c r="H260" s="140"/>
      <c r="I260" s="84"/>
      <c r="J260" s="84"/>
      <c r="K260" s="84" t="s">
        <v>1483</v>
      </c>
      <c r="L260" s="32" t="s">
        <v>1446</v>
      </c>
      <c r="M260" s="32"/>
      <c r="N260" s="32"/>
      <c r="O260" s="32">
        <v>1.0</v>
      </c>
      <c r="P260" s="39"/>
    </row>
    <row r="261">
      <c r="A261" s="31" t="s">
        <v>322</v>
      </c>
      <c r="B261" s="43" t="s">
        <v>16</v>
      </c>
      <c r="C261" s="84"/>
      <c r="D261" s="84"/>
      <c r="E261" s="84" t="s">
        <v>121</v>
      </c>
      <c r="F261" s="84"/>
      <c r="G261" s="84"/>
      <c r="H261" s="140"/>
      <c r="I261" s="84"/>
      <c r="J261" s="84"/>
      <c r="K261" s="84"/>
      <c r="L261" s="32" t="s">
        <v>1446</v>
      </c>
      <c r="M261" s="32"/>
      <c r="N261" s="32"/>
      <c r="O261" s="32">
        <v>1.0</v>
      </c>
      <c r="P261" s="39"/>
    </row>
    <row r="262">
      <c r="A262" s="31" t="s">
        <v>442</v>
      </c>
      <c r="B262" s="67" t="s">
        <v>18</v>
      </c>
      <c r="C262" s="67"/>
      <c r="D262" s="67"/>
      <c r="E262" s="67" t="s">
        <v>271</v>
      </c>
      <c r="F262" s="32"/>
      <c r="G262" s="32"/>
      <c r="H262" s="32" t="s">
        <v>962</v>
      </c>
      <c r="I262" s="84"/>
      <c r="J262" s="84"/>
      <c r="K262" s="84" t="s">
        <v>963</v>
      </c>
      <c r="L262" s="32" t="s">
        <v>1446</v>
      </c>
      <c r="M262" s="32"/>
      <c r="N262" s="32"/>
      <c r="O262" s="32">
        <v>1.0</v>
      </c>
      <c r="P262" s="39"/>
    </row>
    <row r="263">
      <c r="A263" s="31" t="s">
        <v>302</v>
      </c>
      <c r="B263" s="92" t="s">
        <v>26</v>
      </c>
      <c r="C263" s="84"/>
      <c r="D263" s="84"/>
      <c r="E263" s="84" t="s">
        <v>56</v>
      </c>
      <c r="F263" s="84"/>
      <c r="G263" s="84"/>
      <c r="H263" s="140"/>
      <c r="I263" s="84"/>
      <c r="J263" s="84"/>
      <c r="K263" s="84" t="s">
        <v>1448</v>
      </c>
      <c r="L263" s="32" t="s">
        <v>1446</v>
      </c>
      <c r="M263" s="32"/>
      <c r="N263" s="32"/>
      <c r="O263" s="32">
        <v>1.0</v>
      </c>
      <c r="P263" s="39"/>
    </row>
    <row r="264">
      <c r="A264" s="31" t="s">
        <v>323</v>
      </c>
      <c r="B264" s="43" t="s">
        <v>16</v>
      </c>
      <c r="C264" s="84"/>
      <c r="D264" s="84"/>
      <c r="E264" s="84" t="s">
        <v>121</v>
      </c>
      <c r="F264" s="84"/>
      <c r="G264" s="84"/>
      <c r="H264" s="140"/>
      <c r="I264" s="84"/>
      <c r="J264" s="84"/>
      <c r="K264" s="84"/>
      <c r="L264" s="32" t="s">
        <v>1446</v>
      </c>
      <c r="M264" s="32"/>
      <c r="N264" s="32"/>
      <c r="O264" s="32">
        <v>1.0</v>
      </c>
      <c r="P264" s="39"/>
    </row>
    <row r="265">
      <c r="A265" s="31" t="s">
        <v>360</v>
      </c>
      <c r="B265" s="67" t="s">
        <v>18</v>
      </c>
      <c r="C265" s="67"/>
      <c r="D265" s="67"/>
      <c r="E265" s="67" t="s">
        <v>271</v>
      </c>
      <c r="F265" s="111"/>
      <c r="G265" s="111"/>
      <c r="H265" s="111" t="s">
        <v>937</v>
      </c>
      <c r="I265" s="84"/>
      <c r="J265" s="84"/>
      <c r="K265" s="84" t="s">
        <v>1484</v>
      </c>
      <c r="L265" s="32" t="s">
        <v>1446</v>
      </c>
      <c r="M265" s="32"/>
      <c r="N265" s="32"/>
      <c r="O265" s="32">
        <v>2.0</v>
      </c>
      <c r="P265" s="39"/>
    </row>
    <row r="266">
      <c r="A266" s="31" t="s">
        <v>462</v>
      </c>
      <c r="B266" s="67" t="s">
        <v>18</v>
      </c>
      <c r="C266" s="67"/>
      <c r="D266" s="67"/>
      <c r="E266" s="67" t="s">
        <v>271</v>
      </c>
      <c r="F266" s="32"/>
      <c r="G266" s="32"/>
      <c r="H266" s="32" t="s">
        <v>950</v>
      </c>
      <c r="I266" s="84"/>
      <c r="J266" s="84"/>
      <c r="K266" s="84" t="s">
        <v>968</v>
      </c>
      <c r="L266" s="32" t="s">
        <v>1446</v>
      </c>
      <c r="M266" s="32"/>
      <c r="N266" s="32"/>
      <c r="O266" s="32">
        <v>5.0</v>
      </c>
      <c r="P266" s="39"/>
    </row>
    <row r="267">
      <c r="A267" s="31" t="s">
        <v>368</v>
      </c>
      <c r="B267" s="67" t="s">
        <v>18</v>
      </c>
      <c r="C267" s="67"/>
      <c r="D267" s="67"/>
      <c r="E267" s="67" t="s">
        <v>271</v>
      </c>
      <c r="F267" s="32"/>
      <c r="G267" s="32"/>
      <c r="H267" s="32" t="s">
        <v>1485</v>
      </c>
      <c r="I267" s="84"/>
      <c r="J267" s="84"/>
      <c r="K267" s="84" t="s">
        <v>1486</v>
      </c>
      <c r="L267" s="32" t="s">
        <v>1446</v>
      </c>
      <c r="M267" s="32"/>
      <c r="N267" s="32"/>
      <c r="O267" s="32">
        <v>3.0</v>
      </c>
      <c r="P267" s="39"/>
    </row>
    <row r="268">
      <c r="A268" s="31" t="s">
        <v>463</v>
      </c>
      <c r="B268" s="67" t="s">
        <v>18</v>
      </c>
      <c r="C268" s="67"/>
      <c r="D268" s="67"/>
      <c r="E268" s="67" t="s">
        <v>271</v>
      </c>
      <c r="F268" s="32"/>
      <c r="G268" s="32"/>
      <c r="H268" s="32" t="s">
        <v>950</v>
      </c>
      <c r="I268" s="84"/>
      <c r="J268" s="84"/>
      <c r="K268" s="84" t="s">
        <v>968</v>
      </c>
      <c r="L268" s="32" t="s">
        <v>1446</v>
      </c>
      <c r="M268" s="32"/>
      <c r="N268" s="32"/>
      <c r="O268" s="32">
        <v>3.0</v>
      </c>
      <c r="P268" s="39"/>
    </row>
    <row r="269">
      <c r="A269" s="31" t="s">
        <v>343</v>
      </c>
      <c r="B269" s="92" t="s">
        <v>26</v>
      </c>
      <c r="C269" s="83"/>
      <c r="D269" s="83"/>
      <c r="E269" s="83" t="s">
        <v>139</v>
      </c>
      <c r="F269" s="185"/>
      <c r="G269" s="185"/>
      <c r="H269" s="140"/>
      <c r="I269" s="72"/>
      <c r="J269" s="72"/>
      <c r="K269" s="72"/>
      <c r="L269" s="32" t="s">
        <v>1446</v>
      </c>
      <c r="M269" s="32"/>
      <c r="N269" s="32"/>
      <c r="O269" s="32">
        <v>1.0</v>
      </c>
      <c r="P269" s="39"/>
    </row>
    <row r="270">
      <c r="A270" s="31" t="s">
        <v>385</v>
      </c>
      <c r="B270" s="67" t="s">
        <v>18</v>
      </c>
      <c r="C270" s="67"/>
      <c r="D270" s="67"/>
      <c r="E270" s="67" t="s">
        <v>271</v>
      </c>
      <c r="F270" s="32"/>
      <c r="G270" s="32"/>
      <c r="H270" s="32" t="s">
        <v>100</v>
      </c>
      <c r="I270" s="84"/>
      <c r="J270" s="84"/>
      <c r="K270" s="84" t="s">
        <v>100</v>
      </c>
      <c r="L270" s="32" t="s">
        <v>1446</v>
      </c>
      <c r="M270" s="32"/>
      <c r="N270" s="32"/>
      <c r="O270" s="32">
        <v>2.0</v>
      </c>
      <c r="P270" s="39"/>
    </row>
    <row r="271">
      <c r="A271" s="31" t="s">
        <v>305</v>
      </c>
      <c r="B271" s="43" t="s">
        <v>16</v>
      </c>
      <c r="C271" s="84"/>
      <c r="D271" s="84"/>
      <c r="E271" s="84" t="s">
        <v>64</v>
      </c>
      <c r="F271" s="84"/>
      <c r="G271" s="84"/>
      <c r="H271" s="140"/>
      <c r="I271" s="84"/>
      <c r="J271" s="84"/>
      <c r="K271" s="84"/>
      <c r="L271" s="32" t="s">
        <v>1446</v>
      </c>
      <c r="M271" s="32"/>
      <c r="N271" s="32"/>
      <c r="O271" s="32">
        <v>2.0</v>
      </c>
      <c r="P271" s="39"/>
    </row>
    <row r="272">
      <c r="A272" s="31" t="s">
        <v>441</v>
      </c>
      <c r="B272" s="67" t="s">
        <v>18</v>
      </c>
      <c r="C272" s="67"/>
      <c r="D272" s="67"/>
      <c r="E272" s="67" t="s">
        <v>271</v>
      </c>
      <c r="F272" s="140"/>
      <c r="G272" s="140"/>
      <c r="H272" s="92" t="s">
        <v>1447</v>
      </c>
      <c r="I272" s="92"/>
      <c r="J272" s="92"/>
      <c r="K272" s="92"/>
      <c r="L272" s="32" t="s">
        <v>1446</v>
      </c>
      <c r="M272" s="32"/>
      <c r="N272" s="32"/>
      <c r="O272" s="32">
        <v>1.0</v>
      </c>
      <c r="P272" s="39"/>
    </row>
    <row r="273">
      <c r="A273" s="31" t="s">
        <v>464</v>
      </c>
      <c r="B273" s="67" t="s">
        <v>18</v>
      </c>
      <c r="C273" s="67"/>
      <c r="D273" s="67"/>
      <c r="E273" s="67" t="s">
        <v>271</v>
      </c>
      <c r="F273" s="32"/>
      <c r="G273" s="32"/>
      <c r="H273" s="32" t="s">
        <v>950</v>
      </c>
      <c r="I273" s="84"/>
      <c r="J273" s="84"/>
      <c r="K273" s="84" t="s">
        <v>968</v>
      </c>
      <c r="L273" s="32" t="s">
        <v>1446</v>
      </c>
      <c r="M273" s="32"/>
      <c r="N273" s="32"/>
      <c r="O273" s="32">
        <v>3.0</v>
      </c>
      <c r="P273" s="39"/>
    </row>
    <row r="274">
      <c r="A274" s="31" t="s">
        <v>386</v>
      </c>
      <c r="B274" s="67" t="s">
        <v>18</v>
      </c>
      <c r="C274" s="67"/>
      <c r="D274" s="67"/>
      <c r="E274" s="67" t="s">
        <v>271</v>
      </c>
      <c r="F274" s="32"/>
      <c r="G274" s="32"/>
      <c r="H274" s="32" t="s">
        <v>100</v>
      </c>
      <c r="I274" s="84"/>
      <c r="J274" s="84"/>
      <c r="K274" s="84" t="s">
        <v>100</v>
      </c>
      <c r="L274" s="32" t="s">
        <v>1446</v>
      </c>
      <c r="M274" s="32"/>
      <c r="N274" s="32"/>
      <c r="O274" s="32">
        <v>2.0</v>
      </c>
      <c r="P274" s="39"/>
    </row>
    <row r="275">
      <c r="A275" s="31" t="s">
        <v>465</v>
      </c>
      <c r="B275" s="67" t="s">
        <v>18</v>
      </c>
      <c r="C275" s="67"/>
      <c r="D275" s="67"/>
      <c r="E275" s="67" t="s">
        <v>271</v>
      </c>
      <c r="F275" s="32"/>
      <c r="G275" s="32"/>
      <c r="H275" s="32" t="s">
        <v>950</v>
      </c>
      <c r="I275" s="84"/>
      <c r="J275" s="84"/>
      <c r="K275" s="84" t="s">
        <v>968</v>
      </c>
      <c r="L275" s="32" t="s">
        <v>1446</v>
      </c>
      <c r="M275" s="32"/>
      <c r="N275" s="32"/>
      <c r="O275" s="32">
        <v>2.0</v>
      </c>
      <c r="P275" s="39"/>
    </row>
    <row r="276" hidden="1">
      <c r="A276" s="224" t="s">
        <v>481</v>
      </c>
      <c r="B276" s="67" t="s">
        <v>29</v>
      </c>
      <c r="C276" s="41"/>
      <c r="D276" s="32">
        <f t="shared" ref="D276:D277" si="7">COUNTIF(B:B, C276)</f>
        <v>0</v>
      </c>
      <c r="E276" s="41" t="s">
        <v>123</v>
      </c>
      <c r="F276" s="32"/>
      <c r="G276" s="32">
        <f t="shared" ref="G276:G295" si="8">COUNTIF(E:E, F276)</f>
        <v>0</v>
      </c>
      <c r="H276" s="140"/>
      <c r="I276" s="41"/>
      <c r="J276" s="32">
        <f t="shared" ref="J276:J280" si="9">COUNTIF(H:H, I276)</f>
        <v>0</v>
      </c>
      <c r="K276" s="41" t="s">
        <v>1487</v>
      </c>
      <c r="L276" s="32" t="s">
        <v>3</v>
      </c>
      <c r="M276" s="32"/>
      <c r="N276" s="32">
        <f>COUNTIF(L:L, M276)</f>
        <v>0</v>
      </c>
      <c r="O276" s="32"/>
      <c r="P276" s="32"/>
    </row>
    <row r="277" hidden="1">
      <c r="A277" s="224" t="s">
        <v>481</v>
      </c>
      <c r="B277" s="67" t="s">
        <v>18</v>
      </c>
      <c r="C277" s="43"/>
      <c r="D277" s="32">
        <f t="shared" si="7"/>
        <v>0</v>
      </c>
      <c r="E277" s="43" t="s">
        <v>49</v>
      </c>
      <c r="F277" s="32"/>
      <c r="G277" s="32">
        <f t="shared" si="8"/>
        <v>0</v>
      </c>
      <c r="H277" s="140"/>
      <c r="I277" s="41"/>
      <c r="J277" s="32">
        <f t="shared" si="9"/>
        <v>0</v>
      </c>
      <c r="K277" s="41" t="s">
        <v>1463</v>
      </c>
      <c r="L277" s="32" t="s">
        <v>3</v>
      </c>
      <c r="M277" s="32"/>
      <c r="N277" s="32"/>
      <c r="O277" s="32"/>
      <c r="P277" s="32"/>
    </row>
    <row r="278" hidden="1">
      <c r="A278" s="224" t="s">
        <v>499</v>
      </c>
      <c r="B278" s="32" t="s">
        <v>26</v>
      </c>
      <c r="C278" s="83"/>
      <c r="D278" s="225">
        <f>SUM(D272:D277)</f>
        <v>0</v>
      </c>
      <c r="E278" s="83" t="s">
        <v>95</v>
      </c>
      <c r="F278" s="32"/>
      <c r="G278" s="32">
        <f t="shared" si="8"/>
        <v>0</v>
      </c>
      <c r="H278" s="140"/>
      <c r="I278" s="41"/>
      <c r="J278" s="32">
        <f t="shared" si="9"/>
        <v>0</v>
      </c>
      <c r="K278" s="41" t="s">
        <v>1403</v>
      </c>
      <c r="L278" s="32" t="s">
        <v>3</v>
      </c>
      <c r="M278" s="32"/>
      <c r="N278" s="32"/>
      <c r="O278" s="32"/>
      <c r="P278" s="32"/>
    </row>
    <row r="279" hidden="1">
      <c r="A279" s="224" t="s">
        <v>519</v>
      </c>
      <c r="B279" s="43" t="s">
        <v>26</v>
      </c>
      <c r="C279" s="83"/>
      <c r="D279" s="83"/>
      <c r="E279" s="83" t="s">
        <v>139</v>
      </c>
      <c r="F279" s="32"/>
      <c r="G279" s="32">
        <f t="shared" si="8"/>
        <v>0</v>
      </c>
      <c r="H279" s="140"/>
      <c r="I279" s="41"/>
      <c r="J279" s="32">
        <f t="shared" si="9"/>
        <v>0</v>
      </c>
      <c r="K279" s="41" t="s">
        <v>959</v>
      </c>
      <c r="L279" s="32" t="s">
        <v>3</v>
      </c>
      <c r="M279" s="32"/>
      <c r="N279" s="32"/>
      <c r="O279" s="32"/>
      <c r="P279" s="32"/>
    </row>
    <row r="280" hidden="1">
      <c r="A280" s="224" t="s">
        <v>497</v>
      </c>
      <c r="B280" s="67" t="s">
        <v>29</v>
      </c>
      <c r="C280" s="43"/>
      <c r="D280" s="43"/>
      <c r="E280" s="43" t="s">
        <v>79</v>
      </c>
      <c r="F280" s="32"/>
      <c r="G280" s="32">
        <f t="shared" si="8"/>
        <v>0</v>
      </c>
      <c r="H280" s="140"/>
      <c r="I280" s="41"/>
      <c r="J280" s="32">
        <f t="shared" si="9"/>
        <v>0</v>
      </c>
      <c r="K280" s="41" t="s">
        <v>1423</v>
      </c>
      <c r="L280" s="32" t="s">
        <v>3</v>
      </c>
      <c r="M280" s="32"/>
      <c r="N280" s="32"/>
      <c r="O280" s="32"/>
      <c r="P280" s="32"/>
    </row>
    <row r="281" hidden="1">
      <c r="A281" s="224" t="s">
        <v>482</v>
      </c>
      <c r="B281" s="92" t="s">
        <v>26</v>
      </c>
      <c r="C281" s="43"/>
      <c r="D281" s="43"/>
      <c r="E281" s="43" t="s">
        <v>54</v>
      </c>
      <c r="F281" s="32"/>
      <c r="G281" s="32">
        <f t="shared" si="8"/>
        <v>0</v>
      </c>
      <c r="H281" s="140"/>
      <c r="I281" s="41"/>
      <c r="J281" s="41"/>
      <c r="K281" s="41" t="s">
        <v>1488</v>
      </c>
      <c r="L281" s="32" t="s">
        <v>3</v>
      </c>
      <c r="M281" s="32"/>
      <c r="N281" s="32"/>
      <c r="O281" s="32"/>
      <c r="P281" s="32"/>
    </row>
    <row r="282" hidden="1">
      <c r="A282" s="224" t="s">
        <v>498</v>
      </c>
      <c r="B282" s="43" t="s">
        <v>26</v>
      </c>
      <c r="C282" s="43"/>
      <c r="D282" s="43"/>
      <c r="E282" s="43" t="s">
        <v>80</v>
      </c>
      <c r="F282" s="32"/>
      <c r="G282" s="32">
        <f t="shared" si="8"/>
        <v>0</v>
      </c>
      <c r="H282" s="140"/>
      <c r="I282" s="41"/>
      <c r="J282" s="41"/>
      <c r="K282" s="41" t="s">
        <v>1462</v>
      </c>
      <c r="L282" s="32" t="s">
        <v>3</v>
      </c>
      <c r="M282" s="32"/>
      <c r="N282" s="32"/>
      <c r="O282" s="32"/>
      <c r="P282" s="32"/>
    </row>
    <row r="283" hidden="1">
      <c r="A283" s="224" t="s">
        <v>543</v>
      </c>
      <c r="B283" s="67" t="s">
        <v>18</v>
      </c>
      <c r="C283" s="67"/>
      <c r="D283" s="67"/>
      <c r="E283" s="67" t="s">
        <v>271</v>
      </c>
      <c r="F283" s="32"/>
      <c r="G283" s="32">
        <f t="shared" si="8"/>
        <v>0</v>
      </c>
      <c r="H283" s="32" t="s">
        <v>950</v>
      </c>
      <c r="I283" s="41"/>
      <c r="J283" s="41"/>
      <c r="K283" s="41" t="s">
        <v>1468</v>
      </c>
      <c r="L283" s="32" t="s">
        <v>3</v>
      </c>
      <c r="M283" s="32"/>
      <c r="N283" s="32"/>
      <c r="O283" s="32"/>
      <c r="P283" s="32"/>
    </row>
    <row r="284" hidden="1">
      <c r="A284" s="224" t="s">
        <v>537</v>
      </c>
      <c r="B284" s="67" t="s">
        <v>18</v>
      </c>
      <c r="C284" s="67"/>
      <c r="D284" s="67"/>
      <c r="E284" s="67" t="s">
        <v>271</v>
      </c>
      <c r="F284" s="43"/>
      <c r="G284" s="32">
        <f t="shared" si="8"/>
        <v>0</v>
      </c>
      <c r="H284" s="43" t="s">
        <v>956</v>
      </c>
      <c r="I284" s="41"/>
      <c r="J284" s="41"/>
      <c r="K284" s="41" t="s">
        <v>1489</v>
      </c>
      <c r="L284" s="32" t="s">
        <v>3</v>
      </c>
      <c r="M284" s="32"/>
      <c r="N284" s="32"/>
      <c r="O284" s="32"/>
      <c r="P284" s="32"/>
    </row>
    <row r="285" hidden="1">
      <c r="A285" s="224" t="s">
        <v>541</v>
      </c>
      <c r="B285" s="67" t="s">
        <v>18</v>
      </c>
      <c r="C285" s="67"/>
      <c r="D285" s="67"/>
      <c r="E285" s="67" t="s">
        <v>271</v>
      </c>
      <c r="F285" s="32"/>
      <c r="G285" s="32">
        <f t="shared" si="8"/>
        <v>0</v>
      </c>
      <c r="H285" s="32" t="s">
        <v>962</v>
      </c>
      <c r="I285" s="41"/>
      <c r="J285" s="41"/>
      <c r="K285" s="41" t="s">
        <v>963</v>
      </c>
      <c r="L285" s="32" t="s">
        <v>3</v>
      </c>
      <c r="M285" s="32"/>
      <c r="N285" s="32"/>
      <c r="O285" s="32"/>
      <c r="P285" s="32"/>
    </row>
    <row r="286" hidden="1">
      <c r="A286" s="224" t="s">
        <v>470</v>
      </c>
      <c r="B286" s="43" t="s">
        <v>24</v>
      </c>
      <c r="C286" s="41"/>
      <c r="D286" s="32"/>
      <c r="E286" s="41" t="s">
        <v>23</v>
      </c>
      <c r="F286" s="32"/>
      <c r="G286" s="32">
        <f t="shared" si="8"/>
        <v>0</v>
      </c>
      <c r="H286" s="140"/>
      <c r="I286" s="41"/>
      <c r="J286" s="41"/>
      <c r="K286" s="41" t="s">
        <v>1449</v>
      </c>
      <c r="L286" s="32" t="s">
        <v>3</v>
      </c>
      <c r="M286" s="32"/>
      <c r="N286" s="32"/>
      <c r="O286" s="32"/>
      <c r="P286" s="32"/>
    </row>
    <row r="287" hidden="1">
      <c r="A287" s="224" t="s">
        <v>500</v>
      </c>
      <c r="B287" s="32" t="s">
        <v>26</v>
      </c>
      <c r="C287" s="43"/>
      <c r="D287" s="43"/>
      <c r="E287" s="43" t="s">
        <v>95</v>
      </c>
      <c r="F287" s="32"/>
      <c r="G287" s="32">
        <f t="shared" si="8"/>
        <v>0</v>
      </c>
      <c r="H287" s="140"/>
      <c r="I287" s="41"/>
      <c r="J287" s="41"/>
      <c r="K287" s="41" t="s">
        <v>934</v>
      </c>
      <c r="L287" s="32" t="s">
        <v>3</v>
      </c>
      <c r="M287" s="32"/>
      <c r="N287" s="32"/>
      <c r="O287" s="32"/>
      <c r="P287" s="32"/>
    </row>
    <row r="288" hidden="1">
      <c r="A288" s="224" t="s">
        <v>492</v>
      </c>
      <c r="B288" s="43" t="s">
        <v>16</v>
      </c>
      <c r="C288" s="43"/>
      <c r="D288" s="43"/>
      <c r="E288" s="43" t="s">
        <v>64</v>
      </c>
      <c r="F288" s="32"/>
      <c r="G288" s="32">
        <f t="shared" si="8"/>
        <v>0</v>
      </c>
      <c r="H288" s="140"/>
      <c r="I288" s="41"/>
      <c r="J288" s="41"/>
      <c r="K288" s="41" t="s">
        <v>64</v>
      </c>
      <c r="L288" s="32" t="s">
        <v>3</v>
      </c>
      <c r="M288" s="32"/>
      <c r="N288" s="32"/>
      <c r="O288" s="32"/>
      <c r="P288" s="32"/>
    </row>
    <row r="289" hidden="1">
      <c r="A289" s="224" t="s">
        <v>504</v>
      </c>
      <c r="B289" s="43" t="s">
        <v>26</v>
      </c>
      <c r="C289" s="41"/>
      <c r="D289" s="41"/>
      <c r="E289" s="41" t="s">
        <v>117</v>
      </c>
      <c r="F289" s="32"/>
      <c r="G289" s="32">
        <f t="shared" si="8"/>
        <v>0</v>
      </c>
      <c r="H289" s="140"/>
      <c r="I289" s="41"/>
      <c r="J289" s="41"/>
      <c r="K289" s="41" t="s">
        <v>1490</v>
      </c>
      <c r="L289" s="32" t="s">
        <v>3</v>
      </c>
      <c r="M289" s="32"/>
      <c r="N289" s="32"/>
      <c r="O289" s="32"/>
      <c r="P289" s="32"/>
    </row>
    <row r="290" hidden="1">
      <c r="A290" s="224" t="s">
        <v>511</v>
      </c>
      <c r="B290" s="67" t="s">
        <v>26</v>
      </c>
      <c r="C290" s="43"/>
      <c r="D290" s="43"/>
      <c r="E290" s="43" t="s">
        <v>129</v>
      </c>
      <c r="F290" s="32"/>
      <c r="G290" s="32">
        <f t="shared" si="8"/>
        <v>0</v>
      </c>
      <c r="H290" s="140"/>
      <c r="I290" s="41"/>
      <c r="J290" s="41"/>
      <c r="K290" s="41" t="s">
        <v>1491</v>
      </c>
      <c r="L290" s="32" t="s">
        <v>3</v>
      </c>
      <c r="M290" s="32"/>
      <c r="N290" s="32"/>
      <c r="O290" s="32"/>
      <c r="P290" s="32"/>
    </row>
    <row r="291" hidden="1">
      <c r="A291" s="224" t="s">
        <v>520</v>
      </c>
      <c r="B291" s="43" t="s">
        <v>26</v>
      </c>
      <c r="C291" s="83"/>
      <c r="D291" s="83"/>
      <c r="E291" s="83" t="s">
        <v>139</v>
      </c>
      <c r="F291" s="32"/>
      <c r="G291" s="32">
        <f t="shared" si="8"/>
        <v>0</v>
      </c>
      <c r="H291" s="140"/>
      <c r="I291" s="41"/>
      <c r="J291" s="41"/>
      <c r="K291" s="41" t="s">
        <v>1492</v>
      </c>
      <c r="L291" s="32" t="s">
        <v>3</v>
      </c>
      <c r="M291" s="32"/>
      <c r="N291" s="32"/>
      <c r="O291" s="32"/>
      <c r="P291" s="32"/>
    </row>
    <row r="292" hidden="1">
      <c r="A292" s="224" t="s">
        <v>544</v>
      </c>
      <c r="B292" s="67" t="s">
        <v>18</v>
      </c>
      <c r="C292" s="67"/>
      <c r="D292" s="67"/>
      <c r="E292" s="67" t="s">
        <v>271</v>
      </c>
      <c r="F292" s="32"/>
      <c r="G292" s="32">
        <f t="shared" si="8"/>
        <v>0</v>
      </c>
      <c r="H292" s="32" t="s">
        <v>950</v>
      </c>
      <c r="I292" s="41"/>
      <c r="J292" s="41"/>
      <c r="K292" s="41" t="s">
        <v>1468</v>
      </c>
      <c r="L292" s="32" t="s">
        <v>3</v>
      </c>
      <c r="M292" s="32"/>
      <c r="N292" s="32"/>
      <c r="O292" s="32"/>
      <c r="P292" s="32"/>
    </row>
    <row r="293" hidden="1">
      <c r="A293" s="224" t="s">
        <v>521</v>
      </c>
      <c r="B293" s="43" t="s">
        <v>26</v>
      </c>
      <c r="C293" s="83"/>
      <c r="D293" s="83"/>
      <c r="E293" s="83" t="s">
        <v>139</v>
      </c>
      <c r="F293" s="32"/>
      <c r="G293" s="32">
        <f t="shared" si="8"/>
        <v>0</v>
      </c>
      <c r="H293" s="140"/>
      <c r="I293" s="41"/>
      <c r="J293" s="41"/>
      <c r="K293" s="41" t="s">
        <v>959</v>
      </c>
      <c r="L293" s="32" t="s">
        <v>3</v>
      </c>
      <c r="M293" s="32"/>
      <c r="N293" s="32"/>
      <c r="O293" s="32"/>
      <c r="P293" s="32"/>
    </row>
    <row r="294" hidden="1">
      <c r="A294" s="224" t="s">
        <v>526</v>
      </c>
      <c r="B294" s="67" t="s">
        <v>18</v>
      </c>
      <c r="C294" s="67"/>
      <c r="D294" s="67"/>
      <c r="E294" s="67" t="s">
        <v>271</v>
      </c>
      <c r="F294" s="32"/>
      <c r="G294" s="32">
        <f t="shared" si="8"/>
        <v>0</v>
      </c>
      <c r="H294" s="32" t="s">
        <v>951</v>
      </c>
      <c r="I294" s="41"/>
      <c r="J294" s="41"/>
      <c r="K294" s="41" t="s">
        <v>971</v>
      </c>
      <c r="L294" s="32" t="s">
        <v>3</v>
      </c>
      <c r="M294" s="32"/>
      <c r="N294" s="32"/>
      <c r="O294" s="32"/>
      <c r="P294" s="32"/>
    </row>
    <row r="295" hidden="1">
      <c r="A295" s="224" t="s">
        <v>526</v>
      </c>
      <c r="B295" s="67" t="s">
        <v>18</v>
      </c>
      <c r="C295" s="67"/>
      <c r="D295" s="67"/>
      <c r="E295" s="67" t="s">
        <v>271</v>
      </c>
      <c r="F295" s="32"/>
      <c r="G295" s="32">
        <f t="shared" si="8"/>
        <v>0</v>
      </c>
      <c r="H295" s="32" t="s">
        <v>951</v>
      </c>
      <c r="I295" s="41"/>
      <c r="J295" s="41"/>
      <c r="K295" s="41" t="s">
        <v>1493</v>
      </c>
      <c r="L295" s="32" t="s">
        <v>3</v>
      </c>
      <c r="M295" s="32"/>
      <c r="N295" s="32"/>
      <c r="O295" s="32"/>
      <c r="P295" s="32"/>
    </row>
    <row r="296" hidden="1">
      <c r="A296" s="224" t="s">
        <v>483</v>
      </c>
      <c r="B296" s="92" t="s">
        <v>26</v>
      </c>
      <c r="C296" s="83"/>
      <c r="D296" s="83"/>
      <c r="E296" s="83" t="s">
        <v>54</v>
      </c>
      <c r="F296" s="32"/>
      <c r="G296" s="32"/>
      <c r="H296" s="140"/>
      <c r="I296" s="41"/>
      <c r="J296" s="41"/>
      <c r="K296" s="41" t="s">
        <v>1494</v>
      </c>
      <c r="L296" s="32" t="s">
        <v>3</v>
      </c>
      <c r="M296" s="32"/>
      <c r="N296" s="32"/>
      <c r="O296" s="32"/>
      <c r="P296" s="32"/>
    </row>
    <row r="297" hidden="1">
      <c r="A297" s="224" t="s">
        <v>527</v>
      </c>
      <c r="B297" s="67" t="s">
        <v>18</v>
      </c>
      <c r="C297" s="67"/>
      <c r="D297" s="67"/>
      <c r="E297" s="67" t="s">
        <v>271</v>
      </c>
      <c r="F297" s="32"/>
      <c r="G297" s="32"/>
      <c r="H297" s="32" t="s">
        <v>951</v>
      </c>
      <c r="I297" s="41"/>
      <c r="J297" s="41"/>
      <c r="K297" s="41" t="s">
        <v>971</v>
      </c>
      <c r="L297" s="32" t="s">
        <v>3</v>
      </c>
      <c r="M297" s="32"/>
      <c r="N297" s="32"/>
      <c r="O297" s="32"/>
      <c r="P297" s="32"/>
    </row>
    <row r="298" hidden="1">
      <c r="A298" s="224" t="s">
        <v>477</v>
      </c>
      <c r="B298" s="67" t="s">
        <v>18</v>
      </c>
      <c r="C298" s="41"/>
      <c r="D298" s="41"/>
      <c r="E298" s="41" t="s">
        <v>42</v>
      </c>
      <c r="F298" s="32"/>
      <c r="G298" s="32"/>
      <c r="H298" s="140"/>
      <c r="I298" s="41"/>
      <c r="J298" s="41"/>
      <c r="K298" s="41" t="s">
        <v>1495</v>
      </c>
      <c r="L298" s="32" t="s">
        <v>3</v>
      </c>
      <c r="M298" s="32"/>
      <c r="N298" s="32"/>
      <c r="O298" s="32"/>
      <c r="P298" s="32"/>
    </row>
    <row r="299" hidden="1">
      <c r="A299" s="224" t="s">
        <v>486</v>
      </c>
      <c r="B299" s="92" t="s">
        <v>26</v>
      </c>
      <c r="C299" s="41"/>
      <c r="D299" s="41"/>
      <c r="E299" s="41" t="s">
        <v>56</v>
      </c>
      <c r="F299" s="32"/>
      <c r="G299" s="32"/>
      <c r="H299" s="140"/>
      <c r="I299" s="41"/>
      <c r="J299" s="41"/>
      <c r="K299" s="41"/>
      <c r="L299" s="32" t="s">
        <v>3</v>
      </c>
      <c r="M299" s="32"/>
      <c r="N299" s="32"/>
      <c r="O299" s="32"/>
      <c r="P299" s="32"/>
    </row>
    <row r="300" hidden="1">
      <c r="A300" s="224" t="s">
        <v>494</v>
      </c>
      <c r="B300" s="43" t="s">
        <v>16</v>
      </c>
      <c r="C300" s="43"/>
      <c r="D300" s="43"/>
      <c r="E300" s="43" t="s">
        <v>68</v>
      </c>
      <c r="F300" s="32"/>
      <c r="G300" s="32"/>
      <c r="H300" s="140"/>
      <c r="I300" s="41"/>
      <c r="J300" s="41"/>
      <c r="K300" s="41"/>
      <c r="L300" s="32" t="s">
        <v>3</v>
      </c>
      <c r="M300" s="32"/>
      <c r="N300" s="32"/>
      <c r="O300" s="32"/>
      <c r="P300" s="32"/>
    </row>
    <row r="301" hidden="1">
      <c r="A301" s="224" t="s">
        <v>540</v>
      </c>
      <c r="B301" s="67" t="s">
        <v>18</v>
      </c>
      <c r="C301" s="67"/>
      <c r="D301" s="67"/>
      <c r="E301" s="67" t="s">
        <v>271</v>
      </c>
      <c r="F301" s="32"/>
      <c r="G301" s="32"/>
      <c r="H301" s="32" t="s">
        <v>100</v>
      </c>
      <c r="I301" s="41"/>
      <c r="J301" s="41"/>
      <c r="K301" s="41"/>
      <c r="L301" s="32" t="s">
        <v>3</v>
      </c>
      <c r="M301" s="32"/>
      <c r="N301" s="32"/>
      <c r="O301" s="32"/>
      <c r="P301" s="32"/>
    </row>
    <row r="302" hidden="1">
      <c r="A302" s="224" t="s">
        <v>495</v>
      </c>
      <c r="B302" s="43" t="s">
        <v>26</v>
      </c>
      <c r="C302" s="41"/>
      <c r="D302" s="41"/>
      <c r="E302" s="41" t="s">
        <v>71</v>
      </c>
      <c r="F302" s="32"/>
      <c r="G302" s="32"/>
      <c r="H302" s="140"/>
      <c r="I302" s="41"/>
      <c r="J302" s="41"/>
      <c r="K302" s="41" t="s">
        <v>1496</v>
      </c>
      <c r="L302" s="32" t="s">
        <v>3</v>
      </c>
      <c r="M302" s="32"/>
      <c r="N302" s="32"/>
      <c r="O302" s="32"/>
      <c r="P302" s="32"/>
    </row>
    <row r="303" hidden="1">
      <c r="A303" s="224" t="s">
        <v>493</v>
      </c>
      <c r="B303" s="43" t="s">
        <v>16</v>
      </c>
      <c r="C303" s="43"/>
      <c r="D303" s="43"/>
      <c r="E303" s="43" t="s">
        <v>64</v>
      </c>
      <c r="F303" s="32"/>
      <c r="G303" s="32"/>
      <c r="H303" s="140"/>
      <c r="I303" s="41"/>
      <c r="J303" s="41"/>
      <c r="K303" s="41"/>
      <c r="L303" s="32" t="s">
        <v>3</v>
      </c>
      <c r="M303" s="32"/>
      <c r="N303" s="32"/>
      <c r="O303" s="32"/>
      <c r="P303" s="32"/>
    </row>
    <row r="304" hidden="1">
      <c r="A304" s="224" t="s">
        <v>516</v>
      </c>
      <c r="B304" s="43" t="s">
        <v>16</v>
      </c>
      <c r="C304" s="83"/>
      <c r="D304" s="83"/>
      <c r="E304" s="83" t="s">
        <v>138</v>
      </c>
      <c r="F304" s="32"/>
      <c r="G304" s="32"/>
      <c r="H304" s="140"/>
      <c r="I304" s="41"/>
      <c r="J304" s="41"/>
      <c r="K304" s="41" t="s">
        <v>1497</v>
      </c>
      <c r="L304" s="32" t="s">
        <v>3</v>
      </c>
      <c r="M304" s="32"/>
      <c r="N304" s="32"/>
      <c r="O304" s="32"/>
      <c r="P304" s="32"/>
    </row>
    <row r="305" hidden="1">
      <c r="A305" s="224" t="s">
        <v>517</v>
      </c>
      <c r="B305" s="43" t="s">
        <v>16</v>
      </c>
      <c r="C305" s="83"/>
      <c r="D305" s="83"/>
      <c r="E305" s="83" t="s">
        <v>138</v>
      </c>
      <c r="F305" s="32"/>
      <c r="G305" s="32"/>
      <c r="H305" s="140"/>
      <c r="I305" s="41"/>
      <c r="J305" s="41"/>
      <c r="K305" s="41" t="s">
        <v>1497</v>
      </c>
      <c r="L305" s="32" t="s">
        <v>3</v>
      </c>
      <c r="M305" s="32"/>
      <c r="N305" s="32"/>
      <c r="O305" s="32"/>
      <c r="P305" s="32"/>
    </row>
    <row r="306" hidden="1">
      <c r="A306" s="224" t="s">
        <v>548</v>
      </c>
      <c r="B306" s="67" t="s">
        <v>18</v>
      </c>
      <c r="C306" s="67"/>
      <c r="D306" s="67"/>
      <c r="E306" s="67" t="s">
        <v>271</v>
      </c>
      <c r="F306" s="43"/>
      <c r="G306" s="43"/>
      <c r="H306" s="43" t="s">
        <v>931</v>
      </c>
      <c r="I306" s="41"/>
      <c r="J306" s="41"/>
      <c r="K306" s="41" t="s">
        <v>1498</v>
      </c>
      <c r="L306" s="32" t="s">
        <v>3</v>
      </c>
      <c r="M306" s="32"/>
      <c r="N306" s="32"/>
      <c r="O306" s="32"/>
      <c r="P306" s="32"/>
    </row>
    <row r="307" hidden="1">
      <c r="A307" s="224" t="s">
        <v>532</v>
      </c>
      <c r="B307" s="67" t="s">
        <v>18</v>
      </c>
      <c r="C307" s="67"/>
      <c r="D307" s="67"/>
      <c r="E307" s="67" t="s">
        <v>271</v>
      </c>
      <c r="F307" s="43"/>
      <c r="G307" s="43"/>
      <c r="H307" s="43" t="s">
        <v>1499</v>
      </c>
      <c r="I307" s="41"/>
      <c r="J307" s="41"/>
      <c r="K307" s="41" t="s">
        <v>1500</v>
      </c>
      <c r="L307" s="32" t="s">
        <v>3</v>
      </c>
      <c r="M307" s="32"/>
      <c r="N307" s="32"/>
      <c r="O307" s="32"/>
      <c r="P307" s="32"/>
    </row>
    <row r="308" hidden="1">
      <c r="A308" s="224" t="s">
        <v>524</v>
      </c>
      <c r="B308" s="67" t="s">
        <v>18</v>
      </c>
      <c r="C308" s="67"/>
      <c r="D308" s="67"/>
      <c r="E308" s="67" t="s">
        <v>271</v>
      </c>
      <c r="F308" s="32"/>
      <c r="G308" s="32"/>
      <c r="H308" s="32" t="s">
        <v>957</v>
      </c>
      <c r="I308" s="41"/>
      <c r="J308" s="41"/>
      <c r="K308" s="41" t="s">
        <v>969</v>
      </c>
      <c r="L308" s="32" t="s">
        <v>3</v>
      </c>
      <c r="M308" s="32"/>
      <c r="N308" s="32"/>
      <c r="O308" s="32"/>
      <c r="P308" s="32"/>
    </row>
    <row r="309" hidden="1">
      <c r="A309" s="224" t="s">
        <v>507</v>
      </c>
      <c r="B309" s="226" t="s">
        <v>16</v>
      </c>
      <c r="C309" s="43"/>
      <c r="D309" s="43"/>
      <c r="E309" s="43" t="s">
        <v>125</v>
      </c>
      <c r="F309" s="32"/>
      <c r="G309" s="32"/>
      <c r="H309" s="140"/>
      <c r="I309" s="41"/>
      <c r="J309" s="41"/>
      <c r="K309" s="41" t="s">
        <v>1501</v>
      </c>
      <c r="L309" s="32" t="s">
        <v>3</v>
      </c>
      <c r="M309" s="32"/>
      <c r="N309" s="32"/>
      <c r="O309" s="32"/>
      <c r="P309" s="32"/>
    </row>
    <row r="310" hidden="1">
      <c r="A310" s="224" t="s">
        <v>505</v>
      </c>
      <c r="B310" s="43" t="s">
        <v>16</v>
      </c>
      <c r="C310" s="41"/>
      <c r="D310" s="41"/>
      <c r="E310" s="41" t="s">
        <v>121</v>
      </c>
      <c r="F310" s="32"/>
      <c r="G310" s="32"/>
      <c r="H310" s="140"/>
      <c r="I310" s="41"/>
      <c r="J310" s="41"/>
      <c r="K310" s="41"/>
      <c r="L310" s="32" t="s">
        <v>3</v>
      </c>
      <c r="M310" s="32"/>
      <c r="N310" s="32"/>
      <c r="O310" s="32"/>
      <c r="P310" s="32"/>
    </row>
    <row r="311" hidden="1">
      <c r="A311" s="224" t="s">
        <v>549</v>
      </c>
      <c r="B311" s="67" t="s">
        <v>18</v>
      </c>
      <c r="C311" s="67"/>
      <c r="D311" s="67"/>
      <c r="E311" s="67" t="s">
        <v>271</v>
      </c>
      <c r="F311" s="43"/>
      <c r="G311" s="43"/>
      <c r="H311" s="43" t="s">
        <v>1502</v>
      </c>
      <c r="I311" s="41"/>
      <c r="J311" s="41"/>
      <c r="K311" s="41" t="s">
        <v>1503</v>
      </c>
      <c r="L311" s="32" t="s">
        <v>3</v>
      </c>
      <c r="M311" s="32"/>
      <c r="N311" s="32"/>
      <c r="O311" s="32"/>
      <c r="P311" s="32"/>
    </row>
    <row r="312" hidden="1">
      <c r="A312" s="224" t="s">
        <v>496</v>
      </c>
      <c r="B312" s="43" t="s">
        <v>16</v>
      </c>
      <c r="C312" s="43"/>
      <c r="D312" s="43"/>
      <c r="E312" s="43" t="s">
        <v>76</v>
      </c>
      <c r="F312" s="32"/>
      <c r="G312" s="32"/>
      <c r="H312" s="140"/>
      <c r="I312" s="41"/>
      <c r="J312" s="41"/>
      <c r="K312" s="41" t="s">
        <v>1504</v>
      </c>
      <c r="L312" s="32" t="s">
        <v>3</v>
      </c>
      <c r="M312" s="32"/>
      <c r="N312" s="32"/>
      <c r="O312" s="32"/>
      <c r="P312" s="32"/>
    </row>
    <row r="313" hidden="1">
      <c r="A313" s="224" t="s">
        <v>487</v>
      </c>
      <c r="B313" s="92" t="s">
        <v>26</v>
      </c>
      <c r="C313" s="41"/>
      <c r="D313" s="41"/>
      <c r="E313" s="41" t="s">
        <v>56</v>
      </c>
      <c r="F313" s="32"/>
      <c r="G313" s="32"/>
      <c r="H313" s="140"/>
      <c r="I313" s="41"/>
      <c r="J313" s="41"/>
      <c r="K313" s="41" t="s">
        <v>1505</v>
      </c>
      <c r="L313" s="32" t="s">
        <v>3</v>
      </c>
      <c r="M313" s="32"/>
      <c r="N313" s="32"/>
      <c r="O313" s="32"/>
      <c r="P313" s="32"/>
    </row>
    <row r="314" hidden="1">
      <c r="A314" s="224" t="s">
        <v>468</v>
      </c>
      <c r="B314" s="67" t="s">
        <v>20</v>
      </c>
      <c r="C314" s="83"/>
      <c r="D314" s="32"/>
      <c r="E314" s="83" t="s">
        <v>19</v>
      </c>
      <c r="F314" s="32"/>
      <c r="G314" s="32"/>
      <c r="H314" s="140"/>
      <c r="I314" s="41"/>
      <c r="J314" s="41"/>
      <c r="K314" s="41" t="s">
        <v>1506</v>
      </c>
      <c r="L314" s="32" t="s">
        <v>3</v>
      </c>
      <c r="M314" s="32"/>
      <c r="N314" s="32"/>
      <c r="O314" s="32"/>
      <c r="P314" s="32"/>
    </row>
    <row r="315" hidden="1">
      <c r="A315" s="224" t="s">
        <v>488</v>
      </c>
      <c r="B315" s="92" t="s">
        <v>26</v>
      </c>
      <c r="C315" s="43"/>
      <c r="D315" s="43"/>
      <c r="E315" s="43" t="s">
        <v>56</v>
      </c>
      <c r="F315" s="32"/>
      <c r="G315" s="32"/>
      <c r="H315" s="140"/>
      <c r="I315" s="41"/>
      <c r="J315" s="41"/>
      <c r="K315" s="41" t="s">
        <v>1448</v>
      </c>
      <c r="L315" s="32" t="s">
        <v>3</v>
      </c>
      <c r="M315" s="32"/>
      <c r="N315" s="32"/>
      <c r="O315" s="32"/>
      <c r="P315" s="32"/>
    </row>
    <row r="316" hidden="1">
      <c r="A316" s="224" t="s">
        <v>545</v>
      </c>
      <c r="B316" s="67" t="s">
        <v>18</v>
      </c>
      <c r="C316" s="67"/>
      <c r="D316" s="67"/>
      <c r="E316" s="67" t="s">
        <v>271</v>
      </c>
      <c r="F316" s="32"/>
      <c r="G316" s="32"/>
      <c r="H316" s="32" t="s">
        <v>950</v>
      </c>
      <c r="I316" s="41"/>
      <c r="J316" s="41"/>
      <c r="K316" s="41" t="s">
        <v>968</v>
      </c>
      <c r="L316" s="32" t="s">
        <v>3</v>
      </c>
      <c r="M316" s="32"/>
      <c r="N316" s="32"/>
      <c r="O316" s="32"/>
      <c r="P316" s="32"/>
    </row>
    <row r="317" hidden="1">
      <c r="A317" s="224" t="s">
        <v>501</v>
      </c>
      <c r="B317" s="43" t="s">
        <v>24</v>
      </c>
      <c r="C317" s="43"/>
      <c r="D317" s="43"/>
      <c r="E317" s="43" t="s">
        <v>102</v>
      </c>
      <c r="F317" s="32"/>
      <c r="G317" s="32"/>
      <c r="H317" s="140"/>
      <c r="I317" s="41"/>
      <c r="J317" s="41"/>
      <c r="K317" s="41" t="s">
        <v>1507</v>
      </c>
      <c r="L317" s="32" t="s">
        <v>3</v>
      </c>
      <c r="M317" s="32"/>
      <c r="N317" s="32"/>
      <c r="O317" s="32"/>
      <c r="P317" s="32"/>
    </row>
    <row r="318" hidden="1">
      <c r="A318" s="224" t="s">
        <v>538</v>
      </c>
      <c r="B318" s="67" t="s">
        <v>18</v>
      </c>
      <c r="C318" s="67"/>
      <c r="D318" s="67"/>
      <c r="E318" s="67" t="s">
        <v>271</v>
      </c>
      <c r="F318" s="43"/>
      <c r="G318" s="43"/>
      <c r="H318" s="43" t="s">
        <v>956</v>
      </c>
      <c r="I318" s="41"/>
      <c r="J318" s="41"/>
      <c r="K318" s="41" t="s">
        <v>1489</v>
      </c>
      <c r="L318" s="32" t="s">
        <v>3</v>
      </c>
      <c r="M318" s="32"/>
      <c r="N318" s="32"/>
      <c r="O318" s="32"/>
      <c r="P318" s="32"/>
    </row>
    <row r="319" hidden="1">
      <c r="A319" s="224" t="s">
        <v>471</v>
      </c>
      <c r="B319" s="43" t="s">
        <v>24</v>
      </c>
      <c r="C319" s="41"/>
      <c r="D319" s="41"/>
      <c r="E319" s="41" t="s">
        <v>23</v>
      </c>
      <c r="F319" s="32"/>
      <c r="G319" s="32"/>
      <c r="H319" s="140"/>
      <c r="I319" s="41"/>
      <c r="J319" s="41"/>
      <c r="K319" s="41" t="s">
        <v>1508</v>
      </c>
      <c r="L319" s="32" t="s">
        <v>3</v>
      </c>
      <c r="M319" s="32"/>
      <c r="N319" s="32"/>
      <c r="O319" s="32"/>
      <c r="P319" s="32"/>
    </row>
    <row r="320" hidden="1">
      <c r="A320" s="224" t="s">
        <v>474</v>
      </c>
      <c r="B320" s="67" t="s">
        <v>18</v>
      </c>
      <c r="C320" s="83"/>
      <c r="D320" s="83"/>
      <c r="E320" s="83" t="s">
        <v>35</v>
      </c>
      <c r="F320" s="32"/>
      <c r="G320" s="32"/>
      <c r="H320" s="140"/>
      <c r="I320" s="41"/>
      <c r="J320" s="41"/>
      <c r="K320" s="41" t="s">
        <v>1460</v>
      </c>
      <c r="L320" s="32" t="s">
        <v>3</v>
      </c>
      <c r="M320" s="32"/>
      <c r="N320" s="32"/>
      <c r="O320" s="32"/>
      <c r="P320" s="32"/>
    </row>
    <row r="321" hidden="1">
      <c r="A321" s="224" t="s">
        <v>522</v>
      </c>
      <c r="B321" s="43" t="s">
        <v>26</v>
      </c>
      <c r="C321" s="83"/>
      <c r="D321" s="83"/>
      <c r="E321" s="83" t="s">
        <v>139</v>
      </c>
      <c r="F321" s="32"/>
      <c r="G321" s="32"/>
      <c r="H321" s="140"/>
      <c r="I321" s="41"/>
      <c r="J321" s="41"/>
      <c r="K321" s="41" t="s">
        <v>1509</v>
      </c>
      <c r="L321" s="32" t="s">
        <v>3</v>
      </c>
      <c r="M321" s="32"/>
      <c r="N321" s="32"/>
      <c r="O321" s="32"/>
      <c r="P321" s="32"/>
    </row>
    <row r="322" hidden="1">
      <c r="A322" s="224" t="s">
        <v>473</v>
      </c>
      <c r="B322" s="67" t="s">
        <v>26</v>
      </c>
      <c r="C322" s="83"/>
      <c r="D322" s="83"/>
      <c r="E322" s="83" t="s">
        <v>32</v>
      </c>
      <c r="F322" s="32"/>
      <c r="G322" s="32"/>
      <c r="H322" s="140"/>
      <c r="I322" s="41"/>
      <c r="J322" s="41"/>
      <c r="K322" s="41" t="s">
        <v>1440</v>
      </c>
      <c r="L322" s="32" t="s">
        <v>3</v>
      </c>
      <c r="M322" s="32"/>
      <c r="N322" s="32"/>
      <c r="O322" s="32"/>
      <c r="P322" s="32"/>
    </row>
    <row r="323" hidden="1">
      <c r="A323" s="224" t="s">
        <v>478</v>
      </c>
      <c r="B323" s="67" t="s">
        <v>26</v>
      </c>
      <c r="C323" s="83"/>
      <c r="D323" s="83"/>
      <c r="E323" s="83" t="s">
        <v>44</v>
      </c>
      <c r="F323" s="32"/>
      <c r="G323" s="32"/>
      <c r="H323" s="140"/>
      <c r="I323" s="41"/>
      <c r="J323" s="41"/>
      <c r="K323" s="41" t="s">
        <v>1475</v>
      </c>
      <c r="L323" s="32" t="s">
        <v>3</v>
      </c>
      <c r="M323" s="32"/>
      <c r="N323" s="32"/>
      <c r="O323" s="32"/>
      <c r="P323" s="32"/>
    </row>
    <row r="324" hidden="1">
      <c r="A324" s="224" t="s">
        <v>518</v>
      </c>
      <c r="B324" s="43" t="s">
        <v>16</v>
      </c>
      <c r="C324" s="83"/>
      <c r="D324" s="83"/>
      <c r="E324" s="83" t="s">
        <v>138</v>
      </c>
      <c r="F324" s="32"/>
      <c r="G324" s="32"/>
      <c r="H324" s="140"/>
      <c r="I324" s="43"/>
      <c r="J324" s="43"/>
      <c r="K324" s="43" t="s">
        <v>1474</v>
      </c>
      <c r="L324" s="32" t="s">
        <v>3</v>
      </c>
      <c r="M324" s="32"/>
      <c r="N324" s="32"/>
      <c r="O324" s="32"/>
      <c r="P324" s="32"/>
    </row>
    <row r="325" hidden="1">
      <c r="A325" s="224" t="s">
        <v>546</v>
      </c>
      <c r="B325" s="67" t="s">
        <v>18</v>
      </c>
      <c r="C325" s="67"/>
      <c r="D325" s="67"/>
      <c r="E325" s="67" t="s">
        <v>271</v>
      </c>
      <c r="F325" s="32"/>
      <c r="G325" s="32"/>
      <c r="H325" s="32" t="s">
        <v>950</v>
      </c>
      <c r="I325" s="41"/>
      <c r="J325" s="41"/>
      <c r="K325" s="41" t="s">
        <v>1465</v>
      </c>
      <c r="L325" s="32" t="s">
        <v>3</v>
      </c>
      <c r="M325" s="32"/>
      <c r="N325" s="32"/>
      <c r="O325" s="32"/>
      <c r="P325" s="32"/>
    </row>
    <row r="326" hidden="1">
      <c r="A326" s="224" t="s">
        <v>503</v>
      </c>
      <c r="B326" s="43" t="s">
        <v>26</v>
      </c>
      <c r="C326" s="41"/>
      <c r="D326" s="41"/>
      <c r="E326" s="41" t="s">
        <v>116</v>
      </c>
      <c r="F326" s="32"/>
      <c r="G326" s="32"/>
      <c r="H326" s="140"/>
      <c r="I326" s="41"/>
      <c r="J326" s="41"/>
      <c r="K326" s="41" t="s">
        <v>1510</v>
      </c>
      <c r="L326" s="32" t="s">
        <v>3</v>
      </c>
      <c r="M326" s="32"/>
      <c r="N326" s="32"/>
      <c r="O326" s="32"/>
      <c r="P326" s="32"/>
    </row>
    <row r="327" hidden="1">
      <c r="A327" s="224" t="s">
        <v>479</v>
      </c>
      <c r="B327" s="67" t="s">
        <v>26</v>
      </c>
      <c r="C327" s="43"/>
      <c r="D327" s="43"/>
      <c r="E327" s="43" t="s">
        <v>44</v>
      </c>
      <c r="F327" s="32"/>
      <c r="G327" s="32"/>
      <c r="H327" s="140"/>
      <c r="I327" s="41"/>
      <c r="J327" s="41"/>
      <c r="K327" s="41" t="s">
        <v>1475</v>
      </c>
      <c r="L327" s="32" t="s">
        <v>3</v>
      </c>
      <c r="M327" s="32"/>
      <c r="N327" s="32"/>
      <c r="O327" s="32"/>
      <c r="P327" s="32"/>
    </row>
    <row r="328" hidden="1">
      <c r="A328" s="224" t="s">
        <v>484</v>
      </c>
      <c r="B328" s="92" t="s">
        <v>26</v>
      </c>
      <c r="C328" s="41"/>
      <c r="D328" s="41"/>
      <c r="E328" s="41" t="s">
        <v>54</v>
      </c>
      <c r="F328" s="32"/>
      <c r="G328" s="32"/>
      <c r="H328" s="140"/>
      <c r="I328" s="41"/>
      <c r="J328" s="41"/>
      <c r="K328" s="41" t="s">
        <v>1494</v>
      </c>
      <c r="L328" s="32" t="s">
        <v>3</v>
      </c>
      <c r="M328" s="32"/>
      <c r="N328" s="32"/>
      <c r="O328" s="32"/>
      <c r="P328" s="32"/>
    </row>
    <row r="329" hidden="1">
      <c r="A329" s="224" t="s">
        <v>530</v>
      </c>
      <c r="B329" s="67" t="s">
        <v>18</v>
      </c>
      <c r="C329" s="67"/>
      <c r="D329" s="67"/>
      <c r="E329" s="67" t="s">
        <v>271</v>
      </c>
      <c r="F329" s="32"/>
      <c r="G329" s="32"/>
      <c r="H329" s="32" t="s">
        <v>946</v>
      </c>
      <c r="I329" s="41"/>
      <c r="J329" s="41"/>
      <c r="K329" s="41" t="s">
        <v>1511</v>
      </c>
      <c r="L329" s="32" t="s">
        <v>3</v>
      </c>
      <c r="M329" s="32"/>
      <c r="N329" s="32"/>
      <c r="O329" s="32"/>
      <c r="P329" s="32"/>
    </row>
    <row r="330" hidden="1">
      <c r="A330" s="224" t="s">
        <v>510</v>
      </c>
      <c r="B330" s="67" t="s">
        <v>20</v>
      </c>
      <c r="C330" s="41"/>
      <c r="D330" s="41"/>
      <c r="E330" s="41" t="s">
        <v>127</v>
      </c>
      <c r="F330" s="32"/>
      <c r="G330" s="32"/>
      <c r="H330" s="140"/>
      <c r="I330" s="41"/>
      <c r="J330" s="41"/>
      <c r="K330" s="41" t="s">
        <v>1512</v>
      </c>
      <c r="L330" s="32" t="s">
        <v>3</v>
      </c>
      <c r="M330" s="32"/>
      <c r="N330" s="32"/>
      <c r="O330" s="32"/>
      <c r="P330" s="32"/>
    </row>
    <row r="331" hidden="1">
      <c r="A331" s="224" t="s">
        <v>469</v>
      </c>
      <c r="B331" s="67" t="s">
        <v>20</v>
      </c>
      <c r="C331" s="43"/>
      <c r="D331" s="32"/>
      <c r="E331" s="43" t="s">
        <v>19</v>
      </c>
      <c r="F331" s="32"/>
      <c r="G331" s="32"/>
      <c r="H331" s="140"/>
      <c r="I331" s="41"/>
      <c r="J331" s="41"/>
      <c r="K331" s="41" t="s">
        <v>1506</v>
      </c>
      <c r="L331" s="32" t="s">
        <v>3</v>
      </c>
      <c r="M331" s="32"/>
      <c r="N331" s="32"/>
      <c r="O331" s="32"/>
      <c r="P331" s="32"/>
    </row>
    <row r="332" hidden="1">
      <c r="A332" s="224" t="s">
        <v>535</v>
      </c>
      <c r="B332" s="67" t="s">
        <v>18</v>
      </c>
      <c r="C332" s="67"/>
      <c r="D332" s="67"/>
      <c r="E332" s="67" t="s">
        <v>271</v>
      </c>
      <c r="F332" s="32"/>
      <c r="G332" s="32"/>
      <c r="H332" s="32" t="s">
        <v>1437</v>
      </c>
      <c r="I332" s="41"/>
      <c r="J332" s="41"/>
      <c r="K332" s="41" t="s">
        <v>1513</v>
      </c>
      <c r="L332" s="32" t="s">
        <v>3</v>
      </c>
      <c r="M332" s="32"/>
      <c r="N332" s="32"/>
      <c r="O332" s="32"/>
      <c r="P332" s="32"/>
    </row>
    <row r="333" hidden="1">
      <c r="A333" s="224" t="s">
        <v>512</v>
      </c>
      <c r="B333" s="67" t="s">
        <v>26</v>
      </c>
      <c r="C333" s="43"/>
      <c r="D333" s="43"/>
      <c r="E333" s="43" t="s">
        <v>129</v>
      </c>
      <c r="F333" s="32"/>
      <c r="G333" s="32"/>
      <c r="H333" s="140"/>
      <c r="I333" s="41"/>
      <c r="J333" s="41"/>
      <c r="K333" s="41" t="s">
        <v>1514</v>
      </c>
      <c r="L333" s="32" t="s">
        <v>3</v>
      </c>
      <c r="M333" s="32"/>
      <c r="N333" s="32"/>
      <c r="O333" s="32"/>
      <c r="P333" s="32"/>
    </row>
    <row r="334" hidden="1">
      <c r="A334" s="224" t="s">
        <v>508</v>
      </c>
      <c r="B334" s="43" t="s">
        <v>26</v>
      </c>
      <c r="C334" s="41"/>
      <c r="D334" s="41"/>
      <c r="E334" s="41" t="s">
        <v>126</v>
      </c>
      <c r="F334" s="32"/>
      <c r="G334" s="32"/>
      <c r="H334" s="140"/>
      <c r="I334" s="41"/>
      <c r="J334" s="41"/>
      <c r="K334" s="41" t="s">
        <v>1515</v>
      </c>
      <c r="L334" s="32" t="s">
        <v>3</v>
      </c>
      <c r="M334" s="32"/>
      <c r="N334" s="32"/>
      <c r="O334" s="32"/>
      <c r="P334" s="32"/>
    </row>
    <row r="335" hidden="1">
      <c r="A335" s="224" t="s">
        <v>533</v>
      </c>
      <c r="B335" s="67" t="s">
        <v>18</v>
      </c>
      <c r="C335" s="67"/>
      <c r="D335" s="67"/>
      <c r="E335" s="67" t="s">
        <v>271</v>
      </c>
      <c r="F335" s="43"/>
      <c r="G335" s="43"/>
      <c r="H335" s="43" t="s">
        <v>943</v>
      </c>
      <c r="I335" s="41"/>
      <c r="J335" s="41"/>
      <c r="K335" s="41" t="s">
        <v>1516</v>
      </c>
      <c r="L335" s="32" t="s">
        <v>3</v>
      </c>
      <c r="M335" s="32"/>
      <c r="N335" s="32"/>
      <c r="O335" s="32"/>
      <c r="P335" s="32"/>
    </row>
    <row r="336" hidden="1">
      <c r="A336" s="224" t="s">
        <v>528</v>
      </c>
      <c r="B336" s="67" t="s">
        <v>18</v>
      </c>
      <c r="C336" s="67"/>
      <c r="D336" s="67"/>
      <c r="E336" s="67" t="s">
        <v>271</v>
      </c>
      <c r="F336" s="32"/>
      <c r="G336" s="32"/>
      <c r="H336" s="32" t="s">
        <v>951</v>
      </c>
      <c r="I336" s="41"/>
      <c r="J336" s="41"/>
      <c r="K336" s="41" t="s">
        <v>971</v>
      </c>
      <c r="L336" s="32" t="s">
        <v>3</v>
      </c>
      <c r="M336" s="32"/>
      <c r="N336" s="32"/>
      <c r="O336" s="32"/>
      <c r="P336" s="32"/>
    </row>
    <row r="337" hidden="1">
      <c r="A337" s="224" t="s">
        <v>534</v>
      </c>
      <c r="B337" s="67" t="s">
        <v>18</v>
      </c>
      <c r="C337" s="67"/>
      <c r="D337" s="67"/>
      <c r="E337" s="67" t="s">
        <v>271</v>
      </c>
      <c r="F337" s="43"/>
      <c r="G337" s="43"/>
      <c r="H337" s="43" t="s">
        <v>943</v>
      </c>
      <c r="I337" s="41"/>
      <c r="J337" s="41"/>
      <c r="K337" s="41" t="s">
        <v>955</v>
      </c>
      <c r="L337" s="32" t="s">
        <v>3</v>
      </c>
      <c r="M337" s="32"/>
      <c r="N337" s="32"/>
      <c r="O337" s="32"/>
      <c r="P337" s="32"/>
    </row>
    <row r="338" hidden="1">
      <c r="A338" s="224" t="s">
        <v>547</v>
      </c>
      <c r="B338" s="67" t="s">
        <v>18</v>
      </c>
      <c r="C338" s="67"/>
      <c r="D338" s="67"/>
      <c r="E338" s="67" t="s">
        <v>271</v>
      </c>
      <c r="F338" s="32"/>
      <c r="G338" s="32"/>
      <c r="H338" s="32" t="s">
        <v>950</v>
      </c>
      <c r="I338" s="41"/>
      <c r="J338" s="41"/>
      <c r="K338" s="41" t="s">
        <v>963</v>
      </c>
      <c r="L338" s="32" t="s">
        <v>3</v>
      </c>
      <c r="M338" s="32"/>
      <c r="N338" s="32"/>
      <c r="O338" s="32"/>
      <c r="P338" s="32"/>
    </row>
    <row r="339" hidden="1">
      <c r="A339" s="224" t="s">
        <v>506</v>
      </c>
      <c r="B339" s="43" t="s">
        <v>26</v>
      </c>
      <c r="C339" s="43"/>
      <c r="D339" s="43"/>
      <c r="E339" s="43" t="s">
        <v>122</v>
      </c>
      <c r="F339" s="32"/>
      <c r="G339" s="32"/>
      <c r="H339" s="140"/>
      <c r="I339" s="41"/>
      <c r="J339" s="41"/>
      <c r="K339" s="41" t="s">
        <v>1517</v>
      </c>
      <c r="L339" s="32" t="s">
        <v>3</v>
      </c>
      <c r="M339" s="32"/>
      <c r="N339" s="32"/>
      <c r="O339" s="32"/>
      <c r="P339" s="32"/>
    </row>
    <row r="340" hidden="1">
      <c r="A340" s="224" t="s">
        <v>489</v>
      </c>
      <c r="B340" s="92" t="s">
        <v>26</v>
      </c>
      <c r="C340" s="83"/>
      <c r="D340" s="83"/>
      <c r="E340" s="83" t="s">
        <v>56</v>
      </c>
      <c r="F340" s="32"/>
      <c r="G340" s="32"/>
      <c r="H340" s="140"/>
      <c r="I340" s="41"/>
      <c r="J340" s="41"/>
      <c r="K340" s="41" t="s">
        <v>1448</v>
      </c>
      <c r="L340" s="32" t="s">
        <v>3</v>
      </c>
      <c r="M340" s="32"/>
      <c r="N340" s="32"/>
      <c r="O340" s="32"/>
      <c r="P340" s="32"/>
    </row>
    <row r="341" hidden="1">
      <c r="A341" s="224" t="s">
        <v>502</v>
      </c>
      <c r="B341" s="43" t="s">
        <v>26</v>
      </c>
      <c r="C341" s="83"/>
      <c r="D341" s="83"/>
      <c r="E341" s="83" t="s">
        <v>106</v>
      </c>
      <c r="F341" s="32"/>
      <c r="G341" s="32"/>
      <c r="H341" s="140"/>
      <c r="I341" s="41"/>
      <c r="J341" s="41"/>
      <c r="K341" s="41" t="s">
        <v>1518</v>
      </c>
      <c r="L341" s="32" t="s">
        <v>3</v>
      </c>
      <c r="M341" s="32"/>
      <c r="N341" s="32"/>
      <c r="O341" s="32"/>
      <c r="P341" s="32"/>
    </row>
    <row r="342" hidden="1">
      <c r="A342" s="224" t="s">
        <v>480</v>
      </c>
      <c r="B342" s="67" t="s">
        <v>26</v>
      </c>
      <c r="C342" s="83"/>
      <c r="D342" s="83"/>
      <c r="E342" s="83" t="s">
        <v>44</v>
      </c>
      <c r="F342" s="32"/>
      <c r="G342" s="32"/>
      <c r="H342" s="140"/>
      <c r="I342" s="41"/>
      <c r="J342" s="41"/>
      <c r="K342" s="41" t="s">
        <v>1475</v>
      </c>
      <c r="L342" s="32" t="s">
        <v>3</v>
      </c>
      <c r="M342" s="32"/>
      <c r="N342" s="32"/>
      <c r="O342" s="32"/>
      <c r="P342" s="32"/>
    </row>
    <row r="343" hidden="1">
      <c r="A343" s="224" t="s">
        <v>513</v>
      </c>
      <c r="B343" s="67" t="s">
        <v>26</v>
      </c>
      <c r="C343" s="43"/>
      <c r="D343" s="43"/>
      <c r="E343" s="43" t="s">
        <v>129</v>
      </c>
      <c r="F343" s="32"/>
      <c r="G343" s="32"/>
      <c r="H343" s="140"/>
      <c r="I343" s="41"/>
      <c r="J343" s="41"/>
      <c r="K343" s="41" t="s">
        <v>1441</v>
      </c>
      <c r="L343" s="32" t="s">
        <v>3</v>
      </c>
      <c r="M343" s="32"/>
      <c r="N343" s="32"/>
      <c r="O343" s="32"/>
      <c r="P343" s="32"/>
    </row>
    <row r="344" hidden="1">
      <c r="A344" s="224" t="s">
        <v>525</v>
      </c>
      <c r="B344" s="67" t="s">
        <v>18</v>
      </c>
      <c r="C344" s="67"/>
      <c r="D344" s="67"/>
      <c r="E344" s="67" t="s">
        <v>271</v>
      </c>
      <c r="F344" s="32"/>
      <c r="G344" s="32"/>
      <c r="H344" s="32" t="s">
        <v>957</v>
      </c>
      <c r="I344" s="41"/>
      <c r="J344" s="41"/>
      <c r="K344" s="41" t="s">
        <v>1519</v>
      </c>
      <c r="L344" s="32" t="s">
        <v>3</v>
      </c>
      <c r="M344" s="32"/>
      <c r="N344" s="32"/>
      <c r="O344" s="32"/>
      <c r="P344" s="32"/>
    </row>
    <row r="345" hidden="1">
      <c r="A345" s="224" t="s">
        <v>491</v>
      </c>
      <c r="B345" s="43" t="s">
        <v>26</v>
      </c>
      <c r="C345" s="41"/>
      <c r="D345" s="41"/>
      <c r="E345" s="41" t="s">
        <v>59</v>
      </c>
      <c r="F345" s="32"/>
      <c r="G345" s="32"/>
      <c r="H345" s="140"/>
      <c r="I345" s="41"/>
      <c r="J345" s="41"/>
      <c r="K345" s="41" t="s">
        <v>1520</v>
      </c>
      <c r="L345" s="32" t="s">
        <v>3</v>
      </c>
      <c r="M345" s="32"/>
      <c r="N345" s="32"/>
      <c r="O345" s="32"/>
      <c r="P345" s="32"/>
    </row>
    <row r="346" hidden="1">
      <c r="A346" s="224" t="s">
        <v>472</v>
      </c>
      <c r="B346" s="43" t="s">
        <v>20</v>
      </c>
      <c r="C346" s="43"/>
      <c r="D346" s="43"/>
      <c r="E346" s="43" t="s">
        <v>30</v>
      </c>
      <c r="F346" s="32"/>
      <c r="G346" s="32"/>
      <c r="H346" s="140"/>
      <c r="I346" s="41"/>
      <c r="J346" s="41"/>
      <c r="K346" s="41" t="s">
        <v>940</v>
      </c>
      <c r="L346" s="32" t="s">
        <v>3</v>
      </c>
      <c r="M346" s="32"/>
      <c r="N346" s="32"/>
      <c r="O346" s="32"/>
      <c r="P346" s="32"/>
    </row>
    <row r="347" hidden="1">
      <c r="A347" s="224" t="s">
        <v>529</v>
      </c>
      <c r="B347" s="67" t="s">
        <v>18</v>
      </c>
      <c r="C347" s="67"/>
      <c r="D347" s="67"/>
      <c r="E347" s="67" t="s">
        <v>271</v>
      </c>
      <c r="F347" s="32"/>
      <c r="G347" s="32"/>
      <c r="H347" s="32" t="s">
        <v>951</v>
      </c>
      <c r="I347" s="41"/>
      <c r="J347" s="41"/>
      <c r="K347" s="41" t="s">
        <v>1521</v>
      </c>
      <c r="L347" s="32" t="s">
        <v>3</v>
      </c>
      <c r="M347" s="32"/>
      <c r="N347" s="32"/>
      <c r="O347" s="32"/>
      <c r="P347" s="32"/>
    </row>
    <row r="348" hidden="1">
      <c r="A348" s="224" t="s">
        <v>475</v>
      </c>
      <c r="B348" s="67" t="s">
        <v>18</v>
      </c>
      <c r="C348" s="43"/>
      <c r="D348" s="43"/>
      <c r="E348" s="43" t="s">
        <v>35</v>
      </c>
      <c r="F348" s="32"/>
      <c r="G348" s="32"/>
      <c r="H348" s="140"/>
      <c r="I348" s="41"/>
      <c r="J348" s="41"/>
      <c r="K348" s="41" t="s">
        <v>1522</v>
      </c>
      <c r="L348" s="32" t="s">
        <v>3</v>
      </c>
      <c r="M348" s="32"/>
      <c r="N348" s="32"/>
      <c r="O348" s="32"/>
      <c r="P348" s="32"/>
    </row>
    <row r="349" hidden="1">
      <c r="A349" s="224" t="s">
        <v>485</v>
      </c>
      <c r="B349" s="92" t="s">
        <v>26</v>
      </c>
      <c r="C349" s="43"/>
      <c r="D349" s="43"/>
      <c r="E349" s="43" t="s">
        <v>54</v>
      </c>
      <c r="F349" s="32"/>
      <c r="G349" s="32"/>
      <c r="H349" s="140"/>
      <c r="I349" s="41"/>
      <c r="J349" s="41"/>
      <c r="K349" s="41" t="s">
        <v>1523</v>
      </c>
      <c r="L349" s="32" t="s">
        <v>3</v>
      </c>
      <c r="M349" s="32"/>
      <c r="N349" s="32"/>
      <c r="O349" s="32"/>
      <c r="P349" s="32"/>
    </row>
    <row r="350" hidden="1">
      <c r="A350" s="224" t="s">
        <v>514</v>
      </c>
      <c r="B350" s="67" t="s">
        <v>26</v>
      </c>
      <c r="C350" s="41"/>
      <c r="D350" s="41"/>
      <c r="E350" s="41" t="s">
        <v>129</v>
      </c>
      <c r="F350" s="32"/>
      <c r="G350" s="32"/>
      <c r="H350" s="140"/>
      <c r="I350" s="41"/>
      <c r="J350" s="41"/>
      <c r="K350" s="41" t="s">
        <v>1524</v>
      </c>
      <c r="L350" s="32" t="s">
        <v>3</v>
      </c>
      <c r="M350" s="32"/>
      <c r="N350" s="32"/>
      <c r="O350" s="32"/>
      <c r="P350" s="32"/>
    </row>
    <row r="351" hidden="1">
      <c r="A351" s="224" t="s">
        <v>531</v>
      </c>
      <c r="B351" s="67" t="s">
        <v>18</v>
      </c>
      <c r="C351" s="67"/>
      <c r="D351" s="67"/>
      <c r="E351" s="67" t="s">
        <v>271</v>
      </c>
      <c r="F351" s="32"/>
      <c r="G351" s="32"/>
      <c r="H351" s="32" t="s">
        <v>946</v>
      </c>
      <c r="I351" s="41"/>
      <c r="J351" s="41"/>
      <c r="K351" s="41" t="s">
        <v>1511</v>
      </c>
      <c r="L351" s="32" t="s">
        <v>3</v>
      </c>
      <c r="M351" s="32"/>
      <c r="N351" s="32"/>
      <c r="O351" s="32"/>
      <c r="P351" s="32"/>
    </row>
    <row r="352" hidden="1">
      <c r="A352" s="224" t="s">
        <v>515</v>
      </c>
      <c r="B352" s="67" t="s">
        <v>16</v>
      </c>
      <c r="C352" s="43"/>
      <c r="D352" s="43"/>
      <c r="E352" s="43" t="s">
        <v>134</v>
      </c>
      <c r="F352" s="32"/>
      <c r="G352" s="32"/>
      <c r="H352" s="140"/>
      <c r="I352" s="41"/>
      <c r="J352" s="41"/>
      <c r="K352" s="41" t="s">
        <v>1525</v>
      </c>
      <c r="L352" s="32" t="s">
        <v>3</v>
      </c>
      <c r="M352" s="32"/>
      <c r="N352" s="32"/>
      <c r="O352" s="32"/>
      <c r="P352" s="32"/>
    </row>
    <row r="353" hidden="1">
      <c r="A353" s="224" t="s">
        <v>542</v>
      </c>
      <c r="B353" s="67" t="s">
        <v>18</v>
      </c>
      <c r="C353" s="67"/>
      <c r="D353" s="67"/>
      <c r="E353" s="67" t="s">
        <v>271</v>
      </c>
      <c r="F353" s="32"/>
      <c r="G353" s="32"/>
      <c r="H353" s="32" t="s">
        <v>962</v>
      </c>
      <c r="I353" s="41"/>
      <c r="J353" s="41"/>
      <c r="K353" s="41" t="s">
        <v>963</v>
      </c>
      <c r="L353" s="32" t="s">
        <v>3</v>
      </c>
      <c r="M353" s="32"/>
      <c r="N353" s="32"/>
      <c r="O353" s="32"/>
      <c r="P353" s="32"/>
    </row>
    <row r="354" hidden="1">
      <c r="A354" s="224" t="s">
        <v>523</v>
      </c>
      <c r="B354" s="43" t="s">
        <v>26</v>
      </c>
      <c r="C354" s="83"/>
      <c r="D354" s="83"/>
      <c r="E354" s="83" t="s">
        <v>139</v>
      </c>
      <c r="F354" s="32"/>
      <c r="G354" s="32"/>
      <c r="H354" s="140"/>
      <c r="I354" s="41"/>
      <c r="J354" s="41"/>
      <c r="K354" s="41" t="s">
        <v>1526</v>
      </c>
      <c r="L354" s="32" t="s">
        <v>3</v>
      </c>
      <c r="M354" s="32"/>
      <c r="N354" s="32"/>
      <c r="O354" s="32"/>
      <c r="P354" s="32"/>
    </row>
    <row r="355" hidden="1">
      <c r="A355" s="224" t="s">
        <v>476</v>
      </c>
      <c r="B355" s="67" t="s">
        <v>18</v>
      </c>
      <c r="C355" s="43"/>
      <c r="D355" s="43"/>
      <c r="E355" s="43" t="s">
        <v>35</v>
      </c>
      <c r="F355" s="32"/>
      <c r="G355" s="32"/>
      <c r="H355" s="140"/>
      <c r="I355" s="41"/>
      <c r="J355" s="41"/>
      <c r="K355" s="41" t="s">
        <v>1522</v>
      </c>
      <c r="L355" s="32" t="s">
        <v>3</v>
      </c>
      <c r="M355" s="32"/>
      <c r="N355" s="32"/>
      <c r="O355" s="32"/>
      <c r="P355" s="32"/>
    </row>
    <row r="356" hidden="1">
      <c r="A356" s="224" t="s">
        <v>536</v>
      </c>
      <c r="B356" s="67" t="s">
        <v>18</v>
      </c>
      <c r="C356" s="67"/>
      <c r="D356" s="67"/>
      <c r="E356" s="67" t="s">
        <v>271</v>
      </c>
      <c r="F356" s="43"/>
      <c r="G356" s="43"/>
      <c r="H356" s="43" t="s">
        <v>953</v>
      </c>
      <c r="I356" s="41"/>
      <c r="J356" s="41"/>
      <c r="K356" s="41" t="s">
        <v>1527</v>
      </c>
      <c r="L356" s="32" t="s">
        <v>3</v>
      </c>
      <c r="M356" s="32"/>
      <c r="N356" s="32"/>
      <c r="O356" s="32"/>
      <c r="P356" s="32"/>
    </row>
    <row r="357" hidden="1">
      <c r="A357" s="224" t="s">
        <v>539</v>
      </c>
      <c r="B357" s="67" t="s">
        <v>18</v>
      </c>
      <c r="C357" s="67"/>
      <c r="D357" s="67"/>
      <c r="E357" s="67" t="s">
        <v>271</v>
      </c>
      <c r="F357" s="43"/>
      <c r="G357" s="43"/>
      <c r="H357" s="43" t="s">
        <v>956</v>
      </c>
      <c r="I357" s="41"/>
      <c r="J357" s="41"/>
      <c r="K357" s="41" t="s">
        <v>1489</v>
      </c>
      <c r="L357" s="32" t="s">
        <v>3</v>
      </c>
      <c r="M357" s="32"/>
      <c r="N357" s="32"/>
      <c r="O357" s="32"/>
      <c r="P357" s="32"/>
    </row>
    <row r="358" hidden="1">
      <c r="A358" s="224" t="s">
        <v>509</v>
      </c>
      <c r="B358" s="43" t="s">
        <v>26</v>
      </c>
      <c r="C358" s="43"/>
      <c r="D358" s="43"/>
      <c r="E358" s="43" t="s">
        <v>126</v>
      </c>
      <c r="F358" s="32"/>
      <c r="G358" s="32"/>
      <c r="H358" s="140"/>
      <c r="I358" s="41"/>
      <c r="J358" s="41"/>
      <c r="K358" s="41" t="s">
        <v>1478</v>
      </c>
      <c r="L358" s="32" t="s">
        <v>3</v>
      </c>
      <c r="M358" s="32"/>
      <c r="N358" s="32"/>
      <c r="O358" s="32"/>
      <c r="P358" s="32"/>
    </row>
    <row r="359" hidden="1">
      <c r="A359" s="224" t="s">
        <v>490</v>
      </c>
      <c r="B359" s="92" t="s">
        <v>26</v>
      </c>
      <c r="C359" s="43"/>
      <c r="D359" s="43"/>
      <c r="E359" s="43" t="s">
        <v>56</v>
      </c>
      <c r="F359" s="32"/>
      <c r="G359" s="32"/>
      <c r="H359" s="140"/>
      <c r="I359" s="41"/>
      <c r="J359" s="41"/>
      <c r="K359" s="41" t="s">
        <v>1528</v>
      </c>
      <c r="L359" s="32" t="s">
        <v>3</v>
      </c>
      <c r="M359" s="32"/>
      <c r="N359" s="32"/>
      <c r="O359" s="32"/>
      <c r="P359" s="32"/>
    </row>
    <row r="360" hidden="1">
      <c r="A360" s="39" t="s">
        <v>616</v>
      </c>
      <c r="B360" s="43" t="s">
        <v>24</v>
      </c>
      <c r="C360" s="83"/>
      <c r="D360" s="32">
        <f>COUNTIF(B:B, C360)</f>
        <v>0</v>
      </c>
      <c r="E360" s="83" t="s">
        <v>23</v>
      </c>
      <c r="F360" s="32"/>
      <c r="G360" s="32">
        <f t="shared" ref="G360:G378" si="10">COUNTIF(E:E, F360)</f>
        <v>0</v>
      </c>
      <c r="H360" s="140"/>
      <c r="I360" s="83"/>
      <c r="J360" s="32">
        <f t="shared" ref="J360:J370" si="11">COUNTIF(H:H, I360)</f>
        <v>0</v>
      </c>
      <c r="K360" s="83" t="s">
        <v>1529</v>
      </c>
      <c r="L360" s="32" t="s">
        <v>4</v>
      </c>
      <c r="M360" s="32"/>
      <c r="N360" s="32">
        <f>COUNTIF(L:L, M360)</f>
        <v>0</v>
      </c>
      <c r="O360" s="32"/>
      <c r="P360" s="32"/>
    </row>
    <row r="361" hidden="1">
      <c r="A361" s="32" t="s">
        <v>679</v>
      </c>
      <c r="B361" s="32" t="s">
        <v>26</v>
      </c>
      <c r="C361" s="43"/>
      <c r="D361" s="43"/>
      <c r="E361" s="43" t="s">
        <v>95</v>
      </c>
      <c r="F361" s="32"/>
      <c r="G361" s="32">
        <f t="shared" si="10"/>
        <v>0</v>
      </c>
      <c r="H361" s="140"/>
      <c r="I361" s="83"/>
      <c r="J361" s="32">
        <f t="shared" si="11"/>
        <v>0</v>
      </c>
      <c r="K361" s="83" t="s">
        <v>934</v>
      </c>
      <c r="L361" s="32" t="s">
        <v>4</v>
      </c>
      <c r="M361" s="32"/>
      <c r="N361" s="32"/>
      <c r="O361" s="32"/>
      <c r="P361" s="32"/>
    </row>
    <row r="362" hidden="1">
      <c r="A362" s="32" t="s">
        <v>680</v>
      </c>
      <c r="B362" s="32" t="s">
        <v>26</v>
      </c>
      <c r="C362" s="83"/>
      <c r="D362" s="83"/>
      <c r="E362" s="83" t="s">
        <v>95</v>
      </c>
      <c r="F362" s="32"/>
      <c r="G362" s="32">
        <f t="shared" si="10"/>
        <v>0</v>
      </c>
      <c r="H362" s="140"/>
      <c r="I362" s="83"/>
      <c r="J362" s="32">
        <f t="shared" si="11"/>
        <v>0</v>
      </c>
      <c r="K362" s="83" t="s">
        <v>934</v>
      </c>
      <c r="L362" s="32" t="s">
        <v>4</v>
      </c>
      <c r="M362" s="32"/>
      <c r="N362" s="32"/>
      <c r="O362" s="32"/>
      <c r="P362" s="32"/>
    </row>
    <row r="363" hidden="1">
      <c r="A363" s="39" t="s">
        <v>704</v>
      </c>
      <c r="B363" s="67" t="s">
        <v>18</v>
      </c>
      <c r="C363" s="67"/>
      <c r="D363" s="67"/>
      <c r="E363" s="67" t="s">
        <v>271</v>
      </c>
      <c r="F363" s="111"/>
      <c r="G363" s="32">
        <f t="shared" si="10"/>
        <v>0</v>
      </c>
      <c r="H363" s="111" t="s">
        <v>937</v>
      </c>
      <c r="I363" s="83"/>
      <c r="J363" s="32">
        <f t="shared" si="11"/>
        <v>0</v>
      </c>
      <c r="K363" s="83" t="s">
        <v>1530</v>
      </c>
      <c r="L363" s="32" t="s">
        <v>4</v>
      </c>
      <c r="M363" s="32"/>
      <c r="N363" s="32"/>
      <c r="O363" s="32"/>
      <c r="P363" s="32"/>
    </row>
    <row r="364" hidden="1">
      <c r="A364" s="39" t="s">
        <v>725</v>
      </c>
      <c r="B364" s="67" t="s">
        <v>18</v>
      </c>
      <c r="C364" s="67"/>
      <c r="D364" s="67"/>
      <c r="E364" s="67" t="s">
        <v>271</v>
      </c>
      <c r="F364" s="32"/>
      <c r="G364" s="32">
        <f t="shared" si="10"/>
        <v>0</v>
      </c>
      <c r="H364" s="32" t="s">
        <v>954</v>
      </c>
      <c r="I364" s="83"/>
      <c r="J364" s="32">
        <f t="shared" si="11"/>
        <v>0</v>
      </c>
      <c r="K364" s="83" t="s">
        <v>1531</v>
      </c>
      <c r="L364" s="32" t="s">
        <v>4</v>
      </c>
      <c r="M364" s="32"/>
      <c r="N364" s="32"/>
      <c r="O364" s="32"/>
      <c r="P364" s="32"/>
    </row>
    <row r="365" hidden="1">
      <c r="A365" s="39" t="s">
        <v>735</v>
      </c>
      <c r="B365" s="67" t="s">
        <v>18</v>
      </c>
      <c r="C365" s="67"/>
      <c r="D365" s="67"/>
      <c r="E365" s="67" t="s">
        <v>271</v>
      </c>
      <c r="F365" s="32"/>
      <c r="G365" s="32">
        <f t="shared" si="10"/>
        <v>0</v>
      </c>
      <c r="H365" s="32" t="s">
        <v>1532</v>
      </c>
      <c r="I365" s="83"/>
      <c r="J365" s="32">
        <f t="shared" si="11"/>
        <v>0</v>
      </c>
      <c r="K365" s="83" t="s">
        <v>1533</v>
      </c>
      <c r="L365" s="32" t="s">
        <v>4</v>
      </c>
      <c r="M365" s="32"/>
      <c r="N365" s="32"/>
      <c r="O365" s="32"/>
      <c r="P365" s="32"/>
    </row>
    <row r="366" hidden="1">
      <c r="A366" s="32" t="s">
        <v>717</v>
      </c>
      <c r="B366" s="67" t="s">
        <v>18</v>
      </c>
      <c r="C366" s="67"/>
      <c r="D366" s="67"/>
      <c r="E366" s="67" t="s">
        <v>271</v>
      </c>
      <c r="F366" s="32"/>
      <c r="G366" s="32">
        <f t="shared" si="10"/>
        <v>0</v>
      </c>
      <c r="H366" s="32" t="s">
        <v>946</v>
      </c>
      <c r="I366" s="83"/>
      <c r="J366" s="32">
        <f t="shared" si="11"/>
        <v>0</v>
      </c>
      <c r="K366" s="83" t="s">
        <v>1511</v>
      </c>
      <c r="L366" s="32" t="s">
        <v>4</v>
      </c>
      <c r="M366" s="32"/>
      <c r="N366" s="32"/>
      <c r="O366" s="32"/>
      <c r="P366" s="32"/>
    </row>
    <row r="367" hidden="1">
      <c r="A367" s="32" t="s">
        <v>718</v>
      </c>
      <c r="B367" s="67" t="s">
        <v>18</v>
      </c>
      <c r="C367" s="67"/>
      <c r="D367" s="67"/>
      <c r="E367" s="67" t="s">
        <v>271</v>
      </c>
      <c r="F367" s="32"/>
      <c r="G367" s="32">
        <f t="shared" si="10"/>
        <v>0</v>
      </c>
      <c r="H367" s="32" t="s">
        <v>946</v>
      </c>
      <c r="I367" s="83"/>
      <c r="J367" s="32">
        <f t="shared" si="11"/>
        <v>0</v>
      </c>
      <c r="K367" s="83" t="s">
        <v>1511</v>
      </c>
      <c r="L367" s="32" t="s">
        <v>4</v>
      </c>
      <c r="M367" s="32"/>
      <c r="N367" s="32"/>
      <c r="O367" s="32"/>
      <c r="P367" s="32"/>
    </row>
    <row r="368" hidden="1">
      <c r="A368" s="39" t="s">
        <v>638</v>
      </c>
      <c r="B368" s="92" t="s">
        <v>26</v>
      </c>
      <c r="C368" s="83"/>
      <c r="D368" s="83"/>
      <c r="E368" s="83" t="s">
        <v>56</v>
      </c>
      <c r="F368" s="32"/>
      <c r="G368" s="32">
        <f t="shared" si="10"/>
        <v>0</v>
      </c>
      <c r="H368" s="140"/>
      <c r="I368" s="83"/>
      <c r="J368" s="32">
        <f t="shared" si="11"/>
        <v>0</v>
      </c>
      <c r="K368" s="83" t="s">
        <v>1534</v>
      </c>
      <c r="L368" s="32" t="s">
        <v>4</v>
      </c>
      <c r="M368" s="32"/>
      <c r="N368" s="32"/>
      <c r="O368" s="32"/>
      <c r="P368" s="32"/>
    </row>
    <row r="369" hidden="1">
      <c r="A369" s="32" t="s">
        <v>747</v>
      </c>
      <c r="B369" s="67" t="s">
        <v>18</v>
      </c>
      <c r="C369" s="67"/>
      <c r="D369" s="67"/>
      <c r="E369" s="67" t="s">
        <v>271</v>
      </c>
      <c r="F369" s="32"/>
      <c r="G369" s="32">
        <f t="shared" si="10"/>
        <v>0</v>
      </c>
      <c r="H369" s="32" t="s">
        <v>950</v>
      </c>
      <c r="I369" s="83"/>
      <c r="J369" s="32">
        <f t="shared" si="11"/>
        <v>0</v>
      </c>
      <c r="K369" s="83" t="s">
        <v>968</v>
      </c>
      <c r="L369" s="32" t="s">
        <v>4</v>
      </c>
      <c r="M369" s="32"/>
      <c r="N369" s="32"/>
      <c r="O369" s="32"/>
      <c r="P369" s="32"/>
    </row>
    <row r="370" hidden="1">
      <c r="A370" s="32" t="s">
        <v>748</v>
      </c>
      <c r="B370" s="67" t="s">
        <v>18</v>
      </c>
      <c r="C370" s="67"/>
      <c r="D370" s="67"/>
      <c r="E370" s="67" t="s">
        <v>271</v>
      </c>
      <c r="F370" s="32"/>
      <c r="G370" s="32">
        <f t="shared" si="10"/>
        <v>0</v>
      </c>
      <c r="H370" s="32" t="s">
        <v>950</v>
      </c>
      <c r="I370" s="83"/>
      <c r="J370" s="32">
        <f t="shared" si="11"/>
        <v>0</v>
      </c>
      <c r="K370" s="83" t="s">
        <v>968</v>
      </c>
      <c r="L370" s="32" t="s">
        <v>4</v>
      </c>
      <c r="M370" s="32"/>
      <c r="N370" s="32"/>
      <c r="O370" s="32"/>
      <c r="P370" s="32"/>
    </row>
    <row r="371" hidden="1">
      <c r="A371" s="39" t="s">
        <v>694</v>
      </c>
      <c r="B371" s="67" t="s">
        <v>16</v>
      </c>
      <c r="C371" s="83"/>
      <c r="D371" s="83"/>
      <c r="E371" s="83" t="s">
        <v>134</v>
      </c>
      <c r="F371" s="32"/>
      <c r="G371" s="32">
        <f t="shared" si="10"/>
        <v>0</v>
      </c>
      <c r="H371" s="140"/>
      <c r="I371" s="83"/>
      <c r="J371" s="83"/>
      <c r="K371" s="83" t="s">
        <v>1525</v>
      </c>
      <c r="L371" s="32" t="s">
        <v>4</v>
      </c>
      <c r="M371" s="32"/>
      <c r="N371" s="32"/>
      <c r="O371" s="32"/>
      <c r="P371" s="32"/>
    </row>
    <row r="372" hidden="1">
      <c r="A372" s="39" t="s">
        <v>689</v>
      </c>
      <c r="B372" s="67" t="s">
        <v>26</v>
      </c>
      <c r="C372" s="83"/>
      <c r="D372" s="83"/>
      <c r="E372" s="83" t="s">
        <v>129</v>
      </c>
      <c r="F372" s="32"/>
      <c r="G372" s="32">
        <f t="shared" si="10"/>
        <v>0</v>
      </c>
      <c r="H372" s="140"/>
      <c r="I372" s="83"/>
      <c r="J372" s="83"/>
      <c r="K372" s="83" t="s">
        <v>1535</v>
      </c>
      <c r="L372" s="32" t="s">
        <v>4</v>
      </c>
      <c r="M372" s="32"/>
      <c r="N372" s="32"/>
      <c r="O372" s="32"/>
      <c r="P372" s="32"/>
    </row>
    <row r="373" hidden="1">
      <c r="A373" s="39" t="s">
        <v>726</v>
      </c>
      <c r="B373" s="67" t="s">
        <v>18</v>
      </c>
      <c r="C373" s="67"/>
      <c r="D373" s="67"/>
      <c r="E373" s="67" t="s">
        <v>271</v>
      </c>
      <c r="F373" s="32"/>
      <c r="G373" s="32">
        <f t="shared" si="10"/>
        <v>0</v>
      </c>
      <c r="H373" s="32" t="s">
        <v>1437</v>
      </c>
      <c r="I373" s="83"/>
      <c r="J373" s="83"/>
      <c r="K373" s="83" t="s">
        <v>1536</v>
      </c>
      <c r="L373" s="32" t="s">
        <v>4</v>
      </c>
      <c r="M373" s="32"/>
      <c r="N373" s="32"/>
      <c r="O373" s="32"/>
      <c r="P373" s="32"/>
    </row>
    <row r="374" hidden="1">
      <c r="A374" s="39" t="s">
        <v>698</v>
      </c>
      <c r="B374" s="43" t="s">
        <v>26</v>
      </c>
      <c r="C374" s="83"/>
      <c r="D374" s="83"/>
      <c r="E374" s="83" t="s">
        <v>139</v>
      </c>
      <c r="F374" s="32"/>
      <c r="G374" s="32">
        <f t="shared" si="10"/>
        <v>0</v>
      </c>
      <c r="H374" s="140"/>
      <c r="I374" s="83"/>
      <c r="J374" s="83"/>
      <c r="K374" s="83" t="s">
        <v>1537</v>
      </c>
      <c r="L374" s="32" t="s">
        <v>4</v>
      </c>
      <c r="M374" s="32"/>
      <c r="N374" s="32"/>
      <c r="O374" s="32"/>
      <c r="P374" s="32"/>
    </row>
    <row r="375" hidden="1">
      <c r="A375" s="32" t="s">
        <v>639</v>
      </c>
      <c r="B375" s="92" t="s">
        <v>26</v>
      </c>
      <c r="C375" s="83"/>
      <c r="D375" s="83"/>
      <c r="E375" s="83" t="s">
        <v>56</v>
      </c>
      <c r="F375" s="32"/>
      <c r="G375" s="32">
        <f t="shared" si="10"/>
        <v>0</v>
      </c>
      <c r="H375" s="140"/>
      <c r="I375" s="83"/>
      <c r="J375" s="83"/>
      <c r="K375" s="83" t="s">
        <v>1448</v>
      </c>
      <c r="L375" s="32" t="s">
        <v>4</v>
      </c>
      <c r="M375" s="32"/>
      <c r="N375" s="32"/>
      <c r="O375" s="32"/>
      <c r="P375" s="32"/>
    </row>
    <row r="376" hidden="1">
      <c r="A376" s="32" t="s">
        <v>640</v>
      </c>
      <c r="B376" s="92" t="s">
        <v>26</v>
      </c>
      <c r="C376" s="83"/>
      <c r="D376" s="83"/>
      <c r="E376" s="83" t="s">
        <v>56</v>
      </c>
      <c r="F376" s="32"/>
      <c r="G376" s="32">
        <f t="shared" si="10"/>
        <v>0</v>
      </c>
      <c r="H376" s="140"/>
      <c r="I376" s="83"/>
      <c r="J376" s="83"/>
      <c r="K376" s="83" t="s">
        <v>1448</v>
      </c>
      <c r="L376" s="32" t="s">
        <v>4</v>
      </c>
      <c r="M376" s="32"/>
      <c r="N376" s="32"/>
      <c r="O376" s="32"/>
      <c r="P376" s="32"/>
    </row>
    <row r="377" hidden="1">
      <c r="A377" s="32" t="s">
        <v>690</v>
      </c>
      <c r="B377" s="67" t="s">
        <v>26</v>
      </c>
      <c r="C377" s="83"/>
      <c r="D377" s="83"/>
      <c r="E377" s="83" t="s">
        <v>129</v>
      </c>
      <c r="F377" s="32"/>
      <c r="G377" s="32">
        <f t="shared" si="10"/>
        <v>0</v>
      </c>
      <c r="H377" s="140"/>
      <c r="I377" s="83"/>
      <c r="J377" s="83"/>
      <c r="K377" s="83" t="s">
        <v>1538</v>
      </c>
      <c r="L377" s="32" t="s">
        <v>4</v>
      </c>
      <c r="M377" s="32"/>
      <c r="N377" s="32"/>
      <c r="O377" s="32"/>
      <c r="P377" s="32"/>
    </row>
    <row r="378" hidden="1">
      <c r="A378" s="32" t="s">
        <v>691</v>
      </c>
      <c r="B378" s="67" t="s">
        <v>26</v>
      </c>
      <c r="C378" s="83"/>
      <c r="D378" s="83"/>
      <c r="E378" s="83" t="s">
        <v>129</v>
      </c>
      <c r="F378" s="32"/>
      <c r="G378" s="32">
        <f t="shared" si="10"/>
        <v>0</v>
      </c>
      <c r="H378" s="140"/>
      <c r="I378" s="83"/>
      <c r="J378" s="83"/>
      <c r="K378" s="83" t="s">
        <v>1538</v>
      </c>
      <c r="L378" s="32" t="s">
        <v>4</v>
      </c>
      <c r="M378" s="32"/>
      <c r="N378" s="32"/>
      <c r="O378" s="32"/>
      <c r="P378" s="32"/>
    </row>
    <row r="379" hidden="1">
      <c r="A379" s="39" t="s">
        <v>720</v>
      </c>
      <c r="B379" s="67" t="s">
        <v>18</v>
      </c>
      <c r="C379" s="67"/>
      <c r="D379" s="67"/>
      <c r="E379" s="67" t="s">
        <v>271</v>
      </c>
      <c r="F379" s="32"/>
      <c r="G379" s="32"/>
      <c r="H379" s="32" t="s">
        <v>1539</v>
      </c>
      <c r="I379" s="83"/>
      <c r="J379" s="83"/>
      <c r="K379" s="83" t="s">
        <v>1540</v>
      </c>
      <c r="L379" s="32" t="s">
        <v>4</v>
      </c>
      <c r="M379" s="32"/>
      <c r="N379" s="32"/>
      <c r="O379" s="32"/>
      <c r="P379" s="32"/>
    </row>
    <row r="380" hidden="1">
      <c r="A380" s="39" t="s">
        <v>641</v>
      </c>
      <c r="B380" s="92" t="s">
        <v>26</v>
      </c>
      <c r="C380" s="83"/>
      <c r="D380" s="83"/>
      <c r="E380" s="83" t="s">
        <v>56</v>
      </c>
      <c r="F380" s="32"/>
      <c r="G380" s="32"/>
      <c r="H380" s="140"/>
      <c r="I380" s="83"/>
      <c r="J380" s="83"/>
      <c r="K380" s="83" t="s">
        <v>1541</v>
      </c>
      <c r="L380" s="32" t="s">
        <v>4</v>
      </c>
      <c r="M380" s="32"/>
      <c r="N380" s="32"/>
      <c r="O380" s="32"/>
      <c r="P380" s="32"/>
    </row>
    <row r="381" hidden="1">
      <c r="A381" s="39" t="s">
        <v>617</v>
      </c>
      <c r="B381" s="43" t="s">
        <v>24</v>
      </c>
      <c r="C381" s="83"/>
      <c r="D381" s="83"/>
      <c r="E381" s="83" t="s">
        <v>23</v>
      </c>
      <c r="F381" s="32"/>
      <c r="G381" s="32"/>
      <c r="H381" s="140"/>
      <c r="I381" s="83"/>
      <c r="J381" s="83"/>
      <c r="K381" s="83" t="s">
        <v>1542</v>
      </c>
      <c r="L381" s="32" t="s">
        <v>4</v>
      </c>
      <c r="M381" s="32"/>
      <c r="N381" s="32"/>
      <c r="O381" s="32"/>
      <c r="P381" s="32"/>
    </row>
    <row r="382" hidden="1">
      <c r="A382" s="39" t="s">
        <v>713</v>
      </c>
      <c r="B382" s="67" t="s">
        <v>18</v>
      </c>
      <c r="C382" s="67"/>
      <c r="D382" s="67"/>
      <c r="E382" s="67" t="s">
        <v>271</v>
      </c>
      <c r="F382" s="32"/>
      <c r="G382" s="32"/>
      <c r="H382" s="32" t="s">
        <v>951</v>
      </c>
      <c r="I382" s="83"/>
      <c r="J382" s="83"/>
      <c r="K382" s="83" t="s">
        <v>1543</v>
      </c>
      <c r="L382" s="32" t="s">
        <v>4</v>
      </c>
      <c r="M382" s="32"/>
      <c r="N382" s="32"/>
      <c r="O382" s="32"/>
      <c r="P382" s="32"/>
    </row>
    <row r="383" hidden="1">
      <c r="A383" s="39" t="s">
        <v>749</v>
      </c>
      <c r="B383" s="67" t="s">
        <v>18</v>
      </c>
      <c r="C383" s="67"/>
      <c r="D383" s="67"/>
      <c r="E383" s="67" t="s">
        <v>271</v>
      </c>
      <c r="F383" s="32"/>
      <c r="G383" s="32"/>
      <c r="H383" s="32" t="s">
        <v>950</v>
      </c>
      <c r="I383" s="83"/>
      <c r="J383" s="83"/>
      <c r="K383" s="83" t="s">
        <v>1544</v>
      </c>
      <c r="L383" s="32" t="s">
        <v>4</v>
      </c>
      <c r="M383" s="32"/>
      <c r="N383" s="32"/>
      <c r="O383" s="32"/>
      <c r="P383" s="32"/>
    </row>
    <row r="384" hidden="1">
      <c r="A384" s="39" t="s">
        <v>631</v>
      </c>
      <c r="B384" s="67" t="s">
        <v>18</v>
      </c>
      <c r="C384" s="83"/>
      <c r="D384" s="83"/>
      <c r="E384" s="83" t="s">
        <v>35</v>
      </c>
      <c r="F384" s="32"/>
      <c r="G384" s="32"/>
      <c r="H384" s="140"/>
      <c r="I384" s="83"/>
      <c r="J384" s="83"/>
      <c r="K384" s="83" t="s">
        <v>1522</v>
      </c>
      <c r="L384" s="32" t="s">
        <v>4</v>
      </c>
      <c r="M384" s="32"/>
      <c r="N384" s="32"/>
      <c r="O384" s="32"/>
      <c r="P384" s="32"/>
    </row>
    <row r="385" hidden="1">
      <c r="A385" s="39" t="s">
        <v>755</v>
      </c>
      <c r="B385" s="32" t="s">
        <v>20</v>
      </c>
      <c r="C385" s="83"/>
      <c r="D385" s="83"/>
      <c r="E385" s="83" t="s">
        <v>143</v>
      </c>
      <c r="F385" s="32"/>
      <c r="G385" s="32"/>
      <c r="H385" s="140"/>
      <c r="I385" s="83"/>
      <c r="J385" s="83"/>
      <c r="K385" s="83" t="s">
        <v>1545</v>
      </c>
      <c r="L385" s="32" t="s">
        <v>4</v>
      </c>
      <c r="M385" s="32"/>
      <c r="N385" s="32"/>
      <c r="O385" s="32"/>
      <c r="P385" s="32"/>
    </row>
    <row r="386" hidden="1">
      <c r="A386" s="39" t="s">
        <v>736</v>
      </c>
      <c r="B386" s="67" t="s">
        <v>18</v>
      </c>
      <c r="C386" s="67"/>
      <c r="D386" s="67"/>
      <c r="E386" s="67" t="s">
        <v>271</v>
      </c>
      <c r="F386" s="32"/>
      <c r="G386" s="32"/>
      <c r="H386" s="32" t="s">
        <v>1532</v>
      </c>
      <c r="I386" s="83"/>
      <c r="J386" s="83"/>
      <c r="K386" s="83" t="s">
        <v>1546</v>
      </c>
      <c r="L386" s="32" t="s">
        <v>4</v>
      </c>
      <c r="M386" s="32"/>
      <c r="N386" s="32"/>
      <c r="O386" s="32"/>
      <c r="P386" s="32"/>
    </row>
    <row r="387" hidden="1">
      <c r="A387" s="39" t="s">
        <v>745</v>
      </c>
      <c r="B387" s="67" t="s">
        <v>18</v>
      </c>
      <c r="C387" s="67"/>
      <c r="D387" s="67"/>
      <c r="E387" s="67" t="s">
        <v>271</v>
      </c>
      <c r="F387" s="32"/>
      <c r="G387" s="32"/>
      <c r="H387" s="32" t="s">
        <v>962</v>
      </c>
      <c r="I387" s="83"/>
      <c r="J387" s="83"/>
      <c r="K387" s="83" t="s">
        <v>1547</v>
      </c>
      <c r="L387" s="32" t="s">
        <v>4</v>
      </c>
      <c r="M387" s="32"/>
      <c r="N387" s="32"/>
      <c r="O387" s="32"/>
      <c r="P387" s="32"/>
    </row>
    <row r="388" hidden="1">
      <c r="A388" s="39" t="s">
        <v>695</v>
      </c>
      <c r="B388" s="67" t="s">
        <v>16</v>
      </c>
      <c r="C388" s="83"/>
      <c r="D388" s="83"/>
      <c r="E388" s="83" t="s">
        <v>134</v>
      </c>
      <c r="F388" s="32"/>
      <c r="G388" s="32"/>
      <c r="H388" s="140"/>
      <c r="I388" s="83"/>
      <c r="J388" s="83"/>
      <c r="K388" s="83" t="s">
        <v>1548</v>
      </c>
      <c r="L388" s="32" t="s">
        <v>4</v>
      </c>
      <c r="M388" s="32"/>
      <c r="N388" s="32"/>
      <c r="O388" s="32"/>
      <c r="P388" s="32"/>
    </row>
    <row r="389" hidden="1">
      <c r="A389" s="39" t="s">
        <v>721</v>
      </c>
      <c r="B389" s="67" t="s">
        <v>18</v>
      </c>
      <c r="C389" s="67"/>
      <c r="D389" s="67"/>
      <c r="E389" s="67" t="s">
        <v>271</v>
      </c>
      <c r="F389" s="32"/>
      <c r="G389" s="32"/>
      <c r="H389" s="32" t="s">
        <v>944</v>
      </c>
      <c r="I389" s="83"/>
      <c r="J389" s="83"/>
      <c r="K389" s="83" t="s">
        <v>1481</v>
      </c>
      <c r="L389" s="32" t="s">
        <v>4</v>
      </c>
      <c r="M389" s="32"/>
      <c r="N389" s="32"/>
      <c r="O389" s="32"/>
      <c r="P389" s="32"/>
    </row>
    <row r="390" hidden="1">
      <c r="A390" s="39" t="s">
        <v>739</v>
      </c>
      <c r="B390" s="67" t="s">
        <v>18</v>
      </c>
      <c r="C390" s="67"/>
      <c r="D390" s="67"/>
      <c r="E390" s="67" t="s">
        <v>271</v>
      </c>
      <c r="F390" s="32"/>
      <c r="G390" s="32"/>
      <c r="H390" s="32" t="s">
        <v>107</v>
      </c>
      <c r="I390" s="83"/>
      <c r="J390" s="83"/>
      <c r="K390" s="83" t="s">
        <v>1467</v>
      </c>
      <c r="L390" s="32" t="s">
        <v>4</v>
      </c>
      <c r="M390" s="32"/>
      <c r="N390" s="32"/>
      <c r="O390" s="32"/>
      <c r="P390" s="32"/>
    </row>
    <row r="391" hidden="1">
      <c r="A391" s="39" t="s">
        <v>740</v>
      </c>
      <c r="B391" s="67" t="s">
        <v>18</v>
      </c>
      <c r="C391" s="67"/>
      <c r="D391" s="67"/>
      <c r="E391" s="67" t="s">
        <v>271</v>
      </c>
      <c r="F391" s="32"/>
      <c r="G391" s="32"/>
      <c r="H391" s="32" t="s">
        <v>107</v>
      </c>
      <c r="I391" s="83"/>
      <c r="J391" s="83"/>
      <c r="K391" s="83" t="s">
        <v>1482</v>
      </c>
      <c r="L391" s="32" t="s">
        <v>4</v>
      </c>
      <c r="M391" s="32"/>
      <c r="N391" s="32"/>
      <c r="O391" s="32"/>
      <c r="P391" s="32"/>
    </row>
    <row r="392" hidden="1">
      <c r="A392" s="39" t="s">
        <v>741</v>
      </c>
      <c r="B392" s="67" t="s">
        <v>18</v>
      </c>
      <c r="C392" s="67"/>
      <c r="D392" s="67"/>
      <c r="E392" s="67" t="s">
        <v>271</v>
      </c>
      <c r="F392" s="32"/>
      <c r="G392" s="32"/>
      <c r="H392" s="32" t="s">
        <v>107</v>
      </c>
      <c r="I392" s="83"/>
      <c r="J392" s="83"/>
      <c r="K392" s="83" t="s">
        <v>1477</v>
      </c>
      <c r="L392" s="32" t="s">
        <v>4</v>
      </c>
      <c r="M392" s="32"/>
      <c r="N392" s="32"/>
      <c r="O392" s="32"/>
      <c r="P392" s="32"/>
    </row>
    <row r="393" hidden="1">
      <c r="A393" s="39" t="s">
        <v>636</v>
      </c>
      <c r="B393" s="32" t="s">
        <v>26</v>
      </c>
      <c r="C393" s="83"/>
      <c r="D393" s="83"/>
      <c r="E393" s="83" t="s">
        <v>47</v>
      </c>
      <c r="F393" s="32"/>
      <c r="G393" s="32"/>
      <c r="H393" s="140"/>
      <c r="I393" s="83"/>
      <c r="J393" s="83"/>
      <c r="K393" s="83" t="s">
        <v>1549</v>
      </c>
      <c r="L393" s="32" t="s">
        <v>4</v>
      </c>
      <c r="M393" s="32"/>
      <c r="N393" s="32"/>
      <c r="O393" s="32"/>
      <c r="P393" s="32"/>
    </row>
    <row r="394" hidden="1">
      <c r="A394" s="39" t="s">
        <v>750</v>
      </c>
      <c r="B394" s="67" t="s">
        <v>18</v>
      </c>
      <c r="C394" s="67"/>
      <c r="D394" s="67"/>
      <c r="E394" s="67" t="s">
        <v>271</v>
      </c>
      <c r="F394" s="32"/>
      <c r="G394" s="32"/>
      <c r="H394" s="32" t="s">
        <v>950</v>
      </c>
      <c r="I394" s="83"/>
      <c r="J394" s="83"/>
      <c r="K394" s="83" t="s">
        <v>1550</v>
      </c>
      <c r="L394" s="32" t="s">
        <v>4</v>
      </c>
      <c r="M394" s="32"/>
      <c r="N394" s="32"/>
      <c r="O394" s="32"/>
      <c r="P394" s="32"/>
    </row>
    <row r="395" hidden="1">
      <c r="A395" s="39" t="s">
        <v>642</v>
      </c>
      <c r="B395" s="92" t="s">
        <v>26</v>
      </c>
      <c r="C395" s="83"/>
      <c r="D395" s="83"/>
      <c r="E395" s="83" t="s">
        <v>56</v>
      </c>
      <c r="F395" s="32"/>
      <c r="G395" s="32"/>
      <c r="H395" s="140"/>
      <c r="I395" s="83"/>
      <c r="J395" s="83"/>
      <c r="K395" s="83" t="s">
        <v>1551</v>
      </c>
      <c r="L395" s="32" t="s">
        <v>4</v>
      </c>
      <c r="M395" s="32"/>
      <c r="N395" s="32"/>
      <c r="O395" s="32"/>
      <c r="P395" s="32"/>
    </row>
    <row r="396" hidden="1">
      <c r="A396" s="39" t="s">
        <v>711</v>
      </c>
      <c r="B396" s="67" t="s">
        <v>18</v>
      </c>
      <c r="C396" s="67"/>
      <c r="D396" s="67"/>
      <c r="E396" s="67" t="s">
        <v>271</v>
      </c>
      <c r="F396" s="32"/>
      <c r="G396" s="32"/>
      <c r="H396" s="32" t="s">
        <v>957</v>
      </c>
      <c r="I396" s="83"/>
      <c r="J396" s="83"/>
      <c r="K396" s="83" t="s">
        <v>969</v>
      </c>
      <c r="L396" s="32" t="s">
        <v>4</v>
      </c>
      <c r="M396" s="32"/>
      <c r="N396" s="32"/>
      <c r="O396" s="32"/>
      <c r="P396" s="32"/>
    </row>
    <row r="397" hidden="1">
      <c r="A397" s="39" t="s">
        <v>727</v>
      </c>
      <c r="B397" s="67" t="s">
        <v>18</v>
      </c>
      <c r="C397" s="67"/>
      <c r="D397" s="67"/>
      <c r="E397" s="67" t="s">
        <v>271</v>
      </c>
      <c r="F397" s="32"/>
      <c r="G397" s="32"/>
      <c r="H397" s="32" t="s">
        <v>1437</v>
      </c>
      <c r="I397" s="83"/>
      <c r="J397" s="83"/>
      <c r="K397" s="83" t="s">
        <v>1552</v>
      </c>
      <c r="L397" s="32" t="s">
        <v>4</v>
      </c>
      <c r="M397" s="32"/>
      <c r="N397" s="32"/>
      <c r="O397" s="32"/>
      <c r="P397" s="32"/>
    </row>
    <row r="398" hidden="1">
      <c r="A398" s="32" t="s">
        <v>643</v>
      </c>
      <c r="B398" s="92" t="s">
        <v>26</v>
      </c>
      <c r="C398" s="83"/>
      <c r="D398" s="83"/>
      <c r="E398" s="83" t="s">
        <v>56</v>
      </c>
      <c r="F398" s="32"/>
      <c r="G398" s="32"/>
      <c r="H398" s="140"/>
      <c r="I398" s="83"/>
      <c r="J398" s="83"/>
      <c r="K398" s="83" t="s">
        <v>1553</v>
      </c>
      <c r="L398" s="32" t="s">
        <v>4</v>
      </c>
      <c r="M398" s="32"/>
      <c r="N398" s="32"/>
      <c r="O398" s="32"/>
      <c r="P398" s="32"/>
    </row>
    <row r="399" hidden="1">
      <c r="A399" s="32" t="s">
        <v>644</v>
      </c>
      <c r="B399" s="92" t="s">
        <v>26</v>
      </c>
      <c r="C399" s="83"/>
      <c r="D399" s="83"/>
      <c r="E399" s="83" t="s">
        <v>56</v>
      </c>
      <c r="F399" s="32"/>
      <c r="G399" s="32"/>
      <c r="H399" s="140"/>
      <c r="I399" s="83"/>
      <c r="J399" s="83"/>
      <c r="K399" s="83" t="s">
        <v>1553</v>
      </c>
      <c r="L399" s="32" t="s">
        <v>4</v>
      </c>
      <c r="M399" s="32"/>
      <c r="N399" s="32"/>
      <c r="O399" s="32"/>
      <c r="P399" s="32"/>
    </row>
    <row r="400" hidden="1">
      <c r="A400" s="39" t="s">
        <v>697</v>
      </c>
      <c r="B400" s="43" t="s">
        <v>16</v>
      </c>
      <c r="C400" s="83"/>
      <c r="D400" s="83"/>
      <c r="E400" s="83" t="s">
        <v>138</v>
      </c>
      <c r="F400" s="32"/>
      <c r="G400" s="32"/>
      <c r="H400" s="140"/>
      <c r="I400" s="83"/>
      <c r="J400" s="83"/>
      <c r="K400" s="83" t="s">
        <v>1474</v>
      </c>
      <c r="L400" s="32" t="s">
        <v>4</v>
      </c>
      <c r="M400" s="32"/>
      <c r="N400" s="32"/>
      <c r="O400" s="32"/>
      <c r="P400" s="32"/>
    </row>
    <row r="401" hidden="1">
      <c r="A401" s="39" t="s">
        <v>645</v>
      </c>
      <c r="B401" s="92" t="s">
        <v>26</v>
      </c>
      <c r="C401" s="83"/>
      <c r="D401" s="83"/>
      <c r="E401" s="83" t="s">
        <v>56</v>
      </c>
      <c r="F401" s="32"/>
      <c r="G401" s="32"/>
      <c r="H401" s="140"/>
      <c r="I401" s="83"/>
      <c r="J401" s="83"/>
      <c r="K401" s="83" t="s">
        <v>1554</v>
      </c>
      <c r="L401" s="32" t="s">
        <v>4</v>
      </c>
      <c r="M401" s="32"/>
      <c r="N401" s="32"/>
      <c r="O401" s="32"/>
      <c r="P401" s="32"/>
    </row>
    <row r="402" hidden="1">
      <c r="A402" s="39" t="s">
        <v>646</v>
      </c>
      <c r="B402" s="92" t="s">
        <v>26</v>
      </c>
      <c r="C402" s="83"/>
      <c r="D402" s="83"/>
      <c r="E402" s="83" t="s">
        <v>56</v>
      </c>
      <c r="F402" s="32"/>
      <c r="G402" s="32"/>
      <c r="H402" s="140"/>
      <c r="I402" s="83"/>
      <c r="J402" s="83"/>
      <c r="K402" s="83" t="s">
        <v>1555</v>
      </c>
      <c r="L402" s="32" t="s">
        <v>4</v>
      </c>
      <c r="M402" s="32"/>
      <c r="N402" s="32"/>
      <c r="O402" s="32"/>
      <c r="P402" s="32"/>
    </row>
    <row r="403" hidden="1">
      <c r="A403" s="39" t="s">
        <v>647</v>
      </c>
      <c r="B403" s="92" t="s">
        <v>26</v>
      </c>
      <c r="C403" s="83"/>
      <c r="D403" s="83"/>
      <c r="E403" s="83" t="s">
        <v>56</v>
      </c>
      <c r="F403" s="32"/>
      <c r="G403" s="32"/>
      <c r="H403" s="140"/>
      <c r="I403" s="83"/>
      <c r="J403" s="83"/>
      <c r="K403" s="83" t="s">
        <v>1556</v>
      </c>
      <c r="L403" s="32" t="s">
        <v>4</v>
      </c>
      <c r="M403" s="32"/>
      <c r="N403" s="32"/>
      <c r="O403" s="32"/>
      <c r="P403" s="32"/>
    </row>
    <row r="404" hidden="1">
      <c r="A404" s="39" t="s">
        <v>648</v>
      </c>
      <c r="B404" s="92" t="s">
        <v>26</v>
      </c>
      <c r="C404" s="83"/>
      <c r="D404" s="83"/>
      <c r="E404" s="83" t="s">
        <v>56</v>
      </c>
      <c r="F404" s="32"/>
      <c r="G404" s="32"/>
      <c r="H404" s="140"/>
      <c r="I404" s="83"/>
      <c r="J404" s="83"/>
      <c r="K404" s="83" t="s">
        <v>1557</v>
      </c>
      <c r="L404" s="32" t="s">
        <v>4</v>
      </c>
      <c r="M404" s="32"/>
      <c r="N404" s="32"/>
      <c r="O404" s="32"/>
      <c r="P404" s="32"/>
    </row>
    <row r="405" hidden="1">
      <c r="A405" s="39" t="s">
        <v>649</v>
      </c>
      <c r="B405" s="92" t="s">
        <v>26</v>
      </c>
      <c r="C405" s="83"/>
      <c r="D405" s="83"/>
      <c r="E405" s="83" t="s">
        <v>56</v>
      </c>
      <c r="F405" s="32"/>
      <c r="G405" s="32"/>
      <c r="H405" s="140"/>
      <c r="I405" s="83"/>
      <c r="J405" s="83"/>
      <c r="K405" s="83" t="s">
        <v>1558</v>
      </c>
      <c r="L405" s="32" t="s">
        <v>4</v>
      </c>
      <c r="M405" s="32"/>
      <c r="N405" s="32"/>
      <c r="O405" s="32"/>
      <c r="P405" s="32"/>
    </row>
    <row r="406" hidden="1">
      <c r="A406" s="39" t="s">
        <v>650</v>
      </c>
      <c r="B406" s="92" t="s">
        <v>26</v>
      </c>
      <c r="C406" s="83"/>
      <c r="D406" s="83"/>
      <c r="E406" s="83" t="s">
        <v>56</v>
      </c>
      <c r="F406" s="32"/>
      <c r="G406" s="32"/>
      <c r="H406" s="140"/>
      <c r="I406" s="83"/>
      <c r="J406" s="83"/>
      <c r="K406" s="83" t="s">
        <v>1559</v>
      </c>
      <c r="L406" s="32" t="s">
        <v>4</v>
      </c>
      <c r="M406" s="32"/>
      <c r="N406" s="32"/>
      <c r="O406" s="32"/>
      <c r="P406" s="32"/>
    </row>
    <row r="407" hidden="1">
      <c r="A407" s="39" t="s">
        <v>753</v>
      </c>
      <c r="B407" s="67" t="s">
        <v>18</v>
      </c>
      <c r="C407" s="67"/>
      <c r="D407" s="67"/>
      <c r="E407" s="67" t="s">
        <v>271</v>
      </c>
      <c r="F407" s="43"/>
      <c r="G407" s="43"/>
      <c r="H407" s="43" t="s">
        <v>931</v>
      </c>
      <c r="I407" s="83"/>
      <c r="J407" s="83"/>
      <c r="K407" s="83" t="s">
        <v>1560</v>
      </c>
      <c r="L407" s="32" t="s">
        <v>4</v>
      </c>
      <c r="M407" s="32"/>
      <c r="N407" s="32"/>
      <c r="O407" s="32"/>
      <c r="P407" s="32"/>
    </row>
    <row r="408" hidden="1">
      <c r="A408" s="39" t="s">
        <v>688</v>
      </c>
      <c r="B408" s="32" t="s">
        <v>26</v>
      </c>
      <c r="C408" s="83"/>
      <c r="D408" s="83"/>
      <c r="E408" s="83" t="s">
        <v>128</v>
      </c>
      <c r="F408" s="32"/>
      <c r="G408" s="32"/>
      <c r="H408" s="140"/>
      <c r="I408" s="83"/>
      <c r="J408" s="83"/>
      <c r="K408" s="83" t="s">
        <v>1561</v>
      </c>
      <c r="L408" s="32" t="s">
        <v>4</v>
      </c>
      <c r="M408" s="32"/>
      <c r="N408" s="32"/>
      <c r="O408" s="32"/>
      <c r="P408" s="32"/>
    </row>
    <row r="409" hidden="1">
      <c r="A409" s="39" t="s">
        <v>651</v>
      </c>
      <c r="B409" s="92" t="s">
        <v>26</v>
      </c>
      <c r="C409" s="83"/>
      <c r="D409" s="83"/>
      <c r="E409" s="83" t="s">
        <v>56</v>
      </c>
      <c r="F409" s="32"/>
      <c r="G409" s="32"/>
      <c r="H409" s="140"/>
      <c r="I409" s="83"/>
      <c r="J409" s="83"/>
      <c r="K409" s="83" t="s">
        <v>1562</v>
      </c>
      <c r="L409" s="32" t="s">
        <v>4</v>
      </c>
      <c r="M409" s="32"/>
      <c r="N409" s="32"/>
      <c r="O409" s="32"/>
      <c r="P409" s="32"/>
    </row>
    <row r="410" hidden="1">
      <c r="A410" s="39" t="s">
        <v>687</v>
      </c>
      <c r="B410" s="32" t="s">
        <v>26</v>
      </c>
      <c r="C410" s="83"/>
      <c r="D410" s="83"/>
      <c r="E410" s="83" t="s">
        <v>126</v>
      </c>
      <c r="F410" s="32"/>
      <c r="G410" s="32"/>
      <c r="H410" s="140"/>
      <c r="I410" s="83"/>
      <c r="J410" s="83"/>
      <c r="K410" s="83" t="s">
        <v>1563</v>
      </c>
      <c r="L410" s="32" t="s">
        <v>4</v>
      </c>
      <c r="M410" s="32"/>
      <c r="N410" s="32"/>
      <c r="O410" s="32"/>
      <c r="P410" s="32"/>
    </row>
    <row r="411" hidden="1">
      <c r="A411" s="39" t="s">
        <v>728</v>
      </c>
      <c r="B411" s="67" t="s">
        <v>18</v>
      </c>
      <c r="C411" s="67"/>
      <c r="D411" s="67"/>
      <c r="E411" s="67" t="s">
        <v>271</v>
      </c>
      <c r="F411" s="32"/>
      <c r="G411" s="32"/>
      <c r="H411" s="32" t="s">
        <v>1437</v>
      </c>
      <c r="I411" s="83"/>
      <c r="J411" s="83"/>
      <c r="K411" s="83" t="s">
        <v>1564</v>
      </c>
      <c r="L411" s="32" t="s">
        <v>4</v>
      </c>
      <c r="M411" s="32"/>
      <c r="N411" s="32"/>
      <c r="O411" s="32"/>
      <c r="P411" s="32"/>
    </row>
    <row r="412" hidden="1">
      <c r="A412" s="32" t="s">
        <v>621</v>
      </c>
      <c r="B412" s="32" t="s">
        <v>26</v>
      </c>
      <c r="C412" s="83"/>
      <c r="D412" s="83"/>
      <c r="E412" s="83" t="s">
        <v>25</v>
      </c>
      <c r="F412" s="32"/>
      <c r="G412" s="32"/>
      <c r="H412" s="140"/>
      <c r="I412" s="83"/>
      <c r="J412" s="83"/>
      <c r="K412" s="83" t="s">
        <v>1565</v>
      </c>
      <c r="L412" s="32" t="s">
        <v>4</v>
      </c>
      <c r="M412" s="32"/>
      <c r="N412" s="32"/>
      <c r="O412" s="32"/>
      <c r="P412" s="32"/>
    </row>
    <row r="413" hidden="1">
      <c r="A413" s="39" t="s">
        <v>677</v>
      </c>
      <c r="B413" s="43" t="s">
        <v>18</v>
      </c>
      <c r="C413" s="83"/>
      <c r="D413" s="83"/>
      <c r="E413" s="83" t="s">
        <v>88</v>
      </c>
      <c r="F413" s="32"/>
      <c r="G413" s="32"/>
      <c r="H413" s="140"/>
      <c r="I413" s="83"/>
      <c r="J413" s="83"/>
      <c r="K413" s="83" t="s">
        <v>1566</v>
      </c>
      <c r="L413" s="32" t="s">
        <v>4</v>
      </c>
      <c r="M413" s="32"/>
      <c r="N413" s="32"/>
      <c r="O413" s="32"/>
      <c r="P413" s="32"/>
    </row>
    <row r="414" hidden="1">
      <c r="A414" s="39" t="s">
        <v>632</v>
      </c>
      <c r="B414" s="67" t="s">
        <v>18</v>
      </c>
      <c r="C414" s="83"/>
      <c r="D414" s="83"/>
      <c r="E414" s="83" t="s">
        <v>35</v>
      </c>
      <c r="F414" s="32"/>
      <c r="G414" s="32"/>
      <c r="H414" s="140"/>
      <c r="I414" s="83"/>
      <c r="J414" s="83"/>
      <c r="K414" s="83" t="s">
        <v>1567</v>
      </c>
      <c r="L414" s="32" t="s">
        <v>4</v>
      </c>
      <c r="M414" s="32"/>
      <c r="N414" s="32"/>
      <c r="O414" s="32"/>
      <c r="P414" s="32"/>
    </row>
    <row r="415" hidden="1">
      <c r="A415" s="39" t="s">
        <v>652</v>
      </c>
      <c r="B415" s="92" t="s">
        <v>26</v>
      </c>
      <c r="C415" s="83"/>
      <c r="D415" s="83"/>
      <c r="E415" s="83" t="s">
        <v>56</v>
      </c>
      <c r="F415" s="32"/>
      <c r="G415" s="32"/>
      <c r="H415" s="140"/>
      <c r="I415" s="83"/>
      <c r="J415" s="83"/>
      <c r="K415" s="83" t="s">
        <v>1568</v>
      </c>
      <c r="L415" s="32" t="s">
        <v>4</v>
      </c>
      <c r="M415" s="32"/>
      <c r="N415" s="32"/>
      <c r="O415" s="32"/>
      <c r="P415" s="32"/>
    </row>
    <row r="416" hidden="1">
      <c r="A416" s="39" t="s">
        <v>653</v>
      </c>
      <c r="B416" s="92" t="s">
        <v>26</v>
      </c>
      <c r="C416" s="83"/>
      <c r="D416" s="83"/>
      <c r="E416" s="83" t="s">
        <v>56</v>
      </c>
      <c r="F416" s="32"/>
      <c r="G416" s="32"/>
      <c r="H416" s="140"/>
      <c r="I416" s="83"/>
      <c r="J416" s="83"/>
      <c r="K416" s="83" t="s">
        <v>1505</v>
      </c>
      <c r="L416" s="32" t="s">
        <v>4</v>
      </c>
      <c r="M416" s="32"/>
      <c r="N416" s="32"/>
      <c r="O416" s="32"/>
      <c r="P416" s="32"/>
    </row>
    <row r="417" hidden="1">
      <c r="A417" s="39" t="s">
        <v>654</v>
      </c>
      <c r="B417" s="92" t="s">
        <v>26</v>
      </c>
      <c r="C417" s="83"/>
      <c r="D417" s="83"/>
      <c r="E417" s="83" t="s">
        <v>56</v>
      </c>
      <c r="F417" s="32"/>
      <c r="G417" s="32"/>
      <c r="H417" s="140"/>
      <c r="I417" s="83"/>
      <c r="J417" s="83"/>
      <c r="K417" s="83" t="s">
        <v>1569</v>
      </c>
      <c r="L417" s="32" t="s">
        <v>4</v>
      </c>
      <c r="M417" s="32"/>
      <c r="N417" s="32"/>
      <c r="O417" s="32"/>
      <c r="P417" s="32"/>
    </row>
    <row r="418" hidden="1">
      <c r="A418" s="39" t="s">
        <v>737</v>
      </c>
      <c r="B418" s="67" t="s">
        <v>18</v>
      </c>
      <c r="C418" s="67"/>
      <c r="D418" s="67"/>
      <c r="E418" s="67" t="s">
        <v>271</v>
      </c>
      <c r="F418" s="32"/>
      <c r="G418" s="32"/>
      <c r="H418" s="32" t="s">
        <v>1532</v>
      </c>
      <c r="I418" s="83"/>
      <c r="J418" s="83"/>
      <c r="K418" s="83" t="s">
        <v>1570</v>
      </c>
      <c r="L418" s="32" t="s">
        <v>4</v>
      </c>
      <c r="M418" s="32"/>
      <c r="N418" s="32"/>
      <c r="O418" s="32"/>
      <c r="P418" s="32"/>
    </row>
    <row r="419" hidden="1">
      <c r="A419" s="39" t="s">
        <v>719</v>
      </c>
      <c r="B419" s="67" t="s">
        <v>18</v>
      </c>
      <c r="C419" s="67"/>
      <c r="D419" s="67"/>
      <c r="E419" s="67" t="s">
        <v>271</v>
      </c>
      <c r="F419" s="32"/>
      <c r="G419" s="32"/>
      <c r="H419" s="32" t="s">
        <v>1571</v>
      </c>
      <c r="I419" s="83"/>
      <c r="J419" s="83"/>
      <c r="K419" s="83" t="s">
        <v>1572</v>
      </c>
      <c r="L419" s="32" t="s">
        <v>4</v>
      </c>
      <c r="M419" s="32"/>
      <c r="N419" s="32"/>
      <c r="O419" s="32"/>
      <c r="P419" s="32"/>
    </row>
    <row r="420" hidden="1">
      <c r="A420" s="39" t="s">
        <v>751</v>
      </c>
      <c r="B420" s="67" t="s">
        <v>18</v>
      </c>
      <c r="C420" s="67"/>
      <c r="D420" s="67"/>
      <c r="E420" s="67" t="s">
        <v>271</v>
      </c>
      <c r="F420" s="32"/>
      <c r="G420" s="32"/>
      <c r="H420" s="32" t="s">
        <v>950</v>
      </c>
      <c r="I420" s="83"/>
      <c r="J420" s="83"/>
      <c r="K420" s="83" t="s">
        <v>1465</v>
      </c>
      <c r="L420" s="32" t="s">
        <v>4</v>
      </c>
      <c r="M420" s="32"/>
      <c r="N420" s="32"/>
      <c r="O420" s="32"/>
      <c r="P420" s="32"/>
    </row>
    <row r="421" hidden="1">
      <c r="A421" s="39" t="s">
        <v>701</v>
      </c>
      <c r="B421" s="67" t="s">
        <v>18</v>
      </c>
      <c r="C421" s="67"/>
      <c r="D421" s="67"/>
      <c r="E421" s="67" t="s">
        <v>271</v>
      </c>
      <c r="F421" s="32"/>
      <c r="G421" s="32"/>
      <c r="H421" s="32" t="s">
        <v>1573</v>
      </c>
      <c r="I421" s="83"/>
      <c r="J421" s="83"/>
      <c r="K421" s="83" t="s">
        <v>1574</v>
      </c>
      <c r="L421" s="32" t="s">
        <v>4</v>
      </c>
      <c r="M421" s="32"/>
      <c r="N421" s="32"/>
      <c r="O421" s="32"/>
      <c r="P421" s="32"/>
    </row>
    <row r="422" hidden="1">
      <c r="A422" s="39" t="s">
        <v>723</v>
      </c>
      <c r="B422" s="67" t="s">
        <v>18</v>
      </c>
      <c r="C422" s="67"/>
      <c r="D422" s="67"/>
      <c r="E422" s="67" t="s">
        <v>271</v>
      </c>
      <c r="F422" s="43"/>
      <c r="G422" s="43"/>
      <c r="H422" s="43" t="s">
        <v>1499</v>
      </c>
      <c r="I422" s="83"/>
      <c r="J422" s="83"/>
      <c r="K422" s="83" t="s">
        <v>1575</v>
      </c>
      <c r="L422" s="32" t="s">
        <v>4</v>
      </c>
      <c r="M422" s="32"/>
      <c r="N422" s="32"/>
      <c r="O422" s="32"/>
      <c r="P422" s="32"/>
    </row>
    <row r="423" hidden="1">
      <c r="A423" s="39" t="s">
        <v>622</v>
      </c>
      <c r="B423" s="32" t="s">
        <v>26</v>
      </c>
      <c r="C423" s="83"/>
      <c r="D423" s="83"/>
      <c r="E423" s="83" t="s">
        <v>25</v>
      </c>
      <c r="F423" s="32"/>
      <c r="G423" s="32"/>
      <c r="H423" s="140"/>
      <c r="I423" s="83"/>
      <c r="J423" s="83"/>
      <c r="K423" s="83" t="s">
        <v>1576</v>
      </c>
      <c r="L423" s="32" t="s">
        <v>4</v>
      </c>
      <c r="M423" s="32"/>
      <c r="N423" s="32"/>
      <c r="O423" s="32"/>
      <c r="P423" s="32"/>
    </row>
    <row r="424" hidden="1">
      <c r="A424" s="39" t="s">
        <v>731</v>
      </c>
      <c r="B424" s="67" t="s">
        <v>18</v>
      </c>
      <c r="C424" s="67"/>
      <c r="D424" s="67"/>
      <c r="E424" s="67" t="s">
        <v>271</v>
      </c>
      <c r="F424" s="32"/>
      <c r="G424" s="32"/>
      <c r="H424" s="32" t="s">
        <v>1577</v>
      </c>
      <c r="I424" s="83"/>
      <c r="J424" s="83"/>
      <c r="K424" s="83" t="s">
        <v>1578</v>
      </c>
      <c r="L424" s="32" t="s">
        <v>4</v>
      </c>
      <c r="M424" s="32"/>
      <c r="N424" s="32"/>
      <c r="O424" s="32"/>
      <c r="P424" s="32"/>
    </row>
    <row r="425" hidden="1">
      <c r="A425" s="39" t="s">
        <v>732</v>
      </c>
      <c r="B425" s="67" t="s">
        <v>18</v>
      </c>
      <c r="C425" s="67"/>
      <c r="D425" s="67"/>
      <c r="E425" s="67" t="s">
        <v>271</v>
      </c>
      <c r="F425" s="32"/>
      <c r="G425" s="32"/>
      <c r="H425" s="32" t="s">
        <v>1485</v>
      </c>
      <c r="I425" s="83"/>
      <c r="J425" s="83"/>
      <c r="K425" s="83" t="s">
        <v>1486</v>
      </c>
      <c r="L425" s="32" t="s">
        <v>4</v>
      </c>
      <c r="M425" s="32"/>
      <c r="N425" s="32"/>
      <c r="O425" s="32"/>
      <c r="P425" s="32"/>
    </row>
    <row r="426" hidden="1">
      <c r="A426" s="39" t="s">
        <v>655</v>
      </c>
      <c r="B426" s="92" t="s">
        <v>26</v>
      </c>
      <c r="C426" s="83"/>
      <c r="D426" s="83"/>
      <c r="E426" s="83" t="s">
        <v>56</v>
      </c>
      <c r="F426" s="32"/>
      <c r="G426" s="32"/>
      <c r="H426" s="140"/>
      <c r="I426" s="83"/>
      <c r="J426" s="83"/>
      <c r="K426" s="83" t="s">
        <v>1579</v>
      </c>
      <c r="L426" s="32" t="s">
        <v>4</v>
      </c>
      <c r="M426" s="32"/>
      <c r="N426" s="32"/>
      <c r="O426" s="32"/>
      <c r="P426" s="32"/>
    </row>
    <row r="427" hidden="1">
      <c r="A427" s="39" t="s">
        <v>623</v>
      </c>
      <c r="B427" s="32" t="s">
        <v>26</v>
      </c>
      <c r="C427" s="83"/>
      <c r="D427" s="83"/>
      <c r="E427" s="83" t="s">
        <v>25</v>
      </c>
      <c r="F427" s="32"/>
      <c r="G427" s="32"/>
      <c r="H427" s="140"/>
      <c r="I427" s="83"/>
      <c r="J427" s="83"/>
      <c r="K427" s="83" t="s">
        <v>1580</v>
      </c>
      <c r="L427" s="32" t="s">
        <v>4</v>
      </c>
      <c r="M427" s="32"/>
      <c r="N427" s="32"/>
      <c r="O427" s="32"/>
      <c r="P427" s="32"/>
    </row>
    <row r="428" hidden="1">
      <c r="A428" s="39" t="s">
        <v>656</v>
      </c>
      <c r="B428" s="92" t="s">
        <v>26</v>
      </c>
      <c r="C428" s="83"/>
      <c r="D428" s="83"/>
      <c r="E428" s="83" t="s">
        <v>56</v>
      </c>
      <c r="F428" s="32"/>
      <c r="G428" s="32"/>
      <c r="H428" s="140"/>
      <c r="I428" s="83"/>
      <c r="J428" s="83"/>
      <c r="K428" s="83" t="s">
        <v>1581</v>
      </c>
      <c r="L428" s="32" t="s">
        <v>4</v>
      </c>
      <c r="M428" s="32"/>
      <c r="N428" s="32"/>
      <c r="O428" s="32"/>
      <c r="P428" s="32"/>
    </row>
    <row r="429" hidden="1">
      <c r="A429" s="39" t="s">
        <v>657</v>
      </c>
      <c r="B429" s="92" t="s">
        <v>26</v>
      </c>
      <c r="C429" s="83"/>
      <c r="D429" s="83"/>
      <c r="E429" s="83" t="s">
        <v>56</v>
      </c>
      <c r="F429" s="32"/>
      <c r="G429" s="32"/>
      <c r="H429" s="140"/>
      <c r="I429" s="83"/>
      <c r="J429" s="83"/>
      <c r="K429" s="83" t="s">
        <v>1582</v>
      </c>
      <c r="L429" s="32" t="s">
        <v>4</v>
      </c>
      <c r="M429" s="32"/>
      <c r="N429" s="32"/>
      <c r="O429" s="32"/>
      <c r="P429" s="32"/>
    </row>
    <row r="430" hidden="1">
      <c r="A430" s="39" t="s">
        <v>658</v>
      </c>
      <c r="B430" s="92" t="s">
        <v>26</v>
      </c>
      <c r="C430" s="83"/>
      <c r="D430" s="83"/>
      <c r="E430" s="83" t="s">
        <v>56</v>
      </c>
      <c r="F430" s="32"/>
      <c r="G430" s="32"/>
      <c r="H430" s="140"/>
      <c r="I430" s="83"/>
      <c r="J430" s="83"/>
      <c r="K430" s="83" t="s">
        <v>1583</v>
      </c>
      <c r="L430" s="32" t="s">
        <v>4</v>
      </c>
      <c r="M430" s="32"/>
      <c r="N430" s="32"/>
      <c r="O430" s="32"/>
      <c r="P430" s="32"/>
    </row>
    <row r="431" hidden="1">
      <c r="A431" s="39" t="s">
        <v>683</v>
      </c>
      <c r="B431" s="43" t="s">
        <v>26</v>
      </c>
      <c r="C431" s="41"/>
      <c r="D431" s="41"/>
      <c r="E431" s="41" t="s">
        <v>117</v>
      </c>
      <c r="F431" s="32"/>
      <c r="G431" s="32"/>
      <c r="H431" s="140"/>
      <c r="I431" s="83"/>
      <c r="J431" s="83"/>
      <c r="K431" s="83" t="s">
        <v>1453</v>
      </c>
      <c r="L431" s="32" t="s">
        <v>4</v>
      </c>
      <c r="M431" s="32"/>
      <c r="N431" s="32"/>
      <c r="O431" s="32"/>
      <c r="P431" s="32"/>
    </row>
    <row r="432" hidden="1">
      <c r="A432" s="39" t="s">
        <v>682</v>
      </c>
      <c r="B432" s="32" t="s">
        <v>16</v>
      </c>
      <c r="C432" s="83"/>
      <c r="D432" s="83"/>
      <c r="E432" s="83" t="s">
        <v>111</v>
      </c>
      <c r="F432" s="32"/>
      <c r="G432" s="32"/>
      <c r="H432" s="140"/>
      <c r="I432" s="83"/>
      <c r="J432" s="83"/>
      <c r="K432" s="83" t="s">
        <v>1584</v>
      </c>
      <c r="L432" s="32" t="s">
        <v>4</v>
      </c>
      <c r="M432" s="32"/>
      <c r="N432" s="32"/>
      <c r="O432" s="32"/>
      <c r="P432" s="32"/>
    </row>
    <row r="433" hidden="1">
      <c r="A433" s="39" t="s">
        <v>659</v>
      </c>
      <c r="B433" s="92" t="s">
        <v>26</v>
      </c>
      <c r="C433" s="83"/>
      <c r="D433" s="83"/>
      <c r="E433" s="83" t="s">
        <v>56</v>
      </c>
      <c r="F433" s="32"/>
      <c r="G433" s="32"/>
      <c r="H433" s="140"/>
      <c r="I433" s="83"/>
      <c r="J433" s="83"/>
      <c r="K433" s="83" t="s">
        <v>1585</v>
      </c>
      <c r="L433" s="32" t="s">
        <v>4</v>
      </c>
      <c r="M433" s="32"/>
      <c r="N433" s="32"/>
      <c r="O433" s="32"/>
      <c r="P433" s="32"/>
    </row>
    <row r="434" hidden="1">
      <c r="A434" s="39" t="s">
        <v>724</v>
      </c>
      <c r="B434" s="67" t="s">
        <v>18</v>
      </c>
      <c r="C434" s="67"/>
      <c r="D434" s="67"/>
      <c r="E434" s="67" t="s">
        <v>271</v>
      </c>
      <c r="F434" s="32"/>
      <c r="G434" s="32"/>
      <c r="H434" s="32" t="s">
        <v>1586</v>
      </c>
      <c r="I434" s="83"/>
      <c r="J434" s="83"/>
      <c r="K434" s="83" t="s">
        <v>1587</v>
      </c>
      <c r="L434" s="32" t="s">
        <v>4</v>
      </c>
      <c r="M434" s="32"/>
      <c r="N434" s="32"/>
      <c r="O434" s="32"/>
      <c r="P434" s="32"/>
    </row>
    <row r="435" hidden="1">
      <c r="A435" s="39" t="s">
        <v>675</v>
      </c>
      <c r="B435" s="43" t="s">
        <v>26</v>
      </c>
      <c r="C435" s="83"/>
      <c r="D435" s="83"/>
      <c r="E435" s="83" t="s">
        <v>81</v>
      </c>
      <c r="F435" s="32"/>
      <c r="G435" s="32"/>
      <c r="H435" s="140"/>
      <c r="I435" s="83"/>
      <c r="J435" s="83"/>
      <c r="K435" s="83"/>
      <c r="L435" s="32" t="s">
        <v>4</v>
      </c>
      <c r="M435" s="32"/>
      <c r="N435" s="32"/>
      <c r="O435" s="32"/>
      <c r="P435" s="32"/>
    </row>
    <row r="436" hidden="1">
      <c r="A436" s="39" t="s">
        <v>722</v>
      </c>
      <c r="B436" s="67" t="s">
        <v>18</v>
      </c>
      <c r="C436" s="67"/>
      <c r="D436" s="67"/>
      <c r="E436" s="67" t="s">
        <v>271</v>
      </c>
      <c r="F436" s="32"/>
      <c r="G436" s="32"/>
      <c r="H436" s="32" t="s">
        <v>944</v>
      </c>
      <c r="I436" s="83"/>
      <c r="J436" s="83"/>
      <c r="K436" s="83" t="s">
        <v>1588</v>
      </c>
      <c r="L436" s="32" t="s">
        <v>4</v>
      </c>
      <c r="M436" s="32"/>
      <c r="N436" s="32"/>
      <c r="O436" s="32"/>
      <c r="P436" s="32"/>
    </row>
    <row r="437" hidden="1">
      <c r="A437" s="39" t="s">
        <v>684</v>
      </c>
      <c r="B437" s="43" t="s">
        <v>26</v>
      </c>
      <c r="C437" s="41"/>
      <c r="D437" s="41"/>
      <c r="E437" s="41" t="s">
        <v>117</v>
      </c>
      <c r="F437" s="32"/>
      <c r="G437" s="32"/>
      <c r="H437" s="140"/>
      <c r="I437" s="83"/>
      <c r="J437" s="83"/>
      <c r="K437" s="83" t="s">
        <v>1589</v>
      </c>
      <c r="L437" s="32" t="s">
        <v>4</v>
      </c>
      <c r="M437" s="32"/>
      <c r="N437" s="32"/>
      <c r="O437" s="32"/>
      <c r="P437" s="32"/>
    </row>
    <row r="438" hidden="1">
      <c r="A438" s="39" t="s">
        <v>703</v>
      </c>
      <c r="B438" s="67" t="s">
        <v>18</v>
      </c>
      <c r="C438" s="67"/>
      <c r="D438" s="67"/>
      <c r="E438" s="67" t="s">
        <v>271</v>
      </c>
      <c r="F438" s="32"/>
      <c r="G438" s="32"/>
      <c r="H438" s="32" t="s">
        <v>1590</v>
      </c>
      <c r="I438" s="83"/>
      <c r="J438" s="83"/>
      <c r="K438" s="83" t="s">
        <v>1591</v>
      </c>
      <c r="L438" s="32" t="s">
        <v>4</v>
      </c>
      <c r="M438" s="32"/>
      <c r="N438" s="32"/>
      <c r="O438" s="32"/>
      <c r="P438" s="32"/>
    </row>
    <row r="439" hidden="1">
      <c r="A439" s="39" t="s">
        <v>699</v>
      </c>
      <c r="B439" s="43" t="s">
        <v>26</v>
      </c>
      <c r="C439" s="83"/>
      <c r="D439" s="83"/>
      <c r="E439" s="83" t="s">
        <v>139</v>
      </c>
      <c r="F439" s="32"/>
      <c r="G439" s="32"/>
      <c r="H439" s="140"/>
      <c r="I439" s="83"/>
      <c r="J439" s="83"/>
      <c r="K439" s="83" t="s">
        <v>959</v>
      </c>
      <c r="L439" s="32" t="s">
        <v>4</v>
      </c>
      <c r="M439" s="32"/>
      <c r="N439" s="32"/>
      <c r="O439" s="32"/>
      <c r="P439" s="32"/>
    </row>
    <row r="440" hidden="1">
      <c r="A440" s="39" t="s">
        <v>705</v>
      </c>
      <c r="B440" s="67" t="s">
        <v>18</v>
      </c>
      <c r="C440" s="67"/>
      <c r="D440" s="67"/>
      <c r="E440" s="67" t="s">
        <v>271</v>
      </c>
      <c r="F440" s="111"/>
      <c r="G440" s="111"/>
      <c r="H440" s="111" t="s">
        <v>937</v>
      </c>
      <c r="I440" s="83"/>
      <c r="J440" s="83"/>
      <c r="K440" s="83" t="s">
        <v>1592</v>
      </c>
      <c r="L440" s="32" t="s">
        <v>4</v>
      </c>
      <c r="M440" s="32"/>
      <c r="N440" s="32"/>
      <c r="O440" s="32"/>
      <c r="P440" s="32"/>
    </row>
    <row r="441" hidden="1">
      <c r="A441" s="32" t="s">
        <v>706</v>
      </c>
      <c r="B441" s="67" t="s">
        <v>18</v>
      </c>
      <c r="C441" s="67"/>
      <c r="D441" s="67"/>
      <c r="E441" s="67" t="s">
        <v>271</v>
      </c>
      <c r="F441" s="111"/>
      <c r="G441" s="111"/>
      <c r="H441" s="111" t="s">
        <v>937</v>
      </c>
      <c r="I441" s="83"/>
      <c r="J441" s="83"/>
      <c r="K441" s="83" t="s">
        <v>967</v>
      </c>
      <c r="L441" s="32" t="s">
        <v>4</v>
      </c>
      <c r="M441" s="32"/>
      <c r="N441" s="32"/>
      <c r="O441" s="32"/>
      <c r="P441" s="32"/>
    </row>
    <row r="442" hidden="1">
      <c r="A442" s="32" t="s">
        <v>707</v>
      </c>
      <c r="B442" s="67" t="s">
        <v>18</v>
      </c>
      <c r="C442" s="67"/>
      <c r="D442" s="67"/>
      <c r="E442" s="67" t="s">
        <v>271</v>
      </c>
      <c r="F442" s="111"/>
      <c r="G442" s="111"/>
      <c r="H442" s="111" t="s">
        <v>937</v>
      </c>
      <c r="I442" s="83"/>
      <c r="J442" s="83"/>
      <c r="K442" s="83" t="s">
        <v>967</v>
      </c>
      <c r="L442" s="32" t="s">
        <v>4</v>
      </c>
      <c r="M442" s="32"/>
      <c r="N442" s="32"/>
      <c r="O442" s="32"/>
      <c r="P442" s="32"/>
    </row>
    <row r="443" hidden="1">
      <c r="A443" s="39" t="s">
        <v>660</v>
      </c>
      <c r="B443" s="92" t="s">
        <v>26</v>
      </c>
      <c r="C443" s="83"/>
      <c r="D443" s="83"/>
      <c r="E443" s="83" t="s">
        <v>56</v>
      </c>
      <c r="F443" s="32"/>
      <c r="G443" s="32"/>
      <c r="H443" s="140"/>
      <c r="I443" s="83"/>
      <c r="J443" s="83"/>
      <c r="K443" s="83" t="s">
        <v>1593</v>
      </c>
      <c r="L443" s="32" t="s">
        <v>4</v>
      </c>
      <c r="M443" s="32"/>
      <c r="N443" s="32"/>
      <c r="O443" s="32"/>
      <c r="P443" s="32"/>
    </row>
    <row r="444" hidden="1">
      <c r="A444" s="39" t="s">
        <v>661</v>
      </c>
      <c r="B444" s="92" t="s">
        <v>26</v>
      </c>
      <c r="C444" s="83"/>
      <c r="D444" s="83"/>
      <c r="E444" s="83" t="s">
        <v>56</v>
      </c>
      <c r="F444" s="32"/>
      <c r="G444" s="32"/>
      <c r="H444" s="140"/>
      <c r="I444" s="83"/>
      <c r="J444" s="83"/>
      <c r="K444" s="83" t="s">
        <v>1594</v>
      </c>
      <c r="L444" s="32" t="s">
        <v>4</v>
      </c>
      <c r="M444" s="32"/>
      <c r="N444" s="32"/>
      <c r="O444" s="32"/>
      <c r="P444" s="32"/>
    </row>
    <row r="445" hidden="1">
      <c r="A445" s="32" t="s">
        <v>662</v>
      </c>
      <c r="B445" s="92" t="s">
        <v>26</v>
      </c>
      <c r="C445" s="83"/>
      <c r="D445" s="83"/>
      <c r="E445" s="83" t="s">
        <v>56</v>
      </c>
      <c r="F445" s="32"/>
      <c r="G445" s="32"/>
      <c r="H445" s="140"/>
      <c r="I445" s="83"/>
      <c r="J445" s="83"/>
      <c r="K445" s="83"/>
      <c r="L445" s="32" t="s">
        <v>4</v>
      </c>
      <c r="M445" s="32"/>
      <c r="N445" s="32"/>
      <c r="O445" s="32"/>
      <c r="P445" s="32"/>
    </row>
    <row r="446" hidden="1">
      <c r="A446" s="39" t="s">
        <v>618</v>
      </c>
      <c r="B446" s="43" t="s">
        <v>24</v>
      </c>
      <c r="C446" s="83"/>
      <c r="D446" s="83"/>
      <c r="E446" s="83" t="s">
        <v>23</v>
      </c>
      <c r="F446" s="32"/>
      <c r="G446" s="32"/>
      <c r="H446" s="140"/>
      <c r="I446" s="83"/>
      <c r="J446" s="83"/>
      <c r="K446" s="83" t="s">
        <v>1595</v>
      </c>
      <c r="L446" s="32" t="s">
        <v>4</v>
      </c>
      <c r="M446" s="32"/>
      <c r="N446" s="32"/>
      <c r="O446" s="32"/>
      <c r="P446" s="32"/>
    </row>
    <row r="447" hidden="1">
      <c r="A447" s="39" t="s">
        <v>678</v>
      </c>
      <c r="B447" s="43" t="s">
        <v>18</v>
      </c>
      <c r="C447" s="83"/>
      <c r="D447" s="83"/>
      <c r="E447" s="83" t="s">
        <v>88</v>
      </c>
      <c r="F447" s="32"/>
      <c r="G447" s="32"/>
      <c r="H447" s="140"/>
      <c r="I447" s="83"/>
      <c r="J447" s="83"/>
      <c r="K447" s="83" t="s">
        <v>1596</v>
      </c>
      <c r="L447" s="32" t="s">
        <v>4</v>
      </c>
      <c r="M447" s="32"/>
      <c r="N447" s="32"/>
      <c r="O447" s="32"/>
      <c r="P447" s="32"/>
    </row>
    <row r="448" hidden="1">
      <c r="A448" s="39" t="s">
        <v>714</v>
      </c>
      <c r="B448" s="67" t="s">
        <v>18</v>
      </c>
      <c r="C448" s="67"/>
      <c r="D448" s="67"/>
      <c r="E448" s="67" t="s">
        <v>271</v>
      </c>
      <c r="F448" s="32"/>
      <c r="G448" s="32"/>
      <c r="H448" s="32" t="s">
        <v>951</v>
      </c>
      <c r="I448" s="83"/>
      <c r="J448" s="83"/>
      <c r="K448" s="83" t="s">
        <v>971</v>
      </c>
      <c r="L448" s="32" t="s">
        <v>4</v>
      </c>
      <c r="M448" s="32"/>
      <c r="N448" s="32"/>
      <c r="O448" s="32"/>
      <c r="P448" s="32"/>
    </row>
    <row r="449" hidden="1">
      <c r="A449" s="39" t="s">
        <v>672</v>
      </c>
      <c r="B449" s="32" t="s">
        <v>26</v>
      </c>
      <c r="C449" s="83"/>
      <c r="D449" s="83"/>
      <c r="E449" s="83" t="s">
        <v>74</v>
      </c>
      <c r="F449" s="32"/>
      <c r="G449" s="32"/>
      <c r="H449" s="140"/>
      <c r="I449" s="83"/>
      <c r="J449" s="83"/>
      <c r="K449" s="83" t="s">
        <v>1597</v>
      </c>
      <c r="L449" s="32" t="s">
        <v>4</v>
      </c>
      <c r="M449" s="32"/>
      <c r="N449" s="32"/>
      <c r="O449" s="32"/>
      <c r="P449" s="32"/>
    </row>
    <row r="450" hidden="1">
      <c r="A450" s="39" t="s">
        <v>730</v>
      </c>
      <c r="B450" s="67" t="s">
        <v>18</v>
      </c>
      <c r="C450" s="67"/>
      <c r="D450" s="67"/>
      <c r="E450" s="67" t="s">
        <v>271</v>
      </c>
      <c r="F450" s="43"/>
      <c r="G450" s="43"/>
      <c r="H450" s="43" t="s">
        <v>953</v>
      </c>
      <c r="I450" s="83"/>
      <c r="J450" s="83"/>
      <c r="K450" s="83" t="s">
        <v>1598</v>
      </c>
      <c r="L450" s="32" t="s">
        <v>4</v>
      </c>
      <c r="M450" s="32"/>
      <c r="N450" s="32"/>
      <c r="O450" s="32"/>
      <c r="P450" s="32"/>
    </row>
    <row r="451" hidden="1">
      <c r="A451" s="39" t="s">
        <v>633</v>
      </c>
      <c r="B451" s="67" t="s">
        <v>18</v>
      </c>
      <c r="C451" s="83"/>
      <c r="D451" s="83"/>
      <c r="E451" s="83" t="s">
        <v>35</v>
      </c>
      <c r="F451" s="32"/>
      <c r="G451" s="32"/>
      <c r="H451" s="140"/>
      <c r="I451" s="83"/>
      <c r="J451" s="83"/>
      <c r="K451" s="83" t="s">
        <v>1460</v>
      </c>
      <c r="L451" s="32" t="s">
        <v>4</v>
      </c>
      <c r="M451" s="32"/>
      <c r="N451" s="32"/>
      <c r="O451" s="32"/>
      <c r="P451" s="32"/>
    </row>
    <row r="452" hidden="1">
      <c r="A452" s="39" t="s">
        <v>712</v>
      </c>
      <c r="B452" s="67" t="s">
        <v>18</v>
      </c>
      <c r="C452" s="67"/>
      <c r="D452" s="67"/>
      <c r="E452" s="67" t="s">
        <v>271</v>
      </c>
      <c r="F452" s="32"/>
      <c r="G452" s="32"/>
      <c r="H452" s="32" t="s">
        <v>957</v>
      </c>
      <c r="I452" s="83"/>
      <c r="J452" s="83"/>
      <c r="K452" s="83" t="s">
        <v>1599</v>
      </c>
      <c r="L452" s="32" t="s">
        <v>4</v>
      </c>
      <c r="M452" s="32"/>
      <c r="N452" s="32"/>
      <c r="O452" s="32"/>
      <c r="P452" s="32"/>
    </row>
    <row r="453" hidden="1">
      <c r="A453" s="39" t="s">
        <v>663</v>
      </c>
      <c r="B453" s="92" t="s">
        <v>26</v>
      </c>
      <c r="C453" s="83"/>
      <c r="D453" s="83"/>
      <c r="E453" s="83" t="s">
        <v>56</v>
      </c>
      <c r="F453" s="32"/>
      <c r="G453" s="32"/>
      <c r="H453" s="140"/>
      <c r="I453" s="83"/>
      <c r="J453" s="83"/>
      <c r="K453" s="83" t="s">
        <v>1600</v>
      </c>
      <c r="L453" s="32" t="s">
        <v>4</v>
      </c>
      <c r="M453" s="32"/>
      <c r="N453" s="32"/>
      <c r="O453" s="32"/>
      <c r="P453" s="32"/>
    </row>
    <row r="454" hidden="1">
      <c r="A454" s="39" t="s">
        <v>746</v>
      </c>
      <c r="B454" s="67" t="s">
        <v>18</v>
      </c>
      <c r="C454" s="67"/>
      <c r="D454" s="67"/>
      <c r="E454" s="67" t="s">
        <v>271</v>
      </c>
      <c r="F454" s="32"/>
      <c r="G454" s="32"/>
      <c r="H454" s="32" t="s">
        <v>962</v>
      </c>
      <c r="I454" s="83"/>
      <c r="J454" s="83"/>
      <c r="K454" s="83" t="s">
        <v>963</v>
      </c>
      <c r="L454" s="32" t="s">
        <v>4</v>
      </c>
      <c r="M454" s="32"/>
      <c r="N454" s="32"/>
      <c r="O454" s="32"/>
      <c r="P454" s="32"/>
    </row>
    <row r="455" hidden="1">
      <c r="A455" s="39" t="s">
        <v>734</v>
      </c>
      <c r="B455" s="67" t="s">
        <v>18</v>
      </c>
      <c r="C455" s="67"/>
      <c r="D455" s="67"/>
      <c r="E455" s="67" t="s">
        <v>271</v>
      </c>
      <c r="F455" s="32"/>
      <c r="G455" s="32"/>
      <c r="H455" s="32" t="s">
        <v>100</v>
      </c>
      <c r="I455" s="83"/>
      <c r="J455" s="83"/>
      <c r="K455" s="83" t="s">
        <v>958</v>
      </c>
      <c r="L455" s="32" t="s">
        <v>4</v>
      </c>
      <c r="M455" s="32"/>
      <c r="N455" s="32"/>
      <c r="O455" s="32"/>
      <c r="P455" s="32"/>
    </row>
    <row r="456" hidden="1">
      <c r="A456" s="39" t="s">
        <v>681</v>
      </c>
      <c r="B456" s="32" t="s">
        <v>26</v>
      </c>
      <c r="C456" s="83"/>
      <c r="D456" s="83"/>
      <c r="E456" s="83" t="s">
        <v>106</v>
      </c>
      <c r="F456" s="32"/>
      <c r="G456" s="32"/>
      <c r="H456" s="140"/>
      <c r="I456" s="83"/>
      <c r="J456" s="83"/>
      <c r="K456" s="83" t="s">
        <v>1518</v>
      </c>
      <c r="L456" s="32" t="s">
        <v>4</v>
      </c>
      <c r="M456" s="32"/>
      <c r="N456" s="32"/>
      <c r="O456" s="32"/>
      <c r="P456" s="32"/>
    </row>
    <row r="457" hidden="1">
      <c r="A457" s="39" t="s">
        <v>664</v>
      </c>
      <c r="B457" s="92" t="s">
        <v>26</v>
      </c>
      <c r="C457" s="83"/>
      <c r="D457" s="83"/>
      <c r="E457" s="83" t="s">
        <v>56</v>
      </c>
      <c r="F457" s="32"/>
      <c r="G457" s="32"/>
      <c r="H457" s="140"/>
      <c r="I457" s="83"/>
      <c r="J457" s="83"/>
      <c r="K457" s="83" t="s">
        <v>1601</v>
      </c>
      <c r="L457" s="32" t="s">
        <v>4</v>
      </c>
      <c r="M457" s="32"/>
      <c r="N457" s="32"/>
      <c r="O457" s="32"/>
      <c r="P457" s="32"/>
    </row>
    <row r="458" hidden="1">
      <c r="A458" s="39" t="s">
        <v>729</v>
      </c>
      <c r="B458" s="67" t="s">
        <v>18</v>
      </c>
      <c r="C458" s="67"/>
      <c r="D458" s="67"/>
      <c r="E458" s="67" t="s">
        <v>271</v>
      </c>
      <c r="F458" s="32"/>
      <c r="G458" s="32"/>
      <c r="H458" s="32" t="s">
        <v>1437</v>
      </c>
      <c r="I458" s="83"/>
      <c r="J458" s="83"/>
      <c r="K458" s="83" t="s">
        <v>1602</v>
      </c>
      <c r="L458" s="32" t="s">
        <v>4</v>
      </c>
      <c r="M458" s="32"/>
      <c r="N458" s="32"/>
      <c r="O458" s="32"/>
      <c r="P458" s="32"/>
    </row>
    <row r="459" hidden="1">
      <c r="A459" s="39" t="s">
        <v>665</v>
      </c>
      <c r="B459" s="92" t="s">
        <v>26</v>
      </c>
      <c r="C459" s="83"/>
      <c r="D459" s="83"/>
      <c r="E459" s="83" t="s">
        <v>56</v>
      </c>
      <c r="F459" s="32"/>
      <c r="G459" s="32"/>
      <c r="H459" s="140"/>
      <c r="I459" s="83"/>
      <c r="J459" s="83"/>
      <c r="K459" s="83" t="s">
        <v>1603</v>
      </c>
      <c r="L459" s="32" t="s">
        <v>4</v>
      </c>
      <c r="M459" s="32"/>
      <c r="N459" s="32"/>
      <c r="O459" s="32"/>
      <c r="P459" s="32"/>
    </row>
    <row r="460" hidden="1">
      <c r="A460" s="39" t="s">
        <v>637</v>
      </c>
      <c r="B460" s="92" t="s">
        <v>26</v>
      </c>
      <c r="C460" s="83"/>
      <c r="D460" s="83"/>
      <c r="E460" s="83" t="s">
        <v>54</v>
      </c>
      <c r="F460" s="32"/>
      <c r="G460" s="32"/>
      <c r="H460" s="140"/>
      <c r="I460" s="83"/>
      <c r="J460" s="83"/>
      <c r="K460" s="83" t="s">
        <v>1455</v>
      </c>
      <c r="L460" s="32" t="s">
        <v>4</v>
      </c>
      <c r="M460" s="32"/>
      <c r="N460" s="32"/>
      <c r="O460" s="32"/>
      <c r="P460" s="32"/>
    </row>
    <row r="461" hidden="1">
      <c r="A461" s="39" t="s">
        <v>666</v>
      </c>
      <c r="B461" s="92" t="s">
        <v>26</v>
      </c>
      <c r="C461" s="83"/>
      <c r="D461" s="83"/>
      <c r="E461" s="83" t="s">
        <v>56</v>
      </c>
      <c r="F461" s="32"/>
      <c r="G461" s="32"/>
      <c r="H461" s="140"/>
      <c r="I461" s="83"/>
      <c r="J461" s="83"/>
      <c r="K461" s="83" t="s">
        <v>1604</v>
      </c>
      <c r="L461" s="32" t="s">
        <v>4</v>
      </c>
      <c r="M461" s="32"/>
      <c r="N461" s="32"/>
      <c r="O461" s="32"/>
      <c r="P461" s="32"/>
    </row>
    <row r="462" hidden="1">
      <c r="A462" s="39" t="s">
        <v>619</v>
      </c>
      <c r="B462" s="43" t="s">
        <v>24</v>
      </c>
      <c r="C462" s="83"/>
      <c r="D462" s="83"/>
      <c r="E462" s="83" t="s">
        <v>23</v>
      </c>
      <c r="F462" s="32"/>
      <c r="G462" s="32"/>
      <c r="H462" s="140"/>
      <c r="I462" s="83"/>
      <c r="J462" s="83"/>
      <c r="K462" s="83" t="s">
        <v>1605</v>
      </c>
      <c r="L462" s="32" t="s">
        <v>4</v>
      </c>
      <c r="M462" s="32"/>
      <c r="N462" s="32"/>
      <c r="O462" s="32"/>
      <c r="P462" s="32"/>
    </row>
    <row r="463" hidden="1">
      <c r="A463" s="39" t="s">
        <v>744</v>
      </c>
      <c r="B463" s="67" t="s">
        <v>18</v>
      </c>
      <c r="C463" s="67"/>
      <c r="D463" s="67"/>
      <c r="E463" s="67" t="s">
        <v>271</v>
      </c>
      <c r="F463" s="32"/>
      <c r="G463" s="32"/>
      <c r="H463" s="32" t="s">
        <v>947</v>
      </c>
      <c r="I463" s="83"/>
      <c r="J463" s="83"/>
      <c r="K463" s="83" t="s">
        <v>1606</v>
      </c>
      <c r="L463" s="32" t="s">
        <v>4</v>
      </c>
      <c r="M463" s="32"/>
      <c r="N463" s="32"/>
      <c r="O463" s="32"/>
      <c r="P463" s="32"/>
    </row>
    <row r="464" hidden="1">
      <c r="A464" s="39" t="s">
        <v>702</v>
      </c>
      <c r="B464" s="67" t="s">
        <v>18</v>
      </c>
      <c r="C464" s="67"/>
      <c r="D464" s="67"/>
      <c r="E464" s="67" t="s">
        <v>271</v>
      </c>
      <c r="F464" s="32"/>
      <c r="G464" s="32"/>
      <c r="H464" s="32" t="s">
        <v>949</v>
      </c>
      <c r="I464" s="83"/>
      <c r="J464" s="83"/>
      <c r="K464" s="83" t="s">
        <v>1607</v>
      </c>
      <c r="L464" s="32" t="s">
        <v>4</v>
      </c>
      <c r="M464" s="32"/>
      <c r="N464" s="32"/>
      <c r="O464" s="32"/>
      <c r="P464" s="32"/>
    </row>
    <row r="465" hidden="1">
      <c r="A465" s="39" t="s">
        <v>743</v>
      </c>
      <c r="B465" s="67" t="s">
        <v>18</v>
      </c>
      <c r="C465" s="67"/>
      <c r="D465" s="67"/>
      <c r="E465" s="67" t="s">
        <v>271</v>
      </c>
      <c r="F465" s="32"/>
      <c r="G465" s="32"/>
      <c r="H465" s="32" t="s">
        <v>1608</v>
      </c>
      <c r="I465" s="83"/>
      <c r="J465" s="83"/>
      <c r="K465" s="83" t="s">
        <v>1609</v>
      </c>
      <c r="L465" s="32" t="s">
        <v>4</v>
      </c>
      <c r="M465" s="32"/>
      <c r="N465" s="32"/>
      <c r="O465" s="32"/>
      <c r="P465" s="32"/>
    </row>
    <row r="466" hidden="1">
      <c r="A466" s="39" t="s">
        <v>738</v>
      </c>
      <c r="B466" s="67" t="s">
        <v>18</v>
      </c>
      <c r="C466" s="67"/>
      <c r="D466" s="67"/>
      <c r="E466" s="67" t="s">
        <v>271</v>
      </c>
      <c r="F466" s="32"/>
      <c r="G466" s="32"/>
      <c r="H466" s="32" t="s">
        <v>1532</v>
      </c>
      <c r="I466" s="83"/>
      <c r="J466" s="83"/>
      <c r="K466" s="83" t="s">
        <v>1610</v>
      </c>
      <c r="L466" s="32" t="s">
        <v>4</v>
      </c>
      <c r="M466" s="32"/>
      <c r="N466" s="32"/>
      <c r="O466" s="32"/>
      <c r="P466" s="32"/>
    </row>
    <row r="467" hidden="1">
      <c r="A467" s="39" t="s">
        <v>708</v>
      </c>
      <c r="B467" s="67" t="s">
        <v>18</v>
      </c>
      <c r="C467" s="67"/>
      <c r="D467" s="67"/>
      <c r="E467" s="67" t="s">
        <v>271</v>
      </c>
      <c r="F467" s="111"/>
      <c r="G467" s="111"/>
      <c r="H467" s="111" t="s">
        <v>937</v>
      </c>
      <c r="I467" s="83"/>
      <c r="J467" s="83"/>
      <c r="K467" s="83" t="s">
        <v>1611</v>
      </c>
      <c r="L467" s="32" t="s">
        <v>4</v>
      </c>
      <c r="M467" s="32"/>
      <c r="N467" s="32"/>
      <c r="O467" s="32"/>
      <c r="P467" s="32"/>
    </row>
    <row r="468" hidden="1">
      <c r="A468" s="39" t="s">
        <v>673</v>
      </c>
      <c r="B468" s="32" t="s">
        <v>26</v>
      </c>
      <c r="C468" s="83"/>
      <c r="D468" s="83"/>
      <c r="E468" s="83" t="s">
        <v>74</v>
      </c>
      <c r="F468" s="32"/>
      <c r="G468" s="32"/>
      <c r="H468" s="140"/>
      <c r="I468" s="83"/>
      <c r="J468" s="83"/>
      <c r="K468" s="83" t="s">
        <v>1612</v>
      </c>
      <c r="L468" s="32" t="s">
        <v>4</v>
      </c>
      <c r="M468" s="32"/>
      <c r="N468" s="32"/>
      <c r="O468" s="32"/>
      <c r="P468" s="32"/>
    </row>
    <row r="469" hidden="1">
      <c r="A469" s="39" t="s">
        <v>624</v>
      </c>
      <c r="B469" s="32" t="s">
        <v>26</v>
      </c>
      <c r="C469" s="83"/>
      <c r="D469" s="83"/>
      <c r="E469" s="83" t="s">
        <v>25</v>
      </c>
      <c r="F469" s="32"/>
      <c r="G469" s="32"/>
      <c r="H469" s="140"/>
      <c r="I469" s="83"/>
      <c r="J469" s="83"/>
      <c r="K469" s="83" t="s">
        <v>1613</v>
      </c>
      <c r="L469" s="32" t="s">
        <v>4</v>
      </c>
      <c r="M469" s="32"/>
      <c r="N469" s="32"/>
      <c r="O469" s="32"/>
      <c r="P469" s="32"/>
    </row>
    <row r="470" hidden="1">
      <c r="A470" s="32" t="s">
        <v>667</v>
      </c>
      <c r="B470" s="92" t="s">
        <v>26</v>
      </c>
      <c r="C470" s="83"/>
      <c r="D470" s="83"/>
      <c r="E470" s="83" t="s">
        <v>56</v>
      </c>
      <c r="F470" s="32"/>
      <c r="G470" s="32"/>
      <c r="H470" s="140"/>
      <c r="I470" s="83"/>
      <c r="J470" s="83"/>
      <c r="K470" s="83"/>
      <c r="L470" s="32" t="s">
        <v>4</v>
      </c>
      <c r="M470" s="32"/>
      <c r="N470" s="32"/>
      <c r="O470" s="32"/>
      <c r="P470" s="32"/>
    </row>
    <row r="471" hidden="1">
      <c r="A471" s="32" t="s">
        <v>668</v>
      </c>
      <c r="B471" s="92" t="s">
        <v>26</v>
      </c>
      <c r="C471" s="83"/>
      <c r="D471" s="83"/>
      <c r="E471" s="83" t="s">
        <v>56</v>
      </c>
      <c r="F471" s="32"/>
      <c r="G471" s="32"/>
      <c r="H471" s="140"/>
      <c r="I471" s="83"/>
      <c r="J471" s="83"/>
      <c r="K471" s="83"/>
      <c r="L471" s="32" t="s">
        <v>4</v>
      </c>
      <c r="M471" s="32"/>
      <c r="N471" s="32"/>
      <c r="O471" s="32"/>
      <c r="P471" s="32"/>
    </row>
    <row r="472" hidden="1">
      <c r="A472" s="39" t="s">
        <v>756</v>
      </c>
      <c r="B472" s="32" t="s">
        <v>16</v>
      </c>
      <c r="C472" s="83"/>
      <c r="D472" s="83"/>
      <c r="E472" s="83" t="s">
        <v>144</v>
      </c>
      <c r="F472" s="32"/>
      <c r="G472" s="32"/>
      <c r="H472" s="140"/>
      <c r="I472" s="83"/>
      <c r="J472" s="83"/>
      <c r="K472" s="83" t="s">
        <v>1614</v>
      </c>
      <c r="L472" s="32" t="s">
        <v>4</v>
      </c>
      <c r="M472" s="32"/>
      <c r="N472" s="32"/>
      <c r="O472" s="32"/>
      <c r="P472" s="32"/>
    </row>
    <row r="473" hidden="1">
      <c r="A473" s="39" t="s">
        <v>625</v>
      </c>
      <c r="B473" s="32" t="s">
        <v>26</v>
      </c>
      <c r="C473" s="83"/>
      <c r="D473" s="83"/>
      <c r="E473" s="83" t="s">
        <v>25</v>
      </c>
      <c r="F473" s="32"/>
      <c r="G473" s="32"/>
      <c r="H473" s="140"/>
      <c r="I473" s="83"/>
      <c r="J473" s="83"/>
      <c r="K473" s="83" t="s">
        <v>1615</v>
      </c>
      <c r="L473" s="32" t="s">
        <v>4</v>
      </c>
      <c r="M473" s="32"/>
      <c r="N473" s="32"/>
      <c r="O473" s="32"/>
      <c r="P473" s="32"/>
    </row>
    <row r="474" hidden="1">
      <c r="A474" s="39" t="s">
        <v>752</v>
      </c>
      <c r="B474" s="67" t="s">
        <v>18</v>
      </c>
      <c r="C474" s="67"/>
      <c r="D474" s="67"/>
      <c r="E474" s="67" t="s">
        <v>271</v>
      </c>
      <c r="F474" s="32"/>
      <c r="G474" s="32"/>
      <c r="H474" s="32" t="s">
        <v>950</v>
      </c>
      <c r="I474" s="83"/>
      <c r="J474" s="83"/>
      <c r="K474" s="83" t="s">
        <v>1616</v>
      </c>
      <c r="L474" s="32" t="s">
        <v>4</v>
      </c>
      <c r="M474" s="32"/>
      <c r="N474" s="32"/>
      <c r="O474" s="32"/>
      <c r="P474" s="32"/>
    </row>
    <row r="475" hidden="1">
      <c r="A475" s="39" t="s">
        <v>709</v>
      </c>
      <c r="B475" s="67" t="s">
        <v>18</v>
      </c>
      <c r="C475" s="67"/>
      <c r="D475" s="67"/>
      <c r="E475" s="67" t="s">
        <v>271</v>
      </c>
      <c r="F475" s="111"/>
      <c r="G475" s="111"/>
      <c r="H475" s="111" t="s">
        <v>937</v>
      </c>
      <c r="I475" s="83"/>
      <c r="J475" s="83"/>
      <c r="K475" s="83" t="s">
        <v>1617</v>
      </c>
      <c r="L475" s="32" t="s">
        <v>4</v>
      </c>
      <c r="M475" s="32"/>
      <c r="N475" s="32"/>
      <c r="O475" s="32"/>
      <c r="P475" s="32"/>
    </row>
    <row r="476" hidden="1">
      <c r="A476" s="39" t="s">
        <v>710</v>
      </c>
      <c r="B476" s="67" t="s">
        <v>18</v>
      </c>
      <c r="C476" s="67"/>
      <c r="D476" s="67"/>
      <c r="E476" s="67" t="s">
        <v>271</v>
      </c>
      <c r="F476" s="111"/>
      <c r="G476" s="111"/>
      <c r="H476" s="111" t="s">
        <v>937</v>
      </c>
      <c r="I476" s="83"/>
      <c r="J476" s="83"/>
      <c r="K476" s="83" t="s">
        <v>1618</v>
      </c>
      <c r="L476" s="32" t="s">
        <v>4</v>
      </c>
      <c r="M476" s="32"/>
      <c r="N476" s="32"/>
      <c r="O476" s="32"/>
      <c r="P476" s="32"/>
    </row>
    <row r="477" hidden="1">
      <c r="A477" s="39" t="s">
        <v>630</v>
      </c>
      <c r="B477" s="43" t="s">
        <v>20</v>
      </c>
      <c r="C477" s="43"/>
      <c r="D477" s="43"/>
      <c r="E477" s="43" t="s">
        <v>30</v>
      </c>
      <c r="F477" s="32"/>
      <c r="G477" s="32"/>
      <c r="H477" s="140"/>
      <c r="I477" s="83"/>
      <c r="J477" s="83"/>
      <c r="K477" s="83" t="s">
        <v>1619</v>
      </c>
      <c r="L477" s="32" t="s">
        <v>4</v>
      </c>
      <c r="M477" s="32"/>
      <c r="N477" s="32"/>
      <c r="O477" s="32"/>
      <c r="P477" s="32"/>
    </row>
    <row r="478" hidden="1">
      <c r="A478" s="39" t="s">
        <v>754</v>
      </c>
      <c r="B478" s="67" t="s">
        <v>18</v>
      </c>
      <c r="C478" s="67"/>
      <c r="D478" s="67"/>
      <c r="E478" s="67" t="s">
        <v>271</v>
      </c>
      <c r="F478" s="43"/>
      <c r="G478" s="43"/>
      <c r="H478" s="43" t="s">
        <v>931</v>
      </c>
      <c r="I478" s="83"/>
      <c r="J478" s="83"/>
      <c r="K478" s="83" t="s">
        <v>1620</v>
      </c>
      <c r="L478" s="32" t="s">
        <v>4</v>
      </c>
      <c r="M478" s="32"/>
      <c r="N478" s="32"/>
      <c r="O478" s="32"/>
      <c r="P478" s="32"/>
    </row>
    <row r="479" hidden="1">
      <c r="A479" s="39" t="s">
        <v>686</v>
      </c>
      <c r="B479" s="32" t="s">
        <v>16</v>
      </c>
      <c r="C479" s="83"/>
      <c r="D479" s="83"/>
      <c r="E479" s="83" t="s">
        <v>125</v>
      </c>
      <c r="F479" s="32"/>
      <c r="G479" s="32"/>
      <c r="H479" s="140"/>
      <c r="I479" s="83"/>
      <c r="J479" s="83"/>
      <c r="K479" s="83" t="s">
        <v>1501</v>
      </c>
      <c r="L479" s="32" t="s">
        <v>4</v>
      </c>
      <c r="M479" s="32"/>
      <c r="N479" s="32"/>
      <c r="O479" s="32"/>
      <c r="P479" s="32"/>
    </row>
    <row r="480" hidden="1">
      <c r="A480" s="39" t="s">
        <v>700</v>
      </c>
      <c r="B480" s="43" t="s">
        <v>26</v>
      </c>
      <c r="C480" s="83"/>
      <c r="D480" s="83"/>
      <c r="E480" s="83" t="s">
        <v>139</v>
      </c>
      <c r="F480" s="32"/>
      <c r="G480" s="32"/>
      <c r="H480" s="140"/>
      <c r="I480" s="83"/>
      <c r="J480" s="83"/>
      <c r="K480" s="83" t="s">
        <v>1621</v>
      </c>
      <c r="L480" s="32" t="s">
        <v>4</v>
      </c>
      <c r="M480" s="32"/>
      <c r="N480" s="32"/>
      <c r="O480" s="32"/>
      <c r="P480" s="32"/>
    </row>
    <row r="481" hidden="1">
      <c r="A481" s="39" t="s">
        <v>685</v>
      </c>
      <c r="B481" s="43" t="s">
        <v>16</v>
      </c>
      <c r="C481" s="83"/>
      <c r="D481" s="83"/>
      <c r="E481" s="83" t="s">
        <v>121</v>
      </c>
      <c r="F481" s="32"/>
      <c r="G481" s="32"/>
      <c r="H481" s="140"/>
      <c r="I481" s="83"/>
      <c r="J481" s="83"/>
      <c r="K481" s="83" t="s">
        <v>121</v>
      </c>
      <c r="L481" s="32" t="s">
        <v>4</v>
      </c>
      <c r="M481" s="32"/>
      <c r="N481" s="32"/>
      <c r="O481" s="32"/>
      <c r="P481" s="32"/>
    </row>
    <row r="482" hidden="1">
      <c r="A482" s="39" t="s">
        <v>676</v>
      </c>
      <c r="B482" s="32" t="s">
        <v>26</v>
      </c>
      <c r="C482" s="83"/>
      <c r="D482" s="83"/>
      <c r="E482" s="83" t="s">
        <v>85</v>
      </c>
      <c r="F482" s="32"/>
      <c r="G482" s="32"/>
      <c r="H482" s="140"/>
      <c r="I482" s="83"/>
      <c r="J482" s="83"/>
      <c r="K482" s="83" t="s">
        <v>1622</v>
      </c>
      <c r="L482" s="32" t="s">
        <v>4</v>
      </c>
      <c r="M482" s="32"/>
      <c r="N482" s="32"/>
      <c r="O482" s="32"/>
      <c r="P482" s="32"/>
    </row>
    <row r="483" hidden="1">
      <c r="A483" s="39" t="s">
        <v>715</v>
      </c>
      <c r="B483" s="67" t="s">
        <v>18</v>
      </c>
      <c r="C483" s="67"/>
      <c r="D483" s="67"/>
      <c r="E483" s="67" t="s">
        <v>271</v>
      </c>
      <c r="F483" s="32"/>
      <c r="G483" s="32"/>
      <c r="H483" s="32" t="s">
        <v>951</v>
      </c>
      <c r="I483" s="83"/>
      <c r="J483" s="83"/>
      <c r="K483" s="83" t="s">
        <v>1623</v>
      </c>
      <c r="L483" s="32" t="s">
        <v>4</v>
      </c>
      <c r="M483" s="32"/>
      <c r="N483" s="32"/>
      <c r="O483" s="32"/>
      <c r="P483" s="32"/>
    </row>
    <row r="484" hidden="1">
      <c r="A484" s="39" t="s">
        <v>733</v>
      </c>
      <c r="B484" s="67" t="s">
        <v>18</v>
      </c>
      <c r="C484" s="67"/>
      <c r="D484" s="67"/>
      <c r="E484" s="67" t="s">
        <v>271</v>
      </c>
      <c r="F484" s="32"/>
      <c r="G484" s="32"/>
      <c r="H484" s="32" t="s">
        <v>1485</v>
      </c>
      <c r="I484" s="83"/>
      <c r="J484" s="83"/>
      <c r="K484" s="83" t="s">
        <v>1624</v>
      </c>
      <c r="L484" s="32" t="s">
        <v>4</v>
      </c>
      <c r="M484" s="32"/>
      <c r="N484" s="32"/>
      <c r="O484" s="32"/>
      <c r="P484" s="32"/>
    </row>
    <row r="485" hidden="1">
      <c r="A485" s="39" t="s">
        <v>669</v>
      </c>
      <c r="B485" s="92" t="s">
        <v>26</v>
      </c>
      <c r="C485" s="83"/>
      <c r="D485" s="83"/>
      <c r="E485" s="83" t="s">
        <v>56</v>
      </c>
      <c r="F485" s="32"/>
      <c r="G485" s="32"/>
      <c r="H485" s="140"/>
      <c r="I485" s="83"/>
      <c r="J485" s="83"/>
      <c r="K485" s="83" t="s">
        <v>1625</v>
      </c>
      <c r="L485" s="32" t="s">
        <v>4</v>
      </c>
      <c r="M485" s="32"/>
      <c r="N485" s="32"/>
      <c r="O485" s="32"/>
      <c r="P485" s="32"/>
    </row>
    <row r="486" hidden="1">
      <c r="A486" s="39" t="s">
        <v>620</v>
      </c>
      <c r="B486" s="43" t="s">
        <v>24</v>
      </c>
      <c r="C486" s="83"/>
      <c r="D486" s="83"/>
      <c r="E486" s="83" t="s">
        <v>23</v>
      </c>
      <c r="F486" s="32"/>
      <c r="G486" s="32"/>
      <c r="H486" s="140"/>
      <c r="I486" s="83"/>
      <c r="J486" s="83"/>
      <c r="K486" s="83" t="s">
        <v>1449</v>
      </c>
      <c r="L486" s="32" t="s">
        <v>4</v>
      </c>
      <c r="M486" s="32"/>
      <c r="N486" s="32"/>
      <c r="O486" s="32"/>
      <c r="P486" s="32"/>
    </row>
    <row r="487" hidden="1">
      <c r="A487" s="39" t="s">
        <v>693</v>
      </c>
      <c r="B487" s="32" t="s">
        <v>16</v>
      </c>
      <c r="C487" s="83"/>
      <c r="D487" s="83"/>
      <c r="E487" s="83" t="s">
        <v>130</v>
      </c>
      <c r="F487" s="32"/>
      <c r="G487" s="32"/>
      <c r="H487" s="140"/>
      <c r="I487" s="83"/>
      <c r="J487" s="83"/>
      <c r="K487" s="83" t="s">
        <v>1626</v>
      </c>
      <c r="L487" s="32" t="s">
        <v>4</v>
      </c>
      <c r="M487" s="32"/>
      <c r="N487" s="32"/>
      <c r="O487" s="32"/>
      <c r="P487" s="32"/>
    </row>
    <row r="488" hidden="1">
      <c r="A488" s="39" t="s">
        <v>716</v>
      </c>
      <c r="B488" s="67" t="s">
        <v>18</v>
      </c>
      <c r="C488" s="67"/>
      <c r="D488" s="67"/>
      <c r="E488" s="67" t="s">
        <v>271</v>
      </c>
      <c r="F488" s="32"/>
      <c r="G488" s="32"/>
      <c r="H488" s="32" t="s">
        <v>951</v>
      </c>
      <c r="I488" s="83"/>
      <c r="J488" s="83"/>
      <c r="K488" s="83" t="s">
        <v>1627</v>
      </c>
      <c r="L488" s="32" t="s">
        <v>4</v>
      </c>
      <c r="M488" s="32"/>
      <c r="N488" s="32"/>
      <c r="O488" s="32"/>
      <c r="P488" s="32"/>
    </row>
    <row r="489" hidden="1">
      <c r="A489" s="32" t="s">
        <v>670</v>
      </c>
      <c r="B489" s="92" t="s">
        <v>26</v>
      </c>
      <c r="C489" s="83"/>
      <c r="D489" s="83"/>
      <c r="E489" s="83" t="s">
        <v>56</v>
      </c>
      <c r="F489" s="32"/>
      <c r="G489" s="32"/>
      <c r="H489" s="140"/>
      <c r="I489" s="83"/>
      <c r="J489" s="83"/>
      <c r="K489" s="83"/>
      <c r="L489" s="32" t="s">
        <v>4</v>
      </c>
      <c r="M489" s="32"/>
      <c r="N489" s="32"/>
      <c r="O489" s="32"/>
      <c r="P489" s="32"/>
    </row>
    <row r="490" hidden="1">
      <c r="A490" s="39" t="s">
        <v>674</v>
      </c>
      <c r="B490" s="32" t="s">
        <v>16</v>
      </c>
      <c r="C490" s="83"/>
      <c r="D490" s="83"/>
      <c r="E490" s="83" t="s">
        <v>76</v>
      </c>
      <c r="F490" s="32"/>
      <c r="G490" s="32"/>
      <c r="H490" s="140"/>
      <c r="I490" s="83"/>
      <c r="J490" s="83"/>
      <c r="K490" s="83" t="s">
        <v>1504</v>
      </c>
      <c r="L490" s="32" t="s">
        <v>4</v>
      </c>
      <c r="M490" s="32"/>
      <c r="N490" s="32"/>
      <c r="O490" s="32"/>
      <c r="P490" s="32"/>
    </row>
    <row r="491" hidden="1">
      <c r="A491" s="39" t="s">
        <v>742</v>
      </c>
      <c r="B491" s="67" t="s">
        <v>18</v>
      </c>
      <c r="C491" s="67"/>
      <c r="D491" s="67"/>
      <c r="E491" s="67" t="s">
        <v>271</v>
      </c>
      <c r="F491" s="32"/>
      <c r="G491" s="32"/>
      <c r="H491" s="32" t="s">
        <v>107</v>
      </c>
      <c r="I491" s="83"/>
      <c r="J491" s="83"/>
      <c r="K491" s="83" t="s">
        <v>1628</v>
      </c>
      <c r="L491" s="32" t="s">
        <v>4</v>
      </c>
      <c r="M491" s="32"/>
      <c r="N491" s="32"/>
      <c r="O491" s="32"/>
      <c r="P491" s="32"/>
    </row>
    <row r="492" hidden="1">
      <c r="A492" s="39" t="s">
        <v>634</v>
      </c>
      <c r="B492" s="67" t="s">
        <v>18</v>
      </c>
      <c r="C492" s="83"/>
      <c r="D492" s="83"/>
      <c r="E492" s="83" t="s">
        <v>35</v>
      </c>
      <c r="F492" s="32"/>
      <c r="G492" s="32"/>
      <c r="H492" s="140"/>
      <c r="I492" s="83"/>
      <c r="J492" s="83"/>
      <c r="K492" s="83" t="s">
        <v>1445</v>
      </c>
      <c r="L492" s="32" t="s">
        <v>4</v>
      </c>
      <c r="M492" s="32"/>
      <c r="N492" s="32"/>
      <c r="O492" s="32"/>
      <c r="P492" s="32"/>
    </row>
    <row r="493" hidden="1">
      <c r="A493" s="39" t="s">
        <v>671</v>
      </c>
      <c r="B493" s="92" t="s">
        <v>26</v>
      </c>
      <c r="C493" s="83"/>
      <c r="D493" s="83"/>
      <c r="E493" s="83" t="s">
        <v>56</v>
      </c>
      <c r="F493" s="32"/>
      <c r="G493" s="32"/>
      <c r="H493" s="140"/>
      <c r="I493" s="83"/>
      <c r="J493" s="83"/>
      <c r="K493" s="83" t="s">
        <v>1629</v>
      </c>
      <c r="L493" s="32" t="s">
        <v>4</v>
      </c>
      <c r="M493" s="32"/>
      <c r="N493" s="32"/>
      <c r="O493" s="32"/>
      <c r="P493" s="32"/>
    </row>
    <row r="494" hidden="1">
      <c r="A494" s="32" t="s">
        <v>626</v>
      </c>
      <c r="B494" s="32" t="s">
        <v>26</v>
      </c>
      <c r="C494" s="83"/>
      <c r="D494" s="83"/>
      <c r="E494" s="83" t="s">
        <v>25</v>
      </c>
      <c r="F494" s="32"/>
      <c r="G494" s="32"/>
      <c r="H494" s="140"/>
      <c r="I494" s="83"/>
      <c r="J494" s="83"/>
      <c r="K494" s="83" t="s">
        <v>1630</v>
      </c>
      <c r="L494" s="32" t="s">
        <v>4</v>
      </c>
      <c r="M494" s="32"/>
      <c r="N494" s="32"/>
      <c r="O494" s="32"/>
      <c r="P494" s="32"/>
    </row>
    <row r="495" hidden="1">
      <c r="A495" s="32" t="s">
        <v>627</v>
      </c>
      <c r="B495" s="32" t="s">
        <v>26</v>
      </c>
      <c r="C495" s="83"/>
      <c r="D495" s="83"/>
      <c r="E495" s="83" t="s">
        <v>25</v>
      </c>
      <c r="F495" s="32"/>
      <c r="G495" s="32"/>
      <c r="H495" s="140"/>
      <c r="I495" s="83"/>
      <c r="J495" s="83"/>
      <c r="K495" s="83" t="s">
        <v>1630</v>
      </c>
      <c r="L495" s="32" t="s">
        <v>4</v>
      </c>
      <c r="M495" s="32"/>
      <c r="N495" s="32"/>
      <c r="O495" s="32"/>
      <c r="P495" s="32"/>
    </row>
    <row r="496" hidden="1">
      <c r="A496" s="32" t="s">
        <v>628</v>
      </c>
      <c r="B496" s="32" t="s">
        <v>26</v>
      </c>
      <c r="C496" s="83"/>
      <c r="D496" s="83"/>
      <c r="E496" s="83" t="s">
        <v>25</v>
      </c>
      <c r="F496" s="32"/>
      <c r="G496" s="32"/>
      <c r="H496" s="140"/>
      <c r="I496" s="83"/>
      <c r="J496" s="83"/>
      <c r="K496" s="83" t="s">
        <v>1630</v>
      </c>
      <c r="L496" s="32" t="s">
        <v>4</v>
      </c>
      <c r="M496" s="32"/>
      <c r="N496" s="32"/>
      <c r="O496" s="32"/>
      <c r="P496" s="32"/>
    </row>
    <row r="497" hidden="1">
      <c r="A497" s="39" t="s">
        <v>635</v>
      </c>
      <c r="B497" s="67" t="s">
        <v>20</v>
      </c>
      <c r="C497" s="83"/>
      <c r="D497" s="83"/>
      <c r="E497" s="83" t="s">
        <v>38</v>
      </c>
      <c r="F497" s="32"/>
      <c r="G497" s="32"/>
      <c r="H497" s="140"/>
      <c r="I497" s="83"/>
      <c r="J497" s="83"/>
      <c r="K497" s="83" t="s">
        <v>1631</v>
      </c>
      <c r="L497" s="32" t="s">
        <v>4</v>
      </c>
      <c r="M497" s="32"/>
      <c r="N497" s="32"/>
      <c r="O497" s="32"/>
      <c r="P497" s="32"/>
    </row>
    <row r="498" hidden="1">
      <c r="A498" s="32" t="s">
        <v>629</v>
      </c>
      <c r="B498" s="32" t="s">
        <v>26</v>
      </c>
      <c r="C498" s="83"/>
      <c r="D498" s="83"/>
      <c r="E498" s="83" t="s">
        <v>25</v>
      </c>
      <c r="F498" s="32"/>
      <c r="G498" s="32"/>
      <c r="H498" s="140"/>
      <c r="I498" s="83"/>
      <c r="J498" s="83"/>
      <c r="K498" s="83"/>
      <c r="L498" s="32" t="s">
        <v>4</v>
      </c>
      <c r="M498" s="32"/>
      <c r="N498" s="32"/>
      <c r="O498" s="32"/>
      <c r="P498" s="32"/>
    </row>
    <row r="499" hidden="1">
      <c r="A499" s="39" t="s">
        <v>696</v>
      </c>
      <c r="B499" s="32" t="s">
        <v>16</v>
      </c>
      <c r="C499" s="83"/>
      <c r="D499" s="83"/>
      <c r="E499" s="83" t="s">
        <v>135</v>
      </c>
      <c r="F499" s="32"/>
      <c r="G499" s="32"/>
      <c r="H499" s="140"/>
      <c r="I499" s="83"/>
      <c r="J499" s="83"/>
      <c r="K499" s="83" t="s">
        <v>1632</v>
      </c>
      <c r="L499" s="32" t="s">
        <v>4</v>
      </c>
      <c r="M499" s="32"/>
      <c r="N499" s="32"/>
      <c r="O499" s="32"/>
      <c r="P499" s="32"/>
    </row>
    <row r="500" hidden="1">
      <c r="A500" s="39" t="s">
        <v>692</v>
      </c>
      <c r="B500" s="67" t="s">
        <v>26</v>
      </c>
      <c r="C500" s="83"/>
      <c r="D500" s="83"/>
      <c r="E500" s="83" t="s">
        <v>129</v>
      </c>
      <c r="F500" s="32"/>
      <c r="G500" s="32"/>
      <c r="H500" s="140"/>
      <c r="I500" s="83"/>
      <c r="J500" s="83"/>
      <c r="K500" s="83" t="s">
        <v>1633</v>
      </c>
      <c r="L500" s="32" t="s">
        <v>4</v>
      </c>
      <c r="M500" s="32"/>
      <c r="N500" s="32"/>
      <c r="O500" s="32"/>
      <c r="P500" s="32"/>
    </row>
    <row r="501" hidden="1">
      <c r="A501" s="32" t="s">
        <v>883</v>
      </c>
      <c r="B501" s="92" t="s">
        <v>26</v>
      </c>
      <c r="C501" s="32"/>
      <c r="D501" s="32">
        <f>COUNTIF(B:B, C501)</f>
        <v>0</v>
      </c>
      <c r="E501" s="32" t="s">
        <v>54</v>
      </c>
      <c r="F501" s="32"/>
      <c r="G501" s="32">
        <f t="shared" ref="G501:G504" si="12">COUNTIF(E:E, F501)</f>
        <v>0</v>
      </c>
      <c r="H501" s="140"/>
      <c r="I501" s="32"/>
      <c r="J501" s="32">
        <f t="shared" ref="J501:J502" si="13">COUNTIF(H:H, I501)</f>
        <v>0</v>
      </c>
      <c r="K501" s="32" t="s">
        <v>1634</v>
      </c>
      <c r="L501" s="32" t="s">
        <v>6</v>
      </c>
      <c r="M501" s="32"/>
      <c r="N501" s="32">
        <f>COUNTIF(L:L, M501)</f>
        <v>0</v>
      </c>
      <c r="O501" s="32"/>
      <c r="P501" s="32"/>
    </row>
    <row r="502" hidden="1">
      <c r="A502" s="83" t="s">
        <v>896</v>
      </c>
      <c r="B502" s="43" t="s">
        <v>26</v>
      </c>
      <c r="C502" s="83"/>
      <c r="D502" s="83"/>
      <c r="E502" s="83" t="s">
        <v>139</v>
      </c>
      <c r="F502" s="32"/>
      <c r="G502" s="32">
        <f t="shared" si="12"/>
        <v>0</v>
      </c>
      <c r="H502" s="140"/>
      <c r="I502" s="41"/>
      <c r="J502" s="32">
        <f t="shared" si="13"/>
        <v>0</v>
      </c>
      <c r="K502" s="41" t="s">
        <v>959</v>
      </c>
      <c r="L502" s="32" t="s">
        <v>6</v>
      </c>
      <c r="M502" s="32"/>
      <c r="N502" s="32"/>
      <c r="O502" s="32"/>
      <c r="P502" s="32"/>
    </row>
    <row r="503" hidden="1">
      <c r="A503" s="83" t="s">
        <v>889</v>
      </c>
      <c r="B503" s="43" t="s">
        <v>26</v>
      </c>
      <c r="C503" s="41"/>
      <c r="D503" s="41"/>
      <c r="E503" s="41" t="s">
        <v>80</v>
      </c>
      <c r="F503" s="32"/>
      <c r="G503" s="32">
        <f t="shared" si="12"/>
        <v>0</v>
      </c>
      <c r="H503" s="140"/>
      <c r="I503" s="41"/>
      <c r="J503" s="41"/>
      <c r="K503" s="41" t="s">
        <v>1462</v>
      </c>
      <c r="L503" s="32" t="s">
        <v>6</v>
      </c>
      <c r="M503" s="32"/>
      <c r="N503" s="32"/>
      <c r="O503" s="32"/>
      <c r="P503" s="32"/>
    </row>
    <row r="504" hidden="1">
      <c r="A504" s="43" t="s">
        <v>893</v>
      </c>
      <c r="B504" s="67" t="s">
        <v>16</v>
      </c>
      <c r="C504" s="32"/>
      <c r="D504" s="32"/>
      <c r="E504" s="32" t="s">
        <v>134</v>
      </c>
      <c r="F504" s="32"/>
      <c r="G504" s="32">
        <f t="shared" si="12"/>
        <v>0</v>
      </c>
      <c r="H504" s="140"/>
      <c r="I504" s="32"/>
      <c r="J504" s="32"/>
      <c r="K504" s="32" t="s">
        <v>1548</v>
      </c>
      <c r="L504" s="32" t="s">
        <v>6</v>
      </c>
      <c r="M504" s="32"/>
      <c r="N504" s="32"/>
      <c r="O504" s="32"/>
      <c r="P504" s="32"/>
    </row>
    <row r="505" hidden="1">
      <c r="A505" s="83" t="s">
        <v>885</v>
      </c>
      <c r="B505" s="43" t="s">
        <v>16</v>
      </c>
      <c r="C505" s="43"/>
      <c r="D505" s="43"/>
      <c r="E505" s="43" t="s">
        <v>70</v>
      </c>
      <c r="F505" s="32"/>
      <c r="G505" s="32"/>
      <c r="H505" s="140"/>
      <c r="I505" s="43"/>
      <c r="J505" s="43"/>
      <c r="K505" s="43" t="s">
        <v>1417</v>
      </c>
      <c r="L505" s="32" t="s">
        <v>6</v>
      </c>
      <c r="M505" s="32"/>
      <c r="N505" s="32"/>
      <c r="O505" s="32"/>
      <c r="P505" s="32"/>
    </row>
    <row r="506" hidden="1">
      <c r="A506" s="83" t="s">
        <v>895</v>
      </c>
      <c r="B506" s="43" t="s">
        <v>29</v>
      </c>
      <c r="C506" s="41"/>
      <c r="D506" s="41"/>
      <c r="E506" s="41" t="s">
        <v>136</v>
      </c>
      <c r="F506" s="32"/>
      <c r="G506" s="32"/>
      <c r="H506" s="140"/>
      <c r="I506" s="43"/>
      <c r="J506" s="43"/>
      <c r="K506" s="43" t="s">
        <v>1635</v>
      </c>
      <c r="L506" s="32" t="s">
        <v>6</v>
      </c>
      <c r="M506" s="32"/>
      <c r="N506" s="32"/>
      <c r="O506" s="32"/>
      <c r="P506" s="32"/>
    </row>
    <row r="507" hidden="1">
      <c r="A507" s="43" t="s">
        <v>900</v>
      </c>
      <c r="B507" s="67" t="s">
        <v>18</v>
      </c>
      <c r="C507" s="67"/>
      <c r="D507" s="67"/>
      <c r="E507" s="67" t="s">
        <v>271</v>
      </c>
      <c r="F507" s="32"/>
      <c r="G507" s="32"/>
      <c r="H507" s="32" t="s">
        <v>962</v>
      </c>
      <c r="I507" s="43"/>
      <c r="J507" s="43"/>
      <c r="K507" s="43" t="s">
        <v>963</v>
      </c>
      <c r="L507" s="32" t="s">
        <v>6</v>
      </c>
      <c r="M507" s="32"/>
      <c r="N507" s="32"/>
      <c r="O507" s="32"/>
      <c r="P507" s="32"/>
    </row>
    <row r="508" hidden="1">
      <c r="A508" s="43" t="s">
        <v>901</v>
      </c>
      <c r="B508" s="67" t="s">
        <v>18</v>
      </c>
      <c r="C508" s="67"/>
      <c r="D508" s="67"/>
      <c r="E508" s="67" t="s">
        <v>271</v>
      </c>
      <c r="F508" s="32"/>
      <c r="G508" s="32"/>
      <c r="H508" s="32" t="s">
        <v>950</v>
      </c>
      <c r="I508" s="43"/>
      <c r="J508" s="43"/>
      <c r="K508" s="43" t="s">
        <v>1636</v>
      </c>
      <c r="L508" s="32" t="s">
        <v>6</v>
      </c>
      <c r="M508" s="32"/>
      <c r="N508" s="32"/>
      <c r="O508" s="32"/>
      <c r="P508" s="32"/>
    </row>
    <row r="509" hidden="1">
      <c r="A509" s="32" t="s">
        <v>886</v>
      </c>
      <c r="B509" s="32" t="s">
        <v>26</v>
      </c>
      <c r="C509" s="32"/>
      <c r="D509" s="32"/>
      <c r="E509" s="32" t="s">
        <v>74</v>
      </c>
      <c r="F509" s="32"/>
      <c r="G509" s="32"/>
      <c r="H509" s="140"/>
      <c r="I509" s="32"/>
      <c r="J509" s="32"/>
      <c r="K509" s="32" t="s">
        <v>1637</v>
      </c>
      <c r="L509" s="32" t="s">
        <v>6</v>
      </c>
      <c r="M509" s="32"/>
      <c r="N509" s="32"/>
      <c r="O509" s="32"/>
      <c r="P509" s="32"/>
    </row>
    <row r="510" hidden="1">
      <c r="A510" s="41" t="s">
        <v>884</v>
      </c>
      <c r="B510" s="43" t="s">
        <v>16</v>
      </c>
      <c r="C510" s="41"/>
      <c r="D510" s="41"/>
      <c r="E510" s="41" t="s">
        <v>68</v>
      </c>
      <c r="F510" s="32"/>
      <c r="G510" s="32"/>
      <c r="H510" s="140"/>
      <c r="I510" s="83"/>
      <c r="J510" s="83"/>
      <c r="K510" s="83" t="s">
        <v>1638</v>
      </c>
      <c r="L510" s="32" t="s">
        <v>6</v>
      </c>
      <c r="M510" s="32"/>
      <c r="N510" s="32"/>
      <c r="O510" s="32"/>
      <c r="P510" s="32"/>
    </row>
    <row r="511" hidden="1">
      <c r="A511" s="32" t="s">
        <v>894</v>
      </c>
      <c r="B511" s="67" t="s">
        <v>16</v>
      </c>
      <c r="C511" s="43"/>
      <c r="D511" s="43"/>
      <c r="E511" s="43" t="s">
        <v>134</v>
      </c>
      <c r="F511" s="32"/>
      <c r="G511" s="32"/>
      <c r="H511" s="140"/>
      <c r="I511" s="43"/>
      <c r="J511" s="43"/>
      <c r="K511" s="43" t="s">
        <v>1525</v>
      </c>
      <c r="L511" s="32" t="s">
        <v>6</v>
      </c>
      <c r="M511" s="32"/>
      <c r="N511" s="32"/>
      <c r="O511" s="32"/>
      <c r="P511" s="32"/>
    </row>
    <row r="512" hidden="1">
      <c r="A512" s="32" t="s">
        <v>882</v>
      </c>
      <c r="B512" s="43" t="s">
        <v>20</v>
      </c>
      <c r="C512" s="43"/>
      <c r="D512" s="43"/>
      <c r="E512" s="43" t="s">
        <v>30</v>
      </c>
      <c r="F512" s="32"/>
      <c r="G512" s="32"/>
      <c r="H512" s="140"/>
      <c r="I512" s="32"/>
      <c r="J512" s="32"/>
      <c r="K512" s="32" t="s">
        <v>1639</v>
      </c>
      <c r="L512" s="32" t="s">
        <v>6</v>
      </c>
      <c r="M512" s="32"/>
      <c r="N512" s="32"/>
      <c r="O512" s="32"/>
      <c r="P512" s="32"/>
    </row>
    <row r="513" hidden="1">
      <c r="A513" s="32" t="s">
        <v>891</v>
      </c>
      <c r="B513" s="43" t="s">
        <v>26</v>
      </c>
      <c r="C513" s="32"/>
      <c r="D513" s="32"/>
      <c r="E513" s="32" t="s">
        <v>119</v>
      </c>
      <c r="F513" s="32"/>
      <c r="G513" s="32"/>
      <c r="H513" s="140"/>
      <c r="I513" s="32"/>
      <c r="J513" s="32"/>
      <c r="K513" s="32" t="s">
        <v>1640</v>
      </c>
      <c r="L513" s="32" t="s">
        <v>6</v>
      </c>
      <c r="M513" s="32"/>
      <c r="N513" s="32"/>
      <c r="O513" s="32"/>
      <c r="P513" s="32"/>
    </row>
    <row r="514" hidden="1">
      <c r="A514" s="83" t="s">
        <v>890</v>
      </c>
      <c r="B514" s="43" t="s">
        <v>18</v>
      </c>
      <c r="C514" s="41"/>
      <c r="D514" s="41"/>
      <c r="E514" s="41" t="s">
        <v>88</v>
      </c>
      <c r="F514" s="32"/>
      <c r="G514" s="32"/>
      <c r="H514" s="140"/>
      <c r="I514" s="67"/>
      <c r="J514" s="67"/>
      <c r="K514" s="67" t="s">
        <v>1641</v>
      </c>
      <c r="L514" s="32" t="s">
        <v>6</v>
      </c>
      <c r="M514" s="32"/>
      <c r="N514" s="32"/>
      <c r="O514" s="32"/>
      <c r="P514" s="32"/>
    </row>
    <row r="515" hidden="1">
      <c r="A515" s="32" t="s">
        <v>887</v>
      </c>
      <c r="B515" s="32" t="s">
        <v>26</v>
      </c>
      <c r="C515" s="32"/>
      <c r="D515" s="32"/>
      <c r="E515" s="32" t="s">
        <v>74</v>
      </c>
      <c r="F515" s="32"/>
      <c r="G515" s="32"/>
      <c r="H515" s="140"/>
      <c r="I515" s="43"/>
      <c r="J515" s="43"/>
      <c r="K515" s="43" t="s">
        <v>1637</v>
      </c>
      <c r="L515" s="32" t="s">
        <v>6</v>
      </c>
      <c r="M515" s="32"/>
      <c r="N515" s="32"/>
      <c r="O515" s="32"/>
      <c r="P515" s="32"/>
    </row>
    <row r="516" hidden="1">
      <c r="A516" s="83" t="s">
        <v>455</v>
      </c>
      <c r="B516" s="67" t="s">
        <v>18</v>
      </c>
      <c r="C516" s="67"/>
      <c r="D516" s="67"/>
      <c r="E516" s="67" t="s">
        <v>271</v>
      </c>
      <c r="F516" s="32"/>
      <c r="G516" s="32"/>
      <c r="H516" s="32" t="s">
        <v>950</v>
      </c>
      <c r="I516" s="32"/>
      <c r="J516" s="32"/>
      <c r="K516" s="32" t="s">
        <v>968</v>
      </c>
      <c r="L516" s="32" t="s">
        <v>6</v>
      </c>
      <c r="M516" s="32"/>
      <c r="N516" s="32"/>
      <c r="O516" s="32"/>
      <c r="P516" s="32"/>
    </row>
    <row r="517" hidden="1">
      <c r="A517" s="32" t="s">
        <v>892</v>
      </c>
      <c r="B517" s="67" t="s">
        <v>26</v>
      </c>
      <c r="C517" s="32"/>
      <c r="D517" s="32"/>
      <c r="E517" s="32" t="s">
        <v>129</v>
      </c>
      <c r="F517" s="32"/>
      <c r="G517" s="32"/>
      <c r="H517" s="140"/>
      <c r="I517" s="32"/>
      <c r="J517" s="32"/>
      <c r="K517" s="32" t="s">
        <v>1441</v>
      </c>
      <c r="L517" s="32" t="s">
        <v>6</v>
      </c>
      <c r="M517" s="32"/>
      <c r="N517" s="32"/>
      <c r="O517" s="32"/>
      <c r="P517" s="32"/>
    </row>
    <row r="518" hidden="1">
      <c r="A518" s="32" t="s">
        <v>897</v>
      </c>
      <c r="B518" s="67" t="s">
        <v>18</v>
      </c>
      <c r="C518" s="67"/>
      <c r="D518" s="67"/>
      <c r="E518" s="67" t="s">
        <v>271</v>
      </c>
      <c r="F518" s="111"/>
      <c r="G518" s="111"/>
      <c r="H518" s="111" t="s">
        <v>937</v>
      </c>
      <c r="I518" s="32"/>
      <c r="J518" s="32"/>
      <c r="K518" s="32" t="s">
        <v>941</v>
      </c>
      <c r="L518" s="32" t="s">
        <v>6</v>
      </c>
      <c r="M518" s="32"/>
      <c r="N518" s="32"/>
      <c r="O518" s="32"/>
      <c r="P518" s="32"/>
    </row>
    <row r="519" hidden="1">
      <c r="A519" s="43" t="s">
        <v>902</v>
      </c>
      <c r="B519" s="67" t="s">
        <v>18</v>
      </c>
      <c r="C519" s="67"/>
      <c r="D519" s="67"/>
      <c r="E519" s="67" t="s">
        <v>271</v>
      </c>
      <c r="F519" s="43"/>
      <c r="G519" s="43"/>
      <c r="H519" s="43" t="s">
        <v>931</v>
      </c>
      <c r="I519" s="41"/>
      <c r="J519" s="41"/>
      <c r="K519" s="41" t="s">
        <v>1642</v>
      </c>
      <c r="L519" s="32" t="s">
        <v>6</v>
      </c>
      <c r="M519" s="32"/>
      <c r="N519" s="32"/>
      <c r="O519" s="32"/>
      <c r="P519" s="32"/>
    </row>
    <row r="520" hidden="1">
      <c r="A520" s="43" t="s">
        <v>899</v>
      </c>
      <c r="B520" s="67" t="s">
        <v>18</v>
      </c>
      <c r="C520" s="67"/>
      <c r="D520" s="67"/>
      <c r="E520" s="67" t="s">
        <v>271</v>
      </c>
      <c r="F520" s="32"/>
      <c r="G520" s="32"/>
      <c r="H520" s="32" t="s">
        <v>100</v>
      </c>
      <c r="I520" s="43"/>
      <c r="J520" s="43"/>
      <c r="K520" s="43" t="s">
        <v>100</v>
      </c>
      <c r="L520" s="32" t="s">
        <v>6</v>
      </c>
      <c r="M520" s="32"/>
      <c r="N520" s="32"/>
      <c r="O520" s="32"/>
      <c r="P520" s="32"/>
    </row>
    <row r="521" hidden="1">
      <c r="A521" s="43" t="s">
        <v>903</v>
      </c>
      <c r="B521" s="67" t="s">
        <v>18</v>
      </c>
      <c r="C521" s="67"/>
      <c r="D521" s="67"/>
      <c r="E521" s="67" t="s">
        <v>271</v>
      </c>
      <c r="F521" s="43"/>
      <c r="G521" s="43"/>
      <c r="H521" s="43" t="s">
        <v>931</v>
      </c>
      <c r="I521" s="83"/>
      <c r="J521" s="83"/>
      <c r="K521" s="83" t="s">
        <v>1642</v>
      </c>
      <c r="L521" s="32" t="s">
        <v>6</v>
      </c>
      <c r="M521" s="32"/>
      <c r="N521" s="32"/>
      <c r="O521" s="32"/>
      <c r="P521" s="32"/>
    </row>
    <row r="522" hidden="1">
      <c r="A522" s="83" t="s">
        <v>898</v>
      </c>
      <c r="B522" s="67" t="s">
        <v>18</v>
      </c>
      <c r="C522" s="67"/>
      <c r="D522" s="67"/>
      <c r="E522" s="67" t="s">
        <v>271</v>
      </c>
      <c r="F522" s="32"/>
      <c r="G522" s="32"/>
      <c r="H522" s="32" t="s">
        <v>957</v>
      </c>
      <c r="I522" s="43"/>
      <c r="J522" s="43"/>
      <c r="K522" s="43" t="s">
        <v>969</v>
      </c>
      <c r="L522" s="32" t="s">
        <v>6</v>
      </c>
      <c r="M522" s="32"/>
      <c r="N522" s="32"/>
      <c r="O522" s="32"/>
      <c r="P522" s="32"/>
    </row>
    <row r="523" hidden="1">
      <c r="A523" s="83" t="s">
        <v>888</v>
      </c>
      <c r="B523" s="32" t="s">
        <v>16</v>
      </c>
      <c r="C523" s="41"/>
      <c r="D523" s="41"/>
      <c r="E523" s="41" t="s">
        <v>76</v>
      </c>
      <c r="F523" s="32"/>
      <c r="G523" s="32"/>
      <c r="H523" s="140"/>
      <c r="I523" s="41"/>
      <c r="J523" s="41"/>
      <c r="K523" s="41" t="s">
        <v>1504</v>
      </c>
      <c r="L523" s="32" t="s">
        <v>6</v>
      </c>
      <c r="M523" s="32"/>
      <c r="N523" s="32"/>
      <c r="O523" s="32"/>
      <c r="P523" s="32"/>
    </row>
    <row r="524" hidden="1">
      <c r="A524" s="227"/>
      <c r="C524" s="228"/>
      <c r="D524" s="228"/>
      <c r="E524" s="228"/>
      <c r="L524" s="227"/>
      <c r="M524" s="227"/>
      <c r="N524" s="227"/>
      <c r="O524" s="227"/>
      <c r="P524" s="227"/>
    </row>
    <row r="525" hidden="1">
      <c r="A525" s="227"/>
      <c r="C525" s="228"/>
      <c r="D525" s="228"/>
      <c r="E525" s="228"/>
      <c r="L525" s="227"/>
      <c r="M525" s="227"/>
      <c r="N525" s="227"/>
      <c r="O525" s="227"/>
      <c r="P525" s="227"/>
    </row>
    <row r="526" hidden="1">
      <c r="A526" s="227"/>
      <c r="C526" s="228"/>
      <c r="D526" s="228"/>
      <c r="E526" s="228"/>
      <c r="L526" s="227"/>
      <c r="M526" s="227"/>
      <c r="N526" s="227"/>
      <c r="O526" s="227"/>
      <c r="P526" s="227"/>
    </row>
    <row r="527" hidden="1">
      <c r="A527" s="227"/>
      <c r="C527" s="228"/>
      <c r="D527" s="228"/>
      <c r="E527" s="228"/>
      <c r="L527" s="227"/>
      <c r="M527" s="227"/>
      <c r="N527" s="227"/>
      <c r="O527" s="227"/>
      <c r="P527" s="227"/>
    </row>
    <row r="528" hidden="1">
      <c r="A528" s="227"/>
      <c r="C528" s="228"/>
      <c r="D528" s="228"/>
      <c r="E528" s="228"/>
      <c r="L528" s="227"/>
      <c r="M528" s="227"/>
      <c r="N528" s="227"/>
      <c r="O528" s="227"/>
      <c r="P528" s="227"/>
    </row>
    <row r="529" hidden="1">
      <c r="A529" s="227"/>
      <c r="C529" s="228"/>
      <c r="D529" s="228"/>
      <c r="E529" s="228"/>
      <c r="L529" s="227"/>
      <c r="M529" s="227"/>
      <c r="N529" s="227"/>
      <c r="O529" s="227"/>
      <c r="P529" s="227"/>
    </row>
    <row r="530" hidden="1">
      <c r="A530" s="227"/>
      <c r="C530" s="228"/>
      <c r="D530" s="228"/>
      <c r="E530" s="228"/>
      <c r="L530" s="227"/>
      <c r="M530" s="227"/>
      <c r="N530" s="227"/>
      <c r="O530" s="227"/>
      <c r="P530" s="227"/>
    </row>
    <row r="531" hidden="1">
      <c r="A531" s="227"/>
      <c r="C531" s="228"/>
      <c r="D531" s="228"/>
      <c r="E531" s="228"/>
      <c r="L531" s="227"/>
      <c r="M531" s="227"/>
      <c r="N531" s="227"/>
      <c r="O531" s="227"/>
      <c r="P531" s="227"/>
    </row>
    <row r="532" hidden="1">
      <c r="A532" s="227"/>
      <c r="C532" s="228"/>
      <c r="D532" s="228"/>
      <c r="E532" s="228"/>
      <c r="L532" s="227"/>
      <c r="M532" s="227"/>
      <c r="N532" s="227"/>
      <c r="O532" s="227"/>
      <c r="P532" s="227"/>
    </row>
    <row r="533" hidden="1">
      <c r="A533" s="227"/>
      <c r="C533" s="228"/>
      <c r="D533" s="228"/>
      <c r="E533" s="228"/>
      <c r="L533" s="227"/>
      <c r="M533" s="227"/>
      <c r="N533" s="227"/>
      <c r="O533" s="227"/>
      <c r="P533" s="227"/>
    </row>
    <row r="534" hidden="1">
      <c r="A534" s="227"/>
      <c r="C534" s="228"/>
      <c r="D534" s="228"/>
      <c r="E534" s="228"/>
      <c r="L534" s="227"/>
      <c r="M534" s="227"/>
      <c r="N534" s="227"/>
      <c r="O534" s="227"/>
      <c r="P534" s="227"/>
    </row>
    <row r="535" hidden="1">
      <c r="A535" s="227"/>
      <c r="C535" s="228"/>
      <c r="D535" s="228"/>
      <c r="E535" s="228"/>
      <c r="L535" s="227"/>
      <c r="M535" s="227"/>
      <c r="N535" s="227"/>
      <c r="O535" s="227"/>
      <c r="P535" s="227"/>
    </row>
    <row r="536" hidden="1">
      <c r="A536" s="227"/>
      <c r="C536" s="228"/>
      <c r="D536" s="228"/>
      <c r="E536" s="228"/>
      <c r="L536" s="227"/>
      <c r="M536" s="227"/>
      <c r="N536" s="227"/>
      <c r="O536" s="227"/>
      <c r="P536" s="227"/>
    </row>
    <row r="537" hidden="1">
      <c r="A537" s="227"/>
      <c r="C537" s="228"/>
      <c r="D537" s="228"/>
      <c r="E537" s="228"/>
      <c r="L537" s="227"/>
      <c r="M537" s="227"/>
      <c r="N537" s="227"/>
      <c r="O537" s="227"/>
      <c r="P537" s="227"/>
    </row>
    <row r="538" hidden="1">
      <c r="A538" s="227"/>
      <c r="C538" s="228"/>
      <c r="D538" s="228"/>
      <c r="E538" s="228"/>
      <c r="L538" s="227"/>
      <c r="M538" s="227"/>
      <c r="N538" s="227"/>
      <c r="O538" s="227"/>
      <c r="P538" s="227"/>
    </row>
    <row r="539" hidden="1">
      <c r="A539" s="227"/>
      <c r="C539" s="228"/>
      <c r="D539" s="228"/>
      <c r="E539" s="228"/>
      <c r="L539" s="227"/>
      <c r="M539" s="227"/>
      <c r="N539" s="227"/>
      <c r="O539" s="227"/>
      <c r="P539" s="227"/>
    </row>
    <row r="540" hidden="1">
      <c r="A540" s="227"/>
      <c r="C540" s="228"/>
      <c r="D540" s="228"/>
      <c r="E540" s="228"/>
      <c r="L540" s="227"/>
      <c r="M540" s="227"/>
      <c r="N540" s="227"/>
      <c r="O540" s="227"/>
      <c r="P540" s="227"/>
    </row>
    <row r="541" hidden="1">
      <c r="A541" s="227"/>
      <c r="C541" s="228"/>
      <c r="D541" s="228"/>
      <c r="E541" s="228"/>
      <c r="L541" s="227"/>
      <c r="M541" s="227"/>
      <c r="N541" s="227"/>
      <c r="O541" s="227"/>
      <c r="P541" s="227"/>
    </row>
    <row r="542" hidden="1">
      <c r="A542" s="227"/>
      <c r="C542" s="228"/>
      <c r="D542" s="228"/>
      <c r="E542" s="228"/>
      <c r="L542" s="227"/>
      <c r="M542" s="227"/>
      <c r="N542" s="227"/>
      <c r="O542" s="227"/>
      <c r="P542" s="227"/>
    </row>
    <row r="543" hidden="1">
      <c r="A543" s="227"/>
      <c r="C543" s="228"/>
      <c r="D543" s="228"/>
      <c r="E543" s="228"/>
      <c r="L543" s="227"/>
      <c r="M543" s="227"/>
      <c r="N543" s="227"/>
      <c r="O543" s="227"/>
      <c r="P543" s="227"/>
    </row>
    <row r="544" hidden="1">
      <c r="A544" s="227"/>
      <c r="C544" s="228"/>
      <c r="D544" s="228"/>
      <c r="E544" s="228"/>
      <c r="L544" s="227"/>
      <c r="M544" s="227"/>
      <c r="N544" s="227"/>
      <c r="O544" s="227"/>
      <c r="P544" s="227"/>
    </row>
    <row r="545" hidden="1">
      <c r="A545" s="227"/>
      <c r="C545" s="228"/>
      <c r="D545" s="228"/>
      <c r="E545" s="228"/>
      <c r="L545" s="227"/>
      <c r="M545" s="227"/>
      <c r="N545" s="227"/>
      <c r="O545" s="227"/>
      <c r="P545" s="227"/>
    </row>
    <row r="546" hidden="1">
      <c r="A546" s="227"/>
      <c r="C546" s="228"/>
      <c r="D546" s="228"/>
      <c r="E546" s="228"/>
      <c r="L546" s="227"/>
      <c r="M546" s="227"/>
      <c r="N546" s="227"/>
      <c r="O546" s="227"/>
      <c r="P546" s="227"/>
    </row>
    <row r="547" hidden="1">
      <c r="A547" s="227"/>
      <c r="C547" s="228"/>
      <c r="D547" s="228"/>
      <c r="E547" s="228"/>
      <c r="L547" s="227"/>
      <c r="M547" s="227"/>
      <c r="N547" s="227"/>
      <c r="O547" s="227"/>
      <c r="P547" s="227"/>
    </row>
    <row r="548" hidden="1">
      <c r="A548" s="227"/>
      <c r="C548" s="228"/>
      <c r="D548" s="228"/>
      <c r="E548" s="228"/>
      <c r="L548" s="227"/>
      <c r="M548" s="227"/>
      <c r="N548" s="227"/>
      <c r="O548" s="227"/>
      <c r="P548" s="227"/>
    </row>
    <row r="549" hidden="1">
      <c r="A549" s="227"/>
      <c r="C549" s="228"/>
      <c r="D549" s="228"/>
      <c r="E549" s="228"/>
      <c r="L549" s="227"/>
      <c r="M549" s="227"/>
      <c r="N549" s="227"/>
      <c r="O549" s="227"/>
      <c r="P549" s="227"/>
    </row>
    <row r="550" hidden="1">
      <c r="A550" s="227"/>
      <c r="C550" s="228"/>
      <c r="D550" s="228"/>
      <c r="E550" s="228"/>
      <c r="L550" s="227"/>
      <c r="M550" s="227"/>
      <c r="N550" s="227"/>
      <c r="O550" s="227"/>
      <c r="P550" s="227"/>
    </row>
    <row r="551" hidden="1">
      <c r="A551" s="227"/>
      <c r="C551" s="228"/>
      <c r="D551" s="228"/>
      <c r="E551" s="228"/>
      <c r="L551" s="227"/>
      <c r="M551" s="227"/>
      <c r="N551" s="227"/>
      <c r="O551" s="227"/>
      <c r="P551" s="227"/>
    </row>
    <row r="552" hidden="1">
      <c r="A552" s="227"/>
      <c r="C552" s="228"/>
      <c r="D552" s="228"/>
      <c r="E552" s="228"/>
      <c r="L552" s="227"/>
      <c r="M552" s="227"/>
      <c r="N552" s="227"/>
      <c r="O552" s="227"/>
      <c r="P552" s="227"/>
    </row>
    <row r="553" hidden="1">
      <c r="A553" s="227"/>
      <c r="C553" s="228"/>
      <c r="D553" s="228"/>
      <c r="E553" s="228"/>
      <c r="L553" s="227"/>
      <c r="M553" s="227"/>
      <c r="N553" s="227"/>
      <c r="O553" s="227"/>
      <c r="P553" s="227"/>
    </row>
    <row r="554" hidden="1">
      <c r="A554" s="227"/>
      <c r="C554" s="228"/>
      <c r="D554" s="228"/>
      <c r="E554" s="228"/>
      <c r="L554" s="227"/>
      <c r="M554" s="227"/>
      <c r="N554" s="227"/>
      <c r="O554" s="227"/>
      <c r="P554" s="227"/>
    </row>
    <row r="555" hidden="1">
      <c r="A555" s="227"/>
      <c r="C555" s="228"/>
      <c r="D555" s="228"/>
      <c r="E555" s="228"/>
      <c r="L555" s="227"/>
      <c r="M555" s="227"/>
      <c r="N555" s="227"/>
      <c r="O555" s="227"/>
      <c r="P555" s="227"/>
    </row>
    <row r="556" hidden="1">
      <c r="A556" s="227"/>
      <c r="C556" s="228"/>
      <c r="D556" s="228"/>
      <c r="E556" s="228"/>
      <c r="L556" s="227"/>
      <c r="M556" s="227"/>
      <c r="N556" s="227"/>
      <c r="O556" s="227"/>
      <c r="P556" s="227"/>
    </row>
    <row r="557" hidden="1">
      <c r="A557" s="227"/>
      <c r="C557" s="228"/>
      <c r="D557" s="228"/>
      <c r="E557" s="228"/>
      <c r="L557" s="227"/>
      <c r="M557" s="227"/>
      <c r="N557" s="227"/>
      <c r="O557" s="227"/>
      <c r="P557" s="227"/>
    </row>
    <row r="558" hidden="1">
      <c r="A558" s="227"/>
      <c r="C558" s="228"/>
      <c r="D558" s="228"/>
      <c r="E558" s="228"/>
      <c r="L558" s="227"/>
      <c r="M558" s="227"/>
      <c r="N558" s="227"/>
      <c r="O558" s="227"/>
      <c r="P558" s="227"/>
    </row>
    <row r="559" hidden="1">
      <c r="A559" s="227"/>
      <c r="C559" s="228"/>
      <c r="D559" s="228"/>
      <c r="E559" s="228"/>
      <c r="L559" s="227"/>
      <c r="M559" s="227"/>
      <c r="N559" s="227"/>
      <c r="O559" s="227"/>
      <c r="P559" s="227"/>
    </row>
    <row r="560" hidden="1">
      <c r="A560" s="227"/>
      <c r="C560" s="228"/>
      <c r="D560" s="228"/>
      <c r="E560" s="228"/>
      <c r="L560" s="227"/>
      <c r="M560" s="227"/>
      <c r="N560" s="227"/>
      <c r="O560" s="227"/>
      <c r="P560" s="227"/>
    </row>
    <row r="561" hidden="1">
      <c r="A561" s="227"/>
      <c r="C561" s="228"/>
      <c r="D561" s="228"/>
      <c r="E561" s="228"/>
      <c r="L561" s="227"/>
      <c r="M561" s="227"/>
      <c r="N561" s="227"/>
      <c r="O561" s="227"/>
      <c r="P561" s="227"/>
    </row>
    <row r="562" hidden="1">
      <c r="A562" s="227"/>
      <c r="C562" s="228"/>
      <c r="D562" s="228"/>
      <c r="E562" s="228"/>
      <c r="L562" s="227"/>
      <c r="M562" s="227"/>
      <c r="N562" s="227"/>
      <c r="O562" s="227"/>
      <c r="P562" s="227"/>
    </row>
    <row r="563" hidden="1">
      <c r="A563" s="227"/>
      <c r="C563" s="228"/>
      <c r="D563" s="228"/>
      <c r="E563" s="228"/>
      <c r="L563" s="227"/>
      <c r="M563" s="227"/>
      <c r="N563" s="227"/>
      <c r="O563" s="227"/>
      <c r="P563" s="227"/>
    </row>
    <row r="564" hidden="1">
      <c r="A564" s="227"/>
      <c r="C564" s="228"/>
      <c r="D564" s="228"/>
      <c r="E564" s="228"/>
      <c r="L564" s="227"/>
      <c r="M564" s="227"/>
      <c r="N564" s="227"/>
      <c r="O564" s="227"/>
      <c r="P564" s="227"/>
    </row>
    <row r="565" hidden="1">
      <c r="A565" s="227"/>
      <c r="C565" s="228"/>
      <c r="D565" s="228"/>
      <c r="E565" s="228"/>
      <c r="L565" s="227"/>
      <c r="M565" s="227"/>
      <c r="N565" s="227"/>
      <c r="O565" s="227"/>
      <c r="P565" s="227"/>
    </row>
    <row r="566" hidden="1">
      <c r="A566" s="227"/>
      <c r="C566" s="228"/>
      <c r="D566" s="228"/>
      <c r="E566" s="228"/>
      <c r="L566" s="227"/>
      <c r="M566" s="227"/>
      <c r="N566" s="227"/>
      <c r="O566" s="227"/>
      <c r="P566" s="227"/>
    </row>
    <row r="567" hidden="1">
      <c r="A567" s="227"/>
      <c r="C567" s="228"/>
      <c r="D567" s="228"/>
      <c r="E567" s="228"/>
      <c r="L567" s="227"/>
      <c r="M567" s="227"/>
      <c r="N567" s="227"/>
      <c r="O567" s="227"/>
      <c r="P567" s="227"/>
    </row>
    <row r="568" hidden="1">
      <c r="A568" s="227"/>
      <c r="C568" s="228"/>
      <c r="D568" s="228"/>
      <c r="E568" s="228"/>
      <c r="L568" s="227"/>
      <c r="M568" s="227"/>
      <c r="N568" s="227"/>
      <c r="O568" s="227"/>
      <c r="P568" s="227"/>
    </row>
    <row r="569" hidden="1">
      <c r="A569" s="227"/>
      <c r="C569" s="228"/>
      <c r="D569" s="228"/>
      <c r="E569" s="228"/>
      <c r="L569" s="227"/>
      <c r="M569" s="227"/>
      <c r="N569" s="227"/>
      <c r="O569" s="227"/>
      <c r="P569" s="227"/>
    </row>
    <row r="570" hidden="1">
      <c r="A570" s="227"/>
      <c r="C570" s="228"/>
      <c r="D570" s="228"/>
      <c r="E570" s="228"/>
      <c r="L570" s="227"/>
      <c r="M570" s="227"/>
      <c r="N570" s="227"/>
      <c r="O570" s="227"/>
      <c r="P570" s="227"/>
    </row>
    <row r="571" hidden="1">
      <c r="A571" s="227"/>
      <c r="C571" s="228"/>
      <c r="D571" s="228"/>
      <c r="E571" s="228"/>
      <c r="L571" s="227"/>
      <c r="M571" s="227"/>
      <c r="N571" s="227"/>
      <c r="O571" s="227"/>
      <c r="P571" s="227"/>
    </row>
    <row r="572" hidden="1">
      <c r="A572" s="227"/>
      <c r="C572" s="228"/>
      <c r="D572" s="228"/>
      <c r="E572" s="228"/>
      <c r="L572" s="227"/>
      <c r="M572" s="227"/>
      <c r="N572" s="227"/>
      <c r="O572" s="227"/>
      <c r="P572" s="227"/>
    </row>
    <row r="573" hidden="1">
      <c r="A573" s="227"/>
      <c r="C573" s="228"/>
      <c r="D573" s="228"/>
      <c r="E573" s="228"/>
      <c r="L573" s="227"/>
      <c r="M573" s="227"/>
      <c r="N573" s="227"/>
      <c r="O573" s="227"/>
      <c r="P573" s="227"/>
    </row>
    <row r="574" hidden="1">
      <c r="A574" s="227"/>
      <c r="C574" s="228"/>
      <c r="D574" s="228"/>
      <c r="E574" s="228"/>
      <c r="L574" s="227"/>
      <c r="M574" s="227"/>
      <c r="N574" s="227"/>
      <c r="O574" s="227"/>
      <c r="P574" s="227"/>
    </row>
    <row r="575" hidden="1">
      <c r="A575" s="227"/>
      <c r="C575" s="228"/>
      <c r="D575" s="228"/>
      <c r="E575" s="228"/>
      <c r="L575" s="227"/>
      <c r="M575" s="227"/>
      <c r="N575" s="227"/>
      <c r="O575" s="227"/>
      <c r="P575" s="227"/>
    </row>
    <row r="576" hidden="1">
      <c r="A576" s="227"/>
      <c r="C576" s="228"/>
      <c r="D576" s="228"/>
      <c r="E576" s="228"/>
      <c r="L576" s="227"/>
      <c r="M576" s="227"/>
      <c r="N576" s="227"/>
      <c r="O576" s="227"/>
      <c r="P576" s="227"/>
    </row>
    <row r="577" hidden="1">
      <c r="A577" s="227"/>
      <c r="C577" s="228"/>
      <c r="D577" s="228"/>
      <c r="E577" s="228"/>
      <c r="L577" s="227"/>
      <c r="M577" s="227"/>
      <c r="N577" s="227"/>
      <c r="O577" s="227"/>
      <c r="P577" s="227"/>
    </row>
    <row r="578" hidden="1">
      <c r="A578" s="227"/>
      <c r="C578" s="228"/>
      <c r="D578" s="228"/>
      <c r="E578" s="228"/>
      <c r="L578" s="227"/>
      <c r="M578" s="227"/>
      <c r="N578" s="227"/>
      <c r="O578" s="227"/>
      <c r="P578" s="227"/>
    </row>
    <row r="579" hidden="1">
      <c r="A579" s="227"/>
      <c r="C579" s="228"/>
      <c r="D579" s="228"/>
      <c r="E579" s="228"/>
      <c r="L579" s="227"/>
      <c r="M579" s="227"/>
      <c r="N579" s="227"/>
      <c r="O579" s="227"/>
      <c r="P579" s="227"/>
    </row>
    <row r="580" hidden="1">
      <c r="A580" s="227"/>
      <c r="C580" s="228"/>
      <c r="D580" s="228"/>
      <c r="E580" s="228"/>
      <c r="L580" s="227"/>
      <c r="M580" s="227"/>
      <c r="N580" s="227"/>
      <c r="O580" s="227"/>
      <c r="P580" s="227"/>
    </row>
    <row r="581" hidden="1">
      <c r="A581" s="227"/>
      <c r="C581" s="228"/>
      <c r="D581" s="228"/>
      <c r="E581" s="228"/>
      <c r="L581" s="227"/>
      <c r="M581" s="227"/>
      <c r="N581" s="227"/>
      <c r="O581" s="227"/>
      <c r="P581" s="227"/>
    </row>
    <row r="582" hidden="1">
      <c r="A582" s="227"/>
      <c r="C582" s="228"/>
      <c r="D582" s="228"/>
      <c r="E582" s="228"/>
      <c r="L582" s="227"/>
      <c r="M582" s="227"/>
      <c r="N582" s="227"/>
      <c r="O582" s="227"/>
      <c r="P582" s="227"/>
    </row>
    <row r="583" hidden="1">
      <c r="A583" s="227"/>
      <c r="C583" s="228"/>
      <c r="D583" s="228"/>
      <c r="E583" s="228"/>
      <c r="L583" s="227"/>
      <c r="M583" s="227"/>
      <c r="N583" s="227"/>
      <c r="O583" s="227"/>
      <c r="P583" s="227"/>
    </row>
    <row r="584" hidden="1">
      <c r="A584" s="227"/>
      <c r="C584" s="228"/>
      <c r="D584" s="228"/>
      <c r="E584" s="228"/>
      <c r="L584" s="227"/>
      <c r="M584" s="227"/>
      <c r="N584" s="227"/>
      <c r="O584" s="227"/>
      <c r="P584" s="227"/>
    </row>
    <row r="585" hidden="1">
      <c r="A585" s="227"/>
      <c r="C585" s="228"/>
      <c r="D585" s="228"/>
      <c r="E585" s="228"/>
      <c r="L585" s="227"/>
      <c r="M585" s="227"/>
      <c r="N585" s="227"/>
      <c r="O585" s="227"/>
      <c r="P585" s="227"/>
    </row>
    <row r="586" hidden="1">
      <c r="A586" s="227"/>
      <c r="C586" s="228"/>
      <c r="D586" s="228"/>
      <c r="E586" s="228"/>
      <c r="L586" s="227"/>
      <c r="M586" s="227"/>
      <c r="N586" s="227"/>
      <c r="O586" s="227"/>
      <c r="P586" s="227"/>
    </row>
    <row r="587" hidden="1">
      <c r="A587" s="227"/>
      <c r="C587" s="228"/>
      <c r="D587" s="228"/>
      <c r="E587" s="228"/>
      <c r="L587" s="227"/>
      <c r="M587" s="227"/>
      <c r="N587" s="227"/>
      <c r="O587" s="227"/>
      <c r="P587" s="227"/>
    </row>
    <row r="588" hidden="1">
      <c r="A588" s="227"/>
      <c r="C588" s="228"/>
      <c r="D588" s="228"/>
      <c r="E588" s="228"/>
      <c r="L588" s="227"/>
      <c r="M588" s="227"/>
      <c r="N588" s="227"/>
      <c r="O588" s="227"/>
      <c r="P588" s="227"/>
    </row>
    <row r="589" hidden="1">
      <c r="A589" s="227"/>
      <c r="C589" s="228"/>
      <c r="D589" s="228"/>
      <c r="E589" s="228"/>
      <c r="L589" s="227"/>
      <c r="M589" s="227"/>
      <c r="N589" s="227"/>
      <c r="O589" s="227"/>
      <c r="P589" s="227"/>
    </row>
    <row r="590" hidden="1">
      <c r="A590" s="227"/>
      <c r="C590" s="228"/>
      <c r="D590" s="228"/>
      <c r="E590" s="228"/>
      <c r="L590" s="227"/>
      <c r="M590" s="227"/>
      <c r="N590" s="227"/>
      <c r="O590" s="227"/>
      <c r="P590" s="227"/>
    </row>
    <row r="591" hidden="1">
      <c r="A591" s="227"/>
      <c r="C591" s="228"/>
      <c r="D591" s="228"/>
      <c r="E591" s="228"/>
      <c r="L591" s="227"/>
      <c r="M591" s="227"/>
      <c r="N591" s="227"/>
      <c r="O591" s="227"/>
      <c r="P591" s="227"/>
    </row>
    <row r="592" hidden="1">
      <c r="A592" s="227"/>
      <c r="C592" s="228"/>
      <c r="D592" s="228"/>
      <c r="E592" s="228"/>
      <c r="L592" s="227"/>
      <c r="M592" s="227"/>
      <c r="N592" s="227"/>
      <c r="O592" s="227"/>
      <c r="P592" s="227"/>
    </row>
    <row r="593" hidden="1">
      <c r="A593" s="227"/>
      <c r="C593" s="228"/>
      <c r="D593" s="228"/>
      <c r="E593" s="228"/>
      <c r="L593" s="227"/>
      <c r="M593" s="227"/>
      <c r="N593" s="227"/>
      <c r="O593" s="227"/>
      <c r="P593" s="227"/>
    </row>
    <row r="594" hidden="1">
      <c r="A594" s="227"/>
      <c r="C594" s="228"/>
      <c r="D594" s="228"/>
      <c r="E594" s="228"/>
      <c r="L594" s="227"/>
      <c r="M594" s="227"/>
      <c r="N594" s="227"/>
      <c r="O594" s="227"/>
      <c r="P594" s="227"/>
    </row>
    <row r="595" hidden="1">
      <c r="A595" s="227"/>
      <c r="C595" s="228"/>
      <c r="D595" s="228"/>
      <c r="E595" s="228"/>
      <c r="L595" s="227"/>
      <c r="M595" s="227"/>
      <c r="N595" s="227"/>
      <c r="O595" s="227"/>
      <c r="P595" s="227"/>
    </row>
    <row r="596" hidden="1">
      <c r="A596" s="227"/>
      <c r="C596" s="228"/>
      <c r="D596" s="228"/>
      <c r="E596" s="228"/>
      <c r="L596" s="227"/>
      <c r="M596" s="227"/>
      <c r="N596" s="227"/>
      <c r="O596" s="227"/>
      <c r="P596" s="227"/>
    </row>
    <row r="597" hidden="1">
      <c r="A597" s="227"/>
      <c r="C597" s="228"/>
      <c r="D597" s="228"/>
      <c r="E597" s="228"/>
      <c r="L597" s="227"/>
      <c r="M597" s="227"/>
      <c r="N597" s="227"/>
      <c r="O597" s="227"/>
      <c r="P597" s="227"/>
    </row>
    <row r="598" hidden="1">
      <c r="A598" s="227"/>
      <c r="C598" s="228"/>
      <c r="D598" s="228"/>
      <c r="E598" s="228"/>
      <c r="L598" s="227"/>
      <c r="M598" s="227"/>
      <c r="N598" s="227"/>
      <c r="O598" s="227"/>
      <c r="P598" s="227"/>
    </row>
    <row r="599" hidden="1">
      <c r="A599" s="227"/>
      <c r="C599" s="228"/>
      <c r="D599" s="228"/>
      <c r="E599" s="228"/>
      <c r="L599" s="227"/>
      <c r="M599" s="227"/>
      <c r="N599" s="227"/>
      <c r="O599" s="227"/>
      <c r="P599" s="227"/>
    </row>
    <row r="600" hidden="1">
      <c r="A600" s="227"/>
      <c r="C600" s="228"/>
      <c r="D600" s="228"/>
      <c r="E600" s="228"/>
      <c r="L600" s="227"/>
      <c r="M600" s="227"/>
      <c r="N600" s="227"/>
      <c r="O600" s="227"/>
      <c r="P600" s="227"/>
    </row>
    <row r="601" hidden="1">
      <c r="A601" s="227"/>
      <c r="C601" s="228"/>
      <c r="D601" s="228"/>
      <c r="E601" s="228"/>
      <c r="L601" s="227"/>
      <c r="M601" s="227"/>
      <c r="N601" s="227"/>
      <c r="O601" s="227"/>
      <c r="P601" s="227"/>
    </row>
    <row r="602" hidden="1">
      <c r="A602" s="227"/>
      <c r="C602" s="228"/>
      <c r="D602" s="228"/>
      <c r="E602" s="228"/>
      <c r="L602" s="227"/>
      <c r="M602" s="227"/>
      <c r="N602" s="227"/>
      <c r="O602" s="227"/>
      <c r="P602" s="227"/>
    </row>
    <row r="603" hidden="1">
      <c r="A603" s="227"/>
      <c r="C603" s="228"/>
      <c r="D603" s="228"/>
      <c r="E603" s="228"/>
      <c r="L603" s="227"/>
      <c r="M603" s="227"/>
      <c r="N603" s="227"/>
      <c r="O603" s="227"/>
      <c r="P603" s="227"/>
    </row>
    <row r="604" hidden="1">
      <c r="A604" s="227"/>
      <c r="C604" s="228"/>
      <c r="D604" s="228"/>
      <c r="E604" s="228"/>
      <c r="L604" s="227"/>
      <c r="M604" s="227"/>
      <c r="N604" s="227"/>
      <c r="O604" s="227"/>
      <c r="P604" s="227"/>
    </row>
    <row r="605" hidden="1">
      <c r="A605" s="227"/>
      <c r="C605" s="228"/>
      <c r="D605" s="228"/>
      <c r="E605" s="228"/>
      <c r="L605" s="227"/>
      <c r="M605" s="227"/>
      <c r="N605" s="227"/>
      <c r="O605" s="227"/>
      <c r="P605" s="227"/>
    </row>
    <row r="606" hidden="1">
      <c r="A606" s="227"/>
      <c r="C606" s="228"/>
      <c r="D606" s="228"/>
      <c r="E606" s="228"/>
      <c r="L606" s="227"/>
      <c r="M606" s="227"/>
      <c r="N606" s="227"/>
      <c r="O606" s="227"/>
      <c r="P606" s="227"/>
    </row>
    <row r="607" hidden="1">
      <c r="A607" s="227"/>
      <c r="C607" s="228"/>
      <c r="D607" s="228"/>
      <c r="E607" s="228"/>
      <c r="L607" s="227"/>
      <c r="M607" s="227"/>
      <c r="N607" s="227"/>
      <c r="O607" s="227"/>
      <c r="P607" s="227"/>
    </row>
    <row r="608" hidden="1">
      <c r="A608" s="227"/>
      <c r="C608" s="228"/>
      <c r="D608" s="228"/>
      <c r="E608" s="228"/>
      <c r="L608" s="227"/>
      <c r="M608" s="227"/>
      <c r="N608" s="227"/>
      <c r="O608" s="227"/>
      <c r="P608" s="227"/>
    </row>
    <row r="609" hidden="1">
      <c r="A609" s="227"/>
      <c r="C609" s="228"/>
      <c r="D609" s="228"/>
      <c r="E609" s="228"/>
      <c r="L609" s="227"/>
      <c r="M609" s="227"/>
      <c r="N609" s="227"/>
      <c r="O609" s="227"/>
      <c r="P609" s="227"/>
    </row>
    <row r="610" hidden="1">
      <c r="A610" s="227"/>
      <c r="C610" s="228"/>
      <c r="D610" s="228"/>
      <c r="E610" s="228"/>
      <c r="L610" s="227"/>
      <c r="M610" s="227"/>
      <c r="N610" s="227"/>
      <c r="O610" s="227"/>
      <c r="P610" s="227"/>
    </row>
    <row r="611" hidden="1">
      <c r="A611" s="227"/>
      <c r="C611" s="228"/>
      <c r="D611" s="228"/>
      <c r="E611" s="228"/>
      <c r="L611" s="227"/>
      <c r="M611" s="227"/>
      <c r="N611" s="227"/>
      <c r="O611" s="227"/>
      <c r="P611" s="227"/>
    </row>
    <row r="612" hidden="1">
      <c r="A612" s="227"/>
      <c r="C612" s="228"/>
      <c r="D612" s="228"/>
      <c r="E612" s="228"/>
      <c r="L612" s="227"/>
      <c r="M612" s="227"/>
      <c r="N612" s="227"/>
      <c r="O612" s="227"/>
      <c r="P612" s="227"/>
    </row>
    <row r="613" hidden="1">
      <c r="A613" s="227"/>
      <c r="C613" s="228"/>
      <c r="D613" s="228"/>
      <c r="E613" s="228"/>
      <c r="L613" s="227"/>
      <c r="M613" s="227"/>
      <c r="N613" s="227"/>
      <c r="O613" s="227"/>
      <c r="P613" s="227"/>
    </row>
    <row r="614" hidden="1">
      <c r="A614" s="227"/>
      <c r="C614" s="228"/>
      <c r="D614" s="228"/>
      <c r="E614" s="228"/>
      <c r="L614" s="227"/>
      <c r="M614" s="227"/>
      <c r="N614" s="227"/>
      <c r="O614" s="227"/>
      <c r="P614" s="227"/>
    </row>
    <row r="615" hidden="1">
      <c r="A615" s="227"/>
      <c r="C615" s="228"/>
      <c r="D615" s="228"/>
      <c r="E615" s="228"/>
      <c r="L615" s="227"/>
      <c r="M615" s="227"/>
      <c r="N615" s="227"/>
      <c r="O615" s="227"/>
      <c r="P615" s="227"/>
    </row>
    <row r="616" hidden="1">
      <c r="A616" s="227"/>
      <c r="C616" s="228"/>
      <c r="D616" s="228"/>
      <c r="E616" s="228"/>
      <c r="L616" s="227"/>
      <c r="M616" s="227"/>
      <c r="N616" s="227"/>
      <c r="O616" s="227"/>
      <c r="P616" s="227"/>
    </row>
    <row r="617" hidden="1">
      <c r="A617" s="227"/>
      <c r="C617" s="228"/>
      <c r="D617" s="228"/>
      <c r="E617" s="228"/>
      <c r="L617" s="227"/>
      <c r="M617" s="227"/>
      <c r="N617" s="227"/>
      <c r="O617" s="227"/>
      <c r="P617" s="227"/>
    </row>
    <row r="618" hidden="1">
      <c r="A618" s="227"/>
      <c r="C618" s="228"/>
      <c r="D618" s="228"/>
      <c r="E618" s="228"/>
      <c r="L618" s="227"/>
      <c r="M618" s="227"/>
      <c r="N618" s="227"/>
      <c r="O618" s="227"/>
      <c r="P618" s="227"/>
    </row>
    <row r="619" hidden="1">
      <c r="A619" s="227"/>
      <c r="C619" s="228"/>
      <c r="D619" s="228"/>
      <c r="E619" s="228"/>
      <c r="L619" s="227"/>
      <c r="M619" s="227"/>
      <c r="N619" s="227"/>
      <c r="O619" s="227"/>
      <c r="P619" s="227"/>
    </row>
    <row r="620" hidden="1">
      <c r="A620" s="227"/>
      <c r="C620" s="228"/>
      <c r="D620" s="228"/>
      <c r="E620" s="228"/>
      <c r="L620" s="227"/>
      <c r="M620" s="227"/>
      <c r="N620" s="227"/>
      <c r="O620" s="227"/>
      <c r="P620" s="227"/>
    </row>
    <row r="621" hidden="1">
      <c r="A621" s="227"/>
      <c r="C621" s="228"/>
      <c r="D621" s="228"/>
      <c r="E621" s="228"/>
      <c r="L621" s="227"/>
      <c r="M621" s="227"/>
      <c r="N621" s="227"/>
      <c r="O621" s="227"/>
      <c r="P621" s="227"/>
    </row>
    <row r="622" hidden="1">
      <c r="A622" s="227"/>
      <c r="C622" s="228"/>
      <c r="D622" s="228"/>
      <c r="E622" s="228"/>
      <c r="L622" s="227"/>
      <c r="M622" s="227"/>
      <c r="N622" s="227"/>
      <c r="O622" s="227"/>
      <c r="P622" s="227"/>
    </row>
    <row r="623" hidden="1">
      <c r="A623" s="227"/>
      <c r="C623" s="228"/>
      <c r="D623" s="228"/>
      <c r="E623" s="228"/>
      <c r="L623" s="227"/>
      <c r="M623" s="227"/>
      <c r="N623" s="227"/>
      <c r="O623" s="227"/>
      <c r="P623" s="227"/>
    </row>
    <row r="624" hidden="1">
      <c r="A624" s="227"/>
      <c r="C624" s="228"/>
      <c r="D624" s="228"/>
      <c r="E624" s="228"/>
      <c r="L624" s="227"/>
      <c r="M624" s="227"/>
      <c r="N624" s="227"/>
      <c r="O624" s="227"/>
      <c r="P624" s="227"/>
    </row>
    <row r="625" hidden="1">
      <c r="A625" s="227"/>
      <c r="C625" s="228"/>
      <c r="D625" s="228"/>
      <c r="E625" s="228"/>
      <c r="L625" s="227"/>
      <c r="M625" s="227"/>
      <c r="N625" s="227"/>
      <c r="O625" s="227"/>
      <c r="P625" s="227"/>
    </row>
    <row r="626" hidden="1">
      <c r="A626" s="227"/>
      <c r="C626" s="228"/>
      <c r="D626" s="228"/>
      <c r="E626" s="228"/>
      <c r="L626" s="227"/>
      <c r="M626" s="227"/>
      <c r="N626" s="227"/>
      <c r="O626" s="227"/>
      <c r="P626" s="227"/>
    </row>
    <row r="627" hidden="1">
      <c r="A627" s="227"/>
      <c r="C627" s="228"/>
      <c r="D627" s="228"/>
      <c r="E627" s="228"/>
      <c r="L627" s="227"/>
      <c r="M627" s="227"/>
      <c r="N627" s="227"/>
      <c r="O627" s="227"/>
      <c r="P627" s="227"/>
    </row>
    <row r="628" hidden="1">
      <c r="A628" s="227"/>
      <c r="C628" s="228"/>
      <c r="D628" s="228"/>
      <c r="E628" s="228"/>
      <c r="L628" s="227"/>
      <c r="M628" s="227"/>
      <c r="N628" s="227"/>
      <c r="O628" s="227"/>
      <c r="P628" s="227"/>
    </row>
    <row r="629" hidden="1">
      <c r="A629" s="227"/>
      <c r="C629" s="228"/>
      <c r="D629" s="228"/>
      <c r="E629" s="228"/>
      <c r="L629" s="227"/>
      <c r="M629" s="227"/>
      <c r="N629" s="227"/>
      <c r="O629" s="227"/>
      <c r="P629" s="227"/>
    </row>
    <row r="630" hidden="1">
      <c r="A630" s="227"/>
      <c r="C630" s="228"/>
      <c r="D630" s="228"/>
      <c r="E630" s="228"/>
      <c r="L630" s="227"/>
      <c r="M630" s="227"/>
      <c r="N630" s="227"/>
      <c r="O630" s="227"/>
      <c r="P630" s="227"/>
    </row>
    <row r="631" hidden="1">
      <c r="A631" s="227"/>
      <c r="C631" s="228"/>
      <c r="D631" s="228"/>
      <c r="E631" s="228"/>
      <c r="L631" s="227"/>
      <c r="M631" s="227"/>
      <c r="N631" s="227"/>
      <c r="O631" s="227"/>
      <c r="P631" s="227"/>
    </row>
    <row r="632" hidden="1">
      <c r="A632" s="227"/>
      <c r="C632" s="228"/>
      <c r="D632" s="228"/>
      <c r="E632" s="228"/>
      <c r="L632" s="227"/>
      <c r="M632" s="227"/>
      <c r="N632" s="227"/>
      <c r="O632" s="227"/>
      <c r="P632" s="227"/>
    </row>
    <row r="633" hidden="1">
      <c r="A633" s="227"/>
      <c r="C633" s="228"/>
      <c r="D633" s="228"/>
      <c r="E633" s="228"/>
      <c r="L633" s="227"/>
      <c r="M633" s="227"/>
      <c r="N633" s="227"/>
      <c r="O633" s="227"/>
      <c r="P633" s="227"/>
    </row>
    <row r="634" hidden="1">
      <c r="A634" s="227"/>
      <c r="C634" s="228"/>
      <c r="D634" s="228"/>
      <c r="E634" s="228"/>
      <c r="L634" s="227"/>
      <c r="M634" s="227"/>
      <c r="N634" s="227"/>
      <c r="O634" s="227"/>
      <c r="P634" s="227"/>
    </row>
    <row r="635" hidden="1">
      <c r="A635" s="227"/>
      <c r="C635" s="228"/>
      <c r="D635" s="228"/>
      <c r="E635" s="228"/>
      <c r="L635" s="227"/>
      <c r="M635" s="227"/>
      <c r="N635" s="227"/>
      <c r="O635" s="227"/>
      <c r="P635" s="227"/>
    </row>
    <row r="636" hidden="1">
      <c r="A636" s="227"/>
      <c r="C636" s="228"/>
      <c r="D636" s="228"/>
      <c r="E636" s="228"/>
      <c r="L636" s="227"/>
      <c r="M636" s="227"/>
      <c r="N636" s="227"/>
      <c r="O636" s="227"/>
      <c r="P636" s="227"/>
    </row>
    <row r="637" hidden="1">
      <c r="A637" s="227"/>
      <c r="C637" s="228"/>
      <c r="D637" s="228"/>
      <c r="E637" s="228"/>
      <c r="L637" s="227"/>
      <c r="M637" s="227"/>
      <c r="N637" s="227"/>
      <c r="O637" s="227"/>
      <c r="P637" s="227"/>
    </row>
    <row r="638" hidden="1">
      <c r="A638" s="227"/>
      <c r="C638" s="228"/>
      <c r="D638" s="228"/>
      <c r="E638" s="228"/>
      <c r="L638" s="227"/>
      <c r="M638" s="227"/>
      <c r="N638" s="227"/>
      <c r="O638" s="227"/>
      <c r="P638" s="227"/>
    </row>
    <row r="639" hidden="1">
      <c r="A639" s="227"/>
      <c r="C639" s="228"/>
      <c r="D639" s="228"/>
      <c r="E639" s="228"/>
      <c r="L639" s="227"/>
      <c r="M639" s="227"/>
      <c r="N639" s="227"/>
      <c r="O639" s="227"/>
      <c r="P639" s="227"/>
    </row>
    <row r="640" hidden="1">
      <c r="A640" s="227"/>
      <c r="C640" s="228"/>
      <c r="D640" s="228"/>
      <c r="E640" s="228"/>
      <c r="L640" s="227"/>
      <c r="M640" s="227"/>
      <c r="N640" s="227"/>
      <c r="O640" s="227"/>
      <c r="P640" s="227"/>
    </row>
    <row r="641" hidden="1">
      <c r="A641" s="227"/>
      <c r="C641" s="228"/>
      <c r="D641" s="228"/>
      <c r="E641" s="228"/>
      <c r="L641" s="227"/>
      <c r="M641" s="227"/>
      <c r="N641" s="227"/>
      <c r="O641" s="227"/>
      <c r="P641" s="227"/>
    </row>
    <row r="642" hidden="1">
      <c r="A642" s="227"/>
      <c r="C642" s="228"/>
      <c r="D642" s="228"/>
      <c r="E642" s="228"/>
      <c r="L642" s="227"/>
      <c r="M642" s="227"/>
      <c r="N642" s="227"/>
      <c r="O642" s="227"/>
      <c r="P642" s="227"/>
    </row>
    <row r="643" hidden="1">
      <c r="A643" s="227"/>
      <c r="C643" s="228"/>
      <c r="D643" s="228"/>
      <c r="E643" s="228"/>
      <c r="L643" s="227"/>
      <c r="M643" s="227"/>
      <c r="N643" s="227"/>
      <c r="O643" s="227"/>
      <c r="P643" s="227"/>
    </row>
    <row r="644" hidden="1">
      <c r="A644" s="227"/>
      <c r="C644" s="228"/>
      <c r="D644" s="228"/>
      <c r="E644" s="228"/>
      <c r="L644" s="227"/>
      <c r="M644" s="227"/>
      <c r="N644" s="227"/>
      <c r="O644" s="227"/>
      <c r="P644" s="227"/>
    </row>
    <row r="645" hidden="1">
      <c r="A645" s="227"/>
      <c r="C645" s="228"/>
      <c r="D645" s="228"/>
      <c r="E645" s="228"/>
      <c r="L645" s="227"/>
      <c r="M645" s="227"/>
      <c r="N645" s="227"/>
      <c r="O645" s="227"/>
      <c r="P645" s="227"/>
    </row>
    <row r="646" hidden="1">
      <c r="A646" s="227"/>
      <c r="C646" s="228"/>
      <c r="D646" s="228"/>
      <c r="E646" s="228"/>
      <c r="L646" s="227"/>
      <c r="M646" s="227"/>
      <c r="N646" s="227"/>
      <c r="O646" s="227"/>
      <c r="P646" s="227"/>
    </row>
    <row r="647" hidden="1">
      <c r="A647" s="227"/>
      <c r="C647" s="228"/>
      <c r="D647" s="228"/>
      <c r="E647" s="228"/>
      <c r="L647" s="227"/>
      <c r="M647" s="227"/>
      <c r="N647" s="227"/>
      <c r="O647" s="227"/>
      <c r="P647" s="227"/>
    </row>
    <row r="648" hidden="1">
      <c r="A648" s="227"/>
      <c r="C648" s="228"/>
      <c r="D648" s="228"/>
      <c r="E648" s="228"/>
      <c r="L648" s="227"/>
      <c r="M648" s="227"/>
      <c r="N648" s="227"/>
      <c r="O648" s="227"/>
      <c r="P648" s="227"/>
    </row>
    <row r="649" hidden="1">
      <c r="A649" s="227"/>
      <c r="C649" s="228"/>
      <c r="D649" s="228"/>
      <c r="E649" s="228"/>
      <c r="L649" s="227"/>
      <c r="M649" s="227"/>
      <c r="N649" s="227"/>
      <c r="O649" s="227"/>
      <c r="P649" s="227"/>
    </row>
    <row r="650" hidden="1">
      <c r="A650" s="227"/>
      <c r="C650" s="228"/>
      <c r="D650" s="228"/>
      <c r="E650" s="228"/>
      <c r="L650" s="227"/>
      <c r="M650" s="227"/>
      <c r="N650" s="227"/>
      <c r="O650" s="227"/>
      <c r="P650" s="227"/>
    </row>
    <row r="651" hidden="1">
      <c r="A651" s="227"/>
      <c r="C651" s="228"/>
      <c r="D651" s="228"/>
      <c r="E651" s="228"/>
      <c r="L651" s="227"/>
      <c r="M651" s="227"/>
      <c r="N651" s="227"/>
      <c r="O651" s="227"/>
      <c r="P651" s="227"/>
    </row>
    <row r="652" hidden="1">
      <c r="A652" s="227"/>
      <c r="C652" s="228"/>
      <c r="D652" s="228"/>
      <c r="E652" s="228"/>
      <c r="L652" s="227"/>
      <c r="M652" s="227"/>
      <c r="N652" s="227"/>
      <c r="O652" s="227"/>
      <c r="P652" s="227"/>
    </row>
    <row r="653" hidden="1">
      <c r="A653" s="227"/>
      <c r="C653" s="228"/>
      <c r="D653" s="228"/>
      <c r="E653" s="228"/>
      <c r="L653" s="227"/>
      <c r="M653" s="227"/>
      <c r="N653" s="227"/>
      <c r="O653" s="227"/>
      <c r="P653" s="227"/>
    </row>
    <row r="654" hidden="1">
      <c r="A654" s="227"/>
      <c r="C654" s="228"/>
      <c r="D654" s="228"/>
      <c r="E654" s="228"/>
      <c r="L654" s="227"/>
      <c r="M654" s="227"/>
      <c r="N654" s="227"/>
      <c r="O654" s="227"/>
      <c r="P654" s="227"/>
    </row>
    <row r="655" hidden="1">
      <c r="A655" s="227"/>
      <c r="C655" s="228"/>
      <c r="D655" s="228"/>
      <c r="E655" s="228"/>
      <c r="L655" s="227"/>
      <c r="M655" s="227"/>
      <c r="N655" s="227"/>
      <c r="O655" s="227"/>
      <c r="P655" s="227"/>
    </row>
    <row r="656" hidden="1">
      <c r="A656" s="227"/>
      <c r="C656" s="228"/>
      <c r="D656" s="228"/>
      <c r="E656" s="228"/>
      <c r="L656" s="227"/>
      <c r="M656" s="227"/>
      <c r="N656" s="227"/>
      <c r="O656" s="227"/>
      <c r="P656" s="227"/>
    </row>
    <row r="657" hidden="1">
      <c r="A657" s="227"/>
      <c r="C657" s="228"/>
      <c r="D657" s="228"/>
      <c r="E657" s="228"/>
      <c r="L657" s="227"/>
      <c r="M657" s="227"/>
      <c r="N657" s="227"/>
      <c r="O657" s="227"/>
      <c r="P657" s="227"/>
    </row>
    <row r="658" hidden="1">
      <c r="A658" s="227"/>
      <c r="C658" s="228"/>
      <c r="D658" s="228"/>
      <c r="E658" s="228"/>
      <c r="L658" s="227"/>
      <c r="M658" s="227"/>
      <c r="N658" s="227"/>
      <c r="O658" s="227"/>
      <c r="P658" s="227"/>
    </row>
    <row r="659" hidden="1">
      <c r="A659" s="227"/>
      <c r="C659" s="228"/>
      <c r="D659" s="228"/>
      <c r="E659" s="228"/>
      <c r="L659" s="227"/>
      <c r="M659" s="227"/>
      <c r="N659" s="227"/>
      <c r="O659" s="227"/>
      <c r="P659" s="227"/>
    </row>
    <row r="660" hidden="1">
      <c r="A660" s="227"/>
      <c r="C660" s="228"/>
      <c r="D660" s="228"/>
      <c r="E660" s="228"/>
      <c r="L660" s="227"/>
      <c r="M660" s="227"/>
      <c r="N660" s="227"/>
      <c r="O660" s="227"/>
      <c r="P660" s="227"/>
    </row>
    <row r="661" hidden="1">
      <c r="A661" s="227"/>
      <c r="C661" s="228"/>
      <c r="D661" s="228"/>
      <c r="E661" s="228"/>
      <c r="L661" s="227"/>
      <c r="M661" s="227"/>
      <c r="N661" s="227"/>
      <c r="O661" s="227"/>
      <c r="P661" s="227"/>
    </row>
    <row r="662" hidden="1">
      <c r="A662" s="227"/>
      <c r="C662" s="228"/>
      <c r="D662" s="228"/>
      <c r="E662" s="228"/>
      <c r="L662" s="227"/>
      <c r="M662" s="227"/>
      <c r="N662" s="227"/>
      <c r="O662" s="227"/>
      <c r="P662" s="227"/>
    </row>
    <row r="663" hidden="1">
      <c r="A663" s="227"/>
      <c r="C663" s="228"/>
      <c r="D663" s="228"/>
      <c r="E663" s="228"/>
      <c r="L663" s="227"/>
      <c r="M663" s="227"/>
      <c r="N663" s="227"/>
      <c r="O663" s="227"/>
      <c r="P663" s="227"/>
    </row>
    <row r="664" hidden="1">
      <c r="A664" s="227"/>
      <c r="C664" s="228"/>
      <c r="D664" s="228"/>
      <c r="E664" s="228"/>
      <c r="L664" s="227"/>
      <c r="M664" s="227"/>
      <c r="N664" s="227"/>
      <c r="O664" s="227"/>
      <c r="P664" s="227"/>
    </row>
    <row r="665" hidden="1">
      <c r="A665" s="227"/>
      <c r="C665" s="228"/>
      <c r="D665" s="228"/>
      <c r="E665" s="228"/>
      <c r="L665" s="227"/>
      <c r="M665" s="227"/>
      <c r="N665" s="227"/>
      <c r="O665" s="227"/>
      <c r="P665" s="227"/>
    </row>
    <row r="666" hidden="1">
      <c r="A666" s="227"/>
      <c r="C666" s="228"/>
      <c r="D666" s="228"/>
      <c r="E666" s="228"/>
      <c r="L666" s="227"/>
      <c r="M666" s="227"/>
      <c r="N666" s="227"/>
      <c r="O666" s="227"/>
      <c r="P666" s="227"/>
    </row>
    <row r="667" hidden="1">
      <c r="A667" s="227"/>
      <c r="C667" s="228"/>
      <c r="D667" s="228"/>
      <c r="E667" s="228"/>
      <c r="L667" s="227"/>
      <c r="M667" s="227"/>
      <c r="N667" s="227"/>
      <c r="O667" s="227"/>
      <c r="P667" s="227"/>
    </row>
    <row r="668" hidden="1">
      <c r="A668" s="227"/>
      <c r="C668" s="228"/>
      <c r="D668" s="228"/>
      <c r="E668" s="228"/>
      <c r="L668" s="227"/>
      <c r="M668" s="227"/>
      <c r="N668" s="227"/>
      <c r="O668" s="227"/>
      <c r="P668" s="227"/>
    </row>
    <row r="669" hidden="1">
      <c r="A669" s="227"/>
      <c r="C669" s="228"/>
      <c r="D669" s="228"/>
      <c r="E669" s="228"/>
      <c r="L669" s="227"/>
      <c r="M669" s="227"/>
      <c r="N669" s="227"/>
      <c r="O669" s="227"/>
      <c r="P669" s="227"/>
    </row>
    <row r="670" hidden="1">
      <c r="A670" s="227"/>
      <c r="C670" s="228"/>
      <c r="D670" s="228"/>
      <c r="E670" s="228"/>
      <c r="L670" s="227"/>
      <c r="M670" s="227"/>
      <c r="N670" s="227"/>
      <c r="O670" s="227"/>
      <c r="P670" s="227"/>
    </row>
    <row r="671" hidden="1">
      <c r="A671" s="227"/>
      <c r="C671" s="228"/>
      <c r="D671" s="228"/>
      <c r="E671" s="228"/>
      <c r="L671" s="227"/>
      <c r="M671" s="227"/>
      <c r="N671" s="227"/>
      <c r="O671" s="227"/>
      <c r="P671" s="227"/>
    </row>
    <row r="672" hidden="1">
      <c r="A672" s="227"/>
      <c r="C672" s="228"/>
      <c r="D672" s="228"/>
      <c r="E672" s="228"/>
      <c r="L672" s="227"/>
      <c r="M672" s="227"/>
      <c r="N672" s="227"/>
      <c r="O672" s="227"/>
      <c r="P672" s="227"/>
    </row>
    <row r="673" hidden="1">
      <c r="A673" s="227"/>
      <c r="C673" s="228"/>
      <c r="D673" s="228"/>
      <c r="E673" s="228"/>
      <c r="L673" s="227"/>
      <c r="M673" s="227"/>
      <c r="N673" s="227"/>
      <c r="O673" s="227"/>
      <c r="P673" s="227"/>
    </row>
    <row r="674" hidden="1">
      <c r="A674" s="227"/>
      <c r="C674" s="228"/>
      <c r="D674" s="228"/>
      <c r="E674" s="228"/>
      <c r="L674" s="227"/>
      <c r="M674" s="227"/>
      <c r="N674" s="227"/>
      <c r="O674" s="227"/>
      <c r="P674" s="227"/>
    </row>
    <row r="675" hidden="1">
      <c r="A675" s="227"/>
      <c r="C675" s="228"/>
      <c r="D675" s="228"/>
      <c r="E675" s="228"/>
      <c r="L675" s="227"/>
      <c r="M675" s="227"/>
      <c r="N675" s="227"/>
      <c r="O675" s="227"/>
      <c r="P675" s="227"/>
    </row>
    <row r="676" hidden="1">
      <c r="A676" s="227"/>
      <c r="C676" s="228"/>
      <c r="D676" s="228"/>
      <c r="E676" s="228"/>
      <c r="L676" s="227"/>
      <c r="M676" s="227"/>
      <c r="N676" s="227"/>
      <c r="O676" s="227"/>
      <c r="P676" s="227"/>
    </row>
    <row r="677" hidden="1">
      <c r="A677" s="227"/>
      <c r="C677" s="228"/>
      <c r="D677" s="228"/>
      <c r="E677" s="228"/>
      <c r="L677" s="227"/>
      <c r="M677" s="227"/>
      <c r="N677" s="227"/>
      <c r="O677" s="227"/>
      <c r="P677" s="227"/>
    </row>
    <row r="678" hidden="1">
      <c r="A678" s="227"/>
      <c r="C678" s="228"/>
      <c r="D678" s="228"/>
      <c r="E678" s="228"/>
      <c r="L678" s="227"/>
      <c r="M678" s="227"/>
      <c r="N678" s="227"/>
      <c r="O678" s="227"/>
      <c r="P678" s="227"/>
    </row>
    <row r="679" hidden="1">
      <c r="A679" s="227"/>
      <c r="C679" s="228"/>
      <c r="D679" s="228"/>
      <c r="E679" s="228"/>
      <c r="L679" s="227"/>
      <c r="M679" s="227"/>
      <c r="N679" s="227"/>
      <c r="O679" s="227"/>
      <c r="P679" s="227"/>
    </row>
    <row r="680" hidden="1">
      <c r="A680" s="227"/>
      <c r="C680" s="228"/>
      <c r="D680" s="228"/>
      <c r="E680" s="228"/>
      <c r="L680" s="227"/>
      <c r="M680" s="227"/>
      <c r="N680" s="227"/>
      <c r="O680" s="227"/>
      <c r="P680" s="227"/>
    </row>
    <row r="681" hidden="1">
      <c r="A681" s="227"/>
      <c r="C681" s="228"/>
      <c r="D681" s="228"/>
      <c r="E681" s="228"/>
      <c r="L681" s="227"/>
      <c r="M681" s="227"/>
      <c r="N681" s="227"/>
      <c r="O681" s="227"/>
      <c r="P681" s="227"/>
    </row>
    <row r="682" hidden="1">
      <c r="A682" s="227"/>
      <c r="C682" s="228"/>
      <c r="D682" s="228"/>
      <c r="E682" s="228"/>
      <c r="L682" s="227"/>
      <c r="M682" s="227"/>
      <c r="N682" s="227"/>
      <c r="O682" s="227"/>
      <c r="P682" s="227"/>
    </row>
    <row r="683" hidden="1">
      <c r="A683" s="227"/>
      <c r="C683" s="228"/>
      <c r="D683" s="228"/>
      <c r="E683" s="228"/>
      <c r="L683" s="227"/>
      <c r="M683" s="227"/>
      <c r="N683" s="227"/>
      <c r="O683" s="227"/>
      <c r="P683" s="227"/>
    </row>
    <row r="684" hidden="1">
      <c r="A684" s="227"/>
      <c r="C684" s="228"/>
      <c r="D684" s="228"/>
      <c r="E684" s="228"/>
      <c r="L684" s="227"/>
      <c r="M684" s="227"/>
      <c r="N684" s="227"/>
      <c r="O684" s="227"/>
      <c r="P684" s="227"/>
    </row>
    <row r="685" hidden="1">
      <c r="A685" s="227"/>
      <c r="C685" s="228"/>
      <c r="D685" s="228"/>
      <c r="E685" s="228"/>
      <c r="L685" s="227"/>
      <c r="M685" s="227"/>
      <c r="N685" s="227"/>
      <c r="O685" s="227"/>
      <c r="P685" s="227"/>
    </row>
    <row r="686" hidden="1">
      <c r="A686" s="227"/>
      <c r="C686" s="228"/>
      <c r="D686" s="228"/>
      <c r="E686" s="228"/>
      <c r="L686" s="227"/>
      <c r="M686" s="227"/>
      <c r="N686" s="227"/>
      <c r="O686" s="227"/>
      <c r="P686" s="227"/>
    </row>
    <row r="687" hidden="1">
      <c r="A687" s="227"/>
      <c r="C687" s="228"/>
      <c r="D687" s="228"/>
      <c r="E687" s="228"/>
      <c r="L687" s="227"/>
      <c r="M687" s="227"/>
      <c r="N687" s="227"/>
      <c r="O687" s="227"/>
      <c r="P687" s="227"/>
    </row>
    <row r="688" hidden="1">
      <c r="A688" s="227"/>
      <c r="C688" s="228"/>
      <c r="D688" s="228"/>
      <c r="E688" s="228"/>
      <c r="L688" s="227"/>
      <c r="M688" s="227"/>
      <c r="N688" s="227"/>
      <c r="O688" s="227"/>
      <c r="P688" s="227"/>
    </row>
    <row r="689" hidden="1">
      <c r="A689" s="227"/>
      <c r="C689" s="228"/>
      <c r="D689" s="228"/>
      <c r="E689" s="228"/>
      <c r="L689" s="227"/>
      <c r="M689" s="227"/>
      <c r="N689" s="227"/>
      <c r="O689" s="227"/>
      <c r="P689" s="227"/>
    </row>
    <row r="690" hidden="1">
      <c r="A690" s="227"/>
      <c r="C690" s="228"/>
      <c r="D690" s="228"/>
      <c r="E690" s="228"/>
      <c r="L690" s="227"/>
      <c r="M690" s="227"/>
      <c r="N690" s="227"/>
      <c r="O690" s="227"/>
      <c r="P690" s="227"/>
    </row>
    <row r="691" hidden="1">
      <c r="A691" s="227"/>
      <c r="C691" s="228"/>
      <c r="D691" s="228"/>
      <c r="E691" s="228"/>
      <c r="L691" s="227"/>
      <c r="M691" s="227"/>
      <c r="N691" s="227"/>
      <c r="O691" s="227"/>
      <c r="P691" s="227"/>
    </row>
    <row r="692" hidden="1">
      <c r="A692" s="227"/>
      <c r="C692" s="228"/>
      <c r="D692" s="228"/>
      <c r="E692" s="228"/>
      <c r="L692" s="227"/>
      <c r="M692" s="227"/>
      <c r="N692" s="227"/>
      <c r="O692" s="227"/>
      <c r="P692" s="227"/>
    </row>
    <row r="693" hidden="1">
      <c r="A693" s="227"/>
      <c r="C693" s="228"/>
      <c r="D693" s="228"/>
      <c r="E693" s="228"/>
      <c r="L693" s="227"/>
      <c r="M693" s="227"/>
      <c r="N693" s="227"/>
      <c r="O693" s="227"/>
      <c r="P693" s="227"/>
    </row>
    <row r="694" hidden="1">
      <c r="A694" s="227"/>
      <c r="C694" s="228"/>
      <c r="D694" s="228"/>
      <c r="E694" s="228"/>
      <c r="L694" s="227"/>
      <c r="M694" s="227"/>
      <c r="N694" s="227"/>
      <c r="O694" s="227"/>
      <c r="P694" s="227"/>
    </row>
    <row r="695" hidden="1">
      <c r="A695" s="227"/>
      <c r="C695" s="228"/>
      <c r="D695" s="228"/>
      <c r="E695" s="228"/>
      <c r="L695" s="227"/>
      <c r="M695" s="227"/>
      <c r="N695" s="227"/>
      <c r="O695" s="227"/>
      <c r="P695" s="227"/>
    </row>
    <row r="696" hidden="1">
      <c r="A696" s="227"/>
      <c r="C696" s="228"/>
      <c r="D696" s="228"/>
      <c r="E696" s="228"/>
      <c r="L696" s="227"/>
      <c r="M696" s="227"/>
      <c r="N696" s="227"/>
      <c r="O696" s="227"/>
      <c r="P696" s="227"/>
    </row>
    <row r="697" hidden="1">
      <c r="A697" s="227"/>
      <c r="C697" s="228"/>
      <c r="D697" s="228"/>
      <c r="E697" s="228"/>
      <c r="L697" s="227"/>
      <c r="M697" s="227"/>
      <c r="N697" s="227"/>
      <c r="O697" s="227"/>
      <c r="P697" s="227"/>
    </row>
    <row r="698" hidden="1">
      <c r="A698" s="227"/>
      <c r="C698" s="228"/>
      <c r="D698" s="228"/>
      <c r="E698" s="228"/>
      <c r="L698" s="227"/>
      <c r="M698" s="227"/>
      <c r="N698" s="227"/>
      <c r="O698" s="227"/>
      <c r="P698" s="227"/>
    </row>
    <row r="699" hidden="1">
      <c r="A699" s="227"/>
      <c r="C699" s="228"/>
      <c r="D699" s="228"/>
      <c r="E699" s="228"/>
      <c r="L699" s="227"/>
      <c r="M699" s="227"/>
      <c r="N699" s="227"/>
      <c r="O699" s="227"/>
      <c r="P699" s="227"/>
    </row>
    <row r="700" hidden="1">
      <c r="A700" s="227"/>
      <c r="C700" s="228"/>
      <c r="D700" s="228"/>
      <c r="E700" s="228"/>
      <c r="L700" s="227"/>
      <c r="M700" s="227"/>
      <c r="N700" s="227"/>
      <c r="O700" s="227"/>
      <c r="P700" s="227"/>
    </row>
    <row r="701" hidden="1">
      <c r="A701" s="227"/>
      <c r="C701" s="228"/>
      <c r="D701" s="228"/>
      <c r="E701" s="228"/>
      <c r="L701" s="227"/>
      <c r="M701" s="227"/>
      <c r="N701" s="227"/>
      <c r="O701" s="227"/>
      <c r="P701" s="227"/>
    </row>
    <row r="702" hidden="1">
      <c r="A702" s="227"/>
      <c r="C702" s="228"/>
      <c r="D702" s="228"/>
      <c r="E702" s="228"/>
      <c r="L702" s="227"/>
      <c r="M702" s="227"/>
      <c r="N702" s="227"/>
      <c r="O702" s="227"/>
      <c r="P702" s="227"/>
    </row>
    <row r="703" hidden="1">
      <c r="A703" s="227"/>
      <c r="C703" s="228"/>
      <c r="D703" s="228"/>
      <c r="E703" s="228"/>
      <c r="L703" s="227"/>
      <c r="M703" s="227"/>
      <c r="N703" s="227"/>
      <c r="O703" s="227"/>
      <c r="P703" s="227"/>
    </row>
    <row r="704" hidden="1">
      <c r="A704" s="227"/>
      <c r="C704" s="228"/>
      <c r="D704" s="228"/>
      <c r="E704" s="228"/>
      <c r="L704" s="227"/>
      <c r="M704" s="227"/>
      <c r="N704" s="227"/>
      <c r="O704" s="227"/>
      <c r="P704" s="227"/>
    </row>
    <row r="705" hidden="1">
      <c r="A705" s="227"/>
      <c r="C705" s="228"/>
      <c r="D705" s="228"/>
      <c r="E705" s="228"/>
      <c r="L705" s="227"/>
      <c r="M705" s="227"/>
      <c r="N705" s="227"/>
      <c r="O705" s="227"/>
      <c r="P705" s="227"/>
    </row>
    <row r="706" hidden="1">
      <c r="A706" s="227"/>
      <c r="C706" s="228"/>
      <c r="D706" s="228"/>
      <c r="E706" s="228"/>
      <c r="L706" s="227"/>
      <c r="M706" s="227"/>
      <c r="N706" s="227"/>
      <c r="O706" s="227"/>
      <c r="P706" s="227"/>
    </row>
    <row r="707" hidden="1">
      <c r="A707" s="227"/>
      <c r="C707" s="228"/>
      <c r="D707" s="228"/>
      <c r="E707" s="228"/>
      <c r="L707" s="227"/>
      <c r="M707" s="227"/>
      <c r="N707" s="227"/>
      <c r="O707" s="227"/>
      <c r="P707" s="227"/>
    </row>
    <row r="708" hidden="1">
      <c r="A708" s="227"/>
      <c r="C708" s="228"/>
      <c r="D708" s="228"/>
      <c r="E708" s="228"/>
      <c r="L708" s="227"/>
      <c r="M708" s="227"/>
      <c r="N708" s="227"/>
      <c r="O708" s="227"/>
      <c r="P708" s="227"/>
    </row>
    <row r="709" hidden="1">
      <c r="A709" s="227"/>
      <c r="C709" s="228"/>
      <c r="D709" s="228"/>
      <c r="E709" s="228"/>
      <c r="L709" s="227"/>
      <c r="M709" s="227"/>
      <c r="N709" s="227"/>
      <c r="O709" s="227"/>
      <c r="P709" s="227"/>
    </row>
    <row r="710" hidden="1">
      <c r="A710" s="227"/>
      <c r="C710" s="228"/>
      <c r="D710" s="228"/>
      <c r="E710" s="228"/>
      <c r="L710" s="227"/>
      <c r="M710" s="227"/>
      <c r="N710" s="227"/>
      <c r="O710" s="227"/>
      <c r="P710" s="227"/>
    </row>
    <row r="711" hidden="1">
      <c r="A711" s="227"/>
      <c r="C711" s="228"/>
      <c r="D711" s="228"/>
      <c r="E711" s="228"/>
      <c r="L711" s="227"/>
      <c r="M711" s="227"/>
      <c r="N711" s="227"/>
      <c r="O711" s="227"/>
      <c r="P711" s="227"/>
    </row>
    <row r="712" hidden="1">
      <c r="A712" s="227"/>
      <c r="C712" s="228"/>
      <c r="D712" s="228"/>
      <c r="E712" s="228"/>
      <c r="L712" s="227"/>
      <c r="M712" s="227"/>
      <c r="N712" s="227"/>
      <c r="O712" s="227"/>
      <c r="P712" s="227"/>
    </row>
    <row r="713" hidden="1">
      <c r="A713" s="227"/>
      <c r="C713" s="228"/>
      <c r="D713" s="228"/>
      <c r="E713" s="228"/>
      <c r="L713" s="227"/>
      <c r="M713" s="227"/>
      <c r="N713" s="227"/>
      <c r="O713" s="227"/>
      <c r="P713" s="227"/>
    </row>
    <row r="714" hidden="1">
      <c r="A714" s="227"/>
      <c r="C714" s="228"/>
      <c r="D714" s="228"/>
      <c r="E714" s="228"/>
      <c r="L714" s="227"/>
      <c r="M714" s="227"/>
      <c r="N714" s="227"/>
      <c r="O714" s="227"/>
      <c r="P714" s="227"/>
    </row>
    <row r="715" hidden="1">
      <c r="A715" s="227"/>
      <c r="C715" s="228"/>
      <c r="D715" s="228"/>
      <c r="E715" s="228"/>
      <c r="L715" s="227"/>
      <c r="M715" s="227"/>
      <c r="N715" s="227"/>
      <c r="O715" s="227"/>
      <c r="P715" s="227"/>
    </row>
    <row r="716" hidden="1">
      <c r="A716" s="227"/>
      <c r="C716" s="228"/>
      <c r="D716" s="228"/>
      <c r="E716" s="228"/>
      <c r="L716" s="227"/>
      <c r="M716" s="227"/>
      <c r="N716" s="227"/>
      <c r="O716" s="227"/>
      <c r="P716" s="227"/>
    </row>
    <row r="717" hidden="1">
      <c r="A717" s="227"/>
      <c r="C717" s="228"/>
      <c r="D717" s="228"/>
      <c r="E717" s="228"/>
      <c r="L717" s="227"/>
      <c r="M717" s="227"/>
      <c r="N717" s="227"/>
      <c r="O717" s="227"/>
      <c r="P717" s="227"/>
    </row>
    <row r="718" hidden="1">
      <c r="A718" s="227"/>
      <c r="C718" s="228"/>
      <c r="D718" s="228"/>
      <c r="E718" s="228"/>
      <c r="L718" s="227"/>
      <c r="M718" s="227"/>
      <c r="N718" s="227"/>
      <c r="O718" s="227"/>
      <c r="P718" s="227"/>
    </row>
    <row r="719" hidden="1">
      <c r="A719" s="227"/>
      <c r="C719" s="228"/>
      <c r="D719" s="228"/>
      <c r="E719" s="228"/>
      <c r="L719" s="227"/>
      <c r="M719" s="227"/>
      <c r="N719" s="227"/>
      <c r="O719" s="227"/>
      <c r="P719" s="227"/>
    </row>
    <row r="720" hidden="1">
      <c r="A720" s="227"/>
      <c r="C720" s="228"/>
      <c r="D720" s="228"/>
      <c r="E720" s="228"/>
      <c r="L720" s="227"/>
      <c r="M720" s="227"/>
      <c r="N720" s="227"/>
      <c r="O720" s="227"/>
      <c r="P720" s="227"/>
    </row>
    <row r="721" hidden="1">
      <c r="A721" s="227"/>
      <c r="C721" s="228"/>
      <c r="D721" s="228"/>
      <c r="E721" s="228"/>
      <c r="L721" s="227"/>
      <c r="M721" s="227"/>
      <c r="N721" s="227"/>
      <c r="O721" s="227"/>
      <c r="P721" s="227"/>
    </row>
    <row r="722" hidden="1">
      <c r="A722" s="227"/>
      <c r="C722" s="228"/>
      <c r="D722" s="228"/>
      <c r="E722" s="228"/>
      <c r="L722" s="227"/>
      <c r="M722" s="227"/>
      <c r="N722" s="227"/>
      <c r="O722" s="227"/>
      <c r="P722" s="227"/>
    </row>
    <row r="723" hidden="1">
      <c r="A723" s="227"/>
      <c r="C723" s="228"/>
      <c r="D723" s="228"/>
      <c r="E723" s="228"/>
      <c r="L723" s="227"/>
      <c r="M723" s="227"/>
      <c r="N723" s="227"/>
      <c r="O723" s="227"/>
      <c r="P723" s="227"/>
    </row>
    <row r="724" hidden="1">
      <c r="A724" s="227"/>
      <c r="C724" s="228"/>
      <c r="D724" s="228"/>
      <c r="E724" s="228"/>
      <c r="L724" s="227"/>
      <c r="M724" s="227"/>
      <c r="N724" s="227"/>
      <c r="O724" s="227"/>
      <c r="P724" s="227"/>
    </row>
    <row r="725" hidden="1">
      <c r="A725" s="227"/>
      <c r="C725" s="228"/>
      <c r="D725" s="228"/>
      <c r="E725" s="228"/>
      <c r="L725" s="227"/>
      <c r="M725" s="227"/>
      <c r="N725" s="227"/>
      <c r="O725" s="227"/>
      <c r="P725" s="227"/>
    </row>
    <row r="726" hidden="1">
      <c r="A726" s="227"/>
      <c r="C726" s="228"/>
      <c r="D726" s="228"/>
      <c r="E726" s="228"/>
      <c r="L726" s="227"/>
      <c r="M726" s="227"/>
      <c r="N726" s="227"/>
      <c r="O726" s="227"/>
      <c r="P726" s="227"/>
    </row>
    <row r="727" hidden="1">
      <c r="A727" s="227"/>
      <c r="C727" s="228"/>
      <c r="D727" s="228"/>
      <c r="E727" s="228"/>
      <c r="L727" s="227"/>
      <c r="M727" s="227"/>
      <c r="N727" s="227"/>
      <c r="O727" s="227"/>
      <c r="P727" s="227"/>
    </row>
    <row r="728" hidden="1">
      <c r="A728" s="227"/>
      <c r="C728" s="228"/>
      <c r="D728" s="228"/>
      <c r="E728" s="228"/>
      <c r="L728" s="227"/>
      <c r="M728" s="227"/>
      <c r="N728" s="227"/>
      <c r="O728" s="227"/>
      <c r="P728" s="227"/>
    </row>
    <row r="729" hidden="1">
      <c r="A729" s="227"/>
      <c r="C729" s="228"/>
      <c r="D729" s="228"/>
      <c r="E729" s="228"/>
      <c r="L729" s="227"/>
      <c r="M729" s="227"/>
      <c r="N729" s="227"/>
      <c r="O729" s="227"/>
      <c r="P729" s="227"/>
    </row>
    <row r="730" hidden="1">
      <c r="A730" s="227"/>
      <c r="C730" s="228"/>
      <c r="D730" s="228"/>
      <c r="E730" s="228"/>
      <c r="L730" s="227"/>
      <c r="M730" s="227"/>
      <c r="N730" s="227"/>
      <c r="O730" s="227"/>
      <c r="P730" s="227"/>
    </row>
    <row r="731" hidden="1">
      <c r="A731" s="227"/>
      <c r="C731" s="228"/>
      <c r="D731" s="228"/>
      <c r="E731" s="228"/>
      <c r="L731" s="227"/>
      <c r="M731" s="227"/>
      <c r="N731" s="227"/>
      <c r="O731" s="227"/>
      <c r="P731" s="227"/>
    </row>
    <row r="732" hidden="1">
      <c r="A732" s="227"/>
      <c r="C732" s="228"/>
      <c r="D732" s="228"/>
      <c r="E732" s="228"/>
      <c r="L732" s="227"/>
      <c r="M732" s="227"/>
      <c r="N732" s="227"/>
      <c r="O732" s="227"/>
      <c r="P732" s="227"/>
    </row>
    <row r="733" hidden="1">
      <c r="A733" s="227"/>
      <c r="C733" s="228"/>
      <c r="D733" s="228"/>
      <c r="E733" s="228"/>
      <c r="L733" s="227"/>
      <c r="M733" s="227"/>
      <c r="N733" s="227"/>
      <c r="O733" s="227"/>
      <c r="P733" s="227"/>
    </row>
    <row r="734" hidden="1">
      <c r="A734" s="227"/>
      <c r="C734" s="228"/>
      <c r="D734" s="228"/>
      <c r="E734" s="228"/>
      <c r="L734" s="227"/>
      <c r="M734" s="227"/>
      <c r="N734" s="227"/>
      <c r="O734" s="227"/>
      <c r="P734" s="227"/>
    </row>
    <row r="735" hidden="1">
      <c r="A735" s="227"/>
      <c r="C735" s="228"/>
      <c r="D735" s="228"/>
      <c r="E735" s="228"/>
      <c r="L735" s="227"/>
      <c r="M735" s="227"/>
      <c r="N735" s="227"/>
      <c r="O735" s="227"/>
      <c r="P735" s="227"/>
    </row>
    <row r="736" hidden="1">
      <c r="A736" s="227"/>
      <c r="C736" s="228"/>
      <c r="D736" s="228"/>
      <c r="E736" s="228"/>
      <c r="L736" s="227"/>
      <c r="M736" s="227"/>
      <c r="N736" s="227"/>
      <c r="O736" s="227"/>
      <c r="P736" s="227"/>
    </row>
    <row r="737" hidden="1">
      <c r="A737" s="227"/>
      <c r="C737" s="228"/>
      <c r="D737" s="228"/>
      <c r="E737" s="228"/>
      <c r="L737" s="227"/>
      <c r="M737" s="227"/>
      <c r="N737" s="227"/>
      <c r="O737" s="227"/>
      <c r="P737" s="227"/>
    </row>
    <row r="738" hidden="1">
      <c r="A738" s="227"/>
      <c r="C738" s="228"/>
      <c r="D738" s="228"/>
      <c r="E738" s="228"/>
      <c r="L738" s="227"/>
      <c r="M738" s="227"/>
      <c r="N738" s="227"/>
      <c r="O738" s="227"/>
      <c r="P738" s="227"/>
    </row>
    <row r="739" hidden="1">
      <c r="A739" s="227"/>
      <c r="C739" s="228"/>
      <c r="D739" s="228"/>
      <c r="E739" s="228"/>
      <c r="L739" s="227"/>
      <c r="M739" s="227"/>
      <c r="N739" s="227"/>
      <c r="O739" s="227"/>
      <c r="P739" s="227"/>
    </row>
    <row r="740" hidden="1">
      <c r="A740" s="227"/>
      <c r="C740" s="228"/>
      <c r="D740" s="228"/>
      <c r="E740" s="228"/>
      <c r="L740" s="227"/>
      <c r="M740" s="227"/>
      <c r="N740" s="227"/>
      <c r="O740" s="227"/>
      <c r="P740" s="227"/>
    </row>
    <row r="741" hidden="1">
      <c r="A741" s="227"/>
      <c r="C741" s="228"/>
      <c r="D741" s="228"/>
      <c r="E741" s="228"/>
      <c r="L741" s="227"/>
      <c r="M741" s="227"/>
      <c r="N741" s="227"/>
      <c r="O741" s="227"/>
      <c r="P741" s="227"/>
    </row>
    <row r="742" hidden="1">
      <c r="A742" s="227"/>
      <c r="C742" s="228"/>
      <c r="D742" s="228"/>
      <c r="E742" s="228"/>
      <c r="L742" s="227"/>
      <c r="M742" s="227"/>
      <c r="N742" s="227"/>
      <c r="O742" s="227"/>
      <c r="P742" s="227"/>
    </row>
    <row r="743" hidden="1">
      <c r="A743" s="227"/>
      <c r="C743" s="228"/>
      <c r="D743" s="228"/>
      <c r="E743" s="228"/>
      <c r="L743" s="227"/>
      <c r="M743" s="227"/>
      <c r="N743" s="227"/>
      <c r="O743" s="227"/>
      <c r="P743" s="227"/>
    </row>
    <row r="744" hidden="1">
      <c r="A744" s="227"/>
      <c r="C744" s="228"/>
      <c r="D744" s="228"/>
      <c r="E744" s="228"/>
      <c r="L744" s="227"/>
      <c r="M744" s="227"/>
      <c r="N744" s="227"/>
      <c r="O744" s="227"/>
      <c r="P744" s="227"/>
    </row>
    <row r="745" hidden="1">
      <c r="A745" s="227"/>
      <c r="C745" s="228"/>
      <c r="D745" s="228"/>
      <c r="E745" s="228"/>
      <c r="L745" s="227"/>
      <c r="M745" s="227"/>
      <c r="N745" s="227"/>
      <c r="O745" s="227"/>
      <c r="P745" s="227"/>
    </row>
    <row r="746" hidden="1">
      <c r="A746" s="227"/>
      <c r="C746" s="228"/>
      <c r="D746" s="228"/>
      <c r="E746" s="228"/>
      <c r="L746" s="227"/>
      <c r="M746" s="227"/>
      <c r="N746" s="227"/>
      <c r="O746" s="227"/>
      <c r="P746" s="227"/>
    </row>
    <row r="747" hidden="1">
      <c r="A747" s="227"/>
      <c r="C747" s="228"/>
      <c r="D747" s="228"/>
      <c r="E747" s="228"/>
      <c r="L747" s="227"/>
      <c r="M747" s="227"/>
      <c r="N747" s="227"/>
      <c r="O747" s="227"/>
      <c r="P747" s="227"/>
    </row>
    <row r="748" hidden="1">
      <c r="A748" s="227"/>
      <c r="C748" s="228"/>
      <c r="D748" s="228"/>
      <c r="E748" s="228"/>
      <c r="L748" s="227"/>
      <c r="M748" s="227"/>
      <c r="N748" s="227"/>
      <c r="O748" s="227"/>
      <c r="P748" s="227"/>
    </row>
    <row r="749" hidden="1">
      <c r="A749" s="227"/>
      <c r="C749" s="228"/>
      <c r="D749" s="228"/>
      <c r="E749" s="228"/>
      <c r="L749" s="227"/>
      <c r="M749" s="227"/>
      <c r="N749" s="227"/>
      <c r="O749" s="227"/>
      <c r="P749" s="227"/>
    </row>
    <row r="750" hidden="1">
      <c r="A750" s="227"/>
      <c r="C750" s="228"/>
      <c r="D750" s="228"/>
      <c r="E750" s="228"/>
      <c r="L750" s="227"/>
      <c r="M750" s="227"/>
      <c r="N750" s="227"/>
      <c r="O750" s="227"/>
      <c r="P750" s="227"/>
    </row>
    <row r="751" hidden="1">
      <c r="A751" s="227"/>
      <c r="C751" s="228"/>
      <c r="D751" s="228"/>
      <c r="E751" s="228"/>
      <c r="L751" s="227"/>
      <c r="M751" s="227"/>
      <c r="N751" s="227"/>
      <c r="O751" s="227"/>
      <c r="P751" s="227"/>
    </row>
    <row r="752" hidden="1">
      <c r="A752" s="227"/>
      <c r="C752" s="228"/>
      <c r="D752" s="228"/>
      <c r="E752" s="228"/>
      <c r="L752" s="227"/>
      <c r="M752" s="227"/>
      <c r="N752" s="227"/>
      <c r="O752" s="227"/>
      <c r="P752" s="227"/>
    </row>
    <row r="753" hidden="1">
      <c r="A753" s="227"/>
      <c r="C753" s="228"/>
      <c r="D753" s="228"/>
      <c r="E753" s="228"/>
      <c r="L753" s="227"/>
      <c r="M753" s="227"/>
      <c r="N753" s="227"/>
      <c r="O753" s="227"/>
      <c r="P753" s="227"/>
    </row>
    <row r="754" hidden="1">
      <c r="A754" s="227"/>
      <c r="C754" s="228"/>
      <c r="D754" s="228"/>
      <c r="E754" s="228"/>
      <c r="L754" s="227"/>
      <c r="M754" s="227"/>
      <c r="N754" s="227"/>
      <c r="O754" s="227"/>
      <c r="P754" s="227"/>
    </row>
    <row r="755" hidden="1">
      <c r="A755" s="227"/>
      <c r="C755" s="228"/>
      <c r="D755" s="228"/>
      <c r="E755" s="228"/>
      <c r="L755" s="227"/>
      <c r="M755" s="227"/>
      <c r="N755" s="227"/>
      <c r="O755" s="227"/>
      <c r="P755" s="227"/>
    </row>
    <row r="756" hidden="1">
      <c r="A756" s="227"/>
      <c r="C756" s="228"/>
      <c r="D756" s="228"/>
      <c r="E756" s="228"/>
      <c r="L756" s="227"/>
      <c r="M756" s="227"/>
      <c r="N756" s="227"/>
      <c r="O756" s="227"/>
      <c r="P756" s="227"/>
    </row>
    <row r="757" hidden="1">
      <c r="A757" s="227"/>
      <c r="C757" s="228"/>
      <c r="D757" s="228"/>
      <c r="E757" s="228"/>
      <c r="L757" s="227"/>
      <c r="M757" s="227"/>
      <c r="N757" s="227"/>
      <c r="O757" s="227"/>
      <c r="P757" s="227"/>
    </row>
    <row r="758" hidden="1">
      <c r="A758" s="227"/>
      <c r="C758" s="228"/>
      <c r="D758" s="228"/>
      <c r="E758" s="228"/>
      <c r="L758" s="227"/>
      <c r="M758" s="227"/>
      <c r="N758" s="227"/>
      <c r="O758" s="227"/>
      <c r="P758" s="227"/>
    </row>
    <row r="759" hidden="1">
      <c r="A759" s="227"/>
      <c r="C759" s="228"/>
      <c r="D759" s="228"/>
      <c r="E759" s="228"/>
      <c r="L759" s="227"/>
      <c r="M759" s="227"/>
      <c r="N759" s="227"/>
      <c r="O759" s="227"/>
      <c r="P759" s="227"/>
    </row>
    <row r="760" hidden="1">
      <c r="A760" s="227"/>
      <c r="C760" s="228"/>
      <c r="D760" s="228"/>
      <c r="E760" s="228"/>
      <c r="L760" s="227"/>
      <c r="M760" s="227"/>
      <c r="N760" s="227"/>
      <c r="O760" s="227"/>
      <c r="P760" s="227"/>
    </row>
    <row r="761" hidden="1">
      <c r="A761" s="227"/>
      <c r="C761" s="228"/>
      <c r="D761" s="228"/>
      <c r="E761" s="228"/>
      <c r="L761" s="227"/>
      <c r="M761" s="227"/>
      <c r="N761" s="227"/>
      <c r="O761" s="227"/>
      <c r="P761" s="227"/>
    </row>
    <row r="762" hidden="1">
      <c r="A762" s="227"/>
      <c r="C762" s="228"/>
      <c r="D762" s="228"/>
      <c r="E762" s="228"/>
      <c r="L762" s="227"/>
      <c r="M762" s="227"/>
      <c r="N762" s="227"/>
      <c r="O762" s="227"/>
      <c r="P762" s="227"/>
    </row>
    <row r="763" hidden="1">
      <c r="A763" s="227"/>
      <c r="C763" s="228"/>
      <c r="D763" s="228"/>
      <c r="E763" s="228"/>
      <c r="L763" s="227"/>
      <c r="M763" s="227"/>
      <c r="N763" s="227"/>
      <c r="O763" s="227"/>
      <c r="P763" s="227"/>
    </row>
    <row r="764" hidden="1">
      <c r="A764" s="227"/>
      <c r="C764" s="228"/>
      <c r="D764" s="228"/>
      <c r="E764" s="228"/>
      <c r="L764" s="227"/>
      <c r="M764" s="227"/>
      <c r="N764" s="227"/>
      <c r="O764" s="227"/>
      <c r="P764" s="227"/>
    </row>
    <row r="765" hidden="1">
      <c r="A765" s="227"/>
      <c r="C765" s="228"/>
      <c r="D765" s="228"/>
      <c r="E765" s="228"/>
      <c r="L765" s="227"/>
      <c r="M765" s="227"/>
      <c r="N765" s="227"/>
      <c r="O765" s="227"/>
      <c r="P765" s="227"/>
    </row>
    <row r="766" hidden="1">
      <c r="A766" s="227"/>
      <c r="C766" s="228"/>
      <c r="D766" s="228"/>
      <c r="E766" s="228"/>
      <c r="L766" s="227"/>
      <c r="M766" s="227"/>
      <c r="N766" s="227"/>
      <c r="O766" s="227"/>
      <c r="P766" s="227"/>
    </row>
    <row r="767" hidden="1">
      <c r="A767" s="227"/>
      <c r="C767" s="228"/>
      <c r="D767" s="228"/>
      <c r="E767" s="228"/>
      <c r="L767" s="227"/>
      <c r="M767" s="227"/>
      <c r="N767" s="227"/>
      <c r="O767" s="227"/>
      <c r="P767" s="227"/>
    </row>
    <row r="768" hidden="1">
      <c r="A768" s="227"/>
      <c r="C768" s="228"/>
      <c r="D768" s="228"/>
      <c r="E768" s="228"/>
      <c r="L768" s="227"/>
      <c r="M768" s="227"/>
      <c r="N768" s="227"/>
      <c r="O768" s="227"/>
      <c r="P768" s="227"/>
    </row>
    <row r="769" hidden="1">
      <c r="A769" s="227"/>
      <c r="C769" s="228"/>
      <c r="D769" s="228"/>
      <c r="E769" s="228"/>
      <c r="L769" s="227"/>
      <c r="M769" s="227"/>
      <c r="N769" s="227"/>
      <c r="O769" s="227"/>
      <c r="P769" s="227"/>
    </row>
    <row r="770" hidden="1">
      <c r="A770" s="227"/>
      <c r="C770" s="228"/>
      <c r="D770" s="228"/>
      <c r="E770" s="228"/>
      <c r="L770" s="227"/>
      <c r="M770" s="227"/>
      <c r="N770" s="227"/>
      <c r="O770" s="227"/>
      <c r="P770" s="227"/>
    </row>
    <row r="771" hidden="1">
      <c r="A771" s="227"/>
      <c r="C771" s="228"/>
      <c r="D771" s="228"/>
      <c r="E771" s="228"/>
      <c r="L771" s="227"/>
      <c r="M771" s="227"/>
      <c r="N771" s="227"/>
      <c r="O771" s="227"/>
      <c r="P771" s="227"/>
    </row>
    <row r="772" hidden="1">
      <c r="A772" s="227"/>
      <c r="C772" s="228"/>
      <c r="D772" s="228"/>
      <c r="E772" s="228"/>
      <c r="L772" s="227"/>
      <c r="M772" s="227"/>
      <c r="N772" s="227"/>
      <c r="O772" s="227"/>
      <c r="P772" s="227"/>
    </row>
    <row r="773" hidden="1">
      <c r="A773" s="227"/>
      <c r="C773" s="228"/>
      <c r="D773" s="228"/>
      <c r="E773" s="228"/>
      <c r="L773" s="227"/>
      <c r="M773" s="227"/>
      <c r="N773" s="227"/>
      <c r="O773" s="227"/>
      <c r="P773" s="227"/>
    </row>
    <row r="774" hidden="1">
      <c r="A774" s="227"/>
      <c r="C774" s="228"/>
      <c r="D774" s="228"/>
      <c r="E774" s="228"/>
      <c r="L774" s="227"/>
      <c r="M774" s="227"/>
      <c r="N774" s="227"/>
      <c r="O774" s="227"/>
      <c r="P774" s="227"/>
    </row>
    <row r="775" hidden="1">
      <c r="A775" s="227"/>
      <c r="C775" s="228"/>
      <c r="D775" s="228"/>
      <c r="E775" s="228"/>
      <c r="L775" s="227"/>
      <c r="M775" s="227"/>
      <c r="N775" s="227"/>
      <c r="O775" s="227"/>
      <c r="P775" s="227"/>
    </row>
    <row r="776" hidden="1">
      <c r="A776" s="227"/>
      <c r="C776" s="228"/>
      <c r="D776" s="228"/>
      <c r="E776" s="228"/>
      <c r="L776" s="227"/>
      <c r="M776" s="227"/>
      <c r="N776" s="227"/>
      <c r="O776" s="227"/>
      <c r="P776" s="227"/>
    </row>
    <row r="777" hidden="1">
      <c r="A777" s="227"/>
      <c r="C777" s="228"/>
      <c r="D777" s="228"/>
      <c r="E777" s="228"/>
      <c r="L777" s="227"/>
      <c r="M777" s="227"/>
      <c r="N777" s="227"/>
      <c r="O777" s="227"/>
      <c r="P777" s="227"/>
    </row>
    <row r="778" hidden="1">
      <c r="A778" s="227"/>
      <c r="C778" s="228"/>
      <c r="D778" s="228"/>
      <c r="E778" s="228"/>
      <c r="L778" s="227"/>
      <c r="M778" s="227"/>
      <c r="N778" s="227"/>
      <c r="O778" s="227"/>
      <c r="P778" s="227"/>
    </row>
    <row r="779" hidden="1">
      <c r="A779" s="227"/>
      <c r="C779" s="228"/>
      <c r="D779" s="228"/>
      <c r="E779" s="228"/>
      <c r="L779" s="227"/>
      <c r="M779" s="227"/>
      <c r="N779" s="227"/>
      <c r="O779" s="227"/>
      <c r="P779" s="227"/>
    </row>
    <row r="780" hidden="1">
      <c r="A780" s="227"/>
      <c r="C780" s="228"/>
      <c r="D780" s="228"/>
      <c r="E780" s="228"/>
      <c r="L780" s="227"/>
      <c r="M780" s="227"/>
      <c r="N780" s="227"/>
      <c r="O780" s="227"/>
      <c r="P780" s="227"/>
    </row>
    <row r="781" hidden="1">
      <c r="A781" s="227"/>
      <c r="C781" s="228"/>
      <c r="D781" s="228"/>
      <c r="E781" s="228"/>
      <c r="L781" s="227"/>
      <c r="M781" s="227"/>
      <c r="N781" s="227"/>
      <c r="O781" s="227"/>
      <c r="P781" s="227"/>
    </row>
    <row r="782" hidden="1">
      <c r="A782" s="227"/>
      <c r="C782" s="228"/>
      <c r="D782" s="228"/>
      <c r="E782" s="228"/>
      <c r="L782" s="227"/>
      <c r="M782" s="227"/>
      <c r="N782" s="227"/>
      <c r="O782" s="227"/>
      <c r="P782" s="227"/>
    </row>
    <row r="783" hidden="1">
      <c r="A783" s="227"/>
      <c r="C783" s="228"/>
      <c r="D783" s="228"/>
      <c r="E783" s="228"/>
      <c r="L783" s="227"/>
      <c r="M783" s="227"/>
      <c r="N783" s="227"/>
      <c r="O783" s="227"/>
      <c r="P783" s="227"/>
    </row>
    <row r="784" hidden="1">
      <c r="A784" s="227"/>
      <c r="C784" s="228"/>
      <c r="D784" s="228"/>
      <c r="E784" s="228"/>
      <c r="L784" s="227"/>
      <c r="M784" s="227"/>
      <c r="N784" s="227"/>
      <c r="O784" s="227"/>
      <c r="P784" s="227"/>
    </row>
    <row r="785" hidden="1">
      <c r="A785" s="227"/>
      <c r="C785" s="228"/>
      <c r="D785" s="228"/>
      <c r="E785" s="228"/>
      <c r="L785" s="227"/>
      <c r="M785" s="227"/>
      <c r="N785" s="227"/>
      <c r="O785" s="227"/>
      <c r="P785" s="227"/>
    </row>
    <row r="786" hidden="1">
      <c r="A786" s="227"/>
      <c r="C786" s="228"/>
      <c r="D786" s="228"/>
      <c r="E786" s="228"/>
      <c r="L786" s="227"/>
      <c r="M786" s="227"/>
      <c r="N786" s="227"/>
      <c r="O786" s="227"/>
      <c r="P786" s="227"/>
    </row>
    <row r="787" hidden="1">
      <c r="A787" s="227"/>
      <c r="C787" s="228"/>
      <c r="D787" s="228"/>
      <c r="E787" s="228"/>
      <c r="L787" s="227"/>
      <c r="M787" s="227"/>
      <c r="N787" s="227"/>
      <c r="O787" s="227"/>
      <c r="P787" s="227"/>
    </row>
    <row r="788" hidden="1">
      <c r="A788" s="227"/>
      <c r="C788" s="228"/>
      <c r="D788" s="228"/>
      <c r="E788" s="228"/>
      <c r="L788" s="227"/>
      <c r="M788" s="227"/>
      <c r="N788" s="227"/>
      <c r="O788" s="227"/>
      <c r="P788" s="227"/>
    </row>
    <row r="789" hidden="1">
      <c r="A789" s="227"/>
      <c r="C789" s="228"/>
      <c r="D789" s="228"/>
      <c r="E789" s="228"/>
      <c r="L789" s="227"/>
      <c r="M789" s="227"/>
      <c r="N789" s="227"/>
      <c r="O789" s="227"/>
      <c r="P789" s="227"/>
    </row>
    <row r="790" hidden="1">
      <c r="A790" s="227"/>
      <c r="C790" s="228"/>
      <c r="D790" s="228"/>
      <c r="E790" s="228"/>
      <c r="L790" s="227"/>
      <c r="M790" s="227"/>
      <c r="N790" s="227"/>
      <c r="O790" s="227"/>
      <c r="P790" s="227"/>
    </row>
    <row r="791" hidden="1">
      <c r="A791" s="227"/>
      <c r="C791" s="228"/>
      <c r="D791" s="228"/>
      <c r="E791" s="228"/>
      <c r="L791" s="227"/>
      <c r="M791" s="227"/>
      <c r="N791" s="227"/>
      <c r="O791" s="227"/>
      <c r="P791" s="227"/>
    </row>
    <row r="792" hidden="1">
      <c r="A792" s="227"/>
      <c r="C792" s="228"/>
      <c r="D792" s="228"/>
      <c r="E792" s="228"/>
      <c r="L792" s="227"/>
      <c r="M792" s="227"/>
      <c r="N792" s="227"/>
      <c r="O792" s="227"/>
      <c r="P792" s="227"/>
    </row>
    <row r="793" hidden="1">
      <c r="A793" s="227"/>
      <c r="C793" s="228"/>
      <c r="D793" s="228"/>
      <c r="E793" s="228"/>
      <c r="L793" s="227"/>
      <c r="M793" s="227"/>
      <c r="N793" s="227"/>
      <c r="O793" s="227"/>
      <c r="P793" s="227"/>
    </row>
    <row r="794" hidden="1">
      <c r="A794" s="227"/>
      <c r="C794" s="228"/>
      <c r="D794" s="228"/>
      <c r="E794" s="228"/>
      <c r="L794" s="227"/>
      <c r="M794" s="227"/>
      <c r="N794" s="227"/>
      <c r="O794" s="227"/>
      <c r="P794" s="227"/>
    </row>
    <row r="795" hidden="1">
      <c r="A795" s="227"/>
      <c r="C795" s="228"/>
      <c r="D795" s="228"/>
      <c r="E795" s="228"/>
      <c r="L795" s="227"/>
      <c r="M795" s="227"/>
      <c r="N795" s="227"/>
      <c r="O795" s="227"/>
      <c r="P795" s="227"/>
    </row>
    <row r="796" hidden="1">
      <c r="A796" s="227"/>
      <c r="C796" s="228"/>
      <c r="D796" s="228"/>
      <c r="E796" s="228"/>
      <c r="L796" s="227"/>
      <c r="M796" s="227"/>
      <c r="N796" s="227"/>
      <c r="O796" s="227"/>
      <c r="P796" s="227"/>
    </row>
    <row r="797" hidden="1">
      <c r="A797" s="227"/>
      <c r="C797" s="228"/>
      <c r="D797" s="228"/>
      <c r="E797" s="228"/>
      <c r="L797" s="227"/>
      <c r="M797" s="227"/>
      <c r="N797" s="227"/>
      <c r="O797" s="227"/>
      <c r="P797" s="227"/>
    </row>
    <row r="798" hidden="1">
      <c r="A798" s="227"/>
      <c r="C798" s="228"/>
      <c r="D798" s="228"/>
      <c r="E798" s="228"/>
      <c r="L798" s="227"/>
      <c r="M798" s="227"/>
      <c r="N798" s="227"/>
      <c r="O798" s="227"/>
      <c r="P798" s="227"/>
    </row>
    <row r="799" hidden="1">
      <c r="A799" s="227"/>
      <c r="C799" s="228"/>
      <c r="D799" s="228"/>
      <c r="E799" s="228"/>
      <c r="L799" s="227"/>
      <c r="M799" s="227"/>
      <c r="N799" s="227"/>
      <c r="O799" s="227"/>
      <c r="P799" s="227"/>
    </row>
    <row r="800" hidden="1">
      <c r="A800" s="227"/>
      <c r="C800" s="228"/>
      <c r="D800" s="228"/>
      <c r="E800" s="228"/>
      <c r="L800" s="227"/>
      <c r="M800" s="227"/>
      <c r="N800" s="227"/>
      <c r="O800" s="227"/>
      <c r="P800" s="227"/>
    </row>
    <row r="801" hidden="1">
      <c r="A801" s="227"/>
      <c r="C801" s="228"/>
      <c r="D801" s="228"/>
      <c r="E801" s="228"/>
      <c r="L801" s="227"/>
      <c r="M801" s="227"/>
      <c r="N801" s="227"/>
      <c r="O801" s="227"/>
      <c r="P801" s="227"/>
    </row>
    <row r="802" hidden="1">
      <c r="A802" s="227"/>
      <c r="C802" s="228"/>
      <c r="D802" s="228"/>
      <c r="E802" s="228"/>
      <c r="L802" s="227"/>
      <c r="M802" s="227"/>
      <c r="N802" s="227"/>
      <c r="O802" s="227"/>
      <c r="P802" s="227"/>
    </row>
    <row r="803" hidden="1">
      <c r="A803" s="227"/>
      <c r="C803" s="228"/>
      <c r="D803" s="228"/>
      <c r="E803" s="228"/>
      <c r="L803" s="227"/>
      <c r="M803" s="227"/>
      <c r="N803" s="227"/>
      <c r="O803" s="227"/>
      <c r="P803" s="227"/>
    </row>
    <row r="804" hidden="1">
      <c r="A804" s="227"/>
      <c r="C804" s="228"/>
      <c r="D804" s="228"/>
      <c r="E804" s="228"/>
      <c r="L804" s="227"/>
      <c r="M804" s="227"/>
      <c r="N804" s="227"/>
      <c r="O804" s="227"/>
      <c r="P804" s="227"/>
    </row>
    <row r="805" hidden="1">
      <c r="A805" s="227"/>
      <c r="C805" s="228"/>
      <c r="D805" s="228"/>
      <c r="E805" s="228"/>
      <c r="L805" s="227"/>
      <c r="M805" s="227"/>
      <c r="N805" s="227"/>
      <c r="O805" s="227"/>
      <c r="P805" s="227"/>
    </row>
    <row r="806" hidden="1">
      <c r="A806" s="227"/>
      <c r="C806" s="228"/>
      <c r="D806" s="228"/>
      <c r="E806" s="228"/>
      <c r="L806" s="227"/>
      <c r="M806" s="227"/>
      <c r="N806" s="227"/>
      <c r="O806" s="227"/>
      <c r="P806" s="227"/>
    </row>
    <row r="807" hidden="1">
      <c r="A807" s="227"/>
      <c r="C807" s="228"/>
      <c r="D807" s="228"/>
      <c r="E807" s="228"/>
      <c r="L807" s="227"/>
      <c r="M807" s="227"/>
      <c r="N807" s="227"/>
      <c r="O807" s="227"/>
      <c r="P807" s="227"/>
    </row>
    <row r="808" hidden="1">
      <c r="A808" s="227"/>
      <c r="C808" s="228"/>
      <c r="D808" s="228"/>
      <c r="E808" s="228"/>
      <c r="L808" s="227"/>
      <c r="M808" s="227"/>
      <c r="N808" s="227"/>
      <c r="O808" s="227"/>
      <c r="P808" s="227"/>
    </row>
    <row r="809" hidden="1">
      <c r="A809" s="227"/>
      <c r="C809" s="228"/>
      <c r="D809" s="228"/>
      <c r="E809" s="228"/>
      <c r="L809" s="227"/>
      <c r="M809" s="227"/>
      <c r="N809" s="227"/>
      <c r="O809" s="227"/>
      <c r="P809" s="227"/>
    </row>
    <row r="810" hidden="1">
      <c r="A810" s="227"/>
      <c r="C810" s="228"/>
      <c r="D810" s="228"/>
      <c r="E810" s="228"/>
      <c r="L810" s="227"/>
      <c r="M810" s="227"/>
      <c r="N810" s="227"/>
      <c r="O810" s="227"/>
      <c r="P810" s="227"/>
    </row>
    <row r="811" hidden="1">
      <c r="A811" s="227"/>
      <c r="C811" s="228"/>
      <c r="D811" s="228"/>
      <c r="E811" s="228"/>
      <c r="L811" s="227"/>
      <c r="M811" s="227"/>
      <c r="N811" s="227"/>
      <c r="O811" s="227"/>
      <c r="P811" s="227"/>
    </row>
    <row r="812" hidden="1">
      <c r="A812" s="227"/>
      <c r="C812" s="228"/>
      <c r="D812" s="228"/>
      <c r="E812" s="228"/>
      <c r="L812" s="227"/>
      <c r="M812" s="227"/>
      <c r="N812" s="227"/>
      <c r="O812" s="227"/>
      <c r="P812" s="227"/>
    </row>
    <row r="813" hidden="1">
      <c r="A813" s="227"/>
      <c r="C813" s="228"/>
      <c r="D813" s="228"/>
      <c r="E813" s="228"/>
      <c r="L813" s="227"/>
      <c r="M813" s="227"/>
      <c r="N813" s="227"/>
      <c r="O813" s="227"/>
      <c r="P813" s="227"/>
    </row>
    <row r="814" hidden="1">
      <c r="A814" s="227"/>
      <c r="C814" s="228"/>
      <c r="D814" s="228"/>
      <c r="E814" s="228"/>
      <c r="L814" s="227"/>
      <c r="M814" s="227"/>
      <c r="N814" s="227"/>
      <c r="O814" s="227"/>
      <c r="P814" s="227"/>
    </row>
    <row r="815" hidden="1">
      <c r="A815" s="227"/>
      <c r="C815" s="228"/>
      <c r="D815" s="228"/>
      <c r="E815" s="228"/>
      <c r="L815" s="227"/>
      <c r="M815" s="227"/>
      <c r="N815" s="227"/>
      <c r="O815" s="227"/>
      <c r="P815" s="227"/>
    </row>
    <row r="816" hidden="1">
      <c r="A816" s="227"/>
      <c r="C816" s="228"/>
      <c r="D816" s="228"/>
      <c r="E816" s="228"/>
      <c r="L816" s="227"/>
      <c r="M816" s="227"/>
      <c r="N816" s="227"/>
      <c r="O816" s="227"/>
      <c r="P816" s="227"/>
    </row>
    <row r="817" hidden="1">
      <c r="A817" s="227"/>
      <c r="C817" s="228"/>
      <c r="D817" s="228"/>
      <c r="E817" s="228"/>
      <c r="L817" s="227"/>
      <c r="M817" s="227"/>
      <c r="N817" s="227"/>
      <c r="O817" s="227"/>
      <c r="P817" s="227"/>
    </row>
    <row r="818" hidden="1">
      <c r="A818" s="227"/>
      <c r="C818" s="228"/>
      <c r="D818" s="228"/>
      <c r="E818" s="228"/>
      <c r="L818" s="227"/>
      <c r="M818" s="227"/>
      <c r="N818" s="227"/>
      <c r="O818" s="227"/>
      <c r="P818" s="227"/>
    </row>
    <row r="819" hidden="1">
      <c r="A819" s="227"/>
      <c r="C819" s="228"/>
      <c r="D819" s="228"/>
      <c r="E819" s="228"/>
      <c r="L819" s="227"/>
      <c r="M819" s="227"/>
      <c r="N819" s="227"/>
      <c r="O819" s="227"/>
      <c r="P819" s="227"/>
    </row>
    <row r="820" hidden="1">
      <c r="A820" s="227"/>
      <c r="C820" s="228"/>
      <c r="D820" s="228"/>
      <c r="E820" s="228"/>
      <c r="L820" s="227"/>
      <c r="M820" s="227"/>
      <c r="N820" s="227"/>
      <c r="O820" s="227"/>
      <c r="P820" s="227"/>
    </row>
    <row r="821" hidden="1">
      <c r="A821" s="227"/>
      <c r="C821" s="228"/>
      <c r="D821" s="228"/>
      <c r="E821" s="228"/>
      <c r="L821" s="227"/>
      <c r="M821" s="227"/>
      <c r="N821" s="227"/>
      <c r="O821" s="227"/>
      <c r="P821" s="227"/>
    </row>
    <row r="822" hidden="1">
      <c r="A822" s="227"/>
      <c r="C822" s="228"/>
      <c r="D822" s="228"/>
      <c r="E822" s="228"/>
      <c r="L822" s="227"/>
      <c r="M822" s="227"/>
      <c r="N822" s="227"/>
      <c r="O822" s="227"/>
      <c r="P822" s="227"/>
    </row>
    <row r="823" hidden="1">
      <c r="A823" s="227"/>
      <c r="C823" s="228"/>
      <c r="D823" s="228"/>
      <c r="E823" s="228"/>
      <c r="L823" s="227"/>
      <c r="M823" s="227"/>
      <c r="N823" s="227"/>
      <c r="O823" s="227"/>
      <c r="P823" s="227"/>
    </row>
    <row r="824" hidden="1">
      <c r="A824" s="227"/>
      <c r="C824" s="228"/>
      <c r="D824" s="228"/>
      <c r="E824" s="228"/>
      <c r="L824" s="227"/>
      <c r="M824" s="227"/>
      <c r="N824" s="227"/>
      <c r="O824" s="227"/>
      <c r="P824" s="227"/>
    </row>
    <row r="825" hidden="1">
      <c r="A825" s="227"/>
      <c r="C825" s="228"/>
      <c r="D825" s="228"/>
      <c r="E825" s="228"/>
      <c r="L825" s="227"/>
      <c r="M825" s="227"/>
      <c r="N825" s="227"/>
      <c r="O825" s="227"/>
      <c r="P825" s="227"/>
    </row>
    <row r="826" hidden="1">
      <c r="A826" s="227"/>
      <c r="C826" s="228"/>
      <c r="D826" s="228"/>
      <c r="E826" s="228"/>
      <c r="L826" s="227"/>
      <c r="M826" s="227"/>
      <c r="N826" s="227"/>
      <c r="O826" s="227"/>
      <c r="P826" s="227"/>
    </row>
    <row r="827" hidden="1">
      <c r="A827" s="227"/>
      <c r="C827" s="228"/>
      <c r="D827" s="228"/>
      <c r="E827" s="228"/>
      <c r="L827" s="227"/>
      <c r="M827" s="227"/>
      <c r="N827" s="227"/>
      <c r="O827" s="227"/>
      <c r="P827" s="227"/>
    </row>
    <row r="828" hidden="1">
      <c r="A828" s="227"/>
      <c r="C828" s="228"/>
      <c r="D828" s="228"/>
      <c r="E828" s="228"/>
      <c r="L828" s="227"/>
      <c r="M828" s="227"/>
      <c r="N828" s="227"/>
      <c r="O828" s="227"/>
      <c r="P828" s="227"/>
    </row>
    <row r="829" hidden="1">
      <c r="A829" s="227"/>
      <c r="C829" s="228"/>
      <c r="D829" s="228"/>
      <c r="E829" s="228"/>
      <c r="L829" s="227"/>
      <c r="M829" s="227"/>
      <c r="N829" s="227"/>
      <c r="O829" s="227"/>
      <c r="P829" s="227"/>
    </row>
    <row r="830" hidden="1">
      <c r="A830" s="227"/>
      <c r="C830" s="228"/>
      <c r="D830" s="228"/>
      <c r="E830" s="228"/>
      <c r="L830" s="227"/>
      <c r="M830" s="227"/>
      <c r="N830" s="227"/>
      <c r="O830" s="227"/>
      <c r="P830" s="227"/>
    </row>
    <row r="831" hidden="1">
      <c r="A831" s="227"/>
      <c r="C831" s="228"/>
      <c r="D831" s="228"/>
      <c r="E831" s="228"/>
      <c r="L831" s="227"/>
      <c r="M831" s="227"/>
      <c r="N831" s="227"/>
      <c r="O831" s="227"/>
      <c r="P831" s="227"/>
    </row>
    <row r="832" hidden="1">
      <c r="A832" s="227"/>
      <c r="C832" s="228"/>
      <c r="D832" s="228"/>
      <c r="E832" s="228"/>
      <c r="L832" s="227"/>
      <c r="M832" s="227"/>
      <c r="N832" s="227"/>
      <c r="O832" s="227"/>
      <c r="P832" s="227"/>
    </row>
    <row r="833" hidden="1">
      <c r="A833" s="227"/>
      <c r="C833" s="228"/>
      <c r="D833" s="228"/>
      <c r="E833" s="228"/>
      <c r="L833" s="227"/>
      <c r="M833" s="227"/>
      <c r="N833" s="227"/>
      <c r="O833" s="227"/>
      <c r="P833" s="227"/>
    </row>
    <row r="834" hidden="1">
      <c r="A834" s="227"/>
      <c r="C834" s="228"/>
      <c r="D834" s="228"/>
      <c r="E834" s="228"/>
      <c r="L834" s="227"/>
      <c r="M834" s="227"/>
      <c r="N834" s="227"/>
      <c r="O834" s="227"/>
      <c r="P834" s="227"/>
    </row>
    <row r="835" hidden="1">
      <c r="A835" s="227"/>
      <c r="C835" s="228"/>
      <c r="D835" s="228"/>
      <c r="E835" s="228"/>
      <c r="L835" s="227"/>
      <c r="M835" s="227"/>
      <c r="N835" s="227"/>
      <c r="O835" s="227"/>
      <c r="P835" s="227"/>
    </row>
    <row r="836" hidden="1">
      <c r="A836" s="227"/>
      <c r="C836" s="228"/>
      <c r="D836" s="228"/>
      <c r="E836" s="228"/>
      <c r="L836" s="227"/>
      <c r="M836" s="227"/>
      <c r="N836" s="227"/>
      <c r="O836" s="227"/>
      <c r="P836" s="227"/>
    </row>
    <row r="837" hidden="1">
      <c r="A837" s="227"/>
      <c r="C837" s="228"/>
      <c r="D837" s="228"/>
      <c r="E837" s="228"/>
      <c r="L837" s="227"/>
      <c r="M837" s="227"/>
      <c r="N837" s="227"/>
      <c r="O837" s="227"/>
      <c r="P837" s="227"/>
    </row>
    <row r="838" hidden="1">
      <c r="A838" s="227"/>
      <c r="C838" s="228"/>
      <c r="D838" s="228"/>
      <c r="E838" s="228"/>
      <c r="L838" s="227"/>
      <c r="M838" s="227"/>
      <c r="N838" s="227"/>
      <c r="O838" s="227"/>
      <c r="P838" s="227"/>
    </row>
    <row r="839" hidden="1">
      <c r="A839" s="227"/>
      <c r="C839" s="228"/>
      <c r="D839" s="228"/>
      <c r="E839" s="228"/>
      <c r="L839" s="227"/>
      <c r="M839" s="227"/>
      <c r="N839" s="227"/>
      <c r="O839" s="227"/>
      <c r="P839" s="227"/>
    </row>
    <row r="840" hidden="1">
      <c r="A840" s="227"/>
      <c r="C840" s="228"/>
      <c r="D840" s="228"/>
      <c r="E840" s="228"/>
      <c r="L840" s="227"/>
      <c r="M840" s="227"/>
      <c r="N840" s="227"/>
      <c r="O840" s="227"/>
      <c r="P840" s="227"/>
    </row>
    <row r="841" hidden="1">
      <c r="A841" s="227"/>
      <c r="C841" s="228"/>
      <c r="D841" s="228"/>
      <c r="E841" s="228"/>
      <c r="L841" s="227"/>
      <c r="M841" s="227"/>
      <c r="N841" s="227"/>
      <c r="O841" s="227"/>
      <c r="P841" s="227"/>
    </row>
    <row r="842" hidden="1">
      <c r="A842" s="227"/>
      <c r="C842" s="228"/>
      <c r="D842" s="228"/>
      <c r="E842" s="228"/>
      <c r="L842" s="227"/>
      <c r="M842" s="227"/>
      <c r="N842" s="227"/>
      <c r="O842" s="227"/>
      <c r="P842" s="227"/>
    </row>
    <row r="843" hidden="1">
      <c r="A843" s="227"/>
      <c r="C843" s="228"/>
      <c r="D843" s="228"/>
      <c r="E843" s="228"/>
      <c r="L843" s="227"/>
      <c r="M843" s="227"/>
      <c r="N843" s="227"/>
      <c r="O843" s="227"/>
      <c r="P843" s="227"/>
    </row>
    <row r="844" hidden="1">
      <c r="A844" s="227"/>
      <c r="C844" s="228"/>
      <c r="D844" s="228"/>
      <c r="E844" s="228"/>
      <c r="L844" s="227"/>
      <c r="M844" s="227"/>
      <c r="N844" s="227"/>
      <c r="O844" s="227"/>
      <c r="P844" s="227"/>
    </row>
    <row r="845" hidden="1">
      <c r="A845" s="227"/>
      <c r="C845" s="228"/>
      <c r="D845" s="228"/>
      <c r="E845" s="228"/>
      <c r="L845" s="227"/>
      <c r="M845" s="227"/>
      <c r="N845" s="227"/>
      <c r="O845" s="227"/>
      <c r="P845" s="227"/>
    </row>
    <row r="846" hidden="1">
      <c r="A846" s="227"/>
      <c r="C846" s="228"/>
      <c r="D846" s="228"/>
      <c r="E846" s="228"/>
      <c r="L846" s="227"/>
      <c r="M846" s="227"/>
      <c r="N846" s="227"/>
      <c r="O846" s="227"/>
      <c r="P846" s="227"/>
    </row>
    <row r="847" hidden="1">
      <c r="A847" s="227"/>
      <c r="C847" s="228"/>
      <c r="D847" s="228"/>
      <c r="E847" s="228"/>
      <c r="L847" s="227"/>
      <c r="M847" s="227"/>
      <c r="N847" s="227"/>
      <c r="O847" s="227"/>
      <c r="P847" s="227"/>
    </row>
    <row r="848" hidden="1">
      <c r="A848" s="227"/>
      <c r="C848" s="228"/>
      <c r="D848" s="228"/>
      <c r="E848" s="228"/>
      <c r="L848" s="227"/>
      <c r="M848" s="227"/>
      <c r="N848" s="227"/>
      <c r="O848" s="227"/>
      <c r="P848" s="227"/>
    </row>
    <row r="849" hidden="1">
      <c r="A849" s="227"/>
      <c r="C849" s="228"/>
      <c r="D849" s="228"/>
      <c r="E849" s="228"/>
      <c r="L849" s="227"/>
      <c r="M849" s="227"/>
      <c r="N849" s="227"/>
      <c r="O849" s="227"/>
      <c r="P849" s="227"/>
    </row>
    <row r="850" hidden="1">
      <c r="A850" s="227"/>
      <c r="C850" s="228"/>
      <c r="D850" s="228"/>
      <c r="E850" s="228"/>
      <c r="L850" s="227"/>
      <c r="M850" s="227"/>
      <c r="N850" s="227"/>
      <c r="O850" s="227"/>
      <c r="P850" s="227"/>
    </row>
    <row r="851" hidden="1">
      <c r="A851" s="227"/>
      <c r="C851" s="228"/>
      <c r="D851" s="228"/>
      <c r="E851" s="228"/>
      <c r="L851" s="227"/>
      <c r="M851" s="227"/>
      <c r="N851" s="227"/>
      <c r="O851" s="227"/>
      <c r="P851" s="227"/>
    </row>
    <row r="852" hidden="1">
      <c r="A852" s="227"/>
      <c r="C852" s="228"/>
      <c r="D852" s="228"/>
      <c r="E852" s="228"/>
      <c r="L852" s="227"/>
      <c r="M852" s="227"/>
      <c r="N852" s="227"/>
      <c r="O852" s="227"/>
      <c r="P852" s="227"/>
    </row>
    <row r="853" hidden="1">
      <c r="A853" s="227"/>
      <c r="C853" s="228"/>
      <c r="D853" s="228"/>
      <c r="E853" s="228"/>
      <c r="L853" s="227"/>
      <c r="M853" s="227"/>
      <c r="N853" s="227"/>
      <c r="O853" s="227"/>
      <c r="P853" s="227"/>
    </row>
    <row r="854" hidden="1">
      <c r="A854" s="227"/>
      <c r="C854" s="228"/>
      <c r="D854" s="228"/>
      <c r="E854" s="228"/>
      <c r="L854" s="227"/>
      <c r="M854" s="227"/>
      <c r="N854" s="227"/>
      <c r="O854" s="227"/>
      <c r="P854" s="227"/>
    </row>
    <row r="855" hidden="1">
      <c r="A855" s="227"/>
      <c r="C855" s="228"/>
      <c r="D855" s="228"/>
      <c r="E855" s="228"/>
      <c r="L855" s="227"/>
      <c r="M855" s="227"/>
      <c r="N855" s="227"/>
      <c r="O855" s="227"/>
      <c r="P855" s="227"/>
    </row>
    <row r="856" hidden="1">
      <c r="A856" s="227"/>
      <c r="C856" s="228"/>
      <c r="D856" s="228"/>
      <c r="E856" s="228"/>
      <c r="L856" s="227"/>
      <c r="M856" s="227"/>
      <c r="N856" s="227"/>
      <c r="O856" s="227"/>
      <c r="P856" s="227"/>
    </row>
    <row r="857" hidden="1">
      <c r="A857" s="227"/>
      <c r="C857" s="228"/>
      <c r="D857" s="228"/>
      <c r="E857" s="228"/>
      <c r="L857" s="227"/>
      <c r="M857" s="227"/>
      <c r="N857" s="227"/>
      <c r="O857" s="227"/>
      <c r="P857" s="227"/>
    </row>
    <row r="858" hidden="1">
      <c r="A858" s="227"/>
      <c r="C858" s="228"/>
      <c r="D858" s="228"/>
      <c r="E858" s="228"/>
      <c r="L858" s="227"/>
      <c r="M858" s="227"/>
      <c r="N858" s="227"/>
      <c r="O858" s="227"/>
      <c r="P858" s="227"/>
    </row>
    <row r="859" hidden="1">
      <c r="A859" s="227"/>
      <c r="C859" s="228"/>
      <c r="D859" s="228"/>
      <c r="E859" s="228"/>
      <c r="L859" s="227"/>
      <c r="M859" s="227"/>
      <c r="N859" s="227"/>
      <c r="O859" s="227"/>
      <c r="P859" s="227"/>
    </row>
    <row r="860" hidden="1">
      <c r="A860" s="227"/>
      <c r="C860" s="228"/>
      <c r="D860" s="228"/>
      <c r="E860" s="228"/>
      <c r="L860" s="227"/>
      <c r="M860" s="227"/>
      <c r="N860" s="227"/>
      <c r="O860" s="227"/>
      <c r="P860" s="227"/>
    </row>
    <row r="861" hidden="1">
      <c r="A861" s="227"/>
      <c r="C861" s="228"/>
      <c r="D861" s="228"/>
      <c r="E861" s="228"/>
      <c r="L861" s="227"/>
      <c r="M861" s="227"/>
      <c r="N861" s="227"/>
      <c r="O861" s="227"/>
      <c r="P861" s="227"/>
    </row>
    <row r="862" hidden="1">
      <c r="A862" s="227"/>
      <c r="C862" s="228"/>
      <c r="D862" s="228"/>
      <c r="E862" s="228"/>
      <c r="L862" s="227"/>
      <c r="M862" s="227"/>
      <c r="N862" s="227"/>
      <c r="O862" s="227"/>
      <c r="P862" s="227"/>
    </row>
    <row r="863" hidden="1">
      <c r="A863" s="227"/>
      <c r="C863" s="228"/>
      <c r="D863" s="228"/>
      <c r="E863" s="228"/>
      <c r="L863" s="227"/>
      <c r="M863" s="227"/>
      <c r="N863" s="227"/>
      <c r="O863" s="227"/>
      <c r="P863" s="227"/>
    </row>
    <row r="864" hidden="1">
      <c r="A864" s="227"/>
      <c r="C864" s="228"/>
      <c r="D864" s="228"/>
      <c r="E864" s="228"/>
      <c r="L864" s="227"/>
      <c r="M864" s="227"/>
      <c r="N864" s="227"/>
      <c r="O864" s="227"/>
      <c r="P864" s="227"/>
    </row>
    <row r="865" hidden="1">
      <c r="A865" s="227"/>
      <c r="C865" s="228"/>
      <c r="D865" s="228"/>
      <c r="E865" s="228"/>
      <c r="L865" s="227"/>
      <c r="M865" s="227"/>
      <c r="N865" s="227"/>
      <c r="O865" s="227"/>
      <c r="P865" s="227"/>
    </row>
    <row r="866" hidden="1">
      <c r="A866" s="227"/>
      <c r="C866" s="228"/>
      <c r="D866" s="228"/>
      <c r="E866" s="228"/>
      <c r="L866" s="227"/>
      <c r="M866" s="227"/>
      <c r="N866" s="227"/>
      <c r="O866" s="227"/>
      <c r="P866" s="227"/>
    </row>
    <row r="867" hidden="1">
      <c r="A867" s="227"/>
      <c r="C867" s="228"/>
      <c r="D867" s="228"/>
      <c r="E867" s="228"/>
      <c r="L867" s="227"/>
      <c r="M867" s="227"/>
      <c r="N867" s="227"/>
      <c r="O867" s="227"/>
      <c r="P867" s="227"/>
    </row>
    <row r="868" hidden="1">
      <c r="A868" s="227"/>
      <c r="C868" s="228"/>
      <c r="D868" s="228"/>
      <c r="E868" s="228"/>
      <c r="L868" s="227"/>
      <c r="M868" s="227"/>
      <c r="N868" s="227"/>
      <c r="O868" s="227"/>
      <c r="P868" s="227"/>
    </row>
    <row r="869" hidden="1">
      <c r="A869" s="227"/>
      <c r="C869" s="228"/>
      <c r="D869" s="228"/>
      <c r="E869" s="228"/>
      <c r="L869" s="227"/>
      <c r="M869" s="227"/>
      <c r="N869" s="227"/>
      <c r="O869" s="227"/>
      <c r="P869" s="227"/>
    </row>
    <row r="870" hidden="1">
      <c r="A870" s="227"/>
      <c r="C870" s="228"/>
      <c r="D870" s="228"/>
      <c r="E870" s="228"/>
      <c r="L870" s="227"/>
      <c r="M870" s="227"/>
      <c r="N870" s="227"/>
      <c r="O870" s="227"/>
      <c r="P870" s="227"/>
    </row>
    <row r="871" hidden="1">
      <c r="A871" s="227"/>
      <c r="C871" s="228"/>
      <c r="D871" s="228"/>
      <c r="E871" s="228"/>
      <c r="L871" s="227"/>
      <c r="M871" s="227"/>
      <c r="N871" s="227"/>
      <c r="O871" s="227"/>
      <c r="P871" s="227"/>
    </row>
    <row r="872" hidden="1">
      <c r="A872" s="227"/>
      <c r="C872" s="228"/>
      <c r="D872" s="228"/>
      <c r="E872" s="228"/>
      <c r="L872" s="227"/>
      <c r="M872" s="227"/>
      <c r="N872" s="227"/>
      <c r="O872" s="227"/>
      <c r="P872" s="227"/>
    </row>
    <row r="873" hidden="1">
      <c r="A873" s="227"/>
      <c r="C873" s="228"/>
      <c r="D873" s="228"/>
      <c r="E873" s="228"/>
      <c r="L873" s="227"/>
      <c r="M873" s="227"/>
      <c r="N873" s="227"/>
      <c r="O873" s="227"/>
      <c r="P873" s="227"/>
    </row>
    <row r="874" hidden="1">
      <c r="A874" s="227"/>
      <c r="C874" s="228"/>
      <c r="D874" s="228"/>
      <c r="E874" s="228"/>
      <c r="L874" s="227"/>
      <c r="M874" s="227"/>
      <c r="N874" s="227"/>
      <c r="O874" s="227"/>
      <c r="P874" s="227"/>
    </row>
    <row r="875" hidden="1">
      <c r="A875" s="227"/>
      <c r="C875" s="228"/>
      <c r="D875" s="228"/>
      <c r="E875" s="228"/>
      <c r="L875" s="227"/>
      <c r="M875" s="227"/>
      <c r="N875" s="227"/>
      <c r="O875" s="227"/>
      <c r="P875" s="227"/>
    </row>
    <row r="876" hidden="1">
      <c r="A876" s="227"/>
      <c r="C876" s="228"/>
      <c r="D876" s="228"/>
      <c r="E876" s="228"/>
      <c r="L876" s="227"/>
      <c r="M876" s="227"/>
      <c r="N876" s="227"/>
      <c r="O876" s="227"/>
      <c r="P876" s="227"/>
    </row>
    <row r="877" hidden="1">
      <c r="A877" s="227"/>
      <c r="C877" s="228"/>
      <c r="D877" s="228"/>
      <c r="E877" s="228"/>
      <c r="L877" s="227"/>
      <c r="M877" s="227"/>
      <c r="N877" s="227"/>
      <c r="O877" s="227"/>
      <c r="P877" s="227"/>
    </row>
    <row r="878" hidden="1">
      <c r="A878" s="227"/>
      <c r="C878" s="228"/>
      <c r="D878" s="228"/>
      <c r="E878" s="228"/>
      <c r="L878" s="227"/>
      <c r="M878" s="227"/>
      <c r="N878" s="227"/>
      <c r="O878" s="227"/>
      <c r="P878" s="227"/>
    </row>
    <row r="879" hidden="1">
      <c r="A879" s="227"/>
      <c r="C879" s="228"/>
      <c r="D879" s="228"/>
      <c r="E879" s="228"/>
      <c r="L879" s="227"/>
      <c r="M879" s="227"/>
      <c r="N879" s="227"/>
      <c r="O879" s="227"/>
      <c r="P879" s="227"/>
    </row>
    <row r="880" hidden="1">
      <c r="A880" s="227"/>
      <c r="C880" s="228"/>
      <c r="D880" s="228"/>
      <c r="E880" s="228"/>
      <c r="L880" s="227"/>
      <c r="M880" s="227"/>
      <c r="N880" s="227"/>
      <c r="O880" s="227"/>
      <c r="P880" s="227"/>
    </row>
    <row r="881" hidden="1">
      <c r="A881" s="227"/>
      <c r="C881" s="228"/>
      <c r="D881" s="228"/>
      <c r="E881" s="228"/>
      <c r="L881" s="227"/>
      <c r="M881" s="227"/>
      <c r="N881" s="227"/>
      <c r="O881" s="227"/>
      <c r="P881" s="227"/>
    </row>
    <row r="882" hidden="1">
      <c r="A882" s="227"/>
      <c r="C882" s="228"/>
      <c r="D882" s="228"/>
      <c r="E882" s="228"/>
      <c r="L882" s="227"/>
      <c r="M882" s="227"/>
      <c r="N882" s="227"/>
      <c r="O882" s="227"/>
      <c r="P882" s="227"/>
    </row>
    <row r="883" hidden="1">
      <c r="A883" s="227"/>
      <c r="C883" s="228"/>
      <c r="D883" s="228"/>
      <c r="E883" s="228"/>
      <c r="L883" s="227"/>
      <c r="M883" s="227"/>
      <c r="N883" s="227"/>
      <c r="O883" s="227"/>
      <c r="P883" s="227"/>
    </row>
    <row r="884" hidden="1">
      <c r="A884" s="227"/>
      <c r="C884" s="228"/>
      <c r="D884" s="228"/>
      <c r="E884" s="228"/>
      <c r="L884" s="227"/>
      <c r="M884" s="227"/>
      <c r="N884" s="227"/>
      <c r="O884" s="227"/>
      <c r="P884" s="227"/>
    </row>
    <row r="885" hidden="1">
      <c r="A885" s="227"/>
      <c r="C885" s="228"/>
      <c r="D885" s="228"/>
      <c r="E885" s="228"/>
      <c r="L885" s="227"/>
      <c r="M885" s="227"/>
      <c r="N885" s="227"/>
      <c r="O885" s="227"/>
      <c r="P885" s="227"/>
    </row>
    <row r="886" hidden="1">
      <c r="A886" s="227"/>
      <c r="C886" s="228"/>
      <c r="D886" s="228"/>
      <c r="E886" s="228"/>
      <c r="L886" s="227"/>
      <c r="M886" s="227"/>
      <c r="N886" s="227"/>
      <c r="O886" s="227"/>
      <c r="P886" s="227"/>
    </row>
    <row r="887" hidden="1">
      <c r="A887" s="227"/>
      <c r="C887" s="228"/>
      <c r="D887" s="228"/>
      <c r="E887" s="228"/>
      <c r="L887" s="227"/>
      <c r="M887" s="227"/>
      <c r="N887" s="227"/>
      <c r="O887" s="227"/>
      <c r="P887" s="227"/>
    </row>
    <row r="888" hidden="1">
      <c r="A888" s="227"/>
      <c r="C888" s="228"/>
      <c r="D888" s="228"/>
      <c r="E888" s="228"/>
      <c r="L888" s="227"/>
      <c r="M888" s="227"/>
      <c r="N888" s="227"/>
      <c r="O888" s="227"/>
      <c r="P888" s="227"/>
    </row>
    <row r="889" hidden="1">
      <c r="A889" s="227"/>
      <c r="C889" s="228"/>
      <c r="D889" s="228"/>
      <c r="E889" s="228"/>
      <c r="L889" s="227"/>
      <c r="M889" s="227"/>
      <c r="N889" s="227"/>
      <c r="O889" s="227"/>
      <c r="P889" s="227"/>
    </row>
    <row r="890" hidden="1">
      <c r="A890" s="227"/>
      <c r="C890" s="228"/>
      <c r="D890" s="228"/>
      <c r="E890" s="228"/>
      <c r="L890" s="227"/>
      <c r="M890" s="227"/>
      <c r="N890" s="227"/>
      <c r="O890" s="227"/>
      <c r="P890" s="227"/>
    </row>
    <row r="891" hidden="1">
      <c r="A891" s="227"/>
      <c r="C891" s="228"/>
      <c r="D891" s="228"/>
      <c r="E891" s="228"/>
      <c r="L891" s="227"/>
      <c r="M891" s="227"/>
      <c r="N891" s="227"/>
      <c r="O891" s="227"/>
      <c r="P891" s="227"/>
    </row>
    <row r="892" hidden="1">
      <c r="A892" s="227"/>
      <c r="C892" s="228"/>
      <c r="D892" s="228"/>
      <c r="E892" s="228"/>
      <c r="L892" s="227"/>
      <c r="M892" s="227"/>
      <c r="N892" s="227"/>
      <c r="O892" s="227"/>
      <c r="P892" s="227"/>
    </row>
    <row r="893" hidden="1">
      <c r="A893" s="227"/>
      <c r="C893" s="228"/>
      <c r="D893" s="228"/>
      <c r="E893" s="228"/>
      <c r="L893" s="227"/>
      <c r="M893" s="227"/>
      <c r="N893" s="227"/>
      <c r="O893" s="227"/>
      <c r="P893" s="227"/>
    </row>
    <row r="894" hidden="1">
      <c r="A894" s="227"/>
      <c r="C894" s="228"/>
      <c r="D894" s="228"/>
      <c r="E894" s="228"/>
      <c r="L894" s="227"/>
      <c r="M894" s="227"/>
      <c r="N894" s="227"/>
      <c r="O894" s="227"/>
      <c r="P894" s="227"/>
    </row>
    <row r="895" hidden="1">
      <c r="A895" s="227"/>
      <c r="C895" s="228"/>
      <c r="D895" s="228"/>
      <c r="E895" s="228"/>
      <c r="L895" s="227"/>
      <c r="M895" s="227"/>
      <c r="N895" s="227"/>
      <c r="O895" s="227"/>
      <c r="P895" s="227"/>
    </row>
    <row r="896" hidden="1">
      <c r="A896" s="227"/>
      <c r="C896" s="228"/>
      <c r="D896" s="228"/>
      <c r="E896" s="228"/>
      <c r="L896" s="227"/>
      <c r="M896" s="227"/>
      <c r="N896" s="227"/>
      <c r="O896" s="227"/>
      <c r="P896" s="227"/>
    </row>
    <row r="897" hidden="1">
      <c r="A897" s="227"/>
      <c r="C897" s="228"/>
      <c r="D897" s="228"/>
      <c r="E897" s="228"/>
      <c r="L897" s="227"/>
      <c r="M897" s="227"/>
      <c r="N897" s="227"/>
      <c r="O897" s="227"/>
      <c r="P897" s="227"/>
    </row>
    <row r="898" hidden="1">
      <c r="A898" s="227"/>
      <c r="C898" s="228"/>
      <c r="D898" s="228"/>
      <c r="E898" s="228"/>
      <c r="L898" s="227"/>
      <c r="M898" s="227"/>
      <c r="N898" s="227"/>
      <c r="O898" s="227"/>
      <c r="P898" s="227"/>
    </row>
    <row r="899" hidden="1">
      <c r="A899" s="227"/>
      <c r="C899" s="228"/>
      <c r="D899" s="228"/>
      <c r="E899" s="228"/>
      <c r="L899" s="227"/>
      <c r="M899" s="227"/>
      <c r="N899" s="227"/>
      <c r="O899" s="227"/>
      <c r="P899" s="227"/>
    </row>
    <row r="900" hidden="1">
      <c r="A900" s="227"/>
      <c r="C900" s="228"/>
      <c r="D900" s="228"/>
      <c r="E900" s="228"/>
      <c r="L900" s="227"/>
      <c r="M900" s="227"/>
      <c r="N900" s="227"/>
      <c r="O900" s="227"/>
      <c r="P900" s="227"/>
    </row>
    <row r="901" hidden="1">
      <c r="A901" s="227"/>
      <c r="C901" s="228"/>
      <c r="D901" s="228"/>
      <c r="E901" s="228"/>
      <c r="L901" s="227"/>
      <c r="M901" s="227"/>
      <c r="N901" s="227"/>
      <c r="O901" s="227"/>
      <c r="P901" s="227"/>
    </row>
    <row r="902" hidden="1">
      <c r="A902" s="227"/>
      <c r="C902" s="228"/>
      <c r="D902" s="228"/>
      <c r="E902" s="228"/>
      <c r="L902" s="227"/>
      <c r="M902" s="227"/>
      <c r="N902" s="227"/>
      <c r="O902" s="227"/>
      <c r="P902" s="227"/>
    </row>
    <row r="903" hidden="1">
      <c r="A903" s="227"/>
      <c r="C903" s="228"/>
      <c r="D903" s="228"/>
      <c r="E903" s="228"/>
      <c r="L903" s="227"/>
      <c r="M903" s="227"/>
      <c r="N903" s="227"/>
      <c r="O903" s="227"/>
      <c r="P903" s="227"/>
    </row>
    <row r="904" hidden="1">
      <c r="A904" s="227"/>
      <c r="C904" s="228"/>
      <c r="D904" s="228"/>
      <c r="E904" s="228"/>
      <c r="L904" s="227"/>
      <c r="M904" s="227"/>
      <c r="N904" s="227"/>
      <c r="O904" s="227"/>
      <c r="P904" s="227"/>
    </row>
    <row r="905" hidden="1">
      <c r="A905" s="227"/>
      <c r="C905" s="228"/>
      <c r="D905" s="228"/>
      <c r="E905" s="228"/>
      <c r="L905" s="227"/>
      <c r="M905" s="227"/>
      <c r="N905" s="227"/>
      <c r="O905" s="227"/>
      <c r="P905" s="227"/>
    </row>
    <row r="906" hidden="1">
      <c r="A906" s="227"/>
      <c r="C906" s="228"/>
      <c r="D906" s="228"/>
      <c r="E906" s="228"/>
      <c r="L906" s="227"/>
      <c r="M906" s="227"/>
      <c r="N906" s="227"/>
      <c r="O906" s="227"/>
      <c r="P906" s="227"/>
    </row>
    <row r="907" hidden="1">
      <c r="A907" s="227"/>
      <c r="C907" s="228"/>
      <c r="D907" s="228"/>
      <c r="E907" s="228"/>
      <c r="L907" s="227"/>
      <c r="M907" s="227"/>
      <c r="N907" s="227"/>
      <c r="O907" s="227"/>
      <c r="P907" s="227"/>
    </row>
    <row r="908" hidden="1">
      <c r="A908" s="227"/>
      <c r="C908" s="228"/>
      <c r="D908" s="228"/>
      <c r="E908" s="228"/>
      <c r="L908" s="227"/>
      <c r="M908" s="227"/>
      <c r="N908" s="227"/>
      <c r="O908" s="227"/>
      <c r="P908" s="227"/>
    </row>
    <row r="909" hidden="1">
      <c r="A909" s="227"/>
      <c r="C909" s="228"/>
      <c r="D909" s="228"/>
      <c r="E909" s="228"/>
      <c r="L909" s="227"/>
      <c r="M909" s="227"/>
      <c r="N909" s="227"/>
      <c r="O909" s="227"/>
      <c r="P909" s="227"/>
    </row>
    <row r="910" hidden="1">
      <c r="A910" s="227"/>
      <c r="C910" s="228"/>
      <c r="D910" s="228"/>
      <c r="E910" s="228"/>
      <c r="L910" s="227"/>
      <c r="M910" s="227"/>
      <c r="N910" s="227"/>
      <c r="O910" s="227"/>
      <c r="P910" s="227"/>
    </row>
    <row r="911" hidden="1">
      <c r="A911" s="227"/>
      <c r="C911" s="228"/>
      <c r="D911" s="228"/>
      <c r="E911" s="228"/>
      <c r="L911" s="227"/>
      <c r="M911" s="227"/>
      <c r="N911" s="227"/>
      <c r="O911" s="227"/>
      <c r="P911" s="227"/>
    </row>
    <row r="912" hidden="1">
      <c r="A912" s="227"/>
      <c r="C912" s="228"/>
      <c r="D912" s="228"/>
      <c r="E912" s="228"/>
      <c r="L912" s="227"/>
      <c r="M912" s="227"/>
      <c r="N912" s="227"/>
      <c r="O912" s="227"/>
      <c r="P912" s="227"/>
    </row>
    <row r="913" hidden="1">
      <c r="A913" s="227"/>
      <c r="C913" s="228"/>
      <c r="D913" s="228"/>
      <c r="E913" s="228"/>
      <c r="L913" s="227"/>
      <c r="M913" s="227"/>
      <c r="N913" s="227"/>
      <c r="O913" s="227"/>
      <c r="P913" s="227"/>
    </row>
    <row r="914" hidden="1">
      <c r="A914" s="227"/>
      <c r="C914" s="228"/>
      <c r="D914" s="228"/>
      <c r="E914" s="228"/>
      <c r="L914" s="227"/>
      <c r="M914" s="227"/>
      <c r="N914" s="227"/>
      <c r="O914" s="227"/>
      <c r="P914" s="227"/>
    </row>
    <row r="915" hidden="1">
      <c r="A915" s="227"/>
      <c r="C915" s="228"/>
      <c r="D915" s="228"/>
      <c r="E915" s="228"/>
      <c r="L915" s="227"/>
      <c r="M915" s="227"/>
      <c r="N915" s="227"/>
      <c r="O915" s="227"/>
      <c r="P915" s="227"/>
    </row>
    <row r="916" hidden="1">
      <c r="A916" s="227"/>
      <c r="C916" s="228"/>
      <c r="D916" s="228"/>
      <c r="E916" s="228"/>
      <c r="L916" s="227"/>
      <c r="M916" s="227"/>
      <c r="N916" s="227"/>
      <c r="O916" s="227"/>
      <c r="P916" s="227"/>
    </row>
    <row r="917" hidden="1">
      <c r="A917" s="227"/>
      <c r="C917" s="228"/>
      <c r="D917" s="228"/>
      <c r="E917" s="228"/>
      <c r="L917" s="227"/>
      <c r="M917" s="227"/>
      <c r="N917" s="227"/>
      <c r="O917" s="227"/>
      <c r="P917" s="227"/>
    </row>
    <row r="918" hidden="1">
      <c r="A918" s="227"/>
      <c r="C918" s="228"/>
      <c r="D918" s="228"/>
      <c r="E918" s="228"/>
      <c r="L918" s="227"/>
      <c r="M918" s="227"/>
      <c r="N918" s="227"/>
      <c r="O918" s="227"/>
      <c r="P918" s="227"/>
    </row>
    <row r="919" hidden="1">
      <c r="A919" s="227"/>
      <c r="C919" s="228"/>
      <c r="D919" s="228"/>
      <c r="E919" s="228"/>
      <c r="L919" s="227"/>
      <c r="M919" s="227"/>
      <c r="N919" s="227"/>
      <c r="O919" s="227"/>
      <c r="P919" s="227"/>
    </row>
    <row r="920" hidden="1">
      <c r="A920" s="227"/>
      <c r="C920" s="228"/>
      <c r="D920" s="228"/>
      <c r="E920" s="228"/>
      <c r="L920" s="227"/>
      <c r="M920" s="227"/>
      <c r="N920" s="227"/>
      <c r="O920" s="227"/>
      <c r="P920" s="227"/>
    </row>
    <row r="921" hidden="1">
      <c r="A921" s="227"/>
      <c r="C921" s="228"/>
      <c r="D921" s="228"/>
      <c r="E921" s="228"/>
      <c r="L921" s="227"/>
      <c r="M921" s="227"/>
      <c r="N921" s="227"/>
      <c r="O921" s="227"/>
      <c r="P921" s="227"/>
    </row>
    <row r="922" hidden="1">
      <c r="A922" s="227"/>
      <c r="C922" s="228"/>
      <c r="D922" s="228"/>
      <c r="E922" s="228"/>
      <c r="L922" s="227"/>
      <c r="M922" s="227"/>
      <c r="N922" s="227"/>
      <c r="O922" s="227"/>
      <c r="P922" s="227"/>
    </row>
    <row r="923" hidden="1">
      <c r="A923" s="227"/>
      <c r="C923" s="228"/>
      <c r="D923" s="228"/>
      <c r="E923" s="228"/>
      <c r="L923" s="227"/>
      <c r="M923" s="227"/>
      <c r="N923" s="227"/>
      <c r="O923" s="227"/>
      <c r="P923" s="227"/>
    </row>
    <row r="924" hidden="1">
      <c r="A924" s="227"/>
      <c r="C924" s="228"/>
      <c r="D924" s="228"/>
      <c r="E924" s="228"/>
      <c r="L924" s="227"/>
      <c r="M924" s="227"/>
      <c r="N924" s="227"/>
      <c r="O924" s="227"/>
      <c r="P924" s="227"/>
    </row>
    <row r="925" hidden="1">
      <c r="A925" s="227"/>
      <c r="C925" s="228"/>
      <c r="D925" s="228"/>
      <c r="E925" s="228"/>
      <c r="L925" s="227"/>
      <c r="M925" s="227"/>
      <c r="N925" s="227"/>
      <c r="O925" s="227"/>
      <c r="P925" s="227"/>
    </row>
    <row r="926" hidden="1">
      <c r="A926" s="227"/>
      <c r="C926" s="228"/>
      <c r="D926" s="228"/>
      <c r="E926" s="228"/>
      <c r="L926" s="227"/>
      <c r="M926" s="227"/>
      <c r="N926" s="227"/>
      <c r="O926" s="227"/>
      <c r="P926" s="227"/>
    </row>
    <row r="927" hidden="1">
      <c r="A927" s="227"/>
      <c r="C927" s="228"/>
      <c r="D927" s="228"/>
      <c r="E927" s="228"/>
      <c r="L927" s="227"/>
      <c r="M927" s="227"/>
      <c r="N927" s="227"/>
      <c r="O927" s="227"/>
      <c r="P927" s="227"/>
    </row>
    <row r="928" hidden="1">
      <c r="A928" s="227"/>
      <c r="C928" s="228"/>
      <c r="D928" s="228"/>
      <c r="E928" s="228"/>
      <c r="L928" s="227"/>
      <c r="M928" s="227"/>
      <c r="N928" s="227"/>
      <c r="O928" s="227"/>
      <c r="P928" s="227"/>
    </row>
    <row r="929" hidden="1">
      <c r="A929" s="227"/>
      <c r="C929" s="228"/>
      <c r="D929" s="228"/>
      <c r="E929" s="228"/>
      <c r="L929" s="227"/>
      <c r="M929" s="227"/>
      <c r="N929" s="227"/>
      <c r="O929" s="227"/>
      <c r="P929" s="227"/>
    </row>
    <row r="930" hidden="1">
      <c r="A930" s="227"/>
      <c r="C930" s="228"/>
      <c r="D930" s="228"/>
      <c r="E930" s="228"/>
      <c r="L930" s="227"/>
      <c r="M930" s="227"/>
      <c r="N930" s="227"/>
      <c r="O930" s="227"/>
      <c r="P930" s="227"/>
    </row>
    <row r="931" hidden="1">
      <c r="A931" s="227"/>
      <c r="C931" s="228"/>
      <c r="D931" s="228"/>
      <c r="E931" s="228"/>
      <c r="L931" s="227"/>
      <c r="M931" s="227"/>
      <c r="N931" s="227"/>
      <c r="O931" s="227"/>
      <c r="P931" s="227"/>
    </row>
    <row r="932" hidden="1">
      <c r="A932" s="227"/>
      <c r="C932" s="228"/>
      <c r="D932" s="228"/>
      <c r="E932" s="228"/>
      <c r="L932" s="227"/>
      <c r="M932" s="227"/>
      <c r="N932" s="227"/>
      <c r="O932" s="227"/>
      <c r="P932" s="227"/>
    </row>
    <row r="933" hidden="1">
      <c r="A933" s="227"/>
      <c r="C933" s="228"/>
      <c r="D933" s="228"/>
      <c r="E933" s="228"/>
      <c r="L933" s="227"/>
      <c r="M933" s="227"/>
      <c r="N933" s="227"/>
      <c r="O933" s="227"/>
      <c r="P933" s="227"/>
    </row>
    <row r="934" hidden="1">
      <c r="A934" s="227"/>
      <c r="C934" s="228"/>
      <c r="D934" s="228"/>
      <c r="E934" s="228"/>
      <c r="L934" s="227"/>
      <c r="M934" s="227"/>
      <c r="N934" s="227"/>
      <c r="O934" s="227"/>
      <c r="P934" s="227"/>
    </row>
    <row r="935" hidden="1">
      <c r="A935" s="227"/>
      <c r="C935" s="228"/>
      <c r="D935" s="228"/>
      <c r="E935" s="228"/>
      <c r="L935" s="227"/>
      <c r="M935" s="227"/>
      <c r="N935" s="227"/>
      <c r="O935" s="227"/>
      <c r="P935" s="227"/>
    </row>
    <row r="936" hidden="1">
      <c r="A936" s="227"/>
      <c r="C936" s="228"/>
      <c r="D936" s="228"/>
      <c r="E936" s="228"/>
      <c r="L936" s="227"/>
      <c r="M936" s="227"/>
      <c r="N936" s="227"/>
      <c r="O936" s="227"/>
      <c r="P936" s="227"/>
    </row>
    <row r="937" hidden="1">
      <c r="A937" s="227"/>
      <c r="C937" s="228"/>
      <c r="D937" s="228"/>
      <c r="E937" s="228"/>
      <c r="L937" s="227"/>
      <c r="M937" s="227"/>
      <c r="N937" s="227"/>
      <c r="O937" s="227"/>
      <c r="P937" s="227"/>
    </row>
    <row r="938" hidden="1">
      <c r="A938" s="227"/>
      <c r="C938" s="228"/>
      <c r="D938" s="228"/>
      <c r="E938" s="228"/>
      <c r="L938" s="227"/>
      <c r="M938" s="227"/>
      <c r="N938" s="227"/>
      <c r="O938" s="227"/>
      <c r="P938" s="227"/>
    </row>
    <row r="939" hidden="1">
      <c r="A939" s="227"/>
      <c r="C939" s="228"/>
      <c r="D939" s="228"/>
      <c r="E939" s="228"/>
      <c r="L939" s="227"/>
      <c r="M939" s="227"/>
      <c r="N939" s="227"/>
      <c r="O939" s="227"/>
      <c r="P939" s="227"/>
    </row>
    <row r="940" hidden="1">
      <c r="A940" s="227"/>
      <c r="C940" s="228"/>
      <c r="D940" s="228"/>
      <c r="E940" s="228"/>
      <c r="L940" s="227"/>
      <c r="M940" s="227"/>
      <c r="N940" s="227"/>
      <c r="O940" s="227"/>
      <c r="P940" s="227"/>
    </row>
    <row r="941" hidden="1">
      <c r="A941" s="227"/>
      <c r="C941" s="228"/>
      <c r="D941" s="228"/>
      <c r="E941" s="228"/>
      <c r="L941" s="227"/>
      <c r="M941" s="227"/>
      <c r="N941" s="227"/>
      <c r="O941" s="227"/>
      <c r="P941" s="227"/>
    </row>
    <row r="942" hidden="1">
      <c r="A942" s="227"/>
      <c r="C942" s="228"/>
      <c r="D942" s="228"/>
      <c r="E942" s="228"/>
      <c r="L942" s="227"/>
      <c r="M942" s="227"/>
      <c r="N942" s="227"/>
      <c r="O942" s="227"/>
      <c r="P942" s="227"/>
    </row>
    <row r="943" hidden="1">
      <c r="A943" s="227"/>
      <c r="C943" s="228"/>
      <c r="D943" s="228"/>
      <c r="E943" s="228"/>
      <c r="L943" s="227"/>
      <c r="M943" s="227"/>
      <c r="N943" s="227"/>
      <c r="O943" s="227"/>
      <c r="P943" s="227"/>
    </row>
    <row r="944" hidden="1">
      <c r="A944" s="227"/>
      <c r="C944" s="228"/>
      <c r="D944" s="228"/>
      <c r="E944" s="228"/>
      <c r="L944" s="227"/>
      <c r="M944" s="227"/>
      <c r="N944" s="227"/>
      <c r="O944" s="227"/>
      <c r="P944" s="227"/>
    </row>
    <row r="945" hidden="1">
      <c r="A945" s="227"/>
      <c r="C945" s="228"/>
      <c r="D945" s="228"/>
      <c r="E945" s="228"/>
      <c r="L945" s="227"/>
      <c r="M945" s="227"/>
      <c r="N945" s="227"/>
      <c r="O945" s="227"/>
      <c r="P945" s="227"/>
    </row>
    <row r="946" hidden="1">
      <c r="A946" s="227"/>
      <c r="C946" s="228"/>
      <c r="D946" s="228"/>
      <c r="E946" s="228"/>
      <c r="L946" s="227"/>
      <c r="M946" s="227"/>
      <c r="N946" s="227"/>
      <c r="O946" s="227"/>
      <c r="P946" s="227"/>
    </row>
    <row r="947" hidden="1">
      <c r="A947" s="227"/>
      <c r="C947" s="228"/>
      <c r="D947" s="228"/>
      <c r="E947" s="228"/>
      <c r="L947" s="227"/>
      <c r="M947" s="227"/>
      <c r="N947" s="227"/>
      <c r="O947" s="227"/>
      <c r="P947" s="227"/>
    </row>
    <row r="948" hidden="1">
      <c r="A948" s="227"/>
      <c r="C948" s="228"/>
      <c r="D948" s="228"/>
      <c r="E948" s="228"/>
      <c r="L948" s="227"/>
      <c r="M948" s="227"/>
      <c r="N948" s="227"/>
      <c r="O948" s="227"/>
      <c r="P948" s="227"/>
    </row>
    <row r="949" hidden="1">
      <c r="A949" s="227"/>
      <c r="C949" s="228"/>
      <c r="D949" s="228"/>
      <c r="E949" s="228"/>
      <c r="L949" s="227"/>
      <c r="M949" s="227"/>
      <c r="N949" s="227"/>
      <c r="O949" s="227"/>
      <c r="P949" s="227"/>
    </row>
    <row r="950" hidden="1">
      <c r="A950" s="227"/>
      <c r="C950" s="228"/>
      <c r="D950" s="228"/>
      <c r="E950" s="228"/>
      <c r="L950" s="227"/>
      <c r="M950" s="227"/>
      <c r="N950" s="227"/>
      <c r="O950" s="227"/>
      <c r="P950" s="227"/>
    </row>
    <row r="951" hidden="1">
      <c r="A951" s="227"/>
      <c r="C951" s="228"/>
      <c r="D951" s="228"/>
      <c r="E951" s="228"/>
      <c r="L951" s="227"/>
      <c r="M951" s="227"/>
      <c r="N951" s="227"/>
      <c r="O951" s="227"/>
      <c r="P951" s="227"/>
    </row>
    <row r="952" hidden="1">
      <c r="A952" s="227"/>
      <c r="C952" s="228"/>
      <c r="D952" s="228"/>
      <c r="E952" s="228"/>
      <c r="L952" s="227"/>
      <c r="M952" s="227"/>
      <c r="N952" s="227"/>
      <c r="O952" s="227"/>
      <c r="P952" s="227"/>
    </row>
    <row r="953" hidden="1">
      <c r="A953" s="227"/>
      <c r="C953" s="228"/>
      <c r="D953" s="228"/>
      <c r="E953" s="228"/>
      <c r="L953" s="227"/>
      <c r="M953" s="227"/>
      <c r="N953" s="227"/>
      <c r="O953" s="227"/>
      <c r="P953" s="227"/>
    </row>
    <row r="954" hidden="1">
      <c r="A954" s="227"/>
      <c r="C954" s="228"/>
      <c r="D954" s="228"/>
      <c r="E954" s="228"/>
      <c r="L954" s="227"/>
      <c r="M954" s="227"/>
      <c r="N954" s="227"/>
      <c r="O954" s="227"/>
      <c r="P954" s="227"/>
    </row>
    <row r="955" hidden="1">
      <c r="A955" s="227"/>
      <c r="C955" s="228"/>
      <c r="D955" s="228"/>
      <c r="E955" s="228"/>
      <c r="L955" s="227"/>
      <c r="M955" s="227"/>
      <c r="N955" s="227"/>
      <c r="O955" s="227"/>
      <c r="P955" s="227"/>
    </row>
    <row r="956" hidden="1">
      <c r="A956" s="227"/>
      <c r="C956" s="228"/>
      <c r="D956" s="228"/>
      <c r="E956" s="228"/>
      <c r="L956" s="227"/>
      <c r="M956" s="227"/>
      <c r="N956" s="227"/>
      <c r="O956" s="227"/>
      <c r="P956" s="227"/>
    </row>
    <row r="957" hidden="1">
      <c r="A957" s="227"/>
      <c r="C957" s="228"/>
      <c r="D957" s="228"/>
      <c r="E957" s="228"/>
      <c r="L957" s="227"/>
      <c r="M957" s="227"/>
      <c r="N957" s="227"/>
      <c r="O957" s="227"/>
      <c r="P957" s="227"/>
    </row>
    <row r="958" hidden="1">
      <c r="A958" s="227"/>
      <c r="C958" s="228"/>
      <c r="D958" s="228"/>
      <c r="E958" s="228"/>
      <c r="L958" s="227"/>
      <c r="M958" s="227"/>
      <c r="N958" s="227"/>
      <c r="O958" s="227"/>
      <c r="P958" s="227"/>
    </row>
    <row r="959" hidden="1">
      <c r="A959" s="227"/>
      <c r="C959" s="228"/>
      <c r="D959" s="228"/>
      <c r="E959" s="228"/>
      <c r="L959" s="227"/>
      <c r="M959" s="227"/>
      <c r="N959" s="227"/>
      <c r="O959" s="227"/>
      <c r="P959" s="227"/>
    </row>
    <row r="960" hidden="1">
      <c r="A960" s="227"/>
      <c r="C960" s="228"/>
      <c r="D960" s="228"/>
      <c r="E960" s="228"/>
      <c r="L960" s="227"/>
      <c r="M960" s="227"/>
      <c r="N960" s="227"/>
      <c r="O960" s="227"/>
      <c r="P960" s="227"/>
    </row>
    <row r="961" hidden="1">
      <c r="A961" s="227"/>
      <c r="C961" s="228"/>
      <c r="D961" s="228"/>
      <c r="E961" s="228"/>
      <c r="L961" s="227"/>
      <c r="M961" s="227"/>
      <c r="N961" s="227"/>
      <c r="O961" s="227"/>
      <c r="P961" s="227"/>
    </row>
    <row r="962" hidden="1">
      <c r="A962" s="227"/>
      <c r="C962" s="228"/>
      <c r="D962" s="228"/>
      <c r="E962" s="228"/>
      <c r="L962" s="227"/>
      <c r="M962" s="227"/>
      <c r="N962" s="227"/>
      <c r="O962" s="227"/>
      <c r="P962" s="227"/>
    </row>
    <row r="963" hidden="1">
      <c r="A963" s="227"/>
      <c r="C963" s="228"/>
      <c r="D963" s="228"/>
      <c r="E963" s="228"/>
      <c r="L963" s="227"/>
      <c r="M963" s="227"/>
      <c r="N963" s="227"/>
      <c r="O963" s="227"/>
      <c r="P963" s="227"/>
    </row>
    <row r="964" hidden="1">
      <c r="A964" s="227"/>
      <c r="C964" s="228"/>
      <c r="D964" s="228"/>
      <c r="E964" s="228"/>
      <c r="L964" s="227"/>
      <c r="M964" s="227"/>
      <c r="N964" s="227"/>
      <c r="O964" s="227"/>
      <c r="P964" s="227"/>
    </row>
    <row r="965" hidden="1">
      <c r="A965" s="227"/>
      <c r="C965" s="228"/>
      <c r="D965" s="228"/>
      <c r="E965" s="228"/>
      <c r="L965" s="227"/>
      <c r="M965" s="227"/>
      <c r="N965" s="227"/>
      <c r="O965" s="227"/>
      <c r="P965" s="227"/>
    </row>
    <row r="966" hidden="1">
      <c r="A966" s="227"/>
      <c r="C966" s="228"/>
      <c r="D966" s="228"/>
      <c r="E966" s="228"/>
      <c r="L966" s="227"/>
      <c r="M966" s="227"/>
      <c r="N966" s="227"/>
      <c r="O966" s="227"/>
      <c r="P966" s="227"/>
    </row>
    <row r="967" hidden="1">
      <c r="A967" s="227"/>
      <c r="C967" s="228"/>
      <c r="D967" s="228"/>
      <c r="E967" s="228"/>
      <c r="L967" s="227"/>
      <c r="M967" s="227"/>
      <c r="N967" s="227"/>
      <c r="O967" s="227"/>
      <c r="P967" s="227"/>
    </row>
    <row r="968" hidden="1">
      <c r="A968" s="227"/>
      <c r="C968" s="228"/>
      <c r="D968" s="228"/>
      <c r="E968" s="228"/>
      <c r="L968" s="227"/>
      <c r="M968" s="227"/>
      <c r="N968" s="227"/>
      <c r="O968" s="227"/>
      <c r="P968" s="227"/>
    </row>
    <row r="969" hidden="1">
      <c r="A969" s="227"/>
      <c r="C969" s="228"/>
      <c r="D969" s="228"/>
      <c r="E969" s="228"/>
      <c r="L969" s="227"/>
      <c r="M969" s="227"/>
      <c r="N969" s="227"/>
      <c r="O969" s="227"/>
      <c r="P969" s="227"/>
    </row>
    <row r="970" hidden="1">
      <c r="A970" s="227"/>
      <c r="C970" s="228"/>
      <c r="D970" s="228"/>
      <c r="E970" s="228"/>
      <c r="L970" s="227"/>
      <c r="M970" s="227"/>
      <c r="N970" s="227"/>
      <c r="O970" s="227"/>
      <c r="P970" s="227"/>
    </row>
    <row r="971" hidden="1">
      <c r="A971" s="227"/>
      <c r="C971" s="228"/>
      <c r="D971" s="228"/>
      <c r="E971" s="228"/>
      <c r="L971" s="227"/>
      <c r="M971" s="227"/>
      <c r="N971" s="227"/>
      <c r="O971" s="227"/>
      <c r="P971" s="227"/>
    </row>
    <row r="972" hidden="1">
      <c r="A972" s="227"/>
      <c r="C972" s="228"/>
      <c r="D972" s="228"/>
      <c r="E972" s="228"/>
      <c r="L972" s="227"/>
      <c r="M972" s="227"/>
      <c r="N972" s="227"/>
      <c r="O972" s="227"/>
      <c r="P972" s="227"/>
    </row>
    <row r="973" hidden="1">
      <c r="A973" s="227"/>
      <c r="C973" s="228"/>
      <c r="D973" s="228"/>
      <c r="E973" s="228"/>
      <c r="L973" s="227"/>
      <c r="M973" s="227"/>
      <c r="N973" s="227"/>
      <c r="O973" s="227"/>
      <c r="P973" s="227"/>
    </row>
    <row r="974" hidden="1">
      <c r="A974" s="227"/>
      <c r="C974" s="228"/>
      <c r="D974" s="228"/>
      <c r="E974" s="228"/>
      <c r="L974" s="227"/>
      <c r="M974" s="227"/>
      <c r="N974" s="227"/>
      <c r="O974" s="227"/>
      <c r="P974" s="227"/>
    </row>
    <row r="975" hidden="1">
      <c r="A975" s="227"/>
      <c r="C975" s="228"/>
      <c r="D975" s="228"/>
      <c r="E975" s="228"/>
      <c r="L975" s="227"/>
      <c r="M975" s="227"/>
      <c r="N975" s="227"/>
      <c r="O975" s="227"/>
      <c r="P975" s="227"/>
    </row>
    <row r="976" hidden="1">
      <c r="A976" s="227"/>
      <c r="C976" s="228"/>
      <c r="D976" s="228"/>
      <c r="E976" s="228"/>
      <c r="L976" s="227"/>
      <c r="M976" s="227"/>
      <c r="N976" s="227"/>
      <c r="O976" s="227"/>
      <c r="P976" s="227"/>
    </row>
    <row r="977" hidden="1">
      <c r="A977" s="227"/>
      <c r="C977" s="228"/>
      <c r="D977" s="228"/>
      <c r="E977" s="228"/>
      <c r="L977" s="227"/>
      <c r="M977" s="227"/>
      <c r="N977" s="227"/>
      <c r="O977" s="227"/>
      <c r="P977" s="227"/>
    </row>
    <row r="978" hidden="1">
      <c r="A978" s="227"/>
      <c r="C978" s="228"/>
      <c r="D978" s="228"/>
      <c r="E978" s="228"/>
      <c r="L978" s="227"/>
      <c r="M978" s="227"/>
      <c r="N978" s="227"/>
      <c r="O978" s="227"/>
      <c r="P978" s="227"/>
    </row>
    <row r="979" hidden="1">
      <c r="A979" s="227"/>
      <c r="C979" s="228"/>
      <c r="D979" s="228"/>
      <c r="E979" s="228"/>
      <c r="L979" s="227"/>
      <c r="M979" s="227"/>
      <c r="N979" s="227"/>
      <c r="O979" s="227"/>
      <c r="P979" s="227"/>
    </row>
    <row r="980" hidden="1">
      <c r="A980" s="227"/>
      <c r="C980" s="228"/>
      <c r="D980" s="228"/>
      <c r="E980" s="228"/>
      <c r="L980" s="227"/>
      <c r="M980" s="227"/>
      <c r="N980" s="227"/>
      <c r="O980" s="227"/>
      <c r="P980" s="227"/>
    </row>
    <row r="981" hidden="1">
      <c r="A981" s="227"/>
      <c r="C981" s="228"/>
      <c r="D981" s="228"/>
      <c r="E981" s="228"/>
      <c r="L981" s="227"/>
      <c r="M981" s="227"/>
      <c r="N981" s="227"/>
      <c r="O981" s="227"/>
      <c r="P981" s="227"/>
    </row>
    <row r="982" hidden="1">
      <c r="A982" s="227"/>
      <c r="C982" s="228"/>
      <c r="D982" s="228"/>
      <c r="E982" s="228"/>
      <c r="L982" s="227"/>
      <c r="M982" s="227"/>
      <c r="N982" s="227"/>
      <c r="O982" s="227"/>
      <c r="P982" s="227"/>
    </row>
    <row r="983" hidden="1">
      <c r="A983" s="227"/>
      <c r="C983" s="228"/>
      <c r="D983" s="228"/>
      <c r="E983" s="228"/>
      <c r="L983" s="227"/>
      <c r="M983" s="227"/>
      <c r="N983" s="227"/>
      <c r="O983" s="227"/>
      <c r="P983" s="227"/>
    </row>
    <row r="984" hidden="1">
      <c r="A984" s="227"/>
      <c r="C984" s="228"/>
      <c r="D984" s="228"/>
      <c r="E984" s="228"/>
      <c r="L984" s="227"/>
      <c r="M984" s="227"/>
      <c r="N984" s="227"/>
      <c r="O984" s="227"/>
      <c r="P984" s="227"/>
    </row>
    <row r="985" hidden="1">
      <c r="A985" s="227"/>
      <c r="C985" s="228"/>
      <c r="D985" s="228"/>
      <c r="E985" s="228"/>
      <c r="L985" s="227"/>
      <c r="M985" s="227"/>
      <c r="N985" s="227"/>
      <c r="O985" s="227"/>
      <c r="P985" s="227"/>
    </row>
    <row r="986" hidden="1">
      <c r="A986" s="227"/>
      <c r="C986" s="228"/>
      <c r="D986" s="228"/>
      <c r="E986" s="228"/>
      <c r="L986" s="227"/>
      <c r="M986" s="227"/>
      <c r="N986" s="227"/>
      <c r="O986" s="227"/>
      <c r="P986" s="227"/>
    </row>
    <row r="987" hidden="1">
      <c r="A987" s="227"/>
      <c r="C987" s="228"/>
      <c r="D987" s="228"/>
      <c r="E987" s="228"/>
      <c r="L987" s="227"/>
      <c r="M987" s="227"/>
      <c r="N987" s="227"/>
      <c r="O987" s="227"/>
      <c r="P987" s="227"/>
    </row>
    <row r="988" hidden="1">
      <c r="A988" s="227"/>
      <c r="C988" s="228"/>
      <c r="D988" s="228"/>
      <c r="E988" s="228"/>
      <c r="L988" s="227"/>
      <c r="M988" s="227"/>
      <c r="N988" s="227"/>
      <c r="O988" s="227"/>
      <c r="P988" s="227"/>
    </row>
    <row r="989" hidden="1">
      <c r="A989" s="227"/>
      <c r="C989" s="228"/>
      <c r="D989" s="228"/>
      <c r="E989" s="228"/>
      <c r="L989" s="227"/>
      <c r="M989" s="227"/>
      <c r="N989" s="227"/>
      <c r="O989" s="227"/>
      <c r="P989" s="227"/>
    </row>
    <row r="990" hidden="1">
      <c r="A990" s="227"/>
      <c r="C990" s="228"/>
      <c r="D990" s="228"/>
      <c r="E990" s="228"/>
      <c r="L990" s="227"/>
      <c r="M990" s="227"/>
      <c r="N990" s="227"/>
      <c r="O990" s="227"/>
      <c r="P990" s="227"/>
    </row>
    <row r="991" hidden="1">
      <c r="A991" s="227"/>
      <c r="C991" s="228"/>
      <c r="D991" s="228"/>
      <c r="E991" s="228"/>
      <c r="L991" s="227"/>
      <c r="M991" s="227"/>
      <c r="N991" s="227"/>
      <c r="O991" s="227"/>
      <c r="P991" s="227"/>
    </row>
    <row r="992" hidden="1">
      <c r="A992" s="227"/>
      <c r="C992" s="228"/>
      <c r="D992" s="228"/>
      <c r="E992" s="228"/>
      <c r="L992" s="227"/>
      <c r="M992" s="227"/>
      <c r="N992" s="227"/>
      <c r="O992" s="227"/>
      <c r="P992" s="227"/>
    </row>
    <row r="993" hidden="1">
      <c r="A993" s="227"/>
      <c r="C993" s="228"/>
      <c r="D993" s="228"/>
      <c r="E993" s="228"/>
      <c r="L993" s="227"/>
      <c r="M993" s="227"/>
      <c r="N993" s="227"/>
      <c r="O993" s="227"/>
      <c r="P993" s="227"/>
    </row>
    <row r="994" hidden="1">
      <c r="A994" s="227"/>
      <c r="C994" s="228"/>
      <c r="D994" s="228"/>
      <c r="E994" s="228"/>
      <c r="L994" s="227"/>
      <c r="M994" s="227"/>
      <c r="N994" s="227"/>
      <c r="O994" s="227"/>
      <c r="P994" s="227"/>
    </row>
    <row r="995" hidden="1">
      <c r="A995" s="227"/>
      <c r="C995" s="228"/>
      <c r="D995" s="228"/>
      <c r="E995" s="228"/>
      <c r="L995" s="227"/>
      <c r="M995" s="227"/>
      <c r="N995" s="227"/>
      <c r="O995" s="227"/>
      <c r="P995" s="227"/>
    </row>
    <row r="996" hidden="1">
      <c r="A996" s="227"/>
      <c r="C996" s="228"/>
      <c r="D996" s="228"/>
      <c r="E996" s="228"/>
      <c r="L996" s="227"/>
      <c r="M996" s="227"/>
      <c r="N996" s="227"/>
      <c r="O996" s="227"/>
      <c r="P996" s="227"/>
    </row>
    <row r="997" hidden="1">
      <c r="A997" s="227"/>
      <c r="C997" s="228"/>
      <c r="D997" s="228"/>
      <c r="E997" s="228"/>
      <c r="L997" s="227"/>
      <c r="M997" s="227"/>
      <c r="N997" s="227"/>
      <c r="O997" s="227"/>
      <c r="P997" s="227"/>
    </row>
    <row r="998" hidden="1">
      <c r="A998" s="227"/>
      <c r="C998" s="228"/>
      <c r="D998" s="228"/>
      <c r="E998" s="228"/>
      <c r="L998" s="227"/>
      <c r="M998" s="227"/>
      <c r="N998" s="227"/>
      <c r="O998" s="227"/>
      <c r="P998" s="227"/>
    </row>
    <row r="999" hidden="1">
      <c r="A999" s="227"/>
      <c r="C999" s="228"/>
      <c r="D999" s="228"/>
      <c r="E999" s="228"/>
      <c r="L999" s="227"/>
      <c r="M999" s="227"/>
      <c r="N999" s="227"/>
      <c r="O999" s="227"/>
      <c r="P999" s="227"/>
    </row>
    <row r="1000" hidden="1">
      <c r="A1000" s="227"/>
      <c r="C1000" s="228"/>
      <c r="D1000" s="228"/>
      <c r="E1000" s="228"/>
      <c r="L1000" s="227"/>
      <c r="M1000" s="227"/>
      <c r="N1000" s="227"/>
      <c r="O1000" s="227"/>
      <c r="P1000" s="227"/>
    </row>
    <row r="1001" hidden="1">
      <c r="A1001" s="227"/>
      <c r="C1001" s="228"/>
      <c r="D1001" s="228"/>
      <c r="E1001" s="228"/>
      <c r="L1001" s="227"/>
      <c r="M1001" s="227"/>
      <c r="N1001" s="227"/>
      <c r="O1001" s="227"/>
      <c r="P1001" s="227"/>
    </row>
    <row r="1002" hidden="1">
      <c r="A1002" s="227"/>
      <c r="C1002" s="228"/>
      <c r="D1002" s="228"/>
      <c r="E1002" s="228"/>
      <c r="L1002" s="227"/>
      <c r="M1002" s="227"/>
      <c r="N1002" s="227"/>
      <c r="O1002" s="227"/>
      <c r="P1002" s="227"/>
    </row>
    <row r="1003" hidden="1">
      <c r="A1003" s="227"/>
      <c r="C1003" s="228"/>
      <c r="D1003" s="228"/>
      <c r="E1003" s="228"/>
      <c r="L1003" s="227"/>
      <c r="M1003" s="227"/>
      <c r="N1003" s="227"/>
      <c r="O1003" s="227"/>
      <c r="P1003" s="227"/>
    </row>
    <row r="1004" hidden="1">
      <c r="A1004" s="227"/>
      <c r="C1004" s="228"/>
      <c r="D1004" s="228"/>
      <c r="E1004" s="228"/>
      <c r="L1004" s="227"/>
      <c r="M1004" s="227"/>
      <c r="N1004" s="227"/>
      <c r="O1004" s="227"/>
      <c r="P1004" s="227"/>
    </row>
    <row r="1005" hidden="1">
      <c r="A1005" s="227"/>
      <c r="C1005" s="228"/>
      <c r="D1005" s="228"/>
      <c r="E1005" s="228"/>
      <c r="L1005" s="227"/>
      <c r="M1005" s="227"/>
      <c r="N1005" s="227"/>
      <c r="O1005" s="227"/>
      <c r="P1005" s="227"/>
    </row>
    <row r="1006" hidden="1">
      <c r="A1006" s="227"/>
      <c r="C1006" s="228"/>
      <c r="D1006" s="228"/>
      <c r="E1006" s="228"/>
      <c r="L1006" s="227"/>
      <c r="M1006" s="227"/>
      <c r="N1006" s="227"/>
      <c r="O1006" s="227"/>
      <c r="P1006" s="227"/>
    </row>
    <row r="1007" hidden="1">
      <c r="A1007" s="227"/>
      <c r="C1007" s="228"/>
      <c r="D1007" s="228"/>
      <c r="E1007" s="228"/>
      <c r="L1007" s="227"/>
      <c r="M1007" s="227"/>
      <c r="N1007" s="227"/>
      <c r="O1007" s="227"/>
      <c r="P1007" s="227"/>
    </row>
    <row r="1008" hidden="1">
      <c r="A1008" s="227"/>
      <c r="C1008" s="228"/>
      <c r="D1008" s="228"/>
      <c r="E1008" s="228"/>
      <c r="L1008" s="227"/>
      <c r="M1008" s="227"/>
      <c r="N1008" s="227"/>
      <c r="O1008" s="227"/>
      <c r="P1008" s="227"/>
    </row>
    <row r="1009" hidden="1">
      <c r="A1009" s="227"/>
      <c r="C1009" s="228"/>
      <c r="D1009" s="228"/>
      <c r="E1009" s="228"/>
      <c r="L1009" s="227"/>
      <c r="M1009" s="227"/>
      <c r="N1009" s="227"/>
      <c r="O1009" s="227"/>
      <c r="P1009" s="227"/>
    </row>
    <row r="1010" hidden="1">
      <c r="A1010" s="227"/>
      <c r="C1010" s="228"/>
      <c r="D1010" s="228"/>
      <c r="E1010" s="228"/>
      <c r="L1010" s="227"/>
      <c r="M1010" s="227"/>
      <c r="N1010" s="227"/>
      <c r="O1010" s="227"/>
      <c r="P1010" s="227"/>
    </row>
    <row r="1011" hidden="1">
      <c r="A1011" s="227"/>
      <c r="C1011" s="228"/>
      <c r="D1011" s="228"/>
      <c r="E1011" s="228"/>
      <c r="L1011" s="227"/>
      <c r="M1011" s="227"/>
      <c r="N1011" s="227"/>
      <c r="O1011" s="227"/>
      <c r="P1011" s="227"/>
    </row>
    <row r="1012" hidden="1">
      <c r="A1012" s="227"/>
      <c r="C1012" s="228"/>
      <c r="D1012" s="228"/>
      <c r="E1012" s="228"/>
      <c r="L1012" s="227"/>
      <c r="M1012" s="227"/>
      <c r="N1012" s="227"/>
      <c r="O1012" s="227"/>
      <c r="P1012" s="227"/>
    </row>
    <row r="1013" hidden="1">
      <c r="A1013" s="227"/>
      <c r="C1013" s="228"/>
      <c r="D1013" s="228"/>
      <c r="E1013" s="228"/>
      <c r="L1013" s="227"/>
      <c r="M1013" s="227"/>
      <c r="N1013" s="227"/>
      <c r="O1013" s="227"/>
      <c r="P1013" s="227"/>
    </row>
    <row r="1014" hidden="1">
      <c r="A1014" s="227"/>
      <c r="C1014" s="228"/>
      <c r="D1014" s="228"/>
      <c r="E1014" s="228"/>
      <c r="L1014" s="227"/>
      <c r="M1014" s="227"/>
      <c r="N1014" s="227"/>
      <c r="O1014" s="227"/>
      <c r="P1014" s="227"/>
    </row>
    <row r="1015" hidden="1">
      <c r="A1015" s="227"/>
      <c r="C1015" s="228"/>
      <c r="D1015" s="228"/>
      <c r="E1015" s="228"/>
      <c r="L1015" s="227"/>
      <c r="M1015" s="227"/>
      <c r="N1015" s="227"/>
      <c r="O1015" s="227"/>
      <c r="P1015" s="227"/>
    </row>
    <row r="1016" hidden="1">
      <c r="A1016" s="227"/>
      <c r="C1016" s="228"/>
      <c r="D1016" s="228"/>
      <c r="E1016" s="228"/>
      <c r="L1016" s="227"/>
      <c r="M1016" s="227"/>
      <c r="N1016" s="227"/>
      <c r="O1016" s="227"/>
      <c r="P1016" s="227"/>
    </row>
    <row r="1017" hidden="1">
      <c r="A1017" s="227"/>
      <c r="C1017" s="228"/>
      <c r="D1017" s="228"/>
      <c r="E1017" s="228"/>
      <c r="L1017" s="227"/>
      <c r="M1017" s="227"/>
      <c r="N1017" s="227"/>
      <c r="O1017" s="227"/>
      <c r="P1017" s="227"/>
    </row>
    <row r="1018" hidden="1">
      <c r="A1018" s="227"/>
      <c r="C1018" s="228"/>
      <c r="D1018" s="228"/>
      <c r="E1018" s="228"/>
      <c r="L1018" s="227"/>
      <c r="M1018" s="227"/>
      <c r="N1018" s="227"/>
      <c r="O1018" s="227"/>
      <c r="P1018" s="227"/>
    </row>
    <row r="1019" hidden="1">
      <c r="A1019" s="227"/>
      <c r="C1019" s="228"/>
      <c r="D1019" s="228"/>
      <c r="E1019" s="228"/>
      <c r="L1019" s="227"/>
      <c r="M1019" s="227"/>
      <c r="N1019" s="227"/>
      <c r="O1019" s="227"/>
      <c r="P1019" s="227"/>
    </row>
    <row r="1020" hidden="1">
      <c r="A1020" s="227"/>
      <c r="C1020" s="228"/>
      <c r="D1020" s="228"/>
      <c r="E1020" s="228"/>
      <c r="L1020" s="227"/>
      <c r="M1020" s="227"/>
      <c r="N1020" s="227"/>
      <c r="O1020" s="227"/>
      <c r="P1020" s="227"/>
    </row>
    <row r="1021" hidden="1">
      <c r="A1021" s="227"/>
      <c r="C1021" s="228"/>
      <c r="D1021" s="228"/>
      <c r="E1021" s="228"/>
      <c r="L1021" s="227"/>
      <c r="M1021" s="227"/>
      <c r="N1021" s="227"/>
      <c r="O1021" s="227"/>
      <c r="P1021" s="227"/>
    </row>
    <row r="1022" hidden="1">
      <c r="A1022" s="227"/>
      <c r="C1022" s="228"/>
      <c r="D1022" s="228"/>
      <c r="E1022" s="228"/>
      <c r="L1022" s="227"/>
      <c r="M1022" s="227"/>
      <c r="N1022" s="227"/>
      <c r="O1022" s="227"/>
      <c r="P1022" s="227"/>
    </row>
    <row r="1023" hidden="1">
      <c r="A1023" s="227"/>
      <c r="C1023" s="228"/>
      <c r="D1023" s="228"/>
      <c r="E1023" s="228"/>
      <c r="L1023" s="227"/>
      <c r="M1023" s="227"/>
      <c r="N1023" s="227"/>
      <c r="O1023" s="227"/>
      <c r="P1023" s="227"/>
    </row>
    <row r="1024" hidden="1">
      <c r="A1024" s="227"/>
      <c r="C1024" s="228"/>
      <c r="D1024" s="228"/>
      <c r="E1024" s="228"/>
      <c r="L1024" s="227"/>
      <c r="M1024" s="227"/>
      <c r="N1024" s="227"/>
      <c r="O1024" s="227"/>
      <c r="P1024" s="227"/>
    </row>
    <row r="1025" hidden="1">
      <c r="A1025" s="227"/>
      <c r="C1025" s="228"/>
      <c r="D1025" s="228"/>
      <c r="E1025" s="228"/>
      <c r="L1025" s="227"/>
      <c r="M1025" s="227"/>
      <c r="N1025" s="227"/>
      <c r="O1025" s="227"/>
      <c r="P1025" s="227"/>
    </row>
    <row r="1026" hidden="1">
      <c r="A1026" s="227"/>
      <c r="C1026" s="228"/>
      <c r="D1026" s="228"/>
      <c r="E1026" s="228"/>
      <c r="L1026" s="227"/>
      <c r="M1026" s="227"/>
      <c r="N1026" s="227"/>
      <c r="O1026" s="227"/>
      <c r="P1026" s="227"/>
    </row>
    <row r="1027" hidden="1">
      <c r="A1027" s="227"/>
      <c r="C1027" s="228"/>
      <c r="D1027" s="228"/>
      <c r="E1027" s="228"/>
      <c r="L1027" s="227"/>
      <c r="M1027" s="227"/>
      <c r="N1027" s="227"/>
      <c r="O1027" s="227"/>
      <c r="P1027" s="227"/>
    </row>
    <row r="1028" hidden="1">
      <c r="A1028" s="227"/>
      <c r="C1028" s="228"/>
      <c r="D1028" s="228"/>
      <c r="E1028" s="228"/>
      <c r="L1028" s="227"/>
      <c r="M1028" s="227"/>
      <c r="N1028" s="227"/>
      <c r="O1028" s="227"/>
      <c r="P1028" s="227"/>
    </row>
    <row r="1029" hidden="1">
      <c r="A1029" s="227"/>
      <c r="C1029" s="228"/>
      <c r="D1029" s="228"/>
      <c r="E1029" s="228"/>
      <c r="L1029" s="227"/>
      <c r="M1029" s="227"/>
      <c r="N1029" s="227"/>
      <c r="O1029" s="227"/>
      <c r="P1029" s="227"/>
    </row>
    <row r="1030" hidden="1">
      <c r="A1030" s="227"/>
      <c r="C1030" s="228"/>
      <c r="D1030" s="228"/>
      <c r="E1030" s="228"/>
      <c r="L1030" s="227"/>
      <c r="M1030" s="227"/>
      <c r="N1030" s="227"/>
      <c r="O1030" s="227"/>
      <c r="P1030" s="227"/>
    </row>
    <row r="1031" hidden="1">
      <c r="A1031" s="227"/>
      <c r="C1031" s="228"/>
      <c r="D1031" s="228"/>
      <c r="E1031" s="228"/>
      <c r="L1031" s="227"/>
      <c r="M1031" s="227"/>
      <c r="N1031" s="227"/>
      <c r="O1031" s="227"/>
      <c r="P1031" s="227"/>
    </row>
    <row r="1032" hidden="1">
      <c r="A1032" s="227"/>
      <c r="C1032" s="228"/>
      <c r="D1032" s="228"/>
      <c r="E1032" s="228"/>
      <c r="L1032" s="227"/>
      <c r="M1032" s="227"/>
      <c r="N1032" s="227"/>
      <c r="O1032" s="227"/>
      <c r="P1032" s="227"/>
    </row>
    <row r="1033" hidden="1">
      <c r="A1033" s="227"/>
      <c r="C1033" s="228"/>
      <c r="D1033" s="228"/>
      <c r="E1033" s="228"/>
      <c r="L1033" s="227"/>
      <c r="M1033" s="227"/>
      <c r="N1033" s="227"/>
      <c r="O1033" s="227"/>
      <c r="P1033" s="227"/>
    </row>
    <row r="1034" hidden="1">
      <c r="A1034" s="227"/>
      <c r="C1034" s="228"/>
      <c r="D1034" s="228"/>
      <c r="E1034" s="228"/>
      <c r="L1034" s="227"/>
      <c r="M1034" s="227"/>
      <c r="N1034" s="227"/>
      <c r="O1034" s="227"/>
      <c r="P1034" s="227"/>
    </row>
    <row r="1035" hidden="1">
      <c r="A1035" s="227"/>
      <c r="C1035" s="228"/>
      <c r="D1035" s="228"/>
      <c r="E1035" s="228"/>
      <c r="L1035" s="227"/>
      <c r="M1035" s="227"/>
      <c r="N1035" s="227"/>
      <c r="O1035" s="227"/>
      <c r="P1035" s="227"/>
    </row>
    <row r="1036" hidden="1">
      <c r="A1036" s="227"/>
      <c r="C1036" s="228"/>
      <c r="D1036" s="228"/>
      <c r="E1036" s="228"/>
      <c r="L1036" s="227"/>
      <c r="M1036" s="227"/>
      <c r="N1036" s="227"/>
      <c r="O1036" s="227"/>
      <c r="P1036" s="227"/>
    </row>
    <row r="1037" hidden="1">
      <c r="A1037" s="227"/>
      <c r="C1037" s="228"/>
      <c r="D1037" s="228"/>
      <c r="E1037" s="228"/>
      <c r="L1037" s="227"/>
      <c r="M1037" s="227"/>
      <c r="N1037" s="227"/>
      <c r="O1037" s="227"/>
      <c r="P1037" s="227"/>
    </row>
    <row r="1038" hidden="1">
      <c r="A1038" s="227"/>
      <c r="C1038" s="228"/>
      <c r="D1038" s="228"/>
      <c r="E1038" s="228"/>
      <c r="L1038" s="227"/>
      <c r="M1038" s="227"/>
      <c r="N1038" s="227"/>
      <c r="O1038" s="227"/>
      <c r="P1038" s="227"/>
    </row>
    <row r="1039" hidden="1">
      <c r="A1039" s="227"/>
      <c r="C1039" s="228"/>
      <c r="D1039" s="228"/>
      <c r="E1039" s="228"/>
      <c r="L1039" s="227"/>
      <c r="M1039" s="227"/>
      <c r="N1039" s="227"/>
      <c r="O1039" s="227"/>
      <c r="P1039" s="227"/>
    </row>
    <row r="1040" hidden="1">
      <c r="A1040" s="227"/>
      <c r="C1040" s="228"/>
      <c r="D1040" s="228"/>
      <c r="E1040" s="228"/>
      <c r="L1040" s="227"/>
      <c r="M1040" s="227"/>
      <c r="N1040" s="227"/>
      <c r="O1040" s="227"/>
      <c r="P1040" s="227"/>
    </row>
    <row r="1041" hidden="1">
      <c r="A1041" s="227"/>
      <c r="C1041" s="228"/>
      <c r="D1041" s="228"/>
      <c r="E1041" s="228"/>
      <c r="L1041" s="227"/>
      <c r="M1041" s="227"/>
      <c r="N1041" s="227"/>
      <c r="O1041" s="227"/>
      <c r="P1041" s="227"/>
    </row>
    <row r="1042" hidden="1">
      <c r="A1042" s="227"/>
      <c r="C1042" s="228"/>
      <c r="D1042" s="228"/>
      <c r="E1042" s="228"/>
      <c r="L1042" s="227"/>
      <c r="M1042" s="227"/>
      <c r="N1042" s="227"/>
      <c r="O1042" s="227"/>
      <c r="P1042" s="227"/>
    </row>
    <row r="1043" hidden="1">
      <c r="A1043" s="227"/>
      <c r="C1043" s="228"/>
      <c r="D1043" s="228"/>
      <c r="E1043" s="228"/>
      <c r="L1043" s="227"/>
      <c r="M1043" s="227"/>
      <c r="N1043" s="227"/>
      <c r="O1043" s="227"/>
      <c r="P1043" s="227"/>
    </row>
    <row r="1044" hidden="1">
      <c r="A1044" s="227"/>
      <c r="C1044" s="228"/>
      <c r="D1044" s="228"/>
      <c r="E1044" s="228"/>
      <c r="L1044" s="227"/>
      <c r="M1044" s="227"/>
      <c r="N1044" s="227"/>
      <c r="O1044" s="227"/>
      <c r="P1044" s="227"/>
    </row>
    <row r="1045" hidden="1">
      <c r="A1045" s="227"/>
      <c r="C1045" s="228"/>
      <c r="D1045" s="228"/>
      <c r="E1045" s="228"/>
      <c r="L1045" s="227"/>
      <c r="M1045" s="227"/>
      <c r="N1045" s="227"/>
      <c r="O1045" s="227"/>
      <c r="P1045" s="227"/>
    </row>
    <row r="1046" hidden="1">
      <c r="A1046" s="227"/>
      <c r="C1046" s="228"/>
      <c r="D1046" s="228"/>
      <c r="E1046" s="228"/>
      <c r="L1046" s="227"/>
      <c r="M1046" s="227"/>
      <c r="N1046" s="227"/>
      <c r="O1046" s="227"/>
      <c r="P1046" s="227"/>
    </row>
    <row r="1047" hidden="1">
      <c r="A1047" s="227"/>
      <c r="C1047" s="228"/>
      <c r="D1047" s="228"/>
      <c r="E1047" s="228"/>
      <c r="L1047" s="227"/>
      <c r="M1047" s="227"/>
      <c r="N1047" s="227"/>
      <c r="O1047" s="227"/>
      <c r="P1047" s="227"/>
    </row>
    <row r="1048" hidden="1">
      <c r="A1048" s="227"/>
      <c r="C1048" s="228"/>
      <c r="D1048" s="228"/>
      <c r="E1048" s="228"/>
      <c r="L1048" s="227"/>
      <c r="M1048" s="227"/>
      <c r="N1048" s="227"/>
      <c r="O1048" s="227"/>
      <c r="P1048" s="227"/>
    </row>
    <row r="1049" hidden="1">
      <c r="A1049" s="227"/>
      <c r="C1049" s="228"/>
      <c r="D1049" s="228"/>
      <c r="E1049" s="228"/>
      <c r="L1049" s="227"/>
      <c r="M1049" s="227"/>
      <c r="N1049" s="227"/>
      <c r="O1049" s="227"/>
      <c r="P1049" s="227"/>
    </row>
    <row r="1050" hidden="1">
      <c r="A1050" s="227"/>
      <c r="C1050" s="228"/>
      <c r="D1050" s="228"/>
      <c r="E1050" s="228"/>
      <c r="L1050" s="227"/>
      <c r="M1050" s="227"/>
      <c r="N1050" s="227"/>
      <c r="O1050" s="227"/>
      <c r="P1050" s="227"/>
    </row>
    <row r="1051" hidden="1">
      <c r="A1051" s="227"/>
      <c r="C1051" s="228"/>
      <c r="D1051" s="228"/>
      <c r="E1051" s="228"/>
      <c r="L1051" s="227"/>
      <c r="M1051" s="227"/>
      <c r="N1051" s="227"/>
      <c r="O1051" s="227"/>
      <c r="P1051" s="227"/>
    </row>
    <row r="1052" hidden="1">
      <c r="A1052" s="227"/>
      <c r="C1052" s="228"/>
      <c r="D1052" s="228"/>
      <c r="E1052" s="228"/>
      <c r="L1052" s="227"/>
      <c r="M1052" s="227"/>
      <c r="N1052" s="227"/>
      <c r="O1052" s="227"/>
      <c r="P1052" s="227"/>
    </row>
    <row r="1053" hidden="1">
      <c r="A1053" s="227"/>
      <c r="C1053" s="228"/>
      <c r="D1053" s="228"/>
      <c r="E1053" s="228"/>
      <c r="L1053" s="227"/>
      <c r="M1053" s="227"/>
      <c r="N1053" s="227"/>
      <c r="O1053" s="227"/>
      <c r="P1053" s="227"/>
    </row>
    <row r="1054" hidden="1">
      <c r="A1054" s="227"/>
      <c r="C1054" s="228"/>
      <c r="D1054" s="228"/>
      <c r="E1054" s="228"/>
      <c r="L1054" s="227"/>
      <c r="M1054" s="227"/>
      <c r="N1054" s="227"/>
      <c r="O1054" s="227"/>
      <c r="P1054" s="227"/>
    </row>
    <row r="1055" hidden="1">
      <c r="A1055" s="227"/>
      <c r="C1055" s="228"/>
      <c r="D1055" s="228"/>
      <c r="E1055" s="228"/>
      <c r="L1055" s="227"/>
      <c r="M1055" s="227"/>
      <c r="N1055" s="227"/>
      <c r="O1055" s="227"/>
      <c r="P1055" s="227"/>
    </row>
    <row r="1056" hidden="1">
      <c r="A1056" s="227"/>
      <c r="C1056" s="228"/>
      <c r="D1056" s="228"/>
      <c r="E1056" s="228"/>
      <c r="L1056" s="227"/>
      <c r="M1056" s="227"/>
      <c r="N1056" s="227"/>
      <c r="O1056" s="227"/>
      <c r="P1056" s="227"/>
    </row>
    <row r="1057" hidden="1">
      <c r="A1057" s="227"/>
      <c r="C1057" s="228"/>
      <c r="D1057" s="228"/>
      <c r="E1057" s="228"/>
      <c r="L1057" s="227"/>
      <c r="M1057" s="227"/>
      <c r="N1057" s="227"/>
      <c r="O1057" s="227"/>
      <c r="P1057" s="227"/>
    </row>
    <row r="1058" hidden="1">
      <c r="A1058" s="227"/>
      <c r="C1058" s="228"/>
      <c r="D1058" s="228"/>
      <c r="E1058" s="228"/>
      <c r="L1058" s="227"/>
      <c r="M1058" s="227"/>
      <c r="N1058" s="227"/>
      <c r="O1058" s="227"/>
      <c r="P1058" s="227"/>
    </row>
    <row r="1059" hidden="1">
      <c r="A1059" s="227"/>
      <c r="C1059" s="228"/>
      <c r="D1059" s="228"/>
      <c r="E1059" s="228"/>
      <c r="L1059" s="227"/>
      <c r="M1059" s="227"/>
      <c r="N1059" s="227"/>
      <c r="O1059" s="227"/>
      <c r="P1059" s="227"/>
    </row>
    <row r="1060" hidden="1">
      <c r="A1060" s="227"/>
      <c r="C1060" s="228"/>
      <c r="D1060" s="228"/>
      <c r="E1060" s="228"/>
      <c r="L1060" s="227"/>
      <c r="M1060" s="227"/>
      <c r="N1060" s="227"/>
      <c r="O1060" s="227"/>
      <c r="P1060" s="227"/>
    </row>
    <row r="1061" hidden="1">
      <c r="A1061" s="227"/>
      <c r="C1061" s="228"/>
      <c r="D1061" s="228"/>
      <c r="E1061" s="228"/>
      <c r="L1061" s="227"/>
      <c r="M1061" s="227"/>
      <c r="N1061" s="227"/>
      <c r="O1061" s="227"/>
      <c r="P1061" s="227"/>
    </row>
    <row r="1062" hidden="1">
      <c r="A1062" s="227"/>
      <c r="C1062" s="228"/>
      <c r="D1062" s="228"/>
      <c r="E1062" s="228"/>
      <c r="L1062" s="227"/>
      <c r="M1062" s="227"/>
      <c r="N1062" s="227"/>
      <c r="O1062" s="227"/>
      <c r="P1062" s="227"/>
    </row>
    <row r="1063" hidden="1">
      <c r="A1063" s="227"/>
      <c r="C1063" s="228"/>
      <c r="D1063" s="228"/>
      <c r="E1063" s="228"/>
      <c r="L1063" s="227"/>
      <c r="M1063" s="227"/>
      <c r="N1063" s="227"/>
      <c r="O1063" s="227"/>
      <c r="P1063" s="227"/>
    </row>
    <row r="1064" hidden="1">
      <c r="A1064" s="227"/>
      <c r="C1064" s="228"/>
      <c r="D1064" s="228"/>
      <c r="E1064" s="228"/>
      <c r="L1064" s="227"/>
      <c r="M1064" s="227"/>
      <c r="N1064" s="227"/>
      <c r="O1064" s="227"/>
      <c r="P1064" s="227"/>
    </row>
    <row r="1065" hidden="1">
      <c r="A1065" s="227"/>
      <c r="C1065" s="228"/>
      <c r="D1065" s="228"/>
      <c r="E1065" s="228"/>
      <c r="L1065" s="227"/>
      <c r="M1065" s="227"/>
      <c r="N1065" s="227"/>
      <c r="O1065" s="227"/>
      <c r="P1065" s="227"/>
    </row>
    <row r="1066" hidden="1">
      <c r="A1066" s="227"/>
      <c r="C1066" s="228"/>
      <c r="D1066" s="228"/>
      <c r="E1066" s="228"/>
      <c r="L1066" s="227"/>
      <c r="M1066" s="227"/>
      <c r="N1066" s="227"/>
      <c r="O1066" s="227"/>
      <c r="P1066" s="227"/>
    </row>
    <row r="1067" hidden="1">
      <c r="A1067" s="227"/>
      <c r="C1067" s="228"/>
      <c r="D1067" s="228"/>
      <c r="E1067" s="228"/>
      <c r="L1067" s="227"/>
      <c r="M1067" s="227"/>
      <c r="N1067" s="227"/>
      <c r="O1067" s="227"/>
      <c r="P1067" s="227"/>
    </row>
    <row r="1068" hidden="1">
      <c r="A1068" s="227"/>
      <c r="C1068" s="228"/>
      <c r="D1068" s="228"/>
      <c r="E1068" s="228"/>
      <c r="L1068" s="227"/>
      <c r="M1068" s="227"/>
      <c r="N1068" s="227"/>
      <c r="O1068" s="227"/>
      <c r="P1068" s="227"/>
    </row>
    <row r="1069" hidden="1">
      <c r="A1069" s="227"/>
      <c r="C1069" s="228"/>
      <c r="D1069" s="228"/>
      <c r="E1069" s="228"/>
      <c r="L1069" s="227"/>
      <c r="M1069" s="227"/>
      <c r="N1069" s="227"/>
      <c r="O1069" s="227"/>
      <c r="P1069" s="227"/>
    </row>
    <row r="1070" hidden="1">
      <c r="A1070" s="227"/>
      <c r="C1070" s="228"/>
      <c r="D1070" s="228"/>
      <c r="E1070" s="228"/>
      <c r="L1070" s="227"/>
      <c r="M1070" s="227"/>
      <c r="N1070" s="227"/>
      <c r="O1070" s="227"/>
      <c r="P1070" s="227"/>
    </row>
    <row r="1071" hidden="1">
      <c r="A1071" s="227"/>
      <c r="C1071" s="228"/>
      <c r="D1071" s="228"/>
      <c r="E1071" s="228"/>
      <c r="L1071" s="227"/>
      <c r="M1071" s="227"/>
      <c r="N1071" s="227"/>
      <c r="O1071" s="227"/>
      <c r="P1071" s="227"/>
    </row>
    <row r="1072" hidden="1">
      <c r="A1072" s="227"/>
      <c r="C1072" s="228"/>
      <c r="D1072" s="228"/>
      <c r="E1072" s="228"/>
      <c r="L1072" s="227"/>
      <c r="M1072" s="227"/>
      <c r="N1072" s="227"/>
      <c r="O1072" s="227"/>
      <c r="P1072" s="227"/>
    </row>
    <row r="1073" hidden="1">
      <c r="A1073" s="227"/>
      <c r="C1073" s="228"/>
      <c r="D1073" s="228"/>
      <c r="E1073" s="228"/>
      <c r="L1073" s="227"/>
      <c r="M1073" s="227"/>
      <c r="N1073" s="227"/>
      <c r="O1073" s="227"/>
      <c r="P1073" s="227"/>
    </row>
    <row r="1074" hidden="1">
      <c r="A1074" s="227"/>
      <c r="C1074" s="228"/>
      <c r="D1074" s="228"/>
      <c r="E1074" s="228"/>
      <c r="L1074" s="227"/>
      <c r="M1074" s="227"/>
      <c r="N1074" s="227"/>
      <c r="O1074" s="227"/>
      <c r="P1074" s="227"/>
    </row>
    <row r="1075" hidden="1">
      <c r="A1075" s="227"/>
      <c r="C1075" s="228"/>
      <c r="D1075" s="228"/>
      <c r="E1075" s="228"/>
      <c r="L1075" s="227"/>
      <c r="M1075" s="227"/>
      <c r="N1075" s="227"/>
      <c r="O1075" s="227"/>
      <c r="P1075" s="227"/>
    </row>
    <row r="1076" hidden="1">
      <c r="A1076" s="227"/>
      <c r="C1076" s="228"/>
      <c r="D1076" s="228"/>
      <c r="E1076" s="228"/>
      <c r="L1076" s="227"/>
      <c r="M1076" s="227"/>
      <c r="N1076" s="227"/>
      <c r="O1076" s="227"/>
      <c r="P1076" s="227"/>
    </row>
    <row r="1077" hidden="1">
      <c r="A1077" s="227"/>
      <c r="C1077" s="228"/>
      <c r="D1077" s="228"/>
      <c r="E1077" s="228"/>
      <c r="L1077" s="227"/>
      <c r="M1077" s="227"/>
      <c r="N1077" s="227"/>
      <c r="O1077" s="227"/>
      <c r="P1077" s="227"/>
    </row>
    <row r="1078" hidden="1">
      <c r="A1078" s="227"/>
      <c r="C1078" s="228"/>
      <c r="D1078" s="228"/>
      <c r="E1078" s="228"/>
      <c r="L1078" s="227"/>
      <c r="M1078" s="227"/>
      <c r="N1078" s="227"/>
      <c r="O1078" s="227"/>
      <c r="P1078" s="227"/>
    </row>
    <row r="1079" hidden="1">
      <c r="A1079" s="227"/>
      <c r="C1079" s="228"/>
      <c r="D1079" s="228"/>
      <c r="E1079" s="228"/>
      <c r="L1079" s="227"/>
      <c r="M1079" s="227"/>
      <c r="N1079" s="227"/>
      <c r="O1079" s="227"/>
      <c r="P1079" s="227"/>
    </row>
    <row r="1080" hidden="1">
      <c r="A1080" s="227"/>
      <c r="C1080" s="228"/>
      <c r="D1080" s="228"/>
      <c r="E1080" s="228"/>
      <c r="L1080" s="227"/>
      <c r="M1080" s="227"/>
      <c r="N1080" s="227"/>
      <c r="O1080" s="227"/>
      <c r="P1080" s="227"/>
    </row>
    <row r="1081" hidden="1">
      <c r="A1081" s="227"/>
      <c r="C1081" s="228"/>
      <c r="D1081" s="228"/>
      <c r="E1081" s="228"/>
      <c r="L1081" s="227"/>
      <c r="M1081" s="227"/>
      <c r="N1081" s="227"/>
      <c r="O1081" s="227"/>
      <c r="P1081" s="227"/>
    </row>
    <row r="1082" hidden="1">
      <c r="A1082" s="227"/>
      <c r="C1082" s="228"/>
      <c r="D1082" s="228"/>
      <c r="E1082" s="228"/>
      <c r="L1082" s="227"/>
      <c r="M1082" s="227"/>
      <c r="N1082" s="227"/>
      <c r="O1082" s="227"/>
      <c r="P1082" s="227"/>
    </row>
    <row r="1083" hidden="1">
      <c r="A1083" s="227"/>
      <c r="C1083" s="228"/>
      <c r="D1083" s="228"/>
      <c r="E1083" s="228"/>
      <c r="L1083" s="227"/>
      <c r="M1083" s="227"/>
      <c r="N1083" s="227"/>
      <c r="O1083" s="227"/>
      <c r="P1083" s="227"/>
    </row>
    <row r="1084" hidden="1">
      <c r="A1084" s="227"/>
      <c r="C1084" s="228"/>
      <c r="D1084" s="228"/>
      <c r="E1084" s="228"/>
      <c r="L1084" s="227"/>
      <c r="M1084" s="227"/>
      <c r="N1084" s="227"/>
      <c r="O1084" s="227"/>
      <c r="P1084" s="227"/>
    </row>
    <row r="1085" hidden="1">
      <c r="A1085" s="227"/>
      <c r="C1085" s="228"/>
      <c r="D1085" s="228"/>
      <c r="E1085" s="228"/>
      <c r="L1085" s="227"/>
      <c r="M1085" s="227"/>
      <c r="N1085" s="227"/>
      <c r="O1085" s="227"/>
      <c r="P1085" s="227"/>
    </row>
    <row r="1086" hidden="1">
      <c r="A1086" s="227"/>
      <c r="C1086" s="228"/>
      <c r="D1086" s="228"/>
      <c r="E1086" s="228"/>
      <c r="L1086" s="227"/>
      <c r="M1086" s="227"/>
      <c r="N1086" s="227"/>
      <c r="O1086" s="227"/>
      <c r="P1086" s="227"/>
    </row>
    <row r="1087" hidden="1">
      <c r="A1087" s="227"/>
      <c r="C1087" s="228"/>
      <c r="D1087" s="228"/>
      <c r="E1087" s="228"/>
      <c r="L1087" s="227"/>
      <c r="M1087" s="227"/>
      <c r="N1087" s="227"/>
      <c r="O1087" s="227"/>
      <c r="P1087" s="227"/>
    </row>
    <row r="1088" hidden="1">
      <c r="A1088" s="227"/>
      <c r="C1088" s="228"/>
      <c r="D1088" s="228"/>
      <c r="E1088" s="228"/>
      <c r="L1088" s="227"/>
      <c r="M1088" s="227"/>
      <c r="N1088" s="227"/>
      <c r="O1088" s="227"/>
      <c r="P1088" s="227"/>
    </row>
    <row r="1089" hidden="1">
      <c r="A1089" s="227"/>
      <c r="C1089" s="228"/>
      <c r="D1089" s="228"/>
      <c r="E1089" s="228"/>
      <c r="L1089" s="227"/>
      <c r="M1089" s="227"/>
      <c r="N1089" s="227"/>
      <c r="O1089" s="227"/>
      <c r="P1089" s="227"/>
    </row>
    <row r="1090" hidden="1">
      <c r="A1090" s="227"/>
      <c r="C1090" s="228"/>
      <c r="D1090" s="228"/>
      <c r="E1090" s="228"/>
      <c r="L1090" s="227"/>
      <c r="M1090" s="227"/>
      <c r="N1090" s="227"/>
      <c r="O1090" s="227"/>
      <c r="P1090" s="227"/>
    </row>
    <row r="1091" hidden="1">
      <c r="A1091" s="227"/>
      <c r="C1091" s="228"/>
      <c r="D1091" s="228"/>
      <c r="E1091" s="228"/>
      <c r="L1091" s="227"/>
      <c r="M1091" s="227"/>
      <c r="N1091" s="227"/>
      <c r="O1091" s="227"/>
      <c r="P1091" s="227"/>
    </row>
    <row r="1092" hidden="1">
      <c r="A1092" s="227"/>
      <c r="C1092" s="228"/>
      <c r="D1092" s="228"/>
      <c r="E1092" s="228"/>
      <c r="L1092" s="227"/>
      <c r="M1092" s="227"/>
      <c r="N1092" s="227"/>
      <c r="O1092" s="227"/>
      <c r="P1092" s="227"/>
    </row>
    <row r="1093" hidden="1">
      <c r="A1093" s="227"/>
      <c r="C1093" s="228"/>
      <c r="D1093" s="228"/>
      <c r="E1093" s="228"/>
      <c r="L1093" s="227"/>
      <c r="M1093" s="227"/>
      <c r="N1093" s="227"/>
      <c r="O1093" s="227"/>
      <c r="P1093" s="227"/>
    </row>
    <row r="1094" hidden="1">
      <c r="A1094" s="227"/>
      <c r="C1094" s="228"/>
      <c r="D1094" s="228"/>
      <c r="E1094" s="228"/>
      <c r="L1094" s="227"/>
      <c r="M1094" s="227"/>
      <c r="N1094" s="227"/>
      <c r="O1094" s="227"/>
      <c r="P1094" s="227"/>
    </row>
    <row r="1095" hidden="1">
      <c r="A1095" s="227"/>
      <c r="C1095" s="228"/>
      <c r="D1095" s="228"/>
      <c r="E1095" s="228"/>
      <c r="L1095" s="227"/>
      <c r="M1095" s="227"/>
      <c r="N1095" s="227"/>
      <c r="O1095" s="227"/>
      <c r="P1095" s="227"/>
    </row>
    <row r="1096" hidden="1">
      <c r="A1096" s="227"/>
      <c r="C1096" s="228"/>
      <c r="D1096" s="228"/>
      <c r="E1096" s="228"/>
      <c r="L1096" s="227"/>
      <c r="M1096" s="227"/>
      <c r="N1096" s="227"/>
      <c r="O1096" s="227"/>
      <c r="P1096" s="227"/>
    </row>
    <row r="1097" hidden="1">
      <c r="A1097" s="227"/>
      <c r="C1097" s="228"/>
      <c r="D1097" s="228"/>
      <c r="E1097" s="228"/>
      <c r="L1097" s="227"/>
      <c r="M1097" s="227"/>
      <c r="N1097" s="227"/>
      <c r="O1097" s="227"/>
      <c r="P1097" s="227"/>
    </row>
    <row r="1098" hidden="1">
      <c r="A1098" s="227"/>
      <c r="C1098" s="228"/>
      <c r="D1098" s="228"/>
      <c r="E1098" s="228"/>
      <c r="L1098" s="227"/>
      <c r="M1098" s="227"/>
      <c r="N1098" s="227"/>
      <c r="O1098" s="227"/>
      <c r="P1098" s="227"/>
    </row>
    <row r="1099" hidden="1">
      <c r="A1099" s="227"/>
      <c r="C1099" s="228"/>
      <c r="D1099" s="228"/>
      <c r="E1099" s="228"/>
      <c r="L1099" s="227"/>
      <c r="M1099" s="227"/>
      <c r="N1099" s="227"/>
      <c r="O1099" s="227"/>
      <c r="P1099" s="227"/>
    </row>
    <row r="1100" hidden="1">
      <c r="A1100" s="227"/>
      <c r="C1100" s="228"/>
      <c r="D1100" s="228"/>
      <c r="E1100" s="228"/>
      <c r="L1100" s="227"/>
      <c r="M1100" s="227"/>
      <c r="N1100" s="227"/>
      <c r="O1100" s="227"/>
      <c r="P1100" s="227"/>
    </row>
    <row r="1101" hidden="1">
      <c r="A1101" s="227"/>
      <c r="C1101" s="228"/>
      <c r="D1101" s="228"/>
      <c r="E1101" s="228"/>
      <c r="L1101" s="227"/>
      <c r="M1101" s="227"/>
      <c r="N1101" s="227"/>
      <c r="O1101" s="227"/>
      <c r="P1101" s="227"/>
    </row>
    <row r="1102" hidden="1">
      <c r="A1102" s="227"/>
      <c r="C1102" s="228"/>
      <c r="D1102" s="228"/>
      <c r="E1102" s="228"/>
      <c r="L1102" s="227"/>
      <c r="M1102" s="227"/>
      <c r="N1102" s="227"/>
      <c r="O1102" s="227"/>
      <c r="P1102" s="227"/>
    </row>
    <row r="1103" hidden="1">
      <c r="A1103" s="227"/>
      <c r="C1103" s="228"/>
      <c r="D1103" s="228"/>
      <c r="E1103" s="228"/>
      <c r="L1103" s="227"/>
      <c r="M1103" s="227"/>
      <c r="N1103" s="227"/>
      <c r="O1103" s="227"/>
      <c r="P1103" s="227"/>
    </row>
    <row r="1104" hidden="1">
      <c r="A1104" s="227"/>
      <c r="C1104" s="228"/>
      <c r="D1104" s="228"/>
      <c r="E1104" s="228"/>
      <c r="L1104" s="227"/>
      <c r="M1104" s="227"/>
      <c r="N1104" s="227"/>
      <c r="O1104" s="227"/>
      <c r="P1104" s="227"/>
    </row>
    <row r="1105" hidden="1">
      <c r="A1105" s="227"/>
      <c r="C1105" s="228"/>
      <c r="D1105" s="228"/>
      <c r="E1105" s="228"/>
      <c r="L1105" s="227"/>
      <c r="M1105" s="227"/>
      <c r="N1105" s="227"/>
      <c r="O1105" s="227"/>
      <c r="P1105" s="227"/>
    </row>
    <row r="1106" hidden="1">
      <c r="A1106" s="227"/>
      <c r="C1106" s="228"/>
      <c r="D1106" s="228"/>
      <c r="E1106" s="228"/>
      <c r="L1106" s="227"/>
      <c r="M1106" s="227"/>
      <c r="N1106" s="227"/>
      <c r="O1106" s="227"/>
      <c r="P1106" s="227"/>
    </row>
    <row r="1107" hidden="1">
      <c r="A1107" s="227"/>
      <c r="C1107" s="228"/>
      <c r="D1107" s="228"/>
      <c r="E1107" s="228"/>
      <c r="L1107" s="227"/>
      <c r="M1107" s="227"/>
      <c r="N1107" s="227"/>
      <c r="O1107" s="227"/>
      <c r="P1107" s="227"/>
    </row>
    <row r="1108" hidden="1">
      <c r="A1108" s="227"/>
      <c r="C1108" s="228"/>
      <c r="D1108" s="228"/>
      <c r="E1108" s="228"/>
      <c r="L1108" s="227"/>
      <c r="M1108" s="227"/>
      <c r="N1108" s="227"/>
      <c r="O1108" s="227"/>
      <c r="P1108" s="227"/>
    </row>
    <row r="1109" hidden="1">
      <c r="A1109" s="227"/>
      <c r="C1109" s="228"/>
      <c r="D1109" s="228"/>
      <c r="E1109" s="228"/>
      <c r="L1109" s="227"/>
      <c r="M1109" s="227"/>
      <c r="N1109" s="227"/>
      <c r="O1109" s="227"/>
      <c r="P1109" s="227"/>
    </row>
    <row r="1110" hidden="1">
      <c r="A1110" s="227"/>
      <c r="C1110" s="228"/>
      <c r="D1110" s="228"/>
      <c r="E1110" s="228"/>
      <c r="L1110" s="227"/>
      <c r="M1110" s="227"/>
      <c r="N1110" s="227"/>
      <c r="O1110" s="227"/>
      <c r="P1110" s="227"/>
    </row>
    <row r="1111" hidden="1">
      <c r="A1111" s="227"/>
      <c r="C1111" s="228"/>
      <c r="D1111" s="228"/>
      <c r="E1111" s="228"/>
      <c r="L1111" s="227"/>
      <c r="M1111" s="227"/>
      <c r="N1111" s="227"/>
      <c r="O1111" s="227"/>
      <c r="P1111" s="227"/>
    </row>
    <row r="1112" hidden="1">
      <c r="A1112" s="227"/>
      <c r="C1112" s="228"/>
      <c r="D1112" s="228"/>
      <c r="E1112" s="228"/>
      <c r="L1112" s="227"/>
      <c r="M1112" s="227"/>
      <c r="N1112" s="227"/>
      <c r="O1112" s="227"/>
      <c r="P1112" s="227"/>
    </row>
    <row r="1113" hidden="1">
      <c r="A1113" s="227"/>
      <c r="C1113" s="228"/>
      <c r="D1113" s="228"/>
      <c r="E1113" s="228"/>
      <c r="L1113" s="227"/>
      <c r="M1113" s="227"/>
      <c r="N1113" s="227"/>
      <c r="O1113" s="227"/>
      <c r="P1113" s="227"/>
    </row>
    <row r="1114" hidden="1">
      <c r="A1114" s="227"/>
      <c r="C1114" s="228"/>
      <c r="D1114" s="228"/>
      <c r="E1114" s="228"/>
      <c r="L1114" s="227"/>
      <c r="M1114" s="227"/>
      <c r="N1114" s="227"/>
      <c r="O1114" s="227"/>
      <c r="P1114" s="227"/>
    </row>
    <row r="1115" hidden="1">
      <c r="A1115" s="227"/>
      <c r="C1115" s="228"/>
      <c r="D1115" s="228"/>
      <c r="E1115" s="228"/>
      <c r="L1115" s="227"/>
      <c r="M1115" s="227"/>
      <c r="N1115" s="227"/>
      <c r="O1115" s="227"/>
      <c r="P1115" s="227"/>
    </row>
    <row r="1116" hidden="1">
      <c r="A1116" s="227"/>
      <c r="C1116" s="228"/>
      <c r="D1116" s="228"/>
      <c r="E1116" s="228"/>
      <c r="L1116" s="227"/>
      <c r="M1116" s="227"/>
      <c r="N1116" s="227"/>
      <c r="O1116" s="227"/>
      <c r="P1116" s="227"/>
    </row>
    <row r="1117" hidden="1">
      <c r="A1117" s="227"/>
      <c r="C1117" s="228"/>
      <c r="D1117" s="228"/>
      <c r="E1117" s="228"/>
      <c r="L1117" s="227"/>
      <c r="M1117" s="227"/>
      <c r="N1117" s="227"/>
      <c r="O1117" s="227"/>
      <c r="P1117" s="227"/>
    </row>
    <row r="1118" hidden="1">
      <c r="A1118" s="227"/>
      <c r="C1118" s="228"/>
      <c r="D1118" s="228"/>
      <c r="E1118" s="228"/>
      <c r="L1118" s="227"/>
      <c r="M1118" s="227"/>
      <c r="N1118" s="227"/>
      <c r="O1118" s="227"/>
      <c r="P1118" s="227"/>
    </row>
    <row r="1119" hidden="1">
      <c r="A1119" s="227"/>
      <c r="C1119" s="228"/>
      <c r="D1119" s="228"/>
      <c r="E1119" s="228"/>
      <c r="L1119" s="227"/>
      <c r="M1119" s="227"/>
      <c r="N1119" s="227"/>
      <c r="O1119" s="227"/>
      <c r="P1119" s="227"/>
    </row>
    <row r="1120" hidden="1">
      <c r="A1120" s="227"/>
      <c r="C1120" s="228"/>
      <c r="D1120" s="228"/>
      <c r="E1120" s="228"/>
      <c r="L1120" s="227"/>
      <c r="M1120" s="227"/>
      <c r="N1120" s="227"/>
      <c r="O1120" s="227"/>
      <c r="P1120" s="227"/>
    </row>
    <row r="1121" hidden="1">
      <c r="A1121" s="227"/>
      <c r="C1121" s="228"/>
      <c r="D1121" s="228"/>
      <c r="E1121" s="228"/>
      <c r="L1121" s="227"/>
      <c r="M1121" s="227"/>
      <c r="N1121" s="227"/>
      <c r="O1121" s="227"/>
      <c r="P1121" s="227"/>
    </row>
    <row r="1122" hidden="1">
      <c r="A1122" s="227"/>
      <c r="C1122" s="228"/>
      <c r="D1122" s="228"/>
      <c r="E1122" s="228"/>
      <c r="L1122" s="227"/>
      <c r="M1122" s="227"/>
      <c r="N1122" s="227"/>
      <c r="O1122" s="227"/>
      <c r="P1122" s="227"/>
    </row>
    <row r="1123" hidden="1">
      <c r="A1123" s="227"/>
      <c r="C1123" s="228"/>
      <c r="D1123" s="228"/>
      <c r="E1123" s="228"/>
      <c r="L1123" s="227"/>
      <c r="M1123" s="227"/>
      <c r="N1123" s="227"/>
      <c r="O1123" s="227"/>
      <c r="P1123" s="227"/>
    </row>
    <row r="1124" hidden="1">
      <c r="A1124" s="227"/>
      <c r="C1124" s="228"/>
      <c r="D1124" s="228"/>
      <c r="E1124" s="228"/>
      <c r="L1124" s="227"/>
      <c r="M1124" s="227"/>
      <c r="N1124" s="227"/>
      <c r="O1124" s="227"/>
      <c r="P1124" s="227"/>
    </row>
    <row r="1125" hidden="1">
      <c r="A1125" s="227"/>
      <c r="C1125" s="228"/>
      <c r="D1125" s="228"/>
      <c r="E1125" s="228"/>
      <c r="L1125" s="227"/>
      <c r="M1125" s="227"/>
      <c r="N1125" s="227"/>
      <c r="O1125" s="227"/>
      <c r="P1125" s="227"/>
    </row>
    <row r="1126" hidden="1">
      <c r="A1126" s="227"/>
      <c r="C1126" s="228"/>
      <c r="D1126" s="228"/>
      <c r="E1126" s="228"/>
      <c r="L1126" s="227"/>
      <c r="M1126" s="227"/>
      <c r="N1126" s="227"/>
      <c r="O1126" s="227"/>
      <c r="P1126" s="227"/>
    </row>
    <row r="1127" hidden="1">
      <c r="A1127" s="227"/>
      <c r="C1127" s="228"/>
      <c r="D1127" s="228"/>
      <c r="E1127" s="228"/>
      <c r="L1127" s="227"/>
      <c r="M1127" s="227"/>
      <c r="N1127" s="227"/>
      <c r="O1127" s="227"/>
      <c r="P1127" s="227"/>
    </row>
    <row r="1128" hidden="1">
      <c r="A1128" s="227"/>
      <c r="C1128" s="228"/>
      <c r="D1128" s="228"/>
      <c r="E1128" s="228"/>
      <c r="L1128" s="227"/>
      <c r="M1128" s="227"/>
      <c r="N1128" s="227"/>
      <c r="O1128" s="227"/>
      <c r="P1128" s="227"/>
    </row>
    <row r="1129" hidden="1">
      <c r="A1129" s="227"/>
      <c r="C1129" s="228"/>
      <c r="D1129" s="228"/>
      <c r="E1129" s="228"/>
      <c r="L1129" s="227"/>
      <c r="M1129" s="227"/>
      <c r="N1129" s="227"/>
      <c r="O1129" s="227"/>
      <c r="P1129" s="227"/>
    </row>
    <row r="1130" hidden="1">
      <c r="A1130" s="227"/>
      <c r="C1130" s="228"/>
      <c r="D1130" s="228"/>
      <c r="E1130" s="228"/>
      <c r="L1130" s="227"/>
      <c r="M1130" s="227"/>
      <c r="N1130" s="227"/>
      <c r="O1130" s="227"/>
      <c r="P1130" s="227"/>
    </row>
    <row r="1131" hidden="1">
      <c r="A1131" s="227"/>
      <c r="C1131" s="228"/>
      <c r="D1131" s="228"/>
      <c r="E1131" s="228"/>
      <c r="L1131" s="227"/>
      <c r="M1131" s="227"/>
      <c r="N1131" s="227"/>
      <c r="O1131" s="227"/>
      <c r="P1131" s="227"/>
    </row>
    <row r="1132" hidden="1">
      <c r="A1132" s="227"/>
      <c r="C1132" s="228"/>
      <c r="D1132" s="228"/>
      <c r="E1132" s="228"/>
      <c r="L1132" s="227"/>
      <c r="M1132" s="227"/>
      <c r="N1132" s="227"/>
      <c r="O1132" s="227"/>
      <c r="P1132" s="227"/>
    </row>
    <row r="1133" hidden="1">
      <c r="A1133" s="227"/>
      <c r="C1133" s="228"/>
      <c r="D1133" s="228"/>
      <c r="E1133" s="228"/>
      <c r="L1133" s="227"/>
      <c r="M1133" s="227"/>
      <c r="N1133" s="227"/>
      <c r="O1133" s="227"/>
      <c r="P1133" s="227"/>
    </row>
    <row r="1134" hidden="1">
      <c r="A1134" s="227"/>
      <c r="C1134" s="228"/>
      <c r="D1134" s="228"/>
      <c r="E1134" s="228"/>
      <c r="L1134" s="227"/>
      <c r="M1134" s="227"/>
      <c r="N1134" s="227"/>
      <c r="O1134" s="227"/>
      <c r="P1134" s="227"/>
    </row>
    <row r="1135" hidden="1">
      <c r="A1135" s="227"/>
      <c r="C1135" s="228"/>
      <c r="D1135" s="228"/>
      <c r="E1135" s="228"/>
      <c r="L1135" s="227"/>
      <c r="M1135" s="227"/>
      <c r="N1135" s="227"/>
      <c r="O1135" s="227"/>
      <c r="P1135" s="227"/>
    </row>
    <row r="1136" hidden="1">
      <c r="A1136" s="227"/>
      <c r="C1136" s="228"/>
      <c r="D1136" s="228"/>
      <c r="E1136" s="228"/>
      <c r="L1136" s="227"/>
      <c r="M1136" s="227"/>
      <c r="N1136" s="227"/>
      <c r="O1136" s="227"/>
      <c r="P1136" s="227"/>
    </row>
    <row r="1137" hidden="1">
      <c r="A1137" s="227"/>
      <c r="C1137" s="228"/>
      <c r="D1137" s="228"/>
      <c r="E1137" s="228"/>
      <c r="L1137" s="227"/>
      <c r="M1137" s="227"/>
      <c r="N1137" s="227"/>
      <c r="O1137" s="227"/>
      <c r="P1137" s="227"/>
    </row>
    <row r="1138" hidden="1">
      <c r="A1138" s="227"/>
      <c r="C1138" s="228"/>
      <c r="D1138" s="228"/>
      <c r="E1138" s="228"/>
      <c r="L1138" s="227"/>
      <c r="M1138" s="227"/>
      <c r="N1138" s="227"/>
      <c r="O1138" s="227"/>
      <c r="P1138" s="227"/>
    </row>
    <row r="1139" hidden="1">
      <c r="A1139" s="227"/>
      <c r="C1139" s="228"/>
      <c r="D1139" s="228"/>
      <c r="E1139" s="228"/>
      <c r="L1139" s="227"/>
      <c r="M1139" s="227"/>
      <c r="N1139" s="227"/>
      <c r="O1139" s="227"/>
      <c r="P1139" s="227"/>
    </row>
    <row r="1140" hidden="1">
      <c r="A1140" s="227"/>
      <c r="C1140" s="228"/>
      <c r="D1140" s="228"/>
      <c r="E1140" s="228"/>
      <c r="L1140" s="227"/>
      <c r="M1140" s="227"/>
      <c r="N1140" s="227"/>
      <c r="O1140" s="227"/>
      <c r="P1140" s="227"/>
    </row>
    <row r="1141" hidden="1">
      <c r="A1141" s="227"/>
      <c r="C1141" s="228"/>
      <c r="D1141" s="228"/>
      <c r="E1141" s="228"/>
      <c r="L1141" s="227"/>
      <c r="M1141" s="227"/>
      <c r="N1141" s="227"/>
      <c r="O1141" s="227"/>
      <c r="P1141" s="227"/>
    </row>
    <row r="1142" hidden="1">
      <c r="A1142" s="227"/>
      <c r="C1142" s="228"/>
      <c r="D1142" s="228"/>
      <c r="E1142" s="228"/>
      <c r="L1142" s="227"/>
      <c r="M1142" s="227"/>
      <c r="N1142" s="227"/>
      <c r="O1142" s="227"/>
      <c r="P1142" s="227"/>
    </row>
    <row r="1143" hidden="1">
      <c r="A1143" s="227"/>
      <c r="C1143" s="228"/>
      <c r="D1143" s="228"/>
      <c r="E1143" s="228"/>
      <c r="L1143" s="227"/>
      <c r="M1143" s="227"/>
      <c r="N1143" s="227"/>
      <c r="O1143" s="227"/>
      <c r="P1143" s="227"/>
    </row>
    <row r="1144" hidden="1">
      <c r="A1144" s="227"/>
      <c r="C1144" s="228"/>
      <c r="D1144" s="228"/>
      <c r="E1144" s="228"/>
      <c r="L1144" s="227"/>
      <c r="M1144" s="227"/>
      <c r="N1144" s="227"/>
      <c r="O1144" s="227"/>
      <c r="P1144" s="227"/>
    </row>
    <row r="1145" hidden="1">
      <c r="A1145" s="227"/>
      <c r="C1145" s="228"/>
      <c r="D1145" s="228"/>
      <c r="E1145" s="228"/>
      <c r="L1145" s="227"/>
      <c r="M1145" s="227"/>
      <c r="N1145" s="227"/>
      <c r="O1145" s="227"/>
      <c r="P1145" s="227"/>
    </row>
    <row r="1146" hidden="1">
      <c r="A1146" s="227"/>
      <c r="C1146" s="228"/>
      <c r="D1146" s="228"/>
      <c r="E1146" s="228"/>
      <c r="L1146" s="227"/>
      <c r="M1146" s="227"/>
      <c r="N1146" s="227"/>
      <c r="O1146" s="227"/>
      <c r="P1146" s="227"/>
    </row>
    <row r="1147" hidden="1">
      <c r="A1147" s="227"/>
      <c r="C1147" s="228"/>
      <c r="D1147" s="228"/>
      <c r="E1147" s="228"/>
      <c r="L1147" s="227"/>
      <c r="M1147" s="227"/>
      <c r="N1147" s="227"/>
      <c r="O1147" s="227"/>
      <c r="P1147" s="227"/>
    </row>
    <row r="1148" hidden="1">
      <c r="A1148" s="227"/>
      <c r="C1148" s="228"/>
      <c r="D1148" s="228"/>
      <c r="E1148" s="228"/>
      <c r="L1148" s="227"/>
      <c r="M1148" s="227"/>
      <c r="N1148" s="227"/>
      <c r="O1148" s="227"/>
      <c r="P1148" s="227"/>
    </row>
    <row r="1149" hidden="1">
      <c r="A1149" s="227"/>
      <c r="C1149" s="228"/>
      <c r="D1149" s="228"/>
      <c r="E1149" s="228"/>
      <c r="L1149" s="227"/>
      <c r="M1149" s="227"/>
      <c r="N1149" s="227"/>
      <c r="O1149" s="227"/>
      <c r="P1149" s="227"/>
    </row>
    <row r="1150" hidden="1">
      <c r="A1150" s="227"/>
      <c r="C1150" s="228"/>
      <c r="D1150" s="228"/>
      <c r="E1150" s="228"/>
      <c r="L1150" s="227"/>
      <c r="M1150" s="227"/>
      <c r="N1150" s="227"/>
      <c r="O1150" s="227"/>
      <c r="P1150" s="227"/>
    </row>
    <row r="1151" hidden="1">
      <c r="A1151" s="227"/>
      <c r="C1151" s="228"/>
      <c r="D1151" s="228"/>
      <c r="E1151" s="228"/>
      <c r="L1151" s="227"/>
      <c r="M1151" s="227"/>
      <c r="N1151" s="227"/>
      <c r="O1151" s="227"/>
      <c r="P1151" s="227"/>
    </row>
    <row r="1152" hidden="1">
      <c r="A1152" s="227"/>
      <c r="C1152" s="228"/>
      <c r="D1152" s="228"/>
      <c r="E1152" s="228"/>
      <c r="L1152" s="227"/>
      <c r="M1152" s="227"/>
      <c r="N1152" s="227"/>
      <c r="O1152" s="227"/>
      <c r="P1152" s="227"/>
    </row>
    <row r="1153" hidden="1">
      <c r="A1153" s="227"/>
      <c r="C1153" s="228"/>
      <c r="D1153" s="228"/>
      <c r="E1153" s="228"/>
      <c r="L1153" s="227"/>
      <c r="M1153" s="227"/>
      <c r="N1153" s="227"/>
      <c r="O1153" s="227"/>
      <c r="P1153" s="227"/>
    </row>
    <row r="1154" hidden="1">
      <c r="A1154" s="227"/>
      <c r="C1154" s="228"/>
      <c r="D1154" s="228"/>
      <c r="E1154" s="228"/>
      <c r="L1154" s="227"/>
      <c r="M1154" s="227"/>
      <c r="N1154" s="227"/>
      <c r="O1154" s="227"/>
      <c r="P1154" s="227"/>
    </row>
    <row r="1155" hidden="1">
      <c r="A1155" s="227"/>
      <c r="C1155" s="228"/>
      <c r="D1155" s="228"/>
      <c r="E1155" s="228"/>
      <c r="L1155" s="227"/>
      <c r="M1155" s="227"/>
      <c r="N1155" s="227"/>
      <c r="O1155" s="227"/>
      <c r="P1155" s="227"/>
    </row>
    <row r="1156" hidden="1">
      <c r="A1156" s="227"/>
      <c r="C1156" s="228"/>
      <c r="D1156" s="228"/>
      <c r="E1156" s="228"/>
      <c r="L1156" s="227"/>
      <c r="M1156" s="227"/>
      <c r="N1156" s="227"/>
      <c r="O1156" s="227"/>
      <c r="P1156" s="227"/>
    </row>
    <row r="1157" hidden="1">
      <c r="A1157" s="227"/>
      <c r="C1157" s="228"/>
      <c r="D1157" s="228"/>
      <c r="E1157" s="228"/>
      <c r="L1157" s="227"/>
      <c r="M1157" s="227"/>
      <c r="N1157" s="227"/>
      <c r="O1157" s="227"/>
      <c r="P1157" s="227"/>
    </row>
    <row r="1158" hidden="1">
      <c r="A1158" s="227"/>
      <c r="C1158" s="228"/>
      <c r="D1158" s="228"/>
      <c r="E1158" s="228"/>
      <c r="L1158" s="227"/>
      <c r="M1158" s="227"/>
      <c r="N1158" s="227"/>
      <c r="O1158" s="227"/>
      <c r="P1158" s="227"/>
    </row>
    <row r="1159" hidden="1">
      <c r="A1159" s="227"/>
      <c r="C1159" s="228"/>
      <c r="D1159" s="228"/>
      <c r="E1159" s="228"/>
      <c r="L1159" s="227"/>
      <c r="M1159" s="227"/>
      <c r="N1159" s="227"/>
      <c r="O1159" s="227"/>
      <c r="P1159" s="227"/>
    </row>
    <row r="1160" hidden="1">
      <c r="A1160" s="227"/>
      <c r="C1160" s="228"/>
      <c r="D1160" s="228"/>
      <c r="E1160" s="228"/>
      <c r="L1160" s="227"/>
      <c r="M1160" s="227"/>
      <c r="N1160" s="227"/>
      <c r="O1160" s="227"/>
      <c r="P1160" s="227"/>
    </row>
    <row r="1161" hidden="1">
      <c r="A1161" s="227"/>
      <c r="C1161" s="228"/>
      <c r="D1161" s="228"/>
      <c r="E1161" s="228"/>
      <c r="L1161" s="227"/>
      <c r="M1161" s="227"/>
      <c r="N1161" s="227"/>
      <c r="O1161" s="227"/>
      <c r="P1161" s="227"/>
    </row>
    <row r="1162" hidden="1">
      <c r="A1162" s="227"/>
      <c r="C1162" s="228"/>
      <c r="D1162" s="228"/>
      <c r="E1162" s="228"/>
      <c r="L1162" s="227"/>
      <c r="M1162" s="227"/>
      <c r="N1162" s="227"/>
      <c r="O1162" s="227"/>
      <c r="P1162" s="227"/>
    </row>
    <row r="1163" hidden="1">
      <c r="A1163" s="227"/>
      <c r="C1163" s="228"/>
      <c r="D1163" s="228"/>
      <c r="E1163" s="228"/>
      <c r="L1163" s="227"/>
      <c r="M1163" s="227"/>
      <c r="N1163" s="227"/>
      <c r="O1163" s="227"/>
      <c r="P1163" s="227"/>
    </row>
    <row r="1164" hidden="1">
      <c r="A1164" s="227"/>
      <c r="C1164" s="228"/>
      <c r="D1164" s="228"/>
      <c r="E1164" s="228"/>
      <c r="L1164" s="227"/>
      <c r="M1164" s="227"/>
      <c r="N1164" s="227"/>
      <c r="O1164" s="227"/>
      <c r="P1164" s="227"/>
    </row>
    <row r="1165" hidden="1">
      <c r="A1165" s="227"/>
      <c r="C1165" s="228"/>
      <c r="D1165" s="228"/>
      <c r="E1165" s="228"/>
      <c r="L1165" s="227"/>
      <c r="M1165" s="227"/>
      <c r="N1165" s="227"/>
      <c r="O1165" s="227"/>
      <c r="P1165" s="227"/>
    </row>
    <row r="1166" hidden="1">
      <c r="A1166" s="227"/>
      <c r="C1166" s="228"/>
      <c r="D1166" s="228"/>
      <c r="E1166" s="228"/>
      <c r="L1166" s="227"/>
      <c r="M1166" s="227"/>
      <c r="N1166" s="227"/>
      <c r="O1166" s="227"/>
      <c r="P1166" s="227"/>
    </row>
    <row r="1167" hidden="1">
      <c r="A1167" s="227"/>
      <c r="C1167" s="228"/>
      <c r="D1167" s="228"/>
      <c r="E1167" s="228"/>
      <c r="L1167" s="227"/>
      <c r="M1167" s="227"/>
      <c r="N1167" s="227"/>
      <c r="O1167" s="227"/>
      <c r="P1167" s="227"/>
    </row>
    <row r="1168" hidden="1">
      <c r="A1168" s="227"/>
      <c r="C1168" s="228"/>
      <c r="D1168" s="228"/>
      <c r="E1168" s="228"/>
      <c r="L1168" s="227"/>
      <c r="M1168" s="227"/>
      <c r="N1168" s="227"/>
      <c r="O1168" s="227"/>
      <c r="P1168" s="227"/>
    </row>
    <row r="1169" hidden="1">
      <c r="A1169" s="227"/>
      <c r="C1169" s="228"/>
      <c r="D1169" s="228"/>
      <c r="E1169" s="228"/>
      <c r="L1169" s="227"/>
      <c r="M1169" s="227"/>
      <c r="N1169" s="227"/>
      <c r="O1169" s="227"/>
      <c r="P1169" s="227"/>
    </row>
    <row r="1170" hidden="1">
      <c r="A1170" s="227"/>
      <c r="C1170" s="228"/>
      <c r="D1170" s="228"/>
      <c r="E1170" s="228"/>
      <c r="L1170" s="227"/>
      <c r="M1170" s="227"/>
      <c r="N1170" s="227"/>
      <c r="O1170" s="227"/>
      <c r="P1170" s="227"/>
    </row>
    <row r="1171" hidden="1">
      <c r="A1171" s="227"/>
      <c r="C1171" s="228"/>
      <c r="D1171" s="228"/>
      <c r="E1171" s="228"/>
      <c r="L1171" s="227"/>
      <c r="M1171" s="227"/>
      <c r="N1171" s="227"/>
      <c r="O1171" s="227"/>
      <c r="P1171" s="227"/>
    </row>
    <row r="1172" hidden="1">
      <c r="A1172" s="227"/>
      <c r="C1172" s="228"/>
      <c r="D1172" s="228"/>
      <c r="E1172" s="228"/>
      <c r="L1172" s="227"/>
      <c r="M1172" s="227"/>
      <c r="N1172" s="227"/>
      <c r="O1172" s="227"/>
      <c r="P1172" s="227"/>
    </row>
    <row r="1173" hidden="1">
      <c r="A1173" s="227"/>
      <c r="C1173" s="228"/>
      <c r="D1173" s="228"/>
      <c r="E1173" s="228"/>
      <c r="L1173" s="227"/>
      <c r="M1173" s="227"/>
      <c r="N1173" s="227"/>
      <c r="O1173" s="227"/>
      <c r="P1173" s="227"/>
    </row>
    <row r="1174" hidden="1">
      <c r="A1174" s="227"/>
      <c r="C1174" s="228"/>
      <c r="D1174" s="228"/>
      <c r="E1174" s="228"/>
      <c r="L1174" s="227"/>
      <c r="M1174" s="227"/>
      <c r="N1174" s="227"/>
      <c r="O1174" s="227"/>
      <c r="P1174" s="227"/>
    </row>
    <row r="1175" hidden="1">
      <c r="A1175" s="227"/>
      <c r="C1175" s="228"/>
      <c r="D1175" s="228"/>
      <c r="E1175" s="228"/>
      <c r="L1175" s="227"/>
      <c r="M1175" s="227"/>
      <c r="N1175" s="227"/>
      <c r="O1175" s="227"/>
      <c r="P1175" s="227"/>
    </row>
    <row r="1176" hidden="1">
      <c r="A1176" s="227"/>
      <c r="C1176" s="228"/>
      <c r="D1176" s="228"/>
      <c r="E1176" s="228"/>
      <c r="L1176" s="227"/>
      <c r="M1176" s="227"/>
      <c r="N1176" s="227"/>
      <c r="O1176" s="227"/>
      <c r="P1176" s="227"/>
    </row>
    <row r="1177" hidden="1">
      <c r="A1177" s="227"/>
      <c r="C1177" s="228"/>
      <c r="D1177" s="228"/>
      <c r="E1177" s="228"/>
      <c r="L1177" s="227"/>
      <c r="M1177" s="227"/>
      <c r="N1177" s="227"/>
      <c r="O1177" s="227"/>
      <c r="P1177" s="227"/>
    </row>
    <row r="1178" hidden="1">
      <c r="A1178" s="227"/>
      <c r="C1178" s="228"/>
      <c r="D1178" s="228"/>
      <c r="E1178" s="228"/>
      <c r="L1178" s="227"/>
      <c r="M1178" s="227"/>
      <c r="N1178" s="227"/>
      <c r="O1178" s="227"/>
      <c r="P1178" s="227"/>
    </row>
    <row r="1179" hidden="1">
      <c r="A1179" s="227"/>
      <c r="C1179" s="228"/>
      <c r="D1179" s="228"/>
      <c r="E1179" s="228"/>
      <c r="L1179" s="227"/>
      <c r="M1179" s="227"/>
      <c r="N1179" s="227"/>
      <c r="O1179" s="227"/>
      <c r="P1179" s="227"/>
    </row>
    <row r="1180" hidden="1">
      <c r="A1180" s="227"/>
      <c r="C1180" s="228"/>
      <c r="D1180" s="228"/>
      <c r="E1180" s="228"/>
      <c r="L1180" s="227"/>
      <c r="M1180" s="227"/>
      <c r="N1180" s="227"/>
      <c r="O1180" s="227"/>
      <c r="P1180" s="227"/>
    </row>
    <row r="1181" hidden="1">
      <c r="A1181" s="227"/>
      <c r="C1181" s="228"/>
      <c r="D1181" s="228"/>
      <c r="E1181" s="228"/>
      <c r="L1181" s="227"/>
      <c r="M1181" s="227"/>
      <c r="N1181" s="227"/>
      <c r="O1181" s="227"/>
      <c r="P1181" s="227"/>
    </row>
    <row r="1182" hidden="1">
      <c r="A1182" s="227"/>
      <c r="C1182" s="228"/>
      <c r="D1182" s="228"/>
      <c r="E1182" s="228"/>
      <c r="L1182" s="227"/>
      <c r="M1182" s="227"/>
      <c r="N1182" s="227"/>
      <c r="O1182" s="227"/>
      <c r="P1182" s="227"/>
    </row>
    <row r="1183" hidden="1">
      <c r="A1183" s="227"/>
      <c r="C1183" s="228"/>
      <c r="D1183" s="228"/>
      <c r="E1183" s="228"/>
      <c r="L1183" s="227"/>
      <c r="M1183" s="227"/>
      <c r="N1183" s="227"/>
      <c r="O1183" s="227"/>
      <c r="P1183" s="227"/>
    </row>
    <row r="1184" hidden="1">
      <c r="A1184" s="227"/>
      <c r="C1184" s="228"/>
      <c r="D1184" s="228"/>
      <c r="E1184" s="228"/>
      <c r="L1184" s="227"/>
      <c r="M1184" s="227"/>
      <c r="N1184" s="227"/>
      <c r="O1184" s="227"/>
      <c r="P1184" s="227"/>
    </row>
    <row r="1185" hidden="1">
      <c r="A1185" s="227"/>
      <c r="C1185" s="228"/>
      <c r="D1185" s="228"/>
      <c r="E1185" s="228"/>
      <c r="L1185" s="227"/>
      <c r="M1185" s="227"/>
      <c r="N1185" s="227"/>
      <c r="O1185" s="227"/>
      <c r="P1185" s="227"/>
    </row>
    <row r="1186" hidden="1">
      <c r="A1186" s="227"/>
      <c r="C1186" s="228"/>
      <c r="D1186" s="228"/>
      <c r="E1186" s="228"/>
      <c r="L1186" s="227"/>
      <c r="M1186" s="227"/>
      <c r="N1186" s="227"/>
      <c r="O1186" s="227"/>
      <c r="P1186" s="227"/>
    </row>
    <row r="1187" hidden="1">
      <c r="A1187" s="227"/>
      <c r="C1187" s="228"/>
      <c r="D1187" s="228"/>
      <c r="E1187" s="228"/>
      <c r="L1187" s="227"/>
      <c r="M1187" s="227"/>
      <c r="N1187" s="227"/>
      <c r="O1187" s="227"/>
      <c r="P1187" s="227"/>
    </row>
    <row r="1188" hidden="1">
      <c r="A1188" s="227"/>
      <c r="C1188" s="228"/>
      <c r="D1188" s="228"/>
      <c r="E1188" s="228"/>
      <c r="L1188" s="227"/>
      <c r="M1188" s="227"/>
      <c r="N1188" s="227"/>
      <c r="O1188" s="227"/>
      <c r="P1188" s="227"/>
    </row>
    <row r="1189" hidden="1">
      <c r="A1189" s="227"/>
      <c r="C1189" s="228"/>
      <c r="D1189" s="228"/>
      <c r="E1189" s="228"/>
      <c r="L1189" s="227"/>
      <c r="M1189" s="227"/>
      <c r="N1189" s="227"/>
      <c r="O1189" s="227"/>
      <c r="P1189" s="227"/>
    </row>
    <row r="1190" hidden="1">
      <c r="A1190" s="227"/>
      <c r="C1190" s="228"/>
      <c r="D1190" s="228"/>
      <c r="E1190" s="228"/>
      <c r="L1190" s="227"/>
      <c r="M1190" s="227"/>
      <c r="N1190" s="227"/>
      <c r="O1190" s="227"/>
      <c r="P1190" s="227"/>
    </row>
    <row r="1191" hidden="1">
      <c r="A1191" s="227"/>
      <c r="C1191" s="228"/>
      <c r="D1191" s="228"/>
      <c r="E1191" s="228"/>
      <c r="L1191" s="227"/>
      <c r="M1191" s="227"/>
      <c r="N1191" s="227"/>
      <c r="O1191" s="227"/>
      <c r="P1191" s="227"/>
    </row>
    <row r="1192" hidden="1">
      <c r="A1192" s="227"/>
      <c r="C1192" s="228"/>
      <c r="D1192" s="228"/>
      <c r="E1192" s="228"/>
      <c r="L1192" s="227"/>
      <c r="M1192" s="227"/>
      <c r="N1192" s="227"/>
      <c r="O1192" s="227"/>
      <c r="P1192" s="227"/>
    </row>
    <row r="1193" hidden="1">
      <c r="A1193" s="227"/>
      <c r="C1193" s="228"/>
      <c r="D1193" s="228"/>
      <c r="E1193" s="228"/>
      <c r="L1193" s="227"/>
      <c r="M1193" s="227"/>
      <c r="N1193" s="227"/>
      <c r="O1193" s="227"/>
      <c r="P1193" s="227"/>
    </row>
    <row r="1194" hidden="1">
      <c r="A1194" s="227"/>
      <c r="C1194" s="228"/>
      <c r="D1194" s="228"/>
      <c r="E1194" s="228"/>
      <c r="L1194" s="227"/>
      <c r="M1194" s="227"/>
      <c r="N1194" s="227"/>
      <c r="O1194" s="227"/>
      <c r="P1194" s="227"/>
    </row>
    <row r="1195" hidden="1">
      <c r="A1195" s="227"/>
      <c r="C1195" s="228"/>
      <c r="D1195" s="228"/>
      <c r="E1195" s="228"/>
      <c r="L1195" s="227"/>
      <c r="M1195" s="227"/>
      <c r="N1195" s="227"/>
      <c r="O1195" s="227"/>
      <c r="P1195" s="227"/>
    </row>
    <row r="1196" hidden="1">
      <c r="A1196" s="227"/>
      <c r="C1196" s="228"/>
      <c r="D1196" s="228"/>
      <c r="E1196" s="228"/>
      <c r="L1196" s="227"/>
      <c r="M1196" s="227"/>
      <c r="N1196" s="227"/>
      <c r="O1196" s="227"/>
      <c r="P1196" s="227"/>
    </row>
    <row r="1197" hidden="1">
      <c r="A1197" s="227"/>
      <c r="C1197" s="228"/>
      <c r="D1197" s="228"/>
      <c r="E1197" s="228"/>
      <c r="L1197" s="227"/>
      <c r="M1197" s="227"/>
      <c r="N1197" s="227"/>
      <c r="O1197" s="227"/>
      <c r="P1197" s="227"/>
    </row>
    <row r="1198" hidden="1">
      <c r="A1198" s="227"/>
      <c r="C1198" s="228"/>
      <c r="D1198" s="228"/>
      <c r="E1198" s="228"/>
      <c r="L1198" s="227"/>
      <c r="M1198" s="227"/>
      <c r="N1198" s="227"/>
      <c r="O1198" s="227"/>
      <c r="P1198" s="227"/>
    </row>
    <row r="1199" hidden="1">
      <c r="A1199" s="227"/>
      <c r="C1199" s="228"/>
      <c r="D1199" s="228"/>
      <c r="E1199" s="228"/>
      <c r="L1199" s="227"/>
      <c r="M1199" s="227"/>
      <c r="N1199" s="227"/>
      <c r="O1199" s="227"/>
      <c r="P1199" s="227"/>
    </row>
    <row r="1200" hidden="1">
      <c r="A1200" s="227"/>
      <c r="C1200" s="228"/>
      <c r="D1200" s="228"/>
      <c r="E1200" s="228"/>
      <c r="L1200" s="227"/>
      <c r="M1200" s="227"/>
      <c r="N1200" s="227"/>
      <c r="O1200" s="227"/>
      <c r="P1200" s="227"/>
    </row>
    <row r="1201" hidden="1">
      <c r="A1201" s="227"/>
      <c r="C1201" s="228"/>
      <c r="D1201" s="228"/>
      <c r="E1201" s="228"/>
      <c r="L1201" s="227"/>
      <c r="M1201" s="227"/>
      <c r="N1201" s="227"/>
      <c r="O1201" s="227"/>
      <c r="P1201" s="227"/>
    </row>
    <row r="1202" hidden="1">
      <c r="A1202" s="227"/>
      <c r="C1202" s="228"/>
      <c r="D1202" s="228"/>
      <c r="E1202" s="228"/>
      <c r="L1202" s="227"/>
      <c r="M1202" s="227"/>
      <c r="N1202" s="227"/>
      <c r="O1202" s="227"/>
      <c r="P1202" s="227"/>
    </row>
    <row r="1203" hidden="1">
      <c r="A1203" s="227"/>
      <c r="C1203" s="228"/>
      <c r="D1203" s="228"/>
      <c r="E1203" s="228"/>
      <c r="L1203" s="227"/>
      <c r="M1203" s="227"/>
      <c r="N1203" s="227"/>
      <c r="O1203" s="227"/>
      <c r="P1203" s="227"/>
    </row>
    <row r="1204" hidden="1">
      <c r="A1204" s="227"/>
      <c r="C1204" s="228"/>
      <c r="D1204" s="228"/>
      <c r="E1204" s="228"/>
      <c r="L1204" s="227"/>
      <c r="M1204" s="227"/>
      <c r="N1204" s="227"/>
      <c r="O1204" s="227"/>
      <c r="P1204" s="227"/>
    </row>
    <row r="1205" hidden="1">
      <c r="A1205" s="227"/>
      <c r="C1205" s="228"/>
      <c r="D1205" s="228"/>
      <c r="E1205" s="228"/>
      <c r="L1205" s="227"/>
      <c r="M1205" s="227"/>
      <c r="N1205" s="227"/>
      <c r="O1205" s="227"/>
      <c r="P1205" s="227"/>
    </row>
    <row r="1206" hidden="1">
      <c r="A1206" s="227"/>
      <c r="C1206" s="228"/>
      <c r="D1206" s="228"/>
      <c r="E1206" s="228"/>
      <c r="L1206" s="227"/>
      <c r="M1206" s="227"/>
      <c r="N1206" s="227"/>
      <c r="O1206" s="227"/>
      <c r="P1206" s="227"/>
    </row>
    <row r="1207" hidden="1">
      <c r="A1207" s="227"/>
      <c r="C1207" s="228"/>
      <c r="D1207" s="228"/>
      <c r="E1207" s="228"/>
      <c r="L1207" s="227"/>
      <c r="M1207" s="227"/>
      <c r="N1207" s="227"/>
      <c r="O1207" s="227"/>
      <c r="P1207" s="227"/>
    </row>
    <row r="1208" hidden="1">
      <c r="A1208" s="227"/>
      <c r="C1208" s="228"/>
      <c r="D1208" s="228"/>
      <c r="E1208" s="228"/>
      <c r="L1208" s="227"/>
      <c r="M1208" s="227"/>
      <c r="N1208" s="227"/>
      <c r="O1208" s="227"/>
      <c r="P1208" s="227"/>
    </row>
    <row r="1209" hidden="1">
      <c r="A1209" s="227"/>
      <c r="C1209" s="228"/>
      <c r="D1209" s="228"/>
      <c r="E1209" s="228"/>
      <c r="L1209" s="227"/>
      <c r="M1209" s="227"/>
      <c r="N1209" s="227"/>
      <c r="O1209" s="227"/>
      <c r="P1209" s="227"/>
    </row>
    <row r="1210" hidden="1">
      <c r="A1210" s="227"/>
      <c r="C1210" s="228"/>
      <c r="D1210" s="228"/>
      <c r="E1210" s="228"/>
      <c r="L1210" s="227"/>
      <c r="M1210" s="227"/>
      <c r="N1210" s="227"/>
      <c r="O1210" s="227"/>
      <c r="P1210" s="227"/>
    </row>
    <row r="1211" hidden="1">
      <c r="A1211" s="227"/>
      <c r="C1211" s="228"/>
      <c r="D1211" s="228"/>
      <c r="E1211" s="228"/>
      <c r="L1211" s="227"/>
      <c r="M1211" s="227"/>
      <c r="N1211" s="227"/>
      <c r="O1211" s="227"/>
      <c r="P1211" s="227"/>
    </row>
    <row r="1212" hidden="1">
      <c r="A1212" s="227"/>
      <c r="C1212" s="228"/>
      <c r="D1212" s="228"/>
      <c r="E1212" s="228"/>
      <c r="L1212" s="227"/>
      <c r="M1212" s="227"/>
      <c r="N1212" s="227"/>
      <c r="O1212" s="227"/>
      <c r="P1212" s="227"/>
    </row>
    <row r="1213" hidden="1">
      <c r="A1213" s="227"/>
      <c r="C1213" s="228"/>
      <c r="D1213" s="228"/>
      <c r="E1213" s="228"/>
      <c r="L1213" s="227"/>
      <c r="M1213" s="227"/>
      <c r="N1213" s="227"/>
      <c r="O1213" s="227"/>
      <c r="P1213" s="227"/>
    </row>
    <row r="1214" hidden="1">
      <c r="A1214" s="227"/>
      <c r="C1214" s="228"/>
      <c r="D1214" s="228"/>
      <c r="E1214" s="228"/>
      <c r="L1214" s="227"/>
      <c r="M1214" s="227"/>
      <c r="N1214" s="227"/>
      <c r="O1214" s="227"/>
      <c r="P1214" s="227"/>
    </row>
    <row r="1215" hidden="1">
      <c r="A1215" s="227"/>
      <c r="C1215" s="228"/>
      <c r="D1215" s="228"/>
      <c r="E1215" s="228"/>
      <c r="L1215" s="227"/>
      <c r="M1215" s="227"/>
      <c r="N1215" s="227"/>
      <c r="O1215" s="227"/>
      <c r="P1215" s="227"/>
    </row>
    <row r="1216" hidden="1">
      <c r="A1216" s="227"/>
      <c r="C1216" s="228"/>
      <c r="D1216" s="228"/>
      <c r="E1216" s="228"/>
      <c r="L1216" s="227"/>
      <c r="M1216" s="227"/>
      <c r="N1216" s="227"/>
      <c r="O1216" s="227"/>
      <c r="P1216" s="227"/>
    </row>
    <row r="1217" hidden="1">
      <c r="A1217" s="227"/>
      <c r="C1217" s="228"/>
      <c r="D1217" s="228"/>
      <c r="E1217" s="228"/>
      <c r="L1217" s="227"/>
      <c r="M1217" s="227"/>
      <c r="N1217" s="227"/>
      <c r="O1217" s="227"/>
      <c r="P1217" s="227"/>
    </row>
    <row r="1218" hidden="1">
      <c r="A1218" s="227"/>
      <c r="C1218" s="228"/>
      <c r="D1218" s="228"/>
      <c r="E1218" s="228"/>
      <c r="L1218" s="227"/>
      <c r="M1218" s="227"/>
      <c r="N1218" s="227"/>
      <c r="O1218" s="227"/>
      <c r="P1218" s="227"/>
    </row>
    <row r="1219" hidden="1">
      <c r="A1219" s="227"/>
      <c r="C1219" s="228"/>
      <c r="D1219" s="228"/>
      <c r="E1219" s="228"/>
      <c r="L1219" s="227"/>
      <c r="M1219" s="227"/>
      <c r="N1219" s="227"/>
      <c r="O1219" s="227"/>
      <c r="P1219" s="227"/>
    </row>
    <row r="1220" hidden="1">
      <c r="A1220" s="227"/>
      <c r="C1220" s="228"/>
      <c r="D1220" s="228"/>
      <c r="E1220" s="228"/>
      <c r="L1220" s="227"/>
      <c r="M1220" s="227"/>
      <c r="N1220" s="227"/>
      <c r="O1220" s="227"/>
      <c r="P1220" s="227"/>
    </row>
    <row r="1221" hidden="1">
      <c r="A1221" s="227"/>
      <c r="C1221" s="228"/>
      <c r="D1221" s="228"/>
      <c r="E1221" s="228"/>
      <c r="L1221" s="227"/>
      <c r="M1221" s="227"/>
      <c r="N1221" s="227"/>
      <c r="O1221" s="227"/>
      <c r="P1221" s="227"/>
    </row>
    <row r="1222" hidden="1">
      <c r="A1222" s="227"/>
      <c r="C1222" s="228"/>
      <c r="D1222" s="228"/>
      <c r="E1222" s="228"/>
      <c r="L1222" s="227"/>
      <c r="M1222" s="227"/>
      <c r="N1222" s="227"/>
      <c r="O1222" s="227"/>
      <c r="P1222" s="227"/>
    </row>
    <row r="1223" hidden="1">
      <c r="A1223" s="227"/>
      <c r="C1223" s="228"/>
      <c r="D1223" s="228"/>
      <c r="E1223" s="228"/>
      <c r="L1223" s="227"/>
      <c r="M1223" s="227"/>
      <c r="N1223" s="227"/>
      <c r="O1223" s="227"/>
      <c r="P1223" s="227"/>
    </row>
    <row r="1224" hidden="1">
      <c r="A1224" s="227"/>
      <c r="C1224" s="228"/>
      <c r="D1224" s="228"/>
      <c r="E1224" s="228"/>
      <c r="L1224" s="227"/>
      <c r="M1224" s="227"/>
      <c r="N1224" s="227"/>
      <c r="O1224" s="227"/>
      <c r="P1224" s="227"/>
    </row>
    <row r="1225" hidden="1">
      <c r="A1225" s="227"/>
      <c r="C1225" s="228"/>
      <c r="D1225" s="228"/>
      <c r="E1225" s="228"/>
      <c r="L1225" s="227"/>
      <c r="M1225" s="227"/>
      <c r="N1225" s="227"/>
      <c r="O1225" s="227"/>
      <c r="P1225" s="227"/>
    </row>
    <row r="1226" hidden="1">
      <c r="A1226" s="227"/>
      <c r="C1226" s="228"/>
      <c r="D1226" s="228"/>
      <c r="E1226" s="228"/>
      <c r="L1226" s="227"/>
      <c r="M1226" s="227"/>
      <c r="N1226" s="227"/>
      <c r="O1226" s="227"/>
      <c r="P1226" s="227"/>
    </row>
    <row r="1227" hidden="1">
      <c r="A1227" s="227"/>
      <c r="C1227" s="228"/>
      <c r="D1227" s="228"/>
      <c r="E1227" s="228"/>
      <c r="L1227" s="227"/>
      <c r="M1227" s="227"/>
      <c r="N1227" s="227"/>
      <c r="O1227" s="227"/>
      <c r="P1227" s="227"/>
    </row>
    <row r="1228" hidden="1">
      <c r="A1228" s="227"/>
      <c r="C1228" s="228"/>
      <c r="D1228" s="228"/>
      <c r="E1228" s="228"/>
      <c r="L1228" s="227"/>
      <c r="M1228" s="227"/>
      <c r="N1228" s="227"/>
      <c r="O1228" s="227"/>
      <c r="P1228" s="227"/>
    </row>
    <row r="1229" hidden="1">
      <c r="A1229" s="227"/>
      <c r="C1229" s="228"/>
      <c r="D1229" s="228"/>
      <c r="E1229" s="228"/>
      <c r="L1229" s="227"/>
      <c r="M1229" s="227"/>
      <c r="N1229" s="227"/>
      <c r="O1229" s="227"/>
      <c r="P1229" s="227"/>
    </row>
    <row r="1230" hidden="1">
      <c r="A1230" s="227"/>
      <c r="C1230" s="228"/>
      <c r="D1230" s="228"/>
      <c r="E1230" s="228"/>
      <c r="L1230" s="227"/>
      <c r="M1230" s="227"/>
      <c r="N1230" s="227"/>
      <c r="O1230" s="227"/>
      <c r="P1230" s="227"/>
    </row>
    <row r="1231" hidden="1">
      <c r="A1231" s="227"/>
      <c r="C1231" s="228"/>
      <c r="D1231" s="228"/>
      <c r="E1231" s="228"/>
      <c r="L1231" s="227"/>
      <c r="M1231" s="227"/>
      <c r="N1231" s="227"/>
      <c r="O1231" s="227"/>
      <c r="P1231" s="227"/>
    </row>
    <row r="1232" hidden="1">
      <c r="A1232" s="227"/>
      <c r="C1232" s="228"/>
      <c r="D1232" s="228"/>
      <c r="E1232" s="228"/>
      <c r="L1232" s="227"/>
      <c r="M1232" s="227"/>
      <c r="N1232" s="227"/>
      <c r="O1232" s="227"/>
      <c r="P1232" s="227"/>
    </row>
    <row r="1233" hidden="1">
      <c r="A1233" s="227"/>
      <c r="C1233" s="228"/>
      <c r="D1233" s="228"/>
      <c r="E1233" s="228"/>
      <c r="L1233" s="227"/>
      <c r="M1233" s="227"/>
      <c r="N1233" s="227"/>
      <c r="O1233" s="227"/>
      <c r="P1233" s="227"/>
    </row>
    <row r="1234" hidden="1">
      <c r="A1234" s="227"/>
      <c r="C1234" s="228"/>
      <c r="D1234" s="228"/>
      <c r="E1234" s="228"/>
      <c r="L1234" s="227"/>
      <c r="M1234" s="227"/>
      <c r="N1234" s="227"/>
      <c r="O1234" s="227"/>
      <c r="P1234" s="227"/>
    </row>
    <row r="1235" hidden="1">
      <c r="A1235" s="227"/>
      <c r="C1235" s="228"/>
      <c r="D1235" s="228"/>
      <c r="E1235" s="228"/>
      <c r="L1235" s="227"/>
      <c r="M1235" s="227"/>
      <c r="N1235" s="227"/>
      <c r="O1235" s="227"/>
      <c r="P1235" s="227"/>
    </row>
    <row r="1236" hidden="1">
      <c r="A1236" s="227"/>
      <c r="C1236" s="228"/>
      <c r="D1236" s="228"/>
      <c r="E1236" s="228"/>
      <c r="L1236" s="227"/>
      <c r="M1236" s="227"/>
      <c r="N1236" s="227"/>
      <c r="O1236" s="227"/>
      <c r="P1236" s="227"/>
    </row>
    <row r="1237" hidden="1">
      <c r="A1237" s="227"/>
      <c r="C1237" s="228"/>
      <c r="D1237" s="228"/>
      <c r="E1237" s="228"/>
      <c r="L1237" s="227"/>
      <c r="M1237" s="227"/>
      <c r="N1237" s="227"/>
      <c r="O1237" s="227"/>
      <c r="P1237" s="227"/>
    </row>
    <row r="1238" hidden="1">
      <c r="A1238" s="227"/>
      <c r="C1238" s="228"/>
      <c r="D1238" s="228"/>
      <c r="E1238" s="228"/>
      <c r="L1238" s="227"/>
      <c r="M1238" s="227"/>
      <c r="N1238" s="227"/>
      <c r="O1238" s="227"/>
      <c r="P1238" s="227"/>
    </row>
    <row r="1239" hidden="1">
      <c r="A1239" s="227"/>
      <c r="C1239" s="228"/>
      <c r="D1239" s="228"/>
      <c r="E1239" s="228"/>
      <c r="L1239" s="227"/>
      <c r="M1239" s="227"/>
      <c r="N1239" s="227"/>
      <c r="O1239" s="227"/>
      <c r="P1239" s="227"/>
    </row>
    <row r="1240" hidden="1">
      <c r="A1240" s="227"/>
      <c r="C1240" s="228"/>
      <c r="D1240" s="228"/>
      <c r="E1240" s="228"/>
      <c r="L1240" s="227"/>
      <c r="M1240" s="227"/>
      <c r="N1240" s="227"/>
      <c r="O1240" s="227"/>
      <c r="P1240" s="227"/>
    </row>
    <row r="1241" hidden="1">
      <c r="A1241" s="227"/>
      <c r="C1241" s="228"/>
      <c r="D1241" s="228"/>
      <c r="E1241" s="228"/>
      <c r="L1241" s="227"/>
      <c r="M1241" s="227"/>
      <c r="N1241" s="227"/>
      <c r="O1241" s="227"/>
      <c r="P1241" s="227"/>
    </row>
    <row r="1242" hidden="1">
      <c r="A1242" s="227"/>
      <c r="C1242" s="228"/>
      <c r="D1242" s="228"/>
      <c r="E1242" s="228"/>
      <c r="L1242" s="227"/>
      <c r="M1242" s="227"/>
      <c r="N1242" s="227"/>
      <c r="O1242" s="227"/>
      <c r="P1242" s="227"/>
    </row>
    <row r="1243" hidden="1">
      <c r="A1243" s="227"/>
      <c r="C1243" s="228"/>
      <c r="D1243" s="228"/>
      <c r="E1243" s="228"/>
      <c r="L1243" s="227"/>
      <c r="M1243" s="227"/>
      <c r="N1243" s="227"/>
      <c r="O1243" s="227"/>
      <c r="P1243" s="227"/>
    </row>
    <row r="1244" hidden="1">
      <c r="A1244" s="227"/>
      <c r="C1244" s="228"/>
      <c r="D1244" s="228"/>
      <c r="E1244" s="228"/>
      <c r="L1244" s="227"/>
      <c r="M1244" s="227"/>
      <c r="N1244" s="227"/>
      <c r="O1244" s="227"/>
      <c r="P1244" s="227"/>
    </row>
    <row r="1245" hidden="1">
      <c r="A1245" s="227"/>
      <c r="C1245" s="228"/>
      <c r="D1245" s="228"/>
      <c r="E1245" s="228"/>
      <c r="L1245" s="227"/>
      <c r="M1245" s="227"/>
      <c r="N1245" s="227"/>
      <c r="O1245" s="227"/>
      <c r="P1245" s="227"/>
    </row>
    <row r="1246" hidden="1">
      <c r="A1246" s="227"/>
      <c r="C1246" s="228"/>
      <c r="D1246" s="228"/>
      <c r="E1246" s="228"/>
      <c r="L1246" s="227"/>
      <c r="M1246" s="227"/>
      <c r="N1246" s="227"/>
      <c r="O1246" s="227"/>
      <c r="P1246" s="227"/>
    </row>
    <row r="1247" hidden="1">
      <c r="A1247" s="227"/>
      <c r="C1247" s="228"/>
      <c r="D1247" s="228"/>
      <c r="E1247" s="228"/>
      <c r="L1247" s="227"/>
      <c r="M1247" s="227"/>
      <c r="N1247" s="227"/>
      <c r="O1247" s="227"/>
      <c r="P1247" s="227"/>
    </row>
    <row r="1248" hidden="1">
      <c r="A1248" s="227"/>
      <c r="C1248" s="228"/>
      <c r="D1248" s="228"/>
      <c r="E1248" s="228"/>
      <c r="L1248" s="227"/>
      <c r="M1248" s="227"/>
      <c r="N1248" s="227"/>
      <c r="O1248" s="227"/>
      <c r="P1248" s="227"/>
    </row>
    <row r="1249" hidden="1">
      <c r="A1249" s="227"/>
      <c r="C1249" s="228"/>
      <c r="D1249" s="228"/>
      <c r="E1249" s="228"/>
      <c r="L1249" s="227"/>
      <c r="M1249" s="227"/>
      <c r="N1249" s="227"/>
      <c r="O1249" s="227"/>
      <c r="P1249" s="227"/>
    </row>
    <row r="1250" hidden="1">
      <c r="A1250" s="227"/>
      <c r="C1250" s="228"/>
      <c r="D1250" s="228"/>
      <c r="E1250" s="228"/>
      <c r="L1250" s="227"/>
      <c r="M1250" s="227"/>
      <c r="N1250" s="227"/>
      <c r="O1250" s="227"/>
      <c r="P1250" s="227"/>
    </row>
    <row r="1251" hidden="1">
      <c r="A1251" s="227"/>
      <c r="C1251" s="228"/>
      <c r="D1251" s="228"/>
      <c r="E1251" s="228"/>
      <c r="L1251" s="227"/>
      <c r="M1251" s="227"/>
      <c r="N1251" s="227"/>
      <c r="O1251" s="227"/>
      <c r="P1251" s="227"/>
    </row>
    <row r="1252" hidden="1">
      <c r="A1252" s="227"/>
      <c r="C1252" s="228"/>
      <c r="D1252" s="228"/>
      <c r="E1252" s="228"/>
      <c r="L1252" s="227"/>
      <c r="M1252" s="227"/>
      <c r="N1252" s="227"/>
      <c r="O1252" s="227"/>
      <c r="P1252" s="227"/>
    </row>
    <row r="1253" hidden="1">
      <c r="A1253" s="227"/>
      <c r="C1253" s="228"/>
      <c r="D1253" s="228"/>
      <c r="E1253" s="228"/>
      <c r="L1253" s="227"/>
      <c r="M1253" s="227"/>
      <c r="N1253" s="227"/>
      <c r="O1253" s="227"/>
      <c r="P1253" s="227"/>
    </row>
    <row r="1254" hidden="1">
      <c r="A1254" s="227"/>
      <c r="C1254" s="228"/>
      <c r="D1254" s="228"/>
      <c r="E1254" s="228"/>
      <c r="L1254" s="227"/>
      <c r="M1254" s="227"/>
      <c r="N1254" s="227"/>
      <c r="O1254" s="227"/>
      <c r="P1254" s="227"/>
    </row>
    <row r="1255" hidden="1">
      <c r="A1255" s="227"/>
      <c r="C1255" s="228"/>
      <c r="D1255" s="228"/>
      <c r="E1255" s="228"/>
      <c r="L1255" s="227"/>
      <c r="M1255" s="227"/>
      <c r="N1255" s="227"/>
      <c r="O1255" s="227"/>
      <c r="P1255" s="227"/>
    </row>
    <row r="1256" hidden="1">
      <c r="A1256" s="227"/>
      <c r="C1256" s="228"/>
      <c r="D1256" s="228"/>
      <c r="E1256" s="228"/>
      <c r="L1256" s="227"/>
      <c r="M1256" s="227"/>
      <c r="N1256" s="227"/>
      <c r="O1256" s="227"/>
      <c r="P1256" s="227"/>
    </row>
    <row r="1257" hidden="1">
      <c r="A1257" s="227"/>
      <c r="C1257" s="228"/>
      <c r="D1257" s="228"/>
      <c r="E1257" s="228"/>
      <c r="L1257" s="227"/>
      <c r="M1257" s="227"/>
      <c r="N1257" s="227"/>
      <c r="O1257" s="227"/>
      <c r="P1257" s="227"/>
    </row>
    <row r="1258" hidden="1">
      <c r="A1258" s="227"/>
      <c r="C1258" s="228"/>
      <c r="D1258" s="228"/>
      <c r="E1258" s="228"/>
      <c r="L1258" s="227"/>
      <c r="M1258" s="227"/>
      <c r="N1258" s="227"/>
      <c r="O1258" s="227"/>
      <c r="P1258" s="227"/>
    </row>
    <row r="1259" hidden="1">
      <c r="A1259" s="227"/>
      <c r="C1259" s="228"/>
      <c r="D1259" s="228"/>
      <c r="E1259" s="228"/>
      <c r="L1259" s="227"/>
      <c r="M1259" s="227"/>
      <c r="N1259" s="227"/>
      <c r="O1259" s="227"/>
      <c r="P1259" s="227"/>
    </row>
    <row r="1260" hidden="1">
      <c r="A1260" s="227"/>
      <c r="C1260" s="228"/>
      <c r="D1260" s="228"/>
      <c r="E1260" s="228"/>
      <c r="L1260" s="227"/>
      <c r="M1260" s="227"/>
      <c r="N1260" s="227"/>
      <c r="O1260" s="227"/>
      <c r="P1260" s="227"/>
    </row>
    <row r="1261" hidden="1">
      <c r="A1261" s="227"/>
      <c r="C1261" s="228"/>
      <c r="D1261" s="228"/>
      <c r="E1261" s="228"/>
      <c r="L1261" s="227"/>
      <c r="M1261" s="227"/>
      <c r="N1261" s="227"/>
      <c r="O1261" s="227"/>
      <c r="P1261" s="227"/>
    </row>
    <row r="1262" hidden="1">
      <c r="A1262" s="227"/>
      <c r="C1262" s="228"/>
      <c r="D1262" s="228"/>
      <c r="E1262" s="228"/>
      <c r="L1262" s="227"/>
      <c r="M1262" s="227"/>
      <c r="N1262" s="227"/>
      <c r="O1262" s="227"/>
      <c r="P1262" s="227"/>
    </row>
    <row r="1263" hidden="1">
      <c r="A1263" s="227"/>
      <c r="C1263" s="228"/>
      <c r="D1263" s="228"/>
      <c r="E1263" s="228"/>
      <c r="L1263" s="227"/>
      <c r="M1263" s="227"/>
      <c r="N1263" s="227"/>
      <c r="O1263" s="227"/>
      <c r="P1263" s="227"/>
    </row>
    <row r="1264" hidden="1">
      <c r="A1264" s="227"/>
      <c r="C1264" s="228"/>
      <c r="D1264" s="228"/>
      <c r="E1264" s="228"/>
      <c r="L1264" s="227"/>
      <c r="M1264" s="227"/>
      <c r="N1264" s="227"/>
      <c r="O1264" s="227"/>
      <c r="P1264" s="227"/>
    </row>
    <row r="1265" hidden="1">
      <c r="A1265" s="227"/>
      <c r="C1265" s="228"/>
      <c r="D1265" s="228"/>
      <c r="E1265" s="228"/>
      <c r="L1265" s="227"/>
      <c r="M1265" s="227"/>
      <c r="N1265" s="227"/>
      <c r="O1265" s="227"/>
      <c r="P1265" s="227"/>
    </row>
    <row r="1266" hidden="1">
      <c r="A1266" s="227"/>
      <c r="C1266" s="228"/>
      <c r="D1266" s="228"/>
      <c r="E1266" s="228"/>
      <c r="L1266" s="227"/>
      <c r="M1266" s="227"/>
      <c r="N1266" s="227"/>
      <c r="O1266" s="227"/>
      <c r="P1266" s="227"/>
    </row>
    <row r="1267" hidden="1">
      <c r="A1267" s="227"/>
      <c r="C1267" s="228"/>
      <c r="D1267" s="228"/>
      <c r="E1267" s="228"/>
      <c r="L1267" s="227"/>
      <c r="M1267" s="227"/>
      <c r="N1267" s="227"/>
      <c r="O1267" s="227"/>
      <c r="P1267" s="227"/>
    </row>
    <row r="1268" hidden="1">
      <c r="A1268" s="227"/>
      <c r="C1268" s="228"/>
      <c r="D1268" s="228"/>
      <c r="E1268" s="228"/>
      <c r="L1268" s="227"/>
      <c r="M1268" s="227"/>
      <c r="N1268" s="227"/>
      <c r="O1268" s="227"/>
      <c r="P1268" s="227"/>
    </row>
    <row r="1269" hidden="1">
      <c r="A1269" s="227"/>
      <c r="C1269" s="228"/>
      <c r="D1269" s="228"/>
      <c r="E1269" s="228"/>
      <c r="L1269" s="227"/>
      <c r="M1269" s="227"/>
      <c r="N1269" s="227"/>
      <c r="O1269" s="227"/>
      <c r="P1269" s="227"/>
    </row>
    <row r="1270" hidden="1">
      <c r="A1270" s="227"/>
      <c r="C1270" s="228"/>
      <c r="D1270" s="228"/>
      <c r="E1270" s="228"/>
      <c r="L1270" s="227"/>
      <c r="M1270" s="227"/>
      <c r="N1270" s="227"/>
      <c r="O1270" s="227"/>
      <c r="P1270" s="227"/>
    </row>
    <row r="1271" hidden="1">
      <c r="A1271" s="227"/>
      <c r="C1271" s="228"/>
      <c r="D1271" s="228"/>
      <c r="E1271" s="228"/>
      <c r="L1271" s="227"/>
      <c r="M1271" s="227"/>
      <c r="N1271" s="227"/>
      <c r="O1271" s="227"/>
      <c r="P1271" s="227"/>
    </row>
    <row r="1272" hidden="1">
      <c r="A1272" s="227"/>
      <c r="C1272" s="228"/>
      <c r="D1272" s="228"/>
      <c r="E1272" s="228"/>
      <c r="L1272" s="227"/>
      <c r="M1272" s="227"/>
      <c r="N1272" s="227"/>
      <c r="O1272" s="227"/>
      <c r="P1272" s="227"/>
    </row>
    <row r="1273" hidden="1">
      <c r="A1273" s="227"/>
      <c r="C1273" s="228"/>
      <c r="D1273" s="228"/>
      <c r="E1273" s="228"/>
      <c r="L1273" s="227"/>
      <c r="M1273" s="227"/>
      <c r="N1273" s="227"/>
      <c r="O1273" s="227"/>
      <c r="P1273" s="227"/>
    </row>
    <row r="1274" hidden="1">
      <c r="A1274" s="227"/>
      <c r="C1274" s="228"/>
      <c r="D1274" s="228"/>
      <c r="E1274" s="228"/>
      <c r="L1274" s="227"/>
      <c r="M1274" s="227"/>
      <c r="N1274" s="227"/>
      <c r="O1274" s="227"/>
      <c r="P1274" s="227"/>
    </row>
    <row r="1275" hidden="1">
      <c r="A1275" s="227"/>
      <c r="C1275" s="228"/>
      <c r="D1275" s="228"/>
      <c r="E1275" s="228"/>
      <c r="L1275" s="227"/>
      <c r="M1275" s="227"/>
      <c r="N1275" s="227"/>
      <c r="O1275" s="227"/>
      <c r="P1275" s="227"/>
    </row>
    <row r="1276" hidden="1">
      <c r="A1276" s="227"/>
      <c r="C1276" s="228"/>
      <c r="D1276" s="228"/>
      <c r="E1276" s="228"/>
      <c r="L1276" s="227"/>
      <c r="M1276" s="227"/>
      <c r="N1276" s="227"/>
      <c r="O1276" s="227"/>
      <c r="P1276" s="227"/>
    </row>
    <row r="1277" hidden="1">
      <c r="A1277" s="227"/>
      <c r="C1277" s="228"/>
      <c r="D1277" s="228"/>
      <c r="E1277" s="228"/>
      <c r="L1277" s="227"/>
      <c r="M1277" s="227"/>
      <c r="N1277" s="227"/>
      <c r="O1277" s="227"/>
      <c r="P1277" s="227"/>
    </row>
    <row r="1278" hidden="1">
      <c r="A1278" s="227"/>
      <c r="C1278" s="228"/>
      <c r="D1278" s="228"/>
      <c r="E1278" s="228"/>
      <c r="L1278" s="227"/>
      <c r="M1278" s="227"/>
      <c r="N1278" s="227"/>
      <c r="O1278" s="227"/>
      <c r="P1278" s="227"/>
    </row>
    <row r="1279" hidden="1">
      <c r="A1279" s="227"/>
      <c r="C1279" s="228"/>
      <c r="D1279" s="228"/>
      <c r="E1279" s="228"/>
      <c r="L1279" s="227"/>
      <c r="M1279" s="227"/>
      <c r="N1279" s="227"/>
      <c r="O1279" s="227"/>
      <c r="P1279" s="227"/>
    </row>
    <row r="1280" hidden="1">
      <c r="A1280" s="227"/>
      <c r="C1280" s="228"/>
      <c r="D1280" s="228"/>
      <c r="E1280" s="228"/>
      <c r="L1280" s="227"/>
      <c r="M1280" s="227"/>
      <c r="N1280" s="227"/>
      <c r="O1280" s="227"/>
      <c r="P1280" s="227"/>
    </row>
    <row r="1281" hidden="1">
      <c r="A1281" s="227"/>
      <c r="C1281" s="228"/>
      <c r="D1281" s="228"/>
      <c r="E1281" s="228"/>
      <c r="L1281" s="227"/>
      <c r="M1281" s="227"/>
      <c r="N1281" s="227"/>
      <c r="O1281" s="227"/>
      <c r="P1281" s="227"/>
    </row>
    <row r="1282" hidden="1">
      <c r="A1282" s="227"/>
      <c r="C1282" s="228"/>
      <c r="D1282" s="228"/>
      <c r="E1282" s="228"/>
      <c r="L1282" s="227"/>
      <c r="M1282" s="227"/>
      <c r="N1282" s="227"/>
      <c r="O1282" s="227"/>
      <c r="P1282" s="227"/>
    </row>
    <row r="1283" hidden="1">
      <c r="A1283" s="227"/>
      <c r="C1283" s="228"/>
      <c r="D1283" s="228"/>
      <c r="E1283" s="228"/>
      <c r="L1283" s="227"/>
      <c r="M1283" s="227"/>
      <c r="N1283" s="227"/>
      <c r="O1283" s="227"/>
      <c r="P1283" s="227"/>
    </row>
    <row r="1284" hidden="1">
      <c r="A1284" s="227"/>
      <c r="C1284" s="228"/>
      <c r="D1284" s="228"/>
      <c r="E1284" s="228"/>
      <c r="L1284" s="227"/>
      <c r="M1284" s="227"/>
      <c r="N1284" s="227"/>
      <c r="O1284" s="227"/>
      <c r="P1284" s="227"/>
    </row>
    <row r="1285" hidden="1">
      <c r="A1285" s="227"/>
      <c r="C1285" s="228"/>
      <c r="D1285" s="228"/>
      <c r="E1285" s="228"/>
      <c r="L1285" s="227"/>
      <c r="M1285" s="227"/>
      <c r="N1285" s="227"/>
      <c r="O1285" s="227"/>
      <c r="P1285" s="227"/>
    </row>
    <row r="1286" hidden="1">
      <c r="A1286" s="227"/>
      <c r="C1286" s="228"/>
      <c r="D1286" s="228"/>
      <c r="E1286" s="228"/>
      <c r="L1286" s="227"/>
      <c r="M1286" s="227"/>
      <c r="N1286" s="227"/>
      <c r="O1286" s="227"/>
      <c r="P1286" s="227"/>
    </row>
    <row r="1287" hidden="1">
      <c r="A1287" s="227"/>
      <c r="C1287" s="228"/>
      <c r="D1287" s="228"/>
      <c r="E1287" s="228"/>
      <c r="L1287" s="227"/>
      <c r="M1287" s="227"/>
      <c r="N1287" s="227"/>
      <c r="O1287" s="227"/>
      <c r="P1287" s="227"/>
    </row>
    <row r="1288" hidden="1">
      <c r="A1288" s="227"/>
      <c r="C1288" s="228"/>
      <c r="D1288" s="228"/>
      <c r="E1288" s="228"/>
      <c r="L1288" s="227"/>
      <c r="M1288" s="227"/>
      <c r="N1288" s="227"/>
      <c r="O1288" s="227"/>
      <c r="P1288" s="227"/>
    </row>
    <row r="1289" hidden="1">
      <c r="A1289" s="227"/>
      <c r="C1289" s="228"/>
      <c r="D1289" s="228"/>
      <c r="E1289" s="228"/>
      <c r="L1289" s="227"/>
      <c r="M1289" s="227"/>
      <c r="N1289" s="227"/>
      <c r="O1289" s="227"/>
      <c r="P1289" s="227"/>
    </row>
    <row r="1290" hidden="1">
      <c r="A1290" s="227"/>
      <c r="C1290" s="228"/>
      <c r="D1290" s="228"/>
      <c r="E1290" s="228"/>
      <c r="L1290" s="227"/>
      <c r="M1290" s="227"/>
      <c r="N1290" s="227"/>
      <c r="O1290" s="227"/>
      <c r="P1290" s="227"/>
    </row>
    <row r="1291" hidden="1">
      <c r="A1291" s="227"/>
      <c r="C1291" s="228"/>
      <c r="D1291" s="228"/>
      <c r="E1291" s="228"/>
      <c r="L1291" s="227"/>
      <c r="M1291" s="227"/>
      <c r="N1291" s="227"/>
      <c r="O1291" s="227"/>
      <c r="P1291" s="227"/>
    </row>
    <row r="1292" hidden="1">
      <c r="A1292" s="227"/>
      <c r="C1292" s="228"/>
      <c r="D1292" s="228"/>
      <c r="E1292" s="228"/>
      <c r="L1292" s="227"/>
      <c r="M1292" s="227"/>
      <c r="N1292" s="227"/>
      <c r="O1292" s="227"/>
      <c r="P1292" s="227"/>
    </row>
    <row r="1293" hidden="1">
      <c r="A1293" s="227"/>
      <c r="C1293" s="228"/>
      <c r="D1293" s="228"/>
      <c r="E1293" s="228"/>
      <c r="L1293" s="227"/>
      <c r="M1293" s="227"/>
      <c r="N1293" s="227"/>
      <c r="O1293" s="227"/>
      <c r="P1293" s="227"/>
    </row>
    <row r="1294" hidden="1">
      <c r="A1294" s="227"/>
      <c r="C1294" s="228"/>
      <c r="D1294" s="228"/>
      <c r="E1294" s="228"/>
      <c r="L1294" s="227"/>
      <c r="M1294" s="227"/>
      <c r="N1294" s="227"/>
      <c r="O1294" s="227"/>
      <c r="P1294" s="227"/>
    </row>
    <row r="1295" hidden="1">
      <c r="A1295" s="227"/>
      <c r="C1295" s="228"/>
      <c r="D1295" s="228"/>
      <c r="E1295" s="228"/>
      <c r="L1295" s="227"/>
      <c r="M1295" s="227"/>
      <c r="N1295" s="227"/>
      <c r="O1295" s="227"/>
      <c r="P1295" s="227"/>
    </row>
    <row r="1296" hidden="1">
      <c r="A1296" s="227"/>
      <c r="C1296" s="228"/>
      <c r="D1296" s="228"/>
      <c r="E1296" s="228"/>
      <c r="L1296" s="227"/>
      <c r="M1296" s="227"/>
      <c r="N1296" s="227"/>
      <c r="O1296" s="227"/>
      <c r="P1296" s="227"/>
    </row>
    <row r="1297" hidden="1">
      <c r="A1297" s="227"/>
      <c r="C1297" s="228"/>
      <c r="D1297" s="228"/>
      <c r="E1297" s="228"/>
      <c r="L1297" s="227"/>
      <c r="M1297" s="227"/>
      <c r="N1297" s="227"/>
      <c r="O1297" s="227"/>
      <c r="P1297" s="227"/>
    </row>
    <row r="1298" hidden="1">
      <c r="A1298" s="227"/>
      <c r="C1298" s="228"/>
      <c r="D1298" s="228"/>
      <c r="E1298" s="228"/>
      <c r="L1298" s="227"/>
      <c r="M1298" s="227"/>
      <c r="N1298" s="227"/>
      <c r="O1298" s="227"/>
      <c r="P1298" s="227"/>
    </row>
    <row r="1299" hidden="1">
      <c r="A1299" s="227"/>
      <c r="C1299" s="228"/>
      <c r="D1299" s="228"/>
      <c r="E1299" s="228"/>
      <c r="L1299" s="227"/>
      <c r="M1299" s="227"/>
      <c r="N1299" s="227"/>
      <c r="O1299" s="227"/>
      <c r="P1299" s="227"/>
    </row>
    <row r="1300" hidden="1">
      <c r="A1300" s="227"/>
      <c r="C1300" s="228"/>
      <c r="D1300" s="228"/>
      <c r="E1300" s="228"/>
      <c r="L1300" s="227"/>
      <c r="M1300" s="227"/>
      <c r="N1300" s="227"/>
      <c r="O1300" s="227"/>
      <c r="P1300" s="227"/>
    </row>
    <row r="1301" hidden="1">
      <c r="A1301" s="227"/>
      <c r="C1301" s="228"/>
      <c r="D1301" s="228"/>
      <c r="E1301" s="228"/>
      <c r="L1301" s="227"/>
      <c r="M1301" s="227"/>
      <c r="N1301" s="227"/>
      <c r="O1301" s="227"/>
      <c r="P1301" s="227"/>
    </row>
    <row r="1302" hidden="1">
      <c r="A1302" s="227"/>
      <c r="C1302" s="228"/>
      <c r="D1302" s="228"/>
      <c r="E1302" s="228"/>
      <c r="L1302" s="227"/>
      <c r="M1302" s="227"/>
      <c r="N1302" s="227"/>
      <c r="O1302" s="227"/>
      <c r="P1302" s="227"/>
    </row>
    <row r="1303" hidden="1">
      <c r="A1303" s="227"/>
      <c r="C1303" s="228"/>
      <c r="D1303" s="228"/>
      <c r="E1303" s="228"/>
      <c r="L1303" s="227"/>
      <c r="M1303" s="227"/>
      <c r="N1303" s="227"/>
      <c r="O1303" s="227"/>
      <c r="P1303" s="227"/>
    </row>
    <row r="1304" hidden="1">
      <c r="A1304" s="227"/>
      <c r="C1304" s="228"/>
      <c r="D1304" s="228"/>
      <c r="E1304" s="228"/>
      <c r="L1304" s="227"/>
      <c r="M1304" s="227"/>
      <c r="N1304" s="227"/>
      <c r="O1304" s="227"/>
      <c r="P1304" s="227"/>
    </row>
    <row r="1305" hidden="1">
      <c r="A1305" s="227"/>
      <c r="C1305" s="228"/>
      <c r="D1305" s="228"/>
      <c r="E1305" s="228"/>
      <c r="L1305" s="227"/>
      <c r="M1305" s="227"/>
      <c r="N1305" s="227"/>
      <c r="O1305" s="227"/>
      <c r="P1305" s="227"/>
    </row>
    <row r="1306" hidden="1">
      <c r="A1306" s="227"/>
      <c r="C1306" s="228"/>
      <c r="D1306" s="228"/>
      <c r="E1306" s="228"/>
      <c r="L1306" s="227"/>
      <c r="M1306" s="227"/>
      <c r="N1306" s="227"/>
      <c r="O1306" s="227"/>
      <c r="P1306" s="227"/>
    </row>
    <row r="1307" hidden="1">
      <c r="A1307" s="227"/>
      <c r="C1307" s="228"/>
      <c r="D1307" s="228"/>
      <c r="E1307" s="228"/>
      <c r="L1307" s="227"/>
      <c r="M1307" s="227"/>
      <c r="N1307" s="227"/>
      <c r="O1307" s="227"/>
      <c r="P1307" s="227"/>
    </row>
    <row r="1308" hidden="1">
      <c r="A1308" s="227"/>
      <c r="C1308" s="228"/>
      <c r="D1308" s="228"/>
      <c r="E1308" s="228"/>
      <c r="L1308" s="227"/>
      <c r="M1308" s="227"/>
      <c r="N1308" s="227"/>
      <c r="O1308" s="227"/>
      <c r="P1308" s="227"/>
    </row>
    <row r="1309" hidden="1">
      <c r="A1309" s="227"/>
      <c r="C1309" s="228"/>
      <c r="D1309" s="228"/>
      <c r="E1309" s="228"/>
      <c r="L1309" s="227"/>
      <c r="M1309" s="227"/>
      <c r="N1309" s="227"/>
      <c r="O1309" s="227"/>
      <c r="P1309" s="227"/>
    </row>
    <row r="1310" hidden="1">
      <c r="A1310" s="227"/>
      <c r="C1310" s="228"/>
      <c r="D1310" s="228"/>
      <c r="E1310" s="228"/>
      <c r="L1310" s="227"/>
      <c r="M1310" s="227"/>
      <c r="N1310" s="227"/>
      <c r="O1310" s="227"/>
      <c r="P1310" s="227"/>
    </row>
    <row r="1311" hidden="1">
      <c r="A1311" s="227"/>
      <c r="C1311" s="228"/>
      <c r="D1311" s="228"/>
      <c r="E1311" s="228"/>
      <c r="L1311" s="227"/>
      <c r="M1311" s="227"/>
      <c r="N1311" s="227"/>
      <c r="O1311" s="227"/>
      <c r="P1311" s="227"/>
    </row>
    <row r="1312" hidden="1">
      <c r="A1312" s="227"/>
      <c r="C1312" s="228"/>
      <c r="D1312" s="228"/>
      <c r="E1312" s="228"/>
      <c r="L1312" s="227"/>
      <c r="M1312" s="227"/>
      <c r="N1312" s="227"/>
      <c r="O1312" s="227"/>
      <c r="P1312" s="227"/>
    </row>
    <row r="1313" hidden="1">
      <c r="A1313" s="227"/>
      <c r="C1313" s="228"/>
      <c r="D1313" s="228"/>
      <c r="E1313" s="228"/>
      <c r="L1313" s="227"/>
      <c r="M1313" s="227"/>
      <c r="N1313" s="227"/>
      <c r="O1313" s="227"/>
      <c r="P1313" s="227"/>
    </row>
    <row r="1314" hidden="1">
      <c r="A1314" s="227"/>
      <c r="C1314" s="228"/>
      <c r="D1314" s="228"/>
      <c r="E1314" s="228"/>
      <c r="L1314" s="227"/>
      <c r="M1314" s="227"/>
      <c r="N1314" s="227"/>
      <c r="O1314" s="227"/>
      <c r="P1314" s="227"/>
    </row>
    <row r="1315" hidden="1">
      <c r="A1315" s="227"/>
      <c r="C1315" s="228"/>
      <c r="D1315" s="228"/>
      <c r="E1315" s="228"/>
      <c r="L1315" s="227"/>
      <c r="M1315" s="227"/>
      <c r="N1315" s="227"/>
      <c r="O1315" s="227"/>
      <c r="P1315" s="227"/>
    </row>
    <row r="1316" hidden="1">
      <c r="A1316" s="227"/>
      <c r="C1316" s="228"/>
      <c r="D1316" s="228"/>
      <c r="E1316" s="228"/>
      <c r="L1316" s="227"/>
      <c r="M1316" s="227"/>
      <c r="N1316" s="227"/>
      <c r="O1316" s="227"/>
      <c r="P1316" s="227"/>
    </row>
    <row r="1317" hidden="1">
      <c r="A1317" s="227"/>
      <c r="C1317" s="228"/>
      <c r="D1317" s="228"/>
      <c r="E1317" s="228"/>
      <c r="L1317" s="227"/>
      <c r="M1317" s="227"/>
      <c r="N1317" s="227"/>
      <c r="O1317" s="227"/>
      <c r="P1317" s="227"/>
    </row>
    <row r="1318" hidden="1">
      <c r="A1318" s="227"/>
      <c r="C1318" s="228"/>
      <c r="D1318" s="228"/>
      <c r="E1318" s="228"/>
      <c r="L1318" s="227"/>
      <c r="M1318" s="227"/>
      <c r="N1318" s="227"/>
      <c r="O1318" s="227"/>
      <c r="P1318" s="227"/>
    </row>
    <row r="1319" hidden="1">
      <c r="A1319" s="227"/>
      <c r="C1319" s="228"/>
      <c r="D1319" s="228"/>
      <c r="E1319" s="228"/>
      <c r="L1319" s="227"/>
      <c r="M1319" s="227"/>
      <c r="N1319" s="227"/>
      <c r="O1319" s="227"/>
      <c r="P1319" s="227"/>
    </row>
    <row r="1320" hidden="1">
      <c r="A1320" s="227"/>
      <c r="C1320" s="228"/>
      <c r="D1320" s="228"/>
      <c r="E1320" s="228"/>
      <c r="L1320" s="227"/>
      <c r="M1320" s="227"/>
      <c r="N1320" s="227"/>
      <c r="O1320" s="227"/>
      <c r="P1320" s="227"/>
    </row>
    <row r="1321" hidden="1">
      <c r="A1321" s="227"/>
      <c r="C1321" s="228"/>
      <c r="D1321" s="228"/>
      <c r="E1321" s="228"/>
      <c r="L1321" s="227"/>
      <c r="M1321" s="227"/>
      <c r="N1321" s="227"/>
      <c r="O1321" s="227"/>
      <c r="P1321" s="227"/>
    </row>
    <row r="1322" hidden="1">
      <c r="A1322" s="227"/>
      <c r="C1322" s="228"/>
      <c r="D1322" s="228"/>
      <c r="E1322" s="228"/>
      <c r="L1322" s="227"/>
      <c r="M1322" s="227"/>
      <c r="N1322" s="227"/>
      <c r="O1322" s="227"/>
      <c r="P1322" s="227"/>
    </row>
    <row r="1323" hidden="1">
      <c r="A1323" s="227"/>
      <c r="C1323" s="228"/>
      <c r="D1323" s="228"/>
      <c r="E1323" s="228"/>
      <c r="L1323" s="227"/>
      <c r="M1323" s="227"/>
      <c r="N1323" s="227"/>
      <c r="O1323" s="227"/>
      <c r="P1323" s="227"/>
    </row>
    <row r="1324" hidden="1">
      <c r="A1324" s="227"/>
      <c r="C1324" s="228"/>
      <c r="D1324" s="228"/>
      <c r="E1324" s="228"/>
      <c r="L1324" s="227"/>
      <c r="M1324" s="227"/>
      <c r="N1324" s="227"/>
      <c r="O1324" s="227"/>
      <c r="P1324" s="227"/>
    </row>
    <row r="1325" hidden="1">
      <c r="A1325" s="227"/>
      <c r="C1325" s="228"/>
      <c r="D1325" s="228"/>
      <c r="E1325" s="228"/>
      <c r="L1325" s="227"/>
      <c r="M1325" s="227"/>
      <c r="N1325" s="227"/>
      <c r="O1325" s="227"/>
      <c r="P1325" s="227"/>
    </row>
    <row r="1326" hidden="1">
      <c r="A1326" s="227"/>
      <c r="C1326" s="228"/>
      <c r="D1326" s="228"/>
      <c r="E1326" s="228"/>
      <c r="L1326" s="227"/>
      <c r="M1326" s="227"/>
      <c r="N1326" s="227"/>
      <c r="O1326" s="227"/>
      <c r="P1326" s="227"/>
    </row>
    <row r="1327" hidden="1">
      <c r="A1327" s="227"/>
      <c r="C1327" s="228"/>
      <c r="D1327" s="228"/>
      <c r="E1327" s="228"/>
      <c r="L1327" s="227"/>
      <c r="M1327" s="227"/>
      <c r="N1327" s="227"/>
      <c r="O1327" s="227"/>
      <c r="P1327" s="227"/>
    </row>
    <row r="1328" hidden="1">
      <c r="A1328" s="227"/>
      <c r="C1328" s="228"/>
      <c r="D1328" s="228"/>
      <c r="E1328" s="228"/>
      <c r="L1328" s="227"/>
      <c r="M1328" s="227"/>
      <c r="N1328" s="227"/>
      <c r="O1328" s="227"/>
      <c r="P1328" s="227"/>
    </row>
    <row r="1329" hidden="1">
      <c r="A1329" s="227"/>
      <c r="C1329" s="228"/>
      <c r="D1329" s="228"/>
      <c r="E1329" s="228"/>
      <c r="L1329" s="227"/>
      <c r="M1329" s="227"/>
      <c r="N1329" s="227"/>
      <c r="O1329" s="227"/>
      <c r="P1329" s="227"/>
    </row>
    <row r="1330" hidden="1">
      <c r="A1330" s="227"/>
      <c r="C1330" s="228"/>
      <c r="D1330" s="228"/>
      <c r="E1330" s="228"/>
      <c r="L1330" s="227"/>
      <c r="M1330" s="227"/>
      <c r="N1330" s="227"/>
      <c r="O1330" s="227"/>
      <c r="P1330" s="227"/>
    </row>
    <row r="1331" hidden="1">
      <c r="A1331" s="227"/>
      <c r="C1331" s="228"/>
      <c r="D1331" s="228"/>
      <c r="E1331" s="228"/>
      <c r="L1331" s="227"/>
      <c r="M1331" s="227"/>
      <c r="N1331" s="227"/>
      <c r="O1331" s="227"/>
      <c r="P1331" s="227"/>
    </row>
    <row r="1332" hidden="1">
      <c r="A1332" s="227"/>
      <c r="C1332" s="228"/>
      <c r="D1332" s="228"/>
      <c r="E1332" s="228"/>
      <c r="L1332" s="227"/>
      <c r="M1332" s="227"/>
      <c r="N1332" s="227"/>
      <c r="O1332" s="227"/>
      <c r="P1332" s="22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3.88"/>
    <col customWidth="1" min="3" max="3" width="15.88"/>
    <col customWidth="1" min="4" max="4" width="33.88"/>
    <col customWidth="1" min="5" max="5" width="18.13"/>
    <col customWidth="1" min="11" max="12" width="32.5"/>
    <col hidden="1" min="14" max="35" width="12.63"/>
  </cols>
  <sheetData>
    <row r="1">
      <c r="A1" s="229" t="s">
        <v>919</v>
      </c>
      <c r="B1" s="229"/>
      <c r="C1" s="230"/>
      <c r="D1" s="229" t="s">
        <v>1643</v>
      </c>
      <c r="E1" s="120" t="s">
        <v>1339</v>
      </c>
      <c r="F1" s="229" t="s">
        <v>917</v>
      </c>
      <c r="G1" s="229" t="s">
        <v>1644</v>
      </c>
      <c r="H1" s="229" t="s">
        <v>925</v>
      </c>
      <c r="I1" s="229" t="s">
        <v>1645</v>
      </c>
      <c r="J1" s="229" t="s">
        <v>1646</v>
      </c>
      <c r="K1" s="229" t="s">
        <v>1647</v>
      </c>
      <c r="L1" s="231" t="s">
        <v>1648</v>
      </c>
      <c r="M1" s="232" t="s">
        <v>1649</v>
      </c>
      <c r="N1" s="233"/>
      <c r="O1" s="233"/>
      <c r="P1" s="233"/>
      <c r="Q1" s="233"/>
      <c r="R1" s="233"/>
      <c r="S1" s="233"/>
      <c r="T1" s="233"/>
      <c r="U1" s="233"/>
      <c r="V1" s="233"/>
      <c r="W1" s="233"/>
      <c r="X1" s="233"/>
      <c r="Y1" s="233"/>
      <c r="Z1" s="233"/>
      <c r="AA1" s="233"/>
      <c r="AB1" s="233"/>
      <c r="AC1" s="233"/>
      <c r="AD1" s="233"/>
      <c r="AE1" s="233"/>
      <c r="AF1" s="233"/>
      <c r="AG1" s="233"/>
      <c r="AH1" s="233"/>
      <c r="AI1" s="233"/>
    </row>
    <row r="2">
      <c r="A2" s="234" t="s">
        <v>54</v>
      </c>
      <c r="B2" s="185"/>
      <c r="C2" s="32">
        <f t="shared" ref="C2:C330" si="1">COUNTIF(A:A, B2)</f>
        <v>0</v>
      </c>
      <c r="D2" s="234" t="s">
        <v>883</v>
      </c>
      <c r="E2" s="234" t="s">
        <v>6</v>
      </c>
      <c r="F2" s="235" t="s">
        <v>26</v>
      </c>
      <c r="G2" s="236"/>
      <c r="H2" s="234" t="s">
        <v>1634</v>
      </c>
      <c r="I2" s="237">
        <v>45566.0</v>
      </c>
      <c r="J2" s="236"/>
      <c r="K2" s="238" t="s">
        <v>1650</v>
      </c>
      <c r="L2" s="236"/>
      <c r="M2" s="236"/>
      <c r="N2" s="236"/>
      <c r="O2" s="236"/>
      <c r="P2" s="236"/>
      <c r="Q2" s="236"/>
      <c r="R2" s="236"/>
      <c r="S2" s="236"/>
      <c r="T2" s="236"/>
      <c r="U2" s="236"/>
      <c r="V2" s="236"/>
      <c r="W2" s="236"/>
      <c r="X2" s="236"/>
      <c r="Y2" s="236"/>
      <c r="Z2" s="236"/>
      <c r="AA2" s="236"/>
      <c r="AB2" s="236"/>
      <c r="AC2" s="236"/>
      <c r="AD2" s="236"/>
      <c r="AE2" s="236"/>
      <c r="AF2" s="236"/>
      <c r="AG2" s="236"/>
      <c r="AH2" s="236"/>
      <c r="AI2" s="236"/>
    </row>
    <row r="3">
      <c r="A3" s="239" t="s">
        <v>23</v>
      </c>
      <c r="B3" s="185"/>
      <c r="C3" s="32">
        <f t="shared" si="1"/>
        <v>0</v>
      </c>
      <c r="D3" s="236" t="s">
        <v>616</v>
      </c>
      <c r="E3" s="234" t="s">
        <v>4</v>
      </c>
      <c r="F3" s="235" t="s">
        <v>24</v>
      </c>
      <c r="G3" s="236"/>
      <c r="H3" s="239" t="s">
        <v>1529</v>
      </c>
      <c r="I3" s="236"/>
      <c r="J3" s="236"/>
      <c r="K3" s="236"/>
      <c r="L3" s="239" t="s">
        <v>1651</v>
      </c>
      <c r="M3" s="236"/>
      <c r="N3" s="236"/>
      <c r="O3" s="236"/>
      <c r="P3" s="236"/>
      <c r="Q3" s="236"/>
      <c r="R3" s="236"/>
      <c r="S3" s="236"/>
      <c r="T3" s="236"/>
      <c r="U3" s="236"/>
      <c r="V3" s="236"/>
      <c r="W3" s="236"/>
      <c r="X3" s="236"/>
      <c r="Y3" s="236"/>
      <c r="Z3" s="236"/>
      <c r="AA3" s="236"/>
      <c r="AB3" s="236"/>
      <c r="AC3" s="236"/>
      <c r="AD3" s="236"/>
      <c r="AE3" s="236"/>
      <c r="AF3" s="236"/>
      <c r="AG3" s="236"/>
      <c r="AH3" s="236"/>
      <c r="AI3" s="236"/>
    </row>
    <row r="4">
      <c r="A4" s="235" t="s">
        <v>49</v>
      </c>
      <c r="B4" s="185"/>
      <c r="C4" s="32">
        <f t="shared" si="1"/>
        <v>0</v>
      </c>
      <c r="D4" s="240" t="s">
        <v>481</v>
      </c>
      <c r="E4" s="234" t="s">
        <v>3</v>
      </c>
      <c r="F4" s="68" t="s">
        <v>18</v>
      </c>
      <c r="G4" s="73" t="s">
        <v>1652</v>
      </c>
      <c r="H4" s="73" t="s">
        <v>1463</v>
      </c>
      <c r="I4" s="239"/>
      <c r="J4" s="236"/>
      <c r="K4" s="241" t="s">
        <v>1653</v>
      </c>
      <c r="L4" s="236"/>
      <c r="M4" s="242" t="s">
        <v>1654</v>
      </c>
      <c r="N4" s="236"/>
      <c r="O4" s="236"/>
      <c r="P4" s="236"/>
      <c r="Q4" s="236"/>
      <c r="R4" s="236"/>
      <c r="S4" s="236"/>
      <c r="T4" s="236"/>
      <c r="U4" s="236"/>
      <c r="V4" s="236"/>
      <c r="W4" s="236"/>
      <c r="X4" s="236"/>
      <c r="Y4" s="236"/>
      <c r="Z4" s="236"/>
      <c r="AA4" s="236"/>
      <c r="AB4" s="236"/>
      <c r="AC4" s="236"/>
      <c r="AD4" s="236"/>
      <c r="AE4" s="236"/>
      <c r="AF4" s="236"/>
      <c r="AG4" s="236"/>
      <c r="AH4" s="236"/>
      <c r="AI4" s="236"/>
    </row>
    <row r="5">
      <c r="A5" s="73" t="s">
        <v>123</v>
      </c>
      <c r="B5" s="185"/>
      <c r="C5" s="32">
        <f t="shared" si="1"/>
        <v>0</v>
      </c>
      <c r="D5" s="240" t="s">
        <v>481</v>
      </c>
      <c r="E5" s="234" t="s">
        <v>3</v>
      </c>
      <c r="F5" s="68" t="s">
        <v>29</v>
      </c>
      <c r="G5" s="73"/>
      <c r="H5" s="73" t="s">
        <v>1487</v>
      </c>
      <c r="I5" s="239"/>
      <c r="J5" s="239"/>
      <c r="K5" s="241" t="s">
        <v>1655</v>
      </c>
      <c r="L5" s="236"/>
      <c r="M5" s="242" t="s">
        <v>1656</v>
      </c>
      <c r="N5" s="236"/>
      <c r="O5" s="236"/>
      <c r="P5" s="236"/>
      <c r="Q5" s="236"/>
      <c r="R5" s="236"/>
      <c r="S5" s="236"/>
      <c r="T5" s="236"/>
      <c r="U5" s="236"/>
      <c r="V5" s="236"/>
      <c r="W5" s="236"/>
      <c r="X5" s="236"/>
      <c r="Y5" s="236"/>
      <c r="Z5" s="236"/>
      <c r="AA5" s="236"/>
      <c r="AB5" s="236"/>
      <c r="AC5" s="236"/>
      <c r="AD5" s="236"/>
      <c r="AE5" s="236"/>
      <c r="AF5" s="236"/>
      <c r="AG5" s="236"/>
      <c r="AH5" s="236"/>
      <c r="AI5" s="236"/>
    </row>
    <row r="6">
      <c r="A6" s="239" t="s">
        <v>95</v>
      </c>
      <c r="B6" s="185"/>
      <c r="C6" s="32">
        <f t="shared" si="1"/>
        <v>0</v>
      </c>
      <c r="D6" s="240" t="s">
        <v>499</v>
      </c>
      <c r="E6" s="234" t="s">
        <v>3</v>
      </c>
      <c r="F6" s="234" t="s">
        <v>26</v>
      </c>
      <c r="G6" s="73"/>
      <c r="H6" s="73" t="s">
        <v>1403</v>
      </c>
      <c r="I6" s="239"/>
      <c r="J6" s="239"/>
      <c r="K6" s="241" t="s">
        <v>1657</v>
      </c>
      <c r="L6" s="236"/>
      <c r="M6" s="243">
        <v>45071.0</v>
      </c>
      <c r="N6" s="236"/>
      <c r="O6" s="236"/>
      <c r="P6" s="236"/>
      <c r="Q6" s="236"/>
      <c r="R6" s="236"/>
      <c r="S6" s="236"/>
      <c r="T6" s="236"/>
      <c r="U6" s="236"/>
      <c r="V6" s="236"/>
      <c r="W6" s="236"/>
      <c r="X6" s="236"/>
      <c r="Y6" s="236"/>
      <c r="Z6" s="236"/>
      <c r="AA6" s="236"/>
      <c r="AB6" s="236"/>
      <c r="AC6" s="236"/>
      <c r="AD6" s="236"/>
      <c r="AE6" s="236"/>
      <c r="AF6" s="236"/>
      <c r="AG6" s="236"/>
      <c r="AH6" s="236"/>
      <c r="AI6" s="236"/>
    </row>
    <row r="7">
      <c r="A7" s="239" t="s">
        <v>139</v>
      </c>
      <c r="B7" s="185"/>
      <c r="C7" s="32">
        <f t="shared" si="1"/>
        <v>0</v>
      </c>
      <c r="D7" s="240" t="s">
        <v>519</v>
      </c>
      <c r="E7" s="234" t="s">
        <v>3</v>
      </c>
      <c r="F7" s="235" t="s">
        <v>26</v>
      </c>
      <c r="G7" s="239"/>
      <c r="H7" s="73" t="s">
        <v>959</v>
      </c>
      <c r="I7" s="239"/>
      <c r="J7" s="239"/>
      <c r="K7" s="241" t="s">
        <v>1658</v>
      </c>
      <c r="L7" s="236"/>
      <c r="M7" s="242" t="s">
        <v>1659</v>
      </c>
      <c r="N7" s="236"/>
      <c r="O7" s="236"/>
      <c r="P7" s="236"/>
      <c r="Q7" s="236"/>
      <c r="R7" s="236"/>
      <c r="S7" s="236"/>
      <c r="T7" s="236"/>
      <c r="U7" s="236"/>
      <c r="V7" s="236"/>
      <c r="W7" s="236"/>
      <c r="X7" s="236"/>
      <c r="Y7" s="236"/>
      <c r="Z7" s="236"/>
      <c r="AA7" s="236"/>
      <c r="AB7" s="236"/>
      <c r="AC7" s="236"/>
      <c r="AD7" s="236"/>
      <c r="AE7" s="236"/>
      <c r="AF7" s="236"/>
      <c r="AG7" s="236"/>
      <c r="AH7" s="236"/>
      <c r="AI7" s="236"/>
    </row>
    <row r="8">
      <c r="A8" s="68" t="s">
        <v>79</v>
      </c>
      <c r="B8" s="185"/>
      <c r="C8" s="32">
        <f t="shared" si="1"/>
        <v>0</v>
      </c>
      <c r="D8" s="244" t="s">
        <v>229</v>
      </c>
      <c r="E8" s="185" t="s">
        <v>2</v>
      </c>
      <c r="F8" s="68" t="s">
        <v>29</v>
      </c>
      <c r="G8" s="68"/>
      <c r="H8" s="185" t="s">
        <v>1402</v>
      </c>
      <c r="I8" s="68" t="s">
        <v>1660</v>
      </c>
      <c r="J8" s="244"/>
      <c r="K8" s="245" t="s">
        <v>1661</v>
      </c>
      <c r="L8" s="244" t="s">
        <v>1662</v>
      </c>
      <c r="M8" s="40" t="s">
        <v>1663</v>
      </c>
      <c r="N8" s="10"/>
      <c r="O8" s="10"/>
      <c r="P8" s="10"/>
      <c r="Q8" s="10"/>
      <c r="R8" s="10"/>
      <c r="S8" s="10"/>
      <c r="T8" s="10"/>
      <c r="U8" s="10"/>
      <c r="V8" s="10"/>
      <c r="W8" s="10"/>
      <c r="X8" s="10"/>
      <c r="Y8" s="10"/>
      <c r="Z8" s="10"/>
      <c r="AA8" s="10"/>
      <c r="AB8" s="10"/>
      <c r="AC8" s="10"/>
      <c r="AD8" s="10"/>
      <c r="AE8" s="10"/>
      <c r="AF8" s="10"/>
      <c r="AG8" s="10"/>
      <c r="AH8" s="10"/>
      <c r="AI8" s="10"/>
    </row>
    <row r="9">
      <c r="A9" s="235" t="s">
        <v>79</v>
      </c>
      <c r="B9" s="185"/>
      <c r="C9" s="32">
        <f t="shared" si="1"/>
        <v>0</v>
      </c>
      <c r="D9" s="240" t="s">
        <v>497</v>
      </c>
      <c r="E9" s="234" t="s">
        <v>3</v>
      </c>
      <c r="F9" s="68" t="s">
        <v>29</v>
      </c>
      <c r="G9" s="73"/>
      <c r="H9" s="73" t="s">
        <v>1423</v>
      </c>
      <c r="I9" s="239"/>
      <c r="J9" s="236"/>
      <c r="K9" s="241" t="s">
        <v>1664</v>
      </c>
      <c r="L9" s="236"/>
      <c r="M9" s="242" t="s">
        <v>1665</v>
      </c>
      <c r="N9" s="236"/>
      <c r="O9" s="236"/>
      <c r="P9" s="236"/>
      <c r="Q9" s="236"/>
      <c r="R9" s="236"/>
      <c r="S9" s="236"/>
      <c r="T9" s="236"/>
      <c r="U9" s="236"/>
      <c r="V9" s="236"/>
      <c r="W9" s="236"/>
      <c r="X9" s="236"/>
      <c r="Y9" s="236"/>
      <c r="Z9" s="236"/>
      <c r="AA9" s="236"/>
      <c r="AB9" s="236"/>
      <c r="AC9" s="236"/>
      <c r="AD9" s="236"/>
      <c r="AE9" s="236"/>
      <c r="AF9" s="236"/>
      <c r="AG9" s="236"/>
      <c r="AH9" s="236"/>
      <c r="AI9" s="236"/>
    </row>
    <row r="10">
      <c r="A10" s="68" t="s">
        <v>63</v>
      </c>
      <c r="B10" s="185"/>
      <c r="C10" s="32">
        <f t="shared" si="1"/>
        <v>0</v>
      </c>
      <c r="D10" s="185" t="s">
        <v>222</v>
      </c>
      <c r="E10" s="185" t="s">
        <v>2</v>
      </c>
      <c r="F10" s="68" t="s">
        <v>18</v>
      </c>
      <c r="G10" s="68"/>
      <c r="H10" s="244"/>
      <c r="I10" s="68" t="s">
        <v>1666</v>
      </c>
      <c r="J10" s="244"/>
      <c r="K10" s="245" t="s">
        <v>1667</v>
      </c>
      <c r="L10" s="244" t="s">
        <v>1668</v>
      </c>
      <c r="M10" s="40"/>
      <c r="N10" s="10"/>
      <c r="O10" s="10"/>
      <c r="P10" s="10"/>
      <c r="Q10" s="10"/>
      <c r="R10" s="10"/>
      <c r="S10" s="10"/>
      <c r="T10" s="10"/>
      <c r="U10" s="10"/>
      <c r="V10" s="10"/>
      <c r="W10" s="10"/>
      <c r="X10" s="10"/>
      <c r="Y10" s="10"/>
      <c r="Z10" s="10"/>
      <c r="AA10" s="10"/>
      <c r="AB10" s="10"/>
      <c r="AC10" s="10"/>
      <c r="AD10" s="10"/>
      <c r="AE10" s="10"/>
      <c r="AF10" s="10"/>
      <c r="AG10" s="10"/>
      <c r="AH10" s="10"/>
      <c r="AI10" s="10"/>
    </row>
    <row r="11">
      <c r="A11" s="235" t="s">
        <v>95</v>
      </c>
      <c r="B11" s="185"/>
      <c r="C11" s="32">
        <f t="shared" si="1"/>
        <v>0</v>
      </c>
      <c r="D11" s="234" t="s">
        <v>679</v>
      </c>
      <c r="E11" s="234" t="s">
        <v>4</v>
      </c>
      <c r="F11" s="234" t="s">
        <v>26</v>
      </c>
      <c r="G11" s="234" t="s">
        <v>1669</v>
      </c>
      <c r="H11" s="239" t="s">
        <v>934</v>
      </c>
      <c r="I11" s="236"/>
      <c r="J11" s="236"/>
      <c r="K11" s="236"/>
      <c r="L11" s="239" t="s">
        <v>1670</v>
      </c>
      <c r="M11" s="236"/>
      <c r="N11" s="236"/>
      <c r="O11" s="236"/>
      <c r="P11" s="236"/>
      <c r="Q11" s="236"/>
      <c r="R11" s="236"/>
      <c r="S11" s="236"/>
      <c r="T11" s="236"/>
      <c r="U11" s="236"/>
      <c r="V11" s="236"/>
      <c r="W11" s="236"/>
      <c r="X11" s="236"/>
      <c r="Y11" s="236"/>
      <c r="Z11" s="236"/>
      <c r="AA11" s="236"/>
      <c r="AB11" s="236"/>
      <c r="AC11" s="236"/>
      <c r="AD11" s="236"/>
      <c r="AE11" s="236"/>
      <c r="AF11" s="236"/>
      <c r="AG11" s="236"/>
      <c r="AH11" s="236"/>
      <c r="AI11" s="236"/>
    </row>
    <row r="12">
      <c r="A12" s="239" t="s">
        <v>95</v>
      </c>
      <c r="B12" s="185"/>
      <c r="C12" s="32">
        <f t="shared" si="1"/>
        <v>0</v>
      </c>
      <c r="D12" s="234" t="s">
        <v>680</v>
      </c>
      <c r="E12" s="234" t="s">
        <v>4</v>
      </c>
      <c r="F12" s="234" t="s">
        <v>26</v>
      </c>
      <c r="G12" s="236"/>
      <c r="H12" s="239" t="s">
        <v>934</v>
      </c>
      <c r="I12" s="236"/>
      <c r="J12" s="236"/>
      <c r="K12" s="236"/>
      <c r="L12" s="239" t="s">
        <v>1671</v>
      </c>
      <c r="M12" s="236"/>
      <c r="N12" s="236"/>
      <c r="O12" s="236"/>
      <c r="P12" s="236"/>
      <c r="Q12" s="236"/>
      <c r="R12" s="236"/>
      <c r="S12" s="236"/>
      <c r="T12" s="236"/>
      <c r="U12" s="236"/>
      <c r="V12" s="236"/>
      <c r="W12" s="236"/>
      <c r="X12" s="236"/>
      <c r="Y12" s="236"/>
      <c r="Z12" s="236"/>
      <c r="AA12" s="236"/>
      <c r="AB12" s="236"/>
      <c r="AC12" s="236"/>
      <c r="AD12" s="236"/>
      <c r="AE12" s="236"/>
      <c r="AF12" s="236"/>
      <c r="AG12" s="236"/>
      <c r="AH12" s="236"/>
      <c r="AI12" s="236"/>
    </row>
    <row r="13">
      <c r="A13" s="68" t="s">
        <v>271</v>
      </c>
      <c r="B13" s="185"/>
      <c r="C13" s="32">
        <f t="shared" si="1"/>
        <v>0</v>
      </c>
      <c r="D13" s="236" t="s">
        <v>704</v>
      </c>
      <c r="E13" s="234" t="s">
        <v>4</v>
      </c>
      <c r="F13" s="68" t="s">
        <v>18</v>
      </c>
      <c r="G13" s="234" t="s">
        <v>937</v>
      </c>
      <c r="H13" s="239" t="s">
        <v>1530</v>
      </c>
      <c r="I13" s="236"/>
      <c r="J13" s="236"/>
      <c r="K13" s="236"/>
      <c r="L13" s="239" t="s">
        <v>1672</v>
      </c>
      <c r="M13" s="236"/>
      <c r="N13" s="236"/>
      <c r="O13" s="236"/>
      <c r="P13" s="236"/>
      <c r="Q13" s="236"/>
      <c r="R13" s="236"/>
      <c r="S13" s="236"/>
      <c r="T13" s="236"/>
      <c r="U13" s="236"/>
      <c r="V13" s="236"/>
      <c r="W13" s="236"/>
      <c r="X13" s="236"/>
      <c r="Y13" s="236"/>
      <c r="Z13" s="236"/>
      <c r="AA13" s="236"/>
      <c r="AB13" s="236"/>
      <c r="AC13" s="236"/>
      <c r="AD13" s="236"/>
      <c r="AE13" s="236"/>
      <c r="AF13" s="236"/>
      <c r="AG13" s="236"/>
      <c r="AH13" s="236"/>
      <c r="AI13" s="236"/>
    </row>
    <row r="14">
      <c r="A14" s="68" t="s">
        <v>271</v>
      </c>
      <c r="B14" s="185"/>
      <c r="C14" s="32">
        <f t="shared" si="1"/>
        <v>0</v>
      </c>
      <c r="D14" s="236" t="s">
        <v>725</v>
      </c>
      <c r="E14" s="234" t="s">
        <v>4</v>
      </c>
      <c r="F14" s="68" t="s">
        <v>18</v>
      </c>
      <c r="G14" s="234" t="s">
        <v>954</v>
      </c>
      <c r="H14" s="239" t="s">
        <v>1531</v>
      </c>
      <c r="I14" s="236"/>
      <c r="J14" s="236"/>
      <c r="K14" s="236"/>
      <c r="L14" s="239" t="s">
        <v>1673</v>
      </c>
      <c r="M14" s="236"/>
      <c r="N14" s="236"/>
      <c r="O14" s="236"/>
      <c r="P14" s="236"/>
      <c r="Q14" s="236"/>
      <c r="R14" s="236"/>
      <c r="S14" s="236"/>
      <c r="T14" s="236"/>
      <c r="U14" s="236"/>
      <c r="V14" s="236"/>
      <c r="W14" s="236"/>
      <c r="X14" s="236"/>
      <c r="Y14" s="236"/>
      <c r="Z14" s="236"/>
      <c r="AA14" s="236"/>
      <c r="AB14" s="236"/>
      <c r="AC14" s="236"/>
      <c r="AD14" s="236"/>
      <c r="AE14" s="236"/>
      <c r="AF14" s="236"/>
      <c r="AG14" s="236"/>
      <c r="AH14" s="236"/>
      <c r="AI14" s="236"/>
    </row>
    <row r="15">
      <c r="A15" s="239" t="s">
        <v>139</v>
      </c>
      <c r="B15" s="185"/>
      <c r="C15" s="32">
        <f t="shared" si="1"/>
        <v>0</v>
      </c>
      <c r="D15" s="239" t="s">
        <v>896</v>
      </c>
      <c r="E15" s="234" t="s">
        <v>6</v>
      </c>
      <c r="F15" s="235" t="s">
        <v>26</v>
      </c>
      <c r="G15" s="234"/>
      <c r="H15" s="73" t="s">
        <v>959</v>
      </c>
      <c r="I15" s="246">
        <v>45689.0</v>
      </c>
      <c r="J15" s="236"/>
      <c r="K15" s="238" t="s">
        <v>1674</v>
      </c>
      <c r="L15" s="236"/>
      <c r="M15" s="236"/>
      <c r="N15" s="236"/>
      <c r="O15" s="236"/>
      <c r="P15" s="236"/>
      <c r="Q15" s="236"/>
      <c r="R15" s="236"/>
      <c r="S15" s="236"/>
      <c r="T15" s="236"/>
      <c r="U15" s="236"/>
      <c r="V15" s="236"/>
      <c r="W15" s="236"/>
      <c r="X15" s="236"/>
      <c r="Y15" s="236"/>
      <c r="Z15" s="236"/>
      <c r="AA15" s="236"/>
      <c r="AB15" s="236"/>
      <c r="AC15" s="236"/>
      <c r="AD15" s="236"/>
      <c r="AE15" s="236"/>
      <c r="AF15" s="236"/>
      <c r="AG15" s="236"/>
      <c r="AH15" s="236"/>
      <c r="AI15" s="236"/>
    </row>
    <row r="16">
      <c r="A16" s="68" t="s">
        <v>95</v>
      </c>
      <c r="B16" s="185"/>
      <c r="C16" s="32">
        <f t="shared" si="1"/>
        <v>0</v>
      </c>
      <c r="D16" s="244" t="s">
        <v>242</v>
      </c>
      <c r="E16" s="185" t="s">
        <v>2</v>
      </c>
      <c r="F16" s="234" t="s">
        <v>26</v>
      </c>
      <c r="G16" s="68"/>
      <c r="H16" s="185" t="s">
        <v>1403</v>
      </c>
      <c r="I16" s="68" t="s">
        <v>1675</v>
      </c>
      <c r="J16" s="244"/>
      <c r="K16" s="247" t="s">
        <v>1676</v>
      </c>
      <c r="L16" s="40"/>
      <c r="M16" s="40"/>
      <c r="N16" s="10"/>
      <c r="O16" s="10"/>
      <c r="P16" s="10"/>
      <c r="Q16" s="10"/>
      <c r="R16" s="10"/>
      <c r="S16" s="10"/>
      <c r="T16" s="10"/>
      <c r="U16" s="10"/>
      <c r="V16" s="10"/>
      <c r="W16" s="10"/>
      <c r="X16" s="10"/>
      <c r="Y16" s="10"/>
      <c r="Z16" s="10"/>
      <c r="AA16" s="10"/>
      <c r="AB16" s="10"/>
      <c r="AC16" s="10"/>
      <c r="AD16" s="10"/>
      <c r="AE16" s="10"/>
      <c r="AF16" s="10"/>
      <c r="AG16" s="10"/>
      <c r="AH16" s="10"/>
      <c r="AI16" s="10"/>
    </row>
    <row r="17">
      <c r="A17" s="68" t="s">
        <v>271</v>
      </c>
      <c r="B17" s="185"/>
      <c r="C17" s="32">
        <f t="shared" si="1"/>
        <v>0</v>
      </c>
      <c r="D17" s="236" t="s">
        <v>735</v>
      </c>
      <c r="E17" s="234" t="s">
        <v>4</v>
      </c>
      <c r="F17" s="68" t="s">
        <v>18</v>
      </c>
      <c r="G17" s="234" t="s">
        <v>1532</v>
      </c>
      <c r="H17" s="239" t="s">
        <v>1533</v>
      </c>
      <c r="I17" s="236"/>
      <c r="J17" s="236"/>
      <c r="K17" s="236"/>
      <c r="L17" s="239" t="s">
        <v>1677</v>
      </c>
      <c r="M17" s="236"/>
      <c r="N17" s="236"/>
      <c r="O17" s="236"/>
      <c r="P17" s="236"/>
      <c r="Q17" s="236"/>
      <c r="R17" s="236"/>
      <c r="S17" s="236"/>
      <c r="T17" s="236"/>
      <c r="U17" s="236"/>
      <c r="V17" s="236"/>
      <c r="W17" s="236"/>
      <c r="X17" s="236"/>
      <c r="Y17" s="236"/>
      <c r="Z17" s="236"/>
      <c r="AA17" s="236"/>
      <c r="AB17" s="236"/>
      <c r="AC17" s="236"/>
      <c r="AD17" s="236"/>
      <c r="AE17" s="236"/>
      <c r="AF17" s="236"/>
      <c r="AG17" s="236"/>
      <c r="AH17" s="236"/>
      <c r="AI17" s="236"/>
    </row>
    <row r="18">
      <c r="A18" s="68" t="s">
        <v>271</v>
      </c>
      <c r="B18" s="185"/>
      <c r="C18" s="32">
        <f t="shared" si="1"/>
        <v>0</v>
      </c>
      <c r="D18" s="234" t="s">
        <v>717</v>
      </c>
      <c r="E18" s="234" t="s">
        <v>4</v>
      </c>
      <c r="F18" s="68" t="s">
        <v>18</v>
      </c>
      <c r="G18" s="234" t="s">
        <v>946</v>
      </c>
      <c r="H18" s="239" t="s">
        <v>1511</v>
      </c>
      <c r="I18" s="236"/>
      <c r="J18" s="236"/>
      <c r="K18" s="236"/>
      <c r="L18" s="239" t="s">
        <v>1678</v>
      </c>
      <c r="M18" s="236"/>
      <c r="N18" s="236"/>
      <c r="O18" s="236"/>
      <c r="P18" s="236"/>
      <c r="Q18" s="236"/>
      <c r="R18" s="236"/>
      <c r="S18" s="236"/>
      <c r="T18" s="236"/>
      <c r="U18" s="236"/>
      <c r="V18" s="236"/>
      <c r="W18" s="236"/>
      <c r="X18" s="236"/>
      <c r="Y18" s="236"/>
      <c r="Z18" s="236"/>
      <c r="AA18" s="236"/>
      <c r="AB18" s="236"/>
      <c r="AC18" s="236"/>
      <c r="AD18" s="236"/>
      <c r="AE18" s="236"/>
      <c r="AF18" s="236"/>
      <c r="AG18" s="236"/>
      <c r="AH18" s="236"/>
      <c r="AI18" s="236"/>
    </row>
    <row r="19">
      <c r="A19" s="68" t="s">
        <v>271</v>
      </c>
      <c r="B19" s="185"/>
      <c r="C19" s="32">
        <f t="shared" si="1"/>
        <v>0</v>
      </c>
      <c r="D19" s="234" t="s">
        <v>718</v>
      </c>
      <c r="E19" s="234" t="s">
        <v>4</v>
      </c>
      <c r="F19" s="68" t="s">
        <v>18</v>
      </c>
      <c r="G19" s="234" t="s">
        <v>946</v>
      </c>
      <c r="H19" s="239" t="s">
        <v>1511</v>
      </c>
      <c r="I19" s="236"/>
      <c r="J19" s="236"/>
      <c r="K19" s="236"/>
      <c r="L19" s="239" t="s">
        <v>1679</v>
      </c>
      <c r="M19" s="236"/>
      <c r="N19" s="236"/>
      <c r="O19" s="236"/>
      <c r="P19" s="236"/>
      <c r="Q19" s="236"/>
      <c r="R19" s="236"/>
      <c r="S19" s="236"/>
      <c r="T19" s="236"/>
      <c r="U19" s="236"/>
      <c r="V19" s="236"/>
      <c r="W19" s="236"/>
      <c r="X19" s="236"/>
      <c r="Y19" s="236"/>
      <c r="Z19" s="236"/>
      <c r="AA19" s="236"/>
      <c r="AB19" s="236"/>
      <c r="AC19" s="236"/>
      <c r="AD19" s="236"/>
      <c r="AE19" s="236"/>
      <c r="AF19" s="236"/>
      <c r="AG19" s="236"/>
      <c r="AH19" s="236"/>
      <c r="AI19" s="236"/>
    </row>
    <row r="20">
      <c r="A20" s="239" t="s">
        <v>56</v>
      </c>
      <c r="B20" s="185"/>
      <c r="C20" s="32">
        <f t="shared" si="1"/>
        <v>0</v>
      </c>
      <c r="D20" s="236" t="s">
        <v>638</v>
      </c>
      <c r="E20" s="234" t="s">
        <v>4</v>
      </c>
      <c r="F20" s="235" t="s">
        <v>26</v>
      </c>
      <c r="G20" s="234" t="s">
        <v>1680</v>
      </c>
      <c r="H20" s="239" t="s">
        <v>1534</v>
      </c>
      <c r="I20" s="236"/>
      <c r="J20" s="236"/>
      <c r="K20" s="236"/>
      <c r="L20" s="239" t="s">
        <v>140</v>
      </c>
      <c r="M20" s="236"/>
      <c r="N20" s="236"/>
      <c r="O20" s="236"/>
      <c r="P20" s="236"/>
      <c r="Q20" s="236"/>
      <c r="R20" s="236"/>
      <c r="S20" s="236"/>
      <c r="T20" s="236"/>
      <c r="U20" s="236"/>
      <c r="V20" s="236"/>
      <c r="W20" s="236"/>
      <c r="X20" s="236"/>
      <c r="Y20" s="236"/>
      <c r="Z20" s="236"/>
      <c r="AA20" s="236"/>
      <c r="AB20" s="236"/>
      <c r="AC20" s="236"/>
      <c r="AD20" s="236"/>
      <c r="AE20" s="236"/>
      <c r="AF20" s="236"/>
      <c r="AG20" s="236"/>
      <c r="AH20" s="236"/>
      <c r="AI20" s="236"/>
    </row>
    <row r="21">
      <c r="A21" s="68" t="s">
        <v>271</v>
      </c>
      <c r="B21" s="185"/>
      <c r="C21" s="32">
        <f t="shared" si="1"/>
        <v>0</v>
      </c>
      <c r="D21" s="234" t="s">
        <v>747</v>
      </c>
      <c r="E21" s="234" t="s">
        <v>4</v>
      </c>
      <c r="F21" s="68" t="s">
        <v>18</v>
      </c>
      <c r="G21" s="234" t="s">
        <v>950</v>
      </c>
      <c r="H21" s="239" t="s">
        <v>968</v>
      </c>
      <c r="I21" s="236"/>
      <c r="J21" s="236"/>
      <c r="K21" s="236"/>
      <c r="L21" s="239" t="s">
        <v>1681</v>
      </c>
      <c r="M21" s="236"/>
      <c r="N21" s="236"/>
      <c r="O21" s="236"/>
      <c r="P21" s="236"/>
      <c r="Q21" s="236"/>
      <c r="R21" s="236"/>
      <c r="S21" s="236"/>
      <c r="T21" s="236"/>
      <c r="U21" s="236"/>
      <c r="V21" s="236"/>
      <c r="W21" s="236"/>
      <c r="X21" s="236"/>
      <c r="Y21" s="236"/>
      <c r="Z21" s="236"/>
      <c r="AA21" s="236"/>
      <c r="AB21" s="236"/>
      <c r="AC21" s="236"/>
      <c r="AD21" s="236"/>
      <c r="AE21" s="236"/>
      <c r="AF21" s="236"/>
      <c r="AG21" s="236"/>
      <c r="AH21" s="236"/>
      <c r="AI21" s="236"/>
    </row>
    <row r="22">
      <c r="A22" s="68" t="s">
        <v>271</v>
      </c>
      <c r="B22" s="185"/>
      <c r="C22" s="32">
        <f t="shared" si="1"/>
        <v>0</v>
      </c>
      <c r="D22" s="234" t="s">
        <v>748</v>
      </c>
      <c r="E22" s="234" t="s">
        <v>4</v>
      </c>
      <c r="F22" s="68" t="s">
        <v>18</v>
      </c>
      <c r="G22" s="234" t="s">
        <v>950</v>
      </c>
      <c r="H22" s="239" t="s">
        <v>968</v>
      </c>
      <c r="I22" s="236"/>
      <c r="J22" s="236"/>
      <c r="K22" s="236"/>
      <c r="L22" s="239" t="s">
        <v>1682</v>
      </c>
      <c r="M22" s="236"/>
      <c r="N22" s="236"/>
      <c r="O22" s="236"/>
      <c r="P22" s="236"/>
      <c r="Q22" s="236"/>
      <c r="R22" s="236"/>
      <c r="S22" s="236"/>
      <c r="T22" s="236"/>
      <c r="U22" s="236"/>
      <c r="V22" s="236"/>
      <c r="W22" s="236"/>
      <c r="X22" s="236"/>
      <c r="Y22" s="236"/>
      <c r="Z22" s="236"/>
      <c r="AA22" s="236"/>
      <c r="AB22" s="236"/>
      <c r="AC22" s="236"/>
      <c r="AD22" s="236"/>
      <c r="AE22" s="236"/>
      <c r="AF22" s="236"/>
      <c r="AG22" s="236"/>
      <c r="AH22" s="236"/>
      <c r="AI22" s="236"/>
    </row>
    <row r="23">
      <c r="A23" s="235" t="s">
        <v>54</v>
      </c>
      <c r="B23" s="185"/>
      <c r="C23" s="32">
        <f t="shared" si="1"/>
        <v>0</v>
      </c>
      <c r="D23" s="240" t="s">
        <v>482</v>
      </c>
      <c r="E23" s="234" t="s">
        <v>3</v>
      </c>
      <c r="F23" s="235" t="s">
        <v>26</v>
      </c>
      <c r="G23" s="73" t="s">
        <v>1683</v>
      </c>
      <c r="H23" s="73" t="s">
        <v>1488</v>
      </c>
      <c r="I23" s="239"/>
      <c r="J23" s="239"/>
      <c r="K23" s="241" t="s">
        <v>1684</v>
      </c>
      <c r="L23" s="236"/>
      <c r="M23" s="242" t="s">
        <v>1685</v>
      </c>
      <c r="N23" s="236"/>
      <c r="O23" s="236"/>
      <c r="P23" s="236"/>
      <c r="Q23" s="236"/>
      <c r="R23" s="236"/>
      <c r="S23" s="236"/>
      <c r="T23" s="236"/>
      <c r="U23" s="236"/>
      <c r="V23" s="236"/>
      <c r="W23" s="236"/>
      <c r="X23" s="236"/>
      <c r="Y23" s="236"/>
      <c r="Z23" s="236"/>
      <c r="AA23" s="236"/>
      <c r="AB23" s="236"/>
      <c r="AC23" s="236"/>
      <c r="AD23" s="236"/>
      <c r="AE23" s="236"/>
      <c r="AF23" s="236"/>
      <c r="AG23" s="236"/>
      <c r="AH23" s="236"/>
      <c r="AI23" s="236"/>
    </row>
    <row r="24">
      <c r="A24" s="235" t="s">
        <v>80</v>
      </c>
      <c r="B24" s="185"/>
      <c r="C24" s="32">
        <f t="shared" si="1"/>
        <v>0</v>
      </c>
      <c r="D24" s="240" t="s">
        <v>498</v>
      </c>
      <c r="E24" s="234" t="s">
        <v>3</v>
      </c>
      <c r="F24" s="235" t="s">
        <v>26</v>
      </c>
      <c r="G24" s="73"/>
      <c r="H24" s="73" t="s">
        <v>1462</v>
      </c>
      <c r="I24" s="239"/>
      <c r="J24" s="239"/>
      <c r="K24" s="241" t="s">
        <v>1686</v>
      </c>
      <c r="L24" s="236"/>
      <c r="M24" s="242" t="s">
        <v>1687</v>
      </c>
      <c r="N24" s="236"/>
      <c r="O24" s="236"/>
      <c r="P24" s="236"/>
      <c r="Q24" s="236"/>
      <c r="R24" s="236"/>
      <c r="S24" s="236"/>
      <c r="T24" s="236"/>
      <c r="U24" s="236"/>
      <c r="V24" s="236"/>
      <c r="W24" s="236"/>
      <c r="X24" s="236"/>
      <c r="Y24" s="236"/>
      <c r="Z24" s="236"/>
      <c r="AA24" s="236"/>
      <c r="AB24" s="236"/>
      <c r="AC24" s="236"/>
      <c r="AD24" s="236"/>
      <c r="AE24" s="236"/>
      <c r="AF24" s="236"/>
      <c r="AG24" s="236"/>
      <c r="AH24" s="236"/>
      <c r="AI24" s="236"/>
    </row>
    <row r="25">
      <c r="A25" s="239" t="s">
        <v>134</v>
      </c>
      <c r="B25" s="185"/>
      <c r="C25" s="32">
        <f t="shared" si="1"/>
        <v>0</v>
      </c>
      <c r="D25" s="236" t="s">
        <v>694</v>
      </c>
      <c r="E25" s="234" t="s">
        <v>4</v>
      </c>
      <c r="F25" s="68" t="s">
        <v>16</v>
      </c>
      <c r="G25" s="236"/>
      <c r="H25" s="239" t="s">
        <v>1525</v>
      </c>
      <c r="I25" s="236"/>
      <c r="J25" s="236"/>
      <c r="K25" s="236"/>
      <c r="L25" s="239" t="s">
        <v>1688</v>
      </c>
      <c r="M25" s="236"/>
      <c r="N25" s="236"/>
      <c r="O25" s="236"/>
      <c r="P25" s="236"/>
      <c r="Q25" s="236"/>
      <c r="R25" s="236"/>
      <c r="S25" s="236"/>
      <c r="T25" s="236"/>
      <c r="U25" s="236"/>
      <c r="V25" s="236"/>
      <c r="W25" s="236"/>
      <c r="X25" s="236"/>
      <c r="Y25" s="236"/>
      <c r="Z25" s="236"/>
      <c r="AA25" s="236"/>
      <c r="AB25" s="236"/>
      <c r="AC25" s="236"/>
      <c r="AD25" s="236"/>
      <c r="AE25" s="236"/>
      <c r="AF25" s="236"/>
      <c r="AG25" s="236"/>
      <c r="AH25" s="236"/>
      <c r="AI25" s="236"/>
    </row>
    <row r="26">
      <c r="A26" s="239" t="s">
        <v>129</v>
      </c>
      <c r="B26" s="185"/>
      <c r="C26" s="32">
        <f t="shared" si="1"/>
        <v>0</v>
      </c>
      <c r="D26" s="236" t="s">
        <v>689</v>
      </c>
      <c r="E26" s="234" t="s">
        <v>4</v>
      </c>
      <c r="F26" s="68" t="s">
        <v>26</v>
      </c>
      <c r="G26" s="236"/>
      <c r="H26" s="239" t="s">
        <v>1535</v>
      </c>
      <c r="I26" s="236"/>
      <c r="J26" s="236"/>
      <c r="K26" s="236"/>
      <c r="L26" s="239" t="s">
        <v>140</v>
      </c>
      <c r="M26" s="236"/>
      <c r="N26" s="236"/>
      <c r="O26" s="236"/>
      <c r="P26" s="236"/>
      <c r="Q26" s="236"/>
      <c r="R26" s="236"/>
      <c r="S26" s="236"/>
      <c r="T26" s="236"/>
      <c r="U26" s="236"/>
      <c r="V26" s="236"/>
      <c r="W26" s="236"/>
      <c r="X26" s="236"/>
      <c r="Y26" s="236"/>
      <c r="Z26" s="236"/>
      <c r="AA26" s="236"/>
      <c r="AB26" s="236"/>
      <c r="AC26" s="236"/>
      <c r="AD26" s="236"/>
      <c r="AE26" s="236"/>
      <c r="AF26" s="236"/>
      <c r="AG26" s="236"/>
      <c r="AH26" s="236"/>
      <c r="AI26" s="236"/>
    </row>
    <row r="27">
      <c r="A27" s="73" t="s">
        <v>80</v>
      </c>
      <c r="B27" s="185"/>
      <c r="C27" s="32">
        <f t="shared" si="1"/>
        <v>0</v>
      </c>
      <c r="D27" s="239" t="s">
        <v>889</v>
      </c>
      <c r="E27" s="234" t="s">
        <v>6</v>
      </c>
      <c r="F27" s="234" t="s">
        <v>26</v>
      </c>
      <c r="G27" s="234"/>
      <c r="H27" s="73" t="s">
        <v>1462</v>
      </c>
      <c r="I27" s="248" t="s">
        <v>1689</v>
      </c>
      <c r="J27" s="236"/>
      <c r="K27" s="238" t="s">
        <v>1690</v>
      </c>
      <c r="L27" s="236"/>
      <c r="M27" s="236"/>
      <c r="N27" s="236"/>
      <c r="O27" s="236"/>
      <c r="P27" s="236"/>
      <c r="Q27" s="236"/>
      <c r="R27" s="236"/>
      <c r="S27" s="236"/>
      <c r="T27" s="236"/>
      <c r="U27" s="236"/>
      <c r="V27" s="236"/>
      <c r="W27" s="236"/>
      <c r="X27" s="236"/>
      <c r="Y27" s="236"/>
      <c r="Z27" s="236"/>
      <c r="AA27" s="236"/>
      <c r="AB27" s="236"/>
      <c r="AC27" s="236"/>
      <c r="AD27" s="236"/>
      <c r="AE27" s="236"/>
      <c r="AF27" s="236"/>
      <c r="AG27" s="236"/>
      <c r="AH27" s="236"/>
      <c r="AI27" s="236"/>
    </row>
    <row r="28">
      <c r="A28" s="68" t="s">
        <v>271</v>
      </c>
      <c r="B28" s="185"/>
      <c r="C28" s="32">
        <f t="shared" si="1"/>
        <v>0</v>
      </c>
      <c r="D28" s="236" t="s">
        <v>726</v>
      </c>
      <c r="E28" s="234" t="s">
        <v>4</v>
      </c>
      <c r="F28" s="68" t="s">
        <v>18</v>
      </c>
      <c r="G28" s="234" t="s">
        <v>1437</v>
      </c>
      <c r="H28" s="239" t="s">
        <v>1536</v>
      </c>
      <c r="I28" s="236"/>
      <c r="J28" s="236"/>
      <c r="K28" s="236"/>
      <c r="L28" s="239" t="s">
        <v>1691</v>
      </c>
      <c r="M28" s="236"/>
      <c r="N28" s="236"/>
      <c r="O28" s="236"/>
      <c r="P28" s="236"/>
      <c r="Q28" s="236"/>
      <c r="R28" s="236"/>
      <c r="S28" s="236"/>
      <c r="T28" s="236"/>
      <c r="U28" s="236"/>
      <c r="V28" s="236"/>
      <c r="W28" s="236"/>
      <c r="X28" s="236"/>
      <c r="Y28" s="236"/>
      <c r="Z28" s="236"/>
      <c r="AA28" s="236"/>
      <c r="AB28" s="236"/>
      <c r="AC28" s="236"/>
      <c r="AD28" s="236"/>
      <c r="AE28" s="236"/>
      <c r="AF28" s="236"/>
      <c r="AG28" s="236"/>
      <c r="AH28" s="236"/>
      <c r="AI28" s="236"/>
    </row>
    <row r="29">
      <c r="A29" s="239" t="s">
        <v>139</v>
      </c>
      <c r="B29" s="185"/>
      <c r="C29" s="32">
        <f t="shared" si="1"/>
        <v>0</v>
      </c>
      <c r="D29" s="236" t="s">
        <v>698</v>
      </c>
      <c r="E29" s="234" t="s">
        <v>4</v>
      </c>
      <c r="F29" s="235" t="s">
        <v>26</v>
      </c>
      <c r="G29" s="236"/>
      <c r="H29" s="239" t="s">
        <v>1537</v>
      </c>
      <c r="I29" s="236"/>
      <c r="J29" s="236"/>
      <c r="K29" s="236"/>
      <c r="L29" s="239" t="s">
        <v>1692</v>
      </c>
      <c r="M29" s="236"/>
      <c r="N29" s="236"/>
      <c r="O29" s="236"/>
      <c r="P29" s="236"/>
      <c r="Q29" s="236"/>
      <c r="R29" s="236"/>
      <c r="S29" s="236"/>
      <c r="T29" s="236"/>
      <c r="U29" s="236"/>
      <c r="V29" s="236"/>
      <c r="W29" s="236"/>
      <c r="X29" s="236"/>
      <c r="Y29" s="236"/>
      <c r="Z29" s="236"/>
      <c r="AA29" s="236"/>
      <c r="AB29" s="236"/>
      <c r="AC29" s="236"/>
      <c r="AD29" s="236"/>
      <c r="AE29" s="236"/>
      <c r="AF29" s="236"/>
      <c r="AG29" s="236"/>
      <c r="AH29" s="236"/>
      <c r="AI29" s="236"/>
    </row>
    <row r="30">
      <c r="A30" s="239" t="s">
        <v>56</v>
      </c>
      <c r="B30" s="185"/>
      <c r="C30" s="32">
        <f t="shared" si="1"/>
        <v>0</v>
      </c>
      <c r="D30" s="234" t="s">
        <v>639</v>
      </c>
      <c r="E30" s="234" t="s">
        <v>4</v>
      </c>
      <c r="F30" s="235" t="s">
        <v>26</v>
      </c>
      <c r="G30" s="236"/>
      <c r="H30" s="239" t="s">
        <v>1448</v>
      </c>
      <c r="I30" s="236"/>
      <c r="J30" s="236"/>
      <c r="K30" s="236"/>
      <c r="L30" s="239" t="s">
        <v>1693</v>
      </c>
      <c r="M30" s="236"/>
      <c r="N30" s="236"/>
      <c r="O30" s="236"/>
      <c r="P30" s="236"/>
      <c r="Q30" s="236"/>
      <c r="R30" s="236"/>
      <c r="S30" s="236"/>
      <c r="T30" s="236"/>
      <c r="U30" s="236"/>
      <c r="V30" s="236"/>
      <c r="W30" s="236"/>
      <c r="X30" s="236"/>
      <c r="Y30" s="236"/>
      <c r="Z30" s="236"/>
      <c r="AA30" s="236"/>
      <c r="AB30" s="236"/>
      <c r="AC30" s="236"/>
      <c r="AD30" s="236"/>
      <c r="AE30" s="236"/>
      <c r="AF30" s="236"/>
      <c r="AG30" s="236"/>
      <c r="AH30" s="236"/>
      <c r="AI30" s="236"/>
    </row>
    <row r="31">
      <c r="A31" s="239" t="s">
        <v>56</v>
      </c>
      <c r="B31" s="185"/>
      <c r="C31" s="32">
        <f t="shared" si="1"/>
        <v>0</v>
      </c>
      <c r="D31" s="234" t="s">
        <v>640</v>
      </c>
      <c r="E31" s="234" t="s">
        <v>4</v>
      </c>
      <c r="F31" s="235" t="s">
        <v>26</v>
      </c>
      <c r="G31" s="236"/>
      <c r="H31" s="239" t="s">
        <v>1448</v>
      </c>
      <c r="I31" s="236"/>
      <c r="J31" s="236"/>
      <c r="K31" s="236"/>
      <c r="L31" s="239" t="s">
        <v>140</v>
      </c>
      <c r="M31" s="236"/>
      <c r="N31" s="236"/>
      <c r="O31" s="236"/>
      <c r="P31" s="236"/>
      <c r="Q31" s="236"/>
      <c r="R31" s="236"/>
      <c r="S31" s="236"/>
      <c r="T31" s="236"/>
      <c r="U31" s="236"/>
      <c r="V31" s="236"/>
      <c r="W31" s="236"/>
      <c r="X31" s="236"/>
      <c r="Y31" s="236"/>
      <c r="Z31" s="236"/>
      <c r="AA31" s="236"/>
      <c r="AB31" s="236"/>
      <c r="AC31" s="236"/>
      <c r="AD31" s="236"/>
      <c r="AE31" s="236"/>
      <c r="AF31" s="236"/>
      <c r="AG31" s="236"/>
      <c r="AH31" s="236"/>
      <c r="AI31" s="236"/>
    </row>
    <row r="32">
      <c r="A32" s="239" t="s">
        <v>129</v>
      </c>
      <c r="B32" s="185"/>
      <c r="C32" s="32">
        <f t="shared" si="1"/>
        <v>0</v>
      </c>
      <c r="D32" s="234" t="s">
        <v>690</v>
      </c>
      <c r="E32" s="234" t="s">
        <v>4</v>
      </c>
      <c r="F32" s="68" t="s">
        <v>26</v>
      </c>
      <c r="G32" s="236"/>
      <c r="H32" s="239" t="s">
        <v>1538</v>
      </c>
      <c r="I32" s="236"/>
      <c r="J32" s="236"/>
      <c r="K32" s="236"/>
      <c r="L32" s="239" t="s">
        <v>1694</v>
      </c>
      <c r="M32" s="236"/>
      <c r="N32" s="236"/>
      <c r="O32" s="236"/>
      <c r="P32" s="236"/>
      <c r="Q32" s="236"/>
      <c r="R32" s="236"/>
      <c r="S32" s="236"/>
      <c r="T32" s="236"/>
      <c r="U32" s="236"/>
      <c r="V32" s="236"/>
      <c r="W32" s="236"/>
      <c r="X32" s="236"/>
      <c r="Y32" s="236"/>
      <c r="Z32" s="236"/>
      <c r="AA32" s="236"/>
      <c r="AB32" s="236"/>
      <c r="AC32" s="236"/>
      <c r="AD32" s="236"/>
      <c r="AE32" s="236"/>
      <c r="AF32" s="236"/>
      <c r="AG32" s="236"/>
      <c r="AH32" s="236"/>
      <c r="AI32" s="236"/>
    </row>
    <row r="33">
      <c r="A33" s="239" t="s">
        <v>129</v>
      </c>
      <c r="B33" s="185"/>
      <c r="C33" s="32">
        <f t="shared" si="1"/>
        <v>0</v>
      </c>
      <c r="D33" s="234" t="s">
        <v>691</v>
      </c>
      <c r="E33" s="234" t="s">
        <v>4</v>
      </c>
      <c r="F33" s="68" t="s">
        <v>26</v>
      </c>
      <c r="G33" s="236"/>
      <c r="H33" s="239" t="s">
        <v>1538</v>
      </c>
      <c r="I33" s="236"/>
      <c r="J33" s="236"/>
      <c r="K33" s="236"/>
      <c r="L33" s="239" t="s">
        <v>140</v>
      </c>
      <c r="M33" s="236"/>
      <c r="N33" s="236"/>
      <c r="O33" s="236"/>
      <c r="P33" s="236"/>
      <c r="Q33" s="236"/>
      <c r="R33" s="236"/>
      <c r="S33" s="236"/>
      <c r="T33" s="236"/>
      <c r="U33" s="236"/>
      <c r="V33" s="236"/>
      <c r="W33" s="236"/>
      <c r="X33" s="236"/>
      <c r="Y33" s="236"/>
      <c r="Z33" s="236"/>
      <c r="AA33" s="236"/>
      <c r="AB33" s="236"/>
      <c r="AC33" s="236"/>
      <c r="AD33" s="236"/>
      <c r="AE33" s="236"/>
      <c r="AF33" s="236"/>
      <c r="AG33" s="236"/>
      <c r="AH33" s="236"/>
      <c r="AI33" s="236"/>
    </row>
    <row r="34">
      <c r="A34" s="68" t="s">
        <v>271</v>
      </c>
      <c r="B34" s="185"/>
      <c r="C34" s="32">
        <f t="shared" si="1"/>
        <v>0</v>
      </c>
      <c r="D34" s="240" t="s">
        <v>543</v>
      </c>
      <c r="E34" s="234" t="s">
        <v>3</v>
      </c>
      <c r="F34" s="68" t="s">
        <v>18</v>
      </c>
      <c r="G34" s="73" t="s">
        <v>1695</v>
      </c>
      <c r="H34" s="73" t="s">
        <v>1468</v>
      </c>
      <c r="I34" s="239"/>
      <c r="J34" s="239"/>
      <c r="K34" s="241" t="s">
        <v>1696</v>
      </c>
      <c r="L34" s="236"/>
      <c r="M34" s="242" t="s">
        <v>1697</v>
      </c>
      <c r="N34" s="236"/>
      <c r="O34" s="236"/>
      <c r="P34" s="236"/>
      <c r="Q34" s="236"/>
      <c r="R34" s="236"/>
      <c r="S34" s="236"/>
      <c r="T34" s="236"/>
      <c r="U34" s="236"/>
      <c r="V34" s="236"/>
      <c r="W34" s="236"/>
      <c r="X34" s="236"/>
      <c r="Y34" s="236"/>
      <c r="Z34" s="236"/>
      <c r="AA34" s="236"/>
      <c r="AB34" s="236"/>
      <c r="AC34" s="236"/>
      <c r="AD34" s="236"/>
      <c r="AE34" s="236"/>
      <c r="AF34" s="236"/>
      <c r="AG34" s="236"/>
      <c r="AH34" s="236"/>
      <c r="AI34" s="236"/>
    </row>
    <row r="35">
      <c r="A35" s="68" t="s">
        <v>271</v>
      </c>
      <c r="B35" s="185"/>
      <c r="C35" s="32">
        <f t="shared" si="1"/>
        <v>0</v>
      </c>
      <c r="D35" s="240" t="s">
        <v>537</v>
      </c>
      <c r="E35" s="234" t="s">
        <v>3</v>
      </c>
      <c r="F35" s="68" t="s">
        <v>18</v>
      </c>
      <c r="G35" s="73" t="s">
        <v>1698</v>
      </c>
      <c r="H35" s="73" t="s">
        <v>1489</v>
      </c>
      <c r="I35" s="239"/>
      <c r="J35" s="239"/>
      <c r="K35" s="241" t="s">
        <v>1699</v>
      </c>
      <c r="L35" s="236"/>
      <c r="M35" s="242" t="s">
        <v>1700</v>
      </c>
      <c r="N35" s="236"/>
      <c r="O35" s="236"/>
      <c r="P35" s="236"/>
      <c r="Q35" s="236"/>
      <c r="R35" s="236"/>
      <c r="S35" s="236"/>
      <c r="T35" s="236"/>
      <c r="U35" s="236"/>
      <c r="V35" s="236"/>
      <c r="W35" s="236"/>
      <c r="X35" s="236"/>
      <c r="Y35" s="236"/>
      <c r="Z35" s="236"/>
      <c r="AA35" s="236"/>
      <c r="AB35" s="236"/>
      <c r="AC35" s="236"/>
      <c r="AD35" s="236"/>
      <c r="AE35" s="236"/>
      <c r="AF35" s="236"/>
      <c r="AG35" s="236"/>
      <c r="AH35" s="236"/>
      <c r="AI35" s="236"/>
    </row>
    <row r="36">
      <c r="A36" s="68" t="s">
        <v>271</v>
      </c>
      <c r="B36" s="185"/>
      <c r="C36" s="32">
        <f t="shared" si="1"/>
        <v>0</v>
      </c>
      <c r="D36" s="240" t="s">
        <v>541</v>
      </c>
      <c r="E36" s="234" t="s">
        <v>3</v>
      </c>
      <c r="F36" s="68" t="s">
        <v>18</v>
      </c>
      <c r="G36" s="73" t="s">
        <v>1701</v>
      </c>
      <c r="H36" s="73" t="s">
        <v>963</v>
      </c>
      <c r="I36" s="239"/>
      <c r="J36" s="239"/>
      <c r="K36" s="241" t="s">
        <v>1702</v>
      </c>
      <c r="L36" s="236"/>
      <c r="M36" s="242" t="s">
        <v>1703</v>
      </c>
      <c r="N36" s="236"/>
      <c r="O36" s="236"/>
      <c r="P36" s="236"/>
      <c r="Q36" s="236"/>
      <c r="R36" s="236"/>
      <c r="S36" s="236"/>
      <c r="T36" s="236"/>
      <c r="U36" s="236"/>
      <c r="V36" s="236"/>
      <c r="W36" s="236"/>
      <c r="X36" s="236"/>
      <c r="Y36" s="236"/>
      <c r="Z36" s="236"/>
      <c r="AA36" s="236"/>
      <c r="AB36" s="236"/>
      <c r="AC36" s="236"/>
      <c r="AD36" s="236"/>
      <c r="AE36" s="236"/>
      <c r="AF36" s="236"/>
      <c r="AG36" s="236"/>
      <c r="AH36" s="236"/>
      <c r="AI36" s="236"/>
    </row>
    <row r="37">
      <c r="A37" s="68" t="s">
        <v>127</v>
      </c>
      <c r="B37" s="185"/>
      <c r="C37" s="32">
        <f t="shared" si="1"/>
        <v>0</v>
      </c>
      <c r="D37" s="244" t="s">
        <v>261</v>
      </c>
      <c r="E37" s="185" t="s">
        <v>2</v>
      </c>
      <c r="F37" s="68" t="s">
        <v>20</v>
      </c>
      <c r="G37" s="68"/>
      <c r="H37" s="185" t="s">
        <v>1404</v>
      </c>
      <c r="I37" s="68" t="s">
        <v>1704</v>
      </c>
      <c r="J37" s="244"/>
      <c r="K37" s="245" t="s">
        <v>1705</v>
      </c>
      <c r="L37" s="249" t="s">
        <v>1706</v>
      </c>
      <c r="M37" s="10"/>
      <c r="N37" s="10"/>
      <c r="O37" s="10"/>
      <c r="P37" s="10"/>
      <c r="Q37" s="10"/>
      <c r="R37" s="10"/>
      <c r="S37" s="10"/>
      <c r="T37" s="10"/>
      <c r="U37" s="10"/>
      <c r="V37" s="10"/>
      <c r="W37" s="10"/>
      <c r="X37" s="10"/>
      <c r="Y37" s="10"/>
      <c r="Z37" s="10"/>
      <c r="AA37" s="10"/>
      <c r="AB37" s="10"/>
      <c r="AC37" s="10"/>
      <c r="AD37" s="10"/>
      <c r="AE37" s="10"/>
      <c r="AF37" s="10"/>
      <c r="AG37" s="10"/>
      <c r="AH37" s="10"/>
      <c r="AI37" s="10"/>
    </row>
    <row r="38">
      <c r="A38" s="73" t="s">
        <v>23</v>
      </c>
      <c r="B38" s="185"/>
      <c r="C38" s="32">
        <f t="shared" si="1"/>
        <v>0</v>
      </c>
      <c r="D38" s="240" t="s">
        <v>470</v>
      </c>
      <c r="E38" s="234" t="s">
        <v>3</v>
      </c>
      <c r="F38" s="235" t="s">
        <v>24</v>
      </c>
      <c r="G38" s="73"/>
      <c r="H38" s="73" t="s">
        <v>1449</v>
      </c>
      <c r="I38" s="239"/>
      <c r="J38" s="239"/>
      <c r="K38" s="241" t="s">
        <v>1707</v>
      </c>
      <c r="L38" s="236"/>
      <c r="M38" s="243">
        <v>45008.0</v>
      </c>
      <c r="N38" s="236"/>
      <c r="O38" s="236"/>
      <c r="P38" s="236"/>
      <c r="Q38" s="236"/>
      <c r="R38" s="236"/>
      <c r="S38" s="236"/>
      <c r="T38" s="236"/>
      <c r="U38" s="236"/>
      <c r="V38" s="236"/>
      <c r="W38" s="236"/>
      <c r="X38" s="236"/>
      <c r="Y38" s="236"/>
      <c r="Z38" s="236"/>
      <c r="AA38" s="236"/>
      <c r="AB38" s="236"/>
      <c r="AC38" s="236"/>
      <c r="AD38" s="236"/>
      <c r="AE38" s="236"/>
      <c r="AF38" s="236"/>
      <c r="AG38" s="236"/>
      <c r="AH38" s="236"/>
      <c r="AI38" s="236"/>
    </row>
    <row r="39">
      <c r="A39" s="235" t="s">
        <v>95</v>
      </c>
      <c r="B39" s="185"/>
      <c r="C39" s="32">
        <f t="shared" si="1"/>
        <v>0</v>
      </c>
      <c r="D39" s="240" t="s">
        <v>500</v>
      </c>
      <c r="E39" s="234" t="s">
        <v>3</v>
      </c>
      <c r="F39" s="234" t="s">
        <v>26</v>
      </c>
      <c r="G39" s="73"/>
      <c r="H39" s="73" t="s">
        <v>934</v>
      </c>
      <c r="I39" s="239"/>
      <c r="J39" s="239"/>
      <c r="K39" s="241" t="s">
        <v>1708</v>
      </c>
      <c r="L39" s="236"/>
      <c r="M39" s="242" t="s">
        <v>1709</v>
      </c>
      <c r="N39" s="236"/>
      <c r="O39" s="236"/>
      <c r="P39" s="236"/>
      <c r="Q39" s="236"/>
      <c r="R39" s="236"/>
      <c r="S39" s="236"/>
      <c r="T39" s="236"/>
      <c r="U39" s="236"/>
      <c r="V39" s="236"/>
      <c r="W39" s="236"/>
      <c r="X39" s="236"/>
      <c r="Y39" s="236"/>
      <c r="Z39" s="236"/>
      <c r="AA39" s="236"/>
      <c r="AB39" s="236"/>
      <c r="AC39" s="236"/>
      <c r="AD39" s="236"/>
      <c r="AE39" s="236"/>
      <c r="AF39" s="236"/>
      <c r="AG39" s="236"/>
      <c r="AH39" s="236"/>
      <c r="AI39" s="236"/>
    </row>
    <row r="40">
      <c r="A40" s="68" t="s">
        <v>103</v>
      </c>
      <c r="B40" s="185"/>
      <c r="C40" s="32">
        <f t="shared" si="1"/>
        <v>0</v>
      </c>
      <c r="D40" s="244" t="s">
        <v>244</v>
      </c>
      <c r="E40" s="185" t="s">
        <v>2</v>
      </c>
      <c r="F40" s="68" t="s">
        <v>29</v>
      </c>
      <c r="G40" s="68"/>
      <c r="H40" s="185" t="s">
        <v>1405</v>
      </c>
      <c r="I40" s="68" t="s">
        <v>1710</v>
      </c>
      <c r="J40" s="244"/>
      <c r="K40" s="245" t="s">
        <v>1711</v>
      </c>
      <c r="L40" s="249" t="s">
        <v>1712</v>
      </c>
      <c r="M40" s="40"/>
      <c r="N40" s="10"/>
      <c r="O40" s="10"/>
      <c r="P40" s="10"/>
      <c r="Q40" s="10"/>
      <c r="R40" s="10"/>
      <c r="S40" s="10"/>
      <c r="T40" s="10"/>
      <c r="U40" s="10"/>
      <c r="V40" s="10"/>
      <c r="W40" s="10"/>
      <c r="X40" s="10"/>
      <c r="Y40" s="10"/>
      <c r="Z40" s="10"/>
      <c r="AA40" s="10"/>
      <c r="AB40" s="10"/>
      <c r="AC40" s="10"/>
      <c r="AD40" s="10"/>
      <c r="AE40" s="10"/>
      <c r="AF40" s="10"/>
      <c r="AG40" s="10"/>
      <c r="AH40" s="10"/>
      <c r="AI40" s="10"/>
    </row>
    <row r="41">
      <c r="A41" s="68" t="s">
        <v>131</v>
      </c>
      <c r="B41" s="185"/>
      <c r="C41" s="32">
        <f t="shared" si="1"/>
        <v>0</v>
      </c>
      <c r="D41" s="244" t="s">
        <v>264</v>
      </c>
      <c r="E41" s="185" t="s">
        <v>2</v>
      </c>
      <c r="F41" s="68" t="s">
        <v>29</v>
      </c>
      <c r="G41" s="68"/>
      <c r="H41" s="185" t="s">
        <v>1406</v>
      </c>
      <c r="I41" s="68" t="s">
        <v>1713</v>
      </c>
      <c r="J41" s="244"/>
      <c r="K41" s="247" t="s">
        <v>1714</v>
      </c>
      <c r="L41" s="40"/>
      <c r="M41" s="40"/>
      <c r="N41" s="10"/>
      <c r="O41" s="10"/>
      <c r="P41" s="10"/>
      <c r="Q41" s="10"/>
      <c r="R41" s="10"/>
      <c r="S41" s="10"/>
      <c r="T41" s="10"/>
      <c r="U41" s="10"/>
      <c r="V41" s="10"/>
      <c r="W41" s="10"/>
      <c r="X41" s="10"/>
      <c r="Y41" s="10"/>
      <c r="Z41" s="10"/>
      <c r="AA41" s="10"/>
      <c r="AB41" s="10"/>
      <c r="AC41" s="10"/>
      <c r="AD41" s="10"/>
      <c r="AE41" s="10"/>
      <c r="AF41" s="10"/>
      <c r="AG41" s="10"/>
      <c r="AH41" s="10"/>
      <c r="AI41" s="10"/>
    </row>
    <row r="42">
      <c r="A42" s="235" t="s">
        <v>64</v>
      </c>
      <c r="B42" s="185"/>
      <c r="C42" s="32">
        <f t="shared" si="1"/>
        <v>0</v>
      </c>
      <c r="D42" s="240" t="s">
        <v>492</v>
      </c>
      <c r="E42" s="234" t="s">
        <v>3</v>
      </c>
      <c r="F42" s="235" t="s">
        <v>16</v>
      </c>
      <c r="G42" s="73"/>
      <c r="H42" s="73" t="s">
        <v>64</v>
      </c>
      <c r="I42" s="239"/>
      <c r="J42" s="239"/>
      <c r="K42" s="241" t="s">
        <v>1715</v>
      </c>
      <c r="L42" s="236"/>
      <c r="M42" s="242" t="s">
        <v>1716</v>
      </c>
      <c r="N42" s="236"/>
      <c r="O42" s="236"/>
      <c r="P42" s="236"/>
      <c r="Q42" s="236"/>
      <c r="R42" s="236"/>
      <c r="S42" s="236"/>
      <c r="T42" s="236"/>
      <c r="U42" s="236"/>
      <c r="V42" s="236"/>
      <c r="W42" s="236"/>
      <c r="X42" s="236"/>
      <c r="Y42" s="236"/>
      <c r="Z42" s="236"/>
      <c r="AA42" s="236"/>
      <c r="AB42" s="236"/>
      <c r="AC42" s="236"/>
      <c r="AD42" s="236"/>
      <c r="AE42" s="236"/>
      <c r="AF42" s="236"/>
      <c r="AG42" s="236"/>
      <c r="AH42" s="236"/>
      <c r="AI42" s="236"/>
    </row>
    <row r="43">
      <c r="A43" s="73" t="s">
        <v>117</v>
      </c>
      <c r="B43" s="185"/>
      <c r="C43" s="32">
        <f t="shared" si="1"/>
        <v>0</v>
      </c>
      <c r="D43" s="240" t="s">
        <v>504</v>
      </c>
      <c r="E43" s="234" t="s">
        <v>3</v>
      </c>
      <c r="F43" s="235" t="s">
        <v>26</v>
      </c>
      <c r="G43" s="73"/>
      <c r="H43" s="73" t="s">
        <v>1490</v>
      </c>
      <c r="I43" s="239"/>
      <c r="J43" s="239"/>
      <c r="K43" s="241" t="s">
        <v>1717</v>
      </c>
      <c r="L43" s="236"/>
      <c r="M43" s="242" t="s">
        <v>1718</v>
      </c>
      <c r="N43" s="236"/>
      <c r="O43" s="236"/>
      <c r="P43" s="236"/>
      <c r="Q43" s="236"/>
      <c r="R43" s="236"/>
      <c r="S43" s="236"/>
      <c r="T43" s="236"/>
      <c r="U43" s="236"/>
      <c r="V43" s="236"/>
      <c r="W43" s="236"/>
      <c r="X43" s="236"/>
      <c r="Y43" s="236"/>
      <c r="Z43" s="236"/>
      <c r="AA43" s="236"/>
      <c r="AB43" s="236"/>
      <c r="AC43" s="236"/>
      <c r="AD43" s="236"/>
      <c r="AE43" s="236"/>
      <c r="AF43" s="236"/>
      <c r="AG43" s="236"/>
      <c r="AH43" s="236"/>
      <c r="AI43" s="236"/>
    </row>
    <row r="44">
      <c r="A44" s="68" t="s">
        <v>79</v>
      </c>
      <c r="B44" s="185"/>
      <c r="C44" s="32">
        <f t="shared" si="1"/>
        <v>0</v>
      </c>
      <c r="D44" s="244" t="s">
        <v>230</v>
      </c>
      <c r="E44" s="185" t="s">
        <v>2</v>
      </c>
      <c r="F44" s="68" t="s">
        <v>29</v>
      </c>
      <c r="G44" s="68"/>
      <c r="H44" s="244"/>
      <c r="I44" s="68" t="s">
        <v>1719</v>
      </c>
      <c r="J44" s="244"/>
      <c r="K44" s="245" t="s">
        <v>1720</v>
      </c>
      <c r="L44" s="249" t="s">
        <v>1721</v>
      </c>
      <c r="M44" s="40"/>
      <c r="N44" s="250"/>
      <c r="O44" s="10"/>
      <c r="P44" s="10"/>
      <c r="Q44" s="10"/>
      <c r="R44" s="10"/>
      <c r="S44" s="10"/>
      <c r="T44" s="10"/>
      <c r="U44" s="10"/>
      <c r="V44" s="10"/>
      <c r="W44" s="10"/>
      <c r="X44" s="10"/>
      <c r="Y44" s="10"/>
      <c r="Z44" s="10"/>
      <c r="AA44" s="10"/>
      <c r="AB44" s="10"/>
      <c r="AC44" s="10"/>
      <c r="AD44" s="10"/>
      <c r="AE44" s="10"/>
      <c r="AF44" s="10"/>
      <c r="AG44" s="10"/>
      <c r="AH44" s="10"/>
      <c r="AI44" s="10"/>
    </row>
    <row r="45">
      <c r="A45" s="235" t="s">
        <v>129</v>
      </c>
      <c r="B45" s="185"/>
      <c r="C45" s="32">
        <f t="shared" si="1"/>
        <v>0</v>
      </c>
      <c r="D45" s="240" t="s">
        <v>511</v>
      </c>
      <c r="E45" s="234" t="s">
        <v>3</v>
      </c>
      <c r="F45" s="68" t="s">
        <v>26</v>
      </c>
      <c r="G45" s="73"/>
      <c r="H45" s="73" t="s">
        <v>1491</v>
      </c>
      <c r="I45" s="239"/>
      <c r="J45" s="236"/>
      <c r="K45" s="241" t="s">
        <v>1722</v>
      </c>
      <c r="L45" s="236"/>
      <c r="M45" s="251">
        <v>45633.0</v>
      </c>
      <c r="N45" s="236"/>
      <c r="O45" s="236"/>
      <c r="P45" s="236"/>
      <c r="Q45" s="236"/>
      <c r="R45" s="236"/>
      <c r="S45" s="236"/>
      <c r="T45" s="236"/>
      <c r="U45" s="236"/>
      <c r="V45" s="236"/>
      <c r="W45" s="236"/>
      <c r="X45" s="236"/>
      <c r="Y45" s="236"/>
      <c r="Z45" s="236"/>
      <c r="AA45" s="236"/>
      <c r="AB45" s="236"/>
      <c r="AC45" s="236"/>
      <c r="AD45" s="236"/>
      <c r="AE45" s="236"/>
      <c r="AF45" s="236"/>
      <c r="AG45" s="236"/>
      <c r="AH45" s="236"/>
      <c r="AI45" s="236"/>
    </row>
    <row r="46">
      <c r="A46" s="68" t="s">
        <v>271</v>
      </c>
      <c r="B46" s="185"/>
      <c r="C46" s="32">
        <f t="shared" si="1"/>
        <v>0</v>
      </c>
      <c r="D46" s="185" t="s">
        <v>272</v>
      </c>
      <c r="E46" s="185" t="s">
        <v>2</v>
      </c>
      <c r="F46" s="68" t="s">
        <v>18</v>
      </c>
      <c r="G46" s="68"/>
      <c r="H46" s="244"/>
      <c r="I46" s="68" t="s">
        <v>1723</v>
      </c>
      <c r="J46" s="244"/>
      <c r="K46" s="247" t="s">
        <v>1724</v>
      </c>
      <c r="L46" s="40"/>
      <c r="M46" s="40"/>
      <c r="N46" s="10"/>
      <c r="O46" s="10"/>
      <c r="P46" s="10"/>
      <c r="Q46" s="10"/>
      <c r="R46" s="10"/>
      <c r="S46" s="10"/>
      <c r="T46" s="10"/>
      <c r="U46" s="10"/>
      <c r="V46" s="10"/>
      <c r="W46" s="10"/>
      <c r="X46" s="10"/>
      <c r="Y46" s="10"/>
      <c r="Z46" s="10"/>
      <c r="AA46" s="10"/>
      <c r="AB46" s="10"/>
      <c r="AC46" s="10"/>
      <c r="AD46" s="10"/>
      <c r="AE46" s="10"/>
      <c r="AF46" s="10"/>
      <c r="AG46" s="10"/>
      <c r="AH46" s="10"/>
      <c r="AI46" s="10"/>
    </row>
    <row r="47">
      <c r="A47" s="68" t="s">
        <v>49</v>
      </c>
      <c r="B47" s="185"/>
      <c r="C47" s="32">
        <f t="shared" si="1"/>
        <v>0</v>
      </c>
      <c r="D47" s="244" t="s">
        <v>212</v>
      </c>
      <c r="E47" s="185" t="s">
        <v>2</v>
      </c>
      <c r="F47" s="68" t="s">
        <v>18</v>
      </c>
      <c r="G47" s="68"/>
      <c r="H47" s="244"/>
      <c r="I47" s="68" t="s">
        <v>1725</v>
      </c>
      <c r="J47" s="244"/>
      <c r="K47" s="245" t="s">
        <v>1726</v>
      </c>
      <c r="L47" s="185" t="s">
        <v>1727</v>
      </c>
      <c r="M47" s="10"/>
      <c r="N47" s="10"/>
      <c r="O47" s="10"/>
      <c r="P47" s="10"/>
      <c r="Q47" s="10"/>
      <c r="R47" s="10"/>
      <c r="S47" s="10"/>
      <c r="T47" s="10"/>
      <c r="U47" s="10"/>
      <c r="V47" s="10"/>
      <c r="W47" s="10"/>
      <c r="X47" s="10"/>
      <c r="Y47" s="10"/>
      <c r="Z47" s="10"/>
      <c r="AA47" s="10"/>
      <c r="AB47" s="10"/>
      <c r="AC47" s="10"/>
      <c r="AD47" s="10"/>
      <c r="AE47" s="10"/>
      <c r="AF47" s="10"/>
      <c r="AG47" s="10"/>
      <c r="AH47" s="10"/>
      <c r="AI47" s="10"/>
    </row>
    <row r="48">
      <c r="A48" s="68" t="s">
        <v>68</v>
      </c>
      <c r="B48" s="185"/>
      <c r="C48" s="32">
        <f t="shared" si="1"/>
        <v>0</v>
      </c>
      <c r="D48" s="244" t="s">
        <v>223</v>
      </c>
      <c r="E48" s="185" t="s">
        <v>2</v>
      </c>
      <c r="F48" s="68" t="s">
        <v>16</v>
      </c>
      <c r="G48" s="68"/>
      <c r="H48" s="185" t="s">
        <v>1407</v>
      </c>
      <c r="I48" s="68" t="s">
        <v>1728</v>
      </c>
      <c r="J48" s="244"/>
      <c r="K48" s="247" t="s">
        <v>1729</v>
      </c>
      <c r="L48" s="40"/>
      <c r="M48" s="40"/>
      <c r="N48" s="10"/>
      <c r="O48" s="10"/>
      <c r="P48" s="10"/>
      <c r="Q48" s="10"/>
      <c r="R48" s="10"/>
      <c r="S48" s="10"/>
      <c r="T48" s="10"/>
      <c r="U48" s="10"/>
      <c r="V48" s="10"/>
      <c r="W48" s="10"/>
      <c r="X48" s="10"/>
      <c r="Y48" s="10"/>
      <c r="Z48" s="10"/>
      <c r="AA48" s="10"/>
      <c r="AB48" s="10"/>
      <c r="AC48" s="10"/>
      <c r="AD48" s="10"/>
      <c r="AE48" s="10"/>
      <c r="AF48" s="10"/>
      <c r="AG48" s="10"/>
      <c r="AH48" s="10"/>
      <c r="AI48" s="10"/>
    </row>
    <row r="49">
      <c r="A49" s="239" t="s">
        <v>139</v>
      </c>
      <c r="B49" s="185"/>
      <c r="C49" s="32">
        <f t="shared" si="1"/>
        <v>0</v>
      </c>
      <c r="D49" s="240" t="s">
        <v>520</v>
      </c>
      <c r="E49" s="234" t="s">
        <v>3</v>
      </c>
      <c r="F49" s="235" t="s">
        <v>26</v>
      </c>
      <c r="G49" s="73"/>
      <c r="H49" s="73" t="s">
        <v>1492</v>
      </c>
      <c r="I49" s="239"/>
      <c r="J49" s="239"/>
      <c r="K49" s="241" t="s">
        <v>1730</v>
      </c>
      <c r="L49" s="236"/>
      <c r="M49" s="242" t="s">
        <v>1731</v>
      </c>
      <c r="N49" s="236"/>
      <c r="O49" s="236"/>
      <c r="P49" s="236"/>
      <c r="Q49" s="236"/>
      <c r="R49" s="236"/>
      <c r="S49" s="236"/>
      <c r="T49" s="236"/>
      <c r="U49" s="236"/>
      <c r="V49" s="236"/>
      <c r="W49" s="236"/>
      <c r="X49" s="236"/>
      <c r="Y49" s="236"/>
      <c r="Z49" s="236"/>
      <c r="AA49" s="236"/>
      <c r="AB49" s="236"/>
      <c r="AC49" s="236"/>
      <c r="AD49" s="236"/>
      <c r="AE49" s="236"/>
      <c r="AF49" s="236"/>
      <c r="AG49" s="236"/>
      <c r="AH49" s="236"/>
      <c r="AI49" s="236"/>
    </row>
    <row r="50">
      <c r="A50" s="68" t="s">
        <v>134</v>
      </c>
      <c r="B50" s="185"/>
      <c r="C50" s="32">
        <f t="shared" si="1"/>
        <v>0</v>
      </c>
      <c r="D50" s="185" t="s">
        <v>266</v>
      </c>
      <c r="E50" s="185" t="s">
        <v>2</v>
      </c>
      <c r="F50" s="68" t="s">
        <v>16</v>
      </c>
      <c r="G50" s="68"/>
      <c r="H50" s="185"/>
      <c r="I50" s="68" t="s">
        <v>1732</v>
      </c>
      <c r="J50" s="185"/>
      <c r="K50" s="247" t="s">
        <v>1733</v>
      </c>
      <c r="L50" s="40"/>
      <c r="M50" s="40"/>
      <c r="N50" s="10"/>
      <c r="O50" s="10"/>
      <c r="P50" s="10"/>
      <c r="Q50" s="10"/>
      <c r="R50" s="10"/>
      <c r="S50" s="10"/>
      <c r="T50" s="10"/>
      <c r="U50" s="10"/>
      <c r="V50" s="10"/>
      <c r="W50" s="10"/>
      <c r="X50" s="10"/>
      <c r="Y50" s="10"/>
      <c r="Z50" s="10"/>
      <c r="AA50" s="10"/>
      <c r="AB50" s="10"/>
      <c r="AC50" s="10"/>
      <c r="AD50" s="10"/>
      <c r="AE50" s="10"/>
      <c r="AF50" s="10"/>
      <c r="AG50" s="10"/>
      <c r="AH50" s="10"/>
      <c r="AI50" s="10"/>
    </row>
    <row r="51">
      <c r="A51" s="68" t="s">
        <v>49</v>
      </c>
      <c r="B51" s="185"/>
      <c r="C51" s="32">
        <f t="shared" si="1"/>
        <v>0</v>
      </c>
      <c r="D51" s="185" t="s">
        <v>213</v>
      </c>
      <c r="E51" s="185" t="s">
        <v>2</v>
      </c>
      <c r="F51" s="68" t="s">
        <v>18</v>
      </c>
      <c r="G51" s="68"/>
      <c r="H51" s="185" t="s">
        <v>1408</v>
      </c>
      <c r="I51" s="68" t="s">
        <v>1734</v>
      </c>
      <c r="J51" s="244"/>
      <c r="K51" s="247" t="s">
        <v>1735</v>
      </c>
      <c r="L51" s="40"/>
      <c r="M51" s="40"/>
      <c r="N51" s="10"/>
      <c r="O51" s="10"/>
      <c r="P51" s="10"/>
      <c r="Q51" s="10"/>
      <c r="R51" s="10"/>
      <c r="S51" s="10"/>
      <c r="T51" s="10"/>
      <c r="U51" s="10"/>
      <c r="V51" s="10"/>
      <c r="W51" s="10"/>
      <c r="X51" s="10"/>
      <c r="Y51" s="10"/>
      <c r="Z51" s="10"/>
      <c r="AA51" s="10"/>
      <c r="AB51" s="10"/>
      <c r="AC51" s="10"/>
      <c r="AD51" s="10"/>
      <c r="AE51" s="10"/>
      <c r="AF51" s="10"/>
      <c r="AG51" s="10"/>
      <c r="AH51" s="10"/>
      <c r="AI51" s="10"/>
    </row>
    <row r="52">
      <c r="A52" s="68" t="s">
        <v>271</v>
      </c>
      <c r="B52" s="185"/>
      <c r="C52" s="32">
        <f t="shared" si="1"/>
        <v>0</v>
      </c>
      <c r="D52" s="240" t="s">
        <v>544</v>
      </c>
      <c r="E52" s="234" t="s">
        <v>3</v>
      </c>
      <c r="F52" s="68" t="s">
        <v>18</v>
      </c>
      <c r="G52" s="235" t="s">
        <v>1695</v>
      </c>
      <c r="H52" s="73" t="s">
        <v>1468</v>
      </c>
      <c r="I52" s="239"/>
      <c r="J52" s="239"/>
      <c r="K52" s="241" t="s">
        <v>1736</v>
      </c>
      <c r="L52" s="236"/>
      <c r="M52" s="242" t="s">
        <v>1737</v>
      </c>
      <c r="N52" s="236"/>
      <c r="O52" s="236"/>
      <c r="P52" s="236"/>
      <c r="Q52" s="236"/>
      <c r="R52" s="236"/>
      <c r="S52" s="236"/>
      <c r="T52" s="236"/>
      <c r="U52" s="236"/>
      <c r="V52" s="236"/>
      <c r="W52" s="236"/>
      <c r="X52" s="236"/>
      <c r="Y52" s="236"/>
      <c r="Z52" s="236"/>
      <c r="AA52" s="236"/>
      <c r="AB52" s="236"/>
      <c r="AC52" s="236"/>
      <c r="AD52" s="236"/>
      <c r="AE52" s="236"/>
      <c r="AF52" s="236"/>
      <c r="AG52" s="236"/>
      <c r="AH52" s="236"/>
      <c r="AI52" s="236"/>
    </row>
    <row r="53">
      <c r="A53" s="68" t="s">
        <v>74</v>
      </c>
      <c r="B53" s="185"/>
      <c r="C53" s="32">
        <f t="shared" si="1"/>
        <v>0</v>
      </c>
      <c r="D53" s="244" t="s">
        <v>225</v>
      </c>
      <c r="E53" s="185" t="s">
        <v>2</v>
      </c>
      <c r="F53" s="68" t="s">
        <v>26</v>
      </c>
      <c r="G53" s="68"/>
      <c r="H53" s="185" t="s">
        <v>1409</v>
      </c>
      <c r="I53" s="68" t="s">
        <v>1738</v>
      </c>
      <c r="J53" s="244"/>
      <c r="K53" s="247" t="s">
        <v>1739</v>
      </c>
      <c r="L53" s="40"/>
      <c r="M53" s="40"/>
      <c r="N53" s="10"/>
      <c r="O53" s="10"/>
      <c r="P53" s="10"/>
      <c r="Q53" s="10"/>
      <c r="R53" s="10"/>
      <c r="S53" s="10"/>
      <c r="T53" s="10"/>
      <c r="U53" s="10"/>
      <c r="V53" s="10"/>
      <c r="W53" s="10"/>
      <c r="X53" s="10"/>
      <c r="Y53" s="10"/>
      <c r="Z53" s="10"/>
      <c r="AA53" s="10"/>
      <c r="AB53" s="10"/>
      <c r="AC53" s="10"/>
      <c r="AD53" s="10"/>
      <c r="AE53" s="10"/>
      <c r="AF53" s="10"/>
      <c r="AG53" s="10"/>
      <c r="AH53" s="10"/>
      <c r="AI53" s="10"/>
    </row>
    <row r="54">
      <c r="A54" s="68" t="s">
        <v>51</v>
      </c>
      <c r="B54" s="185"/>
      <c r="C54" s="32">
        <f t="shared" si="1"/>
        <v>0</v>
      </c>
      <c r="D54" s="244" t="s">
        <v>216</v>
      </c>
      <c r="E54" s="185" t="s">
        <v>2</v>
      </c>
      <c r="F54" s="68" t="s">
        <v>29</v>
      </c>
      <c r="G54" s="68"/>
      <c r="H54" s="185" t="s">
        <v>1410</v>
      </c>
      <c r="I54" s="68" t="s">
        <v>1666</v>
      </c>
      <c r="J54" s="244"/>
      <c r="K54" s="245" t="s">
        <v>1740</v>
      </c>
      <c r="L54" s="249" t="s">
        <v>1741</v>
      </c>
      <c r="M54" s="40"/>
      <c r="N54" s="250"/>
      <c r="O54" s="10"/>
      <c r="P54" s="10"/>
      <c r="Q54" s="10"/>
      <c r="R54" s="10"/>
      <c r="S54" s="10"/>
      <c r="T54" s="10"/>
      <c r="U54" s="10"/>
      <c r="V54" s="10"/>
      <c r="W54" s="10"/>
      <c r="X54" s="10"/>
      <c r="Y54" s="10"/>
      <c r="Z54" s="10"/>
      <c r="AA54" s="10"/>
      <c r="AB54" s="10"/>
      <c r="AC54" s="10"/>
      <c r="AD54" s="10"/>
      <c r="AE54" s="10"/>
      <c r="AF54" s="10"/>
      <c r="AG54" s="10"/>
      <c r="AH54" s="10"/>
      <c r="AI54" s="10"/>
    </row>
    <row r="55">
      <c r="A55" s="68" t="s">
        <v>79</v>
      </c>
      <c r="B55" s="185"/>
      <c r="C55" s="32">
        <f t="shared" si="1"/>
        <v>0</v>
      </c>
      <c r="D55" s="244" t="s">
        <v>231</v>
      </c>
      <c r="E55" s="185" t="s">
        <v>2</v>
      </c>
      <c r="F55" s="68" t="s">
        <v>29</v>
      </c>
      <c r="G55" s="68"/>
      <c r="H55" s="244"/>
      <c r="I55" s="68" t="s">
        <v>1742</v>
      </c>
      <c r="J55" s="244"/>
      <c r="K55" s="245" t="s">
        <v>1743</v>
      </c>
      <c r="L55" s="249" t="s">
        <v>1744</v>
      </c>
      <c r="M55" s="40" t="s">
        <v>1745</v>
      </c>
      <c r="N55" s="10"/>
      <c r="O55" s="10"/>
      <c r="P55" s="10"/>
      <c r="Q55" s="10"/>
      <c r="R55" s="10"/>
      <c r="S55" s="10"/>
      <c r="T55" s="10"/>
      <c r="U55" s="10"/>
      <c r="V55" s="10"/>
      <c r="W55" s="10"/>
      <c r="X55" s="10"/>
      <c r="Y55" s="10"/>
      <c r="Z55" s="10"/>
      <c r="AA55" s="10"/>
      <c r="AB55" s="10"/>
      <c r="AC55" s="10"/>
      <c r="AD55" s="10"/>
      <c r="AE55" s="10"/>
      <c r="AF55" s="10"/>
      <c r="AG55" s="10"/>
      <c r="AH55" s="10"/>
      <c r="AI55" s="10"/>
    </row>
    <row r="56">
      <c r="A56" s="68" t="s">
        <v>271</v>
      </c>
      <c r="B56" s="185"/>
      <c r="C56" s="32">
        <f t="shared" si="1"/>
        <v>0</v>
      </c>
      <c r="D56" s="244" t="s">
        <v>274</v>
      </c>
      <c r="E56" s="185" t="s">
        <v>2</v>
      </c>
      <c r="F56" s="68" t="s">
        <v>18</v>
      </c>
      <c r="G56" s="68"/>
      <c r="H56" s="185" t="s">
        <v>1411</v>
      </c>
      <c r="I56" s="68" t="s">
        <v>1746</v>
      </c>
      <c r="J56" s="244"/>
      <c r="K56" s="247" t="s">
        <v>1747</v>
      </c>
      <c r="L56" s="40"/>
      <c r="M56" s="40"/>
      <c r="N56" s="10"/>
      <c r="O56" s="10"/>
      <c r="P56" s="10"/>
      <c r="Q56" s="10"/>
      <c r="R56" s="10"/>
      <c r="S56" s="10"/>
      <c r="T56" s="10"/>
      <c r="U56" s="10"/>
      <c r="V56" s="10"/>
      <c r="W56" s="10"/>
      <c r="X56" s="10"/>
      <c r="Y56" s="10"/>
      <c r="Z56" s="10"/>
      <c r="AA56" s="10"/>
      <c r="AB56" s="10"/>
      <c r="AC56" s="10"/>
      <c r="AD56" s="10"/>
      <c r="AE56" s="10"/>
      <c r="AF56" s="10"/>
      <c r="AG56" s="10"/>
      <c r="AH56" s="10"/>
      <c r="AI56" s="10"/>
    </row>
    <row r="57">
      <c r="A57" s="234" t="s">
        <v>134</v>
      </c>
      <c r="B57" s="185"/>
      <c r="C57" s="32">
        <f t="shared" si="1"/>
        <v>0</v>
      </c>
      <c r="D57" s="235" t="s">
        <v>893</v>
      </c>
      <c r="E57" s="234" t="s">
        <v>6</v>
      </c>
      <c r="F57" s="68" t="s">
        <v>16</v>
      </c>
      <c r="G57" s="234"/>
      <c r="H57" s="234" t="s">
        <v>1548</v>
      </c>
      <c r="I57" s="252"/>
      <c r="J57" s="236"/>
      <c r="K57" s="238" t="s">
        <v>1748</v>
      </c>
      <c r="L57" s="236"/>
      <c r="M57" s="236"/>
      <c r="N57" s="236"/>
      <c r="O57" s="236"/>
      <c r="P57" s="236"/>
      <c r="Q57" s="236"/>
      <c r="R57" s="236"/>
      <c r="S57" s="236"/>
      <c r="T57" s="236"/>
      <c r="U57" s="236"/>
      <c r="V57" s="236"/>
      <c r="W57" s="236"/>
      <c r="X57" s="236"/>
      <c r="Y57" s="236"/>
      <c r="Z57" s="236"/>
      <c r="AA57" s="236"/>
      <c r="AB57" s="236"/>
      <c r="AC57" s="236"/>
      <c r="AD57" s="236"/>
      <c r="AE57" s="236"/>
      <c r="AF57" s="236"/>
      <c r="AG57" s="236"/>
      <c r="AH57" s="236"/>
      <c r="AI57" s="236"/>
    </row>
    <row r="58">
      <c r="A58" s="68" t="s">
        <v>85</v>
      </c>
      <c r="B58" s="185"/>
      <c r="C58" s="32">
        <f t="shared" si="1"/>
        <v>0</v>
      </c>
      <c r="D58" s="185" t="s">
        <v>238</v>
      </c>
      <c r="E58" s="185" t="s">
        <v>2</v>
      </c>
      <c r="F58" s="68" t="s">
        <v>26</v>
      </c>
      <c r="G58" s="253"/>
      <c r="H58" s="244"/>
      <c r="I58" s="253"/>
      <c r="J58" s="244"/>
      <c r="K58" s="247" t="s">
        <v>1749</v>
      </c>
      <c r="L58" s="40"/>
      <c r="M58" s="249" t="s">
        <v>1750</v>
      </c>
      <c r="N58" s="10"/>
      <c r="O58" s="10"/>
      <c r="P58" s="10"/>
      <c r="Q58" s="10"/>
      <c r="R58" s="10"/>
      <c r="S58" s="10"/>
      <c r="T58" s="10"/>
      <c r="U58" s="10"/>
      <c r="V58" s="10"/>
      <c r="W58" s="10"/>
      <c r="X58" s="10"/>
      <c r="Y58" s="10"/>
      <c r="Z58" s="10"/>
      <c r="AA58" s="10"/>
      <c r="AB58" s="10"/>
      <c r="AC58" s="10"/>
      <c r="AD58" s="10"/>
      <c r="AE58" s="10"/>
      <c r="AF58" s="10"/>
      <c r="AG58" s="10"/>
      <c r="AH58" s="10"/>
      <c r="AI58" s="10"/>
    </row>
    <row r="59">
      <c r="A59" s="239" t="s">
        <v>139</v>
      </c>
      <c r="B59" s="185"/>
      <c r="C59" s="32">
        <f t="shared" si="1"/>
        <v>0</v>
      </c>
      <c r="D59" s="240" t="s">
        <v>521</v>
      </c>
      <c r="E59" s="234" t="s">
        <v>3</v>
      </c>
      <c r="F59" s="235" t="s">
        <v>26</v>
      </c>
      <c r="G59" s="73"/>
      <c r="H59" s="73" t="s">
        <v>959</v>
      </c>
      <c r="I59" s="239"/>
      <c r="J59" s="239"/>
      <c r="K59" s="241" t="s">
        <v>1751</v>
      </c>
      <c r="L59" s="236"/>
      <c r="M59" s="242" t="s">
        <v>1752</v>
      </c>
      <c r="N59" s="236"/>
      <c r="O59" s="236"/>
      <c r="P59" s="236"/>
      <c r="Q59" s="236"/>
      <c r="R59" s="236"/>
      <c r="S59" s="236"/>
      <c r="T59" s="236"/>
      <c r="U59" s="236"/>
      <c r="V59" s="236"/>
      <c r="W59" s="236"/>
      <c r="X59" s="236"/>
      <c r="Y59" s="236"/>
      <c r="Z59" s="236"/>
      <c r="AA59" s="236"/>
      <c r="AB59" s="236"/>
      <c r="AC59" s="236"/>
      <c r="AD59" s="236"/>
      <c r="AE59" s="236"/>
      <c r="AF59" s="236"/>
      <c r="AG59" s="236"/>
      <c r="AH59" s="236"/>
      <c r="AI59" s="236"/>
    </row>
    <row r="60">
      <c r="A60" s="68" t="s">
        <v>79</v>
      </c>
      <c r="B60" s="185"/>
      <c r="C60" s="32">
        <f t="shared" si="1"/>
        <v>0</v>
      </c>
      <c r="D60" s="244" t="s">
        <v>232</v>
      </c>
      <c r="E60" s="185" t="s">
        <v>2</v>
      </c>
      <c r="F60" s="68" t="s">
        <v>29</v>
      </c>
      <c r="G60" s="68"/>
      <c r="H60" s="244"/>
      <c r="I60" s="68" t="s">
        <v>1732</v>
      </c>
      <c r="J60" s="244"/>
      <c r="K60" s="245" t="s">
        <v>1753</v>
      </c>
      <c r="L60" s="249" t="s">
        <v>1754</v>
      </c>
      <c r="M60" s="40"/>
      <c r="N60" s="250"/>
      <c r="O60" s="10"/>
      <c r="P60" s="10"/>
      <c r="Q60" s="10"/>
      <c r="R60" s="10"/>
      <c r="S60" s="10"/>
      <c r="T60" s="10"/>
      <c r="U60" s="10"/>
      <c r="V60" s="10"/>
      <c r="W60" s="10"/>
      <c r="X60" s="10"/>
      <c r="Y60" s="10"/>
      <c r="Z60" s="10"/>
      <c r="AA60" s="10"/>
      <c r="AB60" s="10"/>
      <c r="AC60" s="10"/>
      <c r="AD60" s="10"/>
      <c r="AE60" s="10"/>
      <c r="AF60" s="10"/>
      <c r="AG60" s="10"/>
      <c r="AH60" s="10"/>
      <c r="AI60" s="10"/>
    </row>
    <row r="61">
      <c r="A61" s="68" t="s">
        <v>271</v>
      </c>
      <c r="B61" s="185"/>
      <c r="C61" s="32">
        <f t="shared" si="1"/>
        <v>0</v>
      </c>
      <c r="D61" s="240" t="s">
        <v>526</v>
      </c>
      <c r="E61" s="234" t="s">
        <v>3</v>
      </c>
      <c r="F61" s="68" t="s">
        <v>18</v>
      </c>
      <c r="G61" s="235" t="s">
        <v>1755</v>
      </c>
      <c r="H61" s="73" t="s">
        <v>1493</v>
      </c>
      <c r="I61" s="239"/>
      <c r="J61" s="239"/>
      <c r="K61" s="241" t="s">
        <v>1756</v>
      </c>
      <c r="L61" s="236"/>
      <c r="M61" s="243">
        <v>44946.0</v>
      </c>
      <c r="N61" s="236"/>
      <c r="O61" s="236"/>
      <c r="P61" s="236"/>
      <c r="Q61" s="236"/>
      <c r="R61" s="236"/>
      <c r="S61" s="236"/>
      <c r="T61" s="236"/>
      <c r="U61" s="236"/>
      <c r="V61" s="236"/>
      <c r="W61" s="236"/>
      <c r="X61" s="236"/>
      <c r="Y61" s="236"/>
      <c r="Z61" s="236"/>
      <c r="AA61" s="236"/>
      <c r="AB61" s="236"/>
      <c r="AC61" s="236"/>
      <c r="AD61" s="236"/>
      <c r="AE61" s="236"/>
      <c r="AF61" s="236"/>
      <c r="AG61" s="236"/>
      <c r="AH61" s="236"/>
      <c r="AI61" s="236"/>
    </row>
    <row r="62">
      <c r="A62" s="68" t="s">
        <v>271</v>
      </c>
      <c r="B62" s="185"/>
      <c r="C62" s="32">
        <f t="shared" si="1"/>
        <v>0</v>
      </c>
      <c r="D62" s="240" t="s">
        <v>526</v>
      </c>
      <c r="E62" s="234" t="s">
        <v>3</v>
      </c>
      <c r="F62" s="68" t="s">
        <v>18</v>
      </c>
      <c r="G62" s="73" t="s">
        <v>1757</v>
      </c>
      <c r="H62" s="73" t="s">
        <v>971</v>
      </c>
      <c r="I62" s="239"/>
      <c r="J62" s="239"/>
      <c r="K62" s="241" t="s">
        <v>1758</v>
      </c>
      <c r="L62" s="236"/>
      <c r="M62" s="243">
        <v>45423.0</v>
      </c>
      <c r="N62" s="236"/>
      <c r="O62" s="236"/>
      <c r="P62" s="236"/>
      <c r="Q62" s="236"/>
      <c r="R62" s="236"/>
      <c r="S62" s="236"/>
      <c r="T62" s="236"/>
      <c r="U62" s="236"/>
      <c r="V62" s="236"/>
      <c r="W62" s="236"/>
      <c r="X62" s="236"/>
      <c r="Y62" s="236"/>
      <c r="Z62" s="236"/>
      <c r="AA62" s="236"/>
      <c r="AB62" s="236"/>
      <c r="AC62" s="236"/>
      <c r="AD62" s="236"/>
      <c r="AE62" s="236"/>
      <c r="AF62" s="236"/>
      <c r="AG62" s="236"/>
      <c r="AH62" s="236"/>
      <c r="AI62" s="236"/>
    </row>
    <row r="63">
      <c r="A63" s="68" t="s">
        <v>48</v>
      </c>
      <c r="B63" s="185"/>
      <c r="C63" s="32">
        <f t="shared" si="1"/>
        <v>0</v>
      </c>
      <c r="D63" s="244" t="s">
        <v>211</v>
      </c>
      <c r="E63" s="185" t="s">
        <v>2</v>
      </c>
      <c r="F63" s="68" t="s">
        <v>18</v>
      </c>
      <c r="G63" s="68"/>
      <c r="H63" s="244"/>
      <c r="I63" s="68" t="s">
        <v>1759</v>
      </c>
      <c r="J63" s="244"/>
      <c r="K63" s="245" t="s">
        <v>1760</v>
      </c>
      <c r="L63" s="249" t="s">
        <v>1761</v>
      </c>
      <c r="M63" s="10"/>
      <c r="N63" s="10"/>
      <c r="O63" s="10"/>
      <c r="P63" s="10"/>
      <c r="Q63" s="10"/>
      <c r="R63" s="10"/>
      <c r="S63" s="10"/>
      <c r="T63" s="10"/>
      <c r="U63" s="10"/>
      <c r="V63" s="10"/>
      <c r="W63" s="10"/>
      <c r="X63" s="10"/>
      <c r="Y63" s="10"/>
      <c r="Z63" s="10"/>
      <c r="AA63" s="10"/>
      <c r="AB63" s="10"/>
      <c r="AC63" s="10"/>
      <c r="AD63" s="10"/>
      <c r="AE63" s="10"/>
      <c r="AF63" s="10"/>
      <c r="AG63" s="10"/>
      <c r="AH63" s="10"/>
      <c r="AI63" s="10"/>
    </row>
    <row r="64">
      <c r="A64" s="68" t="s">
        <v>57</v>
      </c>
      <c r="B64" s="185"/>
      <c r="C64" s="32">
        <f t="shared" si="1"/>
        <v>0</v>
      </c>
      <c r="D64" s="244" t="s">
        <v>217</v>
      </c>
      <c r="E64" s="185" t="s">
        <v>2</v>
      </c>
      <c r="F64" s="68" t="s">
        <v>29</v>
      </c>
      <c r="G64" s="68"/>
      <c r="H64" s="185" t="s">
        <v>1412</v>
      </c>
      <c r="I64" s="68" t="s">
        <v>1660</v>
      </c>
      <c r="J64" s="244"/>
      <c r="K64" s="245" t="s">
        <v>1762</v>
      </c>
      <c r="L64" s="249" t="s">
        <v>1763</v>
      </c>
      <c r="M64" s="40"/>
      <c r="N64" s="10"/>
      <c r="O64" s="10"/>
      <c r="P64" s="10"/>
      <c r="Q64" s="10"/>
      <c r="R64" s="10"/>
      <c r="S64" s="10"/>
      <c r="T64" s="10"/>
      <c r="U64" s="10"/>
      <c r="V64" s="10"/>
      <c r="W64" s="10"/>
      <c r="X64" s="10"/>
      <c r="Y64" s="10"/>
      <c r="Z64" s="10"/>
      <c r="AA64" s="10"/>
      <c r="AB64" s="10"/>
      <c r="AC64" s="10"/>
      <c r="AD64" s="10"/>
      <c r="AE64" s="10"/>
      <c r="AF64" s="10"/>
      <c r="AG64" s="10"/>
      <c r="AH64" s="10"/>
      <c r="AI64" s="10"/>
    </row>
    <row r="65">
      <c r="A65" s="68" t="s">
        <v>1764</v>
      </c>
      <c r="B65" s="185"/>
      <c r="C65" s="32">
        <f t="shared" si="1"/>
        <v>0</v>
      </c>
      <c r="D65" s="185" t="s">
        <v>199</v>
      </c>
      <c r="E65" s="185" t="s">
        <v>2</v>
      </c>
      <c r="F65" s="68" t="s">
        <v>20</v>
      </c>
      <c r="G65" s="68"/>
      <c r="H65" s="185" t="s">
        <v>1413</v>
      </c>
      <c r="I65" s="68" t="s">
        <v>1765</v>
      </c>
      <c r="J65" s="244"/>
      <c r="K65" s="247" t="s">
        <v>1766</v>
      </c>
      <c r="L65" s="40"/>
      <c r="M65" s="10"/>
      <c r="N65" s="10"/>
      <c r="O65" s="10"/>
      <c r="P65" s="10"/>
      <c r="Q65" s="10"/>
      <c r="R65" s="10"/>
      <c r="S65" s="10"/>
      <c r="T65" s="10"/>
      <c r="U65" s="10"/>
      <c r="V65" s="10"/>
      <c r="W65" s="10"/>
      <c r="X65" s="10"/>
      <c r="Y65" s="10"/>
      <c r="Z65" s="10"/>
      <c r="AA65" s="10"/>
      <c r="AB65" s="10"/>
      <c r="AC65" s="10"/>
      <c r="AD65" s="10"/>
      <c r="AE65" s="10"/>
      <c r="AF65" s="10"/>
      <c r="AG65" s="10"/>
      <c r="AH65" s="10"/>
      <c r="AI65" s="10"/>
    </row>
    <row r="66">
      <c r="A66" s="239" t="s">
        <v>54</v>
      </c>
      <c r="B66" s="185"/>
      <c r="C66" s="32">
        <f t="shared" si="1"/>
        <v>0</v>
      </c>
      <c r="D66" s="240" t="s">
        <v>483</v>
      </c>
      <c r="E66" s="234" t="s">
        <v>3</v>
      </c>
      <c r="F66" s="235" t="s">
        <v>26</v>
      </c>
      <c r="G66" s="73"/>
      <c r="H66" s="73" t="s">
        <v>1494</v>
      </c>
      <c r="I66" s="239"/>
      <c r="J66" s="239"/>
      <c r="K66" s="241" t="s">
        <v>1767</v>
      </c>
      <c r="L66" s="236"/>
      <c r="M66" s="242" t="s">
        <v>1768</v>
      </c>
      <c r="N66" s="236"/>
      <c r="O66" s="236"/>
      <c r="P66" s="236"/>
      <c r="Q66" s="236"/>
      <c r="R66" s="236"/>
      <c r="S66" s="236"/>
      <c r="T66" s="236"/>
      <c r="U66" s="236"/>
      <c r="V66" s="236"/>
      <c r="W66" s="236"/>
      <c r="X66" s="236"/>
      <c r="Y66" s="236"/>
      <c r="Z66" s="236"/>
      <c r="AA66" s="236"/>
      <c r="AB66" s="236"/>
      <c r="AC66" s="236"/>
      <c r="AD66" s="236"/>
      <c r="AE66" s="236"/>
      <c r="AF66" s="236"/>
      <c r="AG66" s="236"/>
      <c r="AH66" s="236"/>
      <c r="AI66" s="236"/>
    </row>
    <row r="67">
      <c r="A67" s="68" t="s">
        <v>123</v>
      </c>
      <c r="B67" s="185"/>
      <c r="C67" s="32">
        <f t="shared" si="1"/>
        <v>0</v>
      </c>
      <c r="D67" s="244" t="s">
        <v>252</v>
      </c>
      <c r="E67" s="185" t="s">
        <v>2</v>
      </c>
      <c r="F67" s="68" t="s">
        <v>29</v>
      </c>
      <c r="G67" s="68"/>
      <c r="H67" s="185" t="s">
        <v>1414</v>
      </c>
      <c r="I67" s="68" t="s">
        <v>1769</v>
      </c>
      <c r="J67" s="244"/>
      <c r="K67" s="245" t="s">
        <v>1770</v>
      </c>
      <c r="L67" s="244" t="s">
        <v>1771</v>
      </c>
      <c r="M67" s="40"/>
      <c r="N67" s="10"/>
      <c r="O67" s="10"/>
      <c r="P67" s="10"/>
      <c r="Q67" s="10"/>
      <c r="R67" s="10"/>
      <c r="S67" s="10"/>
      <c r="T67" s="10"/>
      <c r="U67" s="10"/>
      <c r="V67" s="10"/>
      <c r="W67" s="10"/>
      <c r="X67" s="10"/>
      <c r="Y67" s="10"/>
      <c r="Z67" s="10"/>
      <c r="AA67" s="10"/>
      <c r="AB67" s="10"/>
      <c r="AC67" s="10"/>
      <c r="AD67" s="10"/>
      <c r="AE67" s="10"/>
      <c r="AF67" s="10"/>
      <c r="AG67" s="10"/>
      <c r="AH67" s="10"/>
      <c r="AI67" s="10"/>
    </row>
    <row r="68">
      <c r="A68" s="68" t="s">
        <v>123</v>
      </c>
      <c r="B68" s="185"/>
      <c r="C68" s="32">
        <f t="shared" si="1"/>
        <v>0</v>
      </c>
      <c r="D68" s="244" t="s">
        <v>253</v>
      </c>
      <c r="E68" s="185" t="s">
        <v>2</v>
      </c>
      <c r="F68" s="68" t="s">
        <v>29</v>
      </c>
      <c r="G68" s="68"/>
      <c r="H68" s="185" t="s">
        <v>1415</v>
      </c>
      <c r="I68" s="68" t="s">
        <v>1772</v>
      </c>
      <c r="J68" s="244"/>
      <c r="K68" s="247" t="s">
        <v>1773</v>
      </c>
      <c r="L68" s="40"/>
      <c r="M68" s="40"/>
      <c r="N68" s="10"/>
      <c r="O68" s="10"/>
      <c r="P68" s="10"/>
      <c r="Q68" s="10"/>
      <c r="R68" s="10"/>
      <c r="S68" s="10"/>
      <c r="T68" s="10"/>
      <c r="U68" s="10"/>
      <c r="V68" s="10"/>
      <c r="W68" s="10"/>
      <c r="X68" s="10"/>
      <c r="Y68" s="10"/>
      <c r="Z68" s="10"/>
      <c r="AA68" s="10"/>
      <c r="AB68" s="10"/>
      <c r="AC68" s="10"/>
      <c r="AD68" s="10"/>
      <c r="AE68" s="10"/>
      <c r="AF68" s="10"/>
      <c r="AG68" s="10"/>
      <c r="AH68" s="10"/>
      <c r="AI68" s="10"/>
    </row>
    <row r="69">
      <c r="A69" s="68" t="s">
        <v>271</v>
      </c>
      <c r="B69" s="185"/>
      <c r="C69" s="32">
        <f t="shared" si="1"/>
        <v>0</v>
      </c>
      <c r="D69" s="240" t="s">
        <v>527</v>
      </c>
      <c r="E69" s="234" t="s">
        <v>3</v>
      </c>
      <c r="F69" s="68" t="s">
        <v>18</v>
      </c>
      <c r="G69" s="73" t="s">
        <v>1757</v>
      </c>
      <c r="H69" s="73" t="s">
        <v>971</v>
      </c>
      <c r="I69" s="239"/>
      <c r="J69" s="239"/>
      <c r="K69" s="241" t="s">
        <v>1774</v>
      </c>
      <c r="L69" s="236"/>
      <c r="M69" s="243">
        <v>45038.0</v>
      </c>
      <c r="N69" s="236"/>
      <c r="O69" s="236"/>
      <c r="P69" s="236"/>
      <c r="Q69" s="236"/>
      <c r="R69" s="236"/>
      <c r="S69" s="236"/>
      <c r="T69" s="236"/>
      <c r="U69" s="236"/>
      <c r="V69" s="236"/>
      <c r="W69" s="236"/>
      <c r="X69" s="236"/>
      <c r="Y69" s="236"/>
      <c r="Z69" s="236"/>
      <c r="AA69" s="236"/>
      <c r="AB69" s="236"/>
      <c r="AC69" s="236"/>
      <c r="AD69" s="236"/>
      <c r="AE69" s="236"/>
      <c r="AF69" s="236"/>
      <c r="AG69" s="236"/>
      <c r="AH69" s="236"/>
      <c r="AI69" s="236"/>
    </row>
    <row r="70">
      <c r="A70" s="73" t="s">
        <v>42</v>
      </c>
      <c r="B70" s="185"/>
      <c r="C70" s="32">
        <f t="shared" si="1"/>
        <v>0</v>
      </c>
      <c r="D70" s="240" t="s">
        <v>477</v>
      </c>
      <c r="E70" s="234" t="s">
        <v>3</v>
      </c>
      <c r="F70" s="68" t="s">
        <v>18</v>
      </c>
      <c r="G70" s="73"/>
      <c r="H70" s="73" t="s">
        <v>1495</v>
      </c>
      <c r="I70" s="239"/>
      <c r="J70" s="239"/>
      <c r="K70" s="241" t="s">
        <v>1775</v>
      </c>
      <c r="L70" s="236"/>
      <c r="M70" s="242" t="s">
        <v>1776</v>
      </c>
      <c r="N70" s="236"/>
      <c r="O70" s="236"/>
      <c r="P70" s="236"/>
      <c r="Q70" s="236"/>
      <c r="R70" s="236"/>
      <c r="S70" s="236"/>
      <c r="T70" s="236"/>
      <c r="U70" s="236"/>
      <c r="V70" s="236"/>
      <c r="W70" s="236"/>
      <c r="X70" s="236"/>
      <c r="Y70" s="236"/>
      <c r="Z70" s="236"/>
      <c r="AA70" s="236"/>
      <c r="AB70" s="236"/>
      <c r="AC70" s="236"/>
      <c r="AD70" s="236"/>
      <c r="AE70" s="236"/>
      <c r="AF70" s="236"/>
      <c r="AG70" s="236"/>
      <c r="AH70" s="236"/>
      <c r="AI70" s="236"/>
    </row>
    <row r="71">
      <c r="A71" s="235" t="s">
        <v>70</v>
      </c>
      <c r="B71" s="185"/>
      <c r="C71" s="32">
        <f t="shared" si="1"/>
        <v>0</v>
      </c>
      <c r="D71" s="239" t="s">
        <v>885</v>
      </c>
      <c r="E71" s="234" t="s">
        <v>6</v>
      </c>
      <c r="F71" s="68" t="s">
        <v>16</v>
      </c>
      <c r="G71" s="239"/>
      <c r="H71" s="235" t="s">
        <v>1417</v>
      </c>
      <c r="I71" s="246">
        <v>45292.0</v>
      </c>
      <c r="J71" s="236"/>
      <c r="K71" s="238" t="s">
        <v>1777</v>
      </c>
      <c r="L71" s="239" t="s">
        <v>1778</v>
      </c>
      <c r="M71" s="239" t="s">
        <v>1779</v>
      </c>
      <c r="N71" s="236"/>
      <c r="O71" s="236"/>
      <c r="P71" s="236"/>
      <c r="Q71" s="236"/>
      <c r="R71" s="236"/>
      <c r="S71" s="236"/>
      <c r="T71" s="236"/>
      <c r="U71" s="236"/>
      <c r="V71" s="236"/>
      <c r="W71" s="236"/>
      <c r="X71" s="236"/>
      <c r="Y71" s="236"/>
      <c r="Z71" s="236"/>
      <c r="AA71" s="236"/>
      <c r="AB71" s="236"/>
      <c r="AC71" s="236"/>
      <c r="AD71" s="236"/>
      <c r="AE71" s="236"/>
      <c r="AF71" s="236"/>
      <c r="AG71" s="236"/>
      <c r="AH71" s="236"/>
      <c r="AI71" s="236"/>
    </row>
    <row r="72">
      <c r="A72" s="73" t="s">
        <v>56</v>
      </c>
      <c r="B72" s="185"/>
      <c r="C72" s="32">
        <f t="shared" si="1"/>
        <v>0</v>
      </c>
      <c r="D72" s="240" t="s">
        <v>486</v>
      </c>
      <c r="E72" s="234" t="s">
        <v>3</v>
      </c>
      <c r="F72" s="235" t="s">
        <v>26</v>
      </c>
      <c r="G72" s="239"/>
      <c r="H72" s="73"/>
      <c r="I72" s="239"/>
      <c r="J72" s="239"/>
      <c r="K72" s="241" t="s">
        <v>1780</v>
      </c>
      <c r="L72" s="236"/>
      <c r="M72" s="242" t="s">
        <v>1781</v>
      </c>
      <c r="N72" s="236"/>
      <c r="O72" s="236"/>
      <c r="P72" s="236"/>
      <c r="Q72" s="236"/>
      <c r="R72" s="236"/>
      <c r="S72" s="236"/>
      <c r="T72" s="236"/>
      <c r="U72" s="236"/>
      <c r="V72" s="236"/>
      <c r="W72" s="236"/>
      <c r="X72" s="236"/>
      <c r="Y72" s="236"/>
      <c r="Z72" s="236"/>
      <c r="AA72" s="236"/>
      <c r="AB72" s="236"/>
      <c r="AC72" s="236"/>
      <c r="AD72" s="236"/>
      <c r="AE72" s="236"/>
      <c r="AF72" s="236"/>
      <c r="AG72" s="236"/>
      <c r="AH72" s="236"/>
      <c r="AI72" s="236"/>
    </row>
    <row r="73">
      <c r="A73" s="68" t="s">
        <v>74</v>
      </c>
      <c r="B73" s="185"/>
      <c r="C73" s="32">
        <f t="shared" si="1"/>
        <v>0</v>
      </c>
      <c r="D73" s="185" t="s">
        <v>226</v>
      </c>
      <c r="E73" s="185" t="s">
        <v>2</v>
      </c>
      <c r="F73" s="68" t="s">
        <v>26</v>
      </c>
      <c r="G73" s="68"/>
      <c r="H73" s="185" t="s">
        <v>1416</v>
      </c>
      <c r="I73" s="68" t="s">
        <v>1782</v>
      </c>
      <c r="J73" s="244"/>
      <c r="K73" s="247" t="s">
        <v>1783</v>
      </c>
      <c r="L73" s="40"/>
      <c r="M73" s="40"/>
      <c r="N73" s="10"/>
      <c r="O73" s="10"/>
      <c r="P73" s="10"/>
      <c r="Q73" s="10"/>
      <c r="R73" s="10"/>
      <c r="S73" s="10"/>
      <c r="T73" s="10"/>
      <c r="U73" s="10"/>
      <c r="V73" s="10"/>
      <c r="W73" s="10"/>
      <c r="X73" s="10"/>
      <c r="Y73" s="10"/>
      <c r="Z73" s="10"/>
      <c r="AA73" s="10"/>
      <c r="AB73" s="10"/>
      <c r="AC73" s="10"/>
      <c r="AD73" s="10"/>
      <c r="AE73" s="10"/>
      <c r="AF73" s="10"/>
      <c r="AG73" s="10"/>
      <c r="AH73" s="10"/>
      <c r="AI73" s="10"/>
    </row>
    <row r="74">
      <c r="A74" s="235" t="s">
        <v>68</v>
      </c>
      <c r="B74" s="185"/>
      <c r="C74" s="32">
        <f t="shared" si="1"/>
        <v>0</v>
      </c>
      <c r="D74" s="240" t="s">
        <v>494</v>
      </c>
      <c r="E74" s="234" t="s">
        <v>3</v>
      </c>
      <c r="F74" s="235" t="s">
        <v>16</v>
      </c>
      <c r="G74" s="239"/>
      <c r="H74" s="73"/>
      <c r="I74" s="239"/>
      <c r="J74" s="239"/>
      <c r="K74" s="241" t="s">
        <v>1784</v>
      </c>
      <c r="L74" s="236"/>
      <c r="M74" s="242" t="s">
        <v>1785</v>
      </c>
      <c r="N74" s="236"/>
      <c r="O74" s="236"/>
      <c r="P74" s="236"/>
      <c r="Q74" s="236"/>
      <c r="R74" s="236"/>
      <c r="S74" s="236"/>
      <c r="T74" s="236"/>
      <c r="U74" s="236"/>
      <c r="V74" s="236"/>
      <c r="W74" s="236"/>
      <c r="X74" s="236"/>
      <c r="Y74" s="236"/>
      <c r="Z74" s="236"/>
      <c r="AA74" s="236"/>
      <c r="AB74" s="236"/>
      <c r="AC74" s="236"/>
      <c r="AD74" s="236"/>
      <c r="AE74" s="236"/>
      <c r="AF74" s="236"/>
      <c r="AG74" s="236"/>
      <c r="AH74" s="236"/>
      <c r="AI74" s="236"/>
    </row>
    <row r="75">
      <c r="A75" s="68" t="s">
        <v>70</v>
      </c>
      <c r="B75" s="185"/>
      <c r="C75" s="32">
        <f t="shared" si="1"/>
        <v>0</v>
      </c>
      <c r="D75" s="40" t="s">
        <v>224</v>
      </c>
      <c r="E75" s="185" t="s">
        <v>2</v>
      </c>
      <c r="F75" s="68" t="s">
        <v>16</v>
      </c>
      <c r="G75" s="68"/>
      <c r="H75" s="185" t="s">
        <v>1417</v>
      </c>
      <c r="I75" s="68" t="s">
        <v>1786</v>
      </c>
      <c r="J75" s="40"/>
      <c r="K75" s="247" t="s">
        <v>1787</v>
      </c>
      <c r="L75" s="40"/>
      <c r="M75" s="40"/>
      <c r="N75" s="10"/>
      <c r="O75" s="10"/>
      <c r="P75" s="10"/>
      <c r="Q75" s="10"/>
      <c r="R75" s="10"/>
      <c r="S75" s="10"/>
      <c r="T75" s="10"/>
      <c r="U75" s="10"/>
      <c r="V75" s="10"/>
      <c r="W75" s="10"/>
      <c r="X75" s="10"/>
      <c r="Y75" s="10"/>
      <c r="Z75" s="10"/>
      <c r="AA75" s="10"/>
      <c r="AB75" s="10"/>
      <c r="AC75" s="10"/>
      <c r="AD75" s="10"/>
      <c r="AE75" s="10"/>
      <c r="AF75" s="10"/>
      <c r="AG75" s="10"/>
      <c r="AH75" s="10"/>
      <c r="AI75" s="10"/>
    </row>
    <row r="76">
      <c r="A76" s="73" t="s">
        <v>136</v>
      </c>
      <c r="B76" s="185"/>
      <c r="C76" s="32">
        <f t="shared" si="1"/>
        <v>0</v>
      </c>
      <c r="D76" s="239" t="s">
        <v>895</v>
      </c>
      <c r="E76" s="234" t="s">
        <v>6</v>
      </c>
      <c r="F76" s="235" t="s">
        <v>29</v>
      </c>
      <c r="G76" s="73"/>
      <c r="H76" s="235" t="s">
        <v>1635</v>
      </c>
      <c r="I76" s="246">
        <v>45078.0</v>
      </c>
      <c r="J76" s="236"/>
      <c r="K76" s="254" t="s">
        <v>1788</v>
      </c>
      <c r="L76" s="73" t="s">
        <v>1789</v>
      </c>
      <c r="M76" s="239" t="s">
        <v>1790</v>
      </c>
      <c r="N76" s="236"/>
      <c r="O76" s="236"/>
      <c r="P76" s="236"/>
      <c r="Q76" s="236"/>
      <c r="R76" s="236"/>
      <c r="S76" s="236"/>
      <c r="T76" s="236"/>
      <c r="U76" s="236"/>
      <c r="V76" s="236"/>
      <c r="W76" s="236"/>
      <c r="X76" s="236"/>
      <c r="Y76" s="236"/>
      <c r="Z76" s="236"/>
      <c r="AA76" s="236"/>
      <c r="AB76" s="236"/>
      <c r="AC76" s="236"/>
      <c r="AD76" s="236"/>
      <c r="AE76" s="236"/>
      <c r="AF76" s="236"/>
      <c r="AG76" s="236"/>
      <c r="AH76" s="236"/>
      <c r="AI76" s="236"/>
    </row>
    <row r="77">
      <c r="A77" s="68" t="s">
        <v>271</v>
      </c>
      <c r="B77" s="185"/>
      <c r="C77" s="32">
        <f t="shared" si="1"/>
        <v>0</v>
      </c>
      <c r="D77" s="240" t="s">
        <v>540</v>
      </c>
      <c r="E77" s="234" t="s">
        <v>3</v>
      </c>
      <c r="F77" s="68" t="s">
        <v>18</v>
      </c>
      <c r="G77" s="235" t="s">
        <v>1791</v>
      </c>
      <c r="H77" s="73"/>
      <c r="I77" s="239"/>
      <c r="J77" s="239"/>
      <c r="K77" s="241" t="s">
        <v>1792</v>
      </c>
      <c r="L77" s="236"/>
      <c r="M77" s="243">
        <v>45373.0</v>
      </c>
      <c r="N77" s="236"/>
      <c r="O77" s="236"/>
      <c r="P77" s="236"/>
      <c r="Q77" s="236"/>
      <c r="R77" s="236"/>
      <c r="S77" s="236"/>
      <c r="T77" s="236"/>
      <c r="U77" s="236"/>
      <c r="V77" s="236"/>
      <c r="W77" s="236"/>
      <c r="X77" s="236"/>
      <c r="Y77" s="236"/>
      <c r="Z77" s="236"/>
      <c r="AA77" s="236"/>
      <c r="AB77" s="236"/>
      <c r="AC77" s="236"/>
      <c r="AD77" s="236"/>
      <c r="AE77" s="236"/>
      <c r="AF77" s="236"/>
      <c r="AG77" s="236"/>
      <c r="AH77" s="236"/>
      <c r="AI77" s="236"/>
    </row>
    <row r="78">
      <c r="A78" s="73" t="s">
        <v>71</v>
      </c>
      <c r="B78" s="185"/>
      <c r="C78" s="32">
        <f t="shared" si="1"/>
        <v>0</v>
      </c>
      <c r="D78" s="240" t="s">
        <v>495</v>
      </c>
      <c r="E78" s="234" t="s">
        <v>3</v>
      </c>
      <c r="F78" s="235" t="s">
        <v>26</v>
      </c>
      <c r="G78" s="73" t="s">
        <v>1793</v>
      </c>
      <c r="H78" s="73" t="s">
        <v>1496</v>
      </c>
      <c r="I78" s="239"/>
      <c r="J78" s="239"/>
      <c r="K78" s="241" t="s">
        <v>1794</v>
      </c>
      <c r="L78" s="236"/>
      <c r="M78" s="243">
        <v>45071.0</v>
      </c>
      <c r="N78" s="236"/>
      <c r="O78" s="236"/>
      <c r="P78" s="236"/>
      <c r="Q78" s="236"/>
      <c r="R78" s="236"/>
      <c r="S78" s="236"/>
      <c r="T78" s="236"/>
      <c r="U78" s="236"/>
      <c r="V78" s="236"/>
      <c r="W78" s="236"/>
      <c r="X78" s="236"/>
      <c r="Y78" s="236"/>
      <c r="Z78" s="236"/>
      <c r="AA78" s="236"/>
      <c r="AB78" s="236"/>
      <c r="AC78" s="236"/>
      <c r="AD78" s="236"/>
      <c r="AE78" s="236"/>
      <c r="AF78" s="236"/>
      <c r="AG78" s="236"/>
      <c r="AH78" s="236"/>
      <c r="AI78" s="236"/>
    </row>
    <row r="79">
      <c r="A79" s="68" t="s">
        <v>1795</v>
      </c>
      <c r="B79" s="185"/>
      <c r="C79" s="32">
        <f t="shared" si="1"/>
        <v>0</v>
      </c>
      <c r="D79" s="185" t="s">
        <v>269</v>
      </c>
      <c r="E79" s="185" t="s">
        <v>2</v>
      </c>
      <c r="F79" s="68" t="s">
        <v>26</v>
      </c>
      <c r="G79" s="68"/>
      <c r="H79" s="185" t="s">
        <v>72</v>
      </c>
      <c r="I79" s="68" t="s">
        <v>1732</v>
      </c>
      <c r="J79" s="244"/>
      <c r="K79" s="247" t="s">
        <v>1796</v>
      </c>
      <c r="L79" s="40"/>
      <c r="M79" s="10"/>
      <c r="N79" s="10"/>
      <c r="O79" s="10"/>
      <c r="P79" s="10"/>
      <c r="Q79" s="10"/>
      <c r="R79" s="10"/>
      <c r="S79" s="10"/>
      <c r="T79" s="10"/>
      <c r="U79" s="10"/>
      <c r="V79" s="10"/>
      <c r="W79" s="10"/>
      <c r="X79" s="10"/>
      <c r="Y79" s="10"/>
      <c r="Z79" s="10"/>
      <c r="AA79" s="10"/>
      <c r="AB79" s="10"/>
      <c r="AC79" s="10"/>
      <c r="AD79" s="10"/>
      <c r="AE79" s="10"/>
      <c r="AF79" s="10"/>
      <c r="AG79" s="10"/>
      <c r="AH79" s="10"/>
      <c r="AI79" s="10"/>
    </row>
    <row r="80">
      <c r="A80" s="68" t="s">
        <v>1797</v>
      </c>
      <c r="B80" s="185"/>
      <c r="C80" s="32">
        <f t="shared" si="1"/>
        <v>0</v>
      </c>
      <c r="D80" s="244" t="s">
        <v>249</v>
      </c>
      <c r="E80" s="185" t="s">
        <v>2</v>
      </c>
      <c r="F80" s="68" t="s">
        <v>16</v>
      </c>
      <c r="G80" s="68"/>
      <c r="H80" s="185" t="s">
        <v>1418</v>
      </c>
      <c r="I80" s="68" t="s">
        <v>1798</v>
      </c>
      <c r="J80" s="244"/>
      <c r="K80" s="245" t="s">
        <v>1799</v>
      </c>
      <c r="L80" s="249" t="s">
        <v>1800</v>
      </c>
      <c r="M80" s="40"/>
      <c r="N80" s="10"/>
      <c r="O80" s="10"/>
      <c r="P80" s="10"/>
      <c r="Q80" s="10"/>
      <c r="R80" s="10"/>
      <c r="S80" s="10"/>
      <c r="T80" s="10"/>
      <c r="U80" s="10"/>
      <c r="V80" s="10"/>
      <c r="W80" s="10"/>
      <c r="X80" s="10"/>
      <c r="Y80" s="10"/>
      <c r="Z80" s="10"/>
      <c r="AA80" s="10"/>
      <c r="AB80" s="10"/>
      <c r="AC80" s="10"/>
      <c r="AD80" s="10"/>
      <c r="AE80" s="10"/>
      <c r="AF80" s="10"/>
      <c r="AG80" s="10"/>
      <c r="AH80" s="10"/>
      <c r="AI80" s="10"/>
    </row>
    <row r="81">
      <c r="A81" s="68" t="s">
        <v>42</v>
      </c>
      <c r="B81" s="185"/>
      <c r="C81" s="32">
        <f t="shared" si="1"/>
        <v>0</v>
      </c>
      <c r="D81" s="244" t="s">
        <v>206</v>
      </c>
      <c r="E81" s="185" t="s">
        <v>2</v>
      </c>
      <c r="F81" s="68" t="s">
        <v>18</v>
      </c>
      <c r="G81" s="68"/>
      <c r="H81" s="185" t="s">
        <v>1419</v>
      </c>
      <c r="I81" s="68" t="s">
        <v>1801</v>
      </c>
      <c r="J81" s="244"/>
      <c r="K81" s="247" t="s">
        <v>1802</v>
      </c>
      <c r="L81" s="40"/>
      <c r="M81" s="10"/>
      <c r="N81" s="10"/>
      <c r="O81" s="10"/>
      <c r="P81" s="10"/>
      <c r="Q81" s="10"/>
      <c r="R81" s="10"/>
      <c r="S81" s="10"/>
      <c r="T81" s="10"/>
      <c r="U81" s="10"/>
      <c r="V81" s="10"/>
      <c r="W81" s="10"/>
      <c r="X81" s="10"/>
      <c r="Y81" s="10"/>
      <c r="Z81" s="10"/>
      <c r="AA81" s="10"/>
      <c r="AB81" s="10"/>
      <c r="AC81" s="10"/>
      <c r="AD81" s="10"/>
      <c r="AE81" s="10"/>
      <c r="AF81" s="10"/>
      <c r="AG81" s="10"/>
      <c r="AH81" s="10"/>
      <c r="AI81" s="10"/>
    </row>
    <row r="82">
      <c r="A82" s="68" t="s">
        <v>136</v>
      </c>
      <c r="B82" s="185"/>
      <c r="C82" s="32">
        <f t="shared" si="1"/>
        <v>0</v>
      </c>
      <c r="D82" s="244" t="s">
        <v>267</v>
      </c>
      <c r="E82" s="185" t="s">
        <v>2</v>
      </c>
      <c r="F82" s="68" t="s">
        <v>29</v>
      </c>
      <c r="G82" s="68"/>
      <c r="H82" s="185" t="s">
        <v>1420</v>
      </c>
      <c r="I82" s="68" t="s">
        <v>1734</v>
      </c>
      <c r="J82" s="244"/>
      <c r="K82" s="247" t="s">
        <v>1803</v>
      </c>
      <c r="L82" s="40"/>
      <c r="M82" s="40"/>
      <c r="N82" s="10"/>
      <c r="O82" s="10"/>
      <c r="P82" s="10"/>
      <c r="Q82" s="10"/>
      <c r="R82" s="10"/>
      <c r="S82" s="10"/>
      <c r="T82" s="10"/>
      <c r="U82" s="10"/>
      <c r="V82" s="10"/>
      <c r="W82" s="10"/>
      <c r="X82" s="10"/>
      <c r="Y82" s="10"/>
      <c r="Z82" s="10"/>
      <c r="AA82" s="10"/>
      <c r="AB82" s="10"/>
      <c r="AC82" s="10"/>
      <c r="AD82" s="10"/>
      <c r="AE82" s="10"/>
      <c r="AF82" s="10"/>
      <c r="AG82" s="10"/>
      <c r="AH82" s="10"/>
      <c r="AI82" s="10"/>
    </row>
    <row r="83">
      <c r="A83" s="68" t="s">
        <v>79</v>
      </c>
      <c r="B83" s="185"/>
      <c r="C83" s="32">
        <f t="shared" si="1"/>
        <v>0</v>
      </c>
      <c r="D83" s="244" t="s">
        <v>233</v>
      </c>
      <c r="E83" s="185" t="s">
        <v>2</v>
      </c>
      <c r="F83" s="68" t="s">
        <v>29</v>
      </c>
      <c r="G83" s="68"/>
      <c r="H83" s="244"/>
      <c r="I83" s="68" t="s">
        <v>1804</v>
      </c>
      <c r="J83" s="244"/>
      <c r="K83" s="245" t="s">
        <v>1805</v>
      </c>
      <c r="L83" s="249" t="s">
        <v>1806</v>
      </c>
      <c r="M83" s="40"/>
      <c r="N83" s="10"/>
      <c r="O83" s="10"/>
      <c r="P83" s="10"/>
      <c r="Q83" s="10"/>
      <c r="R83" s="10"/>
      <c r="S83" s="10"/>
      <c r="T83" s="10"/>
      <c r="U83" s="10"/>
      <c r="V83" s="10"/>
      <c r="W83" s="10"/>
      <c r="X83" s="10"/>
      <c r="Y83" s="10"/>
      <c r="Z83" s="10"/>
      <c r="AA83" s="10"/>
      <c r="AB83" s="10"/>
      <c r="AC83" s="10"/>
      <c r="AD83" s="10"/>
      <c r="AE83" s="10"/>
      <c r="AF83" s="10"/>
      <c r="AG83" s="10"/>
      <c r="AH83" s="10"/>
      <c r="AI83" s="10"/>
    </row>
    <row r="84">
      <c r="A84" s="68" t="s">
        <v>49</v>
      </c>
      <c r="B84" s="185"/>
      <c r="C84" s="32">
        <f t="shared" si="1"/>
        <v>0</v>
      </c>
      <c r="D84" s="244" t="s">
        <v>214</v>
      </c>
      <c r="E84" s="185" t="s">
        <v>2</v>
      </c>
      <c r="F84" s="68" t="s">
        <v>18</v>
      </c>
      <c r="G84" s="68"/>
      <c r="H84" s="244"/>
      <c r="I84" s="68" t="s">
        <v>1807</v>
      </c>
      <c r="J84" s="244"/>
      <c r="K84" s="247" t="s">
        <v>1808</v>
      </c>
      <c r="L84" s="40"/>
      <c r="M84" s="40"/>
      <c r="N84" s="10"/>
      <c r="O84" s="10"/>
      <c r="P84" s="10"/>
      <c r="Q84" s="10"/>
      <c r="R84" s="10"/>
      <c r="S84" s="10"/>
      <c r="T84" s="10"/>
      <c r="U84" s="10"/>
      <c r="V84" s="10"/>
      <c r="W84" s="10"/>
      <c r="X84" s="10"/>
      <c r="Y84" s="10"/>
      <c r="Z84" s="10"/>
      <c r="AA84" s="10"/>
      <c r="AB84" s="10"/>
      <c r="AC84" s="10"/>
      <c r="AD84" s="10"/>
      <c r="AE84" s="10"/>
      <c r="AF84" s="10"/>
      <c r="AG84" s="10"/>
      <c r="AH84" s="10"/>
      <c r="AI84" s="10"/>
    </row>
    <row r="85">
      <c r="A85" s="68" t="s">
        <v>60</v>
      </c>
      <c r="B85" s="185"/>
      <c r="C85" s="32">
        <f t="shared" si="1"/>
        <v>0</v>
      </c>
      <c r="D85" s="185" t="s">
        <v>219</v>
      </c>
      <c r="E85" s="185" t="s">
        <v>2</v>
      </c>
      <c r="F85" s="68" t="s">
        <v>20</v>
      </c>
      <c r="G85" s="68"/>
      <c r="H85" s="185" t="s">
        <v>1421</v>
      </c>
      <c r="I85" s="68" t="s">
        <v>1809</v>
      </c>
      <c r="J85" s="244"/>
      <c r="K85" s="245" t="s">
        <v>1810</v>
      </c>
      <c r="L85" s="244" t="s">
        <v>1811</v>
      </c>
      <c r="M85" s="10" t="s">
        <v>1812</v>
      </c>
      <c r="N85" s="6"/>
      <c r="O85" s="10"/>
      <c r="P85" s="10"/>
      <c r="Q85" s="10"/>
      <c r="R85" s="10"/>
      <c r="S85" s="10"/>
      <c r="T85" s="10"/>
      <c r="U85" s="10"/>
      <c r="V85" s="10"/>
      <c r="W85" s="10"/>
      <c r="X85" s="10"/>
      <c r="Y85" s="10"/>
      <c r="Z85" s="10"/>
      <c r="AA85" s="10"/>
      <c r="AB85" s="10"/>
      <c r="AC85" s="10"/>
      <c r="AD85" s="10"/>
      <c r="AE85" s="10"/>
      <c r="AF85" s="10"/>
      <c r="AG85" s="10"/>
      <c r="AH85" s="10"/>
      <c r="AI85" s="10"/>
    </row>
    <row r="86">
      <c r="A86" s="68" t="s">
        <v>60</v>
      </c>
      <c r="B86" s="185"/>
      <c r="C86" s="32">
        <f t="shared" si="1"/>
        <v>0</v>
      </c>
      <c r="D86" s="185" t="s">
        <v>220</v>
      </c>
      <c r="E86" s="185" t="s">
        <v>2</v>
      </c>
      <c r="F86" s="68" t="s">
        <v>20</v>
      </c>
      <c r="G86" s="68"/>
      <c r="H86" s="244"/>
      <c r="I86" s="68" t="s">
        <v>1813</v>
      </c>
      <c r="J86" s="244"/>
      <c r="K86" s="247" t="s">
        <v>1814</v>
      </c>
      <c r="L86" s="40"/>
      <c r="M86" s="10"/>
      <c r="N86" s="10"/>
      <c r="O86" s="10"/>
      <c r="P86" s="10"/>
      <c r="Q86" s="10"/>
      <c r="R86" s="10"/>
      <c r="S86" s="10"/>
      <c r="T86" s="10"/>
      <c r="U86" s="10"/>
      <c r="V86" s="10"/>
      <c r="W86" s="10"/>
      <c r="X86" s="10"/>
      <c r="Y86" s="10"/>
      <c r="Z86" s="10"/>
      <c r="AA86" s="10"/>
      <c r="AB86" s="10"/>
      <c r="AC86" s="10"/>
      <c r="AD86" s="10"/>
      <c r="AE86" s="10"/>
      <c r="AF86" s="10"/>
      <c r="AG86" s="10"/>
      <c r="AH86" s="10"/>
      <c r="AI86" s="10"/>
    </row>
    <row r="87">
      <c r="A87" s="235" t="s">
        <v>64</v>
      </c>
      <c r="B87" s="185"/>
      <c r="C87" s="32">
        <f t="shared" si="1"/>
        <v>0</v>
      </c>
      <c r="D87" s="240" t="s">
        <v>493</v>
      </c>
      <c r="E87" s="234" t="s">
        <v>3</v>
      </c>
      <c r="F87" s="235" t="s">
        <v>16</v>
      </c>
      <c r="G87" s="73"/>
      <c r="H87" s="73"/>
      <c r="I87" s="239"/>
      <c r="J87" s="239"/>
      <c r="K87" s="241" t="s">
        <v>1815</v>
      </c>
      <c r="L87" s="236"/>
      <c r="M87" s="243">
        <v>45390.0</v>
      </c>
      <c r="N87" s="236"/>
      <c r="O87" s="236"/>
      <c r="P87" s="236"/>
      <c r="Q87" s="236"/>
      <c r="R87" s="236"/>
      <c r="S87" s="236"/>
      <c r="T87" s="236"/>
      <c r="U87" s="236"/>
      <c r="V87" s="236"/>
      <c r="W87" s="236"/>
      <c r="X87" s="236"/>
      <c r="Y87" s="236"/>
      <c r="Z87" s="236"/>
      <c r="AA87" s="236"/>
      <c r="AB87" s="236"/>
      <c r="AC87" s="236"/>
      <c r="AD87" s="236"/>
      <c r="AE87" s="236"/>
      <c r="AF87" s="236"/>
      <c r="AG87" s="236"/>
      <c r="AH87" s="236"/>
      <c r="AI87" s="236"/>
    </row>
    <row r="88">
      <c r="A88" s="68" t="s">
        <v>123</v>
      </c>
      <c r="B88" s="185"/>
      <c r="C88" s="32">
        <f t="shared" si="1"/>
        <v>0</v>
      </c>
      <c r="D88" s="244" t="s">
        <v>254</v>
      </c>
      <c r="E88" s="185" t="s">
        <v>2</v>
      </c>
      <c r="F88" s="68" t="s">
        <v>29</v>
      </c>
      <c r="G88" s="68"/>
      <c r="H88" s="185" t="s">
        <v>1422</v>
      </c>
      <c r="I88" s="68" t="s">
        <v>1816</v>
      </c>
      <c r="J88" s="244"/>
      <c r="K88" s="247" t="s">
        <v>1817</v>
      </c>
      <c r="L88" s="40"/>
      <c r="M88" s="40"/>
      <c r="N88" s="10"/>
      <c r="O88" s="10"/>
      <c r="P88" s="10"/>
      <c r="Q88" s="10"/>
      <c r="R88" s="10"/>
      <c r="S88" s="10"/>
      <c r="T88" s="10"/>
      <c r="U88" s="10"/>
      <c r="V88" s="10"/>
      <c r="W88" s="10"/>
      <c r="X88" s="10"/>
      <c r="Y88" s="10"/>
      <c r="Z88" s="10"/>
      <c r="AA88" s="10"/>
      <c r="AB88" s="10"/>
      <c r="AC88" s="10"/>
      <c r="AD88" s="10"/>
      <c r="AE88" s="10"/>
      <c r="AF88" s="10"/>
      <c r="AG88" s="10"/>
      <c r="AH88" s="10"/>
      <c r="AI88" s="10"/>
    </row>
    <row r="89">
      <c r="A89" s="239" t="s">
        <v>138</v>
      </c>
      <c r="B89" s="185"/>
      <c r="C89" s="32">
        <f t="shared" si="1"/>
        <v>0</v>
      </c>
      <c r="D89" s="240" t="s">
        <v>516</v>
      </c>
      <c r="E89" s="234" t="s">
        <v>3</v>
      </c>
      <c r="F89" s="235" t="s">
        <v>16</v>
      </c>
      <c r="G89" s="73"/>
      <c r="H89" s="73" t="s">
        <v>1497</v>
      </c>
      <c r="I89" s="239"/>
      <c r="J89" s="236"/>
      <c r="K89" s="241" t="s">
        <v>1818</v>
      </c>
      <c r="L89" s="236"/>
      <c r="M89" s="242" t="s">
        <v>1819</v>
      </c>
      <c r="N89" s="236"/>
      <c r="O89" s="236"/>
      <c r="P89" s="236"/>
      <c r="Q89" s="236"/>
      <c r="R89" s="236"/>
      <c r="S89" s="236"/>
      <c r="T89" s="236"/>
      <c r="U89" s="236"/>
      <c r="V89" s="236"/>
      <c r="W89" s="236"/>
      <c r="X89" s="236"/>
      <c r="Y89" s="236"/>
      <c r="Z89" s="236"/>
      <c r="AA89" s="236"/>
      <c r="AB89" s="236"/>
      <c r="AC89" s="236"/>
      <c r="AD89" s="236"/>
      <c r="AE89" s="236"/>
      <c r="AF89" s="236"/>
      <c r="AG89" s="236"/>
      <c r="AH89" s="236"/>
      <c r="AI89" s="236"/>
    </row>
    <row r="90">
      <c r="A90" s="68" t="s">
        <v>93</v>
      </c>
      <c r="B90" s="185"/>
      <c r="C90" s="32">
        <f t="shared" si="1"/>
        <v>0</v>
      </c>
      <c r="D90" s="244" t="s">
        <v>241</v>
      </c>
      <c r="E90" s="185" t="s">
        <v>2</v>
      </c>
      <c r="F90" s="68" t="s">
        <v>18</v>
      </c>
      <c r="G90" s="68"/>
      <c r="H90" s="244"/>
      <c r="I90" s="68" t="s">
        <v>1816</v>
      </c>
      <c r="J90" s="244"/>
      <c r="K90" s="245" t="s">
        <v>1820</v>
      </c>
      <c r="L90" s="249" t="s">
        <v>1821</v>
      </c>
      <c r="M90" s="40"/>
      <c r="N90" s="10"/>
      <c r="O90" s="10"/>
      <c r="P90" s="10"/>
      <c r="Q90" s="10"/>
      <c r="R90" s="10"/>
      <c r="S90" s="10"/>
      <c r="T90" s="10"/>
      <c r="U90" s="10"/>
      <c r="V90" s="10"/>
      <c r="W90" s="10"/>
      <c r="X90" s="10"/>
      <c r="Y90" s="10"/>
      <c r="Z90" s="10"/>
      <c r="AA90" s="10"/>
      <c r="AB90" s="10"/>
      <c r="AC90" s="10"/>
      <c r="AD90" s="10"/>
      <c r="AE90" s="10"/>
      <c r="AF90" s="10"/>
      <c r="AG90" s="10"/>
      <c r="AH90" s="10"/>
      <c r="AI90" s="10"/>
    </row>
    <row r="91">
      <c r="A91" s="68" t="s">
        <v>79</v>
      </c>
      <c r="B91" s="185"/>
      <c r="C91" s="32">
        <f t="shared" si="1"/>
        <v>0</v>
      </c>
      <c r="D91" s="244" t="s">
        <v>234</v>
      </c>
      <c r="E91" s="185" t="s">
        <v>2</v>
      </c>
      <c r="F91" s="68" t="s">
        <v>29</v>
      </c>
      <c r="G91" s="68"/>
      <c r="H91" s="185" t="s">
        <v>1423</v>
      </c>
      <c r="I91" s="68" t="s">
        <v>1822</v>
      </c>
      <c r="J91" s="244"/>
      <c r="K91" s="245" t="s">
        <v>1823</v>
      </c>
      <c r="L91" s="249" t="s">
        <v>1824</v>
      </c>
      <c r="M91" s="40"/>
      <c r="N91" s="10"/>
      <c r="O91" s="10"/>
      <c r="P91" s="10"/>
      <c r="Q91" s="10"/>
      <c r="R91" s="10"/>
      <c r="S91" s="10"/>
      <c r="T91" s="10"/>
      <c r="U91" s="10"/>
      <c r="V91" s="10"/>
      <c r="W91" s="10"/>
      <c r="X91" s="10"/>
      <c r="Y91" s="10"/>
      <c r="Z91" s="10"/>
      <c r="AA91" s="10"/>
      <c r="AB91" s="10"/>
      <c r="AC91" s="10"/>
      <c r="AD91" s="10"/>
      <c r="AE91" s="10"/>
      <c r="AF91" s="10"/>
      <c r="AG91" s="10"/>
      <c r="AH91" s="10"/>
      <c r="AI91" s="10"/>
    </row>
    <row r="92">
      <c r="A92" s="239" t="s">
        <v>138</v>
      </c>
      <c r="B92" s="185"/>
      <c r="C92" s="32">
        <f t="shared" si="1"/>
        <v>0</v>
      </c>
      <c r="D92" s="240" t="s">
        <v>517</v>
      </c>
      <c r="E92" s="234" t="s">
        <v>3</v>
      </c>
      <c r="F92" s="235" t="s">
        <v>16</v>
      </c>
      <c r="G92" s="73"/>
      <c r="H92" s="73" t="s">
        <v>1497</v>
      </c>
      <c r="I92" s="239"/>
      <c r="J92" s="239"/>
      <c r="K92" s="241" t="s">
        <v>1825</v>
      </c>
      <c r="L92" s="236"/>
      <c r="M92" s="242" t="s">
        <v>1826</v>
      </c>
      <c r="N92" s="236"/>
      <c r="O92" s="236"/>
      <c r="P92" s="236"/>
      <c r="Q92" s="236"/>
      <c r="R92" s="236"/>
      <c r="S92" s="236"/>
      <c r="T92" s="236"/>
      <c r="U92" s="236"/>
      <c r="V92" s="236"/>
      <c r="W92" s="236"/>
      <c r="X92" s="236"/>
      <c r="Y92" s="236"/>
      <c r="Z92" s="236"/>
      <c r="AA92" s="236"/>
      <c r="AB92" s="236"/>
      <c r="AC92" s="236"/>
      <c r="AD92" s="236"/>
      <c r="AE92" s="236"/>
      <c r="AF92" s="236"/>
      <c r="AG92" s="236"/>
      <c r="AH92" s="236"/>
      <c r="AI92" s="236"/>
    </row>
    <row r="93">
      <c r="A93" s="68" t="s">
        <v>49</v>
      </c>
      <c r="B93" s="185"/>
      <c r="C93" s="32">
        <f t="shared" si="1"/>
        <v>0</v>
      </c>
      <c r="D93" s="244" t="s">
        <v>215</v>
      </c>
      <c r="E93" s="185" t="s">
        <v>2</v>
      </c>
      <c r="F93" s="68" t="s">
        <v>18</v>
      </c>
      <c r="G93" s="68"/>
      <c r="H93" s="244"/>
      <c r="I93" s="68" t="s">
        <v>1827</v>
      </c>
      <c r="J93" s="244"/>
      <c r="K93" s="247" t="s">
        <v>1828</v>
      </c>
      <c r="L93" s="40"/>
      <c r="M93" s="40"/>
      <c r="N93" s="10"/>
      <c r="O93" s="10"/>
      <c r="P93" s="10"/>
      <c r="Q93" s="10"/>
      <c r="R93" s="10"/>
      <c r="S93" s="10"/>
      <c r="T93" s="10"/>
      <c r="U93" s="10"/>
      <c r="V93" s="10"/>
      <c r="W93" s="10"/>
      <c r="X93" s="10"/>
      <c r="Y93" s="10"/>
      <c r="Z93" s="10"/>
      <c r="AA93" s="10"/>
      <c r="AB93" s="10"/>
      <c r="AC93" s="10"/>
      <c r="AD93" s="10"/>
      <c r="AE93" s="10"/>
      <c r="AF93" s="10"/>
      <c r="AG93" s="10"/>
      <c r="AH93" s="10"/>
      <c r="AI93" s="10"/>
    </row>
    <row r="94">
      <c r="A94" s="68" t="s">
        <v>112</v>
      </c>
      <c r="B94" s="185"/>
      <c r="C94" s="32">
        <f t="shared" si="1"/>
        <v>0</v>
      </c>
      <c r="D94" s="185" t="s">
        <v>247</v>
      </c>
      <c r="E94" s="185" t="s">
        <v>2</v>
      </c>
      <c r="F94" s="68" t="s">
        <v>20</v>
      </c>
      <c r="G94" s="68"/>
      <c r="H94" s="244"/>
      <c r="I94" s="68" t="s">
        <v>1827</v>
      </c>
      <c r="J94" s="244"/>
      <c r="K94" s="245" t="s">
        <v>1829</v>
      </c>
      <c r="L94" s="255" t="s">
        <v>1830</v>
      </c>
      <c r="M94" s="10"/>
      <c r="N94" s="10"/>
      <c r="O94" s="10"/>
      <c r="P94" s="10"/>
      <c r="Q94" s="10"/>
      <c r="R94" s="10"/>
      <c r="S94" s="10"/>
      <c r="T94" s="10"/>
      <c r="U94" s="10"/>
      <c r="V94" s="10"/>
      <c r="W94" s="10"/>
      <c r="X94" s="10"/>
      <c r="Y94" s="10"/>
      <c r="Z94" s="10"/>
      <c r="AA94" s="10"/>
      <c r="AB94" s="10"/>
      <c r="AC94" s="10"/>
      <c r="AD94" s="10"/>
      <c r="AE94" s="10"/>
      <c r="AF94" s="10"/>
      <c r="AG94" s="10"/>
      <c r="AH94" s="10"/>
      <c r="AI94" s="10"/>
    </row>
    <row r="95">
      <c r="A95" s="68" t="s">
        <v>271</v>
      </c>
      <c r="B95" s="185"/>
      <c r="C95" s="32">
        <f t="shared" si="1"/>
        <v>0</v>
      </c>
      <c r="D95" s="235" t="s">
        <v>900</v>
      </c>
      <c r="E95" s="234" t="s">
        <v>6</v>
      </c>
      <c r="F95" s="68" t="s">
        <v>18</v>
      </c>
      <c r="G95" s="234" t="s">
        <v>1701</v>
      </c>
      <c r="H95" s="235" t="s">
        <v>963</v>
      </c>
      <c r="I95" s="246">
        <v>44652.0</v>
      </c>
      <c r="J95" s="236"/>
      <c r="K95" s="238" t="s">
        <v>1831</v>
      </c>
      <c r="L95" s="234"/>
      <c r="M95" s="234" t="s">
        <v>1832</v>
      </c>
      <c r="N95" s="236"/>
      <c r="O95" s="236"/>
      <c r="P95" s="236"/>
      <c r="Q95" s="236"/>
      <c r="R95" s="236"/>
      <c r="S95" s="236"/>
      <c r="T95" s="236"/>
      <c r="U95" s="236"/>
      <c r="V95" s="236"/>
      <c r="W95" s="236"/>
      <c r="X95" s="236"/>
      <c r="Y95" s="236"/>
      <c r="Z95" s="236"/>
      <c r="AA95" s="236"/>
      <c r="AB95" s="236"/>
      <c r="AC95" s="236"/>
      <c r="AD95" s="236"/>
      <c r="AE95" s="236"/>
      <c r="AF95" s="236"/>
      <c r="AG95" s="236"/>
      <c r="AH95" s="236"/>
      <c r="AI95" s="236"/>
    </row>
    <row r="96">
      <c r="A96" s="68" t="s">
        <v>271</v>
      </c>
      <c r="B96" s="185"/>
      <c r="C96" s="32">
        <f t="shared" si="1"/>
        <v>0</v>
      </c>
      <c r="D96" s="235" t="s">
        <v>901</v>
      </c>
      <c r="E96" s="234" t="s">
        <v>6</v>
      </c>
      <c r="F96" s="68" t="s">
        <v>18</v>
      </c>
      <c r="G96" s="234" t="s">
        <v>1695</v>
      </c>
      <c r="H96" s="235" t="s">
        <v>1636</v>
      </c>
      <c r="I96" s="248" t="s">
        <v>1833</v>
      </c>
      <c r="J96" s="236"/>
      <c r="K96" s="238" t="s">
        <v>1834</v>
      </c>
      <c r="L96" s="234"/>
      <c r="M96" s="234" t="s">
        <v>1835</v>
      </c>
      <c r="N96" s="236"/>
      <c r="O96" s="236"/>
      <c r="P96" s="236"/>
      <c r="Q96" s="236"/>
      <c r="R96" s="236"/>
      <c r="S96" s="236"/>
      <c r="T96" s="236"/>
      <c r="U96" s="236"/>
      <c r="V96" s="236"/>
      <c r="W96" s="236"/>
      <c r="X96" s="236"/>
      <c r="Y96" s="236"/>
      <c r="Z96" s="236"/>
      <c r="AA96" s="236"/>
      <c r="AB96" s="236"/>
      <c r="AC96" s="236"/>
      <c r="AD96" s="236"/>
      <c r="AE96" s="236"/>
      <c r="AF96" s="236"/>
      <c r="AG96" s="236"/>
      <c r="AH96" s="236"/>
      <c r="AI96" s="236"/>
    </row>
    <row r="97">
      <c r="A97" s="68" t="s">
        <v>123</v>
      </c>
      <c r="B97" s="185"/>
      <c r="C97" s="32">
        <f t="shared" si="1"/>
        <v>0</v>
      </c>
      <c r="D97" s="185" t="s">
        <v>255</v>
      </c>
      <c r="E97" s="185" t="s">
        <v>2</v>
      </c>
      <c r="F97" s="68" t="s">
        <v>29</v>
      </c>
      <c r="G97" s="68"/>
      <c r="H97" s="185" t="s">
        <v>1424</v>
      </c>
      <c r="I97" s="68" t="s">
        <v>1836</v>
      </c>
      <c r="J97" s="244"/>
      <c r="K97" s="247" t="s">
        <v>1837</v>
      </c>
      <c r="L97" s="40"/>
      <c r="M97" s="40"/>
      <c r="N97" s="10"/>
      <c r="O97" s="10"/>
      <c r="P97" s="10"/>
      <c r="Q97" s="10"/>
      <c r="R97" s="10"/>
      <c r="S97" s="10"/>
      <c r="T97" s="10"/>
      <c r="U97" s="10"/>
      <c r="V97" s="10"/>
      <c r="W97" s="10"/>
      <c r="X97" s="10"/>
      <c r="Y97" s="10"/>
      <c r="Z97" s="10"/>
      <c r="AA97" s="10"/>
      <c r="AB97" s="10"/>
      <c r="AC97" s="10"/>
      <c r="AD97" s="10"/>
      <c r="AE97" s="10"/>
      <c r="AF97" s="10"/>
      <c r="AG97" s="10"/>
      <c r="AH97" s="10"/>
      <c r="AI97" s="10"/>
    </row>
    <row r="98">
      <c r="A98" s="68" t="s">
        <v>271</v>
      </c>
      <c r="B98" s="185"/>
      <c r="C98" s="32">
        <f t="shared" si="1"/>
        <v>0</v>
      </c>
      <c r="D98" s="240" t="s">
        <v>548</v>
      </c>
      <c r="E98" s="234" t="s">
        <v>3</v>
      </c>
      <c r="F98" s="68" t="s">
        <v>18</v>
      </c>
      <c r="G98" s="239"/>
      <c r="H98" s="73" t="s">
        <v>1498</v>
      </c>
      <c r="I98" s="239"/>
      <c r="J98" s="239"/>
      <c r="K98" s="241" t="s">
        <v>1838</v>
      </c>
      <c r="L98" s="236"/>
      <c r="M98" s="243">
        <v>45025.0</v>
      </c>
      <c r="N98" s="236"/>
      <c r="O98" s="236"/>
      <c r="P98" s="236"/>
      <c r="Q98" s="236"/>
      <c r="R98" s="236"/>
      <c r="S98" s="236"/>
      <c r="T98" s="236"/>
      <c r="U98" s="236"/>
      <c r="V98" s="236"/>
      <c r="W98" s="236"/>
      <c r="X98" s="236"/>
      <c r="Y98" s="236"/>
      <c r="Z98" s="236"/>
      <c r="AA98" s="236"/>
      <c r="AB98" s="236"/>
      <c r="AC98" s="236"/>
      <c r="AD98" s="236"/>
      <c r="AE98" s="236"/>
      <c r="AF98" s="236"/>
      <c r="AG98" s="236"/>
      <c r="AH98" s="236"/>
      <c r="AI98" s="236"/>
    </row>
    <row r="99">
      <c r="A99" s="68" t="s">
        <v>271</v>
      </c>
      <c r="B99" s="185"/>
      <c r="C99" s="32">
        <f t="shared" si="1"/>
        <v>0</v>
      </c>
      <c r="D99" s="240" t="s">
        <v>532</v>
      </c>
      <c r="E99" s="234" t="s">
        <v>3</v>
      </c>
      <c r="F99" s="68" t="s">
        <v>18</v>
      </c>
      <c r="G99" s="73"/>
      <c r="H99" s="73" t="s">
        <v>1500</v>
      </c>
      <c r="I99" s="239"/>
      <c r="J99" s="239"/>
      <c r="K99" s="241" t="s">
        <v>1839</v>
      </c>
      <c r="L99" s="236"/>
      <c r="M99" s="242" t="s">
        <v>1840</v>
      </c>
      <c r="N99" s="236"/>
      <c r="O99" s="236"/>
      <c r="P99" s="236"/>
      <c r="Q99" s="236"/>
      <c r="R99" s="236"/>
      <c r="S99" s="236"/>
      <c r="T99" s="236"/>
      <c r="U99" s="236"/>
      <c r="V99" s="236"/>
      <c r="W99" s="236"/>
      <c r="X99" s="236"/>
      <c r="Y99" s="236"/>
      <c r="Z99" s="236"/>
      <c r="AA99" s="236"/>
      <c r="AB99" s="236"/>
      <c r="AC99" s="236"/>
      <c r="AD99" s="236"/>
      <c r="AE99" s="236"/>
      <c r="AF99" s="236"/>
      <c r="AG99" s="236"/>
      <c r="AH99" s="236"/>
      <c r="AI99" s="236"/>
    </row>
    <row r="100">
      <c r="A100" s="68" t="s">
        <v>149</v>
      </c>
      <c r="B100" s="185"/>
      <c r="C100" s="32">
        <f t="shared" si="1"/>
        <v>0</v>
      </c>
      <c r="D100" s="185" t="s">
        <v>277</v>
      </c>
      <c r="E100" s="185" t="s">
        <v>2</v>
      </c>
      <c r="F100" s="68" t="s">
        <v>29</v>
      </c>
      <c r="G100" s="68"/>
      <c r="H100" s="244"/>
      <c r="I100" s="68" t="s">
        <v>1841</v>
      </c>
      <c r="J100" s="244"/>
      <c r="K100" s="245" t="s">
        <v>1842</v>
      </c>
      <c r="L100" s="249" t="s">
        <v>1843</v>
      </c>
      <c r="M100" s="40"/>
      <c r="N100" s="10"/>
      <c r="O100" s="10"/>
      <c r="P100" s="10"/>
      <c r="Q100" s="10"/>
      <c r="R100" s="10"/>
      <c r="S100" s="10"/>
      <c r="T100" s="10"/>
      <c r="U100" s="10"/>
      <c r="V100" s="10"/>
      <c r="W100" s="10"/>
      <c r="X100" s="10"/>
      <c r="Y100" s="10"/>
      <c r="Z100" s="10"/>
      <c r="AA100" s="10"/>
      <c r="AB100" s="10"/>
      <c r="AC100" s="10"/>
      <c r="AD100" s="10"/>
      <c r="AE100" s="10"/>
      <c r="AF100" s="10"/>
      <c r="AG100" s="10"/>
      <c r="AH100" s="10"/>
      <c r="AI100" s="10"/>
    </row>
    <row r="101">
      <c r="A101" s="68" t="s">
        <v>96</v>
      </c>
      <c r="B101" s="185"/>
      <c r="C101" s="32">
        <f t="shared" si="1"/>
        <v>0</v>
      </c>
      <c r="D101" s="185" t="s">
        <v>243</v>
      </c>
      <c r="E101" s="185" t="s">
        <v>2</v>
      </c>
      <c r="F101" s="68" t="s">
        <v>20</v>
      </c>
      <c r="G101" s="68"/>
      <c r="H101" s="185" t="s">
        <v>1425</v>
      </c>
      <c r="I101" s="68" t="s">
        <v>1844</v>
      </c>
      <c r="J101" s="185"/>
      <c r="K101" s="245" t="s">
        <v>1845</v>
      </c>
      <c r="L101" s="244" t="s">
        <v>1846</v>
      </c>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row>
    <row r="102">
      <c r="A102" s="68" t="s">
        <v>271</v>
      </c>
      <c r="B102" s="185"/>
      <c r="C102" s="32">
        <f t="shared" si="1"/>
        <v>0</v>
      </c>
      <c r="D102" s="240" t="s">
        <v>524</v>
      </c>
      <c r="E102" s="234" t="s">
        <v>3</v>
      </c>
      <c r="F102" s="68" t="s">
        <v>18</v>
      </c>
      <c r="G102" s="73" t="s">
        <v>1847</v>
      </c>
      <c r="H102" s="73" t="s">
        <v>969</v>
      </c>
      <c r="I102" s="239"/>
      <c r="J102" s="239"/>
      <c r="K102" s="241" t="s">
        <v>1848</v>
      </c>
      <c r="L102" s="236"/>
      <c r="M102" s="251">
        <v>45351.0</v>
      </c>
      <c r="N102" s="236"/>
      <c r="O102" s="236"/>
      <c r="P102" s="236"/>
      <c r="Q102" s="236"/>
      <c r="R102" s="236"/>
      <c r="S102" s="236"/>
      <c r="T102" s="236"/>
      <c r="U102" s="236"/>
      <c r="V102" s="236"/>
      <c r="W102" s="236"/>
      <c r="X102" s="236"/>
      <c r="Y102" s="236"/>
      <c r="Z102" s="236"/>
      <c r="AA102" s="236"/>
      <c r="AB102" s="236"/>
      <c r="AC102" s="236"/>
      <c r="AD102" s="236"/>
      <c r="AE102" s="236"/>
      <c r="AF102" s="236"/>
      <c r="AG102" s="236"/>
      <c r="AH102" s="236"/>
      <c r="AI102" s="236"/>
    </row>
    <row r="103">
      <c r="A103" s="68" t="s">
        <v>271</v>
      </c>
      <c r="B103" s="185"/>
      <c r="C103" s="32">
        <f t="shared" si="1"/>
        <v>0</v>
      </c>
      <c r="D103" s="244" t="s">
        <v>270</v>
      </c>
      <c r="E103" s="185" t="s">
        <v>2</v>
      </c>
      <c r="F103" s="68" t="s">
        <v>18</v>
      </c>
      <c r="G103" s="256"/>
      <c r="H103" s="185" t="s">
        <v>1426</v>
      </c>
      <c r="I103" s="256" t="s">
        <v>1849</v>
      </c>
      <c r="J103" s="244"/>
      <c r="K103" s="245" t="s">
        <v>1850</v>
      </c>
      <c r="L103" s="244" t="s">
        <v>1851</v>
      </c>
      <c r="M103" s="40"/>
      <c r="N103" s="10"/>
      <c r="O103" s="10"/>
      <c r="P103" s="10"/>
      <c r="Q103" s="10"/>
      <c r="R103" s="10"/>
      <c r="S103" s="10"/>
      <c r="T103" s="10"/>
      <c r="U103" s="10"/>
      <c r="V103" s="10"/>
      <c r="W103" s="10"/>
      <c r="X103" s="10"/>
      <c r="Y103" s="10"/>
      <c r="Z103" s="10"/>
      <c r="AA103" s="10"/>
      <c r="AB103" s="10"/>
      <c r="AC103" s="10"/>
      <c r="AD103" s="10"/>
      <c r="AE103" s="10"/>
      <c r="AF103" s="10"/>
      <c r="AG103" s="10"/>
      <c r="AH103" s="10"/>
      <c r="AI103" s="10"/>
    </row>
    <row r="104">
      <c r="A104" s="68" t="s">
        <v>123</v>
      </c>
      <c r="B104" s="185"/>
      <c r="C104" s="32">
        <f t="shared" si="1"/>
        <v>0</v>
      </c>
      <c r="D104" s="244" t="s">
        <v>256</v>
      </c>
      <c r="E104" s="185" t="s">
        <v>2</v>
      </c>
      <c r="F104" s="68" t="s">
        <v>29</v>
      </c>
      <c r="G104" s="256"/>
      <c r="H104" s="185" t="s">
        <v>1427</v>
      </c>
      <c r="I104" s="256" t="s">
        <v>1852</v>
      </c>
      <c r="J104" s="244"/>
      <c r="K104" s="247" t="s">
        <v>1853</v>
      </c>
      <c r="L104" s="40"/>
      <c r="M104" s="40"/>
      <c r="N104" s="10"/>
      <c r="O104" s="10"/>
      <c r="P104" s="10"/>
      <c r="Q104" s="10"/>
      <c r="R104" s="10"/>
      <c r="S104" s="10"/>
      <c r="T104" s="10"/>
      <c r="U104" s="10"/>
      <c r="V104" s="10"/>
      <c r="W104" s="10"/>
      <c r="X104" s="10"/>
      <c r="Y104" s="10"/>
      <c r="Z104" s="10"/>
      <c r="AA104" s="10"/>
      <c r="AB104" s="10"/>
      <c r="AC104" s="10"/>
      <c r="AD104" s="10"/>
      <c r="AE104" s="10"/>
      <c r="AF104" s="10"/>
      <c r="AG104" s="10"/>
      <c r="AH104" s="10"/>
      <c r="AI104" s="10"/>
    </row>
    <row r="105">
      <c r="A105" s="235" t="s">
        <v>125</v>
      </c>
      <c r="B105" s="185"/>
      <c r="C105" s="32">
        <f t="shared" si="1"/>
        <v>0</v>
      </c>
      <c r="D105" s="240" t="s">
        <v>507</v>
      </c>
      <c r="E105" s="234" t="s">
        <v>3</v>
      </c>
      <c r="F105" s="257" t="s">
        <v>16</v>
      </c>
      <c r="G105" s="73"/>
      <c r="H105" s="73" t="s">
        <v>1501</v>
      </c>
      <c r="I105" s="239"/>
      <c r="J105" s="239"/>
      <c r="K105" s="241" t="s">
        <v>1854</v>
      </c>
      <c r="L105" s="236"/>
      <c r="M105" s="242" t="s">
        <v>1855</v>
      </c>
      <c r="N105" s="236"/>
      <c r="O105" s="236"/>
      <c r="P105" s="236"/>
      <c r="Q105" s="236"/>
      <c r="R105" s="236"/>
      <c r="S105" s="236"/>
      <c r="T105" s="236"/>
      <c r="U105" s="236"/>
      <c r="V105" s="236"/>
      <c r="W105" s="236"/>
      <c r="X105" s="236"/>
      <c r="Y105" s="236"/>
      <c r="Z105" s="236"/>
      <c r="AA105" s="236"/>
      <c r="AB105" s="236"/>
      <c r="AC105" s="236"/>
      <c r="AD105" s="236"/>
      <c r="AE105" s="236"/>
      <c r="AF105" s="236"/>
      <c r="AG105" s="236"/>
      <c r="AH105" s="236"/>
      <c r="AI105" s="236"/>
    </row>
    <row r="106">
      <c r="A106" s="73" t="s">
        <v>121</v>
      </c>
      <c r="B106" s="185"/>
      <c r="C106" s="32">
        <f t="shared" si="1"/>
        <v>0</v>
      </c>
      <c r="D106" s="240" t="s">
        <v>505</v>
      </c>
      <c r="E106" s="234" t="s">
        <v>3</v>
      </c>
      <c r="F106" s="235" t="s">
        <v>16</v>
      </c>
      <c r="G106" s="239"/>
      <c r="H106" s="73"/>
      <c r="I106" s="239"/>
      <c r="J106" s="239"/>
      <c r="K106" s="241" t="s">
        <v>1856</v>
      </c>
      <c r="L106" s="236"/>
      <c r="M106" s="243">
        <v>45360.0</v>
      </c>
      <c r="N106" s="236"/>
      <c r="O106" s="236"/>
      <c r="P106" s="236"/>
      <c r="Q106" s="236"/>
      <c r="R106" s="236"/>
      <c r="S106" s="236"/>
      <c r="T106" s="236"/>
      <c r="U106" s="236"/>
      <c r="V106" s="236"/>
      <c r="W106" s="236"/>
      <c r="X106" s="236"/>
      <c r="Y106" s="236"/>
      <c r="Z106" s="236"/>
      <c r="AA106" s="236"/>
      <c r="AB106" s="236"/>
      <c r="AC106" s="236"/>
      <c r="AD106" s="236"/>
      <c r="AE106" s="236"/>
      <c r="AF106" s="236"/>
      <c r="AG106" s="236"/>
      <c r="AH106" s="236"/>
      <c r="AI106" s="236"/>
    </row>
    <row r="107">
      <c r="A107" s="68" t="s">
        <v>271</v>
      </c>
      <c r="B107" s="185"/>
      <c r="C107" s="32">
        <f t="shared" si="1"/>
        <v>0</v>
      </c>
      <c r="D107" s="240" t="s">
        <v>549</v>
      </c>
      <c r="E107" s="234" t="s">
        <v>3</v>
      </c>
      <c r="F107" s="68" t="s">
        <v>18</v>
      </c>
      <c r="G107" s="73" t="s">
        <v>1857</v>
      </c>
      <c r="H107" s="73" t="s">
        <v>1503</v>
      </c>
      <c r="I107" s="239"/>
      <c r="J107" s="239"/>
      <c r="K107" s="241" t="s">
        <v>1858</v>
      </c>
      <c r="L107" s="236"/>
      <c r="M107" s="242" t="s">
        <v>1859</v>
      </c>
      <c r="N107" s="236"/>
      <c r="O107" s="236"/>
      <c r="P107" s="236"/>
      <c r="Q107" s="236"/>
      <c r="R107" s="236"/>
      <c r="S107" s="236"/>
      <c r="T107" s="236"/>
      <c r="U107" s="236"/>
      <c r="V107" s="236"/>
      <c r="W107" s="236"/>
      <c r="X107" s="236"/>
      <c r="Y107" s="236"/>
      <c r="Z107" s="236"/>
      <c r="AA107" s="236"/>
      <c r="AB107" s="236"/>
      <c r="AC107" s="236"/>
      <c r="AD107" s="236"/>
      <c r="AE107" s="236"/>
      <c r="AF107" s="236"/>
      <c r="AG107" s="236"/>
      <c r="AH107" s="236"/>
      <c r="AI107" s="236"/>
    </row>
    <row r="108">
      <c r="A108" s="68" t="s">
        <v>127</v>
      </c>
      <c r="B108" s="185"/>
      <c r="C108" s="32">
        <f t="shared" si="1"/>
        <v>0</v>
      </c>
      <c r="D108" s="244" t="s">
        <v>262</v>
      </c>
      <c r="E108" s="185" t="s">
        <v>2</v>
      </c>
      <c r="F108" s="68" t="s">
        <v>20</v>
      </c>
      <c r="G108" s="68"/>
      <c r="H108" s="244"/>
      <c r="I108" s="68" t="s">
        <v>1860</v>
      </c>
      <c r="J108" s="244"/>
      <c r="K108" s="245" t="s">
        <v>1861</v>
      </c>
      <c r="L108" s="249" t="s">
        <v>1862</v>
      </c>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row>
    <row r="109">
      <c r="A109" s="235" t="s">
        <v>76</v>
      </c>
      <c r="B109" s="185"/>
      <c r="C109" s="32">
        <f t="shared" si="1"/>
        <v>0</v>
      </c>
      <c r="D109" s="240" t="s">
        <v>496</v>
      </c>
      <c r="E109" s="234" t="s">
        <v>3</v>
      </c>
      <c r="F109" s="235" t="s">
        <v>16</v>
      </c>
      <c r="G109" s="73"/>
      <c r="H109" s="73" t="s">
        <v>1504</v>
      </c>
      <c r="I109" s="239"/>
      <c r="J109" s="239"/>
      <c r="K109" s="258"/>
      <c r="L109" s="236"/>
      <c r="M109" s="242" t="s">
        <v>1863</v>
      </c>
      <c r="N109" s="236"/>
      <c r="O109" s="236"/>
      <c r="P109" s="236"/>
      <c r="Q109" s="236"/>
      <c r="R109" s="236"/>
      <c r="S109" s="236"/>
      <c r="T109" s="236"/>
      <c r="U109" s="236"/>
      <c r="V109" s="236"/>
      <c r="W109" s="236"/>
      <c r="X109" s="236"/>
      <c r="Y109" s="236"/>
      <c r="Z109" s="236"/>
      <c r="AA109" s="236"/>
      <c r="AB109" s="236"/>
      <c r="AC109" s="236"/>
      <c r="AD109" s="236"/>
      <c r="AE109" s="236"/>
      <c r="AF109" s="236"/>
      <c r="AG109" s="236"/>
      <c r="AH109" s="236"/>
      <c r="AI109" s="236"/>
    </row>
    <row r="110">
      <c r="A110" s="68" t="s">
        <v>123</v>
      </c>
      <c r="B110" s="185"/>
      <c r="C110" s="32">
        <f t="shared" si="1"/>
        <v>0</v>
      </c>
      <c r="D110" s="244" t="s">
        <v>257</v>
      </c>
      <c r="E110" s="185" t="s">
        <v>2</v>
      </c>
      <c r="F110" s="68" t="s">
        <v>29</v>
      </c>
      <c r="G110" s="68"/>
      <c r="H110" s="244"/>
      <c r="I110" s="68" t="s">
        <v>1660</v>
      </c>
      <c r="J110" s="244"/>
      <c r="K110" s="247" t="s">
        <v>1864</v>
      </c>
      <c r="L110" s="40"/>
      <c r="M110" s="40"/>
      <c r="N110" s="10"/>
      <c r="O110" s="10"/>
      <c r="P110" s="10"/>
      <c r="Q110" s="10"/>
      <c r="R110" s="10"/>
      <c r="S110" s="10"/>
      <c r="T110" s="10"/>
      <c r="U110" s="10"/>
      <c r="V110" s="10"/>
      <c r="W110" s="10"/>
      <c r="X110" s="10"/>
      <c r="Y110" s="10"/>
      <c r="Z110" s="10"/>
      <c r="AA110" s="10"/>
      <c r="AB110" s="10"/>
      <c r="AC110" s="10"/>
      <c r="AD110" s="10"/>
      <c r="AE110" s="10"/>
      <c r="AF110" s="10"/>
      <c r="AG110" s="10"/>
      <c r="AH110" s="10"/>
      <c r="AI110" s="10"/>
    </row>
    <row r="111">
      <c r="A111" s="68" t="s">
        <v>74</v>
      </c>
      <c r="B111" s="185"/>
      <c r="C111" s="32">
        <f t="shared" si="1"/>
        <v>0</v>
      </c>
      <c r="D111" s="244" t="s">
        <v>227</v>
      </c>
      <c r="E111" s="185" t="s">
        <v>2</v>
      </c>
      <c r="F111" s="68" t="s">
        <v>26</v>
      </c>
      <c r="G111" s="253"/>
      <c r="H111" s="244"/>
      <c r="I111" s="253"/>
      <c r="J111" s="244"/>
      <c r="K111" s="247" t="s">
        <v>1865</v>
      </c>
      <c r="L111" s="40"/>
      <c r="M111" s="40"/>
      <c r="N111" s="10"/>
      <c r="O111" s="10"/>
      <c r="P111" s="10"/>
      <c r="Q111" s="10"/>
      <c r="R111" s="10"/>
      <c r="S111" s="10"/>
      <c r="T111" s="10"/>
      <c r="U111" s="10"/>
      <c r="V111" s="10"/>
      <c r="W111" s="10"/>
      <c r="X111" s="10"/>
      <c r="Y111" s="10"/>
      <c r="Z111" s="10"/>
      <c r="AA111" s="10"/>
      <c r="AB111" s="10"/>
      <c r="AC111" s="10"/>
      <c r="AD111" s="10"/>
      <c r="AE111" s="10"/>
      <c r="AF111" s="10"/>
      <c r="AG111" s="10"/>
      <c r="AH111" s="10"/>
      <c r="AI111" s="10"/>
    </row>
    <row r="112">
      <c r="A112" s="68" t="s">
        <v>148</v>
      </c>
      <c r="B112" s="185"/>
      <c r="C112" s="32">
        <f t="shared" si="1"/>
        <v>0</v>
      </c>
      <c r="D112" s="244" t="s">
        <v>276</v>
      </c>
      <c r="E112" s="185" t="s">
        <v>2</v>
      </c>
      <c r="F112" s="68" t="s">
        <v>29</v>
      </c>
      <c r="G112" s="68"/>
      <c r="H112" s="185" t="s">
        <v>1428</v>
      </c>
      <c r="I112" s="68" t="s">
        <v>1786</v>
      </c>
      <c r="J112" s="244"/>
      <c r="K112" s="245" t="s">
        <v>1866</v>
      </c>
      <c r="L112" s="249" t="s">
        <v>1821</v>
      </c>
      <c r="M112" s="40"/>
      <c r="N112" s="10"/>
      <c r="O112" s="10"/>
      <c r="P112" s="10"/>
      <c r="Q112" s="10"/>
      <c r="R112" s="10"/>
      <c r="S112" s="10"/>
      <c r="T112" s="10"/>
      <c r="U112" s="10"/>
      <c r="V112" s="10"/>
      <c r="W112" s="10"/>
      <c r="X112" s="10"/>
      <c r="Y112" s="10"/>
      <c r="Z112" s="10"/>
      <c r="AA112" s="10"/>
      <c r="AB112" s="10"/>
      <c r="AC112" s="10"/>
      <c r="AD112" s="10"/>
      <c r="AE112" s="10"/>
      <c r="AF112" s="10"/>
      <c r="AG112" s="10"/>
      <c r="AH112" s="10"/>
      <c r="AI112" s="10"/>
    </row>
    <row r="113">
      <c r="A113" s="68" t="s">
        <v>123</v>
      </c>
      <c r="B113" s="185"/>
      <c r="C113" s="32">
        <f t="shared" si="1"/>
        <v>0</v>
      </c>
      <c r="D113" s="244" t="s">
        <v>258</v>
      </c>
      <c r="E113" s="185" t="s">
        <v>2</v>
      </c>
      <c r="F113" s="68" t="s">
        <v>29</v>
      </c>
      <c r="G113" s="68"/>
      <c r="H113" s="185" t="s">
        <v>1429</v>
      </c>
      <c r="I113" s="68" t="s">
        <v>1867</v>
      </c>
      <c r="J113" s="244"/>
      <c r="K113" s="247" t="s">
        <v>1868</v>
      </c>
      <c r="L113" s="40"/>
      <c r="M113" s="40"/>
      <c r="N113" s="10"/>
      <c r="O113" s="10"/>
      <c r="P113" s="10"/>
      <c r="Q113" s="10"/>
      <c r="R113" s="10"/>
      <c r="S113" s="10"/>
      <c r="T113" s="10"/>
      <c r="U113" s="10"/>
      <c r="V113" s="10"/>
      <c r="W113" s="10"/>
      <c r="X113" s="10"/>
      <c r="Y113" s="10"/>
      <c r="Z113" s="10"/>
      <c r="AA113" s="10"/>
      <c r="AB113" s="10"/>
      <c r="AC113" s="10"/>
      <c r="AD113" s="10"/>
      <c r="AE113" s="10"/>
      <c r="AF113" s="10"/>
      <c r="AG113" s="10"/>
      <c r="AH113" s="10"/>
      <c r="AI113" s="10"/>
    </row>
    <row r="114">
      <c r="A114" s="68" t="s">
        <v>88</v>
      </c>
      <c r="B114" s="185"/>
      <c r="C114" s="32">
        <f t="shared" si="1"/>
        <v>0</v>
      </c>
      <c r="D114" s="244" t="s">
        <v>239</v>
      </c>
      <c r="E114" s="185" t="s">
        <v>2</v>
      </c>
      <c r="F114" s="68" t="s">
        <v>18</v>
      </c>
      <c r="G114" s="68"/>
      <c r="H114" s="185" t="s">
        <v>1430</v>
      </c>
      <c r="I114" s="68" t="s">
        <v>1860</v>
      </c>
      <c r="J114" s="244"/>
      <c r="K114" s="247" t="s">
        <v>1869</v>
      </c>
      <c r="L114" s="40"/>
      <c r="M114" s="40"/>
      <c r="N114" s="10"/>
      <c r="O114" s="10"/>
      <c r="P114" s="10"/>
      <c r="Q114" s="10"/>
      <c r="R114" s="10"/>
      <c r="S114" s="10"/>
      <c r="T114" s="10"/>
      <c r="U114" s="10"/>
      <c r="V114" s="10"/>
      <c r="W114" s="10"/>
      <c r="X114" s="10"/>
      <c r="Y114" s="10"/>
      <c r="Z114" s="10"/>
      <c r="AA114" s="10"/>
      <c r="AB114" s="10"/>
      <c r="AC114" s="10"/>
      <c r="AD114" s="10"/>
      <c r="AE114" s="10"/>
      <c r="AF114" s="10"/>
      <c r="AG114" s="10"/>
      <c r="AH114" s="10"/>
      <c r="AI114" s="10"/>
    </row>
    <row r="115">
      <c r="A115" s="73" t="s">
        <v>56</v>
      </c>
      <c r="B115" s="185"/>
      <c r="C115" s="32">
        <f t="shared" si="1"/>
        <v>0</v>
      </c>
      <c r="D115" s="240" t="s">
        <v>487</v>
      </c>
      <c r="E115" s="234" t="s">
        <v>3</v>
      </c>
      <c r="F115" s="235" t="s">
        <v>26</v>
      </c>
      <c r="G115" s="73"/>
      <c r="H115" s="73" t="s">
        <v>1505</v>
      </c>
      <c r="I115" s="239"/>
      <c r="J115" s="239"/>
      <c r="K115" s="241" t="s">
        <v>1870</v>
      </c>
      <c r="L115" s="236"/>
      <c r="M115" s="242" t="s">
        <v>1871</v>
      </c>
      <c r="N115" s="236"/>
      <c r="O115" s="236"/>
      <c r="P115" s="236"/>
      <c r="Q115" s="236"/>
      <c r="R115" s="236"/>
      <c r="S115" s="236"/>
      <c r="T115" s="236"/>
      <c r="U115" s="236"/>
      <c r="V115" s="236"/>
      <c r="W115" s="236"/>
      <c r="X115" s="236"/>
      <c r="Y115" s="236"/>
      <c r="Z115" s="236"/>
      <c r="AA115" s="236"/>
      <c r="AB115" s="236"/>
      <c r="AC115" s="236"/>
      <c r="AD115" s="236"/>
      <c r="AE115" s="236"/>
      <c r="AF115" s="236"/>
      <c r="AG115" s="236"/>
      <c r="AH115" s="236"/>
      <c r="AI115" s="236"/>
    </row>
    <row r="116">
      <c r="A116" s="239" t="s">
        <v>19</v>
      </c>
      <c r="B116" s="185"/>
      <c r="C116" s="32">
        <f t="shared" si="1"/>
        <v>0</v>
      </c>
      <c r="D116" s="240" t="s">
        <v>468</v>
      </c>
      <c r="E116" s="234" t="s">
        <v>3</v>
      </c>
      <c r="F116" s="68" t="s">
        <v>20</v>
      </c>
      <c r="G116" s="73"/>
      <c r="H116" s="73" t="s">
        <v>1506</v>
      </c>
      <c r="I116" s="239"/>
      <c r="J116" s="239"/>
      <c r="K116" s="241" t="s">
        <v>1872</v>
      </c>
      <c r="L116" s="236"/>
      <c r="M116" s="242" t="s">
        <v>1873</v>
      </c>
      <c r="N116" s="236"/>
      <c r="O116" s="236"/>
      <c r="P116" s="236"/>
      <c r="Q116" s="236"/>
      <c r="R116" s="236"/>
      <c r="S116" s="236"/>
      <c r="T116" s="236"/>
      <c r="U116" s="236"/>
      <c r="V116" s="236"/>
      <c r="W116" s="236"/>
      <c r="X116" s="236"/>
      <c r="Y116" s="236"/>
      <c r="Z116" s="236"/>
      <c r="AA116" s="236"/>
      <c r="AB116" s="236"/>
      <c r="AC116" s="236"/>
      <c r="AD116" s="236"/>
      <c r="AE116" s="236"/>
      <c r="AF116" s="236"/>
      <c r="AG116" s="236"/>
      <c r="AH116" s="236"/>
      <c r="AI116" s="236"/>
    </row>
    <row r="117">
      <c r="A117" s="235" t="s">
        <v>56</v>
      </c>
      <c r="B117" s="185"/>
      <c r="C117" s="32">
        <f t="shared" si="1"/>
        <v>0</v>
      </c>
      <c r="D117" s="240" t="s">
        <v>488</v>
      </c>
      <c r="E117" s="234" t="s">
        <v>3</v>
      </c>
      <c r="F117" s="235" t="s">
        <v>26</v>
      </c>
      <c r="G117" s="73" t="s">
        <v>1874</v>
      </c>
      <c r="H117" s="73" t="s">
        <v>1448</v>
      </c>
      <c r="I117" s="239"/>
      <c r="J117" s="239"/>
      <c r="K117" s="241" t="s">
        <v>1875</v>
      </c>
      <c r="L117" s="236"/>
      <c r="M117" s="242" t="s">
        <v>1876</v>
      </c>
      <c r="N117" s="236"/>
      <c r="O117" s="236"/>
      <c r="P117" s="236"/>
      <c r="Q117" s="236"/>
      <c r="R117" s="236"/>
      <c r="S117" s="236"/>
      <c r="T117" s="236"/>
      <c r="U117" s="236"/>
      <c r="V117" s="236"/>
      <c r="W117" s="236"/>
      <c r="X117" s="236"/>
      <c r="Y117" s="236"/>
      <c r="Z117" s="236"/>
      <c r="AA117" s="236"/>
      <c r="AB117" s="236"/>
      <c r="AC117" s="236"/>
      <c r="AD117" s="236"/>
      <c r="AE117" s="236"/>
      <c r="AF117" s="236"/>
      <c r="AG117" s="236"/>
      <c r="AH117" s="236"/>
      <c r="AI117" s="236"/>
    </row>
    <row r="118">
      <c r="A118" s="68" t="s">
        <v>271</v>
      </c>
      <c r="B118" s="185"/>
      <c r="C118" s="32">
        <f t="shared" si="1"/>
        <v>0</v>
      </c>
      <c r="D118" s="240" t="s">
        <v>545</v>
      </c>
      <c r="E118" s="234" t="s">
        <v>3</v>
      </c>
      <c r="F118" s="68" t="s">
        <v>18</v>
      </c>
      <c r="G118" s="235" t="s">
        <v>1695</v>
      </c>
      <c r="H118" s="73" t="s">
        <v>968</v>
      </c>
      <c r="I118" s="239"/>
      <c r="J118" s="239"/>
      <c r="K118" s="241" t="s">
        <v>1877</v>
      </c>
      <c r="L118" s="236"/>
      <c r="M118" s="242" t="s">
        <v>1878</v>
      </c>
      <c r="N118" s="236"/>
      <c r="O118" s="236"/>
      <c r="P118" s="236"/>
      <c r="Q118" s="236"/>
      <c r="R118" s="236"/>
      <c r="S118" s="236"/>
      <c r="T118" s="236"/>
      <c r="U118" s="236"/>
      <c r="V118" s="236"/>
      <c r="W118" s="236"/>
      <c r="X118" s="236"/>
      <c r="Y118" s="236"/>
      <c r="Z118" s="236"/>
      <c r="AA118" s="236"/>
      <c r="AB118" s="236"/>
      <c r="AC118" s="236"/>
      <c r="AD118" s="236"/>
      <c r="AE118" s="236"/>
      <c r="AF118" s="236"/>
      <c r="AG118" s="236"/>
      <c r="AH118" s="236"/>
      <c r="AI118" s="236"/>
    </row>
    <row r="119">
      <c r="A119" s="68" t="s">
        <v>103</v>
      </c>
      <c r="B119" s="185"/>
      <c r="C119" s="32">
        <f t="shared" si="1"/>
        <v>0</v>
      </c>
      <c r="D119" s="185" t="s">
        <v>245</v>
      </c>
      <c r="E119" s="185" t="s">
        <v>2</v>
      </c>
      <c r="F119" s="68" t="s">
        <v>29</v>
      </c>
      <c r="G119" s="68"/>
      <c r="H119" s="185" t="s">
        <v>1431</v>
      </c>
      <c r="I119" s="68" t="s">
        <v>1836</v>
      </c>
      <c r="J119" s="244"/>
      <c r="K119" s="247" t="s">
        <v>1879</v>
      </c>
      <c r="L119" s="40"/>
      <c r="M119" s="40"/>
      <c r="N119" s="10"/>
      <c r="O119" s="10"/>
      <c r="P119" s="10"/>
      <c r="Q119" s="10"/>
      <c r="R119" s="10"/>
      <c r="S119" s="10"/>
      <c r="T119" s="10"/>
      <c r="U119" s="10"/>
      <c r="V119" s="10"/>
      <c r="W119" s="10"/>
      <c r="X119" s="10"/>
      <c r="Y119" s="10"/>
      <c r="Z119" s="10"/>
      <c r="AA119" s="10"/>
      <c r="AB119" s="10"/>
      <c r="AC119" s="10"/>
      <c r="AD119" s="10"/>
      <c r="AE119" s="10"/>
      <c r="AF119" s="10"/>
      <c r="AG119" s="10"/>
      <c r="AH119" s="10"/>
      <c r="AI119" s="10"/>
    </row>
    <row r="120">
      <c r="A120" s="68" t="s">
        <v>79</v>
      </c>
      <c r="B120" s="185"/>
      <c r="C120" s="32">
        <f t="shared" si="1"/>
        <v>0</v>
      </c>
      <c r="D120" s="185" t="s">
        <v>235</v>
      </c>
      <c r="E120" s="185" t="s">
        <v>2</v>
      </c>
      <c r="F120" s="68" t="s">
        <v>29</v>
      </c>
      <c r="G120" s="68"/>
      <c r="H120" s="244"/>
      <c r="I120" s="68" t="s">
        <v>1880</v>
      </c>
      <c r="J120" s="185"/>
      <c r="K120" s="245" t="s">
        <v>1881</v>
      </c>
      <c r="L120" s="249" t="s">
        <v>1806</v>
      </c>
      <c r="M120" s="40"/>
      <c r="N120" s="10"/>
      <c r="O120" s="10"/>
      <c r="P120" s="10"/>
      <c r="Q120" s="10"/>
      <c r="R120" s="10"/>
      <c r="S120" s="10"/>
      <c r="T120" s="10"/>
      <c r="U120" s="10"/>
      <c r="V120" s="10"/>
      <c r="W120" s="10"/>
      <c r="X120" s="10"/>
      <c r="Y120" s="10"/>
      <c r="Z120" s="10"/>
      <c r="AA120" s="10"/>
      <c r="AB120" s="10"/>
      <c r="AC120" s="10"/>
      <c r="AD120" s="10"/>
      <c r="AE120" s="10"/>
      <c r="AF120" s="10"/>
      <c r="AG120" s="10"/>
      <c r="AH120" s="10"/>
      <c r="AI120" s="10"/>
    </row>
    <row r="121">
      <c r="A121" s="68" t="s">
        <v>131</v>
      </c>
      <c r="B121" s="185"/>
      <c r="C121" s="32">
        <f t="shared" si="1"/>
        <v>0</v>
      </c>
      <c r="D121" s="185" t="s">
        <v>265</v>
      </c>
      <c r="E121" s="185" t="s">
        <v>2</v>
      </c>
      <c r="F121" s="68" t="s">
        <v>29</v>
      </c>
      <c r="G121" s="68"/>
      <c r="H121" s="185" t="s">
        <v>1432</v>
      </c>
      <c r="I121" s="68" t="s">
        <v>1786</v>
      </c>
      <c r="J121" s="244"/>
      <c r="K121" s="245" t="s">
        <v>1882</v>
      </c>
      <c r="L121" s="249" t="s">
        <v>1883</v>
      </c>
      <c r="M121" s="40"/>
      <c r="N121" s="10"/>
      <c r="O121" s="10"/>
      <c r="P121" s="10"/>
      <c r="Q121" s="10"/>
      <c r="R121" s="10"/>
      <c r="S121" s="10"/>
      <c r="T121" s="10"/>
      <c r="U121" s="10"/>
      <c r="V121" s="10"/>
      <c r="W121" s="10"/>
      <c r="X121" s="10"/>
      <c r="Y121" s="10"/>
      <c r="Z121" s="10"/>
      <c r="AA121" s="10"/>
      <c r="AB121" s="10"/>
      <c r="AC121" s="10"/>
      <c r="AD121" s="10"/>
      <c r="AE121" s="10"/>
      <c r="AF121" s="10"/>
      <c r="AG121" s="10"/>
      <c r="AH121" s="10"/>
      <c r="AI121" s="10"/>
    </row>
    <row r="122">
      <c r="A122" s="68" t="s">
        <v>1884</v>
      </c>
      <c r="B122" s="185"/>
      <c r="C122" s="32">
        <f t="shared" si="1"/>
        <v>0</v>
      </c>
      <c r="D122" s="185" t="s">
        <v>250</v>
      </c>
      <c r="E122" s="185" t="s">
        <v>2</v>
      </c>
      <c r="F122" s="235" t="s">
        <v>26</v>
      </c>
      <c r="G122" s="68"/>
      <c r="H122" s="244"/>
      <c r="I122" s="68" t="s">
        <v>1885</v>
      </c>
      <c r="J122" s="244"/>
      <c r="K122" s="247" t="s">
        <v>1886</v>
      </c>
      <c r="L122" s="40"/>
      <c r="M122" s="40"/>
      <c r="N122" s="10"/>
      <c r="O122" s="10"/>
      <c r="P122" s="10"/>
      <c r="Q122" s="10"/>
      <c r="R122" s="10"/>
      <c r="S122" s="10"/>
      <c r="T122" s="10"/>
      <c r="U122" s="10"/>
      <c r="V122" s="10"/>
      <c r="W122" s="10"/>
      <c r="X122" s="10"/>
      <c r="Y122" s="10"/>
      <c r="Z122" s="10"/>
      <c r="AA122" s="10"/>
      <c r="AB122" s="10"/>
      <c r="AC122" s="10"/>
      <c r="AD122" s="10"/>
      <c r="AE122" s="10"/>
      <c r="AF122" s="10"/>
      <c r="AG122" s="10"/>
      <c r="AH122" s="10"/>
      <c r="AI122" s="10"/>
    </row>
    <row r="123">
      <c r="A123" s="68" t="s">
        <v>57</v>
      </c>
      <c r="B123" s="185"/>
      <c r="C123" s="32">
        <f t="shared" si="1"/>
        <v>0</v>
      </c>
      <c r="D123" s="244" t="s">
        <v>218</v>
      </c>
      <c r="E123" s="185" t="s">
        <v>2</v>
      </c>
      <c r="F123" s="68" t="s">
        <v>29</v>
      </c>
      <c r="G123" s="68"/>
      <c r="H123" s="244"/>
      <c r="I123" s="68" t="s">
        <v>1816</v>
      </c>
      <c r="J123" s="244"/>
      <c r="K123" s="245" t="s">
        <v>1887</v>
      </c>
      <c r="L123" s="249" t="s">
        <v>1888</v>
      </c>
      <c r="M123" s="249" t="s">
        <v>1889</v>
      </c>
      <c r="N123" s="250"/>
      <c r="O123" s="10"/>
      <c r="P123" s="10"/>
      <c r="Q123" s="10"/>
      <c r="R123" s="10"/>
      <c r="S123" s="10"/>
      <c r="T123" s="10"/>
      <c r="U123" s="10"/>
      <c r="V123" s="10"/>
      <c r="W123" s="10"/>
      <c r="X123" s="10"/>
      <c r="Y123" s="10"/>
      <c r="Z123" s="10"/>
      <c r="AA123" s="10"/>
      <c r="AB123" s="10"/>
      <c r="AC123" s="10"/>
      <c r="AD123" s="10"/>
      <c r="AE123" s="10"/>
      <c r="AF123" s="10"/>
      <c r="AG123" s="10"/>
      <c r="AH123" s="10"/>
      <c r="AI123" s="10"/>
    </row>
    <row r="124">
      <c r="A124" s="235" t="s">
        <v>102</v>
      </c>
      <c r="B124" s="185"/>
      <c r="C124" s="32">
        <f t="shared" si="1"/>
        <v>0</v>
      </c>
      <c r="D124" s="240" t="s">
        <v>501</v>
      </c>
      <c r="E124" s="234" t="s">
        <v>3</v>
      </c>
      <c r="F124" s="235" t="s">
        <v>24</v>
      </c>
      <c r="G124" s="73"/>
      <c r="H124" s="73" t="s">
        <v>1507</v>
      </c>
      <c r="I124" s="239"/>
      <c r="J124" s="239"/>
      <c r="K124" s="241" t="s">
        <v>1890</v>
      </c>
      <c r="L124" s="236"/>
      <c r="M124" s="242" t="s">
        <v>1891</v>
      </c>
      <c r="N124" s="236"/>
      <c r="O124" s="236"/>
      <c r="P124" s="236"/>
      <c r="Q124" s="236"/>
      <c r="R124" s="236"/>
      <c r="S124" s="236"/>
      <c r="T124" s="236"/>
      <c r="U124" s="236"/>
      <c r="V124" s="236"/>
      <c r="W124" s="236"/>
      <c r="X124" s="236"/>
      <c r="Y124" s="236"/>
      <c r="Z124" s="236"/>
      <c r="AA124" s="236"/>
      <c r="AB124" s="236"/>
      <c r="AC124" s="236"/>
      <c r="AD124" s="236"/>
      <c r="AE124" s="236"/>
      <c r="AF124" s="236"/>
      <c r="AG124" s="236"/>
      <c r="AH124" s="236"/>
      <c r="AI124" s="236"/>
    </row>
    <row r="125">
      <c r="A125" s="234" t="s">
        <v>74</v>
      </c>
      <c r="B125" s="185"/>
      <c r="C125" s="32">
        <f t="shared" si="1"/>
        <v>0</v>
      </c>
      <c r="D125" s="234" t="s">
        <v>886</v>
      </c>
      <c r="E125" s="234" t="s">
        <v>6</v>
      </c>
      <c r="F125" s="234" t="s">
        <v>26</v>
      </c>
      <c r="G125" s="236"/>
      <c r="H125" s="234" t="s">
        <v>1637</v>
      </c>
      <c r="I125" s="237">
        <v>44136.0</v>
      </c>
      <c r="J125" s="236"/>
      <c r="K125" s="238" t="s">
        <v>1892</v>
      </c>
      <c r="L125" s="236"/>
      <c r="M125" s="236"/>
      <c r="N125" s="236"/>
      <c r="O125" s="236"/>
      <c r="P125" s="236"/>
      <c r="Q125" s="236"/>
      <c r="R125" s="236"/>
      <c r="S125" s="236"/>
      <c r="T125" s="236"/>
      <c r="U125" s="236"/>
      <c r="V125" s="236"/>
      <c r="W125" s="236"/>
      <c r="X125" s="236"/>
      <c r="Y125" s="236"/>
      <c r="Z125" s="236"/>
      <c r="AA125" s="236"/>
      <c r="AB125" s="236"/>
      <c r="AC125" s="236"/>
      <c r="AD125" s="236"/>
      <c r="AE125" s="236"/>
      <c r="AF125" s="236"/>
      <c r="AG125" s="236"/>
      <c r="AH125" s="236"/>
      <c r="AI125" s="236"/>
    </row>
    <row r="126">
      <c r="A126" s="73" t="s">
        <v>68</v>
      </c>
      <c r="B126" s="185"/>
      <c r="C126" s="32">
        <f t="shared" si="1"/>
        <v>0</v>
      </c>
      <c r="D126" s="73" t="s">
        <v>884</v>
      </c>
      <c r="E126" s="234" t="s">
        <v>6</v>
      </c>
      <c r="F126" s="239" t="s">
        <v>16</v>
      </c>
      <c r="G126" s="46"/>
      <c r="H126" s="239" t="s">
        <v>1638</v>
      </c>
      <c r="I126" s="68" t="s">
        <v>1660</v>
      </c>
      <c r="J126" s="236"/>
      <c r="K126" s="247" t="s">
        <v>1893</v>
      </c>
      <c r="L126" s="46"/>
      <c r="M126" s="46"/>
      <c r="N126" s="236"/>
      <c r="O126" s="236"/>
      <c r="P126" s="236"/>
      <c r="Q126" s="236"/>
      <c r="R126" s="236"/>
      <c r="S126" s="236"/>
      <c r="T126" s="236"/>
      <c r="U126" s="236"/>
      <c r="V126" s="236"/>
      <c r="W126" s="236"/>
      <c r="X126" s="236"/>
      <c r="Y126" s="236"/>
      <c r="Z126" s="236"/>
      <c r="AA126" s="236"/>
      <c r="AB126" s="236"/>
      <c r="AC126" s="236"/>
      <c r="AD126" s="236"/>
      <c r="AE126" s="236"/>
      <c r="AF126" s="236"/>
      <c r="AG126" s="236"/>
      <c r="AH126" s="236"/>
      <c r="AI126" s="236"/>
    </row>
    <row r="127">
      <c r="A127" s="68" t="s">
        <v>271</v>
      </c>
      <c r="B127" s="185"/>
      <c r="C127" s="32">
        <f t="shared" si="1"/>
        <v>0</v>
      </c>
      <c r="D127" s="240" t="s">
        <v>538</v>
      </c>
      <c r="E127" s="234" t="s">
        <v>3</v>
      </c>
      <c r="F127" s="68" t="s">
        <v>18</v>
      </c>
      <c r="G127" s="235" t="s">
        <v>1698</v>
      </c>
      <c r="H127" s="73" t="s">
        <v>1489</v>
      </c>
      <c r="I127" s="239"/>
      <c r="J127" s="239"/>
      <c r="K127" s="241" t="s">
        <v>1894</v>
      </c>
      <c r="L127" s="236"/>
      <c r="M127" s="242" t="s">
        <v>1895</v>
      </c>
      <c r="N127" s="236"/>
      <c r="O127" s="236"/>
      <c r="P127" s="236"/>
      <c r="Q127" s="236"/>
      <c r="R127" s="236"/>
      <c r="S127" s="236"/>
      <c r="T127" s="236"/>
      <c r="U127" s="236"/>
      <c r="V127" s="236"/>
      <c r="W127" s="236"/>
      <c r="X127" s="236"/>
      <c r="Y127" s="236"/>
      <c r="Z127" s="236"/>
      <c r="AA127" s="236"/>
      <c r="AB127" s="236"/>
      <c r="AC127" s="236"/>
      <c r="AD127" s="236"/>
      <c r="AE127" s="236"/>
      <c r="AF127" s="236"/>
      <c r="AG127" s="236"/>
      <c r="AH127" s="236"/>
      <c r="AI127" s="236"/>
    </row>
    <row r="128">
      <c r="A128" s="235" t="s">
        <v>134</v>
      </c>
      <c r="B128" s="185"/>
      <c r="C128" s="32">
        <f t="shared" si="1"/>
        <v>0</v>
      </c>
      <c r="D128" s="234" t="s">
        <v>894</v>
      </c>
      <c r="E128" s="234" t="s">
        <v>6</v>
      </c>
      <c r="F128" s="68" t="s">
        <v>16</v>
      </c>
      <c r="G128" s="239"/>
      <c r="H128" s="235" t="s">
        <v>1525</v>
      </c>
      <c r="I128" s="246">
        <v>44774.0</v>
      </c>
      <c r="J128" s="236"/>
      <c r="K128" s="238" t="s">
        <v>1896</v>
      </c>
      <c r="L128" s="239" t="s">
        <v>1897</v>
      </c>
      <c r="M128" s="239"/>
      <c r="N128" s="236"/>
      <c r="O128" s="236"/>
      <c r="P128" s="236"/>
      <c r="Q128" s="236"/>
      <c r="R128" s="236"/>
      <c r="S128" s="236"/>
      <c r="T128" s="236"/>
      <c r="U128" s="236"/>
      <c r="V128" s="236"/>
      <c r="W128" s="236"/>
      <c r="X128" s="236"/>
      <c r="Y128" s="236"/>
      <c r="Z128" s="236"/>
      <c r="AA128" s="236"/>
      <c r="AB128" s="236"/>
      <c r="AC128" s="236"/>
      <c r="AD128" s="236"/>
      <c r="AE128" s="236"/>
      <c r="AF128" s="236"/>
      <c r="AG128" s="236"/>
      <c r="AH128" s="236"/>
      <c r="AI128" s="236"/>
    </row>
    <row r="129">
      <c r="A129" s="68" t="s">
        <v>271</v>
      </c>
      <c r="B129" s="185"/>
      <c r="C129" s="32">
        <f t="shared" si="1"/>
        <v>0</v>
      </c>
      <c r="D129" s="236" t="s">
        <v>720</v>
      </c>
      <c r="E129" s="234" t="s">
        <v>4</v>
      </c>
      <c r="F129" s="68" t="s">
        <v>18</v>
      </c>
      <c r="G129" s="234" t="s">
        <v>1539</v>
      </c>
      <c r="H129" s="239" t="s">
        <v>1540</v>
      </c>
      <c r="I129" s="236"/>
      <c r="J129" s="236"/>
      <c r="K129" s="236"/>
      <c r="L129" s="239" t="s">
        <v>1898</v>
      </c>
      <c r="M129" s="236"/>
      <c r="N129" s="236"/>
      <c r="O129" s="236"/>
      <c r="P129" s="236"/>
      <c r="Q129" s="236"/>
      <c r="R129" s="236"/>
      <c r="S129" s="236"/>
      <c r="T129" s="236"/>
      <c r="U129" s="236"/>
      <c r="V129" s="236"/>
      <c r="W129" s="236"/>
      <c r="X129" s="236"/>
      <c r="Y129" s="236"/>
      <c r="Z129" s="236"/>
      <c r="AA129" s="236"/>
      <c r="AB129" s="236"/>
      <c r="AC129" s="236"/>
      <c r="AD129" s="236"/>
      <c r="AE129" s="236"/>
      <c r="AF129" s="236"/>
      <c r="AG129" s="236"/>
      <c r="AH129" s="236"/>
      <c r="AI129" s="236"/>
    </row>
    <row r="130">
      <c r="A130" s="239" t="s">
        <v>56</v>
      </c>
      <c r="B130" s="185"/>
      <c r="C130" s="32">
        <f t="shared" si="1"/>
        <v>0</v>
      </c>
      <c r="D130" s="236" t="s">
        <v>641</v>
      </c>
      <c r="E130" s="234" t="s">
        <v>4</v>
      </c>
      <c r="F130" s="235" t="s">
        <v>26</v>
      </c>
      <c r="G130" s="234" t="s">
        <v>1899</v>
      </c>
      <c r="H130" s="239" t="s">
        <v>1541</v>
      </c>
      <c r="I130" s="236"/>
      <c r="J130" s="236"/>
      <c r="K130" s="236"/>
      <c r="L130" s="239" t="s">
        <v>140</v>
      </c>
      <c r="M130" s="236"/>
      <c r="N130" s="236"/>
      <c r="O130" s="236"/>
      <c r="P130" s="236"/>
      <c r="Q130" s="236"/>
      <c r="R130" s="236"/>
      <c r="S130" s="236"/>
      <c r="T130" s="236"/>
      <c r="U130" s="236"/>
      <c r="V130" s="236"/>
      <c r="W130" s="236"/>
      <c r="X130" s="236"/>
      <c r="Y130" s="236"/>
      <c r="Z130" s="236"/>
      <c r="AA130" s="236"/>
      <c r="AB130" s="236"/>
      <c r="AC130" s="236"/>
      <c r="AD130" s="236"/>
      <c r="AE130" s="236"/>
      <c r="AF130" s="236"/>
      <c r="AG130" s="236"/>
      <c r="AH130" s="236"/>
      <c r="AI130" s="236"/>
    </row>
    <row r="131">
      <c r="A131" s="239" t="s">
        <v>23</v>
      </c>
      <c r="B131" s="185"/>
      <c r="C131" s="32">
        <f t="shared" si="1"/>
        <v>0</v>
      </c>
      <c r="D131" s="236" t="s">
        <v>617</v>
      </c>
      <c r="E131" s="234" t="s">
        <v>4</v>
      </c>
      <c r="F131" s="235" t="s">
        <v>24</v>
      </c>
      <c r="G131" s="236"/>
      <c r="H131" s="239" t="s">
        <v>1542</v>
      </c>
      <c r="I131" s="236"/>
      <c r="J131" s="236"/>
      <c r="K131" s="236"/>
      <c r="L131" s="239" t="s">
        <v>1900</v>
      </c>
      <c r="M131" s="236"/>
      <c r="N131" s="236"/>
      <c r="O131" s="236"/>
      <c r="P131" s="236"/>
      <c r="Q131" s="236"/>
      <c r="R131" s="236"/>
      <c r="S131" s="236"/>
      <c r="T131" s="236"/>
      <c r="U131" s="236"/>
      <c r="V131" s="236"/>
      <c r="W131" s="236"/>
      <c r="X131" s="236"/>
      <c r="Y131" s="236"/>
      <c r="Z131" s="236"/>
      <c r="AA131" s="236"/>
      <c r="AB131" s="236"/>
      <c r="AC131" s="236"/>
      <c r="AD131" s="236"/>
      <c r="AE131" s="236"/>
      <c r="AF131" s="236"/>
      <c r="AG131" s="236"/>
      <c r="AH131" s="236"/>
      <c r="AI131" s="236"/>
    </row>
    <row r="132">
      <c r="A132" s="68" t="s">
        <v>271</v>
      </c>
      <c r="B132" s="185"/>
      <c r="C132" s="32">
        <f t="shared" si="1"/>
        <v>0</v>
      </c>
      <c r="D132" s="236" t="s">
        <v>713</v>
      </c>
      <c r="E132" s="234" t="s">
        <v>4</v>
      </c>
      <c r="F132" s="68" t="s">
        <v>18</v>
      </c>
      <c r="G132" s="234" t="s">
        <v>951</v>
      </c>
      <c r="H132" s="239" t="s">
        <v>1543</v>
      </c>
      <c r="I132" s="236"/>
      <c r="J132" s="236"/>
      <c r="K132" s="236"/>
      <c r="L132" s="239" t="s">
        <v>1901</v>
      </c>
      <c r="M132" s="236"/>
      <c r="N132" s="236"/>
      <c r="O132" s="236"/>
      <c r="P132" s="236"/>
      <c r="Q132" s="236"/>
      <c r="R132" s="236"/>
      <c r="S132" s="236"/>
      <c r="T132" s="236"/>
      <c r="U132" s="236"/>
      <c r="V132" s="236"/>
      <c r="W132" s="236"/>
      <c r="X132" s="236"/>
      <c r="Y132" s="236"/>
      <c r="Z132" s="236"/>
      <c r="AA132" s="236"/>
      <c r="AB132" s="236"/>
      <c r="AC132" s="236"/>
      <c r="AD132" s="236"/>
      <c r="AE132" s="236"/>
      <c r="AF132" s="236"/>
      <c r="AG132" s="236"/>
      <c r="AH132" s="236"/>
      <c r="AI132" s="236"/>
    </row>
    <row r="133">
      <c r="A133" s="68" t="s">
        <v>271</v>
      </c>
      <c r="B133" s="185"/>
      <c r="C133" s="32">
        <f t="shared" si="1"/>
        <v>0</v>
      </c>
      <c r="D133" s="236" t="s">
        <v>749</v>
      </c>
      <c r="E133" s="234" t="s">
        <v>4</v>
      </c>
      <c r="F133" s="68" t="s">
        <v>18</v>
      </c>
      <c r="G133" s="234" t="s">
        <v>950</v>
      </c>
      <c r="H133" s="239" t="s">
        <v>1544</v>
      </c>
      <c r="I133" s="236"/>
      <c r="J133" s="236"/>
      <c r="K133" s="236"/>
      <c r="L133" s="239" t="s">
        <v>1902</v>
      </c>
      <c r="M133" s="236"/>
      <c r="N133" s="236"/>
      <c r="O133" s="236"/>
      <c r="P133" s="236"/>
      <c r="Q133" s="236"/>
      <c r="R133" s="236"/>
      <c r="S133" s="236"/>
      <c r="T133" s="236"/>
      <c r="U133" s="236"/>
      <c r="V133" s="236"/>
      <c r="W133" s="236"/>
      <c r="X133" s="236"/>
      <c r="Y133" s="236"/>
      <c r="Z133" s="236"/>
      <c r="AA133" s="236"/>
      <c r="AB133" s="236"/>
      <c r="AC133" s="236"/>
      <c r="AD133" s="236"/>
      <c r="AE133" s="236"/>
      <c r="AF133" s="236"/>
      <c r="AG133" s="236"/>
      <c r="AH133" s="236"/>
      <c r="AI133" s="236"/>
    </row>
    <row r="134">
      <c r="A134" s="68" t="s">
        <v>88</v>
      </c>
      <c r="B134" s="185"/>
      <c r="C134" s="32">
        <f t="shared" si="1"/>
        <v>0</v>
      </c>
      <c r="D134" s="185" t="s">
        <v>240</v>
      </c>
      <c r="E134" s="185" t="s">
        <v>2</v>
      </c>
      <c r="F134" s="68" t="s">
        <v>18</v>
      </c>
      <c r="G134" s="68"/>
      <c r="H134" s="185" t="s">
        <v>1433</v>
      </c>
      <c r="I134" s="68" t="s">
        <v>1903</v>
      </c>
      <c r="J134" s="40"/>
      <c r="K134" s="245" t="s">
        <v>1904</v>
      </c>
      <c r="L134" s="185" t="s">
        <v>1905</v>
      </c>
      <c r="M134" s="40"/>
      <c r="N134" s="10"/>
      <c r="O134" s="10"/>
      <c r="P134" s="10"/>
      <c r="Q134" s="10"/>
      <c r="R134" s="10"/>
      <c r="S134" s="10"/>
      <c r="T134" s="10"/>
      <c r="U134" s="10"/>
      <c r="V134" s="10"/>
      <c r="W134" s="10"/>
      <c r="X134" s="10"/>
      <c r="Y134" s="10"/>
      <c r="Z134" s="10"/>
      <c r="AA134" s="10"/>
      <c r="AB134" s="10"/>
      <c r="AC134" s="10"/>
      <c r="AD134" s="10"/>
      <c r="AE134" s="10"/>
      <c r="AF134" s="10"/>
      <c r="AG134" s="10"/>
      <c r="AH134" s="10"/>
      <c r="AI134" s="10"/>
    </row>
    <row r="135">
      <c r="A135" s="68" t="s">
        <v>33</v>
      </c>
      <c r="B135" s="185"/>
      <c r="C135" s="32">
        <f t="shared" si="1"/>
        <v>0</v>
      </c>
      <c r="D135" s="185" t="s">
        <v>203</v>
      </c>
      <c r="E135" s="185" t="s">
        <v>2</v>
      </c>
      <c r="F135" s="68" t="s">
        <v>29</v>
      </c>
      <c r="G135" s="68"/>
      <c r="H135" s="244"/>
      <c r="I135" s="68" t="s">
        <v>1906</v>
      </c>
      <c r="J135" s="244"/>
      <c r="K135" s="245" t="s">
        <v>1907</v>
      </c>
      <c r="L135" s="249" t="s">
        <v>1908</v>
      </c>
      <c r="M135" s="40"/>
      <c r="N135" s="10"/>
      <c r="O135" s="10"/>
      <c r="P135" s="10"/>
      <c r="Q135" s="10"/>
      <c r="R135" s="10"/>
      <c r="S135" s="10"/>
      <c r="T135" s="10"/>
      <c r="U135" s="10"/>
      <c r="V135" s="10"/>
      <c r="W135" s="10"/>
      <c r="X135" s="10"/>
      <c r="Y135" s="10"/>
      <c r="Z135" s="10"/>
      <c r="AA135" s="10"/>
      <c r="AB135" s="10"/>
      <c r="AC135" s="10"/>
      <c r="AD135" s="10"/>
      <c r="AE135" s="10"/>
      <c r="AF135" s="10"/>
      <c r="AG135" s="10"/>
      <c r="AH135" s="10"/>
      <c r="AI135" s="10"/>
    </row>
    <row r="136">
      <c r="A136" s="73" t="s">
        <v>23</v>
      </c>
      <c r="B136" s="185"/>
      <c r="C136" s="32">
        <f t="shared" si="1"/>
        <v>0</v>
      </c>
      <c r="D136" s="240" t="s">
        <v>471</v>
      </c>
      <c r="E136" s="234" t="s">
        <v>3</v>
      </c>
      <c r="F136" s="235" t="s">
        <v>24</v>
      </c>
      <c r="G136" s="73" t="s">
        <v>939</v>
      </c>
      <c r="H136" s="73" t="s">
        <v>1508</v>
      </c>
      <c r="I136" s="239"/>
      <c r="J136" s="239"/>
      <c r="K136" s="241" t="s">
        <v>1909</v>
      </c>
      <c r="L136" s="236"/>
      <c r="M136" s="242" t="s">
        <v>1910</v>
      </c>
      <c r="N136" s="236"/>
      <c r="O136" s="236"/>
      <c r="P136" s="236"/>
      <c r="Q136" s="236"/>
      <c r="R136" s="236"/>
      <c r="S136" s="236"/>
      <c r="T136" s="236"/>
      <c r="U136" s="236"/>
      <c r="V136" s="236"/>
      <c r="W136" s="236"/>
      <c r="X136" s="236"/>
      <c r="Y136" s="236"/>
      <c r="Z136" s="236"/>
      <c r="AA136" s="236"/>
      <c r="AB136" s="236"/>
      <c r="AC136" s="236"/>
      <c r="AD136" s="236"/>
      <c r="AE136" s="236"/>
      <c r="AF136" s="236"/>
      <c r="AG136" s="236"/>
      <c r="AH136" s="236"/>
      <c r="AI136" s="236"/>
    </row>
    <row r="137">
      <c r="A137" s="68" t="s">
        <v>103</v>
      </c>
      <c r="B137" s="185"/>
      <c r="C137" s="32">
        <f t="shared" si="1"/>
        <v>0</v>
      </c>
      <c r="D137" s="185" t="s">
        <v>246</v>
      </c>
      <c r="E137" s="185" t="s">
        <v>2</v>
      </c>
      <c r="F137" s="68" t="s">
        <v>29</v>
      </c>
      <c r="G137" s="68"/>
      <c r="H137" s="185" t="s">
        <v>1434</v>
      </c>
      <c r="I137" s="68" t="s">
        <v>1804</v>
      </c>
      <c r="J137" s="244"/>
      <c r="K137" s="247" t="s">
        <v>1911</v>
      </c>
      <c r="L137" s="40"/>
      <c r="M137" s="40"/>
      <c r="N137" s="10"/>
      <c r="O137" s="10"/>
      <c r="P137" s="10"/>
      <c r="Q137" s="10"/>
      <c r="R137" s="10"/>
      <c r="S137" s="10"/>
      <c r="T137" s="10"/>
      <c r="U137" s="10"/>
      <c r="V137" s="10"/>
      <c r="W137" s="10"/>
      <c r="X137" s="10"/>
      <c r="Y137" s="10"/>
      <c r="Z137" s="10"/>
      <c r="AA137" s="10"/>
      <c r="AB137" s="10"/>
      <c r="AC137" s="10"/>
      <c r="AD137" s="10"/>
      <c r="AE137" s="10"/>
      <c r="AF137" s="10"/>
      <c r="AG137" s="10"/>
      <c r="AH137" s="10"/>
      <c r="AI137" s="10"/>
    </row>
    <row r="138">
      <c r="A138" s="239" t="s">
        <v>35</v>
      </c>
      <c r="B138" s="185"/>
      <c r="C138" s="32">
        <f t="shared" si="1"/>
        <v>0</v>
      </c>
      <c r="D138" s="236" t="s">
        <v>631</v>
      </c>
      <c r="E138" s="234" t="s">
        <v>4</v>
      </c>
      <c r="F138" s="68" t="s">
        <v>18</v>
      </c>
      <c r="G138" s="236"/>
      <c r="H138" s="239" t="s">
        <v>1522</v>
      </c>
      <c r="I138" s="236"/>
      <c r="J138" s="236"/>
      <c r="K138" s="236"/>
      <c r="L138" s="239" t="s">
        <v>1912</v>
      </c>
      <c r="M138" s="236"/>
      <c r="N138" s="236"/>
      <c r="O138" s="236"/>
      <c r="P138" s="236"/>
      <c r="Q138" s="236"/>
      <c r="R138" s="236"/>
      <c r="S138" s="236"/>
      <c r="T138" s="236"/>
      <c r="U138" s="236"/>
      <c r="V138" s="236"/>
      <c r="W138" s="236"/>
      <c r="X138" s="236"/>
      <c r="Y138" s="236"/>
      <c r="Z138" s="236"/>
      <c r="AA138" s="236"/>
      <c r="AB138" s="236"/>
      <c r="AC138" s="236"/>
      <c r="AD138" s="236"/>
      <c r="AE138" s="236"/>
      <c r="AF138" s="236"/>
      <c r="AG138" s="236"/>
      <c r="AH138" s="236"/>
      <c r="AI138" s="236"/>
    </row>
    <row r="139">
      <c r="A139" s="239" t="s">
        <v>35</v>
      </c>
      <c r="B139" s="185"/>
      <c r="C139" s="32">
        <f t="shared" si="1"/>
        <v>0</v>
      </c>
      <c r="D139" s="240" t="s">
        <v>474</v>
      </c>
      <c r="E139" s="234" t="s">
        <v>3</v>
      </c>
      <c r="F139" s="68" t="s">
        <v>18</v>
      </c>
      <c r="G139" s="73"/>
      <c r="H139" s="73" t="s">
        <v>1460</v>
      </c>
      <c r="I139" s="239"/>
      <c r="J139" s="239"/>
      <c r="K139" s="241" t="s">
        <v>1913</v>
      </c>
      <c r="L139" s="236"/>
      <c r="M139" s="242" t="s">
        <v>1914</v>
      </c>
      <c r="N139" s="236"/>
      <c r="O139" s="236"/>
      <c r="P139" s="236"/>
      <c r="Q139" s="236"/>
      <c r="R139" s="236"/>
      <c r="S139" s="236"/>
      <c r="T139" s="236"/>
      <c r="U139" s="236"/>
      <c r="V139" s="236"/>
      <c r="W139" s="236"/>
      <c r="X139" s="236"/>
      <c r="Y139" s="236"/>
      <c r="Z139" s="236"/>
      <c r="AA139" s="236"/>
      <c r="AB139" s="236"/>
      <c r="AC139" s="236"/>
      <c r="AD139" s="236"/>
      <c r="AE139" s="236"/>
      <c r="AF139" s="236"/>
      <c r="AG139" s="236"/>
      <c r="AH139" s="236"/>
      <c r="AI139" s="236"/>
    </row>
    <row r="140">
      <c r="A140" s="239" t="s">
        <v>143</v>
      </c>
      <c r="B140" s="185"/>
      <c r="C140" s="32">
        <f t="shared" si="1"/>
        <v>0</v>
      </c>
      <c r="D140" s="236" t="s">
        <v>755</v>
      </c>
      <c r="E140" s="234" t="s">
        <v>4</v>
      </c>
      <c r="F140" s="234" t="s">
        <v>20</v>
      </c>
      <c r="G140" s="236"/>
      <c r="H140" s="239" t="s">
        <v>1545</v>
      </c>
      <c r="I140" s="236"/>
      <c r="J140" s="236"/>
      <c r="K140" s="236"/>
      <c r="L140" s="239" t="s">
        <v>1915</v>
      </c>
      <c r="M140" s="236"/>
      <c r="N140" s="236"/>
      <c r="O140" s="236"/>
      <c r="P140" s="236"/>
      <c r="Q140" s="236"/>
      <c r="R140" s="236"/>
      <c r="S140" s="236"/>
      <c r="T140" s="236"/>
      <c r="U140" s="236"/>
      <c r="V140" s="236"/>
      <c r="W140" s="236"/>
      <c r="X140" s="236"/>
      <c r="Y140" s="236"/>
      <c r="Z140" s="236"/>
      <c r="AA140" s="236"/>
      <c r="AB140" s="236"/>
      <c r="AC140" s="236"/>
      <c r="AD140" s="236"/>
      <c r="AE140" s="236"/>
      <c r="AF140" s="236"/>
      <c r="AG140" s="236"/>
      <c r="AH140" s="236"/>
      <c r="AI140" s="236"/>
    </row>
    <row r="141">
      <c r="A141" s="259" t="s">
        <v>30</v>
      </c>
      <c r="B141" s="185"/>
      <c r="C141" s="32">
        <f t="shared" si="1"/>
        <v>0</v>
      </c>
      <c r="D141" s="234" t="s">
        <v>882</v>
      </c>
      <c r="E141" s="234" t="s">
        <v>6</v>
      </c>
      <c r="F141" s="235" t="s">
        <v>20</v>
      </c>
      <c r="G141" s="236"/>
      <c r="H141" s="234" t="s">
        <v>1639</v>
      </c>
      <c r="I141" s="246">
        <v>45352.0</v>
      </c>
      <c r="J141" s="236"/>
      <c r="K141" s="238" t="s">
        <v>1916</v>
      </c>
      <c r="L141" s="238" t="s">
        <v>1917</v>
      </c>
      <c r="M141" s="236"/>
      <c r="N141" s="236"/>
      <c r="O141" s="236"/>
      <c r="P141" s="236"/>
      <c r="Q141" s="236"/>
      <c r="R141" s="236"/>
      <c r="S141" s="236"/>
      <c r="T141" s="236"/>
      <c r="U141" s="236"/>
      <c r="V141" s="236"/>
      <c r="W141" s="236"/>
      <c r="X141" s="236"/>
      <c r="Y141" s="236"/>
      <c r="Z141" s="236"/>
      <c r="AA141" s="236"/>
      <c r="AB141" s="236"/>
      <c r="AC141" s="236"/>
      <c r="AD141" s="236"/>
      <c r="AE141" s="236"/>
      <c r="AF141" s="236"/>
      <c r="AG141" s="236"/>
      <c r="AH141" s="236"/>
      <c r="AI141" s="236"/>
    </row>
    <row r="142">
      <c r="A142" s="68" t="s">
        <v>271</v>
      </c>
      <c r="B142" s="185"/>
      <c r="C142" s="32">
        <f t="shared" si="1"/>
        <v>0</v>
      </c>
      <c r="D142" s="236" t="s">
        <v>736</v>
      </c>
      <c r="E142" s="234" t="s">
        <v>4</v>
      </c>
      <c r="F142" s="68" t="s">
        <v>18</v>
      </c>
      <c r="G142" s="234" t="s">
        <v>1532</v>
      </c>
      <c r="H142" s="239" t="s">
        <v>1546</v>
      </c>
      <c r="I142" s="236"/>
      <c r="J142" s="236"/>
      <c r="K142" s="236"/>
      <c r="L142" s="239" t="s">
        <v>1918</v>
      </c>
      <c r="M142" s="236"/>
      <c r="N142" s="236"/>
      <c r="O142" s="236"/>
      <c r="P142" s="236"/>
      <c r="Q142" s="236"/>
      <c r="R142" s="236"/>
      <c r="S142" s="236"/>
      <c r="T142" s="236"/>
      <c r="U142" s="236"/>
      <c r="V142" s="236"/>
      <c r="W142" s="236"/>
      <c r="X142" s="236"/>
      <c r="Y142" s="236"/>
      <c r="Z142" s="236"/>
      <c r="AA142" s="236"/>
      <c r="AB142" s="236"/>
      <c r="AC142" s="236"/>
      <c r="AD142" s="236"/>
      <c r="AE142" s="236"/>
      <c r="AF142" s="236"/>
      <c r="AG142" s="236"/>
      <c r="AH142" s="236"/>
      <c r="AI142" s="236"/>
    </row>
    <row r="143">
      <c r="A143" s="68" t="s">
        <v>271</v>
      </c>
      <c r="B143" s="185"/>
      <c r="C143" s="32">
        <f t="shared" si="1"/>
        <v>0</v>
      </c>
      <c r="D143" s="236" t="s">
        <v>745</v>
      </c>
      <c r="E143" s="234" t="s">
        <v>4</v>
      </c>
      <c r="F143" s="68" t="s">
        <v>18</v>
      </c>
      <c r="G143" s="234" t="s">
        <v>962</v>
      </c>
      <c r="H143" s="239" t="s">
        <v>1547</v>
      </c>
      <c r="I143" s="236"/>
      <c r="J143" s="236"/>
      <c r="K143" s="236"/>
      <c r="L143" s="239" t="s">
        <v>1919</v>
      </c>
      <c r="M143" s="236"/>
      <c r="N143" s="236"/>
      <c r="O143" s="236"/>
      <c r="P143" s="236"/>
      <c r="Q143" s="236"/>
      <c r="R143" s="236"/>
      <c r="S143" s="236"/>
      <c r="T143" s="236"/>
      <c r="U143" s="236"/>
      <c r="V143" s="236"/>
      <c r="W143" s="236"/>
      <c r="X143" s="236"/>
      <c r="Y143" s="236"/>
      <c r="Z143" s="236"/>
      <c r="AA143" s="236"/>
      <c r="AB143" s="236"/>
      <c r="AC143" s="236"/>
      <c r="AD143" s="236"/>
      <c r="AE143" s="236"/>
      <c r="AF143" s="236"/>
      <c r="AG143" s="236"/>
      <c r="AH143" s="236"/>
      <c r="AI143" s="236"/>
    </row>
    <row r="144">
      <c r="A144" s="239" t="s">
        <v>139</v>
      </c>
      <c r="B144" s="185"/>
      <c r="C144" s="32">
        <f t="shared" si="1"/>
        <v>0</v>
      </c>
      <c r="D144" s="240" t="s">
        <v>522</v>
      </c>
      <c r="E144" s="234" t="s">
        <v>3</v>
      </c>
      <c r="F144" s="235" t="s">
        <v>26</v>
      </c>
      <c r="G144" s="73"/>
      <c r="H144" s="73" t="s">
        <v>1509</v>
      </c>
      <c r="I144" s="239"/>
      <c r="J144" s="239"/>
      <c r="K144" s="241" t="s">
        <v>1920</v>
      </c>
      <c r="L144" s="236"/>
      <c r="M144" s="242" t="s">
        <v>1921</v>
      </c>
      <c r="N144" s="236"/>
      <c r="O144" s="236"/>
      <c r="P144" s="236"/>
      <c r="Q144" s="236"/>
      <c r="R144" s="236"/>
      <c r="S144" s="236"/>
      <c r="T144" s="236"/>
      <c r="U144" s="236"/>
      <c r="V144" s="236"/>
      <c r="W144" s="236"/>
      <c r="X144" s="236"/>
      <c r="Y144" s="236"/>
      <c r="Z144" s="236"/>
      <c r="AA144" s="236"/>
      <c r="AB144" s="236"/>
      <c r="AC144" s="236"/>
      <c r="AD144" s="236"/>
      <c r="AE144" s="236"/>
      <c r="AF144" s="236"/>
      <c r="AG144" s="236"/>
      <c r="AH144" s="236"/>
      <c r="AI144" s="236"/>
    </row>
    <row r="145">
      <c r="A145" s="239" t="s">
        <v>134</v>
      </c>
      <c r="B145" s="185"/>
      <c r="C145" s="32">
        <f t="shared" si="1"/>
        <v>0</v>
      </c>
      <c r="D145" s="236" t="s">
        <v>695</v>
      </c>
      <c r="E145" s="234" t="s">
        <v>4</v>
      </c>
      <c r="F145" s="68" t="s">
        <v>16</v>
      </c>
      <c r="G145" s="236"/>
      <c r="H145" s="239" t="s">
        <v>1548</v>
      </c>
      <c r="I145" s="236"/>
      <c r="J145" s="236"/>
      <c r="K145" s="236"/>
      <c r="L145" s="239" t="s">
        <v>1922</v>
      </c>
      <c r="M145" s="236"/>
      <c r="N145" s="236"/>
      <c r="O145" s="236"/>
      <c r="P145" s="236"/>
      <c r="Q145" s="236"/>
      <c r="R145" s="236"/>
      <c r="S145" s="236"/>
      <c r="T145" s="236"/>
      <c r="U145" s="236"/>
      <c r="V145" s="236"/>
      <c r="W145" s="236"/>
      <c r="X145" s="236"/>
      <c r="Y145" s="236"/>
      <c r="Z145" s="236"/>
      <c r="AA145" s="236"/>
      <c r="AB145" s="236"/>
      <c r="AC145" s="236"/>
      <c r="AD145" s="236"/>
      <c r="AE145" s="236"/>
      <c r="AF145" s="236"/>
      <c r="AG145" s="236"/>
      <c r="AH145" s="236"/>
      <c r="AI145" s="236"/>
    </row>
    <row r="146">
      <c r="A146" s="68" t="s">
        <v>271</v>
      </c>
      <c r="B146" s="185"/>
      <c r="C146" s="32">
        <f t="shared" si="1"/>
        <v>0</v>
      </c>
      <c r="D146" s="236" t="s">
        <v>721</v>
      </c>
      <c r="E146" s="234" t="s">
        <v>4</v>
      </c>
      <c r="F146" s="68" t="s">
        <v>18</v>
      </c>
      <c r="G146" s="234" t="s">
        <v>944</v>
      </c>
      <c r="H146" s="239" t="s">
        <v>1481</v>
      </c>
      <c r="I146" s="236"/>
      <c r="J146" s="236"/>
      <c r="K146" s="236"/>
      <c r="L146" s="239" t="s">
        <v>1923</v>
      </c>
      <c r="M146" s="236"/>
      <c r="N146" s="236"/>
      <c r="O146" s="236"/>
      <c r="P146" s="236"/>
      <c r="Q146" s="236"/>
      <c r="R146" s="236"/>
      <c r="S146" s="236"/>
      <c r="T146" s="236"/>
      <c r="U146" s="236"/>
      <c r="V146" s="236"/>
      <c r="W146" s="236"/>
      <c r="X146" s="236"/>
      <c r="Y146" s="236"/>
      <c r="Z146" s="236"/>
      <c r="AA146" s="236"/>
      <c r="AB146" s="236"/>
      <c r="AC146" s="236"/>
      <c r="AD146" s="236"/>
      <c r="AE146" s="236"/>
      <c r="AF146" s="236"/>
      <c r="AG146" s="236"/>
      <c r="AH146" s="236"/>
      <c r="AI146" s="236"/>
    </row>
    <row r="147">
      <c r="A147" s="68" t="s">
        <v>271</v>
      </c>
      <c r="B147" s="185"/>
      <c r="C147" s="32">
        <f t="shared" si="1"/>
        <v>0</v>
      </c>
      <c r="D147" s="236" t="s">
        <v>739</v>
      </c>
      <c r="E147" s="234" t="s">
        <v>4</v>
      </c>
      <c r="F147" s="68" t="s">
        <v>18</v>
      </c>
      <c r="G147" s="234" t="s">
        <v>107</v>
      </c>
      <c r="H147" s="239" t="s">
        <v>1467</v>
      </c>
      <c r="I147" s="236"/>
      <c r="J147" s="236"/>
      <c r="K147" s="236"/>
      <c r="L147" s="239" t="s">
        <v>1924</v>
      </c>
      <c r="M147" s="236"/>
      <c r="N147" s="236"/>
      <c r="O147" s="236"/>
      <c r="P147" s="236"/>
      <c r="Q147" s="236"/>
      <c r="R147" s="236"/>
      <c r="S147" s="236"/>
      <c r="T147" s="236"/>
      <c r="U147" s="236"/>
      <c r="V147" s="236"/>
      <c r="W147" s="236"/>
      <c r="X147" s="236"/>
      <c r="Y147" s="236"/>
      <c r="Z147" s="236"/>
      <c r="AA147" s="236"/>
      <c r="AB147" s="236"/>
      <c r="AC147" s="236"/>
      <c r="AD147" s="236"/>
      <c r="AE147" s="236"/>
      <c r="AF147" s="236"/>
      <c r="AG147" s="236"/>
      <c r="AH147" s="236"/>
      <c r="AI147" s="236"/>
    </row>
    <row r="148">
      <c r="A148" s="68" t="s">
        <v>271</v>
      </c>
      <c r="B148" s="185"/>
      <c r="C148" s="32">
        <f t="shared" si="1"/>
        <v>0</v>
      </c>
      <c r="D148" s="236" t="s">
        <v>740</v>
      </c>
      <c r="E148" s="234" t="s">
        <v>4</v>
      </c>
      <c r="F148" s="68" t="s">
        <v>18</v>
      </c>
      <c r="G148" s="234" t="s">
        <v>107</v>
      </c>
      <c r="H148" s="239" t="s">
        <v>1482</v>
      </c>
      <c r="I148" s="236"/>
      <c r="J148" s="236"/>
      <c r="K148" s="236"/>
      <c r="L148" s="239" t="s">
        <v>1925</v>
      </c>
      <c r="M148" s="236"/>
      <c r="N148" s="236"/>
      <c r="O148" s="236"/>
      <c r="P148" s="236"/>
      <c r="Q148" s="236"/>
      <c r="R148" s="236"/>
      <c r="S148" s="236"/>
      <c r="T148" s="236"/>
      <c r="U148" s="236"/>
      <c r="V148" s="236"/>
      <c r="W148" s="236"/>
      <c r="X148" s="236"/>
      <c r="Y148" s="236"/>
      <c r="Z148" s="236"/>
      <c r="AA148" s="236"/>
      <c r="AB148" s="236"/>
      <c r="AC148" s="236"/>
      <c r="AD148" s="236"/>
      <c r="AE148" s="236"/>
      <c r="AF148" s="236"/>
      <c r="AG148" s="236"/>
      <c r="AH148" s="236"/>
      <c r="AI148" s="236"/>
    </row>
    <row r="149">
      <c r="A149" s="68" t="s">
        <v>38</v>
      </c>
      <c r="B149" s="185"/>
      <c r="C149" s="32">
        <f t="shared" si="1"/>
        <v>0</v>
      </c>
      <c r="D149" s="185" t="s">
        <v>205</v>
      </c>
      <c r="E149" s="185" t="s">
        <v>2</v>
      </c>
      <c r="F149" s="68" t="s">
        <v>20</v>
      </c>
      <c r="G149" s="68"/>
      <c r="H149" s="244"/>
      <c r="I149" s="68" t="s">
        <v>1742</v>
      </c>
      <c r="J149" s="244"/>
      <c r="K149" s="247" t="s">
        <v>1926</v>
      </c>
      <c r="L149" s="4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row>
    <row r="150">
      <c r="A150" s="68" t="s">
        <v>271</v>
      </c>
      <c r="B150" s="185"/>
      <c r="C150" s="32">
        <f t="shared" si="1"/>
        <v>0</v>
      </c>
      <c r="D150" s="236" t="s">
        <v>741</v>
      </c>
      <c r="E150" s="234" t="s">
        <v>4</v>
      </c>
      <c r="F150" s="68" t="s">
        <v>18</v>
      </c>
      <c r="G150" s="234" t="s">
        <v>107</v>
      </c>
      <c r="H150" s="239" t="s">
        <v>1477</v>
      </c>
      <c r="I150" s="236"/>
      <c r="J150" s="236"/>
      <c r="K150" s="236"/>
      <c r="L150" s="239" t="s">
        <v>1927</v>
      </c>
      <c r="M150" s="236"/>
      <c r="N150" s="236"/>
      <c r="O150" s="236"/>
      <c r="P150" s="236"/>
      <c r="Q150" s="236"/>
      <c r="R150" s="236"/>
      <c r="S150" s="236"/>
      <c r="T150" s="236"/>
      <c r="U150" s="236"/>
      <c r="V150" s="236"/>
      <c r="W150" s="236"/>
      <c r="X150" s="236"/>
      <c r="Y150" s="236"/>
      <c r="Z150" s="236"/>
      <c r="AA150" s="236"/>
      <c r="AB150" s="236"/>
      <c r="AC150" s="236"/>
      <c r="AD150" s="236"/>
      <c r="AE150" s="236"/>
      <c r="AF150" s="236"/>
      <c r="AG150" s="236"/>
      <c r="AH150" s="236"/>
      <c r="AI150" s="236"/>
    </row>
    <row r="151">
      <c r="A151" s="239" t="s">
        <v>47</v>
      </c>
      <c r="B151" s="185"/>
      <c r="C151" s="32">
        <f t="shared" si="1"/>
        <v>0</v>
      </c>
      <c r="D151" s="236" t="s">
        <v>636</v>
      </c>
      <c r="E151" s="234" t="s">
        <v>4</v>
      </c>
      <c r="F151" s="234" t="s">
        <v>26</v>
      </c>
      <c r="G151" s="236"/>
      <c r="H151" s="239" t="s">
        <v>1549</v>
      </c>
      <c r="I151" s="236"/>
      <c r="J151" s="236"/>
      <c r="K151" s="236"/>
      <c r="L151" s="239" t="s">
        <v>1928</v>
      </c>
      <c r="M151" s="236"/>
      <c r="N151" s="236"/>
      <c r="O151" s="236"/>
      <c r="P151" s="236"/>
      <c r="Q151" s="236"/>
      <c r="R151" s="236"/>
      <c r="S151" s="236"/>
      <c r="T151" s="236"/>
      <c r="U151" s="236"/>
      <c r="V151" s="236"/>
      <c r="W151" s="236"/>
      <c r="X151" s="236"/>
      <c r="Y151" s="236"/>
      <c r="Z151" s="236"/>
      <c r="AA151" s="236"/>
      <c r="AB151" s="236"/>
      <c r="AC151" s="236"/>
      <c r="AD151" s="236"/>
      <c r="AE151" s="236"/>
      <c r="AF151" s="236"/>
      <c r="AG151" s="236"/>
      <c r="AH151" s="236"/>
      <c r="AI151" s="236"/>
    </row>
    <row r="152">
      <c r="A152" s="239" t="s">
        <v>32</v>
      </c>
      <c r="B152" s="185"/>
      <c r="C152" s="32">
        <f t="shared" si="1"/>
        <v>0</v>
      </c>
      <c r="D152" s="240" t="s">
        <v>473</v>
      </c>
      <c r="E152" s="234" t="s">
        <v>3</v>
      </c>
      <c r="F152" s="68" t="s">
        <v>26</v>
      </c>
      <c r="G152" s="73"/>
      <c r="H152" s="73" t="s">
        <v>1440</v>
      </c>
      <c r="I152" s="239"/>
      <c r="J152" s="239"/>
      <c r="K152" s="241" t="s">
        <v>1929</v>
      </c>
      <c r="L152" s="236"/>
      <c r="M152" s="242" t="s">
        <v>1930</v>
      </c>
      <c r="N152" s="236"/>
      <c r="O152" s="236"/>
      <c r="P152" s="236"/>
      <c r="Q152" s="236"/>
      <c r="R152" s="236"/>
      <c r="S152" s="236"/>
      <c r="T152" s="236"/>
      <c r="U152" s="236"/>
      <c r="V152" s="236"/>
      <c r="W152" s="236"/>
      <c r="X152" s="236"/>
      <c r="Y152" s="236"/>
      <c r="Z152" s="236"/>
      <c r="AA152" s="236"/>
      <c r="AB152" s="236"/>
      <c r="AC152" s="236"/>
      <c r="AD152" s="236"/>
      <c r="AE152" s="236"/>
      <c r="AF152" s="236"/>
      <c r="AG152" s="236"/>
      <c r="AH152" s="236"/>
      <c r="AI152" s="236"/>
    </row>
    <row r="153">
      <c r="A153" s="68" t="s">
        <v>43</v>
      </c>
      <c r="B153" s="185"/>
      <c r="C153" s="32">
        <f t="shared" si="1"/>
        <v>0</v>
      </c>
      <c r="D153" s="244" t="s">
        <v>207</v>
      </c>
      <c r="E153" s="185" t="s">
        <v>2</v>
      </c>
      <c r="F153" s="68" t="s">
        <v>18</v>
      </c>
      <c r="G153" s="68"/>
      <c r="H153" s="244"/>
      <c r="I153" s="68" t="s">
        <v>1860</v>
      </c>
      <c r="J153" s="244"/>
      <c r="K153" s="247" t="s">
        <v>1931</v>
      </c>
      <c r="L153" s="4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row>
    <row r="154">
      <c r="A154" s="68" t="s">
        <v>271</v>
      </c>
      <c r="B154" s="185"/>
      <c r="C154" s="32">
        <f t="shared" si="1"/>
        <v>0</v>
      </c>
      <c r="D154" s="236" t="s">
        <v>750</v>
      </c>
      <c r="E154" s="234" t="s">
        <v>4</v>
      </c>
      <c r="F154" s="68" t="s">
        <v>18</v>
      </c>
      <c r="G154" s="234" t="s">
        <v>950</v>
      </c>
      <c r="H154" s="239" t="s">
        <v>1550</v>
      </c>
      <c r="I154" s="236"/>
      <c r="J154" s="236"/>
      <c r="K154" s="236"/>
      <c r="L154" s="239" t="s">
        <v>1932</v>
      </c>
      <c r="M154" s="236"/>
      <c r="N154" s="236"/>
      <c r="O154" s="236"/>
      <c r="P154" s="236"/>
      <c r="Q154" s="236"/>
      <c r="R154" s="236"/>
      <c r="S154" s="236"/>
      <c r="T154" s="236"/>
      <c r="U154" s="236"/>
      <c r="V154" s="236"/>
      <c r="W154" s="236"/>
      <c r="X154" s="236"/>
      <c r="Y154" s="236"/>
      <c r="Z154" s="236"/>
      <c r="AA154" s="236"/>
      <c r="AB154" s="236"/>
      <c r="AC154" s="236"/>
      <c r="AD154" s="236"/>
      <c r="AE154" s="236"/>
      <c r="AF154" s="236"/>
      <c r="AG154" s="236"/>
      <c r="AH154" s="236"/>
      <c r="AI154" s="236"/>
    </row>
    <row r="155">
      <c r="A155" s="239" t="s">
        <v>56</v>
      </c>
      <c r="B155" s="185"/>
      <c r="C155" s="32">
        <f t="shared" si="1"/>
        <v>0</v>
      </c>
      <c r="D155" s="236" t="s">
        <v>642</v>
      </c>
      <c r="E155" s="234" t="s">
        <v>4</v>
      </c>
      <c r="F155" s="235" t="s">
        <v>26</v>
      </c>
      <c r="G155" s="234" t="s">
        <v>1933</v>
      </c>
      <c r="H155" s="239" t="s">
        <v>1551</v>
      </c>
      <c r="I155" s="236"/>
      <c r="J155" s="236"/>
      <c r="K155" s="236"/>
      <c r="L155" s="239" t="s">
        <v>140</v>
      </c>
      <c r="M155" s="236"/>
      <c r="N155" s="236"/>
      <c r="O155" s="236"/>
      <c r="P155" s="236"/>
      <c r="Q155" s="236"/>
      <c r="R155" s="236"/>
      <c r="S155" s="236"/>
      <c r="T155" s="236"/>
      <c r="U155" s="236"/>
      <c r="V155" s="236"/>
      <c r="W155" s="236"/>
      <c r="X155" s="236"/>
      <c r="Y155" s="236"/>
      <c r="Z155" s="236"/>
      <c r="AA155" s="236"/>
      <c r="AB155" s="236"/>
      <c r="AC155" s="236"/>
      <c r="AD155" s="236"/>
      <c r="AE155" s="236"/>
      <c r="AF155" s="236"/>
      <c r="AG155" s="236"/>
      <c r="AH155" s="236"/>
      <c r="AI155" s="236"/>
    </row>
    <row r="156">
      <c r="A156" s="68" t="s">
        <v>271</v>
      </c>
      <c r="B156" s="185"/>
      <c r="C156" s="32">
        <f t="shared" si="1"/>
        <v>0</v>
      </c>
      <c r="D156" s="236" t="s">
        <v>711</v>
      </c>
      <c r="E156" s="234" t="s">
        <v>4</v>
      </c>
      <c r="F156" s="68" t="s">
        <v>18</v>
      </c>
      <c r="G156" s="234" t="s">
        <v>957</v>
      </c>
      <c r="H156" s="239" t="s">
        <v>969</v>
      </c>
      <c r="I156" s="236"/>
      <c r="J156" s="236"/>
      <c r="K156" s="236"/>
      <c r="L156" s="239" t="s">
        <v>1934</v>
      </c>
      <c r="M156" s="236"/>
      <c r="N156" s="236"/>
      <c r="O156" s="236"/>
      <c r="P156" s="236"/>
      <c r="Q156" s="236"/>
      <c r="R156" s="236"/>
      <c r="S156" s="236"/>
      <c r="T156" s="236"/>
      <c r="U156" s="236"/>
      <c r="V156" s="236"/>
      <c r="W156" s="236"/>
      <c r="X156" s="236"/>
      <c r="Y156" s="236"/>
      <c r="Z156" s="236"/>
      <c r="AA156" s="236"/>
      <c r="AB156" s="236"/>
      <c r="AC156" s="236"/>
      <c r="AD156" s="236"/>
      <c r="AE156" s="236"/>
      <c r="AF156" s="236"/>
      <c r="AG156" s="236"/>
      <c r="AH156" s="236"/>
      <c r="AI156" s="236"/>
    </row>
    <row r="157">
      <c r="A157" s="68" t="s">
        <v>271</v>
      </c>
      <c r="B157" s="185"/>
      <c r="C157" s="32">
        <f t="shared" si="1"/>
        <v>0</v>
      </c>
      <c r="D157" s="236" t="s">
        <v>727</v>
      </c>
      <c r="E157" s="234" t="s">
        <v>4</v>
      </c>
      <c r="F157" s="68" t="s">
        <v>18</v>
      </c>
      <c r="G157" s="234" t="s">
        <v>1437</v>
      </c>
      <c r="H157" s="239" t="s">
        <v>1552</v>
      </c>
      <c r="I157" s="236"/>
      <c r="J157" s="236"/>
      <c r="K157" s="236"/>
      <c r="L157" s="239" t="s">
        <v>1935</v>
      </c>
      <c r="M157" s="236"/>
      <c r="N157" s="236"/>
      <c r="O157" s="236"/>
      <c r="P157" s="236"/>
      <c r="Q157" s="236"/>
      <c r="R157" s="236"/>
      <c r="S157" s="236"/>
      <c r="T157" s="236"/>
      <c r="U157" s="236"/>
      <c r="V157" s="236"/>
      <c r="W157" s="236"/>
      <c r="X157" s="236"/>
      <c r="Y157" s="236"/>
      <c r="Z157" s="236"/>
      <c r="AA157" s="236"/>
      <c r="AB157" s="236"/>
      <c r="AC157" s="236"/>
      <c r="AD157" s="236"/>
      <c r="AE157" s="236"/>
      <c r="AF157" s="236"/>
      <c r="AG157" s="236"/>
      <c r="AH157" s="236"/>
      <c r="AI157" s="236"/>
    </row>
    <row r="158">
      <c r="A158" s="239" t="s">
        <v>44</v>
      </c>
      <c r="B158" s="185"/>
      <c r="C158" s="32">
        <f t="shared" si="1"/>
        <v>0</v>
      </c>
      <c r="D158" s="240" t="s">
        <v>478</v>
      </c>
      <c r="E158" s="234" t="s">
        <v>3</v>
      </c>
      <c r="F158" s="68" t="s">
        <v>26</v>
      </c>
      <c r="G158" s="73"/>
      <c r="H158" s="73" t="s">
        <v>1475</v>
      </c>
      <c r="I158" s="239"/>
      <c r="J158" s="239"/>
      <c r="K158" s="241" t="s">
        <v>1936</v>
      </c>
      <c r="L158" s="236"/>
      <c r="M158" s="242" t="s">
        <v>1937</v>
      </c>
      <c r="N158" s="236"/>
      <c r="O158" s="236"/>
      <c r="P158" s="236"/>
      <c r="Q158" s="236"/>
      <c r="R158" s="236"/>
      <c r="S158" s="236"/>
      <c r="T158" s="236"/>
      <c r="U158" s="236"/>
      <c r="V158" s="236"/>
      <c r="W158" s="236"/>
      <c r="X158" s="236"/>
      <c r="Y158" s="236"/>
      <c r="Z158" s="236"/>
      <c r="AA158" s="236"/>
      <c r="AB158" s="236"/>
      <c r="AC158" s="236"/>
      <c r="AD158" s="236"/>
      <c r="AE158" s="236"/>
      <c r="AF158" s="236"/>
      <c r="AG158" s="236"/>
      <c r="AH158" s="236"/>
      <c r="AI158" s="236"/>
    </row>
    <row r="159">
      <c r="A159" s="239" t="s">
        <v>56</v>
      </c>
      <c r="B159" s="185"/>
      <c r="C159" s="32">
        <f t="shared" si="1"/>
        <v>0</v>
      </c>
      <c r="D159" s="234" t="s">
        <v>643</v>
      </c>
      <c r="E159" s="234" t="s">
        <v>4</v>
      </c>
      <c r="F159" s="235" t="s">
        <v>26</v>
      </c>
      <c r="G159" s="236"/>
      <c r="H159" s="239" t="s">
        <v>1553</v>
      </c>
      <c r="I159" s="236"/>
      <c r="J159" s="236"/>
      <c r="K159" s="236"/>
      <c r="L159" s="239" t="s">
        <v>1938</v>
      </c>
      <c r="M159" s="236"/>
      <c r="N159" s="236"/>
      <c r="O159" s="236"/>
      <c r="P159" s="236"/>
      <c r="Q159" s="236"/>
      <c r="R159" s="236"/>
      <c r="S159" s="236"/>
      <c r="T159" s="236"/>
      <c r="U159" s="236"/>
      <c r="V159" s="236"/>
      <c r="W159" s="236"/>
      <c r="X159" s="236"/>
      <c r="Y159" s="236"/>
      <c r="Z159" s="236"/>
      <c r="AA159" s="236"/>
      <c r="AB159" s="236"/>
      <c r="AC159" s="236"/>
      <c r="AD159" s="236"/>
      <c r="AE159" s="236"/>
      <c r="AF159" s="236"/>
      <c r="AG159" s="236"/>
      <c r="AH159" s="236"/>
      <c r="AI159" s="236"/>
    </row>
    <row r="160">
      <c r="A160" s="239" t="s">
        <v>56</v>
      </c>
      <c r="B160" s="185"/>
      <c r="C160" s="32">
        <f t="shared" si="1"/>
        <v>0</v>
      </c>
      <c r="D160" s="234" t="s">
        <v>644</v>
      </c>
      <c r="E160" s="234" t="s">
        <v>4</v>
      </c>
      <c r="F160" s="235" t="s">
        <v>26</v>
      </c>
      <c r="G160" s="234" t="s">
        <v>1939</v>
      </c>
      <c r="H160" s="239" t="s">
        <v>1553</v>
      </c>
      <c r="I160" s="236"/>
      <c r="J160" s="236"/>
      <c r="K160" s="236"/>
      <c r="L160" s="239" t="s">
        <v>140</v>
      </c>
      <c r="M160" s="236"/>
      <c r="N160" s="236"/>
      <c r="O160" s="236"/>
      <c r="P160" s="236"/>
      <c r="Q160" s="236"/>
      <c r="R160" s="236"/>
      <c r="S160" s="236"/>
      <c r="T160" s="236"/>
      <c r="U160" s="236"/>
      <c r="V160" s="236"/>
      <c r="W160" s="236"/>
      <c r="X160" s="236"/>
      <c r="Y160" s="236"/>
      <c r="Z160" s="236"/>
      <c r="AA160" s="236"/>
      <c r="AB160" s="236"/>
      <c r="AC160" s="236"/>
      <c r="AD160" s="236"/>
      <c r="AE160" s="236"/>
      <c r="AF160" s="236"/>
      <c r="AG160" s="236"/>
      <c r="AH160" s="236"/>
      <c r="AI160" s="236"/>
    </row>
    <row r="161">
      <c r="A161" s="239" t="s">
        <v>138</v>
      </c>
      <c r="B161" s="185"/>
      <c r="C161" s="32">
        <f t="shared" si="1"/>
        <v>0</v>
      </c>
      <c r="D161" s="236" t="s">
        <v>697</v>
      </c>
      <c r="E161" s="234" t="s">
        <v>4</v>
      </c>
      <c r="F161" s="235" t="s">
        <v>16</v>
      </c>
      <c r="G161" s="236"/>
      <c r="H161" s="239" t="s">
        <v>1474</v>
      </c>
      <c r="I161" s="236"/>
      <c r="J161" s="236"/>
      <c r="K161" s="236"/>
      <c r="L161" s="239" t="s">
        <v>1940</v>
      </c>
      <c r="M161" s="236"/>
      <c r="N161" s="236"/>
      <c r="O161" s="236"/>
      <c r="P161" s="236"/>
      <c r="Q161" s="236"/>
      <c r="R161" s="236"/>
      <c r="S161" s="236"/>
      <c r="T161" s="236"/>
      <c r="U161" s="236"/>
      <c r="V161" s="236"/>
      <c r="W161" s="236"/>
      <c r="X161" s="236"/>
      <c r="Y161" s="236"/>
      <c r="Z161" s="236"/>
      <c r="AA161" s="236"/>
      <c r="AB161" s="236"/>
      <c r="AC161" s="236"/>
      <c r="AD161" s="236"/>
      <c r="AE161" s="236"/>
      <c r="AF161" s="236"/>
      <c r="AG161" s="236"/>
      <c r="AH161" s="236"/>
      <c r="AI161" s="236"/>
    </row>
    <row r="162">
      <c r="A162" s="239" t="s">
        <v>138</v>
      </c>
      <c r="B162" s="185"/>
      <c r="C162" s="32">
        <f t="shared" si="1"/>
        <v>0</v>
      </c>
      <c r="D162" s="240" t="s">
        <v>518</v>
      </c>
      <c r="E162" s="234" t="s">
        <v>3</v>
      </c>
      <c r="F162" s="235" t="s">
        <v>16</v>
      </c>
      <c r="G162" s="239"/>
      <c r="H162" s="235" t="s">
        <v>1474</v>
      </c>
      <c r="I162" s="239"/>
      <c r="J162" s="239"/>
      <c r="K162" s="241" t="s">
        <v>1941</v>
      </c>
      <c r="L162" s="236"/>
      <c r="M162" s="242" t="s">
        <v>1942</v>
      </c>
      <c r="N162" s="236"/>
      <c r="O162" s="236"/>
      <c r="P162" s="236"/>
      <c r="Q162" s="236"/>
      <c r="R162" s="236"/>
      <c r="S162" s="236"/>
      <c r="T162" s="236"/>
      <c r="U162" s="236"/>
      <c r="V162" s="236"/>
      <c r="W162" s="236"/>
      <c r="X162" s="236"/>
      <c r="Y162" s="236"/>
      <c r="Z162" s="236"/>
      <c r="AA162" s="236"/>
      <c r="AB162" s="236"/>
      <c r="AC162" s="236"/>
      <c r="AD162" s="236"/>
      <c r="AE162" s="236"/>
      <c r="AF162" s="236"/>
      <c r="AG162" s="236"/>
      <c r="AH162" s="236"/>
      <c r="AI162" s="236"/>
    </row>
    <row r="163">
      <c r="A163" s="239" t="s">
        <v>56</v>
      </c>
      <c r="B163" s="185"/>
      <c r="C163" s="32">
        <f t="shared" si="1"/>
        <v>0</v>
      </c>
      <c r="D163" s="236" t="s">
        <v>645</v>
      </c>
      <c r="E163" s="234" t="s">
        <v>4</v>
      </c>
      <c r="F163" s="235" t="s">
        <v>26</v>
      </c>
      <c r="G163" s="234" t="s">
        <v>1899</v>
      </c>
      <c r="H163" s="239" t="s">
        <v>1554</v>
      </c>
      <c r="I163" s="236"/>
      <c r="J163" s="236"/>
      <c r="K163" s="236"/>
      <c r="L163" s="239" t="s">
        <v>140</v>
      </c>
      <c r="M163" s="236"/>
      <c r="N163" s="236"/>
      <c r="O163" s="236"/>
      <c r="P163" s="236"/>
      <c r="Q163" s="236"/>
      <c r="R163" s="236"/>
      <c r="S163" s="236"/>
      <c r="T163" s="236"/>
      <c r="U163" s="236"/>
      <c r="V163" s="236"/>
      <c r="W163" s="236"/>
      <c r="X163" s="236"/>
      <c r="Y163" s="236"/>
      <c r="Z163" s="236"/>
      <c r="AA163" s="236"/>
      <c r="AB163" s="236"/>
      <c r="AC163" s="236"/>
      <c r="AD163" s="236"/>
      <c r="AE163" s="236"/>
      <c r="AF163" s="236"/>
      <c r="AG163" s="236"/>
      <c r="AH163" s="236"/>
      <c r="AI163" s="236"/>
    </row>
    <row r="164">
      <c r="A164" s="68" t="s">
        <v>137</v>
      </c>
      <c r="B164" s="185"/>
      <c r="C164" s="32">
        <f t="shared" si="1"/>
        <v>0</v>
      </c>
      <c r="D164" s="244" t="s">
        <v>268</v>
      </c>
      <c r="E164" s="185" t="s">
        <v>2</v>
      </c>
      <c r="F164" s="235" t="s">
        <v>26</v>
      </c>
      <c r="G164" s="68"/>
      <c r="H164" s="244"/>
      <c r="I164" s="68" t="s">
        <v>1786</v>
      </c>
      <c r="J164" s="244"/>
      <c r="K164" s="247" t="s">
        <v>1943</v>
      </c>
      <c r="L164" s="4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row>
    <row r="165">
      <c r="A165" s="68" t="s">
        <v>271</v>
      </c>
      <c r="B165" s="185"/>
      <c r="C165" s="32">
        <f t="shared" si="1"/>
        <v>0</v>
      </c>
      <c r="D165" s="260" t="s">
        <v>546</v>
      </c>
      <c r="E165" s="234" t="s">
        <v>3</v>
      </c>
      <c r="F165" s="68" t="s">
        <v>18</v>
      </c>
      <c r="G165" s="73" t="s">
        <v>1695</v>
      </c>
      <c r="H165" s="73" t="s">
        <v>1465</v>
      </c>
      <c r="I165" s="239"/>
      <c r="J165" s="239"/>
      <c r="K165" s="241" t="s">
        <v>1944</v>
      </c>
      <c r="L165" s="236"/>
      <c r="M165" s="242" t="s">
        <v>1945</v>
      </c>
      <c r="N165" s="236"/>
      <c r="O165" s="236"/>
      <c r="P165" s="236"/>
      <c r="Q165" s="236"/>
      <c r="R165" s="236"/>
      <c r="S165" s="236"/>
      <c r="T165" s="236"/>
      <c r="U165" s="236"/>
      <c r="V165" s="236"/>
      <c r="W165" s="236"/>
      <c r="X165" s="236"/>
      <c r="Y165" s="236"/>
      <c r="Z165" s="236"/>
      <c r="AA165" s="236"/>
      <c r="AB165" s="236"/>
      <c r="AC165" s="236"/>
      <c r="AD165" s="236"/>
      <c r="AE165" s="236"/>
      <c r="AF165" s="236"/>
      <c r="AG165" s="236"/>
      <c r="AH165" s="236"/>
      <c r="AI165" s="236"/>
    </row>
    <row r="166">
      <c r="A166" s="68" t="s">
        <v>142</v>
      </c>
      <c r="B166" s="185"/>
      <c r="C166" s="32">
        <f t="shared" si="1"/>
        <v>0</v>
      </c>
      <c r="D166" s="185" t="s">
        <v>275</v>
      </c>
      <c r="E166" s="185" t="s">
        <v>2</v>
      </c>
      <c r="F166" s="68" t="s">
        <v>20</v>
      </c>
      <c r="G166" s="68"/>
      <c r="H166" s="244"/>
      <c r="I166" s="68" t="s">
        <v>1946</v>
      </c>
      <c r="J166" s="244"/>
      <c r="K166" s="247" t="s">
        <v>1947</v>
      </c>
      <c r="L166" s="4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row>
    <row r="167">
      <c r="A167" s="239" t="s">
        <v>56</v>
      </c>
      <c r="B167" s="185"/>
      <c r="C167" s="32">
        <f t="shared" si="1"/>
        <v>0</v>
      </c>
      <c r="D167" s="236" t="s">
        <v>646</v>
      </c>
      <c r="E167" s="234" t="s">
        <v>4</v>
      </c>
      <c r="F167" s="235" t="s">
        <v>26</v>
      </c>
      <c r="G167" s="234" t="s">
        <v>1899</v>
      </c>
      <c r="H167" s="239" t="s">
        <v>1555</v>
      </c>
      <c r="I167" s="236"/>
      <c r="J167" s="236"/>
      <c r="K167" s="236"/>
      <c r="L167" s="239" t="s">
        <v>140</v>
      </c>
      <c r="M167" s="236"/>
      <c r="N167" s="236"/>
      <c r="O167" s="236"/>
      <c r="P167" s="236"/>
      <c r="Q167" s="236"/>
      <c r="R167" s="236"/>
      <c r="S167" s="236"/>
      <c r="T167" s="236"/>
      <c r="U167" s="236"/>
      <c r="V167" s="236"/>
      <c r="W167" s="236"/>
      <c r="X167" s="236"/>
      <c r="Y167" s="236"/>
      <c r="Z167" s="236"/>
      <c r="AA167" s="236"/>
      <c r="AB167" s="236"/>
      <c r="AC167" s="236"/>
      <c r="AD167" s="236"/>
      <c r="AE167" s="236"/>
      <c r="AF167" s="236"/>
      <c r="AG167" s="236"/>
      <c r="AH167" s="236"/>
      <c r="AI167" s="236"/>
    </row>
    <row r="168">
      <c r="A168" s="73" t="s">
        <v>116</v>
      </c>
      <c r="B168" s="185"/>
      <c r="C168" s="32">
        <f t="shared" si="1"/>
        <v>0</v>
      </c>
      <c r="D168" s="240" t="s">
        <v>503</v>
      </c>
      <c r="E168" s="234" t="s">
        <v>3</v>
      </c>
      <c r="F168" s="235" t="s">
        <v>26</v>
      </c>
      <c r="G168" s="73"/>
      <c r="H168" s="73" t="s">
        <v>1510</v>
      </c>
      <c r="I168" s="239"/>
      <c r="J168" s="239"/>
      <c r="K168" s="241" t="s">
        <v>1948</v>
      </c>
      <c r="L168" s="236"/>
      <c r="M168" s="242" t="s">
        <v>1949</v>
      </c>
      <c r="N168" s="236"/>
      <c r="O168" s="236"/>
      <c r="P168" s="236"/>
      <c r="Q168" s="236"/>
      <c r="R168" s="236"/>
      <c r="S168" s="236"/>
      <c r="T168" s="236"/>
      <c r="U168" s="236"/>
      <c r="V168" s="236"/>
      <c r="W168" s="236"/>
      <c r="X168" s="236"/>
      <c r="Y168" s="236"/>
      <c r="Z168" s="236"/>
      <c r="AA168" s="236"/>
      <c r="AB168" s="236"/>
      <c r="AC168" s="236"/>
      <c r="AD168" s="236"/>
      <c r="AE168" s="236"/>
      <c r="AF168" s="236"/>
      <c r="AG168" s="236"/>
      <c r="AH168" s="236"/>
      <c r="AI168" s="236"/>
    </row>
    <row r="169">
      <c r="A169" s="239" t="s">
        <v>56</v>
      </c>
      <c r="B169" s="185"/>
      <c r="C169" s="32">
        <f t="shared" si="1"/>
        <v>0</v>
      </c>
      <c r="D169" s="236" t="s">
        <v>647</v>
      </c>
      <c r="E169" s="234" t="s">
        <v>4</v>
      </c>
      <c r="F169" s="235" t="s">
        <v>26</v>
      </c>
      <c r="G169" s="234" t="s">
        <v>1680</v>
      </c>
      <c r="H169" s="239" t="s">
        <v>1556</v>
      </c>
      <c r="I169" s="236"/>
      <c r="J169" s="236"/>
      <c r="K169" s="236"/>
      <c r="L169" s="239" t="s">
        <v>1950</v>
      </c>
      <c r="M169" s="236"/>
      <c r="N169" s="236"/>
      <c r="O169" s="236"/>
      <c r="P169" s="236"/>
      <c r="Q169" s="236"/>
      <c r="R169" s="236"/>
      <c r="S169" s="236"/>
      <c r="T169" s="236"/>
      <c r="U169" s="236"/>
      <c r="V169" s="236"/>
      <c r="W169" s="236"/>
      <c r="X169" s="236"/>
      <c r="Y169" s="236"/>
      <c r="Z169" s="236"/>
      <c r="AA169" s="236"/>
      <c r="AB169" s="236"/>
      <c r="AC169" s="236"/>
      <c r="AD169" s="236"/>
      <c r="AE169" s="236"/>
      <c r="AF169" s="236"/>
      <c r="AG169" s="236"/>
      <c r="AH169" s="236"/>
      <c r="AI169" s="236"/>
    </row>
    <row r="170">
      <c r="A170" s="239" t="s">
        <v>56</v>
      </c>
      <c r="B170" s="185"/>
      <c r="C170" s="32">
        <f t="shared" si="1"/>
        <v>0</v>
      </c>
      <c r="D170" s="236" t="s">
        <v>648</v>
      </c>
      <c r="E170" s="234" t="s">
        <v>4</v>
      </c>
      <c r="F170" s="235" t="s">
        <v>26</v>
      </c>
      <c r="G170" s="234" t="s">
        <v>1933</v>
      </c>
      <c r="H170" s="239" t="s">
        <v>1557</v>
      </c>
      <c r="I170" s="236"/>
      <c r="J170" s="236"/>
      <c r="K170" s="236"/>
      <c r="L170" s="239" t="s">
        <v>140</v>
      </c>
      <c r="M170" s="236"/>
      <c r="N170" s="236"/>
      <c r="O170" s="236"/>
      <c r="P170" s="236"/>
      <c r="Q170" s="236"/>
      <c r="R170" s="236"/>
      <c r="S170" s="236"/>
      <c r="T170" s="236"/>
      <c r="U170" s="236"/>
      <c r="V170" s="236"/>
      <c r="W170" s="236"/>
      <c r="X170" s="236"/>
      <c r="Y170" s="236"/>
      <c r="Z170" s="236"/>
      <c r="AA170" s="236"/>
      <c r="AB170" s="236"/>
      <c r="AC170" s="236"/>
      <c r="AD170" s="236"/>
      <c r="AE170" s="236"/>
      <c r="AF170" s="236"/>
      <c r="AG170" s="236"/>
      <c r="AH170" s="236"/>
      <c r="AI170" s="236"/>
    </row>
    <row r="171">
      <c r="A171" s="68" t="s">
        <v>1884</v>
      </c>
      <c r="B171" s="185"/>
      <c r="C171" s="32">
        <f t="shared" si="1"/>
        <v>0</v>
      </c>
      <c r="D171" s="244" t="s">
        <v>251</v>
      </c>
      <c r="E171" s="185" t="s">
        <v>2</v>
      </c>
      <c r="F171" s="235" t="s">
        <v>26</v>
      </c>
      <c r="G171" s="68"/>
      <c r="H171" s="185" t="s">
        <v>1435</v>
      </c>
      <c r="I171" s="68" t="s">
        <v>1867</v>
      </c>
      <c r="J171" s="244"/>
      <c r="K171" s="245" t="s">
        <v>1951</v>
      </c>
      <c r="L171" s="185" t="s">
        <v>1952</v>
      </c>
      <c r="M171" s="40"/>
      <c r="N171" s="10"/>
      <c r="O171" s="10"/>
      <c r="P171" s="10"/>
      <c r="Q171" s="10"/>
      <c r="R171" s="10"/>
      <c r="S171" s="10"/>
      <c r="T171" s="10"/>
      <c r="U171" s="10"/>
      <c r="V171" s="10"/>
      <c r="W171" s="10"/>
      <c r="X171" s="10"/>
      <c r="Y171" s="10"/>
      <c r="Z171" s="10"/>
      <c r="AA171" s="10"/>
      <c r="AB171" s="10"/>
      <c r="AC171" s="10"/>
      <c r="AD171" s="10"/>
      <c r="AE171" s="10"/>
      <c r="AF171" s="10"/>
      <c r="AG171" s="10"/>
      <c r="AH171" s="10"/>
      <c r="AI171" s="10"/>
    </row>
    <row r="172">
      <c r="A172" s="239" t="s">
        <v>56</v>
      </c>
      <c r="B172" s="185"/>
      <c r="C172" s="32">
        <f t="shared" si="1"/>
        <v>0</v>
      </c>
      <c r="D172" s="236" t="s">
        <v>649</v>
      </c>
      <c r="E172" s="234" t="s">
        <v>4</v>
      </c>
      <c r="F172" s="235" t="s">
        <v>26</v>
      </c>
      <c r="G172" s="234" t="s">
        <v>1953</v>
      </c>
      <c r="H172" s="239" t="s">
        <v>1558</v>
      </c>
      <c r="I172" s="236"/>
      <c r="J172" s="236"/>
      <c r="K172" s="236"/>
      <c r="L172" s="239" t="s">
        <v>140</v>
      </c>
      <c r="M172" s="236"/>
      <c r="N172" s="236"/>
      <c r="O172" s="236"/>
      <c r="P172" s="236"/>
      <c r="Q172" s="236"/>
      <c r="R172" s="236"/>
      <c r="S172" s="236"/>
      <c r="T172" s="236"/>
      <c r="U172" s="236"/>
      <c r="V172" s="236"/>
      <c r="W172" s="236"/>
      <c r="X172" s="236"/>
      <c r="Y172" s="236"/>
      <c r="Z172" s="236"/>
      <c r="AA172" s="236"/>
      <c r="AB172" s="236"/>
      <c r="AC172" s="236"/>
      <c r="AD172" s="236"/>
      <c r="AE172" s="236"/>
      <c r="AF172" s="236"/>
      <c r="AG172" s="236"/>
      <c r="AH172" s="236"/>
      <c r="AI172" s="236"/>
    </row>
    <row r="173">
      <c r="A173" s="239" t="s">
        <v>56</v>
      </c>
      <c r="B173" s="185"/>
      <c r="C173" s="32">
        <f t="shared" si="1"/>
        <v>0</v>
      </c>
      <c r="D173" s="236" t="s">
        <v>650</v>
      </c>
      <c r="E173" s="234" t="s">
        <v>4</v>
      </c>
      <c r="F173" s="235" t="s">
        <v>26</v>
      </c>
      <c r="G173" s="234" t="s">
        <v>1680</v>
      </c>
      <c r="H173" s="239" t="s">
        <v>1559</v>
      </c>
      <c r="I173" s="236"/>
      <c r="J173" s="236"/>
      <c r="K173" s="236"/>
      <c r="L173" s="239" t="s">
        <v>140</v>
      </c>
      <c r="M173" s="236"/>
      <c r="N173" s="236"/>
      <c r="O173" s="236"/>
      <c r="P173" s="236"/>
      <c r="Q173" s="236"/>
      <c r="R173" s="236"/>
      <c r="S173" s="236"/>
      <c r="T173" s="236"/>
      <c r="U173" s="236"/>
      <c r="V173" s="236"/>
      <c r="W173" s="236"/>
      <c r="X173" s="236"/>
      <c r="Y173" s="236"/>
      <c r="Z173" s="236"/>
      <c r="AA173" s="236"/>
      <c r="AB173" s="236"/>
      <c r="AC173" s="236"/>
      <c r="AD173" s="236"/>
      <c r="AE173" s="236"/>
      <c r="AF173" s="236"/>
      <c r="AG173" s="236"/>
      <c r="AH173" s="236"/>
      <c r="AI173" s="236"/>
    </row>
    <row r="174">
      <c r="A174" s="68" t="s">
        <v>271</v>
      </c>
      <c r="B174" s="185"/>
      <c r="C174" s="32">
        <f t="shared" si="1"/>
        <v>0</v>
      </c>
      <c r="D174" s="236" t="s">
        <v>753</v>
      </c>
      <c r="E174" s="234" t="s">
        <v>4</v>
      </c>
      <c r="F174" s="68" t="s">
        <v>18</v>
      </c>
      <c r="G174" s="234" t="s">
        <v>1954</v>
      </c>
      <c r="H174" s="239" t="s">
        <v>1560</v>
      </c>
      <c r="I174" s="236"/>
      <c r="J174" s="236"/>
      <c r="K174" s="236"/>
      <c r="L174" s="239" t="s">
        <v>1955</v>
      </c>
      <c r="M174" s="236"/>
      <c r="N174" s="236"/>
      <c r="O174" s="236"/>
      <c r="P174" s="236"/>
      <c r="Q174" s="236"/>
      <c r="R174" s="236"/>
      <c r="S174" s="236"/>
      <c r="T174" s="236"/>
      <c r="U174" s="236"/>
      <c r="V174" s="236"/>
      <c r="W174" s="236"/>
      <c r="X174" s="236"/>
      <c r="Y174" s="236"/>
      <c r="Z174" s="236"/>
      <c r="AA174" s="236"/>
      <c r="AB174" s="236"/>
      <c r="AC174" s="236"/>
      <c r="AD174" s="236"/>
      <c r="AE174" s="236"/>
      <c r="AF174" s="236"/>
      <c r="AG174" s="236"/>
      <c r="AH174" s="236"/>
      <c r="AI174" s="236"/>
    </row>
    <row r="175">
      <c r="A175" s="239" t="s">
        <v>128</v>
      </c>
      <c r="B175" s="185"/>
      <c r="C175" s="32">
        <f t="shared" si="1"/>
        <v>0</v>
      </c>
      <c r="D175" s="236" t="s">
        <v>688</v>
      </c>
      <c r="E175" s="234" t="s">
        <v>4</v>
      </c>
      <c r="F175" s="234" t="s">
        <v>26</v>
      </c>
      <c r="G175" s="236"/>
      <c r="H175" s="239" t="s">
        <v>1561</v>
      </c>
      <c r="I175" s="236"/>
      <c r="J175" s="236"/>
      <c r="K175" s="236"/>
      <c r="L175" s="239" t="s">
        <v>1956</v>
      </c>
      <c r="M175" s="236"/>
      <c r="N175" s="236"/>
      <c r="O175" s="236"/>
      <c r="P175" s="236"/>
      <c r="Q175" s="236"/>
      <c r="R175" s="236"/>
      <c r="S175" s="236"/>
      <c r="T175" s="236"/>
      <c r="U175" s="236"/>
      <c r="V175" s="236"/>
      <c r="W175" s="236"/>
      <c r="X175" s="236"/>
      <c r="Y175" s="236"/>
      <c r="Z175" s="236"/>
      <c r="AA175" s="236"/>
      <c r="AB175" s="236"/>
      <c r="AC175" s="236"/>
      <c r="AD175" s="236"/>
      <c r="AE175" s="236"/>
      <c r="AF175" s="236"/>
      <c r="AG175" s="236"/>
      <c r="AH175" s="236"/>
      <c r="AI175" s="236"/>
    </row>
    <row r="176">
      <c r="A176" s="239" t="s">
        <v>56</v>
      </c>
      <c r="B176" s="185"/>
      <c r="C176" s="32">
        <f t="shared" si="1"/>
        <v>0</v>
      </c>
      <c r="D176" s="236" t="s">
        <v>651</v>
      </c>
      <c r="E176" s="234" t="s">
        <v>4</v>
      </c>
      <c r="F176" s="235" t="s">
        <v>26</v>
      </c>
      <c r="G176" s="234" t="s">
        <v>1957</v>
      </c>
      <c r="H176" s="239" t="s">
        <v>1562</v>
      </c>
      <c r="I176" s="236"/>
      <c r="J176" s="236"/>
      <c r="K176" s="236"/>
      <c r="L176" s="239" t="s">
        <v>140</v>
      </c>
      <c r="M176" s="236"/>
      <c r="N176" s="236"/>
      <c r="O176" s="236"/>
      <c r="P176" s="236"/>
      <c r="Q176" s="236"/>
      <c r="R176" s="236"/>
      <c r="S176" s="236"/>
      <c r="T176" s="236"/>
      <c r="U176" s="236"/>
      <c r="V176" s="236"/>
      <c r="W176" s="236"/>
      <c r="X176" s="236"/>
      <c r="Y176" s="236"/>
      <c r="Z176" s="236"/>
      <c r="AA176" s="236"/>
      <c r="AB176" s="236"/>
      <c r="AC176" s="236"/>
      <c r="AD176" s="236"/>
      <c r="AE176" s="236"/>
      <c r="AF176" s="236"/>
      <c r="AG176" s="236"/>
      <c r="AH176" s="236"/>
      <c r="AI176" s="236"/>
    </row>
    <row r="177">
      <c r="A177" s="239" t="s">
        <v>126</v>
      </c>
      <c r="B177" s="185"/>
      <c r="C177" s="32">
        <f t="shared" si="1"/>
        <v>0</v>
      </c>
      <c r="D177" s="236" t="s">
        <v>687</v>
      </c>
      <c r="E177" s="234" t="s">
        <v>4</v>
      </c>
      <c r="F177" s="234" t="s">
        <v>26</v>
      </c>
      <c r="G177" s="234" t="s">
        <v>1958</v>
      </c>
      <c r="H177" s="239" t="s">
        <v>1563</v>
      </c>
      <c r="I177" s="236"/>
      <c r="J177" s="236"/>
      <c r="K177" s="236"/>
      <c r="L177" s="239" t="s">
        <v>140</v>
      </c>
      <c r="M177" s="236"/>
      <c r="N177" s="236"/>
      <c r="O177" s="236"/>
      <c r="P177" s="236"/>
      <c r="Q177" s="236"/>
      <c r="R177" s="236"/>
      <c r="S177" s="236"/>
      <c r="T177" s="236"/>
      <c r="U177" s="236"/>
      <c r="V177" s="236"/>
      <c r="W177" s="236"/>
      <c r="X177" s="236"/>
      <c r="Y177" s="236"/>
      <c r="Z177" s="236"/>
      <c r="AA177" s="236"/>
      <c r="AB177" s="236"/>
      <c r="AC177" s="236"/>
      <c r="AD177" s="236"/>
      <c r="AE177" s="236"/>
      <c r="AF177" s="236"/>
      <c r="AG177" s="236"/>
      <c r="AH177" s="236"/>
      <c r="AI177" s="236"/>
    </row>
    <row r="178">
      <c r="A178" s="68" t="s">
        <v>271</v>
      </c>
      <c r="B178" s="185"/>
      <c r="C178" s="32">
        <f t="shared" si="1"/>
        <v>0</v>
      </c>
      <c r="D178" s="236" t="s">
        <v>728</v>
      </c>
      <c r="E178" s="234" t="s">
        <v>4</v>
      </c>
      <c r="F178" s="68" t="s">
        <v>18</v>
      </c>
      <c r="G178" s="234" t="s">
        <v>1437</v>
      </c>
      <c r="H178" s="239" t="s">
        <v>1564</v>
      </c>
      <c r="I178" s="236"/>
      <c r="J178" s="236"/>
      <c r="K178" s="236"/>
      <c r="L178" s="239" t="s">
        <v>1959</v>
      </c>
      <c r="M178" s="236"/>
      <c r="N178" s="236"/>
      <c r="O178" s="236"/>
      <c r="P178" s="236"/>
      <c r="Q178" s="236"/>
      <c r="R178" s="236"/>
      <c r="S178" s="236"/>
      <c r="T178" s="236"/>
      <c r="U178" s="236"/>
      <c r="V178" s="236"/>
      <c r="W178" s="236"/>
      <c r="X178" s="236"/>
      <c r="Y178" s="236"/>
      <c r="Z178" s="236"/>
      <c r="AA178" s="236"/>
      <c r="AB178" s="236"/>
      <c r="AC178" s="236"/>
      <c r="AD178" s="236"/>
      <c r="AE178" s="236"/>
      <c r="AF178" s="236"/>
      <c r="AG178" s="236"/>
      <c r="AH178" s="236"/>
      <c r="AI178" s="236"/>
    </row>
    <row r="179">
      <c r="A179" s="239" t="s">
        <v>25</v>
      </c>
      <c r="B179" s="185"/>
      <c r="C179" s="32">
        <f t="shared" si="1"/>
        <v>0</v>
      </c>
      <c r="D179" s="234" t="s">
        <v>621</v>
      </c>
      <c r="E179" s="234" t="s">
        <v>4</v>
      </c>
      <c r="F179" s="234" t="s">
        <v>26</v>
      </c>
      <c r="G179" s="234" t="s">
        <v>1960</v>
      </c>
      <c r="H179" s="239" t="s">
        <v>1565</v>
      </c>
      <c r="I179" s="236"/>
      <c r="J179" s="236"/>
      <c r="K179" s="236"/>
      <c r="L179" s="239" t="s">
        <v>140</v>
      </c>
      <c r="M179" s="236"/>
      <c r="N179" s="236"/>
      <c r="O179" s="236"/>
      <c r="P179" s="236"/>
      <c r="Q179" s="236"/>
      <c r="R179" s="236"/>
      <c r="S179" s="236"/>
      <c r="T179" s="236"/>
      <c r="U179" s="236"/>
      <c r="V179" s="236"/>
      <c r="W179" s="236"/>
      <c r="X179" s="236"/>
      <c r="Y179" s="236"/>
      <c r="Z179" s="236"/>
      <c r="AA179" s="236"/>
      <c r="AB179" s="236"/>
      <c r="AC179" s="236"/>
      <c r="AD179" s="236"/>
      <c r="AE179" s="236"/>
      <c r="AF179" s="236"/>
      <c r="AG179" s="236"/>
      <c r="AH179" s="236"/>
      <c r="AI179" s="236"/>
    </row>
    <row r="180">
      <c r="A180" s="239" t="s">
        <v>88</v>
      </c>
      <c r="B180" s="185"/>
      <c r="C180" s="32">
        <f t="shared" si="1"/>
        <v>0</v>
      </c>
      <c r="D180" s="236" t="s">
        <v>677</v>
      </c>
      <c r="E180" s="234" t="s">
        <v>4</v>
      </c>
      <c r="F180" s="235" t="s">
        <v>18</v>
      </c>
      <c r="G180" s="236"/>
      <c r="H180" s="239" t="s">
        <v>1566</v>
      </c>
      <c r="I180" s="236"/>
      <c r="J180" s="236"/>
      <c r="K180" s="236"/>
      <c r="L180" s="239" t="s">
        <v>1961</v>
      </c>
      <c r="M180" s="236"/>
      <c r="N180" s="236"/>
      <c r="O180" s="236"/>
      <c r="P180" s="236"/>
      <c r="Q180" s="236"/>
      <c r="R180" s="236"/>
      <c r="S180" s="236"/>
      <c r="T180" s="236"/>
      <c r="U180" s="236"/>
      <c r="V180" s="236"/>
      <c r="W180" s="236"/>
      <c r="X180" s="236"/>
      <c r="Y180" s="236"/>
      <c r="Z180" s="236"/>
      <c r="AA180" s="236"/>
      <c r="AB180" s="236"/>
      <c r="AC180" s="236"/>
      <c r="AD180" s="236"/>
      <c r="AE180" s="236"/>
      <c r="AF180" s="236"/>
      <c r="AG180" s="236"/>
      <c r="AH180" s="236"/>
      <c r="AI180" s="236"/>
    </row>
    <row r="181">
      <c r="A181" s="235" t="s">
        <v>44</v>
      </c>
      <c r="B181" s="185"/>
      <c r="C181" s="32">
        <f t="shared" si="1"/>
        <v>0</v>
      </c>
      <c r="D181" s="240" t="s">
        <v>479</v>
      </c>
      <c r="E181" s="234" t="s">
        <v>3</v>
      </c>
      <c r="F181" s="68" t="s">
        <v>26</v>
      </c>
      <c r="G181" s="73"/>
      <c r="H181" s="73" t="s">
        <v>1475</v>
      </c>
      <c r="I181" s="239"/>
      <c r="J181" s="239"/>
      <c r="K181" s="241" t="s">
        <v>1962</v>
      </c>
      <c r="L181" s="236"/>
      <c r="M181" s="242" t="s">
        <v>1963</v>
      </c>
      <c r="N181" s="236"/>
      <c r="O181" s="236"/>
      <c r="P181" s="236"/>
      <c r="Q181" s="236"/>
      <c r="R181" s="236"/>
      <c r="S181" s="236"/>
      <c r="T181" s="236"/>
      <c r="U181" s="236"/>
      <c r="V181" s="236"/>
      <c r="W181" s="236"/>
      <c r="X181" s="236"/>
      <c r="Y181" s="236"/>
      <c r="Z181" s="236"/>
      <c r="AA181" s="236"/>
      <c r="AB181" s="236"/>
      <c r="AC181" s="236"/>
      <c r="AD181" s="236"/>
      <c r="AE181" s="236"/>
      <c r="AF181" s="236"/>
      <c r="AG181" s="236"/>
      <c r="AH181" s="236"/>
      <c r="AI181" s="236"/>
    </row>
    <row r="182">
      <c r="A182" s="239" t="s">
        <v>35</v>
      </c>
      <c r="B182" s="185"/>
      <c r="C182" s="32">
        <f t="shared" si="1"/>
        <v>0</v>
      </c>
      <c r="D182" s="236" t="s">
        <v>632</v>
      </c>
      <c r="E182" s="234" t="s">
        <v>4</v>
      </c>
      <c r="F182" s="68" t="s">
        <v>18</v>
      </c>
      <c r="G182" s="236"/>
      <c r="H182" s="239" t="s">
        <v>1567</v>
      </c>
      <c r="I182" s="236"/>
      <c r="J182" s="236"/>
      <c r="K182" s="236"/>
      <c r="L182" s="239" t="s">
        <v>1964</v>
      </c>
      <c r="M182" s="236"/>
      <c r="N182" s="236"/>
      <c r="O182" s="236"/>
      <c r="P182" s="236"/>
      <c r="Q182" s="236"/>
      <c r="R182" s="236"/>
      <c r="S182" s="236"/>
      <c r="T182" s="236"/>
      <c r="U182" s="236"/>
      <c r="V182" s="236"/>
      <c r="W182" s="236"/>
      <c r="X182" s="236"/>
      <c r="Y182" s="236"/>
      <c r="Z182" s="236"/>
      <c r="AA182" s="236"/>
      <c r="AB182" s="236"/>
      <c r="AC182" s="236"/>
      <c r="AD182" s="236"/>
      <c r="AE182" s="236"/>
      <c r="AF182" s="236"/>
      <c r="AG182" s="236"/>
      <c r="AH182" s="236"/>
      <c r="AI182" s="236"/>
    </row>
    <row r="183">
      <c r="A183" s="73" t="s">
        <v>54</v>
      </c>
      <c r="B183" s="185"/>
      <c r="C183" s="32">
        <f t="shared" si="1"/>
        <v>0</v>
      </c>
      <c r="D183" s="240" t="s">
        <v>484</v>
      </c>
      <c r="E183" s="234" t="s">
        <v>3</v>
      </c>
      <c r="F183" s="235" t="s">
        <v>26</v>
      </c>
      <c r="G183" s="73"/>
      <c r="H183" s="73" t="s">
        <v>1494</v>
      </c>
      <c r="I183" s="239"/>
      <c r="J183" s="239"/>
      <c r="K183" s="241" t="s">
        <v>1965</v>
      </c>
      <c r="L183" s="236"/>
      <c r="M183" s="242" t="s">
        <v>1966</v>
      </c>
      <c r="N183" s="236"/>
      <c r="O183" s="236"/>
      <c r="P183" s="236"/>
      <c r="Q183" s="236"/>
      <c r="R183" s="236"/>
      <c r="S183" s="236"/>
      <c r="T183" s="236"/>
      <c r="U183" s="236"/>
      <c r="V183" s="236"/>
      <c r="W183" s="236"/>
      <c r="X183" s="236"/>
      <c r="Y183" s="236"/>
      <c r="Z183" s="236"/>
      <c r="AA183" s="236"/>
      <c r="AB183" s="236"/>
      <c r="AC183" s="236"/>
      <c r="AD183" s="236"/>
      <c r="AE183" s="236"/>
      <c r="AF183" s="236"/>
      <c r="AG183" s="236"/>
      <c r="AH183" s="236"/>
      <c r="AI183" s="236"/>
    </row>
    <row r="184">
      <c r="A184" s="239" t="s">
        <v>56</v>
      </c>
      <c r="B184" s="185"/>
      <c r="C184" s="32">
        <f t="shared" si="1"/>
        <v>0</v>
      </c>
      <c r="D184" s="236" t="s">
        <v>652</v>
      </c>
      <c r="E184" s="234" t="s">
        <v>4</v>
      </c>
      <c r="F184" s="235" t="s">
        <v>26</v>
      </c>
      <c r="G184" s="234" t="s">
        <v>1967</v>
      </c>
      <c r="H184" s="239" t="s">
        <v>1568</v>
      </c>
      <c r="I184" s="236"/>
      <c r="J184" s="236"/>
      <c r="K184" s="236"/>
      <c r="L184" s="239" t="s">
        <v>140</v>
      </c>
      <c r="M184" s="236"/>
      <c r="N184" s="236"/>
      <c r="O184" s="236"/>
      <c r="P184" s="236"/>
      <c r="Q184" s="236"/>
      <c r="R184" s="236"/>
      <c r="S184" s="236"/>
      <c r="T184" s="236"/>
      <c r="U184" s="236"/>
      <c r="V184" s="236"/>
      <c r="W184" s="236"/>
      <c r="X184" s="236"/>
      <c r="Y184" s="236"/>
      <c r="Z184" s="236"/>
      <c r="AA184" s="236"/>
      <c r="AB184" s="236"/>
      <c r="AC184" s="236"/>
      <c r="AD184" s="236"/>
      <c r="AE184" s="236"/>
      <c r="AF184" s="236"/>
      <c r="AG184" s="236"/>
      <c r="AH184" s="236"/>
      <c r="AI184" s="236"/>
    </row>
    <row r="185">
      <c r="A185" s="239" t="s">
        <v>56</v>
      </c>
      <c r="B185" s="185"/>
      <c r="C185" s="32">
        <f t="shared" si="1"/>
        <v>0</v>
      </c>
      <c r="D185" s="236" t="s">
        <v>653</v>
      </c>
      <c r="E185" s="234" t="s">
        <v>4</v>
      </c>
      <c r="F185" s="235" t="s">
        <v>26</v>
      </c>
      <c r="G185" s="234" t="s">
        <v>1957</v>
      </c>
      <c r="H185" s="239" t="s">
        <v>1505</v>
      </c>
      <c r="I185" s="236"/>
      <c r="J185" s="236"/>
      <c r="K185" s="236"/>
      <c r="L185" s="239" t="s">
        <v>140</v>
      </c>
      <c r="M185" s="236"/>
      <c r="N185" s="236"/>
      <c r="O185" s="236"/>
      <c r="P185" s="236"/>
      <c r="Q185" s="236"/>
      <c r="R185" s="236"/>
      <c r="S185" s="236"/>
      <c r="T185" s="236"/>
      <c r="U185" s="236"/>
      <c r="V185" s="236"/>
      <c r="W185" s="236"/>
      <c r="X185" s="236"/>
      <c r="Y185" s="236"/>
      <c r="Z185" s="236"/>
      <c r="AA185" s="236"/>
      <c r="AB185" s="236"/>
      <c r="AC185" s="236"/>
      <c r="AD185" s="236"/>
      <c r="AE185" s="236"/>
      <c r="AF185" s="236"/>
      <c r="AG185" s="236"/>
      <c r="AH185" s="236"/>
      <c r="AI185" s="236"/>
    </row>
    <row r="186">
      <c r="A186" s="239" t="s">
        <v>56</v>
      </c>
      <c r="B186" s="185"/>
      <c r="C186" s="32">
        <f t="shared" si="1"/>
        <v>0</v>
      </c>
      <c r="D186" s="236" t="s">
        <v>654</v>
      </c>
      <c r="E186" s="234" t="s">
        <v>4</v>
      </c>
      <c r="F186" s="235" t="s">
        <v>26</v>
      </c>
      <c r="G186" s="234" t="s">
        <v>1899</v>
      </c>
      <c r="H186" s="239" t="s">
        <v>1569</v>
      </c>
      <c r="I186" s="236"/>
      <c r="J186" s="236"/>
      <c r="K186" s="236"/>
      <c r="L186" s="239" t="s">
        <v>140</v>
      </c>
      <c r="M186" s="236"/>
      <c r="N186" s="236"/>
      <c r="O186" s="236"/>
      <c r="P186" s="236"/>
      <c r="Q186" s="236"/>
      <c r="R186" s="236"/>
      <c r="S186" s="236"/>
      <c r="T186" s="236"/>
      <c r="U186" s="236"/>
      <c r="V186" s="236"/>
      <c r="W186" s="236"/>
      <c r="X186" s="236"/>
      <c r="Y186" s="236"/>
      <c r="Z186" s="236"/>
      <c r="AA186" s="236"/>
      <c r="AB186" s="236"/>
      <c r="AC186" s="236"/>
      <c r="AD186" s="236"/>
      <c r="AE186" s="236"/>
      <c r="AF186" s="236"/>
      <c r="AG186" s="236"/>
      <c r="AH186" s="236"/>
      <c r="AI186" s="236"/>
    </row>
    <row r="187">
      <c r="A187" s="68" t="s">
        <v>271</v>
      </c>
      <c r="B187" s="185"/>
      <c r="C187" s="32">
        <f t="shared" si="1"/>
        <v>0</v>
      </c>
      <c r="D187" s="240" t="s">
        <v>530</v>
      </c>
      <c r="E187" s="234" t="s">
        <v>3</v>
      </c>
      <c r="F187" s="68" t="s">
        <v>18</v>
      </c>
      <c r="G187" s="73" t="s">
        <v>1968</v>
      </c>
      <c r="H187" s="73" t="s">
        <v>1511</v>
      </c>
      <c r="I187" s="239"/>
      <c r="J187" s="239"/>
      <c r="K187" s="241" t="s">
        <v>1969</v>
      </c>
      <c r="L187" s="236"/>
      <c r="M187" s="251">
        <v>45591.0</v>
      </c>
      <c r="N187" s="236"/>
      <c r="O187" s="236"/>
      <c r="P187" s="236"/>
      <c r="Q187" s="236"/>
      <c r="R187" s="236"/>
      <c r="S187" s="236"/>
      <c r="T187" s="236"/>
      <c r="U187" s="236"/>
      <c r="V187" s="236"/>
      <c r="W187" s="236"/>
      <c r="X187" s="236"/>
      <c r="Y187" s="236"/>
      <c r="Z187" s="236"/>
      <c r="AA187" s="236"/>
      <c r="AB187" s="236"/>
      <c r="AC187" s="236"/>
      <c r="AD187" s="236"/>
      <c r="AE187" s="236"/>
      <c r="AF187" s="236"/>
      <c r="AG187" s="236"/>
      <c r="AH187" s="236"/>
      <c r="AI187" s="236"/>
    </row>
    <row r="188">
      <c r="A188" s="68" t="s">
        <v>271</v>
      </c>
      <c r="B188" s="185"/>
      <c r="C188" s="32">
        <f t="shared" si="1"/>
        <v>0</v>
      </c>
      <c r="D188" s="236" t="s">
        <v>737</v>
      </c>
      <c r="E188" s="234" t="s">
        <v>4</v>
      </c>
      <c r="F188" s="68" t="s">
        <v>18</v>
      </c>
      <c r="G188" s="234" t="s">
        <v>1532</v>
      </c>
      <c r="H188" s="239" t="s">
        <v>1570</v>
      </c>
      <c r="I188" s="236"/>
      <c r="J188" s="236"/>
      <c r="K188" s="236"/>
      <c r="L188" s="239" t="s">
        <v>1970</v>
      </c>
      <c r="M188" s="236"/>
      <c r="N188" s="236"/>
      <c r="O188" s="236"/>
      <c r="P188" s="236"/>
      <c r="Q188" s="236"/>
      <c r="R188" s="236"/>
      <c r="S188" s="236"/>
      <c r="T188" s="236"/>
      <c r="U188" s="236"/>
      <c r="V188" s="236"/>
      <c r="W188" s="236"/>
      <c r="X188" s="236"/>
      <c r="Y188" s="236"/>
      <c r="Z188" s="236"/>
      <c r="AA188" s="236"/>
      <c r="AB188" s="236"/>
      <c r="AC188" s="236"/>
      <c r="AD188" s="236"/>
      <c r="AE188" s="236"/>
      <c r="AF188" s="236"/>
      <c r="AG188" s="236"/>
      <c r="AH188" s="236"/>
      <c r="AI188" s="236"/>
    </row>
    <row r="189">
      <c r="A189" s="68" t="s">
        <v>271</v>
      </c>
      <c r="B189" s="185"/>
      <c r="C189" s="32">
        <f t="shared" si="1"/>
        <v>0</v>
      </c>
      <c r="D189" s="236" t="s">
        <v>719</v>
      </c>
      <c r="E189" s="234" t="s">
        <v>4</v>
      </c>
      <c r="F189" s="68" t="s">
        <v>18</v>
      </c>
      <c r="G189" s="234" t="s">
        <v>1571</v>
      </c>
      <c r="H189" s="239" t="s">
        <v>1572</v>
      </c>
      <c r="I189" s="236"/>
      <c r="J189" s="236"/>
      <c r="K189" s="236"/>
      <c r="L189" s="239" t="s">
        <v>1971</v>
      </c>
      <c r="M189" s="236"/>
      <c r="N189" s="236"/>
      <c r="O189" s="236"/>
      <c r="P189" s="236"/>
      <c r="Q189" s="236"/>
      <c r="R189" s="236"/>
      <c r="S189" s="236"/>
      <c r="T189" s="236"/>
      <c r="U189" s="236"/>
      <c r="V189" s="236"/>
      <c r="W189" s="236"/>
      <c r="X189" s="236"/>
      <c r="Y189" s="236"/>
      <c r="Z189" s="236"/>
      <c r="AA189" s="236"/>
      <c r="AB189" s="236"/>
      <c r="AC189" s="236"/>
      <c r="AD189" s="236"/>
      <c r="AE189" s="236"/>
      <c r="AF189" s="236"/>
      <c r="AG189" s="236"/>
      <c r="AH189" s="236"/>
      <c r="AI189" s="236"/>
    </row>
    <row r="190">
      <c r="A190" s="68" t="s">
        <v>271</v>
      </c>
      <c r="B190" s="185"/>
      <c r="C190" s="32">
        <f t="shared" si="1"/>
        <v>0</v>
      </c>
      <c r="D190" s="236" t="s">
        <v>751</v>
      </c>
      <c r="E190" s="234" t="s">
        <v>4</v>
      </c>
      <c r="F190" s="68" t="s">
        <v>18</v>
      </c>
      <c r="G190" s="234" t="s">
        <v>950</v>
      </c>
      <c r="H190" s="239" t="s">
        <v>1465</v>
      </c>
      <c r="I190" s="236"/>
      <c r="J190" s="236"/>
      <c r="K190" s="236"/>
      <c r="L190" s="239" t="s">
        <v>1972</v>
      </c>
      <c r="M190" s="236"/>
      <c r="N190" s="236"/>
      <c r="O190" s="236"/>
      <c r="P190" s="236"/>
      <c r="Q190" s="236"/>
      <c r="R190" s="236"/>
      <c r="S190" s="236"/>
      <c r="T190" s="236"/>
      <c r="U190" s="236"/>
      <c r="V190" s="236"/>
      <c r="W190" s="236"/>
      <c r="X190" s="236"/>
      <c r="Y190" s="236"/>
      <c r="Z190" s="236"/>
      <c r="AA190" s="236"/>
      <c r="AB190" s="236"/>
      <c r="AC190" s="236"/>
      <c r="AD190" s="236"/>
      <c r="AE190" s="236"/>
      <c r="AF190" s="236"/>
      <c r="AG190" s="236"/>
      <c r="AH190" s="236"/>
      <c r="AI190" s="236"/>
    </row>
    <row r="191">
      <c r="A191" s="234" t="s">
        <v>119</v>
      </c>
      <c r="B191" s="185"/>
      <c r="C191" s="32">
        <f t="shared" si="1"/>
        <v>0</v>
      </c>
      <c r="D191" s="234" t="s">
        <v>891</v>
      </c>
      <c r="E191" s="234" t="s">
        <v>6</v>
      </c>
      <c r="F191" s="235" t="s">
        <v>26</v>
      </c>
      <c r="G191" s="236"/>
      <c r="H191" s="234" t="s">
        <v>1640</v>
      </c>
      <c r="I191" s="261">
        <v>45047.0</v>
      </c>
      <c r="J191" s="236"/>
      <c r="K191" s="238" t="s">
        <v>1973</v>
      </c>
      <c r="L191" s="236"/>
      <c r="M191" s="236"/>
      <c r="N191" s="236"/>
      <c r="O191" s="236"/>
      <c r="P191" s="236"/>
      <c r="Q191" s="236"/>
      <c r="R191" s="236"/>
      <c r="S191" s="236"/>
      <c r="T191" s="236"/>
      <c r="U191" s="236"/>
      <c r="V191" s="236"/>
      <c r="W191" s="236"/>
      <c r="X191" s="236"/>
      <c r="Y191" s="236"/>
      <c r="Z191" s="236"/>
      <c r="AA191" s="236"/>
      <c r="AB191" s="236"/>
      <c r="AC191" s="236"/>
      <c r="AD191" s="236"/>
      <c r="AE191" s="236"/>
      <c r="AF191" s="236"/>
      <c r="AG191" s="236"/>
      <c r="AH191" s="236"/>
      <c r="AI191" s="236"/>
    </row>
    <row r="192">
      <c r="A192" s="68" t="s">
        <v>271</v>
      </c>
      <c r="B192" s="185"/>
      <c r="C192" s="32">
        <f t="shared" si="1"/>
        <v>0</v>
      </c>
      <c r="D192" s="236" t="s">
        <v>701</v>
      </c>
      <c r="E192" s="234" t="s">
        <v>4</v>
      </c>
      <c r="F192" s="68" t="s">
        <v>18</v>
      </c>
      <c r="G192" s="234" t="s">
        <v>1573</v>
      </c>
      <c r="H192" s="239" t="s">
        <v>1574</v>
      </c>
      <c r="I192" s="236"/>
      <c r="J192" s="236"/>
      <c r="K192" s="236"/>
      <c r="L192" s="239" t="s">
        <v>1974</v>
      </c>
      <c r="M192" s="236"/>
      <c r="N192" s="236"/>
      <c r="O192" s="236"/>
      <c r="P192" s="236"/>
      <c r="Q192" s="236"/>
      <c r="R192" s="236"/>
      <c r="S192" s="236"/>
      <c r="T192" s="236"/>
      <c r="U192" s="236"/>
      <c r="V192" s="236"/>
      <c r="W192" s="236"/>
      <c r="X192" s="236"/>
      <c r="Y192" s="236"/>
      <c r="Z192" s="236"/>
      <c r="AA192" s="236"/>
      <c r="AB192" s="236"/>
      <c r="AC192" s="236"/>
      <c r="AD192" s="236"/>
      <c r="AE192" s="236"/>
      <c r="AF192" s="236"/>
      <c r="AG192" s="236"/>
      <c r="AH192" s="236"/>
      <c r="AI192" s="236"/>
    </row>
    <row r="193">
      <c r="A193" s="68" t="s">
        <v>271</v>
      </c>
      <c r="B193" s="185"/>
      <c r="C193" s="32">
        <f t="shared" si="1"/>
        <v>0</v>
      </c>
      <c r="D193" s="236" t="s">
        <v>723</v>
      </c>
      <c r="E193" s="234" t="s">
        <v>4</v>
      </c>
      <c r="F193" s="68" t="s">
        <v>18</v>
      </c>
      <c r="G193" s="234" t="s">
        <v>1499</v>
      </c>
      <c r="H193" s="239" t="s">
        <v>1575</v>
      </c>
      <c r="I193" s="236"/>
      <c r="J193" s="236"/>
      <c r="K193" s="236"/>
      <c r="L193" s="239" t="s">
        <v>1975</v>
      </c>
      <c r="M193" s="236"/>
      <c r="N193" s="236"/>
      <c r="O193" s="236"/>
      <c r="P193" s="236"/>
      <c r="Q193" s="236"/>
      <c r="R193" s="236"/>
      <c r="S193" s="236"/>
      <c r="T193" s="236"/>
      <c r="U193" s="236"/>
      <c r="V193" s="236"/>
      <c r="W193" s="236"/>
      <c r="X193" s="236"/>
      <c r="Y193" s="236"/>
      <c r="Z193" s="236"/>
      <c r="AA193" s="236"/>
      <c r="AB193" s="236"/>
      <c r="AC193" s="236"/>
      <c r="AD193" s="236"/>
      <c r="AE193" s="236"/>
      <c r="AF193" s="236"/>
      <c r="AG193" s="236"/>
      <c r="AH193" s="236"/>
      <c r="AI193" s="236"/>
    </row>
    <row r="194">
      <c r="A194" s="73" t="s">
        <v>127</v>
      </c>
      <c r="B194" s="185"/>
      <c r="C194" s="32">
        <f t="shared" si="1"/>
        <v>0</v>
      </c>
      <c r="D194" s="240" t="s">
        <v>510</v>
      </c>
      <c r="E194" s="234" t="s">
        <v>3</v>
      </c>
      <c r="F194" s="68" t="s">
        <v>20</v>
      </c>
      <c r="G194" s="73"/>
      <c r="H194" s="73" t="s">
        <v>1512</v>
      </c>
      <c r="I194" s="239"/>
      <c r="J194" s="239"/>
      <c r="K194" s="241" t="s">
        <v>1976</v>
      </c>
      <c r="L194" s="236"/>
      <c r="M194" s="242" t="s">
        <v>1977</v>
      </c>
      <c r="N194" s="236"/>
      <c r="O194" s="236"/>
      <c r="P194" s="236"/>
      <c r="Q194" s="236"/>
      <c r="R194" s="236"/>
      <c r="S194" s="236"/>
      <c r="T194" s="236"/>
      <c r="U194" s="236"/>
      <c r="V194" s="236"/>
      <c r="W194" s="236"/>
      <c r="X194" s="236"/>
      <c r="Y194" s="236"/>
      <c r="Z194" s="236"/>
      <c r="AA194" s="236"/>
      <c r="AB194" s="236"/>
      <c r="AC194" s="236"/>
      <c r="AD194" s="236"/>
      <c r="AE194" s="236"/>
      <c r="AF194" s="236"/>
      <c r="AG194" s="236"/>
      <c r="AH194" s="236"/>
      <c r="AI194" s="236"/>
    </row>
    <row r="195">
      <c r="A195" s="239" t="s">
        <v>25</v>
      </c>
      <c r="B195" s="185"/>
      <c r="C195" s="32">
        <f t="shared" si="1"/>
        <v>0</v>
      </c>
      <c r="D195" s="236" t="s">
        <v>622</v>
      </c>
      <c r="E195" s="234" t="s">
        <v>4</v>
      </c>
      <c r="F195" s="234" t="s">
        <v>26</v>
      </c>
      <c r="G195" s="234" t="s">
        <v>1978</v>
      </c>
      <c r="H195" s="239" t="s">
        <v>1576</v>
      </c>
      <c r="I195" s="236"/>
      <c r="J195" s="236"/>
      <c r="K195" s="236"/>
      <c r="L195" s="239" t="s">
        <v>140</v>
      </c>
      <c r="M195" s="236"/>
      <c r="N195" s="236"/>
      <c r="O195" s="236"/>
      <c r="P195" s="236"/>
      <c r="Q195" s="236"/>
      <c r="R195" s="236"/>
      <c r="S195" s="236"/>
      <c r="T195" s="236"/>
      <c r="U195" s="236"/>
      <c r="V195" s="236"/>
      <c r="W195" s="236"/>
      <c r="X195" s="236"/>
      <c r="Y195" s="236"/>
      <c r="Z195" s="236"/>
      <c r="AA195" s="236"/>
      <c r="AB195" s="236"/>
      <c r="AC195" s="236"/>
      <c r="AD195" s="236"/>
      <c r="AE195" s="236"/>
      <c r="AF195" s="236"/>
      <c r="AG195" s="236"/>
      <c r="AH195" s="236"/>
      <c r="AI195" s="236"/>
    </row>
    <row r="196">
      <c r="A196" s="68" t="s">
        <v>271</v>
      </c>
      <c r="B196" s="185"/>
      <c r="C196" s="32">
        <f t="shared" si="1"/>
        <v>0</v>
      </c>
      <c r="D196" s="236" t="s">
        <v>731</v>
      </c>
      <c r="E196" s="234" t="s">
        <v>4</v>
      </c>
      <c r="F196" s="68" t="s">
        <v>18</v>
      </c>
      <c r="G196" s="234" t="s">
        <v>1577</v>
      </c>
      <c r="H196" s="239" t="s">
        <v>1578</v>
      </c>
      <c r="I196" s="236"/>
      <c r="J196" s="236"/>
      <c r="K196" s="236"/>
      <c r="L196" s="239" t="s">
        <v>1979</v>
      </c>
      <c r="M196" s="236"/>
      <c r="N196" s="236"/>
      <c r="O196" s="236"/>
      <c r="P196" s="236"/>
      <c r="Q196" s="236"/>
      <c r="R196" s="236"/>
      <c r="S196" s="236"/>
      <c r="T196" s="236"/>
      <c r="U196" s="236"/>
      <c r="V196" s="236"/>
      <c r="W196" s="236"/>
      <c r="X196" s="236"/>
      <c r="Y196" s="236"/>
      <c r="Z196" s="236"/>
      <c r="AA196" s="236"/>
      <c r="AB196" s="236"/>
      <c r="AC196" s="236"/>
      <c r="AD196" s="236"/>
      <c r="AE196" s="236"/>
      <c r="AF196" s="236"/>
      <c r="AG196" s="236"/>
      <c r="AH196" s="236"/>
      <c r="AI196" s="236"/>
    </row>
    <row r="197">
      <c r="A197" s="68" t="s">
        <v>15</v>
      </c>
      <c r="B197" s="219" t="str">
        <f>IFERROR(__xludf.DUMMYFUNCTION("UNIQUE(A197:A1993)"),"Afghanistan")</f>
        <v>Afghanistan</v>
      </c>
      <c r="C197" s="32">
        <f t="shared" si="1"/>
        <v>1</v>
      </c>
      <c r="D197" s="185" t="s">
        <v>195</v>
      </c>
      <c r="E197" s="185" t="s">
        <v>2</v>
      </c>
      <c r="F197" s="68" t="s">
        <v>16</v>
      </c>
      <c r="G197" s="68"/>
      <c r="H197" s="244"/>
      <c r="I197" s="68" t="s">
        <v>1827</v>
      </c>
      <c r="J197" s="244"/>
      <c r="K197" s="247" t="s">
        <v>1980</v>
      </c>
      <c r="L197" s="40"/>
      <c r="M197" s="40"/>
      <c r="N197" s="10"/>
      <c r="O197" s="10"/>
      <c r="P197" s="10"/>
      <c r="Q197" s="10"/>
      <c r="R197" s="10"/>
      <c r="S197" s="10"/>
      <c r="T197" s="10"/>
      <c r="U197" s="10"/>
      <c r="V197" s="10"/>
      <c r="W197" s="10"/>
      <c r="X197" s="10"/>
      <c r="Y197" s="10"/>
      <c r="Z197" s="10"/>
      <c r="AA197" s="10"/>
      <c r="AB197" s="10"/>
      <c r="AC197" s="10"/>
      <c r="AD197" s="10"/>
      <c r="AE197" s="10"/>
      <c r="AF197" s="10"/>
      <c r="AG197" s="10"/>
      <c r="AH197" s="10"/>
      <c r="AI197" s="10"/>
    </row>
    <row r="198">
      <c r="A198" s="68" t="s">
        <v>271</v>
      </c>
      <c r="B198" s="219" t="str">
        <f>IFERROR(__xludf.DUMMYFUNCTION("""COMPUTED_VALUE"""),"United States")</f>
        <v>United States</v>
      </c>
      <c r="C198" s="32">
        <f t="shared" si="1"/>
        <v>93</v>
      </c>
      <c r="D198" s="236" t="s">
        <v>732</v>
      </c>
      <c r="E198" s="234" t="s">
        <v>4</v>
      </c>
      <c r="F198" s="68" t="s">
        <v>18</v>
      </c>
      <c r="G198" s="234" t="s">
        <v>1485</v>
      </c>
      <c r="H198" s="239" t="s">
        <v>1486</v>
      </c>
      <c r="I198" s="236"/>
      <c r="J198" s="236"/>
      <c r="K198" s="236"/>
      <c r="L198" s="239" t="s">
        <v>1981</v>
      </c>
      <c r="M198" s="236"/>
      <c r="N198" s="236"/>
      <c r="O198" s="236"/>
      <c r="P198" s="236"/>
      <c r="Q198" s="236"/>
      <c r="R198" s="236"/>
      <c r="S198" s="236"/>
      <c r="T198" s="236"/>
      <c r="U198" s="236"/>
      <c r="V198" s="236"/>
      <c r="W198" s="236"/>
      <c r="X198" s="236"/>
      <c r="Y198" s="236"/>
      <c r="Z198" s="236"/>
      <c r="AA198" s="236"/>
      <c r="AB198" s="236"/>
      <c r="AC198" s="236"/>
      <c r="AD198" s="236"/>
      <c r="AE198" s="236"/>
      <c r="AF198" s="236"/>
      <c r="AG198" s="236"/>
      <c r="AH198" s="236"/>
      <c r="AI198" s="236"/>
    </row>
    <row r="199">
      <c r="A199" s="239" t="s">
        <v>56</v>
      </c>
      <c r="B199" s="185" t="str">
        <f>IFERROR(__xludf.DUMMYFUNCTION("""COMPUTED_VALUE"""),"Germany")</f>
        <v>Germany</v>
      </c>
      <c r="C199" s="32">
        <f t="shared" si="1"/>
        <v>39</v>
      </c>
      <c r="D199" s="236" t="s">
        <v>655</v>
      </c>
      <c r="E199" s="234" t="s">
        <v>4</v>
      </c>
      <c r="F199" s="235" t="s">
        <v>26</v>
      </c>
      <c r="G199" s="234" t="s">
        <v>1680</v>
      </c>
      <c r="H199" s="239" t="s">
        <v>1579</v>
      </c>
      <c r="I199" s="236"/>
      <c r="J199" s="236"/>
      <c r="K199" s="236"/>
      <c r="L199" s="239" t="s">
        <v>140</v>
      </c>
      <c r="M199" s="236"/>
      <c r="N199" s="236"/>
      <c r="O199" s="236"/>
      <c r="P199" s="236"/>
      <c r="Q199" s="236"/>
      <c r="R199" s="236"/>
      <c r="S199" s="236"/>
      <c r="T199" s="236"/>
      <c r="U199" s="236"/>
      <c r="V199" s="236"/>
      <c r="W199" s="236"/>
      <c r="X199" s="236"/>
      <c r="Y199" s="236"/>
      <c r="Z199" s="236"/>
      <c r="AA199" s="236"/>
      <c r="AB199" s="236"/>
      <c r="AC199" s="236"/>
      <c r="AD199" s="236"/>
      <c r="AE199" s="236"/>
      <c r="AF199" s="236"/>
      <c r="AG199" s="236"/>
      <c r="AH199" s="236"/>
      <c r="AI199" s="236"/>
    </row>
    <row r="200">
      <c r="A200" s="68" t="s">
        <v>46</v>
      </c>
      <c r="B200" s="219" t="str">
        <f>IFERROR(__xludf.DUMMYFUNCTION("""COMPUTED_VALUE"""),"Democratic Republic of Congo")</f>
        <v>Democratic Republic of Congo</v>
      </c>
      <c r="C200" s="32">
        <f t="shared" si="1"/>
        <v>1</v>
      </c>
      <c r="D200" s="244" t="s">
        <v>210</v>
      </c>
      <c r="E200" s="185" t="s">
        <v>2</v>
      </c>
      <c r="F200" s="68" t="s">
        <v>29</v>
      </c>
      <c r="G200" s="68"/>
      <c r="H200" s="185" t="s">
        <v>1436</v>
      </c>
      <c r="I200" s="68" t="s">
        <v>1769</v>
      </c>
      <c r="J200" s="244"/>
      <c r="K200" s="247" t="s">
        <v>1982</v>
      </c>
      <c r="L200" s="40"/>
      <c r="M200" s="40"/>
      <c r="N200" s="10"/>
      <c r="O200" s="10"/>
      <c r="P200" s="10"/>
      <c r="Q200" s="10"/>
      <c r="R200" s="10"/>
      <c r="S200" s="10"/>
      <c r="T200" s="10"/>
      <c r="U200" s="10"/>
      <c r="V200" s="10"/>
      <c r="W200" s="10"/>
      <c r="X200" s="10"/>
      <c r="Y200" s="10"/>
      <c r="Z200" s="10"/>
      <c r="AA200" s="10"/>
      <c r="AB200" s="10"/>
      <c r="AC200" s="10"/>
      <c r="AD200" s="10"/>
      <c r="AE200" s="10"/>
      <c r="AF200" s="10"/>
      <c r="AG200" s="10"/>
      <c r="AH200" s="10"/>
      <c r="AI200" s="10"/>
    </row>
    <row r="201">
      <c r="A201" s="239" t="s">
        <v>25</v>
      </c>
      <c r="B201" s="185" t="str">
        <f>IFERROR(__xludf.DUMMYFUNCTION("""COMPUTED_VALUE"""),"Austria")</f>
        <v>Austria</v>
      </c>
      <c r="C201" s="32">
        <f t="shared" si="1"/>
        <v>9</v>
      </c>
      <c r="D201" s="236" t="s">
        <v>623</v>
      </c>
      <c r="E201" s="234" t="s">
        <v>4</v>
      </c>
      <c r="F201" s="234" t="s">
        <v>26</v>
      </c>
      <c r="G201" s="234" t="s">
        <v>1960</v>
      </c>
      <c r="H201" s="239" t="s">
        <v>1580</v>
      </c>
      <c r="I201" s="236"/>
      <c r="J201" s="236"/>
      <c r="K201" s="236"/>
      <c r="L201" s="239" t="s">
        <v>140</v>
      </c>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row>
    <row r="202">
      <c r="A202" s="239" t="s">
        <v>56</v>
      </c>
      <c r="B202" s="185" t="str">
        <f>IFERROR(__xludf.DUMMYFUNCTION("""COMPUTED_VALUE"""),"Mexico")</f>
        <v>Mexico</v>
      </c>
      <c r="C202" s="32">
        <f t="shared" si="1"/>
        <v>5</v>
      </c>
      <c r="D202" s="236" t="s">
        <v>656</v>
      </c>
      <c r="E202" s="234" t="s">
        <v>4</v>
      </c>
      <c r="F202" s="235" t="s">
        <v>26</v>
      </c>
      <c r="G202" s="234" t="s">
        <v>1983</v>
      </c>
      <c r="H202" s="239" t="s">
        <v>1581</v>
      </c>
      <c r="I202" s="236"/>
      <c r="J202" s="236"/>
      <c r="K202" s="236"/>
      <c r="L202" s="239" t="s">
        <v>140</v>
      </c>
      <c r="M202" s="236"/>
      <c r="N202" s="236"/>
      <c r="O202" s="236"/>
      <c r="P202" s="236"/>
      <c r="Q202" s="236"/>
      <c r="R202" s="236"/>
      <c r="S202" s="236"/>
      <c r="T202" s="236"/>
      <c r="U202" s="236"/>
      <c r="V202" s="236"/>
      <c r="W202" s="236"/>
      <c r="X202" s="236"/>
      <c r="Y202" s="236"/>
      <c r="Z202" s="236"/>
      <c r="AA202" s="236"/>
      <c r="AB202" s="236"/>
      <c r="AC202" s="236"/>
      <c r="AD202" s="236"/>
      <c r="AE202" s="236"/>
      <c r="AF202" s="236"/>
      <c r="AG202" s="236"/>
      <c r="AH202" s="236"/>
      <c r="AI202" s="236"/>
    </row>
    <row r="203">
      <c r="A203" s="239" t="s">
        <v>56</v>
      </c>
      <c r="B203" s="219" t="str">
        <f>IFERROR(__xludf.DUMMYFUNCTION("""COMPUTED_VALUE"""),"Argentina")</f>
        <v>Argentina</v>
      </c>
      <c r="C203" s="32">
        <f t="shared" si="1"/>
        <v>3</v>
      </c>
      <c r="D203" s="236" t="s">
        <v>657</v>
      </c>
      <c r="E203" s="234" t="s">
        <v>4</v>
      </c>
      <c r="F203" s="235" t="s">
        <v>26</v>
      </c>
      <c r="G203" s="234" t="s">
        <v>1899</v>
      </c>
      <c r="H203" s="239" t="s">
        <v>1582</v>
      </c>
      <c r="I203" s="236"/>
      <c r="J203" s="236"/>
      <c r="K203" s="236"/>
      <c r="L203" s="239" t="s">
        <v>140</v>
      </c>
      <c r="M203" s="236"/>
      <c r="N203" s="236"/>
      <c r="O203" s="236"/>
      <c r="P203" s="236"/>
      <c r="Q203" s="236"/>
      <c r="R203" s="236"/>
      <c r="S203" s="236"/>
      <c r="T203" s="236"/>
      <c r="U203" s="236"/>
      <c r="V203" s="236"/>
      <c r="W203" s="236"/>
      <c r="X203" s="236"/>
      <c r="Y203" s="236"/>
      <c r="Z203" s="236"/>
      <c r="AA203" s="236"/>
      <c r="AB203" s="236"/>
      <c r="AC203" s="236"/>
      <c r="AD203" s="236"/>
      <c r="AE203" s="236"/>
      <c r="AF203" s="236"/>
      <c r="AG203" s="236"/>
      <c r="AH203" s="236"/>
      <c r="AI203" s="236"/>
    </row>
    <row r="204">
      <c r="A204" s="239" t="s">
        <v>56</v>
      </c>
      <c r="B204" s="219" t="str">
        <f>IFERROR(__xludf.DUMMYFUNCTION("""COMPUTED_VALUE"""),"Cuba")</f>
        <v>Cuba</v>
      </c>
      <c r="C204" s="32">
        <f t="shared" si="1"/>
        <v>2</v>
      </c>
      <c r="D204" s="236" t="s">
        <v>658</v>
      </c>
      <c r="E204" s="234" t="s">
        <v>4</v>
      </c>
      <c r="F204" s="235" t="s">
        <v>26</v>
      </c>
      <c r="G204" s="234" t="s">
        <v>1953</v>
      </c>
      <c r="H204" s="239" t="s">
        <v>1583</v>
      </c>
      <c r="I204" s="236"/>
      <c r="J204" s="236"/>
      <c r="K204" s="236"/>
      <c r="L204" s="239" t="s">
        <v>140</v>
      </c>
      <c r="M204" s="236"/>
      <c r="N204" s="236"/>
      <c r="O204" s="236"/>
      <c r="P204" s="236"/>
      <c r="Q204" s="236"/>
      <c r="R204" s="236"/>
      <c r="S204" s="236"/>
      <c r="T204" s="236"/>
      <c r="U204" s="236"/>
      <c r="V204" s="236"/>
      <c r="W204" s="236"/>
      <c r="X204" s="236"/>
      <c r="Y204" s="236"/>
      <c r="Z204" s="236"/>
      <c r="AA204" s="236"/>
      <c r="AB204" s="236"/>
      <c r="AC204" s="236"/>
      <c r="AD204" s="236"/>
      <c r="AE204" s="236"/>
      <c r="AF204" s="236"/>
      <c r="AG204" s="236"/>
      <c r="AH204" s="236"/>
      <c r="AI204" s="236"/>
    </row>
    <row r="205">
      <c r="A205" s="73" t="s">
        <v>88</v>
      </c>
      <c r="B205" s="185" t="str">
        <f>IFERROR(__xludf.DUMMYFUNCTION("""COMPUTED_VALUE"""),"Portugal")</f>
        <v>Portugal</v>
      </c>
      <c r="C205" s="32">
        <f t="shared" si="1"/>
        <v>3</v>
      </c>
      <c r="D205" s="239" t="s">
        <v>890</v>
      </c>
      <c r="E205" s="234" t="s">
        <v>6</v>
      </c>
      <c r="F205" s="235" t="s">
        <v>18</v>
      </c>
      <c r="G205" s="68"/>
      <c r="H205" s="68" t="s">
        <v>1641</v>
      </c>
      <c r="I205" s="262" t="s">
        <v>1804</v>
      </c>
      <c r="J205" s="236"/>
      <c r="K205" s="247" t="s">
        <v>1984</v>
      </c>
      <c r="L205" s="73" t="s">
        <v>1985</v>
      </c>
      <c r="M205" s="234"/>
      <c r="N205" s="236"/>
      <c r="O205" s="236"/>
      <c r="P205" s="236"/>
      <c r="Q205" s="236"/>
      <c r="R205" s="236"/>
      <c r="S205" s="236"/>
      <c r="T205" s="236"/>
      <c r="U205" s="236"/>
      <c r="V205" s="236"/>
      <c r="W205" s="236"/>
      <c r="X205" s="236"/>
      <c r="Y205" s="236"/>
      <c r="Z205" s="236"/>
      <c r="AA205" s="236"/>
      <c r="AB205" s="236"/>
      <c r="AC205" s="236"/>
      <c r="AD205" s="236"/>
      <c r="AE205" s="236"/>
      <c r="AF205" s="236"/>
      <c r="AG205" s="236"/>
      <c r="AH205" s="236"/>
      <c r="AI205" s="236"/>
    </row>
    <row r="206">
      <c r="A206" s="68" t="s">
        <v>19</v>
      </c>
      <c r="B206" s="185" t="str">
        <f>IFERROR(__xludf.DUMMYFUNCTION("""COMPUTED_VALUE"""),"Pakistan")</f>
        <v>Pakistan</v>
      </c>
      <c r="C206" s="32">
        <f t="shared" si="1"/>
        <v>1</v>
      </c>
      <c r="D206" s="185" t="s">
        <v>197</v>
      </c>
      <c r="E206" s="185" t="s">
        <v>2</v>
      </c>
      <c r="F206" s="68" t="s">
        <v>20</v>
      </c>
      <c r="G206" s="68"/>
      <c r="H206" s="244"/>
      <c r="I206" s="68" t="s">
        <v>1732</v>
      </c>
      <c r="J206" s="244"/>
      <c r="K206" s="247" t="s">
        <v>1986</v>
      </c>
      <c r="L206" s="4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row>
    <row r="207">
      <c r="A207" s="68" t="s">
        <v>43</v>
      </c>
      <c r="B207" s="185" t="str">
        <f>IFERROR(__xludf.DUMMYFUNCTION("""COMPUTED_VALUE"""),"Switzerland")</f>
        <v>Switzerland</v>
      </c>
      <c r="C207" s="32">
        <f t="shared" si="1"/>
        <v>10</v>
      </c>
      <c r="D207" s="185" t="s">
        <v>208</v>
      </c>
      <c r="E207" s="185" t="s">
        <v>2</v>
      </c>
      <c r="F207" s="68" t="s">
        <v>18</v>
      </c>
      <c r="G207" s="68"/>
      <c r="H207" s="244"/>
      <c r="I207" s="68" t="s">
        <v>1704</v>
      </c>
      <c r="J207" s="244"/>
      <c r="K207" s="247" t="s">
        <v>1987</v>
      </c>
      <c r="L207" s="4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row>
    <row r="208">
      <c r="A208" s="235" t="s">
        <v>19</v>
      </c>
      <c r="B208" s="185" t="str">
        <f>IFERROR(__xludf.DUMMYFUNCTION("""COMPUTED_VALUE"""),"Liechtenstein")</f>
        <v>Liechtenstein</v>
      </c>
      <c r="C208" s="32">
        <f t="shared" si="1"/>
        <v>1</v>
      </c>
      <c r="D208" s="240" t="s">
        <v>469</v>
      </c>
      <c r="E208" s="234" t="s">
        <v>3</v>
      </c>
      <c r="F208" s="68" t="s">
        <v>20</v>
      </c>
      <c r="G208" s="73"/>
      <c r="H208" s="73" t="s">
        <v>1506</v>
      </c>
      <c r="I208" s="239"/>
      <c r="J208" s="239"/>
      <c r="K208" s="241" t="s">
        <v>1988</v>
      </c>
      <c r="L208" s="236"/>
      <c r="M208" s="242" t="s">
        <v>1989</v>
      </c>
      <c r="N208" s="236"/>
      <c r="O208" s="236"/>
      <c r="P208" s="236"/>
      <c r="Q208" s="236"/>
      <c r="R208" s="236"/>
      <c r="S208" s="236"/>
      <c r="T208" s="236"/>
      <c r="U208" s="236"/>
      <c r="V208" s="236"/>
      <c r="W208" s="236"/>
      <c r="X208" s="236"/>
      <c r="Y208" s="236"/>
      <c r="Z208" s="236"/>
      <c r="AA208" s="236"/>
      <c r="AB208" s="236"/>
      <c r="AC208" s="236"/>
      <c r="AD208" s="236"/>
      <c r="AE208" s="236"/>
      <c r="AF208" s="236"/>
      <c r="AG208" s="236"/>
      <c r="AH208" s="236"/>
      <c r="AI208" s="236"/>
    </row>
    <row r="209">
      <c r="A209" s="239" t="s">
        <v>117</v>
      </c>
      <c r="B209" s="185" t="str">
        <f>IFERROR(__xludf.DUMMYFUNCTION("""COMPUTED_VALUE"""),"United Kingdom")</f>
        <v>United Kingdom</v>
      </c>
      <c r="C209" s="32">
        <f t="shared" si="1"/>
        <v>9</v>
      </c>
      <c r="D209" s="236" t="s">
        <v>683</v>
      </c>
      <c r="E209" s="234" t="s">
        <v>4</v>
      </c>
      <c r="F209" s="235" t="s">
        <v>26</v>
      </c>
      <c r="G209" s="236"/>
      <c r="H209" s="239" t="s">
        <v>1453</v>
      </c>
      <c r="I209" s="236"/>
      <c r="J209" s="236"/>
      <c r="K209" s="236"/>
      <c r="L209" s="239" t="s">
        <v>1670</v>
      </c>
      <c r="M209" s="236"/>
      <c r="N209" s="236"/>
      <c r="O209" s="236"/>
      <c r="P209" s="236"/>
      <c r="Q209" s="236"/>
      <c r="R209" s="236"/>
      <c r="S209" s="236"/>
      <c r="T209" s="236"/>
      <c r="U209" s="236"/>
      <c r="V209" s="236"/>
      <c r="W209" s="236"/>
      <c r="X209" s="236"/>
      <c r="Y209" s="236"/>
      <c r="Z209" s="236"/>
      <c r="AA209" s="236"/>
      <c r="AB209" s="236"/>
      <c r="AC209" s="236"/>
      <c r="AD209" s="236"/>
      <c r="AE209" s="236"/>
      <c r="AF209" s="236"/>
      <c r="AG209" s="236"/>
      <c r="AH209" s="236"/>
      <c r="AI209" s="236"/>
    </row>
    <row r="210">
      <c r="A210" s="239" t="s">
        <v>111</v>
      </c>
      <c r="B210" s="219" t="str">
        <f>IFERROR(__xludf.DUMMYFUNCTION("""COMPUTED_VALUE"""),"Madagascar")</f>
        <v>Madagascar</v>
      </c>
      <c r="C210" s="32">
        <f t="shared" si="1"/>
        <v>1</v>
      </c>
      <c r="D210" s="236" t="s">
        <v>682</v>
      </c>
      <c r="E210" s="234" t="s">
        <v>4</v>
      </c>
      <c r="F210" s="234" t="s">
        <v>16</v>
      </c>
      <c r="G210" s="236"/>
      <c r="H210" s="239" t="s">
        <v>1584</v>
      </c>
      <c r="I210" s="236"/>
      <c r="J210" s="236"/>
      <c r="K210" s="236"/>
      <c r="L210" s="239" t="s">
        <v>1940</v>
      </c>
      <c r="M210" s="236"/>
      <c r="N210" s="236"/>
      <c r="O210" s="236"/>
      <c r="P210" s="236"/>
      <c r="Q210" s="236"/>
      <c r="R210" s="236"/>
      <c r="S210" s="236"/>
      <c r="T210" s="236"/>
      <c r="U210" s="236"/>
      <c r="V210" s="236"/>
      <c r="W210" s="236"/>
      <c r="X210" s="236"/>
      <c r="Y210" s="236"/>
      <c r="Z210" s="236"/>
      <c r="AA210" s="236"/>
      <c r="AB210" s="236"/>
      <c r="AC210" s="236"/>
      <c r="AD210" s="236"/>
      <c r="AE210" s="236"/>
      <c r="AF210" s="236"/>
      <c r="AG210" s="236"/>
      <c r="AH210" s="236"/>
      <c r="AI210" s="236"/>
    </row>
    <row r="211">
      <c r="A211" s="68" t="s">
        <v>271</v>
      </c>
      <c r="B211" s="185" t="str">
        <f>IFERROR(__xludf.DUMMYFUNCTION("""COMPUTED_VALUE"""),"Spain")</f>
        <v>Spain</v>
      </c>
      <c r="C211" s="32">
        <f t="shared" si="1"/>
        <v>3</v>
      </c>
      <c r="D211" s="244" t="s">
        <v>273</v>
      </c>
      <c r="E211" s="185" t="s">
        <v>2</v>
      </c>
      <c r="F211" s="68" t="s">
        <v>18</v>
      </c>
      <c r="G211" s="68"/>
      <c r="H211" s="185" t="s">
        <v>1438</v>
      </c>
      <c r="I211" s="68" t="s">
        <v>1990</v>
      </c>
      <c r="J211" s="244"/>
      <c r="K211" s="247" t="s">
        <v>1991</v>
      </c>
      <c r="L211" s="40"/>
      <c r="M211" s="40"/>
      <c r="N211" s="10"/>
      <c r="O211" s="10"/>
      <c r="P211" s="10"/>
      <c r="Q211" s="10"/>
      <c r="R211" s="10"/>
      <c r="S211" s="10"/>
      <c r="T211" s="10"/>
      <c r="U211" s="10"/>
      <c r="V211" s="10"/>
      <c r="W211" s="10"/>
      <c r="X211" s="10"/>
      <c r="Y211" s="10"/>
      <c r="Z211" s="10"/>
      <c r="AA211" s="10"/>
      <c r="AB211" s="10"/>
      <c r="AC211" s="10"/>
      <c r="AD211" s="10"/>
      <c r="AE211" s="10"/>
      <c r="AF211" s="10"/>
      <c r="AG211" s="10"/>
      <c r="AH211" s="10"/>
      <c r="AI211" s="10"/>
    </row>
    <row r="212">
      <c r="A212" s="68" t="s">
        <v>271</v>
      </c>
      <c r="B212" s="185" t="str">
        <f>IFERROR(__xludf.DUMMYFUNCTION("""COMPUTED_VALUE"""),"Australia")</f>
        <v>Australia</v>
      </c>
      <c r="C212" s="32">
        <f t="shared" si="1"/>
        <v>7</v>
      </c>
      <c r="D212" s="240" t="s">
        <v>535</v>
      </c>
      <c r="E212" s="234" t="s">
        <v>3</v>
      </c>
      <c r="F212" s="68" t="s">
        <v>18</v>
      </c>
      <c r="G212" s="73" t="s">
        <v>1992</v>
      </c>
      <c r="H212" s="73" t="s">
        <v>1513</v>
      </c>
      <c r="I212" s="239"/>
      <c r="J212" s="239"/>
      <c r="K212" s="241" t="s">
        <v>1993</v>
      </c>
      <c r="L212" s="236"/>
      <c r="M212" s="242" t="s">
        <v>1994</v>
      </c>
      <c r="N212" s="236"/>
      <c r="O212" s="236"/>
      <c r="P212" s="236"/>
      <c r="Q212" s="236"/>
      <c r="R212" s="236"/>
      <c r="S212" s="236"/>
      <c r="T212" s="236"/>
      <c r="U212" s="236"/>
      <c r="V212" s="236"/>
      <c r="W212" s="236"/>
      <c r="X212" s="236"/>
      <c r="Y212" s="236"/>
      <c r="Z212" s="236"/>
      <c r="AA212" s="236"/>
      <c r="AB212" s="236"/>
      <c r="AC212" s="236"/>
      <c r="AD212" s="236"/>
      <c r="AE212" s="236"/>
      <c r="AF212" s="236"/>
      <c r="AG212" s="236"/>
      <c r="AH212" s="236"/>
      <c r="AI212" s="236"/>
    </row>
    <row r="213">
      <c r="A213" s="235" t="s">
        <v>129</v>
      </c>
      <c r="B213" s="185" t="str">
        <f>IFERROR(__xludf.DUMMYFUNCTION("""COMPUTED_VALUE"""),"Italy")</f>
        <v>Italy</v>
      </c>
      <c r="C213" s="32">
        <f t="shared" si="1"/>
        <v>8</v>
      </c>
      <c r="D213" s="240" t="s">
        <v>512</v>
      </c>
      <c r="E213" s="234" t="s">
        <v>3</v>
      </c>
      <c r="F213" s="68" t="s">
        <v>26</v>
      </c>
      <c r="G213" s="235"/>
      <c r="H213" s="73" t="s">
        <v>1514</v>
      </c>
      <c r="I213" s="239"/>
      <c r="J213" s="239"/>
      <c r="K213" s="241" t="s">
        <v>1995</v>
      </c>
      <c r="L213" s="236"/>
      <c r="M213" s="242" t="s">
        <v>1996</v>
      </c>
      <c r="N213" s="236"/>
      <c r="O213" s="236"/>
      <c r="P213" s="236"/>
      <c r="Q213" s="236"/>
      <c r="R213" s="236"/>
      <c r="S213" s="236"/>
      <c r="T213" s="236"/>
      <c r="U213" s="236"/>
      <c r="V213" s="236"/>
      <c r="W213" s="236"/>
      <c r="X213" s="236"/>
      <c r="Y213" s="236"/>
      <c r="Z213" s="236"/>
      <c r="AA213" s="236"/>
      <c r="AB213" s="236"/>
      <c r="AC213" s="236"/>
      <c r="AD213" s="236"/>
      <c r="AE213" s="236"/>
      <c r="AF213" s="236"/>
      <c r="AG213" s="236"/>
      <c r="AH213" s="236"/>
      <c r="AI213" s="236"/>
    </row>
    <row r="214">
      <c r="A214" s="239" t="s">
        <v>56</v>
      </c>
      <c r="B214" s="219" t="str">
        <f>IFERROR(__xludf.DUMMYFUNCTION("""COMPUTED_VALUE"""),"Brazil ")</f>
        <v>Brazil </v>
      </c>
      <c r="C214" s="32">
        <f t="shared" si="1"/>
        <v>3</v>
      </c>
      <c r="D214" s="236" t="s">
        <v>659</v>
      </c>
      <c r="E214" s="234" t="s">
        <v>4</v>
      </c>
      <c r="F214" s="235" t="s">
        <v>26</v>
      </c>
      <c r="G214" s="234" t="s">
        <v>1939</v>
      </c>
      <c r="H214" s="239" t="s">
        <v>1585</v>
      </c>
      <c r="I214" s="236"/>
      <c r="J214" s="236"/>
      <c r="K214" s="236"/>
      <c r="L214" s="239" t="s">
        <v>140</v>
      </c>
      <c r="M214" s="236"/>
      <c r="N214" s="236"/>
      <c r="O214" s="236"/>
      <c r="P214" s="236"/>
      <c r="Q214" s="236"/>
      <c r="R214" s="236"/>
      <c r="S214" s="236"/>
      <c r="T214" s="236"/>
      <c r="U214" s="236"/>
      <c r="V214" s="236"/>
      <c r="W214" s="236"/>
      <c r="X214" s="236"/>
      <c r="Y214" s="236"/>
      <c r="Z214" s="236"/>
      <c r="AA214" s="236"/>
      <c r="AB214" s="236"/>
      <c r="AC214" s="236"/>
      <c r="AD214" s="236"/>
      <c r="AE214" s="236"/>
      <c r="AF214" s="236"/>
      <c r="AG214" s="236"/>
      <c r="AH214" s="236"/>
      <c r="AI214" s="236"/>
    </row>
    <row r="215">
      <c r="A215" s="68" t="s">
        <v>271</v>
      </c>
      <c r="B215" s="185" t="str">
        <f>IFERROR(__xludf.DUMMYFUNCTION("""COMPUTED_VALUE"""),"Canada")</f>
        <v>Canada</v>
      </c>
      <c r="C215" s="32">
        <f t="shared" si="1"/>
        <v>8</v>
      </c>
      <c r="D215" s="236" t="s">
        <v>724</v>
      </c>
      <c r="E215" s="234" t="s">
        <v>4</v>
      </c>
      <c r="F215" s="68" t="s">
        <v>18</v>
      </c>
      <c r="G215" s="234" t="s">
        <v>1586</v>
      </c>
      <c r="H215" s="239" t="s">
        <v>1587</v>
      </c>
      <c r="I215" s="236"/>
      <c r="J215" s="236"/>
      <c r="K215" s="236"/>
      <c r="L215" s="239" t="s">
        <v>1997</v>
      </c>
      <c r="M215" s="236"/>
      <c r="N215" s="236"/>
      <c r="O215" s="236"/>
      <c r="P215" s="236"/>
      <c r="Q215" s="236"/>
      <c r="R215" s="236"/>
      <c r="S215" s="236"/>
      <c r="T215" s="236"/>
      <c r="U215" s="236"/>
      <c r="V215" s="236"/>
      <c r="W215" s="236"/>
      <c r="X215" s="236"/>
      <c r="Y215" s="236"/>
      <c r="Z215" s="236"/>
      <c r="AA215" s="236"/>
      <c r="AB215" s="236"/>
      <c r="AC215" s="236"/>
      <c r="AD215" s="236"/>
      <c r="AE215" s="236"/>
      <c r="AF215" s="236"/>
      <c r="AG215" s="236"/>
      <c r="AH215" s="236"/>
      <c r="AI215" s="236"/>
    </row>
    <row r="216">
      <c r="A216" s="239" t="s">
        <v>81</v>
      </c>
      <c r="B216" s="219" t="str">
        <f>IFERROR(__xludf.DUMMYFUNCTION("""COMPUTED_VALUE"""),"Peru")</f>
        <v>Peru</v>
      </c>
      <c r="C216" s="32">
        <f t="shared" si="1"/>
        <v>1</v>
      </c>
      <c r="D216" s="236" t="s">
        <v>675</v>
      </c>
      <c r="E216" s="234" t="s">
        <v>4</v>
      </c>
      <c r="F216" s="234" t="s">
        <v>26</v>
      </c>
      <c r="G216" s="234"/>
      <c r="H216" s="239"/>
      <c r="I216" s="236"/>
      <c r="J216" s="236"/>
      <c r="K216" s="236"/>
      <c r="L216" s="239" t="s">
        <v>140</v>
      </c>
      <c r="M216" s="236"/>
      <c r="N216" s="236"/>
      <c r="O216" s="236"/>
      <c r="P216" s="236"/>
      <c r="Q216" s="236"/>
      <c r="R216" s="236"/>
      <c r="S216" s="236"/>
      <c r="T216" s="236"/>
      <c r="U216" s="236"/>
      <c r="V216" s="236"/>
      <c r="W216" s="236"/>
      <c r="X216" s="236"/>
      <c r="Y216" s="236"/>
      <c r="Z216" s="236"/>
      <c r="AA216" s="236"/>
      <c r="AB216" s="236"/>
      <c r="AC216" s="236"/>
      <c r="AD216" s="236"/>
      <c r="AE216" s="236"/>
      <c r="AF216" s="236"/>
      <c r="AG216" s="236"/>
      <c r="AH216" s="236"/>
      <c r="AI216" s="236"/>
    </row>
    <row r="217">
      <c r="A217" s="68" t="s">
        <v>271</v>
      </c>
      <c r="B217" s="185" t="str">
        <f>IFERROR(__xludf.DUMMYFUNCTION("""COMPUTED_VALUE"""),"Slovenia")</f>
        <v>Slovenia</v>
      </c>
      <c r="C217" s="32">
        <f t="shared" si="1"/>
        <v>1</v>
      </c>
      <c r="D217" s="236" t="s">
        <v>722</v>
      </c>
      <c r="E217" s="234" t="s">
        <v>4</v>
      </c>
      <c r="F217" s="68" t="s">
        <v>18</v>
      </c>
      <c r="G217" s="234" t="s">
        <v>944</v>
      </c>
      <c r="H217" s="239" t="s">
        <v>1588</v>
      </c>
      <c r="I217" s="236"/>
      <c r="J217" s="236"/>
      <c r="K217" s="236"/>
      <c r="L217" s="239" t="s">
        <v>1998</v>
      </c>
      <c r="M217" s="236"/>
      <c r="N217" s="236"/>
      <c r="O217" s="236"/>
      <c r="P217" s="236"/>
      <c r="Q217" s="236"/>
      <c r="R217" s="236"/>
      <c r="S217" s="236"/>
      <c r="T217" s="236"/>
      <c r="U217" s="236"/>
      <c r="V217" s="236"/>
      <c r="W217" s="236"/>
      <c r="X217" s="236"/>
      <c r="Y217" s="236"/>
      <c r="Z217" s="236"/>
      <c r="AA217" s="236"/>
      <c r="AB217" s="236"/>
      <c r="AC217" s="236"/>
      <c r="AD217" s="236"/>
      <c r="AE217" s="236"/>
      <c r="AF217" s="236"/>
      <c r="AG217" s="236"/>
      <c r="AH217" s="236"/>
      <c r="AI217" s="236"/>
    </row>
    <row r="218">
      <c r="A218" s="239" t="s">
        <v>117</v>
      </c>
      <c r="B218" s="219" t="str">
        <f>IFERROR(__xludf.DUMMYFUNCTION("""COMPUTED_VALUE"""),"Botswana")</f>
        <v>Botswana</v>
      </c>
      <c r="C218" s="32">
        <f t="shared" si="1"/>
        <v>1</v>
      </c>
      <c r="D218" s="236" t="s">
        <v>684</v>
      </c>
      <c r="E218" s="234" t="s">
        <v>4</v>
      </c>
      <c r="F218" s="235" t="s">
        <v>26</v>
      </c>
      <c r="G218" s="236"/>
      <c r="H218" s="239" t="s">
        <v>1589</v>
      </c>
      <c r="I218" s="236"/>
      <c r="J218" s="236"/>
      <c r="K218" s="236"/>
      <c r="L218" s="239" t="s">
        <v>1999</v>
      </c>
      <c r="M218" s="236"/>
      <c r="N218" s="236"/>
      <c r="O218" s="236"/>
      <c r="P218" s="236"/>
      <c r="Q218" s="236"/>
      <c r="R218" s="236"/>
      <c r="S218" s="236"/>
      <c r="T218" s="236"/>
      <c r="U218" s="236"/>
      <c r="V218" s="236"/>
      <c r="W218" s="236"/>
      <c r="X218" s="236"/>
      <c r="Y218" s="236"/>
      <c r="Z218" s="236"/>
      <c r="AA218" s="236"/>
      <c r="AB218" s="236"/>
      <c r="AC218" s="236"/>
      <c r="AD218" s="236"/>
      <c r="AE218" s="236"/>
      <c r="AF218" s="236"/>
      <c r="AG218" s="236"/>
      <c r="AH218" s="236"/>
      <c r="AI218" s="236"/>
    </row>
    <row r="219">
      <c r="A219" s="68" t="s">
        <v>271</v>
      </c>
      <c r="B219" s="219" t="str">
        <f>IFERROR(__xludf.DUMMYFUNCTION("""COMPUTED_VALUE"""),"Bulgaria")</f>
        <v>Bulgaria</v>
      </c>
      <c r="C219" s="32">
        <f t="shared" si="1"/>
        <v>2</v>
      </c>
      <c r="D219" s="236" t="s">
        <v>703</v>
      </c>
      <c r="E219" s="234" t="s">
        <v>4</v>
      </c>
      <c r="F219" s="68" t="s">
        <v>18</v>
      </c>
      <c r="G219" s="234" t="s">
        <v>1590</v>
      </c>
      <c r="H219" s="239" t="s">
        <v>1591</v>
      </c>
      <c r="I219" s="236"/>
      <c r="J219" s="236"/>
      <c r="K219" s="236"/>
      <c r="L219" s="239" t="s">
        <v>2000</v>
      </c>
      <c r="M219" s="236"/>
      <c r="N219" s="236"/>
      <c r="O219" s="236"/>
      <c r="P219" s="236"/>
      <c r="Q219" s="236"/>
      <c r="R219" s="236"/>
      <c r="S219" s="236"/>
      <c r="T219" s="236"/>
      <c r="U219" s="236"/>
      <c r="V219" s="236"/>
      <c r="W219" s="236"/>
      <c r="X219" s="236"/>
      <c r="Y219" s="236"/>
      <c r="Z219" s="236"/>
      <c r="AA219" s="236"/>
      <c r="AB219" s="236"/>
      <c r="AC219" s="236"/>
      <c r="AD219" s="236"/>
      <c r="AE219" s="236"/>
      <c r="AF219" s="236"/>
      <c r="AG219" s="236"/>
      <c r="AH219" s="236"/>
      <c r="AI219" s="236"/>
    </row>
    <row r="220">
      <c r="A220" s="239" t="s">
        <v>139</v>
      </c>
      <c r="B220" s="185" t="str">
        <f>IFERROR(__xludf.DUMMYFUNCTION("""COMPUTED_VALUE"""),"Norway")</f>
        <v>Norway</v>
      </c>
      <c r="C220" s="32">
        <f t="shared" si="1"/>
        <v>2</v>
      </c>
      <c r="D220" s="236" t="s">
        <v>699</v>
      </c>
      <c r="E220" s="234" t="s">
        <v>4</v>
      </c>
      <c r="F220" s="235" t="s">
        <v>26</v>
      </c>
      <c r="G220" s="236"/>
      <c r="H220" s="239" t="s">
        <v>959</v>
      </c>
      <c r="I220" s="236"/>
      <c r="J220" s="236"/>
      <c r="K220" s="236"/>
      <c r="L220" s="239" t="s">
        <v>2001</v>
      </c>
      <c r="M220" s="236"/>
      <c r="N220" s="236"/>
      <c r="O220" s="236"/>
      <c r="P220" s="236"/>
      <c r="Q220" s="236"/>
      <c r="R220" s="236"/>
      <c r="S220" s="236"/>
      <c r="T220" s="236"/>
      <c r="U220" s="236"/>
      <c r="V220" s="236"/>
      <c r="W220" s="236"/>
      <c r="X220" s="236"/>
      <c r="Y220" s="236"/>
      <c r="Z220" s="236"/>
      <c r="AA220" s="236"/>
      <c r="AB220" s="236"/>
      <c r="AC220" s="236"/>
      <c r="AD220" s="236"/>
      <c r="AE220" s="236"/>
      <c r="AF220" s="236"/>
      <c r="AG220" s="236"/>
      <c r="AH220" s="236"/>
      <c r="AI220" s="236"/>
    </row>
    <row r="221">
      <c r="A221" s="68" t="s">
        <v>271</v>
      </c>
      <c r="B221" s="185" t="str">
        <f>IFERROR(__xludf.DUMMYFUNCTION("""COMPUTED_VALUE"""),"France")</f>
        <v>France</v>
      </c>
      <c r="C221" s="32">
        <f t="shared" si="1"/>
        <v>6</v>
      </c>
      <c r="D221" s="236" t="s">
        <v>705</v>
      </c>
      <c r="E221" s="234" t="s">
        <v>4</v>
      </c>
      <c r="F221" s="68" t="s">
        <v>18</v>
      </c>
      <c r="G221" s="234" t="s">
        <v>937</v>
      </c>
      <c r="H221" s="239" t="s">
        <v>1592</v>
      </c>
      <c r="I221" s="236"/>
      <c r="J221" s="236"/>
      <c r="K221" s="236"/>
      <c r="L221" s="239" t="s">
        <v>2002</v>
      </c>
      <c r="M221" s="236"/>
      <c r="N221" s="236"/>
      <c r="O221" s="236"/>
      <c r="P221" s="236"/>
      <c r="Q221" s="236"/>
      <c r="R221" s="236"/>
      <c r="S221" s="236"/>
      <c r="T221" s="236"/>
      <c r="U221" s="236"/>
      <c r="V221" s="236"/>
      <c r="W221" s="236"/>
      <c r="X221" s="236"/>
      <c r="Y221" s="236"/>
      <c r="Z221" s="236"/>
      <c r="AA221" s="236"/>
      <c r="AB221" s="236"/>
      <c r="AC221" s="236"/>
      <c r="AD221" s="236"/>
      <c r="AE221" s="236"/>
      <c r="AF221" s="236"/>
      <c r="AG221" s="236"/>
      <c r="AH221" s="236"/>
      <c r="AI221" s="236"/>
    </row>
    <row r="222">
      <c r="A222" s="68" t="s">
        <v>271</v>
      </c>
      <c r="B222" s="185" t="str">
        <f>IFERROR(__xludf.DUMMYFUNCTION("""COMPUTED_VALUE"""),"Czech Republic")</f>
        <v>Czech Republic</v>
      </c>
      <c r="C222" s="32">
        <f t="shared" si="1"/>
        <v>4</v>
      </c>
      <c r="D222" s="234" t="s">
        <v>706</v>
      </c>
      <c r="E222" s="234" t="s">
        <v>4</v>
      </c>
      <c r="F222" s="68" t="s">
        <v>18</v>
      </c>
      <c r="G222" s="234" t="s">
        <v>937</v>
      </c>
      <c r="H222" s="239" t="s">
        <v>967</v>
      </c>
      <c r="I222" s="236"/>
      <c r="J222" s="236"/>
      <c r="K222" s="236"/>
      <c r="L222" s="239" t="s">
        <v>2003</v>
      </c>
      <c r="M222" s="236"/>
      <c r="N222" s="236"/>
      <c r="O222" s="236"/>
      <c r="P222" s="236"/>
      <c r="Q222" s="236"/>
      <c r="R222" s="236"/>
      <c r="S222" s="236"/>
      <c r="T222" s="236"/>
      <c r="U222" s="236"/>
      <c r="V222" s="236"/>
      <c r="W222" s="236"/>
      <c r="X222" s="236"/>
      <c r="Y222" s="236"/>
      <c r="Z222" s="236"/>
      <c r="AA222" s="236"/>
      <c r="AB222" s="236"/>
      <c r="AC222" s="236"/>
      <c r="AD222" s="236"/>
      <c r="AE222" s="236"/>
      <c r="AF222" s="236"/>
      <c r="AG222" s="236"/>
      <c r="AH222" s="236"/>
      <c r="AI222" s="236"/>
    </row>
    <row r="223">
      <c r="A223" s="68" t="s">
        <v>271</v>
      </c>
      <c r="B223" s="185" t="str">
        <f>IFERROR(__xludf.DUMMYFUNCTION("""COMPUTED_VALUE"""),"Vietnam")</f>
        <v>Vietnam</v>
      </c>
      <c r="C223" s="32">
        <f t="shared" si="1"/>
        <v>1</v>
      </c>
      <c r="D223" s="234" t="s">
        <v>707</v>
      </c>
      <c r="E223" s="234" t="s">
        <v>4</v>
      </c>
      <c r="F223" s="68" t="s">
        <v>18</v>
      </c>
      <c r="G223" s="234" t="s">
        <v>937</v>
      </c>
      <c r="H223" s="239" t="s">
        <v>967</v>
      </c>
      <c r="I223" s="236"/>
      <c r="J223" s="236"/>
      <c r="K223" s="236"/>
      <c r="L223" s="239" t="s">
        <v>2004</v>
      </c>
      <c r="M223" s="236"/>
      <c r="N223" s="236"/>
      <c r="O223" s="236"/>
      <c r="P223" s="236"/>
      <c r="Q223" s="236"/>
      <c r="R223" s="236"/>
      <c r="S223" s="236"/>
      <c r="T223" s="236"/>
      <c r="U223" s="236"/>
      <c r="V223" s="236"/>
      <c r="W223" s="236"/>
      <c r="X223" s="236"/>
      <c r="Y223" s="236"/>
      <c r="Z223" s="236"/>
      <c r="AA223" s="236"/>
      <c r="AB223" s="236"/>
      <c r="AC223" s="236"/>
      <c r="AD223" s="236"/>
      <c r="AE223" s="236"/>
      <c r="AF223" s="236"/>
      <c r="AG223" s="236"/>
      <c r="AH223" s="236"/>
      <c r="AI223" s="236"/>
    </row>
    <row r="224">
      <c r="A224" s="68" t="s">
        <v>83</v>
      </c>
      <c r="B224" s="185" t="str">
        <f>IFERROR(__xludf.DUMMYFUNCTION("""COMPUTED_VALUE"""),"Greece")</f>
        <v>Greece</v>
      </c>
      <c r="C224" s="32">
        <f t="shared" si="1"/>
        <v>1</v>
      </c>
      <c r="D224" s="185" t="s">
        <v>237</v>
      </c>
      <c r="E224" s="185" t="s">
        <v>2</v>
      </c>
      <c r="F224" s="68" t="s">
        <v>29</v>
      </c>
      <c r="G224" s="256"/>
      <c r="H224" s="244"/>
      <c r="I224" s="256" t="s">
        <v>2005</v>
      </c>
      <c r="J224" s="244"/>
      <c r="K224" s="247" t="s">
        <v>2006</v>
      </c>
      <c r="L224" s="40"/>
      <c r="M224" s="40"/>
      <c r="N224" s="10"/>
      <c r="O224" s="10"/>
      <c r="P224" s="10"/>
      <c r="Q224" s="10"/>
      <c r="R224" s="10"/>
      <c r="S224" s="10"/>
      <c r="T224" s="10"/>
      <c r="U224" s="10"/>
      <c r="V224" s="10"/>
      <c r="W224" s="10"/>
      <c r="X224" s="10"/>
      <c r="Y224" s="10"/>
      <c r="Z224" s="10"/>
      <c r="AA224" s="10"/>
      <c r="AB224" s="10"/>
      <c r="AC224" s="10"/>
      <c r="AD224" s="10"/>
      <c r="AE224" s="10"/>
      <c r="AF224" s="10"/>
      <c r="AG224" s="10"/>
      <c r="AH224" s="10"/>
      <c r="AI224" s="10"/>
    </row>
    <row r="225">
      <c r="A225" s="239" t="s">
        <v>56</v>
      </c>
      <c r="B225" s="185" t="str">
        <f>IFERROR(__xludf.DUMMYFUNCTION("""COMPUTED_VALUE"""),"Brazil")</f>
        <v>Brazil</v>
      </c>
      <c r="C225" s="32">
        <f t="shared" si="1"/>
        <v>3</v>
      </c>
      <c r="D225" s="236" t="s">
        <v>660</v>
      </c>
      <c r="E225" s="234" t="s">
        <v>4</v>
      </c>
      <c r="F225" s="235" t="s">
        <v>26</v>
      </c>
      <c r="G225" s="234" t="s">
        <v>1983</v>
      </c>
      <c r="H225" s="239" t="s">
        <v>1593</v>
      </c>
      <c r="I225" s="236"/>
      <c r="J225" s="236"/>
      <c r="K225" s="236"/>
      <c r="L225" s="239" t="s">
        <v>140</v>
      </c>
      <c r="M225" s="236"/>
      <c r="N225" s="236"/>
      <c r="O225" s="236"/>
      <c r="P225" s="236"/>
      <c r="Q225" s="236"/>
      <c r="R225" s="236"/>
      <c r="S225" s="236"/>
      <c r="T225" s="236"/>
      <c r="U225" s="236"/>
      <c r="V225" s="236"/>
      <c r="W225" s="236"/>
      <c r="X225" s="236"/>
      <c r="Y225" s="236"/>
      <c r="Z225" s="236"/>
      <c r="AA225" s="236"/>
      <c r="AB225" s="236"/>
      <c r="AC225" s="236"/>
      <c r="AD225" s="236"/>
      <c r="AE225" s="236"/>
      <c r="AF225" s="236"/>
      <c r="AG225" s="236"/>
      <c r="AH225" s="236"/>
      <c r="AI225" s="236"/>
    </row>
    <row r="226">
      <c r="A226" s="73" t="s">
        <v>126</v>
      </c>
      <c r="B226" s="185" t="str">
        <f>IFERROR(__xludf.DUMMYFUNCTION("""COMPUTED_VALUE"""),"South Korea")</f>
        <v>South Korea</v>
      </c>
      <c r="C226" s="32">
        <f t="shared" si="1"/>
        <v>2</v>
      </c>
      <c r="D226" s="240" t="s">
        <v>508</v>
      </c>
      <c r="E226" s="234" t="s">
        <v>3</v>
      </c>
      <c r="F226" s="235" t="s">
        <v>26</v>
      </c>
      <c r="G226" s="73" t="s">
        <v>2007</v>
      </c>
      <c r="H226" s="73" t="s">
        <v>1515</v>
      </c>
      <c r="I226" s="239"/>
      <c r="J226" s="239"/>
      <c r="K226" s="241" t="s">
        <v>2008</v>
      </c>
      <c r="L226" s="236"/>
      <c r="M226" s="242" t="s">
        <v>2009</v>
      </c>
      <c r="N226" s="236"/>
      <c r="O226" s="236"/>
      <c r="P226" s="236"/>
      <c r="Q226" s="236"/>
      <c r="R226" s="236"/>
      <c r="S226" s="236"/>
      <c r="T226" s="236"/>
      <c r="U226" s="236"/>
      <c r="V226" s="236"/>
      <c r="W226" s="236"/>
      <c r="X226" s="236"/>
      <c r="Y226" s="236"/>
      <c r="Z226" s="236"/>
      <c r="AA226" s="236"/>
      <c r="AB226" s="236"/>
      <c r="AC226" s="236"/>
      <c r="AD226" s="236"/>
      <c r="AE226" s="236"/>
      <c r="AF226" s="236"/>
      <c r="AG226" s="236"/>
      <c r="AH226" s="236"/>
      <c r="AI226" s="236"/>
    </row>
    <row r="227">
      <c r="A227" s="239" t="s">
        <v>56</v>
      </c>
      <c r="B227" s="219" t="str">
        <f>IFERROR(__xludf.DUMMYFUNCTION("""COMPUTED_VALUE"""),"South Africa")</f>
        <v>South Africa</v>
      </c>
      <c r="C227" s="32">
        <f t="shared" si="1"/>
        <v>10</v>
      </c>
      <c r="D227" s="236" t="s">
        <v>661</v>
      </c>
      <c r="E227" s="234" t="s">
        <v>4</v>
      </c>
      <c r="F227" s="235" t="s">
        <v>26</v>
      </c>
      <c r="G227" s="234" t="s">
        <v>1953</v>
      </c>
      <c r="H227" s="239" t="s">
        <v>1594</v>
      </c>
      <c r="I227" s="236"/>
      <c r="J227" s="236"/>
      <c r="K227" s="236"/>
      <c r="L227" s="239" t="s">
        <v>140</v>
      </c>
      <c r="M227" s="236"/>
      <c r="N227" s="236"/>
      <c r="O227" s="236"/>
      <c r="P227" s="236"/>
      <c r="Q227" s="236"/>
      <c r="R227" s="236"/>
      <c r="S227" s="236"/>
      <c r="T227" s="236"/>
      <c r="U227" s="236"/>
      <c r="V227" s="236"/>
      <c r="W227" s="236"/>
      <c r="X227" s="236"/>
      <c r="Y227" s="236"/>
      <c r="Z227" s="236"/>
      <c r="AA227" s="236"/>
      <c r="AB227" s="236"/>
      <c r="AC227" s="236"/>
      <c r="AD227" s="236"/>
      <c r="AE227" s="236"/>
      <c r="AF227" s="236"/>
      <c r="AG227" s="236"/>
      <c r="AH227" s="236"/>
      <c r="AI227" s="236"/>
    </row>
    <row r="228">
      <c r="A228" s="68" t="s">
        <v>271</v>
      </c>
      <c r="B228" s="185" t="str">
        <f>IFERROR(__xludf.DUMMYFUNCTION("""COMPUTED_VALUE"""),"Singapore")</f>
        <v>Singapore</v>
      </c>
      <c r="C228" s="32">
        <f t="shared" si="1"/>
        <v>2</v>
      </c>
      <c r="D228" s="240" t="s">
        <v>533</v>
      </c>
      <c r="E228" s="234" t="s">
        <v>3</v>
      </c>
      <c r="F228" s="68" t="s">
        <v>18</v>
      </c>
      <c r="G228" s="73" t="s">
        <v>2010</v>
      </c>
      <c r="H228" s="73" t="s">
        <v>1516</v>
      </c>
      <c r="I228" s="239"/>
      <c r="J228" s="239"/>
      <c r="K228" s="241" t="s">
        <v>2011</v>
      </c>
      <c r="L228" s="236"/>
      <c r="M228" s="243">
        <v>45416.0</v>
      </c>
      <c r="N228" s="236"/>
      <c r="O228" s="236"/>
      <c r="P228" s="236"/>
      <c r="Q228" s="236"/>
      <c r="R228" s="236"/>
      <c r="S228" s="236"/>
      <c r="T228" s="236"/>
      <c r="U228" s="236"/>
      <c r="V228" s="236"/>
      <c r="W228" s="236"/>
      <c r="X228" s="236"/>
      <c r="Y228" s="236"/>
      <c r="Z228" s="236"/>
      <c r="AA228" s="236"/>
      <c r="AB228" s="236"/>
      <c r="AC228" s="236"/>
      <c r="AD228" s="236"/>
      <c r="AE228" s="236"/>
      <c r="AF228" s="236"/>
      <c r="AG228" s="236"/>
      <c r="AH228" s="236"/>
      <c r="AI228" s="236"/>
    </row>
    <row r="229">
      <c r="A229" s="239" t="s">
        <v>56</v>
      </c>
      <c r="B229" s="185" t="str">
        <f>IFERROR(__xludf.DUMMYFUNCTION("""COMPUTED_VALUE"""),"Malta")</f>
        <v>Malta</v>
      </c>
      <c r="C229" s="32">
        <f t="shared" si="1"/>
        <v>2</v>
      </c>
      <c r="D229" s="234" t="s">
        <v>662</v>
      </c>
      <c r="E229" s="234" t="s">
        <v>4</v>
      </c>
      <c r="F229" s="235" t="s">
        <v>26</v>
      </c>
      <c r="G229" s="234" t="s">
        <v>2012</v>
      </c>
      <c r="H229" s="239" t="s">
        <v>1938</v>
      </c>
      <c r="I229" s="236"/>
      <c r="J229" s="236"/>
      <c r="K229" s="236"/>
      <c r="L229" s="239" t="s">
        <v>140</v>
      </c>
      <c r="M229" s="236"/>
      <c r="N229" s="236"/>
      <c r="O229" s="236"/>
      <c r="P229" s="236"/>
      <c r="Q229" s="236"/>
      <c r="R229" s="236"/>
      <c r="S229" s="236"/>
      <c r="T229" s="236"/>
      <c r="U229" s="236"/>
      <c r="V229" s="236"/>
      <c r="W229" s="236"/>
      <c r="X229" s="236"/>
      <c r="Y229" s="236"/>
      <c r="Z229" s="236"/>
      <c r="AA229" s="236"/>
      <c r="AB229" s="236"/>
      <c r="AC229" s="236"/>
      <c r="AD229" s="236"/>
      <c r="AE229" s="236"/>
      <c r="AF229" s="236"/>
      <c r="AG229" s="236"/>
      <c r="AH229" s="236"/>
      <c r="AI229" s="236"/>
    </row>
    <row r="230">
      <c r="A230" s="239" t="s">
        <v>23</v>
      </c>
      <c r="B230" s="185" t="str">
        <f>IFERROR(__xludf.DUMMYFUNCTION("""COMPUTED_VALUE"""),"Taiwan")</f>
        <v>Taiwan</v>
      </c>
      <c r="C230" s="32">
        <f t="shared" si="1"/>
        <v>1</v>
      </c>
      <c r="D230" s="236" t="s">
        <v>618</v>
      </c>
      <c r="E230" s="234" t="s">
        <v>4</v>
      </c>
      <c r="F230" s="235" t="s">
        <v>24</v>
      </c>
      <c r="G230" s="236"/>
      <c r="H230" s="239" t="s">
        <v>1595</v>
      </c>
      <c r="I230" s="236"/>
      <c r="J230" s="236"/>
      <c r="K230" s="236"/>
      <c r="L230" s="239" t="s">
        <v>2013</v>
      </c>
      <c r="M230" s="236"/>
      <c r="N230" s="236"/>
      <c r="O230" s="236"/>
      <c r="P230" s="236"/>
      <c r="Q230" s="236"/>
      <c r="R230" s="236"/>
      <c r="S230" s="236"/>
      <c r="T230" s="236"/>
      <c r="U230" s="236"/>
      <c r="V230" s="236"/>
      <c r="W230" s="236"/>
      <c r="X230" s="236"/>
      <c r="Y230" s="236"/>
      <c r="Z230" s="236"/>
      <c r="AA230" s="236"/>
      <c r="AB230" s="236"/>
      <c r="AC230" s="236"/>
      <c r="AD230" s="236"/>
      <c r="AE230" s="236"/>
      <c r="AF230" s="236"/>
      <c r="AG230" s="236"/>
      <c r="AH230" s="236"/>
      <c r="AI230" s="236"/>
    </row>
    <row r="231">
      <c r="A231" s="239" t="s">
        <v>88</v>
      </c>
      <c r="B231" s="185" t="str">
        <f>IFERROR(__xludf.DUMMYFUNCTION("""COMPUTED_VALUE"""),"Thailand")</f>
        <v>Thailand</v>
      </c>
      <c r="C231" s="32">
        <f t="shared" si="1"/>
        <v>6</v>
      </c>
      <c r="D231" s="236" t="s">
        <v>678</v>
      </c>
      <c r="E231" s="234" t="s">
        <v>4</v>
      </c>
      <c r="F231" s="235" t="s">
        <v>18</v>
      </c>
      <c r="G231" s="236"/>
      <c r="H231" s="239" t="s">
        <v>1596</v>
      </c>
      <c r="I231" s="236"/>
      <c r="J231" s="236"/>
      <c r="K231" s="236"/>
      <c r="L231" s="239" t="s">
        <v>2014</v>
      </c>
      <c r="M231" s="236"/>
      <c r="N231" s="236"/>
      <c r="O231" s="236"/>
      <c r="P231" s="236"/>
      <c r="Q231" s="236"/>
      <c r="R231" s="236"/>
      <c r="S231" s="236"/>
      <c r="T231" s="236"/>
      <c r="U231" s="236"/>
      <c r="V231" s="236"/>
      <c r="W231" s="236"/>
      <c r="X231" s="236"/>
      <c r="Y231" s="236"/>
      <c r="Z231" s="236"/>
      <c r="AA231" s="236"/>
      <c r="AB231" s="236"/>
      <c r="AC231" s="236"/>
      <c r="AD231" s="236"/>
      <c r="AE231" s="236"/>
      <c r="AF231" s="236"/>
      <c r="AG231" s="236"/>
      <c r="AH231" s="236"/>
      <c r="AI231" s="236"/>
    </row>
    <row r="232">
      <c r="A232" s="68" t="s">
        <v>271</v>
      </c>
      <c r="B232" s="219" t="str">
        <f>IFERROR(__xludf.DUMMYFUNCTION("""COMPUTED_VALUE"""),"Kenya")</f>
        <v>Kenya</v>
      </c>
      <c r="C232" s="32">
        <f t="shared" si="1"/>
        <v>9</v>
      </c>
      <c r="D232" s="236" t="s">
        <v>714</v>
      </c>
      <c r="E232" s="234" t="s">
        <v>4</v>
      </c>
      <c r="F232" s="68" t="s">
        <v>18</v>
      </c>
      <c r="G232" s="234" t="s">
        <v>951</v>
      </c>
      <c r="H232" s="239" t="s">
        <v>971</v>
      </c>
      <c r="I232" s="236"/>
      <c r="J232" s="236"/>
      <c r="K232" s="236"/>
      <c r="L232" s="239" t="s">
        <v>2015</v>
      </c>
      <c r="M232" s="236"/>
      <c r="N232" s="236"/>
      <c r="O232" s="236"/>
      <c r="P232" s="236"/>
      <c r="Q232" s="236"/>
      <c r="R232" s="236"/>
      <c r="S232" s="236"/>
      <c r="T232" s="236"/>
      <c r="U232" s="236"/>
      <c r="V232" s="236"/>
      <c r="W232" s="236"/>
      <c r="X232" s="236"/>
      <c r="Y232" s="236"/>
      <c r="Z232" s="236"/>
      <c r="AA232" s="236"/>
      <c r="AB232" s="236"/>
      <c r="AC232" s="236"/>
      <c r="AD232" s="236"/>
      <c r="AE232" s="236"/>
      <c r="AF232" s="236"/>
      <c r="AG232" s="236"/>
      <c r="AH232" s="236"/>
      <c r="AI232" s="236"/>
    </row>
    <row r="233">
      <c r="A233" s="239" t="s">
        <v>74</v>
      </c>
      <c r="B233" s="185" t="str">
        <f>IFERROR(__xludf.DUMMYFUNCTION("""COMPUTED_VALUE"""),"Japan")</f>
        <v>Japan</v>
      </c>
      <c r="C233" s="32">
        <f t="shared" si="1"/>
        <v>3</v>
      </c>
      <c r="D233" s="236" t="s">
        <v>672</v>
      </c>
      <c r="E233" s="234" t="s">
        <v>4</v>
      </c>
      <c r="F233" s="234" t="s">
        <v>26</v>
      </c>
      <c r="G233" s="236"/>
      <c r="H233" s="239" t="s">
        <v>1597</v>
      </c>
      <c r="I233" s="236"/>
      <c r="J233" s="236"/>
      <c r="K233" s="236"/>
      <c r="L233" s="239" t="s">
        <v>2016</v>
      </c>
      <c r="M233" s="236"/>
      <c r="N233" s="236"/>
      <c r="O233" s="236"/>
      <c r="P233" s="236"/>
      <c r="Q233" s="236"/>
      <c r="R233" s="236"/>
      <c r="S233" s="236"/>
      <c r="T233" s="236"/>
      <c r="U233" s="236"/>
      <c r="V233" s="236"/>
      <c r="W233" s="236"/>
      <c r="X233" s="236"/>
      <c r="Y233" s="236"/>
      <c r="Z233" s="236"/>
      <c r="AA233" s="236"/>
      <c r="AB233" s="236"/>
      <c r="AC233" s="236"/>
      <c r="AD233" s="236"/>
      <c r="AE233" s="236"/>
      <c r="AF233" s="236"/>
      <c r="AG233" s="236"/>
      <c r="AH233" s="236"/>
      <c r="AI233" s="236"/>
    </row>
    <row r="234">
      <c r="A234" s="68" t="s">
        <v>271</v>
      </c>
      <c r="B234" s="185" t="str">
        <f>IFERROR(__xludf.DUMMYFUNCTION("""COMPUTED_VALUE"""),"Colombia")</f>
        <v>Colombia</v>
      </c>
      <c r="C234" s="32">
        <f t="shared" si="1"/>
        <v>2</v>
      </c>
      <c r="D234" s="240" t="s">
        <v>528</v>
      </c>
      <c r="E234" s="234" t="s">
        <v>3</v>
      </c>
      <c r="F234" s="68" t="s">
        <v>18</v>
      </c>
      <c r="G234" s="73" t="s">
        <v>1757</v>
      </c>
      <c r="H234" s="73" t="s">
        <v>971</v>
      </c>
      <c r="I234" s="239"/>
      <c r="J234" s="239"/>
      <c r="K234" s="241" t="s">
        <v>2017</v>
      </c>
      <c r="L234" s="236"/>
      <c r="M234" s="242" t="s">
        <v>2018</v>
      </c>
      <c r="N234" s="236"/>
      <c r="O234" s="236"/>
      <c r="P234" s="236"/>
      <c r="Q234" s="236"/>
      <c r="R234" s="236"/>
      <c r="S234" s="236"/>
      <c r="T234" s="236"/>
      <c r="U234" s="236"/>
      <c r="V234" s="236"/>
      <c r="W234" s="236"/>
      <c r="X234" s="236"/>
      <c r="Y234" s="236"/>
      <c r="Z234" s="236"/>
      <c r="AA234" s="236"/>
      <c r="AB234" s="236"/>
      <c r="AC234" s="236"/>
      <c r="AD234" s="236"/>
      <c r="AE234" s="236"/>
      <c r="AF234" s="236"/>
      <c r="AG234" s="236"/>
      <c r="AH234" s="236"/>
      <c r="AI234" s="236"/>
    </row>
    <row r="235">
      <c r="A235" s="68" t="s">
        <v>271</v>
      </c>
      <c r="B235" s="219" t="str">
        <f>IFERROR(__xludf.DUMMYFUNCTION("""COMPUTED_VALUE"""),"Haiti")</f>
        <v>Haiti</v>
      </c>
      <c r="C235" s="32">
        <f t="shared" si="1"/>
        <v>1</v>
      </c>
      <c r="D235" s="236" t="s">
        <v>730</v>
      </c>
      <c r="E235" s="234" t="s">
        <v>4</v>
      </c>
      <c r="F235" s="68" t="s">
        <v>18</v>
      </c>
      <c r="G235" s="234" t="s">
        <v>953</v>
      </c>
      <c r="H235" s="239" t="s">
        <v>1598</v>
      </c>
      <c r="I235" s="236"/>
      <c r="J235" s="236"/>
      <c r="K235" s="236"/>
      <c r="L235" s="239" t="s">
        <v>2019</v>
      </c>
      <c r="M235" s="236"/>
      <c r="N235" s="236"/>
      <c r="O235" s="236"/>
      <c r="P235" s="236"/>
      <c r="Q235" s="236"/>
      <c r="R235" s="236"/>
      <c r="S235" s="236"/>
      <c r="T235" s="236"/>
      <c r="U235" s="236"/>
      <c r="V235" s="236"/>
      <c r="W235" s="236"/>
      <c r="X235" s="236"/>
      <c r="Y235" s="236"/>
      <c r="Z235" s="236"/>
      <c r="AA235" s="236"/>
      <c r="AB235" s="236"/>
      <c r="AC235" s="236"/>
      <c r="AD235" s="236"/>
      <c r="AE235" s="236"/>
      <c r="AF235" s="236"/>
      <c r="AG235" s="236"/>
      <c r="AH235" s="236"/>
      <c r="AI235" s="236"/>
    </row>
    <row r="236">
      <c r="A236" s="68" t="s">
        <v>271</v>
      </c>
      <c r="B236" s="185" t="str">
        <f>IFERROR(__xludf.DUMMYFUNCTION("""COMPUTED_VALUE"""),"Turkey")</f>
        <v>Turkey</v>
      </c>
      <c r="C236" s="32">
        <f t="shared" si="1"/>
        <v>1</v>
      </c>
      <c r="D236" s="240" t="s">
        <v>534</v>
      </c>
      <c r="E236" s="234" t="s">
        <v>3</v>
      </c>
      <c r="F236" s="68" t="s">
        <v>18</v>
      </c>
      <c r="G236" s="73" t="s">
        <v>2010</v>
      </c>
      <c r="H236" s="73" t="s">
        <v>955</v>
      </c>
      <c r="I236" s="239"/>
      <c r="J236" s="239"/>
      <c r="K236" s="241" t="s">
        <v>2020</v>
      </c>
      <c r="L236" s="236"/>
      <c r="M236" s="242"/>
      <c r="N236" s="236"/>
      <c r="O236" s="236"/>
      <c r="P236" s="236"/>
      <c r="Q236" s="236"/>
      <c r="R236" s="236"/>
      <c r="S236" s="236"/>
      <c r="T236" s="236"/>
      <c r="U236" s="236"/>
      <c r="V236" s="236"/>
      <c r="W236" s="236"/>
      <c r="X236" s="236"/>
      <c r="Y236" s="236"/>
      <c r="Z236" s="236"/>
      <c r="AA236" s="236"/>
      <c r="AB236" s="236"/>
      <c r="AC236" s="236"/>
      <c r="AD236" s="236"/>
      <c r="AE236" s="236"/>
      <c r="AF236" s="236"/>
      <c r="AG236" s="236"/>
      <c r="AH236" s="236"/>
      <c r="AI236" s="236"/>
    </row>
    <row r="237">
      <c r="A237" s="68" t="s">
        <v>1764</v>
      </c>
      <c r="B237" s="185"/>
      <c r="C237" s="32">
        <f t="shared" si="1"/>
        <v>0</v>
      </c>
      <c r="D237" s="244" t="s">
        <v>200</v>
      </c>
      <c r="E237" s="185" t="s">
        <v>2</v>
      </c>
      <c r="F237" s="68" t="s">
        <v>20</v>
      </c>
      <c r="G237" s="68"/>
      <c r="H237" s="185" t="s">
        <v>1439</v>
      </c>
      <c r="I237" s="68" t="s">
        <v>2021</v>
      </c>
      <c r="J237" s="244"/>
      <c r="K237" s="247" t="s">
        <v>2022</v>
      </c>
      <c r="L237" s="4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row>
    <row r="238">
      <c r="A238" s="239" t="s">
        <v>35</v>
      </c>
      <c r="B238" s="185"/>
      <c r="C238" s="32">
        <f t="shared" si="1"/>
        <v>0</v>
      </c>
      <c r="D238" s="236" t="s">
        <v>633</v>
      </c>
      <c r="E238" s="234" t="s">
        <v>4</v>
      </c>
      <c r="F238" s="68" t="s">
        <v>18</v>
      </c>
      <c r="G238" s="236"/>
      <c r="H238" s="239" t="s">
        <v>1460</v>
      </c>
      <c r="I238" s="236"/>
      <c r="J238" s="236"/>
      <c r="K238" s="236"/>
      <c r="L238" s="239" t="s">
        <v>2023</v>
      </c>
      <c r="M238" s="236"/>
      <c r="N238" s="236"/>
      <c r="O238" s="236"/>
      <c r="P238" s="236"/>
      <c r="Q238" s="236"/>
      <c r="R238" s="236"/>
      <c r="S238" s="236"/>
      <c r="T238" s="236"/>
      <c r="U238" s="236"/>
      <c r="V238" s="236"/>
      <c r="W238" s="236"/>
      <c r="X238" s="236"/>
      <c r="Y238" s="236"/>
      <c r="Z238" s="236"/>
      <c r="AA238" s="236"/>
      <c r="AB238" s="236"/>
      <c r="AC238" s="236"/>
      <c r="AD238" s="236"/>
      <c r="AE238" s="236"/>
      <c r="AF238" s="236"/>
      <c r="AG238" s="236"/>
      <c r="AH238" s="236"/>
      <c r="AI238" s="236"/>
    </row>
    <row r="239">
      <c r="A239" s="68" t="s">
        <v>271</v>
      </c>
      <c r="B239" s="185"/>
      <c r="C239" s="32">
        <f t="shared" si="1"/>
        <v>0</v>
      </c>
      <c r="D239" s="236" t="s">
        <v>712</v>
      </c>
      <c r="E239" s="234" t="s">
        <v>4</v>
      </c>
      <c r="F239" s="68" t="s">
        <v>18</v>
      </c>
      <c r="G239" s="234" t="s">
        <v>957</v>
      </c>
      <c r="H239" s="239" t="s">
        <v>1599</v>
      </c>
      <c r="I239" s="236"/>
      <c r="J239" s="236"/>
      <c r="K239" s="236"/>
      <c r="L239" s="239" t="s">
        <v>2024</v>
      </c>
      <c r="M239" s="236"/>
      <c r="N239" s="236"/>
      <c r="O239" s="236"/>
      <c r="P239" s="236"/>
      <c r="Q239" s="236"/>
      <c r="R239" s="236"/>
      <c r="S239" s="236"/>
      <c r="T239" s="236"/>
      <c r="U239" s="236"/>
      <c r="V239" s="236"/>
      <c r="W239" s="236"/>
      <c r="X239" s="236"/>
      <c r="Y239" s="236"/>
      <c r="Z239" s="236"/>
      <c r="AA239" s="236"/>
      <c r="AB239" s="236"/>
      <c r="AC239" s="236"/>
      <c r="AD239" s="236"/>
      <c r="AE239" s="236"/>
      <c r="AF239" s="236"/>
      <c r="AG239" s="236"/>
      <c r="AH239" s="236"/>
      <c r="AI239" s="236"/>
    </row>
    <row r="240">
      <c r="A240" s="68" t="s">
        <v>114</v>
      </c>
      <c r="B240" s="185"/>
      <c r="C240" s="32">
        <f t="shared" si="1"/>
        <v>0</v>
      </c>
      <c r="D240" s="185" t="s">
        <v>248</v>
      </c>
      <c r="E240" s="185" t="s">
        <v>2</v>
      </c>
      <c r="F240" s="68" t="s">
        <v>20</v>
      </c>
      <c r="G240" s="68"/>
      <c r="H240" s="244"/>
      <c r="I240" s="68" t="s">
        <v>2021</v>
      </c>
      <c r="J240" s="244"/>
      <c r="K240" s="247" t="s">
        <v>2025</v>
      </c>
      <c r="L240" s="4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row>
    <row r="241">
      <c r="A241" s="239" t="s">
        <v>56</v>
      </c>
      <c r="B241" s="185"/>
      <c r="C241" s="32">
        <f t="shared" si="1"/>
        <v>0</v>
      </c>
      <c r="D241" s="236" t="s">
        <v>663</v>
      </c>
      <c r="E241" s="234" t="s">
        <v>4</v>
      </c>
      <c r="F241" s="235" t="s">
        <v>26</v>
      </c>
      <c r="G241" s="234" t="s">
        <v>1680</v>
      </c>
      <c r="H241" s="239" t="s">
        <v>1600</v>
      </c>
      <c r="I241" s="236"/>
      <c r="J241" s="236"/>
      <c r="K241" s="236"/>
      <c r="L241" s="239" t="s">
        <v>140</v>
      </c>
      <c r="M241" s="236"/>
      <c r="N241" s="236"/>
      <c r="O241" s="236"/>
      <c r="P241" s="236"/>
      <c r="Q241" s="236"/>
      <c r="R241" s="236"/>
      <c r="S241" s="236"/>
      <c r="T241" s="236"/>
      <c r="U241" s="236"/>
      <c r="V241" s="236"/>
      <c r="W241" s="236"/>
      <c r="X241" s="236"/>
      <c r="Y241" s="236"/>
      <c r="Z241" s="236"/>
      <c r="AA241" s="236"/>
      <c r="AB241" s="236"/>
      <c r="AC241" s="236"/>
      <c r="AD241" s="236"/>
      <c r="AE241" s="236"/>
      <c r="AF241" s="236"/>
      <c r="AG241" s="236"/>
      <c r="AH241" s="236"/>
      <c r="AI241" s="236"/>
    </row>
    <row r="242">
      <c r="A242" s="68" t="s">
        <v>271</v>
      </c>
      <c r="B242" s="185"/>
      <c r="C242" s="32">
        <f t="shared" si="1"/>
        <v>0</v>
      </c>
      <c r="D242" s="236" t="s">
        <v>746</v>
      </c>
      <c r="E242" s="234" t="s">
        <v>4</v>
      </c>
      <c r="F242" s="68" t="s">
        <v>18</v>
      </c>
      <c r="G242" s="234" t="s">
        <v>962</v>
      </c>
      <c r="H242" s="239" t="s">
        <v>963</v>
      </c>
      <c r="I242" s="236"/>
      <c r="J242" s="236"/>
      <c r="K242" s="236"/>
      <c r="L242" s="239" t="s">
        <v>2026</v>
      </c>
      <c r="M242" s="236"/>
      <c r="N242" s="236"/>
      <c r="O242" s="236"/>
      <c r="P242" s="236"/>
      <c r="Q242" s="236"/>
      <c r="R242" s="236"/>
      <c r="S242" s="236"/>
      <c r="T242" s="236"/>
      <c r="U242" s="236"/>
      <c r="V242" s="236"/>
      <c r="W242" s="236"/>
      <c r="X242" s="236"/>
      <c r="Y242" s="236"/>
      <c r="Z242" s="236"/>
      <c r="AA242" s="236"/>
      <c r="AB242" s="236"/>
      <c r="AC242" s="236"/>
      <c r="AD242" s="236"/>
      <c r="AE242" s="236"/>
      <c r="AF242" s="236"/>
      <c r="AG242" s="236"/>
      <c r="AH242" s="236"/>
      <c r="AI242" s="236"/>
    </row>
    <row r="243">
      <c r="A243" s="68" t="s">
        <v>271</v>
      </c>
      <c r="B243" s="185"/>
      <c r="C243" s="32">
        <f t="shared" si="1"/>
        <v>0</v>
      </c>
      <c r="D243" s="240" t="s">
        <v>547</v>
      </c>
      <c r="E243" s="234" t="s">
        <v>3</v>
      </c>
      <c r="F243" s="68" t="s">
        <v>18</v>
      </c>
      <c r="G243" s="235" t="s">
        <v>1695</v>
      </c>
      <c r="H243" s="73" t="s">
        <v>963</v>
      </c>
      <c r="I243" s="239"/>
      <c r="J243" s="239"/>
      <c r="K243" s="241" t="s">
        <v>2027</v>
      </c>
      <c r="L243" s="236"/>
      <c r="M243" s="242" t="s">
        <v>2028</v>
      </c>
      <c r="N243" s="236"/>
      <c r="O243" s="236"/>
      <c r="P243" s="236"/>
      <c r="Q243" s="236"/>
      <c r="R243" s="236"/>
      <c r="S243" s="236"/>
      <c r="T243" s="236"/>
      <c r="U243" s="236"/>
      <c r="V243" s="236"/>
      <c r="W243" s="236"/>
      <c r="X243" s="236"/>
      <c r="Y243" s="236"/>
      <c r="Z243" s="236"/>
      <c r="AA243" s="236"/>
      <c r="AB243" s="236"/>
      <c r="AC243" s="236"/>
      <c r="AD243" s="236"/>
      <c r="AE243" s="236"/>
      <c r="AF243" s="236"/>
      <c r="AG243" s="236"/>
      <c r="AH243" s="236"/>
      <c r="AI243" s="236"/>
    </row>
    <row r="244">
      <c r="A244" s="235" t="s">
        <v>122</v>
      </c>
      <c r="B244" s="185"/>
      <c r="C244" s="32">
        <f t="shared" si="1"/>
        <v>0</v>
      </c>
      <c r="D244" s="240" t="s">
        <v>506</v>
      </c>
      <c r="E244" s="234" t="s">
        <v>3</v>
      </c>
      <c r="F244" s="235" t="s">
        <v>26</v>
      </c>
      <c r="G244" s="73"/>
      <c r="H244" s="73" t="s">
        <v>1517</v>
      </c>
      <c r="I244" s="239"/>
      <c r="J244" s="239"/>
      <c r="K244" s="241" t="s">
        <v>2029</v>
      </c>
      <c r="L244" s="236"/>
      <c r="M244" s="242" t="s">
        <v>2030</v>
      </c>
      <c r="N244" s="236"/>
      <c r="O244" s="236"/>
      <c r="P244" s="236"/>
      <c r="Q244" s="236"/>
      <c r="R244" s="236"/>
      <c r="S244" s="236"/>
      <c r="T244" s="236"/>
      <c r="U244" s="236"/>
      <c r="V244" s="236"/>
      <c r="W244" s="236"/>
      <c r="X244" s="236"/>
      <c r="Y244" s="236"/>
      <c r="Z244" s="236"/>
      <c r="AA244" s="236"/>
      <c r="AB244" s="236"/>
      <c r="AC244" s="236"/>
      <c r="AD244" s="236"/>
      <c r="AE244" s="236"/>
      <c r="AF244" s="236"/>
      <c r="AG244" s="236"/>
      <c r="AH244" s="236"/>
      <c r="AI244" s="236"/>
    </row>
    <row r="245">
      <c r="A245" s="239" t="s">
        <v>56</v>
      </c>
      <c r="B245" s="185"/>
      <c r="C245" s="32">
        <f t="shared" si="1"/>
        <v>0</v>
      </c>
      <c r="D245" s="240" t="s">
        <v>489</v>
      </c>
      <c r="E245" s="234" t="s">
        <v>3</v>
      </c>
      <c r="F245" s="235" t="s">
        <v>26</v>
      </c>
      <c r="G245" s="73"/>
      <c r="H245" s="73" t="s">
        <v>1448</v>
      </c>
      <c r="I245" s="239"/>
      <c r="J245" s="239"/>
      <c r="K245" s="241" t="s">
        <v>2031</v>
      </c>
      <c r="L245" s="236"/>
      <c r="M245" s="242" t="s">
        <v>2032</v>
      </c>
      <c r="N245" s="236"/>
      <c r="O245" s="236"/>
      <c r="P245" s="236"/>
      <c r="Q245" s="236"/>
      <c r="R245" s="236"/>
      <c r="S245" s="236"/>
      <c r="T245" s="236"/>
      <c r="U245" s="236"/>
      <c r="V245" s="236"/>
      <c r="W245" s="236"/>
      <c r="X245" s="236"/>
      <c r="Y245" s="236"/>
      <c r="Z245" s="236"/>
      <c r="AA245" s="236"/>
      <c r="AB245" s="236"/>
      <c r="AC245" s="236"/>
      <c r="AD245" s="236"/>
      <c r="AE245" s="236"/>
      <c r="AF245" s="236"/>
      <c r="AG245" s="236"/>
      <c r="AH245" s="236"/>
      <c r="AI245" s="236"/>
    </row>
    <row r="246">
      <c r="A246" s="68" t="s">
        <v>271</v>
      </c>
      <c r="B246" s="185"/>
      <c r="C246" s="32">
        <f t="shared" si="1"/>
        <v>0</v>
      </c>
      <c r="D246" s="236" t="s">
        <v>734</v>
      </c>
      <c r="E246" s="234" t="s">
        <v>4</v>
      </c>
      <c r="F246" s="68" t="s">
        <v>18</v>
      </c>
      <c r="G246" s="234" t="s">
        <v>100</v>
      </c>
      <c r="H246" s="239" t="s">
        <v>958</v>
      </c>
      <c r="I246" s="236"/>
      <c r="J246" s="236"/>
      <c r="K246" s="236"/>
      <c r="L246" s="239" t="s">
        <v>2033</v>
      </c>
      <c r="M246" s="236"/>
      <c r="N246" s="236"/>
      <c r="O246" s="236"/>
      <c r="P246" s="236"/>
      <c r="Q246" s="236"/>
      <c r="R246" s="236"/>
      <c r="S246" s="236"/>
      <c r="T246" s="236"/>
      <c r="U246" s="236"/>
      <c r="V246" s="236"/>
      <c r="W246" s="236"/>
      <c r="X246" s="236"/>
      <c r="Y246" s="236"/>
      <c r="Z246" s="236"/>
      <c r="AA246" s="236"/>
      <c r="AB246" s="236"/>
      <c r="AC246" s="236"/>
      <c r="AD246" s="236"/>
      <c r="AE246" s="236"/>
      <c r="AF246" s="236"/>
      <c r="AG246" s="236"/>
      <c r="AH246" s="236"/>
      <c r="AI246" s="236"/>
    </row>
    <row r="247">
      <c r="A247" s="68" t="s">
        <v>28</v>
      </c>
      <c r="B247" s="185"/>
      <c r="C247" s="32">
        <f t="shared" si="1"/>
        <v>0</v>
      </c>
      <c r="D247" s="244" t="s">
        <v>198</v>
      </c>
      <c r="E247" s="185" t="s">
        <v>2</v>
      </c>
      <c r="F247" s="68" t="s">
        <v>29</v>
      </c>
      <c r="G247" s="68"/>
      <c r="H247" s="244"/>
      <c r="I247" s="68" t="s">
        <v>1816</v>
      </c>
      <c r="J247" s="244"/>
      <c r="K247" s="247" t="s">
        <v>2034</v>
      </c>
      <c r="L247" s="40"/>
      <c r="M247" s="40"/>
      <c r="N247" s="10"/>
      <c r="O247" s="10"/>
      <c r="P247" s="10"/>
      <c r="Q247" s="10"/>
      <c r="R247" s="10"/>
      <c r="S247" s="10"/>
      <c r="T247" s="10"/>
      <c r="U247" s="10"/>
      <c r="V247" s="10"/>
      <c r="W247" s="10"/>
      <c r="X247" s="10"/>
      <c r="Y247" s="10"/>
      <c r="Z247" s="10"/>
      <c r="AA247" s="10"/>
      <c r="AB247" s="10"/>
      <c r="AC247" s="10"/>
      <c r="AD247" s="10"/>
      <c r="AE247" s="10"/>
      <c r="AF247" s="10"/>
      <c r="AG247" s="10"/>
      <c r="AH247" s="10"/>
      <c r="AI247" s="10"/>
    </row>
    <row r="248">
      <c r="A248" s="68" t="s">
        <v>32</v>
      </c>
      <c r="B248" s="185"/>
      <c r="C248" s="32">
        <f t="shared" si="1"/>
        <v>0</v>
      </c>
      <c r="D248" s="244" t="s">
        <v>202</v>
      </c>
      <c r="E248" s="185" t="s">
        <v>2</v>
      </c>
      <c r="F248" s="68" t="s">
        <v>26</v>
      </c>
      <c r="G248" s="68"/>
      <c r="H248" s="185" t="s">
        <v>1440</v>
      </c>
      <c r="I248" s="68" t="s">
        <v>1710</v>
      </c>
      <c r="J248" s="244"/>
      <c r="K248" s="247" t="s">
        <v>2035</v>
      </c>
      <c r="L248" s="40"/>
      <c r="M248" s="40"/>
      <c r="N248" s="10"/>
      <c r="O248" s="10"/>
      <c r="P248" s="10"/>
      <c r="Q248" s="10"/>
      <c r="R248" s="10"/>
      <c r="S248" s="10"/>
      <c r="T248" s="10"/>
      <c r="U248" s="10"/>
      <c r="V248" s="10"/>
      <c r="W248" s="10"/>
      <c r="X248" s="10"/>
      <c r="Y248" s="10"/>
      <c r="Z248" s="10"/>
      <c r="AA248" s="10"/>
      <c r="AB248" s="10"/>
      <c r="AC248" s="10"/>
      <c r="AD248" s="10"/>
      <c r="AE248" s="10"/>
      <c r="AF248" s="10"/>
      <c r="AG248" s="10"/>
      <c r="AH248" s="10"/>
      <c r="AI248" s="10"/>
    </row>
    <row r="249">
      <c r="A249" s="239" t="s">
        <v>106</v>
      </c>
      <c r="B249" s="185"/>
      <c r="C249" s="32">
        <f t="shared" si="1"/>
        <v>0</v>
      </c>
      <c r="D249" s="236" t="s">
        <v>681</v>
      </c>
      <c r="E249" s="234" t="s">
        <v>4</v>
      </c>
      <c r="F249" s="234" t="s">
        <v>26</v>
      </c>
      <c r="G249" s="236"/>
      <c r="H249" s="239" t="s">
        <v>1518</v>
      </c>
      <c r="I249" s="236"/>
      <c r="J249" s="236"/>
      <c r="K249" s="236"/>
      <c r="L249" s="239" t="s">
        <v>2036</v>
      </c>
      <c r="M249" s="236"/>
      <c r="N249" s="236"/>
      <c r="O249" s="236"/>
      <c r="P249" s="236"/>
      <c r="Q249" s="236"/>
      <c r="R249" s="236"/>
      <c r="S249" s="236"/>
      <c r="T249" s="236"/>
      <c r="U249" s="236"/>
      <c r="V249" s="236"/>
      <c r="W249" s="236"/>
      <c r="X249" s="236"/>
      <c r="Y249" s="236"/>
      <c r="Z249" s="236"/>
      <c r="AA249" s="236"/>
      <c r="AB249" s="236"/>
      <c r="AC249" s="236"/>
      <c r="AD249" s="236"/>
      <c r="AE249" s="236"/>
      <c r="AF249" s="236"/>
      <c r="AG249" s="236"/>
      <c r="AH249" s="236"/>
      <c r="AI249" s="236"/>
    </row>
    <row r="250">
      <c r="A250" s="239" t="s">
        <v>106</v>
      </c>
      <c r="B250" s="185"/>
      <c r="C250" s="32">
        <f t="shared" si="1"/>
        <v>0</v>
      </c>
      <c r="D250" s="240" t="s">
        <v>502</v>
      </c>
      <c r="E250" s="234" t="s">
        <v>3</v>
      </c>
      <c r="F250" s="235" t="s">
        <v>26</v>
      </c>
      <c r="G250" s="73"/>
      <c r="H250" s="73" t="s">
        <v>1518</v>
      </c>
      <c r="I250" s="239"/>
      <c r="J250" s="239"/>
      <c r="K250" s="241" t="s">
        <v>2037</v>
      </c>
      <c r="L250" s="236"/>
      <c r="M250" s="242" t="s">
        <v>2038</v>
      </c>
      <c r="N250" s="236"/>
      <c r="O250" s="236"/>
      <c r="P250" s="236"/>
      <c r="Q250" s="236"/>
      <c r="R250" s="236"/>
      <c r="S250" s="236"/>
      <c r="T250" s="236"/>
      <c r="U250" s="236"/>
      <c r="V250" s="236"/>
      <c r="W250" s="236"/>
      <c r="X250" s="236"/>
      <c r="Y250" s="236"/>
      <c r="Z250" s="236"/>
      <c r="AA250" s="236"/>
      <c r="AB250" s="236"/>
      <c r="AC250" s="236"/>
      <c r="AD250" s="236"/>
      <c r="AE250" s="236"/>
      <c r="AF250" s="236"/>
      <c r="AG250" s="236"/>
      <c r="AH250" s="236"/>
      <c r="AI250" s="236"/>
    </row>
    <row r="251">
      <c r="A251" s="239" t="s">
        <v>56</v>
      </c>
      <c r="B251" s="185"/>
      <c r="C251" s="32">
        <f t="shared" si="1"/>
        <v>0</v>
      </c>
      <c r="D251" s="236" t="s">
        <v>664</v>
      </c>
      <c r="E251" s="234" t="s">
        <v>4</v>
      </c>
      <c r="F251" s="235" t="s">
        <v>26</v>
      </c>
      <c r="G251" s="234" t="s">
        <v>1957</v>
      </c>
      <c r="H251" s="239" t="s">
        <v>1601</v>
      </c>
      <c r="I251" s="236"/>
      <c r="J251" s="236"/>
      <c r="K251" s="236"/>
      <c r="L251" s="239" t="s">
        <v>140</v>
      </c>
      <c r="M251" s="236"/>
      <c r="N251" s="236"/>
      <c r="O251" s="236"/>
      <c r="P251" s="236"/>
      <c r="Q251" s="236"/>
      <c r="R251" s="236"/>
      <c r="S251" s="236"/>
      <c r="T251" s="236"/>
      <c r="U251" s="236"/>
      <c r="V251" s="236"/>
      <c r="W251" s="236"/>
      <c r="X251" s="236"/>
      <c r="Y251" s="236"/>
      <c r="Z251" s="236"/>
      <c r="AA251" s="236"/>
      <c r="AB251" s="236"/>
      <c r="AC251" s="236"/>
      <c r="AD251" s="236"/>
      <c r="AE251" s="236"/>
      <c r="AF251" s="236"/>
      <c r="AG251" s="236"/>
      <c r="AH251" s="236"/>
      <c r="AI251" s="236"/>
    </row>
    <row r="252">
      <c r="A252" s="68" t="s">
        <v>271</v>
      </c>
      <c r="B252" s="185"/>
      <c r="C252" s="32">
        <f t="shared" si="1"/>
        <v>0</v>
      </c>
      <c r="D252" s="236" t="s">
        <v>729</v>
      </c>
      <c r="E252" s="234" t="s">
        <v>4</v>
      </c>
      <c r="F252" s="68" t="s">
        <v>18</v>
      </c>
      <c r="G252" s="234" t="s">
        <v>1437</v>
      </c>
      <c r="H252" s="239" t="s">
        <v>1602</v>
      </c>
      <c r="I252" s="236"/>
      <c r="J252" s="236"/>
      <c r="K252" s="236"/>
      <c r="L252" s="239" t="s">
        <v>2039</v>
      </c>
      <c r="M252" s="236"/>
      <c r="N252" s="236"/>
      <c r="O252" s="236"/>
      <c r="P252" s="236"/>
      <c r="Q252" s="236"/>
      <c r="R252" s="236"/>
      <c r="S252" s="236"/>
      <c r="T252" s="236"/>
      <c r="U252" s="236"/>
      <c r="V252" s="236"/>
      <c r="W252" s="236"/>
      <c r="X252" s="236"/>
      <c r="Y252" s="236"/>
      <c r="Z252" s="236"/>
      <c r="AA252" s="236"/>
      <c r="AB252" s="236"/>
      <c r="AC252" s="236"/>
      <c r="AD252" s="236"/>
      <c r="AE252" s="236"/>
      <c r="AF252" s="236"/>
      <c r="AG252" s="236"/>
      <c r="AH252" s="236"/>
      <c r="AI252" s="236"/>
    </row>
    <row r="253">
      <c r="A253" s="239" t="s">
        <v>56</v>
      </c>
      <c r="B253" s="185"/>
      <c r="C253" s="32">
        <f t="shared" si="1"/>
        <v>0</v>
      </c>
      <c r="D253" s="236" t="s">
        <v>665</v>
      </c>
      <c r="E253" s="234" t="s">
        <v>4</v>
      </c>
      <c r="F253" s="235" t="s">
        <v>26</v>
      </c>
      <c r="G253" s="234" t="s">
        <v>1899</v>
      </c>
      <c r="H253" s="239" t="s">
        <v>1603</v>
      </c>
      <c r="I253" s="236"/>
      <c r="J253" s="236"/>
      <c r="K253" s="236"/>
      <c r="L253" s="239" t="s">
        <v>140</v>
      </c>
      <c r="M253" s="236"/>
      <c r="N253" s="236"/>
      <c r="O253" s="236"/>
      <c r="P253" s="236"/>
      <c r="Q253" s="236"/>
      <c r="R253" s="236"/>
      <c r="S253" s="236"/>
      <c r="T253" s="236"/>
      <c r="U253" s="236"/>
      <c r="V253" s="236"/>
      <c r="W253" s="236"/>
      <c r="X253" s="236"/>
      <c r="Y253" s="236"/>
      <c r="Z253" s="236"/>
      <c r="AA253" s="236"/>
      <c r="AB253" s="236"/>
      <c r="AC253" s="236"/>
      <c r="AD253" s="236"/>
      <c r="AE253" s="236"/>
      <c r="AF253" s="236"/>
      <c r="AG253" s="236"/>
      <c r="AH253" s="236"/>
      <c r="AI253" s="236"/>
    </row>
    <row r="254">
      <c r="A254" s="239" t="s">
        <v>54</v>
      </c>
      <c r="B254" s="185"/>
      <c r="C254" s="32">
        <f t="shared" si="1"/>
        <v>0</v>
      </c>
      <c r="D254" s="236" t="s">
        <v>637</v>
      </c>
      <c r="E254" s="234" t="s">
        <v>4</v>
      </c>
      <c r="F254" s="235" t="s">
        <v>26</v>
      </c>
      <c r="G254" s="236"/>
      <c r="H254" s="239" t="s">
        <v>1455</v>
      </c>
      <c r="I254" s="236"/>
      <c r="J254" s="236"/>
      <c r="K254" s="236"/>
      <c r="L254" s="239" t="s">
        <v>2040</v>
      </c>
      <c r="M254" s="236"/>
      <c r="N254" s="236"/>
      <c r="O254" s="236"/>
      <c r="P254" s="236"/>
      <c r="Q254" s="236"/>
      <c r="R254" s="236"/>
      <c r="S254" s="236"/>
      <c r="T254" s="236"/>
      <c r="U254" s="236"/>
      <c r="V254" s="236"/>
      <c r="W254" s="236"/>
      <c r="X254" s="236"/>
      <c r="Y254" s="236"/>
      <c r="Z254" s="236"/>
      <c r="AA254" s="236"/>
      <c r="AB254" s="236"/>
      <c r="AC254" s="236"/>
      <c r="AD254" s="236"/>
      <c r="AE254" s="236"/>
      <c r="AF254" s="236"/>
      <c r="AG254" s="236"/>
      <c r="AH254" s="236"/>
      <c r="AI254" s="236"/>
    </row>
    <row r="255">
      <c r="A255" s="239" t="s">
        <v>56</v>
      </c>
      <c r="B255" s="185"/>
      <c r="C255" s="32">
        <f t="shared" si="1"/>
        <v>0</v>
      </c>
      <c r="D255" s="236" t="s">
        <v>666</v>
      </c>
      <c r="E255" s="234" t="s">
        <v>4</v>
      </c>
      <c r="F255" s="235" t="s">
        <v>26</v>
      </c>
      <c r="G255" s="234" t="s">
        <v>1680</v>
      </c>
      <c r="H255" s="239" t="s">
        <v>1604</v>
      </c>
      <c r="I255" s="236"/>
      <c r="J255" s="236"/>
      <c r="K255" s="236"/>
      <c r="L255" s="239" t="s">
        <v>140</v>
      </c>
      <c r="M255" s="236"/>
      <c r="N255" s="236"/>
      <c r="O255" s="236"/>
      <c r="P255" s="236"/>
      <c r="Q255" s="236"/>
      <c r="R255" s="236"/>
      <c r="S255" s="236"/>
      <c r="T255" s="236"/>
      <c r="U255" s="236"/>
      <c r="V255" s="236"/>
      <c r="W255" s="236"/>
      <c r="X255" s="236"/>
      <c r="Y255" s="236"/>
      <c r="Z255" s="236"/>
      <c r="AA255" s="236"/>
      <c r="AB255" s="236"/>
      <c r="AC255" s="236"/>
      <c r="AD255" s="236"/>
      <c r="AE255" s="236"/>
      <c r="AF255" s="236"/>
      <c r="AG255" s="236"/>
      <c r="AH255" s="236"/>
      <c r="AI255" s="236"/>
    </row>
    <row r="256">
      <c r="A256" s="239" t="s">
        <v>23</v>
      </c>
      <c r="B256" s="185"/>
      <c r="C256" s="32">
        <f t="shared" si="1"/>
        <v>0</v>
      </c>
      <c r="D256" s="236" t="s">
        <v>619</v>
      </c>
      <c r="E256" s="234" t="s">
        <v>4</v>
      </c>
      <c r="F256" s="235" t="s">
        <v>24</v>
      </c>
      <c r="G256" s="236"/>
      <c r="H256" s="239" t="s">
        <v>1605</v>
      </c>
      <c r="I256" s="236"/>
      <c r="J256" s="236"/>
      <c r="K256" s="236"/>
      <c r="L256" s="239" t="s">
        <v>2041</v>
      </c>
      <c r="M256" s="236"/>
      <c r="N256" s="236"/>
      <c r="O256" s="236"/>
      <c r="P256" s="236"/>
      <c r="Q256" s="236"/>
      <c r="R256" s="236"/>
      <c r="S256" s="236"/>
      <c r="T256" s="236"/>
      <c r="U256" s="236"/>
      <c r="V256" s="236"/>
      <c r="W256" s="236"/>
      <c r="X256" s="236"/>
      <c r="Y256" s="236"/>
      <c r="Z256" s="236"/>
      <c r="AA256" s="236"/>
      <c r="AB256" s="236"/>
      <c r="AC256" s="236"/>
      <c r="AD256" s="236"/>
      <c r="AE256" s="236"/>
      <c r="AF256" s="236"/>
      <c r="AG256" s="236"/>
      <c r="AH256" s="236"/>
      <c r="AI256" s="236"/>
    </row>
    <row r="257">
      <c r="A257" s="68" t="s">
        <v>271</v>
      </c>
      <c r="B257" s="185"/>
      <c r="C257" s="32">
        <f t="shared" si="1"/>
        <v>0</v>
      </c>
      <c r="D257" s="236" t="s">
        <v>744</v>
      </c>
      <c r="E257" s="234" t="s">
        <v>4</v>
      </c>
      <c r="F257" s="68" t="s">
        <v>18</v>
      </c>
      <c r="G257" s="234" t="s">
        <v>947</v>
      </c>
      <c r="H257" s="239" t="s">
        <v>1606</v>
      </c>
      <c r="I257" s="236"/>
      <c r="J257" s="236"/>
      <c r="K257" s="236"/>
      <c r="L257" s="239" t="s">
        <v>2042</v>
      </c>
      <c r="M257" s="236"/>
      <c r="N257" s="236"/>
      <c r="O257" s="236"/>
      <c r="P257" s="236"/>
      <c r="Q257" s="236"/>
      <c r="R257" s="236"/>
      <c r="S257" s="236"/>
      <c r="T257" s="236"/>
      <c r="U257" s="236"/>
      <c r="V257" s="236"/>
      <c r="W257" s="236"/>
      <c r="X257" s="236"/>
      <c r="Y257" s="236"/>
      <c r="Z257" s="236"/>
      <c r="AA257" s="236"/>
      <c r="AB257" s="236"/>
      <c r="AC257" s="236"/>
      <c r="AD257" s="236"/>
      <c r="AE257" s="236"/>
      <c r="AF257" s="236"/>
      <c r="AG257" s="236"/>
      <c r="AH257" s="236"/>
      <c r="AI257" s="236"/>
    </row>
    <row r="258">
      <c r="A258" s="68" t="s">
        <v>271</v>
      </c>
      <c r="B258" s="185"/>
      <c r="C258" s="32">
        <f t="shared" si="1"/>
        <v>0</v>
      </c>
      <c r="D258" s="236" t="s">
        <v>702</v>
      </c>
      <c r="E258" s="234" t="s">
        <v>4</v>
      </c>
      <c r="F258" s="68" t="s">
        <v>18</v>
      </c>
      <c r="G258" s="234" t="s">
        <v>949</v>
      </c>
      <c r="H258" s="239" t="s">
        <v>1607</v>
      </c>
      <c r="I258" s="236"/>
      <c r="J258" s="236"/>
      <c r="K258" s="236"/>
      <c r="L258" s="239" t="s">
        <v>2043</v>
      </c>
      <c r="M258" s="236"/>
      <c r="N258" s="236"/>
      <c r="O258" s="236"/>
      <c r="P258" s="236"/>
      <c r="Q258" s="236"/>
      <c r="R258" s="236"/>
      <c r="S258" s="236"/>
      <c r="T258" s="236"/>
      <c r="U258" s="236"/>
      <c r="V258" s="236"/>
      <c r="W258" s="236"/>
      <c r="X258" s="236"/>
      <c r="Y258" s="236"/>
      <c r="Z258" s="236"/>
      <c r="AA258" s="236"/>
      <c r="AB258" s="236"/>
      <c r="AC258" s="236"/>
      <c r="AD258" s="236"/>
      <c r="AE258" s="236"/>
      <c r="AF258" s="236"/>
      <c r="AG258" s="236"/>
      <c r="AH258" s="236"/>
      <c r="AI258" s="236"/>
    </row>
    <row r="259">
      <c r="A259" s="239" t="s">
        <v>44</v>
      </c>
      <c r="B259" s="185"/>
      <c r="C259" s="32">
        <f t="shared" si="1"/>
        <v>0</v>
      </c>
      <c r="D259" s="240" t="s">
        <v>480</v>
      </c>
      <c r="E259" s="234" t="s">
        <v>3</v>
      </c>
      <c r="F259" s="68" t="s">
        <v>26</v>
      </c>
      <c r="G259" s="73"/>
      <c r="H259" s="73" t="s">
        <v>1475</v>
      </c>
      <c r="I259" s="239"/>
      <c r="J259" s="239"/>
      <c r="K259" s="241" t="s">
        <v>2044</v>
      </c>
      <c r="L259" s="236"/>
      <c r="M259" s="242" t="s">
        <v>2045</v>
      </c>
      <c r="N259" s="236"/>
      <c r="O259" s="236"/>
      <c r="P259" s="236"/>
      <c r="Q259" s="236"/>
      <c r="R259" s="236"/>
      <c r="S259" s="236"/>
      <c r="T259" s="236"/>
      <c r="U259" s="236"/>
      <c r="V259" s="236"/>
      <c r="W259" s="236"/>
      <c r="X259" s="236"/>
      <c r="Y259" s="236"/>
      <c r="Z259" s="236"/>
      <c r="AA259" s="236"/>
      <c r="AB259" s="236"/>
      <c r="AC259" s="236"/>
      <c r="AD259" s="236"/>
      <c r="AE259" s="236"/>
      <c r="AF259" s="236"/>
      <c r="AG259" s="236"/>
      <c r="AH259" s="236"/>
      <c r="AI259" s="236"/>
    </row>
    <row r="260">
      <c r="A260" s="235" t="s">
        <v>129</v>
      </c>
      <c r="B260" s="185"/>
      <c r="C260" s="32">
        <f t="shared" si="1"/>
        <v>0</v>
      </c>
      <c r="D260" s="240" t="s">
        <v>513</v>
      </c>
      <c r="E260" s="234" t="s">
        <v>3</v>
      </c>
      <c r="F260" s="68" t="s">
        <v>26</v>
      </c>
      <c r="G260" s="73" t="s">
        <v>2046</v>
      </c>
      <c r="H260" s="73" t="s">
        <v>1441</v>
      </c>
      <c r="I260" s="239"/>
      <c r="J260" s="239"/>
      <c r="K260" s="241" t="s">
        <v>2047</v>
      </c>
      <c r="L260" s="236"/>
      <c r="M260" s="242" t="s">
        <v>2048</v>
      </c>
      <c r="N260" s="236"/>
      <c r="O260" s="236"/>
      <c r="P260" s="236"/>
      <c r="Q260" s="236"/>
      <c r="R260" s="236"/>
      <c r="S260" s="236"/>
      <c r="T260" s="236"/>
      <c r="U260" s="236"/>
      <c r="V260" s="236"/>
      <c r="W260" s="236"/>
      <c r="X260" s="236"/>
      <c r="Y260" s="236"/>
      <c r="Z260" s="236"/>
      <c r="AA260" s="236"/>
      <c r="AB260" s="236"/>
      <c r="AC260" s="236"/>
      <c r="AD260" s="236"/>
      <c r="AE260" s="236"/>
      <c r="AF260" s="236"/>
      <c r="AG260" s="236"/>
      <c r="AH260" s="236"/>
      <c r="AI260" s="236"/>
    </row>
    <row r="261">
      <c r="A261" s="234" t="s">
        <v>74</v>
      </c>
      <c r="B261" s="185"/>
      <c r="C261" s="32">
        <f t="shared" si="1"/>
        <v>0</v>
      </c>
      <c r="D261" s="234" t="s">
        <v>887</v>
      </c>
      <c r="E261" s="234" t="s">
        <v>6</v>
      </c>
      <c r="F261" s="234" t="s">
        <v>26</v>
      </c>
      <c r="G261" s="236"/>
      <c r="H261" s="235" t="s">
        <v>1637</v>
      </c>
      <c r="I261" s="248" t="s">
        <v>1689</v>
      </c>
      <c r="J261" s="236"/>
      <c r="K261" s="234" t="s">
        <v>1689</v>
      </c>
      <c r="L261" s="234" t="s">
        <v>2049</v>
      </c>
      <c r="M261" s="236"/>
      <c r="N261" s="236"/>
      <c r="O261" s="236"/>
      <c r="P261" s="236"/>
      <c r="Q261" s="236"/>
      <c r="R261" s="236"/>
      <c r="S261" s="236"/>
      <c r="T261" s="236"/>
      <c r="U261" s="236"/>
      <c r="V261" s="236"/>
      <c r="W261" s="236"/>
      <c r="X261" s="236"/>
      <c r="Y261" s="236"/>
      <c r="Z261" s="236"/>
      <c r="AA261" s="236"/>
      <c r="AB261" s="236"/>
      <c r="AC261" s="236"/>
      <c r="AD261" s="236"/>
      <c r="AE261" s="236"/>
      <c r="AF261" s="236"/>
      <c r="AG261" s="236"/>
      <c r="AH261" s="236"/>
      <c r="AI261" s="236"/>
    </row>
    <row r="262">
      <c r="A262" s="68" t="s">
        <v>129</v>
      </c>
      <c r="B262" s="185"/>
      <c r="C262" s="32">
        <f t="shared" si="1"/>
        <v>0</v>
      </c>
      <c r="D262" s="244" t="s">
        <v>263</v>
      </c>
      <c r="E262" s="185" t="s">
        <v>2</v>
      </c>
      <c r="F262" s="68" t="s">
        <v>26</v>
      </c>
      <c r="G262" s="68"/>
      <c r="H262" s="185" t="s">
        <v>1441</v>
      </c>
      <c r="I262" s="68" t="s">
        <v>2050</v>
      </c>
      <c r="J262" s="244"/>
      <c r="K262" s="245" t="s">
        <v>2051</v>
      </c>
      <c r="L262" s="185" t="s">
        <v>2052</v>
      </c>
      <c r="M262" s="40"/>
      <c r="N262" s="10"/>
      <c r="O262" s="10"/>
      <c r="P262" s="10"/>
      <c r="Q262" s="10"/>
      <c r="R262" s="10"/>
      <c r="S262" s="10"/>
      <c r="T262" s="10"/>
      <c r="U262" s="10"/>
      <c r="V262" s="10"/>
      <c r="W262" s="10"/>
      <c r="X262" s="10"/>
      <c r="Y262" s="10"/>
      <c r="Z262" s="10"/>
      <c r="AA262" s="10"/>
      <c r="AB262" s="10"/>
      <c r="AC262" s="10"/>
      <c r="AD262" s="10"/>
      <c r="AE262" s="10"/>
      <c r="AF262" s="10"/>
      <c r="AG262" s="10"/>
      <c r="AH262" s="10"/>
      <c r="AI262" s="10"/>
    </row>
    <row r="263">
      <c r="A263" s="68" t="s">
        <v>271</v>
      </c>
      <c r="B263" s="185"/>
      <c r="C263" s="32">
        <f t="shared" si="1"/>
        <v>0</v>
      </c>
      <c r="D263" s="239" t="s">
        <v>455</v>
      </c>
      <c r="E263" s="234" t="s">
        <v>6</v>
      </c>
      <c r="F263" s="68" t="s">
        <v>18</v>
      </c>
      <c r="G263" s="234" t="s">
        <v>1695</v>
      </c>
      <c r="H263" s="234" t="s">
        <v>968</v>
      </c>
      <c r="I263" s="237">
        <v>44470.0</v>
      </c>
      <c r="J263" s="236"/>
      <c r="K263" s="238" t="s">
        <v>2053</v>
      </c>
      <c r="L263" s="236"/>
      <c r="M263" s="236"/>
      <c r="N263" s="236"/>
      <c r="O263" s="236"/>
      <c r="P263" s="236"/>
      <c r="Q263" s="236"/>
      <c r="R263" s="236"/>
      <c r="S263" s="236"/>
      <c r="T263" s="236"/>
      <c r="U263" s="236"/>
      <c r="V263" s="236"/>
      <c r="W263" s="236"/>
      <c r="X263" s="236"/>
      <c r="Y263" s="236"/>
      <c r="Z263" s="236"/>
      <c r="AA263" s="236"/>
      <c r="AB263" s="236"/>
      <c r="AC263" s="236"/>
      <c r="AD263" s="236"/>
      <c r="AE263" s="236"/>
      <c r="AF263" s="236"/>
      <c r="AG263" s="236"/>
      <c r="AH263" s="236"/>
      <c r="AI263" s="236"/>
    </row>
    <row r="264">
      <c r="A264" s="68" t="s">
        <v>271</v>
      </c>
      <c r="B264" s="185"/>
      <c r="C264" s="32">
        <f t="shared" si="1"/>
        <v>0</v>
      </c>
      <c r="D264" s="236" t="s">
        <v>743</v>
      </c>
      <c r="E264" s="234" t="s">
        <v>4</v>
      </c>
      <c r="F264" s="68" t="s">
        <v>18</v>
      </c>
      <c r="G264" s="234" t="s">
        <v>1608</v>
      </c>
      <c r="H264" s="239" t="s">
        <v>1609</v>
      </c>
      <c r="I264" s="236"/>
      <c r="J264" s="236"/>
      <c r="K264" s="236"/>
      <c r="L264" s="239" t="s">
        <v>2054</v>
      </c>
      <c r="M264" s="236"/>
      <c r="N264" s="236"/>
      <c r="O264" s="236"/>
      <c r="P264" s="236"/>
      <c r="Q264" s="236"/>
      <c r="R264" s="236"/>
      <c r="S264" s="236"/>
      <c r="T264" s="236"/>
      <c r="U264" s="236"/>
      <c r="V264" s="236"/>
      <c r="W264" s="236"/>
      <c r="X264" s="236"/>
      <c r="Y264" s="236"/>
      <c r="Z264" s="236"/>
      <c r="AA264" s="236"/>
      <c r="AB264" s="236"/>
      <c r="AC264" s="236"/>
      <c r="AD264" s="236"/>
      <c r="AE264" s="236"/>
      <c r="AF264" s="236"/>
      <c r="AG264" s="236"/>
      <c r="AH264" s="236"/>
      <c r="AI264" s="236"/>
    </row>
    <row r="265">
      <c r="A265" s="234" t="s">
        <v>129</v>
      </c>
      <c r="B265" s="185"/>
      <c r="C265" s="32">
        <f t="shared" si="1"/>
        <v>0</v>
      </c>
      <c r="D265" s="234" t="s">
        <v>892</v>
      </c>
      <c r="E265" s="234" t="s">
        <v>6</v>
      </c>
      <c r="F265" s="68" t="s">
        <v>26</v>
      </c>
      <c r="G265" s="236"/>
      <c r="H265" s="234" t="s">
        <v>1441</v>
      </c>
      <c r="I265" s="261">
        <v>45323.0</v>
      </c>
      <c r="J265" s="236"/>
      <c r="K265" s="238" t="s">
        <v>2055</v>
      </c>
      <c r="L265" s="234" t="s">
        <v>2056</v>
      </c>
      <c r="M265" s="236"/>
      <c r="N265" s="236"/>
      <c r="O265" s="236"/>
      <c r="P265" s="236"/>
      <c r="Q265" s="236"/>
      <c r="R265" s="236"/>
      <c r="S265" s="236"/>
      <c r="T265" s="236"/>
      <c r="U265" s="236"/>
      <c r="V265" s="236"/>
      <c r="W265" s="236"/>
      <c r="X265" s="236"/>
      <c r="Y265" s="236"/>
      <c r="Z265" s="236"/>
      <c r="AA265" s="236"/>
      <c r="AB265" s="236"/>
      <c r="AC265" s="236"/>
      <c r="AD265" s="236"/>
      <c r="AE265" s="236"/>
      <c r="AF265" s="236"/>
      <c r="AG265" s="236"/>
      <c r="AH265" s="236"/>
      <c r="AI265" s="236"/>
    </row>
    <row r="266">
      <c r="A266" s="68" t="s">
        <v>1764</v>
      </c>
      <c r="B266" s="185"/>
      <c r="C266" s="32">
        <f t="shared" si="1"/>
        <v>0</v>
      </c>
      <c r="D266" s="185" t="s">
        <v>201</v>
      </c>
      <c r="E266" s="185" t="s">
        <v>2</v>
      </c>
      <c r="F266" s="68" t="s">
        <v>20</v>
      </c>
      <c r="G266" s="68"/>
      <c r="H266" s="244"/>
      <c r="I266" s="68" t="s">
        <v>1813</v>
      </c>
      <c r="J266" s="244"/>
      <c r="K266" s="245" t="s">
        <v>2057</v>
      </c>
      <c r="L266" s="249" t="s">
        <v>2058</v>
      </c>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row>
    <row r="267">
      <c r="A267" s="68" t="s">
        <v>271</v>
      </c>
      <c r="B267" s="185"/>
      <c r="C267" s="32">
        <f t="shared" si="1"/>
        <v>0</v>
      </c>
      <c r="D267" s="234" t="s">
        <v>897</v>
      </c>
      <c r="E267" s="234" t="s">
        <v>6</v>
      </c>
      <c r="F267" s="68" t="s">
        <v>18</v>
      </c>
      <c r="G267" s="234" t="s">
        <v>2059</v>
      </c>
      <c r="H267" s="234" t="s">
        <v>941</v>
      </c>
      <c r="I267" s="246">
        <v>45352.0</v>
      </c>
      <c r="J267" s="236"/>
      <c r="K267" s="238" t="s">
        <v>2060</v>
      </c>
      <c r="L267" s="234" t="s">
        <v>2061</v>
      </c>
      <c r="M267" s="236"/>
      <c r="N267" s="236"/>
      <c r="O267" s="236"/>
      <c r="P267" s="236"/>
      <c r="Q267" s="236"/>
      <c r="R267" s="236"/>
      <c r="S267" s="236"/>
      <c r="T267" s="236"/>
      <c r="U267" s="236"/>
      <c r="V267" s="236"/>
      <c r="W267" s="236"/>
      <c r="X267" s="236"/>
      <c r="Y267" s="236"/>
      <c r="Z267" s="236"/>
      <c r="AA267" s="236"/>
      <c r="AB267" s="236"/>
      <c r="AC267" s="236"/>
      <c r="AD267" s="236"/>
      <c r="AE267" s="236"/>
      <c r="AF267" s="236"/>
      <c r="AG267" s="236"/>
      <c r="AH267" s="236"/>
      <c r="AI267" s="236"/>
    </row>
    <row r="268">
      <c r="A268" s="68" t="s">
        <v>271</v>
      </c>
      <c r="B268" s="185"/>
      <c r="C268" s="32">
        <f t="shared" si="1"/>
        <v>0</v>
      </c>
      <c r="D268" s="235" t="s">
        <v>902</v>
      </c>
      <c r="E268" s="234" t="s">
        <v>6</v>
      </c>
      <c r="F268" s="68" t="s">
        <v>18</v>
      </c>
      <c r="G268" s="234"/>
      <c r="H268" s="73" t="s">
        <v>1642</v>
      </c>
      <c r="I268" s="248" t="s">
        <v>1689</v>
      </c>
      <c r="J268" s="236"/>
      <c r="K268" s="238" t="s">
        <v>2062</v>
      </c>
      <c r="L268" s="234"/>
      <c r="M268" s="236"/>
      <c r="N268" s="236"/>
      <c r="O268" s="236"/>
      <c r="P268" s="236"/>
      <c r="Q268" s="236"/>
      <c r="R268" s="236"/>
      <c r="S268" s="236"/>
      <c r="T268" s="236"/>
      <c r="U268" s="236"/>
      <c r="V268" s="236"/>
      <c r="W268" s="236"/>
      <c r="X268" s="236"/>
      <c r="Y268" s="236"/>
      <c r="Z268" s="236"/>
      <c r="AA268" s="236"/>
      <c r="AB268" s="236"/>
      <c r="AC268" s="236"/>
      <c r="AD268" s="236"/>
      <c r="AE268" s="236"/>
      <c r="AF268" s="236"/>
      <c r="AG268" s="236"/>
      <c r="AH268" s="236"/>
      <c r="AI268" s="236"/>
    </row>
    <row r="269">
      <c r="A269" s="68" t="s">
        <v>271</v>
      </c>
      <c r="B269" s="185"/>
      <c r="C269" s="32">
        <f t="shared" si="1"/>
        <v>0</v>
      </c>
      <c r="D269" s="235" t="s">
        <v>899</v>
      </c>
      <c r="E269" s="234" t="s">
        <v>6</v>
      </c>
      <c r="F269" s="68" t="s">
        <v>18</v>
      </c>
      <c r="G269" s="234" t="s">
        <v>1791</v>
      </c>
      <c r="H269" s="235" t="s">
        <v>100</v>
      </c>
      <c r="I269" s="248" t="s">
        <v>2063</v>
      </c>
      <c r="J269" s="236"/>
      <c r="K269" s="238" t="s">
        <v>2064</v>
      </c>
      <c r="L269" s="236"/>
      <c r="M269" s="236"/>
      <c r="N269" s="236"/>
      <c r="O269" s="236"/>
      <c r="P269" s="236"/>
      <c r="Q269" s="236"/>
      <c r="R269" s="236"/>
      <c r="S269" s="236"/>
      <c r="T269" s="236"/>
      <c r="U269" s="236"/>
      <c r="V269" s="236"/>
      <c r="W269" s="236"/>
      <c r="X269" s="236"/>
      <c r="Y269" s="236"/>
      <c r="Z269" s="236"/>
      <c r="AA269" s="236"/>
      <c r="AB269" s="236"/>
      <c r="AC269" s="236"/>
      <c r="AD269" s="236"/>
      <c r="AE269" s="236"/>
      <c r="AF269" s="236"/>
      <c r="AG269" s="236"/>
      <c r="AH269" s="236"/>
      <c r="AI269" s="236"/>
    </row>
    <row r="270">
      <c r="A270" s="68" t="s">
        <v>271</v>
      </c>
      <c r="B270" s="185"/>
      <c r="C270" s="32">
        <f t="shared" si="1"/>
        <v>0</v>
      </c>
      <c r="D270" s="236" t="s">
        <v>738</v>
      </c>
      <c r="E270" s="234" t="s">
        <v>4</v>
      </c>
      <c r="F270" s="68" t="s">
        <v>18</v>
      </c>
      <c r="G270" s="234" t="s">
        <v>1532</v>
      </c>
      <c r="H270" s="239" t="s">
        <v>1610</v>
      </c>
      <c r="I270" s="236"/>
      <c r="J270" s="236"/>
      <c r="K270" s="236"/>
      <c r="L270" s="239" t="s">
        <v>2065</v>
      </c>
      <c r="M270" s="236"/>
      <c r="N270" s="236"/>
      <c r="O270" s="236"/>
      <c r="P270" s="236"/>
      <c r="Q270" s="236"/>
      <c r="R270" s="236"/>
      <c r="S270" s="236"/>
      <c r="T270" s="236"/>
      <c r="U270" s="236"/>
      <c r="V270" s="236"/>
      <c r="W270" s="236"/>
      <c r="X270" s="236"/>
      <c r="Y270" s="236"/>
      <c r="Z270" s="236"/>
      <c r="AA270" s="236"/>
      <c r="AB270" s="236"/>
      <c r="AC270" s="236"/>
      <c r="AD270" s="236"/>
      <c r="AE270" s="236"/>
      <c r="AF270" s="236"/>
      <c r="AG270" s="236"/>
      <c r="AH270" s="236"/>
      <c r="AI270" s="236"/>
    </row>
    <row r="271">
      <c r="A271" s="68" t="s">
        <v>271</v>
      </c>
      <c r="B271" s="185"/>
      <c r="C271" s="32">
        <f t="shared" si="1"/>
        <v>0</v>
      </c>
      <c r="D271" s="236" t="s">
        <v>708</v>
      </c>
      <c r="E271" s="234" t="s">
        <v>4</v>
      </c>
      <c r="F271" s="68" t="s">
        <v>18</v>
      </c>
      <c r="G271" s="234" t="s">
        <v>937</v>
      </c>
      <c r="H271" s="239" t="s">
        <v>1611</v>
      </c>
      <c r="I271" s="236"/>
      <c r="J271" s="236"/>
      <c r="K271" s="236"/>
      <c r="L271" s="239" t="s">
        <v>2066</v>
      </c>
      <c r="M271" s="236"/>
      <c r="N271" s="236"/>
      <c r="O271" s="236"/>
      <c r="P271" s="236"/>
      <c r="Q271" s="236"/>
      <c r="R271" s="236"/>
      <c r="S271" s="236"/>
      <c r="T271" s="236"/>
      <c r="U271" s="236"/>
      <c r="V271" s="236"/>
      <c r="W271" s="236"/>
      <c r="X271" s="236"/>
      <c r="Y271" s="236"/>
      <c r="Z271" s="236"/>
      <c r="AA271" s="236"/>
      <c r="AB271" s="236"/>
      <c r="AC271" s="236"/>
      <c r="AD271" s="236"/>
      <c r="AE271" s="236"/>
      <c r="AF271" s="236"/>
      <c r="AG271" s="236"/>
      <c r="AH271" s="236"/>
      <c r="AI271" s="236"/>
    </row>
    <row r="272">
      <c r="A272" s="239" t="s">
        <v>74</v>
      </c>
      <c r="B272" s="185"/>
      <c r="C272" s="32">
        <f t="shared" si="1"/>
        <v>0</v>
      </c>
      <c r="D272" s="236" t="s">
        <v>673</v>
      </c>
      <c r="E272" s="234" t="s">
        <v>4</v>
      </c>
      <c r="F272" s="234" t="s">
        <v>26</v>
      </c>
      <c r="G272" s="236"/>
      <c r="H272" s="239" t="s">
        <v>1612</v>
      </c>
      <c r="I272" s="236"/>
      <c r="J272" s="236"/>
      <c r="K272" s="236"/>
      <c r="L272" s="239" t="s">
        <v>2067</v>
      </c>
      <c r="M272" s="236"/>
      <c r="N272" s="236"/>
      <c r="O272" s="236"/>
      <c r="P272" s="236"/>
      <c r="Q272" s="236"/>
      <c r="R272" s="236"/>
      <c r="S272" s="236"/>
      <c r="T272" s="236"/>
      <c r="U272" s="236"/>
      <c r="V272" s="236"/>
      <c r="W272" s="236"/>
      <c r="X272" s="236"/>
      <c r="Y272" s="236"/>
      <c r="Z272" s="236"/>
      <c r="AA272" s="236"/>
      <c r="AB272" s="236"/>
      <c r="AC272" s="236"/>
      <c r="AD272" s="236"/>
      <c r="AE272" s="236"/>
      <c r="AF272" s="236"/>
      <c r="AG272" s="236"/>
      <c r="AH272" s="236"/>
      <c r="AI272" s="236"/>
    </row>
    <row r="273">
      <c r="A273" s="239" t="s">
        <v>25</v>
      </c>
      <c r="B273" s="185"/>
      <c r="C273" s="32">
        <f t="shared" si="1"/>
        <v>0</v>
      </c>
      <c r="D273" s="236" t="s">
        <v>624</v>
      </c>
      <c r="E273" s="234" t="s">
        <v>4</v>
      </c>
      <c r="F273" s="234" t="s">
        <v>26</v>
      </c>
      <c r="G273" s="234" t="s">
        <v>2068</v>
      </c>
      <c r="H273" s="239" t="s">
        <v>1613</v>
      </c>
      <c r="I273" s="236"/>
      <c r="J273" s="236"/>
      <c r="K273" s="236"/>
      <c r="L273" s="239" t="s">
        <v>140</v>
      </c>
      <c r="M273" s="236"/>
      <c r="N273" s="236"/>
      <c r="O273" s="236"/>
      <c r="P273" s="236"/>
      <c r="Q273" s="236"/>
      <c r="R273" s="236"/>
      <c r="S273" s="236"/>
      <c r="T273" s="236"/>
      <c r="U273" s="236"/>
      <c r="V273" s="236"/>
      <c r="W273" s="236"/>
      <c r="X273" s="236"/>
      <c r="Y273" s="236"/>
      <c r="Z273" s="236"/>
      <c r="AA273" s="236"/>
      <c r="AB273" s="236"/>
      <c r="AC273" s="236"/>
      <c r="AD273" s="236"/>
      <c r="AE273" s="236"/>
      <c r="AF273" s="236"/>
      <c r="AG273" s="236"/>
      <c r="AH273" s="236"/>
      <c r="AI273" s="236"/>
    </row>
    <row r="274">
      <c r="A274" s="68" t="s">
        <v>271</v>
      </c>
      <c r="B274" s="185"/>
      <c r="C274" s="32">
        <f t="shared" si="1"/>
        <v>0</v>
      </c>
      <c r="D274" s="240" t="s">
        <v>525</v>
      </c>
      <c r="E274" s="234" t="s">
        <v>3</v>
      </c>
      <c r="F274" s="68" t="s">
        <v>18</v>
      </c>
      <c r="G274" s="73" t="s">
        <v>1847</v>
      </c>
      <c r="H274" s="73" t="s">
        <v>1519</v>
      </c>
      <c r="I274" s="239"/>
      <c r="J274" s="239"/>
      <c r="K274" s="258"/>
      <c r="L274" s="236"/>
      <c r="M274" s="242" t="s">
        <v>2069</v>
      </c>
      <c r="N274" s="236"/>
      <c r="O274" s="236"/>
      <c r="P274" s="236"/>
      <c r="Q274" s="236"/>
      <c r="R274" s="236"/>
      <c r="S274" s="236"/>
      <c r="T274" s="236"/>
      <c r="U274" s="236"/>
      <c r="V274" s="236"/>
      <c r="W274" s="236"/>
      <c r="X274" s="236"/>
      <c r="Y274" s="236"/>
      <c r="Z274" s="236"/>
      <c r="AA274" s="236"/>
      <c r="AB274" s="236"/>
      <c r="AC274" s="236"/>
      <c r="AD274" s="236"/>
      <c r="AE274" s="236"/>
      <c r="AF274" s="236"/>
      <c r="AG274" s="236"/>
      <c r="AH274" s="236"/>
      <c r="AI274" s="236"/>
    </row>
    <row r="275">
      <c r="A275" s="239" t="s">
        <v>56</v>
      </c>
      <c r="B275" s="185"/>
      <c r="C275" s="32">
        <f t="shared" si="1"/>
        <v>0</v>
      </c>
      <c r="D275" s="234" t="s">
        <v>667</v>
      </c>
      <c r="E275" s="234" t="s">
        <v>4</v>
      </c>
      <c r="F275" s="235" t="s">
        <v>26</v>
      </c>
      <c r="G275" s="234" t="s">
        <v>2070</v>
      </c>
      <c r="H275" s="239" t="s">
        <v>1938</v>
      </c>
      <c r="I275" s="236"/>
      <c r="J275" s="236"/>
      <c r="K275" s="236"/>
      <c r="L275" s="239" t="s">
        <v>140</v>
      </c>
      <c r="M275" s="236"/>
      <c r="N275" s="236"/>
      <c r="O275" s="236"/>
      <c r="P275" s="236"/>
      <c r="Q275" s="236"/>
      <c r="R275" s="236"/>
      <c r="S275" s="236"/>
      <c r="T275" s="236"/>
      <c r="U275" s="236"/>
      <c r="V275" s="236"/>
      <c r="W275" s="236"/>
      <c r="X275" s="236"/>
      <c r="Y275" s="236"/>
      <c r="Z275" s="236"/>
      <c r="AA275" s="236"/>
      <c r="AB275" s="236"/>
      <c r="AC275" s="236"/>
      <c r="AD275" s="236"/>
      <c r="AE275" s="236"/>
      <c r="AF275" s="236"/>
      <c r="AG275" s="236"/>
      <c r="AH275" s="236"/>
      <c r="AI275" s="236"/>
    </row>
    <row r="276">
      <c r="A276" s="239" t="s">
        <v>56</v>
      </c>
      <c r="B276" s="185"/>
      <c r="C276" s="32">
        <f t="shared" si="1"/>
        <v>0</v>
      </c>
      <c r="D276" s="234" t="s">
        <v>668</v>
      </c>
      <c r="E276" s="234" t="s">
        <v>4</v>
      </c>
      <c r="F276" s="235" t="s">
        <v>26</v>
      </c>
      <c r="G276" s="234" t="s">
        <v>2071</v>
      </c>
      <c r="H276" s="239" t="s">
        <v>1938</v>
      </c>
      <c r="I276" s="236"/>
      <c r="J276" s="236"/>
      <c r="K276" s="236"/>
      <c r="L276" s="239" t="s">
        <v>140</v>
      </c>
      <c r="M276" s="236"/>
      <c r="N276" s="236"/>
      <c r="O276" s="236"/>
      <c r="P276" s="236"/>
      <c r="Q276" s="236"/>
      <c r="R276" s="236"/>
      <c r="S276" s="236"/>
      <c r="T276" s="236"/>
      <c r="U276" s="236"/>
      <c r="V276" s="236"/>
      <c r="W276" s="236"/>
      <c r="X276" s="236"/>
      <c r="Y276" s="236"/>
      <c r="Z276" s="236"/>
      <c r="AA276" s="236"/>
      <c r="AB276" s="236"/>
      <c r="AC276" s="236"/>
      <c r="AD276" s="236"/>
      <c r="AE276" s="236"/>
      <c r="AF276" s="236"/>
      <c r="AG276" s="236"/>
      <c r="AH276" s="236"/>
      <c r="AI276" s="236"/>
    </row>
    <row r="277">
      <c r="A277" s="239" t="s">
        <v>144</v>
      </c>
      <c r="B277" s="185"/>
      <c r="C277" s="32">
        <f t="shared" si="1"/>
        <v>0</v>
      </c>
      <c r="D277" s="236" t="s">
        <v>756</v>
      </c>
      <c r="E277" s="234" t="s">
        <v>4</v>
      </c>
      <c r="F277" s="234" t="s">
        <v>16</v>
      </c>
      <c r="G277" s="236"/>
      <c r="H277" s="239" t="s">
        <v>1614</v>
      </c>
      <c r="I277" s="236"/>
      <c r="J277" s="236"/>
      <c r="K277" s="236"/>
      <c r="L277" s="239" t="s">
        <v>2072</v>
      </c>
      <c r="M277" s="236"/>
      <c r="N277" s="236"/>
      <c r="O277" s="236"/>
      <c r="P277" s="236"/>
      <c r="Q277" s="236"/>
      <c r="R277" s="236"/>
      <c r="S277" s="236"/>
      <c r="T277" s="236"/>
      <c r="U277" s="236"/>
      <c r="V277" s="236"/>
      <c r="W277" s="236"/>
      <c r="X277" s="236"/>
      <c r="Y277" s="236"/>
      <c r="Z277" s="236"/>
      <c r="AA277" s="236"/>
      <c r="AB277" s="236"/>
      <c r="AC277" s="236"/>
      <c r="AD277" s="236"/>
      <c r="AE277" s="236"/>
      <c r="AF277" s="236"/>
      <c r="AG277" s="236"/>
      <c r="AH277" s="236"/>
      <c r="AI277" s="236"/>
    </row>
    <row r="278">
      <c r="A278" s="239" t="s">
        <v>25</v>
      </c>
      <c r="B278" s="185"/>
      <c r="C278" s="32">
        <f t="shared" si="1"/>
        <v>0</v>
      </c>
      <c r="D278" s="236" t="s">
        <v>625</v>
      </c>
      <c r="E278" s="234" t="s">
        <v>4</v>
      </c>
      <c r="F278" s="234" t="s">
        <v>26</v>
      </c>
      <c r="G278" s="236"/>
      <c r="H278" s="239" t="s">
        <v>1615</v>
      </c>
      <c r="I278" s="236"/>
      <c r="J278" s="236"/>
      <c r="K278" s="236"/>
      <c r="L278" s="239" t="s">
        <v>140</v>
      </c>
      <c r="M278" s="236"/>
      <c r="N278" s="236"/>
      <c r="O278" s="236"/>
      <c r="P278" s="236"/>
      <c r="Q278" s="236"/>
      <c r="R278" s="236"/>
      <c r="S278" s="236"/>
      <c r="T278" s="236"/>
      <c r="U278" s="236"/>
      <c r="V278" s="236"/>
      <c r="W278" s="236"/>
      <c r="X278" s="236"/>
      <c r="Y278" s="236"/>
      <c r="Z278" s="236"/>
      <c r="AA278" s="236"/>
      <c r="AB278" s="236"/>
      <c r="AC278" s="236"/>
      <c r="AD278" s="236"/>
      <c r="AE278" s="236"/>
      <c r="AF278" s="236"/>
      <c r="AG278" s="236"/>
      <c r="AH278" s="236"/>
      <c r="AI278" s="236"/>
    </row>
    <row r="279">
      <c r="A279" s="68" t="s">
        <v>271</v>
      </c>
      <c r="B279" s="185"/>
      <c r="C279" s="32">
        <f t="shared" si="1"/>
        <v>0</v>
      </c>
      <c r="D279" s="236" t="s">
        <v>752</v>
      </c>
      <c r="E279" s="234" t="s">
        <v>4</v>
      </c>
      <c r="F279" s="68" t="s">
        <v>18</v>
      </c>
      <c r="G279" s="234" t="s">
        <v>950</v>
      </c>
      <c r="H279" s="239" t="s">
        <v>1616</v>
      </c>
      <c r="I279" s="236"/>
      <c r="J279" s="236"/>
      <c r="K279" s="236"/>
      <c r="L279" s="239" t="s">
        <v>2073</v>
      </c>
      <c r="M279" s="236"/>
      <c r="N279" s="236"/>
      <c r="O279" s="236"/>
      <c r="P279" s="236"/>
      <c r="Q279" s="236"/>
      <c r="R279" s="236"/>
      <c r="S279" s="236"/>
      <c r="T279" s="236"/>
      <c r="U279" s="236"/>
      <c r="V279" s="236"/>
      <c r="W279" s="236"/>
      <c r="X279" s="236"/>
      <c r="Y279" s="236"/>
      <c r="Z279" s="236"/>
      <c r="AA279" s="236"/>
      <c r="AB279" s="236"/>
      <c r="AC279" s="236"/>
      <c r="AD279" s="236"/>
      <c r="AE279" s="236"/>
      <c r="AF279" s="236"/>
      <c r="AG279" s="236"/>
      <c r="AH279" s="236"/>
      <c r="AI279" s="236"/>
    </row>
    <row r="280">
      <c r="A280" s="68" t="s">
        <v>271</v>
      </c>
      <c r="B280" s="185"/>
      <c r="C280" s="32">
        <f t="shared" si="1"/>
        <v>0</v>
      </c>
      <c r="D280" s="236" t="s">
        <v>709</v>
      </c>
      <c r="E280" s="234" t="s">
        <v>4</v>
      </c>
      <c r="F280" s="68" t="s">
        <v>18</v>
      </c>
      <c r="G280" s="234" t="s">
        <v>937</v>
      </c>
      <c r="H280" s="239" t="s">
        <v>1617</v>
      </c>
      <c r="I280" s="236"/>
      <c r="J280" s="236"/>
      <c r="K280" s="236"/>
      <c r="L280" s="239" t="s">
        <v>2074</v>
      </c>
      <c r="M280" s="236"/>
      <c r="N280" s="236"/>
      <c r="O280" s="236"/>
      <c r="P280" s="236"/>
      <c r="Q280" s="236"/>
      <c r="R280" s="236"/>
      <c r="S280" s="236"/>
      <c r="T280" s="236"/>
      <c r="U280" s="236"/>
      <c r="V280" s="236"/>
      <c r="W280" s="236"/>
      <c r="X280" s="236"/>
      <c r="Y280" s="236"/>
      <c r="Z280" s="236"/>
      <c r="AA280" s="236"/>
      <c r="AB280" s="236"/>
      <c r="AC280" s="236"/>
      <c r="AD280" s="236"/>
      <c r="AE280" s="236"/>
      <c r="AF280" s="236"/>
      <c r="AG280" s="236"/>
      <c r="AH280" s="236"/>
      <c r="AI280" s="236"/>
    </row>
    <row r="281">
      <c r="A281" s="68" t="s">
        <v>271</v>
      </c>
      <c r="B281" s="185"/>
      <c r="C281" s="32">
        <f t="shared" si="1"/>
        <v>0</v>
      </c>
      <c r="D281" s="236" t="s">
        <v>710</v>
      </c>
      <c r="E281" s="234" t="s">
        <v>4</v>
      </c>
      <c r="F281" s="68" t="s">
        <v>18</v>
      </c>
      <c r="G281" s="234" t="s">
        <v>937</v>
      </c>
      <c r="H281" s="239" t="s">
        <v>1618</v>
      </c>
      <c r="I281" s="236"/>
      <c r="J281" s="236"/>
      <c r="K281" s="236"/>
      <c r="L281" s="239" t="s">
        <v>2075</v>
      </c>
      <c r="M281" s="236"/>
      <c r="N281" s="236"/>
      <c r="O281" s="236"/>
      <c r="P281" s="236"/>
      <c r="Q281" s="236"/>
      <c r="R281" s="236"/>
      <c r="S281" s="236"/>
      <c r="T281" s="236"/>
      <c r="U281" s="236"/>
      <c r="V281" s="236"/>
      <c r="W281" s="236"/>
      <c r="X281" s="236"/>
      <c r="Y281" s="236"/>
      <c r="Z281" s="236"/>
      <c r="AA281" s="236"/>
      <c r="AB281" s="236"/>
      <c r="AC281" s="236"/>
      <c r="AD281" s="236"/>
      <c r="AE281" s="236"/>
      <c r="AF281" s="236"/>
      <c r="AG281" s="236"/>
      <c r="AH281" s="236"/>
      <c r="AI281" s="236"/>
    </row>
    <row r="282">
      <c r="A282" s="73" t="s">
        <v>59</v>
      </c>
      <c r="B282" s="185"/>
      <c r="C282" s="32">
        <f t="shared" si="1"/>
        <v>0</v>
      </c>
      <c r="D282" s="240" t="s">
        <v>491</v>
      </c>
      <c r="E282" s="234" t="s">
        <v>3</v>
      </c>
      <c r="F282" s="235" t="s">
        <v>26</v>
      </c>
      <c r="G282" s="73"/>
      <c r="H282" s="73" t="s">
        <v>1520</v>
      </c>
      <c r="I282" s="239"/>
      <c r="J282" s="239"/>
      <c r="K282" s="241" t="s">
        <v>2076</v>
      </c>
      <c r="L282" s="236"/>
      <c r="M282" s="242" t="s">
        <v>2077</v>
      </c>
      <c r="N282" s="236"/>
      <c r="O282" s="236"/>
      <c r="P282" s="236"/>
      <c r="Q282" s="236"/>
      <c r="R282" s="236"/>
      <c r="S282" s="236"/>
      <c r="T282" s="236"/>
      <c r="U282" s="236"/>
      <c r="V282" s="236"/>
      <c r="W282" s="236"/>
      <c r="X282" s="236"/>
      <c r="Y282" s="236"/>
      <c r="Z282" s="236"/>
      <c r="AA282" s="236"/>
      <c r="AB282" s="236"/>
      <c r="AC282" s="236"/>
      <c r="AD282" s="236"/>
      <c r="AE282" s="236"/>
      <c r="AF282" s="236"/>
      <c r="AG282" s="236"/>
      <c r="AH282" s="236"/>
      <c r="AI282" s="236"/>
    </row>
    <row r="283">
      <c r="A283" s="239" t="s">
        <v>30</v>
      </c>
      <c r="B283" s="185"/>
      <c r="C283" s="32">
        <f t="shared" si="1"/>
        <v>0</v>
      </c>
      <c r="D283" s="236" t="s">
        <v>630</v>
      </c>
      <c r="E283" s="234" t="s">
        <v>4</v>
      </c>
      <c r="F283" s="235" t="s">
        <v>20</v>
      </c>
      <c r="G283" s="236"/>
      <c r="H283" s="239" t="s">
        <v>1619</v>
      </c>
      <c r="I283" s="236"/>
      <c r="J283" s="236"/>
      <c r="K283" s="236"/>
      <c r="L283" s="239" t="s">
        <v>2078</v>
      </c>
      <c r="M283" s="236"/>
      <c r="N283" s="236"/>
      <c r="O283" s="236"/>
      <c r="P283" s="236"/>
      <c r="Q283" s="236"/>
      <c r="R283" s="236"/>
      <c r="S283" s="236"/>
      <c r="T283" s="236"/>
      <c r="U283" s="236"/>
      <c r="V283" s="236"/>
      <c r="W283" s="236"/>
      <c r="X283" s="236"/>
      <c r="Y283" s="236"/>
      <c r="Z283" s="236"/>
      <c r="AA283" s="236"/>
      <c r="AB283" s="236"/>
      <c r="AC283" s="236"/>
      <c r="AD283" s="236"/>
      <c r="AE283" s="236"/>
      <c r="AF283" s="236"/>
      <c r="AG283" s="236"/>
      <c r="AH283" s="236"/>
      <c r="AI283" s="236"/>
    </row>
    <row r="284">
      <c r="A284" s="235" t="s">
        <v>30</v>
      </c>
      <c r="B284" s="185"/>
      <c r="C284" s="32">
        <f t="shared" si="1"/>
        <v>0</v>
      </c>
      <c r="D284" s="240" t="s">
        <v>472</v>
      </c>
      <c r="E284" s="234" t="s">
        <v>3</v>
      </c>
      <c r="F284" s="235" t="s">
        <v>20</v>
      </c>
      <c r="G284" s="73" t="s">
        <v>2079</v>
      </c>
      <c r="H284" s="73" t="s">
        <v>940</v>
      </c>
      <c r="I284" s="239"/>
      <c r="J284" s="239"/>
      <c r="K284" s="241" t="s">
        <v>2080</v>
      </c>
      <c r="L284" s="236"/>
      <c r="M284" s="242" t="s">
        <v>2030</v>
      </c>
      <c r="N284" s="236"/>
      <c r="O284" s="236"/>
      <c r="P284" s="236"/>
      <c r="Q284" s="236"/>
      <c r="R284" s="236"/>
      <c r="S284" s="236"/>
      <c r="T284" s="236"/>
      <c r="U284" s="236"/>
      <c r="V284" s="236"/>
      <c r="W284" s="236"/>
      <c r="X284" s="236"/>
      <c r="Y284" s="236"/>
      <c r="Z284" s="236"/>
      <c r="AA284" s="236"/>
      <c r="AB284" s="236"/>
      <c r="AC284" s="236"/>
      <c r="AD284" s="236"/>
      <c r="AE284" s="236"/>
      <c r="AF284" s="236"/>
      <c r="AG284" s="236"/>
      <c r="AH284" s="236"/>
      <c r="AI284" s="236"/>
    </row>
    <row r="285">
      <c r="A285" s="68" t="s">
        <v>271</v>
      </c>
      <c r="B285" s="185"/>
      <c r="C285" s="32">
        <f t="shared" si="1"/>
        <v>0</v>
      </c>
      <c r="D285" s="236" t="s">
        <v>754</v>
      </c>
      <c r="E285" s="234" t="s">
        <v>4</v>
      </c>
      <c r="F285" s="68" t="s">
        <v>18</v>
      </c>
      <c r="G285" s="234" t="s">
        <v>1954</v>
      </c>
      <c r="H285" s="239" t="s">
        <v>1620</v>
      </c>
      <c r="I285" s="236"/>
      <c r="J285" s="236"/>
      <c r="K285" s="236"/>
      <c r="L285" s="239" t="s">
        <v>2081</v>
      </c>
      <c r="M285" s="236"/>
      <c r="N285" s="236"/>
      <c r="O285" s="236"/>
      <c r="P285" s="236"/>
      <c r="Q285" s="236"/>
      <c r="R285" s="236"/>
      <c r="S285" s="236"/>
      <c r="T285" s="236"/>
      <c r="U285" s="236"/>
      <c r="V285" s="236"/>
      <c r="W285" s="236"/>
      <c r="X285" s="236"/>
      <c r="Y285" s="236"/>
      <c r="Z285" s="236"/>
      <c r="AA285" s="236"/>
      <c r="AB285" s="236"/>
      <c r="AC285" s="236"/>
      <c r="AD285" s="236"/>
      <c r="AE285" s="236"/>
      <c r="AF285" s="236"/>
      <c r="AG285" s="236"/>
      <c r="AH285" s="236"/>
      <c r="AI285" s="236"/>
    </row>
    <row r="286">
      <c r="A286" s="239" t="s">
        <v>125</v>
      </c>
      <c r="B286" s="185"/>
      <c r="C286" s="32">
        <f t="shared" si="1"/>
        <v>0</v>
      </c>
      <c r="D286" s="236" t="s">
        <v>686</v>
      </c>
      <c r="E286" s="234" t="s">
        <v>4</v>
      </c>
      <c r="F286" s="234" t="s">
        <v>16</v>
      </c>
      <c r="G286" s="236"/>
      <c r="H286" s="239" t="s">
        <v>1501</v>
      </c>
      <c r="I286" s="236"/>
      <c r="J286" s="236"/>
      <c r="K286" s="236"/>
      <c r="L286" s="239" t="s">
        <v>2082</v>
      </c>
      <c r="M286" s="236"/>
      <c r="N286" s="236"/>
      <c r="O286" s="236"/>
      <c r="P286" s="236"/>
      <c r="Q286" s="236"/>
      <c r="R286" s="236"/>
      <c r="S286" s="236"/>
      <c r="T286" s="236"/>
      <c r="U286" s="236"/>
      <c r="V286" s="236"/>
      <c r="W286" s="236"/>
      <c r="X286" s="236"/>
      <c r="Y286" s="236"/>
      <c r="Z286" s="236"/>
      <c r="AA286" s="236"/>
      <c r="AB286" s="236"/>
      <c r="AC286" s="236"/>
      <c r="AD286" s="236"/>
      <c r="AE286" s="236"/>
      <c r="AF286" s="236"/>
      <c r="AG286" s="236"/>
      <c r="AH286" s="236"/>
      <c r="AI286" s="236"/>
    </row>
    <row r="287">
      <c r="A287" s="239" t="s">
        <v>139</v>
      </c>
      <c r="B287" s="185"/>
      <c r="C287" s="32">
        <f t="shared" si="1"/>
        <v>0</v>
      </c>
      <c r="D287" s="236" t="s">
        <v>700</v>
      </c>
      <c r="E287" s="234" t="s">
        <v>4</v>
      </c>
      <c r="F287" s="235" t="s">
        <v>26</v>
      </c>
      <c r="G287" s="236"/>
      <c r="H287" s="239" t="s">
        <v>1621</v>
      </c>
      <c r="I287" s="236"/>
      <c r="J287" s="236"/>
      <c r="K287" s="236"/>
      <c r="L287" s="239" t="s">
        <v>2083</v>
      </c>
      <c r="M287" s="236"/>
      <c r="N287" s="236"/>
      <c r="O287" s="236"/>
      <c r="P287" s="236"/>
      <c r="Q287" s="236"/>
      <c r="R287" s="236"/>
      <c r="S287" s="236"/>
      <c r="T287" s="236"/>
      <c r="U287" s="236"/>
      <c r="V287" s="236"/>
      <c r="W287" s="236"/>
      <c r="X287" s="236"/>
      <c r="Y287" s="236"/>
      <c r="Z287" s="236"/>
      <c r="AA287" s="236"/>
      <c r="AB287" s="236"/>
      <c r="AC287" s="236"/>
      <c r="AD287" s="236"/>
      <c r="AE287" s="236"/>
      <c r="AF287" s="236"/>
      <c r="AG287" s="236"/>
      <c r="AH287" s="236"/>
      <c r="AI287" s="236"/>
    </row>
    <row r="288">
      <c r="A288" s="68" t="s">
        <v>123</v>
      </c>
      <c r="B288" s="185"/>
      <c r="C288" s="32">
        <f t="shared" si="1"/>
        <v>0</v>
      </c>
      <c r="D288" s="244" t="s">
        <v>259</v>
      </c>
      <c r="E288" s="185" t="s">
        <v>2</v>
      </c>
      <c r="F288" s="68" t="s">
        <v>29</v>
      </c>
      <c r="G288" s="68"/>
      <c r="H288" s="185" t="s">
        <v>1414</v>
      </c>
      <c r="I288" s="68" t="s">
        <v>1765</v>
      </c>
      <c r="J288" s="244"/>
      <c r="K288" s="247" t="s">
        <v>2084</v>
      </c>
      <c r="L288" s="40"/>
      <c r="M288" s="40"/>
      <c r="N288" s="10"/>
      <c r="O288" s="10"/>
      <c r="P288" s="10"/>
      <c r="Q288" s="10"/>
      <c r="R288" s="10"/>
      <c r="S288" s="10"/>
      <c r="T288" s="10"/>
      <c r="U288" s="10"/>
      <c r="V288" s="10"/>
      <c r="W288" s="10"/>
      <c r="X288" s="10"/>
      <c r="Y288" s="10"/>
      <c r="Z288" s="10"/>
      <c r="AA288" s="10"/>
      <c r="AB288" s="10"/>
      <c r="AC288" s="10"/>
      <c r="AD288" s="10"/>
      <c r="AE288" s="10"/>
      <c r="AF288" s="10"/>
      <c r="AG288" s="10"/>
      <c r="AH288" s="10"/>
      <c r="AI288" s="10"/>
    </row>
    <row r="289">
      <c r="A289" s="239" t="s">
        <v>121</v>
      </c>
      <c r="B289" s="185"/>
      <c r="C289" s="32">
        <f t="shared" si="1"/>
        <v>0</v>
      </c>
      <c r="D289" s="236" t="s">
        <v>685</v>
      </c>
      <c r="E289" s="234" t="s">
        <v>4</v>
      </c>
      <c r="F289" s="234" t="s">
        <v>16</v>
      </c>
      <c r="G289" s="236"/>
      <c r="H289" s="239" t="s">
        <v>121</v>
      </c>
      <c r="I289" s="236"/>
      <c r="J289" s="236"/>
      <c r="K289" s="236"/>
      <c r="L289" s="239" t="s">
        <v>2085</v>
      </c>
      <c r="M289" s="236"/>
      <c r="N289" s="236"/>
      <c r="O289" s="236"/>
      <c r="P289" s="236"/>
      <c r="Q289" s="236"/>
      <c r="R289" s="236"/>
      <c r="S289" s="236"/>
      <c r="T289" s="236"/>
      <c r="U289" s="236"/>
      <c r="V289" s="236"/>
      <c r="W289" s="236"/>
      <c r="X289" s="236"/>
      <c r="Y289" s="236"/>
      <c r="Z289" s="236"/>
      <c r="AA289" s="236"/>
      <c r="AB289" s="236"/>
      <c r="AC289" s="236"/>
      <c r="AD289" s="236"/>
      <c r="AE289" s="236"/>
      <c r="AF289" s="236"/>
      <c r="AG289" s="236"/>
      <c r="AH289" s="236"/>
      <c r="AI289" s="236"/>
    </row>
    <row r="290">
      <c r="A290" s="239" t="s">
        <v>85</v>
      </c>
      <c r="B290" s="185"/>
      <c r="C290" s="32">
        <f t="shared" si="1"/>
        <v>0</v>
      </c>
      <c r="D290" s="236" t="s">
        <v>676</v>
      </c>
      <c r="E290" s="234" t="s">
        <v>4</v>
      </c>
      <c r="F290" s="234" t="s">
        <v>26</v>
      </c>
      <c r="G290" s="236"/>
      <c r="H290" s="239" t="s">
        <v>1622</v>
      </c>
      <c r="I290" s="236"/>
      <c r="J290" s="236"/>
      <c r="K290" s="236"/>
      <c r="L290" s="239" t="s">
        <v>2086</v>
      </c>
      <c r="M290" s="236"/>
      <c r="N290" s="236"/>
      <c r="O290" s="236"/>
      <c r="P290" s="236"/>
      <c r="Q290" s="236"/>
      <c r="R290" s="236"/>
      <c r="S290" s="236"/>
      <c r="T290" s="236"/>
      <c r="U290" s="236"/>
      <c r="V290" s="236"/>
      <c r="W290" s="236"/>
      <c r="X290" s="236"/>
      <c r="Y290" s="236"/>
      <c r="Z290" s="236"/>
      <c r="AA290" s="236"/>
      <c r="AB290" s="236"/>
      <c r="AC290" s="236"/>
      <c r="AD290" s="236"/>
      <c r="AE290" s="236"/>
      <c r="AF290" s="236"/>
      <c r="AG290" s="236"/>
      <c r="AH290" s="236"/>
      <c r="AI290" s="236"/>
    </row>
    <row r="291">
      <c r="A291" s="68" t="s">
        <v>271</v>
      </c>
      <c r="B291" s="185"/>
      <c r="C291" s="32">
        <f t="shared" si="1"/>
        <v>0</v>
      </c>
      <c r="D291" s="240" t="s">
        <v>529</v>
      </c>
      <c r="E291" s="234" t="s">
        <v>3</v>
      </c>
      <c r="F291" s="68" t="s">
        <v>18</v>
      </c>
      <c r="G291" s="235" t="s">
        <v>1755</v>
      </c>
      <c r="H291" s="73" t="s">
        <v>1521</v>
      </c>
      <c r="I291" s="239"/>
      <c r="J291" s="239"/>
      <c r="K291" s="241" t="s">
        <v>2087</v>
      </c>
      <c r="L291" s="236"/>
      <c r="M291" s="242" t="s">
        <v>2088</v>
      </c>
      <c r="N291" s="236"/>
      <c r="O291" s="236"/>
      <c r="P291" s="236"/>
      <c r="Q291" s="236"/>
      <c r="R291" s="236"/>
      <c r="S291" s="236"/>
      <c r="T291" s="236"/>
      <c r="U291" s="236"/>
      <c r="V291" s="236"/>
      <c r="W291" s="236"/>
      <c r="X291" s="236"/>
      <c r="Y291" s="236"/>
      <c r="Z291" s="236"/>
      <c r="AA291" s="236"/>
      <c r="AB291" s="236"/>
      <c r="AC291" s="236"/>
      <c r="AD291" s="236"/>
      <c r="AE291" s="236"/>
      <c r="AF291" s="236"/>
      <c r="AG291" s="236"/>
      <c r="AH291" s="236"/>
      <c r="AI291" s="236"/>
    </row>
    <row r="292">
      <c r="A292" s="235" t="s">
        <v>35</v>
      </c>
      <c r="B292" s="185"/>
      <c r="C292" s="32">
        <f t="shared" si="1"/>
        <v>0</v>
      </c>
      <c r="D292" s="240" t="s">
        <v>475</v>
      </c>
      <c r="E292" s="234" t="s">
        <v>3</v>
      </c>
      <c r="F292" s="68" t="s">
        <v>18</v>
      </c>
      <c r="G292" s="73" t="s">
        <v>2089</v>
      </c>
      <c r="H292" s="73" t="s">
        <v>1522</v>
      </c>
      <c r="I292" s="239"/>
      <c r="J292" s="236"/>
      <c r="K292" s="241" t="s">
        <v>2090</v>
      </c>
      <c r="L292" s="236"/>
      <c r="M292" s="251">
        <v>45612.0</v>
      </c>
      <c r="N292" s="236"/>
      <c r="O292" s="236"/>
      <c r="P292" s="236"/>
      <c r="Q292" s="236"/>
      <c r="R292" s="236"/>
      <c r="S292" s="236"/>
      <c r="T292" s="236"/>
      <c r="U292" s="236"/>
      <c r="V292" s="236"/>
      <c r="W292" s="236"/>
      <c r="X292" s="236"/>
      <c r="Y292" s="236"/>
      <c r="Z292" s="236"/>
      <c r="AA292" s="236"/>
      <c r="AB292" s="236"/>
      <c r="AC292" s="236"/>
      <c r="AD292" s="236"/>
      <c r="AE292" s="236"/>
      <c r="AF292" s="236"/>
      <c r="AG292" s="236"/>
      <c r="AH292" s="236"/>
      <c r="AI292" s="236"/>
    </row>
    <row r="293">
      <c r="A293" s="68" t="s">
        <v>123</v>
      </c>
      <c r="B293" s="185"/>
      <c r="C293" s="32">
        <f t="shared" si="1"/>
        <v>0</v>
      </c>
      <c r="D293" s="244" t="s">
        <v>260</v>
      </c>
      <c r="E293" s="185" t="s">
        <v>2</v>
      </c>
      <c r="F293" s="68" t="s">
        <v>29</v>
      </c>
      <c r="G293" s="68"/>
      <c r="H293" s="185" t="s">
        <v>1442</v>
      </c>
      <c r="I293" s="68" t="s">
        <v>1732</v>
      </c>
      <c r="J293" s="244"/>
      <c r="K293" s="247" t="s">
        <v>2091</v>
      </c>
      <c r="L293" s="40"/>
      <c r="M293" s="40"/>
      <c r="N293" s="10"/>
      <c r="O293" s="10"/>
      <c r="P293" s="10"/>
      <c r="Q293" s="10"/>
      <c r="R293" s="10"/>
      <c r="S293" s="10"/>
      <c r="T293" s="10"/>
      <c r="U293" s="10"/>
      <c r="V293" s="10"/>
      <c r="W293" s="10"/>
      <c r="X293" s="10"/>
      <c r="Y293" s="10"/>
      <c r="Z293" s="10"/>
      <c r="AA293" s="10"/>
      <c r="AB293" s="10"/>
      <c r="AC293" s="10"/>
      <c r="AD293" s="10"/>
      <c r="AE293" s="10"/>
      <c r="AF293" s="10"/>
      <c r="AG293" s="10"/>
      <c r="AH293" s="10"/>
      <c r="AI293" s="10"/>
    </row>
    <row r="294">
      <c r="A294" s="68" t="s">
        <v>271</v>
      </c>
      <c r="B294" s="185"/>
      <c r="C294" s="32">
        <f t="shared" si="1"/>
        <v>0</v>
      </c>
      <c r="D294" s="236" t="s">
        <v>715</v>
      </c>
      <c r="E294" s="234" t="s">
        <v>4</v>
      </c>
      <c r="F294" s="68" t="s">
        <v>18</v>
      </c>
      <c r="G294" s="234" t="s">
        <v>951</v>
      </c>
      <c r="H294" s="239" t="s">
        <v>1623</v>
      </c>
      <c r="I294" s="236"/>
      <c r="J294" s="236"/>
      <c r="K294" s="236"/>
      <c r="L294" s="239" t="s">
        <v>2092</v>
      </c>
      <c r="M294" s="236"/>
      <c r="N294" s="236"/>
      <c r="O294" s="236"/>
      <c r="P294" s="236"/>
      <c r="Q294" s="236"/>
      <c r="R294" s="236"/>
      <c r="S294" s="236"/>
      <c r="T294" s="236"/>
      <c r="U294" s="236"/>
      <c r="V294" s="236"/>
      <c r="W294" s="236"/>
      <c r="X294" s="236"/>
      <c r="Y294" s="236"/>
      <c r="Z294" s="236"/>
      <c r="AA294" s="236"/>
      <c r="AB294" s="236"/>
      <c r="AC294" s="236"/>
      <c r="AD294" s="236"/>
      <c r="AE294" s="236"/>
      <c r="AF294" s="236"/>
      <c r="AG294" s="236"/>
      <c r="AH294" s="236"/>
      <c r="AI294" s="236"/>
    </row>
    <row r="295">
      <c r="A295" s="68" t="s">
        <v>271</v>
      </c>
      <c r="B295" s="185"/>
      <c r="C295" s="32">
        <f t="shared" si="1"/>
        <v>0</v>
      </c>
      <c r="D295" s="236" t="s">
        <v>733</v>
      </c>
      <c r="E295" s="234" t="s">
        <v>4</v>
      </c>
      <c r="F295" s="68" t="s">
        <v>18</v>
      </c>
      <c r="G295" s="234" t="s">
        <v>1485</v>
      </c>
      <c r="H295" s="239" t="s">
        <v>1624</v>
      </c>
      <c r="I295" s="236"/>
      <c r="J295" s="236"/>
      <c r="K295" s="236"/>
      <c r="L295" s="239" t="s">
        <v>2093</v>
      </c>
      <c r="M295" s="236"/>
      <c r="N295" s="236"/>
      <c r="O295" s="236"/>
      <c r="P295" s="236"/>
      <c r="Q295" s="236"/>
      <c r="R295" s="236"/>
      <c r="S295" s="236"/>
      <c r="T295" s="236"/>
      <c r="U295" s="236"/>
      <c r="V295" s="236"/>
      <c r="W295" s="236"/>
      <c r="X295" s="236"/>
      <c r="Y295" s="236"/>
      <c r="Z295" s="236"/>
      <c r="AA295" s="236"/>
      <c r="AB295" s="236"/>
      <c r="AC295" s="236"/>
      <c r="AD295" s="236"/>
      <c r="AE295" s="236"/>
      <c r="AF295" s="236"/>
      <c r="AG295" s="236"/>
      <c r="AH295" s="236"/>
      <c r="AI295" s="236"/>
    </row>
    <row r="296">
      <c r="A296" s="68" t="s">
        <v>271</v>
      </c>
      <c r="B296" s="185"/>
      <c r="C296" s="32">
        <f t="shared" si="1"/>
        <v>0</v>
      </c>
      <c r="D296" s="235" t="s">
        <v>903</v>
      </c>
      <c r="E296" s="234" t="s">
        <v>6</v>
      </c>
      <c r="F296" s="68" t="s">
        <v>18</v>
      </c>
      <c r="G296" s="236"/>
      <c r="H296" s="239" t="s">
        <v>1642</v>
      </c>
      <c r="I296" s="263">
        <v>45411.0</v>
      </c>
      <c r="J296" s="236"/>
      <c r="K296" s="238" t="s">
        <v>2094</v>
      </c>
      <c r="L296" s="234"/>
      <c r="M296" s="236"/>
      <c r="N296" s="236"/>
      <c r="O296" s="236"/>
      <c r="P296" s="236"/>
      <c r="Q296" s="236"/>
      <c r="R296" s="236"/>
      <c r="S296" s="236"/>
      <c r="T296" s="236"/>
      <c r="U296" s="236"/>
      <c r="V296" s="236"/>
      <c r="W296" s="236"/>
      <c r="X296" s="236"/>
      <c r="Y296" s="236"/>
      <c r="Z296" s="236"/>
      <c r="AA296" s="236"/>
      <c r="AB296" s="236"/>
      <c r="AC296" s="236"/>
      <c r="AD296" s="236"/>
      <c r="AE296" s="236"/>
      <c r="AF296" s="236"/>
      <c r="AG296" s="236"/>
      <c r="AH296" s="236"/>
      <c r="AI296" s="236"/>
    </row>
    <row r="297">
      <c r="A297" s="239" t="s">
        <v>56</v>
      </c>
      <c r="B297" s="185"/>
      <c r="C297" s="32">
        <f t="shared" si="1"/>
        <v>0</v>
      </c>
      <c r="D297" s="236" t="s">
        <v>669</v>
      </c>
      <c r="E297" s="234" t="s">
        <v>4</v>
      </c>
      <c r="F297" s="235" t="s">
        <v>26</v>
      </c>
      <c r="G297" s="234" t="s">
        <v>1953</v>
      </c>
      <c r="H297" s="239" t="s">
        <v>1625</v>
      </c>
      <c r="I297" s="236"/>
      <c r="J297" s="236"/>
      <c r="K297" s="236"/>
      <c r="L297" s="239" t="s">
        <v>140</v>
      </c>
      <c r="M297" s="236"/>
      <c r="N297" s="236"/>
      <c r="O297" s="236"/>
      <c r="P297" s="236"/>
      <c r="Q297" s="236"/>
      <c r="R297" s="236"/>
      <c r="S297" s="236"/>
      <c r="T297" s="236"/>
      <c r="U297" s="236"/>
      <c r="V297" s="236"/>
      <c r="W297" s="236"/>
      <c r="X297" s="236"/>
      <c r="Y297" s="236"/>
      <c r="Z297" s="236"/>
      <c r="AA297" s="236"/>
      <c r="AB297" s="236"/>
      <c r="AC297" s="236"/>
      <c r="AD297" s="236"/>
      <c r="AE297" s="236"/>
      <c r="AF297" s="236"/>
      <c r="AG297" s="236"/>
      <c r="AH297" s="236"/>
      <c r="AI297" s="236"/>
    </row>
    <row r="298">
      <c r="A298" s="235" t="s">
        <v>54</v>
      </c>
      <c r="B298" s="185"/>
      <c r="C298" s="32">
        <f t="shared" si="1"/>
        <v>0</v>
      </c>
      <c r="D298" s="240" t="s">
        <v>485</v>
      </c>
      <c r="E298" s="234" t="s">
        <v>3</v>
      </c>
      <c r="F298" s="235" t="s">
        <v>26</v>
      </c>
      <c r="G298" s="73"/>
      <c r="H298" s="73" t="s">
        <v>1523</v>
      </c>
      <c r="I298" s="239"/>
      <c r="J298" s="239"/>
      <c r="K298" s="241" t="s">
        <v>2095</v>
      </c>
      <c r="L298" s="236"/>
      <c r="M298" s="242" t="s">
        <v>2096</v>
      </c>
      <c r="N298" s="236"/>
      <c r="O298" s="236"/>
      <c r="P298" s="236"/>
      <c r="Q298" s="236"/>
      <c r="R298" s="236"/>
      <c r="S298" s="236"/>
      <c r="T298" s="236"/>
      <c r="U298" s="236"/>
      <c r="V298" s="236"/>
      <c r="W298" s="236"/>
      <c r="X298" s="236"/>
      <c r="Y298" s="236"/>
      <c r="Z298" s="236"/>
      <c r="AA298" s="236"/>
      <c r="AB298" s="236"/>
      <c r="AC298" s="236"/>
      <c r="AD298" s="236"/>
      <c r="AE298" s="236"/>
      <c r="AF298" s="236"/>
      <c r="AG298" s="236"/>
      <c r="AH298" s="236"/>
      <c r="AI298" s="236"/>
    </row>
    <row r="299">
      <c r="A299" s="73" t="s">
        <v>129</v>
      </c>
      <c r="B299" s="185"/>
      <c r="C299" s="32">
        <f t="shared" si="1"/>
        <v>0</v>
      </c>
      <c r="D299" s="240" t="s">
        <v>514</v>
      </c>
      <c r="E299" s="234" t="s">
        <v>3</v>
      </c>
      <c r="F299" s="68" t="s">
        <v>26</v>
      </c>
      <c r="G299" s="73"/>
      <c r="H299" s="73" t="s">
        <v>1524</v>
      </c>
      <c r="I299" s="239"/>
      <c r="J299" s="239"/>
      <c r="K299" s="241" t="s">
        <v>2097</v>
      </c>
      <c r="L299" s="236"/>
      <c r="M299" s="242" t="s">
        <v>2098</v>
      </c>
      <c r="N299" s="236"/>
      <c r="O299" s="236"/>
      <c r="P299" s="236"/>
      <c r="Q299" s="236"/>
      <c r="R299" s="236"/>
      <c r="S299" s="236"/>
      <c r="T299" s="236"/>
      <c r="U299" s="236"/>
      <c r="V299" s="236"/>
      <c r="W299" s="236"/>
      <c r="X299" s="236"/>
      <c r="Y299" s="236"/>
      <c r="Z299" s="236"/>
      <c r="AA299" s="236"/>
      <c r="AB299" s="236"/>
      <c r="AC299" s="236"/>
      <c r="AD299" s="236"/>
      <c r="AE299" s="236"/>
      <c r="AF299" s="236"/>
      <c r="AG299" s="236"/>
      <c r="AH299" s="236"/>
      <c r="AI299" s="236"/>
    </row>
    <row r="300">
      <c r="A300" s="239" t="s">
        <v>23</v>
      </c>
      <c r="B300" s="185"/>
      <c r="C300" s="32">
        <f t="shared" si="1"/>
        <v>0</v>
      </c>
      <c r="D300" s="236" t="s">
        <v>620</v>
      </c>
      <c r="E300" s="234" t="s">
        <v>4</v>
      </c>
      <c r="F300" s="235" t="s">
        <v>24</v>
      </c>
      <c r="G300" s="236"/>
      <c r="H300" s="239" t="s">
        <v>1449</v>
      </c>
      <c r="I300" s="236"/>
      <c r="J300" s="236"/>
      <c r="K300" s="236"/>
      <c r="L300" s="239" t="s">
        <v>2099</v>
      </c>
      <c r="M300" s="236"/>
      <c r="N300" s="236"/>
      <c r="O300" s="236"/>
      <c r="P300" s="236"/>
      <c r="Q300" s="236"/>
      <c r="R300" s="236"/>
      <c r="S300" s="236"/>
      <c r="T300" s="236"/>
      <c r="U300" s="236"/>
      <c r="V300" s="236"/>
      <c r="W300" s="236"/>
      <c r="X300" s="236"/>
      <c r="Y300" s="236"/>
      <c r="Z300" s="236"/>
      <c r="AA300" s="236"/>
      <c r="AB300" s="236"/>
      <c r="AC300" s="236"/>
      <c r="AD300" s="236"/>
      <c r="AE300" s="236"/>
      <c r="AF300" s="236"/>
      <c r="AG300" s="236"/>
      <c r="AH300" s="236"/>
      <c r="AI300" s="236"/>
    </row>
    <row r="301">
      <c r="A301" s="68" t="s">
        <v>271</v>
      </c>
      <c r="B301" s="185"/>
      <c r="C301" s="32">
        <f t="shared" si="1"/>
        <v>0</v>
      </c>
      <c r="D301" s="240" t="s">
        <v>531</v>
      </c>
      <c r="E301" s="234" t="s">
        <v>3</v>
      </c>
      <c r="F301" s="68" t="s">
        <v>18</v>
      </c>
      <c r="G301" s="73" t="s">
        <v>1968</v>
      </c>
      <c r="H301" s="73" t="s">
        <v>1511</v>
      </c>
      <c r="I301" s="239"/>
      <c r="J301" s="239"/>
      <c r="K301" s="241" t="s">
        <v>2100</v>
      </c>
      <c r="L301" s="236"/>
      <c r="M301" s="242" t="s">
        <v>2101</v>
      </c>
      <c r="N301" s="236"/>
      <c r="O301" s="236"/>
      <c r="P301" s="236"/>
      <c r="Q301" s="236"/>
      <c r="R301" s="236"/>
      <c r="S301" s="236"/>
      <c r="T301" s="236"/>
      <c r="U301" s="236"/>
      <c r="V301" s="236"/>
      <c r="W301" s="236"/>
      <c r="X301" s="236"/>
      <c r="Y301" s="236"/>
      <c r="Z301" s="236"/>
      <c r="AA301" s="236"/>
      <c r="AB301" s="236"/>
      <c r="AC301" s="236"/>
      <c r="AD301" s="236"/>
      <c r="AE301" s="236"/>
      <c r="AF301" s="236"/>
      <c r="AG301" s="236"/>
      <c r="AH301" s="236"/>
      <c r="AI301" s="236"/>
    </row>
    <row r="302">
      <c r="A302" s="239" t="s">
        <v>130</v>
      </c>
      <c r="B302" s="185"/>
      <c r="C302" s="32">
        <f t="shared" si="1"/>
        <v>0</v>
      </c>
      <c r="D302" s="236" t="s">
        <v>693</v>
      </c>
      <c r="E302" s="234" t="s">
        <v>4</v>
      </c>
      <c r="F302" s="234" t="s">
        <v>16</v>
      </c>
      <c r="G302" s="236"/>
      <c r="H302" s="239" t="s">
        <v>1626</v>
      </c>
      <c r="I302" s="236"/>
      <c r="J302" s="236"/>
      <c r="K302" s="236"/>
      <c r="L302" s="239" t="s">
        <v>2102</v>
      </c>
      <c r="M302" s="236"/>
      <c r="N302" s="236"/>
      <c r="O302" s="236"/>
      <c r="P302" s="236"/>
      <c r="Q302" s="236"/>
      <c r="R302" s="236"/>
      <c r="S302" s="236"/>
      <c r="T302" s="236"/>
      <c r="U302" s="236"/>
      <c r="V302" s="236"/>
      <c r="W302" s="236"/>
      <c r="X302" s="236"/>
      <c r="Y302" s="236"/>
      <c r="Z302" s="236"/>
      <c r="AA302" s="236"/>
      <c r="AB302" s="236"/>
      <c r="AC302" s="236"/>
      <c r="AD302" s="236"/>
      <c r="AE302" s="236"/>
      <c r="AF302" s="236"/>
      <c r="AG302" s="236"/>
      <c r="AH302" s="236"/>
      <c r="AI302" s="236"/>
    </row>
    <row r="303">
      <c r="A303" s="68" t="s">
        <v>271</v>
      </c>
      <c r="B303" s="185"/>
      <c r="C303" s="32">
        <f t="shared" si="1"/>
        <v>0</v>
      </c>
      <c r="D303" s="236" t="s">
        <v>716</v>
      </c>
      <c r="E303" s="234" t="s">
        <v>4</v>
      </c>
      <c r="F303" s="68" t="s">
        <v>18</v>
      </c>
      <c r="G303" s="234" t="s">
        <v>951</v>
      </c>
      <c r="H303" s="239" t="s">
        <v>1627</v>
      </c>
      <c r="I303" s="236"/>
      <c r="J303" s="236"/>
      <c r="K303" s="236"/>
      <c r="L303" s="239" t="s">
        <v>2103</v>
      </c>
      <c r="M303" s="236"/>
      <c r="N303" s="236"/>
      <c r="O303" s="236"/>
      <c r="P303" s="236"/>
      <c r="Q303" s="236"/>
      <c r="R303" s="236"/>
      <c r="S303" s="236"/>
      <c r="T303" s="236"/>
      <c r="U303" s="236"/>
      <c r="V303" s="236"/>
      <c r="W303" s="236"/>
      <c r="X303" s="236"/>
      <c r="Y303" s="236"/>
      <c r="Z303" s="236"/>
      <c r="AA303" s="236"/>
      <c r="AB303" s="236"/>
      <c r="AC303" s="236"/>
      <c r="AD303" s="236"/>
      <c r="AE303" s="236"/>
      <c r="AF303" s="236"/>
      <c r="AG303" s="236"/>
      <c r="AH303" s="236"/>
      <c r="AI303" s="236"/>
    </row>
    <row r="304">
      <c r="A304" s="235" t="s">
        <v>134</v>
      </c>
      <c r="B304" s="185"/>
      <c r="C304" s="32">
        <f t="shared" si="1"/>
        <v>0</v>
      </c>
      <c r="D304" s="240" t="s">
        <v>515</v>
      </c>
      <c r="E304" s="234" t="s">
        <v>3</v>
      </c>
      <c r="F304" s="68" t="s">
        <v>16</v>
      </c>
      <c r="G304" s="73"/>
      <c r="H304" s="73" t="s">
        <v>1525</v>
      </c>
      <c r="I304" s="239"/>
      <c r="J304" s="239"/>
      <c r="K304" s="241" t="s">
        <v>2104</v>
      </c>
      <c r="L304" s="236"/>
      <c r="M304" s="242" t="s">
        <v>2105</v>
      </c>
      <c r="N304" s="236"/>
      <c r="O304" s="236"/>
      <c r="P304" s="236"/>
      <c r="Q304" s="236"/>
      <c r="R304" s="236"/>
      <c r="S304" s="236"/>
      <c r="T304" s="236"/>
      <c r="U304" s="236"/>
      <c r="V304" s="236"/>
      <c r="W304" s="236"/>
      <c r="X304" s="236"/>
      <c r="Y304" s="236"/>
      <c r="Z304" s="236"/>
      <c r="AA304" s="236"/>
      <c r="AB304" s="236"/>
      <c r="AC304" s="236"/>
      <c r="AD304" s="236"/>
      <c r="AE304" s="236"/>
      <c r="AF304" s="236"/>
      <c r="AG304" s="236"/>
      <c r="AH304" s="236"/>
      <c r="AI304" s="236"/>
    </row>
    <row r="305">
      <c r="A305" s="68" t="s">
        <v>271</v>
      </c>
      <c r="B305" s="185"/>
      <c r="C305" s="32">
        <f t="shared" si="1"/>
        <v>0</v>
      </c>
      <c r="D305" s="240" t="s">
        <v>542</v>
      </c>
      <c r="E305" s="234" t="s">
        <v>3</v>
      </c>
      <c r="F305" s="68" t="s">
        <v>18</v>
      </c>
      <c r="G305" s="73" t="s">
        <v>1701</v>
      </c>
      <c r="H305" s="73" t="s">
        <v>963</v>
      </c>
      <c r="I305" s="239"/>
      <c r="J305" s="239"/>
      <c r="K305" s="241" t="s">
        <v>2106</v>
      </c>
      <c r="L305" s="236"/>
      <c r="M305" s="242" t="s">
        <v>2107</v>
      </c>
      <c r="N305" s="236"/>
      <c r="O305" s="236"/>
      <c r="P305" s="236"/>
      <c r="Q305" s="236"/>
      <c r="R305" s="236"/>
      <c r="S305" s="236"/>
      <c r="T305" s="236"/>
      <c r="U305" s="236"/>
      <c r="V305" s="236"/>
      <c r="W305" s="236"/>
      <c r="X305" s="236"/>
      <c r="Y305" s="236"/>
      <c r="Z305" s="236"/>
      <c r="AA305" s="236"/>
      <c r="AB305" s="236"/>
      <c r="AC305" s="236"/>
      <c r="AD305" s="236"/>
      <c r="AE305" s="236"/>
      <c r="AF305" s="236"/>
      <c r="AG305" s="236"/>
      <c r="AH305" s="236"/>
      <c r="AI305" s="236"/>
    </row>
    <row r="306">
      <c r="A306" s="239" t="s">
        <v>139</v>
      </c>
      <c r="B306" s="185"/>
      <c r="C306" s="32">
        <f t="shared" si="1"/>
        <v>0</v>
      </c>
      <c r="D306" s="240" t="s">
        <v>523</v>
      </c>
      <c r="E306" s="234" t="s">
        <v>3</v>
      </c>
      <c r="F306" s="235" t="s">
        <v>26</v>
      </c>
      <c r="G306" s="73"/>
      <c r="H306" s="73" t="s">
        <v>1526</v>
      </c>
      <c r="I306" s="239"/>
      <c r="J306" s="239"/>
      <c r="K306" s="241" t="s">
        <v>2108</v>
      </c>
      <c r="L306" s="236"/>
      <c r="M306" s="243">
        <v>45388.0</v>
      </c>
      <c r="N306" s="236"/>
      <c r="O306" s="236"/>
      <c r="P306" s="236"/>
      <c r="Q306" s="236"/>
      <c r="R306" s="236"/>
      <c r="S306" s="236"/>
      <c r="T306" s="236"/>
      <c r="U306" s="236"/>
      <c r="V306" s="236"/>
      <c r="W306" s="236"/>
      <c r="X306" s="236"/>
      <c r="Y306" s="236"/>
      <c r="Z306" s="236"/>
      <c r="AA306" s="236"/>
      <c r="AB306" s="236"/>
      <c r="AC306" s="236"/>
      <c r="AD306" s="236"/>
      <c r="AE306" s="236"/>
      <c r="AF306" s="236"/>
      <c r="AG306" s="236"/>
      <c r="AH306" s="236"/>
      <c r="AI306" s="236"/>
    </row>
    <row r="307">
      <c r="A307" s="235" t="s">
        <v>35</v>
      </c>
      <c r="B307" s="185"/>
      <c r="C307" s="32">
        <f t="shared" si="1"/>
        <v>0</v>
      </c>
      <c r="D307" s="240" t="s">
        <v>476</v>
      </c>
      <c r="E307" s="234" t="s">
        <v>3</v>
      </c>
      <c r="F307" s="68" t="s">
        <v>18</v>
      </c>
      <c r="G307" s="73" t="s">
        <v>2089</v>
      </c>
      <c r="H307" s="73" t="s">
        <v>1522</v>
      </c>
      <c r="I307" s="239"/>
      <c r="J307" s="239"/>
      <c r="K307" s="241" t="s">
        <v>2109</v>
      </c>
      <c r="L307" s="236"/>
      <c r="M307" s="242" t="s">
        <v>2110</v>
      </c>
      <c r="N307" s="236"/>
      <c r="O307" s="236"/>
      <c r="P307" s="236"/>
      <c r="Q307" s="236"/>
      <c r="R307" s="236"/>
      <c r="S307" s="236"/>
      <c r="T307" s="236"/>
      <c r="U307" s="236"/>
      <c r="V307" s="236"/>
      <c r="W307" s="236"/>
      <c r="X307" s="236"/>
      <c r="Y307" s="236"/>
      <c r="Z307" s="236"/>
      <c r="AA307" s="236"/>
      <c r="AB307" s="236"/>
      <c r="AC307" s="236"/>
      <c r="AD307" s="236"/>
      <c r="AE307" s="236"/>
      <c r="AF307" s="236"/>
      <c r="AG307" s="236"/>
      <c r="AH307" s="236"/>
      <c r="AI307" s="236"/>
    </row>
    <row r="308">
      <c r="A308" s="68" t="s">
        <v>79</v>
      </c>
      <c r="B308" s="185"/>
      <c r="C308" s="32">
        <f t="shared" si="1"/>
        <v>0</v>
      </c>
      <c r="D308" s="244" t="s">
        <v>236</v>
      </c>
      <c r="E308" s="185" t="s">
        <v>2</v>
      </c>
      <c r="F308" s="68" t="s">
        <v>29</v>
      </c>
      <c r="G308" s="68"/>
      <c r="H308" s="244" t="s">
        <v>1443</v>
      </c>
      <c r="I308" s="68" t="s">
        <v>2111</v>
      </c>
      <c r="J308" s="185"/>
      <c r="K308" s="245" t="s">
        <v>2112</v>
      </c>
      <c r="L308" s="249" t="s">
        <v>2113</v>
      </c>
      <c r="M308" s="40"/>
      <c r="N308" s="10"/>
      <c r="O308" s="10"/>
      <c r="P308" s="10"/>
      <c r="Q308" s="10"/>
      <c r="R308" s="10"/>
      <c r="S308" s="10"/>
      <c r="T308" s="10"/>
      <c r="U308" s="10"/>
      <c r="V308" s="10"/>
      <c r="W308" s="10"/>
      <c r="X308" s="10"/>
      <c r="Y308" s="10"/>
      <c r="Z308" s="10"/>
      <c r="AA308" s="10"/>
      <c r="AB308" s="10"/>
      <c r="AC308" s="10"/>
      <c r="AD308" s="10"/>
      <c r="AE308" s="10"/>
      <c r="AF308" s="10"/>
      <c r="AG308" s="10"/>
      <c r="AH308" s="10"/>
      <c r="AI308" s="10"/>
    </row>
    <row r="309">
      <c r="A309" s="68" t="s">
        <v>271</v>
      </c>
      <c r="B309" s="185"/>
      <c r="C309" s="32">
        <f t="shared" si="1"/>
        <v>0</v>
      </c>
      <c r="D309" s="240" t="s">
        <v>536</v>
      </c>
      <c r="E309" s="234" t="s">
        <v>3</v>
      </c>
      <c r="F309" s="68" t="s">
        <v>18</v>
      </c>
      <c r="G309" s="73"/>
      <c r="H309" s="73" t="s">
        <v>1527</v>
      </c>
      <c r="I309" s="239"/>
      <c r="J309" s="239"/>
      <c r="K309" s="241" t="s">
        <v>2114</v>
      </c>
      <c r="L309" s="236"/>
      <c r="M309" s="242" t="s">
        <v>2115</v>
      </c>
      <c r="N309" s="236"/>
      <c r="O309" s="236"/>
      <c r="P309" s="236"/>
      <c r="Q309" s="236"/>
      <c r="R309" s="236"/>
      <c r="S309" s="236"/>
      <c r="T309" s="236"/>
      <c r="U309" s="236"/>
      <c r="V309" s="236"/>
      <c r="W309" s="236"/>
      <c r="X309" s="236"/>
      <c r="Y309" s="236"/>
      <c r="Z309" s="236"/>
      <c r="AA309" s="236"/>
      <c r="AB309" s="236"/>
      <c r="AC309" s="236"/>
      <c r="AD309" s="236"/>
      <c r="AE309" s="236"/>
      <c r="AF309" s="236"/>
      <c r="AG309" s="236"/>
      <c r="AH309" s="236"/>
      <c r="AI309" s="236"/>
    </row>
    <row r="310">
      <c r="A310" s="68" t="s">
        <v>35</v>
      </c>
      <c r="B310" s="185"/>
      <c r="C310" s="32">
        <f t="shared" si="1"/>
        <v>0</v>
      </c>
      <c r="D310" s="244" t="s">
        <v>204</v>
      </c>
      <c r="E310" s="185" t="s">
        <v>2</v>
      </c>
      <c r="F310" s="68" t="s">
        <v>18</v>
      </c>
      <c r="G310" s="68"/>
      <c r="H310" s="244"/>
      <c r="I310" s="68" t="s">
        <v>1827</v>
      </c>
      <c r="J310" s="244"/>
      <c r="K310" s="247" t="s">
        <v>2116</v>
      </c>
      <c r="L310" s="4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row>
    <row r="311">
      <c r="A311" s="68" t="s">
        <v>271</v>
      </c>
      <c r="B311" s="185"/>
      <c r="C311" s="32">
        <f t="shared" si="1"/>
        <v>0</v>
      </c>
      <c r="D311" s="239" t="s">
        <v>898</v>
      </c>
      <c r="E311" s="234" t="s">
        <v>6</v>
      </c>
      <c r="F311" s="68" t="s">
        <v>18</v>
      </c>
      <c r="G311" s="234" t="s">
        <v>1847</v>
      </c>
      <c r="H311" s="235" t="s">
        <v>969</v>
      </c>
      <c r="I311" s="248" t="s">
        <v>2117</v>
      </c>
      <c r="J311" s="236"/>
      <c r="K311" s="238" t="s">
        <v>2118</v>
      </c>
      <c r="L311" s="234"/>
      <c r="M311" s="239" t="s">
        <v>2119</v>
      </c>
      <c r="N311" s="236"/>
      <c r="O311" s="236"/>
      <c r="P311" s="236"/>
      <c r="Q311" s="236"/>
      <c r="R311" s="236"/>
      <c r="S311" s="236"/>
      <c r="T311" s="236"/>
      <c r="U311" s="236"/>
      <c r="V311" s="236"/>
      <c r="W311" s="236"/>
      <c r="X311" s="236"/>
      <c r="Y311" s="236"/>
      <c r="Z311" s="236"/>
      <c r="AA311" s="236"/>
      <c r="AB311" s="236"/>
      <c r="AC311" s="236"/>
      <c r="AD311" s="236"/>
      <c r="AE311" s="236"/>
      <c r="AF311" s="236"/>
      <c r="AG311" s="236"/>
      <c r="AH311" s="236"/>
      <c r="AI311" s="236"/>
    </row>
    <row r="312">
      <c r="A312" s="239" t="s">
        <v>56</v>
      </c>
      <c r="B312" s="185"/>
      <c r="C312" s="32">
        <f t="shared" si="1"/>
        <v>0</v>
      </c>
      <c r="D312" s="234" t="s">
        <v>670</v>
      </c>
      <c r="E312" s="234" t="s">
        <v>4</v>
      </c>
      <c r="F312" s="235" t="s">
        <v>26</v>
      </c>
      <c r="G312" s="234" t="s">
        <v>2120</v>
      </c>
      <c r="H312" s="239" t="s">
        <v>1938</v>
      </c>
      <c r="I312" s="236"/>
      <c r="J312" s="236"/>
      <c r="K312" s="236"/>
      <c r="L312" s="239" t="s">
        <v>140</v>
      </c>
      <c r="M312" s="236"/>
      <c r="N312" s="236"/>
      <c r="O312" s="236"/>
      <c r="P312" s="236"/>
      <c r="Q312" s="236"/>
      <c r="R312" s="236"/>
      <c r="S312" s="236"/>
      <c r="T312" s="236"/>
      <c r="U312" s="236"/>
      <c r="V312" s="236"/>
      <c r="W312" s="236"/>
      <c r="X312" s="236"/>
      <c r="Y312" s="236"/>
      <c r="Z312" s="236"/>
      <c r="AA312" s="236"/>
      <c r="AB312" s="236"/>
      <c r="AC312" s="236"/>
      <c r="AD312" s="236"/>
      <c r="AE312" s="236"/>
      <c r="AF312" s="236"/>
      <c r="AG312" s="236"/>
      <c r="AH312" s="236"/>
      <c r="AI312" s="236"/>
    </row>
    <row r="313">
      <c r="A313" s="73" t="s">
        <v>76</v>
      </c>
      <c r="B313" s="185"/>
      <c r="C313" s="32">
        <f t="shared" si="1"/>
        <v>0</v>
      </c>
      <c r="D313" s="239" t="s">
        <v>888</v>
      </c>
      <c r="E313" s="234" t="s">
        <v>6</v>
      </c>
      <c r="F313" s="234" t="s">
        <v>16</v>
      </c>
      <c r="G313" s="234"/>
      <c r="H313" s="73" t="s">
        <v>1504</v>
      </c>
      <c r="I313" s="246">
        <v>45383.0</v>
      </c>
      <c r="J313" s="236"/>
      <c r="K313" s="238" t="s">
        <v>2121</v>
      </c>
      <c r="L313" s="234" t="s">
        <v>2049</v>
      </c>
      <c r="M313" s="239" t="s">
        <v>2122</v>
      </c>
      <c r="N313" s="236"/>
      <c r="O313" s="236"/>
      <c r="P313" s="236"/>
      <c r="Q313" s="236"/>
      <c r="R313" s="236"/>
      <c r="S313" s="236"/>
      <c r="T313" s="236"/>
      <c r="U313" s="236"/>
      <c r="V313" s="236"/>
      <c r="W313" s="236"/>
      <c r="X313" s="236"/>
      <c r="Y313" s="236"/>
      <c r="Z313" s="236"/>
      <c r="AA313" s="236"/>
      <c r="AB313" s="236"/>
      <c r="AC313" s="236"/>
      <c r="AD313" s="236"/>
      <c r="AE313" s="236"/>
      <c r="AF313" s="236"/>
      <c r="AG313" s="236"/>
      <c r="AH313" s="236"/>
      <c r="AI313" s="236"/>
    </row>
    <row r="314">
      <c r="A314" s="239" t="s">
        <v>76</v>
      </c>
      <c r="B314" s="185"/>
      <c r="C314" s="32">
        <f t="shared" si="1"/>
        <v>0</v>
      </c>
      <c r="D314" s="236" t="s">
        <v>674</v>
      </c>
      <c r="E314" s="234" t="s">
        <v>4</v>
      </c>
      <c r="F314" s="234" t="s">
        <v>16</v>
      </c>
      <c r="G314" s="236"/>
      <c r="H314" s="239" t="s">
        <v>1504</v>
      </c>
      <c r="I314" s="236"/>
      <c r="J314" s="236"/>
      <c r="K314" s="236"/>
      <c r="L314" s="239" t="s">
        <v>2123</v>
      </c>
      <c r="M314" s="236"/>
      <c r="N314" s="236"/>
      <c r="O314" s="236"/>
      <c r="P314" s="236"/>
      <c r="Q314" s="236"/>
      <c r="R314" s="236"/>
      <c r="S314" s="236"/>
      <c r="T314" s="236"/>
      <c r="U314" s="236"/>
      <c r="V314" s="236"/>
      <c r="W314" s="236"/>
      <c r="X314" s="236"/>
      <c r="Y314" s="236"/>
      <c r="Z314" s="236"/>
      <c r="AA314" s="236"/>
      <c r="AB314" s="236"/>
      <c r="AC314" s="236"/>
      <c r="AD314" s="236"/>
      <c r="AE314" s="236"/>
      <c r="AF314" s="236"/>
      <c r="AG314" s="236"/>
      <c r="AH314" s="236"/>
      <c r="AI314" s="236"/>
    </row>
    <row r="315">
      <c r="A315" s="68" t="s">
        <v>271</v>
      </c>
      <c r="B315" s="185"/>
      <c r="C315" s="32">
        <f t="shared" si="1"/>
        <v>0</v>
      </c>
      <c r="D315" s="236" t="s">
        <v>742</v>
      </c>
      <c r="E315" s="234" t="s">
        <v>4</v>
      </c>
      <c r="F315" s="68" t="s">
        <v>18</v>
      </c>
      <c r="G315" s="234" t="s">
        <v>107</v>
      </c>
      <c r="H315" s="239" t="s">
        <v>1628</v>
      </c>
      <c r="I315" s="236"/>
      <c r="J315" s="236"/>
      <c r="K315" s="236"/>
      <c r="L315" s="239" t="s">
        <v>2124</v>
      </c>
      <c r="M315" s="236"/>
      <c r="N315" s="236"/>
      <c r="O315" s="236"/>
      <c r="P315" s="236"/>
      <c r="Q315" s="236"/>
      <c r="R315" s="236"/>
      <c r="S315" s="236"/>
      <c r="T315" s="236"/>
      <c r="U315" s="236"/>
      <c r="V315" s="236"/>
      <c r="W315" s="236"/>
      <c r="X315" s="236"/>
      <c r="Y315" s="236"/>
      <c r="Z315" s="236"/>
      <c r="AA315" s="236"/>
      <c r="AB315" s="236"/>
      <c r="AC315" s="236"/>
      <c r="AD315" s="236"/>
      <c r="AE315" s="236"/>
      <c r="AF315" s="236"/>
      <c r="AG315" s="236"/>
      <c r="AH315" s="236"/>
      <c r="AI315" s="236"/>
    </row>
    <row r="316">
      <c r="A316" s="239" t="s">
        <v>35</v>
      </c>
      <c r="B316" s="185"/>
      <c r="C316" s="32">
        <f t="shared" si="1"/>
        <v>0</v>
      </c>
      <c r="D316" s="236" t="s">
        <v>634</v>
      </c>
      <c r="E316" s="234" t="s">
        <v>4</v>
      </c>
      <c r="F316" s="68" t="s">
        <v>18</v>
      </c>
      <c r="G316" s="236"/>
      <c r="H316" s="239" t="s">
        <v>1445</v>
      </c>
      <c r="I316" s="236"/>
      <c r="J316" s="236"/>
      <c r="K316" s="236"/>
      <c r="L316" s="239" t="s">
        <v>2125</v>
      </c>
      <c r="M316" s="236"/>
      <c r="N316" s="236"/>
      <c r="O316" s="236"/>
      <c r="P316" s="236"/>
      <c r="Q316" s="236"/>
      <c r="R316" s="236"/>
      <c r="S316" s="236"/>
      <c r="T316" s="236"/>
      <c r="U316" s="236"/>
      <c r="V316" s="236"/>
      <c r="W316" s="236"/>
      <c r="X316" s="236"/>
      <c r="Y316" s="236"/>
      <c r="Z316" s="236"/>
      <c r="AA316" s="236"/>
      <c r="AB316" s="236"/>
      <c r="AC316" s="236"/>
      <c r="AD316" s="236"/>
      <c r="AE316" s="236"/>
      <c r="AF316" s="236"/>
      <c r="AG316" s="236"/>
      <c r="AH316" s="236"/>
      <c r="AI316" s="236"/>
    </row>
    <row r="317">
      <c r="A317" s="68" t="s">
        <v>44</v>
      </c>
      <c r="B317" s="185"/>
      <c r="C317" s="32">
        <f t="shared" si="1"/>
        <v>0</v>
      </c>
      <c r="D317" s="185" t="s">
        <v>209</v>
      </c>
      <c r="E317" s="185" t="s">
        <v>2</v>
      </c>
      <c r="F317" s="68" t="s">
        <v>26</v>
      </c>
      <c r="G317" s="68"/>
      <c r="H317" s="244"/>
      <c r="I317" s="68" t="s">
        <v>1903</v>
      </c>
      <c r="J317" s="244"/>
      <c r="K317" s="247" t="s">
        <v>2126</v>
      </c>
      <c r="L317" s="40"/>
      <c r="M317" s="249" t="s">
        <v>2127</v>
      </c>
      <c r="N317" s="10"/>
      <c r="O317" s="10"/>
      <c r="P317" s="10"/>
      <c r="Q317" s="10"/>
      <c r="R317" s="10"/>
      <c r="S317" s="10"/>
      <c r="T317" s="10"/>
      <c r="U317" s="10"/>
      <c r="V317" s="10"/>
      <c r="W317" s="10"/>
      <c r="X317" s="10"/>
      <c r="Y317" s="10"/>
      <c r="Z317" s="10"/>
      <c r="AA317" s="10"/>
      <c r="AB317" s="10"/>
      <c r="AC317" s="10"/>
      <c r="AD317" s="10"/>
      <c r="AE317" s="10"/>
      <c r="AF317" s="10"/>
      <c r="AG317" s="10"/>
      <c r="AH317" s="10"/>
      <c r="AI317" s="10"/>
    </row>
    <row r="318">
      <c r="A318" s="239" t="s">
        <v>56</v>
      </c>
      <c r="B318" s="185"/>
      <c r="C318" s="32">
        <f t="shared" si="1"/>
        <v>0</v>
      </c>
      <c r="D318" s="236" t="s">
        <v>671</v>
      </c>
      <c r="E318" s="234" t="s">
        <v>4</v>
      </c>
      <c r="F318" s="235" t="s">
        <v>26</v>
      </c>
      <c r="G318" s="234" t="s">
        <v>1953</v>
      </c>
      <c r="H318" s="239" t="s">
        <v>1629</v>
      </c>
      <c r="I318" s="236"/>
      <c r="J318" s="236"/>
      <c r="K318" s="236"/>
      <c r="L318" s="239" t="s">
        <v>140</v>
      </c>
      <c r="M318" s="236"/>
      <c r="N318" s="236"/>
      <c r="O318" s="236"/>
      <c r="P318" s="236"/>
      <c r="Q318" s="236"/>
      <c r="R318" s="236"/>
      <c r="S318" s="236"/>
      <c r="T318" s="236"/>
      <c r="U318" s="236"/>
      <c r="V318" s="236"/>
      <c r="W318" s="236"/>
      <c r="X318" s="236"/>
      <c r="Y318" s="236"/>
      <c r="Z318" s="236"/>
      <c r="AA318" s="236"/>
      <c r="AB318" s="236"/>
      <c r="AC318" s="236"/>
      <c r="AD318" s="236"/>
      <c r="AE318" s="236"/>
      <c r="AF318" s="236"/>
      <c r="AG318" s="236"/>
      <c r="AH318" s="236"/>
      <c r="AI318" s="236"/>
    </row>
    <row r="319">
      <c r="A319" s="68" t="s">
        <v>271</v>
      </c>
      <c r="B319" s="185"/>
      <c r="C319" s="32">
        <f t="shared" si="1"/>
        <v>0</v>
      </c>
      <c r="D319" s="240" t="s">
        <v>539</v>
      </c>
      <c r="E319" s="234" t="s">
        <v>3</v>
      </c>
      <c r="F319" s="68" t="s">
        <v>18</v>
      </c>
      <c r="G319" s="73"/>
      <c r="H319" s="73" t="s">
        <v>1489</v>
      </c>
      <c r="I319" s="239"/>
      <c r="J319" s="239"/>
      <c r="K319" s="241" t="s">
        <v>2128</v>
      </c>
      <c r="L319" s="236"/>
      <c r="M319" s="242" t="s">
        <v>2129</v>
      </c>
      <c r="N319" s="236"/>
      <c r="O319" s="236"/>
      <c r="P319" s="236"/>
      <c r="Q319" s="236"/>
      <c r="R319" s="236"/>
      <c r="S319" s="236"/>
      <c r="T319" s="236"/>
      <c r="U319" s="236"/>
      <c r="V319" s="236"/>
      <c r="W319" s="236"/>
      <c r="X319" s="236"/>
      <c r="Y319" s="236"/>
      <c r="Z319" s="236"/>
      <c r="AA319" s="236"/>
      <c r="AB319" s="236"/>
      <c r="AC319" s="236"/>
      <c r="AD319" s="236"/>
      <c r="AE319" s="236"/>
      <c r="AF319" s="236"/>
      <c r="AG319" s="236"/>
      <c r="AH319" s="236"/>
      <c r="AI319" s="236"/>
    </row>
    <row r="320">
      <c r="A320" s="239" t="s">
        <v>25</v>
      </c>
      <c r="B320" s="185"/>
      <c r="C320" s="32">
        <f t="shared" si="1"/>
        <v>0</v>
      </c>
      <c r="D320" s="234" t="s">
        <v>626</v>
      </c>
      <c r="E320" s="234" t="s">
        <v>4</v>
      </c>
      <c r="F320" s="234" t="s">
        <v>26</v>
      </c>
      <c r="G320" s="236"/>
      <c r="H320" s="239" t="s">
        <v>1630</v>
      </c>
      <c r="I320" s="236"/>
      <c r="J320" s="236"/>
      <c r="K320" s="236"/>
      <c r="L320" s="239" t="s">
        <v>2130</v>
      </c>
      <c r="M320" s="236"/>
      <c r="N320" s="236"/>
      <c r="O320" s="236"/>
      <c r="P320" s="236"/>
      <c r="Q320" s="236"/>
      <c r="R320" s="236"/>
      <c r="S320" s="236"/>
      <c r="T320" s="236"/>
      <c r="U320" s="236"/>
      <c r="V320" s="236"/>
      <c r="W320" s="236"/>
      <c r="X320" s="236"/>
      <c r="Y320" s="236"/>
      <c r="Z320" s="236"/>
      <c r="AA320" s="236"/>
      <c r="AB320" s="236"/>
      <c r="AC320" s="236"/>
      <c r="AD320" s="236"/>
      <c r="AE320" s="236"/>
      <c r="AF320" s="236"/>
      <c r="AG320" s="236"/>
      <c r="AH320" s="236"/>
      <c r="AI320" s="236"/>
    </row>
    <row r="321">
      <c r="A321" s="239" t="s">
        <v>25</v>
      </c>
      <c r="B321" s="185"/>
      <c r="C321" s="32">
        <f t="shared" si="1"/>
        <v>0</v>
      </c>
      <c r="D321" s="234" t="s">
        <v>627</v>
      </c>
      <c r="E321" s="234" t="s">
        <v>4</v>
      </c>
      <c r="F321" s="234" t="s">
        <v>26</v>
      </c>
      <c r="G321" s="236"/>
      <c r="H321" s="239" t="s">
        <v>1630</v>
      </c>
      <c r="I321" s="236"/>
      <c r="J321" s="236"/>
      <c r="K321" s="236"/>
      <c r="L321" s="239" t="s">
        <v>2131</v>
      </c>
      <c r="M321" s="236"/>
      <c r="N321" s="236"/>
      <c r="O321" s="236"/>
      <c r="P321" s="236"/>
      <c r="Q321" s="236"/>
      <c r="R321" s="236"/>
      <c r="S321" s="236"/>
      <c r="T321" s="236"/>
      <c r="U321" s="236"/>
      <c r="V321" s="236"/>
      <c r="W321" s="236"/>
      <c r="X321" s="236"/>
      <c r="Y321" s="236"/>
      <c r="Z321" s="236"/>
      <c r="AA321" s="236"/>
      <c r="AB321" s="236"/>
      <c r="AC321" s="236"/>
      <c r="AD321" s="236"/>
      <c r="AE321" s="236"/>
      <c r="AF321" s="236"/>
      <c r="AG321" s="236"/>
      <c r="AH321" s="236"/>
      <c r="AI321" s="236"/>
    </row>
    <row r="322">
      <c r="A322" s="239" t="s">
        <v>25</v>
      </c>
      <c r="B322" s="185"/>
      <c r="C322" s="32">
        <f t="shared" si="1"/>
        <v>0</v>
      </c>
      <c r="D322" s="234" t="s">
        <v>628</v>
      </c>
      <c r="E322" s="234" t="s">
        <v>4</v>
      </c>
      <c r="F322" s="234" t="s">
        <v>26</v>
      </c>
      <c r="G322" s="234" t="s">
        <v>2132</v>
      </c>
      <c r="H322" s="239" t="s">
        <v>1630</v>
      </c>
      <c r="I322" s="236"/>
      <c r="J322" s="236"/>
      <c r="K322" s="236"/>
      <c r="L322" s="239" t="s">
        <v>140</v>
      </c>
      <c r="M322" s="236"/>
      <c r="N322" s="236"/>
      <c r="O322" s="236"/>
      <c r="P322" s="236"/>
      <c r="Q322" s="236"/>
      <c r="R322" s="236"/>
      <c r="S322" s="236"/>
      <c r="T322" s="236"/>
      <c r="U322" s="236"/>
      <c r="V322" s="236"/>
      <c r="W322" s="236"/>
      <c r="X322" s="236"/>
      <c r="Y322" s="236"/>
      <c r="Z322" s="236"/>
      <c r="AA322" s="236"/>
      <c r="AB322" s="236"/>
      <c r="AC322" s="236"/>
      <c r="AD322" s="236"/>
      <c r="AE322" s="236"/>
      <c r="AF322" s="236"/>
      <c r="AG322" s="236"/>
      <c r="AH322" s="236"/>
      <c r="AI322" s="236"/>
    </row>
    <row r="323">
      <c r="A323" s="68" t="s">
        <v>74</v>
      </c>
      <c r="B323" s="185"/>
      <c r="C323" s="32">
        <f t="shared" si="1"/>
        <v>0</v>
      </c>
      <c r="D323" s="244" t="s">
        <v>228</v>
      </c>
      <c r="E323" s="185" t="s">
        <v>2</v>
      </c>
      <c r="F323" s="68" t="s">
        <v>26</v>
      </c>
      <c r="G323" s="68"/>
      <c r="H323" s="185" t="s">
        <v>1444</v>
      </c>
      <c r="I323" s="68" t="s">
        <v>1946</v>
      </c>
      <c r="J323" s="185"/>
      <c r="K323" s="247" t="s">
        <v>2133</v>
      </c>
      <c r="L323" s="40"/>
      <c r="M323" s="40"/>
      <c r="N323" s="10"/>
      <c r="O323" s="10"/>
      <c r="P323" s="10"/>
      <c r="Q323" s="10"/>
      <c r="R323" s="10"/>
      <c r="S323" s="10"/>
      <c r="T323" s="10"/>
      <c r="U323" s="10"/>
      <c r="V323" s="10"/>
      <c r="W323" s="10"/>
      <c r="X323" s="10"/>
      <c r="Y323" s="10"/>
      <c r="Z323" s="10"/>
      <c r="AA323" s="10"/>
      <c r="AB323" s="10"/>
      <c r="AC323" s="10"/>
      <c r="AD323" s="10"/>
      <c r="AE323" s="10"/>
      <c r="AF323" s="10"/>
      <c r="AG323" s="10"/>
      <c r="AH323" s="10"/>
      <c r="AI323" s="10"/>
    </row>
    <row r="324">
      <c r="A324" s="239" t="s">
        <v>38</v>
      </c>
      <c r="B324" s="185"/>
      <c r="C324" s="32">
        <f t="shared" si="1"/>
        <v>0</v>
      </c>
      <c r="D324" s="236" t="s">
        <v>635</v>
      </c>
      <c r="E324" s="234" t="s">
        <v>4</v>
      </c>
      <c r="F324" s="68" t="s">
        <v>20</v>
      </c>
      <c r="G324" s="236"/>
      <c r="H324" s="239" t="s">
        <v>1631</v>
      </c>
      <c r="I324" s="236"/>
      <c r="J324" s="236"/>
      <c r="K324" s="236"/>
      <c r="L324" s="239" t="s">
        <v>2134</v>
      </c>
      <c r="M324" s="236"/>
      <c r="N324" s="236"/>
      <c r="O324" s="236"/>
      <c r="P324" s="236"/>
      <c r="Q324" s="236"/>
      <c r="R324" s="236"/>
      <c r="S324" s="236"/>
      <c r="T324" s="236"/>
      <c r="U324" s="236"/>
      <c r="V324" s="236"/>
      <c r="W324" s="236"/>
      <c r="X324" s="236"/>
      <c r="Y324" s="236"/>
      <c r="Z324" s="236"/>
      <c r="AA324" s="236"/>
      <c r="AB324" s="236"/>
      <c r="AC324" s="236"/>
      <c r="AD324" s="236"/>
      <c r="AE324" s="236"/>
      <c r="AF324" s="236"/>
      <c r="AG324" s="236"/>
      <c r="AH324" s="236"/>
      <c r="AI324" s="236"/>
    </row>
    <row r="325">
      <c r="A325" s="239" t="s">
        <v>25</v>
      </c>
      <c r="B325" s="185"/>
      <c r="C325" s="32">
        <f t="shared" si="1"/>
        <v>0</v>
      </c>
      <c r="D325" s="234" t="s">
        <v>629</v>
      </c>
      <c r="E325" s="234" t="s">
        <v>4</v>
      </c>
      <c r="F325" s="234" t="s">
        <v>26</v>
      </c>
      <c r="G325" s="234" t="s">
        <v>2135</v>
      </c>
      <c r="H325" s="239" t="s">
        <v>1938</v>
      </c>
      <c r="I325" s="236"/>
      <c r="J325" s="236"/>
      <c r="K325" s="236"/>
      <c r="L325" s="239" t="s">
        <v>140</v>
      </c>
      <c r="M325" s="236"/>
      <c r="N325" s="236"/>
      <c r="O325" s="236"/>
      <c r="P325" s="236"/>
      <c r="Q325" s="236"/>
      <c r="R325" s="236"/>
      <c r="S325" s="236"/>
      <c r="T325" s="236"/>
      <c r="U325" s="236"/>
      <c r="V325" s="236"/>
      <c r="W325" s="236"/>
      <c r="X325" s="236"/>
      <c r="Y325" s="236"/>
      <c r="Z325" s="236"/>
      <c r="AA325" s="236"/>
      <c r="AB325" s="236"/>
      <c r="AC325" s="236"/>
      <c r="AD325" s="236"/>
      <c r="AE325" s="236"/>
      <c r="AF325" s="236"/>
      <c r="AG325" s="236"/>
      <c r="AH325" s="236"/>
      <c r="AI325" s="236"/>
    </row>
    <row r="326">
      <c r="A326" s="235" t="s">
        <v>126</v>
      </c>
      <c r="B326" s="185"/>
      <c r="C326" s="32">
        <f t="shared" si="1"/>
        <v>0</v>
      </c>
      <c r="D326" s="240" t="s">
        <v>509</v>
      </c>
      <c r="E326" s="234" t="s">
        <v>3</v>
      </c>
      <c r="F326" s="235" t="s">
        <v>26</v>
      </c>
      <c r="G326" s="73"/>
      <c r="H326" s="73" t="s">
        <v>1478</v>
      </c>
      <c r="I326" s="239"/>
      <c r="J326" s="239"/>
      <c r="K326" s="241" t="s">
        <v>2136</v>
      </c>
      <c r="L326" s="236"/>
      <c r="M326" s="242" t="s">
        <v>2137</v>
      </c>
      <c r="N326" s="236"/>
      <c r="O326" s="236"/>
      <c r="P326" s="236"/>
      <c r="Q326" s="236"/>
      <c r="R326" s="236"/>
      <c r="S326" s="236"/>
      <c r="T326" s="236"/>
      <c r="U326" s="236"/>
      <c r="V326" s="236"/>
      <c r="W326" s="236"/>
      <c r="X326" s="236"/>
      <c r="Y326" s="236"/>
      <c r="Z326" s="236"/>
      <c r="AA326" s="236"/>
      <c r="AB326" s="236"/>
      <c r="AC326" s="236"/>
      <c r="AD326" s="236"/>
      <c r="AE326" s="236"/>
      <c r="AF326" s="236"/>
      <c r="AG326" s="236"/>
      <c r="AH326" s="236"/>
      <c r="AI326" s="236"/>
    </row>
    <row r="327">
      <c r="A327" s="68" t="s">
        <v>61</v>
      </c>
      <c r="B327" s="185"/>
      <c r="C327" s="32">
        <f t="shared" si="1"/>
        <v>0</v>
      </c>
      <c r="D327" s="244" t="s">
        <v>221</v>
      </c>
      <c r="E327" s="185" t="s">
        <v>2</v>
      </c>
      <c r="F327" s="68" t="s">
        <v>18</v>
      </c>
      <c r="G327" s="68"/>
      <c r="H327" s="244"/>
      <c r="I327" s="68" t="s">
        <v>1816</v>
      </c>
      <c r="J327" s="244"/>
      <c r="K327" s="247" t="s">
        <v>2138</v>
      </c>
      <c r="L327" s="40"/>
      <c r="M327" s="40"/>
      <c r="N327" s="10"/>
      <c r="O327" s="10"/>
      <c r="P327" s="10"/>
      <c r="Q327" s="10"/>
      <c r="R327" s="10"/>
      <c r="S327" s="10"/>
      <c r="T327" s="10"/>
      <c r="U327" s="10"/>
      <c r="V327" s="10"/>
      <c r="W327" s="10"/>
      <c r="X327" s="10"/>
      <c r="Y327" s="10"/>
      <c r="Z327" s="10"/>
      <c r="AA327" s="10"/>
      <c r="AB327" s="10"/>
      <c r="AC327" s="10"/>
      <c r="AD327" s="10"/>
      <c r="AE327" s="10"/>
      <c r="AF327" s="10"/>
      <c r="AG327" s="10"/>
      <c r="AH327" s="10"/>
      <c r="AI327" s="10"/>
    </row>
    <row r="328">
      <c r="A328" s="239" t="s">
        <v>135</v>
      </c>
      <c r="B328" s="185"/>
      <c r="C328" s="32">
        <f t="shared" si="1"/>
        <v>0</v>
      </c>
      <c r="D328" s="236" t="s">
        <v>696</v>
      </c>
      <c r="E328" s="234" t="s">
        <v>4</v>
      </c>
      <c r="F328" s="234" t="s">
        <v>16</v>
      </c>
      <c r="G328" s="234" t="s">
        <v>2139</v>
      </c>
      <c r="H328" s="239" t="s">
        <v>1632</v>
      </c>
      <c r="I328" s="236"/>
      <c r="J328" s="236"/>
      <c r="K328" s="236"/>
      <c r="L328" s="239" t="s">
        <v>2140</v>
      </c>
      <c r="M328" s="236"/>
      <c r="N328" s="236"/>
      <c r="O328" s="236"/>
      <c r="P328" s="236"/>
      <c r="Q328" s="236"/>
      <c r="R328" s="236"/>
      <c r="S328" s="236"/>
      <c r="T328" s="236"/>
      <c r="U328" s="236"/>
      <c r="V328" s="236"/>
      <c r="W328" s="236"/>
      <c r="X328" s="236"/>
      <c r="Y328" s="236"/>
      <c r="Z328" s="236"/>
      <c r="AA328" s="236"/>
      <c r="AB328" s="236"/>
      <c r="AC328" s="236"/>
      <c r="AD328" s="236"/>
      <c r="AE328" s="236"/>
      <c r="AF328" s="236"/>
      <c r="AG328" s="236"/>
      <c r="AH328" s="236"/>
      <c r="AI328" s="236"/>
    </row>
    <row r="329">
      <c r="A329" s="235" t="s">
        <v>56</v>
      </c>
      <c r="B329" s="185"/>
      <c r="C329" s="32">
        <f t="shared" si="1"/>
        <v>0</v>
      </c>
      <c r="D329" s="240" t="s">
        <v>490</v>
      </c>
      <c r="E329" s="234" t="s">
        <v>3</v>
      </c>
      <c r="F329" s="235" t="s">
        <v>26</v>
      </c>
      <c r="G329" s="73"/>
      <c r="H329" s="73" t="s">
        <v>1528</v>
      </c>
      <c r="I329" s="239"/>
      <c r="J329" s="239"/>
      <c r="K329" s="241" t="s">
        <v>2141</v>
      </c>
      <c r="L329" s="236"/>
      <c r="M329" s="242" t="s">
        <v>2142</v>
      </c>
      <c r="N329" s="236"/>
      <c r="O329" s="236"/>
      <c r="P329" s="236"/>
      <c r="Q329" s="236"/>
      <c r="R329" s="236"/>
      <c r="S329" s="236"/>
      <c r="T329" s="236"/>
      <c r="U329" s="236"/>
      <c r="V329" s="236"/>
      <c r="W329" s="236"/>
      <c r="X329" s="236"/>
      <c r="Y329" s="236"/>
      <c r="Z329" s="236"/>
      <c r="AA329" s="236"/>
      <c r="AB329" s="236"/>
      <c r="AC329" s="236"/>
      <c r="AD329" s="236"/>
      <c r="AE329" s="236"/>
      <c r="AF329" s="236"/>
      <c r="AG329" s="236"/>
      <c r="AH329" s="236"/>
      <c r="AI329" s="236"/>
    </row>
    <row r="330">
      <c r="A330" s="239" t="s">
        <v>129</v>
      </c>
      <c r="B330" s="185"/>
      <c r="C330" s="32">
        <f t="shared" si="1"/>
        <v>0</v>
      </c>
      <c r="D330" s="236" t="s">
        <v>692</v>
      </c>
      <c r="E330" s="234" t="s">
        <v>4</v>
      </c>
      <c r="F330" s="68" t="s">
        <v>26</v>
      </c>
      <c r="G330" s="236"/>
      <c r="H330" s="239" t="s">
        <v>1633</v>
      </c>
      <c r="I330" s="236"/>
      <c r="J330" s="236"/>
      <c r="K330" s="236"/>
      <c r="L330" s="239" t="s">
        <v>140</v>
      </c>
      <c r="M330" s="236"/>
      <c r="N330" s="236"/>
      <c r="O330" s="236"/>
      <c r="P330" s="236"/>
      <c r="Q330" s="236"/>
      <c r="R330" s="236"/>
      <c r="S330" s="236"/>
      <c r="T330" s="236"/>
      <c r="U330" s="236"/>
      <c r="V330" s="236"/>
      <c r="W330" s="236"/>
      <c r="X330" s="236"/>
      <c r="Y330" s="236"/>
      <c r="Z330" s="236"/>
      <c r="AA330" s="236"/>
      <c r="AB330" s="236"/>
      <c r="AC330" s="236"/>
      <c r="AD330" s="236"/>
      <c r="AE330" s="236"/>
      <c r="AF330" s="236"/>
      <c r="AG330" s="236"/>
      <c r="AH330" s="236"/>
      <c r="AI330" s="236"/>
    </row>
    <row r="331" hidden="1">
      <c r="A331" s="227"/>
      <c r="B331" s="227"/>
      <c r="C331" s="264"/>
      <c r="D331" s="227" t="s">
        <v>2143</v>
      </c>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c r="AF331" s="227"/>
      <c r="AG331" s="227"/>
      <c r="AH331" s="227"/>
      <c r="AI331" s="227"/>
    </row>
    <row r="332" hidden="1">
      <c r="A332" s="227"/>
      <c r="B332" s="227"/>
      <c r="C332" s="264"/>
      <c r="D332" s="227" t="s">
        <v>2143</v>
      </c>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c r="AF332" s="227"/>
      <c r="AG332" s="227"/>
      <c r="AH332" s="227"/>
      <c r="AI332" s="227"/>
    </row>
    <row r="333" hidden="1">
      <c r="A333" s="227"/>
      <c r="B333" s="227"/>
      <c r="C333" s="264"/>
      <c r="D333" s="227" t="s">
        <v>2143</v>
      </c>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c r="AG333" s="227"/>
      <c r="AH333" s="227"/>
      <c r="AI333" s="227"/>
    </row>
    <row r="334" hidden="1">
      <c r="A334" s="227"/>
      <c r="B334" s="227"/>
      <c r="C334" s="264"/>
      <c r="D334" s="227" t="s">
        <v>2143</v>
      </c>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c r="AG334" s="227"/>
      <c r="AH334" s="227"/>
      <c r="AI334" s="227"/>
    </row>
    <row r="335" hidden="1">
      <c r="A335" s="227"/>
      <c r="B335" s="227"/>
      <c r="C335" s="264"/>
      <c r="D335" s="227" t="s">
        <v>2143</v>
      </c>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c r="AG335" s="227"/>
      <c r="AH335" s="227"/>
      <c r="AI335" s="227"/>
    </row>
    <row r="336" hidden="1">
      <c r="A336" s="227"/>
      <c r="B336" s="227"/>
      <c r="C336" s="264"/>
      <c r="D336" s="227" t="s">
        <v>2143</v>
      </c>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row>
    <row r="337" hidden="1">
      <c r="A337" s="227"/>
      <c r="B337" s="227"/>
      <c r="C337" s="264"/>
      <c r="D337" s="227" t="s">
        <v>2143</v>
      </c>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c r="AC337" s="227"/>
      <c r="AD337" s="227"/>
      <c r="AE337" s="227"/>
      <c r="AF337" s="227"/>
      <c r="AG337" s="227"/>
      <c r="AH337" s="227"/>
      <c r="AI337" s="227"/>
    </row>
    <row r="338" hidden="1">
      <c r="A338" s="227"/>
      <c r="B338" s="227"/>
      <c r="C338" s="264"/>
      <c r="D338" s="227" t="s">
        <v>2143</v>
      </c>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c r="AG338" s="227"/>
      <c r="AH338" s="227"/>
      <c r="AI338" s="227"/>
    </row>
    <row r="339" hidden="1">
      <c r="A339" s="227"/>
      <c r="B339" s="227"/>
      <c r="C339" s="264"/>
      <c r="D339" s="227" t="s">
        <v>2143</v>
      </c>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c r="AG339" s="227"/>
      <c r="AH339" s="227"/>
      <c r="AI339" s="227"/>
    </row>
    <row r="340" hidden="1">
      <c r="A340" s="227"/>
      <c r="B340" s="227"/>
      <c r="C340" s="264"/>
      <c r="D340" s="227" t="s">
        <v>2143</v>
      </c>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c r="AG340" s="227"/>
      <c r="AH340" s="227"/>
      <c r="AI340" s="227"/>
    </row>
    <row r="341" hidden="1">
      <c r="A341" s="227"/>
      <c r="B341" s="227"/>
      <c r="C341" s="264"/>
      <c r="D341" s="227" t="s">
        <v>2143</v>
      </c>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c r="AG341" s="227"/>
      <c r="AH341" s="227"/>
      <c r="AI341" s="227"/>
    </row>
    <row r="342" hidden="1">
      <c r="A342" s="227"/>
      <c r="B342" s="227"/>
      <c r="C342" s="264"/>
      <c r="D342" s="227" t="s">
        <v>2143</v>
      </c>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c r="AG342" s="227"/>
      <c r="AH342" s="227"/>
      <c r="AI342" s="227"/>
    </row>
    <row r="343" hidden="1">
      <c r="A343" s="227"/>
      <c r="B343" s="227"/>
      <c r="C343" s="264"/>
      <c r="D343" s="227" t="s">
        <v>2143</v>
      </c>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c r="AG343" s="227"/>
      <c r="AH343" s="227"/>
      <c r="AI343" s="227"/>
    </row>
    <row r="344" hidden="1">
      <c r="A344" s="227"/>
      <c r="B344" s="227"/>
      <c r="C344" s="264"/>
      <c r="D344" s="227" t="s">
        <v>2143</v>
      </c>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c r="AG344" s="227"/>
      <c r="AH344" s="227"/>
      <c r="AI344" s="227"/>
    </row>
    <row r="345" hidden="1">
      <c r="A345" s="227"/>
      <c r="B345" s="227"/>
      <c r="C345" s="264"/>
      <c r="D345" s="227" t="s">
        <v>2143</v>
      </c>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c r="AG345" s="227"/>
      <c r="AH345" s="227"/>
      <c r="AI345" s="227"/>
    </row>
    <row r="346" hidden="1">
      <c r="A346" s="227"/>
      <c r="B346" s="227"/>
      <c r="C346" s="264"/>
      <c r="D346" s="227" t="s">
        <v>2143</v>
      </c>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row>
    <row r="347" hidden="1">
      <c r="A347" s="227"/>
      <c r="B347" s="227"/>
      <c r="C347" s="264"/>
      <c r="D347" s="227" t="s">
        <v>2143</v>
      </c>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c r="AC347" s="227"/>
      <c r="AD347" s="227"/>
      <c r="AE347" s="227"/>
      <c r="AF347" s="227"/>
      <c r="AG347" s="227"/>
      <c r="AH347" s="227"/>
      <c r="AI347" s="227"/>
    </row>
    <row r="348" hidden="1">
      <c r="A348" s="227"/>
      <c r="B348" s="227"/>
      <c r="C348" s="264"/>
      <c r="D348" s="227" t="s">
        <v>2143</v>
      </c>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row>
    <row r="349" hidden="1">
      <c r="A349" s="227"/>
      <c r="B349" s="227"/>
      <c r="C349" s="264"/>
      <c r="D349" s="227" t="s">
        <v>2143</v>
      </c>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row>
    <row r="350" hidden="1">
      <c r="A350" s="227"/>
      <c r="B350" s="227"/>
      <c r="C350" s="264"/>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row>
    <row r="351" hidden="1">
      <c r="A351" s="227"/>
      <c r="B351" s="227"/>
      <c r="C351" s="264"/>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c r="AC351" s="227"/>
      <c r="AD351" s="227"/>
      <c r="AE351" s="227"/>
      <c r="AF351" s="227"/>
      <c r="AG351" s="227"/>
      <c r="AH351" s="227"/>
      <c r="AI351" s="227"/>
    </row>
    <row r="352" hidden="1">
      <c r="A352" s="227"/>
      <c r="B352" s="227"/>
      <c r="C352" s="264"/>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row>
    <row r="353" hidden="1">
      <c r="A353" s="227"/>
      <c r="B353" s="227"/>
      <c r="C353" s="264"/>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c r="AC353" s="227"/>
      <c r="AD353" s="227"/>
      <c r="AE353" s="227"/>
      <c r="AF353" s="227"/>
      <c r="AG353" s="227"/>
      <c r="AH353" s="227"/>
      <c r="AI353" s="227"/>
    </row>
    <row r="354" hidden="1">
      <c r="A354" s="227"/>
      <c r="B354" s="227"/>
      <c r="C354" s="264"/>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c r="AG354" s="227"/>
      <c r="AH354" s="227"/>
      <c r="AI354" s="227"/>
    </row>
    <row r="355" hidden="1">
      <c r="A355" s="227"/>
      <c r="B355" s="227"/>
      <c r="C355" s="264"/>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c r="AG355" s="227"/>
      <c r="AH355" s="227"/>
      <c r="AI355" s="227"/>
    </row>
    <row r="356" hidden="1">
      <c r="A356" s="227"/>
      <c r="B356" s="227"/>
      <c r="C356" s="264"/>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c r="AG356" s="227"/>
      <c r="AH356" s="227"/>
      <c r="AI356" s="227"/>
    </row>
    <row r="357" hidden="1">
      <c r="A357" s="227"/>
      <c r="B357" s="227"/>
      <c r="C357" s="264"/>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c r="AG357" s="227"/>
      <c r="AH357" s="227"/>
      <c r="AI357" s="227"/>
    </row>
    <row r="358" hidden="1">
      <c r="A358" s="227"/>
      <c r="B358" s="227"/>
      <c r="C358" s="264"/>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c r="AG358" s="227"/>
      <c r="AH358" s="227"/>
      <c r="AI358" s="227"/>
    </row>
    <row r="359" hidden="1">
      <c r="A359" s="227"/>
      <c r="B359" s="227"/>
      <c r="C359" s="264"/>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c r="AG359" s="227"/>
      <c r="AH359" s="227"/>
      <c r="AI359" s="227"/>
    </row>
    <row r="360" hidden="1">
      <c r="A360" s="227"/>
      <c r="B360" s="227"/>
      <c r="C360" s="264"/>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c r="AG360" s="227"/>
      <c r="AH360" s="227"/>
      <c r="AI360" s="227"/>
    </row>
    <row r="361" hidden="1">
      <c r="A361" s="227"/>
      <c r="B361" s="227"/>
      <c r="C361" s="264"/>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c r="AG361" s="227"/>
      <c r="AH361" s="227"/>
      <c r="AI361" s="227"/>
    </row>
    <row r="362" hidden="1">
      <c r="A362" s="227"/>
      <c r="B362" s="227"/>
      <c r="C362" s="264"/>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row>
    <row r="363" hidden="1">
      <c r="A363" s="227"/>
      <c r="B363" s="227"/>
      <c r="C363" s="264"/>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c r="AC363" s="227"/>
      <c r="AD363" s="227"/>
      <c r="AE363" s="227"/>
      <c r="AF363" s="227"/>
      <c r="AG363" s="227"/>
      <c r="AH363" s="227"/>
      <c r="AI363" s="227"/>
    </row>
    <row r="364" hidden="1">
      <c r="A364" s="227"/>
      <c r="B364" s="227"/>
      <c r="C364" s="264"/>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c r="AG364" s="227"/>
      <c r="AH364" s="227"/>
      <c r="AI364" s="227"/>
    </row>
    <row r="365" hidden="1">
      <c r="A365" s="227"/>
      <c r="B365" s="227"/>
      <c r="C365" s="264"/>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c r="AG365" s="227"/>
      <c r="AH365" s="227"/>
      <c r="AI365" s="227"/>
    </row>
    <row r="366" hidden="1">
      <c r="A366" s="227"/>
      <c r="B366" s="227"/>
      <c r="C366" s="264"/>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c r="AG366" s="227"/>
      <c r="AH366" s="227"/>
      <c r="AI366" s="227"/>
    </row>
    <row r="367" hidden="1">
      <c r="A367" s="227"/>
      <c r="B367" s="227"/>
      <c r="C367" s="264"/>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c r="AG367" s="227"/>
      <c r="AH367" s="227"/>
      <c r="AI367" s="227"/>
    </row>
    <row r="368" hidden="1">
      <c r="A368" s="227"/>
      <c r="B368" s="227"/>
      <c r="C368" s="264"/>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c r="AG368" s="227"/>
      <c r="AH368" s="227"/>
      <c r="AI368" s="227"/>
    </row>
    <row r="369" hidden="1">
      <c r="A369" s="227"/>
      <c r="B369" s="227"/>
      <c r="C369" s="264"/>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c r="AG369" s="227"/>
      <c r="AH369" s="227"/>
      <c r="AI369" s="227"/>
    </row>
    <row r="370" hidden="1">
      <c r="A370" s="227"/>
      <c r="B370" s="227"/>
      <c r="C370" s="264"/>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c r="AG370" s="227"/>
      <c r="AH370" s="227"/>
      <c r="AI370" s="227"/>
    </row>
    <row r="371" hidden="1">
      <c r="A371" s="227"/>
      <c r="B371" s="227"/>
      <c r="C371" s="264"/>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c r="AG371" s="227"/>
      <c r="AH371" s="227"/>
      <c r="AI371" s="227"/>
    </row>
    <row r="372" hidden="1">
      <c r="A372" s="227"/>
      <c r="B372" s="227"/>
      <c r="C372" s="264"/>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row>
    <row r="373" hidden="1">
      <c r="A373" s="227"/>
      <c r="B373" s="227"/>
      <c r="C373" s="264"/>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c r="AC373" s="227"/>
      <c r="AD373" s="227"/>
      <c r="AE373" s="227"/>
      <c r="AF373" s="227"/>
      <c r="AG373" s="227"/>
      <c r="AH373" s="227"/>
      <c r="AI373" s="227"/>
    </row>
    <row r="374" hidden="1">
      <c r="A374" s="227"/>
      <c r="B374" s="227"/>
      <c r="C374" s="264"/>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row>
    <row r="375" hidden="1">
      <c r="A375" s="227"/>
      <c r="B375" s="227"/>
      <c r="C375" s="264"/>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row>
    <row r="376" hidden="1">
      <c r="A376" s="227"/>
      <c r="B376" s="227"/>
      <c r="C376" s="264"/>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row>
    <row r="377" hidden="1">
      <c r="A377" s="227"/>
      <c r="B377" s="227"/>
      <c r="C377" s="264"/>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c r="AC377" s="227"/>
      <c r="AD377" s="227"/>
      <c r="AE377" s="227"/>
      <c r="AF377" s="227"/>
      <c r="AG377" s="227"/>
      <c r="AH377" s="227"/>
      <c r="AI377" s="227"/>
    </row>
    <row r="378" hidden="1">
      <c r="A378" s="227"/>
      <c r="B378" s="227"/>
      <c r="C378" s="264"/>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row>
    <row r="379" hidden="1">
      <c r="A379" s="227"/>
      <c r="B379" s="227"/>
      <c r="C379" s="264"/>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c r="AC379" s="227"/>
      <c r="AD379" s="227"/>
      <c r="AE379" s="227"/>
      <c r="AF379" s="227"/>
      <c r="AG379" s="227"/>
      <c r="AH379" s="227"/>
      <c r="AI379" s="227"/>
    </row>
    <row r="380" hidden="1">
      <c r="A380" s="227"/>
      <c r="B380" s="227"/>
      <c r="C380" s="264"/>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c r="AG380" s="227"/>
      <c r="AH380" s="227"/>
      <c r="AI380" s="227"/>
    </row>
    <row r="381" hidden="1">
      <c r="A381" s="227"/>
      <c r="B381" s="227"/>
      <c r="C381" s="264"/>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c r="AG381" s="227"/>
      <c r="AH381" s="227"/>
      <c r="AI381" s="227"/>
    </row>
    <row r="382" hidden="1">
      <c r="A382" s="227"/>
      <c r="B382" s="227"/>
      <c r="C382" s="264"/>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c r="AG382" s="227"/>
      <c r="AH382" s="227"/>
      <c r="AI382" s="227"/>
    </row>
    <row r="383" hidden="1">
      <c r="A383" s="227"/>
      <c r="B383" s="227"/>
      <c r="C383" s="264"/>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c r="AG383" s="227"/>
      <c r="AH383" s="227"/>
      <c r="AI383" s="227"/>
    </row>
    <row r="384" hidden="1">
      <c r="A384" s="227"/>
      <c r="B384" s="227"/>
      <c r="C384" s="264"/>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c r="AG384" s="227"/>
      <c r="AH384" s="227"/>
      <c r="AI384" s="227"/>
    </row>
    <row r="385" hidden="1">
      <c r="A385" s="227"/>
      <c r="B385" s="227"/>
      <c r="C385" s="264"/>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c r="AG385" s="227"/>
      <c r="AH385" s="227"/>
      <c r="AI385" s="227"/>
    </row>
    <row r="386" hidden="1">
      <c r="A386" s="227"/>
      <c r="B386" s="227"/>
      <c r="C386" s="264"/>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c r="AG386" s="227"/>
      <c r="AH386" s="227"/>
      <c r="AI386" s="227"/>
    </row>
    <row r="387" hidden="1">
      <c r="A387" s="227"/>
      <c r="B387" s="227"/>
      <c r="C387" s="264"/>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c r="AG387" s="227"/>
      <c r="AH387" s="227"/>
      <c r="AI387" s="227"/>
    </row>
    <row r="388" hidden="1">
      <c r="A388" s="227"/>
      <c r="B388" s="227"/>
      <c r="C388" s="264"/>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row>
    <row r="389" hidden="1">
      <c r="A389" s="227"/>
      <c r="B389" s="227"/>
      <c r="C389" s="264"/>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c r="AC389" s="227"/>
      <c r="AD389" s="227"/>
      <c r="AE389" s="227"/>
      <c r="AF389" s="227"/>
      <c r="AG389" s="227"/>
      <c r="AH389" s="227"/>
      <c r="AI389" s="227"/>
    </row>
    <row r="390" hidden="1">
      <c r="A390" s="227"/>
      <c r="B390" s="227"/>
      <c r="C390" s="264"/>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c r="AG390" s="227"/>
      <c r="AH390" s="227"/>
      <c r="AI390" s="227"/>
    </row>
    <row r="391" hidden="1">
      <c r="A391" s="227"/>
      <c r="B391" s="227"/>
      <c r="C391" s="264"/>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c r="AG391" s="227"/>
      <c r="AH391" s="227"/>
      <c r="AI391" s="227"/>
    </row>
    <row r="392" hidden="1">
      <c r="A392" s="227"/>
      <c r="B392" s="227"/>
      <c r="C392" s="264"/>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c r="AG392" s="227"/>
      <c r="AH392" s="227"/>
      <c r="AI392" s="227"/>
    </row>
    <row r="393" hidden="1">
      <c r="A393" s="227"/>
      <c r="B393" s="227"/>
      <c r="C393" s="264"/>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c r="AG393" s="227"/>
      <c r="AH393" s="227"/>
      <c r="AI393" s="227"/>
    </row>
    <row r="394" hidden="1">
      <c r="A394" s="227"/>
      <c r="B394" s="227"/>
      <c r="C394" s="264"/>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c r="AG394" s="227"/>
      <c r="AH394" s="227"/>
      <c r="AI394" s="227"/>
    </row>
    <row r="395" hidden="1">
      <c r="A395" s="227"/>
      <c r="B395" s="227"/>
      <c r="C395" s="264"/>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c r="AG395" s="227"/>
      <c r="AH395" s="227"/>
      <c r="AI395" s="227"/>
    </row>
    <row r="396" hidden="1">
      <c r="A396" s="227"/>
      <c r="B396" s="227"/>
      <c r="C396" s="264"/>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c r="AG396" s="227"/>
      <c r="AH396" s="227"/>
      <c r="AI396" s="227"/>
    </row>
    <row r="397" hidden="1">
      <c r="A397" s="227"/>
      <c r="B397" s="227"/>
      <c r="C397" s="264"/>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c r="AG397" s="227"/>
      <c r="AH397" s="227"/>
      <c r="AI397" s="227"/>
    </row>
    <row r="398" hidden="1">
      <c r="A398" s="227"/>
      <c r="B398" s="227"/>
      <c r="C398" s="264"/>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row>
    <row r="399" hidden="1">
      <c r="A399" s="227"/>
      <c r="B399" s="227"/>
      <c r="C399" s="264"/>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c r="AC399" s="227"/>
      <c r="AD399" s="227"/>
      <c r="AE399" s="227"/>
      <c r="AF399" s="227"/>
      <c r="AG399" s="227"/>
      <c r="AH399" s="227"/>
      <c r="AI399" s="227"/>
    </row>
    <row r="400" hidden="1">
      <c r="A400" s="227"/>
      <c r="B400" s="227"/>
      <c r="C400" s="264"/>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row>
    <row r="401" hidden="1">
      <c r="A401" s="227"/>
      <c r="B401" s="227"/>
      <c r="C401" s="264"/>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row>
    <row r="402" hidden="1">
      <c r="A402" s="227"/>
      <c r="B402" s="227"/>
      <c r="C402" s="264"/>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row>
    <row r="403" hidden="1">
      <c r="A403" s="227"/>
      <c r="B403" s="227"/>
      <c r="C403" s="264"/>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c r="AC403" s="227"/>
      <c r="AD403" s="227"/>
      <c r="AE403" s="227"/>
      <c r="AF403" s="227"/>
      <c r="AG403" s="227"/>
      <c r="AH403" s="227"/>
      <c r="AI403" s="227"/>
    </row>
    <row r="404" hidden="1">
      <c r="A404" s="227"/>
      <c r="B404" s="227"/>
      <c r="C404" s="264"/>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row>
    <row r="405" hidden="1">
      <c r="A405" s="227"/>
      <c r="B405" s="227"/>
      <c r="C405" s="264"/>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c r="AC405" s="227"/>
      <c r="AD405" s="227"/>
      <c r="AE405" s="227"/>
      <c r="AF405" s="227"/>
      <c r="AG405" s="227"/>
      <c r="AH405" s="227"/>
      <c r="AI405" s="227"/>
    </row>
    <row r="406" hidden="1">
      <c r="A406" s="227"/>
      <c r="B406" s="227"/>
      <c r="C406" s="264"/>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c r="AG406" s="227"/>
      <c r="AH406" s="227"/>
      <c r="AI406" s="227"/>
    </row>
    <row r="407" hidden="1">
      <c r="A407" s="227"/>
      <c r="B407" s="227"/>
      <c r="C407" s="264"/>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c r="AG407" s="227"/>
      <c r="AH407" s="227"/>
      <c r="AI407" s="227"/>
    </row>
    <row r="408" hidden="1">
      <c r="A408" s="227"/>
      <c r="B408" s="227"/>
      <c r="C408" s="264"/>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c r="AG408" s="227"/>
      <c r="AH408" s="227"/>
      <c r="AI408" s="227"/>
    </row>
    <row r="409" hidden="1">
      <c r="A409" s="227"/>
      <c r="B409" s="227"/>
      <c r="C409" s="264"/>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c r="AG409" s="227"/>
      <c r="AH409" s="227"/>
      <c r="AI409" s="227"/>
    </row>
    <row r="410" hidden="1">
      <c r="A410" s="227"/>
      <c r="B410" s="227"/>
      <c r="C410" s="264"/>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c r="AG410" s="227"/>
      <c r="AH410" s="227"/>
      <c r="AI410" s="227"/>
    </row>
    <row r="411" hidden="1">
      <c r="A411" s="227"/>
      <c r="B411" s="227"/>
      <c r="C411" s="264"/>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c r="AG411" s="227"/>
      <c r="AH411" s="227"/>
      <c r="AI411" s="227"/>
    </row>
    <row r="412" hidden="1">
      <c r="A412" s="227"/>
      <c r="B412" s="227"/>
      <c r="C412" s="264"/>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c r="AG412" s="227"/>
      <c r="AH412" s="227"/>
      <c r="AI412" s="227"/>
    </row>
    <row r="413" hidden="1">
      <c r="A413" s="227"/>
      <c r="B413" s="227"/>
      <c r="C413" s="264"/>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c r="AG413" s="227"/>
      <c r="AH413" s="227"/>
      <c r="AI413" s="227"/>
    </row>
    <row r="414" hidden="1">
      <c r="A414" s="227"/>
      <c r="B414" s="227"/>
      <c r="C414" s="264"/>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row>
    <row r="415" hidden="1">
      <c r="A415" s="227"/>
      <c r="B415" s="227"/>
      <c r="C415" s="264"/>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c r="AC415" s="227"/>
      <c r="AD415" s="227"/>
      <c r="AE415" s="227"/>
      <c r="AF415" s="227"/>
      <c r="AG415" s="227"/>
      <c r="AH415" s="227"/>
      <c r="AI415" s="227"/>
    </row>
    <row r="416" hidden="1">
      <c r="A416" s="227"/>
      <c r="B416" s="227"/>
      <c r="C416" s="264"/>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c r="AG416" s="227"/>
      <c r="AH416" s="227"/>
      <c r="AI416" s="227"/>
    </row>
    <row r="417" hidden="1">
      <c r="A417" s="227"/>
      <c r="B417" s="227"/>
      <c r="C417" s="264"/>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c r="AG417" s="227"/>
      <c r="AH417" s="227"/>
      <c r="AI417" s="227"/>
    </row>
    <row r="418" hidden="1">
      <c r="A418" s="227"/>
      <c r="B418" s="227"/>
      <c r="C418" s="264"/>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c r="AG418" s="227"/>
      <c r="AH418" s="227"/>
      <c r="AI418" s="227"/>
    </row>
    <row r="419" hidden="1">
      <c r="A419" s="227"/>
      <c r="B419" s="227"/>
      <c r="C419" s="264"/>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c r="AG419" s="227"/>
      <c r="AH419" s="227"/>
      <c r="AI419" s="227"/>
    </row>
    <row r="420" hidden="1">
      <c r="A420" s="227"/>
      <c r="B420" s="227"/>
      <c r="C420" s="264"/>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c r="AG420" s="227"/>
      <c r="AH420" s="227"/>
      <c r="AI420" s="227"/>
    </row>
    <row r="421" hidden="1">
      <c r="A421" s="227"/>
      <c r="B421" s="227"/>
      <c r="C421" s="264"/>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c r="AG421" s="227"/>
      <c r="AH421" s="227"/>
      <c r="AI421" s="227"/>
    </row>
    <row r="422" hidden="1">
      <c r="A422" s="227"/>
      <c r="B422" s="227"/>
      <c r="C422" s="264"/>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c r="AG422" s="227"/>
      <c r="AH422" s="227"/>
      <c r="AI422" s="227"/>
    </row>
    <row r="423" hidden="1">
      <c r="A423" s="227"/>
      <c r="B423" s="227"/>
      <c r="C423" s="264"/>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c r="AG423" s="227"/>
      <c r="AH423" s="227"/>
      <c r="AI423" s="227"/>
    </row>
    <row r="424" hidden="1">
      <c r="A424" s="227"/>
      <c r="B424" s="227"/>
      <c r="C424" s="264"/>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row>
    <row r="425" hidden="1">
      <c r="A425" s="227"/>
      <c r="B425" s="227"/>
      <c r="C425" s="264"/>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c r="AC425" s="227"/>
      <c r="AD425" s="227"/>
      <c r="AE425" s="227"/>
      <c r="AF425" s="227"/>
      <c r="AG425" s="227"/>
      <c r="AH425" s="227"/>
      <c r="AI425" s="227"/>
    </row>
    <row r="426" hidden="1">
      <c r="A426" s="227"/>
      <c r="B426" s="227"/>
      <c r="C426" s="264"/>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row>
    <row r="427" hidden="1">
      <c r="A427" s="227"/>
      <c r="B427" s="227"/>
      <c r="C427" s="264"/>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row>
    <row r="428" hidden="1">
      <c r="A428" s="227"/>
      <c r="B428" s="227"/>
      <c r="C428" s="264"/>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row>
    <row r="429" hidden="1">
      <c r="A429" s="227"/>
      <c r="B429" s="227"/>
      <c r="C429" s="264"/>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c r="AC429" s="227"/>
      <c r="AD429" s="227"/>
      <c r="AE429" s="227"/>
      <c r="AF429" s="227"/>
      <c r="AG429" s="227"/>
      <c r="AH429" s="227"/>
      <c r="AI429" s="227"/>
    </row>
    <row r="430" hidden="1">
      <c r="A430" s="227"/>
      <c r="B430" s="227"/>
      <c r="C430" s="264"/>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row>
    <row r="431" hidden="1">
      <c r="A431" s="227"/>
      <c r="B431" s="227"/>
      <c r="C431" s="264"/>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c r="AC431" s="227"/>
      <c r="AD431" s="227"/>
      <c r="AE431" s="227"/>
      <c r="AF431" s="227"/>
      <c r="AG431" s="227"/>
      <c r="AH431" s="227"/>
      <c r="AI431" s="227"/>
    </row>
    <row r="432" hidden="1">
      <c r="A432" s="227"/>
      <c r="B432" s="227"/>
      <c r="C432" s="264"/>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c r="AG432" s="227"/>
      <c r="AH432" s="227"/>
      <c r="AI432" s="227"/>
    </row>
    <row r="433" hidden="1">
      <c r="A433" s="227"/>
      <c r="B433" s="227"/>
      <c r="C433" s="264"/>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c r="AG433" s="227"/>
      <c r="AH433" s="227"/>
      <c r="AI433" s="227"/>
    </row>
    <row r="434" hidden="1">
      <c r="A434" s="227"/>
      <c r="B434" s="227"/>
      <c r="C434" s="264"/>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c r="AG434" s="227"/>
      <c r="AH434" s="227"/>
      <c r="AI434" s="227"/>
    </row>
    <row r="435" hidden="1">
      <c r="A435" s="227"/>
      <c r="B435" s="227"/>
      <c r="C435" s="264"/>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c r="AG435" s="227"/>
      <c r="AH435" s="227"/>
      <c r="AI435" s="227"/>
    </row>
    <row r="436" hidden="1">
      <c r="A436" s="227"/>
      <c r="B436" s="227"/>
      <c r="C436" s="264"/>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c r="AG436" s="227"/>
      <c r="AH436" s="227"/>
      <c r="AI436" s="227"/>
    </row>
    <row r="437" hidden="1">
      <c r="A437" s="227"/>
      <c r="B437" s="227"/>
      <c r="C437" s="264"/>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c r="AG437" s="227"/>
      <c r="AH437" s="227"/>
      <c r="AI437" s="227"/>
    </row>
    <row r="438" hidden="1">
      <c r="A438" s="227"/>
      <c r="B438" s="227"/>
      <c r="C438" s="264"/>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c r="AG438" s="227"/>
      <c r="AH438" s="227"/>
      <c r="AI438" s="227"/>
    </row>
    <row r="439" hidden="1">
      <c r="A439" s="227"/>
      <c r="B439" s="227"/>
      <c r="C439" s="264"/>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c r="AG439" s="227"/>
      <c r="AH439" s="227"/>
      <c r="AI439" s="227"/>
    </row>
    <row r="440" hidden="1">
      <c r="A440" s="227"/>
      <c r="B440" s="227"/>
      <c r="C440" s="264"/>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row>
    <row r="441" hidden="1">
      <c r="A441" s="227"/>
      <c r="B441" s="227"/>
      <c r="C441" s="264"/>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c r="AC441" s="227"/>
      <c r="AD441" s="227"/>
      <c r="AE441" s="227"/>
      <c r="AF441" s="227"/>
      <c r="AG441" s="227"/>
      <c r="AH441" s="227"/>
      <c r="AI441" s="227"/>
    </row>
    <row r="442" hidden="1">
      <c r="A442" s="227"/>
      <c r="B442" s="227"/>
      <c r="C442" s="264"/>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c r="AG442" s="227"/>
      <c r="AH442" s="227"/>
      <c r="AI442" s="227"/>
    </row>
    <row r="443" hidden="1">
      <c r="A443" s="227"/>
      <c r="B443" s="227"/>
      <c r="C443" s="264"/>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c r="AG443" s="227"/>
      <c r="AH443" s="227"/>
      <c r="AI443" s="227"/>
    </row>
    <row r="444" hidden="1">
      <c r="A444" s="227"/>
      <c r="B444" s="227"/>
      <c r="C444" s="264"/>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c r="AG444" s="227"/>
      <c r="AH444" s="227"/>
      <c r="AI444" s="227"/>
    </row>
    <row r="445" hidden="1">
      <c r="A445" s="227"/>
      <c r="B445" s="227"/>
      <c r="C445" s="264"/>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c r="AG445" s="227"/>
      <c r="AH445" s="227"/>
      <c r="AI445" s="227"/>
    </row>
    <row r="446" hidden="1">
      <c r="A446" s="227"/>
      <c r="B446" s="227"/>
      <c r="C446" s="264"/>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c r="AG446" s="227"/>
      <c r="AH446" s="227"/>
      <c r="AI446" s="227"/>
    </row>
    <row r="447" hidden="1">
      <c r="A447" s="227"/>
      <c r="B447" s="227"/>
      <c r="C447" s="264"/>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c r="AG447" s="227"/>
      <c r="AH447" s="227"/>
      <c r="AI447" s="227"/>
    </row>
    <row r="448" hidden="1">
      <c r="A448" s="227"/>
      <c r="B448" s="227"/>
      <c r="C448" s="264"/>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c r="AG448" s="227"/>
      <c r="AH448" s="227"/>
      <c r="AI448" s="227"/>
    </row>
    <row r="449" hidden="1">
      <c r="A449" s="227"/>
      <c r="B449" s="227"/>
      <c r="C449" s="264"/>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c r="AG449" s="227"/>
      <c r="AH449" s="227"/>
      <c r="AI449" s="227"/>
    </row>
    <row r="450" hidden="1">
      <c r="A450" s="227"/>
      <c r="B450" s="227"/>
      <c r="C450" s="264"/>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row>
    <row r="451" hidden="1">
      <c r="A451" s="227"/>
      <c r="B451" s="227"/>
      <c r="C451" s="264"/>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c r="AC451" s="227"/>
      <c r="AD451" s="227"/>
      <c r="AE451" s="227"/>
      <c r="AF451" s="227"/>
      <c r="AG451" s="227"/>
      <c r="AH451" s="227"/>
      <c r="AI451" s="227"/>
    </row>
    <row r="452" hidden="1">
      <c r="A452" s="227"/>
      <c r="B452" s="227"/>
      <c r="C452" s="264"/>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row>
    <row r="453" hidden="1">
      <c r="A453" s="227"/>
      <c r="B453" s="227"/>
      <c r="C453" s="264"/>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row>
    <row r="454" hidden="1">
      <c r="A454" s="227"/>
      <c r="B454" s="227"/>
      <c r="C454" s="264"/>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row>
    <row r="455" hidden="1">
      <c r="A455" s="227"/>
      <c r="B455" s="227"/>
      <c r="C455" s="264"/>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c r="AC455" s="227"/>
      <c r="AD455" s="227"/>
      <c r="AE455" s="227"/>
      <c r="AF455" s="227"/>
      <c r="AG455" s="227"/>
      <c r="AH455" s="227"/>
      <c r="AI455" s="227"/>
    </row>
    <row r="456" hidden="1">
      <c r="A456" s="227"/>
      <c r="B456" s="227"/>
      <c r="C456" s="264"/>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row>
    <row r="457" hidden="1">
      <c r="A457" s="227"/>
      <c r="B457" s="227"/>
      <c r="C457" s="264"/>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c r="AC457" s="227"/>
      <c r="AD457" s="227"/>
      <c r="AE457" s="227"/>
      <c r="AF457" s="227"/>
      <c r="AG457" s="227"/>
      <c r="AH457" s="227"/>
      <c r="AI457" s="227"/>
    </row>
    <row r="458" hidden="1">
      <c r="A458" s="227"/>
      <c r="B458" s="227"/>
      <c r="C458" s="264"/>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c r="AG458" s="227"/>
      <c r="AH458" s="227"/>
      <c r="AI458" s="227"/>
    </row>
    <row r="459" hidden="1">
      <c r="A459" s="227"/>
      <c r="B459" s="227"/>
      <c r="C459" s="264"/>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c r="AG459" s="227"/>
      <c r="AH459" s="227"/>
      <c r="AI459" s="227"/>
    </row>
    <row r="460" hidden="1">
      <c r="A460" s="227"/>
      <c r="B460" s="227"/>
      <c r="C460" s="264"/>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c r="AG460" s="227"/>
      <c r="AH460" s="227"/>
      <c r="AI460" s="227"/>
    </row>
    <row r="461" hidden="1">
      <c r="A461" s="227"/>
      <c r="B461" s="227"/>
      <c r="C461" s="264"/>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c r="AG461" s="227"/>
      <c r="AH461" s="227"/>
      <c r="AI461" s="227"/>
    </row>
    <row r="462" hidden="1">
      <c r="A462" s="227"/>
      <c r="B462" s="227"/>
      <c r="C462" s="264"/>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c r="AG462" s="227"/>
      <c r="AH462" s="227"/>
      <c r="AI462" s="227"/>
    </row>
    <row r="463" hidden="1">
      <c r="A463" s="227"/>
      <c r="B463" s="227"/>
      <c r="C463" s="264"/>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c r="AG463" s="227"/>
      <c r="AH463" s="227"/>
      <c r="AI463" s="227"/>
    </row>
    <row r="464" hidden="1">
      <c r="A464" s="227"/>
      <c r="B464" s="227"/>
      <c r="C464" s="264"/>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c r="AG464" s="227"/>
      <c r="AH464" s="227"/>
      <c r="AI464" s="227"/>
    </row>
    <row r="465" hidden="1">
      <c r="A465" s="227"/>
      <c r="B465" s="227"/>
      <c r="C465" s="264"/>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c r="AG465" s="227"/>
      <c r="AH465" s="227"/>
      <c r="AI465" s="227"/>
    </row>
    <row r="466" hidden="1">
      <c r="A466" s="227"/>
      <c r="B466" s="227"/>
      <c r="C466" s="264"/>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row>
    <row r="467" hidden="1">
      <c r="A467" s="227"/>
      <c r="B467" s="227"/>
      <c r="C467" s="264"/>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c r="AC467" s="227"/>
      <c r="AD467" s="227"/>
      <c r="AE467" s="227"/>
      <c r="AF467" s="227"/>
      <c r="AG467" s="227"/>
      <c r="AH467" s="227"/>
      <c r="AI467" s="227"/>
    </row>
    <row r="468" hidden="1">
      <c r="A468" s="227"/>
      <c r="B468" s="227"/>
      <c r="C468" s="264"/>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c r="AG468" s="227"/>
      <c r="AH468" s="227"/>
      <c r="AI468" s="227"/>
    </row>
    <row r="469" hidden="1">
      <c r="A469" s="227"/>
      <c r="B469" s="227"/>
      <c r="C469" s="264"/>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c r="AG469" s="227"/>
      <c r="AH469" s="227"/>
      <c r="AI469" s="227"/>
    </row>
    <row r="470" hidden="1">
      <c r="A470" s="227"/>
      <c r="B470" s="227"/>
      <c r="C470" s="264"/>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c r="AG470" s="227"/>
      <c r="AH470" s="227"/>
      <c r="AI470" s="227"/>
    </row>
    <row r="471" hidden="1">
      <c r="A471" s="227"/>
      <c r="B471" s="227"/>
      <c r="C471" s="264"/>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c r="AG471" s="227"/>
      <c r="AH471" s="227"/>
      <c r="AI471" s="227"/>
    </row>
    <row r="472" hidden="1">
      <c r="A472" s="227"/>
      <c r="B472" s="227"/>
      <c r="C472" s="264"/>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c r="AG472" s="227"/>
      <c r="AH472" s="227"/>
      <c r="AI472" s="227"/>
    </row>
    <row r="473" hidden="1">
      <c r="A473" s="227"/>
      <c r="B473" s="227"/>
      <c r="C473" s="264"/>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c r="AG473" s="227"/>
      <c r="AH473" s="227"/>
      <c r="AI473" s="227"/>
    </row>
    <row r="474" hidden="1">
      <c r="A474" s="227"/>
      <c r="B474" s="227"/>
      <c r="C474" s="264"/>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c r="AG474" s="227"/>
      <c r="AH474" s="227"/>
      <c r="AI474" s="227"/>
    </row>
    <row r="475" hidden="1">
      <c r="A475" s="227"/>
      <c r="B475" s="227"/>
      <c r="C475" s="264"/>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c r="AG475" s="227"/>
      <c r="AH475" s="227"/>
      <c r="AI475" s="227"/>
    </row>
    <row r="476" hidden="1">
      <c r="A476" s="227"/>
      <c r="B476" s="227"/>
      <c r="C476" s="264"/>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row>
    <row r="477" hidden="1">
      <c r="A477" s="227"/>
      <c r="B477" s="227"/>
      <c r="C477" s="264"/>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c r="AC477" s="227"/>
      <c r="AD477" s="227"/>
      <c r="AE477" s="227"/>
      <c r="AF477" s="227"/>
      <c r="AG477" s="227"/>
      <c r="AH477" s="227"/>
      <c r="AI477" s="227"/>
    </row>
    <row r="478" hidden="1">
      <c r="A478" s="227"/>
      <c r="B478" s="227"/>
      <c r="C478" s="264"/>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row>
    <row r="479" hidden="1">
      <c r="A479" s="227"/>
      <c r="B479" s="227"/>
      <c r="C479" s="264"/>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row>
    <row r="480" hidden="1">
      <c r="A480" s="227"/>
      <c r="B480" s="227"/>
      <c r="C480" s="264"/>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row>
    <row r="481" hidden="1">
      <c r="A481" s="227"/>
      <c r="B481" s="227"/>
      <c r="C481" s="264"/>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c r="AC481" s="227"/>
      <c r="AD481" s="227"/>
      <c r="AE481" s="227"/>
      <c r="AF481" s="227"/>
      <c r="AG481" s="227"/>
      <c r="AH481" s="227"/>
      <c r="AI481" s="227"/>
    </row>
    <row r="482" hidden="1">
      <c r="A482" s="227"/>
      <c r="B482" s="227"/>
      <c r="C482" s="264"/>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row>
    <row r="483" hidden="1">
      <c r="A483" s="227"/>
      <c r="B483" s="227"/>
      <c r="C483" s="264"/>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c r="AC483" s="227"/>
      <c r="AD483" s="227"/>
      <c r="AE483" s="227"/>
      <c r="AF483" s="227"/>
      <c r="AG483" s="227"/>
      <c r="AH483" s="227"/>
      <c r="AI483" s="227"/>
    </row>
    <row r="484" hidden="1">
      <c r="A484" s="227"/>
      <c r="B484" s="227"/>
      <c r="C484" s="264"/>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c r="AG484" s="227"/>
      <c r="AH484" s="227"/>
      <c r="AI484" s="227"/>
    </row>
    <row r="485" hidden="1">
      <c r="A485" s="227"/>
      <c r="B485" s="227"/>
      <c r="C485" s="264"/>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c r="AG485" s="227"/>
      <c r="AH485" s="227"/>
      <c r="AI485" s="227"/>
    </row>
    <row r="486" hidden="1">
      <c r="A486" s="227"/>
      <c r="B486" s="227"/>
      <c r="C486" s="264"/>
      <c r="D486" s="227"/>
      <c r="E486" s="227"/>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c r="AG486" s="227"/>
      <c r="AH486" s="227"/>
      <c r="AI486" s="227"/>
    </row>
    <row r="487" hidden="1">
      <c r="A487" s="227"/>
      <c r="B487" s="227"/>
      <c r="C487" s="264"/>
      <c r="D487" s="227"/>
      <c r="E487" s="227"/>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c r="AG487" s="227"/>
      <c r="AH487" s="227"/>
      <c r="AI487" s="227"/>
    </row>
    <row r="488" hidden="1">
      <c r="A488" s="227"/>
      <c r="B488" s="227"/>
      <c r="C488" s="264"/>
      <c r="D488" s="227"/>
      <c r="E488" s="227"/>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c r="AG488" s="227"/>
      <c r="AH488" s="227"/>
      <c r="AI488" s="227"/>
    </row>
    <row r="489" hidden="1">
      <c r="A489" s="227"/>
      <c r="B489" s="227"/>
      <c r="C489" s="264"/>
      <c r="D489" s="227"/>
      <c r="E489" s="227"/>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c r="AG489" s="227"/>
      <c r="AH489" s="227"/>
      <c r="AI489" s="227"/>
    </row>
    <row r="490" hidden="1">
      <c r="A490" s="227"/>
      <c r="B490" s="227"/>
      <c r="C490" s="264"/>
      <c r="D490" s="227"/>
      <c r="E490" s="227"/>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c r="AG490" s="227"/>
      <c r="AH490" s="227"/>
      <c r="AI490" s="227"/>
    </row>
    <row r="491" hidden="1">
      <c r="A491" s="227"/>
      <c r="B491" s="227"/>
      <c r="C491" s="264"/>
      <c r="D491" s="227"/>
      <c r="E491" s="227"/>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c r="AG491" s="227"/>
      <c r="AH491" s="227"/>
      <c r="AI491" s="227"/>
    </row>
    <row r="492" hidden="1">
      <c r="A492" s="227"/>
      <c r="B492" s="227"/>
      <c r="C492" s="264"/>
      <c r="D492" s="227"/>
      <c r="E492" s="227"/>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row>
    <row r="493" hidden="1">
      <c r="A493" s="227"/>
      <c r="B493" s="227"/>
      <c r="C493" s="264"/>
      <c r="D493" s="227"/>
      <c r="E493" s="227"/>
      <c r="F493" s="227"/>
      <c r="G493" s="227"/>
      <c r="H493" s="227"/>
      <c r="I493" s="227"/>
      <c r="J493" s="227"/>
      <c r="K493" s="227"/>
      <c r="L493" s="227"/>
      <c r="M493" s="227"/>
      <c r="N493" s="227"/>
      <c r="O493" s="227"/>
      <c r="P493" s="227"/>
      <c r="Q493" s="227"/>
      <c r="R493" s="227"/>
      <c r="S493" s="227"/>
      <c r="T493" s="227"/>
      <c r="U493" s="227"/>
      <c r="V493" s="227"/>
      <c r="W493" s="227"/>
      <c r="X493" s="227"/>
      <c r="Y493" s="227"/>
      <c r="Z493" s="227"/>
      <c r="AA493" s="227"/>
      <c r="AB493" s="227"/>
      <c r="AC493" s="227"/>
      <c r="AD493" s="227"/>
      <c r="AE493" s="227"/>
      <c r="AF493" s="227"/>
      <c r="AG493" s="227"/>
      <c r="AH493" s="227"/>
      <c r="AI493" s="227"/>
    </row>
    <row r="494" hidden="1">
      <c r="A494" s="227"/>
      <c r="B494" s="227"/>
      <c r="C494" s="264"/>
      <c r="D494" s="227"/>
      <c r="E494" s="227"/>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c r="AG494" s="227"/>
      <c r="AH494" s="227"/>
      <c r="AI494" s="227"/>
    </row>
    <row r="495" hidden="1">
      <c r="A495" s="227"/>
      <c r="B495" s="227"/>
      <c r="C495" s="264"/>
      <c r="D495" s="227"/>
      <c r="E495" s="227"/>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c r="AG495" s="227"/>
      <c r="AH495" s="227"/>
      <c r="AI495" s="227"/>
    </row>
    <row r="496" hidden="1">
      <c r="A496" s="227"/>
      <c r="B496" s="227"/>
      <c r="C496" s="264"/>
      <c r="D496" s="227"/>
      <c r="E496" s="227"/>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c r="AG496" s="227"/>
      <c r="AH496" s="227"/>
      <c r="AI496" s="227"/>
    </row>
    <row r="497" hidden="1">
      <c r="A497" s="227"/>
      <c r="B497" s="227"/>
      <c r="C497" s="264"/>
      <c r="D497" s="227"/>
      <c r="E497" s="227"/>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c r="AG497" s="227"/>
      <c r="AH497" s="227"/>
      <c r="AI497" s="227"/>
    </row>
    <row r="498" hidden="1">
      <c r="A498" s="227"/>
      <c r="B498" s="227"/>
      <c r="C498" s="264"/>
      <c r="D498" s="227"/>
      <c r="E498" s="227"/>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c r="AG498" s="227"/>
      <c r="AH498" s="227"/>
      <c r="AI498" s="227"/>
    </row>
    <row r="499" hidden="1">
      <c r="A499" s="227"/>
      <c r="B499" s="227"/>
      <c r="C499" s="264"/>
      <c r="D499" s="227"/>
      <c r="E499" s="227"/>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c r="AG499" s="227"/>
      <c r="AH499" s="227"/>
      <c r="AI499" s="227"/>
    </row>
    <row r="500" hidden="1">
      <c r="A500" s="227"/>
      <c r="B500" s="227"/>
      <c r="C500" s="264"/>
      <c r="D500" s="227"/>
      <c r="E500" s="227"/>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c r="AG500" s="227"/>
      <c r="AH500" s="227"/>
      <c r="AI500" s="227"/>
    </row>
    <row r="501" hidden="1">
      <c r="A501" s="227"/>
      <c r="B501" s="227"/>
      <c r="C501" s="264"/>
      <c r="D501" s="227"/>
      <c r="E501" s="227"/>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c r="AG501" s="227"/>
      <c r="AH501" s="227"/>
      <c r="AI501" s="227"/>
    </row>
    <row r="502" hidden="1">
      <c r="A502" s="227"/>
      <c r="B502" s="227"/>
      <c r="C502" s="264"/>
      <c r="D502" s="227"/>
      <c r="E502" s="227"/>
      <c r="F502" s="227"/>
      <c r="G502" s="227"/>
      <c r="H502" s="227"/>
      <c r="I502" s="227"/>
      <c r="J502" s="227"/>
      <c r="K502" s="227"/>
      <c r="L502" s="227"/>
      <c r="M502" s="227"/>
      <c r="N502" s="227"/>
      <c r="O502" s="227"/>
      <c r="P502" s="227"/>
      <c r="Q502" s="227"/>
      <c r="R502" s="227"/>
      <c r="S502" s="227"/>
      <c r="T502" s="227"/>
      <c r="U502" s="227"/>
      <c r="V502" s="227"/>
      <c r="W502" s="227"/>
      <c r="X502" s="227"/>
      <c r="Y502" s="227"/>
      <c r="Z502" s="227"/>
      <c r="AA502" s="227"/>
      <c r="AB502" s="227"/>
      <c r="AC502" s="227"/>
      <c r="AD502" s="227"/>
      <c r="AE502" s="227"/>
      <c r="AF502" s="227"/>
      <c r="AG502" s="227"/>
      <c r="AH502" s="227"/>
      <c r="AI502" s="227"/>
    </row>
    <row r="503" hidden="1">
      <c r="A503" s="227"/>
      <c r="B503" s="227"/>
      <c r="C503" s="264"/>
      <c r="D503" s="227"/>
      <c r="E503" s="227"/>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row>
    <row r="504" hidden="1">
      <c r="A504" s="227"/>
      <c r="B504" s="227"/>
      <c r="C504" s="264"/>
      <c r="D504" s="227"/>
      <c r="E504" s="227"/>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row>
    <row r="505" hidden="1">
      <c r="A505" s="227"/>
      <c r="B505" s="227"/>
      <c r="C505" s="264"/>
      <c r="D505" s="227"/>
      <c r="E505" s="227"/>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row>
    <row r="506" hidden="1">
      <c r="A506" s="227"/>
      <c r="B506" s="227"/>
      <c r="C506" s="264"/>
      <c r="D506" s="227"/>
      <c r="E506" s="227"/>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row>
    <row r="507" hidden="1">
      <c r="A507" s="227"/>
      <c r="B507" s="227"/>
      <c r="C507" s="264"/>
      <c r="D507" s="227"/>
      <c r="E507" s="227"/>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row>
    <row r="508" hidden="1">
      <c r="A508" s="227"/>
      <c r="B508" s="227"/>
      <c r="C508" s="264"/>
      <c r="D508" s="227"/>
      <c r="E508" s="227"/>
      <c r="F508" s="227"/>
      <c r="G508" s="227"/>
      <c r="H508" s="227"/>
      <c r="I508" s="227"/>
      <c r="J508" s="227"/>
      <c r="K508" s="227"/>
      <c r="L508" s="227"/>
      <c r="M508" s="227"/>
      <c r="N508" s="227"/>
      <c r="O508" s="227"/>
      <c r="P508" s="227"/>
      <c r="Q508" s="227"/>
      <c r="R508" s="227"/>
      <c r="S508" s="227"/>
      <c r="T508" s="227"/>
      <c r="U508" s="227"/>
      <c r="V508" s="227"/>
      <c r="W508" s="227"/>
      <c r="X508" s="227"/>
      <c r="Y508" s="227"/>
      <c r="Z508" s="227"/>
      <c r="AA508" s="227"/>
      <c r="AB508" s="227"/>
      <c r="AC508" s="227"/>
      <c r="AD508" s="227"/>
      <c r="AE508" s="227"/>
      <c r="AF508" s="227"/>
      <c r="AG508" s="227"/>
      <c r="AH508" s="227"/>
      <c r="AI508" s="227"/>
    </row>
    <row r="509" hidden="1">
      <c r="A509" s="227"/>
      <c r="B509" s="227"/>
      <c r="C509" s="264"/>
      <c r="D509" s="227"/>
      <c r="E509" s="227"/>
      <c r="F509" s="227"/>
      <c r="G509" s="227"/>
      <c r="H509" s="227"/>
      <c r="I509" s="227"/>
      <c r="J509" s="227"/>
      <c r="K509" s="227"/>
      <c r="L509" s="227"/>
      <c r="M509" s="227"/>
      <c r="N509" s="227"/>
      <c r="O509" s="227"/>
      <c r="P509" s="227"/>
      <c r="Q509" s="227"/>
      <c r="R509" s="227"/>
      <c r="S509" s="227"/>
      <c r="T509" s="227"/>
      <c r="U509" s="227"/>
      <c r="V509" s="227"/>
      <c r="W509" s="227"/>
      <c r="X509" s="227"/>
      <c r="Y509" s="227"/>
      <c r="Z509" s="227"/>
      <c r="AA509" s="227"/>
      <c r="AB509" s="227"/>
      <c r="AC509" s="227"/>
      <c r="AD509" s="227"/>
      <c r="AE509" s="227"/>
      <c r="AF509" s="227"/>
      <c r="AG509" s="227"/>
      <c r="AH509" s="227"/>
      <c r="AI509" s="227"/>
    </row>
    <row r="510" hidden="1">
      <c r="A510" s="227"/>
      <c r="B510" s="227"/>
      <c r="C510" s="264"/>
      <c r="D510" s="227"/>
      <c r="E510" s="227"/>
      <c r="F510" s="227"/>
      <c r="G510" s="227"/>
      <c r="H510" s="227"/>
      <c r="I510" s="227"/>
      <c r="J510" s="227"/>
      <c r="K510" s="227"/>
      <c r="L510" s="227"/>
      <c r="M510" s="227"/>
      <c r="N510" s="227"/>
      <c r="O510" s="227"/>
      <c r="P510" s="227"/>
      <c r="Q510" s="227"/>
      <c r="R510" s="227"/>
      <c r="S510" s="227"/>
      <c r="T510" s="227"/>
      <c r="U510" s="227"/>
      <c r="V510" s="227"/>
      <c r="W510" s="227"/>
      <c r="X510" s="227"/>
      <c r="Y510" s="227"/>
      <c r="Z510" s="227"/>
      <c r="AA510" s="227"/>
      <c r="AB510" s="227"/>
      <c r="AC510" s="227"/>
      <c r="AD510" s="227"/>
      <c r="AE510" s="227"/>
      <c r="AF510" s="227"/>
      <c r="AG510" s="227"/>
      <c r="AH510" s="227"/>
      <c r="AI510" s="227"/>
    </row>
    <row r="511" hidden="1">
      <c r="A511" s="227"/>
      <c r="B511" s="227"/>
      <c r="C511" s="264"/>
      <c r="D511" s="227"/>
      <c r="E511" s="227"/>
      <c r="F511" s="227"/>
      <c r="G511" s="227"/>
      <c r="H511" s="227"/>
      <c r="I511" s="227"/>
      <c r="J511" s="227"/>
      <c r="K511" s="227"/>
      <c r="L511" s="227"/>
      <c r="M511" s="227"/>
      <c r="N511" s="227"/>
      <c r="O511" s="227"/>
      <c r="P511" s="227"/>
      <c r="Q511" s="227"/>
      <c r="R511" s="227"/>
      <c r="S511" s="227"/>
      <c r="T511" s="227"/>
      <c r="U511" s="227"/>
      <c r="V511" s="227"/>
      <c r="W511" s="227"/>
      <c r="X511" s="227"/>
      <c r="Y511" s="227"/>
      <c r="Z511" s="227"/>
      <c r="AA511" s="227"/>
      <c r="AB511" s="227"/>
      <c r="AC511" s="227"/>
      <c r="AD511" s="227"/>
      <c r="AE511" s="227"/>
      <c r="AF511" s="227"/>
      <c r="AG511" s="227"/>
      <c r="AH511" s="227"/>
      <c r="AI511" s="227"/>
    </row>
    <row r="512" hidden="1">
      <c r="A512" s="227"/>
      <c r="B512" s="227"/>
      <c r="C512" s="264"/>
      <c r="D512" s="227"/>
      <c r="E512" s="227"/>
      <c r="F512" s="227"/>
      <c r="G512" s="227"/>
      <c r="H512" s="227"/>
      <c r="I512" s="227"/>
      <c r="J512" s="227"/>
      <c r="K512" s="227"/>
      <c r="L512" s="227"/>
      <c r="M512" s="227"/>
      <c r="N512" s="227"/>
      <c r="O512" s="227"/>
      <c r="P512" s="227"/>
      <c r="Q512" s="227"/>
      <c r="R512" s="227"/>
      <c r="S512" s="227"/>
      <c r="T512" s="227"/>
      <c r="U512" s="227"/>
      <c r="V512" s="227"/>
      <c r="W512" s="227"/>
      <c r="X512" s="227"/>
      <c r="Y512" s="227"/>
      <c r="Z512" s="227"/>
      <c r="AA512" s="227"/>
      <c r="AB512" s="227"/>
      <c r="AC512" s="227"/>
      <c r="AD512" s="227"/>
      <c r="AE512" s="227"/>
      <c r="AF512" s="227"/>
      <c r="AG512" s="227"/>
      <c r="AH512" s="227"/>
      <c r="AI512" s="227"/>
    </row>
    <row r="513" hidden="1">
      <c r="A513" s="227"/>
      <c r="B513" s="227"/>
      <c r="C513" s="264"/>
      <c r="D513" s="227"/>
      <c r="E513" s="227"/>
      <c r="F513" s="227"/>
      <c r="G513" s="227"/>
      <c r="H513" s="227"/>
      <c r="I513" s="227"/>
      <c r="J513" s="227"/>
      <c r="K513" s="227"/>
      <c r="L513" s="227"/>
      <c r="M513" s="227"/>
      <c r="N513" s="227"/>
      <c r="O513" s="227"/>
      <c r="P513" s="227"/>
      <c r="Q513" s="227"/>
      <c r="R513" s="227"/>
      <c r="S513" s="227"/>
      <c r="T513" s="227"/>
      <c r="U513" s="227"/>
      <c r="V513" s="227"/>
      <c r="W513" s="227"/>
      <c r="X513" s="227"/>
      <c r="Y513" s="227"/>
      <c r="Z513" s="227"/>
      <c r="AA513" s="227"/>
      <c r="AB513" s="227"/>
      <c r="AC513" s="227"/>
      <c r="AD513" s="227"/>
      <c r="AE513" s="227"/>
      <c r="AF513" s="227"/>
      <c r="AG513" s="227"/>
      <c r="AH513" s="227"/>
      <c r="AI513" s="227"/>
    </row>
    <row r="514" hidden="1">
      <c r="A514" s="227"/>
      <c r="B514" s="227"/>
      <c r="C514" s="264"/>
      <c r="D514" s="227"/>
      <c r="E514" s="227"/>
      <c r="F514" s="227"/>
      <c r="G514" s="227"/>
      <c r="H514" s="227"/>
      <c r="I514" s="227"/>
      <c r="J514" s="227"/>
      <c r="K514" s="227"/>
      <c r="L514" s="227"/>
      <c r="M514" s="227"/>
      <c r="N514" s="227"/>
      <c r="O514" s="227"/>
      <c r="P514" s="227"/>
      <c r="Q514" s="227"/>
      <c r="R514" s="227"/>
      <c r="S514" s="227"/>
      <c r="T514" s="227"/>
      <c r="U514" s="227"/>
      <c r="V514" s="227"/>
      <c r="W514" s="227"/>
      <c r="X514" s="227"/>
      <c r="Y514" s="227"/>
      <c r="Z514" s="227"/>
      <c r="AA514" s="227"/>
      <c r="AB514" s="227"/>
      <c r="AC514" s="227"/>
      <c r="AD514" s="227"/>
      <c r="AE514" s="227"/>
      <c r="AF514" s="227"/>
      <c r="AG514" s="227"/>
      <c r="AH514" s="227"/>
      <c r="AI514" s="227"/>
    </row>
    <row r="515" hidden="1">
      <c r="A515" s="227"/>
      <c r="B515" s="227"/>
      <c r="C515" s="264"/>
      <c r="D515" s="227"/>
      <c r="E515" s="227"/>
      <c r="F515" s="227"/>
      <c r="G515" s="227"/>
      <c r="H515" s="227"/>
      <c r="I515" s="227"/>
      <c r="J515" s="227"/>
      <c r="K515" s="227"/>
      <c r="L515" s="227"/>
      <c r="M515" s="227"/>
      <c r="N515" s="227"/>
      <c r="O515" s="227"/>
      <c r="P515" s="227"/>
      <c r="Q515" s="227"/>
      <c r="R515" s="227"/>
      <c r="S515" s="227"/>
      <c r="T515" s="227"/>
      <c r="U515" s="227"/>
      <c r="V515" s="227"/>
      <c r="W515" s="227"/>
      <c r="X515" s="227"/>
      <c r="Y515" s="227"/>
      <c r="Z515" s="227"/>
      <c r="AA515" s="227"/>
      <c r="AB515" s="227"/>
      <c r="AC515" s="227"/>
      <c r="AD515" s="227"/>
      <c r="AE515" s="227"/>
      <c r="AF515" s="227"/>
      <c r="AG515" s="227"/>
      <c r="AH515" s="227"/>
      <c r="AI515" s="227"/>
    </row>
    <row r="516" hidden="1">
      <c r="A516" s="227"/>
      <c r="B516" s="227"/>
      <c r="C516" s="264"/>
      <c r="D516" s="227"/>
      <c r="E516" s="227"/>
      <c r="F516" s="227"/>
      <c r="G516" s="227"/>
      <c r="H516" s="227"/>
      <c r="I516" s="227"/>
      <c r="J516" s="227"/>
      <c r="K516" s="227"/>
      <c r="L516" s="227"/>
      <c r="M516" s="227"/>
      <c r="N516" s="227"/>
      <c r="O516" s="227"/>
      <c r="P516" s="227"/>
      <c r="Q516" s="227"/>
      <c r="R516" s="227"/>
      <c r="S516" s="227"/>
      <c r="T516" s="227"/>
      <c r="U516" s="227"/>
      <c r="V516" s="227"/>
      <c r="W516" s="227"/>
      <c r="X516" s="227"/>
      <c r="Y516" s="227"/>
      <c r="Z516" s="227"/>
      <c r="AA516" s="227"/>
      <c r="AB516" s="227"/>
      <c r="AC516" s="227"/>
      <c r="AD516" s="227"/>
      <c r="AE516" s="227"/>
      <c r="AF516" s="227"/>
      <c r="AG516" s="227"/>
      <c r="AH516" s="227"/>
      <c r="AI516" s="227"/>
    </row>
    <row r="517" hidden="1">
      <c r="A517" s="227"/>
      <c r="B517" s="227"/>
      <c r="C517" s="264"/>
      <c r="D517" s="227"/>
      <c r="E517" s="227"/>
      <c r="F517" s="227"/>
      <c r="G517" s="227"/>
      <c r="H517" s="227"/>
      <c r="I517" s="227"/>
      <c r="J517" s="227"/>
      <c r="K517" s="227"/>
      <c r="L517" s="227"/>
      <c r="M517" s="227"/>
      <c r="N517" s="227"/>
      <c r="O517" s="227"/>
      <c r="P517" s="227"/>
      <c r="Q517" s="227"/>
      <c r="R517" s="227"/>
      <c r="S517" s="227"/>
      <c r="T517" s="227"/>
      <c r="U517" s="227"/>
      <c r="V517" s="227"/>
      <c r="W517" s="227"/>
      <c r="X517" s="227"/>
      <c r="Y517" s="227"/>
      <c r="Z517" s="227"/>
      <c r="AA517" s="227"/>
      <c r="AB517" s="227"/>
      <c r="AC517" s="227"/>
      <c r="AD517" s="227"/>
      <c r="AE517" s="227"/>
      <c r="AF517" s="227"/>
      <c r="AG517" s="227"/>
      <c r="AH517" s="227"/>
      <c r="AI517" s="227"/>
    </row>
    <row r="518" hidden="1">
      <c r="A518" s="227"/>
      <c r="B518" s="227"/>
      <c r="C518" s="264"/>
      <c r="D518" s="227"/>
      <c r="E518" s="227"/>
      <c r="F518" s="227"/>
      <c r="G518" s="227"/>
      <c r="H518" s="227"/>
      <c r="I518" s="227"/>
      <c r="J518" s="227"/>
      <c r="K518" s="227"/>
      <c r="L518" s="227"/>
      <c r="M518" s="227"/>
      <c r="N518" s="227"/>
      <c r="O518" s="227"/>
      <c r="P518" s="227"/>
      <c r="Q518" s="227"/>
      <c r="R518" s="227"/>
      <c r="S518" s="227"/>
      <c r="T518" s="227"/>
      <c r="U518" s="227"/>
      <c r="V518" s="227"/>
      <c r="W518" s="227"/>
      <c r="X518" s="227"/>
      <c r="Y518" s="227"/>
      <c r="Z518" s="227"/>
      <c r="AA518" s="227"/>
      <c r="AB518" s="227"/>
      <c r="AC518" s="227"/>
      <c r="AD518" s="227"/>
      <c r="AE518" s="227"/>
      <c r="AF518" s="227"/>
      <c r="AG518" s="227"/>
      <c r="AH518" s="227"/>
      <c r="AI518" s="227"/>
    </row>
    <row r="519" hidden="1">
      <c r="A519" s="227"/>
      <c r="B519" s="227"/>
      <c r="C519" s="264"/>
      <c r="D519" s="227"/>
      <c r="E519" s="227"/>
      <c r="F519" s="227"/>
      <c r="G519" s="227"/>
      <c r="H519" s="227"/>
      <c r="I519" s="227"/>
      <c r="J519" s="227"/>
      <c r="K519" s="227"/>
      <c r="L519" s="227"/>
      <c r="M519" s="227"/>
      <c r="N519" s="227"/>
      <c r="O519" s="227"/>
      <c r="P519" s="227"/>
      <c r="Q519" s="227"/>
      <c r="R519" s="227"/>
      <c r="S519" s="227"/>
      <c r="T519" s="227"/>
      <c r="U519" s="227"/>
      <c r="V519" s="227"/>
      <c r="W519" s="227"/>
      <c r="X519" s="227"/>
      <c r="Y519" s="227"/>
      <c r="Z519" s="227"/>
      <c r="AA519" s="227"/>
      <c r="AB519" s="227"/>
      <c r="AC519" s="227"/>
      <c r="AD519" s="227"/>
      <c r="AE519" s="227"/>
      <c r="AF519" s="227"/>
      <c r="AG519" s="227"/>
      <c r="AH519" s="227"/>
      <c r="AI519" s="227"/>
    </row>
    <row r="520" hidden="1">
      <c r="A520" s="227"/>
      <c r="B520" s="227"/>
      <c r="C520" s="264"/>
      <c r="D520" s="227"/>
      <c r="E520" s="227"/>
      <c r="F520" s="227"/>
      <c r="G520" s="227"/>
      <c r="H520" s="227"/>
      <c r="I520" s="227"/>
      <c r="J520" s="227"/>
      <c r="K520" s="227"/>
      <c r="L520" s="227"/>
      <c r="M520" s="227"/>
      <c r="N520" s="227"/>
      <c r="O520" s="227"/>
      <c r="P520" s="227"/>
      <c r="Q520" s="227"/>
      <c r="R520" s="227"/>
      <c r="S520" s="227"/>
      <c r="T520" s="227"/>
      <c r="U520" s="227"/>
      <c r="V520" s="227"/>
      <c r="W520" s="227"/>
      <c r="X520" s="227"/>
      <c r="Y520" s="227"/>
      <c r="Z520" s="227"/>
      <c r="AA520" s="227"/>
      <c r="AB520" s="227"/>
      <c r="AC520" s="227"/>
      <c r="AD520" s="227"/>
      <c r="AE520" s="227"/>
      <c r="AF520" s="227"/>
      <c r="AG520" s="227"/>
      <c r="AH520" s="227"/>
      <c r="AI520" s="227"/>
    </row>
    <row r="521" hidden="1">
      <c r="A521" s="227"/>
      <c r="B521" s="227"/>
      <c r="C521" s="264"/>
      <c r="D521" s="227"/>
      <c r="E521" s="227"/>
      <c r="F521" s="227"/>
      <c r="G521" s="227"/>
      <c r="H521" s="227"/>
      <c r="I521" s="227"/>
      <c r="J521" s="227"/>
      <c r="K521" s="227"/>
      <c r="L521" s="227"/>
      <c r="M521" s="227"/>
      <c r="N521" s="227"/>
      <c r="O521" s="227"/>
      <c r="P521" s="227"/>
      <c r="Q521" s="227"/>
      <c r="R521" s="227"/>
      <c r="S521" s="227"/>
      <c r="T521" s="227"/>
      <c r="U521" s="227"/>
      <c r="V521" s="227"/>
      <c r="W521" s="227"/>
      <c r="X521" s="227"/>
      <c r="Y521" s="227"/>
      <c r="Z521" s="227"/>
      <c r="AA521" s="227"/>
      <c r="AB521" s="227"/>
      <c r="AC521" s="227"/>
      <c r="AD521" s="227"/>
      <c r="AE521" s="227"/>
      <c r="AF521" s="227"/>
      <c r="AG521" s="227"/>
      <c r="AH521" s="227"/>
      <c r="AI521" s="227"/>
    </row>
    <row r="522" hidden="1">
      <c r="A522" s="227"/>
      <c r="B522" s="227"/>
      <c r="C522" s="264"/>
      <c r="D522" s="227"/>
      <c r="E522" s="227"/>
      <c r="F522" s="227"/>
      <c r="G522" s="227"/>
      <c r="H522" s="227"/>
      <c r="I522" s="227"/>
      <c r="J522" s="227"/>
      <c r="K522" s="227"/>
      <c r="L522" s="227"/>
      <c r="M522" s="227"/>
      <c r="N522" s="227"/>
      <c r="O522" s="227"/>
      <c r="P522" s="227"/>
      <c r="Q522" s="227"/>
      <c r="R522" s="227"/>
      <c r="S522" s="227"/>
      <c r="T522" s="227"/>
      <c r="U522" s="227"/>
      <c r="V522" s="227"/>
      <c r="W522" s="227"/>
      <c r="X522" s="227"/>
      <c r="Y522" s="227"/>
      <c r="Z522" s="227"/>
      <c r="AA522" s="227"/>
      <c r="AB522" s="227"/>
      <c r="AC522" s="227"/>
      <c r="AD522" s="227"/>
      <c r="AE522" s="227"/>
      <c r="AF522" s="227"/>
      <c r="AG522" s="227"/>
      <c r="AH522" s="227"/>
      <c r="AI522" s="227"/>
    </row>
    <row r="523" hidden="1">
      <c r="A523" s="227"/>
      <c r="B523" s="227"/>
      <c r="C523" s="264"/>
      <c r="D523" s="227"/>
      <c r="E523" s="227"/>
      <c r="F523" s="227"/>
      <c r="G523" s="227"/>
      <c r="H523" s="227"/>
      <c r="I523" s="227"/>
      <c r="J523" s="227"/>
      <c r="K523" s="227"/>
      <c r="L523" s="227"/>
      <c r="M523" s="227"/>
      <c r="N523" s="227"/>
      <c r="O523" s="227"/>
      <c r="P523" s="227"/>
      <c r="Q523" s="227"/>
      <c r="R523" s="227"/>
      <c r="S523" s="227"/>
      <c r="T523" s="227"/>
      <c r="U523" s="227"/>
      <c r="V523" s="227"/>
      <c r="W523" s="227"/>
      <c r="X523" s="227"/>
      <c r="Y523" s="227"/>
      <c r="Z523" s="227"/>
      <c r="AA523" s="227"/>
      <c r="AB523" s="227"/>
      <c r="AC523" s="227"/>
      <c r="AD523" s="227"/>
      <c r="AE523" s="227"/>
      <c r="AF523" s="227"/>
      <c r="AG523" s="227"/>
      <c r="AH523" s="227"/>
      <c r="AI523" s="227"/>
    </row>
    <row r="524" hidden="1">
      <c r="A524" s="227"/>
      <c r="B524" s="227"/>
      <c r="C524" s="264"/>
      <c r="D524" s="227"/>
      <c r="E524" s="227"/>
      <c r="F524" s="227"/>
      <c r="G524" s="227"/>
      <c r="H524" s="227"/>
      <c r="I524" s="227"/>
      <c r="J524" s="227"/>
      <c r="K524" s="227"/>
      <c r="L524" s="227"/>
      <c r="M524" s="227"/>
      <c r="N524" s="227"/>
      <c r="O524" s="227"/>
      <c r="P524" s="227"/>
      <c r="Q524" s="227"/>
      <c r="R524" s="227"/>
      <c r="S524" s="227"/>
      <c r="T524" s="227"/>
      <c r="U524" s="227"/>
      <c r="V524" s="227"/>
      <c r="W524" s="227"/>
      <c r="X524" s="227"/>
      <c r="Y524" s="227"/>
      <c r="Z524" s="227"/>
      <c r="AA524" s="227"/>
      <c r="AB524" s="227"/>
      <c r="AC524" s="227"/>
      <c r="AD524" s="227"/>
      <c r="AE524" s="227"/>
      <c r="AF524" s="227"/>
      <c r="AG524" s="227"/>
      <c r="AH524" s="227"/>
      <c r="AI524" s="227"/>
    </row>
    <row r="525" hidden="1">
      <c r="A525" s="227"/>
      <c r="B525" s="227"/>
      <c r="C525" s="264"/>
      <c r="D525" s="227"/>
      <c r="E525" s="227"/>
      <c r="F525" s="227"/>
      <c r="G525" s="227"/>
      <c r="H525" s="227"/>
      <c r="I525" s="227"/>
      <c r="J525" s="227"/>
      <c r="K525" s="227"/>
      <c r="L525" s="227"/>
      <c r="M525" s="227"/>
      <c r="N525" s="227"/>
      <c r="O525" s="227"/>
      <c r="P525" s="227"/>
      <c r="Q525" s="227"/>
      <c r="R525" s="227"/>
      <c r="S525" s="227"/>
      <c r="T525" s="227"/>
      <c r="U525" s="227"/>
      <c r="V525" s="227"/>
      <c r="W525" s="227"/>
      <c r="X525" s="227"/>
      <c r="Y525" s="227"/>
      <c r="Z525" s="227"/>
      <c r="AA525" s="227"/>
      <c r="AB525" s="227"/>
      <c r="AC525" s="227"/>
      <c r="AD525" s="227"/>
      <c r="AE525" s="227"/>
      <c r="AF525" s="227"/>
      <c r="AG525" s="227"/>
      <c r="AH525" s="227"/>
      <c r="AI525" s="227"/>
    </row>
    <row r="526" hidden="1">
      <c r="A526" s="227"/>
      <c r="B526" s="227"/>
      <c r="C526" s="264"/>
      <c r="D526" s="227"/>
      <c r="E526" s="227"/>
      <c r="F526" s="227"/>
      <c r="G526" s="227"/>
      <c r="H526" s="227"/>
      <c r="I526" s="227"/>
      <c r="J526" s="227"/>
      <c r="K526" s="227"/>
      <c r="L526" s="227"/>
      <c r="M526" s="227"/>
      <c r="N526" s="227"/>
      <c r="O526" s="227"/>
      <c r="P526" s="227"/>
      <c r="Q526" s="227"/>
      <c r="R526" s="227"/>
      <c r="S526" s="227"/>
      <c r="T526" s="227"/>
      <c r="U526" s="227"/>
      <c r="V526" s="227"/>
      <c r="W526" s="227"/>
      <c r="X526" s="227"/>
      <c r="Y526" s="227"/>
      <c r="Z526" s="227"/>
      <c r="AA526" s="227"/>
      <c r="AB526" s="227"/>
      <c r="AC526" s="227"/>
      <c r="AD526" s="227"/>
      <c r="AE526" s="227"/>
      <c r="AF526" s="227"/>
      <c r="AG526" s="227"/>
      <c r="AH526" s="227"/>
      <c r="AI526" s="227"/>
    </row>
    <row r="527" hidden="1">
      <c r="A527" s="227"/>
      <c r="B527" s="227"/>
      <c r="C527" s="264"/>
      <c r="D527" s="227"/>
      <c r="E527" s="227"/>
      <c r="F527" s="227"/>
      <c r="G527" s="227"/>
      <c r="H527" s="227"/>
      <c r="I527" s="227"/>
      <c r="J527" s="227"/>
      <c r="K527" s="227"/>
      <c r="L527" s="227"/>
      <c r="M527" s="227"/>
      <c r="N527" s="227"/>
      <c r="O527" s="227"/>
      <c r="P527" s="227"/>
      <c r="Q527" s="227"/>
      <c r="R527" s="227"/>
      <c r="S527" s="227"/>
      <c r="T527" s="227"/>
      <c r="U527" s="227"/>
      <c r="V527" s="227"/>
      <c r="W527" s="227"/>
      <c r="X527" s="227"/>
      <c r="Y527" s="227"/>
      <c r="Z527" s="227"/>
      <c r="AA527" s="227"/>
      <c r="AB527" s="227"/>
      <c r="AC527" s="227"/>
      <c r="AD527" s="227"/>
      <c r="AE527" s="227"/>
      <c r="AF527" s="227"/>
      <c r="AG527" s="227"/>
      <c r="AH527" s="227"/>
      <c r="AI527" s="227"/>
    </row>
    <row r="528" hidden="1">
      <c r="A528" s="227"/>
      <c r="B528" s="227"/>
      <c r="C528" s="264"/>
      <c r="D528" s="227"/>
      <c r="E528" s="227"/>
      <c r="F528" s="227"/>
      <c r="G528" s="227"/>
      <c r="H528" s="227"/>
      <c r="I528" s="227"/>
      <c r="J528" s="227"/>
      <c r="K528" s="227"/>
      <c r="L528" s="227"/>
      <c r="M528" s="227"/>
      <c r="N528" s="227"/>
      <c r="O528" s="227"/>
      <c r="P528" s="227"/>
      <c r="Q528" s="227"/>
      <c r="R528" s="227"/>
      <c r="S528" s="227"/>
      <c r="T528" s="227"/>
      <c r="U528" s="227"/>
      <c r="V528" s="227"/>
      <c r="W528" s="227"/>
      <c r="X528" s="227"/>
      <c r="Y528" s="227"/>
      <c r="Z528" s="227"/>
      <c r="AA528" s="227"/>
      <c r="AB528" s="227"/>
      <c r="AC528" s="227"/>
      <c r="AD528" s="227"/>
      <c r="AE528" s="227"/>
      <c r="AF528" s="227"/>
      <c r="AG528" s="227"/>
      <c r="AH528" s="227"/>
      <c r="AI528" s="227"/>
    </row>
    <row r="529" hidden="1">
      <c r="A529" s="227"/>
      <c r="B529" s="227"/>
      <c r="C529" s="264"/>
      <c r="D529" s="227"/>
      <c r="E529" s="227"/>
      <c r="F529" s="227"/>
      <c r="G529" s="227"/>
      <c r="H529" s="227"/>
      <c r="I529" s="227"/>
      <c r="J529" s="227"/>
      <c r="K529" s="227"/>
      <c r="L529" s="227"/>
      <c r="M529" s="227"/>
      <c r="N529" s="227"/>
      <c r="O529" s="227"/>
      <c r="P529" s="227"/>
      <c r="Q529" s="227"/>
      <c r="R529" s="227"/>
      <c r="S529" s="227"/>
      <c r="T529" s="227"/>
      <c r="U529" s="227"/>
      <c r="V529" s="227"/>
      <c r="W529" s="227"/>
      <c r="X529" s="227"/>
      <c r="Y529" s="227"/>
      <c r="Z529" s="227"/>
      <c r="AA529" s="227"/>
      <c r="AB529" s="227"/>
      <c r="AC529" s="227"/>
      <c r="AD529" s="227"/>
      <c r="AE529" s="227"/>
      <c r="AF529" s="227"/>
      <c r="AG529" s="227"/>
      <c r="AH529" s="227"/>
      <c r="AI529" s="227"/>
    </row>
    <row r="530" hidden="1">
      <c r="A530" s="227"/>
      <c r="B530" s="227"/>
      <c r="C530" s="264"/>
      <c r="D530" s="227"/>
      <c r="E530" s="227"/>
      <c r="F530" s="227"/>
      <c r="G530" s="227"/>
      <c r="H530" s="227"/>
      <c r="I530" s="227"/>
      <c r="J530" s="227"/>
      <c r="K530" s="227"/>
      <c r="L530" s="227"/>
      <c r="M530" s="227"/>
      <c r="N530" s="227"/>
      <c r="O530" s="227"/>
      <c r="P530" s="227"/>
      <c r="Q530" s="227"/>
      <c r="R530" s="227"/>
      <c r="S530" s="227"/>
      <c r="T530" s="227"/>
      <c r="U530" s="227"/>
      <c r="V530" s="227"/>
      <c r="W530" s="227"/>
      <c r="X530" s="227"/>
      <c r="Y530" s="227"/>
      <c r="Z530" s="227"/>
      <c r="AA530" s="227"/>
      <c r="AB530" s="227"/>
      <c r="AC530" s="227"/>
      <c r="AD530" s="227"/>
      <c r="AE530" s="227"/>
      <c r="AF530" s="227"/>
      <c r="AG530" s="227"/>
      <c r="AH530" s="227"/>
      <c r="AI530" s="227"/>
    </row>
    <row r="531" hidden="1">
      <c r="A531" s="227"/>
      <c r="B531" s="227"/>
      <c r="C531" s="264"/>
      <c r="D531" s="227"/>
      <c r="E531" s="227"/>
      <c r="F531" s="227"/>
      <c r="G531" s="227"/>
      <c r="H531" s="227"/>
      <c r="I531" s="227"/>
      <c r="J531" s="227"/>
      <c r="K531" s="227"/>
      <c r="L531" s="227"/>
      <c r="M531" s="227"/>
      <c r="N531" s="227"/>
      <c r="O531" s="227"/>
      <c r="P531" s="227"/>
      <c r="Q531" s="227"/>
      <c r="R531" s="227"/>
      <c r="S531" s="227"/>
      <c r="T531" s="227"/>
      <c r="U531" s="227"/>
      <c r="V531" s="227"/>
      <c r="W531" s="227"/>
      <c r="X531" s="227"/>
      <c r="Y531" s="227"/>
      <c r="Z531" s="227"/>
      <c r="AA531" s="227"/>
      <c r="AB531" s="227"/>
      <c r="AC531" s="227"/>
      <c r="AD531" s="227"/>
      <c r="AE531" s="227"/>
      <c r="AF531" s="227"/>
      <c r="AG531" s="227"/>
      <c r="AH531" s="227"/>
      <c r="AI531" s="227"/>
    </row>
    <row r="532" hidden="1">
      <c r="A532" s="227"/>
      <c r="B532" s="227"/>
      <c r="C532" s="264"/>
      <c r="D532" s="227"/>
      <c r="E532" s="227"/>
      <c r="F532" s="227"/>
      <c r="G532" s="227"/>
      <c r="H532" s="227"/>
      <c r="I532" s="227"/>
      <c r="J532" s="227"/>
      <c r="K532" s="227"/>
      <c r="L532" s="227"/>
      <c r="M532" s="227"/>
      <c r="N532" s="227"/>
      <c r="O532" s="227"/>
      <c r="P532" s="227"/>
      <c r="Q532" s="227"/>
      <c r="R532" s="227"/>
      <c r="S532" s="227"/>
      <c r="T532" s="227"/>
      <c r="U532" s="227"/>
      <c r="V532" s="227"/>
      <c r="W532" s="227"/>
      <c r="X532" s="227"/>
      <c r="Y532" s="227"/>
      <c r="Z532" s="227"/>
      <c r="AA532" s="227"/>
      <c r="AB532" s="227"/>
      <c r="AC532" s="227"/>
      <c r="AD532" s="227"/>
      <c r="AE532" s="227"/>
      <c r="AF532" s="227"/>
      <c r="AG532" s="227"/>
      <c r="AH532" s="227"/>
      <c r="AI532" s="227"/>
    </row>
    <row r="533" hidden="1">
      <c r="A533" s="227"/>
      <c r="B533" s="227"/>
      <c r="C533" s="264"/>
      <c r="D533" s="227"/>
      <c r="E533" s="227"/>
      <c r="F533" s="227"/>
      <c r="G533" s="227"/>
      <c r="H533" s="227"/>
      <c r="I533" s="227"/>
      <c r="J533" s="227"/>
      <c r="K533" s="227"/>
      <c r="L533" s="227"/>
      <c r="M533" s="227"/>
      <c r="N533" s="227"/>
      <c r="O533" s="227"/>
      <c r="P533" s="227"/>
      <c r="Q533" s="227"/>
      <c r="R533" s="227"/>
      <c r="S533" s="227"/>
      <c r="T533" s="227"/>
      <c r="U533" s="227"/>
      <c r="V533" s="227"/>
      <c r="W533" s="227"/>
      <c r="X533" s="227"/>
      <c r="Y533" s="227"/>
      <c r="Z533" s="227"/>
      <c r="AA533" s="227"/>
      <c r="AB533" s="227"/>
      <c r="AC533" s="227"/>
      <c r="AD533" s="227"/>
      <c r="AE533" s="227"/>
      <c r="AF533" s="227"/>
      <c r="AG533" s="227"/>
      <c r="AH533" s="227"/>
      <c r="AI533" s="227"/>
    </row>
    <row r="534" hidden="1">
      <c r="A534" s="227"/>
      <c r="B534" s="227"/>
      <c r="C534" s="264"/>
      <c r="D534" s="227"/>
      <c r="E534" s="227"/>
      <c r="F534" s="227"/>
      <c r="G534" s="227"/>
      <c r="H534" s="227"/>
      <c r="I534" s="227"/>
      <c r="J534" s="227"/>
      <c r="K534" s="227"/>
      <c r="L534" s="227"/>
      <c r="M534" s="227"/>
      <c r="N534" s="227"/>
      <c r="O534" s="227"/>
      <c r="P534" s="227"/>
      <c r="Q534" s="227"/>
      <c r="R534" s="227"/>
      <c r="S534" s="227"/>
      <c r="T534" s="227"/>
      <c r="U534" s="227"/>
      <c r="V534" s="227"/>
      <c r="W534" s="227"/>
      <c r="X534" s="227"/>
      <c r="Y534" s="227"/>
      <c r="Z534" s="227"/>
      <c r="AA534" s="227"/>
      <c r="AB534" s="227"/>
      <c r="AC534" s="227"/>
      <c r="AD534" s="227"/>
      <c r="AE534" s="227"/>
      <c r="AF534" s="227"/>
      <c r="AG534" s="227"/>
      <c r="AH534" s="227"/>
      <c r="AI534" s="227"/>
    </row>
    <row r="535" hidden="1">
      <c r="A535" s="227"/>
      <c r="B535" s="227"/>
      <c r="C535" s="264"/>
      <c r="D535" s="227"/>
      <c r="E535" s="227"/>
      <c r="F535" s="227"/>
      <c r="G535" s="227"/>
      <c r="H535" s="227"/>
      <c r="I535" s="227"/>
      <c r="J535" s="227"/>
      <c r="K535" s="227"/>
      <c r="L535" s="227"/>
      <c r="M535" s="227"/>
      <c r="N535" s="227"/>
      <c r="O535" s="227"/>
      <c r="P535" s="227"/>
      <c r="Q535" s="227"/>
      <c r="R535" s="227"/>
      <c r="S535" s="227"/>
      <c r="T535" s="227"/>
      <c r="U535" s="227"/>
      <c r="V535" s="227"/>
      <c r="W535" s="227"/>
      <c r="X535" s="227"/>
      <c r="Y535" s="227"/>
      <c r="Z535" s="227"/>
      <c r="AA535" s="227"/>
      <c r="AB535" s="227"/>
      <c r="AC535" s="227"/>
      <c r="AD535" s="227"/>
      <c r="AE535" s="227"/>
      <c r="AF535" s="227"/>
      <c r="AG535" s="227"/>
      <c r="AH535" s="227"/>
      <c r="AI535" s="227"/>
    </row>
    <row r="536" hidden="1">
      <c r="A536" s="227"/>
      <c r="B536" s="227"/>
      <c r="C536" s="264"/>
      <c r="D536" s="227"/>
      <c r="E536" s="227"/>
      <c r="F536" s="227"/>
      <c r="G536" s="227"/>
      <c r="H536" s="227"/>
      <c r="I536" s="227"/>
      <c r="J536" s="227"/>
      <c r="K536" s="227"/>
      <c r="L536" s="227"/>
      <c r="M536" s="227"/>
      <c r="N536" s="227"/>
      <c r="O536" s="227"/>
      <c r="P536" s="227"/>
      <c r="Q536" s="227"/>
      <c r="R536" s="227"/>
      <c r="S536" s="227"/>
      <c r="T536" s="227"/>
      <c r="U536" s="227"/>
      <c r="V536" s="227"/>
      <c r="W536" s="227"/>
      <c r="X536" s="227"/>
      <c r="Y536" s="227"/>
      <c r="Z536" s="227"/>
      <c r="AA536" s="227"/>
      <c r="AB536" s="227"/>
      <c r="AC536" s="227"/>
      <c r="AD536" s="227"/>
      <c r="AE536" s="227"/>
      <c r="AF536" s="227"/>
      <c r="AG536" s="227"/>
      <c r="AH536" s="227"/>
      <c r="AI536" s="227"/>
    </row>
    <row r="537" hidden="1">
      <c r="A537" s="227"/>
      <c r="B537" s="227"/>
      <c r="C537" s="264"/>
      <c r="D537" s="227"/>
      <c r="E537" s="227"/>
      <c r="F537" s="227"/>
      <c r="G537" s="227"/>
      <c r="H537" s="227"/>
      <c r="I537" s="227"/>
      <c r="J537" s="227"/>
      <c r="K537" s="227"/>
      <c r="L537" s="227"/>
      <c r="M537" s="227"/>
      <c r="N537" s="227"/>
      <c r="O537" s="227"/>
      <c r="P537" s="227"/>
      <c r="Q537" s="227"/>
      <c r="R537" s="227"/>
      <c r="S537" s="227"/>
      <c r="T537" s="227"/>
      <c r="U537" s="227"/>
      <c r="V537" s="227"/>
      <c r="W537" s="227"/>
      <c r="X537" s="227"/>
      <c r="Y537" s="227"/>
      <c r="Z537" s="227"/>
      <c r="AA537" s="227"/>
      <c r="AB537" s="227"/>
      <c r="AC537" s="227"/>
      <c r="AD537" s="227"/>
      <c r="AE537" s="227"/>
      <c r="AF537" s="227"/>
      <c r="AG537" s="227"/>
      <c r="AH537" s="227"/>
      <c r="AI537" s="227"/>
    </row>
    <row r="538" hidden="1">
      <c r="A538" s="227"/>
      <c r="B538" s="227"/>
      <c r="C538" s="264"/>
      <c r="D538" s="227"/>
      <c r="E538" s="227"/>
      <c r="F538" s="227"/>
      <c r="G538" s="227"/>
      <c r="H538" s="227"/>
      <c r="I538" s="227"/>
      <c r="J538" s="227"/>
      <c r="K538" s="227"/>
      <c r="L538" s="227"/>
      <c r="M538" s="227"/>
      <c r="N538" s="227"/>
      <c r="O538" s="227"/>
      <c r="P538" s="227"/>
      <c r="Q538" s="227"/>
      <c r="R538" s="227"/>
      <c r="S538" s="227"/>
      <c r="T538" s="227"/>
      <c r="U538" s="227"/>
      <c r="V538" s="227"/>
      <c r="W538" s="227"/>
      <c r="X538" s="227"/>
      <c r="Y538" s="227"/>
      <c r="Z538" s="227"/>
      <c r="AA538" s="227"/>
      <c r="AB538" s="227"/>
      <c r="AC538" s="227"/>
      <c r="AD538" s="227"/>
      <c r="AE538" s="227"/>
      <c r="AF538" s="227"/>
      <c r="AG538" s="227"/>
      <c r="AH538" s="227"/>
      <c r="AI538" s="227"/>
    </row>
    <row r="539" hidden="1">
      <c r="A539" s="227"/>
      <c r="B539" s="227"/>
      <c r="C539" s="264"/>
      <c r="D539" s="227"/>
      <c r="E539" s="227"/>
      <c r="F539" s="227"/>
      <c r="G539" s="227"/>
      <c r="H539" s="227"/>
      <c r="I539" s="227"/>
      <c r="J539" s="227"/>
      <c r="K539" s="227"/>
      <c r="L539" s="227"/>
      <c r="M539" s="227"/>
      <c r="N539" s="227"/>
      <c r="O539" s="227"/>
      <c r="P539" s="227"/>
      <c r="Q539" s="227"/>
      <c r="R539" s="227"/>
      <c r="S539" s="227"/>
      <c r="T539" s="227"/>
      <c r="U539" s="227"/>
      <c r="V539" s="227"/>
      <c r="W539" s="227"/>
      <c r="X539" s="227"/>
      <c r="Y539" s="227"/>
      <c r="Z539" s="227"/>
      <c r="AA539" s="227"/>
      <c r="AB539" s="227"/>
      <c r="AC539" s="227"/>
      <c r="AD539" s="227"/>
      <c r="AE539" s="227"/>
      <c r="AF539" s="227"/>
      <c r="AG539" s="227"/>
      <c r="AH539" s="227"/>
      <c r="AI539" s="227"/>
    </row>
    <row r="540" hidden="1">
      <c r="A540" s="227"/>
      <c r="B540" s="227"/>
      <c r="C540" s="264"/>
      <c r="D540" s="227"/>
      <c r="E540" s="227"/>
      <c r="F540" s="227"/>
      <c r="G540" s="227"/>
      <c r="H540" s="227"/>
      <c r="I540" s="227"/>
      <c r="J540" s="227"/>
      <c r="K540" s="227"/>
      <c r="L540" s="227"/>
      <c r="M540" s="227"/>
      <c r="N540" s="227"/>
      <c r="O540" s="227"/>
      <c r="P540" s="227"/>
      <c r="Q540" s="227"/>
      <c r="R540" s="227"/>
      <c r="S540" s="227"/>
      <c r="T540" s="227"/>
      <c r="U540" s="227"/>
      <c r="V540" s="227"/>
      <c r="W540" s="227"/>
      <c r="X540" s="227"/>
      <c r="Y540" s="227"/>
      <c r="Z540" s="227"/>
      <c r="AA540" s="227"/>
      <c r="AB540" s="227"/>
      <c r="AC540" s="227"/>
      <c r="AD540" s="227"/>
      <c r="AE540" s="227"/>
      <c r="AF540" s="227"/>
      <c r="AG540" s="227"/>
      <c r="AH540" s="227"/>
      <c r="AI540" s="227"/>
    </row>
    <row r="541" hidden="1">
      <c r="A541" s="227"/>
      <c r="B541" s="227"/>
      <c r="C541" s="264"/>
      <c r="D541" s="227"/>
      <c r="E541" s="227"/>
      <c r="F541" s="227"/>
      <c r="G541" s="227"/>
      <c r="H541" s="227"/>
      <c r="I541" s="227"/>
      <c r="J541" s="227"/>
      <c r="K541" s="227"/>
      <c r="L541" s="227"/>
      <c r="M541" s="227"/>
      <c r="N541" s="227"/>
      <c r="O541" s="227"/>
      <c r="P541" s="227"/>
      <c r="Q541" s="227"/>
      <c r="R541" s="227"/>
      <c r="S541" s="227"/>
      <c r="T541" s="227"/>
      <c r="U541" s="227"/>
      <c r="V541" s="227"/>
      <c r="W541" s="227"/>
      <c r="X541" s="227"/>
      <c r="Y541" s="227"/>
      <c r="Z541" s="227"/>
      <c r="AA541" s="227"/>
      <c r="AB541" s="227"/>
      <c r="AC541" s="227"/>
      <c r="AD541" s="227"/>
      <c r="AE541" s="227"/>
      <c r="AF541" s="227"/>
      <c r="AG541" s="227"/>
      <c r="AH541" s="227"/>
      <c r="AI541" s="227"/>
    </row>
    <row r="542" hidden="1">
      <c r="A542" s="227"/>
      <c r="B542" s="227"/>
      <c r="C542" s="264"/>
      <c r="D542" s="227"/>
      <c r="E542" s="227"/>
      <c r="F542" s="227"/>
      <c r="G542" s="227"/>
      <c r="H542" s="227"/>
      <c r="I542" s="227"/>
      <c r="J542" s="227"/>
      <c r="K542" s="227"/>
      <c r="L542" s="227"/>
      <c r="M542" s="227"/>
      <c r="N542" s="227"/>
      <c r="O542" s="227"/>
      <c r="P542" s="227"/>
      <c r="Q542" s="227"/>
      <c r="R542" s="227"/>
      <c r="S542" s="227"/>
      <c r="T542" s="227"/>
      <c r="U542" s="227"/>
      <c r="V542" s="227"/>
      <c r="W542" s="227"/>
      <c r="X542" s="227"/>
      <c r="Y542" s="227"/>
      <c r="Z542" s="227"/>
      <c r="AA542" s="227"/>
      <c r="AB542" s="227"/>
      <c r="AC542" s="227"/>
      <c r="AD542" s="227"/>
      <c r="AE542" s="227"/>
      <c r="AF542" s="227"/>
      <c r="AG542" s="227"/>
      <c r="AH542" s="227"/>
      <c r="AI542" s="227"/>
    </row>
    <row r="543" hidden="1">
      <c r="A543" s="227"/>
      <c r="B543" s="227"/>
      <c r="C543" s="264"/>
      <c r="D543" s="227"/>
      <c r="E543" s="227"/>
      <c r="F543" s="227"/>
      <c r="G543" s="227"/>
      <c r="H543" s="227"/>
      <c r="I543" s="227"/>
      <c r="J543" s="227"/>
      <c r="K543" s="227"/>
      <c r="L543" s="227"/>
      <c r="M543" s="227"/>
      <c r="N543" s="227"/>
      <c r="O543" s="227"/>
      <c r="P543" s="227"/>
      <c r="Q543" s="227"/>
      <c r="R543" s="227"/>
      <c r="S543" s="227"/>
      <c r="T543" s="227"/>
      <c r="U543" s="227"/>
      <c r="V543" s="227"/>
      <c r="W543" s="227"/>
      <c r="X543" s="227"/>
      <c r="Y543" s="227"/>
      <c r="Z543" s="227"/>
      <c r="AA543" s="227"/>
      <c r="AB543" s="227"/>
      <c r="AC543" s="227"/>
      <c r="AD543" s="227"/>
      <c r="AE543" s="227"/>
      <c r="AF543" s="227"/>
      <c r="AG543" s="227"/>
      <c r="AH543" s="227"/>
      <c r="AI543" s="227"/>
    </row>
    <row r="544" hidden="1">
      <c r="A544" s="227"/>
      <c r="B544" s="227"/>
      <c r="C544" s="264"/>
      <c r="D544" s="227"/>
      <c r="E544" s="227"/>
      <c r="F544" s="227"/>
      <c r="G544" s="227"/>
      <c r="H544" s="227"/>
      <c r="I544" s="227"/>
      <c r="J544" s="227"/>
      <c r="K544" s="227"/>
      <c r="L544" s="227"/>
      <c r="M544" s="227"/>
      <c r="N544" s="227"/>
      <c r="O544" s="227"/>
      <c r="P544" s="227"/>
      <c r="Q544" s="227"/>
      <c r="R544" s="227"/>
      <c r="S544" s="227"/>
      <c r="T544" s="227"/>
      <c r="U544" s="227"/>
      <c r="V544" s="227"/>
      <c r="W544" s="227"/>
      <c r="X544" s="227"/>
      <c r="Y544" s="227"/>
      <c r="Z544" s="227"/>
      <c r="AA544" s="227"/>
      <c r="AB544" s="227"/>
      <c r="AC544" s="227"/>
      <c r="AD544" s="227"/>
      <c r="AE544" s="227"/>
      <c r="AF544" s="227"/>
      <c r="AG544" s="227"/>
      <c r="AH544" s="227"/>
      <c r="AI544" s="227"/>
    </row>
    <row r="545" hidden="1">
      <c r="A545" s="227"/>
      <c r="B545" s="227"/>
      <c r="C545" s="264"/>
      <c r="D545" s="227"/>
      <c r="E545" s="227"/>
      <c r="F545" s="227"/>
      <c r="G545" s="227"/>
      <c r="H545" s="227"/>
      <c r="I545" s="227"/>
      <c r="J545" s="227"/>
      <c r="K545" s="227"/>
      <c r="L545" s="227"/>
      <c r="M545" s="227"/>
      <c r="N545" s="227"/>
      <c r="O545" s="227"/>
      <c r="P545" s="227"/>
      <c r="Q545" s="227"/>
      <c r="R545" s="227"/>
      <c r="S545" s="227"/>
      <c r="T545" s="227"/>
      <c r="U545" s="227"/>
      <c r="V545" s="227"/>
      <c r="W545" s="227"/>
      <c r="X545" s="227"/>
      <c r="Y545" s="227"/>
      <c r="Z545" s="227"/>
      <c r="AA545" s="227"/>
      <c r="AB545" s="227"/>
      <c r="AC545" s="227"/>
      <c r="AD545" s="227"/>
      <c r="AE545" s="227"/>
      <c r="AF545" s="227"/>
      <c r="AG545" s="227"/>
      <c r="AH545" s="227"/>
      <c r="AI545" s="227"/>
    </row>
    <row r="546" hidden="1">
      <c r="A546" s="227"/>
      <c r="B546" s="227"/>
      <c r="C546" s="264"/>
      <c r="D546" s="227"/>
      <c r="E546" s="227"/>
      <c r="F546" s="227"/>
      <c r="G546" s="227"/>
      <c r="H546" s="227"/>
      <c r="I546" s="227"/>
      <c r="J546" s="227"/>
      <c r="K546" s="227"/>
      <c r="L546" s="227"/>
      <c r="M546" s="227"/>
      <c r="N546" s="227"/>
      <c r="O546" s="227"/>
      <c r="P546" s="227"/>
      <c r="Q546" s="227"/>
      <c r="R546" s="227"/>
      <c r="S546" s="227"/>
      <c r="T546" s="227"/>
      <c r="U546" s="227"/>
      <c r="V546" s="227"/>
      <c r="W546" s="227"/>
      <c r="X546" s="227"/>
      <c r="Y546" s="227"/>
      <c r="Z546" s="227"/>
      <c r="AA546" s="227"/>
      <c r="AB546" s="227"/>
      <c r="AC546" s="227"/>
      <c r="AD546" s="227"/>
      <c r="AE546" s="227"/>
      <c r="AF546" s="227"/>
      <c r="AG546" s="227"/>
      <c r="AH546" s="227"/>
      <c r="AI546" s="227"/>
    </row>
    <row r="547" hidden="1">
      <c r="A547" s="227"/>
      <c r="B547" s="227"/>
      <c r="C547" s="264"/>
      <c r="D547" s="227"/>
      <c r="E547" s="227"/>
      <c r="F547" s="227"/>
      <c r="G547" s="227"/>
      <c r="H547" s="227"/>
      <c r="I547" s="227"/>
      <c r="J547" s="227"/>
      <c r="K547" s="227"/>
      <c r="L547" s="227"/>
      <c r="M547" s="227"/>
      <c r="N547" s="227"/>
      <c r="O547" s="227"/>
      <c r="P547" s="227"/>
      <c r="Q547" s="227"/>
      <c r="R547" s="227"/>
      <c r="S547" s="227"/>
      <c r="T547" s="227"/>
      <c r="U547" s="227"/>
      <c r="V547" s="227"/>
      <c r="W547" s="227"/>
      <c r="X547" s="227"/>
      <c r="Y547" s="227"/>
      <c r="Z547" s="227"/>
      <c r="AA547" s="227"/>
      <c r="AB547" s="227"/>
      <c r="AC547" s="227"/>
      <c r="AD547" s="227"/>
      <c r="AE547" s="227"/>
      <c r="AF547" s="227"/>
      <c r="AG547" s="227"/>
      <c r="AH547" s="227"/>
      <c r="AI547" s="227"/>
    </row>
    <row r="548" hidden="1">
      <c r="A548" s="227"/>
      <c r="B548" s="227"/>
      <c r="C548" s="264"/>
      <c r="D548" s="227"/>
      <c r="E548" s="227"/>
      <c r="F548" s="227"/>
      <c r="G548" s="227"/>
      <c r="H548" s="227"/>
      <c r="I548" s="227"/>
      <c r="J548" s="227"/>
      <c r="K548" s="227"/>
      <c r="L548" s="227"/>
      <c r="M548" s="227"/>
      <c r="N548" s="227"/>
      <c r="O548" s="227"/>
      <c r="P548" s="227"/>
      <c r="Q548" s="227"/>
      <c r="R548" s="227"/>
      <c r="S548" s="227"/>
      <c r="T548" s="227"/>
      <c r="U548" s="227"/>
      <c r="V548" s="227"/>
      <c r="W548" s="227"/>
      <c r="X548" s="227"/>
      <c r="Y548" s="227"/>
      <c r="Z548" s="227"/>
      <c r="AA548" s="227"/>
      <c r="AB548" s="227"/>
      <c r="AC548" s="227"/>
      <c r="AD548" s="227"/>
      <c r="AE548" s="227"/>
      <c r="AF548" s="227"/>
      <c r="AG548" s="227"/>
      <c r="AH548" s="227"/>
      <c r="AI548" s="227"/>
    </row>
    <row r="549" hidden="1">
      <c r="A549" s="227"/>
      <c r="B549" s="227"/>
      <c r="C549" s="264"/>
      <c r="D549" s="227"/>
      <c r="E549" s="227"/>
      <c r="F549" s="227"/>
      <c r="G549" s="227"/>
      <c r="H549" s="227"/>
      <c r="I549" s="227"/>
      <c r="J549" s="227"/>
      <c r="K549" s="227"/>
      <c r="L549" s="227"/>
      <c r="M549" s="227"/>
      <c r="N549" s="227"/>
      <c r="O549" s="227"/>
      <c r="P549" s="227"/>
      <c r="Q549" s="227"/>
      <c r="R549" s="227"/>
      <c r="S549" s="227"/>
      <c r="T549" s="227"/>
      <c r="U549" s="227"/>
      <c r="V549" s="227"/>
      <c r="W549" s="227"/>
      <c r="X549" s="227"/>
      <c r="Y549" s="227"/>
      <c r="Z549" s="227"/>
      <c r="AA549" s="227"/>
      <c r="AB549" s="227"/>
      <c r="AC549" s="227"/>
      <c r="AD549" s="227"/>
      <c r="AE549" s="227"/>
      <c r="AF549" s="227"/>
      <c r="AG549" s="227"/>
      <c r="AH549" s="227"/>
      <c r="AI549" s="227"/>
    </row>
    <row r="550" hidden="1">
      <c r="A550" s="227"/>
      <c r="B550" s="227"/>
      <c r="C550" s="264"/>
      <c r="D550" s="227"/>
      <c r="E550" s="227"/>
      <c r="F550" s="227"/>
      <c r="G550" s="227"/>
      <c r="H550" s="227"/>
      <c r="I550" s="227"/>
      <c r="J550" s="227"/>
      <c r="K550" s="227"/>
      <c r="L550" s="227"/>
      <c r="M550" s="227"/>
      <c r="N550" s="227"/>
      <c r="O550" s="227"/>
      <c r="P550" s="227"/>
      <c r="Q550" s="227"/>
      <c r="R550" s="227"/>
      <c r="S550" s="227"/>
      <c r="T550" s="227"/>
      <c r="U550" s="227"/>
      <c r="V550" s="227"/>
      <c r="W550" s="227"/>
      <c r="X550" s="227"/>
      <c r="Y550" s="227"/>
      <c r="Z550" s="227"/>
      <c r="AA550" s="227"/>
      <c r="AB550" s="227"/>
      <c r="AC550" s="227"/>
      <c r="AD550" s="227"/>
      <c r="AE550" s="227"/>
      <c r="AF550" s="227"/>
      <c r="AG550" s="227"/>
      <c r="AH550" s="227"/>
      <c r="AI550" s="227"/>
    </row>
    <row r="551" hidden="1">
      <c r="A551" s="227"/>
      <c r="B551" s="227"/>
      <c r="C551" s="264"/>
      <c r="D551" s="227"/>
      <c r="E551" s="227"/>
      <c r="F551" s="227"/>
      <c r="G551" s="227"/>
      <c r="H551" s="227"/>
      <c r="I551" s="227"/>
      <c r="J551" s="227"/>
      <c r="K551" s="227"/>
      <c r="L551" s="227"/>
      <c r="M551" s="227"/>
      <c r="N551" s="227"/>
      <c r="O551" s="227"/>
      <c r="P551" s="227"/>
      <c r="Q551" s="227"/>
      <c r="R551" s="227"/>
      <c r="S551" s="227"/>
      <c r="T551" s="227"/>
      <c r="U551" s="227"/>
      <c r="V551" s="227"/>
      <c r="W551" s="227"/>
      <c r="X551" s="227"/>
      <c r="Y551" s="227"/>
      <c r="Z551" s="227"/>
      <c r="AA551" s="227"/>
      <c r="AB551" s="227"/>
      <c r="AC551" s="227"/>
      <c r="AD551" s="227"/>
      <c r="AE551" s="227"/>
      <c r="AF551" s="227"/>
      <c r="AG551" s="227"/>
      <c r="AH551" s="227"/>
      <c r="AI551" s="227"/>
    </row>
    <row r="552" hidden="1">
      <c r="A552" s="227"/>
      <c r="B552" s="227"/>
      <c r="C552" s="264"/>
      <c r="D552" s="227"/>
      <c r="E552" s="227"/>
      <c r="F552" s="227"/>
      <c r="G552" s="227"/>
      <c r="H552" s="227"/>
      <c r="I552" s="227"/>
      <c r="J552" s="227"/>
      <c r="K552" s="227"/>
      <c r="L552" s="227"/>
      <c r="M552" s="227"/>
      <c r="N552" s="227"/>
      <c r="O552" s="227"/>
      <c r="P552" s="227"/>
      <c r="Q552" s="227"/>
      <c r="R552" s="227"/>
      <c r="S552" s="227"/>
      <c r="T552" s="227"/>
      <c r="U552" s="227"/>
      <c r="V552" s="227"/>
      <c r="W552" s="227"/>
      <c r="X552" s="227"/>
      <c r="Y552" s="227"/>
      <c r="Z552" s="227"/>
      <c r="AA552" s="227"/>
      <c r="AB552" s="227"/>
      <c r="AC552" s="227"/>
      <c r="AD552" s="227"/>
      <c r="AE552" s="227"/>
      <c r="AF552" s="227"/>
      <c r="AG552" s="227"/>
      <c r="AH552" s="227"/>
      <c r="AI552" s="227"/>
    </row>
    <row r="553" hidden="1">
      <c r="A553" s="227"/>
      <c r="B553" s="227"/>
      <c r="C553" s="264"/>
      <c r="D553" s="227"/>
      <c r="E553" s="227"/>
      <c r="F553" s="227"/>
      <c r="G553" s="227"/>
      <c r="H553" s="227"/>
      <c r="I553" s="227"/>
      <c r="J553" s="227"/>
      <c r="K553" s="227"/>
      <c r="L553" s="227"/>
      <c r="M553" s="227"/>
      <c r="N553" s="227"/>
      <c r="O553" s="227"/>
      <c r="P553" s="227"/>
      <c r="Q553" s="227"/>
      <c r="R553" s="227"/>
      <c r="S553" s="227"/>
      <c r="T553" s="227"/>
      <c r="U553" s="227"/>
      <c r="V553" s="227"/>
      <c r="W553" s="227"/>
      <c r="X553" s="227"/>
      <c r="Y553" s="227"/>
      <c r="Z553" s="227"/>
      <c r="AA553" s="227"/>
      <c r="AB553" s="227"/>
      <c r="AC553" s="227"/>
      <c r="AD553" s="227"/>
      <c r="AE553" s="227"/>
      <c r="AF553" s="227"/>
      <c r="AG553" s="227"/>
      <c r="AH553" s="227"/>
      <c r="AI553" s="227"/>
    </row>
    <row r="554" hidden="1">
      <c r="A554" s="227"/>
      <c r="B554" s="227"/>
      <c r="C554" s="264"/>
      <c r="D554" s="227"/>
      <c r="E554" s="227"/>
      <c r="F554" s="227"/>
      <c r="G554" s="227"/>
      <c r="H554" s="227"/>
      <c r="I554" s="227"/>
      <c r="J554" s="227"/>
      <c r="K554" s="227"/>
      <c r="L554" s="227"/>
      <c r="M554" s="227"/>
      <c r="N554" s="227"/>
      <c r="O554" s="227"/>
      <c r="P554" s="227"/>
      <c r="Q554" s="227"/>
      <c r="R554" s="227"/>
      <c r="S554" s="227"/>
      <c r="T554" s="227"/>
      <c r="U554" s="227"/>
      <c r="V554" s="227"/>
      <c r="W554" s="227"/>
      <c r="X554" s="227"/>
      <c r="Y554" s="227"/>
      <c r="Z554" s="227"/>
      <c r="AA554" s="227"/>
      <c r="AB554" s="227"/>
      <c r="AC554" s="227"/>
      <c r="AD554" s="227"/>
      <c r="AE554" s="227"/>
      <c r="AF554" s="227"/>
      <c r="AG554" s="227"/>
      <c r="AH554" s="227"/>
      <c r="AI554" s="227"/>
    </row>
    <row r="555" hidden="1">
      <c r="A555" s="227"/>
      <c r="B555" s="227"/>
      <c r="C555" s="264"/>
      <c r="D555" s="227"/>
      <c r="E555" s="227"/>
      <c r="F555" s="227"/>
      <c r="G555" s="227"/>
      <c r="H555" s="227"/>
      <c r="I555" s="227"/>
      <c r="J555" s="227"/>
      <c r="K555" s="227"/>
      <c r="L555" s="227"/>
      <c r="M555" s="227"/>
      <c r="N555" s="227"/>
      <c r="O555" s="227"/>
      <c r="P555" s="227"/>
      <c r="Q555" s="227"/>
      <c r="R555" s="227"/>
      <c r="S555" s="227"/>
      <c r="T555" s="227"/>
      <c r="U555" s="227"/>
      <c r="V555" s="227"/>
      <c r="W555" s="227"/>
      <c r="X555" s="227"/>
      <c r="Y555" s="227"/>
      <c r="Z555" s="227"/>
      <c r="AA555" s="227"/>
      <c r="AB555" s="227"/>
      <c r="AC555" s="227"/>
      <c r="AD555" s="227"/>
      <c r="AE555" s="227"/>
      <c r="AF555" s="227"/>
      <c r="AG555" s="227"/>
      <c r="AH555" s="227"/>
      <c r="AI555" s="227"/>
    </row>
    <row r="556" hidden="1">
      <c r="A556" s="227"/>
      <c r="B556" s="227"/>
      <c r="C556" s="264"/>
      <c r="D556" s="227"/>
      <c r="E556" s="227"/>
      <c r="F556" s="227"/>
      <c r="G556" s="227"/>
      <c r="H556" s="227"/>
      <c r="I556" s="227"/>
      <c r="J556" s="227"/>
      <c r="K556" s="227"/>
      <c r="L556" s="227"/>
      <c r="M556" s="227"/>
      <c r="N556" s="227"/>
      <c r="O556" s="227"/>
      <c r="P556" s="227"/>
      <c r="Q556" s="227"/>
      <c r="R556" s="227"/>
      <c r="S556" s="227"/>
      <c r="T556" s="227"/>
      <c r="U556" s="227"/>
      <c r="V556" s="227"/>
      <c r="W556" s="227"/>
      <c r="X556" s="227"/>
      <c r="Y556" s="227"/>
      <c r="Z556" s="227"/>
      <c r="AA556" s="227"/>
      <c r="AB556" s="227"/>
      <c r="AC556" s="227"/>
      <c r="AD556" s="227"/>
      <c r="AE556" s="227"/>
      <c r="AF556" s="227"/>
      <c r="AG556" s="227"/>
      <c r="AH556" s="227"/>
      <c r="AI556" s="227"/>
    </row>
    <row r="557" hidden="1">
      <c r="A557" s="227"/>
      <c r="B557" s="227"/>
      <c r="C557" s="264"/>
      <c r="D557" s="227"/>
      <c r="E557" s="227"/>
      <c r="F557" s="227"/>
      <c r="G557" s="227"/>
      <c r="H557" s="227"/>
      <c r="I557" s="227"/>
      <c r="J557" s="227"/>
      <c r="K557" s="227"/>
      <c r="L557" s="227"/>
      <c r="M557" s="227"/>
      <c r="N557" s="227"/>
      <c r="O557" s="227"/>
      <c r="P557" s="227"/>
      <c r="Q557" s="227"/>
      <c r="R557" s="227"/>
      <c r="S557" s="227"/>
      <c r="T557" s="227"/>
      <c r="U557" s="227"/>
      <c r="V557" s="227"/>
      <c r="W557" s="227"/>
      <c r="X557" s="227"/>
      <c r="Y557" s="227"/>
      <c r="Z557" s="227"/>
      <c r="AA557" s="227"/>
      <c r="AB557" s="227"/>
      <c r="AC557" s="227"/>
      <c r="AD557" s="227"/>
      <c r="AE557" s="227"/>
      <c r="AF557" s="227"/>
      <c r="AG557" s="227"/>
      <c r="AH557" s="227"/>
      <c r="AI557" s="227"/>
    </row>
    <row r="558" hidden="1">
      <c r="A558" s="227"/>
      <c r="B558" s="227"/>
      <c r="C558" s="264"/>
      <c r="D558" s="227"/>
      <c r="E558" s="227"/>
      <c r="F558" s="227"/>
      <c r="G558" s="227"/>
      <c r="H558" s="227"/>
      <c r="I558" s="227"/>
      <c r="J558" s="227"/>
      <c r="K558" s="227"/>
      <c r="L558" s="227"/>
      <c r="M558" s="227"/>
      <c r="N558" s="227"/>
      <c r="O558" s="227"/>
      <c r="P558" s="227"/>
      <c r="Q558" s="227"/>
      <c r="R558" s="227"/>
      <c r="S558" s="227"/>
      <c r="T558" s="227"/>
      <c r="U558" s="227"/>
      <c r="V558" s="227"/>
      <c r="W558" s="227"/>
      <c r="X558" s="227"/>
      <c r="Y558" s="227"/>
      <c r="Z558" s="227"/>
      <c r="AA558" s="227"/>
      <c r="AB558" s="227"/>
      <c r="AC558" s="227"/>
      <c r="AD558" s="227"/>
      <c r="AE558" s="227"/>
      <c r="AF558" s="227"/>
      <c r="AG558" s="227"/>
      <c r="AH558" s="227"/>
      <c r="AI558" s="227"/>
    </row>
    <row r="559" hidden="1">
      <c r="A559" s="227"/>
      <c r="B559" s="227"/>
      <c r="C559" s="264"/>
      <c r="D559" s="227"/>
      <c r="E559" s="227"/>
      <c r="F559" s="227"/>
      <c r="G559" s="227"/>
      <c r="H559" s="227"/>
      <c r="I559" s="227"/>
      <c r="J559" s="227"/>
      <c r="K559" s="227"/>
      <c r="L559" s="227"/>
      <c r="M559" s="227"/>
      <c r="N559" s="227"/>
      <c r="O559" s="227"/>
      <c r="P559" s="227"/>
      <c r="Q559" s="227"/>
      <c r="R559" s="227"/>
      <c r="S559" s="227"/>
      <c r="T559" s="227"/>
      <c r="U559" s="227"/>
      <c r="V559" s="227"/>
      <c r="W559" s="227"/>
      <c r="X559" s="227"/>
      <c r="Y559" s="227"/>
      <c r="Z559" s="227"/>
      <c r="AA559" s="227"/>
      <c r="AB559" s="227"/>
      <c r="AC559" s="227"/>
      <c r="AD559" s="227"/>
      <c r="AE559" s="227"/>
      <c r="AF559" s="227"/>
      <c r="AG559" s="227"/>
      <c r="AH559" s="227"/>
      <c r="AI559" s="227"/>
    </row>
    <row r="560" hidden="1">
      <c r="A560" s="227"/>
      <c r="B560" s="227"/>
      <c r="C560" s="264"/>
      <c r="D560" s="227"/>
      <c r="E560" s="227"/>
      <c r="F560" s="227"/>
      <c r="G560" s="227"/>
      <c r="H560" s="227"/>
      <c r="I560" s="227"/>
      <c r="J560" s="227"/>
      <c r="K560" s="227"/>
      <c r="L560" s="227"/>
      <c r="M560" s="227"/>
      <c r="N560" s="227"/>
      <c r="O560" s="227"/>
      <c r="P560" s="227"/>
      <c r="Q560" s="227"/>
      <c r="R560" s="227"/>
      <c r="S560" s="227"/>
      <c r="T560" s="227"/>
      <c r="U560" s="227"/>
      <c r="V560" s="227"/>
      <c r="W560" s="227"/>
      <c r="X560" s="227"/>
      <c r="Y560" s="227"/>
      <c r="Z560" s="227"/>
      <c r="AA560" s="227"/>
      <c r="AB560" s="227"/>
      <c r="AC560" s="227"/>
      <c r="AD560" s="227"/>
      <c r="AE560" s="227"/>
      <c r="AF560" s="227"/>
      <c r="AG560" s="227"/>
      <c r="AH560" s="227"/>
      <c r="AI560" s="227"/>
    </row>
    <row r="561" hidden="1">
      <c r="A561" s="227"/>
      <c r="B561" s="227"/>
      <c r="C561" s="264"/>
      <c r="D561" s="227"/>
      <c r="E561" s="227"/>
      <c r="F561" s="227"/>
      <c r="G561" s="227"/>
      <c r="H561" s="227"/>
      <c r="I561" s="227"/>
      <c r="J561" s="227"/>
      <c r="K561" s="227"/>
      <c r="L561" s="227"/>
      <c r="M561" s="227"/>
      <c r="N561" s="227"/>
      <c r="O561" s="227"/>
      <c r="P561" s="227"/>
      <c r="Q561" s="227"/>
      <c r="R561" s="227"/>
      <c r="S561" s="227"/>
      <c r="T561" s="227"/>
      <c r="U561" s="227"/>
      <c r="V561" s="227"/>
      <c r="W561" s="227"/>
      <c r="X561" s="227"/>
      <c r="Y561" s="227"/>
      <c r="Z561" s="227"/>
      <c r="AA561" s="227"/>
      <c r="AB561" s="227"/>
      <c r="AC561" s="227"/>
      <c r="AD561" s="227"/>
      <c r="AE561" s="227"/>
      <c r="AF561" s="227"/>
      <c r="AG561" s="227"/>
      <c r="AH561" s="227"/>
      <c r="AI561" s="227"/>
    </row>
    <row r="562" hidden="1">
      <c r="A562" s="227"/>
      <c r="B562" s="227"/>
      <c r="C562" s="264"/>
      <c r="D562" s="227"/>
      <c r="E562" s="227"/>
      <c r="F562" s="227"/>
      <c r="G562" s="227"/>
      <c r="H562" s="227"/>
      <c r="I562" s="227"/>
      <c r="J562" s="227"/>
      <c r="K562" s="227"/>
      <c r="L562" s="227"/>
      <c r="M562" s="227"/>
      <c r="N562" s="227"/>
      <c r="O562" s="227"/>
      <c r="P562" s="227"/>
      <c r="Q562" s="227"/>
      <c r="R562" s="227"/>
      <c r="S562" s="227"/>
      <c r="T562" s="227"/>
      <c r="U562" s="227"/>
      <c r="V562" s="227"/>
      <c r="W562" s="227"/>
      <c r="X562" s="227"/>
      <c r="Y562" s="227"/>
      <c r="Z562" s="227"/>
      <c r="AA562" s="227"/>
      <c r="AB562" s="227"/>
      <c r="AC562" s="227"/>
      <c r="AD562" s="227"/>
      <c r="AE562" s="227"/>
      <c r="AF562" s="227"/>
      <c r="AG562" s="227"/>
      <c r="AH562" s="227"/>
      <c r="AI562" s="227"/>
    </row>
    <row r="563" hidden="1">
      <c r="A563" s="227"/>
      <c r="B563" s="227"/>
      <c r="C563" s="264"/>
      <c r="D563" s="227"/>
      <c r="E563" s="227"/>
      <c r="F563" s="227"/>
      <c r="G563" s="227"/>
      <c r="H563" s="227"/>
      <c r="I563" s="227"/>
      <c r="J563" s="227"/>
      <c r="K563" s="227"/>
      <c r="L563" s="227"/>
      <c r="M563" s="227"/>
      <c r="N563" s="227"/>
      <c r="O563" s="227"/>
      <c r="P563" s="227"/>
      <c r="Q563" s="227"/>
      <c r="R563" s="227"/>
      <c r="S563" s="227"/>
      <c r="T563" s="227"/>
      <c r="U563" s="227"/>
      <c r="V563" s="227"/>
      <c r="W563" s="227"/>
      <c r="X563" s="227"/>
      <c r="Y563" s="227"/>
      <c r="Z563" s="227"/>
      <c r="AA563" s="227"/>
      <c r="AB563" s="227"/>
      <c r="AC563" s="227"/>
      <c r="AD563" s="227"/>
      <c r="AE563" s="227"/>
      <c r="AF563" s="227"/>
      <c r="AG563" s="227"/>
      <c r="AH563" s="227"/>
      <c r="AI563" s="227"/>
    </row>
    <row r="564" hidden="1">
      <c r="A564" s="227"/>
      <c r="B564" s="227"/>
      <c r="C564" s="264"/>
      <c r="D564" s="227"/>
      <c r="E564" s="227"/>
      <c r="F564" s="227"/>
      <c r="G564" s="227"/>
      <c r="H564" s="227"/>
      <c r="I564" s="227"/>
      <c r="J564" s="227"/>
      <c r="K564" s="227"/>
      <c r="L564" s="227"/>
      <c r="M564" s="227"/>
      <c r="N564" s="227"/>
      <c r="O564" s="227"/>
      <c r="P564" s="227"/>
      <c r="Q564" s="227"/>
      <c r="R564" s="227"/>
      <c r="S564" s="227"/>
      <c r="T564" s="227"/>
      <c r="U564" s="227"/>
      <c r="V564" s="227"/>
      <c r="W564" s="227"/>
      <c r="X564" s="227"/>
      <c r="Y564" s="227"/>
      <c r="Z564" s="227"/>
      <c r="AA564" s="227"/>
      <c r="AB564" s="227"/>
      <c r="AC564" s="227"/>
      <c r="AD564" s="227"/>
      <c r="AE564" s="227"/>
      <c r="AF564" s="227"/>
      <c r="AG564" s="227"/>
      <c r="AH564" s="227"/>
      <c r="AI564" s="227"/>
    </row>
    <row r="565" hidden="1">
      <c r="A565" s="227"/>
      <c r="B565" s="227"/>
      <c r="C565" s="264"/>
      <c r="D565" s="227"/>
      <c r="E565" s="227"/>
      <c r="F565" s="227"/>
      <c r="G565" s="227"/>
      <c r="H565" s="227"/>
      <c r="I565" s="227"/>
      <c r="J565" s="227"/>
      <c r="K565" s="227"/>
      <c r="L565" s="227"/>
      <c r="M565" s="227"/>
      <c r="N565" s="227"/>
      <c r="O565" s="227"/>
      <c r="P565" s="227"/>
      <c r="Q565" s="227"/>
      <c r="R565" s="227"/>
      <c r="S565" s="227"/>
      <c r="T565" s="227"/>
      <c r="U565" s="227"/>
      <c r="V565" s="227"/>
      <c r="W565" s="227"/>
      <c r="X565" s="227"/>
      <c r="Y565" s="227"/>
      <c r="Z565" s="227"/>
      <c r="AA565" s="227"/>
      <c r="AB565" s="227"/>
      <c r="AC565" s="227"/>
      <c r="AD565" s="227"/>
      <c r="AE565" s="227"/>
      <c r="AF565" s="227"/>
      <c r="AG565" s="227"/>
      <c r="AH565" s="227"/>
      <c r="AI565" s="227"/>
    </row>
    <row r="566" hidden="1">
      <c r="A566" s="227"/>
      <c r="B566" s="227"/>
      <c r="C566" s="264"/>
      <c r="D566" s="227"/>
      <c r="E566" s="227"/>
      <c r="F566" s="227"/>
      <c r="G566" s="227"/>
      <c r="H566" s="227"/>
      <c r="I566" s="227"/>
      <c r="J566" s="227"/>
      <c r="K566" s="227"/>
      <c r="L566" s="227"/>
      <c r="M566" s="227"/>
      <c r="N566" s="227"/>
      <c r="O566" s="227"/>
      <c r="P566" s="227"/>
      <c r="Q566" s="227"/>
      <c r="R566" s="227"/>
      <c r="S566" s="227"/>
      <c r="T566" s="227"/>
      <c r="U566" s="227"/>
      <c r="V566" s="227"/>
      <c r="W566" s="227"/>
      <c r="X566" s="227"/>
      <c r="Y566" s="227"/>
      <c r="Z566" s="227"/>
      <c r="AA566" s="227"/>
      <c r="AB566" s="227"/>
      <c r="AC566" s="227"/>
      <c r="AD566" s="227"/>
      <c r="AE566" s="227"/>
      <c r="AF566" s="227"/>
      <c r="AG566" s="227"/>
      <c r="AH566" s="227"/>
      <c r="AI566" s="227"/>
    </row>
    <row r="567" hidden="1">
      <c r="A567" s="227"/>
      <c r="B567" s="227"/>
      <c r="C567" s="264"/>
      <c r="D567" s="227"/>
      <c r="E567" s="227"/>
      <c r="F567" s="227"/>
      <c r="G567" s="227"/>
      <c r="H567" s="227"/>
      <c r="I567" s="227"/>
      <c r="J567" s="227"/>
      <c r="K567" s="227"/>
      <c r="L567" s="227"/>
      <c r="M567" s="227"/>
      <c r="N567" s="227"/>
      <c r="O567" s="227"/>
      <c r="P567" s="227"/>
      <c r="Q567" s="227"/>
      <c r="R567" s="227"/>
      <c r="S567" s="227"/>
      <c r="T567" s="227"/>
      <c r="U567" s="227"/>
      <c r="V567" s="227"/>
      <c r="W567" s="227"/>
      <c r="X567" s="227"/>
      <c r="Y567" s="227"/>
      <c r="Z567" s="227"/>
      <c r="AA567" s="227"/>
      <c r="AB567" s="227"/>
      <c r="AC567" s="227"/>
      <c r="AD567" s="227"/>
      <c r="AE567" s="227"/>
      <c r="AF567" s="227"/>
      <c r="AG567" s="227"/>
      <c r="AH567" s="227"/>
      <c r="AI567" s="227"/>
    </row>
    <row r="568" hidden="1">
      <c r="A568" s="227"/>
      <c r="B568" s="227"/>
      <c r="C568" s="264"/>
      <c r="D568" s="227"/>
      <c r="E568" s="227"/>
      <c r="F568" s="227"/>
      <c r="G568" s="227"/>
      <c r="H568" s="227"/>
      <c r="I568" s="227"/>
      <c r="J568" s="227"/>
      <c r="K568" s="227"/>
      <c r="L568" s="227"/>
      <c r="M568" s="227"/>
      <c r="N568" s="227"/>
      <c r="O568" s="227"/>
      <c r="P568" s="227"/>
      <c r="Q568" s="227"/>
      <c r="R568" s="227"/>
      <c r="S568" s="227"/>
      <c r="T568" s="227"/>
      <c r="U568" s="227"/>
      <c r="V568" s="227"/>
      <c r="W568" s="227"/>
      <c r="X568" s="227"/>
      <c r="Y568" s="227"/>
      <c r="Z568" s="227"/>
      <c r="AA568" s="227"/>
      <c r="AB568" s="227"/>
      <c r="AC568" s="227"/>
      <c r="AD568" s="227"/>
      <c r="AE568" s="227"/>
      <c r="AF568" s="227"/>
      <c r="AG568" s="227"/>
      <c r="AH568" s="227"/>
      <c r="AI568" s="227"/>
    </row>
    <row r="569" hidden="1">
      <c r="A569" s="227"/>
      <c r="B569" s="227"/>
      <c r="C569" s="264"/>
      <c r="D569" s="227"/>
      <c r="E569" s="227"/>
      <c r="F569" s="227"/>
      <c r="G569" s="227"/>
      <c r="H569" s="227"/>
      <c r="I569" s="227"/>
      <c r="J569" s="227"/>
      <c r="K569" s="227"/>
      <c r="L569" s="227"/>
      <c r="M569" s="227"/>
      <c r="N569" s="227"/>
      <c r="O569" s="227"/>
      <c r="P569" s="227"/>
      <c r="Q569" s="227"/>
      <c r="R569" s="227"/>
      <c r="S569" s="227"/>
      <c r="T569" s="227"/>
      <c r="U569" s="227"/>
      <c r="V569" s="227"/>
      <c r="W569" s="227"/>
      <c r="X569" s="227"/>
      <c r="Y569" s="227"/>
      <c r="Z569" s="227"/>
      <c r="AA569" s="227"/>
      <c r="AB569" s="227"/>
      <c r="AC569" s="227"/>
      <c r="AD569" s="227"/>
      <c r="AE569" s="227"/>
      <c r="AF569" s="227"/>
      <c r="AG569" s="227"/>
      <c r="AH569" s="227"/>
      <c r="AI569" s="227"/>
    </row>
    <row r="570" hidden="1">
      <c r="A570" s="227"/>
      <c r="B570" s="227"/>
      <c r="C570" s="264"/>
      <c r="D570" s="227"/>
      <c r="E570" s="227"/>
      <c r="F570" s="227"/>
      <c r="G570" s="227"/>
      <c r="H570" s="227"/>
      <c r="I570" s="227"/>
      <c r="J570" s="227"/>
      <c r="K570" s="227"/>
      <c r="L570" s="227"/>
      <c r="M570" s="227"/>
      <c r="N570" s="227"/>
      <c r="O570" s="227"/>
      <c r="P570" s="227"/>
      <c r="Q570" s="227"/>
      <c r="R570" s="227"/>
      <c r="S570" s="227"/>
      <c r="T570" s="227"/>
      <c r="U570" s="227"/>
      <c r="V570" s="227"/>
      <c r="W570" s="227"/>
      <c r="X570" s="227"/>
      <c r="Y570" s="227"/>
      <c r="Z570" s="227"/>
      <c r="AA570" s="227"/>
      <c r="AB570" s="227"/>
      <c r="AC570" s="227"/>
      <c r="AD570" s="227"/>
      <c r="AE570" s="227"/>
      <c r="AF570" s="227"/>
      <c r="AG570" s="227"/>
      <c r="AH570" s="227"/>
      <c r="AI570" s="227"/>
    </row>
    <row r="571" hidden="1">
      <c r="A571" s="227"/>
      <c r="B571" s="227"/>
      <c r="C571" s="264"/>
      <c r="D571" s="227"/>
      <c r="E571" s="227"/>
      <c r="F571" s="227"/>
      <c r="G571" s="227"/>
      <c r="H571" s="227"/>
      <c r="I571" s="227"/>
      <c r="J571" s="227"/>
      <c r="K571" s="227"/>
      <c r="L571" s="227"/>
      <c r="M571" s="227"/>
      <c r="N571" s="227"/>
      <c r="O571" s="227"/>
      <c r="P571" s="227"/>
      <c r="Q571" s="227"/>
      <c r="R571" s="227"/>
      <c r="S571" s="227"/>
      <c r="T571" s="227"/>
      <c r="U571" s="227"/>
      <c r="V571" s="227"/>
      <c r="W571" s="227"/>
      <c r="X571" s="227"/>
      <c r="Y571" s="227"/>
      <c r="Z571" s="227"/>
      <c r="AA571" s="227"/>
      <c r="AB571" s="227"/>
      <c r="AC571" s="227"/>
      <c r="AD571" s="227"/>
      <c r="AE571" s="227"/>
      <c r="AF571" s="227"/>
      <c r="AG571" s="227"/>
      <c r="AH571" s="227"/>
      <c r="AI571" s="227"/>
    </row>
    <row r="572" hidden="1">
      <c r="A572" s="227"/>
      <c r="B572" s="227"/>
      <c r="C572" s="264"/>
      <c r="D572" s="227"/>
      <c r="E572" s="227"/>
      <c r="F572" s="227"/>
      <c r="G572" s="227"/>
      <c r="H572" s="227"/>
      <c r="I572" s="227"/>
      <c r="J572" s="227"/>
      <c r="K572" s="227"/>
      <c r="L572" s="227"/>
      <c r="M572" s="227"/>
      <c r="N572" s="227"/>
      <c r="O572" s="227"/>
      <c r="P572" s="227"/>
      <c r="Q572" s="227"/>
      <c r="R572" s="227"/>
      <c r="S572" s="227"/>
      <c r="T572" s="227"/>
      <c r="U572" s="227"/>
      <c r="V572" s="227"/>
      <c r="W572" s="227"/>
      <c r="X572" s="227"/>
      <c r="Y572" s="227"/>
      <c r="Z572" s="227"/>
      <c r="AA572" s="227"/>
      <c r="AB572" s="227"/>
      <c r="AC572" s="227"/>
      <c r="AD572" s="227"/>
      <c r="AE572" s="227"/>
      <c r="AF572" s="227"/>
      <c r="AG572" s="227"/>
      <c r="AH572" s="227"/>
      <c r="AI572" s="227"/>
    </row>
    <row r="573" hidden="1">
      <c r="A573" s="227"/>
      <c r="B573" s="227"/>
      <c r="C573" s="264"/>
      <c r="D573" s="227"/>
      <c r="E573" s="227"/>
      <c r="F573" s="227"/>
      <c r="G573" s="227"/>
      <c r="H573" s="227"/>
      <c r="I573" s="227"/>
      <c r="J573" s="227"/>
      <c r="K573" s="227"/>
      <c r="L573" s="227"/>
      <c r="M573" s="227"/>
      <c r="N573" s="227"/>
      <c r="O573" s="227"/>
      <c r="P573" s="227"/>
      <c r="Q573" s="227"/>
      <c r="R573" s="227"/>
      <c r="S573" s="227"/>
      <c r="T573" s="227"/>
      <c r="U573" s="227"/>
      <c r="V573" s="227"/>
      <c r="W573" s="227"/>
      <c r="X573" s="227"/>
      <c r="Y573" s="227"/>
      <c r="Z573" s="227"/>
      <c r="AA573" s="227"/>
      <c r="AB573" s="227"/>
      <c r="AC573" s="227"/>
      <c r="AD573" s="227"/>
      <c r="AE573" s="227"/>
      <c r="AF573" s="227"/>
      <c r="AG573" s="227"/>
      <c r="AH573" s="227"/>
      <c r="AI573" s="227"/>
    </row>
    <row r="574" hidden="1">
      <c r="A574" s="227"/>
      <c r="B574" s="227"/>
      <c r="C574" s="264"/>
      <c r="D574" s="227"/>
      <c r="E574" s="227"/>
      <c r="F574" s="227"/>
      <c r="G574" s="227"/>
      <c r="H574" s="227"/>
      <c r="I574" s="227"/>
      <c r="J574" s="227"/>
      <c r="K574" s="227"/>
      <c r="L574" s="227"/>
      <c r="M574" s="227"/>
      <c r="N574" s="227"/>
      <c r="O574" s="227"/>
      <c r="P574" s="227"/>
      <c r="Q574" s="227"/>
      <c r="R574" s="227"/>
      <c r="S574" s="227"/>
      <c r="T574" s="227"/>
      <c r="U574" s="227"/>
      <c r="V574" s="227"/>
      <c r="W574" s="227"/>
      <c r="X574" s="227"/>
      <c r="Y574" s="227"/>
      <c r="Z574" s="227"/>
      <c r="AA574" s="227"/>
      <c r="AB574" s="227"/>
      <c r="AC574" s="227"/>
      <c r="AD574" s="227"/>
      <c r="AE574" s="227"/>
      <c r="AF574" s="227"/>
      <c r="AG574" s="227"/>
      <c r="AH574" s="227"/>
      <c r="AI574" s="227"/>
    </row>
    <row r="575" hidden="1">
      <c r="A575" s="227"/>
      <c r="B575" s="227"/>
      <c r="C575" s="264"/>
      <c r="D575" s="227"/>
      <c r="E575" s="227"/>
      <c r="F575" s="227"/>
      <c r="G575" s="227"/>
      <c r="H575" s="227"/>
      <c r="I575" s="227"/>
      <c r="J575" s="227"/>
      <c r="K575" s="227"/>
      <c r="L575" s="227"/>
      <c r="M575" s="227"/>
      <c r="N575" s="227"/>
      <c r="O575" s="227"/>
      <c r="P575" s="227"/>
      <c r="Q575" s="227"/>
      <c r="R575" s="227"/>
      <c r="S575" s="227"/>
      <c r="T575" s="227"/>
      <c r="U575" s="227"/>
      <c r="V575" s="227"/>
      <c r="W575" s="227"/>
      <c r="X575" s="227"/>
      <c r="Y575" s="227"/>
      <c r="Z575" s="227"/>
      <c r="AA575" s="227"/>
      <c r="AB575" s="227"/>
      <c r="AC575" s="227"/>
      <c r="AD575" s="227"/>
      <c r="AE575" s="227"/>
      <c r="AF575" s="227"/>
      <c r="AG575" s="227"/>
      <c r="AH575" s="227"/>
      <c r="AI575" s="227"/>
    </row>
    <row r="576" hidden="1">
      <c r="A576" s="227"/>
      <c r="B576" s="227"/>
      <c r="C576" s="264"/>
      <c r="D576" s="227"/>
      <c r="E576" s="227"/>
      <c r="F576" s="227"/>
      <c r="G576" s="227"/>
      <c r="H576" s="227"/>
      <c r="I576" s="227"/>
      <c r="J576" s="227"/>
      <c r="K576" s="227"/>
      <c r="L576" s="227"/>
      <c r="M576" s="227"/>
      <c r="N576" s="227"/>
      <c r="O576" s="227"/>
      <c r="P576" s="227"/>
      <c r="Q576" s="227"/>
      <c r="R576" s="227"/>
      <c r="S576" s="227"/>
      <c r="T576" s="227"/>
      <c r="U576" s="227"/>
      <c r="V576" s="227"/>
      <c r="W576" s="227"/>
      <c r="X576" s="227"/>
      <c r="Y576" s="227"/>
      <c r="Z576" s="227"/>
      <c r="AA576" s="227"/>
      <c r="AB576" s="227"/>
      <c r="AC576" s="227"/>
      <c r="AD576" s="227"/>
      <c r="AE576" s="227"/>
      <c r="AF576" s="227"/>
      <c r="AG576" s="227"/>
      <c r="AH576" s="227"/>
      <c r="AI576" s="227"/>
    </row>
    <row r="577" hidden="1">
      <c r="A577" s="227"/>
      <c r="B577" s="227"/>
      <c r="C577" s="264"/>
      <c r="D577" s="227"/>
      <c r="E577" s="227"/>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c r="AF577" s="227"/>
      <c r="AG577" s="227"/>
      <c r="AH577" s="227"/>
      <c r="AI577" s="227"/>
    </row>
    <row r="578" hidden="1">
      <c r="A578" s="227"/>
      <c r="B578" s="227"/>
      <c r="C578" s="264"/>
      <c r="D578" s="227"/>
      <c r="E578" s="227"/>
      <c r="F578" s="227"/>
      <c r="G578" s="227"/>
      <c r="H578" s="227"/>
      <c r="I578" s="227"/>
      <c r="J578" s="227"/>
      <c r="K578" s="227"/>
      <c r="L578" s="227"/>
      <c r="M578" s="227"/>
      <c r="N578" s="227"/>
      <c r="O578" s="227"/>
      <c r="P578" s="227"/>
      <c r="Q578" s="227"/>
      <c r="R578" s="227"/>
      <c r="S578" s="227"/>
      <c r="T578" s="227"/>
      <c r="U578" s="227"/>
      <c r="V578" s="227"/>
      <c r="W578" s="227"/>
      <c r="X578" s="227"/>
      <c r="Y578" s="227"/>
      <c r="Z578" s="227"/>
      <c r="AA578" s="227"/>
      <c r="AB578" s="227"/>
      <c r="AC578" s="227"/>
      <c r="AD578" s="227"/>
      <c r="AE578" s="227"/>
      <c r="AF578" s="227"/>
      <c r="AG578" s="227"/>
      <c r="AH578" s="227"/>
      <c r="AI578" s="227"/>
    </row>
    <row r="579" hidden="1">
      <c r="A579" s="227"/>
      <c r="B579" s="227"/>
      <c r="C579" s="264"/>
      <c r="D579" s="227"/>
      <c r="E579" s="227"/>
      <c r="F579" s="227"/>
      <c r="G579" s="227"/>
      <c r="H579" s="227"/>
      <c r="I579" s="227"/>
      <c r="J579" s="227"/>
      <c r="K579" s="227"/>
      <c r="L579" s="227"/>
      <c r="M579" s="227"/>
      <c r="N579" s="227"/>
      <c r="O579" s="227"/>
      <c r="P579" s="227"/>
      <c r="Q579" s="227"/>
      <c r="R579" s="227"/>
      <c r="S579" s="227"/>
      <c r="T579" s="227"/>
      <c r="U579" s="227"/>
      <c r="V579" s="227"/>
      <c r="W579" s="227"/>
      <c r="X579" s="227"/>
      <c r="Y579" s="227"/>
      <c r="Z579" s="227"/>
      <c r="AA579" s="227"/>
      <c r="AB579" s="227"/>
      <c r="AC579" s="227"/>
      <c r="AD579" s="227"/>
      <c r="AE579" s="227"/>
      <c r="AF579" s="227"/>
      <c r="AG579" s="227"/>
      <c r="AH579" s="227"/>
      <c r="AI579" s="227"/>
    </row>
    <row r="580" hidden="1">
      <c r="A580" s="227"/>
      <c r="B580" s="227"/>
      <c r="C580" s="264"/>
      <c r="D580" s="227"/>
      <c r="E580" s="227"/>
      <c r="F580" s="227"/>
      <c r="G580" s="227"/>
      <c r="H580" s="227"/>
      <c r="I580" s="227"/>
      <c r="J580" s="227"/>
      <c r="K580" s="227"/>
      <c r="L580" s="227"/>
      <c r="M580" s="227"/>
      <c r="N580" s="227"/>
      <c r="O580" s="227"/>
      <c r="P580" s="227"/>
      <c r="Q580" s="227"/>
      <c r="R580" s="227"/>
      <c r="S580" s="227"/>
      <c r="T580" s="227"/>
      <c r="U580" s="227"/>
      <c r="V580" s="227"/>
      <c r="W580" s="227"/>
      <c r="X580" s="227"/>
      <c r="Y580" s="227"/>
      <c r="Z580" s="227"/>
      <c r="AA580" s="227"/>
      <c r="AB580" s="227"/>
      <c r="AC580" s="227"/>
      <c r="AD580" s="227"/>
      <c r="AE580" s="227"/>
      <c r="AF580" s="227"/>
      <c r="AG580" s="227"/>
      <c r="AH580" s="227"/>
      <c r="AI580" s="227"/>
    </row>
    <row r="581" hidden="1">
      <c r="A581" s="227"/>
      <c r="B581" s="227"/>
      <c r="C581" s="264"/>
      <c r="D581" s="227"/>
      <c r="E581" s="227"/>
      <c r="F581" s="227"/>
      <c r="G581" s="227"/>
      <c r="H581" s="227"/>
      <c r="I581" s="227"/>
      <c r="J581" s="227"/>
      <c r="K581" s="227"/>
      <c r="L581" s="227"/>
      <c r="M581" s="227"/>
      <c r="N581" s="227"/>
      <c r="O581" s="227"/>
      <c r="P581" s="227"/>
      <c r="Q581" s="227"/>
      <c r="R581" s="227"/>
      <c r="S581" s="227"/>
      <c r="T581" s="227"/>
      <c r="U581" s="227"/>
      <c r="V581" s="227"/>
      <c r="W581" s="227"/>
      <c r="X581" s="227"/>
      <c r="Y581" s="227"/>
      <c r="Z581" s="227"/>
      <c r="AA581" s="227"/>
      <c r="AB581" s="227"/>
      <c r="AC581" s="227"/>
      <c r="AD581" s="227"/>
      <c r="AE581" s="227"/>
      <c r="AF581" s="227"/>
      <c r="AG581" s="227"/>
      <c r="AH581" s="227"/>
      <c r="AI581" s="227"/>
    </row>
    <row r="582" hidden="1">
      <c r="A582" s="227"/>
      <c r="B582" s="227"/>
      <c r="C582" s="264"/>
      <c r="D582" s="227"/>
      <c r="E582" s="227"/>
      <c r="F582" s="227"/>
      <c r="G582" s="227"/>
      <c r="H582" s="227"/>
      <c r="I582" s="227"/>
      <c r="J582" s="227"/>
      <c r="K582" s="227"/>
      <c r="L582" s="227"/>
      <c r="M582" s="227"/>
      <c r="N582" s="227"/>
      <c r="O582" s="227"/>
      <c r="P582" s="227"/>
      <c r="Q582" s="227"/>
      <c r="R582" s="227"/>
      <c r="S582" s="227"/>
      <c r="T582" s="227"/>
      <c r="U582" s="227"/>
      <c r="V582" s="227"/>
      <c r="W582" s="227"/>
      <c r="X582" s="227"/>
      <c r="Y582" s="227"/>
      <c r="Z582" s="227"/>
      <c r="AA582" s="227"/>
      <c r="AB582" s="227"/>
      <c r="AC582" s="227"/>
      <c r="AD582" s="227"/>
      <c r="AE582" s="227"/>
      <c r="AF582" s="227"/>
      <c r="AG582" s="227"/>
      <c r="AH582" s="227"/>
      <c r="AI582" s="227"/>
    </row>
    <row r="583" hidden="1">
      <c r="A583" s="227"/>
      <c r="B583" s="227"/>
      <c r="C583" s="264"/>
      <c r="D583" s="227"/>
      <c r="E583" s="227"/>
      <c r="F583" s="227"/>
      <c r="G583" s="227"/>
      <c r="H583" s="227"/>
      <c r="I583" s="227"/>
      <c r="J583" s="227"/>
      <c r="K583" s="227"/>
      <c r="L583" s="227"/>
      <c r="M583" s="227"/>
      <c r="N583" s="227"/>
      <c r="O583" s="227"/>
      <c r="P583" s="227"/>
      <c r="Q583" s="227"/>
      <c r="R583" s="227"/>
      <c r="S583" s="227"/>
      <c r="T583" s="227"/>
      <c r="U583" s="227"/>
      <c r="V583" s="227"/>
      <c r="W583" s="227"/>
      <c r="X583" s="227"/>
      <c r="Y583" s="227"/>
      <c r="Z583" s="227"/>
      <c r="AA583" s="227"/>
      <c r="AB583" s="227"/>
      <c r="AC583" s="227"/>
      <c r="AD583" s="227"/>
      <c r="AE583" s="227"/>
      <c r="AF583" s="227"/>
      <c r="AG583" s="227"/>
      <c r="AH583" s="227"/>
      <c r="AI583" s="227"/>
    </row>
    <row r="584" hidden="1">
      <c r="A584" s="227"/>
      <c r="B584" s="227"/>
      <c r="C584" s="264"/>
      <c r="D584" s="227"/>
      <c r="E584" s="227"/>
      <c r="F584" s="227"/>
      <c r="G584" s="227"/>
      <c r="H584" s="227"/>
      <c r="I584" s="227"/>
      <c r="J584" s="227"/>
      <c r="K584" s="227"/>
      <c r="L584" s="227"/>
      <c r="M584" s="227"/>
      <c r="N584" s="227"/>
      <c r="O584" s="227"/>
      <c r="P584" s="227"/>
      <c r="Q584" s="227"/>
      <c r="R584" s="227"/>
      <c r="S584" s="227"/>
      <c r="T584" s="227"/>
      <c r="U584" s="227"/>
      <c r="V584" s="227"/>
      <c r="W584" s="227"/>
      <c r="X584" s="227"/>
      <c r="Y584" s="227"/>
      <c r="Z584" s="227"/>
      <c r="AA584" s="227"/>
      <c r="AB584" s="227"/>
      <c r="AC584" s="227"/>
      <c r="AD584" s="227"/>
      <c r="AE584" s="227"/>
      <c r="AF584" s="227"/>
      <c r="AG584" s="227"/>
      <c r="AH584" s="227"/>
      <c r="AI584" s="227"/>
    </row>
    <row r="585" hidden="1">
      <c r="A585" s="227"/>
      <c r="B585" s="227"/>
      <c r="C585" s="264"/>
      <c r="D585" s="227"/>
      <c r="E585" s="227"/>
      <c r="F585" s="227"/>
      <c r="G585" s="227"/>
      <c r="H585" s="227"/>
      <c r="I585" s="227"/>
      <c r="J585" s="227"/>
      <c r="K585" s="227"/>
      <c r="L585" s="227"/>
      <c r="M585" s="227"/>
      <c r="N585" s="227"/>
      <c r="O585" s="227"/>
      <c r="P585" s="227"/>
      <c r="Q585" s="227"/>
      <c r="R585" s="227"/>
      <c r="S585" s="227"/>
      <c r="T585" s="227"/>
      <c r="U585" s="227"/>
      <c r="V585" s="227"/>
      <c r="W585" s="227"/>
      <c r="X585" s="227"/>
      <c r="Y585" s="227"/>
      <c r="Z585" s="227"/>
      <c r="AA585" s="227"/>
      <c r="AB585" s="227"/>
      <c r="AC585" s="227"/>
      <c r="AD585" s="227"/>
      <c r="AE585" s="227"/>
      <c r="AF585" s="227"/>
      <c r="AG585" s="227"/>
      <c r="AH585" s="227"/>
      <c r="AI585" s="227"/>
    </row>
    <row r="586" hidden="1">
      <c r="A586" s="227"/>
      <c r="B586" s="227"/>
      <c r="C586" s="264"/>
      <c r="D586" s="227"/>
      <c r="E586" s="227"/>
      <c r="F586" s="227"/>
      <c r="G586" s="227"/>
      <c r="H586" s="227"/>
      <c r="I586" s="227"/>
      <c r="J586" s="227"/>
      <c r="K586" s="227"/>
      <c r="L586" s="227"/>
      <c r="M586" s="227"/>
      <c r="N586" s="227"/>
      <c r="O586" s="227"/>
      <c r="P586" s="227"/>
      <c r="Q586" s="227"/>
      <c r="R586" s="227"/>
      <c r="S586" s="227"/>
      <c r="T586" s="227"/>
      <c r="U586" s="227"/>
      <c r="V586" s="227"/>
      <c r="W586" s="227"/>
      <c r="X586" s="227"/>
      <c r="Y586" s="227"/>
      <c r="Z586" s="227"/>
      <c r="AA586" s="227"/>
      <c r="AB586" s="227"/>
      <c r="AC586" s="227"/>
      <c r="AD586" s="227"/>
      <c r="AE586" s="227"/>
      <c r="AF586" s="227"/>
      <c r="AG586" s="227"/>
      <c r="AH586" s="227"/>
      <c r="AI586" s="227"/>
    </row>
    <row r="587" hidden="1">
      <c r="A587" s="227"/>
      <c r="B587" s="227"/>
      <c r="C587" s="264"/>
      <c r="D587" s="227"/>
      <c r="E587" s="227"/>
      <c r="F587" s="227"/>
      <c r="G587" s="227"/>
      <c r="H587" s="227"/>
      <c r="I587" s="227"/>
      <c r="J587" s="227"/>
      <c r="K587" s="227"/>
      <c r="L587" s="227"/>
      <c r="M587" s="227"/>
      <c r="N587" s="227"/>
      <c r="O587" s="227"/>
      <c r="P587" s="227"/>
      <c r="Q587" s="227"/>
      <c r="R587" s="227"/>
      <c r="S587" s="227"/>
      <c r="T587" s="227"/>
      <c r="U587" s="227"/>
      <c r="V587" s="227"/>
      <c r="W587" s="227"/>
      <c r="X587" s="227"/>
      <c r="Y587" s="227"/>
      <c r="Z587" s="227"/>
      <c r="AA587" s="227"/>
      <c r="AB587" s="227"/>
      <c r="AC587" s="227"/>
      <c r="AD587" s="227"/>
      <c r="AE587" s="227"/>
      <c r="AF587" s="227"/>
      <c r="AG587" s="227"/>
      <c r="AH587" s="227"/>
      <c r="AI587" s="227"/>
    </row>
    <row r="588" hidden="1">
      <c r="A588" s="227"/>
      <c r="B588" s="227"/>
      <c r="C588" s="264"/>
      <c r="D588" s="227"/>
      <c r="E588" s="227"/>
      <c r="F588" s="227"/>
      <c r="G588" s="227"/>
      <c r="H588" s="227"/>
      <c r="I588" s="227"/>
      <c r="J588" s="227"/>
      <c r="K588" s="227"/>
      <c r="L588" s="227"/>
      <c r="M588" s="227"/>
      <c r="N588" s="227"/>
      <c r="O588" s="227"/>
      <c r="P588" s="227"/>
      <c r="Q588" s="227"/>
      <c r="R588" s="227"/>
      <c r="S588" s="227"/>
      <c r="T588" s="227"/>
      <c r="U588" s="227"/>
      <c r="V588" s="227"/>
      <c r="W588" s="227"/>
      <c r="X588" s="227"/>
      <c r="Y588" s="227"/>
      <c r="Z588" s="227"/>
      <c r="AA588" s="227"/>
      <c r="AB588" s="227"/>
      <c r="AC588" s="227"/>
      <c r="AD588" s="227"/>
      <c r="AE588" s="227"/>
      <c r="AF588" s="227"/>
      <c r="AG588" s="227"/>
      <c r="AH588" s="227"/>
      <c r="AI588" s="227"/>
    </row>
    <row r="589" hidden="1">
      <c r="A589" s="227"/>
      <c r="B589" s="227"/>
      <c r="C589" s="264"/>
      <c r="D589" s="227"/>
      <c r="E589" s="227"/>
      <c r="F589" s="227"/>
      <c r="G589" s="227"/>
      <c r="H589" s="227"/>
      <c r="I589" s="227"/>
      <c r="J589" s="227"/>
      <c r="K589" s="227"/>
      <c r="L589" s="227"/>
      <c r="M589" s="227"/>
      <c r="N589" s="227"/>
      <c r="O589" s="227"/>
      <c r="P589" s="227"/>
      <c r="Q589" s="227"/>
      <c r="R589" s="227"/>
      <c r="S589" s="227"/>
      <c r="T589" s="227"/>
      <c r="U589" s="227"/>
      <c r="V589" s="227"/>
      <c r="W589" s="227"/>
      <c r="X589" s="227"/>
      <c r="Y589" s="227"/>
      <c r="Z589" s="227"/>
      <c r="AA589" s="227"/>
      <c r="AB589" s="227"/>
      <c r="AC589" s="227"/>
      <c r="AD589" s="227"/>
      <c r="AE589" s="227"/>
      <c r="AF589" s="227"/>
      <c r="AG589" s="227"/>
      <c r="AH589" s="227"/>
      <c r="AI589" s="227"/>
    </row>
    <row r="590" hidden="1">
      <c r="A590" s="227"/>
      <c r="B590" s="227"/>
      <c r="C590" s="264"/>
      <c r="D590" s="227"/>
      <c r="E590" s="227"/>
      <c r="F590" s="227"/>
      <c r="G590" s="227"/>
      <c r="H590" s="227"/>
      <c r="I590" s="227"/>
      <c r="J590" s="227"/>
      <c r="K590" s="227"/>
      <c r="L590" s="227"/>
      <c r="M590" s="227"/>
      <c r="N590" s="227"/>
      <c r="O590" s="227"/>
      <c r="P590" s="227"/>
      <c r="Q590" s="227"/>
      <c r="R590" s="227"/>
      <c r="S590" s="227"/>
      <c r="T590" s="227"/>
      <c r="U590" s="227"/>
      <c r="V590" s="227"/>
      <c r="W590" s="227"/>
      <c r="X590" s="227"/>
      <c r="Y590" s="227"/>
      <c r="Z590" s="227"/>
      <c r="AA590" s="227"/>
      <c r="AB590" s="227"/>
      <c r="AC590" s="227"/>
      <c r="AD590" s="227"/>
      <c r="AE590" s="227"/>
      <c r="AF590" s="227"/>
      <c r="AG590" s="227"/>
      <c r="AH590" s="227"/>
      <c r="AI590" s="227"/>
    </row>
    <row r="591" hidden="1">
      <c r="A591" s="227"/>
      <c r="B591" s="227"/>
      <c r="C591" s="264"/>
      <c r="D591" s="227"/>
      <c r="E591" s="227"/>
      <c r="F591" s="227"/>
      <c r="G591" s="227"/>
      <c r="H591" s="227"/>
      <c r="I591" s="227"/>
      <c r="J591" s="227"/>
      <c r="K591" s="227"/>
      <c r="L591" s="227"/>
      <c r="M591" s="227"/>
      <c r="N591" s="227"/>
      <c r="O591" s="227"/>
      <c r="P591" s="227"/>
      <c r="Q591" s="227"/>
      <c r="R591" s="227"/>
      <c r="S591" s="227"/>
      <c r="T591" s="227"/>
      <c r="U591" s="227"/>
      <c r="V591" s="227"/>
      <c r="W591" s="227"/>
      <c r="X591" s="227"/>
      <c r="Y591" s="227"/>
      <c r="Z591" s="227"/>
      <c r="AA591" s="227"/>
      <c r="AB591" s="227"/>
      <c r="AC591" s="227"/>
      <c r="AD591" s="227"/>
      <c r="AE591" s="227"/>
      <c r="AF591" s="227"/>
      <c r="AG591" s="227"/>
      <c r="AH591" s="227"/>
      <c r="AI591" s="227"/>
    </row>
    <row r="592" hidden="1">
      <c r="A592" s="227"/>
      <c r="B592" s="227"/>
      <c r="C592" s="264"/>
      <c r="D592" s="227"/>
      <c r="E592" s="227"/>
      <c r="F592" s="227"/>
      <c r="G592" s="227"/>
      <c r="H592" s="227"/>
      <c r="I592" s="227"/>
      <c r="J592" s="227"/>
      <c r="K592" s="227"/>
      <c r="L592" s="227"/>
      <c r="M592" s="227"/>
      <c r="N592" s="227"/>
      <c r="O592" s="227"/>
      <c r="P592" s="227"/>
      <c r="Q592" s="227"/>
      <c r="R592" s="227"/>
      <c r="S592" s="227"/>
      <c r="T592" s="227"/>
      <c r="U592" s="227"/>
      <c r="V592" s="227"/>
      <c r="W592" s="227"/>
      <c r="X592" s="227"/>
      <c r="Y592" s="227"/>
      <c r="Z592" s="227"/>
      <c r="AA592" s="227"/>
      <c r="AB592" s="227"/>
      <c r="AC592" s="227"/>
      <c r="AD592" s="227"/>
      <c r="AE592" s="227"/>
      <c r="AF592" s="227"/>
      <c r="AG592" s="227"/>
      <c r="AH592" s="227"/>
      <c r="AI592" s="227"/>
    </row>
    <row r="593" hidden="1">
      <c r="A593" s="227"/>
      <c r="B593" s="227"/>
      <c r="C593" s="264"/>
      <c r="D593" s="227"/>
      <c r="E593" s="227"/>
      <c r="F593" s="227"/>
      <c r="G593" s="227"/>
      <c r="H593" s="227"/>
      <c r="I593" s="227"/>
      <c r="J593" s="227"/>
      <c r="K593" s="227"/>
      <c r="L593" s="227"/>
      <c r="M593" s="227"/>
      <c r="N593" s="227"/>
      <c r="O593" s="227"/>
      <c r="P593" s="227"/>
      <c r="Q593" s="227"/>
      <c r="R593" s="227"/>
      <c r="S593" s="227"/>
      <c r="T593" s="227"/>
      <c r="U593" s="227"/>
      <c r="V593" s="227"/>
      <c r="W593" s="227"/>
      <c r="X593" s="227"/>
      <c r="Y593" s="227"/>
      <c r="Z593" s="227"/>
      <c r="AA593" s="227"/>
      <c r="AB593" s="227"/>
      <c r="AC593" s="227"/>
      <c r="AD593" s="227"/>
      <c r="AE593" s="227"/>
      <c r="AF593" s="227"/>
      <c r="AG593" s="227"/>
      <c r="AH593" s="227"/>
      <c r="AI593" s="227"/>
    </row>
    <row r="594" hidden="1">
      <c r="A594" s="227"/>
      <c r="B594" s="227"/>
      <c r="C594" s="264"/>
      <c r="D594" s="227"/>
      <c r="E594" s="227"/>
      <c r="F594" s="227"/>
      <c r="G594" s="227"/>
      <c r="H594" s="227"/>
      <c r="I594" s="227"/>
      <c r="J594" s="227"/>
      <c r="K594" s="227"/>
      <c r="L594" s="227"/>
      <c r="M594" s="227"/>
      <c r="N594" s="227"/>
      <c r="O594" s="227"/>
      <c r="P594" s="227"/>
      <c r="Q594" s="227"/>
      <c r="R594" s="227"/>
      <c r="S594" s="227"/>
      <c r="T594" s="227"/>
      <c r="U594" s="227"/>
      <c r="V594" s="227"/>
      <c r="W594" s="227"/>
      <c r="X594" s="227"/>
      <c r="Y594" s="227"/>
      <c r="Z594" s="227"/>
      <c r="AA594" s="227"/>
      <c r="AB594" s="227"/>
      <c r="AC594" s="227"/>
      <c r="AD594" s="227"/>
      <c r="AE594" s="227"/>
      <c r="AF594" s="227"/>
      <c r="AG594" s="227"/>
      <c r="AH594" s="227"/>
      <c r="AI594" s="227"/>
    </row>
    <row r="595" hidden="1">
      <c r="A595" s="227"/>
      <c r="B595" s="227"/>
      <c r="C595" s="264"/>
      <c r="D595" s="227"/>
      <c r="E595" s="227"/>
      <c r="F595" s="227"/>
      <c r="G595" s="227"/>
      <c r="H595" s="227"/>
      <c r="I595" s="227"/>
      <c r="J595" s="227"/>
      <c r="K595" s="227"/>
      <c r="L595" s="227"/>
      <c r="M595" s="227"/>
      <c r="N595" s="227"/>
      <c r="O595" s="227"/>
      <c r="P595" s="227"/>
      <c r="Q595" s="227"/>
      <c r="R595" s="227"/>
      <c r="S595" s="227"/>
      <c r="T595" s="227"/>
      <c r="U595" s="227"/>
      <c r="V595" s="227"/>
      <c r="W595" s="227"/>
      <c r="X595" s="227"/>
      <c r="Y595" s="227"/>
      <c r="Z595" s="227"/>
      <c r="AA595" s="227"/>
      <c r="AB595" s="227"/>
      <c r="AC595" s="227"/>
      <c r="AD595" s="227"/>
      <c r="AE595" s="227"/>
      <c r="AF595" s="227"/>
      <c r="AG595" s="227"/>
      <c r="AH595" s="227"/>
      <c r="AI595" s="227"/>
    </row>
    <row r="596" hidden="1">
      <c r="A596" s="227"/>
      <c r="B596" s="227"/>
      <c r="C596" s="264"/>
      <c r="D596" s="227"/>
      <c r="E596" s="227"/>
      <c r="F596" s="227"/>
      <c r="G596" s="227"/>
      <c r="H596" s="227"/>
      <c r="I596" s="227"/>
      <c r="J596" s="227"/>
      <c r="K596" s="227"/>
      <c r="L596" s="227"/>
      <c r="M596" s="227"/>
      <c r="N596" s="227"/>
      <c r="O596" s="227"/>
      <c r="P596" s="227"/>
      <c r="Q596" s="227"/>
      <c r="R596" s="227"/>
      <c r="S596" s="227"/>
      <c r="T596" s="227"/>
      <c r="U596" s="227"/>
      <c r="V596" s="227"/>
      <c r="W596" s="227"/>
      <c r="X596" s="227"/>
      <c r="Y596" s="227"/>
      <c r="Z596" s="227"/>
      <c r="AA596" s="227"/>
      <c r="AB596" s="227"/>
      <c r="AC596" s="227"/>
      <c r="AD596" s="227"/>
      <c r="AE596" s="227"/>
      <c r="AF596" s="227"/>
      <c r="AG596" s="227"/>
      <c r="AH596" s="227"/>
      <c r="AI596" s="227"/>
    </row>
    <row r="597" hidden="1">
      <c r="A597" s="227"/>
      <c r="B597" s="227"/>
      <c r="C597" s="264"/>
      <c r="D597" s="227"/>
      <c r="E597" s="227"/>
      <c r="F597" s="227"/>
      <c r="G597" s="227"/>
      <c r="H597" s="227"/>
      <c r="I597" s="227"/>
      <c r="J597" s="227"/>
      <c r="K597" s="227"/>
      <c r="L597" s="227"/>
      <c r="M597" s="227"/>
      <c r="N597" s="227"/>
      <c r="O597" s="227"/>
      <c r="P597" s="227"/>
      <c r="Q597" s="227"/>
      <c r="R597" s="227"/>
      <c r="S597" s="227"/>
      <c r="T597" s="227"/>
      <c r="U597" s="227"/>
      <c r="V597" s="227"/>
      <c r="W597" s="227"/>
      <c r="X597" s="227"/>
      <c r="Y597" s="227"/>
      <c r="Z597" s="227"/>
      <c r="AA597" s="227"/>
      <c r="AB597" s="227"/>
      <c r="AC597" s="227"/>
      <c r="AD597" s="227"/>
      <c r="AE597" s="227"/>
      <c r="AF597" s="227"/>
      <c r="AG597" s="227"/>
      <c r="AH597" s="227"/>
      <c r="AI597" s="227"/>
    </row>
    <row r="598" hidden="1">
      <c r="A598" s="227"/>
      <c r="B598" s="227"/>
      <c r="C598" s="264"/>
      <c r="D598" s="227"/>
      <c r="E598" s="227"/>
      <c r="F598" s="227"/>
      <c r="G598" s="227"/>
      <c r="H598" s="227"/>
      <c r="I598" s="227"/>
      <c r="J598" s="227"/>
      <c r="K598" s="227"/>
      <c r="L598" s="227"/>
      <c r="M598" s="227"/>
      <c r="N598" s="227"/>
      <c r="O598" s="227"/>
      <c r="P598" s="227"/>
      <c r="Q598" s="227"/>
      <c r="R598" s="227"/>
      <c r="S598" s="227"/>
      <c r="T598" s="227"/>
      <c r="U598" s="227"/>
      <c r="V598" s="227"/>
      <c r="W598" s="227"/>
      <c r="X598" s="227"/>
      <c r="Y598" s="227"/>
      <c r="Z598" s="227"/>
      <c r="AA598" s="227"/>
      <c r="AB598" s="227"/>
      <c r="AC598" s="227"/>
      <c r="AD598" s="227"/>
      <c r="AE598" s="227"/>
      <c r="AF598" s="227"/>
      <c r="AG598" s="227"/>
      <c r="AH598" s="227"/>
      <c r="AI598" s="227"/>
    </row>
    <row r="599" hidden="1">
      <c r="A599" s="227"/>
      <c r="B599" s="227"/>
      <c r="C599" s="264"/>
      <c r="D599" s="227"/>
      <c r="E599" s="227"/>
      <c r="F599" s="227"/>
      <c r="G599" s="227"/>
      <c r="H599" s="227"/>
      <c r="I599" s="227"/>
      <c r="J599" s="227"/>
      <c r="K599" s="227"/>
      <c r="L599" s="227"/>
      <c r="M599" s="227"/>
      <c r="N599" s="227"/>
      <c r="O599" s="227"/>
      <c r="P599" s="227"/>
      <c r="Q599" s="227"/>
      <c r="R599" s="227"/>
      <c r="S599" s="227"/>
      <c r="T599" s="227"/>
      <c r="U599" s="227"/>
      <c r="V599" s="227"/>
      <c r="W599" s="227"/>
      <c r="X599" s="227"/>
      <c r="Y599" s="227"/>
      <c r="Z599" s="227"/>
      <c r="AA599" s="227"/>
      <c r="AB599" s="227"/>
      <c r="AC599" s="227"/>
      <c r="AD599" s="227"/>
      <c r="AE599" s="227"/>
      <c r="AF599" s="227"/>
      <c r="AG599" s="227"/>
      <c r="AH599" s="227"/>
      <c r="AI599" s="227"/>
    </row>
    <row r="600" hidden="1">
      <c r="A600" s="227"/>
      <c r="B600" s="227"/>
      <c r="C600" s="264"/>
      <c r="D600" s="227"/>
      <c r="E600" s="227"/>
      <c r="F600" s="227"/>
      <c r="G600" s="227"/>
      <c r="H600" s="227"/>
      <c r="I600" s="227"/>
      <c r="J600" s="227"/>
      <c r="K600" s="227"/>
      <c r="L600" s="227"/>
      <c r="M600" s="227"/>
      <c r="N600" s="227"/>
      <c r="O600" s="227"/>
      <c r="P600" s="227"/>
      <c r="Q600" s="227"/>
      <c r="R600" s="227"/>
      <c r="S600" s="227"/>
      <c r="T600" s="227"/>
      <c r="U600" s="227"/>
      <c r="V600" s="227"/>
      <c r="W600" s="227"/>
      <c r="X600" s="227"/>
      <c r="Y600" s="227"/>
      <c r="Z600" s="227"/>
      <c r="AA600" s="227"/>
      <c r="AB600" s="227"/>
      <c r="AC600" s="227"/>
      <c r="AD600" s="227"/>
      <c r="AE600" s="227"/>
      <c r="AF600" s="227"/>
      <c r="AG600" s="227"/>
      <c r="AH600" s="227"/>
      <c r="AI600" s="227"/>
    </row>
    <row r="601" hidden="1">
      <c r="A601" s="227"/>
      <c r="B601" s="227"/>
      <c r="C601" s="264"/>
      <c r="D601" s="227"/>
      <c r="E601" s="227"/>
      <c r="F601" s="227"/>
      <c r="G601" s="227"/>
      <c r="H601" s="227"/>
      <c r="I601" s="227"/>
      <c r="J601" s="227"/>
      <c r="K601" s="227"/>
      <c r="L601" s="227"/>
      <c r="M601" s="227"/>
      <c r="N601" s="227"/>
      <c r="O601" s="227"/>
      <c r="P601" s="227"/>
      <c r="Q601" s="227"/>
      <c r="R601" s="227"/>
      <c r="S601" s="227"/>
      <c r="T601" s="227"/>
      <c r="U601" s="227"/>
      <c r="V601" s="227"/>
      <c r="W601" s="227"/>
      <c r="X601" s="227"/>
      <c r="Y601" s="227"/>
      <c r="Z601" s="227"/>
      <c r="AA601" s="227"/>
      <c r="AB601" s="227"/>
      <c r="AC601" s="227"/>
      <c r="AD601" s="227"/>
      <c r="AE601" s="227"/>
      <c r="AF601" s="227"/>
      <c r="AG601" s="227"/>
      <c r="AH601" s="227"/>
      <c r="AI601" s="227"/>
    </row>
    <row r="602" hidden="1">
      <c r="A602" s="227"/>
      <c r="B602" s="227"/>
      <c r="C602" s="264"/>
      <c r="D602" s="227"/>
      <c r="E602" s="227"/>
      <c r="F602" s="227"/>
      <c r="G602" s="227"/>
      <c r="H602" s="227"/>
      <c r="I602" s="227"/>
      <c r="J602" s="227"/>
      <c r="K602" s="227"/>
      <c r="L602" s="227"/>
      <c r="M602" s="227"/>
      <c r="N602" s="227"/>
      <c r="O602" s="227"/>
      <c r="P602" s="227"/>
      <c r="Q602" s="227"/>
      <c r="R602" s="227"/>
      <c r="S602" s="227"/>
      <c r="T602" s="227"/>
      <c r="U602" s="227"/>
      <c r="V602" s="227"/>
      <c r="W602" s="227"/>
      <c r="X602" s="227"/>
      <c r="Y602" s="227"/>
      <c r="Z602" s="227"/>
      <c r="AA602" s="227"/>
      <c r="AB602" s="227"/>
      <c r="AC602" s="227"/>
      <c r="AD602" s="227"/>
      <c r="AE602" s="227"/>
      <c r="AF602" s="227"/>
      <c r="AG602" s="227"/>
      <c r="AH602" s="227"/>
      <c r="AI602" s="227"/>
    </row>
    <row r="603" hidden="1">
      <c r="A603" s="227"/>
      <c r="B603" s="227"/>
      <c r="C603" s="264"/>
      <c r="D603" s="227"/>
      <c r="E603" s="227"/>
      <c r="F603" s="227"/>
      <c r="G603" s="227"/>
      <c r="H603" s="227"/>
      <c r="I603" s="227"/>
      <c r="J603" s="227"/>
      <c r="K603" s="227"/>
      <c r="L603" s="227"/>
      <c r="M603" s="227"/>
      <c r="N603" s="227"/>
      <c r="O603" s="227"/>
      <c r="P603" s="227"/>
      <c r="Q603" s="227"/>
      <c r="R603" s="227"/>
      <c r="S603" s="227"/>
      <c r="T603" s="227"/>
      <c r="U603" s="227"/>
      <c r="V603" s="227"/>
      <c r="W603" s="227"/>
      <c r="X603" s="227"/>
      <c r="Y603" s="227"/>
      <c r="Z603" s="227"/>
      <c r="AA603" s="227"/>
      <c r="AB603" s="227"/>
      <c r="AC603" s="227"/>
      <c r="AD603" s="227"/>
      <c r="AE603" s="227"/>
      <c r="AF603" s="227"/>
      <c r="AG603" s="227"/>
      <c r="AH603" s="227"/>
      <c r="AI603" s="227"/>
    </row>
    <row r="604" hidden="1">
      <c r="A604" s="227"/>
      <c r="B604" s="227"/>
      <c r="C604" s="264"/>
      <c r="D604" s="227"/>
      <c r="E604" s="227"/>
      <c r="F604" s="227"/>
      <c r="G604" s="227"/>
      <c r="H604" s="227"/>
      <c r="I604" s="227"/>
      <c r="J604" s="227"/>
      <c r="K604" s="227"/>
      <c r="L604" s="227"/>
      <c r="M604" s="227"/>
      <c r="N604" s="227"/>
      <c r="O604" s="227"/>
      <c r="P604" s="227"/>
      <c r="Q604" s="227"/>
      <c r="R604" s="227"/>
      <c r="S604" s="227"/>
      <c r="T604" s="227"/>
      <c r="U604" s="227"/>
      <c r="V604" s="227"/>
      <c r="W604" s="227"/>
      <c r="X604" s="227"/>
      <c r="Y604" s="227"/>
      <c r="Z604" s="227"/>
      <c r="AA604" s="227"/>
      <c r="AB604" s="227"/>
      <c r="AC604" s="227"/>
      <c r="AD604" s="227"/>
      <c r="AE604" s="227"/>
      <c r="AF604" s="227"/>
      <c r="AG604" s="227"/>
      <c r="AH604" s="227"/>
      <c r="AI604" s="227"/>
    </row>
    <row r="605" hidden="1">
      <c r="A605" s="227"/>
      <c r="B605" s="227"/>
      <c r="C605" s="264"/>
      <c r="D605" s="227"/>
      <c r="E605" s="227"/>
      <c r="F605" s="227"/>
      <c r="G605" s="227"/>
      <c r="H605" s="227"/>
      <c r="I605" s="227"/>
      <c r="J605" s="227"/>
      <c r="K605" s="227"/>
      <c r="L605" s="227"/>
      <c r="M605" s="227"/>
      <c r="N605" s="227"/>
      <c r="O605" s="227"/>
      <c r="P605" s="227"/>
      <c r="Q605" s="227"/>
      <c r="R605" s="227"/>
      <c r="S605" s="227"/>
      <c r="T605" s="227"/>
      <c r="U605" s="227"/>
      <c r="V605" s="227"/>
      <c r="W605" s="227"/>
      <c r="X605" s="227"/>
      <c r="Y605" s="227"/>
      <c r="Z605" s="227"/>
      <c r="AA605" s="227"/>
      <c r="AB605" s="227"/>
      <c r="AC605" s="227"/>
      <c r="AD605" s="227"/>
      <c r="AE605" s="227"/>
      <c r="AF605" s="227"/>
      <c r="AG605" s="227"/>
      <c r="AH605" s="227"/>
      <c r="AI605" s="227"/>
    </row>
    <row r="606" hidden="1">
      <c r="A606" s="227"/>
      <c r="B606" s="227"/>
      <c r="C606" s="264"/>
      <c r="D606" s="227"/>
      <c r="E606" s="227"/>
      <c r="F606" s="227"/>
      <c r="G606" s="227"/>
      <c r="H606" s="227"/>
      <c r="I606" s="227"/>
      <c r="J606" s="227"/>
      <c r="K606" s="227"/>
      <c r="L606" s="227"/>
      <c r="M606" s="227"/>
      <c r="N606" s="227"/>
      <c r="O606" s="227"/>
      <c r="P606" s="227"/>
      <c r="Q606" s="227"/>
      <c r="R606" s="227"/>
      <c r="S606" s="227"/>
      <c r="T606" s="227"/>
      <c r="U606" s="227"/>
      <c r="V606" s="227"/>
      <c r="W606" s="227"/>
      <c r="X606" s="227"/>
      <c r="Y606" s="227"/>
      <c r="Z606" s="227"/>
      <c r="AA606" s="227"/>
      <c r="AB606" s="227"/>
      <c r="AC606" s="227"/>
      <c r="AD606" s="227"/>
      <c r="AE606" s="227"/>
      <c r="AF606" s="227"/>
      <c r="AG606" s="227"/>
      <c r="AH606" s="227"/>
      <c r="AI606" s="227"/>
    </row>
    <row r="607" hidden="1">
      <c r="A607" s="227"/>
      <c r="B607" s="227"/>
      <c r="C607" s="264"/>
      <c r="D607" s="227"/>
      <c r="E607" s="227"/>
      <c r="F607" s="227"/>
      <c r="G607" s="227"/>
      <c r="H607" s="227"/>
      <c r="I607" s="227"/>
      <c r="J607" s="227"/>
      <c r="K607" s="227"/>
      <c r="L607" s="227"/>
      <c r="M607" s="227"/>
      <c r="N607" s="227"/>
      <c r="O607" s="227"/>
      <c r="P607" s="227"/>
      <c r="Q607" s="227"/>
      <c r="R607" s="227"/>
      <c r="S607" s="227"/>
      <c r="T607" s="227"/>
      <c r="U607" s="227"/>
      <c r="V607" s="227"/>
      <c r="W607" s="227"/>
      <c r="X607" s="227"/>
      <c r="Y607" s="227"/>
      <c r="Z607" s="227"/>
      <c r="AA607" s="227"/>
      <c r="AB607" s="227"/>
      <c r="AC607" s="227"/>
      <c r="AD607" s="227"/>
      <c r="AE607" s="227"/>
      <c r="AF607" s="227"/>
      <c r="AG607" s="227"/>
      <c r="AH607" s="227"/>
      <c r="AI607" s="227"/>
    </row>
    <row r="608" hidden="1">
      <c r="A608" s="227"/>
      <c r="B608" s="227"/>
      <c r="C608" s="264"/>
      <c r="D608" s="227"/>
      <c r="E608" s="227"/>
      <c r="F608" s="227"/>
      <c r="G608" s="227"/>
      <c r="H608" s="227"/>
      <c r="I608" s="227"/>
      <c r="J608" s="227"/>
      <c r="K608" s="227"/>
      <c r="L608" s="227"/>
      <c r="M608" s="227"/>
      <c r="N608" s="227"/>
      <c r="O608" s="227"/>
      <c r="P608" s="227"/>
      <c r="Q608" s="227"/>
      <c r="R608" s="227"/>
      <c r="S608" s="227"/>
      <c r="T608" s="227"/>
      <c r="U608" s="227"/>
      <c r="V608" s="227"/>
      <c r="W608" s="227"/>
      <c r="X608" s="227"/>
      <c r="Y608" s="227"/>
      <c r="Z608" s="227"/>
      <c r="AA608" s="227"/>
      <c r="AB608" s="227"/>
      <c r="AC608" s="227"/>
      <c r="AD608" s="227"/>
      <c r="AE608" s="227"/>
      <c r="AF608" s="227"/>
      <c r="AG608" s="227"/>
      <c r="AH608" s="227"/>
      <c r="AI608" s="227"/>
    </row>
    <row r="609" hidden="1">
      <c r="A609" s="227"/>
      <c r="B609" s="227"/>
      <c r="C609" s="264"/>
      <c r="D609" s="227"/>
      <c r="E609" s="227"/>
      <c r="F609" s="227"/>
      <c r="G609" s="227"/>
      <c r="H609" s="227"/>
      <c r="I609" s="227"/>
      <c r="J609" s="227"/>
      <c r="K609" s="227"/>
      <c r="L609" s="227"/>
      <c r="M609" s="227"/>
      <c r="N609" s="227"/>
      <c r="O609" s="227"/>
      <c r="P609" s="227"/>
      <c r="Q609" s="227"/>
      <c r="R609" s="227"/>
      <c r="S609" s="227"/>
      <c r="T609" s="227"/>
      <c r="U609" s="227"/>
      <c r="V609" s="227"/>
      <c r="W609" s="227"/>
      <c r="X609" s="227"/>
      <c r="Y609" s="227"/>
      <c r="Z609" s="227"/>
      <c r="AA609" s="227"/>
      <c r="AB609" s="227"/>
      <c r="AC609" s="227"/>
      <c r="AD609" s="227"/>
      <c r="AE609" s="227"/>
      <c r="AF609" s="227"/>
      <c r="AG609" s="227"/>
      <c r="AH609" s="227"/>
      <c r="AI609" s="227"/>
    </row>
    <row r="610" hidden="1">
      <c r="A610" s="227"/>
      <c r="B610" s="227"/>
      <c r="C610" s="264"/>
      <c r="D610" s="227"/>
      <c r="E610" s="227"/>
      <c r="F610" s="227"/>
      <c r="G610" s="227"/>
      <c r="H610" s="227"/>
      <c r="I610" s="227"/>
      <c r="J610" s="227"/>
      <c r="K610" s="227"/>
      <c r="L610" s="227"/>
      <c r="M610" s="227"/>
      <c r="N610" s="227"/>
      <c r="O610" s="227"/>
      <c r="P610" s="227"/>
      <c r="Q610" s="227"/>
      <c r="R610" s="227"/>
      <c r="S610" s="227"/>
      <c r="T610" s="227"/>
      <c r="U610" s="227"/>
      <c r="V610" s="227"/>
      <c r="W610" s="227"/>
      <c r="X610" s="227"/>
      <c r="Y610" s="227"/>
      <c r="Z610" s="227"/>
      <c r="AA610" s="227"/>
      <c r="AB610" s="227"/>
      <c r="AC610" s="227"/>
      <c r="AD610" s="227"/>
      <c r="AE610" s="227"/>
      <c r="AF610" s="227"/>
      <c r="AG610" s="227"/>
      <c r="AH610" s="227"/>
      <c r="AI610" s="227"/>
    </row>
    <row r="611" hidden="1">
      <c r="A611" s="227"/>
      <c r="B611" s="227"/>
      <c r="C611" s="264"/>
      <c r="D611" s="227"/>
      <c r="E611" s="227"/>
      <c r="F611" s="227"/>
      <c r="G611" s="227"/>
      <c r="H611" s="227"/>
      <c r="I611" s="227"/>
      <c r="J611" s="227"/>
      <c r="K611" s="227"/>
      <c r="L611" s="227"/>
      <c r="M611" s="227"/>
      <c r="N611" s="227"/>
      <c r="O611" s="227"/>
      <c r="P611" s="227"/>
      <c r="Q611" s="227"/>
      <c r="R611" s="227"/>
      <c r="S611" s="227"/>
      <c r="T611" s="227"/>
      <c r="U611" s="227"/>
      <c r="V611" s="227"/>
      <c r="W611" s="227"/>
      <c r="X611" s="227"/>
      <c r="Y611" s="227"/>
      <c r="Z611" s="227"/>
      <c r="AA611" s="227"/>
      <c r="AB611" s="227"/>
      <c r="AC611" s="227"/>
      <c r="AD611" s="227"/>
      <c r="AE611" s="227"/>
      <c r="AF611" s="227"/>
      <c r="AG611" s="227"/>
      <c r="AH611" s="227"/>
      <c r="AI611" s="227"/>
    </row>
    <row r="612" hidden="1">
      <c r="A612" s="227"/>
      <c r="B612" s="227"/>
      <c r="C612" s="264"/>
      <c r="D612" s="227"/>
      <c r="E612" s="227"/>
      <c r="F612" s="227"/>
      <c r="G612" s="227"/>
      <c r="H612" s="227"/>
      <c r="I612" s="227"/>
      <c r="J612" s="227"/>
      <c r="K612" s="227"/>
      <c r="L612" s="227"/>
      <c r="M612" s="227"/>
      <c r="N612" s="227"/>
      <c r="O612" s="227"/>
      <c r="P612" s="227"/>
      <c r="Q612" s="227"/>
      <c r="R612" s="227"/>
      <c r="S612" s="227"/>
      <c r="T612" s="227"/>
      <c r="U612" s="227"/>
      <c r="V612" s="227"/>
      <c r="W612" s="227"/>
      <c r="X612" s="227"/>
      <c r="Y612" s="227"/>
      <c r="Z612" s="227"/>
      <c r="AA612" s="227"/>
      <c r="AB612" s="227"/>
      <c r="AC612" s="227"/>
      <c r="AD612" s="227"/>
      <c r="AE612" s="227"/>
      <c r="AF612" s="227"/>
      <c r="AG612" s="227"/>
      <c r="AH612" s="227"/>
      <c r="AI612" s="227"/>
    </row>
    <row r="613" hidden="1">
      <c r="A613" s="227"/>
      <c r="B613" s="227"/>
      <c r="C613" s="264"/>
      <c r="D613" s="227"/>
      <c r="E613" s="227"/>
      <c r="F613" s="227"/>
      <c r="G613" s="227"/>
      <c r="H613" s="227"/>
      <c r="I613" s="227"/>
      <c r="J613" s="227"/>
      <c r="K613" s="227"/>
      <c r="L613" s="227"/>
      <c r="M613" s="227"/>
      <c r="N613" s="227"/>
      <c r="O613" s="227"/>
      <c r="P613" s="227"/>
      <c r="Q613" s="227"/>
      <c r="R613" s="227"/>
      <c r="S613" s="227"/>
      <c r="T613" s="227"/>
      <c r="U613" s="227"/>
      <c r="V613" s="227"/>
      <c r="W613" s="227"/>
      <c r="X613" s="227"/>
      <c r="Y613" s="227"/>
      <c r="Z613" s="227"/>
      <c r="AA613" s="227"/>
      <c r="AB613" s="227"/>
      <c r="AC613" s="227"/>
      <c r="AD613" s="227"/>
      <c r="AE613" s="227"/>
      <c r="AF613" s="227"/>
      <c r="AG613" s="227"/>
      <c r="AH613" s="227"/>
      <c r="AI613" s="227"/>
    </row>
    <row r="614" hidden="1">
      <c r="A614" s="227"/>
      <c r="B614" s="227"/>
      <c r="C614" s="264"/>
      <c r="D614" s="227"/>
      <c r="E614" s="227"/>
      <c r="F614" s="227"/>
      <c r="G614" s="227"/>
      <c r="H614" s="227"/>
      <c r="I614" s="227"/>
      <c r="J614" s="227"/>
      <c r="K614" s="227"/>
      <c r="L614" s="227"/>
      <c r="M614" s="227"/>
      <c r="N614" s="227"/>
      <c r="O614" s="227"/>
      <c r="P614" s="227"/>
      <c r="Q614" s="227"/>
      <c r="R614" s="227"/>
      <c r="S614" s="227"/>
      <c r="T614" s="227"/>
      <c r="U614" s="227"/>
      <c r="V614" s="227"/>
      <c r="W614" s="227"/>
      <c r="X614" s="227"/>
      <c r="Y614" s="227"/>
      <c r="Z614" s="227"/>
      <c r="AA614" s="227"/>
      <c r="AB614" s="227"/>
      <c r="AC614" s="227"/>
      <c r="AD614" s="227"/>
      <c r="AE614" s="227"/>
      <c r="AF614" s="227"/>
      <c r="AG614" s="227"/>
      <c r="AH614" s="227"/>
      <c r="AI614" s="227"/>
    </row>
    <row r="615" hidden="1">
      <c r="A615" s="227"/>
      <c r="B615" s="227"/>
      <c r="C615" s="264"/>
      <c r="D615" s="227"/>
      <c r="E615" s="227"/>
      <c r="F615" s="227"/>
      <c r="G615" s="227"/>
      <c r="H615" s="227"/>
      <c r="I615" s="227"/>
      <c r="J615" s="227"/>
      <c r="K615" s="227"/>
      <c r="L615" s="227"/>
      <c r="M615" s="227"/>
      <c r="N615" s="227"/>
      <c r="O615" s="227"/>
      <c r="P615" s="227"/>
      <c r="Q615" s="227"/>
      <c r="R615" s="227"/>
      <c r="S615" s="227"/>
      <c r="T615" s="227"/>
      <c r="U615" s="227"/>
      <c r="V615" s="227"/>
      <c r="W615" s="227"/>
      <c r="X615" s="227"/>
      <c r="Y615" s="227"/>
      <c r="Z615" s="227"/>
      <c r="AA615" s="227"/>
      <c r="AB615" s="227"/>
      <c r="AC615" s="227"/>
      <c r="AD615" s="227"/>
      <c r="AE615" s="227"/>
      <c r="AF615" s="227"/>
      <c r="AG615" s="227"/>
      <c r="AH615" s="227"/>
      <c r="AI615" s="227"/>
    </row>
    <row r="616" hidden="1">
      <c r="A616" s="227"/>
      <c r="B616" s="227"/>
      <c r="C616" s="264"/>
      <c r="D616" s="227"/>
      <c r="E616" s="227"/>
      <c r="F616" s="227"/>
      <c r="G616" s="227"/>
      <c r="H616" s="227"/>
      <c r="I616" s="227"/>
      <c r="J616" s="227"/>
      <c r="K616" s="227"/>
      <c r="L616" s="227"/>
      <c r="M616" s="227"/>
      <c r="N616" s="227"/>
      <c r="O616" s="227"/>
      <c r="P616" s="227"/>
      <c r="Q616" s="227"/>
      <c r="R616" s="227"/>
      <c r="S616" s="227"/>
      <c r="T616" s="227"/>
      <c r="U616" s="227"/>
      <c r="V616" s="227"/>
      <c r="W616" s="227"/>
      <c r="X616" s="227"/>
      <c r="Y616" s="227"/>
      <c r="Z616" s="227"/>
      <c r="AA616" s="227"/>
      <c r="AB616" s="227"/>
      <c r="AC616" s="227"/>
      <c r="AD616" s="227"/>
      <c r="AE616" s="227"/>
      <c r="AF616" s="227"/>
      <c r="AG616" s="227"/>
      <c r="AH616" s="227"/>
      <c r="AI616" s="227"/>
    </row>
    <row r="617" hidden="1">
      <c r="A617" s="227"/>
      <c r="B617" s="227"/>
      <c r="C617" s="264"/>
      <c r="D617" s="227"/>
      <c r="E617" s="227"/>
      <c r="F617" s="227"/>
      <c r="G617" s="227"/>
      <c r="H617" s="227"/>
      <c r="I617" s="227"/>
      <c r="J617" s="227"/>
      <c r="K617" s="227"/>
      <c r="L617" s="227"/>
      <c r="M617" s="227"/>
      <c r="N617" s="227"/>
      <c r="O617" s="227"/>
      <c r="P617" s="227"/>
      <c r="Q617" s="227"/>
      <c r="R617" s="227"/>
      <c r="S617" s="227"/>
      <c r="T617" s="227"/>
      <c r="U617" s="227"/>
      <c r="V617" s="227"/>
      <c r="W617" s="227"/>
      <c r="X617" s="227"/>
      <c r="Y617" s="227"/>
      <c r="Z617" s="227"/>
      <c r="AA617" s="227"/>
      <c r="AB617" s="227"/>
      <c r="AC617" s="227"/>
      <c r="AD617" s="227"/>
      <c r="AE617" s="227"/>
      <c r="AF617" s="227"/>
      <c r="AG617" s="227"/>
      <c r="AH617" s="227"/>
      <c r="AI617" s="227"/>
    </row>
    <row r="618" hidden="1">
      <c r="A618" s="227"/>
      <c r="B618" s="227"/>
      <c r="C618" s="264"/>
      <c r="D618" s="227"/>
      <c r="E618" s="227"/>
      <c r="F618" s="227"/>
      <c r="G618" s="227"/>
      <c r="H618" s="227"/>
      <c r="I618" s="227"/>
      <c r="J618" s="227"/>
      <c r="K618" s="227"/>
      <c r="L618" s="227"/>
      <c r="M618" s="227"/>
      <c r="N618" s="227"/>
      <c r="O618" s="227"/>
      <c r="P618" s="227"/>
      <c r="Q618" s="227"/>
      <c r="R618" s="227"/>
      <c r="S618" s="227"/>
      <c r="T618" s="227"/>
      <c r="U618" s="227"/>
      <c r="V618" s="227"/>
      <c r="W618" s="227"/>
      <c r="X618" s="227"/>
      <c r="Y618" s="227"/>
      <c r="Z618" s="227"/>
      <c r="AA618" s="227"/>
      <c r="AB618" s="227"/>
      <c r="AC618" s="227"/>
      <c r="AD618" s="227"/>
      <c r="AE618" s="227"/>
      <c r="AF618" s="227"/>
      <c r="AG618" s="227"/>
      <c r="AH618" s="227"/>
      <c r="AI618" s="227"/>
    </row>
    <row r="619" hidden="1">
      <c r="A619" s="227"/>
      <c r="B619" s="227"/>
      <c r="C619" s="264"/>
      <c r="D619" s="227"/>
      <c r="E619" s="227"/>
      <c r="F619" s="227"/>
      <c r="G619" s="227"/>
      <c r="H619" s="227"/>
      <c r="I619" s="227"/>
      <c r="J619" s="227"/>
      <c r="K619" s="227"/>
      <c r="L619" s="227"/>
      <c r="M619" s="227"/>
      <c r="N619" s="227"/>
      <c r="O619" s="227"/>
      <c r="P619" s="227"/>
      <c r="Q619" s="227"/>
      <c r="R619" s="227"/>
      <c r="S619" s="227"/>
      <c r="T619" s="227"/>
      <c r="U619" s="227"/>
      <c r="V619" s="227"/>
      <c r="W619" s="227"/>
      <c r="X619" s="227"/>
      <c r="Y619" s="227"/>
      <c r="Z619" s="227"/>
      <c r="AA619" s="227"/>
      <c r="AB619" s="227"/>
      <c r="AC619" s="227"/>
      <c r="AD619" s="227"/>
      <c r="AE619" s="227"/>
      <c r="AF619" s="227"/>
      <c r="AG619" s="227"/>
      <c r="AH619" s="227"/>
      <c r="AI619" s="227"/>
    </row>
    <row r="620" hidden="1">
      <c r="A620" s="227"/>
      <c r="B620" s="227"/>
      <c r="C620" s="264"/>
      <c r="D620" s="227"/>
      <c r="E620" s="227"/>
      <c r="F620" s="227"/>
      <c r="G620" s="227"/>
      <c r="H620" s="227"/>
      <c r="I620" s="227"/>
      <c r="J620" s="227"/>
      <c r="K620" s="227"/>
      <c r="L620" s="227"/>
      <c r="M620" s="227"/>
      <c r="N620" s="227"/>
      <c r="O620" s="227"/>
      <c r="P620" s="227"/>
      <c r="Q620" s="227"/>
      <c r="R620" s="227"/>
      <c r="S620" s="227"/>
      <c r="T620" s="227"/>
      <c r="U620" s="227"/>
      <c r="V620" s="227"/>
      <c r="W620" s="227"/>
      <c r="X620" s="227"/>
      <c r="Y620" s="227"/>
      <c r="Z620" s="227"/>
      <c r="AA620" s="227"/>
      <c r="AB620" s="227"/>
      <c r="AC620" s="227"/>
      <c r="AD620" s="227"/>
      <c r="AE620" s="227"/>
      <c r="AF620" s="227"/>
      <c r="AG620" s="227"/>
      <c r="AH620" s="227"/>
      <c r="AI620" s="227"/>
    </row>
    <row r="621" hidden="1">
      <c r="A621" s="227"/>
      <c r="B621" s="227"/>
      <c r="C621" s="264"/>
      <c r="D621" s="227"/>
      <c r="E621" s="227"/>
      <c r="F621" s="227"/>
      <c r="G621" s="227"/>
      <c r="H621" s="227"/>
      <c r="I621" s="227"/>
      <c r="J621" s="227"/>
      <c r="K621" s="227"/>
      <c r="L621" s="227"/>
      <c r="M621" s="227"/>
      <c r="N621" s="227"/>
      <c r="O621" s="227"/>
      <c r="P621" s="227"/>
      <c r="Q621" s="227"/>
      <c r="R621" s="227"/>
      <c r="S621" s="227"/>
      <c r="T621" s="227"/>
      <c r="U621" s="227"/>
      <c r="V621" s="227"/>
      <c r="W621" s="227"/>
      <c r="X621" s="227"/>
      <c r="Y621" s="227"/>
      <c r="Z621" s="227"/>
      <c r="AA621" s="227"/>
      <c r="AB621" s="227"/>
      <c r="AC621" s="227"/>
      <c r="AD621" s="227"/>
      <c r="AE621" s="227"/>
      <c r="AF621" s="227"/>
      <c r="AG621" s="227"/>
      <c r="AH621" s="227"/>
      <c r="AI621" s="227"/>
    </row>
    <row r="622" hidden="1">
      <c r="A622" s="227"/>
      <c r="B622" s="227"/>
      <c r="C622" s="264"/>
      <c r="D622" s="227"/>
      <c r="E622" s="227"/>
      <c r="F622" s="227"/>
      <c r="G622" s="227"/>
      <c r="H622" s="227"/>
      <c r="I622" s="227"/>
      <c r="J622" s="227"/>
      <c r="K622" s="227"/>
      <c r="L622" s="227"/>
      <c r="M622" s="227"/>
      <c r="N622" s="227"/>
      <c r="O622" s="227"/>
      <c r="P622" s="227"/>
      <c r="Q622" s="227"/>
      <c r="R622" s="227"/>
      <c r="S622" s="227"/>
      <c r="T622" s="227"/>
      <c r="U622" s="227"/>
      <c r="V622" s="227"/>
      <c r="W622" s="227"/>
      <c r="X622" s="227"/>
      <c r="Y622" s="227"/>
      <c r="Z622" s="227"/>
      <c r="AA622" s="227"/>
      <c r="AB622" s="227"/>
      <c r="AC622" s="227"/>
      <c r="AD622" s="227"/>
      <c r="AE622" s="227"/>
      <c r="AF622" s="227"/>
      <c r="AG622" s="227"/>
      <c r="AH622" s="227"/>
      <c r="AI622" s="227"/>
    </row>
    <row r="623" hidden="1">
      <c r="A623" s="227"/>
      <c r="B623" s="227"/>
      <c r="C623" s="264"/>
      <c r="D623" s="227"/>
      <c r="E623" s="227"/>
      <c r="F623" s="227"/>
      <c r="G623" s="227"/>
      <c r="H623" s="227"/>
      <c r="I623" s="227"/>
      <c r="J623" s="227"/>
      <c r="K623" s="227"/>
      <c r="L623" s="227"/>
      <c r="M623" s="227"/>
      <c r="N623" s="227"/>
      <c r="O623" s="227"/>
      <c r="P623" s="227"/>
      <c r="Q623" s="227"/>
      <c r="R623" s="227"/>
      <c r="S623" s="227"/>
      <c r="T623" s="227"/>
      <c r="U623" s="227"/>
      <c r="V623" s="227"/>
      <c r="W623" s="227"/>
      <c r="X623" s="227"/>
      <c r="Y623" s="227"/>
      <c r="Z623" s="227"/>
      <c r="AA623" s="227"/>
      <c r="AB623" s="227"/>
      <c r="AC623" s="227"/>
      <c r="AD623" s="227"/>
      <c r="AE623" s="227"/>
      <c r="AF623" s="227"/>
      <c r="AG623" s="227"/>
      <c r="AH623" s="227"/>
      <c r="AI623" s="227"/>
    </row>
    <row r="624" hidden="1">
      <c r="A624" s="227"/>
      <c r="B624" s="227"/>
      <c r="C624" s="264"/>
      <c r="D624" s="227"/>
      <c r="E624" s="227"/>
      <c r="F624" s="227"/>
      <c r="G624" s="227"/>
      <c r="H624" s="227"/>
      <c r="I624" s="227"/>
      <c r="J624" s="227"/>
      <c r="K624" s="227"/>
      <c r="L624" s="227"/>
      <c r="M624" s="227"/>
      <c r="N624" s="227"/>
      <c r="O624" s="227"/>
      <c r="P624" s="227"/>
      <c r="Q624" s="227"/>
      <c r="R624" s="227"/>
      <c r="S624" s="227"/>
      <c r="T624" s="227"/>
      <c r="U624" s="227"/>
      <c r="V624" s="227"/>
      <c r="W624" s="227"/>
      <c r="X624" s="227"/>
      <c r="Y624" s="227"/>
      <c r="Z624" s="227"/>
      <c r="AA624" s="227"/>
      <c r="AB624" s="227"/>
      <c r="AC624" s="227"/>
      <c r="AD624" s="227"/>
      <c r="AE624" s="227"/>
      <c r="AF624" s="227"/>
      <c r="AG624" s="227"/>
      <c r="AH624" s="227"/>
      <c r="AI624" s="227"/>
    </row>
    <row r="625" hidden="1">
      <c r="A625" s="227"/>
      <c r="B625" s="227"/>
      <c r="C625" s="264"/>
      <c r="D625" s="227"/>
      <c r="E625" s="227"/>
      <c r="F625" s="227"/>
      <c r="G625" s="227"/>
      <c r="H625" s="227"/>
      <c r="I625" s="227"/>
      <c r="J625" s="227"/>
      <c r="K625" s="227"/>
      <c r="L625" s="227"/>
      <c r="M625" s="227"/>
      <c r="N625" s="227"/>
      <c r="O625" s="227"/>
      <c r="P625" s="227"/>
      <c r="Q625" s="227"/>
      <c r="R625" s="227"/>
      <c r="S625" s="227"/>
      <c r="T625" s="227"/>
      <c r="U625" s="227"/>
      <c r="V625" s="227"/>
      <c r="W625" s="227"/>
      <c r="X625" s="227"/>
      <c r="Y625" s="227"/>
      <c r="Z625" s="227"/>
      <c r="AA625" s="227"/>
      <c r="AB625" s="227"/>
      <c r="AC625" s="227"/>
      <c r="AD625" s="227"/>
      <c r="AE625" s="227"/>
      <c r="AF625" s="227"/>
      <c r="AG625" s="227"/>
      <c r="AH625" s="227"/>
      <c r="AI625" s="227"/>
    </row>
    <row r="626" hidden="1">
      <c r="A626" s="227"/>
      <c r="B626" s="227"/>
      <c r="C626" s="264"/>
      <c r="D626" s="227"/>
      <c r="E626" s="227"/>
      <c r="F626" s="227"/>
      <c r="G626" s="227"/>
      <c r="H626" s="227"/>
      <c r="I626" s="227"/>
      <c r="J626" s="227"/>
      <c r="K626" s="227"/>
      <c r="L626" s="227"/>
      <c r="M626" s="227"/>
      <c r="N626" s="227"/>
      <c r="O626" s="227"/>
      <c r="P626" s="227"/>
      <c r="Q626" s="227"/>
      <c r="R626" s="227"/>
      <c r="S626" s="227"/>
      <c r="T626" s="227"/>
      <c r="U626" s="227"/>
      <c r="V626" s="227"/>
      <c r="W626" s="227"/>
      <c r="X626" s="227"/>
      <c r="Y626" s="227"/>
      <c r="Z626" s="227"/>
      <c r="AA626" s="227"/>
      <c r="AB626" s="227"/>
      <c r="AC626" s="227"/>
      <c r="AD626" s="227"/>
      <c r="AE626" s="227"/>
      <c r="AF626" s="227"/>
      <c r="AG626" s="227"/>
      <c r="AH626" s="227"/>
      <c r="AI626" s="227"/>
    </row>
    <row r="627" hidden="1">
      <c r="A627" s="227"/>
      <c r="B627" s="227"/>
      <c r="C627" s="264"/>
      <c r="D627" s="227"/>
      <c r="E627" s="227"/>
      <c r="F627" s="227"/>
      <c r="G627" s="227"/>
      <c r="H627" s="227"/>
      <c r="I627" s="227"/>
      <c r="J627" s="227"/>
      <c r="K627" s="227"/>
      <c r="L627" s="227"/>
      <c r="M627" s="227"/>
      <c r="N627" s="227"/>
      <c r="O627" s="227"/>
      <c r="P627" s="227"/>
      <c r="Q627" s="227"/>
      <c r="R627" s="227"/>
      <c r="S627" s="227"/>
      <c r="T627" s="227"/>
      <c r="U627" s="227"/>
      <c r="V627" s="227"/>
      <c r="W627" s="227"/>
      <c r="X627" s="227"/>
      <c r="Y627" s="227"/>
      <c r="Z627" s="227"/>
      <c r="AA627" s="227"/>
      <c r="AB627" s="227"/>
      <c r="AC627" s="227"/>
      <c r="AD627" s="227"/>
      <c r="AE627" s="227"/>
      <c r="AF627" s="227"/>
      <c r="AG627" s="227"/>
      <c r="AH627" s="227"/>
      <c r="AI627" s="227"/>
    </row>
    <row r="628" hidden="1">
      <c r="A628" s="227"/>
      <c r="B628" s="227"/>
      <c r="C628" s="264"/>
      <c r="D628" s="227"/>
      <c r="E628" s="227"/>
      <c r="F628" s="227"/>
      <c r="G628" s="227"/>
      <c r="H628" s="227"/>
      <c r="I628" s="227"/>
      <c r="J628" s="227"/>
      <c r="K628" s="227"/>
      <c r="L628" s="227"/>
      <c r="M628" s="227"/>
      <c r="N628" s="227"/>
      <c r="O628" s="227"/>
      <c r="P628" s="227"/>
      <c r="Q628" s="227"/>
      <c r="R628" s="227"/>
      <c r="S628" s="227"/>
      <c r="T628" s="227"/>
      <c r="U628" s="227"/>
      <c r="V628" s="227"/>
      <c r="W628" s="227"/>
      <c r="X628" s="227"/>
      <c r="Y628" s="227"/>
      <c r="Z628" s="227"/>
      <c r="AA628" s="227"/>
      <c r="AB628" s="227"/>
      <c r="AC628" s="227"/>
      <c r="AD628" s="227"/>
      <c r="AE628" s="227"/>
      <c r="AF628" s="227"/>
      <c r="AG628" s="227"/>
      <c r="AH628" s="227"/>
      <c r="AI628" s="227"/>
    </row>
    <row r="629" hidden="1">
      <c r="A629" s="227"/>
      <c r="B629" s="227"/>
      <c r="C629" s="264"/>
      <c r="D629" s="227"/>
      <c r="E629" s="227"/>
      <c r="F629" s="227"/>
      <c r="G629" s="227"/>
      <c r="H629" s="227"/>
      <c r="I629" s="227"/>
      <c r="J629" s="227"/>
      <c r="K629" s="227"/>
      <c r="L629" s="227"/>
      <c r="M629" s="227"/>
      <c r="N629" s="227"/>
      <c r="O629" s="227"/>
      <c r="P629" s="227"/>
      <c r="Q629" s="227"/>
      <c r="R629" s="227"/>
      <c r="S629" s="227"/>
      <c r="T629" s="227"/>
      <c r="U629" s="227"/>
      <c r="V629" s="227"/>
      <c r="W629" s="227"/>
      <c r="X629" s="227"/>
      <c r="Y629" s="227"/>
      <c r="Z629" s="227"/>
      <c r="AA629" s="227"/>
      <c r="AB629" s="227"/>
      <c r="AC629" s="227"/>
      <c r="AD629" s="227"/>
      <c r="AE629" s="227"/>
      <c r="AF629" s="227"/>
      <c r="AG629" s="227"/>
      <c r="AH629" s="227"/>
      <c r="AI629" s="227"/>
    </row>
    <row r="630" hidden="1">
      <c r="A630" s="227"/>
      <c r="B630" s="227"/>
      <c r="C630" s="264"/>
      <c r="D630" s="227"/>
      <c r="E630" s="227"/>
      <c r="F630" s="227"/>
      <c r="G630" s="227"/>
      <c r="H630" s="227"/>
      <c r="I630" s="227"/>
      <c r="J630" s="227"/>
      <c r="K630" s="227"/>
      <c r="L630" s="227"/>
      <c r="M630" s="227"/>
      <c r="N630" s="227"/>
      <c r="O630" s="227"/>
      <c r="P630" s="227"/>
      <c r="Q630" s="227"/>
      <c r="R630" s="227"/>
      <c r="S630" s="227"/>
      <c r="T630" s="227"/>
      <c r="U630" s="227"/>
      <c r="V630" s="227"/>
      <c r="W630" s="227"/>
      <c r="X630" s="227"/>
      <c r="Y630" s="227"/>
      <c r="Z630" s="227"/>
      <c r="AA630" s="227"/>
      <c r="AB630" s="227"/>
      <c r="AC630" s="227"/>
      <c r="AD630" s="227"/>
      <c r="AE630" s="227"/>
      <c r="AF630" s="227"/>
      <c r="AG630" s="227"/>
      <c r="AH630" s="227"/>
      <c r="AI630" s="227"/>
    </row>
    <row r="631" hidden="1">
      <c r="A631" s="227"/>
      <c r="B631" s="227"/>
      <c r="C631" s="264"/>
      <c r="D631" s="227"/>
      <c r="E631" s="227"/>
      <c r="F631" s="227"/>
      <c r="G631" s="227"/>
      <c r="H631" s="227"/>
      <c r="I631" s="227"/>
      <c r="J631" s="227"/>
      <c r="K631" s="227"/>
      <c r="L631" s="227"/>
      <c r="M631" s="227"/>
      <c r="N631" s="227"/>
      <c r="O631" s="227"/>
      <c r="P631" s="227"/>
      <c r="Q631" s="227"/>
      <c r="R631" s="227"/>
      <c r="S631" s="227"/>
      <c r="T631" s="227"/>
      <c r="U631" s="227"/>
      <c r="V631" s="227"/>
      <c r="W631" s="227"/>
      <c r="X631" s="227"/>
      <c r="Y631" s="227"/>
      <c r="Z631" s="227"/>
      <c r="AA631" s="227"/>
      <c r="AB631" s="227"/>
      <c r="AC631" s="227"/>
      <c r="AD631" s="227"/>
      <c r="AE631" s="227"/>
      <c r="AF631" s="227"/>
      <c r="AG631" s="227"/>
      <c r="AH631" s="227"/>
      <c r="AI631" s="227"/>
    </row>
    <row r="632" hidden="1">
      <c r="A632" s="227"/>
      <c r="B632" s="227"/>
      <c r="C632" s="264"/>
      <c r="D632" s="227"/>
      <c r="E632" s="227"/>
      <c r="F632" s="227"/>
      <c r="G632" s="227"/>
      <c r="H632" s="227"/>
      <c r="I632" s="227"/>
      <c r="J632" s="227"/>
      <c r="K632" s="227"/>
      <c r="L632" s="227"/>
      <c r="M632" s="227"/>
      <c r="N632" s="227"/>
      <c r="O632" s="227"/>
      <c r="P632" s="227"/>
      <c r="Q632" s="227"/>
      <c r="R632" s="227"/>
      <c r="S632" s="227"/>
      <c r="T632" s="227"/>
      <c r="U632" s="227"/>
      <c r="V632" s="227"/>
      <c r="W632" s="227"/>
      <c r="X632" s="227"/>
      <c r="Y632" s="227"/>
      <c r="Z632" s="227"/>
      <c r="AA632" s="227"/>
      <c r="AB632" s="227"/>
      <c r="AC632" s="227"/>
      <c r="AD632" s="227"/>
      <c r="AE632" s="227"/>
      <c r="AF632" s="227"/>
      <c r="AG632" s="227"/>
      <c r="AH632" s="227"/>
      <c r="AI632" s="227"/>
    </row>
    <row r="633" hidden="1">
      <c r="A633" s="227"/>
      <c r="B633" s="227"/>
      <c r="C633" s="264"/>
      <c r="D633" s="227"/>
      <c r="E633" s="227"/>
      <c r="F633" s="227"/>
      <c r="G633" s="227"/>
      <c r="H633" s="227"/>
      <c r="I633" s="227"/>
      <c r="J633" s="227"/>
      <c r="K633" s="227"/>
      <c r="L633" s="227"/>
      <c r="M633" s="227"/>
      <c r="N633" s="227"/>
      <c r="O633" s="227"/>
      <c r="P633" s="227"/>
      <c r="Q633" s="227"/>
      <c r="R633" s="227"/>
      <c r="S633" s="227"/>
      <c r="T633" s="227"/>
      <c r="U633" s="227"/>
      <c r="V633" s="227"/>
      <c r="W633" s="227"/>
      <c r="X633" s="227"/>
      <c r="Y633" s="227"/>
      <c r="Z633" s="227"/>
      <c r="AA633" s="227"/>
      <c r="AB633" s="227"/>
      <c r="AC633" s="227"/>
      <c r="AD633" s="227"/>
      <c r="AE633" s="227"/>
      <c r="AF633" s="227"/>
      <c r="AG633" s="227"/>
      <c r="AH633" s="227"/>
      <c r="AI633" s="227"/>
    </row>
    <row r="634" hidden="1">
      <c r="A634" s="227"/>
      <c r="B634" s="227"/>
      <c r="C634" s="264"/>
      <c r="D634" s="227"/>
      <c r="E634" s="227"/>
      <c r="F634" s="227"/>
      <c r="G634" s="227"/>
      <c r="H634" s="227"/>
      <c r="I634" s="227"/>
      <c r="J634" s="227"/>
      <c r="K634" s="227"/>
      <c r="L634" s="227"/>
      <c r="M634" s="227"/>
      <c r="N634" s="227"/>
      <c r="O634" s="227"/>
      <c r="P634" s="227"/>
      <c r="Q634" s="227"/>
      <c r="R634" s="227"/>
      <c r="S634" s="227"/>
      <c r="T634" s="227"/>
      <c r="U634" s="227"/>
      <c r="V634" s="227"/>
      <c r="W634" s="227"/>
      <c r="X634" s="227"/>
      <c r="Y634" s="227"/>
      <c r="Z634" s="227"/>
      <c r="AA634" s="227"/>
      <c r="AB634" s="227"/>
      <c r="AC634" s="227"/>
      <c r="AD634" s="227"/>
      <c r="AE634" s="227"/>
      <c r="AF634" s="227"/>
      <c r="AG634" s="227"/>
      <c r="AH634" s="227"/>
      <c r="AI634" s="227"/>
    </row>
    <row r="635" hidden="1">
      <c r="A635" s="227"/>
      <c r="B635" s="227"/>
      <c r="C635" s="264"/>
      <c r="D635" s="227"/>
      <c r="E635" s="227"/>
      <c r="F635" s="227"/>
      <c r="G635" s="227"/>
      <c r="H635" s="227"/>
      <c r="I635" s="227"/>
      <c r="J635" s="227"/>
      <c r="K635" s="227"/>
      <c r="L635" s="227"/>
      <c r="M635" s="227"/>
      <c r="N635" s="227"/>
      <c r="O635" s="227"/>
      <c r="P635" s="227"/>
      <c r="Q635" s="227"/>
      <c r="R635" s="227"/>
      <c r="S635" s="227"/>
      <c r="T635" s="227"/>
      <c r="U635" s="227"/>
      <c r="V635" s="227"/>
      <c r="W635" s="227"/>
      <c r="X635" s="227"/>
      <c r="Y635" s="227"/>
      <c r="Z635" s="227"/>
      <c r="AA635" s="227"/>
      <c r="AB635" s="227"/>
      <c r="AC635" s="227"/>
      <c r="AD635" s="227"/>
      <c r="AE635" s="227"/>
      <c r="AF635" s="227"/>
      <c r="AG635" s="227"/>
      <c r="AH635" s="227"/>
      <c r="AI635" s="227"/>
    </row>
    <row r="636" hidden="1">
      <c r="A636" s="227"/>
      <c r="B636" s="227"/>
      <c r="C636" s="264"/>
      <c r="D636" s="227"/>
      <c r="E636" s="227"/>
      <c r="F636" s="227"/>
      <c r="G636" s="227"/>
      <c r="H636" s="227"/>
      <c r="I636" s="227"/>
      <c r="J636" s="227"/>
      <c r="K636" s="227"/>
      <c r="L636" s="227"/>
      <c r="M636" s="227"/>
      <c r="N636" s="227"/>
      <c r="O636" s="227"/>
      <c r="P636" s="227"/>
      <c r="Q636" s="227"/>
      <c r="R636" s="227"/>
      <c r="S636" s="227"/>
      <c r="T636" s="227"/>
      <c r="U636" s="227"/>
      <c r="V636" s="227"/>
      <c r="W636" s="227"/>
      <c r="X636" s="227"/>
      <c r="Y636" s="227"/>
      <c r="Z636" s="227"/>
      <c r="AA636" s="227"/>
      <c r="AB636" s="227"/>
      <c r="AC636" s="227"/>
      <c r="AD636" s="227"/>
      <c r="AE636" s="227"/>
      <c r="AF636" s="227"/>
      <c r="AG636" s="227"/>
      <c r="AH636" s="227"/>
      <c r="AI636" s="227"/>
    </row>
    <row r="637" hidden="1">
      <c r="A637" s="227"/>
      <c r="B637" s="227"/>
      <c r="C637" s="264"/>
      <c r="D637" s="227"/>
      <c r="E637" s="227"/>
      <c r="F637" s="227"/>
      <c r="G637" s="227"/>
      <c r="H637" s="227"/>
      <c r="I637" s="227"/>
      <c r="J637" s="227"/>
      <c r="K637" s="227"/>
      <c r="L637" s="227"/>
      <c r="M637" s="227"/>
      <c r="N637" s="227"/>
      <c r="O637" s="227"/>
      <c r="P637" s="227"/>
      <c r="Q637" s="227"/>
      <c r="R637" s="227"/>
      <c r="S637" s="227"/>
      <c r="T637" s="227"/>
      <c r="U637" s="227"/>
      <c r="V637" s="227"/>
      <c r="W637" s="227"/>
      <c r="X637" s="227"/>
      <c r="Y637" s="227"/>
      <c r="Z637" s="227"/>
      <c r="AA637" s="227"/>
      <c r="AB637" s="227"/>
      <c r="AC637" s="227"/>
      <c r="AD637" s="227"/>
      <c r="AE637" s="227"/>
      <c r="AF637" s="227"/>
      <c r="AG637" s="227"/>
      <c r="AH637" s="227"/>
      <c r="AI637" s="227"/>
    </row>
    <row r="638" hidden="1">
      <c r="A638" s="227"/>
      <c r="B638" s="227"/>
      <c r="C638" s="264"/>
      <c r="D638" s="227"/>
      <c r="E638" s="227"/>
      <c r="F638" s="227"/>
      <c r="G638" s="227"/>
      <c r="H638" s="227"/>
      <c r="I638" s="227"/>
      <c r="J638" s="227"/>
      <c r="K638" s="227"/>
      <c r="L638" s="227"/>
      <c r="M638" s="227"/>
      <c r="N638" s="227"/>
      <c r="O638" s="227"/>
      <c r="P638" s="227"/>
      <c r="Q638" s="227"/>
      <c r="R638" s="227"/>
      <c r="S638" s="227"/>
      <c r="T638" s="227"/>
      <c r="U638" s="227"/>
      <c r="V638" s="227"/>
      <c r="W638" s="227"/>
      <c r="X638" s="227"/>
      <c r="Y638" s="227"/>
      <c r="Z638" s="227"/>
      <c r="AA638" s="227"/>
      <c r="AB638" s="227"/>
      <c r="AC638" s="227"/>
      <c r="AD638" s="227"/>
      <c r="AE638" s="227"/>
      <c r="AF638" s="227"/>
      <c r="AG638" s="227"/>
      <c r="AH638" s="227"/>
      <c r="AI638" s="227"/>
    </row>
    <row r="639" hidden="1">
      <c r="A639" s="227"/>
      <c r="B639" s="227"/>
      <c r="C639" s="264"/>
      <c r="D639" s="227"/>
      <c r="E639" s="227"/>
      <c r="F639" s="227"/>
      <c r="G639" s="227"/>
      <c r="H639" s="227"/>
      <c r="I639" s="227"/>
      <c r="J639" s="227"/>
      <c r="K639" s="227"/>
      <c r="L639" s="227"/>
      <c r="M639" s="227"/>
      <c r="N639" s="227"/>
      <c r="O639" s="227"/>
      <c r="P639" s="227"/>
      <c r="Q639" s="227"/>
      <c r="R639" s="227"/>
      <c r="S639" s="227"/>
      <c r="T639" s="227"/>
      <c r="U639" s="227"/>
      <c r="V639" s="227"/>
      <c r="W639" s="227"/>
      <c r="X639" s="227"/>
      <c r="Y639" s="227"/>
      <c r="Z639" s="227"/>
      <c r="AA639" s="227"/>
      <c r="AB639" s="227"/>
      <c r="AC639" s="227"/>
      <c r="AD639" s="227"/>
      <c r="AE639" s="227"/>
      <c r="AF639" s="227"/>
      <c r="AG639" s="227"/>
      <c r="AH639" s="227"/>
      <c r="AI639" s="227"/>
    </row>
    <row r="640" hidden="1">
      <c r="A640" s="227"/>
      <c r="B640" s="227"/>
      <c r="C640" s="264"/>
      <c r="D640" s="227"/>
      <c r="E640" s="227"/>
      <c r="F640" s="227"/>
      <c r="G640" s="227"/>
      <c r="H640" s="227"/>
      <c r="I640" s="227"/>
      <c r="J640" s="227"/>
      <c r="K640" s="227"/>
      <c r="L640" s="227"/>
      <c r="M640" s="227"/>
      <c r="N640" s="227"/>
      <c r="O640" s="227"/>
      <c r="P640" s="227"/>
      <c r="Q640" s="227"/>
      <c r="R640" s="227"/>
      <c r="S640" s="227"/>
      <c r="T640" s="227"/>
      <c r="U640" s="227"/>
      <c r="V640" s="227"/>
      <c r="W640" s="227"/>
      <c r="X640" s="227"/>
      <c r="Y640" s="227"/>
      <c r="Z640" s="227"/>
      <c r="AA640" s="227"/>
      <c r="AB640" s="227"/>
      <c r="AC640" s="227"/>
      <c r="AD640" s="227"/>
      <c r="AE640" s="227"/>
      <c r="AF640" s="227"/>
      <c r="AG640" s="227"/>
      <c r="AH640" s="227"/>
      <c r="AI640" s="227"/>
    </row>
    <row r="641" hidden="1">
      <c r="A641" s="227"/>
      <c r="B641" s="227"/>
      <c r="C641" s="264"/>
      <c r="D641" s="227"/>
      <c r="E641" s="227"/>
      <c r="F641" s="227"/>
      <c r="G641" s="227"/>
      <c r="H641" s="227"/>
      <c r="I641" s="227"/>
      <c r="J641" s="227"/>
      <c r="K641" s="227"/>
      <c r="L641" s="227"/>
      <c r="M641" s="227"/>
      <c r="N641" s="227"/>
      <c r="O641" s="227"/>
      <c r="P641" s="227"/>
      <c r="Q641" s="227"/>
      <c r="R641" s="227"/>
      <c r="S641" s="227"/>
      <c r="T641" s="227"/>
      <c r="U641" s="227"/>
      <c r="V641" s="227"/>
      <c r="W641" s="227"/>
      <c r="X641" s="227"/>
      <c r="Y641" s="227"/>
      <c r="Z641" s="227"/>
      <c r="AA641" s="227"/>
      <c r="AB641" s="227"/>
      <c r="AC641" s="227"/>
      <c r="AD641" s="227"/>
      <c r="AE641" s="227"/>
      <c r="AF641" s="227"/>
      <c r="AG641" s="227"/>
      <c r="AH641" s="227"/>
      <c r="AI641" s="227"/>
    </row>
    <row r="642" hidden="1">
      <c r="A642" s="227"/>
      <c r="B642" s="227"/>
      <c r="C642" s="264"/>
      <c r="D642" s="227"/>
      <c r="E642" s="227"/>
      <c r="F642" s="227"/>
      <c r="G642" s="227"/>
      <c r="H642" s="227"/>
      <c r="I642" s="227"/>
      <c r="J642" s="227"/>
      <c r="K642" s="227"/>
      <c r="L642" s="227"/>
      <c r="M642" s="227"/>
      <c r="N642" s="227"/>
      <c r="O642" s="227"/>
      <c r="P642" s="227"/>
      <c r="Q642" s="227"/>
      <c r="R642" s="227"/>
      <c r="S642" s="227"/>
      <c r="T642" s="227"/>
      <c r="U642" s="227"/>
      <c r="V642" s="227"/>
      <c r="W642" s="227"/>
      <c r="X642" s="227"/>
      <c r="Y642" s="227"/>
      <c r="Z642" s="227"/>
      <c r="AA642" s="227"/>
      <c r="AB642" s="227"/>
      <c r="AC642" s="227"/>
      <c r="AD642" s="227"/>
      <c r="AE642" s="227"/>
      <c r="AF642" s="227"/>
      <c r="AG642" s="227"/>
      <c r="AH642" s="227"/>
      <c r="AI642" s="227"/>
    </row>
    <row r="643" hidden="1">
      <c r="A643" s="227"/>
      <c r="B643" s="227"/>
      <c r="C643" s="264"/>
      <c r="D643" s="227"/>
      <c r="E643" s="227"/>
      <c r="F643" s="227"/>
      <c r="G643" s="227"/>
      <c r="H643" s="227"/>
      <c r="I643" s="227"/>
      <c r="J643" s="227"/>
      <c r="K643" s="227"/>
      <c r="L643" s="227"/>
      <c r="M643" s="227"/>
      <c r="N643" s="227"/>
      <c r="O643" s="227"/>
      <c r="P643" s="227"/>
      <c r="Q643" s="227"/>
      <c r="R643" s="227"/>
      <c r="S643" s="227"/>
      <c r="T643" s="227"/>
      <c r="U643" s="227"/>
      <c r="V643" s="227"/>
      <c r="W643" s="227"/>
      <c r="X643" s="227"/>
      <c r="Y643" s="227"/>
      <c r="Z643" s="227"/>
      <c r="AA643" s="227"/>
      <c r="AB643" s="227"/>
      <c r="AC643" s="227"/>
      <c r="AD643" s="227"/>
      <c r="AE643" s="227"/>
      <c r="AF643" s="227"/>
      <c r="AG643" s="227"/>
      <c r="AH643" s="227"/>
      <c r="AI643" s="227"/>
    </row>
    <row r="644" hidden="1">
      <c r="A644" s="227"/>
      <c r="B644" s="227"/>
      <c r="C644" s="264"/>
      <c r="D644" s="227"/>
      <c r="E644" s="227"/>
      <c r="F644" s="227"/>
      <c r="G644" s="227"/>
      <c r="H644" s="227"/>
      <c r="I644" s="227"/>
      <c r="J644" s="227"/>
      <c r="K644" s="227"/>
      <c r="L644" s="227"/>
      <c r="M644" s="227"/>
      <c r="N644" s="227"/>
      <c r="O644" s="227"/>
      <c r="P644" s="227"/>
      <c r="Q644" s="227"/>
      <c r="R644" s="227"/>
      <c r="S644" s="227"/>
      <c r="T644" s="227"/>
      <c r="U644" s="227"/>
      <c r="V644" s="227"/>
      <c r="W644" s="227"/>
      <c r="X644" s="227"/>
      <c r="Y644" s="227"/>
      <c r="Z644" s="227"/>
      <c r="AA644" s="227"/>
      <c r="AB644" s="227"/>
      <c r="AC644" s="227"/>
      <c r="AD644" s="227"/>
      <c r="AE644" s="227"/>
      <c r="AF644" s="227"/>
      <c r="AG644" s="227"/>
      <c r="AH644" s="227"/>
      <c r="AI644" s="227"/>
    </row>
    <row r="645" hidden="1">
      <c r="A645" s="227"/>
      <c r="B645" s="227"/>
      <c r="C645" s="264"/>
      <c r="D645" s="227"/>
      <c r="E645" s="227"/>
      <c r="F645" s="227"/>
      <c r="G645" s="227"/>
      <c r="H645" s="227"/>
      <c r="I645" s="227"/>
      <c r="J645" s="227"/>
      <c r="K645" s="227"/>
      <c r="L645" s="227"/>
      <c r="M645" s="227"/>
      <c r="N645" s="227"/>
      <c r="O645" s="227"/>
      <c r="P645" s="227"/>
      <c r="Q645" s="227"/>
      <c r="R645" s="227"/>
      <c r="S645" s="227"/>
      <c r="T645" s="227"/>
      <c r="U645" s="227"/>
      <c r="V645" s="227"/>
      <c r="W645" s="227"/>
      <c r="X645" s="227"/>
      <c r="Y645" s="227"/>
      <c r="Z645" s="227"/>
      <c r="AA645" s="227"/>
      <c r="AB645" s="227"/>
      <c r="AC645" s="227"/>
      <c r="AD645" s="227"/>
      <c r="AE645" s="227"/>
      <c r="AF645" s="227"/>
      <c r="AG645" s="227"/>
      <c r="AH645" s="227"/>
      <c r="AI645" s="227"/>
    </row>
    <row r="646" hidden="1">
      <c r="A646" s="227"/>
      <c r="B646" s="227"/>
      <c r="C646" s="264"/>
      <c r="D646" s="227"/>
      <c r="E646" s="227"/>
      <c r="F646" s="227"/>
      <c r="G646" s="227"/>
      <c r="H646" s="227"/>
      <c r="I646" s="227"/>
      <c r="J646" s="227"/>
      <c r="K646" s="227"/>
      <c r="L646" s="227"/>
      <c r="M646" s="227"/>
      <c r="N646" s="227"/>
      <c r="O646" s="227"/>
      <c r="P646" s="227"/>
      <c r="Q646" s="227"/>
      <c r="R646" s="227"/>
      <c r="S646" s="227"/>
      <c r="T646" s="227"/>
      <c r="U646" s="227"/>
      <c r="V646" s="227"/>
      <c r="W646" s="227"/>
      <c r="X646" s="227"/>
      <c r="Y646" s="227"/>
      <c r="Z646" s="227"/>
      <c r="AA646" s="227"/>
      <c r="AB646" s="227"/>
      <c r="AC646" s="227"/>
      <c r="AD646" s="227"/>
      <c r="AE646" s="227"/>
      <c r="AF646" s="227"/>
      <c r="AG646" s="227"/>
      <c r="AH646" s="227"/>
      <c r="AI646" s="227"/>
    </row>
    <row r="647" hidden="1">
      <c r="A647" s="227"/>
      <c r="B647" s="227"/>
      <c r="C647" s="264"/>
      <c r="D647" s="227"/>
      <c r="E647" s="227"/>
      <c r="F647" s="227"/>
      <c r="G647" s="227"/>
      <c r="H647" s="227"/>
      <c r="I647" s="227"/>
      <c r="J647" s="227"/>
      <c r="K647" s="227"/>
      <c r="L647" s="227"/>
      <c r="M647" s="227"/>
      <c r="N647" s="227"/>
      <c r="O647" s="227"/>
      <c r="P647" s="227"/>
      <c r="Q647" s="227"/>
      <c r="R647" s="227"/>
      <c r="S647" s="227"/>
      <c r="T647" s="227"/>
      <c r="U647" s="227"/>
      <c r="V647" s="227"/>
      <c r="W647" s="227"/>
      <c r="X647" s="227"/>
      <c r="Y647" s="227"/>
      <c r="Z647" s="227"/>
      <c r="AA647" s="227"/>
      <c r="AB647" s="227"/>
      <c r="AC647" s="227"/>
      <c r="AD647" s="227"/>
      <c r="AE647" s="227"/>
      <c r="AF647" s="227"/>
      <c r="AG647" s="227"/>
      <c r="AH647" s="227"/>
      <c r="AI647" s="227"/>
    </row>
    <row r="648" hidden="1">
      <c r="A648" s="227"/>
      <c r="B648" s="227"/>
      <c r="C648" s="264"/>
      <c r="D648" s="227"/>
      <c r="E648" s="227"/>
      <c r="F648" s="227"/>
      <c r="G648" s="227"/>
      <c r="H648" s="227"/>
      <c r="I648" s="227"/>
      <c r="J648" s="227"/>
      <c r="K648" s="227"/>
      <c r="L648" s="227"/>
      <c r="M648" s="227"/>
      <c r="N648" s="227"/>
      <c r="O648" s="227"/>
      <c r="P648" s="227"/>
      <c r="Q648" s="227"/>
      <c r="R648" s="227"/>
      <c r="S648" s="227"/>
      <c r="T648" s="227"/>
      <c r="U648" s="227"/>
      <c r="V648" s="227"/>
      <c r="W648" s="227"/>
      <c r="X648" s="227"/>
      <c r="Y648" s="227"/>
      <c r="Z648" s="227"/>
      <c r="AA648" s="227"/>
      <c r="AB648" s="227"/>
      <c r="AC648" s="227"/>
      <c r="AD648" s="227"/>
      <c r="AE648" s="227"/>
      <c r="AF648" s="227"/>
      <c r="AG648" s="227"/>
      <c r="AH648" s="227"/>
      <c r="AI648" s="227"/>
    </row>
    <row r="649" hidden="1">
      <c r="A649" s="227"/>
      <c r="B649" s="227"/>
      <c r="C649" s="264"/>
      <c r="D649" s="227"/>
      <c r="E649" s="227"/>
      <c r="F649" s="227"/>
      <c r="G649" s="227"/>
      <c r="H649" s="227"/>
      <c r="I649" s="227"/>
      <c r="J649" s="227"/>
      <c r="K649" s="227"/>
      <c r="L649" s="227"/>
      <c r="M649" s="227"/>
      <c r="N649" s="227"/>
      <c r="O649" s="227"/>
      <c r="P649" s="227"/>
      <c r="Q649" s="227"/>
      <c r="R649" s="227"/>
      <c r="S649" s="227"/>
      <c r="T649" s="227"/>
      <c r="U649" s="227"/>
      <c r="V649" s="227"/>
      <c r="W649" s="227"/>
      <c r="X649" s="227"/>
      <c r="Y649" s="227"/>
      <c r="Z649" s="227"/>
      <c r="AA649" s="227"/>
      <c r="AB649" s="227"/>
      <c r="AC649" s="227"/>
      <c r="AD649" s="227"/>
      <c r="AE649" s="227"/>
      <c r="AF649" s="227"/>
      <c r="AG649" s="227"/>
      <c r="AH649" s="227"/>
      <c r="AI649" s="227"/>
    </row>
    <row r="650" hidden="1">
      <c r="A650" s="227"/>
      <c r="B650" s="227"/>
      <c r="C650" s="264"/>
      <c r="D650" s="227"/>
      <c r="E650" s="227"/>
      <c r="F650" s="227"/>
      <c r="G650" s="227"/>
      <c r="H650" s="227"/>
      <c r="I650" s="227"/>
      <c r="J650" s="227"/>
      <c r="K650" s="227"/>
      <c r="L650" s="227"/>
      <c r="M650" s="227"/>
      <c r="N650" s="227"/>
      <c r="O650" s="227"/>
      <c r="P650" s="227"/>
      <c r="Q650" s="227"/>
      <c r="R650" s="227"/>
      <c r="S650" s="227"/>
      <c r="T650" s="227"/>
      <c r="U650" s="227"/>
      <c r="V650" s="227"/>
      <c r="W650" s="227"/>
      <c r="X650" s="227"/>
      <c r="Y650" s="227"/>
      <c r="Z650" s="227"/>
      <c r="AA650" s="227"/>
      <c r="AB650" s="227"/>
      <c r="AC650" s="227"/>
      <c r="AD650" s="227"/>
      <c r="AE650" s="227"/>
      <c r="AF650" s="227"/>
      <c r="AG650" s="227"/>
      <c r="AH650" s="227"/>
      <c r="AI650" s="227"/>
    </row>
    <row r="651" hidden="1">
      <c r="A651" s="227"/>
      <c r="B651" s="227"/>
      <c r="C651" s="264"/>
      <c r="D651" s="227"/>
      <c r="E651" s="227"/>
      <c r="F651" s="227"/>
      <c r="G651" s="227"/>
      <c r="H651" s="227"/>
      <c r="I651" s="227"/>
      <c r="J651" s="227"/>
      <c r="K651" s="227"/>
      <c r="L651" s="227"/>
      <c r="M651" s="227"/>
      <c r="N651" s="227"/>
      <c r="O651" s="227"/>
      <c r="P651" s="227"/>
      <c r="Q651" s="227"/>
      <c r="R651" s="227"/>
      <c r="S651" s="227"/>
      <c r="T651" s="227"/>
      <c r="U651" s="227"/>
      <c r="V651" s="227"/>
      <c r="W651" s="227"/>
      <c r="X651" s="227"/>
      <c r="Y651" s="227"/>
      <c r="Z651" s="227"/>
      <c r="AA651" s="227"/>
      <c r="AB651" s="227"/>
      <c r="AC651" s="227"/>
      <c r="AD651" s="227"/>
      <c r="AE651" s="227"/>
      <c r="AF651" s="227"/>
      <c r="AG651" s="227"/>
      <c r="AH651" s="227"/>
      <c r="AI651" s="227"/>
    </row>
    <row r="652" hidden="1">
      <c r="A652" s="227"/>
      <c r="B652" s="227"/>
      <c r="C652" s="264"/>
      <c r="D652" s="227"/>
      <c r="E652" s="227"/>
      <c r="F652" s="227"/>
      <c r="G652" s="227"/>
      <c r="H652" s="227"/>
      <c r="I652" s="227"/>
      <c r="J652" s="227"/>
      <c r="K652" s="227"/>
      <c r="L652" s="227"/>
      <c r="M652" s="227"/>
      <c r="N652" s="227"/>
      <c r="O652" s="227"/>
      <c r="P652" s="227"/>
      <c r="Q652" s="227"/>
      <c r="R652" s="227"/>
      <c r="S652" s="227"/>
      <c r="T652" s="227"/>
      <c r="U652" s="227"/>
      <c r="V652" s="227"/>
      <c r="W652" s="227"/>
      <c r="X652" s="227"/>
      <c r="Y652" s="227"/>
      <c r="Z652" s="227"/>
      <c r="AA652" s="227"/>
      <c r="AB652" s="227"/>
      <c r="AC652" s="227"/>
      <c r="AD652" s="227"/>
      <c r="AE652" s="227"/>
      <c r="AF652" s="227"/>
      <c r="AG652" s="227"/>
      <c r="AH652" s="227"/>
      <c r="AI652" s="227"/>
    </row>
    <row r="653" hidden="1">
      <c r="A653" s="227"/>
      <c r="B653" s="227"/>
      <c r="C653" s="264"/>
      <c r="D653" s="227"/>
      <c r="E653" s="227"/>
      <c r="F653" s="227"/>
      <c r="G653" s="227"/>
      <c r="H653" s="227"/>
      <c r="I653" s="227"/>
      <c r="J653" s="227"/>
      <c r="K653" s="227"/>
      <c r="L653" s="227"/>
      <c r="M653" s="227"/>
      <c r="N653" s="227"/>
      <c r="O653" s="227"/>
      <c r="P653" s="227"/>
      <c r="Q653" s="227"/>
      <c r="R653" s="227"/>
      <c r="S653" s="227"/>
      <c r="T653" s="227"/>
      <c r="U653" s="227"/>
      <c r="V653" s="227"/>
      <c r="W653" s="227"/>
      <c r="X653" s="227"/>
      <c r="Y653" s="227"/>
      <c r="Z653" s="227"/>
      <c r="AA653" s="227"/>
      <c r="AB653" s="227"/>
      <c r="AC653" s="227"/>
      <c r="AD653" s="227"/>
      <c r="AE653" s="227"/>
      <c r="AF653" s="227"/>
      <c r="AG653" s="227"/>
      <c r="AH653" s="227"/>
      <c r="AI653" s="227"/>
    </row>
    <row r="654" hidden="1">
      <c r="A654" s="227"/>
      <c r="B654" s="227"/>
      <c r="C654" s="264"/>
      <c r="D654" s="227"/>
      <c r="E654" s="227"/>
      <c r="F654" s="227"/>
      <c r="G654" s="227"/>
      <c r="H654" s="227"/>
      <c r="I654" s="227"/>
      <c r="J654" s="227"/>
      <c r="K654" s="227"/>
      <c r="L654" s="227"/>
      <c r="M654" s="227"/>
      <c r="N654" s="227"/>
      <c r="O654" s="227"/>
      <c r="P654" s="227"/>
      <c r="Q654" s="227"/>
      <c r="R654" s="227"/>
      <c r="S654" s="227"/>
      <c r="T654" s="227"/>
      <c r="U654" s="227"/>
      <c r="V654" s="227"/>
      <c r="W654" s="227"/>
      <c r="X654" s="227"/>
      <c r="Y654" s="227"/>
      <c r="Z654" s="227"/>
      <c r="AA654" s="227"/>
      <c r="AB654" s="227"/>
      <c r="AC654" s="227"/>
      <c r="AD654" s="227"/>
      <c r="AE654" s="227"/>
      <c r="AF654" s="227"/>
      <c r="AG654" s="227"/>
      <c r="AH654" s="227"/>
      <c r="AI654" s="227"/>
    </row>
    <row r="655" hidden="1">
      <c r="A655" s="227"/>
      <c r="B655" s="227"/>
      <c r="C655" s="264"/>
      <c r="D655" s="227"/>
      <c r="E655" s="227"/>
      <c r="F655" s="227"/>
      <c r="G655" s="227"/>
      <c r="H655" s="227"/>
      <c r="I655" s="227"/>
      <c r="J655" s="227"/>
      <c r="K655" s="227"/>
      <c r="L655" s="227"/>
      <c r="M655" s="227"/>
      <c r="N655" s="227"/>
      <c r="O655" s="227"/>
      <c r="P655" s="227"/>
      <c r="Q655" s="227"/>
      <c r="R655" s="227"/>
      <c r="S655" s="227"/>
      <c r="T655" s="227"/>
      <c r="U655" s="227"/>
      <c r="V655" s="227"/>
      <c r="W655" s="227"/>
      <c r="X655" s="227"/>
      <c r="Y655" s="227"/>
      <c r="Z655" s="227"/>
      <c r="AA655" s="227"/>
      <c r="AB655" s="227"/>
      <c r="AC655" s="227"/>
      <c r="AD655" s="227"/>
      <c r="AE655" s="227"/>
      <c r="AF655" s="227"/>
      <c r="AG655" s="227"/>
      <c r="AH655" s="227"/>
      <c r="AI655" s="227"/>
    </row>
    <row r="656" hidden="1">
      <c r="A656" s="227"/>
      <c r="B656" s="227"/>
      <c r="C656" s="264"/>
      <c r="D656" s="227"/>
      <c r="E656" s="227"/>
      <c r="F656" s="227"/>
      <c r="G656" s="227"/>
      <c r="H656" s="227"/>
      <c r="I656" s="227"/>
      <c r="J656" s="227"/>
      <c r="K656" s="227"/>
      <c r="L656" s="227"/>
      <c r="M656" s="227"/>
      <c r="N656" s="227"/>
      <c r="O656" s="227"/>
      <c r="P656" s="227"/>
      <c r="Q656" s="227"/>
      <c r="R656" s="227"/>
      <c r="S656" s="227"/>
      <c r="T656" s="227"/>
      <c r="U656" s="227"/>
      <c r="V656" s="227"/>
      <c r="W656" s="227"/>
      <c r="X656" s="227"/>
      <c r="Y656" s="227"/>
      <c r="Z656" s="227"/>
      <c r="AA656" s="227"/>
      <c r="AB656" s="227"/>
      <c r="AC656" s="227"/>
      <c r="AD656" s="227"/>
      <c r="AE656" s="227"/>
      <c r="AF656" s="227"/>
      <c r="AG656" s="227"/>
      <c r="AH656" s="227"/>
      <c r="AI656" s="227"/>
    </row>
    <row r="657" hidden="1">
      <c r="A657" s="227"/>
      <c r="B657" s="227"/>
      <c r="C657" s="264"/>
      <c r="D657" s="227"/>
      <c r="E657" s="227"/>
      <c r="F657" s="227"/>
      <c r="G657" s="227"/>
      <c r="H657" s="227"/>
      <c r="I657" s="227"/>
      <c r="J657" s="227"/>
      <c r="K657" s="227"/>
      <c r="L657" s="227"/>
      <c r="M657" s="227"/>
      <c r="N657" s="227"/>
      <c r="O657" s="227"/>
      <c r="P657" s="227"/>
      <c r="Q657" s="227"/>
      <c r="R657" s="227"/>
      <c r="S657" s="227"/>
      <c r="T657" s="227"/>
      <c r="U657" s="227"/>
      <c r="V657" s="227"/>
      <c r="W657" s="227"/>
      <c r="X657" s="227"/>
      <c r="Y657" s="227"/>
      <c r="Z657" s="227"/>
      <c r="AA657" s="227"/>
      <c r="AB657" s="227"/>
      <c r="AC657" s="227"/>
      <c r="AD657" s="227"/>
      <c r="AE657" s="227"/>
      <c r="AF657" s="227"/>
      <c r="AG657" s="227"/>
      <c r="AH657" s="227"/>
      <c r="AI657" s="227"/>
    </row>
    <row r="658" hidden="1">
      <c r="A658" s="227"/>
      <c r="B658" s="227"/>
      <c r="C658" s="264"/>
      <c r="D658" s="227"/>
      <c r="E658" s="227"/>
      <c r="F658" s="227"/>
      <c r="G658" s="227"/>
      <c r="H658" s="227"/>
      <c r="I658" s="227"/>
      <c r="J658" s="227"/>
      <c r="K658" s="227"/>
      <c r="L658" s="227"/>
      <c r="M658" s="227"/>
      <c r="N658" s="227"/>
      <c r="O658" s="227"/>
      <c r="P658" s="227"/>
      <c r="Q658" s="227"/>
      <c r="R658" s="227"/>
      <c r="S658" s="227"/>
      <c r="T658" s="227"/>
      <c r="U658" s="227"/>
      <c r="V658" s="227"/>
      <c r="W658" s="227"/>
      <c r="X658" s="227"/>
      <c r="Y658" s="227"/>
      <c r="Z658" s="227"/>
      <c r="AA658" s="227"/>
      <c r="AB658" s="227"/>
      <c r="AC658" s="227"/>
      <c r="AD658" s="227"/>
      <c r="AE658" s="227"/>
      <c r="AF658" s="227"/>
      <c r="AG658" s="227"/>
      <c r="AH658" s="227"/>
      <c r="AI658" s="227"/>
    </row>
    <row r="659" hidden="1">
      <c r="A659" s="227"/>
      <c r="B659" s="227"/>
      <c r="C659" s="264"/>
      <c r="D659" s="227"/>
      <c r="E659" s="227"/>
      <c r="F659" s="227"/>
      <c r="G659" s="227"/>
      <c r="H659" s="227"/>
      <c r="I659" s="227"/>
      <c r="J659" s="227"/>
      <c r="K659" s="227"/>
      <c r="L659" s="227"/>
      <c r="M659" s="227"/>
      <c r="N659" s="227"/>
      <c r="O659" s="227"/>
      <c r="P659" s="227"/>
      <c r="Q659" s="227"/>
      <c r="R659" s="227"/>
      <c r="S659" s="227"/>
      <c r="T659" s="227"/>
      <c r="U659" s="227"/>
      <c r="V659" s="227"/>
      <c r="W659" s="227"/>
      <c r="X659" s="227"/>
      <c r="Y659" s="227"/>
      <c r="Z659" s="227"/>
      <c r="AA659" s="227"/>
      <c r="AB659" s="227"/>
      <c r="AC659" s="227"/>
      <c r="AD659" s="227"/>
      <c r="AE659" s="227"/>
      <c r="AF659" s="227"/>
      <c r="AG659" s="227"/>
      <c r="AH659" s="227"/>
      <c r="AI659" s="227"/>
    </row>
    <row r="660" hidden="1">
      <c r="A660" s="227"/>
      <c r="B660" s="227"/>
      <c r="C660" s="264"/>
      <c r="D660" s="227"/>
      <c r="E660" s="227"/>
      <c r="F660" s="227"/>
      <c r="G660" s="227"/>
      <c r="H660" s="227"/>
      <c r="I660" s="227"/>
      <c r="J660" s="227"/>
      <c r="K660" s="227"/>
      <c r="L660" s="227"/>
      <c r="M660" s="227"/>
      <c r="N660" s="227"/>
      <c r="O660" s="227"/>
      <c r="P660" s="227"/>
      <c r="Q660" s="227"/>
      <c r="R660" s="227"/>
      <c r="S660" s="227"/>
      <c r="T660" s="227"/>
      <c r="U660" s="227"/>
      <c r="V660" s="227"/>
      <c r="W660" s="227"/>
      <c r="X660" s="227"/>
      <c r="Y660" s="227"/>
      <c r="Z660" s="227"/>
      <c r="AA660" s="227"/>
      <c r="AB660" s="227"/>
      <c r="AC660" s="227"/>
      <c r="AD660" s="227"/>
      <c r="AE660" s="227"/>
      <c r="AF660" s="227"/>
      <c r="AG660" s="227"/>
      <c r="AH660" s="227"/>
      <c r="AI660" s="227"/>
    </row>
    <row r="661" hidden="1">
      <c r="A661" s="227"/>
      <c r="B661" s="227"/>
      <c r="C661" s="264"/>
      <c r="D661" s="227"/>
      <c r="E661" s="227"/>
      <c r="F661" s="227"/>
      <c r="G661" s="227"/>
      <c r="H661" s="227"/>
      <c r="I661" s="227"/>
      <c r="J661" s="227"/>
      <c r="K661" s="227"/>
      <c r="L661" s="227"/>
      <c r="M661" s="227"/>
      <c r="N661" s="227"/>
      <c r="O661" s="227"/>
      <c r="P661" s="227"/>
      <c r="Q661" s="227"/>
      <c r="R661" s="227"/>
      <c r="S661" s="227"/>
      <c r="T661" s="227"/>
      <c r="U661" s="227"/>
      <c r="V661" s="227"/>
      <c r="W661" s="227"/>
      <c r="X661" s="227"/>
      <c r="Y661" s="227"/>
      <c r="Z661" s="227"/>
      <c r="AA661" s="227"/>
      <c r="AB661" s="227"/>
      <c r="AC661" s="227"/>
      <c r="AD661" s="227"/>
      <c r="AE661" s="227"/>
      <c r="AF661" s="227"/>
      <c r="AG661" s="227"/>
      <c r="AH661" s="227"/>
      <c r="AI661" s="227"/>
    </row>
    <row r="662" hidden="1">
      <c r="A662" s="227"/>
      <c r="B662" s="227"/>
      <c r="C662" s="264"/>
      <c r="D662" s="227"/>
      <c r="E662" s="227"/>
      <c r="F662" s="227"/>
      <c r="G662" s="227"/>
      <c r="H662" s="227"/>
      <c r="I662" s="227"/>
      <c r="J662" s="227"/>
      <c r="K662" s="227"/>
      <c r="L662" s="227"/>
      <c r="M662" s="227"/>
      <c r="N662" s="227"/>
      <c r="O662" s="227"/>
      <c r="P662" s="227"/>
      <c r="Q662" s="227"/>
      <c r="R662" s="227"/>
      <c r="S662" s="227"/>
      <c r="T662" s="227"/>
      <c r="U662" s="227"/>
      <c r="V662" s="227"/>
      <c r="W662" s="227"/>
      <c r="X662" s="227"/>
      <c r="Y662" s="227"/>
      <c r="Z662" s="227"/>
      <c r="AA662" s="227"/>
      <c r="AB662" s="227"/>
      <c r="AC662" s="227"/>
      <c r="AD662" s="227"/>
      <c r="AE662" s="227"/>
      <c r="AF662" s="227"/>
      <c r="AG662" s="227"/>
      <c r="AH662" s="227"/>
      <c r="AI662" s="227"/>
    </row>
    <row r="663" hidden="1">
      <c r="A663" s="227"/>
      <c r="B663" s="227"/>
      <c r="C663" s="264"/>
      <c r="D663" s="227"/>
      <c r="E663" s="227"/>
      <c r="F663" s="227"/>
      <c r="G663" s="227"/>
      <c r="H663" s="227"/>
      <c r="I663" s="227"/>
      <c r="J663" s="227"/>
      <c r="K663" s="227"/>
      <c r="L663" s="227"/>
      <c r="M663" s="227"/>
      <c r="N663" s="227"/>
      <c r="O663" s="227"/>
      <c r="P663" s="227"/>
      <c r="Q663" s="227"/>
      <c r="R663" s="227"/>
      <c r="S663" s="227"/>
      <c r="T663" s="227"/>
      <c r="U663" s="227"/>
      <c r="V663" s="227"/>
      <c r="W663" s="227"/>
      <c r="X663" s="227"/>
      <c r="Y663" s="227"/>
      <c r="Z663" s="227"/>
      <c r="AA663" s="227"/>
      <c r="AB663" s="227"/>
      <c r="AC663" s="227"/>
      <c r="AD663" s="227"/>
      <c r="AE663" s="227"/>
      <c r="AF663" s="227"/>
      <c r="AG663" s="227"/>
      <c r="AH663" s="227"/>
      <c r="AI663" s="227"/>
    </row>
    <row r="664" hidden="1">
      <c r="A664" s="227"/>
      <c r="B664" s="227"/>
      <c r="C664" s="264"/>
      <c r="D664" s="227"/>
      <c r="E664" s="227"/>
      <c r="F664" s="227"/>
      <c r="G664" s="227"/>
      <c r="H664" s="227"/>
      <c r="I664" s="227"/>
      <c r="J664" s="227"/>
      <c r="K664" s="227"/>
      <c r="L664" s="227"/>
      <c r="M664" s="227"/>
      <c r="N664" s="227"/>
      <c r="O664" s="227"/>
      <c r="P664" s="227"/>
      <c r="Q664" s="227"/>
      <c r="R664" s="227"/>
      <c r="S664" s="227"/>
      <c r="T664" s="227"/>
      <c r="U664" s="227"/>
      <c r="V664" s="227"/>
      <c r="W664" s="227"/>
      <c r="X664" s="227"/>
      <c r="Y664" s="227"/>
      <c r="Z664" s="227"/>
      <c r="AA664" s="227"/>
      <c r="AB664" s="227"/>
      <c r="AC664" s="227"/>
      <c r="AD664" s="227"/>
      <c r="AE664" s="227"/>
      <c r="AF664" s="227"/>
      <c r="AG664" s="227"/>
      <c r="AH664" s="227"/>
      <c r="AI664" s="227"/>
    </row>
    <row r="665" hidden="1">
      <c r="A665" s="227"/>
      <c r="B665" s="227"/>
      <c r="C665" s="264"/>
      <c r="D665" s="227"/>
      <c r="E665" s="227"/>
      <c r="F665" s="227"/>
      <c r="G665" s="227"/>
      <c r="H665" s="227"/>
      <c r="I665" s="227"/>
      <c r="J665" s="227"/>
      <c r="K665" s="227"/>
      <c r="L665" s="227"/>
      <c r="M665" s="227"/>
      <c r="N665" s="227"/>
      <c r="O665" s="227"/>
      <c r="P665" s="227"/>
      <c r="Q665" s="227"/>
      <c r="R665" s="227"/>
      <c r="S665" s="227"/>
      <c r="T665" s="227"/>
      <c r="U665" s="227"/>
      <c r="V665" s="227"/>
      <c r="W665" s="227"/>
      <c r="X665" s="227"/>
      <c r="Y665" s="227"/>
      <c r="Z665" s="227"/>
      <c r="AA665" s="227"/>
      <c r="AB665" s="227"/>
      <c r="AC665" s="227"/>
      <c r="AD665" s="227"/>
      <c r="AE665" s="227"/>
      <c r="AF665" s="227"/>
      <c r="AG665" s="227"/>
      <c r="AH665" s="227"/>
      <c r="AI665" s="227"/>
    </row>
    <row r="666" hidden="1">
      <c r="A666" s="227"/>
      <c r="B666" s="227"/>
      <c r="C666" s="264"/>
      <c r="D666" s="227"/>
      <c r="E666" s="227"/>
      <c r="F666" s="227"/>
      <c r="G666" s="227"/>
      <c r="H666" s="227"/>
      <c r="I666" s="227"/>
      <c r="J666" s="227"/>
      <c r="K666" s="227"/>
      <c r="L666" s="227"/>
      <c r="M666" s="227"/>
      <c r="N666" s="227"/>
      <c r="O666" s="227"/>
      <c r="P666" s="227"/>
      <c r="Q666" s="227"/>
      <c r="R666" s="227"/>
      <c r="S666" s="227"/>
      <c r="T666" s="227"/>
      <c r="U666" s="227"/>
      <c r="V666" s="227"/>
      <c r="W666" s="227"/>
      <c r="X666" s="227"/>
      <c r="Y666" s="227"/>
      <c r="Z666" s="227"/>
      <c r="AA666" s="227"/>
      <c r="AB666" s="227"/>
      <c r="AC666" s="227"/>
      <c r="AD666" s="227"/>
      <c r="AE666" s="227"/>
      <c r="AF666" s="227"/>
      <c r="AG666" s="227"/>
      <c r="AH666" s="227"/>
      <c r="AI666" s="227"/>
    </row>
    <row r="667" hidden="1">
      <c r="A667" s="227"/>
      <c r="B667" s="227"/>
      <c r="C667" s="264"/>
      <c r="D667" s="227"/>
      <c r="E667" s="227"/>
      <c r="F667" s="227"/>
      <c r="G667" s="227"/>
      <c r="H667" s="227"/>
      <c r="I667" s="227"/>
      <c r="J667" s="227"/>
      <c r="K667" s="227"/>
      <c r="L667" s="227"/>
      <c r="M667" s="227"/>
      <c r="N667" s="227"/>
      <c r="O667" s="227"/>
      <c r="P667" s="227"/>
      <c r="Q667" s="227"/>
      <c r="R667" s="227"/>
      <c r="S667" s="227"/>
      <c r="T667" s="227"/>
      <c r="U667" s="227"/>
      <c r="V667" s="227"/>
      <c r="W667" s="227"/>
      <c r="X667" s="227"/>
      <c r="Y667" s="227"/>
      <c r="Z667" s="227"/>
      <c r="AA667" s="227"/>
      <c r="AB667" s="227"/>
      <c r="AC667" s="227"/>
      <c r="AD667" s="227"/>
      <c r="AE667" s="227"/>
      <c r="AF667" s="227"/>
      <c r="AG667" s="227"/>
      <c r="AH667" s="227"/>
      <c r="AI667" s="227"/>
    </row>
    <row r="668" hidden="1">
      <c r="A668" s="227"/>
      <c r="B668" s="227"/>
      <c r="C668" s="264"/>
      <c r="D668" s="227"/>
      <c r="E668" s="227"/>
      <c r="F668" s="227"/>
      <c r="G668" s="227"/>
      <c r="H668" s="227"/>
      <c r="I668" s="227"/>
      <c r="J668" s="227"/>
      <c r="K668" s="227"/>
      <c r="L668" s="227"/>
      <c r="M668" s="227"/>
      <c r="N668" s="227"/>
      <c r="O668" s="227"/>
      <c r="P668" s="227"/>
      <c r="Q668" s="227"/>
      <c r="R668" s="227"/>
      <c r="S668" s="227"/>
      <c r="T668" s="227"/>
      <c r="U668" s="227"/>
      <c r="V668" s="227"/>
      <c r="W668" s="227"/>
      <c r="X668" s="227"/>
      <c r="Y668" s="227"/>
      <c r="Z668" s="227"/>
      <c r="AA668" s="227"/>
      <c r="AB668" s="227"/>
      <c r="AC668" s="227"/>
      <c r="AD668" s="227"/>
      <c r="AE668" s="227"/>
      <c r="AF668" s="227"/>
      <c r="AG668" s="227"/>
      <c r="AH668" s="227"/>
      <c r="AI668" s="227"/>
    </row>
    <row r="669" hidden="1">
      <c r="A669" s="227"/>
      <c r="B669" s="227"/>
      <c r="C669" s="264"/>
      <c r="D669" s="227"/>
      <c r="E669" s="227"/>
      <c r="F669" s="227"/>
      <c r="G669" s="227"/>
      <c r="H669" s="227"/>
      <c r="I669" s="227"/>
      <c r="J669" s="227"/>
      <c r="K669" s="227"/>
      <c r="L669" s="227"/>
      <c r="M669" s="227"/>
      <c r="N669" s="227"/>
      <c r="O669" s="227"/>
      <c r="P669" s="227"/>
      <c r="Q669" s="227"/>
      <c r="R669" s="227"/>
      <c r="S669" s="227"/>
      <c r="T669" s="227"/>
      <c r="U669" s="227"/>
      <c r="V669" s="227"/>
      <c r="W669" s="227"/>
      <c r="X669" s="227"/>
      <c r="Y669" s="227"/>
      <c r="Z669" s="227"/>
      <c r="AA669" s="227"/>
      <c r="AB669" s="227"/>
      <c r="AC669" s="227"/>
      <c r="AD669" s="227"/>
      <c r="AE669" s="227"/>
      <c r="AF669" s="227"/>
      <c r="AG669" s="227"/>
      <c r="AH669" s="227"/>
      <c r="AI669" s="227"/>
    </row>
    <row r="670" hidden="1">
      <c r="A670" s="227"/>
      <c r="B670" s="227"/>
      <c r="C670" s="264"/>
      <c r="D670" s="227"/>
      <c r="E670" s="227"/>
      <c r="F670" s="227"/>
      <c r="G670" s="227"/>
      <c r="H670" s="227"/>
      <c r="I670" s="227"/>
      <c r="J670" s="227"/>
      <c r="K670" s="227"/>
      <c r="L670" s="227"/>
      <c r="M670" s="227"/>
      <c r="N670" s="227"/>
      <c r="O670" s="227"/>
      <c r="P670" s="227"/>
      <c r="Q670" s="227"/>
      <c r="R670" s="227"/>
      <c r="S670" s="227"/>
      <c r="T670" s="227"/>
      <c r="U670" s="227"/>
      <c r="V670" s="227"/>
      <c r="W670" s="227"/>
      <c r="X670" s="227"/>
      <c r="Y670" s="227"/>
      <c r="Z670" s="227"/>
      <c r="AA670" s="227"/>
      <c r="AB670" s="227"/>
      <c r="AC670" s="227"/>
      <c r="AD670" s="227"/>
      <c r="AE670" s="227"/>
      <c r="AF670" s="227"/>
      <c r="AG670" s="227"/>
      <c r="AH670" s="227"/>
      <c r="AI670" s="227"/>
    </row>
    <row r="671" hidden="1">
      <c r="A671" s="227"/>
      <c r="B671" s="227"/>
      <c r="C671" s="264"/>
      <c r="D671" s="227"/>
      <c r="E671" s="227"/>
      <c r="F671" s="227"/>
      <c r="G671" s="227"/>
      <c r="H671" s="227"/>
      <c r="I671" s="227"/>
      <c r="J671" s="227"/>
      <c r="K671" s="227"/>
      <c r="L671" s="227"/>
      <c r="M671" s="227"/>
      <c r="N671" s="227"/>
      <c r="O671" s="227"/>
      <c r="P671" s="227"/>
      <c r="Q671" s="227"/>
      <c r="R671" s="227"/>
      <c r="S671" s="227"/>
      <c r="T671" s="227"/>
      <c r="U671" s="227"/>
      <c r="V671" s="227"/>
      <c r="W671" s="227"/>
      <c r="X671" s="227"/>
      <c r="Y671" s="227"/>
      <c r="Z671" s="227"/>
      <c r="AA671" s="227"/>
      <c r="AB671" s="227"/>
      <c r="AC671" s="227"/>
      <c r="AD671" s="227"/>
      <c r="AE671" s="227"/>
      <c r="AF671" s="227"/>
      <c r="AG671" s="227"/>
      <c r="AH671" s="227"/>
      <c r="AI671" s="227"/>
    </row>
    <row r="672" hidden="1">
      <c r="A672" s="227"/>
      <c r="B672" s="227"/>
      <c r="C672" s="264"/>
      <c r="D672" s="227"/>
      <c r="E672" s="227"/>
      <c r="F672" s="227"/>
      <c r="G672" s="227"/>
      <c r="H672" s="227"/>
      <c r="I672" s="227"/>
      <c r="J672" s="227"/>
      <c r="K672" s="227"/>
      <c r="L672" s="227"/>
      <c r="M672" s="227"/>
      <c r="N672" s="227"/>
      <c r="O672" s="227"/>
      <c r="P672" s="227"/>
      <c r="Q672" s="227"/>
      <c r="R672" s="227"/>
      <c r="S672" s="227"/>
      <c r="T672" s="227"/>
      <c r="U672" s="227"/>
      <c r="V672" s="227"/>
      <c r="W672" s="227"/>
      <c r="X672" s="227"/>
      <c r="Y672" s="227"/>
      <c r="Z672" s="227"/>
      <c r="AA672" s="227"/>
      <c r="AB672" s="227"/>
      <c r="AC672" s="227"/>
      <c r="AD672" s="227"/>
      <c r="AE672" s="227"/>
      <c r="AF672" s="227"/>
      <c r="AG672" s="227"/>
      <c r="AH672" s="227"/>
      <c r="AI672" s="227"/>
    </row>
    <row r="673" hidden="1">
      <c r="A673" s="227"/>
      <c r="B673" s="227"/>
      <c r="C673" s="264"/>
      <c r="D673" s="227"/>
      <c r="E673" s="227"/>
      <c r="F673" s="227"/>
      <c r="G673" s="227"/>
      <c r="H673" s="227"/>
      <c r="I673" s="227"/>
      <c r="J673" s="227"/>
      <c r="K673" s="227"/>
      <c r="L673" s="227"/>
      <c r="M673" s="227"/>
      <c r="N673" s="227"/>
      <c r="O673" s="227"/>
      <c r="P673" s="227"/>
      <c r="Q673" s="227"/>
      <c r="R673" s="227"/>
      <c r="S673" s="227"/>
      <c r="T673" s="227"/>
      <c r="U673" s="227"/>
      <c r="V673" s="227"/>
      <c r="W673" s="227"/>
      <c r="X673" s="227"/>
      <c r="Y673" s="227"/>
      <c r="Z673" s="227"/>
      <c r="AA673" s="227"/>
      <c r="AB673" s="227"/>
      <c r="AC673" s="227"/>
      <c r="AD673" s="227"/>
      <c r="AE673" s="227"/>
      <c r="AF673" s="227"/>
      <c r="AG673" s="227"/>
      <c r="AH673" s="227"/>
      <c r="AI673" s="227"/>
    </row>
    <row r="674" hidden="1">
      <c r="A674" s="227"/>
      <c r="B674" s="227"/>
      <c r="C674" s="264"/>
      <c r="D674" s="227"/>
      <c r="E674" s="227"/>
      <c r="F674" s="227"/>
      <c r="G674" s="227"/>
      <c r="H674" s="227"/>
      <c r="I674" s="227"/>
      <c r="J674" s="227"/>
      <c r="K674" s="227"/>
      <c r="L674" s="227"/>
      <c r="M674" s="227"/>
      <c r="N674" s="227"/>
      <c r="O674" s="227"/>
      <c r="P674" s="227"/>
      <c r="Q674" s="227"/>
      <c r="R674" s="227"/>
      <c r="S674" s="227"/>
      <c r="T674" s="227"/>
      <c r="U674" s="227"/>
      <c r="V674" s="227"/>
      <c r="W674" s="227"/>
      <c r="X674" s="227"/>
      <c r="Y674" s="227"/>
      <c r="Z674" s="227"/>
      <c r="AA674" s="227"/>
      <c r="AB674" s="227"/>
      <c r="AC674" s="227"/>
      <c r="AD674" s="227"/>
      <c r="AE674" s="227"/>
      <c r="AF674" s="227"/>
      <c r="AG674" s="227"/>
      <c r="AH674" s="227"/>
      <c r="AI674" s="227"/>
    </row>
    <row r="675" hidden="1">
      <c r="A675" s="227"/>
      <c r="B675" s="227"/>
      <c r="C675" s="264"/>
      <c r="D675" s="227"/>
      <c r="E675" s="227"/>
      <c r="F675" s="227"/>
      <c r="G675" s="227"/>
      <c r="H675" s="227"/>
      <c r="I675" s="227"/>
      <c r="J675" s="227"/>
      <c r="K675" s="227"/>
      <c r="L675" s="227"/>
      <c r="M675" s="227"/>
      <c r="N675" s="227"/>
      <c r="O675" s="227"/>
      <c r="P675" s="227"/>
      <c r="Q675" s="227"/>
      <c r="R675" s="227"/>
      <c r="S675" s="227"/>
      <c r="T675" s="227"/>
      <c r="U675" s="227"/>
      <c r="V675" s="227"/>
      <c r="W675" s="227"/>
      <c r="X675" s="227"/>
      <c r="Y675" s="227"/>
      <c r="Z675" s="227"/>
      <c r="AA675" s="227"/>
      <c r="AB675" s="227"/>
      <c r="AC675" s="227"/>
      <c r="AD675" s="227"/>
      <c r="AE675" s="227"/>
      <c r="AF675" s="227"/>
      <c r="AG675" s="227"/>
      <c r="AH675" s="227"/>
      <c r="AI675" s="227"/>
    </row>
    <row r="676" hidden="1">
      <c r="A676" s="227"/>
      <c r="B676" s="227"/>
      <c r="C676" s="264"/>
      <c r="D676" s="227"/>
      <c r="E676" s="227"/>
      <c r="F676" s="227"/>
      <c r="G676" s="227"/>
      <c r="H676" s="227"/>
      <c r="I676" s="227"/>
      <c r="J676" s="227"/>
      <c r="K676" s="227"/>
      <c r="L676" s="227"/>
      <c r="M676" s="227"/>
      <c r="N676" s="227"/>
      <c r="O676" s="227"/>
      <c r="P676" s="227"/>
      <c r="Q676" s="227"/>
      <c r="R676" s="227"/>
      <c r="S676" s="227"/>
      <c r="T676" s="227"/>
      <c r="U676" s="227"/>
      <c r="V676" s="227"/>
      <c r="W676" s="227"/>
      <c r="X676" s="227"/>
      <c r="Y676" s="227"/>
      <c r="Z676" s="227"/>
      <c r="AA676" s="227"/>
      <c r="AB676" s="227"/>
      <c r="AC676" s="227"/>
      <c r="AD676" s="227"/>
      <c r="AE676" s="227"/>
      <c r="AF676" s="227"/>
      <c r="AG676" s="227"/>
      <c r="AH676" s="227"/>
      <c r="AI676" s="227"/>
    </row>
    <row r="677" hidden="1">
      <c r="A677" s="227"/>
      <c r="B677" s="227"/>
      <c r="C677" s="264"/>
      <c r="D677" s="227"/>
      <c r="E677" s="227"/>
      <c r="F677" s="227"/>
      <c r="G677" s="227"/>
      <c r="H677" s="227"/>
      <c r="I677" s="227"/>
      <c r="J677" s="227"/>
      <c r="K677" s="227"/>
      <c r="L677" s="227"/>
      <c r="M677" s="227"/>
      <c r="N677" s="227"/>
      <c r="O677" s="227"/>
      <c r="P677" s="227"/>
      <c r="Q677" s="227"/>
      <c r="R677" s="227"/>
      <c r="S677" s="227"/>
      <c r="T677" s="227"/>
      <c r="U677" s="227"/>
      <c r="V677" s="227"/>
      <c r="W677" s="227"/>
      <c r="X677" s="227"/>
      <c r="Y677" s="227"/>
      <c r="Z677" s="227"/>
      <c r="AA677" s="227"/>
      <c r="AB677" s="227"/>
      <c r="AC677" s="227"/>
      <c r="AD677" s="227"/>
      <c r="AE677" s="227"/>
      <c r="AF677" s="227"/>
      <c r="AG677" s="227"/>
      <c r="AH677" s="227"/>
      <c r="AI677" s="227"/>
    </row>
    <row r="678" hidden="1">
      <c r="A678" s="227"/>
      <c r="B678" s="227"/>
      <c r="C678" s="264"/>
      <c r="D678" s="227"/>
      <c r="E678" s="227"/>
      <c r="F678" s="227"/>
      <c r="G678" s="227"/>
      <c r="H678" s="227"/>
      <c r="I678" s="227"/>
      <c r="J678" s="227"/>
      <c r="K678" s="227"/>
      <c r="L678" s="227"/>
      <c r="M678" s="227"/>
      <c r="N678" s="227"/>
      <c r="O678" s="227"/>
      <c r="P678" s="227"/>
      <c r="Q678" s="227"/>
      <c r="R678" s="227"/>
      <c r="S678" s="227"/>
      <c r="T678" s="227"/>
      <c r="U678" s="227"/>
      <c r="V678" s="227"/>
      <c r="W678" s="227"/>
      <c r="X678" s="227"/>
      <c r="Y678" s="227"/>
      <c r="Z678" s="227"/>
      <c r="AA678" s="227"/>
      <c r="AB678" s="227"/>
      <c r="AC678" s="227"/>
      <c r="AD678" s="227"/>
      <c r="AE678" s="227"/>
      <c r="AF678" s="227"/>
      <c r="AG678" s="227"/>
      <c r="AH678" s="227"/>
      <c r="AI678" s="227"/>
    </row>
    <row r="679" hidden="1">
      <c r="A679" s="227"/>
      <c r="B679" s="227"/>
      <c r="C679" s="264"/>
      <c r="D679" s="227"/>
      <c r="E679" s="227"/>
      <c r="F679" s="227"/>
      <c r="G679" s="227"/>
      <c r="H679" s="227"/>
      <c r="I679" s="227"/>
      <c r="J679" s="227"/>
      <c r="K679" s="227"/>
      <c r="L679" s="227"/>
      <c r="M679" s="227"/>
      <c r="N679" s="227"/>
      <c r="O679" s="227"/>
      <c r="P679" s="227"/>
      <c r="Q679" s="227"/>
      <c r="R679" s="227"/>
      <c r="S679" s="227"/>
      <c r="T679" s="227"/>
      <c r="U679" s="227"/>
      <c r="V679" s="227"/>
      <c r="W679" s="227"/>
      <c r="X679" s="227"/>
      <c r="Y679" s="227"/>
      <c r="Z679" s="227"/>
      <c r="AA679" s="227"/>
      <c r="AB679" s="227"/>
      <c r="AC679" s="227"/>
      <c r="AD679" s="227"/>
      <c r="AE679" s="227"/>
      <c r="AF679" s="227"/>
      <c r="AG679" s="227"/>
      <c r="AH679" s="227"/>
      <c r="AI679" s="227"/>
    </row>
    <row r="680" hidden="1">
      <c r="A680" s="227"/>
      <c r="B680" s="227"/>
      <c r="C680" s="264"/>
      <c r="D680" s="227"/>
      <c r="E680" s="227"/>
      <c r="F680" s="227"/>
      <c r="G680" s="227"/>
      <c r="H680" s="227"/>
      <c r="I680" s="227"/>
      <c r="J680" s="227"/>
      <c r="K680" s="227"/>
      <c r="L680" s="227"/>
      <c r="M680" s="227"/>
      <c r="N680" s="227"/>
      <c r="O680" s="227"/>
      <c r="P680" s="227"/>
      <c r="Q680" s="227"/>
      <c r="R680" s="227"/>
      <c r="S680" s="227"/>
      <c r="T680" s="227"/>
      <c r="U680" s="227"/>
      <c r="V680" s="227"/>
      <c r="W680" s="227"/>
      <c r="X680" s="227"/>
      <c r="Y680" s="227"/>
      <c r="Z680" s="227"/>
      <c r="AA680" s="227"/>
      <c r="AB680" s="227"/>
      <c r="AC680" s="227"/>
      <c r="AD680" s="227"/>
      <c r="AE680" s="227"/>
      <c r="AF680" s="227"/>
      <c r="AG680" s="227"/>
      <c r="AH680" s="227"/>
      <c r="AI680" s="227"/>
    </row>
    <row r="681" hidden="1">
      <c r="A681" s="227"/>
      <c r="B681" s="227"/>
      <c r="C681" s="264"/>
      <c r="D681" s="227"/>
      <c r="E681" s="227"/>
      <c r="F681" s="227"/>
      <c r="G681" s="227"/>
      <c r="H681" s="227"/>
      <c r="I681" s="227"/>
      <c r="J681" s="227"/>
      <c r="K681" s="227"/>
      <c r="L681" s="227"/>
      <c r="M681" s="227"/>
      <c r="N681" s="227"/>
      <c r="O681" s="227"/>
      <c r="P681" s="227"/>
      <c r="Q681" s="227"/>
      <c r="R681" s="227"/>
      <c r="S681" s="227"/>
      <c r="T681" s="227"/>
      <c r="U681" s="227"/>
      <c r="V681" s="227"/>
      <c r="W681" s="227"/>
      <c r="X681" s="227"/>
      <c r="Y681" s="227"/>
      <c r="Z681" s="227"/>
      <c r="AA681" s="227"/>
      <c r="AB681" s="227"/>
      <c r="AC681" s="227"/>
      <c r="AD681" s="227"/>
      <c r="AE681" s="227"/>
      <c r="AF681" s="227"/>
      <c r="AG681" s="227"/>
      <c r="AH681" s="227"/>
      <c r="AI681" s="227"/>
    </row>
    <row r="682" hidden="1">
      <c r="A682" s="227"/>
      <c r="B682" s="227"/>
      <c r="C682" s="264"/>
      <c r="D682" s="227"/>
      <c r="E682" s="227"/>
      <c r="F682" s="227"/>
      <c r="G682" s="227"/>
      <c r="H682" s="227"/>
      <c r="I682" s="227"/>
      <c r="J682" s="227"/>
      <c r="K682" s="227"/>
      <c r="L682" s="227"/>
      <c r="M682" s="227"/>
      <c r="N682" s="227"/>
      <c r="O682" s="227"/>
      <c r="P682" s="227"/>
      <c r="Q682" s="227"/>
      <c r="R682" s="227"/>
      <c r="S682" s="227"/>
      <c r="T682" s="227"/>
      <c r="U682" s="227"/>
      <c r="V682" s="227"/>
      <c r="W682" s="227"/>
      <c r="X682" s="227"/>
      <c r="Y682" s="227"/>
      <c r="Z682" s="227"/>
      <c r="AA682" s="227"/>
      <c r="AB682" s="227"/>
      <c r="AC682" s="227"/>
      <c r="AD682" s="227"/>
      <c r="AE682" s="227"/>
      <c r="AF682" s="227"/>
      <c r="AG682" s="227"/>
      <c r="AH682" s="227"/>
      <c r="AI682" s="227"/>
    </row>
    <row r="683" hidden="1">
      <c r="A683" s="227"/>
      <c r="B683" s="227"/>
      <c r="C683" s="264"/>
      <c r="D683" s="227"/>
      <c r="E683" s="227"/>
      <c r="F683" s="227"/>
      <c r="G683" s="227"/>
      <c r="H683" s="227"/>
      <c r="I683" s="227"/>
      <c r="J683" s="227"/>
      <c r="K683" s="227"/>
      <c r="L683" s="227"/>
      <c r="M683" s="227"/>
      <c r="N683" s="227"/>
      <c r="O683" s="227"/>
      <c r="P683" s="227"/>
      <c r="Q683" s="227"/>
      <c r="R683" s="227"/>
      <c r="S683" s="227"/>
      <c r="T683" s="227"/>
      <c r="U683" s="227"/>
      <c r="V683" s="227"/>
      <c r="W683" s="227"/>
      <c r="X683" s="227"/>
      <c r="Y683" s="227"/>
      <c r="Z683" s="227"/>
      <c r="AA683" s="227"/>
      <c r="AB683" s="227"/>
      <c r="AC683" s="227"/>
      <c r="AD683" s="227"/>
      <c r="AE683" s="227"/>
      <c r="AF683" s="227"/>
      <c r="AG683" s="227"/>
      <c r="AH683" s="227"/>
      <c r="AI683" s="227"/>
    </row>
    <row r="684" hidden="1">
      <c r="A684" s="227"/>
      <c r="B684" s="227"/>
      <c r="C684" s="264"/>
      <c r="D684" s="227"/>
      <c r="E684" s="227"/>
      <c r="F684" s="227"/>
      <c r="G684" s="227"/>
      <c r="H684" s="227"/>
      <c r="I684" s="227"/>
      <c r="J684" s="227"/>
      <c r="K684" s="227"/>
      <c r="L684" s="227"/>
      <c r="M684" s="227"/>
      <c r="N684" s="227"/>
      <c r="O684" s="227"/>
      <c r="P684" s="227"/>
      <c r="Q684" s="227"/>
      <c r="R684" s="227"/>
      <c r="S684" s="227"/>
      <c r="T684" s="227"/>
      <c r="U684" s="227"/>
      <c r="V684" s="227"/>
      <c r="W684" s="227"/>
      <c r="X684" s="227"/>
      <c r="Y684" s="227"/>
      <c r="Z684" s="227"/>
      <c r="AA684" s="227"/>
      <c r="AB684" s="227"/>
      <c r="AC684" s="227"/>
      <c r="AD684" s="227"/>
      <c r="AE684" s="227"/>
      <c r="AF684" s="227"/>
      <c r="AG684" s="227"/>
      <c r="AH684" s="227"/>
      <c r="AI684" s="227"/>
    </row>
    <row r="685" hidden="1">
      <c r="A685" s="227"/>
      <c r="B685" s="227"/>
      <c r="C685" s="264"/>
      <c r="D685" s="227"/>
      <c r="E685" s="227"/>
      <c r="F685" s="227"/>
      <c r="G685" s="227"/>
      <c r="H685" s="227"/>
      <c r="I685" s="227"/>
      <c r="J685" s="227"/>
      <c r="K685" s="227"/>
      <c r="L685" s="227"/>
      <c r="M685" s="227"/>
      <c r="N685" s="227"/>
      <c r="O685" s="227"/>
      <c r="P685" s="227"/>
      <c r="Q685" s="227"/>
      <c r="R685" s="227"/>
      <c r="S685" s="227"/>
      <c r="T685" s="227"/>
      <c r="U685" s="227"/>
      <c r="V685" s="227"/>
      <c r="W685" s="227"/>
      <c r="X685" s="227"/>
      <c r="Y685" s="227"/>
      <c r="Z685" s="227"/>
      <c r="AA685" s="227"/>
      <c r="AB685" s="227"/>
      <c r="AC685" s="227"/>
      <c r="AD685" s="227"/>
      <c r="AE685" s="227"/>
      <c r="AF685" s="227"/>
      <c r="AG685" s="227"/>
      <c r="AH685" s="227"/>
      <c r="AI685" s="227"/>
    </row>
    <row r="686" hidden="1">
      <c r="A686" s="227"/>
      <c r="B686" s="227"/>
      <c r="C686" s="264"/>
      <c r="D686" s="227"/>
      <c r="E686" s="227"/>
      <c r="F686" s="227"/>
      <c r="G686" s="227"/>
      <c r="H686" s="227"/>
      <c r="I686" s="227"/>
      <c r="J686" s="227"/>
      <c r="K686" s="227"/>
      <c r="L686" s="227"/>
      <c r="M686" s="227"/>
      <c r="N686" s="227"/>
      <c r="O686" s="227"/>
      <c r="P686" s="227"/>
      <c r="Q686" s="227"/>
      <c r="R686" s="227"/>
      <c r="S686" s="227"/>
      <c r="T686" s="227"/>
      <c r="U686" s="227"/>
      <c r="V686" s="227"/>
      <c r="W686" s="227"/>
      <c r="X686" s="227"/>
      <c r="Y686" s="227"/>
      <c r="Z686" s="227"/>
      <c r="AA686" s="227"/>
      <c r="AB686" s="227"/>
      <c r="AC686" s="227"/>
      <c r="AD686" s="227"/>
      <c r="AE686" s="227"/>
      <c r="AF686" s="227"/>
      <c r="AG686" s="227"/>
      <c r="AH686" s="227"/>
      <c r="AI686" s="227"/>
    </row>
    <row r="687" hidden="1">
      <c r="A687" s="227"/>
      <c r="B687" s="227"/>
      <c r="C687" s="264"/>
      <c r="D687" s="227"/>
      <c r="E687" s="227"/>
      <c r="F687" s="227"/>
      <c r="G687" s="227"/>
      <c r="H687" s="227"/>
      <c r="I687" s="227"/>
      <c r="J687" s="227"/>
      <c r="K687" s="227"/>
      <c r="L687" s="227"/>
      <c r="M687" s="227"/>
      <c r="N687" s="227"/>
      <c r="O687" s="227"/>
      <c r="P687" s="227"/>
      <c r="Q687" s="227"/>
      <c r="R687" s="227"/>
      <c r="S687" s="227"/>
      <c r="T687" s="227"/>
      <c r="U687" s="227"/>
      <c r="V687" s="227"/>
      <c r="W687" s="227"/>
      <c r="X687" s="227"/>
      <c r="Y687" s="227"/>
      <c r="Z687" s="227"/>
      <c r="AA687" s="227"/>
      <c r="AB687" s="227"/>
      <c r="AC687" s="227"/>
      <c r="AD687" s="227"/>
      <c r="AE687" s="227"/>
      <c r="AF687" s="227"/>
      <c r="AG687" s="227"/>
      <c r="AH687" s="227"/>
      <c r="AI687" s="227"/>
    </row>
    <row r="688" hidden="1">
      <c r="A688" s="227"/>
      <c r="B688" s="227"/>
      <c r="C688" s="264"/>
      <c r="D688" s="227"/>
      <c r="E688" s="227"/>
      <c r="F688" s="227"/>
      <c r="G688" s="227"/>
      <c r="H688" s="227"/>
      <c r="I688" s="227"/>
      <c r="J688" s="227"/>
      <c r="K688" s="227"/>
      <c r="L688" s="227"/>
      <c r="M688" s="227"/>
      <c r="N688" s="227"/>
      <c r="O688" s="227"/>
      <c r="P688" s="227"/>
      <c r="Q688" s="227"/>
      <c r="R688" s="227"/>
      <c r="S688" s="227"/>
      <c r="T688" s="227"/>
      <c r="U688" s="227"/>
      <c r="V688" s="227"/>
      <c r="W688" s="227"/>
      <c r="X688" s="227"/>
      <c r="Y688" s="227"/>
      <c r="Z688" s="227"/>
      <c r="AA688" s="227"/>
      <c r="AB688" s="227"/>
      <c r="AC688" s="227"/>
      <c r="AD688" s="227"/>
      <c r="AE688" s="227"/>
      <c r="AF688" s="227"/>
      <c r="AG688" s="227"/>
      <c r="AH688" s="227"/>
      <c r="AI688" s="227"/>
    </row>
    <row r="689" hidden="1">
      <c r="A689" s="227"/>
      <c r="B689" s="227"/>
      <c r="C689" s="264"/>
      <c r="D689" s="227"/>
      <c r="E689" s="227"/>
      <c r="F689" s="227"/>
      <c r="G689" s="227"/>
      <c r="H689" s="227"/>
      <c r="I689" s="227"/>
      <c r="J689" s="227"/>
      <c r="K689" s="227"/>
      <c r="L689" s="227"/>
      <c r="M689" s="227"/>
      <c r="N689" s="227"/>
      <c r="O689" s="227"/>
      <c r="P689" s="227"/>
      <c r="Q689" s="227"/>
      <c r="R689" s="227"/>
      <c r="S689" s="227"/>
      <c r="T689" s="227"/>
      <c r="U689" s="227"/>
      <c r="V689" s="227"/>
      <c r="W689" s="227"/>
      <c r="X689" s="227"/>
      <c r="Y689" s="227"/>
      <c r="Z689" s="227"/>
      <c r="AA689" s="227"/>
      <c r="AB689" s="227"/>
      <c r="AC689" s="227"/>
      <c r="AD689" s="227"/>
      <c r="AE689" s="227"/>
      <c r="AF689" s="227"/>
      <c r="AG689" s="227"/>
      <c r="AH689" s="227"/>
      <c r="AI689" s="227"/>
    </row>
    <row r="690" hidden="1">
      <c r="A690" s="227"/>
      <c r="B690" s="227"/>
      <c r="C690" s="264"/>
      <c r="D690" s="227"/>
      <c r="E690" s="227"/>
      <c r="F690" s="227"/>
      <c r="G690" s="227"/>
      <c r="H690" s="227"/>
      <c r="I690" s="227"/>
      <c r="J690" s="227"/>
      <c r="K690" s="227"/>
      <c r="L690" s="227"/>
      <c r="M690" s="227"/>
      <c r="N690" s="227"/>
      <c r="O690" s="227"/>
      <c r="P690" s="227"/>
      <c r="Q690" s="227"/>
      <c r="R690" s="227"/>
      <c r="S690" s="227"/>
      <c r="T690" s="227"/>
      <c r="U690" s="227"/>
      <c r="V690" s="227"/>
      <c r="W690" s="227"/>
      <c r="X690" s="227"/>
      <c r="Y690" s="227"/>
      <c r="Z690" s="227"/>
      <c r="AA690" s="227"/>
      <c r="AB690" s="227"/>
      <c r="AC690" s="227"/>
      <c r="AD690" s="227"/>
      <c r="AE690" s="227"/>
      <c r="AF690" s="227"/>
      <c r="AG690" s="227"/>
      <c r="AH690" s="227"/>
      <c r="AI690" s="227"/>
    </row>
    <row r="691" hidden="1">
      <c r="A691" s="227"/>
      <c r="B691" s="227"/>
      <c r="C691" s="264"/>
      <c r="D691" s="227"/>
      <c r="E691" s="227"/>
      <c r="F691" s="227"/>
      <c r="G691" s="227"/>
      <c r="H691" s="227"/>
      <c r="I691" s="227"/>
      <c r="J691" s="227"/>
      <c r="K691" s="227"/>
      <c r="L691" s="227"/>
      <c r="M691" s="227"/>
      <c r="N691" s="227"/>
      <c r="O691" s="227"/>
      <c r="P691" s="227"/>
      <c r="Q691" s="227"/>
      <c r="R691" s="227"/>
      <c r="S691" s="227"/>
      <c r="T691" s="227"/>
      <c r="U691" s="227"/>
      <c r="V691" s="227"/>
      <c r="W691" s="227"/>
      <c r="X691" s="227"/>
      <c r="Y691" s="227"/>
      <c r="Z691" s="227"/>
      <c r="AA691" s="227"/>
      <c r="AB691" s="227"/>
      <c r="AC691" s="227"/>
      <c r="AD691" s="227"/>
      <c r="AE691" s="227"/>
      <c r="AF691" s="227"/>
      <c r="AG691" s="227"/>
      <c r="AH691" s="227"/>
      <c r="AI691" s="227"/>
    </row>
    <row r="692" hidden="1">
      <c r="A692" s="227"/>
      <c r="B692" s="227"/>
      <c r="C692" s="264"/>
      <c r="D692" s="227"/>
      <c r="E692" s="227"/>
      <c r="F692" s="227"/>
      <c r="G692" s="227"/>
      <c r="H692" s="227"/>
      <c r="I692" s="227"/>
      <c r="J692" s="227"/>
      <c r="K692" s="227"/>
      <c r="L692" s="227"/>
      <c r="M692" s="227"/>
      <c r="N692" s="227"/>
      <c r="O692" s="227"/>
      <c r="P692" s="227"/>
      <c r="Q692" s="227"/>
      <c r="R692" s="227"/>
      <c r="S692" s="227"/>
      <c r="T692" s="227"/>
      <c r="U692" s="227"/>
      <c r="V692" s="227"/>
      <c r="W692" s="227"/>
      <c r="X692" s="227"/>
      <c r="Y692" s="227"/>
      <c r="Z692" s="227"/>
      <c r="AA692" s="227"/>
      <c r="AB692" s="227"/>
      <c r="AC692" s="227"/>
      <c r="AD692" s="227"/>
      <c r="AE692" s="227"/>
      <c r="AF692" s="227"/>
      <c r="AG692" s="227"/>
      <c r="AH692" s="227"/>
      <c r="AI692" s="227"/>
    </row>
    <row r="693" hidden="1">
      <c r="A693" s="227"/>
      <c r="B693" s="227"/>
      <c r="C693" s="264"/>
      <c r="D693" s="227"/>
      <c r="E693" s="227"/>
      <c r="F693" s="227"/>
      <c r="G693" s="227"/>
      <c r="H693" s="227"/>
      <c r="I693" s="227"/>
      <c r="J693" s="227"/>
      <c r="K693" s="227"/>
      <c r="L693" s="227"/>
      <c r="M693" s="227"/>
      <c r="N693" s="227"/>
      <c r="O693" s="227"/>
      <c r="P693" s="227"/>
      <c r="Q693" s="227"/>
      <c r="R693" s="227"/>
      <c r="S693" s="227"/>
      <c r="T693" s="227"/>
      <c r="U693" s="227"/>
      <c r="V693" s="227"/>
      <c r="W693" s="227"/>
      <c r="X693" s="227"/>
      <c r="Y693" s="227"/>
      <c r="Z693" s="227"/>
      <c r="AA693" s="227"/>
      <c r="AB693" s="227"/>
      <c r="AC693" s="227"/>
      <c r="AD693" s="227"/>
      <c r="AE693" s="227"/>
      <c r="AF693" s="227"/>
      <c r="AG693" s="227"/>
      <c r="AH693" s="227"/>
      <c r="AI693" s="227"/>
    </row>
    <row r="694" hidden="1">
      <c r="A694" s="227"/>
      <c r="B694" s="227"/>
      <c r="C694" s="264"/>
      <c r="D694" s="227"/>
      <c r="E694" s="227"/>
      <c r="F694" s="227"/>
      <c r="G694" s="227"/>
      <c r="H694" s="227"/>
      <c r="I694" s="227"/>
      <c r="J694" s="227"/>
      <c r="K694" s="227"/>
      <c r="L694" s="227"/>
      <c r="M694" s="227"/>
      <c r="N694" s="227"/>
      <c r="O694" s="227"/>
      <c r="P694" s="227"/>
      <c r="Q694" s="227"/>
      <c r="R694" s="227"/>
      <c r="S694" s="227"/>
      <c r="T694" s="227"/>
      <c r="U694" s="227"/>
      <c r="V694" s="227"/>
      <c r="W694" s="227"/>
      <c r="X694" s="227"/>
      <c r="Y694" s="227"/>
      <c r="Z694" s="227"/>
      <c r="AA694" s="227"/>
      <c r="AB694" s="227"/>
      <c r="AC694" s="227"/>
      <c r="AD694" s="227"/>
      <c r="AE694" s="227"/>
      <c r="AF694" s="227"/>
      <c r="AG694" s="227"/>
      <c r="AH694" s="227"/>
      <c r="AI694" s="227"/>
    </row>
    <row r="695" hidden="1">
      <c r="A695" s="227"/>
      <c r="B695" s="227"/>
      <c r="C695" s="264"/>
      <c r="D695" s="227"/>
      <c r="E695" s="227"/>
      <c r="F695" s="227"/>
      <c r="G695" s="227"/>
      <c r="H695" s="227"/>
      <c r="I695" s="227"/>
      <c r="J695" s="227"/>
      <c r="K695" s="227"/>
      <c r="L695" s="227"/>
      <c r="M695" s="227"/>
      <c r="N695" s="227"/>
      <c r="O695" s="227"/>
      <c r="P695" s="227"/>
      <c r="Q695" s="227"/>
      <c r="R695" s="227"/>
      <c r="S695" s="227"/>
      <c r="T695" s="227"/>
      <c r="U695" s="227"/>
      <c r="V695" s="227"/>
      <c r="W695" s="227"/>
      <c r="X695" s="227"/>
      <c r="Y695" s="227"/>
      <c r="Z695" s="227"/>
      <c r="AA695" s="227"/>
      <c r="AB695" s="227"/>
      <c r="AC695" s="227"/>
      <c r="AD695" s="227"/>
      <c r="AE695" s="227"/>
      <c r="AF695" s="227"/>
      <c r="AG695" s="227"/>
      <c r="AH695" s="227"/>
      <c r="AI695" s="227"/>
    </row>
    <row r="696" hidden="1">
      <c r="A696" s="227"/>
      <c r="B696" s="227"/>
      <c r="C696" s="264"/>
      <c r="D696" s="227"/>
      <c r="E696" s="227"/>
      <c r="F696" s="227"/>
      <c r="G696" s="227"/>
      <c r="H696" s="227"/>
      <c r="I696" s="227"/>
      <c r="J696" s="227"/>
      <c r="K696" s="227"/>
      <c r="L696" s="227"/>
      <c r="M696" s="227"/>
      <c r="N696" s="227"/>
      <c r="O696" s="227"/>
      <c r="P696" s="227"/>
      <c r="Q696" s="227"/>
      <c r="R696" s="227"/>
      <c r="S696" s="227"/>
      <c r="T696" s="227"/>
      <c r="U696" s="227"/>
      <c r="V696" s="227"/>
      <c r="W696" s="227"/>
      <c r="X696" s="227"/>
      <c r="Y696" s="227"/>
      <c r="Z696" s="227"/>
      <c r="AA696" s="227"/>
      <c r="AB696" s="227"/>
      <c r="AC696" s="227"/>
      <c r="AD696" s="227"/>
      <c r="AE696" s="227"/>
      <c r="AF696" s="227"/>
      <c r="AG696" s="227"/>
      <c r="AH696" s="227"/>
      <c r="AI696" s="227"/>
    </row>
    <row r="697" hidden="1">
      <c r="A697" s="227"/>
      <c r="B697" s="227"/>
      <c r="C697" s="264"/>
      <c r="D697" s="227"/>
      <c r="E697" s="227"/>
      <c r="F697" s="227"/>
      <c r="G697" s="227"/>
      <c r="H697" s="227"/>
      <c r="I697" s="227"/>
      <c r="J697" s="227"/>
      <c r="K697" s="227"/>
      <c r="L697" s="227"/>
      <c r="M697" s="227"/>
      <c r="N697" s="227"/>
      <c r="O697" s="227"/>
      <c r="P697" s="227"/>
      <c r="Q697" s="227"/>
      <c r="R697" s="227"/>
      <c r="S697" s="227"/>
      <c r="T697" s="227"/>
      <c r="U697" s="227"/>
      <c r="V697" s="227"/>
      <c r="W697" s="227"/>
      <c r="X697" s="227"/>
      <c r="Y697" s="227"/>
      <c r="Z697" s="227"/>
      <c r="AA697" s="227"/>
      <c r="AB697" s="227"/>
      <c r="AC697" s="227"/>
      <c r="AD697" s="227"/>
      <c r="AE697" s="227"/>
      <c r="AF697" s="227"/>
      <c r="AG697" s="227"/>
      <c r="AH697" s="227"/>
      <c r="AI697" s="227"/>
    </row>
    <row r="698" hidden="1">
      <c r="A698" s="227"/>
      <c r="B698" s="227"/>
      <c r="C698" s="264"/>
      <c r="D698" s="227"/>
      <c r="E698" s="227"/>
      <c r="F698" s="227"/>
      <c r="G698" s="227"/>
      <c r="H698" s="227"/>
      <c r="I698" s="227"/>
      <c r="J698" s="227"/>
      <c r="K698" s="227"/>
      <c r="L698" s="227"/>
      <c r="M698" s="227"/>
      <c r="N698" s="227"/>
      <c r="O698" s="227"/>
      <c r="P698" s="227"/>
      <c r="Q698" s="227"/>
      <c r="R698" s="227"/>
      <c r="S698" s="227"/>
      <c r="T698" s="227"/>
      <c r="U698" s="227"/>
      <c r="V698" s="227"/>
      <c r="W698" s="227"/>
      <c r="X698" s="227"/>
      <c r="Y698" s="227"/>
      <c r="Z698" s="227"/>
      <c r="AA698" s="227"/>
      <c r="AB698" s="227"/>
      <c r="AC698" s="227"/>
      <c r="AD698" s="227"/>
      <c r="AE698" s="227"/>
      <c r="AF698" s="227"/>
      <c r="AG698" s="227"/>
      <c r="AH698" s="227"/>
      <c r="AI698" s="227"/>
    </row>
    <row r="699" hidden="1">
      <c r="A699" s="227"/>
      <c r="B699" s="227"/>
      <c r="C699" s="264"/>
      <c r="D699" s="227"/>
      <c r="E699" s="227"/>
      <c r="F699" s="227"/>
      <c r="G699" s="227"/>
      <c r="H699" s="227"/>
      <c r="I699" s="227"/>
      <c r="J699" s="227"/>
      <c r="K699" s="227"/>
      <c r="L699" s="227"/>
      <c r="M699" s="227"/>
      <c r="N699" s="227"/>
      <c r="O699" s="227"/>
      <c r="P699" s="227"/>
      <c r="Q699" s="227"/>
      <c r="R699" s="227"/>
      <c r="S699" s="227"/>
      <c r="T699" s="227"/>
      <c r="U699" s="227"/>
      <c r="V699" s="227"/>
      <c r="W699" s="227"/>
      <c r="X699" s="227"/>
      <c r="Y699" s="227"/>
      <c r="Z699" s="227"/>
      <c r="AA699" s="227"/>
      <c r="AB699" s="227"/>
      <c r="AC699" s="227"/>
      <c r="AD699" s="227"/>
      <c r="AE699" s="227"/>
      <c r="AF699" s="227"/>
      <c r="AG699" s="227"/>
      <c r="AH699" s="227"/>
      <c r="AI699" s="227"/>
    </row>
    <row r="700" hidden="1">
      <c r="A700" s="227"/>
      <c r="B700" s="227"/>
      <c r="C700" s="264"/>
      <c r="D700" s="227"/>
      <c r="E700" s="227"/>
      <c r="F700" s="227"/>
      <c r="G700" s="227"/>
      <c r="H700" s="227"/>
      <c r="I700" s="227"/>
      <c r="J700" s="227"/>
      <c r="K700" s="227"/>
      <c r="L700" s="227"/>
      <c r="M700" s="227"/>
      <c r="N700" s="227"/>
      <c r="O700" s="227"/>
      <c r="P700" s="227"/>
      <c r="Q700" s="227"/>
      <c r="R700" s="227"/>
      <c r="S700" s="227"/>
      <c r="T700" s="227"/>
      <c r="U700" s="227"/>
      <c r="V700" s="227"/>
      <c r="W700" s="227"/>
      <c r="X700" s="227"/>
      <c r="Y700" s="227"/>
      <c r="Z700" s="227"/>
      <c r="AA700" s="227"/>
      <c r="AB700" s="227"/>
      <c r="AC700" s="227"/>
      <c r="AD700" s="227"/>
      <c r="AE700" s="227"/>
      <c r="AF700" s="227"/>
      <c r="AG700" s="227"/>
      <c r="AH700" s="227"/>
      <c r="AI700" s="227"/>
    </row>
    <row r="701" hidden="1">
      <c r="A701" s="227"/>
      <c r="B701" s="227"/>
      <c r="C701" s="264"/>
      <c r="D701" s="227"/>
      <c r="E701" s="227"/>
      <c r="F701" s="227"/>
      <c r="G701" s="227"/>
      <c r="H701" s="227"/>
      <c r="I701" s="227"/>
      <c r="J701" s="227"/>
      <c r="K701" s="227"/>
      <c r="L701" s="227"/>
      <c r="M701" s="227"/>
      <c r="N701" s="227"/>
      <c r="O701" s="227"/>
      <c r="P701" s="227"/>
      <c r="Q701" s="227"/>
      <c r="R701" s="227"/>
      <c r="S701" s="227"/>
      <c r="T701" s="227"/>
      <c r="U701" s="227"/>
      <c r="V701" s="227"/>
      <c r="W701" s="227"/>
      <c r="X701" s="227"/>
      <c r="Y701" s="227"/>
      <c r="Z701" s="227"/>
      <c r="AA701" s="227"/>
      <c r="AB701" s="227"/>
      <c r="AC701" s="227"/>
      <c r="AD701" s="227"/>
      <c r="AE701" s="227"/>
      <c r="AF701" s="227"/>
      <c r="AG701" s="227"/>
      <c r="AH701" s="227"/>
      <c r="AI701" s="227"/>
    </row>
    <row r="702" hidden="1">
      <c r="A702" s="227"/>
      <c r="B702" s="227"/>
      <c r="C702" s="264"/>
      <c r="D702" s="227"/>
      <c r="E702" s="227"/>
      <c r="F702" s="227"/>
      <c r="G702" s="227"/>
      <c r="H702" s="227"/>
      <c r="I702" s="227"/>
      <c r="J702" s="227"/>
      <c r="K702" s="227"/>
      <c r="L702" s="227"/>
      <c r="M702" s="227"/>
      <c r="N702" s="227"/>
      <c r="O702" s="227"/>
      <c r="P702" s="227"/>
      <c r="Q702" s="227"/>
      <c r="R702" s="227"/>
      <c r="S702" s="227"/>
      <c r="T702" s="227"/>
      <c r="U702" s="227"/>
      <c r="V702" s="227"/>
      <c r="W702" s="227"/>
      <c r="X702" s="227"/>
      <c r="Y702" s="227"/>
      <c r="Z702" s="227"/>
      <c r="AA702" s="227"/>
      <c r="AB702" s="227"/>
      <c r="AC702" s="227"/>
      <c r="AD702" s="227"/>
      <c r="AE702" s="227"/>
      <c r="AF702" s="227"/>
      <c r="AG702" s="227"/>
      <c r="AH702" s="227"/>
      <c r="AI702" s="227"/>
    </row>
    <row r="703" hidden="1">
      <c r="A703" s="227"/>
      <c r="B703" s="227"/>
      <c r="C703" s="264"/>
      <c r="D703" s="227"/>
      <c r="E703" s="227"/>
      <c r="F703" s="227"/>
      <c r="G703" s="227"/>
      <c r="H703" s="227"/>
      <c r="I703" s="227"/>
      <c r="J703" s="227"/>
      <c r="K703" s="227"/>
      <c r="L703" s="227"/>
      <c r="M703" s="227"/>
      <c r="N703" s="227"/>
      <c r="O703" s="227"/>
      <c r="P703" s="227"/>
      <c r="Q703" s="227"/>
      <c r="R703" s="227"/>
      <c r="S703" s="227"/>
      <c r="T703" s="227"/>
      <c r="U703" s="227"/>
      <c r="V703" s="227"/>
      <c r="W703" s="227"/>
      <c r="X703" s="227"/>
      <c r="Y703" s="227"/>
      <c r="Z703" s="227"/>
      <c r="AA703" s="227"/>
      <c r="AB703" s="227"/>
      <c r="AC703" s="227"/>
      <c r="AD703" s="227"/>
      <c r="AE703" s="227"/>
      <c r="AF703" s="227"/>
      <c r="AG703" s="227"/>
      <c r="AH703" s="227"/>
      <c r="AI703" s="227"/>
    </row>
    <row r="704" hidden="1">
      <c r="A704" s="227"/>
      <c r="B704" s="227"/>
      <c r="C704" s="264"/>
      <c r="D704" s="227"/>
      <c r="E704" s="227"/>
      <c r="F704" s="227"/>
      <c r="G704" s="227"/>
      <c r="H704" s="227"/>
      <c r="I704" s="227"/>
      <c r="J704" s="227"/>
      <c r="K704" s="227"/>
      <c r="L704" s="227"/>
      <c r="M704" s="227"/>
      <c r="N704" s="227"/>
      <c r="O704" s="227"/>
      <c r="P704" s="227"/>
      <c r="Q704" s="227"/>
      <c r="R704" s="227"/>
      <c r="S704" s="227"/>
      <c r="T704" s="227"/>
      <c r="U704" s="227"/>
      <c r="V704" s="227"/>
      <c r="W704" s="227"/>
      <c r="X704" s="227"/>
      <c r="Y704" s="227"/>
      <c r="Z704" s="227"/>
      <c r="AA704" s="227"/>
      <c r="AB704" s="227"/>
      <c r="AC704" s="227"/>
      <c r="AD704" s="227"/>
      <c r="AE704" s="227"/>
      <c r="AF704" s="227"/>
      <c r="AG704" s="227"/>
      <c r="AH704" s="227"/>
      <c r="AI704" s="227"/>
    </row>
    <row r="705" hidden="1">
      <c r="A705" s="227"/>
      <c r="B705" s="227"/>
      <c r="C705" s="264"/>
      <c r="D705" s="227"/>
      <c r="E705" s="227"/>
      <c r="F705" s="227"/>
      <c r="G705" s="227"/>
      <c r="H705" s="227"/>
      <c r="I705" s="227"/>
      <c r="J705" s="227"/>
      <c r="K705" s="227"/>
      <c r="L705" s="227"/>
      <c r="M705" s="227"/>
      <c r="N705" s="227"/>
      <c r="O705" s="227"/>
      <c r="P705" s="227"/>
      <c r="Q705" s="227"/>
      <c r="R705" s="227"/>
      <c r="S705" s="227"/>
      <c r="T705" s="227"/>
      <c r="U705" s="227"/>
      <c r="V705" s="227"/>
      <c r="W705" s="227"/>
      <c r="X705" s="227"/>
      <c r="Y705" s="227"/>
      <c r="Z705" s="227"/>
      <c r="AA705" s="227"/>
      <c r="AB705" s="227"/>
      <c r="AC705" s="227"/>
      <c r="AD705" s="227"/>
      <c r="AE705" s="227"/>
      <c r="AF705" s="227"/>
      <c r="AG705" s="227"/>
      <c r="AH705" s="227"/>
      <c r="AI705" s="227"/>
    </row>
    <row r="706" hidden="1">
      <c r="A706" s="227"/>
      <c r="B706" s="227"/>
      <c r="C706" s="264"/>
      <c r="D706" s="227"/>
      <c r="E706" s="227"/>
      <c r="F706" s="227"/>
      <c r="G706" s="227"/>
      <c r="H706" s="227"/>
      <c r="I706" s="227"/>
      <c r="J706" s="227"/>
      <c r="K706" s="227"/>
      <c r="L706" s="227"/>
      <c r="M706" s="227"/>
      <c r="N706" s="227"/>
      <c r="O706" s="227"/>
      <c r="P706" s="227"/>
      <c r="Q706" s="227"/>
      <c r="R706" s="227"/>
      <c r="S706" s="227"/>
      <c r="T706" s="227"/>
      <c r="U706" s="227"/>
      <c r="V706" s="227"/>
      <c r="W706" s="227"/>
      <c r="X706" s="227"/>
      <c r="Y706" s="227"/>
      <c r="Z706" s="227"/>
      <c r="AA706" s="227"/>
      <c r="AB706" s="227"/>
      <c r="AC706" s="227"/>
      <c r="AD706" s="227"/>
      <c r="AE706" s="227"/>
      <c r="AF706" s="227"/>
      <c r="AG706" s="227"/>
      <c r="AH706" s="227"/>
      <c r="AI706" s="227"/>
    </row>
    <row r="707" hidden="1">
      <c r="A707" s="227"/>
      <c r="B707" s="227"/>
      <c r="C707" s="264"/>
      <c r="D707" s="227"/>
      <c r="E707" s="227"/>
      <c r="F707" s="227"/>
      <c r="G707" s="227"/>
      <c r="H707" s="227"/>
      <c r="I707" s="227"/>
      <c r="J707" s="227"/>
      <c r="K707" s="227"/>
      <c r="L707" s="227"/>
      <c r="M707" s="227"/>
      <c r="N707" s="227"/>
      <c r="O707" s="227"/>
      <c r="P707" s="227"/>
      <c r="Q707" s="227"/>
      <c r="R707" s="227"/>
      <c r="S707" s="227"/>
      <c r="T707" s="227"/>
      <c r="U707" s="227"/>
      <c r="V707" s="227"/>
      <c r="W707" s="227"/>
      <c r="X707" s="227"/>
      <c r="Y707" s="227"/>
      <c r="Z707" s="227"/>
      <c r="AA707" s="227"/>
      <c r="AB707" s="227"/>
      <c r="AC707" s="227"/>
      <c r="AD707" s="227"/>
      <c r="AE707" s="227"/>
      <c r="AF707" s="227"/>
      <c r="AG707" s="227"/>
      <c r="AH707" s="227"/>
      <c r="AI707" s="227"/>
    </row>
    <row r="708" hidden="1">
      <c r="A708" s="227"/>
      <c r="B708" s="227"/>
      <c r="C708" s="264"/>
      <c r="D708" s="227"/>
      <c r="E708" s="227"/>
      <c r="F708" s="227"/>
      <c r="G708" s="227"/>
      <c r="H708" s="227"/>
      <c r="I708" s="227"/>
      <c r="J708" s="227"/>
      <c r="K708" s="227"/>
      <c r="L708" s="227"/>
      <c r="M708" s="227"/>
      <c r="N708" s="227"/>
      <c r="O708" s="227"/>
      <c r="P708" s="227"/>
      <c r="Q708" s="227"/>
      <c r="R708" s="227"/>
      <c r="S708" s="227"/>
      <c r="T708" s="227"/>
      <c r="U708" s="227"/>
      <c r="V708" s="227"/>
      <c r="W708" s="227"/>
      <c r="X708" s="227"/>
      <c r="Y708" s="227"/>
      <c r="Z708" s="227"/>
      <c r="AA708" s="227"/>
      <c r="AB708" s="227"/>
      <c r="AC708" s="227"/>
      <c r="AD708" s="227"/>
      <c r="AE708" s="227"/>
      <c r="AF708" s="227"/>
      <c r="AG708" s="227"/>
      <c r="AH708" s="227"/>
      <c r="AI708" s="227"/>
    </row>
    <row r="709" hidden="1">
      <c r="A709" s="227"/>
      <c r="B709" s="227"/>
      <c r="C709" s="264"/>
      <c r="D709" s="227"/>
      <c r="E709" s="227"/>
      <c r="F709" s="227"/>
      <c r="G709" s="227"/>
      <c r="H709" s="227"/>
      <c r="I709" s="227"/>
      <c r="J709" s="227"/>
      <c r="K709" s="227"/>
      <c r="L709" s="227"/>
      <c r="M709" s="227"/>
      <c r="N709" s="227"/>
      <c r="O709" s="227"/>
      <c r="P709" s="227"/>
      <c r="Q709" s="227"/>
      <c r="R709" s="227"/>
      <c r="S709" s="227"/>
      <c r="T709" s="227"/>
      <c r="U709" s="227"/>
      <c r="V709" s="227"/>
      <c r="W709" s="227"/>
      <c r="X709" s="227"/>
      <c r="Y709" s="227"/>
      <c r="Z709" s="227"/>
      <c r="AA709" s="227"/>
      <c r="AB709" s="227"/>
      <c r="AC709" s="227"/>
      <c r="AD709" s="227"/>
      <c r="AE709" s="227"/>
      <c r="AF709" s="227"/>
      <c r="AG709" s="227"/>
      <c r="AH709" s="227"/>
      <c r="AI709" s="227"/>
    </row>
    <row r="710" hidden="1">
      <c r="A710" s="227"/>
      <c r="B710" s="227"/>
      <c r="C710" s="264"/>
      <c r="D710" s="227"/>
      <c r="E710" s="227"/>
      <c r="F710" s="227"/>
      <c r="G710" s="227"/>
      <c r="H710" s="227"/>
      <c r="I710" s="227"/>
      <c r="J710" s="227"/>
      <c r="K710" s="227"/>
      <c r="L710" s="227"/>
      <c r="M710" s="227"/>
      <c r="N710" s="227"/>
      <c r="O710" s="227"/>
      <c r="P710" s="227"/>
      <c r="Q710" s="227"/>
      <c r="R710" s="227"/>
      <c r="S710" s="227"/>
      <c r="T710" s="227"/>
      <c r="U710" s="227"/>
      <c r="V710" s="227"/>
      <c r="W710" s="227"/>
      <c r="X710" s="227"/>
      <c r="Y710" s="227"/>
      <c r="Z710" s="227"/>
      <c r="AA710" s="227"/>
      <c r="AB710" s="227"/>
      <c r="AC710" s="227"/>
      <c r="AD710" s="227"/>
      <c r="AE710" s="227"/>
      <c r="AF710" s="227"/>
      <c r="AG710" s="227"/>
      <c r="AH710" s="227"/>
      <c r="AI710" s="227"/>
    </row>
    <row r="711" hidden="1">
      <c r="A711" s="227"/>
      <c r="B711" s="227"/>
      <c r="C711" s="264"/>
      <c r="D711" s="227"/>
      <c r="E711" s="227"/>
      <c r="F711" s="227"/>
      <c r="G711" s="227"/>
      <c r="H711" s="227"/>
      <c r="I711" s="227"/>
      <c r="J711" s="227"/>
      <c r="K711" s="227"/>
      <c r="L711" s="227"/>
      <c r="M711" s="227"/>
      <c r="N711" s="227"/>
      <c r="O711" s="227"/>
      <c r="P711" s="227"/>
      <c r="Q711" s="227"/>
      <c r="R711" s="227"/>
      <c r="S711" s="227"/>
      <c r="T711" s="227"/>
      <c r="U711" s="227"/>
      <c r="V711" s="227"/>
      <c r="W711" s="227"/>
      <c r="X711" s="227"/>
      <c r="Y711" s="227"/>
      <c r="Z711" s="227"/>
      <c r="AA711" s="227"/>
      <c r="AB711" s="227"/>
      <c r="AC711" s="227"/>
      <c r="AD711" s="227"/>
      <c r="AE711" s="227"/>
      <c r="AF711" s="227"/>
      <c r="AG711" s="227"/>
      <c r="AH711" s="227"/>
      <c r="AI711" s="227"/>
    </row>
    <row r="712" hidden="1">
      <c r="A712" s="227"/>
      <c r="B712" s="227"/>
      <c r="C712" s="264"/>
      <c r="D712" s="227"/>
      <c r="E712" s="227"/>
      <c r="F712" s="227"/>
      <c r="G712" s="227"/>
      <c r="H712" s="227"/>
      <c r="I712" s="227"/>
      <c r="J712" s="227"/>
      <c r="K712" s="227"/>
      <c r="L712" s="227"/>
      <c r="M712" s="227"/>
      <c r="N712" s="227"/>
      <c r="O712" s="227"/>
      <c r="P712" s="227"/>
      <c r="Q712" s="227"/>
      <c r="R712" s="227"/>
      <c r="S712" s="227"/>
      <c r="T712" s="227"/>
      <c r="U712" s="227"/>
      <c r="V712" s="227"/>
      <c r="W712" s="227"/>
      <c r="X712" s="227"/>
      <c r="Y712" s="227"/>
      <c r="Z712" s="227"/>
      <c r="AA712" s="227"/>
      <c r="AB712" s="227"/>
      <c r="AC712" s="227"/>
      <c r="AD712" s="227"/>
      <c r="AE712" s="227"/>
      <c r="AF712" s="227"/>
      <c r="AG712" s="227"/>
      <c r="AH712" s="227"/>
      <c r="AI712" s="227"/>
    </row>
    <row r="713" hidden="1">
      <c r="A713" s="227"/>
      <c r="B713" s="227"/>
      <c r="C713" s="264"/>
      <c r="D713" s="227"/>
      <c r="E713" s="227"/>
      <c r="F713" s="227"/>
      <c r="G713" s="227"/>
      <c r="H713" s="227"/>
      <c r="I713" s="227"/>
      <c r="J713" s="227"/>
      <c r="K713" s="227"/>
      <c r="L713" s="227"/>
      <c r="M713" s="227"/>
      <c r="N713" s="227"/>
      <c r="O713" s="227"/>
      <c r="P713" s="227"/>
      <c r="Q713" s="227"/>
      <c r="R713" s="227"/>
      <c r="S713" s="227"/>
      <c r="T713" s="227"/>
      <c r="U713" s="227"/>
      <c r="V713" s="227"/>
      <c r="W713" s="227"/>
      <c r="X713" s="227"/>
      <c r="Y713" s="227"/>
      <c r="Z713" s="227"/>
      <c r="AA713" s="227"/>
      <c r="AB713" s="227"/>
      <c r="AC713" s="227"/>
      <c r="AD713" s="227"/>
      <c r="AE713" s="227"/>
      <c r="AF713" s="227"/>
      <c r="AG713" s="227"/>
      <c r="AH713" s="227"/>
      <c r="AI713" s="227"/>
    </row>
    <row r="714" hidden="1">
      <c r="A714" s="227"/>
      <c r="B714" s="227"/>
      <c r="C714" s="264"/>
      <c r="D714" s="227"/>
      <c r="E714" s="227"/>
      <c r="F714" s="227"/>
      <c r="G714" s="227"/>
      <c r="H714" s="227"/>
      <c r="I714" s="227"/>
      <c r="J714" s="227"/>
      <c r="K714" s="227"/>
      <c r="L714" s="227"/>
      <c r="M714" s="227"/>
      <c r="N714" s="227"/>
      <c r="O714" s="227"/>
      <c r="P714" s="227"/>
      <c r="Q714" s="227"/>
      <c r="R714" s="227"/>
      <c r="S714" s="227"/>
      <c r="T714" s="227"/>
      <c r="U714" s="227"/>
      <c r="V714" s="227"/>
      <c r="W714" s="227"/>
      <c r="X714" s="227"/>
      <c r="Y714" s="227"/>
      <c r="Z714" s="227"/>
      <c r="AA714" s="227"/>
      <c r="AB714" s="227"/>
      <c r="AC714" s="227"/>
      <c r="AD714" s="227"/>
      <c r="AE714" s="227"/>
      <c r="AF714" s="227"/>
      <c r="AG714" s="227"/>
      <c r="AH714" s="227"/>
      <c r="AI714" s="227"/>
    </row>
    <row r="715" hidden="1">
      <c r="A715" s="227"/>
      <c r="B715" s="227"/>
      <c r="C715" s="264"/>
      <c r="D715" s="227"/>
      <c r="E715" s="227"/>
      <c r="F715" s="227"/>
      <c r="G715" s="227"/>
      <c r="H715" s="227"/>
      <c r="I715" s="227"/>
      <c r="J715" s="227"/>
      <c r="K715" s="227"/>
      <c r="L715" s="227"/>
      <c r="M715" s="227"/>
      <c r="N715" s="227"/>
      <c r="O715" s="227"/>
      <c r="P715" s="227"/>
      <c r="Q715" s="227"/>
      <c r="R715" s="227"/>
      <c r="S715" s="227"/>
      <c r="T715" s="227"/>
      <c r="U715" s="227"/>
      <c r="V715" s="227"/>
      <c r="W715" s="227"/>
      <c r="X715" s="227"/>
      <c r="Y715" s="227"/>
      <c r="Z715" s="227"/>
      <c r="AA715" s="227"/>
      <c r="AB715" s="227"/>
      <c r="AC715" s="227"/>
      <c r="AD715" s="227"/>
      <c r="AE715" s="227"/>
      <c r="AF715" s="227"/>
      <c r="AG715" s="227"/>
      <c r="AH715" s="227"/>
      <c r="AI715" s="227"/>
    </row>
    <row r="716" hidden="1">
      <c r="A716" s="227"/>
      <c r="B716" s="227"/>
      <c r="C716" s="264"/>
      <c r="D716" s="227"/>
      <c r="E716" s="227"/>
      <c r="F716" s="227"/>
      <c r="G716" s="227"/>
      <c r="H716" s="227"/>
      <c r="I716" s="227"/>
      <c r="J716" s="227"/>
      <c r="K716" s="227"/>
      <c r="L716" s="227"/>
      <c r="M716" s="227"/>
      <c r="N716" s="227"/>
      <c r="O716" s="227"/>
      <c r="P716" s="227"/>
      <c r="Q716" s="227"/>
      <c r="R716" s="227"/>
      <c r="S716" s="227"/>
      <c r="T716" s="227"/>
      <c r="U716" s="227"/>
      <c r="V716" s="227"/>
      <c r="W716" s="227"/>
      <c r="X716" s="227"/>
      <c r="Y716" s="227"/>
      <c r="Z716" s="227"/>
      <c r="AA716" s="227"/>
      <c r="AB716" s="227"/>
      <c r="AC716" s="227"/>
      <c r="AD716" s="227"/>
      <c r="AE716" s="227"/>
      <c r="AF716" s="227"/>
      <c r="AG716" s="227"/>
      <c r="AH716" s="227"/>
      <c r="AI716" s="227"/>
    </row>
    <row r="717" hidden="1">
      <c r="A717" s="227"/>
      <c r="B717" s="227"/>
      <c r="C717" s="264"/>
      <c r="D717" s="227"/>
      <c r="E717" s="227"/>
      <c r="F717" s="227"/>
      <c r="G717" s="227"/>
      <c r="H717" s="227"/>
      <c r="I717" s="227"/>
      <c r="J717" s="227"/>
      <c r="K717" s="227"/>
      <c r="L717" s="227"/>
      <c r="M717" s="227"/>
      <c r="N717" s="227"/>
      <c r="O717" s="227"/>
      <c r="P717" s="227"/>
      <c r="Q717" s="227"/>
      <c r="R717" s="227"/>
      <c r="S717" s="227"/>
      <c r="T717" s="227"/>
      <c r="U717" s="227"/>
      <c r="V717" s="227"/>
      <c r="W717" s="227"/>
      <c r="X717" s="227"/>
      <c r="Y717" s="227"/>
      <c r="Z717" s="227"/>
      <c r="AA717" s="227"/>
      <c r="AB717" s="227"/>
      <c r="AC717" s="227"/>
      <c r="AD717" s="227"/>
      <c r="AE717" s="227"/>
      <c r="AF717" s="227"/>
      <c r="AG717" s="227"/>
      <c r="AH717" s="227"/>
      <c r="AI717" s="227"/>
    </row>
    <row r="718" hidden="1">
      <c r="A718" s="227"/>
      <c r="B718" s="227"/>
      <c r="C718" s="264"/>
      <c r="D718" s="227"/>
      <c r="E718" s="227"/>
      <c r="F718" s="227"/>
      <c r="G718" s="227"/>
      <c r="H718" s="227"/>
      <c r="I718" s="227"/>
      <c r="J718" s="227"/>
      <c r="K718" s="227"/>
      <c r="L718" s="227"/>
      <c r="M718" s="227"/>
      <c r="N718" s="227"/>
      <c r="O718" s="227"/>
      <c r="P718" s="227"/>
      <c r="Q718" s="227"/>
      <c r="R718" s="227"/>
      <c r="S718" s="227"/>
      <c r="T718" s="227"/>
      <c r="U718" s="227"/>
      <c r="V718" s="227"/>
      <c r="W718" s="227"/>
      <c r="X718" s="227"/>
      <c r="Y718" s="227"/>
      <c r="Z718" s="227"/>
      <c r="AA718" s="227"/>
      <c r="AB718" s="227"/>
      <c r="AC718" s="227"/>
      <c r="AD718" s="227"/>
      <c r="AE718" s="227"/>
      <c r="AF718" s="227"/>
      <c r="AG718" s="227"/>
      <c r="AH718" s="227"/>
      <c r="AI718" s="227"/>
    </row>
    <row r="719" hidden="1">
      <c r="A719" s="227"/>
      <c r="B719" s="227"/>
      <c r="C719" s="264"/>
      <c r="D719" s="227"/>
      <c r="E719" s="227"/>
      <c r="F719" s="227"/>
      <c r="G719" s="227"/>
      <c r="H719" s="227"/>
      <c r="I719" s="227"/>
      <c r="J719" s="227"/>
      <c r="K719" s="227"/>
      <c r="L719" s="227"/>
      <c r="M719" s="227"/>
      <c r="N719" s="227"/>
      <c r="O719" s="227"/>
      <c r="P719" s="227"/>
      <c r="Q719" s="227"/>
      <c r="R719" s="227"/>
      <c r="S719" s="227"/>
      <c r="T719" s="227"/>
      <c r="U719" s="227"/>
      <c r="V719" s="227"/>
      <c r="W719" s="227"/>
      <c r="X719" s="227"/>
      <c r="Y719" s="227"/>
      <c r="Z719" s="227"/>
      <c r="AA719" s="227"/>
      <c r="AB719" s="227"/>
      <c r="AC719" s="227"/>
      <c r="AD719" s="227"/>
      <c r="AE719" s="227"/>
      <c r="AF719" s="227"/>
      <c r="AG719" s="227"/>
      <c r="AH719" s="227"/>
      <c r="AI719" s="227"/>
    </row>
    <row r="720" hidden="1">
      <c r="A720" s="227"/>
      <c r="B720" s="227"/>
      <c r="C720" s="264"/>
      <c r="D720" s="227"/>
      <c r="E720" s="227"/>
      <c r="F720" s="227"/>
      <c r="G720" s="227"/>
      <c r="H720" s="227"/>
      <c r="I720" s="227"/>
      <c r="J720" s="227"/>
      <c r="K720" s="227"/>
      <c r="L720" s="227"/>
      <c r="M720" s="227"/>
      <c r="N720" s="227"/>
      <c r="O720" s="227"/>
      <c r="P720" s="227"/>
      <c r="Q720" s="227"/>
      <c r="R720" s="227"/>
      <c r="S720" s="227"/>
      <c r="T720" s="227"/>
      <c r="U720" s="227"/>
      <c r="V720" s="227"/>
      <c r="W720" s="227"/>
      <c r="X720" s="227"/>
      <c r="Y720" s="227"/>
      <c r="Z720" s="227"/>
      <c r="AA720" s="227"/>
      <c r="AB720" s="227"/>
      <c r="AC720" s="227"/>
      <c r="AD720" s="227"/>
      <c r="AE720" s="227"/>
      <c r="AF720" s="227"/>
      <c r="AG720" s="227"/>
      <c r="AH720" s="227"/>
      <c r="AI720" s="227"/>
    </row>
    <row r="721" hidden="1">
      <c r="A721" s="227"/>
      <c r="B721" s="227"/>
      <c r="C721" s="264"/>
      <c r="D721" s="227"/>
      <c r="E721" s="227"/>
      <c r="F721" s="227"/>
      <c r="G721" s="227"/>
      <c r="H721" s="227"/>
      <c r="I721" s="227"/>
      <c r="J721" s="227"/>
      <c r="K721" s="227"/>
      <c r="L721" s="227"/>
      <c r="M721" s="227"/>
      <c r="N721" s="227"/>
      <c r="O721" s="227"/>
      <c r="P721" s="227"/>
      <c r="Q721" s="227"/>
      <c r="R721" s="227"/>
      <c r="S721" s="227"/>
      <c r="T721" s="227"/>
      <c r="U721" s="227"/>
      <c r="V721" s="227"/>
      <c r="W721" s="227"/>
      <c r="X721" s="227"/>
      <c r="Y721" s="227"/>
      <c r="Z721" s="227"/>
      <c r="AA721" s="227"/>
      <c r="AB721" s="227"/>
      <c r="AC721" s="227"/>
      <c r="AD721" s="227"/>
      <c r="AE721" s="227"/>
      <c r="AF721" s="227"/>
      <c r="AG721" s="227"/>
      <c r="AH721" s="227"/>
      <c r="AI721" s="227"/>
    </row>
    <row r="722" hidden="1">
      <c r="A722" s="227"/>
      <c r="B722" s="227"/>
      <c r="C722" s="264"/>
      <c r="D722" s="227"/>
      <c r="E722" s="227"/>
      <c r="F722" s="227"/>
      <c r="G722" s="227"/>
      <c r="H722" s="227"/>
      <c r="I722" s="227"/>
      <c r="J722" s="227"/>
      <c r="K722" s="227"/>
      <c r="L722" s="227"/>
      <c r="M722" s="227"/>
      <c r="N722" s="227"/>
      <c r="O722" s="227"/>
      <c r="P722" s="227"/>
      <c r="Q722" s="227"/>
      <c r="R722" s="227"/>
      <c r="S722" s="227"/>
      <c r="T722" s="227"/>
      <c r="U722" s="227"/>
      <c r="V722" s="227"/>
      <c r="W722" s="227"/>
      <c r="X722" s="227"/>
      <c r="Y722" s="227"/>
      <c r="Z722" s="227"/>
      <c r="AA722" s="227"/>
      <c r="AB722" s="227"/>
      <c r="AC722" s="227"/>
      <c r="AD722" s="227"/>
      <c r="AE722" s="227"/>
      <c r="AF722" s="227"/>
      <c r="AG722" s="227"/>
      <c r="AH722" s="227"/>
      <c r="AI722" s="227"/>
    </row>
    <row r="723" hidden="1">
      <c r="A723" s="227"/>
      <c r="B723" s="227"/>
      <c r="C723" s="264"/>
      <c r="D723" s="227"/>
      <c r="E723" s="227"/>
      <c r="F723" s="227"/>
      <c r="G723" s="227"/>
      <c r="H723" s="227"/>
      <c r="I723" s="227"/>
      <c r="J723" s="227"/>
      <c r="K723" s="227"/>
      <c r="L723" s="227"/>
      <c r="M723" s="227"/>
      <c r="N723" s="227"/>
      <c r="O723" s="227"/>
      <c r="P723" s="227"/>
      <c r="Q723" s="227"/>
      <c r="R723" s="227"/>
      <c r="S723" s="227"/>
      <c r="T723" s="227"/>
      <c r="U723" s="227"/>
      <c r="V723" s="227"/>
      <c r="W723" s="227"/>
      <c r="X723" s="227"/>
      <c r="Y723" s="227"/>
      <c r="Z723" s="227"/>
      <c r="AA723" s="227"/>
      <c r="AB723" s="227"/>
      <c r="AC723" s="227"/>
      <c r="AD723" s="227"/>
      <c r="AE723" s="227"/>
      <c r="AF723" s="227"/>
      <c r="AG723" s="227"/>
      <c r="AH723" s="227"/>
      <c r="AI723" s="227"/>
    </row>
    <row r="724" hidden="1">
      <c r="A724" s="227"/>
      <c r="B724" s="227"/>
      <c r="C724" s="264"/>
      <c r="D724" s="227"/>
      <c r="E724" s="227"/>
      <c r="F724" s="227"/>
      <c r="G724" s="227"/>
      <c r="H724" s="227"/>
      <c r="I724" s="227"/>
      <c r="J724" s="227"/>
      <c r="K724" s="227"/>
      <c r="L724" s="227"/>
      <c r="M724" s="227"/>
      <c r="N724" s="227"/>
      <c r="O724" s="227"/>
      <c r="P724" s="227"/>
      <c r="Q724" s="227"/>
      <c r="R724" s="227"/>
      <c r="S724" s="227"/>
      <c r="T724" s="227"/>
      <c r="U724" s="227"/>
      <c r="V724" s="227"/>
      <c r="W724" s="227"/>
      <c r="X724" s="227"/>
      <c r="Y724" s="227"/>
      <c r="Z724" s="227"/>
      <c r="AA724" s="227"/>
      <c r="AB724" s="227"/>
      <c r="AC724" s="227"/>
      <c r="AD724" s="227"/>
      <c r="AE724" s="227"/>
      <c r="AF724" s="227"/>
      <c r="AG724" s="227"/>
      <c r="AH724" s="227"/>
      <c r="AI724" s="227"/>
    </row>
    <row r="725" hidden="1">
      <c r="A725" s="227"/>
      <c r="B725" s="227"/>
      <c r="C725" s="264"/>
      <c r="D725" s="227"/>
      <c r="E725" s="227"/>
      <c r="F725" s="227"/>
      <c r="G725" s="227"/>
      <c r="H725" s="227"/>
      <c r="I725" s="227"/>
      <c r="J725" s="227"/>
      <c r="K725" s="227"/>
      <c r="L725" s="227"/>
      <c r="M725" s="227"/>
      <c r="N725" s="227"/>
      <c r="O725" s="227"/>
      <c r="P725" s="227"/>
      <c r="Q725" s="227"/>
      <c r="R725" s="227"/>
      <c r="S725" s="227"/>
      <c r="T725" s="227"/>
      <c r="U725" s="227"/>
      <c r="V725" s="227"/>
      <c r="W725" s="227"/>
      <c r="X725" s="227"/>
      <c r="Y725" s="227"/>
      <c r="Z725" s="227"/>
      <c r="AA725" s="227"/>
      <c r="AB725" s="227"/>
      <c r="AC725" s="227"/>
      <c r="AD725" s="227"/>
      <c r="AE725" s="227"/>
      <c r="AF725" s="227"/>
      <c r="AG725" s="227"/>
      <c r="AH725" s="227"/>
      <c r="AI725" s="227"/>
    </row>
    <row r="726" hidden="1">
      <c r="A726" s="227"/>
      <c r="B726" s="227"/>
      <c r="C726" s="264"/>
      <c r="D726" s="227"/>
      <c r="E726" s="227"/>
      <c r="F726" s="227"/>
      <c r="G726" s="227"/>
      <c r="H726" s="227"/>
      <c r="I726" s="227"/>
      <c r="J726" s="227"/>
      <c r="K726" s="227"/>
      <c r="L726" s="227"/>
      <c r="M726" s="227"/>
      <c r="N726" s="227"/>
      <c r="O726" s="227"/>
      <c r="P726" s="227"/>
      <c r="Q726" s="227"/>
      <c r="R726" s="227"/>
      <c r="S726" s="227"/>
      <c r="T726" s="227"/>
      <c r="U726" s="227"/>
      <c r="V726" s="227"/>
      <c r="W726" s="227"/>
      <c r="X726" s="227"/>
      <c r="Y726" s="227"/>
      <c r="Z726" s="227"/>
      <c r="AA726" s="227"/>
      <c r="AB726" s="227"/>
      <c r="AC726" s="227"/>
      <c r="AD726" s="227"/>
      <c r="AE726" s="227"/>
      <c r="AF726" s="227"/>
      <c r="AG726" s="227"/>
      <c r="AH726" s="227"/>
      <c r="AI726" s="227"/>
    </row>
    <row r="727" hidden="1">
      <c r="A727" s="227"/>
      <c r="B727" s="227"/>
      <c r="C727" s="264"/>
      <c r="D727" s="227"/>
      <c r="E727" s="227"/>
      <c r="F727" s="227"/>
      <c r="G727" s="227"/>
      <c r="H727" s="227"/>
      <c r="I727" s="227"/>
      <c r="J727" s="227"/>
      <c r="K727" s="227"/>
      <c r="L727" s="227"/>
      <c r="M727" s="227"/>
      <c r="N727" s="227"/>
      <c r="O727" s="227"/>
      <c r="P727" s="227"/>
      <c r="Q727" s="227"/>
      <c r="R727" s="227"/>
      <c r="S727" s="227"/>
      <c r="T727" s="227"/>
      <c r="U727" s="227"/>
      <c r="V727" s="227"/>
      <c r="W727" s="227"/>
      <c r="X727" s="227"/>
      <c r="Y727" s="227"/>
      <c r="Z727" s="227"/>
      <c r="AA727" s="227"/>
      <c r="AB727" s="227"/>
      <c r="AC727" s="227"/>
      <c r="AD727" s="227"/>
      <c r="AE727" s="227"/>
      <c r="AF727" s="227"/>
      <c r="AG727" s="227"/>
      <c r="AH727" s="227"/>
      <c r="AI727" s="227"/>
    </row>
    <row r="728" hidden="1">
      <c r="A728" s="227"/>
      <c r="B728" s="227"/>
      <c r="C728" s="264"/>
      <c r="D728" s="227"/>
      <c r="E728" s="227"/>
      <c r="F728" s="227"/>
      <c r="G728" s="227"/>
      <c r="H728" s="227"/>
      <c r="I728" s="227"/>
      <c r="J728" s="227"/>
      <c r="K728" s="227"/>
      <c r="L728" s="227"/>
      <c r="M728" s="227"/>
      <c r="N728" s="227"/>
      <c r="O728" s="227"/>
      <c r="P728" s="227"/>
      <c r="Q728" s="227"/>
      <c r="R728" s="227"/>
      <c r="S728" s="227"/>
      <c r="T728" s="227"/>
      <c r="U728" s="227"/>
      <c r="V728" s="227"/>
      <c r="W728" s="227"/>
      <c r="X728" s="227"/>
      <c r="Y728" s="227"/>
      <c r="Z728" s="227"/>
      <c r="AA728" s="227"/>
      <c r="AB728" s="227"/>
      <c r="AC728" s="227"/>
      <c r="AD728" s="227"/>
      <c r="AE728" s="227"/>
      <c r="AF728" s="227"/>
      <c r="AG728" s="227"/>
      <c r="AH728" s="227"/>
      <c r="AI728" s="227"/>
    </row>
    <row r="729" hidden="1">
      <c r="A729" s="227"/>
      <c r="B729" s="227"/>
      <c r="C729" s="264"/>
      <c r="D729" s="227"/>
      <c r="E729" s="227"/>
      <c r="F729" s="227"/>
      <c r="G729" s="227"/>
      <c r="H729" s="227"/>
      <c r="I729" s="227"/>
      <c r="J729" s="227"/>
      <c r="K729" s="227"/>
      <c r="L729" s="227"/>
      <c r="M729" s="227"/>
      <c r="N729" s="227"/>
      <c r="O729" s="227"/>
      <c r="P729" s="227"/>
      <c r="Q729" s="227"/>
      <c r="R729" s="227"/>
      <c r="S729" s="227"/>
      <c r="T729" s="227"/>
      <c r="U729" s="227"/>
      <c r="V729" s="227"/>
      <c r="W729" s="227"/>
      <c r="X729" s="227"/>
      <c r="Y729" s="227"/>
      <c r="Z729" s="227"/>
      <c r="AA729" s="227"/>
      <c r="AB729" s="227"/>
      <c r="AC729" s="227"/>
      <c r="AD729" s="227"/>
      <c r="AE729" s="227"/>
      <c r="AF729" s="227"/>
      <c r="AG729" s="227"/>
      <c r="AH729" s="227"/>
      <c r="AI729" s="227"/>
    </row>
    <row r="730" hidden="1">
      <c r="A730" s="227"/>
      <c r="B730" s="227"/>
      <c r="C730" s="264"/>
      <c r="D730" s="227"/>
      <c r="E730" s="227"/>
      <c r="F730" s="227"/>
      <c r="G730" s="227"/>
      <c r="H730" s="227"/>
      <c r="I730" s="227"/>
      <c r="J730" s="227"/>
      <c r="K730" s="227"/>
      <c r="L730" s="227"/>
      <c r="M730" s="227"/>
      <c r="N730" s="227"/>
      <c r="O730" s="227"/>
      <c r="P730" s="227"/>
      <c r="Q730" s="227"/>
      <c r="R730" s="227"/>
      <c r="S730" s="227"/>
      <c r="T730" s="227"/>
      <c r="U730" s="227"/>
      <c r="V730" s="227"/>
      <c r="W730" s="227"/>
      <c r="X730" s="227"/>
      <c r="Y730" s="227"/>
      <c r="Z730" s="227"/>
      <c r="AA730" s="227"/>
      <c r="AB730" s="227"/>
      <c r="AC730" s="227"/>
      <c r="AD730" s="227"/>
      <c r="AE730" s="227"/>
      <c r="AF730" s="227"/>
      <c r="AG730" s="227"/>
      <c r="AH730" s="227"/>
      <c r="AI730" s="227"/>
    </row>
    <row r="731" hidden="1">
      <c r="A731" s="227"/>
      <c r="B731" s="227"/>
      <c r="C731" s="264"/>
      <c r="D731" s="227"/>
      <c r="E731" s="227"/>
      <c r="F731" s="227"/>
      <c r="G731" s="227"/>
      <c r="H731" s="227"/>
      <c r="I731" s="227"/>
      <c r="J731" s="227"/>
      <c r="K731" s="227"/>
      <c r="L731" s="227"/>
      <c r="M731" s="227"/>
      <c r="N731" s="227"/>
      <c r="O731" s="227"/>
      <c r="P731" s="227"/>
      <c r="Q731" s="227"/>
      <c r="R731" s="227"/>
      <c r="S731" s="227"/>
      <c r="T731" s="227"/>
      <c r="U731" s="227"/>
      <c r="V731" s="227"/>
      <c r="W731" s="227"/>
      <c r="X731" s="227"/>
      <c r="Y731" s="227"/>
      <c r="Z731" s="227"/>
      <c r="AA731" s="227"/>
      <c r="AB731" s="227"/>
      <c r="AC731" s="227"/>
      <c r="AD731" s="227"/>
      <c r="AE731" s="227"/>
      <c r="AF731" s="227"/>
      <c r="AG731" s="227"/>
      <c r="AH731" s="227"/>
      <c r="AI731" s="227"/>
    </row>
    <row r="732" hidden="1">
      <c r="A732" s="227"/>
      <c r="B732" s="227"/>
      <c r="C732" s="264"/>
      <c r="D732" s="227"/>
      <c r="E732" s="227"/>
      <c r="F732" s="227"/>
      <c r="G732" s="227"/>
      <c r="H732" s="227"/>
      <c r="I732" s="227"/>
      <c r="J732" s="227"/>
      <c r="K732" s="227"/>
      <c r="L732" s="227"/>
      <c r="M732" s="227"/>
      <c r="N732" s="227"/>
      <c r="O732" s="227"/>
      <c r="P732" s="227"/>
      <c r="Q732" s="227"/>
      <c r="R732" s="227"/>
      <c r="S732" s="227"/>
      <c r="T732" s="227"/>
      <c r="U732" s="227"/>
      <c r="V732" s="227"/>
      <c r="W732" s="227"/>
      <c r="X732" s="227"/>
      <c r="Y732" s="227"/>
      <c r="Z732" s="227"/>
      <c r="AA732" s="227"/>
      <c r="AB732" s="227"/>
      <c r="AC732" s="227"/>
      <c r="AD732" s="227"/>
      <c r="AE732" s="227"/>
      <c r="AF732" s="227"/>
      <c r="AG732" s="227"/>
      <c r="AH732" s="227"/>
      <c r="AI732" s="227"/>
    </row>
    <row r="733" hidden="1">
      <c r="A733" s="227"/>
      <c r="B733" s="227"/>
      <c r="C733" s="264"/>
      <c r="D733" s="227"/>
      <c r="E733" s="227"/>
      <c r="F733" s="227"/>
      <c r="G733" s="227"/>
      <c r="H733" s="227"/>
      <c r="I733" s="227"/>
      <c r="J733" s="227"/>
      <c r="K733" s="227"/>
      <c r="L733" s="227"/>
      <c r="M733" s="227"/>
      <c r="N733" s="227"/>
      <c r="O733" s="227"/>
      <c r="P733" s="227"/>
      <c r="Q733" s="227"/>
      <c r="R733" s="227"/>
      <c r="S733" s="227"/>
      <c r="T733" s="227"/>
      <c r="U733" s="227"/>
      <c r="V733" s="227"/>
      <c r="W733" s="227"/>
      <c r="X733" s="227"/>
      <c r="Y733" s="227"/>
      <c r="Z733" s="227"/>
      <c r="AA733" s="227"/>
      <c r="AB733" s="227"/>
      <c r="AC733" s="227"/>
      <c r="AD733" s="227"/>
      <c r="AE733" s="227"/>
      <c r="AF733" s="227"/>
      <c r="AG733" s="227"/>
      <c r="AH733" s="227"/>
      <c r="AI733" s="227"/>
    </row>
    <row r="734" hidden="1">
      <c r="A734" s="227"/>
      <c r="B734" s="227"/>
      <c r="C734" s="264"/>
      <c r="D734" s="227"/>
      <c r="E734" s="227"/>
      <c r="F734" s="227"/>
      <c r="G734" s="227"/>
      <c r="H734" s="227"/>
      <c r="I734" s="227"/>
      <c r="J734" s="227"/>
      <c r="K734" s="227"/>
      <c r="L734" s="227"/>
      <c r="M734" s="227"/>
      <c r="N734" s="227"/>
      <c r="O734" s="227"/>
      <c r="P734" s="227"/>
      <c r="Q734" s="227"/>
      <c r="R734" s="227"/>
      <c r="S734" s="227"/>
      <c r="T734" s="227"/>
      <c r="U734" s="227"/>
      <c r="V734" s="227"/>
      <c r="W734" s="227"/>
      <c r="X734" s="227"/>
      <c r="Y734" s="227"/>
      <c r="Z734" s="227"/>
      <c r="AA734" s="227"/>
      <c r="AB734" s="227"/>
      <c r="AC734" s="227"/>
      <c r="AD734" s="227"/>
      <c r="AE734" s="227"/>
      <c r="AF734" s="227"/>
      <c r="AG734" s="227"/>
      <c r="AH734" s="227"/>
      <c r="AI734" s="227"/>
    </row>
    <row r="735" hidden="1">
      <c r="A735" s="227"/>
      <c r="B735" s="227"/>
      <c r="C735" s="264"/>
      <c r="D735" s="227"/>
      <c r="E735" s="227"/>
      <c r="F735" s="227"/>
      <c r="G735" s="227"/>
      <c r="H735" s="227"/>
      <c r="I735" s="227"/>
      <c r="J735" s="227"/>
      <c r="K735" s="227"/>
      <c r="L735" s="227"/>
      <c r="M735" s="227"/>
      <c r="N735" s="227"/>
      <c r="O735" s="227"/>
      <c r="P735" s="227"/>
      <c r="Q735" s="227"/>
      <c r="R735" s="227"/>
      <c r="S735" s="227"/>
      <c r="T735" s="227"/>
      <c r="U735" s="227"/>
      <c r="V735" s="227"/>
      <c r="W735" s="227"/>
      <c r="X735" s="227"/>
      <c r="Y735" s="227"/>
      <c r="Z735" s="227"/>
      <c r="AA735" s="227"/>
      <c r="AB735" s="227"/>
      <c r="AC735" s="227"/>
      <c r="AD735" s="227"/>
      <c r="AE735" s="227"/>
      <c r="AF735" s="227"/>
      <c r="AG735" s="227"/>
      <c r="AH735" s="227"/>
      <c r="AI735" s="227"/>
    </row>
    <row r="736" hidden="1">
      <c r="A736" s="227"/>
      <c r="B736" s="227"/>
      <c r="C736" s="264"/>
      <c r="D736" s="227"/>
      <c r="E736" s="227"/>
      <c r="F736" s="227"/>
      <c r="G736" s="227"/>
      <c r="H736" s="227"/>
      <c r="I736" s="227"/>
      <c r="J736" s="227"/>
      <c r="K736" s="227"/>
      <c r="L736" s="227"/>
      <c r="M736" s="227"/>
      <c r="N736" s="227"/>
      <c r="O736" s="227"/>
      <c r="P736" s="227"/>
      <c r="Q736" s="227"/>
      <c r="R736" s="227"/>
      <c r="S736" s="227"/>
      <c r="T736" s="227"/>
      <c r="U736" s="227"/>
      <c r="V736" s="227"/>
      <c r="W736" s="227"/>
      <c r="X736" s="227"/>
      <c r="Y736" s="227"/>
      <c r="Z736" s="227"/>
      <c r="AA736" s="227"/>
      <c r="AB736" s="227"/>
      <c r="AC736" s="227"/>
      <c r="AD736" s="227"/>
      <c r="AE736" s="227"/>
      <c r="AF736" s="227"/>
      <c r="AG736" s="227"/>
      <c r="AH736" s="227"/>
      <c r="AI736" s="227"/>
    </row>
    <row r="737" hidden="1">
      <c r="A737" s="227"/>
      <c r="B737" s="227"/>
      <c r="C737" s="264"/>
      <c r="D737" s="227"/>
      <c r="E737" s="227"/>
      <c r="F737" s="227"/>
      <c r="G737" s="227"/>
      <c r="H737" s="227"/>
      <c r="I737" s="227"/>
      <c r="J737" s="227"/>
      <c r="K737" s="227"/>
      <c r="L737" s="227"/>
      <c r="M737" s="227"/>
      <c r="N737" s="227"/>
      <c r="O737" s="227"/>
      <c r="P737" s="227"/>
      <c r="Q737" s="227"/>
      <c r="R737" s="227"/>
      <c r="S737" s="227"/>
      <c r="T737" s="227"/>
      <c r="U737" s="227"/>
      <c r="V737" s="227"/>
      <c r="W737" s="227"/>
      <c r="X737" s="227"/>
      <c r="Y737" s="227"/>
      <c r="Z737" s="227"/>
      <c r="AA737" s="227"/>
      <c r="AB737" s="227"/>
      <c r="AC737" s="227"/>
      <c r="AD737" s="227"/>
      <c r="AE737" s="227"/>
      <c r="AF737" s="227"/>
      <c r="AG737" s="227"/>
      <c r="AH737" s="227"/>
      <c r="AI737" s="227"/>
    </row>
    <row r="738" hidden="1">
      <c r="A738" s="227"/>
      <c r="B738" s="227"/>
      <c r="C738" s="264"/>
      <c r="D738" s="227"/>
      <c r="E738" s="227"/>
      <c r="F738" s="227"/>
      <c r="G738" s="227"/>
      <c r="H738" s="227"/>
      <c r="I738" s="227"/>
      <c r="J738" s="227"/>
      <c r="K738" s="227"/>
      <c r="L738" s="227"/>
      <c r="M738" s="227"/>
      <c r="N738" s="227"/>
      <c r="O738" s="227"/>
      <c r="P738" s="227"/>
      <c r="Q738" s="227"/>
      <c r="R738" s="227"/>
      <c r="S738" s="227"/>
      <c r="T738" s="227"/>
      <c r="U738" s="227"/>
      <c r="V738" s="227"/>
      <c r="W738" s="227"/>
      <c r="X738" s="227"/>
      <c r="Y738" s="227"/>
      <c r="Z738" s="227"/>
      <c r="AA738" s="227"/>
      <c r="AB738" s="227"/>
      <c r="AC738" s="227"/>
      <c r="AD738" s="227"/>
      <c r="AE738" s="227"/>
      <c r="AF738" s="227"/>
      <c r="AG738" s="227"/>
      <c r="AH738" s="227"/>
      <c r="AI738" s="227"/>
    </row>
    <row r="739" hidden="1">
      <c r="A739" s="227"/>
      <c r="B739" s="227"/>
      <c r="C739" s="264"/>
      <c r="D739" s="227"/>
      <c r="E739" s="227"/>
      <c r="F739" s="227"/>
      <c r="G739" s="227"/>
      <c r="H739" s="227"/>
      <c r="I739" s="227"/>
      <c r="J739" s="227"/>
      <c r="K739" s="227"/>
      <c r="L739" s="227"/>
      <c r="M739" s="227"/>
      <c r="N739" s="227"/>
      <c r="O739" s="227"/>
      <c r="P739" s="227"/>
      <c r="Q739" s="227"/>
      <c r="R739" s="227"/>
      <c r="S739" s="227"/>
      <c r="T739" s="227"/>
      <c r="U739" s="227"/>
      <c r="V739" s="227"/>
      <c r="W739" s="227"/>
      <c r="X739" s="227"/>
      <c r="Y739" s="227"/>
      <c r="Z739" s="227"/>
      <c r="AA739" s="227"/>
      <c r="AB739" s="227"/>
      <c r="AC739" s="227"/>
      <c r="AD739" s="227"/>
      <c r="AE739" s="227"/>
      <c r="AF739" s="227"/>
      <c r="AG739" s="227"/>
      <c r="AH739" s="227"/>
      <c r="AI739" s="227"/>
    </row>
    <row r="740" hidden="1">
      <c r="A740" s="227"/>
      <c r="B740" s="227"/>
      <c r="C740" s="264"/>
      <c r="D740" s="227"/>
      <c r="E740" s="227"/>
      <c r="F740" s="227"/>
      <c r="G740" s="227"/>
      <c r="H740" s="227"/>
      <c r="I740" s="227"/>
      <c r="J740" s="227"/>
      <c r="K740" s="227"/>
      <c r="L740" s="227"/>
      <c r="M740" s="227"/>
      <c r="N740" s="227"/>
      <c r="O740" s="227"/>
      <c r="P740" s="227"/>
      <c r="Q740" s="227"/>
      <c r="R740" s="227"/>
      <c r="S740" s="227"/>
      <c r="T740" s="227"/>
      <c r="U740" s="227"/>
      <c r="V740" s="227"/>
      <c r="W740" s="227"/>
      <c r="X740" s="227"/>
      <c r="Y740" s="227"/>
      <c r="Z740" s="227"/>
      <c r="AA740" s="227"/>
      <c r="AB740" s="227"/>
      <c r="AC740" s="227"/>
      <c r="AD740" s="227"/>
      <c r="AE740" s="227"/>
      <c r="AF740" s="227"/>
      <c r="AG740" s="227"/>
      <c r="AH740" s="227"/>
      <c r="AI740" s="227"/>
    </row>
    <row r="741" hidden="1">
      <c r="A741" s="227"/>
      <c r="B741" s="227"/>
      <c r="C741" s="264"/>
      <c r="D741" s="227"/>
      <c r="E741" s="227"/>
      <c r="F741" s="227"/>
      <c r="G741" s="227"/>
      <c r="H741" s="227"/>
      <c r="I741" s="227"/>
      <c r="J741" s="227"/>
      <c r="K741" s="227"/>
      <c r="L741" s="227"/>
      <c r="M741" s="227"/>
      <c r="N741" s="227"/>
      <c r="O741" s="227"/>
      <c r="P741" s="227"/>
      <c r="Q741" s="227"/>
      <c r="R741" s="227"/>
      <c r="S741" s="227"/>
      <c r="T741" s="227"/>
      <c r="U741" s="227"/>
      <c r="V741" s="227"/>
      <c r="W741" s="227"/>
      <c r="X741" s="227"/>
      <c r="Y741" s="227"/>
      <c r="Z741" s="227"/>
      <c r="AA741" s="227"/>
      <c r="AB741" s="227"/>
      <c r="AC741" s="227"/>
      <c r="AD741" s="227"/>
      <c r="AE741" s="227"/>
      <c r="AF741" s="227"/>
      <c r="AG741" s="227"/>
      <c r="AH741" s="227"/>
      <c r="AI741" s="227"/>
    </row>
    <row r="742" hidden="1">
      <c r="A742" s="227"/>
      <c r="B742" s="227"/>
      <c r="C742" s="264"/>
      <c r="D742" s="227"/>
      <c r="E742" s="227"/>
      <c r="F742" s="227"/>
      <c r="G742" s="227"/>
      <c r="H742" s="227"/>
      <c r="I742" s="227"/>
      <c r="J742" s="227"/>
      <c r="K742" s="227"/>
      <c r="L742" s="227"/>
      <c r="M742" s="227"/>
      <c r="N742" s="227"/>
      <c r="O742" s="227"/>
      <c r="P742" s="227"/>
      <c r="Q742" s="227"/>
      <c r="R742" s="227"/>
      <c r="S742" s="227"/>
      <c r="T742" s="227"/>
      <c r="U742" s="227"/>
      <c r="V742" s="227"/>
      <c r="W742" s="227"/>
      <c r="X742" s="227"/>
      <c r="Y742" s="227"/>
      <c r="Z742" s="227"/>
      <c r="AA742" s="227"/>
      <c r="AB742" s="227"/>
      <c r="AC742" s="227"/>
      <c r="AD742" s="227"/>
      <c r="AE742" s="227"/>
      <c r="AF742" s="227"/>
      <c r="AG742" s="227"/>
      <c r="AH742" s="227"/>
      <c r="AI742" s="227"/>
    </row>
    <row r="743" hidden="1">
      <c r="A743" s="227"/>
      <c r="B743" s="227"/>
      <c r="C743" s="264"/>
      <c r="D743" s="227"/>
      <c r="E743" s="227"/>
      <c r="F743" s="227"/>
      <c r="G743" s="227"/>
      <c r="H743" s="227"/>
      <c r="I743" s="227"/>
      <c r="J743" s="227"/>
      <c r="K743" s="227"/>
      <c r="L743" s="227"/>
      <c r="M743" s="227"/>
      <c r="N743" s="227"/>
      <c r="O743" s="227"/>
      <c r="P743" s="227"/>
      <c r="Q743" s="227"/>
      <c r="R743" s="227"/>
      <c r="S743" s="227"/>
      <c r="T743" s="227"/>
      <c r="U743" s="227"/>
      <c r="V743" s="227"/>
      <c r="W743" s="227"/>
      <c r="X743" s="227"/>
      <c r="Y743" s="227"/>
      <c r="Z743" s="227"/>
      <c r="AA743" s="227"/>
      <c r="AB743" s="227"/>
      <c r="AC743" s="227"/>
      <c r="AD743" s="227"/>
      <c r="AE743" s="227"/>
      <c r="AF743" s="227"/>
      <c r="AG743" s="227"/>
      <c r="AH743" s="227"/>
      <c r="AI743" s="227"/>
    </row>
    <row r="744" hidden="1">
      <c r="A744" s="227"/>
      <c r="B744" s="227"/>
      <c r="C744" s="264"/>
      <c r="D744" s="227"/>
      <c r="E744" s="227"/>
      <c r="F744" s="227"/>
      <c r="G744" s="227"/>
      <c r="H744" s="227"/>
      <c r="I744" s="227"/>
      <c r="J744" s="227"/>
      <c r="K744" s="227"/>
      <c r="L744" s="227"/>
      <c r="M744" s="227"/>
      <c r="N744" s="227"/>
      <c r="O744" s="227"/>
      <c r="P744" s="227"/>
      <c r="Q744" s="227"/>
      <c r="R744" s="227"/>
      <c r="S744" s="227"/>
      <c r="T744" s="227"/>
      <c r="U744" s="227"/>
      <c r="V744" s="227"/>
      <c r="W744" s="227"/>
      <c r="X744" s="227"/>
      <c r="Y744" s="227"/>
      <c r="Z744" s="227"/>
      <c r="AA744" s="227"/>
      <c r="AB744" s="227"/>
      <c r="AC744" s="227"/>
      <c r="AD744" s="227"/>
      <c r="AE744" s="227"/>
      <c r="AF744" s="227"/>
      <c r="AG744" s="227"/>
      <c r="AH744" s="227"/>
      <c r="AI744" s="227"/>
    </row>
    <row r="745" hidden="1">
      <c r="A745" s="227"/>
      <c r="B745" s="227"/>
      <c r="C745" s="264"/>
      <c r="D745" s="227"/>
      <c r="E745" s="227"/>
      <c r="F745" s="227"/>
      <c r="G745" s="227"/>
      <c r="H745" s="227"/>
      <c r="I745" s="227"/>
      <c r="J745" s="227"/>
      <c r="K745" s="227"/>
      <c r="L745" s="227"/>
      <c r="M745" s="227"/>
      <c r="N745" s="227"/>
      <c r="O745" s="227"/>
      <c r="P745" s="227"/>
      <c r="Q745" s="227"/>
      <c r="R745" s="227"/>
      <c r="S745" s="227"/>
      <c r="T745" s="227"/>
      <c r="U745" s="227"/>
      <c r="V745" s="227"/>
      <c r="W745" s="227"/>
      <c r="X745" s="227"/>
      <c r="Y745" s="227"/>
      <c r="Z745" s="227"/>
      <c r="AA745" s="227"/>
      <c r="AB745" s="227"/>
      <c r="AC745" s="227"/>
      <c r="AD745" s="227"/>
      <c r="AE745" s="227"/>
      <c r="AF745" s="227"/>
      <c r="AG745" s="227"/>
      <c r="AH745" s="227"/>
      <c r="AI745" s="227"/>
    </row>
    <row r="746" hidden="1">
      <c r="A746" s="227"/>
      <c r="B746" s="227"/>
      <c r="C746" s="264"/>
      <c r="D746" s="227"/>
      <c r="E746" s="227"/>
      <c r="F746" s="227"/>
      <c r="G746" s="227"/>
      <c r="H746" s="227"/>
      <c r="I746" s="227"/>
      <c r="J746" s="227"/>
      <c r="K746" s="227"/>
      <c r="L746" s="227"/>
      <c r="M746" s="227"/>
      <c r="N746" s="227"/>
      <c r="O746" s="227"/>
      <c r="P746" s="227"/>
      <c r="Q746" s="227"/>
      <c r="R746" s="227"/>
      <c r="S746" s="227"/>
      <c r="T746" s="227"/>
      <c r="U746" s="227"/>
      <c r="V746" s="227"/>
      <c r="W746" s="227"/>
      <c r="X746" s="227"/>
      <c r="Y746" s="227"/>
      <c r="Z746" s="227"/>
      <c r="AA746" s="227"/>
      <c r="AB746" s="227"/>
      <c r="AC746" s="227"/>
      <c r="AD746" s="227"/>
      <c r="AE746" s="227"/>
      <c r="AF746" s="227"/>
      <c r="AG746" s="227"/>
      <c r="AH746" s="227"/>
      <c r="AI746" s="227"/>
    </row>
    <row r="747" hidden="1">
      <c r="A747" s="227"/>
      <c r="B747" s="227"/>
      <c r="C747" s="264"/>
      <c r="D747" s="227"/>
      <c r="E747" s="227"/>
      <c r="F747" s="227"/>
      <c r="G747" s="227"/>
      <c r="H747" s="227"/>
      <c r="I747" s="227"/>
      <c r="J747" s="227"/>
      <c r="K747" s="227"/>
      <c r="L747" s="227"/>
      <c r="M747" s="227"/>
      <c r="N747" s="227"/>
      <c r="O747" s="227"/>
      <c r="P747" s="227"/>
      <c r="Q747" s="227"/>
      <c r="R747" s="227"/>
      <c r="S747" s="227"/>
      <c r="T747" s="227"/>
      <c r="U747" s="227"/>
      <c r="V747" s="227"/>
      <c r="W747" s="227"/>
      <c r="X747" s="227"/>
      <c r="Y747" s="227"/>
      <c r="Z747" s="227"/>
      <c r="AA747" s="227"/>
      <c r="AB747" s="227"/>
      <c r="AC747" s="227"/>
      <c r="AD747" s="227"/>
      <c r="AE747" s="227"/>
      <c r="AF747" s="227"/>
      <c r="AG747" s="227"/>
      <c r="AH747" s="227"/>
      <c r="AI747" s="227"/>
    </row>
    <row r="748" hidden="1">
      <c r="A748" s="227"/>
      <c r="B748" s="227"/>
      <c r="C748" s="264"/>
      <c r="D748" s="227"/>
      <c r="E748" s="227"/>
      <c r="F748" s="227"/>
      <c r="G748" s="227"/>
      <c r="H748" s="227"/>
      <c r="I748" s="227"/>
      <c r="J748" s="227"/>
      <c r="K748" s="227"/>
      <c r="L748" s="227"/>
      <c r="M748" s="227"/>
      <c r="N748" s="227"/>
      <c r="O748" s="227"/>
      <c r="P748" s="227"/>
      <c r="Q748" s="227"/>
      <c r="R748" s="227"/>
      <c r="S748" s="227"/>
      <c r="T748" s="227"/>
      <c r="U748" s="227"/>
      <c r="V748" s="227"/>
      <c r="W748" s="227"/>
      <c r="X748" s="227"/>
      <c r="Y748" s="227"/>
      <c r="Z748" s="227"/>
      <c r="AA748" s="227"/>
      <c r="AB748" s="227"/>
      <c r="AC748" s="227"/>
      <c r="AD748" s="227"/>
      <c r="AE748" s="227"/>
      <c r="AF748" s="227"/>
      <c r="AG748" s="227"/>
      <c r="AH748" s="227"/>
      <c r="AI748" s="227"/>
    </row>
    <row r="749" hidden="1">
      <c r="A749" s="227"/>
      <c r="B749" s="227"/>
      <c r="C749" s="264"/>
      <c r="D749" s="227"/>
      <c r="E749" s="227"/>
      <c r="F749" s="227"/>
      <c r="G749" s="227"/>
      <c r="H749" s="227"/>
      <c r="I749" s="227"/>
      <c r="J749" s="227"/>
      <c r="K749" s="227"/>
      <c r="L749" s="227"/>
      <c r="M749" s="227"/>
      <c r="N749" s="227"/>
      <c r="O749" s="227"/>
      <c r="P749" s="227"/>
      <c r="Q749" s="227"/>
      <c r="R749" s="227"/>
      <c r="S749" s="227"/>
      <c r="T749" s="227"/>
      <c r="U749" s="227"/>
      <c r="V749" s="227"/>
      <c r="W749" s="227"/>
      <c r="X749" s="227"/>
      <c r="Y749" s="227"/>
      <c r="Z749" s="227"/>
      <c r="AA749" s="227"/>
      <c r="AB749" s="227"/>
      <c r="AC749" s="227"/>
      <c r="AD749" s="227"/>
      <c r="AE749" s="227"/>
      <c r="AF749" s="227"/>
      <c r="AG749" s="227"/>
      <c r="AH749" s="227"/>
      <c r="AI749" s="227"/>
    </row>
    <row r="750" hidden="1">
      <c r="A750" s="227"/>
      <c r="B750" s="227"/>
      <c r="C750" s="264"/>
      <c r="D750" s="227"/>
      <c r="E750" s="227"/>
      <c r="F750" s="227"/>
      <c r="G750" s="227"/>
      <c r="H750" s="227"/>
      <c r="I750" s="227"/>
      <c r="J750" s="227"/>
      <c r="K750" s="227"/>
      <c r="L750" s="227"/>
      <c r="M750" s="227"/>
      <c r="N750" s="227"/>
      <c r="O750" s="227"/>
      <c r="P750" s="227"/>
      <c r="Q750" s="227"/>
      <c r="R750" s="227"/>
      <c r="S750" s="227"/>
      <c r="T750" s="227"/>
      <c r="U750" s="227"/>
      <c r="V750" s="227"/>
      <c r="W750" s="227"/>
      <c r="X750" s="227"/>
      <c r="Y750" s="227"/>
      <c r="Z750" s="227"/>
      <c r="AA750" s="227"/>
      <c r="AB750" s="227"/>
      <c r="AC750" s="227"/>
      <c r="AD750" s="227"/>
      <c r="AE750" s="227"/>
      <c r="AF750" s="227"/>
      <c r="AG750" s="227"/>
      <c r="AH750" s="227"/>
      <c r="AI750" s="227"/>
    </row>
    <row r="751" hidden="1">
      <c r="A751" s="227"/>
      <c r="B751" s="227"/>
      <c r="C751" s="264"/>
      <c r="D751" s="227"/>
      <c r="E751" s="227"/>
      <c r="F751" s="227"/>
      <c r="G751" s="227"/>
      <c r="H751" s="227"/>
      <c r="I751" s="227"/>
      <c r="J751" s="227"/>
      <c r="K751" s="227"/>
      <c r="L751" s="227"/>
      <c r="M751" s="227"/>
      <c r="N751" s="227"/>
      <c r="O751" s="227"/>
      <c r="P751" s="227"/>
      <c r="Q751" s="227"/>
      <c r="R751" s="227"/>
      <c r="S751" s="227"/>
      <c r="T751" s="227"/>
      <c r="U751" s="227"/>
      <c r="V751" s="227"/>
      <c r="W751" s="227"/>
      <c r="X751" s="227"/>
      <c r="Y751" s="227"/>
      <c r="Z751" s="227"/>
      <c r="AA751" s="227"/>
      <c r="AB751" s="227"/>
      <c r="AC751" s="227"/>
      <c r="AD751" s="227"/>
      <c r="AE751" s="227"/>
      <c r="AF751" s="227"/>
      <c r="AG751" s="227"/>
      <c r="AH751" s="227"/>
      <c r="AI751" s="227"/>
    </row>
    <row r="752" hidden="1">
      <c r="A752" s="227"/>
      <c r="B752" s="227"/>
      <c r="C752" s="264"/>
      <c r="D752" s="227"/>
      <c r="E752" s="227"/>
      <c r="F752" s="227"/>
      <c r="G752" s="227"/>
      <c r="H752" s="227"/>
      <c r="I752" s="227"/>
      <c r="J752" s="227"/>
      <c r="K752" s="227"/>
      <c r="L752" s="227"/>
      <c r="M752" s="227"/>
      <c r="N752" s="227"/>
      <c r="O752" s="227"/>
      <c r="P752" s="227"/>
      <c r="Q752" s="227"/>
      <c r="R752" s="227"/>
      <c r="S752" s="227"/>
      <c r="T752" s="227"/>
      <c r="U752" s="227"/>
      <c r="V752" s="227"/>
      <c r="W752" s="227"/>
      <c r="X752" s="227"/>
      <c r="Y752" s="227"/>
      <c r="Z752" s="227"/>
      <c r="AA752" s="227"/>
      <c r="AB752" s="227"/>
      <c r="AC752" s="227"/>
      <c r="AD752" s="227"/>
      <c r="AE752" s="227"/>
      <c r="AF752" s="227"/>
      <c r="AG752" s="227"/>
      <c r="AH752" s="227"/>
      <c r="AI752" s="227"/>
    </row>
    <row r="753" hidden="1">
      <c r="A753" s="227"/>
      <c r="B753" s="227"/>
      <c r="C753" s="264"/>
      <c r="D753" s="227"/>
      <c r="E753" s="227"/>
      <c r="F753" s="227"/>
      <c r="G753" s="227"/>
      <c r="H753" s="227"/>
      <c r="I753" s="227"/>
      <c r="J753" s="227"/>
      <c r="K753" s="227"/>
      <c r="L753" s="227"/>
      <c r="M753" s="227"/>
      <c r="N753" s="227"/>
      <c r="O753" s="227"/>
      <c r="P753" s="227"/>
      <c r="Q753" s="227"/>
      <c r="R753" s="227"/>
      <c r="S753" s="227"/>
      <c r="T753" s="227"/>
      <c r="U753" s="227"/>
      <c r="V753" s="227"/>
      <c r="W753" s="227"/>
      <c r="X753" s="227"/>
      <c r="Y753" s="227"/>
      <c r="Z753" s="227"/>
      <c r="AA753" s="227"/>
      <c r="AB753" s="227"/>
      <c r="AC753" s="227"/>
      <c r="AD753" s="227"/>
      <c r="AE753" s="227"/>
      <c r="AF753" s="227"/>
      <c r="AG753" s="227"/>
      <c r="AH753" s="227"/>
      <c r="AI753" s="227"/>
    </row>
    <row r="754" hidden="1">
      <c r="A754" s="227"/>
      <c r="B754" s="227"/>
      <c r="C754" s="264"/>
      <c r="D754" s="227"/>
      <c r="E754" s="227"/>
      <c r="F754" s="227"/>
      <c r="G754" s="227"/>
      <c r="H754" s="227"/>
      <c r="I754" s="227"/>
      <c r="J754" s="227"/>
      <c r="K754" s="227"/>
      <c r="L754" s="227"/>
      <c r="M754" s="227"/>
      <c r="N754" s="227"/>
      <c r="O754" s="227"/>
      <c r="P754" s="227"/>
      <c r="Q754" s="227"/>
      <c r="R754" s="227"/>
      <c r="S754" s="227"/>
      <c r="T754" s="227"/>
      <c r="U754" s="227"/>
      <c r="V754" s="227"/>
      <c r="W754" s="227"/>
      <c r="X754" s="227"/>
      <c r="Y754" s="227"/>
      <c r="Z754" s="227"/>
      <c r="AA754" s="227"/>
      <c r="AB754" s="227"/>
      <c r="AC754" s="227"/>
      <c r="AD754" s="227"/>
      <c r="AE754" s="227"/>
      <c r="AF754" s="227"/>
      <c r="AG754" s="227"/>
      <c r="AH754" s="227"/>
      <c r="AI754" s="227"/>
    </row>
    <row r="755" hidden="1">
      <c r="A755" s="227"/>
      <c r="B755" s="227"/>
      <c r="C755" s="264"/>
      <c r="D755" s="227"/>
      <c r="E755" s="227"/>
      <c r="F755" s="227"/>
      <c r="G755" s="227"/>
      <c r="H755" s="227"/>
      <c r="I755" s="227"/>
      <c r="J755" s="227"/>
      <c r="K755" s="227"/>
      <c r="L755" s="227"/>
      <c r="M755" s="227"/>
      <c r="N755" s="227"/>
      <c r="O755" s="227"/>
      <c r="P755" s="227"/>
      <c r="Q755" s="227"/>
      <c r="R755" s="227"/>
      <c r="S755" s="227"/>
      <c r="T755" s="227"/>
      <c r="U755" s="227"/>
      <c r="V755" s="227"/>
      <c r="W755" s="227"/>
      <c r="X755" s="227"/>
      <c r="Y755" s="227"/>
      <c r="Z755" s="227"/>
      <c r="AA755" s="227"/>
      <c r="AB755" s="227"/>
      <c r="AC755" s="227"/>
      <c r="AD755" s="227"/>
      <c r="AE755" s="227"/>
      <c r="AF755" s="227"/>
      <c r="AG755" s="227"/>
      <c r="AH755" s="227"/>
      <c r="AI755" s="227"/>
    </row>
    <row r="756" hidden="1">
      <c r="A756" s="227"/>
      <c r="B756" s="227"/>
      <c r="C756" s="264"/>
      <c r="D756" s="227"/>
      <c r="E756" s="227"/>
      <c r="F756" s="227"/>
      <c r="G756" s="227"/>
      <c r="H756" s="227"/>
      <c r="I756" s="227"/>
      <c r="J756" s="227"/>
      <c r="K756" s="227"/>
      <c r="L756" s="227"/>
      <c r="M756" s="227"/>
      <c r="N756" s="227"/>
      <c r="O756" s="227"/>
      <c r="P756" s="227"/>
      <c r="Q756" s="227"/>
      <c r="R756" s="227"/>
      <c r="S756" s="227"/>
      <c r="T756" s="227"/>
      <c r="U756" s="227"/>
      <c r="V756" s="227"/>
      <c r="W756" s="227"/>
      <c r="X756" s="227"/>
      <c r="Y756" s="227"/>
      <c r="Z756" s="227"/>
      <c r="AA756" s="227"/>
      <c r="AB756" s="227"/>
      <c r="AC756" s="227"/>
      <c r="AD756" s="227"/>
      <c r="AE756" s="227"/>
      <c r="AF756" s="227"/>
      <c r="AG756" s="227"/>
      <c r="AH756" s="227"/>
      <c r="AI756" s="227"/>
    </row>
    <row r="757" hidden="1">
      <c r="A757" s="227"/>
      <c r="B757" s="227"/>
      <c r="C757" s="264"/>
      <c r="D757" s="227"/>
      <c r="E757" s="227"/>
      <c r="F757" s="227"/>
      <c r="G757" s="227"/>
      <c r="H757" s="227"/>
      <c r="I757" s="227"/>
      <c r="J757" s="227"/>
      <c r="K757" s="227"/>
      <c r="L757" s="227"/>
      <c r="M757" s="227"/>
      <c r="N757" s="227"/>
      <c r="O757" s="227"/>
      <c r="P757" s="227"/>
      <c r="Q757" s="227"/>
      <c r="R757" s="227"/>
      <c r="S757" s="227"/>
      <c r="T757" s="227"/>
      <c r="U757" s="227"/>
      <c r="V757" s="227"/>
      <c r="W757" s="227"/>
      <c r="X757" s="227"/>
      <c r="Y757" s="227"/>
      <c r="Z757" s="227"/>
      <c r="AA757" s="227"/>
      <c r="AB757" s="227"/>
      <c r="AC757" s="227"/>
      <c r="AD757" s="227"/>
      <c r="AE757" s="227"/>
      <c r="AF757" s="227"/>
      <c r="AG757" s="227"/>
      <c r="AH757" s="227"/>
      <c r="AI757" s="227"/>
    </row>
    <row r="758" hidden="1">
      <c r="A758" s="227"/>
      <c r="B758" s="227"/>
      <c r="C758" s="264"/>
      <c r="D758" s="227"/>
      <c r="E758" s="227"/>
      <c r="F758" s="227"/>
      <c r="G758" s="227"/>
      <c r="H758" s="227"/>
      <c r="I758" s="227"/>
      <c r="J758" s="227"/>
      <c r="K758" s="227"/>
      <c r="L758" s="227"/>
      <c r="M758" s="227"/>
      <c r="N758" s="227"/>
      <c r="O758" s="227"/>
      <c r="P758" s="227"/>
      <c r="Q758" s="227"/>
      <c r="R758" s="227"/>
      <c r="S758" s="227"/>
      <c r="T758" s="227"/>
      <c r="U758" s="227"/>
      <c r="V758" s="227"/>
      <c r="W758" s="227"/>
      <c r="X758" s="227"/>
      <c r="Y758" s="227"/>
      <c r="Z758" s="227"/>
      <c r="AA758" s="227"/>
      <c r="AB758" s="227"/>
      <c r="AC758" s="227"/>
      <c r="AD758" s="227"/>
      <c r="AE758" s="227"/>
      <c r="AF758" s="227"/>
      <c r="AG758" s="227"/>
      <c r="AH758" s="227"/>
      <c r="AI758" s="227"/>
    </row>
    <row r="759" hidden="1">
      <c r="A759" s="227"/>
      <c r="B759" s="227"/>
      <c r="C759" s="264"/>
      <c r="D759" s="227"/>
      <c r="E759" s="227"/>
      <c r="F759" s="227"/>
      <c r="G759" s="227"/>
      <c r="H759" s="227"/>
      <c r="I759" s="227"/>
      <c r="J759" s="227"/>
      <c r="K759" s="227"/>
      <c r="L759" s="227"/>
      <c r="M759" s="227"/>
      <c r="N759" s="227"/>
      <c r="O759" s="227"/>
      <c r="P759" s="227"/>
      <c r="Q759" s="227"/>
      <c r="R759" s="227"/>
      <c r="S759" s="227"/>
      <c r="T759" s="227"/>
      <c r="U759" s="227"/>
      <c r="V759" s="227"/>
      <c r="W759" s="227"/>
      <c r="X759" s="227"/>
      <c r="Y759" s="227"/>
      <c r="Z759" s="227"/>
      <c r="AA759" s="227"/>
      <c r="AB759" s="227"/>
      <c r="AC759" s="227"/>
      <c r="AD759" s="227"/>
      <c r="AE759" s="227"/>
      <c r="AF759" s="227"/>
      <c r="AG759" s="227"/>
      <c r="AH759" s="227"/>
      <c r="AI759" s="227"/>
    </row>
    <row r="760" hidden="1">
      <c r="A760" s="227"/>
      <c r="B760" s="227"/>
      <c r="C760" s="264"/>
      <c r="D760" s="227"/>
      <c r="E760" s="227"/>
      <c r="F760" s="227"/>
      <c r="G760" s="227"/>
      <c r="H760" s="227"/>
      <c r="I760" s="227"/>
      <c r="J760" s="227"/>
      <c r="K760" s="227"/>
      <c r="L760" s="227"/>
      <c r="M760" s="227"/>
      <c r="N760" s="227"/>
      <c r="O760" s="227"/>
      <c r="P760" s="227"/>
      <c r="Q760" s="227"/>
      <c r="R760" s="227"/>
      <c r="S760" s="227"/>
      <c r="T760" s="227"/>
      <c r="U760" s="227"/>
      <c r="V760" s="227"/>
      <c r="W760" s="227"/>
      <c r="X760" s="227"/>
      <c r="Y760" s="227"/>
      <c r="Z760" s="227"/>
      <c r="AA760" s="227"/>
      <c r="AB760" s="227"/>
      <c r="AC760" s="227"/>
      <c r="AD760" s="227"/>
      <c r="AE760" s="227"/>
      <c r="AF760" s="227"/>
      <c r="AG760" s="227"/>
      <c r="AH760" s="227"/>
      <c r="AI760" s="227"/>
    </row>
    <row r="761" hidden="1">
      <c r="A761" s="227"/>
      <c r="B761" s="227"/>
      <c r="C761" s="264"/>
      <c r="D761" s="227"/>
      <c r="E761" s="227"/>
      <c r="F761" s="227"/>
      <c r="G761" s="227"/>
      <c r="H761" s="227"/>
      <c r="I761" s="227"/>
      <c r="J761" s="227"/>
      <c r="K761" s="227"/>
      <c r="L761" s="227"/>
      <c r="M761" s="227"/>
      <c r="N761" s="227"/>
      <c r="O761" s="227"/>
      <c r="P761" s="227"/>
      <c r="Q761" s="227"/>
      <c r="R761" s="227"/>
      <c r="S761" s="227"/>
      <c r="T761" s="227"/>
      <c r="U761" s="227"/>
      <c r="V761" s="227"/>
      <c r="W761" s="227"/>
      <c r="X761" s="227"/>
      <c r="Y761" s="227"/>
      <c r="Z761" s="227"/>
      <c r="AA761" s="227"/>
      <c r="AB761" s="227"/>
      <c r="AC761" s="227"/>
      <c r="AD761" s="227"/>
      <c r="AE761" s="227"/>
      <c r="AF761" s="227"/>
      <c r="AG761" s="227"/>
      <c r="AH761" s="227"/>
      <c r="AI761" s="227"/>
    </row>
    <row r="762" hidden="1">
      <c r="A762" s="227"/>
      <c r="B762" s="227"/>
      <c r="C762" s="264"/>
      <c r="D762" s="227"/>
      <c r="E762" s="227"/>
      <c r="F762" s="227"/>
      <c r="G762" s="227"/>
      <c r="H762" s="227"/>
      <c r="I762" s="227"/>
      <c r="J762" s="227"/>
      <c r="K762" s="227"/>
      <c r="L762" s="227"/>
      <c r="M762" s="227"/>
      <c r="N762" s="227"/>
      <c r="O762" s="227"/>
      <c r="P762" s="227"/>
      <c r="Q762" s="227"/>
      <c r="R762" s="227"/>
      <c r="S762" s="227"/>
      <c r="T762" s="227"/>
      <c r="U762" s="227"/>
      <c r="V762" s="227"/>
      <c r="W762" s="227"/>
      <c r="X762" s="227"/>
      <c r="Y762" s="227"/>
      <c r="Z762" s="227"/>
      <c r="AA762" s="227"/>
      <c r="AB762" s="227"/>
      <c r="AC762" s="227"/>
      <c r="AD762" s="227"/>
      <c r="AE762" s="227"/>
      <c r="AF762" s="227"/>
      <c r="AG762" s="227"/>
      <c r="AH762" s="227"/>
      <c r="AI762" s="227"/>
    </row>
    <row r="763" hidden="1">
      <c r="A763" s="227"/>
      <c r="B763" s="227"/>
      <c r="C763" s="264"/>
      <c r="D763" s="227"/>
      <c r="E763" s="227"/>
      <c r="F763" s="227"/>
      <c r="G763" s="227"/>
      <c r="H763" s="227"/>
      <c r="I763" s="227"/>
      <c r="J763" s="227"/>
      <c r="K763" s="227"/>
      <c r="L763" s="227"/>
      <c r="M763" s="227"/>
      <c r="N763" s="227"/>
      <c r="O763" s="227"/>
      <c r="P763" s="227"/>
      <c r="Q763" s="227"/>
      <c r="R763" s="227"/>
      <c r="S763" s="227"/>
      <c r="T763" s="227"/>
      <c r="U763" s="227"/>
      <c r="V763" s="227"/>
      <c r="W763" s="227"/>
      <c r="X763" s="227"/>
      <c r="Y763" s="227"/>
      <c r="Z763" s="227"/>
      <c r="AA763" s="227"/>
      <c r="AB763" s="227"/>
      <c r="AC763" s="227"/>
      <c r="AD763" s="227"/>
      <c r="AE763" s="227"/>
      <c r="AF763" s="227"/>
      <c r="AG763" s="227"/>
      <c r="AH763" s="227"/>
      <c r="AI763" s="227"/>
    </row>
    <row r="764" hidden="1">
      <c r="A764" s="227"/>
      <c r="B764" s="227"/>
      <c r="C764" s="264"/>
      <c r="D764" s="227"/>
      <c r="E764" s="227"/>
      <c r="F764" s="227"/>
      <c r="G764" s="227"/>
      <c r="H764" s="227"/>
      <c r="I764" s="227"/>
      <c r="J764" s="227"/>
      <c r="K764" s="227"/>
      <c r="L764" s="227"/>
      <c r="M764" s="227"/>
      <c r="N764" s="227"/>
      <c r="O764" s="227"/>
      <c r="P764" s="227"/>
      <c r="Q764" s="227"/>
      <c r="R764" s="227"/>
      <c r="S764" s="227"/>
      <c r="T764" s="227"/>
      <c r="U764" s="227"/>
      <c r="V764" s="227"/>
      <c r="W764" s="227"/>
      <c r="X764" s="227"/>
      <c r="Y764" s="227"/>
      <c r="Z764" s="227"/>
      <c r="AA764" s="227"/>
      <c r="AB764" s="227"/>
      <c r="AC764" s="227"/>
      <c r="AD764" s="227"/>
      <c r="AE764" s="227"/>
      <c r="AF764" s="227"/>
      <c r="AG764" s="227"/>
      <c r="AH764" s="227"/>
      <c r="AI764" s="227"/>
    </row>
    <row r="765" hidden="1">
      <c r="A765" s="227"/>
      <c r="B765" s="227"/>
      <c r="C765" s="264"/>
      <c r="D765" s="227"/>
      <c r="E765" s="227"/>
      <c r="F765" s="227"/>
      <c r="G765" s="227"/>
      <c r="H765" s="227"/>
      <c r="I765" s="227"/>
      <c r="J765" s="227"/>
      <c r="K765" s="227"/>
      <c r="L765" s="227"/>
      <c r="M765" s="227"/>
      <c r="N765" s="227"/>
      <c r="O765" s="227"/>
      <c r="P765" s="227"/>
      <c r="Q765" s="227"/>
      <c r="R765" s="227"/>
      <c r="S765" s="227"/>
      <c r="T765" s="227"/>
      <c r="U765" s="227"/>
      <c r="V765" s="227"/>
      <c r="W765" s="227"/>
      <c r="X765" s="227"/>
      <c r="Y765" s="227"/>
      <c r="Z765" s="227"/>
      <c r="AA765" s="227"/>
      <c r="AB765" s="227"/>
      <c r="AC765" s="227"/>
      <c r="AD765" s="227"/>
      <c r="AE765" s="227"/>
      <c r="AF765" s="227"/>
      <c r="AG765" s="227"/>
      <c r="AH765" s="227"/>
      <c r="AI765" s="227"/>
    </row>
    <row r="766" hidden="1">
      <c r="A766" s="227"/>
      <c r="B766" s="227"/>
      <c r="C766" s="264"/>
      <c r="D766" s="227"/>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c r="AA766" s="227"/>
      <c r="AB766" s="227"/>
      <c r="AC766" s="227"/>
      <c r="AD766" s="227"/>
      <c r="AE766" s="227"/>
      <c r="AF766" s="227"/>
      <c r="AG766" s="227"/>
      <c r="AH766" s="227"/>
      <c r="AI766" s="227"/>
    </row>
    <row r="767" hidden="1">
      <c r="A767" s="227"/>
      <c r="B767" s="227"/>
      <c r="C767" s="264"/>
      <c r="D767" s="227"/>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c r="AA767" s="227"/>
      <c r="AB767" s="227"/>
      <c r="AC767" s="227"/>
      <c r="AD767" s="227"/>
      <c r="AE767" s="227"/>
      <c r="AF767" s="227"/>
      <c r="AG767" s="227"/>
      <c r="AH767" s="227"/>
      <c r="AI767" s="227"/>
    </row>
    <row r="768" hidden="1">
      <c r="A768" s="227"/>
      <c r="B768" s="227"/>
      <c r="C768" s="264"/>
      <c r="D768" s="227"/>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c r="AA768" s="227"/>
      <c r="AB768" s="227"/>
      <c r="AC768" s="227"/>
      <c r="AD768" s="227"/>
      <c r="AE768" s="227"/>
      <c r="AF768" s="227"/>
      <c r="AG768" s="227"/>
      <c r="AH768" s="227"/>
      <c r="AI768" s="227"/>
    </row>
    <row r="769" hidden="1">
      <c r="A769" s="227"/>
      <c r="B769" s="227"/>
      <c r="C769" s="264"/>
      <c r="D769" s="227"/>
      <c r="E769" s="227"/>
      <c r="F769" s="227"/>
      <c r="G769" s="227"/>
      <c r="H769" s="227"/>
      <c r="I769" s="227"/>
      <c r="J769" s="227"/>
      <c r="K769" s="227"/>
      <c r="L769" s="227"/>
      <c r="M769" s="227"/>
      <c r="N769" s="227"/>
      <c r="O769" s="227"/>
      <c r="P769" s="227"/>
      <c r="Q769" s="227"/>
      <c r="R769" s="227"/>
      <c r="S769" s="227"/>
      <c r="T769" s="227"/>
      <c r="U769" s="227"/>
      <c r="V769" s="227"/>
      <c r="W769" s="227"/>
      <c r="X769" s="227"/>
      <c r="Y769" s="227"/>
      <c r="Z769" s="227"/>
      <c r="AA769" s="227"/>
      <c r="AB769" s="227"/>
      <c r="AC769" s="227"/>
      <c r="AD769" s="227"/>
      <c r="AE769" s="227"/>
      <c r="AF769" s="227"/>
      <c r="AG769" s="227"/>
      <c r="AH769" s="227"/>
      <c r="AI769" s="227"/>
    </row>
    <row r="770" hidden="1">
      <c r="A770" s="227"/>
      <c r="B770" s="227"/>
      <c r="C770" s="264"/>
      <c r="D770" s="227"/>
      <c r="E770" s="227"/>
      <c r="F770" s="227"/>
      <c r="G770" s="227"/>
      <c r="H770" s="227"/>
      <c r="I770" s="227"/>
      <c r="J770" s="227"/>
      <c r="K770" s="227"/>
      <c r="L770" s="227"/>
      <c r="M770" s="227"/>
      <c r="N770" s="227"/>
      <c r="O770" s="227"/>
      <c r="P770" s="227"/>
      <c r="Q770" s="227"/>
      <c r="R770" s="227"/>
      <c r="S770" s="227"/>
      <c r="T770" s="227"/>
      <c r="U770" s="227"/>
      <c r="V770" s="227"/>
      <c r="W770" s="227"/>
      <c r="X770" s="227"/>
      <c r="Y770" s="227"/>
      <c r="Z770" s="227"/>
      <c r="AA770" s="227"/>
      <c r="AB770" s="227"/>
      <c r="AC770" s="227"/>
      <c r="AD770" s="227"/>
      <c r="AE770" s="227"/>
      <c r="AF770" s="227"/>
      <c r="AG770" s="227"/>
      <c r="AH770" s="227"/>
      <c r="AI770" s="227"/>
    </row>
    <row r="771" hidden="1">
      <c r="A771" s="227"/>
      <c r="B771" s="227"/>
      <c r="C771" s="264"/>
      <c r="D771" s="227"/>
      <c r="E771" s="227"/>
      <c r="F771" s="227"/>
      <c r="G771" s="227"/>
      <c r="H771" s="227"/>
      <c r="I771" s="227"/>
      <c r="J771" s="227"/>
      <c r="K771" s="227"/>
      <c r="L771" s="227"/>
      <c r="M771" s="227"/>
      <c r="N771" s="227"/>
      <c r="O771" s="227"/>
      <c r="P771" s="227"/>
      <c r="Q771" s="227"/>
      <c r="R771" s="227"/>
      <c r="S771" s="227"/>
      <c r="T771" s="227"/>
      <c r="U771" s="227"/>
      <c r="V771" s="227"/>
      <c r="W771" s="227"/>
      <c r="X771" s="227"/>
      <c r="Y771" s="227"/>
      <c r="Z771" s="227"/>
      <c r="AA771" s="227"/>
      <c r="AB771" s="227"/>
      <c r="AC771" s="227"/>
      <c r="AD771" s="227"/>
      <c r="AE771" s="227"/>
      <c r="AF771" s="227"/>
      <c r="AG771" s="227"/>
      <c r="AH771" s="227"/>
      <c r="AI771" s="227"/>
    </row>
    <row r="772" hidden="1">
      <c r="A772" s="227"/>
      <c r="B772" s="227"/>
      <c r="C772" s="264"/>
      <c r="D772" s="227"/>
      <c r="E772" s="227"/>
      <c r="F772" s="227"/>
      <c r="G772" s="227"/>
      <c r="H772" s="227"/>
      <c r="I772" s="227"/>
      <c r="J772" s="227"/>
      <c r="K772" s="227"/>
      <c r="L772" s="227"/>
      <c r="M772" s="227"/>
      <c r="N772" s="227"/>
      <c r="O772" s="227"/>
      <c r="P772" s="227"/>
      <c r="Q772" s="227"/>
      <c r="R772" s="227"/>
      <c r="S772" s="227"/>
      <c r="T772" s="227"/>
      <c r="U772" s="227"/>
      <c r="V772" s="227"/>
      <c r="W772" s="227"/>
      <c r="X772" s="227"/>
      <c r="Y772" s="227"/>
      <c r="Z772" s="227"/>
      <c r="AA772" s="227"/>
      <c r="AB772" s="227"/>
      <c r="AC772" s="227"/>
      <c r="AD772" s="227"/>
      <c r="AE772" s="227"/>
      <c r="AF772" s="227"/>
      <c r="AG772" s="227"/>
      <c r="AH772" s="227"/>
      <c r="AI772" s="227"/>
    </row>
    <row r="773" hidden="1">
      <c r="A773" s="227"/>
      <c r="B773" s="227"/>
      <c r="C773" s="264"/>
      <c r="D773" s="227"/>
      <c r="E773" s="227"/>
      <c r="F773" s="227"/>
      <c r="G773" s="227"/>
      <c r="H773" s="227"/>
      <c r="I773" s="227"/>
      <c r="J773" s="227"/>
      <c r="K773" s="227"/>
      <c r="L773" s="227"/>
      <c r="M773" s="227"/>
      <c r="N773" s="227"/>
      <c r="O773" s="227"/>
      <c r="P773" s="227"/>
      <c r="Q773" s="227"/>
      <c r="R773" s="227"/>
      <c r="S773" s="227"/>
      <c r="T773" s="227"/>
      <c r="U773" s="227"/>
      <c r="V773" s="227"/>
      <c r="W773" s="227"/>
      <c r="X773" s="227"/>
      <c r="Y773" s="227"/>
      <c r="Z773" s="227"/>
      <c r="AA773" s="227"/>
      <c r="AB773" s="227"/>
      <c r="AC773" s="227"/>
      <c r="AD773" s="227"/>
      <c r="AE773" s="227"/>
      <c r="AF773" s="227"/>
      <c r="AG773" s="227"/>
      <c r="AH773" s="227"/>
      <c r="AI773" s="227"/>
    </row>
    <row r="774" hidden="1">
      <c r="A774" s="227"/>
      <c r="B774" s="227"/>
      <c r="C774" s="264"/>
      <c r="D774" s="227"/>
      <c r="E774" s="227"/>
      <c r="F774" s="227"/>
      <c r="G774" s="227"/>
      <c r="H774" s="227"/>
      <c r="I774" s="227"/>
      <c r="J774" s="227"/>
      <c r="K774" s="227"/>
      <c r="L774" s="227"/>
      <c r="M774" s="227"/>
      <c r="N774" s="227"/>
      <c r="O774" s="227"/>
      <c r="P774" s="227"/>
      <c r="Q774" s="227"/>
      <c r="R774" s="227"/>
      <c r="S774" s="227"/>
      <c r="T774" s="227"/>
      <c r="U774" s="227"/>
      <c r="V774" s="227"/>
      <c r="W774" s="227"/>
      <c r="X774" s="227"/>
      <c r="Y774" s="227"/>
      <c r="Z774" s="227"/>
      <c r="AA774" s="227"/>
      <c r="AB774" s="227"/>
      <c r="AC774" s="227"/>
      <c r="AD774" s="227"/>
      <c r="AE774" s="227"/>
      <c r="AF774" s="227"/>
      <c r="AG774" s="227"/>
      <c r="AH774" s="227"/>
      <c r="AI774" s="227"/>
    </row>
    <row r="775" hidden="1">
      <c r="A775" s="227"/>
      <c r="B775" s="227"/>
      <c r="C775" s="264"/>
      <c r="D775" s="227"/>
      <c r="E775" s="227"/>
      <c r="F775" s="227"/>
      <c r="G775" s="227"/>
      <c r="H775" s="227"/>
      <c r="I775" s="227"/>
      <c r="J775" s="227"/>
      <c r="K775" s="227"/>
      <c r="L775" s="227"/>
      <c r="M775" s="227"/>
      <c r="N775" s="227"/>
      <c r="O775" s="227"/>
      <c r="P775" s="227"/>
      <c r="Q775" s="227"/>
      <c r="R775" s="227"/>
      <c r="S775" s="227"/>
      <c r="T775" s="227"/>
      <c r="U775" s="227"/>
      <c r="V775" s="227"/>
      <c r="W775" s="227"/>
      <c r="X775" s="227"/>
      <c r="Y775" s="227"/>
      <c r="Z775" s="227"/>
      <c r="AA775" s="227"/>
      <c r="AB775" s="227"/>
      <c r="AC775" s="227"/>
      <c r="AD775" s="227"/>
      <c r="AE775" s="227"/>
      <c r="AF775" s="227"/>
      <c r="AG775" s="227"/>
      <c r="AH775" s="227"/>
      <c r="AI775" s="227"/>
    </row>
    <row r="776" hidden="1">
      <c r="A776" s="227"/>
      <c r="B776" s="227"/>
      <c r="C776" s="264"/>
      <c r="D776" s="227"/>
      <c r="E776" s="227"/>
      <c r="F776" s="227"/>
      <c r="G776" s="227"/>
      <c r="H776" s="227"/>
      <c r="I776" s="227"/>
      <c r="J776" s="227"/>
      <c r="K776" s="227"/>
      <c r="L776" s="227"/>
      <c r="M776" s="227"/>
      <c r="N776" s="227"/>
      <c r="O776" s="227"/>
      <c r="P776" s="227"/>
      <c r="Q776" s="227"/>
      <c r="R776" s="227"/>
      <c r="S776" s="227"/>
      <c r="T776" s="227"/>
      <c r="U776" s="227"/>
      <c r="V776" s="227"/>
      <c r="W776" s="227"/>
      <c r="X776" s="227"/>
      <c r="Y776" s="227"/>
      <c r="Z776" s="227"/>
      <c r="AA776" s="227"/>
      <c r="AB776" s="227"/>
      <c r="AC776" s="227"/>
      <c r="AD776" s="227"/>
      <c r="AE776" s="227"/>
      <c r="AF776" s="227"/>
      <c r="AG776" s="227"/>
      <c r="AH776" s="227"/>
      <c r="AI776" s="227"/>
    </row>
    <row r="777" hidden="1">
      <c r="A777" s="227"/>
      <c r="B777" s="227"/>
      <c r="C777" s="264"/>
      <c r="D777" s="227"/>
      <c r="E777" s="227"/>
      <c r="F777" s="227"/>
      <c r="G777" s="227"/>
      <c r="H777" s="227"/>
      <c r="I777" s="227"/>
      <c r="J777" s="227"/>
      <c r="K777" s="227"/>
      <c r="L777" s="227"/>
      <c r="M777" s="227"/>
      <c r="N777" s="227"/>
      <c r="O777" s="227"/>
      <c r="P777" s="227"/>
      <c r="Q777" s="227"/>
      <c r="R777" s="227"/>
      <c r="S777" s="227"/>
      <c r="T777" s="227"/>
      <c r="U777" s="227"/>
      <c r="V777" s="227"/>
      <c r="W777" s="227"/>
      <c r="X777" s="227"/>
      <c r="Y777" s="227"/>
      <c r="Z777" s="227"/>
      <c r="AA777" s="227"/>
      <c r="AB777" s="227"/>
      <c r="AC777" s="227"/>
      <c r="AD777" s="227"/>
      <c r="AE777" s="227"/>
      <c r="AF777" s="227"/>
      <c r="AG777" s="227"/>
      <c r="AH777" s="227"/>
      <c r="AI777" s="227"/>
    </row>
    <row r="778" hidden="1">
      <c r="A778" s="227"/>
      <c r="B778" s="227"/>
      <c r="C778" s="264"/>
      <c r="D778" s="227"/>
      <c r="E778" s="227"/>
      <c r="F778" s="227"/>
      <c r="G778" s="227"/>
      <c r="H778" s="227"/>
      <c r="I778" s="227"/>
      <c r="J778" s="227"/>
      <c r="K778" s="227"/>
      <c r="L778" s="227"/>
      <c r="M778" s="227"/>
      <c r="N778" s="227"/>
      <c r="O778" s="227"/>
      <c r="P778" s="227"/>
      <c r="Q778" s="227"/>
      <c r="R778" s="227"/>
      <c r="S778" s="227"/>
      <c r="T778" s="227"/>
      <c r="U778" s="227"/>
      <c r="V778" s="227"/>
      <c r="W778" s="227"/>
      <c r="X778" s="227"/>
      <c r="Y778" s="227"/>
      <c r="Z778" s="227"/>
      <c r="AA778" s="227"/>
      <c r="AB778" s="227"/>
      <c r="AC778" s="227"/>
      <c r="AD778" s="227"/>
      <c r="AE778" s="227"/>
      <c r="AF778" s="227"/>
      <c r="AG778" s="227"/>
      <c r="AH778" s="227"/>
      <c r="AI778" s="227"/>
    </row>
    <row r="779" hidden="1">
      <c r="A779" s="227"/>
      <c r="B779" s="227"/>
      <c r="C779" s="264"/>
      <c r="D779" s="227"/>
      <c r="E779" s="227"/>
      <c r="F779" s="227"/>
      <c r="G779" s="227"/>
      <c r="H779" s="227"/>
      <c r="I779" s="227"/>
      <c r="J779" s="227"/>
      <c r="K779" s="227"/>
      <c r="L779" s="227"/>
      <c r="M779" s="227"/>
      <c r="N779" s="227"/>
      <c r="O779" s="227"/>
      <c r="P779" s="227"/>
      <c r="Q779" s="227"/>
      <c r="R779" s="227"/>
      <c r="S779" s="227"/>
      <c r="T779" s="227"/>
      <c r="U779" s="227"/>
      <c r="V779" s="227"/>
      <c r="W779" s="227"/>
      <c r="X779" s="227"/>
      <c r="Y779" s="227"/>
      <c r="Z779" s="227"/>
      <c r="AA779" s="227"/>
      <c r="AB779" s="227"/>
      <c r="AC779" s="227"/>
      <c r="AD779" s="227"/>
      <c r="AE779" s="227"/>
      <c r="AF779" s="227"/>
      <c r="AG779" s="227"/>
      <c r="AH779" s="227"/>
      <c r="AI779" s="227"/>
    </row>
    <row r="780" hidden="1">
      <c r="A780" s="227"/>
      <c r="B780" s="227"/>
      <c r="C780" s="264"/>
      <c r="D780" s="227"/>
      <c r="E780" s="227"/>
      <c r="F780" s="227"/>
      <c r="G780" s="227"/>
      <c r="H780" s="227"/>
      <c r="I780" s="227"/>
      <c r="J780" s="227"/>
      <c r="K780" s="227"/>
      <c r="L780" s="227"/>
      <c r="M780" s="227"/>
      <c r="N780" s="227"/>
      <c r="O780" s="227"/>
      <c r="P780" s="227"/>
      <c r="Q780" s="227"/>
      <c r="R780" s="227"/>
      <c r="S780" s="227"/>
      <c r="T780" s="227"/>
      <c r="U780" s="227"/>
      <c r="V780" s="227"/>
      <c r="W780" s="227"/>
      <c r="X780" s="227"/>
      <c r="Y780" s="227"/>
      <c r="Z780" s="227"/>
      <c r="AA780" s="227"/>
      <c r="AB780" s="227"/>
      <c r="AC780" s="227"/>
      <c r="AD780" s="227"/>
      <c r="AE780" s="227"/>
      <c r="AF780" s="227"/>
      <c r="AG780" s="227"/>
      <c r="AH780" s="227"/>
      <c r="AI780" s="227"/>
    </row>
    <row r="781" hidden="1">
      <c r="A781" s="227"/>
      <c r="B781" s="227"/>
      <c r="C781" s="264"/>
      <c r="D781" s="227"/>
      <c r="E781" s="227"/>
      <c r="F781" s="227"/>
      <c r="G781" s="227"/>
      <c r="H781" s="227"/>
      <c r="I781" s="227"/>
      <c r="J781" s="227"/>
      <c r="K781" s="227"/>
      <c r="L781" s="227"/>
      <c r="M781" s="227"/>
      <c r="N781" s="227"/>
      <c r="O781" s="227"/>
      <c r="P781" s="227"/>
      <c r="Q781" s="227"/>
      <c r="R781" s="227"/>
      <c r="S781" s="227"/>
      <c r="T781" s="227"/>
      <c r="U781" s="227"/>
      <c r="V781" s="227"/>
      <c r="W781" s="227"/>
      <c r="X781" s="227"/>
      <c r="Y781" s="227"/>
      <c r="Z781" s="227"/>
      <c r="AA781" s="227"/>
      <c r="AB781" s="227"/>
      <c r="AC781" s="227"/>
      <c r="AD781" s="227"/>
      <c r="AE781" s="227"/>
      <c r="AF781" s="227"/>
      <c r="AG781" s="227"/>
      <c r="AH781" s="227"/>
      <c r="AI781" s="227"/>
    </row>
    <row r="782" hidden="1">
      <c r="A782" s="227"/>
      <c r="B782" s="227"/>
      <c r="C782" s="264"/>
      <c r="D782" s="227"/>
      <c r="E782" s="227"/>
      <c r="F782" s="227"/>
      <c r="G782" s="227"/>
      <c r="H782" s="227"/>
      <c r="I782" s="227"/>
      <c r="J782" s="227"/>
      <c r="K782" s="227"/>
      <c r="L782" s="227"/>
      <c r="M782" s="227"/>
      <c r="N782" s="227"/>
      <c r="O782" s="227"/>
      <c r="P782" s="227"/>
      <c r="Q782" s="227"/>
      <c r="R782" s="227"/>
      <c r="S782" s="227"/>
      <c r="T782" s="227"/>
      <c r="U782" s="227"/>
      <c r="V782" s="227"/>
      <c r="W782" s="227"/>
      <c r="X782" s="227"/>
      <c r="Y782" s="227"/>
      <c r="Z782" s="227"/>
      <c r="AA782" s="227"/>
      <c r="AB782" s="227"/>
      <c r="AC782" s="227"/>
      <c r="AD782" s="227"/>
      <c r="AE782" s="227"/>
      <c r="AF782" s="227"/>
      <c r="AG782" s="227"/>
      <c r="AH782" s="227"/>
      <c r="AI782" s="227"/>
    </row>
    <row r="783" hidden="1">
      <c r="A783" s="227"/>
      <c r="B783" s="227"/>
      <c r="C783" s="264"/>
      <c r="D783" s="227"/>
      <c r="E783" s="227"/>
      <c r="F783" s="227"/>
      <c r="G783" s="227"/>
      <c r="H783" s="227"/>
      <c r="I783" s="227"/>
      <c r="J783" s="227"/>
      <c r="K783" s="227"/>
      <c r="L783" s="227"/>
      <c r="M783" s="227"/>
      <c r="N783" s="227"/>
      <c r="O783" s="227"/>
      <c r="P783" s="227"/>
      <c r="Q783" s="227"/>
      <c r="R783" s="227"/>
      <c r="S783" s="227"/>
      <c r="T783" s="227"/>
      <c r="U783" s="227"/>
      <c r="V783" s="227"/>
      <c r="W783" s="227"/>
      <c r="X783" s="227"/>
      <c r="Y783" s="227"/>
      <c r="Z783" s="227"/>
      <c r="AA783" s="227"/>
      <c r="AB783" s="227"/>
      <c r="AC783" s="227"/>
      <c r="AD783" s="227"/>
      <c r="AE783" s="227"/>
      <c r="AF783" s="227"/>
      <c r="AG783" s="227"/>
      <c r="AH783" s="227"/>
      <c r="AI783" s="227"/>
    </row>
    <row r="784" hidden="1">
      <c r="A784" s="227"/>
      <c r="B784" s="227"/>
      <c r="C784" s="264"/>
      <c r="D784" s="227"/>
      <c r="E784" s="227"/>
      <c r="F784" s="227"/>
      <c r="G784" s="227"/>
      <c r="H784" s="227"/>
      <c r="I784" s="227"/>
      <c r="J784" s="227"/>
      <c r="K784" s="227"/>
      <c r="L784" s="227"/>
      <c r="M784" s="227"/>
      <c r="N784" s="227"/>
      <c r="O784" s="227"/>
      <c r="P784" s="227"/>
      <c r="Q784" s="227"/>
      <c r="R784" s="227"/>
      <c r="S784" s="227"/>
      <c r="T784" s="227"/>
      <c r="U784" s="227"/>
      <c r="V784" s="227"/>
      <c r="W784" s="227"/>
      <c r="X784" s="227"/>
      <c r="Y784" s="227"/>
      <c r="Z784" s="227"/>
      <c r="AA784" s="227"/>
      <c r="AB784" s="227"/>
      <c r="AC784" s="227"/>
      <c r="AD784" s="227"/>
      <c r="AE784" s="227"/>
      <c r="AF784" s="227"/>
      <c r="AG784" s="227"/>
      <c r="AH784" s="227"/>
      <c r="AI784" s="227"/>
    </row>
    <row r="785" hidden="1">
      <c r="A785" s="227"/>
      <c r="B785" s="227"/>
      <c r="C785" s="264"/>
      <c r="D785" s="227"/>
      <c r="E785" s="227"/>
      <c r="F785" s="227"/>
      <c r="G785" s="227"/>
      <c r="H785" s="227"/>
      <c r="I785" s="227"/>
      <c r="J785" s="227"/>
      <c r="K785" s="227"/>
      <c r="L785" s="227"/>
      <c r="M785" s="227"/>
      <c r="N785" s="227"/>
      <c r="O785" s="227"/>
      <c r="P785" s="227"/>
      <c r="Q785" s="227"/>
      <c r="R785" s="227"/>
      <c r="S785" s="227"/>
      <c r="T785" s="227"/>
      <c r="U785" s="227"/>
      <c r="V785" s="227"/>
      <c r="W785" s="227"/>
      <c r="X785" s="227"/>
      <c r="Y785" s="227"/>
      <c r="Z785" s="227"/>
      <c r="AA785" s="227"/>
      <c r="AB785" s="227"/>
      <c r="AC785" s="227"/>
      <c r="AD785" s="227"/>
      <c r="AE785" s="227"/>
      <c r="AF785" s="227"/>
      <c r="AG785" s="227"/>
      <c r="AH785" s="227"/>
      <c r="AI785" s="227"/>
    </row>
    <row r="786" hidden="1">
      <c r="A786" s="227"/>
      <c r="B786" s="227"/>
      <c r="C786" s="264"/>
      <c r="D786" s="227"/>
      <c r="E786" s="227"/>
      <c r="F786" s="227"/>
      <c r="G786" s="227"/>
      <c r="H786" s="227"/>
      <c r="I786" s="227"/>
      <c r="J786" s="227"/>
      <c r="K786" s="227"/>
      <c r="L786" s="227"/>
      <c r="M786" s="227"/>
      <c r="N786" s="227"/>
      <c r="O786" s="227"/>
      <c r="P786" s="227"/>
      <c r="Q786" s="227"/>
      <c r="R786" s="227"/>
      <c r="S786" s="227"/>
      <c r="T786" s="227"/>
      <c r="U786" s="227"/>
      <c r="V786" s="227"/>
      <c r="W786" s="227"/>
      <c r="X786" s="227"/>
      <c r="Y786" s="227"/>
      <c r="Z786" s="227"/>
      <c r="AA786" s="227"/>
      <c r="AB786" s="227"/>
      <c r="AC786" s="227"/>
      <c r="AD786" s="227"/>
      <c r="AE786" s="227"/>
      <c r="AF786" s="227"/>
      <c r="AG786" s="227"/>
      <c r="AH786" s="227"/>
      <c r="AI786" s="227"/>
    </row>
    <row r="787" hidden="1">
      <c r="A787" s="227"/>
      <c r="B787" s="227"/>
      <c r="C787" s="264"/>
      <c r="D787" s="227"/>
      <c r="E787" s="227"/>
      <c r="F787" s="227"/>
      <c r="G787" s="227"/>
      <c r="H787" s="227"/>
      <c r="I787" s="227"/>
      <c r="J787" s="227"/>
      <c r="K787" s="227"/>
      <c r="L787" s="227"/>
      <c r="M787" s="227"/>
      <c r="N787" s="227"/>
      <c r="O787" s="227"/>
      <c r="P787" s="227"/>
      <c r="Q787" s="227"/>
      <c r="R787" s="227"/>
      <c r="S787" s="227"/>
      <c r="T787" s="227"/>
      <c r="U787" s="227"/>
      <c r="V787" s="227"/>
      <c r="W787" s="227"/>
      <c r="X787" s="227"/>
      <c r="Y787" s="227"/>
      <c r="Z787" s="227"/>
      <c r="AA787" s="227"/>
      <c r="AB787" s="227"/>
      <c r="AC787" s="227"/>
      <c r="AD787" s="227"/>
      <c r="AE787" s="227"/>
      <c r="AF787" s="227"/>
      <c r="AG787" s="227"/>
      <c r="AH787" s="227"/>
      <c r="AI787" s="227"/>
    </row>
    <row r="788" hidden="1">
      <c r="A788" s="227"/>
      <c r="B788" s="227"/>
      <c r="C788" s="264"/>
      <c r="D788" s="227"/>
      <c r="E788" s="227"/>
      <c r="F788" s="227"/>
      <c r="G788" s="227"/>
      <c r="H788" s="227"/>
      <c r="I788" s="227"/>
      <c r="J788" s="227"/>
      <c r="K788" s="227"/>
      <c r="L788" s="227"/>
      <c r="M788" s="227"/>
      <c r="N788" s="227"/>
      <c r="O788" s="227"/>
      <c r="P788" s="227"/>
      <c r="Q788" s="227"/>
      <c r="R788" s="227"/>
      <c r="S788" s="227"/>
      <c r="T788" s="227"/>
      <c r="U788" s="227"/>
      <c r="V788" s="227"/>
      <c r="W788" s="227"/>
      <c r="X788" s="227"/>
      <c r="Y788" s="227"/>
      <c r="Z788" s="227"/>
      <c r="AA788" s="227"/>
      <c r="AB788" s="227"/>
      <c r="AC788" s="227"/>
      <c r="AD788" s="227"/>
      <c r="AE788" s="227"/>
      <c r="AF788" s="227"/>
      <c r="AG788" s="227"/>
      <c r="AH788" s="227"/>
      <c r="AI788" s="227"/>
    </row>
    <row r="789" hidden="1">
      <c r="A789" s="227"/>
      <c r="B789" s="227"/>
      <c r="C789" s="264"/>
      <c r="D789" s="227"/>
      <c r="E789" s="227"/>
      <c r="F789" s="227"/>
      <c r="G789" s="227"/>
      <c r="H789" s="227"/>
      <c r="I789" s="227"/>
      <c r="J789" s="227"/>
      <c r="K789" s="227"/>
      <c r="L789" s="227"/>
      <c r="M789" s="227"/>
      <c r="N789" s="227"/>
      <c r="O789" s="227"/>
      <c r="P789" s="227"/>
      <c r="Q789" s="227"/>
      <c r="R789" s="227"/>
      <c r="S789" s="227"/>
      <c r="T789" s="227"/>
      <c r="U789" s="227"/>
      <c r="V789" s="227"/>
      <c r="W789" s="227"/>
      <c r="X789" s="227"/>
      <c r="Y789" s="227"/>
      <c r="Z789" s="227"/>
      <c r="AA789" s="227"/>
      <c r="AB789" s="227"/>
      <c r="AC789" s="227"/>
      <c r="AD789" s="227"/>
      <c r="AE789" s="227"/>
      <c r="AF789" s="227"/>
      <c r="AG789" s="227"/>
      <c r="AH789" s="227"/>
      <c r="AI789" s="227"/>
    </row>
    <row r="790" hidden="1">
      <c r="A790" s="227"/>
      <c r="B790" s="227"/>
      <c r="C790" s="264"/>
      <c r="D790" s="227"/>
      <c r="E790" s="227"/>
      <c r="F790" s="227"/>
      <c r="G790" s="227"/>
      <c r="H790" s="227"/>
      <c r="I790" s="227"/>
      <c r="J790" s="227"/>
      <c r="K790" s="227"/>
      <c r="L790" s="227"/>
      <c r="M790" s="227"/>
      <c r="N790" s="227"/>
      <c r="O790" s="227"/>
      <c r="P790" s="227"/>
      <c r="Q790" s="227"/>
      <c r="R790" s="227"/>
      <c r="S790" s="227"/>
      <c r="T790" s="227"/>
      <c r="U790" s="227"/>
      <c r="V790" s="227"/>
      <c r="W790" s="227"/>
      <c r="X790" s="227"/>
      <c r="Y790" s="227"/>
      <c r="Z790" s="227"/>
      <c r="AA790" s="227"/>
      <c r="AB790" s="227"/>
      <c r="AC790" s="227"/>
      <c r="AD790" s="227"/>
      <c r="AE790" s="227"/>
      <c r="AF790" s="227"/>
      <c r="AG790" s="227"/>
      <c r="AH790" s="227"/>
      <c r="AI790" s="227"/>
    </row>
    <row r="791" hidden="1">
      <c r="A791" s="227"/>
      <c r="B791" s="227"/>
      <c r="C791" s="264"/>
      <c r="D791" s="227"/>
      <c r="E791" s="227"/>
      <c r="F791" s="227"/>
      <c r="G791" s="227"/>
      <c r="H791" s="227"/>
      <c r="I791" s="227"/>
      <c r="J791" s="227"/>
      <c r="K791" s="227"/>
      <c r="L791" s="227"/>
      <c r="M791" s="227"/>
      <c r="N791" s="227"/>
      <c r="O791" s="227"/>
      <c r="P791" s="227"/>
      <c r="Q791" s="227"/>
      <c r="R791" s="227"/>
      <c r="S791" s="227"/>
      <c r="T791" s="227"/>
      <c r="U791" s="227"/>
      <c r="V791" s="227"/>
      <c r="W791" s="227"/>
      <c r="X791" s="227"/>
      <c r="Y791" s="227"/>
      <c r="Z791" s="227"/>
      <c r="AA791" s="227"/>
      <c r="AB791" s="227"/>
      <c r="AC791" s="227"/>
      <c r="AD791" s="227"/>
      <c r="AE791" s="227"/>
      <c r="AF791" s="227"/>
      <c r="AG791" s="227"/>
      <c r="AH791" s="227"/>
      <c r="AI791" s="227"/>
    </row>
    <row r="792" hidden="1">
      <c r="A792" s="227"/>
      <c r="B792" s="227"/>
      <c r="C792" s="264"/>
      <c r="D792" s="227"/>
      <c r="E792" s="227"/>
      <c r="F792" s="227"/>
      <c r="G792" s="227"/>
      <c r="H792" s="227"/>
      <c r="I792" s="227"/>
      <c r="J792" s="227"/>
      <c r="K792" s="227"/>
      <c r="L792" s="227"/>
      <c r="M792" s="227"/>
      <c r="N792" s="227"/>
      <c r="O792" s="227"/>
      <c r="P792" s="227"/>
      <c r="Q792" s="227"/>
      <c r="R792" s="227"/>
      <c r="S792" s="227"/>
      <c r="T792" s="227"/>
      <c r="U792" s="227"/>
      <c r="V792" s="227"/>
      <c r="W792" s="227"/>
      <c r="X792" s="227"/>
      <c r="Y792" s="227"/>
      <c r="Z792" s="227"/>
      <c r="AA792" s="227"/>
      <c r="AB792" s="227"/>
      <c r="AC792" s="227"/>
      <c r="AD792" s="227"/>
      <c r="AE792" s="227"/>
      <c r="AF792" s="227"/>
      <c r="AG792" s="227"/>
      <c r="AH792" s="227"/>
      <c r="AI792" s="227"/>
    </row>
    <row r="793" hidden="1">
      <c r="A793" s="227"/>
      <c r="B793" s="227"/>
      <c r="C793" s="264"/>
      <c r="D793" s="227"/>
      <c r="E793" s="227"/>
      <c r="F793" s="227"/>
      <c r="G793" s="227"/>
      <c r="H793" s="227"/>
      <c r="I793" s="227"/>
      <c r="J793" s="227"/>
      <c r="K793" s="227"/>
      <c r="L793" s="227"/>
      <c r="M793" s="227"/>
      <c r="N793" s="227"/>
      <c r="O793" s="227"/>
      <c r="P793" s="227"/>
      <c r="Q793" s="227"/>
      <c r="R793" s="227"/>
      <c r="S793" s="227"/>
      <c r="T793" s="227"/>
      <c r="U793" s="227"/>
      <c r="V793" s="227"/>
      <c r="W793" s="227"/>
      <c r="X793" s="227"/>
      <c r="Y793" s="227"/>
      <c r="Z793" s="227"/>
      <c r="AA793" s="227"/>
      <c r="AB793" s="227"/>
      <c r="AC793" s="227"/>
      <c r="AD793" s="227"/>
      <c r="AE793" s="227"/>
      <c r="AF793" s="227"/>
      <c r="AG793" s="227"/>
      <c r="AH793" s="227"/>
      <c r="AI793" s="227"/>
    </row>
    <row r="794" hidden="1">
      <c r="A794" s="227"/>
      <c r="B794" s="227"/>
      <c r="C794" s="264"/>
      <c r="D794" s="227"/>
      <c r="E794" s="227"/>
      <c r="F794" s="227"/>
      <c r="G794" s="227"/>
      <c r="H794" s="227"/>
      <c r="I794" s="227"/>
      <c r="J794" s="227"/>
      <c r="K794" s="227"/>
      <c r="L794" s="227"/>
      <c r="M794" s="227"/>
      <c r="N794" s="227"/>
      <c r="O794" s="227"/>
      <c r="P794" s="227"/>
      <c r="Q794" s="227"/>
      <c r="R794" s="227"/>
      <c r="S794" s="227"/>
      <c r="T794" s="227"/>
      <c r="U794" s="227"/>
      <c r="V794" s="227"/>
      <c r="W794" s="227"/>
      <c r="X794" s="227"/>
      <c r="Y794" s="227"/>
      <c r="Z794" s="227"/>
      <c r="AA794" s="227"/>
      <c r="AB794" s="227"/>
      <c r="AC794" s="227"/>
      <c r="AD794" s="227"/>
      <c r="AE794" s="227"/>
      <c r="AF794" s="227"/>
      <c r="AG794" s="227"/>
      <c r="AH794" s="227"/>
      <c r="AI794" s="227"/>
    </row>
    <row r="795" hidden="1">
      <c r="A795" s="227"/>
      <c r="B795" s="227"/>
      <c r="C795" s="264"/>
      <c r="D795" s="227"/>
      <c r="E795" s="227"/>
      <c r="F795" s="227"/>
      <c r="G795" s="227"/>
      <c r="H795" s="227"/>
      <c r="I795" s="227"/>
      <c r="J795" s="227"/>
      <c r="K795" s="227"/>
      <c r="L795" s="227"/>
      <c r="M795" s="227"/>
      <c r="N795" s="227"/>
      <c r="O795" s="227"/>
      <c r="P795" s="227"/>
      <c r="Q795" s="227"/>
      <c r="R795" s="227"/>
      <c r="S795" s="227"/>
      <c r="T795" s="227"/>
      <c r="U795" s="227"/>
      <c r="V795" s="227"/>
      <c r="W795" s="227"/>
      <c r="X795" s="227"/>
      <c r="Y795" s="227"/>
      <c r="Z795" s="227"/>
      <c r="AA795" s="227"/>
      <c r="AB795" s="227"/>
      <c r="AC795" s="227"/>
      <c r="AD795" s="227"/>
      <c r="AE795" s="227"/>
      <c r="AF795" s="227"/>
      <c r="AG795" s="227"/>
      <c r="AH795" s="227"/>
      <c r="AI795" s="227"/>
    </row>
    <row r="796" hidden="1">
      <c r="A796" s="227"/>
      <c r="B796" s="227"/>
      <c r="C796" s="264"/>
      <c r="D796" s="227"/>
      <c r="E796" s="227"/>
      <c r="F796" s="227"/>
      <c r="G796" s="227"/>
      <c r="H796" s="227"/>
      <c r="I796" s="227"/>
      <c r="J796" s="227"/>
      <c r="K796" s="227"/>
      <c r="L796" s="227"/>
      <c r="M796" s="227"/>
      <c r="N796" s="227"/>
      <c r="O796" s="227"/>
      <c r="P796" s="227"/>
      <c r="Q796" s="227"/>
      <c r="R796" s="227"/>
      <c r="S796" s="227"/>
      <c r="T796" s="227"/>
      <c r="U796" s="227"/>
      <c r="V796" s="227"/>
      <c r="W796" s="227"/>
      <c r="X796" s="227"/>
      <c r="Y796" s="227"/>
      <c r="Z796" s="227"/>
      <c r="AA796" s="227"/>
      <c r="AB796" s="227"/>
      <c r="AC796" s="227"/>
      <c r="AD796" s="227"/>
      <c r="AE796" s="227"/>
      <c r="AF796" s="227"/>
      <c r="AG796" s="227"/>
      <c r="AH796" s="227"/>
      <c r="AI796" s="227"/>
    </row>
    <row r="797" hidden="1">
      <c r="A797" s="227"/>
      <c r="B797" s="227"/>
      <c r="C797" s="264"/>
      <c r="D797" s="227"/>
      <c r="E797" s="227"/>
      <c r="F797" s="227"/>
      <c r="G797" s="227"/>
      <c r="H797" s="227"/>
      <c r="I797" s="227"/>
      <c r="J797" s="227"/>
      <c r="K797" s="227"/>
      <c r="L797" s="227"/>
      <c r="M797" s="227"/>
      <c r="N797" s="227"/>
      <c r="O797" s="227"/>
      <c r="P797" s="227"/>
      <c r="Q797" s="227"/>
      <c r="R797" s="227"/>
      <c r="S797" s="227"/>
      <c r="T797" s="227"/>
      <c r="U797" s="227"/>
      <c r="V797" s="227"/>
      <c r="W797" s="227"/>
      <c r="X797" s="227"/>
      <c r="Y797" s="227"/>
      <c r="Z797" s="227"/>
      <c r="AA797" s="227"/>
      <c r="AB797" s="227"/>
      <c r="AC797" s="227"/>
      <c r="AD797" s="227"/>
      <c r="AE797" s="227"/>
      <c r="AF797" s="227"/>
      <c r="AG797" s="227"/>
      <c r="AH797" s="227"/>
      <c r="AI797" s="227"/>
    </row>
    <row r="798" hidden="1">
      <c r="A798" s="227"/>
      <c r="B798" s="227"/>
      <c r="C798" s="264"/>
      <c r="D798" s="227"/>
      <c r="E798" s="227"/>
      <c r="F798" s="227"/>
      <c r="G798" s="227"/>
      <c r="H798" s="227"/>
      <c r="I798" s="227"/>
      <c r="J798" s="227"/>
      <c r="K798" s="227"/>
      <c r="L798" s="227"/>
      <c r="M798" s="227"/>
      <c r="N798" s="227"/>
      <c r="O798" s="227"/>
      <c r="P798" s="227"/>
      <c r="Q798" s="227"/>
      <c r="R798" s="227"/>
      <c r="S798" s="227"/>
      <c r="T798" s="227"/>
      <c r="U798" s="227"/>
      <c r="V798" s="227"/>
      <c r="W798" s="227"/>
      <c r="X798" s="227"/>
      <c r="Y798" s="227"/>
      <c r="Z798" s="227"/>
      <c r="AA798" s="227"/>
      <c r="AB798" s="227"/>
      <c r="AC798" s="227"/>
      <c r="AD798" s="227"/>
      <c r="AE798" s="227"/>
      <c r="AF798" s="227"/>
      <c r="AG798" s="227"/>
      <c r="AH798" s="227"/>
      <c r="AI798" s="227"/>
    </row>
    <row r="799" hidden="1">
      <c r="A799" s="227"/>
      <c r="B799" s="227"/>
      <c r="C799" s="264"/>
      <c r="D799" s="227"/>
      <c r="E799" s="227"/>
      <c r="F799" s="227"/>
      <c r="G799" s="227"/>
      <c r="H799" s="227"/>
      <c r="I799" s="227"/>
      <c r="J799" s="227"/>
      <c r="K799" s="227"/>
      <c r="L799" s="227"/>
      <c r="M799" s="227"/>
      <c r="N799" s="227"/>
      <c r="O799" s="227"/>
      <c r="P799" s="227"/>
      <c r="Q799" s="227"/>
      <c r="R799" s="227"/>
      <c r="S799" s="227"/>
      <c r="T799" s="227"/>
      <c r="U799" s="227"/>
      <c r="V799" s="227"/>
      <c r="W799" s="227"/>
      <c r="X799" s="227"/>
      <c r="Y799" s="227"/>
      <c r="Z799" s="227"/>
      <c r="AA799" s="227"/>
      <c r="AB799" s="227"/>
      <c r="AC799" s="227"/>
      <c r="AD799" s="227"/>
      <c r="AE799" s="227"/>
      <c r="AF799" s="227"/>
      <c r="AG799" s="227"/>
      <c r="AH799" s="227"/>
      <c r="AI799" s="227"/>
    </row>
    <row r="800" hidden="1">
      <c r="A800" s="227"/>
      <c r="B800" s="227"/>
      <c r="C800" s="264"/>
      <c r="D800" s="227"/>
      <c r="E800" s="227"/>
      <c r="F800" s="227"/>
      <c r="G800" s="227"/>
      <c r="H800" s="227"/>
      <c r="I800" s="227"/>
      <c r="J800" s="227"/>
      <c r="K800" s="227"/>
      <c r="L800" s="227"/>
      <c r="M800" s="227"/>
      <c r="N800" s="227"/>
      <c r="O800" s="227"/>
      <c r="P800" s="227"/>
      <c r="Q800" s="227"/>
      <c r="R800" s="227"/>
      <c r="S800" s="227"/>
      <c r="T800" s="227"/>
      <c r="U800" s="227"/>
      <c r="V800" s="227"/>
      <c r="W800" s="227"/>
      <c r="X800" s="227"/>
      <c r="Y800" s="227"/>
      <c r="Z800" s="227"/>
      <c r="AA800" s="227"/>
      <c r="AB800" s="227"/>
      <c r="AC800" s="227"/>
      <c r="AD800" s="227"/>
      <c r="AE800" s="227"/>
      <c r="AF800" s="227"/>
      <c r="AG800" s="227"/>
      <c r="AH800" s="227"/>
      <c r="AI800" s="227"/>
    </row>
    <row r="801" hidden="1">
      <c r="A801" s="227"/>
      <c r="B801" s="227"/>
      <c r="C801" s="264"/>
      <c r="D801" s="227"/>
      <c r="E801" s="227"/>
      <c r="F801" s="227"/>
      <c r="G801" s="227"/>
      <c r="H801" s="227"/>
      <c r="I801" s="227"/>
      <c r="J801" s="227"/>
      <c r="K801" s="227"/>
      <c r="L801" s="227"/>
      <c r="M801" s="227"/>
      <c r="N801" s="227"/>
      <c r="O801" s="227"/>
      <c r="P801" s="227"/>
      <c r="Q801" s="227"/>
      <c r="R801" s="227"/>
      <c r="S801" s="227"/>
      <c r="T801" s="227"/>
      <c r="U801" s="227"/>
      <c r="V801" s="227"/>
      <c r="W801" s="227"/>
      <c r="X801" s="227"/>
      <c r="Y801" s="227"/>
      <c r="Z801" s="227"/>
      <c r="AA801" s="227"/>
      <c r="AB801" s="227"/>
      <c r="AC801" s="227"/>
      <c r="AD801" s="227"/>
      <c r="AE801" s="227"/>
      <c r="AF801" s="227"/>
      <c r="AG801" s="227"/>
      <c r="AH801" s="227"/>
      <c r="AI801" s="227"/>
    </row>
    <row r="802" hidden="1">
      <c r="A802" s="227"/>
      <c r="B802" s="227"/>
      <c r="C802" s="264"/>
      <c r="D802" s="227"/>
      <c r="E802" s="227"/>
      <c r="F802" s="227"/>
      <c r="G802" s="227"/>
      <c r="H802" s="227"/>
      <c r="I802" s="227"/>
      <c r="J802" s="227"/>
      <c r="K802" s="227"/>
      <c r="L802" s="227"/>
      <c r="M802" s="227"/>
      <c r="N802" s="227"/>
      <c r="O802" s="227"/>
      <c r="P802" s="227"/>
      <c r="Q802" s="227"/>
      <c r="R802" s="227"/>
      <c r="S802" s="227"/>
      <c r="T802" s="227"/>
      <c r="U802" s="227"/>
      <c r="V802" s="227"/>
      <c r="W802" s="227"/>
      <c r="X802" s="227"/>
      <c r="Y802" s="227"/>
      <c r="Z802" s="227"/>
      <c r="AA802" s="227"/>
      <c r="AB802" s="227"/>
      <c r="AC802" s="227"/>
      <c r="AD802" s="227"/>
      <c r="AE802" s="227"/>
      <c r="AF802" s="227"/>
      <c r="AG802" s="227"/>
      <c r="AH802" s="227"/>
      <c r="AI802" s="227"/>
    </row>
    <row r="803" hidden="1">
      <c r="A803" s="227"/>
      <c r="B803" s="227"/>
      <c r="C803" s="264"/>
      <c r="D803" s="227"/>
      <c r="E803" s="227"/>
      <c r="F803" s="227"/>
      <c r="G803" s="227"/>
      <c r="H803" s="227"/>
      <c r="I803" s="227"/>
      <c r="J803" s="227"/>
      <c r="K803" s="227"/>
      <c r="L803" s="227"/>
      <c r="M803" s="227"/>
      <c r="N803" s="227"/>
      <c r="O803" s="227"/>
      <c r="P803" s="227"/>
      <c r="Q803" s="227"/>
      <c r="R803" s="227"/>
      <c r="S803" s="227"/>
      <c r="T803" s="227"/>
      <c r="U803" s="227"/>
      <c r="V803" s="227"/>
      <c r="W803" s="227"/>
      <c r="X803" s="227"/>
      <c r="Y803" s="227"/>
      <c r="Z803" s="227"/>
      <c r="AA803" s="227"/>
      <c r="AB803" s="227"/>
      <c r="AC803" s="227"/>
      <c r="AD803" s="227"/>
      <c r="AE803" s="227"/>
      <c r="AF803" s="227"/>
      <c r="AG803" s="227"/>
      <c r="AH803" s="227"/>
      <c r="AI803" s="227"/>
    </row>
    <row r="804" hidden="1">
      <c r="A804" s="227"/>
      <c r="B804" s="227"/>
      <c r="C804" s="264"/>
      <c r="D804" s="227"/>
      <c r="E804" s="227"/>
      <c r="F804" s="227"/>
      <c r="G804" s="227"/>
      <c r="H804" s="227"/>
      <c r="I804" s="227"/>
      <c r="J804" s="227"/>
      <c r="K804" s="227"/>
      <c r="L804" s="227"/>
      <c r="M804" s="227"/>
      <c r="N804" s="227"/>
      <c r="O804" s="227"/>
      <c r="P804" s="227"/>
      <c r="Q804" s="227"/>
      <c r="R804" s="227"/>
      <c r="S804" s="227"/>
      <c r="T804" s="227"/>
      <c r="U804" s="227"/>
      <c r="V804" s="227"/>
      <c r="W804" s="227"/>
      <c r="X804" s="227"/>
      <c r="Y804" s="227"/>
      <c r="Z804" s="227"/>
      <c r="AA804" s="227"/>
      <c r="AB804" s="227"/>
      <c r="AC804" s="227"/>
      <c r="AD804" s="227"/>
      <c r="AE804" s="227"/>
      <c r="AF804" s="227"/>
      <c r="AG804" s="227"/>
      <c r="AH804" s="227"/>
      <c r="AI804" s="227"/>
    </row>
    <row r="805" hidden="1">
      <c r="A805" s="227"/>
      <c r="B805" s="227"/>
      <c r="C805" s="264"/>
      <c r="D805" s="227"/>
      <c r="E805" s="227"/>
      <c r="F805" s="227"/>
      <c r="G805" s="227"/>
      <c r="H805" s="227"/>
      <c r="I805" s="227"/>
      <c r="J805" s="227"/>
      <c r="K805" s="227"/>
      <c r="L805" s="227"/>
      <c r="M805" s="227"/>
      <c r="N805" s="227"/>
      <c r="O805" s="227"/>
      <c r="P805" s="227"/>
      <c r="Q805" s="227"/>
      <c r="R805" s="227"/>
      <c r="S805" s="227"/>
      <c r="T805" s="227"/>
      <c r="U805" s="227"/>
      <c r="V805" s="227"/>
      <c r="W805" s="227"/>
      <c r="X805" s="227"/>
      <c r="Y805" s="227"/>
      <c r="Z805" s="227"/>
      <c r="AA805" s="227"/>
      <c r="AB805" s="227"/>
      <c r="AC805" s="227"/>
      <c r="AD805" s="227"/>
      <c r="AE805" s="227"/>
      <c r="AF805" s="227"/>
      <c r="AG805" s="227"/>
      <c r="AH805" s="227"/>
      <c r="AI805" s="227"/>
    </row>
    <row r="806" hidden="1">
      <c r="A806" s="227"/>
      <c r="B806" s="227"/>
      <c r="C806" s="264"/>
      <c r="D806" s="227"/>
      <c r="E806" s="227"/>
      <c r="F806" s="227"/>
      <c r="G806" s="227"/>
      <c r="H806" s="227"/>
      <c r="I806" s="227"/>
      <c r="J806" s="227"/>
      <c r="K806" s="227"/>
      <c r="L806" s="227"/>
      <c r="M806" s="227"/>
      <c r="N806" s="227"/>
      <c r="O806" s="227"/>
      <c r="P806" s="227"/>
      <c r="Q806" s="227"/>
      <c r="R806" s="227"/>
      <c r="S806" s="227"/>
      <c r="T806" s="227"/>
      <c r="U806" s="227"/>
      <c r="V806" s="227"/>
      <c r="W806" s="227"/>
      <c r="X806" s="227"/>
      <c r="Y806" s="227"/>
      <c r="Z806" s="227"/>
      <c r="AA806" s="227"/>
      <c r="AB806" s="227"/>
      <c r="AC806" s="227"/>
      <c r="AD806" s="227"/>
      <c r="AE806" s="227"/>
      <c r="AF806" s="227"/>
      <c r="AG806" s="227"/>
      <c r="AH806" s="227"/>
      <c r="AI806" s="227"/>
    </row>
    <row r="807" hidden="1">
      <c r="A807" s="227"/>
      <c r="B807" s="227"/>
      <c r="C807" s="264"/>
      <c r="D807" s="227"/>
      <c r="E807" s="227"/>
      <c r="F807" s="227"/>
      <c r="G807" s="227"/>
      <c r="H807" s="227"/>
      <c r="I807" s="227"/>
      <c r="J807" s="227"/>
      <c r="K807" s="227"/>
      <c r="L807" s="227"/>
      <c r="M807" s="227"/>
      <c r="N807" s="227"/>
      <c r="O807" s="227"/>
      <c r="P807" s="227"/>
      <c r="Q807" s="227"/>
      <c r="R807" s="227"/>
      <c r="S807" s="227"/>
      <c r="T807" s="227"/>
      <c r="U807" s="227"/>
      <c r="V807" s="227"/>
      <c r="W807" s="227"/>
      <c r="X807" s="227"/>
      <c r="Y807" s="227"/>
      <c r="Z807" s="227"/>
      <c r="AA807" s="227"/>
      <c r="AB807" s="227"/>
      <c r="AC807" s="227"/>
      <c r="AD807" s="227"/>
      <c r="AE807" s="227"/>
      <c r="AF807" s="227"/>
      <c r="AG807" s="227"/>
      <c r="AH807" s="227"/>
      <c r="AI807" s="227"/>
    </row>
    <row r="808" hidden="1">
      <c r="A808" s="227"/>
      <c r="B808" s="227"/>
      <c r="C808" s="264"/>
      <c r="D808" s="227"/>
      <c r="E808" s="227"/>
      <c r="F808" s="227"/>
      <c r="G808" s="227"/>
      <c r="H808" s="227"/>
      <c r="I808" s="227"/>
      <c r="J808" s="227"/>
      <c r="K808" s="227"/>
      <c r="L808" s="227"/>
      <c r="M808" s="227"/>
      <c r="N808" s="227"/>
      <c r="O808" s="227"/>
      <c r="P808" s="227"/>
      <c r="Q808" s="227"/>
      <c r="R808" s="227"/>
      <c r="S808" s="227"/>
      <c r="T808" s="227"/>
      <c r="U808" s="227"/>
      <c r="V808" s="227"/>
      <c r="W808" s="227"/>
      <c r="X808" s="227"/>
      <c r="Y808" s="227"/>
      <c r="Z808" s="227"/>
      <c r="AA808" s="227"/>
      <c r="AB808" s="227"/>
      <c r="AC808" s="227"/>
      <c r="AD808" s="227"/>
      <c r="AE808" s="227"/>
      <c r="AF808" s="227"/>
      <c r="AG808" s="227"/>
      <c r="AH808" s="227"/>
      <c r="AI808" s="227"/>
    </row>
    <row r="809" hidden="1">
      <c r="A809" s="227"/>
      <c r="B809" s="227"/>
      <c r="C809" s="264"/>
      <c r="D809" s="227"/>
      <c r="E809" s="227"/>
      <c r="F809" s="227"/>
      <c r="G809" s="227"/>
      <c r="H809" s="227"/>
      <c r="I809" s="227"/>
      <c r="J809" s="227"/>
      <c r="K809" s="227"/>
      <c r="L809" s="227"/>
      <c r="M809" s="227"/>
      <c r="N809" s="227"/>
      <c r="O809" s="227"/>
      <c r="P809" s="227"/>
      <c r="Q809" s="227"/>
      <c r="R809" s="227"/>
      <c r="S809" s="227"/>
      <c r="T809" s="227"/>
      <c r="U809" s="227"/>
      <c r="V809" s="227"/>
      <c r="W809" s="227"/>
      <c r="X809" s="227"/>
      <c r="Y809" s="227"/>
      <c r="Z809" s="227"/>
      <c r="AA809" s="227"/>
      <c r="AB809" s="227"/>
      <c r="AC809" s="227"/>
      <c r="AD809" s="227"/>
      <c r="AE809" s="227"/>
      <c r="AF809" s="227"/>
      <c r="AG809" s="227"/>
      <c r="AH809" s="227"/>
      <c r="AI809" s="227"/>
    </row>
    <row r="810" hidden="1">
      <c r="A810" s="227"/>
      <c r="B810" s="227"/>
      <c r="C810" s="264"/>
      <c r="D810" s="227"/>
      <c r="E810" s="227"/>
      <c r="F810" s="227"/>
      <c r="G810" s="227"/>
      <c r="H810" s="227"/>
      <c r="I810" s="227"/>
      <c r="J810" s="227"/>
      <c r="K810" s="227"/>
      <c r="L810" s="227"/>
      <c r="M810" s="227"/>
      <c r="N810" s="227"/>
      <c r="O810" s="227"/>
      <c r="P810" s="227"/>
      <c r="Q810" s="227"/>
      <c r="R810" s="227"/>
      <c r="S810" s="227"/>
      <c r="T810" s="227"/>
      <c r="U810" s="227"/>
      <c r="V810" s="227"/>
      <c r="W810" s="227"/>
      <c r="X810" s="227"/>
      <c r="Y810" s="227"/>
      <c r="Z810" s="227"/>
      <c r="AA810" s="227"/>
      <c r="AB810" s="227"/>
      <c r="AC810" s="227"/>
      <c r="AD810" s="227"/>
      <c r="AE810" s="227"/>
      <c r="AF810" s="227"/>
      <c r="AG810" s="227"/>
      <c r="AH810" s="227"/>
      <c r="AI810" s="227"/>
    </row>
    <row r="811" hidden="1">
      <c r="A811" s="227"/>
      <c r="B811" s="227"/>
      <c r="C811" s="264"/>
      <c r="D811" s="227"/>
      <c r="E811" s="227"/>
      <c r="F811" s="227"/>
      <c r="G811" s="227"/>
      <c r="H811" s="227"/>
      <c r="I811" s="227"/>
      <c r="J811" s="227"/>
      <c r="K811" s="227"/>
      <c r="L811" s="227"/>
      <c r="M811" s="227"/>
      <c r="N811" s="227"/>
      <c r="O811" s="227"/>
      <c r="P811" s="227"/>
      <c r="Q811" s="227"/>
      <c r="R811" s="227"/>
      <c r="S811" s="227"/>
      <c r="T811" s="227"/>
      <c r="U811" s="227"/>
      <c r="V811" s="227"/>
      <c r="W811" s="227"/>
      <c r="X811" s="227"/>
      <c r="Y811" s="227"/>
      <c r="Z811" s="227"/>
      <c r="AA811" s="227"/>
      <c r="AB811" s="227"/>
      <c r="AC811" s="227"/>
      <c r="AD811" s="227"/>
      <c r="AE811" s="227"/>
      <c r="AF811" s="227"/>
      <c r="AG811" s="227"/>
      <c r="AH811" s="227"/>
      <c r="AI811" s="227"/>
    </row>
    <row r="812" hidden="1">
      <c r="A812" s="227"/>
      <c r="B812" s="227"/>
      <c r="C812" s="264"/>
      <c r="D812" s="227"/>
      <c r="E812" s="227"/>
      <c r="F812" s="227"/>
      <c r="G812" s="227"/>
      <c r="H812" s="227"/>
      <c r="I812" s="227"/>
      <c r="J812" s="227"/>
      <c r="K812" s="227"/>
      <c r="L812" s="227"/>
      <c r="M812" s="227"/>
      <c r="N812" s="227"/>
      <c r="O812" s="227"/>
      <c r="P812" s="227"/>
      <c r="Q812" s="227"/>
      <c r="R812" s="227"/>
      <c r="S812" s="227"/>
      <c r="T812" s="227"/>
      <c r="U812" s="227"/>
      <c r="V812" s="227"/>
      <c r="W812" s="227"/>
      <c r="X812" s="227"/>
      <c r="Y812" s="227"/>
      <c r="Z812" s="227"/>
      <c r="AA812" s="227"/>
      <c r="AB812" s="227"/>
      <c r="AC812" s="227"/>
      <c r="AD812" s="227"/>
      <c r="AE812" s="227"/>
      <c r="AF812" s="227"/>
      <c r="AG812" s="227"/>
      <c r="AH812" s="227"/>
      <c r="AI812" s="227"/>
    </row>
    <row r="813" hidden="1">
      <c r="A813" s="227"/>
      <c r="B813" s="227"/>
      <c r="C813" s="264"/>
      <c r="D813" s="227"/>
      <c r="E813" s="227"/>
      <c r="F813" s="227"/>
      <c r="G813" s="227"/>
      <c r="H813" s="227"/>
      <c r="I813" s="227"/>
      <c r="J813" s="227"/>
      <c r="K813" s="227"/>
      <c r="L813" s="227"/>
      <c r="M813" s="227"/>
      <c r="N813" s="227"/>
      <c r="O813" s="227"/>
      <c r="P813" s="227"/>
      <c r="Q813" s="227"/>
      <c r="R813" s="227"/>
      <c r="S813" s="227"/>
      <c r="T813" s="227"/>
      <c r="U813" s="227"/>
      <c r="V813" s="227"/>
      <c r="W813" s="227"/>
      <c r="X813" s="227"/>
      <c r="Y813" s="227"/>
      <c r="Z813" s="227"/>
      <c r="AA813" s="227"/>
      <c r="AB813" s="227"/>
      <c r="AC813" s="227"/>
      <c r="AD813" s="227"/>
      <c r="AE813" s="227"/>
      <c r="AF813" s="227"/>
      <c r="AG813" s="227"/>
      <c r="AH813" s="227"/>
      <c r="AI813" s="227"/>
    </row>
    <row r="814" hidden="1">
      <c r="A814" s="227"/>
      <c r="B814" s="227"/>
      <c r="C814" s="264"/>
      <c r="D814" s="227"/>
      <c r="E814" s="227"/>
      <c r="F814" s="227"/>
      <c r="G814" s="227"/>
      <c r="H814" s="227"/>
      <c r="I814" s="227"/>
      <c r="J814" s="227"/>
      <c r="K814" s="227"/>
      <c r="L814" s="227"/>
      <c r="M814" s="227"/>
      <c r="N814" s="227"/>
      <c r="O814" s="227"/>
      <c r="P814" s="227"/>
      <c r="Q814" s="227"/>
      <c r="R814" s="227"/>
      <c r="S814" s="227"/>
      <c r="T814" s="227"/>
      <c r="U814" s="227"/>
      <c r="V814" s="227"/>
      <c r="W814" s="227"/>
      <c r="X814" s="227"/>
      <c r="Y814" s="227"/>
      <c r="Z814" s="227"/>
      <c r="AA814" s="227"/>
      <c r="AB814" s="227"/>
      <c r="AC814" s="227"/>
      <c r="AD814" s="227"/>
      <c r="AE814" s="227"/>
      <c r="AF814" s="227"/>
      <c r="AG814" s="227"/>
      <c r="AH814" s="227"/>
      <c r="AI814" s="227"/>
    </row>
    <row r="815" hidden="1">
      <c r="A815" s="227"/>
      <c r="B815" s="227"/>
      <c r="C815" s="264"/>
      <c r="D815" s="227"/>
      <c r="E815" s="227"/>
      <c r="F815" s="227"/>
      <c r="G815" s="227"/>
      <c r="H815" s="227"/>
      <c r="I815" s="227"/>
      <c r="J815" s="227"/>
      <c r="K815" s="227"/>
      <c r="L815" s="227"/>
      <c r="M815" s="227"/>
      <c r="N815" s="227"/>
      <c r="O815" s="227"/>
      <c r="P815" s="227"/>
      <c r="Q815" s="227"/>
      <c r="R815" s="227"/>
      <c r="S815" s="227"/>
      <c r="T815" s="227"/>
      <c r="U815" s="227"/>
      <c r="V815" s="227"/>
      <c r="W815" s="227"/>
      <c r="X815" s="227"/>
      <c r="Y815" s="227"/>
      <c r="Z815" s="227"/>
      <c r="AA815" s="227"/>
      <c r="AB815" s="227"/>
      <c r="AC815" s="227"/>
      <c r="AD815" s="227"/>
      <c r="AE815" s="227"/>
      <c r="AF815" s="227"/>
      <c r="AG815" s="227"/>
      <c r="AH815" s="227"/>
      <c r="AI815" s="227"/>
    </row>
    <row r="816" hidden="1">
      <c r="A816" s="227"/>
      <c r="B816" s="227"/>
      <c r="C816" s="264"/>
      <c r="D816" s="227"/>
      <c r="E816" s="227"/>
      <c r="F816" s="227"/>
      <c r="G816" s="227"/>
      <c r="H816" s="227"/>
      <c r="I816" s="227"/>
      <c r="J816" s="227"/>
      <c r="K816" s="227"/>
      <c r="L816" s="227"/>
      <c r="M816" s="227"/>
      <c r="N816" s="227"/>
      <c r="O816" s="227"/>
      <c r="P816" s="227"/>
      <c r="Q816" s="227"/>
      <c r="R816" s="227"/>
      <c r="S816" s="227"/>
      <c r="T816" s="227"/>
      <c r="U816" s="227"/>
      <c r="V816" s="227"/>
      <c r="W816" s="227"/>
      <c r="X816" s="227"/>
      <c r="Y816" s="227"/>
      <c r="Z816" s="227"/>
      <c r="AA816" s="227"/>
      <c r="AB816" s="227"/>
      <c r="AC816" s="227"/>
      <c r="AD816" s="227"/>
      <c r="AE816" s="227"/>
      <c r="AF816" s="227"/>
      <c r="AG816" s="227"/>
      <c r="AH816" s="227"/>
      <c r="AI816" s="227"/>
    </row>
    <row r="817" hidden="1">
      <c r="A817" s="227"/>
      <c r="B817" s="227"/>
      <c r="C817" s="264"/>
      <c r="D817" s="227"/>
      <c r="E817" s="227"/>
      <c r="F817" s="227"/>
      <c r="G817" s="227"/>
      <c r="H817" s="227"/>
      <c r="I817" s="227"/>
      <c r="J817" s="227"/>
      <c r="K817" s="227"/>
      <c r="L817" s="227"/>
      <c r="M817" s="227"/>
      <c r="N817" s="227"/>
      <c r="O817" s="227"/>
      <c r="P817" s="227"/>
      <c r="Q817" s="227"/>
      <c r="R817" s="227"/>
      <c r="S817" s="227"/>
      <c r="T817" s="227"/>
      <c r="U817" s="227"/>
      <c r="V817" s="227"/>
      <c r="W817" s="227"/>
      <c r="X817" s="227"/>
      <c r="Y817" s="227"/>
      <c r="Z817" s="227"/>
      <c r="AA817" s="227"/>
      <c r="AB817" s="227"/>
      <c r="AC817" s="227"/>
      <c r="AD817" s="227"/>
      <c r="AE817" s="227"/>
      <c r="AF817" s="227"/>
      <c r="AG817" s="227"/>
      <c r="AH817" s="227"/>
      <c r="AI817" s="227"/>
    </row>
    <row r="818" hidden="1">
      <c r="A818" s="227"/>
      <c r="B818" s="227"/>
      <c r="C818" s="264"/>
      <c r="D818" s="227"/>
      <c r="E818" s="227"/>
      <c r="F818" s="227"/>
      <c r="G818" s="227"/>
      <c r="H818" s="227"/>
      <c r="I818" s="227"/>
      <c r="J818" s="227"/>
      <c r="K818" s="227"/>
      <c r="L818" s="227"/>
      <c r="M818" s="227"/>
      <c r="N818" s="227"/>
      <c r="O818" s="227"/>
      <c r="P818" s="227"/>
      <c r="Q818" s="227"/>
      <c r="R818" s="227"/>
      <c r="S818" s="227"/>
      <c r="T818" s="227"/>
      <c r="U818" s="227"/>
      <c r="V818" s="227"/>
      <c r="W818" s="227"/>
      <c r="X818" s="227"/>
      <c r="Y818" s="227"/>
      <c r="Z818" s="227"/>
      <c r="AA818" s="227"/>
      <c r="AB818" s="227"/>
      <c r="AC818" s="227"/>
      <c r="AD818" s="227"/>
      <c r="AE818" s="227"/>
      <c r="AF818" s="227"/>
      <c r="AG818" s="227"/>
      <c r="AH818" s="227"/>
      <c r="AI818" s="227"/>
    </row>
    <row r="819" hidden="1">
      <c r="A819" s="227"/>
      <c r="B819" s="227"/>
      <c r="C819" s="264"/>
      <c r="D819" s="227"/>
      <c r="E819" s="227"/>
      <c r="F819" s="227"/>
      <c r="G819" s="227"/>
      <c r="H819" s="227"/>
      <c r="I819" s="227"/>
      <c r="J819" s="227"/>
      <c r="K819" s="227"/>
      <c r="L819" s="227"/>
      <c r="M819" s="227"/>
      <c r="N819" s="227"/>
      <c r="O819" s="227"/>
      <c r="P819" s="227"/>
      <c r="Q819" s="227"/>
      <c r="R819" s="227"/>
      <c r="S819" s="227"/>
      <c r="T819" s="227"/>
      <c r="U819" s="227"/>
      <c r="V819" s="227"/>
      <c r="W819" s="227"/>
      <c r="X819" s="227"/>
      <c r="Y819" s="227"/>
      <c r="Z819" s="227"/>
      <c r="AA819" s="227"/>
      <c r="AB819" s="227"/>
      <c r="AC819" s="227"/>
      <c r="AD819" s="227"/>
      <c r="AE819" s="227"/>
      <c r="AF819" s="227"/>
      <c r="AG819" s="227"/>
      <c r="AH819" s="227"/>
      <c r="AI819" s="227"/>
    </row>
    <row r="820" hidden="1">
      <c r="A820" s="227"/>
      <c r="B820" s="227"/>
      <c r="C820" s="264"/>
      <c r="D820" s="227"/>
      <c r="E820" s="227"/>
      <c r="F820" s="227"/>
      <c r="G820" s="227"/>
      <c r="H820" s="227"/>
      <c r="I820" s="227"/>
      <c r="J820" s="227"/>
      <c r="K820" s="227"/>
      <c r="L820" s="227"/>
      <c r="M820" s="227"/>
      <c r="N820" s="227"/>
      <c r="O820" s="227"/>
      <c r="P820" s="227"/>
      <c r="Q820" s="227"/>
      <c r="R820" s="227"/>
      <c r="S820" s="227"/>
      <c r="T820" s="227"/>
      <c r="U820" s="227"/>
      <c r="V820" s="227"/>
      <c r="W820" s="227"/>
      <c r="X820" s="227"/>
      <c r="Y820" s="227"/>
      <c r="Z820" s="227"/>
      <c r="AA820" s="227"/>
      <c r="AB820" s="227"/>
      <c r="AC820" s="227"/>
      <c r="AD820" s="227"/>
      <c r="AE820" s="227"/>
      <c r="AF820" s="227"/>
      <c r="AG820" s="227"/>
      <c r="AH820" s="227"/>
      <c r="AI820" s="227"/>
    </row>
    <row r="821" hidden="1">
      <c r="A821" s="227"/>
      <c r="B821" s="227"/>
      <c r="C821" s="264"/>
      <c r="D821" s="227"/>
      <c r="E821" s="227"/>
      <c r="F821" s="227"/>
      <c r="G821" s="227"/>
      <c r="H821" s="227"/>
      <c r="I821" s="227"/>
      <c r="J821" s="227"/>
      <c r="K821" s="227"/>
      <c r="L821" s="227"/>
      <c r="M821" s="227"/>
      <c r="N821" s="227"/>
      <c r="O821" s="227"/>
      <c r="P821" s="227"/>
      <c r="Q821" s="227"/>
      <c r="R821" s="227"/>
      <c r="S821" s="227"/>
      <c r="T821" s="227"/>
      <c r="U821" s="227"/>
      <c r="V821" s="227"/>
      <c r="W821" s="227"/>
      <c r="X821" s="227"/>
      <c r="Y821" s="227"/>
      <c r="Z821" s="227"/>
      <c r="AA821" s="227"/>
      <c r="AB821" s="227"/>
      <c r="AC821" s="227"/>
      <c r="AD821" s="227"/>
      <c r="AE821" s="227"/>
      <c r="AF821" s="227"/>
      <c r="AG821" s="227"/>
      <c r="AH821" s="227"/>
      <c r="AI821" s="227"/>
    </row>
    <row r="822" hidden="1">
      <c r="A822" s="227"/>
      <c r="B822" s="227"/>
      <c r="C822" s="264"/>
      <c r="D822" s="227"/>
      <c r="E822" s="227"/>
      <c r="F822" s="227"/>
      <c r="G822" s="227"/>
      <c r="H822" s="227"/>
      <c r="I822" s="227"/>
      <c r="J822" s="227"/>
      <c r="K822" s="227"/>
      <c r="L822" s="227"/>
      <c r="M822" s="227"/>
      <c r="N822" s="227"/>
      <c r="O822" s="227"/>
      <c r="P822" s="227"/>
      <c r="Q822" s="227"/>
      <c r="R822" s="227"/>
      <c r="S822" s="227"/>
      <c r="T822" s="227"/>
      <c r="U822" s="227"/>
      <c r="V822" s="227"/>
      <c r="W822" s="227"/>
      <c r="X822" s="227"/>
      <c r="Y822" s="227"/>
      <c r="Z822" s="227"/>
      <c r="AA822" s="227"/>
      <c r="AB822" s="227"/>
      <c r="AC822" s="227"/>
      <c r="AD822" s="227"/>
      <c r="AE822" s="227"/>
      <c r="AF822" s="227"/>
      <c r="AG822" s="227"/>
      <c r="AH822" s="227"/>
      <c r="AI822" s="227"/>
    </row>
    <row r="823" hidden="1">
      <c r="A823" s="227"/>
      <c r="B823" s="227"/>
      <c r="C823" s="264"/>
      <c r="D823" s="227"/>
      <c r="E823" s="227"/>
      <c r="F823" s="227"/>
      <c r="G823" s="227"/>
      <c r="H823" s="227"/>
      <c r="I823" s="227"/>
      <c r="J823" s="227"/>
      <c r="K823" s="227"/>
      <c r="L823" s="227"/>
      <c r="M823" s="227"/>
      <c r="N823" s="227"/>
      <c r="O823" s="227"/>
      <c r="P823" s="227"/>
      <c r="Q823" s="227"/>
      <c r="R823" s="227"/>
      <c r="S823" s="227"/>
      <c r="T823" s="227"/>
      <c r="U823" s="227"/>
      <c r="V823" s="227"/>
      <c r="W823" s="227"/>
      <c r="X823" s="227"/>
      <c r="Y823" s="227"/>
      <c r="Z823" s="227"/>
      <c r="AA823" s="227"/>
      <c r="AB823" s="227"/>
      <c r="AC823" s="227"/>
      <c r="AD823" s="227"/>
      <c r="AE823" s="227"/>
      <c r="AF823" s="227"/>
      <c r="AG823" s="227"/>
      <c r="AH823" s="227"/>
      <c r="AI823" s="227"/>
    </row>
    <row r="824" hidden="1">
      <c r="A824" s="227"/>
      <c r="B824" s="227"/>
      <c r="C824" s="264"/>
      <c r="D824" s="227"/>
      <c r="E824" s="227"/>
      <c r="F824" s="227"/>
      <c r="G824" s="227"/>
      <c r="H824" s="227"/>
      <c r="I824" s="227"/>
      <c r="J824" s="227"/>
      <c r="K824" s="227"/>
      <c r="L824" s="227"/>
      <c r="M824" s="227"/>
      <c r="N824" s="227"/>
      <c r="O824" s="227"/>
      <c r="P824" s="227"/>
      <c r="Q824" s="227"/>
      <c r="R824" s="227"/>
      <c r="S824" s="227"/>
      <c r="T824" s="227"/>
      <c r="U824" s="227"/>
      <c r="V824" s="227"/>
      <c r="W824" s="227"/>
      <c r="X824" s="227"/>
      <c r="Y824" s="227"/>
      <c r="Z824" s="227"/>
      <c r="AA824" s="227"/>
      <c r="AB824" s="227"/>
      <c r="AC824" s="227"/>
      <c r="AD824" s="227"/>
      <c r="AE824" s="227"/>
      <c r="AF824" s="227"/>
      <c r="AG824" s="227"/>
      <c r="AH824" s="227"/>
      <c r="AI824" s="227"/>
    </row>
    <row r="825" hidden="1">
      <c r="A825" s="227"/>
      <c r="B825" s="227"/>
      <c r="C825" s="264"/>
      <c r="D825" s="227"/>
      <c r="E825" s="227"/>
      <c r="F825" s="227"/>
      <c r="G825" s="227"/>
      <c r="H825" s="227"/>
      <c r="I825" s="227"/>
      <c r="J825" s="227"/>
      <c r="K825" s="227"/>
      <c r="L825" s="227"/>
      <c r="M825" s="227"/>
      <c r="N825" s="227"/>
      <c r="O825" s="227"/>
      <c r="P825" s="227"/>
      <c r="Q825" s="227"/>
      <c r="R825" s="227"/>
      <c r="S825" s="227"/>
      <c r="T825" s="227"/>
      <c r="U825" s="227"/>
      <c r="V825" s="227"/>
      <c r="W825" s="227"/>
      <c r="X825" s="227"/>
      <c r="Y825" s="227"/>
      <c r="Z825" s="227"/>
      <c r="AA825" s="227"/>
      <c r="AB825" s="227"/>
      <c r="AC825" s="227"/>
      <c r="AD825" s="227"/>
      <c r="AE825" s="227"/>
      <c r="AF825" s="227"/>
      <c r="AG825" s="227"/>
      <c r="AH825" s="227"/>
      <c r="AI825" s="227"/>
    </row>
    <row r="826" hidden="1">
      <c r="A826" s="227"/>
      <c r="B826" s="227"/>
      <c r="C826" s="264"/>
      <c r="D826" s="227"/>
      <c r="E826" s="227"/>
      <c r="F826" s="227"/>
      <c r="G826" s="227"/>
      <c r="H826" s="227"/>
      <c r="I826" s="227"/>
      <c r="J826" s="227"/>
      <c r="K826" s="227"/>
      <c r="L826" s="227"/>
      <c r="M826" s="227"/>
      <c r="N826" s="227"/>
      <c r="O826" s="227"/>
      <c r="P826" s="227"/>
      <c r="Q826" s="227"/>
      <c r="R826" s="227"/>
      <c r="S826" s="227"/>
      <c r="T826" s="227"/>
      <c r="U826" s="227"/>
      <c r="V826" s="227"/>
      <c r="W826" s="227"/>
      <c r="X826" s="227"/>
      <c r="Y826" s="227"/>
      <c r="Z826" s="227"/>
      <c r="AA826" s="227"/>
      <c r="AB826" s="227"/>
      <c r="AC826" s="227"/>
      <c r="AD826" s="227"/>
      <c r="AE826" s="227"/>
      <c r="AF826" s="227"/>
      <c r="AG826" s="227"/>
      <c r="AH826" s="227"/>
      <c r="AI826" s="227"/>
    </row>
    <row r="827" hidden="1">
      <c r="A827" s="227"/>
      <c r="B827" s="227"/>
      <c r="C827" s="264"/>
      <c r="D827" s="227"/>
      <c r="E827" s="227"/>
      <c r="F827" s="227"/>
      <c r="G827" s="227"/>
      <c r="H827" s="227"/>
      <c r="I827" s="227"/>
      <c r="J827" s="227"/>
      <c r="K827" s="227"/>
      <c r="L827" s="227"/>
      <c r="M827" s="227"/>
      <c r="N827" s="227"/>
      <c r="O827" s="227"/>
      <c r="P827" s="227"/>
      <c r="Q827" s="227"/>
      <c r="R827" s="227"/>
      <c r="S827" s="227"/>
      <c r="T827" s="227"/>
      <c r="U827" s="227"/>
      <c r="V827" s="227"/>
      <c r="W827" s="227"/>
      <c r="X827" s="227"/>
      <c r="Y827" s="227"/>
      <c r="Z827" s="227"/>
      <c r="AA827" s="227"/>
      <c r="AB827" s="227"/>
      <c r="AC827" s="227"/>
      <c r="AD827" s="227"/>
      <c r="AE827" s="227"/>
      <c r="AF827" s="227"/>
      <c r="AG827" s="227"/>
      <c r="AH827" s="227"/>
      <c r="AI827" s="227"/>
    </row>
    <row r="828" hidden="1">
      <c r="A828" s="227"/>
      <c r="B828" s="227"/>
      <c r="C828" s="264"/>
      <c r="D828" s="227"/>
      <c r="E828" s="227"/>
      <c r="F828" s="227"/>
      <c r="G828" s="227"/>
      <c r="H828" s="227"/>
      <c r="I828" s="227"/>
      <c r="J828" s="227"/>
      <c r="K828" s="227"/>
      <c r="L828" s="227"/>
      <c r="M828" s="227"/>
      <c r="N828" s="227"/>
      <c r="O828" s="227"/>
      <c r="P828" s="227"/>
      <c r="Q828" s="227"/>
      <c r="R828" s="227"/>
      <c r="S828" s="227"/>
      <c r="T828" s="227"/>
      <c r="U828" s="227"/>
      <c r="V828" s="227"/>
      <c r="W828" s="227"/>
      <c r="X828" s="227"/>
      <c r="Y828" s="227"/>
      <c r="Z828" s="227"/>
      <c r="AA828" s="227"/>
      <c r="AB828" s="227"/>
      <c r="AC828" s="227"/>
      <c r="AD828" s="227"/>
      <c r="AE828" s="227"/>
      <c r="AF828" s="227"/>
      <c r="AG828" s="227"/>
      <c r="AH828" s="227"/>
      <c r="AI828" s="227"/>
    </row>
    <row r="829" hidden="1">
      <c r="A829" s="227"/>
      <c r="B829" s="227"/>
      <c r="C829" s="264"/>
      <c r="D829" s="227"/>
      <c r="E829" s="227"/>
      <c r="F829" s="227"/>
      <c r="G829" s="227"/>
      <c r="H829" s="227"/>
      <c r="I829" s="227"/>
      <c r="J829" s="227"/>
      <c r="K829" s="227"/>
      <c r="L829" s="227"/>
      <c r="M829" s="227"/>
      <c r="N829" s="227"/>
      <c r="O829" s="227"/>
      <c r="P829" s="227"/>
      <c r="Q829" s="227"/>
      <c r="R829" s="227"/>
      <c r="S829" s="227"/>
      <c r="T829" s="227"/>
      <c r="U829" s="227"/>
      <c r="V829" s="227"/>
      <c r="W829" s="227"/>
      <c r="X829" s="227"/>
      <c r="Y829" s="227"/>
      <c r="Z829" s="227"/>
      <c r="AA829" s="227"/>
      <c r="AB829" s="227"/>
      <c r="AC829" s="227"/>
      <c r="AD829" s="227"/>
      <c r="AE829" s="227"/>
      <c r="AF829" s="227"/>
      <c r="AG829" s="227"/>
      <c r="AH829" s="227"/>
      <c r="AI829" s="227"/>
    </row>
    <row r="830" hidden="1">
      <c r="A830" s="227"/>
      <c r="B830" s="227"/>
      <c r="C830" s="264"/>
      <c r="D830" s="227"/>
      <c r="E830" s="227"/>
      <c r="F830" s="227"/>
      <c r="G830" s="227"/>
      <c r="H830" s="227"/>
      <c r="I830" s="227"/>
      <c r="J830" s="227"/>
      <c r="K830" s="227"/>
      <c r="L830" s="227"/>
      <c r="M830" s="227"/>
      <c r="N830" s="227"/>
      <c r="O830" s="227"/>
      <c r="P830" s="227"/>
      <c r="Q830" s="227"/>
      <c r="R830" s="227"/>
      <c r="S830" s="227"/>
      <c r="T830" s="227"/>
      <c r="U830" s="227"/>
      <c r="V830" s="227"/>
      <c r="W830" s="227"/>
      <c r="X830" s="227"/>
      <c r="Y830" s="227"/>
      <c r="Z830" s="227"/>
      <c r="AA830" s="227"/>
      <c r="AB830" s="227"/>
      <c r="AC830" s="227"/>
      <c r="AD830" s="227"/>
      <c r="AE830" s="227"/>
      <c r="AF830" s="227"/>
      <c r="AG830" s="227"/>
      <c r="AH830" s="227"/>
      <c r="AI830" s="227"/>
    </row>
    <row r="831" hidden="1">
      <c r="A831" s="227"/>
      <c r="B831" s="227"/>
      <c r="C831" s="264"/>
      <c r="D831" s="227"/>
      <c r="E831" s="227"/>
      <c r="F831" s="227"/>
      <c r="G831" s="227"/>
      <c r="H831" s="227"/>
      <c r="I831" s="227"/>
      <c r="J831" s="227"/>
      <c r="K831" s="227"/>
      <c r="L831" s="227"/>
      <c r="M831" s="227"/>
      <c r="N831" s="227"/>
      <c r="O831" s="227"/>
      <c r="P831" s="227"/>
      <c r="Q831" s="227"/>
      <c r="R831" s="227"/>
      <c r="S831" s="227"/>
      <c r="T831" s="227"/>
      <c r="U831" s="227"/>
      <c r="V831" s="227"/>
      <c r="W831" s="227"/>
      <c r="X831" s="227"/>
      <c r="Y831" s="227"/>
      <c r="Z831" s="227"/>
      <c r="AA831" s="227"/>
      <c r="AB831" s="227"/>
      <c r="AC831" s="227"/>
      <c r="AD831" s="227"/>
      <c r="AE831" s="227"/>
      <c r="AF831" s="227"/>
      <c r="AG831" s="227"/>
      <c r="AH831" s="227"/>
      <c r="AI831" s="227"/>
    </row>
    <row r="832" hidden="1">
      <c r="A832" s="227"/>
      <c r="B832" s="227"/>
      <c r="C832" s="264"/>
      <c r="D832" s="227"/>
      <c r="E832" s="227"/>
      <c r="F832" s="227"/>
      <c r="G832" s="227"/>
      <c r="H832" s="227"/>
      <c r="I832" s="227"/>
      <c r="J832" s="227"/>
      <c r="K832" s="227"/>
      <c r="L832" s="227"/>
      <c r="M832" s="227"/>
      <c r="N832" s="227"/>
      <c r="O832" s="227"/>
      <c r="P832" s="227"/>
      <c r="Q832" s="227"/>
      <c r="R832" s="227"/>
      <c r="S832" s="227"/>
      <c r="T832" s="227"/>
      <c r="U832" s="227"/>
      <c r="V832" s="227"/>
      <c r="W832" s="227"/>
      <c r="X832" s="227"/>
      <c r="Y832" s="227"/>
      <c r="Z832" s="227"/>
      <c r="AA832" s="227"/>
      <c r="AB832" s="227"/>
      <c r="AC832" s="227"/>
      <c r="AD832" s="227"/>
      <c r="AE832" s="227"/>
      <c r="AF832" s="227"/>
      <c r="AG832" s="227"/>
      <c r="AH832" s="227"/>
      <c r="AI832" s="227"/>
    </row>
    <row r="833" hidden="1">
      <c r="A833" s="227"/>
      <c r="B833" s="227"/>
      <c r="C833" s="264"/>
      <c r="D833" s="227"/>
      <c r="E833" s="227"/>
      <c r="F833" s="227"/>
      <c r="G833" s="227"/>
      <c r="H833" s="227"/>
      <c r="I833" s="227"/>
      <c r="J833" s="227"/>
      <c r="K833" s="227"/>
      <c r="L833" s="227"/>
      <c r="M833" s="227"/>
      <c r="N833" s="227"/>
      <c r="O833" s="227"/>
      <c r="P833" s="227"/>
      <c r="Q833" s="227"/>
      <c r="R833" s="227"/>
      <c r="S833" s="227"/>
      <c r="T833" s="227"/>
      <c r="U833" s="227"/>
      <c r="V833" s="227"/>
      <c r="W833" s="227"/>
      <c r="X833" s="227"/>
      <c r="Y833" s="227"/>
      <c r="Z833" s="227"/>
      <c r="AA833" s="227"/>
      <c r="AB833" s="227"/>
      <c r="AC833" s="227"/>
      <c r="AD833" s="227"/>
      <c r="AE833" s="227"/>
      <c r="AF833" s="227"/>
      <c r="AG833" s="227"/>
      <c r="AH833" s="227"/>
      <c r="AI833" s="227"/>
    </row>
    <row r="834" hidden="1">
      <c r="A834" s="227"/>
      <c r="B834" s="227"/>
      <c r="C834" s="264"/>
      <c r="D834" s="227"/>
      <c r="E834" s="227"/>
      <c r="F834" s="227"/>
      <c r="G834" s="227"/>
      <c r="H834" s="227"/>
      <c r="I834" s="227"/>
      <c r="J834" s="227"/>
      <c r="K834" s="227"/>
      <c r="L834" s="227"/>
      <c r="M834" s="227"/>
      <c r="N834" s="227"/>
      <c r="O834" s="227"/>
      <c r="P834" s="227"/>
      <c r="Q834" s="227"/>
      <c r="R834" s="227"/>
      <c r="S834" s="227"/>
      <c r="T834" s="227"/>
      <c r="U834" s="227"/>
      <c r="V834" s="227"/>
      <c r="W834" s="227"/>
      <c r="X834" s="227"/>
      <c r="Y834" s="227"/>
      <c r="Z834" s="227"/>
      <c r="AA834" s="227"/>
      <c r="AB834" s="227"/>
      <c r="AC834" s="227"/>
      <c r="AD834" s="227"/>
      <c r="AE834" s="227"/>
      <c r="AF834" s="227"/>
      <c r="AG834" s="227"/>
      <c r="AH834" s="227"/>
      <c r="AI834" s="227"/>
    </row>
    <row r="835" hidden="1">
      <c r="A835" s="227"/>
      <c r="B835" s="227"/>
      <c r="C835" s="264"/>
      <c r="D835" s="227"/>
      <c r="E835" s="227"/>
      <c r="F835" s="227"/>
      <c r="G835" s="227"/>
      <c r="H835" s="227"/>
      <c r="I835" s="227"/>
      <c r="J835" s="227"/>
      <c r="K835" s="227"/>
      <c r="L835" s="227"/>
      <c r="M835" s="227"/>
      <c r="N835" s="227"/>
      <c r="O835" s="227"/>
      <c r="P835" s="227"/>
      <c r="Q835" s="227"/>
      <c r="R835" s="227"/>
      <c r="S835" s="227"/>
      <c r="T835" s="227"/>
      <c r="U835" s="227"/>
      <c r="V835" s="227"/>
      <c r="W835" s="227"/>
      <c r="X835" s="227"/>
      <c r="Y835" s="227"/>
      <c r="Z835" s="227"/>
      <c r="AA835" s="227"/>
      <c r="AB835" s="227"/>
      <c r="AC835" s="227"/>
      <c r="AD835" s="227"/>
      <c r="AE835" s="227"/>
      <c r="AF835" s="227"/>
      <c r="AG835" s="227"/>
      <c r="AH835" s="227"/>
      <c r="AI835" s="227"/>
    </row>
    <row r="836" hidden="1">
      <c r="A836" s="227"/>
      <c r="B836" s="227"/>
      <c r="C836" s="264"/>
      <c r="D836" s="227"/>
      <c r="E836" s="227"/>
      <c r="F836" s="227"/>
      <c r="G836" s="227"/>
      <c r="H836" s="227"/>
      <c r="I836" s="227"/>
      <c r="J836" s="227"/>
      <c r="K836" s="227"/>
      <c r="L836" s="227"/>
      <c r="M836" s="227"/>
      <c r="N836" s="227"/>
      <c r="O836" s="227"/>
      <c r="P836" s="227"/>
      <c r="Q836" s="227"/>
      <c r="R836" s="227"/>
      <c r="S836" s="227"/>
      <c r="T836" s="227"/>
      <c r="U836" s="227"/>
      <c r="V836" s="227"/>
      <c r="W836" s="227"/>
      <c r="X836" s="227"/>
      <c r="Y836" s="227"/>
      <c r="Z836" s="227"/>
      <c r="AA836" s="227"/>
      <c r="AB836" s="227"/>
      <c r="AC836" s="227"/>
      <c r="AD836" s="227"/>
      <c r="AE836" s="227"/>
      <c r="AF836" s="227"/>
      <c r="AG836" s="227"/>
      <c r="AH836" s="227"/>
      <c r="AI836" s="227"/>
    </row>
    <row r="837" hidden="1">
      <c r="A837" s="227"/>
      <c r="B837" s="227"/>
      <c r="C837" s="264"/>
      <c r="D837" s="227"/>
      <c r="E837" s="227"/>
      <c r="F837" s="227"/>
      <c r="G837" s="227"/>
      <c r="H837" s="227"/>
      <c r="I837" s="227"/>
      <c r="J837" s="227"/>
      <c r="K837" s="227"/>
      <c r="L837" s="227"/>
      <c r="M837" s="227"/>
      <c r="N837" s="227"/>
      <c r="O837" s="227"/>
      <c r="P837" s="227"/>
      <c r="Q837" s="227"/>
      <c r="R837" s="227"/>
      <c r="S837" s="227"/>
      <c r="T837" s="227"/>
      <c r="U837" s="227"/>
      <c r="V837" s="227"/>
      <c r="W837" s="227"/>
      <c r="X837" s="227"/>
      <c r="Y837" s="227"/>
      <c r="Z837" s="227"/>
      <c r="AA837" s="227"/>
      <c r="AB837" s="227"/>
      <c r="AC837" s="227"/>
      <c r="AD837" s="227"/>
      <c r="AE837" s="227"/>
      <c r="AF837" s="227"/>
      <c r="AG837" s="227"/>
      <c r="AH837" s="227"/>
      <c r="AI837" s="227"/>
    </row>
    <row r="838" hidden="1">
      <c r="A838" s="227"/>
      <c r="B838" s="227"/>
      <c r="C838" s="264"/>
      <c r="D838" s="227"/>
      <c r="E838" s="227"/>
      <c r="F838" s="227"/>
      <c r="G838" s="227"/>
      <c r="H838" s="227"/>
      <c r="I838" s="227"/>
      <c r="J838" s="227"/>
      <c r="K838" s="227"/>
      <c r="L838" s="227"/>
      <c r="M838" s="227"/>
      <c r="N838" s="227"/>
      <c r="O838" s="227"/>
      <c r="P838" s="227"/>
      <c r="Q838" s="227"/>
      <c r="R838" s="227"/>
      <c r="S838" s="227"/>
      <c r="T838" s="227"/>
      <c r="U838" s="227"/>
      <c r="V838" s="227"/>
      <c r="W838" s="227"/>
      <c r="X838" s="227"/>
      <c r="Y838" s="227"/>
      <c r="Z838" s="227"/>
      <c r="AA838" s="227"/>
      <c r="AB838" s="227"/>
      <c r="AC838" s="227"/>
      <c r="AD838" s="227"/>
      <c r="AE838" s="227"/>
      <c r="AF838" s="227"/>
      <c r="AG838" s="227"/>
      <c r="AH838" s="227"/>
      <c r="AI838" s="227"/>
    </row>
    <row r="839" hidden="1">
      <c r="A839" s="227"/>
      <c r="B839" s="227"/>
      <c r="C839" s="264"/>
      <c r="D839" s="227"/>
      <c r="E839" s="227"/>
      <c r="F839" s="227"/>
      <c r="G839" s="227"/>
      <c r="H839" s="227"/>
      <c r="I839" s="227"/>
      <c r="J839" s="227"/>
      <c r="K839" s="227"/>
      <c r="L839" s="227"/>
      <c r="M839" s="227"/>
      <c r="N839" s="227"/>
      <c r="O839" s="227"/>
      <c r="P839" s="227"/>
      <c r="Q839" s="227"/>
      <c r="R839" s="227"/>
      <c r="S839" s="227"/>
      <c r="T839" s="227"/>
      <c r="U839" s="227"/>
      <c r="V839" s="227"/>
      <c r="W839" s="227"/>
      <c r="X839" s="227"/>
      <c r="Y839" s="227"/>
      <c r="Z839" s="227"/>
      <c r="AA839" s="227"/>
      <c r="AB839" s="227"/>
      <c r="AC839" s="227"/>
      <c r="AD839" s="227"/>
      <c r="AE839" s="227"/>
      <c r="AF839" s="227"/>
      <c r="AG839" s="227"/>
      <c r="AH839" s="227"/>
      <c r="AI839" s="227"/>
    </row>
    <row r="840" hidden="1">
      <c r="A840" s="227"/>
      <c r="B840" s="227"/>
      <c r="C840" s="264"/>
      <c r="D840" s="227"/>
      <c r="E840" s="227"/>
      <c r="F840" s="227"/>
      <c r="G840" s="227"/>
      <c r="H840" s="227"/>
      <c r="I840" s="227"/>
      <c r="J840" s="227"/>
      <c r="K840" s="227"/>
      <c r="L840" s="227"/>
      <c r="M840" s="227"/>
      <c r="N840" s="227"/>
      <c r="O840" s="227"/>
      <c r="P840" s="227"/>
      <c r="Q840" s="227"/>
      <c r="R840" s="227"/>
      <c r="S840" s="227"/>
      <c r="T840" s="227"/>
      <c r="U840" s="227"/>
      <c r="V840" s="227"/>
      <c r="W840" s="227"/>
      <c r="X840" s="227"/>
      <c r="Y840" s="227"/>
      <c r="Z840" s="227"/>
      <c r="AA840" s="227"/>
      <c r="AB840" s="227"/>
      <c r="AC840" s="227"/>
      <c r="AD840" s="227"/>
      <c r="AE840" s="227"/>
      <c r="AF840" s="227"/>
      <c r="AG840" s="227"/>
      <c r="AH840" s="227"/>
      <c r="AI840" s="227"/>
    </row>
    <row r="841" hidden="1">
      <c r="A841" s="227"/>
      <c r="B841" s="227"/>
      <c r="C841" s="264"/>
      <c r="D841" s="227"/>
      <c r="E841" s="227"/>
      <c r="F841" s="227"/>
      <c r="G841" s="227"/>
      <c r="H841" s="227"/>
      <c r="I841" s="227"/>
      <c r="J841" s="227"/>
      <c r="K841" s="227"/>
      <c r="L841" s="227"/>
      <c r="M841" s="227"/>
      <c r="N841" s="227"/>
      <c r="O841" s="227"/>
      <c r="P841" s="227"/>
      <c r="Q841" s="227"/>
      <c r="R841" s="227"/>
      <c r="S841" s="227"/>
      <c r="T841" s="227"/>
      <c r="U841" s="227"/>
      <c r="V841" s="227"/>
      <c r="W841" s="227"/>
      <c r="X841" s="227"/>
      <c r="Y841" s="227"/>
      <c r="Z841" s="227"/>
      <c r="AA841" s="227"/>
      <c r="AB841" s="227"/>
      <c r="AC841" s="227"/>
      <c r="AD841" s="227"/>
      <c r="AE841" s="227"/>
      <c r="AF841" s="227"/>
      <c r="AG841" s="227"/>
      <c r="AH841" s="227"/>
      <c r="AI841" s="227"/>
    </row>
    <row r="842" hidden="1">
      <c r="A842" s="227"/>
      <c r="B842" s="227"/>
      <c r="C842" s="264"/>
      <c r="D842" s="227"/>
      <c r="E842" s="227"/>
      <c r="F842" s="227"/>
      <c r="G842" s="227"/>
      <c r="H842" s="227"/>
      <c r="I842" s="227"/>
      <c r="J842" s="227"/>
      <c r="K842" s="227"/>
      <c r="L842" s="227"/>
      <c r="M842" s="227"/>
      <c r="N842" s="227"/>
      <c r="O842" s="227"/>
      <c r="P842" s="227"/>
      <c r="Q842" s="227"/>
      <c r="R842" s="227"/>
      <c r="S842" s="227"/>
      <c r="T842" s="227"/>
      <c r="U842" s="227"/>
      <c r="V842" s="227"/>
      <c r="W842" s="227"/>
      <c r="X842" s="227"/>
      <c r="Y842" s="227"/>
      <c r="Z842" s="227"/>
      <c r="AA842" s="227"/>
      <c r="AB842" s="227"/>
      <c r="AC842" s="227"/>
      <c r="AD842" s="227"/>
      <c r="AE842" s="227"/>
      <c r="AF842" s="227"/>
      <c r="AG842" s="227"/>
      <c r="AH842" s="227"/>
      <c r="AI842" s="227"/>
    </row>
    <row r="843" hidden="1">
      <c r="A843" s="227"/>
      <c r="B843" s="227"/>
      <c r="C843" s="264"/>
      <c r="D843" s="227"/>
      <c r="E843" s="227"/>
      <c r="F843" s="227"/>
      <c r="G843" s="227"/>
      <c r="H843" s="227"/>
      <c r="I843" s="227"/>
      <c r="J843" s="227"/>
      <c r="K843" s="227"/>
      <c r="L843" s="227"/>
      <c r="M843" s="227"/>
      <c r="N843" s="227"/>
      <c r="O843" s="227"/>
      <c r="P843" s="227"/>
      <c r="Q843" s="227"/>
      <c r="R843" s="227"/>
      <c r="S843" s="227"/>
      <c r="T843" s="227"/>
      <c r="U843" s="227"/>
      <c r="V843" s="227"/>
      <c r="W843" s="227"/>
      <c r="X843" s="227"/>
      <c r="Y843" s="227"/>
      <c r="Z843" s="227"/>
      <c r="AA843" s="227"/>
      <c r="AB843" s="227"/>
      <c r="AC843" s="227"/>
      <c r="AD843" s="227"/>
      <c r="AE843" s="227"/>
      <c r="AF843" s="227"/>
      <c r="AG843" s="227"/>
      <c r="AH843" s="227"/>
      <c r="AI843" s="227"/>
    </row>
    <row r="844" hidden="1">
      <c r="A844" s="227"/>
      <c r="B844" s="227"/>
      <c r="C844" s="264"/>
      <c r="D844" s="227"/>
      <c r="E844" s="227"/>
      <c r="F844" s="227"/>
      <c r="G844" s="227"/>
      <c r="H844" s="227"/>
      <c r="I844" s="227"/>
      <c r="J844" s="227"/>
      <c r="K844" s="227"/>
      <c r="L844" s="227"/>
      <c r="M844" s="227"/>
      <c r="N844" s="227"/>
      <c r="O844" s="227"/>
      <c r="P844" s="227"/>
      <c r="Q844" s="227"/>
      <c r="R844" s="227"/>
      <c r="S844" s="227"/>
      <c r="T844" s="227"/>
      <c r="U844" s="227"/>
      <c r="V844" s="227"/>
      <c r="W844" s="227"/>
      <c r="X844" s="227"/>
      <c r="Y844" s="227"/>
      <c r="Z844" s="227"/>
      <c r="AA844" s="227"/>
      <c r="AB844" s="227"/>
      <c r="AC844" s="227"/>
      <c r="AD844" s="227"/>
      <c r="AE844" s="227"/>
      <c r="AF844" s="227"/>
      <c r="AG844" s="227"/>
      <c r="AH844" s="227"/>
      <c r="AI844" s="227"/>
    </row>
    <row r="845" hidden="1">
      <c r="A845" s="227"/>
      <c r="B845" s="227"/>
      <c r="C845" s="264"/>
      <c r="D845" s="227"/>
      <c r="E845" s="227"/>
      <c r="F845" s="227"/>
      <c r="G845" s="227"/>
      <c r="H845" s="227"/>
      <c r="I845" s="227"/>
      <c r="J845" s="227"/>
      <c r="K845" s="227"/>
      <c r="L845" s="227"/>
      <c r="M845" s="227"/>
      <c r="N845" s="227"/>
      <c r="O845" s="227"/>
      <c r="P845" s="227"/>
      <c r="Q845" s="227"/>
      <c r="R845" s="227"/>
      <c r="S845" s="227"/>
      <c r="T845" s="227"/>
      <c r="U845" s="227"/>
      <c r="V845" s="227"/>
      <c r="W845" s="227"/>
      <c r="X845" s="227"/>
      <c r="Y845" s="227"/>
      <c r="Z845" s="227"/>
      <c r="AA845" s="227"/>
      <c r="AB845" s="227"/>
      <c r="AC845" s="227"/>
      <c r="AD845" s="227"/>
      <c r="AE845" s="227"/>
      <c r="AF845" s="227"/>
      <c r="AG845" s="227"/>
      <c r="AH845" s="227"/>
      <c r="AI845" s="227"/>
    </row>
    <row r="846" hidden="1">
      <c r="A846" s="227"/>
      <c r="B846" s="227"/>
      <c r="C846" s="264"/>
      <c r="D846" s="227"/>
      <c r="E846" s="227"/>
      <c r="F846" s="227"/>
      <c r="G846" s="227"/>
      <c r="H846" s="227"/>
      <c r="I846" s="227"/>
      <c r="J846" s="227"/>
      <c r="K846" s="227"/>
      <c r="L846" s="227"/>
      <c r="M846" s="227"/>
      <c r="N846" s="227"/>
      <c r="O846" s="227"/>
      <c r="P846" s="227"/>
      <c r="Q846" s="227"/>
      <c r="R846" s="227"/>
      <c r="S846" s="227"/>
      <c r="T846" s="227"/>
      <c r="U846" s="227"/>
      <c r="V846" s="227"/>
      <c r="W846" s="227"/>
      <c r="X846" s="227"/>
      <c r="Y846" s="227"/>
      <c r="Z846" s="227"/>
      <c r="AA846" s="227"/>
      <c r="AB846" s="227"/>
      <c r="AC846" s="227"/>
      <c r="AD846" s="227"/>
      <c r="AE846" s="227"/>
      <c r="AF846" s="227"/>
      <c r="AG846" s="227"/>
      <c r="AH846" s="227"/>
      <c r="AI846" s="227"/>
    </row>
    <row r="847" hidden="1">
      <c r="A847" s="227"/>
      <c r="B847" s="227"/>
      <c r="C847" s="264"/>
      <c r="D847" s="227"/>
      <c r="E847" s="227"/>
      <c r="F847" s="227"/>
      <c r="G847" s="227"/>
      <c r="H847" s="227"/>
      <c r="I847" s="227"/>
      <c r="J847" s="227"/>
      <c r="K847" s="227"/>
      <c r="L847" s="227"/>
      <c r="M847" s="227"/>
      <c r="N847" s="227"/>
      <c r="O847" s="227"/>
      <c r="P847" s="227"/>
      <c r="Q847" s="227"/>
      <c r="R847" s="227"/>
      <c r="S847" s="227"/>
      <c r="T847" s="227"/>
      <c r="U847" s="227"/>
      <c r="V847" s="227"/>
      <c r="W847" s="227"/>
      <c r="X847" s="227"/>
      <c r="Y847" s="227"/>
      <c r="Z847" s="227"/>
      <c r="AA847" s="227"/>
      <c r="AB847" s="227"/>
      <c r="AC847" s="227"/>
      <c r="AD847" s="227"/>
      <c r="AE847" s="227"/>
      <c r="AF847" s="227"/>
      <c r="AG847" s="227"/>
      <c r="AH847" s="227"/>
      <c r="AI847" s="227"/>
    </row>
    <row r="848" hidden="1">
      <c r="A848" s="227"/>
      <c r="B848" s="227"/>
      <c r="C848" s="264"/>
      <c r="D848" s="227"/>
      <c r="E848" s="227"/>
      <c r="F848" s="227"/>
      <c r="G848" s="227"/>
      <c r="H848" s="227"/>
      <c r="I848" s="227"/>
      <c r="J848" s="227"/>
      <c r="K848" s="227"/>
      <c r="L848" s="227"/>
      <c r="M848" s="227"/>
      <c r="N848" s="227"/>
      <c r="O848" s="227"/>
      <c r="P848" s="227"/>
      <c r="Q848" s="227"/>
      <c r="R848" s="227"/>
      <c r="S848" s="227"/>
      <c r="T848" s="227"/>
      <c r="U848" s="227"/>
      <c r="V848" s="227"/>
      <c r="W848" s="227"/>
      <c r="X848" s="227"/>
      <c r="Y848" s="227"/>
      <c r="Z848" s="227"/>
      <c r="AA848" s="227"/>
      <c r="AB848" s="227"/>
      <c r="AC848" s="227"/>
      <c r="AD848" s="227"/>
      <c r="AE848" s="227"/>
      <c r="AF848" s="227"/>
      <c r="AG848" s="227"/>
      <c r="AH848" s="227"/>
      <c r="AI848" s="227"/>
    </row>
    <row r="849" hidden="1">
      <c r="A849" s="227"/>
      <c r="B849" s="227"/>
      <c r="C849" s="264"/>
      <c r="D849" s="227"/>
      <c r="E849" s="227"/>
      <c r="F849" s="227"/>
      <c r="G849" s="227"/>
      <c r="H849" s="227"/>
      <c r="I849" s="227"/>
      <c r="J849" s="227"/>
      <c r="K849" s="227"/>
      <c r="L849" s="227"/>
      <c r="M849" s="227"/>
      <c r="N849" s="227"/>
      <c r="O849" s="227"/>
      <c r="P849" s="227"/>
      <c r="Q849" s="227"/>
      <c r="R849" s="227"/>
      <c r="S849" s="227"/>
      <c r="T849" s="227"/>
      <c r="U849" s="227"/>
      <c r="V849" s="227"/>
      <c r="W849" s="227"/>
      <c r="X849" s="227"/>
      <c r="Y849" s="227"/>
      <c r="Z849" s="227"/>
      <c r="AA849" s="227"/>
      <c r="AB849" s="227"/>
      <c r="AC849" s="227"/>
      <c r="AD849" s="227"/>
      <c r="AE849" s="227"/>
      <c r="AF849" s="227"/>
      <c r="AG849" s="227"/>
      <c r="AH849" s="227"/>
      <c r="AI849" s="227"/>
    </row>
    <row r="850" hidden="1">
      <c r="A850" s="227"/>
      <c r="B850" s="227"/>
      <c r="C850" s="264"/>
      <c r="D850" s="227"/>
      <c r="E850" s="227"/>
      <c r="F850" s="227"/>
      <c r="G850" s="227"/>
      <c r="H850" s="227"/>
      <c r="I850" s="227"/>
      <c r="J850" s="227"/>
      <c r="K850" s="227"/>
      <c r="L850" s="227"/>
      <c r="M850" s="227"/>
      <c r="N850" s="227"/>
      <c r="O850" s="227"/>
      <c r="P850" s="227"/>
      <c r="Q850" s="227"/>
      <c r="R850" s="227"/>
      <c r="S850" s="227"/>
      <c r="T850" s="227"/>
      <c r="U850" s="227"/>
      <c r="V850" s="227"/>
      <c r="W850" s="227"/>
      <c r="X850" s="227"/>
      <c r="Y850" s="227"/>
      <c r="Z850" s="227"/>
      <c r="AA850" s="227"/>
      <c r="AB850" s="227"/>
      <c r="AC850" s="227"/>
      <c r="AD850" s="227"/>
      <c r="AE850" s="227"/>
      <c r="AF850" s="227"/>
      <c r="AG850" s="227"/>
      <c r="AH850" s="227"/>
      <c r="AI850" s="227"/>
    </row>
    <row r="851" hidden="1">
      <c r="A851" s="227"/>
      <c r="B851" s="227"/>
      <c r="C851" s="264"/>
      <c r="D851" s="227"/>
      <c r="E851" s="227"/>
      <c r="F851" s="227"/>
      <c r="G851" s="227"/>
      <c r="H851" s="227"/>
      <c r="I851" s="227"/>
      <c r="J851" s="227"/>
      <c r="K851" s="227"/>
      <c r="L851" s="227"/>
      <c r="M851" s="227"/>
      <c r="N851" s="227"/>
      <c r="O851" s="227"/>
      <c r="P851" s="227"/>
      <c r="Q851" s="227"/>
      <c r="R851" s="227"/>
      <c r="S851" s="227"/>
      <c r="T851" s="227"/>
      <c r="U851" s="227"/>
      <c r="V851" s="227"/>
      <c r="W851" s="227"/>
      <c r="X851" s="227"/>
      <c r="Y851" s="227"/>
      <c r="Z851" s="227"/>
      <c r="AA851" s="227"/>
      <c r="AB851" s="227"/>
      <c r="AC851" s="227"/>
      <c r="AD851" s="227"/>
      <c r="AE851" s="227"/>
      <c r="AF851" s="227"/>
      <c r="AG851" s="227"/>
      <c r="AH851" s="227"/>
      <c r="AI851" s="227"/>
    </row>
    <row r="852" hidden="1">
      <c r="A852" s="227"/>
      <c r="B852" s="227"/>
      <c r="C852" s="264"/>
      <c r="D852" s="227"/>
      <c r="E852" s="227"/>
      <c r="F852" s="227"/>
      <c r="G852" s="227"/>
      <c r="H852" s="227"/>
      <c r="I852" s="227"/>
      <c r="J852" s="227"/>
      <c r="K852" s="227"/>
      <c r="L852" s="227"/>
      <c r="M852" s="227"/>
      <c r="N852" s="227"/>
      <c r="O852" s="227"/>
      <c r="P852" s="227"/>
      <c r="Q852" s="227"/>
      <c r="R852" s="227"/>
      <c r="S852" s="227"/>
      <c r="T852" s="227"/>
      <c r="U852" s="227"/>
      <c r="V852" s="227"/>
      <c r="W852" s="227"/>
      <c r="X852" s="227"/>
      <c r="Y852" s="227"/>
      <c r="Z852" s="227"/>
      <c r="AA852" s="227"/>
      <c r="AB852" s="227"/>
      <c r="AC852" s="227"/>
      <c r="AD852" s="227"/>
      <c r="AE852" s="227"/>
      <c r="AF852" s="227"/>
      <c r="AG852" s="227"/>
      <c r="AH852" s="227"/>
      <c r="AI852" s="227"/>
    </row>
    <row r="853" hidden="1">
      <c r="A853" s="227"/>
      <c r="B853" s="227"/>
      <c r="C853" s="264"/>
      <c r="D853" s="227"/>
      <c r="E853" s="227"/>
      <c r="F853" s="227"/>
      <c r="G853" s="227"/>
      <c r="H853" s="227"/>
      <c r="I853" s="227"/>
      <c r="J853" s="227"/>
      <c r="K853" s="227"/>
      <c r="L853" s="227"/>
      <c r="M853" s="227"/>
      <c r="N853" s="227"/>
      <c r="O853" s="227"/>
      <c r="P853" s="227"/>
      <c r="Q853" s="227"/>
      <c r="R853" s="227"/>
      <c r="S853" s="227"/>
      <c r="T853" s="227"/>
      <c r="U853" s="227"/>
      <c r="V853" s="227"/>
      <c r="W853" s="227"/>
      <c r="X853" s="227"/>
      <c r="Y853" s="227"/>
      <c r="Z853" s="227"/>
      <c r="AA853" s="227"/>
      <c r="AB853" s="227"/>
      <c r="AC853" s="227"/>
      <c r="AD853" s="227"/>
      <c r="AE853" s="227"/>
      <c r="AF853" s="227"/>
      <c r="AG853" s="227"/>
      <c r="AH853" s="227"/>
      <c r="AI853" s="227"/>
    </row>
    <row r="854" hidden="1">
      <c r="A854" s="227"/>
      <c r="B854" s="227"/>
      <c r="C854" s="264"/>
      <c r="D854" s="227"/>
      <c r="E854" s="227"/>
      <c r="F854" s="227"/>
      <c r="G854" s="227"/>
      <c r="H854" s="227"/>
      <c r="I854" s="227"/>
      <c r="J854" s="227"/>
      <c r="K854" s="227"/>
      <c r="L854" s="227"/>
      <c r="M854" s="227"/>
      <c r="N854" s="227"/>
      <c r="O854" s="227"/>
      <c r="P854" s="227"/>
      <c r="Q854" s="227"/>
      <c r="R854" s="227"/>
      <c r="S854" s="227"/>
      <c r="T854" s="227"/>
      <c r="U854" s="227"/>
      <c r="V854" s="227"/>
      <c r="W854" s="227"/>
      <c r="X854" s="227"/>
      <c r="Y854" s="227"/>
      <c r="Z854" s="227"/>
      <c r="AA854" s="227"/>
      <c r="AB854" s="227"/>
      <c r="AC854" s="227"/>
      <c r="AD854" s="227"/>
      <c r="AE854" s="227"/>
      <c r="AF854" s="227"/>
      <c r="AG854" s="227"/>
      <c r="AH854" s="227"/>
      <c r="AI854" s="227"/>
    </row>
    <row r="855" hidden="1">
      <c r="A855" s="227"/>
      <c r="B855" s="227"/>
      <c r="C855" s="264"/>
      <c r="D855" s="227"/>
      <c r="E855" s="227"/>
      <c r="F855" s="227"/>
      <c r="G855" s="227"/>
      <c r="H855" s="227"/>
      <c r="I855" s="227"/>
      <c r="J855" s="227"/>
      <c r="K855" s="227"/>
      <c r="L855" s="227"/>
      <c r="M855" s="227"/>
      <c r="N855" s="227"/>
      <c r="O855" s="227"/>
      <c r="P855" s="227"/>
      <c r="Q855" s="227"/>
      <c r="R855" s="227"/>
      <c r="S855" s="227"/>
      <c r="T855" s="227"/>
      <c r="U855" s="227"/>
      <c r="V855" s="227"/>
      <c r="W855" s="227"/>
      <c r="X855" s="227"/>
      <c r="Y855" s="227"/>
      <c r="Z855" s="227"/>
      <c r="AA855" s="227"/>
      <c r="AB855" s="227"/>
      <c r="AC855" s="227"/>
      <c r="AD855" s="227"/>
      <c r="AE855" s="227"/>
      <c r="AF855" s="227"/>
      <c r="AG855" s="227"/>
      <c r="AH855" s="227"/>
      <c r="AI855" s="227"/>
    </row>
    <row r="856" hidden="1">
      <c r="A856" s="227"/>
      <c r="B856" s="227"/>
      <c r="C856" s="264"/>
      <c r="D856" s="227"/>
      <c r="E856" s="227"/>
      <c r="F856" s="227"/>
      <c r="G856" s="227"/>
      <c r="H856" s="227"/>
      <c r="I856" s="227"/>
      <c r="J856" s="227"/>
      <c r="K856" s="227"/>
      <c r="L856" s="227"/>
      <c r="M856" s="227"/>
      <c r="N856" s="227"/>
      <c r="O856" s="227"/>
      <c r="P856" s="227"/>
      <c r="Q856" s="227"/>
      <c r="R856" s="227"/>
      <c r="S856" s="227"/>
      <c r="T856" s="227"/>
      <c r="U856" s="227"/>
      <c r="V856" s="227"/>
      <c r="W856" s="227"/>
      <c r="X856" s="227"/>
      <c r="Y856" s="227"/>
      <c r="Z856" s="227"/>
      <c r="AA856" s="227"/>
      <c r="AB856" s="227"/>
      <c r="AC856" s="227"/>
      <c r="AD856" s="227"/>
      <c r="AE856" s="227"/>
      <c r="AF856" s="227"/>
      <c r="AG856" s="227"/>
      <c r="AH856" s="227"/>
      <c r="AI856" s="227"/>
    </row>
    <row r="857" hidden="1">
      <c r="A857" s="227"/>
      <c r="B857" s="227"/>
      <c r="C857" s="264"/>
      <c r="D857" s="227"/>
      <c r="E857" s="227"/>
      <c r="F857" s="227"/>
      <c r="G857" s="227"/>
      <c r="H857" s="227"/>
      <c r="I857" s="227"/>
      <c r="J857" s="227"/>
      <c r="K857" s="227"/>
      <c r="L857" s="227"/>
      <c r="M857" s="227"/>
      <c r="N857" s="227"/>
      <c r="O857" s="227"/>
      <c r="P857" s="227"/>
      <c r="Q857" s="227"/>
      <c r="R857" s="227"/>
      <c r="S857" s="227"/>
      <c r="T857" s="227"/>
      <c r="U857" s="227"/>
      <c r="V857" s="227"/>
      <c r="W857" s="227"/>
      <c r="X857" s="227"/>
      <c r="Y857" s="227"/>
      <c r="Z857" s="227"/>
      <c r="AA857" s="227"/>
      <c r="AB857" s="227"/>
      <c r="AC857" s="227"/>
      <c r="AD857" s="227"/>
      <c r="AE857" s="227"/>
      <c r="AF857" s="227"/>
      <c r="AG857" s="227"/>
      <c r="AH857" s="227"/>
      <c r="AI857" s="227"/>
    </row>
    <row r="858" hidden="1">
      <c r="A858" s="227"/>
      <c r="B858" s="227"/>
      <c r="C858" s="264"/>
      <c r="D858" s="227"/>
      <c r="E858" s="227"/>
      <c r="F858" s="227"/>
      <c r="G858" s="227"/>
      <c r="H858" s="227"/>
      <c r="I858" s="227"/>
      <c r="J858" s="227"/>
      <c r="K858" s="227"/>
      <c r="L858" s="227"/>
      <c r="M858" s="227"/>
      <c r="N858" s="227"/>
      <c r="O858" s="227"/>
      <c r="P858" s="227"/>
      <c r="Q858" s="227"/>
      <c r="R858" s="227"/>
      <c r="S858" s="227"/>
      <c r="T858" s="227"/>
      <c r="U858" s="227"/>
      <c r="V858" s="227"/>
      <c r="W858" s="227"/>
      <c r="X858" s="227"/>
      <c r="Y858" s="227"/>
      <c r="Z858" s="227"/>
      <c r="AA858" s="227"/>
      <c r="AB858" s="227"/>
      <c r="AC858" s="227"/>
      <c r="AD858" s="227"/>
      <c r="AE858" s="227"/>
      <c r="AF858" s="227"/>
      <c r="AG858" s="227"/>
      <c r="AH858" s="227"/>
      <c r="AI858" s="227"/>
    </row>
    <row r="859" hidden="1">
      <c r="A859" s="227"/>
      <c r="B859" s="227"/>
      <c r="C859" s="264"/>
      <c r="D859" s="227"/>
      <c r="E859" s="227"/>
      <c r="F859" s="227"/>
      <c r="G859" s="227"/>
      <c r="H859" s="227"/>
      <c r="I859" s="227"/>
      <c r="J859" s="227"/>
      <c r="K859" s="227"/>
      <c r="L859" s="227"/>
      <c r="M859" s="227"/>
      <c r="N859" s="227"/>
      <c r="O859" s="227"/>
      <c r="P859" s="227"/>
      <c r="Q859" s="227"/>
      <c r="R859" s="227"/>
      <c r="S859" s="227"/>
      <c r="T859" s="227"/>
      <c r="U859" s="227"/>
      <c r="V859" s="227"/>
      <c r="W859" s="227"/>
      <c r="X859" s="227"/>
      <c r="Y859" s="227"/>
      <c r="Z859" s="227"/>
      <c r="AA859" s="227"/>
      <c r="AB859" s="227"/>
      <c r="AC859" s="227"/>
      <c r="AD859" s="227"/>
      <c r="AE859" s="227"/>
      <c r="AF859" s="227"/>
      <c r="AG859" s="227"/>
      <c r="AH859" s="227"/>
      <c r="AI859" s="227"/>
    </row>
    <row r="860" hidden="1">
      <c r="A860" s="227"/>
      <c r="B860" s="227"/>
      <c r="C860" s="264"/>
      <c r="D860" s="227"/>
      <c r="E860" s="227"/>
      <c r="F860" s="227"/>
      <c r="G860" s="227"/>
      <c r="H860" s="227"/>
      <c r="I860" s="227"/>
      <c r="J860" s="227"/>
      <c r="K860" s="227"/>
      <c r="L860" s="227"/>
      <c r="M860" s="227"/>
      <c r="N860" s="227"/>
      <c r="O860" s="227"/>
      <c r="P860" s="227"/>
      <c r="Q860" s="227"/>
      <c r="R860" s="227"/>
      <c r="S860" s="227"/>
      <c r="T860" s="227"/>
      <c r="U860" s="227"/>
      <c r="V860" s="227"/>
      <c r="W860" s="227"/>
      <c r="X860" s="227"/>
      <c r="Y860" s="227"/>
      <c r="Z860" s="227"/>
      <c r="AA860" s="227"/>
      <c r="AB860" s="227"/>
      <c r="AC860" s="227"/>
      <c r="AD860" s="227"/>
      <c r="AE860" s="227"/>
      <c r="AF860" s="227"/>
      <c r="AG860" s="227"/>
      <c r="AH860" s="227"/>
      <c r="AI860" s="227"/>
    </row>
    <row r="861" hidden="1">
      <c r="A861" s="227"/>
      <c r="B861" s="227"/>
      <c r="C861" s="264"/>
      <c r="D861" s="227"/>
      <c r="E861" s="227"/>
      <c r="F861" s="227"/>
      <c r="G861" s="227"/>
      <c r="H861" s="227"/>
      <c r="I861" s="227"/>
      <c r="J861" s="227"/>
      <c r="K861" s="227"/>
      <c r="L861" s="227"/>
      <c r="M861" s="227"/>
      <c r="N861" s="227"/>
      <c r="O861" s="227"/>
      <c r="P861" s="227"/>
      <c r="Q861" s="227"/>
      <c r="R861" s="227"/>
      <c r="S861" s="227"/>
      <c r="T861" s="227"/>
      <c r="U861" s="227"/>
      <c r="V861" s="227"/>
      <c r="W861" s="227"/>
      <c r="X861" s="227"/>
      <c r="Y861" s="227"/>
      <c r="Z861" s="227"/>
      <c r="AA861" s="227"/>
      <c r="AB861" s="227"/>
      <c r="AC861" s="227"/>
      <c r="AD861" s="227"/>
      <c r="AE861" s="227"/>
      <c r="AF861" s="227"/>
      <c r="AG861" s="227"/>
      <c r="AH861" s="227"/>
      <c r="AI861" s="227"/>
    </row>
    <row r="862" hidden="1">
      <c r="A862" s="227"/>
      <c r="B862" s="227"/>
      <c r="C862" s="264"/>
      <c r="D862" s="227"/>
      <c r="E862" s="227"/>
      <c r="F862" s="227"/>
      <c r="G862" s="227"/>
      <c r="H862" s="227"/>
      <c r="I862" s="227"/>
      <c r="J862" s="227"/>
      <c r="K862" s="227"/>
      <c r="L862" s="227"/>
      <c r="M862" s="227"/>
      <c r="N862" s="227"/>
      <c r="O862" s="227"/>
      <c r="P862" s="227"/>
      <c r="Q862" s="227"/>
      <c r="R862" s="227"/>
      <c r="S862" s="227"/>
      <c r="T862" s="227"/>
      <c r="U862" s="227"/>
      <c r="V862" s="227"/>
      <c r="W862" s="227"/>
      <c r="X862" s="227"/>
      <c r="Y862" s="227"/>
      <c r="Z862" s="227"/>
      <c r="AA862" s="227"/>
      <c r="AB862" s="227"/>
      <c r="AC862" s="227"/>
      <c r="AD862" s="227"/>
      <c r="AE862" s="227"/>
      <c r="AF862" s="227"/>
      <c r="AG862" s="227"/>
      <c r="AH862" s="227"/>
      <c r="AI862" s="227"/>
    </row>
    <row r="863" hidden="1">
      <c r="A863" s="227"/>
      <c r="B863" s="227"/>
      <c r="C863" s="264"/>
      <c r="D863" s="227"/>
      <c r="E863" s="227"/>
      <c r="F863" s="227"/>
      <c r="G863" s="227"/>
      <c r="H863" s="227"/>
      <c r="I863" s="227"/>
      <c r="J863" s="227"/>
      <c r="K863" s="227"/>
      <c r="L863" s="227"/>
      <c r="M863" s="227"/>
      <c r="N863" s="227"/>
      <c r="O863" s="227"/>
      <c r="P863" s="227"/>
      <c r="Q863" s="227"/>
      <c r="R863" s="227"/>
      <c r="S863" s="227"/>
      <c r="T863" s="227"/>
      <c r="U863" s="227"/>
      <c r="V863" s="227"/>
      <c r="W863" s="227"/>
      <c r="X863" s="227"/>
      <c r="Y863" s="227"/>
      <c r="Z863" s="227"/>
      <c r="AA863" s="227"/>
      <c r="AB863" s="227"/>
      <c r="AC863" s="227"/>
      <c r="AD863" s="227"/>
      <c r="AE863" s="227"/>
      <c r="AF863" s="227"/>
      <c r="AG863" s="227"/>
      <c r="AH863" s="227"/>
      <c r="AI863" s="227"/>
    </row>
    <row r="864" hidden="1">
      <c r="A864" s="227"/>
      <c r="B864" s="227"/>
      <c r="C864" s="264"/>
      <c r="D864" s="227"/>
      <c r="E864" s="227"/>
      <c r="F864" s="227"/>
      <c r="G864" s="227"/>
      <c r="H864" s="227"/>
      <c r="I864" s="227"/>
      <c r="J864" s="227"/>
      <c r="K864" s="227"/>
      <c r="L864" s="227"/>
      <c r="M864" s="227"/>
      <c r="N864" s="227"/>
      <c r="O864" s="227"/>
      <c r="P864" s="227"/>
      <c r="Q864" s="227"/>
      <c r="R864" s="227"/>
      <c r="S864" s="227"/>
      <c r="T864" s="227"/>
      <c r="U864" s="227"/>
      <c r="V864" s="227"/>
      <c r="W864" s="227"/>
      <c r="X864" s="227"/>
      <c r="Y864" s="227"/>
      <c r="Z864" s="227"/>
      <c r="AA864" s="227"/>
      <c r="AB864" s="227"/>
      <c r="AC864" s="227"/>
      <c r="AD864" s="227"/>
      <c r="AE864" s="227"/>
      <c r="AF864" s="227"/>
      <c r="AG864" s="227"/>
      <c r="AH864" s="227"/>
      <c r="AI864" s="227"/>
    </row>
    <row r="865" hidden="1">
      <c r="A865" s="227"/>
      <c r="B865" s="227"/>
      <c r="C865" s="264"/>
      <c r="D865" s="227"/>
      <c r="E865" s="227"/>
      <c r="F865" s="227"/>
      <c r="G865" s="227"/>
      <c r="H865" s="227"/>
      <c r="I865" s="227"/>
      <c r="J865" s="227"/>
      <c r="K865" s="227"/>
      <c r="L865" s="227"/>
      <c r="M865" s="227"/>
      <c r="N865" s="227"/>
      <c r="O865" s="227"/>
      <c r="P865" s="227"/>
      <c r="Q865" s="227"/>
      <c r="R865" s="227"/>
      <c r="S865" s="227"/>
      <c r="T865" s="227"/>
      <c r="U865" s="227"/>
      <c r="V865" s="227"/>
      <c r="W865" s="227"/>
      <c r="X865" s="227"/>
      <c r="Y865" s="227"/>
      <c r="Z865" s="227"/>
      <c r="AA865" s="227"/>
      <c r="AB865" s="227"/>
      <c r="AC865" s="227"/>
      <c r="AD865" s="227"/>
      <c r="AE865" s="227"/>
      <c r="AF865" s="227"/>
      <c r="AG865" s="227"/>
      <c r="AH865" s="227"/>
      <c r="AI865" s="227"/>
    </row>
    <row r="866" hidden="1">
      <c r="A866" s="227"/>
      <c r="B866" s="227"/>
      <c r="C866" s="264"/>
      <c r="D866" s="227"/>
      <c r="E866" s="227"/>
      <c r="F866" s="227"/>
      <c r="G866" s="227"/>
      <c r="H866" s="227"/>
      <c r="I866" s="227"/>
      <c r="J866" s="227"/>
      <c r="K866" s="227"/>
      <c r="L866" s="227"/>
      <c r="M866" s="227"/>
      <c r="N866" s="227"/>
      <c r="O866" s="227"/>
      <c r="P866" s="227"/>
      <c r="Q866" s="227"/>
      <c r="R866" s="227"/>
      <c r="S866" s="227"/>
      <c r="T866" s="227"/>
      <c r="U866" s="227"/>
      <c r="V866" s="227"/>
      <c r="W866" s="227"/>
      <c r="X866" s="227"/>
      <c r="Y866" s="227"/>
      <c r="Z866" s="227"/>
      <c r="AA866" s="227"/>
      <c r="AB866" s="227"/>
      <c r="AC866" s="227"/>
      <c r="AD866" s="227"/>
      <c r="AE866" s="227"/>
      <c r="AF866" s="227"/>
      <c r="AG866" s="227"/>
      <c r="AH866" s="227"/>
      <c r="AI866" s="227"/>
    </row>
    <row r="867" hidden="1">
      <c r="A867" s="227"/>
      <c r="B867" s="227"/>
      <c r="C867" s="264"/>
      <c r="D867" s="227"/>
      <c r="E867" s="227"/>
      <c r="F867" s="227"/>
      <c r="G867" s="227"/>
      <c r="H867" s="227"/>
      <c r="I867" s="227"/>
      <c r="J867" s="227"/>
      <c r="K867" s="227"/>
      <c r="L867" s="227"/>
      <c r="M867" s="227"/>
      <c r="N867" s="227"/>
      <c r="O867" s="227"/>
      <c r="P867" s="227"/>
      <c r="Q867" s="227"/>
      <c r="R867" s="227"/>
      <c r="S867" s="227"/>
      <c r="T867" s="227"/>
      <c r="U867" s="227"/>
      <c r="V867" s="227"/>
      <c r="W867" s="227"/>
      <c r="X867" s="227"/>
      <c r="Y867" s="227"/>
      <c r="Z867" s="227"/>
      <c r="AA867" s="227"/>
      <c r="AB867" s="227"/>
      <c r="AC867" s="227"/>
      <c r="AD867" s="227"/>
      <c r="AE867" s="227"/>
      <c r="AF867" s="227"/>
      <c r="AG867" s="227"/>
      <c r="AH867" s="227"/>
      <c r="AI867" s="227"/>
    </row>
    <row r="868" hidden="1">
      <c r="A868" s="227"/>
      <c r="B868" s="227"/>
      <c r="C868" s="264"/>
      <c r="D868" s="227"/>
      <c r="E868" s="227"/>
      <c r="F868" s="227"/>
      <c r="G868" s="227"/>
      <c r="H868" s="227"/>
      <c r="I868" s="227"/>
      <c r="J868" s="227"/>
      <c r="K868" s="227"/>
      <c r="L868" s="227"/>
      <c r="M868" s="227"/>
      <c r="N868" s="227"/>
      <c r="O868" s="227"/>
      <c r="P868" s="227"/>
      <c r="Q868" s="227"/>
      <c r="R868" s="227"/>
      <c r="S868" s="227"/>
      <c r="T868" s="227"/>
      <c r="U868" s="227"/>
      <c r="V868" s="227"/>
      <c r="W868" s="227"/>
      <c r="X868" s="227"/>
      <c r="Y868" s="227"/>
      <c r="Z868" s="227"/>
      <c r="AA868" s="227"/>
      <c r="AB868" s="227"/>
      <c r="AC868" s="227"/>
      <c r="AD868" s="227"/>
      <c r="AE868" s="227"/>
      <c r="AF868" s="227"/>
      <c r="AG868" s="227"/>
      <c r="AH868" s="227"/>
      <c r="AI868" s="227"/>
    </row>
    <row r="869" hidden="1">
      <c r="A869" s="227"/>
      <c r="B869" s="227"/>
      <c r="C869" s="264"/>
      <c r="D869" s="227"/>
      <c r="E869" s="227"/>
      <c r="F869" s="227"/>
      <c r="G869" s="227"/>
      <c r="H869" s="227"/>
      <c r="I869" s="227"/>
      <c r="J869" s="227"/>
      <c r="K869" s="227"/>
      <c r="L869" s="227"/>
      <c r="M869" s="227"/>
      <c r="N869" s="227"/>
      <c r="O869" s="227"/>
      <c r="P869" s="227"/>
      <c r="Q869" s="227"/>
      <c r="R869" s="227"/>
      <c r="S869" s="227"/>
      <c r="T869" s="227"/>
      <c r="U869" s="227"/>
      <c r="V869" s="227"/>
      <c r="W869" s="227"/>
      <c r="X869" s="227"/>
      <c r="Y869" s="227"/>
      <c r="Z869" s="227"/>
      <c r="AA869" s="227"/>
      <c r="AB869" s="227"/>
      <c r="AC869" s="227"/>
      <c r="AD869" s="227"/>
      <c r="AE869" s="227"/>
      <c r="AF869" s="227"/>
      <c r="AG869" s="227"/>
      <c r="AH869" s="227"/>
      <c r="AI869" s="227"/>
    </row>
    <row r="870" hidden="1">
      <c r="A870" s="227"/>
      <c r="B870" s="227"/>
      <c r="C870" s="264"/>
      <c r="D870" s="227"/>
      <c r="E870" s="227"/>
      <c r="F870" s="227"/>
      <c r="G870" s="227"/>
      <c r="H870" s="227"/>
      <c r="I870" s="227"/>
      <c r="J870" s="227"/>
      <c r="K870" s="227"/>
      <c r="L870" s="227"/>
      <c r="M870" s="227"/>
      <c r="N870" s="227"/>
      <c r="O870" s="227"/>
      <c r="P870" s="227"/>
      <c r="Q870" s="227"/>
      <c r="R870" s="227"/>
      <c r="S870" s="227"/>
      <c r="T870" s="227"/>
      <c r="U870" s="227"/>
      <c r="V870" s="227"/>
      <c r="W870" s="227"/>
      <c r="X870" s="227"/>
      <c r="Y870" s="227"/>
      <c r="Z870" s="227"/>
      <c r="AA870" s="227"/>
      <c r="AB870" s="227"/>
      <c r="AC870" s="227"/>
      <c r="AD870" s="227"/>
      <c r="AE870" s="227"/>
      <c r="AF870" s="227"/>
      <c r="AG870" s="227"/>
      <c r="AH870" s="227"/>
      <c r="AI870" s="227"/>
    </row>
    <row r="871" hidden="1">
      <c r="A871" s="227"/>
      <c r="B871" s="227"/>
      <c r="C871" s="264"/>
      <c r="D871" s="227"/>
      <c r="E871" s="227"/>
      <c r="F871" s="227"/>
      <c r="G871" s="227"/>
      <c r="H871" s="227"/>
      <c r="I871" s="227"/>
      <c r="J871" s="227"/>
      <c r="K871" s="227"/>
      <c r="L871" s="227"/>
      <c r="M871" s="227"/>
      <c r="N871" s="227"/>
      <c r="O871" s="227"/>
      <c r="P871" s="227"/>
      <c r="Q871" s="227"/>
      <c r="R871" s="227"/>
      <c r="S871" s="227"/>
      <c r="T871" s="227"/>
      <c r="U871" s="227"/>
      <c r="V871" s="227"/>
      <c r="W871" s="227"/>
      <c r="X871" s="227"/>
      <c r="Y871" s="227"/>
      <c r="Z871" s="227"/>
      <c r="AA871" s="227"/>
      <c r="AB871" s="227"/>
      <c r="AC871" s="227"/>
      <c r="AD871" s="227"/>
      <c r="AE871" s="227"/>
      <c r="AF871" s="227"/>
      <c r="AG871" s="227"/>
      <c r="AH871" s="227"/>
      <c r="AI871" s="227"/>
    </row>
    <row r="872" hidden="1">
      <c r="A872" s="227"/>
      <c r="B872" s="227"/>
      <c r="C872" s="264"/>
      <c r="D872" s="227"/>
      <c r="E872" s="227"/>
      <c r="F872" s="227"/>
      <c r="G872" s="227"/>
      <c r="H872" s="227"/>
      <c r="I872" s="227"/>
      <c r="J872" s="227"/>
      <c r="K872" s="227"/>
      <c r="L872" s="227"/>
      <c r="M872" s="227"/>
      <c r="N872" s="227"/>
      <c r="O872" s="227"/>
      <c r="P872" s="227"/>
      <c r="Q872" s="227"/>
      <c r="R872" s="227"/>
      <c r="S872" s="227"/>
      <c r="T872" s="227"/>
      <c r="U872" s="227"/>
      <c r="V872" s="227"/>
      <c r="W872" s="227"/>
      <c r="X872" s="227"/>
      <c r="Y872" s="227"/>
      <c r="Z872" s="227"/>
      <c r="AA872" s="227"/>
      <c r="AB872" s="227"/>
      <c r="AC872" s="227"/>
      <c r="AD872" s="227"/>
      <c r="AE872" s="227"/>
      <c r="AF872" s="227"/>
      <c r="AG872" s="227"/>
      <c r="AH872" s="227"/>
      <c r="AI872" s="227"/>
    </row>
    <row r="873" hidden="1">
      <c r="A873" s="227"/>
      <c r="B873" s="227"/>
      <c r="C873" s="264"/>
      <c r="D873" s="227"/>
      <c r="E873" s="227"/>
      <c r="F873" s="227"/>
      <c r="G873" s="227"/>
      <c r="H873" s="227"/>
      <c r="I873" s="227"/>
      <c r="J873" s="227"/>
      <c r="K873" s="227"/>
      <c r="L873" s="227"/>
      <c r="M873" s="227"/>
      <c r="N873" s="227"/>
      <c r="O873" s="227"/>
      <c r="P873" s="227"/>
      <c r="Q873" s="227"/>
      <c r="R873" s="227"/>
      <c r="S873" s="227"/>
      <c r="T873" s="227"/>
      <c r="U873" s="227"/>
      <c r="V873" s="227"/>
      <c r="W873" s="227"/>
      <c r="X873" s="227"/>
      <c r="Y873" s="227"/>
      <c r="Z873" s="227"/>
      <c r="AA873" s="227"/>
      <c r="AB873" s="227"/>
      <c r="AC873" s="227"/>
      <c r="AD873" s="227"/>
      <c r="AE873" s="227"/>
      <c r="AF873" s="227"/>
      <c r="AG873" s="227"/>
      <c r="AH873" s="227"/>
      <c r="AI873" s="227"/>
    </row>
    <row r="874" hidden="1">
      <c r="A874" s="227"/>
      <c r="B874" s="227"/>
      <c r="C874" s="264"/>
      <c r="D874" s="227"/>
      <c r="E874" s="227"/>
      <c r="F874" s="227"/>
      <c r="G874" s="227"/>
      <c r="H874" s="227"/>
      <c r="I874" s="227"/>
      <c r="J874" s="227"/>
      <c r="K874" s="227"/>
      <c r="L874" s="227"/>
      <c r="M874" s="227"/>
      <c r="N874" s="227"/>
      <c r="O874" s="227"/>
      <c r="P874" s="227"/>
      <c r="Q874" s="227"/>
      <c r="R874" s="227"/>
      <c r="S874" s="227"/>
      <c r="T874" s="227"/>
      <c r="U874" s="227"/>
      <c r="V874" s="227"/>
      <c r="W874" s="227"/>
      <c r="X874" s="227"/>
      <c r="Y874" s="227"/>
      <c r="Z874" s="227"/>
      <c r="AA874" s="227"/>
      <c r="AB874" s="227"/>
      <c r="AC874" s="227"/>
      <c r="AD874" s="227"/>
      <c r="AE874" s="227"/>
      <c r="AF874" s="227"/>
      <c r="AG874" s="227"/>
      <c r="AH874" s="227"/>
      <c r="AI874" s="227"/>
    </row>
    <row r="875" hidden="1">
      <c r="A875" s="227"/>
      <c r="B875" s="227"/>
      <c r="C875" s="264"/>
      <c r="D875" s="227"/>
      <c r="E875" s="227"/>
      <c r="F875" s="227"/>
      <c r="G875" s="227"/>
      <c r="H875" s="227"/>
      <c r="I875" s="227"/>
      <c r="J875" s="227"/>
      <c r="K875" s="227"/>
      <c r="L875" s="227"/>
      <c r="M875" s="227"/>
      <c r="N875" s="227"/>
      <c r="O875" s="227"/>
      <c r="P875" s="227"/>
      <c r="Q875" s="227"/>
      <c r="R875" s="227"/>
      <c r="S875" s="227"/>
      <c r="T875" s="227"/>
      <c r="U875" s="227"/>
      <c r="V875" s="227"/>
      <c r="W875" s="227"/>
      <c r="X875" s="227"/>
      <c r="Y875" s="227"/>
      <c r="Z875" s="227"/>
      <c r="AA875" s="227"/>
      <c r="AB875" s="227"/>
      <c r="AC875" s="227"/>
      <c r="AD875" s="227"/>
      <c r="AE875" s="227"/>
      <c r="AF875" s="227"/>
      <c r="AG875" s="227"/>
      <c r="AH875" s="227"/>
      <c r="AI875" s="227"/>
    </row>
    <row r="876" hidden="1">
      <c r="A876" s="227"/>
      <c r="B876" s="227"/>
      <c r="C876" s="264"/>
      <c r="D876" s="227"/>
      <c r="E876" s="227"/>
      <c r="F876" s="227"/>
      <c r="G876" s="227"/>
      <c r="H876" s="227"/>
      <c r="I876" s="227"/>
      <c r="J876" s="227"/>
      <c r="K876" s="227"/>
      <c r="L876" s="227"/>
      <c r="M876" s="227"/>
      <c r="N876" s="227"/>
      <c r="O876" s="227"/>
      <c r="P876" s="227"/>
      <c r="Q876" s="227"/>
      <c r="R876" s="227"/>
      <c r="S876" s="227"/>
      <c r="T876" s="227"/>
      <c r="U876" s="227"/>
      <c r="V876" s="227"/>
      <c r="W876" s="227"/>
      <c r="X876" s="227"/>
      <c r="Y876" s="227"/>
      <c r="Z876" s="227"/>
      <c r="AA876" s="227"/>
      <c r="AB876" s="227"/>
      <c r="AC876" s="227"/>
      <c r="AD876" s="227"/>
      <c r="AE876" s="227"/>
      <c r="AF876" s="227"/>
      <c r="AG876" s="227"/>
      <c r="AH876" s="227"/>
      <c r="AI876" s="227"/>
    </row>
    <row r="877" hidden="1">
      <c r="A877" s="227"/>
      <c r="B877" s="227"/>
      <c r="C877" s="264"/>
      <c r="D877" s="227"/>
      <c r="E877" s="227"/>
      <c r="F877" s="227"/>
      <c r="G877" s="227"/>
      <c r="H877" s="227"/>
      <c r="I877" s="227"/>
      <c r="J877" s="227"/>
      <c r="K877" s="227"/>
      <c r="L877" s="227"/>
      <c r="M877" s="227"/>
      <c r="N877" s="227"/>
      <c r="O877" s="227"/>
      <c r="P877" s="227"/>
      <c r="Q877" s="227"/>
      <c r="R877" s="227"/>
      <c r="S877" s="227"/>
      <c r="T877" s="227"/>
      <c r="U877" s="227"/>
      <c r="V877" s="227"/>
      <c r="W877" s="227"/>
      <c r="X877" s="227"/>
      <c r="Y877" s="227"/>
      <c r="Z877" s="227"/>
      <c r="AA877" s="227"/>
      <c r="AB877" s="227"/>
      <c r="AC877" s="227"/>
      <c r="AD877" s="227"/>
      <c r="AE877" s="227"/>
      <c r="AF877" s="227"/>
      <c r="AG877" s="227"/>
      <c r="AH877" s="227"/>
      <c r="AI877" s="227"/>
    </row>
    <row r="878" hidden="1">
      <c r="A878" s="227"/>
      <c r="B878" s="227"/>
      <c r="C878" s="264"/>
      <c r="D878" s="227"/>
      <c r="E878" s="227"/>
      <c r="F878" s="227"/>
      <c r="G878" s="227"/>
      <c r="H878" s="227"/>
      <c r="I878" s="227"/>
      <c r="J878" s="227"/>
      <c r="K878" s="227"/>
      <c r="L878" s="227"/>
      <c r="M878" s="227"/>
      <c r="N878" s="227"/>
      <c r="O878" s="227"/>
      <c r="P878" s="227"/>
      <c r="Q878" s="227"/>
      <c r="R878" s="227"/>
      <c r="S878" s="227"/>
      <c r="T878" s="227"/>
      <c r="U878" s="227"/>
      <c r="V878" s="227"/>
      <c r="W878" s="227"/>
      <c r="X878" s="227"/>
      <c r="Y878" s="227"/>
      <c r="Z878" s="227"/>
      <c r="AA878" s="227"/>
      <c r="AB878" s="227"/>
      <c r="AC878" s="227"/>
      <c r="AD878" s="227"/>
      <c r="AE878" s="227"/>
      <c r="AF878" s="227"/>
      <c r="AG878" s="227"/>
      <c r="AH878" s="227"/>
      <c r="AI878" s="227"/>
    </row>
    <row r="879" hidden="1">
      <c r="A879" s="227"/>
      <c r="B879" s="227"/>
      <c r="C879" s="264"/>
      <c r="D879" s="227"/>
      <c r="E879" s="227"/>
      <c r="F879" s="227"/>
      <c r="G879" s="227"/>
      <c r="H879" s="227"/>
      <c r="I879" s="227"/>
      <c r="J879" s="227"/>
      <c r="K879" s="227"/>
      <c r="L879" s="227"/>
      <c r="M879" s="227"/>
      <c r="N879" s="227"/>
      <c r="O879" s="227"/>
      <c r="P879" s="227"/>
      <c r="Q879" s="227"/>
      <c r="R879" s="227"/>
      <c r="S879" s="227"/>
      <c r="T879" s="227"/>
      <c r="U879" s="227"/>
      <c r="V879" s="227"/>
      <c r="W879" s="227"/>
      <c r="X879" s="227"/>
      <c r="Y879" s="227"/>
      <c r="Z879" s="227"/>
      <c r="AA879" s="227"/>
      <c r="AB879" s="227"/>
      <c r="AC879" s="227"/>
      <c r="AD879" s="227"/>
      <c r="AE879" s="227"/>
      <c r="AF879" s="227"/>
      <c r="AG879" s="227"/>
      <c r="AH879" s="227"/>
      <c r="AI879" s="227"/>
    </row>
    <row r="880" hidden="1">
      <c r="A880" s="227"/>
      <c r="B880" s="227"/>
      <c r="C880" s="264"/>
      <c r="D880" s="227"/>
      <c r="E880" s="227"/>
      <c r="F880" s="227"/>
      <c r="G880" s="227"/>
      <c r="H880" s="227"/>
      <c r="I880" s="227"/>
      <c r="J880" s="227"/>
      <c r="K880" s="227"/>
      <c r="L880" s="227"/>
      <c r="M880" s="227"/>
      <c r="N880" s="227"/>
      <c r="O880" s="227"/>
      <c r="P880" s="227"/>
      <c r="Q880" s="227"/>
      <c r="R880" s="227"/>
      <c r="S880" s="227"/>
      <c r="T880" s="227"/>
      <c r="U880" s="227"/>
      <c r="V880" s="227"/>
      <c r="W880" s="227"/>
      <c r="X880" s="227"/>
      <c r="Y880" s="227"/>
      <c r="Z880" s="227"/>
      <c r="AA880" s="227"/>
      <c r="AB880" s="227"/>
      <c r="AC880" s="227"/>
      <c r="AD880" s="227"/>
      <c r="AE880" s="227"/>
      <c r="AF880" s="227"/>
      <c r="AG880" s="227"/>
      <c r="AH880" s="227"/>
      <c r="AI880" s="227"/>
    </row>
    <row r="881" hidden="1">
      <c r="A881" s="227"/>
      <c r="B881" s="227"/>
      <c r="C881" s="264"/>
      <c r="D881" s="227"/>
      <c r="E881" s="227"/>
      <c r="F881" s="227"/>
      <c r="G881" s="227"/>
      <c r="H881" s="227"/>
      <c r="I881" s="227"/>
      <c r="J881" s="227"/>
      <c r="K881" s="227"/>
      <c r="L881" s="227"/>
      <c r="M881" s="227"/>
      <c r="N881" s="227"/>
      <c r="O881" s="227"/>
      <c r="P881" s="227"/>
      <c r="Q881" s="227"/>
      <c r="R881" s="227"/>
      <c r="S881" s="227"/>
      <c r="T881" s="227"/>
      <c r="U881" s="227"/>
      <c r="V881" s="227"/>
      <c r="W881" s="227"/>
      <c r="X881" s="227"/>
      <c r="Y881" s="227"/>
      <c r="Z881" s="227"/>
      <c r="AA881" s="227"/>
      <c r="AB881" s="227"/>
      <c r="AC881" s="227"/>
      <c r="AD881" s="227"/>
      <c r="AE881" s="227"/>
      <c r="AF881" s="227"/>
      <c r="AG881" s="227"/>
      <c r="AH881" s="227"/>
      <c r="AI881" s="227"/>
    </row>
    <row r="882" hidden="1">
      <c r="A882" s="227"/>
      <c r="B882" s="227"/>
      <c r="C882" s="264"/>
      <c r="D882" s="227"/>
      <c r="E882" s="227"/>
      <c r="F882" s="227"/>
      <c r="G882" s="227"/>
      <c r="H882" s="227"/>
      <c r="I882" s="227"/>
      <c r="J882" s="227"/>
      <c r="K882" s="227"/>
      <c r="L882" s="227"/>
      <c r="M882" s="227"/>
      <c r="N882" s="227"/>
      <c r="O882" s="227"/>
      <c r="P882" s="227"/>
      <c r="Q882" s="227"/>
      <c r="R882" s="227"/>
      <c r="S882" s="227"/>
      <c r="T882" s="227"/>
      <c r="U882" s="227"/>
      <c r="V882" s="227"/>
      <c r="W882" s="227"/>
      <c r="X882" s="227"/>
      <c r="Y882" s="227"/>
      <c r="Z882" s="227"/>
      <c r="AA882" s="227"/>
      <c r="AB882" s="227"/>
      <c r="AC882" s="227"/>
      <c r="AD882" s="227"/>
      <c r="AE882" s="227"/>
      <c r="AF882" s="227"/>
      <c r="AG882" s="227"/>
      <c r="AH882" s="227"/>
      <c r="AI882" s="227"/>
    </row>
    <row r="883" hidden="1">
      <c r="A883" s="227"/>
      <c r="B883" s="227"/>
      <c r="C883" s="264"/>
      <c r="D883" s="227"/>
      <c r="E883" s="227"/>
      <c r="F883" s="227"/>
      <c r="G883" s="227"/>
      <c r="H883" s="227"/>
      <c r="I883" s="227"/>
      <c r="J883" s="227"/>
      <c r="K883" s="227"/>
      <c r="L883" s="227"/>
      <c r="M883" s="227"/>
      <c r="N883" s="227"/>
      <c r="O883" s="227"/>
      <c r="P883" s="227"/>
      <c r="Q883" s="227"/>
      <c r="R883" s="227"/>
      <c r="S883" s="227"/>
      <c r="T883" s="227"/>
      <c r="U883" s="227"/>
      <c r="V883" s="227"/>
      <c r="W883" s="227"/>
      <c r="X883" s="227"/>
      <c r="Y883" s="227"/>
      <c r="Z883" s="227"/>
      <c r="AA883" s="227"/>
      <c r="AB883" s="227"/>
      <c r="AC883" s="227"/>
      <c r="AD883" s="227"/>
      <c r="AE883" s="227"/>
      <c r="AF883" s="227"/>
      <c r="AG883" s="227"/>
      <c r="AH883" s="227"/>
      <c r="AI883" s="227"/>
    </row>
    <row r="884" hidden="1">
      <c r="A884" s="227"/>
      <c r="B884" s="227"/>
      <c r="C884" s="264"/>
      <c r="D884" s="227"/>
      <c r="E884" s="227"/>
      <c r="F884" s="227"/>
      <c r="G884" s="227"/>
      <c r="H884" s="227"/>
      <c r="I884" s="227"/>
      <c r="J884" s="227"/>
      <c r="K884" s="227"/>
      <c r="L884" s="227"/>
      <c r="M884" s="227"/>
      <c r="N884" s="227"/>
      <c r="O884" s="227"/>
      <c r="P884" s="227"/>
      <c r="Q884" s="227"/>
      <c r="R884" s="227"/>
      <c r="S884" s="227"/>
      <c r="T884" s="227"/>
      <c r="U884" s="227"/>
      <c r="V884" s="227"/>
      <c r="W884" s="227"/>
      <c r="X884" s="227"/>
      <c r="Y884" s="227"/>
      <c r="Z884" s="227"/>
      <c r="AA884" s="227"/>
      <c r="AB884" s="227"/>
      <c r="AC884" s="227"/>
      <c r="AD884" s="227"/>
      <c r="AE884" s="227"/>
      <c r="AF884" s="227"/>
      <c r="AG884" s="227"/>
      <c r="AH884" s="227"/>
      <c r="AI884" s="227"/>
    </row>
    <row r="885" hidden="1">
      <c r="A885" s="227"/>
      <c r="B885" s="227"/>
      <c r="C885" s="264"/>
      <c r="D885" s="227"/>
      <c r="E885" s="227"/>
      <c r="F885" s="227"/>
      <c r="G885" s="227"/>
      <c r="H885" s="227"/>
      <c r="I885" s="227"/>
      <c r="J885" s="227"/>
      <c r="K885" s="227"/>
      <c r="L885" s="227"/>
      <c r="M885" s="227"/>
      <c r="N885" s="227"/>
      <c r="O885" s="227"/>
      <c r="P885" s="227"/>
      <c r="Q885" s="227"/>
      <c r="R885" s="227"/>
      <c r="S885" s="227"/>
      <c r="T885" s="227"/>
      <c r="U885" s="227"/>
      <c r="V885" s="227"/>
      <c r="W885" s="227"/>
      <c r="X885" s="227"/>
      <c r="Y885" s="227"/>
      <c r="Z885" s="227"/>
      <c r="AA885" s="227"/>
      <c r="AB885" s="227"/>
      <c r="AC885" s="227"/>
      <c r="AD885" s="227"/>
      <c r="AE885" s="227"/>
      <c r="AF885" s="227"/>
      <c r="AG885" s="227"/>
      <c r="AH885" s="227"/>
      <c r="AI885" s="227"/>
    </row>
    <row r="886" hidden="1">
      <c r="A886" s="227"/>
      <c r="B886" s="227"/>
      <c r="C886" s="264"/>
      <c r="D886" s="227"/>
      <c r="E886" s="227"/>
      <c r="F886" s="227"/>
      <c r="G886" s="227"/>
      <c r="H886" s="227"/>
      <c r="I886" s="227"/>
      <c r="J886" s="227"/>
      <c r="K886" s="227"/>
      <c r="L886" s="227"/>
      <c r="M886" s="227"/>
      <c r="N886" s="227"/>
      <c r="O886" s="227"/>
      <c r="P886" s="227"/>
      <c r="Q886" s="227"/>
      <c r="R886" s="227"/>
      <c r="S886" s="227"/>
      <c r="T886" s="227"/>
      <c r="U886" s="227"/>
      <c r="V886" s="227"/>
      <c r="W886" s="227"/>
      <c r="X886" s="227"/>
      <c r="Y886" s="227"/>
      <c r="Z886" s="227"/>
      <c r="AA886" s="227"/>
      <c r="AB886" s="227"/>
      <c r="AC886" s="227"/>
      <c r="AD886" s="227"/>
      <c r="AE886" s="227"/>
      <c r="AF886" s="227"/>
      <c r="AG886" s="227"/>
      <c r="AH886" s="227"/>
      <c r="AI886" s="227"/>
    </row>
    <row r="887" hidden="1">
      <c r="A887" s="227"/>
      <c r="B887" s="227"/>
      <c r="C887" s="264"/>
      <c r="D887" s="227"/>
      <c r="E887" s="227"/>
      <c r="F887" s="227"/>
      <c r="G887" s="227"/>
      <c r="H887" s="227"/>
      <c r="I887" s="227"/>
      <c r="J887" s="227"/>
      <c r="K887" s="227"/>
      <c r="L887" s="227"/>
      <c r="M887" s="227"/>
      <c r="N887" s="227"/>
      <c r="O887" s="227"/>
      <c r="P887" s="227"/>
      <c r="Q887" s="227"/>
      <c r="R887" s="227"/>
      <c r="S887" s="227"/>
      <c r="T887" s="227"/>
      <c r="U887" s="227"/>
      <c r="V887" s="227"/>
      <c r="W887" s="227"/>
      <c r="X887" s="227"/>
      <c r="Y887" s="227"/>
      <c r="Z887" s="227"/>
      <c r="AA887" s="227"/>
      <c r="AB887" s="227"/>
      <c r="AC887" s="227"/>
      <c r="AD887" s="227"/>
      <c r="AE887" s="227"/>
      <c r="AF887" s="227"/>
      <c r="AG887" s="227"/>
      <c r="AH887" s="227"/>
      <c r="AI887" s="227"/>
    </row>
    <row r="888" hidden="1">
      <c r="A888" s="227"/>
      <c r="B888" s="227"/>
      <c r="C888" s="264"/>
      <c r="D888" s="227"/>
      <c r="E888" s="227"/>
      <c r="F888" s="227"/>
      <c r="G888" s="227"/>
      <c r="H888" s="227"/>
      <c r="I888" s="227"/>
      <c r="J888" s="227"/>
      <c r="K888" s="227"/>
      <c r="L888" s="227"/>
      <c r="M888" s="227"/>
      <c r="N888" s="227"/>
      <c r="O888" s="227"/>
      <c r="P888" s="227"/>
      <c r="Q888" s="227"/>
      <c r="R888" s="227"/>
      <c r="S888" s="227"/>
      <c r="T888" s="227"/>
      <c r="U888" s="227"/>
      <c r="V888" s="227"/>
      <c r="W888" s="227"/>
      <c r="X888" s="227"/>
      <c r="Y888" s="227"/>
      <c r="Z888" s="227"/>
      <c r="AA888" s="227"/>
      <c r="AB888" s="227"/>
      <c r="AC888" s="227"/>
      <c r="AD888" s="227"/>
      <c r="AE888" s="227"/>
      <c r="AF888" s="227"/>
      <c r="AG888" s="227"/>
      <c r="AH888" s="227"/>
      <c r="AI888" s="227"/>
    </row>
    <row r="889" hidden="1">
      <c r="A889" s="227"/>
      <c r="B889" s="227"/>
      <c r="C889" s="264"/>
      <c r="D889" s="227"/>
      <c r="E889" s="227"/>
      <c r="F889" s="227"/>
      <c r="G889" s="227"/>
      <c r="H889" s="227"/>
      <c r="I889" s="227"/>
      <c r="J889" s="227"/>
      <c r="K889" s="227"/>
      <c r="L889" s="227"/>
      <c r="M889" s="227"/>
      <c r="N889" s="227"/>
      <c r="O889" s="227"/>
      <c r="P889" s="227"/>
      <c r="Q889" s="227"/>
      <c r="R889" s="227"/>
      <c r="S889" s="227"/>
      <c r="T889" s="227"/>
      <c r="U889" s="227"/>
      <c r="V889" s="227"/>
      <c r="W889" s="227"/>
      <c r="X889" s="227"/>
      <c r="Y889" s="227"/>
      <c r="Z889" s="227"/>
      <c r="AA889" s="227"/>
      <c r="AB889" s="227"/>
      <c r="AC889" s="227"/>
      <c r="AD889" s="227"/>
      <c r="AE889" s="227"/>
      <c r="AF889" s="227"/>
      <c r="AG889" s="227"/>
      <c r="AH889" s="227"/>
      <c r="AI889" s="227"/>
    </row>
    <row r="890" hidden="1">
      <c r="A890" s="227"/>
      <c r="B890" s="227"/>
      <c r="C890" s="264"/>
      <c r="D890" s="227"/>
      <c r="E890" s="227"/>
      <c r="F890" s="227"/>
      <c r="G890" s="227"/>
      <c r="H890" s="227"/>
      <c r="I890" s="227"/>
      <c r="J890" s="227"/>
      <c r="K890" s="227"/>
      <c r="L890" s="227"/>
      <c r="M890" s="227"/>
      <c r="N890" s="227"/>
      <c r="O890" s="227"/>
      <c r="P890" s="227"/>
      <c r="Q890" s="227"/>
      <c r="R890" s="227"/>
      <c r="S890" s="227"/>
      <c r="T890" s="227"/>
      <c r="U890" s="227"/>
      <c r="V890" s="227"/>
      <c r="W890" s="227"/>
      <c r="X890" s="227"/>
      <c r="Y890" s="227"/>
      <c r="Z890" s="227"/>
      <c r="AA890" s="227"/>
      <c r="AB890" s="227"/>
      <c r="AC890" s="227"/>
      <c r="AD890" s="227"/>
      <c r="AE890" s="227"/>
      <c r="AF890" s="227"/>
      <c r="AG890" s="227"/>
      <c r="AH890" s="227"/>
      <c r="AI890" s="227"/>
    </row>
    <row r="891" hidden="1">
      <c r="A891" s="227"/>
      <c r="B891" s="227"/>
      <c r="C891" s="264"/>
      <c r="D891" s="227"/>
      <c r="E891" s="227"/>
      <c r="F891" s="227"/>
      <c r="G891" s="227"/>
      <c r="H891" s="227"/>
      <c r="I891" s="227"/>
      <c r="J891" s="227"/>
      <c r="K891" s="227"/>
      <c r="L891" s="227"/>
      <c r="M891" s="227"/>
      <c r="N891" s="227"/>
      <c r="O891" s="227"/>
      <c r="P891" s="227"/>
      <c r="Q891" s="227"/>
      <c r="R891" s="227"/>
      <c r="S891" s="227"/>
      <c r="T891" s="227"/>
      <c r="U891" s="227"/>
      <c r="V891" s="227"/>
      <c r="W891" s="227"/>
      <c r="X891" s="227"/>
      <c r="Y891" s="227"/>
      <c r="Z891" s="227"/>
      <c r="AA891" s="227"/>
      <c r="AB891" s="227"/>
      <c r="AC891" s="227"/>
      <c r="AD891" s="227"/>
      <c r="AE891" s="227"/>
      <c r="AF891" s="227"/>
      <c r="AG891" s="227"/>
      <c r="AH891" s="227"/>
      <c r="AI891" s="227"/>
    </row>
    <row r="892" hidden="1">
      <c r="A892" s="227"/>
      <c r="B892" s="227"/>
      <c r="C892" s="264"/>
      <c r="D892" s="227"/>
      <c r="E892" s="227"/>
      <c r="F892" s="227"/>
      <c r="G892" s="227"/>
      <c r="H892" s="227"/>
      <c r="I892" s="227"/>
      <c r="J892" s="227"/>
      <c r="K892" s="227"/>
      <c r="L892" s="227"/>
      <c r="M892" s="227"/>
      <c r="N892" s="227"/>
      <c r="O892" s="227"/>
      <c r="P892" s="227"/>
      <c r="Q892" s="227"/>
      <c r="R892" s="227"/>
      <c r="S892" s="227"/>
      <c r="T892" s="227"/>
      <c r="U892" s="227"/>
      <c r="V892" s="227"/>
      <c r="W892" s="227"/>
      <c r="X892" s="227"/>
      <c r="Y892" s="227"/>
      <c r="Z892" s="227"/>
      <c r="AA892" s="227"/>
      <c r="AB892" s="227"/>
      <c r="AC892" s="227"/>
      <c r="AD892" s="227"/>
      <c r="AE892" s="227"/>
      <c r="AF892" s="227"/>
      <c r="AG892" s="227"/>
      <c r="AH892" s="227"/>
      <c r="AI892" s="227"/>
    </row>
    <row r="893" hidden="1">
      <c r="A893" s="227"/>
      <c r="B893" s="227"/>
      <c r="C893" s="264"/>
      <c r="D893" s="227"/>
      <c r="E893" s="227"/>
      <c r="F893" s="227"/>
      <c r="G893" s="227"/>
      <c r="H893" s="227"/>
      <c r="I893" s="227"/>
      <c r="J893" s="227"/>
      <c r="K893" s="227"/>
      <c r="L893" s="227"/>
      <c r="M893" s="227"/>
      <c r="N893" s="227"/>
      <c r="O893" s="227"/>
      <c r="P893" s="227"/>
      <c r="Q893" s="227"/>
      <c r="R893" s="227"/>
      <c r="S893" s="227"/>
      <c r="T893" s="227"/>
      <c r="U893" s="227"/>
      <c r="V893" s="227"/>
      <c r="W893" s="227"/>
      <c r="X893" s="227"/>
      <c r="Y893" s="227"/>
      <c r="Z893" s="227"/>
      <c r="AA893" s="227"/>
      <c r="AB893" s="227"/>
      <c r="AC893" s="227"/>
      <c r="AD893" s="227"/>
      <c r="AE893" s="227"/>
      <c r="AF893" s="227"/>
      <c r="AG893" s="227"/>
      <c r="AH893" s="227"/>
      <c r="AI893" s="227"/>
    </row>
    <row r="894" hidden="1">
      <c r="A894" s="227"/>
      <c r="B894" s="227"/>
      <c r="C894" s="264"/>
      <c r="D894" s="227"/>
      <c r="E894" s="227"/>
      <c r="F894" s="227"/>
      <c r="G894" s="227"/>
      <c r="H894" s="227"/>
      <c r="I894" s="227"/>
      <c r="J894" s="227"/>
      <c r="K894" s="227"/>
      <c r="L894" s="227"/>
      <c r="M894" s="227"/>
      <c r="N894" s="227"/>
      <c r="O894" s="227"/>
      <c r="P894" s="227"/>
      <c r="Q894" s="227"/>
      <c r="R894" s="227"/>
      <c r="S894" s="227"/>
      <c r="T894" s="227"/>
      <c r="U894" s="227"/>
      <c r="V894" s="227"/>
      <c r="W894" s="227"/>
      <c r="X894" s="227"/>
      <c r="Y894" s="227"/>
      <c r="Z894" s="227"/>
      <c r="AA894" s="227"/>
      <c r="AB894" s="227"/>
      <c r="AC894" s="227"/>
      <c r="AD894" s="227"/>
      <c r="AE894" s="227"/>
      <c r="AF894" s="227"/>
      <c r="AG894" s="227"/>
      <c r="AH894" s="227"/>
      <c r="AI894" s="227"/>
    </row>
    <row r="895" hidden="1">
      <c r="A895" s="227"/>
      <c r="B895" s="227"/>
      <c r="C895" s="264"/>
      <c r="D895" s="227"/>
      <c r="E895" s="227"/>
      <c r="F895" s="227"/>
      <c r="G895" s="227"/>
      <c r="H895" s="227"/>
      <c r="I895" s="227"/>
      <c r="J895" s="227"/>
      <c r="K895" s="227"/>
      <c r="L895" s="227"/>
      <c r="M895" s="227"/>
      <c r="N895" s="227"/>
      <c r="O895" s="227"/>
      <c r="P895" s="227"/>
      <c r="Q895" s="227"/>
      <c r="R895" s="227"/>
      <c r="S895" s="227"/>
      <c r="T895" s="227"/>
      <c r="U895" s="227"/>
      <c r="V895" s="227"/>
      <c r="W895" s="227"/>
      <c r="X895" s="227"/>
      <c r="Y895" s="227"/>
      <c r="Z895" s="227"/>
      <c r="AA895" s="227"/>
      <c r="AB895" s="227"/>
      <c r="AC895" s="227"/>
      <c r="AD895" s="227"/>
      <c r="AE895" s="227"/>
      <c r="AF895" s="227"/>
      <c r="AG895" s="227"/>
      <c r="AH895" s="227"/>
      <c r="AI895" s="227"/>
    </row>
    <row r="896" hidden="1">
      <c r="A896" s="227"/>
      <c r="B896" s="227"/>
      <c r="C896" s="264"/>
      <c r="D896" s="227"/>
      <c r="E896" s="227"/>
      <c r="F896" s="227"/>
      <c r="G896" s="227"/>
      <c r="H896" s="227"/>
      <c r="I896" s="227"/>
      <c r="J896" s="227"/>
      <c r="K896" s="227"/>
      <c r="L896" s="227"/>
      <c r="M896" s="227"/>
      <c r="N896" s="227"/>
      <c r="O896" s="227"/>
      <c r="P896" s="227"/>
      <c r="Q896" s="227"/>
      <c r="R896" s="227"/>
      <c r="S896" s="227"/>
      <c r="T896" s="227"/>
      <c r="U896" s="227"/>
      <c r="V896" s="227"/>
      <c r="W896" s="227"/>
      <c r="X896" s="227"/>
      <c r="Y896" s="227"/>
      <c r="Z896" s="227"/>
      <c r="AA896" s="227"/>
      <c r="AB896" s="227"/>
      <c r="AC896" s="227"/>
      <c r="AD896" s="227"/>
      <c r="AE896" s="227"/>
      <c r="AF896" s="227"/>
      <c r="AG896" s="227"/>
      <c r="AH896" s="227"/>
      <c r="AI896" s="227"/>
    </row>
    <row r="897" hidden="1">
      <c r="A897" s="227"/>
      <c r="B897" s="227"/>
      <c r="C897" s="264"/>
      <c r="D897" s="227"/>
      <c r="E897" s="227"/>
      <c r="F897" s="227"/>
      <c r="G897" s="227"/>
      <c r="H897" s="227"/>
      <c r="I897" s="227"/>
      <c r="J897" s="227"/>
      <c r="K897" s="227"/>
      <c r="L897" s="227"/>
      <c r="M897" s="227"/>
      <c r="N897" s="227"/>
      <c r="O897" s="227"/>
      <c r="P897" s="227"/>
      <c r="Q897" s="227"/>
      <c r="R897" s="227"/>
      <c r="S897" s="227"/>
      <c r="T897" s="227"/>
      <c r="U897" s="227"/>
      <c r="V897" s="227"/>
      <c r="W897" s="227"/>
      <c r="X897" s="227"/>
      <c r="Y897" s="227"/>
      <c r="Z897" s="227"/>
      <c r="AA897" s="227"/>
      <c r="AB897" s="227"/>
      <c r="AC897" s="227"/>
      <c r="AD897" s="227"/>
      <c r="AE897" s="227"/>
      <c r="AF897" s="227"/>
      <c r="AG897" s="227"/>
      <c r="AH897" s="227"/>
      <c r="AI897" s="227"/>
    </row>
    <row r="898" hidden="1">
      <c r="A898" s="227"/>
      <c r="B898" s="227"/>
      <c r="C898" s="264"/>
      <c r="D898" s="227"/>
      <c r="E898" s="227"/>
      <c r="F898" s="227"/>
      <c r="G898" s="227"/>
      <c r="H898" s="227"/>
      <c r="I898" s="227"/>
      <c r="J898" s="227"/>
      <c r="K898" s="227"/>
      <c r="L898" s="227"/>
      <c r="M898" s="227"/>
      <c r="N898" s="227"/>
      <c r="O898" s="227"/>
      <c r="P898" s="227"/>
      <c r="Q898" s="227"/>
      <c r="R898" s="227"/>
      <c r="S898" s="227"/>
      <c r="T898" s="227"/>
      <c r="U898" s="227"/>
      <c r="V898" s="227"/>
      <c r="W898" s="227"/>
      <c r="X898" s="227"/>
      <c r="Y898" s="227"/>
      <c r="Z898" s="227"/>
      <c r="AA898" s="227"/>
      <c r="AB898" s="227"/>
      <c r="AC898" s="227"/>
      <c r="AD898" s="227"/>
      <c r="AE898" s="227"/>
      <c r="AF898" s="227"/>
      <c r="AG898" s="227"/>
      <c r="AH898" s="227"/>
      <c r="AI898" s="227"/>
    </row>
    <row r="899" hidden="1">
      <c r="A899" s="227"/>
      <c r="B899" s="227"/>
      <c r="C899" s="264"/>
      <c r="D899" s="227"/>
      <c r="E899" s="227"/>
      <c r="F899" s="227"/>
      <c r="G899" s="227"/>
      <c r="H899" s="227"/>
      <c r="I899" s="227"/>
      <c r="J899" s="227"/>
      <c r="K899" s="227"/>
      <c r="L899" s="227"/>
      <c r="M899" s="227"/>
      <c r="N899" s="227"/>
      <c r="O899" s="227"/>
      <c r="P899" s="227"/>
      <c r="Q899" s="227"/>
      <c r="R899" s="227"/>
      <c r="S899" s="227"/>
      <c r="T899" s="227"/>
      <c r="U899" s="227"/>
      <c r="V899" s="227"/>
      <c r="W899" s="227"/>
      <c r="X899" s="227"/>
      <c r="Y899" s="227"/>
      <c r="Z899" s="227"/>
      <c r="AA899" s="227"/>
      <c r="AB899" s="227"/>
      <c r="AC899" s="227"/>
      <c r="AD899" s="227"/>
      <c r="AE899" s="227"/>
      <c r="AF899" s="227"/>
      <c r="AG899" s="227"/>
      <c r="AH899" s="227"/>
      <c r="AI899" s="227"/>
    </row>
    <row r="900" hidden="1">
      <c r="A900" s="227"/>
      <c r="B900" s="227"/>
      <c r="C900" s="264"/>
      <c r="D900" s="227"/>
      <c r="E900" s="227"/>
      <c r="F900" s="227"/>
      <c r="G900" s="227"/>
      <c r="H900" s="227"/>
      <c r="I900" s="227"/>
      <c r="J900" s="227"/>
      <c r="K900" s="227"/>
      <c r="L900" s="227"/>
      <c r="M900" s="227"/>
      <c r="N900" s="227"/>
      <c r="O900" s="227"/>
      <c r="P900" s="227"/>
      <c r="Q900" s="227"/>
      <c r="R900" s="227"/>
      <c r="S900" s="227"/>
      <c r="T900" s="227"/>
      <c r="U900" s="227"/>
      <c r="V900" s="227"/>
      <c r="W900" s="227"/>
      <c r="X900" s="227"/>
      <c r="Y900" s="227"/>
      <c r="Z900" s="227"/>
      <c r="AA900" s="227"/>
      <c r="AB900" s="227"/>
      <c r="AC900" s="227"/>
      <c r="AD900" s="227"/>
      <c r="AE900" s="227"/>
      <c r="AF900" s="227"/>
      <c r="AG900" s="227"/>
      <c r="AH900" s="227"/>
      <c r="AI900" s="227"/>
    </row>
    <row r="901" hidden="1">
      <c r="A901" s="227"/>
      <c r="B901" s="227"/>
      <c r="C901" s="264"/>
      <c r="D901" s="227"/>
      <c r="E901" s="227"/>
      <c r="F901" s="227"/>
      <c r="G901" s="227"/>
      <c r="H901" s="227"/>
      <c r="I901" s="227"/>
      <c r="J901" s="227"/>
      <c r="K901" s="227"/>
      <c r="L901" s="227"/>
      <c r="M901" s="227"/>
      <c r="N901" s="227"/>
      <c r="O901" s="227"/>
      <c r="P901" s="227"/>
      <c r="Q901" s="227"/>
      <c r="R901" s="227"/>
      <c r="S901" s="227"/>
      <c r="T901" s="227"/>
      <c r="U901" s="227"/>
      <c r="V901" s="227"/>
      <c r="W901" s="227"/>
      <c r="X901" s="227"/>
      <c r="Y901" s="227"/>
      <c r="Z901" s="227"/>
      <c r="AA901" s="227"/>
      <c r="AB901" s="227"/>
      <c r="AC901" s="227"/>
      <c r="AD901" s="227"/>
      <c r="AE901" s="227"/>
      <c r="AF901" s="227"/>
      <c r="AG901" s="227"/>
      <c r="AH901" s="227"/>
      <c r="AI901" s="227"/>
    </row>
    <row r="902" hidden="1">
      <c r="A902" s="227"/>
      <c r="B902" s="227"/>
      <c r="C902" s="264"/>
      <c r="D902" s="227"/>
      <c r="E902" s="227"/>
      <c r="F902" s="227"/>
      <c r="G902" s="227"/>
      <c r="H902" s="227"/>
      <c r="I902" s="227"/>
      <c r="J902" s="227"/>
      <c r="K902" s="227"/>
      <c r="L902" s="227"/>
      <c r="M902" s="227"/>
      <c r="N902" s="227"/>
      <c r="O902" s="227"/>
      <c r="P902" s="227"/>
      <c r="Q902" s="227"/>
      <c r="R902" s="227"/>
      <c r="S902" s="227"/>
      <c r="T902" s="227"/>
      <c r="U902" s="227"/>
      <c r="V902" s="227"/>
      <c r="W902" s="227"/>
      <c r="X902" s="227"/>
      <c r="Y902" s="227"/>
      <c r="Z902" s="227"/>
      <c r="AA902" s="227"/>
      <c r="AB902" s="227"/>
      <c r="AC902" s="227"/>
      <c r="AD902" s="227"/>
      <c r="AE902" s="227"/>
      <c r="AF902" s="227"/>
      <c r="AG902" s="227"/>
      <c r="AH902" s="227"/>
      <c r="AI902" s="227"/>
    </row>
    <row r="903" hidden="1">
      <c r="A903" s="227"/>
      <c r="B903" s="227"/>
      <c r="C903" s="264"/>
      <c r="D903" s="227"/>
      <c r="E903" s="227"/>
      <c r="F903" s="227"/>
      <c r="G903" s="227"/>
      <c r="H903" s="227"/>
      <c r="I903" s="227"/>
      <c r="J903" s="227"/>
      <c r="K903" s="227"/>
      <c r="L903" s="227"/>
      <c r="M903" s="227"/>
      <c r="N903" s="227"/>
      <c r="O903" s="227"/>
      <c r="P903" s="227"/>
      <c r="Q903" s="227"/>
      <c r="R903" s="227"/>
      <c r="S903" s="227"/>
      <c r="T903" s="227"/>
      <c r="U903" s="227"/>
      <c r="V903" s="227"/>
      <c r="W903" s="227"/>
      <c r="X903" s="227"/>
      <c r="Y903" s="227"/>
      <c r="Z903" s="227"/>
      <c r="AA903" s="227"/>
      <c r="AB903" s="227"/>
      <c r="AC903" s="227"/>
      <c r="AD903" s="227"/>
      <c r="AE903" s="227"/>
      <c r="AF903" s="227"/>
      <c r="AG903" s="227"/>
      <c r="AH903" s="227"/>
      <c r="AI903" s="227"/>
    </row>
    <row r="904" hidden="1">
      <c r="A904" s="227"/>
      <c r="B904" s="227"/>
      <c r="C904" s="264"/>
      <c r="D904" s="227"/>
      <c r="E904" s="227"/>
      <c r="F904" s="227"/>
      <c r="G904" s="227"/>
      <c r="H904" s="227"/>
      <c r="I904" s="227"/>
      <c r="J904" s="227"/>
      <c r="K904" s="227"/>
      <c r="L904" s="227"/>
      <c r="M904" s="227"/>
      <c r="N904" s="227"/>
      <c r="O904" s="227"/>
      <c r="P904" s="227"/>
      <c r="Q904" s="227"/>
      <c r="R904" s="227"/>
      <c r="S904" s="227"/>
      <c r="T904" s="227"/>
      <c r="U904" s="227"/>
      <c r="V904" s="227"/>
      <c r="W904" s="227"/>
      <c r="X904" s="227"/>
      <c r="Y904" s="227"/>
      <c r="Z904" s="227"/>
      <c r="AA904" s="227"/>
      <c r="AB904" s="227"/>
      <c r="AC904" s="227"/>
      <c r="AD904" s="227"/>
      <c r="AE904" s="227"/>
      <c r="AF904" s="227"/>
      <c r="AG904" s="227"/>
      <c r="AH904" s="227"/>
      <c r="AI904" s="227"/>
    </row>
    <row r="905" hidden="1">
      <c r="A905" s="227"/>
      <c r="B905" s="227"/>
      <c r="C905" s="264"/>
      <c r="D905" s="227"/>
      <c r="E905" s="227"/>
      <c r="F905" s="227"/>
      <c r="G905" s="227"/>
      <c r="H905" s="227"/>
      <c r="I905" s="227"/>
      <c r="J905" s="227"/>
      <c r="K905" s="227"/>
      <c r="L905" s="227"/>
      <c r="M905" s="227"/>
      <c r="N905" s="227"/>
      <c r="O905" s="227"/>
      <c r="P905" s="227"/>
      <c r="Q905" s="227"/>
      <c r="R905" s="227"/>
      <c r="S905" s="227"/>
      <c r="T905" s="227"/>
      <c r="U905" s="227"/>
      <c r="V905" s="227"/>
      <c r="W905" s="227"/>
      <c r="X905" s="227"/>
      <c r="Y905" s="227"/>
      <c r="Z905" s="227"/>
      <c r="AA905" s="227"/>
      <c r="AB905" s="227"/>
      <c r="AC905" s="227"/>
      <c r="AD905" s="227"/>
      <c r="AE905" s="227"/>
      <c r="AF905" s="227"/>
      <c r="AG905" s="227"/>
      <c r="AH905" s="227"/>
      <c r="AI905" s="227"/>
    </row>
    <row r="906" hidden="1">
      <c r="A906" s="227"/>
      <c r="B906" s="227"/>
      <c r="C906" s="264"/>
      <c r="D906" s="227"/>
      <c r="E906" s="227"/>
      <c r="F906" s="227"/>
      <c r="G906" s="227"/>
      <c r="H906" s="227"/>
      <c r="I906" s="227"/>
      <c r="J906" s="227"/>
      <c r="K906" s="227"/>
      <c r="L906" s="227"/>
      <c r="M906" s="227"/>
      <c r="N906" s="227"/>
      <c r="O906" s="227"/>
      <c r="P906" s="227"/>
      <c r="Q906" s="227"/>
      <c r="R906" s="227"/>
      <c r="S906" s="227"/>
      <c r="T906" s="227"/>
      <c r="U906" s="227"/>
      <c r="V906" s="227"/>
      <c r="W906" s="227"/>
      <c r="X906" s="227"/>
      <c r="Y906" s="227"/>
      <c r="Z906" s="227"/>
      <c r="AA906" s="227"/>
      <c r="AB906" s="227"/>
      <c r="AC906" s="227"/>
      <c r="AD906" s="227"/>
      <c r="AE906" s="227"/>
      <c r="AF906" s="227"/>
      <c r="AG906" s="227"/>
      <c r="AH906" s="227"/>
      <c r="AI906" s="227"/>
    </row>
    <row r="907" hidden="1">
      <c r="A907" s="227"/>
      <c r="B907" s="227"/>
      <c r="C907" s="264"/>
      <c r="D907" s="227"/>
      <c r="E907" s="227"/>
      <c r="F907" s="227"/>
      <c r="G907" s="227"/>
      <c r="H907" s="227"/>
      <c r="I907" s="227"/>
      <c r="J907" s="227"/>
      <c r="K907" s="227"/>
      <c r="L907" s="227"/>
      <c r="M907" s="227"/>
      <c r="N907" s="227"/>
      <c r="O907" s="227"/>
      <c r="P907" s="227"/>
      <c r="Q907" s="227"/>
      <c r="R907" s="227"/>
      <c r="S907" s="227"/>
      <c r="T907" s="227"/>
      <c r="U907" s="227"/>
      <c r="V907" s="227"/>
      <c r="W907" s="227"/>
      <c r="X907" s="227"/>
      <c r="Y907" s="227"/>
      <c r="Z907" s="227"/>
      <c r="AA907" s="227"/>
      <c r="AB907" s="227"/>
      <c r="AC907" s="227"/>
      <c r="AD907" s="227"/>
      <c r="AE907" s="227"/>
      <c r="AF907" s="227"/>
      <c r="AG907" s="227"/>
      <c r="AH907" s="227"/>
      <c r="AI907" s="227"/>
    </row>
    <row r="908" hidden="1">
      <c r="A908" s="227"/>
      <c r="B908" s="227"/>
      <c r="C908" s="264"/>
      <c r="D908" s="227"/>
      <c r="E908" s="227"/>
      <c r="F908" s="227"/>
      <c r="G908" s="227"/>
      <c r="H908" s="227"/>
      <c r="I908" s="227"/>
      <c r="J908" s="227"/>
      <c r="K908" s="227"/>
      <c r="L908" s="227"/>
      <c r="M908" s="227"/>
      <c r="N908" s="227"/>
      <c r="O908" s="227"/>
      <c r="P908" s="227"/>
      <c r="Q908" s="227"/>
      <c r="R908" s="227"/>
      <c r="S908" s="227"/>
      <c r="T908" s="227"/>
      <c r="U908" s="227"/>
      <c r="V908" s="227"/>
      <c r="W908" s="227"/>
      <c r="X908" s="227"/>
      <c r="Y908" s="227"/>
      <c r="Z908" s="227"/>
      <c r="AA908" s="227"/>
      <c r="AB908" s="227"/>
      <c r="AC908" s="227"/>
      <c r="AD908" s="227"/>
      <c r="AE908" s="227"/>
      <c r="AF908" s="227"/>
      <c r="AG908" s="227"/>
      <c r="AH908" s="227"/>
      <c r="AI908" s="227"/>
    </row>
    <row r="909" hidden="1">
      <c r="A909" s="227"/>
      <c r="B909" s="227"/>
      <c r="C909" s="264"/>
      <c r="D909" s="227"/>
      <c r="E909" s="227"/>
      <c r="F909" s="227"/>
      <c r="G909" s="227"/>
      <c r="H909" s="227"/>
      <c r="I909" s="227"/>
      <c r="J909" s="227"/>
      <c r="K909" s="227"/>
      <c r="L909" s="227"/>
      <c r="M909" s="227"/>
      <c r="N909" s="227"/>
      <c r="O909" s="227"/>
      <c r="P909" s="227"/>
      <c r="Q909" s="227"/>
      <c r="R909" s="227"/>
      <c r="S909" s="227"/>
      <c r="T909" s="227"/>
      <c r="U909" s="227"/>
      <c r="V909" s="227"/>
      <c r="W909" s="227"/>
      <c r="X909" s="227"/>
      <c r="Y909" s="227"/>
      <c r="Z909" s="227"/>
      <c r="AA909" s="227"/>
      <c r="AB909" s="227"/>
      <c r="AC909" s="227"/>
      <c r="AD909" s="227"/>
      <c r="AE909" s="227"/>
      <c r="AF909" s="227"/>
      <c r="AG909" s="227"/>
      <c r="AH909" s="227"/>
      <c r="AI909" s="227"/>
    </row>
    <row r="910" hidden="1">
      <c r="A910" s="227"/>
      <c r="B910" s="227"/>
      <c r="C910" s="264"/>
      <c r="D910" s="227"/>
      <c r="E910" s="227"/>
      <c r="F910" s="227"/>
      <c r="G910" s="227"/>
      <c r="H910" s="227"/>
      <c r="I910" s="227"/>
      <c r="J910" s="227"/>
      <c r="K910" s="227"/>
      <c r="L910" s="227"/>
      <c r="M910" s="227"/>
      <c r="N910" s="227"/>
      <c r="O910" s="227"/>
      <c r="P910" s="227"/>
      <c r="Q910" s="227"/>
      <c r="R910" s="227"/>
      <c r="S910" s="227"/>
      <c r="T910" s="227"/>
      <c r="U910" s="227"/>
      <c r="V910" s="227"/>
      <c r="W910" s="227"/>
      <c r="X910" s="227"/>
      <c r="Y910" s="227"/>
      <c r="Z910" s="227"/>
      <c r="AA910" s="227"/>
      <c r="AB910" s="227"/>
      <c r="AC910" s="227"/>
      <c r="AD910" s="227"/>
      <c r="AE910" s="227"/>
      <c r="AF910" s="227"/>
      <c r="AG910" s="227"/>
      <c r="AH910" s="227"/>
      <c r="AI910" s="227"/>
    </row>
    <row r="911" hidden="1">
      <c r="A911" s="227"/>
      <c r="B911" s="227"/>
      <c r="C911" s="264"/>
      <c r="D911" s="227"/>
      <c r="E911" s="227"/>
      <c r="F911" s="227"/>
      <c r="G911" s="227"/>
      <c r="H911" s="227"/>
      <c r="I911" s="227"/>
      <c r="J911" s="227"/>
      <c r="K911" s="227"/>
      <c r="L911" s="227"/>
      <c r="M911" s="227"/>
      <c r="N911" s="227"/>
      <c r="O911" s="227"/>
      <c r="P911" s="227"/>
      <c r="Q911" s="227"/>
      <c r="R911" s="227"/>
      <c r="S911" s="227"/>
      <c r="T911" s="227"/>
      <c r="U911" s="227"/>
      <c r="V911" s="227"/>
      <c r="W911" s="227"/>
      <c r="X911" s="227"/>
      <c r="Y911" s="227"/>
      <c r="Z911" s="227"/>
      <c r="AA911" s="227"/>
      <c r="AB911" s="227"/>
      <c r="AC911" s="227"/>
      <c r="AD911" s="227"/>
      <c r="AE911" s="227"/>
      <c r="AF911" s="227"/>
      <c r="AG911" s="227"/>
      <c r="AH911" s="227"/>
      <c r="AI911" s="227"/>
    </row>
    <row r="912" hidden="1">
      <c r="A912" s="227"/>
      <c r="B912" s="227"/>
      <c r="C912" s="264"/>
      <c r="D912" s="227"/>
      <c r="E912" s="227"/>
      <c r="F912" s="227"/>
      <c r="G912" s="227"/>
      <c r="H912" s="227"/>
      <c r="I912" s="227"/>
      <c r="J912" s="227"/>
      <c r="K912" s="227"/>
      <c r="L912" s="227"/>
      <c r="M912" s="227"/>
      <c r="N912" s="227"/>
      <c r="O912" s="227"/>
      <c r="P912" s="227"/>
      <c r="Q912" s="227"/>
      <c r="R912" s="227"/>
      <c r="S912" s="227"/>
      <c r="T912" s="227"/>
      <c r="U912" s="227"/>
      <c r="V912" s="227"/>
      <c r="W912" s="227"/>
      <c r="X912" s="227"/>
      <c r="Y912" s="227"/>
      <c r="Z912" s="227"/>
      <c r="AA912" s="227"/>
      <c r="AB912" s="227"/>
      <c r="AC912" s="227"/>
      <c r="AD912" s="227"/>
      <c r="AE912" s="227"/>
      <c r="AF912" s="227"/>
      <c r="AG912" s="227"/>
      <c r="AH912" s="227"/>
      <c r="AI912" s="227"/>
    </row>
    <row r="913" hidden="1">
      <c r="A913" s="227"/>
      <c r="B913" s="227"/>
      <c r="C913" s="264"/>
      <c r="D913" s="227"/>
      <c r="E913" s="227"/>
      <c r="F913" s="227"/>
      <c r="G913" s="227"/>
      <c r="H913" s="227"/>
      <c r="I913" s="227"/>
      <c r="J913" s="227"/>
      <c r="K913" s="227"/>
      <c r="L913" s="227"/>
      <c r="M913" s="227"/>
      <c r="N913" s="227"/>
      <c r="O913" s="227"/>
      <c r="P913" s="227"/>
      <c r="Q913" s="227"/>
      <c r="R913" s="227"/>
      <c r="S913" s="227"/>
      <c r="T913" s="227"/>
      <c r="U913" s="227"/>
      <c r="V913" s="227"/>
      <c r="W913" s="227"/>
      <c r="X913" s="227"/>
      <c r="Y913" s="227"/>
      <c r="Z913" s="227"/>
      <c r="AA913" s="227"/>
      <c r="AB913" s="227"/>
      <c r="AC913" s="227"/>
      <c r="AD913" s="227"/>
      <c r="AE913" s="227"/>
      <c r="AF913" s="227"/>
      <c r="AG913" s="227"/>
      <c r="AH913" s="227"/>
      <c r="AI913" s="227"/>
    </row>
    <row r="914" hidden="1">
      <c r="A914" s="227"/>
      <c r="B914" s="227"/>
      <c r="C914" s="264"/>
      <c r="D914" s="227"/>
      <c r="E914" s="227"/>
      <c r="F914" s="227"/>
      <c r="G914" s="227"/>
      <c r="H914" s="227"/>
      <c r="I914" s="227"/>
      <c r="J914" s="227"/>
      <c r="K914" s="227"/>
      <c r="L914" s="227"/>
      <c r="M914" s="227"/>
      <c r="N914" s="227"/>
      <c r="O914" s="227"/>
      <c r="P914" s="227"/>
      <c r="Q914" s="227"/>
      <c r="R914" s="227"/>
      <c r="S914" s="227"/>
      <c r="T914" s="227"/>
      <c r="U914" s="227"/>
      <c r="V914" s="227"/>
      <c r="W914" s="227"/>
      <c r="X914" s="227"/>
      <c r="Y914" s="227"/>
      <c r="Z914" s="227"/>
      <c r="AA914" s="227"/>
      <c r="AB914" s="227"/>
      <c r="AC914" s="227"/>
      <c r="AD914" s="227"/>
      <c r="AE914" s="227"/>
      <c r="AF914" s="227"/>
      <c r="AG914" s="227"/>
      <c r="AH914" s="227"/>
      <c r="AI914" s="227"/>
    </row>
    <row r="915" hidden="1">
      <c r="A915" s="227"/>
      <c r="B915" s="227"/>
      <c r="C915" s="264"/>
      <c r="D915" s="227"/>
      <c r="E915" s="227"/>
      <c r="F915" s="227"/>
      <c r="G915" s="227"/>
      <c r="H915" s="227"/>
      <c r="I915" s="227"/>
      <c r="J915" s="227"/>
      <c r="K915" s="227"/>
      <c r="L915" s="227"/>
      <c r="M915" s="227"/>
      <c r="N915" s="227"/>
      <c r="O915" s="227"/>
      <c r="P915" s="227"/>
      <c r="Q915" s="227"/>
      <c r="R915" s="227"/>
      <c r="S915" s="227"/>
      <c r="T915" s="227"/>
      <c r="U915" s="227"/>
      <c r="V915" s="227"/>
      <c r="W915" s="227"/>
      <c r="X915" s="227"/>
      <c r="Y915" s="227"/>
      <c r="Z915" s="227"/>
      <c r="AA915" s="227"/>
      <c r="AB915" s="227"/>
      <c r="AC915" s="227"/>
      <c r="AD915" s="227"/>
      <c r="AE915" s="227"/>
      <c r="AF915" s="227"/>
      <c r="AG915" s="227"/>
      <c r="AH915" s="227"/>
      <c r="AI915" s="227"/>
    </row>
    <row r="916" hidden="1">
      <c r="A916" s="227"/>
      <c r="B916" s="227"/>
      <c r="C916" s="264"/>
      <c r="D916" s="227"/>
      <c r="E916" s="227"/>
      <c r="F916" s="227"/>
      <c r="G916" s="227"/>
      <c r="H916" s="227"/>
      <c r="I916" s="227"/>
      <c r="J916" s="227"/>
      <c r="K916" s="227"/>
      <c r="L916" s="227"/>
      <c r="M916" s="227"/>
      <c r="N916" s="227"/>
      <c r="O916" s="227"/>
      <c r="P916" s="227"/>
      <c r="Q916" s="227"/>
      <c r="R916" s="227"/>
      <c r="S916" s="227"/>
      <c r="T916" s="227"/>
      <c r="U916" s="227"/>
      <c r="V916" s="227"/>
      <c r="W916" s="227"/>
      <c r="X916" s="227"/>
      <c r="Y916" s="227"/>
      <c r="Z916" s="227"/>
      <c r="AA916" s="227"/>
      <c r="AB916" s="227"/>
      <c r="AC916" s="227"/>
      <c r="AD916" s="227"/>
      <c r="AE916" s="227"/>
      <c r="AF916" s="227"/>
      <c r="AG916" s="227"/>
      <c r="AH916" s="227"/>
      <c r="AI916" s="227"/>
    </row>
    <row r="917" hidden="1">
      <c r="A917" s="227"/>
      <c r="B917" s="227"/>
      <c r="C917" s="264"/>
      <c r="D917" s="227"/>
      <c r="E917" s="227"/>
      <c r="F917" s="227"/>
      <c r="G917" s="227"/>
      <c r="H917" s="227"/>
      <c r="I917" s="227"/>
      <c r="J917" s="227"/>
      <c r="K917" s="227"/>
      <c r="L917" s="227"/>
      <c r="M917" s="227"/>
      <c r="N917" s="227"/>
      <c r="O917" s="227"/>
      <c r="P917" s="227"/>
      <c r="Q917" s="227"/>
      <c r="R917" s="227"/>
      <c r="S917" s="227"/>
      <c r="T917" s="227"/>
      <c r="U917" s="227"/>
      <c r="V917" s="227"/>
      <c r="W917" s="227"/>
      <c r="X917" s="227"/>
      <c r="Y917" s="227"/>
      <c r="Z917" s="227"/>
      <c r="AA917" s="227"/>
      <c r="AB917" s="227"/>
      <c r="AC917" s="227"/>
      <c r="AD917" s="227"/>
      <c r="AE917" s="227"/>
      <c r="AF917" s="227"/>
      <c r="AG917" s="227"/>
      <c r="AH917" s="227"/>
      <c r="AI917" s="227"/>
    </row>
    <row r="918" hidden="1">
      <c r="A918" s="227"/>
      <c r="B918" s="227"/>
      <c r="C918" s="264"/>
      <c r="D918" s="227"/>
      <c r="E918" s="227"/>
      <c r="F918" s="227"/>
      <c r="G918" s="227"/>
      <c r="H918" s="227"/>
      <c r="I918" s="227"/>
      <c r="J918" s="227"/>
      <c r="K918" s="227"/>
      <c r="L918" s="227"/>
      <c r="M918" s="227"/>
      <c r="N918" s="227"/>
      <c r="O918" s="227"/>
      <c r="P918" s="227"/>
      <c r="Q918" s="227"/>
      <c r="R918" s="227"/>
      <c r="S918" s="227"/>
      <c r="T918" s="227"/>
      <c r="U918" s="227"/>
      <c r="V918" s="227"/>
      <c r="W918" s="227"/>
      <c r="X918" s="227"/>
      <c r="Y918" s="227"/>
      <c r="Z918" s="227"/>
      <c r="AA918" s="227"/>
      <c r="AB918" s="227"/>
      <c r="AC918" s="227"/>
      <c r="AD918" s="227"/>
      <c r="AE918" s="227"/>
      <c r="AF918" s="227"/>
      <c r="AG918" s="227"/>
      <c r="AH918" s="227"/>
      <c r="AI918" s="227"/>
    </row>
    <row r="919" hidden="1">
      <c r="A919" s="227"/>
      <c r="B919" s="227"/>
      <c r="C919" s="264"/>
      <c r="D919" s="227"/>
      <c r="E919" s="227"/>
      <c r="F919" s="227"/>
      <c r="G919" s="227"/>
      <c r="H919" s="227"/>
      <c r="I919" s="227"/>
      <c r="J919" s="227"/>
      <c r="K919" s="227"/>
      <c r="L919" s="227"/>
      <c r="M919" s="227"/>
      <c r="N919" s="227"/>
      <c r="O919" s="227"/>
      <c r="P919" s="227"/>
      <c r="Q919" s="227"/>
      <c r="R919" s="227"/>
      <c r="S919" s="227"/>
      <c r="T919" s="227"/>
      <c r="U919" s="227"/>
      <c r="V919" s="227"/>
      <c r="W919" s="227"/>
      <c r="X919" s="227"/>
      <c r="Y919" s="227"/>
      <c r="Z919" s="227"/>
      <c r="AA919" s="227"/>
      <c r="AB919" s="227"/>
      <c r="AC919" s="227"/>
      <c r="AD919" s="227"/>
      <c r="AE919" s="227"/>
      <c r="AF919" s="227"/>
      <c r="AG919" s="227"/>
      <c r="AH919" s="227"/>
      <c r="AI919" s="227"/>
    </row>
    <row r="920" hidden="1">
      <c r="A920" s="227"/>
      <c r="B920" s="227"/>
      <c r="C920" s="264"/>
      <c r="D920" s="227"/>
      <c r="E920" s="227"/>
      <c r="F920" s="227"/>
      <c r="G920" s="227"/>
      <c r="H920" s="227"/>
      <c r="I920" s="227"/>
      <c r="J920" s="227"/>
      <c r="K920" s="227"/>
      <c r="L920" s="227"/>
      <c r="M920" s="227"/>
      <c r="N920" s="227"/>
      <c r="O920" s="227"/>
      <c r="P920" s="227"/>
      <c r="Q920" s="227"/>
      <c r="R920" s="227"/>
      <c r="S920" s="227"/>
      <c r="T920" s="227"/>
      <c r="U920" s="227"/>
      <c r="V920" s="227"/>
      <c r="W920" s="227"/>
      <c r="X920" s="227"/>
      <c r="Y920" s="227"/>
      <c r="Z920" s="227"/>
      <c r="AA920" s="227"/>
      <c r="AB920" s="227"/>
      <c r="AC920" s="227"/>
      <c r="AD920" s="227"/>
      <c r="AE920" s="227"/>
      <c r="AF920" s="227"/>
      <c r="AG920" s="227"/>
      <c r="AH920" s="227"/>
      <c r="AI920" s="227"/>
    </row>
    <row r="921" hidden="1">
      <c r="A921" s="227"/>
      <c r="B921" s="227"/>
      <c r="C921" s="264"/>
      <c r="D921" s="227"/>
      <c r="E921" s="227"/>
      <c r="F921" s="227"/>
      <c r="G921" s="227"/>
      <c r="H921" s="227"/>
      <c r="I921" s="227"/>
      <c r="J921" s="227"/>
      <c r="K921" s="227"/>
      <c r="L921" s="227"/>
      <c r="M921" s="227"/>
      <c r="N921" s="227"/>
      <c r="O921" s="227"/>
      <c r="P921" s="227"/>
      <c r="Q921" s="227"/>
      <c r="R921" s="227"/>
      <c r="S921" s="227"/>
      <c r="T921" s="227"/>
      <c r="U921" s="227"/>
      <c r="V921" s="227"/>
      <c r="W921" s="227"/>
      <c r="X921" s="227"/>
      <c r="Y921" s="227"/>
      <c r="Z921" s="227"/>
      <c r="AA921" s="227"/>
      <c r="AB921" s="227"/>
      <c r="AC921" s="227"/>
      <c r="AD921" s="227"/>
      <c r="AE921" s="227"/>
      <c r="AF921" s="227"/>
      <c r="AG921" s="227"/>
      <c r="AH921" s="227"/>
      <c r="AI921" s="227"/>
    </row>
    <row r="922" hidden="1">
      <c r="A922" s="227"/>
      <c r="B922" s="227"/>
      <c r="C922" s="264"/>
      <c r="D922" s="227"/>
      <c r="E922" s="227"/>
      <c r="F922" s="227"/>
      <c r="G922" s="227"/>
      <c r="H922" s="227"/>
      <c r="I922" s="227"/>
      <c r="J922" s="227"/>
      <c r="K922" s="227"/>
      <c r="L922" s="227"/>
      <c r="M922" s="227"/>
      <c r="N922" s="227"/>
      <c r="O922" s="227"/>
      <c r="P922" s="227"/>
      <c r="Q922" s="227"/>
      <c r="R922" s="227"/>
      <c r="S922" s="227"/>
      <c r="T922" s="227"/>
      <c r="U922" s="227"/>
      <c r="V922" s="227"/>
      <c r="W922" s="227"/>
      <c r="X922" s="227"/>
      <c r="Y922" s="227"/>
      <c r="Z922" s="227"/>
      <c r="AA922" s="227"/>
      <c r="AB922" s="227"/>
      <c r="AC922" s="227"/>
      <c r="AD922" s="227"/>
      <c r="AE922" s="227"/>
      <c r="AF922" s="227"/>
      <c r="AG922" s="227"/>
      <c r="AH922" s="227"/>
      <c r="AI922" s="227"/>
    </row>
    <row r="923" hidden="1">
      <c r="A923" s="227"/>
      <c r="B923" s="227"/>
      <c r="C923" s="264"/>
      <c r="D923" s="227"/>
      <c r="E923" s="227"/>
      <c r="F923" s="227"/>
      <c r="G923" s="227"/>
      <c r="H923" s="227"/>
      <c r="I923" s="227"/>
      <c r="J923" s="227"/>
      <c r="K923" s="227"/>
      <c r="L923" s="227"/>
      <c r="M923" s="227"/>
      <c r="N923" s="227"/>
      <c r="O923" s="227"/>
      <c r="P923" s="227"/>
      <c r="Q923" s="227"/>
      <c r="R923" s="227"/>
      <c r="S923" s="227"/>
      <c r="T923" s="227"/>
      <c r="U923" s="227"/>
      <c r="V923" s="227"/>
      <c r="W923" s="227"/>
      <c r="X923" s="227"/>
      <c r="Y923" s="227"/>
      <c r="Z923" s="227"/>
      <c r="AA923" s="227"/>
      <c r="AB923" s="227"/>
      <c r="AC923" s="227"/>
      <c r="AD923" s="227"/>
      <c r="AE923" s="227"/>
      <c r="AF923" s="227"/>
      <c r="AG923" s="227"/>
      <c r="AH923" s="227"/>
      <c r="AI923" s="227"/>
    </row>
    <row r="924" hidden="1">
      <c r="A924" s="227"/>
      <c r="B924" s="227"/>
      <c r="C924" s="264"/>
      <c r="D924" s="227"/>
      <c r="E924" s="227"/>
      <c r="F924" s="227"/>
      <c r="G924" s="227"/>
      <c r="H924" s="227"/>
      <c r="I924" s="227"/>
      <c r="J924" s="227"/>
      <c r="K924" s="227"/>
      <c r="L924" s="227"/>
      <c r="M924" s="227"/>
      <c r="N924" s="227"/>
      <c r="O924" s="227"/>
      <c r="P924" s="227"/>
      <c r="Q924" s="227"/>
      <c r="R924" s="227"/>
      <c r="S924" s="227"/>
      <c r="T924" s="227"/>
      <c r="U924" s="227"/>
      <c r="V924" s="227"/>
      <c r="W924" s="227"/>
      <c r="X924" s="227"/>
      <c r="Y924" s="227"/>
      <c r="Z924" s="227"/>
      <c r="AA924" s="227"/>
      <c r="AB924" s="227"/>
      <c r="AC924" s="227"/>
      <c r="AD924" s="227"/>
      <c r="AE924" s="227"/>
      <c r="AF924" s="227"/>
      <c r="AG924" s="227"/>
      <c r="AH924" s="227"/>
      <c r="AI924" s="227"/>
    </row>
    <row r="925" hidden="1">
      <c r="A925" s="227"/>
      <c r="B925" s="227"/>
      <c r="C925" s="264"/>
      <c r="D925" s="227"/>
      <c r="E925" s="227"/>
      <c r="F925" s="227"/>
      <c r="G925" s="227"/>
      <c r="H925" s="227"/>
      <c r="I925" s="227"/>
      <c r="J925" s="227"/>
      <c r="K925" s="227"/>
      <c r="L925" s="227"/>
      <c r="M925" s="227"/>
      <c r="N925" s="227"/>
      <c r="O925" s="227"/>
      <c r="P925" s="227"/>
      <c r="Q925" s="227"/>
      <c r="R925" s="227"/>
      <c r="S925" s="227"/>
      <c r="T925" s="227"/>
      <c r="U925" s="227"/>
      <c r="V925" s="227"/>
      <c r="W925" s="227"/>
      <c r="X925" s="227"/>
      <c r="Y925" s="227"/>
      <c r="Z925" s="227"/>
      <c r="AA925" s="227"/>
      <c r="AB925" s="227"/>
      <c r="AC925" s="227"/>
      <c r="AD925" s="227"/>
      <c r="AE925" s="227"/>
      <c r="AF925" s="227"/>
      <c r="AG925" s="227"/>
      <c r="AH925" s="227"/>
      <c r="AI925" s="227"/>
    </row>
    <row r="926" hidden="1">
      <c r="A926" s="227"/>
      <c r="B926" s="227"/>
      <c r="C926" s="264"/>
      <c r="D926" s="227"/>
      <c r="E926" s="227"/>
      <c r="F926" s="227"/>
      <c r="G926" s="227"/>
      <c r="H926" s="227"/>
      <c r="I926" s="227"/>
      <c r="J926" s="227"/>
      <c r="K926" s="227"/>
      <c r="L926" s="227"/>
      <c r="M926" s="227"/>
      <c r="N926" s="227"/>
      <c r="O926" s="227"/>
      <c r="P926" s="227"/>
      <c r="Q926" s="227"/>
      <c r="R926" s="227"/>
      <c r="S926" s="227"/>
      <c r="T926" s="227"/>
      <c r="U926" s="227"/>
      <c r="V926" s="227"/>
      <c r="W926" s="227"/>
      <c r="X926" s="227"/>
      <c r="Y926" s="227"/>
      <c r="Z926" s="227"/>
      <c r="AA926" s="227"/>
      <c r="AB926" s="227"/>
      <c r="AC926" s="227"/>
      <c r="AD926" s="227"/>
      <c r="AE926" s="227"/>
      <c r="AF926" s="227"/>
      <c r="AG926" s="227"/>
      <c r="AH926" s="227"/>
      <c r="AI926" s="227"/>
    </row>
    <row r="927" hidden="1">
      <c r="A927" s="227"/>
      <c r="B927" s="227"/>
      <c r="C927" s="264"/>
      <c r="D927" s="227"/>
      <c r="E927" s="227"/>
      <c r="F927" s="227"/>
      <c r="G927" s="227"/>
      <c r="H927" s="227"/>
      <c r="I927" s="227"/>
      <c r="J927" s="227"/>
      <c r="K927" s="227"/>
      <c r="L927" s="227"/>
      <c r="M927" s="227"/>
      <c r="N927" s="227"/>
      <c r="O927" s="227"/>
      <c r="P927" s="227"/>
      <c r="Q927" s="227"/>
      <c r="R927" s="227"/>
      <c r="S927" s="227"/>
      <c r="T927" s="227"/>
      <c r="U927" s="227"/>
      <c r="V927" s="227"/>
      <c r="W927" s="227"/>
      <c r="X927" s="227"/>
      <c r="Y927" s="227"/>
      <c r="Z927" s="227"/>
      <c r="AA927" s="227"/>
      <c r="AB927" s="227"/>
      <c r="AC927" s="227"/>
      <c r="AD927" s="227"/>
      <c r="AE927" s="227"/>
      <c r="AF927" s="227"/>
      <c r="AG927" s="227"/>
      <c r="AH927" s="227"/>
      <c r="AI927" s="227"/>
    </row>
    <row r="928" hidden="1">
      <c r="A928" s="227"/>
      <c r="B928" s="227"/>
      <c r="C928" s="264"/>
      <c r="D928" s="227"/>
      <c r="E928" s="227"/>
      <c r="F928" s="227"/>
      <c r="G928" s="227"/>
      <c r="H928" s="227"/>
      <c r="I928" s="227"/>
      <c r="J928" s="227"/>
      <c r="K928" s="227"/>
      <c r="L928" s="227"/>
      <c r="M928" s="227"/>
      <c r="N928" s="227"/>
      <c r="O928" s="227"/>
      <c r="P928" s="227"/>
      <c r="Q928" s="227"/>
      <c r="R928" s="227"/>
      <c r="S928" s="227"/>
      <c r="T928" s="227"/>
      <c r="U928" s="227"/>
      <c r="V928" s="227"/>
      <c r="W928" s="227"/>
      <c r="X928" s="227"/>
      <c r="Y928" s="227"/>
      <c r="Z928" s="227"/>
      <c r="AA928" s="227"/>
      <c r="AB928" s="227"/>
      <c r="AC928" s="227"/>
      <c r="AD928" s="227"/>
      <c r="AE928" s="227"/>
      <c r="AF928" s="227"/>
      <c r="AG928" s="227"/>
      <c r="AH928" s="227"/>
      <c r="AI928" s="227"/>
    </row>
    <row r="929" hidden="1">
      <c r="A929" s="227"/>
      <c r="B929" s="227"/>
      <c r="C929" s="264"/>
      <c r="D929" s="227"/>
      <c r="E929" s="227"/>
      <c r="F929" s="227"/>
      <c r="G929" s="227"/>
      <c r="H929" s="227"/>
      <c r="I929" s="227"/>
      <c r="J929" s="227"/>
      <c r="K929" s="227"/>
      <c r="L929" s="227"/>
      <c r="M929" s="227"/>
      <c r="N929" s="227"/>
      <c r="O929" s="227"/>
      <c r="P929" s="227"/>
      <c r="Q929" s="227"/>
      <c r="R929" s="227"/>
      <c r="S929" s="227"/>
      <c r="T929" s="227"/>
      <c r="U929" s="227"/>
      <c r="V929" s="227"/>
      <c r="W929" s="227"/>
      <c r="X929" s="227"/>
      <c r="Y929" s="227"/>
      <c r="Z929" s="227"/>
      <c r="AA929" s="227"/>
      <c r="AB929" s="227"/>
      <c r="AC929" s="227"/>
      <c r="AD929" s="227"/>
      <c r="AE929" s="227"/>
      <c r="AF929" s="227"/>
      <c r="AG929" s="227"/>
      <c r="AH929" s="227"/>
      <c r="AI929" s="227"/>
    </row>
    <row r="930" hidden="1">
      <c r="A930" s="227"/>
      <c r="B930" s="227"/>
      <c r="C930" s="264"/>
      <c r="D930" s="227"/>
      <c r="E930" s="227"/>
      <c r="F930" s="227"/>
      <c r="G930" s="227"/>
      <c r="H930" s="227"/>
      <c r="I930" s="227"/>
      <c r="J930" s="227"/>
      <c r="K930" s="227"/>
      <c r="L930" s="227"/>
      <c r="M930" s="227"/>
      <c r="N930" s="227"/>
      <c r="O930" s="227"/>
      <c r="P930" s="227"/>
      <c r="Q930" s="227"/>
      <c r="R930" s="227"/>
      <c r="S930" s="227"/>
      <c r="T930" s="227"/>
      <c r="U930" s="227"/>
      <c r="V930" s="227"/>
      <c r="W930" s="227"/>
      <c r="X930" s="227"/>
      <c r="Y930" s="227"/>
      <c r="Z930" s="227"/>
      <c r="AA930" s="227"/>
      <c r="AB930" s="227"/>
      <c r="AC930" s="227"/>
      <c r="AD930" s="227"/>
      <c r="AE930" s="227"/>
      <c r="AF930" s="227"/>
      <c r="AG930" s="227"/>
      <c r="AH930" s="227"/>
      <c r="AI930" s="227"/>
    </row>
    <row r="931" hidden="1">
      <c r="A931" s="227"/>
      <c r="B931" s="227"/>
      <c r="C931" s="264"/>
      <c r="D931" s="227"/>
      <c r="E931" s="227"/>
      <c r="F931" s="227"/>
      <c r="G931" s="227"/>
      <c r="H931" s="227"/>
      <c r="I931" s="227"/>
      <c r="J931" s="227"/>
      <c r="K931" s="227"/>
      <c r="L931" s="227"/>
      <c r="M931" s="227"/>
      <c r="N931" s="227"/>
      <c r="O931" s="227"/>
      <c r="P931" s="227"/>
      <c r="Q931" s="227"/>
      <c r="R931" s="227"/>
      <c r="S931" s="227"/>
      <c r="T931" s="227"/>
      <c r="U931" s="227"/>
      <c r="V931" s="227"/>
      <c r="W931" s="227"/>
      <c r="X931" s="227"/>
      <c r="Y931" s="227"/>
      <c r="Z931" s="227"/>
      <c r="AA931" s="227"/>
      <c r="AB931" s="227"/>
      <c r="AC931" s="227"/>
      <c r="AD931" s="227"/>
      <c r="AE931" s="227"/>
      <c r="AF931" s="227"/>
      <c r="AG931" s="227"/>
      <c r="AH931" s="227"/>
      <c r="AI931" s="227"/>
    </row>
    <row r="932" hidden="1">
      <c r="A932" s="227"/>
      <c r="B932" s="227"/>
      <c r="C932" s="264"/>
      <c r="D932" s="227"/>
      <c r="E932" s="227"/>
      <c r="F932" s="227"/>
      <c r="G932" s="227"/>
      <c r="H932" s="227"/>
      <c r="I932" s="227"/>
      <c r="J932" s="227"/>
      <c r="K932" s="227"/>
      <c r="L932" s="227"/>
      <c r="M932" s="227"/>
      <c r="N932" s="227"/>
      <c r="O932" s="227"/>
      <c r="P932" s="227"/>
      <c r="Q932" s="227"/>
      <c r="R932" s="227"/>
      <c r="S932" s="227"/>
      <c r="T932" s="227"/>
      <c r="U932" s="227"/>
      <c r="V932" s="227"/>
      <c r="W932" s="227"/>
      <c r="X932" s="227"/>
      <c r="Y932" s="227"/>
      <c r="Z932" s="227"/>
      <c r="AA932" s="227"/>
      <c r="AB932" s="227"/>
      <c r="AC932" s="227"/>
      <c r="AD932" s="227"/>
      <c r="AE932" s="227"/>
      <c r="AF932" s="227"/>
      <c r="AG932" s="227"/>
      <c r="AH932" s="227"/>
      <c r="AI932" s="227"/>
    </row>
    <row r="933" hidden="1">
      <c r="A933" s="227"/>
      <c r="B933" s="227"/>
      <c r="C933" s="264"/>
      <c r="D933" s="227"/>
      <c r="E933" s="227"/>
      <c r="F933" s="227"/>
      <c r="G933" s="227"/>
      <c r="H933" s="227"/>
      <c r="I933" s="227"/>
      <c r="J933" s="227"/>
      <c r="K933" s="227"/>
      <c r="L933" s="227"/>
      <c r="M933" s="227"/>
      <c r="N933" s="227"/>
      <c r="O933" s="227"/>
      <c r="P933" s="227"/>
      <c r="Q933" s="227"/>
      <c r="R933" s="227"/>
      <c r="S933" s="227"/>
      <c r="T933" s="227"/>
      <c r="U933" s="227"/>
      <c r="V933" s="227"/>
      <c r="W933" s="227"/>
      <c r="X933" s="227"/>
      <c r="Y933" s="227"/>
      <c r="Z933" s="227"/>
      <c r="AA933" s="227"/>
      <c r="AB933" s="227"/>
      <c r="AC933" s="227"/>
      <c r="AD933" s="227"/>
      <c r="AE933" s="227"/>
      <c r="AF933" s="227"/>
      <c r="AG933" s="227"/>
      <c r="AH933" s="227"/>
      <c r="AI933" s="227"/>
    </row>
    <row r="934" hidden="1">
      <c r="A934" s="227"/>
      <c r="B934" s="227"/>
      <c r="C934" s="264"/>
      <c r="D934" s="227"/>
      <c r="E934" s="227"/>
      <c r="F934" s="227"/>
      <c r="G934" s="227"/>
      <c r="H934" s="227"/>
      <c r="I934" s="227"/>
      <c r="J934" s="227"/>
      <c r="K934" s="227"/>
      <c r="L934" s="227"/>
      <c r="M934" s="227"/>
      <c r="N934" s="227"/>
      <c r="O934" s="227"/>
      <c r="P934" s="227"/>
      <c r="Q934" s="227"/>
      <c r="R934" s="227"/>
      <c r="S934" s="227"/>
      <c r="T934" s="227"/>
      <c r="U934" s="227"/>
      <c r="V934" s="227"/>
      <c r="W934" s="227"/>
      <c r="X934" s="227"/>
      <c r="Y934" s="227"/>
      <c r="Z934" s="227"/>
      <c r="AA934" s="227"/>
      <c r="AB934" s="227"/>
      <c r="AC934" s="227"/>
      <c r="AD934" s="227"/>
      <c r="AE934" s="227"/>
      <c r="AF934" s="227"/>
      <c r="AG934" s="227"/>
      <c r="AH934" s="227"/>
      <c r="AI934" s="227"/>
    </row>
    <row r="935" hidden="1">
      <c r="A935" s="227"/>
      <c r="B935" s="227"/>
      <c r="C935" s="264"/>
      <c r="D935" s="227"/>
      <c r="E935" s="227"/>
      <c r="F935" s="227"/>
      <c r="G935" s="227"/>
      <c r="H935" s="227"/>
      <c r="I935" s="227"/>
      <c r="J935" s="227"/>
      <c r="K935" s="227"/>
      <c r="L935" s="227"/>
      <c r="M935" s="227"/>
      <c r="N935" s="227"/>
      <c r="O935" s="227"/>
      <c r="P935" s="227"/>
      <c r="Q935" s="227"/>
      <c r="R935" s="227"/>
      <c r="S935" s="227"/>
      <c r="T935" s="227"/>
      <c r="U935" s="227"/>
      <c r="V935" s="227"/>
      <c r="W935" s="227"/>
      <c r="X935" s="227"/>
      <c r="Y935" s="227"/>
      <c r="Z935" s="227"/>
      <c r="AA935" s="227"/>
      <c r="AB935" s="227"/>
      <c r="AC935" s="227"/>
      <c r="AD935" s="227"/>
      <c r="AE935" s="227"/>
      <c r="AF935" s="227"/>
      <c r="AG935" s="227"/>
      <c r="AH935" s="227"/>
      <c r="AI935" s="227"/>
    </row>
    <row r="936" hidden="1">
      <c r="A936" s="227"/>
      <c r="B936" s="227"/>
      <c r="C936" s="264"/>
      <c r="D936" s="227"/>
      <c r="E936" s="227"/>
      <c r="F936" s="227"/>
      <c r="G936" s="227"/>
      <c r="H936" s="227"/>
      <c r="I936" s="227"/>
      <c r="J936" s="227"/>
      <c r="K936" s="227"/>
      <c r="L936" s="227"/>
      <c r="M936" s="227"/>
      <c r="N936" s="227"/>
      <c r="O936" s="227"/>
      <c r="P936" s="227"/>
      <c r="Q936" s="227"/>
      <c r="R936" s="227"/>
      <c r="S936" s="227"/>
      <c r="T936" s="227"/>
      <c r="U936" s="227"/>
      <c r="V936" s="227"/>
      <c r="W936" s="227"/>
      <c r="X936" s="227"/>
      <c r="Y936" s="227"/>
      <c r="Z936" s="227"/>
      <c r="AA936" s="227"/>
      <c r="AB936" s="227"/>
      <c r="AC936" s="227"/>
      <c r="AD936" s="227"/>
      <c r="AE936" s="227"/>
      <c r="AF936" s="227"/>
      <c r="AG936" s="227"/>
      <c r="AH936" s="227"/>
      <c r="AI936" s="227"/>
    </row>
    <row r="937" hidden="1">
      <c r="A937" s="227"/>
      <c r="B937" s="227"/>
      <c r="C937" s="264"/>
      <c r="D937" s="227"/>
      <c r="E937" s="227"/>
      <c r="F937" s="227"/>
      <c r="G937" s="227"/>
      <c r="H937" s="227"/>
      <c r="I937" s="227"/>
      <c r="J937" s="227"/>
      <c r="K937" s="227"/>
      <c r="L937" s="227"/>
      <c r="M937" s="227"/>
      <c r="N937" s="227"/>
      <c r="O937" s="227"/>
      <c r="P937" s="227"/>
      <c r="Q937" s="227"/>
      <c r="R937" s="227"/>
      <c r="S937" s="227"/>
      <c r="T937" s="227"/>
      <c r="U937" s="227"/>
      <c r="V937" s="227"/>
      <c r="W937" s="227"/>
      <c r="X937" s="227"/>
      <c r="Y937" s="227"/>
      <c r="Z937" s="227"/>
      <c r="AA937" s="227"/>
      <c r="AB937" s="227"/>
      <c r="AC937" s="227"/>
      <c r="AD937" s="227"/>
      <c r="AE937" s="227"/>
      <c r="AF937" s="227"/>
      <c r="AG937" s="227"/>
      <c r="AH937" s="227"/>
      <c r="AI937" s="227"/>
    </row>
    <row r="938" hidden="1">
      <c r="A938" s="227"/>
      <c r="B938" s="227"/>
      <c r="C938" s="264"/>
      <c r="D938" s="227"/>
      <c r="E938" s="227"/>
      <c r="F938" s="227"/>
      <c r="G938" s="227"/>
      <c r="H938" s="227"/>
      <c r="I938" s="227"/>
      <c r="J938" s="227"/>
      <c r="K938" s="227"/>
      <c r="L938" s="227"/>
      <c r="M938" s="227"/>
      <c r="N938" s="227"/>
      <c r="O938" s="227"/>
      <c r="P938" s="227"/>
      <c r="Q938" s="227"/>
      <c r="R938" s="227"/>
      <c r="S938" s="227"/>
      <c r="T938" s="227"/>
      <c r="U938" s="227"/>
      <c r="V938" s="227"/>
      <c r="W938" s="227"/>
      <c r="X938" s="227"/>
      <c r="Y938" s="227"/>
      <c r="Z938" s="227"/>
      <c r="AA938" s="227"/>
      <c r="AB938" s="227"/>
      <c r="AC938" s="227"/>
      <c r="AD938" s="227"/>
      <c r="AE938" s="227"/>
      <c r="AF938" s="227"/>
      <c r="AG938" s="227"/>
      <c r="AH938" s="227"/>
      <c r="AI938" s="227"/>
    </row>
    <row r="939" hidden="1">
      <c r="A939" s="227"/>
      <c r="B939" s="227"/>
      <c r="C939" s="264"/>
      <c r="D939" s="227"/>
      <c r="E939" s="227"/>
      <c r="F939" s="227"/>
      <c r="G939" s="227"/>
      <c r="H939" s="227"/>
      <c r="I939" s="227"/>
      <c r="J939" s="227"/>
      <c r="K939" s="227"/>
      <c r="L939" s="227"/>
      <c r="M939" s="227"/>
      <c r="N939" s="227"/>
      <c r="O939" s="227"/>
      <c r="P939" s="227"/>
      <c r="Q939" s="227"/>
      <c r="R939" s="227"/>
      <c r="S939" s="227"/>
      <c r="T939" s="227"/>
      <c r="U939" s="227"/>
      <c r="V939" s="227"/>
      <c r="W939" s="227"/>
      <c r="X939" s="227"/>
      <c r="Y939" s="227"/>
      <c r="Z939" s="227"/>
      <c r="AA939" s="227"/>
      <c r="AB939" s="227"/>
      <c r="AC939" s="227"/>
      <c r="AD939" s="227"/>
      <c r="AE939" s="227"/>
      <c r="AF939" s="227"/>
      <c r="AG939" s="227"/>
      <c r="AH939" s="227"/>
      <c r="AI939" s="227"/>
    </row>
    <row r="940" hidden="1">
      <c r="A940" s="227"/>
      <c r="B940" s="227"/>
      <c r="C940" s="264"/>
      <c r="D940" s="227"/>
      <c r="E940" s="227"/>
      <c r="F940" s="227"/>
      <c r="G940" s="227"/>
      <c r="H940" s="227"/>
      <c r="I940" s="227"/>
      <c r="J940" s="227"/>
      <c r="K940" s="227"/>
      <c r="L940" s="227"/>
      <c r="M940" s="227"/>
      <c r="N940" s="227"/>
      <c r="O940" s="227"/>
      <c r="P940" s="227"/>
      <c r="Q940" s="227"/>
      <c r="R940" s="227"/>
      <c r="S940" s="227"/>
      <c r="T940" s="227"/>
      <c r="U940" s="227"/>
      <c r="V940" s="227"/>
      <c r="W940" s="227"/>
      <c r="X940" s="227"/>
      <c r="Y940" s="227"/>
      <c r="Z940" s="227"/>
      <c r="AA940" s="227"/>
      <c r="AB940" s="227"/>
      <c r="AC940" s="227"/>
      <c r="AD940" s="227"/>
      <c r="AE940" s="227"/>
      <c r="AF940" s="227"/>
      <c r="AG940" s="227"/>
      <c r="AH940" s="227"/>
      <c r="AI940" s="227"/>
    </row>
    <row r="941" hidden="1">
      <c r="A941" s="227"/>
      <c r="B941" s="227"/>
      <c r="C941" s="264"/>
      <c r="D941" s="227"/>
      <c r="E941" s="227"/>
      <c r="F941" s="227"/>
      <c r="G941" s="227"/>
      <c r="H941" s="227"/>
      <c r="I941" s="227"/>
      <c r="J941" s="227"/>
      <c r="K941" s="227"/>
      <c r="L941" s="227"/>
      <c r="M941" s="227"/>
      <c r="N941" s="227"/>
      <c r="O941" s="227"/>
      <c r="P941" s="227"/>
      <c r="Q941" s="227"/>
      <c r="R941" s="227"/>
      <c r="S941" s="227"/>
      <c r="T941" s="227"/>
      <c r="U941" s="227"/>
      <c r="V941" s="227"/>
      <c r="W941" s="227"/>
      <c r="X941" s="227"/>
      <c r="Y941" s="227"/>
      <c r="Z941" s="227"/>
      <c r="AA941" s="227"/>
      <c r="AB941" s="227"/>
      <c r="AC941" s="227"/>
      <c r="AD941" s="227"/>
      <c r="AE941" s="227"/>
      <c r="AF941" s="227"/>
      <c r="AG941" s="227"/>
      <c r="AH941" s="227"/>
      <c r="AI941" s="227"/>
    </row>
    <row r="942" hidden="1">
      <c r="A942" s="227"/>
      <c r="B942" s="227"/>
      <c r="C942" s="264"/>
      <c r="D942" s="227"/>
      <c r="E942" s="227"/>
      <c r="F942" s="227"/>
      <c r="G942" s="227"/>
      <c r="H942" s="227"/>
      <c r="I942" s="227"/>
      <c r="J942" s="227"/>
      <c r="K942" s="227"/>
      <c r="L942" s="227"/>
      <c r="M942" s="227"/>
      <c r="N942" s="227"/>
      <c r="O942" s="227"/>
      <c r="P942" s="227"/>
      <c r="Q942" s="227"/>
      <c r="R942" s="227"/>
      <c r="S942" s="227"/>
      <c r="T942" s="227"/>
      <c r="U942" s="227"/>
      <c r="V942" s="227"/>
      <c r="W942" s="227"/>
      <c r="X942" s="227"/>
      <c r="Y942" s="227"/>
      <c r="Z942" s="227"/>
      <c r="AA942" s="227"/>
      <c r="AB942" s="227"/>
      <c r="AC942" s="227"/>
      <c r="AD942" s="227"/>
      <c r="AE942" s="227"/>
      <c r="AF942" s="227"/>
      <c r="AG942" s="227"/>
      <c r="AH942" s="227"/>
      <c r="AI942" s="227"/>
    </row>
    <row r="943" hidden="1">
      <c r="A943" s="227"/>
      <c r="B943" s="227"/>
      <c r="C943" s="264"/>
      <c r="D943" s="227"/>
      <c r="E943" s="227"/>
      <c r="F943" s="227"/>
      <c r="G943" s="227"/>
      <c r="H943" s="227"/>
      <c r="I943" s="227"/>
      <c r="J943" s="227"/>
      <c r="K943" s="227"/>
      <c r="L943" s="227"/>
      <c r="M943" s="227"/>
      <c r="N943" s="227"/>
      <c r="O943" s="227"/>
      <c r="P943" s="227"/>
      <c r="Q943" s="227"/>
      <c r="R943" s="227"/>
      <c r="S943" s="227"/>
      <c r="T943" s="227"/>
      <c r="U943" s="227"/>
      <c r="V943" s="227"/>
      <c r="W943" s="227"/>
      <c r="X943" s="227"/>
      <c r="Y943" s="227"/>
      <c r="Z943" s="227"/>
      <c r="AA943" s="227"/>
      <c r="AB943" s="227"/>
      <c r="AC943" s="227"/>
      <c r="AD943" s="227"/>
      <c r="AE943" s="227"/>
      <c r="AF943" s="227"/>
      <c r="AG943" s="227"/>
      <c r="AH943" s="227"/>
      <c r="AI943" s="227"/>
    </row>
    <row r="944" hidden="1">
      <c r="A944" s="227"/>
      <c r="B944" s="227"/>
      <c r="C944" s="264"/>
      <c r="D944" s="227"/>
      <c r="E944" s="227"/>
      <c r="F944" s="227"/>
      <c r="G944" s="227"/>
      <c r="H944" s="227"/>
      <c r="I944" s="227"/>
      <c r="J944" s="227"/>
      <c r="K944" s="227"/>
      <c r="L944" s="227"/>
      <c r="M944" s="227"/>
      <c r="N944" s="227"/>
      <c r="O944" s="227"/>
      <c r="P944" s="227"/>
      <c r="Q944" s="227"/>
      <c r="R944" s="227"/>
      <c r="S944" s="227"/>
      <c r="T944" s="227"/>
      <c r="U944" s="227"/>
      <c r="V944" s="227"/>
      <c r="W944" s="227"/>
      <c r="X944" s="227"/>
      <c r="Y944" s="227"/>
      <c r="Z944" s="227"/>
      <c r="AA944" s="227"/>
      <c r="AB944" s="227"/>
      <c r="AC944" s="227"/>
      <c r="AD944" s="227"/>
      <c r="AE944" s="227"/>
      <c r="AF944" s="227"/>
      <c r="AG944" s="227"/>
      <c r="AH944" s="227"/>
      <c r="AI944" s="227"/>
    </row>
    <row r="945" hidden="1">
      <c r="A945" s="227"/>
      <c r="B945" s="227"/>
      <c r="C945" s="264"/>
      <c r="D945" s="227"/>
      <c r="E945" s="227"/>
      <c r="F945" s="227"/>
      <c r="G945" s="227"/>
      <c r="H945" s="227"/>
      <c r="I945" s="227"/>
      <c r="J945" s="227"/>
      <c r="K945" s="227"/>
      <c r="L945" s="227"/>
      <c r="M945" s="227"/>
      <c r="N945" s="227"/>
      <c r="O945" s="227"/>
      <c r="P945" s="227"/>
      <c r="Q945" s="227"/>
      <c r="R945" s="227"/>
      <c r="S945" s="227"/>
      <c r="T945" s="227"/>
      <c r="U945" s="227"/>
      <c r="V945" s="227"/>
      <c r="W945" s="227"/>
      <c r="X945" s="227"/>
      <c r="Y945" s="227"/>
      <c r="Z945" s="227"/>
      <c r="AA945" s="227"/>
      <c r="AB945" s="227"/>
      <c r="AC945" s="227"/>
      <c r="AD945" s="227"/>
      <c r="AE945" s="227"/>
      <c r="AF945" s="227"/>
      <c r="AG945" s="227"/>
      <c r="AH945" s="227"/>
      <c r="AI945" s="227"/>
    </row>
    <row r="946" hidden="1">
      <c r="A946" s="227"/>
      <c r="B946" s="227"/>
      <c r="C946" s="264"/>
      <c r="D946" s="227"/>
      <c r="E946" s="227"/>
      <c r="F946" s="227"/>
      <c r="G946" s="227"/>
      <c r="H946" s="227"/>
      <c r="I946" s="227"/>
      <c r="J946" s="227"/>
      <c r="K946" s="227"/>
      <c r="L946" s="227"/>
      <c r="M946" s="227"/>
      <c r="N946" s="227"/>
      <c r="O946" s="227"/>
      <c r="P946" s="227"/>
      <c r="Q946" s="227"/>
      <c r="R946" s="227"/>
      <c r="S946" s="227"/>
      <c r="T946" s="227"/>
      <c r="U946" s="227"/>
      <c r="V946" s="227"/>
      <c r="W946" s="227"/>
      <c r="X946" s="227"/>
      <c r="Y946" s="227"/>
      <c r="Z946" s="227"/>
      <c r="AA946" s="227"/>
      <c r="AB946" s="227"/>
      <c r="AC946" s="227"/>
      <c r="AD946" s="227"/>
      <c r="AE946" s="227"/>
      <c r="AF946" s="227"/>
      <c r="AG946" s="227"/>
      <c r="AH946" s="227"/>
      <c r="AI946" s="227"/>
    </row>
    <row r="947" hidden="1">
      <c r="A947" s="227"/>
      <c r="B947" s="227"/>
      <c r="C947" s="264"/>
      <c r="D947" s="227"/>
      <c r="E947" s="227"/>
      <c r="F947" s="227"/>
      <c r="G947" s="227"/>
      <c r="H947" s="227"/>
      <c r="I947" s="227"/>
      <c r="J947" s="227"/>
      <c r="K947" s="227"/>
      <c r="L947" s="227"/>
      <c r="M947" s="227"/>
      <c r="N947" s="227"/>
      <c r="O947" s="227"/>
      <c r="P947" s="227"/>
      <c r="Q947" s="227"/>
      <c r="R947" s="227"/>
      <c r="S947" s="227"/>
      <c r="T947" s="227"/>
      <c r="U947" s="227"/>
      <c r="V947" s="227"/>
      <c r="W947" s="227"/>
      <c r="X947" s="227"/>
      <c r="Y947" s="227"/>
      <c r="Z947" s="227"/>
      <c r="AA947" s="227"/>
      <c r="AB947" s="227"/>
      <c r="AC947" s="227"/>
      <c r="AD947" s="227"/>
      <c r="AE947" s="227"/>
      <c r="AF947" s="227"/>
      <c r="AG947" s="227"/>
      <c r="AH947" s="227"/>
      <c r="AI947" s="227"/>
    </row>
    <row r="948" hidden="1">
      <c r="A948" s="227"/>
      <c r="B948" s="227"/>
      <c r="C948" s="264"/>
      <c r="D948" s="227"/>
      <c r="E948" s="227"/>
      <c r="F948" s="227"/>
      <c r="G948" s="227"/>
      <c r="H948" s="227"/>
      <c r="I948" s="227"/>
      <c r="J948" s="227"/>
      <c r="K948" s="227"/>
      <c r="L948" s="227"/>
      <c r="M948" s="227"/>
      <c r="N948" s="227"/>
      <c r="O948" s="227"/>
      <c r="P948" s="227"/>
      <c r="Q948" s="227"/>
      <c r="R948" s="227"/>
      <c r="S948" s="227"/>
      <c r="T948" s="227"/>
      <c r="U948" s="227"/>
      <c r="V948" s="227"/>
      <c r="W948" s="227"/>
      <c r="X948" s="227"/>
      <c r="Y948" s="227"/>
      <c r="Z948" s="227"/>
      <c r="AA948" s="227"/>
      <c r="AB948" s="227"/>
      <c r="AC948" s="227"/>
      <c r="AD948" s="227"/>
      <c r="AE948" s="227"/>
      <c r="AF948" s="227"/>
      <c r="AG948" s="227"/>
      <c r="AH948" s="227"/>
      <c r="AI948" s="227"/>
    </row>
    <row r="949" hidden="1">
      <c r="A949" s="227"/>
      <c r="B949" s="227"/>
      <c r="C949" s="264"/>
      <c r="D949" s="227"/>
      <c r="E949" s="227"/>
      <c r="F949" s="227"/>
      <c r="G949" s="227"/>
      <c r="H949" s="227"/>
      <c r="I949" s="227"/>
      <c r="J949" s="227"/>
      <c r="K949" s="227"/>
      <c r="L949" s="227"/>
      <c r="M949" s="227"/>
      <c r="N949" s="227"/>
      <c r="O949" s="227"/>
      <c r="P949" s="227"/>
      <c r="Q949" s="227"/>
      <c r="R949" s="227"/>
      <c r="S949" s="227"/>
      <c r="T949" s="227"/>
      <c r="U949" s="227"/>
      <c r="V949" s="227"/>
      <c r="W949" s="227"/>
      <c r="X949" s="227"/>
      <c r="Y949" s="227"/>
      <c r="Z949" s="227"/>
      <c r="AA949" s="227"/>
      <c r="AB949" s="227"/>
      <c r="AC949" s="227"/>
      <c r="AD949" s="227"/>
      <c r="AE949" s="227"/>
      <c r="AF949" s="227"/>
      <c r="AG949" s="227"/>
      <c r="AH949" s="227"/>
      <c r="AI949" s="227"/>
    </row>
    <row r="950" hidden="1">
      <c r="A950" s="227"/>
      <c r="B950" s="227"/>
      <c r="C950" s="264"/>
      <c r="D950" s="227"/>
      <c r="E950" s="227"/>
      <c r="F950" s="227"/>
      <c r="G950" s="227"/>
      <c r="H950" s="227"/>
      <c r="I950" s="227"/>
      <c r="J950" s="227"/>
      <c r="K950" s="227"/>
      <c r="L950" s="227"/>
      <c r="M950" s="227"/>
      <c r="N950" s="227"/>
      <c r="O950" s="227"/>
      <c r="P950" s="227"/>
      <c r="Q950" s="227"/>
      <c r="R950" s="227"/>
      <c r="S950" s="227"/>
      <c r="T950" s="227"/>
      <c r="U950" s="227"/>
      <c r="V950" s="227"/>
      <c r="W950" s="227"/>
      <c r="X950" s="227"/>
      <c r="Y950" s="227"/>
      <c r="Z950" s="227"/>
      <c r="AA950" s="227"/>
      <c r="AB950" s="227"/>
      <c r="AC950" s="227"/>
      <c r="AD950" s="227"/>
      <c r="AE950" s="227"/>
      <c r="AF950" s="227"/>
      <c r="AG950" s="227"/>
      <c r="AH950" s="227"/>
      <c r="AI950" s="227"/>
    </row>
    <row r="951" hidden="1">
      <c r="A951" s="227"/>
      <c r="B951" s="227"/>
      <c r="C951" s="264"/>
      <c r="D951" s="227"/>
      <c r="E951" s="227"/>
      <c r="F951" s="227"/>
      <c r="G951" s="227"/>
      <c r="H951" s="227"/>
      <c r="I951" s="227"/>
      <c r="J951" s="227"/>
      <c r="K951" s="227"/>
      <c r="L951" s="227"/>
      <c r="M951" s="227"/>
      <c r="N951" s="227"/>
      <c r="O951" s="227"/>
      <c r="P951" s="227"/>
      <c r="Q951" s="227"/>
      <c r="R951" s="227"/>
      <c r="S951" s="227"/>
      <c r="T951" s="227"/>
      <c r="U951" s="227"/>
      <c r="V951" s="227"/>
      <c r="W951" s="227"/>
      <c r="X951" s="227"/>
      <c r="Y951" s="227"/>
      <c r="Z951" s="227"/>
      <c r="AA951" s="227"/>
      <c r="AB951" s="227"/>
      <c r="AC951" s="227"/>
      <c r="AD951" s="227"/>
      <c r="AE951" s="227"/>
      <c r="AF951" s="227"/>
      <c r="AG951" s="227"/>
      <c r="AH951" s="227"/>
      <c r="AI951" s="227"/>
    </row>
    <row r="952" hidden="1">
      <c r="A952" s="227"/>
      <c r="B952" s="227"/>
      <c r="C952" s="264"/>
      <c r="D952" s="227"/>
      <c r="E952" s="227"/>
      <c r="F952" s="227"/>
      <c r="G952" s="227"/>
      <c r="H952" s="227"/>
      <c r="I952" s="227"/>
      <c r="J952" s="227"/>
      <c r="K952" s="227"/>
      <c r="L952" s="227"/>
      <c r="M952" s="227"/>
      <c r="N952" s="227"/>
      <c r="O952" s="227"/>
      <c r="P952" s="227"/>
      <c r="Q952" s="227"/>
      <c r="R952" s="227"/>
      <c r="S952" s="227"/>
      <c r="T952" s="227"/>
      <c r="U952" s="227"/>
      <c r="V952" s="227"/>
      <c r="W952" s="227"/>
      <c r="X952" s="227"/>
      <c r="Y952" s="227"/>
      <c r="Z952" s="227"/>
      <c r="AA952" s="227"/>
      <c r="AB952" s="227"/>
      <c r="AC952" s="227"/>
      <c r="AD952" s="227"/>
      <c r="AE952" s="227"/>
      <c r="AF952" s="227"/>
      <c r="AG952" s="227"/>
      <c r="AH952" s="227"/>
      <c r="AI952" s="227"/>
    </row>
    <row r="953" hidden="1">
      <c r="A953" s="227"/>
      <c r="B953" s="227"/>
      <c r="C953" s="264"/>
      <c r="D953" s="227"/>
      <c r="E953" s="227"/>
      <c r="F953" s="227"/>
      <c r="G953" s="227"/>
      <c r="H953" s="227"/>
      <c r="I953" s="227"/>
      <c r="J953" s="227"/>
      <c r="K953" s="227"/>
      <c r="L953" s="227"/>
      <c r="M953" s="227"/>
      <c r="N953" s="227"/>
      <c r="O953" s="227"/>
      <c r="P953" s="227"/>
      <c r="Q953" s="227"/>
      <c r="R953" s="227"/>
      <c r="S953" s="227"/>
      <c r="T953" s="227"/>
      <c r="U953" s="227"/>
      <c r="V953" s="227"/>
      <c r="W953" s="227"/>
      <c r="X953" s="227"/>
      <c r="Y953" s="227"/>
      <c r="Z953" s="227"/>
      <c r="AA953" s="227"/>
      <c r="AB953" s="227"/>
      <c r="AC953" s="227"/>
      <c r="AD953" s="227"/>
      <c r="AE953" s="227"/>
      <c r="AF953" s="227"/>
      <c r="AG953" s="227"/>
      <c r="AH953" s="227"/>
      <c r="AI953" s="227"/>
    </row>
    <row r="954" hidden="1">
      <c r="A954" s="227"/>
      <c r="B954" s="227"/>
      <c r="C954" s="264"/>
      <c r="D954" s="227"/>
      <c r="E954" s="227"/>
      <c r="F954" s="227"/>
      <c r="G954" s="227"/>
      <c r="H954" s="227"/>
      <c r="I954" s="227"/>
      <c r="J954" s="227"/>
      <c r="K954" s="227"/>
      <c r="L954" s="227"/>
      <c r="M954" s="227"/>
      <c r="N954" s="227"/>
      <c r="O954" s="227"/>
      <c r="P954" s="227"/>
      <c r="Q954" s="227"/>
      <c r="R954" s="227"/>
      <c r="S954" s="227"/>
      <c r="T954" s="227"/>
      <c r="U954" s="227"/>
      <c r="V954" s="227"/>
      <c r="W954" s="227"/>
      <c r="X954" s="227"/>
      <c r="Y954" s="227"/>
      <c r="Z954" s="227"/>
      <c r="AA954" s="227"/>
      <c r="AB954" s="227"/>
      <c r="AC954" s="227"/>
      <c r="AD954" s="227"/>
      <c r="AE954" s="227"/>
      <c r="AF954" s="227"/>
      <c r="AG954" s="227"/>
      <c r="AH954" s="227"/>
      <c r="AI954" s="227"/>
    </row>
    <row r="955" hidden="1">
      <c r="A955" s="227"/>
      <c r="B955" s="227"/>
      <c r="C955" s="264"/>
      <c r="D955" s="227"/>
      <c r="E955" s="227"/>
      <c r="F955" s="227"/>
      <c r="G955" s="227"/>
      <c r="H955" s="227"/>
      <c r="I955" s="227"/>
      <c r="J955" s="227"/>
      <c r="K955" s="227"/>
      <c r="L955" s="227"/>
      <c r="M955" s="227"/>
      <c r="N955" s="227"/>
      <c r="O955" s="227"/>
      <c r="P955" s="227"/>
      <c r="Q955" s="227"/>
      <c r="R955" s="227"/>
      <c r="S955" s="227"/>
      <c r="T955" s="227"/>
      <c r="U955" s="227"/>
      <c r="V955" s="227"/>
      <c r="W955" s="227"/>
      <c r="X955" s="227"/>
      <c r="Y955" s="227"/>
      <c r="Z955" s="227"/>
      <c r="AA955" s="227"/>
      <c r="AB955" s="227"/>
      <c r="AC955" s="227"/>
      <c r="AD955" s="227"/>
      <c r="AE955" s="227"/>
      <c r="AF955" s="227"/>
      <c r="AG955" s="227"/>
      <c r="AH955" s="227"/>
      <c r="AI955" s="227"/>
    </row>
    <row r="956" hidden="1">
      <c r="A956" s="227"/>
      <c r="B956" s="227"/>
      <c r="C956" s="264"/>
      <c r="D956" s="227"/>
      <c r="E956" s="227"/>
      <c r="F956" s="227"/>
      <c r="G956" s="227"/>
      <c r="H956" s="227"/>
      <c r="I956" s="227"/>
      <c r="J956" s="227"/>
      <c r="K956" s="227"/>
      <c r="L956" s="227"/>
      <c r="M956" s="227"/>
      <c r="N956" s="227"/>
      <c r="O956" s="227"/>
      <c r="P956" s="227"/>
      <c r="Q956" s="227"/>
      <c r="R956" s="227"/>
      <c r="S956" s="227"/>
      <c r="T956" s="227"/>
      <c r="U956" s="227"/>
      <c r="V956" s="227"/>
      <c r="W956" s="227"/>
      <c r="X956" s="227"/>
      <c r="Y956" s="227"/>
      <c r="Z956" s="227"/>
      <c r="AA956" s="227"/>
      <c r="AB956" s="227"/>
      <c r="AC956" s="227"/>
      <c r="AD956" s="227"/>
      <c r="AE956" s="227"/>
      <c r="AF956" s="227"/>
      <c r="AG956" s="227"/>
      <c r="AH956" s="227"/>
      <c r="AI956" s="227"/>
    </row>
    <row r="957" hidden="1">
      <c r="A957" s="227"/>
      <c r="B957" s="227"/>
      <c r="C957" s="264"/>
      <c r="D957" s="227"/>
      <c r="E957" s="227"/>
      <c r="F957" s="227"/>
      <c r="G957" s="227"/>
      <c r="H957" s="227"/>
      <c r="I957" s="227"/>
      <c r="J957" s="227"/>
      <c r="K957" s="227"/>
      <c r="L957" s="227"/>
      <c r="M957" s="227"/>
      <c r="N957" s="227"/>
      <c r="O957" s="227"/>
      <c r="P957" s="227"/>
      <c r="Q957" s="227"/>
      <c r="R957" s="227"/>
      <c r="S957" s="227"/>
      <c r="T957" s="227"/>
      <c r="U957" s="227"/>
      <c r="V957" s="227"/>
      <c r="W957" s="227"/>
      <c r="X957" s="227"/>
      <c r="Y957" s="227"/>
      <c r="Z957" s="227"/>
      <c r="AA957" s="227"/>
      <c r="AB957" s="227"/>
      <c r="AC957" s="227"/>
      <c r="AD957" s="227"/>
      <c r="AE957" s="227"/>
      <c r="AF957" s="227"/>
      <c r="AG957" s="227"/>
      <c r="AH957" s="227"/>
      <c r="AI957" s="227"/>
    </row>
    <row r="958" hidden="1">
      <c r="A958" s="227"/>
      <c r="B958" s="227"/>
      <c r="C958" s="264"/>
      <c r="D958" s="227"/>
      <c r="E958" s="227"/>
      <c r="F958" s="227"/>
      <c r="G958" s="227"/>
      <c r="H958" s="227"/>
      <c r="I958" s="227"/>
      <c r="J958" s="227"/>
      <c r="K958" s="227"/>
      <c r="L958" s="227"/>
      <c r="M958" s="227"/>
      <c r="N958" s="227"/>
      <c r="O958" s="227"/>
      <c r="P958" s="227"/>
      <c r="Q958" s="227"/>
      <c r="R958" s="227"/>
      <c r="S958" s="227"/>
      <c r="T958" s="227"/>
      <c r="U958" s="227"/>
      <c r="V958" s="227"/>
      <c r="W958" s="227"/>
      <c r="X958" s="227"/>
      <c r="Y958" s="227"/>
      <c r="Z958" s="227"/>
      <c r="AA958" s="227"/>
      <c r="AB958" s="227"/>
      <c r="AC958" s="227"/>
      <c r="AD958" s="227"/>
      <c r="AE958" s="227"/>
      <c r="AF958" s="227"/>
      <c r="AG958" s="227"/>
      <c r="AH958" s="227"/>
      <c r="AI958" s="227"/>
    </row>
    <row r="959" hidden="1">
      <c r="A959" s="227"/>
      <c r="B959" s="227"/>
      <c r="C959" s="264"/>
      <c r="D959" s="227"/>
      <c r="E959" s="227"/>
      <c r="F959" s="227"/>
      <c r="G959" s="227"/>
      <c r="H959" s="227"/>
      <c r="I959" s="227"/>
      <c r="J959" s="227"/>
      <c r="K959" s="227"/>
      <c r="L959" s="227"/>
      <c r="M959" s="227"/>
      <c r="N959" s="227"/>
      <c r="O959" s="227"/>
      <c r="P959" s="227"/>
      <c r="Q959" s="227"/>
      <c r="R959" s="227"/>
      <c r="S959" s="227"/>
      <c r="T959" s="227"/>
      <c r="U959" s="227"/>
      <c r="V959" s="227"/>
      <c r="W959" s="227"/>
      <c r="X959" s="227"/>
      <c r="Y959" s="227"/>
      <c r="Z959" s="227"/>
      <c r="AA959" s="227"/>
      <c r="AB959" s="227"/>
      <c r="AC959" s="227"/>
      <c r="AD959" s="227"/>
      <c r="AE959" s="227"/>
      <c r="AF959" s="227"/>
      <c r="AG959" s="227"/>
      <c r="AH959" s="227"/>
      <c r="AI959" s="227"/>
    </row>
    <row r="960" hidden="1">
      <c r="A960" s="227"/>
      <c r="B960" s="227"/>
      <c r="C960" s="264"/>
      <c r="D960" s="227"/>
      <c r="E960" s="227"/>
      <c r="F960" s="227"/>
      <c r="G960" s="227"/>
      <c r="H960" s="227"/>
      <c r="I960" s="227"/>
      <c r="J960" s="227"/>
      <c r="K960" s="227"/>
      <c r="L960" s="227"/>
      <c r="M960" s="227"/>
      <c r="N960" s="227"/>
      <c r="O960" s="227"/>
      <c r="P960" s="227"/>
      <c r="Q960" s="227"/>
      <c r="R960" s="227"/>
      <c r="S960" s="227"/>
      <c r="T960" s="227"/>
      <c r="U960" s="227"/>
      <c r="V960" s="227"/>
      <c r="W960" s="227"/>
      <c r="X960" s="227"/>
      <c r="Y960" s="227"/>
      <c r="Z960" s="227"/>
      <c r="AA960" s="227"/>
      <c r="AB960" s="227"/>
      <c r="AC960" s="227"/>
      <c r="AD960" s="227"/>
      <c r="AE960" s="227"/>
      <c r="AF960" s="227"/>
      <c r="AG960" s="227"/>
      <c r="AH960" s="227"/>
      <c r="AI960" s="227"/>
    </row>
    <row r="961" hidden="1">
      <c r="A961" s="227"/>
      <c r="B961" s="227"/>
      <c r="C961" s="264"/>
      <c r="D961" s="227"/>
      <c r="E961" s="227"/>
      <c r="F961" s="227"/>
      <c r="G961" s="227"/>
      <c r="H961" s="227"/>
      <c r="I961" s="227"/>
      <c r="J961" s="227"/>
      <c r="K961" s="227"/>
      <c r="L961" s="227"/>
      <c r="M961" s="227"/>
      <c r="N961" s="227"/>
      <c r="O961" s="227"/>
      <c r="P961" s="227"/>
      <c r="Q961" s="227"/>
      <c r="R961" s="227"/>
      <c r="S961" s="227"/>
      <c r="T961" s="227"/>
      <c r="U961" s="227"/>
      <c r="V961" s="227"/>
      <c r="W961" s="227"/>
      <c r="X961" s="227"/>
      <c r="Y961" s="227"/>
      <c r="Z961" s="227"/>
      <c r="AA961" s="227"/>
      <c r="AB961" s="227"/>
      <c r="AC961" s="227"/>
      <c r="AD961" s="227"/>
      <c r="AE961" s="227"/>
      <c r="AF961" s="227"/>
      <c r="AG961" s="227"/>
      <c r="AH961" s="227"/>
      <c r="AI961" s="227"/>
    </row>
    <row r="962" hidden="1">
      <c r="A962" s="227"/>
      <c r="B962" s="227"/>
      <c r="C962" s="264"/>
      <c r="D962" s="227"/>
      <c r="E962" s="227"/>
      <c r="F962" s="227"/>
      <c r="G962" s="227"/>
      <c r="H962" s="227"/>
      <c r="I962" s="227"/>
      <c r="J962" s="227"/>
      <c r="K962" s="227"/>
      <c r="L962" s="227"/>
      <c r="M962" s="227"/>
      <c r="N962" s="227"/>
      <c r="O962" s="227"/>
      <c r="P962" s="227"/>
      <c r="Q962" s="227"/>
      <c r="R962" s="227"/>
      <c r="S962" s="227"/>
      <c r="T962" s="227"/>
      <c r="U962" s="227"/>
      <c r="V962" s="227"/>
      <c r="W962" s="227"/>
      <c r="X962" s="227"/>
      <c r="Y962" s="227"/>
      <c r="Z962" s="227"/>
      <c r="AA962" s="227"/>
      <c r="AB962" s="227"/>
      <c r="AC962" s="227"/>
      <c r="AD962" s="227"/>
      <c r="AE962" s="227"/>
      <c r="AF962" s="227"/>
      <c r="AG962" s="227"/>
      <c r="AH962" s="227"/>
      <c r="AI962" s="227"/>
    </row>
    <row r="963" hidden="1">
      <c r="A963" s="227"/>
      <c r="B963" s="227"/>
      <c r="C963" s="264"/>
      <c r="D963" s="227"/>
      <c r="E963" s="227"/>
      <c r="F963" s="227"/>
      <c r="G963" s="227"/>
      <c r="H963" s="227"/>
      <c r="I963" s="227"/>
      <c r="J963" s="227"/>
      <c r="K963" s="227"/>
      <c r="L963" s="227"/>
      <c r="M963" s="227"/>
      <c r="N963" s="227"/>
      <c r="O963" s="227"/>
      <c r="P963" s="227"/>
      <c r="Q963" s="227"/>
      <c r="R963" s="227"/>
      <c r="S963" s="227"/>
      <c r="T963" s="227"/>
      <c r="U963" s="227"/>
      <c r="V963" s="227"/>
      <c r="W963" s="227"/>
      <c r="X963" s="227"/>
      <c r="Y963" s="227"/>
      <c r="Z963" s="227"/>
      <c r="AA963" s="227"/>
      <c r="AB963" s="227"/>
      <c r="AC963" s="227"/>
      <c r="AD963" s="227"/>
      <c r="AE963" s="227"/>
      <c r="AF963" s="227"/>
      <c r="AG963" s="227"/>
      <c r="AH963" s="227"/>
      <c r="AI963" s="227"/>
    </row>
    <row r="964" hidden="1">
      <c r="A964" s="227"/>
      <c r="B964" s="227"/>
      <c r="C964" s="264"/>
      <c r="D964" s="227"/>
      <c r="E964" s="227"/>
      <c r="F964" s="227"/>
      <c r="G964" s="227"/>
      <c r="H964" s="227"/>
      <c r="I964" s="227"/>
      <c r="J964" s="227"/>
      <c r="K964" s="227"/>
      <c r="L964" s="227"/>
      <c r="M964" s="227"/>
      <c r="N964" s="227"/>
      <c r="O964" s="227"/>
      <c r="P964" s="227"/>
      <c r="Q964" s="227"/>
      <c r="R964" s="227"/>
      <c r="S964" s="227"/>
      <c r="T964" s="227"/>
      <c r="U964" s="227"/>
      <c r="V964" s="227"/>
      <c r="W964" s="227"/>
      <c r="X964" s="227"/>
      <c r="Y964" s="227"/>
      <c r="Z964" s="227"/>
      <c r="AA964" s="227"/>
      <c r="AB964" s="227"/>
      <c r="AC964" s="227"/>
      <c r="AD964" s="227"/>
      <c r="AE964" s="227"/>
      <c r="AF964" s="227"/>
      <c r="AG964" s="227"/>
      <c r="AH964" s="227"/>
      <c r="AI964" s="227"/>
    </row>
    <row r="965" hidden="1">
      <c r="A965" s="227"/>
      <c r="B965" s="227"/>
      <c r="C965" s="264"/>
      <c r="D965" s="227"/>
      <c r="E965" s="227"/>
      <c r="F965" s="227"/>
      <c r="G965" s="227"/>
      <c r="H965" s="227"/>
      <c r="I965" s="227"/>
      <c r="J965" s="227"/>
      <c r="K965" s="227"/>
      <c r="L965" s="227"/>
      <c r="M965" s="227"/>
      <c r="N965" s="227"/>
      <c r="O965" s="227"/>
      <c r="P965" s="227"/>
      <c r="Q965" s="227"/>
      <c r="R965" s="227"/>
      <c r="S965" s="227"/>
      <c r="T965" s="227"/>
      <c r="U965" s="227"/>
      <c r="V965" s="227"/>
      <c r="W965" s="227"/>
      <c r="X965" s="227"/>
      <c r="Y965" s="227"/>
      <c r="Z965" s="227"/>
      <c r="AA965" s="227"/>
      <c r="AB965" s="227"/>
      <c r="AC965" s="227"/>
      <c r="AD965" s="227"/>
      <c r="AE965" s="227"/>
      <c r="AF965" s="227"/>
      <c r="AG965" s="227"/>
      <c r="AH965" s="227"/>
      <c r="AI965" s="227"/>
    </row>
    <row r="966" hidden="1">
      <c r="A966" s="227"/>
      <c r="B966" s="227"/>
      <c r="C966" s="264"/>
      <c r="D966" s="227"/>
      <c r="E966" s="227"/>
      <c r="F966" s="227"/>
      <c r="G966" s="227"/>
      <c r="H966" s="227"/>
      <c r="I966" s="227"/>
      <c r="J966" s="227"/>
      <c r="K966" s="227"/>
      <c r="L966" s="227"/>
      <c r="M966" s="227"/>
      <c r="N966" s="227"/>
      <c r="O966" s="227"/>
      <c r="P966" s="227"/>
      <c r="Q966" s="227"/>
      <c r="R966" s="227"/>
      <c r="S966" s="227"/>
      <c r="T966" s="227"/>
      <c r="U966" s="227"/>
      <c r="V966" s="227"/>
      <c r="W966" s="227"/>
      <c r="X966" s="227"/>
      <c r="Y966" s="227"/>
      <c r="Z966" s="227"/>
      <c r="AA966" s="227"/>
      <c r="AB966" s="227"/>
      <c r="AC966" s="227"/>
      <c r="AD966" s="227"/>
      <c r="AE966" s="227"/>
      <c r="AF966" s="227"/>
      <c r="AG966" s="227"/>
      <c r="AH966" s="227"/>
      <c r="AI966" s="227"/>
    </row>
    <row r="967" hidden="1">
      <c r="A967" s="227"/>
      <c r="B967" s="227"/>
      <c r="C967" s="264"/>
      <c r="D967" s="227"/>
      <c r="E967" s="227"/>
      <c r="F967" s="227"/>
      <c r="G967" s="227"/>
      <c r="H967" s="227"/>
      <c r="I967" s="227"/>
      <c r="J967" s="227"/>
      <c r="K967" s="227"/>
      <c r="L967" s="227"/>
      <c r="M967" s="227"/>
      <c r="N967" s="227"/>
      <c r="O967" s="227"/>
      <c r="P967" s="227"/>
      <c r="Q967" s="227"/>
      <c r="R967" s="227"/>
      <c r="S967" s="227"/>
      <c r="T967" s="227"/>
      <c r="U967" s="227"/>
      <c r="V967" s="227"/>
      <c r="W967" s="227"/>
      <c r="X967" s="227"/>
      <c r="Y967" s="227"/>
      <c r="Z967" s="227"/>
      <c r="AA967" s="227"/>
      <c r="AB967" s="227"/>
      <c r="AC967" s="227"/>
      <c r="AD967" s="227"/>
      <c r="AE967" s="227"/>
      <c r="AF967" s="227"/>
      <c r="AG967" s="227"/>
      <c r="AH967" s="227"/>
      <c r="AI967" s="227"/>
    </row>
    <row r="968" hidden="1">
      <c r="A968" s="227"/>
      <c r="B968" s="227"/>
      <c r="C968" s="264"/>
      <c r="D968" s="227"/>
      <c r="E968" s="227"/>
      <c r="F968" s="227"/>
      <c r="G968" s="227"/>
      <c r="H968" s="227"/>
      <c r="I968" s="227"/>
      <c r="J968" s="227"/>
      <c r="K968" s="227"/>
      <c r="L968" s="227"/>
      <c r="M968" s="227"/>
      <c r="N968" s="227"/>
      <c r="O968" s="227"/>
      <c r="P968" s="227"/>
      <c r="Q968" s="227"/>
      <c r="R968" s="227"/>
      <c r="S968" s="227"/>
      <c r="T968" s="227"/>
      <c r="U968" s="227"/>
      <c r="V968" s="227"/>
      <c r="W968" s="227"/>
      <c r="X968" s="227"/>
      <c r="Y968" s="227"/>
      <c r="Z968" s="227"/>
      <c r="AA968" s="227"/>
      <c r="AB968" s="227"/>
      <c r="AC968" s="227"/>
      <c r="AD968" s="227"/>
      <c r="AE968" s="227"/>
      <c r="AF968" s="227"/>
      <c r="AG968" s="227"/>
      <c r="AH968" s="227"/>
      <c r="AI968" s="227"/>
    </row>
    <row r="969" hidden="1">
      <c r="A969" s="227"/>
      <c r="B969" s="227"/>
      <c r="C969" s="264"/>
      <c r="D969" s="227"/>
      <c r="E969" s="227"/>
      <c r="F969" s="227"/>
      <c r="G969" s="227"/>
      <c r="H969" s="227"/>
      <c r="I969" s="227"/>
      <c r="J969" s="227"/>
      <c r="K969" s="227"/>
      <c r="L969" s="227"/>
      <c r="M969" s="227"/>
      <c r="N969" s="227"/>
      <c r="O969" s="227"/>
      <c r="P969" s="227"/>
      <c r="Q969" s="227"/>
      <c r="R969" s="227"/>
      <c r="S969" s="227"/>
      <c r="T969" s="227"/>
      <c r="U969" s="227"/>
      <c r="V969" s="227"/>
      <c r="W969" s="227"/>
      <c r="X969" s="227"/>
      <c r="Y969" s="227"/>
      <c r="Z969" s="227"/>
      <c r="AA969" s="227"/>
      <c r="AB969" s="227"/>
      <c r="AC969" s="227"/>
      <c r="AD969" s="227"/>
      <c r="AE969" s="227"/>
      <c r="AF969" s="227"/>
      <c r="AG969" s="227"/>
      <c r="AH969" s="227"/>
      <c r="AI969" s="227"/>
    </row>
    <row r="970" hidden="1">
      <c r="A970" s="227"/>
      <c r="B970" s="227"/>
      <c r="C970" s="264"/>
      <c r="D970" s="227"/>
      <c r="E970" s="227"/>
      <c r="F970" s="227"/>
      <c r="G970" s="227"/>
      <c r="H970" s="227"/>
      <c r="I970" s="227"/>
      <c r="J970" s="227"/>
      <c r="K970" s="227"/>
      <c r="L970" s="227"/>
      <c r="M970" s="227"/>
      <c r="N970" s="227"/>
      <c r="O970" s="227"/>
      <c r="P970" s="227"/>
      <c r="Q970" s="227"/>
      <c r="R970" s="227"/>
      <c r="S970" s="227"/>
      <c r="T970" s="227"/>
      <c r="U970" s="227"/>
      <c r="V970" s="227"/>
      <c r="W970" s="227"/>
      <c r="X970" s="227"/>
      <c r="Y970" s="227"/>
      <c r="Z970" s="227"/>
      <c r="AA970" s="227"/>
      <c r="AB970" s="227"/>
      <c r="AC970" s="227"/>
      <c r="AD970" s="227"/>
      <c r="AE970" s="227"/>
      <c r="AF970" s="227"/>
      <c r="AG970" s="227"/>
      <c r="AH970" s="227"/>
      <c r="AI970" s="227"/>
    </row>
    <row r="971" hidden="1">
      <c r="A971" s="227"/>
      <c r="B971" s="227"/>
      <c r="C971" s="264"/>
      <c r="D971" s="227"/>
      <c r="E971" s="227"/>
      <c r="F971" s="227"/>
      <c r="G971" s="227"/>
      <c r="H971" s="227"/>
      <c r="I971" s="227"/>
      <c r="J971" s="227"/>
      <c r="K971" s="227"/>
      <c r="L971" s="227"/>
      <c r="M971" s="227"/>
      <c r="N971" s="227"/>
      <c r="O971" s="227"/>
      <c r="P971" s="227"/>
      <c r="Q971" s="227"/>
      <c r="R971" s="227"/>
      <c r="S971" s="227"/>
      <c r="T971" s="227"/>
      <c r="U971" s="227"/>
      <c r="V971" s="227"/>
      <c r="W971" s="227"/>
      <c r="X971" s="227"/>
      <c r="Y971" s="227"/>
      <c r="Z971" s="227"/>
      <c r="AA971" s="227"/>
      <c r="AB971" s="227"/>
      <c r="AC971" s="227"/>
      <c r="AD971" s="227"/>
      <c r="AE971" s="227"/>
      <c r="AF971" s="227"/>
      <c r="AG971" s="227"/>
      <c r="AH971" s="227"/>
      <c r="AI971" s="227"/>
    </row>
    <row r="972" hidden="1">
      <c r="A972" s="227"/>
      <c r="B972" s="227"/>
      <c r="C972" s="264"/>
      <c r="D972" s="227"/>
      <c r="E972" s="227"/>
      <c r="F972" s="227"/>
      <c r="G972" s="227"/>
      <c r="H972" s="227"/>
      <c r="I972" s="227"/>
      <c r="J972" s="227"/>
      <c r="K972" s="227"/>
      <c r="L972" s="227"/>
      <c r="M972" s="227"/>
      <c r="N972" s="227"/>
      <c r="O972" s="227"/>
      <c r="P972" s="227"/>
      <c r="Q972" s="227"/>
      <c r="R972" s="227"/>
      <c r="S972" s="227"/>
      <c r="T972" s="227"/>
      <c r="U972" s="227"/>
      <c r="V972" s="227"/>
      <c r="W972" s="227"/>
      <c r="X972" s="227"/>
      <c r="Y972" s="227"/>
      <c r="Z972" s="227"/>
      <c r="AA972" s="227"/>
      <c r="AB972" s="227"/>
      <c r="AC972" s="227"/>
      <c r="AD972" s="227"/>
      <c r="AE972" s="227"/>
      <c r="AF972" s="227"/>
      <c r="AG972" s="227"/>
      <c r="AH972" s="227"/>
      <c r="AI972" s="227"/>
    </row>
    <row r="973" hidden="1">
      <c r="A973" s="227"/>
      <c r="B973" s="227"/>
      <c r="C973" s="264"/>
      <c r="D973" s="227"/>
      <c r="E973" s="227"/>
      <c r="F973" s="227"/>
      <c r="G973" s="227"/>
      <c r="H973" s="227"/>
      <c r="I973" s="227"/>
      <c r="J973" s="227"/>
      <c r="K973" s="227"/>
      <c r="L973" s="227"/>
      <c r="M973" s="227"/>
      <c r="N973" s="227"/>
      <c r="O973" s="227"/>
      <c r="P973" s="227"/>
      <c r="Q973" s="227"/>
      <c r="R973" s="227"/>
      <c r="S973" s="227"/>
      <c r="T973" s="227"/>
      <c r="U973" s="227"/>
      <c r="V973" s="227"/>
      <c r="W973" s="227"/>
      <c r="X973" s="227"/>
      <c r="Y973" s="227"/>
      <c r="Z973" s="227"/>
      <c r="AA973" s="227"/>
      <c r="AB973" s="227"/>
      <c r="AC973" s="227"/>
      <c r="AD973" s="227"/>
      <c r="AE973" s="227"/>
      <c r="AF973" s="227"/>
      <c r="AG973" s="227"/>
      <c r="AH973" s="227"/>
      <c r="AI973" s="227"/>
    </row>
    <row r="974" hidden="1">
      <c r="A974" s="227"/>
      <c r="B974" s="227"/>
      <c r="C974" s="264"/>
      <c r="D974" s="227"/>
      <c r="E974" s="227"/>
      <c r="F974" s="227"/>
      <c r="G974" s="227"/>
      <c r="H974" s="227"/>
      <c r="I974" s="227"/>
      <c r="J974" s="227"/>
      <c r="K974" s="227"/>
      <c r="L974" s="227"/>
      <c r="M974" s="227"/>
      <c r="N974" s="227"/>
      <c r="O974" s="227"/>
      <c r="P974" s="227"/>
      <c r="Q974" s="227"/>
      <c r="R974" s="227"/>
      <c r="S974" s="227"/>
      <c r="T974" s="227"/>
      <c r="U974" s="227"/>
      <c r="V974" s="227"/>
      <c r="W974" s="227"/>
      <c r="X974" s="227"/>
      <c r="Y974" s="227"/>
      <c r="Z974" s="227"/>
      <c r="AA974" s="227"/>
      <c r="AB974" s="227"/>
      <c r="AC974" s="227"/>
      <c r="AD974" s="227"/>
      <c r="AE974" s="227"/>
      <c r="AF974" s="227"/>
      <c r="AG974" s="227"/>
      <c r="AH974" s="227"/>
      <c r="AI974" s="227"/>
    </row>
    <row r="975" hidden="1">
      <c r="A975" s="227"/>
      <c r="B975" s="227"/>
      <c r="C975" s="264"/>
      <c r="D975" s="227"/>
      <c r="E975" s="227"/>
      <c r="F975" s="227"/>
      <c r="G975" s="227"/>
      <c r="H975" s="227"/>
      <c r="I975" s="227"/>
      <c r="J975" s="227"/>
      <c r="K975" s="227"/>
      <c r="L975" s="227"/>
      <c r="M975" s="227"/>
      <c r="N975" s="227"/>
      <c r="O975" s="227"/>
      <c r="P975" s="227"/>
      <c r="Q975" s="227"/>
      <c r="R975" s="227"/>
      <c r="S975" s="227"/>
      <c r="T975" s="227"/>
      <c r="U975" s="227"/>
      <c r="V975" s="227"/>
      <c r="W975" s="227"/>
      <c r="X975" s="227"/>
      <c r="Y975" s="227"/>
      <c r="Z975" s="227"/>
      <c r="AA975" s="227"/>
      <c r="AB975" s="227"/>
      <c r="AC975" s="227"/>
      <c r="AD975" s="227"/>
      <c r="AE975" s="227"/>
      <c r="AF975" s="227"/>
      <c r="AG975" s="227"/>
      <c r="AH975" s="227"/>
      <c r="AI975" s="227"/>
    </row>
    <row r="976" hidden="1">
      <c r="A976" s="227"/>
      <c r="B976" s="227"/>
      <c r="C976" s="264"/>
      <c r="D976" s="227"/>
      <c r="E976" s="227"/>
      <c r="F976" s="227"/>
      <c r="G976" s="227"/>
      <c r="H976" s="227"/>
      <c r="I976" s="227"/>
      <c r="J976" s="227"/>
      <c r="K976" s="227"/>
      <c r="L976" s="227"/>
      <c r="M976" s="227"/>
      <c r="N976" s="227"/>
      <c r="O976" s="227"/>
      <c r="P976" s="227"/>
      <c r="Q976" s="227"/>
      <c r="R976" s="227"/>
      <c r="S976" s="227"/>
      <c r="T976" s="227"/>
      <c r="U976" s="227"/>
      <c r="V976" s="227"/>
      <c r="W976" s="227"/>
      <c r="X976" s="227"/>
      <c r="Y976" s="227"/>
      <c r="Z976" s="227"/>
      <c r="AA976" s="227"/>
      <c r="AB976" s="227"/>
      <c r="AC976" s="227"/>
      <c r="AD976" s="227"/>
      <c r="AE976" s="227"/>
      <c r="AF976" s="227"/>
      <c r="AG976" s="227"/>
      <c r="AH976" s="227"/>
      <c r="AI976" s="227"/>
    </row>
    <row r="977" hidden="1">
      <c r="A977" s="227"/>
      <c r="B977" s="227"/>
      <c r="C977" s="264"/>
      <c r="D977" s="227"/>
      <c r="E977" s="227"/>
      <c r="F977" s="227"/>
      <c r="G977" s="227"/>
      <c r="H977" s="227"/>
      <c r="I977" s="227"/>
      <c r="J977" s="227"/>
      <c r="K977" s="227"/>
      <c r="L977" s="227"/>
      <c r="M977" s="227"/>
      <c r="N977" s="227"/>
      <c r="O977" s="227"/>
      <c r="P977" s="227"/>
      <c r="Q977" s="227"/>
      <c r="R977" s="227"/>
      <c r="S977" s="227"/>
      <c r="T977" s="227"/>
      <c r="U977" s="227"/>
      <c r="V977" s="227"/>
      <c r="W977" s="227"/>
      <c r="X977" s="227"/>
      <c r="Y977" s="227"/>
      <c r="Z977" s="227"/>
      <c r="AA977" s="227"/>
      <c r="AB977" s="227"/>
      <c r="AC977" s="227"/>
      <c r="AD977" s="227"/>
      <c r="AE977" s="227"/>
      <c r="AF977" s="227"/>
      <c r="AG977" s="227"/>
      <c r="AH977" s="227"/>
      <c r="AI977" s="227"/>
    </row>
    <row r="978" hidden="1">
      <c r="A978" s="227"/>
      <c r="B978" s="227"/>
      <c r="C978" s="264"/>
      <c r="D978" s="227"/>
      <c r="E978" s="227"/>
      <c r="F978" s="227"/>
      <c r="G978" s="227"/>
      <c r="H978" s="227"/>
      <c r="I978" s="227"/>
      <c r="J978" s="227"/>
      <c r="K978" s="227"/>
      <c r="L978" s="227"/>
      <c r="M978" s="227"/>
      <c r="N978" s="227"/>
      <c r="O978" s="227"/>
      <c r="P978" s="227"/>
      <c r="Q978" s="227"/>
      <c r="R978" s="227"/>
      <c r="S978" s="227"/>
      <c r="T978" s="227"/>
      <c r="U978" s="227"/>
      <c r="V978" s="227"/>
      <c r="W978" s="227"/>
      <c r="X978" s="227"/>
      <c r="Y978" s="227"/>
      <c r="Z978" s="227"/>
      <c r="AA978" s="227"/>
      <c r="AB978" s="227"/>
      <c r="AC978" s="227"/>
      <c r="AD978" s="227"/>
      <c r="AE978" s="227"/>
      <c r="AF978" s="227"/>
      <c r="AG978" s="227"/>
      <c r="AH978" s="227"/>
      <c r="AI978" s="227"/>
    </row>
    <row r="979" hidden="1">
      <c r="A979" s="227"/>
      <c r="B979" s="227"/>
      <c r="C979" s="264"/>
      <c r="D979" s="227"/>
      <c r="E979" s="227"/>
      <c r="F979" s="227"/>
      <c r="G979" s="227"/>
      <c r="H979" s="227"/>
      <c r="I979" s="227"/>
      <c r="J979" s="227"/>
      <c r="K979" s="227"/>
      <c r="L979" s="227"/>
      <c r="M979" s="227"/>
      <c r="N979" s="227"/>
      <c r="O979" s="227"/>
      <c r="P979" s="227"/>
      <c r="Q979" s="227"/>
      <c r="R979" s="227"/>
      <c r="S979" s="227"/>
      <c r="T979" s="227"/>
      <c r="U979" s="227"/>
      <c r="V979" s="227"/>
      <c r="W979" s="227"/>
      <c r="X979" s="227"/>
      <c r="Y979" s="227"/>
      <c r="Z979" s="227"/>
      <c r="AA979" s="227"/>
      <c r="AB979" s="227"/>
      <c r="AC979" s="227"/>
      <c r="AD979" s="227"/>
      <c r="AE979" s="227"/>
      <c r="AF979" s="227"/>
      <c r="AG979" s="227"/>
      <c r="AH979" s="227"/>
      <c r="AI979" s="227"/>
    </row>
    <row r="980" hidden="1">
      <c r="A980" s="227"/>
      <c r="B980" s="227"/>
      <c r="C980" s="264"/>
      <c r="D980" s="227"/>
      <c r="E980" s="227"/>
      <c r="F980" s="227"/>
      <c r="G980" s="227"/>
      <c r="H980" s="227"/>
      <c r="I980" s="227"/>
      <c r="J980" s="227"/>
      <c r="K980" s="227"/>
      <c r="L980" s="227"/>
      <c r="M980" s="227"/>
      <c r="N980" s="227"/>
      <c r="O980" s="227"/>
      <c r="P980" s="227"/>
      <c r="Q980" s="227"/>
      <c r="R980" s="227"/>
      <c r="S980" s="227"/>
      <c r="T980" s="227"/>
      <c r="U980" s="227"/>
      <c r="V980" s="227"/>
      <c r="W980" s="227"/>
      <c r="X980" s="227"/>
      <c r="Y980" s="227"/>
      <c r="Z980" s="227"/>
      <c r="AA980" s="227"/>
      <c r="AB980" s="227"/>
      <c r="AC980" s="227"/>
      <c r="AD980" s="227"/>
      <c r="AE980" s="227"/>
      <c r="AF980" s="227"/>
      <c r="AG980" s="227"/>
      <c r="AH980" s="227"/>
      <c r="AI980" s="227"/>
    </row>
    <row r="981" hidden="1">
      <c r="A981" s="227"/>
      <c r="B981" s="227"/>
      <c r="C981" s="264"/>
      <c r="D981" s="227"/>
      <c r="E981" s="227"/>
      <c r="F981" s="227"/>
      <c r="G981" s="227"/>
      <c r="H981" s="227"/>
      <c r="I981" s="227"/>
      <c r="J981" s="227"/>
      <c r="K981" s="227"/>
      <c r="L981" s="227"/>
      <c r="M981" s="227"/>
      <c r="N981" s="227"/>
      <c r="O981" s="227"/>
      <c r="P981" s="227"/>
      <c r="Q981" s="227"/>
      <c r="R981" s="227"/>
      <c r="S981" s="227"/>
      <c r="T981" s="227"/>
      <c r="U981" s="227"/>
      <c r="V981" s="227"/>
      <c r="W981" s="227"/>
      <c r="X981" s="227"/>
      <c r="Y981" s="227"/>
      <c r="Z981" s="227"/>
      <c r="AA981" s="227"/>
      <c r="AB981" s="227"/>
      <c r="AC981" s="227"/>
      <c r="AD981" s="227"/>
      <c r="AE981" s="227"/>
      <c r="AF981" s="227"/>
      <c r="AG981" s="227"/>
      <c r="AH981" s="227"/>
      <c r="AI981" s="227"/>
    </row>
    <row r="982" hidden="1">
      <c r="A982" s="227"/>
      <c r="B982" s="227"/>
      <c r="C982" s="264"/>
      <c r="D982" s="227"/>
      <c r="E982" s="227"/>
      <c r="F982" s="227"/>
      <c r="G982" s="227"/>
      <c r="H982" s="227"/>
      <c r="I982" s="227"/>
      <c r="J982" s="227"/>
      <c r="K982" s="227"/>
      <c r="L982" s="227"/>
      <c r="M982" s="227"/>
      <c r="N982" s="227"/>
      <c r="O982" s="227"/>
      <c r="P982" s="227"/>
      <c r="Q982" s="227"/>
      <c r="R982" s="227"/>
      <c r="S982" s="227"/>
      <c r="T982" s="227"/>
      <c r="U982" s="227"/>
      <c r="V982" s="227"/>
      <c r="W982" s="227"/>
      <c r="X982" s="227"/>
      <c r="Y982" s="227"/>
      <c r="Z982" s="227"/>
      <c r="AA982" s="227"/>
      <c r="AB982" s="227"/>
      <c r="AC982" s="227"/>
      <c r="AD982" s="227"/>
      <c r="AE982" s="227"/>
      <c r="AF982" s="227"/>
      <c r="AG982" s="227"/>
      <c r="AH982" s="227"/>
      <c r="AI982" s="227"/>
    </row>
    <row r="983" hidden="1">
      <c r="A983" s="227"/>
      <c r="B983" s="227"/>
      <c r="C983" s="264"/>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c r="AF983" s="227"/>
      <c r="AG983" s="227"/>
      <c r="AH983" s="227"/>
      <c r="AI983" s="227"/>
    </row>
    <row r="984" hidden="1">
      <c r="A984" s="227"/>
      <c r="B984" s="227"/>
      <c r="C984" s="264"/>
      <c r="D984" s="227"/>
      <c r="E984" s="227"/>
      <c r="F984" s="227"/>
      <c r="G984" s="227"/>
      <c r="H984" s="227"/>
      <c r="I984" s="227"/>
      <c r="J984" s="227"/>
      <c r="K984" s="227"/>
      <c r="L984" s="227"/>
      <c r="M984" s="227"/>
      <c r="N984" s="227"/>
      <c r="O984" s="227"/>
      <c r="P984" s="227"/>
      <c r="Q984" s="227"/>
      <c r="R984" s="227"/>
      <c r="S984" s="227"/>
      <c r="T984" s="227"/>
      <c r="U984" s="227"/>
      <c r="V984" s="227"/>
      <c r="W984" s="227"/>
      <c r="X984" s="227"/>
      <c r="Y984" s="227"/>
      <c r="Z984" s="227"/>
      <c r="AA984" s="227"/>
      <c r="AB984" s="227"/>
      <c r="AC984" s="227"/>
      <c r="AD984" s="227"/>
      <c r="AE984" s="227"/>
      <c r="AF984" s="227"/>
      <c r="AG984" s="227"/>
      <c r="AH984" s="227"/>
      <c r="AI984" s="227"/>
    </row>
    <row r="985" hidden="1">
      <c r="A985" s="227"/>
      <c r="B985" s="227"/>
      <c r="C985" s="264"/>
      <c r="D985" s="227"/>
      <c r="E985" s="227"/>
      <c r="F985" s="227"/>
      <c r="G985" s="227"/>
      <c r="H985" s="227"/>
      <c r="I985" s="227"/>
      <c r="J985" s="227"/>
      <c r="K985" s="227"/>
      <c r="L985" s="227"/>
      <c r="M985" s="227"/>
      <c r="N985" s="227"/>
      <c r="O985" s="227"/>
      <c r="P985" s="227"/>
      <c r="Q985" s="227"/>
      <c r="R985" s="227"/>
      <c r="S985" s="227"/>
      <c r="T985" s="227"/>
      <c r="U985" s="227"/>
      <c r="V985" s="227"/>
      <c r="W985" s="227"/>
      <c r="X985" s="227"/>
      <c r="Y985" s="227"/>
      <c r="Z985" s="227"/>
      <c r="AA985" s="227"/>
      <c r="AB985" s="227"/>
      <c r="AC985" s="227"/>
      <c r="AD985" s="227"/>
      <c r="AE985" s="227"/>
      <c r="AF985" s="227"/>
      <c r="AG985" s="227"/>
      <c r="AH985" s="227"/>
      <c r="AI985" s="227"/>
    </row>
    <row r="986" hidden="1">
      <c r="A986" s="227"/>
      <c r="B986" s="227"/>
      <c r="C986" s="264"/>
      <c r="D986" s="227"/>
      <c r="E986" s="227"/>
      <c r="F986" s="227"/>
      <c r="G986" s="227"/>
      <c r="H986" s="227"/>
      <c r="I986" s="227"/>
      <c r="J986" s="227"/>
      <c r="K986" s="227"/>
      <c r="L986" s="227"/>
      <c r="M986" s="227"/>
      <c r="N986" s="227"/>
      <c r="O986" s="227"/>
      <c r="P986" s="227"/>
      <c r="Q986" s="227"/>
      <c r="R986" s="227"/>
      <c r="S986" s="227"/>
      <c r="T986" s="227"/>
      <c r="U986" s="227"/>
      <c r="V986" s="227"/>
      <c r="W986" s="227"/>
      <c r="X986" s="227"/>
      <c r="Y986" s="227"/>
      <c r="Z986" s="227"/>
      <c r="AA986" s="227"/>
      <c r="AB986" s="227"/>
      <c r="AC986" s="227"/>
      <c r="AD986" s="227"/>
      <c r="AE986" s="227"/>
      <c r="AF986" s="227"/>
      <c r="AG986" s="227"/>
      <c r="AH986" s="227"/>
      <c r="AI986" s="227"/>
    </row>
    <row r="987" hidden="1">
      <c r="A987" s="227"/>
      <c r="B987" s="227"/>
      <c r="C987" s="264"/>
      <c r="D987" s="227"/>
      <c r="E987" s="227"/>
      <c r="F987" s="227"/>
      <c r="G987" s="227"/>
      <c r="H987" s="227"/>
      <c r="I987" s="227"/>
      <c r="J987" s="227"/>
      <c r="K987" s="227"/>
      <c r="L987" s="227"/>
      <c r="M987" s="227"/>
      <c r="N987" s="227"/>
      <c r="O987" s="227"/>
      <c r="P987" s="227"/>
      <c r="Q987" s="227"/>
      <c r="R987" s="227"/>
      <c r="S987" s="227"/>
      <c r="T987" s="227"/>
      <c r="U987" s="227"/>
      <c r="V987" s="227"/>
      <c r="W987" s="227"/>
      <c r="X987" s="227"/>
      <c r="Y987" s="227"/>
      <c r="Z987" s="227"/>
      <c r="AA987" s="227"/>
      <c r="AB987" s="227"/>
      <c r="AC987" s="227"/>
      <c r="AD987" s="227"/>
      <c r="AE987" s="227"/>
      <c r="AF987" s="227"/>
      <c r="AG987" s="227"/>
      <c r="AH987" s="227"/>
      <c r="AI987" s="227"/>
    </row>
    <row r="988" hidden="1">
      <c r="A988" s="227"/>
      <c r="B988" s="227"/>
      <c r="C988" s="264"/>
      <c r="D988" s="227"/>
      <c r="E988" s="227"/>
      <c r="F988" s="227"/>
      <c r="G988" s="227"/>
      <c r="H988" s="227"/>
      <c r="I988" s="227"/>
      <c r="J988" s="227"/>
      <c r="K988" s="227"/>
      <c r="L988" s="227"/>
      <c r="M988" s="227"/>
      <c r="N988" s="227"/>
      <c r="O988" s="227"/>
      <c r="P988" s="227"/>
      <c r="Q988" s="227"/>
      <c r="R988" s="227"/>
      <c r="S988" s="227"/>
      <c r="T988" s="227"/>
      <c r="U988" s="227"/>
      <c r="V988" s="227"/>
      <c r="W988" s="227"/>
      <c r="X988" s="227"/>
      <c r="Y988" s="227"/>
      <c r="Z988" s="227"/>
      <c r="AA988" s="227"/>
      <c r="AB988" s="227"/>
      <c r="AC988" s="227"/>
      <c r="AD988" s="227"/>
      <c r="AE988" s="227"/>
      <c r="AF988" s="227"/>
      <c r="AG988" s="227"/>
      <c r="AH988" s="227"/>
      <c r="AI988" s="227"/>
    </row>
    <row r="989" hidden="1">
      <c r="A989" s="227"/>
      <c r="B989" s="227"/>
      <c r="C989" s="264"/>
      <c r="D989" s="227"/>
      <c r="E989" s="227"/>
      <c r="F989" s="227"/>
      <c r="G989" s="227"/>
      <c r="H989" s="227"/>
      <c r="I989" s="227"/>
      <c r="J989" s="227"/>
      <c r="K989" s="227"/>
      <c r="L989" s="227"/>
      <c r="M989" s="227"/>
      <c r="N989" s="227"/>
      <c r="O989" s="227"/>
      <c r="P989" s="227"/>
      <c r="Q989" s="227"/>
      <c r="R989" s="227"/>
      <c r="S989" s="227"/>
      <c r="T989" s="227"/>
      <c r="U989" s="227"/>
      <c r="V989" s="227"/>
      <c r="W989" s="227"/>
      <c r="X989" s="227"/>
      <c r="Y989" s="227"/>
      <c r="Z989" s="227"/>
      <c r="AA989" s="227"/>
      <c r="AB989" s="227"/>
      <c r="AC989" s="227"/>
      <c r="AD989" s="227"/>
      <c r="AE989" s="227"/>
      <c r="AF989" s="227"/>
      <c r="AG989" s="227"/>
      <c r="AH989" s="227"/>
      <c r="AI989" s="227"/>
    </row>
    <row r="990" hidden="1">
      <c r="A990" s="227"/>
      <c r="B990" s="227"/>
      <c r="C990" s="264"/>
      <c r="D990" s="227"/>
      <c r="E990" s="227"/>
      <c r="F990" s="227"/>
      <c r="G990" s="227"/>
      <c r="H990" s="227"/>
      <c r="I990" s="227"/>
      <c r="J990" s="227"/>
      <c r="K990" s="227"/>
      <c r="L990" s="227"/>
      <c r="M990" s="227"/>
      <c r="N990" s="227"/>
      <c r="O990" s="227"/>
      <c r="P990" s="227"/>
      <c r="Q990" s="227"/>
      <c r="R990" s="227"/>
      <c r="S990" s="227"/>
      <c r="T990" s="227"/>
      <c r="U990" s="227"/>
      <c r="V990" s="227"/>
      <c r="W990" s="227"/>
      <c r="X990" s="227"/>
      <c r="Y990" s="227"/>
      <c r="Z990" s="227"/>
      <c r="AA990" s="227"/>
      <c r="AB990" s="227"/>
      <c r="AC990" s="227"/>
      <c r="AD990" s="227"/>
      <c r="AE990" s="227"/>
      <c r="AF990" s="227"/>
      <c r="AG990" s="227"/>
      <c r="AH990" s="227"/>
      <c r="AI990" s="227"/>
    </row>
    <row r="991" hidden="1">
      <c r="A991" s="227"/>
      <c r="B991" s="227"/>
      <c r="C991" s="264"/>
      <c r="D991" s="227"/>
      <c r="E991" s="227"/>
      <c r="F991" s="227"/>
      <c r="G991" s="227"/>
      <c r="H991" s="227"/>
      <c r="I991" s="227"/>
      <c r="J991" s="227"/>
      <c r="K991" s="227"/>
      <c r="L991" s="227"/>
      <c r="M991" s="227"/>
      <c r="N991" s="227"/>
      <c r="O991" s="227"/>
      <c r="P991" s="227"/>
      <c r="Q991" s="227"/>
      <c r="R991" s="227"/>
      <c r="S991" s="227"/>
      <c r="T991" s="227"/>
      <c r="U991" s="227"/>
      <c r="V991" s="227"/>
      <c r="W991" s="227"/>
      <c r="X991" s="227"/>
      <c r="Y991" s="227"/>
      <c r="Z991" s="227"/>
      <c r="AA991" s="227"/>
      <c r="AB991" s="227"/>
      <c r="AC991" s="227"/>
      <c r="AD991" s="227"/>
      <c r="AE991" s="227"/>
      <c r="AF991" s="227"/>
      <c r="AG991" s="227"/>
      <c r="AH991" s="227"/>
      <c r="AI991" s="227"/>
    </row>
    <row r="992" hidden="1">
      <c r="A992" s="227"/>
      <c r="B992" s="227"/>
      <c r="C992" s="264"/>
      <c r="D992" s="227"/>
      <c r="E992" s="227"/>
      <c r="F992" s="227"/>
      <c r="G992" s="227"/>
      <c r="H992" s="227"/>
      <c r="I992" s="227"/>
      <c r="J992" s="227"/>
      <c r="K992" s="227"/>
      <c r="L992" s="227"/>
      <c r="M992" s="227"/>
      <c r="N992" s="227"/>
      <c r="O992" s="227"/>
      <c r="P992" s="227"/>
      <c r="Q992" s="227"/>
      <c r="R992" s="227"/>
      <c r="S992" s="227"/>
      <c r="T992" s="227"/>
      <c r="U992" s="227"/>
      <c r="V992" s="227"/>
      <c r="W992" s="227"/>
      <c r="X992" s="227"/>
      <c r="Y992" s="227"/>
      <c r="Z992" s="227"/>
      <c r="AA992" s="227"/>
      <c r="AB992" s="227"/>
      <c r="AC992" s="227"/>
      <c r="AD992" s="227"/>
      <c r="AE992" s="227"/>
      <c r="AF992" s="227"/>
      <c r="AG992" s="227"/>
      <c r="AH992" s="227"/>
      <c r="AI992" s="227"/>
    </row>
    <row r="993" hidden="1">
      <c r="A993" s="227"/>
      <c r="B993" s="227"/>
      <c r="C993" s="264"/>
      <c r="D993" s="227"/>
      <c r="E993" s="227"/>
      <c r="F993" s="227"/>
      <c r="G993" s="227"/>
      <c r="H993" s="227"/>
      <c r="I993" s="227"/>
      <c r="J993" s="227"/>
      <c r="K993" s="227"/>
      <c r="L993" s="227"/>
      <c r="M993" s="227"/>
      <c r="N993" s="227"/>
      <c r="O993" s="227"/>
      <c r="P993" s="227"/>
      <c r="Q993" s="227"/>
      <c r="R993" s="227"/>
      <c r="S993" s="227"/>
      <c r="T993" s="227"/>
      <c r="U993" s="227"/>
      <c r="V993" s="227"/>
      <c r="W993" s="227"/>
      <c r="X993" s="227"/>
      <c r="Y993" s="227"/>
      <c r="Z993" s="227"/>
      <c r="AA993" s="227"/>
      <c r="AB993" s="227"/>
      <c r="AC993" s="227"/>
      <c r="AD993" s="227"/>
      <c r="AE993" s="227"/>
      <c r="AF993" s="227"/>
      <c r="AG993" s="227"/>
      <c r="AH993" s="227"/>
      <c r="AI993" s="227"/>
    </row>
    <row r="994" hidden="1">
      <c r="A994" s="227"/>
      <c r="B994" s="227"/>
      <c r="C994" s="264"/>
      <c r="D994" s="227"/>
      <c r="E994" s="227"/>
      <c r="F994" s="227"/>
      <c r="G994" s="227"/>
      <c r="H994" s="227"/>
      <c r="I994" s="227"/>
      <c r="J994" s="227"/>
      <c r="K994" s="227"/>
      <c r="L994" s="227"/>
      <c r="M994" s="227"/>
      <c r="N994" s="227"/>
      <c r="O994" s="227"/>
      <c r="P994" s="227"/>
      <c r="Q994" s="227"/>
      <c r="R994" s="227"/>
      <c r="S994" s="227"/>
      <c r="T994" s="227"/>
      <c r="U994" s="227"/>
      <c r="V994" s="227"/>
      <c r="W994" s="227"/>
      <c r="X994" s="227"/>
      <c r="Y994" s="227"/>
      <c r="Z994" s="227"/>
      <c r="AA994" s="227"/>
      <c r="AB994" s="227"/>
      <c r="AC994" s="227"/>
      <c r="AD994" s="227"/>
      <c r="AE994" s="227"/>
      <c r="AF994" s="227"/>
      <c r="AG994" s="227"/>
      <c r="AH994" s="227"/>
      <c r="AI994" s="227"/>
    </row>
    <row r="995" hidden="1">
      <c r="A995" s="227"/>
      <c r="B995" s="227"/>
      <c r="C995" s="264"/>
      <c r="D995" s="227"/>
      <c r="E995" s="227"/>
      <c r="F995" s="227"/>
      <c r="G995" s="227"/>
      <c r="H995" s="227"/>
      <c r="I995" s="227"/>
      <c r="J995" s="227"/>
      <c r="K995" s="227"/>
      <c r="L995" s="227"/>
      <c r="M995" s="227"/>
      <c r="N995" s="227"/>
      <c r="O995" s="227"/>
      <c r="P995" s="227"/>
      <c r="Q995" s="227"/>
      <c r="R995" s="227"/>
      <c r="S995" s="227"/>
      <c r="T995" s="227"/>
      <c r="U995" s="227"/>
      <c r="V995" s="227"/>
      <c r="W995" s="227"/>
      <c r="X995" s="227"/>
      <c r="Y995" s="227"/>
      <c r="Z995" s="227"/>
      <c r="AA995" s="227"/>
      <c r="AB995" s="227"/>
      <c r="AC995" s="227"/>
      <c r="AD995" s="227"/>
      <c r="AE995" s="227"/>
      <c r="AF995" s="227"/>
      <c r="AG995" s="227"/>
      <c r="AH995" s="227"/>
      <c r="AI995" s="227"/>
    </row>
    <row r="996" hidden="1">
      <c r="A996" s="227"/>
      <c r="B996" s="227"/>
      <c r="C996" s="264"/>
      <c r="D996" s="227"/>
      <c r="E996" s="227"/>
      <c r="F996" s="227"/>
      <c r="G996" s="227"/>
      <c r="H996" s="227"/>
      <c r="I996" s="227"/>
      <c r="J996" s="227"/>
      <c r="K996" s="227"/>
      <c r="L996" s="227"/>
      <c r="M996" s="227"/>
      <c r="N996" s="227"/>
      <c r="O996" s="227"/>
      <c r="P996" s="227"/>
      <c r="Q996" s="227"/>
      <c r="R996" s="227"/>
      <c r="S996" s="227"/>
      <c r="T996" s="227"/>
      <c r="U996" s="227"/>
      <c r="V996" s="227"/>
      <c r="W996" s="227"/>
      <c r="X996" s="227"/>
      <c r="Y996" s="227"/>
      <c r="Z996" s="227"/>
      <c r="AA996" s="227"/>
      <c r="AB996" s="227"/>
      <c r="AC996" s="227"/>
      <c r="AD996" s="227"/>
      <c r="AE996" s="227"/>
      <c r="AF996" s="227"/>
      <c r="AG996" s="227"/>
      <c r="AH996" s="227"/>
      <c r="AI996" s="227"/>
    </row>
    <row r="997" hidden="1">
      <c r="A997" s="227"/>
      <c r="B997" s="227"/>
      <c r="C997" s="264"/>
      <c r="D997" s="227"/>
      <c r="E997" s="227"/>
      <c r="F997" s="227"/>
      <c r="G997" s="227"/>
      <c r="H997" s="227"/>
      <c r="I997" s="227"/>
      <c r="J997" s="227"/>
      <c r="K997" s="227"/>
      <c r="L997" s="227"/>
      <c r="M997" s="227"/>
      <c r="N997" s="227"/>
      <c r="O997" s="227"/>
      <c r="P997" s="227"/>
      <c r="Q997" s="227"/>
      <c r="R997" s="227"/>
      <c r="S997" s="227"/>
      <c r="T997" s="227"/>
      <c r="U997" s="227"/>
      <c r="V997" s="227"/>
      <c r="W997" s="227"/>
      <c r="X997" s="227"/>
      <c r="Y997" s="227"/>
      <c r="Z997" s="227"/>
      <c r="AA997" s="227"/>
      <c r="AB997" s="227"/>
      <c r="AC997" s="227"/>
      <c r="AD997" s="227"/>
      <c r="AE997" s="227"/>
      <c r="AF997" s="227"/>
      <c r="AG997" s="227"/>
      <c r="AH997" s="227"/>
      <c r="AI997" s="227"/>
    </row>
    <row r="998" hidden="1">
      <c r="A998" s="227"/>
      <c r="B998" s="227"/>
      <c r="C998" s="264"/>
      <c r="D998" s="227"/>
      <c r="E998" s="227"/>
      <c r="F998" s="227"/>
      <c r="G998" s="227"/>
      <c r="H998" s="227"/>
      <c r="I998" s="227"/>
      <c r="J998" s="227"/>
      <c r="K998" s="227"/>
      <c r="L998" s="227"/>
      <c r="M998" s="227"/>
      <c r="N998" s="227"/>
      <c r="O998" s="227"/>
      <c r="P998" s="227"/>
      <c r="Q998" s="227"/>
      <c r="R998" s="227"/>
      <c r="S998" s="227"/>
      <c r="T998" s="227"/>
      <c r="U998" s="227"/>
      <c r="V998" s="227"/>
      <c r="W998" s="227"/>
      <c r="X998" s="227"/>
      <c r="Y998" s="227"/>
      <c r="Z998" s="227"/>
      <c r="AA998" s="227"/>
      <c r="AB998" s="227"/>
      <c r="AC998" s="227"/>
      <c r="AD998" s="227"/>
      <c r="AE998" s="227"/>
      <c r="AF998" s="227"/>
      <c r="AG998" s="227"/>
      <c r="AH998" s="227"/>
      <c r="AI998" s="227"/>
    </row>
    <row r="999" hidden="1">
      <c r="A999" s="227"/>
      <c r="B999" s="227"/>
      <c r="C999" s="264"/>
      <c r="D999" s="227"/>
      <c r="E999" s="227"/>
      <c r="F999" s="227"/>
      <c r="G999" s="227"/>
      <c r="H999" s="227"/>
      <c r="I999" s="227"/>
      <c r="J999" s="227"/>
      <c r="K999" s="227"/>
      <c r="L999" s="227"/>
      <c r="M999" s="227"/>
      <c r="N999" s="227"/>
      <c r="O999" s="227"/>
      <c r="P999" s="227"/>
      <c r="Q999" s="227"/>
      <c r="R999" s="227"/>
      <c r="S999" s="227"/>
      <c r="T999" s="227"/>
      <c r="U999" s="227"/>
      <c r="V999" s="227"/>
      <c r="W999" s="227"/>
      <c r="X999" s="227"/>
      <c r="Y999" s="227"/>
      <c r="Z999" s="227"/>
      <c r="AA999" s="227"/>
      <c r="AB999" s="227"/>
      <c r="AC999" s="227"/>
      <c r="AD999" s="227"/>
      <c r="AE999" s="227"/>
      <c r="AF999" s="227"/>
      <c r="AG999" s="227"/>
      <c r="AH999" s="227"/>
      <c r="AI999" s="227"/>
    </row>
    <row r="1000" hidden="1">
      <c r="A1000" s="227"/>
      <c r="B1000" s="227"/>
      <c r="C1000" s="264"/>
      <c r="D1000" s="227"/>
      <c r="E1000" s="227"/>
      <c r="F1000" s="227"/>
      <c r="G1000" s="227"/>
      <c r="H1000" s="227"/>
      <c r="I1000" s="227"/>
      <c r="J1000" s="227"/>
      <c r="K1000" s="227"/>
      <c r="L1000" s="227"/>
      <c r="M1000" s="227"/>
      <c r="N1000" s="227"/>
      <c r="O1000" s="227"/>
      <c r="P1000" s="227"/>
      <c r="Q1000" s="227"/>
      <c r="R1000" s="227"/>
      <c r="S1000" s="227"/>
      <c r="T1000" s="227"/>
      <c r="U1000" s="227"/>
      <c r="V1000" s="227"/>
      <c r="W1000" s="227"/>
      <c r="X1000" s="227"/>
      <c r="Y1000" s="227"/>
      <c r="Z1000" s="227"/>
      <c r="AA1000" s="227"/>
      <c r="AB1000" s="227"/>
      <c r="AC1000" s="227"/>
      <c r="AD1000" s="227"/>
      <c r="AE1000" s="227"/>
      <c r="AF1000" s="227"/>
      <c r="AG1000" s="227"/>
      <c r="AH1000" s="227"/>
      <c r="AI1000" s="227"/>
    </row>
    <row r="1001" hidden="1">
      <c r="A1001" s="227"/>
      <c r="B1001" s="227"/>
      <c r="C1001" s="264"/>
      <c r="D1001" s="227"/>
      <c r="E1001" s="227"/>
      <c r="F1001" s="227"/>
      <c r="G1001" s="227"/>
      <c r="H1001" s="227"/>
      <c r="I1001" s="227"/>
      <c r="J1001" s="227"/>
      <c r="K1001" s="227"/>
      <c r="L1001" s="227"/>
      <c r="M1001" s="227"/>
      <c r="N1001" s="227"/>
      <c r="O1001" s="227"/>
      <c r="P1001" s="227"/>
      <c r="Q1001" s="227"/>
      <c r="R1001" s="227"/>
      <c r="S1001" s="227"/>
      <c r="T1001" s="227"/>
      <c r="U1001" s="227"/>
      <c r="V1001" s="227"/>
      <c r="W1001" s="227"/>
      <c r="X1001" s="227"/>
      <c r="Y1001" s="227"/>
      <c r="Z1001" s="227"/>
      <c r="AA1001" s="227"/>
      <c r="AB1001" s="227"/>
      <c r="AC1001" s="227"/>
      <c r="AD1001" s="227"/>
      <c r="AE1001" s="227"/>
      <c r="AF1001" s="227"/>
      <c r="AG1001" s="227"/>
      <c r="AH1001" s="227"/>
      <c r="AI1001" s="227"/>
    </row>
    <row r="1002" hidden="1">
      <c r="A1002" s="227"/>
      <c r="B1002" s="227"/>
      <c r="C1002" s="264"/>
      <c r="D1002" s="227"/>
      <c r="E1002" s="227"/>
      <c r="F1002" s="227"/>
      <c r="G1002" s="227"/>
      <c r="H1002" s="227"/>
      <c r="I1002" s="227"/>
      <c r="J1002" s="227"/>
      <c r="K1002" s="227"/>
      <c r="L1002" s="227"/>
      <c r="M1002" s="227"/>
      <c r="N1002" s="227"/>
      <c r="O1002" s="227"/>
      <c r="P1002" s="227"/>
      <c r="Q1002" s="227"/>
      <c r="R1002" s="227"/>
      <c r="S1002" s="227"/>
      <c r="T1002" s="227"/>
      <c r="U1002" s="227"/>
      <c r="V1002" s="227"/>
      <c r="W1002" s="227"/>
      <c r="X1002" s="227"/>
      <c r="Y1002" s="227"/>
      <c r="Z1002" s="227"/>
      <c r="AA1002" s="227"/>
      <c r="AB1002" s="227"/>
      <c r="AC1002" s="227"/>
      <c r="AD1002" s="227"/>
      <c r="AE1002" s="227"/>
      <c r="AF1002" s="227"/>
      <c r="AG1002" s="227"/>
      <c r="AH1002" s="227"/>
      <c r="AI1002" s="227"/>
    </row>
    <row r="1003" hidden="1">
      <c r="A1003" s="227"/>
      <c r="B1003" s="227"/>
      <c r="C1003" s="264"/>
      <c r="D1003" s="227"/>
      <c r="E1003" s="227"/>
      <c r="F1003" s="227"/>
      <c r="G1003" s="227"/>
      <c r="H1003" s="227"/>
      <c r="I1003" s="227"/>
      <c r="J1003" s="227"/>
      <c r="K1003" s="227"/>
      <c r="L1003" s="227"/>
      <c r="M1003" s="227"/>
      <c r="N1003" s="227"/>
      <c r="O1003" s="227"/>
      <c r="P1003" s="227"/>
      <c r="Q1003" s="227"/>
      <c r="R1003" s="227"/>
      <c r="S1003" s="227"/>
      <c r="T1003" s="227"/>
      <c r="U1003" s="227"/>
      <c r="V1003" s="227"/>
      <c r="W1003" s="227"/>
      <c r="X1003" s="227"/>
      <c r="Y1003" s="227"/>
      <c r="Z1003" s="227"/>
      <c r="AA1003" s="227"/>
      <c r="AB1003" s="227"/>
      <c r="AC1003" s="227"/>
      <c r="AD1003" s="227"/>
      <c r="AE1003" s="227"/>
      <c r="AF1003" s="227"/>
      <c r="AG1003" s="227"/>
      <c r="AH1003" s="227"/>
      <c r="AI1003" s="227"/>
    </row>
    <row r="1004" hidden="1">
      <c r="A1004" s="227"/>
      <c r="B1004" s="227"/>
      <c r="C1004" s="264"/>
      <c r="D1004" s="227"/>
      <c r="E1004" s="227"/>
      <c r="F1004" s="227"/>
      <c r="G1004" s="227"/>
      <c r="H1004" s="227"/>
      <c r="I1004" s="227"/>
      <c r="J1004" s="227"/>
      <c r="K1004" s="227"/>
      <c r="L1004" s="227"/>
      <c r="M1004" s="227"/>
      <c r="N1004" s="227"/>
      <c r="O1004" s="227"/>
      <c r="P1004" s="227"/>
      <c r="Q1004" s="227"/>
      <c r="R1004" s="227"/>
      <c r="S1004" s="227"/>
      <c r="T1004" s="227"/>
      <c r="U1004" s="227"/>
      <c r="V1004" s="227"/>
      <c r="W1004" s="227"/>
      <c r="X1004" s="227"/>
      <c r="Y1004" s="227"/>
      <c r="Z1004" s="227"/>
      <c r="AA1004" s="227"/>
      <c r="AB1004" s="227"/>
      <c r="AC1004" s="227"/>
      <c r="AD1004" s="227"/>
      <c r="AE1004" s="227"/>
      <c r="AF1004" s="227"/>
      <c r="AG1004" s="227"/>
      <c r="AH1004" s="227"/>
      <c r="AI1004" s="227"/>
    </row>
    <row r="1005" hidden="1">
      <c r="A1005" s="227"/>
      <c r="B1005" s="227"/>
      <c r="C1005" s="264"/>
      <c r="D1005" s="227"/>
      <c r="E1005" s="227"/>
      <c r="F1005" s="227"/>
      <c r="G1005" s="227"/>
      <c r="H1005" s="227"/>
      <c r="I1005" s="227"/>
      <c r="J1005" s="227"/>
      <c r="K1005" s="227"/>
      <c r="L1005" s="227"/>
      <c r="M1005" s="227"/>
      <c r="N1005" s="227"/>
      <c r="O1005" s="227"/>
      <c r="P1005" s="227"/>
      <c r="Q1005" s="227"/>
      <c r="R1005" s="227"/>
      <c r="S1005" s="227"/>
      <c r="T1005" s="227"/>
      <c r="U1005" s="227"/>
      <c r="V1005" s="227"/>
      <c r="W1005" s="227"/>
      <c r="X1005" s="227"/>
      <c r="Y1005" s="227"/>
      <c r="Z1005" s="227"/>
      <c r="AA1005" s="227"/>
      <c r="AB1005" s="227"/>
      <c r="AC1005" s="227"/>
      <c r="AD1005" s="227"/>
      <c r="AE1005" s="227"/>
      <c r="AF1005" s="227"/>
      <c r="AG1005" s="227"/>
      <c r="AH1005" s="227"/>
      <c r="AI1005" s="227"/>
    </row>
    <row r="1006" hidden="1">
      <c r="A1006" s="227"/>
      <c r="B1006" s="227"/>
      <c r="C1006" s="264"/>
      <c r="D1006" s="227"/>
      <c r="E1006" s="227"/>
      <c r="F1006" s="227"/>
      <c r="G1006" s="227"/>
      <c r="H1006" s="227"/>
      <c r="I1006" s="227"/>
      <c r="J1006" s="227"/>
      <c r="K1006" s="227"/>
      <c r="L1006" s="227"/>
      <c r="M1006" s="227"/>
      <c r="N1006" s="227"/>
      <c r="O1006" s="227"/>
      <c r="P1006" s="227"/>
      <c r="Q1006" s="227"/>
      <c r="R1006" s="227"/>
      <c r="S1006" s="227"/>
      <c r="T1006" s="227"/>
      <c r="U1006" s="227"/>
      <c r="V1006" s="227"/>
      <c r="W1006" s="227"/>
      <c r="X1006" s="227"/>
      <c r="Y1006" s="227"/>
      <c r="Z1006" s="227"/>
      <c r="AA1006" s="227"/>
      <c r="AB1006" s="227"/>
      <c r="AC1006" s="227"/>
      <c r="AD1006" s="227"/>
      <c r="AE1006" s="227"/>
      <c r="AF1006" s="227"/>
      <c r="AG1006" s="227"/>
      <c r="AH1006" s="227"/>
      <c r="AI1006" s="227"/>
    </row>
    <row r="1007" hidden="1">
      <c r="A1007" s="227"/>
      <c r="B1007" s="227"/>
      <c r="C1007" s="264"/>
      <c r="D1007" s="227"/>
      <c r="E1007" s="227"/>
      <c r="F1007" s="227"/>
      <c r="G1007" s="227"/>
      <c r="H1007" s="227"/>
      <c r="I1007" s="227"/>
      <c r="J1007" s="227"/>
      <c r="K1007" s="227"/>
      <c r="L1007" s="227"/>
      <c r="M1007" s="227"/>
      <c r="N1007" s="227"/>
      <c r="O1007" s="227"/>
      <c r="P1007" s="227"/>
      <c r="Q1007" s="227"/>
      <c r="R1007" s="227"/>
      <c r="S1007" s="227"/>
      <c r="T1007" s="227"/>
      <c r="U1007" s="227"/>
      <c r="V1007" s="227"/>
      <c r="W1007" s="227"/>
      <c r="X1007" s="227"/>
      <c r="Y1007" s="227"/>
      <c r="Z1007" s="227"/>
      <c r="AA1007" s="227"/>
      <c r="AB1007" s="227"/>
      <c r="AC1007" s="227"/>
      <c r="AD1007" s="227"/>
      <c r="AE1007" s="227"/>
      <c r="AF1007" s="227"/>
      <c r="AG1007" s="227"/>
      <c r="AH1007" s="227"/>
      <c r="AI1007" s="227"/>
    </row>
    <row r="1008" hidden="1">
      <c r="A1008" s="227"/>
      <c r="B1008" s="227"/>
      <c r="C1008" s="264"/>
      <c r="D1008" s="227"/>
      <c r="E1008" s="227"/>
      <c r="F1008" s="227"/>
      <c r="G1008" s="227"/>
      <c r="H1008" s="227"/>
      <c r="I1008" s="227"/>
      <c r="J1008" s="227"/>
      <c r="K1008" s="227"/>
      <c r="L1008" s="227"/>
      <c r="M1008" s="227"/>
      <c r="N1008" s="227"/>
      <c r="O1008" s="227"/>
      <c r="P1008" s="227"/>
      <c r="Q1008" s="227"/>
      <c r="R1008" s="227"/>
      <c r="S1008" s="227"/>
      <c r="T1008" s="227"/>
      <c r="U1008" s="227"/>
      <c r="V1008" s="227"/>
      <c r="W1008" s="227"/>
      <c r="X1008" s="227"/>
      <c r="Y1008" s="227"/>
      <c r="Z1008" s="227"/>
      <c r="AA1008" s="227"/>
      <c r="AB1008" s="227"/>
      <c r="AC1008" s="227"/>
      <c r="AD1008" s="227"/>
      <c r="AE1008" s="227"/>
      <c r="AF1008" s="227"/>
      <c r="AG1008" s="227"/>
      <c r="AH1008" s="227"/>
      <c r="AI1008" s="227"/>
    </row>
    <row r="1009" hidden="1">
      <c r="A1009" s="227"/>
      <c r="B1009" s="227"/>
      <c r="C1009" s="264"/>
      <c r="D1009" s="227"/>
      <c r="E1009" s="227"/>
      <c r="F1009" s="227"/>
      <c r="G1009" s="227"/>
      <c r="H1009" s="227"/>
      <c r="I1009" s="227"/>
      <c r="J1009" s="227"/>
      <c r="K1009" s="227"/>
      <c r="L1009" s="227"/>
      <c r="M1009" s="227"/>
      <c r="N1009" s="227"/>
      <c r="O1009" s="227"/>
      <c r="P1009" s="227"/>
      <c r="Q1009" s="227"/>
      <c r="R1009" s="227"/>
      <c r="S1009" s="227"/>
      <c r="T1009" s="227"/>
      <c r="U1009" s="227"/>
      <c r="V1009" s="227"/>
      <c r="W1009" s="227"/>
      <c r="X1009" s="227"/>
      <c r="Y1009" s="227"/>
      <c r="Z1009" s="227"/>
      <c r="AA1009" s="227"/>
      <c r="AB1009" s="227"/>
      <c r="AC1009" s="227"/>
      <c r="AD1009" s="227"/>
      <c r="AE1009" s="227"/>
      <c r="AF1009" s="227"/>
      <c r="AG1009" s="227"/>
      <c r="AH1009" s="227"/>
      <c r="AI1009" s="227"/>
    </row>
    <row r="1010" hidden="1">
      <c r="A1010" s="227"/>
      <c r="B1010" s="227"/>
      <c r="C1010" s="264"/>
      <c r="D1010" s="227"/>
      <c r="E1010" s="227"/>
      <c r="F1010" s="227"/>
      <c r="G1010" s="227"/>
      <c r="H1010" s="227"/>
      <c r="I1010" s="227"/>
      <c r="J1010" s="227"/>
      <c r="K1010" s="227"/>
      <c r="L1010" s="227"/>
      <c r="M1010" s="227"/>
      <c r="N1010" s="227"/>
      <c r="O1010" s="227"/>
      <c r="P1010" s="227"/>
      <c r="Q1010" s="227"/>
      <c r="R1010" s="227"/>
      <c r="S1010" s="227"/>
      <c r="T1010" s="227"/>
      <c r="U1010" s="227"/>
      <c r="V1010" s="227"/>
      <c r="W1010" s="227"/>
      <c r="X1010" s="227"/>
      <c r="Y1010" s="227"/>
      <c r="Z1010" s="227"/>
      <c r="AA1010" s="227"/>
      <c r="AB1010" s="227"/>
      <c r="AC1010" s="227"/>
      <c r="AD1010" s="227"/>
      <c r="AE1010" s="227"/>
      <c r="AF1010" s="227"/>
      <c r="AG1010" s="227"/>
      <c r="AH1010" s="227"/>
      <c r="AI1010" s="227"/>
    </row>
    <row r="1011" hidden="1">
      <c r="A1011" s="227"/>
      <c r="B1011" s="227"/>
      <c r="C1011" s="264"/>
      <c r="D1011" s="227"/>
      <c r="E1011" s="227"/>
      <c r="F1011" s="227"/>
      <c r="G1011" s="227"/>
      <c r="H1011" s="227"/>
      <c r="I1011" s="227"/>
      <c r="J1011" s="227"/>
      <c r="K1011" s="227"/>
      <c r="L1011" s="227"/>
      <c r="M1011" s="227"/>
      <c r="N1011" s="227"/>
      <c r="O1011" s="227"/>
      <c r="P1011" s="227"/>
      <c r="Q1011" s="227"/>
      <c r="R1011" s="227"/>
      <c r="S1011" s="227"/>
      <c r="T1011" s="227"/>
      <c r="U1011" s="227"/>
      <c r="V1011" s="227"/>
      <c r="W1011" s="227"/>
      <c r="X1011" s="227"/>
      <c r="Y1011" s="227"/>
      <c r="Z1011" s="227"/>
      <c r="AA1011" s="227"/>
      <c r="AB1011" s="227"/>
      <c r="AC1011" s="227"/>
      <c r="AD1011" s="227"/>
      <c r="AE1011" s="227"/>
      <c r="AF1011" s="227"/>
      <c r="AG1011" s="227"/>
      <c r="AH1011" s="227"/>
      <c r="AI1011" s="227"/>
    </row>
    <row r="1012" hidden="1">
      <c r="A1012" s="227"/>
      <c r="B1012" s="227"/>
      <c r="C1012" s="264"/>
      <c r="D1012" s="227"/>
      <c r="E1012" s="227"/>
      <c r="F1012" s="227"/>
      <c r="G1012" s="227"/>
      <c r="H1012" s="227"/>
      <c r="I1012" s="227"/>
      <c r="J1012" s="227"/>
      <c r="K1012" s="227"/>
      <c r="L1012" s="227"/>
      <c r="M1012" s="227"/>
      <c r="N1012" s="227"/>
      <c r="O1012" s="227"/>
      <c r="P1012" s="227"/>
      <c r="Q1012" s="227"/>
      <c r="R1012" s="227"/>
      <c r="S1012" s="227"/>
      <c r="T1012" s="227"/>
      <c r="U1012" s="227"/>
      <c r="V1012" s="227"/>
      <c r="W1012" s="227"/>
      <c r="X1012" s="227"/>
      <c r="Y1012" s="227"/>
      <c r="Z1012" s="227"/>
      <c r="AA1012" s="227"/>
      <c r="AB1012" s="227"/>
      <c r="AC1012" s="227"/>
      <c r="AD1012" s="227"/>
      <c r="AE1012" s="227"/>
      <c r="AF1012" s="227"/>
      <c r="AG1012" s="227"/>
      <c r="AH1012" s="227"/>
      <c r="AI1012" s="227"/>
    </row>
    <row r="1013" hidden="1">
      <c r="A1013" s="227"/>
      <c r="B1013" s="227"/>
      <c r="C1013" s="264"/>
      <c r="D1013" s="227"/>
      <c r="E1013" s="227"/>
      <c r="F1013" s="227"/>
      <c r="G1013" s="227"/>
      <c r="H1013" s="227"/>
      <c r="I1013" s="227"/>
      <c r="J1013" s="227"/>
      <c r="K1013" s="227"/>
      <c r="L1013" s="227"/>
      <c r="M1013" s="227"/>
      <c r="N1013" s="227"/>
      <c r="O1013" s="227"/>
      <c r="P1013" s="227"/>
      <c r="Q1013" s="227"/>
      <c r="R1013" s="227"/>
      <c r="S1013" s="227"/>
      <c r="T1013" s="227"/>
      <c r="U1013" s="227"/>
      <c r="V1013" s="227"/>
      <c r="W1013" s="227"/>
      <c r="X1013" s="227"/>
      <c r="Y1013" s="227"/>
      <c r="Z1013" s="227"/>
      <c r="AA1013" s="227"/>
      <c r="AB1013" s="227"/>
      <c r="AC1013" s="227"/>
      <c r="AD1013" s="227"/>
      <c r="AE1013" s="227"/>
      <c r="AF1013" s="227"/>
      <c r="AG1013" s="227"/>
      <c r="AH1013" s="227"/>
      <c r="AI1013" s="227"/>
    </row>
    <row r="1014" hidden="1">
      <c r="A1014" s="227"/>
      <c r="B1014" s="227"/>
      <c r="C1014" s="264"/>
      <c r="D1014" s="227"/>
      <c r="E1014" s="227"/>
      <c r="F1014" s="227"/>
      <c r="G1014" s="227"/>
      <c r="H1014" s="227"/>
      <c r="I1014" s="227"/>
      <c r="J1014" s="227"/>
      <c r="K1014" s="227"/>
      <c r="L1014" s="227"/>
      <c r="M1014" s="227"/>
      <c r="N1014" s="227"/>
      <c r="O1014" s="227"/>
      <c r="P1014" s="227"/>
      <c r="Q1014" s="227"/>
      <c r="R1014" s="227"/>
      <c r="S1014" s="227"/>
      <c r="T1014" s="227"/>
      <c r="U1014" s="227"/>
      <c r="V1014" s="227"/>
      <c r="W1014" s="227"/>
      <c r="X1014" s="227"/>
      <c r="Y1014" s="227"/>
      <c r="Z1014" s="227"/>
      <c r="AA1014" s="227"/>
      <c r="AB1014" s="227"/>
      <c r="AC1014" s="227"/>
      <c r="AD1014" s="227"/>
      <c r="AE1014" s="227"/>
      <c r="AF1014" s="227"/>
      <c r="AG1014" s="227"/>
      <c r="AH1014" s="227"/>
      <c r="AI1014" s="227"/>
    </row>
    <row r="1015" hidden="1">
      <c r="A1015" s="227"/>
      <c r="B1015" s="227"/>
      <c r="C1015" s="264"/>
      <c r="D1015" s="227"/>
      <c r="E1015" s="227"/>
      <c r="F1015" s="227"/>
      <c r="G1015" s="227"/>
      <c r="H1015" s="227"/>
      <c r="I1015" s="227"/>
      <c r="J1015" s="227"/>
      <c r="K1015" s="227"/>
      <c r="L1015" s="227"/>
      <c r="M1015" s="227"/>
      <c r="N1015" s="227"/>
      <c r="O1015" s="227"/>
      <c r="P1015" s="227"/>
      <c r="Q1015" s="227"/>
      <c r="R1015" s="227"/>
      <c r="S1015" s="227"/>
      <c r="T1015" s="227"/>
      <c r="U1015" s="227"/>
      <c r="V1015" s="227"/>
      <c r="W1015" s="227"/>
      <c r="X1015" s="227"/>
      <c r="Y1015" s="227"/>
      <c r="Z1015" s="227"/>
      <c r="AA1015" s="227"/>
      <c r="AB1015" s="227"/>
      <c r="AC1015" s="227"/>
      <c r="AD1015" s="227"/>
      <c r="AE1015" s="227"/>
      <c r="AF1015" s="227"/>
      <c r="AG1015" s="227"/>
      <c r="AH1015" s="227"/>
      <c r="AI1015" s="227"/>
    </row>
    <row r="1016" hidden="1">
      <c r="A1016" s="227"/>
      <c r="B1016" s="227"/>
      <c r="C1016" s="264"/>
      <c r="D1016" s="227"/>
      <c r="E1016" s="227"/>
      <c r="F1016" s="227"/>
      <c r="G1016" s="227"/>
      <c r="H1016" s="227"/>
      <c r="I1016" s="227"/>
      <c r="J1016" s="227"/>
      <c r="K1016" s="227"/>
      <c r="L1016" s="227"/>
      <c r="M1016" s="227"/>
      <c r="N1016" s="227"/>
      <c r="O1016" s="227"/>
      <c r="P1016" s="227"/>
      <c r="Q1016" s="227"/>
      <c r="R1016" s="227"/>
      <c r="S1016" s="227"/>
      <c r="T1016" s="227"/>
      <c r="U1016" s="227"/>
      <c r="V1016" s="227"/>
      <c r="W1016" s="227"/>
      <c r="X1016" s="227"/>
      <c r="Y1016" s="227"/>
      <c r="Z1016" s="227"/>
      <c r="AA1016" s="227"/>
      <c r="AB1016" s="227"/>
      <c r="AC1016" s="227"/>
      <c r="AD1016" s="227"/>
      <c r="AE1016" s="227"/>
      <c r="AF1016" s="227"/>
      <c r="AG1016" s="227"/>
      <c r="AH1016" s="227"/>
      <c r="AI1016" s="227"/>
    </row>
    <row r="1017" hidden="1">
      <c r="A1017" s="227"/>
      <c r="B1017" s="227"/>
      <c r="C1017" s="264"/>
      <c r="D1017" s="227"/>
      <c r="E1017" s="227"/>
      <c r="F1017" s="227"/>
      <c r="G1017" s="227"/>
      <c r="H1017" s="227"/>
      <c r="I1017" s="227"/>
      <c r="J1017" s="227"/>
      <c r="K1017" s="227"/>
      <c r="L1017" s="227"/>
      <c r="M1017" s="227"/>
      <c r="N1017" s="227"/>
      <c r="O1017" s="227"/>
      <c r="P1017" s="227"/>
      <c r="Q1017" s="227"/>
      <c r="R1017" s="227"/>
      <c r="S1017" s="227"/>
      <c r="T1017" s="227"/>
      <c r="U1017" s="227"/>
      <c r="V1017" s="227"/>
      <c r="W1017" s="227"/>
      <c r="X1017" s="227"/>
      <c r="Y1017" s="227"/>
      <c r="Z1017" s="227"/>
      <c r="AA1017" s="227"/>
      <c r="AB1017" s="227"/>
      <c r="AC1017" s="227"/>
      <c r="AD1017" s="227"/>
      <c r="AE1017" s="227"/>
      <c r="AF1017" s="227"/>
      <c r="AG1017" s="227"/>
      <c r="AH1017" s="227"/>
      <c r="AI1017" s="227"/>
    </row>
    <row r="1018" hidden="1">
      <c r="A1018" s="227"/>
      <c r="B1018" s="227"/>
      <c r="C1018" s="264"/>
      <c r="D1018" s="227"/>
      <c r="E1018" s="227"/>
      <c r="F1018" s="227"/>
      <c r="G1018" s="227"/>
      <c r="H1018" s="227"/>
      <c r="I1018" s="227"/>
      <c r="J1018" s="227"/>
      <c r="K1018" s="227"/>
      <c r="L1018" s="227"/>
      <c r="M1018" s="227"/>
      <c r="N1018" s="227"/>
      <c r="O1018" s="227"/>
      <c r="P1018" s="227"/>
      <c r="Q1018" s="227"/>
      <c r="R1018" s="227"/>
      <c r="S1018" s="227"/>
      <c r="T1018" s="227"/>
      <c r="U1018" s="227"/>
      <c r="V1018" s="227"/>
      <c r="W1018" s="227"/>
      <c r="X1018" s="227"/>
      <c r="Y1018" s="227"/>
      <c r="Z1018" s="227"/>
      <c r="AA1018" s="227"/>
      <c r="AB1018" s="227"/>
      <c r="AC1018" s="227"/>
      <c r="AD1018" s="227"/>
      <c r="AE1018" s="227"/>
      <c r="AF1018" s="227"/>
      <c r="AG1018" s="227"/>
      <c r="AH1018" s="227"/>
      <c r="AI1018" s="227"/>
    </row>
    <row r="1019" hidden="1">
      <c r="A1019" s="227"/>
      <c r="B1019" s="227"/>
      <c r="C1019" s="264"/>
      <c r="D1019" s="227"/>
      <c r="E1019" s="227"/>
      <c r="F1019" s="227"/>
      <c r="G1019" s="227"/>
      <c r="H1019" s="227"/>
      <c r="I1019" s="227"/>
      <c r="J1019" s="227"/>
      <c r="K1019" s="227"/>
      <c r="L1019" s="227"/>
      <c r="M1019" s="227"/>
      <c r="N1019" s="227"/>
      <c r="O1019" s="227"/>
      <c r="P1019" s="227"/>
      <c r="Q1019" s="227"/>
      <c r="R1019" s="227"/>
      <c r="S1019" s="227"/>
      <c r="T1019" s="227"/>
      <c r="U1019" s="227"/>
      <c r="V1019" s="227"/>
      <c r="W1019" s="227"/>
      <c r="X1019" s="227"/>
      <c r="Y1019" s="227"/>
      <c r="Z1019" s="227"/>
      <c r="AA1019" s="227"/>
      <c r="AB1019" s="227"/>
      <c r="AC1019" s="227"/>
      <c r="AD1019" s="227"/>
      <c r="AE1019" s="227"/>
      <c r="AF1019" s="227"/>
      <c r="AG1019" s="227"/>
      <c r="AH1019" s="227"/>
      <c r="AI1019" s="227"/>
    </row>
    <row r="1020" hidden="1">
      <c r="A1020" s="227"/>
      <c r="B1020" s="227"/>
      <c r="C1020" s="264"/>
      <c r="D1020" s="227"/>
      <c r="E1020" s="227"/>
      <c r="F1020" s="227"/>
      <c r="G1020" s="227"/>
      <c r="H1020" s="227"/>
      <c r="I1020" s="227"/>
      <c r="J1020" s="227"/>
      <c r="K1020" s="227"/>
      <c r="L1020" s="227"/>
      <c r="M1020" s="227"/>
      <c r="N1020" s="227"/>
      <c r="O1020" s="227"/>
      <c r="P1020" s="227"/>
      <c r="Q1020" s="227"/>
      <c r="R1020" s="227"/>
      <c r="S1020" s="227"/>
      <c r="T1020" s="227"/>
      <c r="U1020" s="227"/>
      <c r="V1020" s="227"/>
      <c r="W1020" s="227"/>
      <c r="X1020" s="227"/>
      <c r="Y1020" s="227"/>
      <c r="Z1020" s="227"/>
      <c r="AA1020" s="227"/>
      <c r="AB1020" s="227"/>
      <c r="AC1020" s="227"/>
      <c r="AD1020" s="227"/>
      <c r="AE1020" s="227"/>
      <c r="AF1020" s="227"/>
      <c r="AG1020" s="227"/>
      <c r="AH1020" s="227"/>
      <c r="AI1020" s="227"/>
    </row>
    <row r="1021" hidden="1">
      <c r="A1021" s="227"/>
      <c r="B1021" s="227"/>
      <c r="C1021" s="264"/>
      <c r="D1021" s="227"/>
      <c r="E1021" s="227"/>
      <c r="F1021" s="227"/>
      <c r="G1021" s="227"/>
      <c r="H1021" s="227"/>
      <c r="I1021" s="227"/>
      <c r="J1021" s="227"/>
      <c r="K1021" s="227"/>
      <c r="L1021" s="227"/>
      <c r="M1021" s="227"/>
      <c r="N1021" s="227"/>
      <c r="O1021" s="227"/>
      <c r="P1021" s="227"/>
      <c r="Q1021" s="227"/>
      <c r="R1021" s="227"/>
      <c r="S1021" s="227"/>
      <c r="T1021" s="227"/>
      <c r="U1021" s="227"/>
      <c r="V1021" s="227"/>
      <c r="W1021" s="227"/>
      <c r="X1021" s="227"/>
      <c r="Y1021" s="227"/>
      <c r="Z1021" s="227"/>
      <c r="AA1021" s="227"/>
      <c r="AB1021" s="227"/>
      <c r="AC1021" s="227"/>
      <c r="AD1021" s="227"/>
      <c r="AE1021" s="227"/>
      <c r="AF1021" s="227"/>
      <c r="AG1021" s="227"/>
      <c r="AH1021" s="227"/>
      <c r="AI1021" s="227"/>
    </row>
    <row r="1022" hidden="1">
      <c r="A1022" s="227"/>
      <c r="B1022" s="227"/>
      <c r="C1022" s="264"/>
      <c r="D1022" s="227"/>
      <c r="E1022" s="227"/>
      <c r="F1022" s="227"/>
      <c r="G1022" s="227"/>
      <c r="H1022" s="227"/>
      <c r="I1022" s="227"/>
      <c r="J1022" s="227"/>
      <c r="K1022" s="227"/>
      <c r="L1022" s="227"/>
      <c r="M1022" s="227"/>
      <c r="N1022" s="227"/>
      <c r="O1022" s="227"/>
      <c r="P1022" s="227"/>
      <c r="Q1022" s="227"/>
      <c r="R1022" s="227"/>
      <c r="S1022" s="227"/>
      <c r="T1022" s="227"/>
      <c r="U1022" s="227"/>
      <c r="V1022" s="227"/>
      <c r="W1022" s="227"/>
      <c r="X1022" s="227"/>
      <c r="Y1022" s="227"/>
      <c r="Z1022" s="227"/>
      <c r="AA1022" s="227"/>
      <c r="AB1022" s="227"/>
      <c r="AC1022" s="227"/>
      <c r="AD1022" s="227"/>
      <c r="AE1022" s="227"/>
      <c r="AF1022" s="227"/>
      <c r="AG1022" s="227"/>
      <c r="AH1022" s="227"/>
      <c r="AI1022" s="227"/>
    </row>
    <row r="1023" hidden="1">
      <c r="A1023" s="227"/>
      <c r="B1023" s="227"/>
      <c r="C1023" s="264"/>
      <c r="D1023" s="227"/>
      <c r="E1023" s="227"/>
      <c r="F1023" s="227"/>
      <c r="G1023" s="227"/>
      <c r="H1023" s="227"/>
      <c r="I1023" s="227"/>
      <c r="J1023" s="227"/>
      <c r="K1023" s="227"/>
      <c r="L1023" s="227"/>
      <c r="M1023" s="227"/>
      <c r="N1023" s="227"/>
      <c r="O1023" s="227"/>
      <c r="P1023" s="227"/>
      <c r="Q1023" s="227"/>
      <c r="R1023" s="227"/>
      <c r="S1023" s="227"/>
      <c r="T1023" s="227"/>
      <c r="U1023" s="227"/>
      <c r="V1023" s="227"/>
      <c r="W1023" s="227"/>
      <c r="X1023" s="227"/>
      <c r="Y1023" s="227"/>
      <c r="Z1023" s="227"/>
      <c r="AA1023" s="227"/>
      <c r="AB1023" s="227"/>
      <c r="AC1023" s="227"/>
      <c r="AD1023" s="227"/>
      <c r="AE1023" s="227"/>
      <c r="AF1023" s="227"/>
      <c r="AG1023" s="227"/>
      <c r="AH1023" s="227"/>
      <c r="AI1023" s="227"/>
    </row>
    <row r="1024" hidden="1">
      <c r="A1024" s="227"/>
      <c r="B1024" s="227"/>
      <c r="C1024" s="264"/>
      <c r="D1024" s="227"/>
      <c r="E1024" s="227"/>
      <c r="F1024" s="227"/>
      <c r="G1024" s="227"/>
      <c r="H1024" s="227"/>
      <c r="I1024" s="227"/>
      <c r="J1024" s="227"/>
      <c r="K1024" s="227"/>
      <c r="L1024" s="227"/>
      <c r="M1024" s="227"/>
      <c r="N1024" s="227"/>
      <c r="O1024" s="227"/>
      <c r="P1024" s="227"/>
      <c r="Q1024" s="227"/>
      <c r="R1024" s="227"/>
      <c r="S1024" s="227"/>
      <c r="T1024" s="227"/>
      <c r="U1024" s="227"/>
      <c r="V1024" s="227"/>
      <c r="W1024" s="227"/>
      <c r="X1024" s="227"/>
      <c r="Y1024" s="227"/>
      <c r="Z1024" s="227"/>
      <c r="AA1024" s="227"/>
      <c r="AB1024" s="227"/>
      <c r="AC1024" s="227"/>
      <c r="AD1024" s="227"/>
      <c r="AE1024" s="227"/>
      <c r="AF1024" s="227"/>
      <c r="AG1024" s="227"/>
      <c r="AH1024" s="227"/>
      <c r="AI1024" s="227"/>
    </row>
    <row r="1025" hidden="1">
      <c r="A1025" s="227"/>
      <c r="B1025" s="227"/>
      <c r="C1025" s="264"/>
      <c r="D1025" s="227"/>
      <c r="E1025" s="227"/>
      <c r="F1025" s="227"/>
      <c r="G1025" s="227"/>
      <c r="H1025" s="227"/>
      <c r="I1025" s="227"/>
      <c r="J1025" s="227"/>
      <c r="K1025" s="227"/>
      <c r="L1025" s="227"/>
      <c r="M1025" s="227"/>
      <c r="N1025" s="227"/>
      <c r="O1025" s="227"/>
      <c r="P1025" s="227"/>
      <c r="Q1025" s="227"/>
      <c r="R1025" s="227"/>
      <c r="S1025" s="227"/>
      <c r="T1025" s="227"/>
      <c r="U1025" s="227"/>
      <c r="V1025" s="227"/>
      <c r="W1025" s="227"/>
      <c r="X1025" s="227"/>
      <c r="Y1025" s="227"/>
      <c r="Z1025" s="227"/>
      <c r="AA1025" s="227"/>
      <c r="AB1025" s="227"/>
      <c r="AC1025" s="227"/>
      <c r="AD1025" s="227"/>
      <c r="AE1025" s="227"/>
      <c r="AF1025" s="227"/>
      <c r="AG1025" s="227"/>
      <c r="AH1025" s="227"/>
      <c r="AI1025" s="227"/>
    </row>
    <row r="1026" hidden="1">
      <c r="A1026" s="227"/>
      <c r="B1026" s="227"/>
      <c r="C1026" s="264"/>
      <c r="D1026" s="227"/>
      <c r="E1026" s="227"/>
      <c r="F1026" s="227"/>
      <c r="G1026" s="227"/>
      <c r="H1026" s="227"/>
      <c r="I1026" s="227"/>
      <c r="J1026" s="227"/>
      <c r="K1026" s="227"/>
      <c r="L1026" s="227"/>
      <c r="M1026" s="227"/>
      <c r="N1026" s="227"/>
      <c r="O1026" s="227"/>
      <c r="P1026" s="227"/>
      <c r="Q1026" s="227"/>
      <c r="R1026" s="227"/>
      <c r="S1026" s="227"/>
      <c r="T1026" s="227"/>
      <c r="U1026" s="227"/>
      <c r="V1026" s="227"/>
      <c r="W1026" s="227"/>
      <c r="X1026" s="227"/>
      <c r="Y1026" s="227"/>
      <c r="Z1026" s="227"/>
      <c r="AA1026" s="227"/>
      <c r="AB1026" s="227"/>
      <c r="AC1026" s="227"/>
      <c r="AD1026" s="227"/>
      <c r="AE1026" s="227"/>
      <c r="AF1026" s="227"/>
      <c r="AG1026" s="227"/>
      <c r="AH1026" s="227"/>
      <c r="AI1026" s="227"/>
    </row>
    <row r="1027" hidden="1">
      <c r="A1027" s="227"/>
      <c r="B1027" s="227"/>
      <c r="C1027" s="264"/>
      <c r="D1027" s="227"/>
      <c r="E1027" s="227"/>
      <c r="F1027" s="227"/>
      <c r="G1027" s="227"/>
      <c r="H1027" s="227"/>
      <c r="I1027" s="227"/>
      <c r="J1027" s="227"/>
      <c r="K1027" s="227"/>
      <c r="L1027" s="227"/>
      <c r="M1027" s="227"/>
      <c r="N1027" s="227"/>
      <c r="O1027" s="227"/>
      <c r="P1027" s="227"/>
      <c r="Q1027" s="227"/>
      <c r="R1027" s="227"/>
      <c r="S1027" s="227"/>
      <c r="T1027" s="227"/>
      <c r="U1027" s="227"/>
      <c r="V1027" s="227"/>
      <c r="W1027" s="227"/>
      <c r="X1027" s="227"/>
      <c r="Y1027" s="227"/>
      <c r="Z1027" s="227"/>
      <c r="AA1027" s="227"/>
      <c r="AB1027" s="227"/>
      <c r="AC1027" s="227"/>
      <c r="AD1027" s="227"/>
      <c r="AE1027" s="227"/>
      <c r="AF1027" s="227"/>
      <c r="AG1027" s="227"/>
      <c r="AH1027" s="227"/>
      <c r="AI1027" s="227"/>
    </row>
    <row r="1028" hidden="1">
      <c r="A1028" s="227"/>
      <c r="B1028" s="227"/>
      <c r="C1028" s="264"/>
      <c r="D1028" s="227"/>
      <c r="E1028" s="227"/>
      <c r="F1028" s="227"/>
      <c r="G1028" s="227"/>
      <c r="H1028" s="227"/>
      <c r="I1028" s="227"/>
      <c r="J1028" s="227"/>
      <c r="K1028" s="227"/>
      <c r="L1028" s="227"/>
      <c r="M1028" s="227"/>
      <c r="N1028" s="227"/>
      <c r="O1028" s="227"/>
      <c r="P1028" s="227"/>
      <c r="Q1028" s="227"/>
      <c r="R1028" s="227"/>
      <c r="S1028" s="227"/>
      <c r="T1028" s="227"/>
      <c r="U1028" s="227"/>
      <c r="V1028" s="227"/>
      <c r="W1028" s="227"/>
      <c r="X1028" s="227"/>
      <c r="Y1028" s="227"/>
      <c r="Z1028" s="227"/>
      <c r="AA1028" s="227"/>
      <c r="AB1028" s="227"/>
      <c r="AC1028" s="227"/>
      <c r="AD1028" s="227"/>
      <c r="AE1028" s="227"/>
      <c r="AF1028" s="227"/>
      <c r="AG1028" s="227"/>
      <c r="AH1028" s="227"/>
      <c r="AI1028" s="227"/>
    </row>
    <row r="1029" hidden="1">
      <c r="A1029" s="227"/>
      <c r="B1029" s="227"/>
      <c r="C1029" s="264"/>
      <c r="D1029" s="227"/>
      <c r="E1029" s="227"/>
      <c r="F1029" s="227"/>
      <c r="G1029" s="227"/>
      <c r="H1029" s="227"/>
      <c r="I1029" s="227"/>
      <c r="J1029" s="227"/>
      <c r="K1029" s="227"/>
      <c r="L1029" s="227"/>
      <c r="M1029" s="227"/>
      <c r="N1029" s="227"/>
      <c r="O1029" s="227"/>
      <c r="P1029" s="227"/>
      <c r="Q1029" s="227"/>
      <c r="R1029" s="227"/>
      <c r="S1029" s="227"/>
      <c r="T1029" s="227"/>
      <c r="U1029" s="227"/>
      <c r="V1029" s="227"/>
      <c r="W1029" s="227"/>
      <c r="X1029" s="227"/>
      <c r="Y1029" s="227"/>
      <c r="Z1029" s="227"/>
      <c r="AA1029" s="227"/>
      <c r="AB1029" s="227"/>
      <c r="AC1029" s="227"/>
      <c r="AD1029" s="227"/>
      <c r="AE1029" s="227"/>
      <c r="AF1029" s="227"/>
      <c r="AG1029" s="227"/>
      <c r="AH1029" s="227"/>
      <c r="AI1029" s="227"/>
    </row>
    <row r="1030" hidden="1">
      <c r="A1030" s="227"/>
      <c r="B1030" s="227"/>
      <c r="C1030" s="264"/>
      <c r="D1030" s="227"/>
      <c r="E1030" s="227"/>
      <c r="F1030" s="227"/>
      <c r="G1030" s="227"/>
      <c r="H1030" s="227"/>
      <c r="I1030" s="227"/>
      <c r="J1030" s="227"/>
      <c r="K1030" s="227"/>
      <c r="L1030" s="227"/>
      <c r="M1030" s="227"/>
      <c r="N1030" s="227"/>
      <c r="O1030" s="227"/>
      <c r="P1030" s="227"/>
      <c r="Q1030" s="227"/>
      <c r="R1030" s="227"/>
      <c r="S1030" s="227"/>
      <c r="T1030" s="227"/>
      <c r="U1030" s="227"/>
      <c r="V1030" s="227"/>
      <c r="W1030" s="227"/>
      <c r="X1030" s="227"/>
      <c r="Y1030" s="227"/>
      <c r="Z1030" s="227"/>
      <c r="AA1030" s="227"/>
      <c r="AB1030" s="227"/>
      <c r="AC1030" s="227"/>
      <c r="AD1030" s="227"/>
      <c r="AE1030" s="227"/>
      <c r="AF1030" s="227"/>
      <c r="AG1030" s="227"/>
      <c r="AH1030" s="227"/>
      <c r="AI1030" s="227"/>
    </row>
    <row r="1031" hidden="1">
      <c r="A1031" s="227"/>
      <c r="B1031" s="227"/>
      <c r="C1031" s="264"/>
      <c r="D1031" s="227"/>
      <c r="E1031" s="227"/>
      <c r="F1031" s="227"/>
      <c r="G1031" s="227"/>
      <c r="H1031" s="227"/>
      <c r="I1031" s="227"/>
      <c r="J1031" s="227"/>
      <c r="K1031" s="227"/>
      <c r="L1031" s="227"/>
      <c r="M1031" s="227"/>
      <c r="N1031" s="227"/>
      <c r="O1031" s="227"/>
      <c r="P1031" s="227"/>
      <c r="Q1031" s="227"/>
      <c r="R1031" s="227"/>
      <c r="S1031" s="227"/>
      <c r="T1031" s="227"/>
      <c r="U1031" s="227"/>
      <c r="V1031" s="227"/>
      <c r="W1031" s="227"/>
      <c r="X1031" s="227"/>
      <c r="Y1031" s="227"/>
      <c r="Z1031" s="227"/>
      <c r="AA1031" s="227"/>
      <c r="AB1031" s="227"/>
      <c r="AC1031" s="227"/>
      <c r="AD1031" s="227"/>
      <c r="AE1031" s="227"/>
      <c r="AF1031" s="227"/>
      <c r="AG1031" s="227"/>
      <c r="AH1031" s="227"/>
      <c r="AI1031" s="227"/>
    </row>
    <row r="1032" hidden="1">
      <c r="A1032" s="227"/>
      <c r="B1032" s="227"/>
      <c r="C1032" s="264"/>
      <c r="D1032" s="227"/>
      <c r="E1032" s="227"/>
      <c r="F1032" s="227"/>
      <c r="G1032" s="227"/>
      <c r="H1032" s="227"/>
      <c r="I1032" s="227"/>
      <c r="J1032" s="227"/>
      <c r="K1032" s="227"/>
      <c r="L1032" s="227"/>
      <c r="M1032" s="227"/>
      <c r="N1032" s="227"/>
      <c r="O1032" s="227"/>
      <c r="P1032" s="227"/>
      <c r="Q1032" s="227"/>
      <c r="R1032" s="227"/>
      <c r="S1032" s="227"/>
      <c r="T1032" s="227"/>
      <c r="U1032" s="227"/>
      <c r="V1032" s="227"/>
      <c r="W1032" s="227"/>
      <c r="X1032" s="227"/>
      <c r="Y1032" s="227"/>
      <c r="Z1032" s="227"/>
      <c r="AA1032" s="227"/>
      <c r="AB1032" s="227"/>
      <c r="AC1032" s="227"/>
      <c r="AD1032" s="227"/>
      <c r="AE1032" s="227"/>
      <c r="AF1032" s="227"/>
      <c r="AG1032" s="227"/>
      <c r="AH1032" s="227"/>
      <c r="AI1032" s="227"/>
    </row>
    <row r="1033" hidden="1">
      <c r="A1033" s="227"/>
      <c r="B1033" s="227"/>
      <c r="C1033" s="264"/>
      <c r="D1033" s="227"/>
      <c r="E1033" s="227"/>
      <c r="F1033" s="227"/>
      <c r="G1033" s="227"/>
      <c r="H1033" s="227"/>
      <c r="I1033" s="227"/>
      <c r="J1033" s="227"/>
      <c r="K1033" s="227"/>
      <c r="L1033" s="227"/>
      <c r="M1033" s="227"/>
      <c r="N1033" s="227"/>
      <c r="O1033" s="227"/>
      <c r="P1033" s="227"/>
      <c r="Q1033" s="227"/>
      <c r="R1033" s="227"/>
      <c r="S1033" s="227"/>
      <c r="T1033" s="227"/>
      <c r="U1033" s="227"/>
      <c r="V1033" s="227"/>
      <c r="W1033" s="227"/>
      <c r="X1033" s="227"/>
      <c r="Y1033" s="227"/>
      <c r="Z1033" s="227"/>
      <c r="AA1033" s="227"/>
      <c r="AB1033" s="227"/>
      <c r="AC1033" s="227"/>
      <c r="AD1033" s="227"/>
      <c r="AE1033" s="227"/>
      <c r="AF1033" s="227"/>
      <c r="AG1033" s="227"/>
      <c r="AH1033" s="227"/>
      <c r="AI1033" s="227"/>
    </row>
    <row r="1034" hidden="1">
      <c r="A1034" s="227"/>
      <c r="B1034" s="227"/>
      <c r="C1034" s="264"/>
      <c r="D1034" s="227"/>
      <c r="E1034" s="227"/>
      <c r="F1034" s="227"/>
      <c r="G1034" s="227"/>
      <c r="H1034" s="227"/>
      <c r="I1034" s="227"/>
      <c r="J1034" s="227"/>
      <c r="K1034" s="227"/>
      <c r="L1034" s="227"/>
      <c r="M1034" s="227"/>
      <c r="N1034" s="227"/>
      <c r="O1034" s="227"/>
      <c r="P1034" s="227"/>
      <c r="Q1034" s="227"/>
      <c r="R1034" s="227"/>
      <c r="S1034" s="227"/>
      <c r="T1034" s="227"/>
      <c r="U1034" s="227"/>
      <c r="V1034" s="227"/>
      <c r="W1034" s="227"/>
      <c r="X1034" s="227"/>
      <c r="Y1034" s="227"/>
      <c r="Z1034" s="227"/>
      <c r="AA1034" s="227"/>
      <c r="AB1034" s="227"/>
      <c r="AC1034" s="227"/>
      <c r="AD1034" s="227"/>
      <c r="AE1034" s="227"/>
      <c r="AF1034" s="227"/>
      <c r="AG1034" s="227"/>
      <c r="AH1034" s="227"/>
      <c r="AI1034" s="227"/>
    </row>
    <row r="1035" hidden="1">
      <c r="A1035" s="227"/>
      <c r="B1035" s="227"/>
      <c r="C1035" s="264"/>
      <c r="D1035" s="227"/>
      <c r="E1035" s="227"/>
      <c r="F1035" s="227"/>
      <c r="G1035" s="227"/>
      <c r="H1035" s="227"/>
      <c r="I1035" s="227"/>
      <c r="J1035" s="227"/>
      <c r="K1035" s="227"/>
      <c r="L1035" s="227"/>
      <c r="M1035" s="227"/>
      <c r="N1035" s="227"/>
      <c r="O1035" s="227"/>
      <c r="P1035" s="227"/>
      <c r="Q1035" s="227"/>
      <c r="R1035" s="227"/>
      <c r="S1035" s="227"/>
      <c r="T1035" s="227"/>
      <c r="U1035" s="227"/>
      <c r="V1035" s="227"/>
      <c r="W1035" s="227"/>
      <c r="X1035" s="227"/>
      <c r="Y1035" s="227"/>
      <c r="Z1035" s="227"/>
      <c r="AA1035" s="227"/>
      <c r="AB1035" s="227"/>
      <c r="AC1035" s="227"/>
      <c r="AD1035" s="227"/>
      <c r="AE1035" s="227"/>
      <c r="AF1035" s="227"/>
      <c r="AG1035" s="227"/>
      <c r="AH1035" s="227"/>
      <c r="AI1035" s="227"/>
    </row>
    <row r="1036" hidden="1">
      <c r="A1036" s="227"/>
      <c r="B1036" s="227"/>
      <c r="C1036" s="264"/>
      <c r="D1036" s="227"/>
      <c r="E1036" s="227"/>
      <c r="F1036" s="227"/>
      <c r="G1036" s="227"/>
      <c r="H1036" s="227"/>
      <c r="I1036" s="227"/>
      <c r="J1036" s="227"/>
      <c r="K1036" s="227"/>
      <c r="L1036" s="227"/>
      <c r="M1036" s="227"/>
      <c r="N1036" s="227"/>
      <c r="O1036" s="227"/>
      <c r="P1036" s="227"/>
      <c r="Q1036" s="227"/>
      <c r="R1036" s="227"/>
      <c r="S1036" s="227"/>
      <c r="T1036" s="227"/>
      <c r="U1036" s="227"/>
      <c r="V1036" s="227"/>
      <c r="W1036" s="227"/>
      <c r="X1036" s="227"/>
      <c r="Y1036" s="227"/>
      <c r="Z1036" s="227"/>
      <c r="AA1036" s="227"/>
      <c r="AB1036" s="227"/>
      <c r="AC1036" s="227"/>
      <c r="AD1036" s="227"/>
      <c r="AE1036" s="227"/>
      <c r="AF1036" s="227"/>
      <c r="AG1036" s="227"/>
      <c r="AH1036" s="227"/>
      <c r="AI1036" s="227"/>
    </row>
    <row r="1037" hidden="1">
      <c r="A1037" s="227"/>
      <c r="B1037" s="227"/>
      <c r="C1037" s="264"/>
      <c r="D1037" s="227"/>
      <c r="E1037" s="227"/>
      <c r="F1037" s="227"/>
      <c r="G1037" s="227"/>
      <c r="H1037" s="227"/>
      <c r="I1037" s="227"/>
      <c r="J1037" s="227"/>
      <c r="K1037" s="227"/>
      <c r="L1037" s="227"/>
      <c r="M1037" s="227"/>
      <c r="N1037" s="227"/>
      <c r="O1037" s="227"/>
      <c r="P1037" s="227"/>
      <c r="Q1037" s="227"/>
      <c r="R1037" s="227"/>
      <c r="S1037" s="227"/>
      <c r="T1037" s="227"/>
      <c r="U1037" s="227"/>
      <c r="V1037" s="227"/>
      <c r="W1037" s="227"/>
      <c r="X1037" s="227"/>
      <c r="Y1037" s="227"/>
      <c r="Z1037" s="227"/>
      <c r="AA1037" s="227"/>
      <c r="AB1037" s="227"/>
      <c r="AC1037" s="227"/>
      <c r="AD1037" s="227"/>
      <c r="AE1037" s="227"/>
      <c r="AF1037" s="227"/>
      <c r="AG1037" s="227"/>
      <c r="AH1037" s="227"/>
      <c r="AI1037" s="227"/>
    </row>
    <row r="1038" hidden="1">
      <c r="A1038" s="227"/>
      <c r="B1038" s="227"/>
      <c r="C1038" s="264"/>
      <c r="D1038" s="227"/>
      <c r="E1038" s="227"/>
      <c r="F1038" s="227"/>
      <c r="G1038" s="227"/>
      <c r="H1038" s="227"/>
      <c r="I1038" s="227"/>
      <c r="J1038" s="227"/>
      <c r="K1038" s="227"/>
      <c r="L1038" s="227"/>
      <c r="M1038" s="227"/>
      <c r="N1038" s="227"/>
      <c r="O1038" s="227"/>
      <c r="P1038" s="227"/>
      <c r="Q1038" s="227"/>
      <c r="R1038" s="227"/>
      <c r="S1038" s="227"/>
      <c r="T1038" s="227"/>
      <c r="U1038" s="227"/>
      <c r="V1038" s="227"/>
      <c r="W1038" s="227"/>
      <c r="X1038" s="227"/>
      <c r="Y1038" s="227"/>
      <c r="Z1038" s="227"/>
      <c r="AA1038" s="227"/>
      <c r="AB1038" s="227"/>
      <c r="AC1038" s="227"/>
      <c r="AD1038" s="227"/>
      <c r="AE1038" s="227"/>
      <c r="AF1038" s="227"/>
      <c r="AG1038" s="227"/>
      <c r="AH1038" s="227"/>
      <c r="AI1038" s="227"/>
    </row>
    <row r="1039" hidden="1">
      <c r="A1039" s="227"/>
      <c r="B1039" s="227"/>
      <c r="C1039" s="264"/>
      <c r="D1039" s="227"/>
      <c r="E1039" s="227"/>
      <c r="F1039" s="227"/>
      <c r="G1039" s="227"/>
      <c r="H1039" s="227"/>
      <c r="I1039" s="227"/>
      <c r="J1039" s="227"/>
      <c r="K1039" s="227"/>
      <c r="L1039" s="227"/>
      <c r="M1039" s="227"/>
      <c r="N1039" s="227"/>
      <c r="O1039" s="227"/>
      <c r="P1039" s="227"/>
      <c r="Q1039" s="227"/>
      <c r="R1039" s="227"/>
      <c r="S1039" s="227"/>
      <c r="T1039" s="227"/>
      <c r="U1039" s="227"/>
      <c r="V1039" s="227"/>
      <c r="W1039" s="227"/>
      <c r="X1039" s="227"/>
      <c r="Y1039" s="227"/>
      <c r="Z1039" s="227"/>
      <c r="AA1039" s="227"/>
      <c r="AB1039" s="227"/>
      <c r="AC1039" s="227"/>
      <c r="AD1039" s="227"/>
      <c r="AE1039" s="227"/>
      <c r="AF1039" s="227"/>
      <c r="AG1039" s="227"/>
      <c r="AH1039" s="227"/>
      <c r="AI1039" s="227"/>
    </row>
    <row r="1040" hidden="1">
      <c r="A1040" s="227"/>
      <c r="B1040" s="227"/>
      <c r="C1040" s="264"/>
      <c r="D1040" s="227"/>
      <c r="E1040" s="227"/>
      <c r="F1040" s="227"/>
      <c r="G1040" s="227"/>
      <c r="H1040" s="227"/>
      <c r="I1040" s="227"/>
      <c r="J1040" s="227"/>
      <c r="K1040" s="227"/>
      <c r="L1040" s="227"/>
      <c r="M1040" s="227"/>
      <c r="N1040" s="227"/>
      <c r="O1040" s="227"/>
      <c r="P1040" s="227"/>
      <c r="Q1040" s="227"/>
      <c r="R1040" s="227"/>
      <c r="S1040" s="227"/>
      <c r="T1040" s="227"/>
      <c r="U1040" s="227"/>
      <c r="V1040" s="227"/>
      <c r="W1040" s="227"/>
      <c r="X1040" s="227"/>
      <c r="Y1040" s="227"/>
      <c r="Z1040" s="227"/>
      <c r="AA1040" s="227"/>
      <c r="AB1040" s="227"/>
      <c r="AC1040" s="227"/>
      <c r="AD1040" s="227"/>
      <c r="AE1040" s="227"/>
      <c r="AF1040" s="227"/>
      <c r="AG1040" s="227"/>
      <c r="AH1040" s="227"/>
      <c r="AI1040" s="227"/>
    </row>
    <row r="1041" hidden="1">
      <c r="A1041" s="227"/>
      <c r="B1041" s="227"/>
      <c r="C1041" s="264"/>
      <c r="D1041" s="227"/>
      <c r="E1041" s="227"/>
      <c r="F1041" s="227"/>
      <c r="G1041" s="227"/>
      <c r="H1041" s="227"/>
      <c r="I1041" s="227"/>
      <c r="J1041" s="227"/>
      <c r="K1041" s="227"/>
      <c r="L1041" s="227"/>
      <c r="M1041" s="227"/>
      <c r="N1041" s="227"/>
      <c r="O1041" s="227"/>
      <c r="P1041" s="227"/>
      <c r="Q1041" s="227"/>
      <c r="R1041" s="227"/>
      <c r="S1041" s="227"/>
      <c r="T1041" s="227"/>
      <c r="U1041" s="227"/>
      <c r="V1041" s="227"/>
      <c r="W1041" s="227"/>
      <c r="X1041" s="227"/>
      <c r="Y1041" s="227"/>
      <c r="Z1041" s="227"/>
      <c r="AA1041" s="227"/>
      <c r="AB1041" s="227"/>
      <c r="AC1041" s="227"/>
      <c r="AD1041" s="227"/>
      <c r="AE1041" s="227"/>
      <c r="AF1041" s="227"/>
      <c r="AG1041" s="227"/>
      <c r="AH1041" s="227"/>
      <c r="AI1041" s="227"/>
    </row>
    <row r="1042" hidden="1">
      <c r="A1042" s="227"/>
      <c r="B1042" s="227"/>
      <c r="C1042" s="264"/>
      <c r="D1042" s="227"/>
      <c r="E1042" s="227"/>
      <c r="F1042" s="227"/>
      <c r="G1042" s="227"/>
      <c r="H1042" s="227"/>
      <c r="I1042" s="227"/>
      <c r="J1042" s="227"/>
      <c r="K1042" s="227"/>
      <c r="L1042" s="227"/>
      <c r="M1042" s="227"/>
      <c r="N1042" s="227"/>
      <c r="O1042" s="227"/>
      <c r="P1042" s="227"/>
      <c r="Q1042" s="227"/>
      <c r="R1042" s="227"/>
      <c r="S1042" s="227"/>
      <c r="T1042" s="227"/>
      <c r="U1042" s="227"/>
      <c r="V1042" s="227"/>
      <c r="W1042" s="227"/>
      <c r="X1042" s="227"/>
      <c r="Y1042" s="227"/>
      <c r="Z1042" s="227"/>
      <c r="AA1042" s="227"/>
      <c r="AB1042" s="227"/>
      <c r="AC1042" s="227"/>
      <c r="AD1042" s="227"/>
      <c r="AE1042" s="227"/>
      <c r="AF1042" s="227"/>
      <c r="AG1042" s="227"/>
      <c r="AH1042" s="227"/>
      <c r="AI1042" s="227"/>
    </row>
    <row r="1043" hidden="1">
      <c r="A1043" s="227"/>
      <c r="B1043" s="227"/>
      <c r="C1043" s="264"/>
      <c r="D1043" s="227"/>
      <c r="E1043" s="227"/>
      <c r="F1043" s="227"/>
      <c r="G1043" s="227"/>
      <c r="H1043" s="227"/>
      <c r="I1043" s="227"/>
      <c r="J1043" s="227"/>
      <c r="K1043" s="227"/>
      <c r="L1043" s="227"/>
      <c r="M1043" s="227"/>
      <c r="N1043" s="227"/>
      <c r="O1043" s="227"/>
      <c r="P1043" s="227"/>
      <c r="Q1043" s="227"/>
      <c r="R1043" s="227"/>
      <c r="S1043" s="227"/>
      <c r="T1043" s="227"/>
      <c r="U1043" s="227"/>
      <c r="V1043" s="227"/>
      <c r="W1043" s="227"/>
      <c r="X1043" s="227"/>
      <c r="Y1043" s="227"/>
      <c r="Z1043" s="227"/>
      <c r="AA1043" s="227"/>
      <c r="AB1043" s="227"/>
      <c r="AC1043" s="227"/>
      <c r="AD1043" s="227"/>
      <c r="AE1043" s="227"/>
      <c r="AF1043" s="227"/>
      <c r="AG1043" s="227"/>
      <c r="AH1043" s="227"/>
      <c r="AI1043" s="227"/>
    </row>
    <row r="1044" hidden="1">
      <c r="A1044" s="227"/>
      <c r="B1044" s="227"/>
      <c r="C1044" s="264"/>
      <c r="D1044" s="227"/>
      <c r="E1044" s="227"/>
      <c r="F1044" s="227"/>
      <c r="G1044" s="227"/>
      <c r="H1044" s="227"/>
      <c r="I1044" s="227"/>
      <c r="J1044" s="227"/>
      <c r="K1044" s="227"/>
      <c r="L1044" s="227"/>
      <c r="M1044" s="227"/>
      <c r="N1044" s="227"/>
      <c r="O1044" s="227"/>
      <c r="P1044" s="227"/>
      <c r="Q1044" s="227"/>
      <c r="R1044" s="227"/>
      <c r="S1044" s="227"/>
      <c r="T1044" s="227"/>
      <c r="U1044" s="227"/>
      <c r="V1044" s="227"/>
      <c r="W1044" s="227"/>
      <c r="X1044" s="227"/>
      <c r="Y1044" s="227"/>
      <c r="Z1044" s="227"/>
      <c r="AA1044" s="227"/>
      <c r="AB1044" s="227"/>
      <c r="AC1044" s="227"/>
      <c r="AD1044" s="227"/>
      <c r="AE1044" s="227"/>
      <c r="AF1044" s="227"/>
      <c r="AG1044" s="227"/>
      <c r="AH1044" s="227"/>
      <c r="AI1044" s="227"/>
    </row>
    <row r="1045" hidden="1">
      <c r="A1045" s="227"/>
      <c r="B1045" s="227"/>
      <c r="C1045" s="264"/>
      <c r="D1045" s="227"/>
      <c r="E1045" s="227"/>
      <c r="F1045" s="227"/>
      <c r="G1045" s="227"/>
      <c r="H1045" s="227"/>
      <c r="I1045" s="227"/>
      <c r="J1045" s="227"/>
      <c r="K1045" s="227"/>
      <c r="L1045" s="227"/>
      <c r="M1045" s="227"/>
      <c r="N1045" s="227"/>
      <c r="O1045" s="227"/>
      <c r="P1045" s="227"/>
      <c r="Q1045" s="227"/>
      <c r="R1045" s="227"/>
      <c r="S1045" s="227"/>
      <c r="T1045" s="227"/>
      <c r="U1045" s="227"/>
      <c r="V1045" s="227"/>
      <c r="W1045" s="227"/>
      <c r="X1045" s="227"/>
      <c r="Y1045" s="227"/>
      <c r="Z1045" s="227"/>
      <c r="AA1045" s="227"/>
      <c r="AB1045" s="227"/>
      <c r="AC1045" s="227"/>
      <c r="AD1045" s="227"/>
      <c r="AE1045" s="227"/>
      <c r="AF1045" s="227"/>
      <c r="AG1045" s="227"/>
      <c r="AH1045" s="227"/>
      <c r="AI1045" s="227"/>
    </row>
    <row r="1046" hidden="1">
      <c r="A1046" s="227"/>
      <c r="B1046" s="227"/>
      <c r="C1046" s="264"/>
      <c r="D1046" s="227"/>
      <c r="E1046" s="227"/>
      <c r="F1046" s="227"/>
      <c r="G1046" s="227"/>
      <c r="H1046" s="227"/>
      <c r="I1046" s="227"/>
      <c r="J1046" s="227"/>
      <c r="K1046" s="227"/>
      <c r="L1046" s="227"/>
      <c r="M1046" s="227"/>
      <c r="N1046" s="227"/>
      <c r="O1046" s="227"/>
      <c r="P1046" s="227"/>
      <c r="Q1046" s="227"/>
      <c r="R1046" s="227"/>
      <c r="S1046" s="227"/>
      <c r="T1046" s="227"/>
      <c r="U1046" s="227"/>
      <c r="V1046" s="227"/>
      <c r="W1046" s="227"/>
      <c r="X1046" s="227"/>
      <c r="Y1046" s="227"/>
      <c r="Z1046" s="227"/>
      <c r="AA1046" s="227"/>
      <c r="AB1046" s="227"/>
      <c r="AC1046" s="227"/>
      <c r="AD1046" s="227"/>
      <c r="AE1046" s="227"/>
      <c r="AF1046" s="227"/>
      <c r="AG1046" s="227"/>
      <c r="AH1046" s="227"/>
      <c r="AI1046" s="227"/>
    </row>
    <row r="1047" hidden="1">
      <c r="A1047" s="227"/>
      <c r="B1047" s="227"/>
      <c r="C1047" s="264"/>
      <c r="D1047" s="227"/>
      <c r="E1047" s="227"/>
      <c r="F1047" s="227"/>
      <c r="G1047" s="227"/>
      <c r="H1047" s="227"/>
      <c r="I1047" s="227"/>
      <c r="J1047" s="227"/>
      <c r="K1047" s="227"/>
      <c r="L1047" s="227"/>
      <c r="M1047" s="227"/>
      <c r="N1047" s="227"/>
      <c r="O1047" s="227"/>
      <c r="P1047" s="227"/>
      <c r="Q1047" s="227"/>
      <c r="R1047" s="227"/>
      <c r="S1047" s="227"/>
      <c r="T1047" s="227"/>
      <c r="U1047" s="227"/>
      <c r="V1047" s="227"/>
      <c r="W1047" s="227"/>
      <c r="X1047" s="227"/>
      <c r="Y1047" s="227"/>
      <c r="Z1047" s="227"/>
      <c r="AA1047" s="227"/>
      <c r="AB1047" s="227"/>
      <c r="AC1047" s="227"/>
      <c r="AD1047" s="227"/>
      <c r="AE1047" s="227"/>
      <c r="AF1047" s="227"/>
      <c r="AG1047" s="227"/>
      <c r="AH1047" s="227"/>
      <c r="AI1047" s="227"/>
    </row>
    <row r="1048" hidden="1">
      <c r="A1048" s="227"/>
      <c r="B1048" s="227"/>
      <c r="C1048" s="264"/>
      <c r="D1048" s="227"/>
      <c r="E1048" s="227"/>
      <c r="F1048" s="227"/>
      <c r="G1048" s="227"/>
      <c r="H1048" s="227"/>
      <c r="I1048" s="227"/>
      <c r="J1048" s="227"/>
      <c r="K1048" s="227"/>
      <c r="L1048" s="227"/>
      <c r="M1048" s="227"/>
      <c r="N1048" s="227"/>
      <c r="O1048" s="227"/>
      <c r="P1048" s="227"/>
      <c r="Q1048" s="227"/>
      <c r="R1048" s="227"/>
      <c r="S1048" s="227"/>
      <c r="T1048" s="227"/>
      <c r="U1048" s="227"/>
      <c r="V1048" s="227"/>
      <c r="W1048" s="227"/>
      <c r="X1048" s="227"/>
      <c r="Y1048" s="227"/>
      <c r="Z1048" s="227"/>
      <c r="AA1048" s="227"/>
      <c r="AB1048" s="227"/>
      <c r="AC1048" s="227"/>
      <c r="AD1048" s="227"/>
      <c r="AE1048" s="227"/>
      <c r="AF1048" s="227"/>
      <c r="AG1048" s="227"/>
      <c r="AH1048" s="227"/>
      <c r="AI1048" s="227"/>
    </row>
    <row r="1049" hidden="1">
      <c r="A1049" s="227"/>
      <c r="B1049" s="227"/>
      <c r="C1049" s="264"/>
      <c r="D1049" s="227"/>
      <c r="E1049" s="227"/>
      <c r="F1049" s="227"/>
      <c r="G1049" s="227"/>
      <c r="H1049" s="227"/>
      <c r="I1049" s="227"/>
      <c r="J1049" s="227"/>
      <c r="K1049" s="227"/>
      <c r="L1049" s="227"/>
      <c r="M1049" s="227"/>
      <c r="N1049" s="227"/>
      <c r="O1049" s="227"/>
      <c r="P1049" s="227"/>
      <c r="Q1049" s="227"/>
      <c r="R1049" s="227"/>
      <c r="S1049" s="227"/>
      <c r="T1049" s="227"/>
      <c r="U1049" s="227"/>
      <c r="V1049" s="227"/>
      <c r="W1049" s="227"/>
      <c r="X1049" s="227"/>
      <c r="Y1049" s="227"/>
      <c r="Z1049" s="227"/>
      <c r="AA1049" s="227"/>
      <c r="AB1049" s="227"/>
      <c r="AC1049" s="227"/>
      <c r="AD1049" s="227"/>
      <c r="AE1049" s="227"/>
      <c r="AF1049" s="227"/>
      <c r="AG1049" s="227"/>
      <c r="AH1049" s="227"/>
      <c r="AI1049" s="227"/>
    </row>
    <row r="1050" hidden="1">
      <c r="A1050" s="227"/>
      <c r="B1050" s="227"/>
      <c r="C1050" s="264"/>
      <c r="D1050" s="227"/>
      <c r="E1050" s="227"/>
      <c r="F1050" s="227"/>
      <c r="G1050" s="227"/>
      <c r="H1050" s="227"/>
      <c r="I1050" s="227"/>
      <c r="J1050" s="227"/>
      <c r="K1050" s="227"/>
      <c r="L1050" s="227"/>
      <c r="M1050" s="227"/>
      <c r="N1050" s="227"/>
      <c r="O1050" s="227"/>
      <c r="P1050" s="227"/>
      <c r="Q1050" s="227"/>
      <c r="R1050" s="227"/>
      <c r="S1050" s="227"/>
      <c r="T1050" s="227"/>
      <c r="U1050" s="227"/>
      <c r="V1050" s="227"/>
      <c r="W1050" s="227"/>
      <c r="X1050" s="227"/>
      <c r="Y1050" s="227"/>
      <c r="Z1050" s="227"/>
      <c r="AA1050" s="227"/>
      <c r="AB1050" s="227"/>
      <c r="AC1050" s="227"/>
      <c r="AD1050" s="227"/>
      <c r="AE1050" s="227"/>
      <c r="AF1050" s="227"/>
      <c r="AG1050" s="227"/>
      <c r="AH1050" s="227"/>
      <c r="AI1050" s="227"/>
    </row>
    <row r="1051" hidden="1">
      <c r="A1051" s="227"/>
      <c r="B1051" s="227"/>
      <c r="C1051" s="264"/>
      <c r="D1051" s="227"/>
      <c r="E1051" s="227"/>
      <c r="F1051" s="227"/>
      <c r="G1051" s="227"/>
      <c r="H1051" s="227"/>
      <c r="I1051" s="227"/>
      <c r="J1051" s="227"/>
      <c r="K1051" s="227"/>
      <c r="L1051" s="227"/>
      <c r="M1051" s="227"/>
      <c r="N1051" s="227"/>
      <c r="O1051" s="227"/>
      <c r="P1051" s="227"/>
      <c r="Q1051" s="227"/>
      <c r="R1051" s="227"/>
      <c r="S1051" s="227"/>
      <c r="T1051" s="227"/>
      <c r="U1051" s="227"/>
      <c r="V1051" s="227"/>
      <c r="W1051" s="227"/>
      <c r="X1051" s="227"/>
      <c r="Y1051" s="227"/>
      <c r="Z1051" s="227"/>
      <c r="AA1051" s="227"/>
      <c r="AB1051" s="227"/>
      <c r="AC1051" s="227"/>
      <c r="AD1051" s="227"/>
      <c r="AE1051" s="227"/>
      <c r="AF1051" s="227"/>
      <c r="AG1051" s="227"/>
      <c r="AH1051" s="227"/>
      <c r="AI1051" s="227"/>
    </row>
    <row r="1052" hidden="1">
      <c r="A1052" s="227"/>
      <c r="B1052" s="227"/>
      <c r="C1052" s="264"/>
      <c r="D1052" s="227"/>
      <c r="E1052" s="227"/>
      <c r="F1052" s="227"/>
      <c r="G1052" s="227"/>
      <c r="H1052" s="227"/>
      <c r="I1052" s="227"/>
      <c r="J1052" s="227"/>
      <c r="K1052" s="227"/>
      <c r="L1052" s="227"/>
      <c r="M1052" s="227"/>
      <c r="N1052" s="227"/>
      <c r="O1052" s="227"/>
      <c r="P1052" s="227"/>
      <c r="Q1052" s="227"/>
      <c r="R1052" s="227"/>
      <c r="S1052" s="227"/>
      <c r="T1052" s="227"/>
      <c r="U1052" s="227"/>
      <c r="V1052" s="227"/>
      <c r="W1052" s="227"/>
      <c r="X1052" s="227"/>
      <c r="Y1052" s="227"/>
      <c r="Z1052" s="227"/>
      <c r="AA1052" s="227"/>
      <c r="AB1052" s="227"/>
      <c r="AC1052" s="227"/>
      <c r="AD1052" s="227"/>
      <c r="AE1052" s="227"/>
      <c r="AF1052" s="227"/>
      <c r="AG1052" s="227"/>
      <c r="AH1052" s="227"/>
      <c r="AI1052" s="227"/>
    </row>
    <row r="1053" hidden="1">
      <c r="A1053" s="227"/>
      <c r="B1053" s="227"/>
      <c r="C1053" s="264"/>
      <c r="D1053" s="227"/>
      <c r="E1053" s="227"/>
      <c r="F1053" s="227"/>
      <c r="G1053" s="227"/>
      <c r="H1053" s="227"/>
      <c r="I1053" s="227"/>
      <c r="J1053" s="227"/>
      <c r="K1053" s="227"/>
      <c r="L1053" s="227"/>
      <c r="M1053" s="227"/>
      <c r="N1053" s="227"/>
      <c r="O1053" s="227"/>
      <c r="P1053" s="227"/>
      <c r="Q1053" s="227"/>
      <c r="R1053" s="227"/>
      <c r="S1053" s="227"/>
      <c r="T1053" s="227"/>
      <c r="U1053" s="227"/>
      <c r="V1053" s="227"/>
      <c r="W1053" s="227"/>
      <c r="X1053" s="227"/>
      <c r="Y1053" s="227"/>
      <c r="Z1053" s="227"/>
      <c r="AA1053" s="227"/>
      <c r="AB1053" s="227"/>
      <c r="AC1053" s="227"/>
      <c r="AD1053" s="227"/>
      <c r="AE1053" s="227"/>
      <c r="AF1053" s="227"/>
      <c r="AG1053" s="227"/>
      <c r="AH1053" s="227"/>
      <c r="AI1053" s="227"/>
    </row>
    <row r="1054" hidden="1">
      <c r="A1054" s="227"/>
      <c r="B1054" s="227"/>
      <c r="C1054" s="264"/>
      <c r="D1054" s="227"/>
      <c r="E1054" s="227"/>
      <c r="F1054" s="227"/>
      <c r="G1054" s="227"/>
      <c r="H1054" s="227"/>
      <c r="I1054" s="227"/>
      <c r="J1054" s="227"/>
      <c r="K1054" s="227"/>
      <c r="L1054" s="227"/>
      <c r="M1054" s="227"/>
      <c r="N1054" s="227"/>
      <c r="O1054" s="227"/>
      <c r="P1054" s="227"/>
      <c r="Q1054" s="227"/>
      <c r="R1054" s="227"/>
      <c r="S1054" s="227"/>
      <c r="T1054" s="227"/>
      <c r="U1054" s="227"/>
      <c r="V1054" s="227"/>
      <c r="W1054" s="227"/>
      <c r="X1054" s="227"/>
      <c r="Y1054" s="227"/>
      <c r="Z1054" s="227"/>
      <c r="AA1054" s="227"/>
      <c r="AB1054" s="227"/>
      <c r="AC1054" s="227"/>
      <c r="AD1054" s="227"/>
      <c r="AE1054" s="227"/>
      <c r="AF1054" s="227"/>
      <c r="AG1054" s="227"/>
      <c r="AH1054" s="227"/>
      <c r="AI1054" s="227"/>
    </row>
    <row r="1055" hidden="1">
      <c r="A1055" s="227"/>
      <c r="B1055" s="227"/>
      <c r="C1055" s="264"/>
      <c r="D1055" s="227"/>
      <c r="E1055" s="227"/>
      <c r="F1055" s="227"/>
      <c r="G1055" s="227"/>
      <c r="H1055" s="227"/>
      <c r="I1055" s="227"/>
      <c r="J1055" s="227"/>
      <c r="K1055" s="227"/>
      <c r="L1055" s="227"/>
      <c r="M1055" s="227"/>
      <c r="N1055" s="227"/>
      <c r="O1055" s="227"/>
      <c r="P1055" s="227"/>
      <c r="Q1055" s="227"/>
      <c r="R1055" s="227"/>
      <c r="S1055" s="227"/>
      <c r="T1055" s="227"/>
      <c r="U1055" s="227"/>
      <c r="V1055" s="227"/>
      <c r="W1055" s="227"/>
      <c r="X1055" s="227"/>
      <c r="Y1055" s="227"/>
      <c r="Z1055" s="227"/>
      <c r="AA1055" s="227"/>
      <c r="AB1055" s="227"/>
      <c r="AC1055" s="227"/>
      <c r="AD1055" s="227"/>
      <c r="AE1055" s="227"/>
      <c r="AF1055" s="227"/>
      <c r="AG1055" s="227"/>
      <c r="AH1055" s="227"/>
      <c r="AI1055" s="227"/>
    </row>
    <row r="1056" hidden="1">
      <c r="A1056" s="227"/>
      <c r="B1056" s="227"/>
      <c r="C1056" s="264"/>
      <c r="D1056" s="227"/>
      <c r="E1056" s="227"/>
      <c r="F1056" s="227"/>
      <c r="G1056" s="227"/>
      <c r="H1056" s="227"/>
      <c r="I1056" s="227"/>
      <c r="J1056" s="227"/>
      <c r="K1056" s="227"/>
      <c r="L1056" s="227"/>
      <c r="M1056" s="227"/>
      <c r="N1056" s="227"/>
      <c r="O1056" s="227"/>
      <c r="P1056" s="227"/>
      <c r="Q1056" s="227"/>
      <c r="R1056" s="227"/>
      <c r="S1056" s="227"/>
      <c r="T1056" s="227"/>
      <c r="U1056" s="227"/>
      <c r="V1056" s="227"/>
      <c r="W1056" s="227"/>
      <c r="X1056" s="227"/>
      <c r="Y1056" s="227"/>
      <c r="Z1056" s="227"/>
      <c r="AA1056" s="227"/>
      <c r="AB1056" s="227"/>
      <c r="AC1056" s="227"/>
      <c r="AD1056" s="227"/>
      <c r="AE1056" s="227"/>
      <c r="AF1056" s="227"/>
      <c r="AG1056" s="227"/>
      <c r="AH1056" s="227"/>
      <c r="AI1056" s="227"/>
    </row>
    <row r="1057" hidden="1">
      <c r="A1057" s="227"/>
      <c r="B1057" s="227"/>
      <c r="C1057" s="264"/>
      <c r="D1057" s="227"/>
      <c r="E1057" s="227"/>
      <c r="F1057" s="227"/>
      <c r="G1057" s="227"/>
      <c r="H1057" s="227"/>
      <c r="I1057" s="227"/>
      <c r="J1057" s="227"/>
      <c r="K1057" s="227"/>
      <c r="L1057" s="227"/>
      <c r="M1057" s="227"/>
      <c r="N1057" s="227"/>
      <c r="O1057" s="227"/>
      <c r="P1057" s="227"/>
      <c r="Q1057" s="227"/>
      <c r="R1057" s="227"/>
      <c r="S1057" s="227"/>
      <c r="T1057" s="227"/>
      <c r="U1057" s="227"/>
      <c r="V1057" s="227"/>
      <c r="W1057" s="227"/>
      <c r="X1057" s="227"/>
      <c r="Y1057" s="227"/>
      <c r="Z1057" s="227"/>
      <c r="AA1057" s="227"/>
      <c r="AB1057" s="227"/>
      <c r="AC1057" s="227"/>
      <c r="AD1057" s="227"/>
      <c r="AE1057" s="227"/>
      <c r="AF1057" s="227"/>
      <c r="AG1057" s="227"/>
      <c r="AH1057" s="227"/>
      <c r="AI1057" s="227"/>
    </row>
    <row r="1058" hidden="1">
      <c r="A1058" s="227"/>
      <c r="B1058" s="227"/>
      <c r="C1058" s="264"/>
      <c r="D1058" s="227"/>
      <c r="E1058" s="227"/>
      <c r="F1058" s="227"/>
      <c r="G1058" s="227"/>
      <c r="H1058" s="227"/>
      <c r="I1058" s="227"/>
      <c r="J1058" s="227"/>
      <c r="K1058" s="227"/>
      <c r="L1058" s="227"/>
      <c r="M1058" s="227"/>
      <c r="N1058" s="227"/>
      <c r="O1058" s="227"/>
      <c r="P1058" s="227"/>
      <c r="Q1058" s="227"/>
      <c r="R1058" s="227"/>
      <c r="S1058" s="227"/>
      <c r="T1058" s="227"/>
      <c r="U1058" s="227"/>
      <c r="V1058" s="227"/>
      <c r="W1058" s="227"/>
      <c r="X1058" s="227"/>
      <c r="Y1058" s="227"/>
      <c r="Z1058" s="227"/>
      <c r="AA1058" s="227"/>
      <c r="AB1058" s="227"/>
      <c r="AC1058" s="227"/>
      <c r="AD1058" s="227"/>
      <c r="AE1058" s="227"/>
      <c r="AF1058" s="227"/>
      <c r="AG1058" s="227"/>
      <c r="AH1058" s="227"/>
      <c r="AI1058" s="227"/>
    </row>
    <row r="1059" hidden="1">
      <c r="A1059" s="227"/>
      <c r="B1059" s="227"/>
      <c r="C1059" s="264"/>
      <c r="D1059" s="227"/>
      <c r="E1059" s="227"/>
      <c r="F1059" s="227"/>
      <c r="G1059" s="227"/>
      <c r="H1059" s="227"/>
      <c r="I1059" s="227"/>
      <c r="J1059" s="227"/>
      <c r="K1059" s="227"/>
      <c r="L1059" s="227"/>
      <c r="M1059" s="227"/>
      <c r="N1059" s="227"/>
      <c r="O1059" s="227"/>
      <c r="P1059" s="227"/>
      <c r="Q1059" s="227"/>
      <c r="R1059" s="227"/>
      <c r="S1059" s="227"/>
      <c r="T1059" s="227"/>
      <c r="U1059" s="227"/>
      <c r="V1059" s="227"/>
      <c r="W1059" s="227"/>
      <c r="X1059" s="227"/>
      <c r="Y1059" s="227"/>
      <c r="Z1059" s="227"/>
      <c r="AA1059" s="227"/>
      <c r="AB1059" s="227"/>
      <c r="AC1059" s="227"/>
      <c r="AD1059" s="227"/>
      <c r="AE1059" s="227"/>
      <c r="AF1059" s="227"/>
      <c r="AG1059" s="227"/>
      <c r="AH1059" s="227"/>
      <c r="AI1059" s="227"/>
    </row>
    <row r="1060" hidden="1">
      <c r="A1060" s="227"/>
      <c r="B1060" s="227"/>
      <c r="C1060" s="264"/>
      <c r="D1060" s="227"/>
      <c r="E1060" s="227"/>
      <c r="F1060" s="227"/>
      <c r="G1060" s="227"/>
      <c r="H1060" s="227"/>
      <c r="I1060" s="227"/>
      <c r="J1060" s="227"/>
      <c r="K1060" s="227"/>
      <c r="L1060" s="227"/>
      <c r="M1060" s="227"/>
      <c r="N1060" s="227"/>
      <c r="O1060" s="227"/>
      <c r="P1060" s="227"/>
      <c r="Q1060" s="227"/>
      <c r="R1060" s="227"/>
      <c r="S1060" s="227"/>
      <c r="T1060" s="227"/>
      <c r="U1060" s="227"/>
      <c r="V1060" s="227"/>
      <c r="W1060" s="227"/>
      <c r="X1060" s="227"/>
      <c r="Y1060" s="227"/>
      <c r="Z1060" s="227"/>
      <c r="AA1060" s="227"/>
      <c r="AB1060" s="227"/>
      <c r="AC1060" s="227"/>
      <c r="AD1060" s="227"/>
      <c r="AE1060" s="227"/>
      <c r="AF1060" s="227"/>
      <c r="AG1060" s="227"/>
      <c r="AH1060" s="227"/>
      <c r="AI1060" s="227"/>
    </row>
    <row r="1061" hidden="1">
      <c r="A1061" s="227"/>
      <c r="B1061" s="227"/>
      <c r="C1061" s="264"/>
      <c r="D1061" s="227"/>
      <c r="E1061" s="227"/>
      <c r="F1061" s="227"/>
      <c r="G1061" s="227"/>
      <c r="H1061" s="227"/>
      <c r="I1061" s="227"/>
      <c r="J1061" s="227"/>
      <c r="K1061" s="227"/>
      <c r="L1061" s="227"/>
      <c r="M1061" s="227"/>
      <c r="N1061" s="227"/>
      <c r="O1061" s="227"/>
      <c r="P1061" s="227"/>
      <c r="Q1061" s="227"/>
      <c r="R1061" s="227"/>
      <c r="S1061" s="227"/>
      <c r="T1061" s="227"/>
      <c r="U1061" s="227"/>
      <c r="V1061" s="227"/>
      <c r="W1061" s="227"/>
      <c r="X1061" s="227"/>
      <c r="Y1061" s="227"/>
      <c r="Z1061" s="227"/>
      <c r="AA1061" s="227"/>
      <c r="AB1061" s="227"/>
      <c r="AC1061" s="227"/>
      <c r="AD1061" s="227"/>
      <c r="AE1061" s="227"/>
      <c r="AF1061" s="227"/>
      <c r="AG1061" s="227"/>
      <c r="AH1061" s="227"/>
      <c r="AI1061" s="227"/>
    </row>
    <row r="1062" hidden="1">
      <c r="A1062" s="227"/>
      <c r="B1062" s="227"/>
      <c r="C1062" s="264"/>
      <c r="D1062" s="227"/>
      <c r="E1062" s="227"/>
      <c r="F1062" s="227"/>
      <c r="G1062" s="227"/>
      <c r="H1062" s="227"/>
      <c r="I1062" s="227"/>
      <c r="J1062" s="227"/>
      <c r="K1062" s="227"/>
      <c r="L1062" s="227"/>
      <c r="M1062" s="227"/>
      <c r="N1062" s="227"/>
      <c r="O1062" s="227"/>
      <c r="P1062" s="227"/>
      <c r="Q1062" s="227"/>
      <c r="R1062" s="227"/>
      <c r="S1062" s="227"/>
      <c r="T1062" s="227"/>
      <c r="U1062" s="227"/>
      <c r="V1062" s="227"/>
      <c r="W1062" s="227"/>
      <c r="X1062" s="227"/>
      <c r="Y1062" s="227"/>
      <c r="Z1062" s="227"/>
      <c r="AA1062" s="227"/>
      <c r="AB1062" s="227"/>
      <c r="AC1062" s="227"/>
      <c r="AD1062" s="227"/>
      <c r="AE1062" s="227"/>
      <c r="AF1062" s="227"/>
      <c r="AG1062" s="227"/>
      <c r="AH1062" s="227"/>
      <c r="AI1062" s="227"/>
    </row>
    <row r="1063" hidden="1">
      <c r="A1063" s="227"/>
      <c r="B1063" s="227"/>
      <c r="C1063" s="264"/>
      <c r="D1063" s="227"/>
      <c r="E1063" s="227"/>
      <c r="F1063" s="227"/>
      <c r="G1063" s="227"/>
      <c r="H1063" s="227"/>
      <c r="I1063" s="227"/>
      <c r="J1063" s="227"/>
      <c r="K1063" s="227"/>
      <c r="L1063" s="227"/>
      <c r="M1063" s="227"/>
      <c r="N1063" s="227"/>
      <c r="O1063" s="227"/>
      <c r="P1063" s="227"/>
      <c r="Q1063" s="227"/>
      <c r="R1063" s="227"/>
      <c r="S1063" s="227"/>
      <c r="T1063" s="227"/>
      <c r="U1063" s="227"/>
      <c r="V1063" s="227"/>
      <c r="W1063" s="227"/>
      <c r="X1063" s="227"/>
      <c r="Y1063" s="227"/>
      <c r="Z1063" s="227"/>
      <c r="AA1063" s="227"/>
      <c r="AB1063" s="227"/>
      <c r="AC1063" s="227"/>
      <c r="AD1063" s="227"/>
      <c r="AE1063" s="227"/>
      <c r="AF1063" s="227"/>
      <c r="AG1063" s="227"/>
      <c r="AH1063" s="227"/>
      <c r="AI1063" s="227"/>
    </row>
    <row r="1064" hidden="1">
      <c r="A1064" s="227"/>
      <c r="B1064" s="227"/>
      <c r="C1064" s="264"/>
      <c r="D1064" s="227"/>
      <c r="E1064" s="227"/>
      <c r="F1064" s="227"/>
      <c r="G1064" s="227"/>
      <c r="H1064" s="227"/>
      <c r="I1064" s="227"/>
      <c r="J1064" s="227"/>
      <c r="K1064" s="227"/>
      <c r="L1064" s="227"/>
      <c r="M1064" s="227"/>
      <c r="N1064" s="227"/>
      <c r="O1064" s="227"/>
      <c r="P1064" s="227"/>
      <c r="Q1064" s="227"/>
      <c r="R1064" s="227"/>
      <c r="S1064" s="227"/>
      <c r="T1064" s="227"/>
      <c r="U1064" s="227"/>
      <c r="V1064" s="227"/>
      <c r="W1064" s="227"/>
      <c r="X1064" s="227"/>
      <c r="Y1064" s="227"/>
      <c r="Z1064" s="227"/>
      <c r="AA1064" s="227"/>
      <c r="AB1064" s="227"/>
      <c r="AC1064" s="227"/>
      <c r="AD1064" s="227"/>
      <c r="AE1064" s="227"/>
      <c r="AF1064" s="227"/>
      <c r="AG1064" s="227"/>
      <c r="AH1064" s="227"/>
      <c r="AI1064" s="227"/>
    </row>
    <row r="1065" hidden="1">
      <c r="A1065" s="227"/>
      <c r="B1065" s="227"/>
      <c r="C1065" s="264"/>
      <c r="D1065" s="227"/>
      <c r="E1065" s="227"/>
      <c r="F1065" s="227"/>
      <c r="G1065" s="227"/>
      <c r="H1065" s="227"/>
      <c r="I1065" s="227"/>
      <c r="J1065" s="227"/>
      <c r="K1065" s="227"/>
      <c r="L1065" s="227"/>
      <c r="M1065" s="227"/>
      <c r="N1065" s="227"/>
      <c r="O1065" s="227"/>
      <c r="P1065" s="227"/>
      <c r="Q1065" s="227"/>
      <c r="R1065" s="227"/>
      <c r="S1065" s="227"/>
      <c r="T1065" s="227"/>
      <c r="U1065" s="227"/>
      <c r="V1065" s="227"/>
      <c r="W1065" s="227"/>
      <c r="X1065" s="227"/>
      <c r="Y1065" s="227"/>
      <c r="Z1065" s="227"/>
      <c r="AA1065" s="227"/>
      <c r="AB1065" s="227"/>
      <c r="AC1065" s="227"/>
      <c r="AD1065" s="227"/>
      <c r="AE1065" s="227"/>
      <c r="AF1065" s="227"/>
      <c r="AG1065" s="227"/>
      <c r="AH1065" s="227"/>
      <c r="AI1065" s="227"/>
    </row>
    <row r="1066" hidden="1">
      <c r="A1066" s="227"/>
      <c r="B1066" s="227"/>
      <c r="C1066" s="264"/>
      <c r="D1066" s="227"/>
      <c r="E1066" s="227"/>
      <c r="F1066" s="227"/>
      <c r="G1066" s="227"/>
      <c r="H1066" s="227"/>
      <c r="I1066" s="227"/>
      <c r="J1066" s="227"/>
      <c r="K1066" s="227"/>
      <c r="L1066" s="227"/>
      <c r="M1066" s="227"/>
      <c r="N1066" s="227"/>
      <c r="O1066" s="227"/>
      <c r="P1066" s="227"/>
      <c r="Q1066" s="227"/>
      <c r="R1066" s="227"/>
      <c r="S1066" s="227"/>
      <c r="T1066" s="227"/>
      <c r="U1066" s="227"/>
      <c r="V1066" s="227"/>
      <c r="W1066" s="227"/>
      <c r="X1066" s="227"/>
      <c r="Y1066" s="227"/>
      <c r="Z1066" s="227"/>
      <c r="AA1066" s="227"/>
      <c r="AB1066" s="227"/>
      <c r="AC1066" s="227"/>
      <c r="AD1066" s="227"/>
      <c r="AE1066" s="227"/>
      <c r="AF1066" s="227"/>
      <c r="AG1066" s="227"/>
      <c r="AH1066" s="227"/>
      <c r="AI1066" s="227"/>
    </row>
    <row r="1067" hidden="1">
      <c r="A1067" s="227"/>
      <c r="B1067" s="227"/>
      <c r="C1067" s="264"/>
      <c r="D1067" s="227"/>
      <c r="E1067" s="227"/>
      <c r="F1067" s="227"/>
      <c r="G1067" s="227"/>
      <c r="H1067" s="227"/>
      <c r="I1067" s="227"/>
      <c r="J1067" s="227"/>
      <c r="K1067" s="227"/>
      <c r="L1067" s="227"/>
      <c r="M1067" s="227"/>
      <c r="N1067" s="227"/>
      <c r="O1067" s="227"/>
      <c r="P1067" s="227"/>
      <c r="Q1067" s="227"/>
      <c r="R1067" s="227"/>
      <c r="S1067" s="227"/>
      <c r="T1067" s="227"/>
      <c r="U1067" s="227"/>
      <c r="V1067" s="227"/>
      <c r="W1067" s="227"/>
      <c r="X1067" s="227"/>
      <c r="Y1067" s="227"/>
      <c r="Z1067" s="227"/>
      <c r="AA1067" s="227"/>
      <c r="AB1067" s="227"/>
      <c r="AC1067" s="227"/>
      <c r="AD1067" s="227"/>
      <c r="AE1067" s="227"/>
      <c r="AF1067" s="227"/>
      <c r="AG1067" s="227"/>
      <c r="AH1067" s="227"/>
      <c r="AI1067" s="227"/>
    </row>
    <row r="1068" hidden="1">
      <c r="A1068" s="227"/>
      <c r="B1068" s="227"/>
      <c r="C1068" s="264"/>
      <c r="D1068" s="227"/>
      <c r="E1068" s="227"/>
      <c r="F1068" s="227"/>
      <c r="G1068" s="227"/>
      <c r="H1068" s="227"/>
      <c r="I1068" s="227"/>
      <c r="J1068" s="227"/>
      <c r="K1068" s="227"/>
      <c r="L1068" s="227"/>
      <c r="M1068" s="227"/>
      <c r="N1068" s="227"/>
      <c r="O1068" s="227"/>
      <c r="P1068" s="227"/>
      <c r="Q1068" s="227"/>
      <c r="R1068" s="227"/>
      <c r="S1068" s="227"/>
      <c r="T1068" s="227"/>
      <c r="U1068" s="227"/>
      <c r="V1068" s="227"/>
      <c r="W1068" s="227"/>
      <c r="X1068" s="227"/>
      <c r="Y1068" s="227"/>
      <c r="Z1068" s="227"/>
      <c r="AA1068" s="227"/>
      <c r="AB1068" s="227"/>
      <c r="AC1068" s="227"/>
      <c r="AD1068" s="227"/>
      <c r="AE1068" s="227"/>
      <c r="AF1068" s="227"/>
      <c r="AG1068" s="227"/>
      <c r="AH1068" s="227"/>
      <c r="AI1068" s="227"/>
    </row>
    <row r="1069" hidden="1">
      <c r="A1069" s="227"/>
      <c r="B1069" s="227"/>
      <c r="C1069" s="264"/>
      <c r="D1069" s="227"/>
      <c r="E1069" s="227"/>
      <c r="F1069" s="227"/>
      <c r="G1069" s="227"/>
      <c r="H1069" s="227"/>
      <c r="I1069" s="227"/>
      <c r="J1069" s="227"/>
      <c r="K1069" s="227"/>
      <c r="L1069" s="227"/>
      <c r="M1069" s="227"/>
      <c r="N1069" s="227"/>
      <c r="O1069" s="227"/>
      <c r="P1069" s="227"/>
      <c r="Q1069" s="227"/>
      <c r="R1069" s="227"/>
      <c r="S1069" s="227"/>
      <c r="T1069" s="227"/>
      <c r="U1069" s="227"/>
      <c r="V1069" s="227"/>
      <c r="W1069" s="227"/>
      <c r="X1069" s="227"/>
      <c r="Y1069" s="227"/>
      <c r="Z1069" s="227"/>
      <c r="AA1069" s="227"/>
      <c r="AB1069" s="227"/>
      <c r="AC1069" s="227"/>
      <c r="AD1069" s="227"/>
      <c r="AE1069" s="227"/>
      <c r="AF1069" s="227"/>
      <c r="AG1069" s="227"/>
      <c r="AH1069" s="227"/>
      <c r="AI1069" s="227"/>
    </row>
    <row r="1070" hidden="1">
      <c r="A1070" s="227"/>
      <c r="B1070" s="227"/>
      <c r="C1070" s="264"/>
      <c r="D1070" s="227"/>
      <c r="E1070" s="227"/>
      <c r="F1070" s="227"/>
      <c r="G1070" s="227"/>
      <c r="H1070" s="227"/>
      <c r="I1070" s="227"/>
      <c r="J1070" s="227"/>
      <c r="K1070" s="227"/>
      <c r="L1070" s="227"/>
      <c r="M1070" s="227"/>
      <c r="N1070" s="227"/>
      <c r="O1070" s="227"/>
      <c r="P1070" s="227"/>
      <c r="Q1070" s="227"/>
      <c r="R1070" s="227"/>
      <c r="S1070" s="227"/>
      <c r="T1070" s="227"/>
      <c r="U1070" s="227"/>
      <c r="V1070" s="227"/>
      <c r="W1070" s="227"/>
      <c r="X1070" s="227"/>
      <c r="Y1070" s="227"/>
      <c r="Z1070" s="227"/>
      <c r="AA1070" s="227"/>
      <c r="AB1070" s="227"/>
      <c r="AC1070" s="227"/>
      <c r="AD1070" s="227"/>
      <c r="AE1070" s="227"/>
      <c r="AF1070" s="227"/>
      <c r="AG1070" s="227"/>
      <c r="AH1070" s="227"/>
      <c r="AI1070" s="227"/>
    </row>
    <row r="1071" hidden="1">
      <c r="A1071" s="227"/>
      <c r="B1071" s="227"/>
      <c r="C1071" s="264"/>
      <c r="D1071" s="227"/>
      <c r="E1071" s="227"/>
      <c r="F1071" s="227"/>
      <c r="G1071" s="227"/>
      <c r="H1071" s="227"/>
      <c r="I1071" s="227"/>
      <c r="J1071" s="227"/>
      <c r="K1071" s="227"/>
      <c r="L1071" s="227"/>
      <c r="M1071" s="227"/>
      <c r="N1071" s="227"/>
      <c r="O1071" s="227"/>
      <c r="P1071" s="227"/>
      <c r="Q1071" s="227"/>
      <c r="R1071" s="227"/>
      <c r="S1071" s="227"/>
      <c r="T1071" s="227"/>
      <c r="U1071" s="227"/>
      <c r="V1071" s="227"/>
      <c r="W1071" s="227"/>
      <c r="X1071" s="227"/>
      <c r="Y1071" s="227"/>
      <c r="Z1071" s="227"/>
      <c r="AA1071" s="227"/>
      <c r="AB1071" s="227"/>
      <c r="AC1071" s="227"/>
      <c r="AD1071" s="227"/>
      <c r="AE1071" s="227"/>
      <c r="AF1071" s="227"/>
      <c r="AG1071" s="227"/>
      <c r="AH1071" s="227"/>
      <c r="AI1071" s="227"/>
    </row>
    <row r="1072" hidden="1">
      <c r="A1072" s="227"/>
      <c r="B1072" s="227"/>
      <c r="C1072" s="264"/>
      <c r="D1072" s="227"/>
      <c r="E1072" s="227"/>
      <c r="F1072" s="227"/>
      <c r="G1072" s="227"/>
      <c r="H1072" s="227"/>
      <c r="I1072" s="227"/>
      <c r="J1072" s="227"/>
      <c r="K1072" s="227"/>
      <c r="L1072" s="227"/>
      <c r="M1072" s="227"/>
      <c r="N1072" s="227"/>
      <c r="O1072" s="227"/>
      <c r="P1072" s="227"/>
      <c r="Q1072" s="227"/>
      <c r="R1072" s="227"/>
      <c r="S1072" s="227"/>
      <c r="T1072" s="227"/>
      <c r="U1072" s="227"/>
      <c r="V1072" s="227"/>
      <c r="W1072" s="227"/>
      <c r="X1072" s="227"/>
      <c r="Y1072" s="227"/>
      <c r="Z1072" s="227"/>
      <c r="AA1072" s="227"/>
      <c r="AB1072" s="227"/>
      <c r="AC1072" s="227"/>
      <c r="AD1072" s="227"/>
      <c r="AE1072" s="227"/>
      <c r="AF1072" s="227"/>
      <c r="AG1072" s="227"/>
      <c r="AH1072" s="227"/>
      <c r="AI1072" s="227"/>
    </row>
    <row r="1073" hidden="1">
      <c r="A1073" s="227"/>
      <c r="B1073" s="227"/>
      <c r="C1073" s="264"/>
      <c r="D1073" s="227"/>
      <c r="E1073" s="227"/>
      <c r="F1073" s="227"/>
      <c r="G1073" s="227"/>
      <c r="H1073" s="227"/>
      <c r="I1073" s="227"/>
      <c r="J1073" s="227"/>
      <c r="K1073" s="227"/>
      <c r="L1073" s="227"/>
      <c r="M1073" s="227"/>
      <c r="N1073" s="227"/>
      <c r="O1073" s="227"/>
      <c r="P1073" s="227"/>
      <c r="Q1073" s="227"/>
      <c r="R1073" s="227"/>
      <c r="S1073" s="227"/>
      <c r="T1073" s="227"/>
      <c r="U1073" s="227"/>
      <c r="V1073" s="227"/>
      <c r="W1073" s="227"/>
      <c r="X1073" s="227"/>
      <c r="Y1073" s="227"/>
      <c r="Z1073" s="227"/>
      <c r="AA1073" s="227"/>
      <c r="AB1073" s="227"/>
      <c r="AC1073" s="227"/>
      <c r="AD1073" s="227"/>
      <c r="AE1073" s="227"/>
      <c r="AF1073" s="227"/>
      <c r="AG1073" s="227"/>
      <c r="AH1073" s="227"/>
      <c r="AI1073" s="227"/>
    </row>
    <row r="1074" hidden="1">
      <c r="A1074" s="227"/>
      <c r="B1074" s="227"/>
      <c r="C1074" s="264"/>
      <c r="D1074" s="227"/>
      <c r="E1074" s="227"/>
      <c r="F1074" s="227"/>
      <c r="G1074" s="227"/>
      <c r="H1074" s="227"/>
      <c r="I1074" s="227"/>
      <c r="J1074" s="227"/>
      <c r="K1074" s="227"/>
      <c r="L1074" s="227"/>
      <c r="M1074" s="227"/>
      <c r="N1074" s="227"/>
      <c r="O1074" s="227"/>
      <c r="P1074" s="227"/>
      <c r="Q1074" s="227"/>
      <c r="R1074" s="227"/>
      <c r="S1074" s="227"/>
      <c r="T1074" s="227"/>
      <c r="U1074" s="227"/>
      <c r="V1074" s="227"/>
      <c r="W1074" s="227"/>
      <c r="X1074" s="227"/>
      <c r="Y1074" s="227"/>
      <c r="Z1074" s="227"/>
      <c r="AA1074" s="227"/>
      <c r="AB1074" s="227"/>
      <c r="AC1074" s="227"/>
      <c r="AD1074" s="227"/>
      <c r="AE1074" s="227"/>
      <c r="AF1074" s="227"/>
      <c r="AG1074" s="227"/>
      <c r="AH1074" s="227"/>
      <c r="AI1074" s="227"/>
    </row>
    <row r="1075" hidden="1">
      <c r="A1075" s="227"/>
      <c r="B1075" s="227"/>
      <c r="C1075" s="264"/>
      <c r="D1075" s="227"/>
      <c r="E1075" s="227"/>
      <c r="F1075" s="227"/>
      <c r="G1075" s="227"/>
      <c r="H1075" s="227"/>
      <c r="I1075" s="227"/>
      <c r="J1075" s="227"/>
      <c r="K1075" s="227"/>
      <c r="L1075" s="227"/>
      <c r="M1075" s="227"/>
      <c r="N1075" s="227"/>
      <c r="O1075" s="227"/>
      <c r="P1075" s="227"/>
      <c r="Q1075" s="227"/>
      <c r="R1075" s="227"/>
      <c r="S1075" s="227"/>
      <c r="T1075" s="227"/>
      <c r="U1075" s="227"/>
      <c r="V1075" s="227"/>
      <c r="W1075" s="227"/>
      <c r="X1075" s="227"/>
      <c r="Y1075" s="227"/>
      <c r="Z1075" s="227"/>
      <c r="AA1075" s="227"/>
      <c r="AB1075" s="227"/>
      <c r="AC1075" s="227"/>
      <c r="AD1075" s="227"/>
      <c r="AE1075" s="227"/>
      <c r="AF1075" s="227"/>
      <c r="AG1075" s="227"/>
      <c r="AH1075" s="227"/>
      <c r="AI1075" s="227"/>
    </row>
    <row r="1076" hidden="1">
      <c r="A1076" s="227"/>
      <c r="B1076" s="227"/>
      <c r="C1076" s="264"/>
      <c r="D1076" s="227"/>
      <c r="E1076" s="227"/>
      <c r="F1076" s="227"/>
      <c r="G1076" s="227"/>
      <c r="H1076" s="227"/>
      <c r="I1076" s="227"/>
      <c r="J1076" s="227"/>
      <c r="K1076" s="227"/>
      <c r="L1076" s="227"/>
      <c r="M1076" s="227"/>
      <c r="N1076" s="227"/>
      <c r="O1076" s="227"/>
      <c r="P1076" s="227"/>
      <c r="Q1076" s="227"/>
      <c r="R1076" s="227"/>
      <c r="S1076" s="227"/>
      <c r="T1076" s="227"/>
      <c r="U1076" s="227"/>
      <c r="V1076" s="227"/>
      <c r="W1076" s="227"/>
      <c r="X1076" s="227"/>
      <c r="Y1076" s="227"/>
      <c r="Z1076" s="227"/>
      <c r="AA1076" s="227"/>
      <c r="AB1076" s="227"/>
      <c r="AC1076" s="227"/>
      <c r="AD1076" s="227"/>
      <c r="AE1076" s="227"/>
      <c r="AF1076" s="227"/>
      <c r="AG1076" s="227"/>
      <c r="AH1076" s="227"/>
      <c r="AI1076" s="227"/>
    </row>
    <row r="1077" hidden="1">
      <c r="A1077" s="227"/>
      <c r="B1077" s="227"/>
      <c r="C1077" s="264"/>
      <c r="D1077" s="227"/>
      <c r="E1077" s="227"/>
      <c r="F1077" s="227"/>
      <c r="G1077" s="227"/>
      <c r="H1077" s="227"/>
      <c r="I1077" s="227"/>
      <c r="J1077" s="227"/>
      <c r="K1077" s="227"/>
      <c r="L1077" s="227"/>
      <c r="M1077" s="227"/>
      <c r="N1077" s="227"/>
      <c r="O1077" s="227"/>
      <c r="P1077" s="227"/>
      <c r="Q1077" s="227"/>
      <c r="R1077" s="227"/>
      <c r="S1077" s="227"/>
      <c r="T1077" s="227"/>
      <c r="U1077" s="227"/>
      <c r="V1077" s="227"/>
      <c r="W1077" s="227"/>
      <c r="X1077" s="227"/>
      <c r="Y1077" s="227"/>
      <c r="Z1077" s="227"/>
      <c r="AA1077" s="227"/>
      <c r="AB1077" s="227"/>
      <c r="AC1077" s="227"/>
      <c r="AD1077" s="227"/>
      <c r="AE1077" s="227"/>
      <c r="AF1077" s="227"/>
      <c r="AG1077" s="227"/>
      <c r="AH1077" s="227"/>
      <c r="AI1077" s="227"/>
    </row>
    <row r="1078" hidden="1">
      <c r="A1078" s="227"/>
      <c r="B1078" s="227"/>
      <c r="C1078" s="264"/>
      <c r="D1078" s="227"/>
      <c r="E1078" s="227"/>
      <c r="F1078" s="227"/>
      <c r="G1078" s="227"/>
      <c r="H1078" s="227"/>
      <c r="I1078" s="227"/>
      <c r="J1078" s="227"/>
      <c r="K1078" s="227"/>
      <c r="L1078" s="227"/>
      <c r="M1078" s="227"/>
      <c r="N1078" s="227"/>
      <c r="O1078" s="227"/>
      <c r="P1078" s="227"/>
      <c r="Q1078" s="227"/>
      <c r="R1078" s="227"/>
      <c r="S1078" s="227"/>
      <c r="T1078" s="227"/>
      <c r="U1078" s="227"/>
      <c r="V1078" s="227"/>
      <c r="W1078" s="227"/>
      <c r="X1078" s="227"/>
      <c r="Y1078" s="227"/>
      <c r="Z1078" s="227"/>
      <c r="AA1078" s="227"/>
      <c r="AB1078" s="227"/>
      <c r="AC1078" s="227"/>
      <c r="AD1078" s="227"/>
      <c r="AE1078" s="227"/>
      <c r="AF1078" s="227"/>
      <c r="AG1078" s="227"/>
      <c r="AH1078" s="227"/>
      <c r="AI1078" s="227"/>
    </row>
    <row r="1079" hidden="1">
      <c r="A1079" s="227"/>
      <c r="B1079" s="227"/>
      <c r="C1079" s="264"/>
      <c r="D1079" s="227"/>
      <c r="E1079" s="227"/>
      <c r="F1079" s="227"/>
      <c r="G1079" s="227"/>
      <c r="H1079" s="227"/>
      <c r="I1079" s="227"/>
      <c r="J1079" s="227"/>
      <c r="K1079" s="227"/>
      <c r="L1079" s="227"/>
      <c r="M1079" s="227"/>
      <c r="N1079" s="227"/>
      <c r="O1079" s="227"/>
      <c r="P1079" s="227"/>
      <c r="Q1079" s="227"/>
      <c r="R1079" s="227"/>
      <c r="S1079" s="227"/>
      <c r="T1079" s="227"/>
      <c r="U1079" s="227"/>
      <c r="V1079" s="227"/>
      <c r="W1079" s="227"/>
      <c r="X1079" s="227"/>
      <c r="Y1079" s="227"/>
      <c r="Z1079" s="227"/>
      <c r="AA1079" s="227"/>
      <c r="AB1079" s="227"/>
      <c r="AC1079" s="227"/>
      <c r="AD1079" s="227"/>
      <c r="AE1079" s="227"/>
      <c r="AF1079" s="227"/>
      <c r="AG1079" s="227"/>
      <c r="AH1079" s="227"/>
      <c r="AI1079" s="227"/>
    </row>
    <row r="1080" hidden="1">
      <c r="A1080" s="227"/>
      <c r="B1080" s="227"/>
      <c r="C1080" s="264"/>
      <c r="D1080" s="227"/>
      <c r="E1080" s="227"/>
      <c r="F1080" s="227"/>
      <c r="G1080" s="227"/>
      <c r="H1080" s="227"/>
      <c r="I1080" s="227"/>
      <c r="J1080" s="227"/>
      <c r="K1080" s="227"/>
      <c r="L1080" s="227"/>
      <c r="M1080" s="227"/>
      <c r="N1080" s="227"/>
      <c r="O1080" s="227"/>
      <c r="P1080" s="227"/>
      <c r="Q1080" s="227"/>
      <c r="R1080" s="227"/>
      <c r="S1080" s="227"/>
      <c r="T1080" s="227"/>
      <c r="U1080" s="227"/>
      <c r="V1080" s="227"/>
      <c r="W1080" s="227"/>
      <c r="X1080" s="227"/>
      <c r="Y1080" s="227"/>
      <c r="Z1080" s="227"/>
      <c r="AA1080" s="227"/>
      <c r="AB1080" s="227"/>
      <c r="AC1080" s="227"/>
      <c r="AD1080" s="227"/>
      <c r="AE1080" s="227"/>
      <c r="AF1080" s="227"/>
      <c r="AG1080" s="227"/>
      <c r="AH1080" s="227"/>
      <c r="AI1080" s="227"/>
    </row>
    <row r="1081" hidden="1">
      <c r="A1081" s="227"/>
      <c r="B1081" s="227"/>
      <c r="C1081" s="264"/>
      <c r="D1081" s="227"/>
      <c r="E1081" s="227"/>
      <c r="F1081" s="227"/>
      <c r="G1081" s="227"/>
      <c r="H1081" s="227"/>
      <c r="I1081" s="227"/>
      <c r="J1081" s="227"/>
      <c r="K1081" s="227"/>
      <c r="L1081" s="227"/>
      <c r="M1081" s="227"/>
      <c r="N1081" s="227"/>
      <c r="O1081" s="227"/>
      <c r="P1081" s="227"/>
      <c r="Q1081" s="227"/>
      <c r="R1081" s="227"/>
      <c r="S1081" s="227"/>
      <c r="T1081" s="227"/>
      <c r="U1081" s="227"/>
      <c r="V1081" s="227"/>
      <c r="W1081" s="227"/>
      <c r="X1081" s="227"/>
      <c r="Y1081" s="227"/>
      <c r="Z1081" s="227"/>
      <c r="AA1081" s="227"/>
      <c r="AB1081" s="227"/>
      <c r="AC1081" s="227"/>
      <c r="AD1081" s="227"/>
      <c r="AE1081" s="227"/>
      <c r="AF1081" s="227"/>
      <c r="AG1081" s="227"/>
      <c r="AH1081" s="227"/>
      <c r="AI1081" s="227"/>
    </row>
    <row r="1082" hidden="1">
      <c r="A1082" s="227"/>
      <c r="B1082" s="227"/>
      <c r="C1082" s="264"/>
      <c r="D1082" s="227"/>
      <c r="E1082" s="227"/>
      <c r="F1082" s="227"/>
      <c r="G1082" s="227"/>
      <c r="H1082" s="227"/>
      <c r="I1082" s="227"/>
      <c r="J1082" s="227"/>
      <c r="K1082" s="227"/>
      <c r="L1082" s="227"/>
      <c r="M1082" s="227"/>
      <c r="N1082" s="227"/>
      <c r="O1082" s="227"/>
      <c r="P1082" s="227"/>
      <c r="Q1082" s="227"/>
      <c r="R1082" s="227"/>
      <c r="S1082" s="227"/>
      <c r="T1082" s="227"/>
      <c r="U1082" s="227"/>
      <c r="V1082" s="227"/>
      <c r="W1082" s="227"/>
      <c r="X1082" s="227"/>
      <c r="Y1082" s="227"/>
      <c r="Z1082" s="227"/>
      <c r="AA1082" s="227"/>
      <c r="AB1082" s="227"/>
      <c r="AC1082" s="227"/>
      <c r="AD1082" s="227"/>
      <c r="AE1082" s="227"/>
      <c r="AF1082" s="227"/>
      <c r="AG1082" s="227"/>
      <c r="AH1082" s="227"/>
      <c r="AI1082" s="227"/>
    </row>
    <row r="1083" hidden="1">
      <c r="A1083" s="227"/>
      <c r="B1083" s="227"/>
      <c r="C1083" s="264"/>
      <c r="D1083" s="227"/>
      <c r="E1083" s="227"/>
      <c r="F1083" s="227"/>
      <c r="G1083" s="227"/>
      <c r="H1083" s="227"/>
      <c r="I1083" s="227"/>
      <c r="J1083" s="227"/>
      <c r="K1083" s="227"/>
      <c r="L1083" s="227"/>
      <c r="M1083" s="227"/>
      <c r="N1083" s="227"/>
      <c r="O1083" s="227"/>
      <c r="P1083" s="227"/>
      <c r="Q1083" s="227"/>
      <c r="R1083" s="227"/>
      <c r="S1083" s="227"/>
      <c r="T1083" s="227"/>
      <c r="U1083" s="227"/>
      <c r="V1083" s="227"/>
      <c r="W1083" s="227"/>
      <c r="X1083" s="227"/>
      <c r="Y1083" s="227"/>
      <c r="Z1083" s="227"/>
      <c r="AA1083" s="227"/>
      <c r="AB1083" s="227"/>
      <c r="AC1083" s="227"/>
      <c r="AD1083" s="227"/>
      <c r="AE1083" s="227"/>
      <c r="AF1083" s="227"/>
      <c r="AG1083" s="227"/>
      <c r="AH1083" s="227"/>
      <c r="AI1083" s="227"/>
    </row>
    <row r="1084" hidden="1">
      <c r="A1084" s="227"/>
      <c r="B1084" s="227"/>
      <c r="C1084" s="264"/>
      <c r="D1084" s="227"/>
      <c r="E1084" s="227"/>
      <c r="F1084" s="227"/>
      <c r="G1084" s="227"/>
      <c r="H1084" s="227"/>
      <c r="I1084" s="227"/>
      <c r="J1084" s="227"/>
      <c r="K1084" s="227"/>
      <c r="L1084" s="227"/>
      <c r="M1084" s="227"/>
      <c r="N1084" s="227"/>
      <c r="O1084" s="227"/>
      <c r="P1084" s="227"/>
      <c r="Q1084" s="227"/>
      <c r="R1084" s="227"/>
      <c r="S1084" s="227"/>
      <c r="T1084" s="227"/>
      <c r="U1084" s="227"/>
      <c r="V1084" s="227"/>
      <c r="W1084" s="227"/>
      <c r="X1084" s="227"/>
      <c r="Y1084" s="227"/>
      <c r="Z1084" s="227"/>
      <c r="AA1084" s="227"/>
      <c r="AB1084" s="227"/>
      <c r="AC1084" s="227"/>
      <c r="AD1084" s="227"/>
      <c r="AE1084" s="227"/>
      <c r="AF1084" s="227"/>
      <c r="AG1084" s="227"/>
      <c r="AH1084" s="227"/>
      <c r="AI1084" s="227"/>
    </row>
    <row r="1085" hidden="1">
      <c r="A1085" s="227"/>
      <c r="B1085" s="227"/>
      <c r="C1085" s="264"/>
      <c r="D1085" s="227"/>
      <c r="E1085" s="227"/>
      <c r="F1085" s="227"/>
      <c r="G1085" s="227"/>
      <c r="H1085" s="227"/>
      <c r="I1085" s="227"/>
      <c r="J1085" s="227"/>
      <c r="K1085" s="227"/>
      <c r="L1085" s="227"/>
      <c r="M1085" s="227"/>
      <c r="N1085" s="227"/>
      <c r="O1085" s="227"/>
      <c r="P1085" s="227"/>
      <c r="Q1085" s="227"/>
      <c r="R1085" s="227"/>
      <c r="S1085" s="227"/>
      <c r="T1085" s="227"/>
      <c r="U1085" s="227"/>
      <c r="V1085" s="227"/>
      <c r="W1085" s="227"/>
      <c r="X1085" s="227"/>
      <c r="Y1085" s="227"/>
      <c r="Z1085" s="227"/>
      <c r="AA1085" s="227"/>
      <c r="AB1085" s="227"/>
      <c r="AC1085" s="227"/>
      <c r="AD1085" s="227"/>
      <c r="AE1085" s="227"/>
      <c r="AF1085" s="227"/>
      <c r="AG1085" s="227"/>
      <c r="AH1085" s="227"/>
      <c r="AI1085" s="227"/>
    </row>
    <row r="1086" hidden="1">
      <c r="A1086" s="227"/>
      <c r="B1086" s="227"/>
      <c r="C1086" s="264"/>
      <c r="D1086" s="227"/>
      <c r="E1086" s="227"/>
      <c r="F1086" s="227"/>
      <c r="G1086" s="227"/>
      <c r="H1086" s="227"/>
      <c r="I1086" s="227"/>
      <c r="J1086" s="227"/>
      <c r="K1086" s="227"/>
      <c r="L1086" s="227"/>
      <c r="M1086" s="227"/>
      <c r="N1086" s="227"/>
      <c r="O1086" s="227"/>
      <c r="P1086" s="227"/>
      <c r="Q1086" s="227"/>
      <c r="R1086" s="227"/>
      <c r="S1086" s="227"/>
      <c r="T1086" s="227"/>
      <c r="U1086" s="227"/>
      <c r="V1086" s="227"/>
      <c r="W1086" s="227"/>
      <c r="X1086" s="227"/>
      <c r="Y1086" s="227"/>
      <c r="Z1086" s="227"/>
      <c r="AA1086" s="227"/>
      <c r="AB1086" s="227"/>
      <c r="AC1086" s="227"/>
      <c r="AD1086" s="227"/>
      <c r="AE1086" s="227"/>
      <c r="AF1086" s="227"/>
      <c r="AG1086" s="227"/>
      <c r="AH1086" s="227"/>
      <c r="AI1086" s="227"/>
    </row>
    <row r="1087" hidden="1">
      <c r="A1087" s="227"/>
      <c r="B1087" s="227"/>
      <c r="C1087" s="264"/>
      <c r="D1087" s="227"/>
      <c r="E1087" s="227"/>
      <c r="F1087" s="227"/>
      <c r="G1087" s="227"/>
      <c r="H1087" s="227"/>
      <c r="I1087" s="227"/>
      <c r="J1087" s="227"/>
      <c r="K1087" s="227"/>
      <c r="L1087" s="227"/>
      <c r="M1087" s="227"/>
      <c r="N1087" s="227"/>
      <c r="O1087" s="227"/>
      <c r="P1087" s="227"/>
      <c r="Q1087" s="227"/>
      <c r="R1087" s="227"/>
      <c r="S1087" s="227"/>
      <c r="T1087" s="227"/>
      <c r="U1087" s="227"/>
      <c r="V1087" s="227"/>
      <c r="W1087" s="227"/>
      <c r="X1087" s="227"/>
      <c r="Y1087" s="227"/>
      <c r="Z1087" s="227"/>
      <c r="AA1087" s="227"/>
      <c r="AB1087" s="227"/>
      <c r="AC1087" s="227"/>
      <c r="AD1087" s="227"/>
      <c r="AE1087" s="227"/>
      <c r="AF1087" s="227"/>
      <c r="AG1087" s="227"/>
      <c r="AH1087" s="227"/>
      <c r="AI1087" s="227"/>
    </row>
    <row r="1088" hidden="1">
      <c r="A1088" s="227"/>
      <c r="B1088" s="227"/>
      <c r="C1088" s="264"/>
      <c r="D1088" s="227"/>
      <c r="E1088" s="227"/>
      <c r="F1088" s="227"/>
      <c r="G1088" s="227"/>
      <c r="H1088" s="227"/>
      <c r="I1088" s="227"/>
      <c r="J1088" s="227"/>
      <c r="K1088" s="227"/>
      <c r="L1088" s="227"/>
      <c r="M1088" s="227"/>
      <c r="N1088" s="227"/>
      <c r="O1088" s="227"/>
      <c r="P1088" s="227"/>
      <c r="Q1088" s="227"/>
      <c r="R1088" s="227"/>
      <c r="S1088" s="227"/>
      <c r="T1088" s="227"/>
      <c r="U1088" s="227"/>
      <c r="V1088" s="227"/>
      <c r="W1088" s="227"/>
      <c r="X1088" s="227"/>
      <c r="Y1088" s="227"/>
      <c r="Z1088" s="227"/>
      <c r="AA1088" s="227"/>
      <c r="AB1088" s="227"/>
      <c r="AC1088" s="227"/>
      <c r="AD1088" s="227"/>
      <c r="AE1088" s="227"/>
      <c r="AF1088" s="227"/>
      <c r="AG1088" s="227"/>
      <c r="AH1088" s="227"/>
      <c r="AI1088" s="227"/>
    </row>
    <row r="1089" hidden="1">
      <c r="A1089" s="227"/>
      <c r="B1089" s="227"/>
      <c r="C1089" s="264"/>
      <c r="D1089" s="227"/>
      <c r="E1089" s="227"/>
      <c r="F1089" s="227"/>
      <c r="G1089" s="227"/>
      <c r="H1089" s="227"/>
      <c r="I1089" s="227"/>
      <c r="J1089" s="227"/>
      <c r="K1089" s="227"/>
      <c r="L1089" s="227"/>
      <c r="M1089" s="227"/>
      <c r="N1089" s="227"/>
      <c r="O1089" s="227"/>
      <c r="P1089" s="227"/>
      <c r="Q1089" s="227"/>
      <c r="R1089" s="227"/>
      <c r="S1089" s="227"/>
      <c r="T1089" s="227"/>
      <c r="U1089" s="227"/>
      <c r="V1089" s="227"/>
      <c r="W1089" s="227"/>
      <c r="X1089" s="227"/>
      <c r="Y1089" s="227"/>
      <c r="Z1089" s="227"/>
      <c r="AA1089" s="227"/>
      <c r="AB1089" s="227"/>
      <c r="AC1089" s="227"/>
      <c r="AD1089" s="227"/>
      <c r="AE1089" s="227"/>
      <c r="AF1089" s="227"/>
      <c r="AG1089" s="227"/>
      <c r="AH1089" s="227"/>
      <c r="AI1089" s="227"/>
    </row>
    <row r="1090" hidden="1">
      <c r="A1090" s="227"/>
      <c r="B1090" s="227"/>
      <c r="C1090" s="264"/>
      <c r="D1090" s="227"/>
      <c r="E1090" s="227"/>
      <c r="F1090" s="227"/>
      <c r="G1090" s="227"/>
      <c r="H1090" s="227"/>
      <c r="I1090" s="227"/>
      <c r="J1090" s="227"/>
      <c r="K1090" s="227"/>
      <c r="L1090" s="227"/>
      <c r="M1090" s="227"/>
      <c r="N1090" s="227"/>
      <c r="O1090" s="227"/>
      <c r="P1090" s="227"/>
      <c r="Q1090" s="227"/>
      <c r="R1090" s="227"/>
      <c r="S1090" s="227"/>
      <c r="T1090" s="227"/>
      <c r="U1090" s="227"/>
      <c r="V1090" s="227"/>
      <c r="W1090" s="227"/>
      <c r="X1090" s="227"/>
      <c r="Y1090" s="227"/>
      <c r="Z1090" s="227"/>
      <c r="AA1090" s="227"/>
      <c r="AB1090" s="227"/>
      <c r="AC1090" s="227"/>
      <c r="AD1090" s="227"/>
      <c r="AE1090" s="227"/>
      <c r="AF1090" s="227"/>
      <c r="AG1090" s="227"/>
      <c r="AH1090" s="227"/>
      <c r="AI1090" s="227"/>
    </row>
    <row r="1091" hidden="1">
      <c r="A1091" s="227"/>
      <c r="B1091" s="227"/>
      <c r="C1091" s="264"/>
      <c r="D1091" s="227"/>
      <c r="E1091" s="227"/>
      <c r="F1091" s="227"/>
      <c r="G1091" s="227"/>
      <c r="H1091" s="227"/>
      <c r="I1091" s="227"/>
      <c r="J1091" s="227"/>
      <c r="K1091" s="227"/>
      <c r="L1091" s="227"/>
      <c r="M1091" s="227"/>
      <c r="N1091" s="227"/>
      <c r="O1091" s="227"/>
      <c r="P1091" s="227"/>
      <c r="Q1091" s="227"/>
      <c r="R1091" s="227"/>
      <c r="S1091" s="227"/>
      <c r="T1091" s="227"/>
      <c r="U1091" s="227"/>
      <c r="V1091" s="227"/>
      <c r="W1091" s="227"/>
      <c r="X1091" s="227"/>
      <c r="Y1091" s="227"/>
      <c r="Z1091" s="227"/>
      <c r="AA1091" s="227"/>
      <c r="AB1091" s="227"/>
      <c r="AC1091" s="227"/>
      <c r="AD1091" s="227"/>
      <c r="AE1091" s="227"/>
      <c r="AF1091" s="227"/>
      <c r="AG1091" s="227"/>
      <c r="AH1091" s="227"/>
      <c r="AI1091" s="227"/>
    </row>
    <row r="1092" hidden="1">
      <c r="A1092" s="227"/>
      <c r="B1092" s="227"/>
      <c r="C1092" s="264"/>
      <c r="D1092" s="227"/>
      <c r="E1092" s="227"/>
      <c r="F1092" s="227"/>
      <c r="G1092" s="227"/>
      <c r="H1092" s="227"/>
      <c r="I1092" s="227"/>
      <c r="J1092" s="227"/>
      <c r="K1092" s="227"/>
      <c r="L1092" s="227"/>
      <c r="M1092" s="227"/>
      <c r="N1092" s="227"/>
      <c r="O1092" s="227"/>
      <c r="P1092" s="227"/>
      <c r="Q1092" s="227"/>
      <c r="R1092" s="227"/>
      <c r="S1092" s="227"/>
      <c r="T1092" s="227"/>
      <c r="U1092" s="227"/>
      <c r="V1092" s="227"/>
      <c r="W1092" s="227"/>
      <c r="X1092" s="227"/>
      <c r="Y1092" s="227"/>
      <c r="Z1092" s="227"/>
      <c r="AA1092" s="227"/>
      <c r="AB1092" s="227"/>
      <c r="AC1092" s="227"/>
      <c r="AD1092" s="227"/>
      <c r="AE1092" s="227"/>
      <c r="AF1092" s="227"/>
      <c r="AG1092" s="227"/>
      <c r="AH1092" s="227"/>
      <c r="AI1092" s="227"/>
    </row>
    <row r="1093" hidden="1">
      <c r="A1093" s="227"/>
      <c r="B1093" s="227"/>
      <c r="C1093" s="264"/>
      <c r="D1093" s="227"/>
      <c r="E1093" s="227"/>
      <c r="F1093" s="227"/>
      <c r="G1093" s="227"/>
      <c r="H1093" s="227"/>
      <c r="I1093" s="227"/>
      <c r="J1093" s="227"/>
      <c r="K1093" s="227"/>
      <c r="L1093" s="227"/>
      <c r="M1093" s="227"/>
      <c r="N1093" s="227"/>
      <c r="O1093" s="227"/>
      <c r="P1093" s="227"/>
      <c r="Q1093" s="227"/>
      <c r="R1093" s="227"/>
      <c r="S1093" s="227"/>
      <c r="T1093" s="227"/>
      <c r="U1093" s="227"/>
      <c r="V1093" s="227"/>
      <c r="W1093" s="227"/>
      <c r="X1093" s="227"/>
      <c r="Y1093" s="227"/>
      <c r="Z1093" s="227"/>
      <c r="AA1093" s="227"/>
      <c r="AB1093" s="227"/>
      <c r="AC1093" s="227"/>
      <c r="AD1093" s="227"/>
      <c r="AE1093" s="227"/>
      <c r="AF1093" s="227"/>
      <c r="AG1093" s="227"/>
      <c r="AH1093" s="227"/>
      <c r="AI1093" s="227"/>
    </row>
    <row r="1094" hidden="1">
      <c r="A1094" s="227"/>
      <c r="B1094" s="227"/>
      <c r="C1094" s="264"/>
      <c r="D1094" s="227"/>
      <c r="E1094" s="227"/>
      <c r="F1094" s="227"/>
      <c r="G1094" s="227"/>
      <c r="H1094" s="227"/>
      <c r="I1094" s="227"/>
      <c r="J1094" s="227"/>
      <c r="K1094" s="227"/>
      <c r="L1094" s="227"/>
      <c r="M1094" s="227"/>
      <c r="N1094" s="227"/>
      <c r="O1094" s="227"/>
      <c r="P1094" s="227"/>
      <c r="Q1094" s="227"/>
      <c r="R1094" s="227"/>
      <c r="S1094" s="227"/>
      <c r="T1094" s="227"/>
      <c r="U1094" s="227"/>
      <c r="V1094" s="227"/>
      <c r="W1094" s="227"/>
      <c r="X1094" s="227"/>
      <c r="Y1094" s="227"/>
      <c r="Z1094" s="227"/>
      <c r="AA1094" s="227"/>
      <c r="AB1094" s="227"/>
      <c r="AC1094" s="227"/>
      <c r="AD1094" s="227"/>
      <c r="AE1094" s="227"/>
      <c r="AF1094" s="227"/>
      <c r="AG1094" s="227"/>
      <c r="AH1094" s="227"/>
      <c r="AI1094" s="227"/>
    </row>
    <row r="1095" hidden="1">
      <c r="A1095" s="227"/>
      <c r="B1095" s="227"/>
      <c r="C1095" s="264"/>
      <c r="D1095" s="227"/>
      <c r="E1095" s="227"/>
      <c r="F1095" s="227"/>
      <c r="G1095" s="227"/>
      <c r="H1095" s="227"/>
      <c r="I1095" s="227"/>
      <c r="J1095" s="227"/>
      <c r="K1095" s="227"/>
      <c r="L1095" s="227"/>
      <c r="M1095" s="227"/>
      <c r="N1095" s="227"/>
      <c r="O1095" s="227"/>
      <c r="P1095" s="227"/>
      <c r="Q1095" s="227"/>
      <c r="R1095" s="227"/>
      <c r="S1095" s="227"/>
      <c r="T1095" s="227"/>
      <c r="U1095" s="227"/>
      <c r="V1095" s="227"/>
      <c r="W1095" s="227"/>
      <c r="X1095" s="227"/>
      <c r="Y1095" s="227"/>
      <c r="Z1095" s="227"/>
      <c r="AA1095" s="227"/>
      <c r="AB1095" s="227"/>
      <c r="AC1095" s="227"/>
      <c r="AD1095" s="227"/>
      <c r="AE1095" s="227"/>
      <c r="AF1095" s="227"/>
      <c r="AG1095" s="227"/>
      <c r="AH1095" s="227"/>
      <c r="AI1095" s="227"/>
    </row>
    <row r="1096" hidden="1">
      <c r="A1096" s="227"/>
      <c r="B1096" s="227"/>
      <c r="C1096" s="264"/>
      <c r="D1096" s="227"/>
      <c r="E1096" s="227"/>
      <c r="F1096" s="227"/>
      <c r="G1096" s="227"/>
      <c r="H1096" s="227"/>
      <c r="I1096" s="227"/>
      <c r="J1096" s="227"/>
      <c r="K1096" s="227"/>
      <c r="L1096" s="227"/>
      <c r="M1096" s="227"/>
      <c r="N1096" s="227"/>
      <c r="O1096" s="227"/>
      <c r="P1096" s="227"/>
      <c r="Q1096" s="227"/>
      <c r="R1096" s="227"/>
      <c r="S1096" s="227"/>
      <c r="T1096" s="227"/>
      <c r="U1096" s="227"/>
      <c r="V1096" s="227"/>
      <c r="W1096" s="227"/>
      <c r="X1096" s="227"/>
      <c r="Y1096" s="227"/>
      <c r="Z1096" s="227"/>
      <c r="AA1096" s="227"/>
      <c r="AB1096" s="227"/>
      <c r="AC1096" s="227"/>
      <c r="AD1096" s="227"/>
      <c r="AE1096" s="227"/>
      <c r="AF1096" s="227"/>
      <c r="AG1096" s="227"/>
      <c r="AH1096" s="227"/>
      <c r="AI1096" s="227"/>
    </row>
    <row r="1097" hidden="1">
      <c r="A1097" s="227"/>
      <c r="B1097" s="227"/>
      <c r="C1097" s="264"/>
      <c r="D1097" s="227"/>
      <c r="E1097" s="227"/>
      <c r="F1097" s="227"/>
      <c r="G1097" s="227"/>
      <c r="H1097" s="227"/>
      <c r="I1097" s="227"/>
      <c r="J1097" s="227"/>
      <c r="K1097" s="227"/>
      <c r="L1097" s="227"/>
      <c r="M1097" s="227"/>
      <c r="N1097" s="227"/>
      <c r="O1097" s="227"/>
      <c r="P1097" s="227"/>
      <c r="Q1097" s="227"/>
      <c r="R1097" s="227"/>
      <c r="S1097" s="227"/>
      <c r="T1097" s="227"/>
      <c r="U1097" s="227"/>
      <c r="V1097" s="227"/>
      <c r="W1097" s="227"/>
      <c r="X1097" s="227"/>
      <c r="Y1097" s="227"/>
      <c r="Z1097" s="227"/>
      <c r="AA1097" s="227"/>
      <c r="AB1097" s="227"/>
      <c r="AC1097" s="227"/>
      <c r="AD1097" s="227"/>
      <c r="AE1097" s="227"/>
      <c r="AF1097" s="227"/>
      <c r="AG1097" s="227"/>
      <c r="AH1097" s="227"/>
      <c r="AI1097" s="227"/>
    </row>
    <row r="1098" hidden="1">
      <c r="A1098" s="227"/>
      <c r="B1098" s="227"/>
      <c r="C1098" s="264"/>
      <c r="D1098" s="227"/>
      <c r="E1098" s="227"/>
      <c r="F1098" s="227"/>
      <c r="G1098" s="227"/>
      <c r="H1098" s="227"/>
      <c r="I1098" s="227"/>
      <c r="J1098" s="227"/>
      <c r="K1098" s="227"/>
      <c r="L1098" s="227"/>
      <c r="M1098" s="227"/>
      <c r="N1098" s="227"/>
      <c r="O1098" s="227"/>
      <c r="P1098" s="227"/>
      <c r="Q1098" s="227"/>
      <c r="R1098" s="227"/>
      <c r="S1098" s="227"/>
      <c r="T1098" s="227"/>
      <c r="U1098" s="227"/>
      <c r="V1098" s="227"/>
      <c r="W1098" s="227"/>
      <c r="X1098" s="227"/>
      <c r="Y1098" s="227"/>
      <c r="Z1098" s="227"/>
      <c r="AA1098" s="227"/>
      <c r="AB1098" s="227"/>
      <c r="AC1098" s="227"/>
      <c r="AD1098" s="227"/>
      <c r="AE1098" s="227"/>
      <c r="AF1098" s="227"/>
      <c r="AG1098" s="227"/>
      <c r="AH1098" s="227"/>
      <c r="AI1098" s="227"/>
    </row>
    <row r="1099" hidden="1">
      <c r="A1099" s="227"/>
      <c r="B1099" s="227"/>
      <c r="C1099" s="264"/>
      <c r="D1099" s="227"/>
      <c r="E1099" s="227"/>
      <c r="F1099" s="227"/>
      <c r="G1099" s="227"/>
      <c r="H1099" s="227"/>
      <c r="I1099" s="227"/>
      <c r="J1099" s="227"/>
      <c r="K1099" s="227"/>
      <c r="L1099" s="227"/>
      <c r="M1099" s="227"/>
      <c r="N1099" s="227"/>
      <c r="O1099" s="227"/>
      <c r="P1099" s="227"/>
      <c r="Q1099" s="227"/>
      <c r="R1099" s="227"/>
      <c r="S1099" s="227"/>
      <c r="T1099" s="227"/>
      <c r="U1099" s="227"/>
      <c r="V1099" s="227"/>
      <c r="W1099" s="227"/>
      <c r="X1099" s="227"/>
      <c r="Y1099" s="227"/>
      <c r="Z1099" s="227"/>
      <c r="AA1099" s="227"/>
      <c r="AB1099" s="227"/>
      <c r="AC1099" s="227"/>
      <c r="AD1099" s="227"/>
      <c r="AE1099" s="227"/>
      <c r="AF1099" s="227"/>
      <c r="AG1099" s="227"/>
      <c r="AH1099" s="227"/>
      <c r="AI1099" s="227"/>
    </row>
    <row r="1100" hidden="1">
      <c r="A1100" s="227"/>
      <c r="B1100" s="227"/>
      <c r="C1100" s="264"/>
      <c r="D1100" s="227"/>
      <c r="E1100" s="227"/>
      <c r="F1100" s="227"/>
      <c r="G1100" s="227"/>
      <c r="H1100" s="227"/>
      <c r="I1100" s="227"/>
      <c r="J1100" s="227"/>
      <c r="K1100" s="227"/>
      <c r="L1100" s="227"/>
      <c r="M1100" s="227"/>
      <c r="N1100" s="227"/>
      <c r="O1100" s="227"/>
      <c r="P1100" s="227"/>
      <c r="Q1100" s="227"/>
      <c r="R1100" s="227"/>
      <c r="S1100" s="227"/>
      <c r="T1100" s="227"/>
      <c r="U1100" s="227"/>
      <c r="V1100" s="227"/>
      <c r="W1100" s="227"/>
      <c r="X1100" s="227"/>
      <c r="Y1100" s="227"/>
      <c r="Z1100" s="227"/>
      <c r="AA1100" s="227"/>
      <c r="AB1100" s="227"/>
      <c r="AC1100" s="227"/>
      <c r="AD1100" s="227"/>
      <c r="AE1100" s="227"/>
      <c r="AF1100" s="227"/>
      <c r="AG1100" s="227"/>
      <c r="AH1100" s="227"/>
      <c r="AI1100" s="227"/>
    </row>
    <row r="1101" hidden="1">
      <c r="A1101" s="227"/>
      <c r="B1101" s="227"/>
      <c r="C1101" s="264"/>
      <c r="D1101" s="227"/>
      <c r="E1101" s="227"/>
      <c r="F1101" s="227"/>
      <c r="G1101" s="227"/>
      <c r="H1101" s="227"/>
      <c r="I1101" s="227"/>
      <c r="J1101" s="227"/>
      <c r="K1101" s="227"/>
      <c r="L1101" s="227"/>
      <c r="M1101" s="227"/>
      <c r="N1101" s="227"/>
      <c r="O1101" s="227"/>
      <c r="P1101" s="227"/>
      <c r="Q1101" s="227"/>
      <c r="R1101" s="227"/>
      <c r="S1101" s="227"/>
      <c r="T1101" s="227"/>
      <c r="U1101" s="227"/>
      <c r="V1101" s="227"/>
      <c r="W1101" s="227"/>
      <c r="X1101" s="227"/>
      <c r="Y1101" s="227"/>
      <c r="Z1101" s="227"/>
      <c r="AA1101" s="227"/>
      <c r="AB1101" s="227"/>
      <c r="AC1101" s="227"/>
      <c r="AD1101" s="227"/>
      <c r="AE1101" s="227"/>
      <c r="AF1101" s="227"/>
      <c r="AG1101" s="227"/>
      <c r="AH1101" s="227"/>
      <c r="AI1101" s="227"/>
    </row>
    <row r="1102" hidden="1">
      <c r="A1102" s="227"/>
      <c r="B1102" s="227"/>
      <c r="C1102" s="264"/>
      <c r="D1102" s="227"/>
      <c r="E1102" s="227"/>
      <c r="F1102" s="227"/>
      <c r="G1102" s="227"/>
      <c r="H1102" s="227"/>
      <c r="I1102" s="227"/>
      <c r="J1102" s="227"/>
      <c r="K1102" s="227"/>
      <c r="L1102" s="227"/>
      <c r="M1102" s="227"/>
      <c r="N1102" s="227"/>
      <c r="O1102" s="227"/>
      <c r="P1102" s="227"/>
      <c r="Q1102" s="227"/>
      <c r="R1102" s="227"/>
      <c r="S1102" s="227"/>
      <c r="T1102" s="227"/>
      <c r="U1102" s="227"/>
      <c r="V1102" s="227"/>
      <c r="W1102" s="227"/>
      <c r="X1102" s="227"/>
      <c r="Y1102" s="227"/>
      <c r="Z1102" s="227"/>
      <c r="AA1102" s="227"/>
      <c r="AB1102" s="227"/>
      <c r="AC1102" s="227"/>
      <c r="AD1102" s="227"/>
      <c r="AE1102" s="227"/>
      <c r="AF1102" s="227"/>
      <c r="AG1102" s="227"/>
      <c r="AH1102" s="227"/>
      <c r="AI1102" s="227"/>
    </row>
    <row r="1103" hidden="1">
      <c r="A1103" s="227"/>
      <c r="B1103" s="227"/>
      <c r="C1103" s="264"/>
      <c r="D1103" s="227"/>
      <c r="E1103" s="227"/>
      <c r="F1103" s="227"/>
      <c r="G1103" s="227"/>
      <c r="H1103" s="227"/>
      <c r="I1103" s="227"/>
      <c r="J1103" s="227"/>
      <c r="K1103" s="227"/>
      <c r="L1103" s="227"/>
      <c r="M1103" s="227"/>
      <c r="N1103" s="227"/>
      <c r="O1103" s="227"/>
      <c r="P1103" s="227"/>
      <c r="Q1103" s="227"/>
      <c r="R1103" s="227"/>
      <c r="S1103" s="227"/>
      <c r="T1103" s="227"/>
      <c r="U1103" s="227"/>
      <c r="V1103" s="227"/>
      <c r="W1103" s="227"/>
      <c r="X1103" s="227"/>
      <c r="Y1103" s="227"/>
      <c r="Z1103" s="227"/>
      <c r="AA1103" s="227"/>
      <c r="AB1103" s="227"/>
      <c r="AC1103" s="227"/>
      <c r="AD1103" s="227"/>
      <c r="AE1103" s="227"/>
      <c r="AF1103" s="227"/>
      <c r="AG1103" s="227"/>
      <c r="AH1103" s="227"/>
      <c r="AI1103" s="227"/>
    </row>
    <row r="1104" hidden="1">
      <c r="A1104" s="227"/>
      <c r="B1104" s="227"/>
      <c r="C1104" s="264"/>
      <c r="D1104" s="227"/>
      <c r="E1104" s="227"/>
      <c r="F1104" s="227"/>
      <c r="G1104" s="227"/>
      <c r="H1104" s="227"/>
      <c r="I1104" s="227"/>
      <c r="J1104" s="227"/>
      <c r="K1104" s="227"/>
      <c r="L1104" s="227"/>
      <c r="M1104" s="227"/>
      <c r="N1104" s="227"/>
      <c r="O1104" s="227"/>
      <c r="P1104" s="227"/>
      <c r="Q1104" s="227"/>
      <c r="R1104" s="227"/>
      <c r="S1104" s="227"/>
      <c r="T1104" s="227"/>
      <c r="U1104" s="227"/>
      <c r="V1104" s="227"/>
      <c r="W1104" s="227"/>
      <c r="X1104" s="227"/>
      <c r="Y1104" s="227"/>
      <c r="Z1104" s="227"/>
      <c r="AA1104" s="227"/>
      <c r="AB1104" s="227"/>
      <c r="AC1104" s="227"/>
      <c r="AD1104" s="227"/>
      <c r="AE1104" s="227"/>
      <c r="AF1104" s="227"/>
      <c r="AG1104" s="227"/>
      <c r="AH1104" s="227"/>
      <c r="AI1104" s="227"/>
    </row>
    <row r="1105" hidden="1">
      <c r="A1105" s="227"/>
      <c r="B1105" s="227"/>
      <c r="C1105" s="264"/>
      <c r="D1105" s="227"/>
      <c r="E1105" s="227"/>
      <c r="F1105" s="227"/>
      <c r="G1105" s="227"/>
      <c r="H1105" s="227"/>
      <c r="I1105" s="227"/>
      <c r="J1105" s="227"/>
      <c r="K1105" s="227"/>
      <c r="L1105" s="227"/>
      <c r="M1105" s="227"/>
      <c r="N1105" s="227"/>
      <c r="O1105" s="227"/>
      <c r="P1105" s="227"/>
      <c r="Q1105" s="227"/>
      <c r="R1105" s="227"/>
      <c r="S1105" s="227"/>
      <c r="T1105" s="227"/>
      <c r="U1105" s="227"/>
      <c r="V1105" s="227"/>
      <c r="W1105" s="227"/>
      <c r="X1105" s="227"/>
      <c r="Y1105" s="227"/>
      <c r="Z1105" s="227"/>
      <c r="AA1105" s="227"/>
      <c r="AB1105" s="227"/>
      <c r="AC1105" s="227"/>
      <c r="AD1105" s="227"/>
      <c r="AE1105" s="227"/>
      <c r="AF1105" s="227"/>
      <c r="AG1105" s="227"/>
      <c r="AH1105" s="227"/>
      <c r="AI1105" s="227"/>
    </row>
    <row r="1106" hidden="1">
      <c r="A1106" s="227"/>
      <c r="B1106" s="227"/>
      <c r="C1106" s="264"/>
      <c r="D1106" s="227"/>
      <c r="E1106" s="227"/>
      <c r="F1106" s="227"/>
      <c r="G1106" s="227"/>
      <c r="H1106" s="227"/>
      <c r="I1106" s="227"/>
      <c r="J1106" s="227"/>
      <c r="K1106" s="227"/>
      <c r="L1106" s="227"/>
      <c r="M1106" s="227"/>
      <c r="N1106" s="227"/>
      <c r="O1106" s="227"/>
      <c r="P1106" s="227"/>
      <c r="Q1106" s="227"/>
      <c r="R1106" s="227"/>
      <c r="S1106" s="227"/>
      <c r="T1106" s="227"/>
      <c r="U1106" s="227"/>
      <c r="V1106" s="227"/>
      <c r="W1106" s="227"/>
      <c r="X1106" s="227"/>
      <c r="Y1106" s="227"/>
      <c r="Z1106" s="227"/>
      <c r="AA1106" s="227"/>
      <c r="AB1106" s="227"/>
      <c r="AC1106" s="227"/>
      <c r="AD1106" s="227"/>
      <c r="AE1106" s="227"/>
      <c r="AF1106" s="227"/>
      <c r="AG1106" s="227"/>
      <c r="AH1106" s="227"/>
      <c r="AI1106" s="227"/>
    </row>
    <row r="1107" hidden="1">
      <c r="A1107" s="227"/>
      <c r="B1107" s="227"/>
      <c r="C1107" s="264"/>
      <c r="D1107" s="227"/>
      <c r="E1107" s="227"/>
      <c r="F1107" s="227"/>
      <c r="G1107" s="227"/>
      <c r="H1107" s="227"/>
      <c r="I1107" s="227"/>
      <c r="J1107" s="227"/>
      <c r="K1107" s="227"/>
      <c r="L1107" s="227"/>
      <c r="M1107" s="227"/>
      <c r="N1107" s="227"/>
      <c r="O1107" s="227"/>
      <c r="P1107" s="227"/>
      <c r="Q1107" s="227"/>
      <c r="R1107" s="227"/>
      <c r="S1107" s="227"/>
      <c r="T1107" s="227"/>
      <c r="U1107" s="227"/>
      <c r="V1107" s="227"/>
      <c r="W1107" s="227"/>
      <c r="X1107" s="227"/>
      <c r="Y1107" s="227"/>
      <c r="Z1107" s="227"/>
      <c r="AA1107" s="227"/>
      <c r="AB1107" s="227"/>
      <c r="AC1107" s="227"/>
      <c r="AD1107" s="227"/>
      <c r="AE1107" s="227"/>
      <c r="AF1107" s="227"/>
      <c r="AG1107" s="227"/>
      <c r="AH1107" s="227"/>
      <c r="AI1107" s="227"/>
    </row>
    <row r="1108" hidden="1">
      <c r="A1108" s="227"/>
      <c r="B1108" s="227"/>
      <c r="C1108" s="264"/>
      <c r="D1108" s="227"/>
      <c r="E1108" s="227"/>
      <c r="F1108" s="227"/>
      <c r="G1108" s="227"/>
      <c r="H1108" s="227"/>
      <c r="I1108" s="227"/>
      <c r="J1108" s="227"/>
      <c r="K1108" s="227"/>
      <c r="L1108" s="227"/>
      <c r="M1108" s="227"/>
      <c r="N1108" s="227"/>
      <c r="O1108" s="227"/>
      <c r="P1108" s="227"/>
      <c r="Q1108" s="227"/>
      <c r="R1108" s="227"/>
      <c r="S1108" s="227"/>
      <c r="T1108" s="227"/>
      <c r="U1108" s="227"/>
      <c r="V1108" s="227"/>
      <c r="W1108" s="227"/>
      <c r="X1108" s="227"/>
      <c r="Y1108" s="227"/>
      <c r="Z1108" s="227"/>
      <c r="AA1108" s="227"/>
      <c r="AB1108" s="227"/>
      <c r="AC1108" s="227"/>
      <c r="AD1108" s="227"/>
      <c r="AE1108" s="227"/>
      <c r="AF1108" s="227"/>
      <c r="AG1108" s="227"/>
      <c r="AH1108" s="227"/>
      <c r="AI1108" s="227"/>
    </row>
    <row r="1109" hidden="1">
      <c r="A1109" s="227"/>
      <c r="B1109" s="227"/>
      <c r="C1109" s="264"/>
      <c r="D1109" s="227"/>
      <c r="E1109" s="227"/>
      <c r="F1109" s="227"/>
      <c r="G1109" s="227"/>
      <c r="H1109" s="227"/>
      <c r="I1109" s="227"/>
      <c r="J1109" s="227"/>
      <c r="K1109" s="227"/>
      <c r="L1109" s="227"/>
      <c r="M1109" s="227"/>
      <c r="N1109" s="227"/>
      <c r="O1109" s="227"/>
      <c r="P1109" s="227"/>
      <c r="Q1109" s="227"/>
      <c r="R1109" s="227"/>
      <c r="S1109" s="227"/>
      <c r="T1109" s="227"/>
      <c r="U1109" s="227"/>
      <c r="V1109" s="227"/>
      <c r="W1109" s="227"/>
      <c r="X1109" s="227"/>
      <c r="Y1109" s="227"/>
      <c r="Z1109" s="227"/>
      <c r="AA1109" s="227"/>
      <c r="AB1109" s="227"/>
      <c r="AC1109" s="227"/>
      <c r="AD1109" s="227"/>
      <c r="AE1109" s="227"/>
      <c r="AF1109" s="227"/>
      <c r="AG1109" s="227"/>
      <c r="AH1109" s="227"/>
      <c r="AI1109" s="227"/>
    </row>
    <row r="1110" hidden="1">
      <c r="A1110" s="227"/>
      <c r="B1110" s="227"/>
      <c r="C1110" s="264"/>
      <c r="D1110" s="227"/>
      <c r="E1110" s="227"/>
      <c r="F1110" s="227"/>
      <c r="G1110" s="227"/>
      <c r="H1110" s="227"/>
      <c r="I1110" s="227"/>
      <c r="J1110" s="227"/>
      <c r="K1110" s="227"/>
      <c r="L1110" s="227"/>
      <c r="M1110" s="227"/>
      <c r="N1110" s="227"/>
      <c r="O1110" s="227"/>
      <c r="P1110" s="227"/>
      <c r="Q1110" s="227"/>
      <c r="R1110" s="227"/>
      <c r="S1110" s="227"/>
      <c r="T1110" s="227"/>
      <c r="U1110" s="227"/>
      <c r="V1110" s="227"/>
      <c r="W1110" s="227"/>
      <c r="X1110" s="227"/>
      <c r="Y1110" s="227"/>
      <c r="Z1110" s="227"/>
      <c r="AA1110" s="227"/>
      <c r="AB1110" s="227"/>
      <c r="AC1110" s="227"/>
      <c r="AD1110" s="227"/>
      <c r="AE1110" s="227"/>
      <c r="AF1110" s="227"/>
      <c r="AG1110" s="227"/>
      <c r="AH1110" s="227"/>
      <c r="AI1110" s="227"/>
    </row>
    <row r="1111" hidden="1">
      <c r="A1111" s="227"/>
      <c r="B1111" s="227"/>
      <c r="C1111" s="264"/>
      <c r="D1111" s="227"/>
      <c r="E1111" s="227"/>
      <c r="F1111" s="227"/>
      <c r="G1111" s="227"/>
      <c r="H1111" s="227"/>
      <c r="I1111" s="227"/>
      <c r="J1111" s="227"/>
      <c r="K1111" s="227"/>
      <c r="L1111" s="227"/>
      <c r="M1111" s="227"/>
      <c r="N1111" s="227"/>
      <c r="O1111" s="227"/>
      <c r="P1111" s="227"/>
      <c r="Q1111" s="227"/>
      <c r="R1111" s="227"/>
      <c r="S1111" s="227"/>
      <c r="T1111" s="227"/>
      <c r="U1111" s="227"/>
      <c r="V1111" s="227"/>
      <c r="W1111" s="227"/>
      <c r="X1111" s="227"/>
      <c r="Y1111" s="227"/>
      <c r="Z1111" s="227"/>
      <c r="AA1111" s="227"/>
      <c r="AB1111" s="227"/>
      <c r="AC1111" s="227"/>
      <c r="AD1111" s="227"/>
      <c r="AE1111" s="227"/>
      <c r="AF1111" s="227"/>
      <c r="AG1111" s="227"/>
      <c r="AH1111" s="227"/>
      <c r="AI1111" s="227"/>
    </row>
    <row r="1112" hidden="1">
      <c r="A1112" s="227"/>
      <c r="B1112" s="227"/>
      <c r="C1112" s="264"/>
      <c r="D1112" s="227"/>
      <c r="E1112" s="227"/>
      <c r="F1112" s="227"/>
      <c r="G1112" s="227"/>
      <c r="H1112" s="227"/>
      <c r="I1112" s="227"/>
      <c r="J1112" s="227"/>
      <c r="K1112" s="227"/>
      <c r="L1112" s="227"/>
      <c r="M1112" s="227"/>
      <c r="N1112" s="227"/>
      <c r="O1112" s="227"/>
      <c r="P1112" s="227"/>
      <c r="Q1112" s="227"/>
      <c r="R1112" s="227"/>
      <c r="S1112" s="227"/>
      <c r="T1112" s="227"/>
      <c r="U1112" s="227"/>
      <c r="V1112" s="227"/>
      <c r="W1112" s="227"/>
      <c r="X1112" s="227"/>
      <c r="Y1112" s="227"/>
      <c r="Z1112" s="227"/>
      <c r="AA1112" s="227"/>
      <c r="AB1112" s="227"/>
      <c r="AC1112" s="227"/>
      <c r="AD1112" s="227"/>
      <c r="AE1112" s="227"/>
      <c r="AF1112" s="227"/>
      <c r="AG1112" s="227"/>
      <c r="AH1112" s="227"/>
      <c r="AI1112" s="227"/>
    </row>
    <row r="1113" hidden="1">
      <c r="A1113" s="227"/>
      <c r="B1113" s="227"/>
      <c r="C1113" s="264"/>
      <c r="D1113" s="227"/>
      <c r="E1113" s="227"/>
      <c r="F1113" s="227"/>
      <c r="G1113" s="227"/>
      <c r="H1113" s="227"/>
      <c r="I1113" s="227"/>
      <c r="J1113" s="227"/>
      <c r="K1113" s="227"/>
      <c r="L1113" s="227"/>
      <c r="M1113" s="227"/>
      <c r="N1113" s="227"/>
      <c r="O1113" s="227"/>
      <c r="P1113" s="227"/>
      <c r="Q1113" s="227"/>
      <c r="R1113" s="227"/>
      <c r="S1113" s="227"/>
      <c r="T1113" s="227"/>
      <c r="U1113" s="227"/>
      <c r="V1113" s="227"/>
      <c r="W1113" s="227"/>
      <c r="X1113" s="227"/>
      <c r="Y1113" s="227"/>
      <c r="Z1113" s="227"/>
      <c r="AA1113" s="227"/>
      <c r="AB1113" s="227"/>
      <c r="AC1113" s="227"/>
      <c r="AD1113" s="227"/>
      <c r="AE1113" s="227"/>
      <c r="AF1113" s="227"/>
      <c r="AG1113" s="227"/>
      <c r="AH1113" s="227"/>
      <c r="AI1113" s="227"/>
    </row>
    <row r="1114" hidden="1">
      <c r="A1114" s="227"/>
      <c r="B1114" s="227"/>
      <c r="C1114" s="264"/>
      <c r="D1114" s="227"/>
      <c r="E1114" s="227"/>
      <c r="F1114" s="227"/>
      <c r="G1114" s="227"/>
      <c r="H1114" s="227"/>
      <c r="I1114" s="227"/>
      <c r="J1114" s="227"/>
      <c r="K1114" s="227"/>
      <c r="L1114" s="227"/>
      <c r="M1114" s="227"/>
      <c r="N1114" s="227"/>
      <c r="O1114" s="227"/>
      <c r="P1114" s="227"/>
      <c r="Q1114" s="227"/>
      <c r="R1114" s="227"/>
      <c r="S1114" s="227"/>
      <c r="T1114" s="227"/>
      <c r="U1114" s="227"/>
      <c r="V1114" s="227"/>
      <c r="W1114" s="227"/>
      <c r="X1114" s="227"/>
      <c r="Y1114" s="227"/>
      <c r="Z1114" s="227"/>
      <c r="AA1114" s="227"/>
      <c r="AB1114" s="227"/>
      <c r="AC1114" s="227"/>
      <c r="AD1114" s="227"/>
      <c r="AE1114" s="227"/>
      <c r="AF1114" s="227"/>
      <c r="AG1114" s="227"/>
      <c r="AH1114" s="227"/>
      <c r="AI1114" s="227"/>
    </row>
    <row r="1115" hidden="1">
      <c r="A1115" s="227"/>
      <c r="B1115" s="227"/>
      <c r="C1115" s="264"/>
      <c r="D1115" s="227"/>
      <c r="E1115" s="227"/>
      <c r="F1115" s="227"/>
      <c r="G1115" s="227"/>
      <c r="H1115" s="227"/>
      <c r="I1115" s="227"/>
      <c r="J1115" s="227"/>
      <c r="K1115" s="227"/>
      <c r="L1115" s="227"/>
      <c r="M1115" s="227"/>
      <c r="N1115" s="227"/>
      <c r="O1115" s="227"/>
      <c r="P1115" s="227"/>
      <c r="Q1115" s="227"/>
      <c r="R1115" s="227"/>
      <c r="S1115" s="227"/>
      <c r="T1115" s="227"/>
      <c r="U1115" s="227"/>
      <c r="V1115" s="227"/>
      <c r="W1115" s="227"/>
      <c r="X1115" s="227"/>
      <c r="Y1115" s="227"/>
      <c r="Z1115" s="227"/>
      <c r="AA1115" s="227"/>
      <c r="AB1115" s="227"/>
      <c r="AC1115" s="227"/>
      <c r="AD1115" s="227"/>
      <c r="AE1115" s="227"/>
      <c r="AF1115" s="227"/>
      <c r="AG1115" s="227"/>
      <c r="AH1115" s="227"/>
      <c r="AI1115" s="227"/>
    </row>
    <row r="1116" hidden="1">
      <c r="A1116" s="227"/>
      <c r="B1116" s="227"/>
      <c r="C1116" s="264"/>
      <c r="D1116" s="227"/>
      <c r="E1116" s="227"/>
      <c r="F1116" s="227"/>
      <c r="G1116" s="227"/>
      <c r="H1116" s="227"/>
      <c r="I1116" s="227"/>
      <c r="J1116" s="227"/>
      <c r="K1116" s="227"/>
      <c r="L1116" s="227"/>
      <c r="M1116" s="227"/>
      <c r="N1116" s="227"/>
      <c r="O1116" s="227"/>
      <c r="P1116" s="227"/>
      <c r="Q1116" s="227"/>
      <c r="R1116" s="227"/>
      <c r="S1116" s="227"/>
      <c r="T1116" s="227"/>
      <c r="U1116" s="227"/>
      <c r="V1116" s="227"/>
      <c r="W1116" s="227"/>
      <c r="X1116" s="227"/>
      <c r="Y1116" s="227"/>
      <c r="Z1116" s="227"/>
      <c r="AA1116" s="227"/>
      <c r="AB1116" s="227"/>
      <c r="AC1116" s="227"/>
      <c r="AD1116" s="227"/>
      <c r="AE1116" s="227"/>
      <c r="AF1116" s="227"/>
      <c r="AG1116" s="227"/>
      <c r="AH1116" s="227"/>
      <c r="AI1116" s="227"/>
    </row>
    <row r="1117" hidden="1">
      <c r="A1117" s="227"/>
      <c r="B1117" s="227"/>
      <c r="C1117" s="264"/>
      <c r="D1117" s="227"/>
      <c r="E1117" s="227"/>
      <c r="F1117" s="227"/>
      <c r="G1117" s="227"/>
      <c r="H1117" s="227"/>
      <c r="I1117" s="227"/>
      <c r="J1117" s="227"/>
      <c r="K1117" s="227"/>
      <c r="L1117" s="227"/>
      <c r="M1117" s="227"/>
      <c r="N1117" s="227"/>
      <c r="O1117" s="227"/>
      <c r="P1117" s="227"/>
      <c r="Q1117" s="227"/>
      <c r="R1117" s="227"/>
      <c r="S1117" s="227"/>
      <c r="T1117" s="227"/>
      <c r="U1117" s="227"/>
      <c r="V1117" s="227"/>
      <c r="W1117" s="227"/>
      <c r="X1117" s="227"/>
      <c r="Y1117" s="227"/>
      <c r="Z1117" s="227"/>
      <c r="AA1117" s="227"/>
      <c r="AB1117" s="227"/>
      <c r="AC1117" s="227"/>
      <c r="AD1117" s="227"/>
      <c r="AE1117" s="227"/>
      <c r="AF1117" s="227"/>
      <c r="AG1117" s="227"/>
      <c r="AH1117" s="227"/>
      <c r="AI1117" s="227"/>
    </row>
    <row r="1118" hidden="1">
      <c r="A1118" s="227"/>
      <c r="B1118" s="227"/>
      <c r="C1118" s="264"/>
      <c r="D1118" s="227"/>
      <c r="E1118" s="227"/>
      <c r="F1118" s="227"/>
      <c r="G1118" s="227"/>
      <c r="H1118" s="227"/>
      <c r="I1118" s="227"/>
      <c r="J1118" s="227"/>
      <c r="K1118" s="227"/>
      <c r="L1118" s="227"/>
      <c r="M1118" s="227"/>
      <c r="N1118" s="227"/>
      <c r="O1118" s="227"/>
      <c r="P1118" s="227"/>
      <c r="Q1118" s="227"/>
      <c r="R1118" s="227"/>
      <c r="S1118" s="227"/>
      <c r="T1118" s="227"/>
      <c r="U1118" s="227"/>
      <c r="V1118" s="227"/>
      <c r="W1118" s="227"/>
      <c r="X1118" s="227"/>
      <c r="Y1118" s="227"/>
      <c r="Z1118" s="227"/>
      <c r="AA1118" s="227"/>
      <c r="AB1118" s="227"/>
      <c r="AC1118" s="227"/>
      <c r="AD1118" s="227"/>
      <c r="AE1118" s="227"/>
      <c r="AF1118" s="227"/>
      <c r="AG1118" s="227"/>
      <c r="AH1118" s="227"/>
      <c r="AI1118" s="227"/>
    </row>
    <row r="1119" hidden="1">
      <c r="A1119" s="227"/>
      <c r="B1119" s="227"/>
      <c r="C1119" s="264"/>
      <c r="D1119" s="227"/>
      <c r="E1119" s="227"/>
      <c r="F1119" s="227"/>
      <c r="G1119" s="227"/>
      <c r="H1119" s="227"/>
      <c r="I1119" s="227"/>
      <c r="J1119" s="227"/>
      <c r="K1119" s="227"/>
      <c r="L1119" s="227"/>
      <c r="M1119" s="227"/>
      <c r="N1119" s="227"/>
      <c r="O1119" s="227"/>
      <c r="P1119" s="227"/>
      <c r="Q1119" s="227"/>
      <c r="R1119" s="227"/>
      <c r="S1119" s="227"/>
      <c r="T1119" s="227"/>
      <c r="U1119" s="227"/>
      <c r="V1119" s="227"/>
      <c r="W1119" s="227"/>
      <c r="X1119" s="227"/>
      <c r="Y1119" s="227"/>
      <c r="Z1119" s="227"/>
      <c r="AA1119" s="227"/>
      <c r="AB1119" s="227"/>
      <c r="AC1119" s="227"/>
      <c r="AD1119" s="227"/>
      <c r="AE1119" s="227"/>
      <c r="AF1119" s="227"/>
      <c r="AG1119" s="227"/>
      <c r="AH1119" s="227"/>
      <c r="AI1119" s="227"/>
    </row>
    <row r="1120" hidden="1">
      <c r="A1120" s="227"/>
      <c r="B1120" s="227"/>
      <c r="C1120" s="264"/>
      <c r="D1120" s="227"/>
      <c r="E1120" s="227"/>
      <c r="F1120" s="227"/>
      <c r="G1120" s="227"/>
      <c r="H1120" s="227"/>
      <c r="I1120" s="227"/>
      <c r="J1120" s="227"/>
      <c r="K1120" s="227"/>
      <c r="L1120" s="227"/>
      <c r="M1120" s="227"/>
      <c r="N1120" s="227"/>
      <c r="O1120" s="227"/>
      <c r="P1120" s="227"/>
      <c r="Q1120" s="227"/>
      <c r="R1120" s="227"/>
      <c r="S1120" s="227"/>
      <c r="T1120" s="227"/>
      <c r="U1120" s="227"/>
      <c r="V1120" s="227"/>
      <c r="W1120" s="227"/>
      <c r="X1120" s="227"/>
      <c r="Y1120" s="227"/>
      <c r="Z1120" s="227"/>
      <c r="AA1120" s="227"/>
      <c r="AB1120" s="227"/>
      <c r="AC1120" s="227"/>
      <c r="AD1120" s="227"/>
      <c r="AE1120" s="227"/>
      <c r="AF1120" s="227"/>
      <c r="AG1120" s="227"/>
      <c r="AH1120" s="227"/>
      <c r="AI1120" s="227"/>
    </row>
    <row r="1121" hidden="1">
      <c r="A1121" s="227"/>
      <c r="B1121" s="227"/>
      <c r="C1121" s="264"/>
      <c r="D1121" s="227"/>
      <c r="E1121" s="227"/>
      <c r="F1121" s="227"/>
      <c r="G1121" s="227"/>
      <c r="H1121" s="227"/>
      <c r="I1121" s="227"/>
      <c r="J1121" s="227"/>
      <c r="K1121" s="227"/>
      <c r="L1121" s="227"/>
      <c r="M1121" s="227"/>
      <c r="N1121" s="227"/>
      <c r="O1121" s="227"/>
      <c r="P1121" s="227"/>
      <c r="Q1121" s="227"/>
      <c r="R1121" s="227"/>
      <c r="S1121" s="227"/>
      <c r="T1121" s="227"/>
      <c r="U1121" s="227"/>
      <c r="V1121" s="227"/>
      <c r="W1121" s="227"/>
      <c r="X1121" s="227"/>
      <c r="Y1121" s="227"/>
      <c r="Z1121" s="227"/>
      <c r="AA1121" s="227"/>
      <c r="AB1121" s="227"/>
      <c r="AC1121" s="227"/>
      <c r="AD1121" s="227"/>
      <c r="AE1121" s="227"/>
      <c r="AF1121" s="227"/>
      <c r="AG1121" s="227"/>
      <c r="AH1121" s="227"/>
      <c r="AI1121" s="227"/>
    </row>
    <row r="1122" hidden="1">
      <c r="A1122" s="227"/>
      <c r="B1122" s="227"/>
      <c r="C1122" s="264"/>
      <c r="D1122" s="227"/>
      <c r="E1122" s="227"/>
      <c r="F1122" s="227"/>
      <c r="G1122" s="227"/>
      <c r="H1122" s="227"/>
      <c r="I1122" s="227"/>
      <c r="J1122" s="227"/>
      <c r="K1122" s="227"/>
      <c r="L1122" s="227"/>
      <c r="M1122" s="227"/>
      <c r="N1122" s="227"/>
      <c r="O1122" s="227"/>
      <c r="P1122" s="227"/>
      <c r="Q1122" s="227"/>
      <c r="R1122" s="227"/>
      <c r="S1122" s="227"/>
      <c r="T1122" s="227"/>
      <c r="U1122" s="227"/>
      <c r="V1122" s="227"/>
      <c r="W1122" s="227"/>
      <c r="X1122" s="227"/>
      <c r="Y1122" s="227"/>
      <c r="Z1122" s="227"/>
      <c r="AA1122" s="227"/>
      <c r="AB1122" s="227"/>
      <c r="AC1122" s="227"/>
      <c r="AD1122" s="227"/>
      <c r="AE1122" s="227"/>
      <c r="AF1122" s="227"/>
      <c r="AG1122" s="227"/>
      <c r="AH1122" s="227"/>
      <c r="AI1122" s="227"/>
    </row>
    <row r="1123" hidden="1">
      <c r="A1123" s="227"/>
      <c r="B1123" s="227"/>
      <c r="C1123" s="264"/>
      <c r="D1123" s="227"/>
      <c r="E1123" s="227"/>
      <c r="F1123" s="227"/>
      <c r="G1123" s="227"/>
      <c r="H1123" s="227"/>
      <c r="I1123" s="227"/>
      <c r="J1123" s="227"/>
      <c r="K1123" s="227"/>
      <c r="L1123" s="227"/>
      <c r="M1123" s="227"/>
      <c r="N1123" s="227"/>
      <c r="O1123" s="227"/>
      <c r="P1123" s="227"/>
      <c r="Q1123" s="227"/>
      <c r="R1123" s="227"/>
      <c r="S1123" s="227"/>
      <c r="T1123" s="227"/>
      <c r="U1123" s="227"/>
      <c r="V1123" s="227"/>
      <c r="W1123" s="227"/>
      <c r="X1123" s="227"/>
      <c r="Y1123" s="227"/>
      <c r="Z1123" s="227"/>
      <c r="AA1123" s="227"/>
      <c r="AB1123" s="227"/>
      <c r="AC1123" s="227"/>
      <c r="AD1123" s="227"/>
      <c r="AE1123" s="227"/>
      <c r="AF1123" s="227"/>
      <c r="AG1123" s="227"/>
      <c r="AH1123" s="227"/>
      <c r="AI1123" s="227"/>
    </row>
    <row r="1124" hidden="1">
      <c r="A1124" s="227"/>
      <c r="B1124" s="227"/>
      <c r="C1124" s="264"/>
      <c r="D1124" s="227"/>
      <c r="E1124" s="227"/>
      <c r="F1124" s="227"/>
      <c r="G1124" s="227"/>
      <c r="H1124" s="227"/>
      <c r="I1124" s="227"/>
      <c r="J1124" s="227"/>
      <c r="K1124" s="227"/>
      <c r="L1124" s="227"/>
      <c r="M1124" s="227"/>
      <c r="N1124" s="227"/>
      <c r="O1124" s="227"/>
      <c r="P1124" s="227"/>
      <c r="Q1124" s="227"/>
      <c r="R1124" s="227"/>
      <c r="S1124" s="227"/>
      <c r="T1124" s="227"/>
      <c r="U1124" s="227"/>
      <c r="V1124" s="227"/>
      <c r="W1124" s="227"/>
      <c r="X1124" s="227"/>
      <c r="Y1124" s="227"/>
      <c r="Z1124" s="227"/>
      <c r="AA1124" s="227"/>
      <c r="AB1124" s="227"/>
      <c r="AC1124" s="227"/>
      <c r="AD1124" s="227"/>
      <c r="AE1124" s="227"/>
      <c r="AF1124" s="227"/>
      <c r="AG1124" s="227"/>
      <c r="AH1124" s="227"/>
      <c r="AI1124" s="227"/>
    </row>
    <row r="1125" hidden="1">
      <c r="A1125" s="227"/>
      <c r="B1125" s="227"/>
      <c r="C1125" s="264"/>
      <c r="D1125" s="227"/>
      <c r="E1125" s="227"/>
      <c r="F1125" s="227"/>
      <c r="G1125" s="227"/>
      <c r="H1125" s="227"/>
      <c r="I1125" s="227"/>
      <c r="J1125" s="227"/>
      <c r="K1125" s="227"/>
      <c r="L1125" s="227"/>
      <c r="M1125" s="227"/>
      <c r="N1125" s="227"/>
      <c r="O1125" s="227"/>
      <c r="P1125" s="227"/>
      <c r="Q1125" s="227"/>
      <c r="R1125" s="227"/>
      <c r="S1125" s="227"/>
      <c r="T1125" s="227"/>
      <c r="U1125" s="227"/>
      <c r="V1125" s="227"/>
      <c r="W1125" s="227"/>
      <c r="X1125" s="227"/>
      <c r="Y1125" s="227"/>
      <c r="Z1125" s="227"/>
      <c r="AA1125" s="227"/>
      <c r="AB1125" s="227"/>
      <c r="AC1125" s="227"/>
      <c r="AD1125" s="227"/>
      <c r="AE1125" s="227"/>
      <c r="AF1125" s="227"/>
      <c r="AG1125" s="227"/>
      <c r="AH1125" s="227"/>
      <c r="AI1125" s="227"/>
    </row>
    <row r="1126" hidden="1">
      <c r="A1126" s="227"/>
      <c r="B1126" s="227"/>
      <c r="C1126" s="264"/>
      <c r="D1126" s="227"/>
      <c r="E1126" s="227"/>
      <c r="F1126" s="227"/>
      <c r="G1126" s="227"/>
      <c r="H1126" s="227"/>
      <c r="I1126" s="227"/>
      <c r="J1126" s="227"/>
      <c r="K1126" s="227"/>
      <c r="L1126" s="227"/>
      <c r="M1126" s="227"/>
      <c r="N1126" s="227"/>
      <c r="O1126" s="227"/>
      <c r="P1126" s="227"/>
      <c r="Q1126" s="227"/>
      <c r="R1126" s="227"/>
      <c r="S1126" s="227"/>
      <c r="T1126" s="227"/>
      <c r="U1126" s="227"/>
      <c r="V1126" s="227"/>
      <c r="W1126" s="227"/>
      <c r="X1126" s="227"/>
      <c r="Y1126" s="227"/>
      <c r="Z1126" s="227"/>
      <c r="AA1126" s="227"/>
      <c r="AB1126" s="227"/>
      <c r="AC1126" s="227"/>
      <c r="AD1126" s="227"/>
      <c r="AE1126" s="227"/>
      <c r="AF1126" s="227"/>
      <c r="AG1126" s="227"/>
      <c r="AH1126" s="227"/>
      <c r="AI1126" s="227"/>
    </row>
    <row r="1127" hidden="1">
      <c r="A1127" s="227"/>
      <c r="B1127" s="227"/>
      <c r="C1127" s="264"/>
      <c r="D1127" s="227"/>
      <c r="E1127" s="227"/>
      <c r="F1127" s="227"/>
      <c r="G1127" s="227"/>
      <c r="H1127" s="227"/>
      <c r="I1127" s="227"/>
      <c r="J1127" s="227"/>
      <c r="K1127" s="227"/>
      <c r="L1127" s="227"/>
      <c r="M1127" s="227"/>
      <c r="N1127" s="227"/>
      <c r="O1127" s="227"/>
      <c r="P1127" s="227"/>
      <c r="Q1127" s="227"/>
      <c r="R1127" s="227"/>
      <c r="S1127" s="227"/>
      <c r="T1127" s="227"/>
      <c r="U1127" s="227"/>
      <c r="V1127" s="227"/>
      <c r="W1127" s="227"/>
      <c r="X1127" s="227"/>
      <c r="Y1127" s="227"/>
      <c r="Z1127" s="227"/>
      <c r="AA1127" s="227"/>
      <c r="AB1127" s="227"/>
      <c r="AC1127" s="227"/>
      <c r="AD1127" s="227"/>
      <c r="AE1127" s="227"/>
      <c r="AF1127" s="227"/>
      <c r="AG1127" s="227"/>
      <c r="AH1127" s="227"/>
      <c r="AI1127" s="227"/>
    </row>
    <row r="1128" hidden="1">
      <c r="A1128" s="227"/>
      <c r="B1128" s="227"/>
      <c r="C1128" s="264"/>
      <c r="D1128" s="227"/>
      <c r="E1128" s="227"/>
      <c r="F1128" s="227"/>
      <c r="G1128" s="227"/>
      <c r="H1128" s="227"/>
      <c r="I1128" s="227"/>
      <c r="J1128" s="227"/>
      <c r="K1128" s="227"/>
      <c r="L1128" s="227"/>
      <c r="M1128" s="227"/>
      <c r="N1128" s="227"/>
      <c r="O1128" s="227"/>
      <c r="P1128" s="227"/>
      <c r="Q1128" s="227"/>
      <c r="R1128" s="227"/>
      <c r="S1128" s="227"/>
      <c r="T1128" s="227"/>
      <c r="U1128" s="227"/>
      <c r="V1128" s="227"/>
      <c r="W1128" s="227"/>
      <c r="X1128" s="227"/>
      <c r="Y1128" s="227"/>
      <c r="Z1128" s="227"/>
      <c r="AA1128" s="227"/>
      <c r="AB1128" s="227"/>
      <c r="AC1128" s="227"/>
      <c r="AD1128" s="227"/>
      <c r="AE1128" s="227"/>
      <c r="AF1128" s="227"/>
      <c r="AG1128" s="227"/>
      <c r="AH1128" s="227"/>
      <c r="AI1128" s="227"/>
    </row>
    <row r="1129" hidden="1">
      <c r="A1129" s="227"/>
      <c r="B1129" s="227"/>
      <c r="C1129" s="264"/>
      <c r="D1129" s="227"/>
      <c r="E1129" s="227"/>
      <c r="F1129" s="227"/>
      <c r="G1129" s="227"/>
      <c r="H1129" s="227"/>
      <c r="I1129" s="227"/>
      <c r="J1129" s="227"/>
      <c r="K1129" s="227"/>
      <c r="L1129" s="227"/>
      <c r="M1129" s="227"/>
      <c r="N1129" s="227"/>
      <c r="O1129" s="227"/>
      <c r="P1129" s="227"/>
      <c r="Q1129" s="227"/>
      <c r="R1129" s="227"/>
      <c r="S1129" s="227"/>
      <c r="T1129" s="227"/>
      <c r="U1129" s="227"/>
      <c r="V1129" s="227"/>
      <c r="W1129" s="227"/>
      <c r="X1129" s="227"/>
      <c r="Y1129" s="227"/>
      <c r="Z1129" s="227"/>
      <c r="AA1129" s="227"/>
      <c r="AB1129" s="227"/>
      <c r="AC1129" s="227"/>
      <c r="AD1129" s="227"/>
      <c r="AE1129" s="227"/>
      <c r="AF1129" s="227"/>
      <c r="AG1129" s="227"/>
      <c r="AH1129" s="227"/>
      <c r="AI1129" s="227"/>
    </row>
    <row r="1130" hidden="1">
      <c r="A1130" s="227"/>
      <c r="B1130" s="227"/>
      <c r="C1130" s="264"/>
      <c r="D1130" s="227"/>
      <c r="E1130" s="227"/>
      <c r="F1130" s="227"/>
      <c r="G1130" s="227"/>
      <c r="H1130" s="227"/>
      <c r="I1130" s="227"/>
      <c r="J1130" s="227"/>
      <c r="K1130" s="227"/>
      <c r="L1130" s="227"/>
      <c r="M1130" s="227"/>
      <c r="N1130" s="227"/>
      <c r="O1130" s="227"/>
      <c r="P1130" s="227"/>
      <c r="Q1130" s="227"/>
      <c r="R1130" s="227"/>
      <c r="S1130" s="227"/>
      <c r="T1130" s="227"/>
      <c r="U1130" s="227"/>
      <c r="V1130" s="227"/>
      <c r="W1130" s="227"/>
      <c r="X1130" s="227"/>
      <c r="Y1130" s="227"/>
      <c r="Z1130" s="227"/>
      <c r="AA1130" s="227"/>
      <c r="AB1130" s="227"/>
      <c r="AC1130" s="227"/>
      <c r="AD1130" s="227"/>
      <c r="AE1130" s="227"/>
      <c r="AF1130" s="227"/>
      <c r="AG1130" s="227"/>
      <c r="AH1130" s="227"/>
      <c r="AI1130" s="227"/>
    </row>
    <row r="1131" hidden="1">
      <c r="A1131" s="227"/>
      <c r="B1131" s="227"/>
      <c r="C1131" s="264"/>
      <c r="D1131" s="227"/>
      <c r="E1131" s="227"/>
      <c r="F1131" s="227"/>
      <c r="G1131" s="227"/>
      <c r="H1131" s="227"/>
      <c r="I1131" s="227"/>
      <c r="J1131" s="227"/>
      <c r="K1131" s="227"/>
      <c r="L1131" s="227"/>
      <c r="M1131" s="227"/>
      <c r="N1131" s="227"/>
      <c r="O1131" s="227"/>
      <c r="P1131" s="227"/>
      <c r="Q1131" s="227"/>
      <c r="R1131" s="227"/>
      <c r="S1131" s="227"/>
      <c r="T1131" s="227"/>
      <c r="U1131" s="227"/>
      <c r="V1131" s="227"/>
      <c r="W1131" s="227"/>
      <c r="X1131" s="227"/>
      <c r="Y1131" s="227"/>
      <c r="Z1131" s="227"/>
      <c r="AA1131" s="227"/>
      <c r="AB1131" s="227"/>
      <c r="AC1131" s="227"/>
      <c r="AD1131" s="227"/>
      <c r="AE1131" s="227"/>
      <c r="AF1131" s="227"/>
      <c r="AG1131" s="227"/>
      <c r="AH1131" s="227"/>
      <c r="AI1131" s="227"/>
    </row>
    <row r="1132" hidden="1">
      <c r="A1132" s="227"/>
      <c r="B1132" s="227"/>
      <c r="C1132" s="264"/>
      <c r="D1132" s="227"/>
      <c r="E1132" s="227"/>
      <c r="F1132" s="227"/>
      <c r="G1132" s="227"/>
      <c r="H1132" s="227"/>
      <c r="I1132" s="227"/>
      <c r="J1132" s="227"/>
      <c r="K1132" s="227"/>
      <c r="L1132" s="227"/>
      <c r="M1132" s="227"/>
      <c r="N1132" s="227"/>
      <c r="O1132" s="227"/>
      <c r="P1132" s="227"/>
      <c r="Q1132" s="227"/>
      <c r="R1132" s="227"/>
      <c r="S1132" s="227"/>
      <c r="T1132" s="227"/>
      <c r="U1132" s="227"/>
      <c r="V1132" s="227"/>
      <c r="W1132" s="227"/>
      <c r="X1132" s="227"/>
      <c r="Y1132" s="227"/>
      <c r="Z1132" s="227"/>
      <c r="AA1132" s="227"/>
      <c r="AB1132" s="227"/>
      <c r="AC1132" s="227"/>
      <c r="AD1132" s="227"/>
      <c r="AE1132" s="227"/>
      <c r="AF1132" s="227"/>
      <c r="AG1132" s="227"/>
      <c r="AH1132" s="227"/>
      <c r="AI1132" s="227"/>
    </row>
    <row r="1133" hidden="1">
      <c r="A1133" s="227"/>
      <c r="B1133" s="227"/>
      <c r="C1133" s="264"/>
      <c r="D1133" s="227"/>
      <c r="E1133" s="227"/>
      <c r="F1133" s="227"/>
      <c r="G1133" s="227"/>
      <c r="H1133" s="227"/>
      <c r="I1133" s="227"/>
      <c r="J1133" s="227"/>
      <c r="K1133" s="227"/>
      <c r="L1133" s="227"/>
      <c r="M1133" s="227"/>
      <c r="N1133" s="227"/>
      <c r="O1133" s="227"/>
      <c r="P1133" s="227"/>
      <c r="Q1133" s="227"/>
      <c r="R1133" s="227"/>
      <c r="S1133" s="227"/>
      <c r="T1133" s="227"/>
      <c r="U1133" s="227"/>
      <c r="V1133" s="227"/>
      <c r="W1133" s="227"/>
      <c r="X1133" s="227"/>
      <c r="Y1133" s="227"/>
      <c r="Z1133" s="227"/>
      <c r="AA1133" s="227"/>
      <c r="AB1133" s="227"/>
      <c r="AC1133" s="227"/>
      <c r="AD1133" s="227"/>
      <c r="AE1133" s="227"/>
      <c r="AF1133" s="227"/>
      <c r="AG1133" s="227"/>
      <c r="AH1133" s="227"/>
      <c r="AI1133" s="227"/>
    </row>
    <row r="1134" hidden="1">
      <c r="A1134" s="227"/>
      <c r="B1134" s="227"/>
      <c r="C1134" s="264"/>
      <c r="D1134" s="227"/>
      <c r="E1134" s="227"/>
      <c r="F1134" s="227"/>
      <c r="G1134" s="227"/>
      <c r="H1134" s="227"/>
      <c r="I1134" s="227"/>
      <c r="J1134" s="227"/>
      <c r="K1134" s="227"/>
      <c r="L1134" s="227"/>
      <c r="M1134" s="227"/>
      <c r="N1134" s="227"/>
      <c r="O1134" s="227"/>
      <c r="P1134" s="227"/>
      <c r="Q1134" s="227"/>
      <c r="R1134" s="227"/>
      <c r="S1134" s="227"/>
      <c r="T1134" s="227"/>
      <c r="U1134" s="227"/>
      <c r="V1134" s="227"/>
      <c r="W1134" s="227"/>
      <c r="X1134" s="227"/>
      <c r="Y1134" s="227"/>
      <c r="Z1134" s="227"/>
      <c r="AA1134" s="227"/>
      <c r="AB1134" s="227"/>
      <c r="AC1134" s="227"/>
      <c r="AD1134" s="227"/>
      <c r="AE1134" s="227"/>
      <c r="AF1134" s="227"/>
      <c r="AG1134" s="227"/>
      <c r="AH1134" s="227"/>
      <c r="AI1134" s="227"/>
    </row>
    <row r="1135" hidden="1">
      <c r="A1135" s="227"/>
      <c r="B1135" s="227"/>
      <c r="C1135" s="264"/>
      <c r="D1135" s="227"/>
      <c r="E1135" s="227"/>
      <c r="F1135" s="227"/>
      <c r="G1135" s="227"/>
      <c r="H1135" s="227"/>
      <c r="I1135" s="227"/>
      <c r="J1135" s="227"/>
      <c r="K1135" s="227"/>
      <c r="L1135" s="227"/>
      <c r="M1135" s="227"/>
      <c r="N1135" s="227"/>
      <c r="O1135" s="227"/>
      <c r="P1135" s="227"/>
      <c r="Q1135" s="227"/>
      <c r="R1135" s="227"/>
      <c r="S1135" s="227"/>
      <c r="T1135" s="227"/>
      <c r="U1135" s="227"/>
      <c r="V1135" s="227"/>
      <c r="W1135" s="227"/>
      <c r="X1135" s="227"/>
      <c r="Y1135" s="227"/>
      <c r="Z1135" s="227"/>
      <c r="AA1135" s="227"/>
      <c r="AB1135" s="227"/>
      <c r="AC1135" s="227"/>
      <c r="AD1135" s="227"/>
      <c r="AE1135" s="227"/>
      <c r="AF1135" s="227"/>
      <c r="AG1135" s="227"/>
      <c r="AH1135" s="227"/>
      <c r="AI1135" s="227"/>
    </row>
    <row r="1136" hidden="1">
      <c r="A1136" s="227"/>
      <c r="B1136" s="227"/>
      <c r="C1136" s="264"/>
      <c r="D1136" s="227"/>
      <c r="E1136" s="227"/>
      <c r="F1136" s="227"/>
      <c r="G1136" s="227"/>
      <c r="H1136" s="227"/>
      <c r="I1136" s="227"/>
      <c r="J1136" s="227"/>
      <c r="K1136" s="227"/>
      <c r="L1136" s="227"/>
      <c r="M1136" s="227"/>
      <c r="N1136" s="227"/>
      <c r="O1136" s="227"/>
      <c r="P1136" s="227"/>
      <c r="Q1136" s="227"/>
      <c r="R1136" s="227"/>
      <c r="S1136" s="227"/>
      <c r="T1136" s="227"/>
      <c r="U1136" s="227"/>
      <c r="V1136" s="227"/>
      <c r="W1136" s="227"/>
      <c r="X1136" s="227"/>
      <c r="Y1136" s="227"/>
      <c r="Z1136" s="227"/>
      <c r="AA1136" s="227"/>
      <c r="AB1136" s="227"/>
      <c r="AC1136" s="227"/>
      <c r="AD1136" s="227"/>
      <c r="AE1136" s="227"/>
      <c r="AF1136" s="227"/>
      <c r="AG1136" s="227"/>
      <c r="AH1136" s="227"/>
      <c r="AI1136" s="227"/>
    </row>
    <row r="1137" hidden="1">
      <c r="A1137" s="227"/>
      <c r="B1137" s="227"/>
      <c r="C1137" s="264"/>
      <c r="D1137" s="227"/>
      <c r="E1137" s="227"/>
      <c r="F1137" s="227"/>
      <c r="G1137" s="227"/>
      <c r="H1137" s="227"/>
      <c r="I1137" s="227"/>
      <c r="J1137" s="227"/>
      <c r="K1137" s="227"/>
      <c r="L1137" s="227"/>
      <c r="M1137" s="227"/>
      <c r="N1137" s="227"/>
      <c r="O1137" s="227"/>
      <c r="P1137" s="227"/>
      <c r="Q1137" s="227"/>
      <c r="R1137" s="227"/>
      <c r="S1137" s="227"/>
      <c r="T1137" s="227"/>
      <c r="U1137" s="227"/>
      <c r="V1137" s="227"/>
      <c r="W1137" s="227"/>
      <c r="X1137" s="227"/>
      <c r="Y1137" s="227"/>
      <c r="Z1137" s="227"/>
      <c r="AA1137" s="227"/>
      <c r="AB1137" s="227"/>
      <c r="AC1137" s="227"/>
      <c r="AD1137" s="227"/>
      <c r="AE1137" s="227"/>
      <c r="AF1137" s="227"/>
      <c r="AG1137" s="227"/>
      <c r="AH1137" s="227"/>
      <c r="AI1137" s="227"/>
    </row>
    <row r="1138" hidden="1">
      <c r="A1138" s="227"/>
      <c r="B1138" s="227"/>
      <c r="C1138" s="264"/>
      <c r="D1138" s="227"/>
      <c r="E1138" s="227"/>
      <c r="F1138" s="227"/>
      <c r="G1138" s="227"/>
      <c r="H1138" s="227"/>
      <c r="I1138" s="227"/>
      <c r="J1138" s="227"/>
      <c r="K1138" s="227"/>
      <c r="L1138" s="227"/>
      <c r="M1138" s="227"/>
      <c r="N1138" s="227"/>
      <c r="O1138" s="227"/>
      <c r="P1138" s="227"/>
      <c r="Q1138" s="227"/>
      <c r="R1138" s="227"/>
      <c r="S1138" s="227"/>
      <c r="T1138" s="227"/>
      <c r="U1138" s="227"/>
      <c r="V1138" s="227"/>
      <c r="W1138" s="227"/>
      <c r="X1138" s="227"/>
      <c r="Y1138" s="227"/>
      <c r="Z1138" s="227"/>
      <c r="AA1138" s="227"/>
      <c r="AB1138" s="227"/>
      <c r="AC1138" s="227"/>
      <c r="AD1138" s="227"/>
      <c r="AE1138" s="227"/>
      <c r="AF1138" s="227"/>
      <c r="AG1138" s="227"/>
      <c r="AH1138" s="227"/>
      <c r="AI1138" s="227"/>
    </row>
    <row r="1139" hidden="1">
      <c r="A1139" s="227"/>
      <c r="B1139" s="227"/>
      <c r="C1139" s="264"/>
      <c r="D1139" s="227"/>
      <c r="E1139" s="227"/>
      <c r="F1139" s="227"/>
      <c r="G1139" s="227"/>
      <c r="H1139" s="227"/>
      <c r="I1139" s="227"/>
      <c r="J1139" s="227"/>
      <c r="K1139" s="227"/>
      <c r="L1139" s="227"/>
      <c r="M1139" s="227"/>
      <c r="N1139" s="227"/>
      <c r="O1139" s="227"/>
      <c r="P1139" s="227"/>
      <c r="Q1139" s="227"/>
      <c r="R1139" s="227"/>
      <c r="S1139" s="227"/>
      <c r="T1139" s="227"/>
      <c r="U1139" s="227"/>
      <c r="V1139" s="227"/>
      <c r="W1139" s="227"/>
      <c r="X1139" s="227"/>
      <c r="Y1139" s="227"/>
      <c r="Z1139" s="227"/>
      <c r="AA1139" s="227"/>
      <c r="AB1139" s="227"/>
      <c r="AC1139" s="227"/>
      <c r="AD1139" s="227"/>
      <c r="AE1139" s="227"/>
      <c r="AF1139" s="227"/>
      <c r="AG1139" s="227"/>
      <c r="AH1139" s="227"/>
      <c r="AI1139" s="227"/>
    </row>
    <row r="1140" hidden="1">
      <c r="A1140" s="227"/>
      <c r="B1140" s="227"/>
      <c r="C1140" s="264"/>
      <c r="D1140" s="227"/>
      <c r="E1140" s="227"/>
      <c r="F1140" s="227"/>
      <c r="G1140" s="227"/>
      <c r="H1140" s="227"/>
      <c r="I1140" s="227"/>
      <c r="J1140" s="227"/>
      <c r="K1140" s="227"/>
      <c r="L1140" s="227"/>
      <c r="M1140" s="227"/>
      <c r="N1140" s="227"/>
      <c r="O1140" s="227"/>
      <c r="P1140" s="227"/>
      <c r="Q1140" s="227"/>
      <c r="R1140" s="227"/>
      <c r="S1140" s="227"/>
      <c r="T1140" s="227"/>
      <c r="U1140" s="227"/>
      <c r="V1140" s="227"/>
      <c r="W1140" s="227"/>
      <c r="X1140" s="227"/>
      <c r="Y1140" s="227"/>
      <c r="Z1140" s="227"/>
      <c r="AA1140" s="227"/>
      <c r="AB1140" s="227"/>
      <c r="AC1140" s="227"/>
      <c r="AD1140" s="227"/>
      <c r="AE1140" s="227"/>
      <c r="AF1140" s="227"/>
      <c r="AG1140" s="227"/>
      <c r="AH1140" s="227"/>
      <c r="AI1140" s="227"/>
    </row>
    <row r="1141" hidden="1">
      <c r="A1141" s="227"/>
      <c r="B1141" s="227"/>
      <c r="C1141" s="264"/>
      <c r="D1141" s="227"/>
      <c r="E1141" s="227"/>
      <c r="F1141" s="227"/>
      <c r="G1141" s="227"/>
      <c r="H1141" s="227"/>
      <c r="I1141" s="227"/>
      <c r="J1141" s="227"/>
      <c r="K1141" s="227"/>
      <c r="L1141" s="227"/>
      <c r="M1141" s="227"/>
      <c r="N1141" s="227"/>
      <c r="O1141" s="227"/>
      <c r="P1141" s="227"/>
      <c r="Q1141" s="227"/>
      <c r="R1141" s="227"/>
      <c r="S1141" s="227"/>
      <c r="T1141" s="227"/>
      <c r="U1141" s="227"/>
      <c r="V1141" s="227"/>
      <c r="W1141" s="227"/>
      <c r="X1141" s="227"/>
      <c r="Y1141" s="227"/>
      <c r="Z1141" s="227"/>
      <c r="AA1141" s="227"/>
      <c r="AB1141" s="227"/>
      <c r="AC1141" s="227"/>
      <c r="AD1141" s="227"/>
      <c r="AE1141" s="227"/>
      <c r="AF1141" s="227"/>
      <c r="AG1141" s="227"/>
      <c r="AH1141" s="227"/>
      <c r="AI1141" s="227"/>
    </row>
    <row r="1142" hidden="1">
      <c r="A1142" s="227"/>
      <c r="B1142" s="227"/>
      <c r="C1142" s="264"/>
      <c r="D1142" s="227"/>
      <c r="E1142" s="227"/>
      <c r="F1142" s="227"/>
      <c r="G1142" s="227"/>
      <c r="H1142" s="227"/>
      <c r="I1142" s="227"/>
      <c r="J1142" s="227"/>
      <c r="K1142" s="227"/>
      <c r="L1142" s="227"/>
      <c r="M1142" s="227"/>
      <c r="N1142" s="227"/>
      <c r="O1142" s="227"/>
      <c r="P1142" s="227"/>
      <c r="Q1142" s="227"/>
      <c r="R1142" s="227"/>
      <c r="S1142" s="227"/>
      <c r="T1142" s="227"/>
      <c r="U1142" s="227"/>
      <c r="V1142" s="227"/>
      <c r="W1142" s="227"/>
      <c r="X1142" s="227"/>
      <c r="Y1142" s="227"/>
      <c r="Z1142" s="227"/>
      <c r="AA1142" s="227"/>
      <c r="AB1142" s="227"/>
      <c r="AC1142" s="227"/>
      <c r="AD1142" s="227"/>
      <c r="AE1142" s="227"/>
      <c r="AF1142" s="227"/>
      <c r="AG1142" s="227"/>
      <c r="AH1142" s="227"/>
      <c r="AI1142" s="227"/>
    </row>
    <row r="1143" hidden="1">
      <c r="A1143" s="227"/>
      <c r="B1143" s="227"/>
      <c r="C1143" s="264"/>
      <c r="D1143" s="227"/>
      <c r="E1143" s="227"/>
      <c r="F1143" s="227"/>
      <c r="G1143" s="227"/>
      <c r="H1143" s="227"/>
      <c r="I1143" s="227"/>
      <c r="J1143" s="227"/>
      <c r="K1143" s="227"/>
      <c r="L1143" s="227"/>
      <c r="M1143" s="227"/>
      <c r="N1143" s="227"/>
      <c r="O1143" s="227"/>
      <c r="P1143" s="227"/>
      <c r="Q1143" s="227"/>
      <c r="R1143" s="227"/>
      <c r="S1143" s="227"/>
      <c r="T1143" s="227"/>
      <c r="U1143" s="227"/>
      <c r="V1143" s="227"/>
      <c r="W1143" s="227"/>
      <c r="X1143" s="227"/>
      <c r="Y1143" s="227"/>
      <c r="Z1143" s="227"/>
      <c r="AA1143" s="227"/>
      <c r="AB1143" s="227"/>
      <c r="AC1143" s="227"/>
      <c r="AD1143" s="227"/>
      <c r="AE1143" s="227"/>
      <c r="AF1143" s="227"/>
      <c r="AG1143" s="227"/>
      <c r="AH1143" s="227"/>
      <c r="AI1143" s="227"/>
    </row>
    <row r="1144" hidden="1">
      <c r="A1144" s="227"/>
      <c r="B1144" s="227"/>
      <c r="C1144" s="264"/>
      <c r="D1144" s="227"/>
      <c r="E1144" s="227"/>
      <c r="F1144" s="227"/>
      <c r="G1144" s="227"/>
      <c r="H1144" s="227"/>
      <c r="I1144" s="227"/>
      <c r="J1144" s="227"/>
      <c r="K1144" s="227"/>
      <c r="L1144" s="227"/>
      <c r="M1144" s="227"/>
      <c r="N1144" s="227"/>
      <c r="O1144" s="227"/>
      <c r="P1144" s="227"/>
      <c r="Q1144" s="227"/>
      <c r="R1144" s="227"/>
      <c r="S1144" s="227"/>
      <c r="T1144" s="227"/>
      <c r="U1144" s="227"/>
      <c r="V1144" s="227"/>
      <c r="W1144" s="227"/>
      <c r="X1144" s="227"/>
      <c r="Y1144" s="227"/>
      <c r="Z1144" s="227"/>
      <c r="AA1144" s="227"/>
      <c r="AB1144" s="227"/>
      <c r="AC1144" s="227"/>
      <c r="AD1144" s="227"/>
      <c r="AE1144" s="227"/>
      <c r="AF1144" s="227"/>
      <c r="AG1144" s="227"/>
      <c r="AH1144" s="227"/>
      <c r="AI1144" s="227"/>
    </row>
    <row r="1145" hidden="1">
      <c r="A1145" s="227"/>
      <c r="B1145" s="227"/>
      <c r="C1145" s="264"/>
      <c r="D1145" s="227"/>
      <c r="E1145" s="227"/>
      <c r="F1145" s="227"/>
      <c r="G1145" s="227"/>
      <c r="H1145" s="227"/>
      <c r="I1145" s="227"/>
      <c r="J1145" s="227"/>
      <c r="K1145" s="227"/>
      <c r="L1145" s="227"/>
      <c r="M1145" s="227"/>
      <c r="N1145" s="227"/>
      <c r="O1145" s="227"/>
      <c r="P1145" s="227"/>
      <c r="Q1145" s="227"/>
      <c r="R1145" s="227"/>
      <c r="S1145" s="227"/>
      <c r="T1145" s="227"/>
      <c r="U1145" s="227"/>
      <c r="V1145" s="227"/>
      <c r="W1145" s="227"/>
      <c r="X1145" s="227"/>
      <c r="Y1145" s="227"/>
      <c r="Z1145" s="227"/>
      <c r="AA1145" s="227"/>
      <c r="AB1145" s="227"/>
      <c r="AC1145" s="227"/>
      <c r="AD1145" s="227"/>
      <c r="AE1145" s="227"/>
      <c r="AF1145" s="227"/>
      <c r="AG1145" s="227"/>
      <c r="AH1145" s="227"/>
      <c r="AI1145" s="227"/>
    </row>
    <row r="1146" hidden="1">
      <c r="A1146" s="227"/>
      <c r="B1146" s="227"/>
      <c r="C1146" s="264"/>
      <c r="D1146" s="227"/>
      <c r="E1146" s="227"/>
      <c r="F1146" s="227"/>
      <c r="G1146" s="227"/>
      <c r="H1146" s="227"/>
      <c r="I1146" s="227"/>
      <c r="J1146" s="227"/>
      <c r="K1146" s="227"/>
      <c r="L1146" s="227"/>
      <c r="M1146" s="227"/>
      <c r="N1146" s="227"/>
      <c r="O1146" s="227"/>
      <c r="P1146" s="227"/>
      <c r="Q1146" s="227"/>
      <c r="R1146" s="227"/>
      <c r="S1146" s="227"/>
      <c r="T1146" s="227"/>
      <c r="U1146" s="227"/>
      <c r="V1146" s="227"/>
      <c r="W1146" s="227"/>
      <c r="X1146" s="227"/>
      <c r="Y1146" s="227"/>
      <c r="Z1146" s="227"/>
      <c r="AA1146" s="227"/>
      <c r="AB1146" s="227"/>
      <c r="AC1146" s="227"/>
      <c r="AD1146" s="227"/>
      <c r="AE1146" s="227"/>
      <c r="AF1146" s="227"/>
      <c r="AG1146" s="227"/>
      <c r="AH1146" s="227"/>
      <c r="AI1146" s="227"/>
    </row>
    <row r="1147" hidden="1">
      <c r="A1147" s="227"/>
      <c r="B1147" s="227"/>
      <c r="C1147" s="264"/>
      <c r="D1147" s="227"/>
      <c r="E1147" s="227"/>
      <c r="F1147" s="227"/>
      <c r="G1147" s="227"/>
      <c r="H1147" s="227"/>
      <c r="I1147" s="227"/>
      <c r="J1147" s="227"/>
      <c r="K1147" s="227"/>
      <c r="L1147" s="227"/>
      <c r="M1147" s="227"/>
      <c r="N1147" s="227"/>
      <c r="O1147" s="227"/>
      <c r="P1147" s="227"/>
      <c r="Q1147" s="227"/>
      <c r="R1147" s="227"/>
      <c r="S1147" s="227"/>
      <c r="T1147" s="227"/>
      <c r="U1147" s="227"/>
      <c r="V1147" s="227"/>
      <c r="W1147" s="227"/>
      <c r="X1147" s="227"/>
      <c r="Y1147" s="227"/>
      <c r="Z1147" s="227"/>
      <c r="AA1147" s="227"/>
      <c r="AB1147" s="227"/>
      <c r="AC1147" s="227"/>
      <c r="AD1147" s="227"/>
      <c r="AE1147" s="227"/>
      <c r="AF1147" s="227"/>
      <c r="AG1147" s="227"/>
      <c r="AH1147" s="227"/>
      <c r="AI1147" s="227"/>
    </row>
    <row r="1148" hidden="1">
      <c r="A1148" s="227"/>
      <c r="B1148" s="227"/>
      <c r="C1148" s="264"/>
      <c r="D1148" s="227"/>
      <c r="E1148" s="227"/>
      <c r="F1148" s="227"/>
      <c r="G1148" s="227"/>
      <c r="H1148" s="227"/>
      <c r="I1148" s="227"/>
      <c r="J1148" s="227"/>
      <c r="K1148" s="227"/>
      <c r="L1148" s="227"/>
      <c r="M1148" s="227"/>
      <c r="N1148" s="227"/>
      <c r="O1148" s="227"/>
      <c r="P1148" s="227"/>
      <c r="Q1148" s="227"/>
      <c r="R1148" s="227"/>
      <c r="S1148" s="227"/>
      <c r="T1148" s="227"/>
      <c r="U1148" s="227"/>
      <c r="V1148" s="227"/>
      <c r="W1148" s="227"/>
      <c r="X1148" s="227"/>
      <c r="Y1148" s="227"/>
      <c r="Z1148" s="227"/>
      <c r="AA1148" s="227"/>
      <c r="AB1148" s="227"/>
      <c r="AC1148" s="227"/>
      <c r="AD1148" s="227"/>
      <c r="AE1148" s="227"/>
      <c r="AF1148" s="227"/>
      <c r="AG1148" s="227"/>
      <c r="AH1148" s="227"/>
      <c r="AI1148" s="227"/>
    </row>
    <row r="1149" hidden="1">
      <c r="A1149" s="227"/>
      <c r="B1149" s="227"/>
      <c r="C1149" s="264"/>
      <c r="D1149" s="227"/>
      <c r="E1149" s="227"/>
      <c r="F1149" s="227"/>
      <c r="G1149" s="227"/>
      <c r="H1149" s="227"/>
      <c r="I1149" s="227"/>
      <c r="J1149" s="227"/>
      <c r="K1149" s="227"/>
      <c r="L1149" s="227"/>
      <c r="M1149" s="227"/>
      <c r="N1149" s="227"/>
      <c r="O1149" s="227"/>
      <c r="P1149" s="227"/>
      <c r="Q1149" s="227"/>
      <c r="R1149" s="227"/>
      <c r="S1149" s="227"/>
      <c r="T1149" s="227"/>
      <c r="U1149" s="227"/>
      <c r="V1149" s="227"/>
      <c r="W1149" s="227"/>
      <c r="X1149" s="227"/>
      <c r="Y1149" s="227"/>
      <c r="Z1149" s="227"/>
      <c r="AA1149" s="227"/>
      <c r="AB1149" s="227"/>
      <c r="AC1149" s="227"/>
      <c r="AD1149" s="227"/>
      <c r="AE1149" s="227"/>
      <c r="AF1149" s="227"/>
      <c r="AG1149" s="227"/>
      <c r="AH1149" s="227"/>
      <c r="AI1149" s="227"/>
    </row>
    <row r="1150" hidden="1">
      <c r="A1150" s="227"/>
      <c r="B1150" s="227"/>
      <c r="C1150" s="264"/>
      <c r="D1150" s="227"/>
      <c r="E1150" s="227"/>
      <c r="F1150" s="227"/>
      <c r="G1150" s="227"/>
      <c r="H1150" s="227"/>
      <c r="I1150" s="227"/>
      <c r="J1150" s="227"/>
      <c r="K1150" s="227"/>
      <c r="L1150" s="227"/>
      <c r="M1150" s="227"/>
      <c r="N1150" s="227"/>
      <c r="O1150" s="227"/>
      <c r="P1150" s="227"/>
      <c r="Q1150" s="227"/>
      <c r="R1150" s="227"/>
      <c r="S1150" s="227"/>
      <c r="T1150" s="227"/>
      <c r="U1150" s="227"/>
      <c r="V1150" s="227"/>
      <c r="W1150" s="227"/>
      <c r="X1150" s="227"/>
      <c r="Y1150" s="227"/>
      <c r="Z1150" s="227"/>
      <c r="AA1150" s="227"/>
      <c r="AB1150" s="227"/>
      <c r="AC1150" s="227"/>
      <c r="AD1150" s="227"/>
      <c r="AE1150" s="227"/>
      <c r="AF1150" s="227"/>
      <c r="AG1150" s="227"/>
      <c r="AH1150" s="227"/>
      <c r="AI1150" s="227"/>
    </row>
    <row r="1151" hidden="1">
      <c r="A1151" s="227"/>
      <c r="B1151" s="227"/>
      <c r="C1151" s="264"/>
      <c r="D1151" s="227"/>
      <c r="E1151" s="227"/>
      <c r="F1151" s="227"/>
      <c r="G1151" s="227"/>
      <c r="H1151" s="227"/>
      <c r="I1151" s="227"/>
      <c r="J1151" s="227"/>
      <c r="K1151" s="227"/>
      <c r="L1151" s="227"/>
      <c r="M1151" s="227"/>
      <c r="N1151" s="227"/>
      <c r="O1151" s="227"/>
      <c r="P1151" s="227"/>
      <c r="Q1151" s="227"/>
      <c r="R1151" s="227"/>
      <c r="S1151" s="227"/>
      <c r="T1151" s="227"/>
      <c r="U1151" s="227"/>
      <c r="V1151" s="227"/>
      <c r="W1151" s="227"/>
      <c r="X1151" s="227"/>
      <c r="Y1151" s="227"/>
      <c r="Z1151" s="227"/>
      <c r="AA1151" s="227"/>
      <c r="AB1151" s="227"/>
      <c r="AC1151" s="227"/>
      <c r="AD1151" s="227"/>
      <c r="AE1151" s="227"/>
      <c r="AF1151" s="227"/>
      <c r="AG1151" s="227"/>
      <c r="AH1151" s="227"/>
      <c r="AI1151" s="227"/>
    </row>
    <row r="1152" hidden="1">
      <c r="A1152" s="227"/>
      <c r="B1152" s="227"/>
      <c r="C1152" s="264"/>
      <c r="D1152" s="227"/>
      <c r="E1152" s="227"/>
      <c r="F1152" s="227"/>
      <c r="G1152" s="227"/>
      <c r="H1152" s="227"/>
      <c r="I1152" s="227"/>
      <c r="J1152" s="227"/>
      <c r="K1152" s="227"/>
      <c r="L1152" s="227"/>
      <c r="M1152" s="227"/>
      <c r="N1152" s="227"/>
      <c r="O1152" s="227"/>
      <c r="P1152" s="227"/>
      <c r="Q1152" s="227"/>
      <c r="R1152" s="227"/>
      <c r="S1152" s="227"/>
      <c r="T1152" s="227"/>
      <c r="U1152" s="227"/>
      <c r="V1152" s="227"/>
      <c r="W1152" s="227"/>
      <c r="X1152" s="227"/>
      <c r="Y1152" s="227"/>
      <c r="Z1152" s="227"/>
      <c r="AA1152" s="227"/>
      <c r="AB1152" s="227"/>
      <c r="AC1152" s="227"/>
      <c r="AD1152" s="227"/>
      <c r="AE1152" s="227"/>
      <c r="AF1152" s="227"/>
      <c r="AG1152" s="227"/>
      <c r="AH1152" s="227"/>
      <c r="AI1152" s="227"/>
    </row>
    <row r="1153" hidden="1">
      <c r="A1153" s="227"/>
      <c r="B1153" s="227"/>
      <c r="C1153" s="264"/>
      <c r="D1153" s="227"/>
      <c r="E1153" s="227"/>
      <c r="F1153" s="227"/>
      <c r="G1153" s="227"/>
      <c r="H1153" s="227"/>
      <c r="I1153" s="227"/>
      <c r="J1153" s="227"/>
      <c r="K1153" s="227"/>
      <c r="L1153" s="227"/>
      <c r="M1153" s="227"/>
      <c r="N1153" s="227"/>
      <c r="O1153" s="227"/>
      <c r="P1153" s="227"/>
      <c r="Q1153" s="227"/>
      <c r="R1153" s="227"/>
      <c r="S1153" s="227"/>
      <c r="T1153" s="227"/>
      <c r="U1153" s="227"/>
      <c r="V1153" s="227"/>
      <c r="W1153" s="227"/>
      <c r="X1153" s="227"/>
      <c r="Y1153" s="227"/>
      <c r="Z1153" s="227"/>
      <c r="AA1153" s="227"/>
      <c r="AB1153" s="227"/>
      <c r="AC1153" s="227"/>
      <c r="AD1153" s="227"/>
      <c r="AE1153" s="227"/>
      <c r="AF1153" s="227"/>
      <c r="AG1153" s="227"/>
      <c r="AH1153" s="227"/>
      <c r="AI1153" s="227"/>
    </row>
    <row r="1154" hidden="1">
      <c r="A1154" s="227"/>
      <c r="B1154" s="227"/>
      <c r="C1154" s="264"/>
      <c r="D1154" s="227"/>
      <c r="E1154" s="227"/>
      <c r="F1154" s="227"/>
      <c r="G1154" s="227"/>
      <c r="H1154" s="227"/>
      <c r="I1154" s="227"/>
      <c r="J1154" s="227"/>
      <c r="K1154" s="227"/>
      <c r="L1154" s="227"/>
      <c r="M1154" s="227"/>
      <c r="N1154" s="227"/>
      <c r="O1154" s="227"/>
      <c r="P1154" s="227"/>
      <c r="Q1154" s="227"/>
      <c r="R1154" s="227"/>
      <c r="S1154" s="227"/>
      <c r="T1154" s="227"/>
      <c r="U1154" s="227"/>
      <c r="V1154" s="227"/>
      <c r="W1154" s="227"/>
      <c r="X1154" s="227"/>
      <c r="Y1154" s="227"/>
      <c r="Z1154" s="227"/>
      <c r="AA1154" s="227"/>
      <c r="AB1154" s="227"/>
      <c r="AC1154" s="227"/>
      <c r="AD1154" s="227"/>
      <c r="AE1154" s="227"/>
      <c r="AF1154" s="227"/>
      <c r="AG1154" s="227"/>
      <c r="AH1154" s="227"/>
      <c r="AI1154" s="227"/>
    </row>
    <row r="1155" hidden="1">
      <c r="A1155" s="227"/>
      <c r="B1155" s="227"/>
      <c r="C1155" s="264"/>
      <c r="D1155" s="227"/>
      <c r="E1155" s="227"/>
      <c r="F1155" s="227"/>
      <c r="G1155" s="227"/>
      <c r="H1155" s="227"/>
      <c r="I1155" s="227"/>
      <c r="J1155" s="227"/>
      <c r="K1155" s="227"/>
      <c r="L1155" s="227"/>
      <c r="M1155" s="227"/>
      <c r="N1155" s="227"/>
      <c r="O1155" s="227"/>
      <c r="P1155" s="227"/>
      <c r="Q1155" s="227"/>
      <c r="R1155" s="227"/>
      <c r="S1155" s="227"/>
      <c r="T1155" s="227"/>
      <c r="U1155" s="227"/>
      <c r="V1155" s="227"/>
      <c r="W1155" s="227"/>
      <c r="X1155" s="227"/>
      <c r="Y1155" s="227"/>
      <c r="Z1155" s="227"/>
      <c r="AA1155" s="227"/>
      <c r="AB1155" s="227"/>
      <c r="AC1155" s="227"/>
      <c r="AD1155" s="227"/>
      <c r="AE1155" s="227"/>
      <c r="AF1155" s="227"/>
      <c r="AG1155" s="227"/>
      <c r="AH1155" s="227"/>
      <c r="AI1155" s="227"/>
    </row>
    <row r="1156" hidden="1">
      <c r="A1156" s="227"/>
      <c r="B1156" s="227"/>
      <c r="C1156" s="264"/>
      <c r="D1156" s="227"/>
      <c r="E1156" s="227"/>
      <c r="F1156" s="227"/>
      <c r="G1156" s="227"/>
      <c r="H1156" s="227"/>
      <c r="I1156" s="227"/>
      <c r="J1156" s="227"/>
      <c r="K1156" s="227"/>
      <c r="L1156" s="227"/>
      <c r="M1156" s="227"/>
      <c r="N1156" s="227"/>
      <c r="O1156" s="227"/>
      <c r="P1156" s="227"/>
      <c r="Q1156" s="227"/>
      <c r="R1156" s="227"/>
      <c r="S1156" s="227"/>
      <c r="T1156" s="227"/>
      <c r="U1156" s="227"/>
      <c r="V1156" s="227"/>
      <c r="W1156" s="227"/>
      <c r="X1156" s="227"/>
      <c r="Y1156" s="227"/>
      <c r="Z1156" s="227"/>
      <c r="AA1156" s="227"/>
      <c r="AB1156" s="227"/>
      <c r="AC1156" s="227"/>
      <c r="AD1156" s="227"/>
      <c r="AE1156" s="227"/>
      <c r="AF1156" s="227"/>
      <c r="AG1156" s="227"/>
      <c r="AH1156" s="227"/>
      <c r="AI1156" s="227"/>
    </row>
    <row r="1157" hidden="1">
      <c r="A1157" s="227"/>
      <c r="B1157" s="227"/>
      <c r="C1157" s="264"/>
      <c r="D1157" s="227"/>
      <c r="E1157" s="227"/>
      <c r="F1157" s="227"/>
      <c r="G1157" s="227"/>
      <c r="H1157" s="227"/>
      <c r="I1157" s="227"/>
      <c r="J1157" s="227"/>
      <c r="K1157" s="227"/>
      <c r="L1157" s="227"/>
      <c r="M1157" s="227"/>
      <c r="N1157" s="227"/>
      <c r="O1157" s="227"/>
      <c r="P1157" s="227"/>
      <c r="Q1157" s="227"/>
      <c r="R1157" s="227"/>
      <c r="S1157" s="227"/>
      <c r="T1157" s="227"/>
      <c r="U1157" s="227"/>
      <c r="V1157" s="227"/>
      <c r="W1157" s="227"/>
      <c r="X1157" s="227"/>
      <c r="Y1157" s="227"/>
      <c r="Z1157" s="227"/>
      <c r="AA1157" s="227"/>
      <c r="AB1157" s="227"/>
      <c r="AC1157" s="227"/>
      <c r="AD1157" s="227"/>
      <c r="AE1157" s="227"/>
      <c r="AF1157" s="227"/>
      <c r="AG1157" s="227"/>
      <c r="AH1157" s="227"/>
      <c r="AI1157" s="227"/>
    </row>
    <row r="1158" hidden="1">
      <c r="A1158" s="227"/>
      <c r="B1158" s="227"/>
      <c r="C1158" s="264"/>
      <c r="D1158" s="227"/>
      <c r="E1158" s="227"/>
      <c r="F1158" s="227"/>
      <c r="G1158" s="227"/>
      <c r="H1158" s="227"/>
      <c r="I1158" s="227"/>
      <c r="J1158" s="227"/>
      <c r="K1158" s="227"/>
      <c r="L1158" s="227"/>
      <c r="M1158" s="227"/>
      <c r="N1158" s="227"/>
      <c r="O1158" s="227"/>
      <c r="P1158" s="227"/>
      <c r="Q1158" s="227"/>
      <c r="R1158" s="227"/>
      <c r="S1158" s="227"/>
      <c r="T1158" s="227"/>
      <c r="U1158" s="227"/>
      <c r="V1158" s="227"/>
      <c r="W1158" s="227"/>
      <c r="X1158" s="227"/>
      <c r="Y1158" s="227"/>
      <c r="Z1158" s="227"/>
      <c r="AA1158" s="227"/>
      <c r="AB1158" s="227"/>
      <c r="AC1158" s="227"/>
      <c r="AD1158" s="227"/>
      <c r="AE1158" s="227"/>
      <c r="AF1158" s="227"/>
      <c r="AG1158" s="227"/>
      <c r="AH1158" s="227"/>
      <c r="AI1158" s="227"/>
    </row>
    <row r="1159" hidden="1">
      <c r="A1159" s="227"/>
      <c r="B1159" s="227"/>
      <c r="C1159" s="264"/>
      <c r="D1159" s="227"/>
      <c r="E1159" s="227"/>
      <c r="F1159" s="227"/>
      <c r="G1159" s="227"/>
      <c r="H1159" s="227"/>
      <c r="I1159" s="227"/>
      <c r="J1159" s="227"/>
      <c r="K1159" s="227"/>
      <c r="L1159" s="227"/>
      <c r="M1159" s="227"/>
      <c r="N1159" s="227"/>
      <c r="O1159" s="227"/>
      <c r="P1159" s="227"/>
      <c r="Q1159" s="227"/>
      <c r="R1159" s="227"/>
      <c r="S1159" s="227"/>
      <c r="T1159" s="227"/>
      <c r="U1159" s="227"/>
      <c r="V1159" s="227"/>
      <c r="W1159" s="227"/>
      <c r="X1159" s="227"/>
      <c r="Y1159" s="227"/>
      <c r="Z1159" s="227"/>
      <c r="AA1159" s="227"/>
      <c r="AB1159" s="227"/>
      <c r="AC1159" s="227"/>
      <c r="AD1159" s="227"/>
      <c r="AE1159" s="227"/>
      <c r="AF1159" s="227"/>
      <c r="AG1159" s="227"/>
      <c r="AH1159" s="227"/>
      <c r="AI1159" s="227"/>
    </row>
    <row r="1160" hidden="1">
      <c r="A1160" s="227"/>
      <c r="B1160" s="227"/>
      <c r="C1160" s="264"/>
      <c r="D1160" s="227"/>
      <c r="E1160" s="227"/>
      <c r="F1160" s="227"/>
      <c r="G1160" s="227"/>
      <c r="H1160" s="227"/>
      <c r="I1160" s="227"/>
      <c r="J1160" s="227"/>
      <c r="K1160" s="227"/>
      <c r="L1160" s="227"/>
      <c r="M1160" s="227"/>
      <c r="N1160" s="227"/>
      <c r="O1160" s="227"/>
      <c r="P1160" s="227"/>
      <c r="Q1160" s="227"/>
      <c r="R1160" s="227"/>
      <c r="S1160" s="227"/>
      <c r="T1160" s="227"/>
      <c r="U1160" s="227"/>
      <c r="V1160" s="227"/>
      <c r="W1160" s="227"/>
      <c r="X1160" s="227"/>
      <c r="Y1160" s="227"/>
      <c r="Z1160" s="227"/>
      <c r="AA1160" s="227"/>
      <c r="AB1160" s="227"/>
      <c r="AC1160" s="227"/>
      <c r="AD1160" s="227"/>
      <c r="AE1160" s="227"/>
      <c r="AF1160" s="227"/>
      <c r="AG1160" s="227"/>
      <c r="AH1160" s="227"/>
      <c r="AI1160" s="227"/>
    </row>
    <row r="1161" hidden="1">
      <c r="A1161" s="227"/>
      <c r="B1161" s="227"/>
      <c r="C1161" s="264"/>
      <c r="D1161" s="227"/>
      <c r="E1161" s="227"/>
      <c r="F1161" s="227"/>
      <c r="G1161" s="227"/>
      <c r="H1161" s="227"/>
      <c r="I1161" s="227"/>
      <c r="J1161" s="227"/>
      <c r="K1161" s="227"/>
      <c r="L1161" s="227"/>
      <c r="M1161" s="227"/>
      <c r="N1161" s="227"/>
      <c r="O1161" s="227"/>
      <c r="P1161" s="227"/>
      <c r="Q1161" s="227"/>
      <c r="R1161" s="227"/>
      <c r="S1161" s="227"/>
      <c r="T1161" s="227"/>
      <c r="U1161" s="227"/>
      <c r="V1161" s="227"/>
      <c r="W1161" s="227"/>
      <c r="X1161" s="227"/>
      <c r="Y1161" s="227"/>
      <c r="Z1161" s="227"/>
      <c r="AA1161" s="227"/>
      <c r="AB1161" s="227"/>
      <c r="AC1161" s="227"/>
      <c r="AD1161" s="227"/>
      <c r="AE1161" s="227"/>
      <c r="AF1161" s="227"/>
      <c r="AG1161" s="227"/>
      <c r="AH1161" s="227"/>
      <c r="AI1161" s="227"/>
    </row>
    <row r="1162" hidden="1">
      <c r="A1162" s="227"/>
      <c r="B1162" s="227"/>
      <c r="C1162" s="264"/>
      <c r="D1162" s="227"/>
      <c r="E1162" s="227"/>
      <c r="F1162" s="227"/>
      <c r="G1162" s="227"/>
      <c r="H1162" s="227"/>
      <c r="I1162" s="227"/>
      <c r="J1162" s="227"/>
      <c r="K1162" s="227"/>
      <c r="L1162" s="227"/>
      <c r="M1162" s="227"/>
      <c r="N1162" s="227"/>
      <c r="O1162" s="227"/>
      <c r="P1162" s="227"/>
      <c r="Q1162" s="227"/>
      <c r="R1162" s="227"/>
      <c r="S1162" s="227"/>
      <c r="T1162" s="227"/>
      <c r="U1162" s="227"/>
      <c r="V1162" s="227"/>
      <c r="W1162" s="227"/>
      <c r="X1162" s="227"/>
      <c r="Y1162" s="227"/>
      <c r="Z1162" s="227"/>
      <c r="AA1162" s="227"/>
      <c r="AB1162" s="227"/>
      <c r="AC1162" s="227"/>
      <c r="AD1162" s="227"/>
      <c r="AE1162" s="227"/>
      <c r="AF1162" s="227"/>
      <c r="AG1162" s="227"/>
      <c r="AH1162" s="227"/>
      <c r="AI1162" s="227"/>
    </row>
    <row r="1163" hidden="1">
      <c r="A1163" s="227"/>
      <c r="B1163" s="227"/>
      <c r="C1163" s="264"/>
      <c r="D1163" s="227"/>
      <c r="E1163" s="227"/>
      <c r="F1163" s="227"/>
      <c r="G1163" s="227"/>
      <c r="H1163" s="227"/>
      <c r="I1163" s="227"/>
      <c r="J1163" s="227"/>
      <c r="K1163" s="227"/>
      <c r="L1163" s="227"/>
      <c r="M1163" s="227"/>
      <c r="N1163" s="227"/>
      <c r="O1163" s="227"/>
      <c r="P1163" s="227"/>
      <c r="Q1163" s="227"/>
      <c r="R1163" s="227"/>
      <c r="S1163" s="227"/>
      <c r="T1163" s="227"/>
      <c r="U1163" s="227"/>
      <c r="V1163" s="227"/>
      <c r="W1163" s="227"/>
      <c r="X1163" s="227"/>
      <c r="Y1163" s="227"/>
      <c r="Z1163" s="227"/>
      <c r="AA1163" s="227"/>
      <c r="AB1163" s="227"/>
      <c r="AC1163" s="227"/>
      <c r="AD1163" s="227"/>
      <c r="AE1163" s="227"/>
      <c r="AF1163" s="227"/>
      <c r="AG1163" s="227"/>
      <c r="AH1163" s="227"/>
      <c r="AI1163" s="227"/>
    </row>
    <row r="1164" hidden="1">
      <c r="A1164" s="227"/>
      <c r="B1164" s="227"/>
      <c r="C1164" s="264"/>
      <c r="D1164" s="227"/>
      <c r="E1164" s="227"/>
      <c r="F1164" s="227"/>
      <c r="G1164" s="227"/>
      <c r="H1164" s="227"/>
      <c r="I1164" s="227"/>
      <c r="J1164" s="227"/>
      <c r="K1164" s="227"/>
      <c r="L1164" s="227"/>
      <c r="M1164" s="227"/>
      <c r="N1164" s="227"/>
      <c r="O1164" s="227"/>
      <c r="P1164" s="227"/>
      <c r="Q1164" s="227"/>
      <c r="R1164" s="227"/>
      <c r="S1164" s="227"/>
      <c r="T1164" s="227"/>
      <c r="U1164" s="227"/>
      <c r="V1164" s="227"/>
      <c r="W1164" s="227"/>
      <c r="X1164" s="227"/>
      <c r="Y1164" s="227"/>
      <c r="Z1164" s="227"/>
      <c r="AA1164" s="227"/>
      <c r="AB1164" s="227"/>
      <c r="AC1164" s="227"/>
      <c r="AD1164" s="227"/>
      <c r="AE1164" s="227"/>
      <c r="AF1164" s="227"/>
      <c r="AG1164" s="227"/>
      <c r="AH1164" s="227"/>
      <c r="AI1164" s="227"/>
    </row>
    <row r="1165" hidden="1">
      <c r="A1165" s="227"/>
      <c r="B1165" s="227"/>
      <c r="C1165" s="264"/>
      <c r="D1165" s="227"/>
      <c r="E1165" s="227"/>
      <c r="F1165" s="227"/>
      <c r="G1165" s="227"/>
      <c r="H1165" s="227"/>
      <c r="I1165" s="227"/>
      <c r="J1165" s="227"/>
      <c r="K1165" s="227"/>
      <c r="L1165" s="227"/>
      <c r="M1165" s="227"/>
      <c r="N1165" s="227"/>
      <c r="O1165" s="227"/>
      <c r="P1165" s="227"/>
      <c r="Q1165" s="227"/>
      <c r="R1165" s="227"/>
      <c r="S1165" s="227"/>
      <c r="T1165" s="227"/>
      <c r="U1165" s="227"/>
      <c r="V1165" s="227"/>
      <c r="W1165" s="227"/>
      <c r="X1165" s="227"/>
      <c r="Y1165" s="227"/>
      <c r="Z1165" s="227"/>
      <c r="AA1165" s="227"/>
      <c r="AB1165" s="227"/>
      <c r="AC1165" s="227"/>
      <c r="AD1165" s="227"/>
      <c r="AE1165" s="227"/>
      <c r="AF1165" s="227"/>
      <c r="AG1165" s="227"/>
      <c r="AH1165" s="227"/>
      <c r="AI1165" s="227"/>
    </row>
    <row r="1166" hidden="1">
      <c r="A1166" s="227"/>
      <c r="B1166" s="227"/>
      <c r="C1166" s="264"/>
      <c r="D1166" s="227"/>
      <c r="E1166" s="227"/>
      <c r="F1166" s="227"/>
      <c r="G1166" s="227"/>
      <c r="H1166" s="227"/>
      <c r="I1166" s="227"/>
      <c r="J1166" s="227"/>
      <c r="K1166" s="227"/>
      <c r="L1166" s="227"/>
      <c r="M1166" s="227"/>
      <c r="N1166" s="227"/>
      <c r="O1166" s="227"/>
      <c r="P1166" s="227"/>
      <c r="Q1166" s="227"/>
      <c r="R1166" s="227"/>
      <c r="S1166" s="227"/>
      <c r="T1166" s="227"/>
      <c r="U1166" s="227"/>
      <c r="V1166" s="227"/>
      <c r="W1166" s="227"/>
      <c r="X1166" s="227"/>
      <c r="Y1166" s="227"/>
      <c r="Z1166" s="227"/>
      <c r="AA1166" s="227"/>
      <c r="AB1166" s="227"/>
      <c r="AC1166" s="227"/>
      <c r="AD1166" s="227"/>
      <c r="AE1166" s="227"/>
      <c r="AF1166" s="227"/>
      <c r="AG1166" s="227"/>
      <c r="AH1166" s="227"/>
      <c r="AI1166" s="227"/>
    </row>
    <row r="1167" hidden="1">
      <c r="A1167" s="227"/>
      <c r="B1167" s="227"/>
      <c r="C1167" s="264"/>
      <c r="D1167" s="227"/>
      <c r="E1167" s="227"/>
      <c r="F1167" s="227"/>
      <c r="G1167" s="227"/>
      <c r="H1167" s="227"/>
      <c r="I1167" s="227"/>
      <c r="J1167" s="227"/>
      <c r="K1167" s="227"/>
      <c r="L1167" s="227"/>
      <c r="M1167" s="227"/>
      <c r="N1167" s="227"/>
      <c r="O1167" s="227"/>
      <c r="P1167" s="227"/>
      <c r="Q1167" s="227"/>
      <c r="R1167" s="227"/>
      <c r="S1167" s="227"/>
      <c r="T1167" s="227"/>
      <c r="U1167" s="227"/>
      <c r="V1167" s="227"/>
      <c r="W1167" s="227"/>
      <c r="X1167" s="227"/>
      <c r="Y1167" s="227"/>
      <c r="Z1167" s="227"/>
      <c r="AA1167" s="227"/>
      <c r="AB1167" s="227"/>
      <c r="AC1167" s="227"/>
      <c r="AD1167" s="227"/>
      <c r="AE1167" s="227"/>
      <c r="AF1167" s="227"/>
      <c r="AG1167" s="227"/>
      <c r="AH1167" s="227"/>
      <c r="AI1167" s="227"/>
    </row>
    <row r="1168" hidden="1">
      <c r="A1168" s="227"/>
      <c r="B1168" s="227"/>
      <c r="C1168" s="264"/>
      <c r="D1168" s="227"/>
      <c r="E1168" s="227"/>
      <c r="F1168" s="227"/>
      <c r="G1168" s="227"/>
      <c r="H1168" s="227"/>
      <c r="I1168" s="227"/>
      <c r="J1168" s="227"/>
      <c r="K1168" s="227"/>
      <c r="L1168" s="227"/>
      <c r="M1168" s="227"/>
      <c r="N1168" s="227"/>
      <c r="O1168" s="227"/>
      <c r="P1168" s="227"/>
      <c r="Q1168" s="227"/>
      <c r="R1168" s="227"/>
      <c r="S1168" s="227"/>
      <c r="T1168" s="227"/>
      <c r="U1168" s="227"/>
      <c r="V1168" s="227"/>
      <c r="W1168" s="227"/>
      <c r="X1168" s="227"/>
      <c r="Y1168" s="227"/>
      <c r="Z1168" s="227"/>
      <c r="AA1168" s="227"/>
      <c r="AB1168" s="227"/>
      <c r="AC1168" s="227"/>
      <c r="AD1168" s="227"/>
      <c r="AE1168" s="227"/>
      <c r="AF1168" s="227"/>
      <c r="AG1168" s="227"/>
      <c r="AH1168" s="227"/>
      <c r="AI1168" s="227"/>
    </row>
    <row r="1169" hidden="1">
      <c r="A1169" s="227"/>
      <c r="B1169" s="227"/>
      <c r="C1169" s="264"/>
      <c r="D1169" s="227"/>
      <c r="E1169" s="227"/>
      <c r="F1169" s="227"/>
      <c r="G1169" s="227"/>
      <c r="H1169" s="227"/>
      <c r="I1169" s="227"/>
      <c r="J1169" s="227"/>
      <c r="K1169" s="227"/>
      <c r="L1169" s="227"/>
      <c r="M1169" s="227"/>
      <c r="N1169" s="227"/>
      <c r="O1169" s="227"/>
      <c r="P1169" s="227"/>
      <c r="Q1169" s="227"/>
      <c r="R1169" s="227"/>
      <c r="S1169" s="227"/>
      <c r="T1169" s="227"/>
      <c r="U1169" s="227"/>
      <c r="V1169" s="227"/>
      <c r="W1169" s="227"/>
      <c r="X1169" s="227"/>
      <c r="Y1169" s="227"/>
      <c r="Z1169" s="227"/>
      <c r="AA1169" s="227"/>
      <c r="AB1169" s="227"/>
      <c r="AC1169" s="227"/>
      <c r="AD1169" s="227"/>
      <c r="AE1169" s="227"/>
      <c r="AF1169" s="227"/>
      <c r="AG1169" s="227"/>
      <c r="AH1169" s="227"/>
      <c r="AI1169" s="227"/>
    </row>
    <row r="1170" hidden="1">
      <c r="A1170" s="227"/>
      <c r="B1170" s="227"/>
      <c r="C1170" s="264"/>
      <c r="D1170" s="227"/>
      <c r="E1170" s="227"/>
      <c r="F1170" s="227"/>
      <c r="G1170" s="227"/>
      <c r="H1170" s="227"/>
      <c r="I1170" s="227"/>
      <c r="J1170" s="227"/>
      <c r="K1170" s="227"/>
      <c r="L1170" s="227"/>
      <c r="M1170" s="227"/>
      <c r="N1170" s="227"/>
      <c r="O1170" s="227"/>
      <c r="P1170" s="227"/>
      <c r="Q1170" s="227"/>
      <c r="R1170" s="227"/>
      <c r="S1170" s="227"/>
      <c r="T1170" s="227"/>
      <c r="U1170" s="227"/>
      <c r="V1170" s="227"/>
      <c r="W1170" s="227"/>
      <c r="X1170" s="227"/>
      <c r="Y1170" s="227"/>
      <c r="Z1170" s="227"/>
      <c r="AA1170" s="227"/>
      <c r="AB1170" s="227"/>
      <c r="AC1170" s="227"/>
      <c r="AD1170" s="227"/>
      <c r="AE1170" s="227"/>
      <c r="AF1170" s="227"/>
      <c r="AG1170" s="227"/>
      <c r="AH1170" s="227"/>
      <c r="AI1170" s="227"/>
    </row>
    <row r="1171" hidden="1">
      <c r="A1171" s="227"/>
      <c r="B1171" s="227"/>
      <c r="C1171" s="264"/>
      <c r="D1171" s="227"/>
      <c r="E1171" s="227"/>
      <c r="F1171" s="227"/>
      <c r="G1171" s="227"/>
      <c r="H1171" s="227"/>
      <c r="I1171" s="227"/>
      <c r="J1171" s="227"/>
      <c r="K1171" s="227"/>
      <c r="L1171" s="227"/>
      <c r="M1171" s="227"/>
      <c r="N1171" s="227"/>
      <c r="O1171" s="227"/>
      <c r="P1171" s="227"/>
      <c r="Q1171" s="227"/>
      <c r="R1171" s="227"/>
      <c r="S1171" s="227"/>
      <c r="T1171" s="227"/>
      <c r="U1171" s="227"/>
      <c r="V1171" s="227"/>
      <c r="W1171" s="227"/>
      <c r="X1171" s="227"/>
      <c r="Y1171" s="227"/>
      <c r="Z1171" s="227"/>
      <c r="AA1171" s="227"/>
      <c r="AB1171" s="227"/>
      <c r="AC1171" s="227"/>
      <c r="AD1171" s="227"/>
      <c r="AE1171" s="227"/>
      <c r="AF1171" s="227"/>
      <c r="AG1171" s="227"/>
      <c r="AH1171" s="227"/>
      <c r="AI1171" s="227"/>
    </row>
    <row r="1172" hidden="1">
      <c r="A1172" s="227"/>
      <c r="B1172" s="227"/>
      <c r="C1172" s="264"/>
      <c r="D1172" s="227"/>
      <c r="E1172" s="227"/>
      <c r="F1172" s="227"/>
      <c r="G1172" s="227"/>
      <c r="H1172" s="227"/>
      <c r="I1172" s="227"/>
      <c r="J1172" s="227"/>
      <c r="K1172" s="227"/>
      <c r="L1172" s="227"/>
      <c r="M1172" s="227"/>
      <c r="N1172" s="227"/>
      <c r="O1172" s="227"/>
      <c r="P1172" s="227"/>
      <c r="Q1172" s="227"/>
      <c r="R1172" s="227"/>
      <c r="S1172" s="227"/>
      <c r="T1172" s="227"/>
      <c r="U1172" s="227"/>
      <c r="V1172" s="227"/>
      <c r="W1172" s="227"/>
      <c r="X1172" s="227"/>
      <c r="Y1172" s="227"/>
      <c r="Z1172" s="227"/>
      <c r="AA1172" s="227"/>
      <c r="AB1172" s="227"/>
      <c r="AC1172" s="227"/>
      <c r="AD1172" s="227"/>
      <c r="AE1172" s="227"/>
      <c r="AF1172" s="227"/>
      <c r="AG1172" s="227"/>
      <c r="AH1172" s="227"/>
      <c r="AI1172" s="227"/>
    </row>
    <row r="1173" hidden="1">
      <c r="A1173" s="227"/>
      <c r="B1173" s="227"/>
      <c r="C1173" s="264"/>
      <c r="D1173" s="227"/>
      <c r="E1173" s="227"/>
      <c r="F1173" s="227"/>
      <c r="G1173" s="227"/>
      <c r="H1173" s="227"/>
      <c r="I1173" s="227"/>
      <c r="J1173" s="227"/>
      <c r="K1173" s="227"/>
      <c r="L1173" s="227"/>
      <c r="M1173" s="227"/>
      <c r="N1173" s="227"/>
      <c r="O1173" s="227"/>
      <c r="P1173" s="227"/>
      <c r="Q1173" s="227"/>
      <c r="R1173" s="227"/>
      <c r="S1173" s="227"/>
      <c r="T1173" s="227"/>
      <c r="U1173" s="227"/>
      <c r="V1173" s="227"/>
      <c r="W1173" s="227"/>
      <c r="X1173" s="227"/>
      <c r="Y1173" s="227"/>
      <c r="Z1173" s="227"/>
      <c r="AA1173" s="227"/>
      <c r="AB1173" s="227"/>
      <c r="AC1173" s="227"/>
      <c r="AD1173" s="227"/>
      <c r="AE1173" s="227"/>
      <c r="AF1173" s="227"/>
      <c r="AG1173" s="227"/>
      <c r="AH1173" s="227"/>
      <c r="AI1173" s="227"/>
    </row>
    <row r="1174" hidden="1">
      <c r="A1174" s="227"/>
      <c r="B1174" s="227"/>
      <c r="C1174" s="264"/>
      <c r="D1174" s="227"/>
      <c r="E1174" s="227"/>
      <c r="F1174" s="227"/>
      <c r="G1174" s="227"/>
      <c r="H1174" s="227"/>
      <c r="I1174" s="227"/>
      <c r="J1174" s="227"/>
      <c r="K1174" s="227"/>
      <c r="L1174" s="227"/>
      <c r="M1174" s="227"/>
      <c r="N1174" s="227"/>
      <c r="O1174" s="227"/>
      <c r="P1174" s="227"/>
      <c r="Q1174" s="227"/>
      <c r="R1174" s="227"/>
      <c r="S1174" s="227"/>
      <c r="T1174" s="227"/>
      <c r="U1174" s="227"/>
      <c r="V1174" s="227"/>
      <c r="W1174" s="227"/>
      <c r="X1174" s="227"/>
      <c r="Y1174" s="227"/>
      <c r="Z1174" s="227"/>
      <c r="AA1174" s="227"/>
      <c r="AB1174" s="227"/>
      <c r="AC1174" s="227"/>
      <c r="AD1174" s="227"/>
      <c r="AE1174" s="227"/>
      <c r="AF1174" s="227"/>
      <c r="AG1174" s="227"/>
      <c r="AH1174" s="227"/>
      <c r="AI1174" s="227"/>
    </row>
    <row r="1175" hidden="1">
      <c r="A1175" s="227"/>
      <c r="B1175" s="227"/>
      <c r="C1175" s="264"/>
      <c r="D1175" s="227"/>
      <c r="E1175" s="227"/>
      <c r="F1175" s="227"/>
      <c r="G1175" s="227"/>
      <c r="H1175" s="227"/>
      <c r="I1175" s="227"/>
      <c r="J1175" s="227"/>
      <c r="K1175" s="227"/>
      <c r="L1175" s="227"/>
      <c r="M1175" s="227"/>
      <c r="N1175" s="227"/>
      <c r="O1175" s="227"/>
      <c r="P1175" s="227"/>
      <c r="Q1175" s="227"/>
      <c r="R1175" s="227"/>
      <c r="S1175" s="227"/>
      <c r="T1175" s="227"/>
      <c r="U1175" s="227"/>
      <c r="V1175" s="227"/>
      <c r="W1175" s="227"/>
      <c r="X1175" s="227"/>
      <c r="Y1175" s="227"/>
      <c r="Z1175" s="227"/>
      <c r="AA1175" s="227"/>
      <c r="AB1175" s="227"/>
      <c r="AC1175" s="227"/>
      <c r="AD1175" s="227"/>
      <c r="AE1175" s="227"/>
      <c r="AF1175" s="227"/>
      <c r="AG1175" s="227"/>
      <c r="AH1175" s="227"/>
      <c r="AI1175" s="227"/>
    </row>
    <row r="1176" hidden="1">
      <c r="A1176" s="227"/>
      <c r="B1176" s="227"/>
      <c r="C1176" s="264"/>
      <c r="D1176" s="227"/>
      <c r="E1176" s="227"/>
      <c r="F1176" s="227"/>
      <c r="G1176" s="227"/>
      <c r="H1176" s="227"/>
      <c r="I1176" s="227"/>
      <c r="J1176" s="227"/>
      <c r="K1176" s="227"/>
      <c r="L1176" s="227"/>
      <c r="M1176" s="227"/>
      <c r="N1176" s="227"/>
      <c r="O1176" s="227"/>
      <c r="P1176" s="227"/>
      <c r="Q1176" s="227"/>
      <c r="R1176" s="227"/>
      <c r="S1176" s="227"/>
      <c r="T1176" s="227"/>
      <c r="U1176" s="227"/>
      <c r="V1176" s="227"/>
      <c r="W1176" s="227"/>
      <c r="X1176" s="227"/>
      <c r="Y1176" s="227"/>
      <c r="Z1176" s="227"/>
      <c r="AA1176" s="227"/>
      <c r="AB1176" s="227"/>
      <c r="AC1176" s="227"/>
      <c r="AD1176" s="227"/>
      <c r="AE1176" s="227"/>
      <c r="AF1176" s="227"/>
      <c r="AG1176" s="227"/>
      <c r="AH1176" s="227"/>
      <c r="AI1176" s="227"/>
    </row>
    <row r="1177" hidden="1">
      <c r="A1177" s="227"/>
      <c r="B1177" s="227"/>
      <c r="C1177" s="264"/>
      <c r="D1177" s="227"/>
      <c r="E1177" s="227"/>
      <c r="F1177" s="227"/>
      <c r="G1177" s="227"/>
      <c r="H1177" s="227"/>
      <c r="I1177" s="227"/>
      <c r="J1177" s="227"/>
      <c r="K1177" s="227"/>
      <c r="L1177" s="227"/>
      <c r="M1177" s="227"/>
      <c r="N1177" s="227"/>
      <c r="O1177" s="227"/>
      <c r="P1177" s="227"/>
      <c r="Q1177" s="227"/>
      <c r="R1177" s="227"/>
      <c r="S1177" s="227"/>
      <c r="T1177" s="227"/>
      <c r="U1177" s="227"/>
      <c r="V1177" s="227"/>
      <c r="W1177" s="227"/>
      <c r="X1177" s="227"/>
      <c r="Y1177" s="227"/>
      <c r="Z1177" s="227"/>
      <c r="AA1177" s="227"/>
      <c r="AB1177" s="227"/>
      <c r="AC1177" s="227"/>
      <c r="AD1177" s="227"/>
      <c r="AE1177" s="227"/>
      <c r="AF1177" s="227"/>
      <c r="AG1177" s="227"/>
      <c r="AH1177" s="227"/>
      <c r="AI1177" s="227"/>
    </row>
    <row r="1178" hidden="1">
      <c r="A1178" s="227"/>
      <c r="B1178" s="227"/>
      <c r="C1178" s="264"/>
      <c r="D1178" s="227"/>
      <c r="E1178" s="227"/>
      <c r="F1178" s="227"/>
      <c r="G1178" s="227"/>
      <c r="H1178" s="227"/>
      <c r="I1178" s="227"/>
      <c r="J1178" s="227"/>
      <c r="K1178" s="227"/>
      <c r="L1178" s="227"/>
      <c r="M1178" s="227"/>
      <c r="N1178" s="227"/>
      <c r="O1178" s="227"/>
      <c r="P1178" s="227"/>
      <c r="Q1178" s="227"/>
      <c r="R1178" s="227"/>
      <c r="S1178" s="227"/>
      <c r="T1178" s="227"/>
      <c r="U1178" s="227"/>
      <c r="V1178" s="227"/>
      <c r="W1178" s="227"/>
      <c r="X1178" s="227"/>
      <c r="Y1178" s="227"/>
      <c r="Z1178" s="227"/>
      <c r="AA1178" s="227"/>
      <c r="AB1178" s="227"/>
      <c r="AC1178" s="227"/>
      <c r="AD1178" s="227"/>
      <c r="AE1178" s="227"/>
      <c r="AF1178" s="227"/>
      <c r="AG1178" s="227"/>
      <c r="AH1178" s="227"/>
      <c r="AI1178" s="227"/>
    </row>
    <row r="1179" hidden="1">
      <c r="A1179" s="227"/>
      <c r="B1179" s="227"/>
      <c r="C1179" s="264"/>
      <c r="D1179" s="227"/>
      <c r="E1179" s="227"/>
      <c r="F1179" s="227"/>
      <c r="G1179" s="227"/>
      <c r="H1179" s="227"/>
      <c r="I1179" s="227"/>
      <c r="J1179" s="227"/>
      <c r="K1179" s="227"/>
      <c r="L1179" s="227"/>
      <c r="M1179" s="227"/>
      <c r="N1179" s="227"/>
      <c r="O1179" s="227"/>
      <c r="P1179" s="227"/>
      <c r="Q1179" s="227"/>
      <c r="R1179" s="227"/>
      <c r="S1179" s="227"/>
      <c r="T1179" s="227"/>
      <c r="U1179" s="227"/>
      <c r="V1179" s="227"/>
      <c r="W1179" s="227"/>
      <c r="X1179" s="227"/>
      <c r="Y1179" s="227"/>
      <c r="Z1179" s="227"/>
      <c r="AA1179" s="227"/>
      <c r="AB1179" s="227"/>
      <c r="AC1179" s="227"/>
      <c r="AD1179" s="227"/>
      <c r="AE1179" s="227"/>
      <c r="AF1179" s="227"/>
      <c r="AG1179" s="227"/>
      <c r="AH1179" s="227"/>
      <c r="AI1179" s="227"/>
    </row>
    <row r="1180" hidden="1">
      <c r="A1180" s="227"/>
      <c r="B1180" s="227"/>
      <c r="C1180" s="264"/>
      <c r="D1180" s="227"/>
      <c r="E1180" s="227"/>
      <c r="F1180" s="227"/>
      <c r="G1180" s="227"/>
      <c r="H1180" s="227"/>
      <c r="I1180" s="227"/>
      <c r="J1180" s="227"/>
      <c r="K1180" s="227"/>
      <c r="L1180" s="227"/>
      <c r="M1180" s="227"/>
      <c r="N1180" s="227"/>
      <c r="O1180" s="227"/>
      <c r="P1180" s="227"/>
      <c r="Q1180" s="227"/>
      <c r="R1180" s="227"/>
      <c r="S1180" s="227"/>
      <c r="T1180" s="227"/>
      <c r="U1180" s="227"/>
      <c r="V1180" s="227"/>
      <c r="W1180" s="227"/>
      <c r="X1180" s="227"/>
      <c r="Y1180" s="227"/>
      <c r="Z1180" s="227"/>
      <c r="AA1180" s="227"/>
      <c r="AB1180" s="227"/>
      <c r="AC1180" s="227"/>
      <c r="AD1180" s="227"/>
      <c r="AE1180" s="227"/>
      <c r="AF1180" s="227"/>
      <c r="AG1180" s="227"/>
      <c r="AH1180" s="227"/>
      <c r="AI1180" s="227"/>
    </row>
    <row r="1181" hidden="1">
      <c r="A1181" s="227"/>
      <c r="B1181" s="227"/>
      <c r="C1181" s="264"/>
      <c r="D1181" s="227"/>
      <c r="E1181" s="227"/>
      <c r="F1181" s="227"/>
      <c r="G1181" s="227"/>
      <c r="H1181" s="227"/>
      <c r="I1181" s="227"/>
      <c r="J1181" s="227"/>
      <c r="K1181" s="227"/>
      <c r="L1181" s="227"/>
      <c r="M1181" s="227"/>
      <c r="N1181" s="227"/>
      <c r="O1181" s="227"/>
      <c r="P1181" s="227"/>
      <c r="Q1181" s="227"/>
      <c r="R1181" s="227"/>
      <c r="S1181" s="227"/>
      <c r="T1181" s="227"/>
      <c r="U1181" s="227"/>
      <c r="V1181" s="227"/>
      <c r="W1181" s="227"/>
      <c r="X1181" s="227"/>
      <c r="Y1181" s="227"/>
      <c r="Z1181" s="227"/>
      <c r="AA1181" s="227"/>
      <c r="AB1181" s="227"/>
      <c r="AC1181" s="227"/>
      <c r="AD1181" s="227"/>
      <c r="AE1181" s="227"/>
      <c r="AF1181" s="227"/>
      <c r="AG1181" s="227"/>
      <c r="AH1181" s="227"/>
      <c r="AI1181" s="227"/>
    </row>
    <row r="1182" hidden="1">
      <c r="A1182" s="227"/>
      <c r="B1182" s="227"/>
      <c r="C1182" s="264"/>
      <c r="D1182" s="227"/>
      <c r="E1182" s="227"/>
      <c r="F1182" s="227"/>
      <c r="G1182" s="227"/>
      <c r="H1182" s="227"/>
      <c r="I1182" s="227"/>
      <c r="J1182" s="227"/>
      <c r="K1182" s="227"/>
      <c r="L1182" s="227"/>
      <c r="M1182" s="227"/>
      <c r="N1182" s="227"/>
      <c r="O1182" s="227"/>
      <c r="P1182" s="227"/>
      <c r="Q1182" s="227"/>
      <c r="R1182" s="227"/>
      <c r="S1182" s="227"/>
      <c r="T1182" s="227"/>
      <c r="U1182" s="227"/>
      <c r="V1182" s="227"/>
      <c r="W1182" s="227"/>
      <c r="X1182" s="227"/>
      <c r="Y1182" s="227"/>
      <c r="Z1182" s="227"/>
      <c r="AA1182" s="227"/>
      <c r="AB1182" s="227"/>
      <c r="AC1182" s="227"/>
      <c r="AD1182" s="227"/>
      <c r="AE1182" s="227"/>
      <c r="AF1182" s="227"/>
      <c r="AG1182" s="227"/>
      <c r="AH1182" s="227"/>
      <c r="AI1182" s="227"/>
    </row>
    <row r="1183" hidden="1">
      <c r="A1183" s="227"/>
      <c r="B1183" s="227"/>
      <c r="C1183" s="264"/>
      <c r="D1183" s="227"/>
      <c r="E1183" s="227"/>
      <c r="F1183" s="227"/>
      <c r="G1183" s="227"/>
      <c r="H1183" s="227"/>
      <c r="I1183" s="227"/>
      <c r="J1183" s="227"/>
      <c r="K1183" s="227"/>
      <c r="L1183" s="227"/>
      <c r="M1183" s="227"/>
      <c r="N1183" s="227"/>
      <c r="O1183" s="227"/>
      <c r="P1183" s="227"/>
      <c r="Q1183" s="227"/>
      <c r="R1183" s="227"/>
      <c r="S1183" s="227"/>
      <c r="T1183" s="227"/>
      <c r="U1183" s="227"/>
      <c r="V1183" s="227"/>
      <c r="W1183" s="227"/>
      <c r="X1183" s="227"/>
      <c r="Y1183" s="227"/>
      <c r="Z1183" s="227"/>
      <c r="AA1183" s="227"/>
      <c r="AB1183" s="227"/>
      <c r="AC1183" s="227"/>
      <c r="AD1183" s="227"/>
      <c r="AE1183" s="227"/>
      <c r="AF1183" s="227"/>
      <c r="AG1183" s="227"/>
      <c r="AH1183" s="227"/>
      <c r="AI1183" s="227"/>
    </row>
    <row r="1184" hidden="1">
      <c r="A1184" s="227"/>
      <c r="B1184" s="227"/>
      <c r="C1184" s="264"/>
      <c r="D1184" s="227"/>
      <c r="E1184" s="227"/>
      <c r="F1184" s="227"/>
      <c r="G1184" s="227"/>
      <c r="H1184" s="227"/>
      <c r="I1184" s="227"/>
      <c r="J1184" s="227"/>
      <c r="K1184" s="227"/>
      <c r="L1184" s="227"/>
      <c r="M1184" s="227"/>
      <c r="N1184" s="227"/>
      <c r="O1184" s="227"/>
      <c r="P1184" s="227"/>
      <c r="Q1184" s="227"/>
      <c r="R1184" s="227"/>
      <c r="S1184" s="227"/>
      <c r="T1184" s="227"/>
      <c r="U1184" s="227"/>
      <c r="V1184" s="227"/>
      <c r="W1184" s="227"/>
      <c r="X1184" s="227"/>
      <c r="Y1184" s="227"/>
      <c r="Z1184" s="227"/>
      <c r="AA1184" s="227"/>
      <c r="AB1184" s="227"/>
      <c r="AC1184" s="227"/>
      <c r="AD1184" s="227"/>
      <c r="AE1184" s="227"/>
      <c r="AF1184" s="227"/>
      <c r="AG1184" s="227"/>
      <c r="AH1184" s="227"/>
      <c r="AI1184" s="227"/>
    </row>
    <row r="1185" hidden="1">
      <c r="A1185" s="227"/>
      <c r="B1185" s="227"/>
      <c r="C1185" s="264"/>
      <c r="D1185" s="227"/>
      <c r="E1185" s="227"/>
      <c r="F1185" s="227"/>
      <c r="G1185" s="227"/>
      <c r="H1185" s="227"/>
      <c r="I1185" s="227"/>
      <c r="J1185" s="227"/>
      <c r="K1185" s="227"/>
      <c r="L1185" s="227"/>
      <c r="M1185" s="227"/>
      <c r="N1185" s="227"/>
      <c r="O1185" s="227"/>
      <c r="P1185" s="227"/>
      <c r="Q1185" s="227"/>
      <c r="R1185" s="227"/>
      <c r="S1185" s="227"/>
      <c r="T1185" s="227"/>
      <c r="U1185" s="227"/>
      <c r="V1185" s="227"/>
      <c r="W1185" s="227"/>
      <c r="X1185" s="227"/>
      <c r="Y1185" s="227"/>
      <c r="Z1185" s="227"/>
      <c r="AA1185" s="227"/>
      <c r="AB1185" s="227"/>
      <c r="AC1185" s="227"/>
      <c r="AD1185" s="227"/>
      <c r="AE1185" s="227"/>
      <c r="AF1185" s="227"/>
      <c r="AG1185" s="227"/>
      <c r="AH1185" s="227"/>
      <c r="AI1185" s="227"/>
    </row>
    <row r="1186" hidden="1">
      <c r="A1186" s="227"/>
      <c r="B1186" s="227"/>
      <c r="C1186" s="264"/>
      <c r="D1186" s="227"/>
      <c r="E1186" s="227"/>
      <c r="F1186" s="227"/>
      <c r="G1186" s="227"/>
      <c r="H1186" s="227"/>
      <c r="I1186" s="227"/>
      <c r="J1186" s="227"/>
      <c r="K1186" s="227"/>
      <c r="L1186" s="227"/>
      <c r="M1186" s="227"/>
      <c r="N1186" s="227"/>
      <c r="O1186" s="227"/>
      <c r="P1186" s="227"/>
      <c r="Q1186" s="227"/>
      <c r="R1186" s="227"/>
      <c r="S1186" s="227"/>
      <c r="T1186" s="227"/>
      <c r="U1186" s="227"/>
      <c r="V1186" s="227"/>
      <c r="W1186" s="227"/>
      <c r="X1186" s="227"/>
      <c r="Y1186" s="227"/>
      <c r="Z1186" s="227"/>
      <c r="AA1186" s="227"/>
      <c r="AB1186" s="227"/>
      <c r="AC1186" s="227"/>
      <c r="AD1186" s="227"/>
      <c r="AE1186" s="227"/>
      <c r="AF1186" s="227"/>
      <c r="AG1186" s="227"/>
      <c r="AH1186" s="227"/>
      <c r="AI1186" s="227"/>
    </row>
    <row r="1187" hidden="1">
      <c r="A1187" s="227"/>
      <c r="B1187" s="227"/>
      <c r="C1187" s="264"/>
      <c r="D1187" s="227"/>
      <c r="E1187" s="227"/>
      <c r="F1187" s="227"/>
      <c r="G1187" s="227"/>
      <c r="H1187" s="227"/>
      <c r="I1187" s="227"/>
      <c r="J1187" s="227"/>
      <c r="K1187" s="227"/>
      <c r="L1187" s="227"/>
      <c r="M1187" s="227"/>
      <c r="N1187" s="227"/>
      <c r="O1187" s="227"/>
      <c r="P1187" s="227"/>
      <c r="Q1187" s="227"/>
      <c r="R1187" s="227"/>
      <c r="S1187" s="227"/>
      <c r="T1187" s="227"/>
      <c r="U1187" s="227"/>
      <c r="V1187" s="227"/>
      <c r="W1187" s="227"/>
      <c r="X1187" s="227"/>
      <c r="Y1187" s="227"/>
      <c r="Z1187" s="227"/>
      <c r="AA1187" s="227"/>
      <c r="AB1187" s="227"/>
      <c r="AC1187" s="227"/>
      <c r="AD1187" s="227"/>
      <c r="AE1187" s="227"/>
      <c r="AF1187" s="227"/>
      <c r="AG1187" s="227"/>
      <c r="AH1187" s="227"/>
      <c r="AI1187" s="227"/>
    </row>
    <row r="1188" hidden="1">
      <c r="A1188" s="227"/>
      <c r="B1188" s="227"/>
      <c r="C1188" s="264"/>
      <c r="D1188" s="227"/>
      <c r="E1188" s="227"/>
      <c r="F1188" s="227"/>
      <c r="G1188" s="227"/>
      <c r="H1188" s="227"/>
      <c r="I1188" s="227"/>
      <c r="J1188" s="227"/>
      <c r="K1188" s="227"/>
      <c r="L1188" s="227"/>
      <c r="M1188" s="227"/>
      <c r="N1188" s="227"/>
      <c r="O1188" s="227"/>
      <c r="P1188" s="227"/>
      <c r="Q1188" s="227"/>
      <c r="R1188" s="227"/>
      <c r="S1188" s="227"/>
      <c r="T1188" s="227"/>
      <c r="U1188" s="227"/>
      <c r="V1188" s="227"/>
      <c r="W1188" s="227"/>
      <c r="X1188" s="227"/>
      <c r="Y1188" s="227"/>
      <c r="Z1188" s="227"/>
      <c r="AA1188" s="227"/>
      <c r="AB1188" s="227"/>
      <c r="AC1188" s="227"/>
      <c r="AD1188" s="227"/>
      <c r="AE1188" s="227"/>
      <c r="AF1188" s="227"/>
      <c r="AG1188" s="227"/>
      <c r="AH1188" s="227"/>
      <c r="AI1188" s="227"/>
    </row>
    <row r="1189" hidden="1">
      <c r="A1189" s="227"/>
      <c r="B1189" s="227"/>
      <c r="C1189" s="264"/>
      <c r="D1189" s="227"/>
      <c r="E1189" s="227"/>
      <c r="F1189" s="227"/>
      <c r="G1189" s="227"/>
      <c r="H1189" s="227"/>
      <c r="I1189" s="227"/>
      <c r="J1189" s="227"/>
      <c r="K1189" s="227"/>
      <c r="L1189" s="227"/>
      <c r="M1189" s="227"/>
      <c r="N1189" s="227"/>
      <c r="O1189" s="227"/>
      <c r="P1189" s="227"/>
      <c r="Q1189" s="227"/>
      <c r="R1189" s="227"/>
      <c r="S1189" s="227"/>
      <c r="T1189" s="227"/>
      <c r="U1189" s="227"/>
      <c r="V1189" s="227"/>
      <c r="W1189" s="227"/>
      <c r="X1189" s="227"/>
      <c r="Y1189" s="227"/>
      <c r="Z1189" s="227"/>
      <c r="AA1189" s="227"/>
      <c r="AB1189" s="227"/>
      <c r="AC1189" s="227"/>
      <c r="AD1189" s="227"/>
      <c r="AE1189" s="227"/>
      <c r="AF1189" s="227"/>
      <c r="AG1189" s="227"/>
      <c r="AH1189" s="227"/>
      <c r="AI1189" s="227"/>
    </row>
    <row r="1190" hidden="1">
      <c r="A1190" s="227"/>
      <c r="B1190" s="227"/>
      <c r="C1190" s="264"/>
      <c r="D1190" s="227"/>
      <c r="E1190" s="227"/>
      <c r="F1190" s="227"/>
      <c r="G1190" s="227"/>
      <c r="H1190" s="227"/>
      <c r="I1190" s="227"/>
      <c r="J1190" s="227"/>
      <c r="K1190" s="227"/>
      <c r="L1190" s="227"/>
      <c r="M1190" s="227"/>
      <c r="N1190" s="227"/>
      <c r="O1190" s="227"/>
      <c r="P1190" s="227"/>
      <c r="Q1190" s="227"/>
      <c r="R1190" s="227"/>
      <c r="S1190" s="227"/>
      <c r="T1190" s="227"/>
      <c r="U1190" s="227"/>
      <c r="V1190" s="227"/>
      <c r="W1190" s="227"/>
      <c r="X1190" s="227"/>
      <c r="Y1190" s="227"/>
      <c r="Z1190" s="227"/>
      <c r="AA1190" s="227"/>
      <c r="AB1190" s="227"/>
      <c r="AC1190" s="227"/>
      <c r="AD1190" s="227"/>
      <c r="AE1190" s="227"/>
      <c r="AF1190" s="227"/>
      <c r="AG1190" s="227"/>
      <c r="AH1190" s="227"/>
      <c r="AI1190" s="227"/>
    </row>
    <row r="1191" hidden="1">
      <c r="A1191" s="227"/>
      <c r="B1191" s="227"/>
      <c r="C1191" s="264"/>
      <c r="D1191" s="227"/>
      <c r="E1191" s="227"/>
      <c r="F1191" s="227"/>
      <c r="G1191" s="227"/>
      <c r="H1191" s="227"/>
      <c r="I1191" s="227"/>
      <c r="J1191" s="227"/>
      <c r="K1191" s="227"/>
      <c r="L1191" s="227"/>
      <c r="M1191" s="227"/>
      <c r="N1191" s="227"/>
      <c r="O1191" s="227"/>
      <c r="P1191" s="227"/>
      <c r="Q1191" s="227"/>
      <c r="R1191" s="227"/>
      <c r="S1191" s="227"/>
      <c r="T1191" s="227"/>
      <c r="U1191" s="227"/>
      <c r="V1191" s="227"/>
      <c r="W1191" s="227"/>
      <c r="X1191" s="227"/>
      <c r="Y1191" s="227"/>
      <c r="Z1191" s="227"/>
      <c r="AA1191" s="227"/>
      <c r="AB1191" s="227"/>
      <c r="AC1191" s="227"/>
      <c r="AD1191" s="227"/>
      <c r="AE1191" s="227"/>
      <c r="AF1191" s="227"/>
      <c r="AG1191" s="227"/>
      <c r="AH1191" s="227"/>
      <c r="AI1191" s="227"/>
    </row>
    <row r="1192" hidden="1">
      <c r="A1192" s="227"/>
      <c r="B1192" s="227"/>
      <c r="C1192" s="264"/>
      <c r="D1192" s="227"/>
      <c r="E1192" s="227"/>
      <c r="F1192" s="227"/>
      <c r="G1192" s="227"/>
      <c r="H1192" s="227"/>
      <c r="I1192" s="227"/>
      <c r="J1192" s="227"/>
      <c r="K1192" s="227"/>
      <c r="L1192" s="227"/>
      <c r="M1192" s="227"/>
      <c r="N1192" s="227"/>
      <c r="O1192" s="227"/>
      <c r="P1192" s="227"/>
      <c r="Q1192" s="227"/>
      <c r="R1192" s="227"/>
      <c r="S1192" s="227"/>
      <c r="T1192" s="227"/>
      <c r="U1192" s="227"/>
      <c r="V1192" s="227"/>
      <c r="W1192" s="227"/>
      <c r="X1192" s="227"/>
      <c r="Y1192" s="227"/>
      <c r="Z1192" s="227"/>
      <c r="AA1192" s="227"/>
      <c r="AB1192" s="227"/>
      <c r="AC1192" s="227"/>
      <c r="AD1192" s="227"/>
      <c r="AE1192" s="227"/>
      <c r="AF1192" s="227"/>
      <c r="AG1192" s="227"/>
      <c r="AH1192" s="227"/>
      <c r="AI1192" s="227"/>
    </row>
    <row r="1193" hidden="1">
      <c r="A1193" s="227"/>
      <c r="B1193" s="227"/>
      <c r="C1193" s="264"/>
      <c r="D1193" s="227"/>
      <c r="E1193" s="227"/>
      <c r="F1193" s="227"/>
      <c r="G1193" s="227"/>
      <c r="H1193" s="227"/>
      <c r="I1193" s="227"/>
      <c r="J1193" s="227"/>
      <c r="K1193" s="227"/>
      <c r="L1193" s="227"/>
      <c r="M1193" s="227"/>
      <c r="N1193" s="227"/>
      <c r="O1193" s="227"/>
      <c r="P1193" s="227"/>
      <c r="Q1193" s="227"/>
      <c r="R1193" s="227"/>
      <c r="S1193" s="227"/>
      <c r="T1193" s="227"/>
      <c r="U1193" s="227"/>
      <c r="V1193" s="227"/>
      <c r="W1193" s="227"/>
      <c r="X1193" s="227"/>
      <c r="Y1193" s="227"/>
      <c r="Z1193" s="227"/>
      <c r="AA1193" s="227"/>
      <c r="AB1193" s="227"/>
      <c r="AC1193" s="227"/>
      <c r="AD1193" s="227"/>
      <c r="AE1193" s="227"/>
      <c r="AF1193" s="227"/>
      <c r="AG1193" s="227"/>
      <c r="AH1193" s="227"/>
      <c r="AI1193" s="227"/>
    </row>
    <row r="1194" hidden="1">
      <c r="A1194" s="227"/>
      <c r="B1194" s="227"/>
      <c r="C1194" s="264"/>
      <c r="D1194" s="227"/>
      <c r="E1194" s="227"/>
      <c r="F1194" s="227"/>
      <c r="G1194" s="227"/>
      <c r="H1194" s="227"/>
      <c r="I1194" s="227"/>
      <c r="J1194" s="227"/>
      <c r="K1194" s="227"/>
      <c r="L1194" s="227"/>
      <c r="M1194" s="227"/>
      <c r="N1194" s="227"/>
      <c r="O1194" s="227"/>
      <c r="P1194" s="227"/>
      <c r="Q1194" s="227"/>
      <c r="R1194" s="227"/>
      <c r="S1194" s="227"/>
      <c r="T1194" s="227"/>
      <c r="U1194" s="227"/>
      <c r="V1194" s="227"/>
      <c r="W1194" s="227"/>
      <c r="X1194" s="227"/>
      <c r="Y1194" s="227"/>
      <c r="Z1194" s="227"/>
      <c r="AA1194" s="227"/>
      <c r="AB1194" s="227"/>
      <c r="AC1194" s="227"/>
      <c r="AD1194" s="227"/>
      <c r="AE1194" s="227"/>
      <c r="AF1194" s="227"/>
      <c r="AG1194" s="227"/>
      <c r="AH1194" s="227"/>
      <c r="AI1194" s="227"/>
    </row>
    <row r="1195" hidden="1">
      <c r="A1195" s="227"/>
      <c r="B1195" s="227"/>
      <c r="C1195" s="264"/>
      <c r="D1195" s="227"/>
      <c r="E1195" s="227"/>
      <c r="F1195" s="227"/>
      <c r="G1195" s="227"/>
      <c r="H1195" s="227"/>
      <c r="I1195" s="227"/>
      <c r="J1195" s="227"/>
      <c r="K1195" s="227"/>
      <c r="L1195" s="227"/>
      <c r="M1195" s="227"/>
      <c r="N1195" s="227"/>
      <c r="O1195" s="227"/>
      <c r="P1195" s="227"/>
      <c r="Q1195" s="227"/>
      <c r="R1195" s="227"/>
      <c r="S1195" s="227"/>
      <c r="T1195" s="227"/>
      <c r="U1195" s="227"/>
      <c r="V1195" s="227"/>
      <c r="W1195" s="227"/>
      <c r="X1195" s="227"/>
      <c r="Y1195" s="227"/>
      <c r="Z1195" s="227"/>
      <c r="AA1195" s="227"/>
      <c r="AB1195" s="227"/>
      <c r="AC1195" s="227"/>
      <c r="AD1195" s="227"/>
      <c r="AE1195" s="227"/>
      <c r="AF1195" s="227"/>
      <c r="AG1195" s="227"/>
      <c r="AH1195" s="227"/>
      <c r="AI1195" s="227"/>
    </row>
    <row r="1196" hidden="1">
      <c r="A1196" s="227"/>
      <c r="B1196" s="227"/>
      <c r="C1196" s="264"/>
      <c r="D1196" s="227"/>
      <c r="E1196" s="227"/>
      <c r="F1196" s="227"/>
      <c r="G1196" s="227"/>
      <c r="H1196" s="227"/>
      <c r="I1196" s="227"/>
      <c r="J1196" s="227"/>
      <c r="K1196" s="227"/>
      <c r="L1196" s="227"/>
      <c r="M1196" s="227"/>
      <c r="N1196" s="227"/>
      <c r="O1196" s="227"/>
      <c r="P1196" s="227"/>
      <c r="Q1196" s="227"/>
      <c r="R1196" s="227"/>
      <c r="S1196" s="227"/>
      <c r="T1196" s="227"/>
      <c r="U1196" s="227"/>
      <c r="V1196" s="227"/>
      <c r="W1196" s="227"/>
      <c r="X1196" s="227"/>
      <c r="Y1196" s="227"/>
      <c r="Z1196" s="227"/>
      <c r="AA1196" s="227"/>
      <c r="AB1196" s="227"/>
      <c r="AC1196" s="227"/>
      <c r="AD1196" s="227"/>
      <c r="AE1196" s="227"/>
      <c r="AF1196" s="227"/>
      <c r="AG1196" s="227"/>
      <c r="AH1196" s="227"/>
      <c r="AI1196" s="227"/>
    </row>
    <row r="1197" hidden="1">
      <c r="A1197" s="227"/>
      <c r="B1197" s="227"/>
      <c r="C1197" s="264"/>
      <c r="D1197" s="227"/>
      <c r="E1197" s="227"/>
      <c r="F1197" s="227"/>
      <c r="G1197" s="227"/>
      <c r="H1197" s="227"/>
      <c r="I1197" s="227"/>
      <c r="J1197" s="227"/>
      <c r="K1197" s="227"/>
      <c r="L1197" s="227"/>
      <c r="M1197" s="227"/>
      <c r="N1197" s="227"/>
      <c r="O1197" s="227"/>
      <c r="P1197" s="227"/>
      <c r="Q1197" s="227"/>
      <c r="R1197" s="227"/>
      <c r="S1197" s="227"/>
      <c r="T1197" s="227"/>
      <c r="U1197" s="227"/>
      <c r="V1197" s="227"/>
      <c r="W1197" s="227"/>
      <c r="X1197" s="227"/>
      <c r="Y1197" s="227"/>
      <c r="Z1197" s="227"/>
      <c r="AA1197" s="227"/>
      <c r="AB1197" s="227"/>
      <c r="AC1197" s="227"/>
      <c r="AD1197" s="227"/>
      <c r="AE1197" s="227"/>
      <c r="AF1197" s="227"/>
      <c r="AG1197" s="227"/>
      <c r="AH1197" s="227"/>
      <c r="AI1197" s="227"/>
    </row>
    <row r="1198" hidden="1">
      <c r="A1198" s="227"/>
      <c r="B1198" s="227"/>
      <c r="C1198" s="264"/>
      <c r="D1198" s="227"/>
      <c r="E1198" s="227"/>
      <c r="F1198" s="227"/>
      <c r="G1198" s="227"/>
      <c r="H1198" s="227"/>
      <c r="I1198" s="227"/>
      <c r="J1198" s="227"/>
      <c r="K1198" s="227"/>
      <c r="L1198" s="227"/>
      <c r="M1198" s="227"/>
      <c r="N1198" s="227"/>
      <c r="O1198" s="227"/>
      <c r="P1198" s="227"/>
      <c r="Q1198" s="227"/>
      <c r="R1198" s="227"/>
      <c r="S1198" s="227"/>
      <c r="T1198" s="227"/>
      <c r="U1198" s="227"/>
      <c r="V1198" s="227"/>
      <c r="W1198" s="227"/>
      <c r="X1198" s="227"/>
      <c r="Y1198" s="227"/>
      <c r="Z1198" s="227"/>
      <c r="AA1198" s="227"/>
      <c r="AB1198" s="227"/>
      <c r="AC1198" s="227"/>
      <c r="AD1198" s="227"/>
      <c r="AE1198" s="227"/>
      <c r="AF1198" s="227"/>
      <c r="AG1198" s="227"/>
      <c r="AH1198" s="227"/>
      <c r="AI1198" s="227"/>
    </row>
    <row r="1199" hidden="1">
      <c r="A1199" s="227"/>
      <c r="B1199" s="227"/>
      <c r="C1199" s="264"/>
      <c r="D1199" s="227"/>
      <c r="E1199" s="227"/>
      <c r="F1199" s="227"/>
      <c r="G1199" s="227"/>
      <c r="H1199" s="227"/>
      <c r="I1199" s="227"/>
      <c r="J1199" s="227"/>
      <c r="K1199" s="227"/>
      <c r="L1199" s="227"/>
      <c r="M1199" s="227"/>
      <c r="N1199" s="227"/>
      <c r="O1199" s="227"/>
      <c r="P1199" s="227"/>
      <c r="Q1199" s="227"/>
      <c r="R1199" s="227"/>
      <c r="S1199" s="227"/>
      <c r="T1199" s="227"/>
      <c r="U1199" s="227"/>
      <c r="V1199" s="227"/>
      <c r="W1199" s="227"/>
      <c r="X1199" s="227"/>
      <c r="Y1199" s="227"/>
      <c r="Z1199" s="227"/>
      <c r="AA1199" s="227"/>
      <c r="AB1199" s="227"/>
      <c r="AC1199" s="227"/>
      <c r="AD1199" s="227"/>
      <c r="AE1199" s="227"/>
      <c r="AF1199" s="227"/>
      <c r="AG1199" s="227"/>
      <c r="AH1199" s="227"/>
      <c r="AI1199" s="227"/>
    </row>
    <row r="1200" hidden="1">
      <c r="A1200" s="227"/>
      <c r="B1200" s="227"/>
      <c r="C1200" s="264"/>
      <c r="D1200" s="227"/>
      <c r="E1200" s="227"/>
      <c r="F1200" s="227"/>
      <c r="G1200" s="227"/>
      <c r="H1200" s="227"/>
      <c r="I1200" s="227"/>
      <c r="J1200" s="227"/>
      <c r="K1200" s="227"/>
      <c r="L1200" s="227"/>
      <c r="M1200" s="227"/>
      <c r="N1200" s="227"/>
      <c r="O1200" s="227"/>
      <c r="P1200" s="227"/>
      <c r="Q1200" s="227"/>
      <c r="R1200" s="227"/>
      <c r="S1200" s="227"/>
      <c r="T1200" s="227"/>
      <c r="U1200" s="227"/>
      <c r="V1200" s="227"/>
      <c r="W1200" s="227"/>
      <c r="X1200" s="227"/>
      <c r="Y1200" s="227"/>
      <c r="Z1200" s="227"/>
      <c r="AA1200" s="227"/>
      <c r="AB1200" s="227"/>
      <c r="AC1200" s="227"/>
      <c r="AD1200" s="227"/>
      <c r="AE1200" s="227"/>
      <c r="AF1200" s="227"/>
      <c r="AG1200" s="227"/>
      <c r="AH1200" s="227"/>
      <c r="AI1200" s="227"/>
    </row>
    <row r="1201" hidden="1">
      <c r="A1201" s="227"/>
      <c r="B1201" s="227"/>
      <c r="C1201" s="264"/>
      <c r="D1201" s="227"/>
      <c r="E1201" s="227"/>
      <c r="F1201" s="227"/>
      <c r="G1201" s="227"/>
      <c r="H1201" s="227"/>
      <c r="I1201" s="227"/>
      <c r="J1201" s="227"/>
      <c r="K1201" s="227"/>
      <c r="L1201" s="227"/>
      <c r="M1201" s="227"/>
      <c r="N1201" s="227"/>
      <c r="O1201" s="227"/>
      <c r="P1201" s="227"/>
      <c r="Q1201" s="227"/>
      <c r="R1201" s="227"/>
      <c r="S1201" s="227"/>
      <c r="T1201" s="227"/>
      <c r="U1201" s="227"/>
      <c r="V1201" s="227"/>
      <c r="W1201" s="227"/>
      <c r="X1201" s="227"/>
      <c r="Y1201" s="227"/>
      <c r="Z1201" s="227"/>
      <c r="AA1201" s="227"/>
      <c r="AB1201" s="227"/>
      <c r="AC1201" s="227"/>
      <c r="AD1201" s="227"/>
      <c r="AE1201" s="227"/>
      <c r="AF1201" s="227"/>
      <c r="AG1201" s="227"/>
      <c r="AH1201" s="227"/>
      <c r="AI1201" s="227"/>
    </row>
    <row r="1202" hidden="1">
      <c r="A1202" s="227"/>
      <c r="B1202" s="227"/>
      <c r="C1202" s="264"/>
      <c r="D1202" s="227"/>
      <c r="E1202" s="227"/>
      <c r="F1202" s="227"/>
      <c r="G1202" s="227"/>
      <c r="H1202" s="227"/>
      <c r="I1202" s="227"/>
      <c r="J1202" s="227"/>
      <c r="K1202" s="227"/>
      <c r="L1202" s="227"/>
      <c r="M1202" s="227"/>
      <c r="N1202" s="227"/>
      <c r="O1202" s="227"/>
      <c r="P1202" s="227"/>
      <c r="Q1202" s="227"/>
      <c r="R1202" s="227"/>
      <c r="S1202" s="227"/>
      <c r="T1202" s="227"/>
      <c r="U1202" s="227"/>
      <c r="V1202" s="227"/>
      <c r="W1202" s="227"/>
      <c r="X1202" s="227"/>
      <c r="Y1202" s="227"/>
      <c r="Z1202" s="227"/>
      <c r="AA1202" s="227"/>
      <c r="AB1202" s="227"/>
      <c r="AC1202" s="227"/>
      <c r="AD1202" s="227"/>
      <c r="AE1202" s="227"/>
      <c r="AF1202" s="227"/>
      <c r="AG1202" s="227"/>
      <c r="AH1202" s="227"/>
      <c r="AI1202" s="227"/>
    </row>
    <row r="1203" hidden="1">
      <c r="A1203" s="227"/>
      <c r="B1203" s="227"/>
      <c r="C1203" s="264"/>
      <c r="D1203" s="227"/>
      <c r="E1203" s="227"/>
      <c r="F1203" s="227"/>
      <c r="G1203" s="227"/>
      <c r="H1203" s="227"/>
      <c r="I1203" s="227"/>
      <c r="J1203" s="227"/>
      <c r="K1203" s="227"/>
      <c r="L1203" s="227"/>
      <c r="M1203" s="227"/>
      <c r="N1203" s="227"/>
      <c r="O1203" s="227"/>
      <c r="P1203" s="227"/>
      <c r="Q1203" s="227"/>
      <c r="R1203" s="227"/>
      <c r="S1203" s="227"/>
      <c r="T1203" s="227"/>
      <c r="U1203" s="227"/>
      <c r="V1203" s="227"/>
      <c r="W1203" s="227"/>
      <c r="X1203" s="227"/>
      <c r="Y1203" s="227"/>
      <c r="Z1203" s="227"/>
      <c r="AA1203" s="227"/>
      <c r="AB1203" s="227"/>
      <c r="AC1203" s="227"/>
      <c r="AD1203" s="227"/>
      <c r="AE1203" s="227"/>
      <c r="AF1203" s="227"/>
      <c r="AG1203" s="227"/>
      <c r="AH1203" s="227"/>
      <c r="AI1203" s="227"/>
    </row>
    <row r="1204" hidden="1">
      <c r="A1204" s="227"/>
      <c r="B1204" s="227"/>
      <c r="C1204" s="264"/>
      <c r="D1204" s="227"/>
      <c r="E1204" s="227"/>
      <c r="F1204" s="227"/>
      <c r="G1204" s="227"/>
      <c r="H1204" s="227"/>
      <c r="I1204" s="227"/>
      <c r="J1204" s="227"/>
      <c r="K1204" s="227"/>
      <c r="L1204" s="227"/>
      <c r="M1204" s="227"/>
      <c r="N1204" s="227"/>
      <c r="O1204" s="227"/>
      <c r="P1204" s="227"/>
      <c r="Q1204" s="227"/>
      <c r="R1204" s="227"/>
      <c r="S1204" s="227"/>
      <c r="T1204" s="227"/>
      <c r="U1204" s="227"/>
      <c r="V1204" s="227"/>
      <c r="W1204" s="227"/>
      <c r="X1204" s="227"/>
      <c r="Y1204" s="227"/>
      <c r="Z1204" s="227"/>
      <c r="AA1204" s="227"/>
      <c r="AB1204" s="227"/>
      <c r="AC1204" s="227"/>
      <c r="AD1204" s="227"/>
      <c r="AE1204" s="227"/>
      <c r="AF1204" s="227"/>
      <c r="AG1204" s="227"/>
      <c r="AH1204" s="227"/>
      <c r="AI1204" s="227"/>
    </row>
    <row r="1205" hidden="1">
      <c r="A1205" s="227"/>
      <c r="B1205" s="227"/>
      <c r="C1205" s="264"/>
      <c r="D1205" s="227"/>
      <c r="E1205" s="227"/>
      <c r="F1205" s="227"/>
      <c r="G1205" s="227"/>
      <c r="H1205" s="227"/>
      <c r="I1205" s="227"/>
      <c r="J1205" s="227"/>
      <c r="K1205" s="227"/>
      <c r="L1205" s="227"/>
      <c r="M1205" s="227"/>
      <c r="N1205" s="227"/>
      <c r="O1205" s="227"/>
      <c r="P1205" s="227"/>
      <c r="Q1205" s="227"/>
      <c r="R1205" s="227"/>
      <c r="S1205" s="227"/>
      <c r="T1205" s="227"/>
      <c r="U1205" s="227"/>
      <c r="V1205" s="227"/>
      <c r="W1205" s="227"/>
      <c r="X1205" s="227"/>
      <c r="Y1205" s="227"/>
      <c r="Z1205" s="227"/>
      <c r="AA1205" s="227"/>
      <c r="AB1205" s="227"/>
      <c r="AC1205" s="227"/>
      <c r="AD1205" s="227"/>
      <c r="AE1205" s="227"/>
      <c r="AF1205" s="227"/>
      <c r="AG1205" s="227"/>
      <c r="AH1205" s="227"/>
      <c r="AI1205" s="227"/>
    </row>
    <row r="1206" hidden="1">
      <c r="A1206" s="227"/>
      <c r="B1206" s="227"/>
      <c r="C1206" s="264"/>
      <c r="D1206" s="227"/>
      <c r="E1206" s="227"/>
      <c r="F1206" s="227"/>
      <c r="G1206" s="227"/>
      <c r="H1206" s="227"/>
      <c r="I1206" s="227"/>
      <c r="J1206" s="227"/>
      <c r="K1206" s="227"/>
      <c r="L1206" s="227"/>
      <c r="M1206" s="227"/>
      <c r="N1206" s="227"/>
      <c r="O1206" s="227"/>
      <c r="P1206" s="227"/>
      <c r="Q1206" s="227"/>
      <c r="R1206" s="227"/>
      <c r="S1206" s="227"/>
      <c r="T1206" s="227"/>
      <c r="U1206" s="227"/>
      <c r="V1206" s="227"/>
      <c r="W1206" s="227"/>
      <c r="X1206" s="227"/>
      <c r="Y1206" s="227"/>
      <c r="Z1206" s="227"/>
      <c r="AA1206" s="227"/>
      <c r="AB1206" s="227"/>
      <c r="AC1206" s="227"/>
      <c r="AD1206" s="227"/>
      <c r="AE1206" s="227"/>
      <c r="AF1206" s="227"/>
      <c r="AG1206" s="227"/>
      <c r="AH1206" s="227"/>
      <c r="AI1206" s="227"/>
    </row>
    <row r="1207" hidden="1">
      <c r="A1207" s="227"/>
      <c r="B1207" s="227"/>
      <c r="C1207" s="264"/>
      <c r="D1207" s="227"/>
      <c r="E1207" s="227"/>
      <c r="F1207" s="227"/>
      <c r="G1207" s="227"/>
      <c r="H1207" s="227"/>
      <c r="I1207" s="227"/>
      <c r="J1207" s="227"/>
      <c r="K1207" s="227"/>
      <c r="L1207" s="227"/>
      <c r="M1207" s="227"/>
      <c r="N1207" s="227"/>
      <c r="O1207" s="227"/>
      <c r="P1207" s="227"/>
      <c r="Q1207" s="227"/>
      <c r="R1207" s="227"/>
      <c r="S1207" s="227"/>
      <c r="T1207" s="227"/>
      <c r="U1207" s="227"/>
      <c r="V1207" s="227"/>
      <c r="W1207" s="227"/>
      <c r="X1207" s="227"/>
      <c r="Y1207" s="227"/>
      <c r="Z1207" s="227"/>
      <c r="AA1207" s="227"/>
      <c r="AB1207" s="227"/>
      <c r="AC1207" s="227"/>
      <c r="AD1207" s="227"/>
      <c r="AE1207" s="227"/>
      <c r="AF1207" s="227"/>
      <c r="AG1207" s="227"/>
      <c r="AH1207" s="227"/>
      <c r="AI1207" s="227"/>
    </row>
    <row r="1208" hidden="1">
      <c r="A1208" s="227"/>
      <c r="B1208" s="227"/>
      <c r="C1208" s="264"/>
      <c r="D1208" s="227"/>
      <c r="E1208" s="227"/>
      <c r="F1208" s="227"/>
      <c r="G1208" s="227"/>
      <c r="H1208" s="227"/>
      <c r="I1208" s="227"/>
      <c r="J1208" s="227"/>
      <c r="K1208" s="227"/>
      <c r="L1208" s="227"/>
      <c r="M1208" s="227"/>
      <c r="N1208" s="227"/>
      <c r="O1208" s="227"/>
      <c r="P1208" s="227"/>
      <c r="Q1208" s="227"/>
      <c r="R1208" s="227"/>
      <c r="S1208" s="227"/>
      <c r="T1208" s="227"/>
      <c r="U1208" s="227"/>
      <c r="V1208" s="227"/>
      <c r="W1208" s="227"/>
      <c r="X1208" s="227"/>
      <c r="Y1208" s="227"/>
      <c r="Z1208" s="227"/>
      <c r="AA1208" s="227"/>
      <c r="AB1208" s="227"/>
      <c r="AC1208" s="227"/>
      <c r="AD1208" s="227"/>
      <c r="AE1208" s="227"/>
      <c r="AF1208" s="227"/>
      <c r="AG1208" s="227"/>
      <c r="AH1208" s="227"/>
      <c r="AI1208" s="227"/>
    </row>
    <row r="1209" hidden="1">
      <c r="A1209" s="227"/>
      <c r="B1209" s="227"/>
      <c r="C1209" s="264"/>
      <c r="D1209" s="227"/>
      <c r="E1209" s="227"/>
      <c r="F1209" s="227"/>
      <c r="G1209" s="227"/>
      <c r="H1209" s="227"/>
      <c r="I1209" s="227"/>
      <c r="J1209" s="227"/>
      <c r="K1209" s="227"/>
      <c r="L1209" s="227"/>
      <c r="M1209" s="227"/>
      <c r="N1209" s="227"/>
      <c r="O1209" s="227"/>
      <c r="P1209" s="227"/>
      <c r="Q1209" s="227"/>
      <c r="R1209" s="227"/>
      <c r="S1209" s="227"/>
      <c r="T1209" s="227"/>
      <c r="U1209" s="227"/>
      <c r="V1209" s="227"/>
      <c r="W1209" s="227"/>
      <c r="X1209" s="227"/>
      <c r="Y1209" s="227"/>
      <c r="Z1209" s="227"/>
      <c r="AA1209" s="227"/>
      <c r="AB1209" s="227"/>
      <c r="AC1209" s="227"/>
      <c r="AD1209" s="227"/>
      <c r="AE1209" s="227"/>
      <c r="AF1209" s="227"/>
      <c r="AG1209" s="227"/>
      <c r="AH1209" s="227"/>
      <c r="AI1209" s="227"/>
    </row>
    <row r="1210" hidden="1">
      <c r="A1210" s="227"/>
      <c r="B1210" s="227"/>
      <c r="C1210" s="264"/>
      <c r="D1210" s="227"/>
      <c r="E1210" s="227"/>
      <c r="F1210" s="227"/>
      <c r="G1210" s="227"/>
      <c r="H1210" s="227"/>
      <c r="I1210" s="227"/>
      <c r="J1210" s="227"/>
      <c r="K1210" s="227"/>
      <c r="L1210" s="227"/>
      <c r="M1210" s="227"/>
      <c r="N1210" s="227"/>
      <c r="O1210" s="227"/>
      <c r="P1210" s="227"/>
      <c r="Q1210" s="227"/>
      <c r="R1210" s="227"/>
      <c r="S1210" s="227"/>
      <c r="T1210" s="227"/>
      <c r="U1210" s="227"/>
      <c r="V1210" s="227"/>
      <c r="W1210" s="227"/>
      <c r="X1210" s="227"/>
      <c r="Y1210" s="227"/>
      <c r="Z1210" s="227"/>
      <c r="AA1210" s="227"/>
      <c r="AB1210" s="227"/>
      <c r="AC1210" s="227"/>
      <c r="AD1210" s="227"/>
      <c r="AE1210" s="227"/>
      <c r="AF1210" s="227"/>
      <c r="AG1210" s="227"/>
      <c r="AH1210" s="227"/>
      <c r="AI1210" s="227"/>
    </row>
    <row r="1211" hidden="1">
      <c r="A1211" s="227"/>
      <c r="B1211" s="227"/>
      <c r="C1211" s="264"/>
      <c r="D1211" s="227"/>
      <c r="E1211" s="227"/>
      <c r="F1211" s="227"/>
      <c r="G1211" s="227"/>
      <c r="H1211" s="227"/>
      <c r="I1211" s="227"/>
      <c r="J1211" s="227"/>
      <c r="K1211" s="227"/>
      <c r="L1211" s="227"/>
      <c r="M1211" s="227"/>
      <c r="N1211" s="227"/>
      <c r="O1211" s="227"/>
      <c r="P1211" s="227"/>
      <c r="Q1211" s="227"/>
      <c r="R1211" s="227"/>
      <c r="S1211" s="227"/>
      <c r="T1211" s="227"/>
      <c r="U1211" s="227"/>
      <c r="V1211" s="227"/>
      <c r="W1211" s="227"/>
      <c r="X1211" s="227"/>
      <c r="Y1211" s="227"/>
      <c r="Z1211" s="227"/>
      <c r="AA1211" s="227"/>
      <c r="AB1211" s="227"/>
      <c r="AC1211" s="227"/>
      <c r="AD1211" s="227"/>
      <c r="AE1211" s="227"/>
      <c r="AF1211" s="227"/>
      <c r="AG1211" s="227"/>
      <c r="AH1211" s="227"/>
      <c r="AI1211" s="227"/>
    </row>
    <row r="1212" hidden="1">
      <c r="A1212" s="227"/>
      <c r="B1212" s="227"/>
      <c r="C1212" s="264"/>
      <c r="D1212" s="227"/>
      <c r="E1212" s="227"/>
      <c r="F1212" s="227"/>
      <c r="G1212" s="227"/>
      <c r="H1212" s="227"/>
      <c r="I1212" s="227"/>
      <c r="J1212" s="227"/>
      <c r="K1212" s="227"/>
      <c r="L1212" s="227"/>
      <c r="M1212" s="227"/>
      <c r="N1212" s="227"/>
      <c r="O1212" s="227"/>
      <c r="P1212" s="227"/>
      <c r="Q1212" s="227"/>
      <c r="R1212" s="227"/>
      <c r="S1212" s="227"/>
      <c r="T1212" s="227"/>
      <c r="U1212" s="227"/>
      <c r="V1212" s="227"/>
      <c r="W1212" s="227"/>
      <c r="X1212" s="227"/>
      <c r="Y1212" s="227"/>
      <c r="Z1212" s="227"/>
      <c r="AA1212" s="227"/>
      <c r="AB1212" s="227"/>
      <c r="AC1212" s="227"/>
      <c r="AD1212" s="227"/>
      <c r="AE1212" s="227"/>
      <c r="AF1212" s="227"/>
      <c r="AG1212" s="227"/>
      <c r="AH1212" s="227"/>
      <c r="AI1212" s="227"/>
    </row>
    <row r="1213" hidden="1">
      <c r="A1213" s="227"/>
      <c r="B1213" s="227"/>
      <c r="C1213" s="264"/>
      <c r="D1213" s="227"/>
      <c r="E1213" s="227"/>
      <c r="F1213" s="227"/>
      <c r="G1213" s="227"/>
      <c r="H1213" s="227"/>
      <c r="I1213" s="227"/>
      <c r="J1213" s="227"/>
      <c r="K1213" s="227"/>
      <c r="L1213" s="227"/>
      <c r="M1213" s="227"/>
      <c r="N1213" s="227"/>
      <c r="O1213" s="227"/>
      <c r="P1213" s="227"/>
      <c r="Q1213" s="227"/>
      <c r="R1213" s="227"/>
      <c r="S1213" s="227"/>
      <c r="T1213" s="227"/>
      <c r="U1213" s="227"/>
      <c r="V1213" s="227"/>
      <c r="W1213" s="227"/>
      <c r="X1213" s="227"/>
      <c r="Y1213" s="227"/>
      <c r="Z1213" s="227"/>
      <c r="AA1213" s="227"/>
      <c r="AB1213" s="227"/>
      <c r="AC1213" s="227"/>
      <c r="AD1213" s="227"/>
      <c r="AE1213" s="227"/>
      <c r="AF1213" s="227"/>
      <c r="AG1213" s="227"/>
      <c r="AH1213" s="227"/>
      <c r="AI1213" s="227"/>
    </row>
    <row r="1214" hidden="1">
      <c r="A1214" s="227"/>
      <c r="B1214" s="227"/>
      <c r="C1214" s="264"/>
      <c r="D1214" s="227"/>
      <c r="E1214" s="227"/>
      <c r="F1214" s="227"/>
      <c r="G1214" s="227"/>
      <c r="H1214" s="227"/>
      <c r="I1214" s="227"/>
      <c r="J1214" s="227"/>
      <c r="K1214" s="227"/>
      <c r="L1214" s="227"/>
      <c r="M1214" s="227"/>
      <c r="N1214" s="227"/>
      <c r="O1214" s="227"/>
      <c r="P1214" s="227"/>
      <c r="Q1214" s="227"/>
      <c r="R1214" s="227"/>
      <c r="S1214" s="227"/>
      <c r="T1214" s="227"/>
      <c r="U1214" s="227"/>
      <c r="V1214" s="227"/>
      <c r="W1214" s="227"/>
      <c r="X1214" s="227"/>
      <c r="Y1214" s="227"/>
      <c r="Z1214" s="227"/>
      <c r="AA1214" s="227"/>
      <c r="AB1214" s="227"/>
      <c r="AC1214" s="227"/>
      <c r="AD1214" s="227"/>
      <c r="AE1214" s="227"/>
      <c r="AF1214" s="227"/>
      <c r="AG1214" s="227"/>
      <c r="AH1214" s="227"/>
      <c r="AI1214" s="227"/>
    </row>
    <row r="1215" hidden="1">
      <c r="A1215" s="227"/>
      <c r="B1215" s="227"/>
      <c r="C1215" s="264"/>
      <c r="D1215" s="227"/>
      <c r="E1215" s="227"/>
      <c r="F1215" s="227"/>
      <c r="G1215" s="227"/>
      <c r="H1215" s="227"/>
      <c r="I1215" s="227"/>
      <c r="J1215" s="227"/>
      <c r="K1215" s="227"/>
      <c r="L1215" s="227"/>
      <c r="M1215" s="227"/>
      <c r="N1215" s="227"/>
      <c r="O1215" s="227"/>
      <c r="P1215" s="227"/>
      <c r="Q1215" s="227"/>
      <c r="R1215" s="227"/>
      <c r="S1215" s="227"/>
      <c r="T1215" s="227"/>
      <c r="U1215" s="227"/>
      <c r="V1215" s="227"/>
      <c r="W1215" s="227"/>
      <c r="X1215" s="227"/>
      <c r="Y1215" s="227"/>
      <c r="Z1215" s="227"/>
      <c r="AA1215" s="227"/>
      <c r="AB1215" s="227"/>
      <c r="AC1215" s="227"/>
      <c r="AD1215" s="227"/>
      <c r="AE1215" s="227"/>
      <c r="AF1215" s="227"/>
      <c r="AG1215" s="227"/>
      <c r="AH1215" s="227"/>
      <c r="AI1215" s="227"/>
    </row>
    <row r="1216" hidden="1">
      <c r="A1216" s="227"/>
      <c r="B1216" s="227"/>
      <c r="C1216" s="264"/>
      <c r="D1216" s="227"/>
      <c r="E1216" s="227"/>
      <c r="F1216" s="227"/>
      <c r="G1216" s="227"/>
      <c r="H1216" s="227"/>
      <c r="I1216" s="227"/>
      <c r="J1216" s="227"/>
      <c r="K1216" s="227"/>
      <c r="L1216" s="227"/>
      <c r="M1216" s="227"/>
      <c r="N1216" s="227"/>
      <c r="O1216" s="227"/>
      <c r="P1216" s="227"/>
      <c r="Q1216" s="227"/>
      <c r="R1216" s="227"/>
      <c r="S1216" s="227"/>
      <c r="T1216" s="227"/>
      <c r="U1216" s="227"/>
      <c r="V1216" s="227"/>
      <c r="W1216" s="227"/>
      <c r="X1216" s="227"/>
      <c r="Y1216" s="227"/>
      <c r="Z1216" s="227"/>
      <c r="AA1216" s="227"/>
      <c r="AB1216" s="227"/>
      <c r="AC1216" s="227"/>
      <c r="AD1216" s="227"/>
      <c r="AE1216" s="227"/>
      <c r="AF1216" s="227"/>
      <c r="AG1216" s="227"/>
      <c r="AH1216" s="227"/>
      <c r="AI1216" s="227"/>
    </row>
    <row r="1217" hidden="1">
      <c r="A1217" s="227"/>
      <c r="B1217" s="227"/>
      <c r="C1217" s="264"/>
      <c r="D1217" s="227"/>
      <c r="E1217" s="227"/>
      <c r="F1217" s="227"/>
      <c r="G1217" s="227"/>
      <c r="H1217" s="227"/>
      <c r="I1217" s="227"/>
      <c r="J1217" s="227"/>
      <c r="K1217" s="227"/>
      <c r="L1217" s="227"/>
      <c r="M1217" s="227"/>
      <c r="N1217" s="227"/>
      <c r="O1217" s="227"/>
      <c r="P1217" s="227"/>
      <c r="Q1217" s="227"/>
      <c r="R1217" s="227"/>
      <c r="S1217" s="227"/>
      <c r="T1217" s="227"/>
      <c r="U1217" s="227"/>
      <c r="V1217" s="227"/>
      <c r="W1217" s="227"/>
      <c r="X1217" s="227"/>
      <c r="Y1217" s="227"/>
      <c r="Z1217" s="227"/>
      <c r="AA1217" s="227"/>
      <c r="AB1217" s="227"/>
      <c r="AC1217" s="227"/>
      <c r="AD1217" s="227"/>
      <c r="AE1217" s="227"/>
      <c r="AF1217" s="227"/>
      <c r="AG1217" s="227"/>
      <c r="AH1217" s="227"/>
      <c r="AI1217" s="227"/>
    </row>
    <row r="1218" hidden="1">
      <c r="A1218" s="227"/>
      <c r="B1218" s="227"/>
      <c r="C1218" s="264"/>
      <c r="D1218" s="227"/>
      <c r="E1218" s="227"/>
      <c r="F1218" s="227"/>
      <c r="G1218" s="227"/>
      <c r="H1218" s="227"/>
      <c r="I1218" s="227"/>
      <c r="J1218" s="227"/>
      <c r="K1218" s="227"/>
      <c r="L1218" s="227"/>
      <c r="M1218" s="227"/>
      <c r="N1218" s="227"/>
      <c r="O1218" s="227"/>
      <c r="P1218" s="227"/>
      <c r="Q1218" s="227"/>
      <c r="R1218" s="227"/>
      <c r="S1218" s="227"/>
      <c r="T1218" s="227"/>
      <c r="U1218" s="227"/>
      <c r="V1218" s="227"/>
      <c r="W1218" s="227"/>
      <c r="X1218" s="227"/>
      <c r="Y1218" s="227"/>
      <c r="Z1218" s="227"/>
      <c r="AA1218" s="227"/>
      <c r="AB1218" s="227"/>
      <c r="AC1218" s="227"/>
      <c r="AD1218" s="227"/>
      <c r="AE1218" s="227"/>
      <c r="AF1218" s="227"/>
      <c r="AG1218" s="227"/>
      <c r="AH1218" s="227"/>
      <c r="AI1218" s="227"/>
    </row>
    <row r="1219" hidden="1">
      <c r="A1219" s="227"/>
      <c r="B1219" s="227"/>
      <c r="C1219" s="264"/>
      <c r="D1219" s="227"/>
      <c r="E1219" s="227"/>
      <c r="F1219" s="227"/>
      <c r="G1219" s="227"/>
      <c r="H1219" s="227"/>
      <c r="I1219" s="227"/>
      <c r="J1219" s="227"/>
      <c r="K1219" s="227"/>
      <c r="L1219" s="227"/>
      <c r="M1219" s="227"/>
      <c r="N1219" s="227"/>
      <c r="O1219" s="227"/>
      <c r="P1219" s="227"/>
      <c r="Q1219" s="227"/>
      <c r="R1219" s="227"/>
      <c r="S1219" s="227"/>
      <c r="T1219" s="227"/>
      <c r="U1219" s="227"/>
      <c r="V1219" s="227"/>
      <c r="W1219" s="227"/>
      <c r="X1219" s="227"/>
      <c r="Y1219" s="227"/>
      <c r="Z1219" s="227"/>
      <c r="AA1219" s="227"/>
      <c r="AB1219" s="227"/>
      <c r="AC1219" s="227"/>
      <c r="AD1219" s="227"/>
      <c r="AE1219" s="227"/>
      <c r="AF1219" s="227"/>
      <c r="AG1219" s="227"/>
      <c r="AH1219" s="227"/>
      <c r="AI1219" s="227"/>
    </row>
    <row r="1220" hidden="1">
      <c r="A1220" s="227"/>
      <c r="B1220" s="227"/>
      <c r="C1220" s="264"/>
      <c r="D1220" s="227"/>
      <c r="E1220" s="227"/>
      <c r="F1220" s="227"/>
      <c r="G1220" s="227"/>
      <c r="H1220" s="227"/>
      <c r="I1220" s="227"/>
      <c r="J1220" s="227"/>
      <c r="K1220" s="227"/>
      <c r="L1220" s="227"/>
      <c r="M1220" s="227"/>
      <c r="N1220" s="227"/>
      <c r="O1220" s="227"/>
      <c r="P1220" s="227"/>
      <c r="Q1220" s="227"/>
      <c r="R1220" s="227"/>
      <c r="S1220" s="227"/>
      <c r="T1220" s="227"/>
      <c r="U1220" s="227"/>
      <c r="V1220" s="227"/>
      <c r="W1220" s="227"/>
      <c r="X1220" s="227"/>
      <c r="Y1220" s="227"/>
      <c r="Z1220" s="227"/>
      <c r="AA1220" s="227"/>
      <c r="AB1220" s="227"/>
      <c r="AC1220" s="227"/>
      <c r="AD1220" s="227"/>
      <c r="AE1220" s="227"/>
      <c r="AF1220" s="227"/>
      <c r="AG1220" s="227"/>
      <c r="AH1220" s="227"/>
      <c r="AI1220" s="227"/>
    </row>
    <row r="1221" hidden="1">
      <c r="A1221" s="227"/>
      <c r="B1221" s="227"/>
      <c r="C1221" s="264"/>
      <c r="D1221" s="227"/>
      <c r="E1221" s="227"/>
      <c r="F1221" s="227"/>
      <c r="G1221" s="227"/>
      <c r="H1221" s="227"/>
      <c r="I1221" s="227"/>
      <c r="J1221" s="227"/>
      <c r="K1221" s="227"/>
      <c r="L1221" s="227"/>
      <c r="M1221" s="227"/>
      <c r="N1221" s="227"/>
      <c r="O1221" s="227"/>
      <c r="P1221" s="227"/>
      <c r="Q1221" s="227"/>
      <c r="R1221" s="227"/>
      <c r="S1221" s="227"/>
      <c r="T1221" s="227"/>
      <c r="U1221" s="227"/>
      <c r="V1221" s="227"/>
      <c r="W1221" s="227"/>
      <c r="X1221" s="227"/>
      <c r="Y1221" s="227"/>
      <c r="Z1221" s="227"/>
      <c r="AA1221" s="227"/>
      <c r="AB1221" s="227"/>
      <c r="AC1221" s="227"/>
      <c r="AD1221" s="227"/>
      <c r="AE1221" s="227"/>
      <c r="AF1221" s="227"/>
      <c r="AG1221" s="227"/>
      <c r="AH1221" s="227"/>
      <c r="AI1221" s="227"/>
    </row>
    <row r="1222" hidden="1">
      <c r="A1222" s="227"/>
      <c r="B1222" s="227"/>
      <c r="C1222" s="264"/>
      <c r="D1222" s="227"/>
      <c r="E1222" s="227"/>
      <c r="F1222" s="227"/>
      <c r="G1222" s="227"/>
      <c r="H1222" s="227"/>
      <c r="I1222" s="227"/>
      <c r="J1222" s="227"/>
      <c r="K1222" s="227"/>
      <c r="L1222" s="227"/>
      <c r="M1222" s="227"/>
      <c r="N1222" s="227"/>
      <c r="O1222" s="227"/>
      <c r="P1222" s="227"/>
      <c r="Q1222" s="227"/>
      <c r="R1222" s="227"/>
      <c r="S1222" s="227"/>
      <c r="T1222" s="227"/>
      <c r="U1222" s="227"/>
      <c r="V1222" s="227"/>
      <c r="W1222" s="227"/>
      <c r="X1222" s="227"/>
      <c r="Y1222" s="227"/>
      <c r="Z1222" s="227"/>
      <c r="AA1222" s="227"/>
      <c r="AB1222" s="227"/>
      <c r="AC1222" s="227"/>
      <c r="AD1222" s="227"/>
      <c r="AE1222" s="227"/>
      <c r="AF1222" s="227"/>
      <c r="AG1222" s="227"/>
      <c r="AH1222" s="227"/>
      <c r="AI1222" s="227"/>
    </row>
    <row r="1223" hidden="1">
      <c r="A1223" s="227"/>
      <c r="B1223" s="227"/>
      <c r="C1223" s="264"/>
      <c r="D1223" s="227"/>
      <c r="E1223" s="227"/>
      <c r="F1223" s="227"/>
      <c r="G1223" s="227"/>
      <c r="H1223" s="227"/>
      <c r="I1223" s="227"/>
      <c r="J1223" s="227"/>
      <c r="K1223" s="227"/>
      <c r="L1223" s="227"/>
      <c r="M1223" s="227"/>
      <c r="N1223" s="227"/>
      <c r="O1223" s="227"/>
      <c r="P1223" s="227"/>
      <c r="Q1223" s="227"/>
      <c r="R1223" s="227"/>
      <c r="S1223" s="227"/>
      <c r="T1223" s="227"/>
      <c r="U1223" s="227"/>
      <c r="V1223" s="227"/>
      <c r="W1223" s="227"/>
      <c r="X1223" s="227"/>
      <c r="Y1223" s="227"/>
      <c r="Z1223" s="227"/>
      <c r="AA1223" s="227"/>
      <c r="AB1223" s="227"/>
      <c r="AC1223" s="227"/>
      <c r="AD1223" s="227"/>
      <c r="AE1223" s="227"/>
      <c r="AF1223" s="227"/>
      <c r="AG1223" s="227"/>
      <c r="AH1223" s="227"/>
      <c r="AI1223" s="227"/>
    </row>
    <row r="1224" hidden="1">
      <c r="A1224" s="227"/>
      <c r="B1224" s="227"/>
      <c r="C1224" s="264"/>
      <c r="D1224" s="227"/>
      <c r="E1224" s="227"/>
      <c r="F1224" s="227"/>
      <c r="G1224" s="227"/>
      <c r="H1224" s="227"/>
      <c r="I1224" s="227"/>
      <c r="J1224" s="227"/>
      <c r="K1224" s="227"/>
      <c r="L1224" s="227"/>
      <c r="M1224" s="227"/>
      <c r="N1224" s="227"/>
      <c r="O1224" s="227"/>
      <c r="P1224" s="227"/>
      <c r="Q1224" s="227"/>
      <c r="R1224" s="227"/>
      <c r="S1224" s="227"/>
      <c r="T1224" s="227"/>
      <c r="U1224" s="227"/>
      <c r="V1224" s="227"/>
      <c r="W1224" s="227"/>
      <c r="X1224" s="227"/>
      <c r="Y1224" s="227"/>
      <c r="Z1224" s="227"/>
      <c r="AA1224" s="227"/>
      <c r="AB1224" s="227"/>
      <c r="AC1224" s="227"/>
      <c r="AD1224" s="227"/>
      <c r="AE1224" s="227"/>
      <c r="AF1224" s="227"/>
      <c r="AG1224" s="227"/>
      <c r="AH1224" s="227"/>
      <c r="AI1224" s="227"/>
    </row>
    <row r="1225" hidden="1">
      <c r="A1225" s="227"/>
      <c r="B1225" s="227"/>
      <c r="C1225" s="264"/>
      <c r="D1225" s="227"/>
      <c r="E1225" s="227"/>
      <c r="F1225" s="227"/>
      <c r="G1225" s="227"/>
      <c r="H1225" s="227"/>
      <c r="I1225" s="227"/>
      <c r="J1225" s="227"/>
      <c r="K1225" s="227"/>
      <c r="L1225" s="227"/>
      <c r="M1225" s="227"/>
      <c r="N1225" s="227"/>
      <c r="O1225" s="227"/>
      <c r="P1225" s="227"/>
      <c r="Q1225" s="227"/>
      <c r="R1225" s="227"/>
      <c r="S1225" s="227"/>
      <c r="T1225" s="227"/>
      <c r="U1225" s="227"/>
      <c r="V1225" s="227"/>
      <c r="W1225" s="227"/>
      <c r="X1225" s="227"/>
      <c r="Y1225" s="227"/>
      <c r="Z1225" s="227"/>
      <c r="AA1225" s="227"/>
      <c r="AB1225" s="227"/>
      <c r="AC1225" s="227"/>
      <c r="AD1225" s="227"/>
      <c r="AE1225" s="227"/>
      <c r="AF1225" s="227"/>
      <c r="AG1225" s="227"/>
      <c r="AH1225" s="227"/>
      <c r="AI1225" s="227"/>
    </row>
    <row r="1226" hidden="1">
      <c r="A1226" s="227"/>
      <c r="B1226" s="227"/>
      <c r="C1226" s="264"/>
      <c r="D1226" s="227"/>
      <c r="E1226" s="227"/>
      <c r="F1226" s="227"/>
      <c r="G1226" s="227"/>
      <c r="H1226" s="227"/>
      <c r="I1226" s="227"/>
      <c r="J1226" s="227"/>
      <c r="K1226" s="227"/>
      <c r="L1226" s="227"/>
      <c r="M1226" s="227"/>
      <c r="N1226" s="227"/>
      <c r="O1226" s="227"/>
      <c r="P1226" s="227"/>
      <c r="Q1226" s="227"/>
      <c r="R1226" s="227"/>
      <c r="S1226" s="227"/>
      <c r="T1226" s="227"/>
      <c r="U1226" s="227"/>
      <c r="V1226" s="227"/>
      <c r="W1226" s="227"/>
      <c r="X1226" s="227"/>
      <c r="Y1226" s="227"/>
      <c r="Z1226" s="227"/>
      <c r="AA1226" s="227"/>
      <c r="AB1226" s="227"/>
      <c r="AC1226" s="227"/>
      <c r="AD1226" s="227"/>
      <c r="AE1226" s="227"/>
      <c r="AF1226" s="227"/>
      <c r="AG1226" s="227"/>
      <c r="AH1226" s="227"/>
      <c r="AI1226" s="227"/>
    </row>
    <row r="1227" hidden="1">
      <c r="A1227" s="227"/>
      <c r="B1227" s="227"/>
      <c r="C1227" s="264"/>
      <c r="D1227" s="227"/>
      <c r="E1227" s="227"/>
      <c r="F1227" s="227"/>
      <c r="G1227" s="227"/>
      <c r="H1227" s="227"/>
      <c r="I1227" s="227"/>
      <c r="J1227" s="227"/>
      <c r="K1227" s="227"/>
      <c r="L1227" s="227"/>
      <c r="M1227" s="227"/>
      <c r="N1227" s="227"/>
      <c r="O1227" s="227"/>
      <c r="P1227" s="227"/>
      <c r="Q1227" s="227"/>
      <c r="R1227" s="227"/>
      <c r="S1227" s="227"/>
      <c r="T1227" s="227"/>
      <c r="U1227" s="227"/>
      <c r="V1227" s="227"/>
      <c r="W1227" s="227"/>
      <c r="X1227" s="227"/>
      <c r="Y1227" s="227"/>
      <c r="Z1227" s="227"/>
      <c r="AA1227" s="227"/>
      <c r="AB1227" s="227"/>
      <c r="AC1227" s="227"/>
      <c r="AD1227" s="227"/>
      <c r="AE1227" s="227"/>
      <c r="AF1227" s="227"/>
      <c r="AG1227" s="227"/>
      <c r="AH1227" s="227"/>
      <c r="AI1227" s="227"/>
    </row>
    <row r="1228" hidden="1">
      <c r="A1228" s="227"/>
      <c r="B1228" s="227"/>
      <c r="C1228" s="264"/>
      <c r="D1228" s="227"/>
      <c r="E1228" s="227"/>
      <c r="F1228" s="227"/>
      <c r="G1228" s="227"/>
      <c r="H1228" s="227"/>
      <c r="I1228" s="227"/>
      <c r="J1228" s="227"/>
      <c r="K1228" s="227"/>
      <c r="L1228" s="227"/>
      <c r="M1228" s="227"/>
      <c r="N1228" s="227"/>
      <c r="O1228" s="227"/>
      <c r="P1228" s="227"/>
      <c r="Q1228" s="227"/>
      <c r="R1228" s="227"/>
      <c r="S1228" s="227"/>
      <c r="T1228" s="227"/>
      <c r="U1228" s="227"/>
      <c r="V1228" s="227"/>
      <c r="W1228" s="227"/>
      <c r="X1228" s="227"/>
      <c r="Y1228" s="227"/>
      <c r="Z1228" s="227"/>
      <c r="AA1228" s="227"/>
      <c r="AB1228" s="227"/>
      <c r="AC1228" s="227"/>
      <c r="AD1228" s="227"/>
      <c r="AE1228" s="227"/>
      <c r="AF1228" s="227"/>
      <c r="AG1228" s="227"/>
      <c r="AH1228" s="227"/>
      <c r="AI1228" s="227"/>
    </row>
    <row r="1229" hidden="1">
      <c r="A1229" s="227"/>
      <c r="B1229" s="227"/>
      <c r="C1229" s="264"/>
      <c r="D1229" s="227"/>
      <c r="E1229" s="227"/>
      <c r="F1229" s="227"/>
      <c r="G1229" s="227"/>
      <c r="H1229" s="227"/>
      <c r="I1229" s="227"/>
      <c r="J1229" s="227"/>
      <c r="K1229" s="227"/>
      <c r="L1229" s="227"/>
      <c r="M1229" s="227"/>
      <c r="N1229" s="227"/>
      <c r="O1229" s="227"/>
      <c r="P1229" s="227"/>
      <c r="Q1229" s="227"/>
      <c r="R1229" s="227"/>
      <c r="S1229" s="227"/>
      <c r="T1229" s="227"/>
      <c r="U1229" s="227"/>
      <c r="V1229" s="227"/>
      <c r="W1229" s="227"/>
      <c r="X1229" s="227"/>
      <c r="Y1229" s="227"/>
      <c r="Z1229" s="227"/>
      <c r="AA1229" s="227"/>
      <c r="AB1229" s="227"/>
      <c r="AC1229" s="227"/>
      <c r="AD1229" s="227"/>
      <c r="AE1229" s="227"/>
      <c r="AF1229" s="227"/>
      <c r="AG1229" s="227"/>
      <c r="AH1229" s="227"/>
      <c r="AI1229" s="227"/>
    </row>
    <row r="1230" hidden="1">
      <c r="A1230" s="227"/>
      <c r="B1230" s="227"/>
      <c r="C1230" s="264"/>
      <c r="D1230" s="227"/>
      <c r="E1230" s="227"/>
      <c r="F1230" s="227"/>
      <c r="G1230" s="227"/>
      <c r="H1230" s="227"/>
      <c r="I1230" s="227"/>
      <c r="J1230" s="227"/>
      <c r="K1230" s="227"/>
      <c r="L1230" s="227"/>
      <c r="M1230" s="227"/>
      <c r="N1230" s="227"/>
      <c r="O1230" s="227"/>
      <c r="P1230" s="227"/>
      <c r="Q1230" s="227"/>
      <c r="R1230" s="227"/>
      <c r="S1230" s="227"/>
      <c r="T1230" s="227"/>
      <c r="U1230" s="227"/>
      <c r="V1230" s="227"/>
      <c r="W1230" s="227"/>
      <c r="X1230" s="227"/>
      <c r="Y1230" s="227"/>
      <c r="Z1230" s="227"/>
      <c r="AA1230" s="227"/>
      <c r="AB1230" s="227"/>
      <c r="AC1230" s="227"/>
      <c r="AD1230" s="227"/>
      <c r="AE1230" s="227"/>
      <c r="AF1230" s="227"/>
      <c r="AG1230" s="227"/>
      <c r="AH1230" s="227"/>
      <c r="AI1230" s="227"/>
    </row>
    <row r="1231" hidden="1">
      <c r="A1231" s="227"/>
      <c r="B1231" s="227"/>
      <c r="C1231" s="264"/>
      <c r="D1231" s="227"/>
      <c r="E1231" s="227"/>
      <c r="F1231" s="227"/>
      <c r="G1231" s="227"/>
      <c r="H1231" s="227"/>
      <c r="I1231" s="227"/>
      <c r="J1231" s="227"/>
      <c r="K1231" s="227"/>
      <c r="L1231" s="227"/>
      <c r="M1231" s="227"/>
      <c r="N1231" s="227"/>
      <c r="O1231" s="227"/>
      <c r="P1231" s="227"/>
      <c r="Q1231" s="227"/>
      <c r="R1231" s="227"/>
      <c r="S1231" s="227"/>
      <c r="T1231" s="227"/>
      <c r="U1231" s="227"/>
      <c r="V1231" s="227"/>
      <c r="W1231" s="227"/>
      <c r="X1231" s="227"/>
      <c r="Y1231" s="227"/>
      <c r="Z1231" s="227"/>
      <c r="AA1231" s="227"/>
      <c r="AB1231" s="227"/>
      <c r="AC1231" s="227"/>
      <c r="AD1231" s="227"/>
      <c r="AE1231" s="227"/>
      <c r="AF1231" s="227"/>
      <c r="AG1231" s="227"/>
      <c r="AH1231" s="227"/>
      <c r="AI1231" s="227"/>
    </row>
    <row r="1232" hidden="1">
      <c r="A1232" s="227"/>
      <c r="B1232" s="227"/>
      <c r="C1232" s="264"/>
      <c r="D1232" s="227"/>
      <c r="E1232" s="227"/>
      <c r="F1232" s="227"/>
      <c r="G1232" s="227"/>
      <c r="H1232" s="227"/>
      <c r="I1232" s="227"/>
      <c r="J1232" s="227"/>
      <c r="K1232" s="227"/>
      <c r="L1232" s="227"/>
      <c r="M1232" s="227"/>
      <c r="N1232" s="227"/>
      <c r="O1232" s="227"/>
      <c r="P1232" s="227"/>
      <c r="Q1232" s="227"/>
      <c r="R1232" s="227"/>
      <c r="S1232" s="227"/>
      <c r="T1232" s="227"/>
      <c r="U1232" s="227"/>
      <c r="V1232" s="227"/>
      <c r="W1232" s="227"/>
      <c r="X1232" s="227"/>
      <c r="Y1232" s="227"/>
      <c r="Z1232" s="227"/>
      <c r="AA1232" s="227"/>
      <c r="AB1232" s="227"/>
      <c r="AC1232" s="227"/>
      <c r="AD1232" s="227"/>
      <c r="AE1232" s="227"/>
      <c r="AF1232" s="227"/>
      <c r="AG1232" s="227"/>
      <c r="AH1232" s="227"/>
      <c r="AI1232" s="227"/>
    </row>
    <row r="1233" hidden="1">
      <c r="A1233" s="227"/>
      <c r="B1233" s="227"/>
      <c r="C1233" s="264"/>
      <c r="D1233" s="227"/>
      <c r="E1233" s="227"/>
      <c r="F1233" s="227"/>
      <c r="G1233" s="227"/>
      <c r="H1233" s="227"/>
      <c r="I1233" s="227"/>
      <c r="J1233" s="227"/>
      <c r="K1233" s="227"/>
      <c r="L1233" s="227"/>
      <c r="M1233" s="227"/>
      <c r="N1233" s="227"/>
      <c r="O1233" s="227"/>
      <c r="P1233" s="227"/>
      <c r="Q1233" s="227"/>
      <c r="R1233" s="227"/>
      <c r="S1233" s="227"/>
      <c r="T1233" s="227"/>
      <c r="U1233" s="227"/>
      <c r="V1233" s="227"/>
      <c r="W1233" s="227"/>
      <c r="X1233" s="227"/>
      <c r="Y1233" s="227"/>
      <c r="Z1233" s="227"/>
      <c r="AA1233" s="227"/>
      <c r="AB1233" s="227"/>
      <c r="AC1233" s="227"/>
      <c r="AD1233" s="227"/>
      <c r="AE1233" s="227"/>
      <c r="AF1233" s="227"/>
      <c r="AG1233" s="227"/>
      <c r="AH1233" s="227"/>
      <c r="AI1233" s="227"/>
    </row>
    <row r="1234" hidden="1">
      <c r="A1234" s="227"/>
      <c r="B1234" s="227"/>
      <c r="C1234" s="264"/>
      <c r="D1234" s="227"/>
      <c r="E1234" s="227"/>
      <c r="F1234" s="227"/>
      <c r="G1234" s="227"/>
      <c r="H1234" s="227"/>
      <c r="I1234" s="227"/>
      <c r="J1234" s="227"/>
      <c r="K1234" s="227"/>
      <c r="L1234" s="227"/>
      <c r="M1234" s="227"/>
      <c r="N1234" s="227"/>
      <c r="O1234" s="227"/>
      <c r="P1234" s="227"/>
      <c r="Q1234" s="227"/>
      <c r="R1234" s="227"/>
      <c r="S1234" s="227"/>
      <c r="T1234" s="227"/>
      <c r="U1234" s="227"/>
      <c r="V1234" s="227"/>
      <c r="W1234" s="227"/>
      <c r="X1234" s="227"/>
      <c r="Y1234" s="227"/>
      <c r="Z1234" s="227"/>
      <c r="AA1234" s="227"/>
      <c r="AB1234" s="227"/>
      <c r="AC1234" s="227"/>
      <c r="AD1234" s="227"/>
      <c r="AE1234" s="227"/>
      <c r="AF1234" s="227"/>
      <c r="AG1234" s="227"/>
      <c r="AH1234" s="227"/>
      <c r="AI1234" s="227"/>
    </row>
    <row r="1235" hidden="1">
      <c r="A1235" s="227"/>
      <c r="B1235" s="227"/>
      <c r="C1235" s="264"/>
      <c r="D1235" s="227"/>
      <c r="E1235" s="227"/>
      <c r="F1235" s="227"/>
      <c r="G1235" s="227"/>
      <c r="H1235" s="227"/>
      <c r="I1235" s="227"/>
      <c r="J1235" s="227"/>
      <c r="K1235" s="227"/>
      <c r="L1235" s="227"/>
      <c r="M1235" s="227"/>
      <c r="N1235" s="227"/>
      <c r="O1235" s="227"/>
      <c r="P1235" s="227"/>
      <c r="Q1235" s="227"/>
      <c r="R1235" s="227"/>
      <c r="S1235" s="227"/>
      <c r="T1235" s="227"/>
      <c r="U1235" s="227"/>
      <c r="V1235" s="227"/>
      <c r="W1235" s="227"/>
      <c r="X1235" s="227"/>
      <c r="Y1235" s="227"/>
      <c r="Z1235" s="227"/>
      <c r="AA1235" s="227"/>
      <c r="AB1235" s="227"/>
      <c r="AC1235" s="227"/>
      <c r="AD1235" s="227"/>
      <c r="AE1235" s="227"/>
      <c r="AF1235" s="227"/>
      <c r="AG1235" s="227"/>
      <c r="AH1235" s="227"/>
      <c r="AI1235" s="227"/>
    </row>
    <row r="1236" hidden="1">
      <c r="A1236" s="227"/>
      <c r="B1236" s="227"/>
      <c r="C1236" s="264"/>
      <c r="D1236" s="227"/>
      <c r="E1236" s="227"/>
      <c r="F1236" s="227"/>
      <c r="G1236" s="227"/>
      <c r="H1236" s="227"/>
      <c r="I1236" s="227"/>
      <c r="J1236" s="227"/>
      <c r="K1236" s="227"/>
      <c r="L1236" s="227"/>
      <c r="M1236" s="227"/>
      <c r="N1236" s="227"/>
      <c r="O1236" s="227"/>
      <c r="P1236" s="227"/>
      <c r="Q1236" s="227"/>
      <c r="R1236" s="227"/>
      <c r="S1236" s="227"/>
      <c r="T1236" s="227"/>
      <c r="U1236" s="227"/>
      <c r="V1236" s="227"/>
      <c r="W1236" s="227"/>
      <c r="X1236" s="227"/>
      <c r="Y1236" s="227"/>
      <c r="Z1236" s="227"/>
      <c r="AA1236" s="227"/>
      <c r="AB1236" s="227"/>
      <c r="AC1236" s="227"/>
      <c r="AD1236" s="227"/>
      <c r="AE1236" s="227"/>
      <c r="AF1236" s="227"/>
      <c r="AG1236" s="227"/>
      <c r="AH1236" s="227"/>
      <c r="AI1236" s="227"/>
    </row>
    <row r="1237" hidden="1">
      <c r="A1237" s="227"/>
      <c r="B1237" s="227"/>
      <c r="C1237" s="264"/>
      <c r="D1237" s="227"/>
      <c r="E1237" s="227"/>
      <c r="F1237" s="227"/>
      <c r="G1237" s="227"/>
      <c r="H1237" s="227"/>
      <c r="I1237" s="227"/>
      <c r="J1237" s="227"/>
      <c r="K1237" s="227"/>
      <c r="L1237" s="227"/>
      <c r="M1237" s="227"/>
      <c r="N1237" s="227"/>
      <c r="O1237" s="227"/>
      <c r="P1237" s="227"/>
      <c r="Q1237" s="227"/>
      <c r="R1237" s="227"/>
      <c r="S1237" s="227"/>
      <c r="T1237" s="227"/>
      <c r="U1237" s="227"/>
      <c r="V1237" s="227"/>
      <c r="W1237" s="227"/>
      <c r="X1237" s="227"/>
      <c r="Y1237" s="227"/>
      <c r="Z1237" s="227"/>
      <c r="AA1237" s="227"/>
      <c r="AB1237" s="227"/>
      <c r="AC1237" s="227"/>
      <c r="AD1237" s="227"/>
      <c r="AE1237" s="227"/>
      <c r="AF1237" s="227"/>
      <c r="AG1237" s="227"/>
      <c r="AH1237" s="227"/>
      <c r="AI1237" s="227"/>
    </row>
    <row r="1238" hidden="1">
      <c r="A1238" s="227"/>
      <c r="B1238" s="227"/>
      <c r="C1238" s="264"/>
      <c r="D1238" s="227"/>
      <c r="E1238" s="227"/>
      <c r="F1238" s="227"/>
      <c r="G1238" s="227"/>
      <c r="H1238" s="227"/>
      <c r="I1238" s="227"/>
      <c r="J1238" s="227"/>
      <c r="K1238" s="227"/>
      <c r="L1238" s="227"/>
      <c r="M1238" s="227"/>
      <c r="N1238" s="227"/>
      <c r="O1238" s="227"/>
      <c r="P1238" s="227"/>
      <c r="Q1238" s="227"/>
      <c r="R1238" s="227"/>
      <c r="S1238" s="227"/>
      <c r="T1238" s="227"/>
      <c r="U1238" s="227"/>
      <c r="V1238" s="227"/>
      <c r="W1238" s="227"/>
      <c r="X1238" s="227"/>
      <c r="Y1238" s="227"/>
      <c r="Z1238" s="227"/>
      <c r="AA1238" s="227"/>
      <c r="AB1238" s="227"/>
      <c r="AC1238" s="227"/>
      <c r="AD1238" s="227"/>
      <c r="AE1238" s="227"/>
      <c r="AF1238" s="227"/>
      <c r="AG1238" s="227"/>
      <c r="AH1238" s="227"/>
      <c r="AI1238" s="227"/>
    </row>
    <row r="1239" hidden="1">
      <c r="A1239" s="227"/>
      <c r="B1239" s="227"/>
      <c r="C1239" s="264"/>
      <c r="D1239" s="227"/>
      <c r="E1239" s="227"/>
      <c r="F1239" s="227"/>
      <c r="G1239" s="227"/>
      <c r="H1239" s="227"/>
      <c r="I1239" s="227"/>
      <c r="J1239" s="227"/>
      <c r="K1239" s="227"/>
      <c r="L1239" s="227"/>
      <c r="M1239" s="227"/>
      <c r="N1239" s="227"/>
      <c r="O1239" s="227"/>
      <c r="P1239" s="227"/>
      <c r="Q1239" s="227"/>
      <c r="R1239" s="227"/>
      <c r="S1239" s="227"/>
      <c r="T1239" s="227"/>
      <c r="U1239" s="227"/>
      <c r="V1239" s="227"/>
      <c r="W1239" s="227"/>
      <c r="X1239" s="227"/>
      <c r="Y1239" s="227"/>
      <c r="Z1239" s="227"/>
      <c r="AA1239" s="227"/>
      <c r="AB1239" s="227"/>
      <c r="AC1239" s="227"/>
      <c r="AD1239" s="227"/>
      <c r="AE1239" s="227"/>
      <c r="AF1239" s="227"/>
      <c r="AG1239" s="227"/>
      <c r="AH1239" s="227"/>
      <c r="AI1239" s="227"/>
    </row>
    <row r="1240" hidden="1">
      <c r="A1240" s="227"/>
      <c r="B1240" s="227"/>
      <c r="C1240" s="264"/>
      <c r="D1240" s="227"/>
      <c r="E1240" s="227"/>
      <c r="F1240" s="227"/>
      <c r="G1240" s="227"/>
      <c r="H1240" s="227"/>
      <c r="I1240" s="227"/>
      <c r="J1240" s="227"/>
      <c r="K1240" s="227"/>
      <c r="L1240" s="227"/>
      <c r="M1240" s="227"/>
      <c r="N1240" s="227"/>
      <c r="O1240" s="227"/>
      <c r="P1240" s="227"/>
      <c r="Q1240" s="227"/>
      <c r="R1240" s="227"/>
      <c r="S1240" s="227"/>
      <c r="T1240" s="227"/>
      <c r="U1240" s="227"/>
      <c r="V1240" s="227"/>
      <c r="W1240" s="227"/>
      <c r="X1240" s="227"/>
      <c r="Y1240" s="227"/>
      <c r="Z1240" s="227"/>
      <c r="AA1240" s="227"/>
      <c r="AB1240" s="227"/>
      <c r="AC1240" s="227"/>
      <c r="AD1240" s="227"/>
      <c r="AE1240" s="227"/>
      <c r="AF1240" s="227"/>
      <c r="AG1240" s="227"/>
      <c r="AH1240" s="227"/>
      <c r="AI1240" s="227"/>
    </row>
    <row r="1241" hidden="1">
      <c r="A1241" s="227"/>
      <c r="B1241" s="227"/>
      <c r="C1241" s="264"/>
      <c r="D1241" s="227"/>
      <c r="E1241" s="227"/>
      <c r="F1241" s="227"/>
      <c r="G1241" s="227"/>
      <c r="H1241" s="227"/>
      <c r="I1241" s="227"/>
      <c r="J1241" s="227"/>
      <c r="K1241" s="227"/>
      <c r="L1241" s="227"/>
      <c r="M1241" s="227"/>
      <c r="N1241" s="227"/>
      <c r="O1241" s="227"/>
      <c r="P1241" s="227"/>
      <c r="Q1241" s="227"/>
      <c r="R1241" s="227"/>
      <c r="S1241" s="227"/>
      <c r="T1241" s="227"/>
      <c r="U1241" s="227"/>
      <c r="V1241" s="227"/>
      <c r="W1241" s="227"/>
      <c r="X1241" s="227"/>
      <c r="Y1241" s="227"/>
      <c r="Z1241" s="227"/>
      <c r="AA1241" s="227"/>
      <c r="AB1241" s="227"/>
      <c r="AC1241" s="227"/>
      <c r="AD1241" s="227"/>
      <c r="AE1241" s="227"/>
      <c r="AF1241" s="227"/>
      <c r="AG1241" s="227"/>
      <c r="AH1241" s="227"/>
      <c r="AI1241" s="227"/>
    </row>
    <row r="1242" hidden="1">
      <c r="A1242" s="227"/>
      <c r="B1242" s="227"/>
      <c r="C1242" s="264"/>
      <c r="D1242" s="227"/>
      <c r="E1242" s="227"/>
      <c r="F1242" s="227"/>
      <c r="G1242" s="227"/>
      <c r="H1242" s="227"/>
      <c r="I1242" s="227"/>
      <c r="J1242" s="227"/>
      <c r="K1242" s="227"/>
      <c r="L1242" s="227"/>
      <c r="M1242" s="227"/>
      <c r="N1242" s="227"/>
      <c r="O1242" s="227"/>
      <c r="P1242" s="227"/>
      <c r="Q1242" s="227"/>
      <c r="R1242" s="227"/>
      <c r="S1242" s="227"/>
      <c r="T1242" s="227"/>
      <c r="U1242" s="227"/>
      <c r="V1242" s="227"/>
      <c r="W1242" s="227"/>
      <c r="X1242" s="227"/>
      <c r="Y1242" s="227"/>
      <c r="Z1242" s="227"/>
      <c r="AA1242" s="227"/>
      <c r="AB1242" s="227"/>
      <c r="AC1242" s="227"/>
      <c r="AD1242" s="227"/>
      <c r="AE1242" s="227"/>
      <c r="AF1242" s="227"/>
      <c r="AG1242" s="227"/>
      <c r="AH1242" s="227"/>
      <c r="AI1242" s="227"/>
    </row>
    <row r="1243" hidden="1">
      <c r="A1243" s="227"/>
      <c r="B1243" s="227"/>
      <c r="C1243" s="264"/>
      <c r="D1243" s="227"/>
      <c r="E1243" s="227"/>
      <c r="F1243" s="227"/>
      <c r="G1243" s="227"/>
      <c r="H1243" s="227"/>
      <c r="I1243" s="227"/>
      <c r="J1243" s="227"/>
      <c r="K1243" s="227"/>
      <c r="L1243" s="227"/>
      <c r="M1243" s="227"/>
      <c r="N1243" s="227"/>
      <c r="O1243" s="227"/>
      <c r="P1243" s="227"/>
      <c r="Q1243" s="227"/>
      <c r="R1243" s="227"/>
      <c r="S1243" s="227"/>
      <c r="T1243" s="227"/>
      <c r="U1243" s="227"/>
      <c r="V1243" s="227"/>
      <c r="W1243" s="227"/>
      <c r="X1243" s="227"/>
      <c r="Y1243" s="227"/>
      <c r="Z1243" s="227"/>
      <c r="AA1243" s="227"/>
      <c r="AB1243" s="227"/>
      <c r="AC1243" s="227"/>
      <c r="AD1243" s="227"/>
      <c r="AE1243" s="227"/>
      <c r="AF1243" s="227"/>
      <c r="AG1243" s="227"/>
      <c r="AH1243" s="227"/>
      <c r="AI1243" s="227"/>
    </row>
    <row r="1244" hidden="1">
      <c r="A1244" s="227"/>
      <c r="B1244" s="227"/>
      <c r="C1244" s="264"/>
      <c r="D1244" s="227"/>
      <c r="E1244" s="227"/>
      <c r="F1244" s="227"/>
      <c r="G1244" s="227"/>
      <c r="H1244" s="227"/>
      <c r="I1244" s="227"/>
      <c r="J1244" s="227"/>
      <c r="K1244" s="227"/>
      <c r="L1244" s="227"/>
      <c r="M1244" s="227"/>
      <c r="N1244" s="227"/>
      <c r="O1244" s="227"/>
      <c r="P1244" s="227"/>
      <c r="Q1244" s="227"/>
      <c r="R1244" s="227"/>
      <c r="S1244" s="227"/>
      <c r="T1244" s="227"/>
      <c r="U1244" s="227"/>
      <c r="V1244" s="227"/>
      <c r="W1244" s="227"/>
      <c r="X1244" s="227"/>
      <c r="Y1244" s="227"/>
      <c r="Z1244" s="227"/>
      <c r="AA1244" s="227"/>
      <c r="AB1244" s="227"/>
      <c r="AC1244" s="227"/>
      <c r="AD1244" s="227"/>
      <c r="AE1244" s="227"/>
      <c r="AF1244" s="227"/>
      <c r="AG1244" s="227"/>
      <c r="AH1244" s="227"/>
      <c r="AI1244" s="227"/>
    </row>
    <row r="1245" hidden="1">
      <c r="A1245" s="227"/>
      <c r="B1245" s="227"/>
      <c r="C1245" s="264"/>
      <c r="D1245" s="227"/>
      <c r="E1245" s="227"/>
      <c r="F1245" s="227"/>
      <c r="G1245" s="227"/>
      <c r="H1245" s="227"/>
      <c r="I1245" s="227"/>
      <c r="J1245" s="227"/>
      <c r="K1245" s="227"/>
      <c r="L1245" s="227"/>
      <c r="M1245" s="227"/>
      <c r="N1245" s="227"/>
      <c r="O1245" s="227"/>
      <c r="P1245" s="227"/>
      <c r="Q1245" s="227"/>
      <c r="R1245" s="227"/>
      <c r="S1245" s="227"/>
      <c r="T1245" s="227"/>
      <c r="U1245" s="227"/>
      <c r="V1245" s="227"/>
      <c r="W1245" s="227"/>
      <c r="X1245" s="227"/>
      <c r="Y1245" s="227"/>
      <c r="Z1245" s="227"/>
      <c r="AA1245" s="227"/>
      <c r="AB1245" s="227"/>
      <c r="AC1245" s="227"/>
      <c r="AD1245" s="227"/>
      <c r="AE1245" s="227"/>
      <c r="AF1245" s="227"/>
      <c r="AG1245" s="227"/>
      <c r="AH1245" s="227"/>
      <c r="AI1245" s="227"/>
    </row>
    <row r="1246" hidden="1">
      <c r="A1246" s="227"/>
      <c r="B1246" s="227"/>
      <c r="C1246" s="264"/>
      <c r="D1246" s="227"/>
      <c r="E1246" s="227"/>
      <c r="F1246" s="227"/>
      <c r="G1246" s="227"/>
      <c r="H1246" s="227"/>
      <c r="I1246" s="227"/>
      <c r="J1246" s="227"/>
      <c r="K1246" s="227"/>
      <c r="L1246" s="227"/>
      <c r="M1246" s="227"/>
      <c r="N1246" s="227"/>
      <c r="O1246" s="227"/>
      <c r="P1246" s="227"/>
      <c r="Q1246" s="227"/>
      <c r="R1246" s="227"/>
      <c r="S1246" s="227"/>
      <c r="T1246" s="227"/>
      <c r="U1246" s="227"/>
      <c r="V1246" s="227"/>
      <c r="W1246" s="227"/>
      <c r="X1246" s="227"/>
      <c r="Y1246" s="227"/>
      <c r="Z1246" s="227"/>
      <c r="AA1246" s="227"/>
      <c r="AB1246" s="227"/>
      <c r="AC1246" s="227"/>
      <c r="AD1246" s="227"/>
      <c r="AE1246" s="227"/>
      <c r="AF1246" s="227"/>
      <c r="AG1246" s="227"/>
      <c r="AH1246" s="227"/>
      <c r="AI1246" s="227"/>
    </row>
    <row r="1247" hidden="1">
      <c r="A1247" s="227"/>
      <c r="B1247" s="227"/>
      <c r="C1247" s="264"/>
      <c r="D1247" s="227"/>
      <c r="E1247" s="227"/>
      <c r="F1247" s="227"/>
      <c r="G1247" s="227"/>
      <c r="H1247" s="227"/>
      <c r="I1247" s="227"/>
      <c r="J1247" s="227"/>
      <c r="K1247" s="227"/>
      <c r="L1247" s="227"/>
      <c r="M1247" s="227"/>
      <c r="N1247" s="227"/>
      <c r="O1247" s="227"/>
      <c r="P1247" s="227"/>
      <c r="Q1247" s="227"/>
      <c r="R1247" s="227"/>
      <c r="S1247" s="227"/>
      <c r="T1247" s="227"/>
      <c r="U1247" s="227"/>
      <c r="V1247" s="227"/>
      <c r="W1247" s="227"/>
      <c r="X1247" s="227"/>
      <c r="Y1247" s="227"/>
      <c r="Z1247" s="227"/>
      <c r="AA1247" s="227"/>
      <c r="AB1247" s="227"/>
      <c r="AC1247" s="227"/>
      <c r="AD1247" s="227"/>
      <c r="AE1247" s="227"/>
      <c r="AF1247" s="227"/>
      <c r="AG1247" s="227"/>
      <c r="AH1247" s="227"/>
      <c r="AI1247" s="227"/>
    </row>
    <row r="1248" hidden="1">
      <c r="A1248" s="227"/>
      <c r="B1248" s="227"/>
      <c r="C1248" s="264"/>
      <c r="D1248" s="227"/>
      <c r="E1248" s="227"/>
      <c r="F1248" s="227"/>
      <c r="G1248" s="227"/>
      <c r="H1248" s="227"/>
      <c r="I1248" s="227"/>
      <c r="J1248" s="227"/>
      <c r="K1248" s="227"/>
      <c r="L1248" s="227"/>
      <c r="M1248" s="227"/>
      <c r="N1248" s="227"/>
      <c r="O1248" s="227"/>
      <c r="P1248" s="227"/>
      <c r="Q1248" s="227"/>
      <c r="R1248" s="227"/>
      <c r="S1248" s="227"/>
      <c r="T1248" s="227"/>
      <c r="U1248" s="227"/>
      <c r="V1248" s="227"/>
      <c r="W1248" s="227"/>
      <c r="X1248" s="227"/>
      <c r="Y1248" s="227"/>
      <c r="Z1248" s="227"/>
      <c r="AA1248" s="227"/>
      <c r="AB1248" s="227"/>
      <c r="AC1248" s="227"/>
      <c r="AD1248" s="227"/>
      <c r="AE1248" s="227"/>
      <c r="AF1248" s="227"/>
      <c r="AG1248" s="227"/>
      <c r="AH1248" s="227"/>
      <c r="AI1248" s="227"/>
    </row>
    <row r="1249" hidden="1">
      <c r="A1249" s="227"/>
      <c r="B1249" s="227"/>
      <c r="C1249" s="264"/>
      <c r="D1249" s="227"/>
      <c r="E1249" s="227"/>
      <c r="F1249" s="227"/>
      <c r="G1249" s="227"/>
      <c r="H1249" s="227"/>
      <c r="I1249" s="227"/>
      <c r="J1249" s="227"/>
      <c r="K1249" s="227"/>
      <c r="L1249" s="227"/>
      <c r="M1249" s="227"/>
      <c r="N1249" s="227"/>
      <c r="O1249" s="227"/>
      <c r="P1249" s="227"/>
      <c r="Q1249" s="227"/>
      <c r="R1249" s="227"/>
      <c r="S1249" s="227"/>
      <c r="T1249" s="227"/>
      <c r="U1249" s="227"/>
      <c r="V1249" s="227"/>
      <c r="W1249" s="227"/>
      <c r="X1249" s="227"/>
      <c r="Y1249" s="227"/>
      <c r="Z1249" s="227"/>
      <c r="AA1249" s="227"/>
      <c r="AB1249" s="227"/>
      <c r="AC1249" s="227"/>
      <c r="AD1249" s="227"/>
      <c r="AE1249" s="227"/>
      <c r="AF1249" s="227"/>
      <c r="AG1249" s="227"/>
      <c r="AH1249" s="227"/>
      <c r="AI1249" s="227"/>
    </row>
    <row r="1250" hidden="1">
      <c r="A1250" s="227"/>
      <c r="B1250" s="227"/>
      <c r="C1250" s="264"/>
      <c r="D1250" s="227"/>
      <c r="E1250" s="227"/>
      <c r="F1250" s="227"/>
      <c r="G1250" s="227"/>
      <c r="H1250" s="227"/>
      <c r="I1250" s="227"/>
      <c r="J1250" s="227"/>
      <c r="K1250" s="227"/>
      <c r="L1250" s="227"/>
      <c r="M1250" s="227"/>
      <c r="N1250" s="227"/>
      <c r="O1250" s="227"/>
      <c r="P1250" s="227"/>
      <c r="Q1250" s="227"/>
      <c r="R1250" s="227"/>
      <c r="S1250" s="227"/>
      <c r="T1250" s="227"/>
      <c r="U1250" s="227"/>
      <c r="V1250" s="227"/>
      <c r="W1250" s="227"/>
      <c r="X1250" s="227"/>
      <c r="Y1250" s="227"/>
      <c r="Z1250" s="227"/>
      <c r="AA1250" s="227"/>
      <c r="AB1250" s="227"/>
      <c r="AC1250" s="227"/>
      <c r="AD1250" s="227"/>
      <c r="AE1250" s="227"/>
      <c r="AF1250" s="227"/>
      <c r="AG1250" s="227"/>
      <c r="AH1250" s="227"/>
      <c r="AI1250" s="227"/>
    </row>
    <row r="1251" hidden="1">
      <c r="A1251" s="227"/>
      <c r="B1251" s="227"/>
      <c r="C1251" s="264"/>
      <c r="D1251" s="227"/>
      <c r="E1251" s="227"/>
      <c r="F1251" s="227"/>
      <c r="G1251" s="227"/>
      <c r="H1251" s="227"/>
      <c r="I1251" s="227"/>
      <c r="J1251" s="227"/>
      <c r="K1251" s="227"/>
      <c r="L1251" s="227"/>
      <c r="M1251" s="227"/>
      <c r="N1251" s="227"/>
      <c r="O1251" s="227"/>
      <c r="P1251" s="227"/>
      <c r="Q1251" s="227"/>
      <c r="R1251" s="227"/>
      <c r="S1251" s="227"/>
      <c r="T1251" s="227"/>
      <c r="U1251" s="227"/>
      <c r="V1251" s="227"/>
      <c r="W1251" s="227"/>
      <c r="X1251" s="227"/>
      <c r="Y1251" s="227"/>
      <c r="Z1251" s="227"/>
      <c r="AA1251" s="227"/>
      <c r="AB1251" s="227"/>
      <c r="AC1251" s="227"/>
      <c r="AD1251" s="227"/>
      <c r="AE1251" s="227"/>
      <c r="AF1251" s="227"/>
      <c r="AG1251" s="227"/>
      <c r="AH1251" s="227"/>
      <c r="AI1251" s="227"/>
    </row>
    <row r="1252" hidden="1">
      <c r="A1252" s="227"/>
      <c r="B1252" s="227"/>
      <c r="C1252" s="264"/>
      <c r="D1252" s="227"/>
      <c r="E1252" s="227"/>
      <c r="F1252" s="227"/>
      <c r="G1252" s="227"/>
      <c r="H1252" s="227"/>
      <c r="I1252" s="227"/>
      <c r="J1252" s="227"/>
      <c r="K1252" s="227"/>
      <c r="L1252" s="227"/>
      <c r="M1252" s="227"/>
      <c r="N1252" s="227"/>
      <c r="O1252" s="227"/>
      <c r="P1252" s="227"/>
      <c r="Q1252" s="227"/>
      <c r="R1252" s="227"/>
      <c r="S1252" s="227"/>
      <c r="T1252" s="227"/>
      <c r="U1252" s="227"/>
      <c r="V1252" s="227"/>
      <c r="W1252" s="227"/>
      <c r="X1252" s="227"/>
      <c r="Y1252" s="227"/>
      <c r="Z1252" s="227"/>
      <c r="AA1252" s="227"/>
      <c r="AB1252" s="227"/>
      <c r="AC1252" s="227"/>
      <c r="AD1252" s="227"/>
      <c r="AE1252" s="227"/>
      <c r="AF1252" s="227"/>
      <c r="AG1252" s="227"/>
      <c r="AH1252" s="227"/>
      <c r="AI1252" s="227"/>
    </row>
    <row r="1253" hidden="1">
      <c r="A1253" s="227"/>
      <c r="B1253" s="227"/>
      <c r="C1253" s="264"/>
      <c r="D1253" s="227"/>
      <c r="E1253" s="227"/>
      <c r="F1253" s="227"/>
      <c r="G1253" s="227"/>
      <c r="H1253" s="227"/>
      <c r="I1253" s="227"/>
      <c r="J1253" s="227"/>
      <c r="K1253" s="227"/>
      <c r="L1253" s="227"/>
      <c r="M1253" s="227"/>
      <c r="N1253" s="227"/>
      <c r="O1253" s="227"/>
      <c r="P1253" s="227"/>
      <c r="Q1253" s="227"/>
      <c r="R1253" s="227"/>
      <c r="S1253" s="227"/>
      <c r="T1253" s="227"/>
      <c r="U1253" s="227"/>
      <c r="V1253" s="227"/>
      <c r="W1253" s="227"/>
      <c r="X1253" s="227"/>
      <c r="Y1253" s="227"/>
      <c r="Z1253" s="227"/>
      <c r="AA1253" s="227"/>
      <c r="AB1253" s="227"/>
      <c r="AC1253" s="227"/>
      <c r="AD1253" s="227"/>
      <c r="AE1253" s="227"/>
      <c r="AF1253" s="227"/>
      <c r="AG1253" s="227"/>
      <c r="AH1253" s="227"/>
      <c r="AI1253" s="227"/>
    </row>
    <row r="1254" hidden="1">
      <c r="A1254" s="227"/>
      <c r="B1254" s="227"/>
      <c r="C1254" s="264"/>
      <c r="D1254" s="227"/>
      <c r="E1254" s="227"/>
      <c r="F1254" s="227"/>
      <c r="G1254" s="227"/>
      <c r="H1254" s="227"/>
      <c r="I1254" s="227"/>
      <c r="J1254" s="227"/>
      <c r="K1254" s="227"/>
      <c r="L1254" s="227"/>
      <c r="M1254" s="227"/>
      <c r="N1254" s="227"/>
      <c r="O1254" s="227"/>
      <c r="P1254" s="227"/>
      <c r="Q1254" s="227"/>
      <c r="R1254" s="227"/>
      <c r="S1254" s="227"/>
      <c r="T1254" s="227"/>
      <c r="U1254" s="227"/>
      <c r="V1254" s="227"/>
      <c r="W1254" s="227"/>
      <c r="X1254" s="227"/>
      <c r="Y1254" s="227"/>
      <c r="Z1254" s="227"/>
      <c r="AA1254" s="227"/>
      <c r="AB1254" s="227"/>
      <c r="AC1254" s="227"/>
      <c r="AD1254" s="227"/>
      <c r="AE1254" s="227"/>
      <c r="AF1254" s="227"/>
      <c r="AG1254" s="227"/>
      <c r="AH1254" s="227"/>
      <c r="AI1254" s="227"/>
    </row>
    <row r="1255" hidden="1">
      <c r="A1255" s="227"/>
      <c r="B1255" s="227"/>
      <c r="C1255" s="264"/>
      <c r="D1255" s="227"/>
      <c r="E1255" s="227"/>
      <c r="F1255" s="227"/>
      <c r="G1255" s="227"/>
      <c r="H1255" s="227"/>
      <c r="I1255" s="227"/>
      <c r="J1255" s="227"/>
      <c r="K1255" s="227"/>
      <c r="L1255" s="227"/>
      <c r="M1255" s="227"/>
      <c r="N1255" s="227"/>
      <c r="O1255" s="227"/>
      <c r="P1255" s="227"/>
      <c r="Q1255" s="227"/>
      <c r="R1255" s="227"/>
      <c r="S1255" s="227"/>
      <c r="T1255" s="227"/>
      <c r="U1255" s="227"/>
      <c r="V1255" s="227"/>
      <c r="W1255" s="227"/>
      <c r="X1255" s="227"/>
      <c r="Y1255" s="227"/>
      <c r="Z1255" s="227"/>
      <c r="AA1255" s="227"/>
      <c r="AB1255" s="227"/>
      <c r="AC1255" s="227"/>
      <c r="AD1255" s="227"/>
      <c r="AE1255" s="227"/>
      <c r="AF1255" s="227"/>
      <c r="AG1255" s="227"/>
      <c r="AH1255" s="227"/>
      <c r="AI1255" s="227"/>
    </row>
    <row r="1256" hidden="1">
      <c r="A1256" s="227"/>
      <c r="B1256" s="227"/>
      <c r="C1256" s="264"/>
      <c r="D1256" s="227"/>
      <c r="E1256" s="227"/>
      <c r="F1256" s="227"/>
      <c r="G1256" s="227"/>
      <c r="H1256" s="227"/>
      <c r="I1256" s="227"/>
      <c r="J1256" s="227"/>
      <c r="K1256" s="227"/>
      <c r="L1256" s="227"/>
      <c r="M1256" s="227"/>
      <c r="N1256" s="227"/>
      <c r="O1256" s="227"/>
      <c r="P1256" s="227"/>
      <c r="Q1256" s="227"/>
      <c r="R1256" s="227"/>
      <c r="S1256" s="227"/>
      <c r="T1256" s="227"/>
      <c r="U1256" s="227"/>
      <c r="V1256" s="227"/>
      <c r="W1256" s="227"/>
      <c r="X1256" s="227"/>
      <c r="Y1256" s="227"/>
      <c r="Z1256" s="227"/>
      <c r="AA1256" s="227"/>
      <c r="AB1256" s="227"/>
      <c r="AC1256" s="227"/>
      <c r="AD1256" s="227"/>
      <c r="AE1256" s="227"/>
      <c r="AF1256" s="227"/>
      <c r="AG1256" s="227"/>
      <c r="AH1256" s="227"/>
      <c r="AI1256" s="227"/>
    </row>
    <row r="1257" hidden="1">
      <c r="A1257" s="227"/>
      <c r="B1257" s="227"/>
      <c r="C1257" s="264"/>
      <c r="D1257" s="227"/>
      <c r="E1257" s="227"/>
      <c r="F1257" s="227"/>
      <c r="G1257" s="227"/>
      <c r="H1257" s="227"/>
      <c r="I1257" s="227"/>
      <c r="J1257" s="227"/>
      <c r="K1257" s="227"/>
      <c r="L1257" s="227"/>
      <c r="M1257" s="227"/>
      <c r="N1257" s="227"/>
      <c r="O1257" s="227"/>
      <c r="P1257" s="227"/>
      <c r="Q1257" s="227"/>
      <c r="R1257" s="227"/>
      <c r="S1257" s="227"/>
      <c r="T1257" s="227"/>
      <c r="U1257" s="227"/>
      <c r="V1257" s="227"/>
      <c r="W1257" s="227"/>
      <c r="X1257" s="227"/>
      <c r="Y1257" s="227"/>
      <c r="Z1257" s="227"/>
      <c r="AA1257" s="227"/>
      <c r="AB1257" s="227"/>
      <c r="AC1257" s="227"/>
      <c r="AD1257" s="227"/>
      <c r="AE1257" s="227"/>
      <c r="AF1257" s="227"/>
      <c r="AG1257" s="227"/>
      <c r="AH1257" s="227"/>
      <c r="AI1257" s="227"/>
    </row>
    <row r="1258" hidden="1">
      <c r="A1258" s="227"/>
      <c r="B1258" s="227"/>
      <c r="C1258" s="264"/>
      <c r="D1258" s="227"/>
      <c r="E1258" s="227"/>
      <c r="F1258" s="227"/>
      <c r="G1258" s="227"/>
      <c r="H1258" s="227"/>
      <c r="I1258" s="227"/>
      <c r="J1258" s="227"/>
      <c r="K1258" s="227"/>
      <c r="L1258" s="227"/>
      <c r="M1258" s="227"/>
      <c r="N1258" s="227"/>
      <c r="O1258" s="227"/>
      <c r="P1258" s="227"/>
      <c r="Q1258" s="227"/>
      <c r="R1258" s="227"/>
      <c r="S1258" s="227"/>
      <c r="T1258" s="227"/>
      <c r="U1258" s="227"/>
      <c r="V1258" s="227"/>
      <c r="W1258" s="227"/>
      <c r="X1258" s="227"/>
      <c r="Y1258" s="227"/>
      <c r="Z1258" s="227"/>
      <c r="AA1258" s="227"/>
      <c r="AB1258" s="227"/>
      <c r="AC1258" s="227"/>
      <c r="AD1258" s="227"/>
      <c r="AE1258" s="227"/>
      <c r="AF1258" s="227"/>
      <c r="AG1258" s="227"/>
      <c r="AH1258" s="227"/>
      <c r="AI1258" s="227"/>
    </row>
    <row r="1259" hidden="1">
      <c r="A1259" s="227"/>
      <c r="B1259" s="227"/>
      <c r="C1259" s="264"/>
      <c r="D1259" s="227"/>
      <c r="E1259" s="227"/>
      <c r="F1259" s="227"/>
      <c r="G1259" s="227"/>
      <c r="H1259" s="227"/>
      <c r="I1259" s="227"/>
      <c r="J1259" s="227"/>
      <c r="K1259" s="227"/>
      <c r="L1259" s="227"/>
      <c r="M1259" s="227"/>
      <c r="N1259" s="227"/>
      <c r="O1259" s="227"/>
      <c r="P1259" s="227"/>
      <c r="Q1259" s="227"/>
      <c r="R1259" s="227"/>
      <c r="S1259" s="227"/>
      <c r="T1259" s="227"/>
      <c r="U1259" s="227"/>
      <c r="V1259" s="227"/>
      <c r="W1259" s="227"/>
      <c r="X1259" s="227"/>
      <c r="Y1259" s="227"/>
      <c r="Z1259" s="227"/>
      <c r="AA1259" s="227"/>
      <c r="AB1259" s="227"/>
      <c r="AC1259" s="227"/>
      <c r="AD1259" s="227"/>
      <c r="AE1259" s="227"/>
      <c r="AF1259" s="227"/>
      <c r="AG1259" s="227"/>
      <c r="AH1259" s="227"/>
      <c r="AI1259" s="227"/>
    </row>
    <row r="1260" hidden="1">
      <c r="A1260" s="227"/>
      <c r="B1260" s="227"/>
      <c r="C1260" s="264"/>
      <c r="D1260" s="227"/>
      <c r="E1260" s="227"/>
      <c r="F1260" s="227"/>
      <c r="G1260" s="227"/>
      <c r="H1260" s="227"/>
      <c r="I1260" s="227"/>
      <c r="J1260" s="227"/>
      <c r="K1260" s="227"/>
      <c r="L1260" s="227"/>
      <c r="M1260" s="227"/>
      <c r="N1260" s="227"/>
      <c r="O1260" s="227"/>
      <c r="P1260" s="227"/>
      <c r="Q1260" s="227"/>
      <c r="R1260" s="227"/>
      <c r="S1260" s="227"/>
      <c r="T1260" s="227"/>
      <c r="U1260" s="227"/>
      <c r="V1260" s="227"/>
      <c r="W1260" s="227"/>
      <c r="X1260" s="227"/>
      <c r="Y1260" s="227"/>
      <c r="Z1260" s="227"/>
      <c r="AA1260" s="227"/>
      <c r="AB1260" s="227"/>
      <c r="AC1260" s="227"/>
      <c r="AD1260" s="227"/>
      <c r="AE1260" s="227"/>
      <c r="AF1260" s="227"/>
      <c r="AG1260" s="227"/>
      <c r="AH1260" s="227"/>
      <c r="AI1260" s="227"/>
    </row>
    <row r="1261" hidden="1">
      <c r="A1261" s="227"/>
      <c r="B1261" s="227"/>
      <c r="C1261" s="264"/>
      <c r="D1261" s="227"/>
      <c r="E1261" s="227"/>
      <c r="F1261" s="227"/>
      <c r="G1261" s="227"/>
      <c r="H1261" s="227"/>
      <c r="I1261" s="227"/>
      <c r="J1261" s="227"/>
      <c r="K1261" s="227"/>
      <c r="L1261" s="227"/>
      <c r="M1261" s="227"/>
      <c r="N1261" s="227"/>
      <c r="O1261" s="227"/>
      <c r="P1261" s="227"/>
      <c r="Q1261" s="227"/>
      <c r="R1261" s="227"/>
      <c r="S1261" s="227"/>
      <c r="T1261" s="227"/>
      <c r="U1261" s="227"/>
      <c r="V1261" s="227"/>
      <c r="W1261" s="227"/>
      <c r="X1261" s="227"/>
      <c r="Y1261" s="227"/>
      <c r="Z1261" s="227"/>
      <c r="AA1261" s="227"/>
      <c r="AB1261" s="227"/>
      <c r="AC1261" s="227"/>
      <c r="AD1261" s="227"/>
      <c r="AE1261" s="227"/>
      <c r="AF1261" s="227"/>
      <c r="AG1261" s="227"/>
      <c r="AH1261" s="227"/>
      <c r="AI1261" s="227"/>
    </row>
    <row r="1262" hidden="1">
      <c r="A1262" s="227"/>
      <c r="B1262" s="227"/>
      <c r="C1262" s="264"/>
      <c r="D1262" s="227"/>
      <c r="E1262" s="227"/>
      <c r="F1262" s="227"/>
      <c r="G1262" s="227"/>
      <c r="H1262" s="227"/>
      <c r="I1262" s="227"/>
      <c r="J1262" s="227"/>
      <c r="K1262" s="227"/>
      <c r="L1262" s="227"/>
      <c r="M1262" s="227"/>
      <c r="N1262" s="227"/>
      <c r="O1262" s="227"/>
      <c r="P1262" s="227"/>
      <c r="Q1262" s="227"/>
      <c r="R1262" s="227"/>
      <c r="S1262" s="227"/>
      <c r="T1262" s="227"/>
      <c r="U1262" s="227"/>
      <c r="V1262" s="227"/>
      <c r="W1262" s="227"/>
      <c r="X1262" s="227"/>
      <c r="Y1262" s="227"/>
      <c r="Z1262" s="227"/>
      <c r="AA1262" s="227"/>
      <c r="AB1262" s="227"/>
      <c r="AC1262" s="227"/>
      <c r="AD1262" s="227"/>
      <c r="AE1262" s="227"/>
      <c r="AF1262" s="227"/>
      <c r="AG1262" s="227"/>
      <c r="AH1262" s="227"/>
      <c r="AI1262" s="227"/>
    </row>
    <row r="1263" hidden="1">
      <c r="A1263" s="227"/>
      <c r="B1263" s="227"/>
      <c r="C1263" s="264"/>
      <c r="D1263" s="227"/>
      <c r="E1263" s="227"/>
      <c r="F1263" s="227"/>
      <c r="G1263" s="227"/>
      <c r="H1263" s="227"/>
      <c r="I1263" s="227"/>
      <c r="J1263" s="227"/>
      <c r="K1263" s="227"/>
      <c r="L1263" s="227"/>
      <c r="M1263" s="227"/>
      <c r="N1263" s="227"/>
      <c r="O1263" s="227"/>
      <c r="P1263" s="227"/>
      <c r="Q1263" s="227"/>
      <c r="R1263" s="227"/>
      <c r="S1263" s="227"/>
      <c r="T1263" s="227"/>
      <c r="U1263" s="227"/>
      <c r="V1263" s="227"/>
      <c r="W1263" s="227"/>
      <c r="X1263" s="227"/>
      <c r="Y1263" s="227"/>
      <c r="Z1263" s="227"/>
      <c r="AA1263" s="227"/>
      <c r="AB1263" s="227"/>
      <c r="AC1263" s="227"/>
      <c r="AD1263" s="227"/>
      <c r="AE1263" s="227"/>
      <c r="AF1263" s="227"/>
      <c r="AG1263" s="227"/>
      <c r="AH1263" s="227"/>
      <c r="AI1263" s="227"/>
    </row>
    <row r="1264" hidden="1">
      <c r="A1264" s="227"/>
      <c r="B1264" s="227"/>
      <c r="C1264" s="264"/>
      <c r="D1264" s="227"/>
      <c r="E1264" s="227"/>
      <c r="F1264" s="227"/>
      <c r="G1264" s="227"/>
      <c r="H1264" s="227"/>
      <c r="I1264" s="227"/>
      <c r="J1264" s="227"/>
      <c r="K1264" s="227"/>
      <c r="L1264" s="227"/>
      <c r="M1264" s="227"/>
      <c r="N1264" s="227"/>
      <c r="O1264" s="227"/>
      <c r="P1264" s="227"/>
      <c r="Q1264" s="227"/>
      <c r="R1264" s="227"/>
      <c r="S1264" s="227"/>
      <c r="T1264" s="227"/>
      <c r="U1264" s="227"/>
      <c r="V1264" s="227"/>
      <c r="W1264" s="227"/>
      <c r="X1264" s="227"/>
      <c r="Y1264" s="227"/>
      <c r="Z1264" s="227"/>
      <c r="AA1264" s="227"/>
      <c r="AB1264" s="227"/>
      <c r="AC1264" s="227"/>
      <c r="AD1264" s="227"/>
      <c r="AE1264" s="227"/>
      <c r="AF1264" s="227"/>
      <c r="AG1264" s="227"/>
      <c r="AH1264" s="227"/>
      <c r="AI1264" s="227"/>
    </row>
    <row r="1265" hidden="1">
      <c r="A1265" s="227"/>
      <c r="B1265" s="227"/>
      <c r="C1265" s="264"/>
      <c r="D1265" s="227"/>
      <c r="E1265" s="227"/>
      <c r="F1265" s="227"/>
      <c r="G1265" s="227"/>
      <c r="H1265" s="227"/>
      <c r="I1265" s="227"/>
      <c r="J1265" s="227"/>
      <c r="K1265" s="227"/>
      <c r="L1265" s="227"/>
      <c r="M1265" s="227"/>
      <c r="N1265" s="227"/>
      <c r="O1265" s="227"/>
      <c r="P1265" s="227"/>
      <c r="Q1265" s="227"/>
      <c r="R1265" s="227"/>
      <c r="S1265" s="227"/>
      <c r="T1265" s="227"/>
      <c r="U1265" s="227"/>
      <c r="V1265" s="227"/>
      <c r="W1265" s="227"/>
      <c r="X1265" s="227"/>
      <c r="Y1265" s="227"/>
      <c r="Z1265" s="227"/>
      <c r="AA1265" s="227"/>
      <c r="AB1265" s="227"/>
      <c r="AC1265" s="227"/>
      <c r="AD1265" s="227"/>
      <c r="AE1265" s="227"/>
      <c r="AF1265" s="227"/>
      <c r="AG1265" s="227"/>
      <c r="AH1265" s="227"/>
      <c r="AI1265" s="227"/>
    </row>
    <row r="1266" hidden="1">
      <c r="A1266" s="227"/>
      <c r="B1266" s="227"/>
      <c r="C1266" s="264"/>
      <c r="D1266" s="227"/>
      <c r="E1266" s="227"/>
      <c r="F1266" s="227"/>
      <c r="G1266" s="227"/>
      <c r="H1266" s="227"/>
      <c r="I1266" s="227"/>
      <c r="J1266" s="227"/>
      <c r="K1266" s="227"/>
      <c r="L1266" s="227"/>
      <c r="M1266" s="227"/>
      <c r="N1266" s="227"/>
      <c r="O1266" s="227"/>
      <c r="P1266" s="227"/>
      <c r="Q1266" s="227"/>
      <c r="R1266" s="227"/>
      <c r="S1266" s="227"/>
      <c r="T1266" s="227"/>
      <c r="U1266" s="227"/>
      <c r="V1266" s="227"/>
      <c r="W1266" s="227"/>
      <c r="X1266" s="227"/>
      <c r="Y1266" s="227"/>
      <c r="Z1266" s="227"/>
      <c r="AA1266" s="227"/>
      <c r="AB1266" s="227"/>
      <c r="AC1266" s="227"/>
      <c r="AD1266" s="227"/>
      <c r="AE1266" s="227"/>
      <c r="AF1266" s="227"/>
      <c r="AG1266" s="227"/>
      <c r="AH1266" s="227"/>
      <c r="AI1266" s="227"/>
    </row>
    <row r="1267" hidden="1">
      <c r="A1267" s="227"/>
      <c r="B1267" s="227"/>
      <c r="C1267" s="264"/>
      <c r="D1267" s="227"/>
      <c r="E1267" s="227"/>
      <c r="F1267" s="227"/>
      <c r="G1267" s="227"/>
      <c r="H1267" s="227"/>
      <c r="I1267" s="227"/>
      <c r="J1267" s="227"/>
      <c r="K1267" s="227"/>
      <c r="L1267" s="227"/>
      <c r="M1267" s="227"/>
      <c r="N1267" s="227"/>
      <c r="O1267" s="227"/>
      <c r="P1267" s="227"/>
      <c r="Q1267" s="227"/>
      <c r="R1267" s="227"/>
      <c r="S1267" s="227"/>
      <c r="T1267" s="227"/>
      <c r="U1267" s="227"/>
      <c r="V1267" s="227"/>
      <c r="W1267" s="227"/>
      <c r="X1267" s="227"/>
      <c r="Y1267" s="227"/>
      <c r="Z1267" s="227"/>
      <c r="AA1267" s="227"/>
      <c r="AB1267" s="227"/>
      <c r="AC1267" s="227"/>
      <c r="AD1267" s="227"/>
      <c r="AE1267" s="227"/>
      <c r="AF1267" s="227"/>
      <c r="AG1267" s="227"/>
      <c r="AH1267" s="227"/>
      <c r="AI1267" s="227"/>
    </row>
    <row r="1268" hidden="1">
      <c r="A1268" s="227"/>
      <c r="B1268" s="227"/>
      <c r="C1268" s="264"/>
      <c r="D1268" s="227"/>
      <c r="E1268" s="227"/>
      <c r="F1268" s="227"/>
      <c r="G1268" s="227"/>
      <c r="H1268" s="227"/>
      <c r="I1268" s="227"/>
      <c r="J1268" s="227"/>
      <c r="K1268" s="227"/>
      <c r="L1268" s="227"/>
      <c r="M1268" s="227"/>
      <c r="N1268" s="227"/>
      <c r="O1268" s="227"/>
      <c r="P1268" s="227"/>
      <c r="Q1268" s="227"/>
      <c r="R1268" s="227"/>
      <c r="S1268" s="227"/>
      <c r="T1268" s="227"/>
      <c r="U1268" s="227"/>
      <c r="V1268" s="227"/>
      <c r="W1268" s="227"/>
      <c r="X1268" s="227"/>
      <c r="Y1268" s="227"/>
      <c r="Z1268" s="227"/>
      <c r="AA1268" s="227"/>
      <c r="AB1268" s="227"/>
      <c r="AC1268" s="227"/>
      <c r="AD1268" s="227"/>
      <c r="AE1268" s="227"/>
      <c r="AF1268" s="227"/>
      <c r="AG1268" s="227"/>
      <c r="AH1268" s="227"/>
      <c r="AI1268" s="227"/>
    </row>
    <row r="1269" hidden="1">
      <c r="A1269" s="227"/>
      <c r="B1269" s="227"/>
      <c r="C1269" s="264"/>
      <c r="D1269" s="227"/>
      <c r="E1269" s="227"/>
      <c r="F1269" s="227"/>
      <c r="G1269" s="227"/>
      <c r="H1269" s="227"/>
      <c r="I1269" s="227"/>
      <c r="J1269" s="227"/>
      <c r="K1269" s="227"/>
      <c r="L1269" s="227"/>
      <c r="M1269" s="227"/>
      <c r="N1269" s="227"/>
      <c r="O1269" s="227"/>
      <c r="P1269" s="227"/>
      <c r="Q1269" s="227"/>
      <c r="R1269" s="227"/>
      <c r="S1269" s="227"/>
      <c r="T1269" s="227"/>
      <c r="U1269" s="227"/>
      <c r="V1269" s="227"/>
      <c r="W1269" s="227"/>
      <c r="X1269" s="227"/>
      <c r="Y1269" s="227"/>
      <c r="Z1269" s="227"/>
      <c r="AA1269" s="227"/>
      <c r="AB1269" s="227"/>
      <c r="AC1269" s="227"/>
      <c r="AD1269" s="227"/>
      <c r="AE1269" s="227"/>
      <c r="AF1269" s="227"/>
      <c r="AG1269" s="227"/>
      <c r="AH1269" s="227"/>
      <c r="AI1269" s="227"/>
    </row>
    <row r="1270" hidden="1">
      <c r="A1270" s="227"/>
      <c r="B1270" s="227"/>
      <c r="C1270" s="264"/>
      <c r="D1270" s="227"/>
      <c r="E1270" s="227"/>
      <c r="F1270" s="227"/>
      <c r="G1270" s="227"/>
      <c r="H1270" s="227"/>
      <c r="I1270" s="227"/>
      <c r="J1270" s="227"/>
      <c r="K1270" s="227"/>
      <c r="L1270" s="227"/>
      <c r="M1270" s="227"/>
      <c r="N1270" s="227"/>
      <c r="O1270" s="227"/>
      <c r="P1270" s="227"/>
      <c r="Q1270" s="227"/>
      <c r="R1270" s="227"/>
      <c r="S1270" s="227"/>
      <c r="T1270" s="227"/>
      <c r="U1270" s="227"/>
      <c r="V1270" s="227"/>
      <c r="W1270" s="227"/>
      <c r="X1270" s="227"/>
      <c r="Y1270" s="227"/>
      <c r="Z1270" s="227"/>
      <c r="AA1270" s="227"/>
      <c r="AB1270" s="227"/>
      <c r="AC1270" s="227"/>
      <c r="AD1270" s="227"/>
      <c r="AE1270" s="227"/>
      <c r="AF1270" s="227"/>
      <c r="AG1270" s="227"/>
      <c r="AH1270" s="227"/>
      <c r="AI1270" s="227"/>
    </row>
    <row r="1271" hidden="1">
      <c r="A1271" s="227"/>
      <c r="B1271" s="227"/>
      <c r="C1271" s="264"/>
      <c r="D1271" s="227"/>
      <c r="E1271" s="227"/>
      <c r="F1271" s="227"/>
      <c r="G1271" s="227"/>
      <c r="H1271" s="227"/>
      <c r="I1271" s="227"/>
      <c r="J1271" s="227"/>
      <c r="K1271" s="227"/>
      <c r="L1271" s="227"/>
      <c r="M1271" s="227"/>
      <c r="N1271" s="227"/>
      <c r="O1271" s="227"/>
      <c r="P1271" s="227"/>
      <c r="Q1271" s="227"/>
      <c r="R1271" s="227"/>
      <c r="S1271" s="227"/>
      <c r="T1271" s="227"/>
      <c r="U1271" s="227"/>
      <c r="V1271" s="227"/>
      <c r="W1271" s="227"/>
      <c r="X1271" s="227"/>
      <c r="Y1271" s="227"/>
      <c r="Z1271" s="227"/>
      <c r="AA1271" s="227"/>
      <c r="AB1271" s="227"/>
      <c r="AC1271" s="227"/>
      <c r="AD1271" s="227"/>
      <c r="AE1271" s="227"/>
      <c r="AF1271" s="227"/>
      <c r="AG1271" s="227"/>
      <c r="AH1271" s="227"/>
      <c r="AI1271" s="227"/>
    </row>
    <row r="1272" hidden="1">
      <c r="A1272" s="227"/>
      <c r="B1272" s="227"/>
      <c r="C1272" s="264"/>
      <c r="D1272" s="227"/>
      <c r="E1272" s="227"/>
      <c r="F1272" s="227"/>
      <c r="G1272" s="227"/>
      <c r="H1272" s="227"/>
      <c r="I1272" s="227"/>
      <c r="J1272" s="227"/>
      <c r="K1272" s="227"/>
      <c r="L1272" s="227"/>
      <c r="M1272" s="227"/>
      <c r="N1272" s="227"/>
      <c r="O1272" s="227"/>
      <c r="P1272" s="227"/>
      <c r="Q1272" s="227"/>
      <c r="R1272" s="227"/>
      <c r="S1272" s="227"/>
      <c r="T1272" s="227"/>
      <c r="U1272" s="227"/>
      <c r="V1272" s="227"/>
      <c r="W1272" s="227"/>
      <c r="X1272" s="227"/>
      <c r="Y1272" s="227"/>
      <c r="Z1272" s="227"/>
      <c r="AA1272" s="227"/>
      <c r="AB1272" s="227"/>
      <c r="AC1272" s="227"/>
      <c r="AD1272" s="227"/>
      <c r="AE1272" s="227"/>
      <c r="AF1272" s="227"/>
      <c r="AG1272" s="227"/>
      <c r="AH1272" s="227"/>
      <c r="AI1272" s="227"/>
    </row>
    <row r="1273" hidden="1">
      <c r="A1273" s="227"/>
      <c r="B1273" s="227"/>
      <c r="C1273" s="264"/>
      <c r="D1273" s="227"/>
      <c r="E1273" s="227"/>
      <c r="F1273" s="227"/>
      <c r="G1273" s="227"/>
      <c r="H1273" s="227"/>
      <c r="I1273" s="227"/>
      <c r="J1273" s="227"/>
      <c r="K1273" s="227"/>
      <c r="L1273" s="227"/>
      <c r="M1273" s="227"/>
      <c r="N1273" s="227"/>
      <c r="O1273" s="227"/>
      <c r="P1273" s="227"/>
      <c r="Q1273" s="227"/>
      <c r="R1273" s="227"/>
      <c r="S1273" s="227"/>
      <c r="T1273" s="227"/>
      <c r="U1273" s="227"/>
      <c r="V1273" s="227"/>
      <c r="W1273" s="227"/>
      <c r="X1273" s="227"/>
      <c r="Y1273" s="227"/>
      <c r="Z1273" s="227"/>
      <c r="AA1273" s="227"/>
      <c r="AB1273" s="227"/>
      <c r="AC1273" s="227"/>
      <c r="AD1273" s="227"/>
      <c r="AE1273" s="227"/>
      <c r="AF1273" s="227"/>
      <c r="AG1273" s="227"/>
      <c r="AH1273" s="227"/>
      <c r="AI1273" s="227"/>
    </row>
    <row r="1274" hidden="1">
      <c r="A1274" s="227"/>
      <c r="B1274" s="227"/>
      <c r="C1274" s="264"/>
      <c r="D1274" s="227"/>
      <c r="E1274" s="227"/>
      <c r="F1274" s="227"/>
      <c r="G1274" s="227"/>
      <c r="H1274" s="227"/>
      <c r="I1274" s="227"/>
      <c r="J1274" s="227"/>
      <c r="K1274" s="227"/>
      <c r="L1274" s="227"/>
      <c r="M1274" s="227"/>
      <c r="N1274" s="227"/>
      <c r="O1274" s="227"/>
      <c r="P1274" s="227"/>
      <c r="Q1274" s="227"/>
      <c r="R1274" s="227"/>
      <c r="S1274" s="227"/>
      <c r="T1274" s="227"/>
      <c r="U1274" s="227"/>
      <c r="V1274" s="227"/>
      <c r="W1274" s="227"/>
      <c r="X1274" s="227"/>
      <c r="Y1274" s="227"/>
      <c r="Z1274" s="227"/>
      <c r="AA1274" s="227"/>
      <c r="AB1274" s="227"/>
      <c r="AC1274" s="227"/>
      <c r="AD1274" s="227"/>
      <c r="AE1274" s="227"/>
      <c r="AF1274" s="227"/>
      <c r="AG1274" s="227"/>
      <c r="AH1274" s="227"/>
      <c r="AI1274" s="227"/>
    </row>
    <row r="1275" hidden="1">
      <c r="A1275" s="227"/>
      <c r="B1275" s="227"/>
      <c r="C1275" s="264"/>
      <c r="D1275" s="227"/>
      <c r="E1275" s="227"/>
      <c r="F1275" s="227"/>
      <c r="G1275" s="227"/>
      <c r="H1275" s="227"/>
      <c r="I1275" s="227"/>
      <c r="J1275" s="227"/>
      <c r="K1275" s="227"/>
      <c r="L1275" s="227"/>
      <c r="M1275" s="227"/>
      <c r="N1275" s="227"/>
      <c r="O1275" s="227"/>
      <c r="P1275" s="227"/>
      <c r="Q1275" s="227"/>
      <c r="R1275" s="227"/>
      <c r="S1275" s="227"/>
      <c r="T1275" s="227"/>
      <c r="U1275" s="227"/>
      <c r="V1275" s="227"/>
      <c r="W1275" s="227"/>
      <c r="X1275" s="227"/>
      <c r="Y1275" s="227"/>
      <c r="Z1275" s="227"/>
      <c r="AA1275" s="227"/>
      <c r="AB1275" s="227"/>
      <c r="AC1275" s="227"/>
      <c r="AD1275" s="227"/>
      <c r="AE1275" s="227"/>
      <c r="AF1275" s="227"/>
      <c r="AG1275" s="227"/>
      <c r="AH1275" s="227"/>
      <c r="AI1275" s="227"/>
    </row>
    <row r="1276" hidden="1">
      <c r="A1276" s="227"/>
      <c r="B1276" s="227"/>
      <c r="C1276" s="264"/>
      <c r="D1276" s="227"/>
      <c r="E1276" s="227"/>
      <c r="F1276" s="227"/>
      <c r="G1276" s="227"/>
      <c r="H1276" s="227"/>
      <c r="I1276" s="227"/>
      <c r="J1276" s="227"/>
      <c r="K1276" s="227"/>
      <c r="L1276" s="227"/>
      <c r="M1276" s="227"/>
      <c r="N1276" s="227"/>
      <c r="O1276" s="227"/>
      <c r="P1276" s="227"/>
      <c r="Q1276" s="227"/>
      <c r="R1276" s="227"/>
      <c r="S1276" s="227"/>
      <c r="T1276" s="227"/>
      <c r="U1276" s="227"/>
      <c r="V1276" s="227"/>
      <c r="W1276" s="227"/>
      <c r="X1276" s="227"/>
      <c r="Y1276" s="227"/>
      <c r="Z1276" s="227"/>
      <c r="AA1276" s="227"/>
      <c r="AB1276" s="227"/>
      <c r="AC1276" s="227"/>
      <c r="AD1276" s="227"/>
      <c r="AE1276" s="227"/>
      <c r="AF1276" s="227"/>
      <c r="AG1276" s="227"/>
      <c r="AH1276" s="227"/>
      <c r="AI1276" s="227"/>
    </row>
    <row r="1277" hidden="1">
      <c r="A1277" s="227"/>
      <c r="B1277" s="227"/>
      <c r="C1277" s="264"/>
      <c r="D1277" s="227"/>
      <c r="E1277" s="227"/>
      <c r="F1277" s="227"/>
      <c r="G1277" s="227"/>
      <c r="H1277" s="227"/>
      <c r="I1277" s="227"/>
      <c r="J1277" s="227"/>
      <c r="K1277" s="227"/>
      <c r="L1277" s="227"/>
      <c r="M1277" s="227"/>
      <c r="N1277" s="227"/>
      <c r="O1277" s="227"/>
      <c r="P1277" s="227"/>
      <c r="Q1277" s="227"/>
      <c r="R1277" s="227"/>
      <c r="S1277" s="227"/>
      <c r="T1277" s="227"/>
      <c r="U1277" s="227"/>
      <c r="V1277" s="227"/>
      <c r="W1277" s="227"/>
      <c r="X1277" s="227"/>
      <c r="Y1277" s="227"/>
      <c r="Z1277" s="227"/>
      <c r="AA1277" s="227"/>
      <c r="AB1277" s="227"/>
      <c r="AC1277" s="227"/>
      <c r="AD1277" s="227"/>
      <c r="AE1277" s="227"/>
      <c r="AF1277" s="227"/>
      <c r="AG1277" s="227"/>
      <c r="AH1277" s="227"/>
      <c r="AI1277" s="227"/>
    </row>
    <row r="1278" hidden="1">
      <c r="A1278" s="227"/>
      <c r="B1278" s="227"/>
      <c r="C1278" s="264"/>
      <c r="D1278" s="227"/>
      <c r="E1278" s="227"/>
      <c r="F1278" s="227"/>
      <c r="G1278" s="227"/>
      <c r="H1278" s="227"/>
      <c r="I1278" s="227"/>
      <c r="J1278" s="227"/>
      <c r="K1278" s="227"/>
      <c r="L1278" s="227"/>
      <c r="M1278" s="227"/>
      <c r="N1278" s="227"/>
      <c r="O1278" s="227"/>
      <c r="P1278" s="227"/>
      <c r="Q1278" s="227"/>
      <c r="R1278" s="227"/>
      <c r="S1278" s="227"/>
      <c r="T1278" s="227"/>
      <c r="U1278" s="227"/>
      <c r="V1278" s="227"/>
      <c r="W1278" s="227"/>
      <c r="X1278" s="227"/>
      <c r="Y1278" s="227"/>
      <c r="Z1278" s="227"/>
      <c r="AA1278" s="227"/>
      <c r="AB1278" s="227"/>
      <c r="AC1278" s="227"/>
      <c r="AD1278" s="227"/>
      <c r="AE1278" s="227"/>
      <c r="AF1278" s="227"/>
      <c r="AG1278" s="227"/>
      <c r="AH1278" s="227"/>
      <c r="AI1278" s="227"/>
    </row>
    <row r="1279" hidden="1">
      <c r="A1279" s="227"/>
      <c r="B1279" s="227"/>
      <c r="C1279" s="264"/>
      <c r="D1279" s="227"/>
      <c r="E1279" s="227"/>
      <c r="F1279" s="227"/>
      <c r="G1279" s="227"/>
      <c r="H1279" s="227"/>
      <c r="I1279" s="227"/>
      <c r="J1279" s="227"/>
      <c r="K1279" s="227"/>
      <c r="L1279" s="227"/>
      <c r="M1279" s="227"/>
      <c r="N1279" s="227"/>
      <c r="O1279" s="227"/>
      <c r="P1279" s="227"/>
      <c r="Q1279" s="227"/>
      <c r="R1279" s="227"/>
      <c r="S1279" s="227"/>
      <c r="T1279" s="227"/>
      <c r="U1279" s="227"/>
      <c r="V1279" s="227"/>
      <c r="W1279" s="227"/>
      <c r="X1279" s="227"/>
      <c r="Y1279" s="227"/>
      <c r="Z1279" s="227"/>
      <c r="AA1279" s="227"/>
      <c r="AB1279" s="227"/>
      <c r="AC1279" s="227"/>
      <c r="AD1279" s="227"/>
      <c r="AE1279" s="227"/>
      <c r="AF1279" s="227"/>
      <c r="AG1279" s="227"/>
      <c r="AH1279" s="227"/>
      <c r="AI1279" s="227"/>
    </row>
    <row r="1280" hidden="1">
      <c r="A1280" s="227"/>
      <c r="B1280" s="227"/>
      <c r="C1280" s="264"/>
      <c r="D1280" s="227"/>
      <c r="E1280" s="227"/>
      <c r="F1280" s="227"/>
      <c r="G1280" s="227"/>
      <c r="H1280" s="227"/>
      <c r="I1280" s="227"/>
      <c r="J1280" s="227"/>
      <c r="K1280" s="227"/>
      <c r="L1280" s="227"/>
      <c r="M1280" s="227"/>
      <c r="N1280" s="227"/>
      <c r="O1280" s="227"/>
      <c r="P1280" s="227"/>
      <c r="Q1280" s="227"/>
      <c r="R1280" s="227"/>
      <c r="S1280" s="227"/>
      <c r="T1280" s="227"/>
      <c r="U1280" s="227"/>
      <c r="V1280" s="227"/>
      <c r="W1280" s="227"/>
      <c r="X1280" s="227"/>
      <c r="Y1280" s="227"/>
      <c r="Z1280" s="227"/>
      <c r="AA1280" s="227"/>
      <c r="AB1280" s="227"/>
      <c r="AC1280" s="227"/>
      <c r="AD1280" s="227"/>
      <c r="AE1280" s="227"/>
      <c r="AF1280" s="227"/>
      <c r="AG1280" s="227"/>
      <c r="AH1280" s="227"/>
      <c r="AI1280" s="227"/>
    </row>
    <row r="1281" hidden="1">
      <c r="A1281" s="227"/>
      <c r="B1281" s="227"/>
      <c r="C1281" s="264"/>
      <c r="D1281" s="227"/>
      <c r="E1281" s="227"/>
      <c r="F1281" s="227"/>
      <c r="G1281" s="227"/>
      <c r="H1281" s="227"/>
      <c r="I1281" s="227"/>
      <c r="J1281" s="227"/>
      <c r="K1281" s="227"/>
      <c r="L1281" s="227"/>
      <c r="M1281" s="227"/>
      <c r="N1281" s="227"/>
      <c r="O1281" s="227"/>
      <c r="P1281" s="227"/>
      <c r="Q1281" s="227"/>
      <c r="R1281" s="227"/>
      <c r="S1281" s="227"/>
      <c r="T1281" s="227"/>
      <c r="U1281" s="227"/>
      <c r="V1281" s="227"/>
      <c r="W1281" s="227"/>
      <c r="X1281" s="227"/>
      <c r="Y1281" s="227"/>
      <c r="Z1281" s="227"/>
      <c r="AA1281" s="227"/>
      <c r="AB1281" s="227"/>
      <c r="AC1281" s="227"/>
      <c r="AD1281" s="227"/>
      <c r="AE1281" s="227"/>
      <c r="AF1281" s="227"/>
      <c r="AG1281" s="227"/>
      <c r="AH1281" s="227"/>
      <c r="AI1281" s="227"/>
    </row>
    <row r="1282" hidden="1">
      <c r="A1282" s="227"/>
      <c r="B1282" s="227"/>
      <c r="C1282" s="264"/>
      <c r="D1282" s="227"/>
      <c r="E1282" s="227"/>
      <c r="F1282" s="227"/>
      <c r="G1282" s="227"/>
      <c r="H1282" s="227"/>
      <c r="I1282" s="227"/>
      <c r="J1282" s="227"/>
      <c r="K1282" s="227"/>
      <c r="L1282" s="227"/>
      <c r="M1282" s="227"/>
      <c r="N1282" s="227"/>
      <c r="O1282" s="227"/>
      <c r="P1282" s="227"/>
      <c r="Q1282" s="227"/>
      <c r="R1282" s="227"/>
      <c r="S1282" s="227"/>
      <c r="T1282" s="227"/>
      <c r="U1282" s="227"/>
      <c r="V1282" s="227"/>
      <c r="W1282" s="227"/>
      <c r="X1282" s="227"/>
      <c r="Y1282" s="227"/>
      <c r="Z1282" s="227"/>
      <c r="AA1282" s="227"/>
      <c r="AB1282" s="227"/>
      <c r="AC1282" s="227"/>
      <c r="AD1282" s="227"/>
      <c r="AE1282" s="227"/>
      <c r="AF1282" s="227"/>
      <c r="AG1282" s="227"/>
      <c r="AH1282" s="227"/>
      <c r="AI1282" s="227"/>
    </row>
    <row r="1283" hidden="1">
      <c r="A1283" s="227"/>
      <c r="B1283" s="227"/>
      <c r="C1283" s="264"/>
      <c r="D1283" s="227"/>
      <c r="E1283" s="227"/>
      <c r="F1283" s="227"/>
      <c r="G1283" s="227"/>
      <c r="H1283" s="227"/>
      <c r="I1283" s="227"/>
      <c r="J1283" s="227"/>
      <c r="K1283" s="227"/>
      <c r="L1283" s="227"/>
      <c r="M1283" s="227"/>
      <c r="N1283" s="227"/>
      <c r="O1283" s="227"/>
      <c r="P1283" s="227"/>
      <c r="Q1283" s="227"/>
      <c r="R1283" s="227"/>
      <c r="S1283" s="227"/>
      <c r="T1283" s="227"/>
      <c r="U1283" s="227"/>
      <c r="V1283" s="227"/>
      <c r="W1283" s="227"/>
      <c r="X1283" s="227"/>
      <c r="Y1283" s="227"/>
      <c r="Z1283" s="227"/>
      <c r="AA1283" s="227"/>
      <c r="AB1283" s="227"/>
      <c r="AC1283" s="227"/>
      <c r="AD1283" s="227"/>
      <c r="AE1283" s="227"/>
      <c r="AF1283" s="227"/>
      <c r="AG1283" s="227"/>
      <c r="AH1283" s="227"/>
      <c r="AI1283" s="227"/>
    </row>
    <row r="1284" hidden="1">
      <c r="A1284" s="227"/>
      <c r="B1284" s="227"/>
      <c r="C1284" s="264"/>
      <c r="D1284" s="227"/>
      <c r="E1284" s="227"/>
      <c r="F1284" s="227"/>
      <c r="G1284" s="227"/>
      <c r="H1284" s="227"/>
      <c r="I1284" s="227"/>
      <c r="J1284" s="227"/>
      <c r="K1284" s="227"/>
      <c r="L1284" s="227"/>
      <c r="M1284" s="227"/>
      <c r="N1284" s="227"/>
      <c r="O1284" s="227"/>
      <c r="P1284" s="227"/>
      <c r="Q1284" s="227"/>
      <c r="R1284" s="227"/>
      <c r="S1284" s="227"/>
      <c r="T1284" s="227"/>
      <c r="U1284" s="227"/>
      <c r="V1284" s="227"/>
      <c r="W1284" s="227"/>
      <c r="X1284" s="227"/>
      <c r="Y1284" s="227"/>
      <c r="Z1284" s="227"/>
      <c r="AA1284" s="227"/>
      <c r="AB1284" s="227"/>
      <c r="AC1284" s="227"/>
      <c r="AD1284" s="227"/>
      <c r="AE1284" s="227"/>
      <c r="AF1284" s="227"/>
      <c r="AG1284" s="227"/>
      <c r="AH1284" s="227"/>
      <c r="AI1284" s="227"/>
    </row>
    <row r="1285" hidden="1">
      <c r="A1285" s="227"/>
      <c r="B1285" s="227"/>
      <c r="C1285" s="264"/>
      <c r="D1285" s="227"/>
      <c r="E1285" s="227"/>
      <c r="F1285" s="227"/>
      <c r="G1285" s="227"/>
      <c r="H1285" s="227"/>
      <c r="I1285" s="227"/>
      <c r="J1285" s="227"/>
      <c r="K1285" s="227"/>
      <c r="L1285" s="227"/>
      <c r="M1285" s="227"/>
      <c r="N1285" s="227"/>
      <c r="O1285" s="227"/>
      <c r="P1285" s="227"/>
      <c r="Q1285" s="227"/>
      <c r="R1285" s="227"/>
      <c r="S1285" s="227"/>
      <c r="T1285" s="227"/>
      <c r="U1285" s="227"/>
      <c r="V1285" s="227"/>
      <c r="W1285" s="227"/>
      <c r="X1285" s="227"/>
      <c r="Y1285" s="227"/>
      <c r="Z1285" s="227"/>
      <c r="AA1285" s="227"/>
      <c r="AB1285" s="227"/>
      <c r="AC1285" s="227"/>
      <c r="AD1285" s="227"/>
      <c r="AE1285" s="227"/>
      <c r="AF1285" s="227"/>
      <c r="AG1285" s="227"/>
      <c r="AH1285" s="227"/>
      <c r="AI1285" s="227"/>
    </row>
    <row r="1286" hidden="1">
      <c r="A1286" s="227"/>
      <c r="B1286" s="227"/>
      <c r="C1286" s="264"/>
      <c r="D1286" s="227"/>
      <c r="E1286" s="227"/>
      <c r="F1286" s="227"/>
      <c r="G1286" s="227"/>
      <c r="H1286" s="227"/>
      <c r="I1286" s="227"/>
      <c r="J1286" s="227"/>
      <c r="K1286" s="227"/>
      <c r="L1286" s="227"/>
      <c r="M1286" s="227"/>
      <c r="N1286" s="227"/>
      <c r="O1286" s="227"/>
      <c r="P1286" s="227"/>
      <c r="Q1286" s="227"/>
      <c r="R1286" s="227"/>
      <c r="S1286" s="227"/>
      <c r="T1286" s="227"/>
      <c r="U1286" s="227"/>
      <c r="V1286" s="227"/>
      <c r="W1286" s="227"/>
      <c r="X1286" s="227"/>
      <c r="Y1286" s="227"/>
      <c r="Z1286" s="227"/>
      <c r="AA1286" s="227"/>
      <c r="AB1286" s="227"/>
      <c r="AC1286" s="227"/>
      <c r="AD1286" s="227"/>
      <c r="AE1286" s="227"/>
      <c r="AF1286" s="227"/>
      <c r="AG1286" s="227"/>
      <c r="AH1286" s="227"/>
      <c r="AI1286" s="227"/>
    </row>
    <row r="1287" hidden="1">
      <c r="A1287" s="227"/>
      <c r="B1287" s="227"/>
      <c r="C1287" s="264"/>
      <c r="D1287" s="227"/>
      <c r="E1287" s="227"/>
      <c r="F1287" s="227"/>
      <c r="G1287" s="227"/>
      <c r="H1287" s="227"/>
      <c r="I1287" s="227"/>
      <c r="J1287" s="227"/>
      <c r="K1287" s="227"/>
      <c r="L1287" s="227"/>
      <c r="M1287" s="227"/>
      <c r="N1287" s="227"/>
      <c r="O1287" s="227"/>
      <c r="P1287" s="227"/>
      <c r="Q1287" s="227"/>
      <c r="R1287" s="227"/>
      <c r="S1287" s="227"/>
      <c r="T1287" s="227"/>
      <c r="U1287" s="227"/>
      <c r="V1287" s="227"/>
      <c r="W1287" s="227"/>
      <c r="X1287" s="227"/>
      <c r="Y1287" s="227"/>
      <c r="Z1287" s="227"/>
      <c r="AA1287" s="227"/>
      <c r="AB1287" s="227"/>
      <c r="AC1287" s="227"/>
      <c r="AD1287" s="227"/>
      <c r="AE1287" s="227"/>
      <c r="AF1287" s="227"/>
      <c r="AG1287" s="227"/>
      <c r="AH1287" s="227"/>
      <c r="AI1287" s="227"/>
    </row>
    <row r="1288" hidden="1">
      <c r="A1288" s="227"/>
      <c r="B1288" s="227"/>
      <c r="C1288" s="264"/>
      <c r="D1288" s="227"/>
      <c r="E1288" s="227"/>
      <c r="F1288" s="227"/>
      <c r="G1288" s="227"/>
      <c r="H1288" s="227"/>
      <c r="I1288" s="227"/>
      <c r="J1288" s="227"/>
      <c r="K1288" s="227"/>
      <c r="L1288" s="227"/>
      <c r="M1288" s="227"/>
      <c r="N1288" s="227"/>
      <c r="O1288" s="227"/>
      <c r="P1288" s="227"/>
      <c r="Q1288" s="227"/>
      <c r="R1288" s="227"/>
      <c r="S1288" s="227"/>
      <c r="T1288" s="227"/>
      <c r="U1288" s="227"/>
      <c r="V1288" s="227"/>
      <c r="W1288" s="227"/>
      <c r="X1288" s="227"/>
      <c r="Y1288" s="227"/>
      <c r="Z1288" s="227"/>
      <c r="AA1288" s="227"/>
      <c r="AB1288" s="227"/>
      <c r="AC1288" s="227"/>
      <c r="AD1288" s="227"/>
      <c r="AE1288" s="227"/>
      <c r="AF1288" s="227"/>
      <c r="AG1288" s="227"/>
      <c r="AH1288" s="227"/>
      <c r="AI1288" s="227"/>
    </row>
    <row r="1289" hidden="1">
      <c r="A1289" s="227"/>
      <c r="B1289" s="227"/>
      <c r="C1289" s="264"/>
      <c r="D1289" s="227"/>
      <c r="E1289" s="227"/>
      <c r="F1289" s="227"/>
      <c r="G1289" s="227"/>
      <c r="H1289" s="227"/>
      <c r="I1289" s="227"/>
      <c r="J1289" s="227"/>
      <c r="K1289" s="227"/>
      <c r="L1289" s="227"/>
      <c r="M1289" s="227"/>
      <c r="N1289" s="227"/>
      <c r="O1289" s="227"/>
      <c r="P1289" s="227"/>
      <c r="Q1289" s="227"/>
      <c r="R1289" s="227"/>
      <c r="S1289" s="227"/>
      <c r="T1289" s="227"/>
      <c r="U1289" s="227"/>
      <c r="V1289" s="227"/>
      <c r="W1289" s="227"/>
      <c r="X1289" s="227"/>
      <c r="Y1289" s="227"/>
      <c r="Z1289" s="227"/>
      <c r="AA1289" s="227"/>
      <c r="AB1289" s="227"/>
      <c r="AC1289" s="227"/>
      <c r="AD1289" s="227"/>
      <c r="AE1289" s="227"/>
      <c r="AF1289" s="227"/>
      <c r="AG1289" s="227"/>
      <c r="AH1289" s="227"/>
      <c r="AI1289" s="227"/>
    </row>
    <row r="1290" hidden="1">
      <c r="A1290" s="227"/>
      <c r="B1290" s="227"/>
      <c r="C1290" s="264"/>
      <c r="D1290" s="227"/>
      <c r="E1290" s="227"/>
      <c r="F1290" s="227"/>
      <c r="G1290" s="227"/>
      <c r="H1290" s="227"/>
      <c r="I1290" s="227"/>
      <c r="J1290" s="227"/>
      <c r="K1290" s="227"/>
      <c r="L1290" s="227"/>
      <c r="M1290" s="227"/>
      <c r="N1290" s="227"/>
      <c r="O1290" s="227"/>
      <c r="P1290" s="227"/>
      <c r="Q1290" s="227"/>
      <c r="R1290" s="227"/>
      <c r="S1290" s="227"/>
      <c r="T1290" s="227"/>
      <c r="U1290" s="227"/>
      <c r="V1290" s="227"/>
      <c r="W1290" s="227"/>
      <c r="X1290" s="227"/>
      <c r="Y1290" s="227"/>
      <c r="Z1290" s="227"/>
      <c r="AA1290" s="227"/>
      <c r="AB1290" s="227"/>
      <c r="AC1290" s="227"/>
      <c r="AD1290" s="227"/>
      <c r="AE1290" s="227"/>
      <c r="AF1290" s="227"/>
      <c r="AG1290" s="227"/>
      <c r="AH1290" s="227"/>
      <c r="AI1290" s="227"/>
    </row>
    <row r="1291" hidden="1">
      <c r="A1291" s="227"/>
      <c r="B1291" s="227"/>
      <c r="C1291" s="264"/>
      <c r="D1291" s="227"/>
      <c r="E1291" s="227"/>
      <c r="F1291" s="227"/>
      <c r="G1291" s="227"/>
      <c r="H1291" s="227"/>
      <c r="I1291" s="227"/>
      <c r="J1291" s="227"/>
      <c r="K1291" s="227"/>
      <c r="L1291" s="227"/>
      <c r="M1291" s="227"/>
      <c r="N1291" s="227"/>
      <c r="O1291" s="227"/>
      <c r="P1291" s="227"/>
      <c r="Q1291" s="227"/>
      <c r="R1291" s="227"/>
      <c r="S1291" s="227"/>
      <c r="T1291" s="227"/>
      <c r="U1291" s="227"/>
      <c r="V1291" s="227"/>
      <c r="W1291" s="227"/>
      <c r="X1291" s="227"/>
      <c r="Y1291" s="227"/>
      <c r="Z1291" s="227"/>
      <c r="AA1291" s="227"/>
      <c r="AB1291" s="227"/>
      <c r="AC1291" s="227"/>
      <c r="AD1291" s="227"/>
      <c r="AE1291" s="227"/>
      <c r="AF1291" s="227"/>
      <c r="AG1291" s="227"/>
      <c r="AH1291" s="227"/>
      <c r="AI1291" s="227"/>
    </row>
    <row r="1292" hidden="1">
      <c r="A1292" s="227"/>
      <c r="B1292" s="227"/>
      <c r="C1292" s="264"/>
      <c r="D1292" s="227"/>
      <c r="E1292" s="227"/>
      <c r="F1292" s="227"/>
      <c r="G1292" s="227"/>
      <c r="H1292" s="227"/>
      <c r="I1292" s="227"/>
      <c r="J1292" s="227"/>
      <c r="K1292" s="227"/>
      <c r="L1292" s="227"/>
      <c r="M1292" s="227"/>
      <c r="N1292" s="227"/>
      <c r="O1292" s="227"/>
      <c r="P1292" s="227"/>
      <c r="Q1292" s="227"/>
      <c r="R1292" s="227"/>
      <c r="S1292" s="227"/>
      <c r="T1292" s="227"/>
      <c r="U1292" s="227"/>
      <c r="V1292" s="227"/>
      <c r="W1292" s="227"/>
      <c r="X1292" s="227"/>
      <c r="Y1292" s="227"/>
      <c r="Z1292" s="227"/>
      <c r="AA1292" s="227"/>
      <c r="AB1292" s="227"/>
      <c r="AC1292" s="227"/>
      <c r="AD1292" s="227"/>
      <c r="AE1292" s="227"/>
      <c r="AF1292" s="227"/>
      <c r="AG1292" s="227"/>
      <c r="AH1292" s="227"/>
      <c r="AI1292" s="227"/>
    </row>
    <row r="1293" hidden="1">
      <c r="A1293" s="227"/>
      <c r="B1293" s="227"/>
      <c r="C1293" s="264"/>
      <c r="D1293" s="227"/>
      <c r="E1293" s="227"/>
      <c r="F1293" s="227"/>
      <c r="G1293" s="227"/>
      <c r="H1293" s="227"/>
      <c r="I1293" s="227"/>
      <c r="J1293" s="227"/>
      <c r="K1293" s="227"/>
      <c r="L1293" s="227"/>
      <c r="M1293" s="227"/>
      <c r="N1293" s="227"/>
      <c r="O1293" s="227"/>
      <c r="P1293" s="227"/>
      <c r="Q1293" s="227"/>
      <c r="R1293" s="227"/>
      <c r="S1293" s="227"/>
      <c r="T1293" s="227"/>
      <c r="U1293" s="227"/>
      <c r="V1293" s="227"/>
      <c r="W1293" s="227"/>
      <c r="X1293" s="227"/>
      <c r="Y1293" s="227"/>
      <c r="Z1293" s="227"/>
      <c r="AA1293" s="227"/>
      <c r="AB1293" s="227"/>
      <c r="AC1293" s="227"/>
      <c r="AD1293" s="227"/>
      <c r="AE1293" s="227"/>
      <c r="AF1293" s="227"/>
      <c r="AG1293" s="227"/>
      <c r="AH1293" s="227"/>
      <c r="AI1293" s="227"/>
    </row>
    <row r="1294" hidden="1">
      <c r="A1294" s="227"/>
      <c r="B1294" s="227"/>
      <c r="C1294" s="264"/>
      <c r="D1294" s="227"/>
      <c r="E1294" s="227"/>
      <c r="F1294" s="227"/>
      <c r="G1294" s="227"/>
      <c r="H1294" s="227"/>
      <c r="I1294" s="227"/>
      <c r="J1294" s="227"/>
      <c r="K1294" s="227"/>
      <c r="L1294" s="227"/>
      <c r="M1294" s="227"/>
      <c r="N1294" s="227"/>
      <c r="O1294" s="227"/>
      <c r="P1294" s="227"/>
      <c r="Q1294" s="227"/>
      <c r="R1294" s="227"/>
      <c r="S1294" s="227"/>
      <c r="T1294" s="227"/>
      <c r="U1294" s="227"/>
      <c r="V1294" s="227"/>
      <c r="W1294" s="227"/>
      <c r="X1294" s="227"/>
      <c r="Y1294" s="227"/>
      <c r="Z1294" s="227"/>
      <c r="AA1294" s="227"/>
      <c r="AB1294" s="227"/>
      <c r="AC1294" s="227"/>
      <c r="AD1294" s="227"/>
      <c r="AE1294" s="227"/>
      <c r="AF1294" s="227"/>
      <c r="AG1294" s="227"/>
      <c r="AH1294" s="227"/>
      <c r="AI1294" s="227"/>
    </row>
    <row r="1295" hidden="1">
      <c r="A1295" s="227"/>
      <c r="B1295" s="227"/>
      <c r="C1295" s="264"/>
      <c r="D1295" s="227"/>
      <c r="E1295" s="227"/>
      <c r="F1295" s="227"/>
      <c r="G1295" s="227"/>
      <c r="H1295" s="227"/>
      <c r="I1295" s="227"/>
      <c r="J1295" s="227"/>
      <c r="K1295" s="227"/>
      <c r="L1295" s="227"/>
      <c r="M1295" s="227"/>
      <c r="N1295" s="227"/>
      <c r="O1295" s="227"/>
      <c r="P1295" s="227"/>
      <c r="Q1295" s="227"/>
      <c r="R1295" s="227"/>
      <c r="S1295" s="227"/>
      <c r="T1295" s="227"/>
      <c r="U1295" s="227"/>
      <c r="V1295" s="227"/>
      <c r="W1295" s="227"/>
      <c r="X1295" s="227"/>
      <c r="Y1295" s="227"/>
      <c r="Z1295" s="227"/>
      <c r="AA1295" s="227"/>
      <c r="AB1295" s="227"/>
      <c r="AC1295" s="227"/>
      <c r="AD1295" s="227"/>
      <c r="AE1295" s="227"/>
      <c r="AF1295" s="227"/>
      <c r="AG1295" s="227"/>
      <c r="AH1295" s="227"/>
      <c r="AI1295" s="227"/>
    </row>
    <row r="1296" hidden="1">
      <c r="A1296" s="227"/>
      <c r="B1296" s="227"/>
      <c r="C1296" s="264"/>
      <c r="D1296" s="227"/>
      <c r="E1296" s="227"/>
      <c r="F1296" s="227"/>
      <c r="G1296" s="227"/>
      <c r="H1296" s="227"/>
      <c r="I1296" s="227"/>
      <c r="J1296" s="227"/>
      <c r="K1296" s="227"/>
      <c r="L1296" s="227"/>
      <c r="M1296" s="227"/>
      <c r="N1296" s="227"/>
      <c r="O1296" s="227"/>
      <c r="P1296" s="227"/>
      <c r="Q1296" s="227"/>
      <c r="R1296" s="227"/>
      <c r="S1296" s="227"/>
      <c r="T1296" s="227"/>
      <c r="U1296" s="227"/>
      <c r="V1296" s="227"/>
      <c r="W1296" s="227"/>
      <c r="X1296" s="227"/>
      <c r="Y1296" s="227"/>
      <c r="Z1296" s="227"/>
      <c r="AA1296" s="227"/>
      <c r="AB1296" s="227"/>
      <c r="AC1296" s="227"/>
      <c r="AD1296" s="227"/>
      <c r="AE1296" s="227"/>
      <c r="AF1296" s="227"/>
      <c r="AG1296" s="227"/>
      <c r="AH1296" s="227"/>
      <c r="AI1296" s="227"/>
    </row>
    <row r="1297" hidden="1">
      <c r="A1297" s="227"/>
      <c r="B1297" s="227"/>
      <c r="C1297" s="264"/>
      <c r="D1297" s="227"/>
      <c r="E1297" s="227"/>
      <c r="F1297" s="227"/>
      <c r="G1297" s="227"/>
      <c r="H1297" s="227"/>
      <c r="I1297" s="227"/>
      <c r="J1297" s="227"/>
      <c r="K1297" s="227"/>
      <c r="L1297" s="227"/>
      <c r="M1297" s="227"/>
      <c r="N1297" s="227"/>
      <c r="O1297" s="227"/>
      <c r="P1297" s="227"/>
      <c r="Q1297" s="227"/>
      <c r="R1297" s="227"/>
      <c r="S1297" s="227"/>
      <c r="T1297" s="227"/>
      <c r="U1297" s="227"/>
      <c r="V1297" s="227"/>
      <c r="W1297" s="227"/>
      <c r="X1297" s="227"/>
      <c r="Y1297" s="227"/>
      <c r="Z1297" s="227"/>
      <c r="AA1297" s="227"/>
      <c r="AB1297" s="227"/>
      <c r="AC1297" s="227"/>
      <c r="AD1297" s="227"/>
      <c r="AE1297" s="227"/>
      <c r="AF1297" s="227"/>
      <c r="AG1297" s="227"/>
      <c r="AH1297" s="227"/>
      <c r="AI1297" s="227"/>
    </row>
    <row r="1298" hidden="1">
      <c r="A1298" s="227"/>
      <c r="B1298" s="227"/>
      <c r="C1298" s="264"/>
      <c r="D1298" s="227"/>
      <c r="E1298" s="227"/>
      <c r="F1298" s="227"/>
      <c r="G1298" s="227"/>
      <c r="H1298" s="227"/>
      <c r="I1298" s="227"/>
      <c r="J1298" s="227"/>
      <c r="K1298" s="227"/>
      <c r="L1298" s="227"/>
      <c r="M1298" s="227"/>
      <c r="N1298" s="227"/>
      <c r="O1298" s="227"/>
      <c r="P1298" s="227"/>
      <c r="Q1298" s="227"/>
      <c r="R1298" s="227"/>
      <c r="S1298" s="227"/>
      <c r="T1298" s="227"/>
      <c r="U1298" s="227"/>
      <c r="V1298" s="227"/>
      <c r="W1298" s="227"/>
      <c r="X1298" s="227"/>
      <c r="Y1298" s="227"/>
      <c r="Z1298" s="227"/>
      <c r="AA1298" s="227"/>
      <c r="AB1298" s="227"/>
      <c r="AC1298" s="227"/>
      <c r="AD1298" s="227"/>
      <c r="AE1298" s="227"/>
      <c r="AF1298" s="227"/>
      <c r="AG1298" s="227"/>
      <c r="AH1298" s="227"/>
      <c r="AI1298" s="227"/>
    </row>
    <row r="1299" hidden="1">
      <c r="A1299" s="227"/>
      <c r="B1299" s="227"/>
      <c r="C1299" s="264"/>
      <c r="D1299" s="227"/>
      <c r="E1299" s="227"/>
      <c r="F1299" s="227"/>
      <c r="G1299" s="227"/>
      <c r="H1299" s="227"/>
      <c r="I1299" s="227"/>
      <c r="J1299" s="227"/>
      <c r="K1299" s="227"/>
      <c r="L1299" s="227"/>
      <c r="M1299" s="227"/>
      <c r="N1299" s="227"/>
      <c r="O1299" s="227"/>
      <c r="P1299" s="227"/>
      <c r="Q1299" s="227"/>
      <c r="R1299" s="227"/>
      <c r="S1299" s="227"/>
      <c r="T1299" s="227"/>
      <c r="U1299" s="227"/>
      <c r="V1299" s="227"/>
      <c r="W1299" s="227"/>
      <c r="X1299" s="227"/>
      <c r="Y1299" s="227"/>
      <c r="Z1299" s="227"/>
      <c r="AA1299" s="227"/>
      <c r="AB1299" s="227"/>
      <c r="AC1299" s="227"/>
      <c r="AD1299" s="227"/>
      <c r="AE1299" s="227"/>
      <c r="AF1299" s="227"/>
      <c r="AG1299" s="227"/>
      <c r="AH1299" s="227"/>
      <c r="AI1299" s="227"/>
    </row>
    <row r="1300" hidden="1">
      <c r="A1300" s="227"/>
      <c r="B1300" s="227"/>
      <c r="C1300" s="264"/>
      <c r="D1300" s="227"/>
      <c r="E1300" s="227"/>
      <c r="F1300" s="227"/>
      <c r="G1300" s="227"/>
      <c r="H1300" s="227"/>
      <c r="I1300" s="227"/>
      <c r="J1300" s="227"/>
      <c r="K1300" s="227"/>
      <c r="L1300" s="227"/>
      <c r="M1300" s="227"/>
      <c r="N1300" s="227"/>
      <c r="O1300" s="227"/>
      <c r="P1300" s="227"/>
      <c r="Q1300" s="227"/>
      <c r="R1300" s="227"/>
      <c r="S1300" s="227"/>
      <c r="T1300" s="227"/>
      <c r="U1300" s="227"/>
      <c r="V1300" s="227"/>
      <c r="W1300" s="227"/>
      <c r="X1300" s="227"/>
      <c r="Y1300" s="227"/>
      <c r="Z1300" s="227"/>
      <c r="AA1300" s="227"/>
      <c r="AB1300" s="227"/>
      <c r="AC1300" s="227"/>
      <c r="AD1300" s="227"/>
      <c r="AE1300" s="227"/>
      <c r="AF1300" s="227"/>
      <c r="AG1300" s="227"/>
      <c r="AH1300" s="227"/>
      <c r="AI1300" s="227"/>
    </row>
    <row r="1301" hidden="1">
      <c r="A1301" s="227"/>
      <c r="B1301" s="227"/>
      <c r="C1301" s="264"/>
      <c r="D1301" s="227"/>
      <c r="E1301" s="227"/>
      <c r="F1301" s="227"/>
      <c r="G1301" s="227"/>
      <c r="H1301" s="227"/>
      <c r="I1301" s="227"/>
      <c r="J1301" s="227"/>
      <c r="K1301" s="227"/>
      <c r="L1301" s="227"/>
      <c r="M1301" s="227"/>
      <c r="N1301" s="227"/>
      <c r="O1301" s="227"/>
      <c r="P1301" s="227"/>
      <c r="Q1301" s="227"/>
      <c r="R1301" s="227"/>
      <c r="S1301" s="227"/>
      <c r="T1301" s="227"/>
      <c r="U1301" s="227"/>
      <c r="V1301" s="227"/>
      <c r="W1301" s="227"/>
      <c r="X1301" s="227"/>
      <c r="Y1301" s="227"/>
      <c r="Z1301" s="227"/>
      <c r="AA1301" s="227"/>
      <c r="AB1301" s="227"/>
      <c r="AC1301" s="227"/>
      <c r="AD1301" s="227"/>
      <c r="AE1301" s="227"/>
      <c r="AF1301" s="227"/>
      <c r="AG1301" s="227"/>
      <c r="AH1301" s="227"/>
      <c r="AI1301" s="227"/>
    </row>
    <row r="1302" hidden="1">
      <c r="A1302" s="227"/>
      <c r="B1302" s="227"/>
      <c r="C1302" s="264"/>
      <c r="D1302" s="227"/>
      <c r="E1302" s="227"/>
      <c r="F1302" s="227"/>
      <c r="G1302" s="227"/>
      <c r="H1302" s="227"/>
      <c r="I1302" s="227"/>
      <c r="J1302" s="227"/>
      <c r="K1302" s="227"/>
      <c r="L1302" s="227"/>
      <c r="M1302" s="227"/>
      <c r="N1302" s="227"/>
      <c r="O1302" s="227"/>
      <c r="P1302" s="227"/>
      <c r="Q1302" s="227"/>
      <c r="R1302" s="227"/>
      <c r="S1302" s="227"/>
      <c r="T1302" s="227"/>
      <c r="U1302" s="227"/>
      <c r="V1302" s="227"/>
      <c r="W1302" s="227"/>
      <c r="X1302" s="227"/>
      <c r="Y1302" s="227"/>
      <c r="Z1302" s="227"/>
      <c r="AA1302" s="227"/>
      <c r="AB1302" s="227"/>
      <c r="AC1302" s="227"/>
      <c r="AD1302" s="227"/>
      <c r="AE1302" s="227"/>
      <c r="AF1302" s="227"/>
      <c r="AG1302" s="227"/>
      <c r="AH1302" s="227"/>
      <c r="AI1302" s="227"/>
    </row>
    <row r="1303" hidden="1">
      <c r="A1303" s="227"/>
      <c r="B1303" s="227"/>
      <c r="C1303" s="264"/>
      <c r="D1303" s="227"/>
      <c r="E1303" s="227"/>
      <c r="F1303" s="227"/>
      <c r="G1303" s="227"/>
      <c r="H1303" s="227"/>
      <c r="I1303" s="227"/>
      <c r="J1303" s="227"/>
      <c r="K1303" s="227"/>
      <c r="L1303" s="227"/>
      <c r="M1303" s="227"/>
      <c r="N1303" s="227"/>
      <c r="O1303" s="227"/>
      <c r="P1303" s="227"/>
      <c r="Q1303" s="227"/>
      <c r="R1303" s="227"/>
      <c r="S1303" s="227"/>
      <c r="T1303" s="227"/>
      <c r="U1303" s="227"/>
      <c r="V1303" s="227"/>
      <c r="W1303" s="227"/>
      <c r="X1303" s="227"/>
      <c r="Y1303" s="227"/>
      <c r="Z1303" s="227"/>
      <c r="AA1303" s="227"/>
      <c r="AB1303" s="227"/>
      <c r="AC1303" s="227"/>
      <c r="AD1303" s="227"/>
      <c r="AE1303" s="227"/>
      <c r="AF1303" s="227"/>
      <c r="AG1303" s="227"/>
      <c r="AH1303" s="227"/>
      <c r="AI1303" s="227"/>
    </row>
    <row r="1304" hidden="1">
      <c r="A1304" s="227"/>
      <c r="B1304" s="227"/>
      <c r="C1304" s="264"/>
      <c r="D1304" s="227"/>
      <c r="E1304" s="227"/>
      <c r="F1304" s="227"/>
      <c r="G1304" s="227"/>
      <c r="H1304" s="227"/>
      <c r="I1304" s="227"/>
      <c r="J1304" s="227"/>
      <c r="K1304" s="227"/>
      <c r="L1304" s="227"/>
      <c r="M1304" s="227"/>
      <c r="N1304" s="227"/>
      <c r="O1304" s="227"/>
      <c r="P1304" s="227"/>
      <c r="Q1304" s="227"/>
      <c r="R1304" s="227"/>
      <c r="S1304" s="227"/>
      <c r="T1304" s="227"/>
      <c r="U1304" s="227"/>
      <c r="V1304" s="227"/>
      <c r="W1304" s="227"/>
      <c r="X1304" s="227"/>
      <c r="Y1304" s="227"/>
      <c r="Z1304" s="227"/>
      <c r="AA1304" s="227"/>
      <c r="AB1304" s="227"/>
      <c r="AC1304" s="227"/>
      <c r="AD1304" s="227"/>
      <c r="AE1304" s="227"/>
      <c r="AF1304" s="227"/>
      <c r="AG1304" s="227"/>
      <c r="AH1304" s="227"/>
      <c r="AI1304" s="227"/>
    </row>
    <row r="1305" hidden="1">
      <c r="A1305" s="227"/>
      <c r="B1305" s="227"/>
      <c r="C1305" s="264"/>
      <c r="D1305" s="227"/>
      <c r="E1305" s="227"/>
      <c r="F1305" s="227"/>
      <c r="G1305" s="227"/>
      <c r="H1305" s="227"/>
      <c r="I1305" s="227"/>
      <c r="J1305" s="227"/>
      <c r="K1305" s="227"/>
      <c r="L1305" s="227"/>
      <c r="M1305" s="227"/>
      <c r="N1305" s="227"/>
      <c r="O1305" s="227"/>
      <c r="P1305" s="227"/>
      <c r="Q1305" s="227"/>
      <c r="R1305" s="227"/>
      <c r="S1305" s="227"/>
      <c r="T1305" s="227"/>
      <c r="U1305" s="227"/>
      <c r="V1305" s="227"/>
      <c r="W1305" s="227"/>
      <c r="X1305" s="227"/>
      <c r="Y1305" s="227"/>
      <c r="Z1305" s="227"/>
      <c r="AA1305" s="227"/>
      <c r="AB1305" s="227"/>
      <c r="AC1305" s="227"/>
      <c r="AD1305" s="227"/>
      <c r="AE1305" s="227"/>
      <c r="AF1305" s="227"/>
      <c r="AG1305" s="227"/>
      <c r="AH1305" s="227"/>
      <c r="AI1305" s="227"/>
    </row>
    <row r="1306" hidden="1">
      <c r="A1306" s="227"/>
      <c r="B1306" s="227"/>
      <c r="C1306" s="264"/>
      <c r="D1306" s="227"/>
      <c r="E1306" s="227"/>
      <c r="F1306" s="227"/>
      <c r="G1306" s="227"/>
      <c r="H1306" s="227"/>
      <c r="I1306" s="227"/>
      <c r="J1306" s="227"/>
      <c r="K1306" s="227"/>
      <c r="L1306" s="227"/>
      <c r="M1306" s="227"/>
      <c r="N1306" s="227"/>
      <c r="O1306" s="227"/>
      <c r="P1306" s="227"/>
      <c r="Q1306" s="227"/>
      <c r="R1306" s="227"/>
      <c r="S1306" s="227"/>
      <c r="T1306" s="227"/>
      <c r="U1306" s="227"/>
      <c r="V1306" s="227"/>
      <c r="W1306" s="227"/>
      <c r="X1306" s="227"/>
      <c r="Y1306" s="227"/>
      <c r="Z1306" s="227"/>
      <c r="AA1306" s="227"/>
      <c r="AB1306" s="227"/>
      <c r="AC1306" s="227"/>
      <c r="AD1306" s="227"/>
      <c r="AE1306" s="227"/>
      <c r="AF1306" s="227"/>
      <c r="AG1306" s="227"/>
      <c r="AH1306" s="227"/>
      <c r="AI1306" s="227"/>
    </row>
    <row r="1307" hidden="1">
      <c r="A1307" s="227"/>
      <c r="B1307" s="227"/>
      <c r="C1307" s="264"/>
      <c r="D1307" s="227"/>
      <c r="E1307" s="227"/>
      <c r="F1307" s="227"/>
      <c r="G1307" s="227"/>
      <c r="H1307" s="227"/>
      <c r="I1307" s="227"/>
      <c r="J1307" s="227"/>
      <c r="K1307" s="227"/>
      <c r="L1307" s="227"/>
      <c r="M1307" s="227"/>
      <c r="N1307" s="227"/>
      <c r="O1307" s="227"/>
      <c r="P1307" s="227"/>
      <c r="Q1307" s="227"/>
      <c r="R1307" s="227"/>
      <c r="S1307" s="227"/>
      <c r="T1307" s="227"/>
      <c r="U1307" s="227"/>
      <c r="V1307" s="227"/>
      <c r="W1307" s="227"/>
      <c r="X1307" s="227"/>
      <c r="Y1307" s="227"/>
      <c r="Z1307" s="227"/>
      <c r="AA1307" s="227"/>
      <c r="AB1307" s="227"/>
      <c r="AC1307" s="227"/>
      <c r="AD1307" s="227"/>
      <c r="AE1307" s="227"/>
      <c r="AF1307" s="227"/>
      <c r="AG1307" s="227"/>
      <c r="AH1307" s="227"/>
      <c r="AI1307" s="227"/>
    </row>
    <row r="1308" hidden="1">
      <c r="A1308" s="227"/>
      <c r="B1308" s="227"/>
      <c r="C1308" s="264"/>
      <c r="D1308" s="227"/>
      <c r="E1308" s="227"/>
      <c r="F1308" s="227"/>
      <c r="G1308" s="227"/>
      <c r="H1308" s="227"/>
      <c r="I1308" s="227"/>
      <c r="J1308" s="227"/>
      <c r="K1308" s="227"/>
      <c r="L1308" s="227"/>
      <c r="M1308" s="227"/>
      <c r="N1308" s="227"/>
      <c r="O1308" s="227"/>
      <c r="P1308" s="227"/>
      <c r="Q1308" s="227"/>
      <c r="R1308" s="227"/>
      <c r="S1308" s="227"/>
      <c r="T1308" s="227"/>
      <c r="U1308" s="227"/>
      <c r="V1308" s="227"/>
      <c r="W1308" s="227"/>
      <c r="X1308" s="227"/>
      <c r="Y1308" s="227"/>
      <c r="Z1308" s="227"/>
      <c r="AA1308" s="227"/>
      <c r="AB1308" s="227"/>
      <c r="AC1308" s="227"/>
      <c r="AD1308" s="227"/>
      <c r="AE1308" s="227"/>
      <c r="AF1308" s="227"/>
      <c r="AG1308" s="227"/>
      <c r="AH1308" s="227"/>
      <c r="AI1308" s="227"/>
    </row>
    <row r="1309" hidden="1">
      <c r="A1309" s="227"/>
      <c r="B1309" s="227"/>
      <c r="C1309" s="264"/>
      <c r="D1309" s="227"/>
      <c r="E1309" s="227"/>
      <c r="F1309" s="227"/>
      <c r="G1309" s="227"/>
      <c r="H1309" s="227"/>
      <c r="I1309" s="227"/>
      <c r="J1309" s="227"/>
      <c r="K1309" s="227"/>
      <c r="L1309" s="227"/>
      <c r="M1309" s="227"/>
      <c r="N1309" s="227"/>
      <c r="O1309" s="227"/>
      <c r="P1309" s="227"/>
      <c r="Q1309" s="227"/>
      <c r="R1309" s="227"/>
      <c r="S1309" s="227"/>
      <c r="T1309" s="227"/>
      <c r="U1309" s="227"/>
      <c r="V1309" s="227"/>
      <c r="W1309" s="227"/>
      <c r="X1309" s="227"/>
      <c r="Y1309" s="227"/>
      <c r="Z1309" s="227"/>
      <c r="AA1309" s="227"/>
      <c r="AB1309" s="227"/>
      <c r="AC1309" s="227"/>
      <c r="AD1309" s="227"/>
      <c r="AE1309" s="227"/>
      <c r="AF1309" s="227"/>
      <c r="AG1309" s="227"/>
      <c r="AH1309" s="227"/>
      <c r="AI1309" s="227"/>
    </row>
    <row r="1310" hidden="1">
      <c r="A1310" s="227"/>
      <c r="B1310" s="227"/>
      <c r="C1310" s="264"/>
      <c r="D1310" s="227"/>
      <c r="E1310" s="227"/>
      <c r="F1310" s="227"/>
      <c r="G1310" s="227"/>
      <c r="H1310" s="227"/>
      <c r="I1310" s="227"/>
      <c r="J1310" s="227"/>
      <c r="K1310" s="227"/>
      <c r="L1310" s="227"/>
      <c r="M1310" s="227"/>
      <c r="N1310" s="227"/>
      <c r="O1310" s="227"/>
      <c r="P1310" s="227"/>
      <c r="Q1310" s="227"/>
      <c r="R1310" s="227"/>
      <c r="S1310" s="227"/>
      <c r="T1310" s="227"/>
      <c r="U1310" s="227"/>
      <c r="V1310" s="227"/>
      <c r="W1310" s="227"/>
      <c r="X1310" s="227"/>
      <c r="Y1310" s="227"/>
      <c r="Z1310" s="227"/>
      <c r="AA1310" s="227"/>
      <c r="AB1310" s="227"/>
      <c r="AC1310" s="227"/>
      <c r="AD1310" s="227"/>
      <c r="AE1310" s="227"/>
      <c r="AF1310" s="227"/>
      <c r="AG1310" s="227"/>
      <c r="AH1310" s="227"/>
      <c r="AI1310" s="227"/>
    </row>
    <row r="1311" hidden="1">
      <c r="A1311" s="227"/>
      <c r="B1311" s="227"/>
      <c r="C1311" s="264"/>
      <c r="D1311" s="227"/>
      <c r="E1311" s="227"/>
      <c r="F1311" s="227"/>
      <c r="G1311" s="227"/>
      <c r="H1311" s="227"/>
      <c r="I1311" s="227"/>
      <c r="J1311" s="227"/>
      <c r="K1311" s="227"/>
      <c r="L1311" s="227"/>
      <c r="M1311" s="227"/>
      <c r="N1311" s="227"/>
      <c r="O1311" s="227"/>
      <c r="P1311" s="227"/>
      <c r="Q1311" s="227"/>
      <c r="R1311" s="227"/>
      <c r="S1311" s="227"/>
      <c r="T1311" s="227"/>
      <c r="U1311" s="227"/>
      <c r="V1311" s="227"/>
      <c r="W1311" s="227"/>
      <c r="X1311" s="227"/>
      <c r="Y1311" s="227"/>
      <c r="Z1311" s="227"/>
      <c r="AA1311" s="227"/>
      <c r="AB1311" s="227"/>
      <c r="AC1311" s="227"/>
      <c r="AD1311" s="227"/>
      <c r="AE1311" s="227"/>
      <c r="AF1311" s="227"/>
      <c r="AG1311" s="227"/>
      <c r="AH1311" s="227"/>
      <c r="AI1311" s="227"/>
    </row>
    <row r="1312" hidden="1">
      <c r="A1312" s="227"/>
      <c r="B1312" s="227"/>
      <c r="C1312" s="264"/>
      <c r="D1312" s="227"/>
      <c r="E1312" s="227"/>
      <c r="F1312" s="227"/>
      <c r="G1312" s="227"/>
      <c r="H1312" s="227"/>
      <c r="I1312" s="227"/>
      <c r="J1312" s="227"/>
      <c r="K1312" s="227"/>
      <c r="L1312" s="227"/>
      <c r="M1312" s="227"/>
      <c r="N1312" s="227"/>
      <c r="O1312" s="227"/>
      <c r="P1312" s="227"/>
      <c r="Q1312" s="227"/>
      <c r="R1312" s="227"/>
      <c r="S1312" s="227"/>
      <c r="T1312" s="227"/>
      <c r="U1312" s="227"/>
      <c r="V1312" s="227"/>
      <c r="W1312" s="227"/>
      <c r="X1312" s="227"/>
      <c r="Y1312" s="227"/>
      <c r="Z1312" s="227"/>
      <c r="AA1312" s="227"/>
      <c r="AB1312" s="227"/>
      <c r="AC1312" s="227"/>
      <c r="AD1312" s="227"/>
      <c r="AE1312" s="227"/>
      <c r="AF1312" s="227"/>
      <c r="AG1312" s="227"/>
      <c r="AH1312" s="227"/>
      <c r="AI1312" s="227"/>
    </row>
    <row r="1313" hidden="1">
      <c r="A1313" s="227"/>
      <c r="B1313" s="227"/>
      <c r="C1313" s="264"/>
      <c r="D1313" s="227"/>
      <c r="E1313" s="227"/>
      <c r="F1313" s="227"/>
      <c r="G1313" s="227"/>
      <c r="H1313" s="227"/>
      <c r="I1313" s="227"/>
      <c r="J1313" s="227"/>
      <c r="K1313" s="227"/>
      <c r="L1313" s="227"/>
      <c r="M1313" s="227"/>
      <c r="N1313" s="227"/>
      <c r="O1313" s="227"/>
      <c r="P1313" s="227"/>
      <c r="Q1313" s="227"/>
      <c r="R1313" s="227"/>
      <c r="S1313" s="227"/>
      <c r="T1313" s="227"/>
      <c r="U1313" s="227"/>
      <c r="V1313" s="227"/>
      <c r="W1313" s="227"/>
      <c r="X1313" s="227"/>
      <c r="Y1313" s="227"/>
      <c r="Z1313" s="227"/>
      <c r="AA1313" s="227"/>
      <c r="AB1313" s="227"/>
      <c r="AC1313" s="227"/>
      <c r="AD1313" s="227"/>
      <c r="AE1313" s="227"/>
      <c r="AF1313" s="227"/>
      <c r="AG1313" s="227"/>
      <c r="AH1313" s="227"/>
      <c r="AI1313" s="227"/>
    </row>
    <row r="1314" hidden="1">
      <c r="A1314" s="227"/>
      <c r="B1314" s="227"/>
      <c r="C1314" s="264"/>
      <c r="D1314" s="227"/>
      <c r="E1314" s="227"/>
      <c r="F1314" s="227"/>
      <c r="G1314" s="227"/>
      <c r="H1314" s="227"/>
      <c r="I1314" s="227"/>
      <c r="J1314" s="227"/>
      <c r="K1314" s="227"/>
      <c r="L1314" s="227"/>
      <c r="M1314" s="227"/>
      <c r="N1314" s="227"/>
      <c r="O1314" s="227"/>
      <c r="P1314" s="227"/>
      <c r="Q1314" s="227"/>
      <c r="R1314" s="227"/>
      <c r="S1314" s="227"/>
      <c r="T1314" s="227"/>
      <c r="U1314" s="227"/>
      <c r="V1314" s="227"/>
      <c r="W1314" s="227"/>
      <c r="X1314" s="227"/>
      <c r="Y1314" s="227"/>
      <c r="Z1314" s="227"/>
      <c r="AA1314" s="227"/>
      <c r="AB1314" s="227"/>
      <c r="AC1314" s="227"/>
      <c r="AD1314" s="227"/>
      <c r="AE1314" s="227"/>
      <c r="AF1314" s="227"/>
      <c r="AG1314" s="227"/>
      <c r="AH1314" s="227"/>
      <c r="AI1314" s="227"/>
    </row>
    <row r="1315" hidden="1">
      <c r="A1315" s="227"/>
      <c r="B1315" s="227"/>
      <c r="C1315" s="264"/>
      <c r="D1315" s="227"/>
      <c r="E1315" s="227"/>
      <c r="F1315" s="227"/>
      <c r="G1315" s="227"/>
      <c r="H1315" s="227"/>
      <c r="I1315" s="227"/>
      <c r="J1315" s="227"/>
      <c r="K1315" s="227"/>
      <c r="L1315" s="227"/>
      <c r="M1315" s="227"/>
      <c r="N1315" s="227"/>
      <c r="O1315" s="227"/>
      <c r="P1315" s="227"/>
      <c r="Q1315" s="227"/>
      <c r="R1315" s="227"/>
      <c r="S1315" s="227"/>
      <c r="T1315" s="227"/>
      <c r="U1315" s="227"/>
      <c r="V1315" s="227"/>
      <c r="W1315" s="227"/>
      <c r="X1315" s="227"/>
      <c r="Y1315" s="227"/>
      <c r="Z1315" s="227"/>
      <c r="AA1315" s="227"/>
      <c r="AB1315" s="227"/>
      <c r="AC1315" s="227"/>
      <c r="AD1315" s="227"/>
      <c r="AE1315" s="227"/>
      <c r="AF1315" s="227"/>
      <c r="AG1315" s="227"/>
      <c r="AH1315" s="227"/>
      <c r="AI1315" s="227"/>
    </row>
    <row r="1316" hidden="1">
      <c r="A1316" s="227"/>
      <c r="B1316" s="227"/>
      <c r="C1316" s="264"/>
      <c r="D1316" s="227"/>
      <c r="E1316" s="227"/>
      <c r="F1316" s="227"/>
      <c r="G1316" s="227"/>
      <c r="H1316" s="227"/>
      <c r="I1316" s="227"/>
      <c r="J1316" s="227"/>
      <c r="K1316" s="227"/>
      <c r="L1316" s="227"/>
      <c r="M1316" s="227"/>
      <c r="N1316" s="227"/>
      <c r="O1316" s="227"/>
      <c r="P1316" s="227"/>
      <c r="Q1316" s="227"/>
      <c r="R1316" s="227"/>
      <c r="S1316" s="227"/>
      <c r="T1316" s="227"/>
      <c r="U1316" s="227"/>
      <c r="V1316" s="227"/>
      <c r="W1316" s="227"/>
      <c r="X1316" s="227"/>
      <c r="Y1316" s="227"/>
      <c r="Z1316" s="227"/>
      <c r="AA1316" s="227"/>
      <c r="AB1316" s="227"/>
      <c r="AC1316" s="227"/>
      <c r="AD1316" s="227"/>
      <c r="AE1316" s="227"/>
      <c r="AF1316" s="227"/>
      <c r="AG1316" s="227"/>
      <c r="AH1316" s="227"/>
      <c r="AI1316" s="227"/>
    </row>
    <row r="1317" hidden="1">
      <c r="A1317" s="227"/>
      <c r="B1317" s="227"/>
      <c r="C1317" s="264"/>
      <c r="D1317" s="227"/>
      <c r="E1317" s="227"/>
      <c r="F1317" s="227"/>
      <c r="G1317" s="227"/>
      <c r="H1317" s="227"/>
      <c r="I1317" s="227"/>
      <c r="J1317" s="227"/>
      <c r="K1317" s="227"/>
      <c r="L1317" s="227"/>
      <c r="M1317" s="227"/>
      <c r="N1317" s="227"/>
      <c r="O1317" s="227"/>
      <c r="P1317" s="227"/>
      <c r="Q1317" s="227"/>
      <c r="R1317" s="227"/>
      <c r="S1317" s="227"/>
      <c r="T1317" s="227"/>
      <c r="U1317" s="227"/>
      <c r="V1317" s="227"/>
      <c r="W1317" s="227"/>
      <c r="X1317" s="227"/>
      <c r="Y1317" s="227"/>
      <c r="Z1317" s="227"/>
      <c r="AA1317" s="227"/>
      <c r="AB1317" s="227"/>
      <c r="AC1317" s="227"/>
      <c r="AD1317" s="227"/>
      <c r="AE1317" s="227"/>
      <c r="AF1317" s="227"/>
      <c r="AG1317" s="227"/>
      <c r="AH1317" s="227"/>
      <c r="AI1317" s="227"/>
    </row>
    <row r="1318" hidden="1">
      <c r="A1318" s="227"/>
      <c r="B1318" s="227"/>
      <c r="C1318" s="264"/>
      <c r="D1318" s="227"/>
      <c r="E1318" s="227"/>
      <c r="F1318" s="227"/>
      <c r="G1318" s="227"/>
      <c r="H1318" s="227"/>
      <c r="I1318" s="227"/>
      <c r="J1318" s="227"/>
      <c r="K1318" s="227"/>
      <c r="L1318" s="227"/>
      <c r="M1318" s="227"/>
      <c r="N1318" s="227"/>
      <c r="O1318" s="227"/>
      <c r="P1318" s="227"/>
      <c r="Q1318" s="227"/>
      <c r="R1318" s="227"/>
      <c r="S1318" s="227"/>
      <c r="T1318" s="227"/>
      <c r="U1318" s="227"/>
      <c r="V1318" s="227"/>
      <c r="W1318" s="227"/>
      <c r="X1318" s="227"/>
      <c r="Y1318" s="227"/>
      <c r="Z1318" s="227"/>
      <c r="AA1318" s="227"/>
      <c r="AB1318" s="227"/>
      <c r="AC1318" s="227"/>
      <c r="AD1318" s="227"/>
      <c r="AE1318" s="227"/>
      <c r="AF1318" s="227"/>
      <c r="AG1318" s="227"/>
      <c r="AH1318" s="227"/>
      <c r="AI1318" s="227"/>
    </row>
    <row r="1319" hidden="1">
      <c r="A1319" s="227"/>
      <c r="B1319" s="227"/>
      <c r="C1319" s="264"/>
      <c r="D1319" s="227"/>
      <c r="E1319" s="227"/>
      <c r="F1319" s="227"/>
      <c r="G1319" s="227"/>
      <c r="H1319" s="227"/>
      <c r="I1319" s="227"/>
      <c r="J1319" s="227"/>
      <c r="K1319" s="227"/>
      <c r="L1319" s="227"/>
      <c r="M1319" s="227"/>
      <c r="N1319" s="227"/>
      <c r="O1319" s="227"/>
      <c r="P1319" s="227"/>
      <c r="Q1319" s="227"/>
      <c r="R1319" s="227"/>
      <c r="S1319" s="227"/>
      <c r="T1319" s="227"/>
      <c r="U1319" s="227"/>
      <c r="V1319" s="227"/>
      <c r="W1319" s="227"/>
      <c r="X1319" s="227"/>
      <c r="Y1319" s="227"/>
      <c r="Z1319" s="227"/>
      <c r="AA1319" s="227"/>
      <c r="AB1319" s="227"/>
      <c r="AC1319" s="227"/>
      <c r="AD1319" s="227"/>
      <c r="AE1319" s="227"/>
      <c r="AF1319" s="227"/>
      <c r="AG1319" s="227"/>
      <c r="AH1319" s="227"/>
      <c r="AI1319" s="227"/>
    </row>
    <row r="1320" hidden="1">
      <c r="A1320" s="227"/>
      <c r="B1320" s="227"/>
      <c r="C1320" s="264"/>
      <c r="D1320" s="227"/>
      <c r="E1320" s="227"/>
      <c r="F1320" s="227"/>
      <c r="G1320" s="227"/>
      <c r="H1320" s="227"/>
      <c r="I1320" s="227"/>
      <c r="J1320" s="227"/>
      <c r="K1320" s="227"/>
      <c r="L1320" s="227"/>
      <c r="M1320" s="227"/>
      <c r="N1320" s="227"/>
      <c r="O1320" s="227"/>
      <c r="P1320" s="227"/>
      <c r="Q1320" s="227"/>
      <c r="R1320" s="227"/>
      <c r="S1320" s="227"/>
      <c r="T1320" s="227"/>
      <c r="U1320" s="227"/>
      <c r="V1320" s="227"/>
      <c r="W1320" s="227"/>
      <c r="X1320" s="227"/>
      <c r="Y1320" s="227"/>
      <c r="Z1320" s="227"/>
      <c r="AA1320" s="227"/>
      <c r="AB1320" s="227"/>
      <c r="AC1320" s="227"/>
      <c r="AD1320" s="227"/>
      <c r="AE1320" s="227"/>
      <c r="AF1320" s="227"/>
      <c r="AG1320" s="227"/>
      <c r="AH1320" s="227"/>
      <c r="AI1320" s="227"/>
    </row>
    <row r="1321" hidden="1">
      <c r="A1321" s="227"/>
      <c r="B1321" s="227"/>
      <c r="C1321" s="264"/>
      <c r="D1321" s="227"/>
      <c r="E1321" s="227"/>
      <c r="F1321" s="227"/>
      <c r="G1321" s="227"/>
      <c r="H1321" s="227"/>
      <c r="I1321" s="227"/>
      <c r="J1321" s="227"/>
      <c r="K1321" s="227"/>
      <c r="L1321" s="227"/>
      <c r="M1321" s="227"/>
      <c r="N1321" s="227"/>
      <c r="O1321" s="227"/>
      <c r="P1321" s="227"/>
      <c r="Q1321" s="227"/>
      <c r="R1321" s="227"/>
      <c r="S1321" s="227"/>
      <c r="T1321" s="227"/>
      <c r="U1321" s="227"/>
      <c r="V1321" s="227"/>
      <c r="W1321" s="227"/>
      <c r="X1321" s="227"/>
      <c r="Y1321" s="227"/>
      <c r="Z1321" s="227"/>
      <c r="AA1321" s="227"/>
      <c r="AB1321" s="227"/>
      <c r="AC1321" s="227"/>
      <c r="AD1321" s="227"/>
      <c r="AE1321" s="227"/>
      <c r="AF1321" s="227"/>
      <c r="AG1321" s="227"/>
      <c r="AH1321" s="227"/>
      <c r="AI1321" s="227"/>
    </row>
    <row r="1322" hidden="1">
      <c r="A1322" s="227"/>
      <c r="B1322" s="227"/>
      <c r="C1322" s="264"/>
      <c r="D1322" s="227"/>
      <c r="E1322" s="227"/>
      <c r="F1322" s="227"/>
      <c r="G1322" s="227"/>
      <c r="H1322" s="227"/>
      <c r="I1322" s="227"/>
      <c r="J1322" s="227"/>
      <c r="K1322" s="227"/>
      <c r="L1322" s="227"/>
      <c r="M1322" s="227"/>
      <c r="N1322" s="227"/>
      <c r="O1322" s="227"/>
      <c r="P1322" s="227"/>
      <c r="Q1322" s="227"/>
      <c r="R1322" s="227"/>
      <c r="S1322" s="227"/>
      <c r="T1322" s="227"/>
      <c r="U1322" s="227"/>
      <c r="V1322" s="227"/>
      <c r="W1322" s="227"/>
      <c r="X1322" s="227"/>
      <c r="Y1322" s="227"/>
      <c r="Z1322" s="227"/>
      <c r="AA1322" s="227"/>
      <c r="AB1322" s="227"/>
      <c r="AC1322" s="227"/>
      <c r="AD1322" s="227"/>
      <c r="AE1322" s="227"/>
      <c r="AF1322" s="227"/>
      <c r="AG1322" s="227"/>
      <c r="AH1322" s="227"/>
      <c r="AI1322" s="227"/>
    </row>
    <row r="1323" hidden="1">
      <c r="A1323" s="227"/>
      <c r="B1323" s="227"/>
      <c r="C1323" s="264"/>
      <c r="D1323" s="227"/>
      <c r="E1323" s="227"/>
      <c r="F1323" s="227"/>
      <c r="G1323" s="227"/>
      <c r="H1323" s="227"/>
      <c r="I1323" s="227"/>
      <c r="J1323" s="227"/>
      <c r="K1323" s="227"/>
      <c r="L1323" s="227"/>
      <c r="M1323" s="227"/>
      <c r="N1323" s="227"/>
      <c r="O1323" s="227"/>
      <c r="P1323" s="227"/>
      <c r="Q1323" s="227"/>
      <c r="R1323" s="227"/>
      <c r="S1323" s="227"/>
      <c r="T1323" s="227"/>
      <c r="U1323" s="227"/>
      <c r="V1323" s="227"/>
      <c r="W1323" s="227"/>
      <c r="X1323" s="227"/>
      <c r="Y1323" s="227"/>
      <c r="Z1323" s="227"/>
      <c r="AA1323" s="227"/>
      <c r="AB1323" s="227"/>
      <c r="AC1323" s="227"/>
      <c r="AD1323" s="227"/>
      <c r="AE1323" s="227"/>
      <c r="AF1323" s="227"/>
      <c r="AG1323" s="227"/>
      <c r="AH1323" s="227"/>
      <c r="AI1323" s="227"/>
    </row>
    <row r="1324" hidden="1">
      <c r="A1324" s="227"/>
      <c r="B1324" s="227"/>
      <c r="C1324" s="264"/>
      <c r="D1324" s="227"/>
      <c r="E1324" s="227"/>
      <c r="F1324" s="227"/>
      <c r="G1324" s="227"/>
      <c r="H1324" s="227"/>
      <c r="I1324" s="227"/>
      <c r="J1324" s="227"/>
      <c r="K1324" s="227"/>
      <c r="L1324" s="227"/>
      <c r="M1324" s="227"/>
      <c r="N1324" s="227"/>
      <c r="O1324" s="227"/>
      <c r="P1324" s="227"/>
      <c r="Q1324" s="227"/>
      <c r="R1324" s="227"/>
      <c r="S1324" s="227"/>
      <c r="T1324" s="227"/>
      <c r="U1324" s="227"/>
      <c r="V1324" s="227"/>
      <c r="W1324" s="227"/>
      <c r="X1324" s="227"/>
      <c r="Y1324" s="227"/>
      <c r="Z1324" s="227"/>
      <c r="AA1324" s="227"/>
      <c r="AB1324" s="227"/>
      <c r="AC1324" s="227"/>
      <c r="AD1324" s="227"/>
      <c r="AE1324" s="227"/>
      <c r="AF1324" s="227"/>
      <c r="AG1324" s="227"/>
      <c r="AH1324" s="227"/>
      <c r="AI1324" s="227"/>
    </row>
    <row r="1325" hidden="1">
      <c r="A1325" s="227"/>
      <c r="B1325" s="227"/>
      <c r="C1325" s="264"/>
      <c r="D1325" s="227"/>
      <c r="E1325" s="227"/>
      <c r="F1325" s="227"/>
      <c r="G1325" s="227"/>
      <c r="H1325" s="227"/>
      <c r="I1325" s="227"/>
      <c r="J1325" s="227"/>
      <c r="K1325" s="227"/>
      <c r="L1325" s="227"/>
      <c r="M1325" s="227"/>
      <c r="N1325" s="227"/>
      <c r="O1325" s="227"/>
      <c r="P1325" s="227"/>
      <c r="Q1325" s="227"/>
      <c r="R1325" s="227"/>
      <c r="S1325" s="227"/>
      <c r="T1325" s="227"/>
      <c r="U1325" s="227"/>
      <c r="V1325" s="227"/>
      <c r="W1325" s="227"/>
      <c r="X1325" s="227"/>
      <c r="Y1325" s="227"/>
      <c r="Z1325" s="227"/>
      <c r="AA1325" s="227"/>
      <c r="AB1325" s="227"/>
      <c r="AC1325" s="227"/>
      <c r="AD1325" s="227"/>
      <c r="AE1325" s="227"/>
      <c r="AF1325" s="227"/>
      <c r="AG1325" s="227"/>
      <c r="AH1325" s="227"/>
      <c r="AI1325" s="227"/>
    </row>
    <row r="1326" hidden="1">
      <c r="A1326" s="227"/>
      <c r="B1326" s="227"/>
      <c r="C1326" s="264"/>
      <c r="D1326" s="227"/>
      <c r="E1326" s="227"/>
      <c r="F1326" s="227"/>
      <c r="G1326" s="227"/>
      <c r="H1326" s="227"/>
      <c r="I1326" s="227"/>
      <c r="J1326" s="227"/>
      <c r="K1326" s="227"/>
      <c r="L1326" s="227"/>
      <c r="M1326" s="227"/>
      <c r="N1326" s="227"/>
      <c r="O1326" s="227"/>
      <c r="P1326" s="227"/>
      <c r="Q1326" s="227"/>
      <c r="R1326" s="227"/>
      <c r="S1326" s="227"/>
      <c r="T1326" s="227"/>
      <c r="U1326" s="227"/>
      <c r="V1326" s="227"/>
      <c r="W1326" s="227"/>
      <c r="X1326" s="227"/>
      <c r="Y1326" s="227"/>
      <c r="Z1326" s="227"/>
      <c r="AA1326" s="227"/>
      <c r="AB1326" s="227"/>
      <c r="AC1326" s="227"/>
      <c r="AD1326" s="227"/>
      <c r="AE1326" s="227"/>
      <c r="AF1326" s="227"/>
      <c r="AG1326" s="227"/>
      <c r="AH1326" s="227"/>
      <c r="AI1326" s="227"/>
    </row>
    <row r="1327" hidden="1">
      <c r="A1327" s="227"/>
      <c r="B1327" s="227"/>
      <c r="C1327" s="264"/>
      <c r="D1327" s="227"/>
      <c r="E1327" s="227"/>
      <c r="F1327" s="227"/>
      <c r="G1327" s="227"/>
      <c r="H1327" s="227"/>
      <c r="I1327" s="227"/>
      <c r="J1327" s="227"/>
      <c r="K1327" s="227"/>
      <c r="L1327" s="227"/>
      <c r="M1327" s="227"/>
      <c r="N1327" s="227"/>
      <c r="O1327" s="227"/>
      <c r="P1327" s="227"/>
      <c r="Q1327" s="227"/>
      <c r="R1327" s="227"/>
      <c r="S1327" s="227"/>
      <c r="T1327" s="227"/>
      <c r="U1327" s="227"/>
      <c r="V1327" s="227"/>
      <c r="W1327" s="227"/>
      <c r="X1327" s="227"/>
      <c r="Y1327" s="227"/>
      <c r="Z1327" s="227"/>
      <c r="AA1327" s="227"/>
      <c r="AB1327" s="227"/>
      <c r="AC1327" s="227"/>
      <c r="AD1327" s="227"/>
      <c r="AE1327" s="227"/>
      <c r="AF1327" s="227"/>
      <c r="AG1327" s="227"/>
      <c r="AH1327" s="227"/>
      <c r="AI1327" s="227"/>
    </row>
    <row r="1328" hidden="1">
      <c r="A1328" s="227"/>
      <c r="B1328" s="227"/>
      <c r="C1328" s="264"/>
      <c r="D1328" s="227"/>
      <c r="E1328" s="227"/>
      <c r="F1328" s="227"/>
      <c r="G1328" s="227"/>
      <c r="H1328" s="227"/>
      <c r="I1328" s="227"/>
      <c r="J1328" s="227"/>
      <c r="K1328" s="227"/>
      <c r="L1328" s="227"/>
      <c r="M1328" s="227"/>
      <c r="N1328" s="227"/>
      <c r="O1328" s="227"/>
      <c r="P1328" s="227"/>
      <c r="Q1328" s="227"/>
      <c r="R1328" s="227"/>
      <c r="S1328" s="227"/>
      <c r="T1328" s="227"/>
      <c r="U1328" s="227"/>
      <c r="V1328" s="227"/>
      <c r="W1328" s="227"/>
      <c r="X1328" s="227"/>
      <c r="Y1328" s="227"/>
      <c r="Z1328" s="227"/>
      <c r="AA1328" s="227"/>
      <c r="AB1328" s="227"/>
      <c r="AC1328" s="227"/>
      <c r="AD1328" s="227"/>
      <c r="AE1328" s="227"/>
      <c r="AF1328" s="227"/>
      <c r="AG1328" s="227"/>
      <c r="AH1328" s="227"/>
      <c r="AI1328" s="227"/>
    </row>
    <row r="1329" hidden="1">
      <c r="A1329" s="227"/>
      <c r="B1329" s="227"/>
      <c r="C1329" s="264"/>
      <c r="D1329" s="227"/>
      <c r="E1329" s="227"/>
      <c r="F1329" s="227"/>
      <c r="G1329" s="227"/>
      <c r="H1329" s="227"/>
      <c r="I1329" s="227"/>
      <c r="J1329" s="227"/>
      <c r="K1329" s="227"/>
      <c r="L1329" s="227"/>
      <c r="M1329" s="227"/>
      <c r="N1329" s="227"/>
      <c r="O1329" s="227"/>
      <c r="P1329" s="227"/>
      <c r="Q1329" s="227"/>
      <c r="R1329" s="227"/>
      <c r="S1329" s="227"/>
      <c r="T1329" s="227"/>
      <c r="U1329" s="227"/>
      <c r="V1329" s="227"/>
      <c r="W1329" s="227"/>
      <c r="X1329" s="227"/>
      <c r="Y1329" s="227"/>
      <c r="Z1329" s="227"/>
      <c r="AA1329" s="227"/>
      <c r="AB1329" s="227"/>
      <c r="AC1329" s="227"/>
      <c r="AD1329" s="227"/>
      <c r="AE1329" s="227"/>
      <c r="AF1329" s="227"/>
      <c r="AG1329" s="227"/>
      <c r="AH1329" s="227"/>
      <c r="AI1329" s="227"/>
    </row>
    <row r="1330" hidden="1">
      <c r="A1330" s="227"/>
      <c r="B1330" s="227"/>
      <c r="C1330" s="264"/>
      <c r="D1330" s="227"/>
      <c r="E1330" s="227"/>
      <c r="F1330" s="227"/>
      <c r="G1330" s="227"/>
      <c r="H1330" s="227"/>
      <c r="I1330" s="227"/>
      <c r="J1330" s="227"/>
      <c r="K1330" s="227"/>
      <c r="L1330" s="227"/>
      <c r="M1330" s="227"/>
      <c r="N1330" s="227"/>
      <c r="O1330" s="227"/>
      <c r="P1330" s="227"/>
      <c r="Q1330" s="227"/>
      <c r="R1330" s="227"/>
      <c r="S1330" s="227"/>
      <c r="T1330" s="227"/>
      <c r="U1330" s="227"/>
      <c r="V1330" s="227"/>
      <c r="W1330" s="227"/>
      <c r="X1330" s="227"/>
      <c r="Y1330" s="227"/>
      <c r="Z1330" s="227"/>
      <c r="AA1330" s="227"/>
      <c r="AB1330" s="227"/>
      <c r="AC1330" s="227"/>
      <c r="AD1330" s="227"/>
      <c r="AE1330" s="227"/>
      <c r="AF1330" s="227"/>
      <c r="AG1330" s="227"/>
      <c r="AH1330" s="227"/>
      <c r="AI1330" s="227"/>
    </row>
    <row r="1331" hidden="1">
      <c r="A1331" s="227"/>
      <c r="B1331" s="227"/>
      <c r="C1331" s="264"/>
      <c r="D1331" s="227"/>
      <c r="E1331" s="227"/>
      <c r="F1331" s="227"/>
      <c r="G1331" s="227"/>
      <c r="H1331" s="227"/>
      <c r="I1331" s="227"/>
      <c r="J1331" s="227"/>
      <c r="K1331" s="227"/>
      <c r="L1331" s="227"/>
      <c r="M1331" s="227"/>
      <c r="N1331" s="227"/>
      <c r="O1331" s="227"/>
      <c r="P1331" s="227"/>
      <c r="Q1331" s="227"/>
      <c r="R1331" s="227"/>
      <c r="S1331" s="227"/>
      <c r="T1331" s="227"/>
      <c r="U1331" s="227"/>
      <c r="V1331" s="227"/>
      <c r="W1331" s="227"/>
      <c r="X1331" s="227"/>
      <c r="Y1331" s="227"/>
      <c r="Z1331" s="227"/>
      <c r="AA1331" s="227"/>
      <c r="AB1331" s="227"/>
      <c r="AC1331" s="227"/>
      <c r="AD1331" s="227"/>
      <c r="AE1331" s="227"/>
      <c r="AF1331" s="227"/>
      <c r="AG1331" s="227"/>
      <c r="AH1331" s="227"/>
      <c r="AI1331" s="227"/>
    </row>
    <row r="1332" hidden="1">
      <c r="A1332" s="227"/>
      <c r="B1332" s="227"/>
      <c r="C1332" s="264"/>
      <c r="D1332" s="227"/>
      <c r="E1332" s="227"/>
      <c r="F1332" s="227"/>
      <c r="G1332" s="227"/>
      <c r="H1332" s="227"/>
      <c r="I1332" s="227"/>
      <c r="J1332" s="227"/>
      <c r="K1332" s="227"/>
      <c r="L1332" s="227"/>
      <c r="M1332" s="227"/>
      <c r="N1332" s="227"/>
      <c r="O1332" s="227"/>
      <c r="P1332" s="227"/>
      <c r="Q1332" s="227"/>
      <c r="R1332" s="227"/>
      <c r="S1332" s="227"/>
      <c r="T1332" s="227"/>
      <c r="U1332" s="227"/>
      <c r="V1332" s="227"/>
      <c r="W1332" s="227"/>
      <c r="X1332" s="227"/>
      <c r="Y1332" s="227"/>
      <c r="Z1332" s="227"/>
      <c r="AA1332" s="227"/>
      <c r="AB1332" s="227"/>
      <c r="AC1332" s="227"/>
      <c r="AD1332" s="227"/>
      <c r="AE1332" s="227"/>
      <c r="AF1332" s="227"/>
      <c r="AG1332" s="227"/>
      <c r="AH1332" s="227"/>
      <c r="AI1332" s="227"/>
    </row>
    <row r="1333" hidden="1">
      <c r="A1333" s="227"/>
      <c r="B1333" s="227"/>
      <c r="C1333" s="264"/>
      <c r="D1333" s="227"/>
      <c r="E1333" s="227"/>
      <c r="F1333" s="227"/>
      <c r="G1333" s="227"/>
      <c r="H1333" s="227"/>
      <c r="I1333" s="227"/>
      <c r="J1333" s="227"/>
      <c r="K1333" s="227"/>
      <c r="L1333" s="227"/>
      <c r="M1333" s="227"/>
      <c r="N1333" s="227"/>
      <c r="O1333" s="227"/>
      <c r="P1333" s="227"/>
      <c r="Q1333" s="227"/>
      <c r="R1333" s="227"/>
      <c r="S1333" s="227"/>
      <c r="T1333" s="227"/>
      <c r="U1333" s="227"/>
      <c r="V1333" s="227"/>
      <c r="W1333" s="227"/>
      <c r="X1333" s="227"/>
      <c r="Y1333" s="227"/>
      <c r="Z1333" s="227"/>
      <c r="AA1333" s="227"/>
      <c r="AB1333" s="227"/>
      <c r="AC1333" s="227"/>
      <c r="AD1333" s="227"/>
      <c r="AE1333" s="227"/>
      <c r="AF1333" s="227"/>
      <c r="AG1333" s="227"/>
      <c r="AH1333" s="227"/>
      <c r="AI1333" s="227"/>
    </row>
    <row r="1334" hidden="1">
      <c r="A1334" s="227"/>
      <c r="B1334" s="227"/>
      <c r="C1334" s="264"/>
      <c r="D1334" s="227"/>
      <c r="E1334" s="227"/>
      <c r="F1334" s="227"/>
      <c r="G1334" s="227"/>
      <c r="H1334" s="227"/>
      <c r="I1334" s="227"/>
      <c r="J1334" s="227"/>
      <c r="K1334" s="227"/>
      <c r="L1334" s="227"/>
      <c r="M1334" s="227"/>
      <c r="N1334" s="227"/>
      <c r="O1334" s="227"/>
      <c r="P1334" s="227"/>
      <c r="Q1334" s="227"/>
      <c r="R1334" s="227"/>
      <c r="S1334" s="227"/>
      <c r="T1334" s="227"/>
      <c r="U1334" s="227"/>
      <c r="V1334" s="227"/>
      <c r="W1334" s="227"/>
      <c r="X1334" s="227"/>
      <c r="Y1334" s="227"/>
      <c r="Z1334" s="227"/>
      <c r="AA1334" s="227"/>
      <c r="AB1334" s="227"/>
      <c r="AC1334" s="227"/>
      <c r="AD1334" s="227"/>
      <c r="AE1334" s="227"/>
      <c r="AF1334" s="227"/>
      <c r="AG1334" s="227"/>
      <c r="AH1334" s="227"/>
      <c r="AI1334" s="227"/>
    </row>
    <row r="1335" hidden="1">
      <c r="A1335" s="227"/>
      <c r="B1335" s="227"/>
      <c r="C1335" s="264"/>
      <c r="D1335" s="227"/>
      <c r="E1335" s="227"/>
      <c r="F1335" s="227"/>
      <c r="G1335" s="227"/>
      <c r="H1335" s="227"/>
      <c r="I1335" s="227"/>
      <c r="J1335" s="227"/>
      <c r="K1335" s="227"/>
      <c r="L1335" s="227"/>
      <c r="M1335" s="227"/>
      <c r="N1335" s="227"/>
      <c r="O1335" s="227"/>
      <c r="P1335" s="227"/>
      <c r="Q1335" s="227"/>
      <c r="R1335" s="227"/>
      <c r="S1335" s="227"/>
      <c r="T1335" s="227"/>
      <c r="U1335" s="227"/>
      <c r="V1335" s="227"/>
      <c r="W1335" s="227"/>
      <c r="X1335" s="227"/>
      <c r="Y1335" s="227"/>
      <c r="Z1335" s="227"/>
      <c r="AA1335" s="227"/>
      <c r="AB1335" s="227"/>
      <c r="AC1335" s="227"/>
      <c r="AD1335" s="227"/>
      <c r="AE1335" s="227"/>
      <c r="AF1335" s="227"/>
      <c r="AG1335" s="227"/>
      <c r="AH1335" s="227"/>
      <c r="AI1335" s="227"/>
    </row>
    <row r="1336" hidden="1">
      <c r="A1336" s="227"/>
      <c r="B1336" s="227"/>
      <c r="C1336" s="264"/>
      <c r="D1336" s="227"/>
      <c r="E1336" s="227"/>
      <c r="F1336" s="227"/>
      <c r="G1336" s="227"/>
      <c r="H1336" s="227"/>
      <c r="I1336" s="227"/>
      <c r="J1336" s="227"/>
      <c r="K1336" s="227"/>
      <c r="L1336" s="227"/>
      <c r="M1336" s="227"/>
      <c r="N1336" s="227"/>
      <c r="O1336" s="227"/>
      <c r="P1336" s="227"/>
      <c r="Q1336" s="227"/>
      <c r="R1336" s="227"/>
      <c r="S1336" s="227"/>
      <c r="T1336" s="227"/>
      <c r="U1336" s="227"/>
      <c r="V1336" s="227"/>
      <c r="W1336" s="227"/>
      <c r="X1336" s="227"/>
      <c r="Y1336" s="227"/>
      <c r="Z1336" s="227"/>
      <c r="AA1336" s="227"/>
      <c r="AB1336" s="227"/>
      <c r="AC1336" s="227"/>
      <c r="AD1336" s="227"/>
      <c r="AE1336" s="227"/>
      <c r="AF1336" s="227"/>
      <c r="AG1336" s="227"/>
      <c r="AH1336" s="227"/>
      <c r="AI1336" s="227"/>
    </row>
    <row r="1337" hidden="1">
      <c r="A1337" s="227"/>
      <c r="B1337" s="227"/>
      <c r="C1337" s="264"/>
      <c r="D1337" s="227"/>
      <c r="E1337" s="227"/>
      <c r="F1337" s="227"/>
      <c r="G1337" s="227"/>
      <c r="H1337" s="227"/>
      <c r="I1337" s="227"/>
      <c r="J1337" s="227"/>
      <c r="K1337" s="227"/>
      <c r="L1337" s="227"/>
      <c r="M1337" s="227"/>
      <c r="N1337" s="227"/>
      <c r="O1337" s="227"/>
      <c r="P1337" s="227"/>
      <c r="Q1337" s="227"/>
      <c r="R1337" s="227"/>
      <c r="S1337" s="227"/>
      <c r="T1337" s="227"/>
      <c r="U1337" s="227"/>
      <c r="V1337" s="227"/>
      <c r="W1337" s="227"/>
      <c r="X1337" s="227"/>
      <c r="Y1337" s="227"/>
      <c r="Z1337" s="227"/>
      <c r="AA1337" s="227"/>
      <c r="AB1337" s="227"/>
      <c r="AC1337" s="227"/>
      <c r="AD1337" s="227"/>
      <c r="AE1337" s="227"/>
      <c r="AF1337" s="227"/>
      <c r="AG1337" s="227"/>
      <c r="AH1337" s="227"/>
      <c r="AI1337" s="227"/>
    </row>
    <row r="1338" hidden="1">
      <c r="A1338" s="227"/>
      <c r="B1338" s="227"/>
      <c r="C1338" s="264"/>
      <c r="D1338" s="227"/>
      <c r="E1338" s="227"/>
      <c r="F1338" s="227"/>
      <c r="G1338" s="227"/>
      <c r="H1338" s="227"/>
      <c r="I1338" s="227"/>
      <c r="J1338" s="227"/>
      <c r="K1338" s="227"/>
      <c r="L1338" s="227"/>
      <c r="M1338" s="227"/>
      <c r="N1338" s="227"/>
      <c r="O1338" s="227"/>
      <c r="P1338" s="227"/>
      <c r="Q1338" s="227"/>
      <c r="R1338" s="227"/>
      <c r="S1338" s="227"/>
      <c r="T1338" s="227"/>
      <c r="U1338" s="227"/>
      <c r="V1338" s="227"/>
      <c r="W1338" s="227"/>
      <c r="X1338" s="227"/>
      <c r="Y1338" s="227"/>
      <c r="Z1338" s="227"/>
      <c r="AA1338" s="227"/>
      <c r="AB1338" s="227"/>
      <c r="AC1338" s="227"/>
      <c r="AD1338" s="227"/>
      <c r="AE1338" s="227"/>
      <c r="AF1338" s="227"/>
      <c r="AG1338" s="227"/>
      <c r="AH1338" s="227"/>
      <c r="AI1338" s="227"/>
    </row>
    <row r="1339" hidden="1">
      <c r="A1339" s="227"/>
      <c r="B1339" s="227"/>
      <c r="C1339" s="264"/>
      <c r="D1339" s="227"/>
      <c r="E1339" s="227"/>
      <c r="F1339" s="227"/>
      <c r="G1339" s="227"/>
      <c r="H1339" s="227"/>
      <c r="I1339" s="227"/>
      <c r="J1339" s="227"/>
      <c r="K1339" s="227"/>
      <c r="L1339" s="227"/>
      <c r="M1339" s="227"/>
      <c r="N1339" s="227"/>
      <c r="O1339" s="227"/>
      <c r="P1339" s="227"/>
      <c r="Q1339" s="227"/>
      <c r="R1339" s="227"/>
      <c r="S1339" s="227"/>
      <c r="T1339" s="227"/>
      <c r="U1339" s="227"/>
      <c r="V1339" s="227"/>
      <c r="W1339" s="227"/>
      <c r="X1339" s="227"/>
      <c r="Y1339" s="227"/>
      <c r="Z1339" s="227"/>
      <c r="AA1339" s="227"/>
      <c r="AB1339" s="227"/>
      <c r="AC1339" s="227"/>
      <c r="AD1339" s="227"/>
      <c r="AE1339" s="227"/>
      <c r="AF1339" s="227"/>
      <c r="AG1339" s="227"/>
      <c r="AH1339" s="227"/>
      <c r="AI1339" s="227"/>
    </row>
    <row r="1340" hidden="1">
      <c r="A1340" s="227"/>
      <c r="B1340" s="227"/>
      <c r="C1340" s="264"/>
      <c r="D1340" s="227"/>
      <c r="E1340" s="227"/>
      <c r="F1340" s="227"/>
      <c r="G1340" s="227"/>
      <c r="H1340" s="227"/>
      <c r="I1340" s="227"/>
      <c r="J1340" s="227"/>
      <c r="K1340" s="227"/>
      <c r="L1340" s="227"/>
      <c r="M1340" s="227"/>
      <c r="N1340" s="227"/>
      <c r="O1340" s="227"/>
      <c r="P1340" s="227"/>
      <c r="Q1340" s="227"/>
      <c r="R1340" s="227"/>
      <c r="S1340" s="227"/>
      <c r="T1340" s="227"/>
      <c r="U1340" s="227"/>
      <c r="V1340" s="227"/>
      <c r="W1340" s="227"/>
      <c r="X1340" s="227"/>
      <c r="Y1340" s="227"/>
      <c r="Z1340" s="227"/>
      <c r="AA1340" s="227"/>
      <c r="AB1340" s="227"/>
      <c r="AC1340" s="227"/>
      <c r="AD1340" s="227"/>
      <c r="AE1340" s="227"/>
      <c r="AF1340" s="227"/>
      <c r="AG1340" s="227"/>
      <c r="AH1340" s="227"/>
      <c r="AI1340" s="227"/>
    </row>
    <row r="1341" hidden="1">
      <c r="A1341" s="227"/>
      <c r="B1341" s="227"/>
      <c r="C1341" s="264"/>
      <c r="D1341" s="227"/>
      <c r="E1341" s="227"/>
      <c r="F1341" s="227"/>
      <c r="G1341" s="227"/>
      <c r="H1341" s="227"/>
      <c r="I1341" s="227"/>
      <c r="J1341" s="227"/>
      <c r="K1341" s="227"/>
      <c r="L1341" s="227"/>
      <c r="M1341" s="227"/>
      <c r="N1341" s="227"/>
      <c r="O1341" s="227"/>
      <c r="P1341" s="227"/>
      <c r="Q1341" s="227"/>
      <c r="R1341" s="227"/>
      <c r="S1341" s="227"/>
      <c r="T1341" s="227"/>
      <c r="U1341" s="227"/>
      <c r="V1341" s="227"/>
      <c r="W1341" s="227"/>
      <c r="X1341" s="227"/>
      <c r="Y1341" s="227"/>
      <c r="Z1341" s="227"/>
      <c r="AA1341" s="227"/>
      <c r="AB1341" s="227"/>
      <c r="AC1341" s="227"/>
      <c r="AD1341" s="227"/>
      <c r="AE1341" s="227"/>
      <c r="AF1341" s="227"/>
      <c r="AG1341" s="227"/>
      <c r="AH1341" s="227"/>
      <c r="AI1341" s="227"/>
    </row>
    <row r="1342" hidden="1">
      <c r="A1342" s="227"/>
      <c r="B1342" s="227"/>
      <c r="C1342" s="264"/>
      <c r="D1342" s="227"/>
      <c r="E1342" s="227"/>
      <c r="F1342" s="227"/>
      <c r="G1342" s="227"/>
      <c r="H1342" s="227"/>
      <c r="I1342" s="227"/>
      <c r="J1342" s="227"/>
      <c r="K1342" s="227"/>
      <c r="L1342" s="227"/>
      <c r="M1342" s="227"/>
      <c r="N1342" s="227"/>
      <c r="O1342" s="227"/>
      <c r="P1342" s="227"/>
      <c r="Q1342" s="227"/>
      <c r="R1342" s="227"/>
      <c r="S1342" s="227"/>
      <c r="T1342" s="227"/>
      <c r="U1342" s="227"/>
      <c r="V1342" s="227"/>
      <c r="W1342" s="227"/>
      <c r="X1342" s="227"/>
      <c r="Y1342" s="227"/>
      <c r="Z1342" s="227"/>
      <c r="AA1342" s="227"/>
      <c r="AB1342" s="227"/>
      <c r="AC1342" s="227"/>
      <c r="AD1342" s="227"/>
      <c r="AE1342" s="227"/>
      <c r="AF1342" s="227"/>
      <c r="AG1342" s="227"/>
      <c r="AH1342" s="227"/>
      <c r="AI1342" s="227"/>
    </row>
    <row r="1343" hidden="1">
      <c r="A1343" s="227"/>
      <c r="B1343" s="227"/>
      <c r="C1343" s="264"/>
      <c r="D1343" s="227"/>
      <c r="E1343" s="227"/>
      <c r="F1343" s="227"/>
      <c r="G1343" s="227"/>
      <c r="H1343" s="227"/>
      <c r="I1343" s="227"/>
      <c r="J1343" s="227"/>
      <c r="K1343" s="227"/>
      <c r="L1343" s="227"/>
      <c r="M1343" s="227"/>
      <c r="N1343" s="227"/>
      <c r="O1343" s="227"/>
      <c r="P1343" s="227"/>
      <c r="Q1343" s="227"/>
      <c r="R1343" s="227"/>
      <c r="S1343" s="227"/>
      <c r="T1343" s="227"/>
      <c r="U1343" s="227"/>
      <c r="V1343" s="227"/>
      <c r="W1343" s="227"/>
      <c r="X1343" s="227"/>
      <c r="Y1343" s="227"/>
      <c r="Z1343" s="227"/>
      <c r="AA1343" s="227"/>
      <c r="AB1343" s="227"/>
      <c r="AC1343" s="227"/>
      <c r="AD1343" s="227"/>
      <c r="AE1343" s="227"/>
      <c r="AF1343" s="227"/>
      <c r="AG1343" s="227"/>
      <c r="AH1343" s="227"/>
      <c r="AI1343" s="227"/>
    </row>
    <row r="1344" hidden="1">
      <c r="A1344" s="227"/>
      <c r="B1344" s="227"/>
      <c r="C1344" s="264"/>
      <c r="D1344" s="227"/>
      <c r="E1344" s="227"/>
      <c r="F1344" s="227"/>
      <c r="G1344" s="227"/>
      <c r="H1344" s="227"/>
      <c r="I1344" s="227"/>
      <c r="J1344" s="227"/>
      <c r="K1344" s="227"/>
      <c r="L1344" s="227"/>
      <c r="M1344" s="227"/>
      <c r="N1344" s="227"/>
      <c r="O1344" s="227"/>
      <c r="P1344" s="227"/>
      <c r="Q1344" s="227"/>
      <c r="R1344" s="227"/>
      <c r="S1344" s="227"/>
      <c r="T1344" s="227"/>
      <c r="U1344" s="227"/>
      <c r="V1344" s="227"/>
      <c r="W1344" s="227"/>
      <c r="X1344" s="227"/>
      <c r="Y1344" s="227"/>
      <c r="Z1344" s="227"/>
      <c r="AA1344" s="227"/>
      <c r="AB1344" s="227"/>
      <c r="AC1344" s="227"/>
      <c r="AD1344" s="227"/>
      <c r="AE1344" s="227"/>
      <c r="AF1344" s="227"/>
      <c r="AG1344" s="227"/>
      <c r="AH1344" s="227"/>
      <c r="AI1344" s="227"/>
    </row>
    <row r="1345" hidden="1">
      <c r="A1345" s="227"/>
      <c r="B1345" s="227"/>
      <c r="C1345" s="264"/>
      <c r="D1345" s="227"/>
      <c r="E1345" s="227"/>
      <c r="F1345" s="227"/>
      <c r="G1345" s="227"/>
      <c r="H1345" s="227"/>
      <c r="I1345" s="227"/>
      <c r="J1345" s="227"/>
      <c r="K1345" s="227"/>
      <c r="L1345" s="227"/>
      <c r="M1345" s="227"/>
      <c r="N1345" s="227"/>
      <c r="O1345" s="227"/>
      <c r="P1345" s="227"/>
      <c r="Q1345" s="227"/>
      <c r="R1345" s="227"/>
      <c r="S1345" s="227"/>
      <c r="T1345" s="227"/>
      <c r="U1345" s="227"/>
      <c r="V1345" s="227"/>
      <c r="W1345" s="227"/>
      <c r="X1345" s="227"/>
      <c r="Y1345" s="227"/>
      <c r="Z1345" s="227"/>
      <c r="AA1345" s="227"/>
      <c r="AB1345" s="227"/>
      <c r="AC1345" s="227"/>
      <c r="AD1345" s="227"/>
      <c r="AE1345" s="227"/>
      <c r="AF1345" s="227"/>
      <c r="AG1345" s="227"/>
      <c r="AH1345" s="227"/>
      <c r="AI1345" s="227"/>
    </row>
    <row r="1346" hidden="1">
      <c r="A1346" s="227"/>
      <c r="B1346" s="227"/>
      <c r="C1346" s="264"/>
      <c r="D1346" s="227"/>
      <c r="E1346" s="227"/>
      <c r="F1346" s="227"/>
      <c r="G1346" s="227"/>
      <c r="H1346" s="227"/>
      <c r="I1346" s="227"/>
      <c r="J1346" s="227"/>
      <c r="K1346" s="227"/>
      <c r="L1346" s="227"/>
      <c r="M1346" s="227"/>
      <c r="N1346" s="227"/>
      <c r="O1346" s="227"/>
      <c r="P1346" s="227"/>
      <c r="Q1346" s="227"/>
      <c r="R1346" s="227"/>
      <c r="S1346" s="227"/>
      <c r="T1346" s="227"/>
      <c r="U1346" s="227"/>
      <c r="V1346" s="227"/>
      <c r="W1346" s="227"/>
      <c r="X1346" s="227"/>
      <c r="Y1346" s="227"/>
      <c r="Z1346" s="227"/>
      <c r="AA1346" s="227"/>
      <c r="AB1346" s="227"/>
      <c r="AC1346" s="227"/>
      <c r="AD1346" s="227"/>
      <c r="AE1346" s="227"/>
      <c r="AF1346" s="227"/>
      <c r="AG1346" s="227"/>
      <c r="AH1346" s="227"/>
      <c r="AI1346" s="227"/>
    </row>
    <row r="1347" hidden="1">
      <c r="A1347" s="227"/>
      <c r="B1347" s="227"/>
      <c r="C1347" s="264"/>
      <c r="D1347" s="227"/>
      <c r="E1347" s="227"/>
      <c r="F1347" s="227"/>
      <c r="G1347" s="227"/>
      <c r="H1347" s="227"/>
      <c r="I1347" s="227"/>
      <c r="J1347" s="227"/>
      <c r="K1347" s="227"/>
      <c r="L1347" s="227"/>
      <c r="M1347" s="227"/>
      <c r="N1347" s="227"/>
      <c r="O1347" s="227"/>
      <c r="P1347" s="227"/>
      <c r="Q1347" s="227"/>
      <c r="R1347" s="227"/>
      <c r="S1347" s="227"/>
      <c r="T1347" s="227"/>
      <c r="U1347" s="227"/>
      <c r="V1347" s="227"/>
      <c r="W1347" s="227"/>
      <c r="X1347" s="227"/>
      <c r="Y1347" s="227"/>
      <c r="Z1347" s="227"/>
      <c r="AA1347" s="227"/>
      <c r="AB1347" s="227"/>
      <c r="AC1347" s="227"/>
      <c r="AD1347" s="227"/>
      <c r="AE1347" s="227"/>
      <c r="AF1347" s="227"/>
      <c r="AG1347" s="227"/>
      <c r="AH1347" s="227"/>
      <c r="AI1347" s="227"/>
    </row>
    <row r="1348" hidden="1">
      <c r="A1348" s="227"/>
      <c r="B1348" s="227"/>
      <c r="C1348" s="264"/>
      <c r="D1348" s="227"/>
      <c r="E1348" s="227"/>
      <c r="F1348" s="227"/>
      <c r="G1348" s="227"/>
      <c r="H1348" s="227"/>
      <c r="I1348" s="227"/>
      <c r="J1348" s="227"/>
      <c r="K1348" s="227"/>
      <c r="L1348" s="227"/>
      <c r="M1348" s="227"/>
      <c r="N1348" s="227"/>
      <c r="O1348" s="227"/>
      <c r="P1348" s="227"/>
      <c r="Q1348" s="227"/>
      <c r="R1348" s="227"/>
      <c r="S1348" s="227"/>
      <c r="T1348" s="227"/>
      <c r="U1348" s="227"/>
      <c r="V1348" s="227"/>
      <c r="W1348" s="227"/>
      <c r="X1348" s="227"/>
      <c r="Y1348" s="227"/>
      <c r="Z1348" s="227"/>
      <c r="AA1348" s="227"/>
      <c r="AB1348" s="227"/>
      <c r="AC1348" s="227"/>
      <c r="AD1348" s="227"/>
      <c r="AE1348" s="227"/>
      <c r="AF1348" s="227"/>
      <c r="AG1348" s="227"/>
      <c r="AH1348" s="227"/>
      <c r="AI1348" s="227"/>
    </row>
    <row r="1349" hidden="1">
      <c r="A1349" s="227"/>
      <c r="B1349" s="227"/>
      <c r="C1349" s="264"/>
      <c r="D1349" s="227"/>
      <c r="E1349" s="227"/>
      <c r="F1349" s="227"/>
      <c r="G1349" s="227"/>
      <c r="H1349" s="227"/>
      <c r="I1349" s="227"/>
      <c r="J1349" s="227"/>
      <c r="K1349" s="227"/>
      <c r="L1349" s="227"/>
      <c r="M1349" s="227"/>
      <c r="N1349" s="227"/>
      <c r="O1349" s="227"/>
      <c r="P1349" s="227"/>
      <c r="Q1349" s="227"/>
      <c r="R1349" s="227"/>
      <c r="S1349" s="227"/>
      <c r="T1349" s="227"/>
      <c r="U1349" s="227"/>
      <c r="V1349" s="227"/>
      <c r="W1349" s="227"/>
      <c r="X1349" s="227"/>
      <c r="Y1349" s="227"/>
      <c r="Z1349" s="227"/>
      <c r="AA1349" s="227"/>
      <c r="AB1349" s="227"/>
      <c r="AC1349" s="227"/>
      <c r="AD1349" s="227"/>
      <c r="AE1349" s="227"/>
      <c r="AF1349" s="227"/>
      <c r="AG1349" s="227"/>
      <c r="AH1349" s="227"/>
      <c r="AI1349" s="227"/>
    </row>
    <row r="1350" hidden="1">
      <c r="A1350" s="227"/>
      <c r="B1350" s="227"/>
      <c r="C1350" s="264"/>
      <c r="D1350" s="227"/>
      <c r="E1350" s="227"/>
      <c r="F1350" s="227"/>
      <c r="G1350" s="227"/>
      <c r="H1350" s="227"/>
      <c r="I1350" s="227"/>
      <c r="J1350" s="227"/>
      <c r="K1350" s="227"/>
      <c r="L1350" s="227"/>
      <c r="M1350" s="227"/>
      <c r="N1350" s="227"/>
      <c r="O1350" s="227"/>
      <c r="P1350" s="227"/>
      <c r="Q1350" s="227"/>
      <c r="R1350" s="227"/>
      <c r="S1350" s="227"/>
      <c r="T1350" s="227"/>
      <c r="U1350" s="227"/>
      <c r="V1350" s="227"/>
      <c r="W1350" s="227"/>
      <c r="X1350" s="227"/>
      <c r="Y1350" s="227"/>
      <c r="Z1350" s="227"/>
      <c r="AA1350" s="227"/>
      <c r="AB1350" s="227"/>
      <c r="AC1350" s="227"/>
      <c r="AD1350" s="227"/>
      <c r="AE1350" s="227"/>
      <c r="AF1350" s="227"/>
      <c r="AG1350" s="227"/>
      <c r="AH1350" s="227"/>
      <c r="AI1350" s="227"/>
    </row>
    <row r="1351" hidden="1">
      <c r="A1351" s="227"/>
      <c r="B1351" s="227"/>
      <c r="C1351" s="264"/>
      <c r="D1351" s="227"/>
      <c r="E1351" s="227"/>
      <c r="F1351" s="227"/>
      <c r="G1351" s="227"/>
      <c r="H1351" s="227"/>
      <c r="I1351" s="227"/>
      <c r="J1351" s="227"/>
      <c r="K1351" s="227"/>
      <c r="L1351" s="227"/>
      <c r="M1351" s="227"/>
      <c r="N1351" s="227"/>
      <c r="O1351" s="227"/>
      <c r="P1351" s="227"/>
      <c r="Q1351" s="227"/>
      <c r="R1351" s="227"/>
      <c r="S1351" s="227"/>
      <c r="T1351" s="227"/>
      <c r="U1351" s="227"/>
      <c r="V1351" s="227"/>
      <c r="W1351" s="227"/>
      <c r="X1351" s="227"/>
      <c r="Y1351" s="227"/>
      <c r="Z1351" s="227"/>
      <c r="AA1351" s="227"/>
      <c r="AB1351" s="227"/>
      <c r="AC1351" s="227"/>
      <c r="AD1351" s="227"/>
      <c r="AE1351" s="227"/>
      <c r="AF1351" s="227"/>
      <c r="AG1351" s="227"/>
      <c r="AH1351" s="227"/>
      <c r="AI1351" s="227"/>
    </row>
    <row r="1352" hidden="1">
      <c r="A1352" s="227"/>
      <c r="B1352" s="227"/>
      <c r="C1352" s="264"/>
      <c r="D1352" s="227"/>
      <c r="E1352" s="227"/>
      <c r="F1352" s="227"/>
      <c r="G1352" s="227"/>
      <c r="H1352" s="227"/>
      <c r="I1352" s="227"/>
      <c r="J1352" s="227"/>
      <c r="K1352" s="227"/>
      <c r="L1352" s="227"/>
      <c r="M1352" s="227"/>
      <c r="N1352" s="227"/>
      <c r="O1352" s="227"/>
      <c r="P1352" s="227"/>
      <c r="Q1352" s="227"/>
      <c r="R1352" s="227"/>
      <c r="S1352" s="227"/>
      <c r="T1352" s="227"/>
      <c r="U1352" s="227"/>
      <c r="V1352" s="227"/>
      <c r="W1352" s="227"/>
      <c r="X1352" s="227"/>
      <c r="Y1352" s="227"/>
      <c r="Z1352" s="227"/>
      <c r="AA1352" s="227"/>
      <c r="AB1352" s="227"/>
      <c r="AC1352" s="227"/>
      <c r="AD1352" s="227"/>
      <c r="AE1352" s="227"/>
      <c r="AF1352" s="227"/>
      <c r="AG1352" s="227"/>
      <c r="AH1352" s="227"/>
      <c r="AI1352" s="227"/>
    </row>
    <row r="1353" hidden="1">
      <c r="A1353" s="227"/>
      <c r="B1353" s="227"/>
      <c r="C1353" s="264"/>
      <c r="D1353" s="227"/>
      <c r="E1353" s="227"/>
      <c r="F1353" s="227"/>
      <c r="G1353" s="227"/>
      <c r="H1353" s="227"/>
      <c r="I1353" s="227"/>
      <c r="J1353" s="227"/>
      <c r="K1353" s="227"/>
      <c r="L1353" s="227"/>
      <c r="M1353" s="227"/>
      <c r="N1353" s="227"/>
      <c r="O1353" s="227"/>
      <c r="P1353" s="227"/>
      <c r="Q1353" s="227"/>
      <c r="R1353" s="227"/>
      <c r="S1353" s="227"/>
      <c r="T1353" s="227"/>
      <c r="U1353" s="227"/>
      <c r="V1353" s="227"/>
      <c r="W1353" s="227"/>
      <c r="X1353" s="227"/>
      <c r="Y1353" s="227"/>
      <c r="Z1353" s="227"/>
      <c r="AA1353" s="227"/>
      <c r="AB1353" s="227"/>
      <c r="AC1353" s="227"/>
      <c r="AD1353" s="227"/>
      <c r="AE1353" s="227"/>
      <c r="AF1353" s="227"/>
      <c r="AG1353" s="227"/>
      <c r="AH1353" s="227"/>
      <c r="AI1353" s="227"/>
    </row>
    <row r="1354" hidden="1">
      <c r="A1354" s="227"/>
      <c r="B1354" s="227"/>
      <c r="C1354" s="264"/>
      <c r="D1354" s="227"/>
      <c r="E1354" s="227"/>
      <c r="F1354" s="227"/>
      <c r="G1354" s="227"/>
      <c r="H1354" s="227"/>
      <c r="I1354" s="227"/>
      <c r="J1354" s="227"/>
      <c r="K1354" s="227"/>
      <c r="L1354" s="227"/>
      <c r="M1354" s="227"/>
      <c r="N1354" s="227"/>
      <c r="O1354" s="227"/>
      <c r="P1354" s="227"/>
      <c r="Q1354" s="227"/>
      <c r="R1354" s="227"/>
      <c r="S1354" s="227"/>
      <c r="T1354" s="227"/>
      <c r="U1354" s="227"/>
      <c r="V1354" s="227"/>
      <c r="W1354" s="227"/>
      <c r="X1354" s="227"/>
      <c r="Y1354" s="227"/>
      <c r="Z1354" s="227"/>
      <c r="AA1354" s="227"/>
      <c r="AB1354" s="227"/>
      <c r="AC1354" s="227"/>
      <c r="AD1354" s="227"/>
      <c r="AE1354" s="227"/>
      <c r="AF1354" s="227"/>
      <c r="AG1354" s="227"/>
      <c r="AH1354" s="227"/>
      <c r="AI1354" s="227"/>
    </row>
    <row r="1355" hidden="1">
      <c r="A1355" s="227"/>
      <c r="B1355" s="227"/>
      <c r="C1355" s="264"/>
      <c r="D1355" s="227"/>
      <c r="E1355" s="227"/>
      <c r="F1355" s="227"/>
      <c r="G1355" s="227"/>
      <c r="H1355" s="227"/>
      <c r="I1355" s="227"/>
      <c r="J1355" s="227"/>
      <c r="K1355" s="227"/>
      <c r="L1355" s="227"/>
      <c r="M1355" s="227"/>
      <c r="N1355" s="227"/>
      <c r="O1355" s="227"/>
      <c r="P1355" s="227"/>
      <c r="Q1355" s="227"/>
      <c r="R1355" s="227"/>
      <c r="S1355" s="227"/>
      <c r="T1355" s="227"/>
      <c r="U1355" s="227"/>
      <c r="V1355" s="227"/>
      <c r="W1355" s="227"/>
      <c r="X1355" s="227"/>
      <c r="Y1355" s="227"/>
      <c r="Z1355" s="227"/>
      <c r="AA1355" s="227"/>
      <c r="AB1355" s="227"/>
      <c r="AC1355" s="227"/>
      <c r="AD1355" s="227"/>
      <c r="AE1355" s="227"/>
      <c r="AF1355" s="227"/>
      <c r="AG1355" s="227"/>
      <c r="AH1355" s="227"/>
      <c r="AI1355" s="227"/>
    </row>
    <row r="1356" hidden="1">
      <c r="A1356" s="227"/>
      <c r="B1356" s="227"/>
      <c r="C1356" s="264"/>
      <c r="D1356" s="227"/>
      <c r="E1356" s="227"/>
      <c r="F1356" s="227"/>
      <c r="G1356" s="227"/>
      <c r="H1356" s="227"/>
      <c r="I1356" s="227"/>
      <c r="J1356" s="227"/>
      <c r="K1356" s="227"/>
      <c r="L1356" s="227"/>
      <c r="M1356" s="227"/>
      <c r="N1356" s="227"/>
      <c r="O1356" s="227"/>
      <c r="P1356" s="227"/>
      <c r="Q1356" s="227"/>
      <c r="R1356" s="227"/>
      <c r="S1356" s="227"/>
      <c r="T1356" s="227"/>
      <c r="U1356" s="227"/>
      <c r="V1356" s="227"/>
      <c r="W1356" s="227"/>
      <c r="X1356" s="227"/>
      <c r="Y1356" s="227"/>
      <c r="Z1356" s="227"/>
      <c r="AA1356" s="227"/>
      <c r="AB1356" s="227"/>
      <c r="AC1356" s="227"/>
      <c r="AD1356" s="227"/>
      <c r="AE1356" s="227"/>
      <c r="AF1356" s="227"/>
      <c r="AG1356" s="227"/>
      <c r="AH1356" s="227"/>
      <c r="AI1356" s="227"/>
    </row>
    <row r="1357" hidden="1">
      <c r="A1357" s="227"/>
      <c r="B1357" s="227"/>
      <c r="C1357" s="264"/>
      <c r="D1357" s="227"/>
      <c r="E1357" s="227"/>
      <c r="F1357" s="227"/>
      <c r="G1357" s="227"/>
      <c r="H1357" s="227"/>
      <c r="I1357" s="227"/>
      <c r="J1357" s="227"/>
      <c r="K1357" s="227"/>
      <c r="L1357" s="227"/>
      <c r="M1357" s="227"/>
      <c r="N1357" s="227"/>
      <c r="O1357" s="227"/>
      <c r="P1357" s="227"/>
      <c r="Q1357" s="227"/>
      <c r="R1357" s="227"/>
      <c r="S1357" s="227"/>
      <c r="T1357" s="227"/>
      <c r="U1357" s="227"/>
      <c r="V1357" s="227"/>
      <c r="W1357" s="227"/>
      <c r="X1357" s="227"/>
      <c r="Y1357" s="227"/>
      <c r="Z1357" s="227"/>
      <c r="AA1357" s="227"/>
      <c r="AB1357" s="227"/>
      <c r="AC1357" s="227"/>
      <c r="AD1357" s="227"/>
      <c r="AE1357" s="227"/>
      <c r="AF1357" s="227"/>
      <c r="AG1357" s="227"/>
      <c r="AH1357" s="227"/>
      <c r="AI1357" s="227"/>
    </row>
    <row r="1358" hidden="1">
      <c r="A1358" s="227"/>
      <c r="B1358" s="227"/>
      <c r="C1358" s="264"/>
      <c r="D1358" s="227"/>
      <c r="E1358" s="227"/>
      <c r="F1358" s="227"/>
      <c r="G1358" s="227"/>
      <c r="H1358" s="227"/>
      <c r="I1358" s="227"/>
      <c r="J1358" s="227"/>
      <c r="K1358" s="227"/>
      <c r="L1358" s="227"/>
      <c r="M1358" s="227"/>
      <c r="N1358" s="227"/>
      <c r="O1358" s="227"/>
      <c r="P1358" s="227"/>
      <c r="Q1358" s="227"/>
      <c r="R1358" s="227"/>
      <c r="S1358" s="227"/>
      <c r="T1358" s="227"/>
      <c r="U1358" s="227"/>
      <c r="V1358" s="227"/>
      <c r="W1358" s="227"/>
      <c r="X1358" s="227"/>
      <c r="Y1358" s="227"/>
      <c r="Z1358" s="227"/>
      <c r="AA1358" s="227"/>
      <c r="AB1358" s="227"/>
      <c r="AC1358" s="227"/>
      <c r="AD1358" s="227"/>
      <c r="AE1358" s="227"/>
      <c r="AF1358" s="227"/>
      <c r="AG1358" s="227"/>
      <c r="AH1358" s="227"/>
      <c r="AI1358" s="227"/>
    </row>
    <row r="1359" hidden="1">
      <c r="A1359" s="227"/>
      <c r="B1359" s="227"/>
      <c r="C1359" s="264"/>
      <c r="D1359" s="227"/>
      <c r="E1359" s="227"/>
      <c r="F1359" s="227"/>
      <c r="G1359" s="227"/>
      <c r="H1359" s="227"/>
      <c r="I1359" s="227"/>
      <c r="J1359" s="227"/>
      <c r="K1359" s="227"/>
      <c r="L1359" s="227"/>
      <c r="M1359" s="227"/>
      <c r="N1359" s="227"/>
      <c r="O1359" s="227"/>
      <c r="P1359" s="227"/>
      <c r="Q1359" s="227"/>
      <c r="R1359" s="227"/>
      <c r="S1359" s="227"/>
      <c r="T1359" s="227"/>
      <c r="U1359" s="227"/>
      <c r="V1359" s="227"/>
      <c r="W1359" s="227"/>
      <c r="X1359" s="227"/>
      <c r="Y1359" s="227"/>
      <c r="Z1359" s="227"/>
      <c r="AA1359" s="227"/>
      <c r="AB1359" s="227"/>
      <c r="AC1359" s="227"/>
      <c r="AD1359" s="227"/>
      <c r="AE1359" s="227"/>
      <c r="AF1359" s="227"/>
      <c r="AG1359" s="227"/>
      <c r="AH1359" s="227"/>
      <c r="AI1359" s="227"/>
    </row>
    <row r="1360" hidden="1">
      <c r="A1360" s="227"/>
      <c r="B1360" s="227"/>
      <c r="C1360" s="264"/>
      <c r="D1360" s="227"/>
      <c r="E1360" s="227"/>
      <c r="F1360" s="227"/>
      <c r="G1360" s="227"/>
      <c r="H1360" s="227"/>
      <c r="I1360" s="227"/>
      <c r="J1360" s="227"/>
      <c r="K1360" s="227"/>
      <c r="L1360" s="227"/>
      <c r="M1360" s="227"/>
      <c r="N1360" s="227"/>
      <c r="O1360" s="227"/>
      <c r="P1360" s="227"/>
      <c r="Q1360" s="227"/>
      <c r="R1360" s="227"/>
      <c r="S1360" s="227"/>
      <c r="T1360" s="227"/>
      <c r="U1360" s="227"/>
      <c r="V1360" s="227"/>
      <c r="W1360" s="227"/>
      <c r="X1360" s="227"/>
      <c r="Y1360" s="227"/>
      <c r="Z1360" s="227"/>
      <c r="AA1360" s="227"/>
      <c r="AB1360" s="227"/>
      <c r="AC1360" s="227"/>
      <c r="AD1360" s="227"/>
      <c r="AE1360" s="227"/>
      <c r="AF1360" s="227"/>
      <c r="AG1360" s="227"/>
      <c r="AH1360" s="227"/>
      <c r="AI1360" s="227"/>
    </row>
    <row r="1361" hidden="1">
      <c r="A1361" s="227"/>
      <c r="B1361" s="227"/>
      <c r="C1361" s="264"/>
      <c r="D1361" s="227"/>
      <c r="E1361" s="227"/>
      <c r="F1361" s="227"/>
      <c r="G1361" s="227"/>
      <c r="H1361" s="227"/>
      <c r="I1361" s="227"/>
      <c r="J1361" s="227"/>
      <c r="K1361" s="227"/>
      <c r="L1361" s="227"/>
      <c r="M1361" s="227"/>
      <c r="N1361" s="227"/>
      <c r="O1361" s="227"/>
      <c r="P1361" s="227"/>
      <c r="Q1361" s="227"/>
      <c r="R1361" s="227"/>
      <c r="S1361" s="227"/>
      <c r="T1361" s="227"/>
      <c r="U1361" s="227"/>
      <c r="V1361" s="227"/>
      <c r="W1361" s="227"/>
      <c r="X1361" s="227"/>
      <c r="Y1361" s="227"/>
      <c r="Z1361" s="227"/>
      <c r="AA1361" s="227"/>
      <c r="AB1361" s="227"/>
      <c r="AC1361" s="227"/>
      <c r="AD1361" s="227"/>
      <c r="AE1361" s="227"/>
      <c r="AF1361" s="227"/>
      <c r="AG1361" s="227"/>
      <c r="AH1361" s="227"/>
      <c r="AI1361" s="227"/>
    </row>
    <row r="1362" hidden="1">
      <c r="A1362" s="227"/>
      <c r="B1362" s="227"/>
      <c r="C1362" s="264"/>
      <c r="D1362" s="227"/>
      <c r="E1362" s="227"/>
      <c r="F1362" s="227"/>
      <c r="G1362" s="227"/>
      <c r="H1362" s="227"/>
      <c r="I1362" s="227"/>
      <c r="J1362" s="227"/>
      <c r="K1362" s="227"/>
      <c r="L1362" s="227"/>
      <c r="M1362" s="227"/>
      <c r="N1362" s="227"/>
      <c r="O1362" s="227"/>
      <c r="P1362" s="227"/>
      <c r="Q1362" s="227"/>
      <c r="R1362" s="227"/>
      <c r="S1362" s="227"/>
      <c r="T1362" s="227"/>
      <c r="U1362" s="227"/>
      <c r="V1362" s="227"/>
      <c r="W1362" s="227"/>
      <c r="X1362" s="227"/>
      <c r="Y1362" s="227"/>
      <c r="Z1362" s="227"/>
      <c r="AA1362" s="227"/>
      <c r="AB1362" s="227"/>
      <c r="AC1362" s="227"/>
      <c r="AD1362" s="227"/>
      <c r="AE1362" s="227"/>
      <c r="AF1362" s="227"/>
      <c r="AG1362" s="227"/>
      <c r="AH1362" s="227"/>
      <c r="AI1362" s="227"/>
    </row>
    <row r="1363" hidden="1">
      <c r="A1363" s="227"/>
      <c r="B1363" s="227"/>
      <c r="C1363" s="264"/>
      <c r="D1363" s="227"/>
      <c r="E1363" s="227"/>
      <c r="F1363" s="227"/>
      <c r="G1363" s="227"/>
      <c r="H1363" s="227"/>
      <c r="I1363" s="227"/>
      <c r="J1363" s="227"/>
      <c r="K1363" s="227"/>
      <c r="L1363" s="227"/>
      <c r="M1363" s="227"/>
      <c r="N1363" s="227"/>
      <c r="O1363" s="227"/>
      <c r="P1363" s="227"/>
      <c r="Q1363" s="227"/>
      <c r="R1363" s="227"/>
      <c r="S1363" s="227"/>
      <c r="T1363" s="227"/>
      <c r="U1363" s="227"/>
      <c r="V1363" s="227"/>
      <c r="W1363" s="227"/>
      <c r="X1363" s="227"/>
      <c r="Y1363" s="227"/>
      <c r="Z1363" s="227"/>
      <c r="AA1363" s="227"/>
      <c r="AB1363" s="227"/>
      <c r="AC1363" s="227"/>
      <c r="AD1363" s="227"/>
      <c r="AE1363" s="227"/>
      <c r="AF1363" s="227"/>
      <c r="AG1363" s="227"/>
      <c r="AH1363" s="227"/>
      <c r="AI1363" s="227"/>
    </row>
    <row r="1364" hidden="1">
      <c r="A1364" s="227"/>
      <c r="B1364" s="227"/>
      <c r="C1364" s="264"/>
      <c r="D1364" s="227"/>
      <c r="E1364" s="227"/>
      <c r="F1364" s="227"/>
      <c r="G1364" s="227"/>
      <c r="H1364" s="227"/>
      <c r="I1364" s="227"/>
      <c r="J1364" s="227"/>
      <c r="K1364" s="227"/>
      <c r="L1364" s="227"/>
      <c r="M1364" s="227"/>
      <c r="N1364" s="227"/>
      <c r="O1364" s="227"/>
      <c r="P1364" s="227"/>
      <c r="Q1364" s="227"/>
      <c r="R1364" s="227"/>
      <c r="S1364" s="227"/>
      <c r="T1364" s="227"/>
      <c r="U1364" s="227"/>
      <c r="V1364" s="227"/>
      <c r="W1364" s="227"/>
      <c r="X1364" s="227"/>
      <c r="Y1364" s="227"/>
      <c r="Z1364" s="227"/>
      <c r="AA1364" s="227"/>
      <c r="AB1364" s="227"/>
      <c r="AC1364" s="227"/>
      <c r="AD1364" s="227"/>
      <c r="AE1364" s="227"/>
      <c r="AF1364" s="227"/>
      <c r="AG1364" s="227"/>
      <c r="AH1364" s="227"/>
      <c r="AI1364" s="227"/>
    </row>
    <row r="1365" hidden="1">
      <c r="A1365" s="227"/>
      <c r="B1365" s="227"/>
      <c r="C1365" s="264"/>
      <c r="D1365" s="227"/>
      <c r="E1365" s="227"/>
      <c r="F1365" s="227"/>
      <c r="G1365" s="227"/>
      <c r="H1365" s="227"/>
      <c r="I1365" s="227"/>
      <c r="J1365" s="227"/>
      <c r="K1365" s="227"/>
      <c r="L1365" s="227"/>
      <c r="M1365" s="227"/>
      <c r="N1365" s="227"/>
      <c r="O1365" s="227"/>
      <c r="P1365" s="227"/>
      <c r="Q1365" s="227"/>
      <c r="R1365" s="227"/>
      <c r="S1365" s="227"/>
      <c r="T1365" s="227"/>
      <c r="U1365" s="227"/>
      <c r="V1365" s="227"/>
      <c r="W1365" s="227"/>
      <c r="X1365" s="227"/>
      <c r="Y1365" s="227"/>
      <c r="Z1365" s="227"/>
      <c r="AA1365" s="227"/>
      <c r="AB1365" s="227"/>
      <c r="AC1365" s="227"/>
      <c r="AD1365" s="227"/>
      <c r="AE1365" s="227"/>
      <c r="AF1365" s="227"/>
      <c r="AG1365" s="227"/>
      <c r="AH1365" s="227"/>
      <c r="AI1365" s="227"/>
    </row>
    <row r="1366" hidden="1">
      <c r="A1366" s="227"/>
      <c r="B1366" s="227"/>
      <c r="C1366" s="264"/>
      <c r="D1366" s="227"/>
      <c r="E1366" s="227"/>
      <c r="F1366" s="227"/>
      <c r="G1366" s="227"/>
      <c r="H1366" s="227"/>
      <c r="I1366" s="227"/>
      <c r="J1366" s="227"/>
      <c r="K1366" s="227"/>
      <c r="L1366" s="227"/>
      <c r="M1366" s="227"/>
      <c r="N1366" s="227"/>
      <c r="O1366" s="227"/>
      <c r="P1366" s="227"/>
      <c r="Q1366" s="227"/>
      <c r="R1366" s="227"/>
      <c r="S1366" s="227"/>
      <c r="T1366" s="227"/>
      <c r="U1366" s="227"/>
      <c r="V1366" s="227"/>
      <c r="W1366" s="227"/>
      <c r="X1366" s="227"/>
      <c r="Y1366" s="227"/>
      <c r="Z1366" s="227"/>
      <c r="AA1366" s="227"/>
      <c r="AB1366" s="227"/>
      <c r="AC1366" s="227"/>
      <c r="AD1366" s="227"/>
      <c r="AE1366" s="227"/>
      <c r="AF1366" s="227"/>
      <c r="AG1366" s="227"/>
      <c r="AH1366" s="227"/>
      <c r="AI1366" s="227"/>
    </row>
    <row r="1367" hidden="1">
      <c r="A1367" s="227"/>
      <c r="B1367" s="227"/>
      <c r="C1367" s="264"/>
      <c r="D1367" s="227"/>
      <c r="E1367" s="227"/>
      <c r="F1367" s="227"/>
      <c r="G1367" s="227"/>
      <c r="H1367" s="227"/>
      <c r="I1367" s="227"/>
      <c r="J1367" s="227"/>
      <c r="K1367" s="227"/>
      <c r="L1367" s="227"/>
      <c r="M1367" s="227"/>
      <c r="N1367" s="227"/>
      <c r="O1367" s="227"/>
      <c r="P1367" s="227"/>
      <c r="Q1367" s="227"/>
      <c r="R1367" s="227"/>
      <c r="S1367" s="227"/>
      <c r="T1367" s="227"/>
      <c r="U1367" s="227"/>
      <c r="V1367" s="227"/>
      <c r="W1367" s="227"/>
      <c r="X1367" s="227"/>
      <c r="Y1367" s="227"/>
      <c r="Z1367" s="227"/>
      <c r="AA1367" s="227"/>
      <c r="AB1367" s="227"/>
      <c r="AC1367" s="227"/>
      <c r="AD1367" s="227"/>
      <c r="AE1367" s="227"/>
      <c r="AF1367" s="227"/>
      <c r="AG1367" s="227"/>
      <c r="AH1367" s="227"/>
      <c r="AI1367" s="227"/>
    </row>
    <row r="1368" hidden="1">
      <c r="A1368" s="227"/>
      <c r="B1368" s="227"/>
      <c r="C1368" s="264"/>
      <c r="D1368" s="227"/>
      <c r="E1368" s="227"/>
      <c r="F1368" s="227"/>
      <c r="G1368" s="227"/>
      <c r="H1368" s="227"/>
      <c r="I1368" s="227"/>
      <c r="J1368" s="227"/>
      <c r="K1368" s="227"/>
      <c r="L1368" s="227"/>
      <c r="M1368" s="227"/>
      <c r="N1368" s="227"/>
      <c r="O1368" s="227"/>
      <c r="P1368" s="227"/>
      <c r="Q1368" s="227"/>
      <c r="R1368" s="227"/>
      <c r="S1368" s="227"/>
      <c r="T1368" s="227"/>
      <c r="U1368" s="227"/>
      <c r="V1368" s="227"/>
      <c r="W1368" s="227"/>
      <c r="X1368" s="227"/>
      <c r="Y1368" s="227"/>
      <c r="Z1368" s="227"/>
      <c r="AA1368" s="227"/>
      <c r="AB1368" s="227"/>
      <c r="AC1368" s="227"/>
      <c r="AD1368" s="227"/>
      <c r="AE1368" s="227"/>
      <c r="AF1368" s="227"/>
      <c r="AG1368" s="227"/>
      <c r="AH1368" s="227"/>
      <c r="AI1368" s="227"/>
    </row>
    <row r="1369" hidden="1">
      <c r="A1369" s="227"/>
      <c r="B1369" s="227"/>
      <c r="C1369" s="264"/>
      <c r="D1369" s="227"/>
      <c r="E1369" s="227"/>
      <c r="F1369" s="227"/>
      <c r="G1369" s="227"/>
      <c r="H1369" s="227"/>
      <c r="I1369" s="227"/>
      <c r="J1369" s="227"/>
      <c r="K1369" s="227"/>
      <c r="L1369" s="227"/>
      <c r="M1369" s="227"/>
      <c r="N1369" s="227"/>
      <c r="O1369" s="227"/>
      <c r="P1369" s="227"/>
      <c r="Q1369" s="227"/>
      <c r="R1369" s="227"/>
      <c r="S1369" s="227"/>
      <c r="T1369" s="227"/>
      <c r="U1369" s="227"/>
      <c r="V1369" s="227"/>
      <c r="W1369" s="227"/>
      <c r="X1369" s="227"/>
      <c r="Y1369" s="227"/>
      <c r="Z1369" s="227"/>
      <c r="AA1369" s="227"/>
      <c r="AB1369" s="227"/>
      <c r="AC1369" s="227"/>
      <c r="AD1369" s="227"/>
      <c r="AE1369" s="227"/>
      <c r="AF1369" s="227"/>
      <c r="AG1369" s="227"/>
      <c r="AH1369" s="227"/>
      <c r="AI1369" s="227"/>
    </row>
    <row r="1370" hidden="1">
      <c r="A1370" s="227"/>
      <c r="B1370" s="227"/>
      <c r="C1370" s="264"/>
      <c r="D1370" s="227"/>
      <c r="E1370" s="227"/>
      <c r="F1370" s="227"/>
      <c r="G1370" s="227"/>
      <c r="H1370" s="227"/>
      <c r="I1370" s="227"/>
      <c r="J1370" s="227"/>
      <c r="K1370" s="227"/>
      <c r="L1370" s="227"/>
      <c r="M1370" s="227"/>
      <c r="N1370" s="227"/>
      <c r="O1370" s="227"/>
      <c r="P1370" s="227"/>
      <c r="Q1370" s="227"/>
      <c r="R1370" s="227"/>
      <c r="S1370" s="227"/>
      <c r="T1370" s="227"/>
      <c r="U1370" s="227"/>
      <c r="V1370" s="227"/>
      <c r="W1370" s="227"/>
      <c r="X1370" s="227"/>
      <c r="Y1370" s="227"/>
      <c r="Z1370" s="227"/>
      <c r="AA1370" s="227"/>
      <c r="AB1370" s="227"/>
      <c r="AC1370" s="227"/>
      <c r="AD1370" s="227"/>
      <c r="AE1370" s="227"/>
      <c r="AF1370" s="227"/>
      <c r="AG1370" s="227"/>
      <c r="AH1370" s="227"/>
      <c r="AI1370" s="227"/>
    </row>
    <row r="1371" hidden="1">
      <c r="A1371" s="227"/>
      <c r="B1371" s="227"/>
      <c r="C1371" s="264"/>
      <c r="D1371" s="227"/>
      <c r="E1371" s="227"/>
      <c r="F1371" s="227"/>
      <c r="G1371" s="227"/>
      <c r="H1371" s="227"/>
      <c r="I1371" s="227"/>
      <c r="J1371" s="227"/>
      <c r="K1371" s="227"/>
      <c r="L1371" s="227"/>
      <c r="M1371" s="227"/>
      <c r="N1371" s="227"/>
      <c r="O1371" s="227"/>
      <c r="P1371" s="227"/>
      <c r="Q1371" s="227"/>
      <c r="R1371" s="227"/>
      <c r="S1371" s="227"/>
      <c r="T1371" s="227"/>
      <c r="U1371" s="227"/>
      <c r="V1371" s="227"/>
      <c r="W1371" s="227"/>
      <c r="X1371" s="227"/>
      <c r="Y1371" s="227"/>
      <c r="Z1371" s="227"/>
      <c r="AA1371" s="227"/>
      <c r="AB1371" s="227"/>
      <c r="AC1371" s="227"/>
      <c r="AD1371" s="227"/>
      <c r="AE1371" s="227"/>
      <c r="AF1371" s="227"/>
      <c r="AG1371" s="227"/>
      <c r="AH1371" s="227"/>
      <c r="AI1371" s="227"/>
    </row>
    <row r="1372" hidden="1">
      <c r="A1372" s="227"/>
      <c r="B1372" s="227"/>
      <c r="C1372" s="264"/>
      <c r="D1372" s="227"/>
      <c r="E1372" s="227"/>
      <c r="F1372" s="227"/>
      <c r="G1372" s="227"/>
      <c r="H1372" s="227"/>
      <c r="I1372" s="227"/>
      <c r="J1372" s="227"/>
      <c r="K1372" s="227"/>
      <c r="L1372" s="227"/>
      <c r="M1372" s="227"/>
      <c r="N1372" s="227"/>
      <c r="O1372" s="227"/>
      <c r="P1372" s="227"/>
      <c r="Q1372" s="227"/>
      <c r="R1372" s="227"/>
      <c r="S1372" s="227"/>
      <c r="T1372" s="227"/>
      <c r="U1372" s="227"/>
      <c r="V1372" s="227"/>
      <c r="W1372" s="227"/>
      <c r="X1372" s="227"/>
      <c r="Y1372" s="227"/>
      <c r="Z1372" s="227"/>
      <c r="AA1372" s="227"/>
      <c r="AB1372" s="227"/>
      <c r="AC1372" s="227"/>
      <c r="AD1372" s="227"/>
      <c r="AE1372" s="227"/>
      <c r="AF1372" s="227"/>
      <c r="AG1372" s="227"/>
      <c r="AH1372" s="227"/>
      <c r="AI1372" s="227"/>
    </row>
    <row r="1373" hidden="1">
      <c r="A1373" s="227"/>
      <c r="B1373" s="227"/>
      <c r="C1373" s="264"/>
      <c r="D1373" s="227"/>
      <c r="E1373" s="227"/>
      <c r="F1373" s="227"/>
      <c r="G1373" s="227"/>
      <c r="H1373" s="227"/>
      <c r="I1373" s="227"/>
      <c r="J1373" s="227"/>
      <c r="K1373" s="227"/>
      <c r="L1373" s="227"/>
      <c r="M1373" s="227"/>
      <c r="N1373" s="227"/>
      <c r="O1373" s="227"/>
      <c r="P1373" s="227"/>
      <c r="Q1373" s="227"/>
      <c r="R1373" s="227"/>
      <c r="S1373" s="227"/>
      <c r="T1373" s="227"/>
      <c r="U1373" s="227"/>
      <c r="V1373" s="227"/>
      <c r="W1373" s="227"/>
      <c r="X1373" s="227"/>
      <c r="Y1373" s="227"/>
      <c r="Z1373" s="227"/>
      <c r="AA1373" s="227"/>
      <c r="AB1373" s="227"/>
      <c r="AC1373" s="227"/>
      <c r="AD1373" s="227"/>
      <c r="AE1373" s="227"/>
      <c r="AF1373" s="227"/>
      <c r="AG1373" s="227"/>
      <c r="AH1373" s="227"/>
      <c r="AI1373" s="227"/>
    </row>
    <row r="1374" hidden="1">
      <c r="A1374" s="227"/>
      <c r="B1374" s="227"/>
      <c r="C1374" s="264"/>
      <c r="D1374" s="227"/>
      <c r="E1374" s="227"/>
      <c r="F1374" s="227"/>
      <c r="G1374" s="227"/>
      <c r="H1374" s="227"/>
      <c r="I1374" s="227"/>
      <c r="J1374" s="227"/>
      <c r="K1374" s="227"/>
      <c r="L1374" s="227"/>
      <c r="M1374" s="227"/>
      <c r="N1374" s="227"/>
      <c r="O1374" s="227"/>
      <c r="P1374" s="227"/>
      <c r="Q1374" s="227"/>
      <c r="R1374" s="227"/>
      <c r="S1374" s="227"/>
      <c r="T1374" s="227"/>
      <c r="U1374" s="227"/>
      <c r="V1374" s="227"/>
      <c r="W1374" s="227"/>
      <c r="X1374" s="227"/>
      <c r="Y1374" s="227"/>
      <c r="Z1374" s="227"/>
      <c r="AA1374" s="227"/>
      <c r="AB1374" s="227"/>
      <c r="AC1374" s="227"/>
      <c r="AD1374" s="227"/>
      <c r="AE1374" s="227"/>
      <c r="AF1374" s="227"/>
      <c r="AG1374" s="227"/>
      <c r="AH1374" s="227"/>
      <c r="AI1374" s="227"/>
    </row>
    <row r="1375" hidden="1">
      <c r="A1375" s="227"/>
      <c r="B1375" s="227"/>
      <c r="C1375" s="264"/>
      <c r="D1375" s="227"/>
      <c r="E1375" s="227"/>
      <c r="F1375" s="227"/>
      <c r="G1375" s="227"/>
      <c r="H1375" s="227"/>
      <c r="I1375" s="227"/>
      <c r="J1375" s="227"/>
      <c r="K1375" s="227"/>
      <c r="L1375" s="227"/>
      <c r="M1375" s="227"/>
      <c r="N1375" s="227"/>
      <c r="O1375" s="227"/>
      <c r="P1375" s="227"/>
      <c r="Q1375" s="227"/>
      <c r="R1375" s="227"/>
      <c r="S1375" s="227"/>
      <c r="T1375" s="227"/>
      <c r="U1375" s="227"/>
      <c r="V1375" s="227"/>
      <c r="W1375" s="227"/>
      <c r="X1375" s="227"/>
      <c r="Y1375" s="227"/>
      <c r="Z1375" s="227"/>
      <c r="AA1375" s="227"/>
      <c r="AB1375" s="227"/>
      <c r="AC1375" s="227"/>
      <c r="AD1375" s="227"/>
      <c r="AE1375" s="227"/>
      <c r="AF1375" s="227"/>
      <c r="AG1375" s="227"/>
      <c r="AH1375" s="227"/>
      <c r="AI1375" s="227"/>
    </row>
    <row r="1376" hidden="1">
      <c r="A1376" s="227"/>
      <c r="B1376" s="227"/>
      <c r="C1376" s="264"/>
      <c r="D1376" s="227"/>
      <c r="E1376" s="227"/>
      <c r="F1376" s="227"/>
      <c r="G1376" s="227"/>
      <c r="H1376" s="227"/>
      <c r="I1376" s="227"/>
      <c r="J1376" s="227"/>
      <c r="K1376" s="227"/>
      <c r="L1376" s="227"/>
      <c r="M1376" s="227"/>
      <c r="N1376" s="227"/>
      <c r="O1376" s="227"/>
      <c r="P1376" s="227"/>
      <c r="Q1376" s="227"/>
      <c r="R1376" s="227"/>
      <c r="S1376" s="227"/>
      <c r="T1376" s="227"/>
      <c r="U1376" s="227"/>
      <c r="V1376" s="227"/>
      <c r="W1376" s="227"/>
      <c r="X1376" s="227"/>
      <c r="Y1376" s="227"/>
      <c r="Z1376" s="227"/>
      <c r="AA1376" s="227"/>
      <c r="AB1376" s="227"/>
      <c r="AC1376" s="227"/>
      <c r="AD1376" s="227"/>
      <c r="AE1376" s="227"/>
      <c r="AF1376" s="227"/>
      <c r="AG1376" s="227"/>
      <c r="AH1376" s="227"/>
      <c r="AI1376" s="227"/>
    </row>
    <row r="1377" hidden="1">
      <c r="A1377" s="227"/>
      <c r="B1377" s="227"/>
      <c r="C1377" s="264"/>
      <c r="D1377" s="227"/>
      <c r="E1377" s="227"/>
      <c r="F1377" s="227"/>
      <c r="G1377" s="227"/>
      <c r="H1377" s="227"/>
      <c r="I1377" s="227"/>
      <c r="J1377" s="227"/>
      <c r="K1377" s="227"/>
      <c r="L1377" s="227"/>
      <c r="M1377" s="227"/>
      <c r="N1377" s="227"/>
      <c r="O1377" s="227"/>
      <c r="P1377" s="227"/>
      <c r="Q1377" s="227"/>
      <c r="R1377" s="227"/>
      <c r="S1377" s="227"/>
      <c r="T1377" s="227"/>
      <c r="U1377" s="227"/>
      <c r="V1377" s="227"/>
      <c r="W1377" s="227"/>
      <c r="X1377" s="227"/>
      <c r="Y1377" s="227"/>
      <c r="Z1377" s="227"/>
      <c r="AA1377" s="227"/>
      <c r="AB1377" s="227"/>
      <c r="AC1377" s="227"/>
      <c r="AD1377" s="227"/>
      <c r="AE1377" s="227"/>
      <c r="AF1377" s="227"/>
      <c r="AG1377" s="227"/>
      <c r="AH1377" s="227"/>
      <c r="AI1377" s="227"/>
    </row>
    <row r="1378" hidden="1">
      <c r="A1378" s="227"/>
      <c r="B1378" s="227"/>
      <c r="C1378" s="264"/>
      <c r="D1378" s="227"/>
      <c r="E1378" s="227"/>
      <c r="F1378" s="227"/>
      <c r="G1378" s="227"/>
      <c r="H1378" s="227"/>
      <c r="I1378" s="227"/>
      <c r="J1378" s="227"/>
      <c r="K1378" s="227"/>
      <c r="L1378" s="227"/>
      <c r="M1378" s="227"/>
      <c r="N1378" s="227"/>
      <c r="O1378" s="227"/>
      <c r="P1378" s="227"/>
      <c r="Q1378" s="227"/>
      <c r="R1378" s="227"/>
      <c r="S1378" s="227"/>
      <c r="T1378" s="227"/>
      <c r="U1378" s="227"/>
      <c r="V1378" s="227"/>
      <c r="W1378" s="227"/>
      <c r="X1378" s="227"/>
      <c r="Y1378" s="227"/>
      <c r="Z1378" s="227"/>
      <c r="AA1378" s="227"/>
      <c r="AB1378" s="227"/>
      <c r="AC1378" s="227"/>
      <c r="AD1378" s="227"/>
      <c r="AE1378" s="227"/>
      <c r="AF1378" s="227"/>
      <c r="AG1378" s="227"/>
      <c r="AH1378" s="227"/>
      <c r="AI1378" s="227"/>
    </row>
    <row r="1379" hidden="1">
      <c r="A1379" s="227"/>
      <c r="B1379" s="227"/>
      <c r="C1379" s="264"/>
      <c r="D1379" s="227"/>
      <c r="E1379" s="227"/>
      <c r="F1379" s="227"/>
      <c r="G1379" s="227"/>
      <c r="H1379" s="227"/>
      <c r="I1379" s="227"/>
      <c r="J1379" s="227"/>
      <c r="K1379" s="227"/>
      <c r="L1379" s="227"/>
      <c r="M1379" s="227"/>
      <c r="N1379" s="227"/>
      <c r="O1379" s="227"/>
      <c r="P1379" s="227"/>
      <c r="Q1379" s="227"/>
      <c r="R1379" s="227"/>
      <c r="S1379" s="227"/>
      <c r="T1379" s="227"/>
      <c r="U1379" s="227"/>
      <c r="V1379" s="227"/>
      <c r="W1379" s="227"/>
      <c r="X1379" s="227"/>
      <c r="Y1379" s="227"/>
      <c r="Z1379" s="227"/>
      <c r="AA1379" s="227"/>
      <c r="AB1379" s="227"/>
      <c r="AC1379" s="227"/>
      <c r="AD1379" s="227"/>
      <c r="AE1379" s="227"/>
      <c r="AF1379" s="227"/>
      <c r="AG1379" s="227"/>
      <c r="AH1379" s="227"/>
      <c r="AI1379" s="227"/>
    </row>
    <row r="1380" hidden="1">
      <c r="A1380" s="227"/>
      <c r="B1380" s="227"/>
      <c r="C1380" s="264"/>
      <c r="D1380" s="227"/>
      <c r="E1380" s="227"/>
      <c r="F1380" s="227"/>
      <c r="G1380" s="227"/>
      <c r="H1380" s="227"/>
      <c r="I1380" s="227"/>
      <c r="J1380" s="227"/>
      <c r="K1380" s="227"/>
      <c r="L1380" s="227"/>
      <c r="M1380" s="227"/>
      <c r="N1380" s="227"/>
      <c r="O1380" s="227"/>
      <c r="P1380" s="227"/>
      <c r="Q1380" s="227"/>
      <c r="R1380" s="227"/>
      <c r="S1380" s="227"/>
      <c r="T1380" s="227"/>
      <c r="U1380" s="227"/>
      <c r="V1380" s="227"/>
      <c r="W1380" s="227"/>
      <c r="X1380" s="227"/>
      <c r="Y1380" s="227"/>
      <c r="Z1380" s="227"/>
      <c r="AA1380" s="227"/>
      <c r="AB1380" s="227"/>
      <c r="AC1380" s="227"/>
      <c r="AD1380" s="227"/>
      <c r="AE1380" s="227"/>
      <c r="AF1380" s="227"/>
      <c r="AG1380" s="227"/>
      <c r="AH1380" s="227"/>
      <c r="AI1380" s="227"/>
    </row>
    <row r="1381" hidden="1">
      <c r="A1381" s="227"/>
      <c r="B1381" s="227"/>
      <c r="C1381" s="264"/>
      <c r="D1381" s="227"/>
      <c r="E1381" s="227"/>
      <c r="F1381" s="227"/>
      <c r="G1381" s="227"/>
      <c r="H1381" s="227"/>
      <c r="I1381" s="227"/>
      <c r="J1381" s="227"/>
      <c r="K1381" s="227"/>
      <c r="L1381" s="227"/>
      <c r="M1381" s="227"/>
      <c r="N1381" s="227"/>
      <c r="O1381" s="227"/>
      <c r="P1381" s="227"/>
      <c r="Q1381" s="227"/>
      <c r="R1381" s="227"/>
      <c r="S1381" s="227"/>
      <c r="T1381" s="227"/>
      <c r="U1381" s="227"/>
      <c r="V1381" s="227"/>
      <c r="W1381" s="227"/>
      <c r="X1381" s="227"/>
      <c r="Y1381" s="227"/>
      <c r="Z1381" s="227"/>
      <c r="AA1381" s="227"/>
      <c r="AB1381" s="227"/>
      <c r="AC1381" s="227"/>
      <c r="AD1381" s="227"/>
      <c r="AE1381" s="227"/>
      <c r="AF1381" s="227"/>
      <c r="AG1381" s="227"/>
      <c r="AH1381" s="227"/>
      <c r="AI1381" s="227"/>
    </row>
    <row r="1382" hidden="1">
      <c r="A1382" s="227"/>
      <c r="B1382" s="227"/>
      <c r="C1382" s="264"/>
      <c r="D1382" s="227"/>
      <c r="E1382" s="227"/>
      <c r="F1382" s="227"/>
      <c r="G1382" s="227"/>
      <c r="H1382" s="227"/>
      <c r="I1382" s="227"/>
      <c r="J1382" s="227"/>
      <c r="K1382" s="227"/>
      <c r="L1382" s="227"/>
      <c r="M1382" s="227"/>
      <c r="N1382" s="227"/>
      <c r="O1382" s="227"/>
      <c r="P1382" s="227"/>
      <c r="Q1382" s="227"/>
      <c r="R1382" s="227"/>
      <c r="S1382" s="227"/>
      <c r="T1382" s="227"/>
      <c r="U1382" s="227"/>
      <c r="V1382" s="227"/>
      <c r="W1382" s="227"/>
      <c r="X1382" s="227"/>
      <c r="Y1382" s="227"/>
      <c r="Z1382" s="227"/>
      <c r="AA1382" s="227"/>
      <c r="AB1382" s="227"/>
      <c r="AC1382" s="227"/>
      <c r="AD1382" s="227"/>
      <c r="AE1382" s="227"/>
      <c r="AF1382" s="227"/>
      <c r="AG1382" s="227"/>
      <c r="AH1382" s="227"/>
      <c r="AI1382" s="227"/>
    </row>
    <row r="1383" hidden="1">
      <c r="A1383" s="227"/>
      <c r="B1383" s="227"/>
      <c r="C1383" s="264"/>
      <c r="D1383" s="227"/>
      <c r="E1383" s="227"/>
      <c r="F1383" s="227"/>
      <c r="G1383" s="227"/>
      <c r="H1383" s="227"/>
      <c r="I1383" s="227"/>
      <c r="J1383" s="227"/>
      <c r="K1383" s="227"/>
      <c r="L1383" s="227"/>
      <c r="M1383" s="227"/>
      <c r="N1383" s="227"/>
      <c r="O1383" s="227"/>
      <c r="P1383" s="227"/>
      <c r="Q1383" s="227"/>
      <c r="R1383" s="227"/>
      <c r="S1383" s="227"/>
      <c r="T1383" s="227"/>
      <c r="U1383" s="227"/>
      <c r="V1383" s="227"/>
      <c r="W1383" s="227"/>
      <c r="X1383" s="227"/>
      <c r="Y1383" s="227"/>
      <c r="Z1383" s="227"/>
      <c r="AA1383" s="227"/>
      <c r="AB1383" s="227"/>
      <c r="AC1383" s="227"/>
      <c r="AD1383" s="227"/>
      <c r="AE1383" s="227"/>
      <c r="AF1383" s="227"/>
      <c r="AG1383" s="227"/>
      <c r="AH1383" s="227"/>
      <c r="AI1383" s="227"/>
    </row>
    <row r="1384" hidden="1">
      <c r="A1384" s="227"/>
      <c r="B1384" s="227"/>
      <c r="C1384" s="264"/>
      <c r="D1384" s="227"/>
      <c r="E1384" s="227"/>
      <c r="F1384" s="227"/>
      <c r="G1384" s="227"/>
      <c r="H1384" s="227"/>
      <c r="I1384" s="227"/>
      <c r="J1384" s="227"/>
      <c r="K1384" s="227"/>
      <c r="L1384" s="227"/>
      <c r="M1384" s="227"/>
      <c r="N1384" s="227"/>
      <c r="O1384" s="227"/>
      <c r="P1384" s="227"/>
      <c r="Q1384" s="227"/>
      <c r="R1384" s="227"/>
      <c r="S1384" s="227"/>
      <c r="T1384" s="227"/>
      <c r="U1384" s="227"/>
      <c r="V1384" s="227"/>
      <c r="W1384" s="227"/>
      <c r="X1384" s="227"/>
      <c r="Y1384" s="227"/>
      <c r="Z1384" s="227"/>
      <c r="AA1384" s="227"/>
      <c r="AB1384" s="227"/>
      <c r="AC1384" s="227"/>
      <c r="AD1384" s="227"/>
      <c r="AE1384" s="227"/>
      <c r="AF1384" s="227"/>
      <c r="AG1384" s="227"/>
      <c r="AH1384" s="227"/>
      <c r="AI1384" s="227"/>
    </row>
    <row r="1385" hidden="1">
      <c r="A1385" s="227"/>
      <c r="B1385" s="227"/>
      <c r="C1385" s="264"/>
      <c r="D1385" s="227"/>
      <c r="E1385" s="227"/>
      <c r="F1385" s="227"/>
      <c r="G1385" s="227"/>
      <c r="H1385" s="227"/>
      <c r="I1385" s="227"/>
      <c r="J1385" s="227"/>
      <c r="K1385" s="227"/>
      <c r="L1385" s="227"/>
      <c r="M1385" s="227"/>
      <c r="N1385" s="227"/>
      <c r="O1385" s="227"/>
      <c r="P1385" s="227"/>
      <c r="Q1385" s="227"/>
      <c r="R1385" s="227"/>
      <c r="S1385" s="227"/>
      <c r="T1385" s="227"/>
      <c r="U1385" s="227"/>
      <c r="V1385" s="227"/>
      <c r="W1385" s="227"/>
      <c r="X1385" s="227"/>
      <c r="Y1385" s="227"/>
      <c r="Z1385" s="227"/>
      <c r="AA1385" s="227"/>
      <c r="AB1385" s="227"/>
      <c r="AC1385" s="227"/>
      <c r="AD1385" s="227"/>
      <c r="AE1385" s="227"/>
      <c r="AF1385" s="227"/>
      <c r="AG1385" s="227"/>
      <c r="AH1385" s="227"/>
      <c r="AI1385" s="227"/>
    </row>
    <row r="1386" hidden="1">
      <c r="A1386" s="227"/>
      <c r="B1386" s="227"/>
      <c r="C1386" s="264"/>
      <c r="D1386" s="227"/>
      <c r="E1386" s="227"/>
      <c r="F1386" s="227"/>
      <c r="G1386" s="227"/>
      <c r="H1386" s="227"/>
      <c r="I1386" s="227"/>
      <c r="J1386" s="227"/>
      <c r="K1386" s="227"/>
      <c r="L1386" s="227"/>
      <c r="M1386" s="227"/>
      <c r="N1386" s="227"/>
      <c r="O1386" s="227"/>
      <c r="P1386" s="227"/>
      <c r="Q1386" s="227"/>
      <c r="R1386" s="227"/>
      <c r="S1386" s="227"/>
      <c r="T1386" s="227"/>
      <c r="U1386" s="227"/>
      <c r="V1386" s="227"/>
      <c r="W1386" s="227"/>
      <c r="X1386" s="227"/>
      <c r="Y1386" s="227"/>
      <c r="Z1386" s="227"/>
      <c r="AA1386" s="227"/>
      <c r="AB1386" s="227"/>
      <c r="AC1386" s="227"/>
      <c r="AD1386" s="227"/>
      <c r="AE1386" s="227"/>
      <c r="AF1386" s="227"/>
      <c r="AG1386" s="227"/>
      <c r="AH1386" s="227"/>
      <c r="AI1386" s="227"/>
    </row>
    <row r="1387" hidden="1">
      <c r="A1387" s="227"/>
      <c r="B1387" s="227"/>
      <c r="C1387" s="264"/>
      <c r="D1387" s="227"/>
      <c r="E1387" s="227"/>
      <c r="F1387" s="227"/>
      <c r="G1387" s="227"/>
      <c r="H1387" s="227"/>
      <c r="I1387" s="227"/>
      <c r="J1387" s="227"/>
      <c r="K1387" s="227"/>
      <c r="L1387" s="227"/>
      <c r="M1387" s="227"/>
      <c r="N1387" s="227"/>
      <c r="O1387" s="227"/>
      <c r="P1387" s="227"/>
      <c r="Q1387" s="227"/>
      <c r="R1387" s="227"/>
      <c r="S1387" s="227"/>
      <c r="T1387" s="227"/>
      <c r="U1387" s="227"/>
      <c r="V1387" s="227"/>
      <c r="W1387" s="227"/>
      <c r="X1387" s="227"/>
      <c r="Y1387" s="227"/>
      <c r="Z1387" s="227"/>
      <c r="AA1387" s="227"/>
      <c r="AB1387" s="227"/>
      <c r="AC1387" s="227"/>
      <c r="AD1387" s="227"/>
      <c r="AE1387" s="227"/>
      <c r="AF1387" s="227"/>
      <c r="AG1387" s="227"/>
      <c r="AH1387" s="227"/>
      <c r="AI1387" s="227"/>
    </row>
    <row r="1388" hidden="1">
      <c r="A1388" s="227"/>
      <c r="B1388" s="227"/>
      <c r="C1388" s="264"/>
      <c r="D1388" s="227"/>
      <c r="E1388" s="227"/>
      <c r="F1388" s="227"/>
      <c r="G1388" s="227"/>
      <c r="H1388" s="227"/>
      <c r="I1388" s="227"/>
      <c r="J1388" s="227"/>
      <c r="K1388" s="227"/>
      <c r="L1388" s="227"/>
      <c r="M1388" s="227"/>
      <c r="N1388" s="227"/>
      <c r="O1388" s="227"/>
      <c r="P1388" s="227"/>
      <c r="Q1388" s="227"/>
      <c r="R1388" s="227"/>
      <c r="S1388" s="227"/>
      <c r="T1388" s="227"/>
      <c r="U1388" s="227"/>
      <c r="V1388" s="227"/>
      <c r="W1388" s="227"/>
      <c r="X1388" s="227"/>
      <c r="Y1388" s="227"/>
      <c r="Z1388" s="227"/>
      <c r="AA1388" s="227"/>
      <c r="AB1388" s="227"/>
      <c r="AC1388" s="227"/>
      <c r="AD1388" s="227"/>
      <c r="AE1388" s="227"/>
      <c r="AF1388" s="227"/>
      <c r="AG1388" s="227"/>
      <c r="AH1388" s="227"/>
      <c r="AI1388" s="227"/>
    </row>
    <row r="1389" hidden="1">
      <c r="A1389" s="227"/>
      <c r="B1389" s="227"/>
      <c r="C1389" s="264"/>
      <c r="D1389" s="227"/>
      <c r="E1389" s="227"/>
      <c r="F1389" s="227"/>
      <c r="G1389" s="227"/>
      <c r="H1389" s="227"/>
      <c r="I1389" s="227"/>
      <c r="J1389" s="227"/>
      <c r="K1389" s="227"/>
      <c r="L1389" s="227"/>
      <c r="M1389" s="227"/>
      <c r="N1389" s="227"/>
      <c r="O1389" s="227"/>
      <c r="P1389" s="227"/>
      <c r="Q1389" s="227"/>
      <c r="R1389" s="227"/>
      <c r="S1389" s="227"/>
      <c r="T1389" s="227"/>
      <c r="U1389" s="227"/>
      <c r="V1389" s="227"/>
      <c r="W1389" s="227"/>
      <c r="X1389" s="227"/>
      <c r="Y1389" s="227"/>
      <c r="Z1389" s="227"/>
      <c r="AA1389" s="227"/>
      <c r="AB1389" s="227"/>
      <c r="AC1389" s="227"/>
      <c r="AD1389" s="227"/>
      <c r="AE1389" s="227"/>
      <c r="AF1389" s="227"/>
      <c r="AG1389" s="227"/>
      <c r="AH1389" s="227"/>
      <c r="AI1389" s="227"/>
    </row>
    <row r="1390" hidden="1">
      <c r="A1390" s="227"/>
      <c r="B1390" s="227"/>
      <c r="C1390" s="264"/>
      <c r="D1390" s="227"/>
      <c r="E1390" s="227"/>
      <c r="F1390" s="227"/>
      <c r="G1390" s="227"/>
      <c r="H1390" s="227"/>
      <c r="I1390" s="227"/>
      <c r="J1390" s="227"/>
      <c r="K1390" s="227"/>
      <c r="L1390" s="227"/>
      <c r="M1390" s="227"/>
      <c r="N1390" s="227"/>
      <c r="O1390" s="227"/>
      <c r="P1390" s="227"/>
      <c r="Q1390" s="227"/>
      <c r="R1390" s="227"/>
      <c r="S1390" s="227"/>
      <c r="T1390" s="227"/>
      <c r="U1390" s="227"/>
      <c r="V1390" s="227"/>
      <c r="W1390" s="227"/>
      <c r="X1390" s="227"/>
      <c r="Y1390" s="227"/>
      <c r="Z1390" s="227"/>
      <c r="AA1390" s="227"/>
      <c r="AB1390" s="227"/>
      <c r="AC1390" s="227"/>
      <c r="AD1390" s="227"/>
      <c r="AE1390" s="227"/>
      <c r="AF1390" s="227"/>
      <c r="AG1390" s="227"/>
      <c r="AH1390" s="227"/>
      <c r="AI1390" s="227"/>
    </row>
    <row r="1391" hidden="1">
      <c r="A1391" s="227"/>
      <c r="B1391" s="227"/>
      <c r="C1391" s="264"/>
      <c r="D1391" s="227"/>
      <c r="E1391" s="227"/>
      <c r="F1391" s="227"/>
      <c r="G1391" s="227"/>
      <c r="H1391" s="227"/>
      <c r="I1391" s="227"/>
      <c r="J1391" s="227"/>
      <c r="K1391" s="227"/>
      <c r="L1391" s="227"/>
      <c r="M1391" s="227"/>
      <c r="N1391" s="227"/>
      <c r="O1391" s="227"/>
      <c r="P1391" s="227"/>
      <c r="Q1391" s="227"/>
      <c r="R1391" s="227"/>
      <c r="S1391" s="227"/>
      <c r="T1391" s="227"/>
      <c r="U1391" s="227"/>
      <c r="V1391" s="227"/>
      <c r="W1391" s="227"/>
      <c r="X1391" s="227"/>
      <c r="Y1391" s="227"/>
      <c r="Z1391" s="227"/>
      <c r="AA1391" s="227"/>
      <c r="AB1391" s="227"/>
      <c r="AC1391" s="227"/>
      <c r="AD1391" s="227"/>
      <c r="AE1391" s="227"/>
      <c r="AF1391" s="227"/>
      <c r="AG1391" s="227"/>
      <c r="AH1391" s="227"/>
      <c r="AI1391" s="227"/>
    </row>
    <row r="1392" hidden="1">
      <c r="A1392" s="227"/>
      <c r="B1392" s="227"/>
      <c r="C1392" s="264"/>
      <c r="D1392" s="227"/>
      <c r="E1392" s="227"/>
      <c r="F1392" s="227"/>
      <c r="G1392" s="227"/>
      <c r="H1392" s="227"/>
      <c r="I1392" s="227"/>
      <c r="J1392" s="227"/>
      <c r="K1392" s="227"/>
      <c r="L1392" s="227"/>
      <c r="M1392" s="227"/>
      <c r="N1392" s="227"/>
      <c r="O1392" s="227"/>
      <c r="P1392" s="227"/>
      <c r="Q1392" s="227"/>
      <c r="R1392" s="227"/>
      <c r="S1392" s="227"/>
      <c r="T1392" s="227"/>
      <c r="U1392" s="227"/>
      <c r="V1392" s="227"/>
      <c r="W1392" s="227"/>
      <c r="X1392" s="227"/>
      <c r="Y1392" s="227"/>
      <c r="Z1392" s="227"/>
      <c r="AA1392" s="227"/>
      <c r="AB1392" s="227"/>
      <c r="AC1392" s="227"/>
      <c r="AD1392" s="227"/>
      <c r="AE1392" s="227"/>
      <c r="AF1392" s="227"/>
      <c r="AG1392" s="227"/>
      <c r="AH1392" s="227"/>
      <c r="AI1392" s="227"/>
    </row>
    <row r="1393" hidden="1">
      <c r="A1393" s="227"/>
      <c r="B1393" s="227"/>
      <c r="C1393" s="264"/>
      <c r="D1393" s="227"/>
      <c r="E1393" s="227"/>
      <c r="F1393" s="227"/>
      <c r="G1393" s="227"/>
      <c r="H1393" s="227"/>
      <c r="I1393" s="227"/>
      <c r="J1393" s="227"/>
      <c r="K1393" s="227"/>
      <c r="L1393" s="227"/>
      <c r="M1393" s="227"/>
      <c r="N1393" s="227"/>
      <c r="O1393" s="227"/>
      <c r="P1393" s="227"/>
      <c r="Q1393" s="227"/>
      <c r="R1393" s="227"/>
      <c r="S1393" s="227"/>
      <c r="T1393" s="227"/>
      <c r="U1393" s="227"/>
      <c r="V1393" s="227"/>
      <c r="W1393" s="227"/>
      <c r="X1393" s="227"/>
      <c r="Y1393" s="227"/>
      <c r="Z1393" s="227"/>
      <c r="AA1393" s="227"/>
      <c r="AB1393" s="227"/>
      <c r="AC1393" s="227"/>
      <c r="AD1393" s="227"/>
      <c r="AE1393" s="227"/>
      <c r="AF1393" s="227"/>
      <c r="AG1393" s="227"/>
      <c r="AH1393" s="227"/>
      <c r="AI1393" s="227"/>
    </row>
    <row r="1394" hidden="1">
      <c r="A1394" s="227"/>
      <c r="B1394" s="227"/>
      <c r="C1394" s="264"/>
      <c r="D1394" s="227"/>
      <c r="E1394" s="227"/>
      <c r="F1394" s="227"/>
      <c r="G1394" s="227"/>
      <c r="H1394" s="227"/>
      <c r="I1394" s="227"/>
      <c r="J1394" s="227"/>
      <c r="K1394" s="227"/>
      <c r="L1394" s="227"/>
      <c r="M1394" s="227"/>
      <c r="N1394" s="227"/>
      <c r="O1394" s="227"/>
      <c r="P1394" s="227"/>
      <c r="Q1394" s="227"/>
      <c r="R1394" s="227"/>
      <c r="S1394" s="227"/>
      <c r="T1394" s="227"/>
      <c r="U1394" s="227"/>
      <c r="V1394" s="227"/>
      <c r="W1394" s="227"/>
      <c r="X1394" s="227"/>
      <c r="Y1394" s="227"/>
      <c r="Z1394" s="227"/>
      <c r="AA1394" s="227"/>
      <c r="AB1394" s="227"/>
      <c r="AC1394" s="227"/>
      <c r="AD1394" s="227"/>
      <c r="AE1394" s="227"/>
      <c r="AF1394" s="227"/>
      <c r="AG1394" s="227"/>
      <c r="AH1394" s="227"/>
      <c r="AI1394" s="227"/>
    </row>
    <row r="1395" hidden="1">
      <c r="A1395" s="227"/>
      <c r="B1395" s="227"/>
      <c r="C1395" s="264"/>
      <c r="D1395" s="227"/>
      <c r="E1395" s="227"/>
      <c r="F1395" s="227"/>
      <c r="G1395" s="227"/>
      <c r="H1395" s="227"/>
      <c r="I1395" s="227"/>
      <c r="J1395" s="227"/>
      <c r="K1395" s="227"/>
      <c r="L1395" s="227"/>
      <c r="M1395" s="227"/>
      <c r="N1395" s="227"/>
      <c r="O1395" s="227"/>
      <c r="P1395" s="227"/>
      <c r="Q1395" s="227"/>
      <c r="R1395" s="227"/>
      <c r="S1395" s="227"/>
      <c r="T1395" s="227"/>
      <c r="U1395" s="227"/>
      <c r="V1395" s="227"/>
      <c r="W1395" s="227"/>
      <c r="X1395" s="227"/>
      <c r="Y1395" s="227"/>
      <c r="Z1395" s="227"/>
      <c r="AA1395" s="227"/>
      <c r="AB1395" s="227"/>
      <c r="AC1395" s="227"/>
      <c r="AD1395" s="227"/>
      <c r="AE1395" s="227"/>
      <c r="AF1395" s="227"/>
      <c r="AG1395" s="227"/>
      <c r="AH1395" s="227"/>
      <c r="AI1395" s="227"/>
    </row>
    <row r="1396" hidden="1">
      <c r="A1396" s="227"/>
      <c r="B1396" s="227"/>
      <c r="C1396" s="264"/>
      <c r="D1396" s="227"/>
      <c r="E1396" s="227"/>
      <c r="F1396" s="227"/>
      <c r="G1396" s="227"/>
      <c r="H1396" s="227"/>
      <c r="I1396" s="227"/>
      <c r="J1396" s="227"/>
      <c r="K1396" s="227"/>
      <c r="L1396" s="227"/>
      <c r="M1396" s="227"/>
      <c r="N1396" s="227"/>
      <c r="O1396" s="227"/>
      <c r="P1396" s="227"/>
      <c r="Q1396" s="227"/>
      <c r="R1396" s="227"/>
      <c r="S1396" s="227"/>
      <c r="T1396" s="227"/>
      <c r="U1396" s="227"/>
      <c r="V1396" s="227"/>
      <c r="W1396" s="227"/>
      <c r="X1396" s="227"/>
      <c r="Y1396" s="227"/>
      <c r="Z1396" s="227"/>
      <c r="AA1396" s="227"/>
      <c r="AB1396" s="227"/>
      <c r="AC1396" s="227"/>
      <c r="AD1396" s="227"/>
      <c r="AE1396" s="227"/>
      <c r="AF1396" s="227"/>
      <c r="AG1396" s="227"/>
      <c r="AH1396" s="227"/>
      <c r="AI1396" s="227"/>
    </row>
    <row r="1397" hidden="1">
      <c r="A1397" s="227"/>
      <c r="B1397" s="227"/>
      <c r="C1397" s="264"/>
      <c r="D1397" s="227"/>
      <c r="E1397" s="227"/>
      <c r="F1397" s="227"/>
      <c r="G1397" s="227"/>
      <c r="H1397" s="227"/>
      <c r="I1397" s="227"/>
      <c r="J1397" s="227"/>
      <c r="K1397" s="227"/>
      <c r="L1397" s="227"/>
      <c r="M1397" s="227"/>
      <c r="N1397" s="227"/>
      <c r="O1397" s="227"/>
      <c r="P1397" s="227"/>
      <c r="Q1397" s="227"/>
      <c r="R1397" s="227"/>
      <c r="S1397" s="227"/>
      <c r="T1397" s="227"/>
      <c r="U1397" s="227"/>
      <c r="V1397" s="227"/>
      <c r="W1397" s="227"/>
      <c r="X1397" s="227"/>
      <c r="Y1397" s="227"/>
      <c r="Z1397" s="227"/>
      <c r="AA1397" s="227"/>
      <c r="AB1397" s="227"/>
      <c r="AC1397" s="227"/>
      <c r="AD1397" s="227"/>
      <c r="AE1397" s="227"/>
      <c r="AF1397" s="227"/>
      <c r="AG1397" s="227"/>
      <c r="AH1397" s="227"/>
      <c r="AI1397" s="227"/>
    </row>
    <row r="1398" hidden="1">
      <c r="A1398" s="227"/>
      <c r="B1398" s="227"/>
      <c r="C1398" s="264"/>
      <c r="D1398" s="227"/>
      <c r="E1398" s="227"/>
      <c r="F1398" s="227"/>
      <c r="G1398" s="227"/>
      <c r="H1398" s="227"/>
      <c r="I1398" s="227"/>
      <c r="J1398" s="227"/>
      <c r="K1398" s="227"/>
      <c r="L1398" s="227"/>
      <c r="M1398" s="227"/>
      <c r="N1398" s="227"/>
      <c r="O1398" s="227"/>
      <c r="P1398" s="227"/>
      <c r="Q1398" s="227"/>
      <c r="R1398" s="227"/>
      <c r="S1398" s="227"/>
      <c r="T1398" s="227"/>
      <c r="U1398" s="227"/>
      <c r="V1398" s="227"/>
      <c r="W1398" s="227"/>
      <c r="X1398" s="227"/>
      <c r="Y1398" s="227"/>
      <c r="Z1398" s="227"/>
      <c r="AA1398" s="227"/>
      <c r="AB1398" s="227"/>
      <c r="AC1398" s="227"/>
      <c r="AD1398" s="227"/>
      <c r="AE1398" s="227"/>
      <c r="AF1398" s="227"/>
      <c r="AG1398" s="227"/>
      <c r="AH1398" s="227"/>
      <c r="AI1398" s="227"/>
    </row>
    <row r="1399" hidden="1">
      <c r="A1399" s="227"/>
      <c r="B1399" s="227"/>
      <c r="C1399" s="264"/>
      <c r="D1399" s="227"/>
      <c r="E1399" s="227"/>
      <c r="F1399" s="227"/>
      <c r="G1399" s="227"/>
      <c r="H1399" s="227"/>
      <c r="I1399" s="227"/>
      <c r="J1399" s="227"/>
      <c r="K1399" s="227"/>
      <c r="L1399" s="227"/>
      <c r="M1399" s="227"/>
      <c r="N1399" s="227"/>
      <c r="O1399" s="227"/>
      <c r="P1399" s="227"/>
      <c r="Q1399" s="227"/>
      <c r="R1399" s="227"/>
      <c r="S1399" s="227"/>
      <c r="T1399" s="227"/>
      <c r="U1399" s="227"/>
      <c r="V1399" s="227"/>
      <c r="W1399" s="227"/>
      <c r="X1399" s="227"/>
      <c r="Y1399" s="227"/>
      <c r="Z1399" s="227"/>
      <c r="AA1399" s="227"/>
      <c r="AB1399" s="227"/>
      <c r="AC1399" s="227"/>
      <c r="AD1399" s="227"/>
      <c r="AE1399" s="227"/>
      <c r="AF1399" s="227"/>
      <c r="AG1399" s="227"/>
      <c r="AH1399" s="227"/>
      <c r="AI1399" s="227"/>
    </row>
    <row r="1400" hidden="1">
      <c r="A1400" s="227"/>
      <c r="B1400" s="227"/>
      <c r="C1400" s="264"/>
      <c r="D1400" s="227"/>
      <c r="E1400" s="227"/>
      <c r="F1400" s="227"/>
      <c r="G1400" s="227"/>
      <c r="H1400" s="227"/>
      <c r="I1400" s="227"/>
      <c r="J1400" s="227"/>
      <c r="K1400" s="227"/>
      <c r="L1400" s="227"/>
      <c r="M1400" s="227"/>
      <c r="N1400" s="227"/>
      <c r="O1400" s="227"/>
      <c r="P1400" s="227"/>
      <c r="Q1400" s="227"/>
      <c r="R1400" s="227"/>
      <c r="S1400" s="227"/>
      <c r="T1400" s="227"/>
      <c r="U1400" s="227"/>
      <c r="V1400" s="227"/>
      <c r="W1400" s="227"/>
      <c r="X1400" s="227"/>
      <c r="Y1400" s="227"/>
      <c r="Z1400" s="227"/>
      <c r="AA1400" s="227"/>
      <c r="AB1400" s="227"/>
      <c r="AC1400" s="227"/>
      <c r="AD1400" s="227"/>
      <c r="AE1400" s="227"/>
      <c r="AF1400" s="227"/>
      <c r="AG1400" s="227"/>
      <c r="AH1400" s="227"/>
      <c r="AI1400" s="227"/>
    </row>
    <row r="1401" hidden="1">
      <c r="A1401" s="227"/>
      <c r="B1401" s="227"/>
      <c r="C1401" s="264"/>
      <c r="D1401" s="227"/>
      <c r="E1401" s="227"/>
      <c r="F1401" s="227"/>
      <c r="G1401" s="227"/>
      <c r="H1401" s="227"/>
      <c r="I1401" s="227"/>
      <c r="J1401" s="227"/>
      <c r="K1401" s="227"/>
      <c r="L1401" s="227"/>
      <c r="M1401" s="227"/>
      <c r="N1401" s="227"/>
      <c r="O1401" s="227"/>
      <c r="P1401" s="227"/>
      <c r="Q1401" s="227"/>
      <c r="R1401" s="227"/>
      <c r="S1401" s="227"/>
      <c r="T1401" s="227"/>
      <c r="U1401" s="227"/>
      <c r="V1401" s="227"/>
      <c r="W1401" s="227"/>
      <c r="X1401" s="227"/>
      <c r="Y1401" s="227"/>
      <c r="Z1401" s="227"/>
      <c r="AA1401" s="227"/>
      <c r="AB1401" s="227"/>
      <c r="AC1401" s="227"/>
      <c r="AD1401" s="227"/>
      <c r="AE1401" s="227"/>
      <c r="AF1401" s="227"/>
      <c r="AG1401" s="227"/>
      <c r="AH1401" s="227"/>
      <c r="AI1401" s="227"/>
    </row>
    <row r="1402" hidden="1">
      <c r="A1402" s="227"/>
      <c r="B1402" s="227"/>
      <c r="C1402" s="264"/>
      <c r="D1402" s="227"/>
      <c r="E1402" s="227"/>
      <c r="F1402" s="227"/>
      <c r="G1402" s="227"/>
      <c r="H1402" s="227"/>
      <c r="I1402" s="227"/>
      <c r="J1402" s="227"/>
      <c r="K1402" s="227"/>
      <c r="L1402" s="227"/>
      <c r="M1402" s="227"/>
      <c r="N1402" s="227"/>
      <c r="O1402" s="227"/>
      <c r="P1402" s="227"/>
      <c r="Q1402" s="227"/>
      <c r="R1402" s="227"/>
      <c r="S1402" s="227"/>
      <c r="T1402" s="227"/>
      <c r="U1402" s="227"/>
      <c r="V1402" s="227"/>
      <c r="W1402" s="227"/>
      <c r="X1402" s="227"/>
      <c r="Y1402" s="227"/>
      <c r="Z1402" s="227"/>
      <c r="AA1402" s="227"/>
      <c r="AB1402" s="227"/>
      <c r="AC1402" s="227"/>
      <c r="AD1402" s="227"/>
      <c r="AE1402" s="227"/>
      <c r="AF1402" s="227"/>
      <c r="AG1402" s="227"/>
      <c r="AH1402" s="227"/>
      <c r="AI1402" s="227"/>
    </row>
    <row r="1403" hidden="1">
      <c r="A1403" s="227"/>
      <c r="B1403" s="227"/>
      <c r="C1403" s="264"/>
      <c r="D1403" s="227"/>
      <c r="E1403" s="227"/>
      <c r="F1403" s="227"/>
      <c r="G1403" s="227"/>
      <c r="H1403" s="227"/>
      <c r="I1403" s="227"/>
      <c r="J1403" s="227"/>
      <c r="K1403" s="227"/>
      <c r="L1403" s="227"/>
      <c r="M1403" s="227"/>
      <c r="N1403" s="227"/>
      <c r="O1403" s="227"/>
      <c r="P1403" s="227"/>
      <c r="Q1403" s="227"/>
      <c r="R1403" s="227"/>
      <c r="S1403" s="227"/>
      <c r="T1403" s="227"/>
      <c r="U1403" s="227"/>
      <c r="V1403" s="227"/>
      <c r="W1403" s="227"/>
      <c r="X1403" s="227"/>
      <c r="Y1403" s="227"/>
      <c r="Z1403" s="227"/>
      <c r="AA1403" s="227"/>
      <c r="AB1403" s="227"/>
      <c r="AC1403" s="227"/>
      <c r="AD1403" s="227"/>
      <c r="AE1403" s="227"/>
      <c r="AF1403" s="227"/>
      <c r="AG1403" s="227"/>
      <c r="AH1403" s="227"/>
      <c r="AI1403" s="227"/>
    </row>
    <row r="1404" hidden="1">
      <c r="A1404" s="227"/>
      <c r="B1404" s="227"/>
      <c r="C1404" s="264"/>
      <c r="D1404" s="227"/>
      <c r="E1404" s="227"/>
      <c r="F1404" s="227"/>
      <c r="G1404" s="227"/>
      <c r="H1404" s="227"/>
      <c r="I1404" s="227"/>
      <c r="J1404" s="227"/>
      <c r="K1404" s="227"/>
      <c r="L1404" s="227"/>
      <c r="M1404" s="227"/>
      <c r="N1404" s="227"/>
      <c r="O1404" s="227"/>
      <c r="P1404" s="227"/>
      <c r="Q1404" s="227"/>
      <c r="R1404" s="227"/>
      <c r="S1404" s="227"/>
      <c r="T1404" s="227"/>
      <c r="U1404" s="227"/>
      <c r="V1404" s="227"/>
      <c r="W1404" s="227"/>
      <c r="X1404" s="227"/>
      <c r="Y1404" s="227"/>
      <c r="Z1404" s="227"/>
      <c r="AA1404" s="227"/>
      <c r="AB1404" s="227"/>
      <c r="AC1404" s="227"/>
      <c r="AD1404" s="227"/>
      <c r="AE1404" s="227"/>
      <c r="AF1404" s="227"/>
      <c r="AG1404" s="227"/>
      <c r="AH1404" s="227"/>
      <c r="AI1404" s="227"/>
    </row>
    <row r="1405" hidden="1">
      <c r="A1405" s="227"/>
      <c r="B1405" s="227"/>
      <c r="C1405" s="264"/>
      <c r="D1405" s="227"/>
      <c r="E1405" s="227"/>
      <c r="F1405" s="227"/>
      <c r="G1405" s="227"/>
      <c r="H1405" s="227"/>
      <c r="I1405" s="227"/>
      <c r="J1405" s="227"/>
      <c r="K1405" s="227"/>
      <c r="L1405" s="227"/>
      <c r="M1405" s="227"/>
      <c r="N1405" s="227"/>
      <c r="O1405" s="227"/>
      <c r="P1405" s="227"/>
      <c r="Q1405" s="227"/>
      <c r="R1405" s="227"/>
      <c r="S1405" s="227"/>
      <c r="T1405" s="227"/>
      <c r="U1405" s="227"/>
      <c r="V1405" s="227"/>
      <c r="W1405" s="227"/>
      <c r="X1405" s="227"/>
      <c r="Y1405" s="227"/>
      <c r="Z1405" s="227"/>
      <c r="AA1405" s="227"/>
      <c r="AB1405" s="227"/>
      <c r="AC1405" s="227"/>
      <c r="AD1405" s="227"/>
      <c r="AE1405" s="227"/>
      <c r="AF1405" s="227"/>
      <c r="AG1405" s="227"/>
      <c r="AH1405" s="227"/>
      <c r="AI1405" s="227"/>
    </row>
    <row r="1406" hidden="1">
      <c r="A1406" s="227"/>
      <c r="B1406" s="227"/>
      <c r="C1406" s="264"/>
      <c r="D1406" s="227"/>
      <c r="E1406" s="227"/>
      <c r="F1406" s="227"/>
      <c r="G1406" s="227"/>
      <c r="H1406" s="227"/>
      <c r="I1406" s="227"/>
      <c r="J1406" s="227"/>
      <c r="K1406" s="227"/>
      <c r="L1406" s="227"/>
      <c r="M1406" s="227"/>
      <c r="N1406" s="227"/>
      <c r="O1406" s="227"/>
      <c r="P1406" s="227"/>
      <c r="Q1406" s="227"/>
      <c r="R1406" s="227"/>
      <c r="S1406" s="227"/>
      <c r="T1406" s="227"/>
      <c r="U1406" s="227"/>
      <c r="V1406" s="227"/>
      <c r="W1406" s="227"/>
      <c r="X1406" s="227"/>
      <c r="Y1406" s="227"/>
      <c r="Z1406" s="227"/>
      <c r="AA1406" s="227"/>
      <c r="AB1406" s="227"/>
      <c r="AC1406" s="227"/>
      <c r="AD1406" s="227"/>
      <c r="AE1406" s="227"/>
      <c r="AF1406" s="227"/>
      <c r="AG1406" s="227"/>
      <c r="AH1406" s="227"/>
      <c r="AI1406" s="227"/>
    </row>
    <row r="1407" hidden="1">
      <c r="A1407" s="227"/>
      <c r="B1407" s="227"/>
      <c r="C1407" s="264"/>
      <c r="D1407" s="227"/>
      <c r="E1407" s="227"/>
      <c r="F1407" s="227"/>
      <c r="G1407" s="227"/>
      <c r="H1407" s="227"/>
      <c r="I1407" s="227"/>
      <c r="J1407" s="227"/>
      <c r="K1407" s="227"/>
      <c r="L1407" s="227"/>
      <c r="M1407" s="227"/>
      <c r="N1407" s="227"/>
      <c r="O1407" s="227"/>
      <c r="P1407" s="227"/>
      <c r="Q1407" s="227"/>
      <c r="R1407" s="227"/>
      <c r="S1407" s="227"/>
      <c r="T1407" s="227"/>
      <c r="U1407" s="227"/>
      <c r="V1407" s="227"/>
      <c r="W1407" s="227"/>
      <c r="X1407" s="227"/>
      <c r="Y1407" s="227"/>
      <c r="Z1407" s="227"/>
      <c r="AA1407" s="227"/>
      <c r="AB1407" s="227"/>
      <c r="AC1407" s="227"/>
      <c r="AD1407" s="227"/>
      <c r="AE1407" s="227"/>
      <c r="AF1407" s="227"/>
      <c r="AG1407" s="227"/>
      <c r="AH1407" s="227"/>
      <c r="AI1407" s="227"/>
    </row>
    <row r="1408" hidden="1">
      <c r="A1408" s="227"/>
      <c r="B1408" s="227"/>
      <c r="C1408" s="264"/>
      <c r="D1408" s="227"/>
      <c r="E1408" s="227"/>
      <c r="F1408" s="227"/>
      <c r="G1408" s="227"/>
      <c r="H1408" s="227"/>
      <c r="I1408" s="227"/>
      <c r="J1408" s="227"/>
      <c r="K1408" s="227"/>
      <c r="L1408" s="227"/>
      <c r="M1408" s="227"/>
      <c r="N1408" s="227"/>
      <c r="O1408" s="227"/>
      <c r="P1408" s="227"/>
      <c r="Q1408" s="227"/>
      <c r="R1408" s="227"/>
      <c r="S1408" s="227"/>
      <c r="T1408" s="227"/>
      <c r="U1408" s="227"/>
      <c r="V1408" s="227"/>
      <c r="W1408" s="227"/>
      <c r="X1408" s="227"/>
      <c r="Y1408" s="227"/>
      <c r="Z1408" s="227"/>
      <c r="AA1408" s="227"/>
      <c r="AB1408" s="227"/>
      <c r="AC1408" s="227"/>
      <c r="AD1408" s="227"/>
      <c r="AE1408" s="227"/>
      <c r="AF1408" s="227"/>
      <c r="AG1408" s="227"/>
      <c r="AH1408" s="227"/>
      <c r="AI1408" s="227"/>
    </row>
    <row r="1409" hidden="1">
      <c r="A1409" s="227"/>
      <c r="B1409" s="227"/>
      <c r="C1409" s="264"/>
      <c r="D1409" s="227"/>
      <c r="E1409" s="227"/>
      <c r="F1409" s="227"/>
      <c r="G1409" s="227"/>
      <c r="H1409" s="227"/>
      <c r="I1409" s="227"/>
      <c r="J1409" s="227"/>
      <c r="K1409" s="227"/>
      <c r="L1409" s="227"/>
      <c r="M1409" s="227"/>
      <c r="N1409" s="227"/>
      <c r="O1409" s="227"/>
      <c r="P1409" s="227"/>
      <c r="Q1409" s="227"/>
      <c r="R1409" s="227"/>
      <c r="S1409" s="227"/>
      <c r="T1409" s="227"/>
      <c r="U1409" s="227"/>
      <c r="V1409" s="227"/>
      <c r="W1409" s="227"/>
      <c r="X1409" s="227"/>
      <c r="Y1409" s="227"/>
      <c r="Z1409" s="227"/>
      <c r="AA1409" s="227"/>
      <c r="AB1409" s="227"/>
      <c r="AC1409" s="227"/>
      <c r="AD1409" s="227"/>
      <c r="AE1409" s="227"/>
      <c r="AF1409" s="227"/>
      <c r="AG1409" s="227"/>
      <c r="AH1409" s="227"/>
      <c r="AI1409" s="227"/>
    </row>
    <row r="1410" hidden="1">
      <c r="A1410" s="227"/>
      <c r="B1410" s="227"/>
      <c r="C1410" s="264"/>
      <c r="D1410" s="227"/>
      <c r="E1410" s="227"/>
      <c r="F1410" s="227"/>
      <c r="G1410" s="227"/>
      <c r="H1410" s="227"/>
      <c r="I1410" s="227"/>
      <c r="J1410" s="227"/>
      <c r="K1410" s="227"/>
      <c r="L1410" s="227"/>
      <c r="M1410" s="227"/>
      <c r="N1410" s="227"/>
      <c r="O1410" s="227"/>
      <c r="P1410" s="227"/>
      <c r="Q1410" s="227"/>
      <c r="R1410" s="227"/>
      <c r="S1410" s="227"/>
      <c r="T1410" s="227"/>
      <c r="U1410" s="227"/>
      <c r="V1410" s="227"/>
      <c r="W1410" s="227"/>
      <c r="X1410" s="227"/>
      <c r="Y1410" s="227"/>
      <c r="Z1410" s="227"/>
      <c r="AA1410" s="227"/>
      <c r="AB1410" s="227"/>
      <c r="AC1410" s="227"/>
      <c r="AD1410" s="227"/>
      <c r="AE1410" s="227"/>
      <c r="AF1410" s="227"/>
      <c r="AG1410" s="227"/>
      <c r="AH1410" s="227"/>
      <c r="AI1410" s="227"/>
    </row>
    <row r="1411" hidden="1">
      <c r="A1411" s="227"/>
      <c r="B1411" s="227"/>
      <c r="C1411" s="264"/>
      <c r="D1411" s="227"/>
      <c r="E1411" s="227"/>
      <c r="F1411" s="227"/>
      <c r="G1411" s="227"/>
      <c r="H1411" s="227"/>
      <c r="I1411" s="227"/>
      <c r="J1411" s="227"/>
      <c r="K1411" s="227"/>
      <c r="L1411" s="227"/>
      <c r="M1411" s="227"/>
      <c r="N1411" s="227"/>
      <c r="O1411" s="227"/>
      <c r="P1411" s="227"/>
      <c r="Q1411" s="227"/>
      <c r="R1411" s="227"/>
      <c r="S1411" s="227"/>
      <c r="T1411" s="227"/>
      <c r="U1411" s="227"/>
      <c r="V1411" s="227"/>
      <c r="W1411" s="227"/>
      <c r="X1411" s="227"/>
      <c r="Y1411" s="227"/>
      <c r="Z1411" s="227"/>
      <c r="AA1411" s="227"/>
      <c r="AB1411" s="227"/>
      <c r="AC1411" s="227"/>
      <c r="AD1411" s="227"/>
      <c r="AE1411" s="227"/>
      <c r="AF1411" s="227"/>
      <c r="AG1411" s="227"/>
      <c r="AH1411" s="227"/>
      <c r="AI1411" s="227"/>
    </row>
    <row r="1412" hidden="1">
      <c r="A1412" s="227"/>
      <c r="B1412" s="227"/>
      <c r="C1412" s="264"/>
      <c r="D1412" s="227"/>
      <c r="E1412" s="227"/>
      <c r="F1412" s="227"/>
      <c r="G1412" s="227"/>
      <c r="H1412" s="227"/>
      <c r="I1412" s="227"/>
      <c r="J1412" s="227"/>
      <c r="K1412" s="227"/>
      <c r="L1412" s="227"/>
      <c r="M1412" s="227"/>
      <c r="N1412" s="227"/>
      <c r="O1412" s="227"/>
      <c r="P1412" s="227"/>
      <c r="Q1412" s="227"/>
      <c r="R1412" s="227"/>
      <c r="S1412" s="227"/>
      <c r="T1412" s="227"/>
      <c r="U1412" s="227"/>
      <c r="V1412" s="227"/>
      <c r="W1412" s="227"/>
      <c r="X1412" s="227"/>
      <c r="Y1412" s="227"/>
      <c r="Z1412" s="227"/>
      <c r="AA1412" s="227"/>
      <c r="AB1412" s="227"/>
      <c r="AC1412" s="227"/>
      <c r="AD1412" s="227"/>
      <c r="AE1412" s="227"/>
      <c r="AF1412" s="227"/>
      <c r="AG1412" s="227"/>
      <c r="AH1412" s="227"/>
      <c r="AI1412" s="227"/>
    </row>
    <row r="1413" hidden="1">
      <c r="A1413" s="227"/>
      <c r="B1413" s="227"/>
      <c r="C1413" s="264"/>
      <c r="D1413" s="227"/>
      <c r="E1413" s="227"/>
      <c r="F1413" s="227"/>
      <c r="G1413" s="227"/>
      <c r="H1413" s="227"/>
      <c r="I1413" s="227"/>
      <c r="J1413" s="227"/>
      <c r="K1413" s="227"/>
      <c r="L1413" s="227"/>
      <c r="M1413" s="227"/>
      <c r="N1413" s="227"/>
      <c r="O1413" s="227"/>
      <c r="P1413" s="227"/>
      <c r="Q1413" s="227"/>
      <c r="R1413" s="227"/>
      <c r="S1413" s="227"/>
      <c r="T1413" s="227"/>
      <c r="U1413" s="227"/>
      <c r="V1413" s="227"/>
      <c r="W1413" s="227"/>
      <c r="X1413" s="227"/>
      <c r="Y1413" s="227"/>
      <c r="Z1413" s="227"/>
      <c r="AA1413" s="227"/>
      <c r="AB1413" s="227"/>
      <c r="AC1413" s="227"/>
      <c r="AD1413" s="227"/>
      <c r="AE1413" s="227"/>
      <c r="AF1413" s="227"/>
      <c r="AG1413" s="227"/>
      <c r="AH1413" s="227"/>
      <c r="AI1413" s="227"/>
    </row>
    <row r="1414" hidden="1">
      <c r="A1414" s="227"/>
      <c r="B1414" s="227"/>
      <c r="C1414" s="264"/>
      <c r="D1414" s="227"/>
      <c r="E1414" s="227"/>
      <c r="F1414" s="227"/>
      <c r="G1414" s="227"/>
      <c r="H1414" s="227"/>
      <c r="I1414" s="227"/>
      <c r="J1414" s="227"/>
      <c r="K1414" s="227"/>
      <c r="L1414" s="227"/>
      <c r="M1414" s="227"/>
      <c r="N1414" s="227"/>
      <c r="O1414" s="227"/>
      <c r="P1414" s="227"/>
      <c r="Q1414" s="227"/>
      <c r="R1414" s="227"/>
      <c r="S1414" s="227"/>
      <c r="T1414" s="227"/>
      <c r="U1414" s="227"/>
      <c r="V1414" s="227"/>
      <c r="W1414" s="227"/>
      <c r="X1414" s="227"/>
      <c r="Y1414" s="227"/>
      <c r="Z1414" s="227"/>
      <c r="AA1414" s="227"/>
      <c r="AB1414" s="227"/>
      <c r="AC1414" s="227"/>
      <c r="AD1414" s="227"/>
      <c r="AE1414" s="227"/>
      <c r="AF1414" s="227"/>
      <c r="AG1414" s="227"/>
      <c r="AH1414" s="227"/>
      <c r="AI1414" s="227"/>
    </row>
    <row r="1415" hidden="1">
      <c r="A1415" s="227"/>
      <c r="B1415" s="227"/>
      <c r="C1415" s="264"/>
      <c r="D1415" s="227"/>
      <c r="E1415" s="227"/>
      <c r="F1415" s="227"/>
      <c r="G1415" s="227"/>
      <c r="H1415" s="227"/>
      <c r="I1415" s="227"/>
      <c r="J1415" s="227"/>
      <c r="K1415" s="227"/>
      <c r="L1415" s="227"/>
      <c r="M1415" s="227"/>
      <c r="N1415" s="227"/>
      <c r="O1415" s="227"/>
      <c r="P1415" s="227"/>
      <c r="Q1415" s="227"/>
      <c r="R1415" s="227"/>
      <c r="S1415" s="227"/>
      <c r="T1415" s="227"/>
      <c r="U1415" s="227"/>
      <c r="V1415" s="227"/>
      <c r="W1415" s="227"/>
      <c r="X1415" s="227"/>
      <c r="Y1415" s="227"/>
      <c r="Z1415" s="227"/>
      <c r="AA1415" s="227"/>
      <c r="AB1415" s="227"/>
      <c r="AC1415" s="227"/>
      <c r="AD1415" s="227"/>
      <c r="AE1415" s="227"/>
      <c r="AF1415" s="227"/>
      <c r="AG1415" s="227"/>
      <c r="AH1415" s="227"/>
      <c r="AI1415" s="227"/>
    </row>
    <row r="1416" hidden="1">
      <c r="A1416" s="227"/>
      <c r="B1416" s="227"/>
      <c r="C1416" s="264"/>
      <c r="D1416" s="227"/>
      <c r="E1416" s="227"/>
      <c r="F1416" s="227"/>
      <c r="G1416" s="227"/>
      <c r="H1416" s="227"/>
      <c r="I1416" s="227"/>
      <c r="J1416" s="227"/>
      <c r="K1416" s="227"/>
      <c r="L1416" s="227"/>
      <c r="M1416" s="227"/>
      <c r="N1416" s="227"/>
      <c r="O1416" s="227"/>
      <c r="P1416" s="227"/>
      <c r="Q1416" s="227"/>
      <c r="R1416" s="227"/>
      <c r="S1416" s="227"/>
      <c r="T1416" s="227"/>
      <c r="U1416" s="227"/>
      <c r="V1416" s="227"/>
      <c r="W1416" s="227"/>
      <c r="X1416" s="227"/>
      <c r="Y1416" s="227"/>
      <c r="Z1416" s="227"/>
      <c r="AA1416" s="227"/>
      <c r="AB1416" s="227"/>
      <c r="AC1416" s="227"/>
      <c r="AD1416" s="227"/>
      <c r="AE1416" s="227"/>
      <c r="AF1416" s="227"/>
      <c r="AG1416" s="227"/>
      <c r="AH1416" s="227"/>
      <c r="AI1416" s="227"/>
    </row>
    <row r="1417" hidden="1">
      <c r="A1417" s="227"/>
      <c r="B1417" s="227"/>
      <c r="C1417" s="264"/>
      <c r="D1417" s="227"/>
      <c r="E1417" s="227"/>
      <c r="F1417" s="227"/>
      <c r="G1417" s="227"/>
      <c r="H1417" s="227"/>
      <c r="I1417" s="227"/>
      <c r="J1417" s="227"/>
      <c r="K1417" s="227"/>
      <c r="L1417" s="227"/>
      <c r="M1417" s="227"/>
      <c r="N1417" s="227"/>
      <c r="O1417" s="227"/>
      <c r="P1417" s="227"/>
      <c r="Q1417" s="227"/>
      <c r="R1417" s="227"/>
      <c r="S1417" s="227"/>
      <c r="T1417" s="227"/>
      <c r="U1417" s="227"/>
      <c r="V1417" s="227"/>
      <c r="W1417" s="227"/>
      <c r="X1417" s="227"/>
      <c r="Y1417" s="227"/>
      <c r="Z1417" s="227"/>
      <c r="AA1417" s="227"/>
      <c r="AB1417" s="227"/>
      <c r="AC1417" s="227"/>
      <c r="AD1417" s="227"/>
      <c r="AE1417" s="227"/>
      <c r="AF1417" s="227"/>
      <c r="AG1417" s="227"/>
      <c r="AH1417" s="227"/>
      <c r="AI1417" s="227"/>
    </row>
    <row r="1418" hidden="1">
      <c r="A1418" s="227"/>
      <c r="B1418" s="227"/>
      <c r="C1418" s="264"/>
      <c r="D1418" s="227"/>
      <c r="E1418" s="227"/>
      <c r="F1418" s="227"/>
      <c r="G1418" s="227"/>
      <c r="H1418" s="227"/>
      <c r="I1418" s="227"/>
      <c r="J1418" s="227"/>
      <c r="K1418" s="227"/>
      <c r="L1418" s="227"/>
      <c r="M1418" s="227"/>
      <c r="N1418" s="227"/>
      <c r="O1418" s="227"/>
      <c r="P1418" s="227"/>
      <c r="Q1418" s="227"/>
      <c r="R1418" s="227"/>
      <c r="S1418" s="227"/>
      <c r="T1418" s="227"/>
      <c r="U1418" s="227"/>
      <c r="V1418" s="227"/>
      <c r="W1418" s="227"/>
      <c r="X1418" s="227"/>
      <c r="Y1418" s="227"/>
      <c r="Z1418" s="227"/>
      <c r="AA1418" s="227"/>
      <c r="AB1418" s="227"/>
      <c r="AC1418" s="227"/>
      <c r="AD1418" s="227"/>
      <c r="AE1418" s="227"/>
      <c r="AF1418" s="227"/>
      <c r="AG1418" s="227"/>
      <c r="AH1418" s="227"/>
      <c r="AI1418" s="227"/>
    </row>
    <row r="1419" hidden="1">
      <c r="A1419" s="227"/>
      <c r="B1419" s="227"/>
      <c r="C1419" s="264"/>
      <c r="D1419" s="227"/>
      <c r="E1419" s="227"/>
      <c r="F1419" s="227"/>
      <c r="G1419" s="227"/>
      <c r="H1419" s="227"/>
      <c r="I1419" s="227"/>
      <c r="J1419" s="227"/>
      <c r="K1419" s="227"/>
      <c r="L1419" s="227"/>
      <c r="M1419" s="227"/>
      <c r="N1419" s="227"/>
      <c r="O1419" s="227"/>
      <c r="P1419" s="227"/>
      <c r="Q1419" s="227"/>
      <c r="R1419" s="227"/>
      <c r="S1419" s="227"/>
      <c r="T1419" s="227"/>
      <c r="U1419" s="227"/>
      <c r="V1419" s="227"/>
      <c r="W1419" s="227"/>
      <c r="X1419" s="227"/>
      <c r="Y1419" s="227"/>
      <c r="Z1419" s="227"/>
      <c r="AA1419" s="227"/>
      <c r="AB1419" s="227"/>
      <c r="AC1419" s="227"/>
      <c r="AD1419" s="227"/>
      <c r="AE1419" s="227"/>
      <c r="AF1419" s="227"/>
      <c r="AG1419" s="227"/>
      <c r="AH1419" s="227"/>
      <c r="AI1419" s="227"/>
    </row>
    <row r="1420" hidden="1">
      <c r="A1420" s="227"/>
      <c r="B1420" s="227"/>
      <c r="C1420" s="264"/>
      <c r="D1420" s="227"/>
      <c r="E1420" s="227"/>
      <c r="F1420" s="227"/>
      <c r="G1420" s="227"/>
      <c r="H1420" s="227"/>
      <c r="I1420" s="227"/>
      <c r="J1420" s="227"/>
      <c r="K1420" s="227"/>
      <c r="L1420" s="227"/>
      <c r="M1420" s="227"/>
      <c r="N1420" s="227"/>
      <c r="O1420" s="227"/>
      <c r="P1420" s="227"/>
      <c r="Q1420" s="227"/>
      <c r="R1420" s="227"/>
      <c r="S1420" s="227"/>
      <c r="T1420" s="227"/>
      <c r="U1420" s="227"/>
      <c r="V1420" s="227"/>
      <c r="W1420" s="227"/>
      <c r="X1420" s="227"/>
      <c r="Y1420" s="227"/>
      <c r="Z1420" s="227"/>
      <c r="AA1420" s="227"/>
      <c r="AB1420" s="227"/>
      <c r="AC1420" s="227"/>
      <c r="AD1420" s="227"/>
      <c r="AE1420" s="227"/>
      <c r="AF1420" s="227"/>
      <c r="AG1420" s="227"/>
      <c r="AH1420" s="227"/>
      <c r="AI1420" s="227"/>
    </row>
    <row r="1421" hidden="1">
      <c r="A1421" s="227"/>
      <c r="B1421" s="227"/>
      <c r="C1421" s="264"/>
      <c r="D1421" s="227"/>
      <c r="E1421" s="227"/>
      <c r="F1421" s="227"/>
      <c r="G1421" s="227"/>
      <c r="H1421" s="227"/>
      <c r="I1421" s="227"/>
      <c r="J1421" s="227"/>
      <c r="K1421" s="227"/>
      <c r="L1421" s="227"/>
      <c r="M1421" s="227"/>
      <c r="N1421" s="227"/>
      <c r="O1421" s="227"/>
      <c r="P1421" s="227"/>
      <c r="Q1421" s="227"/>
      <c r="R1421" s="227"/>
      <c r="S1421" s="227"/>
      <c r="T1421" s="227"/>
      <c r="U1421" s="227"/>
      <c r="V1421" s="227"/>
      <c r="W1421" s="227"/>
      <c r="X1421" s="227"/>
      <c r="Y1421" s="227"/>
      <c r="Z1421" s="227"/>
      <c r="AA1421" s="227"/>
      <c r="AB1421" s="227"/>
      <c r="AC1421" s="227"/>
      <c r="AD1421" s="227"/>
      <c r="AE1421" s="227"/>
      <c r="AF1421" s="227"/>
      <c r="AG1421" s="227"/>
      <c r="AH1421" s="227"/>
      <c r="AI1421" s="227"/>
    </row>
    <row r="1422" hidden="1">
      <c r="A1422" s="227"/>
      <c r="B1422" s="227"/>
      <c r="C1422" s="264"/>
      <c r="D1422" s="227"/>
      <c r="E1422" s="227"/>
      <c r="F1422" s="227"/>
      <c r="G1422" s="227"/>
      <c r="H1422" s="227"/>
      <c r="I1422" s="227"/>
      <c r="J1422" s="227"/>
      <c r="K1422" s="227"/>
      <c r="L1422" s="227"/>
      <c r="M1422" s="227"/>
      <c r="N1422" s="227"/>
      <c r="O1422" s="227"/>
      <c r="P1422" s="227"/>
      <c r="Q1422" s="227"/>
      <c r="R1422" s="227"/>
      <c r="S1422" s="227"/>
      <c r="T1422" s="227"/>
      <c r="U1422" s="227"/>
      <c r="V1422" s="227"/>
      <c r="W1422" s="227"/>
      <c r="X1422" s="227"/>
      <c r="Y1422" s="227"/>
      <c r="Z1422" s="227"/>
      <c r="AA1422" s="227"/>
      <c r="AB1422" s="227"/>
      <c r="AC1422" s="227"/>
      <c r="AD1422" s="227"/>
      <c r="AE1422" s="227"/>
      <c r="AF1422" s="227"/>
      <c r="AG1422" s="227"/>
      <c r="AH1422" s="227"/>
      <c r="AI1422" s="227"/>
    </row>
    <row r="1423" hidden="1">
      <c r="A1423" s="227"/>
      <c r="B1423" s="227"/>
      <c r="C1423" s="264"/>
      <c r="D1423" s="227"/>
      <c r="E1423" s="227"/>
      <c r="F1423" s="227"/>
      <c r="G1423" s="227"/>
      <c r="H1423" s="227"/>
      <c r="I1423" s="227"/>
      <c r="J1423" s="227"/>
      <c r="K1423" s="227"/>
      <c r="L1423" s="227"/>
      <c r="M1423" s="227"/>
      <c r="N1423" s="227"/>
      <c r="O1423" s="227"/>
      <c r="P1423" s="227"/>
      <c r="Q1423" s="227"/>
      <c r="R1423" s="227"/>
      <c r="S1423" s="227"/>
      <c r="T1423" s="227"/>
      <c r="U1423" s="227"/>
      <c r="V1423" s="227"/>
      <c r="W1423" s="227"/>
      <c r="X1423" s="227"/>
      <c r="Y1423" s="227"/>
      <c r="Z1423" s="227"/>
      <c r="AA1423" s="227"/>
      <c r="AB1423" s="227"/>
      <c r="AC1423" s="227"/>
      <c r="AD1423" s="227"/>
      <c r="AE1423" s="227"/>
      <c r="AF1423" s="227"/>
      <c r="AG1423" s="227"/>
      <c r="AH1423" s="227"/>
      <c r="AI1423" s="227"/>
    </row>
    <row r="1424" hidden="1">
      <c r="A1424" s="227"/>
      <c r="B1424" s="227"/>
      <c r="C1424" s="264"/>
      <c r="D1424" s="227"/>
      <c r="E1424" s="227"/>
      <c r="F1424" s="227"/>
      <c r="G1424" s="227"/>
      <c r="H1424" s="227"/>
      <c r="I1424" s="227"/>
      <c r="J1424" s="227"/>
      <c r="K1424" s="227"/>
      <c r="L1424" s="227"/>
      <c r="M1424" s="227"/>
      <c r="N1424" s="227"/>
      <c r="O1424" s="227"/>
      <c r="P1424" s="227"/>
      <c r="Q1424" s="227"/>
      <c r="R1424" s="227"/>
      <c r="S1424" s="227"/>
      <c r="T1424" s="227"/>
      <c r="U1424" s="227"/>
      <c r="V1424" s="227"/>
      <c r="W1424" s="227"/>
      <c r="X1424" s="227"/>
      <c r="Y1424" s="227"/>
      <c r="Z1424" s="227"/>
      <c r="AA1424" s="227"/>
      <c r="AB1424" s="227"/>
      <c r="AC1424" s="227"/>
      <c r="AD1424" s="227"/>
      <c r="AE1424" s="227"/>
      <c r="AF1424" s="227"/>
      <c r="AG1424" s="227"/>
      <c r="AH1424" s="227"/>
      <c r="AI1424" s="227"/>
    </row>
    <row r="1425" hidden="1">
      <c r="A1425" s="227"/>
      <c r="B1425" s="227"/>
      <c r="C1425" s="264"/>
      <c r="D1425" s="227"/>
      <c r="E1425" s="227"/>
      <c r="F1425" s="227"/>
      <c r="G1425" s="227"/>
      <c r="H1425" s="227"/>
      <c r="I1425" s="227"/>
      <c r="J1425" s="227"/>
      <c r="K1425" s="227"/>
      <c r="L1425" s="227"/>
      <c r="M1425" s="227"/>
      <c r="N1425" s="227"/>
      <c r="O1425" s="227"/>
      <c r="P1425" s="227"/>
      <c r="Q1425" s="227"/>
      <c r="R1425" s="227"/>
      <c r="S1425" s="227"/>
      <c r="T1425" s="227"/>
      <c r="U1425" s="227"/>
      <c r="V1425" s="227"/>
      <c r="W1425" s="227"/>
      <c r="X1425" s="227"/>
      <c r="Y1425" s="227"/>
      <c r="Z1425" s="227"/>
      <c r="AA1425" s="227"/>
      <c r="AB1425" s="227"/>
      <c r="AC1425" s="227"/>
      <c r="AD1425" s="227"/>
      <c r="AE1425" s="227"/>
      <c r="AF1425" s="227"/>
      <c r="AG1425" s="227"/>
      <c r="AH1425" s="227"/>
      <c r="AI1425" s="227"/>
    </row>
    <row r="1426" hidden="1">
      <c r="A1426" s="227"/>
      <c r="B1426" s="227"/>
      <c r="C1426" s="264"/>
      <c r="D1426" s="227"/>
      <c r="E1426" s="227"/>
      <c r="F1426" s="227"/>
      <c r="G1426" s="227"/>
      <c r="H1426" s="227"/>
      <c r="I1426" s="227"/>
      <c r="J1426" s="227"/>
      <c r="K1426" s="227"/>
      <c r="L1426" s="227"/>
      <c r="M1426" s="227"/>
      <c r="N1426" s="227"/>
      <c r="O1426" s="227"/>
      <c r="P1426" s="227"/>
      <c r="Q1426" s="227"/>
      <c r="R1426" s="227"/>
      <c r="S1426" s="227"/>
      <c r="T1426" s="227"/>
      <c r="U1426" s="227"/>
      <c r="V1426" s="227"/>
      <c r="W1426" s="227"/>
      <c r="X1426" s="227"/>
      <c r="Y1426" s="227"/>
      <c r="Z1426" s="227"/>
      <c r="AA1426" s="227"/>
      <c r="AB1426" s="227"/>
      <c r="AC1426" s="227"/>
      <c r="AD1426" s="227"/>
      <c r="AE1426" s="227"/>
      <c r="AF1426" s="227"/>
      <c r="AG1426" s="227"/>
      <c r="AH1426" s="227"/>
      <c r="AI1426" s="227"/>
    </row>
    <row r="1427" hidden="1">
      <c r="A1427" s="227"/>
      <c r="B1427" s="227"/>
      <c r="C1427" s="264"/>
      <c r="D1427" s="227"/>
      <c r="E1427" s="227"/>
      <c r="F1427" s="227"/>
      <c r="G1427" s="227"/>
      <c r="H1427" s="227"/>
      <c r="I1427" s="227"/>
      <c r="J1427" s="227"/>
      <c r="K1427" s="227"/>
      <c r="L1427" s="227"/>
      <c r="M1427" s="227"/>
      <c r="N1427" s="227"/>
      <c r="O1427" s="227"/>
      <c r="P1427" s="227"/>
      <c r="Q1427" s="227"/>
      <c r="R1427" s="227"/>
      <c r="S1427" s="227"/>
      <c r="T1427" s="227"/>
      <c r="U1427" s="227"/>
      <c r="V1427" s="227"/>
      <c r="W1427" s="227"/>
      <c r="X1427" s="227"/>
      <c r="Y1427" s="227"/>
      <c r="Z1427" s="227"/>
      <c r="AA1427" s="227"/>
      <c r="AB1427" s="227"/>
      <c r="AC1427" s="227"/>
      <c r="AD1427" s="227"/>
      <c r="AE1427" s="227"/>
      <c r="AF1427" s="227"/>
      <c r="AG1427" s="227"/>
      <c r="AH1427" s="227"/>
      <c r="AI1427" s="227"/>
    </row>
    <row r="1428" hidden="1">
      <c r="A1428" s="227"/>
      <c r="B1428" s="227"/>
      <c r="C1428" s="264"/>
      <c r="D1428" s="227"/>
      <c r="E1428" s="227"/>
      <c r="F1428" s="227"/>
      <c r="G1428" s="227"/>
      <c r="H1428" s="227"/>
      <c r="I1428" s="227"/>
      <c r="J1428" s="227"/>
      <c r="K1428" s="227"/>
      <c r="L1428" s="227"/>
      <c r="M1428" s="227"/>
      <c r="N1428" s="227"/>
      <c r="O1428" s="227"/>
      <c r="P1428" s="227"/>
      <c r="Q1428" s="227"/>
      <c r="R1428" s="227"/>
      <c r="S1428" s="227"/>
      <c r="T1428" s="227"/>
      <c r="U1428" s="227"/>
      <c r="V1428" s="227"/>
      <c r="W1428" s="227"/>
      <c r="X1428" s="227"/>
      <c r="Y1428" s="227"/>
      <c r="Z1428" s="227"/>
      <c r="AA1428" s="227"/>
      <c r="AB1428" s="227"/>
      <c r="AC1428" s="227"/>
      <c r="AD1428" s="227"/>
      <c r="AE1428" s="227"/>
      <c r="AF1428" s="227"/>
      <c r="AG1428" s="227"/>
      <c r="AH1428" s="227"/>
      <c r="AI1428" s="227"/>
    </row>
    <row r="1429" hidden="1">
      <c r="A1429" s="227"/>
      <c r="B1429" s="227"/>
      <c r="C1429" s="264"/>
      <c r="D1429" s="227"/>
      <c r="E1429" s="227"/>
      <c r="F1429" s="227"/>
      <c r="G1429" s="227"/>
      <c r="H1429" s="227"/>
      <c r="I1429" s="227"/>
      <c r="J1429" s="227"/>
      <c r="K1429" s="227"/>
      <c r="L1429" s="227"/>
      <c r="M1429" s="227"/>
      <c r="N1429" s="227"/>
      <c r="O1429" s="227"/>
      <c r="P1429" s="227"/>
      <c r="Q1429" s="227"/>
      <c r="R1429" s="227"/>
      <c r="S1429" s="227"/>
      <c r="T1429" s="227"/>
      <c r="U1429" s="227"/>
      <c r="V1429" s="227"/>
      <c r="W1429" s="227"/>
      <c r="X1429" s="227"/>
      <c r="Y1429" s="227"/>
      <c r="Z1429" s="227"/>
      <c r="AA1429" s="227"/>
      <c r="AB1429" s="227"/>
      <c r="AC1429" s="227"/>
      <c r="AD1429" s="227"/>
      <c r="AE1429" s="227"/>
      <c r="AF1429" s="227"/>
      <c r="AG1429" s="227"/>
      <c r="AH1429" s="227"/>
      <c r="AI1429" s="227"/>
    </row>
    <row r="1430" hidden="1">
      <c r="A1430" s="227"/>
      <c r="B1430" s="227"/>
      <c r="C1430" s="264"/>
      <c r="D1430" s="227"/>
      <c r="E1430" s="227"/>
      <c r="F1430" s="227"/>
      <c r="G1430" s="227"/>
      <c r="H1430" s="227"/>
      <c r="I1430" s="227"/>
      <c r="J1430" s="227"/>
      <c r="K1430" s="227"/>
      <c r="L1430" s="227"/>
      <c r="M1430" s="227"/>
      <c r="N1430" s="227"/>
      <c r="O1430" s="227"/>
      <c r="P1430" s="227"/>
      <c r="Q1430" s="227"/>
      <c r="R1430" s="227"/>
      <c r="S1430" s="227"/>
      <c r="T1430" s="227"/>
      <c r="U1430" s="227"/>
      <c r="V1430" s="227"/>
      <c r="W1430" s="227"/>
      <c r="X1430" s="227"/>
      <c r="Y1430" s="227"/>
      <c r="Z1430" s="227"/>
      <c r="AA1430" s="227"/>
      <c r="AB1430" s="227"/>
      <c r="AC1430" s="227"/>
      <c r="AD1430" s="227"/>
      <c r="AE1430" s="227"/>
      <c r="AF1430" s="227"/>
      <c r="AG1430" s="227"/>
      <c r="AH1430" s="227"/>
      <c r="AI1430" s="227"/>
    </row>
    <row r="1431" hidden="1">
      <c r="A1431" s="227"/>
      <c r="B1431" s="227"/>
      <c r="C1431" s="264"/>
      <c r="D1431" s="227"/>
      <c r="E1431" s="227"/>
      <c r="F1431" s="227"/>
      <c r="G1431" s="227"/>
      <c r="H1431" s="227"/>
      <c r="I1431" s="227"/>
      <c r="J1431" s="227"/>
      <c r="K1431" s="227"/>
      <c r="L1431" s="227"/>
      <c r="M1431" s="227"/>
      <c r="N1431" s="227"/>
      <c r="O1431" s="227"/>
      <c r="P1431" s="227"/>
      <c r="Q1431" s="227"/>
      <c r="R1431" s="227"/>
      <c r="S1431" s="227"/>
      <c r="T1431" s="227"/>
      <c r="U1431" s="227"/>
      <c r="V1431" s="227"/>
      <c r="W1431" s="227"/>
      <c r="X1431" s="227"/>
      <c r="Y1431" s="227"/>
      <c r="Z1431" s="227"/>
      <c r="AA1431" s="227"/>
      <c r="AB1431" s="227"/>
      <c r="AC1431" s="227"/>
      <c r="AD1431" s="227"/>
      <c r="AE1431" s="227"/>
      <c r="AF1431" s="227"/>
      <c r="AG1431" s="227"/>
      <c r="AH1431" s="227"/>
      <c r="AI1431" s="227"/>
    </row>
    <row r="1432" hidden="1">
      <c r="A1432" s="227"/>
      <c r="B1432" s="227"/>
      <c r="C1432" s="264"/>
      <c r="D1432" s="227"/>
      <c r="E1432" s="227"/>
      <c r="F1432" s="227"/>
      <c r="G1432" s="227"/>
      <c r="H1432" s="227"/>
      <c r="I1432" s="227"/>
      <c r="J1432" s="227"/>
      <c r="K1432" s="227"/>
      <c r="L1432" s="227"/>
      <c r="M1432" s="227"/>
      <c r="N1432" s="227"/>
      <c r="O1432" s="227"/>
      <c r="P1432" s="227"/>
      <c r="Q1432" s="227"/>
      <c r="R1432" s="227"/>
      <c r="S1432" s="227"/>
      <c r="T1432" s="227"/>
      <c r="U1432" s="227"/>
      <c r="V1432" s="227"/>
      <c r="W1432" s="227"/>
      <c r="X1432" s="227"/>
      <c r="Y1432" s="227"/>
      <c r="Z1432" s="227"/>
      <c r="AA1432" s="227"/>
      <c r="AB1432" s="227"/>
      <c r="AC1432" s="227"/>
      <c r="AD1432" s="227"/>
      <c r="AE1432" s="227"/>
      <c r="AF1432" s="227"/>
      <c r="AG1432" s="227"/>
      <c r="AH1432" s="227"/>
      <c r="AI1432" s="227"/>
    </row>
    <row r="1433" hidden="1">
      <c r="A1433" s="227"/>
      <c r="B1433" s="227"/>
      <c r="C1433" s="264"/>
      <c r="D1433" s="227"/>
      <c r="E1433" s="227"/>
      <c r="F1433" s="227"/>
      <c r="G1433" s="227"/>
      <c r="H1433" s="227"/>
      <c r="I1433" s="227"/>
      <c r="J1433" s="227"/>
      <c r="K1433" s="227"/>
      <c r="L1433" s="227"/>
      <c r="M1433" s="227"/>
      <c r="N1433" s="227"/>
      <c r="O1433" s="227"/>
      <c r="P1433" s="227"/>
      <c r="Q1433" s="227"/>
      <c r="R1433" s="227"/>
      <c r="S1433" s="227"/>
      <c r="T1433" s="227"/>
      <c r="U1433" s="227"/>
      <c r="V1433" s="227"/>
      <c r="W1433" s="227"/>
      <c r="X1433" s="227"/>
      <c r="Y1433" s="227"/>
      <c r="Z1433" s="227"/>
      <c r="AA1433" s="227"/>
      <c r="AB1433" s="227"/>
      <c r="AC1433" s="227"/>
      <c r="AD1433" s="227"/>
      <c r="AE1433" s="227"/>
      <c r="AF1433" s="227"/>
      <c r="AG1433" s="227"/>
      <c r="AH1433" s="227"/>
      <c r="AI1433" s="227"/>
    </row>
    <row r="1434" hidden="1">
      <c r="A1434" s="227"/>
      <c r="B1434" s="227"/>
      <c r="C1434" s="264"/>
      <c r="D1434" s="227"/>
      <c r="E1434" s="227"/>
      <c r="F1434" s="227"/>
      <c r="G1434" s="227"/>
      <c r="H1434" s="227"/>
      <c r="I1434" s="227"/>
      <c r="J1434" s="227"/>
      <c r="K1434" s="227"/>
      <c r="L1434" s="227"/>
      <c r="M1434" s="227"/>
      <c r="N1434" s="227"/>
      <c r="O1434" s="227"/>
      <c r="P1434" s="227"/>
      <c r="Q1434" s="227"/>
      <c r="R1434" s="227"/>
      <c r="S1434" s="227"/>
      <c r="T1434" s="227"/>
      <c r="U1434" s="227"/>
      <c r="V1434" s="227"/>
      <c r="W1434" s="227"/>
      <c r="X1434" s="227"/>
      <c r="Y1434" s="227"/>
      <c r="Z1434" s="227"/>
      <c r="AA1434" s="227"/>
      <c r="AB1434" s="227"/>
      <c r="AC1434" s="227"/>
      <c r="AD1434" s="227"/>
      <c r="AE1434" s="227"/>
      <c r="AF1434" s="227"/>
      <c r="AG1434" s="227"/>
      <c r="AH1434" s="227"/>
      <c r="AI1434" s="227"/>
    </row>
    <row r="1435" hidden="1">
      <c r="A1435" s="227"/>
      <c r="B1435" s="227"/>
      <c r="C1435" s="264"/>
      <c r="D1435" s="227"/>
      <c r="E1435" s="227"/>
      <c r="F1435" s="227"/>
      <c r="G1435" s="227"/>
      <c r="H1435" s="227"/>
      <c r="I1435" s="227"/>
      <c r="J1435" s="227"/>
      <c r="K1435" s="227"/>
      <c r="L1435" s="227"/>
      <c r="M1435" s="227"/>
      <c r="N1435" s="227"/>
      <c r="O1435" s="227"/>
      <c r="P1435" s="227"/>
      <c r="Q1435" s="227"/>
      <c r="R1435" s="227"/>
      <c r="S1435" s="227"/>
      <c r="T1435" s="227"/>
      <c r="U1435" s="227"/>
      <c r="V1435" s="227"/>
      <c r="W1435" s="227"/>
      <c r="X1435" s="227"/>
      <c r="Y1435" s="227"/>
      <c r="Z1435" s="227"/>
      <c r="AA1435" s="227"/>
      <c r="AB1435" s="227"/>
      <c r="AC1435" s="227"/>
      <c r="AD1435" s="227"/>
      <c r="AE1435" s="227"/>
      <c r="AF1435" s="227"/>
      <c r="AG1435" s="227"/>
      <c r="AH1435" s="227"/>
      <c r="AI1435" s="227"/>
    </row>
    <row r="1436" hidden="1">
      <c r="A1436" s="227"/>
      <c r="B1436" s="227"/>
      <c r="C1436" s="264"/>
      <c r="D1436" s="227"/>
      <c r="E1436" s="227"/>
      <c r="F1436" s="227"/>
      <c r="G1436" s="227"/>
      <c r="H1436" s="227"/>
      <c r="I1436" s="227"/>
      <c r="J1436" s="227"/>
      <c r="K1436" s="227"/>
      <c r="L1436" s="227"/>
      <c r="M1436" s="227"/>
      <c r="N1436" s="227"/>
      <c r="O1436" s="227"/>
      <c r="P1436" s="227"/>
      <c r="Q1436" s="227"/>
      <c r="R1436" s="227"/>
      <c r="S1436" s="227"/>
      <c r="T1436" s="227"/>
      <c r="U1436" s="227"/>
      <c r="V1436" s="227"/>
      <c r="W1436" s="227"/>
      <c r="X1436" s="227"/>
      <c r="Y1436" s="227"/>
      <c r="Z1436" s="227"/>
      <c r="AA1436" s="227"/>
      <c r="AB1436" s="227"/>
      <c r="AC1436" s="227"/>
      <c r="AD1436" s="227"/>
      <c r="AE1436" s="227"/>
      <c r="AF1436" s="227"/>
      <c r="AG1436" s="227"/>
      <c r="AH1436" s="227"/>
      <c r="AI1436" s="227"/>
    </row>
    <row r="1437" hidden="1">
      <c r="A1437" s="227"/>
      <c r="B1437" s="227"/>
      <c r="C1437" s="264"/>
      <c r="D1437" s="227"/>
      <c r="E1437" s="227"/>
      <c r="F1437" s="227"/>
      <c r="G1437" s="227"/>
      <c r="H1437" s="227"/>
      <c r="I1437" s="227"/>
      <c r="J1437" s="227"/>
      <c r="K1437" s="227"/>
      <c r="L1437" s="227"/>
      <c r="M1437" s="227"/>
      <c r="N1437" s="227"/>
      <c r="O1437" s="227"/>
      <c r="P1437" s="227"/>
      <c r="Q1437" s="227"/>
      <c r="R1437" s="227"/>
      <c r="S1437" s="227"/>
      <c r="T1437" s="227"/>
      <c r="U1437" s="227"/>
      <c r="V1437" s="227"/>
      <c r="W1437" s="227"/>
      <c r="X1437" s="227"/>
      <c r="Y1437" s="227"/>
      <c r="Z1437" s="227"/>
      <c r="AA1437" s="227"/>
      <c r="AB1437" s="227"/>
      <c r="AC1437" s="227"/>
      <c r="AD1437" s="227"/>
      <c r="AE1437" s="227"/>
      <c r="AF1437" s="227"/>
      <c r="AG1437" s="227"/>
      <c r="AH1437" s="227"/>
      <c r="AI1437" s="227"/>
    </row>
    <row r="1438" hidden="1">
      <c r="A1438" s="227"/>
      <c r="B1438" s="227"/>
      <c r="C1438" s="264"/>
      <c r="D1438" s="227"/>
      <c r="E1438" s="227"/>
      <c r="F1438" s="227"/>
      <c r="G1438" s="227"/>
      <c r="H1438" s="227"/>
      <c r="I1438" s="227"/>
      <c r="J1438" s="227"/>
      <c r="K1438" s="227"/>
      <c r="L1438" s="227"/>
      <c r="M1438" s="227"/>
      <c r="N1438" s="227"/>
      <c r="O1438" s="227"/>
      <c r="P1438" s="227"/>
      <c r="Q1438" s="227"/>
      <c r="R1438" s="227"/>
      <c r="S1438" s="227"/>
      <c r="T1438" s="227"/>
      <c r="U1438" s="227"/>
      <c r="V1438" s="227"/>
      <c r="W1438" s="227"/>
      <c r="X1438" s="227"/>
      <c r="Y1438" s="227"/>
      <c r="Z1438" s="227"/>
      <c r="AA1438" s="227"/>
      <c r="AB1438" s="227"/>
      <c r="AC1438" s="227"/>
      <c r="AD1438" s="227"/>
      <c r="AE1438" s="227"/>
      <c r="AF1438" s="227"/>
      <c r="AG1438" s="227"/>
      <c r="AH1438" s="227"/>
      <c r="AI1438" s="227"/>
    </row>
    <row r="1439" hidden="1">
      <c r="A1439" s="227"/>
      <c r="B1439" s="227"/>
      <c r="C1439" s="264"/>
      <c r="D1439" s="227"/>
      <c r="E1439" s="227"/>
      <c r="F1439" s="227"/>
      <c r="G1439" s="227"/>
      <c r="H1439" s="227"/>
      <c r="I1439" s="227"/>
      <c r="J1439" s="227"/>
      <c r="K1439" s="227"/>
      <c r="L1439" s="227"/>
      <c r="M1439" s="227"/>
      <c r="N1439" s="227"/>
      <c r="O1439" s="227"/>
      <c r="P1439" s="227"/>
      <c r="Q1439" s="227"/>
      <c r="R1439" s="227"/>
      <c r="S1439" s="227"/>
      <c r="T1439" s="227"/>
      <c r="U1439" s="227"/>
      <c r="V1439" s="227"/>
      <c r="W1439" s="227"/>
      <c r="X1439" s="227"/>
      <c r="Y1439" s="227"/>
      <c r="Z1439" s="227"/>
      <c r="AA1439" s="227"/>
      <c r="AB1439" s="227"/>
      <c r="AC1439" s="227"/>
      <c r="AD1439" s="227"/>
      <c r="AE1439" s="227"/>
      <c r="AF1439" s="227"/>
      <c r="AG1439" s="227"/>
      <c r="AH1439" s="227"/>
      <c r="AI1439" s="227"/>
    </row>
    <row r="1440" hidden="1">
      <c r="A1440" s="227"/>
      <c r="B1440" s="227"/>
      <c r="C1440" s="264"/>
      <c r="D1440" s="227"/>
      <c r="E1440" s="227"/>
      <c r="F1440" s="227"/>
      <c r="G1440" s="227"/>
      <c r="H1440" s="227"/>
      <c r="I1440" s="227"/>
      <c r="J1440" s="227"/>
      <c r="K1440" s="227"/>
      <c r="L1440" s="227"/>
      <c r="M1440" s="227"/>
      <c r="N1440" s="227"/>
      <c r="O1440" s="227"/>
      <c r="P1440" s="227"/>
      <c r="Q1440" s="227"/>
      <c r="R1440" s="227"/>
      <c r="S1440" s="227"/>
      <c r="T1440" s="227"/>
      <c r="U1440" s="227"/>
      <c r="V1440" s="227"/>
      <c r="W1440" s="227"/>
      <c r="X1440" s="227"/>
      <c r="Y1440" s="227"/>
      <c r="Z1440" s="227"/>
      <c r="AA1440" s="227"/>
      <c r="AB1440" s="227"/>
      <c r="AC1440" s="227"/>
      <c r="AD1440" s="227"/>
      <c r="AE1440" s="227"/>
      <c r="AF1440" s="227"/>
      <c r="AG1440" s="227"/>
      <c r="AH1440" s="227"/>
      <c r="AI1440" s="227"/>
    </row>
    <row r="1441" hidden="1">
      <c r="A1441" s="227"/>
      <c r="B1441" s="227"/>
      <c r="C1441" s="264"/>
      <c r="D1441" s="227"/>
      <c r="E1441" s="227"/>
      <c r="F1441" s="227"/>
      <c r="G1441" s="227"/>
      <c r="H1441" s="227"/>
      <c r="I1441" s="227"/>
      <c r="J1441" s="227"/>
      <c r="K1441" s="227"/>
      <c r="L1441" s="227"/>
      <c r="M1441" s="227"/>
      <c r="N1441" s="227"/>
      <c r="O1441" s="227"/>
      <c r="P1441" s="227"/>
      <c r="Q1441" s="227"/>
      <c r="R1441" s="227"/>
      <c r="S1441" s="227"/>
      <c r="T1441" s="227"/>
      <c r="U1441" s="227"/>
      <c r="V1441" s="227"/>
      <c r="W1441" s="227"/>
      <c r="X1441" s="227"/>
      <c r="Y1441" s="227"/>
      <c r="Z1441" s="227"/>
      <c r="AA1441" s="227"/>
      <c r="AB1441" s="227"/>
      <c r="AC1441" s="227"/>
      <c r="AD1441" s="227"/>
      <c r="AE1441" s="227"/>
      <c r="AF1441" s="227"/>
      <c r="AG1441" s="227"/>
      <c r="AH1441" s="227"/>
      <c r="AI1441" s="227"/>
    </row>
    <row r="1442" hidden="1">
      <c r="A1442" s="227"/>
      <c r="B1442" s="227"/>
      <c r="C1442" s="264"/>
      <c r="D1442" s="227"/>
      <c r="E1442" s="227"/>
      <c r="F1442" s="227"/>
      <c r="G1442" s="227"/>
      <c r="H1442" s="227"/>
      <c r="I1442" s="227"/>
      <c r="J1442" s="227"/>
      <c r="K1442" s="227"/>
      <c r="L1442" s="227"/>
      <c r="M1442" s="227"/>
      <c r="N1442" s="227"/>
      <c r="O1442" s="227"/>
      <c r="P1442" s="227"/>
      <c r="Q1442" s="227"/>
      <c r="R1442" s="227"/>
      <c r="S1442" s="227"/>
      <c r="T1442" s="227"/>
      <c r="U1442" s="227"/>
      <c r="V1442" s="227"/>
      <c r="W1442" s="227"/>
      <c r="X1442" s="227"/>
      <c r="Y1442" s="227"/>
      <c r="Z1442" s="227"/>
      <c r="AA1442" s="227"/>
      <c r="AB1442" s="227"/>
      <c r="AC1442" s="227"/>
      <c r="AD1442" s="227"/>
      <c r="AE1442" s="227"/>
      <c r="AF1442" s="227"/>
      <c r="AG1442" s="227"/>
      <c r="AH1442" s="227"/>
      <c r="AI1442" s="227"/>
    </row>
    <row r="1443" hidden="1">
      <c r="A1443" s="227"/>
      <c r="B1443" s="227"/>
      <c r="C1443" s="264"/>
      <c r="D1443" s="227"/>
      <c r="E1443" s="227"/>
      <c r="F1443" s="227"/>
      <c r="G1443" s="227"/>
      <c r="H1443" s="227"/>
      <c r="I1443" s="227"/>
      <c r="J1443" s="227"/>
      <c r="K1443" s="227"/>
      <c r="L1443" s="227"/>
      <c r="M1443" s="227"/>
      <c r="N1443" s="227"/>
      <c r="O1443" s="227"/>
      <c r="P1443" s="227"/>
      <c r="Q1443" s="227"/>
      <c r="R1443" s="227"/>
      <c r="S1443" s="227"/>
      <c r="T1443" s="227"/>
      <c r="U1443" s="227"/>
      <c r="V1443" s="227"/>
      <c r="W1443" s="227"/>
      <c r="X1443" s="227"/>
      <c r="Y1443" s="227"/>
      <c r="Z1443" s="227"/>
      <c r="AA1443" s="227"/>
      <c r="AB1443" s="227"/>
      <c r="AC1443" s="227"/>
      <c r="AD1443" s="227"/>
      <c r="AE1443" s="227"/>
      <c r="AF1443" s="227"/>
      <c r="AG1443" s="227"/>
      <c r="AH1443" s="227"/>
      <c r="AI1443" s="227"/>
    </row>
    <row r="1444" hidden="1">
      <c r="A1444" s="227"/>
      <c r="B1444" s="227"/>
      <c r="C1444" s="264"/>
      <c r="D1444" s="227"/>
      <c r="E1444" s="227"/>
      <c r="F1444" s="227"/>
      <c r="G1444" s="227"/>
      <c r="H1444" s="227"/>
      <c r="I1444" s="227"/>
      <c r="J1444" s="227"/>
      <c r="K1444" s="227"/>
      <c r="L1444" s="227"/>
      <c r="M1444" s="227"/>
      <c r="N1444" s="227"/>
      <c r="O1444" s="227"/>
      <c r="P1444" s="227"/>
      <c r="Q1444" s="227"/>
      <c r="R1444" s="227"/>
      <c r="S1444" s="227"/>
      <c r="T1444" s="227"/>
      <c r="U1444" s="227"/>
      <c r="V1444" s="227"/>
      <c r="W1444" s="227"/>
      <c r="X1444" s="227"/>
      <c r="Y1444" s="227"/>
      <c r="Z1444" s="227"/>
      <c r="AA1444" s="227"/>
      <c r="AB1444" s="227"/>
      <c r="AC1444" s="227"/>
      <c r="AD1444" s="227"/>
      <c r="AE1444" s="227"/>
      <c r="AF1444" s="227"/>
      <c r="AG1444" s="227"/>
      <c r="AH1444" s="227"/>
      <c r="AI1444" s="227"/>
    </row>
    <row r="1445" hidden="1">
      <c r="A1445" s="227"/>
      <c r="B1445" s="227"/>
      <c r="C1445" s="264"/>
      <c r="D1445" s="227"/>
      <c r="E1445" s="227"/>
      <c r="F1445" s="227"/>
      <c r="G1445" s="227"/>
      <c r="H1445" s="227"/>
      <c r="I1445" s="227"/>
      <c r="J1445" s="227"/>
      <c r="K1445" s="227"/>
      <c r="L1445" s="227"/>
      <c r="M1445" s="227"/>
      <c r="N1445" s="227"/>
      <c r="O1445" s="227"/>
      <c r="P1445" s="227"/>
      <c r="Q1445" s="227"/>
      <c r="R1445" s="227"/>
      <c r="S1445" s="227"/>
      <c r="T1445" s="227"/>
      <c r="U1445" s="227"/>
      <c r="V1445" s="227"/>
      <c r="W1445" s="227"/>
      <c r="X1445" s="227"/>
      <c r="Y1445" s="227"/>
      <c r="Z1445" s="227"/>
      <c r="AA1445" s="227"/>
      <c r="AB1445" s="227"/>
      <c r="AC1445" s="227"/>
      <c r="AD1445" s="227"/>
      <c r="AE1445" s="227"/>
      <c r="AF1445" s="227"/>
      <c r="AG1445" s="227"/>
      <c r="AH1445" s="227"/>
      <c r="AI1445" s="227"/>
    </row>
    <row r="1446" hidden="1">
      <c r="A1446" s="227"/>
      <c r="B1446" s="227"/>
      <c r="C1446" s="264"/>
      <c r="D1446" s="227"/>
      <c r="E1446" s="227"/>
      <c r="F1446" s="227"/>
      <c r="G1446" s="227"/>
      <c r="H1446" s="227"/>
      <c r="I1446" s="227"/>
      <c r="J1446" s="227"/>
      <c r="K1446" s="227"/>
      <c r="L1446" s="227"/>
      <c r="M1446" s="227"/>
      <c r="N1446" s="227"/>
      <c r="O1446" s="227"/>
      <c r="P1446" s="227"/>
      <c r="Q1446" s="227"/>
      <c r="R1446" s="227"/>
      <c r="S1446" s="227"/>
      <c r="T1446" s="227"/>
      <c r="U1446" s="227"/>
      <c r="V1446" s="227"/>
      <c r="W1446" s="227"/>
      <c r="X1446" s="227"/>
      <c r="Y1446" s="227"/>
      <c r="Z1446" s="227"/>
      <c r="AA1446" s="227"/>
      <c r="AB1446" s="227"/>
      <c r="AC1446" s="227"/>
      <c r="AD1446" s="227"/>
      <c r="AE1446" s="227"/>
      <c r="AF1446" s="227"/>
      <c r="AG1446" s="227"/>
      <c r="AH1446" s="227"/>
      <c r="AI1446" s="227"/>
    </row>
    <row r="1447" hidden="1">
      <c r="A1447" s="227"/>
      <c r="B1447" s="227"/>
      <c r="C1447" s="264"/>
      <c r="D1447" s="227"/>
      <c r="E1447" s="227"/>
      <c r="F1447" s="227"/>
      <c r="G1447" s="227"/>
      <c r="H1447" s="227"/>
      <c r="I1447" s="227"/>
      <c r="J1447" s="227"/>
      <c r="K1447" s="227"/>
      <c r="L1447" s="227"/>
      <c r="M1447" s="227"/>
      <c r="N1447" s="227"/>
      <c r="O1447" s="227"/>
      <c r="P1447" s="227"/>
      <c r="Q1447" s="227"/>
      <c r="R1447" s="227"/>
      <c r="S1447" s="227"/>
      <c r="T1447" s="227"/>
      <c r="U1447" s="227"/>
      <c r="V1447" s="227"/>
      <c r="W1447" s="227"/>
      <c r="X1447" s="227"/>
      <c r="Y1447" s="227"/>
      <c r="Z1447" s="227"/>
      <c r="AA1447" s="227"/>
      <c r="AB1447" s="227"/>
      <c r="AC1447" s="227"/>
      <c r="AD1447" s="227"/>
      <c r="AE1447" s="227"/>
      <c r="AF1447" s="227"/>
      <c r="AG1447" s="227"/>
      <c r="AH1447" s="227"/>
      <c r="AI1447" s="227"/>
    </row>
    <row r="1448" hidden="1">
      <c r="A1448" s="227"/>
      <c r="B1448" s="227"/>
      <c r="C1448" s="264"/>
      <c r="D1448" s="227"/>
      <c r="E1448" s="227"/>
      <c r="F1448" s="227"/>
      <c r="G1448" s="227"/>
      <c r="H1448" s="227"/>
      <c r="I1448" s="227"/>
      <c r="J1448" s="227"/>
      <c r="K1448" s="227"/>
      <c r="L1448" s="227"/>
      <c r="M1448" s="227"/>
      <c r="N1448" s="227"/>
      <c r="O1448" s="227"/>
      <c r="P1448" s="227"/>
      <c r="Q1448" s="227"/>
      <c r="R1448" s="227"/>
      <c r="S1448" s="227"/>
      <c r="T1448" s="227"/>
      <c r="U1448" s="227"/>
      <c r="V1448" s="227"/>
      <c r="W1448" s="227"/>
      <c r="X1448" s="227"/>
      <c r="Y1448" s="227"/>
      <c r="Z1448" s="227"/>
      <c r="AA1448" s="227"/>
      <c r="AB1448" s="227"/>
      <c r="AC1448" s="227"/>
      <c r="AD1448" s="227"/>
      <c r="AE1448" s="227"/>
      <c r="AF1448" s="227"/>
      <c r="AG1448" s="227"/>
      <c r="AH1448" s="227"/>
      <c r="AI1448" s="227"/>
    </row>
    <row r="1449" hidden="1">
      <c r="A1449" s="227"/>
      <c r="B1449" s="227"/>
      <c r="C1449" s="264"/>
      <c r="D1449" s="227"/>
      <c r="E1449" s="227"/>
      <c r="F1449" s="227"/>
      <c r="G1449" s="227"/>
      <c r="H1449" s="227"/>
      <c r="I1449" s="227"/>
      <c r="J1449" s="227"/>
      <c r="K1449" s="227"/>
      <c r="L1449" s="227"/>
      <c r="M1449" s="227"/>
      <c r="N1449" s="227"/>
      <c r="O1449" s="227"/>
      <c r="P1449" s="227"/>
      <c r="Q1449" s="227"/>
      <c r="R1449" s="227"/>
      <c r="S1449" s="227"/>
      <c r="T1449" s="227"/>
      <c r="U1449" s="227"/>
      <c r="V1449" s="227"/>
      <c r="W1449" s="227"/>
      <c r="X1449" s="227"/>
      <c r="Y1449" s="227"/>
      <c r="Z1449" s="227"/>
      <c r="AA1449" s="227"/>
      <c r="AB1449" s="227"/>
      <c r="AC1449" s="227"/>
      <c r="AD1449" s="227"/>
      <c r="AE1449" s="227"/>
      <c r="AF1449" s="227"/>
      <c r="AG1449" s="227"/>
      <c r="AH1449" s="227"/>
      <c r="AI1449" s="227"/>
    </row>
    <row r="1450" hidden="1">
      <c r="A1450" s="227"/>
      <c r="B1450" s="227"/>
      <c r="C1450" s="264"/>
      <c r="D1450" s="227"/>
      <c r="E1450" s="227"/>
      <c r="F1450" s="227"/>
      <c r="G1450" s="227"/>
      <c r="H1450" s="227"/>
      <c r="I1450" s="227"/>
      <c r="J1450" s="227"/>
      <c r="K1450" s="227"/>
      <c r="L1450" s="227"/>
      <c r="M1450" s="227"/>
      <c r="N1450" s="227"/>
      <c r="O1450" s="227"/>
      <c r="P1450" s="227"/>
      <c r="Q1450" s="227"/>
      <c r="R1450" s="227"/>
      <c r="S1450" s="227"/>
      <c r="T1450" s="227"/>
      <c r="U1450" s="227"/>
      <c r="V1450" s="227"/>
      <c r="W1450" s="227"/>
      <c r="X1450" s="227"/>
      <c r="Y1450" s="227"/>
      <c r="Z1450" s="227"/>
      <c r="AA1450" s="227"/>
      <c r="AB1450" s="227"/>
      <c r="AC1450" s="227"/>
      <c r="AD1450" s="227"/>
      <c r="AE1450" s="227"/>
      <c r="AF1450" s="227"/>
      <c r="AG1450" s="227"/>
      <c r="AH1450" s="227"/>
      <c r="AI1450" s="227"/>
    </row>
    <row r="1451" hidden="1">
      <c r="A1451" s="227"/>
      <c r="B1451" s="227"/>
      <c r="C1451" s="264"/>
      <c r="D1451" s="227"/>
      <c r="E1451" s="227"/>
      <c r="F1451" s="227"/>
      <c r="G1451" s="227"/>
      <c r="H1451" s="227"/>
      <c r="I1451" s="227"/>
      <c r="J1451" s="227"/>
      <c r="K1451" s="227"/>
      <c r="L1451" s="227"/>
      <c r="M1451" s="227"/>
      <c r="N1451" s="227"/>
      <c r="O1451" s="227"/>
      <c r="P1451" s="227"/>
      <c r="Q1451" s="227"/>
      <c r="R1451" s="227"/>
      <c r="S1451" s="227"/>
      <c r="T1451" s="227"/>
      <c r="U1451" s="227"/>
      <c r="V1451" s="227"/>
      <c r="W1451" s="227"/>
      <c r="X1451" s="227"/>
      <c r="Y1451" s="227"/>
      <c r="Z1451" s="227"/>
      <c r="AA1451" s="227"/>
      <c r="AB1451" s="227"/>
      <c r="AC1451" s="227"/>
      <c r="AD1451" s="227"/>
      <c r="AE1451" s="227"/>
      <c r="AF1451" s="227"/>
      <c r="AG1451" s="227"/>
      <c r="AH1451" s="227"/>
      <c r="AI1451" s="227"/>
    </row>
    <row r="1452" hidden="1">
      <c r="A1452" s="227"/>
      <c r="B1452" s="227"/>
      <c r="C1452" s="264"/>
      <c r="D1452" s="227"/>
      <c r="E1452" s="227"/>
      <c r="F1452" s="227"/>
      <c r="G1452" s="227"/>
      <c r="H1452" s="227"/>
      <c r="I1452" s="227"/>
      <c r="J1452" s="227"/>
      <c r="K1452" s="227"/>
      <c r="L1452" s="227"/>
      <c r="M1452" s="227"/>
      <c r="N1452" s="227"/>
      <c r="O1452" s="227"/>
      <c r="P1452" s="227"/>
      <c r="Q1452" s="227"/>
      <c r="R1452" s="227"/>
      <c r="S1452" s="227"/>
      <c r="T1452" s="227"/>
      <c r="U1452" s="227"/>
      <c r="V1452" s="227"/>
      <c r="W1452" s="227"/>
      <c r="X1452" s="227"/>
      <c r="Y1452" s="227"/>
      <c r="Z1452" s="227"/>
      <c r="AA1452" s="227"/>
      <c r="AB1452" s="227"/>
      <c r="AC1452" s="227"/>
      <c r="AD1452" s="227"/>
      <c r="AE1452" s="227"/>
      <c r="AF1452" s="227"/>
      <c r="AG1452" s="227"/>
      <c r="AH1452" s="227"/>
      <c r="AI1452" s="227"/>
    </row>
    <row r="1453" hidden="1">
      <c r="A1453" s="227"/>
      <c r="B1453" s="227"/>
      <c r="C1453" s="264"/>
      <c r="D1453" s="227"/>
      <c r="E1453" s="227"/>
      <c r="F1453" s="227"/>
      <c r="G1453" s="227"/>
      <c r="H1453" s="227"/>
      <c r="I1453" s="227"/>
      <c r="J1453" s="227"/>
      <c r="K1453" s="227"/>
      <c r="L1453" s="227"/>
      <c r="M1453" s="227"/>
      <c r="N1453" s="227"/>
      <c r="O1453" s="227"/>
      <c r="P1453" s="227"/>
      <c r="Q1453" s="227"/>
      <c r="R1453" s="227"/>
      <c r="S1453" s="227"/>
      <c r="T1453" s="227"/>
      <c r="U1453" s="227"/>
      <c r="V1453" s="227"/>
      <c r="W1453" s="227"/>
      <c r="X1453" s="227"/>
      <c r="Y1453" s="227"/>
      <c r="Z1453" s="227"/>
      <c r="AA1453" s="227"/>
      <c r="AB1453" s="227"/>
      <c r="AC1453" s="227"/>
      <c r="AD1453" s="227"/>
      <c r="AE1453" s="227"/>
      <c r="AF1453" s="227"/>
      <c r="AG1453" s="227"/>
      <c r="AH1453" s="227"/>
      <c r="AI1453" s="227"/>
    </row>
    <row r="1454" hidden="1">
      <c r="A1454" s="227"/>
      <c r="B1454" s="227"/>
      <c r="C1454" s="264"/>
      <c r="D1454" s="227"/>
      <c r="E1454" s="227"/>
      <c r="F1454" s="227"/>
      <c r="G1454" s="227"/>
      <c r="H1454" s="227"/>
      <c r="I1454" s="227"/>
      <c r="J1454" s="227"/>
      <c r="K1454" s="227"/>
      <c r="L1454" s="227"/>
      <c r="M1454" s="227"/>
      <c r="N1454" s="227"/>
      <c r="O1454" s="227"/>
      <c r="P1454" s="227"/>
      <c r="Q1454" s="227"/>
      <c r="R1454" s="227"/>
      <c r="S1454" s="227"/>
      <c r="T1454" s="227"/>
      <c r="U1454" s="227"/>
      <c r="V1454" s="227"/>
      <c r="W1454" s="227"/>
      <c r="X1454" s="227"/>
      <c r="Y1454" s="227"/>
      <c r="Z1454" s="227"/>
      <c r="AA1454" s="227"/>
      <c r="AB1454" s="227"/>
      <c r="AC1454" s="227"/>
      <c r="AD1454" s="227"/>
      <c r="AE1454" s="227"/>
      <c r="AF1454" s="227"/>
      <c r="AG1454" s="227"/>
      <c r="AH1454" s="227"/>
      <c r="AI1454" s="227"/>
    </row>
    <row r="1455" hidden="1">
      <c r="A1455" s="227"/>
      <c r="B1455" s="227"/>
      <c r="C1455" s="264"/>
      <c r="D1455" s="227"/>
      <c r="E1455" s="227"/>
      <c r="F1455" s="227"/>
      <c r="G1455" s="227"/>
      <c r="H1455" s="227"/>
      <c r="I1455" s="227"/>
      <c r="J1455" s="227"/>
      <c r="K1455" s="227"/>
      <c r="L1455" s="227"/>
      <c r="M1455" s="227"/>
      <c r="N1455" s="227"/>
      <c r="O1455" s="227"/>
      <c r="P1455" s="227"/>
      <c r="Q1455" s="227"/>
      <c r="R1455" s="227"/>
      <c r="S1455" s="227"/>
      <c r="T1455" s="227"/>
      <c r="U1455" s="227"/>
      <c r="V1455" s="227"/>
      <c r="W1455" s="227"/>
      <c r="X1455" s="227"/>
      <c r="Y1455" s="227"/>
      <c r="Z1455" s="227"/>
      <c r="AA1455" s="227"/>
      <c r="AB1455" s="227"/>
      <c r="AC1455" s="227"/>
      <c r="AD1455" s="227"/>
      <c r="AE1455" s="227"/>
      <c r="AF1455" s="227"/>
      <c r="AG1455" s="227"/>
      <c r="AH1455" s="227"/>
      <c r="AI1455" s="227"/>
    </row>
    <row r="1456" hidden="1">
      <c r="A1456" s="227"/>
      <c r="B1456" s="227"/>
      <c r="C1456" s="264"/>
      <c r="D1456" s="227"/>
      <c r="E1456" s="227"/>
      <c r="F1456" s="227"/>
      <c r="G1456" s="227"/>
      <c r="H1456" s="227"/>
      <c r="I1456" s="227"/>
      <c r="J1456" s="227"/>
      <c r="K1456" s="227"/>
      <c r="L1456" s="227"/>
      <c r="M1456" s="227"/>
      <c r="N1456" s="227"/>
      <c r="O1456" s="227"/>
      <c r="P1456" s="227"/>
      <c r="Q1456" s="227"/>
      <c r="R1456" s="227"/>
      <c r="S1456" s="227"/>
      <c r="T1456" s="227"/>
      <c r="U1456" s="227"/>
      <c r="V1456" s="227"/>
      <c r="W1456" s="227"/>
      <c r="X1456" s="227"/>
      <c r="Y1456" s="227"/>
      <c r="Z1456" s="227"/>
      <c r="AA1456" s="227"/>
      <c r="AB1456" s="227"/>
      <c r="AC1456" s="227"/>
      <c r="AD1456" s="227"/>
      <c r="AE1456" s="227"/>
      <c r="AF1456" s="227"/>
      <c r="AG1456" s="227"/>
      <c r="AH1456" s="227"/>
      <c r="AI1456" s="227"/>
    </row>
    <row r="1457" hidden="1">
      <c r="A1457" s="227"/>
      <c r="B1457" s="227"/>
      <c r="C1457" s="264"/>
      <c r="D1457" s="227"/>
      <c r="E1457" s="227"/>
      <c r="F1457" s="227"/>
      <c r="G1457" s="227"/>
      <c r="H1457" s="227"/>
      <c r="I1457" s="227"/>
      <c r="J1457" s="227"/>
      <c r="K1457" s="227"/>
      <c r="L1457" s="227"/>
      <c r="M1457" s="227"/>
      <c r="N1457" s="227"/>
      <c r="O1457" s="227"/>
      <c r="P1457" s="227"/>
      <c r="Q1457" s="227"/>
      <c r="R1457" s="227"/>
      <c r="S1457" s="227"/>
      <c r="T1457" s="227"/>
      <c r="U1457" s="227"/>
      <c r="V1457" s="227"/>
      <c r="W1457" s="227"/>
      <c r="X1457" s="227"/>
      <c r="Y1457" s="227"/>
      <c r="Z1457" s="227"/>
      <c r="AA1457" s="227"/>
      <c r="AB1457" s="227"/>
      <c r="AC1457" s="227"/>
      <c r="AD1457" s="227"/>
      <c r="AE1457" s="227"/>
      <c r="AF1457" s="227"/>
      <c r="AG1457" s="227"/>
      <c r="AH1457" s="227"/>
      <c r="AI1457" s="227"/>
    </row>
    <row r="1458" hidden="1">
      <c r="A1458" s="227"/>
      <c r="B1458" s="227"/>
      <c r="C1458" s="264"/>
      <c r="D1458" s="227"/>
      <c r="E1458" s="227"/>
      <c r="F1458" s="227"/>
      <c r="G1458" s="227"/>
      <c r="H1458" s="227"/>
      <c r="I1458" s="227"/>
      <c r="J1458" s="227"/>
      <c r="K1458" s="227"/>
      <c r="L1458" s="227"/>
      <c r="M1458" s="227"/>
      <c r="N1458" s="227"/>
      <c r="O1458" s="227"/>
      <c r="P1458" s="227"/>
      <c r="Q1458" s="227"/>
      <c r="R1458" s="227"/>
      <c r="S1458" s="227"/>
      <c r="T1458" s="227"/>
      <c r="U1458" s="227"/>
      <c r="V1458" s="227"/>
      <c r="W1458" s="227"/>
      <c r="X1458" s="227"/>
      <c r="Y1458" s="227"/>
      <c r="Z1458" s="227"/>
      <c r="AA1458" s="227"/>
      <c r="AB1458" s="227"/>
      <c r="AC1458" s="227"/>
      <c r="AD1458" s="227"/>
      <c r="AE1458" s="227"/>
      <c r="AF1458" s="227"/>
      <c r="AG1458" s="227"/>
      <c r="AH1458" s="227"/>
      <c r="AI1458" s="227"/>
    </row>
    <row r="1459" hidden="1">
      <c r="A1459" s="227"/>
      <c r="B1459" s="227"/>
      <c r="C1459" s="264"/>
      <c r="D1459" s="227"/>
      <c r="E1459" s="227"/>
      <c r="F1459" s="227"/>
      <c r="G1459" s="227"/>
      <c r="H1459" s="227"/>
      <c r="I1459" s="227"/>
      <c r="J1459" s="227"/>
      <c r="K1459" s="227"/>
      <c r="L1459" s="227"/>
      <c r="M1459" s="227"/>
      <c r="N1459" s="227"/>
      <c r="O1459" s="227"/>
      <c r="P1459" s="227"/>
      <c r="Q1459" s="227"/>
      <c r="R1459" s="227"/>
      <c r="S1459" s="227"/>
      <c r="T1459" s="227"/>
      <c r="U1459" s="227"/>
      <c r="V1459" s="227"/>
      <c r="W1459" s="227"/>
      <c r="X1459" s="227"/>
      <c r="Y1459" s="227"/>
      <c r="Z1459" s="227"/>
      <c r="AA1459" s="227"/>
      <c r="AB1459" s="227"/>
      <c r="AC1459" s="227"/>
      <c r="AD1459" s="227"/>
      <c r="AE1459" s="227"/>
      <c r="AF1459" s="227"/>
      <c r="AG1459" s="227"/>
      <c r="AH1459" s="227"/>
      <c r="AI1459" s="227"/>
    </row>
    <row r="1460" hidden="1">
      <c r="A1460" s="227"/>
      <c r="B1460" s="227"/>
      <c r="C1460" s="264"/>
      <c r="D1460" s="227"/>
      <c r="E1460" s="227"/>
      <c r="F1460" s="227"/>
      <c r="G1460" s="227"/>
      <c r="H1460" s="227"/>
      <c r="I1460" s="227"/>
      <c r="J1460" s="227"/>
      <c r="K1460" s="227"/>
      <c r="L1460" s="227"/>
      <c r="M1460" s="227"/>
      <c r="N1460" s="227"/>
      <c r="O1460" s="227"/>
      <c r="P1460" s="227"/>
      <c r="Q1460" s="227"/>
      <c r="R1460" s="227"/>
      <c r="S1460" s="227"/>
      <c r="T1460" s="227"/>
      <c r="U1460" s="227"/>
      <c r="V1460" s="227"/>
      <c r="W1460" s="227"/>
      <c r="X1460" s="227"/>
      <c r="Y1460" s="227"/>
      <c r="Z1460" s="227"/>
      <c r="AA1460" s="227"/>
      <c r="AB1460" s="227"/>
      <c r="AC1460" s="227"/>
      <c r="AD1460" s="227"/>
      <c r="AE1460" s="227"/>
      <c r="AF1460" s="227"/>
      <c r="AG1460" s="227"/>
      <c r="AH1460" s="227"/>
      <c r="AI1460" s="227"/>
    </row>
    <row r="1461" hidden="1">
      <c r="A1461" s="227"/>
      <c r="B1461" s="227"/>
      <c r="C1461" s="264"/>
      <c r="D1461" s="227"/>
      <c r="E1461" s="227"/>
      <c r="F1461" s="227"/>
      <c r="G1461" s="227"/>
      <c r="H1461" s="227"/>
      <c r="I1461" s="227"/>
      <c r="J1461" s="227"/>
      <c r="K1461" s="227"/>
      <c r="L1461" s="227"/>
      <c r="M1461" s="227"/>
      <c r="N1461" s="227"/>
      <c r="O1461" s="227"/>
      <c r="P1461" s="227"/>
      <c r="Q1461" s="227"/>
      <c r="R1461" s="227"/>
      <c r="S1461" s="227"/>
      <c r="T1461" s="227"/>
      <c r="U1461" s="227"/>
      <c r="V1461" s="227"/>
      <c r="W1461" s="227"/>
      <c r="X1461" s="227"/>
      <c r="Y1461" s="227"/>
      <c r="Z1461" s="227"/>
      <c r="AA1461" s="227"/>
      <c r="AB1461" s="227"/>
      <c r="AC1461" s="227"/>
      <c r="AD1461" s="227"/>
      <c r="AE1461" s="227"/>
      <c r="AF1461" s="227"/>
      <c r="AG1461" s="227"/>
      <c r="AH1461" s="227"/>
      <c r="AI1461" s="227"/>
    </row>
    <row r="1462" hidden="1">
      <c r="A1462" s="227"/>
      <c r="B1462" s="227"/>
      <c r="C1462" s="264"/>
      <c r="D1462" s="227"/>
      <c r="E1462" s="227"/>
      <c r="F1462" s="227"/>
      <c r="G1462" s="227"/>
      <c r="H1462" s="227"/>
      <c r="I1462" s="227"/>
      <c r="J1462" s="227"/>
      <c r="K1462" s="227"/>
      <c r="L1462" s="227"/>
      <c r="M1462" s="227"/>
      <c r="N1462" s="227"/>
      <c r="O1462" s="227"/>
      <c r="P1462" s="227"/>
      <c r="Q1462" s="227"/>
      <c r="R1462" s="227"/>
      <c r="S1462" s="227"/>
      <c r="T1462" s="227"/>
      <c r="U1462" s="227"/>
      <c r="V1462" s="227"/>
      <c r="W1462" s="227"/>
      <c r="X1462" s="227"/>
      <c r="Y1462" s="227"/>
      <c r="Z1462" s="227"/>
      <c r="AA1462" s="227"/>
      <c r="AB1462" s="227"/>
      <c r="AC1462" s="227"/>
      <c r="AD1462" s="227"/>
      <c r="AE1462" s="227"/>
      <c r="AF1462" s="227"/>
      <c r="AG1462" s="227"/>
      <c r="AH1462" s="227"/>
      <c r="AI1462" s="227"/>
    </row>
    <row r="1463" hidden="1">
      <c r="A1463" s="227"/>
      <c r="B1463" s="227"/>
      <c r="C1463" s="264"/>
      <c r="D1463" s="227"/>
      <c r="E1463" s="227"/>
      <c r="F1463" s="227"/>
      <c r="G1463" s="227"/>
      <c r="H1463" s="227"/>
      <c r="I1463" s="227"/>
      <c r="J1463" s="227"/>
      <c r="K1463" s="227"/>
      <c r="L1463" s="227"/>
      <c r="M1463" s="227"/>
      <c r="N1463" s="227"/>
      <c r="O1463" s="227"/>
      <c r="P1463" s="227"/>
      <c r="Q1463" s="227"/>
      <c r="R1463" s="227"/>
      <c r="S1463" s="227"/>
      <c r="T1463" s="227"/>
      <c r="U1463" s="227"/>
      <c r="V1463" s="227"/>
      <c r="W1463" s="227"/>
      <c r="X1463" s="227"/>
      <c r="Y1463" s="227"/>
      <c r="Z1463" s="227"/>
      <c r="AA1463" s="227"/>
      <c r="AB1463" s="227"/>
      <c r="AC1463" s="227"/>
      <c r="AD1463" s="227"/>
      <c r="AE1463" s="227"/>
      <c r="AF1463" s="227"/>
      <c r="AG1463" s="227"/>
      <c r="AH1463" s="227"/>
      <c r="AI1463" s="227"/>
    </row>
    <row r="1464" hidden="1">
      <c r="A1464" s="227"/>
      <c r="B1464" s="227"/>
      <c r="C1464" s="264"/>
      <c r="D1464" s="227"/>
      <c r="E1464" s="227"/>
      <c r="F1464" s="227"/>
      <c r="G1464" s="227"/>
      <c r="H1464" s="227"/>
      <c r="I1464" s="227"/>
      <c r="J1464" s="227"/>
      <c r="K1464" s="227"/>
      <c r="L1464" s="227"/>
      <c r="M1464" s="227"/>
      <c r="N1464" s="227"/>
      <c r="O1464" s="227"/>
      <c r="P1464" s="227"/>
      <c r="Q1464" s="227"/>
      <c r="R1464" s="227"/>
      <c r="S1464" s="227"/>
      <c r="T1464" s="227"/>
      <c r="U1464" s="227"/>
      <c r="V1464" s="227"/>
      <c r="W1464" s="227"/>
      <c r="X1464" s="227"/>
      <c r="Y1464" s="227"/>
      <c r="Z1464" s="227"/>
      <c r="AA1464" s="227"/>
      <c r="AB1464" s="227"/>
      <c r="AC1464" s="227"/>
      <c r="AD1464" s="227"/>
      <c r="AE1464" s="227"/>
      <c r="AF1464" s="227"/>
      <c r="AG1464" s="227"/>
      <c r="AH1464" s="227"/>
      <c r="AI1464" s="227"/>
    </row>
    <row r="1465" hidden="1">
      <c r="A1465" s="227"/>
      <c r="B1465" s="227"/>
      <c r="C1465" s="264"/>
      <c r="D1465" s="227"/>
      <c r="E1465" s="227"/>
      <c r="F1465" s="227"/>
      <c r="G1465" s="227"/>
      <c r="H1465" s="227"/>
      <c r="I1465" s="227"/>
      <c r="J1465" s="227"/>
      <c r="K1465" s="227"/>
      <c r="L1465" s="227"/>
      <c r="M1465" s="227"/>
      <c r="N1465" s="227"/>
      <c r="O1465" s="227"/>
      <c r="P1465" s="227"/>
      <c r="Q1465" s="227"/>
      <c r="R1465" s="227"/>
      <c r="S1465" s="227"/>
      <c r="T1465" s="227"/>
      <c r="U1465" s="227"/>
      <c r="V1465" s="227"/>
      <c r="W1465" s="227"/>
      <c r="X1465" s="227"/>
      <c r="Y1465" s="227"/>
      <c r="Z1465" s="227"/>
      <c r="AA1465" s="227"/>
      <c r="AB1465" s="227"/>
      <c r="AC1465" s="227"/>
      <c r="AD1465" s="227"/>
      <c r="AE1465" s="227"/>
      <c r="AF1465" s="227"/>
      <c r="AG1465" s="227"/>
      <c r="AH1465" s="227"/>
      <c r="AI1465" s="227"/>
    </row>
    <row r="1466" hidden="1">
      <c r="A1466" s="227"/>
      <c r="B1466" s="227"/>
      <c r="C1466" s="264"/>
      <c r="D1466" s="227"/>
      <c r="E1466" s="227"/>
      <c r="F1466" s="227"/>
      <c r="G1466" s="227"/>
      <c r="H1466" s="227"/>
      <c r="I1466" s="227"/>
      <c r="J1466" s="227"/>
      <c r="K1466" s="227"/>
      <c r="L1466" s="227"/>
      <c r="M1466" s="227"/>
      <c r="N1466" s="227"/>
      <c r="O1466" s="227"/>
      <c r="P1466" s="227"/>
      <c r="Q1466" s="227"/>
      <c r="R1466" s="227"/>
      <c r="S1466" s="227"/>
      <c r="T1466" s="227"/>
      <c r="U1466" s="227"/>
      <c r="V1466" s="227"/>
      <c r="W1466" s="227"/>
      <c r="X1466" s="227"/>
      <c r="Y1466" s="227"/>
      <c r="Z1466" s="227"/>
      <c r="AA1466" s="227"/>
      <c r="AB1466" s="227"/>
      <c r="AC1466" s="227"/>
      <c r="AD1466" s="227"/>
      <c r="AE1466" s="227"/>
      <c r="AF1466" s="227"/>
      <c r="AG1466" s="227"/>
      <c r="AH1466" s="227"/>
      <c r="AI1466" s="227"/>
    </row>
    <row r="1467" hidden="1">
      <c r="A1467" s="227"/>
      <c r="B1467" s="227"/>
      <c r="C1467" s="264"/>
      <c r="D1467" s="227"/>
      <c r="E1467" s="227"/>
      <c r="F1467" s="227"/>
      <c r="G1467" s="227"/>
      <c r="H1467" s="227"/>
      <c r="I1467" s="227"/>
      <c r="J1467" s="227"/>
      <c r="K1467" s="227"/>
      <c r="L1467" s="227"/>
      <c r="M1467" s="227"/>
      <c r="N1467" s="227"/>
      <c r="O1467" s="227"/>
      <c r="P1467" s="227"/>
      <c r="Q1467" s="227"/>
      <c r="R1467" s="227"/>
      <c r="S1467" s="227"/>
      <c r="T1467" s="227"/>
      <c r="U1467" s="227"/>
      <c r="V1467" s="227"/>
      <c r="W1467" s="227"/>
      <c r="X1467" s="227"/>
      <c r="Y1467" s="227"/>
      <c r="Z1467" s="227"/>
      <c r="AA1467" s="227"/>
      <c r="AB1467" s="227"/>
      <c r="AC1467" s="227"/>
      <c r="AD1467" s="227"/>
      <c r="AE1467" s="227"/>
      <c r="AF1467" s="227"/>
      <c r="AG1467" s="227"/>
      <c r="AH1467" s="227"/>
      <c r="AI1467" s="227"/>
    </row>
    <row r="1468" hidden="1">
      <c r="A1468" s="227"/>
      <c r="B1468" s="227"/>
      <c r="C1468" s="264"/>
      <c r="D1468" s="227"/>
      <c r="E1468" s="227"/>
      <c r="F1468" s="227"/>
      <c r="G1468" s="227"/>
      <c r="H1468" s="227"/>
      <c r="I1468" s="227"/>
      <c r="J1468" s="227"/>
      <c r="K1468" s="227"/>
      <c r="L1468" s="227"/>
      <c r="M1468" s="227"/>
      <c r="N1468" s="227"/>
      <c r="O1468" s="227"/>
      <c r="P1468" s="227"/>
      <c r="Q1468" s="227"/>
      <c r="R1468" s="227"/>
      <c r="S1468" s="227"/>
      <c r="T1468" s="227"/>
      <c r="U1468" s="227"/>
      <c r="V1468" s="227"/>
      <c r="W1468" s="227"/>
      <c r="X1468" s="227"/>
      <c r="Y1468" s="227"/>
      <c r="Z1468" s="227"/>
      <c r="AA1468" s="227"/>
      <c r="AB1468" s="227"/>
      <c r="AC1468" s="227"/>
      <c r="AD1468" s="227"/>
      <c r="AE1468" s="227"/>
      <c r="AF1468" s="227"/>
      <c r="AG1468" s="227"/>
      <c r="AH1468" s="227"/>
      <c r="AI1468" s="227"/>
    </row>
    <row r="1469" hidden="1">
      <c r="A1469" s="227"/>
      <c r="B1469" s="227"/>
      <c r="C1469" s="264"/>
      <c r="D1469" s="227"/>
      <c r="E1469" s="227"/>
      <c r="F1469" s="227"/>
      <c r="G1469" s="227"/>
      <c r="H1469" s="227"/>
      <c r="I1469" s="227"/>
      <c r="J1469" s="227"/>
      <c r="K1469" s="227"/>
      <c r="L1469" s="227"/>
      <c r="M1469" s="227"/>
      <c r="N1469" s="227"/>
      <c r="O1469" s="227"/>
      <c r="P1469" s="227"/>
      <c r="Q1469" s="227"/>
      <c r="R1469" s="227"/>
      <c r="S1469" s="227"/>
      <c r="T1469" s="227"/>
      <c r="U1469" s="227"/>
      <c r="V1469" s="227"/>
      <c r="W1469" s="227"/>
      <c r="X1469" s="227"/>
      <c r="Y1469" s="227"/>
      <c r="Z1469" s="227"/>
      <c r="AA1469" s="227"/>
      <c r="AB1469" s="227"/>
      <c r="AC1469" s="227"/>
      <c r="AD1469" s="227"/>
      <c r="AE1469" s="227"/>
      <c r="AF1469" s="227"/>
      <c r="AG1469" s="227"/>
      <c r="AH1469" s="227"/>
      <c r="AI1469" s="227"/>
    </row>
    <row r="1470" hidden="1">
      <c r="A1470" s="227"/>
      <c r="B1470" s="227"/>
      <c r="C1470" s="264"/>
      <c r="D1470" s="227"/>
      <c r="E1470" s="227"/>
      <c r="F1470" s="227"/>
      <c r="G1470" s="227"/>
      <c r="H1470" s="227"/>
      <c r="I1470" s="227"/>
      <c r="J1470" s="227"/>
      <c r="K1470" s="227"/>
      <c r="L1470" s="227"/>
      <c r="M1470" s="227"/>
      <c r="N1470" s="227"/>
      <c r="O1470" s="227"/>
      <c r="P1470" s="227"/>
      <c r="Q1470" s="227"/>
      <c r="R1470" s="227"/>
      <c r="S1470" s="227"/>
      <c r="T1470" s="227"/>
      <c r="U1470" s="227"/>
      <c r="V1470" s="227"/>
      <c r="W1470" s="227"/>
      <c r="X1470" s="227"/>
      <c r="Y1470" s="227"/>
      <c r="Z1470" s="227"/>
      <c r="AA1470" s="227"/>
      <c r="AB1470" s="227"/>
      <c r="AC1470" s="227"/>
      <c r="AD1470" s="227"/>
      <c r="AE1470" s="227"/>
      <c r="AF1470" s="227"/>
      <c r="AG1470" s="227"/>
      <c r="AH1470" s="227"/>
      <c r="AI1470" s="227"/>
    </row>
    <row r="1471" hidden="1">
      <c r="A1471" s="227"/>
      <c r="B1471" s="227"/>
      <c r="C1471" s="264"/>
      <c r="D1471" s="227"/>
      <c r="E1471" s="227"/>
      <c r="F1471" s="227"/>
      <c r="G1471" s="227"/>
      <c r="H1471" s="227"/>
      <c r="I1471" s="227"/>
      <c r="J1471" s="227"/>
      <c r="K1471" s="227"/>
      <c r="L1471" s="227"/>
      <c r="M1471" s="227"/>
      <c r="N1471" s="227"/>
      <c r="O1471" s="227"/>
      <c r="P1471" s="227"/>
      <c r="Q1471" s="227"/>
      <c r="R1471" s="227"/>
      <c r="S1471" s="227"/>
      <c r="T1471" s="227"/>
      <c r="U1471" s="227"/>
      <c r="V1471" s="227"/>
      <c r="W1471" s="227"/>
      <c r="X1471" s="227"/>
      <c r="Y1471" s="227"/>
      <c r="Z1471" s="227"/>
      <c r="AA1471" s="227"/>
      <c r="AB1471" s="227"/>
      <c r="AC1471" s="227"/>
      <c r="AD1471" s="227"/>
      <c r="AE1471" s="227"/>
      <c r="AF1471" s="227"/>
      <c r="AG1471" s="227"/>
      <c r="AH1471" s="227"/>
      <c r="AI1471" s="227"/>
    </row>
    <row r="1472" hidden="1">
      <c r="A1472" s="227"/>
      <c r="B1472" s="227"/>
      <c r="C1472" s="264"/>
      <c r="D1472" s="227"/>
      <c r="E1472" s="227"/>
      <c r="F1472" s="227"/>
      <c r="G1472" s="227"/>
      <c r="H1472" s="227"/>
      <c r="I1472" s="227"/>
      <c r="J1472" s="227"/>
      <c r="K1472" s="227"/>
      <c r="L1472" s="227"/>
      <c r="M1472" s="227"/>
      <c r="N1472" s="227"/>
      <c r="O1472" s="227"/>
      <c r="P1472" s="227"/>
      <c r="Q1472" s="227"/>
      <c r="R1472" s="227"/>
      <c r="S1472" s="227"/>
      <c r="T1472" s="227"/>
      <c r="U1472" s="227"/>
      <c r="V1472" s="227"/>
      <c r="W1472" s="227"/>
      <c r="X1472" s="227"/>
      <c r="Y1472" s="227"/>
      <c r="Z1472" s="227"/>
      <c r="AA1472" s="227"/>
      <c r="AB1472" s="227"/>
      <c r="AC1472" s="227"/>
      <c r="AD1472" s="227"/>
      <c r="AE1472" s="227"/>
      <c r="AF1472" s="227"/>
      <c r="AG1472" s="227"/>
      <c r="AH1472" s="227"/>
      <c r="AI1472" s="227"/>
    </row>
    <row r="1473" hidden="1">
      <c r="A1473" s="227"/>
      <c r="B1473" s="227"/>
      <c r="C1473" s="264"/>
      <c r="D1473" s="227"/>
      <c r="E1473" s="227"/>
      <c r="F1473" s="227"/>
      <c r="G1473" s="227"/>
      <c r="H1473" s="227"/>
      <c r="I1473" s="227"/>
      <c r="J1473" s="227"/>
      <c r="K1473" s="227"/>
      <c r="L1473" s="227"/>
      <c r="M1473" s="227"/>
      <c r="N1473" s="227"/>
      <c r="O1473" s="227"/>
      <c r="P1473" s="227"/>
      <c r="Q1473" s="227"/>
      <c r="R1473" s="227"/>
      <c r="S1473" s="227"/>
      <c r="T1473" s="227"/>
      <c r="U1473" s="227"/>
      <c r="V1473" s="227"/>
      <c r="W1473" s="227"/>
      <c r="X1473" s="227"/>
      <c r="Y1473" s="227"/>
      <c r="Z1473" s="227"/>
      <c r="AA1473" s="227"/>
      <c r="AB1473" s="227"/>
      <c r="AC1473" s="227"/>
      <c r="AD1473" s="227"/>
      <c r="AE1473" s="227"/>
      <c r="AF1473" s="227"/>
      <c r="AG1473" s="227"/>
      <c r="AH1473" s="227"/>
      <c r="AI1473" s="227"/>
    </row>
    <row r="1474" hidden="1">
      <c r="A1474" s="227"/>
      <c r="B1474" s="227"/>
      <c r="C1474" s="264"/>
      <c r="D1474" s="227"/>
      <c r="E1474" s="227"/>
      <c r="F1474" s="227"/>
      <c r="G1474" s="227"/>
      <c r="H1474" s="227"/>
      <c r="I1474" s="227"/>
      <c r="J1474" s="227"/>
      <c r="K1474" s="227"/>
      <c r="L1474" s="227"/>
      <c r="M1474" s="227"/>
      <c r="N1474" s="227"/>
      <c r="O1474" s="227"/>
      <c r="P1474" s="227"/>
      <c r="Q1474" s="227"/>
      <c r="R1474" s="227"/>
      <c r="S1474" s="227"/>
      <c r="T1474" s="227"/>
      <c r="U1474" s="227"/>
      <c r="V1474" s="227"/>
      <c r="W1474" s="227"/>
      <c r="X1474" s="227"/>
      <c r="Y1474" s="227"/>
      <c r="Z1474" s="227"/>
      <c r="AA1474" s="227"/>
      <c r="AB1474" s="227"/>
      <c r="AC1474" s="227"/>
      <c r="AD1474" s="227"/>
      <c r="AE1474" s="227"/>
      <c r="AF1474" s="227"/>
      <c r="AG1474" s="227"/>
      <c r="AH1474" s="227"/>
      <c r="AI1474" s="227"/>
    </row>
    <row r="1475" hidden="1">
      <c r="A1475" s="227"/>
      <c r="B1475" s="227"/>
      <c r="C1475" s="264"/>
      <c r="D1475" s="227"/>
      <c r="E1475" s="227"/>
      <c r="F1475" s="227"/>
      <c r="G1475" s="227"/>
      <c r="H1475" s="227"/>
      <c r="I1475" s="227"/>
      <c r="J1475" s="227"/>
      <c r="K1475" s="227"/>
      <c r="L1475" s="227"/>
      <c r="M1475" s="227"/>
      <c r="N1475" s="227"/>
      <c r="O1475" s="227"/>
      <c r="P1475" s="227"/>
      <c r="Q1475" s="227"/>
      <c r="R1475" s="227"/>
      <c r="S1475" s="227"/>
      <c r="T1475" s="227"/>
      <c r="U1475" s="227"/>
      <c r="V1475" s="227"/>
      <c r="W1475" s="227"/>
      <c r="X1475" s="227"/>
      <c r="Y1475" s="227"/>
      <c r="Z1475" s="227"/>
      <c r="AA1475" s="227"/>
      <c r="AB1475" s="227"/>
      <c r="AC1475" s="227"/>
      <c r="AD1475" s="227"/>
      <c r="AE1475" s="227"/>
      <c r="AF1475" s="227"/>
      <c r="AG1475" s="227"/>
      <c r="AH1475" s="227"/>
      <c r="AI1475" s="227"/>
    </row>
    <row r="1476" hidden="1">
      <c r="A1476" s="227"/>
      <c r="B1476" s="227"/>
      <c r="C1476" s="264"/>
      <c r="D1476" s="227"/>
      <c r="E1476" s="227"/>
      <c r="F1476" s="227"/>
      <c r="G1476" s="227"/>
      <c r="H1476" s="227"/>
      <c r="I1476" s="227"/>
      <c r="J1476" s="227"/>
      <c r="K1476" s="227"/>
      <c r="L1476" s="227"/>
      <c r="M1476" s="227"/>
      <c r="N1476" s="227"/>
      <c r="O1476" s="227"/>
      <c r="P1476" s="227"/>
      <c r="Q1476" s="227"/>
      <c r="R1476" s="227"/>
      <c r="S1476" s="227"/>
      <c r="T1476" s="227"/>
      <c r="U1476" s="227"/>
      <c r="V1476" s="227"/>
      <c r="W1476" s="227"/>
      <c r="X1476" s="227"/>
      <c r="Y1476" s="227"/>
      <c r="Z1476" s="227"/>
      <c r="AA1476" s="227"/>
      <c r="AB1476" s="227"/>
      <c r="AC1476" s="227"/>
      <c r="AD1476" s="227"/>
      <c r="AE1476" s="227"/>
      <c r="AF1476" s="227"/>
      <c r="AG1476" s="227"/>
      <c r="AH1476" s="227"/>
      <c r="AI1476" s="227"/>
    </row>
    <row r="1477" hidden="1">
      <c r="A1477" s="227"/>
      <c r="B1477" s="227"/>
      <c r="C1477" s="264"/>
      <c r="D1477" s="227"/>
      <c r="E1477" s="227"/>
      <c r="F1477" s="227"/>
      <c r="G1477" s="227"/>
      <c r="H1477" s="227"/>
      <c r="I1477" s="227"/>
      <c r="J1477" s="227"/>
      <c r="K1477" s="227"/>
      <c r="L1477" s="227"/>
      <c r="M1477" s="227"/>
      <c r="N1477" s="227"/>
      <c r="O1477" s="227"/>
      <c r="P1477" s="227"/>
      <c r="Q1477" s="227"/>
      <c r="R1477" s="227"/>
      <c r="S1477" s="227"/>
      <c r="T1477" s="227"/>
      <c r="U1477" s="227"/>
      <c r="V1477" s="227"/>
      <c r="W1477" s="227"/>
      <c r="X1477" s="227"/>
      <c r="Y1477" s="227"/>
      <c r="Z1477" s="227"/>
      <c r="AA1477" s="227"/>
      <c r="AB1477" s="227"/>
      <c r="AC1477" s="227"/>
      <c r="AD1477" s="227"/>
      <c r="AE1477" s="227"/>
      <c r="AF1477" s="227"/>
      <c r="AG1477" s="227"/>
      <c r="AH1477" s="227"/>
      <c r="AI1477" s="227"/>
    </row>
    <row r="1478" hidden="1">
      <c r="A1478" s="227"/>
      <c r="B1478" s="227"/>
      <c r="C1478" s="264"/>
      <c r="D1478" s="227"/>
      <c r="E1478" s="227"/>
      <c r="F1478" s="227"/>
      <c r="G1478" s="227"/>
      <c r="H1478" s="227"/>
      <c r="I1478" s="227"/>
      <c r="J1478" s="227"/>
      <c r="K1478" s="227"/>
      <c r="L1478" s="227"/>
      <c r="M1478" s="227"/>
      <c r="N1478" s="227"/>
      <c r="O1478" s="227"/>
      <c r="P1478" s="227"/>
      <c r="Q1478" s="227"/>
      <c r="R1478" s="227"/>
      <c r="S1478" s="227"/>
      <c r="T1478" s="227"/>
      <c r="U1478" s="227"/>
      <c r="V1478" s="227"/>
      <c r="W1478" s="227"/>
      <c r="X1478" s="227"/>
      <c r="Y1478" s="227"/>
      <c r="Z1478" s="227"/>
      <c r="AA1478" s="227"/>
      <c r="AB1478" s="227"/>
      <c r="AC1478" s="227"/>
      <c r="AD1478" s="227"/>
      <c r="AE1478" s="227"/>
      <c r="AF1478" s="227"/>
      <c r="AG1478" s="227"/>
      <c r="AH1478" s="227"/>
      <c r="AI1478" s="227"/>
    </row>
    <row r="1479" hidden="1">
      <c r="A1479" s="227"/>
      <c r="B1479" s="227"/>
      <c r="C1479" s="264"/>
      <c r="D1479" s="227"/>
      <c r="E1479" s="227"/>
      <c r="F1479" s="227"/>
      <c r="G1479" s="227"/>
      <c r="H1479" s="227"/>
      <c r="I1479" s="227"/>
      <c r="J1479" s="227"/>
      <c r="K1479" s="227"/>
      <c r="L1479" s="227"/>
      <c r="M1479" s="227"/>
      <c r="N1479" s="227"/>
      <c r="O1479" s="227"/>
      <c r="P1479" s="227"/>
      <c r="Q1479" s="227"/>
      <c r="R1479" s="227"/>
      <c r="S1479" s="227"/>
      <c r="T1479" s="227"/>
      <c r="U1479" s="227"/>
      <c r="V1479" s="227"/>
      <c r="W1479" s="227"/>
      <c r="X1479" s="227"/>
      <c r="Y1479" s="227"/>
      <c r="Z1479" s="227"/>
      <c r="AA1479" s="227"/>
      <c r="AB1479" s="227"/>
      <c r="AC1479" s="227"/>
      <c r="AD1479" s="227"/>
      <c r="AE1479" s="227"/>
      <c r="AF1479" s="227"/>
      <c r="AG1479" s="227"/>
      <c r="AH1479" s="227"/>
      <c r="AI1479" s="227"/>
    </row>
    <row r="1480" hidden="1">
      <c r="A1480" s="227"/>
      <c r="B1480" s="227"/>
      <c r="C1480" s="264"/>
      <c r="D1480" s="227"/>
      <c r="E1480" s="227"/>
      <c r="F1480" s="227"/>
      <c r="G1480" s="227"/>
      <c r="H1480" s="227"/>
      <c r="I1480" s="227"/>
      <c r="J1480" s="227"/>
      <c r="K1480" s="227"/>
      <c r="L1480" s="227"/>
      <c r="M1480" s="227"/>
      <c r="N1480" s="227"/>
      <c r="O1480" s="227"/>
      <c r="P1480" s="227"/>
      <c r="Q1480" s="227"/>
      <c r="R1480" s="227"/>
      <c r="S1480" s="227"/>
      <c r="T1480" s="227"/>
      <c r="U1480" s="227"/>
      <c r="V1480" s="227"/>
      <c r="W1480" s="227"/>
      <c r="X1480" s="227"/>
      <c r="Y1480" s="227"/>
      <c r="Z1480" s="227"/>
      <c r="AA1480" s="227"/>
      <c r="AB1480" s="227"/>
      <c r="AC1480" s="227"/>
      <c r="AD1480" s="227"/>
      <c r="AE1480" s="227"/>
      <c r="AF1480" s="227"/>
      <c r="AG1480" s="227"/>
      <c r="AH1480" s="227"/>
      <c r="AI1480" s="227"/>
    </row>
    <row r="1481" hidden="1">
      <c r="A1481" s="227"/>
      <c r="B1481" s="227"/>
      <c r="C1481" s="264"/>
      <c r="D1481" s="227"/>
      <c r="E1481" s="227"/>
      <c r="F1481" s="227"/>
      <c r="G1481" s="227"/>
      <c r="H1481" s="227"/>
      <c r="I1481" s="227"/>
      <c r="J1481" s="227"/>
      <c r="K1481" s="227"/>
      <c r="L1481" s="227"/>
      <c r="M1481" s="227"/>
      <c r="N1481" s="227"/>
      <c r="O1481" s="227"/>
      <c r="P1481" s="227"/>
      <c r="Q1481" s="227"/>
      <c r="R1481" s="227"/>
      <c r="S1481" s="227"/>
      <c r="T1481" s="227"/>
      <c r="U1481" s="227"/>
      <c r="V1481" s="227"/>
      <c r="W1481" s="227"/>
      <c r="X1481" s="227"/>
      <c r="Y1481" s="227"/>
      <c r="Z1481" s="227"/>
      <c r="AA1481" s="227"/>
      <c r="AB1481" s="227"/>
      <c r="AC1481" s="227"/>
      <c r="AD1481" s="227"/>
      <c r="AE1481" s="227"/>
      <c r="AF1481" s="227"/>
      <c r="AG1481" s="227"/>
      <c r="AH1481" s="227"/>
      <c r="AI1481" s="227"/>
    </row>
    <row r="1482" hidden="1">
      <c r="A1482" s="227"/>
      <c r="B1482" s="227"/>
      <c r="C1482" s="264"/>
      <c r="D1482" s="227"/>
      <c r="E1482" s="227"/>
      <c r="F1482" s="227"/>
      <c r="G1482" s="227"/>
      <c r="H1482" s="227"/>
      <c r="I1482" s="227"/>
      <c r="J1482" s="227"/>
      <c r="K1482" s="227"/>
      <c r="L1482" s="227"/>
      <c r="M1482" s="227"/>
      <c r="N1482" s="227"/>
      <c r="O1482" s="227"/>
      <c r="P1482" s="227"/>
      <c r="Q1482" s="227"/>
      <c r="R1482" s="227"/>
      <c r="S1482" s="227"/>
      <c r="T1482" s="227"/>
      <c r="U1482" s="227"/>
      <c r="V1482" s="227"/>
      <c r="W1482" s="227"/>
      <c r="X1482" s="227"/>
      <c r="Y1482" s="227"/>
      <c r="Z1482" s="227"/>
      <c r="AA1482" s="227"/>
      <c r="AB1482" s="227"/>
      <c r="AC1482" s="227"/>
      <c r="AD1482" s="227"/>
      <c r="AE1482" s="227"/>
      <c r="AF1482" s="227"/>
      <c r="AG1482" s="227"/>
      <c r="AH1482" s="227"/>
      <c r="AI1482" s="227"/>
    </row>
    <row r="1483" hidden="1">
      <c r="A1483" s="227"/>
      <c r="B1483" s="227"/>
      <c r="C1483" s="264"/>
      <c r="D1483" s="227"/>
      <c r="E1483" s="227"/>
      <c r="F1483" s="227"/>
      <c r="G1483" s="227"/>
      <c r="H1483" s="227"/>
      <c r="I1483" s="227"/>
      <c r="J1483" s="227"/>
      <c r="K1483" s="227"/>
      <c r="L1483" s="227"/>
      <c r="M1483" s="227"/>
      <c r="N1483" s="227"/>
      <c r="O1483" s="227"/>
      <c r="P1483" s="227"/>
      <c r="Q1483" s="227"/>
      <c r="R1483" s="227"/>
      <c r="S1483" s="227"/>
      <c r="T1483" s="227"/>
      <c r="U1483" s="227"/>
      <c r="V1483" s="227"/>
      <c r="W1483" s="227"/>
      <c r="X1483" s="227"/>
      <c r="Y1483" s="227"/>
      <c r="Z1483" s="227"/>
      <c r="AA1483" s="227"/>
      <c r="AB1483" s="227"/>
      <c r="AC1483" s="227"/>
      <c r="AD1483" s="227"/>
      <c r="AE1483" s="227"/>
      <c r="AF1483" s="227"/>
      <c r="AG1483" s="227"/>
      <c r="AH1483" s="227"/>
      <c r="AI1483" s="227"/>
    </row>
    <row r="1484" hidden="1">
      <c r="A1484" s="227"/>
      <c r="B1484" s="227"/>
      <c r="C1484" s="264"/>
      <c r="D1484" s="227"/>
      <c r="E1484" s="227"/>
      <c r="F1484" s="227"/>
      <c r="G1484" s="227"/>
      <c r="H1484" s="227"/>
      <c r="I1484" s="227"/>
      <c r="J1484" s="227"/>
      <c r="K1484" s="227"/>
      <c r="L1484" s="227"/>
      <c r="M1484" s="227"/>
      <c r="N1484" s="227"/>
      <c r="O1484" s="227"/>
      <c r="P1484" s="227"/>
      <c r="Q1484" s="227"/>
      <c r="R1484" s="227"/>
      <c r="S1484" s="227"/>
      <c r="T1484" s="227"/>
      <c r="U1484" s="227"/>
      <c r="V1484" s="227"/>
      <c r="W1484" s="227"/>
      <c r="X1484" s="227"/>
      <c r="Y1484" s="227"/>
      <c r="Z1484" s="227"/>
      <c r="AA1484" s="227"/>
      <c r="AB1484" s="227"/>
      <c r="AC1484" s="227"/>
      <c r="AD1484" s="227"/>
      <c r="AE1484" s="227"/>
      <c r="AF1484" s="227"/>
      <c r="AG1484" s="227"/>
      <c r="AH1484" s="227"/>
      <c r="AI1484" s="227"/>
    </row>
    <row r="1485" hidden="1">
      <c r="A1485" s="227"/>
      <c r="B1485" s="227"/>
      <c r="C1485" s="264"/>
      <c r="D1485" s="227"/>
      <c r="E1485" s="227"/>
      <c r="F1485" s="227"/>
      <c r="G1485" s="227"/>
      <c r="H1485" s="227"/>
      <c r="I1485" s="227"/>
      <c r="J1485" s="227"/>
      <c r="K1485" s="227"/>
      <c r="L1485" s="227"/>
      <c r="M1485" s="227"/>
      <c r="N1485" s="227"/>
      <c r="O1485" s="227"/>
      <c r="P1485" s="227"/>
      <c r="Q1485" s="227"/>
      <c r="R1485" s="227"/>
      <c r="S1485" s="227"/>
      <c r="T1485" s="227"/>
      <c r="U1485" s="227"/>
      <c r="V1485" s="227"/>
      <c r="W1485" s="227"/>
      <c r="X1485" s="227"/>
      <c r="Y1485" s="227"/>
      <c r="Z1485" s="227"/>
      <c r="AA1485" s="227"/>
      <c r="AB1485" s="227"/>
      <c r="AC1485" s="227"/>
      <c r="AD1485" s="227"/>
      <c r="AE1485" s="227"/>
      <c r="AF1485" s="227"/>
      <c r="AG1485" s="227"/>
      <c r="AH1485" s="227"/>
      <c r="AI1485" s="227"/>
    </row>
    <row r="1486" hidden="1">
      <c r="A1486" s="227"/>
      <c r="B1486" s="227"/>
      <c r="C1486" s="264"/>
      <c r="D1486" s="227"/>
      <c r="E1486" s="227"/>
      <c r="F1486" s="227"/>
      <c r="G1486" s="227"/>
      <c r="H1486" s="227"/>
      <c r="I1486" s="227"/>
      <c r="J1486" s="227"/>
      <c r="K1486" s="227"/>
      <c r="L1486" s="227"/>
      <c r="M1486" s="227"/>
      <c r="N1486" s="227"/>
      <c r="O1486" s="227"/>
      <c r="P1486" s="227"/>
      <c r="Q1486" s="227"/>
      <c r="R1486" s="227"/>
      <c r="S1486" s="227"/>
      <c r="T1486" s="227"/>
      <c r="U1486" s="227"/>
      <c r="V1486" s="227"/>
      <c r="W1486" s="227"/>
      <c r="X1486" s="227"/>
      <c r="Y1486" s="227"/>
      <c r="Z1486" s="227"/>
      <c r="AA1486" s="227"/>
      <c r="AB1486" s="227"/>
      <c r="AC1486" s="227"/>
      <c r="AD1486" s="227"/>
      <c r="AE1486" s="227"/>
      <c r="AF1486" s="227"/>
      <c r="AG1486" s="227"/>
      <c r="AH1486" s="227"/>
      <c r="AI1486" s="227"/>
    </row>
    <row r="1487" hidden="1">
      <c r="A1487" s="227"/>
      <c r="B1487" s="227"/>
      <c r="C1487" s="264"/>
      <c r="D1487" s="227"/>
      <c r="E1487" s="227"/>
      <c r="F1487" s="227"/>
      <c r="G1487" s="227"/>
      <c r="H1487" s="227"/>
      <c r="I1487" s="227"/>
      <c r="J1487" s="227"/>
      <c r="K1487" s="227"/>
      <c r="L1487" s="227"/>
      <c r="M1487" s="227"/>
      <c r="N1487" s="227"/>
      <c r="O1487" s="227"/>
      <c r="P1487" s="227"/>
      <c r="Q1487" s="227"/>
      <c r="R1487" s="227"/>
      <c r="S1487" s="227"/>
      <c r="T1487" s="227"/>
      <c r="U1487" s="227"/>
      <c r="V1487" s="227"/>
      <c r="W1487" s="227"/>
      <c r="X1487" s="227"/>
      <c r="Y1487" s="227"/>
      <c r="Z1487" s="227"/>
      <c r="AA1487" s="227"/>
      <c r="AB1487" s="227"/>
      <c r="AC1487" s="227"/>
      <c r="AD1487" s="227"/>
      <c r="AE1487" s="227"/>
      <c r="AF1487" s="227"/>
      <c r="AG1487" s="227"/>
      <c r="AH1487" s="227"/>
      <c r="AI1487" s="227"/>
    </row>
    <row r="1488" hidden="1">
      <c r="A1488" s="227"/>
      <c r="B1488" s="227"/>
      <c r="C1488" s="264"/>
      <c r="D1488" s="227"/>
      <c r="E1488" s="227"/>
      <c r="F1488" s="227"/>
      <c r="G1488" s="227"/>
      <c r="H1488" s="227"/>
      <c r="I1488" s="227"/>
      <c r="J1488" s="227"/>
      <c r="K1488" s="227"/>
      <c r="L1488" s="227"/>
      <c r="M1488" s="227"/>
      <c r="N1488" s="227"/>
      <c r="O1488" s="227"/>
      <c r="P1488" s="227"/>
      <c r="Q1488" s="227"/>
      <c r="R1488" s="227"/>
      <c r="S1488" s="227"/>
      <c r="T1488" s="227"/>
      <c r="U1488" s="227"/>
      <c r="V1488" s="227"/>
      <c r="W1488" s="227"/>
      <c r="X1488" s="227"/>
      <c r="Y1488" s="227"/>
      <c r="Z1488" s="227"/>
      <c r="AA1488" s="227"/>
      <c r="AB1488" s="227"/>
      <c r="AC1488" s="227"/>
      <c r="AD1488" s="227"/>
      <c r="AE1488" s="227"/>
      <c r="AF1488" s="227"/>
      <c r="AG1488" s="227"/>
      <c r="AH1488" s="227"/>
      <c r="AI1488" s="227"/>
    </row>
    <row r="1489" hidden="1">
      <c r="A1489" s="227"/>
      <c r="B1489" s="227"/>
      <c r="C1489" s="264"/>
      <c r="D1489" s="227"/>
      <c r="E1489" s="227"/>
      <c r="F1489" s="227"/>
      <c r="G1489" s="227"/>
      <c r="H1489" s="227"/>
      <c r="I1489" s="227"/>
      <c r="J1489" s="227"/>
      <c r="K1489" s="227"/>
      <c r="L1489" s="227"/>
      <c r="M1489" s="227"/>
      <c r="N1489" s="227"/>
      <c r="O1489" s="227"/>
      <c r="P1489" s="227"/>
      <c r="Q1489" s="227"/>
      <c r="R1489" s="227"/>
      <c r="S1489" s="227"/>
      <c r="T1489" s="227"/>
      <c r="U1489" s="227"/>
      <c r="V1489" s="227"/>
      <c r="W1489" s="227"/>
      <c r="X1489" s="227"/>
      <c r="Y1489" s="227"/>
      <c r="Z1489" s="227"/>
      <c r="AA1489" s="227"/>
      <c r="AB1489" s="227"/>
      <c r="AC1489" s="227"/>
      <c r="AD1489" s="227"/>
      <c r="AE1489" s="227"/>
      <c r="AF1489" s="227"/>
      <c r="AG1489" s="227"/>
      <c r="AH1489" s="227"/>
      <c r="AI1489" s="227"/>
    </row>
    <row r="1490" hidden="1">
      <c r="A1490" s="227"/>
      <c r="B1490" s="227"/>
      <c r="C1490" s="264"/>
      <c r="D1490" s="227"/>
      <c r="E1490" s="227"/>
      <c r="F1490" s="227"/>
      <c r="G1490" s="227"/>
      <c r="H1490" s="227"/>
      <c r="I1490" s="227"/>
      <c r="J1490" s="227"/>
      <c r="K1490" s="227"/>
      <c r="L1490" s="227"/>
      <c r="M1490" s="227"/>
      <c r="N1490" s="227"/>
      <c r="O1490" s="227"/>
      <c r="P1490" s="227"/>
      <c r="Q1490" s="227"/>
      <c r="R1490" s="227"/>
      <c r="S1490" s="227"/>
      <c r="T1490" s="227"/>
      <c r="U1490" s="227"/>
      <c r="V1490" s="227"/>
      <c r="W1490" s="227"/>
      <c r="X1490" s="227"/>
      <c r="Y1490" s="227"/>
      <c r="Z1490" s="227"/>
      <c r="AA1490" s="227"/>
      <c r="AB1490" s="227"/>
      <c r="AC1490" s="227"/>
      <c r="AD1490" s="227"/>
      <c r="AE1490" s="227"/>
      <c r="AF1490" s="227"/>
      <c r="AG1490" s="227"/>
      <c r="AH1490" s="227"/>
      <c r="AI1490" s="227"/>
    </row>
    <row r="1491" hidden="1">
      <c r="A1491" s="227"/>
      <c r="B1491" s="227"/>
      <c r="C1491" s="264"/>
      <c r="D1491" s="227"/>
      <c r="E1491" s="227"/>
      <c r="F1491" s="227"/>
      <c r="G1491" s="227"/>
      <c r="H1491" s="227"/>
      <c r="I1491" s="227"/>
      <c r="J1491" s="227"/>
      <c r="K1491" s="227"/>
      <c r="L1491" s="227"/>
      <c r="M1491" s="227"/>
      <c r="N1491" s="227"/>
      <c r="O1491" s="227"/>
      <c r="P1491" s="227"/>
      <c r="Q1491" s="227"/>
      <c r="R1491" s="227"/>
      <c r="S1491" s="227"/>
      <c r="T1491" s="227"/>
      <c r="U1491" s="227"/>
      <c r="V1491" s="227"/>
      <c r="W1491" s="227"/>
      <c r="X1491" s="227"/>
      <c r="Y1491" s="227"/>
      <c r="Z1491" s="227"/>
      <c r="AA1491" s="227"/>
      <c r="AB1491" s="227"/>
      <c r="AC1491" s="227"/>
      <c r="AD1491" s="227"/>
      <c r="AE1491" s="227"/>
      <c r="AF1491" s="227"/>
      <c r="AG1491" s="227"/>
      <c r="AH1491" s="227"/>
      <c r="AI1491" s="227"/>
    </row>
    <row r="1492" hidden="1">
      <c r="A1492" s="227"/>
      <c r="B1492" s="227"/>
      <c r="C1492" s="264"/>
      <c r="D1492" s="227"/>
      <c r="E1492" s="227"/>
      <c r="F1492" s="227"/>
      <c r="G1492" s="227"/>
      <c r="H1492" s="227"/>
      <c r="I1492" s="227"/>
      <c r="J1492" s="227"/>
      <c r="K1492" s="227"/>
      <c r="L1492" s="227"/>
      <c r="M1492" s="227"/>
      <c r="N1492" s="227"/>
      <c r="O1492" s="227"/>
      <c r="P1492" s="227"/>
      <c r="Q1492" s="227"/>
      <c r="R1492" s="227"/>
      <c r="S1492" s="227"/>
      <c r="T1492" s="227"/>
      <c r="U1492" s="227"/>
      <c r="V1492" s="227"/>
      <c r="W1492" s="227"/>
      <c r="X1492" s="227"/>
      <c r="Y1492" s="227"/>
      <c r="Z1492" s="227"/>
      <c r="AA1492" s="227"/>
      <c r="AB1492" s="227"/>
      <c r="AC1492" s="227"/>
      <c r="AD1492" s="227"/>
      <c r="AE1492" s="227"/>
      <c r="AF1492" s="227"/>
      <c r="AG1492" s="227"/>
      <c r="AH1492" s="227"/>
      <c r="AI1492" s="227"/>
    </row>
    <row r="1493" hidden="1">
      <c r="A1493" s="227"/>
      <c r="B1493" s="227"/>
      <c r="C1493" s="264"/>
      <c r="D1493" s="227"/>
      <c r="E1493" s="227"/>
      <c r="F1493" s="227"/>
      <c r="G1493" s="227"/>
      <c r="H1493" s="227"/>
      <c r="I1493" s="227"/>
      <c r="J1493" s="227"/>
      <c r="K1493" s="227"/>
      <c r="L1493" s="227"/>
      <c r="M1493" s="227"/>
      <c r="N1493" s="227"/>
      <c r="O1493" s="227"/>
      <c r="P1493" s="227"/>
      <c r="Q1493" s="227"/>
      <c r="R1493" s="227"/>
      <c r="S1493" s="227"/>
      <c r="T1493" s="227"/>
      <c r="U1493" s="227"/>
      <c r="V1493" s="227"/>
      <c r="W1493" s="227"/>
      <c r="X1493" s="227"/>
      <c r="Y1493" s="227"/>
      <c r="Z1493" s="227"/>
      <c r="AA1493" s="227"/>
      <c r="AB1493" s="227"/>
      <c r="AC1493" s="227"/>
      <c r="AD1493" s="227"/>
      <c r="AE1493" s="227"/>
      <c r="AF1493" s="227"/>
      <c r="AG1493" s="227"/>
      <c r="AH1493" s="227"/>
      <c r="AI1493" s="227"/>
    </row>
    <row r="1494" hidden="1">
      <c r="A1494" s="227"/>
      <c r="B1494" s="227"/>
      <c r="C1494" s="264"/>
      <c r="D1494" s="227"/>
      <c r="E1494" s="227"/>
      <c r="F1494" s="227"/>
      <c r="G1494" s="227"/>
      <c r="H1494" s="227"/>
      <c r="I1494" s="227"/>
      <c r="J1494" s="227"/>
      <c r="K1494" s="227"/>
      <c r="L1494" s="227"/>
      <c r="M1494" s="227"/>
      <c r="N1494" s="227"/>
      <c r="O1494" s="227"/>
      <c r="P1494" s="227"/>
      <c r="Q1494" s="227"/>
      <c r="R1494" s="227"/>
      <c r="S1494" s="227"/>
      <c r="T1494" s="227"/>
      <c r="U1494" s="227"/>
      <c r="V1494" s="227"/>
      <c r="W1494" s="227"/>
      <c r="X1494" s="227"/>
      <c r="Y1494" s="227"/>
      <c r="Z1494" s="227"/>
      <c r="AA1494" s="227"/>
      <c r="AB1494" s="227"/>
      <c r="AC1494" s="227"/>
      <c r="AD1494" s="227"/>
      <c r="AE1494" s="227"/>
      <c r="AF1494" s="227"/>
      <c r="AG1494" s="227"/>
      <c r="AH1494" s="227"/>
      <c r="AI1494" s="227"/>
    </row>
    <row r="1495" hidden="1">
      <c r="A1495" s="227"/>
      <c r="B1495" s="227"/>
      <c r="C1495" s="264"/>
      <c r="D1495" s="227"/>
      <c r="E1495" s="227"/>
      <c r="F1495" s="227"/>
      <c r="G1495" s="227"/>
      <c r="H1495" s="227"/>
      <c r="I1495" s="227"/>
      <c r="J1495" s="227"/>
      <c r="K1495" s="227"/>
      <c r="L1495" s="227"/>
      <c r="M1495" s="227"/>
      <c r="N1495" s="227"/>
      <c r="O1495" s="227"/>
      <c r="P1495" s="227"/>
      <c r="Q1495" s="227"/>
      <c r="R1495" s="227"/>
      <c r="S1495" s="227"/>
      <c r="T1495" s="227"/>
      <c r="U1495" s="227"/>
      <c r="V1495" s="227"/>
      <c r="W1495" s="227"/>
      <c r="X1495" s="227"/>
      <c r="Y1495" s="227"/>
      <c r="Z1495" s="227"/>
      <c r="AA1495" s="227"/>
      <c r="AB1495" s="227"/>
      <c r="AC1495" s="227"/>
      <c r="AD1495" s="227"/>
      <c r="AE1495" s="227"/>
      <c r="AF1495" s="227"/>
      <c r="AG1495" s="227"/>
      <c r="AH1495" s="227"/>
      <c r="AI1495" s="227"/>
    </row>
    <row r="1496" hidden="1">
      <c r="A1496" s="227"/>
      <c r="B1496" s="227"/>
      <c r="C1496" s="264"/>
      <c r="D1496" s="227"/>
      <c r="E1496" s="227"/>
      <c r="F1496" s="227"/>
      <c r="G1496" s="227"/>
      <c r="H1496" s="227"/>
      <c r="I1496" s="227"/>
      <c r="J1496" s="227"/>
      <c r="K1496" s="227"/>
      <c r="L1496" s="227"/>
      <c r="M1496" s="227"/>
      <c r="N1496" s="227"/>
      <c r="O1496" s="227"/>
      <c r="P1496" s="227"/>
      <c r="Q1496" s="227"/>
      <c r="R1496" s="227"/>
      <c r="S1496" s="227"/>
      <c r="T1496" s="227"/>
      <c r="U1496" s="227"/>
      <c r="V1496" s="227"/>
      <c r="W1496" s="227"/>
      <c r="X1496" s="227"/>
      <c r="Y1496" s="227"/>
      <c r="Z1496" s="227"/>
      <c r="AA1496" s="227"/>
      <c r="AB1496" s="227"/>
      <c r="AC1496" s="227"/>
      <c r="AD1496" s="227"/>
      <c r="AE1496" s="227"/>
      <c r="AF1496" s="227"/>
      <c r="AG1496" s="227"/>
      <c r="AH1496" s="227"/>
      <c r="AI1496" s="227"/>
    </row>
    <row r="1497" hidden="1">
      <c r="A1497" s="227"/>
      <c r="B1497" s="227"/>
      <c r="C1497" s="264"/>
      <c r="D1497" s="227"/>
      <c r="E1497" s="227"/>
      <c r="F1497" s="227"/>
      <c r="G1497" s="227"/>
      <c r="H1497" s="227"/>
      <c r="I1497" s="227"/>
      <c r="J1497" s="227"/>
      <c r="K1497" s="227"/>
      <c r="L1497" s="227"/>
      <c r="M1497" s="227"/>
      <c r="N1497" s="227"/>
      <c r="O1497" s="227"/>
      <c r="P1497" s="227"/>
      <c r="Q1497" s="227"/>
      <c r="R1497" s="227"/>
      <c r="S1497" s="227"/>
      <c r="T1497" s="227"/>
      <c r="U1497" s="227"/>
      <c r="V1497" s="227"/>
      <c r="W1497" s="227"/>
      <c r="X1497" s="227"/>
      <c r="Y1497" s="227"/>
      <c r="Z1497" s="227"/>
      <c r="AA1497" s="227"/>
      <c r="AB1497" s="227"/>
      <c r="AC1497" s="227"/>
      <c r="AD1497" s="227"/>
      <c r="AE1497" s="227"/>
      <c r="AF1497" s="227"/>
      <c r="AG1497" s="227"/>
      <c r="AH1497" s="227"/>
      <c r="AI1497" s="227"/>
    </row>
    <row r="1498" hidden="1">
      <c r="A1498" s="227"/>
      <c r="B1498" s="227"/>
      <c r="C1498" s="264"/>
      <c r="D1498" s="227"/>
      <c r="E1498" s="227"/>
      <c r="F1498" s="227"/>
      <c r="G1498" s="227"/>
      <c r="H1498" s="227"/>
      <c r="I1498" s="227"/>
      <c r="J1498" s="227"/>
      <c r="K1498" s="227"/>
      <c r="L1498" s="227"/>
      <c r="M1498" s="227"/>
      <c r="N1498" s="227"/>
      <c r="O1498" s="227"/>
      <c r="P1498" s="227"/>
      <c r="Q1498" s="227"/>
      <c r="R1498" s="227"/>
      <c r="S1498" s="227"/>
      <c r="T1498" s="227"/>
      <c r="U1498" s="227"/>
      <c r="V1498" s="227"/>
      <c r="W1498" s="227"/>
      <c r="X1498" s="227"/>
      <c r="Y1498" s="227"/>
      <c r="Z1498" s="227"/>
      <c r="AA1498" s="227"/>
      <c r="AB1498" s="227"/>
      <c r="AC1498" s="227"/>
      <c r="AD1498" s="227"/>
      <c r="AE1498" s="227"/>
      <c r="AF1498" s="227"/>
      <c r="AG1498" s="227"/>
      <c r="AH1498" s="227"/>
      <c r="AI1498" s="227"/>
    </row>
    <row r="1499" hidden="1">
      <c r="A1499" s="227"/>
      <c r="B1499" s="227"/>
      <c r="C1499" s="264"/>
      <c r="D1499" s="227"/>
      <c r="E1499" s="227"/>
      <c r="F1499" s="227"/>
      <c r="G1499" s="227"/>
      <c r="H1499" s="227"/>
      <c r="I1499" s="227"/>
      <c r="J1499" s="227"/>
      <c r="K1499" s="227"/>
      <c r="L1499" s="227"/>
      <c r="M1499" s="227"/>
      <c r="N1499" s="227"/>
      <c r="O1499" s="227"/>
      <c r="P1499" s="227"/>
      <c r="Q1499" s="227"/>
      <c r="R1499" s="227"/>
      <c r="S1499" s="227"/>
      <c r="T1499" s="227"/>
      <c r="U1499" s="227"/>
      <c r="V1499" s="227"/>
      <c r="W1499" s="227"/>
      <c r="X1499" s="227"/>
      <c r="Y1499" s="227"/>
      <c r="Z1499" s="227"/>
      <c r="AA1499" s="227"/>
      <c r="AB1499" s="227"/>
      <c r="AC1499" s="227"/>
      <c r="AD1499" s="227"/>
      <c r="AE1499" s="227"/>
      <c r="AF1499" s="227"/>
      <c r="AG1499" s="227"/>
      <c r="AH1499" s="227"/>
      <c r="AI1499" s="227"/>
    </row>
    <row r="1500" hidden="1">
      <c r="A1500" s="227"/>
      <c r="B1500" s="227"/>
      <c r="C1500" s="264"/>
      <c r="D1500" s="227"/>
      <c r="E1500" s="227"/>
      <c r="F1500" s="227"/>
      <c r="G1500" s="227"/>
      <c r="H1500" s="227"/>
      <c r="I1500" s="227"/>
      <c r="J1500" s="227"/>
      <c r="K1500" s="227"/>
      <c r="L1500" s="227"/>
      <c r="M1500" s="227"/>
      <c r="N1500" s="227"/>
      <c r="O1500" s="227"/>
      <c r="P1500" s="227"/>
      <c r="Q1500" s="227"/>
      <c r="R1500" s="227"/>
      <c r="S1500" s="227"/>
      <c r="T1500" s="227"/>
      <c r="U1500" s="227"/>
      <c r="V1500" s="227"/>
      <c r="W1500" s="227"/>
      <c r="X1500" s="227"/>
      <c r="Y1500" s="227"/>
      <c r="Z1500" s="227"/>
      <c r="AA1500" s="227"/>
      <c r="AB1500" s="227"/>
      <c r="AC1500" s="227"/>
      <c r="AD1500" s="227"/>
      <c r="AE1500" s="227"/>
      <c r="AF1500" s="227"/>
      <c r="AG1500" s="227"/>
      <c r="AH1500" s="227"/>
      <c r="AI1500" s="227"/>
    </row>
    <row r="1501" hidden="1">
      <c r="A1501" s="227"/>
      <c r="B1501" s="227"/>
      <c r="C1501" s="264"/>
      <c r="D1501" s="227"/>
      <c r="E1501" s="227"/>
      <c r="F1501" s="227"/>
      <c r="G1501" s="227"/>
      <c r="H1501" s="227"/>
      <c r="I1501" s="227"/>
      <c r="J1501" s="227"/>
      <c r="K1501" s="227"/>
      <c r="L1501" s="227"/>
      <c r="M1501" s="227"/>
      <c r="N1501" s="227"/>
      <c r="O1501" s="227"/>
      <c r="P1501" s="227"/>
      <c r="Q1501" s="227"/>
      <c r="R1501" s="227"/>
      <c r="S1501" s="227"/>
      <c r="T1501" s="227"/>
      <c r="U1501" s="227"/>
      <c r="V1501" s="227"/>
      <c r="W1501" s="227"/>
      <c r="X1501" s="227"/>
      <c r="Y1501" s="227"/>
      <c r="Z1501" s="227"/>
      <c r="AA1501" s="227"/>
      <c r="AB1501" s="227"/>
      <c r="AC1501" s="227"/>
      <c r="AD1501" s="227"/>
      <c r="AE1501" s="227"/>
      <c r="AF1501" s="227"/>
      <c r="AG1501" s="227"/>
      <c r="AH1501" s="227"/>
      <c r="AI1501" s="227"/>
    </row>
    <row r="1502" hidden="1">
      <c r="A1502" s="227"/>
      <c r="B1502" s="227"/>
      <c r="C1502" s="264"/>
      <c r="D1502" s="227"/>
      <c r="E1502" s="227"/>
      <c r="F1502" s="227"/>
      <c r="G1502" s="227"/>
      <c r="H1502" s="227"/>
      <c r="I1502" s="227"/>
      <c r="J1502" s="227"/>
      <c r="K1502" s="227"/>
      <c r="L1502" s="227"/>
      <c r="M1502" s="227"/>
      <c r="N1502" s="227"/>
      <c r="O1502" s="227"/>
      <c r="P1502" s="227"/>
      <c r="Q1502" s="227"/>
      <c r="R1502" s="227"/>
      <c r="S1502" s="227"/>
      <c r="T1502" s="227"/>
      <c r="U1502" s="227"/>
      <c r="V1502" s="227"/>
      <c r="W1502" s="227"/>
      <c r="X1502" s="227"/>
      <c r="Y1502" s="227"/>
      <c r="Z1502" s="227"/>
      <c r="AA1502" s="227"/>
      <c r="AB1502" s="227"/>
      <c r="AC1502" s="227"/>
      <c r="AD1502" s="227"/>
      <c r="AE1502" s="227"/>
      <c r="AF1502" s="227"/>
      <c r="AG1502" s="227"/>
      <c r="AH1502" s="227"/>
      <c r="AI1502" s="227"/>
    </row>
    <row r="1503" hidden="1">
      <c r="A1503" s="227"/>
      <c r="B1503" s="227"/>
      <c r="C1503" s="264"/>
      <c r="D1503" s="227"/>
      <c r="E1503" s="227"/>
      <c r="F1503" s="227"/>
      <c r="G1503" s="227"/>
      <c r="H1503" s="227"/>
      <c r="I1503" s="227"/>
      <c r="J1503" s="227"/>
      <c r="K1503" s="227"/>
      <c r="L1503" s="227"/>
      <c r="M1503" s="227"/>
      <c r="N1503" s="227"/>
      <c r="O1503" s="227"/>
      <c r="P1503" s="227"/>
      <c r="Q1503" s="227"/>
      <c r="R1503" s="227"/>
      <c r="S1503" s="227"/>
      <c r="T1503" s="227"/>
      <c r="U1503" s="227"/>
      <c r="V1503" s="227"/>
      <c r="W1503" s="227"/>
      <c r="X1503" s="227"/>
      <c r="Y1503" s="227"/>
      <c r="Z1503" s="227"/>
      <c r="AA1503" s="227"/>
      <c r="AB1503" s="227"/>
      <c r="AC1503" s="227"/>
      <c r="AD1503" s="227"/>
      <c r="AE1503" s="227"/>
      <c r="AF1503" s="227"/>
      <c r="AG1503" s="227"/>
      <c r="AH1503" s="227"/>
      <c r="AI1503" s="227"/>
    </row>
    <row r="1504" hidden="1">
      <c r="A1504" s="227"/>
      <c r="B1504" s="227"/>
      <c r="C1504" s="264"/>
      <c r="D1504" s="227"/>
      <c r="E1504" s="227"/>
      <c r="F1504" s="227"/>
      <c r="G1504" s="227"/>
      <c r="H1504" s="227"/>
      <c r="I1504" s="227"/>
      <c r="J1504" s="227"/>
      <c r="K1504" s="227"/>
      <c r="L1504" s="227"/>
      <c r="M1504" s="227"/>
      <c r="N1504" s="227"/>
      <c r="O1504" s="227"/>
      <c r="P1504" s="227"/>
      <c r="Q1504" s="227"/>
      <c r="R1504" s="227"/>
      <c r="S1504" s="227"/>
      <c r="T1504" s="227"/>
      <c r="U1504" s="227"/>
      <c r="V1504" s="227"/>
      <c r="W1504" s="227"/>
      <c r="X1504" s="227"/>
      <c r="Y1504" s="227"/>
      <c r="Z1504" s="227"/>
      <c r="AA1504" s="227"/>
      <c r="AB1504" s="227"/>
      <c r="AC1504" s="227"/>
      <c r="AD1504" s="227"/>
      <c r="AE1504" s="227"/>
      <c r="AF1504" s="227"/>
      <c r="AG1504" s="227"/>
      <c r="AH1504" s="227"/>
      <c r="AI1504" s="227"/>
    </row>
    <row r="1505" hidden="1">
      <c r="A1505" s="227"/>
      <c r="B1505" s="227"/>
      <c r="C1505" s="264"/>
      <c r="D1505" s="227"/>
      <c r="E1505" s="227"/>
      <c r="F1505" s="227"/>
      <c r="G1505" s="227"/>
      <c r="H1505" s="227"/>
      <c r="I1505" s="227"/>
      <c r="J1505" s="227"/>
      <c r="K1505" s="227"/>
      <c r="L1505" s="227"/>
      <c r="M1505" s="227"/>
      <c r="N1505" s="227"/>
      <c r="O1505" s="227"/>
      <c r="P1505" s="227"/>
      <c r="Q1505" s="227"/>
      <c r="R1505" s="227"/>
      <c r="S1505" s="227"/>
      <c r="T1505" s="227"/>
      <c r="U1505" s="227"/>
      <c r="V1505" s="227"/>
      <c r="W1505" s="227"/>
      <c r="X1505" s="227"/>
      <c r="Y1505" s="227"/>
      <c r="Z1505" s="227"/>
      <c r="AA1505" s="227"/>
      <c r="AB1505" s="227"/>
      <c r="AC1505" s="227"/>
      <c r="AD1505" s="227"/>
      <c r="AE1505" s="227"/>
      <c r="AF1505" s="227"/>
      <c r="AG1505" s="227"/>
      <c r="AH1505" s="227"/>
      <c r="AI1505" s="227"/>
    </row>
    <row r="1506" hidden="1">
      <c r="A1506" s="227"/>
      <c r="B1506" s="227"/>
      <c r="C1506" s="264"/>
      <c r="D1506" s="227"/>
      <c r="E1506" s="227"/>
      <c r="F1506" s="227"/>
      <c r="G1506" s="227"/>
      <c r="H1506" s="227"/>
      <c r="I1506" s="227"/>
      <c r="J1506" s="227"/>
      <c r="K1506" s="227"/>
      <c r="L1506" s="227"/>
      <c r="M1506" s="227"/>
      <c r="N1506" s="227"/>
      <c r="O1506" s="227"/>
      <c r="P1506" s="227"/>
      <c r="Q1506" s="227"/>
      <c r="R1506" s="227"/>
      <c r="S1506" s="227"/>
      <c r="T1506" s="227"/>
      <c r="U1506" s="227"/>
      <c r="V1506" s="227"/>
      <c r="W1506" s="227"/>
      <c r="X1506" s="227"/>
      <c r="Y1506" s="227"/>
      <c r="Z1506" s="227"/>
      <c r="AA1506" s="227"/>
      <c r="AB1506" s="227"/>
      <c r="AC1506" s="227"/>
      <c r="AD1506" s="227"/>
      <c r="AE1506" s="227"/>
      <c r="AF1506" s="227"/>
      <c r="AG1506" s="227"/>
      <c r="AH1506" s="227"/>
      <c r="AI1506" s="227"/>
    </row>
    <row r="1507" hidden="1">
      <c r="A1507" s="227"/>
      <c r="B1507" s="227"/>
      <c r="C1507" s="264"/>
      <c r="D1507" s="227"/>
      <c r="E1507" s="227"/>
      <c r="F1507" s="227"/>
      <c r="G1507" s="227"/>
      <c r="H1507" s="227"/>
      <c r="I1507" s="227"/>
      <c r="J1507" s="227"/>
      <c r="K1507" s="227"/>
      <c r="L1507" s="227"/>
      <c r="M1507" s="227"/>
      <c r="N1507" s="227"/>
      <c r="O1507" s="227"/>
      <c r="P1507" s="227"/>
      <c r="Q1507" s="227"/>
      <c r="R1507" s="227"/>
      <c r="S1507" s="227"/>
      <c r="T1507" s="227"/>
      <c r="U1507" s="227"/>
      <c r="V1507" s="227"/>
      <c r="W1507" s="227"/>
      <c r="X1507" s="227"/>
      <c r="Y1507" s="227"/>
      <c r="Z1507" s="227"/>
      <c r="AA1507" s="227"/>
      <c r="AB1507" s="227"/>
      <c r="AC1507" s="227"/>
      <c r="AD1507" s="227"/>
      <c r="AE1507" s="227"/>
      <c r="AF1507" s="227"/>
      <c r="AG1507" s="227"/>
      <c r="AH1507" s="227"/>
      <c r="AI1507" s="227"/>
    </row>
    <row r="1508" hidden="1">
      <c r="A1508" s="227"/>
      <c r="B1508" s="227"/>
      <c r="C1508" s="264"/>
      <c r="D1508" s="227"/>
      <c r="E1508" s="227"/>
      <c r="F1508" s="227"/>
      <c r="G1508" s="227"/>
      <c r="H1508" s="227"/>
      <c r="I1508" s="227"/>
      <c r="J1508" s="227"/>
      <c r="K1508" s="227"/>
      <c r="L1508" s="227"/>
      <c r="M1508" s="227"/>
      <c r="N1508" s="227"/>
      <c r="O1508" s="227"/>
      <c r="P1508" s="227"/>
      <c r="Q1508" s="227"/>
      <c r="R1508" s="227"/>
      <c r="S1508" s="227"/>
      <c r="T1508" s="227"/>
      <c r="U1508" s="227"/>
      <c r="V1508" s="227"/>
      <c r="W1508" s="227"/>
      <c r="X1508" s="227"/>
      <c r="Y1508" s="227"/>
      <c r="Z1508" s="227"/>
      <c r="AA1508" s="227"/>
      <c r="AB1508" s="227"/>
      <c r="AC1508" s="227"/>
      <c r="AD1508" s="227"/>
      <c r="AE1508" s="227"/>
      <c r="AF1508" s="227"/>
      <c r="AG1508" s="227"/>
      <c r="AH1508" s="227"/>
      <c r="AI1508" s="227"/>
    </row>
    <row r="1509" hidden="1">
      <c r="A1509" s="227"/>
      <c r="B1509" s="227"/>
      <c r="C1509" s="264"/>
      <c r="D1509" s="227"/>
      <c r="E1509" s="227"/>
      <c r="F1509" s="227"/>
      <c r="G1509" s="227"/>
      <c r="H1509" s="227"/>
      <c r="I1509" s="227"/>
      <c r="J1509" s="227"/>
      <c r="K1509" s="227"/>
      <c r="L1509" s="227"/>
      <c r="M1509" s="227"/>
      <c r="N1509" s="227"/>
      <c r="O1509" s="227"/>
      <c r="P1509" s="227"/>
      <c r="Q1509" s="227"/>
      <c r="R1509" s="227"/>
      <c r="S1509" s="227"/>
      <c r="T1509" s="227"/>
      <c r="U1509" s="227"/>
      <c r="V1509" s="227"/>
      <c r="W1509" s="227"/>
      <c r="X1509" s="227"/>
      <c r="Y1509" s="227"/>
      <c r="Z1509" s="227"/>
      <c r="AA1509" s="227"/>
      <c r="AB1509" s="227"/>
      <c r="AC1509" s="227"/>
      <c r="AD1509" s="227"/>
      <c r="AE1509" s="227"/>
      <c r="AF1509" s="227"/>
      <c r="AG1509" s="227"/>
      <c r="AH1509" s="227"/>
      <c r="AI1509" s="227"/>
    </row>
    <row r="1510" hidden="1">
      <c r="A1510" s="227"/>
      <c r="B1510" s="227"/>
      <c r="C1510" s="264"/>
      <c r="D1510" s="227"/>
      <c r="E1510" s="227"/>
      <c r="F1510" s="227"/>
      <c r="G1510" s="227"/>
      <c r="H1510" s="227"/>
      <c r="I1510" s="227"/>
      <c r="J1510" s="227"/>
      <c r="K1510" s="227"/>
      <c r="L1510" s="227"/>
      <c r="M1510" s="227"/>
      <c r="N1510" s="227"/>
      <c r="O1510" s="227"/>
      <c r="P1510" s="227"/>
      <c r="Q1510" s="227"/>
      <c r="R1510" s="227"/>
      <c r="S1510" s="227"/>
      <c r="T1510" s="227"/>
      <c r="U1510" s="227"/>
      <c r="V1510" s="227"/>
      <c r="W1510" s="227"/>
      <c r="X1510" s="227"/>
      <c r="Y1510" s="227"/>
      <c r="Z1510" s="227"/>
      <c r="AA1510" s="227"/>
      <c r="AB1510" s="227"/>
      <c r="AC1510" s="227"/>
      <c r="AD1510" s="227"/>
      <c r="AE1510" s="227"/>
      <c r="AF1510" s="227"/>
      <c r="AG1510" s="227"/>
      <c r="AH1510" s="227"/>
      <c r="AI1510" s="227"/>
    </row>
    <row r="1511" hidden="1">
      <c r="A1511" s="227"/>
      <c r="B1511" s="227"/>
      <c r="C1511" s="264"/>
      <c r="D1511" s="227"/>
      <c r="E1511" s="227"/>
      <c r="F1511" s="227"/>
      <c r="G1511" s="227"/>
      <c r="H1511" s="227"/>
      <c r="I1511" s="227"/>
      <c r="J1511" s="227"/>
      <c r="K1511" s="227"/>
      <c r="L1511" s="227"/>
      <c r="M1511" s="227"/>
      <c r="N1511" s="227"/>
      <c r="O1511" s="227"/>
      <c r="P1511" s="227"/>
      <c r="Q1511" s="227"/>
      <c r="R1511" s="227"/>
      <c r="S1511" s="227"/>
      <c r="T1511" s="227"/>
      <c r="U1511" s="227"/>
      <c r="V1511" s="227"/>
      <c r="W1511" s="227"/>
      <c r="X1511" s="227"/>
      <c r="Y1511" s="227"/>
      <c r="Z1511" s="227"/>
      <c r="AA1511" s="227"/>
      <c r="AB1511" s="227"/>
      <c r="AC1511" s="227"/>
      <c r="AD1511" s="227"/>
      <c r="AE1511" s="227"/>
      <c r="AF1511" s="227"/>
      <c r="AG1511" s="227"/>
      <c r="AH1511" s="227"/>
      <c r="AI1511" s="227"/>
    </row>
    <row r="1512" hidden="1">
      <c r="A1512" s="227"/>
      <c r="B1512" s="227"/>
      <c r="C1512" s="264"/>
      <c r="D1512" s="227"/>
      <c r="E1512" s="227"/>
      <c r="F1512" s="227"/>
      <c r="G1512" s="227"/>
      <c r="H1512" s="227"/>
      <c r="I1512" s="227"/>
      <c r="J1512" s="227"/>
      <c r="K1512" s="227"/>
      <c r="L1512" s="227"/>
      <c r="M1512" s="227"/>
      <c r="N1512" s="227"/>
      <c r="O1512" s="227"/>
      <c r="P1512" s="227"/>
      <c r="Q1512" s="227"/>
      <c r="R1512" s="227"/>
      <c r="S1512" s="227"/>
      <c r="T1512" s="227"/>
      <c r="U1512" s="227"/>
      <c r="V1512" s="227"/>
      <c r="W1512" s="227"/>
      <c r="X1512" s="227"/>
      <c r="Y1512" s="227"/>
      <c r="Z1512" s="227"/>
      <c r="AA1512" s="227"/>
      <c r="AB1512" s="227"/>
      <c r="AC1512" s="227"/>
      <c r="AD1512" s="227"/>
      <c r="AE1512" s="227"/>
      <c r="AF1512" s="227"/>
      <c r="AG1512" s="227"/>
      <c r="AH1512" s="227"/>
      <c r="AI1512" s="227"/>
    </row>
    <row r="1513" hidden="1">
      <c r="A1513" s="227"/>
      <c r="B1513" s="227"/>
      <c r="C1513" s="264"/>
      <c r="D1513" s="227"/>
      <c r="E1513" s="227"/>
      <c r="F1513" s="227"/>
      <c r="G1513" s="227"/>
      <c r="H1513" s="227"/>
      <c r="I1513" s="227"/>
      <c r="J1513" s="227"/>
      <c r="K1513" s="227"/>
      <c r="L1513" s="227"/>
      <c r="M1513" s="227"/>
      <c r="N1513" s="227"/>
      <c r="O1513" s="227"/>
      <c r="P1513" s="227"/>
      <c r="Q1513" s="227"/>
      <c r="R1513" s="227"/>
      <c r="S1513" s="227"/>
      <c r="T1513" s="227"/>
      <c r="U1513" s="227"/>
      <c r="V1513" s="227"/>
      <c r="W1513" s="227"/>
      <c r="X1513" s="227"/>
      <c r="Y1513" s="227"/>
      <c r="Z1513" s="227"/>
      <c r="AA1513" s="227"/>
      <c r="AB1513" s="227"/>
      <c r="AC1513" s="227"/>
      <c r="AD1513" s="227"/>
      <c r="AE1513" s="227"/>
      <c r="AF1513" s="227"/>
      <c r="AG1513" s="227"/>
      <c r="AH1513" s="227"/>
      <c r="AI1513" s="227"/>
    </row>
    <row r="1514" hidden="1">
      <c r="A1514" s="227"/>
      <c r="B1514" s="227"/>
      <c r="C1514" s="264"/>
      <c r="D1514" s="227"/>
      <c r="E1514" s="227"/>
      <c r="F1514" s="227"/>
      <c r="G1514" s="227"/>
      <c r="H1514" s="227"/>
      <c r="I1514" s="227"/>
      <c r="J1514" s="227"/>
      <c r="K1514" s="227"/>
      <c r="L1514" s="227"/>
      <c r="M1514" s="227"/>
      <c r="N1514" s="227"/>
      <c r="O1514" s="227"/>
      <c r="P1514" s="227"/>
      <c r="Q1514" s="227"/>
      <c r="R1514" s="227"/>
      <c r="S1514" s="227"/>
      <c r="T1514" s="227"/>
      <c r="U1514" s="227"/>
      <c r="V1514" s="227"/>
      <c r="W1514" s="227"/>
      <c r="X1514" s="227"/>
      <c r="Y1514" s="227"/>
      <c r="Z1514" s="227"/>
      <c r="AA1514" s="227"/>
      <c r="AB1514" s="227"/>
      <c r="AC1514" s="227"/>
      <c r="AD1514" s="227"/>
      <c r="AE1514" s="227"/>
      <c r="AF1514" s="227"/>
      <c r="AG1514" s="227"/>
      <c r="AH1514" s="227"/>
      <c r="AI1514" s="227"/>
    </row>
    <row r="1515" hidden="1">
      <c r="A1515" s="227"/>
      <c r="B1515" s="227"/>
      <c r="C1515" s="264"/>
      <c r="D1515" s="227"/>
      <c r="E1515" s="227"/>
      <c r="F1515" s="227"/>
      <c r="G1515" s="227"/>
      <c r="H1515" s="227"/>
      <c r="I1515" s="227"/>
      <c r="J1515" s="227"/>
      <c r="K1515" s="227"/>
      <c r="L1515" s="227"/>
      <c r="M1515" s="227"/>
      <c r="N1515" s="227"/>
      <c r="O1515" s="227"/>
      <c r="P1515" s="227"/>
      <c r="Q1515" s="227"/>
      <c r="R1515" s="227"/>
      <c r="S1515" s="227"/>
      <c r="T1515" s="227"/>
      <c r="U1515" s="227"/>
      <c r="V1515" s="227"/>
      <c r="W1515" s="227"/>
      <c r="X1515" s="227"/>
      <c r="Y1515" s="227"/>
      <c r="Z1515" s="227"/>
      <c r="AA1515" s="227"/>
      <c r="AB1515" s="227"/>
      <c r="AC1515" s="227"/>
      <c r="AD1515" s="227"/>
      <c r="AE1515" s="227"/>
      <c r="AF1515" s="227"/>
      <c r="AG1515" s="227"/>
      <c r="AH1515" s="227"/>
      <c r="AI1515" s="227"/>
    </row>
    <row r="1516" hidden="1">
      <c r="A1516" s="227"/>
      <c r="B1516" s="227"/>
      <c r="C1516" s="264"/>
      <c r="D1516" s="227"/>
      <c r="E1516" s="227"/>
      <c r="F1516" s="227"/>
      <c r="G1516" s="227"/>
      <c r="H1516" s="227"/>
      <c r="I1516" s="227"/>
      <c r="J1516" s="227"/>
      <c r="K1516" s="227"/>
      <c r="L1516" s="227"/>
      <c r="M1516" s="227"/>
      <c r="N1516" s="227"/>
      <c r="O1516" s="227"/>
      <c r="P1516" s="227"/>
      <c r="Q1516" s="227"/>
      <c r="R1516" s="227"/>
      <c r="S1516" s="227"/>
      <c r="T1516" s="227"/>
      <c r="U1516" s="227"/>
      <c r="V1516" s="227"/>
      <c r="W1516" s="227"/>
      <c r="X1516" s="227"/>
      <c r="Y1516" s="227"/>
      <c r="Z1516" s="227"/>
      <c r="AA1516" s="227"/>
      <c r="AB1516" s="227"/>
      <c r="AC1516" s="227"/>
      <c r="AD1516" s="227"/>
      <c r="AE1516" s="227"/>
      <c r="AF1516" s="227"/>
      <c r="AG1516" s="227"/>
      <c r="AH1516" s="227"/>
      <c r="AI1516" s="227"/>
    </row>
    <row r="1517" hidden="1">
      <c r="A1517" s="227"/>
      <c r="B1517" s="227"/>
      <c r="C1517" s="264"/>
      <c r="D1517" s="227"/>
      <c r="E1517" s="227"/>
      <c r="F1517" s="227"/>
      <c r="G1517" s="227"/>
      <c r="H1517" s="227"/>
      <c r="I1517" s="227"/>
      <c r="J1517" s="227"/>
      <c r="K1517" s="227"/>
      <c r="L1517" s="227"/>
      <c r="M1517" s="227"/>
      <c r="N1517" s="227"/>
      <c r="O1517" s="227"/>
      <c r="P1517" s="227"/>
      <c r="Q1517" s="227"/>
      <c r="R1517" s="227"/>
      <c r="S1517" s="227"/>
      <c r="T1517" s="227"/>
      <c r="U1517" s="227"/>
      <c r="V1517" s="227"/>
      <c r="W1517" s="227"/>
      <c r="X1517" s="227"/>
      <c r="Y1517" s="227"/>
      <c r="Z1517" s="227"/>
      <c r="AA1517" s="227"/>
      <c r="AB1517" s="227"/>
      <c r="AC1517" s="227"/>
      <c r="AD1517" s="227"/>
      <c r="AE1517" s="227"/>
      <c r="AF1517" s="227"/>
      <c r="AG1517" s="227"/>
      <c r="AH1517" s="227"/>
      <c r="AI1517" s="227"/>
    </row>
    <row r="1518" hidden="1">
      <c r="A1518" s="227"/>
      <c r="B1518" s="227"/>
      <c r="C1518" s="264"/>
      <c r="D1518" s="227"/>
      <c r="E1518" s="227"/>
      <c r="F1518" s="227"/>
      <c r="G1518" s="227"/>
      <c r="H1518" s="227"/>
      <c r="I1518" s="227"/>
      <c r="J1518" s="227"/>
      <c r="K1518" s="227"/>
      <c r="L1518" s="227"/>
      <c r="M1518" s="227"/>
      <c r="N1518" s="227"/>
      <c r="O1518" s="227"/>
      <c r="P1518" s="227"/>
      <c r="Q1518" s="227"/>
      <c r="R1518" s="227"/>
      <c r="S1518" s="227"/>
      <c r="T1518" s="227"/>
      <c r="U1518" s="227"/>
      <c r="V1518" s="227"/>
      <c r="W1518" s="227"/>
      <c r="X1518" s="227"/>
      <c r="Y1518" s="227"/>
      <c r="Z1518" s="227"/>
      <c r="AA1518" s="227"/>
      <c r="AB1518" s="227"/>
      <c r="AC1518" s="227"/>
      <c r="AD1518" s="227"/>
      <c r="AE1518" s="227"/>
      <c r="AF1518" s="227"/>
      <c r="AG1518" s="227"/>
      <c r="AH1518" s="227"/>
      <c r="AI1518" s="227"/>
    </row>
    <row r="1519" hidden="1">
      <c r="A1519" s="227"/>
      <c r="B1519" s="227"/>
      <c r="C1519" s="264"/>
      <c r="D1519" s="227"/>
      <c r="E1519" s="227"/>
      <c r="F1519" s="227"/>
      <c r="G1519" s="227"/>
      <c r="H1519" s="227"/>
      <c r="I1519" s="227"/>
      <c r="J1519" s="227"/>
      <c r="K1519" s="227"/>
      <c r="L1519" s="227"/>
      <c r="M1519" s="227"/>
      <c r="N1519" s="227"/>
      <c r="O1519" s="227"/>
      <c r="P1519" s="227"/>
      <c r="Q1519" s="227"/>
      <c r="R1519" s="227"/>
      <c r="S1519" s="227"/>
      <c r="T1519" s="227"/>
      <c r="U1519" s="227"/>
      <c r="V1519" s="227"/>
      <c r="W1519" s="227"/>
      <c r="X1519" s="227"/>
      <c r="Y1519" s="227"/>
      <c r="Z1519" s="227"/>
      <c r="AA1519" s="227"/>
      <c r="AB1519" s="227"/>
      <c r="AC1519" s="227"/>
      <c r="AD1519" s="227"/>
      <c r="AE1519" s="227"/>
      <c r="AF1519" s="227"/>
      <c r="AG1519" s="227"/>
      <c r="AH1519" s="227"/>
      <c r="AI1519" s="227"/>
    </row>
    <row r="1520" hidden="1">
      <c r="A1520" s="227"/>
      <c r="B1520" s="227"/>
      <c r="C1520" s="264"/>
      <c r="D1520" s="227"/>
      <c r="E1520" s="227"/>
      <c r="F1520" s="227"/>
      <c r="G1520" s="227"/>
      <c r="H1520" s="227"/>
      <c r="I1520" s="227"/>
      <c r="J1520" s="227"/>
      <c r="K1520" s="227"/>
      <c r="L1520" s="227"/>
      <c r="M1520" s="227"/>
      <c r="N1520" s="227"/>
      <c r="O1520" s="227"/>
      <c r="P1520" s="227"/>
      <c r="Q1520" s="227"/>
      <c r="R1520" s="227"/>
      <c r="S1520" s="227"/>
      <c r="T1520" s="227"/>
      <c r="U1520" s="227"/>
      <c r="V1520" s="227"/>
      <c r="W1520" s="227"/>
      <c r="X1520" s="227"/>
      <c r="Y1520" s="227"/>
      <c r="Z1520" s="227"/>
      <c r="AA1520" s="227"/>
      <c r="AB1520" s="227"/>
      <c r="AC1520" s="227"/>
      <c r="AD1520" s="227"/>
      <c r="AE1520" s="227"/>
      <c r="AF1520" s="227"/>
      <c r="AG1520" s="227"/>
      <c r="AH1520" s="227"/>
      <c r="AI1520" s="227"/>
    </row>
    <row r="1521" hidden="1">
      <c r="A1521" s="227"/>
      <c r="B1521" s="227"/>
      <c r="C1521" s="264"/>
      <c r="D1521" s="227"/>
      <c r="E1521" s="227"/>
      <c r="F1521" s="227"/>
      <c r="G1521" s="227"/>
      <c r="H1521" s="227"/>
      <c r="I1521" s="227"/>
      <c r="J1521" s="227"/>
      <c r="K1521" s="227"/>
      <c r="L1521" s="227"/>
      <c r="M1521" s="227"/>
      <c r="N1521" s="227"/>
      <c r="O1521" s="227"/>
      <c r="P1521" s="227"/>
      <c r="Q1521" s="227"/>
      <c r="R1521" s="227"/>
      <c r="S1521" s="227"/>
      <c r="T1521" s="227"/>
      <c r="U1521" s="227"/>
      <c r="V1521" s="227"/>
      <c r="W1521" s="227"/>
      <c r="X1521" s="227"/>
      <c r="Y1521" s="227"/>
      <c r="Z1521" s="227"/>
      <c r="AA1521" s="227"/>
      <c r="AB1521" s="227"/>
      <c r="AC1521" s="227"/>
      <c r="AD1521" s="227"/>
      <c r="AE1521" s="227"/>
      <c r="AF1521" s="227"/>
      <c r="AG1521" s="227"/>
      <c r="AH1521" s="227"/>
      <c r="AI1521" s="227"/>
    </row>
    <row r="1522" hidden="1">
      <c r="A1522" s="227"/>
      <c r="B1522" s="227"/>
      <c r="C1522" s="264"/>
      <c r="D1522" s="227"/>
      <c r="E1522" s="227"/>
      <c r="F1522" s="227"/>
      <c r="G1522" s="227"/>
      <c r="H1522" s="227"/>
      <c r="I1522" s="227"/>
      <c r="J1522" s="227"/>
      <c r="K1522" s="227"/>
      <c r="L1522" s="227"/>
      <c r="M1522" s="227"/>
      <c r="N1522" s="227"/>
      <c r="O1522" s="227"/>
      <c r="P1522" s="227"/>
      <c r="Q1522" s="227"/>
      <c r="R1522" s="227"/>
      <c r="S1522" s="227"/>
      <c r="T1522" s="227"/>
      <c r="U1522" s="227"/>
      <c r="V1522" s="227"/>
      <c r="W1522" s="227"/>
      <c r="X1522" s="227"/>
      <c r="Y1522" s="227"/>
      <c r="Z1522" s="227"/>
      <c r="AA1522" s="227"/>
      <c r="AB1522" s="227"/>
      <c r="AC1522" s="227"/>
      <c r="AD1522" s="227"/>
      <c r="AE1522" s="227"/>
      <c r="AF1522" s="227"/>
      <c r="AG1522" s="227"/>
      <c r="AH1522" s="227"/>
      <c r="AI1522" s="227"/>
    </row>
    <row r="1523" hidden="1">
      <c r="A1523" s="227"/>
      <c r="B1523" s="227"/>
      <c r="C1523" s="264"/>
      <c r="D1523" s="227"/>
      <c r="E1523" s="227"/>
      <c r="F1523" s="227"/>
      <c r="G1523" s="227"/>
      <c r="H1523" s="227"/>
      <c r="I1523" s="227"/>
      <c r="J1523" s="227"/>
      <c r="K1523" s="227"/>
      <c r="L1523" s="227"/>
      <c r="M1523" s="227"/>
      <c r="N1523" s="227"/>
      <c r="O1523" s="227"/>
      <c r="P1523" s="227"/>
      <c r="Q1523" s="227"/>
      <c r="R1523" s="227"/>
      <c r="S1523" s="227"/>
      <c r="T1523" s="227"/>
      <c r="U1523" s="227"/>
      <c r="V1523" s="227"/>
      <c r="W1523" s="227"/>
      <c r="X1523" s="227"/>
      <c r="Y1523" s="227"/>
      <c r="Z1523" s="227"/>
      <c r="AA1523" s="227"/>
      <c r="AB1523" s="227"/>
      <c r="AC1523" s="227"/>
      <c r="AD1523" s="227"/>
      <c r="AE1523" s="227"/>
      <c r="AF1523" s="227"/>
      <c r="AG1523" s="227"/>
      <c r="AH1523" s="227"/>
      <c r="AI1523" s="227"/>
    </row>
    <row r="1524" hidden="1">
      <c r="A1524" s="227"/>
      <c r="B1524" s="227"/>
      <c r="C1524" s="264"/>
      <c r="D1524" s="227"/>
      <c r="E1524" s="227"/>
      <c r="F1524" s="227"/>
      <c r="G1524" s="227"/>
      <c r="H1524" s="227"/>
      <c r="I1524" s="227"/>
      <c r="J1524" s="227"/>
      <c r="K1524" s="227"/>
      <c r="L1524" s="227"/>
      <c r="M1524" s="227"/>
      <c r="N1524" s="227"/>
      <c r="O1524" s="227"/>
      <c r="P1524" s="227"/>
      <c r="Q1524" s="227"/>
      <c r="R1524" s="227"/>
      <c r="S1524" s="227"/>
      <c r="T1524" s="227"/>
      <c r="U1524" s="227"/>
      <c r="V1524" s="227"/>
      <c r="W1524" s="227"/>
      <c r="X1524" s="227"/>
      <c r="Y1524" s="227"/>
      <c r="Z1524" s="227"/>
      <c r="AA1524" s="227"/>
      <c r="AB1524" s="227"/>
      <c r="AC1524" s="227"/>
      <c r="AD1524" s="227"/>
      <c r="AE1524" s="227"/>
      <c r="AF1524" s="227"/>
      <c r="AG1524" s="227"/>
      <c r="AH1524" s="227"/>
      <c r="AI1524" s="227"/>
    </row>
    <row r="1525" hidden="1">
      <c r="A1525" s="227"/>
      <c r="B1525" s="227"/>
      <c r="C1525" s="264"/>
      <c r="D1525" s="227"/>
      <c r="E1525" s="227"/>
      <c r="F1525" s="227"/>
      <c r="G1525" s="227"/>
      <c r="H1525" s="227"/>
      <c r="I1525" s="227"/>
      <c r="J1525" s="227"/>
      <c r="K1525" s="227"/>
      <c r="L1525" s="227"/>
      <c r="M1525" s="227"/>
      <c r="N1525" s="227"/>
      <c r="O1525" s="227"/>
      <c r="P1525" s="227"/>
      <c r="Q1525" s="227"/>
      <c r="R1525" s="227"/>
      <c r="S1525" s="227"/>
      <c r="T1525" s="227"/>
      <c r="U1525" s="227"/>
      <c r="V1525" s="227"/>
      <c r="W1525" s="227"/>
      <c r="X1525" s="227"/>
      <c r="Y1525" s="227"/>
      <c r="Z1525" s="227"/>
      <c r="AA1525" s="227"/>
      <c r="AB1525" s="227"/>
      <c r="AC1525" s="227"/>
      <c r="AD1525" s="227"/>
      <c r="AE1525" s="227"/>
      <c r="AF1525" s="227"/>
      <c r="AG1525" s="227"/>
      <c r="AH1525" s="227"/>
      <c r="AI1525" s="227"/>
    </row>
    <row r="1526" hidden="1">
      <c r="A1526" s="227"/>
      <c r="B1526" s="227"/>
      <c r="C1526" s="264"/>
      <c r="D1526" s="227"/>
      <c r="E1526" s="227"/>
      <c r="F1526" s="227"/>
      <c r="G1526" s="227"/>
      <c r="H1526" s="227"/>
      <c r="I1526" s="227"/>
      <c r="J1526" s="227"/>
      <c r="K1526" s="227"/>
      <c r="L1526" s="227"/>
      <c r="M1526" s="227"/>
      <c r="N1526" s="227"/>
      <c r="O1526" s="227"/>
      <c r="P1526" s="227"/>
      <c r="Q1526" s="227"/>
      <c r="R1526" s="227"/>
      <c r="S1526" s="227"/>
      <c r="T1526" s="227"/>
      <c r="U1526" s="227"/>
      <c r="V1526" s="227"/>
      <c r="W1526" s="227"/>
      <c r="X1526" s="227"/>
      <c r="Y1526" s="227"/>
      <c r="Z1526" s="227"/>
      <c r="AA1526" s="227"/>
      <c r="AB1526" s="227"/>
      <c r="AC1526" s="227"/>
      <c r="AD1526" s="227"/>
      <c r="AE1526" s="227"/>
      <c r="AF1526" s="227"/>
      <c r="AG1526" s="227"/>
      <c r="AH1526" s="227"/>
      <c r="AI1526" s="227"/>
    </row>
    <row r="1527" hidden="1">
      <c r="A1527" s="227"/>
      <c r="B1527" s="227"/>
      <c r="C1527" s="264"/>
      <c r="D1527" s="227"/>
      <c r="E1527" s="227"/>
      <c r="F1527" s="227"/>
      <c r="G1527" s="227"/>
      <c r="H1527" s="227"/>
      <c r="I1527" s="227"/>
      <c r="J1527" s="227"/>
      <c r="K1527" s="227"/>
      <c r="L1527" s="227"/>
      <c r="M1527" s="227"/>
      <c r="N1527" s="227"/>
      <c r="O1527" s="227"/>
      <c r="P1527" s="227"/>
      <c r="Q1527" s="227"/>
      <c r="R1527" s="227"/>
      <c r="S1527" s="227"/>
      <c r="T1527" s="227"/>
      <c r="U1527" s="227"/>
      <c r="V1527" s="227"/>
      <c r="W1527" s="227"/>
      <c r="X1527" s="227"/>
      <c r="Y1527" s="227"/>
      <c r="Z1527" s="227"/>
      <c r="AA1527" s="227"/>
      <c r="AB1527" s="227"/>
      <c r="AC1527" s="227"/>
      <c r="AD1527" s="227"/>
      <c r="AE1527" s="227"/>
      <c r="AF1527" s="227"/>
      <c r="AG1527" s="227"/>
      <c r="AH1527" s="227"/>
      <c r="AI1527" s="227"/>
    </row>
    <row r="1528" hidden="1">
      <c r="A1528" s="227"/>
      <c r="B1528" s="227"/>
      <c r="C1528" s="264"/>
      <c r="D1528" s="227"/>
      <c r="E1528" s="227"/>
      <c r="F1528" s="227"/>
      <c r="G1528" s="227"/>
      <c r="H1528" s="227"/>
      <c r="I1528" s="227"/>
      <c r="J1528" s="227"/>
      <c r="K1528" s="227"/>
      <c r="L1528" s="227"/>
      <c r="M1528" s="227"/>
      <c r="N1528" s="227"/>
      <c r="O1528" s="227"/>
      <c r="P1528" s="227"/>
      <c r="Q1528" s="227"/>
      <c r="R1528" s="227"/>
      <c r="S1528" s="227"/>
      <c r="T1528" s="227"/>
      <c r="U1528" s="227"/>
      <c r="V1528" s="227"/>
      <c r="W1528" s="227"/>
      <c r="X1528" s="227"/>
      <c r="Y1528" s="227"/>
      <c r="Z1528" s="227"/>
      <c r="AA1528" s="227"/>
      <c r="AB1528" s="227"/>
      <c r="AC1528" s="227"/>
      <c r="AD1528" s="227"/>
      <c r="AE1528" s="227"/>
      <c r="AF1528" s="227"/>
      <c r="AG1528" s="227"/>
      <c r="AH1528" s="227"/>
      <c r="AI1528" s="227"/>
    </row>
    <row r="1529" hidden="1">
      <c r="A1529" s="227"/>
      <c r="B1529" s="227"/>
      <c r="C1529" s="264"/>
      <c r="D1529" s="227"/>
      <c r="E1529" s="227"/>
      <c r="F1529" s="227"/>
      <c r="G1529" s="227"/>
      <c r="H1529" s="227"/>
      <c r="I1529" s="227"/>
      <c r="J1529" s="227"/>
      <c r="K1529" s="227"/>
      <c r="L1529" s="227"/>
      <c r="M1529" s="227"/>
      <c r="N1529" s="227"/>
      <c r="O1529" s="227"/>
      <c r="P1529" s="227"/>
      <c r="Q1529" s="227"/>
      <c r="R1529" s="227"/>
      <c r="S1529" s="227"/>
      <c r="T1529" s="227"/>
      <c r="U1529" s="227"/>
      <c r="V1529" s="227"/>
      <c r="W1529" s="227"/>
      <c r="X1529" s="227"/>
      <c r="Y1529" s="227"/>
      <c r="Z1529" s="227"/>
      <c r="AA1529" s="227"/>
      <c r="AB1529" s="227"/>
      <c r="AC1529" s="227"/>
      <c r="AD1529" s="227"/>
      <c r="AE1529" s="227"/>
      <c r="AF1529" s="227"/>
      <c r="AG1529" s="227"/>
      <c r="AH1529" s="227"/>
      <c r="AI1529" s="227"/>
    </row>
    <row r="1530" hidden="1">
      <c r="A1530" s="227"/>
      <c r="B1530" s="227"/>
      <c r="C1530" s="264"/>
      <c r="D1530" s="227"/>
      <c r="E1530" s="227"/>
      <c r="F1530" s="227"/>
      <c r="G1530" s="227"/>
      <c r="H1530" s="227"/>
      <c r="I1530" s="227"/>
      <c r="J1530" s="227"/>
      <c r="K1530" s="227"/>
      <c r="L1530" s="227"/>
      <c r="M1530" s="227"/>
      <c r="N1530" s="227"/>
      <c r="O1530" s="227"/>
      <c r="P1530" s="227"/>
      <c r="Q1530" s="227"/>
      <c r="R1530" s="227"/>
      <c r="S1530" s="227"/>
      <c r="T1530" s="227"/>
      <c r="U1530" s="227"/>
      <c r="V1530" s="227"/>
      <c r="W1530" s="227"/>
      <c r="X1530" s="227"/>
      <c r="Y1530" s="227"/>
      <c r="Z1530" s="227"/>
      <c r="AA1530" s="227"/>
      <c r="AB1530" s="227"/>
      <c r="AC1530" s="227"/>
      <c r="AD1530" s="227"/>
      <c r="AE1530" s="227"/>
      <c r="AF1530" s="227"/>
      <c r="AG1530" s="227"/>
      <c r="AH1530" s="227"/>
      <c r="AI1530" s="227"/>
    </row>
    <row r="1531" hidden="1">
      <c r="A1531" s="227"/>
      <c r="B1531" s="227"/>
      <c r="C1531" s="264"/>
      <c r="D1531" s="227"/>
      <c r="E1531" s="227"/>
      <c r="F1531" s="227"/>
      <c r="G1531" s="227"/>
      <c r="H1531" s="227"/>
      <c r="I1531" s="227"/>
      <c r="J1531" s="227"/>
      <c r="K1531" s="227"/>
      <c r="L1531" s="227"/>
      <c r="M1531" s="227"/>
      <c r="N1531" s="227"/>
      <c r="O1531" s="227"/>
      <c r="P1531" s="227"/>
      <c r="Q1531" s="227"/>
      <c r="R1531" s="227"/>
      <c r="S1531" s="227"/>
      <c r="T1531" s="227"/>
      <c r="U1531" s="227"/>
      <c r="V1531" s="227"/>
      <c r="W1531" s="227"/>
      <c r="X1531" s="227"/>
      <c r="Y1531" s="227"/>
      <c r="Z1531" s="227"/>
      <c r="AA1531" s="227"/>
      <c r="AB1531" s="227"/>
      <c r="AC1531" s="227"/>
      <c r="AD1531" s="227"/>
      <c r="AE1531" s="227"/>
      <c r="AF1531" s="227"/>
      <c r="AG1531" s="227"/>
      <c r="AH1531" s="227"/>
      <c r="AI1531" s="227"/>
    </row>
    <row r="1532" hidden="1">
      <c r="A1532" s="227"/>
      <c r="B1532" s="227"/>
      <c r="C1532" s="264"/>
      <c r="D1532" s="227"/>
      <c r="E1532" s="227"/>
      <c r="F1532" s="227"/>
      <c r="G1532" s="227"/>
      <c r="H1532" s="227"/>
      <c r="I1532" s="227"/>
      <c r="J1532" s="227"/>
      <c r="K1532" s="227"/>
      <c r="L1532" s="227"/>
      <c r="M1532" s="227"/>
      <c r="N1532" s="227"/>
      <c r="O1532" s="227"/>
      <c r="P1532" s="227"/>
      <c r="Q1532" s="227"/>
      <c r="R1532" s="227"/>
      <c r="S1532" s="227"/>
      <c r="T1532" s="227"/>
      <c r="U1532" s="227"/>
      <c r="V1532" s="227"/>
      <c r="W1532" s="227"/>
      <c r="X1532" s="227"/>
      <c r="Y1532" s="227"/>
      <c r="Z1532" s="227"/>
      <c r="AA1532" s="227"/>
      <c r="AB1532" s="227"/>
      <c r="AC1532" s="227"/>
      <c r="AD1532" s="227"/>
      <c r="AE1532" s="227"/>
      <c r="AF1532" s="227"/>
      <c r="AG1532" s="227"/>
      <c r="AH1532" s="227"/>
      <c r="AI1532" s="227"/>
    </row>
    <row r="1533" hidden="1">
      <c r="A1533" s="227"/>
      <c r="B1533" s="227"/>
      <c r="C1533" s="264"/>
      <c r="D1533" s="227"/>
      <c r="E1533" s="227"/>
      <c r="F1533" s="227"/>
      <c r="G1533" s="227"/>
      <c r="H1533" s="227"/>
      <c r="I1533" s="227"/>
      <c r="J1533" s="227"/>
      <c r="K1533" s="227"/>
      <c r="L1533" s="227"/>
      <c r="M1533" s="227"/>
      <c r="N1533" s="227"/>
      <c r="O1533" s="227"/>
      <c r="P1533" s="227"/>
      <c r="Q1533" s="227"/>
      <c r="R1533" s="227"/>
      <c r="S1533" s="227"/>
      <c r="T1533" s="227"/>
      <c r="U1533" s="227"/>
      <c r="V1533" s="227"/>
      <c r="W1533" s="227"/>
      <c r="X1533" s="227"/>
      <c r="Y1533" s="227"/>
      <c r="Z1533" s="227"/>
      <c r="AA1533" s="227"/>
      <c r="AB1533" s="227"/>
      <c r="AC1533" s="227"/>
      <c r="AD1533" s="227"/>
      <c r="AE1533" s="227"/>
      <c r="AF1533" s="227"/>
      <c r="AG1533" s="227"/>
      <c r="AH1533" s="227"/>
      <c r="AI1533" s="227"/>
    </row>
    <row r="1534" hidden="1">
      <c r="A1534" s="227"/>
      <c r="B1534" s="227"/>
      <c r="C1534" s="264"/>
      <c r="D1534" s="227"/>
      <c r="E1534" s="227"/>
      <c r="F1534" s="227"/>
      <c r="G1534" s="227"/>
      <c r="H1534" s="227"/>
      <c r="I1534" s="227"/>
      <c r="J1534" s="227"/>
      <c r="K1534" s="227"/>
      <c r="L1534" s="227"/>
      <c r="M1534" s="227"/>
      <c r="N1534" s="227"/>
      <c r="O1534" s="227"/>
      <c r="P1534" s="227"/>
      <c r="Q1534" s="227"/>
      <c r="R1534" s="227"/>
      <c r="S1534" s="227"/>
      <c r="T1534" s="227"/>
      <c r="U1534" s="227"/>
      <c r="V1534" s="227"/>
      <c r="W1534" s="227"/>
      <c r="X1534" s="227"/>
      <c r="Y1534" s="227"/>
      <c r="Z1534" s="227"/>
      <c r="AA1534" s="227"/>
      <c r="AB1534" s="227"/>
      <c r="AC1534" s="227"/>
      <c r="AD1534" s="227"/>
      <c r="AE1534" s="227"/>
      <c r="AF1534" s="227"/>
      <c r="AG1534" s="227"/>
      <c r="AH1534" s="227"/>
      <c r="AI1534" s="227"/>
    </row>
    <row r="1535" hidden="1">
      <c r="A1535" s="227"/>
      <c r="B1535" s="227"/>
      <c r="C1535" s="264"/>
      <c r="D1535" s="227"/>
      <c r="E1535" s="227"/>
      <c r="F1535" s="227"/>
      <c r="G1535" s="227"/>
      <c r="H1535" s="227"/>
      <c r="I1535" s="227"/>
      <c r="J1535" s="227"/>
      <c r="K1535" s="227"/>
      <c r="L1535" s="227"/>
      <c r="M1535" s="227"/>
      <c r="N1535" s="227"/>
      <c r="O1535" s="227"/>
      <c r="P1535" s="227"/>
      <c r="Q1535" s="227"/>
      <c r="R1535" s="227"/>
      <c r="S1535" s="227"/>
      <c r="T1535" s="227"/>
      <c r="U1535" s="227"/>
      <c r="V1535" s="227"/>
      <c r="W1535" s="227"/>
      <c r="X1535" s="227"/>
      <c r="Y1535" s="227"/>
      <c r="Z1535" s="227"/>
      <c r="AA1535" s="227"/>
      <c r="AB1535" s="227"/>
      <c r="AC1535" s="227"/>
      <c r="AD1535" s="227"/>
      <c r="AE1535" s="227"/>
      <c r="AF1535" s="227"/>
      <c r="AG1535" s="227"/>
      <c r="AH1535" s="227"/>
      <c r="AI1535" s="227"/>
    </row>
    <row r="1536" hidden="1">
      <c r="A1536" s="227"/>
      <c r="B1536" s="227"/>
      <c r="C1536" s="264"/>
      <c r="D1536" s="227"/>
      <c r="E1536" s="227"/>
      <c r="F1536" s="227"/>
      <c r="G1536" s="227"/>
      <c r="H1536" s="227"/>
      <c r="I1536" s="227"/>
      <c r="J1536" s="227"/>
      <c r="K1536" s="227"/>
      <c r="L1536" s="227"/>
      <c r="M1536" s="227"/>
      <c r="N1536" s="227"/>
      <c r="O1536" s="227"/>
      <c r="P1536" s="227"/>
      <c r="Q1536" s="227"/>
      <c r="R1536" s="227"/>
      <c r="S1536" s="227"/>
      <c r="T1536" s="227"/>
      <c r="U1536" s="227"/>
      <c r="V1536" s="227"/>
      <c r="W1536" s="227"/>
      <c r="X1536" s="227"/>
      <c r="Y1536" s="227"/>
      <c r="Z1536" s="227"/>
      <c r="AA1536" s="227"/>
      <c r="AB1536" s="227"/>
      <c r="AC1536" s="227"/>
      <c r="AD1536" s="227"/>
      <c r="AE1536" s="227"/>
      <c r="AF1536" s="227"/>
      <c r="AG1536" s="227"/>
      <c r="AH1536" s="227"/>
      <c r="AI1536" s="227"/>
    </row>
    <row r="1537" hidden="1">
      <c r="A1537" s="227"/>
      <c r="B1537" s="227"/>
      <c r="C1537" s="264"/>
      <c r="D1537" s="227"/>
      <c r="E1537" s="227"/>
      <c r="F1537" s="227"/>
      <c r="G1537" s="227"/>
      <c r="H1537" s="227"/>
      <c r="I1537" s="227"/>
      <c r="J1537" s="227"/>
      <c r="K1537" s="227"/>
      <c r="L1537" s="227"/>
      <c r="M1537" s="227"/>
      <c r="N1537" s="227"/>
      <c r="O1537" s="227"/>
      <c r="P1537" s="227"/>
      <c r="Q1537" s="227"/>
      <c r="R1537" s="227"/>
      <c r="S1537" s="227"/>
      <c r="T1537" s="227"/>
      <c r="U1537" s="227"/>
      <c r="V1537" s="227"/>
      <c r="W1537" s="227"/>
      <c r="X1537" s="227"/>
      <c r="Y1537" s="227"/>
      <c r="Z1537" s="227"/>
      <c r="AA1537" s="227"/>
      <c r="AB1537" s="227"/>
      <c r="AC1537" s="227"/>
      <c r="AD1537" s="227"/>
      <c r="AE1537" s="227"/>
      <c r="AF1537" s="227"/>
      <c r="AG1537" s="227"/>
      <c r="AH1537" s="227"/>
      <c r="AI1537" s="227"/>
    </row>
    <row r="1538" hidden="1">
      <c r="A1538" s="227"/>
      <c r="B1538" s="227"/>
      <c r="C1538" s="264"/>
      <c r="D1538" s="227"/>
      <c r="E1538" s="227"/>
      <c r="F1538" s="227"/>
      <c r="G1538" s="227"/>
      <c r="H1538" s="227"/>
      <c r="I1538" s="227"/>
      <c r="J1538" s="227"/>
      <c r="K1538" s="227"/>
      <c r="L1538" s="227"/>
      <c r="M1538" s="227"/>
      <c r="N1538" s="227"/>
      <c r="O1538" s="227"/>
      <c r="P1538" s="227"/>
      <c r="Q1538" s="227"/>
      <c r="R1538" s="227"/>
      <c r="S1538" s="227"/>
      <c r="T1538" s="227"/>
      <c r="U1538" s="227"/>
      <c r="V1538" s="227"/>
      <c r="W1538" s="227"/>
      <c r="X1538" s="227"/>
      <c r="Y1538" s="227"/>
      <c r="Z1538" s="227"/>
      <c r="AA1538" s="227"/>
      <c r="AB1538" s="227"/>
      <c r="AC1538" s="227"/>
      <c r="AD1538" s="227"/>
      <c r="AE1538" s="227"/>
      <c r="AF1538" s="227"/>
      <c r="AG1538" s="227"/>
      <c r="AH1538" s="227"/>
      <c r="AI1538" s="227"/>
    </row>
    <row r="1539" hidden="1">
      <c r="A1539" s="227"/>
      <c r="B1539" s="227"/>
      <c r="C1539" s="264"/>
      <c r="D1539" s="227"/>
      <c r="E1539" s="227"/>
      <c r="F1539" s="227"/>
      <c r="G1539" s="227"/>
      <c r="H1539" s="227"/>
      <c r="I1539" s="227"/>
      <c r="J1539" s="227"/>
      <c r="K1539" s="227"/>
      <c r="L1539" s="227"/>
      <c r="M1539" s="227"/>
      <c r="N1539" s="227"/>
      <c r="O1539" s="227"/>
      <c r="P1539" s="227"/>
      <c r="Q1539" s="227"/>
      <c r="R1539" s="227"/>
      <c r="S1539" s="227"/>
      <c r="T1539" s="227"/>
      <c r="U1539" s="227"/>
      <c r="V1539" s="227"/>
      <c r="W1539" s="227"/>
      <c r="X1539" s="227"/>
      <c r="Y1539" s="227"/>
      <c r="Z1539" s="227"/>
      <c r="AA1539" s="227"/>
      <c r="AB1539" s="227"/>
      <c r="AC1539" s="227"/>
      <c r="AD1539" s="227"/>
      <c r="AE1539" s="227"/>
      <c r="AF1539" s="227"/>
      <c r="AG1539" s="227"/>
      <c r="AH1539" s="227"/>
      <c r="AI1539" s="227"/>
    </row>
    <row r="1540" hidden="1">
      <c r="A1540" s="227"/>
      <c r="B1540" s="227"/>
      <c r="C1540" s="264"/>
      <c r="D1540" s="227"/>
      <c r="E1540" s="227"/>
      <c r="F1540" s="227"/>
      <c r="G1540" s="227"/>
      <c r="H1540" s="227"/>
      <c r="I1540" s="227"/>
      <c r="J1540" s="227"/>
      <c r="K1540" s="227"/>
      <c r="L1540" s="227"/>
      <c r="M1540" s="227"/>
      <c r="N1540" s="227"/>
      <c r="O1540" s="227"/>
      <c r="P1540" s="227"/>
      <c r="Q1540" s="227"/>
      <c r="R1540" s="227"/>
      <c r="S1540" s="227"/>
      <c r="T1540" s="227"/>
      <c r="U1540" s="227"/>
      <c r="V1540" s="227"/>
      <c r="W1540" s="227"/>
      <c r="X1540" s="227"/>
      <c r="Y1540" s="227"/>
      <c r="Z1540" s="227"/>
      <c r="AA1540" s="227"/>
      <c r="AB1540" s="227"/>
      <c r="AC1540" s="227"/>
      <c r="AD1540" s="227"/>
      <c r="AE1540" s="227"/>
      <c r="AF1540" s="227"/>
      <c r="AG1540" s="227"/>
      <c r="AH1540" s="227"/>
      <c r="AI1540" s="227"/>
    </row>
    <row r="1541" hidden="1">
      <c r="A1541" s="227"/>
      <c r="B1541" s="227"/>
      <c r="C1541" s="264"/>
      <c r="D1541" s="227"/>
      <c r="E1541" s="227"/>
      <c r="F1541" s="227"/>
      <c r="G1541" s="227"/>
      <c r="H1541" s="227"/>
      <c r="I1541" s="227"/>
      <c r="J1541" s="227"/>
      <c r="K1541" s="227"/>
      <c r="L1541" s="227"/>
      <c r="M1541" s="227"/>
      <c r="N1541" s="227"/>
      <c r="O1541" s="227"/>
      <c r="P1541" s="227"/>
      <c r="Q1541" s="227"/>
      <c r="R1541" s="227"/>
      <c r="S1541" s="227"/>
      <c r="T1541" s="227"/>
      <c r="U1541" s="227"/>
      <c r="V1541" s="227"/>
      <c r="W1541" s="227"/>
      <c r="X1541" s="227"/>
      <c r="Y1541" s="227"/>
      <c r="Z1541" s="227"/>
      <c r="AA1541" s="227"/>
      <c r="AB1541" s="227"/>
      <c r="AC1541" s="227"/>
      <c r="AD1541" s="227"/>
      <c r="AE1541" s="227"/>
      <c r="AF1541" s="227"/>
      <c r="AG1541" s="227"/>
      <c r="AH1541" s="227"/>
      <c r="AI1541" s="227"/>
    </row>
    <row r="1542" hidden="1">
      <c r="A1542" s="227"/>
      <c r="B1542" s="227"/>
      <c r="C1542" s="264"/>
      <c r="D1542" s="227"/>
      <c r="E1542" s="227"/>
      <c r="F1542" s="227"/>
      <c r="G1542" s="227"/>
      <c r="H1542" s="227"/>
      <c r="I1542" s="227"/>
      <c r="J1542" s="227"/>
      <c r="K1542" s="227"/>
      <c r="L1542" s="227"/>
      <c r="M1542" s="227"/>
      <c r="N1542" s="227"/>
      <c r="O1542" s="227"/>
      <c r="P1542" s="227"/>
      <c r="Q1542" s="227"/>
      <c r="R1542" s="227"/>
      <c r="S1542" s="227"/>
      <c r="T1542" s="227"/>
      <c r="U1542" s="227"/>
      <c r="V1542" s="227"/>
      <c r="W1542" s="227"/>
      <c r="X1542" s="227"/>
      <c r="Y1542" s="227"/>
      <c r="Z1542" s="227"/>
      <c r="AA1542" s="227"/>
      <c r="AB1542" s="227"/>
      <c r="AC1542" s="227"/>
      <c r="AD1542" s="227"/>
      <c r="AE1542" s="227"/>
      <c r="AF1542" s="227"/>
      <c r="AG1542" s="227"/>
      <c r="AH1542" s="227"/>
      <c r="AI1542" s="227"/>
    </row>
    <row r="1543" hidden="1">
      <c r="A1543" s="227"/>
      <c r="B1543" s="227"/>
      <c r="C1543" s="264"/>
      <c r="D1543" s="227"/>
      <c r="E1543" s="227"/>
      <c r="F1543" s="227"/>
      <c r="G1543" s="227"/>
      <c r="H1543" s="227"/>
      <c r="I1543" s="227"/>
      <c r="J1543" s="227"/>
      <c r="K1543" s="227"/>
      <c r="L1543" s="227"/>
      <c r="M1543" s="227"/>
      <c r="N1543" s="227"/>
      <c r="O1543" s="227"/>
      <c r="P1543" s="227"/>
      <c r="Q1543" s="227"/>
      <c r="R1543" s="227"/>
      <c r="S1543" s="227"/>
      <c r="T1543" s="227"/>
      <c r="U1543" s="227"/>
      <c r="V1543" s="227"/>
      <c r="W1543" s="227"/>
      <c r="X1543" s="227"/>
      <c r="Y1543" s="227"/>
      <c r="Z1543" s="227"/>
      <c r="AA1543" s="227"/>
      <c r="AB1543" s="227"/>
      <c r="AC1543" s="227"/>
      <c r="AD1543" s="227"/>
      <c r="AE1543" s="227"/>
      <c r="AF1543" s="227"/>
      <c r="AG1543" s="227"/>
      <c r="AH1543" s="227"/>
      <c r="AI1543" s="227"/>
    </row>
    <row r="1544" hidden="1">
      <c r="A1544" s="227"/>
      <c r="B1544" s="227"/>
      <c r="C1544" s="264"/>
      <c r="D1544" s="227"/>
      <c r="E1544" s="227"/>
      <c r="F1544" s="227"/>
      <c r="G1544" s="227"/>
      <c r="H1544" s="227"/>
      <c r="I1544" s="227"/>
      <c r="J1544" s="227"/>
      <c r="K1544" s="227"/>
      <c r="L1544" s="227"/>
      <c r="M1544" s="227"/>
      <c r="N1544" s="227"/>
      <c r="O1544" s="227"/>
      <c r="P1544" s="227"/>
      <c r="Q1544" s="227"/>
      <c r="R1544" s="227"/>
      <c r="S1544" s="227"/>
      <c r="T1544" s="227"/>
      <c r="U1544" s="227"/>
      <c r="V1544" s="227"/>
      <c r="W1544" s="227"/>
      <c r="X1544" s="227"/>
      <c r="Y1544" s="227"/>
      <c r="Z1544" s="227"/>
      <c r="AA1544" s="227"/>
      <c r="AB1544" s="227"/>
      <c r="AC1544" s="227"/>
      <c r="AD1544" s="227"/>
      <c r="AE1544" s="227"/>
      <c r="AF1544" s="227"/>
      <c r="AG1544" s="227"/>
      <c r="AH1544" s="227"/>
      <c r="AI1544" s="227"/>
    </row>
    <row r="1545" hidden="1">
      <c r="A1545" s="227"/>
      <c r="B1545" s="227"/>
      <c r="C1545" s="264"/>
      <c r="D1545" s="227"/>
      <c r="E1545" s="227"/>
      <c r="F1545" s="227"/>
      <c r="G1545" s="227"/>
      <c r="H1545" s="227"/>
      <c r="I1545" s="227"/>
      <c r="J1545" s="227"/>
      <c r="K1545" s="227"/>
      <c r="L1545" s="227"/>
      <c r="M1545" s="227"/>
      <c r="N1545" s="227"/>
      <c r="O1545" s="227"/>
      <c r="P1545" s="227"/>
      <c r="Q1545" s="227"/>
      <c r="R1545" s="227"/>
      <c r="S1545" s="227"/>
      <c r="T1545" s="227"/>
      <c r="U1545" s="227"/>
      <c r="V1545" s="227"/>
      <c r="W1545" s="227"/>
      <c r="X1545" s="227"/>
      <c r="Y1545" s="227"/>
      <c r="Z1545" s="227"/>
      <c r="AA1545" s="227"/>
      <c r="AB1545" s="227"/>
      <c r="AC1545" s="227"/>
      <c r="AD1545" s="227"/>
      <c r="AE1545" s="227"/>
      <c r="AF1545" s="227"/>
      <c r="AG1545" s="227"/>
      <c r="AH1545" s="227"/>
      <c r="AI1545" s="227"/>
    </row>
    <row r="1546" hidden="1">
      <c r="A1546" s="227"/>
      <c r="B1546" s="227"/>
      <c r="C1546" s="264"/>
      <c r="D1546" s="227"/>
      <c r="E1546" s="227"/>
      <c r="F1546" s="227"/>
      <c r="G1546" s="227"/>
      <c r="H1546" s="227"/>
      <c r="I1546" s="227"/>
      <c r="J1546" s="227"/>
      <c r="K1546" s="227"/>
      <c r="L1546" s="227"/>
      <c r="M1546" s="227"/>
      <c r="N1546" s="227"/>
      <c r="O1546" s="227"/>
      <c r="P1546" s="227"/>
      <c r="Q1546" s="227"/>
      <c r="R1546" s="227"/>
      <c r="S1546" s="227"/>
      <c r="T1546" s="227"/>
      <c r="U1546" s="227"/>
      <c r="V1546" s="227"/>
      <c r="W1546" s="227"/>
      <c r="X1546" s="227"/>
      <c r="Y1546" s="227"/>
      <c r="Z1546" s="227"/>
      <c r="AA1546" s="227"/>
      <c r="AB1546" s="227"/>
      <c r="AC1546" s="227"/>
      <c r="AD1546" s="227"/>
      <c r="AE1546" s="227"/>
      <c r="AF1546" s="227"/>
      <c r="AG1546" s="227"/>
      <c r="AH1546" s="227"/>
      <c r="AI1546" s="227"/>
    </row>
    <row r="1547" hidden="1">
      <c r="A1547" s="227"/>
      <c r="B1547" s="227"/>
      <c r="C1547" s="264"/>
      <c r="D1547" s="227"/>
      <c r="E1547" s="227"/>
      <c r="F1547" s="227"/>
      <c r="G1547" s="227"/>
      <c r="H1547" s="227"/>
      <c r="I1547" s="227"/>
      <c r="J1547" s="227"/>
      <c r="K1547" s="227"/>
      <c r="L1547" s="227"/>
      <c r="M1547" s="227"/>
      <c r="N1547" s="227"/>
      <c r="O1547" s="227"/>
      <c r="P1547" s="227"/>
      <c r="Q1547" s="227"/>
      <c r="R1547" s="227"/>
      <c r="S1547" s="227"/>
      <c r="T1547" s="227"/>
      <c r="U1547" s="227"/>
      <c r="V1547" s="227"/>
      <c r="W1547" s="227"/>
      <c r="X1547" s="227"/>
      <c r="Y1547" s="227"/>
      <c r="Z1547" s="227"/>
      <c r="AA1547" s="227"/>
      <c r="AB1547" s="227"/>
      <c r="AC1547" s="227"/>
      <c r="AD1547" s="227"/>
      <c r="AE1547" s="227"/>
      <c r="AF1547" s="227"/>
      <c r="AG1547" s="227"/>
      <c r="AH1547" s="227"/>
      <c r="AI1547" s="227"/>
    </row>
    <row r="1548" hidden="1">
      <c r="A1548" s="227"/>
      <c r="B1548" s="227"/>
      <c r="C1548" s="264"/>
      <c r="D1548" s="227"/>
      <c r="E1548" s="227"/>
      <c r="F1548" s="227"/>
      <c r="G1548" s="227"/>
      <c r="H1548" s="227"/>
      <c r="I1548" s="227"/>
      <c r="J1548" s="227"/>
      <c r="K1548" s="227"/>
      <c r="L1548" s="227"/>
      <c r="M1548" s="227"/>
      <c r="N1548" s="227"/>
      <c r="O1548" s="227"/>
      <c r="P1548" s="227"/>
      <c r="Q1548" s="227"/>
      <c r="R1548" s="227"/>
      <c r="S1548" s="227"/>
      <c r="T1548" s="227"/>
      <c r="U1548" s="227"/>
      <c r="V1548" s="227"/>
      <c r="W1548" s="227"/>
      <c r="X1548" s="227"/>
      <c r="Y1548" s="227"/>
      <c r="Z1548" s="227"/>
      <c r="AA1548" s="227"/>
      <c r="AB1548" s="227"/>
      <c r="AC1548" s="227"/>
      <c r="AD1548" s="227"/>
      <c r="AE1548" s="227"/>
      <c r="AF1548" s="227"/>
      <c r="AG1548" s="227"/>
      <c r="AH1548" s="227"/>
      <c r="AI1548" s="227"/>
    </row>
    <row r="1549" hidden="1">
      <c r="A1549" s="227"/>
      <c r="B1549" s="227"/>
      <c r="C1549" s="264"/>
      <c r="D1549" s="227"/>
      <c r="E1549" s="227"/>
      <c r="F1549" s="227"/>
      <c r="G1549" s="227"/>
      <c r="H1549" s="227"/>
      <c r="I1549" s="227"/>
      <c r="J1549" s="227"/>
      <c r="K1549" s="227"/>
      <c r="L1549" s="227"/>
      <c r="M1549" s="227"/>
      <c r="N1549" s="227"/>
      <c r="O1549" s="227"/>
      <c r="P1549" s="227"/>
      <c r="Q1549" s="227"/>
      <c r="R1549" s="227"/>
      <c r="S1549" s="227"/>
      <c r="T1549" s="227"/>
      <c r="U1549" s="227"/>
      <c r="V1549" s="227"/>
      <c r="W1549" s="227"/>
      <c r="X1549" s="227"/>
      <c r="Y1549" s="227"/>
      <c r="Z1549" s="227"/>
      <c r="AA1549" s="227"/>
      <c r="AB1549" s="227"/>
      <c r="AC1549" s="227"/>
      <c r="AD1549" s="227"/>
      <c r="AE1549" s="227"/>
      <c r="AF1549" s="227"/>
      <c r="AG1549" s="227"/>
      <c r="AH1549" s="227"/>
      <c r="AI1549" s="227"/>
    </row>
    <row r="1550" hidden="1">
      <c r="A1550" s="227"/>
      <c r="B1550" s="227"/>
      <c r="C1550" s="264"/>
      <c r="D1550" s="227"/>
      <c r="E1550" s="227"/>
      <c r="F1550" s="227"/>
      <c r="G1550" s="227"/>
      <c r="H1550" s="227"/>
      <c r="I1550" s="227"/>
      <c r="J1550" s="227"/>
      <c r="K1550" s="227"/>
      <c r="L1550" s="227"/>
      <c r="M1550" s="227"/>
      <c r="N1550" s="227"/>
      <c r="O1550" s="227"/>
      <c r="P1550" s="227"/>
      <c r="Q1550" s="227"/>
      <c r="R1550" s="227"/>
      <c r="S1550" s="227"/>
      <c r="T1550" s="227"/>
      <c r="U1550" s="227"/>
      <c r="V1550" s="227"/>
      <c r="W1550" s="227"/>
      <c r="X1550" s="227"/>
      <c r="Y1550" s="227"/>
      <c r="Z1550" s="227"/>
      <c r="AA1550" s="227"/>
      <c r="AB1550" s="227"/>
      <c r="AC1550" s="227"/>
      <c r="AD1550" s="227"/>
      <c r="AE1550" s="227"/>
      <c r="AF1550" s="227"/>
      <c r="AG1550" s="227"/>
      <c r="AH1550" s="227"/>
      <c r="AI1550" s="227"/>
    </row>
    <row r="1551" hidden="1">
      <c r="A1551" s="227"/>
      <c r="B1551" s="227"/>
      <c r="C1551" s="264"/>
      <c r="D1551" s="227"/>
      <c r="E1551" s="227"/>
      <c r="F1551" s="227"/>
      <c r="G1551" s="227"/>
      <c r="H1551" s="227"/>
      <c r="I1551" s="227"/>
      <c r="J1551" s="227"/>
      <c r="K1551" s="227"/>
      <c r="L1551" s="227"/>
      <c r="M1551" s="227"/>
      <c r="N1551" s="227"/>
      <c r="O1551" s="227"/>
      <c r="P1551" s="227"/>
      <c r="Q1551" s="227"/>
      <c r="R1551" s="227"/>
      <c r="S1551" s="227"/>
      <c r="T1551" s="227"/>
      <c r="U1551" s="227"/>
      <c r="V1551" s="227"/>
      <c r="W1551" s="227"/>
      <c r="X1551" s="227"/>
      <c r="Y1551" s="227"/>
      <c r="Z1551" s="227"/>
      <c r="AA1551" s="227"/>
      <c r="AB1551" s="227"/>
      <c r="AC1551" s="227"/>
      <c r="AD1551" s="227"/>
      <c r="AE1551" s="227"/>
      <c r="AF1551" s="227"/>
      <c r="AG1551" s="227"/>
      <c r="AH1551" s="227"/>
      <c r="AI1551" s="227"/>
    </row>
    <row r="1552" hidden="1">
      <c r="A1552" s="227"/>
      <c r="B1552" s="227"/>
      <c r="C1552" s="264"/>
      <c r="D1552" s="227"/>
      <c r="E1552" s="227"/>
      <c r="F1552" s="227"/>
      <c r="G1552" s="227"/>
      <c r="H1552" s="227"/>
      <c r="I1552" s="227"/>
      <c r="J1552" s="227"/>
      <c r="K1552" s="227"/>
      <c r="L1552" s="227"/>
      <c r="M1552" s="227"/>
      <c r="N1552" s="227"/>
      <c r="O1552" s="227"/>
      <c r="P1552" s="227"/>
      <c r="Q1552" s="227"/>
      <c r="R1552" s="227"/>
      <c r="S1552" s="227"/>
      <c r="T1552" s="227"/>
      <c r="U1552" s="227"/>
      <c r="V1552" s="227"/>
      <c r="W1552" s="227"/>
      <c r="X1552" s="227"/>
      <c r="Y1552" s="227"/>
      <c r="Z1552" s="227"/>
      <c r="AA1552" s="227"/>
      <c r="AB1552" s="227"/>
      <c r="AC1552" s="227"/>
      <c r="AD1552" s="227"/>
      <c r="AE1552" s="227"/>
      <c r="AF1552" s="227"/>
      <c r="AG1552" s="227"/>
      <c r="AH1552" s="227"/>
      <c r="AI1552" s="227"/>
    </row>
    <row r="1553" hidden="1">
      <c r="A1553" s="227"/>
      <c r="B1553" s="227"/>
      <c r="C1553" s="264"/>
      <c r="D1553" s="227"/>
      <c r="E1553" s="227"/>
      <c r="F1553" s="227"/>
      <c r="G1553" s="227"/>
      <c r="H1553" s="227"/>
      <c r="I1553" s="227"/>
      <c r="J1553" s="227"/>
      <c r="K1553" s="227"/>
      <c r="L1553" s="227"/>
      <c r="M1553" s="227"/>
      <c r="N1553" s="227"/>
      <c r="O1553" s="227"/>
      <c r="P1553" s="227"/>
      <c r="Q1553" s="227"/>
      <c r="R1553" s="227"/>
      <c r="S1553" s="227"/>
      <c r="T1553" s="227"/>
      <c r="U1553" s="227"/>
      <c r="V1553" s="227"/>
      <c r="W1553" s="227"/>
      <c r="X1553" s="227"/>
      <c r="Y1553" s="227"/>
      <c r="Z1553" s="227"/>
      <c r="AA1553" s="227"/>
      <c r="AB1553" s="227"/>
      <c r="AC1553" s="227"/>
      <c r="AD1553" s="227"/>
      <c r="AE1553" s="227"/>
      <c r="AF1553" s="227"/>
      <c r="AG1553" s="227"/>
      <c r="AH1553" s="227"/>
      <c r="AI1553" s="227"/>
    </row>
    <row r="1554" hidden="1">
      <c r="A1554" s="227"/>
      <c r="B1554" s="227"/>
      <c r="C1554" s="264"/>
      <c r="D1554" s="227"/>
      <c r="E1554" s="227"/>
      <c r="F1554" s="227"/>
      <c r="G1554" s="227"/>
      <c r="H1554" s="227"/>
      <c r="I1554" s="227"/>
      <c r="J1554" s="227"/>
      <c r="K1554" s="227"/>
      <c r="L1554" s="227"/>
      <c r="M1554" s="227"/>
      <c r="N1554" s="227"/>
      <c r="O1554" s="227"/>
      <c r="P1554" s="227"/>
      <c r="Q1554" s="227"/>
      <c r="R1554" s="227"/>
      <c r="S1554" s="227"/>
      <c r="T1554" s="227"/>
      <c r="U1554" s="227"/>
      <c r="V1554" s="227"/>
      <c r="W1554" s="227"/>
      <c r="X1554" s="227"/>
      <c r="Y1554" s="227"/>
      <c r="Z1554" s="227"/>
      <c r="AA1554" s="227"/>
      <c r="AB1554" s="227"/>
      <c r="AC1554" s="227"/>
      <c r="AD1554" s="227"/>
      <c r="AE1554" s="227"/>
      <c r="AF1554" s="227"/>
      <c r="AG1554" s="227"/>
      <c r="AH1554" s="227"/>
      <c r="AI1554" s="227"/>
    </row>
    <row r="1555" hidden="1">
      <c r="A1555" s="227"/>
      <c r="B1555" s="227"/>
      <c r="C1555" s="264"/>
      <c r="D1555" s="227"/>
      <c r="E1555" s="227"/>
      <c r="F1555" s="227"/>
      <c r="G1555" s="227"/>
      <c r="H1555" s="227"/>
      <c r="I1555" s="227"/>
      <c r="J1555" s="227"/>
      <c r="K1555" s="227"/>
      <c r="L1555" s="227"/>
      <c r="M1555" s="227"/>
      <c r="N1555" s="227"/>
      <c r="O1555" s="227"/>
      <c r="P1555" s="227"/>
      <c r="Q1555" s="227"/>
      <c r="R1555" s="227"/>
      <c r="S1555" s="227"/>
      <c r="T1555" s="227"/>
      <c r="U1555" s="227"/>
      <c r="V1555" s="227"/>
      <c r="W1555" s="227"/>
      <c r="X1555" s="227"/>
      <c r="Y1555" s="227"/>
      <c r="Z1555" s="227"/>
      <c r="AA1555" s="227"/>
      <c r="AB1555" s="227"/>
      <c r="AC1555" s="227"/>
      <c r="AD1555" s="227"/>
      <c r="AE1555" s="227"/>
      <c r="AF1555" s="227"/>
      <c r="AG1555" s="227"/>
      <c r="AH1555" s="227"/>
      <c r="AI1555" s="227"/>
    </row>
    <row r="1556" hidden="1">
      <c r="A1556" s="227"/>
      <c r="B1556" s="227"/>
      <c r="C1556" s="264"/>
      <c r="D1556" s="227"/>
      <c r="E1556" s="227"/>
      <c r="F1556" s="227"/>
      <c r="G1556" s="227"/>
      <c r="H1556" s="227"/>
      <c r="I1556" s="227"/>
      <c r="J1556" s="227"/>
      <c r="K1556" s="227"/>
      <c r="L1556" s="227"/>
      <c r="M1556" s="227"/>
      <c r="N1556" s="227"/>
      <c r="O1556" s="227"/>
      <c r="P1556" s="227"/>
      <c r="Q1556" s="227"/>
      <c r="R1556" s="227"/>
      <c r="S1556" s="227"/>
      <c r="T1556" s="227"/>
      <c r="U1556" s="227"/>
      <c r="V1556" s="227"/>
      <c r="W1556" s="227"/>
      <c r="X1556" s="227"/>
      <c r="Y1556" s="227"/>
      <c r="Z1556" s="227"/>
      <c r="AA1556" s="227"/>
      <c r="AB1556" s="227"/>
      <c r="AC1556" s="227"/>
      <c r="AD1556" s="227"/>
      <c r="AE1556" s="227"/>
      <c r="AF1556" s="227"/>
      <c r="AG1556" s="227"/>
      <c r="AH1556" s="227"/>
      <c r="AI1556" s="227"/>
    </row>
    <row r="1557" hidden="1">
      <c r="A1557" s="227"/>
      <c r="B1557" s="227"/>
      <c r="C1557" s="264"/>
      <c r="D1557" s="227"/>
      <c r="E1557" s="227"/>
      <c r="F1557" s="227"/>
      <c r="G1557" s="227"/>
      <c r="H1557" s="227"/>
      <c r="I1557" s="227"/>
      <c r="J1557" s="227"/>
      <c r="K1557" s="227"/>
      <c r="L1557" s="227"/>
      <c r="M1557" s="227"/>
      <c r="N1557" s="227"/>
      <c r="O1557" s="227"/>
      <c r="P1557" s="227"/>
      <c r="Q1557" s="227"/>
      <c r="R1557" s="227"/>
      <c r="S1557" s="227"/>
      <c r="T1557" s="227"/>
      <c r="U1557" s="227"/>
      <c r="V1557" s="227"/>
      <c r="W1557" s="227"/>
      <c r="X1557" s="227"/>
      <c r="Y1557" s="227"/>
      <c r="Z1557" s="227"/>
      <c r="AA1557" s="227"/>
      <c r="AB1557" s="227"/>
      <c r="AC1557" s="227"/>
      <c r="AD1557" s="227"/>
      <c r="AE1557" s="227"/>
      <c r="AF1557" s="227"/>
      <c r="AG1557" s="227"/>
      <c r="AH1557" s="227"/>
      <c r="AI1557" s="227"/>
    </row>
    <row r="1558" hidden="1">
      <c r="A1558" s="227"/>
      <c r="B1558" s="227"/>
      <c r="C1558" s="264"/>
      <c r="D1558" s="227"/>
      <c r="E1558" s="227"/>
      <c r="F1558" s="227"/>
      <c r="G1558" s="227"/>
      <c r="H1558" s="227"/>
      <c r="I1558" s="227"/>
      <c r="J1558" s="227"/>
      <c r="K1558" s="227"/>
      <c r="L1558" s="227"/>
      <c r="M1558" s="227"/>
      <c r="N1558" s="227"/>
      <c r="O1558" s="227"/>
      <c r="P1558" s="227"/>
      <c r="Q1558" s="227"/>
      <c r="R1558" s="227"/>
      <c r="S1558" s="227"/>
      <c r="T1558" s="227"/>
      <c r="U1558" s="227"/>
      <c r="V1558" s="227"/>
      <c r="W1558" s="227"/>
      <c r="X1558" s="227"/>
      <c r="Y1558" s="227"/>
      <c r="Z1558" s="227"/>
      <c r="AA1558" s="227"/>
      <c r="AB1558" s="227"/>
      <c r="AC1558" s="227"/>
      <c r="AD1558" s="227"/>
      <c r="AE1558" s="227"/>
      <c r="AF1558" s="227"/>
      <c r="AG1558" s="227"/>
      <c r="AH1558" s="227"/>
      <c r="AI1558" s="227"/>
    </row>
    <row r="1559" hidden="1">
      <c r="A1559" s="227"/>
      <c r="B1559" s="227"/>
      <c r="C1559" s="264"/>
      <c r="D1559" s="227"/>
      <c r="E1559" s="227"/>
      <c r="F1559" s="227"/>
      <c r="G1559" s="227"/>
      <c r="H1559" s="227"/>
      <c r="I1559" s="227"/>
      <c r="J1559" s="227"/>
      <c r="K1559" s="227"/>
      <c r="L1559" s="227"/>
      <c r="M1559" s="227"/>
      <c r="N1559" s="227"/>
      <c r="O1559" s="227"/>
      <c r="P1559" s="227"/>
      <c r="Q1559" s="227"/>
      <c r="R1559" s="227"/>
      <c r="S1559" s="227"/>
      <c r="T1559" s="227"/>
      <c r="U1559" s="227"/>
      <c r="V1559" s="227"/>
      <c r="W1559" s="227"/>
      <c r="X1559" s="227"/>
      <c r="Y1559" s="227"/>
      <c r="Z1559" s="227"/>
      <c r="AA1559" s="227"/>
      <c r="AB1559" s="227"/>
      <c r="AC1559" s="227"/>
      <c r="AD1559" s="227"/>
      <c r="AE1559" s="227"/>
      <c r="AF1559" s="227"/>
      <c r="AG1559" s="227"/>
      <c r="AH1559" s="227"/>
      <c r="AI1559" s="227"/>
    </row>
    <row r="1560" hidden="1">
      <c r="A1560" s="227"/>
      <c r="B1560" s="227"/>
      <c r="C1560" s="264"/>
      <c r="D1560" s="227"/>
      <c r="E1560" s="227"/>
      <c r="F1560" s="227"/>
      <c r="G1560" s="227"/>
      <c r="H1560" s="227"/>
      <c r="I1560" s="227"/>
      <c r="J1560" s="227"/>
      <c r="K1560" s="227"/>
      <c r="L1560" s="227"/>
      <c r="M1560" s="227"/>
      <c r="N1560" s="227"/>
      <c r="O1560" s="227"/>
      <c r="P1560" s="227"/>
      <c r="Q1560" s="227"/>
      <c r="R1560" s="227"/>
      <c r="S1560" s="227"/>
      <c r="T1560" s="227"/>
      <c r="U1560" s="227"/>
      <c r="V1560" s="227"/>
      <c r="W1560" s="227"/>
      <c r="X1560" s="227"/>
      <c r="Y1560" s="227"/>
      <c r="Z1560" s="227"/>
      <c r="AA1560" s="227"/>
      <c r="AB1560" s="227"/>
      <c r="AC1560" s="227"/>
      <c r="AD1560" s="227"/>
      <c r="AE1560" s="227"/>
      <c r="AF1560" s="227"/>
      <c r="AG1560" s="227"/>
      <c r="AH1560" s="227"/>
      <c r="AI1560" s="227"/>
    </row>
    <row r="1561" hidden="1">
      <c r="A1561" s="227"/>
      <c r="B1561" s="227"/>
      <c r="C1561" s="264"/>
      <c r="D1561" s="227"/>
      <c r="E1561" s="227"/>
      <c r="F1561" s="227"/>
      <c r="G1561" s="227"/>
      <c r="H1561" s="227"/>
      <c r="I1561" s="227"/>
      <c r="J1561" s="227"/>
      <c r="K1561" s="227"/>
      <c r="L1561" s="227"/>
      <c r="M1561" s="227"/>
      <c r="N1561" s="227"/>
      <c r="O1561" s="227"/>
      <c r="P1561" s="227"/>
      <c r="Q1561" s="227"/>
      <c r="R1561" s="227"/>
      <c r="S1561" s="227"/>
      <c r="T1561" s="227"/>
      <c r="U1561" s="227"/>
      <c r="V1561" s="227"/>
      <c r="W1561" s="227"/>
      <c r="X1561" s="227"/>
      <c r="Y1561" s="227"/>
      <c r="Z1561" s="227"/>
      <c r="AA1561" s="227"/>
      <c r="AB1561" s="227"/>
      <c r="AC1561" s="227"/>
      <c r="AD1561" s="227"/>
      <c r="AE1561" s="227"/>
      <c r="AF1561" s="227"/>
      <c r="AG1561" s="227"/>
      <c r="AH1561" s="227"/>
      <c r="AI1561" s="227"/>
    </row>
    <row r="1562" hidden="1">
      <c r="A1562" s="227"/>
      <c r="B1562" s="227"/>
      <c r="C1562" s="264"/>
      <c r="D1562" s="227"/>
      <c r="E1562" s="227"/>
      <c r="F1562" s="227"/>
      <c r="G1562" s="227"/>
      <c r="H1562" s="227"/>
      <c r="I1562" s="227"/>
      <c r="J1562" s="227"/>
      <c r="K1562" s="227"/>
      <c r="L1562" s="227"/>
      <c r="M1562" s="227"/>
      <c r="N1562" s="227"/>
      <c r="O1562" s="227"/>
      <c r="P1562" s="227"/>
      <c r="Q1562" s="227"/>
      <c r="R1562" s="227"/>
      <c r="S1562" s="227"/>
      <c r="T1562" s="227"/>
      <c r="U1562" s="227"/>
      <c r="V1562" s="227"/>
      <c r="W1562" s="227"/>
      <c r="X1562" s="227"/>
      <c r="Y1562" s="227"/>
      <c r="Z1562" s="227"/>
      <c r="AA1562" s="227"/>
      <c r="AB1562" s="227"/>
      <c r="AC1562" s="227"/>
      <c r="AD1562" s="227"/>
      <c r="AE1562" s="227"/>
      <c r="AF1562" s="227"/>
      <c r="AG1562" s="227"/>
      <c r="AH1562" s="227"/>
      <c r="AI1562" s="227"/>
    </row>
    <row r="1563" hidden="1">
      <c r="A1563" s="227"/>
      <c r="B1563" s="227"/>
      <c r="C1563" s="264"/>
      <c r="D1563" s="227"/>
      <c r="E1563" s="227"/>
      <c r="F1563" s="227"/>
      <c r="G1563" s="227"/>
      <c r="H1563" s="227"/>
      <c r="I1563" s="227"/>
      <c r="J1563" s="227"/>
      <c r="K1563" s="227"/>
      <c r="L1563" s="227"/>
      <c r="M1563" s="227"/>
      <c r="N1563" s="227"/>
      <c r="O1563" s="227"/>
      <c r="P1563" s="227"/>
      <c r="Q1563" s="227"/>
      <c r="R1563" s="227"/>
      <c r="S1563" s="227"/>
      <c r="T1563" s="227"/>
      <c r="U1563" s="227"/>
      <c r="V1563" s="227"/>
      <c r="W1563" s="227"/>
      <c r="X1563" s="227"/>
      <c r="Y1563" s="227"/>
      <c r="Z1563" s="227"/>
      <c r="AA1563" s="227"/>
      <c r="AB1563" s="227"/>
      <c r="AC1563" s="227"/>
      <c r="AD1563" s="227"/>
      <c r="AE1563" s="227"/>
      <c r="AF1563" s="227"/>
      <c r="AG1563" s="227"/>
      <c r="AH1563" s="227"/>
      <c r="AI1563" s="227"/>
    </row>
    <row r="1564" hidden="1">
      <c r="A1564" s="227"/>
      <c r="B1564" s="227"/>
      <c r="C1564" s="264"/>
      <c r="D1564" s="227"/>
      <c r="E1564" s="227"/>
      <c r="F1564" s="227"/>
      <c r="G1564" s="227"/>
      <c r="H1564" s="227"/>
      <c r="I1564" s="227"/>
      <c r="J1564" s="227"/>
      <c r="K1564" s="227"/>
      <c r="L1564" s="227"/>
      <c r="M1564" s="227"/>
      <c r="N1564" s="227"/>
      <c r="O1564" s="227"/>
      <c r="P1564" s="227"/>
      <c r="Q1564" s="227"/>
      <c r="R1564" s="227"/>
      <c r="S1564" s="227"/>
      <c r="T1564" s="227"/>
      <c r="U1564" s="227"/>
      <c r="V1564" s="227"/>
      <c r="W1564" s="227"/>
      <c r="X1564" s="227"/>
      <c r="Y1564" s="227"/>
      <c r="Z1564" s="227"/>
      <c r="AA1564" s="227"/>
      <c r="AB1564" s="227"/>
      <c r="AC1564" s="227"/>
      <c r="AD1564" s="227"/>
      <c r="AE1564" s="227"/>
      <c r="AF1564" s="227"/>
      <c r="AG1564" s="227"/>
      <c r="AH1564" s="227"/>
      <c r="AI1564" s="227"/>
    </row>
    <row r="1565" hidden="1">
      <c r="A1565" s="227"/>
      <c r="B1565" s="227"/>
      <c r="C1565" s="264"/>
      <c r="D1565" s="227"/>
      <c r="E1565" s="227"/>
      <c r="F1565" s="227"/>
      <c r="G1565" s="227"/>
      <c r="H1565" s="227"/>
      <c r="I1565" s="227"/>
      <c r="J1565" s="227"/>
      <c r="K1565" s="227"/>
      <c r="L1565" s="227"/>
      <c r="M1565" s="227"/>
      <c r="N1565" s="227"/>
      <c r="O1565" s="227"/>
      <c r="P1565" s="227"/>
      <c r="Q1565" s="227"/>
      <c r="R1565" s="227"/>
      <c r="S1565" s="227"/>
      <c r="T1565" s="227"/>
      <c r="U1565" s="227"/>
      <c r="V1565" s="227"/>
      <c r="W1565" s="227"/>
      <c r="X1565" s="227"/>
      <c r="Y1565" s="227"/>
      <c r="Z1565" s="227"/>
      <c r="AA1565" s="227"/>
      <c r="AB1565" s="227"/>
      <c r="AC1565" s="227"/>
      <c r="AD1565" s="227"/>
      <c r="AE1565" s="227"/>
      <c r="AF1565" s="227"/>
      <c r="AG1565" s="227"/>
      <c r="AH1565" s="227"/>
      <c r="AI1565" s="227"/>
    </row>
    <row r="1566" hidden="1">
      <c r="A1566" s="227"/>
      <c r="B1566" s="227"/>
      <c r="C1566" s="264"/>
      <c r="D1566" s="227"/>
      <c r="E1566" s="227"/>
      <c r="F1566" s="227"/>
      <c r="G1566" s="227"/>
      <c r="H1566" s="227"/>
      <c r="I1566" s="227"/>
      <c r="J1566" s="227"/>
      <c r="K1566" s="227"/>
      <c r="L1566" s="227"/>
      <c r="M1566" s="227"/>
      <c r="N1566" s="227"/>
      <c r="O1566" s="227"/>
      <c r="P1566" s="227"/>
      <c r="Q1566" s="227"/>
      <c r="R1566" s="227"/>
      <c r="S1566" s="227"/>
      <c r="T1566" s="227"/>
      <c r="U1566" s="227"/>
      <c r="V1566" s="227"/>
      <c r="W1566" s="227"/>
      <c r="X1566" s="227"/>
      <c r="Y1566" s="227"/>
      <c r="Z1566" s="227"/>
      <c r="AA1566" s="227"/>
      <c r="AB1566" s="227"/>
      <c r="AC1566" s="227"/>
      <c r="AD1566" s="227"/>
      <c r="AE1566" s="227"/>
      <c r="AF1566" s="227"/>
      <c r="AG1566" s="227"/>
      <c r="AH1566" s="227"/>
      <c r="AI1566" s="227"/>
    </row>
    <row r="1567" hidden="1">
      <c r="A1567" s="227"/>
      <c r="B1567" s="227"/>
      <c r="C1567" s="264"/>
      <c r="D1567" s="227"/>
      <c r="E1567" s="227"/>
      <c r="F1567" s="227"/>
      <c r="G1567" s="227"/>
      <c r="H1567" s="227"/>
      <c r="I1567" s="227"/>
      <c r="J1567" s="227"/>
      <c r="K1567" s="227"/>
      <c r="L1567" s="227"/>
      <c r="M1567" s="227"/>
      <c r="N1567" s="227"/>
      <c r="O1567" s="227"/>
      <c r="P1567" s="227"/>
      <c r="Q1567" s="227"/>
      <c r="R1567" s="227"/>
      <c r="S1567" s="227"/>
      <c r="T1567" s="227"/>
      <c r="U1567" s="227"/>
      <c r="V1567" s="227"/>
      <c r="W1567" s="227"/>
      <c r="X1567" s="227"/>
      <c r="Y1567" s="227"/>
      <c r="Z1567" s="227"/>
      <c r="AA1567" s="227"/>
      <c r="AB1567" s="227"/>
      <c r="AC1567" s="227"/>
      <c r="AD1567" s="227"/>
      <c r="AE1567" s="227"/>
      <c r="AF1567" s="227"/>
      <c r="AG1567" s="227"/>
      <c r="AH1567" s="227"/>
      <c r="AI1567" s="227"/>
    </row>
    <row r="1568" hidden="1">
      <c r="A1568" s="227"/>
      <c r="B1568" s="227"/>
      <c r="C1568" s="264"/>
      <c r="D1568" s="227"/>
      <c r="E1568" s="227"/>
      <c r="F1568" s="227"/>
      <c r="G1568" s="227"/>
      <c r="H1568" s="227"/>
      <c r="I1568" s="227"/>
      <c r="J1568" s="227"/>
      <c r="K1568" s="227"/>
      <c r="L1568" s="227"/>
      <c r="M1568" s="227"/>
      <c r="N1568" s="227"/>
      <c r="O1568" s="227"/>
      <c r="P1568" s="227"/>
      <c r="Q1568" s="227"/>
      <c r="R1568" s="227"/>
      <c r="S1568" s="227"/>
      <c r="T1568" s="227"/>
      <c r="U1568" s="227"/>
      <c r="V1568" s="227"/>
      <c r="W1568" s="227"/>
      <c r="X1568" s="227"/>
      <c r="Y1568" s="227"/>
      <c r="Z1568" s="227"/>
      <c r="AA1568" s="227"/>
      <c r="AB1568" s="227"/>
      <c r="AC1568" s="227"/>
      <c r="AD1568" s="227"/>
      <c r="AE1568" s="227"/>
      <c r="AF1568" s="227"/>
      <c r="AG1568" s="227"/>
      <c r="AH1568" s="227"/>
      <c r="AI1568" s="227"/>
    </row>
    <row r="1569" hidden="1">
      <c r="A1569" s="227"/>
      <c r="B1569" s="227"/>
      <c r="C1569" s="264"/>
      <c r="D1569" s="227"/>
      <c r="E1569" s="227"/>
      <c r="F1569" s="227"/>
      <c r="G1569" s="227"/>
      <c r="H1569" s="227"/>
      <c r="I1569" s="227"/>
      <c r="J1569" s="227"/>
      <c r="K1569" s="227"/>
      <c r="L1569" s="227"/>
      <c r="M1569" s="227"/>
      <c r="N1569" s="227"/>
      <c r="O1569" s="227"/>
      <c r="P1569" s="227"/>
      <c r="Q1569" s="227"/>
      <c r="R1569" s="227"/>
      <c r="S1569" s="227"/>
      <c r="T1569" s="227"/>
      <c r="U1569" s="227"/>
      <c r="V1569" s="227"/>
      <c r="W1569" s="227"/>
      <c r="X1569" s="227"/>
      <c r="Y1569" s="227"/>
      <c r="Z1569" s="227"/>
      <c r="AA1569" s="227"/>
      <c r="AB1569" s="227"/>
      <c r="AC1569" s="227"/>
      <c r="AD1569" s="227"/>
      <c r="AE1569" s="227"/>
      <c r="AF1569" s="227"/>
      <c r="AG1569" s="227"/>
      <c r="AH1569" s="227"/>
      <c r="AI1569" s="227"/>
    </row>
    <row r="1570" hidden="1">
      <c r="A1570" s="227"/>
      <c r="B1570" s="227"/>
      <c r="C1570" s="264"/>
      <c r="D1570" s="227"/>
      <c r="E1570" s="227"/>
      <c r="F1570" s="227"/>
      <c r="G1570" s="227"/>
      <c r="H1570" s="227"/>
      <c r="I1570" s="227"/>
      <c r="J1570" s="227"/>
      <c r="K1570" s="227"/>
      <c r="L1570" s="227"/>
      <c r="M1570" s="227"/>
      <c r="N1570" s="227"/>
      <c r="O1570" s="227"/>
      <c r="P1570" s="227"/>
      <c r="Q1570" s="227"/>
      <c r="R1570" s="227"/>
      <c r="S1570" s="227"/>
      <c r="T1570" s="227"/>
      <c r="U1570" s="227"/>
      <c r="V1570" s="227"/>
      <c r="W1570" s="227"/>
      <c r="X1570" s="227"/>
      <c r="Y1570" s="227"/>
      <c r="Z1570" s="227"/>
      <c r="AA1570" s="227"/>
      <c r="AB1570" s="227"/>
      <c r="AC1570" s="227"/>
      <c r="AD1570" s="227"/>
      <c r="AE1570" s="227"/>
      <c r="AF1570" s="227"/>
      <c r="AG1570" s="227"/>
      <c r="AH1570" s="227"/>
      <c r="AI1570" s="227"/>
    </row>
    <row r="1571" hidden="1">
      <c r="A1571" s="227"/>
      <c r="B1571" s="227"/>
      <c r="C1571" s="264"/>
      <c r="D1571" s="227"/>
      <c r="E1571" s="227"/>
      <c r="F1571" s="227"/>
      <c r="G1571" s="227"/>
      <c r="H1571" s="227"/>
      <c r="I1571" s="227"/>
      <c r="J1571" s="227"/>
      <c r="K1571" s="227"/>
      <c r="L1571" s="227"/>
      <c r="M1571" s="227"/>
      <c r="N1571" s="227"/>
      <c r="O1571" s="227"/>
      <c r="P1571" s="227"/>
      <c r="Q1571" s="227"/>
      <c r="R1571" s="227"/>
      <c r="S1571" s="227"/>
      <c r="T1571" s="227"/>
      <c r="U1571" s="227"/>
      <c r="V1571" s="227"/>
      <c r="W1571" s="227"/>
      <c r="X1571" s="227"/>
      <c r="Y1571" s="227"/>
      <c r="Z1571" s="227"/>
      <c r="AA1571" s="227"/>
      <c r="AB1571" s="227"/>
      <c r="AC1571" s="227"/>
      <c r="AD1571" s="227"/>
      <c r="AE1571" s="227"/>
      <c r="AF1571" s="227"/>
      <c r="AG1571" s="227"/>
      <c r="AH1571" s="227"/>
      <c r="AI1571" s="227"/>
    </row>
    <row r="1572" hidden="1">
      <c r="A1572" s="227"/>
      <c r="B1572" s="227"/>
      <c r="C1572" s="264"/>
      <c r="D1572" s="227"/>
      <c r="E1572" s="227"/>
      <c r="F1572" s="227"/>
      <c r="G1572" s="227"/>
      <c r="H1572" s="227"/>
      <c r="I1572" s="227"/>
      <c r="J1572" s="227"/>
      <c r="K1572" s="227"/>
      <c r="L1572" s="227"/>
      <c r="M1572" s="227"/>
      <c r="N1572" s="227"/>
      <c r="O1572" s="227"/>
      <c r="P1572" s="227"/>
      <c r="Q1572" s="227"/>
      <c r="R1572" s="227"/>
      <c r="S1572" s="227"/>
      <c r="T1572" s="227"/>
      <c r="U1572" s="227"/>
      <c r="V1572" s="227"/>
      <c r="W1572" s="227"/>
      <c r="X1572" s="227"/>
      <c r="Y1572" s="227"/>
      <c r="Z1572" s="227"/>
      <c r="AA1572" s="227"/>
      <c r="AB1572" s="227"/>
      <c r="AC1572" s="227"/>
      <c r="AD1572" s="227"/>
      <c r="AE1572" s="227"/>
      <c r="AF1572" s="227"/>
      <c r="AG1572" s="227"/>
      <c r="AH1572" s="227"/>
      <c r="AI1572" s="227"/>
    </row>
    <row r="1573" hidden="1">
      <c r="A1573" s="227"/>
      <c r="B1573" s="227"/>
      <c r="C1573" s="264"/>
      <c r="D1573" s="227"/>
      <c r="E1573" s="227"/>
      <c r="F1573" s="227"/>
      <c r="G1573" s="227"/>
      <c r="H1573" s="227"/>
      <c r="I1573" s="227"/>
      <c r="J1573" s="227"/>
      <c r="K1573" s="227"/>
      <c r="L1573" s="227"/>
      <c r="M1573" s="227"/>
      <c r="N1573" s="227"/>
      <c r="O1573" s="227"/>
      <c r="P1573" s="227"/>
      <c r="Q1573" s="227"/>
      <c r="R1573" s="227"/>
      <c r="S1573" s="227"/>
      <c r="T1573" s="227"/>
      <c r="U1573" s="227"/>
      <c r="V1573" s="227"/>
      <c r="W1573" s="227"/>
      <c r="X1573" s="227"/>
      <c r="Y1573" s="227"/>
      <c r="Z1573" s="227"/>
      <c r="AA1573" s="227"/>
      <c r="AB1573" s="227"/>
      <c r="AC1573" s="227"/>
      <c r="AD1573" s="227"/>
      <c r="AE1573" s="227"/>
      <c r="AF1573" s="227"/>
      <c r="AG1573" s="227"/>
      <c r="AH1573" s="227"/>
      <c r="AI1573" s="227"/>
    </row>
    <row r="1574" hidden="1">
      <c r="A1574" s="227"/>
      <c r="B1574" s="227"/>
      <c r="C1574" s="264"/>
      <c r="D1574" s="227"/>
      <c r="E1574" s="227"/>
      <c r="F1574" s="227"/>
      <c r="G1574" s="227"/>
      <c r="H1574" s="227"/>
      <c r="I1574" s="227"/>
      <c r="J1574" s="227"/>
      <c r="K1574" s="227"/>
      <c r="L1574" s="227"/>
      <c r="M1574" s="227"/>
      <c r="N1574" s="227"/>
      <c r="O1574" s="227"/>
      <c r="P1574" s="227"/>
      <c r="Q1574" s="227"/>
      <c r="R1574" s="227"/>
      <c r="S1574" s="227"/>
      <c r="T1574" s="227"/>
      <c r="U1574" s="227"/>
      <c r="V1574" s="227"/>
      <c r="W1574" s="227"/>
      <c r="X1574" s="227"/>
      <c r="Y1574" s="227"/>
      <c r="Z1574" s="227"/>
      <c r="AA1574" s="227"/>
      <c r="AB1574" s="227"/>
      <c r="AC1574" s="227"/>
      <c r="AD1574" s="227"/>
      <c r="AE1574" s="227"/>
      <c r="AF1574" s="227"/>
      <c r="AG1574" s="227"/>
      <c r="AH1574" s="227"/>
      <c r="AI1574" s="227"/>
    </row>
    <row r="1575" hidden="1">
      <c r="A1575" s="227"/>
      <c r="B1575" s="227"/>
      <c r="C1575" s="264"/>
      <c r="D1575" s="227"/>
      <c r="E1575" s="227"/>
      <c r="F1575" s="227"/>
      <c r="G1575" s="227"/>
      <c r="H1575" s="227"/>
      <c r="I1575" s="227"/>
      <c r="J1575" s="227"/>
      <c r="K1575" s="227"/>
      <c r="L1575" s="227"/>
      <c r="M1575" s="227"/>
      <c r="N1575" s="227"/>
      <c r="O1575" s="227"/>
      <c r="P1575" s="227"/>
      <c r="Q1575" s="227"/>
      <c r="R1575" s="227"/>
      <c r="S1575" s="227"/>
      <c r="T1575" s="227"/>
      <c r="U1575" s="227"/>
      <c r="V1575" s="227"/>
      <c r="W1575" s="227"/>
      <c r="X1575" s="227"/>
      <c r="Y1575" s="227"/>
      <c r="Z1575" s="227"/>
      <c r="AA1575" s="227"/>
      <c r="AB1575" s="227"/>
      <c r="AC1575" s="227"/>
      <c r="AD1575" s="227"/>
      <c r="AE1575" s="227"/>
      <c r="AF1575" s="227"/>
      <c r="AG1575" s="227"/>
      <c r="AH1575" s="227"/>
      <c r="AI1575" s="227"/>
    </row>
    <row r="1576" hidden="1">
      <c r="A1576" s="227"/>
      <c r="B1576" s="227"/>
      <c r="C1576" s="264"/>
      <c r="D1576" s="227"/>
      <c r="E1576" s="227"/>
      <c r="F1576" s="227"/>
      <c r="G1576" s="227"/>
      <c r="H1576" s="227"/>
      <c r="I1576" s="227"/>
      <c r="J1576" s="227"/>
      <c r="K1576" s="227"/>
      <c r="L1576" s="227"/>
      <c r="M1576" s="227"/>
      <c r="N1576" s="227"/>
      <c r="O1576" s="227"/>
      <c r="P1576" s="227"/>
      <c r="Q1576" s="227"/>
      <c r="R1576" s="227"/>
      <c r="S1576" s="227"/>
      <c r="T1576" s="227"/>
      <c r="U1576" s="227"/>
      <c r="V1576" s="227"/>
      <c r="W1576" s="227"/>
      <c r="X1576" s="227"/>
      <c r="Y1576" s="227"/>
      <c r="Z1576" s="227"/>
      <c r="AA1576" s="227"/>
      <c r="AB1576" s="227"/>
      <c r="AC1576" s="227"/>
      <c r="AD1576" s="227"/>
      <c r="AE1576" s="227"/>
      <c r="AF1576" s="227"/>
      <c r="AG1576" s="227"/>
      <c r="AH1576" s="227"/>
      <c r="AI1576" s="227"/>
    </row>
    <row r="1577" hidden="1">
      <c r="A1577" s="227"/>
      <c r="B1577" s="227"/>
      <c r="C1577" s="264"/>
      <c r="D1577" s="227"/>
      <c r="E1577" s="227"/>
      <c r="F1577" s="227"/>
      <c r="G1577" s="227"/>
      <c r="H1577" s="227"/>
      <c r="I1577" s="227"/>
      <c r="J1577" s="227"/>
      <c r="K1577" s="227"/>
      <c r="L1577" s="227"/>
      <c r="M1577" s="227"/>
      <c r="N1577" s="227"/>
      <c r="O1577" s="227"/>
      <c r="P1577" s="227"/>
      <c r="Q1577" s="227"/>
      <c r="R1577" s="227"/>
      <c r="S1577" s="227"/>
      <c r="T1577" s="227"/>
      <c r="U1577" s="227"/>
      <c r="V1577" s="227"/>
      <c r="W1577" s="227"/>
      <c r="X1577" s="227"/>
      <c r="Y1577" s="227"/>
      <c r="Z1577" s="227"/>
      <c r="AA1577" s="227"/>
      <c r="AB1577" s="227"/>
      <c r="AC1577" s="227"/>
      <c r="AD1577" s="227"/>
      <c r="AE1577" s="227"/>
      <c r="AF1577" s="227"/>
      <c r="AG1577" s="227"/>
      <c r="AH1577" s="227"/>
      <c r="AI1577" s="227"/>
    </row>
    <row r="1578" hidden="1">
      <c r="A1578" s="227"/>
      <c r="B1578" s="227"/>
      <c r="C1578" s="264"/>
      <c r="D1578" s="227"/>
      <c r="E1578" s="227"/>
      <c r="F1578" s="227"/>
      <c r="G1578" s="227"/>
      <c r="H1578" s="227"/>
      <c r="I1578" s="227"/>
      <c r="J1578" s="227"/>
      <c r="K1578" s="227"/>
      <c r="L1578" s="227"/>
      <c r="M1578" s="227"/>
      <c r="N1578" s="227"/>
      <c r="O1578" s="227"/>
      <c r="P1578" s="227"/>
      <c r="Q1578" s="227"/>
      <c r="R1578" s="227"/>
      <c r="S1578" s="227"/>
      <c r="T1578" s="227"/>
      <c r="U1578" s="227"/>
      <c r="V1578" s="227"/>
      <c r="W1578" s="227"/>
      <c r="X1578" s="227"/>
      <c r="Y1578" s="227"/>
      <c r="Z1578" s="227"/>
      <c r="AA1578" s="227"/>
      <c r="AB1578" s="227"/>
      <c r="AC1578" s="227"/>
      <c r="AD1578" s="227"/>
      <c r="AE1578" s="227"/>
      <c r="AF1578" s="227"/>
      <c r="AG1578" s="227"/>
      <c r="AH1578" s="227"/>
      <c r="AI1578" s="227"/>
    </row>
    <row r="1579" hidden="1">
      <c r="A1579" s="227"/>
      <c r="B1579" s="227"/>
      <c r="C1579" s="264"/>
      <c r="D1579" s="227"/>
      <c r="E1579" s="227"/>
      <c r="F1579" s="227"/>
      <c r="G1579" s="227"/>
      <c r="H1579" s="227"/>
      <c r="I1579" s="227"/>
      <c r="J1579" s="227"/>
      <c r="K1579" s="227"/>
      <c r="L1579" s="227"/>
      <c r="M1579" s="227"/>
      <c r="N1579" s="227"/>
      <c r="O1579" s="227"/>
      <c r="P1579" s="227"/>
      <c r="Q1579" s="227"/>
      <c r="R1579" s="227"/>
      <c r="S1579" s="227"/>
      <c r="T1579" s="227"/>
      <c r="U1579" s="227"/>
      <c r="V1579" s="227"/>
      <c r="W1579" s="227"/>
      <c r="X1579" s="227"/>
      <c r="Y1579" s="227"/>
      <c r="Z1579" s="227"/>
      <c r="AA1579" s="227"/>
      <c r="AB1579" s="227"/>
      <c r="AC1579" s="227"/>
      <c r="AD1579" s="227"/>
      <c r="AE1579" s="227"/>
      <c r="AF1579" s="227"/>
      <c r="AG1579" s="227"/>
      <c r="AH1579" s="227"/>
      <c r="AI1579" s="227"/>
    </row>
    <row r="1580" hidden="1">
      <c r="A1580" s="227"/>
      <c r="B1580" s="227"/>
      <c r="C1580" s="264"/>
      <c r="D1580" s="227"/>
      <c r="E1580" s="227"/>
      <c r="F1580" s="227"/>
      <c r="G1580" s="227"/>
      <c r="H1580" s="227"/>
      <c r="I1580" s="227"/>
      <c r="J1580" s="227"/>
      <c r="K1580" s="227"/>
      <c r="L1580" s="227"/>
      <c r="M1580" s="227"/>
      <c r="N1580" s="227"/>
      <c r="O1580" s="227"/>
      <c r="P1580" s="227"/>
      <c r="Q1580" s="227"/>
      <c r="R1580" s="227"/>
      <c r="S1580" s="227"/>
      <c r="T1580" s="227"/>
      <c r="U1580" s="227"/>
      <c r="V1580" s="227"/>
      <c r="W1580" s="227"/>
      <c r="X1580" s="227"/>
      <c r="Y1580" s="227"/>
      <c r="Z1580" s="227"/>
      <c r="AA1580" s="227"/>
      <c r="AB1580" s="227"/>
      <c r="AC1580" s="227"/>
      <c r="AD1580" s="227"/>
      <c r="AE1580" s="227"/>
      <c r="AF1580" s="227"/>
      <c r="AG1580" s="227"/>
      <c r="AH1580" s="227"/>
      <c r="AI1580" s="227"/>
    </row>
    <row r="1581" hidden="1">
      <c r="A1581" s="227"/>
      <c r="B1581" s="227"/>
      <c r="C1581" s="264"/>
      <c r="D1581" s="227"/>
      <c r="E1581" s="227"/>
      <c r="F1581" s="227"/>
      <c r="G1581" s="227"/>
      <c r="H1581" s="227"/>
      <c r="I1581" s="227"/>
      <c r="J1581" s="227"/>
      <c r="K1581" s="227"/>
      <c r="L1581" s="227"/>
      <c r="M1581" s="227"/>
      <c r="N1581" s="227"/>
      <c r="O1581" s="227"/>
      <c r="P1581" s="227"/>
      <c r="Q1581" s="227"/>
      <c r="R1581" s="227"/>
      <c r="S1581" s="227"/>
      <c r="T1581" s="227"/>
      <c r="U1581" s="227"/>
      <c r="V1581" s="227"/>
      <c r="W1581" s="227"/>
      <c r="X1581" s="227"/>
      <c r="Y1581" s="227"/>
      <c r="Z1581" s="227"/>
      <c r="AA1581" s="227"/>
      <c r="AB1581" s="227"/>
      <c r="AC1581" s="227"/>
      <c r="AD1581" s="227"/>
      <c r="AE1581" s="227"/>
      <c r="AF1581" s="227"/>
      <c r="AG1581" s="227"/>
      <c r="AH1581" s="227"/>
      <c r="AI1581" s="227"/>
    </row>
    <row r="1582" hidden="1">
      <c r="A1582" s="227"/>
      <c r="B1582" s="227"/>
      <c r="C1582" s="264"/>
      <c r="D1582" s="227"/>
      <c r="E1582" s="227"/>
      <c r="F1582" s="227"/>
      <c r="G1582" s="227"/>
      <c r="H1582" s="227"/>
      <c r="I1582" s="227"/>
      <c r="J1582" s="227"/>
      <c r="K1582" s="227"/>
      <c r="L1582" s="227"/>
      <c r="M1582" s="227"/>
      <c r="N1582" s="227"/>
      <c r="O1582" s="227"/>
      <c r="P1582" s="227"/>
      <c r="Q1582" s="227"/>
      <c r="R1582" s="227"/>
      <c r="S1582" s="227"/>
      <c r="T1582" s="227"/>
      <c r="U1582" s="227"/>
      <c r="V1582" s="227"/>
      <c r="W1582" s="227"/>
      <c r="X1582" s="227"/>
      <c r="Y1582" s="227"/>
      <c r="Z1582" s="227"/>
      <c r="AA1582" s="227"/>
      <c r="AB1582" s="227"/>
      <c r="AC1582" s="227"/>
      <c r="AD1582" s="227"/>
      <c r="AE1582" s="227"/>
      <c r="AF1582" s="227"/>
      <c r="AG1582" s="227"/>
      <c r="AH1582" s="227"/>
      <c r="AI1582" s="227"/>
    </row>
    <row r="1583" hidden="1">
      <c r="A1583" s="227"/>
      <c r="B1583" s="227"/>
      <c r="C1583" s="264"/>
      <c r="D1583" s="227"/>
      <c r="E1583" s="227"/>
      <c r="F1583" s="227"/>
      <c r="G1583" s="227"/>
      <c r="H1583" s="227"/>
      <c r="I1583" s="227"/>
      <c r="J1583" s="227"/>
      <c r="K1583" s="227"/>
      <c r="L1583" s="227"/>
      <c r="M1583" s="227"/>
      <c r="N1583" s="227"/>
      <c r="O1583" s="227"/>
      <c r="P1583" s="227"/>
      <c r="Q1583" s="227"/>
      <c r="R1583" s="227"/>
      <c r="S1583" s="227"/>
      <c r="T1583" s="227"/>
      <c r="U1583" s="227"/>
      <c r="V1583" s="227"/>
      <c r="W1583" s="227"/>
      <c r="X1583" s="227"/>
      <c r="Y1583" s="227"/>
      <c r="Z1583" s="227"/>
      <c r="AA1583" s="227"/>
      <c r="AB1583" s="227"/>
      <c r="AC1583" s="227"/>
      <c r="AD1583" s="227"/>
      <c r="AE1583" s="227"/>
      <c r="AF1583" s="227"/>
      <c r="AG1583" s="227"/>
      <c r="AH1583" s="227"/>
      <c r="AI1583" s="227"/>
    </row>
    <row r="1584" hidden="1">
      <c r="A1584" s="227"/>
      <c r="B1584" s="227"/>
      <c r="C1584" s="264"/>
      <c r="D1584" s="227"/>
      <c r="E1584" s="227"/>
      <c r="F1584" s="227"/>
      <c r="G1584" s="227"/>
      <c r="H1584" s="227"/>
      <c r="I1584" s="227"/>
      <c r="J1584" s="227"/>
      <c r="K1584" s="227"/>
      <c r="L1584" s="227"/>
      <c r="M1584" s="227"/>
      <c r="N1584" s="227"/>
      <c r="O1584" s="227"/>
      <c r="P1584" s="227"/>
      <c r="Q1584" s="227"/>
      <c r="R1584" s="227"/>
      <c r="S1584" s="227"/>
      <c r="T1584" s="227"/>
      <c r="U1584" s="227"/>
      <c r="V1584" s="227"/>
      <c r="W1584" s="227"/>
      <c r="X1584" s="227"/>
      <c r="Y1584" s="227"/>
      <c r="Z1584" s="227"/>
      <c r="AA1584" s="227"/>
      <c r="AB1584" s="227"/>
      <c r="AC1584" s="227"/>
      <c r="AD1584" s="227"/>
      <c r="AE1584" s="227"/>
      <c r="AF1584" s="227"/>
      <c r="AG1584" s="227"/>
      <c r="AH1584" s="227"/>
      <c r="AI1584" s="227"/>
    </row>
    <row r="1585" hidden="1">
      <c r="A1585" s="227"/>
      <c r="B1585" s="227"/>
      <c r="C1585" s="264"/>
      <c r="D1585" s="227"/>
      <c r="E1585" s="227"/>
      <c r="F1585" s="227"/>
      <c r="G1585" s="227"/>
      <c r="H1585" s="227"/>
      <c r="I1585" s="227"/>
      <c r="J1585" s="227"/>
      <c r="K1585" s="227"/>
      <c r="L1585" s="227"/>
      <c r="M1585" s="227"/>
      <c r="N1585" s="227"/>
      <c r="O1585" s="227"/>
      <c r="P1585" s="227"/>
      <c r="Q1585" s="227"/>
      <c r="R1585" s="227"/>
      <c r="S1585" s="227"/>
      <c r="T1585" s="227"/>
      <c r="U1585" s="227"/>
      <c r="V1585" s="227"/>
      <c r="W1585" s="227"/>
      <c r="X1585" s="227"/>
      <c r="Y1585" s="227"/>
      <c r="Z1585" s="227"/>
      <c r="AA1585" s="227"/>
      <c r="AB1585" s="227"/>
      <c r="AC1585" s="227"/>
      <c r="AD1585" s="227"/>
      <c r="AE1585" s="227"/>
      <c r="AF1585" s="227"/>
      <c r="AG1585" s="227"/>
      <c r="AH1585" s="227"/>
      <c r="AI1585" s="227"/>
    </row>
    <row r="1586" hidden="1">
      <c r="A1586" s="227"/>
      <c r="B1586" s="227"/>
      <c r="C1586" s="264"/>
      <c r="D1586" s="227"/>
      <c r="E1586" s="227"/>
      <c r="F1586" s="227"/>
      <c r="G1586" s="227"/>
      <c r="H1586" s="227"/>
      <c r="I1586" s="227"/>
      <c r="J1586" s="227"/>
      <c r="K1586" s="227"/>
      <c r="L1586" s="227"/>
      <c r="M1586" s="227"/>
      <c r="N1586" s="227"/>
      <c r="O1586" s="227"/>
      <c r="P1586" s="227"/>
      <c r="Q1586" s="227"/>
      <c r="R1586" s="227"/>
      <c r="S1586" s="227"/>
      <c r="T1586" s="227"/>
      <c r="U1586" s="227"/>
      <c r="V1586" s="227"/>
      <c r="W1586" s="227"/>
      <c r="X1586" s="227"/>
      <c r="Y1586" s="227"/>
      <c r="Z1586" s="227"/>
      <c r="AA1586" s="227"/>
      <c r="AB1586" s="227"/>
      <c r="AC1586" s="227"/>
      <c r="AD1586" s="227"/>
      <c r="AE1586" s="227"/>
      <c r="AF1586" s="227"/>
      <c r="AG1586" s="227"/>
      <c r="AH1586" s="227"/>
      <c r="AI1586" s="227"/>
    </row>
    <row r="1587" hidden="1">
      <c r="A1587" s="227"/>
      <c r="B1587" s="227"/>
      <c r="C1587" s="264"/>
      <c r="D1587" s="227"/>
      <c r="E1587" s="227"/>
      <c r="F1587" s="227"/>
      <c r="G1587" s="227"/>
      <c r="H1587" s="227"/>
      <c r="I1587" s="227"/>
      <c r="J1587" s="227"/>
      <c r="K1587" s="227"/>
      <c r="L1587" s="227"/>
      <c r="M1587" s="227"/>
      <c r="N1587" s="227"/>
      <c r="O1587" s="227"/>
      <c r="P1587" s="227"/>
      <c r="Q1587" s="227"/>
      <c r="R1587" s="227"/>
      <c r="S1587" s="227"/>
      <c r="T1587" s="227"/>
      <c r="U1587" s="227"/>
      <c r="V1587" s="227"/>
      <c r="W1587" s="227"/>
      <c r="X1587" s="227"/>
      <c r="Y1587" s="227"/>
      <c r="Z1587" s="227"/>
      <c r="AA1587" s="227"/>
      <c r="AB1587" s="227"/>
      <c r="AC1587" s="227"/>
      <c r="AD1587" s="227"/>
      <c r="AE1587" s="227"/>
      <c r="AF1587" s="227"/>
      <c r="AG1587" s="227"/>
      <c r="AH1587" s="227"/>
      <c r="AI1587" s="227"/>
    </row>
    <row r="1588" hidden="1">
      <c r="A1588" s="227"/>
      <c r="B1588" s="227"/>
      <c r="C1588" s="264"/>
      <c r="D1588" s="227"/>
      <c r="E1588" s="227"/>
      <c r="F1588" s="227"/>
      <c r="G1588" s="227"/>
      <c r="H1588" s="227"/>
      <c r="I1588" s="227"/>
      <c r="J1588" s="227"/>
      <c r="K1588" s="227"/>
      <c r="L1588" s="227"/>
      <c r="M1588" s="227"/>
      <c r="N1588" s="227"/>
      <c r="O1588" s="227"/>
      <c r="P1588" s="227"/>
      <c r="Q1588" s="227"/>
      <c r="R1588" s="227"/>
      <c r="S1588" s="227"/>
      <c r="T1588" s="227"/>
      <c r="U1588" s="227"/>
      <c r="V1588" s="227"/>
      <c r="W1588" s="227"/>
      <c r="X1588" s="227"/>
      <c r="Y1588" s="227"/>
      <c r="Z1588" s="227"/>
      <c r="AA1588" s="227"/>
      <c r="AB1588" s="227"/>
      <c r="AC1588" s="227"/>
      <c r="AD1588" s="227"/>
      <c r="AE1588" s="227"/>
      <c r="AF1588" s="227"/>
      <c r="AG1588" s="227"/>
      <c r="AH1588" s="227"/>
      <c r="AI1588" s="227"/>
    </row>
    <row r="1589" hidden="1">
      <c r="A1589" s="227"/>
      <c r="B1589" s="227"/>
      <c r="C1589" s="264"/>
      <c r="D1589" s="227"/>
      <c r="E1589" s="227"/>
      <c r="F1589" s="227"/>
      <c r="G1589" s="227"/>
      <c r="H1589" s="227"/>
      <c r="I1589" s="227"/>
      <c r="J1589" s="227"/>
      <c r="K1589" s="227"/>
      <c r="L1589" s="227"/>
      <c r="M1589" s="227"/>
      <c r="N1589" s="227"/>
      <c r="O1589" s="227"/>
      <c r="P1589" s="227"/>
      <c r="Q1589" s="227"/>
      <c r="R1589" s="227"/>
      <c r="S1589" s="227"/>
      <c r="T1589" s="227"/>
      <c r="U1589" s="227"/>
      <c r="V1589" s="227"/>
      <c r="W1589" s="227"/>
      <c r="X1589" s="227"/>
      <c r="Y1589" s="227"/>
      <c r="Z1589" s="227"/>
      <c r="AA1589" s="227"/>
      <c r="AB1589" s="227"/>
      <c r="AC1589" s="227"/>
      <c r="AD1589" s="227"/>
      <c r="AE1589" s="227"/>
      <c r="AF1589" s="227"/>
      <c r="AG1589" s="227"/>
      <c r="AH1589" s="227"/>
      <c r="AI1589" s="227"/>
    </row>
    <row r="1590" hidden="1">
      <c r="A1590" s="227"/>
      <c r="B1590" s="227"/>
      <c r="C1590" s="264"/>
      <c r="D1590" s="227"/>
      <c r="E1590" s="227"/>
      <c r="F1590" s="227"/>
      <c r="G1590" s="227"/>
      <c r="H1590" s="227"/>
      <c r="I1590" s="227"/>
      <c r="J1590" s="227"/>
      <c r="K1590" s="227"/>
      <c r="L1590" s="227"/>
      <c r="M1590" s="227"/>
      <c r="N1590" s="227"/>
      <c r="O1590" s="227"/>
      <c r="P1590" s="227"/>
      <c r="Q1590" s="227"/>
      <c r="R1590" s="227"/>
      <c r="S1590" s="227"/>
      <c r="T1590" s="227"/>
      <c r="U1590" s="227"/>
      <c r="V1590" s="227"/>
      <c r="W1590" s="227"/>
      <c r="X1590" s="227"/>
      <c r="Y1590" s="227"/>
      <c r="Z1590" s="227"/>
      <c r="AA1590" s="227"/>
      <c r="AB1590" s="227"/>
      <c r="AC1590" s="227"/>
      <c r="AD1590" s="227"/>
      <c r="AE1590" s="227"/>
      <c r="AF1590" s="227"/>
      <c r="AG1590" s="227"/>
      <c r="AH1590" s="227"/>
      <c r="AI1590" s="227"/>
    </row>
    <row r="1591" hidden="1">
      <c r="A1591" s="227"/>
      <c r="B1591" s="227"/>
      <c r="C1591" s="264"/>
      <c r="D1591" s="227"/>
      <c r="E1591" s="227"/>
      <c r="F1591" s="227"/>
      <c r="G1591" s="227"/>
      <c r="H1591" s="227"/>
      <c r="I1591" s="227"/>
      <c r="J1591" s="227"/>
      <c r="K1591" s="227"/>
      <c r="L1591" s="227"/>
      <c r="M1591" s="227"/>
      <c r="N1591" s="227"/>
      <c r="O1591" s="227"/>
      <c r="P1591" s="227"/>
      <c r="Q1591" s="227"/>
      <c r="R1591" s="227"/>
      <c r="S1591" s="227"/>
      <c r="T1591" s="227"/>
      <c r="U1591" s="227"/>
      <c r="V1591" s="227"/>
      <c r="W1591" s="227"/>
      <c r="X1591" s="227"/>
      <c r="Y1591" s="227"/>
      <c r="Z1591" s="227"/>
      <c r="AA1591" s="227"/>
      <c r="AB1591" s="227"/>
      <c r="AC1591" s="227"/>
      <c r="AD1591" s="227"/>
      <c r="AE1591" s="227"/>
      <c r="AF1591" s="227"/>
      <c r="AG1591" s="227"/>
      <c r="AH1591" s="227"/>
      <c r="AI1591" s="227"/>
    </row>
    <row r="1592" hidden="1">
      <c r="A1592" s="227"/>
      <c r="B1592" s="227"/>
      <c r="C1592" s="264"/>
      <c r="D1592" s="227"/>
      <c r="E1592" s="227"/>
      <c r="F1592" s="227"/>
      <c r="G1592" s="227"/>
      <c r="H1592" s="227"/>
      <c r="I1592" s="227"/>
      <c r="J1592" s="227"/>
      <c r="K1592" s="227"/>
      <c r="L1592" s="227"/>
      <c r="M1592" s="227"/>
      <c r="N1592" s="227"/>
      <c r="O1592" s="227"/>
      <c r="P1592" s="227"/>
      <c r="Q1592" s="227"/>
      <c r="R1592" s="227"/>
      <c r="S1592" s="227"/>
      <c r="T1592" s="227"/>
      <c r="U1592" s="227"/>
      <c r="V1592" s="227"/>
      <c r="W1592" s="227"/>
      <c r="X1592" s="227"/>
      <c r="Y1592" s="227"/>
      <c r="Z1592" s="227"/>
      <c r="AA1592" s="227"/>
      <c r="AB1592" s="227"/>
      <c r="AC1592" s="227"/>
      <c r="AD1592" s="227"/>
      <c r="AE1592" s="227"/>
      <c r="AF1592" s="227"/>
      <c r="AG1592" s="227"/>
      <c r="AH1592" s="227"/>
      <c r="AI1592" s="227"/>
    </row>
    <row r="1593" hidden="1">
      <c r="A1593" s="227"/>
      <c r="B1593" s="227"/>
      <c r="C1593" s="264"/>
      <c r="D1593" s="227"/>
      <c r="E1593" s="227"/>
      <c r="F1593" s="227"/>
      <c r="G1593" s="227"/>
      <c r="H1593" s="227"/>
      <c r="I1593" s="227"/>
      <c r="J1593" s="227"/>
      <c r="K1593" s="227"/>
      <c r="L1593" s="227"/>
      <c r="M1593" s="227"/>
      <c r="N1593" s="227"/>
      <c r="O1593" s="227"/>
      <c r="P1593" s="227"/>
      <c r="Q1593" s="227"/>
      <c r="R1593" s="227"/>
      <c r="S1593" s="227"/>
      <c r="T1593" s="227"/>
      <c r="U1593" s="227"/>
      <c r="V1593" s="227"/>
      <c r="W1593" s="227"/>
      <c r="X1593" s="227"/>
      <c r="Y1593" s="227"/>
      <c r="Z1593" s="227"/>
      <c r="AA1593" s="227"/>
      <c r="AB1593" s="227"/>
      <c r="AC1593" s="227"/>
      <c r="AD1593" s="227"/>
      <c r="AE1593" s="227"/>
      <c r="AF1593" s="227"/>
      <c r="AG1593" s="227"/>
      <c r="AH1593" s="227"/>
      <c r="AI1593" s="227"/>
    </row>
    <row r="1594" hidden="1">
      <c r="A1594" s="227"/>
      <c r="B1594" s="227"/>
      <c r="C1594" s="264"/>
      <c r="D1594" s="227"/>
      <c r="E1594" s="227"/>
      <c r="F1594" s="227"/>
      <c r="G1594" s="227"/>
      <c r="H1594" s="227"/>
      <c r="I1594" s="227"/>
      <c r="J1594" s="227"/>
      <c r="K1594" s="227"/>
      <c r="L1594" s="227"/>
      <c r="M1594" s="227"/>
      <c r="N1594" s="227"/>
      <c r="O1594" s="227"/>
      <c r="P1594" s="227"/>
      <c r="Q1594" s="227"/>
      <c r="R1594" s="227"/>
      <c r="S1594" s="227"/>
      <c r="T1594" s="227"/>
      <c r="U1594" s="227"/>
      <c r="V1594" s="227"/>
      <c r="W1594" s="227"/>
      <c r="X1594" s="227"/>
      <c r="Y1594" s="227"/>
      <c r="Z1594" s="227"/>
      <c r="AA1594" s="227"/>
      <c r="AB1594" s="227"/>
      <c r="AC1594" s="227"/>
      <c r="AD1594" s="227"/>
      <c r="AE1594" s="227"/>
      <c r="AF1594" s="227"/>
      <c r="AG1594" s="227"/>
      <c r="AH1594" s="227"/>
      <c r="AI1594" s="227"/>
    </row>
    <row r="1595" hidden="1">
      <c r="A1595" s="227"/>
      <c r="B1595" s="227"/>
      <c r="C1595" s="264"/>
      <c r="D1595" s="227"/>
      <c r="E1595" s="227"/>
      <c r="F1595" s="227"/>
      <c r="G1595" s="227"/>
      <c r="H1595" s="227"/>
      <c r="I1595" s="227"/>
      <c r="J1595" s="227"/>
      <c r="K1595" s="227"/>
      <c r="L1595" s="227"/>
      <c r="M1595" s="227"/>
      <c r="N1595" s="227"/>
      <c r="O1595" s="227"/>
      <c r="P1595" s="227"/>
      <c r="Q1595" s="227"/>
      <c r="R1595" s="227"/>
      <c r="S1595" s="227"/>
      <c r="T1595" s="227"/>
      <c r="U1595" s="227"/>
      <c r="V1595" s="227"/>
      <c r="W1595" s="227"/>
      <c r="X1595" s="227"/>
      <c r="Y1595" s="227"/>
      <c r="Z1595" s="227"/>
      <c r="AA1595" s="227"/>
      <c r="AB1595" s="227"/>
      <c r="AC1595" s="227"/>
      <c r="AD1595" s="227"/>
      <c r="AE1595" s="227"/>
      <c r="AF1595" s="227"/>
      <c r="AG1595" s="227"/>
      <c r="AH1595" s="227"/>
      <c r="AI1595" s="227"/>
    </row>
    <row r="1596" hidden="1">
      <c r="A1596" s="227"/>
      <c r="B1596" s="227"/>
      <c r="C1596" s="264"/>
      <c r="D1596" s="227"/>
      <c r="E1596" s="227"/>
      <c r="F1596" s="227"/>
      <c r="G1596" s="227"/>
      <c r="H1596" s="227"/>
      <c r="I1596" s="227"/>
      <c r="J1596" s="227"/>
      <c r="K1596" s="227"/>
      <c r="L1596" s="227"/>
      <c r="M1596" s="227"/>
      <c r="N1596" s="227"/>
      <c r="O1596" s="227"/>
      <c r="P1596" s="227"/>
      <c r="Q1596" s="227"/>
      <c r="R1596" s="227"/>
      <c r="S1596" s="227"/>
      <c r="T1596" s="227"/>
      <c r="U1596" s="227"/>
      <c r="V1596" s="227"/>
      <c r="W1596" s="227"/>
      <c r="X1596" s="227"/>
      <c r="Y1596" s="227"/>
      <c r="Z1596" s="227"/>
      <c r="AA1596" s="227"/>
      <c r="AB1596" s="227"/>
      <c r="AC1596" s="227"/>
      <c r="AD1596" s="227"/>
      <c r="AE1596" s="227"/>
      <c r="AF1596" s="227"/>
      <c r="AG1596" s="227"/>
      <c r="AH1596" s="227"/>
      <c r="AI1596" s="227"/>
    </row>
    <row r="1597" hidden="1">
      <c r="A1597" s="227"/>
      <c r="B1597" s="227"/>
      <c r="C1597" s="264"/>
      <c r="D1597" s="227"/>
      <c r="E1597" s="227"/>
      <c r="F1597" s="227"/>
      <c r="G1597" s="227"/>
      <c r="H1597" s="227"/>
      <c r="I1597" s="227"/>
      <c r="J1597" s="227"/>
      <c r="K1597" s="227"/>
      <c r="L1597" s="227"/>
      <c r="M1597" s="227"/>
      <c r="N1597" s="227"/>
      <c r="O1597" s="227"/>
      <c r="P1597" s="227"/>
      <c r="Q1597" s="227"/>
      <c r="R1597" s="227"/>
      <c r="S1597" s="227"/>
      <c r="T1597" s="227"/>
      <c r="U1597" s="227"/>
      <c r="V1597" s="227"/>
      <c r="W1597" s="227"/>
      <c r="X1597" s="227"/>
      <c r="Y1597" s="227"/>
      <c r="Z1597" s="227"/>
      <c r="AA1597" s="227"/>
      <c r="AB1597" s="227"/>
      <c r="AC1597" s="227"/>
      <c r="AD1597" s="227"/>
      <c r="AE1597" s="227"/>
      <c r="AF1597" s="227"/>
      <c r="AG1597" s="227"/>
      <c r="AH1597" s="227"/>
      <c r="AI1597" s="227"/>
    </row>
    <row r="1598" hidden="1">
      <c r="A1598" s="227"/>
      <c r="B1598" s="227"/>
      <c r="C1598" s="264"/>
      <c r="D1598" s="227"/>
      <c r="E1598" s="227"/>
      <c r="F1598" s="227"/>
      <c r="G1598" s="227"/>
      <c r="H1598" s="227"/>
      <c r="I1598" s="227"/>
      <c r="J1598" s="227"/>
      <c r="K1598" s="227"/>
      <c r="L1598" s="227"/>
      <c r="M1598" s="227"/>
      <c r="N1598" s="227"/>
      <c r="O1598" s="227"/>
      <c r="P1598" s="227"/>
      <c r="Q1598" s="227"/>
      <c r="R1598" s="227"/>
      <c r="S1598" s="227"/>
      <c r="T1598" s="227"/>
      <c r="U1598" s="227"/>
      <c r="V1598" s="227"/>
      <c r="W1598" s="227"/>
      <c r="X1598" s="227"/>
      <c r="Y1598" s="227"/>
      <c r="Z1598" s="227"/>
      <c r="AA1598" s="227"/>
      <c r="AB1598" s="227"/>
      <c r="AC1598" s="227"/>
      <c r="AD1598" s="227"/>
      <c r="AE1598" s="227"/>
      <c r="AF1598" s="227"/>
      <c r="AG1598" s="227"/>
      <c r="AH1598" s="227"/>
      <c r="AI1598" s="227"/>
    </row>
    <row r="1599" hidden="1">
      <c r="A1599" s="227"/>
      <c r="B1599" s="227"/>
      <c r="C1599" s="264"/>
      <c r="D1599" s="227"/>
      <c r="E1599" s="227"/>
      <c r="F1599" s="227"/>
      <c r="G1599" s="227"/>
      <c r="H1599" s="227"/>
      <c r="I1599" s="227"/>
      <c r="J1599" s="227"/>
      <c r="K1599" s="227"/>
      <c r="L1599" s="227"/>
      <c r="M1599" s="227"/>
      <c r="N1599" s="227"/>
      <c r="O1599" s="227"/>
      <c r="P1599" s="227"/>
      <c r="Q1599" s="227"/>
      <c r="R1599" s="227"/>
      <c r="S1599" s="227"/>
      <c r="T1599" s="227"/>
      <c r="U1599" s="227"/>
      <c r="V1599" s="227"/>
      <c r="W1599" s="227"/>
      <c r="X1599" s="227"/>
      <c r="Y1599" s="227"/>
      <c r="Z1599" s="227"/>
      <c r="AA1599" s="227"/>
      <c r="AB1599" s="227"/>
      <c r="AC1599" s="227"/>
      <c r="AD1599" s="227"/>
      <c r="AE1599" s="227"/>
      <c r="AF1599" s="227"/>
      <c r="AG1599" s="227"/>
      <c r="AH1599" s="227"/>
      <c r="AI1599" s="227"/>
    </row>
    <row r="1600" hidden="1">
      <c r="A1600" s="227"/>
      <c r="B1600" s="227"/>
      <c r="C1600" s="264"/>
      <c r="D1600" s="227"/>
      <c r="E1600" s="227"/>
      <c r="F1600" s="227"/>
      <c r="G1600" s="227"/>
      <c r="H1600" s="227"/>
      <c r="I1600" s="227"/>
      <c r="J1600" s="227"/>
      <c r="K1600" s="227"/>
      <c r="L1600" s="227"/>
      <c r="M1600" s="227"/>
      <c r="N1600" s="227"/>
      <c r="O1600" s="227"/>
      <c r="P1600" s="227"/>
      <c r="Q1600" s="227"/>
      <c r="R1600" s="227"/>
      <c r="S1600" s="227"/>
      <c r="T1600" s="227"/>
      <c r="U1600" s="227"/>
      <c r="V1600" s="227"/>
      <c r="W1600" s="227"/>
      <c r="X1600" s="227"/>
      <c r="Y1600" s="227"/>
      <c r="Z1600" s="227"/>
      <c r="AA1600" s="227"/>
      <c r="AB1600" s="227"/>
      <c r="AC1600" s="227"/>
      <c r="AD1600" s="227"/>
      <c r="AE1600" s="227"/>
      <c r="AF1600" s="227"/>
      <c r="AG1600" s="227"/>
      <c r="AH1600" s="227"/>
      <c r="AI1600" s="227"/>
    </row>
    <row r="1601" hidden="1">
      <c r="A1601" s="227"/>
      <c r="B1601" s="227"/>
      <c r="C1601" s="264"/>
      <c r="D1601" s="227"/>
      <c r="E1601" s="227"/>
      <c r="F1601" s="227"/>
      <c r="G1601" s="227"/>
      <c r="H1601" s="227"/>
      <c r="I1601" s="227"/>
      <c r="J1601" s="227"/>
      <c r="K1601" s="227"/>
      <c r="L1601" s="227"/>
      <c r="M1601" s="227"/>
      <c r="N1601" s="227"/>
      <c r="O1601" s="227"/>
      <c r="P1601" s="227"/>
      <c r="Q1601" s="227"/>
      <c r="R1601" s="227"/>
      <c r="S1601" s="227"/>
      <c r="T1601" s="227"/>
      <c r="U1601" s="227"/>
      <c r="V1601" s="227"/>
      <c r="W1601" s="227"/>
      <c r="X1601" s="227"/>
      <c r="Y1601" s="227"/>
      <c r="Z1601" s="227"/>
      <c r="AA1601" s="227"/>
      <c r="AB1601" s="227"/>
      <c r="AC1601" s="227"/>
      <c r="AD1601" s="227"/>
      <c r="AE1601" s="227"/>
      <c r="AF1601" s="227"/>
      <c r="AG1601" s="227"/>
      <c r="AH1601" s="227"/>
      <c r="AI1601" s="227"/>
    </row>
    <row r="1602" hidden="1">
      <c r="A1602" s="227"/>
      <c r="B1602" s="227"/>
      <c r="C1602" s="264"/>
      <c r="D1602" s="227"/>
      <c r="E1602" s="227"/>
      <c r="F1602" s="227"/>
      <c r="G1602" s="227"/>
      <c r="H1602" s="227"/>
      <c r="I1602" s="227"/>
      <c r="J1602" s="227"/>
      <c r="K1602" s="227"/>
      <c r="L1602" s="227"/>
      <c r="M1602" s="227"/>
      <c r="N1602" s="227"/>
      <c r="O1602" s="227"/>
      <c r="P1602" s="227"/>
      <c r="Q1602" s="227"/>
      <c r="R1602" s="227"/>
      <c r="S1602" s="227"/>
      <c r="T1602" s="227"/>
      <c r="U1602" s="227"/>
      <c r="V1602" s="227"/>
      <c r="W1602" s="227"/>
      <c r="X1602" s="227"/>
      <c r="Y1602" s="227"/>
      <c r="Z1602" s="227"/>
      <c r="AA1602" s="227"/>
      <c r="AB1602" s="227"/>
      <c r="AC1602" s="227"/>
      <c r="AD1602" s="227"/>
      <c r="AE1602" s="227"/>
      <c r="AF1602" s="227"/>
      <c r="AG1602" s="227"/>
      <c r="AH1602" s="227"/>
      <c r="AI1602" s="227"/>
    </row>
    <row r="1603" hidden="1">
      <c r="A1603" s="227"/>
      <c r="B1603" s="227"/>
      <c r="C1603" s="264"/>
      <c r="D1603" s="227"/>
      <c r="E1603" s="227"/>
      <c r="F1603" s="227"/>
      <c r="G1603" s="227"/>
      <c r="H1603" s="227"/>
      <c r="I1603" s="227"/>
      <c r="J1603" s="227"/>
      <c r="K1603" s="227"/>
      <c r="L1603" s="227"/>
      <c r="M1603" s="227"/>
      <c r="N1603" s="227"/>
      <c r="O1603" s="227"/>
      <c r="P1603" s="227"/>
      <c r="Q1603" s="227"/>
      <c r="R1603" s="227"/>
      <c r="S1603" s="227"/>
      <c r="T1603" s="227"/>
      <c r="U1603" s="227"/>
      <c r="V1603" s="227"/>
      <c r="W1603" s="227"/>
      <c r="X1603" s="227"/>
      <c r="Y1603" s="227"/>
      <c r="Z1603" s="227"/>
      <c r="AA1603" s="227"/>
      <c r="AB1603" s="227"/>
      <c r="AC1603" s="227"/>
      <c r="AD1603" s="227"/>
      <c r="AE1603" s="227"/>
      <c r="AF1603" s="227"/>
      <c r="AG1603" s="227"/>
      <c r="AH1603" s="227"/>
      <c r="AI1603" s="227"/>
    </row>
    <row r="1604" hidden="1">
      <c r="A1604" s="227"/>
      <c r="B1604" s="227"/>
      <c r="C1604" s="264"/>
      <c r="D1604" s="227"/>
      <c r="E1604" s="227"/>
      <c r="F1604" s="227"/>
      <c r="G1604" s="227"/>
      <c r="H1604" s="227"/>
      <c r="I1604" s="227"/>
      <c r="J1604" s="227"/>
      <c r="K1604" s="227"/>
      <c r="L1604" s="227"/>
      <c r="M1604" s="227"/>
      <c r="N1604" s="227"/>
      <c r="O1604" s="227"/>
      <c r="P1604" s="227"/>
      <c r="Q1604" s="227"/>
      <c r="R1604" s="227"/>
      <c r="S1604" s="227"/>
      <c r="T1604" s="227"/>
      <c r="U1604" s="227"/>
      <c r="V1604" s="227"/>
      <c r="W1604" s="227"/>
      <c r="X1604" s="227"/>
      <c r="Y1604" s="227"/>
      <c r="Z1604" s="227"/>
      <c r="AA1604" s="227"/>
      <c r="AB1604" s="227"/>
      <c r="AC1604" s="227"/>
      <c r="AD1604" s="227"/>
      <c r="AE1604" s="227"/>
      <c r="AF1604" s="227"/>
      <c r="AG1604" s="227"/>
      <c r="AH1604" s="227"/>
      <c r="AI1604" s="227"/>
    </row>
    <row r="1605" hidden="1">
      <c r="A1605" s="227"/>
      <c r="B1605" s="227"/>
      <c r="C1605" s="264"/>
      <c r="D1605" s="227"/>
      <c r="E1605" s="227"/>
      <c r="F1605" s="227"/>
      <c r="G1605" s="227"/>
      <c r="H1605" s="227"/>
      <c r="I1605" s="227"/>
      <c r="J1605" s="227"/>
      <c r="K1605" s="227"/>
      <c r="L1605" s="227"/>
      <c r="M1605" s="227"/>
      <c r="N1605" s="227"/>
      <c r="O1605" s="227"/>
      <c r="P1605" s="227"/>
      <c r="Q1605" s="227"/>
      <c r="R1605" s="227"/>
      <c r="S1605" s="227"/>
      <c r="T1605" s="227"/>
      <c r="U1605" s="227"/>
      <c r="V1605" s="227"/>
      <c r="W1605" s="227"/>
      <c r="X1605" s="227"/>
      <c r="Y1605" s="227"/>
      <c r="Z1605" s="227"/>
      <c r="AA1605" s="227"/>
      <c r="AB1605" s="227"/>
      <c r="AC1605" s="227"/>
      <c r="AD1605" s="227"/>
      <c r="AE1605" s="227"/>
      <c r="AF1605" s="227"/>
      <c r="AG1605" s="227"/>
      <c r="AH1605" s="227"/>
      <c r="AI1605" s="227"/>
    </row>
    <row r="1606" hidden="1">
      <c r="A1606" s="227"/>
      <c r="B1606" s="227"/>
      <c r="C1606" s="264"/>
      <c r="D1606" s="227"/>
      <c r="E1606" s="227"/>
      <c r="F1606" s="227"/>
      <c r="G1606" s="227"/>
      <c r="H1606" s="227"/>
      <c r="I1606" s="227"/>
      <c r="J1606" s="227"/>
      <c r="K1606" s="227"/>
      <c r="L1606" s="227"/>
      <c r="M1606" s="227"/>
      <c r="N1606" s="227"/>
      <c r="O1606" s="227"/>
      <c r="P1606" s="227"/>
      <c r="Q1606" s="227"/>
      <c r="R1606" s="227"/>
      <c r="S1606" s="227"/>
      <c r="T1606" s="227"/>
      <c r="U1606" s="227"/>
      <c r="V1606" s="227"/>
      <c r="W1606" s="227"/>
      <c r="X1606" s="227"/>
      <c r="Y1606" s="227"/>
      <c r="Z1606" s="227"/>
      <c r="AA1606" s="227"/>
      <c r="AB1606" s="227"/>
      <c r="AC1606" s="227"/>
      <c r="AD1606" s="227"/>
      <c r="AE1606" s="227"/>
      <c r="AF1606" s="227"/>
      <c r="AG1606" s="227"/>
      <c r="AH1606" s="227"/>
      <c r="AI1606" s="227"/>
    </row>
    <row r="1607" hidden="1">
      <c r="A1607" s="227"/>
      <c r="B1607" s="227"/>
      <c r="C1607" s="264"/>
      <c r="D1607" s="227"/>
      <c r="E1607" s="227"/>
      <c r="F1607" s="227"/>
      <c r="G1607" s="227"/>
      <c r="H1607" s="227"/>
      <c r="I1607" s="227"/>
      <c r="J1607" s="227"/>
      <c r="K1607" s="227"/>
      <c r="L1607" s="227"/>
      <c r="M1607" s="227"/>
      <c r="N1607" s="227"/>
      <c r="O1607" s="227"/>
      <c r="P1607" s="227"/>
      <c r="Q1607" s="227"/>
      <c r="R1607" s="227"/>
      <c r="S1607" s="227"/>
      <c r="T1607" s="227"/>
      <c r="U1607" s="227"/>
      <c r="V1607" s="227"/>
      <c r="W1607" s="227"/>
      <c r="X1607" s="227"/>
      <c r="Y1607" s="227"/>
      <c r="Z1607" s="227"/>
      <c r="AA1607" s="227"/>
      <c r="AB1607" s="227"/>
      <c r="AC1607" s="227"/>
      <c r="AD1607" s="227"/>
      <c r="AE1607" s="227"/>
      <c r="AF1607" s="227"/>
      <c r="AG1607" s="227"/>
      <c r="AH1607" s="227"/>
      <c r="AI1607" s="227"/>
    </row>
    <row r="1608" hidden="1">
      <c r="A1608" s="227"/>
      <c r="B1608" s="227"/>
      <c r="C1608" s="264"/>
      <c r="D1608" s="227"/>
      <c r="E1608" s="227"/>
      <c r="F1608" s="227"/>
      <c r="G1608" s="227"/>
      <c r="H1608" s="227"/>
      <c r="I1608" s="227"/>
      <c r="J1608" s="227"/>
      <c r="K1608" s="227"/>
      <c r="L1608" s="227"/>
      <c r="M1608" s="227"/>
      <c r="N1608" s="227"/>
      <c r="O1608" s="227"/>
      <c r="P1608" s="227"/>
      <c r="Q1608" s="227"/>
      <c r="R1608" s="227"/>
      <c r="S1608" s="227"/>
      <c r="T1608" s="227"/>
      <c r="U1608" s="227"/>
      <c r="V1608" s="227"/>
      <c r="W1608" s="227"/>
      <c r="X1608" s="227"/>
      <c r="Y1608" s="227"/>
      <c r="Z1608" s="227"/>
      <c r="AA1608" s="227"/>
      <c r="AB1608" s="227"/>
      <c r="AC1608" s="227"/>
      <c r="AD1608" s="227"/>
      <c r="AE1608" s="227"/>
      <c r="AF1608" s="227"/>
      <c r="AG1608" s="227"/>
      <c r="AH1608" s="227"/>
      <c r="AI1608" s="227"/>
    </row>
    <row r="1609" hidden="1">
      <c r="A1609" s="227"/>
      <c r="B1609" s="227"/>
      <c r="C1609" s="264"/>
      <c r="D1609" s="227"/>
      <c r="E1609" s="227"/>
      <c r="F1609" s="227"/>
      <c r="G1609" s="227"/>
      <c r="H1609" s="227"/>
      <c r="I1609" s="227"/>
      <c r="J1609" s="227"/>
      <c r="K1609" s="227"/>
      <c r="L1609" s="227"/>
      <c r="M1609" s="227"/>
      <c r="N1609" s="227"/>
      <c r="O1609" s="227"/>
      <c r="P1609" s="227"/>
      <c r="Q1609" s="227"/>
      <c r="R1609" s="227"/>
      <c r="S1609" s="227"/>
      <c r="T1609" s="227"/>
      <c r="U1609" s="227"/>
      <c r="V1609" s="227"/>
      <c r="W1609" s="227"/>
      <c r="X1609" s="227"/>
      <c r="Y1609" s="227"/>
      <c r="Z1609" s="227"/>
      <c r="AA1609" s="227"/>
      <c r="AB1609" s="227"/>
      <c r="AC1609" s="227"/>
      <c r="AD1609" s="227"/>
      <c r="AE1609" s="227"/>
      <c r="AF1609" s="227"/>
      <c r="AG1609" s="227"/>
      <c r="AH1609" s="227"/>
      <c r="AI1609" s="227"/>
    </row>
    <row r="1610" hidden="1">
      <c r="A1610" s="227"/>
      <c r="B1610" s="227"/>
      <c r="C1610" s="264"/>
      <c r="D1610" s="227"/>
      <c r="E1610" s="227"/>
      <c r="F1610" s="227"/>
      <c r="G1610" s="227"/>
      <c r="H1610" s="227"/>
      <c r="I1610" s="227"/>
      <c r="J1610" s="227"/>
      <c r="K1610" s="227"/>
      <c r="L1610" s="227"/>
      <c r="M1610" s="227"/>
      <c r="N1610" s="227"/>
      <c r="O1610" s="227"/>
      <c r="P1610" s="227"/>
      <c r="Q1610" s="227"/>
      <c r="R1610" s="227"/>
      <c r="S1610" s="227"/>
      <c r="T1610" s="227"/>
      <c r="U1610" s="227"/>
      <c r="V1610" s="227"/>
      <c r="W1610" s="227"/>
      <c r="X1610" s="227"/>
      <c r="Y1610" s="227"/>
      <c r="Z1610" s="227"/>
      <c r="AA1610" s="227"/>
      <c r="AB1610" s="227"/>
      <c r="AC1610" s="227"/>
      <c r="AD1610" s="227"/>
      <c r="AE1610" s="227"/>
      <c r="AF1610" s="227"/>
      <c r="AG1610" s="227"/>
      <c r="AH1610" s="227"/>
      <c r="AI1610" s="227"/>
    </row>
    <row r="1611" hidden="1">
      <c r="A1611" s="227"/>
      <c r="B1611" s="227"/>
      <c r="C1611" s="264"/>
      <c r="D1611" s="227"/>
      <c r="E1611" s="227"/>
      <c r="F1611" s="227"/>
      <c r="G1611" s="227"/>
      <c r="H1611" s="227"/>
      <c r="I1611" s="227"/>
      <c r="J1611" s="227"/>
      <c r="K1611" s="227"/>
      <c r="L1611" s="227"/>
      <c r="M1611" s="227"/>
      <c r="N1611" s="227"/>
      <c r="O1611" s="227"/>
      <c r="P1611" s="227"/>
      <c r="Q1611" s="227"/>
      <c r="R1611" s="227"/>
      <c r="S1611" s="227"/>
      <c r="T1611" s="227"/>
      <c r="U1611" s="227"/>
      <c r="V1611" s="227"/>
      <c r="W1611" s="227"/>
      <c r="X1611" s="227"/>
      <c r="Y1611" s="227"/>
      <c r="Z1611" s="227"/>
      <c r="AA1611" s="227"/>
      <c r="AB1611" s="227"/>
      <c r="AC1611" s="227"/>
      <c r="AD1611" s="227"/>
      <c r="AE1611" s="227"/>
      <c r="AF1611" s="227"/>
      <c r="AG1611" s="227"/>
      <c r="AH1611" s="227"/>
      <c r="AI1611" s="227"/>
    </row>
    <row r="1612" hidden="1">
      <c r="A1612" s="227"/>
      <c r="B1612" s="227"/>
      <c r="C1612" s="264"/>
      <c r="D1612" s="227"/>
      <c r="E1612" s="227"/>
      <c r="F1612" s="227"/>
      <c r="G1612" s="227"/>
      <c r="H1612" s="227"/>
      <c r="I1612" s="227"/>
      <c r="J1612" s="227"/>
      <c r="K1612" s="227"/>
      <c r="L1612" s="227"/>
      <c r="M1612" s="227"/>
      <c r="N1612" s="227"/>
      <c r="O1612" s="227"/>
      <c r="P1612" s="227"/>
      <c r="Q1612" s="227"/>
      <c r="R1612" s="227"/>
      <c r="S1612" s="227"/>
      <c r="T1612" s="227"/>
      <c r="U1612" s="227"/>
      <c r="V1612" s="227"/>
      <c r="W1612" s="227"/>
      <c r="X1612" s="227"/>
      <c r="Y1612" s="227"/>
      <c r="Z1612" s="227"/>
      <c r="AA1612" s="227"/>
      <c r="AB1612" s="227"/>
      <c r="AC1612" s="227"/>
      <c r="AD1612" s="227"/>
      <c r="AE1612" s="227"/>
      <c r="AF1612" s="227"/>
      <c r="AG1612" s="227"/>
      <c r="AH1612" s="227"/>
      <c r="AI1612" s="227"/>
    </row>
    <row r="1613" hidden="1">
      <c r="A1613" s="227"/>
      <c r="B1613" s="227"/>
      <c r="C1613" s="264"/>
      <c r="D1613" s="227"/>
      <c r="E1613" s="227"/>
      <c r="F1613" s="227"/>
      <c r="G1613" s="227"/>
      <c r="H1613" s="227"/>
      <c r="I1613" s="227"/>
      <c r="J1613" s="227"/>
      <c r="K1613" s="227"/>
      <c r="L1613" s="227"/>
      <c r="M1613" s="227"/>
      <c r="N1613" s="227"/>
      <c r="O1613" s="227"/>
      <c r="P1613" s="227"/>
      <c r="Q1613" s="227"/>
      <c r="R1613" s="227"/>
      <c r="S1613" s="227"/>
      <c r="T1613" s="227"/>
      <c r="U1613" s="227"/>
      <c r="V1613" s="227"/>
      <c r="W1613" s="227"/>
      <c r="X1613" s="227"/>
      <c r="Y1613" s="227"/>
      <c r="Z1613" s="227"/>
      <c r="AA1613" s="227"/>
      <c r="AB1613" s="227"/>
      <c r="AC1613" s="227"/>
      <c r="AD1613" s="227"/>
      <c r="AE1613" s="227"/>
      <c r="AF1613" s="227"/>
      <c r="AG1613" s="227"/>
      <c r="AH1613" s="227"/>
      <c r="AI1613" s="227"/>
    </row>
    <row r="1614" hidden="1">
      <c r="A1614" s="227"/>
      <c r="B1614" s="227"/>
      <c r="C1614" s="264"/>
      <c r="D1614" s="227"/>
      <c r="E1614" s="227"/>
      <c r="F1614" s="227"/>
      <c r="G1614" s="227"/>
      <c r="H1614" s="227"/>
      <c r="I1614" s="227"/>
      <c r="J1614" s="227"/>
      <c r="K1614" s="227"/>
      <c r="L1614" s="227"/>
      <c r="M1614" s="227"/>
      <c r="N1614" s="227"/>
      <c r="O1614" s="227"/>
      <c r="P1614" s="227"/>
      <c r="Q1614" s="227"/>
      <c r="R1614" s="227"/>
      <c r="S1614" s="227"/>
      <c r="T1614" s="227"/>
      <c r="U1614" s="227"/>
      <c r="V1614" s="227"/>
      <c r="W1614" s="227"/>
      <c r="X1614" s="227"/>
      <c r="Y1614" s="227"/>
      <c r="Z1614" s="227"/>
      <c r="AA1614" s="227"/>
      <c r="AB1614" s="227"/>
      <c r="AC1614" s="227"/>
      <c r="AD1614" s="227"/>
      <c r="AE1614" s="227"/>
      <c r="AF1614" s="227"/>
      <c r="AG1614" s="227"/>
      <c r="AH1614" s="227"/>
      <c r="AI1614" s="227"/>
    </row>
    <row r="1615" hidden="1">
      <c r="A1615" s="227"/>
      <c r="B1615" s="227"/>
      <c r="C1615" s="264"/>
      <c r="D1615" s="227"/>
      <c r="E1615" s="227"/>
      <c r="F1615" s="227"/>
      <c r="G1615" s="227"/>
      <c r="H1615" s="227"/>
      <c r="I1615" s="227"/>
      <c r="J1615" s="227"/>
      <c r="K1615" s="227"/>
      <c r="L1615" s="227"/>
      <c r="M1615" s="227"/>
      <c r="N1615" s="227"/>
      <c r="O1615" s="227"/>
      <c r="P1615" s="227"/>
      <c r="Q1615" s="227"/>
      <c r="R1615" s="227"/>
      <c r="S1615" s="227"/>
      <c r="T1615" s="227"/>
      <c r="U1615" s="227"/>
      <c r="V1615" s="227"/>
      <c r="W1615" s="227"/>
      <c r="X1615" s="227"/>
      <c r="Y1615" s="227"/>
      <c r="Z1615" s="227"/>
      <c r="AA1615" s="227"/>
      <c r="AB1615" s="227"/>
      <c r="AC1615" s="227"/>
      <c r="AD1615" s="227"/>
      <c r="AE1615" s="227"/>
      <c r="AF1615" s="227"/>
      <c r="AG1615" s="227"/>
      <c r="AH1615" s="227"/>
      <c r="AI1615" s="227"/>
    </row>
    <row r="1616" hidden="1">
      <c r="A1616" s="227"/>
      <c r="B1616" s="227"/>
      <c r="C1616" s="264"/>
      <c r="D1616" s="227"/>
      <c r="E1616" s="227"/>
      <c r="F1616" s="227"/>
      <c r="G1616" s="227"/>
      <c r="H1616" s="227"/>
      <c r="I1616" s="227"/>
      <c r="J1616" s="227"/>
      <c r="K1616" s="227"/>
      <c r="L1616" s="227"/>
      <c r="M1616" s="227"/>
      <c r="N1616" s="227"/>
      <c r="O1616" s="227"/>
      <c r="P1616" s="227"/>
      <c r="Q1616" s="227"/>
      <c r="R1616" s="227"/>
      <c r="S1616" s="227"/>
      <c r="T1616" s="227"/>
      <c r="U1616" s="227"/>
      <c r="V1616" s="227"/>
      <c r="W1616" s="227"/>
      <c r="X1616" s="227"/>
      <c r="Y1616" s="227"/>
      <c r="Z1616" s="227"/>
      <c r="AA1616" s="227"/>
      <c r="AB1616" s="227"/>
      <c r="AC1616" s="227"/>
      <c r="AD1616" s="227"/>
      <c r="AE1616" s="227"/>
      <c r="AF1616" s="227"/>
      <c r="AG1616" s="227"/>
      <c r="AH1616" s="227"/>
      <c r="AI1616" s="227"/>
    </row>
    <row r="1617" hidden="1">
      <c r="A1617" s="227"/>
      <c r="B1617" s="227"/>
      <c r="C1617" s="264"/>
      <c r="D1617" s="227"/>
      <c r="E1617" s="227"/>
      <c r="F1617" s="227"/>
      <c r="G1617" s="227"/>
      <c r="H1617" s="227"/>
      <c r="I1617" s="227"/>
      <c r="J1617" s="227"/>
      <c r="K1617" s="227"/>
      <c r="L1617" s="227"/>
      <c r="M1617" s="227"/>
      <c r="N1617" s="227"/>
      <c r="O1617" s="227"/>
      <c r="P1617" s="227"/>
      <c r="Q1617" s="227"/>
      <c r="R1617" s="227"/>
      <c r="S1617" s="227"/>
      <c r="T1617" s="227"/>
      <c r="U1617" s="227"/>
      <c r="V1617" s="227"/>
      <c r="W1617" s="227"/>
      <c r="X1617" s="227"/>
      <c r="Y1617" s="227"/>
      <c r="Z1617" s="227"/>
      <c r="AA1617" s="227"/>
      <c r="AB1617" s="227"/>
      <c r="AC1617" s="227"/>
      <c r="AD1617" s="227"/>
      <c r="AE1617" s="227"/>
      <c r="AF1617" s="227"/>
      <c r="AG1617" s="227"/>
      <c r="AH1617" s="227"/>
      <c r="AI1617" s="227"/>
    </row>
    <row r="1618" hidden="1">
      <c r="A1618" s="227"/>
      <c r="B1618" s="227"/>
      <c r="C1618" s="264"/>
      <c r="D1618" s="227"/>
      <c r="E1618" s="227"/>
      <c r="F1618" s="227"/>
      <c r="G1618" s="227"/>
      <c r="H1618" s="227"/>
      <c r="I1618" s="227"/>
      <c r="J1618" s="227"/>
      <c r="K1618" s="227"/>
      <c r="L1618" s="227"/>
      <c r="M1618" s="227"/>
      <c r="N1618" s="227"/>
      <c r="O1618" s="227"/>
      <c r="P1618" s="227"/>
      <c r="Q1618" s="227"/>
      <c r="R1618" s="227"/>
      <c r="S1618" s="227"/>
      <c r="T1618" s="227"/>
      <c r="U1618" s="227"/>
      <c r="V1618" s="227"/>
      <c r="W1618" s="227"/>
      <c r="X1618" s="227"/>
      <c r="Y1618" s="227"/>
      <c r="Z1618" s="227"/>
      <c r="AA1618" s="227"/>
      <c r="AB1618" s="227"/>
      <c r="AC1618" s="227"/>
      <c r="AD1618" s="227"/>
      <c r="AE1618" s="227"/>
      <c r="AF1618" s="227"/>
      <c r="AG1618" s="227"/>
      <c r="AH1618" s="227"/>
      <c r="AI1618" s="227"/>
    </row>
    <row r="1619" hidden="1">
      <c r="A1619" s="227"/>
      <c r="B1619" s="227"/>
      <c r="C1619" s="264"/>
      <c r="D1619" s="227"/>
      <c r="E1619" s="227"/>
      <c r="F1619" s="227"/>
      <c r="G1619" s="227"/>
      <c r="H1619" s="227"/>
      <c r="I1619" s="227"/>
      <c r="J1619" s="227"/>
      <c r="K1619" s="227"/>
      <c r="L1619" s="227"/>
      <c r="M1619" s="227"/>
      <c r="N1619" s="227"/>
      <c r="O1619" s="227"/>
      <c r="P1619" s="227"/>
      <c r="Q1619" s="227"/>
      <c r="R1619" s="227"/>
      <c r="S1619" s="227"/>
      <c r="T1619" s="227"/>
      <c r="U1619" s="227"/>
      <c r="V1619" s="227"/>
      <c r="W1619" s="227"/>
      <c r="X1619" s="227"/>
      <c r="Y1619" s="227"/>
      <c r="Z1619" s="227"/>
      <c r="AA1619" s="227"/>
      <c r="AB1619" s="227"/>
      <c r="AC1619" s="227"/>
      <c r="AD1619" s="227"/>
      <c r="AE1619" s="227"/>
      <c r="AF1619" s="227"/>
      <c r="AG1619" s="227"/>
      <c r="AH1619" s="227"/>
      <c r="AI1619" s="227"/>
    </row>
    <row r="1620" hidden="1">
      <c r="A1620" s="227"/>
      <c r="B1620" s="227"/>
      <c r="C1620" s="264"/>
      <c r="D1620" s="227"/>
      <c r="E1620" s="227"/>
      <c r="F1620" s="227"/>
      <c r="G1620" s="227"/>
      <c r="H1620" s="227"/>
      <c r="I1620" s="227"/>
      <c r="J1620" s="227"/>
      <c r="K1620" s="227"/>
      <c r="L1620" s="227"/>
      <c r="M1620" s="227"/>
      <c r="N1620" s="227"/>
      <c r="O1620" s="227"/>
      <c r="P1620" s="227"/>
      <c r="Q1620" s="227"/>
      <c r="R1620" s="227"/>
      <c r="S1620" s="227"/>
      <c r="T1620" s="227"/>
      <c r="U1620" s="227"/>
      <c r="V1620" s="227"/>
      <c r="W1620" s="227"/>
      <c r="X1620" s="227"/>
      <c r="Y1620" s="227"/>
      <c r="Z1620" s="227"/>
      <c r="AA1620" s="227"/>
      <c r="AB1620" s="227"/>
      <c r="AC1620" s="227"/>
      <c r="AD1620" s="227"/>
      <c r="AE1620" s="227"/>
      <c r="AF1620" s="227"/>
      <c r="AG1620" s="227"/>
      <c r="AH1620" s="227"/>
      <c r="AI1620" s="227"/>
    </row>
    <row r="1621" hidden="1">
      <c r="A1621" s="227"/>
      <c r="B1621" s="227"/>
      <c r="C1621" s="264"/>
      <c r="D1621" s="227"/>
      <c r="E1621" s="227"/>
      <c r="F1621" s="227"/>
      <c r="G1621" s="227"/>
      <c r="H1621" s="227"/>
      <c r="I1621" s="227"/>
      <c r="J1621" s="227"/>
      <c r="K1621" s="227"/>
      <c r="L1621" s="227"/>
      <c r="M1621" s="227"/>
      <c r="N1621" s="227"/>
      <c r="O1621" s="227"/>
      <c r="P1621" s="227"/>
      <c r="Q1621" s="227"/>
      <c r="R1621" s="227"/>
      <c r="S1621" s="227"/>
      <c r="T1621" s="227"/>
      <c r="U1621" s="227"/>
      <c r="V1621" s="227"/>
      <c r="W1621" s="227"/>
      <c r="X1621" s="227"/>
      <c r="Y1621" s="227"/>
      <c r="Z1621" s="227"/>
      <c r="AA1621" s="227"/>
      <c r="AB1621" s="227"/>
      <c r="AC1621" s="227"/>
      <c r="AD1621" s="227"/>
      <c r="AE1621" s="227"/>
      <c r="AF1621" s="227"/>
      <c r="AG1621" s="227"/>
      <c r="AH1621" s="227"/>
      <c r="AI1621" s="227"/>
    </row>
    <row r="1622" hidden="1">
      <c r="A1622" s="227"/>
      <c r="B1622" s="227"/>
      <c r="C1622" s="264"/>
      <c r="D1622" s="227"/>
      <c r="E1622" s="227"/>
      <c r="F1622" s="227"/>
      <c r="G1622" s="227"/>
      <c r="H1622" s="227"/>
      <c r="I1622" s="227"/>
      <c r="J1622" s="227"/>
      <c r="K1622" s="227"/>
      <c r="L1622" s="227"/>
      <c r="M1622" s="227"/>
      <c r="N1622" s="227"/>
      <c r="O1622" s="227"/>
      <c r="P1622" s="227"/>
      <c r="Q1622" s="227"/>
      <c r="R1622" s="227"/>
      <c r="S1622" s="227"/>
      <c r="T1622" s="227"/>
      <c r="U1622" s="227"/>
      <c r="V1622" s="227"/>
      <c r="W1622" s="227"/>
      <c r="X1622" s="227"/>
      <c r="Y1622" s="227"/>
      <c r="Z1622" s="227"/>
      <c r="AA1622" s="227"/>
      <c r="AB1622" s="227"/>
      <c r="AC1622" s="227"/>
      <c r="AD1622" s="227"/>
      <c r="AE1622" s="227"/>
      <c r="AF1622" s="227"/>
      <c r="AG1622" s="227"/>
      <c r="AH1622" s="227"/>
      <c r="AI1622" s="227"/>
    </row>
    <row r="1623" hidden="1">
      <c r="A1623" s="227"/>
      <c r="B1623" s="227"/>
      <c r="C1623" s="264"/>
      <c r="D1623" s="227"/>
      <c r="E1623" s="227"/>
      <c r="F1623" s="227"/>
      <c r="G1623" s="227"/>
      <c r="H1623" s="227"/>
      <c r="I1623" s="227"/>
      <c r="J1623" s="227"/>
      <c r="K1623" s="227"/>
      <c r="L1623" s="227"/>
      <c r="M1623" s="227"/>
      <c r="N1623" s="227"/>
      <c r="O1623" s="227"/>
      <c r="P1623" s="227"/>
      <c r="Q1623" s="227"/>
      <c r="R1623" s="227"/>
      <c r="S1623" s="227"/>
      <c r="T1623" s="227"/>
      <c r="U1623" s="227"/>
      <c r="V1623" s="227"/>
      <c r="W1623" s="227"/>
      <c r="X1623" s="227"/>
      <c r="Y1623" s="227"/>
      <c r="Z1623" s="227"/>
      <c r="AA1623" s="227"/>
      <c r="AB1623" s="227"/>
      <c r="AC1623" s="227"/>
      <c r="AD1623" s="227"/>
      <c r="AE1623" s="227"/>
      <c r="AF1623" s="227"/>
      <c r="AG1623" s="227"/>
      <c r="AH1623" s="227"/>
      <c r="AI1623" s="227"/>
    </row>
    <row r="1624" hidden="1">
      <c r="A1624" s="227"/>
      <c r="B1624" s="227"/>
      <c r="C1624" s="264"/>
      <c r="D1624" s="227"/>
      <c r="E1624" s="227"/>
      <c r="F1624" s="227"/>
      <c r="G1624" s="227"/>
      <c r="H1624" s="227"/>
      <c r="I1624" s="227"/>
      <c r="J1624" s="227"/>
      <c r="K1624" s="227"/>
      <c r="L1624" s="227"/>
      <c r="M1624" s="227"/>
      <c r="N1624" s="227"/>
      <c r="O1624" s="227"/>
      <c r="P1624" s="227"/>
      <c r="Q1624" s="227"/>
      <c r="R1624" s="227"/>
      <c r="S1624" s="227"/>
      <c r="T1624" s="227"/>
      <c r="U1624" s="227"/>
      <c r="V1624" s="227"/>
      <c r="W1624" s="227"/>
      <c r="X1624" s="227"/>
      <c r="Y1624" s="227"/>
      <c r="Z1624" s="227"/>
      <c r="AA1624" s="227"/>
      <c r="AB1624" s="227"/>
      <c r="AC1624" s="227"/>
      <c r="AD1624" s="227"/>
      <c r="AE1624" s="227"/>
      <c r="AF1624" s="227"/>
      <c r="AG1624" s="227"/>
      <c r="AH1624" s="227"/>
      <c r="AI1624" s="227"/>
    </row>
    <row r="1625" hidden="1">
      <c r="A1625" s="227"/>
      <c r="B1625" s="227"/>
      <c r="C1625" s="264"/>
      <c r="D1625" s="227"/>
      <c r="E1625" s="227"/>
      <c r="F1625" s="227"/>
      <c r="G1625" s="227"/>
      <c r="H1625" s="227"/>
      <c r="I1625" s="227"/>
      <c r="J1625" s="227"/>
      <c r="K1625" s="227"/>
      <c r="L1625" s="227"/>
      <c r="M1625" s="227"/>
      <c r="N1625" s="227"/>
      <c r="O1625" s="227"/>
      <c r="P1625" s="227"/>
      <c r="Q1625" s="227"/>
      <c r="R1625" s="227"/>
      <c r="S1625" s="227"/>
      <c r="T1625" s="227"/>
      <c r="U1625" s="227"/>
      <c r="V1625" s="227"/>
      <c r="W1625" s="227"/>
      <c r="X1625" s="227"/>
      <c r="Y1625" s="227"/>
      <c r="Z1625" s="227"/>
      <c r="AA1625" s="227"/>
      <c r="AB1625" s="227"/>
      <c r="AC1625" s="227"/>
      <c r="AD1625" s="227"/>
      <c r="AE1625" s="227"/>
      <c r="AF1625" s="227"/>
      <c r="AG1625" s="227"/>
      <c r="AH1625" s="227"/>
      <c r="AI1625" s="227"/>
    </row>
    <row r="1626" hidden="1">
      <c r="A1626" s="227"/>
      <c r="B1626" s="227"/>
      <c r="C1626" s="264"/>
      <c r="D1626" s="227"/>
      <c r="E1626" s="227"/>
      <c r="F1626" s="227"/>
      <c r="G1626" s="227"/>
      <c r="H1626" s="227"/>
      <c r="I1626" s="227"/>
      <c r="J1626" s="227"/>
      <c r="K1626" s="227"/>
      <c r="L1626" s="227"/>
      <c r="M1626" s="227"/>
      <c r="N1626" s="227"/>
      <c r="O1626" s="227"/>
      <c r="P1626" s="227"/>
      <c r="Q1626" s="227"/>
      <c r="R1626" s="227"/>
      <c r="S1626" s="227"/>
      <c r="T1626" s="227"/>
      <c r="U1626" s="227"/>
      <c r="V1626" s="227"/>
      <c r="W1626" s="227"/>
      <c r="X1626" s="227"/>
      <c r="Y1626" s="227"/>
      <c r="Z1626" s="227"/>
      <c r="AA1626" s="227"/>
      <c r="AB1626" s="227"/>
      <c r="AC1626" s="227"/>
      <c r="AD1626" s="227"/>
      <c r="AE1626" s="227"/>
      <c r="AF1626" s="227"/>
      <c r="AG1626" s="227"/>
      <c r="AH1626" s="227"/>
      <c r="AI1626" s="227"/>
    </row>
    <row r="1627" hidden="1">
      <c r="A1627" s="227"/>
      <c r="B1627" s="227"/>
      <c r="C1627" s="264"/>
      <c r="D1627" s="227"/>
      <c r="E1627" s="227"/>
      <c r="F1627" s="227"/>
      <c r="G1627" s="227"/>
      <c r="H1627" s="227"/>
      <c r="I1627" s="227"/>
      <c r="J1627" s="227"/>
      <c r="K1627" s="227"/>
      <c r="L1627" s="227"/>
      <c r="M1627" s="227"/>
      <c r="N1627" s="227"/>
      <c r="O1627" s="227"/>
      <c r="P1627" s="227"/>
      <c r="Q1627" s="227"/>
      <c r="R1627" s="227"/>
      <c r="S1627" s="227"/>
      <c r="T1627" s="227"/>
      <c r="U1627" s="227"/>
      <c r="V1627" s="227"/>
      <c r="W1627" s="227"/>
      <c r="X1627" s="227"/>
      <c r="Y1627" s="227"/>
      <c r="Z1627" s="227"/>
      <c r="AA1627" s="227"/>
      <c r="AB1627" s="227"/>
      <c r="AC1627" s="227"/>
      <c r="AD1627" s="227"/>
      <c r="AE1627" s="227"/>
      <c r="AF1627" s="227"/>
      <c r="AG1627" s="227"/>
      <c r="AH1627" s="227"/>
      <c r="AI1627" s="227"/>
    </row>
    <row r="1628" hidden="1">
      <c r="A1628" s="227"/>
      <c r="B1628" s="227"/>
      <c r="C1628" s="264"/>
      <c r="D1628" s="227"/>
      <c r="E1628" s="227"/>
      <c r="F1628" s="227"/>
      <c r="G1628" s="227"/>
      <c r="H1628" s="227"/>
      <c r="I1628" s="227"/>
      <c r="J1628" s="227"/>
      <c r="K1628" s="227"/>
      <c r="L1628" s="227"/>
      <c r="M1628" s="227"/>
      <c r="N1628" s="227"/>
      <c r="O1628" s="227"/>
      <c r="P1628" s="227"/>
      <c r="Q1628" s="227"/>
      <c r="R1628" s="227"/>
      <c r="S1628" s="227"/>
      <c r="T1628" s="227"/>
      <c r="U1628" s="227"/>
      <c r="V1628" s="227"/>
      <c r="W1628" s="227"/>
      <c r="X1628" s="227"/>
      <c r="Y1628" s="227"/>
      <c r="Z1628" s="227"/>
      <c r="AA1628" s="227"/>
      <c r="AB1628" s="227"/>
      <c r="AC1628" s="227"/>
      <c r="AD1628" s="227"/>
      <c r="AE1628" s="227"/>
      <c r="AF1628" s="227"/>
      <c r="AG1628" s="227"/>
      <c r="AH1628" s="227"/>
      <c r="AI1628" s="227"/>
    </row>
    <row r="1629" hidden="1">
      <c r="A1629" s="227"/>
      <c r="B1629" s="227"/>
      <c r="C1629" s="264"/>
      <c r="D1629" s="227"/>
      <c r="E1629" s="227"/>
      <c r="F1629" s="227"/>
      <c r="G1629" s="227"/>
      <c r="H1629" s="227"/>
      <c r="I1629" s="227"/>
      <c r="J1629" s="227"/>
      <c r="K1629" s="227"/>
      <c r="L1629" s="227"/>
      <c r="M1629" s="227"/>
      <c r="N1629" s="227"/>
      <c r="O1629" s="227"/>
      <c r="P1629" s="227"/>
      <c r="Q1629" s="227"/>
      <c r="R1629" s="227"/>
      <c r="S1629" s="227"/>
      <c r="T1629" s="227"/>
      <c r="U1629" s="227"/>
      <c r="V1629" s="227"/>
      <c r="W1629" s="227"/>
      <c r="X1629" s="227"/>
      <c r="Y1629" s="227"/>
      <c r="Z1629" s="227"/>
      <c r="AA1629" s="227"/>
      <c r="AB1629" s="227"/>
      <c r="AC1629" s="227"/>
      <c r="AD1629" s="227"/>
      <c r="AE1629" s="227"/>
      <c r="AF1629" s="227"/>
      <c r="AG1629" s="227"/>
      <c r="AH1629" s="227"/>
      <c r="AI1629" s="227"/>
    </row>
    <row r="1630" hidden="1">
      <c r="A1630" s="227"/>
      <c r="B1630" s="227"/>
      <c r="C1630" s="264"/>
      <c r="D1630" s="227"/>
      <c r="E1630" s="227"/>
      <c r="F1630" s="227"/>
      <c r="G1630" s="227"/>
      <c r="H1630" s="227"/>
      <c r="I1630" s="227"/>
      <c r="J1630" s="227"/>
      <c r="K1630" s="227"/>
      <c r="L1630" s="227"/>
      <c r="M1630" s="227"/>
      <c r="N1630" s="227"/>
      <c r="O1630" s="227"/>
      <c r="P1630" s="227"/>
      <c r="Q1630" s="227"/>
      <c r="R1630" s="227"/>
      <c r="S1630" s="227"/>
      <c r="T1630" s="227"/>
      <c r="U1630" s="227"/>
      <c r="V1630" s="227"/>
      <c r="W1630" s="227"/>
      <c r="X1630" s="227"/>
      <c r="Y1630" s="227"/>
      <c r="Z1630" s="227"/>
      <c r="AA1630" s="227"/>
      <c r="AB1630" s="227"/>
      <c r="AC1630" s="227"/>
      <c r="AD1630" s="227"/>
      <c r="AE1630" s="227"/>
      <c r="AF1630" s="227"/>
      <c r="AG1630" s="227"/>
      <c r="AH1630" s="227"/>
      <c r="AI1630" s="227"/>
    </row>
    <row r="1631" hidden="1">
      <c r="A1631" s="227"/>
      <c r="B1631" s="227"/>
      <c r="C1631" s="264"/>
      <c r="D1631" s="227"/>
      <c r="E1631" s="227"/>
      <c r="F1631" s="227"/>
      <c r="G1631" s="227"/>
      <c r="H1631" s="227"/>
      <c r="I1631" s="227"/>
      <c r="J1631" s="227"/>
      <c r="K1631" s="227"/>
      <c r="L1631" s="227"/>
      <c r="M1631" s="227"/>
      <c r="N1631" s="227"/>
      <c r="O1631" s="227"/>
      <c r="P1631" s="227"/>
      <c r="Q1631" s="227"/>
      <c r="R1631" s="227"/>
      <c r="S1631" s="227"/>
      <c r="T1631" s="227"/>
      <c r="U1631" s="227"/>
      <c r="V1631" s="227"/>
      <c r="W1631" s="227"/>
      <c r="X1631" s="227"/>
      <c r="Y1631" s="227"/>
      <c r="Z1631" s="227"/>
      <c r="AA1631" s="227"/>
      <c r="AB1631" s="227"/>
      <c r="AC1631" s="227"/>
      <c r="AD1631" s="227"/>
      <c r="AE1631" s="227"/>
      <c r="AF1631" s="227"/>
      <c r="AG1631" s="227"/>
      <c r="AH1631" s="227"/>
      <c r="AI1631" s="227"/>
    </row>
    <row r="1632" hidden="1">
      <c r="A1632" s="227"/>
      <c r="B1632" s="227"/>
      <c r="C1632" s="264"/>
      <c r="D1632" s="227"/>
      <c r="E1632" s="227"/>
      <c r="F1632" s="227"/>
      <c r="G1632" s="227"/>
      <c r="H1632" s="227"/>
      <c r="I1632" s="227"/>
      <c r="J1632" s="227"/>
      <c r="K1632" s="227"/>
      <c r="L1632" s="227"/>
      <c r="M1632" s="227"/>
      <c r="N1632" s="227"/>
      <c r="O1632" s="227"/>
      <c r="P1632" s="227"/>
      <c r="Q1632" s="227"/>
      <c r="R1632" s="227"/>
      <c r="S1632" s="227"/>
      <c r="T1632" s="227"/>
      <c r="U1632" s="227"/>
      <c r="V1632" s="227"/>
      <c r="W1632" s="227"/>
      <c r="X1632" s="227"/>
      <c r="Y1632" s="227"/>
      <c r="Z1632" s="227"/>
      <c r="AA1632" s="227"/>
      <c r="AB1632" s="227"/>
      <c r="AC1632" s="227"/>
      <c r="AD1632" s="227"/>
      <c r="AE1632" s="227"/>
      <c r="AF1632" s="227"/>
      <c r="AG1632" s="227"/>
      <c r="AH1632" s="227"/>
      <c r="AI1632" s="227"/>
    </row>
    <row r="1633" hidden="1">
      <c r="A1633" s="227"/>
      <c r="B1633" s="227"/>
      <c r="C1633" s="264"/>
      <c r="D1633" s="227"/>
      <c r="E1633" s="227"/>
      <c r="F1633" s="227"/>
      <c r="G1633" s="227"/>
      <c r="H1633" s="227"/>
      <c r="I1633" s="227"/>
      <c r="J1633" s="227"/>
      <c r="K1633" s="227"/>
      <c r="L1633" s="227"/>
      <c r="M1633" s="227"/>
      <c r="N1633" s="227"/>
      <c r="O1633" s="227"/>
      <c r="P1633" s="227"/>
      <c r="Q1633" s="227"/>
      <c r="R1633" s="227"/>
      <c r="S1633" s="227"/>
      <c r="T1633" s="227"/>
      <c r="U1633" s="227"/>
      <c r="V1633" s="227"/>
      <c r="W1633" s="227"/>
      <c r="X1633" s="227"/>
      <c r="Y1633" s="227"/>
      <c r="Z1633" s="227"/>
      <c r="AA1633" s="227"/>
      <c r="AB1633" s="227"/>
      <c r="AC1633" s="227"/>
      <c r="AD1633" s="227"/>
      <c r="AE1633" s="227"/>
      <c r="AF1633" s="227"/>
      <c r="AG1633" s="227"/>
      <c r="AH1633" s="227"/>
      <c r="AI1633" s="227"/>
    </row>
    <row r="1634" hidden="1">
      <c r="A1634" s="227"/>
      <c r="B1634" s="227"/>
      <c r="C1634" s="264"/>
      <c r="D1634" s="227"/>
      <c r="E1634" s="227"/>
      <c r="F1634" s="227"/>
      <c r="G1634" s="227"/>
      <c r="H1634" s="227"/>
      <c r="I1634" s="227"/>
      <c r="J1634" s="227"/>
      <c r="K1634" s="227"/>
      <c r="L1634" s="227"/>
      <c r="M1634" s="227"/>
      <c r="N1634" s="227"/>
      <c r="O1634" s="227"/>
      <c r="P1634" s="227"/>
      <c r="Q1634" s="227"/>
      <c r="R1634" s="227"/>
      <c r="S1634" s="227"/>
      <c r="T1634" s="227"/>
      <c r="U1634" s="227"/>
      <c r="V1634" s="227"/>
      <c r="W1634" s="227"/>
      <c r="X1634" s="227"/>
      <c r="Y1634" s="227"/>
      <c r="Z1634" s="227"/>
      <c r="AA1634" s="227"/>
      <c r="AB1634" s="227"/>
      <c r="AC1634" s="227"/>
      <c r="AD1634" s="227"/>
      <c r="AE1634" s="227"/>
      <c r="AF1634" s="227"/>
      <c r="AG1634" s="227"/>
      <c r="AH1634" s="227"/>
      <c r="AI1634" s="227"/>
    </row>
    <row r="1635" hidden="1">
      <c r="A1635" s="227"/>
      <c r="B1635" s="227"/>
      <c r="C1635" s="264"/>
      <c r="D1635" s="227"/>
      <c r="E1635" s="227"/>
      <c r="F1635" s="227"/>
      <c r="G1635" s="227"/>
      <c r="H1635" s="227"/>
      <c r="I1635" s="227"/>
      <c r="J1635" s="227"/>
      <c r="K1635" s="227"/>
      <c r="L1635" s="227"/>
      <c r="M1635" s="227"/>
      <c r="N1635" s="227"/>
      <c r="O1635" s="227"/>
      <c r="P1635" s="227"/>
      <c r="Q1635" s="227"/>
      <c r="R1635" s="227"/>
      <c r="S1635" s="227"/>
      <c r="T1635" s="227"/>
      <c r="U1635" s="227"/>
      <c r="V1635" s="227"/>
      <c r="W1635" s="227"/>
      <c r="X1635" s="227"/>
      <c r="Y1635" s="227"/>
      <c r="Z1635" s="227"/>
      <c r="AA1635" s="227"/>
      <c r="AB1635" s="227"/>
      <c r="AC1635" s="227"/>
      <c r="AD1635" s="227"/>
      <c r="AE1635" s="227"/>
      <c r="AF1635" s="227"/>
      <c r="AG1635" s="227"/>
      <c r="AH1635" s="227"/>
      <c r="AI1635" s="227"/>
    </row>
    <row r="1636" hidden="1">
      <c r="A1636" s="227"/>
      <c r="B1636" s="227"/>
      <c r="C1636" s="264"/>
      <c r="D1636" s="227"/>
      <c r="E1636" s="227"/>
      <c r="F1636" s="227"/>
      <c r="G1636" s="227"/>
      <c r="H1636" s="227"/>
      <c r="I1636" s="227"/>
      <c r="J1636" s="227"/>
      <c r="K1636" s="227"/>
      <c r="L1636" s="227"/>
      <c r="M1636" s="227"/>
      <c r="N1636" s="227"/>
      <c r="O1636" s="227"/>
      <c r="P1636" s="227"/>
      <c r="Q1636" s="227"/>
      <c r="R1636" s="227"/>
      <c r="S1636" s="227"/>
      <c r="T1636" s="227"/>
      <c r="U1636" s="227"/>
      <c r="V1636" s="227"/>
      <c r="W1636" s="227"/>
      <c r="X1636" s="227"/>
      <c r="Y1636" s="227"/>
      <c r="Z1636" s="227"/>
      <c r="AA1636" s="227"/>
      <c r="AB1636" s="227"/>
      <c r="AC1636" s="227"/>
      <c r="AD1636" s="227"/>
      <c r="AE1636" s="227"/>
      <c r="AF1636" s="227"/>
      <c r="AG1636" s="227"/>
      <c r="AH1636" s="227"/>
      <c r="AI1636" s="227"/>
    </row>
    <row r="1637" hidden="1">
      <c r="A1637" s="227"/>
      <c r="B1637" s="227"/>
      <c r="C1637" s="264"/>
      <c r="D1637" s="227"/>
      <c r="E1637" s="227"/>
      <c r="F1637" s="227"/>
      <c r="G1637" s="227"/>
      <c r="H1637" s="227"/>
      <c r="I1637" s="227"/>
      <c r="J1637" s="227"/>
      <c r="K1637" s="227"/>
      <c r="L1637" s="227"/>
      <c r="M1637" s="227"/>
      <c r="N1637" s="227"/>
      <c r="O1637" s="227"/>
      <c r="P1637" s="227"/>
      <c r="Q1637" s="227"/>
      <c r="R1637" s="227"/>
      <c r="S1637" s="227"/>
      <c r="T1637" s="227"/>
      <c r="U1637" s="227"/>
      <c r="V1637" s="227"/>
      <c r="W1637" s="227"/>
      <c r="X1637" s="227"/>
      <c r="Y1637" s="227"/>
      <c r="Z1637" s="227"/>
      <c r="AA1637" s="227"/>
      <c r="AB1637" s="227"/>
      <c r="AC1637" s="227"/>
      <c r="AD1637" s="227"/>
      <c r="AE1637" s="227"/>
      <c r="AF1637" s="227"/>
      <c r="AG1637" s="227"/>
      <c r="AH1637" s="227"/>
      <c r="AI1637" s="227"/>
    </row>
    <row r="1638" hidden="1">
      <c r="A1638" s="227"/>
      <c r="B1638" s="227"/>
      <c r="C1638" s="264"/>
      <c r="D1638" s="227"/>
      <c r="E1638" s="227"/>
      <c r="F1638" s="227"/>
      <c r="G1638" s="227"/>
      <c r="H1638" s="227"/>
      <c r="I1638" s="227"/>
      <c r="J1638" s="227"/>
      <c r="K1638" s="227"/>
      <c r="L1638" s="227"/>
      <c r="M1638" s="227"/>
      <c r="N1638" s="227"/>
      <c r="O1638" s="227"/>
      <c r="P1638" s="227"/>
      <c r="Q1638" s="227"/>
      <c r="R1638" s="227"/>
      <c r="S1638" s="227"/>
      <c r="T1638" s="227"/>
      <c r="U1638" s="227"/>
      <c r="V1638" s="227"/>
      <c r="W1638" s="227"/>
      <c r="X1638" s="227"/>
      <c r="Y1638" s="227"/>
      <c r="Z1638" s="227"/>
      <c r="AA1638" s="227"/>
      <c r="AB1638" s="227"/>
      <c r="AC1638" s="227"/>
      <c r="AD1638" s="227"/>
      <c r="AE1638" s="227"/>
      <c r="AF1638" s="227"/>
      <c r="AG1638" s="227"/>
      <c r="AH1638" s="227"/>
      <c r="AI1638" s="227"/>
    </row>
    <row r="1639" hidden="1">
      <c r="A1639" s="227"/>
      <c r="B1639" s="227"/>
      <c r="C1639" s="264"/>
      <c r="D1639" s="227"/>
      <c r="E1639" s="227"/>
      <c r="F1639" s="227"/>
      <c r="G1639" s="227"/>
      <c r="H1639" s="227"/>
      <c r="I1639" s="227"/>
      <c r="J1639" s="227"/>
      <c r="K1639" s="227"/>
      <c r="L1639" s="227"/>
      <c r="M1639" s="227"/>
      <c r="N1639" s="227"/>
      <c r="O1639" s="227"/>
      <c r="P1639" s="227"/>
      <c r="Q1639" s="227"/>
      <c r="R1639" s="227"/>
      <c r="S1639" s="227"/>
      <c r="T1639" s="227"/>
      <c r="U1639" s="227"/>
      <c r="V1639" s="227"/>
      <c r="W1639" s="227"/>
      <c r="X1639" s="227"/>
      <c r="Y1639" s="227"/>
      <c r="Z1639" s="227"/>
      <c r="AA1639" s="227"/>
      <c r="AB1639" s="227"/>
      <c r="AC1639" s="227"/>
      <c r="AD1639" s="227"/>
      <c r="AE1639" s="227"/>
      <c r="AF1639" s="227"/>
      <c r="AG1639" s="227"/>
      <c r="AH1639" s="227"/>
      <c r="AI1639" s="227"/>
    </row>
    <row r="1640" hidden="1">
      <c r="A1640" s="227"/>
      <c r="B1640" s="227"/>
      <c r="C1640" s="264"/>
      <c r="D1640" s="227"/>
      <c r="E1640" s="227"/>
      <c r="F1640" s="227"/>
      <c r="G1640" s="227"/>
      <c r="H1640" s="227"/>
      <c r="I1640" s="227"/>
      <c r="J1640" s="227"/>
      <c r="K1640" s="227"/>
      <c r="L1640" s="227"/>
      <c r="M1640" s="227"/>
      <c r="N1640" s="227"/>
      <c r="O1640" s="227"/>
      <c r="P1640" s="227"/>
      <c r="Q1640" s="227"/>
      <c r="R1640" s="227"/>
      <c r="S1640" s="227"/>
      <c r="T1640" s="227"/>
      <c r="U1640" s="227"/>
      <c r="V1640" s="227"/>
      <c r="W1640" s="227"/>
      <c r="X1640" s="227"/>
      <c r="Y1640" s="227"/>
      <c r="Z1640" s="227"/>
      <c r="AA1640" s="227"/>
      <c r="AB1640" s="227"/>
      <c r="AC1640" s="227"/>
      <c r="AD1640" s="227"/>
      <c r="AE1640" s="227"/>
      <c r="AF1640" s="227"/>
      <c r="AG1640" s="227"/>
      <c r="AH1640" s="227"/>
      <c r="AI1640" s="227"/>
    </row>
    <row r="1641" hidden="1">
      <c r="A1641" s="227"/>
      <c r="B1641" s="227"/>
      <c r="C1641" s="264"/>
      <c r="D1641" s="227"/>
      <c r="E1641" s="227"/>
      <c r="F1641" s="227"/>
      <c r="G1641" s="227"/>
      <c r="H1641" s="227"/>
      <c r="I1641" s="227"/>
      <c r="J1641" s="227"/>
      <c r="K1641" s="227"/>
      <c r="L1641" s="227"/>
      <c r="M1641" s="227"/>
      <c r="N1641" s="227"/>
      <c r="O1641" s="227"/>
      <c r="P1641" s="227"/>
      <c r="Q1641" s="227"/>
      <c r="R1641" s="227"/>
      <c r="S1641" s="227"/>
      <c r="T1641" s="227"/>
      <c r="U1641" s="227"/>
      <c r="V1641" s="227"/>
      <c r="W1641" s="227"/>
      <c r="X1641" s="227"/>
      <c r="Y1641" s="227"/>
      <c r="Z1641" s="227"/>
      <c r="AA1641" s="227"/>
      <c r="AB1641" s="227"/>
      <c r="AC1641" s="227"/>
      <c r="AD1641" s="227"/>
      <c r="AE1641" s="227"/>
      <c r="AF1641" s="227"/>
      <c r="AG1641" s="227"/>
      <c r="AH1641" s="227"/>
      <c r="AI1641" s="227"/>
    </row>
    <row r="1642" hidden="1">
      <c r="A1642" s="227"/>
      <c r="B1642" s="227"/>
      <c r="C1642" s="264"/>
      <c r="D1642" s="227"/>
      <c r="E1642" s="227"/>
      <c r="F1642" s="227"/>
      <c r="G1642" s="227"/>
      <c r="H1642" s="227"/>
      <c r="I1642" s="227"/>
      <c r="J1642" s="227"/>
      <c r="K1642" s="227"/>
      <c r="L1642" s="227"/>
      <c r="M1642" s="227"/>
      <c r="N1642" s="227"/>
      <c r="O1642" s="227"/>
      <c r="P1642" s="227"/>
      <c r="Q1642" s="227"/>
      <c r="R1642" s="227"/>
      <c r="S1642" s="227"/>
      <c r="T1642" s="227"/>
      <c r="U1642" s="227"/>
      <c r="V1642" s="227"/>
      <c r="W1642" s="227"/>
      <c r="X1642" s="227"/>
      <c r="Y1642" s="227"/>
      <c r="Z1642" s="227"/>
      <c r="AA1642" s="227"/>
      <c r="AB1642" s="227"/>
      <c r="AC1642" s="227"/>
      <c r="AD1642" s="227"/>
      <c r="AE1642" s="227"/>
      <c r="AF1642" s="227"/>
      <c r="AG1642" s="227"/>
      <c r="AH1642" s="227"/>
      <c r="AI1642" s="227"/>
    </row>
    <row r="1643" hidden="1">
      <c r="A1643" s="227"/>
      <c r="B1643" s="227"/>
      <c r="C1643" s="264"/>
      <c r="D1643" s="227"/>
      <c r="E1643" s="227"/>
      <c r="F1643" s="227"/>
      <c r="G1643" s="227"/>
      <c r="H1643" s="227"/>
      <c r="I1643" s="227"/>
      <c r="J1643" s="227"/>
      <c r="K1643" s="227"/>
      <c r="L1643" s="227"/>
      <c r="M1643" s="227"/>
      <c r="N1643" s="227"/>
      <c r="O1643" s="227"/>
      <c r="P1643" s="227"/>
      <c r="Q1643" s="227"/>
      <c r="R1643" s="227"/>
      <c r="S1643" s="227"/>
      <c r="T1643" s="227"/>
      <c r="U1643" s="227"/>
      <c r="V1643" s="227"/>
      <c r="W1643" s="227"/>
      <c r="X1643" s="227"/>
      <c r="Y1643" s="227"/>
      <c r="Z1643" s="227"/>
      <c r="AA1643" s="227"/>
      <c r="AB1643" s="227"/>
      <c r="AC1643" s="227"/>
      <c r="AD1643" s="227"/>
      <c r="AE1643" s="227"/>
      <c r="AF1643" s="227"/>
      <c r="AG1643" s="227"/>
      <c r="AH1643" s="227"/>
      <c r="AI1643" s="227"/>
    </row>
    <row r="1644" hidden="1">
      <c r="A1644" s="227"/>
      <c r="B1644" s="227"/>
      <c r="C1644" s="264"/>
      <c r="D1644" s="227"/>
      <c r="E1644" s="227"/>
      <c r="F1644" s="227"/>
      <c r="G1644" s="227"/>
      <c r="H1644" s="227"/>
      <c r="I1644" s="227"/>
      <c r="J1644" s="227"/>
      <c r="K1644" s="227"/>
      <c r="L1644" s="227"/>
      <c r="M1644" s="227"/>
      <c r="N1644" s="227"/>
      <c r="O1644" s="227"/>
      <c r="P1644" s="227"/>
      <c r="Q1644" s="227"/>
      <c r="R1644" s="227"/>
      <c r="S1644" s="227"/>
      <c r="T1644" s="227"/>
      <c r="U1644" s="227"/>
      <c r="V1644" s="227"/>
      <c r="W1644" s="227"/>
      <c r="X1644" s="227"/>
      <c r="Y1644" s="227"/>
      <c r="Z1644" s="227"/>
      <c r="AA1644" s="227"/>
      <c r="AB1644" s="227"/>
      <c r="AC1644" s="227"/>
      <c r="AD1644" s="227"/>
      <c r="AE1644" s="227"/>
      <c r="AF1644" s="227"/>
      <c r="AG1644" s="227"/>
      <c r="AH1644" s="227"/>
      <c r="AI1644" s="227"/>
    </row>
    <row r="1645" hidden="1">
      <c r="A1645" s="227"/>
      <c r="B1645" s="227"/>
      <c r="C1645" s="264"/>
      <c r="D1645" s="227"/>
      <c r="E1645" s="227"/>
      <c r="F1645" s="227"/>
      <c r="G1645" s="227"/>
      <c r="H1645" s="227"/>
      <c r="I1645" s="227"/>
      <c r="J1645" s="227"/>
      <c r="K1645" s="227"/>
      <c r="L1645" s="227"/>
      <c r="M1645" s="227"/>
      <c r="N1645" s="227"/>
      <c r="O1645" s="227"/>
      <c r="P1645" s="227"/>
      <c r="Q1645" s="227"/>
      <c r="R1645" s="227"/>
      <c r="S1645" s="227"/>
      <c r="T1645" s="227"/>
      <c r="U1645" s="227"/>
      <c r="V1645" s="227"/>
      <c r="W1645" s="227"/>
      <c r="X1645" s="227"/>
      <c r="Y1645" s="227"/>
      <c r="Z1645" s="227"/>
      <c r="AA1645" s="227"/>
      <c r="AB1645" s="227"/>
      <c r="AC1645" s="227"/>
      <c r="AD1645" s="227"/>
      <c r="AE1645" s="227"/>
      <c r="AF1645" s="227"/>
      <c r="AG1645" s="227"/>
      <c r="AH1645" s="227"/>
      <c r="AI1645" s="227"/>
    </row>
    <row r="1646" hidden="1">
      <c r="A1646" s="227"/>
      <c r="B1646" s="227"/>
      <c r="C1646" s="264"/>
      <c r="D1646" s="227"/>
      <c r="E1646" s="227"/>
      <c r="F1646" s="227"/>
      <c r="G1646" s="227"/>
      <c r="H1646" s="227"/>
      <c r="I1646" s="227"/>
      <c r="J1646" s="227"/>
      <c r="K1646" s="227"/>
      <c r="L1646" s="227"/>
      <c r="M1646" s="227"/>
      <c r="N1646" s="227"/>
      <c r="O1646" s="227"/>
      <c r="P1646" s="227"/>
      <c r="Q1646" s="227"/>
      <c r="R1646" s="227"/>
      <c r="S1646" s="227"/>
      <c r="T1646" s="227"/>
      <c r="U1646" s="227"/>
      <c r="V1646" s="227"/>
      <c r="W1646" s="227"/>
      <c r="X1646" s="227"/>
      <c r="Y1646" s="227"/>
      <c r="Z1646" s="227"/>
      <c r="AA1646" s="227"/>
      <c r="AB1646" s="227"/>
      <c r="AC1646" s="227"/>
      <c r="AD1646" s="227"/>
      <c r="AE1646" s="227"/>
      <c r="AF1646" s="227"/>
      <c r="AG1646" s="227"/>
      <c r="AH1646" s="227"/>
      <c r="AI1646" s="227"/>
    </row>
    <row r="1647" hidden="1">
      <c r="A1647" s="227"/>
      <c r="B1647" s="227"/>
      <c r="C1647" s="264"/>
      <c r="D1647" s="227"/>
      <c r="E1647" s="227"/>
      <c r="F1647" s="227"/>
      <c r="G1647" s="227"/>
      <c r="H1647" s="227"/>
      <c r="I1647" s="227"/>
      <c r="J1647" s="227"/>
      <c r="K1647" s="227"/>
      <c r="L1647" s="227"/>
      <c r="M1647" s="227"/>
      <c r="N1647" s="227"/>
      <c r="O1647" s="227"/>
      <c r="P1647" s="227"/>
      <c r="Q1647" s="227"/>
      <c r="R1647" s="227"/>
      <c r="S1647" s="227"/>
      <c r="T1647" s="227"/>
      <c r="U1647" s="227"/>
      <c r="V1647" s="227"/>
      <c r="W1647" s="227"/>
      <c r="X1647" s="227"/>
      <c r="Y1647" s="227"/>
      <c r="Z1647" s="227"/>
      <c r="AA1647" s="227"/>
      <c r="AB1647" s="227"/>
      <c r="AC1647" s="227"/>
      <c r="AD1647" s="227"/>
      <c r="AE1647" s="227"/>
      <c r="AF1647" s="227"/>
      <c r="AG1647" s="227"/>
      <c r="AH1647" s="227"/>
      <c r="AI1647" s="227"/>
    </row>
    <row r="1648" hidden="1">
      <c r="A1648" s="227"/>
      <c r="B1648" s="227"/>
      <c r="C1648" s="264"/>
      <c r="D1648" s="227"/>
      <c r="E1648" s="227"/>
      <c r="F1648" s="227"/>
      <c r="G1648" s="227"/>
      <c r="H1648" s="227"/>
      <c r="I1648" s="227"/>
      <c r="J1648" s="227"/>
      <c r="K1648" s="227"/>
      <c r="L1648" s="227"/>
      <c r="M1648" s="227"/>
      <c r="N1648" s="227"/>
      <c r="O1648" s="227"/>
      <c r="P1648" s="227"/>
      <c r="Q1648" s="227"/>
      <c r="R1648" s="227"/>
      <c r="S1648" s="227"/>
      <c r="T1648" s="227"/>
      <c r="U1648" s="227"/>
      <c r="V1648" s="227"/>
      <c r="W1648" s="227"/>
      <c r="X1648" s="227"/>
      <c r="Y1648" s="227"/>
      <c r="Z1648" s="227"/>
      <c r="AA1648" s="227"/>
      <c r="AB1648" s="227"/>
      <c r="AC1648" s="227"/>
      <c r="AD1648" s="227"/>
      <c r="AE1648" s="227"/>
      <c r="AF1648" s="227"/>
      <c r="AG1648" s="227"/>
      <c r="AH1648" s="227"/>
      <c r="AI1648" s="227"/>
    </row>
    <row r="1649" hidden="1">
      <c r="A1649" s="227"/>
      <c r="B1649" s="227"/>
      <c r="C1649" s="264"/>
      <c r="D1649" s="227"/>
      <c r="E1649" s="227"/>
      <c r="F1649" s="227"/>
      <c r="G1649" s="227"/>
      <c r="H1649" s="227"/>
      <c r="I1649" s="227"/>
      <c r="J1649" s="227"/>
      <c r="K1649" s="227"/>
      <c r="L1649" s="227"/>
      <c r="M1649" s="227"/>
      <c r="N1649" s="227"/>
      <c r="O1649" s="227"/>
      <c r="P1649" s="227"/>
      <c r="Q1649" s="227"/>
      <c r="R1649" s="227"/>
      <c r="S1649" s="227"/>
      <c r="T1649" s="227"/>
      <c r="U1649" s="227"/>
      <c r="V1649" s="227"/>
      <c r="W1649" s="227"/>
      <c r="X1649" s="227"/>
      <c r="Y1649" s="227"/>
      <c r="Z1649" s="227"/>
      <c r="AA1649" s="227"/>
      <c r="AB1649" s="227"/>
      <c r="AC1649" s="227"/>
      <c r="AD1649" s="227"/>
      <c r="AE1649" s="227"/>
      <c r="AF1649" s="227"/>
      <c r="AG1649" s="227"/>
      <c r="AH1649" s="227"/>
      <c r="AI1649" s="227"/>
    </row>
    <row r="1650" hidden="1">
      <c r="A1650" s="227"/>
      <c r="B1650" s="227"/>
      <c r="C1650" s="264"/>
      <c r="D1650" s="227"/>
      <c r="E1650" s="227"/>
      <c r="F1650" s="227"/>
      <c r="G1650" s="227"/>
      <c r="H1650" s="227"/>
      <c r="I1650" s="227"/>
      <c r="J1650" s="227"/>
      <c r="K1650" s="227"/>
      <c r="L1650" s="227"/>
      <c r="M1650" s="227"/>
      <c r="N1650" s="227"/>
      <c r="O1650" s="227"/>
      <c r="P1650" s="227"/>
      <c r="Q1650" s="227"/>
      <c r="R1650" s="227"/>
      <c r="S1650" s="227"/>
      <c r="T1650" s="227"/>
      <c r="U1650" s="227"/>
      <c r="V1650" s="227"/>
      <c r="W1650" s="227"/>
      <c r="X1650" s="227"/>
      <c r="Y1650" s="227"/>
      <c r="Z1650" s="227"/>
      <c r="AA1650" s="227"/>
      <c r="AB1650" s="227"/>
      <c r="AC1650" s="227"/>
      <c r="AD1650" s="227"/>
      <c r="AE1650" s="227"/>
      <c r="AF1650" s="227"/>
      <c r="AG1650" s="227"/>
      <c r="AH1650" s="227"/>
      <c r="AI1650" s="227"/>
    </row>
    <row r="1651" hidden="1">
      <c r="A1651" s="227"/>
      <c r="B1651" s="227"/>
      <c r="C1651" s="264"/>
      <c r="D1651" s="227"/>
      <c r="E1651" s="227"/>
      <c r="F1651" s="227"/>
      <c r="G1651" s="227"/>
      <c r="H1651" s="227"/>
      <c r="I1651" s="227"/>
      <c r="J1651" s="227"/>
      <c r="K1651" s="227"/>
      <c r="L1651" s="227"/>
      <c r="M1651" s="227"/>
      <c r="N1651" s="227"/>
      <c r="O1651" s="227"/>
      <c r="P1651" s="227"/>
      <c r="Q1651" s="227"/>
      <c r="R1651" s="227"/>
      <c r="S1651" s="227"/>
      <c r="T1651" s="227"/>
      <c r="U1651" s="227"/>
      <c r="V1651" s="227"/>
      <c r="W1651" s="227"/>
      <c r="X1651" s="227"/>
      <c r="Y1651" s="227"/>
      <c r="Z1651" s="227"/>
      <c r="AA1651" s="227"/>
      <c r="AB1651" s="227"/>
      <c r="AC1651" s="227"/>
      <c r="AD1651" s="227"/>
      <c r="AE1651" s="227"/>
      <c r="AF1651" s="227"/>
      <c r="AG1651" s="227"/>
      <c r="AH1651" s="227"/>
      <c r="AI1651" s="227"/>
    </row>
    <row r="1652" hidden="1">
      <c r="A1652" s="227"/>
      <c r="B1652" s="227"/>
      <c r="C1652" s="264"/>
      <c r="D1652" s="227"/>
      <c r="E1652" s="227"/>
      <c r="F1652" s="227"/>
      <c r="G1652" s="227"/>
      <c r="H1652" s="227"/>
      <c r="I1652" s="227"/>
      <c r="J1652" s="227"/>
      <c r="K1652" s="227"/>
      <c r="L1652" s="227"/>
      <c r="M1652" s="227"/>
      <c r="N1652" s="227"/>
      <c r="O1652" s="227"/>
      <c r="P1652" s="227"/>
      <c r="Q1652" s="227"/>
      <c r="R1652" s="227"/>
      <c r="S1652" s="227"/>
      <c r="T1652" s="227"/>
      <c r="U1652" s="227"/>
      <c r="V1652" s="227"/>
      <c r="W1652" s="227"/>
      <c r="X1652" s="227"/>
      <c r="Y1652" s="227"/>
      <c r="Z1652" s="227"/>
      <c r="AA1652" s="227"/>
      <c r="AB1652" s="227"/>
      <c r="AC1652" s="227"/>
      <c r="AD1652" s="227"/>
      <c r="AE1652" s="227"/>
      <c r="AF1652" s="227"/>
      <c r="AG1652" s="227"/>
      <c r="AH1652" s="227"/>
      <c r="AI1652" s="227"/>
    </row>
    <row r="1653" hidden="1">
      <c r="A1653" s="227"/>
      <c r="B1653" s="227"/>
      <c r="C1653" s="264"/>
      <c r="D1653" s="227"/>
      <c r="E1653" s="227"/>
      <c r="F1653" s="227"/>
      <c r="G1653" s="227"/>
      <c r="H1653" s="227"/>
      <c r="I1653" s="227"/>
      <c r="J1653" s="227"/>
      <c r="K1653" s="227"/>
      <c r="L1653" s="227"/>
      <c r="M1653" s="227"/>
      <c r="N1653" s="227"/>
      <c r="O1653" s="227"/>
      <c r="P1653" s="227"/>
      <c r="Q1653" s="227"/>
      <c r="R1653" s="227"/>
      <c r="S1653" s="227"/>
      <c r="T1653" s="227"/>
      <c r="U1653" s="227"/>
      <c r="V1653" s="227"/>
      <c r="W1653" s="227"/>
      <c r="X1653" s="227"/>
      <c r="Y1653" s="227"/>
      <c r="Z1653" s="227"/>
      <c r="AA1653" s="227"/>
      <c r="AB1653" s="227"/>
      <c r="AC1653" s="227"/>
      <c r="AD1653" s="227"/>
      <c r="AE1653" s="227"/>
      <c r="AF1653" s="227"/>
      <c r="AG1653" s="227"/>
      <c r="AH1653" s="227"/>
      <c r="AI1653" s="227"/>
    </row>
    <row r="1654" hidden="1">
      <c r="A1654" s="227"/>
      <c r="B1654" s="227"/>
      <c r="C1654" s="264"/>
      <c r="D1654" s="227"/>
      <c r="E1654" s="227"/>
      <c r="F1654" s="227"/>
      <c r="G1654" s="227"/>
      <c r="H1654" s="227"/>
      <c r="I1654" s="227"/>
      <c r="J1654" s="227"/>
      <c r="K1654" s="227"/>
      <c r="L1654" s="227"/>
      <c r="M1654" s="227"/>
      <c r="N1654" s="227"/>
      <c r="O1654" s="227"/>
      <c r="P1654" s="227"/>
      <c r="Q1654" s="227"/>
      <c r="R1654" s="227"/>
      <c r="S1654" s="227"/>
      <c r="T1654" s="227"/>
      <c r="U1654" s="227"/>
      <c r="V1654" s="227"/>
      <c r="W1654" s="227"/>
      <c r="X1654" s="227"/>
      <c r="Y1654" s="227"/>
      <c r="Z1654" s="227"/>
      <c r="AA1654" s="227"/>
      <c r="AB1654" s="227"/>
      <c r="AC1654" s="227"/>
      <c r="AD1654" s="227"/>
      <c r="AE1654" s="227"/>
      <c r="AF1654" s="227"/>
      <c r="AG1654" s="227"/>
      <c r="AH1654" s="227"/>
      <c r="AI1654" s="227"/>
    </row>
    <row r="1655" hidden="1">
      <c r="A1655" s="227"/>
      <c r="B1655" s="227"/>
      <c r="C1655" s="264"/>
      <c r="D1655" s="227"/>
      <c r="E1655" s="227"/>
      <c r="F1655" s="227"/>
      <c r="G1655" s="227"/>
      <c r="H1655" s="227"/>
      <c r="I1655" s="227"/>
      <c r="J1655" s="227"/>
      <c r="K1655" s="227"/>
      <c r="L1655" s="227"/>
      <c r="M1655" s="227"/>
      <c r="N1655" s="227"/>
      <c r="O1655" s="227"/>
      <c r="P1655" s="227"/>
      <c r="Q1655" s="227"/>
      <c r="R1655" s="227"/>
      <c r="S1655" s="227"/>
      <c r="T1655" s="227"/>
      <c r="U1655" s="227"/>
      <c r="V1655" s="227"/>
      <c r="W1655" s="227"/>
      <c r="X1655" s="227"/>
      <c r="Y1655" s="227"/>
      <c r="Z1655" s="227"/>
      <c r="AA1655" s="227"/>
      <c r="AB1655" s="227"/>
      <c r="AC1655" s="227"/>
      <c r="AD1655" s="227"/>
      <c r="AE1655" s="227"/>
      <c r="AF1655" s="227"/>
      <c r="AG1655" s="227"/>
      <c r="AH1655" s="227"/>
      <c r="AI1655" s="227"/>
    </row>
    <row r="1656" hidden="1">
      <c r="A1656" s="227"/>
      <c r="B1656" s="227"/>
      <c r="C1656" s="264"/>
      <c r="D1656" s="227"/>
      <c r="E1656" s="227"/>
      <c r="F1656" s="227"/>
      <c r="G1656" s="227"/>
      <c r="H1656" s="227"/>
      <c r="I1656" s="227"/>
      <c r="J1656" s="227"/>
      <c r="K1656" s="227"/>
      <c r="L1656" s="227"/>
      <c r="M1656" s="227"/>
      <c r="N1656" s="227"/>
      <c r="O1656" s="227"/>
      <c r="P1656" s="227"/>
      <c r="Q1656" s="227"/>
      <c r="R1656" s="227"/>
      <c r="S1656" s="227"/>
      <c r="T1656" s="227"/>
      <c r="U1656" s="227"/>
      <c r="V1656" s="227"/>
      <c r="W1656" s="227"/>
      <c r="X1656" s="227"/>
      <c r="Y1656" s="227"/>
      <c r="Z1656" s="227"/>
      <c r="AA1656" s="227"/>
      <c r="AB1656" s="227"/>
      <c r="AC1656" s="227"/>
      <c r="AD1656" s="227"/>
      <c r="AE1656" s="227"/>
      <c r="AF1656" s="227"/>
      <c r="AG1656" s="227"/>
      <c r="AH1656" s="227"/>
      <c r="AI1656" s="227"/>
    </row>
    <row r="1657" hidden="1">
      <c r="A1657" s="227"/>
      <c r="B1657" s="227"/>
      <c r="C1657" s="264"/>
      <c r="D1657" s="227"/>
      <c r="E1657" s="227"/>
      <c r="F1657" s="227"/>
      <c r="G1657" s="227"/>
      <c r="H1657" s="227"/>
      <c r="I1657" s="227"/>
      <c r="J1657" s="227"/>
      <c r="K1657" s="227"/>
      <c r="L1657" s="227"/>
      <c r="M1657" s="227"/>
      <c r="N1657" s="227"/>
      <c r="O1657" s="227"/>
      <c r="P1657" s="227"/>
      <c r="Q1657" s="227"/>
      <c r="R1657" s="227"/>
      <c r="S1657" s="227"/>
      <c r="T1657" s="227"/>
      <c r="U1657" s="227"/>
      <c r="V1657" s="227"/>
      <c r="W1657" s="227"/>
      <c r="X1657" s="227"/>
      <c r="Y1657" s="227"/>
      <c r="Z1657" s="227"/>
      <c r="AA1657" s="227"/>
      <c r="AB1657" s="227"/>
      <c r="AC1657" s="227"/>
      <c r="AD1657" s="227"/>
      <c r="AE1657" s="227"/>
      <c r="AF1657" s="227"/>
      <c r="AG1657" s="227"/>
      <c r="AH1657" s="227"/>
      <c r="AI1657" s="227"/>
    </row>
    <row r="1658" hidden="1">
      <c r="A1658" s="227"/>
      <c r="B1658" s="227"/>
      <c r="C1658" s="264"/>
      <c r="D1658" s="227"/>
      <c r="E1658" s="227"/>
      <c r="F1658" s="227"/>
      <c r="G1658" s="227"/>
      <c r="H1658" s="227"/>
      <c r="I1658" s="227"/>
      <c r="J1658" s="227"/>
      <c r="K1658" s="227"/>
      <c r="L1658" s="227"/>
      <c r="M1658" s="227"/>
      <c r="N1658" s="227"/>
      <c r="O1658" s="227"/>
      <c r="P1658" s="227"/>
      <c r="Q1658" s="227"/>
      <c r="R1658" s="227"/>
      <c r="S1658" s="227"/>
      <c r="T1658" s="227"/>
      <c r="U1658" s="227"/>
      <c r="V1658" s="227"/>
      <c r="W1658" s="227"/>
      <c r="X1658" s="227"/>
      <c r="Y1658" s="227"/>
      <c r="Z1658" s="227"/>
      <c r="AA1658" s="227"/>
      <c r="AB1658" s="227"/>
      <c r="AC1658" s="227"/>
      <c r="AD1658" s="227"/>
      <c r="AE1658" s="227"/>
      <c r="AF1658" s="227"/>
      <c r="AG1658" s="227"/>
      <c r="AH1658" s="227"/>
      <c r="AI1658" s="227"/>
    </row>
    <row r="1659" hidden="1">
      <c r="A1659" s="227"/>
      <c r="B1659" s="227"/>
      <c r="C1659" s="264"/>
      <c r="D1659" s="227"/>
      <c r="E1659" s="227"/>
      <c r="F1659" s="227"/>
      <c r="G1659" s="227"/>
      <c r="H1659" s="227"/>
      <c r="I1659" s="227"/>
      <c r="J1659" s="227"/>
      <c r="K1659" s="227"/>
      <c r="L1659" s="227"/>
      <c r="M1659" s="227"/>
      <c r="N1659" s="227"/>
      <c r="O1659" s="227"/>
      <c r="P1659" s="227"/>
      <c r="Q1659" s="227"/>
      <c r="R1659" s="227"/>
      <c r="S1659" s="227"/>
      <c r="T1659" s="227"/>
      <c r="U1659" s="227"/>
      <c r="V1659" s="227"/>
      <c r="W1659" s="227"/>
      <c r="X1659" s="227"/>
      <c r="Y1659" s="227"/>
      <c r="Z1659" s="227"/>
      <c r="AA1659" s="227"/>
      <c r="AB1659" s="227"/>
      <c r="AC1659" s="227"/>
      <c r="AD1659" s="227"/>
      <c r="AE1659" s="227"/>
      <c r="AF1659" s="227"/>
      <c r="AG1659" s="227"/>
      <c r="AH1659" s="227"/>
      <c r="AI1659" s="227"/>
    </row>
    <row r="1660" hidden="1">
      <c r="A1660" s="227"/>
      <c r="B1660" s="227"/>
      <c r="C1660" s="264"/>
      <c r="D1660" s="227"/>
      <c r="E1660" s="227"/>
      <c r="F1660" s="227"/>
      <c r="G1660" s="227"/>
      <c r="H1660" s="227"/>
      <c r="I1660" s="227"/>
      <c r="J1660" s="227"/>
      <c r="K1660" s="227"/>
      <c r="L1660" s="227"/>
      <c r="M1660" s="227"/>
      <c r="N1660" s="227"/>
      <c r="O1660" s="227"/>
      <c r="P1660" s="227"/>
      <c r="Q1660" s="227"/>
      <c r="R1660" s="227"/>
      <c r="S1660" s="227"/>
      <c r="T1660" s="227"/>
      <c r="U1660" s="227"/>
      <c r="V1660" s="227"/>
      <c r="W1660" s="227"/>
      <c r="X1660" s="227"/>
      <c r="Y1660" s="227"/>
      <c r="Z1660" s="227"/>
      <c r="AA1660" s="227"/>
      <c r="AB1660" s="227"/>
      <c r="AC1660" s="227"/>
      <c r="AD1660" s="227"/>
      <c r="AE1660" s="227"/>
      <c r="AF1660" s="227"/>
      <c r="AG1660" s="227"/>
      <c r="AH1660" s="227"/>
      <c r="AI1660" s="227"/>
    </row>
    <row r="1661" hidden="1">
      <c r="A1661" s="227"/>
      <c r="B1661" s="227"/>
      <c r="C1661" s="264"/>
      <c r="D1661" s="227"/>
      <c r="E1661" s="227"/>
      <c r="F1661" s="227"/>
      <c r="G1661" s="227"/>
      <c r="H1661" s="227"/>
      <c r="I1661" s="227"/>
      <c r="J1661" s="227"/>
      <c r="K1661" s="227"/>
      <c r="L1661" s="227"/>
      <c r="M1661" s="227"/>
      <c r="N1661" s="227"/>
      <c r="O1661" s="227"/>
      <c r="P1661" s="227"/>
      <c r="Q1661" s="227"/>
      <c r="R1661" s="227"/>
      <c r="S1661" s="227"/>
      <c r="T1661" s="227"/>
      <c r="U1661" s="227"/>
      <c r="V1661" s="227"/>
      <c r="W1661" s="227"/>
      <c r="X1661" s="227"/>
      <c r="Y1661" s="227"/>
      <c r="Z1661" s="227"/>
      <c r="AA1661" s="227"/>
      <c r="AB1661" s="227"/>
      <c r="AC1661" s="227"/>
      <c r="AD1661" s="227"/>
      <c r="AE1661" s="227"/>
      <c r="AF1661" s="227"/>
      <c r="AG1661" s="227"/>
      <c r="AH1661" s="227"/>
      <c r="AI1661" s="227"/>
    </row>
    <row r="1662" hidden="1">
      <c r="A1662" s="227"/>
      <c r="B1662" s="227"/>
      <c r="C1662" s="264"/>
      <c r="D1662" s="227"/>
      <c r="E1662" s="227"/>
      <c r="F1662" s="227"/>
      <c r="G1662" s="227"/>
      <c r="H1662" s="227"/>
      <c r="I1662" s="227"/>
      <c r="J1662" s="227"/>
      <c r="K1662" s="227"/>
      <c r="L1662" s="227"/>
      <c r="M1662" s="227"/>
      <c r="N1662" s="227"/>
      <c r="O1662" s="227"/>
      <c r="P1662" s="227"/>
      <c r="Q1662" s="227"/>
      <c r="R1662" s="227"/>
      <c r="S1662" s="227"/>
      <c r="T1662" s="227"/>
      <c r="U1662" s="227"/>
      <c r="V1662" s="227"/>
      <c r="W1662" s="227"/>
      <c r="X1662" s="227"/>
      <c r="Y1662" s="227"/>
      <c r="Z1662" s="227"/>
      <c r="AA1662" s="227"/>
      <c r="AB1662" s="227"/>
      <c r="AC1662" s="227"/>
      <c r="AD1662" s="227"/>
      <c r="AE1662" s="227"/>
      <c r="AF1662" s="227"/>
      <c r="AG1662" s="227"/>
      <c r="AH1662" s="227"/>
      <c r="AI1662" s="227"/>
    </row>
    <row r="1663" hidden="1">
      <c r="A1663" s="227"/>
      <c r="B1663" s="227"/>
      <c r="C1663" s="264"/>
      <c r="D1663" s="227"/>
      <c r="E1663" s="227"/>
      <c r="F1663" s="227"/>
      <c r="G1663" s="227"/>
      <c r="H1663" s="227"/>
      <c r="I1663" s="227"/>
      <c r="J1663" s="227"/>
      <c r="K1663" s="227"/>
      <c r="L1663" s="227"/>
      <c r="M1663" s="227"/>
      <c r="N1663" s="227"/>
      <c r="O1663" s="227"/>
      <c r="P1663" s="227"/>
      <c r="Q1663" s="227"/>
      <c r="R1663" s="227"/>
      <c r="S1663" s="227"/>
      <c r="T1663" s="227"/>
      <c r="U1663" s="227"/>
      <c r="V1663" s="227"/>
      <c r="W1663" s="227"/>
      <c r="X1663" s="227"/>
      <c r="Y1663" s="227"/>
      <c r="Z1663" s="227"/>
      <c r="AA1663" s="227"/>
      <c r="AB1663" s="227"/>
      <c r="AC1663" s="227"/>
      <c r="AD1663" s="227"/>
      <c r="AE1663" s="227"/>
      <c r="AF1663" s="227"/>
      <c r="AG1663" s="227"/>
      <c r="AH1663" s="227"/>
      <c r="AI1663" s="227"/>
    </row>
    <row r="1664" hidden="1">
      <c r="A1664" s="227"/>
      <c r="B1664" s="227"/>
      <c r="C1664" s="264"/>
      <c r="D1664" s="227"/>
      <c r="E1664" s="227"/>
      <c r="F1664" s="227"/>
      <c r="G1664" s="227"/>
      <c r="H1664" s="227"/>
      <c r="I1664" s="227"/>
      <c r="J1664" s="227"/>
      <c r="K1664" s="227"/>
      <c r="L1664" s="227"/>
      <c r="M1664" s="227"/>
      <c r="N1664" s="227"/>
      <c r="O1664" s="227"/>
      <c r="P1664" s="227"/>
      <c r="Q1664" s="227"/>
      <c r="R1664" s="227"/>
      <c r="S1664" s="227"/>
      <c r="T1664" s="227"/>
      <c r="U1664" s="227"/>
      <c r="V1664" s="227"/>
      <c r="W1664" s="227"/>
      <c r="X1664" s="227"/>
      <c r="Y1664" s="227"/>
      <c r="Z1664" s="227"/>
      <c r="AA1664" s="227"/>
      <c r="AB1664" s="227"/>
      <c r="AC1664" s="227"/>
      <c r="AD1664" s="227"/>
      <c r="AE1664" s="227"/>
      <c r="AF1664" s="227"/>
      <c r="AG1664" s="227"/>
      <c r="AH1664" s="227"/>
      <c r="AI1664" s="227"/>
    </row>
    <row r="1665" hidden="1">
      <c r="A1665" s="227"/>
      <c r="B1665" s="227"/>
      <c r="C1665" s="264"/>
      <c r="D1665" s="227"/>
      <c r="E1665" s="227"/>
      <c r="F1665" s="227"/>
      <c r="G1665" s="227"/>
      <c r="H1665" s="227"/>
      <c r="I1665" s="227"/>
      <c r="J1665" s="227"/>
      <c r="K1665" s="227"/>
      <c r="L1665" s="227"/>
      <c r="M1665" s="227"/>
      <c r="N1665" s="227"/>
      <c r="O1665" s="227"/>
      <c r="P1665" s="227"/>
      <c r="Q1665" s="227"/>
      <c r="R1665" s="227"/>
      <c r="S1665" s="227"/>
      <c r="T1665" s="227"/>
      <c r="U1665" s="227"/>
      <c r="V1665" s="227"/>
      <c r="W1665" s="227"/>
      <c r="X1665" s="227"/>
      <c r="Y1665" s="227"/>
      <c r="Z1665" s="227"/>
      <c r="AA1665" s="227"/>
      <c r="AB1665" s="227"/>
      <c r="AC1665" s="227"/>
      <c r="AD1665" s="227"/>
      <c r="AE1665" s="227"/>
      <c r="AF1665" s="227"/>
      <c r="AG1665" s="227"/>
      <c r="AH1665" s="227"/>
      <c r="AI1665" s="227"/>
    </row>
    <row r="1666" hidden="1">
      <c r="A1666" s="227"/>
      <c r="B1666" s="227"/>
      <c r="C1666" s="264"/>
      <c r="D1666" s="227"/>
      <c r="E1666" s="227"/>
      <c r="F1666" s="227"/>
      <c r="G1666" s="227"/>
      <c r="H1666" s="227"/>
      <c r="I1666" s="227"/>
      <c r="J1666" s="227"/>
      <c r="K1666" s="227"/>
      <c r="L1666" s="227"/>
      <c r="M1666" s="227"/>
      <c r="N1666" s="227"/>
      <c r="O1666" s="227"/>
      <c r="P1666" s="227"/>
      <c r="Q1666" s="227"/>
      <c r="R1666" s="227"/>
      <c r="S1666" s="227"/>
      <c r="T1666" s="227"/>
      <c r="U1666" s="227"/>
      <c r="V1666" s="227"/>
      <c r="W1666" s="227"/>
      <c r="X1666" s="227"/>
      <c r="Y1666" s="227"/>
      <c r="Z1666" s="227"/>
      <c r="AA1666" s="227"/>
      <c r="AB1666" s="227"/>
      <c r="AC1666" s="227"/>
      <c r="AD1666" s="227"/>
      <c r="AE1666" s="227"/>
      <c r="AF1666" s="227"/>
      <c r="AG1666" s="227"/>
      <c r="AH1666" s="227"/>
      <c r="AI1666" s="227"/>
    </row>
    <row r="1667" hidden="1">
      <c r="A1667" s="227"/>
      <c r="B1667" s="227"/>
      <c r="C1667" s="264"/>
      <c r="D1667" s="227"/>
      <c r="E1667" s="227"/>
      <c r="F1667" s="227"/>
      <c r="G1667" s="227"/>
      <c r="H1667" s="227"/>
      <c r="I1667" s="227"/>
      <c r="J1667" s="227"/>
      <c r="K1667" s="227"/>
      <c r="L1667" s="227"/>
      <c r="M1667" s="227"/>
      <c r="N1667" s="227"/>
      <c r="O1667" s="227"/>
      <c r="P1667" s="227"/>
      <c r="Q1667" s="227"/>
      <c r="R1667" s="227"/>
      <c r="S1667" s="227"/>
      <c r="T1667" s="227"/>
      <c r="U1667" s="227"/>
      <c r="V1667" s="227"/>
      <c r="W1667" s="227"/>
      <c r="X1667" s="227"/>
      <c r="Y1667" s="227"/>
      <c r="Z1667" s="227"/>
      <c r="AA1667" s="227"/>
      <c r="AB1667" s="227"/>
      <c r="AC1667" s="227"/>
      <c r="AD1667" s="227"/>
      <c r="AE1667" s="227"/>
      <c r="AF1667" s="227"/>
      <c r="AG1667" s="227"/>
      <c r="AH1667" s="227"/>
      <c r="AI1667" s="227"/>
    </row>
    <row r="1668" hidden="1">
      <c r="A1668" s="227"/>
      <c r="B1668" s="227"/>
      <c r="C1668" s="264"/>
      <c r="D1668" s="227"/>
      <c r="E1668" s="227"/>
      <c r="F1668" s="227"/>
      <c r="G1668" s="227"/>
      <c r="H1668" s="227"/>
      <c r="I1668" s="227"/>
      <c r="J1668" s="227"/>
      <c r="K1668" s="227"/>
      <c r="L1668" s="227"/>
      <c r="M1668" s="227"/>
      <c r="N1668" s="227"/>
      <c r="O1668" s="227"/>
      <c r="P1668" s="227"/>
      <c r="Q1668" s="227"/>
      <c r="R1668" s="227"/>
      <c r="S1668" s="227"/>
      <c r="T1668" s="227"/>
      <c r="U1668" s="227"/>
      <c r="V1668" s="227"/>
      <c r="W1668" s="227"/>
      <c r="X1668" s="227"/>
      <c r="Y1668" s="227"/>
      <c r="Z1668" s="227"/>
      <c r="AA1668" s="227"/>
      <c r="AB1668" s="227"/>
      <c r="AC1668" s="227"/>
      <c r="AD1668" s="227"/>
      <c r="AE1668" s="227"/>
      <c r="AF1668" s="227"/>
      <c r="AG1668" s="227"/>
      <c r="AH1668" s="227"/>
      <c r="AI1668" s="227"/>
    </row>
    <row r="1669" hidden="1">
      <c r="A1669" s="227"/>
      <c r="B1669" s="227"/>
      <c r="C1669" s="264"/>
      <c r="D1669" s="227"/>
      <c r="E1669" s="227"/>
      <c r="F1669" s="227"/>
      <c r="G1669" s="227"/>
      <c r="H1669" s="227"/>
      <c r="I1669" s="227"/>
      <c r="J1669" s="227"/>
      <c r="K1669" s="227"/>
      <c r="L1669" s="227"/>
      <c r="M1669" s="227"/>
      <c r="N1669" s="227"/>
      <c r="O1669" s="227"/>
      <c r="P1669" s="227"/>
      <c r="Q1669" s="227"/>
      <c r="R1669" s="227"/>
      <c r="S1669" s="227"/>
      <c r="T1669" s="227"/>
      <c r="U1669" s="227"/>
      <c r="V1669" s="227"/>
      <c r="W1669" s="227"/>
      <c r="X1669" s="227"/>
      <c r="Y1669" s="227"/>
      <c r="Z1669" s="227"/>
      <c r="AA1669" s="227"/>
      <c r="AB1669" s="227"/>
      <c r="AC1669" s="227"/>
      <c r="AD1669" s="227"/>
      <c r="AE1669" s="227"/>
      <c r="AF1669" s="227"/>
      <c r="AG1669" s="227"/>
      <c r="AH1669" s="227"/>
      <c r="AI1669" s="227"/>
    </row>
    <row r="1670" hidden="1">
      <c r="A1670" s="227"/>
      <c r="B1670" s="227"/>
      <c r="C1670" s="264"/>
      <c r="D1670" s="227"/>
      <c r="E1670" s="227"/>
      <c r="F1670" s="227"/>
      <c r="G1670" s="227"/>
      <c r="H1670" s="227"/>
      <c r="I1670" s="227"/>
      <c r="J1670" s="227"/>
      <c r="K1670" s="227"/>
      <c r="L1670" s="227"/>
      <c r="M1670" s="227"/>
      <c r="N1670" s="227"/>
      <c r="O1670" s="227"/>
      <c r="P1670" s="227"/>
      <c r="Q1670" s="227"/>
      <c r="R1670" s="227"/>
      <c r="S1670" s="227"/>
      <c r="T1670" s="227"/>
      <c r="U1670" s="227"/>
      <c r="V1670" s="227"/>
      <c r="W1670" s="227"/>
      <c r="X1670" s="227"/>
      <c r="Y1670" s="227"/>
      <c r="Z1670" s="227"/>
      <c r="AA1670" s="227"/>
      <c r="AB1670" s="227"/>
      <c r="AC1670" s="227"/>
      <c r="AD1670" s="227"/>
      <c r="AE1670" s="227"/>
      <c r="AF1670" s="227"/>
      <c r="AG1670" s="227"/>
      <c r="AH1670" s="227"/>
      <c r="AI1670" s="227"/>
    </row>
    <row r="1671" hidden="1">
      <c r="A1671" s="227"/>
      <c r="B1671" s="227"/>
      <c r="C1671" s="264"/>
      <c r="D1671" s="227"/>
      <c r="E1671" s="227"/>
      <c r="F1671" s="227"/>
      <c r="G1671" s="227"/>
      <c r="H1671" s="227"/>
      <c r="I1671" s="227"/>
      <c r="J1671" s="227"/>
      <c r="K1671" s="227"/>
      <c r="L1671" s="227"/>
      <c r="M1671" s="227"/>
      <c r="N1671" s="227"/>
      <c r="O1671" s="227"/>
      <c r="P1671" s="227"/>
      <c r="Q1671" s="227"/>
      <c r="R1671" s="227"/>
      <c r="S1671" s="227"/>
      <c r="T1671" s="227"/>
      <c r="U1671" s="227"/>
      <c r="V1671" s="227"/>
      <c r="W1671" s="227"/>
      <c r="X1671" s="227"/>
      <c r="Y1671" s="227"/>
      <c r="Z1671" s="227"/>
      <c r="AA1671" s="227"/>
      <c r="AB1671" s="227"/>
      <c r="AC1671" s="227"/>
      <c r="AD1671" s="227"/>
      <c r="AE1671" s="227"/>
      <c r="AF1671" s="227"/>
      <c r="AG1671" s="227"/>
      <c r="AH1671" s="227"/>
      <c r="AI1671" s="227"/>
    </row>
    <row r="1672" hidden="1">
      <c r="A1672" s="227"/>
      <c r="B1672" s="227"/>
      <c r="C1672" s="264"/>
      <c r="D1672" s="227"/>
      <c r="E1672" s="227"/>
      <c r="F1672" s="227"/>
      <c r="G1672" s="227"/>
      <c r="H1672" s="227"/>
      <c r="I1672" s="227"/>
      <c r="J1672" s="227"/>
      <c r="K1672" s="227"/>
      <c r="L1672" s="227"/>
      <c r="M1672" s="227"/>
      <c r="N1672" s="227"/>
      <c r="O1672" s="227"/>
      <c r="P1672" s="227"/>
      <c r="Q1672" s="227"/>
      <c r="R1672" s="227"/>
      <c r="S1672" s="227"/>
      <c r="T1672" s="227"/>
      <c r="U1672" s="227"/>
      <c r="V1672" s="227"/>
      <c r="W1672" s="227"/>
      <c r="X1672" s="227"/>
      <c r="Y1672" s="227"/>
      <c r="Z1672" s="227"/>
      <c r="AA1672" s="227"/>
      <c r="AB1672" s="227"/>
      <c r="AC1672" s="227"/>
      <c r="AD1672" s="227"/>
      <c r="AE1672" s="227"/>
      <c r="AF1672" s="227"/>
      <c r="AG1672" s="227"/>
      <c r="AH1672" s="227"/>
      <c r="AI1672" s="227"/>
    </row>
    <row r="1673" hidden="1">
      <c r="A1673" s="227"/>
      <c r="B1673" s="227"/>
      <c r="C1673" s="264"/>
      <c r="D1673" s="227"/>
      <c r="E1673" s="227"/>
      <c r="F1673" s="227"/>
      <c r="G1673" s="227"/>
      <c r="H1673" s="227"/>
      <c r="I1673" s="227"/>
      <c r="J1673" s="227"/>
      <c r="K1673" s="227"/>
      <c r="L1673" s="227"/>
      <c r="M1673" s="227"/>
      <c r="N1673" s="227"/>
      <c r="O1673" s="227"/>
      <c r="P1673" s="227"/>
      <c r="Q1673" s="227"/>
      <c r="R1673" s="227"/>
      <c r="S1673" s="227"/>
      <c r="T1673" s="227"/>
      <c r="U1673" s="227"/>
      <c r="V1673" s="227"/>
      <c r="W1673" s="227"/>
      <c r="X1673" s="227"/>
      <c r="Y1673" s="227"/>
      <c r="Z1673" s="227"/>
      <c r="AA1673" s="227"/>
      <c r="AB1673" s="227"/>
      <c r="AC1673" s="227"/>
      <c r="AD1673" s="227"/>
      <c r="AE1673" s="227"/>
      <c r="AF1673" s="227"/>
      <c r="AG1673" s="227"/>
      <c r="AH1673" s="227"/>
      <c r="AI1673" s="227"/>
    </row>
    <row r="1674" hidden="1">
      <c r="A1674" s="227"/>
      <c r="B1674" s="227"/>
      <c r="C1674" s="264"/>
      <c r="D1674" s="227"/>
      <c r="E1674" s="227"/>
      <c r="F1674" s="227"/>
      <c r="G1674" s="227"/>
      <c r="H1674" s="227"/>
      <c r="I1674" s="227"/>
      <c r="J1674" s="227"/>
      <c r="K1674" s="227"/>
      <c r="L1674" s="227"/>
      <c r="M1674" s="227"/>
      <c r="N1674" s="227"/>
      <c r="O1674" s="227"/>
      <c r="P1674" s="227"/>
      <c r="Q1674" s="227"/>
      <c r="R1674" s="227"/>
      <c r="S1674" s="227"/>
      <c r="T1674" s="227"/>
      <c r="U1674" s="227"/>
      <c r="V1674" s="227"/>
      <c r="W1674" s="227"/>
      <c r="X1674" s="227"/>
      <c r="Y1674" s="227"/>
      <c r="Z1674" s="227"/>
      <c r="AA1674" s="227"/>
      <c r="AB1674" s="227"/>
      <c r="AC1674" s="227"/>
      <c r="AD1674" s="227"/>
      <c r="AE1674" s="227"/>
      <c r="AF1674" s="227"/>
      <c r="AG1674" s="227"/>
      <c r="AH1674" s="227"/>
      <c r="AI1674" s="227"/>
    </row>
    <row r="1675" hidden="1">
      <c r="A1675" s="227"/>
      <c r="B1675" s="227"/>
      <c r="C1675" s="264"/>
      <c r="D1675" s="227"/>
      <c r="E1675" s="227"/>
      <c r="F1675" s="227"/>
      <c r="G1675" s="227"/>
      <c r="H1675" s="227"/>
      <c r="I1675" s="227"/>
      <c r="J1675" s="227"/>
      <c r="K1675" s="227"/>
      <c r="L1675" s="227"/>
      <c r="M1675" s="227"/>
      <c r="N1675" s="227"/>
      <c r="O1675" s="227"/>
      <c r="P1675" s="227"/>
      <c r="Q1675" s="227"/>
      <c r="R1675" s="227"/>
      <c r="S1675" s="227"/>
      <c r="T1675" s="227"/>
      <c r="U1675" s="227"/>
      <c r="V1675" s="227"/>
      <c r="W1675" s="227"/>
      <c r="X1675" s="227"/>
      <c r="Y1675" s="227"/>
      <c r="Z1675" s="227"/>
      <c r="AA1675" s="227"/>
      <c r="AB1675" s="227"/>
      <c r="AC1675" s="227"/>
      <c r="AD1675" s="227"/>
      <c r="AE1675" s="227"/>
      <c r="AF1675" s="227"/>
      <c r="AG1675" s="227"/>
      <c r="AH1675" s="227"/>
      <c r="AI1675" s="227"/>
    </row>
    <row r="1676" hidden="1">
      <c r="A1676" s="227"/>
      <c r="B1676" s="227"/>
      <c r="C1676" s="264"/>
      <c r="D1676" s="227"/>
      <c r="E1676" s="227"/>
      <c r="F1676" s="227"/>
      <c r="G1676" s="227"/>
      <c r="H1676" s="227"/>
      <c r="I1676" s="227"/>
      <c r="J1676" s="227"/>
      <c r="K1676" s="227"/>
      <c r="L1676" s="227"/>
      <c r="M1676" s="227"/>
      <c r="N1676" s="227"/>
      <c r="O1676" s="227"/>
      <c r="P1676" s="227"/>
      <c r="Q1676" s="227"/>
      <c r="R1676" s="227"/>
      <c r="S1676" s="227"/>
      <c r="T1676" s="227"/>
      <c r="U1676" s="227"/>
      <c r="V1676" s="227"/>
      <c r="W1676" s="227"/>
      <c r="X1676" s="227"/>
      <c r="Y1676" s="227"/>
      <c r="Z1676" s="227"/>
      <c r="AA1676" s="227"/>
      <c r="AB1676" s="227"/>
      <c r="AC1676" s="227"/>
      <c r="AD1676" s="227"/>
      <c r="AE1676" s="227"/>
      <c r="AF1676" s="227"/>
      <c r="AG1676" s="227"/>
      <c r="AH1676" s="227"/>
      <c r="AI1676" s="227"/>
    </row>
    <row r="1677" hidden="1">
      <c r="A1677" s="227"/>
      <c r="B1677" s="227"/>
      <c r="C1677" s="264"/>
      <c r="D1677" s="227"/>
      <c r="E1677" s="227"/>
      <c r="F1677" s="227"/>
      <c r="G1677" s="227"/>
      <c r="H1677" s="227"/>
      <c r="I1677" s="227"/>
      <c r="J1677" s="227"/>
      <c r="K1677" s="227"/>
      <c r="L1677" s="227"/>
      <c r="M1677" s="227"/>
      <c r="N1677" s="227"/>
      <c r="O1677" s="227"/>
      <c r="P1677" s="227"/>
      <c r="Q1677" s="227"/>
      <c r="R1677" s="227"/>
      <c r="S1677" s="227"/>
      <c r="T1677" s="227"/>
      <c r="U1677" s="227"/>
      <c r="V1677" s="227"/>
      <c r="W1677" s="227"/>
      <c r="X1677" s="227"/>
      <c r="Y1677" s="227"/>
      <c r="Z1677" s="227"/>
      <c r="AA1677" s="227"/>
      <c r="AB1677" s="227"/>
      <c r="AC1677" s="227"/>
      <c r="AD1677" s="227"/>
      <c r="AE1677" s="227"/>
      <c r="AF1677" s="227"/>
      <c r="AG1677" s="227"/>
      <c r="AH1677" s="227"/>
      <c r="AI1677" s="227"/>
    </row>
    <row r="1678" hidden="1">
      <c r="A1678" s="227"/>
      <c r="B1678" s="227"/>
      <c r="C1678" s="264"/>
      <c r="D1678" s="227"/>
      <c r="E1678" s="227"/>
      <c r="F1678" s="227"/>
      <c r="G1678" s="227"/>
      <c r="H1678" s="227"/>
      <c r="I1678" s="227"/>
      <c r="J1678" s="227"/>
      <c r="K1678" s="227"/>
      <c r="L1678" s="227"/>
      <c r="M1678" s="227"/>
      <c r="N1678" s="227"/>
      <c r="O1678" s="227"/>
      <c r="P1678" s="227"/>
      <c r="Q1678" s="227"/>
      <c r="R1678" s="227"/>
      <c r="S1678" s="227"/>
      <c r="T1678" s="227"/>
      <c r="U1678" s="227"/>
      <c r="V1678" s="227"/>
      <c r="W1678" s="227"/>
      <c r="X1678" s="227"/>
      <c r="Y1678" s="227"/>
      <c r="Z1678" s="227"/>
      <c r="AA1678" s="227"/>
      <c r="AB1678" s="227"/>
      <c r="AC1678" s="227"/>
      <c r="AD1678" s="227"/>
      <c r="AE1678" s="227"/>
      <c r="AF1678" s="227"/>
      <c r="AG1678" s="227"/>
      <c r="AH1678" s="227"/>
      <c r="AI1678" s="227"/>
    </row>
    <row r="1679" hidden="1">
      <c r="A1679" s="227"/>
      <c r="B1679" s="227"/>
      <c r="C1679" s="264"/>
      <c r="D1679" s="227"/>
      <c r="E1679" s="227"/>
      <c r="F1679" s="227"/>
      <c r="G1679" s="227"/>
      <c r="H1679" s="227"/>
      <c r="I1679" s="227"/>
      <c r="J1679" s="227"/>
      <c r="K1679" s="227"/>
      <c r="L1679" s="227"/>
      <c r="M1679" s="227"/>
      <c r="N1679" s="227"/>
      <c r="O1679" s="227"/>
      <c r="P1679" s="227"/>
      <c r="Q1679" s="227"/>
      <c r="R1679" s="227"/>
      <c r="S1679" s="227"/>
      <c r="T1679" s="227"/>
      <c r="U1679" s="227"/>
      <c r="V1679" s="227"/>
      <c r="W1679" s="227"/>
      <c r="X1679" s="227"/>
      <c r="Y1679" s="227"/>
      <c r="Z1679" s="227"/>
      <c r="AA1679" s="227"/>
      <c r="AB1679" s="227"/>
      <c r="AC1679" s="227"/>
      <c r="AD1679" s="227"/>
      <c r="AE1679" s="227"/>
      <c r="AF1679" s="227"/>
      <c r="AG1679" s="227"/>
      <c r="AH1679" s="227"/>
      <c r="AI1679" s="227"/>
    </row>
    <row r="1680" hidden="1">
      <c r="A1680" s="227"/>
      <c r="B1680" s="227"/>
      <c r="C1680" s="264"/>
      <c r="D1680" s="227"/>
      <c r="E1680" s="227"/>
      <c r="F1680" s="227"/>
      <c r="G1680" s="227"/>
      <c r="H1680" s="227"/>
      <c r="I1680" s="227"/>
      <c r="J1680" s="227"/>
      <c r="K1680" s="227"/>
      <c r="L1680" s="227"/>
      <c r="M1680" s="227"/>
      <c r="N1680" s="227"/>
      <c r="O1680" s="227"/>
      <c r="P1680" s="227"/>
      <c r="Q1680" s="227"/>
      <c r="R1680" s="227"/>
      <c r="S1680" s="227"/>
      <c r="T1680" s="227"/>
      <c r="U1680" s="227"/>
      <c r="V1680" s="227"/>
      <c r="W1680" s="227"/>
      <c r="X1680" s="227"/>
      <c r="Y1680" s="227"/>
      <c r="Z1680" s="227"/>
      <c r="AA1680" s="227"/>
      <c r="AB1680" s="227"/>
      <c r="AC1680" s="227"/>
      <c r="AD1680" s="227"/>
      <c r="AE1680" s="227"/>
      <c r="AF1680" s="227"/>
      <c r="AG1680" s="227"/>
      <c r="AH1680" s="227"/>
      <c r="AI1680" s="227"/>
    </row>
    <row r="1681" hidden="1">
      <c r="A1681" s="227"/>
      <c r="B1681" s="227"/>
      <c r="C1681" s="264"/>
      <c r="D1681" s="227"/>
      <c r="E1681" s="227"/>
      <c r="F1681" s="227"/>
      <c r="G1681" s="227"/>
      <c r="H1681" s="227"/>
      <c r="I1681" s="227"/>
      <c r="J1681" s="227"/>
      <c r="K1681" s="227"/>
      <c r="L1681" s="227"/>
      <c r="M1681" s="227"/>
      <c r="N1681" s="227"/>
      <c r="O1681" s="227"/>
      <c r="P1681" s="227"/>
      <c r="Q1681" s="227"/>
      <c r="R1681" s="227"/>
      <c r="S1681" s="227"/>
      <c r="T1681" s="227"/>
      <c r="U1681" s="227"/>
      <c r="V1681" s="227"/>
      <c r="W1681" s="227"/>
      <c r="X1681" s="227"/>
      <c r="Y1681" s="227"/>
      <c r="Z1681" s="227"/>
      <c r="AA1681" s="227"/>
      <c r="AB1681" s="227"/>
      <c r="AC1681" s="227"/>
      <c r="AD1681" s="227"/>
      <c r="AE1681" s="227"/>
      <c r="AF1681" s="227"/>
      <c r="AG1681" s="227"/>
      <c r="AH1681" s="227"/>
      <c r="AI1681" s="227"/>
    </row>
    <row r="1682" hidden="1">
      <c r="A1682" s="227"/>
      <c r="B1682" s="227"/>
      <c r="C1682" s="264"/>
      <c r="D1682" s="227"/>
      <c r="E1682" s="227"/>
      <c r="F1682" s="227"/>
      <c r="G1682" s="227"/>
      <c r="H1682" s="227"/>
      <c r="I1682" s="227"/>
      <c r="J1682" s="227"/>
      <c r="K1682" s="227"/>
      <c r="L1682" s="227"/>
      <c r="M1682" s="227"/>
      <c r="N1682" s="227"/>
      <c r="O1682" s="227"/>
      <c r="P1682" s="227"/>
      <c r="Q1682" s="227"/>
      <c r="R1682" s="227"/>
      <c r="S1682" s="227"/>
      <c r="T1682" s="227"/>
      <c r="U1682" s="227"/>
      <c r="V1682" s="227"/>
      <c r="W1682" s="227"/>
      <c r="X1682" s="227"/>
      <c r="Y1682" s="227"/>
      <c r="Z1682" s="227"/>
      <c r="AA1682" s="227"/>
      <c r="AB1682" s="227"/>
      <c r="AC1682" s="227"/>
      <c r="AD1682" s="227"/>
      <c r="AE1682" s="227"/>
      <c r="AF1682" s="227"/>
      <c r="AG1682" s="227"/>
      <c r="AH1682" s="227"/>
      <c r="AI1682" s="227"/>
    </row>
    <row r="1683" hidden="1">
      <c r="A1683" s="227"/>
      <c r="B1683" s="227"/>
      <c r="C1683" s="264"/>
      <c r="D1683" s="227"/>
      <c r="E1683" s="227"/>
      <c r="F1683" s="227"/>
      <c r="G1683" s="227"/>
      <c r="H1683" s="227"/>
      <c r="I1683" s="227"/>
      <c r="J1683" s="227"/>
      <c r="K1683" s="227"/>
      <c r="L1683" s="227"/>
      <c r="M1683" s="227"/>
      <c r="N1683" s="227"/>
      <c r="O1683" s="227"/>
      <c r="P1683" s="227"/>
      <c r="Q1683" s="227"/>
      <c r="R1683" s="227"/>
      <c r="S1683" s="227"/>
      <c r="T1683" s="227"/>
      <c r="U1683" s="227"/>
      <c r="V1683" s="227"/>
      <c r="W1683" s="227"/>
      <c r="X1683" s="227"/>
      <c r="Y1683" s="227"/>
      <c r="Z1683" s="227"/>
      <c r="AA1683" s="227"/>
      <c r="AB1683" s="227"/>
      <c r="AC1683" s="227"/>
      <c r="AD1683" s="227"/>
      <c r="AE1683" s="227"/>
      <c r="AF1683" s="227"/>
      <c r="AG1683" s="227"/>
      <c r="AH1683" s="227"/>
      <c r="AI1683" s="227"/>
    </row>
    <row r="1684" hidden="1">
      <c r="A1684" s="227"/>
      <c r="B1684" s="227"/>
      <c r="C1684" s="264"/>
      <c r="D1684" s="227"/>
      <c r="E1684" s="227"/>
      <c r="F1684" s="227"/>
      <c r="G1684" s="227"/>
      <c r="H1684" s="227"/>
      <c r="I1684" s="227"/>
      <c r="J1684" s="227"/>
      <c r="K1684" s="227"/>
      <c r="L1684" s="227"/>
      <c r="M1684" s="227"/>
      <c r="N1684" s="227"/>
      <c r="O1684" s="227"/>
      <c r="P1684" s="227"/>
      <c r="Q1684" s="227"/>
      <c r="R1684" s="227"/>
      <c r="S1684" s="227"/>
      <c r="T1684" s="227"/>
      <c r="U1684" s="227"/>
      <c r="V1684" s="227"/>
      <c r="W1684" s="227"/>
      <c r="X1684" s="227"/>
      <c r="Y1684" s="227"/>
      <c r="Z1684" s="227"/>
      <c r="AA1684" s="227"/>
      <c r="AB1684" s="227"/>
      <c r="AC1684" s="227"/>
      <c r="AD1684" s="227"/>
      <c r="AE1684" s="227"/>
      <c r="AF1684" s="227"/>
      <c r="AG1684" s="227"/>
      <c r="AH1684" s="227"/>
      <c r="AI1684" s="227"/>
    </row>
    <row r="1685" hidden="1">
      <c r="A1685" s="227"/>
      <c r="B1685" s="227"/>
      <c r="C1685" s="264"/>
      <c r="D1685" s="227"/>
      <c r="E1685" s="227"/>
      <c r="F1685" s="227"/>
      <c r="G1685" s="227"/>
      <c r="H1685" s="227"/>
      <c r="I1685" s="227"/>
      <c r="J1685" s="227"/>
      <c r="K1685" s="227"/>
      <c r="L1685" s="227"/>
      <c r="M1685" s="227"/>
      <c r="N1685" s="227"/>
      <c r="O1685" s="227"/>
      <c r="P1685" s="227"/>
      <c r="Q1685" s="227"/>
      <c r="R1685" s="227"/>
      <c r="S1685" s="227"/>
      <c r="T1685" s="227"/>
      <c r="U1685" s="227"/>
      <c r="V1685" s="227"/>
      <c r="W1685" s="227"/>
      <c r="X1685" s="227"/>
      <c r="Y1685" s="227"/>
      <c r="Z1685" s="227"/>
      <c r="AA1685" s="227"/>
      <c r="AB1685" s="227"/>
      <c r="AC1685" s="227"/>
      <c r="AD1685" s="227"/>
      <c r="AE1685" s="227"/>
      <c r="AF1685" s="227"/>
      <c r="AG1685" s="227"/>
      <c r="AH1685" s="227"/>
      <c r="AI1685" s="227"/>
    </row>
    <row r="1686" hidden="1">
      <c r="A1686" s="227"/>
      <c r="B1686" s="227"/>
      <c r="C1686" s="264"/>
      <c r="D1686" s="227"/>
      <c r="E1686" s="227"/>
      <c r="F1686" s="227"/>
      <c r="G1686" s="227"/>
      <c r="H1686" s="227"/>
      <c r="I1686" s="227"/>
      <c r="J1686" s="227"/>
      <c r="K1686" s="227"/>
      <c r="L1686" s="227"/>
      <c r="M1686" s="227"/>
      <c r="N1686" s="227"/>
      <c r="O1686" s="227"/>
      <c r="P1686" s="227"/>
      <c r="Q1686" s="227"/>
      <c r="R1686" s="227"/>
      <c r="S1686" s="227"/>
      <c r="T1686" s="227"/>
      <c r="U1686" s="227"/>
      <c r="V1686" s="227"/>
      <c r="W1686" s="227"/>
      <c r="X1686" s="227"/>
      <c r="Y1686" s="227"/>
      <c r="Z1686" s="227"/>
      <c r="AA1686" s="227"/>
      <c r="AB1686" s="227"/>
      <c r="AC1686" s="227"/>
      <c r="AD1686" s="227"/>
      <c r="AE1686" s="227"/>
      <c r="AF1686" s="227"/>
      <c r="AG1686" s="227"/>
      <c r="AH1686" s="227"/>
      <c r="AI1686" s="227"/>
    </row>
    <row r="1687" hidden="1">
      <c r="A1687" s="227"/>
      <c r="B1687" s="227"/>
      <c r="C1687" s="264"/>
      <c r="D1687" s="227"/>
      <c r="E1687" s="227"/>
      <c r="F1687" s="227"/>
      <c r="G1687" s="227"/>
      <c r="H1687" s="227"/>
      <c r="I1687" s="227"/>
      <c r="J1687" s="227"/>
      <c r="K1687" s="227"/>
      <c r="L1687" s="227"/>
      <c r="M1687" s="227"/>
      <c r="N1687" s="227"/>
      <c r="O1687" s="227"/>
      <c r="P1687" s="227"/>
      <c r="Q1687" s="227"/>
      <c r="R1687" s="227"/>
      <c r="S1687" s="227"/>
      <c r="T1687" s="227"/>
      <c r="U1687" s="227"/>
      <c r="V1687" s="227"/>
      <c r="W1687" s="227"/>
      <c r="X1687" s="227"/>
      <c r="Y1687" s="227"/>
      <c r="Z1687" s="227"/>
      <c r="AA1687" s="227"/>
      <c r="AB1687" s="227"/>
      <c r="AC1687" s="227"/>
      <c r="AD1687" s="227"/>
      <c r="AE1687" s="227"/>
      <c r="AF1687" s="227"/>
      <c r="AG1687" s="227"/>
      <c r="AH1687" s="227"/>
      <c r="AI1687" s="227"/>
    </row>
    <row r="1688" hidden="1">
      <c r="A1688" s="227"/>
      <c r="B1688" s="227"/>
      <c r="C1688" s="264"/>
      <c r="D1688" s="227"/>
      <c r="E1688" s="227"/>
      <c r="F1688" s="227"/>
      <c r="G1688" s="227"/>
      <c r="H1688" s="227"/>
      <c r="I1688" s="227"/>
      <c r="J1688" s="227"/>
      <c r="K1688" s="227"/>
      <c r="L1688" s="227"/>
      <c r="M1688" s="227"/>
      <c r="N1688" s="227"/>
      <c r="O1688" s="227"/>
      <c r="P1688" s="227"/>
      <c r="Q1688" s="227"/>
      <c r="R1688" s="227"/>
      <c r="S1688" s="227"/>
      <c r="T1688" s="227"/>
      <c r="U1688" s="227"/>
      <c r="V1688" s="227"/>
      <c r="W1688" s="227"/>
      <c r="X1688" s="227"/>
      <c r="Y1688" s="227"/>
      <c r="Z1688" s="227"/>
      <c r="AA1688" s="227"/>
      <c r="AB1688" s="227"/>
      <c r="AC1688" s="227"/>
      <c r="AD1688" s="227"/>
      <c r="AE1688" s="227"/>
      <c r="AF1688" s="227"/>
      <c r="AG1688" s="227"/>
      <c r="AH1688" s="227"/>
      <c r="AI1688" s="227"/>
    </row>
    <row r="1689" hidden="1">
      <c r="A1689" s="227"/>
      <c r="B1689" s="227"/>
      <c r="C1689" s="264"/>
      <c r="D1689" s="227"/>
      <c r="E1689" s="227"/>
      <c r="F1689" s="227"/>
      <c r="G1689" s="227"/>
      <c r="H1689" s="227"/>
      <c r="I1689" s="227"/>
      <c r="J1689" s="227"/>
      <c r="K1689" s="227"/>
      <c r="L1689" s="227"/>
      <c r="M1689" s="227"/>
      <c r="N1689" s="227"/>
      <c r="O1689" s="227"/>
      <c r="P1689" s="227"/>
      <c r="Q1689" s="227"/>
      <c r="R1689" s="227"/>
      <c r="S1689" s="227"/>
      <c r="T1689" s="227"/>
      <c r="U1689" s="227"/>
      <c r="V1689" s="227"/>
      <c r="W1689" s="227"/>
      <c r="X1689" s="227"/>
      <c r="Y1689" s="227"/>
      <c r="Z1689" s="227"/>
      <c r="AA1689" s="227"/>
      <c r="AB1689" s="227"/>
      <c r="AC1689" s="227"/>
      <c r="AD1689" s="227"/>
      <c r="AE1689" s="227"/>
      <c r="AF1689" s="227"/>
      <c r="AG1689" s="227"/>
      <c r="AH1689" s="227"/>
      <c r="AI1689" s="227"/>
    </row>
    <row r="1690" hidden="1">
      <c r="A1690" s="227"/>
      <c r="B1690" s="227"/>
      <c r="C1690" s="264"/>
      <c r="D1690" s="227"/>
      <c r="E1690" s="227"/>
      <c r="F1690" s="227"/>
      <c r="G1690" s="227"/>
      <c r="H1690" s="227"/>
      <c r="I1690" s="227"/>
      <c r="J1690" s="227"/>
      <c r="K1690" s="227"/>
      <c r="L1690" s="227"/>
      <c r="M1690" s="227"/>
      <c r="N1690" s="227"/>
      <c r="O1690" s="227"/>
      <c r="P1690" s="227"/>
      <c r="Q1690" s="227"/>
      <c r="R1690" s="227"/>
      <c r="S1690" s="227"/>
      <c r="T1690" s="227"/>
      <c r="U1690" s="227"/>
      <c r="V1690" s="227"/>
      <c r="W1690" s="227"/>
      <c r="X1690" s="227"/>
      <c r="Y1690" s="227"/>
      <c r="Z1690" s="227"/>
      <c r="AA1690" s="227"/>
      <c r="AB1690" s="227"/>
      <c r="AC1690" s="227"/>
      <c r="AD1690" s="227"/>
      <c r="AE1690" s="227"/>
      <c r="AF1690" s="227"/>
      <c r="AG1690" s="227"/>
      <c r="AH1690" s="227"/>
      <c r="AI1690" s="227"/>
    </row>
    <row r="1691" hidden="1">
      <c r="A1691" s="227"/>
      <c r="B1691" s="227"/>
      <c r="C1691" s="264"/>
      <c r="D1691" s="227"/>
      <c r="E1691" s="227"/>
      <c r="F1691" s="227"/>
      <c r="G1691" s="227"/>
      <c r="H1691" s="227"/>
      <c r="I1691" s="227"/>
      <c r="J1691" s="227"/>
      <c r="K1691" s="227"/>
      <c r="L1691" s="227"/>
      <c r="M1691" s="227"/>
      <c r="N1691" s="227"/>
      <c r="O1691" s="227"/>
      <c r="P1691" s="227"/>
      <c r="Q1691" s="227"/>
      <c r="R1691" s="227"/>
      <c r="S1691" s="227"/>
      <c r="T1691" s="227"/>
      <c r="U1691" s="227"/>
      <c r="V1691" s="227"/>
      <c r="W1691" s="227"/>
      <c r="X1691" s="227"/>
      <c r="Y1691" s="227"/>
      <c r="Z1691" s="227"/>
      <c r="AA1691" s="227"/>
      <c r="AB1691" s="227"/>
      <c r="AC1691" s="227"/>
      <c r="AD1691" s="227"/>
      <c r="AE1691" s="227"/>
      <c r="AF1691" s="227"/>
      <c r="AG1691" s="227"/>
      <c r="AH1691" s="227"/>
      <c r="AI1691" s="227"/>
    </row>
    <row r="1692" hidden="1">
      <c r="A1692" s="227"/>
      <c r="B1692" s="227"/>
      <c r="C1692" s="264"/>
      <c r="D1692" s="227"/>
      <c r="E1692" s="227"/>
      <c r="F1692" s="227"/>
      <c r="G1692" s="227"/>
      <c r="H1692" s="227"/>
      <c r="I1692" s="227"/>
      <c r="J1692" s="227"/>
      <c r="K1692" s="227"/>
      <c r="L1692" s="227"/>
      <c r="M1692" s="227"/>
      <c r="N1692" s="227"/>
      <c r="O1692" s="227"/>
      <c r="P1692" s="227"/>
      <c r="Q1692" s="227"/>
      <c r="R1692" s="227"/>
      <c r="S1692" s="227"/>
      <c r="T1692" s="227"/>
      <c r="U1692" s="227"/>
      <c r="V1692" s="227"/>
      <c r="W1692" s="227"/>
      <c r="X1692" s="227"/>
      <c r="Y1692" s="227"/>
      <c r="Z1692" s="227"/>
      <c r="AA1692" s="227"/>
      <c r="AB1692" s="227"/>
      <c r="AC1692" s="227"/>
      <c r="AD1692" s="227"/>
      <c r="AE1692" s="227"/>
      <c r="AF1692" s="227"/>
      <c r="AG1692" s="227"/>
      <c r="AH1692" s="227"/>
      <c r="AI1692" s="227"/>
    </row>
    <row r="1693" hidden="1">
      <c r="A1693" s="227"/>
      <c r="B1693" s="227"/>
      <c r="C1693" s="264"/>
      <c r="D1693" s="227"/>
      <c r="E1693" s="227"/>
      <c r="F1693" s="227"/>
      <c r="G1693" s="227"/>
      <c r="H1693" s="227"/>
      <c r="I1693" s="227"/>
      <c r="J1693" s="227"/>
      <c r="K1693" s="227"/>
      <c r="L1693" s="227"/>
      <c r="M1693" s="227"/>
      <c r="N1693" s="227"/>
      <c r="O1693" s="227"/>
      <c r="P1693" s="227"/>
      <c r="Q1693" s="227"/>
      <c r="R1693" s="227"/>
      <c r="S1693" s="227"/>
      <c r="T1693" s="227"/>
      <c r="U1693" s="227"/>
      <c r="V1693" s="227"/>
      <c r="W1693" s="227"/>
      <c r="X1693" s="227"/>
      <c r="Y1693" s="227"/>
      <c r="Z1693" s="227"/>
      <c r="AA1693" s="227"/>
      <c r="AB1693" s="227"/>
      <c r="AC1693" s="227"/>
      <c r="AD1693" s="227"/>
      <c r="AE1693" s="227"/>
      <c r="AF1693" s="227"/>
      <c r="AG1693" s="227"/>
      <c r="AH1693" s="227"/>
      <c r="AI1693" s="227"/>
    </row>
    <row r="1694" hidden="1">
      <c r="A1694" s="227"/>
      <c r="B1694" s="227"/>
      <c r="C1694" s="264"/>
      <c r="D1694" s="227"/>
      <c r="E1694" s="227"/>
      <c r="F1694" s="227"/>
      <c r="G1694" s="227"/>
      <c r="H1694" s="227"/>
      <c r="I1694" s="227"/>
      <c r="J1694" s="227"/>
      <c r="K1694" s="227"/>
      <c r="L1694" s="227"/>
      <c r="M1694" s="227"/>
      <c r="N1694" s="227"/>
      <c r="O1694" s="227"/>
      <c r="P1694" s="227"/>
      <c r="Q1694" s="227"/>
      <c r="R1694" s="227"/>
      <c r="S1694" s="227"/>
      <c r="T1694" s="227"/>
      <c r="U1694" s="227"/>
      <c r="V1694" s="227"/>
      <c r="W1694" s="227"/>
      <c r="X1694" s="227"/>
      <c r="Y1694" s="227"/>
      <c r="Z1694" s="227"/>
      <c r="AA1694" s="227"/>
      <c r="AB1694" s="227"/>
      <c r="AC1694" s="227"/>
      <c r="AD1694" s="227"/>
      <c r="AE1694" s="227"/>
      <c r="AF1694" s="227"/>
      <c r="AG1694" s="227"/>
      <c r="AH1694" s="227"/>
      <c r="AI1694" s="227"/>
    </row>
    <row r="1695" hidden="1">
      <c r="A1695" s="227"/>
      <c r="B1695" s="227"/>
      <c r="C1695" s="264"/>
      <c r="D1695" s="227"/>
      <c r="E1695" s="227"/>
      <c r="F1695" s="227"/>
      <c r="G1695" s="227"/>
      <c r="H1695" s="227"/>
      <c r="I1695" s="227"/>
      <c r="J1695" s="227"/>
      <c r="K1695" s="227"/>
      <c r="L1695" s="227"/>
      <c r="M1695" s="227"/>
      <c r="N1695" s="227"/>
      <c r="O1695" s="227"/>
      <c r="P1695" s="227"/>
      <c r="Q1695" s="227"/>
      <c r="R1695" s="227"/>
      <c r="S1695" s="227"/>
      <c r="T1695" s="227"/>
      <c r="U1695" s="227"/>
      <c r="V1695" s="227"/>
      <c r="W1695" s="227"/>
      <c r="X1695" s="227"/>
      <c r="Y1695" s="227"/>
      <c r="Z1695" s="227"/>
      <c r="AA1695" s="227"/>
      <c r="AB1695" s="227"/>
      <c r="AC1695" s="227"/>
      <c r="AD1695" s="227"/>
      <c r="AE1695" s="227"/>
      <c r="AF1695" s="227"/>
      <c r="AG1695" s="227"/>
      <c r="AH1695" s="227"/>
      <c r="AI1695" s="227"/>
    </row>
    <row r="1696" hidden="1">
      <c r="A1696" s="227"/>
      <c r="B1696" s="227"/>
      <c r="C1696" s="264"/>
      <c r="D1696" s="227"/>
      <c r="E1696" s="227"/>
      <c r="F1696" s="227"/>
      <c r="G1696" s="227"/>
      <c r="H1696" s="227"/>
      <c r="I1696" s="227"/>
      <c r="J1696" s="227"/>
      <c r="K1696" s="227"/>
      <c r="L1696" s="227"/>
      <c r="M1696" s="227"/>
      <c r="N1696" s="227"/>
      <c r="O1696" s="227"/>
      <c r="P1696" s="227"/>
      <c r="Q1696" s="227"/>
      <c r="R1696" s="227"/>
      <c r="S1696" s="227"/>
      <c r="T1696" s="227"/>
      <c r="U1696" s="227"/>
      <c r="V1696" s="227"/>
      <c r="W1696" s="227"/>
      <c r="X1696" s="227"/>
      <c r="Y1696" s="227"/>
      <c r="Z1696" s="227"/>
      <c r="AA1696" s="227"/>
      <c r="AB1696" s="227"/>
      <c r="AC1696" s="227"/>
      <c r="AD1696" s="227"/>
      <c r="AE1696" s="227"/>
      <c r="AF1696" s="227"/>
      <c r="AG1696" s="227"/>
      <c r="AH1696" s="227"/>
      <c r="AI1696" s="227"/>
    </row>
    <row r="1697" hidden="1">
      <c r="A1697" s="227"/>
      <c r="B1697" s="227"/>
      <c r="C1697" s="264"/>
      <c r="D1697" s="227"/>
      <c r="E1697" s="227"/>
      <c r="F1697" s="227"/>
      <c r="G1697" s="227"/>
      <c r="H1697" s="227"/>
      <c r="I1697" s="227"/>
      <c r="J1697" s="227"/>
      <c r="K1697" s="227"/>
      <c r="L1697" s="227"/>
      <c r="M1697" s="227"/>
      <c r="N1697" s="227"/>
      <c r="O1697" s="227"/>
      <c r="P1697" s="227"/>
      <c r="Q1697" s="227"/>
      <c r="R1697" s="227"/>
      <c r="S1697" s="227"/>
      <c r="T1697" s="227"/>
      <c r="U1697" s="227"/>
      <c r="V1697" s="227"/>
      <c r="W1697" s="227"/>
      <c r="X1697" s="227"/>
      <c r="Y1697" s="227"/>
      <c r="Z1697" s="227"/>
      <c r="AA1697" s="227"/>
      <c r="AB1697" s="227"/>
      <c r="AC1697" s="227"/>
      <c r="AD1697" s="227"/>
      <c r="AE1697" s="227"/>
      <c r="AF1697" s="227"/>
      <c r="AG1697" s="227"/>
      <c r="AH1697" s="227"/>
      <c r="AI1697" s="227"/>
    </row>
    <row r="1698" hidden="1">
      <c r="A1698" s="227"/>
      <c r="B1698" s="227"/>
      <c r="C1698" s="264"/>
      <c r="D1698" s="227"/>
      <c r="E1698" s="227"/>
      <c r="F1698" s="227"/>
      <c r="G1698" s="227"/>
      <c r="H1698" s="227"/>
      <c r="I1698" s="227"/>
      <c r="J1698" s="227"/>
      <c r="K1698" s="227"/>
      <c r="L1698" s="227"/>
      <c r="M1698" s="227"/>
      <c r="N1698" s="227"/>
      <c r="O1698" s="227"/>
      <c r="P1698" s="227"/>
      <c r="Q1698" s="227"/>
      <c r="R1698" s="227"/>
      <c r="S1698" s="227"/>
      <c r="T1698" s="227"/>
      <c r="U1698" s="227"/>
      <c r="V1698" s="227"/>
      <c r="W1698" s="227"/>
      <c r="X1698" s="227"/>
      <c r="Y1698" s="227"/>
      <c r="Z1698" s="227"/>
      <c r="AA1698" s="227"/>
      <c r="AB1698" s="227"/>
      <c r="AC1698" s="227"/>
      <c r="AD1698" s="227"/>
      <c r="AE1698" s="227"/>
      <c r="AF1698" s="227"/>
      <c r="AG1698" s="227"/>
      <c r="AH1698" s="227"/>
      <c r="AI1698" s="227"/>
    </row>
    <row r="1699" hidden="1">
      <c r="A1699" s="227"/>
      <c r="B1699" s="227"/>
      <c r="C1699" s="264"/>
      <c r="D1699" s="227"/>
      <c r="E1699" s="227"/>
      <c r="F1699" s="227"/>
      <c r="G1699" s="227"/>
      <c r="H1699" s="227"/>
      <c r="I1699" s="227"/>
      <c r="J1699" s="227"/>
      <c r="K1699" s="227"/>
      <c r="L1699" s="227"/>
      <c r="M1699" s="227"/>
      <c r="N1699" s="227"/>
      <c r="O1699" s="227"/>
      <c r="P1699" s="227"/>
      <c r="Q1699" s="227"/>
      <c r="R1699" s="227"/>
      <c r="S1699" s="227"/>
      <c r="T1699" s="227"/>
      <c r="U1699" s="227"/>
      <c r="V1699" s="227"/>
      <c r="W1699" s="227"/>
      <c r="X1699" s="227"/>
      <c r="Y1699" s="227"/>
      <c r="Z1699" s="227"/>
      <c r="AA1699" s="227"/>
      <c r="AB1699" s="227"/>
      <c r="AC1699" s="227"/>
      <c r="AD1699" s="227"/>
      <c r="AE1699" s="227"/>
      <c r="AF1699" s="227"/>
      <c r="AG1699" s="227"/>
      <c r="AH1699" s="227"/>
      <c r="AI1699" s="227"/>
    </row>
    <row r="1700" hidden="1">
      <c r="A1700" s="227"/>
      <c r="B1700" s="227"/>
      <c r="C1700" s="264"/>
      <c r="D1700" s="227"/>
      <c r="E1700" s="227"/>
      <c r="F1700" s="227"/>
      <c r="G1700" s="227"/>
      <c r="H1700" s="227"/>
      <c r="I1700" s="227"/>
      <c r="J1700" s="227"/>
      <c r="K1700" s="227"/>
      <c r="L1700" s="227"/>
      <c r="M1700" s="227"/>
      <c r="N1700" s="227"/>
      <c r="O1700" s="227"/>
      <c r="P1700" s="227"/>
      <c r="Q1700" s="227"/>
      <c r="R1700" s="227"/>
      <c r="S1700" s="227"/>
      <c r="T1700" s="227"/>
      <c r="U1700" s="227"/>
      <c r="V1700" s="227"/>
      <c r="W1700" s="227"/>
      <c r="X1700" s="227"/>
      <c r="Y1700" s="227"/>
      <c r="Z1700" s="227"/>
      <c r="AA1700" s="227"/>
      <c r="AB1700" s="227"/>
      <c r="AC1700" s="227"/>
      <c r="AD1700" s="227"/>
      <c r="AE1700" s="227"/>
      <c r="AF1700" s="227"/>
      <c r="AG1700" s="227"/>
      <c r="AH1700" s="227"/>
      <c r="AI1700" s="227"/>
    </row>
    <row r="1701" hidden="1">
      <c r="A1701" s="227"/>
      <c r="B1701" s="227"/>
      <c r="C1701" s="264"/>
      <c r="D1701" s="227"/>
      <c r="E1701" s="227"/>
      <c r="F1701" s="227"/>
      <c r="G1701" s="227"/>
      <c r="H1701" s="227"/>
      <c r="I1701" s="227"/>
      <c r="J1701" s="227"/>
      <c r="K1701" s="227"/>
      <c r="L1701" s="227"/>
      <c r="M1701" s="227"/>
      <c r="N1701" s="227"/>
      <c r="O1701" s="227"/>
      <c r="P1701" s="227"/>
      <c r="Q1701" s="227"/>
      <c r="R1701" s="227"/>
      <c r="S1701" s="227"/>
      <c r="T1701" s="227"/>
      <c r="U1701" s="227"/>
      <c r="V1701" s="227"/>
      <c r="W1701" s="227"/>
      <c r="X1701" s="227"/>
      <c r="Y1701" s="227"/>
      <c r="Z1701" s="227"/>
      <c r="AA1701" s="227"/>
      <c r="AB1701" s="227"/>
      <c r="AC1701" s="227"/>
      <c r="AD1701" s="227"/>
      <c r="AE1701" s="227"/>
      <c r="AF1701" s="227"/>
      <c r="AG1701" s="227"/>
      <c r="AH1701" s="227"/>
      <c r="AI1701" s="227"/>
    </row>
    <row r="1702" hidden="1">
      <c r="A1702" s="227"/>
      <c r="B1702" s="227"/>
      <c r="C1702" s="264"/>
      <c r="D1702" s="227"/>
      <c r="E1702" s="227"/>
      <c r="F1702" s="227"/>
      <c r="G1702" s="227"/>
      <c r="H1702" s="227"/>
      <c r="I1702" s="227"/>
      <c r="J1702" s="227"/>
      <c r="K1702" s="227"/>
      <c r="L1702" s="227"/>
      <c r="M1702" s="227"/>
      <c r="N1702" s="227"/>
      <c r="O1702" s="227"/>
      <c r="P1702" s="227"/>
      <c r="Q1702" s="227"/>
      <c r="R1702" s="227"/>
      <c r="S1702" s="227"/>
      <c r="T1702" s="227"/>
      <c r="U1702" s="227"/>
      <c r="V1702" s="227"/>
      <c r="W1702" s="227"/>
      <c r="X1702" s="227"/>
      <c r="Y1702" s="227"/>
      <c r="Z1702" s="227"/>
      <c r="AA1702" s="227"/>
      <c r="AB1702" s="227"/>
      <c r="AC1702" s="227"/>
      <c r="AD1702" s="227"/>
      <c r="AE1702" s="227"/>
      <c r="AF1702" s="227"/>
      <c r="AG1702" s="227"/>
      <c r="AH1702" s="227"/>
      <c r="AI1702" s="227"/>
    </row>
    <row r="1703" hidden="1">
      <c r="A1703" s="227"/>
      <c r="B1703" s="227"/>
      <c r="C1703" s="264"/>
      <c r="D1703" s="227"/>
      <c r="E1703" s="227"/>
      <c r="F1703" s="227"/>
      <c r="G1703" s="227"/>
      <c r="H1703" s="227"/>
      <c r="I1703" s="227"/>
      <c r="J1703" s="227"/>
      <c r="K1703" s="227"/>
      <c r="L1703" s="227"/>
      <c r="M1703" s="227"/>
      <c r="N1703" s="227"/>
      <c r="O1703" s="227"/>
      <c r="P1703" s="227"/>
      <c r="Q1703" s="227"/>
      <c r="R1703" s="227"/>
      <c r="S1703" s="227"/>
      <c r="T1703" s="227"/>
      <c r="U1703" s="227"/>
      <c r="V1703" s="227"/>
      <c r="W1703" s="227"/>
      <c r="X1703" s="227"/>
      <c r="Y1703" s="227"/>
      <c r="Z1703" s="227"/>
      <c r="AA1703" s="227"/>
      <c r="AB1703" s="227"/>
      <c r="AC1703" s="227"/>
      <c r="AD1703" s="227"/>
      <c r="AE1703" s="227"/>
      <c r="AF1703" s="227"/>
      <c r="AG1703" s="227"/>
      <c r="AH1703" s="227"/>
      <c r="AI1703" s="227"/>
    </row>
    <row r="1704" hidden="1">
      <c r="A1704" s="227"/>
      <c r="B1704" s="227"/>
      <c r="C1704" s="264"/>
      <c r="D1704" s="227"/>
      <c r="E1704" s="227"/>
      <c r="F1704" s="227"/>
      <c r="G1704" s="227"/>
      <c r="H1704" s="227"/>
      <c r="I1704" s="227"/>
      <c r="J1704" s="227"/>
      <c r="K1704" s="227"/>
      <c r="L1704" s="227"/>
      <c r="M1704" s="227"/>
      <c r="N1704" s="227"/>
      <c r="O1704" s="227"/>
      <c r="P1704" s="227"/>
      <c r="Q1704" s="227"/>
      <c r="R1704" s="227"/>
      <c r="S1704" s="227"/>
      <c r="T1704" s="227"/>
      <c r="U1704" s="227"/>
      <c r="V1704" s="227"/>
      <c r="W1704" s="227"/>
      <c r="X1704" s="227"/>
      <c r="Y1704" s="227"/>
      <c r="Z1704" s="227"/>
      <c r="AA1704" s="227"/>
      <c r="AB1704" s="227"/>
      <c r="AC1704" s="227"/>
      <c r="AD1704" s="227"/>
      <c r="AE1704" s="227"/>
      <c r="AF1704" s="227"/>
      <c r="AG1704" s="227"/>
      <c r="AH1704" s="227"/>
      <c r="AI1704" s="227"/>
    </row>
    <row r="1705" hidden="1">
      <c r="A1705" s="227"/>
      <c r="B1705" s="227"/>
      <c r="C1705" s="264"/>
      <c r="D1705" s="227"/>
      <c r="E1705" s="227"/>
      <c r="F1705" s="227"/>
      <c r="G1705" s="227"/>
      <c r="H1705" s="227"/>
      <c r="I1705" s="227"/>
      <c r="J1705" s="227"/>
      <c r="K1705" s="227"/>
      <c r="L1705" s="227"/>
      <c r="M1705" s="227"/>
      <c r="N1705" s="227"/>
      <c r="O1705" s="227"/>
      <c r="P1705" s="227"/>
      <c r="Q1705" s="227"/>
      <c r="R1705" s="227"/>
      <c r="S1705" s="227"/>
      <c r="T1705" s="227"/>
      <c r="U1705" s="227"/>
      <c r="V1705" s="227"/>
      <c r="W1705" s="227"/>
      <c r="X1705" s="227"/>
      <c r="Y1705" s="227"/>
      <c r="Z1705" s="227"/>
      <c r="AA1705" s="227"/>
      <c r="AB1705" s="227"/>
      <c r="AC1705" s="227"/>
      <c r="AD1705" s="227"/>
      <c r="AE1705" s="227"/>
      <c r="AF1705" s="227"/>
      <c r="AG1705" s="227"/>
      <c r="AH1705" s="227"/>
      <c r="AI1705" s="227"/>
    </row>
    <row r="1706" hidden="1">
      <c r="A1706" s="227"/>
      <c r="B1706" s="227"/>
      <c r="C1706" s="264"/>
      <c r="D1706" s="227"/>
      <c r="E1706" s="227"/>
      <c r="F1706" s="227"/>
      <c r="G1706" s="227"/>
      <c r="H1706" s="227"/>
      <c r="I1706" s="227"/>
      <c r="J1706" s="227"/>
      <c r="K1706" s="227"/>
      <c r="L1706" s="227"/>
      <c r="M1706" s="227"/>
      <c r="N1706" s="227"/>
      <c r="O1706" s="227"/>
      <c r="P1706" s="227"/>
      <c r="Q1706" s="227"/>
      <c r="R1706" s="227"/>
      <c r="S1706" s="227"/>
      <c r="T1706" s="227"/>
      <c r="U1706" s="227"/>
      <c r="V1706" s="227"/>
      <c r="W1706" s="227"/>
      <c r="X1706" s="227"/>
      <c r="Y1706" s="227"/>
      <c r="Z1706" s="227"/>
      <c r="AA1706" s="227"/>
      <c r="AB1706" s="227"/>
      <c r="AC1706" s="227"/>
      <c r="AD1706" s="227"/>
      <c r="AE1706" s="227"/>
      <c r="AF1706" s="227"/>
      <c r="AG1706" s="227"/>
      <c r="AH1706" s="227"/>
      <c r="AI1706" s="227"/>
    </row>
    <row r="1707" hidden="1">
      <c r="A1707" s="227"/>
      <c r="B1707" s="227"/>
      <c r="C1707" s="264"/>
      <c r="D1707" s="227"/>
      <c r="E1707" s="227"/>
      <c r="F1707" s="227"/>
      <c r="G1707" s="227"/>
      <c r="H1707" s="227"/>
      <c r="I1707" s="227"/>
      <c r="J1707" s="227"/>
      <c r="K1707" s="227"/>
      <c r="L1707" s="227"/>
      <c r="M1707" s="227"/>
      <c r="N1707" s="227"/>
      <c r="O1707" s="227"/>
      <c r="P1707" s="227"/>
      <c r="Q1707" s="227"/>
      <c r="R1707" s="227"/>
      <c r="S1707" s="227"/>
      <c r="T1707" s="227"/>
      <c r="U1707" s="227"/>
      <c r="V1707" s="227"/>
      <c r="W1707" s="227"/>
      <c r="X1707" s="227"/>
      <c r="Y1707" s="227"/>
      <c r="Z1707" s="227"/>
      <c r="AA1707" s="227"/>
      <c r="AB1707" s="227"/>
      <c r="AC1707" s="227"/>
      <c r="AD1707" s="227"/>
      <c r="AE1707" s="227"/>
      <c r="AF1707" s="227"/>
      <c r="AG1707" s="227"/>
      <c r="AH1707" s="227"/>
      <c r="AI1707" s="227"/>
    </row>
    <row r="1708" hidden="1">
      <c r="A1708" s="227"/>
      <c r="B1708" s="227"/>
      <c r="C1708" s="264"/>
      <c r="D1708" s="227"/>
      <c r="E1708" s="227"/>
      <c r="F1708" s="227"/>
      <c r="G1708" s="227"/>
      <c r="H1708" s="227"/>
      <c r="I1708" s="227"/>
      <c r="J1708" s="227"/>
      <c r="K1708" s="227"/>
      <c r="L1708" s="227"/>
      <c r="M1708" s="227"/>
      <c r="N1708" s="227"/>
      <c r="O1708" s="227"/>
      <c r="P1708" s="227"/>
      <c r="Q1708" s="227"/>
      <c r="R1708" s="227"/>
      <c r="S1708" s="227"/>
      <c r="T1708" s="227"/>
      <c r="U1708" s="227"/>
      <c r="V1708" s="227"/>
      <c r="W1708" s="227"/>
      <c r="X1708" s="227"/>
      <c r="Y1708" s="227"/>
      <c r="Z1708" s="227"/>
      <c r="AA1708" s="227"/>
      <c r="AB1708" s="227"/>
      <c r="AC1708" s="227"/>
      <c r="AD1708" s="227"/>
      <c r="AE1708" s="227"/>
      <c r="AF1708" s="227"/>
      <c r="AG1708" s="227"/>
      <c r="AH1708" s="227"/>
      <c r="AI1708" s="227"/>
    </row>
    <row r="1709" hidden="1">
      <c r="A1709" s="227"/>
      <c r="B1709" s="227"/>
      <c r="C1709" s="264"/>
      <c r="D1709" s="227"/>
      <c r="E1709" s="227"/>
      <c r="F1709" s="227"/>
      <c r="G1709" s="227"/>
      <c r="H1709" s="227"/>
      <c r="I1709" s="227"/>
      <c r="J1709" s="227"/>
      <c r="K1709" s="227"/>
      <c r="L1709" s="227"/>
      <c r="M1709" s="227"/>
      <c r="N1709" s="227"/>
      <c r="O1709" s="227"/>
      <c r="P1709" s="227"/>
      <c r="Q1709" s="227"/>
      <c r="R1709" s="227"/>
      <c r="S1709" s="227"/>
      <c r="T1709" s="227"/>
      <c r="U1709" s="227"/>
      <c r="V1709" s="227"/>
      <c r="W1709" s="227"/>
      <c r="X1709" s="227"/>
      <c r="Y1709" s="227"/>
      <c r="Z1709" s="227"/>
      <c r="AA1709" s="227"/>
      <c r="AB1709" s="227"/>
      <c r="AC1709" s="227"/>
      <c r="AD1709" s="227"/>
      <c r="AE1709" s="227"/>
      <c r="AF1709" s="227"/>
      <c r="AG1709" s="227"/>
      <c r="AH1709" s="227"/>
      <c r="AI1709" s="227"/>
    </row>
    <row r="1710" hidden="1">
      <c r="A1710" s="227"/>
      <c r="B1710" s="227"/>
      <c r="C1710" s="264"/>
      <c r="D1710" s="227"/>
      <c r="E1710" s="227"/>
      <c r="F1710" s="227"/>
      <c r="G1710" s="227"/>
      <c r="H1710" s="227"/>
      <c r="I1710" s="227"/>
      <c r="J1710" s="227"/>
      <c r="K1710" s="227"/>
      <c r="L1710" s="227"/>
      <c r="M1710" s="227"/>
      <c r="N1710" s="227"/>
      <c r="O1710" s="227"/>
      <c r="P1710" s="227"/>
      <c r="Q1710" s="227"/>
      <c r="R1710" s="227"/>
      <c r="S1710" s="227"/>
      <c r="T1710" s="227"/>
      <c r="U1710" s="227"/>
      <c r="V1710" s="227"/>
      <c r="W1710" s="227"/>
      <c r="X1710" s="227"/>
      <c r="Y1710" s="227"/>
      <c r="Z1710" s="227"/>
      <c r="AA1710" s="227"/>
      <c r="AB1710" s="227"/>
      <c r="AC1710" s="227"/>
      <c r="AD1710" s="227"/>
      <c r="AE1710" s="227"/>
      <c r="AF1710" s="227"/>
      <c r="AG1710" s="227"/>
      <c r="AH1710" s="227"/>
      <c r="AI1710" s="227"/>
    </row>
    <row r="1711" hidden="1">
      <c r="A1711" s="227"/>
      <c r="B1711" s="227"/>
      <c r="C1711" s="264"/>
      <c r="D1711" s="227"/>
      <c r="E1711" s="227"/>
      <c r="F1711" s="227"/>
      <c r="G1711" s="227"/>
      <c r="H1711" s="227"/>
      <c r="I1711" s="227"/>
      <c r="J1711" s="227"/>
      <c r="K1711" s="227"/>
      <c r="L1711" s="227"/>
      <c r="M1711" s="227"/>
      <c r="N1711" s="227"/>
      <c r="O1711" s="227"/>
      <c r="P1711" s="227"/>
      <c r="Q1711" s="227"/>
      <c r="R1711" s="227"/>
      <c r="S1711" s="227"/>
      <c r="T1711" s="227"/>
      <c r="U1711" s="227"/>
      <c r="V1711" s="227"/>
      <c r="W1711" s="227"/>
      <c r="X1711" s="227"/>
      <c r="Y1711" s="227"/>
      <c r="Z1711" s="227"/>
      <c r="AA1711" s="227"/>
      <c r="AB1711" s="227"/>
      <c r="AC1711" s="227"/>
      <c r="AD1711" s="227"/>
      <c r="AE1711" s="227"/>
      <c r="AF1711" s="227"/>
      <c r="AG1711" s="227"/>
      <c r="AH1711" s="227"/>
      <c r="AI1711" s="227"/>
    </row>
    <row r="1712" hidden="1">
      <c r="A1712" s="227"/>
      <c r="B1712" s="227"/>
      <c r="C1712" s="264"/>
      <c r="D1712" s="227"/>
      <c r="E1712" s="227"/>
      <c r="F1712" s="227"/>
      <c r="G1712" s="227"/>
      <c r="H1712" s="227"/>
      <c r="I1712" s="227"/>
      <c r="J1712" s="227"/>
      <c r="K1712" s="227"/>
      <c r="L1712" s="227"/>
      <c r="M1712" s="227"/>
      <c r="N1712" s="227"/>
      <c r="O1712" s="227"/>
      <c r="P1712" s="227"/>
      <c r="Q1712" s="227"/>
      <c r="R1712" s="227"/>
      <c r="S1712" s="227"/>
      <c r="T1712" s="227"/>
      <c r="U1712" s="227"/>
      <c r="V1712" s="227"/>
      <c r="W1712" s="227"/>
      <c r="X1712" s="227"/>
      <c r="Y1712" s="227"/>
      <c r="Z1712" s="227"/>
      <c r="AA1712" s="227"/>
      <c r="AB1712" s="227"/>
      <c r="AC1712" s="227"/>
      <c r="AD1712" s="227"/>
      <c r="AE1712" s="227"/>
      <c r="AF1712" s="227"/>
      <c r="AG1712" s="227"/>
      <c r="AH1712" s="227"/>
      <c r="AI1712" s="227"/>
    </row>
    <row r="1713" hidden="1">
      <c r="A1713" s="227"/>
      <c r="B1713" s="227"/>
      <c r="C1713" s="264"/>
      <c r="D1713" s="227"/>
      <c r="E1713" s="227"/>
      <c r="F1713" s="227"/>
      <c r="G1713" s="227"/>
      <c r="H1713" s="227"/>
      <c r="I1713" s="227"/>
      <c r="J1713" s="227"/>
      <c r="K1713" s="227"/>
      <c r="L1713" s="227"/>
      <c r="M1713" s="227"/>
      <c r="N1713" s="227"/>
      <c r="O1713" s="227"/>
      <c r="P1713" s="227"/>
      <c r="Q1713" s="227"/>
      <c r="R1713" s="227"/>
      <c r="S1713" s="227"/>
      <c r="T1713" s="227"/>
      <c r="U1713" s="227"/>
      <c r="V1713" s="227"/>
      <c r="W1713" s="227"/>
      <c r="X1713" s="227"/>
      <c r="Y1713" s="227"/>
      <c r="Z1713" s="227"/>
      <c r="AA1713" s="227"/>
      <c r="AB1713" s="227"/>
      <c r="AC1713" s="227"/>
      <c r="AD1713" s="227"/>
      <c r="AE1713" s="227"/>
      <c r="AF1713" s="227"/>
      <c r="AG1713" s="227"/>
      <c r="AH1713" s="227"/>
      <c r="AI1713" s="227"/>
    </row>
    <row r="1714" hidden="1">
      <c r="A1714" s="227"/>
      <c r="B1714" s="227"/>
      <c r="C1714" s="264"/>
      <c r="D1714" s="227"/>
      <c r="E1714" s="227"/>
      <c r="F1714" s="227"/>
      <c r="G1714" s="227"/>
      <c r="H1714" s="227"/>
      <c r="I1714" s="227"/>
      <c r="J1714" s="227"/>
      <c r="K1714" s="227"/>
      <c r="L1714" s="227"/>
      <c r="M1714" s="227"/>
      <c r="N1714" s="227"/>
      <c r="O1714" s="227"/>
      <c r="P1714" s="227"/>
      <c r="Q1714" s="227"/>
      <c r="R1714" s="227"/>
      <c r="S1714" s="227"/>
      <c r="T1714" s="227"/>
      <c r="U1714" s="227"/>
      <c r="V1714" s="227"/>
      <c r="W1714" s="227"/>
      <c r="X1714" s="227"/>
      <c r="Y1714" s="227"/>
      <c r="Z1714" s="227"/>
      <c r="AA1714" s="227"/>
      <c r="AB1714" s="227"/>
      <c r="AC1714" s="227"/>
      <c r="AD1714" s="227"/>
      <c r="AE1714" s="227"/>
      <c r="AF1714" s="227"/>
      <c r="AG1714" s="227"/>
      <c r="AH1714" s="227"/>
      <c r="AI1714" s="227"/>
    </row>
    <row r="1715" hidden="1">
      <c r="A1715" s="227"/>
      <c r="B1715" s="227"/>
      <c r="C1715" s="264"/>
      <c r="D1715" s="227"/>
      <c r="E1715" s="227"/>
      <c r="F1715" s="227"/>
      <c r="G1715" s="227"/>
      <c r="H1715" s="227"/>
      <c r="I1715" s="227"/>
      <c r="J1715" s="227"/>
      <c r="K1715" s="227"/>
      <c r="L1715" s="227"/>
      <c r="M1715" s="227"/>
      <c r="N1715" s="227"/>
      <c r="O1715" s="227"/>
      <c r="P1715" s="227"/>
      <c r="Q1715" s="227"/>
      <c r="R1715" s="227"/>
      <c r="S1715" s="227"/>
      <c r="T1715" s="227"/>
      <c r="U1715" s="227"/>
      <c r="V1715" s="227"/>
      <c r="W1715" s="227"/>
      <c r="X1715" s="227"/>
      <c r="Y1715" s="227"/>
      <c r="Z1715" s="227"/>
      <c r="AA1715" s="227"/>
      <c r="AB1715" s="227"/>
      <c r="AC1715" s="227"/>
      <c r="AD1715" s="227"/>
      <c r="AE1715" s="227"/>
      <c r="AF1715" s="227"/>
      <c r="AG1715" s="227"/>
      <c r="AH1715" s="227"/>
      <c r="AI1715" s="227"/>
    </row>
    <row r="1716" hidden="1">
      <c r="A1716" s="227"/>
      <c r="B1716" s="227"/>
      <c r="C1716" s="264"/>
      <c r="D1716" s="227"/>
      <c r="E1716" s="227"/>
      <c r="F1716" s="227"/>
      <c r="G1716" s="227"/>
      <c r="H1716" s="227"/>
      <c r="I1716" s="227"/>
      <c r="J1716" s="227"/>
      <c r="K1716" s="227"/>
      <c r="L1716" s="227"/>
      <c r="M1716" s="227"/>
      <c r="N1716" s="227"/>
      <c r="O1716" s="227"/>
      <c r="P1716" s="227"/>
      <c r="Q1716" s="227"/>
      <c r="R1716" s="227"/>
      <c r="S1716" s="227"/>
      <c r="T1716" s="227"/>
      <c r="U1716" s="227"/>
      <c r="V1716" s="227"/>
      <c r="W1716" s="227"/>
      <c r="X1716" s="227"/>
      <c r="Y1716" s="227"/>
      <c r="Z1716" s="227"/>
      <c r="AA1716" s="227"/>
      <c r="AB1716" s="227"/>
      <c r="AC1716" s="227"/>
      <c r="AD1716" s="227"/>
      <c r="AE1716" s="227"/>
      <c r="AF1716" s="227"/>
      <c r="AG1716" s="227"/>
      <c r="AH1716" s="227"/>
      <c r="AI1716" s="227"/>
    </row>
    <row r="1717" hidden="1">
      <c r="A1717" s="227"/>
      <c r="B1717" s="227"/>
      <c r="C1717" s="264"/>
      <c r="D1717" s="227"/>
      <c r="E1717" s="227"/>
      <c r="F1717" s="227"/>
      <c r="G1717" s="227"/>
      <c r="H1717" s="227"/>
      <c r="I1717" s="227"/>
      <c r="J1717" s="227"/>
      <c r="K1717" s="227"/>
      <c r="L1717" s="227"/>
      <c r="M1717" s="227"/>
      <c r="N1717" s="227"/>
      <c r="O1717" s="227"/>
      <c r="P1717" s="227"/>
      <c r="Q1717" s="227"/>
      <c r="R1717" s="227"/>
      <c r="S1717" s="227"/>
      <c r="T1717" s="227"/>
      <c r="U1717" s="227"/>
      <c r="V1717" s="227"/>
      <c r="W1717" s="227"/>
      <c r="X1717" s="227"/>
      <c r="Y1717" s="227"/>
      <c r="Z1717" s="227"/>
      <c r="AA1717" s="227"/>
      <c r="AB1717" s="227"/>
      <c r="AC1717" s="227"/>
      <c r="AD1717" s="227"/>
      <c r="AE1717" s="227"/>
      <c r="AF1717" s="227"/>
      <c r="AG1717" s="227"/>
      <c r="AH1717" s="227"/>
      <c r="AI1717" s="227"/>
    </row>
    <row r="1718" hidden="1">
      <c r="A1718" s="227"/>
      <c r="B1718" s="227"/>
      <c r="C1718" s="264"/>
      <c r="D1718" s="227"/>
      <c r="E1718" s="227"/>
      <c r="F1718" s="227"/>
      <c r="G1718" s="227"/>
      <c r="H1718" s="227"/>
      <c r="I1718" s="227"/>
      <c r="J1718" s="227"/>
      <c r="K1718" s="227"/>
      <c r="L1718" s="227"/>
      <c r="M1718" s="227"/>
      <c r="N1718" s="227"/>
      <c r="O1718" s="227"/>
      <c r="P1718" s="227"/>
      <c r="Q1718" s="227"/>
      <c r="R1718" s="227"/>
      <c r="S1718" s="227"/>
      <c r="T1718" s="227"/>
      <c r="U1718" s="227"/>
      <c r="V1718" s="227"/>
      <c r="W1718" s="227"/>
      <c r="X1718" s="227"/>
      <c r="Y1718" s="227"/>
      <c r="Z1718" s="227"/>
      <c r="AA1718" s="227"/>
      <c r="AB1718" s="227"/>
      <c r="AC1718" s="227"/>
      <c r="AD1718" s="227"/>
      <c r="AE1718" s="227"/>
      <c r="AF1718" s="227"/>
      <c r="AG1718" s="227"/>
      <c r="AH1718" s="227"/>
      <c r="AI1718" s="227"/>
    </row>
    <row r="1719" hidden="1">
      <c r="A1719" s="227"/>
      <c r="B1719" s="227"/>
      <c r="C1719" s="264"/>
      <c r="D1719" s="227"/>
      <c r="E1719" s="227"/>
      <c r="F1719" s="227"/>
      <c r="G1719" s="227"/>
      <c r="H1719" s="227"/>
      <c r="I1719" s="227"/>
      <c r="J1719" s="227"/>
      <c r="K1719" s="227"/>
      <c r="L1719" s="227"/>
      <c r="M1719" s="227"/>
      <c r="N1719" s="227"/>
      <c r="O1719" s="227"/>
      <c r="P1719" s="227"/>
      <c r="Q1719" s="227"/>
      <c r="R1719" s="227"/>
      <c r="S1719" s="227"/>
      <c r="T1719" s="227"/>
      <c r="U1719" s="227"/>
      <c r="V1719" s="227"/>
      <c r="W1719" s="227"/>
      <c r="X1719" s="227"/>
      <c r="Y1719" s="227"/>
      <c r="Z1719" s="227"/>
      <c r="AA1719" s="227"/>
      <c r="AB1719" s="227"/>
      <c r="AC1719" s="227"/>
      <c r="AD1719" s="227"/>
      <c r="AE1719" s="227"/>
      <c r="AF1719" s="227"/>
      <c r="AG1719" s="227"/>
      <c r="AH1719" s="227"/>
      <c r="AI1719" s="227"/>
    </row>
    <row r="1720" hidden="1">
      <c r="A1720" s="227"/>
      <c r="B1720" s="227"/>
      <c r="C1720" s="264"/>
      <c r="D1720" s="227"/>
      <c r="E1720" s="227"/>
      <c r="F1720" s="227"/>
      <c r="G1720" s="227"/>
      <c r="H1720" s="227"/>
      <c r="I1720" s="227"/>
      <c r="J1720" s="227"/>
      <c r="K1720" s="227"/>
      <c r="L1720" s="227"/>
      <c r="M1720" s="227"/>
      <c r="N1720" s="227"/>
      <c r="O1720" s="227"/>
      <c r="P1720" s="227"/>
      <c r="Q1720" s="227"/>
      <c r="R1720" s="227"/>
      <c r="S1720" s="227"/>
      <c r="T1720" s="227"/>
      <c r="U1720" s="227"/>
      <c r="V1720" s="227"/>
      <c r="W1720" s="227"/>
      <c r="X1720" s="227"/>
      <c r="Y1720" s="227"/>
      <c r="Z1720" s="227"/>
      <c r="AA1720" s="227"/>
      <c r="AB1720" s="227"/>
      <c r="AC1720" s="227"/>
      <c r="AD1720" s="227"/>
      <c r="AE1720" s="227"/>
      <c r="AF1720" s="227"/>
      <c r="AG1720" s="227"/>
      <c r="AH1720" s="227"/>
      <c r="AI1720" s="227"/>
    </row>
    <row r="1721" hidden="1">
      <c r="A1721" s="227"/>
      <c r="B1721" s="227"/>
      <c r="C1721" s="264"/>
      <c r="D1721" s="227"/>
      <c r="E1721" s="227"/>
      <c r="F1721" s="227"/>
      <c r="G1721" s="227"/>
      <c r="H1721" s="227"/>
      <c r="I1721" s="227"/>
      <c r="J1721" s="227"/>
      <c r="K1721" s="227"/>
      <c r="L1721" s="227"/>
      <c r="M1721" s="227"/>
      <c r="N1721" s="227"/>
      <c r="O1721" s="227"/>
      <c r="P1721" s="227"/>
      <c r="Q1721" s="227"/>
      <c r="R1721" s="227"/>
      <c r="S1721" s="227"/>
      <c r="T1721" s="227"/>
      <c r="U1721" s="227"/>
      <c r="V1721" s="227"/>
      <c r="W1721" s="227"/>
      <c r="X1721" s="227"/>
      <c r="Y1721" s="227"/>
      <c r="Z1721" s="227"/>
      <c r="AA1721" s="227"/>
      <c r="AB1721" s="227"/>
      <c r="AC1721" s="227"/>
      <c r="AD1721" s="227"/>
      <c r="AE1721" s="227"/>
      <c r="AF1721" s="227"/>
      <c r="AG1721" s="227"/>
      <c r="AH1721" s="227"/>
      <c r="AI1721" s="227"/>
    </row>
    <row r="1722" hidden="1">
      <c r="A1722" s="227"/>
      <c r="B1722" s="227"/>
      <c r="C1722" s="264"/>
      <c r="D1722" s="227"/>
      <c r="E1722" s="227"/>
      <c r="F1722" s="227"/>
      <c r="G1722" s="227"/>
      <c r="H1722" s="227"/>
      <c r="I1722" s="227"/>
      <c r="J1722" s="227"/>
      <c r="K1722" s="227"/>
      <c r="L1722" s="227"/>
      <c r="M1722" s="227"/>
      <c r="N1722" s="227"/>
      <c r="O1722" s="227"/>
      <c r="P1722" s="227"/>
      <c r="Q1722" s="227"/>
      <c r="R1722" s="227"/>
      <c r="S1722" s="227"/>
      <c r="T1722" s="227"/>
      <c r="U1722" s="227"/>
      <c r="V1722" s="227"/>
      <c r="W1722" s="227"/>
      <c r="X1722" s="227"/>
      <c r="Y1722" s="227"/>
      <c r="Z1722" s="227"/>
      <c r="AA1722" s="227"/>
      <c r="AB1722" s="227"/>
      <c r="AC1722" s="227"/>
      <c r="AD1722" s="227"/>
      <c r="AE1722" s="227"/>
      <c r="AF1722" s="227"/>
      <c r="AG1722" s="227"/>
      <c r="AH1722" s="227"/>
      <c r="AI1722" s="227"/>
    </row>
    <row r="1723" hidden="1">
      <c r="A1723" s="227"/>
      <c r="B1723" s="227"/>
      <c r="C1723" s="264"/>
      <c r="D1723" s="227"/>
      <c r="E1723" s="227"/>
      <c r="F1723" s="227"/>
      <c r="G1723" s="227"/>
      <c r="H1723" s="227"/>
      <c r="I1723" s="227"/>
      <c r="J1723" s="227"/>
      <c r="K1723" s="227"/>
      <c r="L1723" s="227"/>
      <c r="M1723" s="227"/>
      <c r="N1723" s="227"/>
      <c r="O1723" s="227"/>
      <c r="P1723" s="227"/>
      <c r="Q1723" s="227"/>
      <c r="R1723" s="227"/>
      <c r="S1723" s="227"/>
      <c r="T1723" s="227"/>
      <c r="U1723" s="227"/>
      <c r="V1723" s="227"/>
      <c r="W1723" s="227"/>
      <c r="X1723" s="227"/>
      <c r="Y1723" s="227"/>
      <c r="Z1723" s="227"/>
      <c r="AA1723" s="227"/>
      <c r="AB1723" s="227"/>
      <c r="AC1723" s="227"/>
      <c r="AD1723" s="227"/>
      <c r="AE1723" s="227"/>
      <c r="AF1723" s="227"/>
      <c r="AG1723" s="227"/>
      <c r="AH1723" s="227"/>
      <c r="AI1723" s="227"/>
    </row>
    <row r="1724" hidden="1">
      <c r="A1724" s="227"/>
      <c r="B1724" s="227"/>
      <c r="C1724" s="264"/>
      <c r="D1724" s="227"/>
      <c r="E1724" s="227"/>
      <c r="F1724" s="227"/>
      <c r="G1724" s="227"/>
      <c r="H1724" s="227"/>
      <c r="I1724" s="227"/>
      <c r="J1724" s="227"/>
      <c r="K1724" s="227"/>
      <c r="L1724" s="227"/>
      <c r="M1724" s="227"/>
      <c r="N1724" s="227"/>
      <c r="O1724" s="227"/>
      <c r="P1724" s="227"/>
      <c r="Q1724" s="227"/>
      <c r="R1724" s="227"/>
      <c r="S1724" s="227"/>
      <c r="T1724" s="227"/>
      <c r="U1724" s="227"/>
      <c r="V1724" s="227"/>
      <c r="W1724" s="227"/>
      <c r="X1724" s="227"/>
      <c r="Y1724" s="227"/>
      <c r="Z1724" s="227"/>
      <c r="AA1724" s="227"/>
      <c r="AB1724" s="227"/>
      <c r="AC1724" s="227"/>
      <c r="AD1724" s="227"/>
      <c r="AE1724" s="227"/>
      <c r="AF1724" s="227"/>
      <c r="AG1724" s="227"/>
      <c r="AH1724" s="227"/>
      <c r="AI1724" s="227"/>
    </row>
    <row r="1725" hidden="1">
      <c r="A1725" s="227"/>
      <c r="B1725" s="227"/>
      <c r="C1725" s="264"/>
      <c r="D1725" s="227"/>
      <c r="E1725" s="227"/>
      <c r="F1725" s="227"/>
      <c r="G1725" s="227"/>
      <c r="H1725" s="227"/>
      <c r="I1725" s="227"/>
      <c r="J1725" s="227"/>
      <c r="K1725" s="227"/>
      <c r="L1725" s="227"/>
      <c r="M1725" s="227"/>
      <c r="N1725" s="227"/>
      <c r="O1725" s="227"/>
      <c r="P1725" s="227"/>
      <c r="Q1725" s="227"/>
      <c r="R1725" s="227"/>
      <c r="S1725" s="227"/>
      <c r="T1725" s="227"/>
      <c r="U1725" s="227"/>
      <c r="V1725" s="227"/>
      <c r="W1725" s="227"/>
      <c r="X1725" s="227"/>
      <c r="Y1725" s="227"/>
      <c r="Z1725" s="227"/>
      <c r="AA1725" s="227"/>
      <c r="AB1725" s="227"/>
      <c r="AC1725" s="227"/>
      <c r="AD1725" s="227"/>
      <c r="AE1725" s="227"/>
      <c r="AF1725" s="227"/>
      <c r="AG1725" s="227"/>
      <c r="AH1725" s="227"/>
      <c r="AI1725" s="227"/>
    </row>
    <row r="1726" hidden="1">
      <c r="A1726" s="227"/>
      <c r="B1726" s="227"/>
      <c r="C1726" s="264"/>
      <c r="D1726" s="227"/>
      <c r="E1726" s="227"/>
      <c r="F1726" s="227"/>
      <c r="G1726" s="227"/>
      <c r="H1726" s="227"/>
      <c r="I1726" s="227"/>
      <c r="J1726" s="227"/>
      <c r="K1726" s="227"/>
      <c r="L1726" s="227"/>
      <c r="M1726" s="227"/>
      <c r="N1726" s="227"/>
      <c r="O1726" s="227"/>
      <c r="P1726" s="227"/>
      <c r="Q1726" s="227"/>
      <c r="R1726" s="227"/>
      <c r="S1726" s="227"/>
      <c r="T1726" s="227"/>
      <c r="U1726" s="227"/>
      <c r="V1726" s="227"/>
      <c r="W1726" s="227"/>
      <c r="X1726" s="227"/>
      <c r="Y1726" s="227"/>
      <c r="Z1726" s="227"/>
      <c r="AA1726" s="227"/>
      <c r="AB1726" s="227"/>
      <c r="AC1726" s="227"/>
      <c r="AD1726" s="227"/>
      <c r="AE1726" s="227"/>
      <c r="AF1726" s="227"/>
      <c r="AG1726" s="227"/>
      <c r="AH1726" s="227"/>
      <c r="AI1726" s="227"/>
    </row>
    <row r="1727" hidden="1">
      <c r="A1727" s="227"/>
      <c r="B1727" s="227"/>
      <c r="C1727" s="264"/>
      <c r="D1727" s="227"/>
      <c r="E1727" s="227"/>
      <c r="F1727" s="227"/>
      <c r="G1727" s="227"/>
      <c r="H1727" s="227"/>
      <c r="I1727" s="227"/>
      <c r="J1727" s="227"/>
      <c r="K1727" s="227"/>
      <c r="L1727" s="227"/>
      <c r="M1727" s="227"/>
      <c r="N1727" s="227"/>
      <c r="O1727" s="227"/>
      <c r="P1727" s="227"/>
      <c r="Q1727" s="227"/>
      <c r="R1727" s="227"/>
      <c r="S1727" s="227"/>
      <c r="T1727" s="227"/>
      <c r="U1727" s="227"/>
      <c r="V1727" s="227"/>
      <c r="W1727" s="227"/>
      <c r="X1727" s="227"/>
      <c r="Y1727" s="227"/>
      <c r="Z1727" s="227"/>
      <c r="AA1727" s="227"/>
      <c r="AB1727" s="227"/>
      <c r="AC1727" s="227"/>
      <c r="AD1727" s="227"/>
      <c r="AE1727" s="227"/>
      <c r="AF1727" s="227"/>
      <c r="AG1727" s="227"/>
      <c r="AH1727" s="227"/>
      <c r="AI1727" s="227"/>
    </row>
    <row r="1728" hidden="1">
      <c r="A1728" s="227"/>
      <c r="B1728" s="227"/>
      <c r="C1728" s="264"/>
      <c r="D1728" s="227"/>
      <c r="E1728" s="227"/>
      <c r="F1728" s="227"/>
      <c r="G1728" s="227"/>
      <c r="H1728" s="227"/>
      <c r="I1728" s="227"/>
      <c r="J1728" s="227"/>
      <c r="K1728" s="227"/>
      <c r="L1728" s="227"/>
      <c r="M1728" s="227"/>
      <c r="N1728" s="227"/>
      <c r="O1728" s="227"/>
      <c r="P1728" s="227"/>
      <c r="Q1728" s="227"/>
      <c r="R1728" s="227"/>
      <c r="S1728" s="227"/>
      <c r="T1728" s="227"/>
      <c r="U1728" s="227"/>
      <c r="V1728" s="227"/>
      <c r="W1728" s="227"/>
      <c r="X1728" s="227"/>
      <c r="Y1728" s="227"/>
      <c r="Z1728" s="227"/>
      <c r="AA1728" s="227"/>
      <c r="AB1728" s="227"/>
      <c r="AC1728" s="227"/>
      <c r="AD1728" s="227"/>
      <c r="AE1728" s="227"/>
      <c r="AF1728" s="227"/>
      <c r="AG1728" s="227"/>
      <c r="AH1728" s="227"/>
      <c r="AI1728" s="227"/>
    </row>
    <row r="1729" hidden="1">
      <c r="A1729" s="227"/>
      <c r="B1729" s="227"/>
      <c r="C1729" s="264"/>
      <c r="D1729" s="227"/>
      <c r="E1729" s="227"/>
      <c r="F1729" s="227"/>
      <c r="G1729" s="227"/>
      <c r="H1729" s="227"/>
      <c r="I1729" s="227"/>
      <c r="J1729" s="227"/>
      <c r="K1729" s="227"/>
      <c r="L1729" s="227"/>
      <c r="M1729" s="227"/>
      <c r="N1729" s="227"/>
      <c r="O1729" s="227"/>
      <c r="P1729" s="227"/>
      <c r="Q1729" s="227"/>
      <c r="R1729" s="227"/>
      <c r="S1729" s="227"/>
      <c r="T1729" s="227"/>
      <c r="U1729" s="227"/>
      <c r="V1729" s="227"/>
      <c r="W1729" s="227"/>
      <c r="X1729" s="227"/>
      <c r="Y1729" s="227"/>
      <c r="Z1729" s="227"/>
      <c r="AA1729" s="227"/>
      <c r="AB1729" s="227"/>
      <c r="AC1729" s="227"/>
      <c r="AD1729" s="227"/>
      <c r="AE1729" s="227"/>
      <c r="AF1729" s="227"/>
      <c r="AG1729" s="227"/>
      <c r="AH1729" s="227"/>
      <c r="AI1729" s="227"/>
    </row>
    <row r="1730" hidden="1">
      <c r="A1730" s="227"/>
      <c r="B1730" s="227"/>
      <c r="C1730" s="264"/>
      <c r="D1730" s="227"/>
      <c r="E1730" s="227"/>
      <c r="F1730" s="227"/>
      <c r="G1730" s="227"/>
      <c r="H1730" s="227"/>
      <c r="I1730" s="227"/>
      <c r="J1730" s="227"/>
      <c r="K1730" s="227"/>
      <c r="L1730" s="227"/>
      <c r="M1730" s="227"/>
      <c r="N1730" s="227"/>
      <c r="O1730" s="227"/>
      <c r="P1730" s="227"/>
      <c r="Q1730" s="227"/>
      <c r="R1730" s="227"/>
      <c r="S1730" s="227"/>
      <c r="T1730" s="227"/>
      <c r="U1730" s="227"/>
      <c r="V1730" s="227"/>
      <c r="W1730" s="227"/>
      <c r="X1730" s="227"/>
      <c r="Y1730" s="227"/>
      <c r="Z1730" s="227"/>
      <c r="AA1730" s="227"/>
      <c r="AB1730" s="227"/>
      <c r="AC1730" s="227"/>
      <c r="AD1730" s="227"/>
      <c r="AE1730" s="227"/>
      <c r="AF1730" s="227"/>
      <c r="AG1730" s="227"/>
      <c r="AH1730" s="227"/>
      <c r="AI1730" s="227"/>
    </row>
    <row r="1731" hidden="1">
      <c r="A1731" s="227"/>
      <c r="B1731" s="227"/>
      <c r="C1731" s="264"/>
      <c r="D1731" s="227"/>
      <c r="E1731" s="227"/>
      <c r="F1731" s="227"/>
      <c r="G1731" s="227"/>
      <c r="H1731" s="227"/>
      <c r="I1731" s="227"/>
      <c r="J1731" s="227"/>
      <c r="K1731" s="227"/>
      <c r="L1731" s="227"/>
      <c r="M1731" s="227"/>
      <c r="N1731" s="227"/>
      <c r="O1731" s="227"/>
      <c r="P1731" s="227"/>
      <c r="Q1731" s="227"/>
      <c r="R1731" s="227"/>
      <c r="S1731" s="227"/>
      <c r="T1731" s="227"/>
      <c r="U1731" s="227"/>
      <c r="V1731" s="227"/>
      <c r="W1731" s="227"/>
      <c r="X1731" s="227"/>
      <c r="Y1731" s="227"/>
      <c r="Z1731" s="227"/>
      <c r="AA1731" s="227"/>
      <c r="AB1731" s="227"/>
      <c r="AC1731" s="227"/>
      <c r="AD1731" s="227"/>
      <c r="AE1731" s="227"/>
      <c r="AF1731" s="227"/>
      <c r="AG1731" s="227"/>
      <c r="AH1731" s="227"/>
      <c r="AI1731" s="227"/>
    </row>
    <row r="1732" hidden="1">
      <c r="A1732" s="227"/>
      <c r="B1732" s="227"/>
      <c r="C1732" s="264"/>
      <c r="D1732" s="227"/>
      <c r="E1732" s="227"/>
      <c r="F1732" s="227"/>
      <c r="G1732" s="227"/>
      <c r="H1732" s="227"/>
      <c r="I1732" s="227"/>
      <c r="J1732" s="227"/>
      <c r="K1732" s="227"/>
      <c r="L1732" s="227"/>
      <c r="M1732" s="227"/>
      <c r="N1732" s="227"/>
      <c r="O1732" s="227"/>
      <c r="P1732" s="227"/>
      <c r="Q1732" s="227"/>
      <c r="R1732" s="227"/>
      <c r="S1732" s="227"/>
      <c r="T1732" s="227"/>
      <c r="U1732" s="227"/>
      <c r="V1732" s="227"/>
      <c r="W1732" s="227"/>
      <c r="X1732" s="227"/>
      <c r="Y1732" s="227"/>
      <c r="Z1732" s="227"/>
      <c r="AA1732" s="227"/>
      <c r="AB1732" s="227"/>
      <c r="AC1732" s="227"/>
      <c r="AD1732" s="227"/>
      <c r="AE1732" s="227"/>
      <c r="AF1732" s="227"/>
      <c r="AG1732" s="227"/>
      <c r="AH1732" s="227"/>
      <c r="AI1732" s="227"/>
    </row>
    <row r="1733" hidden="1">
      <c r="A1733" s="227"/>
      <c r="B1733" s="227"/>
      <c r="C1733" s="264"/>
      <c r="D1733" s="227"/>
      <c r="E1733" s="227"/>
      <c r="F1733" s="227"/>
      <c r="G1733" s="227"/>
      <c r="H1733" s="227"/>
      <c r="I1733" s="227"/>
      <c r="J1733" s="227"/>
      <c r="K1733" s="227"/>
      <c r="L1733" s="227"/>
      <c r="M1733" s="227"/>
      <c r="N1733" s="227"/>
      <c r="O1733" s="227"/>
      <c r="P1733" s="227"/>
      <c r="Q1733" s="227"/>
      <c r="R1733" s="227"/>
      <c r="S1733" s="227"/>
      <c r="T1733" s="227"/>
      <c r="U1733" s="227"/>
      <c r="V1733" s="227"/>
      <c r="W1733" s="227"/>
      <c r="X1733" s="227"/>
      <c r="Y1733" s="227"/>
      <c r="Z1733" s="227"/>
      <c r="AA1733" s="227"/>
      <c r="AB1733" s="227"/>
      <c r="AC1733" s="227"/>
      <c r="AD1733" s="227"/>
      <c r="AE1733" s="227"/>
      <c r="AF1733" s="227"/>
      <c r="AG1733" s="227"/>
      <c r="AH1733" s="227"/>
      <c r="AI1733" s="227"/>
    </row>
    <row r="1734" hidden="1">
      <c r="A1734" s="227"/>
      <c r="B1734" s="227"/>
      <c r="C1734" s="264"/>
      <c r="D1734" s="227"/>
      <c r="E1734" s="227"/>
      <c r="F1734" s="227"/>
      <c r="G1734" s="227"/>
      <c r="H1734" s="227"/>
      <c r="I1734" s="227"/>
      <c r="J1734" s="227"/>
      <c r="K1734" s="227"/>
      <c r="L1734" s="227"/>
      <c r="M1734" s="227"/>
      <c r="N1734" s="227"/>
      <c r="O1734" s="227"/>
      <c r="P1734" s="227"/>
      <c r="Q1734" s="227"/>
      <c r="R1734" s="227"/>
      <c r="S1734" s="227"/>
      <c r="T1734" s="227"/>
      <c r="U1734" s="227"/>
      <c r="V1734" s="227"/>
      <c r="W1734" s="227"/>
      <c r="X1734" s="227"/>
      <c r="Y1734" s="227"/>
      <c r="Z1734" s="227"/>
      <c r="AA1734" s="227"/>
      <c r="AB1734" s="227"/>
      <c r="AC1734" s="227"/>
      <c r="AD1734" s="227"/>
      <c r="AE1734" s="227"/>
      <c r="AF1734" s="227"/>
      <c r="AG1734" s="227"/>
      <c r="AH1734" s="227"/>
      <c r="AI1734" s="227"/>
    </row>
    <row r="1735" hidden="1">
      <c r="A1735" s="227"/>
      <c r="B1735" s="227"/>
      <c r="C1735" s="264"/>
      <c r="D1735" s="227"/>
      <c r="E1735" s="227"/>
      <c r="F1735" s="227"/>
      <c r="G1735" s="227"/>
      <c r="H1735" s="227"/>
      <c r="I1735" s="227"/>
      <c r="J1735" s="227"/>
      <c r="K1735" s="227"/>
      <c r="L1735" s="227"/>
      <c r="M1735" s="227"/>
      <c r="N1735" s="227"/>
      <c r="O1735" s="227"/>
      <c r="P1735" s="227"/>
      <c r="Q1735" s="227"/>
      <c r="R1735" s="227"/>
      <c r="S1735" s="227"/>
      <c r="T1735" s="227"/>
      <c r="U1735" s="227"/>
      <c r="V1735" s="227"/>
      <c r="W1735" s="227"/>
      <c r="X1735" s="227"/>
      <c r="Y1735" s="227"/>
      <c r="Z1735" s="227"/>
      <c r="AA1735" s="227"/>
      <c r="AB1735" s="227"/>
      <c r="AC1735" s="227"/>
      <c r="AD1735" s="227"/>
      <c r="AE1735" s="227"/>
      <c r="AF1735" s="227"/>
      <c r="AG1735" s="227"/>
      <c r="AH1735" s="227"/>
      <c r="AI1735" s="227"/>
    </row>
    <row r="1736" hidden="1">
      <c r="A1736" s="227"/>
      <c r="B1736" s="227"/>
      <c r="C1736" s="264"/>
      <c r="D1736" s="227"/>
      <c r="E1736" s="227"/>
      <c r="F1736" s="227"/>
      <c r="G1736" s="227"/>
      <c r="H1736" s="227"/>
      <c r="I1736" s="227"/>
      <c r="J1736" s="227"/>
      <c r="K1736" s="227"/>
      <c r="L1736" s="227"/>
      <c r="M1736" s="227"/>
      <c r="N1736" s="227"/>
      <c r="O1736" s="227"/>
      <c r="P1736" s="227"/>
      <c r="Q1736" s="227"/>
      <c r="R1736" s="227"/>
      <c r="S1736" s="227"/>
      <c r="T1736" s="227"/>
      <c r="U1736" s="227"/>
      <c r="V1736" s="227"/>
      <c r="W1736" s="227"/>
      <c r="X1736" s="227"/>
      <c r="Y1736" s="227"/>
      <c r="Z1736" s="227"/>
      <c r="AA1736" s="227"/>
      <c r="AB1736" s="227"/>
      <c r="AC1736" s="227"/>
      <c r="AD1736" s="227"/>
      <c r="AE1736" s="227"/>
      <c r="AF1736" s="227"/>
      <c r="AG1736" s="227"/>
      <c r="AH1736" s="227"/>
      <c r="AI1736" s="227"/>
    </row>
    <row r="1737" hidden="1">
      <c r="A1737" s="227"/>
      <c r="B1737" s="227"/>
      <c r="C1737" s="264"/>
      <c r="D1737" s="227"/>
      <c r="E1737" s="227"/>
      <c r="F1737" s="227"/>
      <c r="G1737" s="227"/>
      <c r="H1737" s="227"/>
      <c r="I1737" s="227"/>
      <c r="J1737" s="227"/>
      <c r="K1737" s="227"/>
      <c r="L1737" s="227"/>
      <c r="M1737" s="227"/>
      <c r="N1737" s="227"/>
      <c r="O1737" s="227"/>
      <c r="P1737" s="227"/>
      <c r="Q1737" s="227"/>
      <c r="R1737" s="227"/>
      <c r="S1737" s="227"/>
      <c r="T1737" s="227"/>
      <c r="U1737" s="227"/>
      <c r="V1737" s="227"/>
      <c r="W1737" s="227"/>
      <c r="X1737" s="227"/>
      <c r="Y1737" s="227"/>
      <c r="Z1737" s="227"/>
      <c r="AA1737" s="227"/>
      <c r="AB1737" s="227"/>
      <c r="AC1737" s="227"/>
      <c r="AD1737" s="227"/>
      <c r="AE1737" s="227"/>
      <c r="AF1737" s="227"/>
      <c r="AG1737" s="227"/>
      <c r="AH1737" s="227"/>
      <c r="AI1737" s="227"/>
    </row>
    <row r="1738" hidden="1">
      <c r="A1738" s="227"/>
      <c r="B1738" s="227"/>
      <c r="C1738" s="264"/>
      <c r="D1738" s="227"/>
      <c r="E1738" s="227"/>
      <c r="F1738" s="227"/>
      <c r="G1738" s="227"/>
      <c r="H1738" s="227"/>
      <c r="I1738" s="227"/>
      <c r="J1738" s="227"/>
      <c r="K1738" s="227"/>
      <c r="L1738" s="227"/>
      <c r="M1738" s="227"/>
      <c r="N1738" s="227"/>
      <c r="O1738" s="227"/>
      <c r="P1738" s="227"/>
      <c r="Q1738" s="227"/>
      <c r="R1738" s="227"/>
      <c r="S1738" s="227"/>
      <c r="T1738" s="227"/>
      <c r="U1738" s="227"/>
      <c r="V1738" s="227"/>
      <c r="W1738" s="227"/>
      <c r="X1738" s="227"/>
      <c r="Y1738" s="227"/>
      <c r="Z1738" s="227"/>
      <c r="AA1738" s="227"/>
      <c r="AB1738" s="227"/>
      <c r="AC1738" s="227"/>
      <c r="AD1738" s="227"/>
      <c r="AE1738" s="227"/>
      <c r="AF1738" s="227"/>
      <c r="AG1738" s="227"/>
      <c r="AH1738" s="227"/>
      <c r="AI1738" s="227"/>
    </row>
    <row r="1739" hidden="1">
      <c r="A1739" s="227"/>
      <c r="B1739" s="227"/>
      <c r="C1739" s="264"/>
      <c r="D1739" s="227"/>
      <c r="E1739" s="227"/>
      <c r="F1739" s="227"/>
      <c r="G1739" s="227"/>
      <c r="H1739" s="227"/>
      <c r="I1739" s="227"/>
      <c r="J1739" s="227"/>
      <c r="K1739" s="227"/>
      <c r="L1739" s="227"/>
      <c r="M1739" s="227"/>
      <c r="N1739" s="227"/>
      <c r="O1739" s="227"/>
      <c r="P1739" s="227"/>
      <c r="Q1739" s="227"/>
      <c r="R1739" s="227"/>
      <c r="S1739" s="227"/>
      <c r="T1739" s="227"/>
      <c r="U1739" s="227"/>
      <c r="V1739" s="227"/>
      <c r="W1739" s="227"/>
      <c r="X1739" s="227"/>
      <c r="Y1739" s="227"/>
      <c r="Z1739" s="227"/>
      <c r="AA1739" s="227"/>
      <c r="AB1739" s="227"/>
      <c r="AC1739" s="227"/>
      <c r="AD1739" s="227"/>
      <c r="AE1739" s="227"/>
      <c r="AF1739" s="227"/>
      <c r="AG1739" s="227"/>
      <c r="AH1739" s="227"/>
      <c r="AI1739" s="227"/>
    </row>
    <row r="1740" hidden="1">
      <c r="A1740" s="227"/>
      <c r="B1740" s="227"/>
      <c r="C1740" s="264"/>
      <c r="D1740" s="227"/>
      <c r="E1740" s="227"/>
      <c r="F1740" s="227"/>
      <c r="G1740" s="227"/>
      <c r="H1740" s="227"/>
      <c r="I1740" s="227"/>
      <c r="J1740" s="227"/>
      <c r="K1740" s="227"/>
      <c r="L1740" s="227"/>
      <c r="M1740" s="227"/>
      <c r="N1740" s="227"/>
      <c r="O1740" s="227"/>
      <c r="P1740" s="227"/>
      <c r="Q1740" s="227"/>
      <c r="R1740" s="227"/>
      <c r="S1740" s="227"/>
      <c r="T1740" s="227"/>
      <c r="U1740" s="227"/>
      <c r="V1740" s="227"/>
      <c r="W1740" s="227"/>
      <c r="X1740" s="227"/>
      <c r="Y1740" s="227"/>
      <c r="Z1740" s="227"/>
      <c r="AA1740" s="227"/>
      <c r="AB1740" s="227"/>
      <c r="AC1740" s="227"/>
      <c r="AD1740" s="227"/>
      <c r="AE1740" s="227"/>
      <c r="AF1740" s="227"/>
      <c r="AG1740" s="227"/>
      <c r="AH1740" s="227"/>
      <c r="AI1740" s="227"/>
    </row>
    <row r="1741" hidden="1">
      <c r="A1741" s="227"/>
      <c r="B1741" s="227"/>
      <c r="C1741" s="264"/>
      <c r="D1741" s="227"/>
      <c r="E1741" s="227"/>
      <c r="F1741" s="227"/>
      <c r="G1741" s="227"/>
      <c r="H1741" s="227"/>
      <c r="I1741" s="227"/>
      <c r="J1741" s="227"/>
      <c r="K1741" s="227"/>
      <c r="L1741" s="227"/>
      <c r="M1741" s="227"/>
      <c r="N1741" s="227"/>
      <c r="O1741" s="227"/>
      <c r="P1741" s="227"/>
      <c r="Q1741" s="227"/>
      <c r="R1741" s="227"/>
      <c r="S1741" s="227"/>
      <c r="T1741" s="227"/>
      <c r="U1741" s="227"/>
      <c r="V1741" s="227"/>
      <c r="W1741" s="227"/>
      <c r="X1741" s="227"/>
      <c r="Y1741" s="227"/>
      <c r="Z1741" s="227"/>
      <c r="AA1741" s="227"/>
      <c r="AB1741" s="227"/>
      <c r="AC1741" s="227"/>
      <c r="AD1741" s="227"/>
      <c r="AE1741" s="227"/>
      <c r="AF1741" s="227"/>
      <c r="AG1741" s="227"/>
      <c r="AH1741" s="227"/>
      <c r="AI1741" s="227"/>
    </row>
    <row r="1742" hidden="1">
      <c r="A1742" s="227"/>
      <c r="B1742" s="227"/>
      <c r="C1742" s="264"/>
      <c r="D1742" s="227"/>
      <c r="E1742" s="227"/>
      <c r="F1742" s="227"/>
      <c r="G1742" s="227"/>
      <c r="H1742" s="227"/>
      <c r="I1742" s="227"/>
      <c r="J1742" s="227"/>
      <c r="K1742" s="227"/>
      <c r="L1742" s="227"/>
      <c r="M1742" s="227"/>
      <c r="N1742" s="227"/>
      <c r="O1742" s="227"/>
      <c r="P1742" s="227"/>
      <c r="Q1742" s="227"/>
      <c r="R1742" s="227"/>
      <c r="S1742" s="227"/>
      <c r="T1742" s="227"/>
      <c r="U1742" s="227"/>
      <c r="V1742" s="227"/>
      <c r="W1742" s="227"/>
      <c r="X1742" s="227"/>
      <c r="Y1742" s="227"/>
      <c r="Z1742" s="227"/>
      <c r="AA1742" s="227"/>
      <c r="AB1742" s="227"/>
      <c r="AC1742" s="227"/>
      <c r="AD1742" s="227"/>
      <c r="AE1742" s="227"/>
      <c r="AF1742" s="227"/>
      <c r="AG1742" s="227"/>
      <c r="AH1742" s="227"/>
      <c r="AI1742" s="227"/>
    </row>
    <row r="1743" hidden="1">
      <c r="A1743" s="227"/>
      <c r="B1743" s="227"/>
      <c r="C1743" s="264"/>
      <c r="D1743" s="227"/>
      <c r="E1743" s="227"/>
      <c r="F1743" s="227"/>
      <c r="G1743" s="227"/>
      <c r="H1743" s="227"/>
      <c r="I1743" s="227"/>
      <c r="J1743" s="227"/>
      <c r="K1743" s="227"/>
      <c r="L1743" s="227"/>
      <c r="M1743" s="227"/>
      <c r="N1743" s="227"/>
      <c r="O1743" s="227"/>
      <c r="P1743" s="227"/>
      <c r="Q1743" s="227"/>
      <c r="R1743" s="227"/>
      <c r="S1743" s="227"/>
      <c r="T1743" s="227"/>
      <c r="U1743" s="227"/>
      <c r="V1743" s="227"/>
      <c r="W1743" s="227"/>
      <c r="X1743" s="227"/>
      <c r="Y1743" s="227"/>
      <c r="Z1743" s="227"/>
      <c r="AA1743" s="227"/>
      <c r="AB1743" s="227"/>
      <c r="AC1743" s="227"/>
      <c r="AD1743" s="227"/>
      <c r="AE1743" s="227"/>
      <c r="AF1743" s="227"/>
      <c r="AG1743" s="227"/>
      <c r="AH1743" s="227"/>
      <c r="AI1743" s="227"/>
    </row>
    <row r="1744" hidden="1">
      <c r="A1744" s="227"/>
      <c r="B1744" s="227"/>
      <c r="C1744" s="264"/>
      <c r="D1744" s="227"/>
      <c r="E1744" s="227"/>
      <c r="F1744" s="227"/>
      <c r="G1744" s="227"/>
      <c r="H1744" s="227"/>
      <c r="I1744" s="227"/>
      <c r="J1744" s="227"/>
      <c r="K1744" s="227"/>
      <c r="L1744" s="227"/>
      <c r="M1744" s="227"/>
      <c r="N1744" s="227"/>
      <c r="O1744" s="227"/>
      <c r="P1744" s="227"/>
      <c r="Q1744" s="227"/>
      <c r="R1744" s="227"/>
      <c r="S1744" s="227"/>
      <c r="T1744" s="227"/>
      <c r="U1744" s="227"/>
      <c r="V1744" s="227"/>
      <c r="W1744" s="227"/>
      <c r="X1744" s="227"/>
      <c r="Y1744" s="227"/>
      <c r="Z1744" s="227"/>
      <c r="AA1744" s="227"/>
      <c r="AB1744" s="227"/>
      <c r="AC1744" s="227"/>
      <c r="AD1744" s="227"/>
      <c r="AE1744" s="227"/>
      <c r="AF1744" s="227"/>
      <c r="AG1744" s="227"/>
      <c r="AH1744" s="227"/>
      <c r="AI1744" s="227"/>
    </row>
    <row r="1745" hidden="1">
      <c r="A1745" s="227"/>
      <c r="B1745" s="227"/>
      <c r="C1745" s="264"/>
      <c r="D1745" s="227"/>
      <c r="E1745" s="227"/>
      <c r="F1745" s="227"/>
      <c r="G1745" s="227"/>
      <c r="H1745" s="227"/>
      <c r="I1745" s="227"/>
      <c r="J1745" s="227"/>
      <c r="K1745" s="227"/>
      <c r="L1745" s="227"/>
      <c r="M1745" s="227"/>
      <c r="N1745" s="227"/>
      <c r="O1745" s="227"/>
      <c r="P1745" s="227"/>
      <c r="Q1745" s="227"/>
      <c r="R1745" s="227"/>
      <c r="S1745" s="227"/>
      <c r="T1745" s="227"/>
      <c r="U1745" s="227"/>
      <c r="V1745" s="227"/>
      <c r="W1745" s="227"/>
      <c r="X1745" s="227"/>
      <c r="Y1745" s="227"/>
      <c r="Z1745" s="227"/>
      <c r="AA1745" s="227"/>
      <c r="AB1745" s="227"/>
      <c r="AC1745" s="227"/>
      <c r="AD1745" s="227"/>
      <c r="AE1745" s="227"/>
      <c r="AF1745" s="227"/>
      <c r="AG1745" s="227"/>
      <c r="AH1745" s="227"/>
      <c r="AI1745" s="227"/>
    </row>
    <row r="1746" hidden="1">
      <c r="A1746" s="227"/>
      <c r="B1746" s="227"/>
      <c r="C1746" s="264"/>
      <c r="D1746" s="227"/>
      <c r="E1746" s="227"/>
      <c r="F1746" s="227"/>
      <c r="G1746" s="227"/>
      <c r="H1746" s="227"/>
      <c r="I1746" s="227"/>
      <c r="J1746" s="227"/>
      <c r="K1746" s="227"/>
      <c r="L1746" s="227"/>
      <c r="M1746" s="227"/>
      <c r="N1746" s="227"/>
      <c r="O1746" s="227"/>
      <c r="P1746" s="227"/>
      <c r="Q1746" s="227"/>
      <c r="R1746" s="227"/>
      <c r="S1746" s="227"/>
      <c r="T1746" s="227"/>
      <c r="U1746" s="227"/>
      <c r="V1746" s="227"/>
      <c r="W1746" s="227"/>
      <c r="X1746" s="227"/>
      <c r="Y1746" s="227"/>
      <c r="Z1746" s="227"/>
      <c r="AA1746" s="227"/>
      <c r="AB1746" s="227"/>
      <c r="AC1746" s="227"/>
      <c r="AD1746" s="227"/>
      <c r="AE1746" s="227"/>
      <c r="AF1746" s="227"/>
      <c r="AG1746" s="227"/>
      <c r="AH1746" s="227"/>
      <c r="AI1746" s="227"/>
    </row>
    <row r="1747" hidden="1">
      <c r="A1747" s="227"/>
      <c r="B1747" s="227"/>
      <c r="C1747" s="264"/>
      <c r="D1747" s="227"/>
      <c r="E1747" s="227"/>
      <c r="F1747" s="227"/>
      <c r="G1747" s="227"/>
      <c r="H1747" s="227"/>
      <c r="I1747" s="227"/>
      <c r="J1747" s="227"/>
      <c r="K1747" s="227"/>
      <c r="L1747" s="227"/>
      <c r="M1747" s="227"/>
      <c r="N1747" s="227"/>
      <c r="O1747" s="227"/>
      <c r="P1747" s="227"/>
      <c r="Q1747" s="227"/>
      <c r="R1747" s="227"/>
      <c r="S1747" s="227"/>
      <c r="T1747" s="227"/>
      <c r="U1747" s="227"/>
      <c r="V1747" s="227"/>
      <c r="W1747" s="227"/>
      <c r="X1747" s="227"/>
      <c r="Y1747" s="227"/>
      <c r="Z1747" s="227"/>
      <c r="AA1747" s="227"/>
      <c r="AB1747" s="227"/>
      <c r="AC1747" s="227"/>
      <c r="AD1747" s="227"/>
      <c r="AE1747" s="227"/>
      <c r="AF1747" s="227"/>
      <c r="AG1747" s="227"/>
      <c r="AH1747" s="227"/>
      <c r="AI1747" s="227"/>
    </row>
    <row r="1748" hidden="1">
      <c r="A1748" s="227"/>
      <c r="B1748" s="227"/>
      <c r="C1748" s="264"/>
      <c r="D1748" s="227"/>
      <c r="E1748" s="227"/>
      <c r="F1748" s="227"/>
      <c r="G1748" s="227"/>
      <c r="H1748" s="227"/>
      <c r="I1748" s="227"/>
      <c r="J1748" s="227"/>
      <c r="K1748" s="227"/>
      <c r="L1748" s="227"/>
      <c r="M1748" s="227"/>
      <c r="N1748" s="227"/>
      <c r="O1748" s="227"/>
      <c r="P1748" s="227"/>
      <c r="Q1748" s="227"/>
      <c r="R1748" s="227"/>
      <c r="S1748" s="227"/>
      <c r="T1748" s="227"/>
      <c r="U1748" s="227"/>
      <c r="V1748" s="227"/>
      <c r="W1748" s="227"/>
      <c r="X1748" s="227"/>
      <c r="Y1748" s="227"/>
      <c r="Z1748" s="227"/>
      <c r="AA1748" s="227"/>
      <c r="AB1748" s="227"/>
      <c r="AC1748" s="227"/>
      <c r="AD1748" s="227"/>
      <c r="AE1748" s="227"/>
      <c r="AF1748" s="227"/>
      <c r="AG1748" s="227"/>
      <c r="AH1748" s="227"/>
      <c r="AI1748" s="227"/>
    </row>
    <row r="1749" hidden="1">
      <c r="A1749" s="227"/>
      <c r="B1749" s="227"/>
      <c r="C1749" s="264"/>
      <c r="D1749" s="227"/>
      <c r="E1749" s="227"/>
      <c r="F1749" s="227"/>
      <c r="G1749" s="227"/>
      <c r="H1749" s="227"/>
      <c r="I1749" s="227"/>
      <c r="J1749" s="227"/>
      <c r="K1749" s="227"/>
      <c r="L1749" s="227"/>
      <c r="M1749" s="227"/>
      <c r="N1749" s="227"/>
      <c r="O1749" s="227"/>
      <c r="P1749" s="227"/>
      <c r="Q1749" s="227"/>
      <c r="R1749" s="227"/>
      <c r="S1749" s="227"/>
      <c r="T1749" s="227"/>
      <c r="U1749" s="227"/>
      <c r="V1749" s="227"/>
      <c r="W1749" s="227"/>
      <c r="X1749" s="227"/>
      <c r="Y1749" s="227"/>
      <c r="Z1749" s="227"/>
      <c r="AA1749" s="227"/>
      <c r="AB1749" s="227"/>
      <c r="AC1749" s="227"/>
      <c r="AD1749" s="227"/>
      <c r="AE1749" s="227"/>
      <c r="AF1749" s="227"/>
      <c r="AG1749" s="227"/>
      <c r="AH1749" s="227"/>
      <c r="AI1749" s="227"/>
    </row>
    <row r="1750" hidden="1">
      <c r="A1750" s="227"/>
      <c r="B1750" s="227"/>
      <c r="C1750" s="264"/>
      <c r="D1750" s="227"/>
      <c r="E1750" s="227"/>
      <c r="F1750" s="227"/>
      <c r="G1750" s="227"/>
      <c r="H1750" s="227"/>
      <c r="I1750" s="227"/>
      <c r="J1750" s="227"/>
      <c r="K1750" s="227"/>
      <c r="L1750" s="227"/>
      <c r="M1750" s="227"/>
      <c r="N1750" s="227"/>
      <c r="O1750" s="227"/>
      <c r="P1750" s="227"/>
      <c r="Q1750" s="227"/>
      <c r="R1750" s="227"/>
      <c r="S1750" s="227"/>
      <c r="T1750" s="227"/>
      <c r="U1750" s="227"/>
      <c r="V1750" s="227"/>
      <c r="W1750" s="227"/>
      <c r="X1750" s="227"/>
      <c r="Y1750" s="227"/>
      <c r="Z1750" s="227"/>
      <c r="AA1750" s="227"/>
      <c r="AB1750" s="227"/>
      <c r="AC1750" s="227"/>
      <c r="AD1750" s="227"/>
      <c r="AE1750" s="227"/>
      <c r="AF1750" s="227"/>
      <c r="AG1750" s="227"/>
      <c r="AH1750" s="227"/>
      <c r="AI1750" s="227"/>
    </row>
    <row r="1751" hidden="1">
      <c r="A1751" s="227"/>
      <c r="B1751" s="227"/>
      <c r="C1751" s="264"/>
      <c r="D1751" s="227"/>
      <c r="E1751" s="227"/>
      <c r="F1751" s="227"/>
      <c r="G1751" s="227"/>
      <c r="H1751" s="227"/>
      <c r="I1751" s="227"/>
      <c r="J1751" s="227"/>
      <c r="K1751" s="227"/>
      <c r="L1751" s="227"/>
      <c r="M1751" s="227"/>
      <c r="N1751" s="227"/>
      <c r="O1751" s="227"/>
      <c r="P1751" s="227"/>
      <c r="Q1751" s="227"/>
      <c r="R1751" s="227"/>
      <c r="S1751" s="227"/>
      <c r="T1751" s="227"/>
      <c r="U1751" s="227"/>
      <c r="V1751" s="227"/>
      <c r="W1751" s="227"/>
      <c r="X1751" s="227"/>
      <c r="Y1751" s="227"/>
      <c r="Z1751" s="227"/>
      <c r="AA1751" s="227"/>
      <c r="AB1751" s="227"/>
      <c r="AC1751" s="227"/>
      <c r="AD1751" s="227"/>
      <c r="AE1751" s="227"/>
      <c r="AF1751" s="227"/>
      <c r="AG1751" s="227"/>
      <c r="AH1751" s="227"/>
      <c r="AI1751" s="227"/>
    </row>
    <row r="1752" hidden="1">
      <c r="A1752" s="227"/>
      <c r="B1752" s="227"/>
      <c r="C1752" s="264"/>
      <c r="D1752" s="227"/>
      <c r="E1752" s="227"/>
      <c r="F1752" s="227"/>
      <c r="G1752" s="227"/>
      <c r="H1752" s="227"/>
      <c r="I1752" s="227"/>
      <c r="J1752" s="227"/>
      <c r="K1752" s="227"/>
      <c r="L1752" s="227"/>
      <c r="M1752" s="227"/>
      <c r="N1752" s="227"/>
      <c r="O1752" s="227"/>
      <c r="P1752" s="227"/>
      <c r="Q1752" s="227"/>
      <c r="R1752" s="227"/>
      <c r="S1752" s="227"/>
      <c r="T1752" s="227"/>
      <c r="U1752" s="227"/>
      <c r="V1752" s="227"/>
      <c r="W1752" s="227"/>
      <c r="X1752" s="227"/>
      <c r="Y1752" s="227"/>
      <c r="Z1752" s="227"/>
      <c r="AA1752" s="227"/>
      <c r="AB1752" s="227"/>
      <c r="AC1752" s="227"/>
      <c r="AD1752" s="227"/>
      <c r="AE1752" s="227"/>
      <c r="AF1752" s="227"/>
      <c r="AG1752" s="227"/>
      <c r="AH1752" s="227"/>
      <c r="AI1752" s="227"/>
    </row>
    <row r="1753" hidden="1">
      <c r="A1753" s="227"/>
      <c r="B1753" s="227"/>
      <c r="C1753" s="264"/>
      <c r="D1753" s="227"/>
      <c r="E1753" s="227"/>
      <c r="F1753" s="227"/>
      <c r="G1753" s="227"/>
      <c r="H1753" s="227"/>
      <c r="I1753" s="227"/>
      <c r="J1753" s="227"/>
      <c r="K1753" s="227"/>
      <c r="L1753" s="227"/>
      <c r="M1753" s="227"/>
      <c r="N1753" s="227"/>
      <c r="O1753" s="227"/>
      <c r="P1753" s="227"/>
      <c r="Q1753" s="227"/>
      <c r="R1753" s="227"/>
      <c r="S1753" s="227"/>
      <c r="T1753" s="227"/>
      <c r="U1753" s="227"/>
      <c r="V1753" s="227"/>
      <c r="W1753" s="227"/>
      <c r="X1753" s="227"/>
      <c r="Y1753" s="227"/>
      <c r="Z1753" s="227"/>
      <c r="AA1753" s="227"/>
      <c r="AB1753" s="227"/>
      <c r="AC1753" s="227"/>
      <c r="AD1753" s="227"/>
      <c r="AE1753" s="227"/>
      <c r="AF1753" s="227"/>
      <c r="AG1753" s="227"/>
      <c r="AH1753" s="227"/>
      <c r="AI1753" s="227"/>
    </row>
    <row r="1754" hidden="1">
      <c r="A1754" s="227"/>
      <c r="B1754" s="227"/>
      <c r="C1754" s="264"/>
      <c r="D1754" s="227"/>
      <c r="E1754" s="227"/>
      <c r="F1754" s="227"/>
      <c r="G1754" s="227"/>
      <c r="H1754" s="227"/>
      <c r="I1754" s="227"/>
      <c r="J1754" s="227"/>
      <c r="K1754" s="227"/>
      <c r="L1754" s="227"/>
      <c r="M1754" s="227"/>
      <c r="N1754" s="227"/>
      <c r="O1754" s="227"/>
      <c r="P1754" s="227"/>
      <c r="Q1754" s="227"/>
      <c r="R1754" s="227"/>
      <c r="S1754" s="227"/>
      <c r="T1754" s="227"/>
      <c r="U1754" s="227"/>
      <c r="V1754" s="227"/>
      <c r="W1754" s="227"/>
      <c r="X1754" s="227"/>
      <c r="Y1754" s="227"/>
      <c r="Z1754" s="227"/>
      <c r="AA1754" s="227"/>
      <c r="AB1754" s="227"/>
      <c r="AC1754" s="227"/>
      <c r="AD1754" s="227"/>
      <c r="AE1754" s="227"/>
      <c r="AF1754" s="227"/>
      <c r="AG1754" s="227"/>
      <c r="AH1754" s="227"/>
      <c r="AI1754" s="227"/>
    </row>
    <row r="1755" hidden="1">
      <c r="A1755" s="227"/>
      <c r="B1755" s="227"/>
      <c r="C1755" s="264"/>
      <c r="D1755" s="227"/>
      <c r="E1755" s="227"/>
      <c r="F1755" s="227"/>
      <c r="G1755" s="227"/>
      <c r="H1755" s="227"/>
      <c r="I1755" s="227"/>
      <c r="J1755" s="227"/>
      <c r="K1755" s="227"/>
      <c r="L1755" s="227"/>
      <c r="M1755" s="227"/>
      <c r="N1755" s="227"/>
      <c r="O1755" s="227"/>
      <c r="P1755" s="227"/>
      <c r="Q1755" s="227"/>
      <c r="R1755" s="227"/>
      <c r="S1755" s="227"/>
      <c r="T1755" s="227"/>
      <c r="U1755" s="227"/>
      <c r="V1755" s="227"/>
      <c r="W1755" s="227"/>
      <c r="X1755" s="227"/>
      <c r="Y1755" s="227"/>
      <c r="Z1755" s="227"/>
      <c r="AA1755" s="227"/>
      <c r="AB1755" s="227"/>
      <c r="AC1755" s="227"/>
      <c r="AD1755" s="227"/>
      <c r="AE1755" s="227"/>
      <c r="AF1755" s="227"/>
      <c r="AG1755" s="227"/>
      <c r="AH1755" s="227"/>
      <c r="AI1755" s="227"/>
    </row>
    <row r="1756" hidden="1">
      <c r="A1756" s="227"/>
      <c r="B1756" s="227"/>
      <c r="C1756" s="264"/>
      <c r="D1756" s="227"/>
      <c r="E1756" s="227"/>
      <c r="F1756" s="227"/>
      <c r="G1756" s="227"/>
      <c r="H1756" s="227"/>
      <c r="I1756" s="227"/>
      <c r="J1756" s="227"/>
      <c r="K1756" s="227"/>
      <c r="L1756" s="227"/>
      <c r="M1756" s="227"/>
      <c r="N1756" s="227"/>
      <c r="O1756" s="227"/>
      <c r="P1756" s="227"/>
      <c r="Q1756" s="227"/>
      <c r="R1756" s="227"/>
      <c r="S1756" s="227"/>
      <c r="T1756" s="227"/>
      <c r="U1756" s="227"/>
      <c r="V1756" s="227"/>
      <c r="W1756" s="227"/>
      <c r="X1756" s="227"/>
      <c r="Y1756" s="227"/>
      <c r="Z1756" s="227"/>
      <c r="AA1756" s="227"/>
      <c r="AB1756" s="227"/>
      <c r="AC1756" s="227"/>
      <c r="AD1756" s="227"/>
      <c r="AE1756" s="227"/>
      <c r="AF1756" s="227"/>
      <c r="AG1756" s="227"/>
      <c r="AH1756" s="227"/>
      <c r="AI1756" s="227"/>
    </row>
    <row r="1757" hidden="1">
      <c r="A1757" s="227"/>
      <c r="B1757" s="227"/>
      <c r="C1757" s="264"/>
      <c r="D1757" s="227"/>
      <c r="E1757" s="227"/>
      <c r="F1757" s="227"/>
      <c r="G1757" s="227"/>
      <c r="H1757" s="227"/>
      <c r="I1757" s="227"/>
      <c r="J1757" s="227"/>
      <c r="K1757" s="227"/>
      <c r="L1757" s="227"/>
      <c r="M1757" s="227"/>
      <c r="N1757" s="227"/>
      <c r="O1757" s="227"/>
      <c r="P1757" s="227"/>
      <c r="Q1757" s="227"/>
      <c r="R1757" s="227"/>
      <c r="S1757" s="227"/>
      <c r="T1757" s="227"/>
      <c r="U1757" s="227"/>
      <c r="V1757" s="227"/>
      <c r="W1757" s="227"/>
      <c r="X1757" s="227"/>
      <c r="Y1757" s="227"/>
      <c r="Z1757" s="227"/>
      <c r="AA1757" s="227"/>
      <c r="AB1757" s="227"/>
      <c r="AC1757" s="227"/>
      <c r="AD1757" s="227"/>
      <c r="AE1757" s="227"/>
      <c r="AF1757" s="227"/>
      <c r="AG1757" s="227"/>
      <c r="AH1757" s="227"/>
      <c r="AI1757" s="227"/>
    </row>
    <row r="1758" hidden="1">
      <c r="A1758" s="227"/>
      <c r="B1758" s="227"/>
      <c r="C1758" s="264"/>
      <c r="D1758" s="227"/>
      <c r="E1758" s="227"/>
      <c r="F1758" s="227"/>
      <c r="G1758" s="227"/>
      <c r="H1758" s="227"/>
      <c r="I1758" s="227"/>
      <c r="J1758" s="227"/>
      <c r="K1758" s="227"/>
      <c r="L1758" s="227"/>
      <c r="M1758" s="227"/>
      <c r="N1758" s="227"/>
      <c r="O1758" s="227"/>
      <c r="P1758" s="227"/>
      <c r="Q1758" s="227"/>
      <c r="R1758" s="227"/>
      <c r="S1758" s="227"/>
      <c r="T1758" s="227"/>
      <c r="U1758" s="227"/>
      <c r="V1758" s="227"/>
      <c r="W1758" s="227"/>
      <c r="X1758" s="227"/>
      <c r="Y1758" s="227"/>
      <c r="Z1758" s="227"/>
      <c r="AA1758" s="227"/>
      <c r="AB1758" s="227"/>
      <c r="AC1758" s="227"/>
      <c r="AD1758" s="227"/>
      <c r="AE1758" s="227"/>
      <c r="AF1758" s="227"/>
      <c r="AG1758" s="227"/>
      <c r="AH1758" s="227"/>
      <c r="AI1758" s="227"/>
    </row>
    <row r="1759" hidden="1">
      <c r="A1759" s="227"/>
      <c r="B1759" s="227"/>
      <c r="C1759" s="264"/>
      <c r="D1759" s="227"/>
      <c r="E1759" s="227"/>
      <c r="F1759" s="227"/>
      <c r="G1759" s="227"/>
      <c r="H1759" s="227"/>
      <c r="I1759" s="227"/>
      <c r="J1759" s="227"/>
      <c r="K1759" s="227"/>
      <c r="L1759" s="227"/>
      <c r="M1759" s="227"/>
      <c r="N1759" s="227"/>
      <c r="O1759" s="227"/>
      <c r="P1759" s="227"/>
      <c r="Q1759" s="227"/>
      <c r="R1759" s="227"/>
      <c r="S1759" s="227"/>
      <c r="T1759" s="227"/>
      <c r="U1759" s="227"/>
      <c r="V1759" s="227"/>
      <c r="W1759" s="227"/>
      <c r="X1759" s="227"/>
      <c r="Y1759" s="227"/>
      <c r="Z1759" s="227"/>
      <c r="AA1759" s="227"/>
      <c r="AB1759" s="227"/>
      <c r="AC1759" s="227"/>
      <c r="AD1759" s="227"/>
      <c r="AE1759" s="227"/>
      <c r="AF1759" s="227"/>
      <c r="AG1759" s="227"/>
      <c r="AH1759" s="227"/>
      <c r="AI1759" s="227"/>
    </row>
    <row r="1760" hidden="1">
      <c r="A1760" s="227"/>
      <c r="B1760" s="227"/>
      <c r="C1760" s="264"/>
      <c r="D1760" s="227"/>
      <c r="E1760" s="227"/>
      <c r="F1760" s="227"/>
      <c r="G1760" s="227"/>
      <c r="H1760" s="227"/>
      <c r="I1760" s="227"/>
      <c r="J1760" s="227"/>
      <c r="K1760" s="227"/>
      <c r="L1760" s="227"/>
      <c r="M1760" s="227"/>
      <c r="N1760" s="227"/>
      <c r="O1760" s="227"/>
      <c r="P1760" s="227"/>
      <c r="Q1760" s="227"/>
      <c r="R1760" s="227"/>
      <c r="S1760" s="227"/>
      <c r="T1760" s="227"/>
      <c r="U1760" s="227"/>
      <c r="V1760" s="227"/>
      <c r="W1760" s="227"/>
      <c r="X1760" s="227"/>
      <c r="Y1760" s="227"/>
      <c r="Z1760" s="227"/>
      <c r="AA1760" s="227"/>
      <c r="AB1760" s="227"/>
      <c r="AC1760" s="227"/>
      <c r="AD1760" s="227"/>
      <c r="AE1760" s="227"/>
      <c r="AF1760" s="227"/>
      <c r="AG1760" s="227"/>
      <c r="AH1760" s="227"/>
      <c r="AI1760" s="227"/>
    </row>
    <row r="1761" hidden="1">
      <c r="A1761" s="227"/>
      <c r="B1761" s="227"/>
      <c r="C1761" s="264"/>
      <c r="D1761" s="227"/>
      <c r="E1761" s="227"/>
      <c r="F1761" s="227"/>
      <c r="G1761" s="227"/>
      <c r="H1761" s="227"/>
      <c r="I1761" s="227"/>
      <c r="J1761" s="227"/>
      <c r="K1761" s="227"/>
      <c r="L1761" s="227"/>
      <c r="M1761" s="227"/>
      <c r="N1761" s="227"/>
      <c r="O1761" s="227"/>
      <c r="P1761" s="227"/>
      <c r="Q1761" s="227"/>
      <c r="R1761" s="227"/>
      <c r="S1761" s="227"/>
      <c r="T1761" s="227"/>
      <c r="U1761" s="227"/>
      <c r="V1761" s="227"/>
      <c r="W1761" s="227"/>
      <c r="X1761" s="227"/>
      <c r="Y1761" s="227"/>
      <c r="Z1761" s="227"/>
      <c r="AA1761" s="227"/>
      <c r="AB1761" s="227"/>
      <c r="AC1761" s="227"/>
      <c r="AD1761" s="227"/>
      <c r="AE1761" s="227"/>
      <c r="AF1761" s="227"/>
      <c r="AG1761" s="227"/>
      <c r="AH1761" s="227"/>
      <c r="AI1761" s="227"/>
    </row>
    <row r="1762" hidden="1">
      <c r="A1762" s="227"/>
      <c r="B1762" s="227"/>
      <c r="C1762" s="264"/>
      <c r="D1762" s="227"/>
      <c r="E1762" s="227"/>
      <c r="F1762" s="227"/>
      <c r="G1762" s="227"/>
      <c r="H1762" s="227"/>
      <c r="I1762" s="227"/>
      <c r="J1762" s="227"/>
      <c r="K1762" s="227"/>
      <c r="L1762" s="227"/>
      <c r="M1762" s="227"/>
      <c r="N1762" s="227"/>
      <c r="O1762" s="227"/>
      <c r="P1762" s="227"/>
      <c r="Q1762" s="227"/>
      <c r="R1762" s="227"/>
      <c r="S1762" s="227"/>
      <c r="T1762" s="227"/>
      <c r="U1762" s="227"/>
      <c r="V1762" s="227"/>
      <c r="W1762" s="227"/>
      <c r="X1762" s="227"/>
      <c r="Y1762" s="227"/>
      <c r="Z1762" s="227"/>
      <c r="AA1762" s="227"/>
      <c r="AB1762" s="227"/>
      <c r="AC1762" s="227"/>
      <c r="AD1762" s="227"/>
      <c r="AE1762" s="227"/>
      <c r="AF1762" s="227"/>
      <c r="AG1762" s="227"/>
      <c r="AH1762" s="227"/>
      <c r="AI1762" s="227"/>
    </row>
    <row r="1763" hidden="1">
      <c r="A1763" s="227"/>
      <c r="B1763" s="227"/>
      <c r="C1763" s="264"/>
      <c r="D1763" s="227"/>
      <c r="E1763" s="227"/>
      <c r="F1763" s="227"/>
      <c r="G1763" s="227"/>
      <c r="H1763" s="227"/>
      <c r="I1763" s="227"/>
      <c r="J1763" s="227"/>
      <c r="K1763" s="227"/>
      <c r="L1763" s="227"/>
      <c r="M1763" s="227"/>
      <c r="N1763" s="227"/>
      <c r="O1763" s="227"/>
      <c r="P1763" s="227"/>
      <c r="Q1763" s="227"/>
      <c r="R1763" s="227"/>
      <c r="S1763" s="227"/>
      <c r="T1763" s="227"/>
      <c r="U1763" s="227"/>
      <c r="V1763" s="227"/>
      <c r="W1763" s="227"/>
      <c r="X1763" s="227"/>
      <c r="Y1763" s="227"/>
      <c r="Z1763" s="227"/>
      <c r="AA1763" s="227"/>
      <c r="AB1763" s="227"/>
      <c r="AC1763" s="227"/>
      <c r="AD1763" s="227"/>
      <c r="AE1763" s="227"/>
      <c r="AF1763" s="227"/>
      <c r="AG1763" s="227"/>
      <c r="AH1763" s="227"/>
      <c r="AI1763" s="227"/>
    </row>
    <row r="1764" hidden="1">
      <c r="A1764" s="227"/>
      <c r="B1764" s="227"/>
      <c r="C1764" s="264"/>
      <c r="D1764" s="227"/>
      <c r="E1764" s="227"/>
      <c r="F1764" s="227"/>
      <c r="G1764" s="227"/>
      <c r="H1764" s="227"/>
      <c r="I1764" s="227"/>
      <c r="J1764" s="227"/>
      <c r="K1764" s="227"/>
      <c r="L1764" s="227"/>
      <c r="M1764" s="227"/>
      <c r="N1764" s="227"/>
      <c r="O1764" s="227"/>
      <c r="P1764" s="227"/>
      <c r="Q1764" s="227"/>
      <c r="R1764" s="227"/>
      <c r="S1764" s="227"/>
      <c r="T1764" s="227"/>
      <c r="U1764" s="227"/>
      <c r="V1764" s="227"/>
      <c r="W1764" s="227"/>
      <c r="X1764" s="227"/>
      <c r="Y1764" s="227"/>
      <c r="Z1764" s="227"/>
      <c r="AA1764" s="227"/>
      <c r="AB1764" s="227"/>
      <c r="AC1764" s="227"/>
      <c r="AD1764" s="227"/>
      <c r="AE1764" s="227"/>
      <c r="AF1764" s="227"/>
      <c r="AG1764" s="227"/>
      <c r="AH1764" s="227"/>
      <c r="AI1764" s="227"/>
    </row>
    <row r="1765" hidden="1">
      <c r="A1765" s="227"/>
      <c r="B1765" s="227"/>
      <c r="C1765" s="264"/>
      <c r="D1765" s="227"/>
      <c r="E1765" s="227"/>
      <c r="F1765" s="227"/>
      <c r="G1765" s="227"/>
      <c r="H1765" s="227"/>
      <c r="I1765" s="227"/>
      <c r="J1765" s="227"/>
      <c r="K1765" s="227"/>
      <c r="L1765" s="227"/>
      <c r="M1765" s="227"/>
      <c r="N1765" s="227"/>
      <c r="O1765" s="227"/>
      <c r="P1765" s="227"/>
      <c r="Q1765" s="227"/>
      <c r="R1765" s="227"/>
      <c r="S1765" s="227"/>
      <c r="T1765" s="227"/>
      <c r="U1765" s="227"/>
      <c r="V1765" s="227"/>
      <c r="W1765" s="227"/>
      <c r="X1765" s="227"/>
      <c r="Y1765" s="227"/>
      <c r="Z1765" s="227"/>
      <c r="AA1765" s="227"/>
      <c r="AB1765" s="227"/>
      <c r="AC1765" s="227"/>
      <c r="AD1765" s="227"/>
      <c r="AE1765" s="227"/>
      <c r="AF1765" s="227"/>
      <c r="AG1765" s="227"/>
      <c r="AH1765" s="227"/>
      <c r="AI1765" s="227"/>
    </row>
    <row r="1766" hidden="1">
      <c r="A1766" s="227"/>
      <c r="B1766" s="227"/>
      <c r="C1766" s="264"/>
      <c r="D1766" s="227"/>
      <c r="E1766" s="227"/>
      <c r="F1766" s="227"/>
      <c r="G1766" s="227"/>
      <c r="H1766" s="227"/>
      <c r="I1766" s="227"/>
      <c r="J1766" s="227"/>
      <c r="K1766" s="227"/>
      <c r="L1766" s="227"/>
      <c r="M1766" s="227"/>
      <c r="N1766" s="227"/>
      <c r="O1766" s="227"/>
      <c r="P1766" s="227"/>
      <c r="Q1766" s="227"/>
      <c r="R1766" s="227"/>
      <c r="S1766" s="227"/>
      <c r="T1766" s="227"/>
      <c r="U1766" s="227"/>
      <c r="V1766" s="227"/>
      <c r="W1766" s="227"/>
      <c r="X1766" s="227"/>
      <c r="Y1766" s="227"/>
      <c r="Z1766" s="227"/>
      <c r="AA1766" s="227"/>
      <c r="AB1766" s="227"/>
      <c r="AC1766" s="227"/>
      <c r="AD1766" s="227"/>
      <c r="AE1766" s="227"/>
      <c r="AF1766" s="227"/>
      <c r="AG1766" s="227"/>
      <c r="AH1766" s="227"/>
      <c r="AI1766" s="227"/>
    </row>
    <row r="1767" hidden="1">
      <c r="A1767" s="227"/>
      <c r="B1767" s="227"/>
      <c r="C1767" s="264"/>
      <c r="D1767" s="227"/>
      <c r="E1767" s="227"/>
      <c r="F1767" s="227"/>
      <c r="G1767" s="227"/>
      <c r="H1767" s="227"/>
      <c r="I1767" s="227"/>
      <c r="J1767" s="227"/>
      <c r="K1767" s="227"/>
      <c r="L1767" s="227"/>
      <c r="M1767" s="227"/>
      <c r="N1767" s="227"/>
      <c r="O1767" s="227"/>
      <c r="P1767" s="227"/>
      <c r="Q1767" s="227"/>
      <c r="R1767" s="227"/>
      <c r="S1767" s="227"/>
      <c r="T1767" s="227"/>
      <c r="U1767" s="227"/>
      <c r="V1767" s="227"/>
      <c r="W1767" s="227"/>
      <c r="X1767" s="227"/>
      <c r="Y1767" s="227"/>
      <c r="Z1767" s="227"/>
      <c r="AA1767" s="227"/>
      <c r="AB1767" s="227"/>
      <c r="AC1767" s="227"/>
      <c r="AD1767" s="227"/>
      <c r="AE1767" s="227"/>
      <c r="AF1767" s="227"/>
      <c r="AG1767" s="227"/>
      <c r="AH1767" s="227"/>
      <c r="AI1767" s="227"/>
    </row>
    <row r="1768" hidden="1">
      <c r="A1768" s="227"/>
      <c r="B1768" s="227"/>
      <c r="C1768" s="264"/>
      <c r="D1768" s="227"/>
      <c r="E1768" s="227"/>
      <c r="F1768" s="227"/>
      <c r="G1768" s="227"/>
      <c r="H1768" s="227"/>
      <c r="I1768" s="227"/>
      <c r="J1768" s="227"/>
      <c r="K1768" s="227"/>
      <c r="L1768" s="227"/>
      <c r="M1768" s="227"/>
      <c r="N1768" s="227"/>
      <c r="O1768" s="227"/>
      <c r="P1768" s="227"/>
      <c r="Q1768" s="227"/>
      <c r="R1768" s="227"/>
      <c r="S1768" s="227"/>
      <c r="T1768" s="227"/>
      <c r="U1768" s="227"/>
      <c r="V1768" s="227"/>
      <c r="W1768" s="227"/>
      <c r="X1768" s="227"/>
      <c r="Y1768" s="227"/>
      <c r="Z1768" s="227"/>
      <c r="AA1768" s="227"/>
      <c r="AB1768" s="227"/>
      <c r="AC1768" s="227"/>
      <c r="AD1768" s="227"/>
      <c r="AE1768" s="227"/>
      <c r="AF1768" s="227"/>
      <c r="AG1768" s="227"/>
      <c r="AH1768" s="227"/>
      <c r="AI1768" s="227"/>
    </row>
    <row r="1769" hidden="1">
      <c r="A1769" s="227"/>
      <c r="B1769" s="227"/>
      <c r="C1769" s="264"/>
      <c r="D1769" s="227"/>
      <c r="E1769" s="227"/>
      <c r="F1769" s="227"/>
      <c r="G1769" s="227"/>
      <c r="H1769" s="227"/>
      <c r="I1769" s="227"/>
      <c r="J1769" s="227"/>
      <c r="K1769" s="227"/>
      <c r="L1769" s="227"/>
      <c r="M1769" s="227"/>
      <c r="N1769" s="227"/>
      <c r="O1769" s="227"/>
      <c r="P1769" s="227"/>
      <c r="Q1769" s="227"/>
      <c r="R1769" s="227"/>
      <c r="S1769" s="227"/>
      <c r="T1769" s="227"/>
      <c r="U1769" s="227"/>
      <c r="V1769" s="227"/>
      <c r="W1769" s="227"/>
      <c r="X1769" s="227"/>
      <c r="Y1769" s="227"/>
      <c r="Z1769" s="227"/>
      <c r="AA1769" s="227"/>
      <c r="AB1769" s="227"/>
      <c r="AC1769" s="227"/>
      <c r="AD1769" s="227"/>
      <c r="AE1769" s="227"/>
      <c r="AF1769" s="227"/>
      <c r="AG1769" s="227"/>
      <c r="AH1769" s="227"/>
      <c r="AI1769" s="227"/>
    </row>
    <row r="1770" hidden="1">
      <c r="A1770" s="227"/>
      <c r="B1770" s="227"/>
      <c r="C1770" s="264"/>
      <c r="D1770" s="227"/>
      <c r="E1770" s="227"/>
      <c r="F1770" s="227"/>
      <c r="G1770" s="227"/>
      <c r="H1770" s="227"/>
      <c r="I1770" s="227"/>
      <c r="J1770" s="227"/>
      <c r="K1770" s="227"/>
      <c r="L1770" s="227"/>
      <c r="M1770" s="227"/>
      <c r="N1770" s="227"/>
      <c r="O1770" s="227"/>
      <c r="P1770" s="227"/>
      <c r="Q1770" s="227"/>
      <c r="R1770" s="227"/>
      <c r="S1770" s="227"/>
      <c r="T1770" s="227"/>
      <c r="U1770" s="227"/>
      <c r="V1770" s="227"/>
      <c r="W1770" s="227"/>
      <c r="X1770" s="227"/>
      <c r="Y1770" s="227"/>
      <c r="Z1770" s="227"/>
      <c r="AA1770" s="227"/>
      <c r="AB1770" s="227"/>
      <c r="AC1770" s="227"/>
      <c r="AD1770" s="227"/>
      <c r="AE1770" s="227"/>
      <c r="AF1770" s="227"/>
      <c r="AG1770" s="227"/>
      <c r="AH1770" s="227"/>
      <c r="AI1770" s="227"/>
    </row>
    <row r="1771" hidden="1">
      <c r="A1771" s="227"/>
      <c r="B1771" s="227"/>
      <c r="C1771" s="264"/>
      <c r="D1771" s="227"/>
      <c r="E1771" s="227"/>
      <c r="F1771" s="227"/>
      <c r="G1771" s="227"/>
      <c r="H1771" s="227"/>
      <c r="I1771" s="227"/>
      <c r="J1771" s="227"/>
      <c r="K1771" s="227"/>
      <c r="L1771" s="227"/>
      <c r="M1771" s="227"/>
      <c r="N1771" s="227"/>
      <c r="O1771" s="227"/>
      <c r="P1771" s="227"/>
      <c r="Q1771" s="227"/>
      <c r="R1771" s="227"/>
      <c r="S1771" s="227"/>
      <c r="T1771" s="227"/>
      <c r="U1771" s="227"/>
      <c r="V1771" s="227"/>
      <c r="W1771" s="227"/>
      <c r="X1771" s="227"/>
      <c r="Y1771" s="227"/>
      <c r="Z1771" s="227"/>
      <c r="AA1771" s="227"/>
      <c r="AB1771" s="227"/>
      <c r="AC1771" s="227"/>
      <c r="AD1771" s="227"/>
      <c r="AE1771" s="227"/>
      <c r="AF1771" s="227"/>
      <c r="AG1771" s="227"/>
      <c r="AH1771" s="227"/>
      <c r="AI1771" s="227"/>
    </row>
    <row r="1772" hidden="1">
      <c r="A1772" s="227"/>
      <c r="B1772" s="227"/>
      <c r="C1772" s="264"/>
      <c r="D1772" s="227"/>
      <c r="E1772" s="227"/>
      <c r="F1772" s="227"/>
      <c r="G1772" s="227"/>
      <c r="H1772" s="227"/>
      <c r="I1772" s="227"/>
      <c r="J1772" s="227"/>
      <c r="K1772" s="227"/>
      <c r="L1772" s="227"/>
      <c r="M1772" s="227"/>
      <c r="N1772" s="227"/>
      <c r="O1772" s="227"/>
      <c r="P1772" s="227"/>
      <c r="Q1772" s="227"/>
      <c r="R1772" s="227"/>
      <c r="S1772" s="227"/>
      <c r="T1772" s="227"/>
      <c r="U1772" s="227"/>
      <c r="V1772" s="227"/>
      <c r="W1772" s="227"/>
      <c r="X1772" s="227"/>
      <c r="Y1772" s="227"/>
      <c r="Z1772" s="227"/>
      <c r="AA1772" s="227"/>
      <c r="AB1772" s="227"/>
      <c r="AC1772" s="227"/>
      <c r="AD1772" s="227"/>
      <c r="AE1772" s="227"/>
      <c r="AF1772" s="227"/>
      <c r="AG1772" s="227"/>
      <c r="AH1772" s="227"/>
      <c r="AI1772" s="227"/>
    </row>
    <row r="1773" hidden="1">
      <c r="A1773" s="227"/>
      <c r="B1773" s="227"/>
      <c r="C1773" s="264"/>
      <c r="D1773" s="227"/>
      <c r="E1773" s="227"/>
      <c r="F1773" s="227"/>
      <c r="G1773" s="227"/>
      <c r="H1773" s="227"/>
      <c r="I1773" s="227"/>
      <c r="J1773" s="227"/>
      <c r="K1773" s="227"/>
      <c r="L1773" s="227"/>
      <c r="M1773" s="227"/>
      <c r="N1773" s="227"/>
      <c r="O1773" s="227"/>
      <c r="P1773" s="227"/>
      <c r="Q1773" s="227"/>
      <c r="R1773" s="227"/>
      <c r="S1773" s="227"/>
      <c r="T1773" s="227"/>
      <c r="U1773" s="227"/>
      <c r="V1773" s="227"/>
      <c r="W1773" s="227"/>
      <c r="X1773" s="227"/>
      <c r="Y1773" s="227"/>
      <c r="Z1773" s="227"/>
      <c r="AA1773" s="227"/>
      <c r="AB1773" s="227"/>
      <c r="AC1773" s="227"/>
      <c r="AD1773" s="227"/>
      <c r="AE1773" s="227"/>
      <c r="AF1773" s="227"/>
      <c r="AG1773" s="227"/>
      <c r="AH1773" s="227"/>
      <c r="AI1773" s="227"/>
    </row>
    <row r="1774" hidden="1">
      <c r="A1774" s="227"/>
      <c r="B1774" s="227"/>
      <c r="C1774" s="264"/>
      <c r="D1774" s="227"/>
      <c r="E1774" s="227"/>
      <c r="F1774" s="227"/>
      <c r="G1774" s="227"/>
      <c r="H1774" s="227"/>
      <c r="I1774" s="227"/>
      <c r="J1774" s="227"/>
      <c r="K1774" s="227"/>
      <c r="L1774" s="227"/>
      <c r="M1774" s="227"/>
      <c r="N1774" s="227"/>
      <c r="O1774" s="227"/>
      <c r="P1774" s="227"/>
      <c r="Q1774" s="227"/>
      <c r="R1774" s="227"/>
      <c r="S1774" s="227"/>
      <c r="T1774" s="227"/>
      <c r="U1774" s="227"/>
      <c r="V1774" s="227"/>
      <c r="W1774" s="227"/>
      <c r="X1774" s="227"/>
      <c r="Y1774" s="227"/>
      <c r="Z1774" s="227"/>
      <c r="AA1774" s="227"/>
      <c r="AB1774" s="227"/>
      <c r="AC1774" s="227"/>
      <c r="AD1774" s="227"/>
      <c r="AE1774" s="227"/>
      <c r="AF1774" s="227"/>
      <c r="AG1774" s="227"/>
      <c r="AH1774" s="227"/>
      <c r="AI1774" s="227"/>
    </row>
    <row r="1775" hidden="1">
      <c r="A1775" s="227"/>
      <c r="B1775" s="227"/>
      <c r="C1775" s="264"/>
      <c r="D1775" s="227"/>
      <c r="E1775" s="227"/>
      <c r="F1775" s="227"/>
      <c r="G1775" s="227"/>
      <c r="H1775" s="227"/>
      <c r="I1775" s="227"/>
      <c r="J1775" s="227"/>
      <c r="K1775" s="227"/>
      <c r="L1775" s="227"/>
      <c r="M1775" s="227"/>
      <c r="N1775" s="227"/>
      <c r="O1775" s="227"/>
      <c r="P1775" s="227"/>
      <c r="Q1775" s="227"/>
      <c r="R1775" s="227"/>
      <c r="S1775" s="227"/>
      <c r="T1775" s="227"/>
      <c r="U1775" s="227"/>
      <c r="V1775" s="227"/>
      <c r="W1775" s="227"/>
      <c r="X1775" s="227"/>
      <c r="Y1775" s="227"/>
      <c r="Z1775" s="227"/>
      <c r="AA1775" s="227"/>
      <c r="AB1775" s="227"/>
      <c r="AC1775" s="227"/>
      <c r="AD1775" s="227"/>
      <c r="AE1775" s="227"/>
      <c r="AF1775" s="227"/>
      <c r="AG1775" s="227"/>
      <c r="AH1775" s="227"/>
      <c r="AI1775" s="227"/>
    </row>
    <row r="1776" hidden="1">
      <c r="A1776" s="227"/>
      <c r="B1776" s="227"/>
      <c r="C1776" s="264"/>
      <c r="D1776" s="227"/>
      <c r="E1776" s="227"/>
      <c r="F1776" s="227"/>
      <c r="G1776" s="227"/>
      <c r="H1776" s="227"/>
      <c r="I1776" s="227"/>
      <c r="J1776" s="227"/>
      <c r="K1776" s="227"/>
      <c r="L1776" s="227"/>
      <c r="M1776" s="227"/>
      <c r="N1776" s="227"/>
      <c r="O1776" s="227"/>
      <c r="P1776" s="227"/>
      <c r="Q1776" s="227"/>
      <c r="R1776" s="227"/>
      <c r="S1776" s="227"/>
      <c r="T1776" s="227"/>
      <c r="U1776" s="227"/>
      <c r="V1776" s="227"/>
      <c r="W1776" s="227"/>
      <c r="X1776" s="227"/>
      <c r="Y1776" s="227"/>
      <c r="Z1776" s="227"/>
      <c r="AA1776" s="227"/>
      <c r="AB1776" s="227"/>
      <c r="AC1776" s="227"/>
      <c r="AD1776" s="227"/>
      <c r="AE1776" s="227"/>
      <c r="AF1776" s="227"/>
      <c r="AG1776" s="227"/>
      <c r="AH1776" s="227"/>
      <c r="AI1776" s="227"/>
    </row>
    <row r="1777" hidden="1">
      <c r="A1777" s="227"/>
      <c r="B1777" s="227"/>
      <c r="C1777" s="264"/>
      <c r="D1777" s="227"/>
      <c r="E1777" s="227"/>
      <c r="F1777" s="227"/>
      <c r="G1777" s="227"/>
      <c r="H1777" s="227"/>
      <c r="I1777" s="227"/>
      <c r="J1777" s="227"/>
      <c r="K1777" s="227"/>
      <c r="L1777" s="227"/>
      <c r="M1777" s="227"/>
      <c r="N1777" s="227"/>
      <c r="O1777" s="227"/>
      <c r="P1777" s="227"/>
      <c r="Q1777" s="227"/>
      <c r="R1777" s="227"/>
      <c r="S1777" s="227"/>
      <c r="T1777" s="227"/>
      <c r="U1777" s="227"/>
      <c r="V1777" s="227"/>
      <c r="W1777" s="227"/>
      <c r="X1777" s="227"/>
      <c r="Y1777" s="227"/>
      <c r="Z1777" s="227"/>
      <c r="AA1777" s="227"/>
      <c r="AB1777" s="227"/>
      <c r="AC1777" s="227"/>
      <c r="AD1777" s="227"/>
      <c r="AE1777" s="227"/>
      <c r="AF1777" s="227"/>
      <c r="AG1777" s="227"/>
      <c r="AH1777" s="227"/>
      <c r="AI1777" s="227"/>
    </row>
    <row r="1778" hidden="1">
      <c r="A1778" s="227"/>
      <c r="B1778" s="227"/>
      <c r="C1778" s="264"/>
      <c r="D1778" s="227"/>
      <c r="E1778" s="227"/>
      <c r="F1778" s="227"/>
      <c r="G1778" s="227"/>
      <c r="H1778" s="227"/>
      <c r="I1778" s="227"/>
      <c r="J1778" s="227"/>
      <c r="K1778" s="227"/>
      <c r="L1778" s="227"/>
      <c r="M1778" s="227"/>
      <c r="N1778" s="227"/>
      <c r="O1778" s="227"/>
      <c r="P1778" s="227"/>
      <c r="Q1778" s="227"/>
      <c r="R1778" s="227"/>
      <c r="S1778" s="227"/>
      <c r="T1778" s="227"/>
      <c r="U1778" s="227"/>
      <c r="V1778" s="227"/>
      <c r="W1778" s="227"/>
      <c r="X1778" s="227"/>
      <c r="Y1778" s="227"/>
      <c r="Z1778" s="227"/>
      <c r="AA1778" s="227"/>
      <c r="AB1778" s="227"/>
      <c r="AC1778" s="227"/>
      <c r="AD1778" s="227"/>
      <c r="AE1778" s="227"/>
      <c r="AF1778" s="227"/>
      <c r="AG1778" s="227"/>
      <c r="AH1778" s="227"/>
      <c r="AI1778" s="227"/>
    </row>
    <row r="1779" hidden="1">
      <c r="A1779" s="227"/>
      <c r="B1779" s="227"/>
      <c r="C1779" s="264"/>
      <c r="D1779" s="227"/>
      <c r="E1779" s="227"/>
      <c r="F1779" s="227"/>
      <c r="G1779" s="227"/>
      <c r="H1779" s="227"/>
      <c r="I1779" s="227"/>
      <c r="J1779" s="227"/>
      <c r="K1779" s="227"/>
      <c r="L1779" s="227"/>
      <c r="M1779" s="227"/>
      <c r="N1779" s="227"/>
      <c r="O1779" s="227"/>
      <c r="P1779" s="227"/>
      <c r="Q1779" s="227"/>
      <c r="R1779" s="227"/>
      <c r="S1779" s="227"/>
      <c r="T1779" s="227"/>
      <c r="U1779" s="227"/>
      <c r="V1779" s="227"/>
      <c r="W1779" s="227"/>
      <c r="X1779" s="227"/>
      <c r="Y1779" s="227"/>
      <c r="Z1779" s="227"/>
      <c r="AA1779" s="227"/>
      <c r="AB1779" s="227"/>
      <c r="AC1779" s="227"/>
      <c r="AD1779" s="227"/>
      <c r="AE1779" s="227"/>
      <c r="AF1779" s="227"/>
      <c r="AG1779" s="227"/>
      <c r="AH1779" s="227"/>
      <c r="AI1779" s="227"/>
    </row>
    <row r="1780" hidden="1">
      <c r="A1780" s="227"/>
      <c r="B1780" s="227"/>
      <c r="C1780" s="264"/>
      <c r="D1780" s="227"/>
      <c r="E1780" s="227"/>
      <c r="F1780" s="227"/>
      <c r="G1780" s="227"/>
      <c r="H1780" s="227"/>
      <c r="I1780" s="227"/>
      <c r="J1780" s="227"/>
      <c r="K1780" s="227"/>
      <c r="L1780" s="227"/>
      <c r="M1780" s="227"/>
      <c r="N1780" s="227"/>
      <c r="O1780" s="227"/>
      <c r="P1780" s="227"/>
      <c r="Q1780" s="227"/>
      <c r="R1780" s="227"/>
      <c r="S1780" s="227"/>
      <c r="T1780" s="227"/>
      <c r="U1780" s="227"/>
      <c r="V1780" s="227"/>
      <c r="W1780" s="227"/>
      <c r="X1780" s="227"/>
      <c r="Y1780" s="227"/>
      <c r="Z1780" s="227"/>
      <c r="AA1780" s="227"/>
      <c r="AB1780" s="227"/>
      <c r="AC1780" s="227"/>
      <c r="AD1780" s="227"/>
      <c r="AE1780" s="227"/>
      <c r="AF1780" s="227"/>
      <c r="AG1780" s="227"/>
      <c r="AH1780" s="227"/>
      <c r="AI1780" s="227"/>
    </row>
    <row r="1781" hidden="1">
      <c r="A1781" s="227"/>
      <c r="B1781" s="227"/>
      <c r="C1781" s="264"/>
      <c r="D1781" s="227"/>
      <c r="E1781" s="227"/>
      <c r="F1781" s="227"/>
      <c r="G1781" s="227"/>
      <c r="H1781" s="227"/>
      <c r="I1781" s="227"/>
      <c r="J1781" s="227"/>
      <c r="K1781" s="227"/>
      <c r="L1781" s="227"/>
      <c r="M1781" s="227"/>
      <c r="N1781" s="227"/>
      <c r="O1781" s="227"/>
      <c r="P1781" s="227"/>
      <c r="Q1781" s="227"/>
      <c r="R1781" s="227"/>
      <c r="S1781" s="227"/>
      <c r="T1781" s="227"/>
      <c r="U1781" s="227"/>
      <c r="V1781" s="227"/>
      <c r="W1781" s="227"/>
      <c r="X1781" s="227"/>
      <c r="Y1781" s="227"/>
      <c r="Z1781" s="227"/>
      <c r="AA1781" s="227"/>
      <c r="AB1781" s="227"/>
      <c r="AC1781" s="227"/>
      <c r="AD1781" s="227"/>
      <c r="AE1781" s="227"/>
      <c r="AF1781" s="227"/>
      <c r="AG1781" s="227"/>
      <c r="AH1781" s="227"/>
      <c r="AI1781" s="227"/>
    </row>
    <row r="1782" hidden="1">
      <c r="A1782" s="227"/>
      <c r="B1782" s="227"/>
      <c r="C1782" s="264"/>
      <c r="D1782" s="227"/>
      <c r="E1782" s="227"/>
      <c r="F1782" s="227"/>
      <c r="G1782" s="227"/>
      <c r="H1782" s="227"/>
      <c r="I1782" s="227"/>
      <c r="J1782" s="227"/>
      <c r="K1782" s="227"/>
      <c r="L1782" s="227"/>
      <c r="M1782" s="227"/>
      <c r="N1782" s="227"/>
      <c r="O1782" s="227"/>
      <c r="P1782" s="227"/>
      <c r="Q1782" s="227"/>
      <c r="R1782" s="227"/>
      <c r="S1782" s="227"/>
      <c r="T1782" s="227"/>
      <c r="U1782" s="227"/>
      <c r="V1782" s="227"/>
      <c r="W1782" s="227"/>
      <c r="X1782" s="227"/>
      <c r="Y1782" s="227"/>
      <c r="Z1782" s="227"/>
      <c r="AA1782" s="227"/>
      <c r="AB1782" s="227"/>
      <c r="AC1782" s="227"/>
      <c r="AD1782" s="227"/>
      <c r="AE1782" s="227"/>
      <c r="AF1782" s="227"/>
      <c r="AG1782" s="227"/>
      <c r="AH1782" s="227"/>
      <c r="AI1782" s="227"/>
    </row>
    <row r="1783" hidden="1">
      <c r="A1783" s="227"/>
      <c r="B1783" s="227"/>
      <c r="C1783" s="264"/>
      <c r="D1783" s="227"/>
      <c r="E1783" s="227"/>
      <c r="F1783" s="227"/>
      <c r="G1783" s="227"/>
      <c r="H1783" s="227"/>
      <c r="I1783" s="227"/>
      <c r="J1783" s="227"/>
      <c r="K1783" s="227"/>
      <c r="L1783" s="227"/>
      <c r="M1783" s="227"/>
      <c r="N1783" s="227"/>
      <c r="O1783" s="227"/>
      <c r="P1783" s="227"/>
      <c r="Q1783" s="227"/>
      <c r="R1783" s="227"/>
      <c r="S1783" s="227"/>
      <c r="T1783" s="227"/>
      <c r="U1783" s="227"/>
      <c r="V1783" s="227"/>
      <c r="W1783" s="227"/>
      <c r="X1783" s="227"/>
      <c r="Y1783" s="227"/>
      <c r="Z1783" s="227"/>
      <c r="AA1783" s="227"/>
      <c r="AB1783" s="227"/>
      <c r="AC1783" s="227"/>
      <c r="AD1783" s="227"/>
      <c r="AE1783" s="227"/>
      <c r="AF1783" s="227"/>
      <c r="AG1783" s="227"/>
      <c r="AH1783" s="227"/>
      <c r="AI1783" s="227"/>
    </row>
    <row r="1784" hidden="1">
      <c r="A1784" s="227"/>
      <c r="B1784" s="227"/>
      <c r="C1784" s="264"/>
      <c r="D1784" s="227"/>
      <c r="E1784" s="227"/>
      <c r="F1784" s="227"/>
      <c r="G1784" s="227"/>
      <c r="H1784" s="227"/>
      <c r="I1784" s="227"/>
      <c r="J1784" s="227"/>
      <c r="K1784" s="227"/>
      <c r="L1784" s="227"/>
      <c r="M1784" s="227"/>
      <c r="N1784" s="227"/>
      <c r="O1784" s="227"/>
      <c r="P1784" s="227"/>
      <c r="Q1784" s="227"/>
      <c r="R1784" s="227"/>
      <c r="S1784" s="227"/>
      <c r="T1784" s="227"/>
      <c r="U1784" s="227"/>
      <c r="V1784" s="227"/>
      <c r="W1784" s="227"/>
      <c r="X1784" s="227"/>
      <c r="Y1784" s="227"/>
      <c r="Z1784" s="227"/>
      <c r="AA1784" s="227"/>
      <c r="AB1784" s="227"/>
      <c r="AC1784" s="227"/>
      <c r="AD1784" s="227"/>
      <c r="AE1784" s="227"/>
      <c r="AF1784" s="227"/>
      <c r="AG1784" s="227"/>
      <c r="AH1784" s="227"/>
      <c r="AI1784" s="227"/>
    </row>
    <row r="1785" hidden="1">
      <c r="A1785" s="227"/>
      <c r="B1785" s="227"/>
      <c r="C1785" s="264"/>
      <c r="D1785" s="227"/>
      <c r="E1785" s="227"/>
      <c r="F1785" s="227"/>
      <c r="G1785" s="227"/>
      <c r="H1785" s="227"/>
      <c r="I1785" s="227"/>
      <c r="J1785" s="227"/>
      <c r="K1785" s="227"/>
      <c r="L1785" s="227"/>
      <c r="M1785" s="227"/>
      <c r="N1785" s="227"/>
      <c r="O1785" s="227"/>
      <c r="P1785" s="227"/>
      <c r="Q1785" s="227"/>
      <c r="R1785" s="227"/>
      <c r="S1785" s="227"/>
      <c r="T1785" s="227"/>
      <c r="U1785" s="227"/>
      <c r="V1785" s="227"/>
      <c r="W1785" s="227"/>
      <c r="X1785" s="227"/>
      <c r="Y1785" s="227"/>
      <c r="Z1785" s="227"/>
      <c r="AA1785" s="227"/>
      <c r="AB1785" s="227"/>
      <c r="AC1785" s="227"/>
      <c r="AD1785" s="227"/>
      <c r="AE1785" s="227"/>
      <c r="AF1785" s="227"/>
      <c r="AG1785" s="227"/>
      <c r="AH1785" s="227"/>
      <c r="AI1785" s="227"/>
    </row>
    <row r="1786" hidden="1">
      <c r="A1786" s="227"/>
      <c r="B1786" s="227"/>
      <c r="C1786" s="264"/>
      <c r="D1786" s="227"/>
      <c r="E1786" s="227"/>
      <c r="F1786" s="227"/>
      <c r="G1786" s="227"/>
      <c r="H1786" s="227"/>
      <c r="I1786" s="227"/>
      <c r="J1786" s="227"/>
      <c r="K1786" s="227"/>
      <c r="L1786" s="227"/>
      <c r="M1786" s="227"/>
      <c r="N1786" s="227"/>
      <c r="O1786" s="227"/>
      <c r="P1786" s="227"/>
      <c r="Q1786" s="227"/>
      <c r="R1786" s="227"/>
      <c r="S1786" s="227"/>
      <c r="T1786" s="227"/>
      <c r="U1786" s="227"/>
      <c r="V1786" s="227"/>
      <c r="W1786" s="227"/>
      <c r="X1786" s="227"/>
      <c r="Y1786" s="227"/>
      <c r="Z1786" s="227"/>
      <c r="AA1786" s="227"/>
      <c r="AB1786" s="227"/>
      <c r="AC1786" s="227"/>
      <c r="AD1786" s="227"/>
      <c r="AE1786" s="227"/>
      <c r="AF1786" s="227"/>
      <c r="AG1786" s="227"/>
      <c r="AH1786" s="227"/>
      <c r="AI1786" s="227"/>
    </row>
    <row r="1787" hidden="1">
      <c r="A1787" s="227"/>
      <c r="B1787" s="227"/>
      <c r="C1787" s="264"/>
      <c r="D1787" s="227"/>
      <c r="E1787" s="227"/>
      <c r="F1787" s="227"/>
      <c r="G1787" s="227"/>
      <c r="H1787" s="227"/>
      <c r="I1787" s="227"/>
      <c r="J1787" s="227"/>
      <c r="K1787" s="227"/>
      <c r="L1787" s="227"/>
      <c r="M1787" s="227"/>
      <c r="N1787" s="227"/>
      <c r="O1787" s="227"/>
      <c r="P1787" s="227"/>
      <c r="Q1787" s="227"/>
      <c r="R1787" s="227"/>
      <c r="S1787" s="227"/>
      <c r="T1787" s="227"/>
      <c r="U1787" s="227"/>
      <c r="V1787" s="227"/>
      <c r="W1787" s="227"/>
      <c r="X1787" s="227"/>
      <c r="Y1787" s="227"/>
      <c r="Z1787" s="227"/>
      <c r="AA1787" s="227"/>
      <c r="AB1787" s="227"/>
      <c r="AC1787" s="227"/>
      <c r="AD1787" s="227"/>
      <c r="AE1787" s="227"/>
      <c r="AF1787" s="227"/>
      <c r="AG1787" s="227"/>
      <c r="AH1787" s="227"/>
      <c r="AI1787" s="227"/>
    </row>
    <row r="1788" hidden="1">
      <c r="A1788" s="227"/>
      <c r="B1788" s="227"/>
      <c r="C1788" s="264"/>
      <c r="D1788" s="227"/>
      <c r="E1788" s="227"/>
      <c r="F1788" s="227"/>
      <c r="G1788" s="227"/>
      <c r="H1788" s="227"/>
      <c r="I1788" s="227"/>
      <c r="J1788" s="227"/>
      <c r="K1788" s="227"/>
      <c r="L1788" s="227"/>
      <c r="M1788" s="227"/>
      <c r="N1788" s="227"/>
      <c r="O1788" s="227"/>
      <c r="P1788" s="227"/>
      <c r="Q1788" s="227"/>
      <c r="R1788" s="227"/>
      <c r="S1788" s="227"/>
      <c r="T1788" s="227"/>
      <c r="U1788" s="227"/>
      <c r="V1788" s="227"/>
      <c r="W1788" s="227"/>
      <c r="X1788" s="227"/>
      <c r="Y1788" s="227"/>
      <c r="Z1788" s="227"/>
      <c r="AA1788" s="227"/>
      <c r="AB1788" s="227"/>
      <c r="AC1788" s="227"/>
      <c r="AD1788" s="227"/>
      <c r="AE1788" s="227"/>
      <c r="AF1788" s="227"/>
      <c r="AG1788" s="227"/>
      <c r="AH1788" s="227"/>
      <c r="AI1788" s="227"/>
    </row>
    <row r="1789" hidden="1">
      <c r="A1789" s="227"/>
      <c r="B1789" s="227"/>
      <c r="C1789" s="264"/>
      <c r="D1789" s="227"/>
      <c r="E1789" s="227"/>
      <c r="F1789" s="227"/>
      <c r="G1789" s="227"/>
      <c r="H1789" s="227"/>
      <c r="I1789" s="227"/>
      <c r="J1789" s="227"/>
      <c r="K1789" s="227"/>
      <c r="L1789" s="227"/>
      <c r="M1789" s="227"/>
      <c r="N1789" s="227"/>
      <c r="O1789" s="227"/>
      <c r="P1789" s="227"/>
      <c r="Q1789" s="227"/>
      <c r="R1789" s="227"/>
      <c r="S1789" s="227"/>
      <c r="T1789" s="227"/>
      <c r="U1789" s="227"/>
      <c r="V1789" s="227"/>
      <c r="W1789" s="227"/>
      <c r="X1789" s="227"/>
      <c r="Y1789" s="227"/>
      <c r="Z1789" s="227"/>
      <c r="AA1789" s="227"/>
      <c r="AB1789" s="227"/>
      <c r="AC1789" s="227"/>
      <c r="AD1789" s="227"/>
      <c r="AE1789" s="227"/>
      <c r="AF1789" s="227"/>
      <c r="AG1789" s="227"/>
      <c r="AH1789" s="227"/>
      <c r="AI1789" s="227"/>
    </row>
    <row r="1790" hidden="1">
      <c r="A1790" s="227"/>
      <c r="B1790" s="227"/>
      <c r="C1790" s="264"/>
      <c r="D1790" s="227"/>
      <c r="E1790" s="227"/>
      <c r="F1790" s="227"/>
      <c r="G1790" s="227"/>
      <c r="H1790" s="227"/>
      <c r="I1790" s="227"/>
      <c r="J1790" s="227"/>
      <c r="K1790" s="227"/>
      <c r="L1790" s="227"/>
      <c r="M1790" s="227"/>
      <c r="N1790" s="227"/>
      <c r="O1790" s="227"/>
      <c r="P1790" s="227"/>
      <c r="Q1790" s="227"/>
      <c r="R1790" s="227"/>
      <c r="S1790" s="227"/>
      <c r="T1790" s="227"/>
      <c r="U1790" s="227"/>
      <c r="V1790" s="227"/>
      <c r="W1790" s="227"/>
      <c r="X1790" s="227"/>
      <c r="Y1790" s="227"/>
      <c r="Z1790" s="227"/>
      <c r="AA1790" s="227"/>
      <c r="AB1790" s="227"/>
      <c r="AC1790" s="227"/>
      <c r="AD1790" s="227"/>
      <c r="AE1790" s="227"/>
      <c r="AF1790" s="227"/>
      <c r="AG1790" s="227"/>
      <c r="AH1790" s="227"/>
      <c r="AI1790" s="227"/>
    </row>
    <row r="1791" hidden="1">
      <c r="A1791" s="227"/>
      <c r="B1791" s="227"/>
      <c r="C1791" s="264"/>
      <c r="D1791" s="227"/>
      <c r="E1791" s="227"/>
      <c r="F1791" s="227"/>
      <c r="G1791" s="227"/>
      <c r="H1791" s="227"/>
      <c r="I1791" s="227"/>
      <c r="J1791" s="227"/>
      <c r="K1791" s="227"/>
      <c r="L1791" s="227"/>
      <c r="M1791" s="227"/>
      <c r="N1791" s="227"/>
      <c r="O1791" s="227"/>
      <c r="P1791" s="227"/>
      <c r="Q1791" s="227"/>
      <c r="R1791" s="227"/>
      <c r="S1791" s="227"/>
      <c r="T1791" s="227"/>
      <c r="U1791" s="227"/>
      <c r="V1791" s="227"/>
      <c r="W1791" s="227"/>
      <c r="X1791" s="227"/>
      <c r="Y1791" s="227"/>
      <c r="Z1791" s="227"/>
      <c r="AA1791" s="227"/>
      <c r="AB1791" s="227"/>
      <c r="AC1791" s="227"/>
      <c r="AD1791" s="227"/>
      <c r="AE1791" s="227"/>
      <c r="AF1791" s="227"/>
      <c r="AG1791" s="227"/>
      <c r="AH1791" s="227"/>
      <c r="AI1791" s="227"/>
    </row>
    <row r="1792" hidden="1">
      <c r="A1792" s="227"/>
      <c r="B1792" s="227"/>
      <c r="C1792" s="264"/>
      <c r="D1792" s="227"/>
      <c r="E1792" s="227"/>
      <c r="F1792" s="227"/>
      <c r="G1792" s="227"/>
      <c r="H1792" s="227"/>
      <c r="I1792" s="227"/>
      <c r="J1792" s="227"/>
      <c r="K1792" s="227"/>
      <c r="L1792" s="227"/>
      <c r="M1792" s="227"/>
      <c r="N1792" s="227"/>
      <c r="O1792" s="227"/>
      <c r="P1792" s="227"/>
      <c r="Q1792" s="227"/>
      <c r="R1792" s="227"/>
      <c r="S1792" s="227"/>
      <c r="T1792" s="227"/>
      <c r="U1792" s="227"/>
      <c r="V1792" s="227"/>
      <c r="W1792" s="227"/>
      <c r="X1792" s="227"/>
      <c r="Y1792" s="227"/>
      <c r="Z1792" s="227"/>
      <c r="AA1792" s="227"/>
      <c r="AB1792" s="227"/>
      <c r="AC1792" s="227"/>
      <c r="AD1792" s="227"/>
      <c r="AE1792" s="227"/>
      <c r="AF1792" s="227"/>
      <c r="AG1792" s="227"/>
      <c r="AH1792" s="227"/>
      <c r="AI1792" s="227"/>
    </row>
    <row r="1793" hidden="1">
      <c r="A1793" s="227"/>
      <c r="B1793" s="227"/>
      <c r="C1793" s="264"/>
      <c r="D1793" s="227"/>
      <c r="E1793" s="227"/>
      <c r="F1793" s="227"/>
      <c r="G1793" s="227"/>
      <c r="H1793" s="227"/>
      <c r="I1793" s="227"/>
      <c r="J1793" s="227"/>
      <c r="K1793" s="227"/>
      <c r="L1793" s="227"/>
      <c r="M1793" s="227"/>
      <c r="N1793" s="227"/>
      <c r="O1793" s="227"/>
      <c r="P1793" s="227"/>
      <c r="Q1793" s="227"/>
      <c r="R1793" s="227"/>
      <c r="S1793" s="227"/>
      <c r="T1793" s="227"/>
      <c r="U1793" s="227"/>
      <c r="V1793" s="227"/>
      <c r="W1793" s="227"/>
      <c r="X1793" s="227"/>
      <c r="Y1793" s="227"/>
      <c r="Z1793" s="227"/>
      <c r="AA1793" s="227"/>
      <c r="AB1793" s="227"/>
      <c r="AC1793" s="227"/>
      <c r="AD1793" s="227"/>
      <c r="AE1793" s="227"/>
      <c r="AF1793" s="227"/>
      <c r="AG1793" s="227"/>
      <c r="AH1793" s="227"/>
      <c r="AI1793" s="227"/>
    </row>
    <row r="1794" hidden="1">
      <c r="A1794" s="227"/>
      <c r="B1794" s="227"/>
      <c r="C1794" s="264"/>
      <c r="D1794" s="227"/>
      <c r="E1794" s="227"/>
      <c r="F1794" s="227"/>
      <c r="G1794" s="227"/>
      <c r="H1794" s="227"/>
      <c r="I1794" s="227"/>
      <c r="J1794" s="227"/>
      <c r="K1794" s="227"/>
      <c r="L1794" s="227"/>
      <c r="M1794" s="227"/>
      <c r="N1794" s="227"/>
      <c r="O1794" s="227"/>
      <c r="P1794" s="227"/>
      <c r="Q1794" s="227"/>
      <c r="R1794" s="227"/>
      <c r="S1794" s="227"/>
      <c r="T1794" s="227"/>
      <c r="U1794" s="227"/>
      <c r="V1794" s="227"/>
      <c r="W1794" s="227"/>
      <c r="X1794" s="227"/>
      <c r="Y1794" s="227"/>
      <c r="Z1794" s="227"/>
      <c r="AA1794" s="227"/>
      <c r="AB1794" s="227"/>
      <c r="AC1794" s="227"/>
      <c r="AD1794" s="227"/>
      <c r="AE1794" s="227"/>
      <c r="AF1794" s="227"/>
      <c r="AG1794" s="227"/>
      <c r="AH1794" s="227"/>
      <c r="AI1794" s="227"/>
    </row>
    <row r="1795" hidden="1">
      <c r="A1795" s="227"/>
      <c r="B1795" s="227"/>
      <c r="C1795" s="264"/>
      <c r="D1795" s="227"/>
      <c r="E1795" s="227"/>
      <c r="F1795" s="227"/>
      <c r="G1795" s="227"/>
      <c r="H1795" s="227"/>
      <c r="I1795" s="227"/>
      <c r="J1795" s="227"/>
      <c r="K1795" s="227"/>
      <c r="L1795" s="227"/>
      <c r="M1795" s="227"/>
      <c r="N1795" s="227"/>
      <c r="O1795" s="227"/>
      <c r="P1795" s="227"/>
      <c r="Q1795" s="227"/>
      <c r="R1795" s="227"/>
      <c r="S1795" s="227"/>
      <c r="T1795" s="227"/>
      <c r="U1795" s="227"/>
      <c r="V1795" s="227"/>
      <c r="W1795" s="227"/>
      <c r="X1795" s="227"/>
      <c r="Y1795" s="227"/>
      <c r="Z1795" s="227"/>
      <c r="AA1795" s="227"/>
      <c r="AB1795" s="227"/>
      <c r="AC1795" s="227"/>
      <c r="AD1795" s="227"/>
      <c r="AE1795" s="227"/>
      <c r="AF1795" s="227"/>
      <c r="AG1795" s="227"/>
      <c r="AH1795" s="227"/>
      <c r="AI1795" s="227"/>
    </row>
    <row r="1796" hidden="1">
      <c r="A1796" s="227"/>
      <c r="B1796" s="227"/>
      <c r="C1796" s="264"/>
      <c r="D1796" s="227"/>
      <c r="E1796" s="227"/>
      <c r="F1796" s="227"/>
      <c r="G1796" s="227"/>
      <c r="H1796" s="227"/>
      <c r="I1796" s="227"/>
      <c r="J1796" s="227"/>
      <c r="K1796" s="227"/>
      <c r="L1796" s="227"/>
      <c r="M1796" s="227"/>
      <c r="N1796" s="227"/>
      <c r="O1796" s="227"/>
      <c r="P1796" s="227"/>
      <c r="Q1796" s="227"/>
      <c r="R1796" s="227"/>
      <c r="S1796" s="227"/>
      <c r="T1796" s="227"/>
      <c r="U1796" s="227"/>
      <c r="V1796" s="227"/>
      <c r="W1796" s="227"/>
      <c r="X1796" s="227"/>
      <c r="Y1796" s="227"/>
      <c r="Z1796" s="227"/>
      <c r="AA1796" s="227"/>
      <c r="AB1796" s="227"/>
      <c r="AC1796" s="227"/>
      <c r="AD1796" s="227"/>
      <c r="AE1796" s="227"/>
      <c r="AF1796" s="227"/>
      <c r="AG1796" s="227"/>
      <c r="AH1796" s="227"/>
      <c r="AI1796" s="227"/>
    </row>
    <row r="1797" hidden="1">
      <c r="A1797" s="227"/>
      <c r="B1797" s="227"/>
      <c r="C1797" s="264"/>
      <c r="D1797" s="227"/>
      <c r="E1797" s="227"/>
      <c r="F1797" s="227"/>
      <c r="G1797" s="227"/>
      <c r="H1797" s="227"/>
      <c r="I1797" s="227"/>
      <c r="J1797" s="227"/>
      <c r="K1797" s="227"/>
      <c r="L1797" s="227"/>
      <c r="M1797" s="227"/>
      <c r="N1797" s="227"/>
      <c r="O1797" s="227"/>
      <c r="P1797" s="227"/>
      <c r="Q1797" s="227"/>
      <c r="R1797" s="227"/>
      <c r="S1797" s="227"/>
      <c r="T1797" s="227"/>
      <c r="U1797" s="227"/>
      <c r="V1797" s="227"/>
      <c r="W1797" s="227"/>
      <c r="X1797" s="227"/>
      <c r="Y1797" s="227"/>
      <c r="Z1797" s="227"/>
      <c r="AA1797" s="227"/>
      <c r="AB1797" s="227"/>
      <c r="AC1797" s="227"/>
      <c r="AD1797" s="227"/>
      <c r="AE1797" s="227"/>
      <c r="AF1797" s="227"/>
      <c r="AG1797" s="227"/>
      <c r="AH1797" s="227"/>
      <c r="AI1797" s="227"/>
    </row>
    <row r="1798" hidden="1">
      <c r="A1798" s="227"/>
      <c r="B1798" s="227"/>
      <c r="C1798" s="264"/>
      <c r="D1798" s="227"/>
      <c r="E1798" s="227"/>
      <c r="F1798" s="227"/>
      <c r="G1798" s="227"/>
      <c r="H1798" s="227"/>
      <c r="I1798" s="227"/>
      <c r="J1798" s="227"/>
      <c r="K1798" s="227"/>
      <c r="L1798" s="227"/>
      <c r="M1798" s="227"/>
      <c r="N1798" s="227"/>
      <c r="O1798" s="227"/>
      <c r="P1798" s="227"/>
      <c r="Q1798" s="227"/>
      <c r="R1798" s="227"/>
      <c r="S1798" s="227"/>
      <c r="T1798" s="227"/>
      <c r="U1798" s="227"/>
      <c r="V1798" s="227"/>
      <c r="W1798" s="227"/>
      <c r="X1798" s="227"/>
      <c r="Y1798" s="227"/>
      <c r="Z1798" s="227"/>
      <c r="AA1798" s="227"/>
      <c r="AB1798" s="227"/>
      <c r="AC1798" s="227"/>
      <c r="AD1798" s="227"/>
      <c r="AE1798" s="227"/>
      <c r="AF1798" s="227"/>
      <c r="AG1798" s="227"/>
      <c r="AH1798" s="227"/>
      <c r="AI1798" s="227"/>
    </row>
    <row r="1799" hidden="1">
      <c r="A1799" s="227"/>
      <c r="B1799" s="227"/>
      <c r="C1799" s="264"/>
      <c r="D1799" s="227"/>
      <c r="E1799" s="227"/>
      <c r="F1799" s="227"/>
      <c r="G1799" s="227"/>
      <c r="H1799" s="227"/>
      <c r="I1799" s="227"/>
      <c r="J1799" s="227"/>
      <c r="K1799" s="227"/>
      <c r="L1799" s="227"/>
      <c r="M1799" s="227"/>
      <c r="N1799" s="227"/>
      <c r="O1799" s="227"/>
      <c r="P1799" s="227"/>
      <c r="Q1799" s="227"/>
      <c r="R1799" s="227"/>
      <c r="S1799" s="227"/>
      <c r="T1799" s="227"/>
      <c r="U1799" s="227"/>
      <c r="V1799" s="227"/>
      <c r="W1799" s="227"/>
      <c r="X1799" s="227"/>
      <c r="Y1799" s="227"/>
      <c r="Z1799" s="227"/>
      <c r="AA1799" s="227"/>
      <c r="AB1799" s="227"/>
      <c r="AC1799" s="227"/>
      <c r="AD1799" s="227"/>
      <c r="AE1799" s="227"/>
      <c r="AF1799" s="227"/>
      <c r="AG1799" s="227"/>
      <c r="AH1799" s="227"/>
      <c r="AI1799" s="227"/>
    </row>
    <row r="1800" hidden="1">
      <c r="A1800" s="227"/>
      <c r="B1800" s="227"/>
      <c r="C1800" s="264"/>
      <c r="D1800" s="227"/>
      <c r="E1800" s="227"/>
      <c r="F1800" s="227"/>
      <c r="G1800" s="227"/>
      <c r="H1800" s="227"/>
      <c r="I1800" s="227"/>
      <c r="J1800" s="227"/>
      <c r="K1800" s="227"/>
      <c r="L1800" s="227"/>
      <c r="M1800" s="227"/>
      <c r="N1800" s="227"/>
      <c r="O1800" s="227"/>
      <c r="P1800" s="227"/>
      <c r="Q1800" s="227"/>
      <c r="R1800" s="227"/>
      <c r="S1800" s="227"/>
      <c r="T1800" s="227"/>
      <c r="U1800" s="227"/>
      <c r="V1800" s="227"/>
      <c r="W1800" s="227"/>
      <c r="X1800" s="227"/>
      <c r="Y1800" s="227"/>
      <c r="Z1800" s="227"/>
      <c r="AA1800" s="227"/>
      <c r="AB1800" s="227"/>
      <c r="AC1800" s="227"/>
      <c r="AD1800" s="227"/>
      <c r="AE1800" s="227"/>
      <c r="AF1800" s="227"/>
      <c r="AG1800" s="227"/>
      <c r="AH1800" s="227"/>
      <c r="AI1800" s="227"/>
    </row>
    <row r="1801" hidden="1">
      <c r="A1801" s="227"/>
      <c r="B1801" s="227"/>
      <c r="C1801" s="264"/>
      <c r="D1801" s="227"/>
      <c r="E1801" s="227"/>
      <c r="F1801" s="227"/>
      <c r="G1801" s="227"/>
      <c r="H1801" s="227"/>
      <c r="I1801" s="227"/>
      <c r="J1801" s="227"/>
      <c r="K1801" s="227"/>
      <c r="L1801" s="227"/>
      <c r="M1801" s="227"/>
      <c r="N1801" s="227"/>
      <c r="O1801" s="227"/>
      <c r="P1801" s="227"/>
      <c r="Q1801" s="227"/>
      <c r="R1801" s="227"/>
      <c r="S1801" s="227"/>
      <c r="T1801" s="227"/>
      <c r="U1801" s="227"/>
      <c r="V1801" s="227"/>
      <c r="W1801" s="227"/>
      <c r="X1801" s="227"/>
      <c r="Y1801" s="227"/>
      <c r="Z1801" s="227"/>
      <c r="AA1801" s="227"/>
      <c r="AB1801" s="227"/>
      <c r="AC1801" s="227"/>
      <c r="AD1801" s="227"/>
      <c r="AE1801" s="227"/>
      <c r="AF1801" s="227"/>
      <c r="AG1801" s="227"/>
      <c r="AH1801" s="227"/>
      <c r="AI1801" s="227"/>
    </row>
    <row r="1802" hidden="1">
      <c r="A1802" s="227"/>
      <c r="B1802" s="227"/>
      <c r="C1802" s="264"/>
      <c r="D1802" s="227"/>
      <c r="E1802" s="227"/>
      <c r="F1802" s="227"/>
      <c r="G1802" s="227"/>
      <c r="H1802" s="227"/>
      <c r="I1802" s="227"/>
      <c r="J1802" s="227"/>
      <c r="K1802" s="227"/>
      <c r="L1802" s="227"/>
      <c r="M1802" s="227"/>
      <c r="N1802" s="227"/>
      <c r="O1802" s="227"/>
      <c r="P1802" s="227"/>
      <c r="Q1802" s="227"/>
      <c r="R1802" s="227"/>
      <c r="S1802" s="227"/>
      <c r="T1802" s="227"/>
      <c r="U1802" s="227"/>
      <c r="V1802" s="227"/>
      <c r="W1802" s="227"/>
      <c r="X1802" s="227"/>
      <c r="Y1802" s="227"/>
      <c r="Z1802" s="227"/>
      <c r="AA1802" s="227"/>
      <c r="AB1802" s="227"/>
      <c r="AC1802" s="227"/>
      <c r="AD1802" s="227"/>
      <c r="AE1802" s="227"/>
      <c r="AF1802" s="227"/>
      <c r="AG1802" s="227"/>
      <c r="AH1802" s="227"/>
      <c r="AI1802" s="227"/>
    </row>
    <row r="1803" hidden="1">
      <c r="A1803" s="227"/>
      <c r="B1803" s="227"/>
      <c r="C1803" s="264"/>
      <c r="D1803" s="227"/>
      <c r="E1803" s="227"/>
      <c r="F1803" s="227"/>
      <c r="G1803" s="227"/>
      <c r="H1803" s="227"/>
      <c r="I1803" s="227"/>
      <c r="J1803" s="227"/>
      <c r="K1803" s="227"/>
      <c r="L1803" s="227"/>
      <c r="M1803" s="227"/>
      <c r="N1803" s="227"/>
      <c r="O1803" s="227"/>
      <c r="P1803" s="227"/>
      <c r="Q1803" s="227"/>
      <c r="R1803" s="227"/>
      <c r="S1803" s="227"/>
      <c r="T1803" s="227"/>
      <c r="U1803" s="227"/>
      <c r="V1803" s="227"/>
      <c r="W1803" s="227"/>
      <c r="X1803" s="227"/>
      <c r="Y1803" s="227"/>
      <c r="Z1803" s="227"/>
      <c r="AA1803" s="227"/>
      <c r="AB1803" s="227"/>
      <c r="AC1803" s="227"/>
      <c r="AD1803" s="227"/>
      <c r="AE1803" s="227"/>
      <c r="AF1803" s="227"/>
      <c r="AG1803" s="227"/>
      <c r="AH1803" s="227"/>
      <c r="AI1803" s="227"/>
    </row>
    <row r="1804" hidden="1">
      <c r="A1804" s="227"/>
      <c r="B1804" s="227"/>
      <c r="C1804" s="264"/>
      <c r="D1804" s="227"/>
      <c r="E1804" s="227"/>
      <c r="F1804" s="227"/>
      <c r="G1804" s="227"/>
      <c r="H1804" s="227"/>
      <c r="I1804" s="227"/>
      <c r="J1804" s="227"/>
      <c r="K1804" s="227"/>
      <c r="L1804" s="227"/>
      <c r="M1804" s="227"/>
      <c r="N1804" s="227"/>
      <c r="O1804" s="227"/>
      <c r="P1804" s="227"/>
      <c r="Q1804" s="227"/>
      <c r="R1804" s="227"/>
      <c r="S1804" s="227"/>
      <c r="T1804" s="227"/>
      <c r="U1804" s="227"/>
      <c r="V1804" s="227"/>
      <c r="W1804" s="227"/>
      <c r="X1804" s="227"/>
      <c r="Y1804" s="227"/>
      <c r="Z1804" s="227"/>
      <c r="AA1804" s="227"/>
      <c r="AB1804" s="227"/>
      <c r="AC1804" s="227"/>
      <c r="AD1804" s="227"/>
      <c r="AE1804" s="227"/>
      <c r="AF1804" s="227"/>
      <c r="AG1804" s="227"/>
      <c r="AH1804" s="227"/>
      <c r="AI1804" s="227"/>
    </row>
    <row r="1805" hidden="1">
      <c r="A1805" s="227"/>
      <c r="B1805" s="227"/>
      <c r="C1805" s="264"/>
      <c r="D1805" s="227"/>
      <c r="E1805" s="227"/>
      <c r="F1805" s="227"/>
      <c r="G1805" s="227"/>
      <c r="H1805" s="227"/>
      <c r="I1805" s="227"/>
      <c r="J1805" s="227"/>
      <c r="K1805" s="227"/>
      <c r="L1805" s="227"/>
      <c r="M1805" s="227"/>
      <c r="N1805" s="227"/>
      <c r="O1805" s="227"/>
      <c r="P1805" s="227"/>
      <c r="Q1805" s="227"/>
      <c r="R1805" s="227"/>
      <c r="S1805" s="227"/>
      <c r="T1805" s="227"/>
      <c r="U1805" s="227"/>
      <c r="V1805" s="227"/>
      <c r="W1805" s="227"/>
      <c r="X1805" s="227"/>
      <c r="Y1805" s="227"/>
      <c r="Z1805" s="227"/>
      <c r="AA1805" s="227"/>
      <c r="AB1805" s="227"/>
      <c r="AC1805" s="227"/>
      <c r="AD1805" s="227"/>
      <c r="AE1805" s="227"/>
      <c r="AF1805" s="227"/>
      <c r="AG1805" s="227"/>
      <c r="AH1805" s="227"/>
      <c r="AI1805" s="227"/>
    </row>
    <row r="1806" hidden="1">
      <c r="A1806" s="227"/>
      <c r="B1806" s="227"/>
      <c r="C1806" s="264"/>
      <c r="D1806" s="227"/>
      <c r="E1806" s="227"/>
      <c r="F1806" s="227"/>
      <c r="G1806" s="227"/>
      <c r="H1806" s="227"/>
      <c r="I1806" s="227"/>
      <c r="J1806" s="227"/>
      <c r="K1806" s="227"/>
      <c r="L1806" s="227"/>
      <c r="M1806" s="227"/>
      <c r="N1806" s="227"/>
      <c r="O1806" s="227"/>
      <c r="P1806" s="227"/>
      <c r="Q1806" s="227"/>
      <c r="R1806" s="227"/>
      <c r="S1806" s="227"/>
      <c r="T1806" s="227"/>
      <c r="U1806" s="227"/>
      <c r="V1806" s="227"/>
      <c r="W1806" s="227"/>
      <c r="X1806" s="227"/>
      <c r="Y1806" s="227"/>
      <c r="Z1806" s="227"/>
      <c r="AA1806" s="227"/>
      <c r="AB1806" s="227"/>
      <c r="AC1806" s="227"/>
      <c r="AD1806" s="227"/>
      <c r="AE1806" s="227"/>
      <c r="AF1806" s="227"/>
      <c r="AG1806" s="227"/>
      <c r="AH1806" s="227"/>
      <c r="AI1806" s="227"/>
    </row>
    <row r="1807" hidden="1">
      <c r="A1807" s="227"/>
      <c r="B1807" s="227"/>
      <c r="C1807" s="264"/>
      <c r="D1807" s="227"/>
      <c r="E1807" s="227"/>
      <c r="F1807" s="227"/>
      <c r="G1807" s="227"/>
      <c r="H1807" s="227"/>
      <c r="I1807" s="227"/>
      <c r="J1807" s="227"/>
      <c r="K1807" s="227"/>
      <c r="L1807" s="227"/>
      <c r="M1807" s="227"/>
      <c r="N1807" s="227"/>
      <c r="O1807" s="227"/>
      <c r="P1807" s="227"/>
      <c r="Q1807" s="227"/>
      <c r="R1807" s="227"/>
      <c r="S1807" s="227"/>
      <c r="T1807" s="227"/>
      <c r="U1807" s="227"/>
      <c r="V1807" s="227"/>
      <c r="W1807" s="227"/>
      <c r="X1807" s="227"/>
      <c r="Y1807" s="227"/>
      <c r="Z1807" s="227"/>
      <c r="AA1807" s="227"/>
      <c r="AB1807" s="227"/>
      <c r="AC1807" s="227"/>
      <c r="AD1807" s="227"/>
      <c r="AE1807" s="227"/>
      <c r="AF1807" s="227"/>
      <c r="AG1807" s="227"/>
      <c r="AH1807" s="227"/>
      <c r="AI1807" s="227"/>
    </row>
    <row r="1808" hidden="1">
      <c r="A1808" s="227"/>
      <c r="B1808" s="227"/>
      <c r="C1808" s="264"/>
      <c r="D1808" s="227"/>
      <c r="E1808" s="227"/>
      <c r="F1808" s="227"/>
      <c r="G1808" s="227"/>
      <c r="H1808" s="227"/>
      <c r="I1808" s="227"/>
      <c r="J1808" s="227"/>
      <c r="K1808" s="227"/>
      <c r="L1808" s="227"/>
      <c r="M1808" s="227"/>
      <c r="N1808" s="227"/>
      <c r="O1808" s="227"/>
      <c r="P1808" s="227"/>
      <c r="Q1808" s="227"/>
      <c r="R1808" s="227"/>
      <c r="S1808" s="227"/>
      <c r="T1808" s="227"/>
      <c r="U1808" s="227"/>
      <c r="V1808" s="227"/>
      <c r="W1808" s="227"/>
      <c r="X1808" s="227"/>
      <c r="Y1808" s="227"/>
      <c r="Z1808" s="227"/>
      <c r="AA1808" s="227"/>
      <c r="AB1808" s="227"/>
      <c r="AC1808" s="227"/>
      <c r="AD1808" s="227"/>
      <c r="AE1808" s="227"/>
      <c r="AF1808" s="227"/>
      <c r="AG1808" s="227"/>
      <c r="AH1808" s="227"/>
      <c r="AI1808" s="227"/>
    </row>
    <row r="1809" hidden="1">
      <c r="A1809" s="227"/>
      <c r="B1809" s="227"/>
      <c r="C1809" s="264"/>
      <c r="D1809" s="227"/>
      <c r="E1809" s="227"/>
      <c r="F1809" s="227"/>
      <c r="G1809" s="227"/>
      <c r="H1809" s="227"/>
      <c r="I1809" s="227"/>
      <c r="J1809" s="227"/>
      <c r="K1809" s="227"/>
      <c r="L1809" s="227"/>
      <c r="M1809" s="227"/>
      <c r="N1809" s="227"/>
      <c r="O1809" s="227"/>
      <c r="P1809" s="227"/>
      <c r="Q1809" s="227"/>
      <c r="R1809" s="227"/>
      <c r="S1809" s="227"/>
      <c r="T1809" s="227"/>
      <c r="U1809" s="227"/>
      <c r="V1809" s="227"/>
      <c r="W1809" s="227"/>
      <c r="X1809" s="227"/>
      <c r="Y1809" s="227"/>
      <c r="Z1809" s="227"/>
      <c r="AA1809" s="227"/>
      <c r="AB1809" s="227"/>
      <c r="AC1809" s="227"/>
      <c r="AD1809" s="227"/>
      <c r="AE1809" s="227"/>
      <c r="AF1809" s="227"/>
      <c r="AG1809" s="227"/>
      <c r="AH1809" s="227"/>
      <c r="AI1809" s="227"/>
    </row>
    <row r="1810" hidden="1">
      <c r="A1810" s="227"/>
      <c r="B1810" s="227"/>
      <c r="C1810" s="264"/>
      <c r="D1810" s="227"/>
      <c r="E1810" s="227"/>
      <c r="F1810" s="227"/>
      <c r="G1810" s="227"/>
      <c r="H1810" s="227"/>
      <c r="I1810" s="227"/>
      <c r="J1810" s="227"/>
      <c r="K1810" s="227"/>
      <c r="L1810" s="227"/>
      <c r="M1810" s="227"/>
      <c r="N1810" s="227"/>
      <c r="O1810" s="227"/>
      <c r="P1810" s="227"/>
      <c r="Q1810" s="227"/>
      <c r="R1810" s="227"/>
      <c r="S1810" s="227"/>
      <c r="T1810" s="227"/>
      <c r="U1810" s="227"/>
      <c r="V1810" s="227"/>
      <c r="W1810" s="227"/>
      <c r="X1810" s="227"/>
      <c r="Y1810" s="227"/>
      <c r="Z1810" s="227"/>
      <c r="AA1810" s="227"/>
      <c r="AB1810" s="227"/>
      <c r="AC1810" s="227"/>
      <c r="AD1810" s="227"/>
      <c r="AE1810" s="227"/>
      <c r="AF1810" s="227"/>
      <c r="AG1810" s="227"/>
      <c r="AH1810" s="227"/>
      <c r="AI1810" s="227"/>
    </row>
    <row r="1811" hidden="1">
      <c r="A1811" s="227"/>
      <c r="B1811" s="227"/>
      <c r="C1811" s="264"/>
      <c r="D1811" s="227"/>
      <c r="E1811" s="227"/>
      <c r="F1811" s="227"/>
      <c r="G1811" s="227"/>
      <c r="H1811" s="227"/>
      <c r="I1811" s="227"/>
      <c r="J1811" s="227"/>
      <c r="K1811" s="227"/>
      <c r="L1811" s="227"/>
      <c r="M1811" s="227"/>
      <c r="N1811" s="227"/>
      <c r="O1811" s="227"/>
      <c r="P1811" s="227"/>
      <c r="Q1811" s="227"/>
      <c r="R1811" s="227"/>
      <c r="S1811" s="227"/>
      <c r="T1811" s="227"/>
      <c r="U1811" s="227"/>
      <c r="V1811" s="227"/>
      <c r="W1811" s="227"/>
      <c r="X1811" s="227"/>
      <c r="Y1811" s="227"/>
      <c r="Z1811" s="227"/>
      <c r="AA1811" s="227"/>
      <c r="AB1811" s="227"/>
      <c r="AC1811" s="227"/>
      <c r="AD1811" s="227"/>
      <c r="AE1811" s="227"/>
      <c r="AF1811" s="227"/>
      <c r="AG1811" s="227"/>
      <c r="AH1811" s="227"/>
      <c r="AI1811" s="227"/>
    </row>
    <row r="1812" hidden="1">
      <c r="A1812" s="227"/>
      <c r="B1812" s="227"/>
      <c r="C1812" s="264"/>
      <c r="D1812" s="227"/>
      <c r="E1812" s="227"/>
      <c r="F1812" s="227"/>
      <c r="G1812" s="227"/>
      <c r="H1812" s="227"/>
      <c r="I1812" s="227"/>
      <c r="J1812" s="227"/>
      <c r="K1812" s="227"/>
      <c r="L1812" s="227"/>
      <c r="M1812" s="227"/>
      <c r="N1812" s="227"/>
      <c r="O1812" s="227"/>
      <c r="P1812" s="227"/>
      <c r="Q1812" s="227"/>
      <c r="R1812" s="227"/>
      <c r="S1812" s="227"/>
      <c r="T1812" s="227"/>
      <c r="U1812" s="227"/>
      <c r="V1812" s="227"/>
      <c r="W1812" s="227"/>
      <c r="X1812" s="227"/>
      <c r="Y1812" s="227"/>
      <c r="Z1812" s="227"/>
      <c r="AA1812" s="227"/>
      <c r="AB1812" s="227"/>
      <c r="AC1812" s="227"/>
      <c r="AD1812" s="227"/>
      <c r="AE1812" s="227"/>
      <c r="AF1812" s="227"/>
      <c r="AG1812" s="227"/>
      <c r="AH1812" s="227"/>
      <c r="AI1812" s="227"/>
    </row>
    <row r="1813" hidden="1">
      <c r="A1813" s="227"/>
      <c r="B1813" s="227"/>
      <c r="C1813" s="264"/>
      <c r="D1813" s="227"/>
      <c r="E1813" s="227"/>
      <c r="F1813" s="227"/>
      <c r="G1813" s="227"/>
      <c r="H1813" s="227"/>
      <c r="I1813" s="227"/>
      <c r="J1813" s="227"/>
      <c r="K1813" s="227"/>
      <c r="L1813" s="227"/>
      <c r="M1813" s="227"/>
      <c r="N1813" s="227"/>
      <c r="O1813" s="227"/>
      <c r="P1813" s="227"/>
      <c r="Q1813" s="227"/>
      <c r="R1813" s="227"/>
      <c r="S1813" s="227"/>
      <c r="T1813" s="227"/>
      <c r="U1813" s="227"/>
      <c r="V1813" s="227"/>
      <c r="W1813" s="227"/>
      <c r="X1813" s="227"/>
      <c r="Y1813" s="227"/>
      <c r="Z1813" s="227"/>
      <c r="AA1813" s="227"/>
      <c r="AB1813" s="227"/>
      <c r="AC1813" s="227"/>
      <c r="AD1813" s="227"/>
      <c r="AE1813" s="227"/>
      <c r="AF1813" s="227"/>
      <c r="AG1813" s="227"/>
      <c r="AH1813" s="227"/>
      <c r="AI1813" s="227"/>
    </row>
    <row r="1814" hidden="1">
      <c r="A1814" s="227"/>
      <c r="B1814" s="227"/>
      <c r="C1814" s="264"/>
      <c r="D1814" s="227"/>
      <c r="E1814" s="227"/>
      <c r="F1814" s="227"/>
      <c r="G1814" s="227"/>
      <c r="H1814" s="227"/>
      <c r="I1814" s="227"/>
      <c r="J1814" s="227"/>
      <c r="K1814" s="227"/>
      <c r="L1814" s="227"/>
      <c r="M1814" s="227"/>
      <c r="N1814" s="227"/>
      <c r="O1814" s="227"/>
      <c r="P1814" s="227"/>
      <c r="Q1814" s="227"/>
      <c r="R1814" s="227"/>
      <c r="S1814" s="227"/>
      <c r="T1814" s="227"/>
      <c r="U1814" s="227"/>
      <c r="V1814" s="227"/>
      <c r="W1814" s="227"/>
      <c r="X1814" s="227"/>
      <c r="Y1814" s="227"/>
      <c r="Z1814" s="227"/>
      <c r="AA1814" s="227"/>
      <c r="AB1814" s="227"/>
      <c r="AC1814" s="227"/>
      <c r="AD1814" s="227"/>
      <c r="AE1814" s="227"/>
      <c r="AF1814" s="227"/>
      <c r="AG1814" s="227"/>
      <c r="AH1814" s="227"/>
      <c r="AI1814" s="227"/>
    </row>
    <row r="1815" hidden="1">
      <c r="A1815" s="227"/>
      <c r="B1815" s="227"/>
      <c r="C1815" s="264"/>
      <c r="D1815" s="227"/>
      <c r="E1815" s="227"/>
      <c r="F1815" s="227"/>
      <c r="G1815" s="227"/>
      <c r="H1815" s="227"/>
      <c r="I1815" s="227"/>
      <c r="J1815" s="227"/>
      <c r="K1815" s="227"/>
      <c r="L1815" s="227"/>
      <c r="M1815" s="227"/>
      <c r="N1815" s="227"/>
      <c r="O1815" s="227"/>
      <c r="P1815" s="227"/>
      <c r="Q1815" s="227"/>
      <c r="R1815" s="227"/>
      <c r="S1815" s="227"/>
      <c r="T1815" s="227"/>
      <c r="U1815" s="227"/>
      <c r="V1815" s="227"/>
      <c r="W1815" s="227"/>
      <c r="X1815" s="227"/>
      <c r="Y1815" s="227"/>
      <c r="Z1815" s="227"/>
      <c r="AA1815" s="227"/>
      <c r="AB1815" s="227"/>
      <c r="AC1815" s="227"/>
      <c r="AD1815" s="227"/>
      <c r="AE1815" s="227"/>
      <c r="AF1815" s="227"/>
      <c r="AG1815" s="227"/>
      <c r="AH1815" s="227"/>
      <c r="AI1815" s="227"/>
    </row>
    <row r="1816" hidden="1">
      <c r="A1816" s="227"/>
      <c r="B1816" s="227"/>
      <c r="C1816" s="264"/>
      <c r="D1816" s="227"/>
      <c r="E1816" s="227"/>
      <c r="F1816" s="227"/>
      <c r="G1816" s="227"/>
      <c r="H1816" s="227"/>
      <c r="I1816" s="227"/>
      <c r="J1816" s="227"/>
      <c r="K1816" s="227"/>
      <c r="L1816" s="227"/>
      <c r="M1816" s="227"/>
      <c r="N1816" s="227"/>
      <c r="O1816" s="227"/>
      <c r="P1816" s="227"/>
      <c r="Q1816" s="227"/>
      <c r="R1816" s="227"/>
      <c r="S1816" s="227"/>
      <c r="T1816" s="227"/>
      <c r="U1816" s="227"/>
      <c r="V1816" s="227"/>
      <c r="W1816" s="227"/>
      <c r="X1816" s="227"/>
      <c r="Y1816" s="227"/>
      <c r="Z1816" s="227"/>
      <c r="AA1816" s="227"/>
      <c r="AB1816" s="227"/>
      <c r="AC1816" s="227"/>
      <c r="AD1816" s="227"/>
      <c r="AE1816" s="227"/>
      <c r="AF1816" s="227"/>
      <c r="AG1816" s="227"/>
      <c r="AH1816" s="227"/>
      <c r="AI1816" s="227"/>
    </row>
    <row r="1817" hidden="1">
      <c r="A1817" s="227"/>
      <c r="B1817" s="227"/>
      <c r="C1817" s="264"/>
      <c r="D1817" s="227"/>
      <c r="E1817" s="227"/>
      <c r="F1817" s="227"/>
      <c r="G1817" s="227"/>
      <c r="H1817" s="227"/>
      <c r="I1817" s="227"/>
      <c r="J1817" s="227"/>
      <c r="K1817" s="227"/>
      <c r="L1817" s="227"/>
      <c r="M1817" s="227"/>
      <c r="N1817" s="227"/>
      <c r="O1817" s="227"/>
      <c r="P1817" s="227"/>
      <c r="Q1817" s="227"/>
      <c r="R1817" s="227"/>
      <c r="S1817" s="227"/>
      <c r="T1817" s="227"/>
      <c r="U1817" s="227"/>
      <c r="V1817" s="227"/>
      <c r="W1817" s="227"/>
      <c r="X1817" s="227"/>
      <c r="Y1817" s="227"/>
      <c r="Z1817" s="227"/>
      <c r="AA1817" s="227"/>
      <c r="AB1817" s="227"/>
      <c r="AC1817" s="227"/>
      <c r="AD1817" s="227"/>
      <c r="AE1817" s="227"/>
      <c r="AF1817" s="227"/>
      <c r="AG1817" s="227"/>
      <c r="AH1817" s="227"/>
      <c r="AI1817" s="227"/>
    </row>
    <row r="1818" hidden="1">
      <c r="A1818" s="227"/>
      <c r="B1818" s="227"/>
      <c r="C1818" s="264"/>
      <c r="D1818" s="227"/>
      <c r="E1818" s="227"/>
      <c r="F1818" s="227"/>
      <c r="G1818" s="227"/>
      <c r="H1818" s="227"/>
      <c r="I1818" s="227"/>
      <c r="J1818" s="227"/>
      <c r="K1818" s="227"/>
      <c r="L1818" s="227"/>
      <c r="M1818" s="227"/>
      <c r="N1818" s="227"/>
      <c r="O1818" s="227"/>
      <c r="P1818" s="227"/>
      <c r="Q1818" s="227"/>
      <c r="R1818" s="227"/>
      <c r="S1818" s="227"/>
      <c r="T1818" s="227"/>
      <c r="U1818" s="227"/>
      <c r="V1818" s="227"/>
      <c r="W1818" s="227"/>
      <c r="X1818" s="227"/>
      <c r="Y1818" s="227"/>
      <c r="Z1818" s="227"/>
      <c r="AA1818" s="227"/>
      <c r="AB1818" s="227"/>
      <c r="AC1818" s="227"/>
      <c r="AD1818" s="227"/>
      <c r="AE1818" s="227"/>
      <c r="AF1818" s="227"/>
      <c r="AG1818" s="227"/>
      <c r="AH1818" s="227"/>
      <c r="AI1818" s="227"/>
    </row>
    <row r="1819" hidden="1">
      <c r="A1819" s="227"/>
      <c r="B1819" s="227"/>
      <c r="C1819" s="264"/>
      <c r="D1819" s="227"/>
      <c r="E1819" s="227"/>
      <c r="F1819" s="227"/>
      <c r="G1819" s="227"/>
      <c r="H1819" s="227"/>
      <c r="I1819" s="227"/>
      <c r="J1819" s="227"/>
      <c r="K1819" s="227"/>
      <c r="L1819" s="227"/>
      <c r="M1819" s="227"/>
      <c r="N1819" s="227"/>
      <c r="O1819" s="227"/>
      <c r="P1819" s="227"/>
      <c r="Q1819" s="227"/>
      <c r="R1819" s="227"/>
      <c r="S1819" s="227"/>
      <c r="T1819" s="227"/>
      <c r="U1819" s="227"/>
      <c r="V1819" s="227"/>
      <c r="W1819" s="227"/>
      <c r="X1819" s="227"/>
      <c r="Y1819" s="227"/>
      <c r="Z1819" s="227"/>
      <c r="AA1819" s="227"/>
      <c r="AB1819" s="227"/>
      <c r="AC1819" s="227"/>
      <c r="AD1819" s="227"/>
      <c r="AE1819" s="227"/>
      <c r="AF1819" s="227"/>
      <c r="AG1819" s="227"/>
      <c r="AH1819" s="227"/>
      <c r="AI1819" s="227"/>
    </row>
    <row r="1820" hidden="1">
      <c r="A1820" s="227"/>
      <c r="B1820" s="227"/>
      <c r="C1820" s="264"/>
      <c r="D1820" s="227"/>
      <c r="E1820" s="227"/>
      <c r="F1820" s="227"/>
      <c r="G1820" s="227"/>
      <c r="H1820" s="227"/>
      <c r="I1820" s="227"/>
      <c r="J1820" s="227"/>
      <c r="K1820" s="227"/>
      <c r="L1820" s="227"/>
      <c r="M1820" s="227"/>
      <c r="N1820" s="227"/>
      <c r="O1820" s="227"/>
      <c r="P1820" s="227"/>
      <c r="Q1820" s="227"/>
      <c r="R1820" s="227"/>
      <c r="S1820" s="227"/>
      <c r="T1820" s="227"/>
      <c r="U1820" s="227"/>
      <c r="V1820" s="227"/>
      <c r="W1820" s="227"/>
      <c r="X1820" s="227"/>
      <c r="Y1820" s="227"/>
      <c r="Z1820" s="227"/>
      <c r="AA1820" s="227"/>
      <c r="AB1820" s="227"/>
      <c r="AC1820" s="227"/>
      <c r="AD1820" s="227"/>
      <c r="AE1820" s="227"/>
      <c r="AF1820" s="227"/>
      <c r="AG1820" s="227"/>
      <c r="AH1820" s="227"/>
      <c r="AI1820" s="227"/>
    </row>
    <row r="1821" hidden="1">
      <c r="A1821" s="227"/>
      <c r="B1821" s="227"/>
      <c r="C1821" s="264"/>
      <c r="D1821" s="227"/>
      <c r="E1821" s="227"/>
      <c r="F1821" s="227"/>
      <c r="G1821" s="227"/>
      <c r="H1821" s="227"/>
      <c r="I1821" s="227"/>
      <c r="J1821" s="227"/>
      <c r="K1821" s="227"/>
      <c r="L1821" s="227"/>
      <c r="M1821" s="227"/>
      <c r="N1821" s="227"/>
      <c r="O1821" s="227"/>
      <c r="P1821" s="227"/>
      <c r="Q1821" s="227"/>
      <c r="R1821" s="227"/>
      <c r="S1821" s="227"/>
      <c r="T1821" s="227"/>
      <c r="U1821" s="227"/>
      <c r="V1821" s="227"/>
      <c r="W1821" s="227"/>
      <c r="X1821" s="227"/>
      <c r="Y1821" s="227"/>
      <c r="Z1821" s="227"/>
      <c r="AA1821" s="227"/>
      <c r="AB1821" s="227"/>
      <c r="AC1821" s="227"/>
      <c r="AD1821" s="227"/>
      <c r="AE1821" s="227"/>
      <c r="AF1821" s="227"/>
      <c r="AG1821" s="227"/>
      <c r="AH1821" s="227"/>
      <c r="AI1821" s="227"/>
    </row>
    <row r="1822" hidden="1">
      <c r="A1822" s="227"/>
      <c r="B1822" s="227"/>
      <c r="C1822" s="264"/>
      <c r="D1822" s="227"/>
      <c r="E1822" s="227"/>
      <c r="F1822" s="227"/>
      <c r="G1822" s="227"/>
      <c r="H1822" s="227"/>
      <c r="I1822" s="227"/>
      <c r="J1822" s="227"/>
      <c r="K1822" s="227"/>
      <c r="L1822" s="227"/>
      <c r="M1822" s="227"/>
      <c r="N1822" s="227"/>
      <c r="O1822" s="227"/>
      <c r="P1822" s="227"/>
      <c r="Q1822" s="227"/>
      <c r="R1822" s="227"/>
      <c r="S1822" s="227"/>
      <c r="T1822" s="227"/>
      <c r="U1822" s="227"/>
      <c r="V1822" s="227"/>
      <c r="W1822" s="227"/>
      <c r="X1822" s="227"/>
      <c r="Y1822" s="227"/>
      <c r="Z1822" s="227"/>
      <c r="AA1822" s="227"/>
      <c r="AB1822" s="227"/>
      <c r="AC1822" s="227"/>
      <c r="AD1822" s="227"/>
      <c r="AE1822" s="227"/>
      <c r="AF1822" s="227"/>
      <c r="AG1822" s="227"/>
      <c r="AH1822" s="227"/>
      <c r="AI1822" s="227"/>
    </row>
    <row r="1823" hidden="1">
      <c r="A1823" s="227"/>
      <c r="B1823" s="227"/>
      <c r="C1823" s="264"/>
      <c r="D1823" s="227"/>
      <c r="E1823" s="227"/>
      <c r="F1823" s="227"/>
      <c r="G1823" s="227"/>
      <c r="H1823" s="227"/>
      <c r="I1823" s="227"/>
      <c r="J1823" s="227"/>
      <c r="K1823" s="227"/>
      <c r="L1823" s="227"/>
      <c r="M1823" s="227"/>
      <c r="N1823" s="227"/>
      <c r="O1823" s="227"/>
      <c r="P1823" s="227"/>
      <c r="Q1823" s="227"/>
      <c r="R1823" s="227"/>
      <c r="S1823" s="227"/>
      <c r="T1823" s="227"/>
      <c r="U1823" s="227"/>
      <c r="V1823" s="227"/>
      <c r="W1823" s="227"/>
      <c r="X1823" s="227"/>
      <c r="Y1823" s="227"/>
      <c r="Z1823" s="227"/>
      <c r="AA1823" s="227"/>
      <c r="AB1823" s="227"/>
      <c r="AC1823" s="227"/>
      <c r="AD1823" s="227"/>
      <c r="AE1823" s="227"/>
      <c r="AF1823" s="227"/>
      <c r="AG1823" s="227"/>
      <c r="AH1823" s="227"/>
      <c r="AI1823" s="227"/>
    </row>
    <row r="1824" hidden="1">
      <c r="A1824" s="227"/>
      <c r="B1824" s="227"/>
      <c r="C1824" s="264"/>
      <c r="D1824" s="227"/>
      <c r="E1824" s="227"/>
      <c r="F1824" s="227"/>
      <c r="G1824" s="227"/>
      <c r="H1824" s="227"/>
      <c r="I1824" s="227"/>
      <c r="J1824" s="227"/>
      <c r="K1824" s="227"/>
      <c r="L1824" s="227"/>
      <c r="M1824" s="227"/>
      <c r="N1824" s="227"/>
      <c r="O1824" s="227"/>
      <c r="P1824" s="227"/>
      <c r="Q1824" s="227"/>
      <c r="R1824" s="227"/>
      <c r="S1824" s="227"/>
      <c r="T1824" s="227"/>
      <c r="U1824" s="227"/>
      <c r="V1824" s="227"/>
      <c r="W1824" s="227"/>
      <c r="X1824" s="227"/>
      <c r="Y1824" s="227"/>
      <c r="Z1824" s="227"/>
      <c r="AA1824" s="227"/>
      <c r="AB1824" s="227"/>
      <c r="AC1824" s="227"/>
      <c r="AD1824" s="227"/>
      <c r="AE1824" s="227"/>
      <c r="AF1824" s="227"/>
      <c r="AG1824" s="227"/>
      <c r="AH1824" s="227"/>
      <c r="AI1824" s="227"/>
    </row>
    <row r="1825" hidden="1">
      <c r="A1825" s="227"/>
      <c r="B1825" s="227"/>
      <c r="C1825" s="264"/>
      <c r="D1825" s="227"/>
      <c r="E1825" s="227"/>
      <c r="F1825" s="227"/>
      <c r="G1825" s="227"/>
      <c r="H1825" s="227"/>
      <c r="I1825" s="227"/>
      <c r="J1825" s="227"/>
      <c r="K1825" s="227"/>
      <c r="L1825" s="227"/>
      <c r="M1825" s="227"/>
      <c r="N1825" s="227"/>
      <c r="O1825" s="227"/>
      <c r="P1825" s="227"/>
      <c r="Q1825" s="227"/>
      <c r="R1825" s="227"/>
      <c r="S1825" s="227"/>
      <c r="T1825" s="227"/>
      <c r="U1825" s="227"/>
      <c r="V1825" s="227"/>
      <c r="W1825" s="227"/>
      <c r="X1825" s="227"/>
      <c r="Y1825" s="227"/>
      <c r="Z1825" s="227"/>
      <c r="AA1825" s="227"/>
      <c r="AB1825" s="227"/>
      <c r="AC1825" s="227"/>
      <c r="AD1825" s="227"/>
      <c r="AE1825" s="227"/>
      <c r="AF1825" s="227"/>
      <c r="AG1825" s="227"/>
      <c r="AH1825" s="227"/>
      <c r="AI1825" s="227"/>
    </row>
    <row r="1826" hidden="1">
      <c r="A1826" s="227"/>
      <c r="B1826" s="227"/>
      <c r="C1826" s="264"/>
      <c r="D1826" s="227"/>
      <c r="E1826" s="227"/>
      <c r="F1826" s="227"/>
      <c r="G1826" s="227"/>
      <c r="H1826" s="227"/>
      <c r="I1826" s="227"/>
      <c r="J1826" s="227"/>
      <c r="K1826" s="227"/>
      <c r="L1826" s="227"/>
      <c r="M1826" s="227"/>
      <c r="N1826" s="227"/>
      <c r="O1826" s="227"/>
      <c r="P1826" s="227"/>
      <c r="Q1826" s="227"/>
      <c r="R1826" s="227"/>
      <c r="S1826" s="227"/>
      <c r="T1826" s="227"/>
      <c r="U1826" s="227"/>
      <c r="V1826" s="227"/>
      <c r="W1826" s="227"/>
      <c r="X1826" s="227"/>
      <c r="Y1826" s="227"/>
      <c r="Z1826" s="227"/>
      <c r="AA1826" s="227"/>
      <c r="AB1826" s="227"/>
      <c r="AC1826" s="227"/>
      <c r="AD1826" s="227"/>
      <c r="AE1826" s="227"/>
      <c r="AF1826" s="227"/>
      <c r="AG1826" s="227"/>
      <c r="AH1826" s="227"/>
      <c r="AI1826" s="227"/>
    </row>
    <row r="1827" hidden="1">
      <c r="A1827" s="227"/>
      <c r="B1827" s="227"/>
      <c r="C1827" s="264"/>
      <c r="D1827" s="227"/>
      <c r="E1827" s="227"/>
      <c r="F1827" s="227"/>
      <c r="G1827" s="227"/>
      <c r="H1827" s="227"/>
      <c r="I1827" s="227"/>
      <c r="J1827" s="227"/>
      <c r="K1827" s="227"/>
      <c r="L1827" s="227"/>
      <c r="M1827" s="227"/>
      <c r="N1827" s="227"/>
      <c r="O1827" s="227"/>
      <c r="P1827" s="227"/>
      <c r="Q1827" s="227"/>
      <c r="R1827" s="227"/>
      <c r="S1827" s="227"/>
      <c r="T1827" s="227"/>
      <c r="U1827" s="227"/>
      <c r="V1827" s="227"/>
      <c r="W1827" s="227"/>
      <c r="X1827" s="227"/>
      <c r="Y1827" s="227"/>
      <c r="Z1827" s="227"/>
      <c r="AA1827" s="227"/>
      <c r="AB1827" s="227"/>
      <c r="AC1827" s="227"/>
      <c r="AD1827" s="227"/>
      <c r="AE1827" s="227"/>
      <c r="AF1827" s="227"/>
      <c r="AG1827" s="227"/>
      <c r="AH1827" s="227"/>
      <c r="AI1827" s="227"/>
    </row>
    <row r="1828" hidden="1">
      <c r="A1828" s="227"/>
      <c r="B1828" s="227"/>
      <c r="C1828" s="264"/>
      <c r="D1828" s="227"/>
      <c r="E1828" s="227"/>
      <c r="F1828" s="227"/>
      <c r="G1828" s="227"/>
      <c r="H1828" s="227"/>
      <c r="I1828" s="227"/>
      <c r="J1828" s="227"/>
      <c r="K1828" s="227"/>
      <c r="L1828" s="227"/>
      <c r="M1828" s="227"/>
      <c r="N1828" s="227"/>
      <c r="O1828" s="227"/>
      <c r="P1828" s="227"/>
      <c r="Q1828" s="227"/>
      <c r="R1828" s="227"/>
      <c r="S1828" s="227"/>
      <c r="T1828" s="227"/>
      <c r="U1828" s="227"/>
      <c r="V1828" s="227"/>
      <c r="W1828" s="227"/>
      <c r="X1828" s="227"/>
      <c r="Y1828" s="227"/>
      <c r="Z1828" s="227"/>
      <c r="AA1828" s="227"/>
      <c r="AB1828" s="227"/>
      <c r="AC1828" s="227"/>
      <c r="AD1828" s="227"/>
      <c r="AE1828" s="227"/>
      <c r="AF1828" s="227"/>
      <c r="AG1828" s="227"/>
      <c r="AH1828" s="227"/>
      <c r="AI1828" s="227"/>
    </row>
    <row r="1829" hidden="1">
      <c r="A1829" s="227"/>
      <c r="B1829" s="227"/>
      <c r="C1829" s="264"/>
      <c r="D1829" s="227"/>
      <c r="E1829" s="227"/>
      <c r="F1829" s="227"/>
      <c r="G1829" s="227"/>
      <c r="H1829" s="227"/>
      <c r="I1829" s="227"/>
      <c r="J1829" s="227"/>
      <c r="K1829" s="227"/>
      <c r="L1829" s="227"/>
      <c r="M1829" s="227"/>
      <c r="N1829" s="227"/>
      <c r="O1829" s="227"/>
      <c r="P1829" s="227"/>
      <c r="Q1829" s="227"/>
      <c r="R1829" s="227"/>
      <c r="S1829" s="227"/>
      <c r="T1829" s="227"/>
      <c r="U1829" s="227"/>
      <c r="V1829" s="227"/>
      <c r="W1829" s="227"/>
      <c r="X1829" s="227"/>
      <c r="Y1829" s="227"/>
      <c r="Z1829" s="227"/>
      <c r="AA1829" s="227"/>
      <c r="AB1829" s="227"/>
      <c r="AC1829" s="227"/>
      <c r="AD1829" s="227"/>
      <c r="AE1829" s="227"/>
      <c r="AF1829" s="227"/>
      <c r="AG1829" s="227"/>
      <c r="AH1829" s="227"/>
      <c r="AI1829" s="227"/>
    </row>
    <row r="1830" hidden="1">
      <c r="A1830" s="227"/>
      <c r="B1830" s="227"/>
      <c r="C1830" s="264"/>
      <c r="D1830" s="227"/>
      <c r="E1830" s="227"/>
      <c r="F1830" s="227"/>
      <c r="G1830" s="227"/>
      <c r="H1830" s="227"/>
      <c r="I1830" s="227"/>
      <c r="J1830" s="227"/>
      <c r="K1830" s="227"/>
      <c r="L1830" s="227"/>
      <c r="M1830" s="227"/>
      <c r="N1830" s="227"/>
      <c r="O1830" s="227"/>
      <c r="P1830" s="227"/>
      <c r="Q1830" s="227"/>
      <c r="R1830" s="227"/>
      <c r="S1830" s="227"/>
      <c r="T1830" s="227"/>
      <c r="U1830" s="227"/>
      <c r="V1830" s="227"/>
      <c r="W1830" s="227"/>
      <c r="X1830" s="227"/>
      <c r="Y1830" s="227"/>
      <c r="Z1830" s="227"/>
      <c r="AA1830" s="227"/>
      <c r="AB1830" s="227"/>
      <c r="AC1830" s="227"/>
      <c r="AD1830" s="227"/>
      <c r="AE1830" s="227"/>
      <c r="AF1830" s="227"/>
      <c r="AG1830" s="227"/>
      <c r="AH1830" s="227"/>
      <c r="AI1830" s="227"/>
    </row>
    <row r="1831" hidden="1">
      <c r="A1831" s="227"/>
      <c r="B1831" s="227"/>
      <c r="C1831" s="264"/>
      <c r="D1831" s="227"/>
      <c r="E1831" s="227"/>
      <c r="F1831" s="227"/>
      <c r="G1831" s="227"/>
      <c r="H1831" s="227"/>
      <c r="I1831" s="227"/>
      <c r="J1831" s="227"/>
      <c r="K1831" s="227"/>
      <c r="L1831" s="227"/>
      <c r="M1831" s="227"/>
      <c r="N1831" s="227"/>
      <c r="O1831" s="227"/>
      <c r="P1831" s="227"/>
      <c r="Q1831" s="227"/>
      <c r="R1831" s="227"/>
      <c r="S1831" s="227"/>
      <c r="T1831" s="227"/>
      <c r="U1831" s="227"/>
      <c r="V1831" s="227"/>
      <c r="W1831" s="227"/>
      <c r="X1831" s="227"/>
      <c r="Y1831" s="227"/>
      <c r="Z1831" s="227"/>
      <c r="AA1831" s="227"/>
      <c r="AB1831" s="227"/>
      <c r="AC1831" s="227"/>
      <c r="AD1831" s="227"/>
      <c r="AE1831" s="227"/>
      <c r="AF1831" s="227"/>
      <c r="AG1831" s="227"/>
      <c r="AH1831" s="227"/>
      <c r="AI1831" s="227"/>
    </row>
    <row r="1832" hidden="1">
      <c r="A1832" s="227"/>
      <c r="B1832" s="227"/>
      <c r="C1832" s="264"/>
      <c r="D1832" s="227"/>
      <c r="E1832" s="227"/>
      <c r="F1832" s="227"/>
      <c r="G1832" s="227"/>
      <c r="H1832" s="227"/>
      <c r="I1832" s="227"/>
      <c r="J1832" s="227"/>
      <c r="K1832" s="227"/>
      <c r="L1832" s="227"/>
      <c r="M1832" s="227"/>
      <c r="N1832" s="227"/>
      <c r="O1832" s="227"/>
      <c r="P1832" s="227"/>
      <c r="Q1832" s="227"/>
      <c r="R1832" s="227"/>
      <c r="S1832" s="227"/>
      <c r="T1832" s="227"/>
      <c r="U1832" s="227"/>
      <c r="V1832" s="227"/>
      <c r="W1832" s="227"/>
      <c r="X1832" s="227"/>
      <c r="Y1832" s="227"/>
      <c r="Z1832" s="227"/>
      <c r="AA1832" s="227"/>
      <c r="AB1832" s="227"/>
      <c r="AC1832" s="227"/>
      <c r="AD1832" s="227"/>
      <c r="AE1832" s="227"/>
      <c r="AF1832" s="227"/>
      <c r="AG1832" s="227"/>
      <c r="AH1832" s="227"/>
      <c r="AI1832" s="227"/>
    </row>
    <row r="1833" hidden="1">
      <c r="A1833" s="227"/>
      <c r="B1833" s="227"/>
      <c r="C1833" s="264"/>
      <c r="D1833" s="227"/>
      <c r="E1833" s="227"/>
      <c r="F1833" s="227"/>
      <c r="G1833" s="227"/>
      <c r="H1833" s="227"/>
      <c r="I1833" s="227"/>
      <c r="J1833" s="227"/>
      <c r="K1833" s="227"/>
      <c r="L1833" s="227"/>
      <c r="M1833" s="227"/>
      <c r="N1833" s="227"/>
      <c r="O1833" s="227"/>
      <c r="P1833" s="227"/>
      <c r="Q1833" s="227"/>
      <c r="R1833" s="227"/>
      <c r="S1833" s="227"/>
      <c r="T1833" s="227"/>
      <c r="U1833" s="227"/>
      <c r="V1833" s="227"/>
      <c r="W1833" s="227"/>
      <c r="X1833" s="227"/>
      <c r="Y1833" s="227"/>
      <c r="Z1833" s="227"/>
      <c r="AA1833" s="227"/>
      <c r="AB1833" s="227"/>
      <c r="AC1833" s="227"/>
      <c r="AD1833" s="227"/>
      <c r="AE1833" s="227"/>
      <c r="AF1833" s="227"/>
      <c r="AG1833" s="227"/>
      <c r="AH1833" s="227"/>
      <c r="AI1833" s="227"/>
    </row>
    <row r="1834" hidden="1">
      <c r="A1834" s="227"/>
      <c r="B1834" s="227"/>
      <c r="C1834" s="264"/>
      <c r="D1834" s="227"/>
      <c r="E1834" s="227"/>
      <c r="F1834" s="227"/>
      <c r="G1834" s="227"/>
      <c r="H1834" s="227"/>
      <c r="I1834" s="227"/>
      <c r="J1834" s="227"/>
      <c r="K1834" s="227"/>
      <c r="L1834" s="227"/>
      <c r="M1834" s="227"/>
      <c r="N1834" s="227"/>
      <c r="O1834" s="227"/>
      <c r="P1834" s="227"/>
      <c r="Q1834" s="227"/>
      <c r="R1834" s="227"/>
      <c r="S1834" s="227"/>
      <c r="T1834" s="227"/>
      <c r="U1834" s="227"/>
      <c r="V1834" s="227"/>
      <c r="W1834" s="227"/>
      <c r="X1834" s="227"/>
      <c r="Y1834" s="227"/>
      <c r="Z1834" s="227"/>
      <c r="AA1834" s="227"/>
      <c r="AB1834" s="227"/>
      <c r="AC1834" s="227"/>
      <c r="AD1834" s="227"/>
      <c r="AE1834" s="227"/>
      <c r="AF1834" s="227"/>
      <c r="AG1834" s="227"/>
      <c r="AH1834" s="227"/>
      <c r="AI1834" s="227"/>
    </row>
    <row r="1835" hidden="1">
      <c r="A1835" s="227"/>
      <c r="B1835" s="227"/>
      <c r="C1835" s="264"/>
      <c r="D1835" s="227"/>
      <c r="E1835" s="227"/>
      <c r="F1835" s="227"/>
      <c r="G1835" s="227"/>
      <c r="H1835" s="227"/>
      <c r="I1835" s="227"/>
      <c r="J1835" s="227"/>
      <c r="K1835" s="227"/>
      <c r="L1835" s="227"/>
      <c r="M1835" s="227"/>
      <c r="N1835" s="227"/>
      <c r="O1835" s="227"/>
      <c r="P1835" s="227"/>
      <c r="Q1835" s="227"/>
      <c r="R1835" s="227"/>
      <c r="S1835" s="227"/>
      <c r="T1835" s="227"/>
      <c r="U1835" s="227"/>
      <c r="V1835" s="227"/>
      <c r="W1835" s="227"/>
      <c r="X1835" s="227"/>
      <c r="Y1835" s="227"/>
      <c r="Z1835" s="227"/>
      <c r="AA1835" s="227"/>
      <c r="AB1835" s="227"/>
      <c r="AC1835" s="227"/>
      <c r="AD1835" s="227"/>
      <c r="AE1835" s="227"/>
      <c r="AF1835" s="227"/>
      <c r="AG1835" s="227"/>
      <c r="AH1835" s="227"/>
      <c r="AI1835" s="227"/>
    </row>
    <row r="1836" hidden="1">
      <c r="A1836" s="227"/>
      <c r="B1836" s="227"/>
      <c r="C1836" s="264"/>
      <c r="D1836" s="227"/>
      <c r="E1836" s="227"/>
      <c r="F1836" s="227"/>
      <c r="G1836" s="227"/>
      <c r="H1836" s="227"/>
      <c r="I1836" s="227"/>
      <c r="J1836" s="227"/>
      <c r="K1836" s="227"/>
      <c r="L1836" s="227"/>
      <c r="M1836" s="227"/>
      <c r="N1836" s="227"/>
      <c r="O1836" s="227"/>
      <c r="P1836" s="227"/>
      <c r="Q1836" s="227"/>
      <c r="R1836" s="227"/>
      <c r="S1836" s="227"/>
      <c r="T1836" s="227"/>
      <c r="U1836" s="227"/>
      <c r="V1836" s="227"/>
      <c r="W1836" s="227"/>
      <c r="X1836" s="227"/>
      <c r="Y1836" s="227"/>
      <c r="Z1836" s="227"/>
      <c r="AA1836" s="227"/>
      <c r="AB1836" s="227"/>
      <c r="AC1836" s="227"/>
      <c r="AD1836" s="227"/>
      <c r="AE1836" s="227"/>
      <c r="AF1836" s="227"/>
      <c r="AG1836" s="227"/>
      <c r="AH1836" s="227"/>
      <c r="AI1836" s="227"/>
    </row>
    <row r="1837" hidden="1">
      <c r="A1837" s="227"/>
      <c r="B1837" s="227"/>
      <c r="C1837" s="264"/>
      <c r="D1837" s="227"/>
      <c r="E1837" s="227"/>
      <c r="F1837" s="227"/>
      <c r="G1837" s="227"/>
      <c r="H1837" s="227"/>
      <c r="I1837" s="227"/>
      <c r="J1837" s="227"/>
      <c r="K1837" s="227"/>
      <c r="L1837" s="227"/>
      <c r="M1837" s="227"/>
      <c r="N1837" s="227"/>
      <c r="O1837" s="227"/>
      <c r="P1837" s="227"/>
      <c r="Q1837" s="227"/>
      <c r="R1837" s="227"/>
      <c r="S1837" s="227"/>
      <c r="T1837" s="227"/>
      <c r="U1837" s="227"/>
      <c r="V1837" s="227"/>
      <c r="W1837" s="227"/>
      <c r="X1837" s="227"/>
      <c r="Y1837" s="227"/>
      <c r="Z1837" s="227"/>
      <c r="AA1837" s="227"/>
      <c r="AB1837" s="227"/>
      <c r="AC1837" s="227"/>
      <c r="AD1837" s="227"/>
      <c r="AE1837" s="227"/>
      <c r="AF1837" s="227"/>
      <c r="AG1837" s="227"/>
      <c r="AH1837" s="227"/>
      <c r="AI1837" s="227"/>
    </row>
    <row r="1838" hidden="1">
      <c r="A1838" s="227"/>
      <c r="B1838" s="227"/>
      <c r="C1838" s="264"/>
      <c r="D1838" s="227"/>
      <c r="E1838" s="227"/>
      <c r="F1838" s="227"/>
      <c r="G1838" s="227"/>
      <c r="H1838" s="227"/>
      <c r="I1838" s="227"/>
      <c r="J1838" s="227"/>
      <c r="K1838" s="227"/>
      <c r="L1838" s="227"/>
      <c r="M1838" s="227"/>
      <c r="N1838" s="227"/>
      <c r="O1838" s="227"/>
      <c r="P1838" s="227"/>
      <c r="Q1838" s="227"/>
      <c r="R1838" s="227"/>
      <c r="S1838" s="227"/>
      <c r="T1838" s="227"/>
      <c r="U1838" s="227"/>
      <c r="V1838" s="227"/>
      <c r="W1838" s="227"/>
      <c r="X1838" s="227"/>
      <c r="Y1838" s="227"/>
      <c r="Z1838" s="227"/>
      <c r="AA1838" s="227"/>
      <c r="AB1838" s="227"/>
      <c r="AC1838" s="227"/>
      <c r="AD1838" s="227"/>
      <c r="AE1838" s="227"/>
      <c r="AF1838" s="227"/>
      <c r="AG1838" s="227"/>
      <c r="AH1838" s="227"/>
      <c r="AI1838" s="227"/>
    </row>
    <row r="1839" hidden="1">
      <c r="A1839" s="227"/>
      <c r="B1839" s="227"/>
      <c r="C1839" s="264"/>
      <c r="D1839" s="227"/>
      <c r="E1839" s="227"/>
      <c r="F1839" s="227"/>
      <c r="G1839" s="227"/>
      <c r="H1839" s="227"/>
      <c r="I1839" s="227"/>
      <c r="J1839" s="227"/>
      <c r="K1839" s="227"/>
      <c r="L1839" s="227"/>
      <c r="M1839" s="227"/>
      <c r="N1839" s="227"/>
      <c r="O1839" s="227"/>
      <c r="P1839" s="227"/>
      <c r="Q1839" s="227"/>
      <c r="R1839" s="227"/>
      <c r="S1839" s="227"/>
      <c r="T1839" s="227"/>
      <c r="U1839" s="227"/>
      <c r="V1839" s="227"/>
      <c r="W1839" s="227"/>
      <c r="X1839" s="227"/>
      <c r="Y1839" s="227"/>
      <c r="Z1839" s="227"/>
      <c r="AA1839" s="227"/>
      <c r="AB1839" s="227"/>
      <c r="AC1839" s="227"/>
      <c r="AD1839" s="227"/>
      <c r="AE1839" s="227"/>
      <c r="AF1839" s="227"/>
      <c r="AG1839" s="227"/>
      <c r="AH1839" s="227"/>
      <c r="AI1839" s="227"/>
    </row>
    <row r="1840" hidden="1">
      <c r="A1840" s="227"/>
      <c r="B1840" s="227"/>
      <c r="C1840" s="264"/>
      <c r="D1840" s="227"/>
      <c r="E1840" s="227"/>
      <c r="F1840" s="227"/>
      <c r="G1840" s="227"/>
      <c r="H1840" s="227"/>
      <c r="I1840" s="227"/>
      <c r="J1840" s="227"/>
      <c r="K1840" s="227"/>
      <c r="L1840" s="227"/>
      <c r="M1840" s="227"/>
      <c r="N1840" s="227"/>
      <c r="O1840" s="227"/>
      <c r="P1840" s="227"/>
      <c r="Q1840" s="227"/>
      <c r="R1840" s="227"/>
      <c r="S1840" s="227"/>
      <c r="T1840" s="227"/>
      <c r="U1840" s="227"/>
      <c r="V1840" s="227"/>
      <c r="W1840" s="227"/>
      <c r="X1840" s="227"/>
      <c r="Y1840" s="227"/>
      <c r="Z1840" s="227"/>
      <c r="AA1840" s="227"/>
      <c r="AB1840" s="227"/>
      <c r="AC1840" s="227"/>
      <c r="AD1840" s="227"/>
      <c r="AE1840" s="227"/>
      <c r="AF1840" s="227"/>
      <c r="AG1840" s="227"/>
      <c r="AH1840" s="227"/>
      <c r="AI1840" s="227"/>
    </row>
    <row r="1841" hidden="1">
      <c r="A1841" s="227"/>
      <c r="B1841" s="227"/>
      <c r="C1841" s="264"/>
      <c r="D1841" s="227"/>
      <c r="E1841" s="227"/>
      <c r="F1841" s="227"/>
      <c r="G1841" s="227"/>
      <c r="H1841" s="227"/>
      <c r="I1841" s="227"/>
      <c r="J1841" s="227"/>
      <c r="K1841" s="227"/>
      <c r="L1841" s="227"/>
      <c r="M1841" s="227"/>
      <c r="N1841" s="227"/>
      <c r="O1841" s="227"/>
      <c r="P1841" s="227"/>
      <c r="Q1841" s="227"/>
      <c r="R1841" s="227"/>
      <c r="S1841" s="227"/>
      <c r="T1841" s="227"/>
      <c r="U1841" s="227"/>
      <c r="V1841" s="227"/>
      <c r="W1841" s="227"/>
      <c r="X1841" s="227"/>
      <c r="Y1841" s="227"/>
      <c r="Z1841" s="227"/>
      <c r="AA1841" s="227"/>
      <c r="AB1841" s="227"/>
      <c r="AC1841" s="227"/>
      <c r="AD1841" s="227"/>
      <c r="AE1841" s="227"/>
      <c r="AF1841" s="227"/>
      <c r="AG1841" s="227"/>
      <c r="AH1841" s="227"/>
      <c r="AI1841" s="227"/>
    </row>
    <row r="1842" hidden="1">
      <c r="A1842" s="227"/>
      <c r="B1842" s="227"/>
      <c r="C1842" s="264"/>
      <c r="D1842" s="227"/>
      <c r="E1842" s="227"/>
      <c r="F1842" s="227"/>
      <c r="G1842" s="227"/>
      <c r="H1842" s="227"/>
      <c r="I1842" s="227"/>
      <c r="J1842" s="227"/>
      <c r="K1842" s="227"/>
      <c r="L1842" s="227"/>
      <c r="M1842" s="227"/>
      <c r="N1842" s="227"/>
      <c r="O1842" s="227"/>
      <c r="P1842" s="227"/>
      <c r="Q1842" s="227"/>
      <c r="R1842" s="227"/>
      <c r="S1842" s="227"/>
      <c r="T1842" s="227"/>
      <c r="U1842" s="227"/>
      <c r="V1842" s="227"/>
      <c r="W1842" s="227"/>
      <c r="X1842" s="227"/>
      <c r="Y1842" s="227"/>
      <c r="Z1842" s="227"/>
      <c r="AA1842" s="227"/>
      <c r="AB1842" s="227"/>
      <c r="AC1842" s="227"/>
      <c r="AD1842" s="227"/>
      <c r="AE1842" s="227"/>
      <c r="AF1842" s="227"/>
      <c r="AG1842" s="227"/>
      <c r="AH1842" s="227"/>
      <c r="AI1842" s="227"/>
    </row>
    <row r="1843" hidden="1">
      <c r="A1843" s="227"/>
      <c r="B1843" s="227"/>
      <c r="C1843" s="264"/>
      <c r="D1843" s="227"/>
      <c r="E1843" s="227"/>
      <c r="F1843" s="227"/>
      <c r="G1843" s="227"/>
      <c r="H1843" s="227"/>
      <c r="I1843" s="227"/>
      <c r="J1843" s="227"/>
      <c r="K1843" s="227"/>
      <c r="L1843" s="227"/>
      <c r="M1843" s="227"/>
      <c r="N1843" s="227"/>
      <c r="O1843" s="227"/>
      <c r="P1843" s="227"/>
      <c r="Q1843" s="227"/>
      <c r="R1843" s="227"/>
      <c r="S1843" s="227"/>
      <c r="T1843" s="227"/>
      <c r="U1843" s="227"/>
      <c r="V1843" s="227"/>
      <c r="W1843" s="227"/>
      <c r="X1843" s="227"/>
      <c r="Y1843" s="227"/>
      <c r="Z1843" s="227"/>
      <c r="AA1843" s="227"/>
      <c r="AB1843" s="227"/>
      <c r="AC1843" s="227"/>
      <c r="AD1843" s="227"/>
      <c r="AE1843" s="227"/>
      <c r="AF1843" s="227"/>
      <c r="AG1843" s="227"/>
      <c r="AH1843" s="227"/>
      <c r="AI1843" s="227"/>
    </row>
    <row r="1844" hidden="1">
      <c r="A1844" s="227"/>
      <c r="B1844" s="227"/>
      <c r="C1844" s="264"/>
      <c r="D1844" s="227"/>
      <c r="E1844" s="227"/>
      <c r="F1844" s="227"/>
      <c r="G1844" s="227"/>
      <c r="H1844" s="227"/>
      <c r="I1844" s="227"/>
      <c r="J1844" s="227"/>
      <c r="K1844" s="227"/>
      <c r="L1844" s="227"/>
      <c r="M1844" s="227"/>
      <c r="N1844" s="227"/>
      <c r="O1844" s="227"/>
      <c r="P1844" s="227"/>
      <c r="Q1844" s="227"/>
      <c r="R1844" s="227"/>
      <c r="S1844" s="227"/>
      <c r="T1844" s="227"/>
      <c r="U1844" s="227"/>
      <c r="V1844" s="227"/>
      <c r="W1844" s="227"/>
      <c r="X1844" s="227"/>
      <c r="Y1844" s="227"/>
      <c r="Z1844" s="227"/>
      <c r="AA1844" s="227"/>
      <c r="AB1844" s="227"/>
      <c r="AC1844" s="227"/>
      <c r="AD1844" s="227"/>
      <c r="AE1844" s="227"/>
      <c r="AF1844" s="227"/>
      <c r="AG1844" s="227"/>
      <c r="AH1844" s="227"/>
      <c r="AI1844" s="227"/>
    </row>
    <row r="1845" hidden="1">
      <c r="A1845" s="227"/>
      <c r="B1845" s="227"/>
      <c r="C1845" s="264"/>
      <c r="D1845" s="227"/>
      <c r="E1845" s="227"/>
      <c r="F1845" s="227"/>
      <c r="G1845" s="227"/>
      <c r="H1845" s="227"/>
      <c r="I1845" s="227"/>
      <c r="J1845" s="227"/>
      <c r="K1845" s="227"/>
      <c r="L1845" s="227"/>
      <c r="M1845" s="227"/>
      <c r="N1845" s="227"/>
      <c r="O1845" s="227"/>
      <c r="P1845" s="227"/>
      <c r="Q1845" s="227"/>
      <c r="R1845" s="227"/>
      <c r="S1845" s="227"/>
      <c r="T1845" s="227"/>
      <c r="U1845" s="227"/>
      <c r="V1845" s="227"/>
      <c r="W1845" s="227"/>
      <c r="X1845" s="227"/>
      <c r="Y1845" s="227"/>
      <c r="Z1845" s="227"/>
      <c r="AA1845" s="227"/>
      <c r="AB1845" s="227"/>
      <c r="AC1845" s="227"/>
      <c r="AD1845" s="227"/>
      <c r="AE1845" s="227"/>
      <c r="AF1845" s="227"/>
      <c r="AG1845" s="227"/>
      <c r="AH1845" s="227"/>
      <c r="AI1845" s="227"/>
    </row>
    <row r="1846" hidden="1">
      <c r="A1846" s="227"/>
      <c r="B1846" s="227"/>
      <c r="C1846" s="264"/>
      <c r="D1846" s="227"/>
      <c r="E1846" s="227"/>
      <c r="F1846" s="227"/>
      <c r="G1846" s="227"/>
      <c r="H1846" s="227"/>
      <c r="I1846" s="227"/>
      <c r="J1846" s="227"/>
      <c r="K1846" s="227"/>
      <c r="L1846" s="227"/>
      <c r="M1846" s="227"/>
      <c r="N1846" s="227"/>
      <c r="O1846" s="227"/>
      <c r="P1846" s="227"/>
      <c r="Q1846" s="227"/>
      <c r="R1846" s="227"/>
      <c r="S1846" s="227"/>
      <c r="T1846" s="227"/>
      <c r="U1846" s="227"/>
      <c r="V1846" s="227"/>
      <c r="W1846" s="227"/>
      <c r="X1846" s="227"/>
      <c r="Y1846" s="227"/>
      <c r="Z1846" s="227"/>
      <c r="AA1846" s="227"/>
      <c r="AB1846" s="227"/>
      <c r="AC1846" s="227"/>
      <c r="AD1846" s="227"/>
      <c r="AE1846" s="227"/>
      <c r="AF1846" s="227"/>
      <c r="AG1846" s="227"/>
      <c r="AH1846" s="227"/>
      <c r="AI1846" s="227"/>
    </row>
    <row r="1847" hidden="1">
      <c r="A1847" s="227"/>
      <c r="B1847" s="227"/>
      <c r="C1847" s="264"/>
      <c r="D1847" s="227"/>
      <c r="E1847" s="227"/>
      <c r="F1847" s="227"/>
      <c r="G1847" s="227"/>
      <c r="H1847" s="227"/>
      <c r="I1847" s="227"/>
      <c r="J1847" s="227"/>
      <c r="K1847" s="227"/>
      <c r="L1847" s="227"/>
      <c r="M1847" s="227"/>
      <c r="N1847" s="227"/>
      <c r="O1847" s="227"/>
      <c r="P1847" s="227"/>
      <c r="Q1847" s="227"/>
      <c r="R1847" s="227"/>
      <c r="S1847" s="227"/>
      <c r="T1847" s="227"/>
      <c r="U1847" s="227"/>
      <c r="V1847" s="227"/>
      <c r="W1847" s="227"/>
      <c r="X1847" s="227"/>
      <c r="Y1847" s="227"/>
      <c r="Z1847" s="227"/>
      <c r="AA1847" s="227"/>
      <c r="AB1847" s="227"/>
      <c r="AC1847" s="227"/>
      <c r="AD1847" s="227"/>
      <c r="AE1847" s="227"/>
      <c r="AF1847" s="227"/>
      <c r="AG1847" s="227"/>
      <c r="AH1847" s="227"/>
      <c r="AI1847" s="227"/>
    </row>
    <row r="1848" hidden="1">
      <c r="A1848" s="227"/>
      <c r="B1848" s="227"/>
      <c r="C1848" s="264"/>
      <c r="D1848" s="227"/>
      <c r="E1848" s="227"/>
      <c r="F1848" s="227"/>
      <c r="G1848" s="227"/>
      <c r="H1848" s="227"/>
      <c r="I1848" s="227"/>
      <c r="J1848" s="227"/>
      <c r="K1848" s="227"/>
      <c r="L1848" s="227"/>
      <c r="M1848" s="227"/>
      <c r="N1848" s="227"/>
      <c r="O1848" s="227"/>
      <c r="P1848" s="227"/>
      <c r="Q1848" s="227"/>
      <c r="R1848" s="227"/>
      <c r="S1848" s="227"/>
      <c r="T1848" s="227"/>
      <c r="U1848" s="227"/>
      <c r="V1848" s="227"/>
      <c r="W1848" s="227"/>
      <c r="X1848" s="227"/>
      <c r="Y1848" s="227"/>
      <c r="Z1848" s="227"/>
      <c r="AA1848" s="227"/>
      <c r="AB1848" s="227"/>
      <c r="AC1848" s="227"/>
      <c r="AD1848" s="227"/>
      <c r="AE1848" s="227"/>
      <c r="AF1848" s="227"/>
      <c r="AG1848" s="227"/>
      <c r="AH1848" s="227"/>
      <c r="AI1848" s="227"/>
    </row>
    <row r="1849" hidden="1">
      <c r="A1849" s="227"/>
      <c r="B1849" s="227"/>
      <c r="C1849" s="264"/>
      <c r="D1849" s="227"/>
      <c r="E1849" s="227"/>
      <c r="F1849" s="227"/>
      <c r="G1849" s="227"/>
      <c r="H1849" s="227"/>
      <c r="I1849" s="227"/>
      <c r="J1849" s="227"/>
      <c r="K1849" s="227"/>
      <c r="L1849" s="227"/>
      <c r="M1849" s="227"/>
      <c r="N1849" s="227"/>
      <c r="O1849" s="227"/>
      <c r="P1849" s="227"/>
      <c r="Q1849" s="227"/>
      <c r="R1849" s="227"/>
      <c r="S1849" s="227"/>
      <c r="T1849" s="227"/>
      <c r="U1849" s="227"/>
      <c r="V1849" s="227"/>
      <c r="W1849" s="227"/>
      <c r="X1849" s="227"/>
      <c r="Y1849" s="227"/>
      <c r="Z1849" s="227"/>
      <c r="AA1849" s="227"/>
      <c r="AB1849" s="227"/>
      <c r="AC1849" s="227"/>
      <c r="AD1849" s="227"/>
      <c r="AE1849" s="227"/>
      <c r="AF1849" s="227"/>
      <c r="AG1849" s="227"/>
      <c r="AH1849" s="227"/>
      <c r="AI1849" s="227"/>
    </row>
    <row r="1850" hidden="1">
      <c r="A1850" s="227"/>
      <c r="B1850" s="227"/>
      <c r="C1850" s="264"/>
      <c r="D1850" s="227"/>
      <c r="E1850" s="227"/>
      <c r="F1850" s="227"/>
      <c r="G1850" s="227"/>
      <c r="H1850" s="227"/>
      <c r="I1850" s="227"/>
      <c r="J1850" s="227"/>
      <c r="K1850" s="227"/>
      <c r="L1850" s="227"/>
      <c r="M1850" s="227"/>
      <c r="N1850" s="227"/>
      <c r="O1850" s="227"/>
      <c r="P1850" s="227"/>
      <c r="Q1850" s="227"/>
      <c r="R1850" s="227"/>
      <c r="S1850" s="227"/>
      <c r="T1850" s="227"/>
      <c r="U1850" s="227"/>
      <c r="V1850" s="227"/>
      <c r="W1850" s="227"/>
      <c r="X1850" s="227"/>
      <c r="Y1850" s="227"/>
      <c r="Z1850" s="227"/>
      <c r="AA1850" s="227"/>
      <c r="AB1850" s="227"/>
      <c r="AC1850" s="227"/>
      <c r="AD1850" s="227"/>
      <c r="AE1850" s="227"/>
      <c r="AF1850" s="227"/>
      <c r="AG1850" s="227"/>
      <c r="AH1850" s="227"/>
      <c r="AI1850" s="227"/>
    </row>
    <row r="1851" hidden="1">
      <c r="A1851" s="227"/>
      <c r="B1851" s="227"/>
      <c r="C1851" s="264"/>
      <c r="D1851" s="227"/>
      <c r="E1851" s="227"/>
      <c r="F1851" s="227"/>
      <c r="G1851" s="227"/>
      <c r="H1851" s="227"/>
      <c r="I1851" s="227"/>
      <c r="J1851" s="227"/>
      <c r="K1851" s="227"/>
      <c r="L1851" s="227"/>
      <c r="M1851" s="227"/>
      <c r="N1851" s="227"/>
      <c r="O1851" s="227"/>
      <c r="P1851" s="227"/>
      <c r="Q1851" s="227"/>
      <c r="R1851" s="227"/>
      <c r="S1851" s="227"/>
      <c r="T1851" s="227"/>
      <c r="U1851" s="227"/>
      <c r="V1851" s="227"/>
      <c r="W1851" s="227"/>
      <c r="X1851" s="227"/>
      <c r="Y1851" s="227"/>
      <c r="Z1851" s="227"/>
      <c r="AA1851" s="227"/>
      <c r="AB1851" s="227"/>
      <c r="AC1851" s="227"/>
      <c r="AD1851" s="227"/>
      <c r="AE1851" s="227"/>
      <c r="AF1851" s="227"/>
      <c r="AG1851" s="227"/>
      <c r="AH1851" s="227"/>
      <c r="AI1851" s="227"/>
    </row>
    <row r="1852" hidden="1">
      <c r="A1852" s="227"/>
      <c r="B1852" s="227"/>
      <c r="C1852" s="264"/>
      <c r="D1852" s="227"/>
      <c r="E1852" s="227"/>
      <c r="F1852" s="227"/>
      <c r="G1852" s="227"/>
      <c r="H1852" s="227"/>
      <c r="I1852" s="227"/>
      <c r="J1852" s="227"/>
      <c r="K1852" s="227"/>
      <c r="L1852" s="227"/>
      <c r="M1852" s="227"/>
      <c r="N1852" s="227"/>
      <c r="O1852" s="227"/>
      <c r="P1852" s="227"/>
      <c r="Q1852" s="227"/>
      <c r="R1852" s="227"/>
      <c r="S1852" s="227"/>
      <c r="T1852" s="227"/>
      <c r="U1852" s="227"/>
      <c r="V1852" s="227"/>
      <c r="W1852" s="227"/>
      <c r="X1852" s="227"/>
      <c r="Y1852" s="227"/>
      <c r="Z1852" s="227"/>
      <c r="AA1852" s="227"/>
      <c r="AB1852" s="227"/>
      <c r="AC1852" s="227"/>
      <c r="AD1852" s="227"/>
      <c r="AE1852" s="227"/>
      <c r="AF1852" s="227"/>
      <c r="AG1852" s="227"/>
      <c r="AH1852" s="227"/>
      <c r="AI1852" s="227"/>
    </row>
    <row r="1853" hidden="1">
      <c r="A1853" s="227"/>
      <c r="B1853" s="227"/>
      <c r="C1853" s="264"/>
      <c r="D1853" s="227"/>
      <c r="E1853" s="227"/>
      <c r="F1853" s="227"/>
      <c r="G1853" s="227"/>
      <c r="H1853" s="227"/>
      <c r="I1853" s="227"/>
      <c r="J1853" s="227"/>
      <c r="K1853" s="227"/>
      <c r="L1853" s="227"/>
      <c r="M1853" s="227"/>
      <c r="N1853" s="227"/>
      <c r="O1853" s="227"/>
      <c r="P1853" s="227"/>
      <c r="Q1853" s="227"/>
      <c r="R1853" s="227"/>
      <c r="S1853" s="227"/>
      <c r="T1853" s="227"/>
      <c r="U1853" s="227"/>
      <c r="V1853" s="227"/>
      <c r="W1853" s="227"/>
      <c r="X1853" s="227"/>
      <c r="Y1853" s="227"/>
      <c r="Z1853" s="227"/>
      <c r="AA1853" s="227"/>
      <c r="AB1853" s="227"/>
      <c r="AC1853" s="227"/>
      <c r="AD1853" s="227"/>
      <c r="AE1853" s="227"/>
      <c r="AF1853" s="227"/>
      <c r="AG1853" s="227"/>
      <c r="AH1853" s="227"/>
      <c r="AI1853" s="227"/>
    </row>
    <row r="1854" hidden="1">
      <c r="A1854" s="227"/>
      <c r="B1854" s="227"/>
      <c r="C1854" s="264"/>
      <c r="D1854" s="227"/>
      <c r="E1854" s="227"/>
      <c r="F1854" s="227"/>
      <c r="G1854" s="227"/>
      <c r="H1854" s="227"/>
      <c r="I1854" s="227"/>
      <c r="J1854" s="227"/>
      <c r="K1854" s="227"/>
      <c r="L1854" s="227"/>
      <c r="M1854" s="227"/>
      <c r="N1854" s="227"/>
      <c r="O1854" s="227"/>
      <c r="P1854" s="227"/>
      <c r="Q1854" s="227"/>
      <c r="R1854" s="227"/>
      <c r="S1854" s="227"/>
      <c r="T1854" s="227"/>
      <c r="U1854" s="227"/>
      <c r="V1854" s="227"/>
      <c r="W1854" s="227"/>
      <c r="X1854" s="227"/>
      <c r="Y1854" s="227"/>
      <c r="Z1854" s="227"/>
      <c r="AA1854" s="227"/>
      <c r="AB1854" s="227"/>
      <c r="AC1854" s="227"/>
      <c r="AD1854" s="227"/>
      <c r="AE1854" s="227"/>
      <c r="AF1854" s="227"/>
      <c r="AG1854" s="227"/>
      <c r="AH1854" s="227"/>
      <c r="AI1854" s="227"/>
    </row>
    <row r="1855" hidden="1">
      <c r="A1855" s="227"/>
      <c r="B1855" s="227"/>
      <c r="C1855" s="264"/>
      <c r="D1855" s="227"/>
      <c r="E1855" s="227"/>
      <c r="F1855" s="227"/>
      <c r="G1855" s="227"/>
      <c r="H1855" s="227"/>
      <c r="I1855" s="227"/>
      <c r="J1855" s="227"/>
      <c r="K1855" s="227"/>
      <c r="L1855" s="227"/>
      <c r="M1855" s="227"/>
      <c r="N1855" s="227"/>
      <c r="O1855" s="227"/>
      <c r="P1855" s="227"/>
      <c r="Q1855" s="227"/>
      <c r="R1855" s="227"/>
      <c r="S1855" s="227"/>
      <c r="T1855" s="227"/>
      <c r="U1855" s="227"/>
      <c r="V1855" s="227"/>
      <c r="W1855" s="227"/>
      <c r="X1855" s="227"/>
      <c r="Y1855" s="227"/>
      <c r="Z1855" s="227"/>
      <c r="AA1855" s="227"/>
      <c r="AB1855" s="227"/>
      <c r="AC1855" s="227"/>
      <c r="AD1855" s="227"/>
      <c r="AE1855" s="227"/>
      <c r="AF1855" s="227"/>
      <c r="AG1855" s="227"/>
      <c r="AH1855" s="227"/>
      <c r="AI1855" s="227"/>
    </row>
    <row r="1856" hidden="1">
      <c r="A1856" s="227"/>
      <c r="B1856" s="227"/>
      <c r="C1856" s="264"/>
      <c r="D1856" s="227"/>
      <c r="E1856" s="227"/>
      <c r="F1856" s="227"/>
      <c r="G1856" s="227"/>
      <c r="H1856" s="227"/>
      <c r="I1856" s="227"/>
      <c r="J1856" s="227"/>
      <c r="K1856" s="227"/>
      <c r="L1856" s="227"/>
      <c r="M1856" s="227"/>
      <c r="N1856" s="227"/>
      <c r="O1856" s="227"/>
      <c r="P1856" s="227"/>
      <c r="Q1856" s="227"/>
      <c r="R1856" s="227"/>
      <c r="S1856" s="227"/>
      <c r="T1856" s="227"/>
      <c r="U1856" s="227"/>
      <c r="V1856" s="227"/>
      <c r="W1856" s="227"/>
      <c r="X1856" s="227"/>
      <c r="Y1856" s="227"/>
      <c r="Z1856" s="227"/>
      <c r="AA1856" s="227"/>
      <c r="AB1856" s="227"/>
      <c r="AC1856" s="227"/>
      <c r="AD1856" s="227"/>
      <c r="AE1856" s="227"/>
      <c r="AF1856" s="227"/>
      <c r="AG1856" s="227"/>
      <c r="AH1856" s="227"/>
      <c r="AI1856" s="227"/>
    </row>
    <row r="1857" hidden="1">
      <c r="A1857" s="227"/>
      <c r="B1857" s="227"/>
      <c r="C1857" s="264"/>
      <c r="D1857" s="227"/>
      <c r="E1857" s="227"/>
      <c r="F1857" s="227"/>
      <c r="G1857" s="227"/>
      <c r="H1857" s="227"/>
      <c r="I1857" s="227"/>
      <c r="J1857" s="227"/>
      <c r="K1857" s="227"/>
      <c r="L1857" s="227"/>
      <c r="M1857" s="227"/>
      <c r="N1857" s="227"/>
      <c r="O1857" s="227"/>
      <c r="P1857" s="227"/>
      <c r="Q1857" s="227"/>
      <c r="R1857" s="227"/>
      <c r="S1857" s="227"/>
      <c r="T1857" s="227"/>
      <c r="U1857" s="227"/>
      <c r="V1857" s="227"/>
      <c r="W1857" s="227"/>
      <c r="X1857" s="227"/>
      <c r="Y1857" s="227"/>
      <c r="Z1857" s="227"/>
      <c r="AA1857" s="227"/>
      <c r="AB1857" s="227"/>
      <c r="AC1857" s="227"/>
      <c r="AD1857" s="227"/>
      <c r="AE1857" s="227"/>
      <c r="AF1857" s="227"/>
      <c r="AG1857" s="227"/>
      <c r="AH1857" s="227"/>
      <c r="AI1857" s="227"/>
    </row>
    <row r="1858" hidden="1">
      <c r="A1858" s="227"/>
      <c r="B1858" s="227"/>
      <c r="C1858" s="264"/>
      <c r="D1858" s="227"/>
      <c r="E1858" s="227"/>
      <c r="F1858" s="227"/>
      <c r="G1858" s="227"/>
      <c r="H1858" s="227"/>
      <c r="I1858" s="227"/>
      <c r="J1858" s="227"/>
      <c r="K1858" s="227"/>
      <c r="L1858" s="227"/>
      <c r="M1858" s="227"/>
      <c r="N1858" s="227"/>
      <c r="O1858" s="227"/>
      <c r="P1858" s="227"/>
      <c r="Q1858" s="227"/>
      <c r="R1858" s="227"/>
      <c r="S1858" s="227"/>
      <c r="T1858" s="227"/>
      <c r="U1858" s="227"/>
      <c r="V1858" s="227"/>
      <c r="W1858" s="227"/>
      <c r="X1858" s="227"/>
      <c r="Y1858" s="227"/>
      <c r="Z1858" s="227"/>
      <c r="AA1858" s="227"/>
      <c r="AB1858" s="227"/>
      <c r="AC1858" s="227"/>
      <c r="AD1858" s="227"/>
      <c r="AE1858" s="227"/>
      <c r="AF1858" s="227"/>
      <c r="AG1858" s="227"/>
      <c r="AH1858" s="227"/>
      <c r="AI1858" s="227"/>
    </row>
    <row r="1859" hidden="1">
      <c r="A1859" s="227"/>
      <c r="B1859" s="227"/>
      <c r="C1859" s="264"/>
      <c r="D1859" s="227"/>
      <c r="E1859" s="227"/>
      <c r="F1859" s="227"/>
      <c r="G1859" s="227"/>
      <c r="H1859" s="227"/>
      <c r="I1859" s="227"/>
      <c r="J1859" s="227"/>
      <c r="K1859" s="227"/>
      <c r="L1859" s="227"/>
      <c r="M1859" s="227"/>
      <c r="N1859" s="227"/>
      <c r="O1859" s="227"/>
      <c r="P1859" s="227"/>
      <c r="Q1859" s="227"/>
      <c r="R1859" s="227"/>
      <c r="S1859" s="227"/>
      <c r="T1859" s="227"/>
      <c r="U1859" s="227"/>
      <c r="V1859" s="227"/>
      <c r="W1859" s="227"/>
      <c r="X1859" s="227"/>
      <c r="Y1859" s="227"/>
      <c r="Z1859" s="227"/>
      <c r="AA1859" s="227"/>
      <c r="AB1859" s="227"/>
      <c r="AC1859" s="227"/>
      <c r="AD1859" s="227"/>
      <c r="AE1859" s="227"/>
      <c r="AF1859" s="227"/>
      <c r="AG1859" s="227"/>
      <c r="AH1859" s="227"/>
      <c r="AI1859" s="227"/>
    </row>
    <row r="1860" hidden="1">
      <c r="A1860" s="227"/>
      <c r="B1860" s="227"/>
      <c r="C1860" s="264"/>
      <c r="D1860" s="227"/>
      <c r="E1860" s="227"/>
      <c r="F1860" s="227"/>
      <c r="G1860" s="227"/>
      <c r="H1860" s="227"/>
      <c r="I1860" s="227"/>
      <c r="J1860" s="227"/>
      <c r="K1860" s="227"/>
      <c r="L1860" s="227"/>
      <c r="M1860" s="227"/>
      <c r="N1860" s="227"/>
      <c r="O1860" s="227"/>
      <c r="P1860" s="227"/>
      <c r="Q1860" s="227"/>
      <c r="R1860" s="227"/>
      <c r="S1860" s="227"/>
      <c r="T1860" s="227"/>
      <c r="U1860" s="227"/>
      <c r="V1860" s="227"/>
      <c r="W1860" s="227"/>
      <c r="X1860" s="227"/>
      <c r="Y1860" s="227"/>
      <c r="Z1860" s="227"/>
      <c r="AA1860" s="227"/>
      <c r="AB1860" s="227"/>
      <c r="AC1860" s="227"/>
      <c r="AD1860" s="227"/>
      <c r="AE1860" s="227"/>
      <c r="AF1860" s="227"/>
      <c r="AG1860" s="227"/>
      <c r="AH1860" s="227"/>
      <c r="AI1860" s="227"/>
    </row>
    <row r="1861" hidden="1">
      <c r="A1861" s="227"/>
      <c r="B1861" s="227"/>
      <c r="C1861" s="264"/>
      <c r="D1861" s="227"/>
      <c r="E1861" s="227"/>
      <c r="F1861" s="227"/>
      <c r="G1861" s="227"/>
      <c r="H1861" s="227"/>
      <c r="I1861" s="227"/>
      <c r="J1861" s="227"/>
      <c r="K1861" s="227"/>
      <c r="L1861" s="227"/>
      <c r="M1861" s="227"/>
      <c r="N1861" s="227"/>
      <c r="O1861" s="227"/>
      <c r="P1861" s="227"/>
      <c r="Q1861" s="227"/>
      <c r="R1861" s="227"/>
      <c r="S1861" s="227"/>
      <c r="T1861" s="227"/>
      <c r="U1861" s="227"/>
      <c r="V1861" s="227"/>
      <c r="W1861" s="227"/>
      <c r="X1861" s="227"/>
      <c r="Y1861" s="227"/>
      <c r="Z1861" s="227"/>
      <c r="AA1861" s="227"/>
      <c r="AB1861" s="227"/>
      <c r="AC1861" s="227"/>
      <c r="AD1861" s="227"/>
      <c r="AE1861" s="227"/>
      <c r="AF1861" s="227"/>
      <c r="AG1861" s="227"/>
      <c r="AH1861" s="227"/>
      <c r="AI1861" s="227"/>
    </row>
    <row r="1862" hidden="1">
      <c r="A1862" s="227"/>
      <c r="B1862" s="227"/>
      <c r="C1862" s="264"/>
      <c r="D1862" s="227"/>
      <c r="E1862" s="227"/>
      <c r="F1862" s="227"/>
      <c r="G1862" s="227"/>
      <c r="H1862" s="227"/>
      <c r="I1862" s="227"/>
      <c r="J1862" s="227"/>
      <c r="K1862" s="227"/>
      <c r="L1862" s="227"/>
      <c r="M1862" s="227"/>
      <c r="N1862" s="227"/>
      <c r="O1862" s="227"/>
      <c r="P1862" s="227"/>
      <c r="Q1862" s="227"/>
      <c r="R1862" s="227"/>
      <c r="S1862" s="227"/>
      <c r="T1862" s="227"/>
      <c r="U1862" s="227"/>
      <c r="V1862" s="227"/>
      <c r="W1862" s="227"/>
      <c r="X1862" s="227"/>
      <c r="Y1862" s="227"/>
      <c r="Z1862" s="227"/>
      <c r="AA1862" s="227"/>
      <c r="AB1862" s="227"/>
      <c r="AC1862" s="227"/>
      <c r="AD1862" s="227"/>
      <c r="AE1862" s="227"/>
      <c r="AF1862" s="227"/>
      <c r="AG1862" s="227"/>
      <c r="AH1862" s="227"/>
      <c r="AI1862" s="227"/>
    </row>
    <row r="1863" hidden="1">
      <c r="A1863" s="227"/>
      <c r="B1863" s="227"/>
      <c r="C1863" s="264"/>
      <c r="D1863" s="227"/>
      <c r="E1863" s="227"/>
      <c r="F1863" s="227"/>
      <c r="G1863" s="227"/>
      <c r="H1863" s="227"/>
      <c r="I1863" s="227"/>
      <c r="J1863" s="227"/>
      <c r="K1863" s="227"/>
      <c r="L1863" s="227"/>
      <c r="M1863" s="227"/>
      <c r="N1863" s="227"/>
      <c r="O1863" s="227"/>
      <c r="P1863" s="227"/>
      <c r="Q1863" s="227"/>
      <c r="R1863" s="227"/>
      <c r="S1863" s="227"/>
      <c r="T1863" s="227"/>
      <c r="U1863" s="227"/>
      <c r="V1863" s="227"/>
      <c r="W1863" s="227"/>
      <c r="X1863" s="227"/>
      <c r="Y1863" s="227"/>
      <c r="Z1863" s="227"/>
      <c r="AA1863" s="227"/>
      <c r="AB1863" s="227"/>
      <c r="AC1863" s="227"/>
      <c r="AD1863" s="227"/>
      <c r="AE1863" s="227"/>
      <c r="AF1863" s="227"/>
      <c r="AG1863" s="227"/>
      <c r="AH1863" s="227"/>
      <c r="AI1863" s="227"/>
    </row>
    <row r="1864" hidden="1">
      <c r="A1864" s="227"/>
      <c r="B1864" s="227"/>
      <c r="C1864" s="264"/>
      <c r="D1864" s="227"/>
      <c r="E1864" s="227"/>
      <c r="F1864" s="227"/>
      <c r="G1864" s="227"/>
      <c r="H1864" s="227"/>
      <c r="I1864" s="227"/>
      <c r="J1864" s="227"/>
      <c r="K1864" s="227"/>
      <c r="L1864" s="227"/>
      <c r="M1864" s="227"/>
      <c r="N1864" s="227"/>
      <c r="O1864" s="227"/>
      <c r="P1864" s="227"/>
      <c r="Q1864" s="227"/>
      <c r="R1864" s="227"/>
      <c r="S1864" s="227"/>
      <c r="T1864" s="227"/>
      <c r="U1864" s="227"/>
      <c r="V1864" s="227"/>
      <c r="W1864" s="227"/>
      <c r="X1864" s="227"/>
      <c r="Y1864" s="227"/>
      <c r="Z1864" s="227"/>
      <c r="AA1864" s="227"/>
      <c r="AB1864" s="227"/>
      <c r="AC1864" s="227"/>
      <c r="AD1864" s="227"/>
      <c r="AE1864" s="227"/>
      <c r="AF1864" s="227"/>
      <c r="AG1864" s="227"/>
      <c r="AH1864" s="227"/>
      <c r="AI1864" s="227"/>
    </row>
    <row r="1865" hidden="1">
      <c r="A1865" s="227"/>
      <c r="B1865" s="227"/>
      <c r="C1865" s="264"/>
      <c r="D1865" s="227"/>
      <c r="E1865" s="227"/>
      <c r="F1865" s="227"/>
      <c r="G1865" s="227"/>
      <c r="H1865" s="227"/>
      <c r="I1865" s="227"/>
      <c r="J1865" s="227"/>
      <c r="K1865" s="227"/>
      <c r="L1865" s="227"/>
      <c r="M1865" s="227"/>
      <c r="N1865" s="227"/>
      <c r="O1865" s="227"/>
      <c r="P1865" s="227"/>
      <c r="Q1865" s="227"/>
      <c r="R1865" s="227"/>
      <c r="S1865" s="227"/>
      <c r="T1865" s="227"/>
      <c r="U1865" s="227"/>
      <c r="V1865" s="227"/>
      <c r="W1865" s="227"/>
      <c r="X1865" s="227"/>
      <c r="Y1865" s="227"/>
      <c r="Z1865" s="227"/>
      <c r="AA1865" s="227"/>
      <c r="AB1865" s="227"/>
      <c r="AC1865" s="227"/>
      <c r="AD1865" s="227"/>
      <c r="AE1865" s="227"/>
      <c r="AF1865" s="227"/>
      <c r="AG1865" s="227"/>
      <c r="AH1865" s="227"/>
      <c r="AI1865" s="227"/>
    </row>
    <row r="1866" hidden="1">
      <c r="A1866" s="227"/>
      <c r="B1866" s="227"/>
      <c r="C1866" s="264"/>
      <c r="D1866" s="227"/>
      <c r="E1866" s="227"/>
      <c r="F1866" s="227"/>
      <c r="G1866" s="227"/>
      <c r="H1866" s="227"/>
      <c r="I1866" s="227"/>
      <c r="J1866" s="227"/>
      <c r="K1866" s="227"/>
      <c r="L1866" s="227"/>
      <c r="M1866" s="227"/>
      <c r="N1866" s="227"/>
      <c r="O1866" s="227"/>
      <c r="P1866" s="227"/>
      <c r="Q1866" s="227"/>
      <c r="R1866" s="227"/>
      <c r="S1866" s="227"/>
      <c r="T1866" s="227"/>
      <c r="U1866" s="227"/>
      <c r="V1866" s="227"/>
      <c r="W1866" s="227"/>
      <c r="X1866" s="227"/>
      <c r="Y1866" s="227"/>
      <c r="Z1866" s="227"/>
      <c r="AA1866" s="227"/>
      <c r="AB1866" s="227"/>
      <c r="AC1866" s="227"/>
      <c r="AD1866" s="227"/>
      <c r="AE1866" s="227"/>
      <c r="AF1866" s="227"/>
      <c r="AG1866" s="227"/>
      <c r="AH1866" s="227"/>
      <c r="AI1866" s="227"/>
    </row>
    <row r="1867" hidden="1">
      <c r="A1867" s="227"/>
      <c r="B1867" s="227"/>
      <c r="C1867" s="264"/>
      <c r="D1867" s="227"/>
      <c r="E1867" s="227"/>
      <c r="F1867" s="227"/>
      <c r="G1867" s="227"/>
      <c r="H1867" s="227"/>
      <c r="I1867" s="227"/>
      <c r="J1867" s="227"/>
      <c r="K1867" s="227"/>
      <c r="L1867" s="227"/>
      <c r="M1867" s="227"/>
      <c r="N1867" s="227"/>
      <c r="O1867" s="227"/>
      <c r="P1867" s="227"/>
      <c r="Q1867" s="227"/>
      <c r="R1867" s="227"/>
      <c r="S1867" s="227"/>
      <c r="T1867" s="227"/>
      <c r="U1867" s="227"/>
      <c r="V1867" s="227"/>
      <c r="W1867" s="227"/>
      <c r="X1867" s="227"/>
      <c r="Y1867" s="227"/>
      <c r="Z1867" s="227"/>
      <c r="AA1867" s="227"/>
      <c r="AB1867" s="227"/>
      <c r="AC1867" s="227"/>
      <c r="AD1867" s="227"/>
      <c r="AE1867" s="227"/>
      <c r="AF1867" s="227"/>
      <c r="AG1867" s="227"/>
      <c r="AH1867" s="227"/>
      <c r="AI1867" s="227"/>
    </row>
    <row r="1868" hidden="1">
      <c r="A1868" s="227"/>
      <c r="B1868" s="227"/>
      <c r="C1868" s="264"/>
      <c r="D1868" s="227"/>
      <c r="E1868" s="227"/>
      <c r="F1868" s="227"/>
      <c r="G1868" s="227"/>
      <c r="H1868" s="227"/>
      <c r="I1868" s="227"/>
      <c r="J1868" s="227"/>
      <c r="K1868" s="227"/>
      <c r="L1868" s="227"/>
      <c r="M1868" s="227"/>
      <c r="N1868" s="227"/>
      <c r="O1868" s="227"/>
      <c r="P1868" s="227"/>
      <c r="Q1868" s="227"/>
      <c r="R1868" s="227"/>
      <c r="S1868" s="227"/>
      <c r="T1868" s="227"/>
      <c r="U1868" s="227"/>
      <c r="V1868" s="227"/>
      <c r="W1868" s="227"/>
      <c r="X1868" s="227"/>
      <c r="Y1868" s="227"/>
      <c r="Z1868" s="227"/>
      <c r="AA1868" s="227"/>
      <c r="AB1868" s="227"/>
      <c r="AC1868" s="227"/>
      <c r="AD1868" s="227"/>
      <c r="AE1868" s="227"/>
      <c r="AF1868" s="227"/>
      <c r="AG1868" s="227"/>
      <c r="AH1868" s="227"/>
      <c r="AI1868" s="227"/>
    </row>
    <row r="1869" hidden="1">
      <c r="A1869" s="227"/>
      <c r="B1869" s="227"/>
      <c r="C1869" s="264"/>
      <c r="D1869" s="227"/>
      <c r="E1869" s="227"/>
      <c r="F1869" s="227"/>
      <c r="G1869" s="227"/>
      <c r="H1869" s="227"/>
      <c r="I1869" s="227"/>
      <c r="J1869" s="227"/>
      <c r="K1869" s="227"/>
      <c r="L1869" s="227"/>
      <c r="M1869" s="227"/>
      <c r="N1869" s="227"/>
      <c r="O1869" s="227"/>
      <c r="P1869" s="227"/>
      <c r="Q1869" s="227"/>
      <c r="R1869" s="227"/>
      <c r="S1869" s="227"/>
      <c r="T1869" s="227"/>
      <c r="U1869" s="227"/>
      <c r="V1869" s="227"/>
      <c r="W1869" s="227"/>
      <c r="X1869" s="227"/>
      <c r="Y1869" s="227"/>
      <c r="Z1869" s="227"/>
      <c r="AA1869" s="227"/>
      <c r="AB1869" s="227"/>
      <c r="AC1869" s="227"/>
      <c r="AD1869" s="227"/>
      <c r="AE1869" s="227"/>
      <c r="AF1869" s="227"/>
      <c r="AG1869" s="227"/>
      <c r="AH1869" s="227"/>
      <c r="AI1869" s="227"/>
    </row>
    <row r="1870" hidden="1">
      <c r="A1870" s="227"/>
      <c r="B1870" s="227"/>
      <c r="C1870" s="264"/>
      <c r="D1870" s="227"/>
      <c r="E1870" s="227"/>
      <c r="F1870" s="227"/>
      <c r="G1870" s="227"/>
      <c r="H1870" s="227"/>
      <c r="I1870" s="227"/>
      <c r="J1870" s="227"/>
      <c r="K1870" s="227"/>
      <c r="L1870" s="227"/>
      <c r="M1870" s="227"/>
      <c r="N1870" s="227"/>
      <c r="O1870" s="227"/>
      <c r="P1870" s="227"/>
      <c r="Q1870" s="227"/>
      <c r="R1870" s="227"/>
      <c r="S1870" s="227"/>
      <c r="T1870" s="227"/>
      <c r="U1870" s="227"/>
      <c r="V1870" s="227"/>
      <c r="W1870" s="227"/>
      <c r="X1870" s="227"/>
      <c r="Y1870" s="227"/>
      <c r="Z1870" s="227"/>
      <c r="AA1870" s="227"/>
      <c r="AB1870" s="227"/>
      <c r="AC1870" s="227"/>
      <c r="AD1870" s="227"/>
      <c r="AE1870" s="227"/>
      <c r="AF1870" s="227"/>
      <c r="AG1870" s="227"/>
      <c r="AH1870" s="227"/>
      <c r="AI1870" s="227"/>
    </row>
    <row r="1871" hidden="1">
      <c r="A1871" s="227"/>
      <c r="B1871" s="227"/>
      <c r="C1871" s="264"/>
      <c r="D1871" s="227"/>
      <c r="E1871" s="227"/>
      <c r="F1871" s="227"/>
      <c r="G1871" s="227"/>
      <c r="H1871" s="227"/>
      <c r="I1871" s="227"/>
      <c r="J1871" s="227"/>
      <c r="K1871" s="227"/>
      <c r="L1871" s="227"/>
      <c r="M1871" s="227"/>
      <c r="N1871" s="227"/>
      <c r="O1871" s="227"/>
      <c r="P1871" s="227"/>
      <c r="Q1871" s="227"/>
      <c r="R1871" s="227"/>
      <c r="S1871" s="227"/>
      <c r="T1871" s="227"/>
      <c r="U1871" s="227"/>
      <c r="V1871" s="227"/>
      <c r="W1871" s="227"/>
      <c r="X1871" s="227"/>
      <c r="Y1871" s="227"/>
      <c r="Z1871" s="227"/>
      <c r="AA1871" s="227"/>
      <c r="AB1871" s="227"/>
      <c r="AC1871" s="227"/>
      <c r="AD1871" s="227"/>
      <c r="AE1871" s="227"/>
      <c r="AF1871" s="227"/>
      <c r="AG1871" s="227"/>
      <c r="AH1871" s="227"/>
      <c r="AI1871" s="227"/>
    </row>
    <row r="1872" hidden="1">
      <c r="A1872" s="227"/>
      <c r="B1872" s="227"/>
      <c r="C1872" s="264"/>
      <c r="D1872" s="227"/>
      <c r="E1872" s="227"/>
      <c r="F1872" s="227"/>
      <c r="G1872" s="227"/>
      <c r="H1872" s="227"/>
      <c r="I1872" s="227"/>
      <c r="J1872" s="227"/>
      <c r="K1872" s="227"/>
      <c r="L1872" s="227"/>
      <c r="M1872" s="227"/>
      <c r="N1872" s="227"/>
      <c r="O1872" s="227"/>
      <c r="P1872" s="227"/>
      <c r="Q1872" s="227"/>
      <c r="R1872" s="227"/>
      <c r="S1872" s="227"/>
      <c r="T1872" s="227"/>
      <c r="U1872" s="227"/>
      <c r="V1872" s="227"/>
      <c r="W1872" s="227"/>
      <c r="X1872" s="227"/>
      <c r="Y1872" s="227"/>
      <c r="Z1872" s="227"/>
      <c r="AA1872" s="227"/>
      <c r="AB1872" s="227"/>
      <c r="AC1872" s="227"/>
      <c r="AD1872" s="227"/>
      <c r="AE1872" s="227"/>
      <c r="AF1872" s="227"/>
      <c r="AG1872" s="227"/>
      <c r="AH1872" s="227"/>
      <c r="AI1872" s="227"/>
    </row>
    <row r="1873" hidden="1">
      <c r="A1873" s="227"/>
      <c r="B1873" s="227"/>
      <c r="C1873" s="264"/>
      <c r="D1873" s="227"/>
      <c r="E1873" s="227"/>
      <c r="F1873" s="227"/>
      <c r="G1873" s="227"/>
      <c r="H1873" s="227"/>
      <c r="I1873" s="227"/>
      <c r="J1873" s="227"/>
      <c r="K1873" s="227"/>
      <c r="L1873" s="227"/>
      <c r="M1873" s="227"/>
      <c r="N1873" s="227"/>
      <c r="O1873" s="227"/>
      <c r="P1873" s="227"/>
      <c r="Q1873" s="227"/>
      <c r="R1873" s="227"/>
      <c r="S1873" s="227"/>
      <c r="T1873" s="227"/>
      <c r="U1873" s="227"/>
      <c r="V1873" s="227"/>
      <c r="W1873" s="227"/>
      <c r="X1873" s="227"/>
      <c r="Y1873" s="227"/>
      <c r="Z1873" s="227"/>
      <c r="AA1873" s="227"/>
      <c r="AB1873" s="227"/>
      <c r="AC1873" s="227"/>
      <c r="AD1873" s="227"/>
      <c r="AE1873" s="227"/>
      <c r="AF1873" s="227"/>
      <c r="AG1873" s="227"/>
      <c r="AH1873" s="227"/>
      <c r="AI1873" s="227"/>
    </row>
    <row r="1874" hidden="1">
      <c r="A1874" s="227"/>
      <c r="B1874" s="227"/>
      <c r="C1874" s="264"/>
      <c r="D1874" s="227"/>
      <c r="E1874" s="227"/>
      <c r="F1874" s="227"/>
      <c r="G1874" s="227"/>
      <c r="H1874" s="227"/>
      <c r="I1874" s="227"/>
      <c r="J1874" s="227"/>
      <c r="K1874" s="227"/>
      <c r="L1874" s="227"/>
      <c r="M1874" s="227"/>
      <c r="N1874" s="227"/>
      <c r="O1874" s="227"/>
      <c r="P1874" s="227"/>
      <c r="Q1874" s="227"/>
      <c r="R1874" s="227"/>
      <c r="S1874" s="227"/>
      <c r="T1874" s="227"/>
      <c r="U1874" s="227"/>
      <c r="V1874" s="227"/>
      <c r="W1874" s="227"/>
      <c r="X1874" s="227"/>
      <c r="Y1874" s="227"/>
      <c r="Z1874" s="227"/>
      <c r="AA1874" s="227"/>
      <c r="AB1874" s="227"/>
      <c r="AC1874" s="227"/>
      <c r="AD1874" s="227"/>
      <c r="AE1874" s="227"/>
      <c r="AF1874" s="227"/>
      <c r="AG1874" s="227"/>
      <c r="AH1874" s="227"/>
      <c r="AI1874" s="227"/>
    </row>
    <row r="1875" hidden="1">
      <c r="A1875" s="227"/>
      <c r="B1875" s="227"/>
      <c r="C1875" s="264"/>
      <c r="D1875" s="227"/>
      <c r="E1875" s="227"/>
      <c r="F1875" s="227"/>
      <c r="G1875" s="227"/>
      <c r="H1875" s="227"/>
      <c r="I1875" s="227"/>
      <c r="J1875" s="227"/>
      <c r="K1875" s="227"/>
      <c r="L1875" s="227"/>
      <c r="M1875" s="227"/>
      <c r="N1875" s="227"/>
      <c r="O1875" s="227"/>
      <c r="P1875" s="227"/>
      <c r="Q1875" s="227"/>
      <c r="R1875" s="227"/>
      <c r="S1875" s="227"/>
      <c r="T1875" s="227"/>
      <c r="U1875" s="227"/>
      <c r="V1875" s="227"/>
      <c r="W1875" s="227"/>
      <c r="X1875" s="227"/>
      <c r="Y1875" s="227"/>
      <c r="Z1875" s="227"/>
      <c r="AA1875" s="227"/>
      <c r="AB1875" s="227"/>
      <c r="AC1875" s="227"/>
      <c r="AD1875" s="227"/>
      <c r="AE1875" s="227"/>
      <c r="AF1875" s="227"/>
      <c r="AG1875" s="227"/>
      <c r="AH1875" s="227"/>
      <c r="AI1875" s="227"/>
    </row>
    <row r="1876" hidden="1">
      <c r="A1876" s="227"/>
      <c r="B1876" s="227"/>
      <c r="C1876" s="264"/>
      <c r="D1876" s="227"/>
      <c r="E1876" s="227"/>
      <c r="F1876" s="227"/>
      <c r="G1876" s="227"/>
      <c r="H1876" s="227"/>
      <c r="I1876" s="227"/>
      <c r="J1876" s="227"/>
      <c r="K1876" s="227"/>
      <c r="L1876" s="227"/>
      <c r="M1876" s="227"/>
      <c r="N1876" s="227"/>
      <c r="O1876" s="227"/>
      <c r="P1876" s="227"/>
      <c r="Q1876" s="227"/>
      <c r="R1876" s="227"/>
      <c r="S1876" s="227"/>
      <c r="T1876" s="227"/>
      <c r="U1876" s="227"/>
      <c r="V1876" s="227"/>
      <c r="W1876" s="227"/>
      <c r="X1876" s="227"/>
      <c r="Y1876" s="227"/>
      <c r="Z1876" s="227"/>
      <c r="AA1876" s="227"/>
      <c r="AB1876" s="227"/>
      <c r="AC1876" s="227"/>
      <c r="AD1876" s="227"/>
      <c r="AE1876" s="227"/>
      <c r="AF1876" s="227"/>
      <c r="AG1876" s="227"/>
      <c r="AH1876" s="227"/>
      <c r="AI1876" s="227"/>
    </row>
    <row r="1877" hidden="1">
      <c r="A1877" s="227"/>
      <c r="B1877" s="227"/>
      <c r="C1877" s="264"/>
      <c r="D1877" s="227"/>
      <c r="E1877" s="227"/>
      <c r="F1877" s="227"/>
      <c r="G1877" s="227"/>
      <c r="H1877" s="227"/>
      <c r="I1877" s="227"/>
      <c r="J1877" s="227"/>
      <c r="K1877" s="227"/>
      <c r="L1877" s="227"/>
      <c r="M1877" s="227"/>
      <c r="N1877" s="227"/>
      <c r="O1877" s="227"/>
      <c r="P1877" s="227"/>
      <c r="Q1877" s="227"/>
      <c r="R1877" s="227"/>
      <c r="S1877" s="227"/>
      <c r="T1877" s="227"/>
      <c r="U1877" s="227"/>
      <c r="V1877" s="227"/>
      <c r="W1877" s="227"/>
      <c r="X1877" s="227"/>
      <c r="Y1877" s="227"/>
      <c r="Z1877" s="227"/>
      <c r="AA1877" s="227"/>
      <c r="AB1877" s="227"/>
      <c r="AC1877" s="227"/>
      <c r="AD1877" s="227"/>
      <c r="AE1877" s="227"/>
      <c r="AF1877" s="227"/>
      <c r="AG1877" s="227"/>
      <c r="AH1877" s="227"/>
      <c r="AI1877" s="227"/>
    </row>
    <row r="1878" hidden="1">
      <c r="A1878" s="227"/>
      <c r="B1878" s="227"/>
      <c r="C1878" s="264"/>
      <c r="D1878" s="227"/>
      <c r="E1878" s="227"/>
      <c r="F1878" s="227"/>
      <c r="G1878" s="227"/>
      <c r="H1878" s="227"/>
      <c r="I1878" s="227"/>
      <c r="J1878" s="227"/>
      <c r="K1878" s="227"/>
      <c r="L1878" s="227"/>
      <c r="M1878" s="227"/>
      <c r="N1878" s="227"/>
      <c r="O1878" s="227"/>
      <c r="P1878" s="227"/>
      <c r="Q1878" s="227"/>
      <c r="R1878" s="227"/>
      <c r="S1878" s="227"/>
      <c r="T1878" s="227"/>
      <c r="U1878" s="227"/>
      <c r="V1878" s="227"/>
      <c r="W1878" s="227"/>
      <c r="X1878" s="227"/>
      <c r="Y1878" s="227"/>
      <c r="Z1878" s="227"/>
      <c r="AA1878" s="227"/>
      <c r="AB1878" s="227"/>
      <c r="AC1878" s="227"/>
      <c r="AD1878" s="227"/>
      <c r="AE1878" s="227"/>
      <c r="AF1878" s="227"/>
      <c r="AG1878" s="227"/>
      <c r="AH1878" s="227"/>
      <c r="AI1878" s="227"/>
    </row>
    <row r="1879" hidden="1">
      <c r="A1879" s="227"/>
      <c r="B1879" s="227"/>
      <c r="C1879" s="264"/>
      <c r="D1879" s="227"/>
      <c r="E1879" s="227"/>
      <c r="F1879" s="227"/>
      <c r="G1879" s="227"/>
      <c r="H1879" s="227"/>
      <c r="I1879" s="227"/>
      <c r="J1879" s="227"/>
      <c r="K1879" s="227"/>
      <c r="L1879" s="227"/>
      <c r="M1879" s="227"/>
      <c r="N1879" s="227"/>
      <c r="O1879" s="227"/>
      <c r="P1879" s="227"/>
      <c r="Q1879" s="227"/>
      <c r="R1879" s="227"/>
      <c r="S1879" s="227"/>
      <c r="T1879" s="227"/>
      <c r="U1879" s="227"/>
      <c r="V1879" s="227"/>
      <c r="W1879" s="227"/>
      <c r="X1879" s="227"/>
      <c r="Y1879" s="227"/>
      <c r="Z1879" s="227"/>
      <c r="AA1879" s="227"/>
      <c r="AB1879" s="227"/>
      <c r="AC1879" s="227"/>
      <c r="AD1879" s="227"/>
      <c r="AE1879" s="227"/>
      <c r="AF1879" s="227"/>
      <c r="AG1879" s="227"/>
      <c r="AH1879" s="227"/>
      <c r="AI1879" s="227"/>
    </row>
    <row r="1880" hidden="1">
      <c r="A1880" s="227"/>
      <c r="B1880" s="227"/>
      <c r="C1880" s="264"/>
      <c r="D1880" s="227"/>
      <c r="E1880" s="227"/>
      <c r="F1880" s="227"/>
      <c r="G1880" s="227"/>
      <c r="H1880" s="227"/>
      <c r="I1880" s="227"/>
      <c r="J1880" s="227"/>
      <c r="K1880" s="227"/>
      <c r="L1880" s="227"/>
      <c r="M1880" s="227"/>
      <c r="N1880" s="227"/>
      <c r="O1880" s="227"/>
      <c r="P1880" s="227"/>
      <c r="Q1880" s="227"/>
      <c r="R1880" s="227"/>
      <c r="S1880" s="227"/>
      <c r="T1880" s="227"/>
      <c r="U1880" s="227"/>
      <c r="V1880" s="227"/>
      <c r="W1880" s="227"/>
      <c r="X1880" s="227"/>
      <c r="Y1880" s="227"/>
      <c r="Z1880" s="227"/>
      <c r="AA1880" s="227"/>
      <c r="AB1880" s="227"/>
      <c r="AC1880" s="227"/>
      <c r="AD1880" s="227"/>
      <c r="AE1880" s="227"/>
      <c r="AF1880" s="227"/>
      <c r="AG1880" s="227"/>
      <c r="AH1880" s="227"/>
      <c r="AI1880" s="227"/>
    </row>
    <row r="1881" hidden="1">
      <c r="A1881" s="227"/>
      <c r="B1881" s="227"/>
      <c r="C1881" s="264"/>
      <c r="D1881" s="227"/>
      <c r="E1881" s="227"/>
      <c r="F1881" s="227"/>
      <c r="G1881" s="227"/>
      <c r="H1881" s="227"/>
      <c r="I1881" s="227"/>
      <c r="J1881" s="227"/>
      <c r="K1881" s="227"/>
      <c r="L1881" s="227"/>
      <c r="M1881" s="227"/>
      <c r="N1881" s="227"/>
      <c r="O1881" s="227"/>
      <c r="P1881" s="227"/>
      <c r="Q1881" s="227"/>
      <c r="R1881" s="227"/>
      <c r="S1881" s="227"/>
      <c r="T1881" s="227"/>
      <c r="U1881" s="227"/>
      <c r="V1881" s="227"/>
      <c r="W1881" s="227"/>
      <c r="X1881" s="227"/>
      <c r="Y1881" s="227"/>
      <c r="Z1881" s="227"/>
      <c r="AA1881" s="227"/>
      <c r="AB1881" s="227"/>
      <c r="AC1881" s="227"/>
      <c r="AD1881" s="227"/>
      <c r="AE1881" s="227"/>
      <c r="AF1881" s="227"/>
      <c r="AG1881" s="227"/>
      <c r="AH1881" s="227"/>
      <c r="AI1881" s="227"/>
    </row>
    <row r="1882" hidden="1">
      <c r="A1882" s="227"/>
      <c r="B1882" s="227"/>
      <c r="C1882" s="264"/>
      <c r="D1882" s="227"/>
      <c r="E1882" s="227"/>
      <c r="F1882" s="227"/>
      <c r="G1882" s="227"/>
      <c r="H1882" s="227"/>
      <c r="I1882" s="227"/>
      <c r="J1882" s="227"/>
      <c r="K1882" s="227"/>
      <c r="L1882" s="227"/>
      <c r="M1882" s="227"/>
      <c r="N1882" s="227"/>
      <c r="O1882" s="227"/>
      <c r="P1882" s="227"/>
      <c r="Q1882" s="227"/>
      <c r="R1882" s="227"/>
      <c r="S1882" s="227"/>
      <c r="T1882" s="227"/>
      <c r="U1882" s="227"/>
      <c r="V1882" s="227"/>
      <c r="W1882" s="227"/>
      <c r="X1882" s="227"/>
      <c r="Y1882" s="227"/>
      <c r="Z1882" s="227"/>
      <c r="AA1882" s="227"/>
      <c r="AB1882" s="227"/>
      <c r="AC1882" s="227"/>
      <c r="AD1882" s="227"/>
      <c r="AE1882" s="227"/>
      <c r="AF1882" s="227"/>
      <c r="AG1882" s="227"/>
      <c r="AH1882" s="227"/>
      <c r="AI1882" s="227"/>
    </row>
    <row r="1883" hidden="1">
      <c r="A1883" s="227"/>
      <c r="B1883" s="227"/>
      <c r="C1883" s="264"/>
      <c r="D1883" s="227"/>
      <c r="E1883" s="227"/>
      <c r="F1883" s="227"/>
      <c r="G1883" s="227"/>
      <c r="H1883" s="227"/>
      <c r="I1883" s="227"/>
      <c r="J1883" s="227"/>
      <c r="K1883" s="227"/>
      <c r="L1883" s="227"/>
      <c r="M1883" s="227"/>
      <c r="N1883" s="227"/>
      <c r="O1883" s="227"/>
      <c r="P1883" s="227"/>
      <c r="Q1883" s="227"/>
      <c r="R1883" s="227"/>
      <c r="S1883" s="227"/>
      <c r="T1883" s="227"/>
      <c r="U1883" s="227"/>
      <c r="V1883" s="227"/>
      <c r="W1883" s="227"/>
      <c r="X1883" s="227"/>
      <c r="Y1883" s="227"/>
      <c r="Z1883" s="227"/>
      <c r="AA1883" s="227"/>
      <c r="AB1883" s="227"/>
      <c r="AC1883" s="227"/>
      <c r="AD1883" s="227"/>
      <c r="AE1883" s="227"/>
      <c r="AF1883" s="227"/>
      <c r="AG1883" s="227"/>
      <c r="AH1883" s="227"/>
      <c r="AI1883" s="227"/>
    </row>
    <row r="1884" hidden="1">
      <c r="A1884" s="227"/>
      <c r="B1884" s="227"/>
      <c r="C1884" s="264"/>
      <c r="D1884" s="227"/>
      <c r="E1884" s="227"/>
      <c r="F1884" s="227"/>
      <c r="G1884" s="227"/>
      <c r="H1884" s="227"/>
      <c r="I1884" s="227"/>
      <c r="J1884" s="227"/>
      <c r="K1884" s="227"/>
      <c r="L1884" s="227"/>
      <c r="M1884" s="227"/>
      <c r="N1884" s="227"/>
      <c r="O1884" s="227"/>
      <c r="P1884" s="227"/>
      <c r="Q1884" s="227"/>
      <c r="R1884" s="227"/>
      <c r="S1884" s="227"/>
      <c r="T1884" s="227"/>
      <c r="U1884" s="227"/>
      <c r="V1884" s="227"/>
      <c r="W1884" s="227"/>
      <c r="X1884" s="227"/>
      <c r="Y1884" s="227"/>
      <c r="Z1884" s="227"/>
      <c r="AA1884" s="227"/>
      <c r="AB1884" s="227"/>
      <c r="AC1884" s="227"/>
      <c r="AD1884" s="227"/>
      <c r="AE1884" s="227"/>
      <c r="AF1884" s="227"/>
      <c r="AG1884" s="227"/>
      <c r="AH1884" s="227"/>
      <c r="AI1884" s="227"/>
    </row>
    <row r="1885" hidden="1">
      <c r="A1885" s="227"/>
      <c r="B1885" s="227"/>
      <c r="C1885" s="264"/>
      <c r="D1885" s="227"/>
      <c r="E1885" s="227"/>
      <c r="F1885" s="227"/>
      <c r="G1885" s="227"/>
      <c r="H1885" s="227"/>
      <c r="I1885" s="227"/>
      <c r="J1885" s="227"/>
      <c r="K1885" s="227"/>
      <c r="L1885" s="227"/>
      <c r="M1885" s="227"/>
      <c r="N1885" s="227"/>
      <c r="O1885" s="227"/>
      <c r="P1885" s="227"/>
      <c r="Q1885" s="227"/>
      <c r="R1885" s="227"/>
      <c r="S1885" s="227"/>
      <c r="T1885" s="227"/>
      <c r="U1885" s="227"/>
      <c r="V1885" s="227"/>
      <c r="W1885" s="227"/>
      <c r="X1885" s="227"/>
      <c r="Y1885" s="227"/>
      <c r="Z1885" s="227"/>
      <c r="AA1885" s="227"/>
      <c r="AB1885" s="227"/>
      <c r="AC1885" s="227"/>
      <c r="AD1885" s="227"/>
      <c r="AE1885" s="227"/>
      <c r="AF1885" s="227"/>
      <c r="AG1885" s="227"/>
      <c r="AH1885" s="227"/>
      <c r="AI1885" s="227"/>
    </row>
    <row r="1886" hidden="1">
      <c r="A1886" s="227"/>
      <c r="B1886" s="227"/>
      <c r="C1886" s="264"/>
      <c r="D1886" s="227"/>
      <c r="E1886" s="227"/>
      <c r="F1886" s="227"/>
      <c r="G1886" s="227"/>
      <c r="H1886" s="227"/>
      <c r="I1886" s="227"/>
      <c r="J1886" s="227"/>
      <c r="K1886" s="227"/>
      <c r="L1886" s="227"/>
      <c r="M1886" s="227"/>
      <c r="N1886" s="227"/>
      <c r="O1886" s="227"/>
      <c r="P1886" s="227"/>
      <c r="Q1886" s="227"/>
      <c r="R1886" s="227"/>
      <c r="S1886" s="227"/>
      <c r="T1886" s="227"/>
      <c r="U1886" s="227"/>
      <c r="V1886" s="227"/>
      <c r="W1886" s="227"/>
      <c r="X1886" s="227"/>
      <c r="Y1886" s="227"/>
      <c r="Z1886" s="227"/>
      <c r="AA1886" s="227"/>
      <c r="AB1886" s="227"/>
      <c r="AC1886" s="227"/>
      <c r="AD1886" s="227"/>
      <c r="AE1886" s="227"/>
      <c r="AF1886" s="227"/>
      <c r="AG1886" s="227"/>
      <c r="AH1886" s="227"/>
      <c r="AI1886" s="227"/>
    </row>
    <row r="1887" hidden="1">
      <c r="A1887" s="227"/>
      <c r="B1887" s="227"/>
      <c r="C1887" s="264"/>
      <c r="D1887" s="227"/>
      <c r="E1887" s="227"/>
      <c r="F1887" s="227"/>
      <c r="G1887" s="227"/>
      <c r="H1887" s="227"/>
      <c r="I1887" s="227"/>
      <c r="J1887" s="227"/>
      <c r="K1887" s="227"/>
      <c r="L1887" s="227"/>
      <c r="M1887" s="227"/>
      <c r="N1887" s="227"/>
      <c r="O1887" s="227"/>
      <c r="P1887" s="227"/>
      <c r="Q1887" s="227"/>
      <c r="R1887" s="227"/>
      <c r="S1887" s="227"/>
      <c r="T1887" s="227"/>
      <c r="U1887" s="227"/>
      <c r="V1887" s="227"/>
      <c r="W1887" s="227"/>
      <c r="X1887" s="227"/>
      <c r="Y1887" s="227"/>
      <c r="Z1887" s="227"/>
      <c r="AA1887" s="227"/>
      <c r="AB1887" s="227"/>
      <c r="AC1887" s="227"/>
      <c r="AD1887" s="227"/>
      <c r="AE1887" s="227"/>
      <c r="AF1887" s="227"/>
      <c r="AG1887" s="227"/>
      <c r="AH1887" s="227"/>
      <c r="AI1887" s="227"/>
    </row>
    <row r="1888" hidden="1">
      <c r="A1888" s="227"/>
      <c r="B1888" s="227"/>
      <c r="C1888" s="264"/>
      <c r="D1888" s="227"/>
      <c r="E1888" s="227"/>
      <c r="F1888" s="227"/>
      <c r="G1888" s="227"/>
      <c r="H1888" s="227"/>
      <c r="I1888" s="227"/>
      <c r="J1888" s="227"/>
      <c r="K1888" s="227"/>
      <c r="L1888" s="227"/>
      <c r="M1888" s="227"/>
      <c r="N1888" s="227"/>
      <c r="O1888" s="227"/>
      <c r="P1888" s="227"/>
      <c r="Q1888" s="227"/>
      <c r="R1888" s="227"/>
      <c r="S1888" s="227"/>
      <c r="T1888" s="227"/>
      <c r="U1888" s="227"/>
      <c r="V1888" s="227"/>
      <c r="W1888" s="227"/>
      <c r="X1888" s="227"/>
      <c r="Y1888" s="227"/>
      <c r="Z1888" s="227"/>
      <c r="AA1888" s="227"/>
      <c r="AB1888" s="227"/>
      <c r="AC1888" s="227"/>
      <c r="AD1888" s="227"/>
      <c r="AE1888" s="227"/>
      <c r="AF1888" s="227"/>
      <c r="AG1888" s="227"/>
      <c r="AH1888" s="227"/>
      <c r="AI1888" s="227"/>
    </row>
    <row r="1889" hidden="1">
      <c r="A1889" s="227"/>
      <c r="B1889" s="227"/>
      <c r="C1889" s="264"/>
      <c r="D1889" s="227"/>
      <c r="E1889" s="227"/>
      <c r="F1889" s="227"/>
      <c r="G1889" s="227"/>
      <c r="H1889" s="227"/>
      <c r="I1889" s="227"/>
      <c r="J1889" s="227"/>
      <c r="K1889" s="227"/>
      <c r="L1889" s="227"/>
      <c r="M1889" s="227"/>
      <c r="N1889" s="227"/>
      <c r="O1889" s="227"/>
      <c r="P1889" s="227"/>
      <c r="Q1889" s="227"/>
      <c r="R1889" s="227"/>
      <c r="S1889" s="227"/>
      <c r="T1889" s="227"/>
      <c r="U1889" s="227"/>
      <c r="V1889" s="227"/>
      <c r="W1889" s="227"/>
      <c r="X1889" s="227"/>
      <c r="Y1889" s="227"/>
      <c r="Z1889" s="227"/>
      <c r="AA1889" s="227"/>
      <c r="AB1889" s="227"/>
      <c r="AC1889" s="227"/>
      <c r="AD1889" s="227"/>
      <c r="AE1889" s="227"/>
      <c r="AF1889" s="227"/>
      <c r="AG1889" s="227"/>
      <c r="AH1889" s="227"/>
      <c r="AI1889" s="227"/>
    </row>
    <row r="1890" hidden="1">
      <c r="A1890" s="227"/>
      <c r="B1890" s="227"/>
      <c r="C1890" s="264"/>
      <c r="D1890" s="227"/>
      <c r="E1890" s="227"/>
      <c r="F1890" s="227"/>
      <c r="G1890" s="227"/>
      <c r="H1890" s="227"/>
      <c r="I1890" s="227"/>
      <c r="J1890" s="227"/>
      <c r="K1890" s="227"/>
      <c r="L1890" s="227"/>
      <c r="M1890" s="227"/>
      <c r="N1890" s="227"/>
      <c r="O1890" s="227"/>
      <c r="P1890" s="227"/>
      <c r="Q1890" s="227"/>
      <c r="R1890" s="227"/>
      <c r="S1890" s="227"/>
      <c r="T1890" s="227"/>
      <c r="U1890" s="227"/>
      <c r="V1890" s="227"/>
      <c r="W1890" s="227"/>
      <c r="X1890" s="227"/>
      <c r="Y1890" s="227"/>
      <c r="Z1890" s="227"/>
      <c r="AA1890" s="227"/>
      <c r="AB1890" s="227"/>
      <c r="AC1890" s="227"/>
      <c r="AD1890" s="227"/>
      <c r="AE1890" s="227"/>
      <c r="AF1890" s="227"/>
      <c r="AG1890" s="227"/>
      <c r="AH1890" s="227"/>
      <c r="AI1890" s="227"/>
    </row>
    <row r="1891" hidden="1">
      <c r="A1891" s="227"/>
      <c r="B1891" s="227"/>
      <c r="C1891" s="264"/>
      <c r="D1891" s="227"/>
      <c r="E1891" s="227"/>
      <c r="F1891" s="227"/>
      <c r="G1891" s="227"/>
      <c r="H1891" s="227"/>
      <c r="I1891" s="227"/>
      <c r="J1891" s="227"/>
      <c r="K1891" s="227"/>
      <c r="L1891" s="227"/>
      <c r="M1891" s="227"/>
      <c r="N1891" s="227"/>
      <c r="O1891" s="227"/>
      <c r="P1891" s="227"/>
      <c r="Q1891" s="227"/>
      <c r="R1891" s="227"/>
      <c r="S1891" s="227"/>
      <c r="T1891" s="227"/>
      <c r="U1891" s="227"/>
      <c r="V1891" s="227"/>
      <c r="W1891" s="227"/>
      <c r="X1891" s="227"/>
      <c r="Y1891" s="227"/>
      <c r="Z1891" s="227"/>
      <c r="AA1891" s="227"/>
      <c r="AB1891" s="227"/>
      <c r="AC1891" s="227"/>
      <c r="AD1891" s="227"/>
      <c r="AE1891" s="227"/>
      <c r="AF1891" s="227"/>
      <c r="AG1891" s="227"/>
      <c r="AH1891" s="227"/>
      <c r="AI1891" s="227"/>
    </row>
    <row r="1892" hidden="1">
      <c r="A1892" s="227"/>
      <c r="B1892" s="227"/>
      <c r="C1892" s="264"/>
      <c r="D1892" s="227"/>
      <c r="E1892" s="227"/>
      <c r="F1892" s="227"/>
      <c r="G1892" s="227"/>
      <c r="H1892" s="227"/>
      <c r="I1892" s="227"/>
      <c r="J1892" s="227"/>
      <c r="K1892" s="227"/>
      <c r="L1892" s="227"/>
      <c r="M1892" s="227"/>
      <c r="N1892" s="227"/>
      <c r="O1892" s="227"/>
      <c r="P1892" s="227"/>
      <c r="Q1892" s="227"/>
      <c r="R1892" s="227"/>
      <c r="S1892" s="227"/>
      <c r="T1892" s="227"/>
      <c r="U1892" s="227"/>
      <c r="V1892" s="227"/>
      <c r="W1892" s="227"/>
      <c r="X1892" s="227"/>
      <c r="Y1892" s="227"/>
      <c r="Z1892" s="227"/>
      <c r="AA1892" s="227"/>
      <c r="AB1892" s="227"/>
      <c r="AC1892" s="227"/>
      <c r="AD1892" s="227"/>
      <c r="AE1892" s="227"/>
      <c r="AF1892" s="227"/>
      <c r="AG1892" s="227"/>
      <c r="AH1892" s="227"/>
      <c r="AI1892" s="227"/>
    </row>
    <row r="1893" hidden="1">
      <c r="A1893" s="227"/>
      <c r="B1893" s="227"/>
      <c r="C1893" s="264"/>
      <c r="D1893" s="227"/>
      <c r="E1893" s="227"/>
      <c r="F1893" s="227"/>
      <c r="G1893" s="227"/>
      <c r="H1893" s="227"/>
      <c r="I1893" s="227"/>
      <c r="J1893" s="227"/>
      <c r="K1893" s="227"/>
      <c r="L1893" s="227"/>
      <c r="M1893" s="227"/>
      <c r="N1893" s="227"/>
      <c r="O1893" s="227"/>
      <c r="P1893" s="227"/>
      <c r="Q1893" s="227"/>
      <c r="R1893" s="227"/>
      <c r="S1893" s="227"/>
      <c r="T1893" s="227"/>
      <c r="U1893" s="227"/>
      <c r="V1893" s="227"/>
      <c r="W1893" s="227"/>
      <c r="X1893" s="227"/>
      <c r="Y1893" s="227"/>
      <c r="Z1893" s="227"/>
      <c r="AA1893" s="227"/>
      <c r="AB1893" s="227"/>
      <c r="AC1893" s="227"/>
      <c r="AD1893" s="227"/>
      <c r="AE1893" s="227"/>
      <c r="AF1893" s="227"/>
      <c r="AG1893" s="227"/>
      <c r="AH1893" s="227"/>
      <c r="AI1893" s="227"/>
    </row>
    <row r="1894" hidden="1">
      <c r="A1894" s="227"/>
      <c r="B1894" s="227"/>
      <c r="C1894" s="264"/>
      <c r="D1894" s="227"/>
      <c r="E1894" s="227"/>
      <c r="F1894" s="227"/>
      <c r="G1894" s="227"/>
      <c r="H1894" s="227"/>
      <c r="I1894" s="227"/>
      <c r="J1894" s="227"/>
      <c r="K1894" s="227"/>
      <c r="L1894" s="227"/>
      <c r="M1894" s="227"/>
      <c r="N1894" s="227"/>
      <c r="O1894" s="227"/>
      <c r="P1894" s="227"/>
      <c r="Q1894" s="227"/>
      <c r="R1894" s="227"/>
      <c r="S1894" s="227"/>
      <c r="T1894" s="227"/>
      <c r="U1894" s="227"/>
      <c r="V1894" s="227"/>
      <c r="W1894" s="227"/>
      <c r="X1894" s="227"/>
      <c r="Y1894" s="227"/>
      <c r="Z1894" s="227"/>
      <c r="AA1894" s="227"/>
      <c r="AB1894" s="227"/>
      <c r="AC1894" s="227"/>
      <c r="AD1894" s="227"/>
      <c r="AE1894" s="227"/>
      <c r="AF1894" s="227"/>
      <c r="AG1894" s="227"/>
      <c r="AH1894" s="227"/>
      <c r="AI1894" s="227"/>
    </row>
    <row r="1895" hidden="1">
      <c r="A1895" s="227"/>
      <c r="B1895" s="227"/>
      <c r="C1895" s="264"/>
      <c r="D1895" s="227"/>
      <c r="E1895" s="227"/>
      <c r="F1895" s="227"/>
      <c r="G1895" s="227"/>
      <c r="H1895" s="227"/>
      <c r="I1895" s="227"/>
      <c r="J1895" s="227"/>
      <c r="K1895" s="227"/>
      <c r="L1895" s="227"/>
      <c r="M1895" s="227"/>
      <c r="N1895" s="227"/>
      <c r="O1895" s="227"/>
      <c r="P1895" s="227"/>
      <c r="Q1895" s="227"/>
      <c r="R1895" s="227"/>
      <c r="S1895" s="227"/>
      <c r="T1895" s="227"/>
      <c r="U1895" s="227"/>
      <c r="V1895" s="227"/>
      <c r="W1895" s="227"/>
      <c r="X1895" s="227"/>
      <c r="Y1895" s="227"/>
      <c r="Z1895" s="227"/>
      <c r="AA1895" s="227"/>
      <c r="AB1895" s="227"/>
      <c r="AC1895" s="227"/>
      <c r="AD1895" s="227"/>
      <c r="AE1895" s="227"/>
      <c r="AF1895" s="227"/>
      <c r="AG1895" s="227"/>
      <c r="AH1895" s="227"/>
      <c r="AI1895" s="227"/>
    </row>
    <row r="1896" hidden="1">
      <c r="A1896" s="227"/>
      <c r="B1896" s="227"/>
      <c r="C1896" s="264"/>
      <c r="D1896" s="227"/>
      <c r="E1896" s="227"/>
      <c r="F1896" s="227"/>
      <c r="G1896" s="227"/>
      <c r="H1896" s="227"/>
      <c r="I1896" s="227"/>
      <c r="J1896" s="227"/>
      <c r="K1896" s="227"/>
      <c r="L1896" s="227"/>
      <c r="M1896" s="227"/>
      <c r="N1896" s="227"/>
      <c r="O1896" s="227"/>
      <c r="P1896" s="227"/>
      <c r="Q1896" s="227"/>
      <c r="R1896" s="227"/>
      <c r="S1896" s="227"/>
      <c r="T1896" s="227"/>
      <c r="U1896" s="227"/>
      <c r="V1896" s="227"/>
      <c r="W1896" s="227"/>
      <c r="X1896" s="227"/>
      <c r="Y1896" s="227"/>
      <c r="Z1896" s="227"/>
      <c r="AA1896" s="227"/>
      <c r="AB1896" s="227"/>
      <c r="AC1896" s="227"/>
      <c r="AD1896" s="227"/>
      <c r="AE1896" s="227"/>
      <c r="AF1896" s="227"/>
      <c r="AG1896" s="227"/>
      <c r="AH1896" s="227"/>
      <c r="AI1896" s="227"/>
    </row>
    <row r="1897" hidden="1">
      <c r="A1897" s="227"/>
      <c r="B1897" s="227"/>
      <c r="C1897" s="264"/>
      <c r="D1897" s="227"/>
      <c r="E1897" s="227"/>
      <c r="F1897" s="227"/>
      <c r="G1897" s="227"/>
      <c r="H1897" s="227"/>
      <c r="I1897" s="227"/>
      <c r="J1897" s="227"/>
      <c r="K1897" s="227"/>
      <c r="L1897" s="227"/>
      <c r="M1897" s="227"/>
      <c r="N1897" s="227"/>
      <c r="O1897" s="227"/>
      <c r="P1897" s="227"/>
      <c r="Q1897" s="227"/>
      <c r="R1897" s="227"/>
      <c r="S1897" s="227"/>
      <c r="T1897" s="227"/>
      <c r="U1897" s="227"/>
      <c r="V1897" s="227"/>
      <c r="W1897" s="227"/>
      <c r="X1897" s="227"/>
      <c r="Y1897" s="227"/>
      <c r="Z1897" s="227"/>
      <c r="AA1897" s="227"/>
      <c r="AB1897" s="227"/>
      <c r="AC1897" s="227"/>
      <c r="AD1897" s="227"/>
      <c r="AE1897" s="227"/>
      <c r="AF1897" s="227"/>
      <c r="AG1897" s="227"/>
      <c r="AH1897" s="227"/>
      <c r="AI1897" s="227"/>
    </row>
    <row r="1898" hidden="1">
      <c r="A1898" s="227"/>
      <c r="B1898" s="227"/>
      <c r="C1898" s="264"/>
      <c r="D1898" s="227"/>
      <c r="E1898" s="227"/>
      <c r="F1898" s="227"/>
      <c r="G1898" s="227"/>
      <c r="H1898" s="227"/>
      <c r="I1898" s="227"/>
      <c r="J1898" s="227"/>
      <c r="K1898" s="227"/>
      <c r="L1898" s="227"/>
      <c r="M1898" s="227"/>
      <c r="N1898" s="227"/>
      <c r="O1898" s="227"/>
      <c r="P1898" s="227"/>
      <c r="Q1898" s="227"/>
      <c r="R1898" s="227"/>
      <c r="S1898" s="227"/>
      <c r="T1898" s="227"/>
      <c r="U1898" s="227"/>
      <c r="V1898" s="227"/>
      <c r="W1898" s="227"/>
      <c r="X1898" s="227"/>
      <c r="Y1898" s="227"/>
      <c r="Z1898" s="227"/>
      <c r="AA1898" s="227"/>
      <c r="AB1898" s="227"/>
      <c r="AC1898" s="227"/>
      <c r="AD1898" s="227"/>
      <c r="AE1898" s="227"/>
      <c r="AF1898" s="227"/>
      <c r="AG1898" s="227"/>
      <c r="AH1898" s="227"/>
      <c r="AI1898" s="227"/>
    </row>
    <row r="1899" hidden="1">
      <c r="A1899" s="227"/>
      <c r="B1899" s="227"/>
      <c r="C1899" s="264"/>
      <c r="D1899" s="227"/>
      <c r="E1899" s="227"/>
      <c r="F1899" s="227"/>
      <c r="G1899" s="227"/>
      <c r="H1899" s="227"/>
      <c r="I1899" s="227"/>
      <c r="J1899" s="227"/>
      <c r="K1899" s="227"/>
      <c r="L1899" s="227"/>
      <c r="M1899" s="227"/>
      <c r="N1899" s="227"/>
      <c r="O1899" s="227"/>
      <c r="P1899" s="227"/>
      <c r="Q1899" s="227"/>
      <c r="R1899" s="227"/>
      <c r="S1899" s="227"/>
      <c r="T1899" s="227"/>
      <c r="U1899" s="227"/>
      <c r="V1899" s="227"/>
      <c r="W1899" s="227"/>
      <c r="X1899" s="227"/>
      <c r="Y1899" s="227"/>
      <c r="Z1899" s="227"/>
      <c r="AA1899" s="227"/>
      <c r="AB1899" s="227"/>
      <c r="AC1899" s="227"/>
      <c r="AD1899" s="227"/>
      <c r="AE1899" s="227"/>
      <c r="AF1899" s="227"/>
      <c r="AG1899" s="227"/>
      <c r="AH1899" s="227"/>
      <c r="AI1899" s="227"/>
    </row>
    <row r="1900" hidden="1">
      <c r="A1900" s="227"/>
      <c r="B1900" s="227"/>
      <c r="C1900" s="264"/>
      <c r="D1900" s="227"/>
      <c r="E1900" s="227"/>
      <c r="F1900" s="227"/>
      <c r="G1900" s="227"/>
      <c r="H1900" s="227"/>
      <c r="I1900" s="227"/>
      <c r="J1900" s="227"/>
      <c r="K1900" s="227"/>
      <c r="L1900" s="227"/>
      <c r="M1900" s="227"/>
      <c r="N1900" s="227"/>
      <c r="O1900" s="227"/>
      <c r="P1900" s="227"/>
      <c r="Q1900" s="227"/>
      <c r="R1900" s="227"/>
      <c r="S1900" s="227"/>
      <c r="T1900" s="227"/>
      <c r="U1900" s="227"/>
      <c r="V1900" s="227"/>
      <c r="W1900" s="227"/>
      <c r="X1900" s="227"/>
      <c r="Y1900" s="227"/>
      <c r="Z1900" s="227"/>
      <c r="AA1900" s="227"/>
      <c r="AB1900" s="227"/>
      <c r="AC1900" s="227"/>
      <c r="AD1900" s="227"/>
      <c r="AE1900" s="227"/>
      <c r="AF1900" s="227"/>
      <c r="AG1900" s="227"/>
      <c r="AH1900" s="227"/>
      <c r="AI1900" s="227"/>
    </row>
    <row r="1901" hidden="1">
      <c r="A1901" s="227"/>
      <c r="B1901" s="227"/>
      <c r="C1901" s="264"/>
      <c r="D1901" s="227"/>
      <c r="E1901" s="227"/>
      <c r="F1901" s="227"/>
      <c r="G1901" s="227"/>
      <c r="H1901" s="227"/>
      <c r="I1901" s="227"/>
      <c r="J1901" s="227"/>
      <c r="K1901" s="227"/>
      <c r="L1901" s="227"/>
      <c r="M1901" s="227"/>
      <c r="N1901" s="227"/>
      <c r="O1901" s="227"/>
      <c r="P1901" s="227"/>
      <c r="Q1901" s="227"/>
      <c r="R1901" s="227"/>
      <c r="S1901" s="227"/>
      <c r="T1901" s="227"/>
      <c r="U1901" s="227"/>
      <c r="V1901" s="227"/>
      <c r="W1901" s="227"/>
      <c r="X1901" s="227"/>
      <c r="Y1901" s="227"/>
      <c r="Z1901" s="227"/>
      <c r="AA1901" s="227"/>
      <c r="AB1901" s="227"/>
      <c r="AC1901" s="227"/>
      <c r="AD1901" s="227"/>
      <c r="AE1901" s="227"/>
      <c r="AF1901" s="227"/>
      <c r="AG1901" s="227"/>
      <c r="AH1901" s="227"/>
      <c r="AI1901" s="227"/>
    </row>
    <row r="1902" hidden="1">
      <c r="A1902" s="227"/>
      <c r="B1902" s="227"/>
      <c r="C1902" s="264"/>
      <c r="D1902" s="227"/>
      <c r="E1902" s="227"/>
      <c r="F1902" s="227"/>
      <c r="G1902" s="227"/>
      <c r="H1902" s="227"/>
      <c r="I1902" s="227"/>
      <c r="J1902" s="227"/>
      <c r="K1902" s="227"/>
      <c r="L1902" s="227"/>
      <c r="M1902" s="227"/>
      <c r="N1902" s="227"/>
      <c r="O1902" s="227"/>
      <c r="P1902" s="227"/>
      <c r="Q1902" s="227"/>
      <c r="R1902" s="227"/>
      <c r="S1902" s="227"/>
      <c r="T1902" s="227"/>
      <c r="U1902" s="227"/>
      <c r="V1902" s="227"/>
      <c r="W1902" s="227"/>
      <c r="X1902" s="227"/>
      <c r="Y1902" s="227"/>
      <c r="Z1902" s="227"/>
      <c r="AA1902" s="227"/>
      <c r="AB1902" s="227"/>
      <c r="AC1902" s="227"/>
      <c r="AD1902" s="227"/>
      <c r="AE1902" s="227"/>
      <c r="AF1902" s="227"/>
      <c r="AG1902" s="227"/>
      <c r="AH1902" s="227"/>
      <c r="AI1902" s="227"/>
    </row>
    <row r="1903" hidden="1">
      <c r="A1903" s="227"/>
      <c r="B1903" s="227"/>
      <c r="C1903" s="264"/>
      <c r="D1903" s="227"/>
      <c r="E1903" s="227"/>
      <c r="F1903" s="227"/>
      <c r="G1903" s="227"/>
      <c r="H1903" s="227"/>
      <c r="I1903" s="227"/>
      <c r="J1903" s="227"/>
      <c r="K1903" s="227"/>
      <c r="L1903" s="227"/>
      <c r="M1903" s="227"/>
      <c r="N1903" s="227"/>
      <c r="O1903" s="227"/>
      <c r="P1903" s="227"/>
      <c r="Q1903" s="227"/>
      <c r="R1903" s="227"/>
      <c r="S1903" s="227"/>
      <c r="T1903" s="227"/>
      <c r="U1903" s="227"/>
      <c r="V1903" s="227"/>
      <c r="W1903" s="227"/>
      <c r="X1903" s="227"/>
      <c r="Y1903" s="227"/>
      <c r="Z1903" s="227"/>
      <c r="AA1903" s="227"/>
      <c r="AB1903" s="227"/>
      <c r="AC1903" s="227"/>
      <c r="AD1903" s="227"/>
      <c r="AE1903" s="227"/>
      <c r="AF1903" s="227"/>
      <c r="AG1903" s="227"/>
      <c r="AH1903" s="227"/>
      <c r="AI1903" s="227"/>
    </row>
    <row r="1904" hidden="1">
      <c r="A1904" s="227"/>
      <c r="B1904" s="227"/>
      <c r="C1904" s="264"/>
      <c r="D1904" s="227"/>
      <c r="E1904" s="227"/>
      <c r="F1904" s="227"/>
      <c r="G1904" s="227"/>
      <c r="H1904" s="227"/>
      <c r="I1904" s="227"/>
      <c r="J1904" s="227"/>
      <c r="K1904" s="227"/>
      <c r="L1904" s="227"/>
      <c r="M1904" s="227"/>
      <c r="N1904" s="227"/>
      <c r="O1904" s="227"/>
      <c r="P1904" s="227"/>
      <c r="Q1904" s="227"/>
      <c r="R1904" s="227"/>
      <c r="S1904" s="227"/>
      <c r="T1904" s="227"/>
      <c r="U1904" s="227"/>
      <c r="V1904" s="227"/>
      <c r="W1904" s="227"/>
      <c r="X1904" s="227"/>
      <c r="Y1904" s="227"/>
      <c r="Z1904" s="227"/>
      <c r="AA1904" s="227"/>
      <c r="AB1904" s="227"/>
      <c r="AC1904" s="227"/>
      <c r="AD1904" s="227"/>
      <c r="AE1904" s="227"/>
      <c r="AF1904" s="227"/>
      <c r="AG1904" s="227"/>
      <c r="AH1904" s="227"/>
      <c r="AI1904" s="227"/>
    </row>
    <row r="1905" hidden="1">
      <c r="A1905" s="227"/>
      <c r="B1905" s="227"/>
      <c r="C1905" s="264"/>
      <c r="D1905" s="227"/>
      <c r="E1905" s="227"/>
      <c r="F1905" s="227"/>
      <c r="G1905" s="227"/>
      <c r="H1905" s="227"/>
      <c r="I1905" s="227"/>
      <c r="J1905" s="227"/>
      <c r="K1905" s="227"/>
      <c r="L1905" s="227"/>
      <c r="M1905" s="227"/>
      <c r="N1905" s="227"/>
      <c r="O1905" s="227"/>
      <c r="P1905" s="227"/>
      <c r="Q1905" s="227"/>
      <c r="R1905" s="227"/>
      <c r="S1905" s="227"/>
      <c r="T1905" s="227"/>
      <c r="U1905" s="227"/>
      <c r="V1905" s="227"/>
      <c r="W1905" s="227"/>
      <c r="X1905" s="227"/>
      <c r="Y1905" s="227"/>
      <c r="Z1905" s="227"/>
      <c r="AA1905" s="227"/>
      <c r="AB1905" s="227"/>
      <c r="AC1905" s="227"/>
      <c r="AD1905" s="227"/>
      <c r="AE1905" s="227"/>
      <c r="AF1905" s="227"/>
      <c r="AG1905" s="227"/>
      <c r="AH1905" s="227"/>
      <c r="AI1905" s="227"/>
    </row>
    <row r="1906" hidden="1">
      <c r="A1906" s="227"/>
      <c r="B1906" s="227"/>
      <c r="C1906" s="264"/>
      <c r="D1906" s="227"/>
      <c r="E1906" s="227"/>
      <c r="F1906" s="227"/>
      <c r="G1906" s="227"/>
      <c r="H1906" s="227"/>
      <c r="I1906" s="227"/>
      <c r="J1906" s="227"/>
      <c r="K1906" s="227"/>
      <c r="L1906" s="227"/>
      <c r="M1906" s="227"/>
      <c r="N1906" s="227"/>
      <c r="O1906" s="227"/>
      <c r="P1906" s="227"/>
      <c r="Q1906" s="227"/>
      <c r="R1906" s="227"/>
      <c r="S1906" s="227"/>
      <c r="T1906" s="227"/>
      <c r="U1906" s="227"/>
      <c r="V1906" s="227"/>
      <c r="W1906" s="227"/>
      <c r="X1906" s="227"/>
      <c r="Y1906" s="227"/>
      <c r="Z1906" s="227"/>
      <c r="AA1906" s="227"/>
      <c r="AB1906" s="227"/>
      <c r="AC1906" s="227"/>
      <c r="AD1906" s="227"/>
      <c r="AE1906" s="227"/>
      <c r="AF1906" s="227"/>
      <c r="AG1906" s="227"/>
      <c r="AH1906" s="227"/>
      <c r="AI1906" s="227"/>
    </row>
    <row r="1907" hidden="1">
      <c r="A1907" s="227"/>
      <c r="B1907" s="227"/>
      <c r="C1907" s="264"/>
      <c r="D1907" s="227"/>
      <c r="E1907" s="227"/>
      <c r="F1907" s="227"/>
      <c r="G1907" s="227"/>
      <c r="H1907" s="227"/>
      <c r="I1907" s="227"/>
      <c r="J1907" s="227"/>
      <c r="K1907" s="227"/>
      <c r="L1907" s="227"/>
      <c r="M1907" s="227"/>
      <c r="N1907" s="227"/>
      <c r="O1907" s="227"/>
      <c r="P1907" s="227"/>
      <c r="Q1907" s="227"/>
      <c r="R1907" s="227"/>
      <c r="S1907" s="227"/>
      <c r="T1907" s="227"/>
      <c r="U1907" s="227"/>
      <c r="V1907" s="227"/>
      <c r="W1907" s="227"/>
      <c r="X1907" s="227"/>
      <c r="Y1907" s="227"/>
      <c r="Z1907" s="227"/>
      <c r="AA1907" s="227"/>
      <c r="AB1907" s="227"/>
      <c r="AC1907" s="227"/>
      <c r="AD1907" s="227"/>
      <c r="AE1907" s="227"/>
      <c r="AF1907" s="227"/>
      <c r="AG1907" s="227"/>
      <c r="AH1907" s="227"/>
      <c r="AI1907" s="227"/>
    </row>
    <row r="1908" hidden="1">
      <c r="A1908" s="227"/>
      <c r="B1908" s="227"/>
      <c r="C1908" s="264"/>
      <c r="D1908" s="227"/>
      <c r="E1908" s="227"/>
      <c r="F1908" s="227"/>
      <c r="G1908" s="227"/>
      <c r="H1908" s="227"/>
      <c r="I1908" s="227"/>
      <c r="J1908" s="227"/>
      <c r="K1908" s="227"/>
      <c r="L1908" s="227"/>
      <c r="M1908" s="227"/>
      <c r="N1908" s="227"/>
      <c r="O1908" s="227"/>
      <c r="P1908" s="227"/>
      <c r="Q1908" s="227"/>
      <c r="R1908" s="227"/>
      <c r="S1908" s="227"/>
      <c r="T1908" s="227"/>
      <c r="U1908" s="227"/>
      <c r="V1908" s="227"/>
      <c r="W1908" s="227"/>
      <c r="X1908" s="227"/>
      <c r="Y1908" s="227"/>
      <c r="Z1908" s="227"/>
      <c r="AA1908" s="227"/>
      <c r="AB1908" s="227"/>
      <c r="AC1908" s="227"/>
      <c r="AD1908" s="227"/>
      <c r="AE1908" s="227"/>
      <c r="AF1908" s="227"/>
      <c r="AG1908" s="227"/>
      <c r="AH1908" s="227"/>
      <c r="AI1908" s="227"/>
    </row>
    <row r="1909" hidden="1">
      <c r="A1909" s="227"/>
      <c r="B1909" s="227"/>
      <c r="C1909" s="264"/>
      <c r="D1909" s="227"/>
      <c r="E1909" s="227"/>
      <c r="F1909" s="227"/>
      <c r="G1909" s="227"/>
      <c r="H1909" s="227"/>
      <c r="I1909" s="227"/>
      <c r="J1909" s="227"/>
      <c r="K1909" s="227"/>
      <c r="L1909" s="227"/>
      <c r="M1909" s="227"/>
      <c r="N1909" s="227"/>
      <c r="O1909" s="227"/>
      <c r="P1909" s="227"/>
      <c r="Q1909" s="227"/>
      <c r="R1909" s="227"/>
      <c r="S1909" s="227"/>
      <c r="T1909" s="227"/>
      <c r="U1909" s="227"/>
      <c r="V1909" s="227"/>
      <c r="W1909" s="227"/>
      <c r="X1909" s="227"/>
      <c r="Y1909" s="227"/>
      <c r="Z1909" s="227"/>
      <c r="AA1909" s="227"/>
      <c r="AB1909" s="227"/>
      <c r="AC1909" s="227"/>
      <c r="AD1909" s="227"/>
      <c r="AE1909" s="227"/>
      <c r="AF1909" s="227"/>
      <c r="AG1909" s="227"/>
      <c r="AH1909" s="227"/>
      <c r="AI1909" s="227"/>
    </row>
    <row r="1910" hidden="1">
      <c r="A1910" s="227"/>
      <c r="B1910" s="227"/>
      <c r="C1910" s="264"/>
      <c r="D1910" s="227"/>
      <c r="E1910" s="227"/>
      <c r="F1910" s="227"/>
      <c r="G1910" s="227"/>
      <c r="H1910" s="227"/>
      <c r="I1910" s="227"/>
      <c r="J1910" s="227"/>
      <c r="K1910" s="227"/>
      <c r="L1910" s="227"/>
      <c r="M1910" s="227"/>
      <c r="N1910" s="227"/>
      <c r="O1910" s="227"/>
      <c r="P1910" s="227"/>
      <c r="Q1910" s="227"/>
      <c r="R1910" s="227"/>
      <c r="S1910" s="227"/>
      <c r="T1910" s="227"/>
      <c r="U1910" s="227"/>
      <c r="V1910" s="227"/>
      <c r="W1910" s="227"/>
      <c r="X1910" s="227"/>
      <c r="Y1910" s="227"/>
      <c r="Z1910" s="227"/>
      <c r="AA1910" s="227"/>
      <c r="AB1910" s="227"/>
      <c r="AC1910" s="227"/>
      <c r="AD1910" s="227"/>
      <c r="AE1910" s="227"/>
      <c r="AF1910" s="227"/>
      <c r="AG1910" s="227"/>
      <c r="AH1910" s="227"/>
      <c r="AI1910" s="227"/>
    </row>
    <row r="1911" hidden="1">
      <c r="A1911" s="227"/>
      <c r="B1911" s="227"/>
      <c r="C1911" s="264"/>
      <c r="D1911" s="227"/>
      <c r="E1911" s="227"/>
      <c r="F1911" s="227"/>
      <c r="G1911" s="227"/>
      <c r="H1911" s="227"/>
      <c r="I1911" s="227"/>
      <c r="J1911" s="227"/>
      <c r="K1911" s="227"/>
      <c r="L1911" s="227"/>
      <c r="M1911" s="227"/>
      <c r="N1911" s="227"/>
      <c r="O1911" s="227"/>
      <c r="P1911" s="227"/>
      <c r="Q1911" s="227"/>
      <c r="R1911" s="227"/>
      <c r="S1911" s="227"/>
      <c r="T1911" s="227"/>
      <c r="U1911" s="227"/>
      <c r="V1911" s="227"/>
      <c r="W1911" s="227"/>
      <c r="X1911" s="227"/>
      <c r="Y1911" s="227"/>
      <c r="Z1911" s="227"/>
      <c r="AA1911" s="227"/>
      <c r="AB1911" s="227"/>
      <c r="AC1911" s="227"/>
      <c r="AD1911" s="227"/>
      <c r="AE1911" s="227"/>
      <c r="AF1911" s="227"/>
      <c r="AG1911" s="227"/>
      <c r="AH1911" s="227"/>
      <c r="AI1911" s="227"/>
    </row>
    <row r="1912" hidden="1">
      <c r="A1912" s="227"/>
      <c r="B1912" s="227"/>
      <c r="C1912" s="264"/>
      <c r="D1912" s="227"/>
      <c r="E1912" s="227"/>
      <c r="F1912" s="227"/>
      <c r="G1912" s="227"/>
      <c r="H1912" s="227"/>
      <c r="I1912" s="227"/>
      <c r="J1912" s="227"/>
      <c r="K1912" s="227"/>
      <c r="L1912" s="227"/>
      <c r="M1912" s="227"/>
      <c r="N1912" s="227"/>
      <c r="O1912" s="227"/>
      <c r="P1912" s="227"/>
      <c r="Q1912" s="227"/>
      <c r="R1912" s="227"/>
      <c r="S1912" s="227"/>
      <c r="T1912" s="227"/>
      <c r="U1912" s="227"/>
      <c r="V1912" s="227"/>
      <c r="W1912" s="227"/>
      <c r="X1912" s="227"/>
      <c r="Y1912" s="227"/>
      <c r="Z1912" s="227"/>
      <c r="AA1912" s="227"/>
      <c r="AB1912" s="227"/>
      <c r="AC1912" s="227"/>
      <c r="AD1912" s="227"/>
      <c r="AE1912" s="227"/>
      <c r="AF1912" s="227"/>
      <c r="AG1912" s="227"/>
      <c r="AH1912" s="227"/>
      <c r="AI1912" s="227"/>
    </row>
    <row r="1913" hidden="1">
      <c r="A1913" s="227"/>
      <c r="B1913" s="227"/>
      <c r="C1913" s="264"/>
      <c r="D1913" s="227"/>
      <c r="E1913" s="227"/>
      <c r="F1913" s="227"/>
      <c r="G1913" s="227"/>
      <c r="H1913" s="227"/>
      <c r="I1913" s="227"/>
      <c r="J1913" s="227"/>
      <c r="K1913" s="227"/>
      <c r="L1913" s="227"/>
      <c r="M1913" s="227"/>
      <c r="N1913" s="227"/>
      <c r="O1913" s="227"/>
      <c r="P1913" s="227"/>
      <c r="Q1913" s="227"/>
      <c r="R1913" s="227"/>
      <c r="S1913" s="227"/>
      <c r="T1913" s="227"/>
      <c r="U1913" s="227"/>
      <c r="V1913" s="227"/>
      <c r="W1913" s="227"/>
      <c r="X1913" s="227"/>
      <c r="Y1913" s="227"/>
      <c r="Z1913" s="227"/>
      <c r="AA1913" s="227"/>
      <c r="AB1913" s="227"/>
      <c r="AC1913" s="227"/>
      <c r="AD1913" s="227"/>
      <c r="AE1913" s="227"/>
      <c r="AF1913" s="227"/>
      <c r="AG1913" s="227"/>
      <c r="AH1913" s="227"/>
      <c r="AI1913" s="227"/>
    </row>
    <row r="1914" hidden="1">
      <c r="A1914" s="227"/>
      <c r="B1914" s="227"/>
      <c r="C1914" s="264"/>
      <c r="D1914" s="227"/>
      <c r="E1914" s="227"/>
      <c r="F1914" s="227"/>
      <c r="G1914" s="227"/>
      <c r="H1914" s="227"/>
      <c r="I1914" s="227"/>
      <c r="J1914" s="227"/>
      <c r="K1914" s="227"/>
      <c r="L1914" s="227"/>
      <c r="M1914" s="227"/>
      <c r="N1914" s="227"/>
      <c r="O1914" s="227"/>
      <c r="P1914" s="227"/>
      <c r="Q1914" s="227"/>
      <c r="R1914" s="227"/>
      <c r="S1914" s="227"/>
      <c r="T1914" s="227"/>
      <c r="U1914" s="227"/>
      <c r="V1914" s="227"/>
      <c r="W1914" s="227"/>
      <c r="X1914" s="227"/>
      <c r="Y1914" s="227"/>
      <c r="Z1914" s="227"/>
      <c r="AA1914" s="227"/>
      <c r="AB1914" s="227"/>
      <c r="AC1914" s="227"/>
      <c r="AD1914" s="227"/>
      <c r="AE1914" s="227"/>
      <c r="AF1914" s="227"/>
      <c r="AG1914" s="227"/>
      <c r="AH1914" s="227"/>
      <c r="AI1914" s="227"/>
    </row>
    <row r="1915" hidden="1">
      <c r="A1915" s="227"/>
      <c r="B1915" s="227"/>
      <c r="C1915" s="264"/>
      <c r="D1915" s="227"/>
      <c r="E1915" s="227"/>
      <c r="F1915" s="227"/>
      <c r="G1915" s="227"/>
      <c r="H1915" s="227"/>
      <c r="I1915" s="227"/>
      <c r="J1915" s="227"/>
      <c r="K1915" s="227"/>
      <c r="L1915" s="227"/>
      <c r="M1915" s="227"/>
      <c r="N1915" s="227"/>
      <c r="O1915" s="227"/>
      <c r="P1915" s="227"/>
      <c r="Q1915" s="227"/>
      <c r="R1915" s="227"/>
      <c r="S1915" s="227"/>
      <c r="T1915" s="227"/>
      <c r="U1915" s="227"/>
      <c r="V1915" s="227"/>
      <c r="W1915" s="227"/>
      <c r="X1915" s="227"/>
      <c r="Y1915" s="227"/>
      <c r="Z1915" s="227"/>
      <c r="AA1915" s="227"/>
      <c r="AB1915" s="227"/>
      <c r="AC1915" s="227"/>
      <c r="AD1915" s="227"/>
      <c r="AE1915" s="227"/>
      <c r="AF1915" s="227"/>
      <c r="AG1915" s="227"/>
      <c r="AH1915" s="227"/>
      <c r="AI1915" s="227"/>
    </row>
    <row r="1916" hidden="1">
      <c r="A1916" s="227"/>
      <c r="B1916" s="227"/>
      <c r="C1916" s="264"/>
      <c r="D1916" s="227"/>
      <c r="E1916" s="227"/>
      <c r="F1916" s="227"/>
      <c r="G1916" s="227"/>
      <c r="H1916" s="227"/>
      <c r="I1916" s="227"/>
      <c r="J1916" s="227"/>
      <c r="K1916" s="227"/>
      <c r="L1916" s="227"/>
      <c r="M1916" s="227"/>
      <c r="N1916" s="227"/>
      <c r="O1916" s="227"/>
      <c r="P1916" s="227"/>
      <c r="Q1916" s="227"/>
      <c r="R1916" s="227"/>
      <c r="S1916" s="227"/>
      <c r="T1916" s="227"/>
      <c r="U1916" s="227"/>
      <c r="V1916" s="227"/>
      <c r="W1916" s="227"/>
      <c r="X1916" s="227"/>
      <c r="Y1916" s="227"/>
      <c r="Z1916" s="227"/>
      <c r="AA1916" s="227"/>
      <c r="AB1916" s="227"/>
      <c r="AC1916" s="227"/>
      <c r="AD1916" s="227"/>
      <c r="AE1916" s="227"/>
      <c r="AF1916" s="227"/>
      <c r="AG1916" s="227"/>
      <c r="AH1916" s="227"/>
      <c r="AI1916" s="227"/>
    </row>
    <row r="1917" hidden="1">
      <c r="A1917" s="227"/>
      <c r="B1917" s="227"/>
      <c r="C1917" s="264"/>
      <c r="D1917" s="227"/>
      <c r="E1917" s="227"/>
      <c r="F1917" s="227"/>
      <c r="G1917" s="227"/>
      <c r="H1917" s="227"/>
      <c r="I1917" s="227"/>
      <c r="J1917" s="227"/>
      <c r="K1917" s="227"/>
      <c r="L1917" s="227"/>
      <c r="M1917" s="227"/>
      <c r="N1917" s="227"/>
      <c r="O1917" s="227"/>
      <c r="P1917" s="227"/>
      <c r="Q1917" s="227"/>
      <c r="R1917" s="227"/>
      <c r="S1917" s="227"/>
      <c r="T1917" s="227"/>
      <c r="U1917" s="227"/>
      <c r="V1917" s="227"/>
      <c r="W1917" s="227"/>
      <c r="X1917" s="227"/>
      <c r="Y1917" s="227"/>
      <c r="Z1917" s="227"/>
      <c r="AA1917" s="227"/>
      <c r="AB1917" s="227"/>
      <c r="AC1917" s="227"/>
      <c r="AD1917" s="227"/>
      <c r="AE1917" s="227"/>
      <c r="AF1917" s="227"/>
      <c r="AG1917" s="227"/>
      <c r="AH1917" s="227"/>
      <c r="AI1917" s="227"/>
    </row>
    <row r="1918" hidden="1">
      <c r="A1918" s="227"/>
      <c r="B1918" s="227"/>
      <c r="C1918" s="264"/>
      <c r="D1918" s="227"/>
      <c r="E1918" s="227"/>
      <c r="F1918" s="227"/>
      <c r="G1918" s="227"/>
      <c r="H1918" s="227"/>
      <c r="I1918" s="227"/>
      <c r="J1918" s="227"/>
      <c r="K1918" s="227"/>
      <c r="L1918" s="227"/>
      <c r="M1918" s="227"/>
      <c r="N1918" s="227"/>
      <c r="O1918" s="227"/>
      <c r="P1918" s="227"/>
      <c r="Q1918" s="227"/>
      <c r="R1918" s="227"/>
      <c r="S1918" s="227"/>
      <c r="T1918" s="227"/>
      <c r="U1918" s="227"/>
      <c r="V1918" s="227"/>
      <c r="W1918" s="227"/>
      <c r="X1918" s="227"/>
      <c r="Y1918" s="227"/>
      <c r="Z1918" s="227"/>
      <c r="AA1918" s="227"/>
      <c r="AB1918" s="227"/>
      <c r="AC1918" s="227"/>
      <c r="AD1918" s="227"/>
      <c r="AE1918" s="227"/>
      <c r="AF1918" s="227"/>
      <c r="AG1918" s="227"/>
      <c r="AH1918" s="227"/>
      <c r="AI1918" s="227"/>
    </row>
    <row r="1919" hidden="1">
      <c r="A1919" s="227"/>
      <c r="B1919" s="227"/>
      <c r="C1919" s="264"/>
      <c r="D1919" s="227"/>
      <c r="E1919" s="227"/>
      <c r="F1919" s="227"/>
      <c r="G1919" s="227"/>
      <c r="H1919" s="227"/>
      <c r="I1919" s="227"/>
      <c r="J1919" s="227"/>
      <c r="K1919" s="227"/>
      <c r="L1919" s="227"/>
      <c r="M1919" s="227"/>
      <c r="N1919" s="227"/>
      <c r="O1919" s="227"/>
      <c r="P1919" s="227"/>
      <c r="Q1919" s="227"/>
      <c r="R1919" s="227"/>
      <c r="S1919" s="227"/>
      <c r="T1919" s="227"/>
      <c r="U1919" s="227"/>
      <c r="V1919" s="227"/>
      <c r="W1919" s="227"/>
      <c r="X1919" s="227"/>
      <c r="Y1919" s="227"/>
      <c r="Z1919" s="227"/>
      <c r="AA1919" s="227"/>
      <c r="AB1919" s="227"/>
      <c r="AC1919" s="227"/>
      <c r="AD1919" s="227"/>
      <c r="AE1919" s="227"/>
      <c r="AF1919" s="227"/>
      <c r="AG1919" s="227"/>
      <c r="AH1919" s="227"/>
      <c r="AI1919" s="227"/>
    </row>
    <row r="1920" hidden="1">
      <c r="A1920" s="227"/>
      <c r="B1920" s="227"/>
      <c r="C1920" s="264"/>
      <c r="D1920" s="227"/>
      <c r="E1920" s="227"/>
      <c r="F1920" s="227"/>
      <c r="G1920" s="227"/>
      <c r="H1920" s="227"/>
      <c r="I1920" s="227"/>
      <c r="J1920" s="227"/>
      <c r="K1920" s="227"/>
      <c r="L1920" s="227"/>
      <c r="M1920" s="227"/>
      <c r="N1920" s="227"/>
      <c r="O1920" s="227"/>
      <c r="P1920" s="227"/>
      <c r="Q1920" s="227"/>
      <c r="R1920" s="227"/>
      <c r="S1920" s="227"/>
      <c r="T1920" s="227"/>
      <c r="U1920" s="227"/>
      <c r="V1920" s="227"/>
      <c r="W1920" s="227"/>
      <c r="X1920" s="227"/>
      <c r="Y1920" s="227"/>
      <c r="Z1920" s="227"/>
      <c r="AA1920" s="227"/>
      <c r="AB1920" s="227"/>
      <c r="AC1920" s="227"/>
      <c r="AD1920" s="227"/>
      <c r="AE1920" s="227"/>
      <c r="AF1920" s="227"/>
      <c r="AG1920" s="227"/>
      <c r="AH1920" s="227"/>
      <c r="AI1920" s="227"/>
    </row>
    <row r="1921" hidden="1">
      <c r="A1921" s="227"/>
      <c r="B1921" s="227"/>
      <c r="C1921" s="264"/>
      <c r="D1921" s="227"/>
      <c r="E1921" s="227"/>
      <c r="F1921" s="227"/>
      <c r="G1921" s="227"/>
      <c r="H1921" s="227"/>
      <c r="I1921" s="227"/>
      <c r="J1921" s="227"/>
      <c r="K1921" s="227"/>
      <c r="L1921" s="227"/>
      <c r="M1921" s="227"/>
      <c r="N1921" s="227"/>
      <c r="O1921" s="227"/>
      <c r="P1921" s="227"/>
      <c r="Q1921" s="227"/>
      <c r="R1921" s="227"/>
      <c r="S1921" s="227"/>
      <c r="T1921" s="227"/>
      <c r="U1921" s="227"/>
      <c r="V1921" s="227"/>
      <c r="W1921" s="227"/>
      <c r="X1921" s="227"/>
      <c r="Y1921" s="227"/>
      <c r="Z1921" s="227"/>
      <c r="AA1921" s="227"/>
      <c r="AB1921" s="227"/>
      <c r="AC1921" s="227"/>
      <c r="AD1921" s="227"/>
      <c r="AE1921" s="227"/>
      <c r="AF1921" s="227"/>
      <c r="AG1921" s="227"/>
      <c r="AH1921" s="227"/>
      <c r="AI1921" s="227"/>
    </row>
    <row r="1922" hidden="1">
      <c r="A1922" s="227"/>
      <c r="B1922" s="227"/>
      <c r="C1922" s="264"/>
      <c r="D1922" s="227"/>
      <c r="E1922" s="227"/>
      <c r="F1922" s="227"/>
      <c r="G1922" s="227"/>
      <c r="H1922" s="227"/>
      <c r="I1922" s="227"/>
      <c r="J1922" s="227"/>
      <c r="K1922" s="227"/>
      <c r="L1922" s="227"/>
      <c r="M1922" s="227"/>
      <c r="N1922" s="227"/>
      <c r="O1922" s="227"/>
      <c r="P1922" s="227"/>
      <c r="Q1922" s="227"/>
      <c r="R1922" s="227"/>
      <c r="S1922" s="227"/>
      <c r="T1922" s="227"/>
      <c r="U1922" s="227"/>
      <c r="V1922" s="227"/>
      <c r="W1922" s="227"/>
      <c r="X1922" s="227"/>
      <c r="Y1922" s="227"/>
      <c r="Z1922" s="227"/>
      <c r="AA1922" s="227"/>
      <c r="AB1922" s="227"/>
      <c r="AC1922" s="227"/>
      <c r="AD1922" s="227"/>
      <c r="AE1922" s="227"/>
      <c r="AF1922" s="227"/>
      <c r="AG1922" s="227"/>
      <c r="AH1922" s="227"/>
      <c r="AI1922" s="227"/>
    </row>
    <row r="1923" hidden="1">
      <c r="A1923" s="227"/>
      <c r="B1923" s="227"/>
      <c r="C1923" s="264"/>
      <c r="D1923" s="227"/>
      <c r="E1923" s="227"/>
      <c r="F1923" s="227"/>
      <c r="G1923" s="227"/>
      <c r="H1923" s="227"/>
      <c r="I1923" s="227"/>
      <c r="J1923" s="227"/>
      <c r="K1923" s="227"/>
      <c r="L1923" s="227"/>
      <c r="M1923" s="227"/>
      <c r="N1923" s="227"/>
      <c r="O1923" s="227"/>
      <c r="P1923" s="227"/>
      <c r="Q1923" s="227"/>
      <c r="R1923" s="227"/>
      <c r="S1923" s="227"/>
      <c r="T1923" s="227"/>
      <c r="U1923" s="227"/>
      <c r="V1923" s="227"/>
      <c r="W1923" s="227"/>
      <c r="X1923" s="227"/>
      <c r="Y1923" s="227"/>
      <c r="Z1923" s="227"/>
      <c r="AA1923" s="227"/>
      <c r="AB1923" s="227"/>
      <c r="AC1923" s="227"/>
      <c r="AD1923" s="227"/>
      <c r="AE1923" s="227"/>
      <c r="AF1923" s="227"/>
      <c r="AG1923" s="227"/>
      <c r="AH1923" s="227"/>
      <c r="AI1923" s="227"/>
    </row>
    <row r="1924" hidden="1">
      <c r="A1924" s="227"/>
      <c r="B1924" s="227"/>
      <c r="C1924" s="264"/>
      <c r="D1924" s="227"/>
      <c r="E1924" s="227"/>
      <c r="F1924" s="227"/>
      <c r="G1924" s="227"/>
      <c r="H1924" s="227"/>
      <c r="I1924" s="227"/>
      <c r="J1924" s="227"/>
      <c r="K1924" s="227"/>
      <c r="L1924" s="227"/>
      <c r="M1924" s="227"/>
      <c r="N1924" s="227"/>
      <c r="O1924" s="227"/>
      <c r="P1924" s="227"/>
      <c r="Q1924" s="227"/>
      <c r="R1924" s="227"/>
      <c r="S1924" s="227"/>
      <c r="T1924" s="227"/>
      <c r="U1924" s="227"/>
      <c r="V1924" s="227"/>
      <c r="W1924" s="227"/>
      <c r="X1924" s="227"/>
      <c r="Y1924" s="227"/>
      <c r="Z1924" s="227"/>
      <c r="AA1924" s="227"/>
      <c r="AB1924" s="227"/>
      <c r="AC1924" s="227"/>
      <c r="AD1924" s="227"/>
      <c r="AE1924" s="227"/>
      <c r="AF1924" s="227"/>
      <c r="AG1924" s="227"/>
      <c r="AH1924" s="227"/>
      <c r="AI1924" s="227"/>
    </row>
    <row r="1925" hidden="1">
      <c r="A1925" s="227"/>
      <c r="B1925" s="227"/>
      <c r="C1925" s="264"/>
      <c r="D1925" s="227"/>
      <c r="E1925" s="227"/>
      <c r="F1925" s="227"/>
      <c r="G1925" s="227"/>
      <c r="H1925" s="227"/>
      <c r="I1925" s="227"/>
      <c r="J1925" s="227"/>
      <c r="K1925" s="227"/>
      <c r="L1925" s="227"/>
      <c r="M1925" s="227"/>
      <c r="N1925" s="227"/>
      <c r="O1925" s="227"/>
      <c r="P1925" s="227"/>
      <c r="Q1925" s="227"/>
      <c r="R1925" s="227"/>
      <c r="S1925" s="227"/>
      <c r="T1925" s="227"/>
      <c r="U1925" s="227"/>
      <c r="V1925" s="227"/>
      <c r="W1925" s="227"/>
      <c r="X1925" s="227"/>
      <c r="Y1925" s="227"/>
      <c r="Z1925" s="227"/>
      <c r="AA1925" s="227"/>
      <c r="AB1925" s="227"/>
      <c r="AC1925" s="227"/>
      <c r="AD1925" s="227"/>
      <c r="AE1925" s="227"/>
      <c r="AF1925" s="227"/>
      <c r="AG1925" s="227"/>
      <c r="AH1925" s="227"/>
      <c r="AI1925" s="227"/>
    </row>
    <row r="1926" hidden="1">
      <c r="A1926" s="227"/>
      <c r="B1926" s="227"/>
      <c r="C1926" s="264"/>
      <c r="D1926" s="227"/>
      <c r="E1926" s="227"/>
      <c r="F1926" s="227"/>
      <c r="G1926" s="227"/>
      <c r="H1926" s="227"/>
      <c r="I1926" s="227"/>
      <c r="J1926" s="227"/>
      <c r="K1926" s="227"/>
      <c r="L1926" s="227"/>
      <c r="M1926" s="227"/>
      <c r="N1926" s="227"/>
      <c r="O1926" s="227"/>
      <c r="P1926" s="227"/>
      <c r="Q1926" s="227"/>
      <c r="R1926" s="227"/>
      <c r="S1926" s="227"/>
      <c r="T1926" s="227"/>
      <c r="U1926" s="227"/>
      <c r="V1926" s="227"/>
      <c r="W1926" s="227"/>
      <c r="X1926" s="227"/>
      <c r="Y1926" s="227"/>
      <c r="Z1926" s="227"/>
      <c r="AA1926" s="227"/>
      <c r="AB1926" s="227"/>
      <c r="AC1926" s="227"/>
      <c r="AD1926" s="227"/>
      <c r="AE1926" s="227"/>
      <c r="AF1926" s="227"/>
      <c r="AG1926" s="227"/>
      <c r="AH1926" s="227"/>
      <c r="AI1926" s="227"/>
    </row>
    <row r="1927" hidden="1">
      <c r="A1927" s="227"/>
      <c r="B1927" s="227"/>
      <c r="C1927" s="264"/>
      <c r="D1927" s="227"/>
      <c r="E1927" s="227"/>
      <c r="F1927" s="227"/>
      <c r="G1927" s="227"/>
      <c r="H1927" s="227"/>
      <c r="I1927" s="227"/>
      <c r="J1927" s="227"/>
      <c r="K1927" s="227"/>
      <c r="L1927" s="227"/>
      <c r="M1927" s="227"/>
      <c r="N1927" s="227"/>
      <c r="O1927" s="227"/>
      <c r="P1927" s="227"/>
      <c r="Q1927" s="227"/>
      <c r="R1927" s="227"/>
      <c r="S1927" s="227"/>
      <c r="T1927" s="227"/>
      <c r="U1927" s="227"/>
      <c r="V1927" s="227"/>
      <c r="W1927" s="227"/>
      <c r="X1927" s="227"/>
      <c r="Y1927" s="227"/>
      <c r="Z1927" s="227"/>
      <c r="AA1927" s="227"/>
      <c r="AB1927" s="227"/>
      <c r="AC1927" s="227"/>
      <c r="AD1927" s="227"/>
      <c r="AE1927" s="227"/>
      <c r="AF1927" s="227"/>
      <c r="AG1927" s="227"/>
      <c r="AH1927" s="227"/>
      <c r="AI1927" s="227"/>
    </row>
    <row r="1928" hidden="1">
      <c r="A1928" s="227"/>
      <c r="B1928" s="227"/>
      <c r="C1928" s="264"/>
      <c r="D1928" s="227"/>
      <c r="E1928" s="227"/>
      <c r="F1928" s="227"/>
      <c r="G1928" s="227"/>
      <c r="H1928" s="227"/>
      <c r="I1928" s="227"/>
      <c r="J1928" s="227"/>
      <c r="K1928" s="227"/>
      <c r="L1928" s="227"/>
      <c r="M1928" s="227"/>
      <c r="N1928" s="227"/>
      <c r="O1928" s="227"/>
      <c r="P1928" s="227"/>
      <c r="Q1928" s="227"/>
      <c r="R1928" s="227"/>
      <c r="S1928" s="227"/>
      <c r="T1928" s="227"/>
      <c r="U1928" s="227"/>
      <c r="V1928" s="227"/>
      <c r="W1928" s="227"/>
      <c r="X1928" s="227"/>
      <c r="Y1928" s="227"/>
      <c r="Z1928" s="227"/>
      <c r="AA1928" s="227"/>
      <c r="AB1928" s="227"/>
      <c r="AC1928" s="227"/>
      <c r="AD1928" s="227"/>
      <c r="AE1928" s="227"/>
      <c r="AF1928" s="227"/>
      <c r="AG1928" s="227"/>
      <c r="AH1928" s="227"/>
      <c r="AI1928" s="227"/>
    </row>
    <row r="1929" hidden="1">
      <c r="A1929" s="227"/>
      <c r="B1929" s="227"/>
      <c r="C1929" s="264"/>
      <c r="D1929" s="227"/>
      <c r="E1929" s="227"/>
      <c r="F1929" s="227"/>
      <c r="G1929" s="227"/>
      <c r="H1929" s="227"/>
      <c r="I1929" s="227"/>
      <c r="J1929" s="227"/>
      <c r="K1929" s="227"/>
      <c r="L1929" s="227"/>
      <c r="M1929" s="227"/>
      <c r="N1929" s="227"/>
      <c r="O1929" s="227"/>
      <c r="P1929" s="227"/>
      <c r="Q1929" s="227"/>
      <c r="R1929" s="227"/>
      <c r="S1929" s="227"/>
      <c r="T1929" s="227"/>
      <c r="U1929" s="227"/>
      <c r="V1929" s="227"/>
      <c r="W1929" s="227"/>
      <c r="X1929" s="227"/>
      <c r="Y1929" s="227"/>
      <c r="Z1929" s="227"/>
      <c r="AA1929" s="227"/>
      <c r="AB1929" s="227"/>
      <c r="AC1929" s="227"/>
      <c r="AD1929" s="227"/>
      <c r="AE1929" s="227"/>
      <c r="AF1929" s="227"/>
      <c r="AG1929" s="227"/>
      <c r="AH1929" s="227"/>
      <c r="AI1929" s="227"/>
    </row>
    <row r="1930" hidden="1">
      <c r="A1930" s="227"/>
      <c r="B1930" s="227"/>
      <c r="C1930" s="264"/>
      <c r="D1930" s="227"/>
      <c r="E1930" s="227"/>
      <c r="F1930" s="227"/>
      <c r="G1930" s="227"/>
      <c r="H1930" s="227"/>
      <c r="I1930" s="227"/>
      <c r="J1930" s="227"/>
      <c r="K1930" s="227"/>
      <c r="L1930" s="227"/>
      <c r="M1930" s="227"/>
      <c r="N1930" s="227"/>
      <c r="O1930" s="227"/>
      <c r="P1930" s="227"/>
      <c r="Q1930" s="227"/>
      <c r="R1930" s="227"/>
      <c r="S1930" s="227"/>
      <c r="T1930" s="227"/>
      <c r="U1930" s="227"/>
      <c r="V1930" s="227"/>
      <c r="W1930" s="227"/>
      <c r="X1930" s="227"/>
      <c r="Y1930" s="227"/>
      <c r="Z1930" s="227"/>
      <c r="AA1930" s="227"/>
      <c r="AB1930" s="227"/>
      <c r="AC1930" s="227"/>
      <c r="AD1930" s="227"/>
      <c r="AE1930" s="227"/>
      <c r="AF1930" s="227"/>
      <c r="AG1930" s="227"/>
      <c r="AH1930" s="227"/>
      <c r="AI1930" s="227"/>
    </row>
    <row r="1931" hidden="1">
      <c r="A1931" s="227"/>
      <c r="B1931" s="227"/>
      <c r="C1931" s="264"/>
      <c r="D1931" s="227"/>
      <c r="E1931" s="227"/>
      <c r="F1931" s="227"/>
      <c r="G1931" s="227"/>
      <c r="H1931" s="227"/>
      <c r="I1931" s="227"/>
      <c r="J1931" s="227"/>
      <c r="K1931" s="227"/>
      <c r="L1931" s="227"/>
      <c r="M1931" s="227"/>
      <c r="N1931" s="227"/>
      <c r="O1931" s="227"/>
      <c r="P1931" s="227"/>
      <c r="Q1931" s="227"/>
      <c r="R1931" s="227"/>
      <c r="S1931" s="227"/>
      <c r="T1931" s="227"/>
      <c r="U1931" s="227"/>
      <c r="V1931" s="227"/>
      <c r="W1931" s="227"/>
      <c r="X1931" s="227"/>
      <c r="Y1931" s="227"/>
      <c r="Z1931" s="227"/>
      <c r="AA1931" s="227"/>
      <c r="AB1931" s="227"/>
      <c r="AC1931" s="227"/>
      <c r="AD1931" s="227"/>
      <c r="AE1931" s="227"/>
      <c r="AF1931" s="227"/>
      <c r="AG1931" s="227"/>
      <c r="AH1931" s="227"/>
      <c r="AI1931" s="227"/>
    </row>
    <row r="1932" hidden="1">
      <c r="A1932" s="227"/>
      <c r="B1932" s="227"/>
      <c r="C1932" s="264"/>
      <c r="D1932" s="227"/>
      <c r="E1932" s="227"/>
      <c r="F1932" s="227"/>
      <c r="G1932" s="227"/>
      <c r="H1932" s="227"/>
      <c r="I1932" s="227"/>
      <c r="J1932" s="227"/>
      <c r="K1932" s="227"/>
      <c r="L1932" s="227"/>
      <c r="M1932" s="227"/>
      <c r="N1932" s="227"/>
      <c r="O1932" s="227"/>
      <c r="P1932" s="227"/>
      <c r="Q1932" s="227"/>
      <c r="R1932" s="227"/>
      <c r="S1932" s="227"/>
      <c r="T1932" s="227"/>
      <c r="U1932" s="227"/>
      <c r="V1932" s="227"/>
      <c r="W1932" s="227"/>
      <c r="X1932" s="227"/>
      <c r="Y1932" s="227"/>
      <c r="Z1932" s="227"/>
      <c r="AA1932" s="227"/>
      <c r="AB1932" s="227"/>
      <c r="AC1932" s="227"/>
      <c r="AD1932" s="227"/>
      <c r="AE1932" s="227"/>
      <c r="AF1932" s="227"/>
      <c r="AG1932" s="227"/>
      <c r="AH1932" s="227"/>
      <c r="AI1932" s="227"/>
    </row>
    <row r="1933" hidden="1">
      <c r="A1933" s="227"/>
      <c r="B1933" s="227"/>
      <c r="C1933" s="264"/>
      <c r="D1933" s="227"/>
      <c r="E1933" s="227"/>
      <c r="F1933" s="227"/>
      <c r="G1933" s="227"/>
      <c r="H1933" s="227"/>
      <c r="I1933" s="227"/>
      <c r="J1933" s="227"/>
      <c r="K1933" s="227"/>
      <c r="L1933" s="227"/>
      <c r="M1933" s="227"/>
      <c r="N1933" s="227"/>
      <c r="O1933" s="227"/>
      <c r="P1933" s="227"/>
      <c r="Q1933" s="227"/>
      <c r="R1933" s="227"/>
      <c r="S1933" s="227"/>
      <c r="T1933" s="227"/>
      <c r="U1933" s="227"/>
      <c r="V1933" s="227"/>
      <c r="W1933" s="227"/>
      <c r="X1933" s="227"/>
      <c r="Y1933" s="227"/>
      <c r="Z1933" s="227"/>
      <c r="AA1933" s="227"/>
      <c r="AB1933" s="227"/>
      <c r="AC1933" s="227"/>
      <c r="AD1933" s="227"/>
      <c r="AE1933" s="227"/>
      <c r="AF1933" s="227"/>
      <c r="AG1933" s="227"/>
      <c r="AH1933" s="227"/>
      <c r="AI1933" s="227"/>
    </row>
    <row r="1934" hidden="1">
      <c r="A1934" s="227"/>
      <c r="B1934" s="227"/>
      <c r="C1934" s="264"/>
      <c r="D1934" s="227"/>
      <c r="E1934" s="227"/>
      <c r="F1934" s="227"/>
      <c r="G1934" s="227"/>
      <c r="H1934" s="227"/>
      <c r="I1934" s="227"/>
      <c r="J1934" s="227"/>
      <c r="K1934" s="227"/>
      <c r="L1934" s="227"/>
      <c r="M1934" s="227"/>
      <c r="N1934" s="227"/>
      <c r="O1934" s="227"/>
      <c r="P1934" s="227"/>
      <c r="Q1934" s="227"/>
      <c r="R1934" s="227"/>
      <c r="S1934" s="227"/>
      <c r="T1934" s="227"/>
      <c r="U1934" s="227"/>
      <c r="V1934" s="227"/>
      <c r="W1934" s="227"/>
      <c r="X1934" s="227"/>
      <c r="Y1934" s="227"/>
      <c r="Z1934" s="227"/>
      <c r="AA1934" s="227"/>
      <c r="AB1934" s="227"/>
      <c r="AC1934" s="227"/>
      <c r="AD1934" s="227"/>
      <c r="AE1934" s="227"/>
      <c r="AF1934" s="227"/>
      <c r="AG1934" s="227"/>
      <c r="AH1934" s="227"/>
      <c r="AI1934" s="227"/>
    </row>
    <row r="1935" hidden="1">
      <c r="A1935" s="227"/>
      <c r="B1935" s="227"/>
      <c r="C1935" s="264"/>
      <c r="D1935" s="227"/>
      <c r="E1935" s="227"/>
      <c r="F1935" s="227"/>
      <c r="G1935" s="227"/>
      <c r="H1935" s="227"/>
      <c r="I1935" s="227"/>
      <c r="J1935" s="227"/>
      <c r="K1935" s="227"/>
      <c r="L1935" s="227"/>
      <c r="M1935" s="227"/>
      <c r="N1935" s="227"/>
      <c r="O1935" s="227"/>
      <c r="P1935" s="227"/>
      <c r="Q1935" s="227"/>
      <c r="R1935" s="227"/>
      <c r="S1935" s="227"/>
      <c r="T1935" s="227"/>
      <c r="U1935" s="227"/>
      <c r="V1935" s="227"/>
      <c r="W1935" s="227"/>
      <c r="X1935" s="227"/>
      <c r="Y1935" s="227"/>
      <c r="Z1935" s="227"/>
      <c r="AA1935" s="227"/>
      <c r="AB1935" s="227"/>
      <c r="AC1935" s="227"/>
      <c r="AD1935" s="227"/>
      <c r="AE1935" s="227"/>
      <c r="AF1935" s="227"/>
      <c r="AG1935" s="227"/>
      <c r="AH1935" s="227"/>
      <c r="AI1935" s="227"/>
    </row>
    <row r="1936" hidden="1">
      <c r="A1936" s="227"/>
      <c r="B1936" s="227"/>
      <c r="C1936" s="264"/>
      <c r="D1936" s="227"/>
      <c r="E1936" s="227"/>
      <c r="F1936" s="227"/>
      <c r="G1936" s="227"/>
      <c r="H1936" s="227"/>
      <c r="I1936" s="227"/>
      <c r="J1936" s="227"/>
      <c r="K1936" s="227"/>
      <c r="L1936" s="227"/>
      <c r="M1936" s="227"/>
      <c r="N1936" s="227"/>
      <c r="O1936" s="227"/>
      <c r="P1936" s="227"/>
      <c r="Q1936" s="227"/>
      <c r="R1936" s="227"/>
      <c r="S1936" s="227"/>
      <c r="T1936" s="227"/>
      <c r="U1936" s="227"/>
      <c r="V1936" s="227"/>
      <c r="W1936" s="227"/>
      <c r="X1936" s="227"/>
      <c r="Y1936" s="227"/>
      <c r="Z1936" s="227"/>
      <c r="AA1936" s="227"/>
      <c r="AB1936" s="227"/>
      <c r="AC1936" s="227"/>
      <c r="AD1936" s="227"/>
      <c r="AE1936" s="227"/>
      <c r="AF1936" s="227"/>
      <c r="AG1936" s="227"/>
      <c r="AH1936" s="227"/>
      <c r="AI1936" s="227"/>
    </row>
    <row r="1937" hidden="1">
      <c r="A1937" s="227"/>
      <c r="B1937" s="227"/>
      <c r="C1937" s="264"/>
      <c r="D1937" s="227"/>
      <c r="E1937" s="227"/>
      <c r="F1937" s="227"/>
      <c r="G1937" s="227"/>
      <c r="H1937" s="227"/>
      <c r="I1937" s="227"/>
      <c r="J1937" s="227"/>
      <c r="K1937" s="227"/>
      <c r="L1937" s="227"/>
      <c r="M1937" s="227"/>
      <c r="N1937" s="227"/>
      <c r="O1937" s="227"/>
      <c r="P1937" s="227"/>
      <c r="Q1937" s="227"/>
      <c r="R1937" s="227"/>
      <c r="S1937" s="227"/>
      <c r="T1937" s="227"/>
      <c r="U1937" s="227"/>
      <c r="V1937" s="227"/>
      <c r="W1937" s="227"/>
      <c r="X1937" s="227"/>
      <c r="Y1937" s="227"/>
      <c r="Z1937" s="227"/>
      <c r="AA1937" s="227"/>
      <c r="AB1937" s="227"/>
      <c r="AC1937" s="227"/>
      <c r="AD1937" s="227"/>
      <c r="AE1937" s="227"/>
      <c r="AF1937" s="227"/>
      <c r="AG1937" s="227"/>
      <c r="AH1937" s="227"/>
      <c r="AI1937" s="227"/>
    </row>
    <row r="1938" hidden="1">
      <c r="A1938" s="227"/>
      <c r="B1938" s="227"/>
      <c r="C1938" s="264"/>
      <c r="D1938" s="227"/>
      <c r="E1938" s="227"/>
      <c r="F1938" s="227"/>
      <c r="G1938" s="227"/>
      <c r="H1938" s="227"/>
      <c r="I1938" s="227"/>
      <c r="J1938" s="227"/>
      <c r="K1938" s="227"/>
      <c r="L1938" s="227"/>
      <c r="M1938" s="227"/>
      <c r="N1938" s="227"/>
      <c r="O1938" s="227"/>
      <c r="P1938" s="227"/>
      <c r="Q1938" s="227"/>
      <c r="R1938" s="227"/>
      <c r="S1938" s="227"/>
      <c r="T1938" s="227"/>
      <c r="U1938" s="227"/>
      <c r="V1938" s="227"/>
      <c r="W1938" s="227"/>
      <c r="X1938" s="227"/>
      <c r="Y1938" s="227"/>
      <c r="Z1938" s="227"/>
      <c r="AA1938" s="227"/>
      <c r="AB1938" s="227"/>
      <c r="AC1938" s="227"/>
      <c r="AD1938" s="227"/>
      <c r="AE1938" s="227"/>
      <c r="AF1938" s="227"/>
      <c r="AG1938" s="227"/>
      <c r="AH1938" s="227"/>
      <c r="AI1938" s="227"/>
    </row>
    <row r="1939" hidden="1">
      <c r="A1939" s="227"/>
      <c r="B1939" s="227"/>
      <c r="C1939" s="264"/>
      <c r="D1939" s="227"/>
      <c r="E1939" s="227"/>
      <c r="F1939" s="227"/>
      <c r="G1939" s="227"/>
      <c r="H1939" s="227"/>
      <c r="I1939" s="227"/>
      <c r="J1939" s="227"/>
      <c r="K1939" s="227"/>
      <c r="L1939" s="227"/>
      <c r="M1939" s="227"/>
      <c r="N1939" s="227"/>
      <c r="O1939" s="227"/>
      <c r="P1939" s="227"/>
      <c r="Q1939" s="227"/>
      <c r="R1939" s="227"/>
      <c r="S1939" s="227"/>
      <c r="T1939" s="227"/>
      <c r="U1939" s="227"/>
      <c r="V1939" s="227"/>
      <c r="W1939" s="227"/>
      <c r="X1939" s="227"/>
      <c r="Y1939" s="227"/>
      <c r="Z1939" s="227"/>
      <c r="AA1939" s="227"/>
      <c r="AB1939" s="227"/>
      <c r="AC1939" s="227"/>
      <c r="AD1939" s="227"/>
      <c r="AE1939" s="227"/>
      <c r="AF1939" s="227"/>
      <c r="AG1939" s="227"/>
      <c r="AH1939" s="227"/>
      <c r="AI1939" s="227"/>
    </row>
    <row r="1940" hidden="1">
      <c r="A1940" s="227"/>
      <c r="B1940" s="227"/>
      <c r="C1940" s="264"/>
      <c r="D1940" s="227"/>
      <c r="E1940" s="227"/>
      <c r="F1940" s="227"/>
      <c r="G1940" s="227"/>
      <c r="H1940" s="227"/>
      <c r="I1940" s="227"/>
      <c r="J1940" s="227"/>
      <c r="K1940" s="227"/>
      <c r="L1940" s="227"/>
      <c r="M1940" s="227"/>
      <c r="N1940" s="227"/>
      <c r="O1940" s="227"/>
      <c r="P1940" s="227"/>
      <c r="Q1940" s="227"/>
      <c r="R1940" s="227"/>
      <c r="S1940" s="227"/>
      <c r="T1940" s="227"/>
      <c r="U1940" s="227"/>
      <c r="V1940" s="227"/>
      <c r="W1940" s="227"/>
      <c r="X1940" s="227"/>
      <c r="Y1940" s="227"/>
      <c r="Z1940" s="227"/>
      <c r="AA1940" s="227"/>
      <c r="AB1940" s="227"/>
      <c r="AC1940" s="227"/>
      <c r="AD1940" s="227"/>
      <c r="AE1940" s="227"/>
      <c r="AF1940" s="227"/>
      <c r="AG1940" s="227"/>
      <c r="AH1940" s="227"/>
      <c r="AI1940" s="227"/>
    </row>
    <row r="1941" hidden="1">
      <c r="A1941" s="227"/>
      <c r="B1941" s="227"/>
      <c r="C1941" s="264"/>
      <c r="D1941" s="227"/>
      <c r="E1941" s="227"/>
      <c r="F1941" s="227"/>
      <c r="G1941" s="227"/>
      <c r="H1941" s="227"/>
      <c r="I1941" s="227"/>
      <c r="J1941" s="227"/>
      <c r="K1941" s="227"/>
      <c r="L1941" s="227"/>
      <c r="M1941" s="227"/>
      <c r="N1941" s="227"/>
      <c r="O1941" s="227"/>
      <c r="P1941" s="227"/>
      <c r="Q1941" s="227"/>
      <c r="R1941" s="227"/>
      <c r="S1941" s="227"/>
      <c r="T1941" s="227"/>
      <c r="U1941" s="227"/>
      <c r="V1941" s="227"/>
      <c r="W1941" s="227"/>
      <c r="X1941" s="227"/>
      <c r="Y1941" s="227"/>
      <c r="Z1941" s="227"/>
      <c r="AA1941" s="227"/>
      <c r="AB1941" s="227"/>
      <c r="AC1941" s="227"/>
      <c r="AD1941" s="227"/>
      <c r="AE1941" s="227"/>
      <c r="AF1941" s="227"/>
      <c r="AG1941" s="227"/>
      <c r="AH1941" s="227"/>
      <c r="AI1941" s="227"/>
    </row>
    <row r="1942" hidden="1">
      <c r="A1942" s="227"/>
      <c r="B1942" s="227"/>
      <c r="C1942" s="264"/>
      <c r="D1942" s="227"/>
      <c r="E1942" s="227"/>
      <c r="F1942" s="227"/>
      <c r="G1942" s="227"/>
      <c r="H1942" s="227"/>
      <c r="I1942" s="227"/>
      <c r="J1942" s="227"/>
      <c r="K1942" s="227"/>
      <c r="L1942" s="227"/>
      <c r="M1942" s="227"/>
      <c r="N1942" s="227"/>
      <c r="O1942" s="227"/>
      <c r="P1942" s="227"/>
      <c r="Q1942" s="227"/>
      <c r="R1942" s="227"/>
      <c r="S1942" s="227"/>
      <c r="T1942" s="227"/>
      <c r="U1942" s="227"/>
      <c r="V1942" s="227"/>
      <c r="W1942" s="227"/>
      <c r="X1942" s="227"/>
      <c r="Y1942" s="227"/>
      <c r="Z1942" s="227"/>
      <c r="AA1942" s="227"/>
      <c r="AB1942" s="227"/>
      <c r="AC1942" s="227"/>
      <c r="AD1942" s="227"/>
      <c r="AE1942" s="227"/>
      <c r="AF1942" s="227"/>
      <c r="AG1942" s="227"/>
      <c r="AH1942" s="227"/>
      <c r="AI1942" s="227"/>
    </row>
    <row r="1943" hidden="1">
      <c r="A1943" s="227"/>
      <c r="B1943" s="227"/>
      <c r="C1943" s="264"/>
      <c r="D1943" s="227"/>
      <c r="E1943" s="227"/>
      <c r="F1943" s="227"/>
      <c r="G1943" s="227"/>
      <c r="H1943" s="227"/>
      <c r="I1943" s="227"/>
      <c r="J1943" s="227"/>
      <c r="K1943" s="227"/>
      <c r="L1943" s="227"/>
      <c r="M1943" s="227"/>
      <c r="N1943" s="227"/>
      <c r="O1943" s="227"/>
      <c r="P1943" s="227"/>
      <c r="Q1943" s="227"/>
      <c r="R1943" s="227"/>
      <c r="S1943" s="227"/>
      <c r="T1943" s="227"/>
      <c r="U1943" s="227"/>
      <c r="V1943" s="227"/>
      <c r="W1943" s="227"/>
      <c r="X1943" s="227"/>
      <c r="Y1943" s="227"/>
      <c r="Z1943" s="227"/>
      <c r="AA1943" s="227"/>
      <c r="AB1943" s="227"/>
      <c r="AC1943" s="227"/>
      <c r="AD1943" s="227"/>
      <c r="AE1943" s="227"/>
      <c r="AF1943" s="227"/>
      <c r="AG1943" s="227"/>
      <c r="AH1943" s="227"/>
      <c r="AI1943" s="227"/>
    </row>
    <row r="1944" hidden="1">
      <c r="A1944" s="227"/>
      <c r="B1944" s="227"/>
      <c r="C1944" s="264"/>
      <c r="D1944" s="227"/>
      <c r="E1944" s="227"/>
      <c r="F1944" s="227"/>
      <c r="G1944" s="227"/>
      <c r="H1944" s="227"/>
      <c r="I1944" s="227"/>
      <c r="J1944" s="227"/>
      <c r="K1944" s="227"/>
      <c r="L1944" s="227"/>
      <c r="M1944" s="227"/>
      <c r="N1944" s="227"/>
      <c r="O1944" s="227"/>
      <c r="P1944" s="227"/>
      <c r="Q1944" s="227"/>
      <c r="R1944" s="227"/>
      <c r="S1944" s="227"/>
      <c r="T1944" s="227"/>
      <c r="U1944" s="227"/>
      <c r="V1944" s="227"/>
      <c r="W1944" s="227"/>
      <c r="X1944" s="227"/>
      <c r="Y1944" s="227"/>
      <c r="Z1944" s="227"/>
      <c r="AA1944" s="227"/>
      <c r="AB1944" s="227"/>
      <c r="AC1944" s="227"/>
      <c r="AD1944" s="227"/>
      <c r="AE1944" s="227"/>
      <c r="AF1944" s="227"/>
      <c r="AG1944" s="227"/>
      <c r="AH1944" s="227"/>
      <c r="AI1944" s="227"/>
    </row>
    <row r="1945" hidden="1">
      <c r="A1945" s="227"/>
      <c r="B1945" s="227"/>
      <c r="C1945" s="264"/>
      <c r="D1945" s="227"/>
      <c r="E1945" s="227"/>
      <c r="F1945" s="227"/>
      <c r="G1945" s="227"/>
      <c r="H1945" s="227"/>
      <c r="I1945" s="227"/>
      <c r="J1945" s="227"/>
      <c r="K1945" s="227"/>
      <c r="L1945" s="227"/>
      <c r="M1945" s="227"/>
      <c r="N1945" s="227"/>
      <c r="O1945" s="227"/>
      <c r="P1945" s="227"/>
      <c r="Q1945" s="227"/>
      <c r="R1945" s="227"/>
      <c r="S1945" s="227"/>
      <c r="T1945" s="227"/>
      <c r="U1945" s="227"/>
      <c r="V1945" s="227"/>
      <c r="W1945" s="227"/>
      <c r="X1945" s="227"/>
      <c r="Y1945" s="227"/>
      <c r="Z1945" s="227"/>
      <c r="AA1945" s="227"/>
      <c r="AB1945" s="227"/>
      <c r="AC1945" s="227"/>
      <c r="AD1945" s="227"/>
      <c r="AE1945" s="227"/>
      <c r="AF1945" s="227"/>
      <c r="AG1945" s="227"/>
      <c r="AH1945" s="227"/>
      <c r="AI1945" s="227"/>
    </row>
    <row r="1946" hidden="1">
      <c r="A1946" s="227"/>
      <c r="B1946" s="227"/>
      <c r="C1946" s="264"/>
      <c r="D1946" s="227"/>
      <c r="E1946" s="227"/>
      <c r="F1946" s="227"/>
      <c r="G1946" s="227"/>
      <c r="H1946" s="227"/>
      <c r="I1946" s="227"/>
      <c r="J1946" s="227"/>
      <c r="K1946" s="227"/>
      <c r="L1946" s="227"/>
      <c r="M1946" s="227"/>
      <c r="N1946" s="227"/>
      <c r="O1946" s="227"/>
      <c r="P1946" s="227"/>
      <c r="Q1946" s="227"/>
      <c r="R1946" s="227"/>
      <c r="S1946" s="227"/>
      <c r="T1946" s="227"/>
      <c r="U1946" s="227"/>
      <c r="V1946" s="227"/>
      <c r="W1946" s="227"/>
      <c r="X1946" s="227"/>
      <c r="Y1946" s="227"/>
      <c r="Z1946" s="227"/>
      <c r="AA1946" s="227"/>
      <c r="AB1946" s="227"/>
      <c r="AC1946" s="227"/>
      <c r="AD1946" s="227"/>
      <c r="AE1946" s="227"/>
      <c r="AF1946" s="227"/>
      <c r="AG1946" s="227"/>
      <c r="AH1946" s="227"/>
      <c r="AI1946" s="227"/>
    </row>
    <row r="1947" hidden="1">
      <c r="A1947" s="227"/>
      <c r="B1947" s="227"/>
      <c r="C1947" s="264"/>
      <c r="D1947" s="227"/>
      <c r="E1947" s="227"/>
      <c r="F1947" s="227"/>
      <c r="G1947" s="227"/>
      <c r="H1947" s="227"/>
      <c r="I1947" s="227"/>
      <c r="J1947" s="227"/>
      <c r="K1947" s="227"/>
      <c r="L1947" s="227"/>
      <c r="M1947" s="227"/>
      <c r="N1947" s="227"/>
      <c r="O1947" s="227"/>
      <c r="P1947" s="227"/>
      <c r="Q1947" s="227"/>
      <c r="R1947" s="227"/>
      <c r="S1947" s="227"/>
      <c r="T1947" s="227"/>
      <c r="U1947" s="227"/>
      <c r="V1947" s="227"/>
      <c r="W1947" s="227"/>
      <c r="X1947" s="227"/>
      <c r="Y1947" s="227"/>
      <c r="Z1947" s="227"/>
      <c r="AA1947" s="227"/>
      <c r="AB1947" s="227"/>
      <c r="AC1947" s="227"/>
      <c r="AD1947" s="227"/>
      <c r="AE1947" s="227"/>
      <c r="AF1947" s="227"/>
      <c r="AG1947" s="227"/>
      <c r="AH1947" s="227"/>
      <c r="AI1947" s="227"/>
    </row>
    <row r="1948" hidden="1">
      <c r="A1948" s="227"/>
      <c r="B1948" s="227"/>
      <c r="C1948" s="264"/>
      <c r="D1948" s="227"/>
      <c r="E1948" s="227"/>
      <c r="F1948" s="227"/>
      <c r="G1948" s="227"/>
      <c r="H1948" s="227"/>
      <c r="I1948" s="227"/>
      <c r="J1948" s="227"/>
      <c r="K1948" s="227"/>
      <c r="L1948" s="227"/>
      <c r="M1948" s="227"/>
      <c r="N1948" s="227"/>
      <c r="O1948" s="227"/>
      <c r="P1948" s="227"/>
      <c r="Q1948" s="227"/>
      <c r="R1948" s="227"/>
      <c r="S1948" s="227"/>
      <c r="T1948" s="227"/>
      <c r="U1948" s="227"/>
      <c r="V1948" s="227"/>
      <c r="W1948" s="227"/>
      <c r="X1948" s="227"/>
      <c r="Y1948" s="227"/>
      <c r="Z1948" s="227"/>
      <c r="AA1948" s="227"/>
      <c r="AB1948" s="227"/>
      <c r="AC1948" s="227"/>
      <c r="AD1948" s="227"/>
      <c r="AE1948" s="227"/>
      <c r="AF1948" s="227"/>
      <c r="AG1948" s="227"/>
      <c r="AH1948" s="227"/>
      <c r="AI1948" s="227"/>
    </row>
    <row r="1949" hidden="1">
      <c r="A1949" s="227"/>
      <c r="B1949" s="227"/>
      <c r="C1949" s="264"/>
      <c r="D1949" s="227"/>
      <c r="E1949" s="227"/>
      <c r="F1949" s="227"/>
      <c r="G1949" s="227"/>
      <c r="H1949" s="227"/>
      <c r="I1949" s="227"/>
      <c r="J1949" s="227"/>
      <c r="K1949" s="227"/>
      <c r="L1949" s="227"/>
      <c r="M1949" s="227"/>
      <c r="N1949" s="227"/>
      <c r="O1949" s="227"/>
      <c r="P1949" s="227"/>
      <c r="Q1949" s="227"/>
      <c r="R1949" s="227"/>
      <c r="S1949" s="227"/>
      <c r="T1949" s="227"/>
      <c r="U1949" s="227"/>
      <c r="V1949" s="227"/>
      <c r="W1949" s="227"/>
      <c r="X1949" s="227"/>
      <c r="Y1949" s="227"/>
      <c r="Z1949" s="227"/>
      <c r="AA1949" s="227"/>
      <c r="AB1949" s="227"/>
      <c r="AC1949" s="227"/>
      <c r="AD1949" s="227"/>
      <c r="AE1949" s="227"/>
      <c r="AF1949" s="227"/>
      <c r="AG1949" s="227"/>
      <c r="AH1949" s="227"/>
      <c r="AI1949" s="227"/>
    </row>
    <row r="1950" hidden="1">
      <c r="A1950" s="227"/>
      <c r="B1950" s="227"/>
      <c r="C1950" s="264"/>
      <c r="D1950" s="227"/>
      <c r="E1950" s="227"/>
      <c r="F1950" s="227"/>
      <c r="G1950" s="227"/>
      <c r="H1950" s="227"/>
      <c r="I1950" s="227"/>
      <c r="J1950" s="227"/>
      <c r="K1950" s="227"/>
      <c r="L1950" s="227"/>
      <c r="M1950" s="227"/>
      <c r="N1950" s="227"/>
      <c r="O1950" s="227"/>
      <c r="P1950" s="227"/>
      <c r="Q1950" s="227"/>
      <c r="R1950" s="227"/>
      <c r="S1950" s="227"/>
      <c r="T1950" s="227"/>
      <c r="U1950" s="227"/>
      <c r="V1950" s="227"/>
      <c r="W1950" s="227"/>
      <c r="X1950" s="227"/>
      <c r="Y1950" s="227"/>
      <c r="Z1950" s="227"/>
      <c r="AA1950" s="227"/>
      <c r="AB1950" s="227"/>
      <c r="AC1950" s="227"/>
      <c r="AD1950" s="227"/>
      <c r="AE1950" s="227"/>
      <c r="AF1950" s="227"/>
      <c r="AG1950" s="227"/>
      <c r="AH1950" s="227"/>
      <c r="AI1950" s="227"/>
    </row>
    <row r="1951" hidden="1">
      <c r="A1951" s="227"/>
      <c r="B1951" s="227"/>
      <c r="C1951" s="264"/>
      <c r="D1951" s="227"/>
      <c r="E1951" s="227"/>
      <c r="F1951" s="227"/>
      <c r="G1951" s="227"/>
      <c r="H1951" s="227"/>
      <c r="I1951" s="227"/>
      <c r="J1951" s="227"/>
      <c r="K1951" s="227"/>
      <c r="L1951" s="227"/>
      <c r="M1951" s="227"/>
      <c r="N1951" s="227"/>
      <c r="O1951" s="227"/>
      <c r="P1951" s="227"/>
      <c r="Q1951" s="227"/>
      <c r="R1951" s="227"/>
      <c r="S1951" s="227"/>
      <c r="T1951" s="227"/>
      <c r="U1951" s="227"/>
      <c r="V1951" s="227"/>
      <c r="W1951" s="227"/>
      <c r="X1951" s="227"/>
      <c r="Y1951" s="227"/>
      <c r="Z1951" s="227"/>
      <c r="AA1951" s="227"/>
      <c r="AB1951" s="227"/>
      <c r="AC1951" s="227"/>
      <c r="AD1951" s="227"/>
      <c r="AE1951" s="227"/>
      <c r="AF1951" s="227"/>
      <c r="AG1951" s="227"/>
      <c r="AH1951" s="227"/>
      <c r="AI1951" s="227"/>
    </row>
    <row r="1952" hidden="1">
      <c r="A1952" s="227"/>
      <c r="B1952" s="227"/>
      <c r="C1952" s="264"/>
      <c r="D1952" s="227"/>
      <c r="E1952" s="227"/>
      <c r="F1952" s="227"/>
      <c r="G1952" s="227"/>
      <c r="H1952" s="227"/>
      <c r="I1952" s="227"/>
      <c r="J1952" s="227"/>
      <c r="K1952" s="227"/>
      <c r="L1952" s="227"/>
      <c r="M1952" s="227"/>
      <c r="N1952" s="227"/>
      <c r="O1952" s="227"/>
      <c r="P1952" s="227"/>
      <c r="Q1952" s="227"/>
      <c r="R1952" s="227"/>
      <c r="S1952" s="227"/>
      <c r="T1952" s="227"/>
      <c r="U1952" s="227"/>
      <c r="V1952" s="227"/>
      <c r="W1952" s="227"/>
      <c r="X1952" s="227"/>
      <c r="Y1952" s="227"/>
      <c r="Z1952" s="227"/>
      <c r="AA1952" s="227"/>
      <c r="AB1952" s="227"/>
      <c r="AC1952" s="227"/>
      <c r="AD1952" s="227"/>
      <c r="AE1952" s="227"/>
      <c r="AF1952" s="227"/>
      <c r="AG1952" s="227"/>
      <c r="AH1952" s="227"/>
      <c r="AI1952" s="227"/>
    </row>
    <row r="1953" hidden="1">
      <c r="A1953" s="227"/>
      <c r="B1953" s="227"/>
      <c r="C1953" s="264"/>
      <c r="D1953" s="227"/>
      <c r="E1953" s="227"/>
      <c r="F1953" s="227"/>
      <c r="G1953" s="227"/>
      <c r="H1953" s="227"/>
      <c r="I1953" s="227"/>
      <c r="J1953" s="227"/>
      <c r="K1953" s="227"/>
      <c r="L1953" s="227"/>
      <c r="M1953" s="227"/>
      <c r="N1953" s="227"/>
      <c r="O1953" s="227"/>
      <c r="P1953" s="227"/>
      <c r="Q1953" s="227"/>
      <c r="R1953" s="227"/>
      <c r="S1953" s="227"/>
      <c r="T1953" s="227"/>
      <c r="U1953" s="227"/>
      <c r="V1953" s="227"/>
      <c r="W1953" s="227"/>
      <c r="X1953" s="227"/>
      <c r="Y1953" s="227"/>
      <c r="Z1953" s="227"/>
      <c r="AA1953" s="227"/>
      <c r="AB1953" s="227"/>
      <c r="AC1953" s="227"/>
      <c r="AD1953" s="227"/>
      <c r="AE1953" s="227"/>
      <c r="AF1953" s="227"/>
      <c r="AG1953" s="227"/>
      <c r="AH1953" s="227"/>
      <c r="AI1953" s="227"/>
    </row>
    <row r="1954" hidden="1">
      <c r="A1954" s="227"/>
      <c r="B1954" s="227"/>
      <c r="C1954" s="264"/>
      <c r="D1954" s="227"/>
      <c r="E1954" s="227"/>
      <c r="F1954" s="227"/>
      <c r="G1954" s="227"/>
      <c r="H1954" s="227"/>
      <c r="I1954" s="227"/>
      <c r="J1954" s="227"/>
      <c r="K1954" s="227"/>
      <c r="L1954" s="227"/>
      <c r="M1954" s="227"/>
      <c r="N1954" s="227"/>
      <c r="O1954" s="227"/>
      <c r="P1954" s="227"/>
      <c r="Q1954" s="227"/>
      <c r="R1954" s="227"/>
      <c r="S1954" s="227"/>
      <c r="T1954" s="227"/>
      <c r="U1954" s="227"/>
      <c r="V1954" s="227"/>
      <c r="W1954" s="227"/>
      <c r="X1954" s="227"/>
      <c r="Y1954" s="227"/>
      <c r="Z1954" s="227"/>
      <c r="AA1954" s="227"/>
      <c r="AB1954" s="227"/>
      <c r="AC1954" s="227"/>
      <c r="AD1954" s="227"/>
      <c r="AE1954" s="227"/>
      <c r="AF1954" s="227"/>
      <c r="AG1954" s="227"/>
      <c r="AH1954" s="227"/>
      <c r="AI1954" s="227"/>
    </row>
    <row r="1955" hidden="1">
      <c r="A1955" s="227"/>
      <c r="B1955" s="227"/>
      <c r="C1955" s="264"/>
      <c r="D1955" s="227"/>
      <c r="E1955" s="227"/>
      <c r="F1955" s="227"/>
      <c r="G1955" s="227"/>
      <c r="H1955" s="227"/>
      <c r="I1955" s="227"/>
      <c r="J1955" s="227"/>
      <c r="K1955" s="227"/>
      <c r="L1955" s="227"/>
      <c r="M1955" s="227"/>
      <c r="N1955" s="227"/>
      <c r="O1955" s="227"/>
      <c r="P1955" s="227"/>
      <c r="Q1955" s="227"/>
      <c r="R1955" s="227"/>
      <c r="S1955" s="227"/>
      <c r="T1955" s="227"/>
      <c r="U1955" s="227"/>
      <c r="V1955" s="227"/>
      <c r="W1955" s="227"/>
      <c r="X1955" s="227"/>
      <c r="Y1955" s="227"/>
      <c r="Z1955" s="227"/>
      <c r="AA1955" s="227"/>
      <c r="AB1955" s="227"/>
      <c r="AC1955" s="227"/>
      <c r="AD1955" s="227"/>
      <c r="AE1955" s="227"/>
      <c r="AF1955" s="227"/>
      <c r="AG1955" s="227"/>
      <c r="AH1955" s="227"/>
      <c r="AI1955" s="227"/>
    </row>
    <row r="1956" hidden="1">
      <c r="A1956" s="227"/>
      <c r="B1956" s="227"/>
      <c r="C1956" s="264"/>
      <c r="D1956" s="227"/>
      <c r="E1956" s="227"/>
      <c r="F1956" s="227"/>
      <c r="G1956" s="227"/>
      <c r="H1956" s="227"/>
      <c r="I1956" s="227"/>
      <c r="J1956" s="227"/>
      <c r="K1956" s="227"/>
      <c r="L1956" s="227"/>
      <c r="M1956" s="227"/>
      <c r="N1956" s="227"/>
      <c r="O1956" s="227"/>
      <c r="P1956" s="227"/>
      <c r="Q1956" s="227"/>
      <c r="R1956" s="227"/>
      <c r="S1956" s="227"/>
      <c r="T1956" s="227"/>
      <c r="U1956" s="227"/>
      <c r="V1956" s="227"/>
      <c r="W1956" s="227"/>
      <c r="X1956" s="227"/>
      <c r="Y1956" s="227"/>
      <c r="Z1956" s="227"/>
      <c r="AA1956" s="227"/>
      <c r="AB1956" s="227"/>
      <c r="AC1956" s="227"/>
      <c r="AD1956" s="227"/>
      <c r="AE1956" s="227"/>
      <c r="AF1956" s="227"/>
      <c r="AG1956" s="227"/>
      <c r="AH1956" s="227"/>
      <c r="AI1956" s="227"/>
    </row>
    <row r="1957" hidden="1">
      <c r="A1957" s="227"/>
      <c r="B1957" s="227"/>
      <c r="C1957" s="264"/>
      <c r="D1957" s="227"/>
      <c r="E1957" s="227"/>
      <c r="F1957" s="227"/>
      <c r="G1957" s="227"/>
      <c r="H1957" s="227"/>
      <c r="I1957" s="227"/>
      <c r="J1957" s="227"/>
      <c r="K1957" s="227"/>
      <c r="L1957" s="227"/>
      <c r="M1957" s="227"/>
      <c r="N1957" s="227"/>
      <c r="O1957" s="227"/>
      <c r="P1957" s="227"/>
      <c r="Q1957" s="227"/>
      <c r="R1957" s="227"/>
      <c r="S1957" s="227"/>
      <c r="T1957" s="227"/>
      <c r="U1957" s="227"/>
      <c r="V1957" s="227"/>
      <c r="W1957" s="227"/>
      <c r="X1957" s="227"/>
      <c r="Y1957" s="227"/>
      <c r="Z1957" s="227"/>
      <c r="AA1957" s="227"/>
      <c r="AB1957" s="227"/>
      <c r="AC1957" s="227"/>
      <c r="AD1957" s="227"/>
      <c r="AE1957" s="227"/>
      <c r="AF1957" s="227"/>
      <c r="AG1957" s="227"/>
      <c r="AH1957" s="227"/>
      <c r="AI1957" s="227"/>
    </row>
    <row r="1958" hidden="1">
      <c r="A1958" s="227"/>
      <c r="B1958" s="227"/>
      <c r="C1958" s="264"/>
      <c r="D1958" s="227"/>
      <c r="E1958" s="227"/>
      <c r="F1958" s="227"/>
      <c r="G1958" s="227"/>
      <c r="H1958" s="227"/>
      <c r="I1958" s="227"/>
      <c r="J1958" s="227"/>
      <c r="K1958" s="227"/>
      <c r="L1958" s="227"/>
      <c r="M1958" s="227"/>
      <c r="N1958" s="227"/>
      <c r="O1958" s="227"/>
      <c r="P1958" s="227"/>
      <c r="Q1958" s="227"/>
      <c r="R1958" s="227"/>
      <c r="S1958" s="227"/>
      <c r="T1958" s="227"/>
      <c r="U1958" s="227"/>
      <c r="V1958" s="227"/>
      <c r="W1958" s="227"/>
      <c r="X1958" s="227"/>
      <c r="Y1958" s="227"/>
      <c r="Z1958" s="227"/>
      <c r="AA1958" s="227"/>
      <c r="AB1958" s="227"/>
      <c r="AC1958" s="227"/>
      <c r="AD1958" s="227"/>
      <c r="AE1958" s="227"/>
      <c r="AF1958" s="227"/>
      <c r="AG1958" s="227"/>
      <c r="AH1958" s="227"/>
      <c r="AI1958" s="227"/>
    </row>
    <row r="1959" hidden="1">
      <c r="A1959" s="227"/>
      <c r="B1959" s="227"/>
      <c r="C1959" s="264"/>
      <c r="D1959" s="227"/>
      <c r="E1959" s="227"/>
      <c r="F1959" s="227"/>
      <c r="G1959" s="227"/>
      <c r="H1959" s="227"/>
      <c r="I1959" s="227"/>
      <c r="J1959" s="227"/>
      <c r="K1959" s="227"/>
      <c r="L1959" s="227"/>
      <c r="M1959" s="227"/>
      <c r="N1959" s="227"/>
      <c r="O1959" s="227"/>
      <c r="P1959" s="227"/>
      <c r="Q1959" s="227"/>
      <c r="R1959" s="227"/>
      <c r="S1959" s="227"/>
      <c r="T1959" s="227"/>
      <c r="U1959" s="227"/>
      <c r="V1959" s="227"/>
      <c r="W1959" s="227"/>
      <c r="X1959" s="227"/>
      <c r="Y1959" s="227"/>
      <c r="Z1959" s="227"/>
      <c r="AA1959" s="227"/>
      <c r="AB1959" s="227"/>
      <c r="AC1959" s="227"/>
      <c r="AD1959" s="227"/>
      <c r="AE1959" s="227"/>
      <c r="AF1959" s="227"/>
      <c r="AG1959" s="227"/>
      <c r="AH1959" s="227"/>
      <c r="AI1959" s="227"/>
    </row>
    <row r="1960" hidden="1">
      <c r="A1960" s="227"/>
      <c r="B1960" s="227"/>
      <c r="C1960" s="264"/>
      <c r="D1960" s="227"/>
      <c r="E1960" s="227"/>
      <c r="F1960" s="227"/>
      <c r="G1960" s="227"/>
      <c r="H1960" s="227"/>
      <c r="I1960" s="227"/>
      <c r="J1960" s="227"/>
      <c r="K1960" s="227"/>
      <c r="L1960" s="227"/>
      <c r="M1960" s="227"/>
      <c r="N1960" s="227"/>
      <c r="O1960" s="227"/>
      <c r="P1960" s="227"/>
      <c r="Q1960" s="227"/>
      <c r="R1960" s="227"/>
      <c r="S1960" s="227"/>
      <c r="T1960" s="227"/>
      <c r="U1960" s="227"/>
      <c r="V1960" s="227"/>
      <c r="W1960" s="227"/>
      <c r="X1960" s="227"/>
      <c r="Y1960" s="227"/>
      <c r="Z1960" s="227"/>
      <c r="AA1960" s="227"/>
      <c r="AB1960" s="227"/>
      <c r="AC1960" s="227"/>
      <c r="AD1960" s="227"/>
      <c r="AE1960" s="227"/>
      <c r="AF1960" s="227"/>
      <c r="AG1960" s="227"/>
      <c r="AH1960" s="227"/>
      <c r="AI1960" s="227"/>
    </row>
    <row r="1961" hidden="1">
      <c r="A1961" s="227"/>
      <c r="B1961" s="227"/>
      <c r="C1961" s="264"/>
      <c r="D1961" s="227"/>
      <c r="E1961" s="227"/>
      <c r="F1961" s="227"/>
      <c r="G1961" s="227"/>
      <c r="H1961" s="227"/>
      <c r="I1961" s="227"/>
      <c r="J1961" s="227"/>
      <c r="K1961" s="227"/>
      <c r="L1961" s="227"/>
      <c r="M1961" s="227"/>
      <c r="N1961" s="227"/>
      <c r="O1961" s="227"/>
      <c r="P1961" s="227"/>
      <c r="Q1961" s="227"/>
      <c r="R1961" s="227"/>
      <c r="S1961" s="227"/>
      <c r="T1961" s="227"/>
      <c r="U1961" s="227"/>
      <c r="V1961" s="227"/>
      <c r="W1961" s="227"/>
      <c r="X1961" s="227"/>
      <c r="Y1961" s="227"/>
      <c r="Z1961" s="227"/>
      <c r="AA1961" s="227"/>
      <c r="AB1961" s="227"/>
      <c r="AC1961" s="227"/>
      <c r="AD1961" s="227"/>
      <c r="AE1961" s="227"/>
      <c r="AF1961" s="227"/>
      <c r="AG1961" s="227"/>
      <c r="AH1961" s="227"/>
      <c r="AI1961" s="227"/>
    </row>
    <row r="1962" hidden="1">
      <c r="A1962" s="227"/>
      <c r="B1962" s="227"/>
      <c r="C1962" s="264"/>
      <c r="D1962" s="227"/>
      <c r="E1962" s="227"/>
      <c r="F1962" s="227"/>
      <c r="G1962" s="227"/>
      <c r="H1962" s="227"/>
      <c r="I1962" s="227"/>
      <c r="J1962" s="227"/>
      <c r="K1962" s="227"/>
      <c r="L1962" s="227"/>
      <c r="M1962" s="227"/>
      <c r="N1962" s="227"/>
      <c r="O1962" s="227"/>
      <c r="P1962" s="227"/>
      <c r="Q1962" s="227"/>
      <c r="R1962" s="227"/>
      <c r="S1962" s="227"/>
      <c r="T1962" s="227"/>
      <c r="U1962" s="227"/>
      <c r="V1962" s="227"/>
      <c r="W1962" s="227"/>
      <c r="X1962" s="227"/>
      <c r="Y1962" s="227"/>
      <c r="Z1962" s="227"/>
      <c r="AA1962" s="227"/>
      <c r="AB1962" s="227"/>
      <c r="AC1962" s="227"/>
      <c r="AD1962" s="227"/>
      <c r="AE1962" s="227"/>
      <c r="AF1962" s="227"/>
      <c r="AG1962" s="227"/>
      <c r="AH1962" s="227"/>
      <c r="AI1962" s="227"/>
    </row>
    <row r="1963" hidden="1">
      <c r="A1963" s="227"/>
      <c r="B1963" s="227"/>
      <c r="C1963" s="264"/>
      <c r="D1963" s="227"/>
      <c r="E1963" s="227"/>
      <c r="F1963" s="227"/>
      <c r="G1963" s="227"/>
      <c r="H1963" s="227"/>
      <c r="I1963" s="227"/>
      <c r="J1963" s="227"/>
      <c r="K1963" s="227"/>
      <c r="L1963" s="227"/>
      <c r="M1963" s="227"/>
      <c r="N1963" s="227"/>
      <c r="O1963" s="227"/>
      <c r="P1963" s="227"/>
      <c r="Q1963" s="227"/>
      <c r="R1963" s="227"/>
      <c r="S1963" s="227"/>
      <c r="T1963" s="227"/>
      <c r="U1963" s="227"/>
      <c r="V1963" s="227"/>
      <c r="W1963" s="227"/>
      <c r="X1963" s="227"/>
      <c r="Y1963" s="227"/>
      <c r="Z1963" s="227"/>
      <c r="AA1963" s="227"/>
      <c r="AB1963" s="227"/>
      <c r="AC1963" s="227"/>
      <c r="AD1963" s="227"/>
      <c r="AE1963" s="227"/>
      <c r="AF1963" s="227"/>
      <c r="AG1963" s="227"/>
      <c r="AH1963" s="227"/>
      <c r="AI1963" s="227"/>
    </row>
    <row r="1964" hidden="1">
      <c r="A1964" s="227"/>
      <c r="B1964" s="227"/>
      <c r="C1964" s="264"/>
      <c r="D1964" s="227"/>
      <c r="E1964" s="227"/>
      <c r="F1964" s="227"/>
      <c r="G1964" s="227"/>
      <c r="H1964" s="227"/>
      <c r="I1964" s="227"/>
      <c r="J1964" s="227"/>
      <c r="K1964" s="227"/>
      <c r="L1964" s="227"/>
      <c r="M1964" s="227"/>
      <c r="N1964" s="227"/>
      <c r="O1964" s="227"/>
      <c r="P1964" s="227"/>
      <c r="Q1964" s="227"/>
      <c r="R1964" s="227"/>
      <c r="S1964" s="227"/>
      <c r="T1964" s="227"/>
      <c r="U1964" s="227"/>
      <c r="V1964" s="227"/>
      <c r="W1964" s="227"/>
      <c r="X1964" s="227"/>
      <c r="Y1964" s="227"/>
      <c r="Z1964" s="227"/>
      <c r="AA1964" s="227"/>
      <c r="AB1964" s="227"/>
      <c r="AC1964" s="227"/>
      <c r="AD1964" s="227"/>
      <c r="AE1964" s="227"/>
      <c r="AF1964" s="227"/>
      <c r="AG1964" s="227"/>
      <c r="AH1964" s="227"/>
      <c r="AI1964" s="227"/>
    </row>
    <row r="1965" hidden="1">
      <c r="A1965" s="227"/>
      <c r="B1965" s="227"/>
      <c r="C1965" s="264"/>
      <c r="D1965" s="227"/>
      <c r="E1965" s="227"/>
      <c r="F1965" s="227"/>
      <c r="G1965" s="227"/>
      <c r="H1965" s="227"/>
      <c r="I1965" s="227"/>
      <c r="J1965" s="227"/>
      <c r="K1965" s="227"/>
      <c r="L1965" s="227"/>
      <c r="M1965" s="227"/>
      <c r="N1965" s="227"/>
      <c r="O1965" s="227"/>
      <c r="P1965" s="227"/>
      <c r="Q1965" s="227"/>
      <c r="R1965" s="227"/>
      <c r="S1965" s="227"/>
      <c r="T1965" s="227"/>
      <c r="U1965" s="227"/>
      <c r="V1965" s="227"/>
      <c r="W1965" s="227"/>
      <c r="X1965" s="227"/>
      <c r="Y1965" s="227"/>
      <c r="Z1965" s="227"/>
      <c r="AA1965" s="227"/>
      <c r="AB1965" s="227"/>
      <c r="AC1965" s="227"/>
      <c r="AD1965" s="227"/>
      <c r="AE1965" s="227"/>
      <c r="AF1965" s="227"/>
      <c r="AG1965" s="227"/>
      <c r="AH1965" s="227"/>
      <c r="AI1965" s="227"/>
    </row>
    <row r="1966" hidden="1">
      <c r="A1966" s="227"/>
      <c r="B1966" s="227"/>
      <c r="C1966" s="264"/>
      <c r="D1966" s="227"/>
      <c r="E1966" s="227"/>
      <c r="F1966" s="227"/>
      <c r="G1966" s="227"/>
      <c r="H1966" s="227"/>
      <c r="I1966" s="227"/>
      <c r="J1966" s="227"/>
      <c r="K1966" s="227"/>
      <c r="L1966" s="227"/>
      <c r="M1966" s="227"/>
      <c r="N1966" s="227"/>
      <c r="O1966" s="227"/>
      <c r="P1966" s="227"/>
      <c r="Q1966" s="227"/>
      <c r="R1966" s="227"/>
      <c r="S1966" s="227"/>
      <c r="T1966" s="227"/>
      <c r="U1966" s="227"/>
      <c r="V1966" s="227"/>
      <c r="W1966" s="227"/>
      <c r="X1966" s="227"/>
      <c r="Y1966" s="227"/>
      <c r="Z1966" s="227"/>
      <c r="AA1966" s="227"/>
      <c r="AB1966" s="227"/>
      <c r="AC1966" s="227"/>
      <c r="AD1966" s="227"/>
      <c r="AE1966" s="227"/>
      <c r="AF1966" s="227"/>
      <c r="AG1966" s="227"/>
      <c r="AH1966" s="227"/>
      <c r="AI1966" s="227"/>
    </row>
    <row r="1967" hidden="1">
      <c r="A1967" s="227"/>
      <c r="B1967" s="227"/>
      <c r="C1967" s="264"/>
      <c r="D1967" s="227"/>
      <c r="E1967" s="227"/>
      <c r="F1967" s="227"/>
      <c r="G1967" s="227"/>
      <c r="H1967" s="227"/>
      <c r="I1967" s="227"/>
      <c r="J1967" s="227"/>
      <c r="K1967" s="227"/>
      <c r="L1967" s="227"/>
      <c r="M1967" s="227"/>
      <c r="N1967" s="227"/>
      <c r="O1967" s="227"/>
      <c r="P1967" s="227"/>
      <c r="Q1967" s="227"/>
      <c r="R1967" s="227"/>
      <c r="S1967" s="227"/>
      <c r="T1967" s="227"/>
      <c r="U1967" s="227"/>
      <c r="V1967" s="227"/>
      <c r="W1967" s="227"/>
      <c r="X1967" s="227"/>
      <c r="Y1967" s="227"/>
      <c r="Z1967" s="227"/>
      <c r="AA1967" s="227"/>
      <c r="AB1967" s="227"/>
      <c r="AC1967" s="227"/>
      <c r="AD1967" s="227"/>
      <c r="AE1967" s="227"/>
      <c r="AF1967" s="227"/>
      <c r="AG1967" s="227"/>
      <c r="AH1967" s="227"/>
      <c r="AI1967" s="227"/>
    </row>
    <row r="1968" hidden="1">
      <c r="A1968" s="227"/>
      <c r="B1968" s="227"/>
      <c r="C1968" s="264"/>
      <c r="D1968" s="227"/>
      <c r="E1968" s="227"/>
      <c r="F1968" s="227"/>
      <c r="G1968" s="227"/>
      <c r="H1968" s="227"/>
      <c r="I1968" s="227"/>
      <c r="J1968" s="227"/>
      <c r="K1968" s="227"/>
      <c r="L1968" s="227"/>
      <c r="M1968" s="227"/>
      <c r="N1968" s="227"/>
      <c r="O1968" s="227"/>
      <c r="P1968" s="227"/>
      <c r="Q1968" s="227"/>
      <c r="R1968" s="227"/>
      <c r="S1968" s="227"/>
      <c r="T1968" s="227"/>
      <c r="U1968" s="227"/>
      <c r="V1968" s="227"/>
      <c r="W1968" s="227"/>
      <c r="X1968" s="227"/>
      <c r="Y1968" s="227"/>
      <c r="Z1968" s="227"/>
      <c r="AA1968" s="227"/>
      <c r="AB1968" s="227"/>
      <c r="AC1968" s="227"/>
      <c r="AD1968" s="227"/>
      <c r="AE1968" s="227"/>
      <c r="AF1968" s="227"/>
      <c r="AG1968" s="227"/>
      <c r="AH1968" s="227"/>
      <c r="AI1968" s="227"/>
    </row>
    <row r="1969" hidden="1">
      <c r="A1969" s="227"/>
      <c r="B1969" s="227"/>
      <c r="C1969" s="264"/>
      <c r="D1969" s="227"/>
      <c r="E1969" s="227"/>
      <c r="F1969" s="227"/>
      <c r="G1969" s="227"/>
      <c r="H1969" s="227"/>
      <c r="I1969" s="227"/>
      <c r="J1969" s="227"/>
      <c r="K1969" s="227"/>
      <c r="L1969" s="227"/>
      <c r="M1969" s="227"/>
      <c r="N1969" s="227"/>
      <c r="O1969" s="227"/>
      <c r="P1969" s="227"/>
      <c r="Q1969" s="227"/>
      <c r="R1969" s="227"/>
      <c r="S1969" s="227"/>
      <c r="T1969" s="227"/>
      <c r="U1969" s="227"/>
      <c r="V1969" s="227"/>
      <c r="W1969" s="227"/>
      <c r="X1969" s="227"/>
      <c r="Y1969" s="227"/>
      <c r="Z1969" s="227"/>
      <c r="AA1969" s="227"/>
      <c r="AB1969" s="227"/>
      <c r="AC1969" s="227"/>
      <c r="AD1969" s="227"/>
      <c r="AE1969" s="227"/>
      <c r="AF1969" s="227"/>
      <c r="AG1969" s="227"/>
      <c r="AH1969" s="227"/>
      <c r="AI1969" s="227"/>
    </row>
    <row r="1970" hidden="1">
      <c r="A1970" s="227"/>
      <c r="B1970" s="227"/>
      <c r="C1970" s="264"/>
      <c r="D1970" s="227"/>
      <c r="E1970" s="227"/>
      <c r="F1970" s="227"/>
      <c r="G1970" s="227"/>
      <c r="H1970" s="227"/>
      <c r="I1970" s="227"/>
      <c r="J1970" s="227"/>
      <c r="K1970" s="227"/>
      <c r="L1970" s="227"/>
      <c r="M1970" s="227"/>
      <c r="N1970" s="227"/>
      <c r="O1970" s="227"/>
      <c r="P1970" s="227"/>
      <c r="Q1970" s="227"/>
      <c r="R1970" s="227"/>
      <c r="S1970" s="227"/>
      <c r="T1970" s="227"/>
      <c r="U1970" s="227"/>
      <c r="V1970" s="227"/>
      <c r="W1970" s="227"/>
      <c r="X1970" s="227"/>
      <c r="Y1970" s="227"/>
      <c r="Z1970" s="227"/>
      <c r="AA1970" s="227"/>
      <c r="AB1970" s="227"/>
      <c r="AC1970" s="227"/>
      <c r="AD1970" s="227"/>
      <c r="AE1970" s="227"/>
      <c r="AF1970" s="227"/>
      <c r="AG1970" s="227"/>
      <c r="AH1970" s="227"/>
      <c r="AI1970" s="227"/>
    </row>
    <row r="1971" hidden="1">
      <c r="A1971" s="227"/>
      <c r="B1971" s="227"/>
      <c r="C1971" s="264"/>
      <c r="D1971" s="227"/>
      <c r="E1971" s="227"/>
      <c r="F1971" s="227"/>
      <c r="G1971" s="227"/>
      <c r="H1971" s="227"/>
      <c r="I1971" s="227"/>
      <c r="J1971" s="227"/>
      <c r="K1971" s="227"/>
      <c r="L1971" s="227"/>
      <c r="M1971" s="227"/>
      <c r="N1971" s="227"/>
      <c r="O1971" s="227"/>
      <c r="P1971" s="227"/>
      <c r="Q1971" s="227"/>
      <c r="R1971" s="227"/>
      <c r="S1971" s="227"/>
      <c r="T1971" s="227"/>
      <c r="U1971" s="227"/>
      <c r="V1971" s="227"/>
      <c r="W1971" s="227"/>
      <c r="X1971" s="227"/>
      <c r="Y1971" s="227"/>
      <c r="Z1971" s="227"/>
      <c r="AA1971" s="227"/>
      <c r="AB1971" s="227"/>
      <c r="AC1971" s="227"/>
      <c r="AD1971" s="227"/>
      <c r="AE1971" s="227"/>
      <c r="AF1971" s="227"/>
      <c r="AG1971" s="227"/>
      <c r="AH1971" s="227"/>
      <c r="AI1971" s="227"/>
    </row>
    <row r="1972" hidden="1">
      <c r="A1972" s="227"/>
      <c r="B1972" s="227"/>
      <c r="C1972" s="264"/>
      <c r="D1972" s="227"/>
      <c r="E1972" s="227"/>
      <c r="F1972" s="227"/>
      <c r="G1972" s="227"/>
      <c r="H1972" s="227"/>
      <c r="I1972" s="227"/>
      <c r="J1972" s="227"/>
      <c r="K1972" s="227"/>
      <c r="L1972" s="227"/>
      <c r="M1972" s="227"/>
      <c r="N1972" s="227"/>
      <c r="O1972" s="227"/>
      <c r="P1972" s="227"/>
      <c r="Q1972" s="227"/>
      <c r="R1972" s="227"/>
      <c r="S1972" s="227"/>
      <c r="T1972" s="227"/>
      <c r="U1972" s="227"/>
      <c r="V1972" s="227"/>
      <c r="W1972" s="227"/>
      <c r="X1972" s="227"/>
      <c r="Y1972" s="227"/>
      <c r="Z1972" s="227"/>
      <c r="AA1972" s="227"/>
      <c r="AB1972" s="227"/>
      <c r="AC1972" s="227"/>
      <c r="AD1972" s="227"/>
      <c r="AE1972" s="227"/>
      <c r="AF1972" s="227"/>
      <c r="AG1972" s="227"/>
      <c r="AH1972" s="227"/>
      <c r="AI1972" s="227"/>
    </row>
    <row r="1973" hidden="1">
      <c r="A1973" s="227"/>
      <c r="B1973" s="227"/>
      <c r="C1973" s="264"/>
      <c r="D1973" s="227"/>
      <c r="E1973" s="227"/>
      <c r="F1973" s="227"/>
      <c r="G1973" s="227"/>
      <c r="H1973" s="227"/>
      <c r="I1973" s="227"/>
      <c r="J1973" s="227"/>
      <c r="K1973" s="227"/>
      <c r="L1973" s="227"/>
      <c r="M1973" s="227"/>
      <c r="N1973" s="227"/>
      <c r="O1973" s="227"/>
      <c r="P1973" s="227"/>
      <c r="Q1973" s="227"/>
      <c r="R1973" s="227"/>
      <c r="S1973" s="227"/>
      <c r="T1973" s="227"/>
      <c r="U1973" s="227"/>
      <c r="V1973" s="227"/>
      <c r="W1973" s="227"/>
      <c r="X1973" s="227"/>
      <c r="Y1973" s="227"/>
      <c r="Z1973" s="227"/>
      <c r="AA1973" s="227"/>
      <c r="AB1973" s="227"/>
      <c r="AC1973" s="227"/>
      <c r="AD1973" s="227"/>
      <c r="AE1973" s="227"/>
      <c r="AF1973" s="227"/>
      <c r="AG1973" s="227"/>
      <c r="AH1973" s="227"/>
      <c r="AI1973" s="227"/>
    </row>
    <row r="1974" hidden="1">
      <c r="A1974" s="227"/>
      <c r="B1974" s="227"/>
      <c r="C1974" s="264"/>
      <c r="D1974" s="227"/>
      <c r="E1974" s="227"/>
      <c r="F1974" s="227"/>
      <c r="G1974" s="227"/>
      <c r="H1974" s="227"/>
      <c r="I1974" s="227"/>
      <c r="J1974" s="227"/>
      <c r="K1974" s="227"/>
      <c r="L1974" s="227"/>
      <c r="M1974" s="227"/>
      <c r="N1974" s="227"/>
      <c r="O1974" s="227"/>
      <c r="P1974" s="227"/>
      <c r="Q1974" s="227"/>
      <c r="R1974" s="227"/>
      <c r="S1974" s="227"/>
      <c r="T1974" s="227"/>
      <c r="U1974" s="227"/>
      <c r="V1974" s="227"/>
      <c r="W1974" s="227"/>
      <c r="X1974" s="227"/>
      <c r="Y1974" s="227"/>
      <c r="Z1974" s="227"/>
      <c r="AA1974" s="227"/>
      <c r="AB1974" s="227"/>
      <c r="AC1974" s="227"/>
      <c r="AD1974" s="227"/>
      <c r="AE1974" s="227"/>
      <c r="AF1974" s="227"/>
      <c r="AG1974" s="227"/>
      <c r="AH1974" s="227"/>
      <c r="AI1974" s="227"/>
    </row>
    <row r="1975" hidden="1">
      <c r="A1975" s="227"/>
      <c r="B1975" s="227"/>
      <c r="C1975" s="264"/>
      <c r="D1975" s="227"/>
      <c r="E1975" s="227"/>
      <c r="F1975" s="227"/>
      <c r="G1975" s="227"/>
      <c r="H1975" s="227"/>
      <c r="I1975" s="227"/>
      <c r="J1975" s="227"/>
      <c r="K1975" s="227"/>
      <c r="L1975" s="227"/>
      <c r="M1975" s="227"/>
      <c r="N1975" s="227"/>
      <c r="O1975" s="227"/>
      <c r="P1975" s="227"/>
      <c r="Q1975" s="227"/>
      <c r="R1975" s="227"/>
      <c r="S1975" s="227"/>
      <c r="T1975" s="227"/>
      <c r="U1975" s="227"/>
      <c r="V1975" s="227"/>
      <c r="W1975" s="227"/>
      <c r="X1975" s="227"/>
      <c r="Y1975" s="227"/>
      <c r="Z1975" s="227"/>
      <c r="AA1975" s="227"/>
      <c r="AB1975" s="227"/>
      <c r="AC1975" s="227"/>
      <c r="AD1975" s="227"/>
      <c r="AE1975" s="227"/>
      <c r="AF1975" s="227"/>
      <c r="AG1975" s="227"/>
      <c r="AH1975" s="227"/>
      <c r="AI1975" s="227"/>
    </row>
    <row r="1976" hidden="1">
      <c r="A1976" s="227"/>
      <c r="B1976" s="227"/>
      <c r="C1976" s="264"/>
      <c r="D1976" s="227"/>
      <c r="E1976" s="227"/>
      <c r="F1976" s="227"/>
      <c r="G1976" s="227"/>
      <c r="H1976" s="227"/>
      <c r="I1976" s="227"/>
      <c r="J1976" s="227"/>
      <c r="K1976" s="227"/>
      <c r="L1976" s="227"/>
      <c r="M1976" s="227"/>
      <c r="N1976" s="227"/>
      <c r="O1976" s="227"/>
      <c r="P1976" s="227"/>
      <c r="Q1976" s="227"/>
      <c r="R1976" s="227"/>
      <c r="S1976" s="227"/>
      <c r="T1976" s="227"/>
      <c r="U1976" s="227"/>
      <c r="V1976" s="227"/>
      <c r="W1976" s="227"/>
      <c r="X1976" s="227"/>
      <c r="Y1976" s="227"/>
      <c r="Z1976" s="227"/>
      <c r="AA1976" s="227"/>
      <c r="AB1976" s="227"/>
      <c r="AC1976" s="227"/>
      <c r="AD1976" s="227"/>
      <c r="AE1976" s="227"/>
      <c r="AF1976" s="227"/>
      <c r="AG1976" s="227"/>
      <c r="AH1976" s="227"/>
      <c r="AI1976" s="227"/>
    </row>
    <row r="1977" hidden="1">
      <c r="A1977" s="227"/>
      <c r="B1977" s="227"/>
      <c r="C1977" s="264"/>
      <c r="D1977" s="227"/>
      <c r="E1977" s="227"/>
      <c r="F1977" s="227"/>
      <c r="G1977" s="227"/>
      <c r="H1977" s="227"/>
      <c r="I1977" s="227"/>
      <c r="J1977" s="227"/>
      <c r="K1977" s="227"/>
      <c r="L1977" s="227"/>
      <c r="M1977" s="227"/>
      <c r="N1977" s="227"/>
      <c r="O1977" s="227"/>
      <c r="P1977" s="227"/>
      <c r="Q1977" s="227"/>
      <c r="R1977" s="227"/>
      <c r="S1977" s="227"/>
      <c r="T1977" s="227"/>
      <c r="U1977" s="227"/>
      <c r="V1977" s="227"/>
      <c r="W1977" s="227"/>
      <c r="X1977" s="227"/>
      <c r="Y1977" s="227"/>
      <c r="Z1977" s="227"/>
      <c r="AA1977" s="227"/>
      <c r="AB1977" s="227"/>
      <c r="AC1977" s="227"/>
      <c r="AD1977" s="227"/>
      <c r="AE1977" s="227"/>
      <c r="AF1977" s="227"/>
      <c r="AG1977" s="227"/>
      <c r="AH1977" s="227"/>
      <c r="AI1977" s="227"/>
    </row>
    <row r="1978" hidden="1">
      <c r="A1978" s="227"/>
      <c r="B1978" s="227"/>
      <c r="C1978" s="264"/>
      <c r="D1978" s="227"/>
      <c r="E1978" s="227"/>
      <c r="F1978" s="227"/>
      <c r="G1978" s="227"/>
      <c r="H1978" s="227"/>
      <c r="I1978" s="227"/>
      <c r="J1978" s="227"/>
      <c r="K1978" s="227"/>
      <c r="L1978" s="227"/>
      <c r="M1978" s="227"/>
      <c r="N1978" s="227"/>
      <c r="O1978" s="227"/>
      <c r="P1978" s="227"/>
      <c r="Q1978" s="227"/>
      <c r="R1978" s="227"/>
      <c r="S1978" s="227"/>
      <c r="T1978" s="227"/>
      <c r="U1978" s="227"/>
      <c r="V1978" s="227"/>
      <c r="W1978" s="227"/>
      <c r="X1978" s="227"/>
      <c r="Y1978" s="227"/>
      <c r="Z1978" s="227"/>
      <c r="AA1978" s="227"/>
      <c r="AB1978" s="227"/>
      <c r="AC1978" s="227"/>
      <c r="AD1978" s="227"/>
      <c r="AE1978" s="227"/>
      <c r="AF1978" s="227"/>
      <c r="AG1978" s="227"/>
      <c r="AH1978" s="227"/>
      <c r="AI1978" s="227"/>
    </row>
    <row r="1979" hidden="1">
      <c r="A1979" s="227"/>
      <c r="B1979" s="227"/>
      <c r="C1979" s="264"/>
      <c r="D1979" s="227"/>
      <c r="E1979" s="227"/>
      <c r="F1979" s="227"/>
      <c r="G1979" s="227"/>
      <c r="H1979" s="227"/>
      <c r="I1979" s="227"/>
      <c r="J1979" s="227"/>
      <c r="K1979" s="227"/>
      <c r="L1979" s="227"/>
      <c r="M1979" s="227"/>
      <c r="N1979" s="227"/>
      <c r="O1979" s="227"/>
      <c r="P1979" s="227"/>
      <c r="Q1979" s="227"/>
      <c r="R1979" s="227"/>
      <c r="S1979" s="227"/>
      <c r="T1979" s="227"/>
      <c r="U1979" s="227"/>
      <c r="V1979" s="227"/>
      <c r="W1979" s="227"/>
      <c r="X1979" s="227"/>
      <c r="Y1979" s="227"/>
      <c r="Z1979" s="227"/>
      <c r="AA1979" s="227"/>
      <c r="AB1979" s="227"/>
      <c r="AC1979" s="227"/>
      <c r="AD1979" s="227"/>
      <c r="AE1979" s="227"/>
      <c r="AF1979" s="227"/>
      <c r="AG1979" s="227"/>
      <c r="AH1979" s="227"/>
      <c r="AI1979" s="227"/>
    </row>
    <row r="1980" hidden="1">
      <c r="A1980" s="227"/>
      <c r="B1980" s="227"/>
      <c r="C1980" s="264"/>
      <c r="D1980" s="227"/>
      <c r="E1980" s="227"/>
      <c r="F1980" s="227"/>
      <c r="G1980" s="227"/>
      <c r="H1980" s="227"/>
      <c r="I1980" s="227"/>
      <c r="J1980" s="227"/>
      <c r="K1980" s="227"/>
      <c r="L1980" s="227"/>
      <c r="M1980" s="227"/>
      <c r="N1980" s="227"/>
      <c r="O1980" s="227"/>
      <c r="P1980" s="227"/>
      <c r="Q1980" s="227"/>
      <c r="R1980" s="227"/>
      <c r="S1980" s="227"/>
      <c r="T1980" s="227"/>
      <c r="U1980" s="227"/>
      <c r="V1980" s="227"/>
      <c r="W1980" s="227"/>
      <c r="X1980" s="227"/>
      <c r="Y1980" s="227"/>
      <c r="Z1980" s="227"/>
      <c r="AA1980" s="227"/>
      <c r="AB1980" s="227"/>
      <c r="AC1980" s="227"/>
      <c r="AD1980" s="227"/>
      <c r="AE1980" s="227"/>
      <c r="AF1980" s="227"/>
      <c r="AG1980" s="227"/>
      <c r="AH1980" s="227"/>
      <c r="AI1980" s="227"/>
    </row>
    <row r="1981" hidden="1">
      <c r="A1981" s="227"/>
      <c r="B1981" s="227"/>
      <c r="C1981" s="264"/>
      <c r="D1981" s="227"/>
      <c r="E1981" s="227"/>
      <c r="F1981" s="227"/>
      <c r="G1981" s="227"/>
      <c r="H1981" s="227"/>
      <c r="I1981" s="227"/>
      <c r="J1981" s="227"/>
      <c r="K1981" s="227"/>
      <c r="L1981" s="227"/>
      <c r="M1981" s="227"/>
      <c r="N1981" s="227"/>
      <c r="O1981" s="227"/>
      <c r="P1981" s="227"/>
      <c r="Q1981" s="227"/>
      <c r="R1981" s="227"/>
      <c r="S1981" s="227"/>
      <c r="T1981" s="227"/>
      <c r="U1981" s="227"/>
      <c r="V1981" s="227"/>
      <c r="W1981" s="227"/>
      <c r="X1981" s="227"/>
      <c r="Y1981" s="227"/>
      <c r="Z1981" s="227"/>
      <c r="AA1981" s="227"/>
      <c r="AB1981" s="227"/>
      <c r="AC1981" s="227"/>
      <c r="AD1981" s="227"/>
      <c r="AE1981" s="227"/>
      <c r="AF1981" s="227"/>
      <c r="AG1981" s="227"/>
      <c r="AH1981" s="227"/>
      <c r="AI1981" s="227"/>
    </row>
    <row r="1982" hidden="1">
      <c r="A1982" s="227"/>
      <c r="B1982" s="227"/>
      <c r="C1982" s="264"/>
      <c r="D1982" s="227"/>
      <c r="E1982" s="227"/>
      <c r="F1982" s="227"/>
      <c r="G1982" s="227"/>
      <c r="H1982" s="227"/>
      <c r="I1982" s="227"/>
      <c r="J1982" s="227"/>
      <c r="K1982" s="227"/>
      <c r="L1982" s="227"/>
      <c r="M1982" s="227"/>
      <c r="N1982" s="227"/>
      <c r="O1982" s="227"/>
      <c r="P1982" s="227"/>
      <c r="Q1982" s="227"/>
      <c r="R1982" s="227"/>
      <c r="S1982" s="227"/>
      <c r="T1982" s="227"/>
      <c r="U1982" s="227"/>
      <c r="V1982" s="227"/>
      <c r="W1982" s="227"/>
      <c r="X1982" s="227"/>
      <c r="Y1982" s="227"/>
      <c r="Z1982" s="227"/>
      <c r="AA1982" s="227"/>
      <c r="AB1982" s="227"/>
      <c r="AC1982" s="227"/>
      <c r="AD1982" s="227"/>
      <c r="AE1982" s="227"/>
      <c r="AF1982" s="227"/>
      <c r="AG1982" s="227"/>
      <c r="AH1982" s="227"/>
      <c r="AI1982" s="227"/>
    </row>
    <row r="1983" hidden="1">
      <c r="A1983" s="227"/>
      <c r="B1983" s="227"/>
      <c r="C1983" s="264"/>
      <c r="D1983" s="227"/>
      <c r="E1983" s="227"/>
      <c r="F1983" s="227"/>
      <c r="G1983" s="227"/>
      <c r="H1983" s="227"/>
      <c r="I1983" s="227"/>
      <c r="J1983" s="227"/>
      <c r="K1983" s="227"/>
      <c r="L1983" s="227"/>
      <c r="M1983" s="227"/>
      <c r="N1983" s="227"/>
      <c r="O1983" s="227"/>
      <c r="P1983" s="227"/>
      <c r="Q1983" s="227"/>
      <c r="R1983" s="227"/>
      <c r="S1983" s="227"/>
      <c r="T1983" s="227"/>
      <c r="U1983" s="227"/>
      <c r="V1983" s="227"/>
      <c r="W1983" s="227"/>
      <c r="X1983" s="227"/>
      <c r="Y1983" s="227"/>
      <c r="Z1983" s="227"/>
      <c r="AA1983" s="227"/>
      <c r="AB1983" s="227"/>
      <c r="AC1983" s="227"/>
      <c r="AD1983" s="227"/>
      <c r="AE1983" s="227"/>
      <c r="AF1983" s="227"/>
      <c r="AG1983" s="227"/>
      <c r="AH1983" s="227"/>
      <c r="AI1983" s="227"/>
    </row>
    <row r="1984" hidden="1">
      <c r="A1984" s="227"/>
      <c r="B1984" s="227"/>
      <c r="C1984" s="264"/>
      <c r="D1984" s="227"/>
      <c r="E1984" s="227"/>
      <c r="F1984" s="227"/>
      <c r="G1984" s="227"/>
      <c r="H1984" s="227"/>
      <c r="I1984" s="227"/>
      <c r="J1984" s="227"/>
      <c r="K1984" s="227"/>
      <c r="L1984" s="227"/>
      <c r="M1984" s="227"/>
      <c r="N1984" s="227"/>
      <c r="O1984" s="227"/>
      <c r="P1984" s="227"/>
      <c r="Q1984" s="227"/>
      <c r="R1984" s="227"/>
      <c r="S1984" s="227"/>
      <c r="T1984" s="227"/>
      <c r="U1984" s="227"/>
      <c r="V1984" s="227"/>
      <c r="W1984" s="227"/>
      <c r="X1984" s="227"/>
      <c r="Y1984" s="227"/>
      <c r="Z1984" s="227"/>
      <c r="AA1984" s="227"/>
      <c r="AB1984" s="227"/>
      <c r="AC1984" s="227"/>
      <c r="AD1984" s="227"/>
      <c r="AE1984" s="227"/>
      <c r="AF1984" s="227"/>
      <c r="AG1984" s="227"/>
      <c r="AH1984" s="227"/>
      <c r="AI1984" s="227"/>
    </row>
    <row r="1985" hidden="1">
      <c r="A1985" s="227"/>
      <c r="B1985" s="227"/>
      <c r="C1985" s="264"/>
      <c r="D1985" s="227"/>
      <c r="E1985" s="227"/>
      <c r="F1985" s="227"/>
      <c r="G1985" s="227"/>
      <c r="H1985" s="227"/>
      <c r="I1985" s="227"/>
      <c r="J1985" s="227"/>
      <c r="K1985" s="227"/>
      <c r="L1985" s="227"/>
      <c r="M1985" s="227"/>
      <c r="N1985" s="227"/>
      <c r="O1985" s="227"/>
      <c r="P1985" s="227"/>
      <c r="Q1985" s="227"/>
      <c r="R1985" s="227"/>
      <c r="S1985" s="227"/>
      <c r="T1985" s="227"/>
      <c r="U1985" s="227"/>
      <c r="V1985" s="227"/>
      <c r="W1985" s="227"/>
      <c r="X1985" s="227"/>
      <c r="Y1985" s="227"/>
      <c r="Z1985" s="227"/>
      <c r="AA1985" s="227"/>
      <c r="AB1985" s="227"/>
      <c r="AC1985" s="227"/>
      <c r="AD1985" s="227"/>
      <c r="AE1985" s="227"/>
      <c r="AF1985" s="227"/>
      <c r="AG1985" s="227"/>
      <c r="AH1985" s="227"/>
      <c r="AI1985" s="227"/>
    </row>
    <row r="1986" hidden="1">
      <c r="A1986" s="227"/>
      <c r="B1986" s="227"/>
      <c r="C1986" s="264"/>
      <c r="D1986" s="227"/>
      <c r="E1986" s="227"/>
      <c r="F1986" s="227"/>
      <c r="G1986" s="227"/>
      <c r="H1986" s="227"/>
      <c r="I1986" s="227"/>
      <c r="J1986" s="227"/>
      <c r="K1986" s="227"/>
      <c r="L1986" s="227"/>
      <c r="M1986" s="227"/>
      <c r="N1986" s="227"/>
      <c r="O1986" s="227"/>
      <c r="P1986" s="227"/>
      <c r="Q1986" s="227"/>
      <c r="R1986" s="227"/>
      <c r="S1986" s="227"/>
      <c r="T1986" s="227"/>
      <c r="U1986" s="227"/>
      <c r="V1986" s="227"/>
      <c r="W1986" s="227"/>
      <c r="X1986" s="227"/>
      <c r="Y1986" s="227"/>
      <c r="Z1986" s="227"/>
      <c r="AA1986" s="227"/>
      <c r="AB1986" s="227"/>
      <c r="AC1986" s="227"/>
      <c r="AD1986" s="227"/>
      <c r="AE1986" s="227"/>
      <c r="AF1986" s="227"/>
      <c r="AG1986" s="227"/>
      <c r="AH1986" s="227"/>
      <c r="AI1986" s="227"/>
    </row>
    <row r="1987" hidden="1">
      <c r="A1987" s="227"/>
      <c r="B1987" s="227"/>
      <c r="C1987" s="264"/>
      <c r="D1987" s="227"/>
      <c r="E1987" s="227"/>
      <c r="F1987" s="227"/>
      <c r="G1987" s="227"/>
      <c r="H1987" s="227"/>
      <c r="I1987" s="227"/>
      <c r="J1987" s="227"/>
      <c r="K1987" s="227"/>
      <c r="L1987" s="227"/>
      <c r="M1987" s="227"/>
      <c r="N1987" s="227"/>
      <c r="O1987" s="227"/>
      <c r="P1987" s="227"/>
      <c r="Q1987" s="227"/>
      <c r="R1987" s="227"/>
      <c r="S1987" s="227"/>
      <c r="T1987" s="227"/>
      <c r="U1987" s="227"/>
      <c r="V1987" s="227"/>
      <c r="W1987" s="227"/>
      <c r="X1987" s="227"/>
      <c r="Y1987" s="227"/>
      <c r="Z1987" s="227"/>
      <c r="AA1987" s="227"/>
      <c r="AB1987" s="227"/>
      <c r="AC1987" s="227"/>
      <c r="AD1987" s="227"/>
      <c r="AE1987" s="227"/>
      <c r="AF1987" s="227"/>
      <c r="AG1987" s="227"/>
      <c r="AH1987" s="227"/>
      <c r="AI1987" s="227"/>
    </row>
    <row r="1988" hidden="1">
      <c r="A1988" s="227"/>
      <c r="B1988" s="227"/>
      <c r="C1988" s="264"/>
      <c r="D1988" s="227"/>
      <c r="E1988" s="227"/>
      <c r="F1988" s="227"/>
      <c r="G1988" s="227"/>
      <c r="H1988" s="227"/>
      <c r="I1988" s="227"/>
      <c r="J1988" s="227"/>
      <c r="K1988" s="227"/>
      <c r="L1988" s="227"/>
      <c r="M1988" s="227"/>
      <c r="N1988" s="227"/>
      <c r="O1988" s="227"/>
      <c r="P1988" s="227"/>
      <c r="Q1988" s="227"/>
      <c r="R1988" s="227"/>
      <c r="S1988" s="227"/>
      <c r="T1988" s="227"/>
      <c r="U1988" s="227"/>
      <c r="V1988" s="227"/>
      <c r="W1988" s="227"/>
      <c r="X1988" s="227"/>
      <c r="Y1988" s="227"/>
      <c r="Z1988" s="227"/>
      <c r="AA1988" s="227"/>
      <c r="AB1988" s="227"/>
      <c r="AC1988" s="227"/>
      <c r="AD1988" s="227"/>
      <c r="AE1988" s="227"/>
      <c r="AF1988" s="227"/>
      <c r="AG1988" s="227"/>
      <c r="AH1988" s="227"/>
      <c r="AI1988" s="227"/>
    </row>
    <row r="1989" hidden="1">
      <c r="A1989" s="227"/>
      <c r="B1989" s="227"/>
      <c r="C1989" s="264"/>
      <c r="D1989" s="227"/>
      <c r="E1989" s="227"/>
      <c r="F1989" s="227"/>
      <c r="G1989" s="227"/>
      <c r="H1989" s="227"/>
      <c r="I1989" s="227"/>
      <c r="J1989" s="227"/>
      <c r="K1989" s="227"/>
      <c r="L1989" s="227"/>
      <c r="M1989" s="227"/>
      <c r="N1989" s="227"/>
      <c r="O1989" s="227"/>
      <c r="P1989" s="227"/>
      <c r="Q1989" s="227"/>
      <c r="R1989" s="227"/>
      <c r="S1989" s="227"/>
      <c r="T1989" s="227"/>
      <c r="U1989" s="227"/>
      <c r="V1989" s="227"/>
      <c r="W1989" s="227"/>
      <c r="X1989" s="227"/>
      <c r="Y1989" s="227"/>
      <c r="Z1989" s="227"/>
      <c r="AA1989" s="227"/>
      <c r="AB1989" s="227"/>
      <c r="AC1989" s="227"/>
      <c r="AD1989" s="227"/>
      <c r="AE1989" s="227"/>
      <c r="AF1989" s="227"/>
      <c r="AG1989" s="227"/>
      <c r="AH1989" s="227"/>
      <c r="AI1989" s="227"/>
    </row>
    <row r="1990" hidden="1">
      <c r="A1990" s="227"/>
      <c r="B1990" s="227"/>
      <c r="C1990" s="264"/>
      <c r="D1990" s="227"/>
      <c r="E1990" s="227"/>
      <c r="F1990" s="227"/>
      <c r="G1990" s="227"/>
      <c r="H1990" s="227"/>
      <c r="I1990" s="227"/>
      <c r="J1990" s="227"/>
      <c r="K1990" s="227"/>
      <c r="L1990" s="227"/>
      <c r="M1990" s="227"/>
      <c r="N1990" s="227"/>
      <c r="O1990" s="227"/>
      <c r="P1990" s="227"/>
      <c r="Q1990" s="227"/>
      <c r="R1990" s="227"/>
      <c r="S1990" s="227"/>
      <c r="T1990" s="227"/>
      <c r="U1990" s="227"/>
      <c r="V1990" s="227"/>
      <c r="W1990" s="227"/>
      <c r="X1990" s="227"/>
      <c r="Y1990" s="227"/>
      <c r="Z1990" s="227"/>
      <c r="AA1990" s="227"/>
      <c r="AB1990" s="227"/>
      <c r="AC1990" s="227"/>
      <c r="AD1990" s="227"/>
      <c r="AE1990" s="227"/>
      <c r="AF1990" s="227"/>
      <c r="AG1990" s="227"/>
      <c r="AH1990" s="227"/>
      <c r="AI1990" s="227"/>
    </row>
    <row r="1991" hidden="1">
      <c r="A1991" s="227"/>
      <c r="B1991" s="227"/>
      <c r="C1991" s="264"/>
      <c r="D1991" s="227"/>
      <c r="E1991" s="227"/>
      <c r="F1991" s="227"/>
      <c r="G1991" s="227"/>
      <c r="H1991" s="227"/>
      <c r="I1991" s="227"/>
      <c r="J1991" s="227"/>
      <c r="K1991" s="227"/>
      <c r="L1991" s="227"/>
      <c r="M1991" s="227"/>
      <c r="N1991" s="227"/>
      <c r="O1991" s="227"/>
      <c r="P1991" s="227"/>
      <c r="Q1991" s="227"/>
      <c r="R1991" s="227"/>
      <c r="S1991" s="227"/>
      <c r="T1991" s="227"/>
      <c r="U1991" s="227"/>
      <c r="V1991" s="227"/>
      <c r="W1991" s="227"/>
      <c r="X1991" s="227"/>
      <c r="Y1991" s="227"/>
      <c r="Z1991" s="227"/>
      <c r="AA1991" s="227"/>
      <c r="AB1991" s="227"/>
      <c r="AC1991" s="227"/>
      <c r="AD1991" s="227"/>
      <c r="AE1991" s="227"/>
      <c r="AF1991" s="227"/>
      <c r="AG1991" s="227"/>
      <c r="AH1991" s="227"/>
      <c r="AI1991" s="227"/>
    </row>
    <row r="1992" hidden="1">
      <c r="A1992" s="227"/>
      <c r="B1992" s="227"/>
      <c r="C1992" s="264"/>
      <c r="D1992" s="227"/>
      <c r="E1992" s="227"/>
      <c r="F1992" s="227"/>
      <c r="G1992" s="227"/>
      <c r="H1992" s="227"/>
      <c r="I1992" s="227"/>
      <c r="J1992" s="227"/>
      <c r="K1992" s="227"/>
      <c r="L1992" s="227"/>
      <c r="M1992" s="227"/>
      <c r="N1992" s="227"/>
      <c r="O1992" s="227"/>
      <c r="P1992" s="227"/>
      <c r="Q1992" s="227"/>
      <c r="R1992" s="227"/>
      <c r="S1992" s="227"/>
      <c r="T1992" s="227"/>
      <c r="U1992" s="227"/>
      <c r="V1992" s="227"/>
      <c r="W1992" s="227"/>
      <c r="X1992" s="227"/>
      <c r="Y1992" s="227"/>
      <c r="Z1992" s="227"/>
      <c r="AA1992" s="227"/>
      <c r="AB1992" s="227"/>
      <c r="AC1992" s="227"/>
      <c r="AD1992" s="227"/>
      <c r="AE1992" s="227"/>
      <c r="AF1992" s="227"/>
      <c r="AG1992" s="227"/>
      <c r="AH1992" s="227"/>
      <c r="AI1992" s="227"/>
    </row>
    <row r="1993" hidden="1">
      <c r="A1993" s="227"/>
      <c r="B1993" s="227"/>
      <c r="C1993" s="264"/>
      <c r="D1993" s="227"/>
      <c r="E1993" s="227"/>
      <c r="F1993" s="227"/>
      <c r="G1993" s="227"/>
      <c r="H1993" s="227"/>
      <c r="I1993" s="227"/>
      <c r="J1993" s="227"/>
      <c r="K1993" s="227"/>
      <c r="L1993" s="227"/>
      <c r="M1993" s="227"/>
      <c r="N1993" s="227"/>
      <c r="O1993" s="227"/>
      <c r="P1993" s="227"/>
      <c r="Q1993" s="227"/>
      <c r="R1993" s="227"/>
      <c r="S1993" s="227"/>
      <c r="T1993" s="227"/>
      <c r="U1993" s="227"/>
      <c r="V1993" s="227"/>
      <c r="W1993" s="227"/>
      <c r="X1993" s="227"/>
      <c r="Y1993" s="227"/>
      <c r="Z1993" s="227"/>
      <c r="AA1993" s="227"/>
      <c r="AB1993" s="227"/>
      <c r="AC1993" s="227"/>
      <c r="AD1993" s="227"/>
      <c r="AE1993" s="227"/>
      <c r="AF1993" s="227"/>
      <c r="AG1993" s="227"/>
      <c r="AH1993" s="227"/>
      <c r="AI1993" s="227"/>
    </row>
  </sheetData>
  <hyperlinks>
    <hyperlink r:id="rId1" ref="K2"/>
    <hyperlink r:id="rId2" ref="K4"/>
    <hyperlink r:id="rId3" ref="K5"/>
    <hyperlink r:id="rId4" ref="K6"/>
    <hyperlink r:id="rId5" ref="K7"/>
    <hyperlink r:id="rId6" ref="K8"/>
    <hyperlink r:id="rId7" ref="K9"/>
    <hyperlink r:id="rId8" ref="K10"/>
    <hyperlink r:id="rId9" ref="K15"/>
    <hyperlink r:id="rId10" ref="K16"/>
    <hyperlink r:id="rId11" ref="K23"/>
    <hyperlink r:id="rId12" ref="K24"/>
    <hyperlink r:id="rId13" ref="K27"/>
    <hyperlink r:id="rId14" ref="K34"/>
    <hyperlink r:id="rId15" ref="K35"/>
    <hyperlink r:id="rId16" ref="K36"/>
    <hyperlink r:id="rId17" ref="K37"/>
    <hyperlink r:id="rId18" ref="L37"/>
    <hyperlink r:id="rId19" ref="K38"/>
    <hyperlink r:id="rId20" ref="K39"/>
    <hyperlink r:id="rId21" ref="K40"/>
    <hyperlink r:id="rId22" ref="L40"/>
    <hyperlink r:id="rId23" ref="K41"/>
    <hyperlink r:id="rId24" ref="K42"/>
    <hyperlink r:id="rId25" ref="K43"/>
    <hyperlink r:id="rId26" ref="K44"/>
    <hyperlink r:id="rId27" ref="L44"/>
    <hyperlink r:id="rId28" ref="K45"/>
    <hyperlink r:id="rId29" ref="K46"/>
    <hyperlink r:id="rId30" ref="K47"/>
    <hyperlink r:id="rId31" ref="K48"/>
    <hyperlink r:id="rId32" ref="K49"/>
    <hyperlink r:id="rId33" ref="K50"/>
    <hyperlink r:id="rId34" ref="K51"/>
    <hyperlink r:id="rId35" ref="K52"/>
    <hyperlink r:id="rId36" ref="K53"/>
    <hyperlink r:id="rId37" ref="K54"/>
    <hyperlink r:id="rId38" ref="L54"/>
    <hyperlink r:id="rId39" ref="K55"/>
    <hyperlink r:id="rId40" ref="L55"/>
    <hyperlink r:id="rId41" ref="K56"/>
    <hyperlink r:id="rId42" ref="K57"/>
    <hyperlink r:id="rId43" ref="K58"/>
    <hyperlink r:id="rId44" ref="M58"/>
    <hyperlink r:id="rId45" ref="K60"/>
    <hyperlink r:id="rId46" ref="L60"/>
    <hyperlink r:id="rId47" ref="K61"/>
    <hyperlink r:id="rId48" ref="K62"/>
    <hyperlink r:id="rId49" ref="K63"/>
    <hyperlink r:id="rId50" ref="L63"/>
    <hyperlink r:id="rId51" ref="K64"/>
    <hyperlink r:id="rId52" ref="L64"/>
    <hyperlink r:id="rId53" ref="K65"/>
    <hyperlink r:id="rId54" ref="K66"/>
    <hyperlink r:id="rId55" ref="K67"/>
    <hyperlink r:id="rId56" ref="K68"/>
    <hyperlink r:id="rId57" ref="K69"/>
    <hyperlink r:id="rId58" ref="K70"/>
    <hyperlink r:id="rId59" ref="K71"/>
    <hyperlink r:id="rId60" ref="K72"/>
    <hyperlink r:id="rId61" ref="K73"/>
    <hyperlink r:id="rId62" ref="K74"/>
    <hyperlink r:id="rId63" ref="K75"/>
    <hyperlink r:id="rId64" ref="K76"/>
    <hyperlink r:id="rId65" ref="K77"/>
    <hyperlink r:id="rId66" ref="K78"/>
    <hyperlink r:id="rId67" ref="K79"/>
    <hyperlink r:id="rId68" ref="K80"/>
    <hyperlink r:id="rId69" ref="L80"/>
    <hyperlink r:id="rId70" ref="K81"/>
    <hyperlink r:id="rId71" ref="K82"/>
    <hyperlink r:id="rId72" ref="K83"/>
    <hyperlink r:id="rId73" ref="L83"/>
    <hyperlink r:id="rId74" ref="K84"/>
    <hyperlink r:id="rId75" ref="K85"/>
    <hyperlink r:id="rId76" ref="K86"/>
    <hyperlink r:id="rId77" ref="K87"/>
    <hyperlink r:id="rId78" ref="K88"/>
    <hyperlink r:id="rId79" ref="K89"/>
    <hyperlink r:id="rId80" ref="K90"/>
    <hyperlink r:id="rId81" ref="L90"/>
    <hyperlink r:id="rId82" ref="K91"/>
    <hyperlink r:id="rId83" ref="L91"/>
    <hyperlink r:id="rId84" ref="K92"/>
    <hyperlink r:id="rId85" ref="K93"/>
    <hyperlink r:id="rId86" ref="K94"/>
    <hyperlink r:id="rId87" ref="L94"/>
    <hyperlink r:id="rId88" ref="K95"/>
    <hyperlink r:id="rId89" ref="K96"/>
    <hyperlink r:id="rId90" ref="K97"/>
    <hyperlink r:id="rId91" ref="K98"/>
    <hyperlink r:id="rId92" ref="K99"/>
    <hyperlink r:id="rId93" ref="K100"/>
    <hyperlink r:id="rId94" ref="L100"/>
    <hyperlink r:id="rId95" ref="K101"/>
    <hyperlink r:id="rId96" ref="K102"/>
    <hyperlink r:id="rId97" ref="K103"/>
    <hyperlink r:id="rId98" ref="K104"/>
    <hyperlink r:id="rId99" ref="K105"/>
    <hyperlink r:id="rId100" ref="K106"/>
    <hyperlink r:id="rId101" ref="K107"/>
    <hyperlink r:id="rId102" ref="K108"/>
    <hyperlink r:id="rId103" ref="L108"/>
    <hyperlink r:id="rId104" ref="K110"/>
    <hyperlink r:id="rId105" ref="K111"/>
    <hyperlink r:id="rId106" ref="K112"/>
    <hyperlink r:id="rId107" ref="L112"/>
    <hyperlink r:id="rId108" ref="K113"/>
    <hyperlink r:id="rId109" ref="K114"/>
    <hyperlink r:id="rId110" ref="K115"/>
    <hyperlink r:id="rId111" ref="K116"/>
    <hyperlink r:id="rId112" ref="K117"/>
    <hyperlink r:id="rId113" ref="K118"/>
    <hyperlink r:id="rId114" ref="K119"/>
    <hyperlink r:id="rId115" ref="K120"/>
    <hyperlink r:id="rId116" ref="L120"/>
    <hyperlink r:id="rId117" ref="K121"/>
    <hyperlink r:id="rId118" ref="L121"/>
    <hyperlink r:id="rId119" ref="K122"/>
    <hyperlink r:id="rId120" ref="K123"/>
    <hyperlink r:id="rId121" ref="L123"/>
    <hyperlink r:id="rId122" ref="M123"/>
    <hyperlink r:id="rId123" ref="K124"/>
    <hyperlink r:id="rId124" ref="K125"/>
    <hyperlink r:id="rId125" ref="K126"/>
    <hyperlink r:id="rId126" ref="K127"/>
    <hyperlink r:id="rId127" ref="K128"/>
    <hyperlink r:id="rId128" ref="K134"/>
    <hyperlink r:id="rId129" ref="K135"/>
    <hyperlink r:id="rId130" ref="L135"/>
    <hyperlink r:id="rId131" ref="K136"/>
    <hyperlink r:id="rId132" ref="K137"/>
    <hyperlink r:id="rId133" ref="K139"/>
    <hyperlink r:id="rId134" ref="K141"/>
    <hyperlink r:id="rId135" ref="L141"/>
    <hyperlink r:id="rId136" ref="K144"/>
    <hyperlink r:id="rId137" ref="K149"/>
    <hyperlink r:id="rId138" ref="K152"/>
    <hyperlink r:id="rId139" ref="K153"/>
    <hyperlink r:id="rId140" ref="K158"/>
    <hyperlink r:id="rId141" ref="K162"/>
    <hyperlink r:id="rId142" ref="K164"/>
    <hyperlink r:id="rId143" ref="K165"/>
    <hyperlink r:id="rId144" ref="K166"/>
    <hyperlink r:id="rId145" ref="K168"/>
    <hyperlink r:id="rId146" ref="K171"/>
    <hyperlink r:id="rId147" ref="K181"/>
    <hyperlink r:id="rId148" ref="K183"/>
    <hyperlink r:id="rId149" ref="K187"/>
    <hyperlink r:id="rId150" ref="K191"/>
    <hyperlink r:id="rId151" ref="K194"/>
    <hyperlink r:id="rId152" ref="K197"/>
    <hyperlink r:id="rId153" ref="K200"/>
    <hyperlink r:id="rId154" ref="K205"/>
    <hyperlink r:id="rId155" ref="K206"/>
    <hyperlink r:id="rId156" ref="K207"/>
    <hyperlink r:id="rId157" ref="K208"/>
    <hyperlink r:id="rId158" ref="K211"/>
    <hyperlink r:id="rId159" ref="K212"/>
    <hyperlink r:id="rId160" ref="K213"/>
    <hyperlink r:id="rId161" ref="K224"/>
    <hyperlink r:id="rId162" ref="K226"/>
    <hyperlink r:id="rId163" ref="K228"/>
    <hyperlink r:id="rId164" ref="K234"/>
    <hyperlink r:id="rId165" ref="K236"/>
    <hyperlink r:id="rId166" ref="K237"/>
    <hyperlink r:id="rId167" ref="K240"/>
    <hyperlink r:id="rId168" ref="K243"/>
    <hyperlink r:id="rId169" ref="K244"/>
    <hyperlink r:id="rId170" ref="K245"/>
    <hyperlink r:id="rId171" ref="K247"/>
    <hyperlink r:id="rId172" ref="K248"/>
    <hyperlink r:id="rId173" ref="K250"/>
    <hyperlink r:id="rId174" ref="K259"/>
    <hyperlink r:id="rId175" ref="K260"/>
    <hyperlink r:id="rId176" ref="K262"/>
    <hyperlink r:id="rId177" ref="K263"/>
    <hyperlink r:id="rId178" ref="K265"/>
    <hyperlink r:id="rId179" ref="K266"/>
    <hyperlink r:id="rId180" ref="L266"/>
    <hyperlink r:id="rId181" ref="K267"/>
    <hyperlink r:id="rId182" ref="K268"/>
    <hyperlink r:id="rId183" ref="K269"/>
    <hyperlink r:id="rId184" ref="K282"/>
    <hyperlink r:id="rId185" ref="K284"/>
    <hyperlink r:id="rId186" ref="K288"/>
    <hyperlink r:id="rId187" ref="K291"/>
    <hyperlink r:id="rId188" ref="K292"/>
    <hyperlink r:id="rId189" ref="K293"/>
    <hyperlink r:id="rId190" ref="K296"/>
    <hyperlink r:id="rId191" ref="K298"/>
    <hyperlink r:id="rId192" ref="K299"/>
    <hyperlink r:id="rId193" ref="K301"/>
    <hyperlink r:id="rId194" ref="K304"/>
    <hyperlink r:id="rId195" ref="K305"/>
    <hyperlink r:id="rId196" ref="K306"/>
    <hyperlink r:id="rId197" ref="K307"/>
    <hyperlink r:id="rId198" ref="K308"/>
    <hyperlink r:id="rId199" ref="L308"/>
    <hyperlink r:id="rId200" ref="K309"/>
    <hyperlink r:id="rId201" ref="K310"/>
    <hyperlink r:id="rId202" ref="K311"/>
    <hyperlink r:id="rId203" ref="K313"/>
    <hyperlink r:id="rId204" ref="K317"/>
    <hyperlink r:id="rId205" ref="M317"/>
    <hyperlink r:id="rId206" ref="K319"/>
    <hyperlink r:id="rId207" ref="K323"/>
    <hyperlink r:id="rId208" ref="K326"/>
    <hyperlink r:id="rId209" ref="K327"/>
    <hyperlink r:id="rId210" ref="K329"/>
  </hyperlinks>
  <drawing r:id="rId21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3.88"/>
    <col customWidth="1" hidden="1" min="3" max="3" width="18.13"/>
    <col customWidth="1" min="4" max="4" width="18.13"/>
    <col customWidth="1" min="6" max="6" width="23.38"/>
    <col customWidth="1" min="9" max="9" width="24.38"/>
    <col customWidth="1" min="13" max="14" width="32.5"/>
    <col hidden="1" min="16" max="37" width="12.63"/>
  </cols>
  <sheetData>
    <row r="1">
      <c r="A1" s="229" t="s">
        <v>2144</v>
      </c>
      <c r="B1" s="229" t="s">
        <v>1643</v>
      </c>
      <c r="C1" s="120"/>
      <c r="D1" s="120" t="s">
        <v>1339</v>
      </c>
      <c r="E1" s="229" t="s">
        <v>917</v>
      </c>
      <c r="F1" s="229" t="s">
        <v>919</v>
      </c>
      <c r="G1" s="229" t="s">
        <v>1644</v>
      </c>
      <c r="H1" s="229"/>
      <c r="I1" s="229"/>
      <c r="J1" s="229" t="s">
        <v>925</v>
      </c>
      <c r="K1" s="229" t="s">
        <v>1645</v>
      </c>
      <c r="L1" s="229" t="s">
        <v>1646</v>
      </c>
      <c r="M1" s="229" t="s">
        <v>1647</v>
      </c>
      <c r="N1" s="231" t="s">
        <v>1648</v>
      </c>
      <c r="O1" s="232" t="s">
        <v>1649</v>
      </c>
      <c r="P1" s="233"/>
      <c r="Q1" s="233"/>
      <c r="R1" s="233"/>
      <c r="S1" s="233"/>
      <c r="T1" s="233"/>
      <c r="U1" s="233"/>
      <c r="V1" s="233"/>
      <c r="W1" s="233"/>
      <c r="X1" s="233"/>
      <c r="Y1" s="233"/>
      <c r="Z1" s="233"/>
      <c r="AA1" s="233"/>
      <c r="AB1" s="233"/>
      <c r="AC1" s="233"/>
      <c r="AD1" s="233"/>
      <c r="AE1" s="233"/>
      <c r="AF1" s="233"/>
      <c r="AG1" s="233"/>
      <c r="AH1" s="233"/>
      <c r="AI1" s="233"/>
      <c r="AJ1" s="233"/>
      <c r="AK1" s="233"/>
    </row>
    <row r="2">
      <c r="A2" s="236"/>
      <c r="B2" s="236" t="s">
        <v>704</v>
      </c>
      <c r="C2" s="234"/>
      <c r="D2" s="234" t="s">
        <v>4</v>
      </c>
      <c r="E2" s="68" t="s">
        <v>18</v>
      </c>
      <c r="F2" s="68" t="s">
        <v>271</v>
      </c>
      <c r="G2" s="234" t="s">
        <v>937</v>
      </c>
      <c r="H2" s="239"/>
      <c r="I2" s="252">
        <f t="shared" ref="I2:I94" si="1">COUNTIF(G:G, H2)</f>
        <v>0</v>
      </c>
      <c r="J2" s="239" t="s">
        <v>1530</v>
      </c>
      <c r="K2" s="236"/>
      <c r="L2" s="236"/>
      <c r="M2" s="236"/>
      <c r="N2" s="239" t="s">
        <v>1672</v>
      </c>
      <c r="O2" s="236"/>
      <c r="P2" s="236"/>
      <c r="Q2" s="236"/>
      <c r="R2" s="236"/>
      <c r="S2" s="236"/>
      <c r="T2" s="236"/>
      <c r="U2" s="236"/>
      <c r="V2" s="236"/>
      <c r="W2" s="236"/>
      <c r="X2" s="236"/>
      <c r="Y2" s="236"/>
      <c r="Z2" s="236"/>
      <c r="AA2" s="236"/>
      <c r="AB2" s="236"/>
      <c r="AC2" s="236"/>
      <c r="AD2" s="236"/>
      <c r="AE2" s="236"/>
      <c r="AF2" s="236"/>
      <c r="AG2" s="236"/>
      <c r="AH2" s="236"/>
      <c r="AI2" s="236"/>
      <c r="AJ2" s="236"/>
      <c r="AK2" s="236"/>
    </row>
    <row r="3">
      <c r="A3" s="236"/>
      <c r="B3" s="236" t="s">
        <v>725</v>
      </c>
      <c r="C3" s="234"/>
      <c r="D3" s="234" t="s">
        <v>4</v>
      </c>
      <c r="E3" s="68" t="s">
        <v>18</v>
      </c>
      <c r="F3" s="68" t="s">
        <v>271</v>
      </c>
      <c r="G3" s="234" t="s">
        <v>954</v>
      </c>
      <c r="H3" s="239"/>
      <c r="I3" s="252">
        <f t="shared" si="1"/>
        <v>0</v>
      </c>
      <c r="J3" s="239" t="s">
        <v>1531</v>
      </c>
      <c r="K3" s="236"/>
      <c r="L3" s="236"/>
      <c r="M3" s="236"/>
      <c r="N3" s="239" t="s">
        <v>1673</v>
      </c>
      <c r="O3" s="236"/>
      <c r="P3" s="236"/>
      <c r="Q3" s="236"/>
      <c r="R3" s="236"/>
      <c r="S3" s="236"/>
      <c r="T3" s="236"/>
      <c r="U3" s="236"/>
      <c r="V3" s="236"/>
      <c r="W3" s="236"/>
      <c r="X3" s="236"/>
      <c r="Y3" s="236"/>
      <c r="Z3" s="236"/>
      <c r="AA3" s="236"/>
      <c r="AB3" s="236"/>
      <c r="AC3" s="236"/>
      <c r="AD3" s="236"/>
      <c r="AE3" s="236"/>
      <c r="AF3" s="236"/>
      <c r="AG3" s="236"/>
      <c r="AH3" s="236"/>
      <c r="AI3" s="236"/>
      <c r="AJ3" s="236"/>
      <c r="AK3" s="236"/>
    </row>
    <row r="4">
      <c r="A4" s="236"/>
      <c r="B4" s="236" t="s">
        <v>735</v>
      </c>
      <c r="C4" s="234"/>
      <c r="D4" s="234" t="s">
        <v>4</v>
      </c>
      <c r="E4" s="68" t="s">
        <v>18</v>
      </c>
      <c r="F4" s="68" t="s">
        <v>271</v>
      </c>
      <c r="G4" s="234" t="s">
        <v>1532</v>
      </c>
      <c r="H4" s="239"/>
      <c r="I4" s="252">
        <f t="shared" si="1"/>
        <v>0</v>
      </c>
      <c r="J4" s="239" t="s">
        <v>1533</v>
      </c>
      <c r="K4" s="236"/>
      <c r="L4" s="236"/>
      <c r="M4" s="236"/>
      <c r="N4" s="239" t="s">
        <v>1677</v>
      </c>
      <c r="O4" s="236"/>
      <c r="P4" s="236"/>
      <c r="Q4" s="236"/>
      <c r="R4" s="236"/>
      <c r="S4" s="236"/>
      <c r="T4" s="236"/>
      <c r="U4" s="236"/>
      <c r="V4" s="236"/>
      <c r="W4" s="236"/>
      <c r="X4" s="236"/>
      <c r="Y4" s="236"/>
      <c r="Z4" s="236"/>
      <c r="AA4" s="236"/>
      <c r="AB4" s="236"/>
      <c r="AC4" s="236"/>
      <c r="AD4" s="236"/>
      <c r="AE4" s="236"/>
      <c r="AF4" s="236"/>
      <c r="AG4" s="236"/>
      <c r="AH4" s="236"/>
      <c r="AI4" s="236"/>
      <c r="AJ4" s="236"/>
      <c r="AK4" s="236"/>
    </row>
    <row r="5">
      <c r="A5" s="236"/>
      <c r="B5" s="234" t="s">
        <v>717</v>
      </c>
      <c r="C5" s="234"/>
      <c r="D5" s="234" t="s">
        <v>4</v>
      </c>
      <c r="E5" s="68" t="s">
        <v>18</v>
      </c>
      <c r="F5" s="68" t="s">
        <v>271</v>
      </c>
      <c r="G5" s="234" t="s">
        <v>946</v>
      </c>
      <c r="H5" s="239"/>
      <c r="I5" s="252">
        <f t="shared" si="1"/>
        <v>0</v>
      </c>
      <c r="J5" s="239" t="s">
        <v>1511</v>
      </c>
      <c r="K5" s="236"/>
      <c r="L5" s="236"/>
      <c r="M5" s="236"/>
      <c r="N5" s="239" t="s">
        <v>1678</v>
      </c>
      <c r="O5" s="236"/>
      <c r="P5" s="236"/>
      <c r="Q5" s="236"/>
      <c r="R5" s="236"/>
      <c r="S5" s="236"/>
      <c r="T5" s="236"/>
      <c r="U5" s="236"/>
      <c r="V5" s="236"/>
      <c r="W5" s="236"/>
      <c r="X5" s="236"/>
      <c r="Y5" s="236"/>
      <c r="Z5" s="236"/>
      <c r="AA5" s="236"/>
      <c r="AB5" s="236"/>
      <c r="AC5" s="236"/>
      <c r="AD5" s="236"/>
      <c r="AE5" s="236"/>
      <c r="AF5" s="236"/>
      <c r="AG5" s="236"/>
      <c r="AH5" s="236"/>
      <c r="AI5" s="236"/>
      <c r="AJ5" s="236"/>
      <c r="AK5" s="236"/>
    </row>
    <row r="6">
      <c r="A6" s="236"/>
      <c r="B6" s="234" t="s">
        <v>718</v>
      </c>
      <c r="C6" s="234"/>
      <c r="D6" s="234" t="s">
        <v>4</v>
      </c>
      <c r="E6" s="68" t="s">
        <v>18</v>
      </c>
      <c r="F6" s="68" t="s">
        <v>271</v>
      </c>
      <c r="G6" s="234" t="s">
        <v>946</v>
      </c>
      <c r="H6" s="239"/>
      <c r="I6" s="252">
        <f t="shared" si="1"/>
        <v>0</v>
      </c>
      <c r="J6" s="239" t="s">
        <v>1511</v>
      </c>
      <c r="K6" s="236"/>
      <c r="L6" s="236"/>
      <c r="M6" s="236"/>
      <c r="N6" s="239" t="s">
        <v>1679</v>
      </c>
      <c r="O6" s="236"/>
      <c r="P6" s="236"/>
      <c r="Q6" s="236"/>
      <c r="R6" s="236"/>
      <c r="S6" s="236"/>
      <c r="T6" s="236"/>
      <c r="U6" s="236"/>
      <c r="V6" s="236"/>
      <c r="W6" s="236"/>
      <c r="X6" s="236"/>
      <c r="Y6" s="236"/>
      <c r="Z6" s="236"/>
      <c r="AA6" s="236"/>
      <c r="AB6" s="236"/>
      <c r="AC6" s="236"/>
      <c r="AD6" s="236"/>
      <c r="AE6" s="236"/>
      <c r="AF6" s="236"/>
      <c r="AG6" s="236"/>
      <c r="AH6" s="236"/>
      <c r="AI6" s="236"/>
      <c r="AJ6" s="236"/>
      <c r="AK6" s="236"/>
    </row>
    <row r="7">
      <c r="A7" s="236"/>
      <c r="B7" s="234" t="s">
        <v>747</v>
      </c>
      <c r="C7" s="234"/>
      <c r="D7" s="234" t="s">
        <v>4</v>
      </c>
      <c r="E7" s="68" t="s">
        <v>18</v>
      </c>
      <c r="F7" s="68" t="s">
        <v>271</v>
      </c>
      <c r="G7" s="234" t="s">
        <v>950</v>
      </c>
      <c r="H7" s="239"/>
      <c r="I7" s="252">
        <f t="shared" si="1"/>
        <v>0</v>
      </c>
      <c r="J7" s="239" t="s">
        <v>968</v>
      </c>
      <c r="K7" s="236"/>
      <c r="L7" s="236"/>
      <c r="M7" s="236"/>
      <c r="N7" s="239" t="s">
        <v>1681</v>
      </c>
      <c r="O7" s="236"/>
      <c r="P7" s="236"/>
      <c r="Q7" s="236"/>
      <c r="R7" s="236"/>
      <c r="S7" s="236"/>
      <c r="T7" s="236"/>
      <c r="U7" s="236"/>
      <c r="V7" s="236"/>
      <c r="W7" s="236"/>
      <c r="X7" s="236"/>
      <c r="Y7" s="236"/>
      <c r="Z7" s="236"/>
      <c r="AA7" s="236"/>
      <c r="AB7" s="236"/>
      <c r="AC7" s="236"/>
      <c r="AD7" s="236"/>
      <c r="AE7" s="236"/>
      <c r="AF7" s="236"/>
      <c r="AG7" s="236"/>
      <c r="AH7" s="236"/>
      <c r="AI7" s="236"/>
      <c r="AJ7" s="236"/>
      <c r="AK7" s="236"/>
    </row>
    <row r="8">
      <c r="A8" s="236"/>
      <c r="B8" s="234" t="s">
        <v>748</v>
      </c>
      <c r="C8" s="234"/>
      <c r="D8" s="234" t="s">
        <v>4</v>
      </c>
      <c r="E8" s="68" t="s">
        <v>18</v>
      </c>
      <c r="F8" s="68" t="s">
        <v>271</v>
      </c>
      <c r="G8" s="234" t="s">
        <v>950</v>
      </c>
      <c r="H8" s="239"/>
      <c r="I8" s="252">
        <f t="shared" si="1"/>
        <v>0</v>
      </c>
      <c r="J8" s="239" t="s">
        <v>968</v>
      </c>
      <c r="K8" s="236"/>
      <c r="L8" s="236"/>
      <c r="M8" s="236"/>
      <c r="N8" s="239" t="s">
        <v>1682</v>
      </c>
      <c r="O8" s="236"/>
      <c r="P8" s="236"/>
      <c r="Q8" s="236"/>
      <c r="R8" s="236"/>
      <c r="S8" s="236"/>
      <c r="T8" s="236"/>
      <c r="U8" s="236"/>
      <c r="V8" s="236"/>
      <c r="W8" s="236"/>
      <c r="X8" s="236"/>
      <c r="Y8" s="236"/>
      <c r="Z8" s="236"/>
      <c r="AA8" s="236"/>
      <c r="AB8" s="236"/>
      <c r="AC8" s="236"/>
      <c r="AD8" s="236"/>
      <c r="AE8" s="236"/>
      <c r="AF8" s="236"/>
      <c r="AG8" s="236"/>
      <c r="AH8" s="236"/>
      <c r="AI8" s="236"/>
      <c r="AJ8" s="236"/>
      <c r="AK8" s="236"/>
    </row>
    <row r="9">
      <c r="A9" s="236"/>
      <c r="B9" s="236" t="s">
        <v>726</v>
      </c>
      <c r="C9" s="234"/>
      <c r="D9" s="234" t="s">
        <v>4</v>
      </c>
      <c r="E9" s="68" t="s">
        <v>18</v>
      </c>
      <c r="F9" s="68" t="s">
        <v>271</v>
      </c>
      <c r="G9" s="234" t="s">
        <v>1437</v>
      </c>
      <c r="H9" s="239"/>
      <c r="I9" s="252">
        <f t="shared" si="1"/>
        <v>0</v>
      </c>
      <c r="J9" s="239" t="s">
        <v>1536</v>
      </c>
      <c r="K9" s="236"/>
      <c r="L9" s="236"/>
      <c r="M9" s="236"/>
      <c r="N9" s="239" t="s">
        <v>1691</v>
      </c>
      <c r="O9" s="236"/>
      <c r="P9" s="236"/>
      <c r="Q9" s="236"/>
      <c r="R9" s="236"/>
      <c r="S9" s="236"/>
      <c r="T9" s="236"/>
      <c r="U9" s="236"/>
      <c r="V9" s="236"/>
      <c r="W9" s="236"/>
      <c r="X9" s="236"/>
      <c r="Y9" s="236"/>
      <c r="Z9" s="236"/>
      <c r="AA9" s="236"/>
      <c r="AB9" s="236"/>
      <c r="AC9" s="236"/>
      <c r="AD9" s="236"/>
      <c r="AE9" s="236"/>
      <c r="AF9" s="236"/>
      <c r="AG9" s="236"/>
      <c r="AH9" s="236"/>
      <c r="AI9" s="236"/>
      <c r="AJ9" s="236"/>
      <c r="AK9" s="236"/>
    </row>
    <row r="10">
      <c r="A10" s="236"/>
      <c r="B10" s="240" t="s">
        <v>543</v>
      </c>
      <c r="C10" s="234"/>
      <c r="D10" s="234" t="s">
        <v>3</v>
      </c>
      <c r="E10" s="68" t="s">
        <v>18</v>
      </c>
      <c r="F10" s="68" t="s">
        <v>271</v>
      </c>
      <c r="G10" s="234" t="s">
        <v>950</v>
      </c>
      <c r="H10" s="73"/>
      <c r="I10" s="252">
        <f t="shared" si="1"/>
        <v>0</v>
      </c>
      <c r="J10" s="73" t="s">
        <v>1468</v>
      </c>
      <c r="K10" s="239"/>
      <c r="L10" s="239"/>
      <c r="M10" s="241" t="s">
        <v>1696</v>
      </c>
      <c r="N10" s="236"/>
      <c r="O10" s="242" t="s">
        <v>1697</v>
      </c>
      <c r="P10" s="236"/>
      <c r="Q10" s="236"/>
      <c r="R10" s="236"/>
      <c r="S10" s="236"/>
      <c r="T10" s="236"/>
      <c r="U10" s="236"/>
      <c r="V10" s="236"/>
      <c r="W10" s="236"/>
      <c r="X10" s="236"/>
      <c r="Y10" s="236"/>
      <c r="Z10" s="236"/>
      <c r="AA10" s="236"/>
      <c r="AB10" s="236"/>
      <c r="AC10" s="236"/>
      <c r="AD10" s="236"/>
      <c r="AE10" s="236"/>
      <c r="AF10" s="236"/>
      <c r="AG10" s="236"/>
      <c r="AH10" s="236"/>
      <c r="AI10" s="236"/>
      <c r="AJ10" s="236"/>
      <c r="AK10" s="236"/>
    </row>
    <row r="11">
      <c r="A11" s="236"/>
      <c r="B11" s="240" t="s">
        <v>537</v>
      </c>
      <c r="C11" s="234"/>
      <c r="D11" s="234" t="s">
        <v>3</v>
      </c>
      <c r="E11" s="68" t="s">
        <v>18</v>
      </c>
      <c r="F11" s="68" t="s">
        <v>271</v>
      </c>
      <c r="G11" s="235" t="s">
        <v>956</v>
      </c>
      <c r="H11" s="73"/>
      <c r="I11" s="252">
        <f t="shared" si="1"/>
        <v>0</v>
      </c>
      <c r="J11" s="73" t="s">
        <v>1489</v>
      </c>
      <c r="K11" s="239"/>
      <c r="L11" s="239"/>
      <c r="M11" s="241" t="s">
        <v>1699</v>
      </c>
      <c r="N11" s="236"/>
      <c r="O11" s="242" t="s">
        <v>1700</v>
      </c>
      <c r="P11" s="236"/>
      <c r="Q11" s="236"/>
      <c r="R11" s="236"/>
      <c r="S11" s="236"/>
      <c r="T11" s="236"/>
      <c r="U11" s="236"/>
      <c r="V11" s="236"/>
      <c r="W11" s="236"/>
      <c r="X11" s="236"/>
      <c r="Y11" s="236"/>
      <c r="Z11" s="236"/>
      <c r="AA11" s="236"/>
      <c r="AB11" s="236"/>
      <c r="AC11" s="236"/>
      <c r="AD11" s="236"/>
      <c r="AE11" s="236"/>
      <c r="AF11" s="236"/>
      <c r="AG11" s="236"/>
      <c r="AH11" s="236"/>
      <c r="AI11" s="236"/>
      <c r="AJ11" s="236"/>
      <c r="AK11" s="236"/>
    </row>
    <row r="12">
      <c r="A12" s="236"/>
      <c r="B12" s="240" t="s">
        <v>541</v>
      </c>
      <c r="C12" s="234"/>
      <c r="D12" s="234" t="s">
        <v>3</v>
      </c>
      <c r="E12" s="68" t="s">
        <v>18</v>
      </c>
      <c r="F12" s="68" t="s">
        <v>271</v>
      </c>
      <c r="G12" s="234" t="s">
        <v>962</v>
      </c>
      <c r="H12" s="73"/>
      <c r="I12" s="252">
        <f t="shared" si="1"/>
        <v>0</v>
      </c>
      <c r="J12" s="73" t="s">
        <v>963</v>
      </c>
      <c r="K12" s="239"/>
      <c r="L12" s="239"/>
      <c r="M12" s="241" t="s">
        <v>1702</v>
      </c>
      <c r="N12" s="236"/>
      <c r="O12" s="242" t="s">
        <v>1703</v>
      </c>
      <c r="P12" s="236"/>
      <c r="Q12" s="236"/>
      <c r="R12" s="236"/>
      <c r="S12" s="236"/>
      <c r="T12" s="236"/>
      <c r="U12" s="236"/>
      <c r="V12" s="236"/>
      <c r="W12" s="236"/>
      <c r="X12" s="236"/>
      <c r="Y12" s="236"/>
      <c r="Z12" s="236"/>
      <c r="AA12" s="236"/>
      <c r="AB12" s="236"/>
      <c r="AC12" s="236"/>
      <c r="AD12" s="236"/>
      <c r="AE12" s="236"/>
      <c r="AF12" s="236"/>
      <c r="AG12" s="236"/>
      <c r="AH12" s="236"/>
      <c r="AI12" s="236"/>
      <c r="AJ12" s="236"/>
      <c r="AK12" s="236"/>
    </row>
    <row r="13">
      <c r="A13" s="236"/>
      <c r="B13" s="185" t="s">
        <v>272</v>
      </c>
      <c r="C13" s="185"/>
      <c r="D13" s="185" t="s">
        <v>2</v>
      </c>
      <c r="E13" s="68" t="s">
        <v>18</v>
      </c>
      <c r="F13" s="68" t="s">
        <v>271</v>
      </c>
      <c r="G13" s="257" t="s">
        <v>951</v>
      </c>
      <c r="H13" s="244"/>
      <c r="I13" s="252">
        <f t="shared" si="1"/>
        <v>0</v>
      </c>
      <c r="J13" s="244"/>
      <c r="K13" s="68" t="s">
        <v>1723</v>
      </c>
      <c r="L13" s="244"/>
      <c r="M13" s="247" t="s">
        <v>1724</v>
      </c>
      <c r="N13" s="40"/>
      <c r="O13" s="40"/>
      <c r="P13" s="10"/>
      <c r="Q13" s="10"/>
      <c r="R13" s="10"/>
      <c r="S13" s="10"/>
      <c r="T13" s="10"/>
      <c r="U13" s="10"/>
      <c r="V13" s="10"/>
      <c r="W13" s="10"/>
      <c r="X13" s="10"/>
      <c r="Y13" s="10"/>
      <c r="Z13" s="10"/>
      <c r="AA13" s="10"/>
      <c r="AB13" s="10"/>
      <c r="AC13" s="10"/>
      <c r="AD13" s="10"/>
      <c r="AE13" s="10"/>
      <c r="AF13" s="10"/>
      <c r="AG13" s="10"/>
      <c r="AH13" s="10"/>
      <c r="AI13" s="10"/>
      <c r="AJ13" s="10"/>
      <c r="AK13" s="10"/>
    </row>
    <row r="14">
      <c r="A14" s="236"/>
      <c r="B14" s="240" t="s">
        <v>544</v>
      </c>
      <c r="C14" s="234"/>
      <c r="D14" s="234" t="s">
        <v>3</v>
      </c>
      <c r="E14" s="68" t="s">
        <v>18</v>
      </c>
      <c r="F14" s="68" t="s">
        <v>271</v>
      </c>
      <c r="G14" s="234" t="s">
        <v>950</v>
      </c>
      <c r="H14" s="73"/>
      <c r="I14" s="252">
        <f t="shared" si="1"/>
        <v>0</v>
      </c>
      <c r="J14" s="73" t="s">
        <v>1468</v>
      </c>
      <c r="K14" s="239"/>
      <c r="L14" s="239"/>
      <c r="M14" s="241" t="s">
        <v>1736</v>
      </c>
      <c r="N14" s="236"/>
      <c r="O14" s="242" t="s">
        <v>1737</v>
      </c>
      <c r="P14" s="236"/>
      <c r="Q14" s="236"/>
      <c r="R14" s="236"/>
      <c r="S14" s="236"/>
      <c r="T14" s="236"/>
      <c r="U14" s="236"/>
      <c r="V14" s="236"/>
      <c r="W14" s="236"/>
      <c r="X14" s="236"/>
      <c r="Y14" s="236"/>
      <c r="Z14" s="236"/>
      <c r="AA14" s="236"/>
      <c r="AB14" s="236"/>
      <c r="AC14" s="236"/>
      <c r="AD14" s="236"/>
      <c r="AE14" s="236"/>
      <c r="AF14" s="236"/>
      <c r="AG14" s="236"/>
      <c r="AH14" s="236"/>
      <c r="AI14" s="236"/>
      <c r="AJ14" s="236"/>
      <c r="AK14" s="236"/>
    </row>
    <row r="15">
      <c r="A15" s="236"/>
      <c r="B15" s="244" t="s">
        <v>274</v>
      </c>
      <c r="C15" s="185"/>
      <c r="D15" s="185" t="s">
        <v>2</v>
      </c>
      <c r="E15" s="68" t="s">
        <v>18</v>
      </c>
      <c r="F15" s="68" t="s">
        <v>271</v>
      </c>
      <c r="G15" s="234" t="s">
        <v>962</v>
      </c>
      <c r="H15" s="185"/>
      <c r="I15" s="252">
        <f t="shared" si="1"/>
        <v>0</v>
      </c>
      <c r="J15" s="185" t="s">
        <v>1547</v>
      </c>
      <c r="K15" s="68" t="s">
        <v>1746</v>
      </c>
      <c r="L15" s="244"/>
      <c r="M15" s="247" t="s">
        <v>1747</v>
      </c>
      <c r="N15" s="40"/>
      <c r="O15" s="40"/>
      <c r="P15" s="10"/>
      <c r="Q15" s="10"/>
      <c r="R15" s="10"/>
      <c r="S15" s="10"/>
      <c r="T15" s="10"/>
      <c r="U15" s="10"/>
      <c r="V15" s="10"/>
      <c r="W15" s="10"/>
      <c r="X15" s="10"/>
      <c r="Y15" s="10"/>
      <c r="Z15" s="10"/>
      <c r="AA15" s="10"/>
      <c r="AB15" s="10"/>
      <c r="AC15" s="10"/>
      <c r="AD15" s="10"/>
      <c r="AE15" s="10"/>
      <c r="AF15" s="10"/>
      <c r="AG15" s="10"/>
      <c r="AH15" s="10"/>
      <c r="AI15" s="10"/>
      <c r="AJ15" s="10"/>
      <c r="AK15" s="10"/>
    </row>
    <row r="16">
      <c r="A16" s="236"/>
      <c r="B16" s="240" t="s">
        <v>526</v>
      </c>
      <c r="C16" s="234"/>
      <c r="D16" s="234" t="s">
        <v>3</v>
      </c>
      <c r="E16" s="68" t="s">
        <v>18</v>
      </c>
      <c r="F16" s="68" t="s">
        <v>271</v>
      </c>
      <c r="G16" s="234" t="s">
        <v>951</v>
      </c>
      <c r="H16" s="73"/>
      <c r="I16" s="252">
        <f t="shared" si="1"/>
        <v>0</v>
      </c>
      <c r="J16" s="73" t="s">
        <v>971</v>
      </c>
      <c r="K16" s="239"/>
      <c r="L16" s="239"/>
      <c r="M16" s="241" t="s">
        <v>1758</v>
      </c>
      <c r="N16" s="236"/>
      <c r="O16" s="243">
        <v>45423.0</v>
      </c>
      <c r="P16" s="236"/>
      <c r="Q16" s="236"/>
      <c r="R16" s="236"/>
      <c r="S16" s="236"/>
      <c r="T16" s="236"/>
      <c r="U16" s="236"/>
      <c r="V16" s="236"/>
      <c r="W16" s="236"/>
      <c r="X16" s="236"/>
      <c r="Y16" s="236"/>
      <c r="Z16" s="236"/>
      <c r="AA16" s="236"/>
      <c r="AB16" s="236"/>
      <c r="AC16" s="236"/>
      <c r="AD16" s="236"/>
      <c r="AE16" s="236"/>
      <c r="AF16" s="236"/>
      <c r="AG16" s="236"/>
      <c r="AH16" s="236"/>
      <c r="AI16" s="236"/>
      <c r="AJ16" s="236"/>
      <c r="AK16" s="236"/>
    </row>
    <row r="17">
      <c r="A17" s="236"/>
      <c r="B17" s="240" t="s">
        <v>526</v>
      </c>
      <c r="C17" s="234"/>
      <c r="D17" s="234" t="s">
        <v>3</v>
      </c>
      <c r="E17" s="68" t="s">
        <v>18</v>
      </c>
      <c r="F17" s="68" t="s">
        <v>271</v>
      </c>
      <c r="G17" s="234" t="s">
        <v>951</v>
      </c>
      <c r="H17" s="73"/>
      <c r="I17" s="252">
        <f t="shared" si="1"/>
        <v>0</v>
      </c>
      <c r="J17" s="73" t="s">
        <v>1493</v>
      </c>
      <c r="K17" s="239"/>
      <c r="L17" s="239"/>
      <c r="M17" s="241" t="s">
        <v>1756</v>
      </c>
      <c r="N17" s="236"/>
      <c r="O17" s="243">
        <v>44946.0</v>
      </c>
      <c r="P17" s="236"/>
      <c r="Q17" s="236"/>
      <c r="R17" s="236"/>
      <c r="S17" s="236"/>
      <c r="T17" s="236"/>
      <c r="U17" s="236"/>
      <c r="V17" s="236"/>
      <c r="W17" s="236"/>
      <c r="X17" s="236"/>
      <c r="Y17" s="236"/>
      <c r="Z17" s="236"/>
      <c r="AA17" s="236"/>
      <c r="AB17" s="236"/>
      <c r="AC17" s="236"/>
      <c r="AD17" s="236"/>
      <c r="AE17" s="236"/>
      <c r="AF17" s="236"/>
      <c r="AG17" s="236"/>
      <c r="AH17" s="236"/>
      <c r="AI17" s="236"/>
      <c r="AJ17" s="236"/>
      <c r="AK17" s="236"/>
    </row>
    <row r="18">
      <c r="A18" s="236"/>
      <c r="B18" s="240" t="s">
        <v>527</v>
      </c>
      <c r="C18" s="234"/>
      <c r="D18" s="234" t="s">
        <v>3</v>
      </c>
      <c r="E18" s="68" t="s">
        <v>18</v>
      </c>
      <c r="F18" s="68" t="s">
        <v>271</v>
      </c>
      <c r="G18" s="234" t="s">
        <v>951</v>
      </c>
      <c r="H18" s="73"/>
      <c r="I18" s="252">
        <f t="shared" si="1"/>
        <v>0</v>
      </c>
      <c r="J18" s="73" t="s">
        <v>971</v>
      </c>
      <c r="K18" s="239"/>
      <c r="L18" s="239"/>
      <c r="M18" s="241" t="s">
        <v>1774</v>
      </c>
      <c r="N18" s="236"/>
      <c r="O18" s="243">
        <v>45038.0</v>
      </c>
      <c r="P18" s="236"/>
      <c r="Q18" s="236"/>
      <c r="R18" s="236"/>
      <c r="S18" s="236"/>
      <c r="T18" s="236"/>
      <c r="U18" s="236"/>
      <c r="V18" s="236"/>
      <c r="W18" s="236"/>
      <c r="X18" s="236"/>
      <c r="Y18" s="236"/>
      <c r="Z18" s="236"/>
      <c r="AA18" s="236"/>
      <c r="AB18" s="236"/>
      <c r="AC18" s="236"/>
      <c r="AD18" s="236"/>
      <c r="AE18" s="236"/>
      <c r="AF18" s="236"/>
      <c r="AG18" s="236"/>
      <c r="AH18" s="236"/>
      <c r="AI18" s="236"/>
      <c r="AJ18" s="236"/>
      <c r="AK18" s="236"/>
    </row>
    <row r="19">
      <c r="A19" s="236"/>
      <c r="B19" s="240" t="s">
        <v>540</v>
      </c>
      <c r="C19" s="234"/>
      <c r="D19" s="234" t="s">
        <v>3</v>
      </c>
      <c r="E19" s="68" t="s">
        <v>18</v>
      </c>
      <c r="F19" s="68" t="s">
        <v>271</v>
      </c>
      <c r="G19" s="234" t="s">
        <v>100</v>
      </c>
      <c r="H19" s="73"/>
      <c r="I19" s="252">
        <f t="shared" si="1"/>
        <v>0</v>
      </c>
      <c r="J19" s="73"/>
      <c r="K19" s="239"/>
      <c r="L19" s="239"/>
      <c r="M19" s="241" t="s">
        <v>1792</v>
      </c>
      <c r="N19" s="236"/>
      <c r="O19" s="243">
        <v>45373.0</v>
      </c>
      <c r="P19" s="236"/>
      <c r="Q19" s="236"/>
      <c r="R19" s="236"/>
      <c r="S19" s="236"/>
      <c r="T19" s="236"/>
      <c r="U19" s="236"/>
      <c r="V19" s="236"/>
      <c r="W19" s="236"/>
      <c r="X19" s="236"/>
      <c r="Y19" s="236"/>
      <c r="Z19" s="236"/>
      <c r="AA19" s="236"/>
      <c r="AB19" s="236"/>
      <c r="AC19" s="236"/>
      <c r="AD19" s="236"/>
      <c r="AE19" s="236"/>
      <c r="AF19" s="236"/>
      <c r="AG19" s="236"/>
      <c r="AH19" s="236"/>
      <c r="AI19" s="236"/>
      <c r="AJ19" s="236"/>
      <c r="AK19" s="236"/>
    </row>
    <row r="20">
      <c r="A20" s="236"/>
      <c r="B20" s="235" t="s">
        <v>900</v>
      </c>
      <c r="C20" s="234"/>
      <c r="D20" s="234" t="s">
        <v>6</v>
      </c>
      <c r="E20" s="68" t="s">
        <v>18</v>
      </c>
      <c r="F20" s="68" t="s">
        <v>271</v>
      </c>
      <c r="G20" s="234" t="s">
        <v>962</v>
      </c>
      <c r="H20" s="235"/>
      <c r="I20" s="252">
        <f t="shared" si="1"/>
        <v>0</v>
      </c>
      <c r="J20" s="235" t="s">
        <v>963</v>
      </c>
      <c r="K20" s="246">
        <v>44652.0</v>
      </c>
      <c r="L20" s="236"/>
      <c r="M20" s="238" t="s">
        <v>1831</v>
      </c>
      <c r="N20" s="234"/>
      <c r="O20" s="234" t="s">
        <v>1832</v>
      </c>
      <c r="P20" s="236"/>
      <c r="Q20" s="236"/>
      <c r="R20" s="236"/>
      <c r="S20" s="236"/>
      <c r="T20" s="236"/>
      <c r="U20" s="236"/>
      <c r="V20" s="236"/>
      <c r="W20" s="236"/>
      <c r="X20" s="236"/>
      <c r="Y20" s="236"/>
      <c r="Z20" s="236"/>
      <c r="AA20" s="236"/>
      <c r="AB20" s="236"/>
      <c r="AC20" s="236"/>
      <c r="AD20" s="236"/>
      <c r="AE20" s="236"/>
      <c r="AF20" s="236"/>
      <c r="AG20" s="236"/>
      <c r="AH20" s="236"/>
      <c r="AI20" s="236"/>
      <c r="AJ20" s="236"/>
      <c r="AK20" s="236"/>
    </row>
    <row r="21">
      <c r="A21" s="236"/>
      <c r="B21" s="235" t="s">
        <v>901</v>
      </c>
      <c r="C21" s="234"/>
      <c r="D21" s="234" t="s">
        <v>6</v>
      </c>
      <c r="E21" s="68" t="s">
        <v>18</v>
      </c>
      <c r="F21" s="68" t="s">
        <v>271</v>
      </c>
      <c r="G21" s="234" t="s">
        <v>950</v>
      </c>
      <c r="H21" s="235"/>
      <c r="I21" s="252">
        <f t="shared" si="1"/>
        <v>0</v>
      </c>
      <c r="J21" s="235" t="s">
        <v>1636</v>
      </c>
      <c r="K21" s="248" t="s">
        <v>1833</v>
      </c>
      <c r="L21" s="236"/>
      <c r="M21" s="238" t="s">
        <v>1834</v>
      </c>
      <c r="N21" s="234"/>
      <c r="O21" s="234" t="s">
        <v>1835</v>
      </c>
      <c r="P21" s="236"/>
      <c r="Q21" s="236"/>
      <c r="R21" s="236"/>
      <c r="S21" s="236"/>
      <c r="T21" s="236"/>
      <c r="U21" s="236"/>
      <c r="V21" s="236"/>
      <c r="W21" s="236"/>
      <c r="X21" s="236"/>
      <c r="Y21" s="236"/>
      <c r="Z21" s="236"/>
      <c r="AA21" s="236"/>
      <c r="AB21" s="236"/>
      <c r="AC21" s="236"/>
      <c r="AD21" s="236"/>
      <c r="AE21" s="236"/>
      <c r="AF21" s="236"/>
      <c r="AG21" s="236"/>
      <c r="AH21" s="236"/>
      <c r="AI21" s="236"/>
      <c r="AJ21" s="236"/>
      <c r="AK21" s="236"/>
    </row>
    <row r="22">
      <c r="A22" s="236"/>
      <c r="B22" s="240" t="s">
        <v>548</v>
      </c>
      <c r="C22" s="234"/>
      <c r="D22" s="234" t="s">
        <v>3</v>
      </c>
      <c r="E22" s="68" t="s">
        <v>18</v>
      </c>
      <c r="F22" s="68" t="s">
        <v>271</v>
      </c>
      <c r="G22" s="235" t="s">
        <v>1642</v>
      </c>
      <c r="H22" s="235"/>
      <c r="I22" s="252">
        <f t="shared" si="1"/>
        <v>0</v>
      </c>
      <c r="J22" s="235" t="s">
        <v>1954</v>
      </c>
      <c r="K22" s="239"/>
      <c r="L22" s="239"/>
      <c r="M22" s="241" t="s">
        <v>1838</v>
      </c>
      <c r="N22" s="236"/>
      <c r="O22" s="243">
        <v>45025.0</v>
      </c>
      <c r="P22" s="236"/>
      <c r="Q22" s="236"/>
      <c r="R22" s="236"/>
      <c r="S22" s="236"/>
      <c r="T22" s="236"/>
      <c r="U22" s="236"/>
      <c r="V22" s="236"/>
      <c r="W22" s="236"/>
      <c r="X22" s="236"/>
      <c r="Y22" s="236"/>
      <c r="Z22" s="236"/>
      <c r="AA22" s="236"/>
      <c r="AB22" s="236"/>
      <c r="AC22" s="236"/>
      <c r="AD22" s="236"/>
      <c r="AE22" s="236"/>
      <c r="AF22" s="236"/>
      <c r="AG22" s="236"/>
      <c r="AH22" s="236"/>
      <c r="AI22" s="236"/>
      <c r="AJ22" s="236"/>
      <c r="AK22" s="236"/>
    </row>
    <row r="23">
      <c r="A23" s="236"/>
      <c r="B23" s="240" t="s">
        <v>532</v>
      </c>
      <c r="C23" s="234"/>
      <c r="D23" s="234" t="s">
        <v>3</v>
      </c>
      <c r="E23" s="68" t="s">
        <v>18</v>
      </c>
      <c r="F23" s="68" t="s">
        <v>271</v>
      </c>
      <c r="G23" s="235" t="s">
        <v>2145</v>
      </c>
      <c r="H23" s="73"/>
      <c r="I23" s="252">
        <f t="shared" si="1"/>
        <v>0</v>
      </c>
      <c r="J23" s="73" t="s">
        <v>1500</v>
      </c>
      <c r="K23" s="239"/>
      <c r="L23" s="239"/>
      <c r="M23" s="241" t="s">
        <v>1839</v>
      </c>
      <c r="N23" s="236"/>
      <c r="O23" s="242" t="s">
        <v>1840</v>
      </c>
      <c r="P23" s="236"/>
      <c r="Q23" s="236"/>
      <c r="R23" s="236"/>
      <c r="S23" s="236"/>
      <c r="T23" s="236"/>
      <c r="U23" s="236"/>
      <c r="V23" s="236"/>
      <c r="W23" s="236"/>
      <c r="X23" s="236"/>
      <c r="Y23" s="236"/>
      <c r="Z23" s="236"/>
      <c r="AA23" s="236"/>
      <c r="AB23" s="236"/>
      <c r="AC23" s="236"/>
      <c r="AD23" s="236"/>
      <c r="AE23" s="236"/>
      <c r="AF23" s="236"/>
      <c r="AG23" s="236"/>
      <c r="AH23" s="236"/>
      <c r="AI23" s="236"/>
      <c r="AJ23" s="236"/>
      <c r="AK23" s="236"/>
    </row>
    <row r="24">
      <c r="A24" s="236"/>
      <c r="B24" s="240" t="s">
        <v>524</v>
      </c>
      <c r="C24" s="234"/>
      <c r="D24" s="234" t="s">
        <v>3</v>
      </c>
      <c r="E24" s="68" t="s">
        <v>18</v>
      </c>
      <c r="F24" s="68" t="s">
        <v>271</v>
      </c>
      <c r="G24" s="234" t="s">
        <v>957</v>
      </c>
      <c r="H24" s="73"/>
      <c r="I24" s="252">
        <f t="shared" si="1"/>
        <v>0</v>
      </c>
      <c r="J24" s="73" t="s">
        <v>969</v>
      </c>
      <c r="K24" s="239"/>
      <c r="L24" s="239"/>
      <c r="M24" s="241" t="s">
        <v>1848</v>
      </c>
      <c r="N24" s="236"/>
      <c r="O24" s="251">
        <v>45351.0</v>
      </c>
      <c r="P24" s="236"/>
      <c r="Q24" s="236"/>
      <c r="R24" s="236"/>
      <c r="S24" s="236"/>
      <c r="T24" s="236"/>
      <c r="U24" s="236"/>
      <c r="V24" s="236"/>
      <c r="W24" s="236"/>
      <c r="X24" s="236"/>
      <c r="Y24" s="236"/>
      <c r="Z24" s="236"/>
      <c r="AA24" s="236"/>
      <c r="AB24" s="236"/>
      <c r="AC24" s="236"/>
      <c r="AD24" s="236"/>
      <c r="AE24" s="236"/>
      <c r="AF24" s="236"/>
      <c r="AG24" s="236"/>
      <c r="AH24" s="236"/>
      <c r="AI24" s="236"/>
      <c r="AJ24" s="236"/>
      <c r="AK24" s="236"/>
    </row>
    <row r="25">
      <c r="A25" s="236"/>
      <c r="B25" s="244" t="s">
        <v>270</v>
      </c>
      <c r="C25" s="185"/>
      <c r="D25" s="185" t="s">
        <v>2</v>
      </c>
      <c r="E25" s="68" t="s">
        <v>18</v>
      </c>
      <c r="F25" s="68" t="s">
        <v>271</v>
      </c>
      <c r="G25" s="234" t="s">
        <v>937</v>
      </c>
      <c r="H25" s="185"/>
      <c r="I25" s="252">
        <f t="shared" si="1"/>
        <v>0</v>
      </c>
      <c r="J25" s="185" t="s">
        <v>1426</v>
      </c>
      <c r="K25" s="256" t="s">
        <v>1849</v>
      </c>
      <c r="L25" s="244"/>
      <c r="M25" s="245" t="s">
        <v>1850</v>
      </c>
      <c r="N25" s="244" t="s">
        <v>1851</v>
      </c>
      <c r="O25" s="40"/>
      <c r="P25" s="10"/>
      <c r="Q25" s="10"/>
      <c r="R25" s="10"/>
      <c r="S25" s="10"/>
      <c r="T25" s="10"/>
      <c r="U25" s="10"/>
      <c r="V25" s="10"/>
      <c r="W25" s="10"/>
      <c r="X25" s="10"/>
      <c r="Y25" s="10"/>
      <c r="Z25" s="10"/>
      <c r="AA25" s="10"/>
      <c r="AB25" s="10"/>
      <c r="AC25" s="10"/>
      <c r="AD25" s="10"/>
      <c r="AE25" s="10"/>
      <c r="AF25" s="10"/>
      <c r="AG25" s="10"/>
      <c r="AH25" s="10"/>
      <c r="AI25" s="10"/>
      <c r="AJ25" s="10"/>
      <c r="AK25" s="10"/>
    </row>
    <row r="26">
      <c r="A26" s="236"/>
      <c r="B26" s="240" t="s">
        <v>549</v>
      </c>
      <c r="C26" s="234"/>
      <c r="D26" s="234" t="s">
        <v>3</v>
      </c>
      <c r="E26" s="68" t="s">
        <v>18</v>
      </c>
      <c r="F26" s="68" t="s">
        <v>271</v>
      </c>
      <c r="G26" s="235" t="s">
        <v>1502</v>
      </c>
      <c r="H26" s="73"/>
      <c r="I26" s="252">
        <f t="shared" si="1"/>
        <v>0</v>
      </c>
      <c r="J26" s="73" t="s">
        <v>1503</v>
      </c>
      <c r="K26" s="239"/>
      <c r="L26" s="239"/>
      <c r="M26" s="241" t="s">
        <v>1858</v>
      </c>
      <c r="N26" s="236"/>
      <c r="O26" s="242" t="s">
        <v>1859</v>
      </c>
      <c r="P26" s="236"/>
      <c r="Q26" s="236"/>
      <c r="R26" s="236"/>
      <c r="S26" s="236"/>
      <c r="T26" s="236"/>
      <c r="U26" s="236"/>
      <c r="V26" s="236"/>
      <c r="W26" s="236"/>
      <c r="X26" s="236"/>
      <c r="Y26" s="236"/>
      <c r="Z26" s="236"/>
      <c r="AA26" s="236"/>
      <c r="AB26" s="236"/>
      <c r="AC26" s="236"/>
      <c r="AD26" s="236"/>
      <c r="AE26" s="236"/>
      <c r="AF26" s="236"/>
      <c r="AG26" s="236"/>
      <c r="AH26" s="236"/>
      <c r="AI26" s="236"/>
      <c r="AJ26" s="236"/>
      <c r="AK26" s="236"/>
    </row>
    <row r="27">
      <c r="A27" s="236"/>
      <c r="B27" s="240" t="s">
        <v>545</v>
      </c>
      <c r="C27" s="234"/>
      <c r="D27" s="234" t="s">
        <v>3</v>
      </c>
      <c r="E27" s="68" t="s">
        <v>18</v>
      </c>
      <c r="F27" s="68" t="s">
        <v>271</v>
      </c>
      <c r="G27" s="234" t="s">
        <v>950</v>
      </c>
      <c r="H27" s="73"/>
      <c r="I27" s="252">
        <f t="shared" si="1"/>
        <v>0</v>
      </c>
      <c r="J27" s="73" t="s">
        <v>968</v>
      </c>
      <c r="K27" s="239"/>
      <c r="L27" s="239"/>
      <c r="M27" s="241" t="s">
        <v>1877</v>
      </c>
      <c r="N27" s="236"/>
      <c r="O27" s="242" t="s">
        <v>1878</v>
      </c>
      <c r="P27" s="236"/>
      <c r="Q27" s="236"/>
      <c r="R27" s="236"/>
      <c r="S27" s="236"/>
      <c r="T27" s="236"/>
      <c r="U27" s="236"/>
      <c r="V27" s="236"/>
      <c r="W27" s="236"/>
      <c r="X27" s="236"/>
      <c r="Y27" s="236"/>
      <c r="Z27" s="236"/>
      <c r="AA27" s="236"/>
      <c r="AB27" s="236"/>
      <c r="AC27" s="236"/>
      <c r="AD27" s="236"/>
      <c r="AE27" s="236"/>
      <c r="AF27" s="236"/>
      <c r="AG27" s="236"/>
      <c r="AH27" s="236"/>
      <c r="AI27" s="236"/>
      <c r="AJ27" s="236"/>
      <c r="AK27" s="236"/>
    </row>
    <row r="28">
      <c r="A28" s="236"/>
      <c r="B28" s="240" t="s">
        <v>538</v>
      </c>
      <c r="C28" s="234"/>
      <c r="D28" s="234" t="s">
        <v>3</v>
      </c>
      <c r="E28" s="68" t="s">
        <v>18</v>
      </c>
      <c r="F28" s="68" t="s">
        <v>271</v>
      </c>
      <c r="G28" s="235" t="s">
        <v>956</v>
      </c>
      <c r="H28" s="73"/>
      <c r="I28" s="252">
        <f t="shared" si="1"/>
        <v>0</v>
      </c>
      <c r="J28" s="73" t="s">
        <v>1489</v>
      </c>
      <c r="K28" s="239"/>
      <c r="L28" s="239"/>
      <c r="M28" s="241" t="s">
        <v>1894</v>
      </c>
      <c r="N28" s="236"/>
      <c r="O28" s="242" t="s">
        <v>1895</v>
      </c>
      <c r="P28" s="236"/>
      <c r="Q28" s="236"/>
      <c r="R28" s="236"/>
      <c r="S28" s="236"/>
      <c r="T28" s="236"/>
      <c r="U28" s="236"/>
      <c r="V28" s="236"/>
      <c r="W28" s="236"/>
      <c r="X28" s="236"/>
      <c r="Y28" s="236"/>
      <c r="Z28" s="236"/>
      <c r="AA28" s="236"/>
      <c r="AB28" s="236"/>
      <c r="AC28" s="236"/>
      <c r="AD28" s="236"/>
      <c r="AE28" s="236"/>
      <c r="AF28" s="236"/>
      <c r="AG28" s="236"/>
      <c r="AH28" s="236"/>
      <c r="AI28" s="236"/>
      <c r="AJ28" s="236"/>
      <c r="AK28" s="236"/>
    </row>
    <row r="29">
      <c r="A29" s="236"/>
      <c r="B29" s="236" t="s">
        <v>720</v>
      </c>
      <c r="C29" s="234"/>
      <c r="D29" s="234" t="s">
        <v>4</v>
      </c>
      <c r="E29" s="68" t="s">
        <v>18</v>
      </c>
      <c r="F29" s="68" t="s">
        <v>271</v>
      </c>
      <c r="G29" s="234" t="s">
        <v>1539</v>
      </c>
      <c r="H29" s="239"/>
      <c r="I29" s="252">
        <f t="shared" si="1"/>
        <v>0</v>
      </c>
      <c r="J29" s="239" t="s">
        <v>1540</v>
      </c>
      <c r="K29" s="236"/>
      <c r="L29" s="236"/>
      <c r="M29" s="236"/>
      <c r="N29" s="239" t="s">
        <v>1898</v>
      </c>
      <c r="O29" s="236"/>
      <c r="P29" s="236"/>
      <c r="Q29" s="236"/>
      <c r="R29" s="236"/>
      <c r="S29" s="236"/>
      <c r="T29" s="236"/>
      <c r="U29" s="236"/>
      <c r="V29" s="236"/>
      <c r="W29" s="236"/>
      <c r="X29" s="236"/>
      <c r="Y29" s="236"/>
      <c r="Z29" s="236"/>
      <c r="AA29" s="236"/>
      <c r="AB29" s="236"/>
      <c r="AC29" s="236"/>
      <c r="AD29" s="236"/>
      <c r="AE29" s="236"/>
      <c r="AF29" s="236"/>
      <c r="AG29" s="236"/>
      <c r="AH29" s="236"/>
      <c r="AI29" s="236"/>
      <c r="AJ29" s="236"/>
      <c r="AK29" s="236"/>
    </row>
    <row r="30">
      <c r="A30" s="236"/>
      <c r="B30" s="236" t="s">
        <v>713</v>
      </c>
      <c r="C30" s="234"/>
      <c r="D30" s="234" t="s">
        <v>4</v>
      </c>
      <c r="E30" s="68" t="s">
        <v>18</v>
      </c>
      <c r="F30" s="68" t="s">
        <v>271</v>
      </c>
      <c r="G30" s="234" t="s">
        <v>951</v>
      </c>
      <c r="H30" s="239"/>
      <c r="I30" s="252">
        <f t="shared" si="1"/>
        <v>0</v>
      </c>
      <c r="J30" s="239" t="s">
        <v>1543</v>
      </c>
      <c r="K30" s="236"/>
      <c r="L30" s="236"/>
      <c r="M30" s="236"/>
      <c r="N30" s="239" t="s">
        <v>1901</v>
      </c>
      <c r="O30" s="236"/>
      <c r="P30" s="236"/>
      <c r="Q30" s="236"/>
      <c r="R30" s="236"/>
      <c r="S30" s="236"/>
      <c r="T30" s="236"/>
      <c r="U30" s="236"/>
      <c r="V30" s="236"/>
      <c r="W30" s="236"/>
      <c r="X30" s="236"/>
      <c r="Y30" s="236"/>
      <c r="Z30" s="236"/>
      <c r="AA30" s="236"/>
      <c r="AB30" s="236"/>
      <c r="AC30" s="236"/>
      <c r="AD30" s="236"/>
      <c r="AE30" s="236"/>
      <c r="AF30" s="236"/>
      <c r="AG30" s="236"/>
      <c r="AH30" s="236"/>
      <c r="AI30" s="236"/>
      <c r="AJ30" s="236"/>
      <c r="AK30" s="236"/>
    </row>
    <row r="31">
      <c r="A31" s="236"/>
      <c r="B31" s="236" t="s">
        <v>749</v>
      </c>
      <c r="C31" s="234"/>
      <c r="D31" s="234" t="s">
        <v>4</v>
      </c>
      <c r="E31" s="68" t="s">
        <v>18</v>
      </c>
      <c r="F31" s="68" t="s">
        <v>271</v>
      </c>
      <c r="G31" s="234" t="s">
        <v>950</v>
      </c>
      <c r="H31" s="239"/>
      <c r="I31" s="252">
        <f t="shared" si="1"/>
        <v>0</v>
      </c>
      <c r="J31" s="239" t="s">
        <v>1544</v>
      </c>
      <c r="K31" s="236"/>
      <c r="L31" s="236"/>
      <c r="M31" s="236"/>
      <c r="N31" s="239" t="s">
        <v>1902</v>
      </c>
      <c r="O31" s="236"/>
      <c r="P31" s="236"/>
      <c r="Q31" s="236"/>
      <c r="R31" s="236"/>
      <c r="S31" s="236"/>
      <c r="T31" s="236"/>
      <c r="U31" s="236"/>
      <c r="V31" s="236"/>
      <c r="W31" s="236"/>
      <c r="X31" s="236"/>
      <c r="Y31" s="236"/>
      <c r="Z31" s="236"/>
      <c r="AA31" s="236"/>
      <c r="AB31" s="236"/>
      <c r="AC31" s="236"/>
      <c r="AD31" s="236"/>
      <c r="AE31" s="236"/>
      <c r="AF31" s="236"/>
      <c r="AG31" s="236"/>
      <c r="AH31" s="236"/>
      <c r="AI31" s="236"/>
      <c r="AJ31" s="236"/>
      <c r="AK31" s="236"/>
    </row>
    <row r="32">
      <c r="A32" s="236"/>
      <c r="B32" s="236" t="s">
        <v>736</v>
      </c>
      <c r="C32" s="234"/>
      <c r="D32" s="234" t="s">
        <v>4</v>
      </c>
      <c r="E32" s="68" t="s">
        <v>18</v>
      </c>
      <c r="F32" s="68" t="s">
        <v>271</v>
      </c>
      <c r="G32" s="234" t="s">
        <v>1532</v>
      </c>
      <c r="H32" s="239"/>
      <c r="I32" s="252">
        <f t="shared" si="1"/>
        <v>0</v>
      </c>
      <c r="J32" s="239" t="s">
        <v>1546</v>
      </c>
      <c r="K32" s="236"/>
      <c r="L32" s="236"/>
      <c r="M32" s="236"/>
      <c r="N32" s="239" t="s">
        <v>1918</v>
      </c>
      <c r="O32" s="236"/>
      <c r="P32" s="236"/>
      <c r="Q32" s="236"/>
      <c r="R32" s="236"/>
      <c r="S32" s="236"/>
      <c r="T32" s="236"/>
      <c r="U32" s="236"/>
      <c r="V32" s="236"/>
      <c r="W32" s="236"/>
      <c r="X32" s="236"/>
      <c r="Y32" s="236"/>
      <c r="Z32" s="236"/>
      <c r="AA32" s="236"/>
      <c r="AB32" s="236"/>
      <c r="AC32" s="236"/>
      <c r="AD32" s="236"/>
      <c r="AE32" s="236"/>
      <c r="AF32" s="236"/>
      <c r="AG32" s="236"/>
      <c r="AH32" s="236"/>
      <c r="AI32" s="236"/>
      <c r="AJ32" s="236"/>
      <c r="AK32" s="236"/>
    </row>
    <row r="33">
      <c r="A33" s="236"/>
      <c r="B33" s="236" t="s">
        <v>745</v>
      </c>
      <c r="C33" s="234"/>
      <c r="D33" s="234" t="s">
        <v>4</v>
      </c>
      <c r="E33" s="68" t="s">
        <v>18</v>
      </c>
      <c r="F33" s="68" t="s">
        <v>271</v>
      </c>
      <c r="G33" s="234" t="s">
        <v>962</v>
      </c>
      <c r="H33" s="239"/>
      <c r="I33" s="252">
        <f t="shared" si="1"/>
        <v>0</v>
      </c>
      <c r="J33" s="239" t="s">
        <v>1547</v>
      </c>
      <c r="K33" s="236"/>
      <c r="L33" s="236"/>
      <c r="M33" s="236"/>
      <c r="N33" s="239" t="s">
        <v>1919</v>
      </c>
      <c r="O33" s="236"/>
      <c r="P33" s="236"/>
      <c r="Q33" s="236"/>
      <c r="R33" s="236"/>
      <c r="S33" s="236"/>
      <c r="T33" s="236"/>
      <c r="U33" s="236"/>
      <c r="V33" s="236"/>
      <c r="W33" s="236"/>
      <c r="X33" s="236"/>
      <c r="Y33" s="236"/>
      <c r="Z33" s="236"/>
      <c r="AA33" s="236"/>
      <c r="AB33" s="236"/>
      <c r="AC33" s="236"/>
      <c r="AD33" s="236"/>
      <c r="AE33" s="236"/>
      <c r="AF33" s="236"/>
      <c r="AG33" s="236"/>
      <c r="AH33" s="236"/>
      <c r="AI33" s="236"/>
      <c r="AJ33" s="236"/>
      <c r="AK33" s="236"/>
    </row>
    <row r="34">
      <c r="A34" s="236"/>
      <c r="B34" s="236" t="s">
        <v>721</v>
      </c>
      <c r="C34" s="234"/>
      <c r="D34" s="234" t="s">
        <v>4</v>
      </c>
      <c r="E34" s="68" t="s">
        <v>18</v>
      </c>
      <c r="F34" s="68" t="s">
        <v>271</v>
      </c>
      <c r="G34" s="234" t="s">
        <v>944</v>
      </c>
      <c r="H34" s="239"/>
      <c r="I34" s="252">
        <f t="shared" si="1"/>
        <v>0</v>
      </c>
      <c r="J34" s="239" t="s">
        <v>1481</v>
      </c>
      <c r="K34" s="236"/>
      <c r="L34" s="236"/>
      <c r="M34" s="236"/>
      <c r="N34" s="239" t="s">
        <v>1923</v>
      </c>
      <c r="O34" s="236"/>
      <c r="P34" s="236"/>
      <c r="Q34" s="236"/>
      <c r="R34" s="236"/>
      <c r="S34" s="236"/>
      <c r="T34" s="236"/>
      <c r="U34" s="236"/>
      <c r="V34" s="236"/>
      <c r="W34" s="236"/>
      <c r="X34" s="236"/>
      <c r="Y34" s="236"/>
      <c r="Z34" s="236"/>
      <c r="AA34" s="236"/>
      <c r="AB34" s="236"/>
      <c r="AC34" s="236"/>
      <c r="AD34" s="236"/>
      <c r="AE34" s="236"/>
      <c r="AF34" s="236"/>
      <c r="AG34" s="236"/>
      <c r="AH34" s="236"/>
      <c r="AI34" s="236"/>
      <c r="AJ34" s="236"/>
      <c r="AK34" s="236"/>
    </row>
    <row r="35">
      <c r="A35" s="236"/>
      <c r="B35" s="236" t="s">
        <v>739</v>
      </c>
      <c r="C35" s="234"/>
      <c r="D35" s="234" t="s">
        <v>4</v>
      </c>
      <c r="E35" s="68" t="s">
        <v>18</v>
      </c>
      <c r="F35" s="68" t="s">
        <v>271</v>
      </c>
      <c r="G35" s="234" t="s">
        <v>107</v>
      </c>
      <c r="H35" s="239"/>
      <c r="I35" s="252">
        <f t="shared" si="1"/>
        <v>0</v>
      </c>
      <c r="J35" s="239" t="s">
        <v>1467</v>
      </c>
      <c r="K35" s="236"/>
      <c r="L35" s="236"/>
      <c r="M35" s="236"/>
      <c r="N35" s="239" t="s">
        <v>1924</v>
      </c>
      <c r="O35" s="236"/>
      <c r="P35" s="236"/>
      <c r="Q35" s="236"/>
      <c r="R35" s="236"/>
      <c r="S35" s="236"/>
      <c r="T35" s="236"/>
      <c r="U35" s="236"/>
      <c r="V35" s="236"/>
      <c r="W35" s="236"/>
      <c r="X35" s="236"/>
      <c r="Y35" s="236"/>
      <c r="Z35" s="236"/>
      <c r="AA35" s="236"/>
      <c r="AB35" s="236"/>
      <c r="AC35" s="236"/>
      <c r="AD35" s="236"/>
      <c r="AE35" s="236"/>
      <c r="AF35" s="236"/>
      <c r="AG35" s="236"/>
      <c r="AH35" s="236"/>
      <c r="AI35" s="236"/>
      <c r="AJ35" s="236"/>
      <c r="AK35" s="236"/>
    </row>
    <row r="36">
      <c r="A36" s="236"/>
      <c r="B36" s="236" t="s">
        <v>740</v>
      </c>
      <c r="C36" s="234"/>
      <c r="D36" s="234" t="s">
        <v>4</v>
      </c>
      <c r="E36" s="68" t="s">
        <v>18</v>
      </c>
      <c r="F36" s="68" t="s">
        <v>271</v>
      </c>
      <c r="G36" s="234" t="s">
        <v>107</v>
      </c>
      <c r="H36" s="239"/>
      <c r="I36" s="252">
        <f t="shared" si="1"/>
        <v>0</v>
      </c>
      <c r="J36" s="239" t="s">
        <v>1482</v>
      </c>
      <c r="K36" s="236"/>
      <c r="L36" s="236"/>
      <c r="M36" s="236"/>
      <c r="N36" s="239" t="s">
        <v>1925</v>
      </c>
      <c r="O36" s="236"/>
      <c r="P36" s="236"/>
      <c r="Q36" s="236"/>
      <c r="R36" s="236"/>
      <c r="S36" s="236"/>
      <c r="T36" s="236"/>
      <c r="U36" s="236"/>
      <c r="V36" s="236"/>
      <c r="W36" s="236"/>
      <c r="X36" s="236"/>
      <c r="Y36" s="236"/>
      <c r="Z36" s="236"/>
      <c r="AA36" s="236"/>
      <c r="AB36" s="236"/>
      <c r="AC36" s="236"/>
      <c r="AD36" s="236"/>
      <c r="AE36" s="236"/>
      <c r="AF36" s="236"/>
      <c r="AG36" s="236"/>
      <c r="AH36" s="236"/>
      <c r="AI36" s="236"/>
      <c r="AJ36" s="236"/>
      <c r="AK36" s="236"/>
    </row>
    <row r="37">
      <c r="A37" s="236"/>
      <c r="B37" s="236" t="s">
        <v>741</v>
      </c>
      <c r="C37" s="234"/>
      <c r="D37" s="234" t="s">
        <v>4</v>
      </c>
      <c r="E37" s="68" t="s">
        <v>18</v>
      </c>
      <c r="F37" s="68" t="s">
        <v>271</v>
      </c>
      <c r="G37" s="234" t="s">
        <v>107</v>
      </c>
      <c r="H37" s="239"/>
      <c r="I37" s="252">
        <f t="shared" si="1"/>
        <v>0</v>
      </c>
      <c r="J37" s="239" t="s">
        <v>1477</v>
      </c>
      <c r="K37" s="236"/>
      <c r="L37" s="236"/>
      <c r="M37" s="236"/>
      <c r="N37" s="239" t="s">
        <v>1927</v>
      </c>
      <c r="O37" s="236"/>
      <c r="P37" s="236"/>
      <c r="Q37" s="236"/>
      <c r="R37" s="236"/>
      <c r="S37" s="236"/>
      <c r="T37" s="236"/>
      <c r="U37" s="236"/>
      <c r="V37" s="236"/>
      <c r="W37" s="236"/>
      <c r="X37" s="236"/>
      <c r="Y37" s="236"/>
      <c r="Z37" s="236"/>
      <c r="AA37" s="236"/>
      <c r="AB37" s="236"/>
      <c r="AC37" s="236"/>
      <c r="AD37" s="236"/>
      <c r="AE37" s="236"/>
      <c r="AF37" s="236"/>
      <c r="AG37" s="236"/>
      <c r="AH37" s="236"/>
      <c r="AI37" s="236"/>
      <c r="AJ37" s="236"/>
      <c r="AK37" s="236"/>
    </row>
    <row r="38">
      <c r="A38" s="236"/>
      <c r="B38" s="236" t="s">
        <v>750</v>
      </c>
      <c r="C38" s="234"/>
      <c r="D38" s="234" t="s">
        <v>4</v>
      </c>
      <c r="E38" s="68" t="s">
        <v>18</v>
      </c>
      <c r="F38" s="68" t="s">
        <v>271</v>
      </c>
      <c r="G38" s="234" t="s">
        <v>950</v>
      </c>
      <c r="H38" s="239"/>
      <c r="I38" s="252">
        <f t="shared" si="1"/>
        <v>0</v>
      </c>
      <c r="J38" s="239" t="s">
        <v>1550</v>
      </c>
      <c r="K38" s="236"/>
      <c r="L38" s="236"/>
      <c r="M38" s="236"/>
      <c r="N38" s="239" t="s">
        <v>1932</v>
      </c>
      <c r="O38" s="236"/>
      <c r="P38" s="236"/>
      <c r="Q38" s="236"/>
      <c r="R38" s="236"/>
      <c r="S38" s="236"/>
      <c r="T38" s="236"/>
      <c r="U38" s="236"/>
      <c r="V38" s="236"/>
      <c r="W38" s="236"/>
      <c r="X38" s="236"/>
      <c r="Y38" s="236"/>
      <c r="Z38" s="236"/>
      <c r="AA38" s="236"/>
      <c r="AB38" s="236"/>
      <c r="AC38" s="236"/>
      <c r="AD38" s="236"/>
      <c r="AE38" s="236"/>
      <c r="AF38" s="236"/>
      <c r="AG38" s="236"/>
      <c r="AH38" s="236"/>
      <c r="AI38" s="236"/>
      <c r="AJ38" s="236"/>
      <c r="AK38" s="236"/>
    </row>
    <row r="39">
      <c r="A39" s="236"/>
      <c r="B39" s="236" t="s">
        <v>711</v>
      </c>
      <c r="C39" s="234"/>
      <c r="D39" s="234" t="s">
        <v>4</v>
      </c>
      <c r="E39" s="68" t="s">
        <v>18</v>
      </c>
      <c r="F39" s="68" t="s">
        <v>271</v>
      </c>
      <c r="G39" s="234" t="s">
        <v>957</v>
      </c>
      <c r="H39" s="239"/>
      <c r="I39" s="252">
        <f t="shared" si="1"/>
        <v>0</v>
      </c>
      <c r="J39" s="239" t="s">
        <v>969</v>
      </c>
      <c r="K39" s="236"/>
      <c r="L39" s="236"/>
      <c r="M39" s="236"/>
      <c r="N39" s="239" t="s">
        <v>1934</v>
      </c>
      <c r="O39" s="236"/>
      <c r="P39" s="236"/>
      <c r="Q39" s="236"/>
      <c r="R39" s="236"/>
      <c r="S39" s="236"/>
      <c r="T39" s="236"/>
      <c r="U39" s="236"/>
      <c r="V39" s="236"/>
      <c r="W39" s="236"/>
      <c r="X39" s="236"/>
      <c r="Y39" s="236"/>
      <c r="Z39" s="236"/>
      <c r="AA39" s="236"/>
      <c r="AB39" s="236"/>
      <c r="AC39" s="236"/>
      <c r="AD39" s="236"/>
      <c r="AE39" s="236"/>
      <c r="AF39" s="236"/>
      <c r="AG39" s="236"/>
      <c r="AH39" s="236"/>
      <c r="AI39" s="236"/>
      <c r="AJ39" s="236"/>
      <c r="AK39" s="236"/>
    </row>
    <row r="40">
      <c r="A40" s="236"/>
      <c r="B40" s="236" t="s">
        <v>727</v>
      </c>
      <c r="C40" s="234"/>
      <c r="D40" s="234" t="s">
        <v>4</v>
      </c>
      <c r="E40" s="68" t="s">
        <v>18</v>
      </c>
      <c r="F40" s="68" t="s">
        <v>271</v>
      </c>
      <c r="G40" s="234" t="s">
        <v>1437</v>
      </c>
      <c r="H40" s="239"/>
      <c r="I40" s="252">
        <f t="shared" si="1"/>
        <v>0</v>
      </c>
      <c r="J40" s="239" t="s">
        <v>1552</v>
      </c>
      <c r="K40" s="236"/>
      <c r="L40" s="236"/>
      <c r="M40" s="236"/>
      <c r="N40" s="239" t="s">
        <v>1935</v>
      </c>
      <c r="O40" s="236"/>
      <c r="P40" s="236"/>
      <c r="Q40" s="236"/>
      <c r="R40" s="236"/>
      <c r="S40" s="236"/>
      <c r="T40" s="236"/>
      <c r="U40" s="236"/>
      <c r="V40" s="236"/>
      <c r="W40" s="236"/>
      <c r="X40" s="236"/>
      <c r="Y40" s="236"/>
      <c r="Z40" s="236"/>
      <c r="AA40" s="236"/>
      <c r="AB40" s="236"/>
      <c r="AC40" s="236"/>
      <c r="AD40" s="236"/>
      <c r="AE40" s="236"/>
      <c r="AF40" s="236"/>
      <c r="AG40" s="236"/>
      <c r="AH40" s="236"/>
      <c r="AI40" s="236"/>
      <c r="AJ40" s="236"/>
      <c r="AK40" s="236"/>
    </row>
    <row r="41">
      <c r="A41" s="236"/>
      <c r="B41" s="260" t="s">
        <v>546</v>
      </c>
      <c r="C41" s="234"/>
      <c r="D41" s="234" t="s">
        <v>3</v>
      </c>
      <c r="E41" s="68" t="s">
        <v>18</v>
      </c>
      <c r="F41" s="68" t="s">
        <v>271</v>
      </c>
      <c r="G41" s="234" t="s">
        <v>950</v>
      </c>
      <c r="H41" s="73"/>
      <c r="I41" s="252">
        <f t="shared" si="1"/>
        <v>0</v>
      </c>
      <c r="J41" s="73" t="s">
        <v>1465</v>
      </c>
      <c r="K41" s="239"/>
      <c r="L41" s="239"/>
      <c r="M41" s="241" t="s">
        <v>1944</v>
      </c>
      <c r="N41" s="236"/>
      <c r="O41" s="242" t="s">
        <v>1945</v>
      </c>
      <c r="P41" s="236"/>
      <c r="Q41" s="236"/>
      <c r="R41" s="236"/>
      <c r="S41" s="236"/>
      <c r="T41" s="236"/>
      <c r="U41" s="236"/>
      <c r="V41" s="236"/>
      <c r="W41" s="236"/>
      <c r="X41" s="236"/>
      <c r="Y41" s="236"/>
      <c r="Z41" s="236"/>
      <c r="AA41" s="236"/>
      <c r="AB41" s="236"/>
      <c r="AC41" s="236"/>
      <c r="AD41" s="236"/>
      <c r="AE41" s="236"/>
      <c r="AF41" s="236"/>
      <c r="AG41" s="236"/>
      <c r="AH41" s="236"/>
      <c r="AI41" s="236"/>
      <c r="AJ41" s="236"/>
      <c r="AK41" s="236"/>
    </row>
    <row r="42">
      <c r="A42" s="236"/>
      <c r="B42" s="236" t="s">
        <v>753</v>
      </c>
      <c r="C42" s="234"/>
      <c r="D42" s="234" t="s">
        <v>4</v>
      </c>
      <c r="E42" s="68" t="s">
        <v>18</v>
      </c>
      <c r="F42" s="68" t="s">
        <v>271</v>
      </c>
      <c r="G42" s="234" t="s">
        <v>1954</v>
      </c>
      <c r="H42" s="239"/>
      <c r="I42" s="252">
        <f t="shared" si="1"/>
        <v>0</v>
      </c>
      <c r="J42" s="239" t="s">
        <v>1560</v>
      </c>
      <c r="K42" s="236"/>
      <c r="L42" s="236"/>
      <c r="M42" s="236"/>
      <c r="N42" s="239" t="s">
        <v>1955</v>
      </c>
      <c r="O42" s="236"/>
      <c r="P42" s="236"/>
      <c r="Q42" s="236"/>
      <c r="R42" s="236"/>
      <c r="S42" s="236"/>
      <c r="T42" s="236"/>
      <c r="U42" s="236"/>
      <c r="V42" s="236"/>
      <c r="W42" s="236"/>
      <c r="X42" s="236"/>
      <c r="Y42" s="236"/>
      <c r="Z42" s="236"/>
      <c r="AA42" s="236"/>
      <c r="AB42" s="236"/>
      <c r="AC42" s="236"/>
      <c r="AD42" s="236"/>
      <c r="AE42" s="236"/>
      <c r="AF42" s="236"/>
      <c r="AG42" s="236"/>
      <c r="AH42" s="236"/>
      <c r="AI42" s="236"/>
      <c r="AJ42" s="236"/>
      <c r="AK42" s="236"/>
    </row>
    <row r="43">
      <c r="A43" s="236"/>
      <c r="B43" s="236" t="s">
        <v>728</v>
      </c>
      <c r="C43" s="234"/>
      <c r="D43" s="234" t="s">
        <v>4</v>
      </c>
      <c r="E43" s="68" t="s">
        <v>18</v>
      </c>
      <c r="F43" s="68" t="s">
        <v>271</v>
      </c>
      <c r="G43" s="234" t="s">
        <v>1437</v>
      </c>
      <c r="H43" s="239"/>
      <c r="I43" s="252">
        <f t="shared" si="1"/>
        <v>0</v>
      </c>
      <c r="J43" s="239" t="s">
        <v>1564</v>
      </c>
      <c r="K43" s="236"/>
      <c r="L43" s="236"/>
      <c r="M43" s="236"/>
      <c r="N43" s="239" t="s">
        <v>1959</v>
      </c>
      <c r="O43" s="236"/>
      <c r="P43" s="236"/>
      <c r="Q43" s="236"/>
      <c r="R43" s="236"/>
      <c r="S43" s="236"/>
      <c r="T43" s="236"/>
      <c r="U43" s="236"/>
      <c r="V43" s="236"/>
      <c r="W43" s="236"/>
      <c r="X43" s="236"/>
      <c r="Y43" s="236"/>
      <c r="Z43" s="236"/>
      <c r="AA43" s="236"/>
      <c r="AB43" s="236"/>
      <c r="AC43" s="236"/>
      <c r="AD43" s="236"/>
      <c r="AE43" s="236"/>
      <c r="AF43" s="236"/>
      <c r="AG43" s="236"/>
      <c r="AH43" s="236"/>
      <c r="AI43" s="236"/>
      <c r="AJ43" s="236"/>
      <c r="AK43" s="236"/>
    </row>
    <row r="44">
      <c r="A44" s="236"/>
      <c r="B44" s="240" t="s">
        <v>530</v>
      </c>
      <c r="C44" s="234"/>
      <c r="D44" s="234" t="s">
        <v>3</v>
      </c>
      <c r="E44" s="68" t="s">
        <v>18</v>
      </c>
      <c r="F44" s="68" t="s">
        <v>271</v>
      </c>
      <c r="G44" s="234" t="s">
        <v>946</v>
      </c>
      <c r="H44" s="73"/>
      <c r="I44" s="252">
        <f t="shared" si="1"/>
        <v>0</v>
      </c>
      <c r="J44" s="73" t="s">
        <v>1511</v>
      </c>
      <c r="K44" s="239"/>
      <c r="L44" s="239"/>
      <c r="M44" s="241" t="s">
        <v>1969</v>
      </c>
      <c r="N44" s="236"/>
      <c r="O44" s="251">
        <v>45591.0</v>
      </c>
      <c r="P44" s="236"/>
      <c r="Q44" s="236"/>
      <c r="R44" s="236"/>
      <c r="S44" s="236"/>
      <c r="T44" s="236"/>
      <c r="U44" s="236"/>
      <c r="V44" s="236"/>
      <c r="W44" s="236"/>
      <c r="X44" s="236"/>
      <c r="Y44" s="236"/>
      <c r="Z44" s="236"/>
      <c r="AA44" s="236"/>
      <c r="AB44" s="236"/>
      <c r="AC44" s="236"/>
      <c r="AD44" s="236"/>
      <c r="AE44" s="236"/>
      <c r="AF44" s="236"/>
      <c r="AG44" s="236"/>
      <c r="AH44" s="236"/>
      <c r="AI44" s="236"/>
      <c r="AJ44" s="236"/>
      <c r="AK44" s="236"/>
    </row>
    <row r="45">
      <c r="A45" s="236"/>
      <c r="B45" s="236" t="s">
        <v>737</v>
      </c>
      <c r="C45" s="234"/>
      <c r="D45" s="234" t="s">
        <v>4</v>
      </c>
      <c r="E45" s="68" t="s">
        <v>18</v>
      </c>
      <c r="F45" s="68" t="s">
        <v>271</v>
      </c>
      <c r="G45" s="234" t="s">
        <v>1532</v>
      </c>
      <c r="H45" s="239"/>
      <c r="I45" s="252">
        <f t="shared" si="1"/>
        <v>0</v>
      </c>
      <c r="J45" s="239" t="s">
        <v>1570</v>
      </c>
      <c r="K45" s="236"/>
      <c r="L45" s="236"/>
      <c r="M45" s="236"/>
      <c r="N45" s="239" t="s">
        <v>1970</v>
      </c>
      <c r="O45" s="236"/>
      <c r="P45" s="236"/>
      <c r="Q45" s="236"/>
      <c r="R45" s="236"/>
      <c r="S45" s="236"/>
      <c r="T45" s="236"/>
      <c r="U45" s="236"/>
      <c r="V45" s="236"/>
      <c r="W45" s="236"/>
      <c r="X45" s="236"/>
      <c r="Y45" s="236"/>
      <c r="Z45" s="236"/>
      <c r="AA45" s="236"/>
      <c r="AB45" s="236"/>
      <c r="AC45" s="236"/>
      <c r="AD45" s="236"/>
      <c r="AE45" s="236"/>
      <c r="AF45" s="236"/>
      <c r="AG45" s="236"/>
      <c r="AH45" s="236"/>
      <c r="AI45" s="236"/>
      <c r="AJ45" s="236"/>
      <c r="AK45" s="236"/>
    </row>
    <row r="46">
      <c r="A46" s="236"/>
      <c r="B46" s="236" t="s">
        <v>719</v>
      </c>
      <c r="C46" s="234"/>
      <c r="D46" s="234" t="s">
        <v>4</v>
      </c>
      <c r="E46" s="68" t="s">
        <v>18</v>
      </c>
      <c r="F46" s="68" t="s">
        <v>271</v>
      </c>
      <c r="G46" s="234" t="s">
        <v>1571</v>
      </c>
      <c r="H46" s="239"/>
      <c r="I46" s="252">
        <f t="shared" si="1"/>
        <v>0</v>
      </c>
      <c r="J46" s="239" t="s">
        <v>1572</v>
      </c>
      <c r="K46" s="236"/>
      <c r="L46" s="236"/>
      <c r="M46" s="236"/>
      <c r="N46" s="239" t="s">
        <v>1971</v>
      </c>
      <c r="O46" s="236"/>
      <c r="P46" s="236"/>
      <c r="Q46" s="236"/>
      <c r="R46" s="236"/>
      <c r="S46" s="236"/>
      <c r="T46" s="236"/>
      <c r="U46" s="236"/>
      <c r="V46" s="236"/>
      <c r="W46" s="236"/>
      <c r="X46" s="236"/>
      <c r="Y46" s="236"/>
      <c r="Z46" s="236"/>
      <c r="AA46" s="236"/>
      <c r="AB46" s="236"/>
      <c r="AC46" s="236"/>
      <c r="AD46" s="236"/>
      <c r="AE46" s="236"/>
      <c r="AF46" s="236"/>
      <c r="AG46" s="236"/>
      <c r="AH46" s="236"/>
      <c r="AI46" s="236"/>
      <c r="AJ46" s="236"/>
      <c r="AK46" s="236"/>
    </row>
    <row r="47">
      <c r="A47" s="236"/>
      <c r="B47" s="236" t="s">
        <v>751</v>
      </c>
      <c r="C47" s="234"/>
      <c r="D47" s="234" t="s">
        <v>4</v>
      </c>
      <c r="E47" s="68" t="s">
        <v>18</v>
      </c>
      <c r="F47" s="68" t="s">
        <v>271</v>
      </c>
      <c r="G47" s="234" t="s">
        <v>950</v>
      </c>
      <c r="H47" s="239"/>
      <c r="I47" s="252">
        <f t="shared" si="1"/>
        <v>0</v>
      </c>
      <c r="J47" s="239" t="s">
        <v>1465</v>
      </c>
      <c r="K47" s="236"/>
      <c r="L47" s="236"/>
      <c r="M47" s="236"/>
      <c r="N47" s="239" t="s">
        <v>1972</v>
      </c>
      <c r="O47" s="236"/>
      <c r="P47" s="236"/>
      <c r="Q47" s="236"/>
      <c r="R47" s="236"/>
      <c r="S47" s="236"/>
      <c r="T47" s="236"/>
      <c r="U47" s="236"/>
      <c r="V47" s="236"/>
      <c r="W47" s="236"/>
      <c r="X47" s="236"/>
      <c r="Y47" s="236"/>
      <c r="Z47" s="236"/>
      <c r="AA47" s="236"/>
      <c r="AB47" s="236"/>
      <c r="AC47" s="236"/>
      <c r="AD47" s="236"/>
      <c r="AE47" s="236"/>
      <c r="AF47" s="236"/>
      <c r="AG47" s="236"/>
      <c r="AH47" s="236"/>
      <c r="AI47" s="236"/>
      <c r="AJ47" s="236"/>
      <c r="AK47" s="236"/>
    </row>
    <row r="48">
      <c r="A48" s="236"/>
      <c r="B48" s="236" t="s">
        <v>701</v>
      </c>
      <c r="C48" s="234"/>
      <c r="D48" s="234" t="s">
        <v>4</v>
      </c>
      <c r="E48" s="68" t="s">
        <v>18</v>
      </c>
      <c r="F48" s="68" t="s">
        <v>271</v>
      </c>
      <c r="G48" s="234" t="s">
        <v>1573</v>
      </c>
      <c r="H48" s="239" t="str">
        <f>IFERROR(__xludf.DUMMYFUNCTION("UNIQUE(G48:G1757)"),"Alabama")</f>
        <v>Alabama</v>
      </c>
      <c r="I48" s="252">
        <f t="shared" si="1"/>
        <v>1</v>
      </c>
      <c r="J48" s="239" t="s">
        <v>1574</v>
      </c>
      <c r="K48" s="236"/>
      <c r="L48" s="236"/>
      <c r="M48" s="236"/>
      <c r="N48" s="239" t="s">
        <v>1974</v>
      </c>
      <c r="O48" s="236"/>
      <c r="P48" s="236"/>
      <c r="Q48" s="236"/>
      <c r="R48" s="236"/>
      <c r="S48" s="236"/>
      <c r="T48" s="236"/>
      <c r="U48" s="236"/>
      <c r="V48" s="236"/>
      <c r="W48" s="236"/>
      <c r="X48" s="236"/>
      <c r="Y48" s="236"/>
      <c r="Z48" s="236"/>
      <c r="AA48" s="236"/>
      <c r="AB48" s="236"/>
      <c r="AC48" s="236"/>
      <c r="AD48" s="236"/>
      <c r="AE48" s="236"/>
      <c r="AF48" s="236"/>
      <c r="AG48" s="236"/>
      <c r="AH48" s="236"/>
      <c r="AI48" s="236"/>
      <c r="AJ48" s="236"/>
      <c r="AK48" s="236"/>
    </row>
    <row r="49">
      <c r="A49" s="236"/>
      <c r="B49" s="236" t="s">
        <v>723</v>
      </c>
      <c r="C49" s="234"/>
      <c r="D49" s="234" t="s">
        <v>4</v>
      </c>
      <c r="E49" s="68" t="s">
        <v>18</v>
      </c>
      <c r="F49" s="68" t="s">
        <v>271</v>
      </c>
      <c r="G49" s="234" t="s">
        <v>1499</v>
      </c>
      <c r="H49" s="239" t="str">
        <f>IFERROR(__xludf.DUMMYFUNCTION("""COMPUTED_VALUE"""),"Indiana")</f>
        <v>Indiana</v>
      </c>
      <c r="I49" s="252">
        <f t="shared" si="1"/>
        <v>1</v>
      </c>
      <c r="J49" s="239" t="s">
        <v>1575</v>
      </c>
      <c r="K49" s="236"/>
      <c r="L49" s="236"/>
      <c r="M49" s="236"/>
      <c r="N49" s="239" t="s">
        <v>1975</v>
      </c>
      <c r="O49" s="236"/>
      <c r="P49" s="236"/>
      <c r="Q49" s="236"/>
      <c r="R49" s="236"/>
      <c r="S49" s="236"/>
      <c r="T49" s="236"/>
      <c r="U49" s="236"/>
      <c r="V49" s="236"/>
      <c r="W49" s="236"/>
      <c r="X49" s="236"/>
      <c r="Y49" s="236"/>
      <c r="Z49" s="236"/>
      <c r="AA49" s="236"/>
      <c r="AB49" s="236"/>
      <c r="AC49" s="236"/>
      <c r="AD49" s="236"/>
      <c r="AE49" s="236"/>
      <c r="AF49" s="236"/>
      <c r="AG49" s="236"/>
      <c r="AH49" s="236"/>
      <c r="AI49" s="236"/>
      <c r="AJ49" s="236"/>
      <c r="AK49" s="236"/>
    </row>
    <row r="50">
      <c r="A50" s="236"/>
      <c r="B50" s="236" t="s">
        <v>731</v>
      </c>
      <c r="C50" s="234"/>
      <c r="D50" s="234" t="s">
        <v>4</v>
      </c>
      <c r="E50" s="68" t="s">
        <v>18</v>
      </c>
      <c r="F50" s="68" t="s">
        <v>271</v>
      </c>
      <c r="G50" s="234" t="s">
        <v>1577</v>
      </c>
      <c r="H50" s="239" t="str">
        <f>IFERROR(__xludf.DUMMYFUNCTION("""COMPUTED_VALUE"""),"Mississippi")</f>
        <v>Mississippi</v>
      </c>
      <c r="I50" s="252">
        <f t="shared" si="1"/>
        <v>1</v>
      </c>
      <c r="J50" s="239" t="s">
        <v>1578</v>
      </c>
      <c r="K50" s="236"/>
      <c r="L50" s="236"/>
      <c r="M50" s="236"/>
      <c r="N50" s="239" t="s">
        <v>1979</v>
      </c>
      <c r="O50" s="236"/>
      <c r="P50" s="236"/>
      <c r="Q50" s="236"/>
      <c r="R50" s="236"/>
      <c r="S50" s="236"/>
      <c r="T50" s="236"/>
      <c r="U50" s="236"/>
      <c r="V50" s="236"/>
      <c r="W50" s="236"/>
      <c r="X50" s="236"/>
      <c r="Y50" s="236"/>
      <c r="Z50" s="236"/>
      <c r="AA50" s="236"/>
      <c r="AB50" s="236"/>
      <c r="AC50" s="236"/>
      <c r="AD50" s="236"/>
      <c r="AE50" s="236"/>
      <c r="AF50" s="236"/>
      <c r="AG50" s="236"/>
      <c r="AH50" s="236"/>
      <c r="AI50" s="236"/>
      <c r="AJ50" s="236"/>
      <c r="AK50" s="236"/>
    </row>
    <row r="51">
      <c r="A51" s="236"/>
      <c r="B51" s="236" t="s">
        <v>732</v>
      </c>
      <c r="C51" s="234"/>
      <c r="D51" s="234" t="s">
        <v>4</v>
      </c>
      <c r="E51" s="68" t="s">
        <v>18</v>
      </c>
      <c r="F51" s="68" t="s">
        <v>271</v>
      </c>
      <c r="G51" s="234" t="s">
        <v>1485</v>
      </c>
      <c r="H51" s="239" t="str">
        <f>IFERROR(__xludf.DUMMYFUNCTION("""COMPUTED_VALUE"""),"Missouri")</f>
        <v>Missouri</v>
      </c>
      <c r="I51" s="252">
        <f t="shared" si="1"/>
        <v>2</v>
      </c>
      <c r="J51" s="239" t="s">
        <v>1486</v>
      </c>
      <c r="K51" s="236"/>
      <c r="L51" s="236"/>
      <c r="M51" s="236"/>
      <c r="N51" s="239" t="s">
        <v>1981</v>
      </c>
      <c r="O51" s="236"/>
      <c r="P51" s="236"/>
      <c r="Q51" s="236"/>
      <c r="R51" s="236"/>
      <c r="S51" s="236"/>
      <c r="T51" s="236"/>
      <c r="U51" s="236"/>
      <c r="V51" s="236"/>
      <c r="W51" s="236"/>
      <c r="X51" s="236"/>
      <c r="Y51" s="236"/>
      <c r="Z51" s="236"/>
      <c r="AA51" s="236"/>
      <c r="AB51" s="236"/>
      <c r="AC51" s="236"/>
      <c r="AD51" s="236"/>
      <c r="AE51" s="236"/>
      <c r="AF51" s="236"/>
      <c r="AG51" s="236"/>
      <c r="AH51" s="236"/>
      <c r="AI51" s="236"/>
      <c r="AJ51" s="236"/>
      <c r="AK51" s="236"/>
    </row>
    <row r="52">
      <c r="A52" s="236"/>
      <c r="B52" s="244" t="s">
        <v>273</v>
      </c>
      <c r="C52" s="185"/>
      <c r="D52" s="185" t="s">
        <v>2</v>
      </c>
      <c r="E52" s="68" t="s">
        <v>18</v>
      </c>
      <c r="F52" s="68" t="s">
        <v>271</v>
      </c>
      <c r="G52" s="257" t="s">
        <v>1437</v>
      </c>
      <c r="H52" s="219" t="str">
        <f>IFERROR(__xludf.DUMMYFUNCTION("""COMPUTED_VALUE"""),"Michigan")</f>
        <v>Michigan</v>
      </c>
      <c r="I52" s="252">
        <f t="shared" si="1"/>
        <v>6</v>
      </c>
      <c r="J52" s="185" t="s">
        <v>1438</v>
      </c>
      <c r="K52" s="68" t="s">
        <v>1990</v>
      </c>
      <c r="L52" s="244"/>
      <c r="M52" s="247" t="s">
        <v>1991</v>
      </c>
      <c r="N52" s="40"/>
      <c r="O52" s="40"/>
      <c r="P52" s="10"/>
      <c r="Q52" s="10"/>
      <c r="R52" s="10"/>
      <c r="S52" s="10"/>
      <c r="T52" s="10"/>
      <c r="U52" s="10"/>
      <c r="V52" s="10"/>
      <c r="W52" s="10"/>
      <c r="X52" s="10"/>
      <c r="Y52" s="10"/>
      <c r="Z52" s="10"/>
      <c r="AA52" s="10"/>
      <c r="AB52" s="10"/>
      <c r="AC52" s="10"/>
      <c r="AD52" s="10"/>
      <c r="AE52" s="10"/>
      <c r="AF52" s="10"/>
      <c r="AG52" s="10"/>
      <c r="AH52" s="10"/>
      <c r="AI52" s="10"/>
      <c r="AJ52" s="10"/>
      <c r="AK52" s="10"/>
    </row>
    <row r="53">
      <c r="A53" s="236"/>
      <c r="B53" s="240" t="s">
        <v>535</v>
      </c>
      <c r="C53" s="234"/>
      <c r="D53" s="234" t="s">
        <v>3</v>
      </c>
      <c r="E53" s="68" t="s">
        <v>18</v>
      </c>
      <c r="F53" s="68" t="s">
        <v>271</v>
      </c>
      <c r="G53" s="234" t="s">
        <v>1437</v>
      </c>
      <c r="H53" s="73" t="str">
        <f>IFERROR(__xludf.DUMMYFUNCTION("""COMPUTED_VALUE"""),"Kentucky")</f>
        <v>Kentucky</v>
      </c>
      <c r="I53" s="252">
        <f t="shared" si="1"/>
        <v>1</v>
      </c>
      <c r="J53" s="73" t="s">
        <v>1513</v>
      </c>
      <c r="K53" s="239"/>
      <c r="L53" s="239"/>
      <c r="M53" s="241" t="s">
        <v>1993</v>
      </c>
      <c r="N53" s="236"/>
      <c r="O53" s="242" t="s">
        <v>1994</v>
      </c>
      <c r="P53" s="236"/>
      <c r="Q53" s="236"/>
      <c r="R53" s="236"/>
      <c r="S53" s="236"/>
      <c r="T53" s="236"/>
      <c r="U53" s="236"/>
      <c r="V53" s="236"/>
      <c r="W53" s="236"/>
      <c r="X53" s="236"/>
      <c r="Y53" s="236"/>
      <c r="Z53" s="236"/>
      <c r="AA53" s="236"/>
      <c r="AB53" s="236"/>
      <c r="AC53" s="236"/>
      <c r="AD53" s="236"/>
      <c r="AE53" s="236"/>
      <c r="AF53" s="236"/>
      <c r="AG53" s="236"/>
      <c r="AH53" s="236"/>
      <c r="AI53" s="236"/>
      <c r="AJ53" s="236"/>
      <c r="AK53" s="236"/>
    </row>
    <row r="54">
      <c r="A54" s="236"/>
      <c r="B54" s="236" t="s">
        <v>724</v>
      </c>
      <c r="C54" s="234"/>
      <c r="D54" s="234" t="s">
        <v>4</v>
      </c>
      <c r="E54" s="68" t="s">
        <v>18</v>
      </c>
      <c r="F54" s="68" t="s">
        <v>271</v>
      </c>
      <c r="G54" s="234" t="s">
        <v>1586</v>
      </c>
      <c r="H54" s="239" t="str">
        <f>IFERROR(__xludf.DUMMYFUNCTION("""COMPUTED_VALUE"""),"Illinois")</f>
        <v>Illinois</v>
      </c>
      <c r="I54" s="252">
        <f t="shared" si="1"/>
        <v>2</v>
      </c>
      <c r="J54" s="239" t="s">
        <v>1587</v>
      </c>
      <c r="K54" s="236"/>
      <c r="L54" s="236"/>
      <c r="M54" s="236"/>
      <c r="N54" s="239" t="s">
        <v>1997</v>
      </c>
      <c r="O54" s="236"/>
      <c r="P54" s="236"/>
      <c r="Q54" s="236"/>
      <c r="R54" s="236"/>
      <c r="S54" s="236"/>
      <c r="T54" s="236"/>
      <c r="U54" s="236"/>
      <c r="V54" s="236"/>
      <c r="W54" s="236"/>
      <c r="X54" s="236"/>
      <c r="Y54" s="236"/>
      <c r="Z54" s="236"/>
      <c r="AA54" s="236"/>
      <c r="AB54" s="236"/>
      <c r="AC54" s="236"/>
      <c r="AD54" s="236"/>
      <c r="AE54" s="236"/>
      <c r="AF54" s="236"/>
      <c r="AG54" s="236"/>
      <c r="AH54" s="236"/>
      <c r="AI54" s="236"/>
      <c r="AJ54" s="236"/>
      <c r="AK54" s="236"/>
    </row>
    <row r="55">
      <c r="A55" s="236"/>
      <c r="B55" s="236" t="s">
        <v>722</v>
      </c>
      <c r="C55" s="234"/>
      <c r="D55" s="234" t="s">
        <v>4</v>
      </c>
      <c r="E55" s="68" t="s">
        <v>18</v>
      </c>
      <c r="F55" s="68" t="s">
        <v>271</v>
      </c>
      <c r="G55" s="234" t="s">
        <v>944</v>
      </c>
      <c r="H55" s="239" t="str">
        <f>IFERROR(__xludf.DUMMYFUNCTION("""COMPUTED_VALUE"""),"Arkansas")</f>
        <v>Arkansas</v>
      </c>
      <c r="I55" s="252">
        <f t="shared" si="1"/>
        <v>1</v>
      </c>
      <c r="J55" s="239" t="s">
        <v>1588</v>
      </c>
      <c r="K55" s="236"/>
      <c r="L55" s="236"/>
      <c r="M55" s="236"/>
      <c r="N55" s="239" t="s">
        <v>1998</v>
      </c>
      <c r="O55" s="236"/>
      <c r="P55" s="236"/>
      <c r="Q55" s="236"/>
      <c r="R55" s="236"/>
      <c r="S55" s="236"/>
      <c r="T55" s="236"/>
      <c r="U55" s="236"/>
      <c r="V55" s="236"/>
      <c r="W55" s="236"/>
      <c r="X55" s="236"/>
      <c r="Y55" s="236"/>
      <c r="Z55" s="236"/>
      <c r="AA55" s="236"/>
      <c r="AB55" s="236"/>
      <c r="AC55" s="236"/>
      <c r="AD55" s="236"/>
      <c r="AE55" s="236"/>
      <c r="AF55" s="236"/>
      <c r="AG55" s="236"/>
      <c r="AH55" s="236"/>
      <c r="AI55" s="236"/>
      <c r="AJ55" s="236"/>
      <c r="AK55" s="236"/>
    </row>
    <row r="56">
      <c r="A56" s="236"/>
      <c r="B56" s="236" t="s">
        <v>703</v>
      </c>
      <c r="C56" s="234"/>
      <c r="D56" s="234" t="s">
        <v>4</v>
      </c>
      <c r="E56" s="68" t="s">
        <v>18</v>
      </c>
      <c r="F56" s="68" t="s">
        <v>271</v>
      </c>
      <c r="G56" s="234" t="s">
        <v>1590</v>
      </c>
      <c r="H56" s="239" t="str">
        <f>IFERROR(__xludf.DUMMYFUNCTION("""COMPUTED_VALUE"""),"California")</f>
        <v>California</v>
      </c>
      <c r="I56" s="252">
        <f t="shared" si="1"/>
        <v>9</v>
      </c>
      <c r="J56" s="239" t="s">
        <v>1591</v>
      </c>
      <c r="K56" s="236"/>
      <c r="L56" s="236"/>
      <c r="M56" s="236"/>
      <c r="N56" s="239" t="s">
        <v>2000</v>
      </c>
      <c r="O56" s="236"/>
      <c r="P56" s="236"/>
      <c r="Q56" s="236"/>
      <c r="R56" s="236"/>
      <c r="S56" s="236"/>
      <c r="T56" s="236"/>
      <c r="U56" s="236"/>
      <c r="V56" s="236"/>
      <c r="W56" s="236"/>
      <c r="X56" s="236"/>
      <c r="Y56" s="236"/>
      <c r="Z56" s="236"/>
      <c r="AA56" s="236"/>
      <c r="AB56" s="236"/>
      <c r="AC56" s="236"/>
      <c r="AD56" s="236"/>
      <c r="AE56" s="236"/>
      <c r="AF56" s="236"/>
      <c r="AG56" s="236"/>
      <c r="AH56" s="236"/>
      <c r="AI56" s="236"/>
      <c r="AJ56" s="236"/>
      <c r="AK56" s="236"/>
    </row>
    <row r="57">
      <c r="A57" s="236"/>
      <c r="B57" s="236" t="s">
        <v>705</v>
      </c>
      <c r="C57" s="234"/>
      <c r="D57" s="234" t="s">
        <v>4</v>
      </c>
      <c r="E57" s="68" t="s">
        <v>18</v>
      </c>
      <c r="F57" s="68" t="s">
        <v>271</v>
      </c>
      <c r="G57" s="234" t="s">
        <v>937</v>
      </c>
      <c r="H57" s="239" t="str">
        <f>IFERROR(__xludf.DUMMYFUNCTION("""COMPUTED_VALUE"""),"Massachusetts")</f>
        <v>Massachusetts</v>
      </c>
      <c r="I57" s="252">
        <f t="shared" si="1"/>
        <v>2</v>
      </c>
      <c r="J57" s="239" t="s">
        <v>1592</v>
      </c>
      <c r="K57" s="236"/>
      <c r="L57" s="236"/>
      <c r="M57" s="236"/>
      <c r="N57" s="239" t="s">
        <v>2002</v>
      </c>
      <c r="O57" s="236"/>
      <c r="P57" s="236"/>
      <c r="Q57" s="236"/>
      <c r="R57" s="236"/>
      <c r="S57" s="236"/>
      <c r="T57" s="236"/>
      <c r="U57" s="236"/>
      <c r="V57" s="236"/>
      <c r="W57" s="236"/>
      <c r="X57" s="236"/>
      <c r="Y57" s="236"/>
      <c r="Z57" s="236"/>
      <c r="AA57" s="236"/>
      <c r="AB57" s="236"/>
      <c r="AC57" s="236"/>
      <c r="AD57" s="236"/>
      <c r="AE57" s="236"/>
      <c r="AF57" s="236"/>
      <c r="AG57" s="236"/>
      <c r="AH57" s="236"/>
      <c r="AI57" s="236"/>
      <c r="AJ57" s="236"/>
      <c r="AK57" s="236"/>
    </row>
    <row r="58">
      <c r="A58" s="236"/>
      <c r="B58" s="234" t="s">
        <v>706</v>
      </c>
      <c r="C58" s="234"/>
      <c r="D58" s="234" t="s">
        <v>4</v>
      </c>
      <c r="E58" s="68" t="s">
        <v>18</v>
      </c>
      <c r="F58" s="68" t="s">
        <v>271</v>
      </c>
      <c r="G58" s="234" t="s">
        <v>937</v>
      </c>
      <c r="H58" s="239" t="str">
        <f>IFERROR(__xludf.DUMMYFUNCTION("""COMPUTED_VALUE"""),"Florida")</f>
        <v>Florida</v>
      </c>
      <c r="I58" s="252">
        <f t="shared" si="1"/>
        <v>10</v>
      </c>
      <c r="J58" s="239" t="s">
        <v>967</v>
      </c>
      <c r="K58" s="236"/>
      <c r="L58" s="236"/>
      <c r="M58" s="236"/>
      <c r="N58" s="239" t="s">
        <v>2003</v>
      </c>
      <c r="O58" s="236"/>
      <c r="P58" s="236"/>
      <c r="Q58" s="236"/>
      <c r="R58" s="236"/>
      <c r="S58" s="236"/>
      <c r="T58" s="236"/>
      <c r="U58" s="236"/>
      <c r="V58" s="236"/>
      <c r="W58" s="236"/>
      <c r="X58" s="236"/>
      <c r="Y58" s="236"/>
      <c r="Z58" s="236"/>
      <c r="AA58" s="236"/>
      <c r="AB58" s="236"/>
      <c r="AC58" s="236"/>
      <c r="AD58" s="236"/>
      <c r="AE58" s="236"/>
      <c r="AF58" s="236"/>
      <c r="AG58" s="236"/>
      <c r="AH58" s="236"/>
      <c r="AI58" s="236"/>
      <c r="AJ58" s="236"/>
      <c r="AK58" s="236"/>
    </row>
    <row r="59">
      <c r="A59" s="236"/>
      <c r="B59" s="234" t="s">
        <v>707</v>
      </c>
      <c r="C59" s="234"/>
      <c r="D59" s="234" t="s">
        <v>4</v>
      </c>
      <c r="E59" s="68" t="s">
        <v>18</v>
      </c>
      <c r="F59" s="68" t="s">
        <v>271</v>
      </c>
      <c r="G59" s="234" t="s">
        <v>937</v>
      </c>
      <c r="H59" s="239" t="str">
        <f>IFERROR(__xludf.DUMMYFUNCTION("""COMPUTED_VALUE"""),"Minnesota")</f>
        <v>Minnesota</v>
      </c>
      <c r="I59" s="252">
        <f t="shared" si="1"/>
        <v>2</v>
      </c>
      <c r="J59" s="239" t="s">
        <v>967</v>
      </c>
      <c r="K59" s="236"/>
      <c r="L59" s="236"/>
      <c r="M59" s="236"/>
      <c r="N59" s="239" t="s">
        <v>2004</v>
      </c>
      <c r="O59" s="236"/>
      <c r="P59" s="236"/>
      <c r="Q59" s="236"/>
      <c r="R59" s="236"/>
      <c r="S59" s="236"/>
      <c r="T59" s="236"/>
      <c r="U59" s="236"/>
      <c r="V59" s="236"/>
      <c r="W59" s="236"/>
      <c r="X59" s="236"/>
      <c r="Y59" s="236"/>
      <c r="Z59" s="236"/>
      <c r="AA59" s="236"/>
      <c r="AB59" s="236"/>
      <c r="AC59" s="236"/>
      <c r="AD59" s="236"/>
      <c r="AE59" s="236"/>
      <c r="AF59" s="236"/>
      <c r="AG59" s="236"/>
      <c r="AH59" s="236"/>
      <c r="AI59" s="236"/>
      <c r="AJ59" s="236"/>
      <c r="AK59" s="236"/>
    </row>
    <row r="60">
      <c r="A60" s="236"/>
      <c r="B60" s="240" t="s">
        <v>533</v>
      </c>
      <c r="C60" s="234"/>
      <c r="D60" s="234" t="s">
        <v>3</v>
      </c>
      <c r="E60" s="68" t="s">
        <v>18</v>
      </c>
      <c r="F60" s="68" t="s">
        <v>271</v>
      </c>
      <c r="G60" s="235" t="s">
        <v>943</v>
      </c>
      <c r="H60" s="73" t="str">
        <f>IFERROR(__xludf.DUMMYFUNCTION("""COMPUTED_VALUE"""),"Colorado")</f>
        <v>Colorado</v>
      </c>
      <c r="I60" s="252">
        <f t="shared" si="1"/>
        <v>5</v>
      </c>
      <c r="J60" s="73" t="s">
        <v>1516</v>
      </c>
      <c r="K60" s="239"/>
      <c r="L60" s="239"/>
      <c r="M60" s="241" t="s">
        <v>2011</v>
      </c>
      <c r="N60" s="236"/>
      <c r="O60" s="243">
        <v>45416.0</v>
      </c>
      <c r="P60" s="236"/>
      <c r="Q60" s="236"/>
      <c r="R60" s="236"/>
      <c r="S60" s="236"/>
      <c r="T60" s="236"/>
      <c r="U60" s="236"/>
      <c r="V60" s="236"/>
      <c r="W60" s="236"/>
      <c r="X60" s="236"/>
      <c r="Y60" s="236"/>
      <c r="Z60" s="236"/>
      <c r="AA60" s="236"/>
      <c r="AB60" s="236"/>
      <c r="AC60" s="236"/>
      <c r="AD60" s="236"/>
      <c r="AE60" s="236"/>
      <c r="AF60" s="236"/>
      <c r="AG60" s="236"/>
      <c r="AH60" s="236"/>
      <c r="AI60" s="236"/>
      <c r="AJ60" s="236"/>
      <c r="AK60" s="236"/>
    </row>
    <row r="61">
      <c r="A61" s="236"/>
      <c r="B61" s="236" t="s">
        <v>714</v>
      </c>
      <c r="C61" s="234"/>
      <c r="D61" s="234" t="s">
        <v>4</v>
      </c>
      <c r="E61" s="68" t="s">
        <v>18</v>
      </c>
      <c r="F61" s="68" t="s">
        <v>271</v>
      </c>
      <c r="G61" s="234" t="s">
        <v>951</v>
      </c>
      <c r="H61" s="239" t="str">
        <f>IFERROR(__xludf.DUMMYFUNCTION("""COMPUTED_VALUE"""),"Tennessee")</f>
        <v>Tennessee</v>
      </c>
      <c r="I61" s="252">
        <f t="shared" si="1"/>
        <v>6</v>
      </c>
      <c r="J61" s="239" t="s">
        <v>971</v>
      </c>
      <c r="K61" s="236"/>
      <c r="L61" s="236"/>
      <c r="M61" s="236"/>
      <c r="N61" s="239" t="s">
        <v>2015</v>
      </c>
      <c r="O61" s="236"/>
      <c r="P61" s="236"/>
      <c r="Q61" s="236"/>
      <c r="R61" s="236"/>
      <c r="S61" s="236"/>
      <c r="T61" s="236"/>
      <c r="U61" s="236"/>
      <c r="V61" s="236"/>
      <c r="W61" s="236"/>
      <c r="X61" s="236"/>
      <c r="Y61" s="236"/>
      <c r="Z61" s="236"/>
      <c r="AA61" s="236"/>
      <c r="AB61" s="236"/>
      <c r="AC61" s="236"/>
      <c r="AD61" s="236"/>
      <c r="AE61" s="236"/>
      <c r="AF61" s="236"/>
      <c r="AG61" s="236"/>
      <c r="AH61" s="236"/>
      <c r="AI61" s="236"/>
      <c r="AJ61" s="236"/>
      <c r="AK61" s="236"/>
    </row>
    <row r="62">
      <c r="A62" s="236"/>
      <c r="B62" s="240" t="s">
        <v>528</v>
      </c>
      <c r="C62" s="234"/>
      <c r="D62" s="234" t="s">
        <v>3</v>
      </c>
      <c r="E62" s="68" t="s">
        <v>18</v>
      </c>
      <c r="F62" s="68" t="s">
        <v>271</v>
      </c>
      <c r="G62" s="234" t="s">
        <v>951</v>
      </c>
      <c r="H62" s="73" t="str">
        <f>IFERROR(__xludf.DUMMYFUNCTION("""COMPUTED_VALUE"""),"Texas")</f>
        <v>Texas</v>
      </c>
      <c r="I62" s="252">
        <f t="shared" si="1"/>
        <v>13</v>
      </c>
      <c r="J62" s="73" t="s">
        <v>971</v>
      </c>
      <c r="K62" s="239"/>
      <c r="L62" s="239"/>
      <c r="M62" s="241" t="s">
        <v>2017</v>
      </c>
      <c r="N62" s="236"/>
      <c r="O62" s="242" t="s">
        <v>2018</v>
      </c>
      <c r="P62" s="236"/>
      <c r="Q62" s="236"/>
      <c r="R62" s="236"/>
      <c r="S62" s="236"/>
      <c r="T62" s="236"/>
      <c r="U62" s="236"/>
      <c r="V62" s="236"/>
      <c r="W62" s="236"/>
      <c r="X62" s="236"/>
      <c r="Y62" s="236"/>
      <c r="Z62" s="236"/>
      <c r="AA62" s="236"/>
      <c r="AB62" s="236"/>
      <c r="AC62" s="236"/>
      <c r="AD62" s="236"/>
      <c r="AE62" s="236"/>
      <c r="AF62" s="236"/>
      <c r="AG62" s="236"/>
      <c r="AH62" s="236"/>
      <c r="AI62" s="236"/>
      <c r="AJ62" s="236"/>
      <c r="AK62" s="236"/>
    </row>
    <row r="63">
      <c r="A63" s="236"/>
      <c r="B63" s="236" t="s">
        <v>730</v>
      </c>
      <c r="C63" s="234"/>
      <c r="D63" s="234" t="s">
        <v>4</v>
      </c>
      <c r="E63" s="68" t="s">
        <v>18</v>
      </c>
      <c r="F63" s="68" t="s">
        <v>271</v>
      </c>
      <c r="G63" s="234" t="s">
        <v>953</v>
      </c>
      <c r="H63" s="239" t="str">
        <f>IFERROR(__xludf.DUMMYFUNCTION("""COMPUTED_VALUE"""),"New York")</f>
        <v>New York</v>
      </c>
      <c r="I63" s="252">
        <f t="shared" si="1"/>
        <v>3</v>
      </c>
      <c r="J63" s="239" t="s">
        <v>1598</v>
      </c>
      <c r="K63" s="236"/>
      <c r="L63" s="236"/>
      <c r="M63" s="236"/>
      <c r="N63" s="239" t="s">
        <v>2019</v>
      </c>
      <c r="O63" s="236"/>
      <c r="P63" s="236"/>
      <c r="Q63" s="236"/>
      <c r="R63" s="236"/>
      <c r="S63" s="236"/>
      <c r="T63" s="236"/>
      <c r="U63" s="236"/>
      <c r="V63" s="236"/>
      <c r="W63" s="236"/>
      <c r="X63" s="236"/>
      <c r="Y63" s="236"/>
      <c r="Z63" s="236"/>
      <c r="AA63" s="236"/>
      <c r="AB63" s="236"/>
      <c r="AC63" s="236"/>
      <c r="AD63" s="236"/>
      <c r="AE63" s="236"/>
      <c r="AF63" s="236"/>
      <c r="AG63" s="236"/>
      <c r="AH63" s="236"/>
      <c r="AI63" s="236"/>
      <c r="AJ63" s="236"/>
      <c r="AK63" s="236"/>
    </row>
    <row r="64">
      <c r="A64" s="236"/>
      <c r="B64" s="240" t="s">
        <v>534</v>
      </c>
      <c r="C64" s="234"/>
      <c r="D64" s="234" t="s">
        <v>3</v>
      </c>
      <c r="E64" s="68" t="s">
        <v>18</v>
      </c>
      <c r="F64" s="68" t="s">
        <v>271</v>
      </c>
      <c r="G64" s="235" t="s">
        <v>943</v>
      </c>
      <c r="H64" s="73" t="str">
        <f>IFERROR(__xludf.DUMMYFUNCTION("""COMPUTED_VALUE"""),"Pennsylvania")</f>
        <v>Pennsylvania</v>
      </c>
      <c r="I64" s="252">
        <f t="shared" si="1"/>
        <v>1</v>
      </c>
      <c r="J64" s="73" t="s">
        <v>955</v>
      </c>
      <c r="K64" s="239"/>
      <c r="L64" s="239"/>
      <c r="M64" s="241" t="s">
        <v>2020</v>
      </c>
      <c r="N64" s="236"/>
      <c r="O64" s="242"/>
      <c r="P64" s="236"/>
      <c r="Q64" s="236"/>
      <c r="R64" s="236"/>
      <c r="S64" s="236"/>
      <c r="T64" s="236"/>
      <c r="U64" s="236"/>
      <c r="V64" s="236"/>
      <c r="W64" s="236"/>
      <c r="X64" s="236"/>
      <c r="Y64" s="236"/>
      <c r="Z64" s="236"/>
      <c r="AA64" s="236"/>
      <c r="AB64" s="236"/>
      <c r="AC64" s="236"/>
      <c r="AD64" s="236"/>
      <c r="AE64" s="236"/>
      <c r="AF64" s="236"/>
      <c r="AG64" s="236"/>
      <c r="AH64" s="236"/>
      <c r="AI64" s="236"/>
      <c r="AJ64" s="236"/>
      <c r="AK64" s="236"/>
    </row>
    <row r="65">
      <c r="A65" s="236"/>
      <c r="B65" s="236" t="s">
        <v>712</v>
      </c>
      <c r="C65" s="234"/>
      <c r="D65" s="234" t="s">
        <v>4</v>
      </c>
      <c r="E65" s="68" t="s">
        <v>18</v>
      </c>
      <c r="F65" s="68" t="s">
        <v>271</v>
      </c>
      <c r="G65" s="234" t="s">
        <v>957</v>
      </c>
      <c r="H65" s="239" t="str">
        <f>IFERROR(__xludf.DUMMYFUNCTION("""COMPUTED_VALUE"""),"Arizona")</f>
        <v>Arizona</v>
      </c>
      <c r="I65" s="252">
        <f t="shared" si="1"/>
        <v>1</v>
      </c>
      <c r="J65" s="239" t="s">
        <v>1599</v>
      </c>
      <c r="K65" s="236"/>
      <c r="L65" s="236"/>
      <c r="M65" s="236"/>
      <c r="N65" s="239" t="s">
        <v>2024</v>
      </c>
      <c r="O65" s="236"/>
      <c r="P65" s="236"/>
      <c r="Q65" s="236"/>
      <c r="R65" s="236"/>
      <c r="S65" s="236"/>
      <c r="T65" s="236"/>
      <c r="U65" s="236"/>
      <c r="V65" s="236"/>
      <c r="W65" s="236"/>
      <c r="X65" s="236"/>
      <c r="Y65" s="236"/>
      <c r="Z65" s="236"/>
      <c r="AA65" s="236"/>
      <c r="AB65" s="236"/>
      <c r="AC65" s="236"/>
      <c r="AD65" s="236"/>
      <c r="AE65" s="236"/>
      <c r="AF65" s="236"/>
      <c r="AG65" s="236"/>
      <c r="AH65" s="236"/>
      <c r="AI65" s="236"/>
      <c r="AJ65" s="236"/>
      <c r="AK65" s="236"/>
    </row>
    <row r="66">
      <c r="A66" s="236"/>
      <c r="B66" s="236" t="s">
        <v>746</v>
      </c>
      <c r="C66" s="234"/>
      <c r="D66" s="234" t="s">
        <v>4</v>
      </c>
      <c r="E66" s="68" t="s">
        <v>18</v>
      </c>
      <c r="F66" s="68" t="s">
        <v>271</v>
      </c>
      <c r="G66" s="234" t="s">
        <v>962</v>
      </c>
      <c r="H66" s="239" t="str">
        <f>IFERROR(__xludf.DUMMYFUNCTION("""COMPUTED_VALUE"""),"Oregon")</f>
        <v>Oregon</v>
      </c>
      <c r="I66" s="252">
        <f t="shared" si="1"/>
        <v>1</v>
      </c>
      <c r="J66" s="239" t="s">
        <v>963</v>
      </c>
      <c r="K66" s="236"/>
      <c r="L66" s="236"/>
      <c r="M66" s="236"/>
      <c r="N66" s="239" t="s">
        <v>2026</v>
      </c>
      <c r="O66" s="236"/>
      <c r="P66" s="236"/>
      <c r="Q66" s="236"/>
      <c r="R66" s="236"/>
      <c r="S66" s="236"/>
      <c r="T66" s="236"/>
      <c r="U66" s="236"/>
      <c r="V66" s="236"/>
      <c r="W66" s="236"/>
      <c r="X66" s="236"/>
      <c r="Y66" s="236"/>
      <c r="Z66" s="236"/>
      <c r="AA66" s="236"/>
      <c r="AB66" s="236"/>
      <c r="AC66" s="236"/>
      <c r="AD66" s="236"/>
      <c r="AE66" s="236"/>
      <c r="AF66" s="236"/>
      <c r="AG66" s="236"/>
      <c r="AH66" s="236"/>
      <c r="AI66" s="236"/>
      <c r="AJ66" s="236"/>
      <c r="AK66" s="236"/>
    </row>
    <row r="67">
      <c r="A67" s="236"/>
      <c r="B67" s="240" t="s">
        <v>547</v>
      </c>
      <c r="C67" s="234"/>
      <c r="D67" s="234" t="s">
        <v>3</v>
      </c>
      <c r="E67" s="68" t="s">
        <v>18</v>
      </c>
      <c r="F67" s="68" t="s">
        <v>271</v>
      </c>
      <c r="G67" s="234" t="s">
        <v>950</v>
      </c>
      <c r="H67" s="73" t="str">
        <f>IFERROR(__xludf.DUMMYFUNCTION("""COMPUTED_VALUE"""),"DC")</f>
        <v>DC</v>
      </c>
      <c r="I67" s="252">
        <f t="shared" si="1"/>
        <v>3</v>
      </c>
      <c r="J67" s="73" t="s">
        <v>963</v>
      </c>
      <c r="K67" s="239"/>
      <c r="L67" s="239"/>
      <c r="M67" s="241" t="s">
        <v>2027</v>
      </c>
      <c r="N67" s="236"/>
      <c r="O67" s="242" t="s">
        <v>2028</v>
      </c>
      <c r="P67" s="236"/>
      <c r="Q67" s="236"/>
      <c r="R67" s="236"/>
      <c r="S67" s="236"/>
      <c r="T67" s="236"/>
      <c r="U67" s="236"/>
      <c r="V67" s="236"/>
      <c r="W67" s="236"/>
      <c r="X67" s="236"/>
      <c r="Y67" s="236"/>
      <c r="Z67" s="236"/>
      <c r="AA67" s="236"/>
      <c r="AB67" s="236"/>
      <c r="AC67" s="236"/>
      <c r="AD67" s="236"/>
      <c r="AE67" s="236"/>
      <c r="AF67" s="236"/>
      <c r="AG67" s="236"/>
      <c r="AH67" s="236"/>
      <c r="AI67" s="236"/>
      <c r="AJ67" s="236"/>
      <c r="AK67" s="236"/>
    </row>
    <row r="68">
      <c r="A68" s="236"/>
      <c r="B68" s="236" t="s">
        <v>734</v>
      </c>
      <c r="C68" s="234"/>
      <c r="D68" s="234" t="s">
        <v>4</v>
      </c>
      <c r="E68" s="68" t="s">
        <v>18</v>
      </c>
      <c r="F68" s="68" t="s">
        <v>271</v>
      </c>
      <c r="G68" s="234" t="s">
        <v>100</v>
      </c>
      <c r="H68" s="239" t="str">
        <f>IFERROR(__xludf.DUMMYFUNCTION("""COMPUTED_VALUE"""),"North Carolina")</f>
        <v>North Carolina</v>
      </c>
      <c r="I68" s="252">
        <f t="shared" si="1"/>
        <v>4</v>
      </c>
      <c r="J68" s="239" t="s">
        <v>958</v>
      </c>
      <c r="K68" s="236"/>
      <c r="L68" s="236"/>
      <c r="M68" s="236"/>
      <c r="N68" s="239" t="s">
        <v>2033</v>
      </c>
      <c r="O68" s="236"/>
      <c r="P68" s="236"/>
      <c r="Q68" s="236"/>
      <c r="R68" s="236"/>
      <c r="S68" s="236"/>
      <c r="T68" s="236"/>
      <c r="U68" s="236"/>
      <c r="V68" s="236"/>
      <c r="W68" s="236"/>
      <c r="X68" s="236"/>
      <c r="Y68" s="236"/>
      <c r="Z68" s="236"/>
      <c r="AA68" s="236"/>
      <c r="AB68" s="236"/>
      <c r="AC68" s="236"/>
      <c r="AD68" s="236"/>
      <c r="AE68" s="236"/>
      <c r="AF68" s="236"/>
      <c r="AG68" s="236"/>
      <c r="AH68" s="236"/>
      <c r="AI68" s="236"/>
      <c r="AJ68" s="236"/>
      <c r="AK68" s="236"/>
    </row>
    <row r="69">
      <c r="A69" s="236"/>
      <c r="B69" s="236" t="s">
        <v>729</v>
      </c>
      <c r="C69" s="234"/>
      <c r="D69" s="234" t="s">
        <v>4</v>
      </c>
      <c r="E69" s="68" t="s">
        <v>18</v>
      </c>
      <c r="F69" s="68" t="s">
        <v>271</v>
      </c>
      <c r="G69" s="234" t="s">
        <v>1437</v>
      </c>
      <c r="H69" s="239" t="str">
        <f>IFERROR(__xludf.DUMMYFUNCTION("""COMPUTED_VALUE"""),"Washington")</f>
        <v>Washington</v>
      </c>
      <c r="I69" s="252">
        <f t="shared" si="1"/>
        <v>2</v>
      </c>
      <c r="J69" s="239" t="s">
        <v>1602</v>
      </c>
      <c r="K69" s="236"/>
      <c r="L69" s="236"/>
      <c r="M69" s="236"/>
      <c r="N69" s="239" t="s">
        <v>2039</v>
      </c>
      <c r="O69" s="236"/>
      <c r="P69" s="236"/>
      <c r="Q69" s="236"/>
      <c r="R69" s="236"/>
      <c r="S69" s="236"/>
      <c r="T69" s="236"/>
      <c r="U69" s="236"/>
      <c r="V69" s="236"/>
      <c r="W69" s="236"/>
      <c r="X69" s="236"/>
      <c r="Y69" s="236"/>
      <c r="Z69" s="236"/>
      <c r="AA69" s="236"/>
      <c r="AB69" s="236"/>
      <c r="AC69" s="236"/>
      <c r="AD69" s="236"/>
      <c r="AE69" s="236"/>
      <c r="AF69" s="236"/>
      <c r="AG69" s="236"/>
      <c r="AH69" s="236"/>
      <c r="AI69" s="236"/>
      <c r="AJ69" s="236"/>
      <c r="AK69" s="236"/>
    </row>
    <row r="70">
      <c r="A70" s="236"/>
      <c r="B70" s="236" t="s">
        <v>744</v>
      </c>
      <c r="C70" s="234"/>
      <c r="D70" s="234" t="s">
        <v>4</v>
      </c>
      <c r="E70" s="68" t="s">
        <v>18</v>
      </c>
      <c r="F70" s="68" t="s">
        <v>271</v>
      </c>
      <c r="G70" s="234" t="s">
        <v>947</v>
      </c>
      <c r="H70" s="239" t="str">
        <f>IFERROR(__xludf.DUMMYFUNCTION("""COMPUTED_VALUE"""),"Georgia")</f>
        <v>Georgia</v>
      </c>
      <c r="I70" s="252">
        <f t="shared" si="1"/>
        <v>4</v>
      </c>
      <c r="J70" s="239" t="s">
        <v>1606</v>
      </c>
      <c r="K70" s="236"/>
      <c r="L70" s="236"/>
      <c r="M70" s="236"/>
      <c r="N70" s="239" t="s">
        <v>2042</v>
      </c>
      <c r="O70" s="236"/>
      <c r="P70" s="236"/>
      <c r="Q70" s="236"/>
      <c r="R70" s="236"/>
      <c r="S70" s="236"/>
      <c r="T70" s="236"/>
      <c r="U70" s="236"/>
      <c r="V70" s="236"/>
      <c r="W70" s="236"/>
      <c r="X70" s="236"/>
      <c r="Y70" s="236"/>
      <c r="Z70" s="236"/>
      <c r="AA70" s="236"/>
      <c r="AB70" s="236"/>
      <c r="AC70" s="236"/>
      <c r="AD70" s="236"/>
      <c r="AE70" s="236"/>
      <c r="AF70" s="236"/>
      <c r="AG70" s="236"/>
      <c r="AH70" s="236"/>
      <c r="AI70" s="236"/>
      <c r="AJ70" s="236"/>
      <c r="AK70" s="236"/>
    </row>
    <row r="71">
      <c r="A71" s="236"/>
      <c r="B71" s="236" t="s">
        <v>702</v>
      </c>
      <c r="C71" s="234"/>
      <c r="D71" s="234" t="s">
        <v>4</v>
      </c>
      <c r="E71" s="68" t="s">
        <v>18</v>
      </c>
      <c r="F71" s="68" t="s">
        <v>271</v>
      </c>
      <c r="G71" s="234" t="s">
        <v>949</v>
      </c>
      <c r="H71" s="239" t="str">
        <f>IFERROR(__xludf.DUMMYFUNCTION("""COMPUTED_VALUE"""),"Ohio")</f>
        <v>Ohio</v>
      </c>
      <c r="I71" s="252">
        <f t="shared" si="1"/>
        <v>4</v>
      </c>
      <c r="J71" s="239" t="s">
        <v>1607</v>
      </c>
      <c r="K71" s="236"/>
      <c r="L71" s="236"/>
      <c r="M71" s="236"/>
      <c r="N71" s="239" t="s">
        <v>2043</v>
      </c>
      <c r="O71" s="236"/>
      <c r="P71" s="236"/>
      <c r="Q71" s="236"/>
      <c r="R71" s="236"/>
      <c r="S71" s="236"/>
      <c r="T71" s="236"/>
      <c r="U71" s="236"/>
      <c r="V71" s="236"/>
      <c r="W71" s="236"/>
      <c r="X71" s="236"/>
      <c r="Y71" s="236"/>
      <c r="Z71" s="236"/>
      <c r="AA71" s="236"/>
      <c r="AB71" s="236"/>
      <c r="AC71" s="236"/>
      <c r="AD71" s="236"/>
      <c r="AE71" s="236"/>
      <c r="AF71" s="236"/>
      <c r="AG71" s="236"/>
      <c r="AH71" s="236"/>
      <c r="AI71" s="236"/>
      <c r="AJ71" s="236"/>
      <c r="AK71" s="236"/>
    </row>
    <row r="72">
      <c r="A72" s="236"/>
      <c r="B72" s="239" t="s">
        <v>455</v>
      </c>
      <c r="C72" s="234"/>
      <c r="D72" s="234" t="s">
        <v>6</v>
      </c>
      <c r="E72" s="68" t="s">
        <v>18</v>
      </c>
      <c r="F72" s="68" t="s">
        <v>271</v>
      </c>
      <c r="G72" s="234" t="s">
        <v>950</v>
      </c>
      <c r="H72" s="234" t="str">
        <f>IFERROR(__xludf.DUMMYFUNCTION("""COMPUTED_VALUE"""),"Nevada")</f>
        <v>Nevada</v>
      </c>
      <c r="I72" s="252">
        <f t="shared" si="1"/>
        <v>3</v>
      </c>
      <c r="J72" s="234" t="s">
        <v>968</v>
      </c>
      <c r="K72" s="237">
        <v>44470.0</v>
      </c>
      <c r="L72" s="236"/>
      <c r="M72" s="238" t="s">
        <v>2053</v>
      </c>
      <c r="N72" s="236"/>
      <c r="O72" s="236"/>
      <c r="P72" s="236"/>
      <c r="Q72" s="236"/>
      <c r="R72" s="236"/>
      <c r="S72" s="236"/>
      <c r="T72" s="236"/>
      <c r="U72" s="236"/>
      <c r="V72" s="236"/>
      <c r="W72" s="236"/>
      <c r="X72" s="236"/>
      <c r="Y72" s="236"/>
      <c r="Z72" s="236"/>
      <c r="AA72" s="236"/>
      <c r="AB72" s="236"/>
      <c r="AC72" s="236"/>
      <c r="AD72" s="236"/>
      <c r="AE72" s="236"/>
      <c r="AF72" s="236"/>
      <c r="AG72" s="236"/>
      <c r="AH72" s="236"/>
      <c r="AI72" s="236"/>
      <c r="AJ72" s="236"/>
      <c r="AK72" s="236"/>
    </row>
    <row r="73">
      <c r="A73" s="236"/>
      <c r="B73" s="236" t="s">
        <v>743</v>
      </c>
      <c r="C73" s="234"/>
      <c r="D73" s="234" t="s">
        <v>4</v>
      </c>
      <c r="E73" s="68" t="s">
        <v>18</v>
      </c>
      <c r="F73" s="68" t="s">
        <v>271</v>
      </c>
      <c r="G73" s="234" t="s">
        <v>1608</v>
      </c>
      <c r="H73" s="239"/>
      <c r="I73" s="252">
        <f t="shared" si="1"/>
        <v>0</v>
      </c>
      <c r="J73" s="239" t="s">
        <v>1609</v>
      </c>
      <c r="K73" s="236"/>
      <c r="L73" s="236"/>
      <c r="M73" s="236"/>
      <c r="N73" s="239" t="s">
        <v>2054</v>
      </c>
      <c r="O73" s="236"/>
      <c r="P73" s="236"/>
      <c r="Q73" s="236"/>
      <c r="R73" s="236"/>
      <c r="S73" s="236"/>
      <c r="T73" s="236"/>
      <c r="U73" s="236"/>
      <c r="V73" s="236"/>
      <c r="W73" s="236"/>
      <c r="X73" s="236"/>
      <c r="Y73" s="236"/>
      <c r="Z73" s="236"/>
      <c r="AA73" s="236"/>
      <c r="AB73" s="236"/>
      <c r="AC73" s="236"/>
      <c r="AD73" s="236"/>
      <c r="AE73" s="236"/>
      <c r="AF73" s="236"/>
      <c r="AG73" s="236"/>
      <c r="AH73" s="236"/>
      <c r="AI73" s="236"/>
      <c r="AJ73" s="236"/>
      <c r="AK73" s="236"/>
    </row>
    <row r="74">
      <c r="A74" s="236"/>
      <c r="B74" s="234" t="s">
        <v>897</v>
      </c>
      <c r="C74" s="234"/>
      <c r="D74" s="234" t="s">
        <v>6</v>
      </c>
      <c r="E74" s="68" t="s">
        <v>18</v>
      </c>
      <c r="F74" s="68" t="s">
        <v>271</v>
      </c>
      <c r="G74" s="234" t="s">
        <v>937</v>
      </c>
      <c r="H74" s="234"/>
      <c r="I74" s="252">
        <f t="shared" si="1"/>
        <v>0</v>
      </c>
      <c r="J74" s="234" t="s">
        <v>941</v>
      </c>
      <c r="K74" s="246">
        <v>45352.0</v>
      </c>
      <c r="L74" s="236"/>
      <c r="M74" s="238" t="s">
        <v>2060</v>
      </c>
      <c r="N74" s="234" t="s">
        <v>2061</v>
      </c>
      <c r="O74" s="236"/>
      <c r="P74" s="236"/>
      <c r="Q74" s="236"/>
      <c r="R74" s="236"/>
      <c r="S74" s="236"/>
      <c r="T74" s="236"/>
      <c r="U74" s="236"/>
      <c r="V74" s="236"/>
      <c r="W74" s="236"/>
      <c r="X74" s="236"/>
      <c r="Y74" s="236"/>
      <c r="Z74" s="236"/>
      <c r="AA74" s="236"/>
      <c r="AB74" s="236"/>
      <c r="AC74" s="236"/>
      <c r="AD74" s="236"/>
      <c r="AE74" s="236"/>
      <c r="AF74" s="236"/>
      <c r="AG74" s="236"/>
      <c r="AH74" s="236"/>
      <c r="AI74" s="236"/>
      <c r="AJ74" s="236"/>
      <c r="AK74" s="236"/>
    </row>
    <row r="75">
      <c r="A75" s="236"/>
      <c r="B75" s="235" t="s">
        <v>902</v>
      </c>
      <c r="C75" s="234"/>
      <c r="D75" s="234" t="s">
        <v>6</v>
      </c>
      <c r="E75" s="68" t="s">
        <v>18</v>
      </c>
      <c r="F75" s="68" t="s">
        <v>271</v>
      </c>
      <c r="G75" s="234" t="s">
        <v>1642</v>
      </c>
      <c r="H75" s="235"/>
      <c r="I75" s="252">
        <f t="shared" si="1"/>
        <v>0</v>
      </c>
      <c r="J75" s="235" t="s">
        <v>1954</v>
      </c>
      <c r="K75" s="248" t="s">
        <v>1689</v>
      </c>
      <c r="L75" s="236"/>
      <c r="M75" s="238" t="s">
        <v>2062</v>
      </c>
      <c r="N75" s="234"/>
      <c r="O75" s="236"/>
      <c r="P75" s="236"/>
      <c r="Q75" s="236"/>
      <c r="R75" s="236"/>
      <c r="S75" s="236"/>
      <c r="T75" s="236"/>
      <c r="U75" s="236"/>
      <c r="V75" s="236"/>
      <c r="W75" s="236"/>
      <c r="X75" s="236"/>
      <c r="Y75" s="236"/>
      <c r="Z75" s="236"/>
      <c r="AA75" s="236"/>
      <c r="AB75" s="236"/>
      <c r="AC75" s="236"/>
      <c r="AD75" s="236"/>
      <c r="AE75" s="236"/>
      <c r="AF75" s="236"/>
      <c r="AG75" s="236"/>
      <c r="AH75" s="236"/>
      <c r="AI75" s="236"/>
      <c r="AJ75" s="236"/>
      <c r="AK75" s="236"/>
    </row>
    <row r="76">
      <c r="A76" s="236"/>
      <c r="B76" s="235" t="s">
        <v>899</v>
      </c>
      <c r="C76" s="234"/>
      <c r="D76" s="234" t="s">
        <v>6</v>
      </c>
      <c r="E76" s="68" t="s">
        <v>18</v>
      </c>
      <c r="F76" s="68" t="s">
        <v>271</v>
      </c>
      <c r="G76" s="234" t="s">
        <v>100</v>
      </c>
      <c r="H76" s="235"/>
      <c r="I76" s="252">
        <f t="shared" si="1"/>
        <v>0</v>
      </c>
      <c r="J76" s="235" t="s">
        <v>100</v>
      </c>
      <c r="K76" s="248" t="s">
        <v>2063</v>
      </c>
      <c r="L76" s="236"/>
      <c r="M76" s="238" t="s">
        <v>2064</v>
      </c>
      <c r="N76" s="236"/>
      <c r="O76" s="236"/>
      <c r="P76" s="236"/>
      <c r="Q76" s="236"/>
      <c r="R76" s="236"/>
      <c r="S76" s="236"/>
      <c r="T76" s="236"/>
      <c r="U76" s="236"/>
      <c r="V76" s="236"/>
      <c r="W76" s="236"/>
      <c r="X76" s="236"/>
      <c r="Y76" s="236"/>
      <c r="Z76" s="236"/>
      <c r="AA76" s="236"/>
      <c r="AB76" s="236"/>
      <c r="AC76" s="236"/>
      <c r="AD76" s="236"/>
      <c r="AE76" s="236"/>
      <c r="AF76" s="236"/>
      <c r="AG76" s="236"/>
      <c r="AH76" s="236"/>
      <c r="AI76" s="236"/>
      <c r="AJ76" s="236"/>
      <c r="AK76" s="236"/>
    </row>
    <row r="77">
      <c r="A77" s="236"/>
      <c r="B77" s="236" t="s">
        <v>738</v>
      </c>
      <c r="C77" s="234"/>
      <c r="D77" s="234" t="s">
        <v>4</v>
      </c>
      <c r="E77" s="68" t="s">
        <v>18</v>
      </c>
      <c r="F77" s="68" t="s">
        <v>271</v>
      </c>
      <c r="G77" s="234" t="s">
        <v>1532</v>
      </c>
      <c r="H77" s="239"/>
      <c r="I77" s="252">
        <f t="shared" si="1"/>
        <v>0</v>
      </c>
      <c r="J77" s="239" t="s">
        <v>1610</v>
      </c>
      <c r="K77" s="236"/>
      <c r="L77" s="236"/>
      <c r="M77" s="236"/>
      <c r="N77" s="239" t="s">
        <v>2065</v>
      </c>
      <c r="O77" s="236"/>
      <c r="P77" s="236"/>
      <c r="Q77" s="236"/>
      <c r="R77" s="236"/>
      <c r="S77" s="236"/>
      <c r="T77" s="236"/>
      <c r="U77" s="236"/>
      <c r="V77" s="236"/>
      <c r="W77" s="236"/>
      <c r="X77" s="236"/>
      <c r="Y77" s="236"/>
      <c r="Z77" s="236"/>
      <c r="AA77" s="236"/>
      <c r="AB77" s="236"/>
      <c r="AC77" s="236"/>
      <c r="AD77" s="236"/>
      <c r="AE77" s="236"/>
      <c r="AF77" s="236"/>
      <c r="AG77" s="236"/>
      <c r="AH77" s="236"/>
      <c r="AI77" s="236"/>
      <c r="AJ77" s="236"/>
      <c r="AK77" s="236"/>
    </row>
    <row r="78">
      <c r="A78" s="236"/>
      <c r="B78" s="236" t="s">
        <v>708</v>
      </c>
      <c r="C78" s="234"/>
      <c r="D78" s="234" t="s">
        <v>4</v>
      </c>
      <c r="E78" s="68" t="s">
        <v>18</v>
      </c>
      <c r="F78" s="68" t="s">
        <v>271</v>
      </c>
      <c r="G78" s="234" t="s">
        <v>937</v>
      </c>
      <c r="H78" s="239"/>
      <c r="I78" s="252">
        <f t="shared" si="1"/>
        <v>0</v>
      </c>
      <c r="J78" s="239" t="s">
        <v>1611</v>
      </c>
      <c r="K78" s="236"/>
      <c r="L78" s="236"/>
      <c r="M78" s="236"/>
      <c r="N78" s="239" t="s">
        <v>2066</v>
      </c>
      <c r="O78" s="236"/>
      <c r="P78" s="236"/>
      <c r="Q78" s="236"/>
      <c r="R78" s="236"/>
      <c r="S78" s="236"/>
      <c r="T78" s="236"/>
      <c r="U78" s="236"/>
      <c r="V78" s="236"/>
      <c r="W78" s="236"/>
      <c r="X78" s="236"/>
      <c r="Y78" s="236"/>
      <c r="Z78" s="236"/>
      <c r="AA78" s="236"/>
      <c r="AB78" s="236"/>
      <c r="AC78" s="236"/>
      <c r="AD78" s="236"/>
      <c r="AE78" s="236"/>
      <c r="AF78" s="236"/>
      <c r="AG78" s="236"/>
      <c r="AH78" s="236"/>
      <c r="AI78" s="236"/>
      <c r="AJ78" s="236"/>
      <c r="AK78" s="236"/>
    </row>
    <row r="79">
      <c r="A79" s="236"/>
      <c r="B79" s="240" t="s">
        <v>525</v>
      </c>
      <c r="C79" s="234"/>
      <c r="D79" s="234" t="s">
        <v>3</v>
      </c>
      <c r="E79" s="68" t="s">
        <v>18</v>
      </c>
      <c r="F79" s="68" t="s">
        <v>271</v>
      </c>
      <c r="G79" s="234" t="s">
        <v>957</v>
      </c>
      <c r="H79" s="73"/>
      <c r="I79" s="252">
        <f t="shared" si="1"/>
        <v>0</v>
      </c>
      <c r="J79" s="73" t="s">
        <v>1519</v>
      </c>
      <c r="K79" s="239"/>
      <c r="L79" s="239"/>
      <c r="M79" s="258"/>
      <c r="N79" s="236"/>
      <c r="O79" s="242" t="s">
        <v>2069</v>
      </c>
      <c r="P79" s="236"/>
      <c r="Q79" s="236"/>
      <c r="R79" s="236"/>
      <c r="S79" s="236"/>
      <c r="T79" s="236"/>
      <c r="U79" s="236"/>
      <c r="V79" s="236"/>
      <c r="W79" s="236"/>
      <c r="X79" s="236"/>
      <c r="Y79" s="236"/>
      <c r="Z79" s="236"/>
      <c r="AA79" s="236"/>
      <c r="AB79" s="236"/>
      <c r="AC79" s="236"/>
      <c r="AD79" s="236"/>
      <c r="AE79" s="236"/>
      <c r="AF79" s="236"/>
      <c r="AG79" s="236"/>
      <c r="AH79" s="236"/>
      <c r="AI79" s="236"/>
      <c r="AJ79" s="236"/>
      <c r="AK79" s="236"/>
    </row>
    <row r="80">
      <c r="A80" s="236"/>
      <c r="B80" s="236" t="s">
        <v>752</v>
      </c>
      <c r="C80" s="234"/>
      <c r="D80" s="234" t="s">
        <v>4</v>
      </c>
      <c r="E80" s="68" t="s">
        <v>18</v>
      </c>
      <c r="F80" s="68" t="s">
        <v>271</v>
      </c>
      <c r="G80" s="234" t="s">
        <v>950</v>
      </c>
      <c r="H80" s="239"/>
      <c r="I80" s="252">
        <f t="shared" si="1"/>
        <v>0</v>
      </c>
      <c r="J80" s="239" t="s">
        <v>1616</v>
      </c>
      <c r="K80" s="236"/>
      <c r="L80" s="236"/>
      <c r="M80" s="236"/>
      <c r="N80" s="239" t="s">
        <v>2073</v>
      </c>
      <c r="O80" s="236"/>
      <c r="P80" s="236"/>
      <c r="Q80" s="236"/>
      <c r="R80" s="236"/>
      <c r="S80" s="236"/>
      <c r="T80" s="236"/>
      <c r="U80" s="236"/>
      <c r="V80" s="236"/>
      <c r="W80" s="236"/>
      <c r="X80" s="236"/>
      <c r="Y80" s="236"/>
      <c r="Z80" s="236"/>
      <c r="AA80" s="236"/>
      <c r="AB80" s="236"/>
      <c r="AC80" s="236"/>
      <c r="AD80" s="236"/>
      <c r="AE80" s="236"/>
      <c r="AF80" s="236"/>
      <c r="AG80" s="236"/>
      <c r="AH80" s="236"/>
      <c r="AI80" s="236"/>
      <c r="AJ80" s="236"/>
      <c r="AK80" s="236"/>
    </row>
    <row r="81">
      <c r="A81" s="236"/>
      <c r="B81" s="236" t="s">
        <v>709</v>
      </c>
      <c r="C81" s="234"/>
      <c r="D81" s="234" t="s">
        <v>4</v>
      </c>
      <c r="E81" s="68" t="s">
        <v>18</v>
      </c>
      <c r="F81" s="68" t="s">
        <v>271</v>
      </c>
      <c r="G81" s="234" t="s">
        <v>937</v>
      </c>
      <c r="H81" s="239"/>
      <c r="I81" s="252">
        <f t="shared" si="1"/>
        <v>0</v>
      </c>
      <c r="J81" s="239" t="s">
        <v>1617</v>
      </c>
      <c r="K81" s="236"/>
      <c r="L81" s="236"/>
      <c r="M81" s="236"/>
      <c r="N81" s="239" t="s">
        <v>2074</v>
      </c>
      <c r="O81" s="236"/>
      <c r="P81" s="236"/>
      <c r="Q81" s="236"/>
      <c r="R81" s="236"/>
      <c r="S81" s="236"/>
      <c r="T81" s="236"/>
      <c r="U81" s="236"/>
      <c r="V81" s="236"/>
      <c r="W81" s="236"/>
      <c r="X81" s="236"/>
      <c r="Y81" s="236"/>
      <c r="Z81" s="236"/>
      <c r="AA81" s="236"/>
      <c r="AB81" s="236"/>
      <c r="AC81" s="236"/>
      <c r="AD81" s="236"/>
      <c r="AE81" s="236"/>
      <c r="AF81" s="236"/>
      <c r="AG81" s="236"/>
      <c r="AH81" s="236"/>
      <c r="AI81" s="236"/>
      <c r="AJ81" s="236"/>
      <c r="AK81" s="236"/>
    </row>
    <row r="82">
      <c r="A82" s="236"/>
      <c r="B82" s="236" t="s">
        <v>710</v>
      </c>
      <c r="C82" s="234"/>
      <c r="D82" s="234" t="s">
        <v>4</v>
      </c>
      <c r="E82" s="68" t="s">
        <v>18</v>
      </c>
      <c r="F82" s="68" t="s">
        <v>271</v>
      </c>
      <c r="G82" s="234" t="s">
        <v>937</v>
      </c>
      <c r="H82" s="239"/>
      <c r="I82" s="252">
        <f t="shared" si="1"/>
        <v>0</v>
      </c>
      <c r="J82" s="239" t="s">
        <v>1618</v>
      </c>
      <c r="K82" s="236"/>
      <c r="L82" s="236"/>
      <c r="M82" s="236"/>
      <c r="N82" s="239" t="s">
        <v>2075</v>
      </c>
      <c r="O82" s="236"/>
      <c r="P82" s="236"/>
      <c r="Q82" s="236"/>
      <c r="R82" s="236"/>
      <c r="S82" s="236"/>
      <c r="T82" s="236"/>
      <c r="U82" s="236"/>
      <c r="V82" s="236"/>
      <c r="W82" s="236"/>
      <c r="X82" s="236"/>
      <c r="Y82" s="236"/>
      <c r="Z82" s="236"/>
      <c r="AA82" s="236"/>
      <c r="AB82" s="236"/>
      <c r="AC82" s="236"/>
      <c r="AD82" s="236"/>
      <c r="AE82" s="236"/>
      <c r="AF82" s="236"/>
      <c r="AG82" s="236"/>
      <c r="AH82" s="236"/>
      <c r="AI82" s="236"/>
      <c r="AJ82" s="236"/>
      <c r="AK82" s="236"/>
    </row>
    <row r="83">
      <c r="A83" s="236"/>
      <c r="B83" s="236" t="s">
        <v>754</v>
      </c>
      <c r="C83" s="234"/>
      <c r="D83" s="234" t="s">
        <v>4</v>
      </c>
      <c r="E83" s="68" t="s">
        <v>18</v>
      </c>
      <c r="F83" s="68" t="s">
        <v>271</v>
      </c>
      <c r="G83" s="234" t="s">
        <v>1954</v>
      </c>
      <c r="H83" s="239"/>
      <c r="I83" s="252">
        <f t="shared" si="1"/>
        <v>0</v>
      </c>
      <c r="J83" s="239" t="s">
        <v>1620</v>
      </c>
      <c r="K83" s="236"/>
      <c r="L83" s="236"/>
      <c r="M83" s="236"/>
      <c r="N83" s="239" t="s">
        <v>2081</v>
      </c>
      <c r="O83" s="236"/>
      <c r="P83" s="236"/>
      <c r="Q83" s="236"/>
      <c r="R83" s="236"/>
      <c r="S83" s="236"/>
      <c r="T83" s="236"/>
      <c r="U83" s="236"/>
      <c r="V83" s="236"/>
      <c r="W83" s="236"/>
      <c r="X83" s="236"/>
      <c r="Y83" s="236"/>
      <c r="Z83" s="236"/>
      <c r="AA83" s="236"/>
      <c r="AB83" s="236"/>
      <c r="AC83" s="236"/>
      <c r="AD83" s="236"/>
      <c r="AE83" s="236"/>
      <c r="AF83" s="236"/>
      <c r="AG83" s="236"/>
      <c r="AH83" s="236"/>
      <c r="AI83" s="236"/>
      <c r="AJ83" s="236"/>
      <c r="AK83" s="236"/>
    </row>
    <row r="84">
      <c r="A84" s="236"/>
      <c r="B84" s="240" t="s">
        <v>529</v>
      </c>
      <c r="C84" s="234"/>
      <c r="D84" s="234" t="s">
        <v>3</v>
      </c>
      <c r="E84" s="68" t="s">
        <v>18</v>
      </c>
      <c r="F84" s="68" t="s">
        <v>271</v>
      </c>
      <c r="G84" s="234" t="s">
        <v>951</v>
      </c>
      <c r="H84" s="73"/>
      <c r="I84" s="252">
        <f t="shared" si="1"/>
        <v>0</v>
      </c>
      <c r="J84" s="73" t="s">
        <v>1521</v>
      </c>
      <c r="K84" s="239"/>
      <c r="L84" s="239"/>
      <c r="M84" s="241" t="s">
        <v>2087</v>
      </c>
      <c r="N84" s="236"/>
      <c r="O84" s="242" t="s">
        <v>2088</v>
      </c>
      <c r="P84" s="236"/>
      <c r="Q84" s="236"/>
      <c r="R84" s="236"/>
      <c r="S84" s="236"/>
      <c r="T84" s="236"/>
      <c r="U84" s="236"/>
      <c r="V84" s="236"/>
      <c r="W84" s="236"/>
      <c r="X84" s="236"/>
      <c r="Y84" s="236"/>
      <c r="Z84" s="236"/>
      <c r="AA84" s="236"/>
      <c r="AB84" s="236"/>
      <c r="AC84" s="236"/>
      <c r="AD84" s="236"/>
      <c r="AE84" s="236"/>
      <c r="AF84" s="236"/>
      <c r="AG84" s="236"/>
      <c r="AH84" s="236"/>
      <c r="AI84" s="236"/>
      <c r="AJ84" s="236"/>
      <c r="AK84" s="236"/>
    </row>
    <row r="85">
      <c r="A85" s="236"/>
      <c r="B85" s="236" t="s">
        <v>715</v>
      </c>
      <c r="C85" s="234"/>
      <c r="D85" s="234" t="s">
        <v>4</v>
      </c>
      <c r="E85" s="68" t="s">
        <v>18</v>
      </c>
      <c r="F85" s="68" t="s">
        <v>271</v>
      </c>
      <c r="G85" s="234" t="s">
        <v>951</v>
      </c>
      <c r="H85" s="239"/>
      <c r="I85" s="252">
        <f t="shared" si="1"/>
        <v>0</v>
      </c>
      <c r="J85" s="239" t="s">
        <v>1623</v>
      </c>
      <c r="K85" s="236"/>
      <c r="L85" s="236"/>
      <c r="M85" s="236"/>
      <c r="N85" s="239" t="s">
        <v>2092</v>
      </c>
      <c r="O85" s="236"/>
      <c r="P85" s="236"/>
      <c r="Q85" s="236"/>
      <c r="R85" s="236"/>
      <c r="S85" s="236"/>
      <c r="T85" s="236"/>
      <c r="U85" s="236"/>
      <c r="V85" s="236"/>
      <c r="W85" s="236"/>
      <c r="X85" s="236"/>
      <c r="Y85" s="236"/>
      <c r="Z85" s="236"/>
      <c r="AA85" s="236"/>
      <c r="AB85" s="236"/>
      <c r="AC85" s="236"/>
      <c r="AD85" s="236"/>
      <c r="AE85" s="236"/>
      <c r="AF85" s="236"/>
      <c r="AG85" s="236"/>
      <c r="AH85" s="236"/>
      <c r="AI85" s="236"/>
      <c r="AJ85" s="236"/>
      <c r="AK85" s="236"/>
    </row>
    <row r="86">
      <c r="A86" s="236"/>
      <c r="B86" s="236" t="s">
        <v>733</v>
      </c>
      <c r="C86" s="234"/>
      <c r="D86" s="234" t="s">
        <v>4</v>
      </c>
      <c r="E86" s="68" t="s">
        <v>18</v>
      </c>
      <c r="F86" s="68" t="s">
        <v>271</v>
      </c>
      <c r="G86" s="234" t="s">
        <v>1485</v>
      </c>
      <c r="H86" s="239"/>
      <c r="I86" s="252">
        <f t="shared" si="1"/>
        <v>0</v>
      </c>
      <c r="J86" s="239" t="s">
        <v>1624</v>
      </c>
      <c r="K86" s="236"/>
      <c r="L86" s="236"/>
      <c r="M86" s="236"/>
      <c r="N86" s="239" t="s">
        <v>2093</v>
      </c>
      <c r="O86" s="236"/>
      <c r="P86" s="236"/>
      <c r="Q86" s="236"/>
      <c r="R86" s="236"/>
      <c r="S86" s="236"/>
      <c r="T86" s="236"/>
      <c r="U86" s="236"/>
      <c r="V86" s="236"/>
      <c r="W86" s="236"/>
      <c r="X86" s="236"/>
      <c r="Y86" s="236"/>
      <c r="Z86" s="236"/>
      <c r="AA86" s="236"/>
      <c r="AB86" s="236"/>
      <c r="AC86" s="236"/>
      <c r="AD86" s="236"/>
      <c r="AE86" s="236"/>
      <c r="AF86" s="236"/>
      <c r="AG86" s="236"/>
      <c r="AH86" s="236"/>
      <c r="AI86" s="236"/>
      <c r="AJ86" s="236"/>
      <c r="AK86" s="236"/>
    </row>
    <row r="87">
      <c r="A87" s="236"/>
      <c r="B87" s="235" t="s">
        <v>903</v>
      </c>
      <c r="C87" s="234"/>
      <c r="D87" s="234" t="s">
        <v>6</v>
      </c>
      <c r="E87" s="68" t="s">
        <v>18</v>
      </c>
      <c r="F87" s="68" t="s">
        <v>271</v>
      </c>
      <c r="G87" s="234" t="s">
        <v>1642</v>
      </c>
      <c r="H87" s="235"/>
      <c r="I87" s="252">
        <f t="shared" si="1"/>
        <v>0</v>
      </c>
      <c r="J87" s="235" t="s">
        <v>1954</v>
      </c>
      <c r="K87" s="263">
        <v>45411.0</v>
      </c>
      <c r="L87" s="236"/>
      <c r="M87" s="238" t="s">
        <v>2094</v>
      </c>
      <c r="N87" s="234"/>
      <c r="O87" s="236"/>
      <c r="P87" s="236"/>
      <c r="Q87" s="236"/>
      <c r="R87" s="236"/>
      <c r="S87" s="236"/>
      <c r="T87" s="236"/>
      <c r="U87" s="236"/>
      <c r="V87" s="236"/>
      <c r="W87" s="236"/>
      <c r="X87" s="236"/>
      <c r="Y87" s="236"/>
      <c r="Z87" s="236"/>
      <c r="AA87" s="236"/>
      <c r="AB87" s="236"/>
      <c r="AC87" s="236"/>
      <c r="AD87" s="236"/>
      <c r="AE87" s="236"/>
      <c r="AF87" s="236"/>
      <c r="AG87" s="236"/>
      <c r="AH87" s="236"/>
      <c r="AI87" s="236"/>
      <c r="AJ87" s="236"/>
      <c r="AK87" s="236"/>
    </row>
    <row r="88">
      <c r="A88" s="236"/>
      <c r="B88" s="240" t="s">
        <v>531</v>
      </c>
      <c r="C88" s="234"/>
      <c r="D88" s="234" t="s">
        <v>3</v>
      </c>
      <c r="E88" s="68" t="s">
        <v>18</v>
      </c>
      <c r="F88" s="68" t="s">
        <v>271</v>
      </c>
      <c r="G88" s="234" t="s">
        <v>946</v>
      </c>
      <c r="H88" s="73"/>
      <c r="I88" s="252">
        <f t="shared" si="1"/>
        <v>0</v>
      </c>
      <c r="J88" s="73" t="s">
        <v>1511</v>
      </c>
      <c r="K88" s="239"/>
      <c r="L88" s="239"/>
      <c r="M88" s="241" t="s">
        <v>2100</v>
      </c>
      <c r="N88" s="236"/>
      <c r="O88" s="242" t="s">
        <v>2101</v>
      </c>
      <c r="P88" s="236"/>
      <c r="Q88" s="236"/>
      <c r="R88" s="236"/>
      <c r="S88" s="236"/>
      <c r="T88" s="236"/>
      <c r="U88" s="236"/>
      <c r="V88" s="236"/>
      <c r="W88" s="236"/>
      <c r="X88" s="236"/>
      <c r="Y88" s="236"/>
      <c r="Z88" s="236"/>
      <c r="AA88" s="236"/>
      <c r="AB88" s="236"/>
      <c r="AC88" s="236"/>
      <c r="AD88" s="236"/>
      <c r="AE88" s="236"/>
      <c r="AF88" s="236"/>
      <c r="AG88" s="236"/>
      <c r="AH88" s="236"/>
      <c r="AI88" s="236"/>
      <c r="AJ88" s="236"/>
      <c r="AK88" s="236"/>
    </row>
    <row r="89">
      <c r="A89" s="236"/>
      <c r="B89" s="236" t="s">
        <v>716</v>
      </c>
      <c r="C89" s="234"/>
      <c r="D89" s="234" t="s">
        <v>4</v>
      </c>
      <c r="E89" s="68" t="s">
        <v>18</v>
      </c>
      <c r="F89" s="68" t="s">
        <v>271</v>
      </c>
      <c r="G89" s="234" t="s">
        <v>951</v>
      </c>
      <c r="H89" s="239"/>
      <c r="I89" s="252">
        <f t="shared" si="1"/>
        <v>0</v>
      </c>
      <c r="J89" s="239" t="s">
        <v>1627</v>
      </c>
      <c r="K89" s="236"/>
      <c r="L89" s="236"/>
      <c r="M89" s="236"/>
      <c r="N89" s="239" t="s">
        <v>2103</v>
      </c>
      <c r="O89" s="236"/>
      <c r="P89" s="236"/>
      <c r="Q89" s="236"/>
      <c r="R89" s="236"/>
      <c r="S89" s="236"/>
      <c r="T89" s="236"/>
      <c r="U89" s="236"/>
      <c r="V89" s="236"/>
      <c r="W89" s="236"/>
      <c r="X89" s="236"/>
      <c r="Y89" s="236"/>
      <c r="Z89" s="236"/>
      <c r="AA89" s="236"/>
      <c r="AB89" s="236"/>
      <c r="AC89" s="236"/>
      <c r="AD89" s="236"/>
      <c r="AE89" s="236"/>
      <c r="AF89" s="236"/>
      <c r="AG89" s="236"/>
      <c r="AH89" s="236"/>
      <c r="AI89" s="236"/>
      <c r="AJ89" s="236"/>
      <c r="AK89" s="236"/>
    </row>
    <row r="90">
      <c r="A90" s="236"/>
      <c r="B90" s="240" t="s">
        <v>542</v>
      </c>
      <c r="C90" s="234"/>
      <c r="D90" s="234" t="s">
        <v>3</v>
      </c>
      <c r="E90" s="68" t="s">
        <v>18</v>
      </c>
      <c r="F90" s="68" t="s">
        <v>271</v>
      </c>
      <c r="G90" s="234" t="s">
        <v>962</v>
      </c>
      <c r="H90" s="73"/>
      <c r="I90" s="252">
        <f t="shared" si="1"/>
        <v>0</v>
      </c>
      <c r="J90" s="73" t="s">
        <v>963</v>
      </c>
      <c r="K90" s="239"/>
      <c r="L90" s="239"/>
      <c r="M90" s="241" t="s">
        <v>2106</v>
      </c>
      <c r="N90" s="236"/>
      <c r="O90" s="242" t="s">
        <v>2107</v>
      </c>
      <c r="P90" s="236"/>
      <c r="Q90" s="236"/>
      <c r="R90" s="236"/>
      <c r="S90" s="236"/>
      <c r="T90" s="236"/>
      <c r="U90" s="236"/>
      <c r="V90" s="236"/>
      <c r="W90" s="236"/>
      <c r="X90" s="236"/>
      <c r="Y90" s="236"/>
      <c r="Z90" s="236"/>
      <c r="AA90" s="236"/>
      <c r="AB90" s="236"/>
      <c r="AC90" s="236"/>
      <c r="AD90" s="236"/>
      <c r="AE90" s="236"/>
      <c r="AF90" s="236"/>
      <c r="AG90" s="236"/>
      <c r="AH90" s="236"/>
      <c r="AI90" s="236"/>
      <c r="AJ90" s="236"/>
      <c r="AK90" s="236"/>
    </row>
    <row r="91">
      <c r="A91" s="236"/>
      <c r="B91" s="240" t="s">
        <v>536</v>
      </c>
      <c r="C91" s="234"/>
      <c r="D91" s="234" t="s">
        <v>3</v>
      </c>
      <c r="E91" s="68" t="s">
        <v>18</v>
      </c>
      <c r="F91" s="68" t="s">
        <v>271</v>
      </c>
      <c r="G91" s="235" t="s">
        <v>953</v>
      </c>
      <c r="H91" s="73"/>
      <c r="I91" s="252">
        <f t="shared" si="1"/>
        <v>0</v>
      </c>
      <c r="J91" s="73" t="s">
        <v>1527</v>
      </c>
      <c r="K91" s="239"/>
      <c r="L91" s="239"/>
      <c r="M91" s="241" t="s">
        <v>2114</v>
      </c>
      <c r="N91" s="236"/>
      <c r="O91" s="242" t="s">
        <v>2115</v>
      </c>
      <c r="P91" s="236"/>
      <c r="Q91" s="236"/>
      <c r="R91" s="236"/>
      <c r="S91" s="236"/>
      <c r="T91" s="236"/>
      <c r="U91" s="236"/>
      <c r="V91" s="236"/>
      <c r="W91" s="236"/>
      <c r="X91" s="236"/>
      <c r="Y91" s="236"/>
      <c r="Z91" s="236"/>
      <c r="AA91" s="236"/>
      <c r="AB91" s="236"/>
      <c r="AC91" s="236"/>
      <c r="AD91" s="236"/>
      <c r="AE91" s="236"/>
      <c r="AF91" s="236"/>
      <c r="AG91" s="236"/>
      <c r="AH91" s="236"/>
      <c r="AI91" s="236"/>
      <c r="AJ91" s="236"/>
      <c r="AK91" s="236"/>
    </row>
    <row r="92">
      <c r="A92" s="236"/>
      <c r="B92" s="239" t="s">
        <v>898</v>
      </c>
      <c r="C92" s="234"/>
      <c r="D92" s="234" t="s">
        <v>6</v>
      </c>
      <c r="E92" s="68" t="s">
        <v>18</v>
      </c>
      <c r="F92" s="68" t="s">
        <v>271</v>
      </c>
      <c r="G92" s="234" t="s">
        <v>957</v>
      </c>
      <c r="H92" s="235"/>
      <c r="I92" s="252">
        <f t="shared" si="1"/>
        <v>0</v>
      </c>
      <c r="J92" s="235" t="s">
        <v>969</v>
      </c>
      <c r="K92" s="248" t="s">
        <v>2117</v>
      </c>
      <c r="L92" s="236"/>
      <c r="M92" s="238" t="s">
        <v>2118</v>
      </c>
      <c r="N92" s="234"/>
      <c r="O92" s="239" t="s">
        <v>2119</v>
      </c>
      <c r="P92" s="236"/>
      <c r="Q92" s="236"/>
      <c r="R92" s="236"/>
      <c r="S92" s="236"/>
      <c r="T92" s="236"/>
      <c r="U92" s="236"/>
      <c r="V92" s="236"/>
      <c r="W92" s="236"/>
      <c r="X92" s="236"/>
      <c r="Y92" s="236"/>
      <c r="Z92" s="236"/>
      <c r="AA92" s="236"/>
      <c r="AB92" s="236"/>
      <c r="AC92" s="236"/>
      <c r="AD92" s="236"/>
      <c r="AE92" s="236"/>
      <c r="AF92" s="236"/>
      <c r="AG92" s="236"/>
      <c r="AH92" s="236"/>
      <c r="AI92" s="236"/>
      <c r="AJ92" s="236"/>
      <c r="AK92" s="236"/>
    </row>
    <row r="93">
      <c r="A93" s="236"/>
      <c r="B93" s="236" t="s">
        <v>742</v>
      </c>
      <c r="C93" s="234"/>
      <c r="D93" s="234" t="s">
        <v>4</v>
      </c>
      <c r="E93" s="68" t="s">
        <v>18</v>
      </c>
      <c r="F93" s="68" t="s">
        <v>271</v>
      </c>
      <c r="G93" s="234" t="s">
        <v>107</v>
      </c>
      <c r="H93" s="239"/>
      <c r="I93" s="252">
        <f t="shared" si="1"/>
        <v>0</v>
      </c>
      <c r="J93" s="239" t="s">
        <v>1628</v>
      </c>
      <c r="K93" s="236"/>
      <c r="L93" s="236"/>
      <c r="M93" s="236"/>
      <c r="N93" s="239" t="s">
        <v>2124</v>
      </c>
      <c r="O93" s="236"/>
      <c r="P93" s="236"/>
      <c r="Q93" s="236"/>
      <c r="R93" s="236"/>
      <c r="S93" s="236"/>
      <c r="T93" s="236"/>
      <c r="U93" s="236"/>
      <c r="V93" s="236"/>
      <c r="W93" s="236"/>
      <c r="X93" s="236"/>
      <c r="Y93" s="236"/>
      <c r="Z93" s="236"/>
      <c r="AA93" s="236"/>
      <c r="AB93" s="236"/>
      <c r="AC93" s="236"/>
      <c r="AD93" s="236"/>
      <c r="AE93" s="236"/>
      <c r="AF93" s="236"/>
      <c r="AG93" s="236"/>
      <c r="AH93" s="236"/>
      <c r="AI93" s="236"/>
      <c r="AJ93" s="236"/>
      <c r="AK93" s="236"/>
    </row>
    <row r="94">
      <c r="A94" s="236"/>
      <c r="B94" s="240" t="s">
        <v>539</v>
      </c>
      <c r="C94" s="234"/>
      <c r="D94" s="234" t="s">
        <v>3</v>
      </c>
      <c r="E94" s="68" t="s">
        <v>18</v>
      </c>
      <c r="F94" s="68" t="s">
        <v>271</v>
      </c>
      <c r="G94" s="235" t="s">
        <v>956</v>
      </c>
      <c r="H94" s="73"/>
      <c r="I94" s="252">
        <f t="shared" si="1"/>
        <v>0</v>
      </c>
      <c r="J94" s="73" t="s">
        <v>1489</v>
      </c>
      <c r="K94" s="239"/>
      <c r="L94" s="239"/>
      <c r="M94" s="241" t="s">
        <v>2128</v>
      </c>
      <c r="N94" s="236"/>
      <c r="O94" s="242" t="s">
        <v>2129</v>
      </c>
      <c r="P94" s="236"/>
      <c r="Q94" s="236"/>
      <c r="R94" s="236"/>
      <c r="S94" s="236"/>
      <c r="T94" s="236"/>
      <c r="U94" s="236"/>
      <c r="V94" s="236"/>
      <c r="W94" s="236"/>
      <c r="X94" s="236"/>
      <c r="Y94" s="236"/>
      <c r="Z94" s="236"/>
      <c r="AA94" s="236"/>
      <c r="AB94" s="236"/>
      <c r="AC94" s="236"/>
      <c r="AD94" s="236"/>
      <c r="AE94" s="236"/>
      <c r="AF94" s="236"/>
      <c r="AG94" s="236"/>
      <c r="AH94" s="236"/>
      <c r="AI94" s="236"/>
      <c r="AJ94" s="236"/>
      <c r="AK94" s="236"/>
    </row>
    <row r="95" hidden="1">
      <c r="A95" s="227"/>
      <c r="B95" s="227" t="s">
        <v>2143</v>
      </c>
      <c r="C95" s="227"/>
      <c r="D95" s="227"/>
      <c r="E95" s="227"/>
      <c r="F95" s="227"/>
      <c r="G95" s="227"/>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c r="AG95" s="227"/>
      <c r="AH95" s="227"/>
      <c r="AI95" s="227"/>
      <c r="AJ95" s="227"/>
      <c r="AK95" s="227"/>
    </row>
    <row r="96" hidden="1">
      <c r="A96" s="227"/>
      <c r="B96" s="227" t="s">
        <v>2143</v>
      </c>
      <c r="C96" s="227"/>
      <c r="D96" s="227"/>
      <c r="E96" s="227"/>
      <c r="F96" s="227"/>
      <c r="G96" s="227"/>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c r="AG96" s="227"/>
      <c r="AH96" s="227"/>
      <c r="AI96" s="227"/>
      <c r="AJ96" s="227"/>
      <c r="AK96" s="227"/>
    </row>
    <row r="97" hidden="1">
      <c r="A97" s="227"/>
      <c r="B97" s="227" t="s">
        <v>2143</v>
      </c>
      <c r="C97" s="227"/>
      <c r="D97" s="227"/>
      <c r="E97" s="227"/>
      <c r="F97" s="227"/>
      <c r="G97" s="227"/>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c r="AG97" s="227"/>
      <c r="AH97" s="227"/>
      <c r="AI97" s="227"/>
      <c r="AJ97" s="227"/>
      <c r="AK97" s="227"/>
    </row>
    <row r="98" hidden="1">
      <c r="A98" s="227"/>
      <c r="B98" s="227" t="s">
        <v>2143</v>
      </c>
      <c r="C98" s="227"/>
      <c r="D98" s="227"/>
      <c r="E98" s="227"/>
      <c r="F98" s="227"/>
      <c r="G98" s="227"/>
      <c r="H98" s="227"/>
      <c r="I98" s="227"/>
      <c r="J98" s="227"/>
      <c r="K98" s="227"/>
      <c r="L98" s="227"/>
      <c r="M98" s="227"/>
      <c r="N98" s="227"/>
      <c r="O98" s="227"/>
      <c r="P98" s="227"/>
      <c r="Q98" s="227"/>
      <c r="R98" s="227"/>
      <c r="S98" s="227"/>
      <c r="T98" s="227"/>
      <c r="U98" s="227"/>
      <c r="V98" s="227"/>
      <c r="W98" s="227"/>
      <c r="X98" s="227"/>
      <c r="Y98" s="227"/>
      <c r="Z98" s="227"/>
      <c r="AA98" s="227"/>
      <c r="AB98" s="227"/>
      <c r="AC98" s="227"/>
      <c r="AD98" s="227"/>
      <c r="AE98" s="227"/>
      <c r="AF98" s="227"/>
      <c r="AG98" s="227"/>
      <c r="AH98" s="227"/>
      <c r="AI98" s="227"/>
      <c r="AJ98" s="227"/>
      <c r="AK98" s="227"/>
    </row>
    <row r="99" hidden="1">
      <c r="A99" s="227"/>
      <c r="B99" s="227" t="s">
        <v>2143</v>
      </c>
      <c r="C99" s="227"/>
      <c r="D99" s="227"/>
      <c r="E99" s="227"/>
      <c r="F99" s="227"/>
      <c r="G99" s="227"/>
      <c r="H99" s="227"/>
      <c r="I99" s="227"/>
      <c r="J99" s="227"/>
      <c r="K99" s="227"/>
      <c r="L99" s="227"/>
      <c r="M99" s="227"/>
      <c r="N99" s="227"/>
      <c r="O99" s="227"/>
      <c r="P99" s="227"/>
      <c r="Q99" s="227"/>
      <c r="R99" s="227"/>
      <c r="S99" s="227"/>
      <c r="T99" s="227"/>
      <c r="U99" s="227"/>
      <c r="V99" s="227"/>
      <c r="W99" s="227"/>
      <c r="X99" s="227"/>
      <c r="Y99" s="227"/>
      <c r="Z99" s="227"/>
      <c r="AA99" s="227"/>
      <c r="AB99" s="227"/>
      <c r="AC99" s="227"/>
      <c r="AD99" s="227"/>
      <c r="AE99" s="227"/>
      <c r="AF99" s="227"/>
      <c r="AG99" s="227"/>
      <c r="AH99" s="227"/>
      <c r="AI99" s="227"/>
      <c r="AJ99" s="227"/>
      <c r="AK99" s="227"/>
    </row>
    <row r="100" hidden="1">
      <c r="A100" s="227"/>
      <c r="B100" s="227" t="s">
        <v>2143</v>
      </c>
      <c r="C100" s="227"/>
      <c r="D100" s="227"/>
      <c r="E100" s="227"/>
      <c r="F100" s="227"/>
      <c r="G100" s="227"/>
      <c r="H100" s="227"/>
      <c r="I100" s="227"/>
      <c r="J100" s="227"/>
      <c r="K100" s="227"/>
      <c r="L100" s="227"/>
      <c r="M100" s="227"/>
      <c r="N100" s="227"/>
      <c r="O100" s="227"/>
      <c r="P100" s="227"/>
      <c r="Q100" s="227"/>
      <c r="R100" s="227"/>
      <c r="S100" s="227"/>
      <c r="T100" s="227"/>
      <c r="U100" s="227"/>
      <c r="V100" s="227"/>
      <c r="W100" s="227"/>
      <c r="X100" s="227"/>
      <c r="Y100" s="227"/>
      <c r="Z100" s="227"/>
      <c r="AA100" s="227"/>
      <c r="AB100" s="227"/>
      <c r="AC100" s="227"/>
      <c r="AD100" s="227"/>
      <c r="AE100" s="227"/>
      <c r="AF100" s="227"/>
      <c r="AG100" s="227"/>
      <c r="AH100" s="227"/>
      <c r="AI100" s="227"/>
      <c r="AJ100" s="227"/>
      <c r="AK100" s="227"/>
    </row>
    <row r="101" hidden="1">
      <c r="A101" s="227"/>
      <c r="B101" s="227" t="s">
        <v>2143</v>
      </c>
      <c r="C101" s="227"/>
      <c r="D101" s="227"/>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c r="AC101" s="227"/>
      <c r="AD101" s="227"/>
      <c r="AE101" s="227"/>
      <c r="AF101" s="227"/>
      <c r="AG101" s="227"/>
      <c r="AH101" s="227"/>
      <c r="AI101" s="227"/>
      <c r="AJ101" s="227"/>
      <c r="AK101" s="227"/>
    </row>
    <row r="102" hidden="1">
      <c r="A102" s="227"/>
      <c r="B102" s="227" t="s">
        <v>2143</v>
      </c>
      <c r="C102" s="227"/>
      <c r="D102" s="227"/>
      <c r="E102" s="227"/>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c r="AC102" s="227"/>
      <c r="AD102" s="227"/>
      <c r="AE102" s="227"/>
      <c r="AF102" s="227"/>
      <c r="AG102" s="227"/>
      <c r="AH102" s="227"/>
      <c r="AI102" s="227"/>
      <c r="AJ102" s="227"/>
      <c r="AK102" s="227"/>
    </row>
    <row r="103" hidden="1">
      <c r="A103" s="227"/>
      <c r="B103" s="227" t="s">
        <v>2143</v>
      </c>
      <c r="C103" s="227"/>
      <c r="D103" s="227"/>
      <c r="E103" s="227"/>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c r="AC103" s="227"/>
      <c r="AD103" s="227"/>
      <c r="AE103" s="227"/>
      <c r="AF103" s="227"/>
      <c r="AG103" s="227"/>
      <c r="AH103" s="227"/>
      <c r="AI103" s="227"/>
      <c r="AJ103" s="227"/>
      <c r="AK103" s="227"/>
    </row>
    <row r="104" hidden="1">
      <c r="A104" s="227"/>
      <c r="B104" s="227" t="s">
        <v>2143</v>
      </c>
      <c r="C104" s="227"/>
      <c r="D104" s="227"/>
      <c r="E104" s="227"/>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c r="AC104" s="227"/>
      <c r="AD104" s="227"/>
      <c r="AE104" s="227"/>
      <c r="AF104" s="227"/>
      <c r="AG104" s="227"/>
      <c r="AH104" s="227"/>
      <c r="AI104" s="227"/>
      <c r="AJ104" s="227"/>
      <c r="AK104" s="227"/>
    </row>
    <row r="105" hidden="1">
      <c r="A105" s="227"/>
      <c r="B105" s="227" t="s">
        <v>2143</v>
      </c>
      <c r="C105" s="227"/>
      <c r="D105" s="227"/>
      <c r="E105" s="227"/>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c r="AC105" s="227"/>
      <c r="AD105" s="227"/>
      <c r="AE105" s="227"/>
      <c r="AF105" s="227"/>
      <c r="AG105" s="227"/>
      <c r="AH105" s="227"/>
      <c r="AI105" s="227"/>
      <c r="AJ105" s="227"/>
      <c r="AK105" s="227"/>
    </row>
    <row r="106" hidden="1">
      <c r="A106" s="227"/>
      <c r="B106" s="227" t="s">
        <v>2143</v>
      </c>
      <c r="C106" s="227"/>
      <c r="D106" s="227"/>
      <c r="E106" s="227"/>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c r="AC106" s="227"/>
      <c r="AD106" s="227"/>
      <c r="AE106" s="227"/>
      <c r="AF106" s="227"/>
      <c r="AG106" s="227"/>
      <c r="AH106" s="227"/>
      <c r="AI106" s="227"/>
      <c r="AJ106" s="227"/>
      <c r="AK106" s="227"/>
    </row>
    <row r="107" hidden="1">
      <c r="A107" s="227"/>
      <c r="B107" s="227" t="s">
        <v>2143</v>
      </c>
      <c r="C107" s="227"/>
      <c r="D107" s="227"/>
      <c r="E107" s="227"/>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c r="AC107" s="227"/>
      <c r="AD107" s="227"/>
      <c r="AE107" s="227"/>
      <c r="AF107" s="227"/>
      <c r="AG107" s="227"/>
      <c r="AH107" s="227"/>
      <c r="AI107" s="227"/>
      <c r="AJ107" s="227"/>
      <c r="AK107" s="227"/>
    </row>
    <row r="108" hidden="1">
      <c r="A108" s="227"/>
      <c r="B108" s="227" t="s">
        <v>2143</v>
      </c>
      <c r="C108" s="227"/>
      <c r="D108" s="227"/>
      <c r="E108" s="227"/>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c r="AG108" s="227"/>
      <c r="AH108" s="227"/>
      <c r="AI108" s="227"/>
      <c r="AJ108" s="227"/>
      <c r="AK108" s="227"/>
    </row>
    <row r="109" hidden="1">
      <c r="A109" s="227"/>
      <c r="B109" s="227" t="s">
        <v>2143</v>
      </c>
      <c r="C109" s="227"/>
      <c r="D109" s="227"/>
      <c r="E109" s="227"/>
      <c r="F109" s="227"/>
      <c r="G109" s="227"/>
      <c r="H109" s="227"/>
      <c r="I109" s="227"/>
      <c r="J109" s="227"/>
      <c r="K109" s="227"/>
      <c r="L109" s="227"/>
      <c r="M109" s="227"/>
      <c r="N109" s="227"/>
      <c r="O109" s="227"/>
      <c r="P109" s="227"/>
      <c r="Q109" s="227"/>
      <c r="R109" s="227"/>
      <c r="S109" s="227"/>
      <c r="T109" s="227"/>
      <c r="U109" s="227"/>
      <c r="V109" s="227"/>
      <c r="W109" s="227"/>
      <c r="X109" s="227"/>
      <c r="Y109" s="227"/>
      <c r="Z109" s="227"/>
      <c r="AA109" s="227"/>
      <c r="AB109" s="227"/>
      <c r="AC109" s="227"/>
      <c r="AD109" s="227"/>
      <c r="AE109" s="227"/>
      <c r="AF109" s="227"/>
      <c r="AG109" s="227"/>
      <c r="AH109" s="227"/>
      <c r="AI109" s="227"/>
      <c r="AJ109" s="227"/>
      <c r="AK109" s="227"/>
    </row>
    <row r="110" hidden="1">
      <c r="A110" s="227"/>
      <c r="B110" s="227" t="s">
        <v>2143</v>
      </c>
      <c r="C110" s="227"/>
      <c r="D110" s="227"/>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c r="AG110" s="227"/>
      <c r="AH110" s="227"/>
      <c r="AI110" s="227"/>
      <c r="AJ110" s="227"/>
      <c r="AK110" s="227"/>
    </row>
    <row r="111" hidden="1">
      <c r="A111" s="227"/>
      <c r="B111" s="227" t="s">
        <v>2143</v>
      </c>
      <c r="C111" s="227"/>
      <c r="D111" s="227"/>
      <c r="E111" s="227"/>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c r="AC111" s="227"/>
      <c r="AD111" s="227"/>
      <c r="AE111" s="227"/>
      <c r="AF111" s="227"/>
      <c r="AG111" s="227"/>
      <c r="AH111" s="227"/>
      <c r="AI111" s="227"/>
      <c r="AJ111" s="227"/>
      <c r="AK111" s="227"/>
    </row>
    <row r="112" hidden="1">
      <c r="A112" s="227"/>
      <c r="B112" s="227" t="s">
        <v>2143</v>
      </c>
      <c r="C112" s="227"/>
      <c r="D112" s="227"/>
      <c r="E112" s="227"/>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c r="AC112" s="227"/>
      <c r="AD112" s="227"/>
      <c r="AE112" s="227"/>
      <c r="AF112" s="227"/>
      <c r="AG112" s="227"/>
      <c r="AH112" s="227"/>
      <c r="AI112" s="227"/>
      <c r="AJ112" s="227"/>
      <c r="AK112" s="227"/>
    </row>
    <row r="113" hidden="1">
      <c r="A113" s="227"/>
      <c r="B113" s="227" t="s">
        <v>2143</v>
      </c>
      <c r="C113" s="227"/>
      <c r="D113" s="227"/>
      <c r="E113" s="227"/>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c r="AC113" s="227"/>
      <c r="AD113" s="227"/>
      <c r="AE113" s="227"/>
      <c r="AF113" s="227"/>
      <c r="AG113" s="227"/>
      <c r="AH113" s="227"/>
      <c r="AI113" s="227"/>
      <c r="AJ113" s="227"/>
      <c r="AK113" s="227"/>
    </row>
    <row r="114" hidden="1">
      <c r="A114" s="227"/>
      <c r="B114" s="227"/>
      <c r="C114" s="227"/>
      <c r="D114" s="227"/>
      <c r="E114" s="227"/>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c r="AC114" s="227"/>
      <c r="AD114" s="227"/>
      <c r="AE114" s="227"/>
      <c r="AF114" s="227"/>
      <c r="AG114" s="227"/>
      <c r="AH114" s="227"/>
      <c r="AI114" s="227"/>
      <c r="AJ114" s="227"/>
      <c r="AK114" s="227"/>
    </row>
    <row r="115" hidden="1">
      <c r="A115" s="227"/>
      <c r="B115" s="227"/>
      <c r="C115" s="227"/>
      <c r="D115" s="227"/>
      <c r="E115" s="227"/>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c r="AC115" s="227"/>
      <c r="AD115" s="227"/>
      <c r="AE115" s="227"/>
      <c r="AF115" s="227"/>
      <c r="AG115" s="227"/>
      <c r="AH115" s="227"/>
      <c r="AI115" s="227"/>
      <c r="AJ115" s="227"/>
      <c r="AK115" s="227"/>
    </row>
    <row r="116" hidden="1">
      <c r="A116" s="227"/>
      <c r="B116" s="227"/>
      <c r="C116" s="227"/>
      <c r="D116" s="227"/>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c r="AC116" s="227"/>
      <c r="AD116" s="227"/>
      <c r="AE116" s="227"/>
      <c r="AF116" s="227"/>
      <c r="AG116" s="227"/>
      <c r="AH116" s="227"/>
      <c r="AI116" s="227"/>
      <c r="AJ116" s="227"/>
      <c r="AK116" s="227"/>
    </row>
    <row r="117" hidden="1">
      <c r="A117" s="227"/>
      <c r="B117" s="227"/>
      <c r="C117" s="227"/>
      <c r="D117" s="227"/>
      <c r="E117" s="227"/>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c r="AG117" s="227"/>
      <c r="AH117" s="227"/>
      <c r="AI117" s="227"/>
      <c r="AJ117" s="227"/>
      <c r="AK117" s="227"/>
    </row>
    <row r="118" hidden="1">
      <c r="A118" s="227"/>
      <c r="B118" s="227"/>
      <c r="C118" s="227"/>
      <c r="D118" s="227"/>
      <c r="E118" s="227"/>
      <c r="F118" s="227"/>
      <c r="G118" s="227"/>
      <c r="H118" s="227"/>
      <c r="I118" s="227"/>
      <c r="J118" s="227"/>
      <c r="K118" s="227"/>
      <c r="L118" s="227"/>
      <c r="M118" s="227"/>
      <c r="N118" s="227"/>
      <c r="O118" s="227"/>
      <c r="P118" s="227"/>
      <c r="Q118" s="227"/>
      <c r="R118" s="227"/>
      <c r="S118" s="227"/>
      <c r="T118" s="227"/>
      <c r="U118" s="227"/>
      <c r="V118" s="227"/>
      <c r="W118" s="227"/>
      <c r="X118" s="227"/>
      <c r="Y118" s="227"/>
      <c r="Z118" s="227"/>
      <c r="AA118" s="227"/>
      <c r="AB118" s="227"/>
      <c r="AC118" s="227"/>
      <c r="AD118" s="227"/>
      <c r="AE118" s="227"/>
      <c r="AF118" s="227"/>
      <c r="AG118" s="227"/>
      <c r="AH118" s="227"/>
      <c r="AI118" s="227"/>
      <c r="AJ118" s="227"/>
      <c r="AK118" s="227"/>
    </row>
    <row r="119" hidden="1">
      <c r="A119" s="227"/>
      <c r="B119" s="227"/>
      <c r="C119" s="227"/>
      <c r="D119" s="227"/>
      <c r="E119" s="227"/>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c r="AG119" s="227"/>
      <c r="AH119" s="227"/>
      <c r="AI119" s="227"/>
      <c r="AJ119" s="227"/>
      <c r="AK119" s="227"/>
    </row>
    <row r="120" hidden="1">
      <c r="A120" s="227"/>
      <c r="B120" s="227"/>
      <c r="C120" s="227"/>
      <c r="D120" s="227"/>
      <c r="E120" s="227"/>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c r="AG120" s="227"/>
      <c r="AH120" s="227"/>
      <c r="AI120" s="227"/>
      <c r="AJ120" s="227"/>
      <c r="AK120" s="227"/>
    </row>
    <row r="121" hidden="1">
      <c r="A121" s="227"/>
      <c r="B121" s="227"/>
      <c r="C121" s="227"/>
      <c r="D121" s="227"/>
      <c r="E121" s="227"/>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c r="AG121" s="227"/>
      <c r="AH121" s="227"/>
      <c r="AI121" s="227"/>
      <c r="AJ121" s="227"/>
      <c r="AK121" s="227"/>
    </row>
    <row r="122" hidden="1">
      <c r="A122" s="227"/>
      <c r="B122" s="227"/>
      <c r="C122" s="227"/>
      <c r="D122" s="227"/>
      <c r="E122" s="227"/>
      <c r="F122" s="227"/>
      <c r="G122" s="227"/>
      <c r="H122" s="227"/>
      <c r="I122" s="227"/>
      <c r="J122" s="227"/>
      <c r="K122" s="227"/>
      <c r="L122" s="227"/>
      <c r="M122" s="227"/>
      <c r="N122" s="227"/>
      <c r="O122" s="227"/>
      <c r="P122" s="227"/>
      <c r="Q122" s="227"/>
      <c r="R122" s="227"/>
      <c r="S122" s="227"/>
      <c r="T122" s="227"/>
      <c r="U122" s="227"/>
      <c r="V122" s="227"/>
      <c r="W122" s="227"/>
      <c r="X122" s="227"/>
      <c r="Y122" s="227"/>
      <c r="Z122" s="227"/>
      <c r="AA122" s="227"/>
      <c r="AB122" s="227"/>
      <c r="AC122" s="227"/>
      <c r="AD122" s="227"/>
      <c r="AE122" s="227"/>
      <c r="AF122" s="227"/>
      <c r="AG122" s="227"/>
      <c r="AH122" s="227"/>
      <c r="AI122" s="227"/>
      <c r="AJ122" s="227"/>
      <c r="AK122" s="227"/>
    </row>
    <row r="123" hidden="1">
      <c r="A123" s="227"/>
      <c r="B123" s="227"/>
      <c r="C123" s="227"/>
      <c r="D123" s="227"/>
      <c r="E123" s="227"/>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c r="AF123" s="227"/>
      <c r="AG123" s="227"/>
      <c r="AH123" s="227"/>
      <c r="AI123" s="227"/>
      <c r="AJ123" s="227"/>
      <c r="AK123" s="227"/>
    </row>
    <row r="124" hidden="1">
      <c r="A124" s="227"/>
      <c r="B124" s="227"/>
      <c r="C124" s="227"/>
      <c r="D124" s="227"/>
      <c r="E124" s="227"/>
      <c r="F124" s="227"/>
      <c r="G124" s="227"/>
      <c r="H124" s="227"/>
      <c r="I124" s="227"/>
      <c r="J124" s="227"/>
      <c r="K124" s="227"/>
      <c r="L124" s="227"/>
      <c r="M124" s="227"/>
      <c r="N124" s="227"/>
      <c r="O124" s="227"/>
      <c r="P124" s="227"/>
      <c r="Q124" s="227"/>
      <c r="R124" s="227"/>
      <c r="S124" s="227"/>
      <c r="T124" s="227"/>
      <c r="U124" s="227"/>
      <c r="V124" s="227"/>
      <c r="W124" s="227"/>
      <c r="X124" s="227"/>
      <c r="Y124" s="227"/>
      <c r="Z124" s="227"/>
      <c r="AA124" s="227"/>
      <c r="AB124" s="227"/>
      <c r="AC124" s="227"/>
      <c r="AD124" s="227"/>
      <c r="AE124" s="227"/>
      <c r="AF124" s="227"/>
      <c r="AG124" s="227"/>
      <c r="AH124" s="227"/>
      <c r="AI124" s="227"/>
      <c r="AJ124" s="227"/>
      <c r="AK124" s="227"/>
    </row>
    <row r="125" hidden="1">
      <c r="A125" s="227"/>
      <c r="B125" s="227"/>
      <c r="C125" s="227"/>
      <c r="D125" s="227"/>
      <c r="E125" s="227"/>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c r="AC125" s="227"/>
      <c r="AD125" s="227"/>
      <c r="AE125" s="227"/>
      <c r="AF125" s="227"/>
      <c r="AG125" s="227"/>
      <c r="AH125" s="227"/>
      <c r="AI125" s="227"/>
      <c r="AJ125" s="227"/>
      <c r="AK125" s="227"/>
    </row>
    <row r="126" hidden="1">
      <c r="A126" s="227"/>
      <c r="B126" s="227"/>
      <c r="C126" s="227"/>
      <c r="D126" s="227"/>
      <c r="E126" s="227"/>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c r="AC126" s="227"/>
      <c r="AD126" s="227"/>
      <c r="AE126" s="227"/>
      <c r="AF126" s="227"/>
      <c r="AG126" s="227"/>
      <c r="AH126" s="227"/>
      <c r="AI126" s="227"/>
      <c r="AJ126" s="227"/>
      <c r="AK126" s="227"/>
    </row>
    <row r="127" hidden="1">
      <c r="A127" s="227"/>
      <c r="B127" s="227"/>
      <c r="C127" s="227"/>
      <c r="D127" s="227"/>
      <c r="E127" s="227"/>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c r="AC127" s="227"/>
      <c r="AD127" s="227"/>
      <c r="AE127" s="227"/>
      <c r="AF127" s="227"/>
      <c r="AG127" s="227"/>
      <c r="AH127" s="227"/>
      <c r="AI127" s="227"/>
      <c r="AJ127" s="227"/>
      <c r="AK127" s="227"/>
    </row>
    <row r="128" hidden="1">
      <c r="A128" s="227"/>
      <c r="B128" s="227"/>
      <c r="C128" s="227"/>
      <c r="D128" s="227"/>
      <c r="E128" s="227"/>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c r="AC128" s="227"/>
      <c r="AD128" s="227"/>
      <c r="AE128" s="227"/>
      <c r="AF128" s="227"/>
      <c r="AG128" s="227"/>
      <c r="AH128" s="227"/>
      <c r="AI128" s="227"/>
      <c r="AJ128" s="227"/>
      <c r="AK128" s="227"/>
    </row>
    <row r="129" hidden="1">
      <c r="A129" s="227"/>
      <c r="B129" s="227"/>
      <c r="C129" s="227"/>
      <c r="D129" s="227"/>
      <c r="E129" s="227"/>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c r="AC129" s="227"/>
      <c r="AD129" s="227"/>
      <c r="AE129" s="227"/>
      <c r="AF129" s="227"/>
      <c r="AG129" s="227"/>
      <c r="AH129" s="227"/>
      <c r="AI129" s="227"/>
      <c r="AJ129" s="227"/>
      <c r="AK129" s="227"/>
    </row>
    <row r="130" hidden="1">
      <c r="A130" s="227"/>
      <c r="B130" s="227"/>
      <c r="C130" s="227"/>
      <c r="D130" s="227"/>
      <c r="E130" s="227"/>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c r="AC130" s="227"/>
      <c r="AD130" s="227"/>
      <c r="AE130" s="227"/>
      <c r="AF130" s="227"/>
      <c r="AG130" s="227"/>
      <c r="AH130" s="227"/>
      <c r="AI130" s="227"/>
      <c r="AJ130" s="227"/>
      <c r="AK130" s="227"/>
    </row>
    <row r="131" hidden="1">
      <c r="A131" s="227"/>
      <c r="B131" s="227"/>
      <c r="C131" s="227"/>
      <c r="D131" s="227"/>
      <c r="E131" s="227"/>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c r="AF131" s="227"/>
      <c r="AG131" s="227"/>
      <c r="AH131" s="227"/>
      <c r="AI131" s="227"/>
      <c r="AJ131" s="227"/>
      <c r="AK131" s="227"/>
    </row>
    <row r="132" hidden="1">
      <c r="A132" s="227"/>
      <c r="B132" s="227"/>
      <c r="C132" s="227"/>
      <c r="D132" s="227"/>
      <c r="E132" s="227"/>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7"/>
      <c r="AK132" s="227"/>
    </row>
    <row r="133" hidden="1">
      <c r="A133" s="227"/>
      <c r="B133" s="227"/>
      <c r="C133" s="227"/>
      <c r="D133" s="227"/>
      <c r="E133" s="227"/>
      <c r="F133" s="227"/>
      <c r="G133" s="227"/>
      <c r="H133" s="227"/>
      <c r="I133" s="227"/>
      <c r="J133" s="227"/>
      <c r="K133" s="227"/>
      <c r="L133" s="227"/>
      <c r="M133" s="227"/>
      <c r="N133" s="227"/>
      <c r="O133" s="227"/>
      <c r="P133" s="227"/>
      <c r="Q133" s="227"/>
      <c r="R133" s="227"/>
      <c r="S133" s="227"/>
      <c r="T133" s="227"/>
      <c r="U133" s="227"/>
      <c r="V133" s="227"/>
      <c r="W133" s="227"/>
      <c r="X133" s="227"/>
      <c r="Y133" s="227"/>
      <c r="Z133" s="227"/>
      <c r="AA133" s="227"/>
      <c r="AB133" s="227"/>
      <c r="AC133" s="227"/>
      <c r="AD133" s="227"/>
      <c r="AE133" s="227"/>
      <c r="AF133" s="227"/>
      <c r="AG133" s="227"/>
      <c r="AH133" s="227"/>
      <c r="AI133" s="227"/>
      <c r="AJ133" s="227"/>
      <c r="AK133" s="227"/>
    </row>
    <row r="134" hidden="1">
      <c r="A134" s="227"/>
      <c r="B134" s="227"/>
      <c r="C134" s="227"/>
      <c r="D134" s="227"/>
      <c r="E134" s="227"/>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c r="AC134" s="227"/>
      <c r="AD134" s="227"/>
      <c r="AE134" s="227"/>
      <c r="AF134" s="227"/>
      <c r="AG134" s="227"/>
      <c r="AH134" s="227"/>
      <c r="AI134" s="227"/>
      <c r="AJ134" s="227"/>
      <c r="AK134" s="227"/>
    </row>
    <row r="135" hidden="1">
      <c r="A135" s="227"/>
      <c r="B135" s="227"/>
      <c r="C135" s="227"/>
      <c r="D135" s="227"/>
      <c r="E135" s="227"/>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c r="AC135" s="227"/>
      <c r="AD135" s="227"/>
      <c r="AE135" s="227"/>
      <c r="AF135" s="227"/>
      <c r="AG135" s="227"/>
      <c r="AH135" s="227"/>
      <c r="AI135" s="227"/>
      <c r="AJ135" s="227"/>
      <c r="AK135" s="227"/>
    </row>
    <row r="136" hidden="1">
      <c r="A136" s="227"/>
      <c r="B136" s="227"/>
      <c r="C136" s="227"/>
      <c r="D136" s="227"/>
      <c r="E136" s="227"/>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c r="AC136" s="227"/>
      <c r="AD136" s="227"/>
      <c r="AE136" s="227"/>
      <c r="AF136" s="227"/>
      <c r="AG136" s="227"/>
      <c r="AH136" s="227"/>
      <c r="AI136" s="227"/>
      <c r="AJ136" s="227"/>
      <c r="AK136" s="227"/>
    </row>
    <row r="137" hidden="1">
      <c r="A137" s="227"/>
      <c r="B137" s="227"/>
      <c r="C137" s="227"/>
      <c r="D137" s="227"/>
      <c r="E137" s="227"/>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c r="AC137" s="227"/>
      <c r="AD137" s="227"/>
      <c r="AE137" s="227"/>
      <c r="AF137" s="227"/>
      <c r="AG137" s="227"/>
      <c r="AH137" s="227"/>
      <c r="AI137" s="227"/>
      <c r="AJ137" s="227"/>
      <c r="AK137" s="227"/>
    </row>
    <row r="138" hidden="1">
      <c r="A138" s="227"/>
      <c r="B138" s="227"/>
      <c r="C138" s="227"/>
      <c r="D138" s="227"/>
      <c r="E138" s="227"/>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c r="AC138" s="227"/>
      <c r="AD138" s="227"/>
      <c r="AE138" s="227"/>
      <c r="AF138" s="227"/>
      <c r="AG138" s="227"/>
      <c r="AH138" s="227"/>
      <c r="AI138" s="227"/>
      <c r="AJ138" s="227"/>
      <c r="AK138" s="227"/>
    </row>
    <row r="139" hidden="1">
      <c r="A139" s="227"/>
      <c r="B139" s="227"/>
      <c r="C139" s="227"/>
      <c r="D139" s="227"/>
      <c r="E139" s="227"/>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c r="AC139" s="227"/>
      <c r="AD139" s="227"/>
      <c r="AE139" s="227"/>
      <c r="AF139" s="227"/>
      <c r="AG139" s="227"/>
      <c r="AH139" s="227"/>
      <c r="AI139" s="227"/>
      <c r="AJ139" s="227"/>
      <c r="AK139" s="227"/>
    </row>
    <row r="140" hidden="1">
      <c r="A140" s="227"/>
      <c r="B140" s="227"/>
      <c r="C140" s="227"/>
      <c r="D140" s="227"/>
      <c r="E140" s="227"/>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c r="AC140" s="227"/>
      <c r="AD140" s="227"/>
      <c r="AE140" s="227"/>
      <c r="AF140" s="227"/>
      <c r="AG140" s="227"/>
      <c r="AH140" s="227"/>
      <c r="AI140" s="227"/>
      <c r="AJ140" s="227"/>
      <c r="AK140" s="227"/>
    </row>
    <row r="141" hidden="1">
      <c r="A141" s="227"/>
      <c r="B141" s="227"/>
      <c r="C141" s="227"/>
      <c r="D141" s="227"/>
      <c r="E141" s="227"/>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c r="AG141" s="227"/>
      <c r="AH141" s="227"/>
      <c r="AI141" s="227"/>
      <c r="AJ141" s="227"/>
      <c r="AK141" s="227"/>
    </row>
    <row r="142" hidden="1">
      <c r="A142" s="227"/>
      <c r="B142" s="227"/>
      <c r="C142" s="227"/>
      <c r="D142" s="227"/>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c r="AA142" s="227"/>
      <c r="AB142" s="227"/>
      <c r="AC142" s="227"/>
      <c r="AD142" s="227"/>
      <c r="AE142" s="227"/>
      <c r="AF142" s="227"/>
      <c r="AG142" s="227"/>
      <c r="AH142" s="227"/>
      <c r="AI142" s="227"/>
      <c r="AJ142" s="227"/>
      <c r="AK142" s="227"/>
    </row>
    <row r="143" hidden="1">
      <c r="A143" s="227"/>
      <c r="B143" s="227"/>
      <c r="C143" s="227"/>
      <c r="D143" s="227"/>
      <c r="E143" s="227"/>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c r="AG143" s="227"/>
      <c r="AH143" s="227"/>
      <c r="AI143" s="227"/>
      <c r="AJ143" s="227"/>
      <c r="AK143" s="227"/>
    </row>
    <row r="144" hidden="1">
      <c r="A144" s="227"/>
      <c r="B144" s="227"/>
      <c r="C144" s="227"/>
      <c r="D144" s="227"/>
      <c r="E144" s="227"/>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7"/>
      <c r="AK144" s="227"/>
    </row>
    <row r="145" hidden="1">
      <c r="A145" s="227"/>
      <c r="B145" s="227"/>
      <c r="C145" s="227"/>
      <c r="D145" s="227"/>
      <c r="E145" s="227"/>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c r="AG145" s="227"/>
      <c r="AH145" s="227"/>
      <c r="AI145" s="227"/>
      <c r="AJ145" s="227"/>
      <c r="AK145" s="227"/>
    </row>
    <row r="146" hidden="1">
      <c r="A146" s="227"/>
      <c r="B146" s="227"/>
      <c r="C146" s="227"/>
      <c r="D146" s="227"/>
      <c r="E146" s="227"/>
      <c r="F146" s="227"/>
      <c r="G146" s="227"/>
      <c r="H146" s="227"/>
      <c r="I146" s="227"/>
      <c r="J146" s="227"/>
      <c r="K146" s="227"/>
      <c r="L146" s="227"/>
      <c r="M146" s="227"/>
      <c r="N146" s="227"/>
      <c r="O146" s="227"/>
      <c r="P146" s="227"/>
      <c r="Q146" s="227"/>
      <c r="R146" s="227"/>
      <c r="S146" s="227"/>
      <c r="T146" s="227"/>
      <c r="U146" s="227"/>
      <c r="V146" s="227"/>
      <c r="W146" s="227"/>
      <c r="X146" s="227"/>
      <c r="Y146" s="227"/>
      <c r="Z146" s="227"/>
      <c r="AA146" s="227"/>
      <c r="AB146" s="227"/>
      <c r="AC146" s="227"/>
      <c r="AD146" s="227"/>
      <c r="AE146" s="227"/>
      <c r="AF146" s="227"/>
      <c r="AG146" s="227"/>
      <c r="AH146" s="227"/>
      <c r="AI146" s="227"/>
      <c r="AJ146" s="227"/>
      <c r="AK146" s="227"/>
    </row>
    <row r="147" hidden="1">
      <c r="A147" s="227"/>
      <c r="B147" s="227"/>
      <c r="C147" s="227"/>
      <c r="D147" s="227"/>
      <c r="E147" s="227"/>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c r="AF147" s="227"/>
      <c r="AG147" s="227"/>
      <c r="AH147" s="227"/>
      <c r="AI147" s="227"/>
      <c r="AJ147" s="227"/>
      <c r="AK147" s="227"/>
    </row>
    <row r="148" hidden="1">
      <c r="A148" s="227"/>
      <c r="B148" s="227"/>
      <c r="C148" s="227"/>
      <c r="D148" s="227"/>
      <c r="E148" s="227"/>
      <c r="F148" s="227"/>
      <c r="G148" s="227"/>
      <c r="H148" s="227"/>
      <c r="I148" s="227"/>
      <c r="J148" s="227"/>
      <c r="K148" s="227"/>
      <c r="L148" s="227"/>
      <c r="M148" s="227"/>
      <c r="N148" s="227"/>
      <c r="O148" s="227"/>
      <c r="P148" s="227"/>
      <c r="Q148" s="227"/>
      <c r="R148" s="227"/>
      <c r="S148" s="227"/>
      <c r="T148" s="227"/>
      <c r="U148" s="227"/>
      <c r="V148" s="227"/>
      <c r="W148" s="227"/>
      <c r="X148" s="227"/>
      <c r="Y148" s="227"/>
      <c r="Z148" s="227"/>
      <c r="AA148" s="227"/>
      <c r="AB148" s="227"/>
      <c r="AC148" s="227"/>
      <c r="AD148" s="227"/>
      <c r="AE148" s="227"/>
      <c r="AF148" s="227"/>
      <c r="AG148" s="227"/>
      <c r="AH148" s="227"/>
      <c r="AI148" s="227"/>
      <c r="AJ148" s="227"/>
      <c r="AK148" s="227"/>
    </row>
    <row r="149" hidden="1">
      <c r="A149" s="227"/>
      <c r="B149" s="227"/>
      <c r="C149" s="227"/>
      <c r="D149" s="227"/>
      <c r="E149" s="227"/>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c r="AC149" s="227"/>
      <c r="AD149" s="227"/>
      <c r="AE149" s="227"/>
      <c r="AF149" s="227"/>
      <c r="AG149" s="227"/>
      <c r="AH149" s="227"/>
      <c r="AI149" s="227"/>
      <c r="AJ149" s="227"/>
      <c r="AK149" s="227"/>
    </row>
    <row r="150" hidden="1">
      <c r="A150" s="227"/>
      <c r="B150" s="227"/>
      <c r="C150" s="227"/>
      <c r="D150" s="227"/>
      <c r="E150" s="227"/>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c r="AC150" s="227"/>
      <c r="AD150" s="227"/>
      <c r="AE150" s="227"/>
      <c r="AF150" s="227"/>
      <c r="AG150" s="227"/>
      <c r="AH150" s="227"/>
      <c r="AI150" s="227"/>
      <c r="AJ150" s="227"/>
      <c r="AK150" s="227"/>
    </row>
    <row r="151" hidden="1">
      <c r="A151" s="227"/>
      <c r="B151" s="227"/>
      <c r="C151" s="227"/>
      <c r="D151" s="227"/>
      <c r="E151" s="227"/>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c r="AC151" s="227"/>
      <c r="AD151" s="227"/>
      <c r="AE151" s="227"/>
      <c r="AF151" s="227"/>
      <c r="AG151" s="227"/>
      <c r="AH151" s="227"/>
      <c r="AI151" s="227"/>
      <c r="AJ151" s="227"/>
      <c r="AK151" s="227"/>
    </row>
    <row r="152" hidden="1">
      <c r="A152" s="227"/>
      <c r="B152" s="227"/>
      <c r="C152" s="227"/>
      <c r="D152" s="227"/>
      <c r="E152" s="227"/>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c r="AC152" s="227"/>
      <c r="AD152" s="227"/>
      <c r="AE152" s="227"/>
      <c r="AF152" s="227"/>
      <c r="AG152" s="227"/>
      <c r="AH152" s="227"/>
      <c r="AI152" s="227"/>
      <c r="AJ152" s="227"/>
      <c r="AK152" s="227"/>
    </row>
    <row r="153" hidden="1">
      <c r="A153" s="227"/>
      <c r="B153" s="227"/>
      <c r="C153" s="227"/>
      <c r="D153" s="227"/>
      <c r="E153" s="227"/>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c r="AC153" s="227"/>
      <c r="AD153" s="227"/>
      <c r="AE153" s="227"/>
      <c r="AF153" s="227"/>
      <c r="AG153" s="227"/>
      <c r="AH153" s="227"/>
      <c r="AI153" s="227"/>
      <c r="AJ153" s="227"/>
      <c r="AK153" s="227"/>
    </row>
    <row r="154" hidden="1">
      <c r="A154" s="227"/>
      <c r="B154" s="227"/>
      <c r="C154" s="227"/>
      <c r="D154" s="227"/>
      <c r="E154" s="227"/>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c r="AC154" s="227"/>
      <c r="AD154" s="227"/>
      <c r="AE154" s="227"/>
      <c r="AF154" s="227"/>
      <c r="AG154" s="227"/>
      <c r="AH154" s="227"/>
      <c r="AI154" s="227"/>
      <c r="AJ154" s="227"/>
      <c r="AK154" s="227"/>
    </row>
    <row r="155" hidden="1">
      <c r="A155" s="227"/>
      <c r="B155" s="227"/>
      <c r="C155" s="227"/>
      <c r="D155" s="227"/>
      <c r="E155" s="227"/>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c r="AC155" s="227"/>
      <c r="AD155" s="227"/>
      <c r="AE155" s="227"/>
      <c r="AF155" s="227"/>
      <c r="AG155" s="227"/>
      <c r="AH155" s="227"/>
      <c r="AI155" s="227"/>
      <c r="AJ155" s="227"/>
      <c r="AK155" s="227"/>
    </row>
    <row r="156" hidden="1">
      <c r="A156" s="227"/>
      <c r="B156" s="227"/>
      <c r="C156" s="227"/>
      <c r="D156" s="227"/>
      <c r="E156" s="227"/>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c r="AG156" s="227"/>
      <c r="AH156" s="227"/>
      <c r="AI156" s="227"/>
      <c r="AJ156" s="227"/>
      <c r="AK156" s="227"/>
    </row>
    <row r="157" hidden="1">
      <c r="A157" s="227"/>
      <c r="B157" s="227"/>
      <c r="C157" s="227"/>
      <c r="D157" s="227"/>
      <c r="E157" s="227"/>
      <c r="F157" s="227"/>
      <c r="G157" s="227"/>
      <c r="H157" s="227"/>
      <c r="I157" s="227"/>
      <c r="J157" s="227"/>
      <c r="K157" s="227"/>
      <c r="L157" s="227"/>
      <c r="M157" s="227"/>
      <c r="N157" s="227"/>
      <c r="O157" s="227"/>
      <c r="P157" s="227"/>
      <c r="Q157" s="227"/>
      <c r="R157" s="227"/>
      <c r="S157" s="227"/>
      <c r="T157" s="227"/>
      <c r="U157" s="227"/>
      <c r="V157" s="227"/>
      <c r="W157" s="227"/>
      <c r="X157" s="227"/>
      <c r="Y157" s="227"/>
      <c r="Z157" s="227"/>
      <c r="AA157" s="227"/>
      <c r="AB157" s="227"/>
      <c r="AC157" s="227"/>
      <c r="AD157" s="227"/>
      <c r="AE157" s="227"/>
      <c r="AF157" s="227"/>
      <c r="AG157" s="227"/>
      <c r="AH157" s="227"/>
      <c r="AI157" s="227"/>
      <c r="AJ157" s="227"/>
      <c r="AK157" s="227"/>
    </row>
    <row r="158" hidden="1">
      <c r="A158" s="227"/>
      <c r="B158" s="227"/>
      <c r="C158" s="227"/>
      <c r="D158" s="227"/>
      <c r="E158" s="227"/>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c r="AC158" s="227"/>
      <c r="AD158" s="227"/>
      <c r="AE158" s="227"/>
      <c r="AF158" s="227"/>
      <c r="AG158" s="227"/>
      <c r="AH158" s="227"/>
      <c r="AI158" s="227"/>
      <c r="AJ158" s="227"/>
      <c r="AK158" s="227"/>
    </row>
    <row r="159" hidden="1">
      <c r="A159" s="227"/>
      <c r="B159" s="227"/>
      <c r="C159" s="227"/>
      <c r="D159" s="227"/>
      <c r="E159" s="227"/>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c r="AC159" s="227"/>
      <c r="AD159" s="227"/>
      <c r="AE159" s="227"/>
      <c r="AF159" s="227"/>
      <c r="AG159" s="227"/>
      <c r="AH159" s="227"/>
      <c r="AI159" s="227"/>
      <c r="AJ159" s="227"/>
      <c r="AK159" s="227"/>
    </row>
    <row r="160" hidden="1">
      <c r="A160" s="227"/>
      <c r="B160" s="227"/>
      <c r="C160" s="227"/>
      <c r="D160" s="227"/>
      <c r="E160" s="227"/>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c r="AC160" s="227"/>
      <c r="AD160" s="227"/>
      <c r="AE160" s="227"/>
      <c r="AF160" s="227"/>
      <c r="AG160" s="227"/>
      <c r="AH160" s="227"/>
      <c r="AI160" s="227"/>
      <c r="AJ160" s="227"/>
      <c r="AK160" s="227"/>
    </row>
    <row r="161" hidden="1">
      <c r="A161" s="227"/>
      <c r="B161" s="227"/>
      <c r="C161" s="227"/>
      <c r="D161" s="227"/>
      <c r="E161" s="227"/>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c r="AC161" s="227"/>
      <c r="AD161" s="227"/>
      <c r="AE161" s="227"/>
      <c r="AF161" s="227"/>
      <c r="AG161" s="227"/>
      <c r="AH161" s="227"/>
      <c r="AI161" s="227"/>
      <c r="AJ161" s="227"/>
      <c r="AK161" s="227"/>
    </row>
    <row r="162" hidden="1">
      <c r="A162" s="227"/>
      <c r="B162" s="227"/>
      <c r="C162" s="227"/>
      <c r="D162" s="227"/>
      <c r="E162" s="227"/>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c r="AC162" s="227"/>
      <c r="AD162" s="227"/>
      <c r="AE162" s="227"/>
      <c r="AF162" s="227"/>
      <c r="AG162" s="227"/>
      <c r="AH162" s="227"/>
      <c r="AI162" s="227"/>
      <c r="AJ162" s="227"/>
      <c r="AK162" s="227"/>
    </row>
    <row r="163" hidden="1">
      <c r="A163" s="227"/>
      <c r="B163" s="227"/>
      <c r="C163" s="227"/>
      <c r="D163" s="227"/>
      <c r="E163" s="227"/>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c r="AC163" s="227"/>
      <c r="AD163" s="227"/>
      <c r="AE163" s="227"/>
      <c r="AF163" s="227"/>
      <c r="AG163" s="227"/>
      <c r="AH163" s="227"/>
      <c r="AI163" s="227"/>
      <c r="AJ163" s="227"/>
      <c r="AK163" s="227"/>
    </row>
    <row r="164" hidden="1">
      <c r="A164" s="227"/>
      <c r="B164" s="227"/>
      <c r="C164" s="227"/>
      <c r="D164" s="227"/>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c r="AF164" s="227"/>
      <c r="AG164" s="227"/>
      <c r="AH164" s="227"/>
      <c r="AI164" s="227"/>
      <c r="AJ164" s="227"/>
      <c r="AK164" s="227"/>
    </row>
    <row r="165" hidden="1">
      <c r="A165" s="227"/>
      <c r="B165" s="227"/>
      <c r="C165" s="227"/>
      <c r="D165" s="227"/>
      <c r="E165" s="227"/>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c r="AG165" s="227"/>
      <c r="AH165" s="227"/>
      <c r="AI165" s="227"/>
      <c r="AJ165" s="227"/>
      <c r="AK165" s="227"/>
    </row>
    <row r="166" hidden="1">
      <c r="A166" s="227"/>
      <c r="B166" s="227"/>
      <c r="C166" s="227"/>
      <c r="D166" s="227"/>
      <c r="E166" s="227"/>
      <c r="F166" s="227"/>
      <c r="G166" s="227"/>
      <c r="H166" s="227"/>
      <c r="I166" s="227"/>
      <c r="J166" s="227"/>
      <c r="K166" s="227"/>
      <c r="L166" s="227"/>
      <c r="M166" s="227"/>
      <c r="N166" s="227"/>
      <c r="O166" s="227"/>
      <c r="P166" s="227"/>
      <c r="Q166" s="227"/>
      <c r="R166" s="227"/>
      <c r="S166" s="227"/>
      <c r="T166" s="227"/>
      <c r="U166" s="227"/>
      <c r="V166" s="227"/>
      <c r="W166" s="227"/>
      <c r="X166" s="227"/>
      <c r="Y166" s="227"/>
      <c r="Z166" s="227"/>
      <c r="AA166" s="227"/>
      <c r="AB166" s="227"/>
      <c r="AC166" s="227"/>
      <c r="AD166" s="227"/>
      <c r="AE166" s="227"/>
      <c r="AF166" s="227"/>
      <c r="AG166" s="227"/>
      <c r="AH166" s="227"/>
      <c r="AI166" s="227"/>
      <c r="AJ166" s="227"/>
      <c r="AK166" s="227"/>
    </row>
    <row r="167" hidden="1">
      <c r="A167" s="227"/>
      <c r="B167" s="227"/>
      <c r="C167" s="227"/>
      <c r="D167" s="227"/>
      <c r="E167" s="227"/>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c r="AG167" s="227"/>
      <c r="AH167" s="227"/>
      <c r="AI167" s="227"/>
      <c r="AJ167" s="227"/>
      <c r="AK167" s="227"/>
    </row>
    <row r="168" hidden="1">
      <c r="A168" s="227"/>
      <c r="B168" s="227"/>
      <c r="C168" s="227"/>
      <c r="D168" s="227"/>
      <c r="E168" s="227"/>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c r="AG168" s="227"/>
      <c r="AH168" s="227"/>
      <c r="AI168" s="227"/>
      <c r="AJ168" s="227"/>
      <c r="AK168" s="227"/>
    </row>
    <row r="169" hidden="1">
      <c r="A169" s="227"/>
      <c r="B169" s="227"/>
      <c r="C169" s="227"/>
      <c r="D169" s="227"/>
      <c r="E169" s="227"/>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c r="AG169" s="227"/>
      <c r="AH169" s="227"/>
      <c r="AI169" s="227"/>
      <c r="AJ169" s="227"/>
      <c r="AK169" s="227"/>
    </row>
    <row r="170" hidden="1">
      <c r="A170" s="227"/>
      <c r="B170" s="227"/>
      <c r="C170" s="227"/>
      <c r="D170" s="227"/>
      <c r="E170" s="227"/>
      <c r="F170" s="227"/>
      <c r="G170" s="227"/>
      <c r="H170" s="227"/>
      <c r="I170" s="227"/>
      <c r="J170" s="227"/>
      <c r="K170" s="227"/>
      <c r="L170" s="227"/>
      <c r="M170" s="227"/>
      <c r="N170" s="227"/>
      <c r="O170" s="227"/>
      <c r="P170" s="227"/>
      <c r="Q170" s="227"/>
      <c r="R170" s="227"/>
      <c r="S170" s="227"/>
      <c r="T170" s="227"/>
      <c r="U170" s="227"/>
      <c r="V170" s="227"/>
      <c r="W170" s="227"/>
      <c r="X170" s="227"/>
      <c r="Y170" s="227"/>
      <c r="Z170" s="227"/>
      <c r="AA170" s="227"/>
      <c r="AB170" s="227"/>
      <c r="AC170" s="227"/>
      <c r="AD170" s="227"/>
      <c r="AE170" s="227"/>
      <c r="AF170" s="227"/>
      <c r="AG170" s="227"/>
      <c r="AH170" s="227"/>
      <c r="AI170" s="227"/>
      <c r="AJ170" s="227"/>
      <c r="AK170" s="227"/>
    </row>
    <row r="171" hidden="1">
      <c r="A171" s="227"/>
      <c r="B171" s="227"/>
      <c r="C171" s="227"/>
      <c r="D171" s="227"/>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c r="AF171" s="227"/>
      <c r="AG171" s="227"/>
      <c r="AH171" s="227"/>
      <c r="AI171" s="227"/>
      <c r="AJ171" s="227"/>
      <c r="AK171" s="227"/>
    </row>
    <row r="172" hidden="1">
      <c r="A172" s="227"/>
      <c r="B172" s="227"/>
      <c r="C172" s="227"/>
      <c r="D172" s="227"/>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c r="AA172" s="227"/>
      <c r="AB172" s="227"/>
      <c r="AC172" s="227"/>
      <c r="AD172" s="227"/>
      <c r="AE172" s="227"/>
      <c r="AF172" s="227"/>
      <c r="AG172" s="227"/>
      <c r="AH172" s="227"/>
      <c r="AI172" s="227"/>
      <c r="AJ172" s="227"/>
      <c r="AK172" s="227"/>
    </row>
    <row r="173" hidden="1">
      <c r="A173" s="227"/>
      <c r="B173" s="227"/>
      <c r="C173" s="227"/>
      <c r="D173" s="227"/>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c r="AC173" s="227"/>
      <c r="AD173" s="227"/>
      <c r="AE173" s="227"/>
      <c r="AF173" s="227"/>
      <c r="AG173" s="227"/>
      <c r="AH173" s="227"/>
      <c r="AI173" s="227"/>
      <c r="AJ173" s="227"/>
      <c r="AK173" s="227"/>
    </row>
    <row r="174" hidden="1">
      <c r="A174" s="227"/>
      <c r="B174" s="227"/>
      <c r="C174" s="227"/>
      <c r="D174" s="227"/>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c r="AC174" s="227"/>
      <c r="AD174" s="227"/>
      <c r="AE174" s="227"/>
      <c r="AF174" s="227"/>
      <c r="AG174" s="227"/>
      <c r="AH174" s="227"/>
      <c r="AI174" s="227"/>
      <c r="AJ174" s="227"/>
      <c r="AK174" s="227"/>
    </row>
    <row r="175" hidden="1">
      <c r="A175" s="227"/>
      <c r="B175" s="227"/>
      <c r="C175" s="227"/>
      <c r="D175" s="227"/>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c r="AC175" s="227"/>
      <c r="AD175" s="227"/>
      <c r="AE175" s="227"/>
      <c r="AF175" s="227"/>
      <c r="AG175" s="227"/>
      <c r="AH175" s="227"/>
      <c r="AI175" s="227"/>
      <c r="AJ175" s="227"/>
      <c r="AK175" s="227"/>
    </row>
    <row r="176" hidden="1">
      <c r="A176" s="227"/>
      <c r="B176" s="227"/>
      <c r="C176" s="227"/>
      <c r="D176" s="227"/>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c r="AC176" s="227"/>
      <c r="AD176" s="227"/>
      <c r="AE176" s="227"/>
      <c r="AF176" s="227"/>
      <c r="AG176" s="227"/>
      <c r="AH176" s="227"/>
      <c r="AI176" s="227"/>
      <c r="AJ176" s="227"/>
      <c r="AK176" s="227"/>
    </row>
    <row r="177" hidden="1">
      <c r="A177" s="227"/>
      <c r="B177" s="227"/>
      <c r="C177" s="227"/>
      <c r="D177" s="227"/>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c r="AC177" s="227"/>
      <c r="AD177" s="227"/>
      <c r="AE177" s="227"/>
      <c r="AF177" s="227"/>
      <c r="AG177" s="227"/>
      <c r="AH177" s="227"/>
      <c r="AI177" s="227"/>
      <c r="AJ177" s="227"/>
      <c r="AK177" s="227"/>
    </row>
    <row r="178" hidden="1">
      <c r="A178" s="227"/>
      <c r="B178" s="227"/>
      <c r="C178" s="227"/>
      <c r="D178" s="227"/>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c r="AC178" s="227"/>
      <c r="AD178" s="227"/>
      <c r="AE178" s="227"/>
      <c r="AF178" s="227"/>
      <c r="AG178" s="227"/>
      <c r="AH178" s="227"/>
      <c r="AI178" s="227"/>
      <c r="AJ178" s="227"/>
      <c r="AK178" s="227"/>
    </row>
    <row r="179" hidden="1">
      <c r="A179" s="227"/>
      <c r="B179" s="227"/>
      <c r="C179" s="227"/>
      <c r="D179" s="227"/>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c r="AC179" s="227"/>
      <c r="AD179" s="227"/>
      <c r="AE179" s="227"/>
      <c r="AF179" s="227"/>
      <c r="AG179" s="227"/>
      <c r="AH179" s="227"/>
      <c r="AI179" s="227"/>
      <c r="AJ179" s="227"/>
      <c r="AK179" s="227"/>
    </row>
    <row r="180" hidden="1">
      <c r="A180" s="227"/>
      <c r="B180" s="227"/>
      <c r="C180" s="227"/>
      <c r="D180" s="227"/>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c r="AG180" s="227"/>
      <c r="AH180" s="227"/>
      <c r="AI180" s="227"/>
      <c r="AJ180" s="227"/>
      <c r="AK180" s="227"/>
    </row>
    <row r="181" hidden="1">
      <c r="A181" s="227"/>
      <c r="B181" s="227"/>
      <c r="C181" s="227"/>
      <c r="D181" s="227"/>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c r="AA181" s="227"/>
      <c r="AB181" s="227"/>
      <c r="AC181" s="227"/>
      <c r="AD181" s="227"/>
      <c r="AE181" s="227"/>
      <c r="AF181" s="227"/>
      <c r="AG181" s="227"/>
      <c r="AH181" s="227"/>
      <c r="AI181" s="227"/>
      <c r="AJ181" s="227"/>
      <c r="AK181" s="227"/>
    </row>
    <row r="182" hidden="1">
      <c r="A182" s="227"/>
      <c r="B182" s="227"/>
      <c r="C182" s="227"/>
      <c r="D182" s="227"/>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c r="AC182" s="227"/>
      <c r="AD182" s="227"/>
      <c r="AE182" s="227"/>
      <c r="AF182" s="227"/>
      <c r="AG182" s="227"/>
      <c r="AH182" s="227"/>
      <c r="AI182" s="227"/>
      <c r="AJ182" s="227"/>
      <c r="AK182" s="227"/>
    </row>
    <row r="183" hidden="1">
      <c r="A183" s="227"/>
      <c r="B183" s="227"/>
      <c r="C183" s="227"/>
      <c r="D183" s="227"/>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c r="AC183" s="227"/>
      <c r="AD183" s="227"/>
      <c r="AE183" s="227"/>
      <c r="AF183" s="227"/>
      <c r="AG183" s="227"/>
      <c r="AH183" s="227"/>
      <c r="AI183" s="227"/>
      <c r="AJ183" s="227"/>
      <c r="AK183" s="227"/>
    </row>
    <row r="184" hidden="1">
      <c r="A184" s="227"/>
      <c r="B184" s="227"/>
      <c r="C184" s="227"/>
      <c r="D184" s="227"/>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c r="AC184" s="227"/>
      <c r="AD184" s="227"/>
      <c r="AE184" s="227"/>
      <c r="AF184" s="227"/>
      <c r="AG184" s="227"/>
      <c r="AH184" s="227"/>
      <c r="AI184" s="227"/>
      <c r="AJ184" s="227"/>
      <c r="AK184" s="227"/>
    </row>
    <row r="185" hidden="1">
      <c r="A185" s="227"/>
      <c r="B185" s="227"/>
      <c r="C185" s="227"/>
      <c r="D185" s="227"/>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c r="AC185" s="227"/>
      <c r="AD185" s="227"/>
      <c r="AE185" s="227"/>
      <c r="AF185" s="227"/>
      <c r="AG185" s="227"/>
      <c r="AH185" s="227"/>
      <c r="AI185" s="227"/>
      <c r="AJ185" s="227"/>
      <c r="AK185" s="227"/>
    </row>
    <row r="186" hidden="1">
      <c r="A186" s="227"/>
      <c r="B186" s="227"/>
      <c r="C186" s="227"/>
      <c r="D186" s="227"/>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c r="AC186" s="227"/>
      <c r="AD186" s="227"/>
      <c r="AE186" s="227"/>
      <c r="AF186" s="227"/>
      <c r="AG186" s="227"/>
      <c r="AH186" s="227"/>
      <c r="AI186" s="227"/>
      <c r="AJ186" s="227"/>
      <c r="AK186" s="227"/>
    </row>
    <row r="187" hidden="1">
      <c r="A187" s="227"/>
      <c r="B187" s="227"/>
      <c r="C187" s="227"/>
      <c r="D187" s="227"/>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c r="AF187" s="227"/>
      <c r="AG187" s="227"/>
      <c r="AH187" s="227"/>
      <c r="AI187" s="227"/>
      <c r="AJ187" s="227"/>
      <c r="AK187" s="227"/>
    </row>
    <row r="188" hidden="1">
      <c r="A188" s="227"/>
      <c r="B188" s="227"/>
      <c r="C188" s="227"/>
      <c r="D188" s="227"/>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c r="AC188" s="227"/>
      <c r="AD188" s="227"/>
      <c r="AE188" s="227"/>
      <c r="AF188" s="227"/>
      <c r="AG188" s="227"/>
      <c r="AH188" s="227"/>
      <c r="AI188" s="227"/>
      <c r="AJ188" s="227"/>
      <c r="AK188" s="227"/>
    </row>
    <row r="189" hidden="1">
      <c r="A189" s="227"/>
      <c r="B189" s="227"/>
      <c r="C189" s="227"/>
      <c r="D189" s="227"/>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c r="AG189" s="227"/>
      <c r="AH189" s="227"/>
      <c r="AI189" s="227"/>
      <c r="AJ189" s="227"/>
      <c r="AK189" s="227"/>
    </row>
    <row r="190" hidden="1">
      <c r="A190" s="227"/>
      <c r="B190" s="227"/>
      <c r="C190" s="227"/>
      <c r="D190" s="227"/>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c r="AA190" s="227"/>
      <c r="AB190" s="227"/>
      <c r="AC190" s="227"/>
      <c r="AD190" s="227"/>
      <c r="AE190" s="227"/>
      <c r="AF190" s="227"/>
      <c r="AG190" s="227"/>
      <c r="AH190" s="227"/>
      <c r="AI190" s="227"/>
      <c r="AJ190" s="227"/>
      <c r="AK190" s="227"/>
    </row>
    <row r="191" hidden="1">
      <c r="A191" s="227"/>
      <c r="B191" s="227"/>
      <c r="C191" s="227"/>
      <c r="D191" s="227"/>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c r="AG191" s="227"/>
      <c r="AH191" s="227"/>
      <c r="AI191" s="227"/>
      <c r="AJ191" s="227"/>
      <c r="AK191" s="227"/>
    </row>
    <row r="192" hidden="1">
      <c r="A192" s="227"/>
      <c r="B192" s="227"/>
      <c r="C192" s="227"/>
      <c r="D192" s="227"/>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c r="AG192" s="227"/>
      <c r="AH192" s="227"/>
      <c r="AI192" s="227"/>
      <c r="AJ192" s="227"/>
      <c r="AK192" s="227"/>
    </row>
    <row r="193" hidden="1">
      <c r="A193" s="227"/>
      <c r="B193" s="227"/>
      <c r="C193" s="227"/>
      <c r="D193" s="227"/>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7"/>
      <c r="AK193" s="227"/>
    </row>
    <row r="194" hidden="1">
      <c r="A194" s="227"/>
      <c r="B194" s="227"/>
      <c r="C194" s="227"/>
      <c r="D194" s="227"/>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c r="AC194" s="227"/>
      <c r="AD194" s="227"/>
      <c r="AE194" s="227"/>
      <c r="AF194" s="227"/>
      <c r="AG194" s="227"/>
      <c r="AH194" s="227"/>
      <c r="AI194" s="227"/>
      <c r="AJ194" s="227"/>
      <c r="AK194" s="227"/>
    </row>
    <row r="195" hidden="1">
      <c r="A195" s="227"/>
      <c r="B195" s="227"/>
      <c r="C195" s="227"/>
      <c r="D195" s="227"/>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c r="AF195" s="227"/>
      <c r="AG195" s="227"/>
      <c r="AH195" s="227"/>
      <c r="AI195" s="227"/>
      <c r="AJ195" s="227"/>
      <c r="AK195" s="227"/>
    </row>
    <row r="196" hidden="1">
      <c r="A196" s="227"/>
      <c r="B196" s="227"/>
      <c r="C196" s="227"/>
      <c r="D196" s="227"/>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c r="AA196" s="227"/>
      <c r="AB196" s="227"/>
      <c r="AC196" s="227"/>
      <c r="AD196" s="227"/>
      <c r="AE196" s="227"/>
      <c r="AF196" s="227"/>
      <c r="AG196" s="227"/>
      <c r="AH196" s="227"/>
      <c r="AI196" s="227"/>
      <c r="AJ196" s="227"/>
      <c r="AK196" s="227"/>
    </row>
    <row r="197" hidden="1">
      <c r="A197" s="227"/>
      <c r="B197" s="227"/>
      <c r="C197" s="227"/>
      <c r="D197" s="227"/>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c r="AC197" s="227"/>
      <c r="AD197" s="227"/>
      <c r="AE197" s="227"/>
      <c r="AF197" s="227"/>
      <c r="AG197" s="227"/>
      <c r="AH197" s="227"/>
      <c r="AI197" s="227"/>
      <c r="AJ197" s="227"/>
      <c r="AK197" s="227"/>
    </row>
    <row r="198" hidden="1">
      <c r="A198" s="227"/>
      <c r="B198" s="227"/>
      <c r="C198" s="227"/>
      <c r="D198" s="227"/>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c r="AC198" s="227"/>
      <c r="AD198" s="227"/>
      <c r="AE198" s="227"/>
      <c r="AF198" s="227"/>
      <c r="AG198" s="227"/>
      <c r="AH198" s="227"/>
      <c r="AI198" s="227"/>
      <c r="AJ198" s="227"/>
      <c r="AK198" s="227"/>
    </row>
    <row r="199" hidden="1">
      <c r="A199" s="227"/>
      <c r="B199" s="227"/>
      <c r="C199" s="227"/>
      <c r="D199" s="227"/>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c r="AC199" s="227"/>
      <c r="AD199" s="227"/>
      <c r="AE199" s="227"/>
      <c r="AF199" s="227"/>
      <c r="AG199" s="227"/>
      <c r="AH199" s="227"/>
      <c r="AI199" s="227"/>
      <c r="AJ199" s="227"/>
      <c r="AK199" s="227"/>
    </row>
    <row r="200" hidden="1">
      <c r="A200" s="227"/>
      <c r="B200" s="227"/>
      <c r="C200" s="227"/>
      <c r="D200" s="227"/>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c r="AC200" s="227"/>
      <c r="AD200" s="227"/>
      <c r="AE200" s="227"/>
      <c r="AF200" s="227"/>
      <c r="AG200" s="227"/>
      <c r="AH200" s="227"/>
      <c r="AI200" s="227"/>
      <c r="AJ200" s="227"/>
      <c r="AK200" s="227"/>
    </row>
    <row r="201" hidden="1">
      <c r="A201" s="227"/>
      <c r="B201" s="227"/>
      <c r="C201" s="227"/>
      <c r="D201" s="227"/>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c r="AC201" s="227"/>
      <c r="AD201" s="227"/>
      <c r="AE201" s="227"/>
      <c r="AF201" s="227"/>
      <c r="AG201" s="227"/>
      <c r="AH201" s="227"/>
      <c r="AI201" s="227"/>
      <c r="AJ201" s="227"/>
      <c r="AK201" s="227"/>
    </row>
    <row r="202" hidden="1">
      <c r="A202" s="227"/>
      <c r="B202" s="227"/>
      <c r="C202" s="227"/>
      <c r="D202" s="227"/>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c r="AC202" s="227"/>
      <c r="AD202" s="227"/>
      <c r="AE202" s="227"/>
      <c r="AF202" s="227"/>
      <c r="AG202" s="227"/>
      <c r="AH202" s="227"/>
      <c r="AI202" s="227"/>
      <c r="AJ202" s="227"/>
      <c r="AK202" s="227"/>
    </row>
    <row r="203" hidden="1">
      <c r="A203" s="227"/>
      <c r="B203" s="227"/>
      <c r="C203" s="227"/>
      <c r="D203" s="227"/>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c r="AC203" s="227"/>
      <c r="AD203" s="227"/>
      <c r="AE203" s="227"/>
      <c r="AF203" s="227"/>
      <c r="AG203" s="227"/>
      <c r="AH203" s="227"/>
      <c r="AI203" s="227"/>
      <c r="AJ203" s="227"/>
      <c r="AK203" s="227"/>
    </row>
    <row r="204" hidden="1">
      <c r="A204" s="227"/>
      <c r="B204" s="227"/>
      <c r="C204" s="227"/>
      <c r="D204" s="227"/>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c r="AG204" s="227"/>
      <c r="AH204" s="227"/>
      <c r="AI204" s="227"/>
      <c r="AJ204" s="227"/>
      <c r="AK204" s="227"/>
    </row>
    <row r="205" hidden="1">
      <c r="A205" s="227"/>
      <c r="B205" s="227"/>
      <c r="C205" s="227"/>
      <c r="D205" s="227"/>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c r="AA205" s="227"/>
      <c r="AB205" s="227"/>
      <c r="AC205" s="227"/>
      <c r="AD205" s="227"/>
      <c r="AE205" s="227"/>
      <c r="AF205" s="227"/>
      <c r="AG205" s="227"/>
      <c r="AH205" s="227"/>
      <c r="AI205" s="227"/>
      <c r="AJ205" s="227"/>
      <c r="AK205" s="227"/>
    </row>
    <row r="206" hidden="1">
      <c r="A206" s="227"/>
      <c r="B206" s="227"/>
      <c r="C206" s="227"/>
      <c r="D206" s="227"/>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c r="AC206" s="227"/>
      <c r="AD206" s="227"/>
      <c r="AE206" s="227"/>
      <c r="AF206" s="227"/>
      <c r="AG206" s="227"/>
      <c r="AH206" s="227"/>
      <c r="AI206" s="227"/>
      <c r="AJ206" s="227"/>
      <c r="AK206" s="227"/>
    </row>
    <row r="207" hidden="1">
      <c r="A207" s="227"/>
      <c r="B207" s="227"/>
      <c r="C207" s="227"/>
      <c r="D207" s="227"/>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c r="AC207" s="227"/>
      <c r="AD207" s="227"/>
      <c r="AE207" s="227"/>
      <c r="AF207" s="227"/>
      <c r="AG207" s="227"/>
      <c r="AH207" s="227"/>
      <c r="AI207" s="227"/>
      <c r="AJ207" s="227"/>
      <c r="AK207" s="227"/>
    </row>
    <row r="208" hidden="1">
      <c r="A208" s="227"/>
      <c r="B208" s="227"/>
      <c r="C208" s="227"/>
      <c r="D208" s="227"/>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c r="AC208" s="227"/>
      <c r="AD208" s="227"/>
      <c r="AE208" s="227"/>
      <c r="AF208" s="227"/>
      <c r="AG208" s="227"/>
      <c r="AH208" s="227"/>
      <c r="AI208" s="227"/>
      <c r="AJ208" s="227"/>
      <c r="AK208" s="227"/>
    </row>
    <row r="209" hidden="1">
      <c r="A209" s="227"/>
      <c r="B209" s="227"/>
      <c r="C209" s="227"/>
      <c r="D209" s="227"/>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c r="AC209" s="227"/>
      <c r="AD209" s="227"/>
      <c r="AE209" s="227"/>
      <c r="AF209" s="227"/>
      <c r="AG209" s="227"/>
      <c r="AH209" s="227"/>
      <c r="AI209" s="227"/>
      <c r="AJ209" s="227"/>
      <c r="AK209" s="227"/>
    </row>
    <row r="210" hidden="1">
      <c r="A210" s="227"/>
      <c r="B210" s="227"/>
      <c r="C210" s="227"/>
      <c r="D210" s="227"/>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c r="AC210" s="227"/>
      <c r="AD210" s="227"/>
      <c r="AE210" s="227"/>
      <c r="AF210" s="227"/>
      <c r="AG210" s="227"/>
      <c r="AH210" s="227"/>
      <c r="AI210" s="227"/>
      <c r="AJ210" s="227"/>
      <c r="AK210" s="227"/>
    </row>
    <row r="211" hidden="1">
      <c r="A211" s="227"/>
      <c r="B211" s="227"/>
      <c r="C211" s="227"/>
      <c r="D211" s="227"/>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c r="AF211" s="227"/>
      <c r="AG211" s="227"/>
      <c r="AH211" s="227"/>
      <c r="AI211" s="227"/>
      <c r="AJ211" s="227"/>
      <c r="AK211" s="227"/>
    </row>
    <row r="212" hidden="1">
      <c r="A212" s="227"/>
      <c r="B212" s="227"/>
      <c r="C212" s="227"/>
      <c r="D212" s="227"/>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c r="AC212" s="227"/>
      <c r="AD212" s="227"/>
      <c r="AE212" s="227"/>
      <c r="AF212" s="227"/>
      <c r="AG212" s="227"/>
      <c r="AH212" s="227"/>
      <c r="AI212" s="227"/>
      <c r="AJ212" s="227"/>
      <c r="AK212" s="227"/>
    </row>
    <row r="213" hidden="1">
      <c r="A213" s="227"/>
      <c r="B213" s="227"/>
      <c r="C213" s="227"/>
      <c r="D213" s="227"/>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c r="AG213" s="227"/>
      <c r="AH213" s="227"/>
      <c r="AI213" s="227"/>
      <c r="AJ213" s="227"/>
      <c r="AK213" s="227"/>
    </row>
    <row r="214" hidden="1">
      <c r="A214" s="227"/>
      <c r="B214" s="227"/>
      <c r="C214" s="227"/>
      <c r="D214" s="227"/>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c r="AA214" s="227"/>
      <c r="AB214" s="227"/>
      <c r="AC214" s="227"/>
      <c r="AD214" s="227"/>
      <c r="AE214" s="227"/>
      <c r="AF214" s="227"/>
      <c r="AG214" s="227"/>
      <c r="AH214" s="227"/>
      <c r="AI214" s="227"/>
      <c r="AJ214" s="227"/>
      <c r="AK214" s="227"/>
    </row>
    <row r="215" hidden="1">
      <c r="A215" s="227"/>
      <c r="B215" s="227"/>
      <c r="C215" s="227"/>
      <c r="D215" s="227"/>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c r="AG215" s="227"/>
      <c r="AH215" s="227"/>
      <c r="AI215" s="227"/>
      <c r="AJ215" s="227"/>
      <c r="AK215" s="227"/>
    </row>
    <row r="216" hidden="1">
      <c r="A216" s="227"/>
      <c r="B216" s="227"/>
      <c r="C216" s="227"/>
      <c r="D216" s="227"/>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c r="AG216" s="227"/>
      <c r="AH216" s="227"/>
      <c r="AI216" s="227"/>
      <c r="AJ216" s="227"/>
      <c r="AK216" s="227"/>
    </row>
    <row r="217" hidden="1">
      <c r="A217" s="227"/>
      <c r="B217" s="227"/>
      <c r="C217" s="227"/>
      <c r="D217" s="227"/>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c r="AG217" s="227"/>
      <c r="AH217" s="227"/>
      <c r="AI217" s="227"/>
      <c r="AJ217" s="227"/>
      <c r="AK217" s="227"/>
    </row>
    <row r="218" hidden="1">
      <c r="A218" s="227"/>
      <c r="B218" s="227"/>
      <c r="C218" s="227"/>
      <c r="D218" s="227"/>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c r="AA218" s="227"/>
      <c r="AB218" s="227"/>
      <c r="AC218" s="227"/>
      <c r="AD218" s="227"/>
      <c r="AE218" s="227"/>
      <c r="AF218" s="227"/>
      <c r="AG218" s="227"/>
      <c r="AH218" s="227"/>
      <c r="AI218" s="227"/>
      <c r="AJ218" s="227"/>
      <c r="AK218" s="227"/>
    </row>
    <row r="219" hidden="1">
      <c r="A219" s="227"/>
      <c r="B219" s="227"/>
      <c r="C219" s="227"/>
      <c r="D219" s="227"/>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c r="AF219" s="227"/>
      <c r="AG219" s="227"/>
      <c r="AH219" s="227"/>
      <c r="AI219" s="227"/>
      <c r="AJ219" s="227"/>
      <c r="AK219" s="227"/>
    </row>
    <row r="220" hidden="1">
      <c r="A220" s="227"/>
      <c r="B220" s="227"/>
      <c r="C220" s="227"/>
      <c r="D220" s="227"/>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c r="AA220" s="227"/>
      <c r="AB220" s="227"/>
      <c r="AC220" s="227"/>
      <c r="AD220" s="227"/>
      <c r="AE220" s="227"/>
      <c r="AF220" s="227"/>
      <c r="AG220" s="227"/>
      <c r="AH220" s="227"/>
      <c r="AI220" s="227"/>
      <c r="AJ220" s="227"/>
      <c r="AK220" s="227"/>
    </row>
    <row r="221" hidden="1">
      <c r="A221" s="227"/>
      <c r="B221" s="227"/>
      <c r="C221" s="227"/>
      <c r="D221" s="227"/>
      <c r="E221" s="227"/>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c r="AC221" s="227"/>
      <c r="AD221" s="227"/>
      <c r="AE221" s="227"/>
      <c r="AF221" s="227"/>
      <c r="AG221" s="227"/>
      <c r="AH221" s="227"/>
      <c r="AI221" s="227"/>
      <c r="AJ221" s="227"/>
      <c r="AK221" s="227"/>
    </row>
    <row r="222" hidden="1">
      <c r="A222" s="227"/>
      <c r="B222" s="227"/>
      <c r="C222" s="227"/>
      <c r="D222" s="227"/>
      <c r="E222" s="227"/>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c r="AC222" s="227"/>
      <c r="AD222" s="227"/>
      <c r="AE222" s="227"/>
      <c r="AF222" s="227"/>
      <c r="AG222" s="227"/>
      <c r="AH222" s="227"/>
      <c r="AI222" s="227"/>
      <c r="AJ222" s="227"/>
      <c r="AK222" s="227"/>
    </row>
    <row r="223" hidden="1">
      <c r="A223" s="227"/>
      <c r="B223" s="227"/>
      <c r="C223" s="227"/>
      <c r="D223" s="227"/>
      <c r="E223" s="227"/>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c r="AC223" s="227"/>
      <c r="AD223" s="227"/>
      <c r="AE223" s="227"/>
      <c r="AF223" s="227"/>
      <c r="AG223" s="227"/>
      <c r="AH223" s="227"/>
      <c r="AI223" s="227"/>
      <c r="AJ223" s="227"/>
      <c r="AK223" s="227"/>
    </row>
    <row r="224" hidden="1">
      <c r="A224" s="227"/>
      <c r="B224" s="227"/>
      <c r="C224" s="227"/>
      <c r="D224" s="227"/>
      <c r="E224" s="227"/>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c r="AC224" s="227"/>
      <c r="AD224" s="227"/>
      <c r="AE224" s="227"/>
      <c r="AF224" s="227"/>
      <c r="AG224" s="227"/>
      <c r="AH224" s="227"/>
      <c r="AI224" s="227"/>
      <c r="AJ224" s="227"/>
      <c r="AK224" s="227"/>
    </row>
    <row r="225" hidden="1">
      <c r="A225" s="227"/>
      <c r="B225" s="227"/>
      <c r="C225" s="227"/>
      <c r="D225" s="227"/>
      <c r="E225" s="227"/>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c r="AC225" s="227"/>
      <c r="AD225" s="227"/>
      <c r="AE225" s="227"/>
      <c r="AF225" s="227"/>
      <c r="AG225" s="227"/>
      <c r="AH225" s="227"/>
      <c r="AI225" s="227"/>
      <c r="AJ225" s="227"/>
      <c r="AK225" s="227"/>
    </row>
    <row r="226" hidden="1">
      <c r="A226" s="227"/>
      <c r="B226" s="227"/>
      <c r="C226" s="227"/>
      <c r="D226" s="227"/>
      <c r="E226" s="227"/>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c r="AC226" s="227"/>
      <c r="AD226" s="227"/>
      <c r="AE226" s="227"/>
      <c r="AF226" s="227"/>
      <c r="AG226" s="227"/>
      <c r="AH226" s="227"/>
      <c r="AI226" s="227"/>
      <c r="AJ226" s="227"/>
      <c r="AK226" s="227"/>
    </row>
    <row r="227" hidden="1">
      <c r="A227" s="227"/>
      <c r="B227" s="227"/>
      <c r="C227" s="227"/>
      <c r="D227" s="227"/>
      <c r="E227" s="227"/>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c r="AC227" s="227"/>
      <c r="AD227" s="227"/>
      <c r="AE227" s="227"/>
      <c r="AF227" s="227"/>
      <c r="AG227" s="227"/>
      <c r="AH227" s="227"/>
      <c r="AI227" s="227"/>
      <c r="AJ227" s="227"/>
      <c r="AK227" s="227"/>
    </row>
    <row r="228" hidden="1">
      <c r="A228" s="227"/>
      <c r="B228" s="227"/>
      <c r="C228" s="227"/>
      <c r="D228" s="227"/>
      <c r="E228" s="227"/>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c r="AG228" s="227"/>
      <c r="AH228" s="227"/>
      <c r="AI228" s="227"/>
      <c r="AJ228" s="227"/>
      <c r="AK228" s="227"/>
    </row>
    <row r="229" hidden="1">
      <c r="A229" s="227"/>
      <c r="B229" s="227"/>
      <c r="C229" s="227"/>
      <c r="D229" s="227"/>
      <c r="E229" s="227"/>
      <c r="F229" s="227"/>
      <c r="G229" s="227"/>
      <c r="H229" s="227"/>
      <c r="I229" s="227"/>
      <c r="J229" s="227"/>
      <c r="K229" s="227"/>
      <c r="L229" s="227"/>
      <c r="M229" s="227"/>
      <c r="N229" s="227"/>
      <c r="O229" s="227"/>
      <c r="P229" s="227"/>
      <c r="Q229" s="227"/>
      <c r="R229" s="227"/>
      <c r="S229" s="227"/>
      <c r="T229" s="227"/>
      <c r="U229" s="227"/>
      <c r="V229" s="227"/>
      <c r="W229" s="227"/>
      <c r="X229" s="227"/>
      <c r="Y229" s="227"/>
      <c r="Z229" s="227"/>
      <c r="AA229" s="227"/>
      <c r="AB229" s="227"/>
      <c r="AC229" s="227"/>
      <c r="AD229" s="227"/>
      <c r="AE229" s="227"/>
      <c r="AF229" s="227"/>
      <c r="AG229" s="227"/>
      <c r="AH229" s="227"/>
      <c r="AI229" s="227"/>
      <c r="AJ229" s="227"/>
      <c r="AK229" s="227"/>
    </row>
    <row r="230" hidden="1">
      <c r="A230" s="227"/>
      <c r="B230" s="227"/>
      <c r="C230" s="227"/>
      <c r="D230" s="227"/>
      <c r="E230" s="227"/>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c r="AC230" s="227"/>
      <c r="AD230" s="227"/>
      <c r="AE230" s="227"/>
      <c r="AF230" s="227"/>
      <c r="AG230" s="227"/>
      <c r="AH230" s="227"/>
      <c r="AI230" s="227"/>
      <c r="AJ230" s="227"/>
      <c r="AK230" s="227"/>
    </row>
    <row r="231" hidden="1">
      <c r="A231" s="227"/>
      <c r="B231" s="227"/>
      <c r="C231" s="227"/>
      <c r="D231" s="227"/>
      <c r="E231" s="227"/>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c r="AC231" s="227"/>
      <c r="AD231" s="227"/>
      <c r="AE231" s="227"/>
      <c r="AF231" s="227"/>
      <c r="AG231" s="227"/>
      <c r="AH231" s="227"/>
      <c r="AI231" s="227"/>
      <c r="AJ231" s="227"/>
      <c r="AK231" s="227"/>
    </row>
    <row r="232" hidden="1">
      <c r="A232" s="227"/>
      <c r="B232" s="227"/>
      <c r="C232" s="227"/>
      <c r="D232" s="227"/>
      <c r="E232" s="227"/>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c r="AC232" s="227"/>
      <c r="AD232" s="227"/>
      <c r="AE232" s="227"/>
      <c r="AF232" s="227"/>
      <c r="AG232" s="227"/>
      <c r="AH232" s="227"/>
      <c r="AI232" s="227"/>
      <c r="AJ232" s="227"/>
      <c r="AK232" s="227"/>
    </row>
    <row r="233" hidden="1">
      <c r="A233" s="227"/>
      <c r="B233" s="227"/>
      <c r="C233" s="227"/>
      <c r="D233" s="227"/>
      <c r="E233" s="227"/>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c r="AC233" s="227"/>
      <c r="AD233" s="227"/>
      <c r="AE233" s="227"/>
      <c r="AF233" s="227"/>
      <c r="AG233" s="227"/>
      <c r="AH233" s="227"/>
      <c r="AI233" s="227"/>
      <c r="AJ233" s="227"/>
      <c r="AK233" s="227"/>
    </row>
    <row r="234" hidden="1">
      <c r="A234" s="227"/>
      <c r="B234" s="227"/>
      <c r="C234" s="227"/>
      <c r="D234" s="227"/>
      <c r="E234" s="227"/>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c r="AC234" s="227"/>
      <c r="AD234" s="227"/>
      <c r="AE234" s="227"/>
      <c r="AF234" s="227"/>
      <c r="AG234" s="227"/>
      <c r="AH234" s="227"/>
      <c r="AI234" s="227"/>
      <c r="AJ234" s="227"/>
      <c r="AK234" s="227"/>
    </row>
    <row r="235" hidden="1">
      <c r="A235" s="227"/>
      <c r="B235" s="227"/>
      <c r="C235" s="227"/>
      <c r="D235" s="227"/>
      <c r="E235" s="227"/>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c r="AC235" s="227"/>
      <c r="AD235" s="227"/>
      <c r="AE235" s="227"/>
      <c r="AF235" s="227"/>
      <c r="AG235" s="227"/>
      <c r="AH235" s="227"/>
      <c r="AI235" s="227"/>
      <c r="AJ235" s="227"/>
      <c r="AK235" s="227"/>
    </row>
    <row r="236" hidden="1">
      <c r="A236" s="227"/>
      <c r="B236" s="227"/>
      <c r="C236" s="227"/>
      <c r="D236" s="227"/>
      <c r="E236" s="227"/>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c r="AC236" s="227"/>
      <c r="AD236" s="227"/>
      <c r="AE236" s="227"/>
      <c r="AF236" s="227"/>
      <c r="AG236" s="227"/>
      <c r="AH236" s="227"/>
      <c r="AI236" s="227"/>
      <c r="AJ236" s="227"/>
      <c r="AK236" s="227"/>
    </row>
    <row r="237" hidden="1">
      <c r="A237" s="227"/>
      <c r="B237" s="227"/>
      <c r="C237" s="227"/>
      <c r="D237" s="227"/>
      <c r="E237" s="227"/>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c r="AG237" s="227"/>
      <c r="AH237" s="227"/>
      <c r="AI237" s="227"/>
      <c r="AJ237" s="227"/>
      <c r="AK237" s="227"/>
    </row>
    <row r="238" hidden="1">
      <c r="A238" s="227"/>
      <c r="B238" s="227"/>
      <c r="C238" s="227"/>
      <c r="D238" s="227"/>
      <c r="E238" s="227"/>
      <c r="F238" s="227"/>
      <c r="G238" s="227"/>
      <c r="H238" s="227"/>
      <c r="I238" s="227"/>
      <c r="J238" s="227"/>
      <c r="K238" s="227"/>
      <c r="L238" s="227"/>
      <c r="M238" s="227"/>
      <c r="N238" s="227"/>
      <c r="O238" s="227"/>
      <c r="P238" s="227"/>
      <c r="Q238" s="227"/>
      <c r="R238" s="227"/>
      <c r="S238" s="227"/>
      <c r="T238" s="227"/>
      <c r="U238" s="227"/>
      <c r="V238" s="227"/>
      <c r="W238" s="227"/>
      <c r="X238" s="227"/>
      <c r="Y238" s="227"/>
      <c r="Z238" s="227"/>
      <c r="AA238" s="227"/>
      <c r="AB238" s="227"/>
      <c r="AC238" s="227"/>
      <c r="AD238" s="227"/>
      <c r="AE238" s="227"/>
      <c r="AF238" s="227"/>
      <c r="AG238" s="227"/>
      <c r="AH238" s="227"/>
      <c r="AI238" s="227"/>
      <c r="AJ238" s="227"/>
      <c r="AK238" s="227"/>
    </row>
    <row r="239" hidden="1">
      <c r="A239" s="227"/>
      <c r="B239" s="227"/>
      <c r="C239" s="227"/>
      <c r="D239" s="227"/>
      <c r="E239" s="227"/>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c r="AG239" s="227"/>
      <c r="AH239" s="227"/>
      <c r="AI239" s="227"/>
      <c r="AJ239" s="227"/>
      <c r="AK239" s="227"/>
    </row>
    <row r="240" hidden="1">
      <c r="A240" s="227"/>
      <c r="B240" s="227"/>
      <c r="C240" s="227"/>
      <c r="D240" s="227"/>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c r="AG240" s="227"/>
      <c r="AH240" s="227"/>
      <c r="AI240" s="227"/>
      <c r="AJ240" s="227"/>
      <c r="AK240" s="227"/>
    </row>
    <row r="241" hidden="1">
      <c r="A241" s="227"/>
      <c r="B241" s="227"/>
      <c r="C241" s="227"/>
      <c r="D241" s="227"/>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7"/>
      <c r="AK241" s="227"/>
    </row>
    <row r="242" hidden="1">
      <c r="A242" s="227"/>
      <c r="B242" s="227"/>
      <c r="C242" s="227"/>
      <c r="D242" s="227"/>
      <c r="E242" s="227"/>
      <c r="F242" s="227"/>
      <c r="G242" s="227"/>
      <c r="H242" s="227"/>
      <c r="I242" s="227"/>
      <c r="J242" s="227"/>
      <c r="K242" s="227"/>
      <c r="L242" s="227"/>
      <c r="M242" s="227"/>
      <c r="N242" s="227"/>
      <c r="O242" s="227"/>
      <c r="P242" s="227"/>
      <c r="Q242" s="227"/>
      <c r="R242" s="227"/>
      <c r="S242" s="227"/>
      <c r="T242" s="227"/>
      <c r="U242" s="227"/>
      <c r="V242" s="227"/>
      <c r="W242" s="227"/>
      <c r="X242" s="227"/>
      <c r="Y242" s="227"/>
      <c r="Z242" s="227"/>
      <c r="AA242" s="227"/>
      <c r="AB242" s="227"/>
      <c r="AC242" s="227"/>
      <c r="AD242" s="227"/>
      <c r="AE242" s="227"/>
      <c r="AF242" s="227"/>
      <c r="AG242" s="227"/>
      <c r="AH242" s="227"/>
      <c r="AI242" s="227"/>
      <c r="AJ242" s="227"/>
      <c r="AK242" s="227"/>
    </row>
    <row r="243" hidden="1">
      <c r="A243" s="227"/>
      <c r="B243" s="227"/>
      <c r="C243" s="227"/>
      <c r="D243" s="227"/>
      <c r="E243" s="227"/>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c r="AF243" s="227"/>
      <c r="AG243" s="227"/>
      <c r="AH243" s="227"/>
      <c r="AI243" s="227"/>
      <c r="AJ243" s="227"/>
      <c r="AK243" s="227"/>
    </row>
    <row r="244" hidden="1">
      <c r="A244" s="227"/>
      <c r="B244" s="227"/>
      <c r="C244" s="227"/>
      <c r="D244" s="227"/>
      <c r="E244" s="227"/>
      <c r="F244" s="227"/>
      <c r="G244" s="227"/>
      <c r="H244" s="227"/>
      <c r="I244" s="227"/>
      <c r="J244" s="227"/>
      <c r="K244" s="227"/>
      <c r="L244" s="227"/>
      <c r="M244" s="227"/>
      <c r="N244" s="227"/>
      <c r="O244" s="227"/>
      <c r="P244" s="227"/>
      <c r="Q244" s="227"/>
      <c r="R244" s="227"/>
      <c r="S244" s="227"/>
      <c r="T244" s="227"/>
      <c r="U244" s="227"/>
      <c r="V244" s="227"/>
      <c r="W244" s="227"/>
      <c r="X244" s="227"/>
      <c r="Y244" s="227"/>
      <c r="Z244" s="227"/>
      <c r="AA244" s="227"/>
      <c r="AB244" s="227"/>
      <c r="AC244" s="227"/>
      <c r="AD244" s="227"/>
      <c r="AE244" s="227"/>
      <c r="AF244" s="227"/>
      <c r="AG244" s="227"/>
      <c r="AH244" s="227"/>
      <c r="AI244" s="227"/>
      <c r="AJ244" s="227"/>
      <c r="AK244" s="227"/>
    </row>
    <row r="245" hidden="1">
      <c r="A245" s="227"/>
      <c r="B245" s="227"/>
      <c r="C245" s="227"/>
      <c r="D245" s="227"/>
      <c r="E245" s="227"/>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c r="AC245" s="227"/>
      <c r="AD245" s="227"/>
      <c r="AE245" s="227"/>
      <c r="AF245" s="227"/>
      <c r="AG245" s="227"/>
      <c r="AH245" s="227"/>
      <c r="AI245" s="227"/>
      <c r="AJ245" s="227"/>
      <c r="AK245" s="227"/>
    </row>
    <row r="246" hidden="1">
      <c r="A246" s="227"/>
      <c r="B246" s="227"/>
      <c r="C246" s="227"/>
      <c r="D246" s="227"/>
      <c r="E246" s="227"/>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c r="AC246" s="227"/>
      <c r="AD246" s="227"/>
      <c r="AE246" s="227"/>
      <c r="AF246" s="227"/>
      <c r="AG246" s="227"/>
      <c r="AH246" s="227"/>
      <c r="AI246" s="227"/>
      <c r="AJ246" s="227"/>
      <c r="AK246" s="227"/>
    </row>
    <row r="247" hidden="1">
      <c r="A247" s="227"/>
      <c r="B247" s="227"/>
      <c r="C247" s="227"/>
      <c r="D247" s="227"/>
      <c r="E247" s="227"/>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c r="AC247" s="227"/>
      <c r="AD247" s="227"/>
      <c r="AE247" s="227"/>
      <c r="AF247" s="227"/>
      <c r="AG247" s="227"/>
      <c r="AH247" s="227"/>
      <c r="AI247" s="227"/>
      <c r="AJ247" s="227"/>
      <c r="AK247" s="227"/>
    </row>
    <row r="248" hidden="1">
      <c r="A248" s="227"/>
      <c r="B248" s="227"/>
      <c r="C248" s="227"/>
      <c r="D248" s="227"/>
      <c r="E248" s="227"/>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c r="AC248" s="227"/>
      <c r="AD248" s="227"/>
      <c r="AE248" s="227"/>
      <c r="AF248" s="227"/>
      <c r="AG248" s="227"/>
      <c r="AH248" s="227"/>
      <c r="AI248" s="227"/>
      <c r="AJ248" s="227"/>
      <c r="AK248" s="227"/>
    </row>
    <row r="249" hidden="1">
      <c r="A249" s="227"/>
      <c r="B249" s="227"/>
      <c r="C249" s="227"/>
      <c r="D249" s="227"/>
      <c r="E249" s="227"/>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c r="AC249" s="227"/>
      <c r="AD249" s="227"/>
      <c r="AE249" s="227"/>
      <c r="AF249" s="227"/>
      <c r="AG249" s="227"/>
      <c r="AH249" s="227"/>
      <c r="AI249" s="227"/>
      <c r="AJ249" s="227"/>
      <c r="AK249" s="227"/>
    </row>
    <row r="250" hidden="1">
      <c r="A250" s="227"/>
      <c r="B250" s="227"/>
      <c r="C250" s="227"/>
      <c r="D250" s="227"/>
      <c r="E250" s="227"/>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c r="AC250" s="227"/>
      <c r="AD250" s="227"/>
      <c r="AE250" s="227"/>
      <c r="AF250" s="227"/>
      <c r="AG250" s="227"/>
      <c r="AH250" s="227"/>
      <c r="AI250" s="227"/>
      <c r="AJ250" s="227"/>
      <c r="AK250" s="227"/>
    </row>
    <row r="251" hidden="1">
      <c r="A251" s="227"/>
      <c r="B251" s="227"/>
      <c r="C251" s="227"/>
      <c r="D251" s="227"/>
      <c r="E251" s="227"/>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c r="AC251" s="227"/>
      <c r="AD251" s="227"/>
      <c r="AE251" s="227"/>
      <c r="AF251" s="227"/>
      <c r="AG251" s="227"/>
      <c r="AH251" s="227"/>
      <c r="AI251" s="227"/>
      <c r="AJ251" s="227"/>
      <c r="AK251" s="227"/>
    </row>
    <row r="252" hidden="1">
      <c r="A252" s="227"/>
      <c r="B252" s="227"/>
      <c r="C252" s="227"/>
      <c r="D252" s="227"/>
      <c r="E252" s="227"/>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c r="AG252" s="227"/>
      <c r="AH252" s="227"/>
      <c r="AI252" s="227"/>
      <c r="AJ252" s="227"/>
      <c r="AK252" s="227"/>
    </row>
    <row r="253" hidden="1">
      <c r="A253" s="227"/>
      <c r="B253" s="227"/>
      <c r="C253" s="227"/>
      <c r="D253" s="227"/>
      <c r="E253" s="227"/>
      <c r="F253" s="227"/>
      <c r="G253" s="227"/>
      <c r="H253" s="227"/>
      <c r="I253" s="227"/>
      <c r="J253" s="227"/>
      <c r="K253" s="227"/>
      <c r="L253" s="227"/>
      <c r="M253" s="227"/>
      <c r="N253" s="227"/>
      <c r="O253" s="227"/>
      <c r="P253" s="227"/>
      <c r="Q253" s="227"/>
      <c r="R253" s="227"/>
      <c r="S253" s="227"/>
      <c r="T253" s="227"/>
      <c r="U253" s="227"/>
      <c r="V253" s="227"/>
      <c r="W253" s="227"/>
      <c r="X253" s="227"/>
      <c r="Y253" s="227"/>
      <c r="Z253" s="227"/>
      <c r="AA253" s="227"/>
      <c r="AB253" s="227"/>
      <c r="AC253" s="227"/>
      <c r="AD253" s="227"/>
      <c r="AE253" s="227"/>
      <c r="AF253" s="227"/>
      <c r="AG253" s="227"/>
      <c r="AH253" s="227"/>
      <c r="AI253" s="227"/>
      <c r="AJ253" s="227"/>
      <c r="AK253" s="227"/>
    </row>
    <row r="254" hidden="1">
      <c r="A254" s="227"/>
      <c r="B254" s="227"/>
      <c r="C254" s="227"/>
      <c r="D254" s="227"/>
      <c r="E254" s="227"/>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c r="AC254" s="227"/>
      <c r="AD254" s="227"/>
      <c r="AE254" s="227"/>
      <c r="AF254" s="227"/>
      <c r="AG254" s="227"/>
      <c r="AH254" s="227"/>
      <c r="AI254" s="227"/>
      <c r="AJ254" s="227"/>
      <c r="AK254" s="227"/>
    </row>
    <row r="255" hidden="1">
      <c r="A255" s="227"/>
      <c r="B255" s="227"/>
      <c r="C255" s="227"/>
      <c r="D255" s="227"/>
      <c r="E255" s="227"/>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c r="AC255" s="227"/>
      <c r="AD255" s="227"/>
      <c r="AE255" s="227"/>
      <c r="AF255" s="227"/>
      <c r="AG255" s="227"/>
      <c r="AH255" s="227"/>
      <c r="AI255" s="227"/>
      <c r="AJ255" s="227"/>
      <c r="AK255" s="227"/>
    </row>
    <row r="256" hidden="1">
      <c r="A256" s="227"/>
      <c r="B256" s="227"/>
      <c r="C256" s="227"/>
      <c r="D256" s="227"/>
      <c r="E256" s="227"/>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c r="AC256" s="227"/>
      <c r="AD256" s="227"/>
      <c r="AE256" s="227"/>
      <c r="AF256" s="227"/>
      <c r="AG256" s="227"/>
      <c r="AH256" s="227"/>
      <c r="AI256" s="227"/>
      <c r="AJ256" s="227"/>
      <c r="AK256" s="227"/>
    </row>
    <row r="257" hidden="1">
      <c r="A257" s="227"/>
      <c r="B257" s="227"/>
      <c r="C257" s="227"/>
      <c r="D257" s="227"/>
      <c r="E257" s="227"/>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c r="AC257" s="227"/>
      <c r="AD257" s="227"/>
      <c r="AE257" s="227"/>
      <c r="AF257" s="227"/>
      <c r="AG257" s="227"/>
      <c r="AH257" s="227"/>
      <c r="AI257" s="227"/>
      <c r="AJ257" s="227"/>
      <c r="AK257" s="227"/>
    </row>
    <row r="258" hidden="1">
      <c r="A258" s="227"/>
      <c r="B258" s="227"/>
      <c r="C258" s="227"/>
      <c r="D258" s="227"/>
      <c r="E258" s="227"/>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c r="AC258" s="227"/>
      <c r="AD258" s="227"/>
      <c r="AE258" s="227"/>
      <c r="AF258" s="227"/>
      <c r="AG258" s="227"/>
      <c r="AH258" s="227"/>
      <c r="AI258" s="227"/>
      <c r="AJ258" s="227"/>
      <c r="AK258" s="227"/>
    </row>
    <row r="259" hidden="1">
      <c r="A259" s="227"/>
      <c r="B259" s="227"/>
      <c r="C259" s="227"/>
      <c r="D259" s="227"/>
      <c r="E259" s="227"/>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c r="AC259" s="227"/>
      <c r="AD259" s="227"/>
      <c r="AE259" s="227"/>
      <c r="AF259" s="227"/>
      <c r="AG259" s="227"/>
      <c r="AH259" s="227"/>
      <c r="AI259" s="227"/>
      <c r="AJ259" s="227"/>
      <c r="AK259" s="227"/>
    </row>
    <row r="260" hidden="1">
      <c r="A260" s="227"/>
      <c r="B260" s="227"/>
      <c r="C260" s="227"/>
      <c r="D260" s="227"/>
      <c r="E260" s="227"/>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c r="AC260" s="227"/>
      <c r="AD260" s="227"/>
      <c r="AE260" s="227"/>
      <c r="AF260" s="227"/>
      <c r="AG260" s="227"/>
      <c r="AH260" s="227"/>
      <c r="AI260" s="227"/>
      <c r="AJ260" s="227"/>
      <c r="AK260" s="227"/>
    </row>
    <row r="261" hidden="1">
      <c r="A261" s="227"/>
      <c r="B261" s="227"/>
      <c r="C261" s="227"/>
      <c r="D261" s="227"/>
      <c r="E261" s="227"/>
      <c r="F261" s="227"/>
      <c r="G261" s="227"/>
      <c r="H261" s="227"/>
      <c r="I261" s="227"/>
      <c r="J261" s="227"/>
      <c r="K261" s="227"/>
      <c r="L261" s="227"/>
      <c r="M261" s="227"/>
      <c r="N261" s="227"/>
      <c r="O261" s="227"/>
      <c r="P261" s="227"/>
      <c r="Q261" s="227"/>
      <c r="R261" s="227"/>
      <c r="S261" s="227"/>
      <c r="T261" s="227"/>
      <c r="U261" s="227"/>
      <c r="V261" s="227"/>
      <c r="W261" s="227"/>
      <c r="X261" s="227"/>
      <c r="Y261" s="227"/>
      <c r="Z261" s="227"/>
      <c r="AA261" s="227"/>
      <c r="AB261" s="227"/>
      <c r="AC261" s="227"/>
      <c r="AD261" s="227"/>
      <c r="AE261" s="227"/>
      <c r="AF261" s="227"/>
      <c r="AG261" s="227"/>
      <c r="AH261" s="227"/>
      <c r="AI261" s="227"/>
      <c r="AJ261" s="227"/>
      <c r="AK261" s="227"/>
    </row>
    <row r="262" hidden="1">
      <c r="A262" s="227"/>
      <c r="B262" s="227"/>
      <c r="C262" s="227"/>
      <c r="D262" s="227"/>
      <c r="E262" s="227"/>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c r="AG262" s="227"/>
      <c r="AH262" s="227"/>
      <c r="AI262" s="227"/>
      <c r="AJ262" s="227"/>
      <c r="AK262" s="227"/>
    </row>
    <row r="263" hidden="1">
      <c r="A263" s="227"/>
      <c r="B263" s="227"/>
      <c r="C263" s="227"/>
      <c r="D263" s="227"/>
      <c r="E263" s="227"/>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c r="AG263" s="227"/>
      <c r="AH263" s="227"/>
      <c r="AI263" s="227"/>
      <c r="AJ263" s="227"/>
      <c r="AK263" s="227"/>
    </row>
    <row r="264" hidden="1">
      <c r="A264" s="227"/>
      <c r="B264" s="227"/>
      <c r="C264" s="227"/>
      <c r="D264" s="227"/>
      <c r="E264" s="227"/>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c r="AG264" s="227"/>
      <c r="AH264" s="227"/>
      <c r="AI264" s="227"/>
      <c r="AJ264" s="227"/>
      <c r="AK264" s="227"/>
    </row>
    <row r="265" hidden="1">
      <c r="A265" s="227"/>
      <c r="B265" s="227"/>
      <c r="C265" s="227"/>
      <c r="D265" s="227"/>
      <c r="E265" s="227"/>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c r="AG265" s="227"/>
      <c r="AH265" s="227"/>
      <c r="AI265" s="227"/>
      <c r="AJ265" s="227"/>
      <c r="AK265" s="227"/>
    </row>
    <row r="266" hidden="1">
      <c r="A266" s="227"/>
      <c r="B266" s="227"/>
      <c r="C266" s="227"/>
      <c r="D266" s="227"/>
      <c r="E266" s="227"/>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c r="AG266" s="227"/>
      <c r="AH266" s="227"/>
      <c r="AI266" s="227"/>
      <c r="AJ266" s="227"/>
      <c r="AK266" s="227"/>
    </row>
    <row r="267" hidden="1">
      <c r="A267" s="227"/>
      <c r="B267" s="227"/>
      <c r="C267" s="227"/>
      <c r="D267" s="227"/>
      <c r="E267" s="227"/>
      <c r="F267" s="227"/>
      <c r="G267" s="227"/>
      <c r="H267" s="227"/>
      <c r="I267" s="227"/>
      <c r="J267" s="227"/>
      <c r="K267" s="227"/>
      <c r="L267" s="227"/>
      <c r="M267" s="227"/>
      <c r="N267" s="227"/>
      <c r="O267" s="227"/>
      <c r="P267" s="227"/>
      <c r="Q267" s="227"/>
      <c r="R267" s="227"/>
      <c r="S267" s="227"/>
      <c r="T267" s="227"/>
      <c r="U267" s="227"/>
      <c r="V267" s="227"/>
      <c r="W267" s="227"/>
      <c r="X267" s="227"/>
      <c r="Y267" s="227"/>
      <c r="Z267" s="227"/>
      <c r="AA267" s="227"/>
      <c r="AB267" s="227"/>
      <c r="AC267" s="227"/>
      <c r="AD267" s="227"/>
      <c r="AE267" s="227"/>
      <c r="AF267" s="227"/>
      <c r="AG267" s="227"/>
      <c r="AH267" s="227"/>
      <c r="AI267" s="227"/>
      <c r="AJ267" s="227"/>
      <c r="AK267" s="227"/>
    </row>
    <row r="268" hidden="1">
      <c r="A268" s="227"/>
      <c r="B268" s="227"/>
      <c r="C268" s="227"/>
      <c r="D268" s="227"/>
      <c r="E268" s="227"/>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c r="AG268" s="227"/>
      <c r="AH268" s="227"/>
      <c r="AI268" s="227"/>
      <c r="AJ268" s="227"/>
      <c r="AK268" s="227"/>
    </row>
    <row r="269" hidden="1">
      <c r="A269" s="227"/>
      <c r="B269" s="227"/>
      <c r="C269" s="227"/>
      <c r="D269" s="227"/>
      <c r="E269" s="227"/>
      <c r="F269" s="227"/>
      <c r="G269" s="227"/>
      <c r="H269" s="227"/>
      <c r="I269" s="227"/>
      <c r="J269" s="227"/>
      <c r="K269" s="227"/>
      <c r="L269" s="227"/>
      <c r="M269" s="227"/>
      <c r="N269" s="227"/>
      <c r="O269" s="227"/>
      <c r="P269" s="227"/>
      <c r="Q269" s="227"/>
      <c r="R269" s="227"/>
      <c r="S269" s="227"/>
      <c r="T269" s="227"/>
      <c r="U269" s="227"/>
      <c r="V269" s="227"/>
      <c r="W269" s="227"/>
      <c r="X269" s="227"/>
      <c r="Y269" s="227"/>
      <c r="Z269" s="227"/>
      <c r="AA269" s="227"/>
      <c r="AB269" s="227"/>
      <c r="AC269" s="227"/>
      <c r="AD269" s="227"/>
      <c r="AE269" s="227"/>
      <c r="AF269" s="227"/>
      <c r="AG269" s="227"/>
      <c r="AH269" s="227"/>
      <c r="AI269" s="227"/>
      <c r="AJ269" s="227"/>
      <c r="AK269" s="227"/>
    </row>
    <row r="270" hidden="1">
      <c r="A270" s="227"/>
      <c r="B270" s="227"/>
      <c r="C270" s="227"/>
      <c r="D270" s="227"/>
      <c r="E270" s="227"/>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c r="AG270" s="227"/>
      <c r="AH270" s="227"/>
      <c r="AI270" s="227"/>
      <c r="AJ270" s="227"/>
      <c r="AK270" s="227"/>
    </row>
    <row r="271" hidden="1">
      <c r="A271" s="227"/>
      <c r="B271" s="227"/>
      <c r="C271" s="227"/>
      <c r="D271" s="227"/>
      <c r="E271" s="227"/>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c r="AG271" s="227"/>
      <c r="AH271" s="227"/>
      <c r="AI271" s="227"/>
      <c r="AJ271" s="227"/>
      <c r="AK271" s="227"/>
    </row>
    <row r="272" hidden="1">
      <c r="A272" s="227"/>
      <c r="B272" s="227"/>
      <c r="C272" s="227"/>
      <c r="D272" s="227"/>
      <c r="E272" s="227"/>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7"/>
      <c r="AK272" s="227"/>
    </row>
    <row r="273" hidden="1">
      <c r="A273" s="227"/>
      <c r="B273" s="227"/>
      <c r="C273" s="227"/>
      <c r="D273" s="227"/>
      <c r="E273" s="227"/>
      <c r="F273" s="227"/>
      <c r="G273" s="227"/>
      <c r="H273" s="227"/>
      <c r="I273" s="227"/>
      <c r="J273" s="227"/>
      <c r="K273" s="227"/>
      <c r="L273" s="227"/>
      <c r="M273" s="227"/>
      <c r="N273" s="227"/>
      <c r="O273" s="227"/>
      <c r="P273" s="227"/>
      <c r="Q273" s="227"/>
      <c r="R273" s="227"/>
      <c r="S273" s="227"/>
      <c r="T273" s="227"/>
      <c r="U273" s="227"/>
      <c r="V273" s="227"/>
      <c r="W273" s="227"/>
      <c r="X273" s="227"/>
      <c r="Y273" s="227"/>
      <c r="Z273" s="227"/>
      <c r="AA273" s="227"/>
      <c r="AB273" s="227"/>
      <c r="AC273" s="227"/>
      <c r="AD273" s="227"/>
      <c r="AE273" s="227"/>
      <c r="AF273" s="227"/>
      <c r="AG273" s="227"/>
      <c r="AH273" s="227"/>
      <c r="AI273" s="227"/>
      <c r="AJ273" s="227"/>
      <c r="AK273" s="227"/>
    </row>
    <row r="274" hidden="1">
      <c r="A274" s="227"/>
      <c r="B274" s="227"/>
      <c r="C274" s="227"/>
      <c r="D274" s="227"/>
      <c r="E274" s="227"/>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c r="AG274" s="227"/>
      <c r="AH274" s="227"/>
      <c r="AI274" s="227"/>
      <c r="AJ274" s="227"/>
      <c r="AK274" s="227"/>
    </row>
    <row r="275" hidden="1">
      <c r="A275" s="227"/>
      <c r="B275" s="227"/>
      <c r="C275" s="227"/>
      <c r="D275" s="227"/>
      <c r="E275" s="227"/>
      <c r="F275" s="227"/>
      <c r="G275" s="227"/>
      <c r="H275" s="227"/>
      <c r="I275" s="227"/>
      <c r="J275" s="227"/>
      <c r="K275" s="227"/>
      <c r="L275" s="227"/>
      <c r="M275" s="227"/>
      <c r="N275" s="227"/>
      <c r="O275" s="227"/>
      <c r="P275" s="227"/>
      <c r="Q275" s="227"/>
      <c r="R275" s="227"/>
      <c r="S275" s="227"/>
      <c r="T275" s="227"/>
      <c r="U275" s="227"/>
      <c r="V275" s="227"/>
      <c r="W275" s="227"/>
      <c r="X275" s="227"/>
      <c r="Y275" s="227"/>
      <c r="Z275" s="227"/>
      <c r="AA275" s="227"/>
      <c r="AB275" s="227"/>
      <c r="AC275" s="227"/>
      <c r="AD275" s="227"/>
      <c r="AE275" s="227"/>
      <c r="AF275" s="227"/>
      <c r="AG275" s="227"/>
      <c r="AH275" s="227"/>
      <c r="AI275" s="227"/>
      <c r="AJ275" s="227"/>
      <c r="AK275" s="227"/>
    </row>
    <row r="276" hidden="1">
      <c r="A276" s="227"/>
      <c r="B276" s="227"/>
      <c r="C276" s="227"/>
      <c r="D276" s="227"/>
      <c r="E276" s="227"/>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c r="AC276" s="227"/>
      <c r="AD276" s="227"/>
      <c r="AE276" s="227"/>
      <c r="AF276" s="227"/>
      <c r="AG276" s="227"/>
      <c r="AH276" s="227"/>
      <c r="AI276" s="227"/>
      <c r="AJ276" s="227"/>
      <c r="AK276" s="227"/>
    </row>
    <row r="277" hidden="1">
      <c r="A277" s="227"/>
      <c r="B277" s="227"/>
      <c r="C277" s="227"/>
      <c r="D277" s="227"/>
      <c r="E277" s="227"/>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c r="AC277" s="227"/>
      <c r="AD277" s="227"/>
      <c r="AE277" s="227"/>
      <c r="AF277" s="227"/>
      <c r="AG277" s="227"/>
      <c r="AH277" s="227"/>
      <c r="AI277" s="227"/>
      <c r="AJ277" s="227"/>
      <c r="AK277" s="227"/>
    </row>
    <row r="278" hidden="1">
      <c r="A278" s="227"/>
      <c r="B278" s="227"/>
      <c r="C278" s="227"/>
      <c r="D278" s="227"/>
      <c r="E278" s="227"/>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c r="AC278" s="227"/>
      <c r="AD278" s="227"/>
      <c r="AE278" s="227"/>
      <c r="AF278" s="227"/>
      <c r="AG278" s="227"/>
      <c r="AH278" s="227"/>
      <c r="AI278" s="227"/>
      <c r="AJ278" s="227"/>
      <c r="AK278" s="227"/>
    </row>
    <row r="279" hidden="1">
      <c r="A279" s="227"/>
      <c r="B279" s="227"/>
      <c r="C279" s="227"/>
      <c r="D279" s="227"/>
      <c r="E279" s="227"/>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c r="AC279" s="227"/>
      <c r="AD279" s="227"/>
      <c r="AE279" s="227"/>
      <c r="AF279" s="227"/>
      <c r="AG279" s="227"/>
      <c r="AH279" s="227"/>
      <c r="AI279" s="227"/>
      <c r="AJ279" s="227"/>
      <c r="AK279" s="227"/>
    </row>
    <row r="280" hidden="1">
      <c r="A280" s="227"/>
      <c r="B280" s="227"/>
      <c r="C280" s="227"/>
      <c r="D280" s="227"/>
      <c r="E280" s="227"/>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c r="AC280" s="227"/>
      <c r="AD280" s="227"/>
      <c r="AE280" s="227"/>
      <c r="AF280" s="227"/>
      <c r="AG280" s="227"/>
      <c r="AH280" s="227"/>
      <c r="AI280" s="227"/>
      <c r="AJ280" s="227"/>
      <c r="AK280" s="227"/>
    </row>
    <row r="281" hidden="1">
      <c r="A281" s="227"/>
      <c r="B281" s="227"/>
      <c r="C281" s="227"/>
      <c r="D281" s="227"/>
      <c r="E281" s="227"/>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c r="AC281" s="227"/>
      <c r="AD281" s="227"/>
      <c r="AE281" s="227"/>
      <c r="AF281" s="227"/>
      <c r="AG281" s="227"/>
      <c r="AH281" s="227"/>
      <c r="AI281" s="227"/>
      <c r="AJ281" s="227"/>
      <c r="AK281" s="227"/>
    </row>
    <row r="282" hidden="1">
      <c r="A282" s="227"/>
      <c r="B282" s="227"/>
      <c r="C282" s="227"/>
      <c r="D282" s="227"/>
      <c r="E282" s="227"/>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c r="AC282" s="227"/>
      <c r="AD282" s="227"/>
      <c r="AE282" s="227"/>
      <c r="AF282" s="227"/>
      <c r="AG282" s="227"/>
      <c r="AH282" s="227"/>
      <c r="AI282" s="227"/>
      <c r="AJ282" s="227"/>
      <c r="AK282" s="227"/>
    </row>
    <row r="283" hidden="1">
      <c r="A283" s="227"/>
      <c r="B283" s="227"/>
      <c r="C283" s="227"/>
      <c r="D283" s="227"/>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c r="AF283" s="227"/>
      <c r="AG283" s="227"/>
      <c r="AH283" s="227"/>
      <c r="AI283" s="227"/>
      <c r="AJ283" s="227"/>
      <c r="AK283" s="227"/>
    </row>
    <row r="284" hidden="1">
      <c r="A284" s="227"/>
      <c r="B284" s="227"/>
      <c r="C284" s="227"/>
      <c r="D284" s="227"/>
      <c r="E284" s="227"/>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c r="AG284" s="227"/>
      <c r="AH284" s="227"/>
      <c r="AI284" s="227"/>
      <c r="AJ284" s="227"/>
      <c r="AK284" s="227"/>
    </row>
    <row r="285" hidden="1">
      <c r="A285" s="227"/>
      <c r="B285" s="227"/>
      <c r="C285" s="227"/>
      <c r="D285" s="227"/>
      <c r="E285" s="227"/>
      <c r="F285" s="227"/>
      <c r="G285" s="227"/>
      <c r="H285" s="227"/>
      <c r="I285" s="227"/>
      <c r="J285" s="227"/>
      <c r="K285" s="227"/>
      <c r="L285" s="227"/>
      <c r="M285" s="227"/>
      <c r="N285" s="227"/>
      <c r="O285" s="227"/>
      <c r="P285" s="227"/>
      <c r="Q285" s="227"/>
      <c r="R285" s="227"/>
      <c r="S285" s="227"/>
      <c r="T285" s="227"/>
      <c r="U285" s="227"/>
      <c r="V285" s="227"/>
      <c r="W285" s="227"/>
      <c r="X285" s="227"/>
      <c r="Y285" s="227"/>
      <c r="Z285" s="227"/>
      <c r="AA285" s="227"/>
      <c r="AB285" s="227"/>
      <c r="AC285" s="227"/>
      <c r="AD285" s="227"/>
      <c r="AE285" s="227"/>
      <c r="AF285" s="227"/>
      <c r="AG285" s="227"/>
      <c r="AH285" s="227"/>
      <c r="AI285" s="227"/>
      <c r="AJ285" s="227"/>
      <c r="AK285" s="227"/>
    </row>
    <row r="286" hidden="1">
      <c r="A286" s="227"/>
      <c r="B286" s="227"/>
      <c r="C286" s="227"/>
      <c r="D286" s="227"/>
      <c r="E286" s="227"/>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c r="AC286" s="227"/>
      <c r="AD286" s="227"/>
      <c r="AE286" s="227"/>
      <c r="AF286" s="227"/>
      <c r="AG286" s="227"/>
      <c r="AH286" s="227"/>
      <c r="AI286" s="227"/>
      <c r="AJ286" s="227"/>
      <c r="AK286" s="227"/>
    </row>
    <row r="287" hidden="1">
      <c r="A287" s="227"/>
      <c r="B287" s="227"/>
      <c r="C287" s="227"/>
      <c r="D287" s="227"/>
      <c r="E287" s="227"/>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c r="AC287" s="227"/>
      <c r="AD287" s="227"/>
      <c r="AE287" s="227"/>
      <c r="AF287" s="227"/>
      <c r="AG287" s="227"/>
      <c r="AH287" s="227"/>
      <c r="AI287" s="227"/>
      <c r="AJ287" s="227"/>
      <c r="AK287" s="227"/>
    </row>
    <row r="288" hidden="1">
      <c r="A288" s="227"/>
      <c r="B288" s="227"/>
      <c r="C288" s="227"/>
      <c r="D288" s="227"/>
      <c r="E288" s="227"/>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c r="AC288" s="227"/>
      <c r="AD288" s="227"/>
      <c r="AE288" s="227"/>
      <c r="AF288" s="227"/>
      <c r="AG288" s="227"/>
      <c r="AH288" s="227"/>
      <c r="AI288" s="227"/>
      <c r="AJ288" s="227"/>
      <c r="AK288" s="227"/>
    </row>
    <row r="289" hidden="1">
      <c r="A289" s="227"/>
      <c r="B289" s="227"/>
      <c r="C289" s="227"/>
      <c r="D289" s="227"/>
      <c r="E289" s="227"/>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c r="AC289" s="227"/>
      <c r="AD289" s="227"/>
      <c r="AE289" s="227"/>
      <c r="AF289" s="227"/>
      <c r="AG289" s="227"/>
      <c r="AH289" s="227"/>
      <c r="AI289" s="227"/>
      <c r="AJ289" s="227"/>
      <c r="AK289" s="227"/>
    </row>
    <row r="290" hidden="1">
      <c r="A290" s="227"/>
      <c r="B290" s="227"/>
      <c r="C290" s="227"/>
      <c r="D290" s="227"/>
      <c r="E290" s="227"/>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c r="AC290" s="227"/>
      <c r="AD290" s="227"/>
      <c r="AE290" s="227"/>
      <c r="AF290" s="227"/>
      <c r="AG290" s="227"/>
      <c r="AH290" s="227"/>
      <c r="AI290" s="227"/>
      <c r="AJ290" s="227"/>
      <c r="AK290" s="227"/>
    </row>
    <row r="291" hidden="1">
      <c r="A291" s="227"/>
      <c r="B291" s="227"/>
      <c r="C291" s="227"/>
      <c r="D291" s="227"/>
      <c r="E291" s="227"/>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c r="AC291" s="227"/>
      <c r="AD291" s="227"/>
      <c r="AE291" s="227"/>
      <c r="AF291" s="227"/>
      <c r="AG291" s="227"/>
      <c r="AH291" s="227"/>
      <c r="AI291" s="227"/>
      <c r="AJ291" s="227"/>
      <c r="AK291" s="227"/>
    </row>
    <row r="292" hidden="1">
      <c r="A292" s="227"/>
      <c r="B292" s="227"/>
      <c r="C292" s="227"/>
      <c r="D292" s="227"/>
      <c r="E292" s="227"/>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c r="AC292" s="227"/>
      <c r="AD292" s="227"/>
      <c r="AE292" s="227"/>
      <c r="AF292" s="227"/>
      <c r="AG292" s="227"/>
      <c r="AH292" s="227"/>
      <c r="AI292" s="227"/>
      <c r="AJ292" s="227"/>
      <c r="AK292" s="227"/>
    </row>
    <row r="293" hidden="1">
      <c r="A293" s="227"/>
      <c r="B293" s="227"/>
      <c r="C293" s="227"/>
      <c r="D293" s="227"/>
      <c r="E293" s="227"/>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c r="AC293" s="227"/>
      <c r="AD293" s="227"/>
      <c r="AE293" s="227"/>
      <c r="AF293" s="227"/>
      <c r="AG293" s="227"/>
      <c r="AH293" s="227"/>
      <c r="AI293" s="227"/>
      <c r="AJ293" s="227"/>
      <c r="AK293" s="227"/>
    </row>
    <row r="294" hidden="1">
      <c r="A294" s="227"/>
      <c r="B294" s="227"/>
      <c r="C294" s="227"/>
      <c r="D294" s="227"/>
      <c r="E294" s="227"/>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c r="AG294" s="227"/>
      <c r="AH294" s="227"/>
      <c r="AI294" s="227"/>
      <c r="AJ294" s="227"/>
      <c r="AK294" s="227"/>
    </row>
    <row r="295" hidden="1">
      <c r="A295" s="227"/>
      <c r="B295" s="227"/>
      <c r="C295" s="227"/>
      <c r="D295" s="227"/>
      <c r="E295" s="227"/>
      <c r="F295" s="227"/>
      <c r="G295" s="227"/>
      <c r="H295" s="227"/>
      <c r="I295" s="227"/>
      <c r="J295" s="227"/>
      <c r="K295" s="227"/>
      <c r="L295" s="227"/>
      <c r="M295" s="227"/>
      <c r="N295" s="227"/>
      <c r="O295" s="227"/>
      <c r="P295" s="227"/>
      <c r="Q295" s="227"/>
      <c r="R295" s="227"/>
      <c r="S295" s="227"/>
      <c r="T295" s="227"/>
      <c r="U295" s="227"/>
      <c r="V295" s="227"/>
      <c r="W295" s="227"/>
      <c r="X295" s="227"/>
      <c r="Y295" s="227"/>
      <c r="Z295" s="227"/>
      <c r="AA295" s="227"/>
      <c r="AB295" s="227"/>
      <c r="AC295" s="227"/>
      <c r="AD295" s="227"/>
      <c r="AE295" s="227"/>
      <c r="AF295" s="227"/>
      <c r="AG295" s="227"/>
      <c r="AH295" s="227"/>
      <c r="AI295" s="227"/>
      <c r="AJ295" s="227"/>
      <c r="AK295" s="227"/>
    </row>
    <row r="296" hidden="1">
      <c r="A296" s="227"/>
      <c r="B296" s="227"/>
      <c r="C296" s="227"/>
      <c r="D296" s="227"/>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7"/>
      <c r="AK296" s="227"/>
    </row>
    <row r="297" hidden="1">
      <c r="A297" s="227"/>
      <c r="B297" s="227"/>
      <c r="C297" s="227"/>
      <c r="D297" s="227"/>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c r="AG297" s="227"/>
      <c r="AH297" s="227"/>
      <c r="AI297" s="227"/>
      <c r="AJ297" s="227"/>
      <c r="AK297" s="227"/>
    </row>
    <row r="298" hidden="1">
      <c r="A298" s="227"/>
      <c r="B298" s="227"/>
      <c r="C298" s="227"/>
      <c r="D298" s="227"/>
      <c r="E298" s="227"/>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c r="AG298" s="227"/>
      <c r="AH298" s="227"/>
      <c r="AI298" s="227"/>
      <c r="AJ298" s="227"/>
      <c r="AK298" s="227"/>
    </row>
    <row r="299" hidden="1">
      <c r="A299" s="227"/>
      <c r="B299" s="227"/>
      <c r="C299" s="227"/>
      <c r="D299" s="227"/>
      <c r="E299" s="227"/>
      <c r="F299" s="227"/>
      <c r="G299" s="227"/>
      <c r="H299" s="227"/>
      <c r="I299" s="227"/>
      <c r="J299" s="227"/>
      <c r="K299" s="227"/>
      <c r="L299" s="227"/>
      <c r="M299" s="227"/>
      <c r="N299" s="227"/>
      <c r="O299" s="227"/>
      <c r="P299" s="227"/>
      <c r="Q299" s="227"/>
      <c r="R299" s="227"/>
      <c r="S299" s="227"/>
      <c r="T299" s="227"/>
      <c r="U299" s="227"/>
      <c r="V299" s="227"/>
      <c r="W299" s="227"/>
      <c r="X299" s="227"/>
      <c r="Y299" s="227"/>
      <c r="Z299" s="227"/>
      <c r="AA299" s="227"/>
      <c r="AB299" s="227"/>
      <c r="AC299" s="227"/>
      <c r="AD299" s="227"/>
      <c r="AE299" s="227"/>
      <c r="AF299" s="227"/>
      <c r="AG299" s="227"/>
      <c r="AH299" s="227"/>
      <c r="AI299" s="227"/>
      <c r="AJ299" s="227"/>
      <c r="AK299" s="227"/>
    </row>
    <row r="300" hidden="1">
      <c r="A300" s="227"/>
      <c r="B300" s="227"/>
      <c r="C300" s="227"/>
      <c r="D300" s="227"/>
      <c r="E300" s="227"/>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c r="AG300" s="227"/>
      <c r="AH300" s="227"/>
      <c r="AI300" s="227"/>
      <c r="AJ300" s="227"/>
      <c r="AK300" s="227"/>
    </row>
    <row r="301" hidden="1">
      <c r="A301" s="227"/>
      <c r="B301" s="227"/>
      <c r="C301" s="227"/>
      <c r="D301" s="227"/>
      <c r="E301" s="227"/>
      <c r="F301" s="227"/>
      <c r="G301" s="227"/>
      <c r="H301" s="227"/>
      <c r="I301" s="227"/>
      <c r="J301" s="227"/>
      <c r="K301" s="227"/>
      <c r="L301" s="227"/>
      <c r="M301" s="227"/>
      <c r="N301" s="227"/>
      <c r="O301" s="227"/>
      <c r="P301" s="227"/>
      <c r="Q301" s="227"/>
      <c r="R301" s="227"/>
      <c r="S301" s="227"/>
      <c r="T301" s="227"/>
      <c r="U301" s="227"/>
      <c r="V301" s="227"/>
      <c r="W301" s="227"/>
      <c r="X301" s="227"/>
      <c r="Y301" s="227"/>
      <c r="Z301" s="227"/>
      <c r="AA301" s="227"/>
      <c r="AB301" s="227"/>
      <c r="AC301" s="227"/>
      <c r="AD301" s="227"/>
      <c r="AE301" s="227"/>
      <c r="AF301" s="227"/>
      <c r="AG301" s="227"/>
      <c r="AH301" s="227"/>
      <c r="AI301" s="227"/>
      <c r="AJ301" s="227"/>
      <c r="AK301" s="227"/>
    </row>
    <row r="302" hidden="1">
      <c r="A302" s="227"/>
      <c r="B302" s="227"/>
      <c r="C302" s="227"/>
      <c r="D302" s="227"/>
      <c r="E302" s="227"/>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c r="AC302" s="227"/>
      <c r="AD302" s="227"/>
      <c r="AE302" s="227"/>
      <c r="AF302" s="227"/>
      <c r="AG302" s="227"/>
      <c r="AH302" s="227"/>
      <c r="AI302" s="227"/>
      <c r="AJ302" s="227"/>
      <c r="AK302" s="227"/>
    </row>
    <row r="303" hidden="1">
      <c r="A303" s="227"/>
      <c r="B303" s="227"/>
      <c r="C303" s="227"/>
      <c r="D303" s="227"/>
      <c r="E303" s="227"/>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c r="AC303" s="227"/>
      <c r="AD303" s="227"/>
      <c r="AE303" s="227"/>
      <c r="AF303" s="227"/>
      <c r="AG303" s="227"/>
      <c r="AH303" s="227"/>
      <c r="AI303" s="227"/>
      <c r="AJ303" s="227"/>
      <c r="AK303" s="227"/>
    </row>
    <row r="304" hidden="1">
      <c r="A304" s="227"/>
      <c r="B304" s="227"/>
      <c r="C304" s="227"/>
      <c r="D304" s="227"/>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c r="AF304" s="227"/>
      <c r="AG304" s="227"/>
      <c r="AH304" s="227"/>
      <c r="AI304" s="227"/>
      <c r="AJ304" s="227"/>
      <c r="AK304" s="227"/>
    </row>
    <row r="305" hidden="1">
      <c r="A305" s="227"/>
      <c r="B305" s="227"/>
      <c r="C305" s="227"/>
      <c r="D305" s="227"/>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c r="AF305" s="227"/>
      <c r="AG305" s="227"/>
      <c r="AH305" s="227"/>
      <c r="AI305" s="227"/>
      <c r="AJ305" s="227"/>
      <c r="AK305" s="227"/>
    </row>
    <row r="306" hidden="1">
      <c r="A306" s="227"/>
      <c r="B306" s="227"/>
      <c r="C306" s="227"/>
      <c r="D306" s="227"/>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c r="AF306" s="227"/>
      <c r="AG306" s="227"/>
      <c r="AH306" s="227"/>
      <c r="AI306" s="227"/>
      <c r="AJ306" s="227"/>
      <c r="AK306" s="227"/>
    </row>
    <row r="307" hidden="1">
      <c r="A307" s="227"/>
      <c r="B307" s="227"/>
      <c r="C307" s="227"/>
      <c r="D307" s="227"/>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c r="AF307" s="227"/>
      <c r="AG307" s="227"/>
      <c r="AH307" s="227"/>
      <c r="AI307" s="227"/>
      <c r="AJ307" s="227"/>
      <c r="AK307" s="227"/>
    </row>
    <row r="308" hidden="1">
      <c r="A308" s="227"/>
      <c r="B308" s="227"/>
      <c r="C308" s="227"/>
      <c r="D308" s="227"/>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c r="AF308" s="227"/>
      <c r="AG308" s="227"/>
      <c r="AH308" s="227"/>
      <c r="AI308" s="227"/>
      <c r="AJ308" s="227"/>
      <c r="AK308" s="227"/>
    </row>
    <row r="309" hidden="1">
      <c r="A309" s="227"/>
      <c r="B309" s="227"/>
      <c r="C309" s="227"/>
      <c r="D309" s="227"/>
      <c r="E309" s="227"/>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c r="AC309" s="227"/>
      <c r="AD309" s="227"/>
      <c r="AE309" s="227"/>
      <c r="AF309" s="227"/>
      <c r="AG309" s="227"/>
      <c r="AH309" s="227"/>
      <c r="AI309" s="227"/>
      <c r="AJ309" s="227"/>
      <c r="AK309" s="227"/>
    </row>
    <row r="310" hidden="1">
      <c r="A310" s="227"/>
      <c r="B310" s="227"/>
      <c r="C310" s="227"/>
      <c r="D310" s="227"/>
      <c r="E310" s="227"/>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c r="AG310" s="227"/>
      <c r="AH310" s="227"/>
      <c r="AI310" s="227"/>
      <c r="AJ310" s="227"/>
      <c r="AK310" s="227"/>
    </row>
    <row r="311" hidden="1">
      <c r="A311" s="227"/>
      <c r="B311" s="227"/>
      <c r="C311" s="227"/>
      <c r="D311" s="227"/>
      <c r="E311" s="227"/>
      <c r="F311" s="227"/>
      <c r="G311" s="227"/>
      <c r="H311" s="227"/>
      <c r="I311" s="227"/>
      <c r="J311" s="227"/>
      <c r="K311" s="227"/>
      <c r="L311" s="227"/>
      <c r="M311" s="227"/>
      <c r="N311" s="227"/>
      <c r="O311" s="227"/>
      <c r="P311" s="227"/>
      <c r="Q311" s="227"/>
      <c r="R311" s="227"/>
      <c r="S311" s="227"/>
      <c r="T311" s="227"/>
      <c r="U311" s="227"/>
      <c r="V311" s="227"/>
      <c r="W311" s="227"/>
      <c r="X311" s="227"/>
      <c r="Y311" s="227"/>
      <c r="Z311" s="227"/>
      <c r="AA311" s="227"/>
      <c r="AB311" s="227"/>
      <c r="AC311" s="227"/>
      <c r="AD311" s="227"/>
      <c r="AE311" s="227"/>
      <c r="AF311" s="227"/>
      <c r="AG311" s="227"/>
      <c r="AH311" s="227"/>
      <c r="AI311" s="227"/>
      <c r="AJ311" s="227"/>
      <c r="AK311" s="227"/>
    </row>
    <row r="312" hidden="1">
      <c r="A312" s="227"/>
      <c r="B312" s="227"/>
      <c r="C312" s="227"/>
      <c r="D312" s="227"/>
      <c r="E312" s="227"/>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c r="AC312" s="227"/>
      <c r="AD312" s="227"/>
      <c r="AE312" s="227"/>
      <c r="AF312" s="227"/>
      <c r="AG312" s="227"/>
      <c r="AH312" s="227"/>
      <c r="AI312" s="227"/>
      <c r="AJ312" s="227"/>
      <c r="AK312" s="227"/>
    </row>
    <row r="313" hidden="1">
      <c r="A313" s="227"/>
      <c r="B313" s="227"/>
      <c r="C313" s="227"/>
      <c r="D313" s="227"/>
      <c r="E313" s="227"/>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c r="AC313" s="227"/>
      <c r="AD313" s="227"/>
      <c r="AE313" s="227"/>
      <c r="AF313" s="227"/>
      <c r="AG313" s="227"/>
      <c r="AH313" s="227"/>
      <c r="AI313" s="227"/>
      <c r="AJ313" s="227"/>
      <c r="AK313" s="227"/>
    </row>
    <row r="314" hidden="1">
      <c r="A314" s="227"/>
      <c r="B314" s="227"/>
      <c r="C314" s="227"/>
      <c r="D314" s="227"/>
      <c r="E314" s="227"/>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c r="AC314" s="227"/>
      <c r="AD314" s="227"/>
      <c r="AE314" s="227"/>
      <c r="AF314" s="227"/>
      <c r="AG314" s="227"/>
      <c r="AH314" s="227"/>
      <c r="AI314" s="227"/>
      <c r="AJ314" s="227"/>
      <c r="AK314" s="227"/>
    </row>
    <row r="315" hidden="1">
      <c r="A315" s="227"/>
      <c r="B315" s="227"/>
      <c r="C315" s="227"/>
      <c r="D315" s="227"/>
      <c r="E315" s="227"/>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c r="AC315" s="227"/>
      <c r="AD315" s="227"/>
      <c r="AE315" s="227"/>
      <c r="AF315" s="227"/>
      <c r="AG315" s="227"/>
      <c r="AH315" s="227"/>
      <c r="AI315" s="227"/>
      <c r="AJ315" s="227"/>
      <c r="AK315" s="227"/>
    </row>
    <row r="316" hidden="1">
      <c r="A316" s="227"/>
      <c r="B316" s="227"/>
      <c r="C316" s="227"/>
      <c r="D316" s="227"/>
      <c r="E316" s="227"/>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c r="AC316" s="227"/>
      <c r="AD316" s="227"/>
      <c r="AE316" s="227"/>
      <c r="AF316" s="227"/>
      <c r="AG316" s="227"/>
      <c r="AH316" s="227"/>
      <c r="AI316" s="227"/>
      <c r="AJ316" s="227"/>
      <c r="AK316" s="227"/>
    </row>
    <row r="317" hidden="1">
      <c r="A317" s="227"/>
      <c r="B317" s="227"/>
      <c r="C317" s="227"/>
      <c r="D317" s="227"/>
      <c r="E317" s="227"/>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c r="AC317" s="227"/>
      <c r="AD317" s="227"/>
      <c r="AE317" s="227"/>
      <c r="AF317" s="227"/>
      <c r="AG317" s="227"/>
      <c r="AH317" s="227"/>
      <c r="AI317" s="227"/>
      <c r="AJ317" s="227"/>
      <c r="AK317" s="227"/>
    </row>
    <row r="318" hidden="1">
      <c r="A318" s="227"/>
      <c r="B318" s="227"/>
      <c r="C318" s="227"/>
      <c r="D318" s="227"/>
      <c r="E318" s="227"/>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c r="AC318" s="227"/>
      <c r="AD318" s="227"/>
      <c r="AE318" s="227"/>
      <c r="AF318" s="227"/>
      <c r="AG318" s="227"/>
      <c r="AH318" s="227"/>
      <c r="AI318" s="227"/>
      <c r="AJ318" s="227"/>
      <c r="AK318" s="227"/>
    </row>
    <row r="319" hidden="1">
      <c r="A319" s="227"/>
      <c r="B319" s="227"/>
      <c r="C319" s="227"/>
      <c r="D319" s="227"/>
      <c r="E319" s="227"/>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c r="AC319" s="227"/>
      <c r="AD319" s="227"/>
      <c r="AE319" s="227"/>
      <c r="AF319" s="227"/>
      <c r="AG319" s="227"/>
      <c r="AH319" s="227"/>
      <c r="AI319" s="227"/>
      <c r="AJ319" s="227"/>
      <c r="AK319" s="227"/>
    </row>
    <row r="320" hidden="1">
      <c r="A320" s="227"/>
      <c r="B320" s="227"/>
      <c r="C320" s="227"/>
      <c r="D320" s="227"/>
      <c r="E320" s="227"/>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c r="AG320" s="227"/>
      <c r="AH320" s="227"/>
      <c r="AI320" s="227"/>
      <c r="AJ320" s="227"/>
      <c r="AK320" s="227"/>
    </row>
    <row r="321" hidden="1">
      <c r="A321" s="227"/>
      <c r="B321" s="227"/>
      <c r="C321" s="227"/>
      <c r="D321" s="227"/>
      <c r="E321" s="227"/>
      <c r="F321" s="227"/>
      <c r="G321" s="227"/>
      <c r="H321" s="227"/>
      <c r="I321" s="227"/>
      <c r="J321" s="227"/>
      <c r="K321" s="227"/>
      <c r="L321" s="227"/>
      <c r="M321" s="227"/>
      <c r="N321" s="227"/>
      <c r="O321" s="227"/>
      <c r="P321" s="227"/>
      <c r="Q321" s="227"/>
      <c r="R321" s="227"/>
      <c r="S321" s="227"/>
      <c r="T321" s="227"/>
      <c r="U321" s="227"/>
      <c r="V321" s="227"/>
      <c r="W321" s="227"/>
      <c r="X321" s="227"/>
      <c r="Y321" s="227"/>
      <c r="Z321" s="227"/>
      <c r="AA321" s="227"/>
      <c r="AB321" s="227"/>
      <c r="AC321" s="227"/>
      <c r="AD321" s="227"/>
      <c r="AE321" s="227"/>
      <c r="AF321" s="227"/>
      <c r="AG321" s="227"/>
      <c r="AH321" s="227"/>
      <c r="AI321" s="227"/>
      <c r="AJ321" s="227"/>
      <c r="AK321" s="227"/>
    </row>
    <row r="322" hidden="1">
      <c r="A322" s="227"/>
      <c r="B322" s="227"/>
      <c r="C322" s="227"/>
      <c r="D322" s="227"/>
      <c r="E322" s="227"/>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c r="AG322" s="227"/>
      <c r="AH322" s="227"/>
      <c r="AI322" s="227"/>
      <c r="AJ322" s="227"/>
      <c r="AK322" s="227"/>
    </row>
    <row r="323" hidden="1">
      <c r="A323" s="227"/>
      <c r="B323" s="227"/>
      <c r="C323" s="227"/>
      <c r="D323" s="227"/>
      <c r="E323" s="227"/>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c r="AG323" s="227"/>
      <c r="AH323" s="227"/>
      <c r="AI323" s="227"/>
      <c r="AJ323" s="227"/>
      <c r="AK323" s="227"/>
    </row>
    <row r="324" hidden="1">
      <c r="A324" s="227"/>
      <c r="B324" s="227"/>
      <c r="C324" s="227"/>
      <c r="D324" s="227"/>
      <c r="E324" s="227"/>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c r="AG324" s="227"/>
      <c r="AH324" s="227"/>
      <c r="AI324" s="227"/>
      <c r="AJ324" s="227"/>
      <c r="AK324" s="227"/>
    </row>
    <row r="325" hidden="1">
      <c r="A325" s="227"/>
      <c r="B325" s="227"/>
      <c r="C325" s="227"/>
      <c r="D325" s="227"/>
      <c r="E325" s="227"/>
      <c r="F325" s="227"/>
      <c r="G325" s="227"/>
      <c r="H325" s="227"/>
      <c r="I325" s="227"/>
      <c r="J325" s="227"/>
      <c r="K325" s="227"/>
      <c r="L325" s="227"/>
      <c r="M325" s="227"/>
      <c r="N325" s="227"/>
      <c r="O325" s="227"/>
      <c r="P325" s="227"/>
      <c r="Q325" s="227"/>
      <c r="R325" s="227"/>
      <c r="S325" s="227"/>
      <c r="T325" s="227"/>
      <c r="U325" s="227"/>
      <c r="V325" s="227"/>
      <c r="W325" s="227"/>
      <c r="X325" s="227"/>
      <c r="Y325" s="227"/>
      <c r="Z325" s="227"/>
      <c r="AA325" s="227"/>
      <c r="AB325" s="227"/>
      <c r="AC325" s="227"/>
      <c r="AD325" s="227"/>
      <c r="AE325" s="227"/>
      <c r="AF325" s="227"/>
      <c r="AG325" s="227"/>
      <c r="AH325" s="227"/>
      <c r="AI325" s="227"/>
      <c r="AJ325" s="227"/>
      <c r="AK325" s="227"/>
    </row>
    <row r="326" hidden="1">
      <c r="A326" s="227"/>
      <c r="B326" s="227"/>
      <c r="C326" s="227"/>
      <c r="D326" s="227"/>
      <c r="E326" s="227"/>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c r="AG326" s="227"/>
      <c r="AH326" s="227"/>
      <c r="AI326" s="227"/>
      <c r="AJ326" s="227"/>
      <c r="AK326" s="227"/>
    </row>
    <row r="327" hidden="1">
      <c r="A327" s="227"/>
      <c r="B327" s="227"/>
      <c r="C327" s="227"/>
      <c r="D327" s="227"/>
      <c r="E327" s="227"/>
      <c r="F327" s="227"/>
      <c r="G327" s="227"/>
      <c r="H327" s="227"/>
      <c r="I327" s="227"/>
      <c r="J327" s="227"/>
      <c r="K327" s="227"/>
      <c r="L327" s="227"/>
      <c r="M327" s="227"/>
      <c r="N327" s="227"/>
      <c r="O327" s="227"/>
      <c r="P327" s="227"/>
      <c r="Q327" s="227"/>
      <c r="R327" s="227"/>
      <c r="S327" s="227"/>
      <c r="T327" s="227"/>
      <c r="U327" s="227"/>
      <c r="V327" s="227"/>
      <c r="W327" s="227"/>
      <c r="X327" s="227"/>
      <c r="Y327" s="227"/>
      <c r="Z327" s="227"/>
      <c r="AA327" s="227"/>
      <c r="AB327" s="227"/>
      <c r="AC327" s="227"/>
      <c r="AD327" s="227"/>
      <c r="AE327" s="227"/>
      <c r="AF327" s="227"/>
      <c r="AG327" s="227"/>
      <c r="AH327" s="227"/>
      <c r="AI327" s="227"/>
      <c r="AJ327" s="227"/>
      <c r="AK327" s="227"/>
    </row>
    <row r="328" hidden="1">
      <c r="A328" s="227"/>
      <c r="B328" s="227"/>
      <c r="C328" s="227"/>
      <c r="D328" s="227"/>
      <c r="E328" s="227"/>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c r="AC328" s="227"/>
      <c r="AD328" s="227"/>
      <c r="AE328" s="227"/>
      <c r="AF328" s="227"/>
      <c r="AG328" s="227"/>
      <c r="AH328" s="227"/>
      <c r="AI328" s="227"/>
      <c r="AJ328" s="227"/>
      <c r="AK328" s="227"/>
    </row>
    <row r="329" hidden="1">
      <c r="A329" s="227"/>
      <c r="B329" s="227"/>
      <c r="C329" s="227"/>
      <c r="D329" s="227"/>
      <c r="E329" s="227"/>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c r="AC329" s="227"/>
      <c r="AD329" s="227"/>
      <c r="AE329" s="227"/>
      <c r="AF329" s="227"/>
      <c r="AG329" s="227"/>
      <c r="AH329" s="227"/>
      <c r="AI329" s="227"/>
      <c r="AJ329" s="227"/>
      <c r="AK329" s="227"/>
    </row>
    <row r="330" hidden="1">
      <c r="A330" s="227"/>
      <c r="B330" s="227"/>
      <c r="C330" s="227"/>
      <c r="D330" s="227"/>
      <c r="E330" s="227"/>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c r="AC330" s="227"/>
      <c r="AD330" s="227"/>
      <c r="AE330" s="227"/>
      <c r="AF330" s="227"/>
      <c r="AG330" s="227"/>
      <c r="AH330" s="227"/>
      <c r="AI330" s="227"/>
      <c r="AJ330" s="227"/>
      <c r="AK330" s="227"/>
    </row>
    <row r="331" hidden="1">
      <c r="A331" s="227"/>
      <c r="B331" s="227"/>
      <c r="C331" s="227"/>
      <c r="D331" s="227"/>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c r="AF331" s="227"/>
      <c r="AG331" s="227"/>
      <c r="AH331" s="227"/>
      <c r="AI331" s="227"/>
      <c r="AJ331" s="227"/>
      <c r="AK331" s="227"/>
    </row>
    <row r="332" hidden="1">
      <c r="A332" s="227"/>
      <c r="B332" s="227"/>
      <c r="C332" s="227"/>
      <c r="D332" s="227"/>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c r="AF332" s="227"/>
      <c r="AG332" s="227"/>
      <c r="AH332" s="227"/>
      <c r="AI332" s="227"/>
      <c r="AJ332" s="227"/>
      <c r="AK332" s="227"/>
    </row>
    <row r="333" hidden="1">
      <c r="A333" s="227"/>
      <c r="B333" s="227"/>
      <c r="C333" s="227"/>
      <c r="D333" s="227"/>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c r="AG333" s="227"/>
      <c r="AH333" s="227"/>
      <c r="AI333" s="227"/>
      <c r="AJ333" s="227"/>
      <c r="AK333" s="227"/>
    </row>
    <row r="334" hidden="1">
      <c r="A334" s="227"/>
      <c r="B334" s="227"/>
      <c r="C334" s="227"/>
      <c r="D334" s="227"/>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c r="AG334" s="227"/>
      <c r="AH334" s="227"/>
      <c r="AI334" s="227"/>
      <c r="AJ334" s="227"/>
      <c r="AK334" s="227"/>
    </row>
    <row r="335" hidden="1">
      <c r="A335" s="227"/>
      <c r="B335" s="227"/>
      <c r="C335" s="227"/>
      <c r="D335" s="227"/>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c r="AG335" s="227"/>
      <c r="AH335" s="227"/>
      <c r="AI335" s="227"/>
      <c r="AJ335" s="227"/>
      <c r="AK335" s="227"/>
    </row>
    <row r="336" hidden="1">
      <c r="A336" s="227"/>
      <c r="B336" s="227"/>
      <c r="C336" s="227"/>
      <c r="D336" s="227"/>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c r="AJ336" s="227"/>
      <c r="AK336" s="227"/>
    </row>
    <row r="337" hidden="1">
      <c r="A337" s="227"/>
      <c r="B337" s="227"/>
      <c r="C337" s="227"/>
      <c r="D337" s="227"/>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c r="AC337" s="227"/>
      <c r="AD337" s="227"/>
      <c r="AE337" s="227"/>
      <c r="AF337" s="227"/>
      <c r="AG337" s="227"/>
      <c r="AH337" s="227"/>
      <c r="AI337" s="227"/>
      <c r="AJ337" s="227"/>
      <c r="AK337" s="227"/>
    </row>
    <row r="338" hidden="1">
      <c r="A338" s="227"/>
      <c r="B338" s="227"/>
      <c r="C338" s="227"/>
      <c r="D338" s="227"/>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c r="AG338" s="227"/>
      <c r="AH338" s="227"/>
      <c r="AI338" s="227"/>
      <c r="AJ338" s="227"/>
      <c r="AK338" s="227"/>
    </row>
    <row r="339" hidden="1">
      <c r="A339" s="227"/>
      <c r="B339" s="227"/>
      <c r="C339" s="227"/>
      <c r="D339" s="227"/>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c r="AG339" s="227"/>
      <c r="AH339" s="227"/>
      <c r="AI339" s="227"/>
      <c r="AJ339" s="227"/>
      <c r="AK339" s="227"/>
    </row>
    <row r="340" hidden="1">
      <c r="A340" s="227"/>
      <c r="B340" s="227"/>
      <c r="C340" s="227"/>
      <c r="D340" s="227"/>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c r="AG340" s="227"/>
      <c r="AH340" s="227"/>
      <c r="AI340" s="227"/>
      <c r="AJ340" s="227"/>
      <c r="AK340" s="227"/>
    </row>
    <row r="341" hidden="1">
      <c r="A341" s="227"/>
      <c r="B341" s="227"/>
      <c r="C341" s="227"/>
      <c r="D341" s="227"/>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c r="AG341" s="227"/>
      <c r="AH341" s="227"/>
      <c r="AI341" s="227"/>
      <c r="AJ341" s="227"/>
      <c r="AK341" s="227"/>
    </row>
    <row r="342" hidden="1">
      <c r="A342" s="227"/>
      <c r="B342" s="227"/>
      <c r="C342" s="227"/>
      <c r="D342" s="227"/>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c r="AG342" s="227"/>
      <c r="AH342" s="227"/>
      <c r="AI342" s="227"/>
      <c r="AJ342" s="227"/>
      <c r="AK342" s="227"/>
    </row>
    <row r="343" hidden="1">
      <c r="A343" s="227"/>
      <c r="B343" s="227"/>
      <c r="C343" s="227"/>
      <c r="D343" s="227"/>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c r="AG343" s="227"/>
      <c r="AH343" s="227"/>
      <c r="AI343" s="227"/>
      <c r="AJ343" s="227"/>
      <c r="AK343" s="227"/>
    </row>
    <row r="344" hidden="1">
      <c r="A344" s="227"/>
      <c r="B344" s="227"/>
      <c r="C344" s="227"/>
      <c r="D344" s="227"/>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c r="AG344" s="227"/>
      <c r="AH344" s="227"/>
      <c r="AI344" s="227"/>
      <c r="AJ344" s="227"/>
      <c r="AK344" s="227"/>
    </row>
    <row r="345" hidden="1">
      <c r="A345" s="227"/>
      <c r="B345" s="227"/>
      <c r="C345" s="227"/>
      <c r="D345" s="227"/>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c r="AG345" s="227"/>
      <c r="AH345" s="227"/>
      <c r="AI345" s="227"/>
      <c r="AJ345" s="227"/>
      <c r="AK345" s="227"/>
    </row>
    <row r="346" hidden="1">
      <c r="A346" s="227"/>
      <c r="B346" s="227"/>
      <c r="C346" s="227"/>
      <c r="D346" s="227"/>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c r="AJ346" s="227"/>
      <c r="AK346" s="227"/>
    </row>
    <row r="347" hidden="1">
      <c r="A347" s="227"/>
      <c r="B347" s="227"/>
      <c r="C347" s="227"/>
      <c r="D347" s="227"/>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c r="AC347" s="227"/>
      <c r="AD347" s="227"/>
      <c r="AE347" s="227"/>
      <c r="AF347" s="227"/>
      <c r="AG347" s="227"/>
      <c r="AH347" s="227"/>
      <c r="AI347" s="227"/>
      <c r="AJ347" s="227"/>
      <c r="AK347" s="227"/>
    </row>
    <row r="348" hidden="1">
      <c r="A348" s="227"/>
      <c r="B348" s="227"/>
      <c r="C348" s="227"/>
      <c r="D348" s="227"/>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c r="AJ348" s="227"/>
      <c r="AK348" s="227"/>
    </row>
    <row r="349" hidden="1">
      <c r="A349" s="227"/>
      <c r="B349" s="227"/>
      <c r="C349" s="227"/>
      <c r="D349" s="227"/>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c r="AJ349" s="227"/>
      <c r="AK349" s="227"/>
    </row>
    <row r="350" hidden="1">
      <c r="A350" s="227"/>
      <c r="B350" s="227"/>
      <c r="C350" s="227"/>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c r="AJ350" s="227"/>
      <c r="AK350" s="227"/>
    </row>
    <row r="351" hidden="1">
      <c r="A351" s="227"/>
      <c r="B351" s="227"/>
      <c r="C351" s="227"/>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c r="AC351" s="227"/>
      <c r="AD351" s="227"/>
      <c r="AE351" s="227"/>
      <c r="AF351" s="227"/>
      <c r="AG351" s="227"/>
      <c r="AH351" s="227"/>
      <c r="AI351" s="227"/>
      <c r="AJ351" s="227"/>
      <c r="AK351" s="227"/>
    </row>
    <row r="352" hidden="1">
      <c r="A352" s="227"/>
      <c r="B352" s="227"/>
      <c r="C352" s="227"/>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c r="AJ352" s="227"/>
      <c r="AK352" s="227"/>
    </row>
    <row r="353" hidden="1">
      <c r="A353" s="227"/>
      <c r="B353" s="227"/>
      <c r="C353" s="227"/>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c r="AC353" s="227"/>
      <c r="AD353" s="227"/>
      <c r="AE353" s="227"/>
      <c r="AF353" s="227"/>
      <c r="AG353" s="227"/>
      <c r="AH353" s="227"/>
      <c r="AI353" s="227"/>
      <c r="AJ353" s="227"/>
      <c r="AK353" s="227"/>
    </row>
    <row r="354" hidden="1">
      <c r="A354" s="227"/>
      <c r="B354" s="227"/>
      <c r="C354" s="227"/>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c r="AG354" s="227"/>
      <c r="AH354" s="227"/>
      <c r="AI354" s="227"/>
      <c r="AJ354" s="227"/>
      <c r="AK354" s="227"/>
    </row>
    <row r="355" hidden="1">
      <c r="A355" s="227"/>
      <c r="B355" s="227"/>
      <c r="C355" s="227"/>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c r="AG355" s="227"/>
      <c r="AH355" s="227"/>
      <c r="AI355" s="227"/>
      <c r="AJ355" s="227"/>
      <c r="AK355" s="227"/>
    </row>
    <row r="356" hidden="1">
      <c r="A356" s="227"/>
      <c r="B356" s="227"/>
      <c r="C356" s="227"/>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c r="AG356" s="227"/>
      <c r="AH356" s="227"/>
      <c r="AI356" s="227"/>
      <c r="AJ356" s="227"/>
      <c r="AK356" s="227"/>
    </row>
    <row r="357" hidden="1">
      <c r="A357" s="227"/>
      <c r="B357" s="227"/>
      <c r="C357" s="227"/>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c r="AG357" s="227"/>
      <c r="AH357" s="227"/>
      <c r="AI357" s="227"/>
      <c r="AJ357" s="227"/>
      <c r="AK357" s="227"/>
    </row>
    <row r="358" hidden="1">
      <c r="A358" s="227"/>
      <c r="B358" s="227"/>
      <c r="C358" s="227"/>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c r="AG358" s="227"/>
      <c r="AH358" s="227"/>
      <c r="AI358" s="227"/>
      <c r="AJ358" s="227"/>
      <c r="AK358" s="227"/>
    </row>
    <row r="359" hidden="1">
      <c r="A359" s="227"/>
      <c r="B359" s="227"/>
      <c r="C359" s="227"/>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c r="AG359" s="227"/>
      <c r="AH359" s="227"/>
      <c r="AI359" s="227"/>
      <c r="AJ359" s="227"/>
      <c r="AK359" s="227"/>
    </row>
    <row r="360" hidden="1">
      <c r="A360" s="227"/>
      <c r="B360" s="227"/>
      <c r="C360" s="227"/>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c r="AG360" s="227"/>
      <c r="AH360" s="227"/>
      <c r="AI360" s="227"/>
      <c r="AJ360" s="227"/>
      <c r="AK360" s="227"/>
    </row>
    <row r="361" hidden="1">
      <c r="A361" s="227"/>
      <c r="B361" s="227"/>
      <c r="C361" s="227"/>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c r="AG361" s="227"/>
      <c r="AH361" s="227"/>
      <c r="AI361" s="227"/>
      <c r="AJ361" s="227"/>
      <c r="AK361" s="227"/>
    </row>
    <row r="362" hidden="1">
      <c r="A362" s="227"/>
      <c r="B362" s="227"/>
      <c r="C362" s="227"/>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c r="AJ362" s="227"/>
      <c r="AK362" s="227"/>
    </row>
    <row r="363" hidden="1">
      <c r="A363" s="227"/>
      <c r="B363" s="227"/>
      <c r="C363" s="227"/>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c r="AC363" s="227"/>
      <c r="AD363" s="227"/>
      <c r="AE363" s="227"/>
      <c r="AF363" s="227"/>
      <c r="AG363" s="227"/>
      <c r="AH363" s="227"/>
      <c r="AI363" s="227"/>
      <c r="AJ363" s="227"/>
      <c r="AK363" s="227"/>
    </row>
    <row r="364" hidden="1">
      <c r="A364" s="227"/>
      <c r="B364" s="227"/>
      <c r="C364" s="227"/>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c r="AG364" s="227"/>
      <c r="AH364" s="227"/>
      <c r="AI364" s="227"/>
      <c r="AJ364" s="227"/>
      <c r="AK364" s="227"/>
    </row>
    <row r="365" hidden="1">
      <c r="A365" s="227"/>
      <c r="B365" s="227"/>
      <c r="C365" s="227"/>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c r="AG365" s="227"/>
      <c r="AH365" s="227"/>
      <c r="AI365" s="227"/>
      <c r="AJ365" s="227"/>
      <c r="AK365" s="227"/>
    </row>
    <row r="366" hidden="1">
      <c r="A366" s="227"/>
      <c r="B366" s="227"/>
      <c r="C366" s="227"/>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c r="AG366" s="227"/>
      <c r="AH366" s="227"/>
      <c r="AI366" s="227"/>
      <c r="AJ366" s="227"/>
      <c r="AK366" s="227"/>
    </row>
    <row r="367" hidden="1">
      <c r="A367" s="227"/>
      <c r="B367" s="227"/>
      <c r="C367" s="227"/>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c r="AG367" s="227"/>
      <c r="AH367" s="227"/>
      <c r="AI367" s="227"/>
      <c r="AJ367" s="227"/>
      <c r="AK367" s="227"/>
    </row>
    <row r="368" hidden="1">
      <c r="A368" s="227"/>
      <c r="B368" s="227"/>
      <c r="C368" s="227"/>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c r="AG368" s="227"/>
      <c r="AH368" s="227"/>
      <c r="AI368" s="227"/>
      <c r="AJ368" s="227"/>
      <c r="AK368" s="227"/>
    </row>
    <row r="369" hidden="1">
      <c r="A369" s="227"/>
      <c r="B369" s="227"/>
      <c r="C369" s="227"/>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c r="AG369" s="227"/>
      <c r="AH369" s="227"/>
      <c r="AI369" s="227"/>
      <c r="AJ369" s="227"/>
      <c r="AK369" s="227"/>
    </row>
    <row r="370" hidden="1">
      <c r="A370" s="227"/>
      <c r="B370" s="227"/>
      <c r="C370" s="227"/>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c r="AG370" s="227"/>
      <c r="AH370" s="227"/>
      <c r="AI370" s="227"/>
      <c r="AJ370" s="227"/>
      <c r="AK370" s="227"/>
    </row>
    <row r="371" hidden="1">
      <c r="A371" s="227"/>
      <c r="B371" s="227"/>
      <c r="C371" s="227"/>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c r="AG371" s="227"/>
      <c r="AH371" s="227"/>
      <c r="AI371" s="227"/>
      <c r="AJ371" s="227"/>
      <c r="AK371" s="227"/>
    </row>
    <row r="372" hidden="1">
      <c r="A372" s="227"/>
      <c r="B372" s="227"/>
      <c r="C372" s="227"/>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c r="AJ372" s="227"/>
      <c r="AK372" s="227"/>
    </row>
    <row r="373" hidden="1">
      <c r="A373" s="227"/>
      <c r="B373" s="227"/>
      <c r="C373" s="227"/>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c r="AC373" s="227"/>
      <c r="AD373" s="227"/>
      <c r="AE373" s="227"/>
      <c r="AF373" s="227"/>
      <c r="AG373" s="227"/>
      <c r="AH373" s="227"/>
      <c r="AI373" s="227"/>
      <c r="AJ373" s="227"/>
      <c r="AK373" s="227"/>
    </row>
    <row r="374" hidden="1">
      <c r="A374" s="227"/>
      <c r="B374" s="227"/>
      <c r="C374" s="227"/>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c r="AJ374" s="227"/>
      <c r="AK374" s="227"/>
    </row>
    <row r="375" hidden="1">
      <c r="A375" s="227"/>
      <c r="B375" s="227"/>
      <c r="C375" s="227"/>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c r="AJ375" s="227"/>
      <c r="AK375" s="227"/>
    </row>
    <row r="376" hidden="1">
      <c r="A376" s="227"/>
      <c r="B376" s="227"/>
      <c r="C376" s="227"/>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c r="AJ376" s="227"/>
      <c r="AK376" s="227"/>
    </row>
    <row r="377" hidden="1">
      <c r="A377" s="227"/>
      <c r="B377" s="227"/>
      <c r="C377" s="227"/>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c r="AC377" s="227"/>
      <c r="AD377" s="227"/>
      <c r="AE377" s="227"/>
      <c r="AF377" s="227"/>
      <c r="AG377" s="227"/>
      <c r="AH377" s="227"/>
      <c r="AI377" s="227"/>
      <c r="AJ377" s="227"/>
      <c r="AK377" s="227"/>
    </row>
    <row r="378" hidden="1">
      <c r="A378" s="227"/>
      <c r="B378" s="227"/>
      <c r="C378" s="227"/>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c r="AJ378" s="227"/>
      <c r="AK378" s="227"/>
    </row>
    <row r="379" hidden="1">
      <c r="A379" s="227"/>
      <c r="B379" s="227"/>
      <c r="C379" s="227"/>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c r="AC379" s="227"/>
      <c r="AD379" s="227"/>
      <c r="AE379" s="227"/>
      <c r="AF379" s="227"/>
      <c r="AG379" s="227"/>
      <c r="AH379" s="227"/>
      <c r="AI379" s="227"/>
      <c r="AJ379" s="227"/>
      <c r="AK379" s="227"/>
    </row>
    <row r="380" hidden="1">
      <c r="A380" s="227"/>
      <c r="B380" s="227"/>
      <c r="C380" s="227"/>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c r="AG380" s="227"/>
      <c r="AH380" s="227"/>
      <c r="AI380" s="227"/>
      <c r="AJ380" s="227"/>
      <c r="AK380" s="227"/>
    </row>
    <row r="381" hidden="1">
      <c r="A381" s="227"/>
      <c r="B381" s="227"/>
      <c r="C381" s="227"/>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c r="AG381" s="227"/>
      <c r="AH381" s="227"/>
      <c r="AI381" s="227"/>
      <c r="AJ381" s="227"/>
      <c r="AK381" s="227"/>
    </row>
    <row r="382" hidden="1">
      <c r="A382" s="227"/>
      <c r="B382" s="227"/>
      <c r="C382" s="227"/>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c r="AG382" s="227"/>
      <c r="AH382" s="227"/>
      <c r="AI382" s="227"/>
      <c r="AJ382" s="227"/>
      <c r="AK382" s="227"/>
    </row>
    <row r="383" hidden="1">
      <c r="A383" s="227"/>
      <c r="B383" s="227"/>
      <c r="C383" s="227"/>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c r="AG383" s="227"/>
      <c r="AH383" s="227"/>
      <c r="AI383" s="227"/>
      <c r="AJ383" s="227"/>
      <c r="AK383" s="227"/>
    </row>
    <row r="384" hidden="1">
      <c r="A384" s="227"/>
      <c r="B384" s="227"/>
      <c r="C384" s="227"/>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c r="AG384" s="227"/>
      <c r="AH384" s="227"/>
      <c r="AI384" s="227"/>
      <c r="AJ384" s="227"/>
      <c r="AK384" s="227"/>
    </row>
    <row r="385" hidden="1">
      <c r="A385" s="227"/>
      <c r="B385" s="227"/>
      <c r="C385" s="227"/>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c r="AG385" s="227"/>
      <c r="AH385" s="227"/>
      <c r="AI385" s="227"/>
      <c r="AJ385" s="227"/>
      <c r="AK385" s="227"/>
    </row>
    <row r="386" hidden="1">
      <c r="A386" s="227"/>
      <c r="B386" s="227"/>
      <c r="C386" s="227"/>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c r="AG386" s="227"/>
      <c r="AH386" s="227"/>
      <c r="AI386" s="227"/>
      <c r="AJ386" s="227"/>
      <c r="AK386" s="227"/>
    </row>
    <row r="387" hidden="1">
      <c r="A387" s="227"/>
      <c r="B387" s="227"/>
      <c r="C387" s="227"/>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c r="AG387" s="227"/>
      <c r="AH387" s="227"/>
      <c r="AI387" s="227"/>
      <c r="AJ387" s="227"/>
      <c r="AK387" s="227"/>
    </row>
    <row r="388" hidden="1">
      <c r="A388" s="227"/>
      <c r="B388" s="227"/>
      <c r="C388" s="227"/>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c r="AJ388" s="227"/>
      <c r="AK388" s="227"/>
    </row>
    <row r="389" hidden="1">
      <c r="A389" s="227"/>
      <c r="B389" s="227"/>
      <c r="C389" s="227"/>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c r="AC389" s="227"/>
      <c r="AD389" s="227"/>
      <c r="AE389" s="227"/>
      <c r="AF389" s="227"/>
      <c r="AG389" s="227"/>
      <c r="AH389" s="227"/>
      <c r="AI389" s="227"/>
      <c r="AJ389" s="227"/>
      <c r="AK389" s="227"/>
    </row>
    <row r="390" hidden="1">
      <c r="A390" s="227"/>
      <c r="B390" s="227"/>
      <c r="C390" s="227"/>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c r="AG390" s="227"/>
      <c r="AH390" s="227"/>
      <c r="AI390" s="227"/>
      <c r="AJ390" s="227"/>
      <c r="AK390" s="227"/>
    </row>
    <row r="391" hidden="1">
      <c r="A391" s="227"/>
      <c r="B391" s="227"/>
      <c r="C391" s="227"/>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c r="AG391" s="227"/>
      <c r="AH391" s="227"/>
      <c r="AI391" s="227"/>
      <c r="AJ391" s="227"/>
      <c r="AK391" s="227"/>
    </row>
    <row r="392" hidden="1">
      <c r="A392" s="227"/>
      <c r="B392" s="227"/>
      <c r="C392" s="227"/>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c r="AG392" s="227"/>
      <c r="AH392" s="227"/>
      <c r="AI392" s="227"/>
      <c r="AJ392" s="227"/>
      <c r="AK392" s="227"/>
    </row>
    <row r="393" hidden="1">
      <c r="A393" s="227"/>
      <c r="B393" s="227"/>
      <c r="C393" s="227"/>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c r="AG393" s="227"/>
      <c r="AH393" s="227"/>
      <c r="AI393" s="227"/>
      <c r="AJ393" s="227"/>
      <c r="AK393" s="227"/>
    </row>
    <row r="394" hidden="1">
      <c r="A394" s="227"/>
      <c r="B394" s="227"/>
      <c r="C394" s="227"/>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c r="AG394" s="227"/>
      <c r="AH394" s="227"/>
      <c r="AI394" s="227"/>
      <c r="AJ394" s="227"/>
      <c r="AK394" s="227"/>
    </row>
    <row r="395" hidden="1">
      <c r="A395" s="227"/>
      <c r="B395" s="227"/>
      <c r="C395" s="227"/>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c r="AG395" s="227"/>
      <c r="AH395" s="227"/>
      <c r="AI395" s="227"/>
      <c r="AJ395" s="227"/>
      <c r="AK395" s="227"/>
    </row>
    <row r="396" hidden="1">
      <c r="A396" s="227"/>
      <c r="B396" s="227"/>
      <c r="C396" s="227"/>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c r="AG396" s="227"/>
      <c r="AH396" s="227"/>
      <c r="AI396" s="227"/>
      <c r="AJ396" s="227"/>
      <c r="AK396" s="227"/>
    </row>
    <row r="397" hidden="1">
      <c r="A397" s="227"/>
      <c r="B397" s="227"/>
      <c r="C397" s="227"/>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c r="AG397" s="227"/>
      <c r="AH397" s="227"/>
      <c r="AI397" s="227"/>
      <c r="AJ397" s="227"/>
      <c r="AK397" s="227"/>
    </row>
    <row r="398" hidden="1">
      <c r="A398" s="227"/>
      <c r="B398" s="227"/>
      <c r="C398" s="227"/>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c r="AJ398" s="227"/>
      <c r="AK398" s="227"/>
    </row>
    <row r="399" hidden="1">
      <c r="A399" s="227"/>
      <c r="B399" s="227"/>
      <c r="C399" s="227"/>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c r="AC399" s="227"/>
      <c r="AD399" s="227"/>
      <c r="AE399" s="227"/>
      <c r="AF399" s="227"/>
      <c r="AG399" s="227"/>
      <c r="AH399" s="227"/>
      <c r="AI399" s="227"/>
      <c r="AJ399" s="227"/>
      <c r="AK399" s="227"/>
    </row>
    <row r="400" hidden="1">
      <c r="A400" s="227"/>
      <c r="B400" s="227"/>
      <c r="C400" s="227"/>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c r="AJ400" s="227"/>
      <c r="AK400" s="227"/>
    </row>
    <row r="401" hidden="1">
      <c r="A401" s="227"/>
      <c r="B401" s="227"/>
      <c r="C401" s="227"/>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c r="AJ401" s="227"/>
      <c r="AK401" s="227"/>
    </row>
    <row r="402" hidden="1">
      <c r="A402" s="227"/>
      <c r="B402" s="227"/>
      <c r="C402" s="227"/>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c r="AJ402" s="227"/>
      <c r="AK402" s="227"/>
    </row>
    <row r="403" hidden="1">
      <c r="A403" s="227"/>
      <c r="B403" s="227"/>
      <c r="C403" s="227"/>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c r="AC403" s="227"/>
      <c r="AD403" s="227"/>
      <c r="AE403" s="227"/>
      <c r="AF403" s="227"/>
      <c r="AG403" s="227"/>
      <c r="AH403" s="227"/>
      <c r="AI403" s="227"/>
      <c r="AJ403" s="227"/>
      <c r="AK403" s="227"/>
    </row>
    <row r="404" hidden="1">
      <c r="A404" s="227"/>
      <c r="B404" s="227"/>
      <c r="C404" s="227"/>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c r="AJ404" s="227"/>
      <c r="AK404" s="227"/>
    </row>
    <row r="405" hidden="1">
      <c r="A405" s="227"/>
      <c r="B405" s="227"/>
      <c r="C405" s="227"/>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c r="AC405" s="227"/>
      <c r="AD405" s="227"/>
      <c r="AE405" s="227"/>
      <c r="AF405" s="227"/>
      <c r="AG405" s="227"/>
      <c r="AH405" s="227"/>
      <c r="AI405" s="227"/>
      <c r="AJ405" s="227"/>
      <c r="AK405" s="227"/>
    </row>
    <row r="406" hidden="1">
      <c r="A406" s="227"/>
      <c r="B406" s="227"/>
      <c r="C406" s="227"/>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c r="AG406" s="227"/>
      <c r="AH406" s="227"/>
      <c r="AI406" s="227"/>
      <c r="AJ406" s="227"/>
      <c r="AK406" s="227"/>
    </row>
    <row r="407" hidden="1">
      <c r="A407" s="227"/>
      <c r="B407" s="227"/>
      <c r="C407" s="227"/>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c r="AG407" s="227"/>
      <c r="AH407" s="227"/>
      <c r="AI407" s="227"/>
      <c r="AJ407" s="227"/>
      <c r="AK407" s="227"/>
    </row>
    <row r="408" hidden="1">
      <c r="A408" s="227"/>
      <c r="B408" s="227"/>
      <c r="C408" s="227"/>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c r="AG408" s="227"/>
      <c r="AH408" s="227"/>
      <c r="AI408" s="227"/>
      <c r="AJ408" s="227"/>
      <c r="AK408" s="227"/>
    </row>
    <row r="409" hidden="1">
      <c r="A409" s="227"/>
      <c r="B409" s="227"/>
      <c r="C409" s="227"/>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c r="AG409" s="227"/>
      <c r="AH409" s="227"/>
      <c r="AI409" s="227"/>
      <c r="AJ409" s="227"/>
      <c r="AK409" s="227"/>
    </row>
    <row r="410" hidden="1">
      <c r="A410" s="227"/>
      <c r="B410" s="227"/>
      <c r="C410" s="227"/>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c r="AG410" s="227"/>
      <c r="AH410" s="227"/>
      <c r="AI410" s="227"/>
      <c r="AJ410" s="227"/>
      <c r="AK410" s="227"/>
    </row>
    <row r="411" hidden="1">
      <c r="A411" s="227"/>
      <c r="B411" s="227"/>
      <c r="C411" s="227"/>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c r="AG411" s="227"/>
      <c r="AH411" s="227"/>
      <c r="AI411" s="227"/>
      <c r="AJ411" s="227"/>
      <c r="AK411" s="227"/>
    </row>
    <row r="412" hidden="1">
      <c r="A412" s="227"/>
      <c r="B412" s="227"/>
      <c r="C412" s="227"/>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c r="AG412" s="227"/>
      <c r="AH412" s="227"/>
      <c r="AI412" s="227"/>
      <c r="AJ412" s="227"/>
      <c r="AK412" s="227"/>
    </row>
    <row r="413" hidden="1">
      <c r="A413" s="227"/>
      <c r="B413" s="227"/>
      <c r="C413" s="227"/>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c r="AG413" s="227"/>
      <c r="AH413" s="227"/>
      <c r="AI413" s="227"/>
      <c r="AJ413" s="227"/>
      <c r="AK413" s="227"/>
    </row>
    <row r="414" hidden="1">
      <c r="A414" s="227"/>
      <c r="B414" s="227"/>
      <c r="C414" s="227"/>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c r="AJ414" s="227"/>
      <c r="AK414" s="227"/>
    </row>
    <row r="415" hidden="1">
      <c r="A415" s="227"/>
      <c r="B415" s="227"/>
      <c r="C415" s="227"/>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c r="AC415" s="227"/>
      <c r="AD415" s="227"/>
      <c r="AE415" s="227"/>
      <c r="AF415" s="227"/>
      <c r="AG415" s="227"/>
      <c r="AH415" s="227"/>
      <c r="AI415" s="227"/>
      <c r="AJ415" s="227"/>
      <c r="AK415" s="227"/>
    </row>
    <row r="416" hidden="1">
      <c r="A416" s="227"/>
      <c r="B416" s="227"/>
      <c r="C416" s="227"/>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c r="AG416" s="227"/>
      <c r="AH416" s="227"/>
      <c r="AI416" s="227"/>
      <c r="AJ416" s="227"/>
      <c r="AK416" s="227"/>
    </row>
    <row r="417" hidden="1">
      <c r="A417" s="227"/>
      <c r="B417" s="227"/>
      <c r="C417" s="227"/>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c r="AG417" s="227"/>
      <c r="AH417" s="227"/>
      <c r="AI417" s="227"/>
      <c r="AJ417" s="227"/>
      <c r="AK417" s="227"/>
    </row>
    <row r="418" hidden="1">
      <c r="A418" s="227"/>
      <c r="B418" s="227"/>
      <c r="C418" s="227"/>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c r="AG418" s="227"/>
      <c r="AH418" s="227"/>
      <c r="AI418" s="227"/>
      <c r="AJ418" s="227"/>
      <c r="AK418" s="227"/>
    </row>
    <row r="419" hidden="1">
      <c r="A419" s="227"/>
      <c r="B419" s="227"/>
      <c r="C419" s="227"/>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c r="AG419" s="227"/>
      <c r="AH419" s="227"/>
      <c r="AI419" s="227"/>
      <c r="AJ419" s="227"/>
      <c r="AK419" s="227"/>
    </row>
    <row r="420" hidden="1">
      <c r="A420" s="227"/>
      <c r="B420" s="227"/>
      <c r="C420" s="227"/>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c r="AG420" s="227"/>
      <c r="AH420" s="227"/>
      <c r="AI420" s="227"/>
      <c r="AJ420" s="227"/>
      <c r="AK420" s="227"/>
    </row>
    <row r="421" hidden="1">
      <c r="A421" s="227"/>
      <c r="B421" s="227"/>
      <c r="C421" s="227"/>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c r="AG421" s="227"/>
      <c r="AH421" s="227"/>
      <c r="AI421" s="227"/>
      <c r="AJ421" s="227"/>
      <c r="AK421" s="227"/>
    </row>
    <row r="422" hidden="1">
      <c r="A422" s="227"/>
      <c r="B422" s="227"/>
      <c r="C422" s="227"/>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c r="AG422" s="227"/>
      <c r="AH422" s="227"/>
      <c r="AI422" s="227"/>
      <c r="AJ422" s="227"/>
      <c r="AK422" s="227"/>
    </row>
    <row r="423" hidden="1">
      <c r="A423" s="227"/>
      <c r="B423" s="227"/>
      <c r="C423" s="227"/>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c r="AG423" s="227"/>
      <c r="AH423" s="227"/>
      <c r="AI423" s="227"/>
      <c r="AJ423" s="227"/>
      <c r="AK423" s="227"/>
    </row>
    <row r="424" hidden="1">
      <c r="A424" s="227"/>
      <c r="B424" s="227"/>
      <c r="C424" s="227"/>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c r="AJ424" s="227"/>
      <c r="AK424" s="227"/>
    </row>
    <row r="425" hidden="1">
      <c r="A425" s="227"/>
      <c r="B425" s="227"/>
      <c r="C425" s="227"/>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c r="AC425" s="227"/>
      <c r="AD425" s="227"/>
      <c r="AE425" s="227"/>
      <c r="AF425" s="227"/>
      <c r="AG425" s="227"/>
      <c r="AH425" s="227"/>
      <c r="AI425" s="227"/>
      <c r="AJ425" s="227"/>
      <c r="AK425" s="227"/>
    </row>
    <row r="426" hidden="1">
      <c r="A426" s="227"/>
      <c r="B426" s="227"/>
      <c r="C426" s="227"/>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c r="AJ426" s="227"/>
      <c r="AK426" s="227"/>
    </row>
    <row r="427" hidden="1">
      <c r="A427" s="227"/>
      <c r="B427" s="227"/>
      <c r="C427" s="227"/>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c r="AJ427" s="227"/>
      <c r="AK427" s="227"/>
    </row>
    <row r="428" hidden="1">
      <c r="A428" s="227"/>
      <c r="B428" s="227"/>
      <c r="C428" s="227"/>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c r="AJ428" s="227"/>
      <c r="AK428" s="227"/>
    </row>
    <row r="429" hidden="1">
      <c r="A429" s="227"/>
      <c r="B429" s="227"/>
      <c r="C429" s="227"/>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c r="AC429" s="227"/>
      <c r="AD429" s="227"/>
      <c r="AE429" s="227"/>
      <c r="AF429" s="227"/>
      <c r="AG429" s="227"/>
      <c r="AH429" s="227"/>
      <c r="AI429" s="227"/>
      <c r="AJ429" s="227"/>
      <c r="AK429" s="227"/>
    </row>
    <row r="430" hidden="1">
      <c r="A430" s="227"/>
      <c r="B430" s="227"/>
      <c r="C430" s="227"/>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c r="AJ430" s="227"/>
      <c r="AK430" s="227"/>
    </row>
    <row r="431" hidden="1">
      <c r="A431" s="227"/>
      <c r="B431" s="227"/>
      <c r="C431" s="227"/>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c r="AC431" s="227"/>
      <c r="AD431" s="227"/>
      <c r="AE431" s="227"/>
      <c r="AF431" s="227"/>
      <c r="AG431" s="227"/>
      <c r="AH431" s="227"/>
      <c r="AI431" s="227"/>
      <c r="AJ431" s="227"/>
      <c r="AK431" s="227"/>
    </row>
    <row r="432" hidden="1">
      <c r="A432" s="227"/>
      <c r="B432" s="227"/>
      <c r="C432" s="227"/>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c r="AG432" s="227"/>
      <c r="AH432" s="227"/>
      <c r="AI432" s="227"/>
      <c r="AJ432" s="227"/>
      <c r="AK432" s="227"/>
    </row>
    <row r="433" hidden="1">
      <c r="A433" s="227"/>
      <c r="B433" s="227"/>
      <c r="C433" s="227"/>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c r="AG433" s="227"/>
      <c r="AH433" s="227"/>
      <c r="AI433" s="227"/>
      <c r="AJ433" s="227"/>
      <c r="AK433" s="227"/>
    </row>
    <row r="434" hidden="1">
      <c r="A434" s="227"/>
      <c r="B434" s="227"/>
      <c r="C434" s="227"/>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c r="AG434" s="227"/>
      <c r="AH434" s="227"/>
      <c r="AI434" s="227"/>
      <c r="AJ434" s="227"/>
      <c r="AK434" s="227"/>
    </row>
    <row r="435" hidden="1">
      <c r="A435" s="227"/>
      <c r="B435" s="227"/>
      <c r="C435" s="227"/>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c r="AG435" s="227"/>
      <c r="AH435" s="227"/>
      <c r="AI435" s="227"/>
      <c r="AJ435" s="227"/>
      <c r="AK435" s="227"/>
    </row>
    <row r="436" hidden="1">
      <c r="A436" s="227"/>
      <c r="B436" s="227"/>
      <c r="C436" s="227"/>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c r="AG436" s="227"/>
      <c r="AH436" s="227"/>
      <c r="AI436" s="227"/>
      <c r="AJ436" s="227"/>
      <c r="AK436" s="227"/>
    </row>
    <row r="437" hidden="1">
      <c r="A437" s="227"/>
      <c r="B437" s="227"/>
      <c r="C437" s="227"/>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c r="AG437" s="227"/>
      <c r="AH437" s="227"/>
      <c r="AI437" s="227"/>
      <c r="AJ437" s="227"/>
      <c r="AK437" s="227"/>
    </row>
    <row r="438" hidden="1">
      <c r="A438" s="227"/>
      <c r="B438" s="227"/>
      <c r="C438" s="227"/>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c r="AG438" s="227"/>
      <c r="AH438" s="227"/>
      <c r="AI438" s="227"/>
      <c r="AJ438" s="227"/>
      <c r="AK438" s="227"/>
    </row>
    <row r="439" hidden="1">
      <c r="A439" s="227"/>
      <c r="B439" s="227"/>
      <c r="C439" s="227"/>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c r="AG439" s="227"/>
      <c r="AH439" s="227"/>
      <c r="AI439" s="227"/>
      <c r="AJ439" s="227"/>
      <c r="AK439" s="227"/>
    </row>
    <row r="440" hidden="1">
      <c r="A440" s="227"/>
      <c r="B440" s="227"/>
      <c r="C440" s="227"/>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c r="AJ440" s="227"/>
      <c r="AK440" s="227"/>
    </row>
    <row r="441" hidden="1">
      <c r="A441" s="227"/>
      <c r="B441" s="227"/>
      <c r="C441" s="227"/>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c r="AC441" s="227"/>
      <c r="AD441" s="227"/>
      <c r="AE441" s="227"/>
      <c r="AF441" s="227"/>
      <c r="AG441" s="227"/>
      <c r="AH441" s="227"/>
      <c r="AI441" s="227"/>
      <c r="AJ441" s="227"/>
      <c r="AK441" s="227"/>
    </row>
    <row r="442" hidden="1">
      <c r="A442" s="227"/>
      <c r="B442" s="227"/>
      <c r="C442" s="227"/>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c r="AG442" s="227"/>
      <c r="AH442" s="227"/>
      <c r="AI442" s="227"/>
      <c r="AJ442" s="227"/>
      <c r="AK442" s="227"/>
    </row>
    <row r="443" hidden="1">
      <c r="A443" s="227"/>
      <c r="B443" s="227"/>
      <c r="C443" s="227"/>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c r="AG443" s="227"/>
      <c r="AH443" s="227"/>
      <c r="AI443" s="227"/>
      <c r="AJ443" s="227"/>
      <c r="AK443" s="227"/>
    </row>
    <row r="444" hidden="1">
      <c r="A444" s="227"/>
      <c r="B444" s="227"/>
      <c r="C444" s="227"/>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c r="AG444" s="227"/>
      <c r="AH444" s="227"/>
      <c r="AI444" s="227"/>
      <c r="AJ444" s="227"/>
      <c r="AK444" s="227"/>
    </row>
    <row r="445" hidden="1">
      <c r="A445" s="227"/>
      <c r="B445" s="227"/>
      <c r="C445" s="227"/>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c r="AG445" s="227"/>
      <c r="AH445" s="227"/>
      <c r="AI445" s="227"/>
      <c r="AJ445" s="227"/>
      <c r="AK445" s="227"/>
    </row>
    <row r="446" hidden="1">
      <c r="A446" s="227"/>
      <c r="B446" s="227"/>
      <c r="C446" s="227"/>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c r="AG446" s="227"/>
      <c r="AH446" s="227"/>
      <c r="AI446" s="227"/>
      <c r="AJ446" s="227"/>
      <c r="AK446" s="227"/>
    </row>
    <row r="447" hidden="1">
      <c r="A447" s="227"/>
      <c r="B447" s="227"/>
      <c r="C447" s="227"/>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c r="AG447" s="227"/>
      <c r="AH447" s="227"/>
      <c r="AI447" s="227"/>
      <c r="AJ447" s="227"/>
      <c r="AK447" s="227"/>
    </row>
    <row r="448" hidden="1">
      <c r="A448" s="227"/>
      <c r="B448" s="227"/>
      <c r="C448" s="227"/>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c r="AG448" s="227"/>
      <c r="AH448" s="227"/>
      <c r="AI448" s="227"/>
      <c r="AJ448" s="227"/>
      <c r="AK448" s="227"/>
    </row>
    <row r="449" hidden="1">
      <c r="A449" s="227"/>
      <c r="B449" s="227"/>
      <c r="C449" s="227"/>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c r="AG449" s="227"/>
      <c r="AH449" s="227"/>
      <c r="AI449" s="227"/>
      <c r="AJ449" s="227"/>
      <c r="AK449" s="227"/>
    </row>
    <row r="450" hidden="1">
      <c r="A450" s="227"/>
      <c r="B450" s="227"/>
      <c r="C450" s="227"/>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c r="AJ450" s="227"/>
      <c r="AK450" s="227"/>
    </row>
    <row r="451" hidden="1">
      <c r="A451" s="227"/>
      <c r="B451" s="227"/>
      <c r="C451" s="227"/>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c r="AC451" s="227"/>
      <c r="AD451" s="227"/>
      <c r="AE451" s="227"/>
      <c r="AF451" s="227"/>
      <c r="AG451" s="227"/>
      <c r="AH451" s="227"/>
      <c r="AI451" s="227"/>
      <c r="AJ451" s="227"/>
      <c r="AK451" s="227"/>
    </row>
    <row r="452" hidden="1">
      <c r="A452" s="227"/>
      <c r="B452" s="227"/>
      <c r="C452" s="227"/>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c r="AJ452" s="227"/>
      <c r="AK452" s="227"/>
    </row>
    <row r="453" hidden="1">
      <c r="A453" s="227"/>
      <c r="B453" s="227"/>
      <c r="C453" s="227"/>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c r="AJ453" s="227"/>
      <c r="AK453" s="227"/>
    </row>
    <row r="454" hidden="1">
      <c r="A454" s="227"/>
      <c r="B454" s="227"/>
      <c r="C454" s="227"/>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c r="AJ454" s="227"/>
      <c r="AK454" s="227"/>
    </row>
    <row r="455" hidden="1">
      <c r="A455" s="227"/>
      <c r="B455" s="227"/>
      <c r="C455" s="227"/>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c r="AC455" s="227"/>
      <c r="AD455" s="227"/>
      <c r="AE455" s="227"/>
      <c r="AF455" s="227"/>
      <c r="AG455" s="227"/>
      <c r="AH455" s="227"/>
      <c r="AI455" s="227"/>
      <c r="AJ455" s="227"/>
      <c r="AK455" s="227"/>
    </row>
    <row r="456" hidden="1">
      <c r="A456" s="227"/>
      <c r="B456" s="227"/>
      <c r="C456" s="227"/>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c r="AJ456" s="227"/>
      <c r="AK456" s="227"/>
    </row>
    <row r="457" hidden="1">
      <c r="A457" s="227"/>
      <c r="B457" s="227"/>
      <c r="C457" s="227"/>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c r="AC457" s="227"/>
      <c r="AD457" s="227"/>
      <c r="AE457" s="227"/>
      <c r="AF457" s="227"/>
      <c r="AG457" s="227"/>
      <c r="AH457" s="227"/>
      <c r="AI457" s="227"/>
      <c r="AJ457" s="227"/>
      <c r="AK457" s="227"/>
    </row>
    <row r="458" hidden="1">
      <c r="A458" s="227"/>
      <c r="B458" s="227"/>
      <c r="C458" s="227"/>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c r="AG458" s="227"/>
      <c r="AH458" s="227"/>
      <c r="AI458" s="227"/>
      <c r="AJ458" s="227"/>
      <c r="AK458" s="227"/>
    </row>
    <row r="459" hidden="1">
      <c r="A459" s="227"/>
      <c r="B459" s="227"/>
      <c r="C459" s="227"/>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c r="AG459" s="227"/>
      <c r="AH459" s="227"/>
      <c r="AI459" s="227"/>
      <c r="AJ459" s="227"/>
      <c r="AK459" s="227"/>
    </row>
    <row r="460" hidden="1">
      <c r="A460" s="227"/>
      <c r="B460" s="227"/>
      <c r="C460" s="227"/>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c r="AG460" s="227"/>
      <c r="AH460" s="227"/>
      <c r="AI460" s="227"/>
      <c r="AJ460" s="227"/>
      <c r="AK460" s="227"/>
    </row>
    <row r="461" hidden="1">
      <c r="A461" s="227"/>
      <c r="B461" s="227"/>
      <c r="C461" s="227"/>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c r="AG461" s="227"/>
      <c r="AH461" s="227"/>
      <c r="AI461" s="227"/>
      <c r="AJ461" s="227"/>
      <c r="AK461" s="227"/>
    </row>
    <row r="462" hidden="1">
      <c r="A462" s="227"/>
      <c r="B462" s="227"/>
      <c r="C462" s="227"/>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c r="AG462" s="227"/>
      <c r="AH462" s="227"/>
      <c r="AI462" s="227"/>
      <c r="AJ462" s="227"/>
      <c r="AK462" s="227"/>
    </row>
    <row r="463" hidden="1">
      <c r="A463" s="227"/>
      <c r="B463" s="227"/>
      <c r="C463" s="227"/>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c r="AG463" s="227"/>
      <c r="AH463" s="227"/>
      <c r="AI463" s="227"/>
      <c r="AJ463" s="227"/>
      <c r="AK463" s="227"/>
    </row>
    <row r="464" hidden="1">
      <c r="A464" s="227"/>
      <c r="B464" s="227"/>
      <c r="C464" s="227"/>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c r="AG464" s="227"/>
      <c r="AH464" s="227"/>
      <c r="AI464" s="227"/>
      <c r="AJ464" s="227"/>
      <c r="AK464" s="227"/>
    </row>
    <row r="465" hidden="1">
      <c r="A465" s="227"/>
      <c r="B465" s="227"/>
      <c r="C465" s="227"/>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c r="AG465" s="227"/>
      <c r="AH465" s="227"/>
      <c r="AI465" s="227"/>
      <c r="AJ465" s="227"/>
      <c r="AK465" s="227"/>
    </row>
    <row r="466" hidden="1">
      <c r="A466" s="227"/>
      <c r="B466" s="227"/>
      <c r="C466" s="227"/>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c r="AJ466" s="227"/>
      <c r="AK466" s="227"/>
    </row>
    <row r="467" hidden="1">
      <c r="A467" s="227"/>
      <c r="B467" s="227"/>
      <c r="C467" s="227"/>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c r="AC467" s="227"/>
      <c r="AD467" s="227"/>
      <c r="AE467" s="227"/>
      <c r="AF467" s="227"/>
      <c r="AG467" s="227"/>
      <c r="AH467" s="227"/>
      <c r="AI467" s="227"/>
      <c r="AJ467" s="227"/>
      <c r="AK467" s="227"/>
    </row>
    <row r="468" hidden="1">
      <c r="A468" s="227"/>
      <c r="B468" s="227"/>
      <c r="C468" s="227"/>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c r="AG468" s="227"/>
      <c r="AH468" s="227"/>
      <c r="AI468" s="227"/>
      <c r="AJ468" s="227"/>
      <c r="AK468" s="227"/>
    </row>
    <row r="469" hidden="1">
      <c r="A469" s="227"/>
      <c r="B469" s="227"/>
      <c r="C469" s="227"/>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c r="AG469" s="227"/>
      <c r="AH469" s="227"/>
      <c r="AI469" s="227"/>
      <c r="AJ469" s="227"/>
      <c r="AK469" s="227"/>
    </row>
    <row r="470" hidden="1">
      <c r="A470" s="227"/>
      <c r="B470" s="227"/>
      <c r="C470" s="227"/>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c r="AG470" s="227"/>
      <c r="AH470" s="227"/>
      <c r="AI470" s="227"/>
      <c r="AJ470" s="227"/>
      <c r="AK470" s="227"/>
    </row>
    <row r="471" hidden="1">
      <c r="A471" s="227"/>
      <c r="B471" s="227"/>
      <c r="C471" s="227"/>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c r="AG471" s="227"/>
      <c r="AH471" s="227"/>
      <c r="AI471" s="227"/>
      <c r="AJ471" s="227"/>
      <c r="AK471" s="227"/>
    </row>
    <row r="472" hidden="1">
      <c r="A472" s="227"/>
      <c r="B472" s="227"/>
      <c r="C472" s="227"/>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c r="AG472" s="227"/>
      <c r="AH472" s="227"/>
      <c r="AI472" s="227"/>
      <c r="AJ472" s="227"/>
      <c r="AK472" s="227"/>
    </row>
    <row r="473" hidden="1">
      <c r="A473" s="227"/>
      <c r="B473" s="227"/>
      <c r="C473" s="227"/>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c r="AG473" s="227"/>
      <c r="AH473" s="227"/>
      <c r="AI473" s="227"/>
      <c r="AJ473" s="227"/>
      <c r="AK473" s="227"/>
    </row>
    <row r="474" hidden="1">
      <c r="A474" s="227"/>
      <c r="B474" s="227"/>
      <c r="C474" s="227"/>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c r="AG474" s="227"/>
      <c r="AH474" s="227"/>
      <c r="AI474" s="227"/>
      <c r="AJ474" s="227"/>
      <c r="AK474" s="227"/>
    </row>
    <row r="475" hidden="1">
      <c r="A475" s="227"/>
      <c r="B475" s="227"/>
      <c r="C475" s="227"/>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c r="AG475" s="227"/>
      <c r="AH475" s="227"/>
      <c r="AI475" s="227"/>
      <c r="AJ475" s="227"/>
      <c r="AK475" s="227"/>
    </row>
    <row r="476" hidden="1">
      <c r="A476" s="227"/>
      <c r="B476" s="227"/>
      <c r="C476" s="227"/>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c r="AJ476" s="227"/>
      <c r="AK476" s="227"/>
    </row>
    <row r="477" hidden="1">
      <c r="A477" s="227"/>
      <c r="B477" s="227"/>
      <c r="C477" s="227"/>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c r="AC477" s="227"/>
      <c r="AD477" s="227"/>
      <c r="AE477" s="227"/>
      <c r="AF477" s="227"/>
      <c r="AG477" s="227"/>
      <c r="AH477" s="227"/>
      <c r="AI477" s="227"/>
      <c r="AJ477" s="227"/>
      <c r="AK477" s="227"/>
    </row>
    <row r="478" hidden="1">
      <c r="A478" s="227"/>
      <c r="B478" s="227"/>
      <c r="C478" s="227"/>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c r="AJ478" s="227"/>
      <c r="AK478" s="227"/>
    </row>
    <row r="479" hidden="1">
      <c r="A479" s="227"/>
      <c r="B479" s="227"/>
      <c r="C479" s="227"/>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c r="AJ479" s="227"/>
      <c r="AK479" s="227"/>
    </row>
    <row r="480" hidden="1">
      <c r="A480" s="227"/>
      <c r="B480" s="227"/>
      <c r="C480" s="227"/>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c r="AJ480" s="227"/>
      <c r="AK480" s="227"/>
    </row>
    <row r="481" hidden="1">
      <c r="A481" s="227"/>
      <c r="B481" s="227"/>
      <c r="C481" s="227"/>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c r="AC481" s="227"/>
      <c r="AD481" s="227"/>
      <c r="AE481" s="227"/>
      <c r="AF481" s="227"/>
      <c r="AG481" s="227"/>
      <c r="AH481" s="227"/>
      <c r="AI481" s="227"/>
      <c r="AJ481" s="227"/>
      <c r="AK481" s="227"/>
    </row>
    <row r="482" hidden="1">
      <c r="A482" s="227"/>
      <c r="B482" s="227"/>
      <c r="C482" s="227"/>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c r="AJ482" s="227"/>
      <c r="AK482" s="227"/>
    </row>
    <row r="483" hidden="1">
      <c r="A483" s="227"/>
      <c r="B483" s="227"/>
      <c r="C483" s="227"/>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c r="AC483" s="227"/>
      <c r="AD483" s="227"/>
      <c r="AE483" s="227"/>
      <c r="AF483" s="227"/>
      <c r="AG483" s="227"/>
      <c r="AH483" s="227"/>
      <c r="AI483" s="227"/>
      <c r="AJ483" s="227"/>
      <c r="AK483" s="227"/>
    </row>
    <row r="484" hidden="1">
      <c r="A484" s="227"/>
      <c r="B484" s="227"/>
      <c r="C484" s="227"/>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c r="AG484" s="227"/>
      <c r="AH484" s="227"/>
      <c r="AI484" s="227"/>
      <c r="AJ484" s="227"/>
      <c r="AK484" s="227"/>
    </row>
    <row r="485" hidden="1">
      <c r="A485" s="227"/>
      <c r="B485" s="227"/>
      <c r="C485" s="227"/>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c r="AG485" s="227"/>
      <c r="AH485" s="227"/>
      <c r="AI485" s="227"/>
      <c r="AJ485" s="227"/>
      <c r="AK485" s="227"/>
    </row>
    <row r="486" hidden="1">
      <c r="A486" s="227"/>
      <c r="B486" s="227"/>
      <c r="C486" s="227"/>
      <c r="D486" s="227"/>
      <c r="E486" s="227"/>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c r="AG486" s="227"/>
      <c r="AH486" s="227"/>
      <c r="AI486" s="227"/>
      <c r="AJ486" s="227"/>
      <c r="AK486" s="227"/>
    </row>
    <row r="487" hidden="1">
      <c r="A487" s="227"/>
      <c r="B487" s="227"/>
      <c r="C487" s="227"/>
      <c r="D487" s="227"/>
      <c r="E487" s="227"/>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c r="AG487" s="227"/>
      <c r="AH487" s="227"/>
      <c r="AI487" s="227"/>
      <c r="AJ487" s="227"/>
      <c r="AK487" s="227"/>
    </row>
    <row r="488" hidden="1">
      <c r="A488" s="227"/>
      <c r="B488" s="227"/>
      <c r="C488" s="227"/>
      <c r="D488" s="227"/>
      <c r="E488" s="227"/>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c r="AG488" s="227"/>
      <c r="AH488" s="227"/>
      <c r="AI488" s="227"/>
      <c r="AJ488" s="227"/>
      <c r="AK488" s="227"/>
    </row>
    <row r="489" hidden="1">
      <c r="A489" s="227"/>
      <c r="B489" s="227"/>
      <c r="C489" s="227"/>
      <c r="D489" s="227"/>
      <c r="E489" s="227"/>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c r="AG489" s="227"/>
      <c r="AH489" s="227"/>
      <c r="AI489" s="227"/>
      <c r="AJ489" s="227"/>
      <c r="AK489" s="227"/>
    </row>
    <row r="490" hidden="1">
      <c r="A490" s="227"/>
      <c r="B490" s="227"/>
      <c r="C490" s="227"/>
      <c r="D490" s="227"/>
      <c r="E490" s="227"/>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c r="AG490" s="227"/>
      <c r="AH490" s="227"/>
      <c r="AI490" s="227"/>
      <c r="AJ490" s="227"/>
      <c r="AK490" s="227"/>
    </row>
    <row r="491" hidden="1">
      <c r="A491" s="227"/>
      <c r="B491" s="227"/>
      <c r="C491" s="227"/>
      <c r="D491" s="227"/>
      <c r="E491" s="227"/>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c r="AG491" s="227"/>
      <c r="AH491" s="227"/>
      <c r="AI491" s="227"/>
      <c r="AJ491" s="227"/>
      <c r="AK491" s="227"/>
    </row>
    <row r="492" hidden="1">
      <c r="A492" s="227"/>
      <c r="B492" s="227"/>
      <c r="C492" s="227"/>
      <c r="D492" s="227"/>
      <c r="E492" s="227"/>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c r="AJ492" s="227"/>
      <c r="AK492" s="227"/>
    </row>
    <row r="493" hidden="1">
      <c r="A493" s="227"/>
      <c r="B493" s="227"/>
      <c r="C493" s="227"/>
      <c r="D493" s="227"/>
      <c r="E493" s="227"/>
      <c r="F493" s="227"/>
      <c r="G493" s="227"/>
      <c r="H493" s="227"/>
      <c r="I493" s="227"/>
      <c r="J493" s="227"/>
      <c r="K493" s="227"/>
      <c r="L493" s="227"/>
      <c r="M493" s="227"/>
      <c r="N493" s="227"/>
      <c r="O493" s="227"/>
      <c r="P493" s="227"/>
      <c r="Q493" s="227"/>
      <c r="R493" s="227"/>
      <c r="S493" s="227"/>
      <c r="T493" s="227"/>
      <c r="U493" s="227"/>
      <c r="V493" s="227"/>
      <c r="W493" s="227"/>
      <c r="X493" s="227"/>
      <c r="Y493" s="227"/>
      <c r="Z493" s="227"/>
      <c r="AA493" s="227"/>
      <c r="AB493" s="227"/>
      <c r="AC493" s="227"/>
      <c r="AD493" s="227"/>
      <c r="AE493" s="227"/>
      <c r="AF493" s="227"/>
      <c r="AG493" s="227"/>
      <c r="AH493" s="227"/>
      <c r="AI493" s="227"/>
      <c r="AJ493" s="227"/>
      <c r="AK493" s="227"/>
    </row>
    <row r="494" hidden="1">
      <c r="A494" s="227"/>
      <c r="B494" s="227"/>
      <c r="C494" s="227"/>
      <c r="D494" s="227"/>
      <c r="E494" s="227"/>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c r="AG494" s="227"/>
      <c r="AH494" s="227"/>
      <c r="AI494" s="227"/>
      <c r="AJ494" s="227"/>
      <c r="AK494" s="227"/>
    </row>
    <row r="495" hidden="1">
      <c r="A495" s="227"/>
      <c r="B495" s="227"/>
      <c r="C495" s="227"/>
      <c r="D495" s="227"/>
      <c r="E495" s="227"/>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c r="AG495" s="227"/>
      <c r="AH495" s="227"/>
      <c r="AI495" s="227"/>
      <c r="AJ495" s="227"/>
      <c r="AK495" s="227"/>
    </row>
    <row r="496" hidden="1">
      <c r="A496" s="227"/>
      <c r="B496" s="227"/>
      <c r="C496" s="227"/>
      <c r="D496" s="227"/>
      <c r="E496" s="227"/>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c r="AG496" s="227"/>
      <c r="AH496" s="227"/>
      <c r="AI496" s="227"/>
      <c r="AJ496" s="227"/>
      <c r="AK496" s="227"/>
    </row>
    <row r="497" hidden="1">
      <c r="A497" s="227"/>
      <c r="B497" s="227"/>
      <c r="C497" s="227"/>
      <c r="D497" s="227"/>
      <c r="E497" s="227"/>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c r="AG497" s="227"/>
      <c r="AH497" s="227"/>
      <c r="AI497" s="227"/>
      <c r="AJ497" s="227"/>
      <c r="AK497" s="227"/>
    </row>
    <row r="498" hidden="1">
      <c r="A498" s="227"/>
      <c r="B498" s="227"/>
      <c r="C498" s="227"/>
      <c r="D498" s="227"/>
      <c r="E498" s="227"/>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c r="AG498" s="227"/>
      <c r="AH498" s="227"/>
      <c r="AI498" s="227"/>
      <c r="AJ498" s="227"/>
      <c r="AK498" s="227"/>
    </row>
    <row r="499" hidden="1">
      <c r="A499" s="227"/>
      <c r="B499" s="227"/>
      <c r="C499" s="227"/>
      <c r="D499" s="227"/>
      <c r="E499" s="227"/>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c r="AG499" s="227"/>
      <c r="AH499" s="227"/>
      <c r="AI499" s="227"/>
      <c r="AJ499" s="227"/>
      <c r="AK499" s="227"/>
    </row>
    <row r="500" hidden="1">
      <c r="A500" s="227"/>
      <c r="B500" s="227"/>
      <c r="C500" s="227"/>
      <c r="D500" s="227"/>
      <c r="E500" s="227"/>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c r="AG500" s="227"/>
      <c r="AH500" s="227"/>
      <c r="AI500" s="227"/>
      <c r="AJ500" s="227"/>
      <c r="AK500" s="227"/>
    </row>
    <row r="501" hidden="1">
      <c r="A501" s="227"/>
      <c r="B501" s="227"/>
      <c r="C501" s="227"/>
      <c r="D501" s="227"/>
      <c r="E501" s="227"/>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c r="AG501" s="227"/>
      <c r="AH501" s="227"/>
      <c r="AI501" s="227"/>
      <c r="AJ501" s="227"/>
      <c r="AK501" s="227"/>
    </row>
    <row r="502" hidden="1">
      <c r="A502" s="227"/>
      <c r="B502" s="227"/>
      <c r="C502" s="227"/>
      <c r="D502" s="227"/>
      <c r="E502" s="227"/>
      <c r="F502" s="227"/>
      <c r="G502" s="227"/>
      <c r="H502" s="227"/>
      <c r="I502" s="227"/>
      <c r="J502" s="227"/>
      <c r="K502" s="227"/>
      <c r="L502" s="227"/>
      <c r="M502" s="227"/>
      <c r="N502" s="227"/>
      <c r="O502" s="227"/>
      <c r="P502" s="227"/>
      <c r="Q502" s="227"/>
      <c r="R502" s="227"/>
      <c r="S502" s="227"/>
      <c r="T502" s="227"/>
      <c r="U502" s="227"/>
      <c r="V502" s="227"/>
      <c r="W502" s="227"/>
      <c r="X502" s="227"/>
      <c r="Y502" s="227"/>
      <c r="Z502" s="227"/>
      <c r="AA502" s="227"/>
      <c r="AB502" s="227"/>
      <c r="AC502" s="227"/>
      <c r="AD502" s="227"/>
      <c r="AE502" s="227"/>
      <c r="AF502" s="227"/>
      <c r="AG502" s="227"/>
      <c r="AH502" s="227"/>
      <c r="AI502" s="227"/>
      <c r="AJ502" s="227"/>
      <c r="AK502" s="227"/>
    </row>
    <row r="503" hidden="1">
      <c r="A503" s="227"/>
      <c r="B503" s="227"/>
      <c r="C503" s="227"/>
      <c r="D503" s="227"/>
      <c r="E503" s="227"/>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c r="AJ503" s="227"/>
      <c r="AK503" s="227"/>
    </row>
    <row r="504" hidden="1">
      <c r="A504" s="227"/>
      <c r="B504" s="227"/>
      <c r="C504" s="227"/>
      <c r="D504" s="227"/>
      <c r="E504" s="227"/>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c r="AJ504" s="227"/>
      <c r="AK504" s="227"/>
    </row>
    <row r="505" hidden="1">
      <c r="A505" s="227"/>
      <c r="B505" s="227"/>
      <c r="C505" s="227"/>
      <c r="D505" s="227"/>
      <c r="E505" s="227"/>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c r="AJ505" s="227"/>
      <c r="AK505" s="227"/>
    </row>
    <row r="506" hidden="1">
      <c r="A506" s="227"/>
      <c r="B506" s="227"/>
      <c r="C506" s="227"/>
      <c r="D506" s="227"/>
      <c r="E506" s="227"/>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c r="AJ506" s="227"/>
      <c r="AK506" s="227"/>
    </row>
    <row r="507" hidden="1">
      <c r="A507" s="227"/>
      <c r="B507" s="227"/>
      <c r="C507" s="227"/>
      <c r="D507" s="227"/>
      <c r="E507" s="227"/>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c r="AJ507" s="227"/>
      <c r="AK507" s="227"/>
    </row>
    <row r="508" hidden="1">
      <c r="A508" s="227"/>
      <c r="B508" s="227"/>
      <c r="C508" s="227"/>
      <c r="D508" s="227"/>
      <c r="E508" s="227"/>
      <c r="F508" s="227"/>
      <c r="G508" s="227"/>
      <c r="H508" s="227"/>
      <c r="I508" s="227"/>
      <c r="J508" s="227"/>
      <c r="K508" s="227"/>
      <c r="L508" s="227"/>
      <c r="M508" s="227"/>
      <c r="N508" s="227"/>
      <c r="O508" s="227"/>
      <c r="P508" s="227"/>
      <c r="Q508" s="227"/>
      <c r="R508" s="227"/>
      <c r="S508" s="227"/>
      <c r="T508" s="227"/>
      <c r="U508" s="227"/>
      <c r="V508" s="227"/>
      <c r="W508" s="227"/>
      <c r="X508" s="227"/>
      <c r="Y508" s="227"/>
      <c r="Z508" s="227"/>
      <c r="AA508" s="227"/>
      <c r="AB508" s="227"/>
      <c r="AC508" s="227"/>
      <c r="AD508" s="227"/>
      <c r="AE508" s="227"/>
      <c r="AF508" s="227"/>
      <c r="AG508" s="227"/>
      <c r="AH508" s="227"/>
      <c r="AI508" s="227"/>
      <c r="AJ508" s="227"/>
      <c r="AK508" s="227"/>
    </row>
    <row r="509" hidden="1">
      <c r="A509" s="227"/>
      <c r="B509" s="227"/>
      <c r="C509" s="227"/>
      <c r="D509" s="227"/>
      <c r="E509" s="227"/>
      <c r="F509" s="227"/>
      <c r="G509" s="227"/>
      <c r="H509" s="227"/>
      <c r="I509" s="227"/>
      <c r="J509" s="227"/>
      <c r="K509" s="227"/>
      <c r="L509" s="227"/>
      <c r="M509" s="227"/>
      <c r="N509" s="227"/>
      <c r="O509" s="227"/>
      <c r="P509" s="227"/>
      <c r="Q509" s="227"/>
      <c r="R509" s="227"/>
      <c r="S509" s="227"/>
      <c r="T509" s="227"/>
      <c r="U509" s="227"/>
      <c r="V509" s="227"/>
      <c r="W509" s="227"/>
      <c r="X509" s="227"/>
      <c r="Y509" s="227"/>
      <c r="Z509" s="227"/>
      <c r="AA509" s="227"/>
      <c r="AB509" s="227"/>
      <c r="AC509" s="227"/>
      <c r="AD509" s="227"/>
      <c r="AE509" s="227"/>
      <c r="AF509" s="227"/>
      <c r="AG509" s="227"/>
      <c r="AH509" s="227"/>
      <c r="AI509" s="227"/>
      <c r="AJ509" s="227"/>
      <c r="AK509" s="227"/>
    </row>
    <row r="510" hidden="1">
      <c r="A510" s="227"/>
      <c r="B510" s="227"/>
      <c r="C510" s="227"/>
      <c r="D510" s="227"/>
      <c r="E510" s="227"/>
      <c r="F510" s="227"/>
      <c r="G510" s="227"/>
      <c r="H510" s="227"/>
      <c r="I510" s="227"/>
      <c r="J510" s="227"/>
      <c r="K510" s="227"/>
      <c r="L510" s="227"/>
      <c r="M510" s="227"/>
      <c r="N510" s="227"/>
      <c r="O510" s="227"/>
      <c r="P510" s="227"/>
      <c r="Q510" s="227"/>
      <c r="R510" s="227"/>
      <c r="S510" s="227"/>
      <c r="T510" s="227"/>
      <c r="U510" s="227"/>
      <c r="V510" s="227"/>
      <c r="W510" s="227"/>
      <c r="X510" s="227"/>
      <c r="Y510" s="227"/>
      <c r="Z510" s="227"/>
      <c r="AA510" s="227"/>
      <c r="AB510" s="227"/>
      <c r="AC510" s="227"/>
      <c r="AD510" s="227"/>
      <c r="AE510" s="227"/>
      <c r="AF510" s="227"/>
      <c r="AG510" s="227"/>
      <c r="AH510" s="227"/>
      <c r="AI510" s="227"/>
      <c r="AJ510" s="227"/>
      <c r="AK510" s="227"/>
    </row>
    <row r="511" hidden="1">
      <c r="A511" s="227"/>
      <c r="B511" s="227"/>
      <c r="C511" s="227"/>
      <c r="D511" s="227"/>
      <c r="E511" s="227"/>
      <c r="F511" s="227"/>
      <c r="G511" s="227"/>
      <c r="H511" s="227"/>
      <c r="I511" s="227"/>
      <c r="J511" s="227"/>
      <c r="K511" s="227"/>
      <c r="L511" s="227"/>
      <c r="M511" s="227"/>
      <c r="N511" s="227"/>
      <c r="O511" s="227"/>
      <c r="P511" s="227"/>
      <c r="Q511" s="227"/>
      <c r="R511" s="227"/>
      <c r="S511" s="227"/>
      <c r="T511" s="227"/>
      <c r="U511" s="227"/>
      <c r="V511" s="227"/>
      <c r="W511" s="227"/>
      <c r="X511" s="227"/>
      <c r="Y511" s="227"/>
      <c r="Z511" s="227"/>
      <c r="AA511" s="227"/>
      <c r="AB511" s="227"/>
      <c r="AC511" s="227"/>
      <c r="AD511" s="227"/>
      <c r="AE511" s="227"/>
      <c r="AF511" s="227"/>
      <c r="AG511" s="227"/>
      <c r="AH511" s="227"/>
      <c r="AI511" s="227"/>
      <c r="AJ511" s="227"/>
      <c r="AK511" s="227"/>
    </row>
    <row r="512" hidden="1">
      <c r="A512" s="227"/>
      <c r="B512" s="227"/>
      <c r="C512" s="227"/>
      <c r="D512" s="227"/>
      <c r="E512" s="227"/>
      <c r="F512" s="227"/>
      <c r="G512" s="227"/>
      <c r="H512" s="227"/>
      <c r="I512" s="227"/>
      <c r="J512" s="227"/>
      <c r="K512" s="227"/>
      <c r="L512" s="227"/>
      <c r="M512" s="227"/>
      <c r="N512" s="227"/>
      <c r="O512" s="227"/>
      <c r="P512" s="227"/>
      <c r="Q512" s="227"/>
      <c r="R512" s="227"/>
      <c r="S512" s="227"/>
      <c r="T512" s="227"/>
      <c r="U512" s="227"/>
      <c r="V512" s="227"/>
      <c r="W512" s="227"/>
      <c r="X512" s="227"/>
      <c r="Y512" s="227"/>
      <c r="Z512" s="227"/>
      <c r="AA512" s="227"/>
      <c r="AB512" s="227"/>
      <c r="AC512" s="227"/>
      <c r="AD512" s="227"/>
      <c r="AE512" s="227"/>
      <c r="AF512" s="227"/>
      <c r="AG512" s="227"/>
      <c r="AH512" s="227"/>
      <c r="AI512" s="227"/>
      <c r="AJ512" s="227"/>
      <c r="AK512" s="227"/>
    </row>
    <row r="513" hidden="1">
      <c r="A513" s="227"/>
      <c r="B513" s="227"/>
      <c r="C513" s="227"/>
      <c r="D513" s="227"/>
      <c r="E513" s="227"/>
      <c r="F513" s="227"/>
      <c r="G513" s="227"/>
      <c r="H513" s="227"/>
      <c r="I513" s="227"/>
      <c r="J513" s="227"/>
      <c r="K513" s="227"/>
      <c r="L513" s="227"/>
      <c r="M513" s="227"/>
      <c r="N513" s="227"/>
      <c r="O513" s="227"/>
      <c r="P513" s="227"/>
      <c r="Q513" s="227"/>
      <c r="R513" s="227"/>
      <c r="S513" s="227"/>
      <c r="T513" s="227"/>
      <c r="U513" s="227"/>
      <c r="V513" s="227"/>
      <c r="W513" s="227"/>
      <c r="X513" s="227"/>
      <c r="Y513" s="227"/>
      <c r="Z513" s="227"/>
      <c r="AA513" s="227"/>
      <c r="AB513" s="227"/>
      <c r="AC513" s="227"/>
      <c r="AD513" s="227"/>
      <c r="AE513" s="227"/>
      <c r="AF513" s="227"/>
      <c r="AG513" s="227"/>
      <c r="AH513" s="227"/>
      <c r="AI513" s="227"/>
      <c r="AJ513" s="227"/>
      <c r="AK513" s="227"/>
    </row>
    <row r="514" hidden="1">
      <c r="A514" s="227"/>
      <c r="B514" s="227"/>
      <c r="C514" s="227"/>
      <c r="D514" s="227"/>
      <c r="E514" s="227"/>
      <c r="F514" s="227"/>
      <c r="G514" s="227"/>
      <c r="H514" s="227"/>
      <c r="I514" s="227"/>
      <c r="J514" s="227"/>
      <c r="K514" s="227"/>
      <c r="L514" s="227"/>
      <c r="M514" s="227"/>
      <c r="N514" s="227"/>
      <c r="O514" s="227"/>
      <c r="P514" s="227"/>
      <c r="Q514" s="227"/>
      <c r="R514" s="227"/>
      <c r="S514" s="227"/>
      <c r="T514" s="227"/>
      <c r="U514" s="227"/>
      <c r="V514" s="227"/>
      <c r="W514" s="227"/>
      <c r="X514" s="227"/>
      <c r="Y514" s="227"/>
      <c r="Z514" s="227"/>
      <c r="AA514" s="227"/>
      <c r="AB514" s="227"/>
      <c r="AC514" s="227"/>
      <c r="AD514" s="227"/>
      <c r="AE514" s="227"/>
      <c r="AF514" s="227"/>
      <c r="AG514" s="227"/>
      <c r="AH514" s="227"/>
      <c r="AI514" s="227"/>
      <c r="AJ514" s="227"/>
      <c r="AK514" s="227"/>
    </row>
    <row r="515" hidden="1">
      <c r="A515" s="227"/>
      <c r="B515" s="227"/>
      <c r="C515" s="227"/>
      <c r="D515" s="227"/>
      <c r="E515" s="227"/>
      <c r="F515" s="227"/>
      <c r="G515" s="227"/>
      <c r="H515" s="227"/>
      <c r="I515" s="227"/>
      <c r="J515" s="227"/>
      <c r="K515" s="227"/>
      <c r="L515" s="227"/>
      <c r="M515" s="227"/>
      <c r="N515" s="227"/>
      <c r="O515" s="227"/>
      <c r="P515" s="227"/>
      <c r="Q515" s="227"/>
      <c r="R515" s="227"/>
      <c r="S515" s="227"/>
      <c r="T515" s="227"/>
      <c r="U515" s="227"/>
      <c r="V515" s="227"/>
      <c r="W515" s="227"/>
      <c r="X515" s="227"/>
      <c r="Y515" s="227"/>
      <c r="Z515" s="227"/>
      <c r="AA515" s="227"/>
      <c r="AB515" s="227"/>
      <c r="AC515" s="227"/>
      <c r="AD515" s="227"/>
      <c r="AE515" s="227"/>
      <c r="AF515" s="227"/>
      <c r="AG515" s="227"/>
      <c r="AH515" s="227"/>
      <c r="AI515" s="227"/>
      <c r="AJ515" s="227"/>
      <c r="AK515" s="227"/>
    </row>
    <row r="516" hidden="1">
      <c r="A516" s="227"/>
      <c r="B516" s="227"/>
      <c r="C516" s="227"/>
      <c r="D516" s="227"/>
      <c r="E516" s="227"/>
      <c r="F516" s="227"/>
      <c r="G516" s="227"/>
      <c r="H516" s="227"/>
      <c r="I516" s="227"/>
      <c r="J516" s="227"/>
      <c r="K516" s="227"/>
      <c r="L516" s="227"/>
      <c r="M516" s="227"/>
      <c r="N516" s="227"/>
      <c r="O516" s="227"/>
      <c r="P516" s="227"/>
      <c r="Q516" s="227"/>
      <c r="R516" s="227"/>
      <c r="S516" s="227"/>
      <c r="T516" s="227"/>
      <c r="U516" s="227"/>
      <c r="V516" s="227"/>
      <c r="W516" s="227"/>
      <c r="X516" s="227"/>
      <c r="Y516" s="227"/>
      <c r="Z516" s="227"/>
      <c r="AA516" s="227"/>
      <c r="AB516" s="227"/>
      <c r="AC516" s="227"/>
      <c r="AD516" s="227"/>
      <c r="AE516" s="227"/>
      <c r="AF516" s="227"/>
      <c r="AG516" s="227"/>
      <c r="AH516" s="227"/>
      <c r="AI516" s="227"/>
      <c r="AJ516" s="227"/>
      <c r="AK516" s="227"/>
    </row>
    <row r="517" hidden="1">
      <c r="A517" s="227"/>
      <c r="B517" s="227"/>
      <c r="C517" s="227"/>
      <c r="D517" s="227"/>
      <c r="E517" s="227"/>
      <c r="F517" s="227"/>
      <c r="G517" s="227"/>
      <c r="H517" s="227"/>
      <c r="I517" s="227"/>
      <c r="J517" s="227"/>
      <c r="K517" s="227"/>
      <c r="L517" s="227"/>
      <c r="M517" s="227"/>
      <c r="N517" s="227"/>
      <c r="O517" s="227"/>
      <c r="P517" s="227"/>
      <c r="Q517" s="227"/>
      <c r="R517" s="227"/>
      <c r="S517" s="227"/>
      <c r="T517" s="227"/>
      <c r="U517" s="227"/>
      <c r="V517" s="227"/>
      <c r="W517" s="227"/>
      <c r="X517" s="227"/>
      <c r="Y517" s="227"/>
      <c r="Z517" s="227"/>
      <c r="AA517" s="227"/>
      <c r="AB517" s="227"/>
      <c r="AC517" s="227"/>
      <c r="AD517" s="227"/>
      <c r="AE517" s="227"/>
      <c r="AF517" s="227"/>
      <c r="AG517" s="227"/>
      <c r="AH517" s="227"/>
      <c r="AI517" s="227"/>
      <c r="AJ517" s="227"/>
      <c r="AK517" s="227"/>
    </row>
    <row r="518" hidden="1">
      <c r="A518" s="227"/>
      <c r="B518" s="227"/>
      <c r="C518" s="227"/>
      <c r="D518" s="227"/>
      <c r="E518" s="227"/>
      <c r="F518" s="227"/>
      <c r="G518" s="227"/>
      <c r="H518" s="227"/>
      <c r="I518" s="227"/>
      <c r="J518" s="227"/>
      <c r="K518" s="227"/>
      <c r="L518" s="227"/>
      <c r="M518" s="227"/>
      <c r="N518" s="227"/>
      <c r="O518" s="227"/>
      <c r="P518" s="227"/>
      <c r="Q518" s="227"/>
      <c r="R518" s="227"/>
      <c r="S518" s="227"/>
      <c r="T518" s="227"/>
      <c r="U518" s="227"/>
      <c r="V518" s="227"/>
      <c r="W518" s="227"/>
      <c r="X518" s="227"/>
      <c r="Y518" s="227"/>
      <c r="Z518" s="227"/>
      <c r="AA518" s="227"/>
      <c r="AB518" s="227"/>
      <c r="AC518" s="227"/>
      <c r="AD518" s="227"/>
      <c r="AE518" s="227"/>
      <c r="AF518" s="227"/>
      <c r="AG518" s="227"/>
      <c r="AH518" s="227"/>
      <c r="AI518" s="227"/>
      <c r="AJ518" s="227"/>
      <c r="AK518" s="227"/>
    </row>
    <row r="519" hidden="1">
      <c r="A519" s="227"/>
      <c r="B519" s="227"/>
      <c r="C519" s="227"/>
      <c r="D519" s="227"/>
      <c r="E519" s="227"/>
      <c r="F519" s="227"/>
      <c r="G519" s="227"/>
      <c r="H519" s="227"/>
      <c r="I519" s="227"/>
      <c r="J519" s="227"/>
      <c r="K519" s="227"/>
      <c r="L519" s="227"/>
      <c r="M519" s="227"/>
      <c r="N519" s="227"/>
      <c r="O519" s="227"/>
      <c r="P519" s="227"/>
      <c r="Q519" s="227"/>
      <c r="R519" s="227"/>
      <c r="S519" s="227"/>
      <c r="T519" s="227"/>
      <c r="U519" s="227"/>
      <c r="V519" s="227"/>
      <c r="W519" s="227"/>
      <c r="X519" s="227"/>
      <c r="Y519" s="227"/>
      <c r="Z519" s="227"/>
      <c r="AA519" s="227"/>
      <c r="AB519" s="227"/>
      <c r="AC519" s="227"/>
      <c r="AD519" s="227"/>
      <c r="AE519" s="227"/>
      <c r="AF519" s="227"/>
      <c r="AG519" s="227"/>
      <c r="AH519" s="227"/>
      <c r="AI519" s="227"/>
      <c r="AJ519" s="227"/>
      <c r="AK519" s="227"/>
    </row>
    <row r="520" hidden="1">
      <c r="A520" s="227"/>
      <c r="B520" s="227"/>
      <c r="C520" s="227"/>
      <c r="D520" s="227"/>
      <c r="E520" s="227"/>
      <c r="F520" s="227"/>
      <c r="G520" s="227"/>
      <c r="H520" s="227"/>
      <c r="I520" s="227"/>
      <c r="J520" s="227"/>
      <c r="K520" s="227"/>
      <c r="L520" s="227"/>
      <c r="M520" s="227"/>
      <c r="N520" s="227"/>
      <c r="O520" s="227"/>
      <c r="P520" s="227"/>
      <c r="Q520" s="227"/>
      <c r="R520" s="227"/>
      <c r="S520" s="227"/>
      <c r="T520" s="227"/>
      <c r="U520" s="227"/>
      <c r="V520" s="227"/>
      <c r="W520" s="227"/>
      <c r="X520" s="227"/>
      <c r="Y520" s="227"/>
      <c r="Z520" s="227"/>
      <c r="AA520" s="227"/>
      <c r="AB520" s="227"/>
      <c r="AC520" s="227"/>
      <c r="AD520" s="227"/>
      <c r="AE520" s="227"/>
      <c r="AF520" s="227"/>
      <c r="AG520" s="227"/>
      <c r="AH520" s="227"/>
      <c r="AI520" s="227"/>
      <c r="AJ520" s="227"/>
      <c r="AK520" s="227"/>
    </row>
    <row r="521" hidden="1">
      <c r="A521" s="227"/>
      <c r="B521" s="227"/>
      <c r="C521" s="227"/>
      <c r="D521" s="227"/>
      <c r="E521" s="227"/>
      <c r="F521" s="227"/>
      <c r="G521" s="227"/>
      <c r="H521" s="227"/>
      <c r="I521" s="227"/>
      <c r="J521" s="227"/>
      <c r="K521" s="227"/>
      <c r="L521" s="227"/>
      <c r="M521" s="227"/>
      <c r="N521" s="227"/>
      <c r="O521" s="227"/>
      <c r="P521" s="227"/>
      <c r="Q521" s="227"/>
      <c r="R521" s="227"/>
      <c r="S521" s="227"/>
      <c r="T521" s="227"/>
      <c r="U521" s="227"/>
      <c r="V521" s="227"/>
      <c r="W521" s="227"/>
      <c r="X521" s="227"/>
      <c r="Y521" s="227"/>
      <c r="Z521" s="227"/>
      <c r="AA521" s="227"/>
      <c r="AB521" s="227"/>
      <c r="AC521" s="227"/>
      <c r="AD521" s="227"/>
      <c r="AE521" s="227"/>
      <c r="AF521" s="227"/>
      <c r="AG521" s="227"/>
      <c r="AH521" s="227"/>
      <c r="AI521" s="227"/>
      <c r="AJ521" s="227"/>
      <c r="AK521" s="227"/>
    </row>
    <row r="522" hidden="1">
      <c r="A522" s="227"/>
      <c r="B522" s="227"/>
      <c r="C522" s="227"/>
      <c r="D522" s="227"/>
      <c r="E522" s="227"/>
      <c r="F522" s="227"/>
      <c r="G522" s="227"/>
      <c r="H522" s="227"/>
      <c r="I522" s="227"/>
      <c r="J522" s="227"/>
      <c r="K522" s="227"/>
      <c r="L522" s="227"/>
      <c r="M522" s="227"/>
      <c r="N522" s="227"/>
      <c r="O522" s="227"/>
      <c r="P522" s="227"/>
      <c r="Q522" s="227"/>
      <c r="R522" s="227"/>
      <c r="S522" s="227"/>
      <c r="T522" s="227"/>
      <c r="U522" s="227"/>
      <c r="V522" s="227"/>
      <c r="W522" s="227"/>
      <c r="X522" s="227"/>
      <c r="Y522" s="227"/>
      <c r="Z522" s="227"/>
      <c r="AA522" s="227"/>
      <c r="AB522" s="227"/>
      <c r="AC522" s="227"/>
      <c r="AD522" s="227"/>
      <c r="AE522" s="227"/>
      <c r="AF522" s="227"/>
      <c r="AG522" s="227"/>
      <c r="AH522" s="227"/>
      <c r="AI522" s="227"/>
      <c r="AJ522" s="227"/>
      <c r="AK522" s="227"/>
    </row>
    <row r="523" hidden="1">
      <c r="A523" s="227"/>
      <c r="B523" s="227"/>
      <c r="C523" s="227"/>
      <c r="D523" s="227"/>
      <c r="E523" s="227"/>
      <c r="F523" s="227"/>
      <c r="G523" s="227"/>
      <c r="H523" s="227"/>
      <c r="I523" s="227"/>
      <c r="J523" s="227"/>
      <c r="K523" s="227"/>
      <c r="L523" s="227"/>
      <c r="M523" s="227"/>
      <c r="N523" s="227"/>
      <c r="O523" s="227"/>
      <c r="P523" s="227"/>
      <c r="Q523" s="227"/>
      <c r="R523" s="227"/>
      <c r="S523" s="227"/>
      <c r="T523" s="227"/>
      <c r="U523" s="227"/>
      <c r="V523" s="227"/>
      <c r="W523" s="227"/>
      <c r="X523" s="227"/>
      <c r="Y523" s="227"/>
      <c r="Z523" s="227"/>
      <c r="AA523" s="227"/>
      <c r="AB523" s="227"/>
      <c r="AC523" s="227"/>
      <c r="AD523" s="227"/>
      <c r="AE523" s="227"/>
      <c r="AF523" s="227"/>
      <c r="AG523" s="227"/>
      <c r="AH523" s="227"/>
      <c r="AI523" s="227"/>
      <c r="AJ523" s="227"/>
      <c r="AK523" s="227"/>
    </row>
    <row r="524" hidden="1">
      <c r="A524" s="227"/>
      <c r="B524" s="227"/>
      <c r="C524" s="227"/>
      <c r="D524" s="227"/>
      <c r="E524" s="227"/>
      <c r="F524" s="227"/>
      <c r="G524" s="227"/>
      <c r="H524" s="227"/>
      <c r="I524" s="227"/>
      <c r="J524" s="227"/>
      <c r="K524" s="227"/>
      <c r="L524" s="227"/>
      <c r="M524" s="227"/>
      <c r="N524" s="227"/>
      <c r="O524" s="227"/>
      <c r="P524" s="227"/>
      <c r="Q524" s="227"/>
      <c r="R524" s="227"/>
      <c r="S524" s="227"/>
      <c r="T524" s="227"/>
      <c r="U524" s="227"/>
      <c r="V524" s="227"/>
      <c r="W524" s="227"/>
      <c r="X524" s="227"/>
      <c r="Y524" s="227"/>
      <c r="Z524" s="227"/>
      <c r="AA524" s="227"/>
      <c r="AB524" s="227"/>
      <c r="AC524" s="227"/>
      <c r="AD524" s="227"/>
      <c r="AE524" s="227"/>
      <c r="AF524" s="227"/>
      <c r="AG524" s="227"/>
      <c r="AH524" s="227"/>
      <c r="AI524" s="227"/>
      <c r="AJ524" s="227"/>
      <c r="AK524" s="227"/>
    </row>
    <row r="525" hidden="1">
      <c r="A525" s="227"/>
      <c r="B525" s="227"/>
      <c r="C525" s="227"/>
      <c r="D525" s="227"/>
      <c r="E525" s="227"/>
      <c r="F525" s="227"/>
      <c r="G525" s="227"/>
      <c r="H525" s="227"/>
      <c r="I525" s="227"/>
      <c r="J525" s="227"/>
      <c r="K525" s="227"/>
      <c r="L525" s="227"/>
      <c r="M525" s="227"/>
      <c r="N525" s="227"/>
      <c r="O525" s="227"/>
      <c r="P525" s="227"/>
      <c r="Q525" s="227"/>
      <c r="R525" s="227"/>
      <c r="S525" s="227"/>
      <c r="T525" s="227"/>
      <c r="U525" s="227"/>
      <c r="V525" s="227"/>
      <c r="W525" s="227"/>
      <c r="X525" s="227"/>
      <c r="Y525" s="227"/>
      <c r="Z525" s="227"/>
      <c r="AA525" s="227"/>
      <c r="AB525" s="227"/>
      <c r="AC525" s="227"/>
      <c r="AD525" s="227"/>
      <c r="AE525" s="227"/>
      <c r="AF525" s="227"/>
      <c r="AG525" s="227"/>
      <c r="AH525" s="227"/>
      <c r="AI525" s="227"/>
      <c r="AJ525" s="227"/>
      <c r="AK525" s="227"/>
    </row>
    <row r="526" hidden="1">
      <c r="A526" s="227"/>
      <c r="B526" s="227"/>
      <c r="C526" s="227"/>
      <c r="D526" s="227"/>
      <c r="E526" s="227"/>
      <c r="F526" s="227"/>
      <c r="G526" s="227"/>
      <c r="H526" s="227"/>
      <c r="I526" s="227"/>
      <c r="J526" s="227"/>
      <c r="K526" s="227"/>
      <c r="L526" s="227"/>
      <c r="M526" s="227"/>
      <c r="N526" s="227"/>
      <c r="O526" s="227"/>
      <c r="P526" s="227"/>
      <c r="Q526" s="227"/>
      <c r="R526" s="227"/>
      <c r="S526" s="227"/>
      <c r="T526" s="227"/>
      <c r="U526" s="227"/>
      <c r="V526" s="227"/>
      <c r="W526" s="227"/>
      <c r="X526" s="227"/>
      <c r="Y526" s="227"/>
      <c r="Z526" s="227"/>
      <c r="AA526" s="227"/>
      <c r="AB526" s="227"/>
      <c r="AC526" s="227"/>
      <c r="AD526" s="227"/>
      <c r="AE526" s="227"/>
      <c r="AF526" s="227"/>
      <c r="AG526" s="227"/>
      <c r="AH526" s="227"/>
      <c r="AI526" s="227"/>
      <c r="AJ526" s="227"/>
      <c r="AK526" s="227"/>
    </row>
    <row r="527" hidden="1">
      <c r="A527" s="227"/>
      <c r="B527" s="227"/>
      <c r="C527" s="227"/>
      <c r="D527" s="227"/>
      <c r="E527" s="227"/>
      <c r="F527" s="227"/>
      <c r="G527" s="227"/>
      <c r="H527" s="227"/>
      <c r="I527" s="227"/>
      <c r="J527" s="227"/>
      <c r="K527" s="227"/>
      <c r="L527" s="227"/>
      <c r="M527" s="227"/>
      <c r="N527" s="227"/>
      <c r="O527" s="227"/>
      <c r="P527" s="227"/>
      <c r="Q527" s="227"/>
      <c r="R527" s="227"/>
      <c r="S527" s="227"/>
      <c r="T527" s="227"/>
      <c r="U527" s="227"/>
      <c r="V527" s="227"/>
      <c r="W527" s="227"/>
      <c r="X527" s="227"/>
      <c r="Y527" s="227"/>
      <c r="Z527" s="227"/>
      <c r="AA527" s="227"/>
      <c r="AB527" s="227"/>
      <c r="AC527" s="227"/>
      <c r="AD527" s="227"/>
      <c r="AE527" s="227"/>
      <c r="AF527" s="227"/>
      <c r="AG527" s="227"/>
      <c r="AH527" s="227"/>
      <c r="AI527" s="227"/>
      <c r="AJ527" s="227"/>
      <c r="AK527" s="227"/>
    </row>
    <row r="528" hidden="1">
      <c r="A528" s="227"/>
      <c r="B528" s="227"/>
      <c r="C528" s="227"/>
      <c r="D528" s="227"/>
      <c r="E528" s="227"/>
      <c r="F528" s="227"/>
      <c r="G528" s="227"/>
      <c r="H528" s="227"/>
      <c r="I528" s="227"/>
      <c r="J528" s="227"/>
      <c r="K528" s="227"/>
      <c r="L528" s="227"/>
      <c r="M528" s="227"/>
      <c r="N528" s="227"/>
      <c r="O528" s="227"/>
      <c r="P528" s="227"/>
      <c r="Q528" s="227"/>
      <c r="R528" s="227"/>
      <c r="S528" s="227"/>
      <c r="T528" s="227"/>
      <c r="U528" s="227"/>
      <c r="V528" s="227"/>
      <c r="W528" s="227"/>
      <c r="X528" s="227"/>
      <c r="Y528" s="227"/>
      <c r="Z528" s="227"/>
      <c r="AA528" s="227"/>
      <c r="AB528" s="227"/>
      <c r="AC528" s="227"/>
      <c r="AD528" s="227"/>
      <c r="AE528" s="227"/>
      <c r="AF528" s="227"/>
      <c r="AG528" s="227"/>
      <c r="AH528" s="227"/>
      <c r="AI528" s="227"/>
      <c r="AJ528" s="227"/>
      <c r="AK528" s="227"/>
    </row>
    <row r="529" hidden="1">
      <c r="A529" s="227"/>
      <c r="B529" s="227"/>
      <c r="C529" s="227"/>
      <c r="D529" s="227"/>
      <c r="E529" s="227"/>
      <c r="F529" s="227"/>
      <c r="G529" s="227"/>
      <c r="H529" s="227"/>
      <c r="I529" s="227"/>
      <c r="J529" s="227"/>
      <c r="K529" s="227"/>
      <c r="L529" s="227"/>
      <c r="M529" s="227"/>
      <c r="N529" s="227"/>
      <c r="O529" s="227"/>
      <c r="P529" s="227"/>
      <c r="Q529" s="227"/>
      <c r="R529" s="227"/>
      <c r="S529" s="227"/>
      <c r="T529" s="227"/>
      <c r="U529" s="227"/>
      <c r="V529" s="227"/>
      <c r="W529" s="227"/>
      <c r="X529" s="227"/>
      <c r="Y529" s="227"/>
      <c r="Z529" s="227"/>
      <c r="AA529" s="227"/>
      <c r="AB529" s="227"/>
      <c r="AC529" s="227"/>
      <c r="AD529" s="227"/>
      <c r="AE529" s="227"/>
      <c r="AF529" s="227"/>
      <c r="AG529" s="227"/>
      <c r="AH529" s="227"/>
      <c r="AI529" s="227"/>
      <c r="AJ529" s="227"/>
      <c r="AK529" s="227"/>
    </row>
    <row r="530" hidden="1">
      <c r="A530" s="227"/>
      <c r="B530" s="227"/>
      <c r="C530" s="227"/>
      <c r="D530" s="227"/>
      <c r="E530" s="227"/>
      <c r="F530" s="227"/>
      <c r="G530" s="227"/>
      <c r="H530" s="227"/>
      <c r="I530" s="227"/>
      <c r="J530" s="227"/>
      <c r="K530" s="227"/>
      <c r="L530" s="227"/>
      <c r="M530" s="227"/>
      <c r="N530" s="227"/>
      <c r="O530" s="227"/>
      <c r="P530" s="227"/>
      <c r="Q530" s="227"/>
      <c r="R530" s="227"/>
      <c r="S530" s="227"/>
      <c r="T530" s="227"/>
      <c r="U530" s="227"/>
      <c r="V530" s="227"/>
      <c r="W530" s="227"/>
      <c r="X530" s="227"/>
      <c r="Y530" s="227"/>
      <c r="Z530" s="227"/>
      <c r="AA530" s="227"/>
      <c r="AB530" s="227"/>
      <c r="AC530" s="227"/>
      <c r="AD530" s="227"/>
      <c r="AE530" s="227"/>
      <c r="AF530" s="227"/>
      <c r="AG530" s="227"/>
      <c r="AH530" s="227"/>
      <c r="AI530" s="227"/>
      <c r="AJ530" s="227"/>
      <c r="AK530" s="227"/>
    </row>
    <row r="531" hidden="1">
      <c r="A531" s="227"/>
      <c r="B531" s="227"/>
      <c r="C531" s="227"/>
      <c r="D531" s="227"/>
      <c r="E531" s="227"/>
      <c r="F531" s="227"/>
      <c r="G531" s="227"/>
      <c r="H531" s="227"/>
      <c r="I531" s="227"/>
      <c r="J531" s="227"/>
      <c r="K531" s="227"/>
      <c r="L531" s="227"/>
      <c r="M531" s="227"/>
      <c r="N531" s="227"/>
      <c r="O531" s="227"/>
      <c r="P531" s="227"/>
      <c r="Q531" s="227"/>
      <c r="R531" s="227"/>
      <c r="S531" s="227"/>
      <c r="T531" s="227"/>
      <c r="U531" s="227"/>
      <c r="V531" s="227"/>
      <c r="W531" s="227"/>
      <c r="X531" s="227"/>
      <c r="Y531" s="227"/>
      <c r="Z531" s="227"/>
      <c r="AA531" s="227"/>
      <c r="AB531" s="227"/>
      <c r="AC531" s="227"/>
      <c r="AD531" s="227"/>
      <c r="AE531" s="227"/>
      <c r="AF531" s="227"/>
      <c r="AG531" s="227"/>
      <c r="AH531" s="227"/>
      <c r="AI531" s="227"/>
      <c r="AJ531" s="227"/>
      <c r="AK531" s="227"/>
    </row>
    <row r="532" hidden="1">
      <c r="A532" s="227"/>
      <c r="B532" s="227"/>
      <c r="C532" s="227"/>
      <c r="D532" s="227"/>
      <c r="E532" s="227"/>
      <c r="F532" s="227"/>
      <c r="G532" s="227"/>
      <c r="H532" s="227"/>
      <c r="I532" s="227"/>
      <c r="J532" s="227"/>
      <c r="K532" s="227"/>
      <c r="L532" s="227"/>
      <c r="M532" s="227"/>
      <c r="N532" s="227"/>
      <c r="O532" s="227"/>
      <c r="P532" s="227"/>
      <c r="Q532" s="227"/>
      <c r="R532" s="227"/>
      <c r="S532" s="227"/>
      <c r="T532" s="227"/>
      <c r="U532" s="227"/>
      <c r="V532" s="227"/>
      <c r="W532" s="227"/>
      <c r="X532" s="227"/>
      <c r="Y532" s="227"/>
      <c r="Z532" s="227"/>
      <c r="AA532" s="227"/>
      <c r="AB532" s="227"/>
      <c r="AC532" s="227"/>
      <c r="AD532" s="227"/>
      <c r="AE532" s="227"/>
      <c r="AF532" s="227"/>
      <c r="AG532" s="227"/>
      <c r="AH532" s="227"/>
      <c r="AI532" s="227"/>
      <c r="AJ532" s="227"/>
      <c r="AK532" s="227"/>
    </row>
    <row r="533" hidden="1">
      <c r="A533" s="227"/>
      <c r="B533" s="227"/>
      <c r="C533" s="227"/>
      <c r="D533" s="227"/>
      <c r="E533" s="227"/>
      <c r="F533" s="227"/>
      <c r="G533" s="227"/>
      <c r="H533" s="227"/>
      <c r="I533" s="227"/>
      <c r="J533" s="227"/>
      <c r="K533" s="227"/>
      <c r="L533" s="227"/>
      <c r="M533" s="227"/>
      <c r="N533" s="227"/>
      <c r="O533" s="227"/>
      <c r="P533" s="227"/>
      <c r="Q533" s="227"/>
      <c r="R533" s="227"/>
      <c r="S533" s="227"/>
      <c r="T533" s="227"/>
      <c r="U533" s="227"/>
      <c r="V533" s="227"/>
      <c r="W533" s="227"/>
      <c r="X533" s="227"/>
      <c r="Y533" s="227"/>
      <c r="Z533" s="227"/>
      <c r="AA533" s="227"/>
      <c r="AB533" s="227"/>
      <c r="AC533" s="227"/>
      <c r="AD533" s="227"/>
      <c r="AE533" s="227"/>
      <c r="AF533" s="227"/>
      <c r="AG533" s="227"/>
      <c r="AH533" s="227"/>
      <c r="AI533" s="227"/>
      <c r="AJ533" s="227"/>
      <c r="AK533" s="227"/>
    </row>
    <row r="534" hidden="1">
      <c r="A534" s="227"/>
      <c r="B534" s="227"/>
      <c r="C534" s="227"/>
      <c r="D534" s="227"/>
      <c r="E534" s="227"/>
      <c r="F534" s="227"/>
      <c r="G534" s="227"/>
      <c r="H534" s="227"/>
      <c r="I534" s="227"/>
      <c r="J534" s="227"/>
      <c r="K534" s="227"/>
      <c r="L534" s="227"/>
      <c r="M534" s="227"/>
      <c r="N534" s="227"/>
      <c r="O534" s="227"/>
      <c r="P534" s="227"/>
      <c r="Q534" s="227"/>
      <c r="R534" s="227"/>
      <c r="S534" s="227"/>
      <c r="T534" s="227"/>
      <c r="U534" s="227"/>
      <c r="V534" s="227"/>
      <c r="W534" s="227"/>
      <c r="X534" s="227"/>
      <c r="Y534" s="227"/>
      <c r="Z534" s="227"/>
      <c r="AA534" s="227"/>
      <c r="AB534" s="227"/>
      <c r="AC534" s="227"/>
      <c r="AD534" s="227"/>
      <c r="AE534" s="227"/>
      <c r="AF534" s="227"/>
      <c r="AG534" s="227"/>
      <c r="AH534" s="227"/>
      <c r="AI534" s="227"/>
      <c r="AJ534" s="227"/>
      <c r="AK534" s="227"/>
    </row>
    <row r="535" hidden="1">
      <c r="A535" s="227"/>
      <c r="B535" s="227"/>
      <c r="C535" s="227"/>
      <c r="D535" s="227"/>
      <c r="E535" s="227"/>
      <c r="F535" s="227"/>
      <c r="G535" s="227"/>
      <c r="H535" s="227"/>
      <c r="I535" s="227"/>
      <c r="J535" s="227"/>
      <c r="K535" s="227"/>
      <c r="L535" s="227"/>
      <c r="M535" s="227"/>
      <c r="N535" s="227"/>
      <c r="O535" s="227"/>
      <c r="P535" s="227"/>
      <c r="Q535" s="227"/>
      <c r="R535" s="227"/>
      <c r="S535" s="227"/>
      <c r="T535" s="227"/>
      <c r="U535" s="227"/>
      <c r="V535" s="227"/>
      <c r="W535" s="227"/>
      <c r="X535" s="227"/>
      <c r="Y535" s="227"/>
      <c r="Z535" s="227"/>
      <c r="AA535" s="227"/>
      <c r="AB535" s="227"/>
      <c r="AC535" s="227"/>
      <c r="AD535" s="227"/>
      <c r="AE535" s="227"/>
      <c r="AF535" s="227"/>
      <c r="AG535" s="227"/>
      <c r="AH535" s="227"/>
      <c r="AI535" s="227"/>
      <c r="AJ535" s="227"/>
      <c r="AK535" s="227"/>
    </row>
    <row r="536" hidden="1">
      <c r="A536" s="227"/>
      <c r="B536" s="227"/>
      <c r="C536" s="227"/>
      <c r="D536" s="227"/>
      <c r="E536" s="227"/>
      <c r="F536" s="227"/>
      <c r="G536" s="227"/>
      <c r="H536" s="227"/>
      <c r="I536" s="227"/>
      <c r="J536" s="227"/>
      <c r="K536" s="227"/>
      <c r="L536" s="227"/>
      <c r="M536" s="227"/>
      <c r="N536" s="227"/>
      <c r="O536" s="227"/>
      <c r="P536" s="227"/>
      <c r="Q536" s="227"/>
      <c r="R536" s="227"/>
      <c r="S536" s="227"/>
      <c r="T536" s="227"/>
      <c r="U536" s="227"/>
      <c r="V536" s="227"/>
      <c r="W536" s="227"/>
      <c r="X536" s="227"/>
      <c r="Y536" s="227"/>
      <c r="Z536" s="227"/>
      <c r="AA536" s="227"/>
      <c r="AB536" s="227"/>
      <c r="AC536" s="227"/>
      <c r="AD536" s="227"/>
      <c r="AE536" s="227"/>
      <c r="AF536" s="227"/>
      <c r="AG536" s="227"/>
      <c r="AH536" s="227"/>
      <c r="AI536" s="227"/>
      <c r="AJ536" s="227"/>
      <c r="AK536" s="227"/>
    </row>
    <row r="537" hidden="1">
      <c r="A537" s="227"/>
      <c r="B537" s="227"/>
      <c r="C537" s="227"/>
      <c r="D537" s="227"/>
      <c r="E537" s="227"/>
      <c r="F537" s="227"/>
      <c r="G537" s="227"/>
      <c r="H537" s="227"/>
      <c r="I537" s="227"/>
      <c r="J537" s="227"/>
      <c r="K537" s="227"/>
      <c r="L537" s="227"/>
      <c r="M537" s="227"/>
      <c r="N537" s="227"/>
      <c r="O537" s="227"/>
      <c r="P537" s="227"/>
      <c r="Q537" s="227"/>
      <c r="R537" s="227"/>
      <c r="S537" s="227"/>
      <c r="T537" s="227"/>
      <c r="U537" s="227"/>
      <c r="V537" s="227"/>
      <c r="W537" s="227"/>
      <c r="X537" s="227"/>
      <c r="Y537" s="227"/>
      <c r="Z537" s="227"/>
      <c r="AA537" s="227"/>
      <c r="AB537" s="227"/>
      <c r="AC537" s="227"/>
      <c r="AD537" s="227"/>
      <c r="AE537" s="227"/>
      <c r="AF537" s="227"/>
      <c r="AG537" s="227"/>
      <c r="AH537" s="227"/>
      <c r="AI537" s="227"/>
      <c r="AJ537" s="227"/>
      <c r="AK537" s="227"/>
    </row>
    <row r="538" hidden="1">
      <c r="A538" s="227"/>
      <c r="B538" s="227"/>
      <c r="C538" s="227"/>
      <c r="D538" s="227"/>
      <c r="E538" s="227"/>
      <c r="F538" s="227"/>
      <c r="G538" s="227"/>
      <c r="H538" s="227"/>
      <c r="I538" s="227"/>
      <c r="J538" s="227"/>
      <c r="K538" s="227"/>
      <c r="L538" s="227"/>
      <c r="M538" s="227"/>
      <c r="N538" s="227"/>
      <c r="O538" s="227"/>
      <c r="P538" s="227"/>
      <c r="Q538" s="227"/>
      <c r="R538" s="227"/>
      <c r="S538" s="227"/>
      <c r="T538" s="227"/>
      <c r="U538" s="227"/>
      <c r="V538" s="227"/>
      <c r="W538" s="227"/>
      <c r="X538" s="227"/>
      <c r="Y538" s="227"/>
      <c r="Z538" s="227"/>
      <c r="AA538" s="227"/>
      <c r="AB538" s="227"/>
      <c r="AC538" s="227"/>
      <c r="AD538" s="227"/>
      <c r="AE538" s="227"/>
      <c r="AF538" s="227"/>
      <c r="AG538" s="227"/>
      <c r="AH538" s="227"/>
      <c r="AI538" s="227"/>
      <c r="AJ538" s="227"/>
      <c r="AK538" s="227"/>
    </row>
    <row r="539" hidden="1">
      <c r="A539" s="227"/>
      <c r="B539" s="227"/>
      <c r="C539" s="227"/>
      <c r="D539" s="227"/>
      <c r="E539" s="227"/>
      <c r="F539" s="227"/>
      <c r="G539" s="227"/>
      <c r="H539" s="227"/>
      <c r="I539" s="227"/>
      <c r="J539" s="227"/>
      <c r="K539" s="227"/>
      <c r="L539" s="227"/>
      <c r="M539" s="227"/>
      <c r="N539" s="227"/>
      <c r="O539" s="227"/>
      <c r="P539" s="227"/>
      <c r="Q539" s="227"/>
      <c r="R539" s="227"/>
      <c r="S539" s="227"/>
      <c r="T539" s="227"/>
      <c r="U539" s="227"/>
      <c r="V539" s="227"/>
      <c r="W539" s="227"/>
      <c r="X539" s="227"/>
      <c r="Y539" s="227"/>
      <c r="Z539" s="227"/>
      <c r="AA539" s="227"/>
      <c r="AB539" s="227"/>
      <c r="AC539" s="227"/>
      <c r="AD539" s="227"/>
      <c r="AE539" s="227"/>
      <c r="AF539" s="227"/>
      <c r="AG539" s="227"/>
      <c r="AH539" s="227"/>
      <c r="AI539" s="227"/>
      <c r="AJ539" s="227"/>
      <c r="AK539" s="227"/>
    </row>
    <row r="540" hidden="1">
      <c r="A540" s="227"/>
      <c r="B540" s="227"/>
      <c r="C540" s="227"/>
      <c r="D540" s="227"/>
      <c r="E540" s="227"/>
      <c r="F540" s="227"/>
      <c r="G540" s="227"/>
      <c r="H540" s="227"/>
      <c r="I540" s="227"/>
      <c r="J540" s="227"/>
      <c r="K540" s="227"/>
      <c r="L540" s="227"/>
      <c r="M540" s="227"/>
      <c r="N540" s="227"/>
      <c r="O540" s="227"/>
      <c r="P540" s="227"/>
      <c r="Q540" s="227"/>
      <c r="R540" s="227"/>
      <c r="S540" s="227"/>
      <c r="T540" s="227"/>
      <c r="U540" s="227"/>
      <c r="V540" s="227"/>
      <c r="W540" s="227"/>
      <c r="X540" s="227"/>
      <c r="Y540" s="227"/>
      <c r="Z540" s="227"/>
      <c r="AA540" s="227"/>
      <c r="AB540" s="227"/>
      <c r="AC540" s="227"/>
      <c r="AD540" s="227"/>
      <c r="AE540" s="227"/>
      <c r="AF540" s="227"/>
      <c r="AG540" s="227"/>
      <c r="AH540" s="227"/>
      <c r="AI540" s="227"/>
      <c r="AJ540" s="227"/>
      <c r="AK540" s="227"/>
    </row>
    <row r="541" hidden="1">
      <c r="A541" s="227"/>
      <c r="B541" s="227"/>
      <c r="C541" s="227"/>
      <c r="D541" s="227"/>
      <c r="E541" s="227"/>
      <c r="F541" s="227"/>
      <c r="G541" s="227"/>
      <c r="H541" s="227"/>
      <c r="I541" s="227"/>
      <c r="J541" s="227"/>
      <c r="K541" s="227"/>
      <c r="L541" s="227"/>
      <c r="M541" s="227"/>
      <c r="N541" s="227"/>
      <c r="O541" s="227"/>
      <c r="P541" s="227"/>
      <c r="Q541" s="227"/>
      <c r="R541" s="227"/>
      <c r="S541" s="227"/>
      <c r="T541" s="227"/>
      <c r="U541" s="227"/>
      <c r="V541" s="227"/>
      <c r="W541" s="227"/>
      <c r="X541" s="227"/>
      <c r="Y541" s="227"/>
      <c r="Z541" s="227"/>
      <c r="AA541" s="227"/>
      <c r="AB541" s="227"/>
      <c r="AC541" s="227"/>
      <c r="AD541" s="227"/>
      <c r="AE541" s="227"/>
      <c r="AF541" s="227"/>
      <c r="AG541" s="227"/>
      <c r="AH541" s="227"/>
      <c r="AI541" s="227"/>
      <c r="AJ541" s="227"/>
      <c r="AK541" s="227"/>
    </row>
    <row r="542" hidden="1">
      <c r="A542" s="227"/>
      <c r="B542" s="227"/>
      <c r="C542" s="227"/>
      <c r="D542" s="227"/>
      <c r="E542" s="227"/>
      <c r="F542" s="227"/>
      <c r="G542" s="227"/>
      <c r="H542" s="227"/>
      <c r="I542" s="227"/>
      <c r="J542" s="227"/>
      <c r="K542" s="227"/>
      <c r="L542" s="227"/>
      <c r="M542" s="227"/>
      <c r="N542" s="227"/>
      <c r="O542" s="227"/>
      <c r="P542" s="227"/>
      <c r="Q542" s="227"/>
      <c r="R542" s="227"/>
      <c r="S542" s="227"/>
      <c r="T542" s="227"/>
      <c r="U542" s="227"/>
      <c r="V542" s="227"/>
      <c r="W542" s="227"/>
      <c r="X542" s="227"/>
      <c r="Y542" s="227"/>
      <c r="Z542" s="227"/>
      <c r="AA542" s="227"/>
      <c r="AB542" s="227"/>
      <c r="AC542" s="227"/>
      <c r="AD542" s="227"/>
      <c r="AE542" s="227"/>
      <c r="AF542" s="227"/>
      <c r="AG542" s="227"/>
      <c r="AH542" s="227"/>
      <c r="AI542" s="227"/>
      <c r="AJ542" s="227"/>
      <c r="AK542" s="227"/>
    </row>
    <row r="543" hidden="1">
      <c r="A543" s="227"/>
      <c r="B543" s="227"/>
      <c r="C543" s="227"/>
      <c r="D543" s="227"/>
      <c r="E543" s="227"/>
      <c r="F543" s="227"/>
      <c r="G543" s="227"/>
      <c r="H543" s="227"/>
      <c r="I543" s="227"/>
      <c r="J543" s="227"/>
      <c r="K543" s="227"/>
      <c r="L543" s="227"/>
      <c r="M543" s="227"/>
      <c r="N543" s="227"/>
      <c r="O543" s="227"/>
      <c r="P543" s="227"/>
      <c r="Q543" s="227"/>
      <c r="R543" s="227"/>
      <c r="S543" s="227"/>
      <c r="T543" s="227"/>
      <c r="U543" s="227"/>
      <c r="V543" s="227"/>
      <c r="W543" s="227"/>
      <c r="X543" s="227"/>
      <c r="Y543" s="227"/>
      <c r="Z543" s="227"/>
      <c r="AA543" s="227"/>
      <c r="AB543" s="227"/>
      <c r="AC543" s="227"/>
      <c r="AD543" s="227"/>
      <c r="AE543" s="227"/>
      <c r="AF543" s="227"/>
      <c r="AG543" s="227"/>
      <c r="AH543" s="227"/>
      <c r="AI543" s="227"/>
      <c r="AJ543" s="227"/>
      <c r="AK543" s="227"/>
    </row>
    <row r="544" hidden="1">
      <c r="A544" s="227"/>
      <c r="B544" s="227"/>
      <c r="C544" s="227"/>
      <c r="D544" s="227"/>
      <c r="E544" s="227"/>
      <c r="F544" s="227"/>
      <c r="G544" s="227"/>
      <c r="H544" s="227"/>
      <c r="I544" s="227"/>
      <c r="J544" s="227"/>
      <c r="K544" s="227"/>
      <c r="L544" s="227"/>
      <c r="M544" s="227"/>
      <c r="N544" s="227"/>
      <c r="O544" s="227"/>
      <c r="P544" s="227"/>
      <c r="Q544" s="227"/>
      <c r="R544" s="227"/>
      <c r="S544" s="227"/>
      <c r="T544" s="227"/>
      <c r="U544" s="227"/>
      <c r="V544" s="227"/>
      <c r="W544" s="227"/>
      <c r="X544" s="227"/>
      <c r="Y544" s="227"/>
      <c r="Z544" s="227"/>
      <c r="AA544" s="227"/>
      <c r="AB544" s="227"/>
      <c r="AC544" s="227"/>
      <c r="AD544" s="227"/>
      <c r="AE544" s="227"/>
      <c r="AF544" s="227"/>
      <c r="AG544" s="227"/>
      <c r="AH544" s="227"/>
      <c r="AI544" s="227"/>
      <c r="AJ544" s="227"/>
      <c r="AK544" s="227"/>
    </row>
    <row r="545" hidden="1">
      <c r="A545" s="227"/>
      <c r="B545" s="227"/>
      <c r="C545" s="227"/>
      <c r="D545" s="227"/>
      <c r="E545" s="227"/>
      <c r="F545" s="227"/>
      <c r="G545" s="227"/>
      <c r="H545" s="227"/>
      <c r="I545" s="227"/>
      <c r="J545" s="227"/>
      <c r="K545" s="227"/>
      <c r="L545" s="227"/>
      <c r="M545" s="227"/>
      <c r="N545" s="227"/>
      <c r="O545" s="227"/>
      <c r="P545" s="227"/>
      <c r="Q545" s="227"/>
      <c r="R545" s="227"/>
      <c r="S545" s="227"/>
      <c r="T545" s="227"/>
      <c r="U545" s="227"/>
      <c r="V545" s="227"/>
      <c r="W545" s="227"/>
      <c r="X545" s="227"/>
      <c r="Y545" s="227"/>
      <c r="Z545" s="227"/>
      <c r="AA545" s="227"/>
      <c r="AB545" s="227"/>
      <c r="AC545" s="227"/>
      <c r="AD545" s="227"/>
      <c r="AE545" s="227"/>
      <c r="AF545" s="227"/>
      <c r="AG545" s="227"/>
      <c r="AH545" s="227"/>
      <c r="AI545" s="227"/>
      <c r="AJ545" s="227"/>
      <c r="AK545" s="227"/>
    </row>
    <row r="546" hidden="1">
      <c r="A546" s="227"/>
      <c r="B546" s="227"/>
      <c r="C546" s="227"/>
      <c r="D546" s="227"/>
      <c r="E546" s="227"/>
      <c r="F546" s="227"/>
      <c r="G546" s="227"/>
      <c r="H546" s="227"/>
      <c r="I546" s="227"/>
      <c r="J546" s="227"/>
      <c r="K546" s="227"/>
      <c r="L546" s="227"/>
      <c r="M546" s="227"/>
      <c r="N546" s="227"/>
      <c r="O546" s="227"/>
      <c r="P546" s="227"/>
      <c r="Q546" s="227"/>
      <c r="R546" s="227"/>
      <c r="S546" s="227"/>
      <c r="T546" s="227"/>
      <c r="U546" s="227"/>
      <c r="V546" s="227"/>
      <c r="W546" s="227"/>
      <c r="X546" s="227"/>
      <c r="Y546" s="227"/>
      <c r="Z546" s="227"/>
      <c r="AA546" s="227"/>
      <c r="AB546" s="227"/>
      <c r="AC546" s="227"/>
      <c r="AD546" s="227"/>
      <c r="AE546" s="227"/>
      <c r="AF546" s="227"/>
      <c r="AG546" s="227"/>
      <c r="AH546" s="227"/>
      <c r="AI546" s="227"/>
      <c r="AJ546" s="227"/>
      <c r="AK546" s="227"/>
    </row>
    <row r="547" hidden="1">
      <c r="A547" s="227"/>
      <c r="B547" s="227"/>
      <c r="C547" s="227"/>
      <c r="D547" s="227"/>
      <c r="E547" s="227"/>
      <c r="F547" s="227"/>
      <c r="G547" s="227"/>
      <c r="H547" s="227"/>
      <c r="I547" s="227"/>
      <c r="J547" s="227"/>
      <c r="K547" s="227"/>
      <c r="L547" s="227"/>
      <c r="M547" s="227"/>
      <c r="N547" s="227"/>
      <c r="O547" s="227"/>
      <c r="P547" s="227"/>
      <c r="Q547" s="227"/>
      <c r="R547" s="227"/>
      <c r="S547" s="227"/>
      <c r="T547" s="227"/>
      <c r="U547" s="227"/>
      <c r="V547" s="227"/>
      <c r="W547" s="227"/>
      <c r="X547" s="227"/>
      <c r="Y547" s="227"/>
      <c r="Z547" s="227"/>
      <c r="AA547" s="227"/>
      <c r="AB547" s="227"/>
      <c r="AC547" s="227"/>
      <c r="AD547" s="227"/>
      <c r="AE547" s="227"/>
      <c r="AF547" s="227"/>
      <c r="AG547" s="227"/>
      <c r="AH547" s="227"/>
      <c r="AI547" s="227"/>
      <c r="AJ547" s="227"/>
      <c r="AK547" s="227"/>
    </row>
    <row r="548" hidden="1">
      <c r="A548" s="227"/>
      <c r="B548" s="227"/>
      <c r="C548" s="227"/>
      <c r="D548" s="227"/>
      <c r="E548" s="227"/>
      <c r="F548" s="227"/>
      <c r="G548" s="227"/>
      <c r="H548" s="227"/>
      <c r="I548" s="227"/>
      <c r="J548" s="227"/>
      <c r="K548" s="227"/>
      <c r="L548" s="227"/>
      <c r="M548" s="227"/>
      <c r="N548" s="227"/>
      <c r="O548" s="227"/>
      <c r="P548" s="227"/>
      <c r="Q548" s="227"/>
      <c r="R548" s="227"/>
      <c r="S548" s="227"/>
      <c r="T548" s="227"/>
      <c r="U548" s="227"/>
      <c r="V548" s="227"/>
      <c r="W548" s="227"/>
      <c r="X548" s="227"/>
      <c r="Y548" s="227"/>
      <c r="Z548" s="227"/>
      <c r="AA548" s="227"/>
      <c r="AB548" s="227"/>
      <c r="AC548" s="227"/>
      <c r="AD548" s="227"/>
      <c r="AE548" s="227"/>
      <c r="AF548" s="227"/>
      <c r="AG548" s="227"/>
      <c r="AH548" s="227"/>
      <c r="AI548" s="227"/>
      <c r="AJ548" s="227"/>
      <c r="AK548" s="227"/>
    </row>
    <row r="549" hidden="1">
      <c r="A549" s="227"/>
      <c r="B549" s="227"/>
      <c r="C549" s="227"/>
      <c r="D549" s="227"/>
      <c r="E549" s="227"/>
      <c r="F549" s="227"/>
      <c r="G549" s="227"/>
      <c r="H549" s="227"/>
      <c r="I549" s="227"/>
      <c r="J549" s="227"/>
      <c r="K549" s="227"/>
      <c r="L549" s="227"/>
      <c r="M549" s="227"/>
      <c r="N549" s="227"/>
      <c r="O549" s="227"/>
      <c r="P549" s="227"/>
      <c r="Q549" s="227"/>
      <c r="R549" s="227"/>
      <c r="S549" s="227"/>
      <c r="T549" s="227"/>
      <c r="U549" s="227"/>
      <c r="V549" s="227"/>
      <c r="W549" s="227"/>
      <c r="X549" s="227"/>
      <c r="Y549" s="227"/>
      <c r="Z549" s="227"/>
      <c r="AA549" s="227"/>
      <c r="AB549" s="227"/>
      <c r="AC549" s="227"/>
      <c r="AD549" s="227"/>
      <c r="AE549" s="227"/>
      <c r="AF549" s="227"/>
      <c r="AG549" s="227"/>
      <c r="AH549" s="227"/>
      <c r="AI549" s="227"/>
      <c r="AJ549" s="227"/>
      <c r="AK549" s="227"/>
    </row>
    <row r="550" hidden="1">
      <c r="A550" s="227"/>
      <c r="B550" s="227"/>
      <c r="C550" s="227"/>
      <c r="D550" s="227"/>
      <c r="E550" s="227"/>
      <c r="F550" s="227"/>
      <c r="G550" s="227"/>
      <c r="H550" s="227"/>
      <c r="I550" s="227"/>
      <c r="J550" s="227"/>
      <c r="K550" s="227"/>
      <c r="L550" s="227"/>
      <c r="M550" s="227"/>
      <c r="N550" s="227"/>
      <c r="O550" s="227"/>
      <c r="P550" s="227"/>
      <c r="Q550" s="227"/>
      <c r="R550" s="227"/>
      <c r="S550" s="227"/>
      <c r="T550" s="227"/>
      <c r="U550" s="227"/>
      <c r="V550" s="227"/>
      <c r="W550" s="227"/>
      <c r="X550" s="227"/>
      <c r="Y550" s="227"/>
      <c r="Z550" s="227"/>
      <c r="AA550" s="227"/>
      <c r="AB550" s="227"/>
      <c r="AC550" s="227"/>
      <c r="AD550" s="227"/>
      <c r="AE550" s="227"/>
      <c r="AF550" s="227"/>
      <c r="AG550" s="227"/>
      <c r="AH550" s="227"/>
      <c r="AI550" s="227"/>
      <c r="AJ550" s="227"/>
      <c r="AK550" s="227"/>
    </row>
    <row r="551" hidden="1">
      <c r="A551" s="227"/>
      <c r="B551" s="227"/>
      <c r="C551" s="227"/>
      <c r="D551" s="227"/>
      <c r="E551" s="227"/>
      <c r="F551" s="227"/>
      <c r="G551" s="227"/>
      <c r="H551" s="227"/>
      <c r="I551" s="227"/>
      <c r="J551" s="227"/>
      <c r="K551" s="227"/>
      <c r="L551" s="227"/>
      <c r="M551" s="227"/>
      <c r="N551" s="227"/>
      <c r="O551" s="227"/>
      <c r="P551" s="227"/>
      <c r="Q551" s="227"/>
      <c r="R551" s="227"/>
      <c r="S551" s="227"/>
      <c r="T551" s="227"/>
      <c r="U551" s="227"/>
      <c r="V551" s="227"/>
      <c r="W551" s="227"/>
      <c r="X551" s="227"/>
      <c r="Y551" s="227"/>
      <c r="Z551" s="227"/>
      <c r="AA551" s="227"/>
      <c r="AB551" s="227"/>
      <c r="AC551" s="227"/>
      <c r="AD551" s="227"/>
      <c r="AE551" s="227"/>
      <c r="AF551" s="227"/>
      <c r="AG551" s="227"/>
      <c r="AH551" s="227"/>
      <c r="AI551" s="227"/>
      <c r="AJ551" s="227"/>
      <c r="AK551" s="227"/>
    </row>
    <row r="552" hidden="1">
      <c r="A552" s="227"/>
      <c r="B552" s="227"/>
      <c r="C552" s="227"/>
      <c r="D552" s="227"/>
      <c r="E552" s="227"/>
      <c r="F552" s="227"/>
      <c r="G552" s="227"/>
      <c r="H552" s="227"/>
      <c r="I552" s="227"/>
      <c r="J552" s="227"/>
      <c r="K552" s="227"/>
      <c r="L552" s="227"/>
      <c r="M552" s="227"/>
      <c r="N552" s="227"/>
      <c r="O552" s="227"/>
      <c r="P552" s="227"/>
      <c r="Q552" s="227"/>
      <c r="R552" s="227"/>
      <c r="S552" s="227"/>
      <c r="T552" s="227"/>
      <c r="U552" s="227"/>
      <c r="V552" s="227"/>
      <c r="W552" s="227"/>
      <c r="X552" s="227"/>
      <c r="Y552" s="227"/>
      <c r="Z552" s="227"/>
      <c r="AA552" s="227"/>
      <c r="AB552" s="227"/>
      <c r="AC552" s="227"/>
      <c r="AD552" s="227"/>
      <c r="AE552" s="227"/>
      <c r="AF552" s="227"/>
      <c r="AG552" s="227"/>
      <c r="AH552" s="227"/>
      <c r="AI552" s="227"/>
      <c r="AJ552" s="227"/>
      <c r="AK552" s="227"/>
    </row>
    <row r="553" hidden="1">
      <c r="A553" s="227"/>
      <c r="B553" s="227"/>
      <c r="C553" s="227"/>
      <c r="D553" s="227"/>
      <c r="E553" s="227"/>
      <c r="F553" s="227"/>
      <c r="G553" s="227"/>
      <c r="H553" s="227"/>
      <c r="I553" s="227"/>
      <c r="J553" s="227"/>
      <c r="K553" s="227"/>
      <c r="L553" s="227"/>
      <c r="M553" s="227"/>
      <c r="N553" s="227"/>
      <c r="O553" s="227"/>
      <c r="P553" s="227"/>
      <c r="Q553" s="227"/>
      <c r="R553" s="227"/>
      <c r="S553" s="227"/>
      <c r="T553" s="227"/>
      <c r="U553" s="227"/>
      <c r="V553" s="227"/>
      <c r="W553" s="227"/>
      <c r="X553" s="227"/>
      <c r="Y553" s="227"/>
      <c r="Z553" s="227"/>
      <c r="AA553" s="227"/>
      <c r="AB553" s="227"/>
      <c r="AC553" s="227"/>
      <c r="AD553" s="227"/>
      <c r="AE553" s="227"/>
      <c r="AF553" s="227"/>
      <c r="AG553" s="227"/>
      <c r="AH553" s="227"/>
      <c r="AI553" s="227"/>
      <c r="AJ553" s="227"/>
      <c r="AK553" s="227"/>
    </row>
    <row r="554" hidden="1">
      <c r="A554" s="227"/>
      <c r="B554" s="227"/>
      <c r="C554" s="227"/>
      <c r="D554" s="227"/>
      <c r="E554" s="227"/>
      <c r="F554" s="227"/>
      <c r="G554" s="227"/>
      <c r="H554" s="227"/>
      <c r="I554" s="227"/>
      <c r="J554" s="227"/>
      <c r="K554" s="227"/>
      <c r="L554" s="227"/>
      <c r="M554" s="227"/>
      <c r="N554" s="227"/>
      <c r="O554" s="227"/>
      <c r="P554" s="227"/>
      <c r="Q554" s="227"/>
      <c r="R554" s="227"/>
      <c r="S554" s="227"/>
      <c r="T554" s="227"/>
      <c r="U554" s="227"/>
      <c r="V554" s="227"/>
      <c r="W554" s="227"/>
      <c r="X554" s="227"/>
      <c r="Y554" s="227"/>
      <c r="Z554" s="227"/>
      <c r="AA554" s="227"/>
      <c r="AB554" s="227"/>
      <c r="AC554" s="227"/>
      <c r="AD554" s="227"/>
      <c r="AE554" s="227"/>
      <c r="AF554" s="227"/>
      <c r="AG554" s="227"/>
      <c r="AH554" s="227"/>
      <c r="AI554" s="227"/>
      <c r="AJ554" s="227"/>
      <c r="AK554" s="227"/>
    </row>
    <row r="555" hidden="1">
      <c r="A555" s="227"/>
      <c r="B555" s="227"/>
      <c r="C555" s="227"/>
      <c r="D555" s="227"/>
      <c r="E555" s="227"/>
      <c r="F555" s="227"/>
      <c r="G555" s="227"/>
      <c r="H555" s="227"/>
      <c r="I555" s="227"/>
      <c r="J555" s="227"/>
      <c r="K555" s="227"/>
      <c r="L555" s="227"/>
      <c r="M555" s="227"/>
      <c r="N555" s="227"/>
      <c r="O555" s="227"/>
      <c r="P555" s="227"/>
      <c r="Q555" s="227"/>
      <c r="R555" s="227"/>
      <c r="S555" s="227"/>
      <c r="T555" s="227"/>
      <c r="U555" s="227"/>
      <c r="V555" s="227"/>
      <c r="W555" s="227"/>
      <c r="X555" s="227"/>
      <c r="Y555" s="227"/>
      <c r="Z555" s="227"/>
      <c r="AA555" s="227"/>
      <c r="AB555" s="227"/>
      <c r="AC555" s="227"/>
      <c r="AD555" s="227"/>
      <c r="AE555" s="227"/>
      <c r="AF555" s="227"/>
      <c r="AG555" s="227"/>
      <c r="AH555" s="227"/>
      <c r="AI555" s="227"/>
      <c r="AJ555" s="227"/>
      <c r="AK555" s="227"/>
    </row>
    <row r="556" hidden="1">
      <c r="A556" s="227"/>
      <c r="B556" s="227"/>
      <c r="C556" s="227"/>
      <c r="D556" s="227"/>
      <c r="E556" s="227"/>
      <c r="F556" s="227"/>
      <c r="G556" s="227"/>
      <c r="H556" s="227"/>
      <c r="I556" s="227"/>
      <c r="J556" s="227"/>
      <c r="K556" s="227"/>
      <c r="L556" s="227"/>
      <c r="M556" s="227"/>
      <c r="N556" s="227"/>
      <c r="O556" s="227"/>
      <c r="P556" s="227"/>
      <c r="Q556" s="227"/>
      <c r="R556" s="227"/>
      <c r="S556" s="227"/>
      <c r="T556" s="227"/>
      <c r="U556" s="227"/>
      <c r="V556" s="227"/>
      <c r="W556" s="227"/>
      <c r="X556" s="227"/>
      <c r="Y556" s="227"/>
      <c r="Z556" s="227"/>
      <c r="AA556" s="227"/>
      <c r="AB556" s="227"/>
      <c r="AC556" s="227"/>
      <c r="AD556" s="227"/>
      <c r="AE556" s="227"/>
      <c r="AF556" s="227"/>
      <c r="AG556" s="227"/>
      <c r="AH556" s="227"/>
      <c r="AI556" s="227"/>
      <c r="AJ556" s="227"/>
      <c r="AK556" s="227"/>
    </row>
    <row r="557" hidden="1">
      <c r="A557" s="227"/>
      <c r="B557" s="227"/>
      <c r="C557" s="227"/>
      <c r="D557" s="227"/>
      <c r="E557" s="227"/>
      <c r="F557" s="227"/>
      <c r="G557" s="227"/>
      <c r="H557" s="227"/>
      <c r="I557" s="227"/>
      <c r="J557" s="227"/>
      <c r="K557" s="227"/>
      <c r="L557" s="227"/>
      <c r="M557" s="227"/>
      <c r="N557" s="227"/>
      <c r="O557" s="227"/>
      <c r="P557" s="227"/>
      <c r="Q557" s="227"/>
      <c r="R557" s="227"/>
      <c r="S557" s="227"/>
      <c r="T557" s="227"/>
      <c r="U557" s="227"/>
      <c r="V557" s="227"/>
      <c r="W557" s="227"/>
      <c r="X557" s="227"/>
      <c r="Y557" s="227"/>
      <c r="Z557" s="227"/>
      <c r="AA557" s="227"/>
      <c r="AB557" s="227"/>
      <c r="AC557" s="227"/>
      <c r="AD557" s="227"/>
      <c r="AE557" s="227"/>
      <c r="AF557" s="227"/>
      <c r="AG557" s="227"/>
      <c r="AH557" s="227"/>
      <c r="AI557" s="227"/>
      <c r="AJ557" s="227"/>
      <c r="AK557" s="227"/>
    </row>
    <row r="558" hidden="1">
      <c r="A558" s="227"/>
      <c r="B558" s="227"/>
      <c r="C558" s="227"/>
      <c r="D558" s="227"/>
      <c r="E558" s="227"/>
      <c r="F558" s="227"/>
      <c r="G558" s="227"/>
      <c r="H558" s="227"/>
      <c r="I558" s="227"/>
      <c r="J558" s="227"/>
      <c r="K558" s="227"/>
      <c r="L558" s="227"/>
      <c r="M558" s="227"/>
      <c r="N558" s="227"/>
      <c r="O558" s="227"/>
      <c r="P558" s="227"/>
      <c r="Q558" s="227"/>
      <c r="R558" s="227"/>
      <c r="S558" s="227"/>
      <c r="T558" s="227"/>
      <c r="U558" s="227"/>
      <c r="V558" s="227"/>
      <c r="W558" s="227"/>
      <c r="X558" s="227"/>
      <c r="Y558" s="227"/>
      <c r="Z558" s="227"/>
      <c r="AA558" s="227"/>
      <c r="AB558" s="227"/>
      <c r="AC558" s="227"/>
      <c r="AD558" s="227"/>
      <c r="AE558" s="227"/>
      <c r="AF558" s="227"/>
      <c r="AG558" s="227"/>
      <c r="AH558" s="227"/>
      <c r="AI558" s="227"/>
      <c r="AJ558" s="227"/>
      <c r="AK558" s="227"/>
    </row>
    <row r="559" hidden="1">
      <c r="A559" s="227"/>
      <c r="B559" s="227"/>
      <c r="C559" s="227"/>
      <c r="D559" s="227"/>
      <c r="E559" s="227"/>
      <c r="F559" s="227"/>
      <c r="G559" s="227"/>
      <c r="H559" s="227"/>
      <c r="I559" s="227"/>
      <c r="J559" s="227"/>
      <c r="K559" s="227"/>
      <c r="L559" s="227"/>
      <c r="M559" s="227"/>
      <c r="N559" s="227"/>
      <c r="O559" s="227"/>
      <c r="P559" s="227"/>
      <c r="Q559" s="227"/>
      <c r="R559" s="227"/>
      <c r="S559" s="227"/>
      <c r="T559" s="227"/>
      <c r="U559" s="227"/>
      <c r="V559" s="227"/>
      <c r="W559" s="227"/>
      <c r="X559" s="227"/>
      <c r="Y559" s="227"/>
      <c r="Z559" s="227"/>
      <c r="AA559" s="227"/>
      <c r="AB559" s="227"/>
      <c r="AC559" s="227"/>
      <c r="AD559" s="227"/>
      <c r="AE559" s="227"/>
      <c r="AF559" s="227"/>
      <c r="AG559" s="227"/>
      <c r="AH559" s="227"/>
      <c r="AI559" s="227"/>
      <c r="AJ559" s="227"/>
      <c r="AK559" s="227"/>
    </row>
    <row r="560" hidden="1">
      <c r="A560" s="227"/>
      <c r="B560" s="227"/>
      <c r="C560" s="227"/>
      <c r="D560" s="227"/>
      <c r="E560" s="227"/>
      <c r="F560" s="227"/>
      <c r="G560" s="227"/>
      <c r="H560" s="227"/>
      <c r="I560" s="227"/>
      <c r="J560" s="227"/>
      <c r="K560" s="227"/>
      <c r="L560" s="227"/>
      <c r="M560" s="227"/>
      <c r="N560" s="227"/>
      <c r="O560" s="227"/>
      <c r="P560" s="227"/>
      <c r="Q560" s="227"/>
      <c r="R560" s="227"/>
      <c r="S560" s="227"/>
      <c r="T560" s="227"/>
      <c r="U560" s="227"/>
      <c r="V560" s="227"/>
      <c r="W560" s="227"/>
      <c r="X560" s="227"/>
      <c r="Y560" s="227"/>
      <c r="Z560" s="227"/>
      <c r="AA560" s="227"/>
      <c r="AB560" s="227"/>
      <c r="AC560" s="227"/>
      <c r="AD560" s="227"/>
      <c r="AE560" s="227"/>
      <c r="AF560" s="227"/>
      <c r="AG560" s="227"/>
      <c r="AH560" s="227"/>
      <c r="AI560" s="227"/>
      <c r="AJ560" s="227"/>
      <c r="AK560" s="227"/>
    </row>
    <row r="561" hidden="1">
      <c r="A561" s="227"/>
      <c r="B561" s="227"/>
      <c r="C561" s="227"/>
      <c r="D561" s="227"/>
      <c r="E561" s="227"/>
      <c r="F561" s="227"/>
      <c r="G561" s="227"/>
      <c r="H561" s="227"/>
      <c r="I561" s="227"/>
      <c r="J561" s="227"/>
      <c r="K561" s="227"/>
      <c r="L561" s="227"/>
      <c r="M561" s="227"/>
      <c r="N561" s="227"/>
      <c r="O561" s="227"/>
      <c r="P561" s="227"/>
      <c r="Q561" s="227"/>
      <c r="R561" s="227"/>
      <c r="S561" s="227"/>
      <c r="T561" s="227"/>
      <c r="U561" s="227"/>
      <c r="V561" s="227"/>
      <c r="W561" s="227"/>
      <c r="X561" s="227"/>
      <c r="Y561" s="227"/>
      <c r="Z561" s="227"/>
      <c r="AA561" s="227"/>
      <c r="AB561" s="227"/>
      <c r="AC561" s="227"/>
      <c r="AD561" s="227"/>
      <c r="AE561" s="227"/>
      <c r="AF561" s="227"/>
      <c r="AG561" s="227"/>
      <c r="AH561" s="227"/>
      <c r="AI561" s="227"/>
      <c r="AJ561" s="227"/>
      <c r="AK561" s="227"/>
    </row>
    <row r="562" hidden="1">
      <c r="A562" s="227"/>
      <c r="B562" s="227"/>
      <c r="C562" s="227"/>
      <c r="D562" s="227"/>
      <c r="E562" s="227"/>
      <c r="F562" s="227"/>
      <c r="G562" s="227"/>
      <c r="H562" s="227"/>
      <c r="I562" s="227"/>
      <c r="J562" s="227"/>
      <c r="K562" s="227"/>
      <c r="L562" s="227"/>
      <c r="M562" s="227"/>
      <c r="N562" s="227"/>
      <c r="O562" s="227"/>
      <c r="P562" s="227"/>
      <c r="Q562" s="227"/>
      <c r="R562" s="227"/>
      <c r="S562" s="227"/>
      <c r="T562" s="227"/>
      <c r="U562" s="227"/>
      <c r="V562" s="227"/>
      <c r="W562" s="227"/>
      <c r="X562" s="227"/>
      <c r="Y562" s="227"/>
      <c r="Z562" s="227"/>
      <c r="AA562" s="227"/>
      <c r="AB562" s="227"/>
      <c r="AC562" s="227"/>
      <c r="AD562" s="227"/>
      <c r="AE562" s="227"/>
      <c r="AF562" s="227"/>
      <c r="AG562" s="227"/>
      <c r="AH562" s="227"/>
      <c r="AI562" s="227"/>
      <c r="AJ562" s="227"/>
      <c r="AK562" s="227"/>
    </row>
    <row r="563" hidden="1">
      <c r="A563" s="227"/>
      <c r="B563" s="227"/>
      <c r="C563" s="227"/>
      <c r="D563" s="227"/>
      <c r="E563" s="227"/>
      <c r="F563" s="227"/>
      <c r="G563" s="227"/>
      <c r="H563" s="227"/>
      <c r="I563" s="227"/>
      <c r="J563" s="227"/>
      <c r="K563" s="227"/>
      <c r="L563" s="227"/>
      <c r="M563" s="227"/>
      <c r="N563" s="227"/>
      <c r="O563" s="227"/>
      <c r="P563" s="227"/>
      <c r="Q563" s="227"/>
      <c r="R563" s="227"/>
      <c r="S563" s="227"/>
      <c r="T563" s="227"/>
      <c r="U563" s="227"/>
      <c r="V563" s="227"/>
      <c r="W563" s="227"/>
      <c r="X563" s="227"/>
      <c r="Y563" s="227"/>
      <c r="Z563" s="227"/>
      <c r="AA563" s="227"/>
      <c r="AB563" s="227"/>
      <c r="AC563" s="227"/>
      <c r="AD563" s="227"/>
      <c r="AE563" s="227"/>
      <c r="AF563" s="227"/>
      <c r="AG563" s="227"/>
      <c r="AH563" s="227"/>
      <c r="AI563" s="227"/>
      <c r="AJ563" s="227"/>
      <c r="AK563" s="227"/>
    </row>
    <row r="564" hidden="1">
      <c r="A564" s="227"/>
      <c r="B564" s="227"/>
      <c r="C564" s="227"/>
      <c r="D564" s="227"/>
      <c r="E564" s="227"/>
      <c r="F564" s="227"/>
      <c r="G564" s="227"/>
      <c r="H564" s="227"/>
      <c r="I564" s="227"/>
      <c r="J564" s="227"/>
      <c r="K564" s="227"/>
      <c r="L564" s="227"/>
      <c r="M564" s="227"/>
      <c r="N564" s="227"/>
      <c r="O564" s="227"/>
      <c r="P564" s="227"/>
      <c r="Q564" s="227"/>
      <c r="R564" s="227"/>
      <c r="S564" s="227"/>
      <c r="T564" s="227"/>
      <c r="U564" s="227"/>
      <c r="V564" s="227"/>
      <c r="W564" s="227"/>
      <c r="X564" s="227"/>
      <c r="Y564" s="227"/>
      <c r="Z564" s="227"/>
      <c r="AA564" s="227"/>
      <c r="AB564" s="227"/>
      <c r="AC564" s="227"/>
      <c r="AD564" s="227"/>
      <c r="AE564" s="227"/>
      <c r="AF564" s="227"/>
      <c r="AG564" s="227"/>
      <c r="AH564" s="227"/>
      <c r="AI564" s="227"/>
      <c r="AJ564" s="227"/>
      <c r="AK564" s="227"/>
    </row>
    <row r="565" hidden="1">
      <c r="A565" s="227"/>
      <c r="B565" s="227"/>
      <c r="C565" s="227"/>
      <c r="D565" s="227"/>
      <c r="E565" s="227"/>
      <c r="F565" s="227"/>
      <c r="G565" s="227"/>
      <c r="H565" s="227"/>
      <c r="I565" s="227"/>
      <c r="J565" s="227"/>
      <c r="K565" s="227"/>
      <c r="L565" s="227"/>
      <c r="M565" s="227"/>
      <c r="N565" s="227"/>
      <c r="O565" s="227"/>
      <c r="P565" s="227"/>
      <c r="Q565" s="227"/>
      <c r="R565" s="227"/>
      <c r="S565" s="227"/>
      <c r="T565" s="227"/>
      <c r="U565" s="227"/>
      <c r="V565" s="227"/>
      <c r="W565" s="227"/>
      <c r="X565" s="227"/>
      <c r="Y565" s="227"/>
      <c r="Z565" s="227"/>
      <c r="AA565" s="227"/>
      <c r="AB565" s="227"/>
      <c r="AC565" s="227"/>
      <c r="AD565" s="227"/>
      <c r="AE565" s="227"/>
      <c r="AF565" s="227"/>
      <c r="AG565" s="227"/>
      <c r="AH565" s="227"/>
      <c r="AI565" s="227"/>
      <c r="AJ565" s="227"/>
      <c r="AK565" s="227"/>
    </row>
    <row r="566" hidden="1">
      <c r="A566" s="227"/>
      <c r="B566" s="227"/>
      <c r="C566" s="227"/>
      <c r="D566" s="227"/>
      <c r="E566" s="227"/>
      <c r="F566" s="227"/>
      <c r="G566" s="227"/>
      <c r="H566" s="227"/>
      <c r="I566" s="227"/>
      <c r="J566" s="227"/>
      <c r="K566" s="227"/>
      <c r="L566" s="227"/>
      <c r="M566" s="227"/>
      <c r="N566" s="227"/>
      <c r="O566" s="227"/>
      <c r="P566" s="227"/>
      <c r="Q566" s="227"/>
      <c r="R566" s="227"/>
      <c r="S566" s="227"/>
      <c r="T566" s="227"/>
      <c r="U566" s="227"/>
      <c r="V566" s="227"/>
      <c r="W566" s="227"/>
      <c r="X566" s="227"/>
      <c r="Y566" s="227"/>
      <c r="Z566" s="227"/>
      <c r="AA566" s="227"/>
      <c r="AB566" s="227"/>
      <c r="AC566" s="227"/>
      <c r="AD566" s="227"/>
      <c r="AE566" s="227"/>
      <c r="AF566" s="227"/>
      <c r="AG566" s="227"/>
      <c r="AH566" s="227"/>
      <c r="AI566" s="227"/>
      <c r="AJ566" s="227"/>
      <c r="AK566" s="227"/>
    </row>
    <row r="567" hidden="1">
      <c r="A567" s="227"/>
      <c r="B567" s="227"/>
      <c r="C567" s="227"/>
      <c r="D567" s="227"/>
      <c r="E567" s="227"/>
      <c r="F567" s="227"/>
      <c r="G567" s="227"/>
      <c r="H567" s="227"/>
      <c r="I567" s="227"/>
      <c r="J567" s="227"/>
      <c r="K567" s="227"/>
      <c r="L567" s="227"/>
      <c r="M567" s="227"/>
      <c r="N567" s="227"/>
      <c r="O567" s="227"/>
      <c r="P567" s="227"/>
      <c r="Q567" s="227"/>
      <c r="R567" s="227"/>
      <c r="S567" s="227"/>
      <c r="T567" s="227"/>
      <c r="U567" s="227"/>
      <c r="V567" s="227"/>
      <c r="W567" s="227"/>
      <c r="X567" s="227"/>
      <c r="Y567" s="227"/>
      <c r="Z567" s="227"/>
      <c r="AA567" s="227"/>
      <c r="AB567" s="227"/>
      <c r="AC567" s="227"/>
      <c r="AD567" s="227"/>
      <c r="AE567" s="227"/>
      <c r="AF567" s="227"/>
      <c r="AG567" s="227"/>
      <c r="AH567" s="227"/>
      <c r="AI567" s="227"/>
      <c r="AJ567" s="227"/>
      <c r="AK567" s="227"/>
    </row>
    <row r="568" hidden="1">
      <c r="A568" s="227"/>
      <c r="B568" s="227"/>
      <c r="C568" s="227"/>
      <c r="D568" s="227"/>
      <c r="E568" s="227"/>
      <c r="F568" s="227"/>
      <c r="G568" s="227"/>
      <c r="H568" s="227"/>
      <c r="I568" s="227"/>
      <c r="J568" s="227"/>
      <c r="K568" s="227"/>
      <c r="L568" s="227"/>
      <c r="M568" s="227"/>
      <c r="N568" s="227"/>
      <c r="O568" s="227"/>
      <c r="P568" s="227"/>
      <c r="Q568" s="227"/>
      <c r="R568" s="227"/>
      <c r="S568" s="227"/>
      <c r="T568" s="227"/>
      <c r="U568" s="227"/>
      <c r="V568" s="227"/>
      <c r="W568" s="227"/>
      <c r="X568" s="227"/>
      <c r="Y568" s="227"/>
      <c r="Z568" s="227"/>
      <c r="AA568" s="227"/>
      <c r="AB568" s="227"/>
      <c r="AC568" s="227"/>
      <c r="AD568" s="227"/>
      <c r="AE568" s="227"/>
      <c r="AF568" s="227"/>
      <c r="AG568" s="227"/>
      <c r="AH568" s="227"/>
      <c r="AI568" s="227"/>
      <c r="AJ568" s="227"/>
      <c r="AK568" s="227"/>
    </row>
    <row r="569" hidden="1">
      <c r="A569" s="227"/>
      <c r="B569" s="227"/>
      <c r="C569" s="227"/>
      <c r="D569" s="227"/>
      <c r="E569" s="227"/>
      <c r="F569" s="227"/>
      <c r="G569" s="227"/>
      <c r="H569" s="227"/>
      <c r="I569" s="227"/>
      <c r="J569" s="227"/>
      <c r="K569" s="227"/>
      <c r="L569" s="227"/>
      <c r="M569" s="227"/>
      <c r="N569" s="227"/>
      <c r="O569" s="227"/>
      <c r="P569" s="227"/>
      <c r="Q569" s="227"/>
      <c r="R569" s="227"/>
      <c r="S569" s="227"/>
      <c r="T569" s="227"/>
      <c r="U569" s="227"/>
      <c r="V569" s="227"/>
      <c r="W569" s="227"/>
      <c r="X569" s="227"/>
      <c r="Y569" s="227"/>
      <c r="Z569" s="227"/>
      <c r="AA569" s="227"/>
      <c r="AB569" s="227"/>
      <c r="AC569" s="227"/>
      <c r="AD569" s="227"/>
      <c r="AE569" s="227"/>
      <c r="AF569" s="227"/>
      <c r="AG569" s="227"/>
      <c r="AH569" s="227"/>
      <c r="AI569" s="227"/>
      <c r="AJ569" s="227"/>
      <c r="AK569" s="227"/>
    </row>
    <row r="570" hidden="1">
      <c r="A570" s="227"/>
      <c r="B570" s="227"/>
      <c r="C570" s="227"/>
      <c r="D570" s="227"/>
      <c r="E570" s="227"/>
      <c r="F570" s="227"/>
      <c r="G570" s="227"/>
      <c r="H570" s="227"/>
      <c r="I570" s="227"/>
      <c r="J570" s="227"/>
      <c r="K570" s="227"/>
      <c r="L570" s="227"/>
      <c r="M570" s="227"/>
      <c r="N570" s="227"/>
      <c r="O570" s="227"/>
      <c r="P570" s="227"/>
      <c r="Q570" s="227"/>
      <c r="R570" s="227"/>
      <c r="S570" s="227"/>
      <c r="T570" s="227"/>
      <c r="U570" s="227"/>
      <c r="V570" s="227"/>
      <c r="W570" s="227"/>
      <c r="X570" s="227"/>
      <c r="Y570" s="227"/>
      <c r="Z570" s="227"/>
      <c r="AA570" s="227"/>
      <c r="AB570" s="227"/>
      <c r="AC570" s="227"/>
      <c r="AD570" s="227"/>
      <c r="AE570" s="227"/>
      <c r="AF570" s="227"/>
      <c r="AG570" s="227"/>
      <c r="AH570" s="227"/>
      <c r="AI570" s="227"/>
      <c r="AJ570" s="227"/>
      <c r="AK570" s="227"/>
    </row>
    <row r="571" hidden="1">
      <c r="A571" s="227"/>
      <c r="B571" s="227"/>
      <c r="C571" s="227"/>
      <c r="D571" s="227"/>
      <c r="E571" s="227"/>
      <c r="F571" s="227"/>
      <c r="G571" s="227"/>
      <c r="H571" s="227"/>
      <c r="I571" s="227"/>
      <c r="J571" s="227"/>
      <c r="K571" s="227"/>
      <c r="L571" s="227"/>
      <c r="M571" s="227"/>
      <c r="N571" s="227"/>
      <c r="O571" s="227"/>
      <c r="P571" s="227"/>
      <c r="Q571" s="227"/>
      <c r="R571" s="227"/>
      <c r="S571" s="227"/>
      <c r="T571" s="227"/>
      <c r="U571" s="227"/>
      <c r="V571" s="227"/>
      <c r="W571" s="227"/>
      <c r="X571" s="227"/>
      <c r="Y571" s="227"/>
      <c r="Z571" s="227"/>
      <c r="AA571" s="227"/>
      <c r="AB571" s="227"/>
      <c r="AC571" s="227"/>
      <c r="AD571" s="227"/>
      <c r="AE571" s="227"/>
      <c r="AF571" s="227"/>
      <c r="AG571" s="227"/>
      <c r="AH571" s="227"/>
      <c r="AI571" s="227"/>
      <c r="AJ571" s="227"/>
      <c r="AK571" s="227"/>
    </row>
    <row r="572" hidden="1">
      <c r="A572" s="227"/>
      <c r="B572" s="227"/>
      <c r="C572" s="227"/>
      <c r="D572" s="227"/>
      <c r="E572" s="227"/>
      <c r="F572" s="227"/>
      <c r="G572" s="227"/>
      <c r="H572" s="227"/>
      <c r="I572" s="227"/>
      <c r="J572" s="227"/>
      <c r="K572" s="227"/>
      <c r="L572" s="227"/>
      <c r="M572" s="227"/>
      <c r="N572" s="227"/>
      <c r="O572" s="227"/>
      <c r="P572" s="227"/>
      <c r="Q572" s="227"/>
      <c r="R572" s="227"/>
      <c r="S572" s="227"/>
      <c r="T572" s="227"/>
      <c r="U572" s="227"/>
      <c r="V572" s="227"/>
      <c r="W572" s="227"/>
      <c r="X572" s="227"/>
      <c r="Y572" s="227"/>
      <c r="Z572" s="227"/>
      <c r="AA572" s="227"/>
      <c r="AB572" s="227"/>
      <c r="AC572" s="227"/>
      <c r="AD572" s="227"/>
      <c r="AE572" s="227"/>
      <c r="AF572" s="227"/>
      <c r="AG572" s="227"/>
      <c r="AH572" s="227"/>
      <c r="AI572" s="227"/>
      <c r="AJ572" s="227"/>
      <c r="AK572" s="227"/>
    </row>
    <row r="573" hidden="1">
      <c r="A573" s="227"/>
      <c r="B573" s="227"/>
      <c r="C573" s="227"/>
      <c r="D573" s="227"/>
      <c r="E573" s="227"/>
      <c r="F573" s="227"/>
      <c r="G573" s="227"/>
      <c r="H573" s="227"/>
      <c r="I573" s="227"/>
      <c r="J573" s="227"/>
      <c r="K573" s="227"/>
      <c r="L573" s="227"/>
      <c r="M573" s="227"/>
      <c r="N573" s="227"/>
      <c r="O573" s="227"/>
      <c r="P573" s="227"/>
      <c r="Q573" s="227"/>
      <c r="R573" s="227"/>
      <c r="S573" s="227"/>
      <c r="T573" s="227"/>
      <c r="U573" s="227"/>
      <c r="V573" s="227"/>
      <c r="W573" s="227"/>
      <c r="X573" s="227"/>
      <c r="Y573" s="227"/>
      <c r="Z573" s="227"/>
      <c r="AA573" s="227"/>
      <c r="AB573" s="227"/>
      <c r="AC573" s="227"/>
      <c r="AD573" s="227"/>
      <c r="AE573" s="227"/>
      <c r="AF573" s="227"/>
      <c r="AG573" s="227"/>
      <c r="AH573" s="227"/>
      <c r="AI573" s="227"/>
      <c r="AJ573" s="227"/>
      <c r="AK573" s="227"/>
    </row>
    <row r="574" hidden="1">
      <c r="A574" s="227"/>
      <c r="B574" s="227"/>
      <c r="C574" s="227"/>
      <c r="D574" s="227"/>
      <c r="E574" s="227"/>
      <c r="F574" s="227"/>
      <c r="G574" s="227"/>
      <c r="H574" s="227"/>
      <c r="I574" s="227"/>
      <c r="J574" s="227"/>
      <c r="K574" s="227"/>
      <c r="L574" s="227"/>
      <c r="M574" s="227"/>
      <c r="N574" s="227"/>
      <c r="O574" s="227"/>
      <c r="P574" s="227"/>
      <c r="Q574" s="227"/>
      <c r="R574" s="227"/>
      <c r="S574" s="227"/>
      <c r="T574" s="227"/>
      <c r="U574" s="227"/>
      <c r="V574" s="227"/>
      <c r="W574" s="227"/>
      <c r="X574" s="227"/>
      <c r="Y574" s="227"/>
      <c r="Z574" s="227"/>
      <c r="AA574" s="227"/>
      <c r="AB574" s="227"/>
      <c r="AC574" s="227"/>
      <c r="AD574" s="227"/>
      <c r="AE574" s="227"/>
      <c r="AF574" s="227"/>
      <c r="AG574" s="227"/>
      <c r="AH574" s="227"/>
      <c r="AI574" s="227"/>
      <c r="AJ574" s="227"/>
      <c r="AK574" s="227"/>
    </row>
    <row r="575" hidden="1">
      <c r="A575" s="227"/>
      <c r="B575" s="227"/>
      <c r="C575" s="227"/>
      <c r="D575" s="227"/>
      <c r="E575" s="227"/>
      <c r="F575" s="227"/>
      <c r="G575" s="227"/>
      <c r="H575" s="227"/>
      <c r="I575" s="227"/>
      <c r="J575" s="227"/>
      <c r="K575" s="227"/>
      <c r="L575" s="227"/>
      <c r="M575" s="227"/>
      <c r="N575" s="227"/>
      <c r="O575" s="227"/>
      <c r="P575" s="227"/>
      <c r="Q575" s="227"/>
      <c r="R575" s="227"/>
      <c r="S575" s="227"/>
      <c r="T575" s="227"/>
      <c r="U575" s="227"/>
      <c r="V575" s="227"/>
      <c r="W575" s="227"/>
      <c r="X575" s="227"/>
      <c r="Y575" s="227"/>
      <c r="Z575" s="227"/>
      <c r="AA575" s="227"/>
      <c r="AB575" s="227"/>
      <c r="AC575" s="227"/>
      <c r="AD575" s="227"/>
      <c r="AE575" s="227"/>
      <c r="AF575" s="227"/>
      <c r="AG575" s="227"/>
      <c r="AH575" s="227"/>
      <c r="AI575" s="227"/>
      <c r="AJ575" s="227"/>
      <c r="AK575" s="227"/>
    </row>
    <row r="576" hidden="1">
      <c r="A576" s="227"/>
      <c r="B576" s="227"/>
      <c r="C576" s="227"/>
      <c r="D576" s="227"/>
      <c r="E576" s="227"/>
      <c r="F576" s="227"/>
      <c r="G576" s="227"/>
      <c r="H576" s="227"/>
      <c r="I576" s="227"/>
      <c r="J576" s="227"/>
      <c r="K576" s="227"/>
      <c r="L576" s="227"/>
      <c r="M576" s="227"/>
      <c r="N576" s="227"/>
      <c r="O576" s="227"/>
      <c r="P576" s="227"/>
      <c r="Q576" s="227"/>
      <c r="R576" s="227"/>
      <c r="S576" s="227"/>
      <c r="T576" s="227"/>
      <c r="U576" s="227"/>
      <c r="V576" s="227"/>
      <c r="W576" s="227"/>
      <c r="X576" s="227"/>
      <c r="Y576" s="227"/>
      <c r="Z576" s="227"/>
      <c r="AA576" s="227"/>
      <c r="AB576" s="227"/>
      <c r="AC576" s="227"/>
      <c r="AD576" s="227"/>
      <c r="AE576" s="227"/>
      <c r="AF576" s="227"/>
      <c r="AG576" s="227"/>
      <c r="AH576" s="227"/>
      <c r="AI576" s="227"/>
      <c r="AJ576" s="227"/>
      <c r="AK576" s="227"/>
    </row>
    <row r="577" hidden="1">
      <c r="A577" s="227"/>
      <c r="B577" s="227"/>
      <c r="C577" s="227"/>
      <c r="D577" s="227"/>
      <c r="E577" s="227"/>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c r="AF577" s="227"/>
      <c r="AG577" s="227"/>
      <c r="AH577" s="227"/>
      <c r="AI577" s="227"/>
      <c r="AJ577" s="227"/>
      <c r="AK577" s="227"/>
    </row>
    <row r="578" hidden="1">
      <c r="A578" s="227"/>
      <c r="B578" s="227"/>
      <c r="C578" s="227"/>
      <c r="D578" s="227"/>
      <c r="E578" s="227"/>
      <c r="F578" s="227"/>
      <c r="G578" s="227"/>
      <c r="H578" s="227"/>
      <c r="I578" s="227"/>
      <c r="J578" s="227"/>
      <c r="K578" s="227"/>
      <c r="L578" s="227"/>
      <c r="M578" s="227"/>
      <c r="N578" s="227"/>
      <c r="O578" s="227"/>
      <c r="P578" s="227"/>
      <c r="Q578" s="227"/>
      <c r="R578" s="227"/>
      <c r="S578" s="227"/>
      <c r="T578" s="227"/>
      <c r="U578" s="227"/>
      <c r="V578" s="227"/>
      <c r="W578" s="227"/>
      <c r="X578" s="227"/>
      <c r="Y578" s="227"/>
      <c r="Z578" s="227"/>
      <c r="AA578" s="227"/>
      <c r="AB578" s="227"/>
      <c r="AC578" s="227"/>
      <c r="AD578" s="227"/>
      <c r="AE578" s="227"/>
      <c r="AF578" s="227"/>
      <c r="AG578" s="227"/>
      <c r="AH578" s="227"/>
      <c r="AI578" s="227"/>
      <c r="AJ578" s="227"/>
      <c r="AK578" s="227"/>
    </row>
    <row r="579" hidden="1">
      <c r="A579" s="227"/>
      <c r="B579" s="227"/>
      <c r="C579" s="227"/>
      <c r="D579" s="227"/>
      <c r="E579" s="227"/>
      <c r="F579" s="227"/>
      <c r="G579" s="227"/>
      <c r="H579" s="227"/>
      <c r="I579" s="227"/>
      <c r="J579" s="227"/>
      <c r="K579" s="227"/>
      <c r="L579" s="227"/>
      <c r="M579" s="227"/>
      <c r="N579" s="227"/>
      <c r="O579" s="227"/>
      <c r="P579" s="227"/>
      <c r="Q579" s="227"/>
      <c r="R579" s="227"/>
      <c r="S579" s="227"/>
      <c r="T579" s="227"/>
      <c r="U579" s="227"/>
      <c r="V579" s="227"/>
      <c r="W579" s="227"/>
      <c r="X579" s="227"/>
      <c r="Y579" s="227"/>
      <c r="Z579" s="227"/>
      <c r="AA579" s="227"/>
      <c r="AB579" s="227"/>
      <c r="AC579" s="227"/>
      <c r="AD579" s="227"/>
      <c r="AE579" s="227"/>
      <c r="AF579" s="227"/>
      <c r="AG579" s="227"/>
      <c r="AH579" s="227"/>
      <c r="AI579" s="227"/>
      <c r="AJ579" s="227"/>
      <c r="AK579" s="227"/>
    </row>
    <row r="580" hidden="1">
      <c r="A580" s="227"/>
      <c r="B580" s="227"/>
      <c r="C580" s="227"/>
      <c r="D580" s="227"/>
      <c r="E580" s="227"/>
      <c r="F580" s="227"/>
      <c r="G580" s="227"/>
      <c r="H580" s="227"/>
      <c r="I580" s="227"/>
      <c r="J580" s="227"/>
      <c r="K580" s="227"/>
      <c r="L580" s="227"/>
      <c r="M580" s="227"/>
      <c r="N580" s="227"/>
      <c r="O580" s="227"/>
      <c r="P580" s="227"/>
      <c r="Q580" s="227"/>
      <c r="R580" s="227"/>
      <c r="S580" s="227"/>
      <c r="T580" s="227"/>
      <c r="U580" s="227"/>
      <c r="V580" s="227"/>
      <c r="W580" s="227"/>
      <c r="X580" s="227"/>
      <c r="Y580" s="227"/>
      <c r="Z580" s="227"/>
      <c r="AA580" s="227"/>
      <c r="AB580" s="227"/>
      <c r="AC580" s="227"/>
      <c r="AD580" s="227"/>
      <c r="AE580" s="227"/>
      <c r="AF580" s="227"/>
      <c r="AG580" s="227"/>
      <c r="AH580" s="227"/>
      <c r="AI580" s="227"/>
      <c r="AJ580" s="227"/>
      <c r="AK580" s="227"/>
    </row>
    <row r="581" hidden="1">
      <c r="A581" s="227"/>
      <c r="B581" s="227"/>
      <c r="C581" s="227"/>
      <c r="D581" s="227"/>
      <c r="E581" s="227"/>
      <c r="F581" s="227"/>
      <c r="G581" s="227"/>
      <c r="H581" s="227"/>
      <c r="I581" s="227"/>
      <c r="J581" s="227"/>
      <c r="K581" s="227"/>
      <c r="L581" s="227"/>
      <c r="M581" s="227"/>
      <c r="N581" s="227"/>
      <c r="O581" s="227"/>
      <c r="P581" s="227"/>
      <c r="Q581" s="227"/>
      <c r="R581" s="227"/>
      <c r="S581" s="227"/>
      <c r="T581" s="227"/>
      <c r="U581" s="227"/>
      <c r="V581" s="227"/>
      <c r="W581" s="227"/>
      <c r="X581" s="227"/>
      <c r="Y581" s="227"/>
      <c r="Z581" s="227"/>
      <c r="AA581" s="227"/>
      <c r="AB581" s="227"/>
      <c r="AC581" s="227"/>
      <c r="AD581" s="227"/>
      <c r="AE581" s="227"/>
      <c r="AF581" s="227"/>
      <c r="AG581" s="227"/>
      <c r="AH581" s="227"/>
      <c r="AI581" s="227"/>
      <c r="AJ581" s="227"/>
      <c r="AK581" s="227"/>
    </row>
    <row r="582" hidden="1">
      <c r="A582" s="227"/>
      <c r="B582" s="227"/>
      <c r="C582" s="227"/>
      <c r="D582" s="227"/>
      <c r="E582" s="227"/>
      <c r="F582" s="227"/>
      <c r="G582" s="227"/>
      <c r="H582" s="227"/>
      <c r="I582" s="227"/>
      <c r="J582" s="227"/>
      <c r="K582" s="227"/>
      <c r="L582" s="227"/>
      <c r="M582" s="227"/>
      <c r="N582" s="227"/>
      <c r="O582" s="227"/>
      <c r="P582" s="227"/>
      <c r="Q582" s="227"/>
      <c r="R582" s="227"/>
      <c r="S582" s="227"/>
      <c r="T582" s="227"/>
      <c r="U582" s="227"/>
      <c r="V582" s="227"/>
      <c r="W582" s="227"/>
      <c r="X582" s="227"/>
      <c r="Y582" s="227"/>
      <c r="Z582" s="227"/>
      <c r="AA582" s="227"/>
      <c r="AB582" s="227"/>
      <c r="AC582" s="227"/>
      <c r="AD582" s="227"/>
      <c r="AE582" s="227"/>
      <c r="AF582" s="227"/>
      <c r="AG582" s="227"/>
      <c r="AH582" s="227"/>
      <c r="AI582" s="227"/>
      <c r="AJ582" s="227"/>
      <c r="AK582" s="227"/>
    </row>
    <row r="583" hidden="1">
      <c r="A583" s="227"/>
      <c r="B583" s="227"/>
      <c r="C583" s="227"/>
      <c r="D583" s="227"/>
      <c r="E583" s="227"/>
      <c r="F583" s="227"/>
      <c r="G583" s="227"/>
      <c r="H583" s="227"/>
      <c r="I583" s="227"/>
      <c r="J583" s="227"/>
      <c r="K583" s="227"/>
      <c r="L583" s="227"/>
      <c r="M583" s="227"/>
      <c r="N583" s="227"/>
      <c r="O583" s="227"/>
      <c r="P583" s="227"/>
      <c r="Q583" s="227"/>
      <c r="R583" s="227"/>
      <c r="S583" s="227"/>
      <c r="T583" s="227"/>
      <c r="U583" s="227"/>
      <c r="V583" s="227"/>
      <c r="W583" s="227"/>
      <c r="X583" s="227"/>
      <c r="Y583" s="227"/>
      <c r="Z583" s="227"/>
      <c r="AA583" s="227"/>
      <c r="AB583" s="227"/>
      <c r="AC583" s="227"/>
      <c r="AD583" s="227"/>
      <c r="AE583" s="227"/>
      <c r="AF583" s="227"/>
      <c r="AG583" s="227"/>
      <c r="AH583" s="227"/>
      <c r="AI583" s="227"/>
      <c r="AJ583" s="227"/>
      <c r="AK583" s="227"/>
    </row>
    <row r="584" hidden="1">
      <c r="A584" s="227"/>
      <c r="B584" s="227"/>
      <c r="C584" s="227"/>
      <c r="D584" s="227"/>
      <c r="E584" s="227"/>
      <c r="F584" s="227"/>
      <c r="G584" s="227"/>
      <c r="H584" s="227"/>
      <c r="I584" s="227"/>
      <c r="J584" s="227"/>
      <c r="K584" s="227"/>
      <c r="L584" s="227"/>
      <c r="M584" s="227"/>
      <c r="N584" s="227"/>
      <c r="O584" s="227"/>
      <c r="P584" s="227"/>
      <c r="Q584" s="227"/>
      <c r="R584" s="227"/>
      <c r="S584" s="227"/>
      <c r="T584" s="227"/>
      <c r="U584" s="227"/>
      <c r="V584" s="227"/>
      <c r="W584" s="227"/>
      <c r="X584" s="227"/>
      <c r="Y584" s="227"/>
      <c r="Z584" s="227"/>
      <c r="AA584" s="227"/>
      <c r="AB584" s="227"/>
      <c r="AC584" s="227"/>
      <c r="AD584" s="227"/>
      <c r="AE584" s="227"/>
      <c r="AF584" s="227"/>
      <c r="AG584" s="227"/>
      <c r="AH584" s="227"/>
      <c r="AI584" s="227"/>
      <c r="AJ584" s="227"/>
      <c r="AK584" s="227"/>
    </row>
    <row r="585" hidden="1">
      <c r="A585" s="227"/>
      <c r="B585" s="227"/>
      <c r="C585" s="227"/>
      <c r="D585" s="227"/>
      <c r="E585" s="227"/>
      <c r="F585" s="227"/>
      <c r="G585" s="227"/>
      <c r="H585" s="227"/>
      <c r="I585" s="227"/>
      <c r="J585" s="227"/>
      <c r="K585" s="227"/>
      <c r="L585" s="227"/>
      <c r="M585" s="227"/>
      <c r="N585" s="227"/>
      <c r="O585" s="227"/>
      <c r="P585" s="227"/>
      <c r="Q585" s="227"/>
      <c r="R585" s="227"/>
      <c r="S585" s="227"/>
      <c r="T585" s="227"/>
      <c r="U585" s="227"/>
      <c r="V585" s="227"/>
      <c r="W585" s="227"/>
      <c r="X585" s="227"/>
      <c r="Y585" s="227"/>
      <c r="Z585" s="227"/>
      <c r="AA585" s="227"/>
      <c r="AB585" s="227"/>
      <c r="AC585" s="227"/>
      <c r="AD585" s="227"/>
      <c r="AE585" s="227"/>
      <c r="AF585" s="227"/>
      <c r="AG585" s="227"/>
      <c r="AH585" s="227"/>
      <c r="AI585" s="227"/>
      <c r="AJ585" s="227"/>
      <c r="AK585" s="227"/>
    </row>
    <row r="586" hidden="1">
      <c r="A586" s="227"/>
      <c r="B586" s="227"/>
      <c r="C586" s="227"/>
      <c r="D586" s="227"/>
      <c r="E586" s="227"/>
      <c r="F586" s="227"/>
      <c r="G586" s="227"/>
      <c r="H586" s="227"/>
      <c r="I586" s="227"/>
      <c r="J586" s="227"/>
      <c r="K586" s="227"/>
      <c r="L586" s="227"/>
      <c r="M586" s="227"/>
      <c r="N586" s="227"/>
      <c r="O586" s="227"/>
      <c r="P586" s="227"/>
      <c r="Q586" s="227"/>
      <c r="R586" s="227"/>
      <c r="S586" s="227"/>
      <c r="T586" s="227"/>
      <c r="U586" s="227"/>
      <c r="V586" s="227"/>
      <c r="W586" s="227"/>
      <c r="X586" s="227"/>
      <c r="Y586" s="227"/>
      <c r="Z586" s="227"/>
      <c r="AA586" s="227"/>
      <c r="AB586" s="227"/>
      <c r="AC586" s="227"/>
      <c r="AD586" s="227"/>
      <c r="AE586" s="227"/>
      <c r="AF586" s="227"/>
      <c r="AG586" s="227"/>
      <c r="AH586" s="227"/>
      <c r="AI586" s="227"/>
      <c r="AJ586" s="227"/>
      <c r="AK586" s="227"/>
    </row>
    <row r="587" hidden="1">
      <c r="A587" s="227"/>
      <c r="B587" s="227"/>
      <c r="C587" s="227"/>
      <c r="D587" s="227"/>
      <c r="E587" s="227"/>
      <c r="F587" s="227"/>
      <c r="G587" s="227"/>
      <c r="H587" s="227"/>
      <c r="I587" s="227"/>
      <c r="J587" s="227"/>
      <c r="K587" s="227"/>
      <c r="L587" s="227"/>
      <c r="M587" s="227"/>
      <c r="N587" s="227"/>
      <c r="O587" s="227"/>
      <c r="P587" s="227"/>
      <c r="Q587" s="227"/>
      <c r="R587" s="227"/>
      <c r="S587" s="227"/>
      <c r="T587" s="227"/>
      <c r="U587" s="227"/>
      <c r="V587" s="227"/>
      <c r="W587" s="227"/>
      <c r="X587" s="227"/>
      <c r="Y587" s="227"/>
      <c r="Z587" s="227"/>
      <c r="AA587" s="227"/>
      <c r="AB587" s="227"/>
      <c r="AC587" s="227"/>
      <c r="AD587" s="227"/>
      <c r="AE587" s="227"/>
      <c r="AF587" s="227"/>
      <c r="AG587" s="227"/>
      <c r="AH587" s="227"/>
      <c r="AI587" s="227"/>
      <c r="AJ587" s="227"/>
      <c r="AK587" s="227"/>
    </row>
    <row r="588" hidden="1">
      <c r="A588" s="227"/>
      <c r="B588" s="227"/>
      <c r="C588" s="227"/>
      <c r="D588" s="227"/>
      <c r="E588" s="227"/>
      <c r="F588" s="227"/>
      <c r="G588" s="227"/>
      <c r="H588" s="227"/>
      <c r="I588" s="227"/>
      <c r="J588" s="227"/>
      <c r="K588" s="227"/>
      <c r="L588" s="227"/>
      <c r="M588" s="227"/>
      <c r="N588" s="227"/>
      <c r="O588" s="227"/>
      <c r="P588" s="227"/>
      <c r="Q588" s="227"/>
      <c r="R588" s="227"/>
      <c r="S588" s="227"/>
      <c r="T588" s="227"/>
      <c r="U588" s="227"/>
      <c r="V588" s="227"/>
      <c r="W588" s="227"/>
      <c r="X588" s="227"/>
      <c r="Y588" s="227"/>
      <c r="Z588" s="227"/>
      <c r="AA588" s="227"/>
      <c r="AB588" s="227"/>
      <c r="AC588" s="227"/>
      <c r="AD588" s="227"/>
      <c r="AE588" s="227"/>
      <c r="AF588" s="227"/>
      <c r="AG588" s="227"/>
      <c r="AH588" s="227"/>
      <c r="AI588" s="227"/>
      <c r="AJ588" s="227"/>
      <c r="AK588" s="227"/>
    </row>
    <row r="589" hidden="1">
      <c r="A589" s="227"/>
      <c r="B589" s="227"/>
      <c r="C589" s="227"/>
      <c r="D589" s="227"/>
      <c r="E589" s="227"/>
      <c r="F589" s="227"/>
      <c r="G589" s="227"/>
      <c r="H589" s="227"/>
      <c r="I589" s="227"/>
      <c r="J589" s="227"/>
      <c r="K589" s="227"/>
      <c r="L589" s="227"/>
      <c r="M589" s="227"/>
      <c r="N589" s="227"/>
      <c r="O589" s="227"/>
      <c r="P589" s="227"/>
      <c r="Q589" s="227"/>
      <c r="R589" s="227"/>
      <c r="S589" s="227"/>
      <c r="T589" s="227"/>
      <c r="U589" s="227"/>
      <c r="V589" s="227"/>
      <c r="W589" s="227"/>
      <c r="X589" s="227"/>
      <c r="Y589" s="227"/>
      <c r="Z589" s="227"/>
      <c r="AA589" s="227"/>
      <c r="AB589" s="227"/>
      <c r="AC589" s="227"/>
      <c r="AD589" s="227"/>
      <c r="AE589" s="227"/>
      <c r="AF589" s="227"/>
      <c r="AG589" s="227"/>
      <c r="AH589" s="227"/>
      <c r="AI589" s="227"/>
      <c r="AJ589" s="227"/>
      <c r="AK589" s="227"/>
    </row>
    <row r="590" hidden="1">
      <c r="A590" s="227"/>
      <c r="B590" s="227"/>
      <c r="C590" s="227"/>
      <c r="D590" s="227"/>
      <c r="E590" s="227"/>
      <c r="F590" s="227"/>
      <c r="G590" s="227"/>
      <c r="H590" s="227"/>
      <c r="I590" s="227"/>
      <c r="J590" s="227"/>
      <c r="K590" s="227"/>
      <c r="L590" s="227"/>
      <c r="M590" s="227"/>
      <c r="N590" s="227"/>
      <c r="O590" s="227"/>
      <c r="P590" s="227"/>
      <c r="Q590" s="227"/>
      <c r="R590" s="227"/>
      <c r="S590" s="227"/>
      <c r="T590" s="227"/>
      <c r="U590" s="227"/>
      <c r="V590" s="227"/>
      <c r="W590" s="227"/>
      <c r="X590" s="227"/>
      <c r="Y590" s="227"/>
      <c r="Z590" s="227"/>
      <c r="AA590" s="227"/>
      <c r="AB590" s="227"/>
      <c r="AC590" s="227"/>
      <c r="AD590" s="227"/>
      <c r="AE590" s="227"/>
      <c r="AF590" s="227"/>
      <c r="AG590" s="227"/>
      <c r="AH590" s="227"/>
      <c r="AI590" s="227"/>
      <c r="AJ590" s="227"/>
      <c r="AK590" s="227"/>
    </row>
    <row r="591" hidden="1">
      <c r="A591" s="227"/>
      <c r="B591" s="227"/>
      <c r="C591" s="227"/>
      <c r="D591" s="227"/>
      <c r="E591" s="227"/>
      <c r="F591" s="227"/>
      <c r="G591" s="227"/>
      <c r="H591" s="227"/>
      <c r="I591" s="227"/>
      <c r="J591" s="227"/>
      <c r="K591" s="227"/>
      <c r="L591" s="227"/>
      <c r="M591" s="227"/>
      <c r="N591" s="227"/>
      <c r="O591" s="227"/>
      <c r="P591" s="227"/>
      <c r="Q591" s="227"/>
      <c r="R591" s="227"/>
      <c r="S591" s="227"/>
      <c r="T591" s="227"/>
      <c r="U591" s="227"/>
      <c r="V591" s="227"/>
      <c r="W591" s="227"/>
      <c r="X591" s="227"/>
      <c r="Y591" s="227"/>
      <c r="Z591" s="227"/>
      <c r="AA591" s="227"/>
      <c r="AB591" s="227"/>
      <c r="AC591" s="227"/>
      <c r="AD591" s="227"/>
      <c r="AE591" s="227"/>
      <c r="AF591" s="227"/>
      <c r="AG591" s="227"/>
      <c r="AH591" s="227"/>
      <c r="AI591" s="227"/>
      <c r="AJ591" s="227"/>
      <c r="AK591" s="227"/>
    </row>
    <row r="592" hidden="1">
      <c r="A592" s="227"/>
      <c r="B592" s="227"/>
      <c r="C592" s="227"/>
      <c r="D592" s="227"/>
      <c r="E592" s="227"/>
      <c r="F592" s="227"/>
      <c r="G592" s="227"/>
      <c r="H592" s="227"/>
      <c r="I592" s="227"/>
      <c r="J592" s="227"/>
      <c r="K592" s="227"/>
      <c r="L592" s="227"/>
      <c r="M592" s="227"/>
      <c r="N592" s="227"/>
      <c r="O592" s="227"/>
      <c r="P592" s="227"/>
      <c r="Q592" s="227"/>
      <c r="R592" s="227"/>
      <c r="S592" s="227"/>
      <c r="T592" s="227"/>
      <c r="U592" s="227"/>
      <c r="V592" s="227"/>
      <c r="W592" s="227"/>
      <c r="X592" s="227"/>
      <c r="Y592" s="227"/>
      <c r="Z592" s="227"/>
      <c r="AA592" s="227"/>
      <c r="AB592" s="227"/>
      <c r="AC592" s="227"/>
      <c r="AD592" s="227"/>
      <c r="AE592" s="227"/>
      <c r="AF592" s="227"/>
      <c r="AG592" s="227"/>
      <c r="AH592" s="227"/>
      <c r="AI592" s="227"/>
      <c r="AJ592" s="227"/>
      <c r="AK592" s="227"/>
    </row>
    <row r="593" hidden="1">
      <c r="A593" s="227"/>
      <c r="B593" s="227"/>
      <c r="C593" s="227"/>
      <c r="D593" s="227"/>
      <c r="E593" s="227"/>
      <c r="F593" s="227"/>
      <c r="G593" s="227"/>
      <c r="H593" s="227"/>
      <c r="I593" s="227"/>
      <c r="J593" s="227"/>
      <c r="K593" s="227"/>
      <c r="L593" s="227"/>
      <c r="M593" s="227"/>
      <c r="N593" s="227"/>
      <c r="O593" s="227"/>
      <c r="P593" s="227"/>
      <c r="Q593" s="227"/>
      <c r="R593" s="227"/>
      <c r="S593" s="227"/>
      <c r="T593" s="227"/>
      <c r="U593" s="227"/>
      <c r="V593" s="227"/>
      <c r="W593" s="227"/>
      <c r="X593" s="227"/>
      <c r="Y593" s="227"/>
      <c r="Z593" s="227"/>
      <c r="AA593" s="227"/>
      <c r="AB593" s="227"/>
      <c r="AC593" s="227"/>
      <c r="AD593" s="227"/>
      <c r="AE593" s="227"/>
      <c r="AF593" s="227"/>
      <c r="AG593" s="227"/>
      <c r="AH593" s="227"/>
      <c r="AI593" s="227"/>
      <c r="AJ593" s="227"/>
      <c r="AK593" s="227"/>
    </row>
    <row r="594" hidden="1">
      <c r="A594" s="227"/>
      <c r="B594" s="227"/>
      <c r="C594" s="227"/>
      <c r="D594" s="227"/>
      <c r="E594" s="227"/>
      <c r="F594" s="227"/>
      <c r="G594" s="227"/>
      <c r="H594" s="227"/>
      <c r="I594" s="227"/>
      <c r="J594" s="227"/>
      <c r="K594" s="227"/>
      <c r="L594" s="227"/>
      <c r="M594" s="227"/>
      <c r="N594" s="227"/>
      <c r="O594" s="227"/>
      <c r="P594" s="227"/>
      <c r="Q594" s="227"/>
      <c r="R594" s="227"/>
      <c r="S594" s="227"/>
      <c r="T594" s="227"/>
      <c r="U594" s="227"/>
      <c r="V594" s="227"/>
      <c r="W594" s="227"/>
      <c r="X594" s="227"/>
      <c r="Y594" s="227"/>
      <c r="Z594" s="227"/>
      <c r="AA594" s="227"/>
      <c r="AB594" s="227"/>
      <c r="AC594" s="227"/>
      <c r="AD594" s="227"/>
      <c r="AE594" s="227"/>
      <c r="AF594" s="227"/>
      <c r="AG594" s="227"/>
      <c r="AH594" s="227"/>
      <c r="AI594" s="227"/>
      <c r="AJ594" s="227"/>
      <c r="AK594" s="227"/>
    </row>
    <row r="595" hidden="1">
      <c r="A595" s="227"/>
      <c r="B595" s="227"/>
      <c r="C595" s="227"/>
      <c r="D595" s="227"/>
      <c r="E595" s="227"/>
      <c r="F595" s="227"/>
      <c r="G595" s="227"/>
      <c r="H595" s="227"/>
      <c r="I595" s="227"/>
      <c r="J595" s="227"/>
      <c r="K595" s="227"/>
      <c r="L595" s="227"/>
      <c r="M595" s="227"/>
      <c r="N595" s="227"/>
      <c r="O595" s="227"/>
      <c r="P595" s="227"/>
      <c r="Q595" s="227"/>
      <c r="R595" s="227"/>
      <c r="S595" s="227"/>
      <c r="T595" s="227"/>
      <c r="U595" s="227"/>
      <c r="V595" s="227"/>
      <c r="W595" s="227"/>
      <c r="X595" s="227"/>
      <c r="Y595" s="227"/>
      <c r="Z595" s="227"/>
      <c r="AA595" s="227"/>
      <c r="AB595" s="227"/>
      <c r="AC595" s="227"/>
      <c r="AD595" s="227"/>
      <c r="AE595" s="227"/>
      <c r="AF595" s="227"/>
      <c r="AG595" s="227"/>
      <c r="AH595" s="227"/>
      <c r="AI595" s="227"/>
      <c r="AJ595" s="227"/>
      <c r="AK595" s="227"/>
    </row>
    <row r="596" hidden="1">
      <c r="A596" s="227"/>
      <c r="B596" s="227"/>
      <c r="C596" s="227"/>
      <c r="D596" s="227"/>
      <c r="E596" s="227"/>
      <c r="F596" s="227"/>
      <c r="G596" s="227"/>
      <c r="H596" s="227"/>
      <c r="I596" s="227"/>
      <c r="J596" s="227"/>
      <c r="K596" s="227"/>
      <c r="L596" s="227"/>
      <c r="M596" s="227"/>
      <c r="N596" s="227"/>
      <c r="O596" s="227"/>
      <c r="P596" s="227"/>
      <c r="Q596" s="227"/>
      <c r="R596" s="227"/>
      <c r="S596" s="227"/>
      <c r="T596" s="227"/>
      <c r="U596" s="227"/>
      <c r="V596" s="227"/>
      <c r="W596" s="227"/>
      <c r="X596" s="227"/>
      <c r="Y596" s="227"/>
      <c r="Z596" s="227"/>
      <c r="AA596" s="227"/>
      <c r="AB596" s="227"/>
      <c r="AC596" s="227"/>
      <c r="AD596" s="227"/>
      <c r="AE596" s="227"/>
      <c r="AF596" s="227"/>
      <c r="AG596" s="227"/>
      <c r="AH596" s="227"/>
      <c r="AI596" s="227"/>
      <c r="AJ596" s="227"/>
      <c r="AK596" s="227"/>
    </row>
    <row r="597" hidden="1">
      <c r="A597" s="227"/>
      <c r="B597" s="227"/>
      <c r="C597" s="227"/>
      <c r="D597" s="227"/>
      <c r="E597" s="227"/>
      <c r="F597" s="227"/>
      <c r="G597" s="227"/>
      <c r="H597" s="227"/>
      <c r="I597" s="227"/>
      <c r="J597" s="227"/>
      <c r="K597" s="227"/>
      <c r="L597" s="227"/>
      <c r="M597" s="227"/>
      <c r="N597" s="227"/>
      <c r="O597" s="227"/>
      <c r="P597" s="227"/>
      <c r="Q597" s="227"/>
      <c r="R597" s="227"/>
      <c r="S597" s="227"/>
      <c r="T597" s="227"/>
      <c r="U597" s="227"/>
      <c r="V597" s="227"/>
      <c r="W597" s="227"/>
      <c r="X597" s="227"/>
      <c r="Y597" s="227"/>
      <c r="Z597" s="227"/>
      <c r="AA597" s="227"/>
      <c r="AB597" s="227"/>
      <c r="AC597" s="227"/>
      <c r="AD597" s="227"/>
      <c r="AE597" s="227"/>
      <c r="AF597" s="227"/>
      <c r="AG597" s="227"/>
      <c r="AH597" s="227"/>
      <c r="AI597" s="227"/>
      <c r="AJ597" s="227"/>
      <c r="AK597" s="227"/>
    </row>
    <row r="598" hidden="1">
      <c r="A598" s="227"/>
      <c r="B598" s="227"/>
      <c r="C598" s="227"/>
      <c r="D598" s="227"/>
      <c r="E598" s="227"/>
      <c r="F598" s="227"/>
      <c r="G598" s="227"/>
      <c r="H598" s="227"/>
      <c r="I598" s="227"/>
      <c r="J598" s="227"/>
      <c r="K598" s="227"/>
      <c r="L598" s="227"/>
      <c r="M598" s="227"/>
      <c r="N598" s="227"/>
      <c r="O598" s="227"/>
      <c r="P598" s="227"/>
      <c r="Q598" s="227"/>
      <c r="R598" s="227"/>
      <c r="S598" s="227"/>
      <c r="T598" s="227"/>
      <c r="U598" s="227"/>
      <c r="V598" s="227"/>
      <c r="W598" s="227"/>
      <c r="X598" s="227"/>
      <c r="Y598" s="227"/>
      <c r="Z598" s="227"/>
      <c r="AA598" s="227"/>
      <c r="AB598" s="227"/>
      <c r="AC598" s="227"/>
      <c r="AD598" s="227"/>
      <c r="AE598" s="227"/>
      <c r="AF598" s="227"/>
      <c r="AG598" s="227"/>
      <c r="AH598" s="227"/>
      <c r="AI598" s="227"/>
      <c r="AJ598" s="227"/>
      <c r="AK598" s="227"/>
    </row>
    <row r="599" hidden="1">
      <c r="A599" s="227"/>
      <c r="B599" s="227"/>
      <c r="C599" s="227"/>
      <c r="D599" s="227"/>
      <c r="E599" s="227"/>
      <c r="F599" s="227"/>
      <c r="G599" s="227"/>
      <c r="H599" s="227"/>
      <c r="I599" s="227"/>
      <c r="J599" s="227"/>
      <c r="K599" s="227"/>
      <c r="L599" s="227"/>
      <c r="M599" s="227"/>
      <c r="N599" s="227"/>
      <c r="O599" s="227"/>
      <c r="P599" s="227"/>
      <c r="Q599" s="227"/>
      <c r="R599" s="227"/>
      <c r="S599" s="227"/>
      <c r="T599" s="227"/>
      <c r="U599" s="227"/>
      <c r="V599" s="227"/>
      <c r="W599" s="227"/>
      <c r="X599" s="227"/>
      <c r="Y599" s="227"/>
      <c r="Z599" s="227"/>
      <c r="AA599" s="227"/>
      <c r="AB599" s="227"/>
      <c r="AC599" s="227"/>
      <c r="AD599" s="227"/>
      <c r="AE599" s="227"/>
      <c r="AF599" s="227"/>
      <c r="AG599" s="227"/>
      <c r="AH599" s="227"/>
      <c r="AI599" s="227"/>
      <c r="AJ599" s="227"/>
      <c r="AK599" s="227"/>
    </row>
    <row r="600" hidden="1">
      <c r="A600" s="227"/>
      <c r="B600" s="227"/>
      <c r="C600" s="227"/>
      <c r="D600" s="227"/>
      <c r="E600" s="227"/>
      <c r="F600" s="227"/>
      <c r="G600" s="227"/>
      <c r="H600" s="227"/>
      <c r="I600" s="227"/>
      <c r="J600" s="227"/>
      <c r="K600" s="227"/>
      <c r="L600" s="227"/>
      <c r="M600" s="227"/>
      <c r="N600" s="227"/>
      <c r="O600" s="227"/>
      <c r="P600" s="227"/>
      <c r="Q600" s="227"/>
      <c r="R600" s="227"/>
      <c r="S600" s="227"/>
      <c r="T600" s="227"/>
      <c r="U600" s="227"/>
      <c r="V600" s="227"/>
      <c r="W600" s="227"/>
      <c r="X600" s="227"/>
      <c r="Y600" s="227"/>
      <c r="Z600" s="227"/>
      <c r="AA600" s="227"/>
      <c r="AB600" s="227"/>
      <c r="AC600" s="227"/>
      <c r="AD600" s="227"/>
      <c r="AE600" s="227"/>
      <c r="AF600" s="227"/>
      <c r="AG600" s="227"/>
      <c r="AH600" s="227"/>
      <c r="AI600" s="227"/>
      <c r="AJ600" s="227"/>
      <c r="AK600" s="227"/>
    </row>
    <row r="601" hidden="1">
      <c r="A601" s="227"/>
      <c r="B601" s="227"/>
      <c r="C601" s="227"/>
      <c r="D601" s="227"/>
      <c r="E601" s="227"/>
      <c r="F601" s="227"/>
      <c r="G601" s="227"/>
      <c r="H601" s="227"/>
      <c r="I601" s="227"/>
      <c r="J601" s="227"/>
      <c r="K601" s="227"/>
      <c r="L601" s="227"/>
      <c r="M601" s="227"/>
      <c r="N601" s="227"/>
      <c r="O601" s="227"/>
      <c r="P601" s="227"/>
      <c r="Q601" s="227"/>
      <c r="R601" s="227"/>
      <c r="S601" s="227"/>
      <c r="T601" s="227"/>
      <c r="U601" s="227"/>
      <c r="V601" s="227"/>
      <c r="W601" s="227"/>
      <c r="X601" s="227"/>
      <c r="Y601" s="227"/>
      <c r="Z601" s="227"/>
      <c r="AA601" s="227"/>
      <c r="AB601" s="227"/>
      <c r="AC601" s="227"/>
      <c r="AD601" s="227"/>
      <c r="AE601" s="227"/>
      <c r="AF601" s="227"/>
      <c r="AG601" s="227"/>
      <c r="AH601" s="227"/>
      <c r="AI601" s="227"/>
      <c r="AJ601" s="227"/>
      <c r="AK601" s="227"/>
    </row>
    <row r="602" hidden="1">
      <c r="A602" s="227"/>
      <c r="B602" s="227"/>
      <c r="C602" s="227"/>
      <c r="D602" s="227"/>
      <c r="E602" s="227"/>
      <c r="F602" s="227"/>
      <c r="G602" s="227"/>
      <c r="H602" s="227"/>
      <c r="I602" s="227"/>
      <c r="J602" s="227"/>
      <c r="K602" s="227"/>
      <c r="L602" s="227"/>
      <c r="M602" s="227"/>
      <c r="N602" s="227"/>
      <c r="O602" s="227"/>
      <c r="P602" s="227"/>
      <c r="Q602" s="227"/>
      <c r="R602" s="227"/>
      <c r="S602" s="227"/>
      <c r="T602" s="227"/>
      <c r="U602" s="227"/>
      <c r="V602" s="227"/>
      <c r="W602" s="227"/>
      <c r="X602" s="227"/>
      <c r="Y602" s="227"/>
      <c r="Z602" s="227"/>
      <c r="AA602" s="227"/>
      <c r="AB602" s="227"/>
      <c r="AC602" s="227"/>
      <c r="AD602" s="227"/>
      <c r="AE602" s="227"/>
      <c r="AF602" s="227"/>
      <c r="AG602" s="227"/>
      <c r="AH602" s="227"/>
      <c r="AI602" s="227"/>
      <c r="AJ602" s="227"/>
      <c r="AK602" s="227"/>
    </row>
    <row r="603" hidden="1">
      <c r="A603" s="227"/>
      <c r="B603" s="227"/>
      <c r="C603" s="227"/>
      <c r="D603" s="227"/>
      <c r="E603" s="227"/>
      <c r="F603" s="227"/>
      <c r="G603" s="227"/>
      <c r="H603" s="227"/>
      <c r="I603" s="227"/>
      <c r="J603" s="227"/>
      <c r="K603" s="227"/>
      <c r="L603" s="227"/>
      <c r="M603" s="227"/>
      <c r="N603" s="227"/>
      <c r="O603" s="227"/>
      <c r="P603" s="227"/>
      <c r="Q603" s="227"/>
      <c r="R603" s="227"/>
      <c r="S603" s="227"/>
      <c r="T603" s="227"/>
      <c r="U603" s="227"/>
      <c r="V603" s="227"/>
      <c r="W603" s="227"/>
      <c r="X603" s="227"/>
      <c r="Y603" s="227"/>
      <c r="Z603" s="227"/>
      <c r="AA603" s="227"/>
      <c r="AB603" s="227"/>
      <c r="AC603" s="227"/>
      <c r="AD603" s="227"/>
      <c r="AE603" s="227"/>
      <c r="AF603" s="227"/>
      <c r="AG603" s="227"/>
      <c r="AH603" s="227"/>
      <c r="AI603" s="227"/>
      <c r="AJ603" s="227"/>
      <c r="AK603" s="227"/>
    </row>
    <row r="604" hidden="1">
      <c r="A604" s="227"/>
      <c r="B604" s="227"/>
      <c r="C604" s="227"/>
      <c r="D604" s="227"/>
      <c r="E604" s="227"/>
      <c r="F604" s="227"/>
      <c r="G604" s="227"/>
      <c r="H604" s="227"/>
      <c r="I604" s="227"/>
      <c r="J604" s="227"/>
      <c r="K604" s="227"/>
      <c r="L604" s="227"/>
      <c r="M604" s="227"/>
      <c r="N604" s="227"/>
      <c r="O604" s="227"/>
      <c r="P604" s="227"/>
      <c r="Q604" s="227"/>
      <c r="R604" s="227"/>
      <c r="S604" s="227"/>
      <c r="T604" s="227"/>
      <c r="U604" s="227"/>
      <c r="V604" s="227"/>
      <c r="W604" s="227"/>
      <c r="X604" s="227"/>
      <c r="Y604" s="227"/>
      <c r="Z604" s="227"/>
      <c r="AA604" s="227"/>
      <c r="AB604" s="227"/>
      <c r="AC604" s="227"/>
      <c r="AD604" s="227"/>
      <c r="AE604" s="227"/>
      <c r="AF604" s="227"/>
      <c r="AG604" s="227"/>
      <c r="AH604" s="227"/>
      <c r="AI604" s="227"/>
      <c r="AJ604" s="227"/>
      <c r="AK604" s="227"/>
    </row>
    <row r="605" hidden="1">
      <c r="A605" s="227"/>
      <c r="B605" s="227"/>
      <c r="C605" s="227"/>
      <c r="D605" s="227"/>
      <c r="E605" s="227"/>
      <c r="F605" s="227"/>
      <c r="G605" s="227"/>
      <c r="H605" s="227"/>
      <c r="I605" s="227"/>
      <c r="J605" s="227"/>
      <c r="K605" s="227"/>
      <c r="L605" s="227"/>
      <c r="M605" s="227"/>
      <c r="N605" s="227"/>
      <c r="O605" s="227"/>
      <c r="P605" s="227"/>
      <c r="Q605" s="227"/>
      <c r="R605" s="227"/>
      <c r="S605" s="227"/>
      <c r="T605" s="227"/>
      <c r="U605" s="227"/>
      <c r="V605" s="227"/>
      <c r="W605" s="227"/>
      <c r="X605" s="227"/>
      <c r="Y605" s="227"/>
      <c r="Z605" s="227"/>
      <c r="AA605" s="227"/>
      <c r="AB605" s="227"/>
      <c r="AC605" s="227"/>
      <c r="AD605" s="227"/>
      <c r="AE605" s="227"/>
      <c r="AF605" s="227"/>
      <c r="AG605" s="227"/>
      <c r="AH605" s="227"/>
      <c r="AI605" s="227"/>
      <c r="AJ605" s="227"/>
      <c r="AK605" s="227"/>
    </row>
    <row r="606" hidden="1">
      <c r="A606" s="227"/>
      <c r="B606" s="227"/>
      <c r="C606" s="227"/>
      <c r="D606" s="227"/>
      <c r="E606" s="227"/>
      <c r="F606" s="227"/>
      <c r="G606" s="227"/>
      <c r="H606" s="227"/>
      <c r="I606" s="227"/>
      <c r="J606" s="227"/>
      <c r="K606" s="227"/>
      <c r="L606" s="227"/>
      <c r="M606" s="227"/>
      <c r="N606" s="227"/>
      <c r="O606" s="227"/>
      <c r="P606" s="227"/>
      <c r="Q606" s="227"/>
      <c r="R606" s="227"/>
      <c r="S606" s="227"/>
      <c r="T606" s="227"/>
      <c r="U606" s="227"/>
      <c r="V606" s="227"/>
      <c r="W606" s="227"/>
      <c r="X606" s="227"/>
      <c r="Y606" s="227"/>
      <c r="Z606" s="227"/>
      <c r="AA606" s="227"/>
      <c r="AB606" s="227"/>
      <c r="AC606" s="227"/>
      <c r="AD606" s="227"/>
      <c r="AE606" s="227"/>
      <c r="AF606" s="227"/>
      <c r="AG606" s="227"/>
      <c r="AH606" s="227"/>
      <c r="AI606" s="227"/>
      <c r="AJ606" s="227"/>
      <c r="AK606" s="227"/>
    </row>
    <row r="607" hidden="1">
      <c r="A607" s="227"/>
      <c r="B607" s="227"/>
      <c r="C607" s="227"/>
      <c r="D607" s="227"/>
      <c r="E607" s="227"/>
      <c r="F607" s="227"/>
      <c r="G607" s="227"/>
      <c r="H607" s="227"/>
      <c r="I607" s="227"/>
      <c r="J607" s="227"/>
      <c r="K607" s="227"/>
      <c r="L607" s="227"/>
      <c r="M607" s="227"/>
      <c r="N607" s="227"/>
      <c r="O607" s="227"/>
      <c r="P607" s="227"/>
      <c r="Q607" s="227"/>
      <c r="R607" s="227"/>
      <c r="S607" s="227"/>
      <c r="T607" s="227"/>
      <c r="U607" s="227"/>
      <c r="V607" s="227"/>
      <c r="W607" s="227"/>
      <c r="X607" s="227"/>
      <c r="Y607" s="227"/>
      <c r="Z607" s="227"/>
      <c r="AA607" s="227"/>
      <c r="AB607" s="227"/>
      <c r="AC607" s="227"/>
      <c r="AD607" s="227"/>
      <c r="AE607" s="227"/>
      <c r="AF607" s="227"/>
      <c r="AG607" s="227"/>
      <c r="AH607" s="227"/>
      <c r="AI607" s="227"/>
      <c r="AJ607" s="227"/>
      <c r="AK607" s="227"/>
    </row>
    <row r="608" hidden="1">
      <c r="A608" s="227"/>
      <c r="B608" s="227"/>
      <c r="C608" s="227"/>
      <c r="D608" s="227"/>
      <c r="E608" s="227"/>
      <c r="F608" s="227"/>
      <c r="G608" s="227"/>
      <c r="H608" s="227"/>
      <c r="I608" s="227"/>
      <c r="J608" s="227"/>
      <c r="K608" s="227"/>
      <c r="L608" s="227"/>
      <c r="M608" s="227"/>
      <c r="N608" s="227"/>
      <c r="O608" s="227"/>
      <c r="P608" s="227"/>
      <c r="Q608" s="227"/>
      <c r="R608" s="227"/>
      <c r="S608" s="227"/>
      <c r="T608" s="227"/>
      <c r="U608" s="227"/>
      <c r="V608" s="227"/>
      <c r="W608" s="227"/>
      <c r="X608" s="227"/>
      <c r="Y608" s="227"/>
      <c r="Z608" s="227"/>
      <c r="AA608" s="227"/>
      <c r="AB608" s="227"/>
      <c r="AC608" s="227"/>
      <c r="AD608" s="227"/>
      <c r="AE608" s="227"/>
      <c r="AF608" s="227"/>
      <c r="AG608" s="227"/>
      <c r="AH608" s="227"/>
      <c r="AI608" s="227"/>
      <c r="AJ608" s="227"/>
      <c r="AK608" s="227"/>
    </row>
    <row r="609" hidden="1">
      <c r="A609" s="227"/>
      <c r="B609" s="227"/>
      <c r="C609" s="227"/>
      <c r="D609" s="227"/>
      <c r="E609" s="227"/>
      <c r="F609" s="227"/>
      <c r="G609" s="227"/>
      <c r="H609" s="227"/>
      <c r="I609" s="227"/>
      <c r="J609" s="227"/>
      <c r="K609" s="227"/>
      <c r="L609" s="227"/>
      <c r="M609" s="227"/>
      <c r="N609" s="227"/>
      <c r="O609" s="227"/>
      <c r="P609" s="227"/>
      <c r="Q609" s="227"/>
      <c r="R609" s="227"/>
      <c r="S609" s="227"/>
      <c r="T609" s="227"/>
      <c r="U609" s="227"/>
      <c r="V609" s="227"/>
      <c r="W609" s="227"/>
      <c r="X609" s="227"/>
      <c r="Y609" s="227"/>
      <c r="Z609" s="227"/>
      <c r="AA609" s="227"/>
      <c r="AB609" s="227"/>
      <c r="AC609" s="227"/>
      <c r="AD609" s="227"/>
      <c r="AE609" s="227"/>
      <c r="AF609" s="227"/>
      <c r="AG609" s="227"/>
      <c r="AH609" s="227"/>
      <c r="AI609" s="227"/>
      <c r="AJ609" s="227"/>
      <c r="AK609" s="227"/>
    </row>
    <row r="610" hidden="1">
      <c r="A610" s="227"/>
      <c r="B610" s="227"/>
      <c r="C610" s="227"/>
      <c r="D610" s="227"/>
      <c r="E610" s="227"/>
      <c r="F610" s="227"/>
      <c r="G610" s="227"/>
      <c r="H610" s="227"/>
      <c r="I610" s="227"/>
      <c r="J610" s="227"/>
      <c r="K610" s="227"/>
      <c r="L610" s="227"/>
      <c r="M610" s="227"/>
      <c r="N610" s="227"/>
      <c r="O610" s="227"/>
      <c r="P610" s="227"/>
      <c r="Q610" s="227"/>
      <c r="R610" s="227"/>
      <c r="S610" s="227"/>
      <c r="T610" s="227"/>
      <c r="U610" s="227"/>
      <c r="V610" s="227"/>
      <c r="W610" s="227"/>
      <c r="X610" s="227"/>
      <c r="Y610" s="227"/>
      <c r="Z610" s="227"/>
      <c r="AA610" s="227"/>
      <c r="AB610" s="227"/>
      <c r="AC610" s="227"/>
      <c r="AD610" s="227"/>
      <c r="AE610" s="227"/>
      <c r="AF610" s="227"/>
      <c r="AG610" s="227"/>
      <c r="AH610" s="227"/>
      <c r="AI610" s="227"/>
      <c r="AJ610" s="227"/>
      <c r="AK610" s="227"/>
    </row>
    <row r="611" hidden="1">
      <c r="A611" s="227"/>
      <c r="B611" s="227"/>
      <c r="C611" s="227"/>
      <c r="D611" s="227"/>
      <c r="E611" s="227"/>
      <c r="F611" s="227"/>
      <c r="G611" s="227"/>
      <c r="H611" s="227"/>
      <c r="I611" s="227"/>
      <c r="J611" s="227"/>
      <c r="K611" s="227"/>
      <c r="L611" s="227"/>
      <c r="M611" s="227"/>
      <c r="N611" s="227"/>
      <c r="O611" s="227"/>
      <c r="P611" s="227"/>
      <c r="Q611" s="227"/>
      <c r="R611" s="227"/>
      <c r="S611" s="227"/>
      <c r="T611" s="227"/>
      <c r="U611" s="227"/>
      <c r="V611" s="227"/>
      <c r="W611" s="227"/>
      <c r="X611" s="227"/>
      <c r="Y611" s="227"/>
      <c r="Z611" s="227"/>
      <c r="AA611" s="227"/>
      <c r="AB611" s="227"/>
      <c r="AC611" s="227"/>
      <c r="AD611" s="227"/>
      <c r="AE611" s="227"/>
      <c r="AF611" s="227"/>
      <c r="AG611" s="227"/>
      <c r="AH611" s="227"/>
      <c r="AI611" s="227"/>
      <c r="AJ611" s="227"/>
      <c r="AK611" s="227"/>
    </row>
    <row r="612" hidden="1">
      <c r="A612" s="227"/>
      <c r="B612" s="227"/>
      <c r="C612" s="227"/>
      <c r="D612" s="227"/>
      <c r="E612" s="227"/>
      <c r="F612" s="227"/>
      <c r="G612" s="227"/>
      <c r="H612" s="227"/>
      <c r="I612" s="227"/>
      <c r="J612" s="227"/>
      <c r="K612" s="227"/>
      <c r="L612" s="227"/>
      <c r="M612" s="227"/>
      <c r="N612" s="227"/>
      <c r="O612" s="227"/>
      <c r="P612" s="227"/>
      <c r="Q612" s="227"/>
      <c r="R612" s="227"/>
      <c r="S612" s="227"/>
      <c r="T612" s="227"/>
      <c r="U612" s="227"/>
      <c r="V612" s="227"/>
      <c r="W612" s="227"/>
      <c r="X612" s="227"/>
      <c r="Y612" s="227"/>
      <c r="Z612" s="227"/>
      <c r="AA612" s="227"/>
      <c r="AB612" s="227"/>
      <c r="AC612" s="227"/>
      <c r="AD612" s="227"/>
      <c r="AE612" s="227"/>
      <c r="AF612" s="227"/>
      <c r="AG612" s="227"/>
      <c r="AH612" s="227"/>
      <c r="AI612" s="227"/>
      <c r="AJ612" s="227"/>
      <c r="AK612" s="227"/>
    </row>
    <row r="613" hidden="1">
      <c r="A613" s="227"/>
      <c r="B613" s="227"/>
      <c r="C613" s="227"/>
      <c r="D613" s="227"/>
      <c r="E613" s="227"/>
      <c r="F613" s="227"/>
      <c r="G613" s="227"/>
      <c r="H613" s="227"/>
      <c r="I613" s="227"/>
      <c r="J613" s="227"/>
      <c r="K613" s="227"/>
      <c r="L613" s="227"/>
      <c r="M613" s="227"/>
      <c r="N613" s="227"/>
      <c r="O613" s="227"/>
      <c r="P613" s="227"/>
      <c r="Q613" s="227"/>
      <c r="R613" s="227"/>
      <c r="S613" s="227"/>
      <c r="T613" s="227"/>
      <c r="U613" s="227"/>
      <c r="V613" s="227"/>
      <c r="W613" s="227"/>
      <c r="X613" s="227"/>
      <c r="Y613" s="227"/>
      <c r="Z613" s="227"/>
      <c r="AA613" s="227"/>
      <c r="AB613" s="227"/>
      <c r="AC613" s="227"/>
      <c r="AD613" s="227"/>
      <c r="AE613" s="227"/>
      <c r="AF613" s="227"/>
      <c r="AG613" s="227"/>
      <c r="AH613" s="227"/>
      <c r="AI613" s="227"/>
      <c r="AJ613" s="227"/>
      <c r="AK613" s="227"/>
    </row>
    <row r="614" hidden="1">
      <c r="A614" s="227"/>
      <c r="B614" s="227"/>
      <c r="C614" s="227"/>
      <c r="D614" s="227"/>
      <c r="E614" s="227"/>
      <c r="F614" s="227"/>
      <c r="G614" s="227"/>
      <c r="H614" s="227"/>
      <c r="I614" s="227"/>
      <c r="J614" s="227"/>
      <c r="K614" s="227"/>
      <c r="L614" s="227"/>
      <c r="M614" s="227"/>
      <c r="N614" s="227"/>
      <c r="O614" s="227"/>
      <c r="P614" s="227"/>
      <c r="Q614" s="227"/>
      <c r="R614" s="227"/>
      <c r="S614" s="227"/>
      <c r="T614" s="227"/>
      <c r="U614" s="227"/>
      <c r="V614" s="227"/>
      <c r="W614" s="227"/>
      <c r="X614" s="227"/>
      <c r="Y614" s="227"/>
      <c r="Z614" s="227"/>
      <c r="AA614" s="227"/>
      <c r="AB614" s="227"/>
      <c r="AC614" s="227"/>
      <c r="AD614" s="227"/>
      <c r="AE614" s="227"/>
      <c r="AF614" s="227"/>
      <c r="AG614" s="227"/>
      <c r="AH614" s="227"/>
      <c r="AI614" s="227"/>
      <c r="AJ614" s="227"/>
      <c r="AK614" s="227"/>
    </row>
    <row r="615" hidden="1">
      <c r="A615" s="227"/>
      <c r="B615" s="227"/>
      <c r="C615" s="227"/>
      <c r="D615" s="227"/>
      <c r="E615" s="227"/>
      <c r="F615" s="227"/>
      <c r="G615" s="227"/>
      <c r="H615" s="227"/>
      <c r="I615" s="227"/>
      <c r="J615" s="227"/>
      <c r="K615" s="227"/>
      <c r="L615" s="227"/>
      <c r="M615" s="227"/>
      <c r="N615" s="227"/>
      <c r="O615" s="227"/>
      <c r="P615" s="227"/>
      <c r="Q615" s="227"/>
      <c r="R615" s="227"/>
      <c r="S615" s="227"/>
      <c r="T615" s="227"/>
      <c r="U615" s="227"/>
      <c r="V615" s="227"/>
      <c r="W615" s="227"/>
      <c r="X615" s="227"/>
      <c r="Y615" s="227"/>
      <c r="Z615" s="227"/>
      <c r="AA615" s="227"/>
      <c r="AB615" s="227"/>
      <c r="AC615" s="227"/>
      <c r="AD615" s="227"/>
      <c r="AE615" s="227"/>
      <c r="AF615" s="227"/>
      <c r="AG615" s="227"/>
      <c r="AH615" s="227"/>
      <c r="AI615" s="227"/>
      <c r="AJ615" s="227"/>
      <c r="AK615" s="227"/>
    </row>
    <row r="616" hidden="1">
      <c r="A616" s="227"/>
      <c r="B616" s="227"/>
      <c r="C616" s="227"/>
      <c r="D616" s="227"/>
      <c r="E616" s="227"/>
      <c r="F616" s="227"/>
      <c r="G616" s="227"/>
      <c r="H616" s="227"/>
      <c r="I616" s="227"/>
      <c r="J616" s="227"/>
      <c r="K616" s="227"/>
      <c r="L616" s="227"/>
      <c r="M616" s="227"/>
      <c r="N616" s="227"/>
      <c r="O616" s="227"/>
      <c r="P616" s="227"/>
      <c r="Q616" s="227"/>
      <c r="R616" s="227"/>
      <c r="S616" s="227"/>
      <c r="T616" s="227"/>
      <c r="U616" s="227"/>
      <c r="V616" s="227"/>
      <c r="W616" s="227"/>
      <c r="X616" s="227"/>
      <c r="Y616" s="227"/>
      <c r="Z616" s="227"/>
      <c r="AA616" s="227"/>
      <c r="AB616" s="227"/>
      <c r="AC616" s="227"/>
      <c r="AD616" s="227"/>
      <c r="AE616" s="227"/>
      <c r="AF616" s="227"/>
      <c r="AG616" s="227"/>
      <c r="AH616" s="227"/>
      <c r="AI616" s="227"/>
      <c r="AJ616" s="227"/>
      <c r="AK616" s="227"/>
    </row>
    <row r="617" hidden="1">
      <c r="A617" s="227"/>
      <c r="B617" s="227"/>
      <c r="C617" s="227"/>
      <c r="D617" s="227"/>
      <c r="E617" s="227"/>
      <c r="F617" s="227"/>
      <c r="G617" s="227"/>
      <c r="H617" s="227"/>
      <c r="I617" s="227"/>
      <c r="J617" s="227"/>
      <c r="K617" s="227"/>
      <c r="L617" s="227"/>
      <c r="M617" s="227"/>
      <c r="N617" s="227"/>
      <c r="O617" s="227"/>
      <c r="P617" s="227"/>
      <c r="Q617" s="227"/>
      <c r="R617" s="227"/>
      <c r="S617" s="227"/>
      <c r="T617" s="227"/>
      <c r="U617" s="227"/>
      <c r="V617" s="227"/>
      <c r="W617" s="227"/>
      <c r="X617" s="227"/>
      <c r="Y617" s="227"/>
      <c r="Z617" s="227"/>
      <c r="AA617" s="227"/>
      <c r="AB617" s="227"/>
      <c r="AC617" s="227"/>
      <c r="AD617" s="227"/>
      <c r="AE617" s="227"/>
      <c r="AF617" s="227"/>
      <c r="AG617" s="227"/>
      <c r="AH617" s="227"/>
      <c r="AI617" s="227"/>
      <c r="AJ617" s="227"/>
      <c r="AK617" s="227"/>
    </row>
    <row r="618" hidden="1">
      <c r="A618" s="227"/>
      <c r="B618" s="227"/>
      <c r="C618" s="227"/>
      <c r="D618" s="227"/>
      <c r="E618" s="227"/>
      <c r="F618" s="227"/>
      <c r="G618" s="227"/>
      <c r="H618" s="227"/>
      <c r="I618" s="227"/>
      <c r="J618" s="227"/>
      <c r="K618" s="227"/>
      <c r="L618" s="227"/>
      <c r="M618" s="227"/>
      <c r="N618" s="227"/>
      <c r="O618" s="227"/>
      <c r="P618" s="227"/>
      <c r="Q618" s="227"/>
      <c r="R618" s="227"/>
      <c r="S618" s="227"/>
      <c r="T618" s="227"/>
      <c r="U618" s="227"/>
      <c r="V618" s="227"/>
      <c r="W618" s="227"/>
      <c r="X618" s="227"/>
      <c r="Y618" s="227"/>
      <c r="Z618" s="227"/>
      <c r="AA618" s="227"/>
      <c r="AB618" s="227"/>
      <c r="AC618" s="227"/>
      <c r="AD618" s="227"/>
      <c r="AE618" s="227"/>
      <c r="AF618" s="227"/>
      <c r="AG618" s="227"/>
      <c r="AH618" s="227"/>
      <c r="AI618" s="227"/>
      <c r="AJ618" s="227"/>
      <c r="AK618" s="227"/>
    </row>
    <row r="619" hidden="1">
      <c r="A619" s="227"/>
      <c r="B619" s="227"/>
      <c r="C619" s="227"/>
      <c r="D619" s="227"/>
      <c r="E619" s="227"/>
      <c r="F619" s="227"/>
      <c r="G619" s="227"/>
      <c r="H619" s="227"/>
      <c r="I619" s="227"/>
      <c r="J619" s="227"/>
      <c r="K619" s="227"/>
      <c r="L619" s="227"/>
      <c r="M619" s="227"/>
      <c r="N619" s="227"/>
      <c r="O619" s="227"/>
      <c r="P619" s="227"/>
      <c r="Q619" s="227"/>
      <c r="R619" s="227"/>
      <c r="S619" s="227"/>
      <c r="T619" s="227"/>
      <c r="U619" s="227"/>
      <c r="V619" s="227"/>
      <c r="W619" s="227"/>
      <c r="X619" s="227"/>
      <c r="Y619" s="227"/>
      <c r="Z619" s="227"/>
      <c r="AA619" s="227"/>
      <c r="AB619" s="227"/>
      <c r="AC619" s="227"/>
      <c r="AD619" s="227"/>
      <c r="AE619" s="227"/>
      <c r="AF619" s="227"/>
      <c r="AG619" s="227"/>
      <c r="AH619" s="227"/>
      <c r="AI619" s="227"/>
      <c r="AJ619" s="227"/>
      <c r="AK619" s="227"/>
    </row>
    <row r="620" hidden="1">
      <c r="A620" s="227"/>
      <c r="B620" s="227"/>
      <c r="C620" s="227"/>
      <c r="D620" s="227"/>
      <c r="E620" s="227"/>
      <c r="F620" s="227"/>
      <c r="G620" s="227"/>
      <c r="H620" s="227"/>
      <c r="I620" s="227"/>
      <c r="J620" s="227"/>
      <c r="K620" s="227"/>
      <c r="L620" s="227"/>
      <c r="M620" s="227"/>
      <c r="N620" s="227"/>
      <c r="O620" s="227"/>
      <c r="P620" s="227"/>
      <c r="Q620" s="227"/>
      <c r="R620" s="227"/>
      <c r="S620" s="227"/>
      <c r="T620" s="227"/>
      <c r="U620" s="227"/>
      <c r="V620" s="227"/>
      <c r="W620" s="227"/>
      <c r="X620" s="227"/>
      <c r="Y620" s="227"/>
      <c r="Z620" s="227"/>
      <c r="AA620" s="227"/>
      <c r="AB620" s="227"/>
      <c r="AC620" s="227"/>
      <c r="AD620" s="227"/>
      <c r="AE620" s="227"/>
      <c r="AF620" s="227"/>
      <c r="AG620" s="227"/>
      <c r="AH620" s="227"/>
      <c r="AI620" s="227"/>
      <c r="AJ620" s="227"/>
      <c r="AK620" s="227"/>
    </row>
    <row r="621" hidden="1">
      <c r="A621" s="227"/>
      <c r="B621" s="227"/>
      <c r="C621" s="227"/>
      <c r="D621" s="227"/>
      <c r="E621" s="227"/>
      <c r="F621" s="227"/>
      <c r="G621" s="227"/>
      <c r="H621" s="227"/>
      <c r="I621" s="227"/>
      <c r="J621" s="227"/>
      <c r="K621" s="227"/>
      <c r="L621" s="227"/>
      <c r="M621" s="227"/>
      <c r="N621" s="227"/>
      <c r="O621" s="227"/>
      <c r="P621" s="227"/>
      <c r="Q621" s="227"/>
      <c r="R621" s="227"/>
      <c r="S621" s="227"/>
      <c r="T621" s="227"/>
      <c r="U621" s="227"/>
      <c r="V621" s="227"/>
      <c r="W621" s="227"/>
      <c r="X621" s="227"/>
      <c r="Y621" s="227"/>
      <c r="Z621" s="227"/>
      <c r="AA621" s="227"/>
      <c r="AB621" s="227"/>
      <c r="AC621" s="227"/>
      <c r="AD621" s="227"/>
      <c r="AE621" s="227"/>
      <c r="AF621" s="227"/>
      <c r="AG621" s="227"/>
      <c r="AH621" s="227"/>
      <c r="AI621" s="227"/>
      <c r="AJ621" s="227"/>
      <c r="AK621" s="227"/>
    </row>
    <row r="622" hidden="1">
      <c r="A622" s="227"/>
      <c r="B622" s="227"/>
      <c r="C622" s="227"/>
      <c r="D622" s="227"/>
      <c r="E622" s="227"/>
      <c r="F622" s="227"/>
      <c r="G622" s="227"/>
      <c r="H622" s="227"/>
      <c r="I622" s="227"/>
      <c r="J622" s="227"/>
      <c r="K622" s="227"/>
      <c r="L622" s="227"/>
      <c r="M622" s="227"/>
      <c r="N622" s="227"/>
      <c r="O622" s="227"/>
      <c r="P622" s="227"/>
      <c r="Q622" s="227"/>
      <c r="R622" s="227"/>
      <c r="S622" s="227"/>
      <c r="T622" s="227"/>
      <c r="U622" s="227"/>
      <c r="V622" s="227"/>
      <c r="W622" s="227"/>
      <c r="X622" s="227"/>
      <c r="Y622" s="227"/>
      <c r="Z622" s="227"/>
      <c r="AA622" s="227"/>
      <c r="AB622" s="227"/>
      <c r="AC622" s="227"/>
      <c r="AD622" s="227"/>
      <c r="AE622" s="227"/>
      <c r="AF622" s="227"/>
      <c r="AG622" s="227"/>
      <c r="AH622" s="227"/>
      <c r="AI622" s="227"/>
      <c r="AJ622" s="227"/>
      <c r="AK622" s="227"/>
    </row>
    <row r="623" hidden="1">
      <c r="A623" s="227"/>
      <c r="B623" s="227"/>
      <c r="C623" s="227"/>
      <c r="D623" s="227"/>
      <c r="E623" s="227"/>
      <c r="F623" s="227"/>
      <c r="G623" s="227"/>
      <c r="H623" s="227"/>
      <c r="I623" s="227"/>
      <c r="J623" s="227"/>
      <c r="K623" s="227"/>
      <c r="L623" s="227"/>
      <c r="M623" s="227"/>
      <c r="N623" s="227"/>
      <c r="O623" s="227"/>
      <c r="P623" s="227"/>
      <c r="Q623" s="227"/>
      <c r="R623" s="227"/>
      <c r="S623" s="227"/>
      <c r="T623" s="227"/>
      <c r="U623" s="227"/>
      <c r="V623" s="227"/>
      <c r="W623" s="227"/>
      <c r="X623" s="227"/>
      <c r="Y623" s="227"/>
      <c r="Z623" s="227"/>
      <c r="AA623" s="227"/>
      <c r="AB623" s="227"/>
      <c r="AC623" s="227"/>
      <c r="AD623" s="227"/>
      <c r="AE623" s="227"/>
      <c r="AF623" s="227"/>
      <c r="AG623" s="227"/>
      <c r="AH623" s="227"/>
      <c r="AI623" s="227"/>
      <c r="AJ623" s="227"/>
      <c r="AK623" s="227"/>
    </row>
    <row r="624" hidden="1">
      <c r="A624" s="227"/>
      <c r="B624" s="227"/>
      <c r="C624" s="227"/>
      <c r="D624" s="227"/>
      <c r="E624" s="227"/>
      <c r="F624" s="227"/>
      <c r="G624" s="227"/>
      <c r="H624" s="227"/>
      <c r="I624" s="227"/>
      <c r="J624" s="227"/>
      <c r="K624" s="227"/>
      <c r="L624" s="227"/>
      <c r="M624" s="227"/>
      <c r="N624" s="227"/>
      <c r="O624" s="227"/>
      <c r="P624" s="227"/>
      <c r="Q624" s="227"/>
      <c r="R624" s="227"/>
      <c r="S624" s="227"/>
      <c r="T624" s="227"/>
      <c r="U624" s="227"/>
      <c r="V624" s="227"/>
      <c r="W624" s="227"/>
      <c r="X624" s="227"/>
      <c r="Y624" s="227"/>
      <c r="Z624" s="227"/>
      <c r="AA624" s="227"/>
      <c r="AB624" s="227"/>
      <c r="AC624" s="227"/>
      <c r="AD624" s="227"/>
      <c r="AE624" s="227"/>
      <c r="AF624" s="227"/>
      <c r="AG624" s="227"/>
      <c r="AH624" s="227"/>
      <c r="AI624" s="227"/>
      <c r="AJ624" s="227"/>
      <c r="AK624" s="227"/>
    </row>
    <row r="625" hidden="1">
      <c r="A625" s="227"/>
      <c r="B625" s="227"/>
      <c r="C625" s="227"/>
      <c r="D625" s="227"/>
      <c r="E625" s="227"/>
      <c r="F625" s="227"/>
      <c r="G625" s="227"/>
      <c r="H625" s="227"/>
      <c r="I625" s="227"/>
      <c r="J625" s="227"/>
      <c r="K625" s="227"/>
      <c r="L625" s="227"/>
      <c r="M625" s="227"/>
      <c r="N625" s="227"/>
      <c r="O625" s="227"/>
      <c r="P625" s="227"/>
      <c r="Q625" s="227"/>
      <c r="R625" s="227"/>
      <c r="S625" s="227"/>
      <c r="T625" s="227"/>
      <c r="U625" s="227"/>
      <c r="V625" s="227"/>
      <c r="W625" s="227"/>
      <c r="X625" s="227"/>
      <c r="Y625" s="227"/>
      <c r="Z625" s="227"/>
      <c r="AA625" s="227"/>
      <c r="AB625" s="227"/>
      <c r="AC625" s="227"/>
      <c r="AD625" s="227"/>
      <c r="AE625" s="227"/>
      <c r="AF625" s="227"/>
      <c r="AG625" s="227"/>
      <c r="AH625" s="227"/>
      <c r="AI625" s="227"/>
      <c r="AJ625" s="227"/>
      <c r="AK625" s="227"/>
    </row>
    <row r="626" hidden="1">
      <c r="A626" s="227"/>
      <c r="B626" s="227"/>
      <c r="C626" s="227"/>
      <c r="D626" s="227"/>
      <c r="E626" s="227"/>
      <c r="F626" s="227"/>
      <c r="G626" s="227"/>
      <c r="H626" s="227"/>
      <c r="I626" s="227"/>
      <c r="J626" s="227"/>
      <c r="K626" s="227"/>
      <c r="L626" s="227"/>
      <c r="M626" s="227"/>
      <c r="N626" s="227"/>
      <c r="O626" s="227"/>
      <c r="P626" s="227"/>
      <c r="Q626" s="227"/>
      <c r="R626" s="227"/>
      <c r="S626" s="227"/>
      <c r="T626" s="227"/>
      <c r="U626" s="227"/>
      <c r="V626" s="227"/>
      <c r="W626" s="227"/>
      <c r="X626" s="227"/>
      <c r="Y626" s="227"/>
      <c r="Z626" s="227"/>
      <c r="AA626" s="227"/>
      <c r="AB626" s="227"/>
      <c r="AC626" s="227"/>
      <c r="AD626" s="227"/>
      <c r="AE626" s="227"/>
      <c r="AF626" s="227"/>
      <c r="AG626" s="227"/>
      <c r="AH626" s="227"/>
      <c r="AI626" s="227"/>
      <c r="AJ626" s="227"/>
      <c r="AK626" s="227"/>
    </row>
    <row r="627" hidden="1">
      <c r="A627" s="227"/>
      <c r="B627" s="227"/>
      <c r="C627" s="227"/>
      <c r="D627" s="227"/>
      <c r="E627" s="227"/>
      <c r="F627" s="227"/>
      <c r="G627" s="227"/>
      <c r="H627" s="227"/>
      <c r="I627" s="227"/>
      <c r="J627" s="227"/>
      <c r="K627" s="227"/>
      <c r="L627" s="227"/>
      <c r="M627" s="227"/>
      <c r="N627" s="227"/>
      <c r="O627" s="227"/>
      <c r="P627" s="227"/>
      <c r="Q627" s="227"/>
      <c r="R627" s="227"/>
      <c r="S627" s="227"/>
      <c r="T627" s="227"/>
      <c r="U627" s="227"/>
      <c r="V627" s="227"/>
      <c r="W627" s="227"/>
      <c r="X627" s="227"/>
      <c r="Y627" s="227"/>
      <c r="Z627" s="227"/>
      <c r="AA627" s="227"/>
      <c r="AB627" s="227"/>
      <c r="AC627" s="227"/>
      <c r="AD627" s="227"/>
      <c r="AE627" s="227"/>
      <c r="AF627" s="227"/>
      <c r="AG627" s="227"/>
      <c r="AH627" s="227"/>
      <c r="AI627" s="227"/>
      <c r="AJ627" s="227"/>
      <c r="AK627" s="227"/>
    </row>
    <row r="628" hidden="1">
      <c r="A628" s="227"/>
      <c r="B628" s="227"/>
      <c r="C628" s="227"/>
      <c r="D628" s="227"/>
      <c r="E628" s="227"/>
      <c r="F628" s="227"/>
      <c r="G628" s="227"/>
      <c r="H628" s="227"/>
      <c r="I628" s="227"/>
      <c r="J628" s="227"/>
      <c r="K628" s="227"/>
      <c r="L628" s="227"/>
      <c r="M628" s="227"/>
      <c r="N628" s="227"/>
      <c r="O628" s="227"/>
      <c r="P628" s="227"/>
      <c r="Q628" s="227"/>
      <c r="R628" s="227"/>
      <c r="S628" s="227"/>
      <c r="T628" s="227"/>
      <c r="U628" s="227"/>
      <c r="V628" s="227"/>
      <c r="W628" s="227"/>
      <c r="X628" s="227"/>
      <c r="Y628" s="227"/>
      <c r="Z628" s="227"/>
      <c r="AA628" s="227"/>
      <c r="AB628" s="227"/>
      <c r="AC628" s="227"/>
      <c r="AD628" s="227"/>
      <c r="AE628" s="227"/>
      <c r="AF628" s="227"/>
      <c r="AG628" s="227"/>
      <c r="AH628" s="227"/>
      <c r="AI628" s="227"/>
      <c r="AJ628" s="227"/>
      <c r="AK628" s="227"/>
    </row>
    <row r="629" hidden="1">
      <c r="A629" s="227"/>
      <c r="B629" s="227"/>
      <c r="C629" s="227"/>
      <c r="D629" s="227"/>
      <c r="E629" s="227"/>
      <c r="F629" s="227"/>
      <c r="G629" s="227"/>
      <c r="H629" s="227"/>
      <c r="I629" s="227"/>
      <c r="J629" s="227"/>
      <c r="K629" s="227"/>
      <c r="L629" s="227"/>
      <c r="M629" s="227"/>
      <c r="N629" s="227"/>
      <c r="O629" s="227"/>
      <c r="P629" s="227"/>
      <c r="Q629" s="227"/>
      <c r="R629" s="227"/>
      <c r="S629" s="227"/>
      <c r="T629" s="227"/>
      <c r="U629" s="227"/>
      <c r="V629" s="227"/>
      <c r="W629" s="227"/>
      <c r="X629" s="227"/>
      <c r="Y629" s="227"/>
      <c r="Z629" s="227"/>
      <c r="AA629" s="227"/>
      <c r="AB629" s="227"/>
      <c r="AC629" s="227"/>
      <c r="AD629" s="227"/>
      <c r="AE629" s="227"/>
      <c r="AF629" s="227"/>
      <c r="AG629" s="227"/>
      <c r="AH629" s="227"/>
      <c r="AI629" s="227"/>
      <c r="AJ629" s="227"/>
      <c r="AK629" s="227"/>
    </row>
    <row r="630" hidden="1">
      <c r="A630" s="227"/>
      <c r="B630" s="227"/>
      <c r="C630" s="227"/>
      <c r="D630" s="227"/>
      <c r="E630" s="227"/>
      <c r="F630" s="227"/>
      <c r="G630" s="227"/>
      <c r="H630" s="227"/>
      <c r="I630" s="227"/>
      <c r="J630" s="227"/>
      <c r="K630" s="227"/>
      <c r="L630" s="227"/>
      <c r="M630" s="227"/>
      <c r="N630" s="227"/>
      <c r="O630" s="227"/>
      <c r="P630" s="227"/>
      <c r="Q630" s="227"/>
      <c r="R630" s="227"/>
      <c r="S630" s="227"/>
      <c r="T630" s="227"/>
      <c r="U630" s="227"/>
      <c r="V630" s="227"/>
      <c r="W630" s="227"/>
      <c r="X630" s="227"/>
      <c r="Y630" s="227"/>
      <c r="Z630" s="227"/>
      <c r="AA630" s="227"/>
      <c r="AB630" s="227"/>
      <c r="AC630" s="227"/>
      <c r="AD630" s="227"/>
      <c r="AE630" s="227"/>
      <c r="AF630" s="227"/>
      <c r="AG630" s="227"/>
      <c r="AH630" s="227"/>
      <c r="AI630" s="227"/>
      <c r="AJ630" s="227"/>
      <c r="AK630" s="227"/>
    </row>
    <row r="631" hidden="1">
      <c r="A631" s="227"/>
      <c r="B631" s="227"/>
      <c r="C631" s="227"/>
      <c r="D631" s="227"/>
      <c r="E631" s="227"/>
      <c r="F631" s="227"/>
      <c r="G631" s="227"/>
      <c r="H631" s="227"/>
      <c r="I631" s="227"/>
      <c r="J631" s="227"/>
      <c r="K631" s="227"/>
      <c r="L631" s="227"/>
      <c r="M631" s="227"/>
      <c r="N631" s="227"/>
      <c r="O631" s="227"/>
      <c r="P631" s="227"/>
      <c r="Q631" s="227"/>
      <c r="R631" s="227"/>
      <c r="S631" s="227"/>
      <c r="T631" s="227"/>
      <c r="U631" s="227"/>
      <c r="V631" s="227"/>
      <c r="W631" s="227"/>
      <c r="X631" s="227"/>
      <c r="Y631" s="227"/>
      <c r="Z631" s="227"/>
      <c r="AA631" s="227"/>
      <c r="AB631" s="227"/>
      <c r="AC631" s="227"/>
      <c r="AD631" s="227"/>
      <c r="AE631" s="227"/>
      <c r="AF631" s="227"/>
      <c r="AG631" s="227"/>
      <c r="AH631" s="227"/>
      <c r="AI631" s="227"/>
      <c r="AJ631" s="227"/>
      <c r="AK631" s="227"/>
    </row>
    <row r="632" hidden="1">
      <c r="A632" s="227"/>
      <c r="B632" s="227"/>
      <c r="C632" s="227"/>
      <c r="D632" s="227"/>
      <c r="E632" s="227"/>
      <c r="F632" s="227"/>
      <c r="G632" s="227"/>
      <c r="H632" s="227"/>
      <c r="I632" s="227"/>
      <c r="J632" s="227"/>
      <c r="K632" s="227"/>
      <c r="L632" s="227"/>
      <c r="M632" s="227"/>
      <c r="N632" s="227"/>
      <c r="O632" s="227"/>
      <c r="P632" s="227"/>
      <c r="Q632" s="227"/>
      <c r="R632" s="227"/>
      <c r="S632" s="227"/>
      <c r="T632" s="227"/>
      <c r="U632" s="227"/>
      <c r="V632" s="227"/>
      <c r="W632" s="227"/>
      <c r="X632" s="227"/>
      <c r="Y632" s="227"/>
      <c r="Z632" s="227"/>
      <c r="AA632" s="227"/>
      <c r="AB632" s="227"/>
      <c r="AC632" s="227"/>
      <c r="AD632" s="227"/>
      <c r="AE632" s="227"/>
      <c r="AF632" s="227"/>
      <c r="AG632" s="227"/>
      <c r="AH632" s="227"/>
      <c r="AI632" s="227"/>
      <c r="AJ632" s="227"/>
      <c r="AK632" s="227"/>
    </row>
    <row r="633" hidden="1">
      <c r="A633" s="227"/>
      <c r="B633" s="227"/>
      <c r="C633" s="227"/>
      <c r="D633" s="227"/>
      <c r="E633" s="227"/>
      <c r="F633" s="227"/>
      <c r="G633" s="227"/>
      <c r="H633" s="227"/>
      <c r="I633" s="227"/>
      <c r="J633" s="227"/>
      <c r="K633" s="227"/>
      <c r="L633" s="227"/>
      <c r="M633" s="227"/>
      <c r="N633" s="227"/>
      <c r="O633" s="227"/>
      <c r="P633" s="227"/>
      <c r="Q633" s="227"/>
      <c r="R633" s="227"/>
      <c r="S633" s="227"/>
      <c r="T633" s="227"/>
      <c r="U633" s="227"/>
      <c r="V633" s="227"/>
      <c r="W633" s="227"/>
      <c r="X633" s="227"/>
      <c r="Y633" s="227"/>
      <c r="Z633" s="227"/>
      <c r="AA633" s="227"/>
      <c r="AB633" s="227"/>
      <c r="AC633" s="227"/>
      <c r="AD633" s="227"/>
      <c r="AE633" s="227"/>
      <c r="AF633" s="227"/>
      <c r="AG633" s="227"/>
      <c r="AH633" s="227"/>
      <c r="AI633" s="227"/>
      <c r="AJ633" s="227"/>
      <c r="AK633" s="227"/>
    </row>
    <row r="634" hidden="1">
      <c r="A634" s="227"/>
      <c r="B634" s="227"/>
      <c r="C634" s="227"/>
      <c r="D634" s="227"/>
      <c r="E634" s="227"/>
      <c r="F634" s="227"/>
      <c r="G634" s="227"/>
      <c r="H634" s="227"/>
      <c r="I634" s="227"/>
      <c r="J634" s="227"/>
      <c r="K634" s="227"/>
      <c r="L634" s="227"/>
      <c r="M634" s="227"/>
      <c r="N634" s="227"/>
      <c r="O634" s="227"/>
      <c r="P634" s="227"/>
      <c r="Q634" s="227"/>
      <c r="R634" s="227"/>
      <c r="S634" s="227"/>
      <c r="T634" s="227"/>
      <c r="U634" s="227"/>
      <c r="V634" s="227"/>
      <c r="W634" s="227"/>
      <c r="X634" s="227"/>
      <c r="Y634" s="227"/>
      <c r="Z634" s="227"/>
      <c r="AA634" s="227"/>
      <c r="AB634" s="227"/>
      <c r="AC634" s="227"/>
      <c r="AD634" s="227"/>
      <c r="AE634" s="227"/>
      <c r="AF634" s="227"/>
      <c r="AG634" s="227"/>
      <c r="AH634" s="227"/>
      <c r="AI634" s="227"/>
      <c r="AJ634" s="227"/>
      <c r="AK634" s="227"/>
    </row>
    <row r="635" hidden="1">
      <c r="A635" s="227"/>
      <c r="B635" s="227"/>
      <c r="C635" s="227"/>
      <c r="D635" s="227"/>
      <c r="E635" s="227"/>
      <c r="F635" s="227"/>
      <c r="G635" s="227"/>
      <c r="H635" s="227"/>
      <c r="I635" s="227"/>
      <c r="J635" s="227"/>
      <c r="K635" s="227"/>
      <c r="L635" s="227"/>
      <c r="M635" s="227"/>
      <c r="N635" s="227"/>
      <c r="O635" s="227"/>
      <c r="P635" s="227"/>
      <c r="Q635" s="227"/>
      <c r="R635" s="227"/>
      <c r="S635" s="227"/>
      <c r="T635" s="227"/>
      <c r="U635" s="227"/>
      <c r="V635" s="227"/>
      <c r="W635" s="227"/>
      <c r="X635" s="227"/>
      <c r="Y635" s="227"/>
      <c r="Z635" s="227"/>
      <c r="AA635" s="227"/>
      <c r="AB635" s="227"/>
      <c r="AC635" s="227"/>
      <c r="AD635" s="227"/>
      <c r="AE635" s="227"/>
      <c r="AF635" s="227"/>
      <c r="AG635" s="227"/>
      <c r="AH635" s="227"/>
      <c r="AI635" s="227"/>
      <c r="AJ635" s="227"/>
      <c r="AK635" s="227"/>
    </row>
    <row r="636" hidden="1">
      <c r="A636" s="227"/>
      <c r="B636" s="227"/>
      <c r="C636" s="227"/>
      <c r="D636" s="227"/>
      <c r="E636" s="227"/>
      <c r="F636" s="227"/>
      <c r="G636" s="227"/>
      <c r="H636" s="227"/>
      <c r="I636" s="227"/>
      <c r="J636" s="227"/>
      <c r="K636" s="227"/>
      <c r="L636" s="227"/>
      <c r="M636" s="227"/>
      <c r="N636" s="227"/>
      <c r="O636" s="227"/>
      <c r="P636" s="227"/>
      <c r="Q636" s="227"/>
      <c r="R636" s="227"/>
      <c r="S636" s="227"/>
      <c r="T636" s="227"/>
      <c r="U636" s="227"/>
      <c r="V636" s="227"/>
      <c r="W636" s="227"/>
      <c r="X636" s="227"/>
      <c r="Y636" s="227"/>
      <c r="Z636" s="227"/>
      <c r="AA636" s="227"/>
      <c r="AB636" s="227"/>
      <c r="AC636" s="227"/>
      <c r="AD636" s="227"/>
      <c r="AE636" s="227"/>
      <c r="AF636" s="227"/>
      <c r="AG636" s="227"/>
      <c r="AH636" s="227"/>
      <c r="AI636" s="227"/>
      <c r="AJ636" s="227"/>
      <c r="AK636" s="227"/>
    </row>
    <row r="637" hidden="1">
      <c r="A637" s="227"/>
      <c r="B637" s="227"/>
      <c r="C637" s="227"/>
      <c r="D637" s="227"/>
      <c r="E637" s="227"/>
      <c r="F637" s="227"/>
      <c r="G637" s="227"/>
      <c r="H637" s="227"/>
      <c r="I637" s="227"/>
      <c r="J637" s="227"/>
      <c r="K637" s="227"/>
      <c r="L637" s="227"/>
      <c r="M637" s="227"/>
      <c r="N637" s="227"/>
      <c r="O637" s="227"/>
      <c r="P637" s="227"/>
      <c r="Q637" s="227"/>
      <c r="R637" s="227"/>
      <c r="S637" s="227"/>
      <c r="T637" s="227"/>
      <c r="U637" s="227"/>
      <c r="V637" s="227"/>
      <c r="W637" s="227"/>
      <c r="X637" s="227"/>
      <c r="Y637" s="227"/>
      <c r="Z637" s="227"/>
      <c r="AA637" s="227"/>
      <c r="AB637" s="227"/>
      <c r="AC637" s="227"/>
      <c r="AD637" s="227"/>
      <c r="AE637" s="227"/>
      <c r="AF637" s="227"/>
      <c r="AG637" s="227"/>
      <c r="AH637" s="227"/>
      <c r="AI637" s="227"/>
      <c r="AJ637" s="227"/>
      <c r="AK637" s="227"/>
    </row>
    <row r="638" hidden="1">
      <c r="A638" s="227"/>
      <c r="B638" s="227"/>
      <c r="C638" s="227"/>
      <c r="D638" s="227"/>
      <c r="E638" s="227"/>
      <c r="F638" s="227"/>
      <c r="G638" s="227"/>
      <c r="H638" s="227"/>
      <c r="I638" s="227"/>
      <c r="J638" s="227"/>
      <c r="K638" s="227"/>
      <c r="L638" s="227"/>
      <c r="M638" s="227"/>
      <c r="N638" s="227"/>
      <c r="O638" s="227"/>
      <c r="P638" s="227"/>
      <c r="Q638" s="227"/>
      <c r="R638" s="227"/>
      <c r="S638" s="227"/>
      <c r="T638" s="227"/>
      <c r="U638" s="227"/>
      <c r="V638" s="227"/>
      <c r="W638" s="227"/>
      <c r="X638" s="227"/>
      <c r="Y638" s="227"/>
      <c r="Z638" s="227"/>
      <c r="AA638" s="227"/>
      <c r="AB638" s="227"/>
      <c r="AC638" s="227"/>
      <c r="AD638" s="227"/>
      <c r="AE638" s="227"/>
      <c r="AF638" s="227"/>
      <c r="AG638" s="227"/>
      <c r="AH638" s="227"/>
      <c r="AI638" s="227"/>
      <c r="AJ638" s="227"/>
      <c r="AK638" s="227"/>
    </row>
    <row r="639" hidden="1">
      <c r="A639" s="227"/>
      <c r="B639" s="227"/>
      <c r="C639" s="227"/>
      <c r="D639" s="227"/>
      <c r="E639" s="227"/>
      <c r="F639" s="227"/>
      <c r="G639" s="227"/>
      <c r="H639" s="227"/>
      <c r="I639" s="227"/>
      <c r="J639" s="227"/>
      <c r="K639" s="227"/>
      <c r="L639" s="227"/>
      <c r="M639" s="227"/>
      <c r="N639" s="227"/>
      <c r="O639" s="227"/>
      <c r="P639" s="227"/>
      <c r="Q639" s="227"/>
      <c r="R639" s="227"/>
      <c r="S639" s="227"/>
      <c r="T639" s="227"/>
      <c r="U639" s="227"/>
      <c r="V639" s="227"/>
      <c r="W639" s="227"/>
      <c r="X639" s="227"/>
      <c r="Y639" s="227"/>
      <c r="Z639" s="227"/>
      <c r="AA639" s="227"/>
      <c r="AB639" s="227"/>
      <c r="AC639" s="227"/>
      <c r="AD639" s="227"/>
      <c r="AE639" s="227"/>
      <c r="AF639" s="227"/>
      <c r="AG639" s="227"/>
      <c r="AH639" s="227"/>
      <c r="AI639" s="227"/>
      <c r="AJ639" s="227"/>
      <c r="AK639" s="227"/>
    </row>
    <row r="640" hidden="1">
      <c r="A640" s="227"/>
      <c r="B640" s="227"/>
      <c r="C640" s="227"/>
      <c r="D640" s="227"/>
      <c r="E640" s="227"/>
      <c r="F640" s="227"/>
      <c r="G640" s="227"/>
      <c r="H640" s="227"/>
      <c r="I640" s="227"/>
      <c r="J640" s="227"/>
      <c r="K640" s="227"/>
      <c r="L640" s="227"/>
      <c r="M640" s="227"/>
      <c r="N640" s="227"/>
      <c r="O640" s="227"/>
      <c r="P640" s="227"/>
      <c r="Q640" s="227"/>
      <c r="R640" s="227"/>
      <c r="S640" s="227"/>
      <c r="T640" s="227"/>
      <c r="U640" s="227"/>
      <c r="V640" s="227"/>
      <c r="W640" s="227"/>
      <c r="X640" s="227"/>
      <c r="Y640" s="227"/>
      <c r="Z640" s="227"/>
      <c r="AA640" s="227"/>
      <c r="AB640" s="227"/>
      <c r="AC640" s="227"/>
      <c r="AD640" s="227"/>
      <c r="AE640" s="227"/>
      <c r="AF640" s="227"/>
      <c r="AG640" s="227"/>
      <c r="AH640" s="227"/>
      <c r="AI640" s="227"/>
      <c r="AJ640" s="227"/>
      <c r="AK640" s="227"/>
    </row>
    <row r="641" hidden="1">
      <c r="A641" s="227"/>
      <c r="B641" s="227"/>
      <c r="C641" s="227"/>
      <c r="D641" s="227"/>
      <c r="E641" s="227"/>
      <c r="F641" s="227"/>
      <c r="G641" s="227"/>
      <c r="H641" s="227"/>
      <c r="I641" s="227"/>
      <c r="J641" s="227"/>
      <c r="K641" s="227"/>
      <c r="L641" s="227"/>
      <c r="M641" s="227"/>
      <c r="N641" s="227"/>
      <c r="O641" s="227"/>
      <c r="P641" s="227"/>
      <c r="Q641" s="227"/>
      <c r="R641" s="227"/>
      <c r="S641" s="227"/>
      <c r="T641" s="227"/>
      <c r="U641" s="227"/>
      <c r="V641" s="227"/>
      <c r="W641" s="227"/>
      <c r="X641" s="227"/>
      <c r="Y641" s="227"/>
      <c r="Z641" s="227"/>
      <c r="AA641" s="227"/>
      <c r="AB641" s="227"/>
      <c r="AC641" s="227"/>
      <c r="AD641" s="227"/>
      <c r="AE641" s="227"/>
      <c r="AF641" s="227"/>
      <c r="AG641" s="227"/>
      <c r="AH641" s="227"/>
      <c r="AI641" s="227"/>
      <c r="AJ641" s="227"/>
      <c r="AK641" s="227"/>
    </row>
    <row r="642" hidden="1">
      <c r="A642" s="227"/>
      <c r="B642" s="227"/>
      <c r="C642" s="227"/>
      <c r="D642" s="227"/>
      <c r="E642" s="227"/>
      <c r="F642" s="227"/>
      <c r="G642" s="227"/>
      <c r="H642" s="227"/>
      <c r="I642" s="227"/>
      <c r="J642" s="227"/>
      <c r="K642" s="227"/>
      <c r="L642" s="227"/>
      <c r="M642" s="227"/>
      <c r="N642" s="227"/>
      <c r="O642" s="227"/>
      <c r="P642" s="227"/>
      <c r="Q642" s="227"/>
      <c r="R642" s="227"/>
      <c r="S642" s="227"/>
      <c r="T642" s="227"/>
      <c r="U642" s="227"/>
      <c r="V642" s="227"/>
      <c r="W642" s="227"/>
      <c r="X642" s="227"/>
      <c r="Y642" s="227"/>
      <c r="Z642" s="227"/>
      <c r="AA642" s="227"/>
      <c r="AB642" s="227"/>
      <c r="AC642" s="227"/>
      <c r="AD642" s="227"/>
      <c r="AE642" s="227"/>
      <c r="AF642" s="227"/>
      <c r="AG642" s="227"/>
      <c r="AH642" s="227"/>
      <c r="AI642" s="227"/>
      <c r="AJ642" s="227"/>
      <c r="AK642" s="227"/>
    </row>
    <row r="643" hidden="1">
      <c r="A643" s="227"/>
      <c r="B643" s="227"/>
      <c r="C643" s="227"/>
      <c r="D643" s="227"/>
      <c r="E643" s="227"/>
      <c r="F643" s="227"/>
      <c r="G643" s="227"/>
      <c r="H643" s="227"/>
      <c r="I643" s="227"/>
      <c r="J643" s="227"/>
      <c r="K643" s="227"/>
      <c r="L643" s="227"/>
      <c r="M643" s="227"/>
      <c r="N643" s="227"/>
      <c r="O643" s="227"/>
      <c r="P643" s="227"/>
      <c r="Q643" s="227"/>
      <c r="R643" s="227"/>
      <c r="S643" s="227"/>
      <c r="T643" s="227"/>
      <c r="U643" s="227"/>
      <c r="V643" s="227"/>
      <c r="W643" s="227"/>
      <c r="X643" s="227"/>
      <c r="Y643" s="227"/>
      <c r="Z643" s="227"/>
      <c r="AA643" s="227"/>
      <c r="AB643" s="227"/>
      <c r="AC643" s="227"/>
      <c r="AD643" s="227"/>
      <c r="AE643" s="227"/>
      <c r="AF643" s="227"/>
      <c r="AG643" s="227"/>
      <c r="AH643" s="227"/>
      <c r="AI643" s="227"/>
      <c r="AJ643" s="227"/>
      <c r="AK643" s="227"/>
    </row>
    <row r="644" hidden="1">
      <c r="A644" s="227"/>
      <c r="B644" s="227"/>
      <c r="C644" s="227"/>
      <c r="D644" s="227"/>
      <c r="E644" s="227"/>
      <c r="F644" s="227"/>
      <c r="G644" s="227"/>
      <c r="H644" s="227"/>
      <c r="I644" s="227"/>
      <c r="J644" s="227"/>
      <c r="K644" s="227"/>
      <c r="L644" s="227"/>
      <c r="M644" s="227"/>
      <c r="N644" s="227"/>
      <c r="O644" s="227"/>
      <c r="P644" s="227"/>
      <c r="Q644" s="227"/>
      <c r="R644" s="227"/>
      <c r="S644" s="227"/>
      <c r="T644" s="227"/>
      <c r="U644" s="227"/>
      <c r="V644" s="227"/>
      <c r="W644" s="227"/>
      <c r="X644" s="227"/>
      <c r="Y644" s="227"/>
      <c r="Z644" s="227"/>
      <c r="AA644" s="227"/>
      <c r="AB644" s="227"/>
      <c r="AC644" s="227"/>
      <c r="AD644" s="227"/>
      <c r="AE644" s="227"/>
      <c r="AF644" s="227"/>
      <c r="AG644" s="227"/>
      <c r="AH644" s="227"/>
      <c r="AI644" s="227"/>
      <c r="AJ644" s="227"/>
      <c r="AK644" s="227"/>
    </row>
    <row r="645" hidden="1">
      <c r="A645" s="227"/>
      <c r="B645" s="227"/>
      <c r="C645" s="227"/>
      <c r="D645" s="227"/>
      <c r="E645" s="227"/>
      <c r="F645" s="227"/>
      <c r="G645" s="227"/>
      <c r="H645" s="227"/>
      <c r="I645" s="227"/>
      <c r="J645" s="227"/>
      <c r="K645" s="227"/>
      <c r="L645" s="227"/>
      <c r="M645" s="227"/>
      <c r="N645" s="227"/>
      <c r="O645" s="227"/>
      <c r="P645" s="227"/>
      <c r="Q645" s="227"/>
      <c r="R645" s="227"/>
      <c r="S645" s="227"/>
      <c r="T645" s="227"/>
      <c r="U645" s="227"/>
      <c r="V645" s="227"/>
      <c r="W645" s="227"/>
      <c r="X645" s="227"/>
      <c r="Y645" s="227"/>
      <c r="Z645" s="227"/>
      <c r="AA645" s="227"/>
      <c r="AB645" s="227"/>
      <c r="AC645" s="227"/>
      <c r="AD645" s="227"/>
      <c r="AE645" s="227"/>
      <c r="AF645" s="227"/>
      <c r="AG645" s="227"/>
      <c r="AH645" s="227"/>
      <c r="AI645" s="227"/>
      <c r="AJ645" s="227"/>
      <c r="AK645" s="227"/>
    </row>
    <row r="646" hidden="1">
      <c r="A646" s="227"/>
      <c r="B646" s="227"/>
      <c r="C646" s="227"/>
      <c r="D646" s="227"/>
      <c r="E646" s="227"/>
      <c r="F646" s="227"/>
      <c r="G646" s="227"/>
      <c r="H646" s="227"/>
      <c r="I646" s="227"/>
      <c r="J646" s="227"/>
      <c r="K646" s="227"/>
      <c r="L646" s="227"/>
      <c r="M646" s="227"/>
      <c r="N646" s="227"/>
      <c r="O646" s="227"/>
      <c r="P646" s="227"/>
      <c r="Q646" s="227"/>
      <c r="R646" s="227"/>
      <c r="S646" s="227"/>
      <c r="T646" s="227"/>
      <c r="U646" s="227"/>
      <c r="V646" s="227"/>
      <c r="W646" s="227"/>
      <c r="X646" s="227"/>
      <c r="Y646" s="227"/>
      <c r="Z646" s="227"/>
      <c r="AA646" s="227"/>
      <c r="AB646" s="227"/>
      <c r="AC646" s="227"/>
      <c r="AD646" s="227"/>
      <c r="AE646" s="227"/>
      <c r="AF646" s="227"/>
      <c r="AG646" s="227"/>
      <c r="AH646" s="227"/>
      <c r="AI646" s="227"/>
      <c r="AJ646" s="227"/>
      <c r="AK646" s="227"/>
    </row>
    <row r="647" hidden="1">
      <c r="A647" s="227"/>
      <c r="B647" s="227"/>
      <c r="C647" s="227"/>
      <c r="D647" s="227"/>
      <c r="E647" s="227"/>
      <c r="F647" s="227"/>
      <c r="G647" s="227"/>
      <c r="H647" s="227"/>
      <c r="I647" s="227"/>
      <c r="J647" s="227"/>
      <c r="K647" s="227"/>
      <c r="L647" s="227"/>
      <c r="M647" s="227"/>
      <c r="N647" s="227"/>
      <c r="O647" s="227"/>
      <c r="P647" s="227"/>
      <c r="Q647" s="227"/>
      <c r="R647" s="227"/>
      <c r="S647" s="227"/>
      <c r="T647" s="227"/>
      <c r="U647" s="227"/>
      <c r="V647" s="227"/>
      <c r="W647" s="227"/>
      <c r="X647" s="227"/>
      <c r="Y647" s="227"/>
      <c r="Z647" s="227"/>
      <c r="AA647" s="227"/>
      <c r="AB647" s="227"/>
      <c r="AC647" s="227"/>
      <c r="AD647" s="227"/>
      <c r="AE647" s="227"/>
      <c r="AF647" s="227"/>
      <c r="AG647" s="227"/>
      <c r="AH647" s="227"/>
      <c r="AI647" s="227"/>
      <c r="AJ647" s="227"/>
      <c r="AK647" s="227"/>
    </row>
    <row r="648" hidden="1">
      <c r="A648" s="227"/>
      <c r="B648" s="227"/>
      <c r="C648" s="227"/>
      <c r="D648" s="227"/>
      <c r="E648" s="227"/>
      <c r="F648" s="227"/>
      <c r="G648" s="227"/>
      <c r="H648" s="227"/>
      <c r="I648" s="227"/>
      <c r="J648" s="227"/>
      <c r="K648" s="227"/>
      <c r="L648" s="227"/>
      <c r="M648" s="227"/>
      <c r="N648" s="227"/>
      <c r="O648" s="227"/>
      <c r="P648" s="227"/>
      <c r="Q648" s="227"/>
      <c r="R648" s="227"/>
      <c r="S648" s="227"/>
      <c r="T648" s="227"/>
      <c r="U648" s="227"/>
      <c r="V648" s="227"/>
      <c r="W648" s="227"/>
      <c r="X648" s="227"/>
      <c r="Y648" s="227"/>
      <c r="Z648" s="227"/>
      <c r="AA648" s="227"/>
      <c r="AB648" s="227"/>
      <c r="AC648" s="227"/>
      <c r="AD648" s="227"/>
      <c r="AE648" s="227"/>
      <c r="AF648" s="227"/>
      <c r="AG648" s="227"/>
      <c r="AH648" s="227"/>
      <c r="AI648" s="227"/>
      <c r="AJ648" s="227"/>
      <c r="AK648" s="227"/>
    </row>
    <row r="649" hidden="1">
      <c r="A649" s="227"/>
      <c r="B649" s="227"/>
      <c r="C649" s="227"/>
      <c r="D649" s="227"/>
      <c r="E649" s="227"/>
      <c r="F649" s="227"/>
      <c r="G649" s="227"/>
      <c r="H649" s="227"/>
      <c r="I649" s="227"/>
      <c r="J649" s="227"/>
      <c r="K649" s="227"/>
      <c r="L649" s="227"/>
      <c r="M649" s="227"/>
      <c r="N649" s="227"/>
      <c r="O649" s="227"/>
      <c r="P649" s="227"/>
      <c r="Q649" s="227"/>
      <c r="R649" s="227"/>
      <c r="S649" s="227"/>
      <c r="T649" s="227"/>
      <c r="U649" s="227"/>
      <c r="V649" s="227"/>
      <c r="W649" s="227"/>
      <c r="X649" s="227"/>
      <c r="Y649" s="227"/>
      <c r="Z649" s="227"/>
      <c r="AA649" s="227"/>
      <c r="AB649" s="227"/>
      <c r="AC649" s="227"/>
      <c r="AD649" s="227"/>
      <c r="AE649" s="227"/>
      <c r="AF649" s="227"/>
      <c r="AG649" s="227"/>
      <c r="AH649" s="227"/>
      <c r="AI649" s="227"/>
      <c r="AJ649" s="227"/>
      <c r="AK649" s="227"/>
    </row>
    <row r="650" hidden="1">
      <c r="A650" s="227"/>
      <c r="B650" s="227"/>
      <c r="C650" s="227"/>
      <c r="D650" s="227"/>
      <c r="E650" s="227"/>
      <c r="F650" s="227"/>
      <c r="G650" s="227"/>
      <c r="H650" s="227"/>
      <c r="I650" s="227"/>
      <c r="J650" s="227"/>
      <c r="K650" s="227"/>
      <c r="L650" s="227"/>
      <c r="M650" s="227"/>
      <c r="N650" s="227"/>
      <c r="O650" s="227"/>
      <c r="P650" s="227"/>
      <c r="Q650" s="227"/>
      <c r="R650" s="227"/>
      <c r="S650" s="227"/>
      <c r="T650" s="227"/>
      <c r="U650" s="227"/>
      <c r="V650" s="227"/>
      <c r="W650" s="227"/>
      <c r="X650" s="227"/>
      <c r="Y650" s="227"/>
      <c r="Z650" s="227"/>
      <c r="AA650" s="227"/>
      <c r="AB650" s="227"/>
      <c r="AC650" s="227"/>
      <c r="AD650" s="227"/>
      <c r="AE650" s="227"/>
      <c r="AF650" s="227"/>
      <c r="AG650" s="227"/>
      <c r="AH650" s="227"/>
      <c r="AI650" s="227"/>
      <c r="AJ650" s="227"/>
      <c r="AK650" s="227"/>
    </row>
    <row r="651" hidden="1">
      <c r="A651" s="227"/>
      <c r="B651" s="227"/>
      <c r="C651" s="227"/>
      <c r="D651" s="227"/>
      <c r="E651" s="227"/>
      <c r="F651" s="227"/>
      <c r="G651" s="227"/>
      <c r="H651" s="227"/>
      <c r="I651" s="227"/>
      <c r="J651" s="227"/>
      <c r="K651" s="227"/>
      <c r="L651" s="227"/>
      <c r="M651" s="227"/>
      <c r="N651" s="227"/>
      <c r="O651" s="227"/>
      <c r="P651" s="227"/>
      <c r="Q651" s="227"/>
      <c r="R651" s="227"/>
      <c r="S651" s="227"/>
      <c r="T651" s="227"/>
      <c r="U651" s="227"/>
      <c r="V651" s="227"/>
      <c r="W651" s="227"/>
      <c r="X651" s="227"/>
      <c r="Y651" s="227"/>
      <c r="Z651" s="227"/>
      <c r="AA651" s="227"/>
      <c r="AB651" s="227"/>
      <c r="AC651" s="227"/>
      <c r="AD651" s="227"/>
      <c r="AE651" s="227"/>
      <c r="AF651" s="227"/>
      <c r="AG651" s="227"/>
      <c r="AH651" s="227"/>
      <c r="AI651" s="227"/>
      <c r="AJ651" s="227"/>
      <c r="AK651" s="227"/>
    </row>
    <row r="652" hidden="1">
      <c r="A652" s="227"/>
      <c r="B652" s="227"/>
      <c r="C652" s="227"/>
      <c r="D652" s="227"/>
      <c r="E652" s="227"/>
      <c r="F652" s="227"/>
      <c r="G652" s="227"/>
      <c r="H652" s="227"/>
      <c r="I652" s="227"/>
      <c r="J652" s="227"/>
      <c r="K652" s="227"/>
      <c r="L652" s="227"/>
      <c r="M652" s="227"/>
      <c r="N652" s="227"/>
      <c r="O652" s="227"/>
      <c r="P652" s="227"/>
      <c r="Q652" s="227"/>
      <c r="R652" s="227"/>
      <c r="S652" s="227"/>
      <c r="T652" s="227"/>
      <c r="U652" s="227"/>
      <c r="V652" s="227"/>
      <c r="W652" s="227"/>
      <c r="X652" s="227"/>
      <c r="Y652" s="227"/>
      <c r="Z652" s="227"/>
      <c r="AA652" s="227"/>
      <c r="AB652" s="227"/>
      <c r="AC652" s="227"/>
      <c r="AD652" s="227"/>
      <c r="AE652" s="227"/>
      <c r="AF652" s="227"/>
      <c r="AG652" s="227"/>
      <c r="AH652" s="227"/>
      <c r="AI652" s="227"/>
      <c r="AJ652" s="227"/>
      <c r="AK652" s="227"/>
    </row>
    <row r="653" hidden="1">
      <c r="A653" s="227"/>
      <c r="B653" s="227"/>
      <c r="C653" s="227"/>
      <c r="D653" s="227"/>
      <c r="E653" s="227"/>
      <c r="F653" s="227"/>
      <c r="G653" s="227"/>
      <c r="H653" s="227"/>
      <c r="I653" s="227"/>
      <c r="J653" s="227"/>
      <c r="K653" s="227"/>
      <c r="L653" s="227"/>
      <c r="M653" s="227"/>
      <c r="N653" s="227"/>
      <c r="O653" s="227"/>
      <c r="P653" s="227"/>
      <c r="Q653" s="227"/>
      <c r="R653" s="227"/>
      <c r="S653" s="227"/>
      <c r="T653" s="227"/>
      <c r="U653" s="227"/>
      <c r="V653" s="227"/>
      <c r="W653" s="227"/>
      <c r="X653" s="227"/>
      <c r="Y653" s="227"/>
      <c r="Z653" s="227"/>
      <c r="AA653" s="227"/>
      <c r="AB653" s="227"/>
      <c r="AC653" s="227"/>
      <c r="AD653" s="227"/>
      <c r="AE653" s="227"/>
      <c r="AF653" s="227"/>
      <c r="AG653" s="227"/>
      <c r="AH653" s="227"/>
      <c r="AI653" s="227"/>
      <c r="AJ653" s="227"/>
      <c r="AK653" s="227"/>
    </row>
    <row r="654" hidden="1">
      <c r="A654" s="227"/>
      <c r="B654" s="227"/>
      <c r="C654" s="227"/>
      <c r="D654" s="227"/>
      <c r="E654" s="227"/>
      <c r="F654" s="227"/>
      <c r="G654" s="227"/>
      <c r="H654" s="227"/>
      <c r="I654" s="227"/>
      <c r="J654" s="227"/>
      <c r="K654" s="227"/>
      <c r="L654" s="227"/>
      <c r="M654" s="227"/>
      <c r="N654" s="227"/>
      <c r="O654" s="227"/>
      <c r="P654" s="227"/>
      <c r="Q654" s="227"/>
      <c r="R654" s="227"/>
      <c r="S654" s="227"/>
      <c r="T654" s="227"/>
      <c r="U654" s="227"/>
      <c r="V654" s="227"/>
      <c r="W654" s="227"/>
      <c r="X654" s="227"/>
      <c r="Y654" s="227"/>
      <c r="Z654" s="227"/>
      <c r="AA654" s="227"/>
      <c r="AB654" s="227"/>
      <c r="AC654" s="227"/>
      <c r="AD654" s="227"/>
      <c r="AE654" s="227"/>
      <c r="AF654" s="227"/>
      <c r="AG654" s="227"/>
      <c r="AH654" s="227"/>
      <c r="AI654" s="227"/>
      <c r="AJ654" s="227"/>
      <c r="AK654" s="227"/>
    </row>
    <row r="655" hidden="1">
      <c r="A655" s="227"/>
      <c r="B655" s="227"/>
      <c r="C655" s="227"/>
      <c r="D655" s="227"/>
      <c r="E655" s="227"/>
      <c r="F655" s="227"/>
      <c r="G655" s="227"/>
      <c r="H655" s="227"/>
      <c r="I655" s="227"/>
      <c r="J655" s="227"/>
      <c r="K655" s="227"/>
      <c r="L655" s="227"/>
      <c r="M655" s="227"/>
      <c r="N655" s="227"/>
      <c r="O655" s="227"/>
      <c r="P655" s="227"/>
      <c r="Q655" s="227"/>
      <c r="R655" s="227"/>
      <c r="S655" s="227"/>
      <c r="T655" s="227"/>
      <c r="U655" s="227"/>
      <c r="V655" s="227"/>
      <c r="W655" s="227"/>
      <c r="X655" s="227"/>
      <c r="Y655" s="227"/>
      <c r="Z655" s="227"/>
      <c r="AA655" s="227"/>
      <c r="AB655" s="227"/>
      <c r="AC655" s="227"/>
      <c r="AD655" s="227"/>
      <c r="AE655" s="227"/>
      <c r="AF655" s="227"/>
      <c r="AG655" s="227"/>
      <c r="AH655" s="227"/>
      <c r="AI655" s="227"/>
      <c r="AJ655" s="227"/>
      <c r="AK655" s="227"/>
    </row>
    <row r="656" hidden="1">
      <c r="A656" s="227"/>
      <c r="B656" s="227"/>
      <c r="C656" s="227"/>
      <c r="D656" s="227"/>
      <c r="E656" s="227"/>
      <c r="F656" s="227"/>
      <c r="G656" s="227"/>
      <c r="H656" s="227"/>
      <c r="I656" s="227"/>
      <c r="J656" s="227"/>
      <c r="K656" s="227"/>
      <c r="L656" s="227"/>
      <c r="M656" s="227"/>
      <c r="N656" s="227"/>
      <c r="O656" s="227"/>
      <c r="P656" s="227"/>
      <c r="Q656" s="227"/>
      <c r="R656" s="227"/>
      <c r="S656" s="227"/>
      <c r="T656" s="227"/>
      <c r="U656" s="227"/>
      <c r="V656" s="227"/>
      <c r="W656" s="227"/>
      <c r="X656" s="227"/>
      <c r="Y656" s="227"/>
      <c r="Z656" s="227"/>
      <c r="AA656" s="227"/>
      <c r="AB656" s="227"/>
      <c r="AC656" s="227"/>
      <c r="AD656" s="227"/>
      <c r="AE656" s="227"/>
      <c r="AF656" s="227"/>
      <c r="AG656" s="227"/>
      <c r="AH656" s="227"/>
      <c r="AI656" s="227"/>
      <c r="AJ656" s="227"/>
      <c r="AK656" s="227"/>
    </row>
    <row r="657" hidden="1">
      <c r="A657" s="227"/>
      <c r="B657" s="227"/>
      <c r="C657" s="227"/>
      <c r="D657" s="227"/>
      <c r="E657" s="227"/>
      <c r="F657" s="227"/>
      <c r="G657" s="227"/>
      <c r="H657" s="227"/>
      <c r="I657" s="227"/>
      <c r="J657" s="227"/>
      <c r="K657" s="227"/>
      <c r="L657" s="227"/>
      <c r="M657" s="227"/>
      <c r="N657" s="227"/>
      <c r="O657" s="227"/>
      <c r="P657" s="227"/>
      <c r="Q657" s="227"/>
      <c r="R657" s="227"/>
      <c r="S657" s="227"/>
      <c r="T657" s="227"/>
      <c r="U657" s="227"/>
      <c r="V657" s="227"/>
      <c r="W657" s="227"/>
      <c r="X657" s="227"/>
      <c r="Y657" s="227"/>
      <c r="Z657" s="227"/>
      <c r="AA657" s="227"/>
      <c r="AB657" s="227"/>
      <c r="AC657" s="227"/>
      <c r="AD657" s="227"/>
      <c r="AE657" s="227"/>
      <c r="AF657" s="227"/>
      <c r="AG657" s="227"/>
      <c r="AH657" s="227"/>
      <c r="AI657" s="227"/>
      <c r="AJ657" s="227"/>
      <c r="AK657" s="227"/>
    </row>
    <row r="658" hidden="1">
      <c r="A658" s="227"/>
      <c r="B658" s="227"/>
      <c r="C658" s="227"/>
      <c r="D658" s="227"/>
      <c r="E658" s="227"/>
      <c r="F658" s="227"/>
      <c r="G658" s="227"/>
      <c r="H658" s="227"/>
      <c r="I658" s="227"/>
      <c r="J658" s="227"/>
      <c r="K658" s="227"/>
      <c r="L658" s="227"/>
      <c r="M658" s="227"/>
      <c r="N658" s="227"/>
      <c r="O658" s="227"/>
      <c r="P658" s="227"/>
      <c r="Q658" s="227"/>
      <c r="R658" s="227"/>
      <c r="S658" s="227"/>
      <c r="T658" s="227"/>
      <c r="U658" s="227"/>
      <c r="V658" s="227"/>
      <c r="W658" s="227"/>
      <c r="X658" s="227"/>
      <c r="Y658" s="227"/>
      <c r="Z658" s="227"/>
      <c r="AA658" s="227"/>
      <c r="AB658" s="227"/>
      <c r="AC658" s="227"/>
      <c r="AD658" s="227"/>
      <c r="AE658" s="227"/>
      <c r="AF658" s="227"/>
      <c r="AG658" s="227"/>
      <c r="AH658" s="227"/>
      <c r="AI658" s="227"/>
      <c r="AJ658" s="227"/>
      <c r="AK658" s="227"/>
    </row>
    <row r="659" hidden="1">
      <c r="A659" s="227"/>
      <c r="B659" s="227"/>
      <c r="C659" s="227"/>
      <c r="D659" s="227"/>
      <c r="E659" s="227"/>
      <c r="F659" s="227"/>
      <c r="G659" s="227"/>
      <c r="H659" s="227"/>
      <c r="I659" s="227"/>
      <c r="J659" s="227"/>
      <c r="K659" s="227"/>
      <c r="L659" s="227"/>
      <c r="M659" s="227"/>
      <c r="N659" s="227"/>
      <c r="O659" s="227"/>
      <c r="P659" s="227"/>
      <c r="Q659" s="227"/>
      <c r="R659" s="227"/>
      <c r="S659" s="227"/>
      <c r="T659" s="227"/>
      <c r="U659" s="227"/>
      <c r="V659" s="227"/>
      <c r="W659" s="227"/>
      <c r="X659" s="227"/>
      <c r="Y659" s="227"/>
      <c r="Z659" s="227"/>
      <c r="AA659" s="227"/>
      <c r="AB659" s="227"/>
      <c r="AC659" s="227"/>
      <c r="AD659" s="227"/>
      <c r="AE659" s="227"/>
      <c r="AF659" s="227"/>
      <c r="AG659" s="227"/>
      <c r="AH659" s="227"/>
      <c r="AI659" s="227"/>
      <c r="AJ659" s="227"/>
      <c r="AK659" s="227"/>
    </row>
    <row r="660" hidden="1">
      <c r="A660" s="227"/>
      <c r="B660" s="227"/>
      <c r="C660" s="227"/>
      <c r="D660" s="227"/>
      <c r="E660" s="227"/>
      <c r="F660" s="227"/>
      <c r="G660" s="227"/>
      <c r="H660" s="227"/>
      <c r="I660" s="227"/>
      <c r="J660" s="227"/>
      <c r="K660" s="227"/>
      <c r="L660" s="227"/>
      <c r="M660" s="227"/>
      <c r="N660" s="227"/>
      <c r="O660" s="227"/>
      <c r="P660" s="227"/>
      <c r="Q660" s="227"/>
      <c r="R660" s="227"/>
      <c r="S660" s="227"/>
      <c r="T660" s="227"/>
      <c r="U660" s="227"/>
      <c r="V660" s="227"/>
      <c r="W660" s="227"/>
      <c r="X660" s="227"/>
      <c r="Y660" s="227"/>
      <c r="Z660" s="227"/>
      <c r="AA660" s="227"/>
      <c r="AB660" s="227"/>
      <c r="AC660" s="227"/>
      <c r="AD660" s="227"/>
      <c r="AE660" s="227"/>
      <c r="AF660" s="227"/>
      <c r="AG660" s="227"/>
      <c r="AH660" s="227"/>
      <c r="AI660" s="227"/>
      <c r="AJ660" s="227"/>
      <c r="AK660" s="227"/>
    </row>
    <row r="661" hidden="1">
      <c r="A661" s="227"/>
      <c r="B661" s="227"/>
      <c r="C661" s="227"/>
      <c r="D661" s="227"/>
      <c r="E661" s="227"/>
      <c r="F661" s="227"/>
      <c r="G661" s="227"/>
      <c r="H661" s="227"/>
      <c r="I661" s="227"/>
      <c r="J661" s="227"/>
      <c r="K661" s="227"/>
      <c r="L661" s="227"/>
      <c r="M661" s="227"/>
      <c r="N661" s="227"/>
      <c r="O661" s="227"/>
      <c r="P661" s="227"/>
      <c r="Q661" s="227"/>
      <c r="R661" s="227"/>
      <c r="S661" s="227"/>
      <c r="T661" s="227"/>
      <c r="U661" s="227"/>
      <c r="V661" s="227"/>
      <c r="W661" s="227"/>
      <c r="X661" s="227"/>
      <c r="Y661" s="227"/>
      <c r="Z661" s="227"/>
      <c r="AA661" s="227"/>
      <c r="AB661" s="227"/>
      <c r="AC661" s="227"/>
      <c r="AD661" s="227"/>
      <c r="AE661" s="227"/>
      <c r="AF661" s="227"/>
      <c r="AG661" s="227"/>
      <c r="AH661" s="227"/>
      <c r="AI661" s="227"/>
      <c r="AJ661" s="227"/>
      <c r="AK661" s="227"/>
    </row>
    <row r="662" hidden="1">
      <c r="A662" s="227"/>
      <c r="B662" s="227"/>
      <c r="C662" s="227"/>
      <c r="D662" s="227"/>
      <c r="E662" s="227"/>
      <c r="F662" s="227"/>
      <c r="G662" s="227"/>
      <c r="H662" s="227"/>
      <c r="I662" s="227"/>
      <c r="J662" s="227"/>
      <c r="K662" s="227"/>
      <c r="L662" s="227"/>
      <c r="M662" s="227"/>
      <c r="N662" s="227"/>
      <c r="O662" s="227"/>
      <c r="P662" s="227"/>
      <c r="Q662" s="227"/>
      <c r="R662" s="227"/>
      <c r="S662" s="227"/>
      <c r="T662" s="227"/>
      <c r="U662" s="227"/>
      <c r="V662" s="227"/>
      <c r="W662" s="227"/>
      <c r="X662" s="227"/>
      <c r="Y662" s="227"/>
      <c r="Z662" s="227"/>
      <c r="AA662" s="227"/>
      <c r="AB662" s="227"/>
      <c r="AC662" s="227"/>
      <c r="AD662" s="227"/>
      <c r="AE662" s="227"/>
      <c r="AF662" s="227"/>
      <c r="AG662" s="227"/>
      <c r="AH662" s="227"/>
      <c r="AI662" s="227"/>
      <c r="AJ662" s="227"/>
      <c r="AK662" s="227"/>
    </row>
    <row r="663" hidden="1">
      <c r="A663" s="227"/>
      <c r="B663" s="227"/>
      <c r="C663" s="227"/>
      <c r="D663" s="227"/>
      <c r="E663" s="227"/>
      <c r="F663" s="227"/>
      <c r="G663" s="227"/>
      <c r="H663" s="227"/>
      <c r="I663" s="227"/>
      <c r="J663" s="227"/>
      <c r="K663" s="227"/>
      <c r="L663" s="227"/>
      <c r="M663" s="227"/>
      <c r="N663" s="227"/>
      <c r="O663" s="227"/>
      <c r="P663" s="227"/>
      <c r="Q663" s="227"/>
      <c r="R663" s="227"/>
      <c r="S663" s="227"/>
      <c r="T663" s="227"/>
      <c r="U663" s="227"/>
      <c r="V663" s="227"/>
      <c r="W663" s="227"/>
      <c r="X663" s="227"/>
      <c r="Y663" s="227"/>
      <c r="Z663" s="227"/>
      <c r="AA663" s="227"/>
      <c r="AB663" s="227"/>
      <c r="AC663" s="227"/>
      <c r="AD663" s="227"/>
      <c r="AE663" s="227"/>
      <c r="AF663" s="227"/>
      <c r="AG663" s="227"/>
      <c r="AH663" s="227"/>
      <c r="AI663" s="227"/>
      <c r="AJ663" s="227"/>
      <c r="AK663" s="227"/>
    </row>
    <row r="664" hidden="1">
      <c r="A664" s="227"/>
      <c r="B664" s="227"/>
      <c r="C664" s="227"/>
      <c r="D664" s="227"/>
      <c r="E664" s="227"/>
      <c r="F664" s="227"/>
      <c r="G664" s="227"/>
      <c r="H664" s="227"/>
      <c r="I664" s="227"/>
      <c r="J664" s="227"/>
      <c r="K664" s="227"/>
      <c r="L664" s="227"/>
      <c r="M664" s="227"/>
      <c r="N664" s="227"/>
      <c r="O664" s="227"/>
      <c r="P664" s="227"/>
      <c r="Q664" s="227"/>
      <c r="R664" s="227"/>
      <c r="S664" s="227"/>
      <c r="T664" s="227"/>
      <c r="U664" s="227"/>
      <c r="V664" s="227"/>
      <c r="W664" s="227"/>
      <c r="X664" s="227"/>
      <c r="Y664" s="227"/>
      <c r="Z664" s="227"/>
      <c r="AA664" s="227"/>
      <c r="AB664" s="227"/>
      <c r="AC664" s="227"/>
      <c r="AD664" s="227"/>
      <c r="AE664" s="227"/>
      <c r="AF664" s="227"/>
      <c r="AG664" s="227"/>
      <c r="AH664" s="227"/>
      <c r="AI664" s="227"/>
      <c r="AJ664" s="227"/>
      <c r="AK664" s="227"/>
    </row>
    <row r="665" hidden="1">
      <c r="A665" s="227"/>
      <c r="B665" s="227"/>
      <c r="C665" s="227"/>
      <c r="D665" s="227"/>
      <c r="E665" s="227"/>
      <c r="F665" s="227"/>
      <c r="G665" s="227"/>
      <c r="H665" s="227"/>
      <c r="I665" s="227"/>
      <c r="J665" s="227"/>
      <c r="K665" s="227"/>
      <c r="L665" s="227"/>
      <c r="M665" s="227"/>
      <c r="N665" s="227"/>
      <c r="O665" s="227"/>
      <c r="P665" s="227"/>
      <c r="Q665" s="227"/>
      <c r="R665" s="227"/>
      <c r="S665" s="227"/>
      <c r="T665" s="227"/>
      <c r="U665" s="227"/>
      <c r="V665" s="227"/>
      <c r="W665" s="227"/>
      <c r="X665" s="227"/>
      <c r="Y665" s="227"/>
      <c r="Z665" s="227"/>
      <c r="AA665" s="227"/>
      <c r="AB665" s="227"/>
      <c r="AC665" s="227"/>
      <c r="AD665" s="227"/>
      <c r="AE665" s="227"/>
      <c r="AF665" s="227"/>
      <c r="AG665" s="227"/>
      <c r="AH665" s="227"/>
      <c r="AI665" s="227"/>
      <c r="AJ665" s="227"/>
      <c r="AK665" s="227"/>
    </row>
    <row r="666" hidden="1">
      <c r="A666" s="227"/>
      <c r="B666" s="227"/>
      <c r="C666" s="227"/>
      <c r="D666" s="227"/>
      <c r="E666" s="227"/>
      <c r="F666" s="227"/>
      <c r="G666" s="227"/>
      <c r="H666" s="227"/>
      <c r="I666" s="227"/>
      <c r="J666" s="227"/>
      <c r="K666" s="227"/>
      <c r="L666" s="227"/>
      <c r="M666" s="227"/>
      <c r="N666" s="227"/>
      <c r="O666" s="227"/>
      <c r="P666" s="227"/>
      <c r="Q666" s="227"/>
      <c r="R666" s="227"/>
      <c r="S666" s="227"/>
      <c r="T666" s="227"/>
      <c r="U666" s="227"/>
      <c r="V666" s="227"/>
      <c r="W666" s="227"/>
      <c r="X666" s="227"/>
      <c r="Y666" s="227"/>
      <c r="Z666" s="227"/>
      <c r="AA666" s="227"/>
      <c r="AB666" s="227"/>
      <c r="AC666" s="227"/>
      <c r="AD666" s="227"/>
      <c r="AE666" s="227"/>
      <c r="AF666" s="227"/>
      <c r="AG666" s="227"/>
      <c r="AH666" s="227"/>
      <c r="AI666" s="227"/>
      <c r="AJ666" s="227"/>
      <c r="AK666" s="227"/>
    </row>
    <row r="667" hidden="1">
      <c r="A667" s="227"/>
      <c r="B667" s="227"/>
      <c r="C667" s="227"/>
      <c r="D667" s="227"/>
      <c r="E667" s="227"/>
      <c r="F667" s="227"/>
      <c r="G667" s="227"/>
      <c r="H667" s="227"/>
      <c r="I667" s="227"/>
      <c r="J667" s="227"/>
      <c r="K667" s="227"/>
      <c r="L667" s="227"/>
      <c r="M667" s="227"/>
      <c r="N667" s="227"/>
      <c r="O667" s="227"/>
      <c r="P667" s="227"/>
      <c r="Q667" s="227"/>
      <c r="R667" s="227"/>
      <c r="S667" s="227"/>
      <c r="T667" s="227"/>
      <c r="U667" s="227"/>
      <c r="V667" s="227"/>
      <c r="W667" s="227"/>
      <c r="X667" s="227"/>
      <c r="Y667" s="227"/>
      <c r="Z667" s="227"/>
      <c r="AA667" s="227"/>
      <c r="AB667" s="227"/>
      <c r="AC667" s="227"/>
      <c r="AD667" s="227"/>
      <c r="AE667" s="227"/>
      <c r="AF667" s="227"/>
      <c r="AG667" s="227"/>
      <c r="AH667" s="227"/>
      <c r="AI667" s="227"/>
      <c r="AJ667" s="227"/>
      <c r="AK667" s="227"/>
    </row>
    <row r="668" hidden="1">
      <c r="A668" s="227"/>
      <c r="B668" s="227"/>
      <c r="C668" s="227"/>
      <c r="D668" s="227"/>
      <c r="E668" s="227"/>
      <c r="F668" s="227"/>
      <c r="G668" s="227"/>
      <c r="H668" s="227"/>
      <c r="I668" s="227"/>
      <c r="J668" s="227"/>
      <c r="K668" s="227"/>
      <c r="L668" s="227"/>
      <c r="M668" s="227"/>
      <c r="N668" s="227"/>
      <c r="O668" s="227"/>
      <c r="P668" s="227"/>
      <c r="Q668" s="227"/>
      <c r="R668" s="227"/>
      <c r="S668" s="227"/>
      <c r="T668" s="227"/>
      <c r="U668" s="227"/>
      <c r="V668" s="227"/>
      <c r="W668" s="227"/>
      <c r="X668" s="227"/>
      <c r="Y668" s="227"/>
      <c r="Z668" s="227"/>
      <c r="AA668" s="227"/>
      <c r="AB668" s="227"/>
      <c r="AC668" s="227"/>
      <c r="AD668" s="227"/>
      <c r="AE668" s="227"/>
      <c r="AF668" s="227"/>
      <c r="AG668" s="227"/>
      <c r="AH668" s="227"/>
      <c r="AI668" s="227"/>
      <c r="AJ668" s="227"/>
      <c r="AK668" s="227"/>
    </row>
    <row r="669" hidden="1">
      <c r="A669" s="227"/>
      <c r="B669" s="227"/>
      <c r="C669" s="227"/>
      <c r="D669" s="227"/>
      <c r="E669" s="227"/>
      <c r="F669" s="227"/>
      <c r="G669" s="227"/>
      <c r="H669" s="227"/>
      <c r="I669" s="227"/>
      <c r="J669" s="227"/>
      <c r="K669" s="227"/>
      <c r="L669" s="227"/>
      <c r="M669" s="227"/>
      <c r="N669" s="227"/>
      <c r="O669" s="227"/>
      <c r="P669" s="227"/>
      <c r="Q669" s="227"/>
      <c r="R669" s="227"/>
      <c r="S669" s="227"/>
      <c r="T669" s="227"/>
      <c r="U669" s="227"/>
      <c r="V669" s="227"/>
      <c r="W669" s="227"/>
      <c r="X669" s="227"/>
      <c r="Y669" s="227"/>
      <c r="Z669" s="227"/>
      <c r="AA669" s="227"/>
      <c r="AB669" s="227"/>
      <c r="AC669" s="227"/>
      <c r="AD669" s="227"/>
      <c r="AE669" s="227"/>
      <c r="AF669" s="227"/>
      <c r="AG669" s="227"/>
      <c r="AH669" s="227"/>
      <c r="AI669" s="227"/>
      <c r="AJ669" s="227"/>
      <c r="AK669" s="227"/>
    </row>
    <row r="670" hidden="1">
      <c r="A670" s="227"/>
      <c r="B670" s="227"/>
      <c r="C670" s="227"/>
      <c r="D670" s="227"/>
      <c r="E670" s="227"/>
      <c r="F670" s="227"/>
      <c r="G670" s="227"/>
      <c r="H670" s="227"/>
      <c r="I670" s="227"/>
      <c r="J670" s="227"/>
      <c r="K670" s="227"/>
      <c r="L670" s="227"/>
      <c r="M670" s="227"/>
      <c r="N670" s="227"/>
      <c r="O670" s="227"/>
      <c r="P670" s="227"/>
      <c r="Q670" s="227"/>
      <c r="R670" s="227"/>
      <c r="S670" s="227"/>
      <c r="T670" s="227"/>
      <c r="U670" s="227"/>
      <c r="V670" s="227"/>
      <c r="W670" s="227"/>
      <c r="X670" s="227"/>
      <c r="Y670" s="227"/>
      <c r="Z670" s="227"/>
      <c r="AA670" s="227"/>
      <c r="AB670" s="227"/>
      <c r="AC670" s="227"/>
      <c r="AD670" s="227"/>
      <c r="AE670" s="227"/>
      <c r="AF670" s="227"/>
      <c r="AG670" s="227"/>
      <c r="AH670" s="227"/>
      <c r="AI670" s="227"/>
      <c r="AJ670" s="227"/>
      <c r="AK670" s="227"/>
    </row>
    <row r="671" hidden="1">
      <c r="A671" s="227"/>
      <c r="B671" s="227"/>
      <c r="C671" s="227"/>
      <c r="D671" s="227"/>
      <c r="E671" s="227"/>
      <c r="F671" s="227"/>
      <c r="G671" s="227"/>
      <c r="H671" s="227"/>
      <c r="I671" s="227"/>
      <c r="J671" s="227"/>
      <c r="K671" s="227"/>
      <c r="L671" s="227"/>
      <c r="M671" s="227"/>
      <c r="N671" s="227"/>
      <c r="O671" s="227"/>
      <c r="P671" s="227"/>
      <c r="Q671" s="227"/>
      <c r="R671" s="227"/>
      <c r="S671" s="227"/>
      <c r="T671" s="227"/>
      <c r="U671" s="227"/>
      <c r="V671" s="227"/>
      <c r="W671" s="227"/>
      <c r="X671" s="227"/>
      <c r="Y671" s="227"/>
      <c r="Z671" s="227"/>
      <c r="AA671" s="227"/>
      <c r="AB671" s="227"/>
      <c r="AC671" s="227"/>
      <c r="AD671" s="227"/>
      <c r="AE671" s="227"/>
      <c r="AF671" s="227"/>
      <c r="AG671" s="227"/>
      <c r="AH671" s="227"/>
      <c r="AI671" s="227"/>
      <c r="AJ671" s="227"/>
      <c r="AK671" s="227"/>
    </row>
    <row r="672" hidden="1">
      <c r="A672" s="227"/>
      <c r="B672" s="227"/>
      <c r="C672" s="227"/>
      <c r="D672" s="227"/>
      <c r="E672" s="227"/>
      <c r="F672" s="227"/>
      <c r="G672" s="227"/>
      <c r="H672" s="227"/>
      <c r="I672" s="227"/>
      <c r="J672" s="227"/>
      <c r="K672" s="227"/>
      <c r="L672" s="227"/>
      <c r="M672" s="227"/>
      <c r="N672" s="227"/>
      <c r="O672" s="227"/>
      <c r="P672" s="227"/>
      <c r="Q672" s="227"/>
      <c r="R672" s="227"/>
      <c r="S672" s="227"/>
      <c r="T672" s="227"/>
      <c r="U672" s="227"/>
      <c r="V672" s="227"/>
      <c r="W672" s="227"/>
      <c r="X672" s="227"/>
      <c r="Y672" s="227"/>
      <c r="Z672" s="227"/>
      <c r="AA672" s="227"/>
      <c r="AB672" s="227"/>
      <c r="AC672" s="227"/>
      <c r="AD672" s="227"/>
      <c r="AE672" s="227"/>
      <c r="AF672" s="227"/>
      <c r="AG672" s="227"/>
      <c r="AH672" s="227"/>
      <c r="AI672" s="227"/>
      <c r="AJ672" s="227"/>
      <c r="AK672" s="227"/>
    </row>
    <row r="673" hidden="1">
      <c r="A673" s="227"/>
      <c r="B673" s="227"/>
      <c r="C673" s="227"/>
      <c r="D673" s="227"/>
      <c r="E673" s="227"/>
      <c r="F673" s="227"/>
      <c r="G673" s="227"/>
      <c r="H673" s="227"/>
      <c r="I673" s="227"/>
      <c r="J673" s="227"/>
      <c r="K673" s="227"/>
      <c r="L673" s="227"/>
      <c r="M673" s="227"/>
      <c r="N673" s="227"/>
      <c r="O673" s="227"/>
      <c r="P673" s="227"/>
      <c r="Q673" s="227"/>
      <c r="R673" s="227"/>
      <c r="S673" s="227"/>
      <c r="T673" s="227"/>
      <c r="U673" s="227"/>
      <c r="V673" s="227"/>
      <c r="W673" s="227"/>
      <c r="X673" s="227"/>
      <c r="Y673" s="227"/>
      <c r="Z673" s="227"/>
      <c r="AA673" s="227"/>
      <c r="AB673" s="227"/>
      <c r="AC673" s="227"/>
      <c r="AD673" s="227"/>
      <c r="AE673" s="227"/>
      <c r="AF673" s="227"/>
      <c r="AG673" s="227"/>
      <c r="AH673" s="227"/>
      <c r="AI673" s="227"/>
      <c r="AJ673" s="227"/>
      <c r="AK673" s="227"/>
    </row>
    <row r="674" hidden="1">
      <c r="A674" s="227"/>
      <c r="B674" s="227"/>
      <c r="C674" s="227"/>
      <c r="D674" s="227"/>
      <c r="E674" s="227"/>
      <c r="F674" s="227"/>
      <c r="G674" s="227"/>
      <c r="H674" s="227"/>
      <c r="I674" s="227"/>
      <c r="J674" s="227"/>
      <c r="K674" s="227"/>
      <c r="L674" s="227"/>
      <c r="M674" s="227"/>
      <c r="N674" s="227"/>
      <c r="O674" s="227"/>
      <c r="P674" s="227"/>
      <c r="Q674" s="227"/>
      <c r="R674" s="227"/>
      <c r="S674" s="227"/>
      <c r="T674" s="227"/>
      <c r="U674" s="227"/>
      <c r="V674" s="227"/>
      <c r="W674" s="227"/>
      <c r="X674" s="227"/>
      <c r="Y674" s="227"/>
      <c r="Z674" s="227"/>
      <c r="AA674" s="227"/>
      <c r="AB674" s="227"/>
      <c r="AC674" s="227"/>
      <c r="AD674" s="227"/>
      <c r="AE674" s="227"/>
      <c r="AF674" s="227"/>
      <c r="AG674" s="227"/>
      <c r="AH674" s="227"/>
      <c r="AI674" s="227"/>
      <c r="AJ674" s="227"/>
      <c r="AK674" s="227"/>
    </row>
    <row r="675" hidden="1">
      <c r="A675" s="227"/>
      <c r="B675" s="227"/>
      <c r="C675" s="227"/>
      <c r="D675" s="227"/>
      <c r="E675" s="227"/>
      <c r="F675" s="227"/>
      <c r="G675" s="227"/>
      <c r="H675" s="227"/>
      <c r="I675" s="227"/>
      <c r="J675" s="227"/>
      <c r="K675" s="227"/>
      <c r="L675" s="227"/>
      <c r="M675" s="227"/>
      <c r="N675" s="227"/>
      <c r="O675" s="227"/>
      <c r="P675" s="227"/>
      <c r="Q675" s="227"/>
      <c r="R675" s="227"/>
      <c r="S675" s="227"/>
      <c r="T675" s="227"/>
      <c r="U675" s="227"/>
      <c r="V675" s="227"/>
      <c r="W675" s="227"/>
      <c r="X675" s="227"/>
      <c r="Y675" s="227"/>
      <c r="Z675" s="227"/>
      <c r="AA675" s="227"/>
      <c r="AB675" s="227"/>
      <c r="AC675" s="227"/>
      <c r="AD675" s="227"/>
      <c r="AE675" s="227"/>
      <c r="AF675" s="227"/>
      <c r="AG675" s="227"/>
      <c r="AH675" s="227"/>
      <c r="AI675" s="227"/>
      <c r="AJ675" s="227"/>
      <c r="AK675" s="227"/>
    </row>
    <row r="676" hidden="1">
      <c r="A676" s="227"/>
      <c r="B676" s="227"/>
      <c r="C676" s="227"/>
      <c r="D676" s="227"/>
      <c r="E676" s="227"/>
      <c r="F676" s="227"/>
      <c r="G676" s="227"/>
      <c r="H676" s="227"/>
      <c r="I676" s="227"/>
      <c r="J676" s="227"/>
      <c r="K676" s="227"/>
      <c r="L676" s="227"/>
      <c r="M676" s="227"/>
      <c r="N676" s="227"/>
      <c r="O676" s="227"/>
      <c r="P676" s="227"/>
      <c r="Q676" s="227"/>
      <c r="R676" s="227"/>
      <c r="S676" s="227"/>
      <c r="T676" s="227"/>
      <c r="U676" s="227"/>
      <c r="V676" s="227"/>
      <c r="W676" s="227"/>
      <c r="X676" s="227"/>
      <c r="Y676" s="227"/>
      <c r="Z676" s="227"/>
      <c r="AA676" s="227"/>
      <c r="AB676" s="227"/>
      <c r="AC676" s="227"/>
      <c r="AD676" s="227"/>
      <c r="AE676" s="227"/>
      <c r="AF676" s="227"/>
      <c r="AG676" s="227"/>
      <c r="AH676" s="227"/>
      <c r="AI676" s="227"/>
      <c r="AJ676" s="227"/>
      <c r="AK676" s="227"/>
    </row>
    <row r="677" hidden="1">
      <c r="A677" s="227"/>
      <c r="B677" s="227"/>
      <c r="C677" s="227"/>
      <c r="D677" s="227"/>
      <c r="E677" s="227"/>
      <c r="F677" s="227"/>
      <c r="G677" s="227"/>
      <c r="H677" s="227"/>
      <c r="I677" s="227"/>
      <c r="J677" s="227"/>
      <c r="K677" s="227"/>
      <c r="L677" s="227"/>
      <c r="M677" s="227"/>
      <c r="N677" s="227"/>
      <c r="O677" s="227"/>
      <c r="P677" s="227"/>
      <c r="Q677" s="227"/>
      <c r="R677" s="227"/>
      <c r="S677" s="227"/>
      <c r="T677" s="227"/>
      <c r="U677" s="227"/>
      <c r="V677" s="227"/>
      <c r="W677" s="227"/>
      <c r="X677" s="227"/>
      <c r="Y677" s="227"/>
      <c r="Z677" s="227"/>
      <c r="AA677" s="227"/>
      <c r="AB677" s="227"/>
      <c r="AC677" s="227"/>
      <c r="AD677" s="227"/>
      <c r="AE677" s="227"/>
      <c r="AF677" s="227"/>
      <c r="AG677" s="227"/>
      <c r="AH677" s="227"/>
      <c r="AI677" s="227"/>
      <c r="AJ677" s="227"/>
      <c r="AK677" s="227"/>
    </row>
    <row r="678" hidden="1">
      <c r="A678" s="227"/>
      <c r="B678" s="227"/>
      <c r="C678" s="227"/>
      <c r="D678" s="227"/>
      <c r="E678" s="227"/>
      <c r="F678" s="227"/>
      <c r="G678" s="227"/>
      <c r="H678" s="227"/>
      <c r="I678" s="227"/>
      <c r="J678" s="227"/>
      <c r="K678" s="227"/>
      <c r="L678" s="227"/>
      <c r="M678" s="227"/>
      <c r="N678" s="227"/>
      <c r="O678" s="227"/>
      <c r="P678" s="227"/>
      <c r="Q678" s="227"/>
      <c r="R678" s="227"/>
      <c r="S678" s="227"/>
      <c r="T678" s="227"/>
      <c r="U678" s="227"/>
      <c r="V678" s="227"/>
      <c r="W678" s="227"/>
      <c r="X678" s="227"/>
      <c r="Y678" s="227"/>
      <c r="Z678" s="227"/>
      <c r="AA678" s="227"/>
      <c r="AB678" s="227"/>
      <c r="AC678" s="227"/>
      <c r="AD678" s="227"/>
      <c r="AE678" s="227"/>
      <c r="AF678" s="227"/>
      <c r="AG678" s="227"/>
      <c r="AH678" s="227"/>
      <c r="AI678" s="227"/>
      <c r="AJ678" s="227"/>
      <c r="AK678" s="227"/>
    </row>
    <row r="679" hidden="1">
      <c r="A679" s="227"/>
      <c r="B679" s="227"/>
      <c r="C679" s="227"/>
      <c r="D679" s="227"/>
      <c r="E679" s="227"/>
      <c r="F679" s="227"/>
      <c r="G679" s="227"/>
      <c r="H679" s="227"/>
      <c r="I679" s="227"/>
      <c r="J679" s="227"/>
      <c r="K679" s="227"/>
      <c r="L679" s="227"/>
      <c r="M679" s="227"/>
      <c r="N679" s="227"/>
      <c r="O679" s="227"/>
      <c r="P679" s="227"/>
      <c r="Q679" s="227"/>
      <c r="R679" s="227"/>
      <c r="S679" s="227"/>
      <c r="T679" s="227"/>
      <c r="U679" s="227"/>
      <c r="V679" s="227"/>
      <c r="W679" s="227"/>
      <c r="X679" s="227"/>
      <c r="Y679" s="227"/>
      <c r="Z679" s="227"/>
      <c r="AA679" s="227"/>
      <c r="AB679" s="227"/>
      <c r="AC679" s="227"/>
      <c r="AD679" s="227"/>
      <c r="AE679" s="227"/>
      <c r="AF679" s="227"/>
      <c r="AG679" s="227"/>
      <c r="AH679" s="227"/>
      <c r="AI679" s="227"/>
      <c r="AJ679" s="227"/>
      <c r="AK679" s="227"/>
    </row>
    <row r="680" hidden="1">
      <c r="A680" s="227"/>
      <c r="B680" s="227"/>
      <c r="C680" s="227"/>
      <c r="D680" s="227"/>
      <c r="E680" s="227"/>
      <c r="F680" s="227"/>
      <c r="G680" s="227"/>
      <c r="H680" s="227"/>
      <c r="I680" s="227"/>
      <c r="J680" s="227"/>
      <c r="K680" s="227"/>
      <c r="L680" s="227"/>
      <c r="M680" s="227"/>
      <c r="N680" s="227"/>
      <c r="O680" s="227"/>
      <c r="P680" s="227"/>
      <c r="Q680" s="227"/>
      <c r="R680" s="227"/>
      <c r="S680" s="227"/>
      <c r="T680" s="227"/>
      <c r="U680" s="227"/>
      <c r="V680" s="227"/>
      <c r="W680" s="227"/>
      <c r="X680" s="227"/>
      <c r="Y680" s="227"/>
      <c r="Z680" s="227"/>
      <c r="AA680" s="227"/>
      <c r="AB680" s="227"/>
      <c r="AC680" s="227"/>
      <c r="AD680" s="227"/>
      <c r="AE680" s="227"/>
      <c r="AF680" s="227"/>
      <c r="AG680" s="227"/>
      <c r="AH680" s="227"/>
      <c r="AI680" s="227"/>
      <c r="AJ680" s="227"/>
      <c r="AK680" s="227"/>
    </row>
    <row r="681" hidden="1">
      <c r="A681" s="227"/>
      <c r="B681" s="227"/>
      <c r="C681" s="227"/>
      <c r="D681" s="227"/>
      <c r="E681" s="227"/>
      <c r="F681" s="227"/>
      <c r="G681" s="227"/>
      <c r="H681" s="227"/>
      <c r="I681" s="227"/>
      <c r="J681" s="227"/>
      <c r="K681" s="227"/>
      <c r="L681" s="227"/>
      <c r="M681" s="227"/>
      <c r="N681" s="227"/>
      <c r="O681" s="227"/>
      <c r="P681" s="227"/>
      <c r="Q681" s="227"/>
      <c r="R681" s="227"/>
      <c r="S681" s="227"/>
      <c r="T681" s="227"/>
      <c r="U681" s="227"/>
      <c r="V681" s="227"/>
      <c r="W681" s="227"/>
      <c r="X681" s="227"/>
      <c r="Y681" s="227"/>
      <c r="Z681" s="227"/>
      <c r="AA681" s="227"/>
      <c r="AB681" s="227"/>
      <c r="AC681" s="227"/>
      <c r="AD681" s="227"/>
      <c r="AE681" s="227"/>
      <c r="AF681" s="227"/>
      <c r="AG681" s="227"/>
      <c r="AH681" s="227"/>
      <c r="AI681" s="227"/>
      <c r="AJ681" s="227"/>
      <c r="AK681" s="227"/>
    </row>
    <row r="682" hidden="1">
      <c r="A682" s="227"/>
      <c r="B682" s="227"/>
      <c r="C682" s="227"/>
      <c r="D682" s="227"/>
      <c r="E682" s="227"/>
      <c r="F682" s="227"/>
      <c r="G682" s="227"/>
      <c r="H682" s="227"/>
      <c r="I682" s="227"/>
      <c r="J682" s="227"/>
      <c r="K682" s="227"/>
      <c r="L682" s="227"/>
      <c r="M682" s="227"/>
      <c r="N682" s="227"/>
      <c r="O682" s="227"/>
      <c r="P682" s="227"/>
      <c r="Q682" s="227"/>
      <c r="R682" s="227"/>
      <c r="S682" s="227"/>
      <c r="T682" s="227"/>
      <c r="U682" s="227"/>
      <c r="V682" s="227"/>
      <c r="W682" s="227"/>
      <c r="X682" s="227"/>
      <c r="Y682" s="227"/>
      <c r="Z682" s="227"/>
      <c r="AA682" s="227"/>
      <c r="AB682" s="227"/>
      <c r="AC682" s="227"/>
      <c r="AD682" s="227"/>
      <c r="AE682" s="227"/>
      <c r="AF682" s="227"/>
      <c r="AG682" s="227"/>
      <c r="AH682" s="227"/>
      <c r="AI682" s="227"/>
      <c r="AJ682" s="227"/>
      <c r="AK682" s="227"/>
    </row>
    <row r="683" hidden="1">
      <c r="A683" s="227"/>
      <c r="B683" s="227"/>
      <c r="C683" s="227"/>
      <c r="D683" s="227"/>
      <c r="E683" s="227"/>
      <c r="F683" s="227"/>
      <c r="G683" s="227"/>
      <c r="H683" s="227"/>
      <c r="I683" s="227"/>
      <c r="J683" s="227"/>
      <c r="K683" s="227"/>
      <c r="L683" s="227"/>
      <c r="M683" s="227"/>
      <c r="N683" s="227"/>
      <c r="O683" s="227"/>
      <c r="P683" s="227"/>
      <c r="Q683" s="227"/>
      <c r="R683" s="227"/>
      <c r="S683" s="227"/>
      <c r="T683" s="227"/>
      <c r="U683" s="227"/>
      <c r="V683" s="227"/>
      <c r="W683" s="227"/>
      <c r="X683" s="227"/>
      <c r="Y683" s="227"/>
      <c r="Z683" s="227"/>
      <c r="AA683" s="227"/>
      <c r="AB683" s="227"/>
      <c r="AC683" s="227"/>
      <c r="AD683" s="227"/>
      <c r="AE683" s="227"/>
      <c r="AF683" s="227"/>
      <c r="AG683" s="227"/>
      <c r="AH683" s="227"/>
      <c r="AI683" s="227"/>
      <c r="AJ683" s="227"/>
      <c r="AK683" s="227"/>
    </row>
    <row r="684" hidden="1">
      <c r="A684" s="227"/>
      <c r="B684" s="227"/>
      <c r="C684" s="227"/>
      <c r="D684" s="227"/>
      <c r="E684" s="227"/>
      <c r="F684" s="227"/>
      <c r="G684" s="227"/>
      <c r="H684" s="227"/>
      <c r="I684" s="227"/>
      <c r="J684" s="227"/>
      <c r="K684" s="227"/>
      <c r="L684" s="227"/>
      <c r="M684" s="227"/>
      <c r="N684" s="227"/>
      <c r="O684" s="227"/>
      <c r="P684" s="227"/>
      <c r="Q684" s="227"/>
      <c r="R684" s="227"/>
      <c r="S684" s="227"/>
      <c r="T684" s="227"/>
      <c r="U684" s="227"/>
      <c r="V684" s="227"/>
      <c r="W684" s="227"/>
      <c r="X684" s="227"/>
      <c r="Y684" s="227"/>
      <c r="Z684" s="227"/>
      <c r="AA684" s="227"/>
      <c r="AB684" s="227"/>
      <c r="AC684" s="227"/>
      <c r="AD684" s="227"/>
      <c r="AE684" s="227"/>
      <c r="AF684" s="227"/>
      <c r="AG684" s="227"/>
      <c r="AH684" s="227"/>
      <c r="AI684" s="227"/>
      <c r="AJ684" s="227"/>
      <c r="AK684" s="227"/>
    </row>
    <row r="685" hidden="1">
      <c r="A685" s="227"/>
      <c r="B685" s="227"/>
      <c r="C685" s="227"/>
      <c r="D685" s="227"/>
      <c r="E685" s="227"/>
      <c r="F685" s="227"/>
      <c r="G685" s="227"/>
      <c r="H685" s="227"/>
      <c r="I685" s="227"/>
      <c r="J685" s="227"/>
      <c r="K685" s="227"/>
      <c r="L685" s="227"/>
      <c r="M685" s="227"/>
      <c r="N685" s="227"/>
      <c r="O685" s="227"/>
      <c r="P685" s="227"/>
      <c r="Q685" s="227"/>
      <c r="R685" s="227"/>
      <c r="S685" s="227"/>
      <c r="T685" s="227"/>
      <c r="U685" s="227"/>
      <c r="V685" s="227"/>
      <c r="W685" s="227"/>
      <c r="X685" s="227"/>
      <c r="Y685" s="227"/>
      <c r="Z685" s="227"/>
      <c r="AA685" s="227"/>
      <c r="AB685" s="227"/>
      <c r="AC685" s="227"/>
      <c r="AD685" s="227"/>
      <c r="AE685" s="227"/>
      <c r="AF685" s="227"/>
      <c r="AG685" s="227"/>
      <c r="AH685" s="227"/>
      <c r="AI685" s="227"/>
      <c r="AJ685" s="227"/>
      <c r="AK685" s="227"/>
    </row>
    <row r="686" hidden="1">
      <c r="A686" s="227"/>
      <c r="B686" s="227"/>
      <c r="C686" s="227"/>
      <c r="D686" s="227"/>
      <c r="E686" s="227"/>
      <c r="F686" s="227"/>
      <c r="G686" s="227"/>
      <c r="H686" s="227"/>
      <c r="I686" s="227"/>
      <c r="J686" s="227"/>
      <c r="K686" s="227"/>
      <c r="L686" s="227"/>
      <c r="M686" s="227"/>
      <c r="N686" s="227"/>
      <c r="O686" s="227"/>
      <c r="P686" s="227"/>
      <c r="Q686" s="227"/>
      <c r="R686" s="227"/>
      <c r="S686" s="227"/>
      <c r="T686" s="227"/>
      <c r="U686" s="227"/>
      <c r="V686" s="227"/>
      <c r="W686" s="227"/>
      <c r="X686" s="227"/>
      <c r="Y686" s="227"/>
      <c r="Z686" s="227"/>
      <c r="AA686" s="227"/>
      <c r="AB686" s="227"/>
      <c r="AC686" s="227"/>
      <c r="AD686" s="227"/>
      <c r="AE686" s="227"/>
      <c r="AF686" s="227"/>
      <c r="AG686" s="227"/>
      <c r="AH686" s="227"/>
      <c r="AI686" s="227"/>
      <c r="AJ686" s="227"/>
      <c r="AK686" s="227"/>
    </row>
    <row r="687" hidden="1">
      <c r="A687" s="227"/>
      <c r="B687" s="227"/>
      <c r="C687" s="227"/>
      <c r="D687" s="227"/>
      <c r="E687" s="227"/>
      <c r="F687" s="227"/>
      <c r="G687" s="227"/>
      <c r="H687" s="227"/>
      <c r="I687" s="227"/>
      <c r="J687" s="227"/>
      <c r="K687" s="227"/>
      <c r="L687" s="227"/>
      <c r="M687" s="227"/>
      <c r="N687" s="227"/>
      <c r="O687" s="227"/>
      <c r="P687" s="227"/>
      <c r="Q687" s="227"/>
      <c r="R687" s="227"/>
      <c r="S687" s="227"/>
      <c r="T687" s="227"/>
      <c r="U687" s="227"/>
      <c r="V687" s="227"/>
      <c r="W687" s="227"/>
      <c r="X687" s="227"/>
      <c r="Y687" s="227"/>
      <c r="Z687" s="227"/>
      <c r="AA687" s="227"/>
      <c r="AB687" s="227"/>
      <c r="AC687" s="227"/>
      <c r="AD687" s="227"/>
      <c r="AE687" s="227"/>
      <c r="AF687" s="227"/>
      <c r="AG687" s="227"/>
      <c r="AH687" s="227"/>
      <c r="AI687" s="227"/>
      <c r="AJ687" s="227"/>
      <c r="AK687" s="227"/>
    </row>
    <row r="688" hidden="1">
      <c r="A688" s="227"/>
      <c r="B688" s="227"/>
      <c r="C688" s="227"/>
      <c r="D688" s="227"/>
      <c r="E688" s="227"/>
      <c r="F688" s="227"/>
      <c r="G688" s="227"/>
      <c r="H688" s="227"/>
      <c r="I688" s="227"/>
      <c r="J688" s="227"/>
      <c r="K688" s="227"/>
      <c r="L688" s="227"/>
      <c r="M688" s="227"/>
      <c r="N688" s="227"/>
      <c r="O688" s="227"/>
      <c r="P688" s="227"/>
      <c r="Q688" s="227"/>
      <c r="R688" s="227"/>
      <c r="S688" s="227"/>
      <c r="T688" s="227"/>
      <c r="U688" s="227"/>
      <c r="V688" s="227"/>
      <c r="W688" s="227"/>
      <c r="X688" s="227"/>
      <c r="Y688" s="227"/>
      <c r="Z688" s="227"/>
      <c r="AA688" s="227"/>
      <c r="AB688" s="227"/>
      <c r="AC688" s="227"/>
      <c r="AD688" s="227"/>
      <c r="AE688" s="227"/>
      <c r="AF688" s="227"/>
      <c r="AG688" s="227"/>
      <c r="AH688" s="227"/>
      <c r="AI688" s="227"/>
      <c r="AJ688" s="227"/>
      <c r="AK688" s="227"/>
    </row>
    <row r="689" hidden="1">
      <c r="A689" s="227"/>
      <c r="B689" s="227"/>
      <c r="C689" s="227"/>
      <c r="D689" s="227"/>
      <c r="E689" s="227"/>
      <c r="F689" s="227"/>
      <c r="G689" s="227"/>
      <c r="H689" s="227"/>
      <c r="I689" s="227"/>
      <c r="J689" s="227"/>
      <c r="K689" s="227"/>
      <c r="L689" s="227"/>
      <c r="M689" s="227"/>
      <c r="N689" s="227"/>
      <c r="O689" s="227"/>
      <c r="P689" s="227"/>
      <c r="Q689" s="227"/>
      <c r="R689" s="227"/>
      <c r="S689" s="227"/>
      <c r="T689" s="227"/>
      <c r="U689" s="227"/>
      <c r="V689" s="227"/>
      <c r="W689" s="227"/>
      <c r="X689" s="227"/>
      <c r="Y689" s="227"/>
      <c r="Z689" s="227"/>
      <c r="AA689" s="227"/>
      <c r="AB689" s="227"/>
      <c r="AC689" s="227"/>
      <c r="AD689" s="227"/>
      <c r="AE689" s="227"/>
      <c r="AF689" s="227"/>
      <c r="AG689" s="227"/>
      <c r="AH689" s="227"/>
      <c r="AI689" s="227"/>
      <c r="AJ689" s="227"/>
      <c r="AK689" s="227"/>
    </row>
    <row r="690" hidden="1">
      <c r="A690" s="227"/>
      <c r="B690" s="227"/>
      <c r="C690" s="227"/>
      <c r="D690" s="227"/>
      <c r="E690" s="227"/>
      <c r="F690" s="227"/>
      <c r="G690" s="227"/>
      <c r="H690" s="227"/>
      <c r="I690" s="227"/>
      <c r="J690" s="227"/>
      <c r="K690" s="227"/>
      <c r="L690" s="227"/>
      <c r="M690" s="227"/>
      <c r="N690" s="227"/>
      <c r="O690" s="227"/>
      <c r="P690" s="227"/>
      <c r="Q690" s="227"/>
      <c r="R690" s="227"/>
      <c r="S690" s="227"/>
      <c r="T690" s="227"/>
      <c r="U690" s="227"/>
      <c r="V690" s="227"/>
      <c r="W690" s="227"/>
      <c r="X690" s="227"/>
      <c r="Y690" s="227"/>
      <c r="Z690" s="227"/>
      <c r="AA690" s="227"/>
      <c r="AB690" s="227"/>
      <c r="AC690" s="227"/>
      <c r="AD690" s="227"/>
      <c r="AE690" s="227"/>
      <c r="AF690" s="227"/>
      <c r="AG690" s="227"/>
      <c r="AH690" s="227"/>
      <c r="AI690" s="227"/>
      <c r="AJ690" s="227"/>
      <c r="AK690" s="227"/>
    </row>
    <row r="691" hidden="1">
      <c r="A691" s="227"/>
      <c r="B691" s="227"/>
      <c r="C691" s="227"/>
      <c r="D691" s="227"/>
      <c r="E691" s="227"/>
      <c r="F691" s="227"/>
      <c r="G691" s="227"/>
      <c r="H691" s="227"/>
      <c r="I691" s="227"/>
      <c r="J691" s="227"/>
      <c r="K691" s="227"/>
      <c r="L691" s="227"/>
      <c r="M691" s="227"/>
      <c r="N691" s="227"/>
      <c r="O691" s="227"/>
      <c r="P691" s="227"/>
      <c r="Q691" s="227"/>
      <c r="R691" s="227"/>
      <c r="S691" s="227"/>
      <c r="T691" s="227"/>
      <c r="U691" s="227"/>
      <c r="V691" s="227"/>
      <c r="W691" s="227"/>
      <c r="X691" s="227"/>
      <c r="Y691" s="227"/>
      <c r="Z691" s="227"/>
      <c r="AA691" s="227"/>
      <c r="AB691" s="227"/>
      <c r="AC691" s="227"/>
      <c r="AD691" s="227"/>
      <c r="AE691" s="227"/>
      <c r="AF691" s="227"/>
      <c r="AG691" s="227"/>
      <c r="AH691" s="227"/>
      <c r="AI691" s="227"/>
      <c r="AJ691" s="227"/>
      <c r="AK691" s="227"/>
    </row>
    <row r="692" hidden="1">
      <c r="A692" s="227"/>
      <c r="B692" s="227"/>
      <c r="C692" s="227"/>
      <c r="D692" s="227"/>
      <c r="E692" s="227"/>
      <c r="F692" s="227"/>
      <c r="G692" s="227"/>
      <c r="H692" s="227"/>
      <c r="I692" s="227"/>
      <c r="J692" s="227"/>
      <c r="K692" s="227"/>
      <c r="L692" s="227"/>
      <c r="M692" s="227"/>
      <c r="N692" s="227"/>
      <c r="O692" s="227"/>
      <c r="P692" s="227"/>
      <c r="Q692" s="227"/>
      <c r="R692" s="227"/>
      <c r="S692" s="227"/>
      <c r="T692" s="227"/>
      <c r="U692" s="227"/>
      <c r="V692" s="227"/>
      <c r="W692" s="227"/>
      <c r="X692" s="227"/>
      <c r="Y692" s="227"/>
      <c r="Z692" s="227"/>
      <c r="AA692" s="227"/>
      <c r="AB692" s="227"/>
      <c r="AC692" s="227"/>
      <c r="AD692" s="227"/>
      <c r="AE692" s="227"/>
      <c r="AF692" s="227"/>
      <c r="AG692" s="227"/>
      <c r="AH692" s="227"/>
      <c r="AI692" s="227"/>
      <c r="AJ692" s="227"/>
      <c r="AK692" s="227"/>
    </row>
    <row r="693" hidden="1">
      <c r="A693" s="227"/>
      <c r="B693" s="227"/>
      <c r="C693" s="227"/>
      <c r="D693" s="227"/>
      <c r="E693" s="227"/>
      <c r="F693" s="227"/>
      <c r="G693" s="227"/>
      <c r="H693" s="227"/>
      <c r="I693" s="227"/>
      <c r="J693" s="227"/>
      <c r="K693" s="227"/>
      <c r="L693" s="227"/>
      <c r="M693" s="227"/>
      <c r="N693" s="227"/>
      <c r="O693" s="227"/>
      <c r="P693" s="227"/>
      <c r="Q693" s="227"/>
      <c r="R693" s="227"/>
      <c r="S693" s="227"/>
      <c r="T693" s="227"/>
      <c r="U693" s="227"/>
      <c r="V693" s="227"/>
      <c r="W693" s="227"/>
      <c r="X693" s="227"/>
      <c r="Y693" s="227"/>
      <c r="Z693" s="227"/>
      <c r="AA693" s="227"/>
      <c r="AB693" s="227"/>
      <c r="AC693" s="227"/>
      <c r="AD693" s="227"/>
      <c r="AE693" s="227"/>
      <c r="AF693" s="227"/>
      <c r="AG693" s="227"/>
      <c r="AH693" s="227"/>
      <c r="AI693" s="227"/>
      <c r="AJ693" s="227"/>
      <c r="AK693" s="227"/>
    </row>
    <row r="694" hidden="1">
      <c r="A694" s="227"/>
      <c r="B694" s="227"/>
      <c r="C694" s="227"/>
      <c r="D694" s="227"/>
      <c r="E694" s="227"/>
      <c r="F694" s="227"/>
      <c r="G694" s="227"/>
      <c r="H694" s="227"/>
      <c r="I694" s="227"/>
      <c r="J694" s="227"/>
      <c r="K694" s="227"/>
      <c r="L694" s="227"/>
      <c r="M694" s="227"/>
      <c r="N694" s="227"/>
      <c r="O694" s="227"/>
      <c r="P694" s="227"/>
      <c r="Q694" s="227"/>
      <c r="R694" s="227"/>
      <c r="S694" s="227"/>
      <c r="T694" s="227"/>
      <c r="U694" s="227"/>
      <c r="V694" s="227"/>
      <c r="W694" s="227"/>
      <c r="X694" s="227"/>
      <c r="Y694" s="227"/>
      <c r="Z694" s="227"/>
      <c r="AA694" s="227"/>
      <c r="AB694" s="227"/>
      <c r="AC694" s="227"/>
      <c r="AD694" s="227"/>
      <c r="AE694" s="227"/>
      <c r="AF694" s="227"/>
      <c r="AG694" s="227"/>
      <c r="AH694" s="227"/>
      <c r="AI694" s="227"/>
      <c r="AJ694" s="227"/>
      <c r="AK694" s="227"/>
    </row>
    <row r="695" hidden="1">
      <c r="A695" s="227"/>
      <c r="B695" s="227"/>
      <c r="C695" s="227"/>
      <c r="D695" s="227"/>
      <c r="E695" s="227"/>
      <c r="F695" s="227"/>
      <c r="G695" s="227"/>
      <c r="H695" s="227"/>
      <c r="I695" s="227"/>
      <c r="J695" s="227"/>
      <c r="K695" s="227"/>
      <c r="L695" s="227"/>
      <c r="M695" s="227"/>
      <c r="N695" s="227"/>
      <c r="O695" s="227"/>
      <c r="P695" s="227"/>
      <c r="Q695" s="227"/>
      <c r="R695" s="227"/>
      <c r="S695" s="227"/>
      <c r="T695" s="227"/>
      <c r="U695" s="227"/>
      <c r="V695" s="227"/>
      <c r="W695" s="227"/>
      <c r="X695" s="227"/>
      <c r="Y695" s="227"/>
      <c r="Z695" s="227"/>
      <c r="AA695" s="227"/>
      <c r="AB695" s="227"/>
      <c r="AC695" s="227"/>
      <c r="AD695" s="227"/>
      <c r="AE695" s="227"/>
      <c r="AF695" s="227"/>
      <c r="AG695" s="227"/>
      <c r="AH695" s="227"/>
      <c r="AI695" s="227"/>
      <c r="AJ695" s="227"/>
      <c r="AK695" s="227"/>
    </row>
    <row r="696" hidden="1">
      <c r="A696" s="227"/>
      <c r="B696" s="227"/>
      <c r="C696" s="227"/>
      <c r="D696" s="227"/>
      <c r="E696" s="227"/>
      <c r="F696" s="227"/>
      <c r="G696" s="227"/>
      <c r="H696" s="227"/>
      <c r="I696" s="227"/>
      <c r="J696" s="227"/>
      <c r="K696" s="227"/>
      <c r="L696" s="227"/>
      <c r="M696" s="227"/>
      <c r="N696" s="227"/>
      <c r="O696" s="227"/>
      <c r="P696" s="227"/>
      <c r="Q696" s="227"/>
      <c r="R696" s="227"/>
      <c r="S696" s="227"/>
      <c r="T696" s="227"/>
      <c r="U696" s="227"/>
      <c r="V696" s="227"/>
      <c r="W696" s="227"/>
      <c r="X696" s="227"/>
      <c r="Y696" s="227"/>
      <c r="Z696" s="227"/>
      <c r="AA696" s="227"/>
      <c r="AB696" s="227"/>
      <c r="AC696" s="227"/>
      <c r="AD696" s="227"/>
      <c r="AE696" s="227"/>
      <c r="AF696" s="227"/>
      <c r="AG696" s="227"/>
      <c r="AH696" s="227"/>
      <c r="AI696" s="227"/>
      <c r="AJ696" s="227"/>
      <c r="AK696" s="227"/>
    </row>
    <row r="697" hidden="1">
      <c r="A697" s="227"/>
      <c r="B697" s="227"/>
      <c r="C697" s="227"/>
      <c r="D697" s="227"/>
      <c r="E697" s="227"/>
      <c r="F697" s="227"/>
      <c r="G697" s="227"/>
      <c r="H697" s="227"/>
      <c r="I697" s="227"/>
      <c r="J697" s="227"/>
      <c r="K697" s="227"/>
      <c r="L697" s="227"/>
      <c r="M697" s="227"/>
      <c r="N697" s="227"/>
      <c r="O697" s="227"/>
      <c r="P697" s="227"/>
      <c r="Q697" s="227"/>
      <c r="R697" s="227"/>
      <c r="S697" s="227"/>
      <c r="T697" s="227"/>
      <c r="U697" s="227"/>
      <c r="V697" s="227"/>
      <c r="W697" s="227"/>
      <c r="X697" s="227"/>
      <c r="Y697" s="227"/>
      <c r="Z697" s="227"/>
      <c r="AA697" s="227"/>
      <c r="AB697" s="227"/>
      <c r="AC697" s="227"/>
      <c r="AD697" s="227"/>
      <c r="AE697" s="227"/>
      <c r="AF697" s="227"/>
      <c r="AG697" s="227"/>
      <c r="AH697" s="227"/>
      <c r="AI697" s="227"/>
      <c r="AJ697" s="227"/>
      <c r="AK697" s="227"/>
    </row>
    <row r="698" hidden="1">
      <c r="A698" s="227"/>
      <c r="B698" s="227"/>
      <c r="C698" s="227"/>
      <c r="D698" s="227"/>
      <c r="E698" s="227"/>
      <c r="F698" s="227"/>
      <c r="G698" s="227"/>
      <c r="H698" s="227"/>
      <c r="I698" s="227"/>
      <c r="J698" s="227"/>
      <c r="K698" s="227"/>
      <c r="L698" s="227"/>
      <c r="M698" s="227"/>
      <c r="N698" s="227"/>
      <c r="O698" s="227"/>
      <c r="P698" s="227"/>
      <c r="Q698" s="227"/>
      <c r="R698" s="227"/>
      <c r="S698" s="227"/>
      <c r="T698" s="227"/>
      <c r="U698" s="227"/>
      <c r="V698" s="227"/>
      <c r="W698" s="227"/>
      <c r="X698" s="227"/>
      <c r="Y698" s="227"/>
      <c r="Z698" s="227"/>
      <c r="AA698" s="227"/>
      <c r="AB698" s="227"/>
      <c r="AC698" s="227"/>
      <c r="AD698" s="227"/>
      <c r="AE698" s="227"/>
      <c r="AF698" s="227"/>
      <c r="AG698" s="227"/>
      <c r="AH698" s="227"/>
      <c r="AI698" s="227"/>
      <c r="AJ698" s="227"/>
      <c r="AK698" s="227"/>
    </row>
    <row r="699" hidden="1">
      <c r="A699" s="227"/>
      <c r="B699" s="227"/>
      <c r="C699" s="227"/>
      <c r="D699" s="227"/>
      <c r="E699" s="227"/>
      <c r="F699" s="227"/>
      <c r="G699" s="227"/>
      <c r="H699" s="227"/>
      <c r="I699" s="227"/>
      <c r="J699" s="227"/>
      <c r="K699" s="227"/>
      <c r="L699" s="227"/>
      <c r="M699" s="227"/>
      <c r="N699" s="227"/>
      <c r="O699" s="227"/>
      <c r="P699" s="227"/>
      <c r="Q699" s="227"/>
      <c r="R699" s="227"/>
      <c r="S699" s="227"/>
      <c r="T699" s="227"/>
      <c r="U699" s="227"/>
      <c r="V699" s="227"/>
      <c r="W699" s="227"/>
      <c r="X699" s="227"/>
      <c r="Y699" s="227"/>
      <c r="Z699" s="227"/>
      <c r="AA699" s="227"/>
      <c r="AB699" s="227"/>
      <c r="AC699" s="227"/>
      <c r="AD699" s="227"/>
      <c r="AE699" s="227"/>
      <c r="AF699" s="227"/>
      <c r="AG699" s="227"/>
      <c r="AH699" s="227"/>
      <c r="AI699" s="227"/>
      <c r="AJ699" s="227"/>
      <c r="AK699" s="227"/>
    </row>
    <row r="700" hidden="1">
      <c r="A700" s="227"/>
      <c r="B700" s="227"/>
      <c r="C700" s="227"/>
      <c r="D700" s="227"/>
      <c r="E700" s="227"/>
      <c r="F700" s="227"/>
      <c r="G700" s="227"/>
      <c r="H700" s="227"/>
      <c r="I700" s="227"/>
      <c r="J700" s="227"/>
      <c r="K700" s="227"/>
      <c r="L700" s="227"/>
      <c r="M700" s="227"/>
      <c r="N700" s="227"/>
      <c r="O700" s="227"/>
      <c r="P700" s="227"/>
      <c r="Q700" s="227"/>
      <c r="R700" s="227"/>
      <c r="S700" s="227"/>
      <c r="T700" s="227"/>
      <c r="U700" s="227"/>
      <c r="V700" s="227"/>
      <c r="W700" s="227"/>
      <c r="X700" s="227"/>
      <c r="Y700" s="227"/>
      <c r="Z700" s="227"/>
      <c r="AA700" s="227"/>
      <c r="AB700" s="227"/>
      <c r="AC700" s="227"/>
      <c r="AD700" s="227"/>
      <c r="AE700" s="227"/>
      <c r="AF700" s="227"/>
      <c r="AG700" s="227"/>
      <c r="AH700" s="227"/>
      <c r="AI700" s="227"/>
      <c r="AJ700" s="227"/>
      <c r="AK700" s="227"/>
    </row>
    <row r="701" hidden="1">
      <c r="A701" s="227"/>
      <c r="B701" s="227"/>
      <c r="C701" s="227"/>
      <c r="D701" s="227"/>
      <c r="E701" s="227"/>
      <c r="F701" s="227"/>
      <c r="G701" s="227"/>
      <c r="H701" s="227"/>
      <c r="I701" s="227"/>
      <c r="J701" s="227"/>
      <c r="K701" s="227"/>
      <c r="L701" s="227"/>
      <c r="M701" s="227"/>
      <c r="N701" s="227"/>
      <c r="O701" s="227"/>
      <c r="P701" s="227"/>
      <c r="Q701" s="227"/>
      <c r="R701" s="227"/>
      <c r="S701" s="227"/>
      <c r="T701" s="227"/>
      <c r="U701" s="227"/>
      <c r="V701" s="227"/>
      <c r="W701" s="227"/>
      <c r="X701" s="227"/>
      <c r="Y701" s="227"/>
      <c r="Z701" s="227"/>
      <c r="AA701" s="227"/>
      <c r="AB701" s="227"/>
      <c r="AC701" s="227"/>
      <c r="AD701" s="227"/>
      <c r="AE701" s="227"/>
      <c r="AF701" s="227"/>
      <c r="AG701" s="227"/>
      <c r="AH701" s="227"/>
      <c r="AI701" s="227"/>
      <c r="AJ701" s="227"/>
      <c r="AK701" s="227"/>
    </row>
    <row r="702" hidden="1">
      <c r="A702" s="227"/>
      <c r="B702" s="227"/>
      <c r="C702" s="227"/>
      <c r="D702" s="227"/>
      <c r="E702" s="227"/>
      <c r="F702" s="227"/>
      <c r="G702" s="227"/>
      <c r="H702" s="227"/>
      <c r="I702" s="227"/>
      <c r="J702" s="227"/>
      <c r="K702" s="227"/>
      <c r="L702" s="227"/>
      <c r="M702" s="227"/>
      <c r="N702" s="227"/>
      <c r="O702" s="227"/>
      <c r="P702" s="227"/>
      <c r="Q702" s="227"/>
      <c r="R702" s="227"/>
      <c r="S702" s="227"/>
      <c r="T702" s="227"/>
      <c r="U702" s="227"/>
      <c r="V702" s="227"/>
      <c r="W702" s="227"/>
      <c r="X702" s="227"/>
      <c r="Y702" s="227"/>
      <c r="Z702" s="227"/>
      <c r="AA702" s="227"/>
      <c r="AB702" s="227"/>
      <c r="AC702" s="227"/>
      <c r="AD702" s="227"/>
      <c r="AE702" s="227"/>
      <c r="AF702" s="227"/>
      <c r="AG702" s="227"/>
      <c r="AH702" s="227"/>
      <c r="AI702" s="227"/>
      <c r="AJ702" s="227"/>
      <c r="AK702" s="227"/>
    </row>
    <row r="703" hidden="1">
      <c r="A703" s="227"/>
      <c r="B703" s="227"/>
      <c r="C703" s="227"/>
      <c r="D703" s="227"/>
      <c r="E703" s="227"/>
      <c r="F703" s="227"/>
      <c r="G703" s="227"/>
      <c r="H703" s="227"/>
      <c r="I703" s="227"/>
      <c r="J703" s="227"/>
      <c r="K703" s="227"/>
      <c r="L703" s="227"/>
      <c r="M703" s="227"/>
      <c r="N703" s="227"/>
      <c r="O703" s="227"/>
      <c r="P703" s="227"/>
      <c r="Q703" s="227"/>
      <c r="R703" s="227"/>
      <c r="S703" s="227"/>
      <c r="T703" s="227"/>
      <c r="U703" s="227"/>
      <c r="V703" s="227"/>
      <c r="W703" s="227"/>
      <c r="X703" s="227"/>
      <c r="Y703" s="227"/>
      <c r="Z703" s="227"/>
      <c r="AA703" s="227"/>
      <c r="AB703" s="227"/>
      <c r="AC703" s="227"/>
      <c r="AD703" s="227"/>
      <c r="AE703" s="227"/>
      <c r="AF703" s="227"/>
      <c r="AG703" s="227"/>
      <c r="AH703" s="227"/>
      <c r="AI703" s="227"/>
      <c r="AJ703" s="227"/>
      <c r="AK703" s="227"/>
    </row>
    <row r="704" hidden="1">
      <c r="A704" s="227"/>
      <c r="B704" s="227"/>
      <c r="C704" s="227"/>
      <c r="D704" s="227"/>
      <c r="E704" s="227"/>
      <c r="F704" s="227"/>
      <c r="G704" s="227"/>
      <c r="H704" s="227"/>
      <c r="I704" s="227"/>
      <c r="J704" s="227"/>
      <c r="K704" s="227"/>
      <c r="L704" s="227"/>
      <c r="M704" s="227"/>
      <c r="N704" s="227"/>
      <c r="O704" s="227"/>
      <c r="P704" s="227"/>
      <c r="Q704" s="227"/>
      <c r="R704" s="227"/>
      <c r="S704" s="227"/>
      <c r="T704" s="227"/>
      <c r="U704" s="227"/>
      <c r="V704" s="227"/>
      <c r="W704" s="227"/>
      <c r="X704" s="227"/>
      <c r="Y704" s="227"/>
      <c r="Z704" s="227"/>
      <c r="AA704" s="227"/>
      <c r="AB704" s="227"/>
      <c r="AC704" s="227"/>
      <c r="AD704" s="227"/>
      <c r="AE704" s="227"/>
      <c r="AF704" s="227"/>
      <c r="AG704" s="227"/>
      <c r="AH704" s="227"/>
      <c r="AI704" s="227"/>
      <c r="AJ704" s="227"/>
      <c r="AK704" s="227"/>
    </row>
    <row r="705" hidden="1">
      <c r="A705" s="227"/>
      <c r="B705" s="227"/>
      <c r="C705" s="227"/>
      <c r="D705" s="227"/>
      <c r="E705" s="227"/>
      <c r="F705" s="227"/>
      <c r="G705" s="227"/>
      <c r="H705" s="227"/>
      <c r="I705" s="227"/>
      <c r="J705" s="227"/>
      <c r="K705" s="227"/>
      <c r="L705" s="227"/>
      <c r="M705" s="227"/>
      <c r="N705" s="227"/>
      <c r="O705" s="227"/>
      <c r="P705" s="227"/>
      <c r="Q705" s="227"/>
      <c r="R705" s="227"/>
      <c r="S705" s="227"/>
      <c r="T705" s="227"/>
      <c r="U705" s="227"/>
      <c r="V705" s="227"/>
      <c r="W705" s="227"/>
      <c r="X705" s="227"/>
      <c r="Y705" s="227"/>
      <c r="Z705" s="227"/>
      <c r="AA705" s="227"/>
      <c r="AB705" s="227"/>
      <c r="AC705" s="227"/>
      <c r="AD705" s="227"/>
      <c r="AE705" s="227"/>
      <c r="AF705" s="227"/>
      <c r="AG705" s="227"/>
      <c r="AH705" s="227"/>
      <c r="AI705" s="227"/>
      <c r="AJ705" s="227"/>
      <c r="AK705" s="227"/>
    </row>
    <row r="706" hidden="1">
      <c r="A706" s="227"/>
      <c r="B706" s="227"/>
      <c r="C706" s="227"/>
      <c r="D706" s="227"/>
      <c r="E706" s="227"/>
      <c r="F706" s="227"/>
      <c r="G706" s="227"/>
      <c r="H706" s="227"/>
      <c r="I706" s="227"/>
      <c r="J706" s="227"/>
      <c r="K706" s="227"/>
      <c r="L706" s="227"/>
      <c r="M706" s="227"/>
      <c r="N706" s="227"/>
      <c r="O706" s="227"/>
      <c r="P706" s="227"/>
      <c r="Q706" s="227"/>
      <c r="R706" s="227"/>
      <c r="S706" s="227"/>
      <c r="T706" s="227"/>
      <c r="U706" s="227"/>
      <c r="V706" s="227"/>
      <c r="W706" s="227"/>
      <c r="X706" s="227"/>
      <c r="Y706" s="227"/>
      <c r="Z706" s="227"/>
      <c r="AA706" s="227"/>
      <c r="AB706" s="227"/>
      <c r="AC706" s="227"/>
      <c r="AD706" s="227"/>
      <c r="AE706" s="227"/>
      <c r="AF706" s="227"/>
      <c r="AG706" s="227"/>
      <c r="AH706" s="227"/>
      <c r="AI706" s="227"/>
      <c r="AJ706" s="227"/>
      <c r="AK706" s="227"/>
    </row>
    <row r="707" hidden="1">
      <c r="A707" s="227"/>
      <c r="B707" s="227"/>
      <c r="C707" s="227"/>
      <c r="D707" s="227"/>
      <c r="E707" s="227"/>
      <c r="F707" s="227"/>
      <c r="G707" s="227"/>
      <c r="H707" s="227"/>
      <c r="I707" s="227"/>
      <c r="J707" s="227"/>
      <c r="K707" s="227"/>
      <c r="L707" s="227"/>
      <c r="M707" s="227"/>
      <c r="N707" s="227"/>
      <c r="O707" s="227"/>
      <c r="P707" s="227"/>
      <c r="Q707" s="227"/>
      <c r="R707" s="227"/>
      <c r="S707" s="227"/>
      <c r="T707" s="227"/>
      <c r="U707" s="227"/>
      <c r="V707" s="227"/>
      <c r="W707" s="227"/>
      <c r="X707" s="227"/>
      <c r="Y707" s="227"/>
      <c r="Z707" s="227"/>
      <c r="AA707" s="227"/>
      <c r="AB707" s="227"/>
      <c r="AC707" s="227"/>
      <c r="AD707" s="227"/>
      <c r="AE707" s="227"/>
      <c r="AF707" s="227"/>
      <c r="AG707" s="227"/>
      <c r="AH707" s="227"/>
      <c r="AI707" s="227"/>
      <c r="AJ707" s="227"/>
      <c r="AK707" s="227"/>
    </row>
    <row r="708" hidden="1">
      <c r="A708" s="227"/>
      <c r="B708" s="227"/>
      <c r="C708" s="227"/>
      <c r="D708" s="227"/>
      <c r="E708" s="227"/>
      <c r="F708" s="227"/>
      <c r="G708" s="227"/>
      <c r="H708" s="227"/>
      <c r="I708" s="227"/>
      <c r="J708" s="227"/>
      <c r="K708" s="227"/>
      <c r="L708" s="227"/>
      <c r="M708" s="227"/>
      <c r="N708" s="227"/>
      <c r="O708" s="227"/>
      <c r="P708" s="227"/>
      <c r="Q708" s="227"/>
      <c r="R708" s="227"/>
      <c r="S708" s="227"/>
      <c r="T708" s="227"/>
      <c r="U708" s="227"/>
      <c r="V708" s="227"/>
      <c r="W708" s="227"/>
      <c r="X708" s="227"/>
      <c r="Y708" s="227"/>
      <c r="Z708" s="227"/>
      <c r="AA708" s="227"/>
      <c r="AB708" s="227"/>
      <c r="AC708" s="227"/>
      <c r="AD708" s="227"/>
      <c r="AE708" s="227"/>
      <c r="AF708" s="227"/>
      <c r="AG708" s="227"/>
      <c r="AH708" s="227"/>
      <c r="AI708" s="227"/>
      <c r="AJ708" s="227"/>
      <c r="AK708" s="227"/>
    </row>
    <row r="709" hidden="1">
      <c r="A709" s="227"/>
      <c r="B709" s="227"/>
      <c r="C709" s="227"/>
      <c r="D709" s="227"/>
      <c r="E709" s="227"/>
      <c r="F709" s="227"/>
      <c r="G709" s="227"/>
      <c r="H709" s="227"/>
      <c r="I709" s="227"/>
      <c r="J709" s="227"/>
      <c r="K709" s="227"/>
      <c r="L709" s="227"/>
      <c r="M709" s="227"/>
      <c r="N709" s="227"/>
      <c r="O709" s="227"/>
      <c r="P709" s="227"/>
      <c r="Q709" s="227"/>
      <c r="R709" s="227"/>
      <c r="S709" s="227"/>
      <c r="T709" s="227"/>
      <c r="U709" s="227"/>
      <c r="V709" s="227"/>
      <c r="W709" s="227"/>
      <c r="X709" s="227"/>
      <c r="Y709" s="227"/>
      <c r="Z709" s="227"/>
      <c r="AA709" s="227"/>
      <c r="AB709" s="227"/>
      <c r="AC709" s="227"/>
      <c r="AD709" s="227"/>
      <c r="AE709" s="227"/>
      <c r="AF709" s="227"/>
      <c r="AG709" s="227"/>
      <c r="AH709" s="227"/>
      <c r="AI709" s="227"/>
      <c r="AJ709" s="227"/>
      <c r="AK709" s="227"/>
    </row>
    <row r="710" hidden="1">
      <c r="A710" s="227"/>
      <c r="B710" s="227"/>
      <c r="C710" s="227"/>
      <c r="D710" s="227"/>
      <c r="E710" s="227"/>
      <c r="F710" s="227"/>
      <c r="G710" s="227"/>
      <c r="H710" s="227"/>
      <c r="I710" s="227"/>
      <c r="J710" s="227"/>
      <c r="K710" s="227"/>
      <c r="L710" s="227"/>
      <c r="M710" s="227"/>
      <c r="N710" s="227"/>
      <c r="O710" s="227"/>
      <c r="P710" s="227"/>
      <c r="Q710" s="227"/>
      <c r="R710" s="227"/>
      <c r="S710" s="227"/>
      <c r="T710" s="227"/>
      <c r="U710" s="227"/>
      <c r="V710" s="227"/>
      <c r="W710" s="227"/>
      <c r="X710" s="227"/>
      <c r="Y710" s="227"/>
      <c r="Z710" s="227"/>
      <c r="AA710" s="227"/>
      <c r="AB710" s="227"/>
      <c r="AC710" s="227"/>
      <c r="AD710" s="227"/>
      <c r="AE710" s="227"/>
      <c r="AF710" s="227"/>
      <c r="AG710" s="227"/>
      <c r="AH710" s="227"/>
      <c r="AI710" s="227"/>
      <c r="AJ710" s="227"/>
      <c r="AK710" s="227"/>
    </row>
    <row r="711" hidden="1">
      <c r="A711" s="227"/>
      <c r="B711" s="227"/>
      <c r="C711" s="227"/>
      <c r="D711" s="227"/>
      <c r="E711" s="227"/>
      <c r="F711" s="227"/>
      <c r="G711" s="227"/>
      <c r="H711" s="227"/>
      <c r="I711" s="227"/>
      <c r="J711" s="227"/>
      <c r="K711" s="227"/>
      <c r="L711" s="227"/>
      <c r="M711" s="227"/>
      <c r="N711" s="227"/>
      <c r="O711" s="227"/>
      <c r="P711" s="227"/>
      <c r="Q711" s="227"/>
      <c r="R711" s="227"/>
      <c r="S711" s="227"/>
      <c r="T711" s="227"/>
      <c r="U711" s="227"/>
      <c r="V711" s="227"/>
      <c r="W711" s="227"/>
      <c r="X711" s="227"/>
      <c r="Y711" s="227"/>
      <c r="Z711" s="227"/>
      <c r="AA711" s="227"/>
      <c r="AB711" s="227"/>
      <c r="AC711" s="227"/>
      <c r="AD711" s="227"/>
      <c r="AE711" s="227"/>
      <c r="AF711" s="227"/>
      <c r="AG711" s="227"/>
      <c r="AH711" s="227"/>
      <c r="AI711" s="227"/>
      <c r="AJ711" s="227"/>
      <c r="AK711" s="227"/>
    </row>
    <row r="712" hidden="1">
      <c r="A712" s="227"/>
      <c r="B712" s="227"/>
      <c r="C712" s="227"/>
      <c r="D712" s="227"/>
      <c r="E712" s="227"/>
      <c r="F712" s="227"/>
      <c r="G712" s="227"/>
      <c r="H712" s="227"/>
      <c r="I712" s="227"/>
      <c r="J712" s="227"/>
      <c r="K712" s="227"/>
      <c r="L712" s="227"/>
      <c r="M712" s="227"/>
      <c r="N712" s="227"/>
      <c r="O712" s="227"/>
      <c r="P712" s="227"/>
      <c r="Q712" s="227"/>
      <c r="R712" s="227"/>
      <c r="S712" s="227"/>
      <c r="T712" s="227"/>
      <c r="U712" s="227"/>
      <c r="V712" s="227"/>
      <c r="W712" s="227"/>
      <c r="X712" s="227"/>
      <c r="Y712" s="227"/>
      <c r="Z712" s="227"/>
      <c r="AA712" s="227"/>
      <c r="AB712" s="227"/>
      <c r="AC712" s="227"/>
      <c r="AD712" s="227"/>
      <c r="AE712" s="227"/>
      <c r="AF712" s="227"/>
      <c r="AG712" s="227"/>
      <c r="AH712" s="227"/>
      <c r="AI712" s="227"/>
      <c r="AJ712" s="227"/>
      <c r="AK712" s="227"/>
    </row>
    <row r="713" hidden="1">
      <c r="A713" s="227"/>
      <c r="B713" s="227"/>
      <c r="C713" s="227"/>
      <c r="D713" s="227"/>
      <c r="E713" s="227"/>
      <c r="F713" s="227"/>
      <c r="G713" s="227"/>
      <c r="H713" s="227"/>
      <c r="I713" s="227"/>
      <c r="J713" s="227"/>
      <c r="K713" s="227"/>
      <c r="L713" s="227"/>
      <c r="M713" s="227"/>
      <c r="N713" s="227"/>
      <c r="O713" s="227"/>
      <c r="P713" s="227"/>
      <c r="Q713" s="227"/>
      <c r="R713" s="227"/>
      <c r="S713" s="227"/>
      <c r="T713" s="227"/>
      <c r="U713" s="227"/>
      <c r="V713" s="227"/>
      <c r="W713" s="227"/>
      <c r="X713" s="227"/>
      <c r="Y713" s="227"/>
      <c r="Z713" s="227"/>
      <c r="AA713" s="227"/>
      <c r="AB713" s="227"/>
      <c r="AC713" s="227"/>
      <c r="AD713" s="227"/>
      <c r="AE713" s="227"/>
      <c r="AF713" s="227"/>
      <c r="AG713" s="227"/>
      <c r="AH713" s="227"/>
      <c r="AI713" s="227"/>
      <c r="AJ713" s="227"/>
      <c r="AK713" s="227"/>
    </row>
    <row r="714" hidden="1">
      <c r="A714" s="227"/>
      <c r="B714" s="227"/>
      <c r="C714" s="227"/>
      <c r="D714" s="227"/>
      <c r="E714" s="227"/>
      <c r="F714" s="227"/>
      <c r="G714" s="227"/>
      <c r="H714" s="227"/>
      <c r="I714" s="227"/>
      <c r="J714" s="227"/>
      <c r="K714" s="227"/>
      <c r="L714" s="227"/>
      <c r="M714" s="227"/>
      <c r="N714" s="227"/>
      <c r="O714" s="227"/>
      <c r="P714" s="227"/>
      <c r="Q714" s="227"/>
      <c r="R714" s="227"/>
      <c r="S714" s="227"/>
      <c r="T714" s="227"/>
      <c r="U714" s="227"/>
      <c r="V714" s="227"/>
      <c r="W714" s="227"/>
      <c r="X714" s="227"/>
      <c r="Y714" s="227"/>
      <c r="Z714" s="227"/>
      <c r="AA714" s="227"/>
      <c r="AB714" s="227"/>
      <c r="AC714" s="227"/>
      <c r="AD714" s="227"/>
      <c r="AE714" s="227"/>
      <c r="AF714" s="227"/>
      <c r="AG714" s="227"/>
      <c r="AH714" s="227"/>
      <c r="AI714" s="227"/>
      <c r="AJ714" s="227"/>
      <c r="AK714" s="227"/>
    </row>
    <row r="715" hidden="1">
      <c r="A715" s="227"/>
      <c r="B715" s="227"/>
      <c r="C715" s="227"/>
      <c r="D715" s="227"/>
      <c r="E715" s="227"/>
      <c r="F715" s="227"/>
      <c r="G715" s="227"/>
      <c r="H715" s="227"/>
      <c r="I715" s="227"/>
      <c r="J715" s="227"/>
      <c r="K715" s="227"/>
      <c r="L715" s="227"/>
      <c r="M715" s="227"/>
      <c r="N715" s="227"/>
      <c r="O715" s="227"/>
      <c r="P715" s="227"/>
      <c r="Q715" s="227"/>
      <c r="R715" s="227"/>
      <c r="S715" s="227"/>
      <c r="T715" s="227"/>
      <c r="U715" s="227"/>
      <c r="V715" s="227"/>
      <c r="W715" s="227"/>
      <c r="X715" s="227"/>
      <c r="Y715" s="227"/>
      <c r="Z715" s="227"/>
      <c r="AA715" s="227"/>
      <c r="AB715" s="227"/>
      <c r="AC715" s="227"/>
      <c r="AD715" s="227"/>
      <c r="AE715" s="227"/>
      <c r="AF715" s="227"/>
      <c r="AG715" s="227"/>
      <c r="AH715" s="227"/>
      <c r="AI715" s="227"/>
      <c r="AJ715" s="227"/>
      <c r="AK715" s="227"/>
    </row>
    <row r="716" hidden="1">
      <c r="A716" s="227"/>
      <c r="B716" s="227"/>
      <c r="C716" s="227"/>
      <c r="D716" s="227"/>
      <c r="E716" s="227"/>
      <c r="F716" s="227"/>
      <c r="G716" s="227"/>
      <c r="H716" s="227"/>
      <c r="I716" s="227"/>
      <c r="J716" s="227"/>
      <c r="K716" s="227"/>
      <c r="L716" s="227"/>
      <c r="M716" s="227"/>
      <c r="N716" s="227"/>
      <c r="O716" s="227"/>
      <c r="P716" s="227"/>
      <c r="Q716" s="227"/>
      <c r="R716" s="227"/>
      <c r="S716" s="227"/>
      <c r="T716" s="227"/>
      <c r="U716" s="227"/>
      <c r="V716" s="227"/>
      <c r="W716" s="227"/>
      <c r="X716" s="227"/>
      <c r="Y716" s="227"/>
      <c r="Z716" s="227"/>
      <c r="AA716" s="227"/>
      <c r="AB716" s="227"/>
      <c r="AC716" s="227"/>
      <c r="AD716" s="227"/>
      <c r="AE716" s="227"/>
      <c r="AF716" s="227"/>
      <c r="AG716" s="227"/>
      <c r="AH716" s="227"/>
      <c r="AI716" s="227"/>
      <c r="AJ716" s="227"/>
      <c r="AK716" s="227"/>
    </row>
    <row r="717" hidden="1">
      <c r="A717" s="227"/>
      <c r="B717" s="227"/>
      <c r="C717" s="227"/>
      <c r="D717" s="227"/>
      <c r="E717" s="227"/>
      <c r="F717" s="227"/>
      <c r="G717" s="227"/>
      <c r="H717" s="227"/>
      <c r="I717" s="227"/>
      <c r="J717" s="227"/>
      <c r="K717" s="227"/>
      <c r="L717" s="227"/>
      <c r="M717" s="227"/>
      <c r="N717" s="227"/>
      <c r="O717" s="227"/>
      <c r="P717" s="227"/>
      <c r="Q717" s="227"/>
      <c r="R717" s="227"/>
      <c r="S717" s="227"/>
      <c r="T717" s="227"/>
      <c r="U717" s="227"/>
      <c r="V717" s="227"/>
      <c r="W717" s="227"/>
      <c r="X717" s="227"/>
      <c r="Y717" s="227"/>
      <c r="Z717" s="227"/>
      <c r="AA717" s="227"/>
      <c r="AB717" s="227"/>
      <c r="AC717" s="227"/>
      <c r="AD717" s="227"/>
      <c r="AE717" s="227"/>
      <c r="AF717" s="227"/>
      <c r="AG717" s="227"/>
      <c r="AH717" s="227"/>
      <c r="AI717" s="227"/>
      <c r="AJ717" s="227"/>
      <c r="AK717" s="227"/>
    </row>
    <row r="718" hidden="1">
      <c r="A718" s="227"/>
      <c r="B718" s="227"/>
      <c r="C718" s="227"/>
      <c r="D718" s="227"/>
      <c r="E718" s="227"/>
      <c r="F718" s="227"/>
      <c r="G718" s="227"/>
      <c r="H718" s="227"/>
      <c r="I718" s="227"/>
      <c r="J718" s="227"/>
      <c r="K718" s="227"/>
      <c r="L718" s="227"/>
      <c r="M718" s="227"/>
      <c r="N718" s="227"/>
      <c r="O718" s="227"/>
      <c r="P718" s="227"/>
      <c r="Q718" s="227"/>
      <c r="R718" s="227"/>
      <c r="S718" s="227"/>
      <c r="T718" s="227"/>
      <c r="U718" s="227"/>
      <c r="V718" s="227"/>
      <c r="W718" s="227"/>
      <c r="X718" s="227"/>
      <c r="Y718" s="227"/>
      <c r="Z718" s="227"/>
      <c r="AA718" s="227"/>
      <c r="AB718" s="227"/>
      <c r="AC718" s="227"/>
      <c r="AD718" s="227"/>
      <c r="AE718" s="227"/>
      <c r="AF718" s="227"/>
      <c r="AG718" s="227"/>
      <c r="AH718" s="227"/>
      <c r="AI718" s="227"/>
      <c r="AJ718" s="227"/>
      <c r="AK718" s="227"/>
    </row>
    <row r="719" hidden="1">
      <c r="A719" s="227"/>
      <c r="B719" s="227"/>
      <c r="C719" s="227"/>
      <c r="D719" s="227"/>
      <c r="E719" s="227"/>
      <c r="F719" s="227"/>
      <c r="G719" s="227"/>
      <c r="H719" s="227"/>
      <c r="I719" s="227"/>
      <c r="J719" s="227"/>
      <c r="K719" s="227"/>
      <c r="L719" s="227"/>
      <c r="M719" s="227"/>
      <c r="N719" s="227"/>
      <c r="O719" s="227"/>
      <c r="P719" s="227"/>
      <c r="Q719" s="227"/>
      <c r="R719" s="227"/>
      <c r="S719" s="227"/>
      <c r="T719" s="227"/>
      <c r="U719" s="227"/>
      <c r="V719" s="227"/>
      <c r="W719" s="227"/>
      <c r="X719" s="227"/>
      <c r="Y719" s="227"/>
      <c r="Z719" s="227"/>
      <c r="AA719" s="227"/>
      <c r="AB719" s="227"/>
      <c r="AC719" s="227"/>
      <c r="AD719" s="227"/>
      <c r="AE719" s="227"/>
      <c r="AF719" s="227"/>
      <c r="AG719" s="227"/>
      <c r="AH719" s="227"/>
      <c r="AI719" s="227"/>
      <c r="AJ719" s="227"/>
      <c r="AK719" s="227"/>
    </row>
    <row r="720" hidden="1">
      <c r="A720" s="227"/>
      <c r="B720" s="227"/>
      <c r="C720" s="227"/>
      <c r="D720" s="227"/>
      <c r="E720" s="227"/>
      <c r="F720" s="227"/>
      <c r="G720" s="227"/>
      <c r="H720" s="227"/>
      <c r="I720" s="227"/>
      <c r="J720" s="227"/>
      <c r="K720" s="227"/>
      <c r="L720" s="227"/>
      <c r="M720" s="227"/>
      <c r="N720" s="227"/>
      <c r="O720" s="227"/>
      <c r="P720" s="227"/>
      <c r="Q720" s="227"/>
      <c r="R720" s="227"/>
      <c r="S720" s="227"/>
      <c r="T720" s="227"/>
      <c r="U720" s="227"/>
      <c r="V720" s="227"/>
      <c r="W720" s="227"/>
      <c r="X720" s="227"/>
      <c r="Y720" s="227"/>
      <c r="Z720" s="227"/>
      <c r="AA720" s="227"/>
      <c r="AB720" s="227"/>
      <c r="AC720" s="227"/>
      <c r="AD720" s="227"/>
      <c r="AE720" s="227"/>
      <c r="AF720" s="227"/>
      <c r="AG720" s="227"/>
      <c r="AH720" s="227"/>
      <c r="AI720" s="227"/>
      <c r="AJ720" s="227"/>
      <c r="AK720" s="227"/>
    </row>
    <row r="721" hidden="1">
      <c r="A721" s="227"/>
      <c r="B721" s="227"/>
      <c r="C721" s="227"/>
      <c r="D721" s="227"/>
      <c r="E721" s="227"/>
      <c r="F721" s="227"/>
      <c r="G721" s="227"/>
      <c r="H721" s="227"/>
      <c r="I721" s="227"/>
      <c r="J721" s="227"/>
      <c r="K721" s="227"/>
      <c r="L721" s="227"/>
      <c r="M721" s="227"/>
      <c r="N721" s="227"/>
      <c r="O721" s="227"/>
      <c r="P721" s="227"/>
      <c r="Q721" s="227"/>
      <c r="R721" s="227"/>
      <c r="S721" s="227"/>
      <c r="T721" s="227"/>
      <c r="U721" s="227"/>
      <c r="V721" s="227"/>
      <c r="W721" s="227"/>
      <c r="X721" s="227"/>
      <c r="Y721" s="227"/>
      <c r="Z721" s="227"/>
      <c r="AA721" s="227"/>
      <c r="AB721" s="227"/>
      <c r="AC721" s="227"/>
      <c r="AD721" s="227"/>
      <c r="AE721" s="227"/>
      <c r="AF721" s="227"/>
      <c r="AG721" s="227"/>
      <c r="AH721" s="227"/>
      <c r="AI721" s="227"/>
      <c r="AJ721" s="227"/>
      <c r="AK721" s="227"/>
    </row>
    <row r="722" hidden="1">
      <c r="A722" s="227"/>
      <c r="B722" s="227"/>
      <c r="C722" s="227"/>
      <c r="D722" s="227"/>
      <c r="E722" s="227"/>
      <c r="F722" s="227"/>
      <c r="G722" s="227"/>
      <c r="H722" s="227"/>
      <c r="I722" s="227"/>
      <c r="J722" s="227"/>
      <c r="K722" s="227"/>
      <c r="L722" s="227"/>
      <c r="M722" s="227"/>
      <c r="N722" s="227"/>
      <c r="O722" s="227"/>
      <c r="P722" s="227"/>
      <c r="Q722" s="227"/>
      <c r="R722" s="227"/>
      <c r="S722" s="227"/>
      <c r="T722" s="227"/>
      <c r="U722" s="227"/>
      <c r="V722" s="227"/>
      <c r="W722" s="227"/>
      <c r="X722" s="227"/>
      <c r="Y722" s="227"/>
      <c r="Z722" s="227"/>
      <c r="AA722" s="227"/>
      <c r="AB722" s="227"/>
      <c r="AC722" s="227"/>
      <c r="AD722" s="227"/>
      <c r="AE722" s="227"/>
      <c r="AF722" s="227"/>
      <c r="AG722" s="227"/>
      <c r="AH722" s="227"/>
      <c r="AI722" s="227"/>
      <c r="AJ722" s="227"/>
      <c r="AK722" s="227"/>
    </row>
    <row r="723" hidden="1">
      <c r="A723" s="227"/>
      <c r="B723" s="227"/>
      <c r="C723" s="227"/>
      <c r="D723" s="227"/>
      <c r="E723" s="227"/>
      <c r="F723" s="227"/>
      <c r="G723" s="227"/>
      <c r="H723" s="227"/>
      <c r="I723" s="227"/>
      <c r="J723" s="227"/>
      <c r="K723" s="227"/>
      <c r="L723" s="227"/>
      <c r="M723" s="227"/>
      <c r="N723" s="227"/>
      <c r="O723" s="227"/>
      <c r="P723" s="227"/>
      <c r="Q723" s="227"/>
      <c r="R723" s="227"/>
      <c r="S723" s="227"/>
      <c r="T723" s="227"/>
      <c r="U723" s="227"/>
      <c r="V723" s="227"/>
      <c r="W723" s="227"/>
      <c r="X723" s="227"/>
      <c r="Y723" s="227"/>
      <c r="Z723" s="227"/>
      <c r="AA723" s="227"/>
      <c r="AB723" s="227"/>
      <c r="AC723" s="227"/>
      <c r="AD723" s="227"/>
      <c r="AE723" s="227"/>
      <c r="AF723" s="227"/>
      <c r="AG723" s="227"/>
      <c r="AH723" s="227"/>
      <c r="AI723" s="227"/>
      <c r="AJ723" s="227"/>
      <c r="AK723" s="227"/>
    </row>
    <row r="724" hidden="1">
      <c r="A724" s="227"/>
      <c r="B724" s="227"/>
      <c r="C724" s="227"/>
      <c r="D724" s="227"/>
      <c r="E724" s="227"/>
      <c r="F724" s="227"/>
      <c r="G724" s="227"/>
      <c r="H724" s="227"/>
      <c r="I724" s="227"/>
      <c r="J724" s="227"/>
      <c r="K724" s="227"/>
      <c r="L724" s="227"/>
      <c r="M724" s="227"/>
      <c r="N724" s="227"/>
      <c r="O724" s="227"/>
      <c r="P724" s="227"/>
      <c r="Q724" s="227"/>
      <c r="R724" s="227"/>
      <c r="S724" s="227"/>
      <c r="T724" s="227"/>
      <c r="U724" s="227"/>
      <c r="V724" s="227"/>
      <c r="W724" s="227"/>
      <c r="X724" s="227"/>
      <c r="Y724" s="227"/>
      <c r="Z724" s="227"/>
      <c r="AA724" s="227"/>
      <c r="AB724" s="227"/>
      <c r="AC724" s="227"/>
      <c r="AD724" s="227"/>
      <c r="AE724" s="227"/>
      <c r="AF724" s="227"/>
      <c r="AG724" s="227"/>
      <c r="AH724" s="227"/>
      <c r="AI724" s="227"/>
      <c r="AJ724" s="227"/>
      <c r="AK724" s="227"/>
    </row>
    <row r="725" hidden="1">
      <c r="A725" s="227"/>
      <c r="B725" s="227"/>
      <c r="C725" s="227"/>
      <c r="D725" s="227"/>
      <c r="E725" s="227"/>
      <c r="F725" s="227"/>
      <c r="G725" s="227"/>
      <c r="H725" s="227"/>
      <c r="I725" s="227"/>
      <c r="J725" s="227"/>
      <c r="K725" s="227"/>
      <c r="L725" s="227"/>
      <c r="M725" s="227"/>
      <c r="N725" s="227"/>
      <c r="O725" s="227"/>
      <c r="P725" s="227"/>
      <c r="Q725" s="227"/>
      <c r="R725" s="227"/>
      <c r="S725" s="227"/>
      <c r="T725" s="227"/>
      <c r="U725" s="227"/>
      <c r="V725" s="227"/>
      <c r="W725" s="227"/>
      <c r="X725" s="227"/>
      <c r="Y725" s="227"/>
      <c r="Z725" s="227"/>
      <c r="AA725" s="227"/>
      <c r="AB725" s="227"/>
      <c r="AC725" s="227"/>
      <c r="AD725" s="227"/>
      <c r="AE725" s="227"/>
      <c r="AF725" s="227"/>
      <c r="AG725" s="227"/>
      <c r="AH725" s="227"/>
      <c r="AI725" s="227"/>
      <c r="AJ725" s="227"/>
      <c r="AK725" s="227"/>
    </row>
    <row r="726" hidden="1">
      <c r="A726" s="227"/>
      <c r="B726" s="227"/>
      <c r="C726" s="227"/>
      <c r="D726" s="227"/>
      <c r="E726" s="227"/>
      <c r="F726" s="227"/>
      <c r="G726" s="227"/>
      <c r="H726" s="227"/>
      <c r="I726" s="227"/>
      <c r="J726" s="227"/>
      <c r="K726" s="227"/>
      <c r="L726" s="227"/>
      <c r="M726" s="227"/>
      <c r="N726" s="227"/>
      <c r="O726" s="227"/>
      <c r="P726" s="227"/>
      <c r="Q726" s="227"/>
      <c r="R726" s="227"/>
      <c r="S726" s="227"/>
      <c r="T726" s="227"/>
      <c r="U726" s="227"/>
      <c r="V726" s="227"/>
      <c r="W726" s="227"/>
      <c r="X726" s="227"/>
      <c r="Y726" s="227"/>
      <c r="Z726" s="227"/>
      <c r="AA726" s="227"/>
      <c r="AB726" s="227"/>
      <c r="AC726" s="227"/>
      <c r="AD726" s="227"/>
      <c r="AE726" s="227"/>
      <c r="AF726" s="227"/>
      <c r="AG726" s="227"/>
      <c r="AH726" s="227"/>
      <c r="AI726" s="227"/>
      <c r="AJ726" s="227"/>
      <c r="AK726" s="227"/>
    </row>
    <row r="727" hidden="1">
      <c r="A727" s="227"/>
      <c r="B727" s="227"/>
      <c r="C727" s="227"/>
      <c r="D727" s="227"/>
      <c r="E727" s="227"/>
      <c r="F727" s="227"/>
      <c r="G727" s="227"/>
      <c r="H727" s="227"/>
      <c r="I727" s="227"/>
      <c r="J727" s="227"/>
      <c r="K727" s="227"/>
      <c r="L727" s="227"/>
      <c r="M727" s="227"/>
      <c r="N727" s="227"/>
      <c r="O727" s="227"/>
      <c r="P727" s="227"/>
      <c r="Q727" s="227"/>
      <c r="R727" s="227"/>
      <c r="S727" s="227"/>
      <c r="T727" s="227"/>
      <c r="U727" s="227"/>
      <c r="V727" s="227"/>
      <c r="W727" s="227"/>
      <c r="X727" s="227"/>
      <c r="Y727" s="227"/>
      <c r="Z727" s="227"/>
      <c r="AA727" s="227"/>
      <c r="AB727" s="227"/>
      <c r="AC727" s="227"/>
      <c r="AD727" s="227"/>
      <c r="AE727" s="227"/>
      <c r="AF727" s="227"/>
      <c r="AG727" s="227"/>
      <c r="AH727" s="227"/>
      <c r="AI727" s="227"/>
      <c r="AJ727" s="227"/>
      <c r="AK727" s="227"/>
    </row>
    <row r="728" hidden="1">
      <c r="A728" s="227"/>
      <c r="B728" s="227"/>
      <c r="C728" s="227"/>
      <c r="D728" s="227"/>
      <c r="E728" s="227"/>
      <c r="F728" s="227"/>
      <c r="G728" s="227"/>
      <c r="H728" s="227"/>
      <c r="I728" s="227"/>
      <c r="J728" s="227"/>
      <c r="K728" s="227"/>
      <c r="L728" s="227"/>
      <c r="M728" s="227"/>
      <c r="N728" s="227"/>
      <c r="O728" s="227"/>
      <c r="P728" s="227"/>
      <c r="Q728" s="227"/>
      <c r="R728" s="227"/>
      <c r="S728" s="227"/>
      <c r="T728" s="227"/>
      <c r="U728" s="227"/>
      <c r="V728" s="227"/>
      <c r="W728" s="227"/>
      <c r="X728" s="227"/>
      <c r="Y728" s="227"/>
      <c r="Z728" s="227"/>
      <c r="AA728" s="227"/>
      <c r="AB728" s="227"/>
      <c r="AC728" s="227"/>
      <c r="AD728" s="227"/>
      <c r="AE728" s="227"/>
      <c r="AF728" s="227"/>
      <c r="AG728" s="227"/>
      <c r="AH728" s="227"/>
      <c r="AI728" s="227"/>
      <c r="AJ728" s="227"/>
      <c r="AK728" s="227"/>
    </row>
    <row r="729" hidden="1">
      <c r="A729" s="227"/>
      <c r="B729" s="227"/>
      <c r="C729" s="227"/>
      <c r="D729" s="227"/>
      <c r="E729" s="227"/>
      <c r="F729" s="227"/>
      <c r="G729" s="227"/>
      <c r="H729" s="227"/>
      <c r="I729" s="227"/>
      <c r="J729" s="227"/>
      <c r="K729" s="227"/>
      <c r="L729" s="227"/>
      <c r="M729" s="227"/>
      <c r="N729" s="227"/>
      <c r="O729" s="227"/>
      <c r="P729" s="227"/>
      <c r="Q729" s="227"/>
      <c r="R729" s="227"/>
      <c r="S729" s="227"/>
      <c r="T729" s="227"/>
      <c r="U729" s="227"/>
      <c r="V729" s="227"/>
      <c r="W729" s="227"/>
      <c r="X729" s="227"/>
      <c r="Y729" s="227"/>
      <c r="Z729" s="227"/>
      <c r="AA729" s="227"/>
      <c r="AB729" s="227"/>
      <c r="AC729" s="227"/>
      <c r="AD729" s="227"/>
      <c r="AE729" s="227"/>
      <c r="AF729" s="227"/>
      <c r="AG729" s="227"/>
      <c r="AH729" s="227"/>
      <c r="AI729" s="227"/>
      <c r="AJ729" s="227"/>
      <c r="AK729" s="227"/>
    </row>
    <row r="730" hidden="1">
      <c r="A730" s="227"/>
      <c r="B730" s="227"/>
      <c r="C730" s="227"/>
      <c r="D730" s="227"/>
      <c r="E730" s="227"/>
      <c r="F730" s="227"/>
      <c r="G730" s="227"/>
      <c r="H730" s="227"/>
      <c r="I730" s="227"/>
      <c r="J730" s="227"/>
      <c r="K730" s="227"/>
      <c r="L730" s="227"/>
      <c r="M730" s="227"/>
      <c r="N730" s="227"/>
      <c r="O730" s="227"/>
      <c r="P730" s="227"/>
      <c r="Q730" s="227"/>
      <c r="R730" s="227"/>
      <c r="S730" s="227"/>
      <c r="T730" s="227"/>
      <c r="U730" s="227"/>
      <c r="V730" s="227"/>
      <c r="W730" s="227"/>
      <c r="X730" s="227"/>
      <c r="Y730" s="227"/>
      <c r="Z730" s="227"/>
      <c r="AA730" s="227"/>
      <c r="AB730" s="227"/>
      <c r="AC730" s="227"/>
      <c r="AD730" s="227"/>
      <c r="AE730" s="227"/>
      <c r="AF730" s="227"/>
      <c r="AG730" s="227"/>
      <c r="AH730" s="227"/>
      <c r="AI730" s="227"/>
      <c r="AJ730" s="227"/>
      <c r="AK730" s="227"/>
    </row>
    <row r="731" hidden="1">
      <c r="A731" s="227"/>
      <c r="B731" s="227"/>
      <c r="C731" s="227"/>
      <c r="D731" s="227"/>
      <c r="E731" s="227"/>
      <c r="F731" s="227"/>
      <c r="G731" s="227"/>
      <c r="H731" s="227"/>
      <c r="I731" s="227"/>
      <c r="J731" s="227"/>
      <c r="K731" s="227"/>
      <c r="L731" s="227"/>
      <c r="M731" s="227"/>
      <c r="N731" s="227"/>
      <c r="O731" s="227"/>
      <c r="P731" s="227"/>
      <c r="Q731" s="227"/>
      <c r="R731" s="227"/>
      <c r="S731" s="227"/>
      <c r="T731" s="227"/>
      <c r="U731" s="227"/>
      <c r="V731" s="227"/>
      <c r="W731" s="227"/>
      <c r="X731" s="227"/>
      <c r="Y731" s="227"/>
      <c r="Z731" s="227"/>
      <c r="AA731" s="227"/>
      <c r="AB731" s="227"/>
      <c r="AC731" s="227"/>
      <c r="AD731" s="227"/>
      <c r="AE731" s="227"/>
      <c r="AF731" s="227"/>
      <c r="AG731" s="227"/>
      <c r="AH731" s="227"/>
      <c r="AI731" s="227"/>
      <c r="AJ731" s="227"/>
      <c r="AK731" s="227"/>
    </row>
    <row r="732" hidden="1">
      <c r="A732" s="227"/>
      <c r="B732" s="227"/>
      <c r="C732" s="227"/>
      <c r="D732" s="227"/>
      <c r="E732" s="227"/>
      <c r="F732" s="227"/>
      <c r="G732" s="227"/>
      <c r="H732" s="227"/>
      <c r="I732" s="227"/>
      <c r="J732" s="227"/>
      <c r="K732" s="227"/>
      <c r="L732" s="227"/>
      <c r="M732" s="227"/>
      <c r="N732" s="227"/>
      <c r="O732" s="227"/>
      <c r="P732" s="227"/>
      <c r="Q732" s="227"/>
      <c r="R732" s="227"/>
      <c r="S732" s="227"/>
      <c r="T732" s="227"/>
      <c r="U732" s="227"/>
      <c r="V732" s="227"/>
      <c r="W732" s="227"/>
      <c r="X732" s="227"/>
      <c r="Y732" s="227"/>
      <c r="Z732" s="227"/>
      <c r="AA732" s="227"/>
      <c r="AB732" s="227"/>
      <c r="AC732" s="227"/>
      <c r="AD732" s="227"/>
      <c r="AE732" s="227"/>
      <c r="AF732" s="227"/>
      <c r="AG732" s="227"/>
      <c r="AH732" s="227"/>
      <c r="AI732" s="227"/>
      <c r="AJ732" s="227"/>
      <c r="AK732" s="227"/>
    </row>
    <row r="733" hidden="1">
      <c r="A733" s="227"/>
      <c r="B733" s="227"/>
      <c r="C733" s="227"/>
      <c r="D733" s="227"/>
      <c r="E733" s="227"/>
      <c r="F733" s="227"/>
      <c r="G733" s="227"/>
      <c r="H733" s="227"/>
      <c r="I733" s="227"/>
      <c r="J733" s="227"/>
      <c r="K733" s="227"/>
      <c r="L733" s="227"/>
      <c r="M733" s="227"/>
      <c r="N733" s="227"/>
      <c r="O733" s="227"/>
      <c r="P733" s="227"/>
      <c r="Q733" s="227"/>
      <c r="R733" s="227"/>
      <c r="S733" s="227"/>
      <c r="T733" s="227"/>
      <c r="U733" s="227"/>
      <c r="V733" s="227"/>
      <c r="W733" s="227"/>
      <c r="X733" s="227"/>
      <c r="Y733" s="227"/>
      <c r="Z733" s="227"/>
      <c r="AA733" s="227"/>
      <c r="AB733" s="227"/>
      <c r="AC733" s="227"/>
      <c r="AD733" s="227"/>
      <c r="AE733" s="227"/>
      <c r="AF733" s="227"/>
      <c r="AG733" s="227"/>
      <c r="AH733" s="227"/>
      <c r="AI733" s="227"/>
      <c r="AJ733" s="227"/>
      <c r="AK733" s="227"/>
    </row>
    <row r="734" hidden="1">
      <c r="A734" s="227"/>
      <c r="B734" s="227"/>
      <c r="C734" s="227"/>
      <c r="D734" s="227"/>
      <c r="E734" s="227"/>
      <c r="F734" s="227"/>
      <c r="G734" s="227"/>
      <c r="H734" s="227"/>
      <c r="I734" s="227"/>
      <c r="J734" s="227"/>
      <c r="K734" s="227"/>
      <c r="L734" s="227"/>
      <c r="M734" s="227"/>
      <c r="N734" s="227"/>
      <c r="O734" s="227"/>
      <c r="P734" s="227"/>
      <c r="Q734" s="227"/>
      <c r="R734" s="227"/>
      <c r="S734" s="227"/>
      <c r="T734" s="227"/>
      <c r="U734" s="227"/>
      <c r="V734" s="227"/>
      <c r="W734" s="227"/>
      <c r="X734" s="227"/>
      <c r="Y734" s="227"/>
      <c r="Z734" s="227"/>
      <c r="AA734" s="227"/>
      <c r="AB734" s="227"/>
      <c r="AC734" s="227"/>
      <c r="AD734" s="227"/>
      <c r="AE734" s="227"/>
      <c r="AF734" s="227"/>
      <c r="AG734" s="227"/>
      <c r="AH734" s="227"/>
      <c r="AI734" s="227"/>
      <c r="AJ734" s="227"/>
      <c r="AK734" s="227"/>
    </row>
    <row r="735" hidden="1">
      <c r="A735" s="227"/>
      <c r="B735" s="227"/>
      <c r="C735" s="227"/>
      <c r="D735" s="227"/>
      <c r="E735" s="227"/>
      <c r="F735" s="227"/>
      <c r="G735" s="227"/>
      <c r="H735" s="227"/>
      <c r="I735" s="227"/>
      <c r="J735" s="227"/>
      <c r="K735" s="227"/>
      <c r="L735" s="227"/>
      <c r="M735" s="227"/>
      <c r="N735" s="227"/>
      <c r="O735" s="227"/>
      <c r="P735" s="227"/>
      <c r="Q735" s="227"/>
      <c r="R735" s="227"/>
      <c r="S735" s="227"/>
      <c r="T735" s="227"/>
      <c r="U735" s="227"/>
      <c r="V735" s="227"/>
      <c r="W735" s="227"/>
      <c r="X735" s="227"/>
      <c r="Y735" s="227"/>
      <c r="Z735" s="227"/>
      <c r="AA735" s="227"/>
      <c r="AB735" s="227"/>
      <c r="AC735" s="227"/>
      <c r="AD735" s="227"/>
      <c r="AE735" s="227"/>
      <c r="AF735" s="227"/>
      <c r="AG735" s="227"/>
      <c r="AH735" s="227"/>
      <c r="AI735" s="227"/>
      <c r="AJ735" s="227"/>
      <c r="AK735" s="227"/>
    </row>
    <row r="736" hidden="1">
      <c r="A736" s="227"/>
      <c r="B736" s="227"/>
      <c r="C736" s="227"/>
      <c r="D736" s="227"/>
      <c r="E736" s="227"/>
      <c r="F736" s="227"/>
      <c r="G736" s="227"/>
      <c r="H736" s="227"/>
      <c r="I736" s="227"/>
      <c r="J736" s="227"/>
      <c r="K736" s="227"/>
      <c r="L736" s="227"/>
      <c r="M736" s="227"/>
      <c r="N736" s="227"/>
      <c r="O736" s="227"/>
      <c r="P736" s="227"/>
      <c r="Q736" s="227"/>
      <c r="R736" s="227"/>
      <c r="S736" s="227"/>
      <c r="T736" s="227"/>
      <c r="U736" s="227"/>
      <c r="V736" s="227"/>
      <c r="W736" s="227"/>
      <c r="X736" s="227"/>
      <c r="Y736" s="227"/>
      <c r="Z736" s="227"/>
      <c r="AA736" s="227"/>
      <c r="AB736" s="227"/>
      <c r="AC736" s="227"/>
      <c r="AD736" s="227"/>
      <c r="AE736" s="227"/>
      <c r="AF736" s="227"/>
      <c r="AG736" s="227"/>
      <c r="AH736" s="227"/>
      <c r="AI736" s="227"/>
      <c r="AJ736" s="227"/>
      <c r="AK736" s="227"/>
    </row>
    <row r="737" hidden="1">
      <c r="A737" s="227"/>
      <c r="B737" s="227"/>
      <c r="C737" s="227"/>
      <c r="D737" s="227"/>
      <c r="E737" s="227"/>
      <c r="F737" s="227"/>
      <c r="G737" s="227"/>
      <c r="H737" s="227"/>
      <c r="I737" s="227"/>
      <c r="J737" s="227"/>
      <c r="K737" s="227"/>
      <c r="L737" s="227"/>
      <c r="M737" s="227"/>
      <c r="N737" s="227"/>
      <c r="O737" s="227"/>
      <c r="P737" s="227"/>
      <c r="Q737" s="227"/>
      <c r="R737" s="227"/>
      <c r="S737" s="227"/>
      <c r="T737" s="227"/>
      <c r="U737" s="227"/>
      <c r="V737" s="227"/>
      <c r="W737" s="227"/>
      <c r="X737" s="227"/>
      <c r="Y737" s="227"/>
      <c r="Z737" s="227"/>
      <c r="AA737" s="227"/>
      <c r="AB737" s="227"/>
      <c r="AC737" s="227"/>
      <c r="AD737" s="227"/>
      <c r="AE737" s="227"/>
      <c r="AF737" s="227"/>
      <c r="AG737" s="227"/>
      <c r="AH737" s="227"/>
      <c r="AI737" s="227"/>
      <c r="AJ737" s="227"/>
      <c r="AK737" s="227"/>
    </row>
    <row r="738" hidden="1">
      <c r="A738" s="227"/>
      <c r="B738" s="227"/>
      <c r="C738" s="227"/>
      <c r="D738" s="227"/>
      <c r="E738" s="227"/>
      <c r="F738" s="227"/>
      <c r="G738" s="227"/>
      <c r="H738" s="227"/>
      <c r="I738" s="227"/>
      <c r="J738" s="227"/>
      <c r="K738" s="227"/>
      <c r="L738" s="227"/>
      <c r="M738" s="227"/>
      <c r="N738" s="227"/>
      <c r="O738" s="227"/>
      <c r="P738" s="227"/>
      <c r="Q738" s="227"/>
      <c r="R738" s="227"/>
      <c r="S738" s="227"/>
      <c r="T738" s="227"/>
      <c r="U738" s="227"/>
      <c r="V738" s="227"/>
      <c r="W738" s="227"/>
      <c r="X738" s="227"/>
      <c r="Y738" s="227"/>
      <c r="Z738" s="227"/>
      <c r="AA738" s="227"/>
      <c r="AB738" s="227"/>
      <c r="AC738" s="227"/>
      <c r="AD738" s="227"/>
      <c r="AE738" s="227"/>
      <c r="AF738" s="227"/>
      <c r="AG738" s="227"/>
      <c r="AH738" s="227"/>
      <c r="AI738" s="227"/>
      <c r="AJ738" s="227"/>
      <c r="AK738" s="227"/>
    </row>
    <row r="739" hidden="1">
      <c r="A739" s="227"/>
      <c r="B739" s="227"/>
      <c r="C739" s="227"/>
      <c r="D739" s="227"/>
      <c r="E739" s="227"/>
      <c r="F739" s="227"/>
      <c r="G739" s="227"/>
      <c r="H739" s="227"/>
      <c r="I739" s="227"/>
      <c r="J739" s="227"/>
      <c r="K739" s="227"/>
      <c r="L739" s="227"/>
      <c r="M739" s="227"/>
      <c r="N739" s="227"/>
      <c r="O739" s="227"/>
      <c r="P739" s="227"/>
      <c r="Q739" s="227"/>
      <c r="R739" s="227"/>
      <c r="S739" s="227"/>
      <c r="T739" s="227"/>
      <c r="U739" s="227"/>
      <c r="V739" s="227"/>
      <c r="W739" s="227"/>
      <c r="X739" s="227"/>
      <c r="Y739" s="227"/>
      <c r="Z739" s="227"/>
      <c r="AA739" s="227"/>
      <c r="AB739" s="227"/>
      <c r="AC739" s="227"/>
      <c r="AD739" s="227"/>
      <c r="AE739" s="227"/>
      <c r="AF739" s="227"/>
      <c r="AG739" s="227"/>
      <c r="AH739" s="227"/>
      <c r="AI739" s="227"/>
      <c r="AJ739" s="227"/>
      <c r="AK739" s="227"/>
    </row>
    <row r="740" hidden="1">
      <c r="A740" s="227"/>
      <c r="B740" s="227"/>
      <c r="C740" s="227"/>
      <c r="D740" s="227"/>
      <c r="E740" s="227"/>
      <c r="F740" s="227"/>
      <c r="G740" s="227"/>
      <c r="H740" s="227"/>
      <c r="I740" s="227"/>
      <c r="J740" s="227"/>
      <c r="K740" s="227"/>
      <c r="L740" s="227"/>
      <c r="M740" s="227"/>
      <c r="N740" s="227"/>
      <c r="O740" s="227"/>
      <c r="P740" s="227"/>
      <c r="Q740" s="227"/>
      <c r="R740" s="227"/>
      <c r="S740" s="227"/>
      <c r="T740" s="227"/>
      <c r="U740" s="227"/>
      <c r="V740" s="227"/>
      <c r="W740" s="227"/>
      <c r="X740" s="227"/>
      <c r="Y740" s="227"/>
      <c r="Z740" s="227"/>
      <c r="AA740" s="227"/>
      <c r="AB740" s="227"/>
      <c r="AC740" s="227"/>
      <c r="AD740" s="227"/>
      <c r="AE740" s="227"/>
      <c r="AF740" s="227"/>
      <c r="AG740" s="227"/>
      <c r="AH740" s="227"/>
      <c r="AI740" s="227"/>
      <c r="AJ740" s="227"/>
      <c r="AK740" s="227"/>
    </row>
    <row r="741" hidden="1">
      <c r="A741" s="227"/>
      <c r="B741" s="227"/>
      <c r="C741" s="227"/>
      <c r="D741" s="227"/>
      <c r="E741" s="227"/>
      <c r="F741" s="227"/>
      <c r="G741" s="227"/>
      <c r="H741" s="227"/>
      <c r="I741" s="227"/>
      <c r="J741" s="227"/>
      <c r="K741" s="227"/>
      <c r="L741" s="227"/>
      <c r="M741" s="227"/>
      <c r="N741" s="227"/>
      <c r="O741" s="227"/>
      <c r="P741" s="227"/>
      <c r="Q741" s="227"/>
      <c r="R741" s="227"/>
      <c r="S741" s="227"/>
      <c r="T741" s="227"/>
      <c r="U741" s="227"/>
      <c r="V741" s="227"/>
      <c r="W741" s="227"/>
      <c r="X741" s="227"/>
      <c r="Y741" s="227"/>
      <c r="Z741" s="227"/>
      <c r="AA741" s="227"/>
      <c r="AB741" s="227"/>
      <c r="AC741" s="227"/>
      <c r="AD741" s="227"/>
      <c r="AE741" s="227"/>
      <c r="AF741" s="227"/>
      <c r="AG741" s="227"/>
      <c r="AH741" s="227"/>
      <c r="AI741" s="227"/>
      <c r="AJ741" s="227"/>
      <c r="AK741" s="227"/>
    </row>
    <row r="742" hidden="1">
      <c r="A742" s="227"/>
      <c r="B742" s="227"/>
      <c r="C742" s="227"/>
      <c r="D742" s="227"/>
      <c r="E742" s="227"/>
      <c r="F742" s="227"/>
      <c r="G742" s="227"/>
      <c r="H742" s="227"/>
      <c r="I742" s="227"/>
      <c r="J742" s="227"/>
      <c r="K742" s="227"/>
      <c r="L742" s="227"/>
      <c r="M742" s="227"/>
      <c r="N742" s="227"/>
      <c r="O742" s="227"/>
      <c r="P742" s="227"/>
      <c r="Q742" s="227"/>
      <c r="R742" s="227"/>
      <c r="S742" s="227"/>
      <c r="T742" s="227"/>
      <c r="U742" s="227"/>
      <c r="V742" s="227"/>
      <c r="W742" s="227"/>
      <c r="X742" s="227"/>
      <c r="Y742" s="227"/>
      <c r="Z742" s="227"/>
      <c r="AA742" s="227"/>
      <c r="AB742" s="227"/>
      <c r="AC742" s="227"/>
      <c r="AD742" s="227"/>
      <c r="AE742" s="227"/>
      <c r="AF742" s="227"/>
      <c r="AG742" s="227"/>
      <c r="AH742" s="227"/>
      <c r="AI742" s="227"/>
      <c r="AJ742" s="227"/>
      <c r="AK742" s="227"/>
    </row>
    <row r="743" hidden="1">
      <c r="A743" s="227"/>
      <c r="B743" s="227"/>
      <c r="C743" s="227"/>
      <c r="D743" s="227"/>
      <c r="E743" s="227"/>
      <c r="F743" s="227"/>
      <c r="G743" s="227"/>
      <c r="H743" s="227"/>
      <c r="I743" s="227"/>
      <c r="J743" s="227"/>
      <c r="K743" s="227"/>
      <c r="L743" s="227"/>
      <c r="M743" s="227"/>
      <c r="N743" s="227"/>
      <c r="O743" s="227"/>
      <c r="P743" s="227"/>
      <c r="Q743" s="227"/>
      <c r="R743" s="227"/>
      <c r="S743" s="227"/>
      <c r="T743" s="227"/>
      <c r="U743" s="227"/>
      <c r="V743" s="227"/>
      <c r="W743" s="227"/>
      <c r="X743" s="227"/>
      <c r="Y743" s="227"/>
      <c r="Z743" s="227"/>
      <c r="AA743" s="227"/>
      <c r="AB743" s="227"/>
      <c r="AC743" s="227"/>
      <c r="AD743" s="227"/>
      <c r="AE743" s="227"/>
      <c r="AF743" s="227"/>
      <c r="AG743" s="227"/>
      <c r="AH743" s="227"/>
      <c r="AI743" s="227"/>
      <c r="AJ743" s="227"/>
      <c r="AK743" s="227"/>
    </row>
    <row r="744" hidden="1">
      <c r="A744" s="227"/>
      <c r="B744" s="227"/>
      <c r="C744" s="227"/>
      <c r="D744" s="227"/>
      <c r="E744" s="227"/>
      <c r="F744" s="227"/>
      <c r="G744" s="227"/>
      <c r="H744" s="227"/>
      <c r="I744" s="227"/>
      <c r="J744" s="227"/>
      <c r="K744" s="227"/>
      <c r="L744" s="227"/>
      <c r="M744" s="227"/>
      <c r="N744" s="227"/>
      <c r="O744" s="227"/>
      <c r="P744" s="227"/>
      <c r="Q744" s="227"/>
      <c r="R744" s="227"/>
      <c r="S744" s="227"/>
      <c r="T744" s="227"/>
      <c r="U744" s="227"/>
      <c r="V744" s="227"/>
      <c r="W744" s="227"/>
      <c r="X744" s="227"/>
      <c r="Y744" s="227"/>
      <c r="Z744" s="227"/>
      <c r="AA744" s="227"/>
      <c r="AB744" s="227"/>
      <c r="AC744" s="227"/>
      <c r="AD744" s="227"/>
      <c r="AE744" s="227"/>
      <c r="AF744" s="227"/>
      <c r="AG744" s="227"/>
      <c r="AH744" s="227"/>
      <c r="AI744" s="227"/>
      <c r="AJ744" s="227"/>
      <c r="AK744" s="227"/>
    </row>
    <row r="745" hidden="1">
      <c r="A745" s="227"/>
      <c r="B745" s="227"/>
      <c r="C745" s="227"/>
      <c r="D745" s="227"/>
      <c r="E745" s="227"/>
      <c r="F745" s="227"/>
      <c r="G745" s="227"/>
      <c r="H745" s="227"/>
      <c r="I745" s="227"/>
      <c r="J745" s="227"/>
      <c r="K745" s="227"/>
      <c r="L745" s="227"/>
      <c r="M745" s="227"/>
      <c r="N745" s="227"/>
      <c r="O745" s="227"/>
      <c r="P745" s="227"/>
      <c r="Q745" s="227"/>
      <c r="R745" s="227"/>
      <c r="S745" s="227"/>
      <c r="T745" s="227"/>
      <c r="U745" s="227"/>
      <c r="V745" s="227"/>
      <c r="W745" s="227"/>
      <c r="X745" s="227"/>
      <c r="Y745" s="227"/>
      <c r="Z745" s="227"/>
      <c r="AA745" s="227"/>
      <c r="AB745" s="227"/>
      <c r="AC745" s="227"/>
      <c r="AD745" s="227"/>
      <c r="AE745" s="227"/>
      <c r="AF745" s="227"/>
      <c r="AG745" s="227"/>
      <c r="AH745" s="227"/>
      <c r="AI745" s="227"/>
      <c r="AJ745" s="227"/>
      <c r="AK745" s="227"/>
    </row>
    <row r="746" hidden="1">
      <c r="A746" s="227"/>
      <c r="B746" s="227"/>
      <c r="C746" s="227"/>
      <c r="D746" s="227"/>
      <c r="E746" s="227"/>
      <c r="F746" s="227"/>
      <c r="G746" s="227"/>
      <c r="H746" s="227"/>
      <c r="I746" s="227"/>
      <c r="J746" s="227"/>
      <c r="K746" s="227"/>
      <c r="L746" s="227"/>
      <c r="M746" s="227"/>
      <c r="N746" s="227"/>
      <c r="O746" s="227"/>
      <c r="P746" s="227"/>
      <c r="Q746" s="227"/>
      <c r="R746" s="227"/>
      <c r="S746" s="227"/>
      <c r="T746" s="227"/>
      <c r="U746" s="227"/>
      <c r="V746" s="227"/>
      <c r="W746" s="227"/>
      <c r="X746" s="227"/>
      <c r="Y746" s="227"/>
      <c r="Z746" s="227"/>
      <c r="AA746" s="227"/>
      <c r="AB746" s="227"/>
      <c r="AC746" s="227"/>
      <c r="AD746" s="227"/>
      <c r="AE746" s="227"/>
      <c r="AF746" s="227"/>
      <c r="AG746" s="227"/>
      <c r="AH746" s="227"/>
      <c r="AI746" s="227"/>
      <c r="AJ746" s="227"/>
      <c r="AK746" s="227"/>
    </row>
    <row r="747" hidden="1">
      <c r="A747" s="227"/>
      <c r="B747" s="227"/>
      <c r="C747" s="227"/>
      <c r="D747" s="227"/>
      <c r="E747" s="227"/>
      <c r="F747" s="227"/>
      <c r="G747" s="227"/>
      <c r="H747" s="227"/>
      <c r="I747" s="227"/>
      <c r="J747" s="227"/>
      <c r="K747" s="227"/>
      <c r="L747" s="227"/>
      <c r="M747" s="227"/>
      <c r="N747" s="227"/>
      <c r="O747" s="227"/>
      <c r="P747" s="227"/>
      <c r="Q747" s="227"/>
      <c r="R747" s="227"/>
      <c r="S747" s="227"/>
      <c r="T747" s="227"/>
      <c r="U747" s="227"/>
      <c r="V747" s="227"/>
      <c r="W747" s="227"/>
      <c r="X747" s="227"/>
      <c r="Y747" s="227"/>
      <c r="Z747" s="227"/>
      <c r="AA747" s="227"/>
      <c r="AB747" s="227"/>
      <c r="AC747" s="227"/>
      <c r="AD747" s="227"/>
      <c r="AE747" s="227"/>
      <c r="AF747" s="227"/>
      <c r="AG747" s="227"/>
      <c r="AH747" s="227"/>
      <c r="AI747" s="227"/>
      <c r="AJ747" s="227"/>
      <c r="AK747" s="227"/>
    </row>
    <row r="748" hidden="1">
      <c r="A748" s="227"/>
      <c r="B748" s="227"/>
      <c r="C748" s="227"/>
      <c r="D748" s="227"/>
      <c r="E748" s="227"/>
      <c r="F748" s="227"/>
      <c r="G748" s="227"/>
      <c r="H748" s="227"/>
      <c r="I748" s="227"/>
      <c r="J748" s="227"/>
      <c r="K748" s="227"/>
      <c r="L748" s="227"/>
      <c r="M748" s="227"/>
      <c r="N748" s="227"/>
      <c r="O748" s="227"/>
      <c r="P748" s="227"/>
      <c r="Q748" s="227"/>
      <c r="R748" s="227"/>
      <c r="S748" s="227"/>
      <c r="T748" s="227"/>
      <c r="U748" s="227"/>
      <c r="V748" s="227"/>
      <c r="W748" s="227"/>
      <c r="X748" s="227"/>
      <c r="Y748" s="227"/>
      <c r="Z748" s="227"/>
      <c r="AA748" s="227"/>
      <c r="AB748" s="227"/>
      <c r="AC748" s="227"/>
      <c r="AD748" s="227"/>
      <c r="AE748" s="227"/>
      <c r="AF748" s="227"/>
      <c r="AG748" s="227"/>
      <c r="AH748" s="227"/>
      <c r="AI748" s="227"/>
      <c r="AJ748" s="227"/>
      <c r="AK748" s="227"/>
    </row>
    <row r="749" hidden="1">
      <c r="A749" s="227"/>
      <c r="B749" s="227"/>
      <c r="C749" s="227"/>
      <c r="D749" s="227"/>
      <c r="E749" s="227"/>
      <c r="F749" s="227"/>
      <c r="G749" s="227"/>
      <c r="H749" s="227"/>
      <c r="I749" s="227"/>
      <c r="J749" s="227"/>
      <c r="K749" s="227"/>
      <c r="L749" s="227"/>
      <c r="M749" s="227"/>
      <c r="N749" s="227"/>
      <c r="O749" s="227"/>
      <c r="P749" s="227"/>
      <c r="Q749" s="227"/>
      <c r="R749" s="227"/>
      <c r="S749" s="227"/>
      <c r="T749" s="227"/>
      <c r="U749" s="227"/>
      <c r="V749" s="227"/>
      <c r="W749" s="227"/>
      <c r="X749" s="227"/>
      <c r="Y749" s="227"/>
      <c r="Z749" s="227"/>
      <c r="AA749" s="227"/>
      <c r="AB749" s="227"/>
      <c r="AC749" s="227"/>
      <c r="AD749" s="227"/>
      <c r="AE749" s="227"/>
      <c r="AF749" s="227"/>
      <c r="AG749" s="227"/>
      <c r="AH749" s="227"/>
      <c r="AI749" s="227"/>
      <c r="AJ749" s="227"/>
      <c r="AK749" s="227"/>
    </row>
    <row r="750" hidden="1">
      <c r="A750" s="227"/>
      <c r="B750" s="227"/>
      <c r="C750" s="227"/>
      <c r="D750" s="227"/>
      <c r="E750" s="227"/>
      <c r="F750" s="227"/>
      <c r="G750" s="227"/>
      <c r="H750" s="227"/>
      <c r="I750" s="227"/>
      <c r="J750" s="227"/>
      <c r="K750" s="227"/>
      <c r="L750" s="227"/>
      <c r="M750" s="227"/>
      <c r="N750" s="227"/>
      <c r="O750" s="227"/>
      <c r="P750" s="227"/>
      <c r="Q750" s="227"/>
      <c r="R750" s="227"/>
      <c r="S750" s="227"/>
      <c r="T750" s="227"/>
      <c r="U750" s="227"/>
      <c r="V750" s="227"/>
      <c r="W750" s="227"/>
      <c r="X750" s="227"/>
      <c r="Y750" s="227"/>
      <c r="Z750" s="227"/>
      <c r="AA750" s="227"/>
      <c r="AB750" s="227"/>
      <c r="AC750" s="227"/>
      <c r="AD750" s="227"/>
      <c r="AE750" s="227"/>
      <c r="AF750" s="227"/>
      <c r="AG750" s="227"/>
      <c r="AH750" s="227"/>
      <c r="AI750" s="227"/>
      <c r="AJ750" s="227"/>
      <c r="AK750" s="227"/>
    </row>
    <row r="751" hidden="1">
      <c r="A751" s="227"/>
      <c r="B751" s="227"/>
      <c r="C751" s="227"/>
      <c r="D751" s="227"/>
      <c r="E751" s="227"/>
      <c r="F751" s="227"/>
      <c r="G751" s="227"/>
      <c r="H751" s="227"/>
      <c r="I751" s="227"/>
      <c r="J751" s="227"/>
      <c r="K751" s="227"/>
      <c r="L751" s="227"/>
      <c r="M751" s="227"/>
      <c r="N751" s="227"/>
      <c r="O751" s="227"/>
      <c r="P751" s="227"/>
      <c r="Q751" s="227"/>
      <c r="R751" s="227"/>
      <c r="S751" s="227"/>
      <c r="T751" s="227"/>
      <c r="U751" s="227"/>
      <c r="V751" s="227"/>
      <c r="W751" s="227"/>
      <c r="X751" s="227"/>
      <c r="Y751" s="227"/>
      <c r="Z751" s="227"/>
      <c r="AA751" s="227"/>
      <c r="AB751" s="227"/>
      <c r="AC751" s="227"/>
      <c r="AD751" s="227"/>
      <c r="AE751" s="227"/>
      <c r="AF751" s="227"/>
      <c r="AG751" s="227"/>
      <c r="AH751" s="227"/>
      <c r="AI751" s="227"/>
      <c r="AJ751" s="227"/>
      <c r="AK751" s="227"/>
    </row>
    <row r="752" hidden="1">
      <c r="A752" s="227"/>
      <c r="B752" s="227"/>
      <c r="C752" s="227"/>
      <c r="D752" s="227"/>
      <c r="E752" s="227"/>
      <c r="F752" s="227"/>
      <c r="G752" s="227"/>
      <c r="H752" s="227"/>
      <c r="I752" s="227"/>
      <c r="J752" s="227"/>
      <c r="K752" s="227"/>
      <c r="L752" s="227"/>
      <c r="M752" s="227"/>
      <c r="N752" s="227"/>
      <c r="O752" s="227"/>
      <c r="P752" s="227"/>
      <c r="Q752" s="227"/>
      <c r="R752" s="227"/>
      <c r="S752" s="227"/>
      <c r="T752" s="227"/>
      <c r="U752" s="227"/>
      <c r="V752" s="227"/>
      <c r="W752" s="227"/>
      <c r="X752" s="227"/>
      <c r="Y752" s="227"/>
      <c r="Z752" s="227"/>
      <c r="AA752" s="227"/>
      <c r="AB752" s="227"/>
      <c r="AC752" s="227"/>
      <c r="AD752" s="227"/>
      <c r="AE752" s="227"/>
      <c r="AF752" s="227"/>
      <c r="AG752" s="227"/>
      <c r="AH752" s="227"/>
      <c r="AI752" s="227"/>
      <c r="AJ752" s="227"/>
      <c r="AK752" s="227"/>
    </row>
    <row r="753" hidden="1">
      <c r="A753" s="227"/>
      <c r="B753" s="227"/>
      <c r="C753" s="227"/>
      <c r="D753" s="227"/>
      <c r="E753" s="227"/>
      <c r="F753" s="227"/>
      <c r="G753" s="227"/>
      <c r="H753" s="227"/>
      <c r="I753" s="227"/>
      <c r="J753" s="227"/>
      <c r="K753" s="227"/>
      <c r="L753" s="227"/>
      <c r="M753" s="227"/>
      <c r="N753" s="227"/>
      <c r="O753" s="227"/>
      <c r="P753" s="227"/>
      <c r="Q753" s="227"/>
      <c r="R753" s="227"/>
      <c r="S753" s="227"/>
      <c r="T753" s="227"/>
      <c r="U753" s="227"/>
      <c r="V753" s="227"/>
      <c r="W753" s="227"/>
      <c r="X753" s="227"/>
      <c r="Y753" s="227"/>
      <c r="Z753" s="227"/>
      <c r="AA753" s="227"/>
      <c r="AB753" s="227"/>
      <c r="AC753" s="227"/>
      <c r="AD753" s="227"/>
      <c r="AE753" s="227"/>
      <c r="AF753" s="227"/>
      <c r="AG753" s="227"/>
      <c r="AH753" s="227"/>
      <c r="AI753" s="227"/>
      <c r="AJ753" s="227"/>
      <c r="AK753" s="227"/>
    </row>
    <row r="754" hidden="1">
      <c r="A754" s="227"/>
      <c r="B754" s="227"/>
      <c r="C754" s="227"/>
      <c r="D754" s="227"/>
      <c r="E754" s="227"/>
      <c r="F754" s="227"/>
      <c r="G754" s="227"/>
      <c r="H754" s="227"/>
      <c r="I754" s="227"/>
      <c r="J754" s="227"/>
      <c r="K754" s="227"/>
      <c r="L754" s="227"/>
      <c r="M754" s="227"/>
      <c r="N754" s="227"/>
      <c r="O754" s="227"/>
      <c r="P754" s="227"/>
      <c r="Q754" s="227"/>
      <c r="R754" s="227"/>
      <c r="S754" s="227"/>
      <c r="T754" s="227"/>
      <c r="U754" s="227"/>
      <c r="V754" s="227"/>
      <c r="W754" s="227"/>
      <c r="X754" s="227"/>
      <c r="Y754" s="227"/>
      <c r="Z754" s="227"/>
      <c r="AA754" s="227"/>
      <c r="AB754" s="227"/>
      <c r="AC754" s="227"/>
      <c r="AD754" s="227"/>
      <c r="AE754" s="227"/>
      <c r="AF754" s="227"/>
      <c r="AG754" s="227"/>
      <c r="AH754" s="227"/>
      <c r="AI754" s="227"/>
      <c r="AJ754" s="227"/>
      <c r="AK754" s="227"/>
    </row>
    <row r="755" hidden="1">
      <c r="A755" s="227"/>
      <c r="B755" s="227"/>
      <c r="C755" s="227"/>
      <c r="D755" s="227"/>
      <c r="E755" s="227"/>
      <c r="F755" s="227"/>
      <c r="G755" s="227"/>
      <c r="H755" s="227"/>
      <c r="I755" s="227"/>
      <c r="J755" s="227"/>
      <c r="K755" s="227"/>
      <c r="L755" s="227"/>
      <c r="M755" s="227"/>
      <c r="N755" s="227"/>
      <c r="O755" s="227"/>
      <c r="P755" s="227"/>
      <c r="Q755" s="227"/>
      <c r="R755" s="227"/>
      <c r="S755" s="227"/>
      <c r="T755" s="227"/>
      <c r="U755" s="227"/>
      <c r="V755" s="227"/>
      <c r="W755" s="227"/>
      <c r="X755" s="227"/>
      <c r="Y755" s="227"/>
      <c r="Z755" s="227"/>
      <c r="AA755" s="227"/>
      <c r="AB755" s="227"/>
      <c r="AC755" s="227"/>
      <c r="AD755" s="227"/>
      <c r="AE755" s="227"/>
      <c r="AF755" s="227"/>
      <c r="AG755" s="227"/>
      <c r="AH755" s="227"/>
      <c r="AI755" s="227"/>
      <c r="AJ755" s="227"/>
      <c r="AK755" s="227"/>
    </row>
    <row r="756" hidden="1">
      <c r="A756" s="227"/>
      <c r="B756" s="227"/>
      <c r="C756" s="227"/>
      <c r="D756" s="227"/>
      <c r="E756" s="227"/>
      <c r="F756" s="227"/>
      <c r="G756" s="227"/>
      <c r="H756" s="227"/>
      <c r="I756" s="227"/>
      <c r="J756" s="227"/>
      <c r="K756" s="227"/>
      <c r="L756" s="227"/>
      <c r="M756" s="227"/>
      <c r="N756" s="227"/>
      <c r="O756" s="227"/>
      <c r="P756" s="227"/>
      <c r="Q756" s="227"/>
      <c r="R756" s="227"/>
      <c r="S756" s="227"/>
      <c r="T756" s="227"/>
      <c r="U756" s="227"/>
      <c r="V756" s="227"/>
      <c r="W756" s="227"/>
      <c r="X756" s="227"/>
      <c r="Y756" s="227"/>
      <c r="Z756" s="227"/>
      <c r="AA756" s="227"/>
      <c r="AB756" s="227"/>
      <c r="AC756" s="227"/>
      <c r="AD756" s="227"/>
      <c r="AE756" s="227"/>
      <c r="AF756" s="227"/>
      <c r="AG756" s="227"/>
      <c r="AH756" s="227"/>
      <c r="AI756" s="227"/>
      <c r="AJ756" s="227"/>
      <c r="AK756" s="227"/>
    </row>
    <row r="757" hidden="1">
      <c r="A757" s="227"/>
      <c r="B757" s="227"/>
      <c r="C757" s="227"/>
      <c r="D757" s="227"/>
      <c r="E757" s="227"/>
      <c r="F757" s="227"/>
      <c r="G757" s="227"/>
      <c r="H757" s="227"/>
      <c r="I757" s="227"/>
      <c r="J757" s="227"/>
      <c r="K757" s="227"/>
      <c r="L757" s="227"/>
      <c r="M757" s="227"/>
      <c r="N757" s="227"/>
      <c r="O757" s="227"/>
      <c r="P757" s="227"/>
      <c r="Q757" s="227"/>
      <c r="R757" s="227"/>
      <c r="S757" s="227"/>
      <c r="T757" s="227"/>
      <c r="U757" s="227"/>
      <c r="V757" s="227"/>
      <c r="W757" s="227"/>
      <c r="X757" s="227"/>
      <c r="Y757" s="227"/>
      <c r="Z757" s="227"/>
      <c r="AA757" s="227"/>
      <c r="AB757" s="227"/>
      <c r="AC757" s="227"/>
      <c r="AD757" s="227"/>
      <c r="AE757" s="227"/>
      <c r="AF757" s="227"/>
      <c r="AG757" s="227"/>
      <c r="AH757" s="227"/>
      <c r="AI757" s="227"/>
      <c r="AJ757" s="227"/>
      <c r="AK757" s="227"/>
    </row>
    <row r="758" hidden="1">
      <c r="A758" s="227"/>
      <c r="B758" s="227"/>
      <c r="C758" s="227"/>
      <c r="D758" s="227"/>
      <c r="E758" s="227"/>
      <c r="F758" s="227"/>
      <c r="G758" s="227"/>
      <c r="H758" s="227"/>
      <c r="I758" s="227"/>
      <c r="J758" s="227"/>
      <c r="K758" s="227"/>
      <c r="L758" s="227"/>
      <c r="M758" s="227"/>
      <c r="N758" s="227"/>
      <c r="O758" s="227"/>
      <c r="P758" s="227"/>
      <c r="Q758" s="227"/>
      <c r="R758" s="227"/>
      <c r="S758" s="227"/>
      <c r="T758" s="227"/>
      <c r="U758" s="227"/>
      <c r="V758" s="227"/>
      <c r="W758" s="227"/>
      <c r="X758" s="227"/>
      <c r="Y758" s="227"/>
      <c r="Z758" s="227"/>
      <c r="AA758" s="227"/>
      <c r="AB758" s="227"/>
      <c r="AC758" s="227"/>
      <c r="AD758" s="227"/>
      <c r="AE758" s="227"/>
      <c r="AF758" s="227"/>
      <c r="AG758" s="227"/>
      <c r="AH758" s="227"/>
      <c r="AI758" s="227"/>
      <c r="AJ758" s="227"/>
      <c r="AK758" s="227"/>
    </row>
    <row r="759" hidden="1">
      <c r="A759" s="227"/>
      <c r="B759" s="227"/>
      <c r="C759" s="227"/>
      <c r="D759" s="227"/>
      <c r="E759" s="227"/>
      <c r="F759" s="227"/>
      <c r="G759" s="227"/>
      <c r="H759" s="227"/>
      <c r="I759" s="227"/>
      <c r="J759" s="227"/>
      <c r="K759" s="227"/>
      <c r="L759" s="227"/>
      <c r="M759" s="227"/>
      <c r="N759" s="227"/>
      <c r="O759" s="227"/>
      <c r="P759" s="227"/>
      <c r="Q759" s="227"/>
      <c r="R759" s="227"/>
      <c r="S759" s="227"/>
      <c r="T759" s="227"/>
      <c r="U759" s="227"/>
      <c r="V759" s="227"/>
      <c r="W759" s="227"/>
      <c r="X759" s="227"/>
      <c r="Y759" s="227"/>
      <c r="Z759" s="227"/>
      <c r="AA759" s="227"/>
      <c r="AB759" s="227"/>
      <c r="AC759" s="227"/>
      <c r="AD759" s="227"/>
      <c r="AE759" s="227"/>
      <c r="AF759" s="227"/>
      <c r="AG759" s="227"/>
      <c r="AH759" s="227"/>
      <c r="AI759" s="227"/>
      <c r="AJ759" s="227"/>
      <c r="AK759" s="227"/>
    </row>
    <row r="760" hidden="1">
      <c r="A760" s="227"/>
      <c r="B760" s="227"/>
      <c r="C760" s="227"/>
      <c r="D760" s="227"/>
      <c r="E760" s="227"/>
      <c r="F760" s="227"/>
      <c r="G760" s="227"/>
      <c r="H760" s="227"/>
      <c r="I760" s="227"/>
      <c r="J760" s="227"/>
      <c r="K760" s="227"/>
      <c r="L760" s="227"/>
      <c r="M760" s="227"/>
      <c r="N760" s="227"/>
      <c r="O760" s="227"/>
      <c r="P760" s="227"/>
      <c r="Q760" s="227"/>
      <c r="R760" s="227"/>
      <c r="S760" s="227"/>
      <c r="T760" s="227"/>
      <c r="U760" s="227"/>
      <c r="V760" s="227"/>
      <c r="W760" s="227"/>
      <c r="X760" s="227"/>
      <c r="Y760" s="227"/>
      <c r="Z760" s="227"/>
      <c r="AA760" s="227"/>
      <c r="AB760" s="227"/>
      <c r="AC760" s="227"/>
      <c r="AD760" s="227"/>
      <c r="AE760" s="227"/>
      <c r="AF760" s="227"/>
      <c r="AG760" s="227"/>
      <c r="AH760" s="227"/>
      <c r="AI760" s="227"/>
      <c r="AJ760" s="227"/>
      <c r="AK760" s="227"/>
    </row>
    <row r="761" hidden="1">
      <c r="A761" s="227"/>
      <c r="B761" s="227"/>
      <c r="C761" s="227"/>
      <c r="D761" s="227"/>
      <c r="E761" s="227"/>
      <c r="F761" s="227"/>
      <c r="G761" s="227"/>
      <c r="H761" s="227"/>
      <c r="I761" s="227"/>
      <c r="J761" s="227"/>
      <c r="K761" s="227"/>
      <c r="L761" s="227"/>
      <c r="M761" s="227"/>
      <c r="N761" s="227"/>
      <c r="O761" s="227"/>
      <c r="P761" s="227"/>
      <c r="Q761" s="227"/>
      <c r="R761" s="227"/>
      <c r="S761" s="227"/>
      <c r="T761" s="227"/>
      <c r="U761" s="227"/>
      <c r="V761" s="227"/>
      <c r="W761" s="227"/>
      <c r="X761" s="227"/>
      <c r="Y761" s="227"/>
      <c r="Z761" s="227"/>
      <c r="AA761" s="227"/>
      <c r="AB761" s="227"/>
      <c r="AC761" s="227"/>
      <c r="AD761" s="227"/>
      <c r="AE761" s="227"/>
      <c r="AF761" s="227"/>
      <c r="AG761" s="227"/>
      <c r="AH761" s="227"/>
      <c r="AI761" s="227"/>
      <c r="AJ761" s="227"/>
      <c r="AK761" s="227"/>
    </row>
    <row r="762" hidden="1">
      <c r="A762" s="227"/>
      <c r="B762" s="227"/>
      <c r="C762" s="227"/>
      <c r="D762" s="227"/>
      <c r="E762" s="227"/>
      <c r="F762" s="227"/>
      <c r="G762" s="227"/>
      <c r="H762" s="227"/>
      <c r="I762" s="227"/>
      <c r="J762" s="227"/>
      <c r="K762" s="227"/>
      <c r="L762" s="227"/>
      <c r="M762" s="227"/>
      <c r="N762" s="227"/>
      <c r="O762" s="227"/>
      <c r="P762" s="227"/>
      <c r="Q762" s="227"/>
      <c r="R762" s="227"/>
      <c r="S762" s="227"/>
      <c r="T762" s="227"/>
      <c r="U762" s="227"/>
      <c r="V762" s="227"/>
      <c r="W762" s="227"/>
      <c r="X762" s="227"/>
      <c r="Y762" s="227"/>
      <c r="Z762" s="227"/>
      <c r="AA762" s="227"/>
      <c r="AB762" s="227"/>
      <c r="AC762" s="227"/>
      <c r="AD762" s="227"/>
      <c r="AE762" s="227"/>
      <c r="AF762" s="227"/>
      <c r="AG762" s="227"/>
      <c r="AH762" s="227"/>
      <c r="AI762" s="227"/>
      <c r="AJ762" s="227"/>
      <c r="AK762" s="227"/>
    </row>
    <row r="763" hidden="1">
      <c r="A763" s="227"/>
      <c r="B763" s="227"/>
      <c r="C763" s="227"/>
      <c r="D763" s="227"/>
      <c r="E763" s="227"/>
      <c r="F763" s="227"/>
      <c r="G763" s="227"/>
      <c r="H763" s="227"/>
      <c r="I763" s="227"/>
      <c r="J763" s="227"/>
      <c r="K763" s="227"/>
      <c r="L763" s="227"/>
      <c r="M763" s="227"/>
      <c r="N763" s="227"/>
      <c r="O763" s="227"/>
      <c r="P763" s="227"/>
      <c r="Q763" s="227"/>
      <c r="R763" s="227"/>
      <c r="S763" s="227"/>
      <c r="T763" s="227"/>
      <c r="U763" s="227"/>
      <c r="V763" s="227"/>
      <c r="W763" s="227"/>
      <c r="X763" s="227"/>
      <c r="Y763" s="227"/>
      <c r="Z763" s="227"/>
      <c r="AA763" s="227"/>
      <c r="AB763" s="227"/>
      <c r="AC763" s="227"/>
      <c r="AD763" s="227"/>
      <c r="AE763" s="227"/>
      <c r="AF763" s="227"/>
      <c r="AG763" s="227"/>
      <c r="AH763" s="227"/>
      <c r="AI763" s="227"/>
      <c r="AJ763" s="227"/>
      <c r="AK763" s="227"/>
    </row>
    <row r="764" hidden="1">
      <c r="A764" s="227"/>
      <c r="B764" s="227"/>
      <c r="C764" s="227"/>
      <c r="D764" s="227"/>
      <c r="E764" s="227"/>
      <c r="F764" s="227"/>
      <c r="G764" s="227"/>
      <c r="H764" s="227"/>
      <c r="I764" s="227"/>
      <c r="J764" s="227"/>
      <c r="K764" s="227"/>
      <c r="L764" s="227"/>
      <c r="M764" s="227"/>
      <c r="N764" s="227"/>
      <c r="O764" s="227"/>
      <c r="P764" s="227"/>
      <c r="Q764" s="227"/>
      <c r="R764" s="227"/>
      <c r="S764" s="227"/>
      <c r="T764" s="227"/>
      <c r="U764" s="227"/>
      <c r="V764" s="227"/>
      <c r="W764" s="227"/>
      <c r="X764" s="227"/>
      <c r="Y764" s="227"/>
      <c r="Z764" s="227"/>
      <c r="AA764" s="227"/>
      <c r="AB764" s="227"/>
      <c r="AC764" s="227"/>
      <c r="AD764" s="227"/>
      <c r="AE764" s="227"/>
      <c r="AF764" s="227"/>
      <c r="AG764" s="227"/>
      <c r="AH764" s="227"/>
      <c r="AI764" s="227"/>
      <c r="AJ764" s="227"/>
      <c r="AK764" s="227"/>
    </row>
    <row r="765" hidden="1">
      <c r="A765" s="227"/>
      <c r="B765" s="227"/>
      <c r="C765" s="227"/>
      <c r="D765" s="227"/>
      <c r="E765" s="227"/>
      <c r="F765" s="227"/>
      <c r="G765" s="227"/>
      <c r="H765" s="227"/>
      <c r="I765" s="227"/>
      <c r="J765" s="227"/>
      <c r="K765" s="227"/>
      <c r="L765" s="227"/>
      <c r="M765" s="227"/>
      <c r="N765" s="227"/>
      <c r="O765" s="227"/>
      <c r="P765" s="227"/>
      <c r="Q765" s="227"/>
      <c r="R765" s="227"/>
      <c r="S765" s="227"/>
      <c r="T765" s="227"/>
      <c r="U765" s="227"/>
      <c r="V765" s="227"/>
      <c r="W765" s="227"/>
      <c r="X765" s="227"/>
      <c r="Y765" s="227"/>
      <c r="Z765" s="227"/>
      <c r="AA765" s="227"/>
      <c r="AB765" s="227"/>
      <c r="AC765" s="227"/>
      <c r="AD765" s="227"/>
      <c r="AE765" s="227"/>
      <c r="AF765" s="227"/>
      <c r="AG765" s="227"/>
      <c r="AH765" s="227"/>
      <c r="AI765" s="227"/>
      <c r="AJ765" s="227"/>
      <c r="AK765" s="227"/>
    </row>
    <row r="766" hidden="1">
      <c r="A766" s="227"/>
      <c r="B766" s="227"/>
      <c r="C766" s="227"/>
      <c r="D766" s="227"/>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c r="AA766" s="227"/>
      <c r="AB766" s="227"/>
      <c r="AC766" s="227"/>
      <c r="AD766" s="227"/>
      <c r="AE766" s="227"/>
      <c r="AF766" s="227"/>
      <c r="AG766" s="227"/>
      <c r="AH766" s="227"/>
      <c r="AI766" s="227"/>
      <c r="AJ766" s="227"/>
      <c r="AK766" s="227"/>
    </row>
    <row r="767" hidden="1">
      <c r="A767" s="227"/>
      <c r="B767" s="227"/>
      <c r="C767" s="227"/>
      <c r="D767" s="227"/>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c r="AA767" s="227"/>
      <c r="AB767" s="227"/>
      <c r="AC767" s="227"/>
      <c r="AD767" s="227"/>
      <c r="AE767" s="227"/>
      <c r="AF767" s="227"/>
      <c r="AG767" s="227"/>
      <c r="AH767" s="227"/>
      <c r="AI767" s="227"/>
      <c r="AJ767" s="227"/>
      <c r="AK767" s="227"/>
    </row>
    <row r="768" hidden="1">
      <c r="A768" s="227"/>
      <c r="B768" s="227"/>
      <c r="C768" s="227"/>
      <c r="D768" s="227"/>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c r="AA768" s="227"/>
      <c r="AB768" s="227"/>
      <c r="AC768" s="227"/>
      <c r="AD768" s="227"/>
      <c r="AE768" s="227"/>
      <c r="AF768" s="227"/>
      <c r="AG768" s="227"/>
      <c r="AH768" s="227"/>
      <c r="AI768" s="227"/>
      <c r="AJ768" s="227"/>
      <c r="AK768" s="227"/>
    </row>
    <row r="769" hidden="1">
      <c r="A769" s="227"/>
      <c r="B769" s="227"/>
      <c r="C769" s="227"/>
      <c r="D769" s="227"/>
      <c r="E769" s="227"/>
      <c r="F769" s="227"/>
      <c r="G769" s="227"/>
      <c r="H769" s="227"/>
      <c r="I769" s="227"/>
      <c r="J769" s="227"/>
      <c r="K769" s="227"/>
      <c r="L769" s="227"/>
      <c r="M769" s="227"/>
      <c r="N769" s="227"/>
      <c r="O769" s="227"/>
      <c r="P769" s="227"/>
      <c r="Q769" s="227"/>
      <c r="R769" s="227"/>
      <c r="S769" s="227"/>
      <c r="T769" s="227"/>
      <c r="U769" s="227"/>
      <c r="V769" s="227"/>
      <c r="W769" s="227"/>
      <c r="X769" s="227"/>
      <c r="Y769" s="227"/>
      <c r="Z769" s="227"/>
      <c r="AA769" s="227"/>
      <c r="AB769" s="227"/>
      <c r="AC769" s="227"/>
      <c r="AD769" s="227"/>
      <c r="AE769" s="227"/>
      <c r="AF769" s="227"/>
      <c r="AG769" s="227"/>
      <c r="AH769" s="227"/>
      <c r="AI769" s="227"/>
      <c r="AJ769" s="227"/>
      <c r="AK769" s="227"/>
    </row>
    <row r="770" hidden="1">
      <c r="A770" s="227"/>
      <c r="B770" s="227"/>
      <c r="C770" s="227"/>
      <c r="D770" s="227"/>
      <c r="E770" s="227"/>
      <c r="F770" s="227"/>
      <c r="G770" s="227"/>
      <c r="H770" s="227"/>
      <c r="I770" s="227"/>
      <c r="J770" s="227"/>
      <c r="K770" s="227"/>
      <c r="L770" s="227"/>
      <c r="M770" s="227"/>
      <c r="N770" s="227"/>
      <c r="O770" s="227"/>
      <c r="P770" s="227"/>
      <c r="Q770" s="227"/>
      <c r="R770" s="227"/>
      <c r="S770" s="227"/>
      <c r="T770" s="227"/>
      <c r="U770" s="227"/>
      <c r="V770" s="227"/>
      <c r="W770" s="227"/>
      <c r="X770" s="227"/>
      <c r="Y770" s="227"/>
      <c r="Z770" s="227"/>
      <c r="AA770" s="227"/>
      <c r="AB770" s="227"/>
      <c r="AC770" s="227"/>
      <c r="AD770" s="227"/>
      <c r="AE770" s="227"/>
      <c r="AF770" s="227"/>
      <c r="AG770" s="227"/>
      <c r="AH770" s="227"/>
      <c r="AI770" s="227"/>
      <c r="AJ770" s="227"/>
      <c r="AK770" s="227"/>
    </row>
    <row r="771" hidden="1">
      <c r="A771" s="227"/>
      <c r="B771" s="227"/>
      <c r="C771" s="227"/>
      <c r="D771" s="227"/>
      <c r="E771" s="227"/>
      <c r="F771" s="227"/>
      <c r="G771" s="227"/>
      <c r="H771" s="227"/>
      <c r="I771" s="227"/>
      <c r="J771" s="227"/>
      <c r="K771" s="227"/>
      <c r="L771" s="227"/>
      <c r="M771" s="227"/>
      <c r="N771" s="227"/>
      <c r="O771" s="227"/>
      <c r="P771" s="227"/>
      <c r="Q771" s="227"/>
      <c r="R771" s="227"/>
      <c r="S771" s="227"/>
      <c r="T771" s="227"/>
      <c r="U771" s="227"/>
      <c r="V771" s="227"/>
      <c r="W771" s="227"/>
      <c r="X771" s="227"/>
      <c r="Y771" s="227"/>
      <c r="Z771" s="227"/>
      <c r="AA771" s="227"/>
      <c r="AB771" s="227"/>
      <c r="AC771" s="227"/>
      <c r="AD771" s="227"/>
      <c r="AE771" s="227"/>
      <c r="AF771" s="227"/>
      <c r="AG771" s="227"/>
      <c r="AH771" s="227"/>
      <c r="AI771" s="227"/>
      <c r="AJ771" s="227"/>
      <c r="AK771" s="227"/>
    </row>
    <row r="772" hidden="1">
      <c r="A772" s="227"/>
      <c r="B772" s="227"/>
      <c r="C772" s="227"/>
      <c r="D772" s="227"/>
      <c r="E772" s="227"/>
      <c r="F772" s="227"/>
      <c r="G772" s="227"/>
      <c r="H772" s="227"/>
      <c r="I772" s="227"/>
      <c r="J772" s="227"/>
      <c r="K772" s="227"/>
      <c r="L772" s="227"/>
      <c r="M772" s="227"/>
      <c r="N772" s="227"/>
      <c r="O772" s="227"/>
      <c r="P772" s="227"/>
      <c r="Q772" s="227"/>
      <c r="R772" s="227"/>
      <c r="S772" s="227"/>
      <c r="T772" s="227"/>
      <c r="U772" s="227"/>
      <c r="V772" s="227"/>
      <c r="W772" s="227"/>
      <c r="X772" s="227"/>
      <c r="Y772" s="227"/>
      <c r="Z772" s="227"/>
      <c r="AA772" s="227"/>
      <c r="AB772" s="227"/>
      <c r="AC772" s="227"/>
      <c r="AD772" s="227"/>
      <c r="AE772" s="227"/>
      <c r="AF772" s="227"/>
      <c r="AG772" s="227"/>
      <c r="AH772" s="227"/>
      <c r="AI772" s="227"/>
      <c r="AJ772" s="227"/>
      <c r="AK772" s="227"/>
    </row>
    <row r="773" hidden="1">
      <c r="A773" s="227"/>
      <c r="B773" s="227"/>
      <c r="C773" s="227"/>
      <c r="D773" s="227"/>
      <c r="E773" s="227"/>
      <c r="F773" s="227"/>
      <c r="G773" s="227"/>
      <c r="H773" s="227"/>
      <c r="I773" s="227"/>
      <c r="J773" s="227"/>
      <c r="K773" s="227"/>
      <c r="L773" s="227"/>
      <c r="M773" s="227"/>
      <c r="N773" s="227"/>
      <c r="O773" s="227"/>
      <c r="P773" s="227"/>
      <c r="Q773" s="227"/>
      <c r="R773" s="227"/>
      <c r="S773" s="227"/>
      <c r="T773" s="227"/>
      <c r="U773" s="227"/>
      <c r="V773" s="227"/>
      <c r="W773" s="227"/>
      <c r="X773" s="227"/>
      <c r="Y773" s="227"/>
      <c r="Z773" s="227"/>
      <c r="AA773" s="227"/>
      <c r="AB773" s="227"/>
      <c r="AC773" s="227"/>
      <c r="AD773" s="227"/>
      <c r="AE773" s="227"/>
      <c r="AF773" s="227"/>
      <c r="AG773" s="227"/>
      <c r="AH773" s="227"/>
      <c r="AI773" s="227"/>
      <c r="AJ773" s="227"/>
      <c r="AK773" s="227"/>
    </row>
    <row r="774" hidden="1">
      <c r="A774" s="227"/>
      <c r="B774" s="227"/>
      <c r="C774" s="227"/>
      <c r="D774" s="227"/>
      <c r="E774" s="227"/>
      <c r="F774" s="227"/>
      <c r="G774" s="227"/>
      <c r="H774" s="227"/>
      <c r="I774" s="227"/>
      <c r="J774" s="227"/>
      <c r="K774" s="227"/>
      <c r="L774" s="227"/>
      <c r="M774" s="227"/>
      <c r="N774" s="227"/>
      <c r="O774" s="227"/>
      <c r="P774" s="227"/>
      <c r="Q774" s="227"/>
      <c r="R774" s="227"/>
      <c r="S774" s="227"/>
      <c r="T774" s="227"/>
      <c r="U774" s="227"/>
      <c r="V774" s="227"/>
      <c r="W774" s="227"/>
      <c r="X774" s="227"/>
      <c r="Y774" s="227"/>
      <c r="Z774" s="227"/>
      <c r="AA774" s="227"/>
      <c r="AB774" s="227"/>
      <c r="AC774" s="227"/>
      <c r="AD774" s="227"/>
      <c r="AE774" s="227"/>
      <c r="AF774" s="227"/>
      <c r="AG774" s="227"/>
      <c r="AH774" s="227"/>
      <c r="AI774" s="227"/>
      <c r="AJ774" s="227"/>
      <c r="AK774" s="227"/>
    </row>
    <row r="775" hidden="1">
      <c r="A775" s="227"/>
      <c r="B775" s="227"/>
      <c r="C775" s="227"/>
      <c r="D775" s="227"/>
      <c r="E775" s="227"/>
      <c r="F775" s="227"/>
      <c r="G775" s="227"/>
      <c r="H775" s="227"/>
      <c r="I775" s="227"/>
      <c r="J775" s="227"/>
      <c r="K775" s="227"/>
      <c r="L775" s="227"/>
      <c r="M775" s="227"/>
      <c r="N775" s="227"/>
      <c r="O775" s="227"/>
      <c r="P775" s="227"/>
      <c r="Q775" s="227"/>
      <c r="R775" s="227"/>
      <c r="S775" s="227"/>
      <c r="T775" s="227"/>
      <c r="U775" s="227"/>
      <c r="V775" s="227"/>
      <c r="W775" s="227"/>
      <c r="X775" s="227"/>
      <c r="Y775" s="227"/>
      <c r="Z775" s="227"/>
      <c r="AA775" s="227"/>
      <c r="AB775" s="227"/>
      <c r="AC775" s="227"/>
      <c r="AD775" s="227"/>
      <c r="AE775" s="227"/>
      <c r="AF775" s="227"/>
      <c r="AG775" s="227"/>
      <c r="AH775" s="227"/>
      <c r="AI775" s="227"/>
      <c r="AJ775" s="227"/>
      <c r="AK775" s="227"/>
    </row>
    <row r="776" hidden="1">
      <c r="A776" s="227"/>
      <c r="B776" s="227"/>
      <c r="C776" s="227"/>
      <c r="D776" s="227"/>
      <c r="E776" s="227"/>
      <c r="F776" s="227"/>
      <c r="G776" s="227"/>
      <c r="H776" s="227"/>
      <c r="I776" s="227"/>
      <c r="J776" s="227"/>
      <c r="K776" s="227"/>
      <c r="L776" s="227"/>
      <c r="M776" s="227"/>
      <c r="N776" s="227"/>
      <c r="O776" s="227"/>
      <c r="P776" s="227"/>
      <c r="Q776" s="227"/>
      <c r="R776" s="227"/>
      <c r="S776" s="227"/>
      <c r="T776" s="227"/>
      <c r="U776" s="227"/>
      <c r="V776" s="227"/>
      <c r="W776" s="227"/>
      <c r="X776" s="227"/>
      <c r="Y776" s="227"/>
      <c r="Z776" s="227"/>
      <c r="AA776" s="227"/>
      <c r="AB776" s="227"/>
      <c r="AC776" s="227"/>
      <c r="AD776" s="227"/>
      <c r="AE776" s="227"/>
      <c r="AF776" s="227"/>
      <c r="AG776" s="227"/>
      <c r="AH776" s="227"/>
      <c r="AI776" s="227"/>
      <c r="AJ776" s="227"/>
      <c r="AK776" s="227"/>
    </row>
    <row r="777" hidden="1">
      <c r="A777" s="227"/>
      <c r="B777" s="227"/>
      <c r="C777" s="227"/>
      <c r="D777" s="227"/>
      <c r="E777" s="227"/>
      <c r="F777" s="227"/>
      <c r="G777" s="227"/>
      <c r="H777" s="227"/>
      <c r="I777" s="227"/>
      <c r="J777" s="227"/>
      <c r="K777" s="227"/>
      <c r="L777" s="227"/>
      <c r="M777" s="227"/>
      <c r="N777" s="227"/>
      <c r="O777" s="227"/>
      <c r="P777" s="227"/>
      <c r="Q777" s="227"/>
      <c r="R777" s="227"/>
      <c r="S777" s="227"/>
      <c r="T777" s="227"/>
      <c r="U777" s="227"/>
      <c r="V777" s="227"/>
      <c r="W777" s="227"/>
      <c r="X777" s="227"/>
      <c r="Y777" s="227"/>
      <c r="Z777" s="227"/>
      <c r="AA777" s="227"/>
      <c r="AB777" s="227"/>
      <c r="AC777" s="227"/>
      <c r="AD777" s="227"/>
      <c r="AE777" s="227"/>
      <c r="AF777" s="227"/>
      <c r="AG777" s="227"/>
      <c r="AH777" s="227"/>
      <c r="AI777" s="227"/>
      <c r="AJ777" s="227"/>
      <c r="AK777" s="227"/>
    </row>
    <row r="778" hidden="1">
      <c r="A778" s="227"/>
      <c r="B778" s="227"/>
      <c r="C778" s="227"/>
      <c r="D778" s="227"/>
      <c r="E778" s="227"/>
      <c r="F778" s="227"/>
      <c r="G778" s="227"/>
      <c r="H778" s="227"/>
      <c r="I778" s="227"/>
      <c r="J778" s="227"/>
      <c r="K778" s="227"/>
      <c r="L778" s="227"/>
      <c r="M778" s="227"/>
      <c r="N778" s="227"/>
      <c r="O778" s="227"/>
      <c r="P778" s="227"/>
      <c r="Q778" s="227"/>
      <c r="R778" s="227"/>
      <c r="S778" s="227"/>
      <c r="T778" s="227"/>
      <c r="U778" s="227"/>
      <c r="V778" s="227"/>
      <c r="W778" s="227"/>
      <c r="X778" s="227"/>
      <c r="Y778" s="227"/>
      <c r="Z778" s="227"/>
      <c r="AA778" s="227"/>
      <c r="AB778" s="227"/>
      <c r="AC778" s="227"/>
      <c r="AD778" s="227"/>
      <c r="AE778" s="227"/>
      <c r="AF778" s="227"/>
      <c r="AG778" s="227"/>
      <c r="AH778" s="227"/>
      <c r="AI778" s="227"/>
      <c r="AJ778" s="227"/>
      <c r="AK778" s="227"/>
    </row>
    <row r="779" hidden="1">
      <c r="A779" s="227"/>
      <c r="B779" s="227"/>
      <c r="C779" s="227"/>
      <c r="D779" s="227"/>
      <c r="E779" s="227"/>
      <c r="F779" s="227"/>
      <c r="G779" s="227"/>
      <c r="H779" s="227"/>
      <c r="I779" s="227"/>
      <c r="J779" s="227"/>
      <c r="K779" s="227"/>
      <c r="L779" s="227"/>
      <c r="M779" s="227"/>
      <c r="N779" s="227"/>
      <c r="O779" s="227"/>
      <c r="P779" s="227"/>
      <c r="Q779" s="227"/>
      <c r="R779" s="227"/>
      <c r="S779" s="227"/>
      <c r="T779" s="227"/>
      <c r="U779" s="227"/>
      <c r="V779" s="227"/>
      <c r="W779" s="227"/>
      <c r="X779" s="227"/>
      <c r="Y779" s="227"/>
      <c r="Z779" s="227"/>
      <c r="AA779" s="227"/>
      <c r="AB779" s="227"/>
      <c r="AC779" s="227"/>
      <c r="AD779" s="227"/>
      <c r="AE779" s="227"/>
      <c r="AF779" s="227"/>
      <c r="AG779" s="227"/>
      <c r="AH779" s="227"/>
      <c r="AI779" s="227"/>
      <c r="AJ779" s="227"/>
      <c r="AK779" s="227"/>
    </row>
    <row r="780" hidden="1">
      <c r="A780" s="227"/>
      <c r="B780" s="227"/>
      <c r="C780" s="227"/>
      <c r="D780" s="227"/>
      <c r="E780" s="227"/>
      <c r="F780" s="227"/>
      <c r="G780" s="227"/>
      <c r="H780" s="227"/>
      <c r="I780" s="227"/>
      <c r="J780" s="227"/>
      <c r="K780" s="227"/>
      <c r="L780" s="227"/>
      <c r="M780" s="227"/>
      <c r="N780" s="227"/>
      <c r="O780" s="227"/>
      <c r="P780" s="227"/>
      <c r="Q780" s="227"/>
      <c r="R780" s="227"/>
      <c r="S780" s="227"/>
      <c r="T780" s="227"/>
      <c r="U780" s="227"/>
      <c r="V780" s="227"/>
      <c r="W780" s="227"/>
      <c r="X780" s="227"/>
      <c r="Y780" s="227"/>
      <c r="Z780" s="227"/>
      <c r="AA780" s="227"/>
      <c r="AB780" s="227"/>
      <c r="AC780" s="227"/>
      <c r="AD780" s="227"/>
      <c r="AE780" s="227"/>
      <c r="AF780" s="227"/>
      <c r="AG780" s="227"/>
      <c r="AH780" s="227"/>
      <c r="AI780" s="227"/>
      <c r="AJ780" s="227"/>
      <c r="AK780" s="227"/>
    </row>
    <row r="781" hidden="1">
      <c r="A781" s="227"/>
      <c r="B781" s="227"/>
      <c r="C781" s="227"/>
      <c r="D781" s="227"/>
      <c r="E781" s="227"/>
      <c r="F781" s="227"/>
      <c r="G781" s="227"/>
      <c r="H781" s="227"/>
      <c r="I781" s="227"/>
      <c r="J781" s="227"/>
      <c r="K781" s="227"/>
      <c r="L781" s="227"/>
      <c r="M781" s="227"/>
      <c r="N781" s="227"/>
      <c r="O781" s="227"/>
      <c r="P781" s="227"/>
      <c r="Q781" s="227"/>
      <c r="R781" s="227"/>
      <c r="S781" s="227"/>
      <c r="T781" s="227"/>
      <c r="U781" s="227"/>
      <c r="V781" s="227"/>
      <c r="W781" s="227"/>
      <c r="X781" s="227"/>
      <c r="Y781" s="227"/>
      <c r="Z781" s="227"/>
      <c r="AA781" s="227"/>
      <c r="AB781" s="227"/>
      <c r="AC781" s="227"/>
      <c r="AD781" s="227"/>
      <c r="AE781" s="227"/>
      <c r="AF781" s="227"/>
      <c r="AG781" s="227"/>
      <c r="AH781" s="227"/>
      <c r="AI781" s="227"/>
      <c r="AJ781" s="227"/>
      <c r="AK781" s="227"/>
    </row>
    <row r="782" hidden="1">
      <c r="A782" s="227"/>
      <c r="B782" s="227"/>
      <c r="C782" s="227"/>
      <c r="D782" s="227"/>
      <c r="E782" s="227"/>
      <c r="F782" s="227"/>
      <c r="G782" s="227"/>
      <c r="H782" s="227"/>
      <c r="I782" s="227"/>
      <c r="J782" s="227"/>
      <c r="K782" s="227"/>
      <c r="L782" s="227"/>
      <c r="M782" s="227"/>
      <c r="N782" s="227"/>
      <c r="O782" s="227"/>
      <c r="P782" s="227"/>
      <c r="Q782" s="227"/>
      <c r="R782" s="227"/>
      <c r="S782" s="227"/>
      <c r="T782" s="227"/>
      <c r="U782" s="227"/>
      <c r="V782" s="227"/>
      <c r="W782" s="227"/>
      <c r="X782" s="227"/>
      <c r="Y782" s="227"/>
      <c r="Z782" s="227"/>
      <c r="AA782" s="227"/>
      <c r="AB782" s="227"/>
      <c r="AC782" s="227"/>
      <c r="AD782" s="227"/>
      <c r="AE782" s="227"/>
      <c r="AF782" s="227"/>
      <c r="AG782" s="227"/>
      <c r="AH782" s="227"/>
      <c r="AI782" s="227"/>
      <c r="AJ782" s="227"/>
      <c r="AK782" s="227"/>
    </row>
    <row r="783" hidden="1">
      <c r="A783" s="227"/>
      <c r="B783" s="227"/>
      <c r="C783" s="227"/>
      <c r="D783" s="227"/>
      <c r="E783" s="227"/>
      <c r="F783" s="227"/>
      <c r="G783" s="227"/>
      <c r="H783" s="227"/>
      <c r="I783" s="227"/>
      <c r="J783" s="227"/>
      <c r="K783" s="227"/>
      <c r="L783" s="227"/>
      <c r="M783" s="227"/>
      <c r="N783" s="227"/>
      <c r="O783" s="227"/>
      <c r="P783" s="227"/>
      <c r="Q783" s="227"/>
      <c r="R783" s="227"/>
      <c r="S783" s="227"/>
      <c r="T783" s="227"/>
      <c r="U783" s="227"/>
      <c r="V783" s="227"/>
      <c r="W783" s="227"/>
      <c r="X783" s="227"/>
      <c r="Y783" s="227"/>
      <c r="Z783" s="227"/>
      <c r="AA783" s="227"/>
      <c r="AB783" s="227"/>
      <c r="AC783" s="227"/>
      <c r="AD783" s="227"/>
      <c r="AE783" s="227"/>
      <c r="AF783" s="227"/>
      <c r="AG783" s="227"/>
      <c r="AH783" s="227"/>
      <c r="AI783" s="227"/>
      <c r="AJ783" s="227"/>
      <c r="AK783" s="227"/>
    </row>
    <row r="784" hidden="1">
      <c r="A784" s="227"/>
      <c r="B784" s="227"/>
      <c r="C784" s="227"/>
      <c r="D784" s="227"/>
      <c r="E784" s="227"/>
      <c r="F784" s="227"/>
      <c r="G784" s="227"/>
      <c r="H784" s="227"/>
      <c r="I784" s="227"/>
      <c r="J784" s="227"/>
      <c r="K784" s="227"/>
      <c r="L784" s="227"/>
      <c r="M784" s="227"/>
      <c r="N784" s="227"/>
      <c r="O784" s="227"/>
      <c r="P784" s="227"/>
      <c r="Q784" s="227"/>
      <c r="R784" s="227"/>
      <c r="S784" s="227"/>
      <c r="T784" s="227"/>
      <c r="U784" s="227"/>
      <c r="V784" s="227"/>
      <c r="W784" s="227"/>
      <c r="X784" s="227"/>
      <c r="Y784" s="227"/>
      <c r="Z784" s="227"/>
      <c r="AA784" s="227"/>
      <c r="AB784" s="227"/>
      <c r="AC784" s="227"/>
      <c r="AD784" s="227"/>
      <c r="AE784" s="227"/>
      <c r="AF784" s="227"/>
      <c r="AG784" s="227"/>
      <c r="AH784" s="227"/>
      <c r="AI784" s="227"/>
      <c r="AJ784" s="227"/>
      <c r="AK784" s="227"/>
    </row>
    <row r="785" hidden="1">
      <c r="A785" s="227"/>
      <c r="B785" s="227"/>
      <c r="C785" s="227"/>
      <c r="D785" s="227"/>
      <c r="E785" s="227"/>
      <c r="F785" s="227"/>
      <c r="G785" s="227"/>
      <c r="H785" s="227"/>
      <c r="I785" s="227"/>
      <c r="J785" s="227"/>
      <c r="K785" s="227"/>
      <c r="L785" s="227"/>
      <c r="M785" s="227"/>
      <c r="N785" s="227"/>
      <c r="O785" s="227"/>
      <c r="P785" s="227"/>
      <c r="Q785" s="227"/>
      <c r="R785" s="227"/>
      <c r="S785" s="227"/>
      <c r="T785" s="227"/>
      <c r="U785" s="227"/>
      <c r="V785" s="227"/>
      <c r="W785" s="227"/>
      <c r="X785" s="227"/>
      <c r="Y785" s="227"/>
      <c r="Z785" s="227"/>
      <c r="AA785" s="227"/>
      <c r="AB785" s="227"/>
      <c r="AC785" s="227"/>
      <c r="AD785" s="227"/>
      <c r="AE785" s="227"/>
      <c r="AF785" s="227"/>
      <c r="AG785" s="227"/>
      <c r="AH785" s="227"/>
      <c r="AI785" s="227"/>
      <c r="AJ785" s="227"/>
      <c r="AK785" s="227"/>
    </row>
    <row r="786" hidden="1">
      <c r="A786" s="227"/>
      <c r="B786" s="227"/>
      <c r="C786" s="227"/>
      <c r="D786" s="227"/>
      <c r="E786" s="227"/>
      <c r="F786" s="227"/>
      <c r="G786" s="227"/>
      <c r="H786" s="227"/>
      <c r="I786" s="227"/>
      <c r="J786" s="227"/>
      <c r="K786" s="227"/>
      <c r="L786" s="227"/>
      <c r="M786" s="227"/>
      <c r="N786" s="227"/>
      <c r="O786" s="227"/>
      <c r="P786" s="227"/>
      <c r="Q786" s="227"/>
      <c r="R786" s="227"/>
      <c r="S786" s="227"/>
      <c r="T786" s="227"/>
      <c r="U786" s="227"/>
      <c r="V786" s="227"/>
      <c r="W786" s="227"/>
      <c r="X786" s="227"/>
      <c r="Y786" s="227"/>
      <c r="Z786" s="227"/>
      <c r="AA786" s="227"/>
      <c r="AB786" s="227"/>
      <c r="AC786" s="227"/>
      <c r="AD786" s="227"/>
      <c r="AE786" s="227"/>
      <c r="AF786" s="227"/>
      <c r="AG786" s="227"/>
      <c r="AH786" s="227"/>
      <c r="AI786" s="227"/>
      <c r="AJ786" s="227"/>
      <c r="AK786" s="227"/>
    </row>
    <row r="787" hidden="1">
      <c r="A787" s="227"/>
      <c r="B787" s="227"/>
      <c r="C787" s="227"/>
      <c r="D787" s="227"/>
      <c r="E787" s="227"/>
      <c r="F787" s="227"/>
      <c r="G787" s="227"/>
      <c r="H787" s="227"/>
      <c r="I787" s="227"/>
      <c r="J787" s="227"/>
      <c r="K787" s="227"/>
      <c r="L787" s="227"/>
      <c r="M787" s="227"/>
      <c r="N787" s="227"/>
      <c r="O787" s="227"/>
      <c r="P787" s="227"/>
      <c r="Q787" s="227"/>
      <c r="R787" s="227"/>
      <c r="S787" s="227"/>
      <c r="T787" s="227"/>
      <c r="U787" s="227"/>
      <c r="V787" s="227"/>
      <c r="W787" s="227"/>
      <c r="X787" s="227"/>
      <c r="Y787" s="227"/>
      <c r="Z787" s="227"/>
      <c r="AA787" s="227"/>
      <c r="AB787" s="227"/>
      <c r="AC787" s="227"/>
      <c r="AD787" s="227"/>
      <c r="AE787" s="227"/>
      <c r="AF787" s="227"/>
      <c r="AG787" s="227"/>
      <c r="AH787" s="227"/>
      <c r="AI787" s="227"/>
      <c r="AJ787" s="227"/>
      <c r="AK787" s="227"/>
    </row>
    <row r="788" hidden="1">
      <c r="A788" s="227"/>
      <c r="B788" s="227"/>
      <c r="C788" s="227"/>
      <c r="D788" s="227"/>
      <c r="E788" s="227"/>
      <c r="F788" s="227"/>
      <c r="G788" s="227"/>
      <c r="H788" s="227"/>
      <c r="I788" s="227"/>
      <c r="J788" s="227"/>
      <c r="K788" s="227"/>
      <c r="L788" s="227"/>
      <c r="M788" s="227"/>
      <c r="N788" s="227"/>
      <c r="O788" s="227"/>
      <c r="P788" s="227"/>
      <c r="Q788" s="227"/>
      <c r="R788" s="227"/>
      <c r="S788" s="227"/>
      <c r="T788" s="227"/>
      <c r="U788" s="227"/>
      <c r="V788" s="227"/>
      <c r="W788" s="227"/>
      <c r="X788" s="227"/>
      <c r="Y788" s="227"/>
      <c r="Z788" s="227"/>
      <c r="AA788" s="227"/>
      <c r="AB788" s="227"/>
      <c r="AC788" s="227"/>
      <c r="AD788" s="227"/>
      <c r="AE788" s="227"/>
      <c r="AF788" s="227"/>
      <c r="AG788" s="227"/>
      <c r="AH788" s="227"/>
      <c r="AI788" s="227"/>
      <c r="AJ788" s="227"/>
      <c r="AK788" s="227"/>
    </row>
    <row r="789" hidden="1">
      <c r="A789" s="227"/>
      <c r="B789" s="227"/>
      <c r="C789" s="227"/>
      <c r="D789" s="227"/>
      <c r="E789" s="227"/>
      <c r="F789" s="227"/>
      <c r="G789" s="227"/>
      <c r="H789" s="227"/>
      <c r="I789" s="227"/>
      <c r="J789" s="227"/>
      <c r="K789" s="227"/>
      <c r="L789" s="227"/>
      <c r="M789" s="227"/>
      <c r="N789" s="227"/>
      <c r="O789" s="227"/>
      <c r="P789" s="227"/>
      <c r="Q789" s="227"/>
      <c r="R789" s="227"/>
      <c r="S789" s="227"/>
      <c r="T789" s="227"/>
      <c r="U789" s="227"/>
      <c r="V789" s="227"/>
      <c r="W789" s="227"/>
      <c r="X789" s="227"/>
      <c r="Y789" s="227"/>
      <c r="Z789" s="227"/>
      <c r="AA789" s="227"/>
      <c r="AB789" s="227"/>
      <c r="AC789" s="227"/>
      <c r="AD789" s="227"/>
      <c r="AE789" s="227"/>
      <c r="AF789" s="227"/>
      <c r="AG789" s="227"/>
      <c r="AH789" s="227"/>
      <c r="AI789" s="227"/>
      <c r="AJ789" s="227"/>
      <c r="AK789" s="227"/>
    </row>
    <row r="790" hidden="1">
      <c r="A790" s="227"/>
      <c r="B790" s="227"/>
      <c r="C790" s="227"/>
      <c r="D790" s="227"/>
      <c r="E790" s="227"/>
      <c r="F790" s="227"/>
      <c r="G790" s="227"/>
      <c r="H790" s="227"/>
      <c r="I790" s="227"/>
      <c r="J790" s="227"/>
      <c r="K790" s="227"/>
      <c r="L790" s="227"/>
      <c r="M790" s="227"/>
      <c r="N790" s="227"/>
      <c r="O790" s="227"/>
      <c r="P790" s="227"/>
      <c r="Q790" s="227"/>
      <c r="R790" s="227"/>
      <c r="S790" s="227"/>
      <c r="T790" s="227"/>
      <c r="U790" s="227"/>
      <c r="V790" s="227"/>
      <c r="W790" s="227"/>
      <c r="X790" s="227"/>
      <c r="Y790" s="227"/>
      <c r="Z790" s="227"/>
      <c r="AA790" s="227"/>
      <c r="AB790" s="227"/>
      <c r="AC790" s="227"/>
      <c r="AD790" s="227"/>
      <c r="AE790" s="227"/>
      <c r="AF790" s="227"/>
      <c r="AG790" s="227"/>
      <c r="AH790" s="227"/>
      <c r="AI790" s="227"/>
      <c r="AJ790" s="227"/>
      <c r="AK790" s="227"/>
    </row>
    <row r="791" hidden="1">
      <c r="A791" s="227"/>
      <c r="B791" s="227"/>
      <c r="C791" s="227"/>
      <c r="D791" s="227"/>
      <c r="E791" s="227"/>
      <c r="F791" s="227"/>
      <c r="G791" s="227"/>
      <c r="H791" s="227"/>
      <c r="I791" s="227"/>
      <c r="J791" s="227"/>
      <c r="K791" s="227"/>
      <c r="L791" s="227"/>
      <c r="M791" s="227"/>
      <c r="N791" s="227"/>
      <c r="O791" s="227"/>
      <c r="P791" s="227"/>
      <c r="Q791" s="227"/>
      <c r="R791" s="227"/>
      <c r="S791" s="227"/>
      <c r="T791" s="227"/>
      <c r="U791" s="227"/>
      <c r="V791" s="227"/>
      <c r="W791" s="227"/>
      <c r="X791" s="227"/>
      <c r="Y791" s="227"/>
      <c r="Z791" s="227"/>
      <c r="AA791" s="227"/>
      <c r="AB791" s="227"/>
      <c r="AC791" s="227"/>
      <c r="AD791" s="227"/>
      <c r="AE791" s="227"/>
      <c r="AF791" s="227"/>
      <c r="AG791" s="227"/>
      <c r="AH791" s="227"/>
      <c r="AI791" s="227"/>
      <c r="AJ791" s="227"/>
      <c r="AK791" s="227"/>
    </row>
    <row r="792" hidden="1">
      <c r="A792" s="227"/>
      <c r="B792" s="227"/>
      <c r="C792" s="227"/>
      <c r="D792" s="227"/>
      <c r="E792" s="227"/>
      <c r="F792" s="227"/>
      <c r="G792" s="227"/>
      <c r="H792" s="227"/>
      <c r="I792" s="227"/>
      <c r="J792" s="227"/>
      <c r="K792" s="227"/>
      <c r="L792" s="227"/>
      <c r="M792" s="227"/>
      <c r="N792" s="227"/>
      <c r="O792" s="227"/>
      <c r="P792" s="227"/>
      <c r="Q792" s="227"/>
      <c r="R792" s="227"/>
      <c r="S792" s="227"/>
      <c r="T792" s="227"/>
      <c r="U792" s="227"/>
      <c r="V792" s="227"/>
      <c r="W792" s="227"/>
      <c r="X792" s="227"/>
      <c r="Y792" s="227"/>
      <c r="Z792" s="227"/>
      <c r="AA792" s="227"/>
      <c r="AB792" s="227"/>
      <c r="AC792" s="227"/>
      <c r="AD792" s="227"/>
      <c r="AE792" s="227"/>
      <c r="AF792" s="227"/>
      <c r="AG792" s="227"/>
      <c r="AH792" s="227"/>
      <c r="AI792" s="227"/>
      <c r="AJ792" s="227"/>
      <c r="AK792" s="227"/>
    </row>
    <row r="793" hidden="1">
      <c r="A793" s="227"/>
      <c r="B793" s="227"/>
      <c r="C793" s="227"/>
      <c r="D793" s="227"/>
      <c r="E793" s="227"/>
      <c r="F793" s="227"/>
      <c r="G793" s="227"/>
      <c r="H793" s="227"/>
      <c r="I793" s="227"/>
      <c r="J793" s="227"/>
      <c r="K793" s="227"/>
      <c r="L793" s="227"/>
      <c r="M793" s="227"/>
      <c r="N793" s="227"/>
      <c r="O793" s="227"/>
      <c r="P793" s="227"/>
      <c r="Q793" s="227"/>
      <c r="R793" s="227"/>
      <c r="S793" s="227"/>
      <c r="T793" s="227"/>
      <c r="U793" s="227"/>
      <c r="V793" s="227"/>
      <c r="W793" s="227"/>
      <c r="X793" s="227"/>
      <c r="Y793" s="227"/>
      <c r="Z793" s="227"/>
      <c r="AA793" s="227"/>
      <c r="AB793" s="227"/>
      <c r="AC793" s="227"/>
      <c r="AD793" s="227"/>
      <c r="AE793" s="227"/>
      <c r="AF793" s="227"/>
      <c r="AG793" s="227"/>
      <c r="AH793" s="227"/>
      <c r="AI793" s="227"/>
      <c r="AJ793" s="227"/>
      <c r="AK793" s="227"/>
    </row>
    <row r="794" hidden="1">
      <c r="A794" s="227"/>
      <c r="B794" s="227"/>
      <c r="C794" s="227"/>
      <c r="D794" s="227"/>
      <c r="E794" s="227"/>
      <c r="F794" s="227"/>
      <c r="G794" s="227"/>
      <c r="H794" s="227"/>
      <c r="I794" s="227"/>
      <c r="J794" s="227"/>
      <c r="K794" s="227"/>
      <c r="L794" s="227"/>
      <c r="M794" s="227"/>
      <c r="N794" s="227"/>
      <c r="O794" s="227"/>
      <c r="P794" s="227"/>
      <c r="Q794" s="227"/>
      <c r="R794" s="227"/>
      <c r="S794" s="227"/>
      <c r="T794" s="227"/>
      <c r="U794" s="227"/>
      <c r="V794" s="227"/>
      <c r="W794" s="227"/>
      <c r="X794" s="227"/>
      <c r="Y794" s="227"/>
      <c r="Z794" s="227"/>
      <c r="AA794" s="227"/>
      <c r="AB794" s="227"/>
      <c r="AC794" s="227"/>
      <c r="AD794" s="227"/>
      <c r="AE794" s="227"/>
      <c r="AF794" s="227"/>
      <c r="AG794" s="227"/>
      <c r="AH794" s="227"/>
      <c r="AI794" s="227"/>
      <c r="AJ794" s="227"/>
      <c r="AK794" s="227"/>
    </row>
    <row r="795" hidden="1">
      <c r="A795" s="227"/>
      <c r="B795" s="227"/>
      <c r="C795" s="227"/>
      <c r="D795" s="227"/>
      <c r="E795" s="227"/>
      <c r="F795" s="227"/>
      <c r="G795" s="227"/>
      <c r="H795" s="227"/>
      <c r="I795" s="227"/>
      <c r="J795" s="227"/>
      <c r="K795" s="227"/>
      <c r="L795" s="227"/>
      <c r="M795" s="227"/>
      <c r="N795" s="227"/>
      <c r="O795" s="227"/>
      <c r="P795" s="227"/>
      <c r="Q795" s="227"/>
      <c r="R795" s="227"/>
      <c r="S795" s="227"/>
      <c r="T795" s="227"/>
      <c r="U795" s="227"/>
      <c r="V795" s="227"/>
      <c r="W795" s="227"/>
      <c r="X795" s="227"/>
      <c r="Y795" s="227"/>
      <c r="Z795" s="227"/>
      <c r="AA795" s="227"/>
      <c r="AB795" s="227"/>
      <c r="AC795" s="227"/>
      <c r="AD795" s="227"/>
      <c r="AE795" s="227"/>
      <c r="AF795" s="227"/>
      <c r="AG795" s="227"/>
      <c r="AH795" s="227"/>
      <c r="AI795" s="227"/>
      <c r="AJ795" s="227"/>
      <c r="AK795" s="227"/>
    </row>
    <row r="796" hidden="1">
      <c r="A796" s="227"/>
      <c r="B796" s="227"/>
      <c r="C796" s="227"/>
      <c r="D796" s="227"/>
      <c r="E796" s="227"/>
      <c r="F796" s="227"/>
      <c r="G796" s="227"/>
      <c r="H796" s="227"/>
      <c r="I796" s="227"/>
      <c r="J796" s="227"/>
      <c r="K796" s="227"/>
      <c r="L796" s="227"/>
      <c r="M796" s="227"/>
      <c r="N796" s="227"/>
      <c r="O796" s="227"/>
      <c r="P796" s="227"/>
      <c r="Q796" s="227"/>
      <c r="R796" s="227"/>
      <c r="S796" s="227"/>
      <c r="T796" s="227"/>
      <c r="U796" s="227"/>
      <c r="V796" s="227"/>
      <c r="W796" s="227"/>
      <c r="X796" s="227"/>
      <c r="Y796" s="227"/>
      <c r="Z796" s="227"/>
      <c r="AA796" s="227"/>
      <c r="AB796" s="227"/>
      <c r="AC796" s="227"/>
      <c r="AD796" s="227"/>
      <c r="AE796" s="227"/>
      <c r="AF796" s="227"/>
      <c r="AG796" s="227"/>
      <c r="AH796" s="227"/>
      <c r="AI796" s="227"/>
      <c r="AJ796" s="227"/>
      <c r="AK796" s="227"/>
    </row>
    <row r="797" hidden="1">
      <c r="A797" s="227"/>
      <c r="B797" s="227"/>
      <c r="C797" s="227"/>
      <c r="D797" s="227"/>
      <c r="E797" s="227"/>
      <c r="F797" s="227"/>
      <c r="G797" s="227"/>
      <c r="H797" s="227"/>
      <c r="I797" s="227"/>
      <c r="J797" s="227"/>
      <c r="K797" s="227"/>
      <c r="L797" s="227"/>
      <c r="M797" s="227"/>
      <c r="N797" s="227"/>
      <c r="O797" s="227"/>
      <c r="P797" s="227"/>
      <c r="Q797" s="227"/>
      <c r="R797" s="227"/>
      <c r="S797" s="227"/>
      <c r="T797" s="227"/>
      <c r="U797" s="227"/>
      <c r="V797" s="227"/>
      <c r="W797" s="227"/>
      <c r="X797" s="227"/>
      <c r="Y797" s="227"/>
      <c r="Z797" s="227"/>
      <c r="AA797" s="227"/>
      <c r="AB797" s="227"/>
      <c r="AC797" s="227"/>
      <c r="AD797" s="227"/>
      <c r="AE797" s="227"/>
      <c r="AF797" s="227"/>
      <c r="AG797" s="227"/>
      <c r="AH797" s="227"/>
      <c r="AI797" s="227"/>
      <c r="AJ797" s="227"/>
      <c r="AK797" s="227"/>
    </row>
    <row r="798" hidden="1">
      <c r="A798" s="227"/>
      <c r="B798" s="227"/>
      <c r="C798" s="227"/>
      <c r="D798" s="227"/>
      <c r="E798" s="227"/>
      <c r="F798" s="227"/>
      <c r="G798" s="227"/>
      <c r="H798" s="227"/>
      <c r="I798" s="227"/>
      <c r="J798" s="227"/>
      <c r="K798" s="227"/>
      <c r="L798" s="227"/>
      <c r="M798" s="227"/>
      <c r="N798" s="227"/>
      <c r="O798" s="227"/>
      <c r="P798" s="227"/>
      <c r="Q798" s="227"/>
      <c r="R798" s="227"/>
      <c r="S798" s="227"/>
      <c r="T798" s="227"/>
      <c r="U798" s="227"/>
      <c r="V798" s="227"/>
      <c r="W798" s="227"/>
      <c r="X798" s="227"/>
      <c r="Y798" s="227"/>
      <c r="Z798" s="227"/>
      <c r="AA798" s="227"/>
      <c r="AB798" s="227"/>
      <c r="AC798" s="227"/>
      <c r="AD798" s="227"/>
      <c r="AE798" s="227"/>
      <c r="AF798" s="227"/>
      <c r="AG798" s="227"/>
      <c r="AH798" s="227"/>
      <c r="AI798" s="227"/>
      <c r="AJ798" s="227"/>
      <c r="AK798" s="227"/>
    </row>
    <row r="799" hidden="1">
      <c r="A799" s="227"/>
      <c r="B799" s="227"/>
      <c r="C799" s="227"/>
      <c r="D799" s="227"/>
      <c r="E799" s="227"/>
      <c r="F799" s="227"/>
      <c r="G799" s="227"/>
      <c r="H799" s="227"/>
      <c r="I799" s="227"/>
      <c r="J799" s="227"/>
      <c r="K799" s="227"/>
      <c r="L799" s="227"/>
      <c r="M799" s="227"/>
      <c r="N799" s="227"/>
      <c r="O799" s="227"/>
      <c r="P799" s="227"/>
      <c r="Q799" s="227"/>
      <c r="R799" s="227"/>
      <c r="S799" s="227"/>
      <c r="T799" s="227"/>
      <c r="U799" s="227"/>
      <c r="V799" s="227"/>
      <c r="W799" s="227"/>
      <c r="X799" s="227"/>
      <c r="Y799" s="227"/>
      <c r="Z799" s="227"/>
      <c r="AA799" s="227"/>
      <c r="AB799" s="227"/>
      <c r="AC799" s="227"/>
      <c r="AD799" s="227"/>
      <c r="AE799" s="227"/>
      <c r="AF799" s="227"/>
      <c r="AG799" s="227"/>
      <c r="AH799" s="227"/>
      <c r="AI799" s="227"/>
      <c r="AJ799" s="227"/>
      <c r="AK799" s="227"/>
    </row>
    <row r="800" hidden="1">
      <c r="A800" s="227"/>
      <c r="B800" s="227"/>
      <c r="C800" s="227"/>
      <c r="D800" s="227"/>
      <c r="E800" s="227"/>
      <c r="F800" s="227"/>
      <c r="G800" s="227"/>
      <c r="H800" s="227"/>
      <c r="I800" s="227"/>
      <c r="J800" s="227"/>
      <c r="K800" s="227"/>
      <c r="L800" s="227"/>
      <c r="M800" s="227"/>
      <c r="N800" s="227"/>
      <c r="O800" s="227"/>
      <c r="P800" s="227"/>
      <c r="Q800" s="227"/>
      <c r="R800" s="227"/>
      <c r="S800" s="227"/>
      <c r="T800" s="227"/>
      <c r="U800" s="227"/>
      <c r="V800" s="227"/>
      <c r="W800" s="227"/>
      <c r="X800" s="227"/>
      <c r="Y800" s="227"/>
      <c r="Z800" s="227"/>
      <c r="AA800" s="227"/>
      <c r="AB800" s="227"/>
      <c r="AC800" s="227"/>
      <c r="AD800" s="227"/>
      <c r="AE800" s="227"/>
      <c r="AF800" s="227"/>
      <c r="AG800" s="227"/>
      <c r="AH800" s="227"/>
      <c r="AI800" s="227"/>
      <c r="AJ800" s="227"/>
      <c r="AK800" s="227"/>
    </row>
    <row r="801" hidden="1">
      <c r="A801" s="227"/>
      <c r="B801" s="227"/>
      <c r="C801" s="227"/>
      <c r="D801" s="227"/>
      <c r="E801" s="227"/>
      <c r="F801" s="227"/>
      <c r="G801" s="227"/>
      <c r="H801" s="227"/>
      <c r="I801" s="227"/>
      <c r="J801" s="227"/>
      <c r="K801" s="227"/>
      <c r="L801" s="227"/>
      <c r="M801" s="227"/>
      <c r="N801" s="227"/>
      <c r="O801" s="227"/>
      <c r="P801" s="227"/>
      <c r="Q801" s="227"/>
      <c r="R801" s="227"/>
      <c r="S801" s="227"/>
      <c r="T801" s="227"/>
      <c r="U801" s="227"/>
      <c r="V801" s="227"/>
      <c r="W801" s="227"/>
      <c r="X801" s="227"/>
      <c r="Y801" s="227"/>
      <c r="Z801" s="227"/>
      <c r="AA801" s="227"/>
      <c r="AB801" s="227"/>
      <c r="AC801" s="227"/>
      <c r="AD801" s="227"/>
      <c r="AE801" s="227"/>
      <c r="AF801" s="227"/>
      <c r="AG801" s="227"/>
      <c r="AH801" s="227"/>
      <c r="AI801" s="227"/>
      <c r="AJ801" s="227"/>
      <c r="AK801" s="227"/>
    </row>
    <row r="802" hidden="1">
      <c r="A802" s="227"/>
      <c r="B802" s="227"/>
      <c r="C802" s="227"/>
      <c r="D802" s="227"/>
      <c r="E802" s="227"/>
      <c r="F802" s="227"/>
      <c r="G802" s="227"/>
      <c r="H802" s="227"/>
      <c r="I802" s="227"/>
      <c r="J802" s="227"/>
      <c r="K802" s="227"/>
      <c r="L802" s="227"/>
      <c r="M802" s="227"/>
      <c r="N802" s="227"/>
      <c r="O802" s="227"/>
      <c r="P802" s="227"/>
      <c r="Q802" s="227"/>
      <c r="R802" s="227"/>
      <c r="S802" s="227"/>
      <c r="T802" s="227"/>
      <c r="U802" s="227"/>
      <c r="V802" s="227"/>
      <c r="W802" s="227"/>
      <c r="X802" s="227"/>
      <c r="Y802" s="227"/>
      <c r="Z802" s="227"/>
      <c r="AA802" s="227"/>
      <c r="AB802" s="227"/>
      <c r="AC802" s="227"/>
      <c r="AD802" s="227"/>
      <c r="AE802" s="227"/>
      <c r="AF802" s="227"/>
      <c r="AG802" s="227"/>
      <c r="AH802" s="227"/>
      <c r="AI802" s="227"/>
      <c r="AJ802" s="227"/>
      <c r="AK802" s="227"/>
    </row>
    <row r="803" hidden="1">
      <c r="A803" s="227"/>
      <c r="B803" s="227"/>
      <c r="C803" s="227"/>
      <c r="D803" s="227"/>
      <c r="E803" s="227"/>
      <c r="F803" s="227"/>
      <c r="G803" s="227"/>
      <c r="H803" s="227"/>
      <c r="I803" s="227"/>
      <c r="J803" s="227"/>
      <c r="K803" s="227"/>
      <c r="L803" s="227"/>
      <c r="M803" s="227"/>
      <c r="N803" s="227"/>
      <c r="O803" s="227"/>
      <c r="P803" s="227"/>
      <c r="Q803" s="227"/>
      <c r="R803" s="227"/>
      <c r="S803" s="227"/>
      <c r="T803" s="227"/>
      <c r="U803" s="227"/>
      <c r="V803" s="227"/>
      <c r="W803" s="227"/>
      <c r="X803" s="227"/>
      <c r="Y803" s="227"/>
      <c r="Z803" s="227"/>
      <c r="AA803" s="227"/>
      <c r="AB803" s="227"/>
      <c r="AC803" s="227"/>
      <c r="AD803" s="227"/>
      <c r="AE803" s="227"/>
      <c r="AF803" s="227"/>
      <c r="AG803" s="227"/>
      <c r="AH803" s="227"/>
      <c r="AI803" s="227"/>
      <c r="AJ803" s="227"/>
      <c r="AK803" s="227"/>
    </row>
    <row r="804" hidden="1">
      <c r="A804" s="227"/>
      <c r="B804" s="227"/>
      <c r="C804" s="227"/>
      <c r="D804" s="227"/>
      <c r="E804" s="227"/>
      <c r="F804" s="227"/>
      <c r="G804" s="227"/>
      <c r="H804" s="227"/>
      <c r="I804" s="227"/>
      <c r="J804" s="227"/>
      <c r="K804" s="227"/>
      <c r="L804" s="227"/>
      <c r="M804" s="227"/>
      <c r="N804" s="227"/>
      <c r="O804" s="227"/>
      <c r="P804" s="227"/>
      <c r="Q804" s="227"/>
      <c r="R804" s="227"/>
      <c r="S804" s="227"/>
      <c r="T804" s="227"/>
      <c r="U804" s="227"/>
      <c r="V804" s="227"/>
      <c r="W804" s="227"/>
      <c r="X804" s="227"/>
      <c r="Y804" s="227"/>
      <c r="Z804" s="227"/>
      <c r="AA804" s="227"/>
      <c r="AB804" s="227"/>
      <c r="AC804" s="227"/>
      <c r="AD804" s="227"/>
      <c r="AE804" s="227"/>
      <c r="AF804" s="227"/>
      <c r="AG804" s="227"/>
      <c r="AH804" s="227"/>
      <c r="AI804" s="227"/>
      <c r="AJ804" s="227"/>
      <c r="AK804" s="227"/>
    </row>
    <row r="805" hidden="1">
      <c r="A805" s="227"/>
      <c r="B805" s="227"/>
      <c r="C805" s="227"/>
      <c r="D805" s="227"/>
      <c r="E805" s="227"/>
      <c r="F805" s="227"/>
      <c r="G805" s="227"/>
      <c r="H805" s="227"/>
      <c r="I805" s="227"/>
      <c r="J805" s="227"/>
      <c r="K805" s="227"/>
      <c r="L805" s="227"/>
      <c r="M805" s="227"/>
      <c r="N805" s="227"/>
      <c r="O805" s="227"/>
      <c r="P805" s="227"/>
      <c r="Q805" s="227"/>
      <c r="R805" s="227"/>
      <c r="S805" s="227"/>
      <c r="T805" s="227"/>
      <c r="U805" s="227"/>
      <c r="V805" s="227"/>
      <c r="W805" s="227"/>
      <c r="X805" s="227"/>
      <c r="Y805" s="227"/>
      <c r="Z805" s="227"/>
      <c r="AA805" s="227"/>
      <c r="AB805" s="227"/>
      <c r="AC805" s="227"/>
      <c r="AD805" s="227"/>
      <c r="AE805" s="227"/>
      <c r="AF805" s="227"/>
      <c r="AG805" s="227"/>
      <c r="AH805" s="227"/>
      <c r="AI805" s="227"/>
      <c r="AJ805" s="227"/>
      <c r="AK805" s="227"/>
    </row>
    <row r="806" hidden="1">
      <c r="A806" s="227"/>
      <c r="B806" s="227"/>
      <c r="C806" s="227"/>
      <c r="D806" s="227"/>
      <c r="E806" s="227"/>
      <c r="F806" s="227"/>
      <c r="G806" s="227"/>
      <c r="H806" s="227"/>
      <c r="I806" s="227"/>
      <c r="J806" s="227"/>
      <c r="K806" s="227"/>
      <c r="L806" s="227"/>
      <c r="M806" s="227"/>
      <c r="N806" s="227"/>
      <c r="O806" s="227"/>
      <c r="P806" s="227"/>
      <c r="Q806" s="227"/>
      <c r="R806" s="227"/>
      <c r="S806" s="227"/>
      <c r="T806" s="227"/>
      <c r="U806" s="227"/>
      <c r="V806" s="227"/>
      <c r="W806" s="227"/>
      <c r="X806" s="227"/>
      <c r="Y806" s="227"/>
      <c r="Z806" s="227"/>
      <c r="AA806" s="227"/>
      <c r="AB806" s="227"/>
      <c r="AC806" s="227"/>
      <c r="AD806" s="227"/>
      <c r="AE806" s="227"/>
      <c r="AF806" s="227"/>
      <c r="AG806" s="227"/>
      <c r="AH806" s="227"/>
      <c r="AI806" s="227"/>
      <c r="AJ806" s="227"/>
      <c r="AK806" s="227"/>
    </row>
    <row r="807" hidden="1">
      <c r="A807" s="227"/>
      <c r="B807" s="227"/>
      <c r="C807" s="227"/>
      <c r="D807" s="227"/>
      <c r="E807" s="227"/>
      <c r="F807" s="227"/>
      <c r="G807" s="227"/>
      <c r="H807" s="227"/>
      <c r="I807" s="227"/>
      <c r="J807" s="227"/>
      <c r="K807" s="227"/>
      <c r="L807" s="227"/>
      <c r="M807" s="227"/>
      <c r="N807" s="227"/>
      <c r="O807" s="227"/>
      <c r="P807" s="227"/>
      <c r="Q807" s="227"/>
      <c r="R807" s="227"/>
      <c r="S807" s="227"/>
      <c r="T807" s="227"/>
      <c r="U807" s="227"/>
      <c r="V807" s="227"/>
      <c r="W807" s="227"/>
      <c r="X807" s="227"/>
      <c r="Y807" s="227"/>
      <c r="Z807" s="227"/>
      <c r="AA807" s="227"/>
      <c r="AB807" s="227"/>
      <c r="AC807" s="227"/>
      <c r="AD807" s="227"/>
      <c r="AE807" s="227"/>
      <c r="AF807" s="227"/>
      <c r="AG807" s="227"/>
      <c r="AH807" s="227"/>
      <c r="AI807" s="227"/>
      <c r="AJ807" s="227"/>
      <c r="AK807" s="227"/>
    </row>
    <row r="808" hidden="1">
      <c r="A808" s="227"/>
      <c r="B808" s="227"/>
      <c r="C808" s="227"/>
      <c r="D808" s="227"/>
      <c r="E808" s="227"/>
      <c r="F808" s="227"/>
      <c r="G808" s="227"/>
      <c r="H808" s="227"/>
      <c r="I808" s="227"/>
      <c r="J808" s="227"/>
      <c r="K808" s="227"/>
      <c r="L808" s="227"/>
      <c r="M808" s="227"/>
      <c r="N808" s="227"/>
      <c r="O808" s="227"/>
      <c r="P808" s="227"/>
      <c r="Q808" s="227"/>
      <c r="R808" s="227"/>
      <c r="S808" s="227"/>
      <c r="T808" s="227"/>
      <c r="U808" s="227"/>
      <c r="V808" s="227"/>
      <c r="W808" s="227"/>
      <c r="X808" s="227"/>
      <c r="Y808" s="227"/>
      <c r="Z808" s="227"/>
      <c r="AA808" s="227"/>
      <c r="AB808" s="227"/>
      <c r="AC808" s="227"/>
      <c r="AD808" s="227"/>
      <c r="AE808" s="227"/>
      <c r="AF808" s="227"/>
      <c r="AG808" s="227"/>
      <c r="AH808" s="227"/>
      <c r="AI808" s="227"/>
      <c r="AJ808" s="227"/>
      <c r="AK808" s="227"/>
    </row>
    <row r="809" hidden="1">
      <c r="A809" s="227"/>
      <c r="B809" s="227"/>
      <c r="C809" s="227"/>
      <c r="D809" s="227"/>
      <c r="E809" s="227"/>
      <c r="F809" s="227"/>
      <c r="G809" s="227"/>
      <c r="H809" s="227"/>
      <c r="I809" s="227"/>
      <c r="J809" s="227"/>
      <c r="K809" s="227"/>
      <c r="L809" s="227"/>
      <c r="M809" s="227"/>
      <c r="N809" s="227"/>
      <c r="O809" s="227"/>
      <c r="P809" s="227"/>
      <c r="Q809" s="227"/>
      <c r="R809" s="227"/>
      <c r="S809" s="227"/>
      <c r="T809" s="227"/>
      <c r="U809" s="227"/>
      <c r="V809" s="227"/>
      <c r="W809" s="227"/>
      <c r="X809" s="227"/>
      <c r="Y809" s="227"/>
      <c r="Z809" s="227"/>
      <c r="AA809" s="227"/>
      <c r="AB809" s="227"/>
      <c r="AC809" s="227"/>
      <c r="AD809" s="227"/>
      <c r="AE809" s="227"/>
      <c r="AF809" s="227"/>
      <c r="AG809" s="227"/>
      <c r="AH809" s="227"/>
      <c r="AI809" s="227"/>
      <c r="AJ809" s="227"/>
      <c r="AK809" s="227"/>
    </row>
    <row r="810" hidden="1">
      <c r="A810" s="227"/>
      <c r="B810" s="227"/>
      <c r="C810" s="227"/>
      <c r="D810" s="227"/>
      <c r="E810" s="227"/>
      <c r="F810" s="227"/>
      <c r="G810" s="227"/>
      <c r="H810" s="227"/>
      <c r="I810" s="227"/>
      <c r="J810" s="227"/>
      <c r="K810" s="227"/>
      <c r="L810" s="227"/>
      <c r="M810" s="227"/>
      <c r="N810" s="227"/>
      <c r="O810" s="227"/>
      <c r="P810" s="227"/>
      <c r="Q810" s="227"/>
      <c r="R810" s="227"/>
      <c r="S810" s="227"/>
      <c r="T810" s="227"/>
      <c r="U810" s="227"/>
      <c r="V810" s="227"/>
      <c r="W810" s="227"/>
      <c r="X810" s="227"/>
      <c r="Y810" s="227"/>
      <c r="Z810" s="227"/>
      <c r="AA810" s="227"/>
      <c r="AB810" s="227"/>
      <c r="AC810" s="227"/>
      <c r="AD810" s="227"/>
      <c r="AE810" s="227"/>
      <c r="AF810" s="227"/>
      <c r="AG810" s="227"/>
      <c r="AH810" s="227"/>
      <c r="AI810" s="227"/>
      <c r="AJ810" s="227"/>
      <c r="AK810" s="227"/>
    </row>
    <row r="811" hidden="1">
      <c r="A811" s="227"/>
      <c r="B811" s="227"/>
      <c r="C811" s="227"/>
      <c r="D811" s="227"/>
      <c r="E811" s="227"/>
      <c r="F811" s="227"/>
      <c r="G811" s="227"/>
      <c r="H811" s="227"/>
      <c r="I811" s="227"/>
      <c r="J811" s="227"/>
      <c r="K811" s="227"/>
      <c r="L811" s="227"/>
      <c r="M811" s="227"/>
      <c r="N811" s="227"/>
      <c r="O811" s="227"/>
      <c r="P811" s="227"/>
      <c r="Q811" s="227"/>
      <c r="R811" s="227"/>
      <c r="S811" s="227"/>
      <c r="T811" s="227"/>
      <c r="U811" s="227"/>
      <c r="V811" s="227"/>
      <c r="W811" s="227"/>
      <c r="X811" s="227"/>
      <c r="Y811" s="227"/>
      <c r="Z811" s="227"/>
      <c r="AA811" s="227"/>
      <c r="AB811" s="227"/>
      <c r="AC811" s="227"/>
      <c r="AD811" s="227"/>
      <c r="AE811" s="227"/>
      <c r="AF811" s="227"/>
      <c r="AG811" s="227"/>
      <c r="AH811" s="227"/>
      <c r="AI811" s="227"/>
      <c r="AJ811" s="227"/>
      <c r="AK811" s="227"/>
    </row>
    <row r="812" hidden="1">
      <c r="A812" s="227"/>
      <c r="B812" s="227"/>
      <c r="C812" s="227"/>
      <c r="D812" s="227"/>
      <c r="E812" s="227"/>
      <c r="F812" s="227"/>
      <c r="G812" s="227"/>
      <c r="H812" s="227"/>
      <c r="I812" s="227"/>
      <c r="J812" s="227"/>
      <c r="K812" s="227"/>
      <c r="L812" s="227"/>
      <c r="M812" s="227"/>
      <c r="N812" s="227"/>
      <c r="O812" s="227"/>
      <c r="P812" s="227"/>
      <c r="Q812" s="227"/>
      <c r="R812" s="227"/>
      <c r="S812" s="227"/>
      <c r="T812" s="227"/>
      <c r="U812" s="227"/>
      <c r="V812" s="227"/>
      <c r="W812" s="227"/>
      <c r="X812" s="227"/>
      <c r="Y812" s="227"/>
      <c r="Z812" s="227"/>
      <c r="AA812" s="227"/>
      <c r="AB812" s="227"/>
      <c r="AC812" s="227"/>
      <c r="AD812" s="227"/>
      <c r="AE812" s="227"/>
      <c r="AF812" s="227"/>
      <c r="AG812" s="227"/>
      <c r="AH812" s="227"/>
      <c r="AI812" s="227"/>
      <c r="AJ812" s="227"/>
      <c r="AK812" s="227"/>
    </row>
    <row r="813" hidden="1">
      <c r="A813" s="227"/>
      <c r="B813" s="227"/>
      <c r="C813" s="227"/>
      <c r="D813" s="227"/>
      <c r="E813" s="227"/>
      <c r="F813" s="227"/>
      <c r="G813" s="227"/>
      <c r="H813" s="227"/>
      <c r="I813" s="227"/>
      <c r="J813" s="227"/>
      <c r="K813" s="227"/>
      <c r="L813" s="227"/>
      <c r="M813" s="227"/>
      <c r="N813" s="227"/>
      <c r="O813" s="227"/>
      <c r="P813" s="227"/>
      <c r="Q813" s="227"/>
      <c r="R813" s="227"/>
      <c r="S813" s="227"/>
      <c r="T813" s="227"/>
      <c r="U813" s="227"/>
      <c r="V813" s="227"/>
      <c r="W813" s="227"/>
      <c r="X813" s="227"/>
      <c r="Y813" s="227"/>
      <c r="Z813" s="227"/>
      <c r="AA813" s="227"/>
      <c r="AB813" s="227"/>
      <c r="AC813" s="227"/>
      <c r="AD813" s="227"/>
      <c r="AE813" s="227"/>
      <c r="AF813" s="227"/>
      <c r="AG813" s="227"/>
      <c r="AH813" s="227"/>
      <c r="AI813" s="227"/>
      <c r="AJ813" s="227"/>
      <c r="AK813" s="227"/>
    </row>
    <row r="814" hidden="1">
      <c r="A814" s="227"/>
      <c r="B814" s="227"/>
      <c r="C814" s="227"/>
      <c r="D814" s="227"/>
      <c r="E814" s="227"/>
      <c r="F814" s="227"/>
      <c r="G814" s="227"/>
      <c r="H814" s="227"/>
      <c r="I814" s="227"/>
      <c r="J814" s="227"/>
      <c r="K814" s="227"/>
      <c r="L814" s="227"/>
      <c r="M814" s="227"/>
      <c r="N814" s="227"/>
      <c r="O814" s="227"/>
      <c r="P814" s="227"/>
      <c r="Q814" s="227"/>
      <c r="R814" s="227"/>
      <c r="S814" s="227"/>
      <c r="T814" s="227"/>
      <c r="U814" s="227"/>
      <c r="V814" s="227"/>
      <c r="W814" s="227"/>
      <c r="X814" s="227"/>
      <c r="Y814" s="227"/>
      <c r="Z814" s="227"/>
      <c r="AA814" s="227"/>
      <c r="AB814" s="227"/>
      <c r="AC814" s="227"/>
      <c r="AD814" s="227"/>
      <c r="AE814" s="227"/>
      <c r="AF814" s="227"/>
      <c r="AG814" s="227"/>
      <c r="AH814" s="227"/>
      <c r="AI814" s="227"/>
      <c r="AJ814" s="227"/>
      <c r="AK814" s="227"/>
    </row>
    <row r="815" hidden="1">
      <c r="A815" s="227"/>
      <c r="B815" s="227"/>
      <c r="C815" s="227"/>
      <c r="D815" s="227"/>
      <c r="E815" s="227"/>
      <c r="F815" s="227"/>
      <c r="G815" s="227"/>
      <c r="H815" s="227"/>
      <c r="I815" s="227"/>
      <c r="J815" s="227"/>
      <c r="K815" s="227"/>
      <c r="L815" s="227"/>
      <c r="M815" s="227"/>
      <c r="N815" s="227"/>
      <c r="O815" s="227"/>
      <c r="P815" s="227"/>
      <c r="Q815" s="227"/>
      <c r="R815" s="227"/>
      <c r="S815" s="227"/>
      <c r="T815" s="227"/>
      <c r="U815" s="227"/>
      <c r="V815" s="227"/>
      <c r="W815" s="227"/>
      <c r="X815" s="227"/>
      <c r="Y815" s="227"/>
      <c r="Z815" s="227"/>
      <c r="AA815" s="227"/>
      <c r="AB815" s="227"/>
      <c r="AC815" s="227"/>
      <c r="AD815" s="227"/>
      <c r="AE815" s="227"/>
      <c r="AF815" s="227"/>
      <c r="AG815" s="227"/>
      <c r="AH815" s="227"/>
      <c r="AI815" s="227"/>
      <c r="AJ815" s="227"/>
      <c r="AK815" s="227"/>
    </row>
    <row r="816" hidden="1">
      <c r="A816" s="227"/>
      <c r="B816" s="227"/>
      <c r="C816" s="227"/>
      <c r="D816" s="227"/>
      <c r="E816" s="227"/>
      <c r="F816" s="227"/>
      <c r="G816" s="227"/>
      <c r="H816" s="227"/>
      <c r="I816" s="227"/>
      <c r="J816" s="227"/>
      <c r="K816" s="227"/>
      <c r="L816" s="227"/>
      <c r="M816" s="227"/>
      <c r="N816" s="227"/>
      <c r="O816" s="227"/>
      <c r="P816" s="227"/>
      <c r="Q816" s="227"/>
      <c r="R816" s="227"/>
      <c r="S816" s="227"/>
      <c r="T816" s="227"/>
      <c r="U816" s="227"/>
      <c r="V816" s="227"/>
      <c r="W816" s="227"/>
      <c r="X816" s="227"/>
      <c r="Y816" s="227"/>
      <c r="Z816" s="227"/>
      <c r="AA816" s="227"/>
      <c r="AB816" s="227"/>
      <c r="AC816" s="227"/>
      <c r="AD816" s="227"/>
      <c r="AE816" s="227"/>
      <c r="AF816" s="227"/>
      <c r="AG816" s="227"/>
      <c r="AH816" s="227"/>
      <c r="AI816" s="227"/>
      <c r="AJ816" s="227"/>
      <c r="AK816" s="227"/>
    </row>
    <row r="817" hidden="1">
      <c r="A817" s="227"/>
      <c r="B817" s="227"/>
      <c r="C817" s="227"/>
      <c r="D817" s="227"/>
      <c r="E817" s="227"/>
      <c r="F817" s="227"/>
      <c r="G817" s="227"/>
      <c r="H817" s="227"/>
      <c r="I817" s="227"/>
      <c r="J817" s="227"/>
      <c r="K817" s="227"/>
      <c r="L817" s="227"/>
      <c r="M817" s="227"/>
      <c r="N817" s="227"/>
      <c r="O817" s="227"/>
      <c r="P817" s="227"/>
      <c r="Q817" s="227"/>
      <c r="R817" s="227"/>
      <c r="S817" s="227"/>
      <c r="T817" s="227"/>
      <c r="U817" s="227"/>
      <c r="V817" s="227"/>
      <c r="W817" s="227"/>
      <c r="X817" s="227"/>
      <c r="Y817" s="227"/>
      <c r="Z817" s="227"/>
      <c r="AA817" s="227"/>
      <c r="AB817" s="227"/>
      <c r="AC817" s="227"/>
      <c r="AD817" s="227"/>
      <c r="AE817" s="227"/>
      <c r="AF817" s="227"/>
      <c r="AG817" s="227"/>
      <c r="AH817" s="227"/>
      <c r="AI817" s="227"/>
      <c r="AJ817" s="227"/>
      <c r="AK817" s="227"/>
    </row>
    <row r="818" hidden="1">
      <c r="A818" s="227"/>
      <c r="B818" s="227"/>
      <c r="C818" s="227"/>
      <c r="D818" s="227"/>
      <c r="E818" s="227"/>
      <c r="F818" s="227"/>
      <c r="G818" s="227"/>
      <c r="H818" s="227"/>
      <c r="I818" s="227"/>
      <c r="J818" s="227"/>
      <c r="K818" s="227"/>
      <c r="L818" s="227"/>
      <c r="M818" s="227"/>
      <c r="N818" s="227"/>
      <c r="O818" s="227"/>
      <c r="P818" s="227"/>
      <c r="Q818" s="227"/>
      <c r="R818" s="227"/>
      <c r="S818" s="227"/>
      <c r="T818" s="227"/>
      <c r="U818" s="227"/>
      <c r="V818" s="227"/>
      <c r="W818" s="227"/>
      <c r="X818" s="227"/>
      <c r="Y818" s="227"/>
      <c r="Z818" s="227"/>
      <c r="AA818" s="227"/>
      <c r="AB818" s="227"/>
      <c r="AC818" s="227"/>
      <c r="AD818" s="227"/>
      <c r="AE818" s="227"/>
      <c r="AF818" s="227"/>
      <c r="AG818" s="227"/>
      <c r="AH818" s="227"/>
      <c r="AI818" s="227"/>
      <c r="AJ818" s="227"/>
      <c r="AK818" s="227"/>
    </row>
    <row r="819" hidden="1">
      <c r="A819" s="227"/>
      <c r="B819" s="227"/>
      <c r="C819" s="227"/>
      <c r="D819" s="227"/>
      <c r="E819" s="227"/>
      <c r="F819" s="227"/>
      <c r="G819" s="227"/>
      <c r="H819" s="227"/>
      <c r="I819" s="227"/>
      <c r="J819" s="227"/>
      <c r="K819" s="227"/>
      <c r="L819" s="227"/>
      <c r="M819" s="227"/>
      <c r="N819" s="227"/>
      <c r="O819" s="227"/>
      <c r="P819" s="227"/>
      <c r="Q819" s="227"/>
      <c r="R819" s="227"/>
      <c r="S819" s="227"/>
      <c r="T819" s="227"/>
      <c r="U819" s="227"/>
      <c r="V819" s="227"/>
      <c r="W819" s="227"/>
      <c r="X819" s="227"/>
      <c r="Y819" s="227"/>
      <c r="Z819" s="227"/>
      <c r="AA819" s="227"/>
      <c r="AB819" s="227"/>
      <c r="AC819" s="227"/>
      <c r="AD819" s="227"/>
      <c r="AE819" s="227"/>
      <c r="AF819" s="227"/>
      <c r="AG819" s="227"/>
      <c r="AH819" s="227"/>
      <c r="AI819" s="227"/>
      <c r="AJ819" s="227"/>
      <c r="AK819" s="227"/>
    </row>
    <row r="820" hidden="1">
      <c r="A820" s="227"/>
      <c r="B820" s="227"/>
      <c r="C820" s="227"/>
      <c r="D820" s="227"/>
      <c r="E820" s="227"/>
      <c r="F820" s="227"/>
      <c r="G820" s="227"/>
      <c r="H820" s="227"/>
      <c r="I820" s="227"/>
      <c r="J820" s="227"/>
      <c r="K820" s="227"/>
      <c r="L820" s="227"/>
      <c r="M820" s="227"/>
      <c r="N820" s="227"/>
      <c r="O820" s="227"/>
      <c r="P820" s="227"/>
      <c r="Q820" s="227"/>
      <c r="R820" s="227"/>
      <c r="S820" s="227"/>
      <c r="T820" s="227"/>
      <c r="U820" s="227"/>
      <c r="V820" s="227"/>
      <c r="W820" s="227"/>
      <c r="X820" s="227"/>
      <c r="Y820" s="227"/>
      <c r="Z820" s="227"/>
      <c r="AA820" s="227"/>
      <c r="AB820" s="227"/>
      <c r="AC820" s="227"/>
      <c r="AD820" s="227"/>
      <c r="AE820" s="227"/>
      <c r="AF820" s="227"/>
      <c r="AG820" s="227"/>
      <c r="AH820" s="227"/>
      <c r="AI820" s="227"/>
      <c r="AJ820" s="227"/>
      <c r="AK820" s="227"/>
    </row>
    <row r="821" hidden="1">
      <c r="A821" s="227"/>
      <c r="B821" s="227"/>
      <c r="C821" s="227"/>
      <c r="D821" s="227"/>
      <c r="E821" s="227"/>
      <c r="F821" s="227"/>
      <c r="G821" s="227"/>
      <c r="H821" s="227"/>
      <c r="I821" s="227"/>
      <c r="J821" s="227"/>
      <c r="K821" s="227"/>
      <c r="L821" s="227"/>
      <c r="M821" s="227"/>
      <c r="N821" s="227"/>
      <c r="O821" s="227"/>
      <c r="P821" s="227"/>
      <c r="Q821" s="227"/>
      <c r="R821" s="227"/>
      <c r="S821" s="227"/>
      <c r="T821" s="227"/>
      <c r="U821" s="227"/>
      <c r="V821" s="227"/>
      <c r="W821" s="227"/>
      <c r="X821" s="227"/>
      <c r="Y821" s="227"/>
      <c r="Z821" s="227"/>
      <c r="AA821" s="227"/>
      <c r="AB821" s="227"/>
      <c r="AC821" s="227"/>
      <c r="AD821" s="227"/>
      <c r="AE821" s="227"/>
      <c r="AF821" s="227"/>
      <c r="AG821" s="227"/>
      <c r="AH821" s="227"/>
      <c r="AI821" s="227"/>
      <c r="AJ821" s="227"/>
      <c r="AK821" s="227"/>
    </row>
    <row r="822" hidden="1">
      <c r="A822" s="227"/>
      <c r="B822" s="227"/>
      <c r="C822" s="227"/>
      <c r="D822" s="227"/>
      <c r="E822" s="227"/>
      <c r="F822" s="227"/>
      <c r="G822" s="227"/>
      <c r="H822" s="227"/>
      <c r="I822" s="227"/>
      <c r="J822" s="227"/>
      <c r="K822" s="227"/>
      <c r="L822" s="227"/>
      <c r="M822" s="227"/>
      <c r="N822" s="227"/>
      <c r="O822" s="227"/>
      <c r="P822" s="227"/>
      <c r="Q822" s="227"/>
      <c r="R822" s="227"/>
      <c r="S822" s="227"/>
      <c r="T822" s="227"/>
      <c r="U822" s="227"/>
      <c r="V822" s="227"/>
      <c r="W822" s="227"/>
      <c r="X822" s="227"/>
      <c r="Y822" s="227"/>
      <c r="Z822" s="227"/>
      <c r="AA822" s="227"/>
      <c r="AB822" s="227"/>
      <c r="AC822" s="227"/>
      <c r="AD822" s="227"/>
      <c r="AE822" s="227"/>
      <c r="AF822" s="227"/>
      <c r="AG822" s="227"/>
      <c r="AH822" s="227"/>
      <c r="AI822" s="227"/>
      <c r="AJ822" s="227"/>
      <c r="AK822" s="227"/>
    </row>
    <row r="823" hidden="1">
      <c r="A823" s="227"/>
      <c r="B823" s="227"/>
      <c r="C823" s="227"/>
      <c r="D823" s="227"/>
      <c r="E823" s="227"/>
      <c r="F823" s="227"/>
      <c r="G823" s="227"/>
      <c r="H823" s="227"/>
      <c r="I823" s="227"/>
      <c r="J823" s="227"/>
      <c r="K823" s="227"/>
      <c r="L823" s="227"/>
      <c r="M823" s="227"/>
      <c r="N823" s="227"/>
      <c r="O823" s="227"/>
      <c r="P823" s="227"/>
      <c r="Q823" s="227"/>
      <c r="R823" s="227"/>
      <c r="S823" s="227"/>
      <c r="T823" s="227"/>
      <c r="U823" s="227"/>
      <c r="V823" s="227"/>
      <c r="W823" s="227"/>
      <c r="X823" s="227"/>
      <c r="Y823" s="227"/>
      <c r="Z823" s="227"/>
      <c r="AA823" s="227"/>
      <c r="AB823" s="227"/>
      <c r="AC823" s="227"/>
      <c r="AD823" s="227"/>
      <c r="AE823" s="227"/>
      <c r="AF823" s="227"/>
      <c r="AG823" s="227"/>
      <c r="AH823" s="227"/>
      <c r="AI823" s="227"/>
      <c r="AJ823" s="227"/>
      <c r="AK823" s="227"/>
    </row>
    <row r="824" hidden="1">
      <c r="A824" s="227"/>
      <c r="B824" s="227"/>
      <c r="C824" s="227"/>
      <c r="D824" s="227"/>
      <c r="E824" s="227"/>
      <c r="F824" s="227"/>
      <c r="G824" s="227"/>
      <c r="H824" s="227"/>
      <c r="I824" s="227"/>
      <c r="J824" s="227"/>
      <c r="K824" s="227"/>
      <c r="L824" s="227"/>
      <c r="M824" s="227"/>
      <c r="N824" s="227"/>
      <c r="O824" s="227"/>
      <c r="P824" s="227"/>
      <c r="Q824" s="227"/>
      <c r="R824" s="227"/>
      <c r="S824" s="227"/>
      <c r="T824" s="227"/>
      <c r="U824" s="227"/>
      <c r="V824" s="227"/>
      <c r="W824" s="227"/>
      <c r="X824" s="227"/>
      <c r="Y824" s="227"/>
      <c r="Z824" s="227"/>
      <c r="AA824" s="227"/>
      <c r="AB824" s="227"/>
      <c r="AC824" s="227"/>
      <c r="AD824" s="227"/>
      <c r="AE824" s="227"/>
      <c r="AF824" s="227"/>
      <c r="AG824" s="227"/>
      <c r="AH824" s="227"/>
      <c r="AI824" s="227"/>
      <c r="AJ824" s="227"/>
      <c r="AK824" s="227"/>
    </row>
    <row r="825" hidden="1">
      <c r="A825" s="227"/>
      <c r="B825" s="227"/>
      <c r="C825" s="227"/>
      <c r="D825" s="227"/>
      <c r="E825" s="227"/>
      <c r="F825" s="227"/>
      <c r="G825" s="227"/>
      <c r="H825" s="227"/>
      <c r="I825" s="227"/>
      <c r="J825" s="227"/>
      <c r="K825" s="227"/>
      <c r="L825" s="227"/>
      <c r="M825" s="227"/>
      <c r="N825" s="227"/>
      <c r="O825" s="227"/>
      <c r="P825" s="227"/>
      <c r="Q825" s="227"/>
      <c r="R825" s="227"/>
      <c r="S825" s="227"/>
      <c r="T825" s="227"/>
      <c r="U825" s="227"/>
      <c r="V825" s="227"/>
      <c r="W825" s="227"/>
      <c r="X825" s="227"/>
      <c r="Y825" s="227"/>
      <c r="Z825" s="227"/>
      <c r="AA825" s="227"/>
      <c r="AB825" s="227"/>
      <c r="AC825" s="227"/>
      <c r="AD825" s="227"/>
      <c r="AE825" s="227"/>
      <c r="AF825" s="227"/>
      <c r="AG825" s="227"/>
      <c r="AH825" s="227"/>
      <c r="AI825" s="227"/>
      <c r="AJ825" s="227"/>
      <c r="AK825" s="227"/>
    </row>
    <row r="826" hidden="1">
      <c r="A826" s="227"/>
      <c r="B826" s="227"/>
      <c r="C826" s="227"/>
      <c r="D826" s="227"/>
      <c r="E826" s="227"/>
      <c r="F826" s="227"/>
      <c r="G826" s="227"/>
      <c r="H826" s="227"/>
      <c r="I826" s="227"/>
      <c r="J826" s="227"/>
      <c r="K826" s="227"/>
      <c r="L826" s="227"/>
      <c r="M826" s="227"/>
      <c r="N826" s="227"/>
      <c r="O826" s="227"/>
      <c r="P826" s="227"/>
      <c r="Q826" s="227"/>
      <c r="R826" s="227"/>
      <c r="S826" s="227"/>
      <c r="T826" s="227"/>
      <c r="U826" s="227"/>
      <c r="V826" s="227"/>
      <c r="W826" s="227"/>
      <c r="X826" s="227"/>
      <c r="Y826" s="227"/>
      <c r="Z826" s="227"/>
      <c r="AA826" s="227"/>
      <c r="AB826" s="227"/>
      <c r="AC826" s="227"/>
      <c r="AD826" s="227"/>
      <c r="AE826" s="227"/>
      <c r="AF826" s="227"/>
      <c r="AG826" s="227"/>
      <c r="AH826" s="227"/>
      <c r="AI826" s="227"/>
      <c r="AJ826" s="227"/>
      <c r="AK826" s="227"/>
    </row>
    <row r="827" hidden="1">
      <c r="A827" s="227"/>
      <c r="B827" s="227"/>
      <c r="C827" s="227"/>
      <c r="D827" s="227"/>
      <c r="E827" s="227"/>
      <c r="F827" s="227"/>
      <c r="G827" s="227"/>
      <c r="H827" s="227"/>
      <c r="I827" s="227"/>
      <c r="J827" s="227"/>
      <c r="K827" s="227"/>
      <c r="L827" s="227"/>
      <c r="M827" s="227"/>
      <c r="N827" s="227"/>
      <c r="O827" s="227"/>
      <c r="P827" s="227"/>
      <c r="Q827" s="227"/>
      <c r="R827" s="227"/>
      <c r="S827" s="227"/>
      <c r="T827" s="227"/>
      <c r="U827" s="227"/>
      <c r="V827" s="227"/>
      <c r="W827" s="227"/>
      <c r="X827" s="227"/>
      <c r="Y827" s="227"/>
      <c r="Z827" s="227"/>
      <c r="AA827" s="227"/>
      <c r="AB827" s="227"/>
      <c r="AC827" s="227"/>
      <c r="AD827" s="227"/>
      <c r="AE827" s="227"/>
      <c r="AF827" s="227"/>
      <c r="AG827" s="227"/>
      <c r="AH827" s="227"/>
      <c r="AI827" s="227"/>
      <c r="AJ827" s="227"/>
      <c r="AK827" s="227"/>
    </row>
    <row r="828" hidden="1">
      <c r="A828" s="227"/>
      <c r="B828" s="227"/>
      <c r="C828" s="227"/>
      <c r="D828" s="227"/>
      <c r="E828" s="227"/>
      <c r="F828" s="227"/>
      <c r="G828" s="227"/>
      <c r="H828" s="227"/>
      <c r="I828" s="227"/>
      <c r="J828" s="227"/>
      <c r="K828" s="227"/>
      <c r="L828" s="227"/>
      <c r="M828" s="227"/>
      <c r="N828" s="227"/>
      <c r="O828" s="227"/>
      <c r="P828" s="227"/>
      <c r="Q828" s="227"/>
      <c r="R828" s="227"/>
      <c r="S828" s="227"/>
      <c r="T828" s="227"/>
      <c r="U828" s="227"/>
      <c r="V828" s="227"/>
      <c r="W828" s="227"/>
      <c r="X828" s="227"/>
      <c r="Y828" s="227"/>
      <c r="Z828" s="227"/>
      <c r="AA828" s="227"/>
      <c r="AB828" s="227"/>
      <c r="AC828" s="227"/>
      <c r="AD828" s="227"/>
      <c r="AE828" s="227"/>
      <c r="AF828" s="227"/>
      <c r="AG828" s="227"/>
      <c r="AH828" s="227"/>
      <c r="AI828" s="227"/>
      <c r="AJ828" s="227"/>
      <c r="AK828" s="227"/>
    </row>
    <row r="829" hidden="1">
      <c r="A829" s="227"/>
      <c r="B829" s="227"/>
      <c r="C829" s="227"/>
      <c r="D829" s="227"/>
      <c r="E829" s="227"/>
      <c r="F829" s="227"/>
      <c r="G829" s="227"/>
      <c r="H829" s="227"/>
      <c r="I829" s="227"/>
      <c r="J829" s="227"/>
      <c r="K829" s="227"/>
      <c r="L829" s="227"/>
      <c r="M829" s="227"/>
      <c r="N829" s="227"/>
      <c r="O829" s="227"/>
      <c r="P829" s="227"/>
      <c r="Q829" s="227"/>
      <c r="R829" s="227"/>
      <c r="S829" s="227"/>
      <c r="T829" s="227"/>
      <c r="U829" s="227"/>
      <c r="V829" s="227"/>
      <c r="W829" s="227"/>
      <c r="X829" s="227"/>
      <c r="Y829" s="227"/>
      <c r="Z829" s="227"/>
      <c r="AA829" s="227"/>
      <c r="AB829" s="227"/>
      <c r="AC829" s="227"/>
      <c r="AD829" s="227"/>
      <c r="AE829" s="227"/>
      <c r="AF829" s="227"/>
      <c r="AG829" s="227"/>
      <c r="AH829" s="227"/>
      <c r="AI829" s="227"/>
      <c r="AJ829" s="227"/>
      <c r="AK829" s="227"/>
    </row>
    <row r="830" hidden="1">
      <c r="A830" s="227"/>
      <c r="B830" s="227"/>
      <c r="C830" s="227"/>
      <c r="D830" s="227"/>
      <c r="E830" s="227"/>
      <c r="F830" s="227"/>
      <c r="G830" s="227"/>
      <c r="H830" s="227"/>
      <c r="I830" s="227"/>
      <c r="J830" s="227"/>
      <c r="K830" s="227"/>
      <c r="L830" s="227"/>
      <c r="M830" s="227"/>
      <c r="N830" s="227"/>
      <c r="O830" s="227"/>
      <c r="P830" s="227"/>
      <c r="Q830" s="227"/>
      <c r="R830" s="227"/>
      <c r="S830" s="227"/>
      <c r="T830" s="227"/>
      <c r="U830" s="227"/>
      <c r="V830" s="227"/>
      <c r="W830" s="227"/>
      <c r="X830" s="227"/>
      <c r="Y830" s="227"/>
      <c r="Z830" s="227"/>
      <c r="AA830" s="227"/>
      <c r="AB830" s="227"/>
      <c r="AC830" s="227"/>
      <c r="AD830" s="227"/>
      <c r="AE830" s="227"/>
      <c r="AF830" s="227"/>
      <c r="AG830" s="227"/>
      <c r="AH830" s="227"/>
      <c r="AI830" s="227"/>
      <c r="AJ830" s="227"/>
      <c r="AK830" s="227"/>
    </row>
    <row r="831" hidden="1">
      <c r="A831" s="227"/>
      <c r="B831" s="227"/>
      <c r="C831" s="227"/>
      <c r="D831" s="227"/>
      <c r="E831" s="227"/>
      <c r="F831" s="227"/>
      <c r="G831" s="227"/>
      <c r="H831" s="227"/>
      <c r="I831" s="227"/>
      <c r="J831" s="227"/>
      <c r="K831" s="227"/>
      <c r="L831" s="227"/>
      <c r="M831" s="227"/>
      <c r="N831" s="227"/>
      <c r="O831" s="227"/>
      <c r="P831" s="227"/>
      <c r="Q831" s="227"/>
      <c r="R831" s="227"/>
      <c r="S831" s="227"/>
      <c r="T831" s="227"/>
      <c r="U831" s="227"/>
      <c r="V831" s="227"/>
      <c r="W831" s="227"/>
      <c r="X831" s="227"/>
      <c r="Y831" s="227"/>
      <c r="Z831" s="227"/>
      <c r="AA831" s="227"/>
      <c r="AB831" s="227"/>
      <c r="AC831" s="227"/>
      <c r="AD831" s="227"/>
      <c r="AE831" s="227"/>
      <c r="AF831" s="227"/>
      <c r="AG831" s="227"/>
      <c r="AH831" s="227"/>
      <c r="AI831" s="227"/>
      <c r="AJ831" s="227"/>
      <c r="AK831" s="227"/>
    </row>
    <row r="832" hidden="1">
      <c r="A832" s="227"/>
      <c r="B832" s="227"/>
      <c r="C832" s="227"/>
      <c r="D832" s="227"/>
      <c r="E832" s="227"/>
      <c r="F832" s="227"/>
      <c r="G832" s="227"/>
      <c r="H832" s="227"/>
      <c r="I832" s="227"/>
      <c r="J832" s="227"/>
      <c r="K832" s="227"/>
      <c r="L832" s="227"/>
      <c r="M832" s="227"/>
      <c r="N832" s="227"/>
      <c r="O832" s="227"/>
      <c r="P832" s="227"/>
      <c r="Q832" s="227"/>
      <c r="R832" s="227"/>
      <c r="S832" s="227"/>
      <c r="T832" s="227"/>
      <c r="U832" s="227"/>
      <c r="V832" s="227"/>
      <c r="W832" s="227"/>
      <c r="X832" s="227"/>
      <c r="Y832" s="227"/>
      <c r="Z832" s="227"/>
      <c r="AA832" s="227"/>
      <c r="AB832" s="227"/>
      <c r="AC832" s="227"/>
      <c r="AD832" s="227"/>
      <c r="AE832" s="227"/>
      <c r="AF832" s="227"/>
      <c r="AG832" s="227"/>
      <c r="AH832" s="227"/>
      <c r="AI832" s="227"/>
      <c r="AJ832" s="227"/>
      <c r="AK832" s="227"/>
    </row>
    <row r="833" hidden="1">
      <c r="A833" s="227"/>
      <c r="B833" s="227"/>
      <c r="C833" s="227"/>
      <c r="D833" s="227"/>
      <c r="E833" s="227"/>
      <c r="F833" s="227"/>
      <c r="G833" s="227"/>
      <c r="H833" s="227"/>
      <c r="I833" s="227"/>
      <c r="J833" s="227"/>
      <c r="K833" s="227"/>
      <c r="L833" s="227"/>
      <c r="M833" s="227"/>
      <c r="N833" s="227"/>
      <c r="O833" s="227"/>
      <c r="P833" s="227"/>
      <c r="Q833" s="227"/>
      <c r="R833" s="227"/>
      <c r="S833" s="227"/>
      <c r="T833" s="227"/>
      <c r="U833" s="227"/>
      <c r="V833" s="227"/>
      <c r="W833" s="227"/>
      <c r="X833" s="227"/>
      <c r="Y833" s="227"/>
      <c r="Z833" s="227"/>
      <c r="AA833" s="227"/>
      <c r="AB833" s="227"/>
      <c r="AC833" s="227"/>
      <c r="AD833" s="227"/>
      <c r="AE833" s="227"/>
      <c r="AF833" s="227"/>
      <c r="AG833" s="227"/>
      <c r="AH833" s="227"/>
      <c r="AI833" s="227"/>
      <c r="AJ833" s="227"/>
      <c r="AK833" s="227"/>
    </row>
    <row r="834" hidden="1">
      <c r="A834" s="227"/>
      <c r="B834" s="227"/>
      <c r="C834" s="227"/>
      <c r="D834" s="227"/>
      <c r="E834" s="227"/>
      <c r="F834" s="227"/>
      <c r="G834" s="227"/>
      <c r="H834" s="227"/>
      <c r="I834" s="227"/>
      <c r="J834" s="227"/>
      <c r="K834" s="227"/>
      <c r="L834" s="227"/>
      <c r="M834" s="227"/>
      <c r="N834" s="227"/>
      <c r="O834" s="227"/>
      <c r="P834" s="227"/>
      <c r="Q834" s="227"/>
      <c r="R834" s="227"/>
      <c r="S834" s="227"/>
      <c r="T834" s="227"/>
      <c r="U834" s="227"/>
      <c r="V834" s="227"/>
      <c r="W834" s="227"/>
      <c r="X834" s="227"/>
      <c r="Y834" s="227"/>
      <c r="Z834" s="227"/>
      <c r="AA834" s="227"/>
      <c r="AB834" s="227"/>
      <c r="AC834" s="227"/>
      <c r="AD834" s="227"/>
      <c r="AE834" s="227"/>
      <c r="AF834" s="227"/>
      <c r="AG834" s="227"/>
      <c r="AH834" s="227"/>
      <c r="AI834" s="227"/>
      <c r="AJ834" s="227"/>
      <c r="AK834" s="227"/>
    </row>
    <row r="835" hidden="1">
      <c r="A835" s="227"/>
      <c r="B835" s="227"/>
      <c r="C835" s="227"/>
      <c r="D835" s="227"/>
      <c r="E835" s="227"/>
      <c r="F835" s="227"/>
      <c r="G835" s="227"/>
      <c r="H835" s="227"/>
      <c r="I835" s="227"/>
      <c r="J835" s="227"/>
      <c r="K835" s="227"/>
      <c r="L835" s="227"/>
      <c r="M835" s="227"/>
      <c r="N835" s="227"/>
      <c r="O835" s="227"/>
      <c r="P835" s="227"/>
      <c r="Q835" s="227"/>
      <c r="R835" s="227"/>
      <c r="S835" s="227"/>
      <c r="T835" s="227"/>
      <c r="U835" s="227"/>
      <c r="V835" s="227"/>
      <c r="W835" s="227"/>
      <c r="X835" s="227"/>
      <c r="Y835" s="227"/>
      <c r="Z835" s="227"/>
      <c r="AA835" s="227"/>
      <c r="AB835" s="227"/>
      <c r="AC835" s="227"/>
      <c r="AD835" s="227"/>
      <c r="AE835" s="227"/>
      <c r="AF835" s="227"/>
      <c r="AG835" s="227"/>
      <c r="AH835" s="227"/>
      <c r="AI835" s="227"/>
      <c r="AJ835" s="227"/>
      <c r="AK835" s="227"/>
    </row>
    <row r="836" hidden="1">
      <c r="A836" s="227"/>
      <c r="B836" s="227"/>
      <c r="C836" s="227"/>
      <c r="D836" s="227"/>
      <c r="E836" s="227"/>
      <c r="F836" s="227"/>
      <c r="G836" s="227"/>
      <c r="H836" s="227"/>
      <c r="I836" s="227"/>
      <c r="J836" s="227"/>
      <c r="K836" s="227"/>
      <c r="L836" s="227"/>
      <c r="M836" s="227"/>
      <c r="N836" s="227"/>
      <c r="O836" s="227"/>
      <c r="P836" s="227"/>
      <c r="Q836" s="227"/>
      <c r="R836" s="227"/>
      <c r="S836" s="227"/>
      <c r="T836" s="227"/>
      <c r="U836" s="227"/>
      <c r="V836" s="227"/>
      <c r="W836" s="227"/>
      <c r="X836" s="227"/>
      <c r="Y836" s="227"/>
      <c r="Z836" s="227"/>
      <c r="AA836" s="227"/>
      <c r="AB836" s="227"/>
      <c r="AC836" s="227"/>
      <c r="AD836" s="227"/>
      <c r="AE836" s="227"/>
      <c r="AF836" s="227"/>
      <c r="AG836" s="227"/>
      <c r="AH836" s="227"/>
      <c r="AI836" s="227"/>
      <c r="AJ836" s="227"/>
      <c r="AK836" s="227"/>
    </row>
    <row r="837" hidden="1">
      <c r="A837" s="227"/>
      <c r="B837" s="227"/>
      <c r="C837" s="227"/>
      <c r="D837" s="227"/>
      <c r="E837" s="227"/>
      <c r="F837" s="227"/>
      <c r="G837" s="227"/>
      <c r="H837" s="227"/>
      <c r="I837" s="227"/>
      <c r="J837" s="227"/>
      <c r="K837" s="227"/>
      <c r="L837" s="227"/>
      <c r="M837" s="227"/>
      <c r="N837" s="227"/>
      <c r="O837" s="227"/>
      <c r="P837" s="227"/>
      <c r="Q837" s="227"/>
      <c r="R837" s="227"/>
      <c r="S837" s="227"/>
      <c r="T837" s="227"/>
      <c r="U837" s="227"/>
      <c r="V837" s="227"/>
      <c r="W837" s="227"/>
      <c r="X837" s="227"/>
      <c r="Y837" s="227"/>
      <c r="Z837" s="227"/>
      <c r="AA837" s="227"/>
      <c r="AB837" s="227"/>
      <c r="AC837" s="227"/>
      <c r="AD837" s="227"/>
      <c r="AE837" s="227"/>
      <c r="AF837" s="227"/>
      <c r="AG837" s="227"/>
      <c r="AH837" s="227"/>
      <c r="AI837" s="227"/>
      <c r="AJ837" s="227"/>
      <c r="AK837" s="227"/>
    </row>
    <row r="838" hidden="1">
      <c r="A838" s="227"/>
      <c r="B838" s="227"/>
      <c r="C838" s="227"/>
      <c r="D838" s="227"/>
      <c r="E838" s="227"/>
      <c r="F838" s="227"/>
      <c r="G838" s="227"/>
      <c r="H838" s="227"/>
      <c r="I838" s="227"/>
      <c r="J838" s="227"/>
      <c r="K838" s="227"/>
      <c r="L838" s="227"/>
      <c r="M838" s="227"/>
      <c r="N838" s="227"/>
      <c r="O838" s="227"/>
      <c r="P838" s="227"/>
      <c r="Q838" s="227"/>
      <c r="R838" s="227"/>
      <c r="S838" s="227"/>
      <c r="T838" s="227"/>
      <c r="U838" s="227"/>
      <c r="V838" s="227"/>
      <c r="W838" s="227"/>
      <c r="X838" s="227"/>
      <c r="Y838" s="227"/>
      <c r="Z838" s="227"/>
      <c r="AA838" s="227"/>
      <c r="AB838" s="227"/>
      <c r="AC838" s="227"/>
      <c r="AD838" s="227"/>
      <c r="AE838" s="227"/>
      <c r="AF838" s="227"/>
      <c r="AG838" s="227"/>
      <c r="AH838" s="227"/>
      <c r="AI838" s="227"/>
      <c r="AJ838" s="227"/>
      <c r="AK838" s="227"/>
    </row>
    <row r="839" hidden="1">
      <c r="A839" s="227"/>
      <c r="B839" s="227"/>
      <c r="C839" s="227"/>
      <c r="D839" s="227"/>
      <c r="E839" s="227"/>
      <c r="F839" s="227"/>
      <c r="G839" s="227"/>
      <c r="H839" s="227"/>
      <c r="I839" s="227"/>
      <c r="J839" s="227"/>
      <c r="K839" s="227"/>
      <c r="L839" s="227"/>
      <c r="M839" s="227"/>
      <c r="N839" s="227"/>
      <c r="O839" s="227"/>
      <c r="P839" s="227"/>
      <c r="Q839" s="227"/>
      <c r="R839" s="227"/>
      <c r="S839" s="227"/>
      <c r="T839" s="227"/>
      <c r="U839" s="227"/>
      <c r="V839" s="227"/>
      <c r="W839" s="227"/>
      <c r="X839" s="227"/>
      <c r="Y839" s="227"/>
      <c r="Z839" s="227"/>
      <c r="AA839" s="227"/>
      <c r="AB839" s="227"/>
      <c r="AC839" s="227"/>
      <c r="AD839" s="227"/>
      <c r="AE839" s="227"/>
      <c r="AF839" s="227"/>
      <c r="AG839" s="227"/>
      <c r="AH839" s="227"/>
      <c r="AI839" s="227"/>
      <c r="AJ839" s="227"/>
      <c r="AK839" s="227"/>
    </row>
    <row r="840" hidden="1">
      <c r="A840" s="227"/>
      <c r="B840" s="227"/>
      <c r="C840" s="227"/>
      <c r="D840" s="227"/>
      <c r="E840" s="227"/>
      <c r="F840" s="227"/>
      <c r="G840" s="227"/>
      <c r="H840" s="227"/>
      <c r="I840" s="227"/>
      <c r="J840" s="227"/>
      <c r="K840" s="227"/>
      <c r="L840" s="227"/>
      <c r="M840" s="227"/>
      <c r="N840" s="227"/>
      <c r="O840" s="227"/>
      <c r="P840" s="227"/>
      <c r="Q840" s="227"/>
      <c r="R840" s="227"/>
      <c r="S840" s="227"/>
      <c r="T840" s="227"/>
      <c r="U840" s="227"/>
      <c r="V840" s="227"/>
      <c r="W840" s="227"/>
      <c r="X840" s="227"/>
      <c r="Y840" s="227"/>
      <c r="Z840" s="227"/>
      <c r="AA840" s="227"/>
      <c r="AB840" s="227"/>
      <c r="AC840" s="227"/>
      <c r="AD840" s="227"/>
      <c r="AE840" s="227"/>
      <c r="AF840" s="227"/>
      <c r="AG840" s="227"/>
      <c r="AH840" s="227"/>
      <c r="AI840" s="227"/>
      <c r="AJ840" s="227"/>
      <c r="AK840" s="227"/>
    </row>
    <row r="841" hidden="1">
      <c r="A841" s="227"/>
      <c r="B841" s="227"/>
      <c r="C841" s="227"/>
      <c r="D841" s="227"/>
      <c r="E841" s="227"/>
      <c r="F841" s="227"/>
      <c r="G841" s="227"/>
      <c r="H841" s="227"/>
      <c r="I841" s="227"/>
      <c r="J841" s="227"/>
      <c r="K841" s="227"/>
      <c r="L841" s="227"/>
      <c r="M841" s="227"/>
      <c r="N841" s="227"/>
      <c r="O841" s="227"/>
      <c r="P841" s="227"/>
      <c r="Q841" s="227"/>
      <c r="R841" s="227"/>
      <c r="S841" s="227"/>
      <c r="T841" s="227"/>
      <c r="U841" s="227"/>
      <c r="V841" s="227"/>
      <c r="W841" s="227"/>
      <c r="X841" s="227"/>
      <c r="Y841" s="227"/>
      <c r="Z841" s="227"/>
      <c r="AA841" s="227"/>
      <c r="AB841" s="227"/>
      <c r="AC841" s="227"/>
      <c r="AD841" s="227"/>
      <c r="AE841" s="227"/>
      <c r="AF841" s="227"/>
      <c r="AG841" s="227"/>
      <c r="AH841" s="227"/>
      <c r="AI841" s="227"/>
      <c r="AJ841" s="227"/>
      <c r="AK841" s="227"/>
    </row>
    <row r="842" hidden="1">
      <c r="A842" s="227"/>
      <c r="B842" s="227"/>
      <c r="C842" s="227"/>
      <c r="D842" s="227"/>
      <c r="E842" s="227"/>
      <c r="F842" s="227"/>
      <c r="G842" s="227"/>
      <c r="H842" s="227"/>
      <c r="I842" s="227"/>
      <c r="J842" s="227"/>
      <c r="K842" s="227"/>
      <c r="L842" s="227"/>
      <c r="M842" s="227"/>
      <c r="N842" s="227"/>
      <c r="O842" s="227"/>
      <c r="P842" s="227"/>
      <c r="Q842" s="227"/>
      <c r="R842" s="227"/>
      <c r="S842" s="227"/>
      <c r="T842" s="227"/>
      <c r="U842" s="227"/>
      <c r="V842" s="227"/>
      <c r="W842" s="227"/>
      <c r="X842" s="227"/>
      <c r="Y842" s="227"/>
      <c r="Z842" s="227"/>
      <c r="AA842" s="227"/>
      <c r="AB842" s="227"/>
      <c r="AC842" s="227"/>
      <c r="AD842" s="227"/>
      <c r="AE842" s="227"/>
      <c r="AF842" s="227"/>
      <c r="AG842" s="227"/>
      <c r="AH842" s="227"/>
      <c r="AI842" s="227"/>
      <c r="AJ842" s="227"/>
      <c r="AK842" s="227"/>
    </row>
    <row r="843" hidden="1">
      <c r="A843" s="227"/>
      <c r="B843" s="227"/>
      <c r="C843" s="227"/>
      <c r="D843" s="227"/>
      <c r="E843" s="227"/>
      <c r="F843" s="227"/>
      <c r="G843" s="227"/>
      <c r="H843" s="227"/>
      <c r="I843" s="227"/>
      <c r="J843" s="227"/>
      <c r="K843" s="227"/>
      <c r="L843" s="227"/>
      <c r="M843" s="227"/>
      <c r="N843" s="227"/>
      <c r="O843" s="227"/>
      <c r="P843" s="227"/>
      <c r="Q843" s="227"/>
      <c r="R843" s="227"/>
      <c r="S843" s="227"/>
      <c r="T843" s="227"/>
      <c r="U843" s="227"/>
      <c r="V843" s="227"/>
      <c r="W843" s="227"/>
      <c r="X843" s="227"/>
      <c r="Y843" s="227"/>
      <c r="Z843" s="227"/>
      <c r="AA843" s="227"/>
      <c r="AB843" s="227"/>
      <c r="AC843" s="227"/>
      <c r="AD843" s="227"/>
      <c r="AE843" s="227"/>
      <c r="AF843" s="227"/>
      <c r="AG843" s="227"/>
      <c r="AH843" s="227"/>
      <c r="AI843" s="227"/>
      <c r="AJ843" s="227"/>
      <c r="AK843" s="227"/>
    </row>
    <row r="844" hidden="1">
      <c r="A844" s="227"/>
      <c r="B844" s="227"/>
      <c r="C844" s="227"/>
      <c r="D844" s="227"/>
      <c r="E844" s="227"/>
      <c r="F844" s="227"/>
      <c r="G844" s="227"/>
      <c r="H844" s="227"/>
      <c r="I844" s="227"/>
      <c r="J844" s="227"/>
      <c r="K844" s="227"/>
      <c r="L844" s="227"/>
      <c r="M844" s="227"/>
      <c r="N844" s="227"/>
      <c r="O844" s="227"/>
      <c r="P844" s="227"/>
      <c r="Q844" s="227"/>
      <c r="R844" s="227"/>
      <c r="S844" s="227"/>
      <c r="T844" s="227"/>
      <c r="U844" s="227"/>
      <c r="V844" s="227"/>
      <c r="W844" s="227"/>
      <c r="X844" s="227"/>
      <c r="Y844" s="227"/>
      <c r="Z844" s="227"/>
      <c r="AA844" s="227"/>
      <c r="AB844" s="227"/>
      <c r="AC844" s="227"/>
      <c r="AD844" s="227"/>
      <c r="AE844" s="227"/>
      <c r="AF844" s="227"/>
      <c r="AG844" s="227"/>
      <c r="AH844" s="227"/>
      <c r="AI844" s="227"/>
      <c r="AJ844" s="227"/>
      <c r="AK844" s="227"/>
    </row>
    <row r="845" hidden="1">
      <c r="A845" s="227"/>
      <c r="B845" s="227"/>
      <c r="C845" s="227"/>
      <c r="D845" s="227"/>
      <c r="E845" s="227"/>
      <c r="F845" s="227"/>
      <c r="G845" s="227"/>
      <c r="H845" s="227"/>
      <c r="I845" s="227"/>
      <c r="J845" s="227"/>
      <c r="K845" s="227"/>
      <c r="L845" s="227"/>
      <c r="M845" s="227"/>
      <c r="N845" s="227"/>
      <c r="O845" s="227"/>
      <c r="P845" s="227"/>
      <c r="Q845" s="227"/>
      <c r="R845" s="227"/>
      <c r="S845" s="227"/>
      <c r="T845" s="227"/>
      <c r="U845" s="227"/>
      <c r="V845" s="227"/>
      <c r="W845" s="227"/>
      <c r="X845" s="227"/>
      <c r="Y845" s="227"/>
      <c r="Z845" s="227"/>
      <c r="AA845" s="227"/>
      <c r="AB845" s="227"/>
      <c r="AC845" s="227"/>
      <c r="AD845" s="227"/>
      <c r="AE845" s="227"/>
      <c r="AF845" s="227"/>
      <c r="AG845" s="227"/>
      <c r="AH845" s="227"/>
      <c r="AI845" s="227"/>
      <c r="AJ845" s="227"/>
      <c r="AK845" s="227"/>
    </row>
    <row r="846" hidden="1">
      <c r="A846" s="227"/>
      <c r="B846" s="227"/>
      <c r="C846" s="227"/>
      <c r="D846" s="227"/>
      <c r="E846" s="227"/>
      <c r="F846" s="227"/>
      <c r="G846" s="227"/>
      <c r="H846" s="227"/>
      <c r="I846" s="227"/>
      <c r="J846" s="227"/>
      <c r="K846" s="227"/>
      <c r="L846" s="227"/>
      <c r="M846" s="227"/>
      <c r="N846" s="227"/>
      <c r="O846" s="227"/>
      <c r="P846" s="227"/>
      <c r="Q846" s="227"/>
      <c r="R846" s="227"/>
      <c r="S846" s="227"/>
      <c r="T846" s="227"/>
      <c r="U846" s="227"/>
      <c r="V846" s="227"/>
      <c r="W846" s="227"/>
      <c r="X846" s="227"/>
      <c r="Y846" s="227"/>
      <c r="Z846" s="227"/>
      <c r="AA846" s="227"/>
      <c r="AB846" s="227"/>
      <c r="AC846" s="227"/>
      <c r="AD846" s="227"/>
      <c r="AE846" s="227"/>
      <c r="AF846" s="227"/>
      <c r="AG846" s="227"/>
      <c r="AH846" s="227"/>
      <c r="AI846" s="227"/>
      <c r="AJ846" s="227"/>
      <c r="AK846" s="227"/>
    </row>
    <row r="847" hidden="1">
      <c r="A847" s="227"/>
      <c r="B847" s="227"/>
      <c r="C847" s="227"/>
      <c r="D847" s="227"/>
      <c r="E847" s="227"/>
      <c r="F847" s="227"/>
      <c r="G847" s="227"/>
      <c r="H847" s="227"/>
      <c r="I847" s="227"/>
      <c r="J847" s="227"/>
      <c r="K847" s="227"/>
      <c r="L847" s="227"/>
      <c r="M847" s="227"/>
      <c r="N847" s="227"/>
      <c r="O847" s="227"/>
      <c r="P847" s="227"/>
      <c r="Q847" s="227"/>
      <c r="R847" s="227"/>
      <c r="S847" s="227"/>
      <c r="T847" s="227"/>
      <c r="U847" s="227"/>
      <c r="V847" s="227"/>
      <c r="W847" s="227"/>
      <c r="X847" s="227"/>
      <c r="Y847" s="227"/>
      <c r="Z847" s="227"/>
      <c r="AA847" s="227"/>
      <c r="AB847" s="227"/>
      <c r="AC847" s="227"/>
      <c r="AD847" s="227"/>
      <c r="AE847" s="227"/>
      <c r="AF847" s="227"/>
      <c r="AG847" s="227"/>
      <c r="AH847" s="227"/>
      <c r="AI847" s="227"/>
      <c r="AJ847" s="227"/>
      <c r="AK847" s="227"/>
    </row>
    <row r="848" hidden="1">
      <c r="A848" s="227"/>
      <c r="B848" s="227"/>
      <c r="C848" s="227"/>
      <c r="D848" s="227"/>
      <c r="E848" s="227"/>
      <c r="F848" s="227"/>
      <c r="G848" s="227"/>
      <c r="H848" s="227"/>
      <c r="I848" s="227"/>
      <c r="J848" s="227"/>
      <c r="K848" s="227"/>
      <c r="L848" s="227"/>
      <c r="M848" s="227"/>
      <c r="N848" s="227"/>
      <c r="O848" s="227"/>
      <c r="P848" s="227"/>
      <c r="Q848" s="227"/>
      <c r="R848" s="227"/>
      <c r="S848" s="227"/>
      <c r="T848" s="227"/>
      <c r="U848" s="227"/>
      <c r="V848" s="227"/>
      <c r="W848" s="227"/>
      <c r="X848" s="227"/>
      <c r="Y848" s="227"/>
      <c r="Z848" s="227"/>
      <c r="AA848" s="227"/>
      <c r="AB848" s="227"/>
      <c r="AC848" s="227"/>
      <c r="AD848" s="227"/>
      <c r="AE848" s="227"/>
      <c r="AF848" s="227"/>
      <c r="AG848" s="227"/>
      <c r="AH848" s="227"/>
      <c r="AI848" s="227"/>
      <c r="AJ848" s="227"/>
      <c r="AK848" s="227"/>
    </row>
    <row r="849" hidden="1">
      <c r="A849" s="227"/>
      <c r="B849" s="227"/>
      <c r="C849" s="227"/>
      <c r="D849" s="227"/>
      <c r="E849" s="227"/>
      <c r="F849" s="227"/>
      <c r="G849" s="227"/>
      <c r="H849" s="227"/>
      <c r="I849" s="227"/>
      <c r="J849" s="227"/>
      <c r="K849" s="227"/>
      <c r="L849" s="227"/>
      <c r="M849" s="227"/>
      <c r="N849" s="227"/>
      <c r="O849" s="227"/>
      <c r="P849" s="227"/>
      <c r="Q849" s="227"/>
      <c r="R849" s="227"/>
      <c r="S849" s="227"/>
      <c r="T849" s="227"/>
      <c r="U849" s="227"/>
      <c r="V849" s="227"/>
      <c r="W849" s="227"/>
      <c r="X849" s="227"/>
      <c r="Y849" s="227"/>
      <c r="Z849" s="227"/>
      <c r="AA849" s="227"/>
      <c r="AB849" s="227"/>
      <c r="AC849" s="227"/>
      <c r="AD849" s="227"/>
      <c r="AE849" s="227"/>
      <c r="AF849" s="227"/>
      <c r="AG849" s="227"/>
      <c r="AH849" s="227"/>
      <c r="AI849" s="227"/>
      <c r="AJ849" s="227"/>
      <c r="AK849" s="227"/>
    </row>
    <row r="850" hidden="1">
      <c r="A850" s="227"/>
      <c r="B850" s="227"/>
      <c r="C850" s="227"/>
      <c r="D850" s="227"/>
      <c r="E850" s="227"/>
      <c r="F850" s="227"/>
      <c r="G850" s="227"/>
      <c r="H850" s="227"/>
      <c r="I850" s="227"/>
      <c r="J850" s="227"/>
      <c r="K850" s="227"/>
      <c r="L850" s="227"/>
      <c r="M850" s="227"/>
      <c r="N850" s="227"/>
      <c r="O850" s="227"/>
      <c r="P850" s="227"/>
      <c r="Q850" s="227"/>
      <c r="R850" s="227"/>
      <c r="S850" s="227"/>
      <c r="T850" s="227"/>
      <c r="U850" s="227"/>
      <c r="V850" s="227"/>
      <c r="W850" s="227"/>
      <c r="X850" s="227"/>
      <c r="Y850" s="227"/>
      <c r="Z850" s="227"/>
      <c r="AA850" s="227"/>
      <c r="AB850" s="227"/>
      <c r="AC850" s="227"/>
      <c r="AD850" s="227"/>
      <c r="AE850" s="227"/>
      <c r="AF850" s="227"/>
      <c r="AG850" s="227"/>
      <c r="AH850" s="227"/>
      <c r="AI850" s="227"/>
      <c r="AJ850" s="227"/>
      <c r="AK850" s="227"/>
    </row>
    <row r="851" hidden="1">
      <c r="A851" s="227"/>
      <c r="B851" s="227"/>
      <c r="C851" s="227"/>
      <c r="D851" s="227"/>
      <c r="E851" s="227"/>
      <c r="F851" s="227"/>
      <c r="G851" s="227"/>
      <c r="H851" s="227"/>
      <c r="I851" s="227"/>
      <c r="J851" s="227"/>
      <c r="K851" s="227"/>
      <c r="L851" s="227"/>
      <c r="M851" s="227"/>
      <c r="N851" s="227"/>
      <c r="O851" s="227"/>
      <c r="P851" s="227"/>
      <c r="Q851" s="227"/>
      <c r="R851" s="227"/>
      <c r="S851" s="227"/>
      <c r="T851" s="227"/>
      <c r="U851" s="227"/>
      <c r="V851" s="227"/>
      <c r="W851" s="227"/>
      <c r="X851" s="227"/>
      <c r="Y851" s="227"/>
      <c r="Z851" s="227"/>
      <c r="AA851" s="227"/>
      <c r="AB851" s="227"/>
      <c r="AC851" s="227"/>
      <c r="AD851" s="227"/>
      <c r="AE851" s="227"/>
      <c r="AF851" s="227"/>
      <c r="AG851" s="227"/>
      <c r="AH851" s="227"/>
      <c r="AI851" s="227"/>
      <c r="AJ851" s="227"/>
      <c r="AK851" s="227"/>
    </row>
    <row r="852" hidden="1">
      <c r="A852" s="227"/>
      <c r="B852" s="227"/>
      <c r="C852" s="227"/>
      <c r="D852" s="227"/>
      <c r="E852" s="227"/>
      <c r="F852" s="227"/>
      <c r="G852" s="227"/>
      <c r="H852" s="227"/>
      <c r="I852" s="227"/>
      <c r="J852" s="227"/>
      <c r="K852" s="227"/>
      <c r="L852" s="227"/>
      <c r="M852" s="227"/>
      <c r="N852" s="227"/>
      <c r="O852" s="227"/>
      <c r="P852" s="227"/>
      <c r="Q852" s="227"/>
      <c r="R852" s="227"/>
      <c r="S852" s="227"/>
      <c r="T852" s="227"/>
      <c r="U852" s="227"/>
      <c r="V852" s="227"/>
      <c r="W852" s="227"/>
      <c r="X852" s="227"/>
      <c r="Y852" s="227"/>
      <c r="Z852" s="227"/>
      <c r="AA852" s="227"/>
      <c r="AB852" s="227"/>
      <c r="AC852" s="227"/>
      <c r="AD852" s="227"/>
      <c r="AE852" s="227"/>
      <c r="AF852" s="227"/>
      <c r="AG852" s="227"/>
      <c r="AH852" s="227"/>
      <c r="AI852" s="227"/>
      <c r="AJ852" s="227"/>
      <c r="AK852" s="227"/>
    </row>
    <row r="853" hidden="1">
      <c r="A853" s="227"/>
      <c r="B853" s="227"/>
      <c r="C853" s="227"/>
      <c r="D853" s="227"/>
      <c r="E853" s="227"/>
      <c r="F853" s="227"/>
      <c r="G853" s="227"/>
      <c r="H853" s="227"/>
      <c r="I853" s="227"/>
      <c r="J853" s="227"/>
      <c r="K853" s="227"/>
      <c r="L853" s="227"/>
      <c r="M853" s="227"/>
      <c r="N853" s="227"/>
      <c r="O853" s="227"/>
      <c r="P853" s="227"/>
      <c r="Q853" s="227"/>
      <c r="R853" s="227"/>
      <c r="S853" s="227"/>
      <c r="T853" s="227"/>
      <c r="U853" s="227"/>
      <c r="V853" s="227"/>
      <c r="W853" s="227"/>
      <c r="X853" s="227"/>
      <c r="Y853" s="227"/>
      <c r="Z853" s="227"/>
      <c r="AA853" s="227"/>
      <c r="AB853" s="227"/>
      <c r="AC853" s="227"/>
      <c r="AD853" s="227"/>
      <c r="AE853" s="227"/>
      <c r="AF853" s="227"/>
      <c r="AG853" s="227"/>
      <c r="AH853" s="227"/>
      <c r="AI853" s="227"/>
      <c r="AJ853" s="227"/>
      <c r="AK853" s="227"/>
    </row>
    <row r="854" hidden="1">
      <c r="A854" s="227"/>
      <c r="B854" s="227"/>
      <c r="C854" s="227"/>
      <c r="D854" s="227"/>
      <c r="E854" s="227"/>
      <c r="F854" s="227"/>
      <c r="G854" s="227"/>
      <c r="H854" s="227"/>
      <c r="I854" s="227"/>
      <c r="J854" s="227"/>
      <c r="K854" s="227"/>
      <c r="L854" s="227"/>
      <c r="M854" s="227"/>
      <c r="N854" s="227"/>
      <c r="O854" s="227"/>
      <c r="P854" s="227"/>
      <c r="Q854" s="227"/>
      <c r="R854" s="227"/>
      <c r="S854" s="227"/>
      <c r="T854" s="227"/>
      <c r="U854" s="227"/>
      <c r="V854" s="227"/>
      <c r="W854" s="227"/>
      <c r="X854" s="227"/>
      <c r="Y854" s="227"/>
      <c r="Z854" s="227"/>
      <c r="AA854" s="227"/>
      <c r="AB854" s="227"/>
      <c r="AC854" s="227"/>
      <c r="AD854" s="227"/>
      <c r="AE854" s="227"/>
      <c r="AF854" s="227"/>
      <c r="AG854" s="227"/>
      <c r="AH854" s="227"/>
      <c r="AI854" s="227"/>
      <c r="AJ854" s="227"/>
      <c r="AK854" s="227"/>
    </row>
    <row r="855" hidden="1">
      <c r="A855" s="227"/>
      <c r="B855" s="227"/>
      <c r="C855" s="227"/>
      <c r="D855" s="227"/>
      <c r="E855" s="227"/>
      <c r="F855" s="227"/>
      <c r="G855" s="227"/>
      <c r="H855" s="227"/>
      <c r="I855" s="227"/>
      <c r="J855" s="227"/>
      <c r="K855" s="227"/>
      <c r="L855" s="227"/>
      <c r="M855" s="227"/>
      <c r="N855" s="227"/>
      <c r="O855" s="227"/>
      <c r="P855" s="227"/>
      <c r="Q855" s="227"/>
      <c r="R855" s="227"/>
      <c r="S855" s="227"/>
      <c r="T855" s="227"/>
      <c r="U855" s="227"/>
      <c r="V855" s="227"/>
      <c r="W855" s="227"/>
      <c r="X855" s="227"/>
      <c r="Y855" s="227"/>
      <c r="Z855" s="227"/>
      <c r="AA855" s="227"/>
      <c r="AB855" s="227"/>
      <c r="AC855" s="227"/>
      <c r="AD855" s="227"/>
      <c r="AE855" s="227"/>
      <c r="AF855" s="227"/>
      <c r="AG855" s="227"/>
      <c r="AH855" s="227"/>
      <c r="AI855" s="227"/>
      <c r="AJ855" s="227"/>
      <c r="AK855" s="227"/>
    </row>
    <row r="856" hidden="1">
      <c r="A856" s="227"/>
      <c r="B856" s="227"/>
      <c r="C856" s="227"/>
      <c r="D856" s="227"/>
      <c r="E856" s="227"/>
      <c r="F856" s="227"/>
      <c r="G856" s="227"/>
      <c r="H856" s="227"/>
      <c r="I856" s="227"/>
      <c r="J856" s="227"/>
      <c r="K856" s="227"/>
      <c r="L856" s="227"/>
      <c r="M856" s="227"/>
      <c r="N856" s="227"/>
      <c r="O856" s="227"/>
      <c r="P856" s="227"/>
      <c r="Q856" s="227"/>
      <c r="R856" s="227"/>
      <c r="S856" s="227"/>
      <c r="T856" s="227"/>
      <c r="U856" s="227"/>
      <c r="V856" s="227"/>
      <c r="W856" s="227"/>
      <c r="X856" s="227"/>
      <c r="Y856" s="227"/>
      <c r="Z856" s="227"/>
      <c r="AA856" s="227"/>
      <c r="AB856" s="227"/>
      <c r="AC856" s="227"/>
      <c r="AD856" s="227"/>
      <c r="AE856" s="227"/>
      <c r="AF856" s="227"/>
      <c r="AG856" s="227"/>
      <c r="AH856" s="227"/>
      <c r="AI856" s="227"/>
      <c r="AJ856" s="227"/>
      <c r="AK856" s="227"/>
    </row>
    <row r="857" hidden="1">
      <c r="A857" s="227"/>
      <c r="B857" s="227"/>
      <c r="C857" s="227"/>
      <c r="D857" s="227"/>
      <c r="E857" s="227"/>
      <c r="F857" s="227"/>
      <c r="G857" s="227"/>
      <c r="H857" s="227"/>
      <c r="I857" s="227"/>
      <c r="J857" s="227"/>
      <c r="K857" s="227"/>
      <c r="L857" s="227"/>
      <c r="M857" s="227"/>
      <c r="N857" s="227"/>
      <c r="O857" s="227"/>
      <c r="P857" s="227"/>
      <c r="Q857" s="227"/>
      <c r="R857" s="227"/>
      <c r="S857" s="227"/>
      <c r="T857" s="227"/>
      <c r="U857" s="227"/>
      <c r="V857" s="227"/>
      <c r="W857" s="227"/>
      <c r="X857" s="227"/>
      <c r="Y857" s="227"/>
      <c r="Z857" s="227"/>
      <c r="AA857" s="227"/>
      <c r="AB857" s="227"/>
      <c r="AC857" s="227"/>
      <c r="AD857" s="227"/>
      <c r="AE857" s="227"/>
      <c r="AF857" s="227"/>
      <c r="AG857" s="227"/>
      <c r="AH857" s="227"/>
      <c r="AI857" s="227"/>
      <c r="AJ857" s="227"/>
      <c r="AK857" s="227"/>
    </row>
    <row r="858" hidden="1">
      <c r="A858" s="227"/>
      <c r="B858" s="227"/>
      <c r="C858" s="227"/>
      <c r="D858" s="227"/>
      <c r="E858" s="227"/>
      <c r="F858" s="227"/>
      <c r="G858" s="227"/>
      <c r="H858" s="227"/>
      <c r="I858" s="227"/>
      <c r="J858" s="227"/>
      <c r="K858" s="227"/>
      <c r="L858" s="227"/>
      <c r="M858" s="227"/>
      <c r="N858" s="227"/>
      <c r="O858" s="227"/>
      <c r="P858" s="227"/>
      <c r="Q858" s="227"/>
      <c r="R858" s="227"/>
      <c r="S858" s="227"/>
      <c r="T858" s="227"/>
      <c r="U858" s="227"/>
      <c r="V858" s="227"/>
      <c r="W858" s="227"/>
      <c r="X858" s="227"/>
      <c r="Y858" s="227"/>
      <c r="Z858" s="227"/>
      <c r="AA858" s="227"/>
      <c r="AB858" s="227"/>
      <c r="AC858" s="227"/>
      <c r="AD858" s="227"/>
      <c r="AE858" s="227"/>
      <c r="AF858" s="227"/>
      <c r="AG858" s="227"/>
      <c r="AH858" s="227"/>
      <c r="AI858" s="227"/>
      <c r="AJ858" s="227"/>
      <c r="AK858" s="227"/>
    </row>
    <row r="859" hidden="1">
      <c r="A859" s="227"/>
      <c r="B859" s="227"/>
      <c r="C859" s="227"/>
      <c r="D859" s="227"/>
      <c r="E859" s="227"/>
      <c r="F859" s="227"/>
      <c r="G859" s="227"/>
      <c r="H859" s="227"/>
      <c r="I859" s="227"/>
      <c r="J859" s="227"/>
      <c r="K859" s="227"/>
      <c r="L859" s="227"/>
      <c r="M859" s="227"/>
      <c r="N859" s="227"/>
      <c r="O859" s="227"/>
      <c r="P859" s="227"/>
      <c r="Q859" s="227"/>
      <c r="R859" s="227"/>
      <c r="S859" s="227"/>
      <c r="T859" s="227"/>
      <c r="U859" s="227"/>
      <c r="V859" s="227"/>
      <c r="W859" s="227"/>
      <c r="X859" s="227"/>
      <c r="Y859" s="227"/>
      <c r="Z859" s="227"/>
      <c r="AA859" s="227"/>
      <c r="AB859" s="227"/>
      <c r="AC859" s="227"/>
      <c r="AD859" s="227"/>
      <c r="AE859" s="227"/>
      <c r="AF859" s="227"/>
      <c r="AG859" s="227"/>
      <c r="AH859" s="227"/>
      <c r="AI859" s="227"/>
      <c r="AJ859" s="227"/>
      <c r="AK859" s="227"/>
    </row>
    <row r="860" hidden="1">
      <c r="A860" s="227"/>
      <c r="B860" s="227"/>
      <c r="C860" s="227"/>
      <c r="D860" s="227"/>
      <c r="E860" s="227"/>
      <c r="F860" s="227"/>
      <c r="G860" s="227"/>
      <c r="H860" s="227"/>
      <c r="I860" s="227"/>
      <c r="J860" s="227"/>
      <c r="K860" s="227"/>
      <c r="L860" s="227"/>
      <c r="M860" s="227"/>
      <c r="N860" s="227"/>
      <c r="O860" s="227"/>
      <c r="P860" s="227"/>
      <c r="Q860" s="227"/>
      <c r="R860" s="227"/>
      <c r="S860" s="227"/>
      <c r="T860" s="227"/>
      <c r="U860" s="227"/>
      <c r="V860" s="227"/>
      <c r="W860" s="227"/>
      <c r="X860" s="227"/>
      <c r="Y860" s="227"/>
      <c r="Z860" s="227"/>
      <c r="AA860" s="227"/>
      <c r="AB860" s="227"/>
      <c r="AC860" s="227"/>
      <c r="AD860" s="227"/>
      <c r="AE860" s="227"/>
      <c r="AF860" s="227"/>
      <c r="AG860" s="227"/>
      <c r="AH860" s="227"/>
      <c r="AI860" s="227"/>
      <c r="AJ860" s="227"/>
      <c r="AK860" s="227"/>
    </row>
    <row r="861" hidden="1">
      <c r="A861" s="227"/>
      <c r="B861" s="227"/>
      <c r="C861" s="227"/>
      <c r="D861" s="227"/>
      <c r="E861" s="227"/>
      <c r="F861" s="227"/>
      <c r="G861" s="227"/>
      <c r="H861" s="227"/>
      <c r="I861" s="227"/>
      <c r="J861" s="227"/>
      <c r="K861" s="227"/>
      <c r="L861" s="227"/>
      <c r="M861" s="227"/>
      <c r="N861" s="227"/>
      <c r="O861" s="227"/>
      <c r="P861" s="227"/>
      <c r="Q861" s="227"/>
      <c r="R861" s="227"/>
      <c r="S861" s="227"/>
      <c r="T861" s="227"/>
      <c r="U861" s="227"/>
      <c r="V861" s="227"/>
      <c r="W861" s="227"/>
      <c r="X861" s="227"/>
      <c r="Y861" s="227"/>
      <c r="Z861" s="227"/>
      <c r="AA861" s="227"/>
      <c r="AB861" s="227"/>
      <c r="AC861" s="227"/>
      <c r="AD861" s="227"/>
      <c r="AE861" s="227"/>
      <c r="AF861" s="227"/>
      <c r="AG861" s="227"/>
      <c r="AH861" s="227"/>
      <c r="AI861" s="227"/>
      <c r="AJ861" s="227"/>
      <c r="AK861" s="227"/>
    </row>
    <row r="862" hidden="1">
      <c r="A862" s="227"/>
      <c r="B862" s="227"/>
      <c r="C862" s="227"/>
      <c r="D862" s="227"/>
      <c r="E862" s="227"/>
      <c r="F862" s="227"/>
      <c r="G862" s="227"/>
      <c r="H862" s="227"/>
      <c r="I862" s="227"/>
      <c r="J862" s="227"/>
      <c r="K862" s="227"/>
      <c r="L862" s="227"/>
      <c r="M862" s="227"/>
      <c r="N862" s="227"/>
      <c r="O862" s="227"/>
      <c r="P862" s="227"/>
      <c r="Q862" s="227"/>
      <c r="R862" s="227"/>
      <c r="S862" s="227"/>
      <c r="T862" s="227"/>
      <c r="U862" s="227"/>
      <c r="V862" s="227"/>
      <c r="W862" s="227"/>
      <c r="X862" s="227"/>
      <c r="Y862" s="227"/>
      <c r="Z862" s="227"/>
      <c r="AA862" s="227"/>
      <c r="AB862" s="227"/>
      <c r="AC862" s="227"/>
      <c r="AD862" s="227"/>
      <c r="AE862" s="227"/>
      <c r="AF862" s="227"/>
      <c r="AG862" s="227"/>
      <c r="AH862" s="227"/>
      <c r="AI862" s="227"/>
      <c r="AJ862" s="227"/>
      <c r="AK862" s="227"/>
    </row>
    <row r="863" hidden="1">
      <c r="A863" s="227"/>
      <c r="B863" s="227"/>
      <c r="C863" s="227"/>
      <c r="D863" s="227"/>
      <c r="E863" s="227"/>
      <c r="F863" s="227"/>
      <c r="G863" s="227"/>
      <c r="H863" s="227"/>
      <c r="I863" s="227"/>
      <c r="J863" s="227"/>
      <c r="K863" s="227"/>
      <c r="L863" s="227"/>
      <c r="M863" s="227"/>
      <c r="N863" s="227"/>
      <c r="O863" s="227"/>
      <c r="P863" s="227"/>
      <c r="Q863" s="227"/>
      <c r="R863" s="227"/>
      <c r="S863" s="227"/>
      <c r="T863" s="227"/>
      <c r="U863" s="227"/>
      <c r="V863" s="227"/>
      <c r="W863" s="227"/>
      <c r="X863" s="227"/>
      <c r="Y863" s="227"/>
      <c r="Z863" s="227"/>
      <c r="AA863" s="227"/>
      <c r="AB863" s="227"/>
      <c r="AC863" s="227"/>
      <c r="AD863" s="227"/>
      <c r="AE863" s="227"/>
      <c r="AF863" s="227"/>
      <c r="AG863" s="227"/>
      <c r="AH863" s="227"/>
      <c r="AI863" s="227"/>
      <c r="AJ863" s="227"/>
      <c r="AK863" s="227"/>
    </row>
    <row r="864" hidden="1">
      <c r="A864" s="227"/>
      <c r="B864" s="227"/>
      <c r="C864" s="227"/>
      <c r="D864" s="227"/>
      <c r="E864" s="227"/>
      <c r="F864" s="227"/>
      <c r="G864" s="227"/>
      <c r="H864" s="227"/>
      <c r="I864" s="227"/>
      <c r="J864" s="227"/>
      <c r="K864" s="227"/>
      <c r="L864" s="227"/>
      <c r="M864" s="227"/>
      <c r="N864" s="227"/>
      <c r="O864" s="227"/>
      <c r="P864" s="227"/>
      <c r="Q864" s="227"/>
      <c r="R864" s="227"/>
      <c r="S864" s="227"/>
      <c r="T864" s="227"/>
      <c r="U864" s="227"/>
      <c r="V864" s="227"/>
      <c r="W864" s="227"/>
      <c r="X864" s="227"/>
      <c r="Y864" s="227"/>
      <c r="Z864" s="227"/>
      <c r="AA864" s="227"/>
      <c r="AB864" s="227"/>
      <c r="AC864" s="227"/>
      <c r="AD864" s="227"/>
      <c r="AE864" s="227"/>
      <c r="AF864" s="227"/>
      <c r="AG864" s="227"/>
      <c r="AH864" s="227"/>
      <c r="AI864" s="227"/>
      <c r="AJ864" s="227"/>
      <c r="AK864" s="227"/>
    </row>
    <row r="865" hidden="1">
      <c r="A865" s="227"/>
      <c r="B865" s="227"/>
      <c r="C865" s="227"/>
      <c r="D865" s="227"/>
      <c r="E865" s="227"/>
      <c r="F865" s="227"/>
      <c r="G865" s="227"/>
      <c r="H865" s="227"/>
      <c r="I865" s="227"/>
      <c r="J865" s="227"/>
      <c r="K865" s="227"/>
      <c r="L865" s="227"/>
      <c r="M865" s="227"/>
      <c r="N865" s="227"/>
      <c r="O865" s="227"/>
      <c r="P865" s="227"/>
      <c r="Q865" s="227"/>
      <c r="R865" s="227"/>
      <c r="S865" s="227"/>
      <c r="T865" s="227"/>
      <c r="U865" s="227"/>
      <c r="V865" s="227"/>
      <c r="W865" s="227"/>
      <c r="X865" s="227"/>
      <c r="Y865" s="227"/>
      <c r="Z865" s="227"/>
      <c r="AA865" s="227"/>
      <c r="AB865" s="227"/>
      <c r="AC865" s="227"/>
      <c r="AD865" s="227"/>
      <c r="AE865" s="227"/>
      <c r="AF865" s="227"/>
      <c r="AG865" s="227"/>
      <c r="AH865" s="227"/>
      <c r="AI865" s="227"/>
      <c r="AJ865" s="227"/>
      <c r="AK865" s="227"/>
    </row>
    <row r="866" hidden="1">
      <c r="A866" s="227"/>
      <c r="B866" s="227"/>
      <c r="C866" s="227"/>
      <c r="D866" s="227"/>
      <c r="E866" s="227"/>
      <c r="F866" s="227"/>
      <c r="G866" s="227"/>
      <c r="H866" s="227"/>
      <c r="I866" s="227"/>
      <c r="J866" s="227"/>
      <c r="K866" s="227"/>
      <c r="L866" s="227"/>
      <c r="M866" s="227"/>
      <c r="N866" s="227"/>
      <c r="O866" s="227"/>
      <c r="P866" s="227"/>
      <c r="Q866" s="227"/>
      <c r="R866" s="227"/>
      <c r="S866" s="227"/>
      <c r="T866" s="227"/>
      <c r="U866" s="227"/>
      <c r="V866" s="227"/>
      <c r="W866" s="227"/>
      <c r="X866" s="227"/>
      <c r="Y866" s="227"/>
      <c r="Z866" s="227"/>
      <c r="AA866" s="227"/>
      <c r="AB866" s="227"/>
      <c r="AC866" s="227"/>
      <c r="AD866" s="227"/>
      <c r="AE866" s="227"/>
      <c r="AF866" s="227"/>
      <c r="AG866" s="227"/>
      <c r="AH866" s="227"/>
      <c r="AI866" s="227"/>
      <c r="AJ866" s="227"/>
      <c r="AK866" s="227"/>
    </row>
    <row r="867" hidden="1">
      <c r="A867" s="227"/>
      <c r="B867" s="227"/>
      <c r="C867" s="227"/>
      <c r="D867" s="227"/>
      <c r="E867" s="227"/>
      <c r="F867" s="227"/>
      <c r="G867" s="227"/>
      <c r="H867" s="227"/>
      <c r="I867" s="227"/>
      <c r="J867" s="227"/>
      <c r="K867" s="227"/>
      <c r="L867" s="227"/>
      <c r="M867" s="227"/>
      <c r="N867" s="227"/>
      <c r="O867" s="227"/>
      <c r="P867" s="227"/>
      <c r="Q867" s="227"/>
      <c r="R867" s="227"/>
      <c r="S867" s="227"/>
      <c r="T867" s="227"/>
      <c r="U867" s="227"/>
      <c r="V867" s="227"/>
      <c r="W867" s="227"/>
      <c r="X867" s="227"/>
      <c r="Y867" s="227"/>
      <c r="Z867" s="227"/>
      <c r="AA867" s="227"/>
      <c r="AB867" s="227"/>
      <c r="AC867" s="227"/>
      <c r="AD867" s="227"/>
      <c r="AE867" s="227"/>
      <c r="AF867" s="227"/>
      <c r="AG867" s="227"/>
      <c r="AH867" s="227"/>
      <c r="AI867" s="227"/>
      <c r="AJ867" s="227"/>
      <c r="AK867" s="227"/>
    </row>
    <row r="868" hidden="1">
      <c r="A868" s="227"/>
      <c r="B868" s="227"/>
      <c r="C868" s="227"/>
      <c r="D868" s="227"/>
      <c r="E868" s="227"/>
      <c r="F868" s="227"/>
      <c r="G868" s="227"/>
      <c r="H868" s="227"/>
      <c r="I868" s="227"/>
      <c r="J868" s="227"/>
      <c r="K868" s="227"/>
      <c r="L868" s="227"/>
      <c r="M868" s="227"/>
      <c r="N868" s="227"/>
      <c r="O868" s="227"/>
      <c r="P868" s="227"/>
      <c r="Q868" s="227"/>
      <c r="R868" s="227"/>
      <c r="S868" s="227"/>
      <c r="T868" s="227"/>
      <c r="U868" s="227"/>
      <c r="V868" s="227"/>
      <c r="W868" s="227"/>
      <c r="X868" s="227"/>
      <c r="Y868" s="227"/>
      <c r="Z868" s="227"/>
      <c r="AA868" s="227"/>
      <c r="AB868" s="227"/>
      <c r="AC868" s="227"/>
      <c r="AD868" s="227"/>
      <c r="AE868" s="227"/>
      <c r="AF868" s="227"/>
      <c r="AG868" s="227"/>
      <c r="AH868" s="227"/>
      <c r="AI868" s="227"/>
      <c r="AJ868" s="227"/>
      <c r="AK868" s="227"/>
    </row>
    <row r="869" hidden="1">
      <c r="A869" s="227"/>
      <c r="B869" s="227"/>
      <c r="C869" s="227"/>
      <c r="D869" s="227"/>
      <c r="E869" s="227"/>
      <c r="F869" s="227"/>
      <c r="G869" s="227"/>
      <c r="H869" s="227"/>
      <c r="I869" s="227"/>
      <c r="J869" s="227"/>
      <c r="K869" s="227"/>
      <c r="L869" s="227"/>
      <c r="M869" s="227"/>
      <c r="N869" s="227"/>
      <c r="O869" s="227"/>
      <c r="P869" s="227"/>
      <c r="Q869" s="227"/>
      <c r="R869" s="227"/>
      <c r="S869" s="227"/>
      <c r="T869" s="227"/>
      <c r="U869" s="227"/>
      <c r="V869" s="227"/>
      <c r="W869" s="227"/>
      <c r="X869" s="227"/>
      <c r="Y869" s="227"/>
      <c r="Z869" s="227"/>
      <c r="AA869" s="227"/>
      <c r="AB869" s="227"/>
      <c r="AC869" s="227"/>
      <c r="AD869" s="227"/>
      <c r="AE869" s="227"/>
      <c r="AF869" s="227"/>
      <c r="AG869" s="227"/>
      <c r="AH869" s="227"/>
      <c r="AI869" s="227"/>
      <c r="AJ869" s="227"/>
      <c r="AK869" s="227"/>
    </row>
    <row r="870" hidden="1">
      <c r="A870" s="227"/>
      <c r="B870" s="227"/>
      <c r="C870" s="227"/>
      <c r="D870" s="227"/>
      <c r="E870" s="227"/>
      <c r="F870" s="227"/>
      <c r="G870" s="227"/>
      <c r="H870" s="227"/>
      <c r="I870" s="227"/>
      <c r="J870" s="227"/>
      <c r="K870" s="227"/>
      <c r="L870" s="227"/>
      <c r="M870" s="227"/>
      <c r="N870" s="227"/>
      <c r="O870" s="227"/>
      <c r="P870" s="227"/>
      <c r="Q870" s="227"/>
      <c r="R870" s="227"/>
      <c r="S870" s="227"/>
      <c r="T870" s="227"/>
      <c r="U870" s="227"/>
      <c r="V870" s="227"/>
      <c r="W870" s="227"/>
      <c r="X870" s="227"/>
      <c r="Y870" s="227"/>
      <c r="Z870" s="227"/>
      <c r="AA870" s="227"/>
      <c r="AB870" s="227"/>
      <c r="AC870" s="227"/>
      <c r="AD870" s="227"/>
      <c r="AE870" s="227"/>
      <c r="AF870" s="227"/>
      <c r="AG870" s="227"/>
      <c r="AH870" s="227"/>
      <c r="AI870" s="227"/>
      <c r="AJ870" s="227"/>
      <c r="AK870" s="227"/>
    </row>
    <row r="871" hidden="1">
      <c r="A871" s="227"/>
      <c r="B871" s="227"/>
      <c r="C871" s="227"/>
      <c r="D871" s="227"/>
      <c r="E871" s="227"/>
      <c r="F871" s="227"/>
      <c r="G871" s="227"/>
      <c r="H871" s="227"/>
      <c r="I871" s="227"/>
      <c r="J871" s="227"/>
      <c r="K871" s="227"/>
      <c r="L871" s="227"/>
      <c r="M871" s="227"/>
      <c r="N871" s="227"/>
      <c r="O871" s="227"/>
      <c r="P871" s="227"/>
      <c r="Q871" s="227"/>
      <c r="R871" s="227"/>
      <c r="S871" s="227"/>
      <c r="T871" s="227"/>
      <c r="U871" s="227"/>
      <c r="V871" s="227"/>
      <c r="W871" s="227"/>
      <c r="X871" s="227"/>
      <c r="Y871" s="227"/>
      <c r="Z871" s="227"/>
      <c r="AA871" s="227"/>
      <c r="AB871" s="227"/>
      <c r="AC871" s="227"/>
      <c r="AD871" s="227"/>
      <c r="AE871" s="227"/>
      <c r="AF871" s="227"/>
      <c r="AG871" s="227"/>
      <c r="AH871" s="227"/>
      <c r="AI871" s="227"/>
      <c r="AJ871" s="227"/>
      <c r="AK871" s="227"/>
    </row>
    <row r="872" hidden="1">
      <c r="A872" s="227"/>
      <c r="B872" s="227"/>
      <c r="C872" s="227"/>
      <c r="D872" s="227"/>
      <c r="E872" s="227"/>
      <c r="F872" s="227"/>
      <c r="G872" s="227"/>
      <c r="H872" s="227"/>
      <c r="I872" s="227"/>
      <c r="J872" s="227"/>
      <c r="K872" s="227"/>
      <c r="L872" s="227"/>
      <c r="M872" s="227"/>
      <c r="N872" s="227"/>
      <c r="O872" s="227"/>
      <c r="P872" s="227"/>
      <c r="Q872" s="227"/>
      <c r="R872" s="227"/>
      <c r="S872" s="227"/>
      <c r="T872" s="227"/>
      <c r="U872" s="227"/>
      <c r="V872" s="227"/>
      <c r="W872" s="227"/>
      <c r="X872" s="227"/>
      <c r="Y872" s="227"/>
      <c r="Z872" s="227"/>
      <c r="AA872" s="227"/>
      <c r="AB872" s="227"/>
      <c r="AC872" s="227"/>
      <c r="AD872" s="227"/>
      <c r="AE872" s="227"/>
      <c r="AF872" s="227"/>
      <c r="AG872" s="227"/>
      <c r="AH872" s="227"/>
      <c r="AI872" s="227"/>
      <c r="AJ872" s="227"/>
      <c r="AK872" s="227"/>
    </row>
    <row r="873" hidden="1">
      <c r="A873" s="227"/>
      <c r="B873" s="227"/>
      <c r="C873" s="227"/>
      <c r="D873" s="227"/>
      <c r="E873" s="227"/>
      <c r="F873" s="227"/>
      <c r="G873" s="227"/>
      <c r="H873" s="227"/>
      <c r="I873" s="227"/>
      <c r="J873" s="227"/>
      <c r="K873" s="227"/>
      <c r="L873" s="227"/>
      <c r="M873" s="227"/>
      <c r="N873" s="227"/>
      <c r="O873" s="227"/>
      <c r="P873" s="227"/>
      <c r="Q873" s="227"/>
      <c r="R873" s="227"/>
      <c r="S873" s="227"/>
      <c r="T873" s="227"/>
      <c r="U873" s="227"/>
      <c r="V873" s="227"/>
      <c r="W873" s="227"/>
      <c r="X873" s="227"/>
      <c r="Y873" s="227"/>
      <c r="Z873" s="227"/>
      <c r="AA873" s="227"/>
      <c r="AB873" s="227"/>
      <c r="AC873" s="227"/>
      <c r="AD873" s="227"/>
      <c r="AE873" s="227"/>
      <c r="AF873" s="227"/>
      <c r="AG873" s="227"/>
      <c r="AH873" s="227"/>
      <c r="AI873" s="227"/>
      <c r="AJ873" s="227"/>
      <c r="AK873" s="227"/>
    </row>
    <row r="874" hidden="1">
      <c r="A874" s="227"/>
      <c r="B874" s="227"/>
      <c r="C874" s="227"/>
      <c r="D874" s="227"/>
      <c r="E874" s="227"/>
      <c r="F874" s="227"/>
      <c r="G874" s="227"/>
      <c r="H874" s="227"/>
      <c r="I874" s="227"/>
      <c r="J874" s="227"/>
      <c r="K874" s="227"/>
      <c r="L874" s="227"/>
      <c r="M874" s="227"/>
      <c r="N874" s="227"/>
      <c r="O874" s="227"/>
      <c r="P874" s="227"/>
      <c r="Q874" s="227"/>
      <c r="R874" s="227"/>
      <c r="S874" s="227"/>
      <c r="T874" s="227"/>
      <c r="U874" s="227"/>
      <c r="V874" s="227"/>
      <c r="W874" s="227"/>
      <c r="X874" s="227"/>
      <c r="Y874" s="227"/>
      <c r="Z874" s="227"/>
      <c r="AA874" s="227"/>
      <c r="AB874" s="227"/>
      <c r="AC874" s="227"/>
      <c r="AD874" s="227"/>
      <c r="AE874" s="227"/>
      <c r="AF874" s="227"/>
      <c r="AG874" s="227"/>
      <c r="AH874" s="227"/>
      <c r="AI874" s="227"/>
      <c r="AJ874" s="227"/>
      <c r="AK874" s="227"/>
    </row>
    <row r="875" hidden="1">
      <c r="A875" s="227"/>
      <c r="B875" s="227"/>
      <c r="C875" s="227"/>
      <c r="D875" s="227"/>
      <c r="E875" s="227"/>
      <c r="F875" s="227"/>
      <c r="G875" s="227"/>
      <c r="H875" s="227"/>
      <c r="I875" s="227"/>
      <c r="J875" s="227"/>
      <c r="K875" s="227"/>
      <c r="L875" s="227"/>
      <c r="M875" s="227"/>
      <c r="N875" s="227"/>
      <c r="O875" s="227"/>
      <c r="P875" s="227"/>
      <c r="Q875" s="227"/>
      <c r="R875" s="227"/>
      <c r="S875" s="227"/>
      <c r="T875" s="227"/>
      <c r="U875" s="227"/>
      <c r="V875" s="227"/>
      <c r="W875" s="227"/>
      <c r="X875" s="227"/>
      <c r="Y875" s="227"/>
      <c r="Z875" s="227"/>
      <c r="AA875" s="227"/>
      <c r="AB875" s="227"/>
      <c r="AC875" s="227"/>
      <c r="AD875" s="227"/>
      <c r="AE875" s="227"/>
      <c r="AF875" s="227"/>
      <c r="AG875" s="227"/>
      <c r="AH875" s="227"/>
      <c r="AI875" s="227"/>
      <c r="AJ875" s="227"/>
      <c r="AK875" s="227"/>
    </row>
    <row r="876" hidden="1">
      <c r="A876" s="227"/>
      <c r="B876" s="227"/>
      <c r="C876" s="227"/>
      <c r="D876" s="227"/>
      <c r="E876" s="227"/>
      <c r="F876" s="227"/>
      <c r="G876" s="227"/>
      <c r="H876" s="227"/>
      <c r="I876" s="227"/>
      <c r="J876" s="227"/>
      <c r="K876" s="227"/>
      <c r="L876" s="227"/>
      <c r="M876" s="227"/>
      <c r="N876" s="227"/>
      <c r="O876" s="227"/>
      <c r="P876" s="227"/>
      <c r="Q876" s="227"/>
      <c r="R876" s="227"/>
      <c r="S876" s="227"/>
      <c r="T876" s="227"/>
      <c r="U876" s="227"/>
      <c r="V876" s="227"/>
      <c r="W876" s="227"/>
      <c r="X876" s="227"/>
      <c r="Y876" s="227"/>
      <c r="Z876" s="227"/>
      <c r="AA876" s="227"/>
      <c r="AB876" s="227"/>
      <c r="AC876" s="227"/>
      <c r="AD876" s="227"/>
      <c r="AE876" s="227"/>
      <c r="AF876" s="227"/>
      <c r="AG876" s="227"/>
      <c r="AH876" s="227"/>
      <c r="AI876" s="227"/>
      <c r="AJ876" s="227"/>
      <c r="AK876" s="227"/>
    </row>
    <row r="877" hidden="1">
      <c r="A877" s="227"/>
      <c r="B877" s="227"/>
      <c r="C877" s="227"/>
      <c r="D877" s="227"/>
      <c r="E877" s="227"/>
      <c r="F877" s="227"/>
      <c r="G877" s="227"/>
      <c r="H877" s="227"/>
      <c r="I877" s="227"/>
      <c r="J877" s="227"/>
      <c r="K877" s="227"/>
      <c r="L877" s="227"/>
      <c r="M877" s="227"/>
      <c r="N877" s="227"/>
      <c r="O877" s="227"/>
      <c r="P877" s="227"/>
      <c r="Q877" s="227"/>
      <c r="R877" s="227"/>
      <c r="S877" s="227"/>
      <c r="T877" s="227"/>
      <c r="U877" s="227"/>
      <c r="V877" s="227"/>
      <c r="W877" s="227"/>
      <c r="X877" s="227"/>
      <c r="Y877" s="227"/>
      <c r="Z877" s="227"/>
      <c r="AA877" s="227"/>
      <c r="AB877" s="227"/>
      <c r="AC877" s="227"/>
      <c r="AD877" s="227"/>
      <c r="AE877" s="227"/>
      <c r="AF877" s="227"/>
      <c r="AG877" s="227"/>
      <c r="AH877" s="227"/>
      <c r="AI877" s="227"/>
      <c r="AJ877" s="227"/>
      <c r="AK877" s="227"/>
    </row>
    <row r="878" hidden="1">
      <c r="A878" s="227"/>
      <c r="B878" s="227"/>
      <c r="C878" s="227"/>
      <c r="D878" s="227"/>
      <c r="E878" s="227"/>
      <c r="F878" s="227"/>
      <c r="G878" s="227"/>
      <c r="H878" s="227"/>
      <c r="I878" s="227"/>
      <c r="J878" s="227"/>
      <c r="K878" s="227"/>
      <c r="L878" s="227"/>
      <c r="M878" s="227"/>
      <c r="N878" s="227"/>
      <c r="O878" s="227"/>
      <c r="P878" s="227"/>
      <c r="Q878" s="227"/>
      <c r="R878" s="227"/>
      <c r="S878" s="227"/>
      <c r="T878" s="227"/>
      <c r="U878" s="227"/>
      <c r="V878" s="227"/>
      <c r="W878" s="227"/>
      <c r="X878" s="227"/>
      <c r="Y878" s="227"/>
      <c r="Z878" s="227"/>
      <c r="AA878" s="227"/>
      <c r="AB878" s="227"/>
      <c r="AC878" s="227"/>
      <c r="AD878" s="227"/>
      <c r="AE878" s="227"/>
      <c r="AF878" s="227"/>
      <c r="AG878" s="227"/>
      <c r="AH878" s="227"/>
      <c r="AI878" s="227"/>
      <c r="AJ878" s="227"/>
      <c r="AK878" s="227"/>
    </row>
    <row r="879" hidden="1">
      <c r="A879" s="227"/>
      <c r="B879" s="227"/>
      <c r="C879" s="227"/>
      <c r="D879" s="227"/>
      <c r="E879" s="227"/>
      <c r="F879" s="227"/>
      <c r="G879" s="227"/>
      <c r="H879" s="227"/>
      <c r="I879" s="227"/>
      <c r="J879" s="227"/>
      <c r="K879" s="227"/>
      <c r="L879" s="227"/>
      <c r="M879" s="227"/>
      <c r="N879" s="227"/>
      <c r="O879" s="227"/>
      <c r="P879" s="227"/>
      <c r="Q879" s="227"/>
      <c r="R879" s="227"/>
      <c r="S879" s="227"/>
      <c r="T879" s="227"/>
      <c r="U879" s="227"/>
      <c r="V879" s="227"/>
      <c r="W879" s="227"/>
      <c r="X879" s="227"/>
      <c r="Y879" s="227"/>
      <c r="Z879" s="227"/>
      <c r="AA879" s="227"/>
      <c r="AB879" s="227"/>
      <c r="AC879" s="227"/>
      <c r="AD879" s="227"/>
      <c r="AE879" s="227"/>
      <c r="AF879" s="227"/>
      <c r="AG879" s="227"/>
      <c r="AH879" s="227"/>
      <c r="AI879" s="227"/>
      <c r="AJ879" s="227"/>
      <c r="AK879" s="227"/>
    </row>
    <row r="880" hidden="1">
      <c r="A880" s="227"/>
      <c r="B880" s="227"/>
      <c r="C880" s="227"/>
      <c r="D880" s="227"/>
      <c r="E880" s="227"/>
      <c r="F880" s="227"/>
      <c r="G880" s="227"/>
      <c r="H880" s="227"/>
      <c r="I880" s="227"/>
      <c r="J880" s="227"/>
      <c r="K880" s="227"/>
      <c r="L880" s="227"/>
      <c r="M880" s="227"/>
      <c r="N880" s="227"/>
      <c r="O880" s="227"/>
      <c r="P880" s="227"/>
      <c r="Q880" s="227"/>
      <c r="R880" s="227"/>
      <c r="S880" s="227"/>
      <c r="T880" s="227"/>
      <c r="U880" s="227"/>
      <c r="V880" s="227"/>
      <c r="W880" s="227"/>
      <c r="X880" s="227"/>
      <c r="Y880" s="227"/>
      <c r="Z880" s="227"/>
      <c r="AA880" s="227"/>
      <c r="AB880" s="227"/>
      <c r="AC880" s="227"/>
      <c r="AD880" s="227"/>
      <c r="AE880" s="227"/>
      <c r="AF880" s="227"/>
      <c r="AG880" s="227"/>
      <c r="AH880" s="227"/>
      <c r="AI880" s="227"/>
      <c r="AJ880" s="227"/>
      <c r="AK880" s="227"/>
    </row>
    <row r="881" hidden="1">
      <c r="A881" s="227"/>
      <c r="B881" s="227"/>
      <c r="C881" s="227"/>
      <c r="D881" s="227"/>
      <c r="E881" s="227"/>
      <c r="F881" s="227"/>
      <c r="G881" s="227"/>
      <c r="H881" s="227"/>
      <c r="I881" s="227"/>
      <c r="J881" s="227"/>
      <c r="K881" s="227"/>
      <c r="L881" s="227"/>
      <c r="M881" s="227"/>
      <c r="N881" s="227"/>
      <c r="O881" s="227"/>
      <c r="P881" s="227"/>
      <c r="Q881" s="227"/>
      <c r="R881" s="227"/>
      <c r="S881" s="227"/>
      <c r="T881" s="227"/>
      <c r="U881" s="227"/>
      <c r="V881" s="227"/>
      <c r="W881" s="227"/>
      <c r="X881" s="227"/>
      <c r="Y881" s="227"/>
      <c r="Z881" s="227"/>
      <c r="AA881" s="227"/>
      <c r="AB881" s="227"/>
      <c r="AC881" s="227"/>
      <c r="AD881" s="227"/>
      <c r="AE881" s="227"/>
      <c r="AF881" s="227"/>
      <c r="AG881" s="227"/>
      <c r="AH881" s="227"/>
      <c r="AI881" s="227"/>
      <c r="AJ881" s="227"/>
      <c r="AK881" s="227"/>
    </row>
    <row r="882" hidden="1">
      <c r="A882" s="227"/>
      <c r="B882" s="227"/>
      <c r="C882" s="227"/>
      <c r="D882" s="227"/>
      <c r="E882" s="227"/>
      <c r="F882" s="227"/>
      <c r="G882" s="227"/>
      <c r="H882" s="227"/>
      <c r="I882" s="227"/>
      <c r="J882" s="227"/>
      <c r="K882" s="227"/>
      <c r="L882" s="227"/>
      <c r="M882" s="227"/>
      <c r="N882" s="227"/>
      <c r="O882" s="227"/>
      <c r="P882" s="227"/>
      <c r="Q882" s="227"/>
      <c r="R882" s="227"/>
      <c r="S882" s="227"/>
      <c r="T882" s="227"/>
      <c r="U882" s="227"/>
      <c r="V882" s="227"/>
      <c r="W882" s="227"/>
      <c r="X882" s="227"/>
      <c r="Y882" s="227"/>
      <c r="Z882" s="227"/>
      <c r="AA882" s="227"/>
      <c r="AB882" s="227"/>
      <c r="AC882" s="227"/>
      <c r="AD882" s="227"/>
      <c r="AE882" s="227"/>
      <c r="AF882" s="227"/>
      <c r="AG882" s="227"/>
      <c r="AH882" s="227"/>
      <c r="AI882" s="227"/>
      <c r="AJ882" s="227"/>
      <c r="AK882" s="227"/>
    </row>
    <row r="883" hidden="1">
      <c r="A883" s="227"/>
      <c r="B883" s="227"/>
      <c r="C883" s="227"/>
      <c r="D883" s="227"/>
      <c r="E883" s="227"/>
      <c r="F883" s="227"/>
      <c r="G883" s="227"/>
      <c r="H883" s="227"/>
      <c r="I883" s="227"/>
      <c r="J883" s="227"/>
      <c r="K883" s="227"/>
      <c r="L883" s="227"/>
      <c r="M883" s="227"/>
      <c r="N883" s="227"/>
      <c r="O883" s="227"/>
      <c r="P883" s="227"/>
      <c r="Q883" s="227"/>
      <c r="R883" s="227"/>
      <c r="S883" s="227"/>
      <c r="T883" s="227"/>
      <c r="U883" s="227"/>
      <c r="V883" s="227"/>
      <c r="W883" s="227"/>
      <c r="X883" s="227"/>
      <c r="Y883" s="227"/>
      <c r="Z883" s="227"/>
      <c r="AA883" s="227"/>
      <c r="AB883" s="227"/>
      <c r="AC883" s="227"/>
      <c r="AD883" s="227"/>
      <c r="AE883" s="227"/>
      <c r="AF883" s="227"/>
      <c r="AG883" s="227"/>
      <c r="AH883" s="227"/>
      <c r="AI883" s="227"/>
      <c r="AJ883" s="227"/>
      <c r="AK883" s="227"/>
    </row>
    <row r="884" hidden="1">
      <c r="A884" s="227"/>
      <c r="B884" s="227"/>
      <c r="C884" s="227"/>
      <c r="D884" s="227"/>
      <c r="E884" s="227"/>
      <c r="F884" s="227"/>
      <c r="G884" s="227"/>
      <c r="H884" s="227"/>
      <c r="I884" s="227"/>
      <c r="J884" s="227"/>
      <c r="K884" s="227"/>
      <c r="L884" s="227"/>
      <c r="M884" s="227"/>
      <c r="N884" s="227"/>
      <c r="O884" s="227"/>
      <c r="P884" s="227"/>
      <c r="Q884" s="227"/>
      <c r="R884" s="227"/>
      <c r="S884" s="227"/>
      <c r="T884" s="227"/>
      <c r="U884" s="227"/>
      <c r="V884" s="227"/>
      <c r="W884" s="227"/>
      <c r="X884" s="227"/>
      <c r="Y884" s="227"/>
      <c r="Z884" s="227"/>
      <c r="AA884" s="227"/>
      <c r="AB884" s="227"/>
      <c r="AC884" s="227"/>
      <c r="AD884" s="227"/>
      <c r="AE884" s="227"/>
      <c r="AF884" s="227"/>
      <c r="AG884" s="227"/>
      <c r="AH884" s="227"/>
      <c r="AI884" s="227"/>
      <c r="AJ884" s="227"/>
      <c r="AK884" s="227"/>
    </row>
    <row r="885" hidden="1">
      <c r="A885" s="227"/>
      <c r="B885" s="227"/>
      <c r="C885" s="227"/>
      <c r="D885" s="227"/>
      <c r="E885" s="227"/>
      <c r="F885" s="227"/>
      <c r="G885" s="227"/>
      <c r="H885" s="227"/>
      <c r="I885" s="227"/>
      <c r="J885" s="227"/>
      <c r="K885" s="227"/>
      <c r="L885" s="227"/>
      <c r="M885" s="227"/>
      <c r="N885" s="227"/>
      <c r="O885" s="227"/>
      <c r="P885" s="227"/>
      <c r="Q885" s="227"/>
      <c r="R885" s="227"/>
      <c r="S885" s="227"/>
      <c r="T885" s="227"/>
      <c r="U885" s="227"/>
      <c r="V885" s="227"/>
      <c r="W885" s="227"/>
      <c r="X885" s="227"/>
      <c r="Y885" s="227"/>
      <c r="Z885" s="227"/>
      <c r="AA885" s="227"/>
      <c r="AB885" s="227"/>
      <c r="AC885" s="227"/>
      <c r="AD885" s="227"/>
      <c r="AE885" s="227"/>
      <c r="AF885" s="227"/>
      <c r="AG885" s="227"/>
      <c r="AH885" s="227"/>
      <c r="AI885" s="227"/>
      <c r="AJ885" s="227"/>
      <c r="AK885" s="227"/>
    </row>
    <row r="886" hidden="1">
      <c r="A886" s="227"/>
      <c r="B886" s="227"/>
      <c r="C886" s="227"/>
      <c r="D886" s="227"/>
      <c r="E886" s="227"/>
      <c r="F886" s="227"/>
      <c r="G886" s="227"/>
      <c r="H886" s="227"/>
      <c r="I886" s="227"/>
      <c r="J886" s="227"/>
      <c r="K886" s="227"/>
      <c r="L886" s="227"/>
      <c r="M886" s="227"/>
      <c r="N886" s="227"/>
      <c r="O886" s="227"/>
      <c r="P886" s="227"/>
      <c r="Q886" s="227"/>
      <c r="R886" s="227"/>
      <c r="S886" s="227"/>
      <c r="T886" s="227"/>
      <c r="U886" s="227"/>
      <c r="V886" s="227"/>
      <c r="W886" s="227"/>
      <c r="X886" s="227"/>
      <c r="Y886" s="227"/>
      <c r="Z886" s="227"/>
      <c r="AA886" s="227"/>
      <c r="AB886" s="227"/>
      <c r="AC886" s="227"/>
      <c r="AD886" s="227"/>
      <c r="AE886" s="227"/>
      <c r="AF886" s="227"/>
      <c r="AG886" s="227"/>
      <c r="AH886" s="227"/>
      <c r="AI886" s="227"/>
      <c r="AJ886" s="227"/>
      <c r="AK886" s="227"/>
    </row>
    <row r="887" hidden="1">
      <c r="A887" s="227"/>
      <c r="B887" s="227"/>
      <c r="C887" s="227"/>
      <c r="D887" s="227"/>
      <c r="E887" s="227"/>
      <c r="F887" s="227"/>
      <c r="G887" s="227"/>
      <c r="H887" s="227"/>
      <c r="I887" s="227"/>
      <c r="J887" s="227"/>
      <c r="K887" s="227"/>
      <c r="L887" s="227"/>
      <c r="M887" s="227"/>
      <c r="N887" s="227"/>
      <c r="O887" s="227"/>
      <c r="P887" s="227"/>
      <c r="Q887" s="227"/>
      <c r="R887" s="227"/>
      <c r="S887" s="227"/>
      <c r="T887" s="227"/>
      <c r="U887" s="227"/>
      <c r="V887" s="227"/>
      <c r="W887" s="227"/>
      <c r="X887" s="227"/>
      <c r="Y887" s="227"/>
      <c r="Z887" s="227"/>
      <c r="AA887" s="227"/>
      <c r="AB887" s="227"/>
      <c r="AC887" s="227"/>
      <c r="AD887" s="227"/>
      <c r="AE887" s="227"/>
      <c r="AF887" s="227"/>
      <c r="AG887" s="227"/>
      <c r="AH887" s="227"/>
      <c r="AI887" s="227"/>
      <c r="AJ887" s="227"/>
      <c r="AK887" s="227"/>
    </row>
    <row r="888" hidden="1">
      <c r="A888" s="227"/>
      <c r="B888" s="227"/>
      <c r="C888" s="227"/>
      <c r="D888" s="227"/>
      <c r="E888" s="227"/>
      <c r="F888" s="227"/>
      <c r="G888" s="227"/>
      <c r="H888" s="227"/>
      <c r="I888" s="227"/>
      <c r="J888" s="227"/>
      <c r="K888" s="227"/>
      <c r="L888" s="227"/>
      <c r="M888" s="227"/>
      <c r="N888" s="227"/>
      <c r="O888" s="227"/>
      <c r="P888" s="227"/>
      <c r="Q888" s="227"/>
      <c r="R888" s="227"/>
      <c r="S888" s="227"/>
      <c r="T888" s="227"/>
      <c r="U888" s="227"/>
      <c r="V888" s="227"/>
      <c r="W888" s="227"/>
      <c r="X888" s="227"/>
      <c r="Y888" s="227"/>
      <c r="Z888" s="227"/>
      <c r="AA888" s="227"/>
      <c r="AB888" s="227"/>
      <c r="AC888" s="227"/>
      <c r="AD888" s="227"/>
      <c r="AE888" s="227"/>
      <c r="AF888" s="227"/>
      <c r="AG888" s="227"/>
      <c r="AH888" s="227"/>
      <c r="AI888" s="227"/>
      <c r="AJ888" s="227"/>
      <c r="AK888" s="227"/>
    </row>
    <row r="889" hidden="1">
      <c r="A889" s="227"/>
      <c r="B889" s="227"/>
      <c r="C889" s="227"/>
      <c r="D889" s="227"/>
      <c r="E889" s="227"/>
      <c r="F889" s="227"/>
      <c r="G889" s="227"/>
      <c r="H889" s="227"/>
      <c r="I889" s="227"/>
      <c r="J889" s="227"/>
      <c r="K889" s="227"/>
      <c r="L889" s="227"/>
      <c r="M889" s="227"/>
      <c r="N889" s="227"/>
      <c r="O889" s="227"/>
      <c r="P889" s="227"/>
      <c r="Q889" s="227"/>
      <c r="R889" s="227"/>
      <c r="S889" s="227"/>
      <c r="T889" s="227"/>
      <c r="U889" s="227"/>
      <c r="V889" s="227"/>
      <c r="W889" s="227"/>
      <c r="X889" s="227"/>
      <c r="Y889" s="227"/>
      <c r="Z889" s="227"/>
      <c r="AA889" s="227"/>
      <c r="AB889" s="227"/>
      <c r="AC889" s="227"/>
      <c r="AD889" s="227"/>
      <c r="AE889" s="227"/>
      <c r="AF889" s="227"/>
      <c r="AG889" s="227"/>
      <c r="AH889" s="227"/>
      <c r="AI889" s="227"/>
      <c r="AJ889" s="227"/>
      <c r="AK889" s="227"/>
    </row>
    <row r="890" hidden="1">
      <c r="A890" s="227"/>
      <c r="B890" s="227"/>
      <c r="C890" s="227"/>
      <c r="D890" s="227"/>
      <c r="E890" s="227"/>
      <c r="F890" s="227"/>
      <c r="G890" s="227"/>
      <c r="H890" s="227"/>
      <c r="I890" s="227"/>
      <c r="J890" s="227"/>
      <c r="K890" s="227"/>
      <c r="L890" s="227"/>
      <c r="M890" s="227"/>
      <c r="N890" s="227"/>
      <c r="O890" s="227"/>
      <c r="P890" s="227"/>
      <c r="Q890" s="227"/>
      <c r="R890" s="227"/>
      <c r="S890" s="227"/>
      <c r="T890" s="227"/>
      <c r="U890" s="227"/>
      <c r="V890" s="227"/>
      <c r="W890" s="227"/>
      <c r="X890" s="227"/>
      <c r="Y890" s="227"/>
      <c r="Z890" s="227"/>
      <c r="AA890" s="227"/>
      <c r="AB890" s="227"/>
      <c r="AC890" s="227"/>
      <c r="AD890" s="227"/>
      <c r="AE890" s="227"/>
      <c r="AF890" s="227"/>
      <c r="AG890" s="227"/>
      <c r="AH890" s="227"/>
      <c r="AI890" s="227"/>
      <c r="AJ890" s="227"/>
      <c r="AK890" s="227"/>
    </row>
    <row r="891" hidden="1">
      <c r="A891" s="227"/>
      <c r="B891" s="227"/>
      <c r="C891" s="227"/>
      <c r="D891" s="227"/>
      <c r="E891" s="227"/>
      <c r="F891" s="227"/>
      <c r="G891" s="227"/>
      <c r="H891" s="227"/>
      <c r="I891" s="227"/>
      <c r="J891" s="227"/>
      <c r="K891" s="227"/>
      <c r="L891" s="227"/>
      <c r="M891" s="227"/>
      <c r="N891" s="227"/>
      <c r="O891" s="227"/>
      <c r="P891" s="227"/>
      <c r="Q891" s="227"/>
      <c r="R891" s="227"/>
      <c r="S891" s="227"/>
      <c r="T891" s="227"/>
      <c r="U891" s="227"/>
      <c r="V891" s="227"/>
      <c r="W891" s="227"/>
      <c r="X891" s="227"/>
      <c r="Y891" s="227"/>
      <c r="Z891" s="227"/>
      <c r="AA891" s="227"/>
      <c r="AB891" s="227"/>
      <c r="AC891" s="227"/>
      <c r="AD891" s="227"/>
      <c r="AE891" s="227"/>
      <c r="AF891" s="227"/>
      <c r="AG891" s="227"/>
      <c r="AH891" s="227"/>
      <c r="AI891" s="227"/>
      <c r="AJ891" s="227"/>
      <c r="AK891" s="227"/>
    </row>
    <row r="892" hidden="1">
      <c r="A892" s="227"/>
      <c r="B892" s="227"/>
      <c r="C892" s="227"/>
      <c r="D892" s="227"/>
      <c r="E892" s="227"/>
      <c r="F892" s="227"/>
      <c r="G892" s="227"/>
      <c r="H892" s="227"/>
      <c r="I892" s="227"/>
      <c r="J892" s="227"/>
      <c r="K892" s="227"/>
      <c r="L892" s="227"/>
      <c r="M892" s="227"/>
      <c r="N892" s="227"/>
      <c r="O892" s="227"/>
      <c r="P892" s="227"/>
      <c r="Q892" s="227"/>
      <c r="R892" s="227"/>
      <c r="S892" s="227"/>
      <c r="T892" s="227"/>
      <c r="U892" s="227"/>
      <c r="V892" s="227"/>
      <c r="W892" s="227"/>
      <c r="X892" s="227"/>
      <c r="Y892" s="227"/>
      <c r="Z892" s="227"/>
      <c r="AA892" s="227"/>
      <c r="AB892" s="227"/>
      <c r="AC892" s="227"/>
      <c r="AD892" s="227"/>
      <c r="AE892" s="227"/>
      <c r="AF892" s="227"/>
      <c r="AG892" s="227"/>
      <c r="AH892" s="227"/>
      <c r="AI892" s="227"/>
      <c r="AJ892" s="227"/>
      <c r="AK892" s="227"/>
    </row>
    <row r="893" hidden="1">
      <c r="A893" s="227"/>
      <c r="B893" s="227"/>
      <c r="C893" s="227"/>
      <c r="D893" s="227"/>
      <c r="E893" s="227"/>
      <c r="F893" s="227"/>
      <c r="G893" s="227"/>
      <c r="H893" s="227"/>
      <c r="I893" s="227"/>
      <c r="J893" s="227"/>
      <c r="K893" s="227"/>
      <c r="L893" s="227"/>
      <c r="M893" s="227"/>
      <c r="N893" s="227"/>
      <c r="O893" s="227"/>
      <c r="P893" s="227"/>
      <c r="Q893" s="227"/>
      <c r="R893" s="227"/>
      <c r="S893" s="227"/>
      <c r="T893" s="227"/>
      <c r="U893" s="227"/>
      <c r="V893" s="227"/>
      <c r="W893" s="227"/>
      <c r="X893" s="227"/>
      <c r="Y893" s="227"/>
      <c r="Z893" s="227"/>
      <c r="AA893" s="227"/>
      <c r="AB893" s="227"/>
      <c r="AC893" s="227"/>
      <c r="AD893" s="227"/>
      <c r="AE893" s="227"/>
      <c r="AF893" s="227"/>
      <c r="AG893" s="227"/>
      <c r="AH893" s="227"/>
      <c r="AI893" s="227"/>
      <c r="AJ893" s="227"/>
      <c r="AK893" s="227"/>
    </row>
    <row r="894" hidden="1">
      <c r="A894" s="227"/>
      <c r="B894" s="227"/>
      <c r="C894" s="227"/>
      <c r="D894" s="227"/>
      <c r="E894" s="227"/>
      <c r="F894" s="227"/>
      <c r="G894" s="227"/>
      <c r="H894" s="227"/>
      <c r="I894" s="227"/>
      <c r="J894" s="227"/>
      <c r="K894" s="227"/>
      <c r="L894" s="227"/>
      <c r="M894" s="227"/>
      <c r="N894" s="227"/>
      <c r="O894" s="227"/>
      <c r="P894" s="227"/>
      <c r="Q894" s="227"/>
      <c r="R894" s="227"/>
      <c r="S894" s="227"/>
      <c r="T894" s="227"/>
      <c r="U894" s="227"/>
      <c r="V894" s="227"/>
      <c r="W894" s="227"/>
      <c r="X894" s="227"/>
      <c r="Y894" s="227"/>
      <c r="Z894" s="227"/>
      <c r="AA894" s="227"/>
      <c r="AB894" s="227"/>
      <c r="AC894" s="227"/>
      <c r="AD894" s="227"/>
      <c r="AE894" s="227"/>
      <c r="AF894" s="227"/>
      <c r="AG894" s="227"/>
      <c r="AH894" s="227"/>
      <c r="AI894" s="227"/>
      <c r="AJ894" s="227"/>
      <c r="AK894" s="227"/>
    </row>
    <row r="895" hidden="1">
      <c r="A895" s="227"/>
      <c r="B895" s="227"/>
      <c r="C895" s="227"/>
      <c r="D895" s="227"/>
      <c r="E895" s="227"/>
      <c r="F895" s="227"/>
      <c r="G895" s="227"/>
      <c r="H895" s="227"/>
      <c r="I895" s="227"/>
      <c r="J895" s="227"/>
      <c r="K895" s="227"/>
      <c r="L895" s="227"/>
      <c r="M895" s="227"/>
      <c r="N895" s="227"/>
      <c r="O895" s="227"/>
      <c r="P895" s="227"/>
      <c r="Q895" s="227"/>
      <c r="R895" s="227"/>
      <c r="S895" s="227"/>
      <c r="T895" s="227"/>
      <c r="U895" s="227"/>
      <c r="V895" s="227"/>
      <c r="W895" s="227"/>
      <c r="X895" s="227"/>
      <c r="Y895" s="227"/>
      <c r="Z895" s="227"/>
      <c r="AA895" s="227"/>
      <c r="AB895" s="227"/>
      <c r="AC895" s="227"/>
      <c r="AD895" s="227"/>
      <c r="AE895" s="227"/>
      <c r="AF895" s="227"/>
      <c r="AG895" s="227"/>
      <c r="AH895" s="227"/>
      <c r="AI895" s="227"/>
      <c r="AJ895" s="227"/>
      <c r="AK895" s="227"/>
    </row>
    <row r="896" hidden="1">
      <c r="A896" s="227"/>
      <c r="B896" s="227"/>
      <c r="C896" s="227"/>
      <c r="D896" s="227"/>
      <c r="E896" s="227"/>
      <c r="F896" s="227"/>
      <c r="G896" s="227"/>
      <c r="H896" s="227"/>
      <c r="I896" s="227"/>
      <c r="J896" s="227"/>
      <c r="K896" s="227"/>
      <c r="L896" s="227"/>
      <c r="M896" s="227"/>
      <c r="N896" s="227"/>
      <c r="O896" s="227"/>
      <c r="P896" s="227"/>
      <c r="Q896" s="227"/>
      <c r="R896" s="227"/>
      <c r="S896" s="227"/>
      <c r="T896" s="227"/>
      <c r="U896" s="227"/>
      <c r="V896" s="227"/>
      <c r="W896" s="227"/>
      <c r="X896" s="227"/>
      <c r="Y896" s="227"/>
      <c r="Z896" s="227"/>
      <c r="AA896" s="227"/>
      <c r="AB896" s="227"/>
      <c r="AC896" s="227"/>
      <c r="AD896" s="227"/>
      <c r="AE896" s="227"/>
      <c r="AF896" s="227"/>
      <c r="AG896" s="227"/>
      <c r="AH896" s="227"/>
      <c r="AI896" s="227"/>
      <c r="AJ896" s="227"/>
      <c r="AK896" s="227"/>
    </row>
    <row r="897" hidden="1">
      <c r="A897" s="227"/>
      <c r="B897" s="227"/>
      <c r="C897" s="227"/>
      <c r="D897" s="227"/>
      <c r="E897" s="227"/>
      <c r="F897" s="227"/>
      <c r="G897" s="227"/>
      <c r="H897" s="227"/>
      <c r="I897" s="227"/>
      <c r="J897" s="227"/>
      <c r="K897" s="227"/>
      <c r="L897" s="227"/>
      <c r="M897" s="227"/>
      <c r="N897" s="227"/>
      <c r="O897" s="227"/>
      <c r="P897" s="227"/>
      <c r="Q897" s="227"/>
      <c r="R897" s="227"/>
      <c r="S897" s="227"/>
      <c r="T897" s="227"/>
      <c r="U897" s="227"/>
      <c r="V897" s="227"/>
      <c r="W897" s="227"/>
      <c r="X897" s="227"/>
      <c r="Y897" s="227"/>
      <c r="Z897" s="227"/>
      <c r="AA897" s="227"/>
      <c r="AB897" s="227"/>
      <c r="AC897" s="227"/>
      <c r="AD897" s="227"/>
      <c r="AE897" s="227"/>
      <c r="AF897" s="227"/>
      <c r="AG897" s="227"/>
      <c r="AH897" s="227"/>
      <c r="AI897" s="227"/>
      <c r="AJ897" s="227"/>
      <c r="AK897" s="227"/>
    </row>
    <row r="898" hidden="1">
      <c r="A898" s="227"/>
      <c r="B898" s="227"/>
      <c r="C898" s="227"/>
      <c r="D898" s="227"/>
      <c r="E898" s="227"/>
      <c r="F898" s="227"/>
      <c r="G898" s="227"/>
      <c r="H898" s="227"/>
      <c r="I898" s="227"/>
      <c r="J898" s="227"/>
      <c r="K898" s="227"/>
      <c r="L898" s="227"/>
      <c r="M898" s="227"/>
      <c r="N898" s="227"/>
      <c r="O898" s="227"/>
      <c r="P898" s="227"/>
      <c r="Q898" s="227"/>
      <c r="R898" s="227"/>
      <c r="S898" s="227"/>
      <c r="T898" s="227"/>
      <c r="U898" s="227"/>
      <c r="V898" s="227"/>
      <c r="W898" s="227"/>
      <c r="X898" s="227"/>
      <c r="Y898" s="227"/>
      <c r="Z898" s="227"/>
      <c r="AA898" s="227"/>
      <c r="AB898" s="227"/>
      <c r="AC898" s="227"/>
      <c r="AD898" s="227"/>
      <c r="AE898" s="227"/>
      <c r="AF898" s="227"/>
      <c r="AG898" s="227"/>
      <c r="AH898" s="227"/>
      <c r="AI898" s="227"/>
      <c r="AJ898" s="227"/>
      <c r="AK898" s="227"/>
    </row>
    <row r="899" hidden="1">
      <c r="A899" s="227"/>
      <c r="B899" s="227"/>
      <c r="C899" s="227"/>
      <c r="D899" s="227"/>
      <c r="E899" s="227"/>
      <c r="F899" s="227"/>
      <c r="G899" s="227"/>
      <c r="H899" s="227"/>
      <c r="I899" s="227"/>
      <c r="J899" s="227"/>
      <c r="K899" s="227"/>
      <c r="L899" s="227"/>
      <c r="M899" s="227"/>
      <c r="N899" s="227"/>
      <c r="O899" s="227"/>
      <c r="P899" s="227"/>
      <c r="Q899" s="227"/>
      <c r="R899" s="227"/>
      <c r="S899" s="227"/>
      <c r="T899" s="227"/>
      <c r="U899" s="227"/>
      <c r="V899" s="227"/>
      <c r="W899" s="227"/>
      <c r="X899" s="227"/>
      <c r="Y899" s="227"/>
      <c r="Z899" s="227"/>
      <c r="AA899" s="227"/>
      <c r="AB899" s="227"/>
      <c r="AC899" s="227"/>
      <c r="AD899" s="227"/>
      <c r="AE899" s="227"/>
      <c r="AF899" s="227"/>
      <c r="AG899" s="227"/>
      <c r="AH899" s="227"/>
      <c r="AI899" s="227"/>
      <c r="AJ899" s="227"/>
      <c r="AK899" s="227"/>
    </row>
    <row r="900" hidden="1">
      <c r="A900" s="227"/>
      <c r="B900" s="227"/>
      <c r="C900" s="227"/>
      <c r="D900" s="227"/>
      <c r="E900" s="227"/>
      <c r="F900" s="227"/>
      <c r="G900" s="227"/>
      <c r="H900" s="227"/>
      <c r="I900" s="227"/>
      <c r="J900" s="227"/>
      <c r="K900" s="227"/>
      <c r="L900" s="227"/>
      <c r="M900" s="227"/>
      <c r="N900" s="227"/>
      <c r="O900" s="227"/>
      <c r="P900" s="227"/>
      <c r="Q900" s="227"/>
      <c r="R900" s="227"/>
      <c r="S900" s="227"/>
      <c r="T900" s="227"/>
      <c r="U900" s="227"/>
      <c r="V900" s="227"/>
      <c r="W900" s="227"/>
      <c r="X900" s="227"/>
      <c r="Y900" s="227"/>
      <c r="Z900" s="227"/>
      <c r="AA900" s="227"/>
      <c r="AB900" s="227"/>
      <c r="AC900" s="227"/>
      <c r="AD900" s="227"/>
      <c r="AE900" s="227"/>
      <c r="AF900" s="227"/>
      <c r="AG900" s="227"/>
      <c r="AH900" s="227"/>
      <c r="AI900" s="227"/>
      <c r="AJ900" s="227"/>
      <c r="AK900" s="227"/>
    </row>
    <row r="901" hidden="1">
      <c r="A901" s="227"/>
      <c r="B901" s="227"/>
      <c r="C901" s="227"/>
      <c r="D901" s="227"/>
      <c r="E901" s="227"/>
      <c r="F901" s="227"/>
      <c r="G901" s="227"/>
      <c r="H901" s="227"/>
      <c r="I901" s="227"/>
      <c r="J901" s="227"/>
      <c r="K901" s="227"/>
      <c r="L901" s="227"/>
      <c r="M901" s="227"/>
      <c r="N901" s="227"/>
      <c r="O901" s="227"/>
      <c r="P901" s="227"/>
      <c r="Q901" s="227"/>
      <c r="R901" s="227"/>
      <c r="S901" s="227"/>
      <c r="T901" s="227"/>
      <c r="U901" s="227"/>
      <c r="V901" s="227"/>
      <c r="W901" s="227"/>
      <c r="X901" s="227"/>
      <c r="Y901" s="227"/>
      <c r="Z901" s="227"/>
      <c r="AA901" s="227"/>
      <c r="AB901" s="227"/>
      <c r="AC901" s="227"/>
      <c r="AD901" s="227"/>
      <c r="AE901" s="227"/>
      <c r="AF901" s="227"/>
      <c r="AG901" s="227"/>
      <c r="AH901" s="227"/>
      <c r="AI901" s="227"/>
      <c r="AJ901" s="227"/>
      <c r="AK901" s="227"/>
    </row>
    <row r="902" hidden="1">
      <c r="A902" s="227"/>
      <c r="B902" s="227"/>
      <c r="C902" s="227"/>
      <c r="D902" s="227"/>
      <c r="E902" s="227"/>
      <c r="F902" s="227"/>
      <c r="G902" s="227"/>
      <c r="H902" s="227"/>
      <c r="I902" s="227"/>
      <c r="J902" s="227"/>
      <c r="K902" s="227"/>
      <c r="L902" s="227"/>
      <c r="M902" s="227"/>
      <c r="N902" s="227"/>
      <c r="O902" s="227"/>
      <c r="P902" s="227"/>
      <c r="Q902" s="227"/>
      <c r="R902" s="227"/>
      <c r="S902" s="227"/>
      <c r="T902" s="227"/>
      <c r="U902" s="227"/>
      <c r="V902" s="227"/>
      <c r="W902" s="227"/>
      <c r="X902" s="227"/>
      <c r="Y902" s="227"/>
      <c r="Z902" s="227"/>
      <c r="AA902" s="227"/>
      <c r="AB902" s="227"/>
      <c r="AC902" s="227"/>
      <c r="AD902" s="227"/>
      <c r="AE902" s="227"/>
      <c r="AF902" s="227"/>
      <c r="AG902" s="227"/>
      <c r="AH902" s="227"/>
      <c r="AI902" s="227"/>
      <c r="AJ902" s="227"/>
      <c r="AK902" s="227"/>
    </row>
    <row r="903" hidden="1">
      <c r="A903" s="227"/>
      <c r="B903" s="227"/>
      <c r="C903" s="227"/>
      <c r="D903" s="227"/>
      <c r="E903" s="227"/>
      <c r="F903" s="227"/>
      <c r="G903" s="227"/>
      <c r="H903" s="227"/>
      <c r="I903" s="227"/>
      <c r="J903" s="227"/>
      <c r="K903" s="227"/>
      <c r="L903" s="227"/>
      <c r="M903" s="227"/>
      <c r="N903" s="227"/>
      <c r="O903" s="227"/>
      <c r="P903" s="227"/>
      <c r="Q903" s="227"/>
      <c r="R903" s="227"/>
      <c r="S903" s="227"/>
      <c r="T903" s="227"/>
      <c r="U903" s="227"/>
      <c r="V903" s="227"/>
      <c r="W903" s="227"/>
      <c r="X903" s="227"/>
      <c r="Y903" s="227"/>
      <c r="Z903" s="227"/>
      <c r="AA903" s="227"/>
      <c r="AB903" s="227"/>
      <c r="AC903" s="227"/>
      <c r="AD903" s="227"/>
      <c r="AE903" s="227"/>
      <c r="AF903" s="227"/>
      <c r="AG903" s="227"/>
      <c r="AH903" s="227"/>
      <c r="AI903" s="227"/>
      <c r="AJ903" s="227"/>
      <c r="AK903" s="227"/>
    </row>
    <row r="904" hidden="1">
      <c r="A904" s="227"/>
      <c r="B904" s="227"/>
      <c r="C904" s="227"/>
      <c r="D904" s="227"/>
      <c r="E904" s="227"/>
      <c r="F904" s="227"/>
      <c r="G904" s="227"/>
      <c r="H904" s="227"/>
      <c r="I904" s="227"/>
      <c r="J904" s="227"/>
      <c r="K904" s="227"/>
      <c r="L904" s="227"/>
      <c r="M904" s="227"/>
      <c r="N904" s="227"/>
      <c r="O904" s="227"/>
      <c r="P904" s="227"/>
      <c r="Q904" s="227"/>
      <c r="R904" s="227"/>
      <c r="S904" s="227"/>
      <c r="T904" s="227"/>
      <c r="U904" s="227"/>
      <c r="V904" s="227"/>
      <c r="W904" s="227"/>
      <c r="X904" s="227"/>
      <c r="Y904" s="227"/>
      <c r="Z904" s="227"/>
      <c r="AA904" s="227"/>
      <c r="AB904" s="227"/>
      <c r="AC904" s="227"/>
      <c r="AD904" s="227"/>
      <c r="AE904" s="227"/>
      <c r="AF904" s="227"/>
      <c r="AG904" s="227"/>
      <c r="AH904" s="227"/>
      <c r="AI904" s="227"/>
      <c r="AJ904" s="227"/>
      <c r="AK904" s="227"/>
    </row>
    <row r="905" hidden="1">
      <c r="A905" s="227"/>
      <c r="B905" s="227"/>
      <c r="C905" s="227"/>
      <c r="D905" s="227"/>
      <c r="E905" s="227"/>
      <c r="F905" s="227"/>
      <c r="G905" s="227"/>
      <c r="H905" s="227"/>
      <c r="I905" s="227"/>
      <c r="J905" s="227"/>
      <c r="K905" s="227"/>
      <c r="L905" s="227"/>
      <c r="M905" s="227"/>
      <c r="N905" s="227"/>
      <c r="O905" s="227"/>
      <c r="P905" s="227"/>
      <c r="Q905" s="227"/>
      <c r="R905" s="227"/>
      <c r="S905" s="227"/>
      <c r="T905" s="227"/>
      <c r="U905" s="227"/>
      <c r="V905" s="227"/>
      <c r="W905" s="227"/>
      <c r="X905" s="227"/>
      <c r="Y905" s="227"/>
      <c r="Z905" s="227"/>
      <c r="AA905" s="227"/>
      <c r="AB905" s="227"/>
      <c r="AC905" s="227"/>
      <c r="AD905" s="227"/>
      <c r="AE905" s="227"/>
      <c r="AF905" s="227"/>
      <c r="AG905" s="227"/>
      <c r="AH905" s="227"/>
      <c r="AI905" s="227"/>
      <c r="AJ905" s="227"/>
      <c r="AK905" s="227"/>
    </row>
    <row r="906" hidden="1">
      <c r="A906" s="227"/>
      <c r="B906" s="227"/>
      <c r="C906" s="227"/>
      <c r="D906" s="227"/>
      <c r="E906" s="227"/>
      <c r="F906" s="227"/>
      <c r="G906" s="227"/>
      <c r="H906" s="227"/>
      <c r="I906" s="227"/>
      <c r="J906" s="227"/>
      <c r="K906" s="227"/>
      <c r="L906" s="227"/>
      <c r="M906" s="227"/>
      <c r="N906" s="227"/>
      <c r="O906" s="227"/>
      <c r="P906" s="227"/>
      <c r="Q906" s="227"/>
      <c r="R906" s="227"/>
      <c r="S906" s="227"/>
      <c r="T906" s="227"/>
      <c r="U906" s="227"/>
      <c r="V906" s="227"/>
      <c r="W906" s="227"/>
      <c r="X906" s="227"/>
      <c r="Y906" s="227"/>
      <c r="Z906" s="227"/>
      <c r="AA906" s="227"/>
      <c r="AB906" s="227"/>
      <c r="AC906" s="227"/>
      <c r="AD906" s="227"/>
      <c r="AE906" s="227"/>
      <c r="AF906" s="227"/>
      <c r="AG906" s="227"/>
      <c r="AH906" s="227"/>
      <c r="AI906" s="227"/>
      <c r="AJ906" s="227"/>
      <c r="AK906" s="227"/>
    </row>
    <row r="907" hidden="1">
      <c r="A907" s="227"/>
      <c r="B907" s="227"/>
      <c r="C907" s="227"/>
      <c r="D907" s="227"/>
      <c r="E907" s="227"/>
      <c r="F907" s="227"/>
      <c r="G907" s="227"/>
      <c r="H907" s="227"/>
      <c r="I907" s="227"/>
      <c r="J907" s="227"/>
      <c r="K907" s="227"/>
      <c r="L907" s="227"/>
      <c r="M907" s="227"/>
      <c r="N907" s="227"/>
      <c r="O907" s="227"/>
      <c r="P907" s="227"/>
      <c r="Q907" s="227"/>
      <c r="R907" s="227"/>
      <c r="S907" s="227"/>
      <c r="T907" s="227"/>
      <c r="U907" s="227"/>
      <c r="V907" s="227"/>
      <c r="W907" s="227"/>
      <c r="X907" s="227"/>
      <c r="Y907" s="227"/>
      <c r="Z907" s="227"/>
      <c r="AA907" s="227"/>
      <c r="AB907" s="227"/>
      <c r="AC907" s="227"/>
      <c r="AD907" s="227"/>
      <c r="AE907" s="227"/>
      <c r="AF907" s="227"/>
      <c r="AG907" s="227"/>
      <c r="AH907" s="227"/>
      <c r="AI907" s="227"/>
      <c r="AJ907" s="227"/>
      <c r="AK907" s="227"/>
    </row>
    <row r="908" hidden="1">
      <c r="A908" s="227"/>
      <c r="B908" s="227"/>
      <c r="C908" s="227"/>
      <c r="D908" s="227"/>
      <c r="E908" s="227"/>
      <c r="F908" s="227"/>
      <c r="G908" s="227"/>
      <c r="H908" s="227"/>
      <c r="I908" s="227"/>
      <c r="J908" s="227"/>
      <c r="K908" s="227"/>
      <c r="L908" s="227"/>
      <c r="M908" s="227"/>
      <c r="N908" s="227"/>
      <c r="O908" s="227"/>
      <c r="P908" s="227"/>
      <c r="Q908" s="227"/>
      <c r="R908" s="227"/>
      <c r="S908" s="227"/>
      <c r="T908" s="227"/>
      <c r="U908" s="227"/>
      <c r="V908" s="227"/>
      <c r="W908" s="227"/>
      <c r="X908" s="227"/>
      <c r="Y908" s="227"/>
      <c r="Z908" s="227"/>
      <c r="AA908" s="227"/>
      <c r="AB908" s="227"/>
      <c r="AC908" s="227"/>
      <c r="AD908" s="227"/>
      <c r="AE908" s="227"/>
      <c r="AF908" s="227"/>
      <c r="AG908" s="227"/>
      <c r="AH908" s="227"/>
      <c r="AI908" s="227"/>
      <c r="AJ908" s="227"/>
      <c r="AK908" s="227"/>
    </row>
    <row r="909" hidden="1">
      <c r="A909" s="227"/>
      <c r="B909" s="227"/>
      <c r="C909" s="227"/>
      <c r="D909" s="227"/>
      <c r="E909" s="227"/>
      <c r="F909" s="227"/>
      <c r="G909" s="227"/>
      <c r="H909" s="227"/>
      <c r="I909" s="227"/>
      <c r="J909" s="227"/>
      <c r="K909" s="227"/>
      <c r="L909" s="227"/>
      <c r="M909" s="227"/>
      <c r="N909" s="227"/>
      <c r="O909" s="227"/>
      <c r="P909" s="227"/>
      <c r="Q909" s="227"/>
      <c r="R909" s="227"/>
      <c r="S909" s="227"/>
      <c r="T909" s="227"/>
      <c r="U909" s="227"/>
      <c r="V909" s="227"/>
      <c r="W909" s="227"/>
      <c r="X909" s="227"/>
      <c r="Y909" s="227"/>
      <c r="Z909" s="227"/>
      <c r="AA909" s="227"/>
      <c r="AB909" s="227"/>
      <c r="AC909" s="227"/>
      <c r="AD909" s="227"/>
      <c r="AE909" s="227"/>
      <c r="AF909" s="227"/>
      <c r="AG909" s="227"/>
      <c r="AH909" s="227"/>
      <c r="AI909" s="227"/>
      <c r="AJ909" s="227"/>
      <c r="AK909" s="227"/>
    </row>
    <row r="910" hidden="1">
      <c r="A910" s="227"/>
      <c r="B910" s="227"/>
      <c r="C910" s="227"/>
      <c r="D910" s="227"/>
      <c r="E910" s="227"/>
      <c r="F910" s="227"/>
      <c r="G910" s="227"/>
      <c r="H910" s="227"/>
      <c r="I910" s="227"/>
      <c r="J910" s="227"/>
      <c r="K910" s="227"/>
      <c r="L910" s="227"/>
      <c r="M910" s="227"/>
      <c r="N910" s="227"/>
      <c r="O910" s="227"/>
      <c r="P910" s="227"/>
      <c r="Q910" s="227"/>
      <c r="R910" s="227"/>
      <c r="S910" s="227"/>
      <c r="T910" s="227"/>
      <c r="U910" s="227"/>
      <c r="V910" s="227"/>
      <c r="W910" s="227"/>
      <c r="X910" s="227"/>
      <c r="Y910" s="227"/>
      <c r="Z910" s="227"/>
      <c r="AA910" s="227"/>
      <c r="AB910" s="227"/>
      <c r="AC910" s="227"/>
      <c r="AD910" s="227"/>
      <c r="AE910" s="227"/>
      <c r="AF910" s="227"/>
      <c r="AG910" s="227"/>
      <c r="AH910" s="227"/>
      <c r="AI910" s="227"/>
      <c r="AJ910" s="227"/>
      <c r="AK910" s="227"/>
    </row>
    <row r="911" hidden="1">
      <c r="A911" s="227"/>
      <c r="B911" s="227"/>
      <c r="C911" s="227"/>
      <c r="D911" s="227"/>
      <c r="E911" s="227"/>
      <c r="F911" s="227"/>
      <c r="G911" s="227"/>
      <c r="H911" s="227"/>
      <c r="I911" s="227"/>
      <c r="J911" s="227"/>
      <c r="K911" s="227"/>
      <c r="L911" s="227"/>
      <c r="M911" s="227"/>
      <c r="N911" s="227"/>
      <c r="O911" s="227"/>
      <c r="P911" s="227"/>
      <c r="Q911" s="227"/>
      <c r="R911" s="227"/>
      <c r="S911" s="227"/>
      <c r="T911" s="227"/>
      <c r="U911" s="227"/>
      <c r="V911" s="227"/>
      <c r="W911" s="227"/>
      <c r="X911" s="227"/>
      <c r="Y911" s="227"/>
      <c r="Z911" s="227"/>
      <c r="AA911" s="227"/>
      <c r="AB911" s="227"/>
      <c r="AC911" s="227"/>
      <c r="AD911" s="227"/>
      <c r="AE911" s="227"/>
      <c r="AF911" s="227"/>
      <c r="AG911" s="227"/>
      <c r="AH911" s="227"/>
      <c r="AI911" s="227"/>
      <c r="AJ911" s="227"/>
      <c r="AK911" s="227"/>
    </row>
    <row r="912" hidden="1">
      <c r="A912" s="227"/>
      <c r="B912" s="227"/>
      <c r="C912" s="227"/>
      <c r="D912" s="227"/>
      <c r="E912" s="227"/>
      <c r="F912" s="227"/>
      <c r="G912" s="227"/>
      <c r="H912" s="227"/>
      <c r="I912" s="227"/>
      <c r="J912" s="227"/>
      <c r="K912" s="227"/>
      <c r="L912" s="227"/>
      <c r="M912" s="227"/>
      <c r="N912" s="227"/>
      <c r="O912" s="227"/>
      <c r="P912" s="227"/>
      <c r="Q912" s="227"/>
      <c r="R912" s="227"/>
      <c r="S912" s="227"/>
      <c r="T912" s="227"/>
      <c r="U912" s="227"/>
      <c r="V912" s="227"/>
      <c r="W912" s="227"/>
      <c r="X912" s="227"/>
      <c r="Y912" s="227"/>
      <c r="Z912" s="227"/>
      <c r="AA912" s="227"/>
      <c r="AB912" s="227"/>
      <c r="AC912" s="227"/>
      <c r="AD912" s="227"/>
      <c r="AE912" s="227"/>
      <c r="AF912" s="227"/>
      <c r="AG912" s="227"/>
      <c r="AH912" s="227"/>
      <c r="AI912" s="227"/>
      <c r="AJ912" s="227"/>
      <c r="AK912" s="227"/>
    </row>
    <row r="913" hidden="1">
      <c r="A913" s="227"/>
      <c r="B913" s="227"/>
      <c r="C913" s="227"/>
      <c r="D913" s="227"/>
      <c r="E913" s="227"/>
      <c r="F913" s="227"/>
      <c r="G913" s="227"/>
      <c r="H913" s="227"/>
      <c r="I913" s="227"/>
      <c r="J913" s="227"/>
      <c r="K913" s="227"/>
      <c r="L913" s="227"/>
      <c r="M913" s="227"/>
      <c r="N913" s="227"/>
      <c r="O913" s="227"/>
      <c r="P913" s="227"/>
      <c r="Q913" s="227"/>
      <c r="R913" s="227"/>
      <c r="S913" s="227"/>
      <c r="T913" s="227"/>
      <c r="U913" s="227"/>
      <c r="V913" s="227"/>
      <c r="W913" s="227"/>
      <c r="X913" s="227"/>
      <c r="Y913" s="227"/>
      <c r="Z913" s="227"/>
      <c r="AA913" s="227"/>
      <c r="AB913" s="227"/>
      <c r="AC913" s="227"/>
      <c r="AD913" s="227"/>
      <c r="AE913" s="227"/>
      <c r="AF913" s="227"/>
      <c r="AG913" s="227"/>
      <c r="AH913" s="227"/>
      <c r="AI913" s="227"/>
      <c r="AJ913" s="227"/>
      <c r="AK913" s="227"/>
    </row>
    <row r="914" hidden="1">
      <c r="A914" s="227"/>
      <c r="B914" s="227"/>
      <c r="C914" s="227"/>
      <c r="D914" s="227"/>
      <c r="E914" s="227"/>
      <c r="F914" s="227"/>
      <c r="G914" s="227"/>
      <c r="H914" s="227"/>
      <c r="I914" s="227"/>
      <c r="J914" s="227"/>
      <c r="K914" s="227"/>
      <c r="L914" s="227"/>
      <c r="M914" s="227"/>
      <c r="N914" s="227"/>
      <c r="O914" s="227"/>
      <c r="P914" s="227"/>
      <c r="Q914" s="227"/>
      <c r="R914" s="227"/>
      <c r="S914" s="227"/>
      <c r="T914" s="227"/>
      <c r="U914" s="227"/>
      <c r="V914" s="227"/>
      <c r="W914" s="227"/>
      <c r="X914" s="227"/>
      <c r="Y914" s="227"/>
      <c r="Z914" s="227"/>
      <c r="AA914" s="227"/>
      <c r="AB914" s="227"/>
      <c r="AC914" s="227"/>
      <c r="AD914" s="227"/>
      <c r="AE914" s="227"/>
      <c r="AF914" s="227"/>
      <c r="AG914" s="227"/>
      <c r="AH914" s="227"/>
      <c r="AI914" s="227"/>
      <c r="AJ914" s="227"/>
      <c r="AK914" s="227"/>
    </row>
    <row r="915" hidden="1">
      <c r="A915" s="227"/>
      <c r="B915" s="227"/>
      <c r="C915" s="227"/>
      <c r="D915" s="227"/>
      <c r="E915" s="227"/>
      <c r="F915" s="227"/>
      <c r="G915" s="227"/>
      <c r="H915" s="227"/>
      <c r="I915" s="227"/>
      <c r="J915" s="227"/>
      <c r="K915" s="227"/>
      <c r="L915" s="227"/>
      <c r="M915" s="227"/>
      <c r="N915" s="227"/>
      <c r="O915" s="227"/>
      <c r="P915" s="227"/>
      <c r="Q915" s="227"/>
      <c r="R915" s="227"/>
      <c r="S915" s="227"/>
      <c r="T915" s="227"/>
      <c r="U915" s="227"/>
      <c r="V915" s="227"/>
      <c r="W915" s="227"/>
      <c r="X915" s="227"/>
      <c r="Y915" s="227"/>
      <c r="Z915" s="227"/>
      <c r="AA915" s="227"/>
      <c r="AB915" s="227"/>
      <c r="AC915" s="227"/>
      <c r="AD915" s="227"/>
      <c r="AE915" s="227"/>
      <c r="AF915" s="227"/>
      <c r="AG915" s="227"/>
      <c r="AH915" s="227"/>
      <c r="AI915" s="227"/>
      <c r="AJ915" s="227"/>
      <c r="AK915" s="227"/>
    </row>
    <row r="916" hidden="1">
      <c r="A916" s="227"/>
      <c r="B916" s="227"/>
      <c r="C916" s="227"/>
      <c r="D916" s="227"/>
      <c r="E916" s="227"/>
      <c r="F916" s="227"/>
      <c r="G916" s="227"/>
      <c r="H916" s="227"/>
      <c r="I916" s="227"/>
      <c r="J916" s="227"/>
      <c r="K916" s="227"/>
      <c r="L916" s="227"/>
      <c r="M916" s="227"/>
      <c r="N916" s="227"/>
      <c r="O916" s="227"/>
      <c r="P916" s="227"/>
      <c r="Q916" s="227"/>
      <c r="R916" s="227"/>
      <c r="S916" s="227"/>
      <c r="T916" s="227"/>
      <c r="U916" s="227"/>
      <c r="V916" s="227"/>
      <c r="W916" s="227"/>
      <c r="X916" s="227"/>
      <c r="Y916" s="227"/>
      <c r="Z916" s="227"/>
      <c r="AA916" s="227"/>
      <c r="AB916" s="227"/>
      <c r="AC916" s="227"/>
      <c r="AD916" s="227"/>
      <c r="AE916" s="227"/>
      <c r="AF916" s="227"/>
      <c r="AG916" s="227"/>
      <c r="AH916" s="227"/>
      <c r="AI916" s="227"/>
      <c r="AJ916" s="227"/>
      <c r="AK916" s="227"/>
    </row>
    <row r="917" hidden="1">
      <c r="A917" s="227"/>
      <c r="B917" s="227"/>
      <c r="C917" s="227"/>
      <c r="D917" s="227"/>
      <c r="E917" s="227"/>
      <c r="F917" s="227"/>
      <c r="G917" s="227"/>
      <c r="H917" s="227"/>
      <c r="I917" s="227"/>
      <c r="J917" s="227"/>
      <c r="K917" s="227"/>
      <c r="L917" s="227"/>
      <c r="M917" s="227"/>
      <c r="N917" s="227"/>
      <c r="O917" s="227"/>
      <c r="P917" s="227"/>
      <c r="Q917" s="227"/>
      <c r="R917" s="227"/>
      <c r="S917" s="227"/>
      <c r="T917" s="227"/>
      <c r="U917" s="227"/>
      <c r="V917" s="227"/>
      <c r="W917" s="227"/>
      <c r="X917" s="227"/>
      <c r="Y917" s="227"/>
      <c r="Z917" s="227"/>
      <c r="AA917" s="227"/>
      <c r="AB917" s="227"/>
      <c r="AC917" s="227"/>
      <c r="AD917" s="227"/>
      <c r="AE917" s="227"/>
      <c r="AF917" s="227"/>
      <c r="AG917" s="227"/>
      <c r="AH917" s="227"/>
      <c r="AI917" s="227"/>
      <c r="AJ917" s="227"/>
      <c r="AK917" s="227"/>
    </row>
    <row r="918" hidden="1">
      <c r="A918" s="227"/>
      <c r="B918" s="227"/>
      <c r="C918" s="227"/>
      <c r="D918" s="227"/>
      <c r="E918" s="227"/>
      <c r="F918" s="227"/>
      <c r="G918" s="227"/>
      <c r="H918" s="227"/>
      <c r="I918" s="227"/>
      <c r="J918" s="227"/>
      <c r="K918" s="227"/>
      <c r="L918" s="227"/>
      <c r="M918" s="227"/>
      <c r="N918" s="227"/>
      <c r="O918" s="227"/>
      <c r="P918" s="227"/>
      <c r="Q918" s="227"/>
      <c r="R918" s="227"/>
      <c r="S918" s="227"/>
      <c r="T918" s="227"/>
      <c r="U918" s="227"/>
      <c r="V918" s="227"/>
      <c r="W918" s="227"/>
      <c r="X918" s="227"/>
      <c r="Y918" s="227"/>
      <c r="Z918" s="227"/>
      <c r="AA918" s="227"/>
      <c r="AB918" s="227"/>
      <c r="AC918" s="227"/>
      <c r="AD918" s="227"/>
      <c r="AE918" s="227"/>
      <c r="AF918" s="227"/>
      <c r="AG918" s="227"/>
      <c r="AH918" s="227"/>
      <c r="AI918" s="227"/>
      <c r="AJ918" s="227"/>
      <c r="AK918" s="227"/>
    </row>
    <row r="919" hidden="1">
      <c r="A919" s="227"/>
      <c r="B919" s="227"/>
      <c r="C919" s="227"/>
      <c r="D919" s="227"/>
      <c r="E919" s="227"/>
      <c r="F919" s="227"/>
      <c r="G919" s="227"/>
      <c r="H919" s="227"/>
      <c r="I919" s="227"/>
      <c r="J919" s="227"/>
      <c r="K919" s="227"/>
      <c r="L919" s="227"/>
      <c r="M919" s="227"/>
      <c r="N919" s="227"/>
      <c r="O919" s="227"/>
      <c r="P919" s="227"/>
      <c r="Q919" s="227"/>
      <c r="R919" s="227"/>
      <c r="S919" s="227"/>
      <c r="T919" s="227"/>
      <c r="U919" s="227"/>
      <c r="V919" s="227"/>
      <c r="W919" s="227"/>
      <c r="X919" s="227"/>
      <c r="Y919" s="227"/>
      <c r="Z919" s="227"/>
      <c r="AA919" s="227"/>
      <c r="AB919" s="227"/>
      <c r="AC919" s="227"/>
      <c r="AD919" s="227"/>
      <c r="AE919" s="227"/>
      <c r="AF919" s="227"/>
      <c r="AG919" s="227"/>
      <c r="AH919" s="227"/>
      <c r="AI919" s="227"/>
      <c r="AJ919" s="227"/>
      <c r="AK919" s="227"/>
    </row>
    <row r="920" hidden="1">
      <c r="A920" s="227"/>
      <c r="B920" s="227"/>
      <c r="C920" s="227"/>
      <c r="D920" s="227"/>
      <c r="E920" s="227"/>
      <c r="F920" s="227"/>
      <c r="G920" s="227"/>
      <c r="H920" s="227"/>
      <c r="I920" s="227"/>
      <c r="J920" s="227"/>
      <c r="K920" s="227"/>
      <c r="L920" s="227"/>
      <c r="M920" s="227"/>
      <c r="N920" s="227"/>
      <c r="O920" s="227"/>
      <c r="P920" s="227"/>
      <c r="Q920" s="227"/>
      <c r="R920" s="227"/>
      <c r="S920" s="227"/>
      <c r="T920" s="227"/>
      <c r="U920" s="227"/>
      <c r="V920" s="227"/>
      <c r="W920" s="227"/>
      <c r="X920" s="227"/>
      <c r="Y920" s="227"/>
      <c r="Z920" s="227"/>
      <c r="AA920" s="227"/>
      <c r="AB920" s="227"/>
      <c r="AC920" s="227"/>
      <c r="AD920" s="227"/>
      <c r="AE920" s="227"/>
      <c r="AF920" s="227"/>
      <c r="AG920" s="227"/>
      <c r="AH920" s="227"/>
      <c r="AI920" s="227"/>
      <c r="AJ920" s="227"/>
      <c r="AK920" s="227"/>
    </row>
    <row r="921" hidden="1">
      <c r="A921" s="227"/>
      <c r="B921" s="227"/>
      <c r="C921" s="227"/>
      <c r="D921" s="227"/>
      <c r="E921" s="227"/>
      <c r="F921" s="227"/>
      <c r="G921" s="227"/>
      <c r="H921" s="227"/>
      <c r="I921" s="227"/>
      <c r="J921" s="227"/>
      <c r="K921" s="227"/>
      <c r="L921" s="227"/>
      <c r="M921" s="227"/>
      <c r="N921" s="227"/>
      <c r="O921" s="227"/>
      <c r="P921" s="227"/>
      <c r="Q921" s="227"/>
      <c r="R921" s="227"/>
      <c r="S921" s="227"/>
      <c r="T921" s="227"/>
      <c r="U921" s="227"/>
      <c r="V921" s="227"/>
      <c r="W921" s="227"/>
      <c r="X921" s="227"/>
      <c r="Y921" s="227"/>
      <c r="Z921" s="227"/>
      <c r="AA921" s="227"/>
      <c r="AB921" s="227"/>
      <c r="AC921" s="227"/>
      <c r="AD921" s="227"/>
      <c r="AE921" s="227"/>
      <c r="AF921" s="227"/>
      <c r="AG921" s="227"/>
      <c r="AH921" s="227"/>
      <c r="AI921" s="227"/>
      <c r="AJ921" s="227"/>
      <c r="AK921" s="227"/>
    </row>
    <row r="922" hidden="1">
      <c r="A922" s="227"/>
      <c r="B922" s="227"/>
      <c r="C922" s="227"/>
      <c r="D922" s="227"/>
      <c r="E922" s="227"/>
      <c r="F922" s="227"/>
      <c r="G922" s="227"/>
      <c r="H922" s="227"/>
      <c r="I922" s="227"/>
      <c r="J922" s="227"/>
      <c r="K922" s="227"/>
      <c r="L922" s="227"/>
      <c r="M922" s="227"/>
      <c r="N922" s="227"/>
      <c r="O922" s="227"/>
      <c r="P922" s="227"/>
      <c r="Q922" s="227"/>
      <c r="R922" s="227"/>
      <c r="S922" s="227"/>
      <c r="T922" s="227"/>
      <c r="U922" s="227"/>
      <c r="V922" s="227"/>
      <c r="W922" s="227"/>
      <c r="X922" s="227"/>
      <c r="Y922" s="227"/>
      <c r="Z922" s="227"/>
      <c r="AA922" s="227"/>
      <c r="AB922" s="227"/>
      <c r="AC922" s="227"/>
      <c r="AD922" s="227"/>
      <c r="AE922" s="227"/>
      <c r="AF922" s="227"/>
      <c r="AG922" s="227"/>
      <c r="AH922" s="227"/>
      <c r="AI922" s="227"/>
      <c r="AJ922" s="227"/>
      <c r="AK922" s="227"/>
    </row>
    <row r="923" hidden="1">
      <c r="A923" s="227"/>
      <c r="B923" s="227"/>
      <c r="C923" s="227"/>
      <c r="D923" s="227"/>
      <c r="E923" s="227"/>
      <c r="F923" s="227"/>
      <c r="G923" s="227"/>
      <c r="H923" s="227"/>
      <c r="I923" s="227"/>
      <c r="J923" s="227"/>
      <c r="K923" s="227"/>
      <c r="L923" s="227"/>
      <c r="M923" s="227"/>
      <c r="N923" s="227"/>
      <c r="O923" s="227"/>
      <c r="P923" s="227"/>
      <c r="Q923" s="227"/>
      <c r="R923" s="227"/>
      <c r="S923" s="227"/>
      <c r="T923" s="227"/>
      <c r="U923" s="227"/>
      <c r="V923" s="227"/>
      <c r="W923" s="227"/>
      <c r="X923" s="227"/>
      <c r="Y923" s="227"/>
      <c r="Z923" s="227"/>
      <c r="AA923" s="227"/>
      <c r="AB923" s="227"/>
      <c r="AC923" s="227"/>
      <c r="AD923" s="227"/>
      <c r="AE923" s="227"/>
      <c r="AF923" s="227"/>
      <c r="AG923" s="227"/>
      <c r="AH923" s="227"/>
      <c r="AI923" s="227"/>
      <c r="AJ923" s="227"/>
      <c r="AK923" s="227"/>
    </row>
    <row r="924" hidden="1">
      <c r="A924" s="227"/>
      <c r="B924" s="227"/>
      <c r="C924" s="227"/>
      <c r="D924" s="227"/>
      <c r="E924" s="227"/>
      <c r="F924" s="227"/>
      <c r="G924" s="227"/>
      <c r="H924" s="227"/>
      <c r="I924" s="227"/>
      <c r="J924" s="227"/>
      <c r="K924" s="227"/>
      <c r="L924" s="227"/>
      <c r="M924" s="227"/>
      <c r="N924" s="227"/>
      <c r="O924" s="227"/>
      <c r="P924" s="227"/>
      <c r="Q924" s="227"/>
      <c r="R924" s="227"/>
      <c r="S924" s="227"/>
      <c r="T924" s="227"/>
      <c r="U924" s="227"/>
      <c r="V924" s="227"/>
      <c r="W924" s="227"/>
      <c r="X924" s="227"/>
      <c r="Y924" s="227"/>
      <c r="Z924" s="227"/>
      <c r="AA924" s="227"/>
      <c r="AB924" s="227"/>
      <c r="AC924" s="227"/>
      <c r="AD924" s="227"/>
      <c r="AE924" s="227"/>
      <c r="AF924" s="227"/>
      <c r="AG924" s="227"/>
      <c r="AH924" s="227"/>
      <c r="AI924" s="227"/>
      <c r="AJ924" s="227"/>
      <c r="AK924" s="227"/>
    </row>
    <row r="925" hidden="1">
      <c r="A925" s="227"/>
      <c r="B925" s="227"/>
      <c r="C925" s="227"/>
      <c r="D925" s="227"/>
      <c r="E925" s="227"/>
      <c r="F925" s="227"/>
      <c r="G925" s="227"/>
      <c r="H925" s="227"/>
      <c r="I925" s="227"/>
      <c r="J925" s="227"/>
      <c r="K925" s="227"/>
      <c r="L925" s="227"/>
      <c r="M925" s="227"/>
      <c r="N925" s="227"/>
      <c r="O925" s="227"/>
      <c r="P925" s="227"/>
      <c r="Q925" s="227"/>
      <c r="R925" s="227"/>
      <c r="S925" s="227"/>
      <c r="T925" s="227"/>
      <c r="U925" s="227"/>
      <c r="V925" s="227"/>
      <c r="W925" s="227"/>
      <c r="X925" s="227"/>
      <c r="Y925" s="227"/>
      <c r="Z925" s="227"/>
      <c r="AA925" s="227"/>
      <c r="AB925" s="227"/>
      <c r="AC925" s="227"/>
      <c r="AD925" s="227"/>
      <c r="AE925" s="227"/>
      <c r="AF925" s="227"/>
      <c r="AG925" s="227"/>
      <c r="AH925" s="227"/>
      <c r="AI925" s="227"/>
      <c r="AJ925" s="227"/>
      <c r="AK925" s="227"/>
    </row>
    <row r="926" hidden="1">
      <c r="A926" s="227"/>
      <c r="B926" s="227"/>
      <c r="C926" s="227"/>
      <c r="D926" s="227"/>
      <c r="E926" s="227"/>
      <c r="F926" s="227"/>
      <c r="G926" s="227"/>
      <c r="H926" s="227"/>
      <c r="I926" s="227"/>
      <c r="J926" s="227"/>
      <c r="K926" s="227"/>
      <c r="L926" s="227"/>
      <c r="M926" s="227"/>
      <c r="N926" s="227"/>
      <c r="O926" s="227"/>
      <c r="P926" s="227"/>
      <c r="Q926" s="227"/>
      <c r="R926" s="227"/>
      <c r="S926" s="227"/>
      <c r="T926" s="227"/>
      <c r="U926" s="227"/>
      <c r="V926" s="227"/>
      <c r="W926" s="227"/>
      <c r="X926" s="227"/>
      <c r="Y926" s="227"/>
      <c r="Z926" s="227"/>
      <c r="AA926" s="227"/>
      <c r="AB926" s="227"/>
      <c r="AC926" s="227"/>
      <c r="AD926" s="227"/>
      <c r="AE926" s="227"/>
      <c r="AF926" s="227"/>
      <c r="AG926" s="227"/>
      <c r="AH926" s="227"/>
      <c r="AI926" s="227"/>
      <c r="AJ926" s="227"/>
      <c r="AK926" s="227"/>
    </row>
    <row r="927" hidden="1">
      <c r="A927" s="227"/>
      <c r="B927" s="227"/>
      <c r="C927" s="227"/>
      <c r="D927" s="227"/>
      <c r="E927" s="227"/>
      <c r="F927" s="227"/>
      <c r="G927" s="227"/>
      <c r="H927" s="227"/>
      <c r="I927" s="227"/>
      <c r="J927" s="227"/>
      <c r="K927" s="227"/>
      <c r="L927" s="227"/>
      <c r="M927" s="227"/>
      <c r="N927" s="227"/>
      <c r="O927" s="227"/>
      <c r="P927" s="227"/>
      <c r="Q927" s="227"/>
      <c r="R927" s="227"/>
      <c r="S927" s="227"/>
      <c r="T927" s="227"/>
      <c r="U927" s="227"/>
      <c r="V927" s="227"/>
      <c r="W927" s="227"/>
      <c r="X927" s="227"/>
      <c r="Y927" s="227"/>
      <c r="Z927" s="227"/>
      <c r="AA927" s="227"/>
      <c r="AB927" s="227"/>
      <c r="AC927" s="227"/>
      <c r="AD927" s="227"/>
      <c r="AE927" s="227"/>
      <c r="AF927" s="227"/>
      <c r="AG927" s="227"/>
      <c r="AH927" s="227"/>
      <c r="AI927" s="227"/>
      <c r="AJ927" s="227"/>
      <c r="AK927" s="227"/>
    </row>
    <row r="928" hidden="1">
      <c r="A928" s="227"/>
      <c r="B928" s="227"/>
      <c r="C928" s="227"/>
      <c r="D928" s="227"/>
      <c r="E928" s="227"/>
      <c r="F928" s="227"/>
      <c r="G928" s="227"/>
      <c r="H928" s="227"/>
      <c r="I928" s="227"/>
      <c r="J928" s="227"/>
      <c r="K928" s="227"/>
      <c r="L928" s="227"/>
      <c r="M928" s="227"/>
      <c r="N928" s="227"/>
      <c r="O928" s="227"/>
      <c r="P928" s="227"/>
      <c r="Q928" s="227"/>
      <c r="R928" s="227"/>
      <c r="S928" s="227"/>
      <c r="T928" s="227"/>
      <c r="U928" s="227"/>
      <c r="V928" s="227"/>
      <c r="W928" s="227"/>
      <c r="X928" s="227"/>
      <c r="Y928" s="227"/>
      <c r="Z928" s="227"/>
      <c r="AA928" s="227"/>
      <c r="AB928" s="227"/>
      <c r="AC928" s="227"/>
      <c r="AD928" s="227"/>
      <c r="AE928" s="227"/>
      <c r="AF928" s="227"/>
      <c r="AG928" s="227"/>
      <c r="AH928" s="227"/>
      <c r="AI928" s="227"/>
      <c r="AJ928" s="227"/>
      <c r="AK928" s="227"/>
    </row>
    <row r="929" hidden="1">
      <c r="A929" s="227"/>
      <c r="B929" s="227"/>
      <c r="C929" s="227"/>
      <c r="D929" s="227"/>
      <c r="E929" s="227"/>
      <c r="F929" s="227"/>
      <c r="G929" s="227"/>
      <c r="H929" s="227"/>
      <c r="I929" s="227"/>
      <c r="J929" s="227"/>
      <c r="K929" s="227"/>
      <c r="L929" s="227"/>
      <c r="M929" s="227"/>
      <c r="N929" s="227"/>
      <c r="O929" s="227"/>
      <c r="P929" s="227"/>
      <c r="Q929" s="227"/>
      <c r="R929" s="227"/>
      <c r="S929" s="227"/>
      <c r="T929" s="227"/>
      <c r="U929" s="227"/>
      <c r="V929" s="227"/>
      <c r="W929" s="227"/>
      <c r="X929" s="227"/>
      <c r="Y929" s="227"/>
      <c r="Z929" s="227"/>
      <c r="AA929" s="227"/>
      <c r="AB929" s="227"/>
      <c r="AC929" s="227"/>
      <c r="AD929" s="227"/>
      <c r="AE929" s="227"/>
      <c r="AF929" s="227"/>
      <c r="AG929" s="227"/>
      <c r="AH929" s="227"/>
      <c r="AI929" s="227"/>
      <c r="AJ929" s="227"/>
      <c r="AK929" s="227"/>
    </row>
    <row r="930" hidden="1">
      <c r="A930" s="227"/>
      <c r="B930" s="227"/>
      <c r="C930" s="227"/>
      <c r="D930" s="227"/>
      <c r="E930" s="227"/>
      <c r="F930" s="227"/>
      <c r="G930" s="227"/>
      <c r="H930" s="227"/>
      <c r="I930" s="227"/>
      <c r="J930" s="227"/>
      <c r="K930" s="227"/>
      <c r="L930" s="227"/>
      <c r="M930" s="227"/>
      <c r="N930" s="227"/>
      <c r="O930" s="227"/>
      <c r="P930" s="227"/>
      <c r="Q930" s="227"/>
      <c r="R930" s="227"/>
      <c r="S930" s="227"/>
      <c r="T930" s="227"/>
      <c r="U930" s="227"/>
      <c r="V930" s="227"/>
      <c r="W930" s="227"/>
      <c r="X930" s="227"/>
      <c r="Y930" s="227"/>
      <c r="Z930" s="227"/>
      <c r="AA930" s="227"/>
      <c r="AB930" s="227"/>
      <c r="AC930" s="227"/>
      <c r="AD930" s="227"/>
      <c r="AE930" s="227"/>
      <c r="AF930" s="227"/>
      <c r="AG930" s="227"/>
      <c r="AH930" s="227"/>
      <c r="AI930" s="227"/>
      <c r="AJ930" s="227"/>
      <c r="AK930" s="227"/>
    </row>
    <row r="931" hidden="1">
      <c r="A931" s="227"/>
      <c r="B931" s="227"/>
      <c r="C931" s="227"/>
      <c r="D931" s="227"/>
      <c r="E931" s="227"/>
      <c r="F931" s="227"/>
      <c r="G931" s="227"/>
      <c r="H931" s="227"/>
      <c r="I931" s="227"/>
      <c r="J931" s="227"/>
      <c r="K931" s="227"/>
      <c r="L931" s="227"/>
      <c r="M931" s="227"/>
      <c r="N931" s="227"/>
      <c r="O931" s="227"/>
      <c r="P931" s="227"/>
      <c r="Q931" s="227"/>
      <c r="R931" s="227"/>
      <c r="S931" s="227"/>
      <c r="T931" s="227"/>
      <c r="U931" s="227"/>
      <c r="V931" s="227"/>
      <c r="W931" s="227"/>
      <c r="X931" s="227"/>
      <c r="Y931" s="227"/>
      <c r="Z931" s="227"/>
      <c r="AA931" s="227"/>
      <c r="AB931" s="227"/>
      <c r="AC931" s="227"/>
      <c r="AD931" s="227"/>
      <c r="AE931" s="227"/>
      <c r="AF931" s="227"/>
      <c r="AG931" s="227"/>
      <c r="AH931" s="227"/>
      <c r="AI931" s="227"/>
      <c r="AJ931" s="227"/>
      <c r="AK931" s="227"/>
    </row>
    <row r="932" hidden="1">
      <c r="A932" s="227"/>
      <c r="B932" s="227"/>
      <c r="C932" s="227"/>
      <c r="D932" s="227"/>
      <c r="E932" s="227"/>
      <c r="F932" s="227"/>
      <c r="G932" s="227"/>
      <c r="H932" s="227"/>
      <c r="I932" s="227"/>
      <c r="J932" s="227"/>
      <c r="K932" s="227"/>
      <c r="L932" s="227"/>
      <c r="M932" s="227"/>
      <c r="N932" s="227"/>
      <c r="O932" s="227"/>
      <c r="P932" s="227"/>
      <c r="Q932" s="227"/>
      <c r="R932" s="227"/>
      <c r="S932" s="227"/>
      <c r="T932" s="227"/>
      <c r="U932" s="227"/>
      <c r="V932" s="227"/>
      <c r="W932" s="227"/>
      <c r="X932" s="227"/>
      <c r="Y932" s="227"/>
      <c r="Z932" s="227"/>
      <c r="AA932" s="227"/>
      <c r="AB932" s="227"/>
      <c r="AC932" s="227"/>
      <c r="AD932" s="227"/>
      <c r="AE932" s="227"/>
      <c r="AF932" s="227"/>
      <c r="AG932" s="227"/>
      <c r="AH932" s="227"/>
      <c r="AI932" s="227"/>
      <c r="AJ932" s="227"/>
      <c r="AK932" s="227"/>
    </row>
    <row r="933" hidden="1">
      <c r="A933" s="227"/>
      <c r="B933" s="227"/>
      <c r="C933" s="227"/>
      <c r="D933" s="227"/>
      <c r="E933" s="227"/>
      <c r="F933" s="227"/>
      <c r="G933" s="227"/>
      <c r="H933" s="227"/>
      <c r="I933" s="227"/>
      <c r="J933" s="227"/>
      <c r="K933" s="227"/>
      <c r="L933" s="227"/>
      <c r="M933" s="227"/>
      <c r="N933" s="227"/>
      <c r="O933" s="227"/>
      <c r="P933" s="227"/>
      <c r="Q933" s="227"/>
      <c r="R933" s="227"/>
      <c r="S933" s="227"/>
      <c r="T933" s="227"/>
      <c r="U933" s="227"/>
      <c r="V933" s="227"/>
      <c r="W933" s="227"/>
      <c r="X933" s="227"/>
      <c r="Y933" s="227"/>
      <c r="Z933" s="227"/>
      <c r="AA933" s="227"/>
      <c r="AB933" s="227"/>
      <c r="AC933" s="227"/>
      <c r="AD933" s="227"/>
      <c r="AE933" s="227"/>
      <c r="AF933" s="227"/>
      <c r="AG933" s="227"/>
      <c r="AH933" s="227"/>
      <c r="AI933" s="227"/>
      <c r="AJ933" s="227"/>
      <c r="AK933" s="227"/>
    </row>
    <row r="934" hidden="1">
      <c r="A934" s="227"/>
      <c r="B934" s="227"/>
      <c r="C934" s="227"/>
      <c r="D934" s="227"/>
      <c r="E934" s="227"/>
      <c r="F934" s="227"/>
      <c r="G934" s="227"/>
      <c r="H934" s="227"/>
      <c r="I934" s="227"/>
      <c r="J934" s="227"/>
      <c r="K934" s="227"/>
      <c r="L934" s="227"/>
      <c r="M934" s="227"/>
      <c r="N934" s="227"/>
      <c r="O934" s="227"/>
      <c r="P934" s="227"/>
      <c r="Q934" s="227"/>
      <c r="R934" s="227"/>
      <c r="S934" s="227"/>
      <c r="T934" s="227"/>
      <c r="U934" s="227"/>
      <c r="V934" s="227"/>
      <c r="W934" s="227"/>
      <c r="X934" s="227"/>
      <c r="Y934" s="227"/>
      <c r="Z934" s="227"/>
      <c r="AA934" s="227"/>
      <c r="AB934" s="227"/>
      <c r="AC934" s="227"/>
      <c r="AD934" s="227"/>
      <c r="AE934" s="227"/>
      <c r="AF934" s="227"/>
      <c r="AG934" s="227"/>
      <c r="AH934" s="227"/>
      <c r="AI934" s="227"/>
      <c r="AJ934" s="227"/>
      <c r="AK934" s="227"/>
    </row>
    <row r="935" hidden="1">
      <c r="A935" s="227"/>
      <c r="B935" s="227"/>
      <c r="C935" s="227"/>
      <c r="D935" s="227"/>
      <c r="E935" s="227"/>
      <c r="F935" s="227"/>
      <c r="G935" s="227"/>
      <c r="H935" s="227"/>
      <c r="I935" s="227"/>
      <c r="J935" s="227"/>
      <c r="K935" s="227"/>
      <c r="L935" s="227"/>
      <c r="M935" s="227"/>
      <c r="N935" s="227"/>
      <c r="O935" s="227"/>
      <c r="P935" s="227"/>
      <c r="Q935" s="227"/>
      <c r="R935" s="227"/>
      <c r="S935" s="227"/>
      <c r="T935" s="227"/>
      <c r="U935" s="227"/>
      <c r="V935" s="227"/>
      <c r="W935" s="227"/>
      <c r="X935" s="227"/>
      <c r="Y935" s="227"/>
      <c r="Z935" s="227"/>
      <c r="AA935" s="227"/>
      <c r="AB935" s="227"/>
      <c r="AC935" s="227"/>
      <c r="AD935" s="227"/>
      <c r="AE935" s="227"/>
      <c r="AF935" s="227"/>
      <c r="AG935" s="227"/>
      <c r="AH935" s="227"/>
      <c r="AI935" s="227"/>
      <c r="AJ935" s="227"/>
      <c r="AK935" s="227"/>
    </row>
    <row r="936" hidden="1">
      <c r="A936" s="227"/>
      <c r="B936" s="227"/>
      <c r="C936" s="227"/>
      <c r="D936" s="227"/>
      <c r="E936" s="227"/>
      <c r="F936" s="227"/>
      <c r="G936" s="227"/>
      <c r="H936" s="227"/>
      <c r="I936" s="227"/>
      <c r="J936" s="227"/>
      <c r="K936" s="227"/>
      <c r="L936" s="227"/>
      <c r="M936" s="227"/>
      <c r="N936" s="227"/>
      <c r="O936" s="227"/>
      <c r="P936" s="227"/>
      <c r="Q936" s="227"/>
      <c r="R936" s="227"/>
      <c r="S936" s="227"/>
      <c r="T936" s="227"/>
      <c r="U936" s="227"/>
      <c r="V936" s="227"/>
      <c r="W936" s="227"/>
      <c r="X936" s="227"/>
      <c r="Y936" s="227"/>
      <c r="Z936" s="227"/>
      <c r="AA936" s="227"/>
      <c r="AB936" s="227"/>
      <c r="AC936" s="227"/>
      <c r="AD936" s="227"/>
      <c r="AE936" s="227"/>
      <c r="AF936" s="227"/>
      <c r="AG936" s="227"/>
      <c r="AH936" s="227"/>
      <c r="AI936" s="227"/>
      <c r="AJ936" s="227"/>
      <c r="AK936" s="227"/>
    </row>
    <row r="937" hidden="1">
      <c r="A937" s="227"/>
      <c r="B937" s="227"/>
      <c r="C937" s="227"/>
      <c r="D937" s="227"/>
      <c r="E937" s="227"/>
      <c r="F937" s="227"/>
      <c r="G937" s="227"/>
      <c r="H937" s="227"/>
      <c r="I937" s="227"/>
      <c r="J937" s="227"/>
      <c r="K937" s="227"/>
      <c r="L937" s="227"/>
      <c r="M937" s="227"/>
      <c r="N937" s="227"/>
      <c r="O937" s="227"/>
      <c r="P937" s="227"/>
      <c r="Q937" s="227"/>
      <c r="R937" s="227"/>
      <c r="S937" s="227"/>
      <c r="T937" s="227"/>
      <c r="U937" s="227"/>
      <c r="V937" s="227"/>
      <c r="W937" s="227"/>
      <c r="X937" s="227"/>
      <c r="Y937" s="227"/>
      <c r="Z937" s="227"/>
      <c r="AA937" s="227"/>
      <c r="AB937" s="227"/>
      <c r="AC937" s="227"/>
      <c r="AD937" s="227"/>
      <c r="AE937" s="227"/>
      <c r="AF937" s="227"/>
      <c r="AG937" s="227"/>
      <c r="AH937" s="227"/>
      <c r="AI937" s="227"/>
      <c r="AJ937" s="227"/>
      <c r="AK937" s="227"/>
    </row>
    <row r="938" hidden="1">
      <c r="A938" s="227"/>
      <c r="B938" s="227"/>
      <c r="C938" s="227"/>
      <c r="D938" s="227"/>
      <c r="E938" s="227"/>
      <c r="F938" s="227"/>
      <c r="G938" s="227"/>
      <c r="H938" s="227"/>
      <c r="I938" s="227"/>
      <c r="J938" s="227"/>
      <c r="K938" s="227"/>
      <c r="L938" s="227"/>
      <c r="M938" s="227"/>
      <c r="N938" s="227"/>
      <c r="O938" s="227"/>
      <c r="P938" s="227"/>
      <c r="Q938" s="227"/>
      <c r="R938" s="227"/>
      <c r="S938" s="227"/>
      <c r="T938" s="227"/>
      <c r="U938" s="227"/>
      <c r="V938" s="227"/>
      <c r="W938" s="227"/>
      <c r="X938" s="227"/>
      <c r="Y938" s="227"/>
      <c r="Z938" s="227"/>
      <c r="AA938" s="227"/>
      <c r="AB938" s="227"/>
      <c r="AC938" s="227"/>
      <c r="AD938" s="227"/>
      <c r="AE938" s="227"/>
      <c r="AF938" s="227"/>
      <c r="AG938" s="227"/>
      <c r="AH938" s="227"/>
      <c r="AI938" s="227"/>
      <c r="AJ938" s="227"/>
      <c r="AK938" s="227"/>
    </row>
    <row r="939" hidden="1">
      <c r="A939" s="227"/>
      <c r="B939" s="227"/>
      <c r="C939" s="227"/>
      <c r="D939" s="227"/>
      <c r="E939" s="227"/>
      <c r="F939" s="227"/>
      <c r="G939" s="227"/>
      <c r="H939" s="227"/>
      <c r="I939" s="227"/>
      <c r="J939" s="227"/>
      <c r="K939" s="227"/>
      <c r="L939" s="227"/>
      <c r="M939" s="227"/>
      <c r="N939" s="227"/>
      <c r="O939" s="227"/>
      <c r="P939" s="227"/>
      <c r="Q939" s="227"/>
      <c r="R939" s="227"/>
      <c r="S939" s="227"/>
      <c r="T939" s="227"/>
      <c r="U939" s="227"/>
      <c r="V939" s="227"/>
      <c r="W939" s="227"/>
      <c r="X939" s="227"/>
      <c r="Y939" s="227"/>
      <c r="Z939" s="227"/>
      <c r="AA939" s="227"/>
      <c r="AB939" s="227"/>
      <c r="AC939" s="227"/>
      <c r="AD939" s="227"/>
      <c r="AE939" s="227"/>
      <c r="AF939" s="227"/>
      <c r="AG939" s="227"/>
      <c r="AH939" s="227"/>
      <c r="AI939" s="227"/>
      <c r="AJ939" s="227"/>
      <c r="AK939" s="227"/>
    </row>
    <row r="940" hidden="1">
      <c r="A940" s="227"/>
      <c r="B940" s="227"/>
      <c r="C940" s="227"/>
      <c r="D940" s="227"/>
      <c r="E940" s="227"/>
      <c r="F940" s="227"/>
      <c r="G940" s="227"/>
      <c r="H940" s="227"/>
      <c r="I940" s="227"/>
      <c r="J940" s="227"/>
      <c r="K940" s="227"/>
      <c r="L940" s="227"/>
      <c r="M940" s="227"/>
      <c r="N940" s="227"/>
      <c r="O940" s="227"/>
      <c r="P940" s="227"/>
      <c r="Q940" s="227"/>
      <c r="R940" s="227"/>
      <c r="S940" s="227"/>
      <c r="T940" s="227"/>
      <c r="U940" s="227"/>
      <c r="V940" s="227"/>
      <c r="W940" s="227"/>
      <c r="X940" s="227"/>
      <c r="Y940" s="227"/>
      <c r="Z940" s="227"/>
      <c r="AA940" s="227"/>
      <c r="AB940" s="227"/>
      <c r="AC940" s="227"/>
      <c r="AD940" s="227"/>
      <c r="AE940" s="227"/>
      <c r="AF940" s="227"/>
      <c r="AG940" s="227"/>
      <c r="AH940" s="227"/>
      <c r="AI940" s="227"/>
      <c r="AJ940" s="227"/>
      <c r="AK940" s="227"/>
    </row>
    <row r="941" hidden="1">
      <c r="A941" s="227"/>
      <c r="B941" s="227"/>
      <c r="C941" s="227"/>
      <c r="D941" s="227"/>
      <c r="E941" s="227"/>
      <c r="F941" s="227"/>
      <c r="G941" s="227"/>
      <c r="H941" s="227"/>
      <c r="I941" s="227"/>
      <c r="J941" s="227"/>
      <c r="K941" s="227"/>
      <c r="L941" s="227"/>
      <c r="M941" s="227"/>
      <c r="N941" s="227"/>
      <c r="O941" s="227"/>
      <c r="P941" s="227"/>
      <c r="Q941" s="227"/>
      <c r="R941" s="227"/>
      <c r="S941" s="227"/>
      <c r="T941" s="227"/>
      <c r="U941" s="227"/>
      <c r="V941" s="227"/>
      <c r="W941" s="227"/>
      <c r="X941" s="227"/>
      <c r="Y941" s="227"/>
      <c r="Z941" s="227"/>
      <c r="AA941" s="227"/>
      <c r="AB941" s="227"/>
      <c r="AC941" s="227"/>
      <c r="AD941" s="227"/>
      <c r="AE941" s="227"/>
      <c r="AF941" s="227"/>
      <c r="AG941" s="227"/>
      <c r="AH941" s="227"/>
      <c r="AI941" s="227"/>
      <c r="AJ941" s="227"/>
      <c r="AK941" s="227"/>
    </row>
    <row r="942" hidden="1">
      <c r="A942" s="227"/>
      <c r="B942" s="227"/>
      <c r="C942" s="227"/>
      <c r="D942" s="227"/>
      <c r="E942" s="227"/>
      <c r="F942" s="227"/>
      <c r="G942" s="227"/>
      <c r="H942" s="227"/>
      <c r="I942" s="227"/>
      <c r="J942" s="227"/>
      <c r="K942" s="227"/>
      <c r="L942" s="227"/>
      <c r="M942" s="227"/>
      <c r="N942" s="227"/>
      <c r="O942" s="227"/>
      <c r="P942" s="227"/>
      <c r="Q942" s="227"/>
      <c r="R942" s="227"/>
      <c r="S942" s="227"/>
      <c r="T942" s="227"/>
      <c r="U942" s="227"/>
      <c r="V942" s="227"/>
      <c r="W942" s="227"/>
      <c r="X942" s="227"/>
      <c r="Y942" s="227"/>
      <c r="Z942" s="227"/>
      <c r="AA942" s="227"/>
      <c r="AB942" s="227"/>
      <c r="AC942" s="227"/>
      <c r="AD942" s="227"/>
      <c r="AE942" s="227"/>
      <c r="AF942" s="227"/>
      <c r="AG942" s="227"/>
      <c r="AH942" s="227"/>
      <c r="AI942" s="227"/>
      <c r="AJ942" s="227"/>
      <c r="AK942" s="227"/>
    </row>
    <row r="943" hidden="1">
      <c r="A943" s="227"/>
      <c r="B943" s="227"/>
      <c r="C943" s="227"/>
      <c r="D943" s="227"/>
      <c r="E943" s="227"/>
      <c r="F943" s="227"/>
      <c r="G943" s="227"/>
      <c r="H943" s="227"/>
      <c r="I943" s="227"/>
      <c r="J943" s="227"/>
      <c r="K943" s="227"/>
      <c r="L943" s="227"/>
      <c r="M943" s="227"/>
      <c r="N943" s="227"/>
      <c r="O943" s="227"/>
      <c r="P943" s="227"/>
      <c r="Q943" s="227"/>
      <c r="R943" s="227"/>
      <c r="S943" s="227"/>
      <c r="T943" s="227"/>
      <c r="U943" s="227"/>
      <c r="V943" s="227"/>
      <c r="W943" s="227"/>
      <c r="X943" s="227"/>
      <c r="Y943" s="227"/>
      <c r="Z943" s="227"/>
      <c r="AA943" s="227"/>
      <c r="AB943" s="227"/>
      <c r="AC943" s="227"/>
      <c r="AD943" s="227"/>
      <c r="AE943" s="227"/>
      <c r="AF943" s="227"/>
      <c r="AG943" s="227"/>
      <c r="AH943" s="227"/>
      <c r="AI943" s="227"/>
      <c r="AJ943" s="227"/>
      <c r="AK943" s="227"/>
    </row>
    <row r="944" hidden="1">
      <c r="A944" s="227"/>
      <c r="B944" s="227"/>
      <c r="C944" s="227"/>
      <c r="D944" s="227"/>
      <c r="E944" s="227"/>
      <c r="F944" s="227"/>
      <c r="G944" s="227"/>
      <c r="H944" s="227"/>
      <c r="I944" s="227"/>
      <c r="J944" s="227"/>
      <c r="K944" s="227"/>
      <c r="L944" s="227"/>
      <c r="M944" s="227"/>
      <c r="N944" s="227"/>
      <c r="O944" s="227"/>
      <c r="P944" s="227"/>
      <c r="Q944" s="227"/>
      <c r="R944" s="227"/>
      <c r="S944" s="227"/>
      <c r="T944" s="227"/>
      <c r="U944" s="227"/>
      <c r="V944" s="227"/>
      <c r="W944" s="227"/>
      <c r="X944" s="227"/>
      <c r="Y944" s="227"/>
      <c r="Z944" s="227"/>
      <c r="AA944" s="227"/>
      <c r="AB944" s="227"/>
      <c r="AC944" s="227"/>
      <c r="AD944" s="227"/>
      <c r="AE944" s="227"/>
      <c r="AF944" s="227"/>
      <c r="AG944" s="227"/>
      <c r="AH944" s="227"/>
      <c r="AI944" s="227"/>
      <c r="AJ944" s="227"/>
      <c r="AK944" s="227"/>
    </row>
    <row r="945" hidden="1">
      <c r="A945" s="227"/>
      <c r="B945" s="227"/>
      <c r="C945" s="227"/>
      <c r="D945" s="227"/>
      <c r="E945" s="227"/>
      <c r="F945" s="227"/>
      <c r="G945" s="227"/>
      <c r="H945" s="227"/>
      <c r="I945" s="227"/>
      <c r="J945" s="227"/>
      <c r="K945" s="227"/>
      <c r="L945" s="227"/>
      <c r="M945" s="227"/>
      <c r="N945" s="227"/>
      <c r="O945" s="227"/>
      <c r="P945" s="227"/>
      <c r="Q945" s="227"/>
      <c r="R945" s="227"/>
      <c r="S945" s="227"/>
      <c r="T945" s="227"/>
      <c r="U945" s="227"/>
      <c r="V945" s="227"/>
      <c r="W945" s="227"/>
      <c r="X945" s="227"/>
      <c r="Y945" s="227"/>
      <c r="Z945" s="227"/>
      <c r="AA945" s="227"/>
      <c r="AB945" s="227"/>
      <c r="AC945" s="227"/>
      <c r="AD945" s="227"/>
      <c r="AE945" s="227"/>
      <c r="AF945" s="227"/>
      <c r="AG945" s="227"/>
      <c r="AH945" s="227"/>
      <c r="AI945" s="227"/>
      <c r="AJ945" s="227"/>
      <c r="AK945" s="227"/>
    </row>
    <row r="946" hidden="1">
      <c r="A946" s="227"/>
      <c r="B946" s="227"/>
      <c r="C946" s="227"/>
      <c r="D946" s="227"/>
      <c r="E946" s="227"/>
      <c r="F946" s="227"/>
      <c r="G946" s="227"/>
      <c r="H946" s="227"/>
      <c r="I946" s="227"/>
      <c r="J946" s="227"/>
      <c r="K946" s="227"/>
      <c r="L946" s="227"/>
      <c r="M946" s="227"/>
      <c r="N946" s="227"/>
      <c r="O946" s="227"/>
      <c r="P946" s="227"/>
      <c r="Q946" s="227"/>
      <c r="R946" s="227"/>
      <c r="S946" s="227"/>
      <c r="T946" s="227"/>
      <c r="U946" s="227"/>
      <c r="V946" s="227"/>
      <c r="W946" s="227"/>
      <c r="X946" s="227"/>
      <c r="Y946" s="227"/>
      <c r="Z946" s="227"/>
      <c r="AA946" s="227"/>
      <c r="AB946" s="227"/>
      <c r="AC946" s="227"/>
      <c r="AD946" s="227"/>
      <c r="AE946" s="227"/>
      <c r="AF946" s="227"/>
      <c r="AG946" s="227"/>
      <c r="AH946" s="227"/>
      <c r="AI946" s="227"/>
      <c r="AJ946" s="227"/>
      <c r="AK946" s="227"/>
    </row>
    <row r="947" hidden="1">
      <c r="A947" s="227"/>
      <c r="B947" s="227"/>
      <c r="C947" s="227"/>
      <c r="D947" s="227"/>
      <c r="E947" s="227"/>
      <c r="F947" s="227"/>
      <c r="G947" s="227"/>
      <c r="H947" s="227"/>
      <c r="I947" s="227"/>
      <c r="J947" s="227"/>
      <c r="K947" s="227"/>
      <c r="L947" s="227"/>
      <c r="M947" s="227"/>
      <c r="N947" s="227"/>
      <c r="O947" s="227"/>
      <c r="P947" s="227"/>
      <c r="Q947" s="227"/>
      <c r="R947" s="227"/>
      <c r="S947" s="227"/>
      <c r="T947" s="227"/>
      <c r="U947" s="227"/>
      <c r="V947" s="227"/>
      <c r="W947" s="227"/>
      <c r="X947" s="227"/>
      <c r="Y947" s="227"/>
      <c r="Z947" s="227"/>
      <c r="AA947" s="227"/>
      <c r="AB947" s="227"/>
      <c r="AC947" s="227"/>
      <c r="AD947" s="227"/>
      <c r="AE947" s="227"/>
      <c r="AF947" s="227"/>
      <c r="AG947" s="227"/>
      <c r="AH947" s="227"/>
      <c r="AI947" s="227"/>
      <c r="AJ947" s="227"/>
      <c r="AK947" s="227"/>
    </row>
    <row r="948" hidden="1">
      <c r="A948" s="227"/>
      <c r="B948" s="227"/>
      <c r="C948" s="227"/>
      <c r="D948" s="227"/>
      <c r="E948" s="227"/>
      <c r="F948" s="227"/>
      <c r="G948" s="227"/>
      <c r="H948" s="227"/>
      <c r="I948" s="227"/>
      <c r="J948" s="227"/>
      <c r="K948" s="227"/>
      <c r="L948" s="227"/>
      <c r="M948" s="227"/>
      <c r="N948" s="227"/>
      <c r="O948" s="227"/>
      <c r="P948" s="227"/>
      <c r="Q948" s="227"/>
      <c r="R948" s="227"/>
      <c r="S948" s="227"/>
      <c r="T948" s="227"/>
      <c r="U948" s="227"/>
      <c r="V948" s="227"/>
      <c r="W948" s="227"/>
      <c r="X948" s="227"/>
      <c r="Y948" s="227"/>
      <c r="Z948" s="227"/>
      <c r="AA948" s="227"/>
      <c r="AB948" s="227"/>
      <c r="AC948" s="227"/>
      <c r="AD948" s="227"/>
      <c r="AE948" s="227"/>
      <c r="AF948" s="227"/>
      <c r="AG948" s="227"/>
      <c r="AH948" s="227"/>
      <c r="AI948" s="227"/>
      <c r="AJ948" s="227"/>
      <c r="AK948" s="227"/>
    </row>
    <row r="949" hidden="1">
      <c r="A949" s="227"/>
      <c r="B949" s="227"/>
      <c r="C949" s="227"/>
      <c r="D949" s="227"/>
      <c r="E949" s="227"/>
      <c r="F949" s="227"/>
      <c r="G949" s="227"/>
      <c r="H949" s="227"/>
      <c r="I949" s="227"/>
      <c r="J949" s="227"/>
      <c r="K949" s="227"/>
      <c r="L949" s="227"/>
      <c r="M949" s="227"/>
      <c r="N949" s="227"/>
      <c r="O949" s="227"/>
      <c r="P949" s="227"/>
      <c r="Q949" s="227"/>
      <c r="R949" s="227"/>
      <c r="S949" s="227"/>
      <c r="T949" s="227"/>
      <c r="U949" s="227"/>
      <c r="V949" s="227"/>
      <c r="W949" s="227"/>
      <c r="X949" s="227"/>
      <c r="Y949" s="227"/>
      <c r="Z949" s="227"/>
      <c r="AA949" s="227"/>
      <c r="AB949" s="227"/>
      <c r="AC949" s="227"/>
      <c r="AD949" s="227"/>
      <c r="AE949" s="227"/>
      <c r="AF949" s="227"/>
      <c r="AG949" s="227"/>
      <c r="AH949" s="227"/>
      <c r="AI949" s="227"/>
      <c r="AJ949" s="227"/>
      <c r="AK949" s="227"/>
    </row>
    <row r="950" hidden="1">
      <c r="A950" s="227"/>
      <c r="B950" s="227"/>
      <c r="C950" s="227"/>
      <c r="D950" s="227"/>
      <c r="E950" s="227"/>
      <c r="F950" s="227"/>
      <c r="G950" s="227"/>
      <c r="H950" s="227"/>
      <c r="I950" s="227"/>
      <c r="J950" s="227"/>
      <c r="K950" s="227"/>
      <c r="L950" s="227"/>
      <c r="M950" s="227"/>
      <c r="N950" s="227"/>
      <c r="O950" s="227"/>
      <c r="P950" s="227"/>
      <c r="Q950" s="227"/>
      <c r="R950" s="227"/>
      <c r="S950" s="227"/>
      <c r="T950" s="227"/>
      <c r="U950" s="227"/>
      <c r="V950" s="227"/>
      <c r="W950" s="227"/>
      <c r="X950" s="227"/>
      <c r="Y950" s="227"/>
      <c r="Z950" s="227"/>
      <c r="AA950" s="227"/>
      <c r="AB950" s="227"/>
      <c r="AC950" s="227"/>
      <c r="AD950" s="227"/>
      <c r="AE950" s="227"/>
      <c r="AF950" s="227"/>
      <c r="AG950" s="227"/>
      <c r="AH950" s="227"/>
      <c r="AI950" s="227"/>
      <c r="AJ950" s="227"/>
      <c r="AK950" s="227"/>
    </row>
    <row r="951" hidden="1">
      <c r="A951" s="227"/>
      <c r="B951" s="227"/>
      <c r="C951" s="227"/>
      <c r="D951" s="227"/>
      <c r="E951" s="227"/>
      <c r="F951" s="227"/>
      <c r="G951" s="227"/>
      <c r="H951" s="227"/>
      <c r="I951" s="227"/>
      <c r="J951" s="227"/>
      <c r="K951" s="227"/>
      <c r="L951" s="227"/>
      <c r="M951" s="227"/>
      <c r="N951" s="227"/>
      <c r="O951" s="227"/>
      <c r="P951" s="227"/>
      <c r="Q951" s="227"/>
      <c r="R951" s="227"/>
      <c r="S951" s="227"/>
      <c r="T951" s="227"/>
      <c r="U951" s="227"/>
      <c r="V951" s="227"/>
      <c r="W951" s="227"/>
      <c r="X951" s="227"/>
      <c r="Y951" s="227"/>
      <c r="Z951" s="227"/>
      <c r="AA951" s="227"/>
      <c r="AB951" s="227"/>
      <c r="AC951" s="227"/>
      <c r="AD951" s="227"/>
      <c r="AE951" s="227"/>
      <c r="AF951" s="227"/>
      <c r="AG951" s="227"/>
      <c r="AH951" s="227"/>
      <c r="AI951" s="227"/>
      <c r="AJ951" s="227"/>
      <c r="AK951" s="227"/>
    </row>
    <row r="952" hidden="1">
      <c r="A952" s="227"/>
      <c r="B952" s="227"/>
      <c r="C952" s="227"/>
      <c r="D952" s="227"/>
      <c r="E952" s="227"/>
      <c r="F952" s="227"/>
      <c r="G952" s="227"/>
      <c r="H952" s="227"/>
      <c r="I952" s="227"/>
      <c r="J952" s="227"/>
      <c r="K952" s="227"/>
      <c r="L952" s="227"/>
      <c r="M952" s="227"/>
      <c r="N952" s="227"/>
      <c r="O952" s="227"/>
      <c r="P952" s="227"/>
      <c r="Q952" s="227"/>
      <c r="R952" s="227"/>
      <c r="S952" s="227"/>
      <c r="T952" s="227"/>
      <c r="U952" s="227"/>
      <c r="V952" s="227"/>
      <c r="W952" s="227"/>
      <c r="X952" s="227"/>
      <c r="Y952" s="227"/>
      <c r="Z952" s="227"/>
      <c r="AA952" s="227"/>
      <c r="AB952" s="227"/>
      <c r="AC952" s="227"/>
      <c r="AD952" s="227"/>
      <c r="AE952" s="227"/>
      <c r="AF952" s="227"/>
      <c r="AG952" s="227"/>
      <c r="AH952" s="227"/>
      <c r="AI952" s="227"/>
      <c r="AJ952" s="227"/>
      <c r="AK952" s="227"/>
    </row>
    <row r="953" hidden="1">
      <c r="A953" s="227"/>
      <c r="B953" s="227"/>
      <c r="C953" s="227"/>
      <c r="D953" s="227"/>
      <c r="E953" s="227"/>
      <c r="F953" s="227"/>
      <c r="G953" s="227"/>
      <c r="H953" s="227"/>
      <c r="I953" s="227"/>
      <c r="J953" s="227"/>
      <c r="K953" s="227"/>
      <c r="L953" s="227"/>
      <c r="M953" s="227"/>
      <c r="N953" s="227"/>
      <c r="O953" s="227"/>
      <c r="P953" s="227"/>
      <c r="Q953" s="227"/>
      <c r="R953" s="227"/>
      <c r="S953" s="227"/>
      <c r="T953" s="227"/>
      <c r="U953" s="227"/>
      <c r="V953" s="227"/>
      <c r="W953" s="227"/>
      <c r="X953" s="227"/>
      <c r="Y953" s="227"/>
      <c r="Z953" s="227"/>
      <c r="AA953" s="227"/>
      <c r="AB953" s="227"/>
      <c r="AC953" s="227"/>
      <c r="AD953" s="227"/>
      <c r="AE953" s="227"/>
      <c r="AF953" s="227"/>
      <c r="AG953" s="227"/>
      <c r="AH953" s="227"/>
      <c r="AI953" s="227"/>
      <c r="AJ953" s="227"/>
      <c r="AK953" s="227"/>
    </row>
    <row r="954" hidden="1">
      <c r="A954" s="227"/>
      <c r="B954" s="227"/>
      <c r="C954" s="227"/>
      <c r="D954" s="227"/>
      <c r="E954" s="227"/>
      <c r="F954" s="227"/>
      <c r="G954" s="227"/>
      <c r="H954" s="227"/>
      <c r="I954" s="227"/>
      <c r="J954" s="227"/>
      <c r="K954" s="227"/>
      <c r="L954" s="227"/>
      <c r="M954" s="227"/>
      <c r="N954" s="227"/>
      <c r="O954" s="227"/>
      <c r="P954" s="227"/>
      <c r="Q954" s="227"/>
      <c r="R954" s="227"/>
      <c r="S954" s="227"/>
      <c r="T954" s="227"/>
      <c r="U954" s="227"/>
      <c r="V954" s="227"/>
      <c r="W954" s="227"/>
      <c r="X954" s="227"/>
      <c r="Y954" s="227"/>
      <c r="Z954" s="227"/>
      <c r="AA954" s="227"/>
      <c r="AB954" s="227"/>
      <c r="AC954" s="227"/>
      <c r="AD954" s="227"/>
      <c r="AE954" s="227"/>
      <c r="AF954" s="227"/>
      <c r="AG954" s="227"/>
      <c r="AH954" s="227"/>
      <c r="AI954" s="227"/>
      <c r="AJ954" s="227"/>
      <c r="AK954" s="227"/>
    </row>
    <row r="955" hidden="1">
      <c r="A955" s="227"/>
      <c r="B955" s="227"/>
      <c r="C955" s="227"/>
      <c r="D955" s="227"/>
      <c r="E955" s="227"/>
      <c r="F955" s="227"/>
      <c r="G955" s="227"/>
      <c r="H955" s="227"/>
      <c r="I955" s="227"/>
      <c r="J955" s="227"/>
      <c r="K955" s="227"/>
      <c r="L955" s="227"/>
      <c r="M955" s="227"/>
      <c r="N955" s="227"/>
      <c r="O955" s="227"/>
      <c r="P955" s="227"/>
      <c r="Q955" s="227"/>
      <c r="R955" s="227"/>
      <c r="S955" s="227"/>
      <c r="T955" s="227"/>
      <c r="U955" s="227"/>
      <c r="V955" s="227"/>
      <c r="W955" s="227"/>
      <c r="X955" s="227"/>
      <c r="Y955" s="227"/>
      <c r="Z955" s="227"/>
      <c r="AA955" s="227"/>
      <c r="AB955" s="227"/>
      <c r="AC955" s="227"/>
      <c r="AD955" s="227"/>
      <c r="AE955" s="227"/>
      <c r="AF955" s="227"/>
      <c r="AG955" s="227"/>
      <c r="AH955" s="227"/>
      <c r="AI955" s="227"/>
      <c r="AJ955" s="227"/>
      <c r="AK955" s="227"/>
    </row>
    <row r="956" hidden="1">
      <c r="A956" s="227"/>
      <c r="B956" s="227"/>
      <c r="C956" s="227"/>
      <c r="D956" s="227"/>
      <c r="E956" s="227"/>
      <c r="F956" s="227"/>
      <c r="G956" s="227"/>
      <c r="H956" s="227"/>
      <c r="I956" s="227"/>
      <c r="J956" s="227"/>
      <c r="K956" s="227"/>
      <c r="L956" s="227"/>
      <c r="M956" s="227"/>
      <c r="N956" s="227"/>
      <c r="O956" s="227"/>
      <c r="P956" s="227"/>
      <c r="Q956" s="227"/>
      <c r="R956" s="227"/>
      <c r="S956" s="227"/>
      <c r="T956" s="227"/>
      <c r="U956" s="227"/>
      <c r="V956" s="227"/>
      <c r="W956" s="227"/>
      <c r="X956" s="227"/>
      <c r="Y956" s="227"/>
      <c r="Z956" s="227"/>
      <c r="AA956" s="227"/>
      <c r="AB956" s="227"/>
      <c r="AC956" s="227"/>
      <c r="AD956" s="227"/>
      <c r="AE956" s="227"/>
      <c r="AF956" s="227"/>
      <c r="AG956" s="227"/>
      <c r="AH956" s="227"/>
      <c r="AI956" s="227"/>
      <c r="AJ956" s="227"/>
      <c r="AK956" s="227"/>
    </row>
    <row r="957" hidden="1">
      <c r="A957" s="227"/>
      <c r="B957" s="227"/>
      <c r="C957" s="227"/>
      <c r="D957" s="227"/>
      <c r="E957" s="227"/>
      <c r="F957" s="227"/>
      <c r="G957" s="227"/>
      <c r="H957" s="227"/>
      <c r="I957" s="227"/>
      <c r="J957" s="227"/>
      <c r="K957" s="227"/>
      <c r="L957" s="227"/>
      <c r="M957" s="227"/>
      <c r="N957" s="227"/>
      <c r="O957" s="227"/>
      <c r="P957" s="227"/>
      <c r="Q957" s="227"/>
      <c r="R957" s="227"/>
      <c r="S957" s="227"/>
      <c r="T957" s="227"/>
      <c r="U957" s="227"/>
      <c r="V957" s="227"/>
      <c r="W957" s="227"/>
      <c r="X957" s="227"/>
      <c r="Y957" s="227"/>
      <c r="Z957" s="227"/>
      <c r="AA957" s="227"/>
      <c r="AB957" s="227"/>
      <c r="AC957" s="227"/>
      <c r="AD957" s="227"/>
      <c r="AE957" s="227"/>
      <c r="AF957" s="227"/>
      <c r="AG957" s="227"/>
      <c r="AH957" s="227"/>
      <c r="AI957" s="227"/>
      <c r="AJ957" s="227"/>
      <c r="AK957" s="227"/>
    </row>
    <row r="958" hidden="1">
      <c r="A958" s="227"/>
      <c r="B958" s="227"/>
      <c r="C958" s="227"/>
      <c r="D958" s="227"/>
      <c r="E958" s="227"/>
      <c r="F958" s="227"/>
      <c r="G958" s="227"/>
      <c r="H958" s="227"/>
      <c r="I958" s="227"/>
      <c r="J958" s="227"/>
      <c r="K958" s="227"/>
      <c r="L958" s="227"/>
      <c r="M958" s="227"/>
      <c r="N958" s="227"/>
      <c r="O958" s="227"/>
      <c r="P958" s="227"/>
      <c r="Q958" s="227"/>
      <c r="R958" s="227"/>
      <c r="S958" s="227"/>
      <c r="T958" s="227"/>
      <c r="U958" s="227"/>
      <c r="V958" s="227"/>
      <c r="W958" s="227"/>
      <c r="X958" s="227"/>
      <c r="Y958" s="227"/>
      <c r="Z958" s="227"/>
      <c r="AA958" s="227"/>
      <c r="AB958" s="227"/>
      <c r="AC958" s="227"/>
      <c r="AD958" s="227"/>
      <c r="AE958" s="227"/>
      <c r="AF958" s="227"/>
      <c r="AG958" s="227"/>
      <c r="AH958" s="227"/>
      <c r="AI958" s="227"/>
      <c r="AJ958" s="227"/>
      <c r="AK958" s="227"/>
    </row>
    <row r="959" hidden="1">
      <c r="A959" s="227"/>
      <c r="B959" s="227"/>
      <c r="C959" s="227"/>
      <c r="D959" s="227"/>
      <c r="E959" s="227"/>
      <c r="F959" s="227"/>
      <c r="G959" s="227"/>
      <c r="H959" s="227"/>
      <c r="I959" s="227"/>
      <c r="J959" s="227"/>
      <c r="K959" s="227"/>
      <c r="L959" s="227"/>
      <c r="M959" s="227"/>
      <c r="N959" s="227"/>
      <c r="O959" s="227"/>
      <c r="P959" s="227"/>
      <c r="Q959" s="227"/>
      <c r="R959" s="227"/>
      <c r="S959" s="227"/>
      <c r="T959" s="227"/>
      <c r="U959" s="227"/>
      <c r="V959" s="227"/>
      <c r="W959" s="227"/>
      <c r="X959" s="227"/>
      <c r="Y959" s="227"/>
      <c r="Z959" s="227"/>
      <c r="AA959" s="227"/>
      <c r="AB959" s="227"/>
      <c r="AC959" s="227"/>
      <c r="AD959" s="227"/>
      <c r="AE959" s="227"/>
      <c r="AF959" s="227"/>
      <c r="AG959" s="227"/>
      <c r="AH959" s="227"/>
      <c r="AI959" s="227"/>
      <c r="AJ959" s="227"/>
      <c r="AK959" s="227"/>
    </row>
    <row r="960" hidden="1">
      <c r="A960" s="227"/>
      <c r="B960" s="227"/>
      <c r="C960" s="227"/>
      <c r="D960" s="227"/>
      <c r="E960" s="227"/>
      <c r="F960" s="227"/>
      <c r="G960" s="227"/>
      <c r="H960" s="227"/>
      <c r="I960" s="227"/>
      <c r="J960" s="227"/>
      <c r="K960" s="227"/>
      <c r="L960" s="227"/>
      <c r="M960" s="227"/>
      <c r="N960" s="227"/>
      <c r="O960" s="227"/>
      <c r="P960" s="227"/>
      <c r="Q960" s="227"/>
      <c r="R960" s="227"/>
      <c r="S960" s="227"/>
      <c r="T960" s="227"/>
      <c r="U960" s="227"/>
      <c r="V960" s="227"/>
      <c r="W960" s="227"/>
      <c r="X960" s="227"/>
      <c r="Y960" s="227"/>
      <c r="Z960" s="227"/>
      <c r="AA960" s="227"/>
      <c r="AB960" s="227"/>
      <c r="AC960" s="227"/>
      <c r="AD960" s="227"/>
      <c r="AE960" s="227"/>
      <c r="AF960" s="227"/>
      <c r="AG960" s="227"/>
      <c r="AH960" s="227"/>
      <c r="AI960" s="227"/>
      <c r="AJ960" s="227"/>
      <c r="AK960" s="227"/>
    </row>
    <row r="961" hidden="1">
      <c r="A961" s="227"/>
      <c r="B961" s="227"/>
      <c r="C961" s="227"/>
      <c r="D961" s="227"/>
      <c r="E961" s="227"/>
      <c r="F961" s="227"/>
      <c r="G961" s="227"/>
      <c r="H961" s="227"/>
      <c r="I961" s="227"/>
      <c r="J961" s="227"/>
      <c r="K961" s="227"/>
      <c r="L961" s="227"/>
      <c r="M961" s="227"/>
      <c r="N961" s="227"/>
      <c r="O961" s="227"/>
      <c r="P961" s="227"/>
      <c r="Q961" s="227"/>
      <c r="R961" s="227"/>
      <c r="S961" s="227"/>
      <c r="T961" s="227"/>
      <c r="U961" s="227"/>
      <c r="V961" s="227"/>
      <c r="W961" s="227"/>
      <c r="X961" s="227"/>
      <c r="Y961" s="227"/>
      <c r="Z961" s="227"/>
      <c r="AA961" s="227"/>
      <c r="AB961" s="227"/>
      <c r="AC961" s="227"/>
      <c r="AD961" s="227"/>
      <c r="AE961" s="227"/>
      <c r="AF961" s="227"/>
      <c r="AG961" s="227"/>
      <c r="AH961" s="227"/>
      <c r="AI961" s="227"/>
      <c r="AJ961" s="227"/>
      <c r="AK961" s="227"/>
    </row>
    <row r="962" hidden="1">
      <c r="A962" s="227"/>
      <c r="B962" s="227"/>
      <c r="C962" s="227"/>
      <c r="D962" s="227"/>
      <c r="E962" s="227"/>
      <c r="F962" s="227"/>
      <c r="G962" s="227"/>
      <c r="H962" s="227"/>
      <c r="I962" s="227"/>
      <c r="J962" s="227"/>
      <c r="K962" s="227"/>
      <c r="L962" s="227"/>
      <c r="M962" s="227"/>
      <c r="N962" s="227"/>
      <c r="O962" s="227"/>
      <c r="P962" s="227"/>
      <c r="Q962" s="227"/>
      <c r="R962" s="227"/>
      <c r="S962" s="227"/>
      <c r="T962" s="227"/>
      <c r="U962" s="227"/>
      <c r="V962" s="227"/>
      <c r="W962" s="227"/>
      <c r="X962" s="227"/>
      <c r="Y962" s="227"/>
      <c r="Z962" s="227"/>
      <c r="AA962" s="227"/>
      <c r="AB962" s="227"/>
      <c r="AC962" s="227"/>
      <c r="AD962" s="227"/>
      <c r="AE962" s="227"/>
      <c r="AF962" s="227"/>
      <c r="AG962" s="227"/>
      <c r="AH962" s="227"/>
      <c r="AI962" s="227"/>
      <c r="AJ962" s="227"/>
      <c r="AK962" s="227"/>
    </row>
    <row r="963" hidden="1">
      <c r="A963" s="227"/>
      <c r="B963" s="227"/>
      <c r="C963" s="227"/>
      <c r="D963" s="227"/>
      <c r="E963" s="227"/>
      <c r="F963" s="227"/>
      <c r="G963" s="227"/>
      <c r="H963" s="227"/>
      <c r="I963" s="227"/>
      <c r="J963" s="227"/>
      <c r="K963" s="227"/>
      <c r="L963" s="227"/>
      <c r="M963" s="227"/>
      <c r="N963" s="227"/>
      <c r="O963" s="227"/>
      <c r="P963" s="227"/>
      <c r="Q963" s="227"/>
      <c r="R963" s="227"/>
      <c r="S963" s="227"/>
      <c r="T963" s="227"/>
      <c r="U963" s="227"/>
      <c r="V963" s="227"/>
      <c r="W963" s="227"/>
      <c r="X963" s="227"/>
      <c r="Y963" s="227"/>
      <c r="Z963" s="227"/>
      <c r="AA963" s="227"/>
      <c r="AB963" s="227"/>
      <c r="AC963" s="227"/>
      <c r="AD963" s="227"/>
      <c r="AE963" s="227"/>
      <c r="AF963" s="227"/>
      <c r="AG963" s="227"/>
      <c r="AH963" s="227"/>
      <c r="AI963" s="227"/>
      <c r="AJ963" s="227"/>
      <c r="AK963" s="227"/>
    </row>
    <row r="964" hidden="1">
      <c r="A964" s="227"/>
      <c r="B964" s="227"/>
      <c r="C964" s="227"/>
      <c r="D964" s="227"/>
      <c r="E964" s="227"/>
      <c r="F964" s="227"/>
      <c r="G964" s="227"/>
      <c r="H964" s="227"/>
      <c r="I964" s="227"/>
      <c r="J964" s="227"/>
      <c r="K964" s="227"/>
      <c r="L964" s="227"/>
      <c r="M964" s="227"/>
      <c r="N964" s="227"/>
      <c r="O964" s="227"/>
      <c r="P964" s="227"/>
      <c r="Q964" s="227"/>
      <c r="R964" s="227"/>
      <c r="S964" s="227"/>
      <c r="T964" s="227"/>
      <c r="U964" s="227"/>
      <c r="V964" s="227"/>
      <c r="W964" s="227"/>
      <c r="X964" s="227"/>
      <c r="Y964" s="227"/>
      <c r="Z964" s="227"/>
      <c r="AA964" s="227"/>
      <c r="AB964" s="227"/>
      <c r="AC964" s="227"/>
      <c r="AD964" s="227"/>
      <c r="AE964" s="227"/>
      <c r="AF964" s="227"/>
      <c r="AG964" s="227"/>
      <c r="AH964" s="227"/>
      <c r="AI964" s="227"/>
      <c r="AJ964" s="227"/>
      <c r="AK964" s="227"/>
    </row>
    <row r="965" hidden="1">
      <c r="A965" s="227"/>
      <c r="B965" s="227"/>
      <c r="C965" s="227"/>
      <c r="D965" s="227"/>
      <c r="E965" s="227"/>
      <c r="F965" s="227"/>
      <c r="G965" s="227"/>
      <c r="H965" s="227"/>
      <c r="I965" s="227"/>
      <c r="J965" s="227"/>
      <c r="K965" s="227"/>
      <c r="L965" s="227"/>
      <c r="M965" s="227"/>
      <c r="N965" s="227"/>
      <c r="O965" s="227"/>
      <c r="P965" s="227"/>
      <c r="Q965" s="227"/>
      <c r="R965" s="227"/>
      <c r="S965" s="227"/>
      <c r="T965" s="227"/>
      <c r="U965" s="227"/>
      <c r="V965" s="227"/>
      <c r="W965" s="227"/>
      <c r="X965" s="227"/>
      <c r="Y965" s="227"/>
      <c r="Z965" s="227"/>
      <c r="AA965" s="227"/>
      <c r="AB965" s="227"/>
      <c r="AC965" s="227"/>
      <c r="AD965" s="227"/>
      <c r="AE965" s="227"/>
      <c r="AF965" s="227"/>
      <c r="AG965" s="227"/>
      <c r="AH965" s="227"/>
      <c r="AI965" s="227"/>
      <c r="AJ965" s="227"/>
      <c r="AK965" s="227"/>
    </row>
    <row r="966" hidden="1">
      <c r="A966" s="227"/>
      <c r="B966" s="227"/>
      <c r="C966" s="227"/>
      <c r="D966" s="227"/>
      <c r="E966" s="227"/>
      <c r="F966" s="227"/>
      <c r="G966" s="227"/>
      <c r="H966" s="227"/>
      <c r="I966" s="227"/>
      <c r="J966" s="227"/>
      <c r="K966" s="227"/>
      <c r="L966" s="227"/>
      <c r="M966" s="227"/>
      <c r="N966" s="227"/>
      <c r="O966" s="227"/>
      <c r="P966" s="227"/>
      <c r="Q966" s="227"/>
      <c r="R966" s="227"/>
      <c r="S966" s="227"/>
      <c r="T966" s="227"/>
      <c r="U966" s="227"/>
      <c r="V966" s="227"/>
      <c r="W966" s="227"/>
      <c r="X966" s="227"/>
      <c r="Y966" s="227"/>
      <c r="Z966" s="227"/>
      <c r="AA966" s="227"/>
      <c r="AB966" s="227"/>
      <c r="AC966" s="227"/>
      <c r="AD966" s="227"/>
      <c r="AE966" s="227"/>
      <c r="AF966" s="227"/>
      <c r="AG966" s="227"/>
      <c r="AH966" s="227"/>
      <c r="AI966" s="227"/>
      <c r="AJ966" s="227"/>
      <c r="AK966" s="227"/>
    </row>
    <row r="967" hidden="1">
      <c r="A967" s="227"/>
      <c r="B967" s="227"/>
      <c r="C967" s="227"/>
      <c r="D967" s="227"/>
      <c r="E967" s="227"/>
      <c r="F967" s="227"/>
      <c r="G967" s="227"/>
      <c r="H967" s="227"/>
      <c r="I967" s="227"/>
      <c r="J967" s="227"/>
      <c r="K967" s="227"/>
      <c r="L967" s="227"/>
      <c r="M967" s="227"/>
      <c r="N967" s="227"/>
      <c r="O967" s="227"/>
      <c r="P967" s="227"/>
      <c r="Q967" s="227"/>
      <c r="R967" s="227"/>
      <c r="S967" s="227"/>
      <c r="T967" s="227"/>
      <c r="U967" s="227"/>
      <c r="V967" s="227"/>
      <c r="W967" s="227"/>
      <c r="X967" s="227"/>
      <c r="Y967" s="227"/>
      <c r="Z967" s="227"/>
      <c r="AA967" s="227"/>
      <c r="AB967" s="227"/>
      <c r="AC967" s="227"/>
      <c r="AD967" s="227"/>
      <c r="AE967" s="227"/>
      <c r="AF967" s="227"/>
      <c r="AG967" s="227"/>
      <c r="AH967" s="227"/>
      <c r="AI967" s="227"/>
      <c r="AJ967" s="227"/>
      <c r="AK967" s="227"/>
    </row>
    <row r="968" hidden="1">
      <c r="A968" s="227"/>
      <c r="B968" s="227"/>
      <c r="C968" s="227"/>
      <c r="D968" s="227"/>
      <c r="E968" s="227"/>
      <c r="F968" s="227"/>
      <c r="G968" s="227"/>
      <c r="H968" s="227"/>
      <c r="I968" s="227"/>
      <c r="J968" s="227"/>
      <c r="K968" s="227"/>
      <c r="L968" s="227"/>
      <c r="M968" s="227"/>
      <c r="N968" s="227"/>
      <c r="O968" s="227"/>
      <c r="P968" s="227"/>
      <c r="Q968" s="227"/>
      <c r="R968" s="227"/>
      <c r="S968" s="227"/>
      <c r="T968" s="227"/>
      <c r="U968" s="227"/>
      <c r="V968" s="227"/>
      <c r="W968" s="227"/>
      <c r="X968" s="227"/>
      <c r="Y968" s="227"/>
      <c r="Z968" s="227"/>
      <c r="AA968" s="227"/>
      <c r="AB968" s="227"/>
      <c r="AC968" s="227"/>
      <c r="AD968" s="227"/>
      <c r="AE968" s="227"/>
      <c r="AF968" s="227"/>
      <c r="AG968" s="227"/>
      <c r="AH968" s="227"/>
      <c r="AI968" s="227"/>
      <c r="AJ968" s="227"/>
      <c r="AK968" s="227"/>
    </row>
    <row r="969" hidden="1">
      <c r="A969" s="227"/>
      <c r="B969" s="227"/>
      <c r="C969" s="227"/>
      <c r="D969" s="227"/>
      <c r="E969" s="227"/>
      <c r="F969" s="227"/>
      <c r="G969" s="227"/>
      <c r="H969" s="227"/>
      <c r="I969" s="227"/>
      <c r="J969" s="227"/>
      <c r="K969" s="227"/>
      <c r="L969" s="227"/>
      <c r="M969" s="227"/>
      <c r="N969" s="227"/>
      <c r="O969" s="227"/>
      <c r="P969" s="227"/>
      <c r="Q969" s="227"/>
      <c r="R969" s="227"/>
      <c r="S969" s="227"/>
      <c r="T969" s="227"/>
      <c r="U969" s="227"/>
      <c r="V969" s="227"/>
      <c r="W969" s="227"/>
      <c r="X969" s="227"/>
      <c r="Y969" s="227"/>
      <c r="Z969" s="227"/>
      <c r="AA969" s="227"/>
      <c r="AB969" s="227"/>
      <c r="AC969" s="227"/>
      <c r="AD969" s="227"/>
      <c r="AE969" s="227"/>
      <c r="AF969" s="227"/>
      <c r="AG969" s="227"/>
      <c r="AH969" s="227"/>
      <c r="AI969" s="227"/>
      <c r="AJ969" s="227"/>
      <c r="AK969" s="227"/>
    </row>
    <row r="970" hidden="1">
      <c r="A970" s="227"/>
      <c r="B970" s="227"/>
      <c r="C970" s="227"/>
      <c r="D970" s="227"/>
      <c r="E970" s="227"/>
      <c r="F970" s="227"/>
      <c r="G970" s="227"/>
      <c r="H970" s="227"/>
      <c r="I970" s="227"/>
      <c r="J970" s="227"/>
      <c r="K970" s="227"/>
      <c r="L970" s="227"/>
      <c r="M970" s="227"/>
      <c r="N970" s="227"/>
      <c r="O970" s="227"/>
      <c r="P970" s="227"/>
      <c r="Q970" s="227"/>
      <c r="R970" s="227"/>
      <c r="S970" s="227"/>
      <c r="T970" s="227"/>
      <c r="U970" s="227"/>
      <c r="V970" s="227"/>
      <c r="W970" s="227"/>
      <c r="X970" s="227"/>
      <c r="Y970" s="227"/>
      <c r="Z970" s="227"/>
      <c r="AA970" s="227"/>
      <c r="AB970" s="227"/>
      <c r="AC970" s="227"/>
      <c r="AD970" s="227"/>
      <c r="AE970" s="227"/>
      <c r="AF970" s="227"/>
      <c r="AG970" s="227"/>
      <c r="AH970" s="227"/>
      <c r="AI970" s="227"/>
      <c r="AJ970" s="227"/>
      <c r="AK970" s="227"/>
    </row>
    <row r="971" hidden="1">
      <c r="A971" s="227"/>
      <c r="B971" s="227"/>
      <c r="C971" s="227"/>
      <c r="D971" s="227"/>
      <c r="E971" s="227"/>
      <c r="F971" s="227"/>
      <c r="G971" s="227"/>
      <c r="H971" s="227"/>
      <c r="I971" s="227"/>
      <c r="J971" s="227"/>
      <c r="K971" s="227"/>
      <c r="L971" s="227"/>
      <c r="M971" s="227"/>
      <c r="N971" s="227"/>
      <c r="O971" s="227"/>
      <c r="P971" s="227"/>
      <c r="Q971" s="227"/>
      <c r="R971" s="227"/>
      <c r="S971" s="227"/>
      <c r="T971" s="227"/>
      <c r="U971" s="227"/>
      <c r="V971" s="227"/>
      <c r="W971" s="227"/>
      <c r="X971" s="227"/>
      <c r="Y971" s="227"/>
      <c r="Z971" s="227"/>
      <c r="AA971" s="227"/>
      <c r="AB971" s="227"/>
      <c r="AC971" s="227"/>
      <c r="AD971" s="227"/>
      <c r="AE971" s="227"/>
      <c r="AF971" s="227"/>
      <c r="AG971" s="227"/>
      <c r="AH971" s="227"/>
      <c r="AI971" s="227"/>
      <c r="AJ971" s="227"/>
      <c r="AK971" s="227"/>
    </row>
    <row r="972" hidden="1">
      <c r="A972" s="227"/>
      <c r="B972" s="227"/>
      <c r="C972" s="227"/>
      <c r="D972" s="227"/>
      <c r="E972" s="227"/>
      <c r="F972" s="227"/>
      <c r="G972" s="227"/>
      <c r="H972" s="227"/>
      <c r="I972" s="227"/>
      <c r="J972" s="227"/>
      <c r="K972" s="227"/>
      <c r="L972" s="227"/>
      <c r="M972" s="227"/>
      <c r="N972" s="227"/>
      <c r="O972" s="227"/>
      <c r="P972" s="227"/>
      <c r="Q972" s="227"/>
      <c r="R972" s="227"/>
      <c r="S972" s="227"/>
      <c r="T972" s="227"/>
      <c r="U972" s="227"/>
      <c r="V972" s="227"/>
      <c r="W972" s="227"/>
      <c r="X972" s="227"/>
      <c r="Y972" s="227"/>
      <c r="Z972" s="227"/>
      <c r="AA972" s="227"/>
      <c r="AB972" s="227"/>
      <c r="AC972" s="227"/>
      <c r="AD972" s="227"/>
      <c r="AE972" s="227"/>
      <c r="AF972" s="227"/>
      <c r="AG972" s="227"/>
      <c r="AH972" s="227"/>
      <c r="AI972" s="227"/>
      <c r="AJ972" s="227"/>
      <c r="AK972" s="227"/>
    </row>
    <row r="973" hidden="1">
      <c r="A973" s="227"/>
      <c r="B973" s="227"/>
      <c r="C973" s="227"/>
      <c r="D973" s="227"/>
      <c r="E973" s="227"/>
      <c r="F973" s="227"/>
      <c r="G973" s="227"/>
      <c r="H973" s="227"/>
      <c r="I973" s="227"/>
      <c r="J973" s="227"/>
      <c r="K973" s="227"/>
      <c r="L973" s="227"/>
      <c r="M973" s="227"/>
      <c r="N973" s="227"/>
      <c r="O973" s="227"/>
      <c r="P973" s="227"/>
      <c r="Q973" s="227"/>
      <c r="R973" s="227"/>
      <c r="S973" s="227"/>
      <c r="T973" s="227"/>
      <c r="U973" s="227"/>
      <c r="V973" s="227"/>
      <c r="W973" s="227"/>
      <c r="X973" s="227"/>
      <c r="Y973" s="227"/>
      <c r="Z973" s="227"/>
      <c r="AA973" s="227"/>
      <c r="AB973" s="227"/>
      <c r="AC973" s="227"/>
      <c r="AD973" s="227"/>
      <c r="AE973" s="227"/>
      <c r="AF973" s="227"/>
      <c r="AG973" s="227"/>
      <c r="AH973" s="227"/>
      <c r="AI973" s="227"/>
      <c r="AJ973" s="227"/>
      <c r="AK973" s="227"/>
    </row>
    <row r="974" hidden="1">
      <c r="A974" s="227"/>
      <c r="B974" s="227"/>
      <c r="C974" s="227"/>
      <c r="D974" s="227"/>
      <c r="E974" s="227"/>
      <c r="F974" s="227"/>
      <c r="G974" s="227"/>
      <c r="H974" s="227"/>
      <c r="I974" s="227"/>
      <c r="J974" s="227"/>
      <c r="K974" s="227"/>
      <c r="L974" s="227"/>
      <c r="M974" s="227"/>
      <c r="N974" s="227"/>
      <c r="O974" s="227"/>
      <c r="P974" s="227"/>
      <c r="Q974" s="227"/>
      <c r="R974" s="227"/>
      <c r="S974" s="227"/>
      <c r="T974" s="227"/>
      <c r="U974" s="227"/>
      <c r="V974" s="227"/>
      <c r="W974" s="227"/>
      <c r="X974" s="227"/>
      <c r="Y974" s="227"/>
      <c r="Z974" s="227"/>
      <c r="AA974" s="227"/>
      <c r="AB974" s="227"/>
      <c r="AC974" s="227"/>
      <c r="AD974" s="227"/>
      <c r="AE974" s="227"/>
      <c r="AF974" s="227"/>
      <c r="AG974" s="227"/>
      <c r="AH974" s="227"/>
      <c r="AI974" s="227"/>
      <c r="AJ974" s="227"/>
      <c r="AK974" s="227"/>
    </row>
    <row r="975" hidden="1">
      <c r="A975" s="227"/>
      <c r="B975" s="227"/>
      <c r="C975" s="227"/>
      <c r="D975" s="227"/>
      <c r="E975" s="227"/>
      <c r="F975" s="227"/>
      <c r="G975" s="227"/>
      <c r="H975" s="227"/>
      <c r="I975" s="227"/>
      <c r="J975" s="227"/>
      <c r="K975" s="227"/>
      <c r="L975" s="227"/>
      <c r="M975" s="227"/>
      <c r="N975" s="227"/>
      <c r="O975" s="227"/>
      <c r="P975" s="227"/>
      <c r="Q975" s="227"/>
      <c r="R975" s="227"/>
      <c r="S975" s="227"/>
      <c r="T975" s="227"/>
      <c r="U975" s="227"/>
      <c r="V975" s="227"/>
      <c r="W975" s="227"/>
      <c r="X975" s="227"/>
      <c r="Y975" s="227"/>
      <c r="Z975" s="227"/>
      <c r="AA975" s="227"/>
      <c r="AB975" s="227"/>
      <c r="AC975" s="227"/>
      <c r="AD975" s="227"/>
      <c r="AE975" s="227"/>
      <c r="AF975" s="227"/>
      <c r="AG975" s="227"/>
      <c r="AH975" s="227"/>
      <c r="AI975" s="227"/>
      <c r="AJ975" s="227"/>
      <c r="AK975" s="227"/>
    </row>
    <row r="976" hidden="1">
      <c r="A976" s="227"/>
      <c r="B976" s="227"/>
      <c r="C976" s="227"/>
      <c r="D976" s="227"/>
      <c r="E976" s="227"/>
      <c r="F976" s="227"/>
      <c r="G976" s="227"/>
      <c r="H976" s="227"/>
      <c r="I976" s="227"/>
      <c r="J976" s="227"/>
      <c r="K976" s="227"/>
      <c r="L976" s="227"/>
      <c r="M976" s="227"/>
      <c r="N976" s="227"/>
      <c r="O976" s="227"/>
      <c r="P976" s="227"/>
      <c r="Q976" s="227"/>
      <c r="R976" s="227"/>
      <c r="S976" s="227"/>
      <c r="T976" s="227"/>
      <c r="U976" s="227"/>
      <c r="V976" s="227"/>
      <c r="W976" s="227"/>
      <c r="X976" s="227"/>
      <c r="Y976" s="227"/>
      <c r="Z976" s="227"/>
      <c r="AA976" s="227"/>
      <c r="AB976" s="227"/>
      <c r="AC976" s="227"/>
      <c r="AD976" s="227"/>
      <c r="AE976" s="227"/>
      <c r="AF976" s="227"/>
      <c r="AG976" s="227"/>
      <c r="AH976" s="227"/>
      <c r="AI976" s="227"/>
      <c r="AJ976" s="227"/>
      <c r="AK976" s="227"/>
    </row>
    <row r="977" hidden="1">
      <c r="A977" s="227"/>
      <c r="B977" s="227"/>
      <c r="C977" s="227"/>
      <c r="D977" s="227"/>
      <c r="E977" s="227"/>
      <c r="F977" s="227"/>
      <c r="G977" s="227"/>
      <c r="H977" s="227"/>
      <c r="I977" s="227"/>
      <c r="J977" s="227"/>
      <c r="K977" s="227"/>
      <c r="L977" s="227"/>
      <c r="M977" s="227"/>
      <c r="N977" s="227"/>
      <c r="O977" s="227"/>
      <c r="P977" s="227"/>
      <c r="Q977" s="227"/>
      <c r="R977" s="227"/>
      <c r="S977" s="227"/>
      <c r="T977" s="227"/>
      <c r="U977" s="227"/>
      <c r="V977" s="227"/>
      <c r="W977" s="227"/>
      <c r="X977" s="227"/>
      <c r="Y977" s="227"/>
      <c r="Z977" s="227"/>
      <c r="AA977" s="227"/>
      <c r="AB977" s="227"/>
      <c r="AC977" s="227"/>
      <c r="AD977" s="227"/>
      <c r="AE977" s="227"/>
      <c r="AF977" s="227"/>
      <c r="AG977" s="227"/>
      <c r="AH977" s="227"/>
      <c r="AI977" s="227"/>
      <c r="AJ977" s="227"/>
      <c r="AK977" s="227"/>
    </row>
    <row r="978" hidden="1">
      <c r="A978" s="227"/>
      <c r="B978" s="227"/>
      <c r="C978" s="227"/>
      <c r="D978" s="227"/>
      <c r="E978" s="227"/>
      <c r="F978" s="227"/>
      <c r="G978" s="227"/>
      <c r="H978" s="227"/>
      <c r="I978" s="227"/>
      <c r="J978" s="227"/>
      <c r="K978" s="227"/>
      <c r="L978" s="227"/>
      <c r="M978" s="227"/>
      <c r="N978" s="227"/>
      <c r="O978" s="227"/>
      <c r="P978" s="227"/>
      <c r="Q978" s="227"/>
      <c r="R978" s="227"/>
      <c r="S978" s="227"/>
      <c r="T978" s="227"/>
      <c r="U978" s="227"/>
      <c r="V978" s="227"/>
      <c r="W978" s="227"/>
      <c r="X978" s="227"/>
      <c r="Y978" s="227"/>
      <c r="Z978" s="227"/>
      <c r="AA978" s="227"/>
      <c r="AB978" s="227"/>
      <c r="AC978" s="227"/>
      <c r="AD978" s="227"/>
      <c r="AE978" s="227"/>
      <c r="AF978" s="227"/>
      <c r="AG978" s="227"/>
      <c r="AH978" s="227"/>
      <c r="AI978" s="227"/>
      <c r="AJ978" s="227"/>
      <c r="AK978" s="227"/>
    </row>
    <row r="979" hidden="1">
      <c r="A979" s="227"/>
      <c r="B979" s="227"/>
      <c r="C979" s="227"/>
      <c r="D979" s="227"/>
      <c r="E979" s="227"/>
      <c r="F979" s="227"/>
      <c r="G979" s="227"/>
      <c r="H979" s="227"/>
      <c r="I979" s="227"/>
      <c r="J979" s="227"/>
      <c r="K979" s="227"/>
      <c r="L979" s="227"/>
      <c r="M979" s="227"/>
      <c r="N979" s="227"/>
      <c r="O979" s="227"/>
      <c r="P979" s="227"/>
      <c r="Q979" s="227"/>
      <c r="R979" s="227"/>
      <c r="S979" s="227"/>
      <c r="T979" s="227"/>
      <c r="U979" s="227"/>
      <c r="V979" s="227"/>
      <c r="W979" s="227"/>
      <c r="X979" s="227"/>
      <c r="Y979" s="227"/>
      <c r="Z979" s="227"/>
      <c r="AA979" s="227"/>
      <c r="AB979" s="227"/>
      <c r="AC979" s="227"/>
      <c r="AD979" s="227"/>
      <c r="AE979" s="227"/>
      <c r="AF979" s="227"/>
      <c r="AG979" s="227"/>
      <c r="AH979" s="227"/>
      <c r="AI979" s="227"/>
      <c r="AJ979" s="227"/>
      <c r="AK979" s="227"/>
    </row>
    <row r="980" hidden="1">
      <c r="A980" s="227"/>
      <c r="B980" s="227"/>
      <c r="C980" s="227"/>
      <c r="D980" s="227"/>
      <c r="E980" s="227"/>
      <c r="F980" s="227"/>
      <c r="G980" s="227"/>
      <c r="H980" s="227"/>
      <c r="I980" s="227"/>
      <c r="J980" s="227"/>
      <c r="K980" s="227"/>
      <c r="L980" s="227"/>
      <c r="M980" s="227"/>
      <c r="N980" s="227"/>
      <c r="O980" s="227"/>
      <c r="P980" s="227"/>
      <c r="Q980" s="227"/>
      <c r="R980" s="227"/>
      <c r="S980" s="227"/>
      <c r="T980" s="227"/>
      <c r="U980" s="227"/>
      <c r="V980" s="227"/>
      <c r="W980" s="227"/>
      <c r="X980" s="227"/>
      <c r="Y980" s="227"/>
      <c r="Z980" s="227"/>
      <c r="AA980" s="227"/>
      <c r="AB980" s="227"/>
      <c r="AC980" s="227"/>
      <c r="AD980" s="227"/>
      <c r="AE980" s="227"/>
      <c r="AF980" s="227"/>
      <c r="AG980" s="227"/>
      <c r="AH980" s="227"/>
      <c r="AI980" s="227"/>
      <c r="AJ980" s="227"/>
      <c r="AK980" s="227"/>
    </row>
    <row r="981" hidden="1">
      <c r="A981" s="227"/>
      <c r="B981" s="227"/>
      <c r="C981" s="227"/>
      <c r="D981" s="227"/>
      <c r="E981" s="227"/>
      <c r="F981" s="227"/>
      <c r="G981" s="227"/>
      <c r="H981" s="227"/>
      <c r="I981" s="227"/>
      <c r="J981" s="227"/>
      <c r="K981" s="227"/>
      <c r="L981" s="227"/>
      <c r="M981" s="227"/>
      <c r="N981" s="227"/>
      <c r="O981" s="227"/>
      <c r="P981" s="227"/>
      <c r="Q981" s="227"/>
      <c r="R981" s="227"/>
      <c r="S981" s="227"/>
      <c r="T981" s="227"/>
      <c r="U981" s="227"/>
      <c r="V981" s="227"/>
      <c r="W981" s="227"/>
      <c r="X981" s="227"/>
      <c r="Y981" s="227"/>
      <c r="Z981" s="227"/>
      <c r="AA981" s="227"/>
      <c r="AB981" s="227"/>
      <c r="AC981" s="227"/>
      <c r="AD981" s="227"/>
      <c r="AE981" s="227"/>
      <c r="AF981" s="227"/>
      <c r="AG981" s="227"/>
      <c r="AH981" s="227"/>
      <c r="AI981" s="227"/>
      <c r="AJ981" s="227"/>
      <c r="AK981" s="227"/>
    </row>
    <row r="982" hidden="1">
      <c r="A982" s="227"/>
      <c r="B982" s="227"/>
      <c r="C982" s="227"/>
      <c r="D982" s="227"/>
      <c r="E982" s="227"/>
      <c r="F982" s="227"/>
      <c r="G982" s="227"/>
      <c r="H982" s="227"/>
      <c r="I982" s="227"/>
      <c r="J982" s="227"/>
      <c r="K982" s="227"/>
      <c r="L982" s="227"/>
      <c r="M982" s="227"/>
      <c r="N982" s="227"/>
      <c r="O982" s="227"/>
      <c r="P982" s="227"/>
      <c r="Q982" s="227"/>
      <c r="R982" s="227"/>
      <c r="S982" s="227"/>
      <c r="T982" s="227"/>
      <c r="U982" s="227"/>
      <c r="V982" s="227"/>
      <c r="W982" s="227"/>
      <c r="X982" s="227"/>
      <c r="Y982" s="227"/>
      <c r="Z982" s="227"/>
      <c r="AA982" s="227"/>
      <c r="AB982" s="227"/>
      <c r="AC982" s="227"/>
      <c r="AD982" s="227"/>
      <c r="AE982" s="227"/>
      <c r="AF982" s="227"/>
      <c r="AG982" s="227"/>
      <c r="AH982" s="227"/>
      <c r="AI982" s="227"/>
      <c r="AJ982" s="227"/>
      <c r="AK982" s="227"/>
    </row>
    <row r="983" hidden="1">
      <c r="A983" s="227"/>
      <c r="B983" s="227"/>
      <c r="C983" s="227"/>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c r="AF983" s="227"/>
      <c r="AG983" s="227"/>
      <c r="AH983" s="227"/>
      <c r="AI983" s="227"/>
      <c r="AJ983" s="227"/>
      <c r="AK983" s="227"/>
    </row>
    <row r="984" hidden="1">
      <c r="A984" s="227"/>
      <c r="B984" s="227"/>
      <c r="C984" s="227"/>
      <c r="D984" s="227"/>
      <c r="E984" s="227"/>
      <c r="F984" s="227"/>
      <c r="G984" s="227"/>
      <c r="H984" s="227"/>
      <c r="I984" s="227"/>
      <c r="J984" s="227"/>
      <c r="K984" s="227"/>
      <c r="L984" s="227"/>
      <c r="M984" s="227"/>
      <c r="N984" s="227"/>
      <c r="O984" s="227"/>
      <c r="P984" s="227"/>
      <c r="Q984" s="227"/>
      <c r="R984" s="227"/>
      <c r="S984" s="227"/>
      <c r="T984" s="227"/>
      <c r="U984" s="227"/>
      <c r="V984" s="227"/>
      <c r="W984" s="227"/>
      <c r="X984" s="227"/>
      <c r="Y984" s="227"/>
      <c r="Z984" s="227"/>
      <c r="AA984" s="227"/>
      <c r="AB984" s="227"/>
      <c r="AC984" s="227"/>
      <c r="AD984" s="227"/>
      <c r="AE984" s="227"/>
      <c r="AF984" s="227"/>
      <c r="AG984" s="227"/>
      <c r="AH984" s="227"/>
      <c r="AI984" s="227"/>
      <c r="AJ984" s="227"/>
      <c r="AK984" s="227"/>
    </row>
    <row r="985" hidden="1">
      <c r="A985" s="227"/>
      <c r="B985" s="227"/>
      <c r="C985" s="227"/>
      <c r="D985" s="227"/>
      <c r="E985" s="227"/>
      <c r="F985" s="227"/>
      <c r="G985" s="227"/>
      <c r="H985" s="227"/>
      <c r="I985" s="227"/>
      <c r="J985" s="227"/>
      <c r="K985" s="227"/>
      <c r="L985" s="227"/>
      <c r="M985" s="227"/>
      <c r="N985" s="227"/>
      <c r="O985" s="227"/>
      <c r="P985" s="227"/>
      <c r="Q985" s="227"/>
      <c r="R985" s="227"/>
      <c r="S985" s="227"/>
      <c r="T985" s="227"/>
      <c r="U985" s="227"/>
      <c r="V985" s="227"/>
      <c r="W985" s="227"/>
      <c r="X985" s="227"/>
      <c r="Y985" s="227"/>
      <c r="Z985" s="227"/>
      <c r="AA985" s="227"/>
      <c r="AB985" s="227"/>
      <c r="AC985" s="227"/>
      <c r="AD985" s="227"/>
      <c r="AE985" s="227"/>
      <c r="AF985" s="227"/>
      <c r="AG985" s="227"/>
      <c r="AH985" s="227"/>
      <c r="AI985" s="227"/>
      <c r="AJ985" s="227"/>
      <c r="AK985" s="227"/>
    </row>
    <row r="986" hidden="1">
      <c r="A986" s="227"/>
      <c r="B986" s="227"/>
      <c r="C986" s="227"/>
      <c r="D986" s="227"/>
      <c r="E986" s="227"/>
      <c r="F986" s="227"/>
      <c r="G986" s="227"/>
      <c r="H986" s="227"/>
      <c r="I986" s="227"/>
      <c r="J986" s="227"/>
      <c r="K986" s="227"/>
      <c r="L986" s="227"/>
      <c r="M986" s="227"/>
      <c r="N986" s="227"/>
      <c r="O986" s="227"/>
      <c r="P986" s="227"/>
      <c r="Q986" s="227"/>
      <c r="R986" s="227"/>
      <c r="S986" s="227"/>
      <c r="T986" s="227"/>
      <c r="U986" s="227"/>
      <c r="V986" s="227"/>
      <c r="W986" s="227"/>
      <c r="X986" s="227"/>
      <c r="Y986" s="227"/>
      <c r="Z986" s="227"/>
      <c r="AA986" s="227"/>
      <c r="AB986" s="227"/>
      <c r="AC986" s="227"/>
      <c r="AD986" s="227"/>
      <c r="AE986" s="227"/>
      <c r="AF986" s="227"/>
      <c r="AG986" s="227"/>
      <c r="AH986" s="227"/>
      <c r="AI986" s="227"/>
      <c r="AJ986" s="227"/>
      <c r="AK986" s="227"/>
    </row>
    <row r="987" hidden="1">
      <c r="A987" s="227"/>
      <c r="B987" s="227"/>
      <c r="C987" s="227"/>
      <c r="D987" s="227"/>
      <c r="E987" s="227"/>
      <c r="F987" s="227"/>
      <c r="G987" s="227"/>
      <c r="H987" s="227"/>
      <c r="I987" s="227"/>
      <c r="J987" s="227"/>
      <c r="K987" s="227"/>
      <c r="L987" s="227"/>
      <c r="M987" s="227"/>
      <c r="N987" s="227"/>
      <c r="O987" s="227"/>
      <c r="P987" s="227"/>
      <c r="Q987" s="227"/>
      <c r="R987" s="227"/>
      <c r="S987" s="227"/>
      <c r="T987" s="227"/>
      <c r="U987" s="227"/>
      <c r="V987" s="227"/>
      <c r="W987" s="227"/>
      <c r="X987" s="227"/>
      <c r="Y987" s="227"/>
      <c r="Z987" s="227"/>
      <c r="AA987" s="227"/>
      <c r="AB987" s="227"/>
      <c r="AC987" s="227"/>
      <c r="AD987" s="227"/>
      <c r="AE987" s="227"/>
      <c r="AF987" s="227"/>
      <c r="AG987" s="227"/>
      <c r="AH987" s="227"/>
      <c r="AI987" s="227"/>
      <c r="AJ987" s="227"/>
      <c r="AK987" s="227"/>
    </row>
    <row r="988" hidden="1">
      <c r="A988" s="227"/>
      <c r="B988" s="227"/>
      <c r="C988" s="227"/>
      <c r="D988" s="227"/>
      <c r="E988" s="227"/>
      <c r="F988" s="227"/>
      <c r="G988" s="227"/>
      <c r="H988" s="227"/>
      <c r="I988" s="227"/>
      <c r="J988" s="227"/>
      <c r="K988" s="227"/>
      <c r="L988" s="227"/>
      <c r="M988" s="227"/>
      <c r="N988" s="227"/>
      <c r="O988" s="227"/>
      <c r="P988" s="227"/>
      <c r="Q988" s="227"/>
      <c r="R988" s="227"/>
      <c r="S988" s="227"/>
      <c r="T988" s="227"/>
      <c r="U988" s="227"/>
      <c r="V988" s="227"/>
      <c r="W988" s="227"/>
      <c r="X988" s="227"/>
      <c r="Y988" s="227"/>
      <c r="Z988" s="227"/>
      <c r="AA988" s="227"/>
      <c r="AB988" s="227"/>
      <c r="AC988" s="227"/>
      <c r="AD988" s="227"/>
      <c r="AE988" s="227"/>
      <c r="AF988" s="227"/>
      <c r="AG988" s="227"/>
      <c r="AH988" s="227"/>
      <c r="AI988" s="227"/>
      <c r="AJ988" s="227"/>
      <c r="AK988" s="227"/>
    </row>
    <row r="989" hidden="1">
      <c r="A989" s="227"/>
      <c r="B989" s="227"/>
      <c r="C989" s="227"/>
      <c r="D989" s="227"/>
      <c r="E989" s="227"/>
      <c r="F989" s="227"/>
      <c r="G989" s="227"/>
      <c r="H989" s="227"/>
      <c r="I989" s="227"/>
      <c r="J989" s="227"/>
      <c r="K989" s="227"/>
      <c r="L989" s="227"/>
      <c r="M989" s="227"/>
      <c r="N989" s="227"/>
      <c r="O989" s="227"/>
      <c r="P989" s="227"/>
      <c r="Q989" s="227"/>
      <c r="R989" s="227"/>
      <c r="S989" s="227"/>
      <c r="T989" s="227"/>
      <c r="U989" s="227"/>
      <c r="V989" s="227"/>
      <c r="W989" s="227"/>
      <c r="X989" s="227"/>
      <c r="Y989" s="227"/>
      <c r="Z989" s="227"/>
      <c r="AA989" s="227"/>
      <c r="AB989" s="227"/>
      <c r="AC989" s="227"/>
      <c r="AD989" s="227"/>
      <c r="AE989" s="227"/>
      <c r="AF989" s="227"/>
      <c r="AG989" s="227"/>
      <c r="AH989" s="227"/>
      <c r="AI989" s="227"/>
      <c r="AJ989" s="227"/>
      <c r="AK989" s="227"/>
    </row>
    <row r="990" hidden="1">
      <c r="A990" s="227"/>
      <c r="B990" s="227"/>
      <c r="C990" s="227"/>
      <c r="D990" s="227"/>
      <c r="E990" s="227"/>
      <c r="F990" s="227"/>
      <c r="G990" s="227"/>
      <c r="H990" s="227"/>
      <c r="I990" s="227"/>
      <c r="J990" s="227"/>
      <c r="K990" s="227"/>
      <c r="L990" s="227"/>
      <c r="M990" s="227"/>
      <c r="N990" s="227"/>
      <c r="O990" s="227"/>
      <c r="P990" s="227"/>
      <c r="Q990" s="227"/>
      <c r="R990" s="227"/>
      <c r="S990" s="227"/>
      <c r="T990" s="227"/>
      <c r="U990" s="227"/>
      <c r="V990" s="227"/>
      <c r="W990" s="227"/>
      <c r="X990" s="227"/>
      <c r="Y990" s="227"/>
      <c r="Z990" s="227"/>
      <c r="AA990" s="227"/>
      <c r="AB990" s="227"/>
      <c r="AC990" s="227"/>
      <c r="AD990" s="227"/>
      <c r="AE990" s="227"/>
      <c r="AF990" s="227"/>
      <c r="AG990" s="227"/>
      <c r="AH990" s="227"/>
      <c r="AI990" s="227"/>
      <c r="AJ990" s="227"/>
      <c r="AK990" s="227"/>
    </row>
    <row r="991" hidden="1">
      <c r="A991" s="227"/>
      <c r="B991" s="227"/>
      <c r="C991" s="227"/>
      <c r="D991" s="227"/>
      <c r="E991" s="227"/>
      <c r="F991" s="227"/>
      <c r="G991" s="227"/>
      <c r="H991" s="227"/>
      <c r="I991" s="227"/>
      <c r="J991" s="227"/>
      <c r="K991" s="227"/>
      <c r="L991" s="227"/>
      <c r="M991" s="227"/>
      <c r="N991" s="227"/>
      <c r="O991" s="227"/>
      <c r="P991" s="227"/>
      <c r="Q991" s="227"/>
      <c r="R991" s="227"/>
      <c r="S991" s="227"/>
      <c r="T991" s="227"/>
      <c r="U991" s="227"/>
      <c r="V991" s="227"/>
      <c r="W991" s="227"/>
      <c r="X991" s="227"/>
      <c r="Y991" s="227"/>
      <c r="Z991" s="227"/>
      <c r="AA991" s="227"/>
      <c r="AB991" s="227"/>
      <c r="AC991" s="227"/>
      <c r="AD991" s="227"/>
      <c r="AE991" s="227"/>
      <c r="AF991" s="227"/>
      <c r="AG991" s="227"/>
      <c r="AH991" s="227"/>
      <c r="AI991" s="227"/>
      <c r="AJ991" s="227"/>
      <c r="AK991" s="227"/>
    </row>
    <row r="992" hidden="1">
      <c r="A992" s="227"/>
      <c r="B992" s="227"/>
      <c r="C992" s="227"/>
      <c r="D992" s="227"/>
      <c r="E992" s="227"/>
      <c r="F992" s="227"/>
      <c r="G992" s="227"/>
      <c r="H992" s="227"/>
      <c r="I992" s="227"/>
      <c r="J992" s="227"/>
      <c r="K992" s="227"/>
      <c r="L992" s="227"/>
      <c r="M992" s="227"/>
      <c r="N992" s="227"/>
      <c r="O992" s="227"/>
      <c r="P992" s="227"/>
      <c r="Q992" s="227"/>
      <c r="R992" s="227"/>
      <c r="S992" s="227"/>
      <c r="T992" s="227"/>
      <c r="U992" s="227"/>
      <c r="V992" s="227"/>
      <c r="W992" s="227"/>
      <c r="X992" s="227"/>
      <c r="Y992" s="227"/>
      <c r="Z992" s="227"/>
      <c r="AA992" s="227"/>
      <c r="AB992" s="227"/>
      <c r="AC992" s="227"/>
      <c r="AD992" s="227"/>
      <c r="AE992" s="227"/>
      <c r="AF992" s="227"/>
      <c r="AG992" s="227"/>
      <c r="AH992" s="227"/>
      <c r="AI992" s="227"/>
      <c r="AJ992" s="227"/>
      <c r="AK992" s="227"/>
    </row>
    <row r="993" hidden="1">
      <c r="A993" s="227"/>
      <c r="B993" s="227"/>
      <c r="C993" s="227"/>
      <c r="D993" s="227"/>
      <c r="E993" s="227"/>
      <c r="F993" s="227"/>
      <c r="G993" s="227"/>
      <c r="H993" s="227"/>
      <c r="I993" s="227"/>
      <c r="J993" s="227"/>
      <c r="K993" s="227"/>
      <c r="L993" s="227"/>
      <c r="M993" s="227"/>
      <c r="N993" s="227"/>
      <c r="O993" s="227"/>
      <c r="P993" s="227"/>
      <c r="Q993" s="227"/>
      <c r="R993" s="227"/>
      <c r="S993" s="227"/>
      <c r="T993" s="227"/>
      <c r="U993" s="227"/>
      <c r="V993" s="227"/>
      <c r="W993" s="227"/>
      <c r="X993" s="227"/>
      <c r="Y993" s="227"/>
      <c r="Z993" s="227"/>
      <c r="AA993" s="227"/>
      <c r="AB993" s="227"/>
      <c r="AC993" s="227"/>
      <c r="AD993" s="227"/>
      <c r="AE993" s="227"/>
      <c r="AF993" s="227"/>
      <c r="AG993" s="227"/>
      <c r="AH993" s="227"/>
      <c r="AI993" s="227"/>
      <c r="AJ993" s="227"/>
      <c r="AK993" s="227"/>
    </row>
    <row r="994" hidden="1">
      <c r="A994" s="227"/>
      <c r="B994" s="227"/>
      <c r="C994" s="227"/>
      <c r="D994" s="227"/>
      <c r="E994" s="227"/>
      <c r="F994" s="227"/>
      <c r="G994" s="227"/>
      <c r="H994" s="227"/>
      <c r="I994" s="227"/>
      <c r="J994" s="227"/>
      <c r="K994" s="227"/>
      <c r="L994" s="227"/>
      <c r="M994" s="227"/>
      <c r="N994" s="227"/>
      <c r="O994" s="227"/>
      <c r="P994" s="227"/>
      <c r="Q994" s="227"/>
      <c r="R994" s="227"/>
      <c r="S994" s="227"/>
      <c r="T994" s="227"/>
      <c r="U994" s="227"/>
      <c r="V994" s="227"/>
      <c r="W994" s="227"/>
      <c r="X994" s="227"/>
      <c r="Y994" s="227"/>
      <c r="Z994" s="227"/>
      <c r="AA994" s="227"/>
      <c r="AB994" s="227"/>
      <c r="AC994" s="227"/>
      <c r="AD994" s="227"/>
      <c r="AE994" s="227"/>
      <c r="AF994" s="227"/>
      <c r="AG994" s="227"/>
      <c r="AH994" s="227"/>
      <c r="AI994" s="227"/>
      <c r="AJ994" s="227"/>
      <c r="AK994" s="227"/>
    </row>
    <row r="995" hidden="1">
      <c r="A995" s="227"/>
      <c r="B995" s="227"/>
      <c r="C995" s="227"/>
      <c r="D995" s="227"/>
      <c r="E995" s="227"/>
      <c r="F995" s="227"/>
      <c r="G995" s="227"/>
      <c r="H995" s="227"/>
      <c r="I995" s="227"/>
      <c r="J995" s="227"/>
      <c r="K995" s="227"/>
      <c r="L995" s="227"/>
      <c r="M995" s="227"/>
      <c r="N995" s="227"/>
      <c r="O995" s="227"/>
      <c r="P995" s="227"/>
      <c r="Q995" s="227"/>
      <c r="R995" s="227"/>
      <c r="S995" s="227"/>
      <c r="T995" s="227"/>
      <c r="U995" s="227"/>
      <c r="V995" s="227"/>
      <c r="W995" s="227"/>
      <c r="X995" s="227"/>
      <c r="Y995" s="227"/>
      <c r="Z995" s="227"/>
      <c r="AA995" s="227"/>
      <c r="AB995" s="227"/>
      <c r="AC995" s="227"/>
      <c r="AD995" s="227"/>
      <c r="AE995" s="227"/>
      <c r="AF995" s="227"/>
      <c r="AG995" s="227"/>
      <c r="AH995" s="227"/>
      <c r="AI995" s="227"/>
      <c r="AJ995" s="227"/>
      <c r="AK995" s="227"/>
    </row>
    <row r="996" hidden="1">
      <c r="A996" s="227"/>
      <c r="B996" s="227"/>
      <c r="C996" s="227"/>
      <c r="D996" s="227"/>
      <c r="E996" s="227"/>
      <c r="F996" s="227"/>
      <c r="G996" s="227"/>
      <c r="H996" s="227"/>
      <c r="I996" s="227"/>
      <c r="J996" s="227"/>
      <c r="K996" s="227"/>
      <c r="L996" s="227"/>
      <c r="M996" s="227"/>
      <c r="N996" s="227"/>
      <c r="O996" s="227"/>
      <c r="P996" s="227"/>
      <c r="Q996" s="227"/>
      <c r="R996" s="227"/>
      <c r="S996" s="227"/>
      <c r="T996" s="227"/>
      <c r="U996" s="227"/>
      <c r="V996" s="227"/>
      <c r="W996" s="227"/>
      <c r="X996" s="227"/>
      <c r="Y996" s="227"/>
      <c r="Z996" s="227"/>
      <c r="AA996" s="227"/>
      <c r="AB996" s="227"/>
      <c r="AC996" s="227"/>
      <c r="AD996" s="227"/>
      <c r="AE996" s="227"/>
      <c r="AF996" s="227"/>
      <c r="AG996" s="227"/>
      <c r="AH996" s="227"/>
      <c r="AI996" s="227"/>
      <c r="AJ996" s="227"/>
      <c r="AK996" s="227"/>
    </row>
    <row r="997" hidden="1">
      <c r="A997" s="227"/>
      <c r="B997" s="227"/>
      <c r="C997" s="227"/>
      <c r="D997" s="227"/>
      <c r="E997" s="227"/>
      <c r="F997" s="227"/>
      <c r="G997" s="227"/>
      <c r="H997" s="227"/>
      <c r="I997" s="227"/>
      <c r="J997" s="227"/>
      <c r="K997" s="227"/>
      <c r="L997" s="227"/>
      <c r="M997" s="227"/>
      <c r="N997" s="227"/>
      <c r="O997" s="227"/>
      <c r="P997" s="227"/>
      <c r="Q997" s="227"/>
      <c r="R997" s="227"/>
      <c r="S997" s="227"/>
      <c r="T997" s="227"/>
      <c r="U997" s="227"/>
      <c r="V997" s="227"/>
      <c r="W997" s="227"/>
      <c r="X997" s="227"/>
      <c r="Y997" s="227"/>
      <c r="Z997" s="227"/>
      <c r="AA997" s="227"/>
      <c r="AB997" s="227"/>
      <c r="AC997" s="227"/>
      <c r="AD997" s="227"/>
      <c r="AE997" s="227"/>
      <c r="AF997" s="227"/>
      <c r="AG997" s="227"/>
      <c r="AH997" s="227"/>
      <c r="AI997" s="227"/>
      <c r="AJ997" s="227"/>
      <c r="AK997" s="227"/>
    </row>
    <row r="998" hidden="1">
      <c r="A998" s="227"/>
      <c r="B998" s="227"/>
      <c r="C998" s="227"/>
      <c r="D998" s="227"/>
      <c r="E998" s="227"/>
      <c r="F998" s="227"/>
      <c r="G998" s="227"/>
      <c r="H998" s="227"/>
      <c r="I998" s="227"/>
      <c r="J998" s="227"/>
      <c r="K998" s="227"/>
      <c r="L998" s="227"/>
      <c r="M998" s="227"/>
      <c r="N998" s="227"/>
      <c r="O998" s="227"/>
      <c r="P998" s="227"/>
      <c r="Q998" s="227"/>
      <c r="R998" s="227"/>
      <c r="S998" s="227"/>
      <c r="T998" s="227"/>
      <c r="U998" s="227"/>
      <c r="V998" s="227"/>
      <c r="W998" s="227"/>
      <c r="X998" s="227"/>
      <c r="Y998" s="227"/>
      <c r="Z998" s="227"/>
      <c r="AA998" s="227"/>
      <c r="AB998" s="227"/>
      <c r="AC998" s="227"/>
      <c r="AD998" s="227"/>
      <c r="AE998" s="227"/>
      <c r="AF998" s="227"/>
      <c r="AG998" s="227"/>
      <c r="AH998" s="227"/>
      <c r="AI998" s="227"/>
      <c r="AJ998" s="227"/>
      <c r="AK998" s="227"/>
    </row>
    <row r="999" hidden="1">
      <c r="A999" s="227"/>
      <c r="B999" s="227"/>
      <c r="C999" s="227"/>
      <c r="D999" s="227"/>
      <c r="E999" s="227"/>
      <c r="F999" s="227"/>
      <c r="G999" s="227"/>
      <c r="H999" s="227"/>
      <c r="I999" s="227"/>
      <c r="J999" s="227"/>
      <c r="K999" s="227"/>
      <c r="L999" s="227"/>
      <c r="M999" s="227"/>
      <c r="N999" s="227"/>
      <c r="O999" s="227"/>
      <c r="P999" s="227"/>
      <c r="Q999" s="227"/>
      <c r="R999" s="227"/>
      <c r="S999" s="227"/>
      <c r="T999" s="227"/>
      <c r="U999" s="227"/>
      <c r="V999" s="227"/>
      <c r="W999" s="227"/>
      <c r="X999" s="227"/>
      <c r="Y999" s="227"/>
      <c r="Z999" s="227"/>
      <c r="AA999" s="227"/>
      <c r="AB999" s="227"/>
      <c r="AC999" s="227"/>
      <c r="AD999" s="227"/>
      <c r="AE999" s="227"/>
      <c r="AF999" s="227"/>
      <c r="AG999" s="227"/>
      <c r="AH999" s="227"/>
      <c r="AI999" s="227"/>
      <c r="AJ999" s="227"/>
      <c r="AK999" s="227"/>
    </row>
    <row r="1000" hidden="1">
      <c r="A1000" s="227"/>
      <c r="B1000" s="227"/>
      <c r="C1000" s="227"/>
      <c r="D1000" s="227"/>
      <c r="E1000" s="227"/>
      <c r="F1000" s="227"/>
      <c r="G1000" s="227"/>
      <c r="H1000" s="227"/>
      <c r="I1000" s="227"/>
      <c r="J1000" s="227"/>
      <c r="K1000" s="227"/>
      <c r="L1000" s="227"/>
      <c r="M1000" s="227"/>
      <c r="N1000" s="227"/>
      <c r="O1000" s="227"/>
      <c r="P1000" s="227"/>
      <c r="Q1000" s="227"/>
      <c r="R1000" s="227"/>
      <c r="S1000" s="227"/>
      <c r="T1000" s="227"/>
      <c r="U1000" s="227"/>
      <c r="V1000" s="227"/>
      <c r="W1000" s="227"/>
      <c r="X1000" s="227"/>
      <c r="Y1000" s="227"/>
      <c r="Z1000" s="227"/>
      <c r="AA1000" s="227"/>
      <c r="AB1000" s="227"/>
      <c r="AC1000" s="227"/>
      <c r="AD1000" s="227"/>
      <c r="AE1000" s="227"/>
      <c r="AF1000" s="227"/>
      <c r="AG1000" s="227"/>
      <c r="AH1000" s="227"/>
      <c r="AI1000" s="227"/>
      <c r="AJ1000" s="227"/>
      <c r="AK1000" s="227"/>
    </row>
    <row r="1001" hidden="1">
      <c r="A1001" s="227"/>
      <c r="B1001" s="227"/>
      <c r="C1001" s="227"/>
      <c r="D1001" s="227"/>
      <c r="E1001" s="227"/>
      <c r="F1001" s="227"/>
      <c r="G1001" s="227"/>
      <c r="H1001" s="227"/>
      <c r="I1001" s="227"/>
      <c r="J1001" s="227"/>
      <c r="K1001" s="227"/>
      <c r="L1001" s="227"/>
      <c r="M1001" s="227"/>
      <c r="N1001" s="227"/>
      <c r="O1001" s="227"/>
      <c r="P1001" s="227"/>
      <c r="Q1001" s="227"/>
      <c r="R1001" s="227"/>
      <c r="S1001" s="227"/>
      <c r="T1001" s="227"/>
      <c r="U1001" s="227"/>
      <c r="V1001" s="227"/>
      <c r="W1001" s="227"/>
      <c r="X1001" s="227"/>
      <c r="Y1001" s="227"/>
      <c r="Z1001" s="227"/>
      <c r="AA1001" s="227"/>
      <c r="AB1001" s="227"/>
      <c r="AC1001" s="227"/>
      <c r="AD1001" s="227"/>
      <c r="AE1001" s="227"/>
      <c r="AF1001" s="227"/>
      <c r="AG1001" s="227"/>
      <c r="AH1001" s="227"/>
      <c r="AI1001" s="227"/>
      <c r="AJ1001" s="227"/>
      <c r="AK1001" s="227"/>
    </row>
    <row r="1002" hidden="1">
      <c r="A1002" s="227"/>
      <c r="B1002" s="227"/>
      <c r="C1002" s="227"/>
      <c r="D1002" s="227"/>
      <c r="E1002" s="227"/>
      <c r="F1002" s="227"/>
      <c r="G1002" s="227"/>
      <c r="H1002" s="227"/>
      <c r="I1002" s="227"/>
      <c r="J1002" s="227"/>
      <c r="K1002" s="227"/>
      <c r="L1002" s="227"/>
      <c r="M1002" s="227"/>
      <c r="N1002" s="227"/>
      <c r="O1002" s="227"/>
      <c r="P1002" s="227"/>
      <c r="Q1002" s="227"/>
      <c r="R1002" s="227"/>
      <c r="S1002" s="227"/>
      <c r="T1002" s="227"/>
      <c r="U1002" s="227"/>
      <c r="V1002" s="227"/>
      <c r="W1002" s="227"/>
      <c r="X1002" s="227"/>
      <c r="Y1002" s="227"/>
      <c r="Z1002" s="227"/>
      <c r="AA1002" s="227"/>
      <c r="AB1002" s="227"/>
      <c r="AC1002" s="227"/>
      <c r="AD1002" s="227"/>
      <c r="AE1002" s="227"/>
      <c r="AF1002" s="227"/>
      <c r="AG1002" s="227"/>
      <c r="AH1002" s="227"/>
      <c r="AI1002" s="227"/>
      <c r="AJ1002" s="227"/>
      <c r="AK1002" s="227"/>
    </row>
    <row r="1003" hidden="1">
      <c r="A1003" s="227"/>
      <c r="B1003" s="227"/>
      <c r="C1003" s="227"/>
      <c r="D1003" s="227"/>
      <c r="E1003" s="227"/>
      <c r="F1003" s="227"/>
      <c r="G1003" s="227"/>
      <c r="H1003" s="227"/>
      <c r="I1003" s="227"/>
      <c r="J1003" s="227"/>
      <c r="K1003" s="227"/>
      <c r="L1003" s="227"/>
      <c r="M1003" s="227"/>
      <c r="N1003" s="227"/>
      <c r="O1003" s="227"/>
      <c r="P1003" s="227"/>
      <c r="Q1003" s="227"/>
      <c r="R1003" s="227"/>
      <c r="S1003" s="227"/>
      <c r="T1003" s="227"/>
      <c r="U1003" s="227"/>
      <c r="V1003" s="227"/>
      <c r="W1003" s="227"/>
      <c r="X1003" s="227"/>
      <c r="Y1003" s="227"/>
      <c r="Z1003" s="227"/>
      <c r="AA1003" s="227"/>
      <c r="AB1003" s="227"/>
      <c r="AC1003" s="227"/>
      <c r="AD1003" s="227"/>
      <c r="AE1003" s="227"/>
      <c r="AF1003" s="227"/>
      <c r="AG1003" s="227"/>
      <c r="AH1003" s="227"/>
      <c r="AI1003" s="227"/>
      <c r="AJ1003" s="227"/>
      <c r="AK1003" s="227"/>
    </row>
    <row r="1004" hidden="1">
      <c r="A1004" s="227"/>
      <c r="B1004" s="227"/>
      <c r="C1004" s="227"/>
      <c r="D1004" s="227"/>
      <c r="E1004" s="227"/>
      <c r="F1004" s="227"/>
      <c r="G1004" s="227"/>
      <c r="H1004" s="227"/>
      <c r="I1004" s="227"/>
      <c r="J1004" s="227"/>
      <c r="K1004" s="227"/>
      <c r="L1004" s="227"/>
      <c r="M1004" s="227"/>
      <c r="N1004" s="227"/>
      <c r="O1004" s="227"/>
      <c r="P1004" s="227"/>
      <c r="Q1004" s="227"/>
      <c r="R1004" s="227"/>
      <c r="S1004" s="227"/>
      <c r="T1004" s="227"/>
      <c r="U1004" s="227"/>
      <c r="V1004" s="227"/>
      <c r="W1004" s="227"/>
      <c r="X1004" s="227"/>
      <c r="Y1004" s="227"/>
      <c r="Z1004" s="227"/>
      <c r="AA1004" s="227"/>
      <c r="AB1004" s="227"/>
      <c r="AC1004" s="227"/>
      <c r="AD1004" s="227"/>
      <c r="AE1004" s="227"/>
      <c r="AF1004" s="227"/>
      <c r="AG1004" s="227"/>
      <c r="AH1004" s="227"/>
      <c r="AI1004" s="227"/>
      <c r="AJ1004" s="227"/>
      <c r="AK1004" s="227"/>
    </row>
    <row r="1005" hidden="1">
      <c r="A1005" s="227"/>
      <c r="B1005" s="227"/>
      <c r="C1005" s="227"/>
      <c r="D1005" s="227"/>
      <c r="E1005" s="227"/>
      <c r="F1005" s="227"/>
      <c r="G1005" s="227"/>
      <c r="H1005" s="227"/>
      <c r="I1005" s="227"/>
      <c r="J1005" s="227"/>
      <c r="K1005" s="227"/>
      <c r="L1005" s="227"/>
      <c r="M1005" s="227"/>
      <c r="N1005" s="227"/>
      <c r="O1005" s="227"/>
      <c r="P1005" s="227"/>
      <c r="Q1005" s="227"/>
      <c r="R1005" s="227"/>
      <c r="S1005" s="227"/>
      <c r="T1005" s="227"/>
      <c r="U1005" s="227"/>
      <c r="V1005" s="227"/>
      <c r="W1005" s="227"/>
      <c r="X1005" s="227"/>
      <c r="Y1005" s="227"/>
      <c r="Z1005" s="227"/>
      <c r="AA1005" s="227"/>
      <c r="AB1005" s="227"/>
      <c r="AC1005" s="227"/>
      <c r="AD1005" s="227"/>
      <c r="AE1005" s="227"/>
      <c r="AF1005" s="227"/>
      <c r="AG1005" s="227"/>
      <c r="AH1005" s="227"/>
      <c r="AI1005" s="227"/>
      <c r="AJ1005" s="227"/>
      <c r="AK1005" s="227"/>
    </row>
    <row r="1006" hidden="1">
      <c r="A1006" s="227"/>
      <c r="B1006" s="227"/>
      <c r="C1006" s="227"/>
      <c r="D1006" s="227"/>
      <c r="E1006" s="227"/>
      <c r="F1006" s="227"/>
      <c r="G1006" s="227"/>
      <c r="H1006" s="227"/>
      <c r="I1006" s="227"/>
      <c r="J1006" s="227"/>
      <c r="K1006" s="227"/>
      <c r="L1006" s="227"/>
      <c r="M1006" s="227"/>
      <c r="N1006" s="227"/>
      <c r="O1006" s="227"/>
      <c r="P1006" s="227"/>
      <c r="Q1006" s="227"/>
      <c r="R1006" s="227"/>
      <c r="S1006" s="227"/>
      <c r="T1006" s="227"/>
      <c r="U1006" s="227"/>
      <c r="V1006" s="227"/>
      <c r="W1006" s="227"/>
      <c r="X1006" s="227"/>
      <c r="Y1006" s="227"/>
      <c r="Z1006" s="227"/>
      <c r="AA1006" s="227"/>
      <c r="AB1006" s="227"/>
      <c r="AC1006" s="227"/>
      <c r="AD1006" s="227"/>
      <c r="AE1006" s="227"/>
      <c r="AF1006" s="227"/>
      <c r="AG1006" s="227"/>
      <c r="AH1006" s="227"/>
      <c r="AI1006" s="227"/>
      <c r="AJ1006" s="227"/>
      <c r="AK1006" s="227"/>
    </row>
    <row r="1007" hidden="1">
      <c r="A1007" s="227"/>
      <c r="B1007" s="227"/>
      <c r="C1007" s="227"/>
      <c r="D1007" s="227"/>
      <c r="E1007" s="227"/>
      <c r="F1007" s="227"/>
      <c r="G1007" s="227"/>
      <c r="H1007" s="227"/>
      <c r="I1007" s="227"/>
      <c r="J1007" s="227"/>
      <c r="K1007" s="227"/>
      <c r="L1007" s="227"/>
      <c r="M1007" s="227"/>
      <c r="N1007" s="227"/>
      <c r="O1007" s="227"/>
      <c r="P1007" s="227"/>
      <c r="Q1007" s="227"/>
      <c r="R1007" s="227"/>
      <c r="S1007" s="227"/>
      <c r="T1007" s="227"/>
      <c r="U1007" s="227"/>
      <c r="V1007" s="227"/>
      <c r="W1007" s="227"/>
      <c r="X1007" s="227"/>
      <c r="Y1007" s="227"/>
      <c r="Z1007" s="227"/>
      <c r="AA1007" s="227"/>
      <c r="AB1007" s="227"/>
      <c r="AC1007" s="227"/>
      <c r="AD1007" s="227"/>
      <c r="AE1007" s="227"/>
      <c r="AF1007" s="227"/>
      <c r="AG1007" s="227"/>
      <c r="AH1007" s="227"/>
      <c r="AI1007" s="227"/>
      <c r="AJ1007" s="227"/>
      <c r="AK1007" s="227"/>
    </row>
    <row r="1008" hidden="1">
      <c r="A1008" s="227"/>
      <c r="B1008" s="227"/>
      <c r="C1008" s="227"/>
      <c r="D1008" s="227"/>
      <c r="E1008" s="227"/>
      <c r="F1008" s="227"/>
      <c r="G1008" s="227"/>
      <c r="H1008" s="227"/>
      <c r="I1008" s="227"/>
      <c r="J1008" s="227"/>
      <c r="K1008" s="227"/>
      <c r="L1008" s="227"/>
      <c r="M1008" s="227"/>
      <c r="N1008" s="227"/>
      <c r="O1008" s="227"/>
      <c r="P1008" s="227"/>
      <c r="Q1008" s="227"/>
      <c r="R1008" s="227"/>
      <c r="S1008" s="227"/>
      <c r="T1008" s="227"/>
      <c r="U1008" s="227"/>
      <c r="V1008" s="227"/>
      <c r="W1008" s="227"/>
      <c r="X1008" s="227"/>
      <c r="Y1008" s="227"/>
      <c r="Z1008" s="227"/>
      <c r="AA1008" s="227"/>
      <c r="AB1008" s="227"/>
      <c r="AC1008" s="227"/>
      <c r="AD1008" s="227"/>
      <c r="AE1008" s="227"/>
      <c r="AF1008" s="227"/>
      <c r="AG1008" s="227"/>
      <c r="AH1008" s="227"/>
      <c r="AI1008" s="227"/>
      <c r="AJ1008" s="227"/>
      <c r="AK1008" s="227"/>
    </row>
    <row r="1009" hidden="1">
      <c r="A1009" s="227"/>
      <c r="B1009" s="227"/>
      <c r="C1009" s="227"/>
      <c r="D1009" s="227"/>
      <c r="E1009" s="227"/>
      <c r="F1009" s="227"/>
      <c r="G1009" s="227"/>
      <c r="H1009" s="227"/>
      <c r="I1009" s="227"/>
      <c r="J1009" s="227"/>
      <c r="K1009" s="227"/>
      <c r="L1009" s="227"/>
      <c r="M1009" s="227"/>
      <c r="N1009" s="227"/>
      <c r="O1009" s="227"/>
      <c r="P1009" s="227"/>
      <c r="Q1009" s="227"/>
      <c r="R1009" s="227"/>
      <c r="S1009" s="227"/>
      <c r="T1009" s="227"/>
      <c r="U1009" s="227"/>
      <c r="V1009" s="227"/>
      <c r="W1009" s="227"/>
      <c r="X1009" s="227"/>
      <c r="Y1009" s="227"/>
      <c r="Z1009" s="227"/>
      <c r="AA1009" s="227"/>
      <c r="AB1009" s="227"/>
      <c r="AC1009" s="227"/>
      <c r="AD1009" s="227"/>
      <c r="AE1009" s="227"/>
      <c r="AF1009" s="227"/>
      <c r="AG1009" s="227"/>
      <c r="AH1009" s="227"/>
      <c r="AI1009" s="227"/>
      <c r="AJ1009" s="227"/>
      <c r="AK1009" s="227"/>
    </row>
    <row r="1010" hidden="1">
      <c r="A1010" s="227"/>
      <c r="B1010" s="227"/>
      <c r="C1010" s="227"/>
      <c r="D1010" s="227"/>
      <c r="E1010" s="227"/>
      <c r="F1010" s="227"/>
      <c r="G1010" s="227"/>
      <c r="H1010" s="227"/>
      <c r="I1010" s="227"/>
      <c r="J1010" s="227"/>
      <c r="K1010" s="227"/>
      <c r="L1010" s="227"/>
      <c r="M1010" s="227"/>
      <c r="N1010" s="227"/>
      <c r="O1010" s="227"/>
      <c r="P1010" s="227"/>
      <c r="Q1010" s="227"/>
      <c r="R1010" s="227"/>
      <c r="S1010" s="227"/>
      <c r="T1010" s="227"/>
      <c r="U1010" s="227"/>
      <c r="V1010" s="227"/>
      <c r="W1010" s="227"/>
      <c r="X1010" s="227"/>
      <c r="Y1010" s="227"/>
      <c r="Z1010" s="227"/>
      <c r="AA1010" s="227"/>
      <c r="AB1010" s="227"/>
      <c r="AC1010" s="227"/>
      <c r="AD1010" s="227"/>
      <c r="AE1010" s="227"/>
      <c r="AF1010" s="227"/>
      <c r="AG1010" s="227"/>
      <c r="AH1010" s="227"/>
      <c r="AI1010" s="227"/>
      <c r="AJ1010" s="227"/>
      <c r="AK1010" s="227"/>
    </row>
    <row r="1011" hidden="1">
      <c r="A1011" s="227"/>
      <c r="B1011" s="227"/>
      <c r="C1011" s="227"/>
      <c r="D1011" s="227"/>
      <c r="E1011" s="227"/>
      <c r="F1011" s="227"/>
      <c r="G1011" s="227"/>
      <c r="H1011" s="227"/>
      <c r="I1011" s="227"/>
      <c r="J1011" s="227"/>
      <c r="K1011" s="227"/>
      <c r="L1011" s="227"/>
      <c r="M1011" s="227"/>
      <c r="N1011" s="227"/>
      <c r="O1011" s="227"/>
      <c r="P1011" s="227"/>
      <c r="Q1011" s="227"/>
      <c r="R1011" s="227"/>
      <c r="S1011" s="227"/>
      <c r="T1011" s="227"/>
      <c r="U1011" s="227"/>
      <c r="V1011" s="227"/>
      <c r="W1011" s="227"/>
      <c r="X1011" s="227"/>
      <c r="Y1011" s="227"/>
      <c r="Z1011" s="227"/>
      <c r="AA1011" s="227"/>
      <c r="AB1011" s="227"/>
      <c r="AC1011" s="227"/>
      <c r="AD1011" s="227"/>
      <c r="AE1011" s="227"/>
      <c r="AF1011" s="227"/>
      <c r="AG1011" s="227"/>
      <c r="AH1011" s="227"/>
      <c r="AI1011" s="227"/>
      <c r="AJ1011" s="227"/>
      <c r="AK1011" s="227"/>
    </row>
    <row r="1012" hidden="1">
      <c r="A1012" s="227"/>
      <c r="B1012" s="227"/>
      <c r="C1012" s="227"/>
      <c r="D1012" s="227"/>
      <c r="E1012" s="227"/>
      <c r="F1012" s="227"/>
      <c r="G1012" s="227"/>
      <c r="H1012" s="227"/>
      <c r="I1012" s="227"/>
      <c r="J1012" s="227"/>
      <c r="K1012" s="227"/>
      <c r="L1012" s="227"/>
      <c r="M1012" s="227"/>
      <c r="N1012" s="227"/>
      <c r="O1012" s="227"/>
      <c r="P1012" s="227"/>
      <c r="Q1012" s="227"/>
      <c r="R1012" s="227"/>
      <c r="S1012" s="227"/>
      <c r="T1012" s="227"/>
      <c r="U1012" s="227"/>
      <c r="V1012" s="227"/>
      <c r="W1012" s="227"/>
      <c r="X1012" s="227"/>
      <c r="Y1012" s="227"/>
      <c r="Z1012" s="227"/>
      <c r="AA1012" s="227"/>
      <c r="AB1012" s="227"/>
      <c r="AC1012" s="227"/>
      <c r="AD1012" s="227"/>
      <c r="AE1012" s="227"/>
      <c r="AF1012" s="227"/>
      <c r="AG1012" s="227"/>
      <c r="AH1012" s="227"/>
      <c r="AI1012" s="227"/>
      <c r="AJ1012" s="227"/>
      <c r="AK1012" s="227"/>
    </row>
    <row r="1013" hidden="1">
      <c r="A1013" s="227"/>
      <c r="B1013" s="227"/>
      <c r="C1013" s="227"/>
      <c r="D1013" s="227"/>
      <c r="E1013" s="227"/>
      <c r="F1013" s="227"/>
      <c r="G1013" s="227"/>
      <c r="H1013" s="227"/>
      <c r="I1013" s="227"/>
      <c r="J1013" s="227"/>
      <c r="K1013" s="227"/>
      <c r="L1013" s="227"/>
      <c r="M1013" s="227"/>
      <c r="N1013" s="227"/>
      <c r="O1013" s="227"/>
      <c r="P1013" s="227"/>
      <c r="Q1013" s="227"/>
      <c r="R1013" s="227"/>
      <c r="S1013" s="227"/>
      <c r="T1013" s="227"/>
      <c r="U1013" s="227"/>
      <c r="V1013" s="227"/>
      <c r="W1013" s="227"/>
      <c r="X1013" s="227"/>
      <c r="Y1013" s="227"/>
      <c r="Z1013" s="227"/>
      <c r="AA1013" s="227"/>
      <c r="AB1013" s="227"/>
      <c r="AC1013" s="227"/>
      <c r="AD1013" s="227"/>
      <c r="AE1013" s="227"/>
      <c r="AF1013" s="227"/>
      <c r="AG1013" s="227"/>
      <c r="AH1013" s="227"/>
      <c r="AI1013" s="227"/>
      <c r="AJ1013" s="227"/>
      <c r="AK1013" s="227"/>
    </row>
    <row r="1014" hidden="1">
      <c r="A1014" s="227"/>
      <c r="B1014" s="227"/>
      <c r="C1014" s="227"/>
      <c r="D1014" s="227"/>
      <c r="E1014" s="227"/>
      <c r="F1014" s="227"/>
      <c r="G1014" s="227"/>
      <c r="H1014" s="227"/>
      <c r="I1014" s="227"/>
      <c r="J1014" s="227"/>
      <c r="K1014" s="227"/>
      <c r="L1014" s="227"/>
      <c r="M1014" s="227"/>
      <c r="N1014" s="227"/>
      <c r="O1014" s="227"/>
      <c r="P1014" s="227"/>
      <c r="Q1014" s="227"/>
      <c r="R1014" s="227"/>
      <c r="S1014" s="227"/>
      <c r="T1014" s="227"/>
      <c r="U1014" s="227"/>
      <c r="V1014" s="227"/>
      <c r="W1014" s="227"/>
      <c r="X1014" s="227"/>
      <c r="Y1014" s="227"/>
      <c r="Z1014" s="227"/>
      <c r="AA1014" s="227"/>
      <c r="AB1014" s="227"/>
      <c r="AC1014" s="227"/>
      <c r="AD1014" s="227"/>
      <c r="AE1014" s="227"/>
      <c r="AF1014" s="227"/>
      <c r="AG1014" s="227"/>
      <c r="AH1014" s="227"/>
      <c r="AI1014" s="227"/>
      <c r="AJ1014" s="227"/>
      <c r="AK1014" s="227"/>
    </row>
    <row r="1015" hidden="1">
      <c r="A1015" s="227"/>
      <c r="B1015" s="227"/>
      <c r="C1015" s="227"/>
      <c r="D1015" s="227"/>
      <c r="E1015" s="227"/>
      <c r="F1015" s="227"/>
      <c r="G1015" s="227"/>
      <c r="H1015" s="227"/>
      <c r="I1015" s="227"/>
      <c r="J1015" s="227"/>
      <c r="K1015" s="227"/>
      <c r="L1015" s="227"/>
      <c r="M1015" s="227"/>
      <c r="N1015" s="227"/>
      <c r="O1015" s="227"/>
      <c r="P1015" s="227"/>
      <c r="Q1015" s="227"/>
      <c r="R1015" s="227"/>
      <c r="S1015" s="227"/>
      <c r="T1015" s="227"/>
      <c r="U1015" s="227"/>
      <c r="V1015" s="227"/>
      <c r="W1015" s="227"/>
      <c r="X1015" s="227"/>
      <c r="Y1015" s="227"/>
      <c r="Z1015" s="227"/>
      <c r="AA1015" s="227"/>
      <c r="AB1015" s="227"/>
      <c r="AC1015" s="227"/>
      <c r="AD1015" s="227"/>
      <c r="AE1015" s="227"/>
      <c r="AF1015" s="227"/>
      <c r="AG1015" s="227"/>
      <c r="AH1015" s="227"/>
      <c r="AI1015" s="227"/>
      <c r="AJ1015" s="227"/>
      <c r="AK1015" s="227"/>
    </row>
    <row r="1016" hidden="1">
      <c r="A1016" s="227"/>
      <c r="B1016" s="227"/>
      <c r="C1016" s="227"/>
      <c r="D1016" s="227"/>
      <c r="E1016" s="227"/>
      <c r="F1016" s="227"/>
      <c r="G1016" s="227"/>
      <c r="H1016" s="227"/>
      <c r="I1016" s="227"/>
      <c r="J1016" s="227"/>
      <c r="K1016" s="227"/>
      <c r="L1016" s="227"/>
      <c r="M1016" s="227"/>
      <c r="N1016" s="227"/>
      <c r="O1016" s="227"/>
      <c r="P1016" s="227"/>
      <c r="Q1016" s="227"/>
      <c r="R1016" s="227"/>
      <c r="S1016" s="227"/>
      <c r="T1016" s="227"/>
      <c r="U1016" s="227"/>
      <c r="V1016" s="227"/>
      <c r="W1016" s="227"/>
      <c r="X1016" s="227"/>
      <c r="Y1016" s="227"/>
      <c r="Z1016" s="227"/>
      <c r="AA1016" s="227"/>
      <c r="AB1016" s="227"/>
      <c r="AC1016" s="227"/>
      <c r="AD1016" s="227"/>
      <c r="AE1016" s="227"/>
      <c r="AF1016" s="227"/>
      <c r="AG1016" s="227"/>
      <c r="AH1016" s="227"/>
      <c r="AI1016" s="227"/>
      <c r="AJ1016" s="227"/>
      <c r="AK1016" s="227"/>
    </row>
    <row r="1017" hidden="1">
      <c r="A1017" s="227"/>
      <c r="B1017" s="227"/>
      <c r="C1017" s="227"/>
      <c r="D1017" s="227"/>
      <c r="E1017" s="227"/>
      <c r="F1017" s="227"/>
      <c r="G1017" s="227"/>
      <c r="H1017" s="227"/>
      <c r="I1017" s="227"/>
      <c r="J1017" s="227"/>
      <c r="K1017" s="227"/>
      <c r="L1017" s="227"/>
      <c r="M1017" s="227"/>
      <c r="N1017" s="227"/>
      <c r="O1017" s="227"/>
      <c r="P1017" s="227"/>
      <c r="Q1017" s="227"/>
      <c r="R1017" s="227"/>
      <c r="S1017" s="227"/>
      <c r="T1017" s="227"/>
      <c r="U1017" s="227"/>
      <c r="V1017" s="227"/>
      <c r="W1017" s="227"/>
      <c r="X1017" s="227"/>
      <c r="Y1017" s="227"/>
      <c r="Z1017" s="227"/>
      <c r="AA1017" s="227"/>
      <c r="AB1017" s="227"/>
      <c r="AC1017" s="227"/>
      <c r="AD1017" s="227"/>
      <c r="AE1017" s="227"/>
      <c r="AF1017" s="227"/>
      <c r="AG1017" s="227"/>
      <c r="AH1017" s="227"/>
      <c r="AI1017" s="227"/>
      <c r="AJ1017" s="227"/>
      <c r="AK1017" s="227"/>
    </row>
    <row r="1018" hidden="1">
      <c r="A1018" s="227"/>
      <c r="B1018" s="227"/>
      <c r="C1018" s="227"/>
      <c r="D1018" s="227"/>
      <c r="E1018" s="227"/>
      <c r="F1018" s="227"/>
      <c r="G1018" s="227"/>
      <c r="H1018" s="227"/>
      <c r="I1018" s="227"/>
      <c r="J1018" s="227"/>
      <c r="K1018" s="227"/>
      <c r="L1018" s="227"/>
      <c r="M1018" s="227"/>
      <c r="N1018" s="227"/>
      <c r="O1018" s="227"/>
      <c r="P1018" s="227"/>
      <c r="Q1018" s="227"/>
      <c r="R1018" s="227"/>
      <c r="S1018" s="227"/>
      <c r="T1018" s="227"/>
      <c r="U1018" s="227"/>
      <c r="V1018" s="227"/>
      <c r="W1018" s="227"/>
      <c r="X1018" s="227"/>
      <c r="Y1018" s="227"/>
      <c r="Z1018" s="227"/>
      <c r="AA1018" s="227"/>
      <c r="AB1018" s="227"/>
      <c r="AC1018" s="227"/>
      <c r="AD1018" s="227"/>
      <c r="AE1018" s="227"/>
      <c r="AF1018" s="227"/>
      <c r="AG1018" s="227"/>
      <c r="AH1018" s="227"/>
      <c r="AI1018" s="227"/>
      <c r="AJ1018" s="227"/>
      <c r="AK1018" s="227"/>
    </row>
    <row r="1019" hidden="1">
      <c r="A1019" s="227"/>
      <c r="B1019" s="227"/>
      <c r="C1019" s="227"/>
      <c r="D1019" s="227"/>
      <c r="E1019" s="227"/>
      <c r="F1019" s="227"/>
      <c r="G1019" s="227"/>
      <c r="H1019" s="227"/>
      <c r="I1019" s="227"/>
      <c r="J1019" s="227"/>
      <c r="K1019" s="227"/>
      <c r="L1019" s="227"/>
      <c r="M1019" s="227"/>
      <c r="N1019" s="227"/>
      <c r="O1019" s="227"/>
      <c r="P1019" s="227"/>
      <c r="Q1019" s="227"/>
      <c r="R1019" s="227"/>
      <c r="S1019" s="227"/>
      <c r="T1019" s="227"/>
      <c r="U1019" s="227"/>
      <c r="V1019" s="227"/>
      <c r="W1019" s="227"/>
      <c r="X1019" s="227"/>
      <c r="Y1019" s="227"/>
      <c r="Z1019" s="227"/>
      <c r="AA1019" s="227"/>
      <c r="AB1019" s="227"/>
      <c r="AC1019" s="227"/>
      <c r="AD1019" s="227"/>
      <c r="AE1019" s="227"/>
      <c r="AF1019" s="227"/>
      <c r="AG1019" s="227"/>
      <c r="AH1019" s="227"/>
      <c r="AI1019" s="227"/>
      <c r="AJ1019" s="227"/>
      <c r="AK1019" s="227"/>
    </row>
    <row r="1020" hidden="1">
      <c r="A1020" s="227"/>
      <c r="B1020" s="227"/>
      <c r="C1020" s="227"/>
      <c r="D1020" s="227"/>
      <c r="E1020" s="227"/>
      <c r="F1020" s="227"/>
      <c r="G1020" s="227"/>
      <c r="H1020" s="227"/>
      <c r="I1020" s="227"/>
      <c r="J1020" s="227"/>
      <c r="K1020" s="227"/>
      <c r="L1020" s="227"/>
      <c r="M1020" s="227"/>
      <c r="N1020" s="227"/>
      <c r="O1020" s="227"/>
      <c r="P1020" s="227"/>
      <c r="Q1020" s="227"/>
      <c r="R1020" s="227"/>
      <c r="S1020" s="227"/>
      <c r="T1020" s="227"/>
      <c r="U1020" s="227"/>
      <c r="V1020" s="227"/>
      <c r="W1020" s="227"/>
      <c r="X1020" s="227"/>
      <c r="Y1020" s="227"/>
      <c r="Z1020" s="227"/>
      <c r="AA1020" s="227"/>
      <c r="AB1020" s="227"/>
      <c r="AC1020" s="227"/>
      <c r="AD1020" s="227"/>
      <c r="AE1020" s="227"/>
      <c r="AF1020" s="227"/>
      <c r="AG1020" s="227"/>
      <c r="AH1020" s="227"/>
      <c r="AI1020" s="227"/>
      <c r="AJ1020" s="227"/>
      <c r="AK1020" s="227"/>
    </row>
    <row r="1021" hidden="1">
      <c r="A1021" s="227"/>
      <c r="B1021" s="227"/>
      <c r="C1021" s="227"/>
      <c r="D1021" s="227"/>
      <c r="E1021" s="227"/>
      <c r="F1021" s="227"/>
      <c r="G1021" s="227"/>
      <c r="H1021" s="227"/>
      <c r="I1021" s="227"/>
      <c r="J1021" s="227"/>
      <c r="K1021" s="227"/>
      <c r="L1021" s="227"/>
      <c r="M1021" s="227"/>
      <c r="N1021" s="227"/>
      <c r="O1021" s="227"/>
      <c r="P1021" s="227"/>
      <c r="Q1021" s="227"/>
      <c r="R1021" s="227"/>
      <c r="S1021" s="227"/>
      <c r="T1021" s="227"/>
      <c r="U1021" s="227"/>
      <c r="V1021" s="227"/>
      <c r="W1021" s="227"/>
      <c r="X1021" s="227"/>
      <c r="Y1021" s="227"/>
      <c r="Z1021" s="227"/>
      <c r="AA1021" s="227"/>
      <c r="AB1021" s="227"/>
      <c r="AC1021" s="227"/>
      <c r="AD1021" s="227"/>
      <c r="AE1021" s="227"/>
      <c r="AF1021" s="227"/>
      <c r="AG1021" s="227"/>
      <c r="AH1021" s="227"/>
      <c r="AI1021" s="227"/>
      <c r="AJ1021" s="227"/>
      <c r="AK1021" s="227"/>
    </row>
    <row r="1022" hidden="1">
      <c r="A1022" s="227"/>
      <c r="B1022" s="227"/>
      <c r="C1022" s="227"/>
      <c r="D1022" s="227"/>
      <c r="E1022" s="227"/>
      <c r="F1022" s="227"/>
      <c r="G1022" s="227"/>
      <c r="H1022" s="227"/>
      <c r="I1022" s="227"/>
      <c r="J1022" s="227"/>
      <c r="K1022" s="227"/>
      <c r="L1022" s="227"/>
      <c r="M1022" s="227"/>
      <c r="N1022" s="227"/>
      <c r="O1022" s="227"/>
      <c r="P1022" s="227"/>
      <c r="Q1022" s="227"/>
      <c r="R1022" s="227"/>
      <c r="S1022" s="227"/>
      <c r="T1022" s="227"/>
      <c r="U1022" s="227"/>
      <c r="V1022" s="227"/>
      <c r="W1022" s="227"/>
      <c r="X1022" s="227"/>
      <c r="Y1022" s="227"/>
      <c r="Z1022" s="227"/>
      <c r="AA1022" s="227"/>
      <c r="AB1022" s="227"/>
      <c r="AC1022" s="227"/>
      <c r="AD1022" s="227"/>
      <c r="AE1022" s="227"/>
      <c r="AF1022" s="227"/>
      <c r="AG1022" s="227"/>
      <c r="AH1022" s="227"/>
      <c r="AI1022" s="227"/>
      <c r="AJ1022" s="227"/>
      <c r="AK1022" s="227"/>
    </row>
    <row r="1023" hidden="1">
      <c r="A1023" s="227"/>
      <c r="B1023" s="227"/>
      <c r="C1023" s="227"/>
      <c r="D1023" s="227"/>
      <c r="E1023" s="227"/>
      <c r="F1023" s="227"/>
      <c r="G1023" s="227"/>
      <c r="H1023" s="227"/>
      <c r="I1023" s="227"/>
      <c r="J1023" s="227"/>
      <c r="K1023" s="227"/>
      <c r="L1023" s="227"/>
      <c r="M1023" s="227"/>
      <c r="N1023" s="227"/>
      <c r="O1023" s="227"/>
      <c r="P1023" s="227"/>
      <c r="Q1023" s="227"/>
      <c r="R1023" s="227"/>
      <c r="S1023" s="227"/>
      <c r="T1023" s="227"/>
      <c r="U1023" s="227"/>
      <c r="V1023" s="227"/>
      <c r="W1023" s="227"/>
      <c r="X1023" s="227"/>
      <c r="Y1023" s="227"/>
      <c r="Z1023" s="227"/>
      <c r="AA1023" s="227"/>
      <c r="AB1023" s="227"/>
      <c r="AC1023" s="227"/>
      <c r="AD1023" s="227"/>
      <c r="AE1023" s="227"/>
      <c r="AF1023" s="227"/>
      <c r="AG1023" s="227"/>
      <c r="AH1023" s="227"/>
      <c r="AI1023" s="227"/>
      <c r="AJ1023" s="227"/>
      <c r="AK1023" s="227"/>
    </row>
    <row r="1024" hidden="1">
      <c r="A1024" s="227"/>
      <c r="B1024" s="227"/>
      <c r="C1024" s="227"/>
      <c r="D1024" s="227"/>
      <c r="E1024" s="227"/>
      <c r="F1024" s="227"/>
      <c r="G1024" s="227"/>
      <c r="H1024" s="227"/>
      <c r="I1024" s="227"/>
      <c r="J1024" s="227"/>
      <c r="K1024" s="227"/>
      <c r="L1024" s="227"/>
      <c r="M1024" s="227"/>
      <c r="N1024" s="227"/>
      <c r="O1024" s="227"/>
      <c r="P1024" s="227"/>
      <c r="Q1024" s="227"/>
      <c r="R1024" s="227"/>
      <c r="S1024" s="227"/>
      <c r="T1024" s="227"/>
      <c r="U1024" s="227"/>
      <c r="V1024" s="227"/>
      <c r="W1024" s="227"/>
      <c r="X1024" s="227"/>
      <c r="Y1024" s="227"/>
      <c r="Z1024" s="227"/>
      <c r="AA1024" s="227"/>
      <c r="AB1024" s="227"/>
      <c r="AC1024" s="227"/>
      <c r="AD1024" s="227"/>
      <c r="AE1024" s="227"/>
      <c r="AF1024" s="227"/>
      <c r="AG1024" s="227"/>
      <c r="AH1024" s="227"/>
      <c r="AI1024" s="227"/>
      <c r="AJ1024" s="227"/>
      <c r="AK1024" s="227"/>
    </row>
    <row r="1025" hidden="1">
      <c r="A1025" s="227"/>
      <c r="B1025" s="227"/>
      <c r="C1025" s="227"/>
      <c r="D1025" s="227"/>
      <c r="E1025" s="227"/>
      <c r="F1025" s="227"/>
      <c r="G1025" s="227"/>
      <c r="H1025" s="227"/>
      <c r="I1025" s="227"/>
      <c r="J1025" s="227"/>
      <c r="K1025" s="227"/>
      <c r="L1025" s="227"/>
      <c r="M1025" s="227"/>
      <c r="N1025" s="227"/>
      <c r="O1025" s="227"/>
      <c r="P1025" s="227"/>
      <c r="Q1025" s="227"/>
      <c r="R1025" s="227"/>
      <c r="S1025" s="227"/>
      <c r="T1025" s="227"/>
      <c r="U1025" s="227"/>
      <c r="V1025" s="227"/>
      <c r="W1025" s="227"/>
      <c r="X1025" s="227"/>
      <c r="Y1025" s="227"/>
      <c r="Z1025" s="227"/>
      <c r="AA1025" s="227"/>
      <c r="AB1025" s="227"/>
      <c r="AC1025" s="227"/>
      <c r="AD1025" s="227"/>
      <c r="AE1025" s="227"/>
      <c r="AF1025" s="227"/>
      <c r="AG1025" s="227"/>
      <c r="AH1025" s="227"/>
      <c r="AI1025" s="227"/>
      <c r="AJ1025" s="227"/>
      <c r="AK1025" s="227"/>
    </row>
    <row r="1026" hidden="1">
      <c r="A1026" s="227"/>
      <c r="B1026" s="227"/>
      <c r="C1026" s="227"/>
      <c r="D1026" s="227"/>
      <c r="E1026" s="227"/>
      <c r="F1026" s="227"/>
      <c r="G1026" s="227"/>
      <c r="H1026" s="227"/>
      <c r="I1026" s="227"/>
      <c r="J1026" s="227"/>
      <c r="K1026" s="227"/>
      <c r="L1026" s="227"/>
      <c r="M1026" s="227"/>
      <c r="N1026" s="227"/>
      <c r="O1026" s="227"/>
      <c r="P1026" s="227"/>
      <c r="Q1026" s="227"/>
      <c r="R1026" s="227"/>
      <c r="S1026" s="227"/>
      <c r="T1026" s="227"/>
      <c r="U1026" s="227"/>
      <c r="V1026" s="227"/>
      <c r="W1026" s="227"/>
      <c r="X1026" s="227"/>
      <c r="Y1026" s="227"/>
      <c r="Z1026" s="227"/>
      <c r="AA1026" s="227"/>
      <c r="AB1026" s="227"/>
      <c r="AC1026" s="227"/>
      <c r="AD1026" s="227"/>
      <c r="AE1026" s="227"/>
      <c r="AF1026" s="227"/>
      <c r="AG1026" s="227"/>
      <c r="AH1026" s="227"/>
      <c r="AI1026" s="227"/>
      <c r="AJ1026" s="227"/>
      <c r="AK1026" s="227"/>
    </row>
    <row r="1027" hidden="1">
      <c r="A1027" s="227"/>
      <c r="B1027" s="227"/>
      <c r="C1027" s="227"/>
      <c r="D1027" s="227"/>
      <c r="E1027" s="227"/>
      <c r="F1027" s="227"/>
      <c r="G1027" s="227"/>
      <c r="H1027" s="227"/>
      <c r="I1027" s="227"/>
      <c r="J1027" s="227"/>
      <c r="K1027" s="227"/>
      <c r="L1027" s="227"/>
      <c r="M1027" s="227"/>
      <c r="N1027" s="227"/>
      <c r="O1027" s="227"/>
      <c r="P1027" s="227"/>
      <c r="Q1027" s="227"/>
      <c r="R1027" s="227"/>
      <c r="S1027" s="227"/>
      <c r="T1027" s="227"/>
      <c r="U1027" s="227"/>
      <c r="V1027" s="227"/>
      <c r="W1027" s="227"/>
      <c r="X1027" s="227"/>
      <c r="Y1027" s="227"/>
      <c r="Z1027" s="227"/>
      <c r="AA1027" s="227"/>
      <c r="AB1027" s="227"/>
      <c r="AC1027" s="227"/>
      <c r="AD1027" s="227"/>
      <c r="AE1027" s="227"/>
      <c r="AF1027" s="227"/>
      <c r="AG1027" s="227"/>
      <c r="AH1027" s="227"/>
      <c r="AI1027" s="227"/>
      <c r="AJ1027" s="227"/>
      <c r="AK1027" s="227"/>
    </row>
    <row r="1028" hidden="1">
      <c r="A1028" s="227"/>
      <c r="B1028" s="227"/>
      <c r="C1028" s="227"/>
      <c r="D1028" s="227"/>
      <c r="E1028" s="227"/>
      <c r="F1028" s="227"/>
      <c r="G1028" s="227"/>
      <c r="H1028" s="227"/>
      <c r="I1028" s="227"/>
      <c r="J1028" s="227"/>
      <c r="K1028" s="227"/>
      <c r="L1028" s="227"/>
      <c r="M1028" s="227"/>
      <c r="N1028" s="227"/>
      <c r="O1028" s="227"/>
      <c r="P1028" s="227"/>
      <c r="Q1028" s="227"/>
      <c r="R1028" s="227"/>
      <c r="S1028" s="227"/>
      <c r="T1028" s="227"/>
      <c r="U1028" s="227"/>
      <c r="V1028" s="227"/>
      <c r="W1028" s="227"/>
      <c r="X1028" s="227"/>
      <c r="Y1028" s="227"/>
      <c r="Z1028" s="227"/>
      <c r="AA1028" s="227"/>
      <c r="AB1028" s="227"/>
      <c r="AC1028" s="227"/>
      <c r="AD1028" s="227"/>
      <c r="AE1028" s="227"/>
      <c r="AF1028" s="227"/>
      <c r="AG1028" s="227"/>
      <c r="AH1028" s="227"/>
      <c r="AI1028" s="227"/>
      <c r="AJ1028" s="227"/>
      <c r="AK1028" s="227"/>
    </row>
    <row r="1029" hidden="1">
      <c r="A1029" s="227"/>
      <c r="B1029" s="227"/>
      <c r="C1029" s="227"/>
      <c r="D1029" s="227"/>
      <c r="E1029" s="227"/>
      <c r="F1029" s="227"/>
      <c r="G1029" s="227"/>
      <c r="H1029" s="227"/>
      <c r="I1029" s="227"/>
      <c r="J1029" s="227"/>
      <c r="K1029" s="227"/>
      <c r="L1029" s="227"/>
      <c r="M1029" s="227"/>
      <c r="N1029" s="227"/>
      <c r="O1029" s="227"/>
      <c r="P1029" s="227"/>
      <c r="Q1029" s="227"/>
      <c r="R1029" s="227"/>
      <c r="S1029" s="227"/>
      <c r="T1029" s="227"/>
      <c r="U1029" s="227"/>
      <c r="V1029" s="227"/>
      <c r="W1029" s="227"/>
      <c r="X1029" s="227"/>
      <c r="Y1029" s="227"/>
      <c r="Z1029" s="227"/>
      <c r="AA1029" s="227"/>
      <c r="AB1029" s="227"/>
      <c r="AC1029" s="227"/>
      <c r="AD1029" s="227"/>
      <c r="AE1029" s="227"/>
      <c r="AF1029" s="227"/>
      <c r="AG1029" s="227"/>
      <c r="AH1029" s="227"/>
      <c r="AI1029" s="227"/>
      <c r="AJ1029" s="227"/>
      <c r="AK1029" s="227"/>
    </row>
    <row r="1030" hidden="1">
      <c r="A1030" s="227"/>
      <c r="B1030" s="227"/>
      <c r="C1030" s="227"/>
      <c r="D1030" s="227"/>
      <c r="E1030" s="227"/>
      <c r="F1030" s="227"/>
      <c r="G1030" s="227"/>
      <c r="H1030" s="227"/>
      <c r="I1030" s="227"/>
      <c r="J1030" s="227"/>
      <c r="K1030" s="227"/>
      <c r="L1030" s="227"/>
      <c r="M1030" s="227"/>
      <c r="N1030" s="227"/>
      <c r="O1030" s="227"/>
      <c r="P1030" s="227"/>
      <c r="Q1030" s="227"/>
      <c r="R1030" s="227"/>
      <c r="S1030" s="227"/>
      <c r="T1030" s="227"/>
      <c r="U1030" s="227"/>
      <c r="V1030" s="227"/>
      <c r="W1030" s="227"/>
      <c r="X1030" s="227"/>
      <c r="Y1030" s="227"/>
      <c r="Z1030" s="227"/>
      <c r="AA1030" s="227"/>
      <c r="AB1030" s="227"/>
      <c r="AC1030" s="227"/>
      <c r="AD1030" s="227"/>
      <c r="AE1030" s="227"/>
      <c r="AF1030" s="227"/>
      <c r="AG1030" s="227"/>
      <c r="AH1030" s="227"/>
      <c r="AI1030" s="227"/>
      <c r="AJ1030" s="227"/>
      <c r="AK1030" s="227"/>
    </row>
    <row r="1031" hidden="1">
      <c r="A1031" s="227"/>
      <c r="B1031" s="227"/>
      <c r="C1031" s="227"/>
      <c r="D1031" s="227"/>
      <c r="E1031" s="227"/>
      <c r="F1031" s="227"/>
      <c r="G1031" s="227"/>
      <c r="H1031" s="227"/>
      <c r="I1031" s="227"/>
      <c r="J1031" s="227"/>
      <c r="K1031" s="227"/>
      <c r="L1031" s="227"/>
      <c r="M1031" s="227"/>
      <c r="N1031" s="227"/>
      <c r="O1031" s="227"/>
      <c r="P1031" s="227"/>
      <c r="Q1031" s="227"/>
      <c r="R1031" s="227"/>
      <c r="S1031" s="227"/>
      <c r="T1031" s="227"/>
      <c r="U1031" s="227"/>
      <c r="V1031" s="227"/>
      <c r="W1031" s="227"/>
      <c r="X1031" s="227"/>
      <c r="Y1031" s="227"/>
      <c r="Z1031" s="227"/>
      <c r="AA1031" s="227"/>
      <c r="AB1031" s="227"/>
      <c r="AC1031" s="227"/>
      <c r="AD1031" s="227"/>
      <c r="AE1031" s="227"/>
      <c r="AF1031" s="227"/>
      <c r="AG1031" s="227"/>
      <c r="AH1031" s="227"/>
      <c r="AI1031" s="227"/>
      <c r="AJ1031" s="227"/>
      <c r="AK1031" s="227"/>
    </row>
    <row r="1032" hidden="1">
      <c r="A1032" s="227"/>
      <c r="B1032" s="227"/>
      <c r="C1032" s="227"/>
      <c r="D1032" s="227"/>
      <c r="E1032" s="227"/>
      <c r="F1032" s="227"/>
      <c r="G1032" s="227"/>
      <c r="H1032" s="227"/>
      <c r="I1032" s="227"/>
      <c r="J1032" s="227"/>
      <c r="K1032" s="227"/>
      <c r="L1032" s="227"/>
      <c r="M1032" s="227"/>
      <c r="N1032" s="227"/>
      <c r="O1032" s="227"/>
      <c r="P1032" s="227"/>
      <c r="Q1032" s="227"/>
      <c r="R1032" s="227"/>
      <c r="S1032" s="227"/>
      <c r="T1032" s="227"/>
      <c r="U1032" s="227"/>
      <c r="V1032" s="227"/>
      <c r="W1032" s="227"/>
      <c r="X1032" s="227"/>
      <c r="Y1032" s="227"/>
      <c r="Z1032" s="227"/>
      <c r="AA1032" s="227"/>
      <c r="AB1032" s="227"/>
      <c r="AC1032" s="227"/>
      <c r="AD1032" s="227"/>
      <c r="AE1032" s="227"/>
      <c r="AF1032" s="227"/>
      <c r="AG1032" s="227"/>
      <c r="AH1032" s="227"/>
      <c r="AI1032" s="227"/>
      <c r="AJ1032" s="227"/>
      <c r="AK1032" s="227"/>
    </row>
    <row r="1033" hidden="1">
      <c r="A1033" s="227"/>
      <c r="B1033" s="227"/>
      <c r="C1033" s="227"/>
      <c r="D1033" s="227"/>
      <c r="E1033" s="227"/>
      <c r="F1033" s="227"/>
      <c r="G1033" s="227"/>
      <c r="H1033" s="227"/>
      <c r="I1033" s="227"/>
      <c r="J1033" s="227"/>
      <c r="K1033" s="227"/>
      <c r="L1033" s="227"/>
      <c r="M1033" s="227"/>
      <c r="N1033" s="227"/>
      <c r="O1033" s="227"/>
      <c r="P1033" s="227"/>
      <c r="Q1033" s="227"/>
      <c r="R1033" s="227"/>
      <c r="S1033" s="227"/>
      <c r="T1033" s="227"/>
      <c r="U1033" s="227"/>
      <c r="V1033" s="227"/>
      <c r="W1033" s="227"/>
      <c r="X1033" s="227"/>
      <c r="Y1033" s="227"/>
      <c r="Z1033" s="227"/>
      <c r="AA1033" s="227"/>
      <c r="AB1033" s="227"/>
      <c r="AC1033" s="227"/>
      <c r="AD1033" s="227"/>
      <c r="AE1033" s="227"/>
      <c r="AF1033" s="227"/>
      <c r="AG1033" s="227"/>
      <c r="AH1033" s="227"/>
      <c r="AI1033" s="227"/>
      <c r="AJ1033" s="227"/>
      <c r="AK1033" s="227"/>
    </row>
    <row r="1034" hidden="1">
      <c r="A1034" s="227"/>
      <c r="B1034" s="227"/>
      <c r="C1034" s="227"/>
      <c r="D1034" s="227"/>
      <c r="E1034" s="227"/>
      <c r="F1034" s="227"/>
      <c r="G1034" s="227"/>
      <c r="H1034" s="227"/>
      <c r="I1034" s="227"/>
      <c r="J1034" s="227"/>
      <c r="K1034" s="227"/>
      <c r="L1034" s="227"/>
      <c r="M1034" s="227"/>
      <c r="N1034" s="227"/>
      <c r="O1034" s="227"/>
      <c r="P1034" s="227"/>
      <c r="Q1034" s="227"/>
      <c r="R1034" s="227"/>
      <c r="S1034" s="227"/>
      <c r="T1034" s="227"/>
      <c r="U1034" s="227"/>
      <c r="V1034" s="227"/>
      <c r="W1034" s="227"/>
      <c r="X1034" s="227"/>
      <c r="Y1034" s="227"/>
      <c r="Z1034" s="227"/>
      <c r="AA1034" s="227"/>
      <c r="AB1034" s="227"/>
      <c r="AC1034" s="227"/>
      <c r="AD1034" s="227"/>
      <c r="AE1034" s="227"/>
      <c r="AF1034" s="227"/>
      <c r="AG1034" s="227"/>
      <c r="AH1034" s="227"/>
      <c r="AI1034" s="227"/>
      <c r="AJ1034" s="227"/>
      <c r="AK1034" s="227"/>
    </row>
    <row r="1035" hidden="1">
      <c r="A1035" s="227"/>
      <c r="B1035" s="227"/>
      <c r="C1035" s="227"/>
      <c r="D1035" s="227"/>
      <c r="E1035" s="227"/>
      <c r="F1035" s="227"/>
      <c r="G1035" s="227"/>
      <c r="H1035" s="227"/>
      <c r="I1035" s="227"/>
      <c r="J1035" s="227"/>
      <c r="K1035" s="227"/>
      <c r="L1035" s="227"/>
      <c r="M1035" s="227"/>
      <c r="N1035" s="227"/>
      <c r="O1035" s="227"/>
      <c r="P1035" s="227"/>
      <c r="Q1035" s="227"/>
      <c r="R1035" s="227"/>
      <c r="S1035" s="227"/>
      <c r="T1035" s="227"/>
      <c r="U1035" s="227"/>
      <c r="V1035" s="227"/>
      <c r="W1035" s="227"/>
      <c r="X1035" s="227"/>
      <c r="Y1035" s="227"/>
      <c r="Z1035" s="227"/>
      <c r="AA1035" s="227"/>
      <c r="AB1035" s="227"/>
      <c r="AC1035" s="227"/>
      <c r="AD1035" s="227"/>
      <c r="AE1035" s="227"/>
      <c r="AF1035" s="227"/>
      <c r="AG1035" s="227"/>
      <c r="AH1035" s="227"/>
      <c r="AI1035" s="227"/>
      <c r="AJ1035" s="227"/>
      <c r="AK1035" s="227"/>
    </row>
    <row r="1036" hidden="1">
      <c r="A1036" s="227"/>
      <c r="B1036" s="227"/>
      <c r="C1036" s="227"/>
      <c r="D1036" s="227"/>
      <c r="E1036" s="227"/>
      <c r="F1036" s="227"/>
      <c r="G1036" s="227"/>
      <c r="H1036" s="227"/>
      <c r="I1036" s="227"/>
      <c r="J1036" s="227"/>
      <c r="K1036" s="227"/>
      <c r="L1036" s="227"/>
      <c r="M1036" s="227"/>
      <c r="N1036" s="227"/>
      <c r="O1036" s="227"/>
      <c r="P1036" s="227"/>
      <c r="Q1036" s="227"/>
      <c r="R1036" s="227"/>
      <c r="S1036" s="227"/>
      <c r="T1036" s="227"/>
      <c r="U1036" s="227"/>
      <c r="V1036" s="227"/>
      <c r="W1036" s="227"/>
      <c r="X1036" s="227"/>
      <c r="Y1036" s="227"/>
      <c r="Z1036" s="227"/>
      <c r="AA1036" s="227"/>
      <c r="AB1036" s="227"/>
      <c r="AC1036" s="227"/>
      <c r="AD1036" s="227"/>
      <c r="AE1036" s="227"/>
      <c r="AF1036" s="227"/>
      <c r="AG1036" s="227"/>
      <c r="AH1036" s="227"/>
      <c r="AI1036" s="227"/>
      <c r="AJ1036" s="227"/>
      <c r="AK1036" s="227"/>
    </row>
    <row r="1037" hidden="1">
      <c r="A1037" s="227"/>
      <c r="B1037" s="227"/>
      <c r="C1037" s="227"/>
      <c r="D1037" s="227"/>
      <c r="E1037" s="227"/>
      <c r="F1037" s="227"/>
      <c r="G1037" s="227"/>
      <c r="H1037" s="227"/>
      <c r="I1037" s="227"/>
      <c r="J1037" s="227"/>
      <c r="K1037" s="227"/>
      <c r="L1037" s="227"/>
      <c r="M1037" s="227"/>
      <c r="N1037" s="227"/>
      <c r="O1037" s="227"/>
      <c r="P1037" s="227"/>
      <c r="Q1037" s="227"/>
      <c r="R1037" s="227"/>
      <c r="S1037" s="227"/>
      <c r="T1037" s="227"/>
      <c r="U1037" s="227"/>
      <c r="V1037" s="227"/>
      <c r="W1037" s="227"/>
      <c r="X1037" s="227"/>
      <c r="Y1037" s="227"/>
      <c r="Z1037" s="227"/>
      <c r="AA1037" s="227"/>
      <c r="AB1037" s="227"/>
      <c r="AC1037" s="227"/>
      <c r="AD1037" s="227"/>
      <c r="AE1037" s="227"/>
      <c r="AF1037" s="227"/>
      <c r="AG1037" s="227"/>
      <c r="AH1037" s="227"/>
      <c r="AI1037" s="227"/>
      <c r="AJ1037" s="227"/>
      <c r="AK1037" s="227"/>
    </row>
    <row r="1038" hidden="1">
      <c r="A1038" s="227"/>
      <c r="B1038" s="227"/>
      <c r="C1038" s="227"/>
      <c r="D1038" s="227"/>
      <c r="E1038" s="227"/>
      <c r="F1038" s="227"/>
      <c r="G1038" s="227"/>
      <c r="H1038" s="227"/>
      <c r="I1038" s="227"/>
      <c r="J1038" s="227"/>
      <c r="K1038" s="227"/>
      <c r="L1038" s="227"/>
      <c r="M1038" s="227"/>
      <c r="N1038" s="227"/>
      <c r="O1038" s="227"/>
      <c r="P1038" s="227"/>
      <c r="Q1038" s="227"/>
      <c r="R1038" s="227"/>
      <c r="S1038" s="227"/>
      <c r="T1038" s="227"/>
      <c r="U1038" s="227"/>
      <c r="V1038" s="227"/>
      <c r="W1038" s="227"/>
      <c r="X1038" s="227"/>
      <c r="Y1038" s="227"/>
      <c r="Z1038" s="227"/>
      <c r="AA1038" s="227"/>
      <c r="AB1038" s="227"/>
      <c r="AC1038" s="227"/>
      <c r="AD1038" s="227"/>
      <c r="AE1038" s="227"/>
      <c r="AF1038" s="227"/>
      <c r="AG1038" s="227"/>
      <c r="AH1038" s="227"/>
      <c r="AI1038" s="227"/>
      <c r="AJ1038" s="227"/>
      <c r="AK1038" s="227"/>
    </row>
    <row r="1039" hidden="1">
      <c r="A1039" s="227"/>
      <c r="B1039" s="227"/>
      <c r="C1039" s="227"/>
      <c r="D1039" s="227"/>
      <c r="E1039" s="227"/>
      <c r="F1039" s="227"/>
      <c r="G1039" s="227"/>
      <c r="H1039" s="227"/>
      <c r="I1039" s="227"/>
      <c r="J1039" s="227"/>
      <c r="K1039" s="227"/>
      <c r="L1039" s="227"/>
      <c r="M1039" s="227"/>
      <c r="N1039" s="227"/>
      <c r="O1039" s="227"/>
      <c r="P1039" s="227"/>
      <c r="Q1039" s="227"/>
      <c r="R1039" s="227"/>
      <c r="S1039" s="227"/>
      <c r="T1039" s="227"/>
      <c r="U1039" s="227"/>
      <c r="V1039" s="227"/>
      <c r="W1039" s="227"/>
      <c r="X1039" s="227"/>
      <c r="Y1039" s="227"/>
      <c r="Z1039" s="227"/>
      <c r="AA1039" s="227"/>
      <c r="AB1039" s="227"/>
      <c r="AC1039" s="227"/>
      <c r="AD1039" s="227"/>
      <c r="AE1039" s="227"/>
      <c r="AF1039" s="227"/>
      <c r="AG1039" s="227"/>
      <c r="AH1039" s="227"/>
      <c r="AI1039" s="227"/>
      <c r="AJ1039" s="227"/>
      <c r="AK1039" s="227"/>
    </row>
    <row r="1040" hidden="1">
      <c r="A1040" s="227"/>
      <c r="B1040" s="227"/>
      <c r="C1040" s="227"/>
      <c r="D1040" s="227"/>
      <c r="E1040" s="227"/>
      <c r="F1040" s="227"/>
      <c r="G1040" s="227"/>
      <c r="H1040" s="227"/>
      <c r="I1040" s="227"/>
      <c r="J1040" s="227"/>
      <c r="K1040" s="227"/>
      <c r="L1040" s="227"/>
      <c r="M1040" s="227"/>
      <c r="N1040" s="227"/>
      <c r="O1040" s="227"/>
      <c r="P1040" s="227"/>
      <c r="Q1040" s="227"/>
      <c r="R1040" s="227"/>
      <c r="S1040" s="227"/>
      <c r="T1040" s="227"/>
      <c r="U1040" s="227"/>
      <c r="V1040" s="227"/>
      <c r="W1040" s="227"/>
      <c r="X1040" s="227"/>
      <c r="Y1040" s="227"/>
      <c r="Z1040" s="227"/>
      <c r="AA1040" s="227"/>
      <c r="AB1040" s="227"/>
      <c r="AC1040" s="227"/>
      <c r="AD1040" s="227"/>
      <c r="AE1040" s="227"/>
      <c r="AF1040" s="227"/>
      <c r="AG1040" s="227"/>
      <c r="AH1040" s="227"/>
      <c r="AI1040" s="227"/>
      <c r="AJ1040" s="227"/>
      <c r="AK1040" s="227"/>
    </row>
    <row r="1041" hidden="1">
      <c r="A1041" s="227"/>
      <c r="B1041" s="227"/>
      <c r="C1041" s="227"/>
      <c r="D1041" s="227"/>
      <c r="E1041" s="227"/>
      <c r="F1041" s="227"/>
      <c r="G1041" s="227"/>
      <c r="H1041" s="227"/>
      <c r="I1041" s="227"/>
      <c r="J1041" s="227"/>
      <c r="K1041" s="227"/>
      <c r="L1041" s="227"/>
      <c r="M1041" s="227"/>
      <c r="N1041" s="227"/>
      <c r="O1041" s="227"/>
      <c r="P1041" s="227"/>
      <c r="Q1041" s="227"/>
      <c r="R1041" s="227"/>
      <c r="S1041" s="227"/>
      <c r="T1041" s="227"/>
      <c r="U1041" s="227"/>
      <c r="V1041" s="227"/>
      <c r="W1041" s="227"/>
      <c r="X1041" s="227"/>
      <c r="Y1041" s="227"/>
      <c r="Z1041" s="227"/>
      <c r="AA1041" s="227"/>
      <c r="AB1041" s="227"/>
      <c r="AC1041" s="227"/>
      <c r="AD1041" s="227"/>
      <c r="AE1041" s="227"/>
      <c r="AF1041" s="227"/>
      <c r="AG1041" s="227"/>
      <c r="AH1041" s="227"/>
      <c r="AI1041" s="227"/>
      <c r="AJ1041" s="227"/>
      <c r="AK1041" s="227"/>
    </row>
    <row r="1042" hidden="1">
      <c r="A1042" s="227"/>
      <c r="B1042" s="227"/>
      <c r="C1042" s="227"/>
      <c r="D1042" s="227"/>
      <c r="E1042" s="227"/>
      <c r="F1042" s="227"/>
      <c r="G1042" s="227"/>
      <c r="H1042" s="227"/>
      <c r="I1042" s="227"/>
      <c r="J1042" s="227"/>
      <c r="K1042" s="227"/>
      <c r="L1042" s="227"/>
      <c r="M1042" s="227"/>
      <c r="N1042" s="227"/>
      <c r="O1042" s="227"/>
      <c r="P1042" s="227"/>
      <c r="Q1042" s="227"/>
      <c r="R1042" s="227"/>
      <c r="S1042" s="227"/>
      <c r="T1042" s="227"/>
      <c r="U1042" s="227"/>
      <c r="V1042" s="227"/>
      <c r="W1042" s="227"/>
      <c r="X1042" s="227"/>
      <c r="Y1042" s="227"/>
      <c r="Z1042" s="227"/>
      <c r="AA1042" s="227"/>
      <c r="AB1042" s="227"/>
      <c r="AC1042" s="227"/>
      <c r="AD1042" s="227"/>
      <c r="AE1042" s="227"/>
      <c r="AF1042" s="227"/>
      <c r="AG1042" s="227"/>
      <c r="AH1042" s="227"/>
      <c r="AI1042" s="227"/>
      <c r="AJ1042" s="227"/>
      <c r="AK1042" s="227"/>
    </row>
    <row r="1043" hidden="1">
      <c r="A1043" s="227"/>
      <c r="B1043" s="227"/>
      <c r="C1043" s="227"/>
      <c r="D1043" s="227"/>
      <c r="E1043" s="227"/>
      <c r="F1043" s="227"/>
      <c r="G1043" s="227"/>
      <c r="H1043" s="227"/>
      <c r="I1043" s="227"/>
      <c r="J1043" s="227"/>
      <c r="K1043" s="227"/>
      <c r="L1043" s="227"/>
      <c r="M1043" s="227"/>
      <c r="N1043" s="227"/>
      <c r="O1043" s="227"/>
      <c r="P1043" s="227"/>
      <c r="Q1043" s="227"/>
      <c r="R1043" s="227"/>
      <c r="S1043" s="227"/>
      <c r="T1043" s="227"/>
      <c r="U1043" s="227"/>
      <c r="V1043" s="227"/>
      <c r="W1043" s="227"/>
      <c r="X1043" s="227"/>
      <c r="Y1043" s="227"/>
      <c r="Z1043" s="227"/>
      <c r="AA1043" s="227"/>
      <c r="AB1043" s="227"/>
      <c r="AC1043" s="227"/>
      <c r="AD1043" s="227"/>
      <c r="AE1043" s="227"/>
      <c r="AF1043" s="227"/>
      <c r="AG1043" s="227"/>
      <c r="AH1043" s="227"/>
      <c r="AI1043" s="227"/>
      <c r="AJ1043" s="227"/>
      <c r="AK1043" s="227"/>
    </row>
    <row r="1044" hidden="1">
      <c r="A1044" s="227"/>
      <c r="B1044" s="227"/>
      <c r="C1044" s="227"/>
      <c r="D1044" s="227"/>
      <c r="E1044" s="227"/>
      <c r="F1044" s="227"/>
      <c r="G1044" s="227"/>
      <c r="H1044" s="227"/>
      <c r="I1044" s="227"/>
      <c r="J1044" s="227"/>
      <c r="K1044" s="227"/>
      <c r="L1044" s="227"/>
      <c r="M1044" s="227"/>
      <c r="N1044" s="227"/>
      <c r="O1044" s="227"/>
      <c r="P1044" s="227"/>
      <c r="Q1044" s="227"/>
      <c r="R1044" s="227"/>
      <c r="S1044" s="227"/>
      <c r="T1044" s="227"/>
      <c r="U1044" s="227"/>
      <c r="V1044" s="227"/>
      <c r="W1044" s="227"/>
      <c r="X1044" s="227"/>
      <c r="Y1044" s="227"/>
      <c r="Z1044" s="227"/>
      <c r="AA1044" s="227"/>
      <c r="AB1044" s="227"/>
      <c r="AC1044" s="227"/>
      <c r="AD1044" s="227"/>
      <c r="AE1044" s="227"/>
      <c r="AF1044" s="227"/>
      <c r="AG1044" s="227"/>
      <c r="AH1044" s="227"/>
      <c r="AI1044" s="227"/>
      <c r="AJ1044" s="227"/>
      <c r="AK1044" s="227"/>
    </row>
    <row r="1045" hidden="1">
      <c r="A1045" s="227"/>
      <c r="B1045" s="227"/>
      <c r="C1045" s="227"/>
      <c r="D1045" s="227"/>
      <c r="E1045" s="227"/>
      <c r="F1045" s="227"/>
      <c r="G1045" s="227"/>
      <c r="H1045" s="227"/>
      <c r="I1045" s="227"/>
      <c r="J1045" s="227"/>
      <c r="K1045" s="227"/>
      <c r="L1045" s="227"/>
      <c r="M1045" s="227"/>
      <c r="N1045" s="227"/>
      <c r="O1045" s="227"/>
      <c r="P1045" s="227"/>
      <c r="Q1045" s="227"/>
      <c r="R1045" s="227"/>
      <c r="S1045" s="227"/>
      <c r="T1045" s="227"/>
      <c r="U1045" s="227"/>
      <c r="V1045" s="227"/>
      <c r="W1045" s="227"/>
      <c r="X1045" s="227"/>
      <c r="Y1045" s="227"/>
      <c r="Z1045" s="227"/>
      <c r="AA1045" s="227"/>
      <c r="AB1045" s="227"/>
      <c r="AC1045" s="227"/>
      <c r="AD1045" s="227"/>
      <c r="AE1045" s="227"/>
      <c r="AF1045" s="227"/>
      <c r="AG1045" s="227"/>
      <c r="AH1045" s="227"/>
      <c r="AI1045" s="227"/>
      <c r="AJ1045" s="227"/>
      <c r="AK1045" s="227"/>
    </row>
    <row r="1046" hidden="1">
      <c r="A1046" s="227"/>
      <c r="B1046" s="227"/>
      <c r="C1046" s="227"/>
      <c r="D1046" s="227"/>
      <c r="E1046" s="227"/>
      <c r="F1046" s="227"/>
      <c r="G1046" s="227"/>
      <c r="H1046" s="227"/>
      <c r="I1046" s="227"/>
      <c r="J1046" s="227"/>
      <c r="K1046" s="227"/>
      <c r="L1046" s="227"/>
      <c r="M1046" s="227"/>
      <c r="N1046" s="227"/>
      <c r="O1046" s="227"/>
      <c r="P1046" s="227"/>
      <c r="Q1046" s="227"/>
      <c r="R1046" s="227"/>
      <c r="S1046" s="227"/>
      <c r="T1046" s="227"/>
      <c r="U1046" s="227"/>
      <c r="V1046" s="227"/>
      <c r="W1046" s="227"/>
      <c r="X1046" s="227"/>
      <c r="Y1046" s="227"/>
      <c r="Z1046" s="227"/>
      <c r="AA1046" s="227"/>
      <c r="AB1046" s="227"/>
      <c r="AC1046" s="227"/>
      <c r="AD1046" s="227"/>
      <c r="AE1046" s="227"/>
      <c r="AF1046" s="227"/>
      <c r="AG1046" s="227"/>
      <c r="AH1046" s="227"/>
      <c r="AI1046" s="227"/>
      <c r="AJ1046" s="227"/>
      <c r="AK1046" s="227"/>
    </row>
    <row r="1047" hidden="1">
      <c r="A1047" s="227"/>
      <c r="B1047" s="227"/>
      <c r="C1047" s="227"/>
      <c r="D1047" s="227"/>
      <c r="E1047" s="227"/>
      <c r="F1047" s="227"/>
      <c r="G1047" s="227"/>
      <c r="H1047" s="227"/>
      <c r="I1047" s="227"/>
      <c r="J1047" s="227"/>
      <c r="K1047" s="227"/>
      <c r="L1047" s="227"/>
      <c r="M1047" s="227"/>
      <c r="N1047" s="227"/>
      <c r="O1047" s="227"/>
      <c r="P1047" s="227"/>
      <c r="Q1047" s="227"/>
      <c r="R1047" s="227"/>
      <c r="S1047" s="227"/>
      <c r="T1047" s="227"/>
      <c r="U1047" s="227"/>
      <c r="V1047" s="227"/>
      <c r="W1047" s="227"/>
      <c r="X1047" s="227"/>
      <c r="Y1047" s="227"/>
      <c r="Z1047" s="227"/>
      <c r="AA1047" s="227"/>
      <c r="AB1047" s="227"/>
      <c r="AC1047" s="227"/>
      <c r="AD1047" s="227"/>
      <c r="AE1047" s="227"/>
      <c r="AF1047" s="227"/>
      <c r="AG1047" s="227"/>
      <c r="AH1047" s="227"/>
      <c r="AI1047" s="227"/>
      <c r="AJ1047" s="227"/>
      <c r="AK1047" s="227"/>
    </row>
    <row r="1048" hidden="1">
      <c r="A1048" s="227"/>
      <c r="B1048" s="227"/>
      <c r="C1048" s="227"/>
      <c r="D1048" s="227"/>
      <c r="E1048" s="227"/>
      <c r="F1048" s="227"/>
      <c r="G1048" s="227"/>
      <c r="H1048" s="227"/>
      <c r="I1048" s="227"/>
      <c r="J1048" s="227"/>
      <c r="K1048" s="227"/>
      <c r="L1048" s="227"/>
      <c r="M1048" s="227"/>
      <c r="N1048" s="227"/>
      <c r="O1048" s="227"/>
      <c r="P1048" s="227"/>
      <c r="Q1048" s="227"/>
      <c r="R1048" s="227"/>
      <c r="S1048" s="227"/>
      <c r="T1048" s="227"/>
      <c r="U1048" s="227"/>
      <c r="V1048" s="227"/>
      <c r="W1048" s="227"/>
      <c r="X1048" s="227"/>
      <c r="Y1048" s="227"/>
      <c r="Z1048" s="227"/>
      <c r="AA1048" s="227"/>
      <c r="AB1048" s="227"/>
      <c r="AC1048" s="227"/>
      <c r="AD1048" s="227"/>
      <c r="AE1048" s="227"/>
      <c r="AF1048" s="227"/>
      <c r="AG1048" s="227"/>
      <c r="AH1048" s="227"/>
      <c r="AI1048" s="227"/>
      <c r="AJ1048" s="227"/>
      <c r="AK1048" s="227"/>
    </row>
    <row r="1049" hidden="1">
      <c r="A1049" s="227"/>
      <c r="B1049" s="227"/>
      <c r="C1049" s="227"/>
      <c r="D1049" s="227"/>
      <c r="E1049" s="227"/>
      <c r="F1049" s="227"/>
      <c r="G1049" s="227"/>
      <c r="H1049" s="227"/>
      <c r="I1049" s="227"/>
      <c r="J1049" s="227"/>
      <c r="K1049" s="227"/>
      <c r="L1049" s="227"/>
      <c r="M1049" s="227"/>
      <c r="N1049" s="227"/>
      <c r="O1049" s="227"/>
      <c r="P1049" s="227"/>
      <c r="Q1049" s="227"/>
      <c r="R1049" s="227"/>
      <c r="S1049" s="227"/>
      <c r="T1049" s="227"/>
      <c r="U1049" s="227"/>
      <c r="V1049" s="227"/>
      <c r="W1049" s="227"/>
      <c r="X1049" s="227"/>
      <c r="Y1049" s="227"/>
      <c r="Z1049" s="227"/>
      <c r="AA1049" s="227"/>
      <c r="AB1049" s="227"/>
      <c r="AC1049" s="227"/>
      <c r="AD1049" s="227"/>
      <c r="AE1049" s="227"/>
      <c r="AF1049" s="227"/>
      <c r="AG1049" s="227"/>
      <c r="AH1049" s="227"/>
      <c r="AI1049" s="227"/>
      <c r="AJ1049" s="227"/>
      <c r="AK1049" s="227"/>
    </row>
    <row r="1050" hidden="1">
      <c r="A1050" s="227"/>
      <c r="B1050" s="227"/>
      <c r="C1050" s="227"/>
      <c r="D1050" s="227"/>
      <c r="E1050" s="227"/>
      <c r="F1050" s="227"/>
      <c r="G1050" s="227"/>
      <c r="H1050" s="227"/>
      <c r="I1050" s="227"/>
      <c r="J1050" s="227"/>
      <c r="K1050" s="227"/>
      <c r="L1050" s="227"/>
      <c r="M1050" s="227"/>
      <c r="N1050" s="227"/>
      <c r="O1050" s="227"/>
      <c r="P1050" s="227"/>
      <c r="Q1050" s="227"/>
      <c r="R1050" s="227"/>
      <c r="S1050" s="227"/>
      <c r="T1050" s="227"/>
      <c r="U1050" s="227"/>
      <c r="V1050" s="227"/>
      <c r="W1050" s="227"/>
      <c r="X1050" s="227"/>
      <c r="Y1050" s="227"/>
      <c r="Z1050" s="227"/>
      <c r="AA1050" s="227"/>
      <c r="AB1050" s="227"/>
      <c r="AC1050" s="227"/>
      <c r="AD1050" s="227"/>
      <c r="AE1050" s="227"/>
      <c r="AF1050" s="227"/>
      <c r="AG1050" s="227"/>
      <c r="AH1050" s="227"/>
      <c r="AI1050" s="227"/>
      <c r="AJ1050" s="227"/>
      <c r="AK1050" s="227"/>
    </row>
    <row r="1051" hidden="1">
      <c r="A1051" s="227"/>
      <c r="B1051" s="227"/>
      <c r="C1051" s="227"/>
      <c r="D1051" s="227"/>
      <c r="E1051" s="227"/>
      <c r="F1051" s="227"/>
      <c r="G1051" s="227"/>
      <c r="H1051" s="227"/>
      <c r="I1051" s="227"/>
      <c r="J1051" s="227"/>
      <c r="K1051" s="227"/>
      <c r="L1051" s="227"/>
      <c r="M1051" s="227"/>
      <c r="N1051" s="227"/>
      <c r="O1051" s="227"/>
      <c r="P1051" s="227"/>
      <c r="Q1051" s="227"/>
      <c r="R1051" s="227"/>
      <c r="S1051" s="227"/>
      <c r="T1051" s="227"/>
      <c r="U1051" s="227"/>
      <c r="V1051" s="227"/>
      <c r="W1051" s="227"/>
      <c r="X1051" s="227"/>
      <c r="Y1051" s="227"/>
      <c r="Z1051" s="227"/>
      <c r="AA1051" s="227"/>
      <c r="AB1051" s="227"/>
      <c r="AC1051" s="227"/>
      <c r="AD1051" s="227"/>
      <c r="AE1051" s="227"/>
      <c r="AF1051" s="227"/>
      <c r="AG1051" s="227"/>
      <c r="AH1051" s="227"/>
      <c r="AI1051" s="227"/>
      <c r="AJ1051" s="227"/>
      <c r="AK1051" s="227"/>
    </row>
    <row r="1052" hidden="1">
      <c r="A1052" s="227"/>
      <c r="B1052" s="227"/>
      <c r="C1052" s="227"/>
      <c r="D1052" s="227"/>
      <c r="E1052" s="227"/>
      <c r="F1052" s="227"/>
      <c r="G1052" s="227"/>
      <c r="H1052" s="227"/>
      <c r="I1052" s="227"/>
      <c r="J1052" s="227"/>
      <c r="K1052" s="227"/>
      <c r="L1052" s="227"/>
      <c r="M1052" s="227"/>
      <c r="N1052" s="227"/>
      <c r="O1052" s="227"/>
      <c r="P1052" s="227"/>
      <c r="Q1052" s="227"/>
      <c r="R1052" s="227"/>
      <c r="S1052" s="227"/>
      <c r="T1052" s="227"/>
      <c r="U1052" s="227"/>
      <c r="V1052" s="227"/>
      <c r="W1052" s="227"/>
      <c r="X1052" s="227"/>
      <c r="Y1052" s="227"/>
      <c r="Z1052" s="227"/>
      <c r="AA1052" s="227"/>
      <c r="AB1052" s="227"/>
      <c r="AC1052" s="227"/>
      <c r="AD1052" s="227"/>
      <c r="AE1052" s="227"/>
      <c r="AF1052" s="227"/>
      <c r="AG1052" s="227"/>
      <c r="AH1052" s="227"/>
      <c r="AI1052" s="227"/>
      <c r="AJ1052" s="227"/>
      <c r="AK1052" s="227"/>
    </row>
    <row r="1053" hidden="1">
      <c r="A1053" s="227"/>
      <c r="B1053" s="227"/>
      <c r="C1053" s="227"/>
      <c r="D1053" s="227"/>
      <c r="E1053" s="227"/>
      <c r="F1053" s="227"/>
      <c r="G1053" s="227"/>
      <c r="H1053" s="227"/>
      <c r="I1053" s="227"/>
      <c r="J1053" s="227"/>
      <c r="K1053" s="227"/>
      <c r="L1053" s="227"/>
      <c r="M1053" s="227"/>
      <c r="N1053" s="227"/>
      <c r="O1053" s="227"/>
      <c r="P1053" s="227"/>
      <c r="Q1053" s="227"/>
      <c r="R1053" s="227"/>
      <c r="S1053" s="227"/>
      <c r="T1053" s="227"/>
      <c r="U1053" s="227"/>
      <c r="V1053" s="227"/>
      <c r="W1053" s="227"/>
      <c r="X1053" s="227"/>
      <c r="Y1053" s="227"/>
      <c r="Z1053" s="227"/>
      <c r="AA1053" s="227"/>
      <c r="AB1053" s="227"/>
      <c r="AC1053" s="227"/>
      <c r="AD1053" s="227"/>
      <c r="AE1053" s="227"/>
      <c r="AF1053" s="227"/>
      <c r="AG1053" s="227"/>
      <c r="AH1053" s="227"/>
      <c r="AI1053" s="227"/>
      <c r="AJ1053" s="227"/>
      <c r="AK1053" s="227"/>
    </row>
    <row r="1054" hidden="1">
      <c r="A1054" s="227"/>
      <c r="B1054" s="227"/>
      <c r="C1054" s="227"/>
      <c r="D1054" s="227"/>
      <c r="E1054" s="227"/>
      <c r="F1054" s="227"/>
      <c r="G1054" s="227"/>
      <c r="H1054" s="227"/>
      <c r="I1054" s="227"/>
      <c r="J1054" s="227"/>
      <c r="K1054" s="227"/>
      <c r="L1054" s="227"/>
      <c r="M1054" s="227"/>
      <c r="N1054" s="227"/>
      <c r="O1054" s="227"/>
      <c r="P1054" s="227"/>
      <c r="Q1054" s="227"/>
      <c r="R1054" s="227"/>
      <c r="S1054" s="227"/>
      <c r="T1054" s="227"/>
      <c r="U1054" s="227"/>
      <c r="V1054" s="227"/>
      <c r="W1054" s="227"/>
      <c r="X1054" s="227"/>
      <c r="Y1054" s="227"/>
      <c r="Z1054" s="227"/>
      <c r="AA1054" s="227"/>
      <c r="AB1054" s="227"/>
      <c r="AC1054" s="227"/>
      <c r="AD1054" s="227"/>
      <c r="AE1054" s="227"/>
      <c r="AF1054" s="227"/>
      <c r="AG1054" s="227"/>
      <c r="AH1054" s="227"/>
      <c r="AI1054" s="227"/>
      <c r="AJ1054" s="227"/>
      <c r="AK1054" s="227"/>
    </row>
    <row r="1055" hidden="1">
      <c r="A1055" s="227"/>
      <c r="B1055" s="227"/>
      <c r="C1055" s="227"/>
      <c r="D1055" s="227"/>
      <c r="E1055" s="227"/>
      <c r="F1055" s="227"/>
      <c r="G1055" s="227"/>
      <c r="H1055" s="227"/>
      <c r="I1055" s="227"/>
      <c r="J1055" s="227"/>
      <c r="K1055" s="227"/>
      <c r="L1055" s="227"/>
      <c r="M1055" s="227"/>
      <c r="N1055" s="227"/>
      <c r="O1055" s="227"/>
      <c r="P1055" s="227"/>
      <c r="Q1055" s="227"/>
      <c r="R1055" s="227"/>
      <c r="S1055" s="227"/>
      <c r="T1055" s="227"/>
      <c r="U1055" s="227"/>
      <c r="V1055" s="227"/>
      <c r="W1055" s="227"/>
      <c r="X1055" s="227"/>
      <c r="Y1055" s="227"/>
      <c r="Z1055" s="227"/>
      <c r="AA1055" s="227"/>
      <c r="AB1055" s="227"/>
      <c r="AC1055" s="227"/>
      <c r="AD1055" s="227"/>
      <c r="AE1055" s="227"/>
      <c r="AF1055" s="227"/>
      <c r="AG1055" s="227"/>
      <c r="AH1055" s="227"/>
      <c r="AI1055" s="227"/>
      <c r="AJ1055" s="227"/>
      <c r="AK1055" s="227"/>
    </row>
    <row r="1056" hidden="1">
      <c r="A1056" s="227"/>
      <c r="B1056" s="227"/>
      <c r="C1056" s="227"/>
      <c r="D1056" s="227"/>
      <c r="E1056" s="227"/>
      <c r="F1056" s="227"/>
      <c r="G1056" s="227"/>
      <c r="H1056" s="227"/>
      <c r="I1056" s="227"/>
      <c r="J1056" s="227"/>
      <c r="K1056" s="227"/>
      <c r="L1056" s="227"/>
      <c r="M1056" s="227"/>
      <c r="N1056" s="227"/>
      <c r="O1056" s="227"/>
      <c r="P1056" s="227"/>
      <c r="Q1056" s="227"/>
      <c r="R1056" s="227"/>
      <c r="S1056" s="227"/>
      <c r="T1056" s="227"/>
      <c r="U1056" s="227"/>
      <c r="V1056" s="227"/>
      <c r="W1056" s="227"/>
      <c r="X1056" s="227"/>
      <c r="Y1056" s="227"/>
      <c r="Z1056" s="227"/>
      <c r="AA1056" s="227"/>
      <c r="AB1056" s="227"/>
      <c r="AC1056" s="227"/>
      <c r="AD1056" s="227"/>
      <c r="AE1056" s="227"/>
      <c r="AF1056" s="227"/>
      <c r="AG1056" s="227"/>
      <c r="AH1056" s="227"/>
      <c r="AI1056" s="227"/>
      <c r="AJ1056" s="227"/>
      <c r="AK1056" s="227"/>
    </row>
    <row r="1057" hidden="1">
      <c r="A1057" s="227"/>
      <c r="B1057" s="227"/>
      <c r="C1057" s="227"/>
      <c r="D1057" s="227"/>
      <c r="E1057" s="227"/>
      <c r="F1057" s="227"/>
      <c r="G1057" s="227"/>
      <c r="H1057" s="227"/>
      <c r="I1057" s="227"/>
      <c r="J1057" s="227"/>
      <c r="K1057" s="227"/>
      <c r="L1057" s="227"/>
      <c r="M1057" s="227"/>
      <c r="N1057" s="227"/>
      <c r="O1057" s="227"/>
      <c r="P1057" s="227"/>
      <c r="Q1057" s="227"/>
      <c r="R1057" s="227"/>
      <c r="S1057" s="227"/>
      <c r="T1057" s="227"/>
      <c r="U1057" s="227"/>
      <c r="V1057" s="227"/>
      <c r="W1057" s="227"/>
      <c r="X1057" s="227"/>
      <c r="Y1057" s="227"/>
      <c r="Z1057" s="227"/>
      <c r="AA1057" s="227"/>
      <c r="AB1057" s="227"/>
      <c r="AC1057" s="227"/>
      <c r="AD1057" s="227"/>
      <c r="AE1057" s="227"/>
      <c r="AF1057" s="227"/>
      <c r="AG1057" s="227"/>
      <c r="AH1057" s="227"/>
      <c r="AI1057" s="227"/>
      <c r="AJ1057" s="227"/>
      <c r="AK1057" s="227"/>
    </row>
    <row r="1058" hidden="1">
      <c r="A1058" s="227"/>
      <c r="B1058" s="227"/>
      <c r="C1058" s="227"/>
      <c r="D1058" s="227"/>
      <c r="E1058" s="227"/>
      <c r="F1058" s="227"/>
      <c r="G1058" s="227"/>
      <c r="H1058" s="227"/>
      <c r="I1058" s="227"/>
      <c r="J1058" s="227"/>
      <c r="K1058" s="227"/>
      <c r="L1058" s="227"/>
      <c r="M1058" s="227"/>
      <c r="N1058" s="227"/>
      <c r="O1058" s="227"/>
      <c r="P1058" s="227"/>
      <c r="Q1058" s="227"/>
      <c r="R1058" s="227"/>
      <c r="S1058" s="227"/>
      <c r="T1058" s="227"/>
      <c r="U1058" s="227"/>
      <c r="V1058" s="227"/>
      <c r="W1058" s="227"/>
      <c r="X1058" s="227"/>
      <c r="Y1058" s="227"/>
      <c r="Z1058" s="227"/>
      <c r="AA1058" s="227"/>
      <c r="AB1058" s="227"/>
      <c r="AC1058" s="227"/>
      <c r="AD1058" s="227"/>
      <c r="AE1058" s="227"/>
      <c r="AF1058" s="227"/>
      <c r="AG1058" s="227"/>
      <c r="AH1058" s="227"/>
      <c r="AI1058" s="227"/>
      <c r="AJ1058" s="227"/>
      <c r="AK1058" s="227"/>
    </row>
    <row r="1059" hidden="1">
      <c r="A1059" s="227"/>
      <c r="B1059" s="227"/>
      <c r="C1059" s="227"/>
      <c r="D1059" s="227"/>
      <c r="E1059" s="227"/>
      <c r="F1059" s="227"/>
      <c r="G1059" s="227"/>
      <c r="H1059" s="227"/>
      <c r="I1059" s="227"/>
      <c r="J1059" s="227"/>
      <c r="K1059" s="227"/>
      <c r="L1059" s="227"/>
      <c r="M1059" s="227"/>
      <c r="N1059" s="227"/>
      <c r="O1059" s="227"/>
      <c r="P1059" s="227"/>
      <c r="Q1059" s="227"/>
      <c r="R1059" s="227"/>
      <c r="S1059" s="227"/>
      <c r="T1059" s="227"/>
      <c r="U1059" s="227"/>
      <c r="V1059" s="227"/>
      <c r="W1059" s="227"/>
      <c r="X1059" s="227"/>
      <c r="Y1059" s="227"/>
      <c r="Z1059" s="227"/>
      <c r="AA1059" s="227"/>
      <c r="AB1059" s="227"/>
      <c r="AC1059" s="227"/>
      <c r="AD1059" s="227"/>
      <c r="AE1059" s="227"/>
      <c r="AF1059" s="227"/>
      <c r="AG1059" s="227"/>
      <c r="AH1059" s="227"/>
      <c r="AI1059" s="227"/>
      <c r="AJ1059" s="227"/>
      <c r="AK1059" s="227"/>
    </row>
    <row r="1060" hidden="1">
      <c r="A1060" s="227"/>
      <c r="B1060" s="227"/>
      <c r="C1060" s="227"/>
      <c r="D1060" s="227"/>
      <c r="E1060" s="227"/>
      <c r="F1060" s="227"/>
      <c r="G1060" s="227"/>
      <c r="H1060" s="227"/>
      <c r="I1060" s="227"/>
      <c r="J1060" s="227"/>
      <c r="K1060" s="227"/>
      <c r="L1060" s="227"/>
      <c r="M1060" s="227"/>
      <c r="N1060" s="227"/>
      <c r="O1060" s="227"/>
      <c r="P1060" s="227"/>
      <c r="Q1060" s="227"/>
      <c r="R1060" s="227"/>
      <c r="S1060" s="227"/>
      <c r="T1060" s="227"/>
      <c r="U1060" s="227"/>
      <c r="V1060" s="227"/>
      <c r="W1060" s="227"/>
      <c r="X1060" s="227"/>
      <c r="Y1060" s="227"/>
      <c r="Z1060" s="227"/>
      <c r="AA1060" s="227"/>
      <c r="AB1060" s="227"/>
      <c r="AC1060" s="227"/>
      <c r="AD1060" s="227"/>
      <c r="AE1060" s="227"/>
      <c r="AF1060" s="227"/>
      <c r="AG1060" s="227"/>
      <c r="AH1060" s="227"/>
      <c r="AI1060" s="227"/>
      <c r="AJ1060" s="227"/>
      <c r="AK1060" s="227"/>
    </row>
    <row r="1061" hidden="1">
      <c r="A1061" s="227"/>
      <c r="B1061" s="227"/>
      <c r="C1061" s="227"/>
      <c r="D1061" s="227"/>
      <c r="E1061" s="227"/>
      <c r="F1061" s="227"/>
      <c r="G1061" s="227"/>
      <c r="H1061" s="227"/>
      <c r="I1061" s="227"/>
      <c r="J1061" s="227"/>
      <c r="K1061" s="227"/>
      <c r="L1061" s="227"/>
      <c r="M1061" s="227"/>
      <c r="N1061" s="227"/>
      <c r="O1061" s="227"/>
      <c r="P1061" s="227"/>
      <c r="Q1061" s="227"/>
      <c r="R1061" s="227"/>
      <c r="S1061" s="227"/>
      <c r="T1061" s="227"/>
      <c r="U1061" s="227"/>
      <c r="V1061" s="227"/>
      <c r="W1061" s="227"/>
      <c r="X1061" s="227"/>
      <c r="Y1061" s="227"/>
      <c r="Z1061" s="227"/>
      <c r="AA1061" s="227"/>
      <c r="AB1061" s="227"/>
      <c r="AC1061" s="227"/>
      <c r="AD1061" s="227"/>
      <c r="AE1061" s="227"/>
      <c r="AF1061" s="227"/>
      <c r="AG1061" s="227"/>
      <c r="AH1061" s="227"/>
      <c r="AI1061" s="227"/>
      <c r="AJ1061" s="227"/>
      <c r="AK1061" s="227"/>
    </row>
    <row r="1062" hidden="1">
      <c r="A1062" s="227"/>
      <c r="B1062" s="227"/>
      <c r="C1062" s="227"/>
      <c r="D1062" s="227"/>
      <c r="E1062" s="227"/>
      <c r="F1062" s="227"/>
      <c r="G1062" s="227"/>
      <c r="H1062" s="227"/>
      <c r="I1062" s="227"/>
      <c r="J1062" s="227"/>
      <c r="K1062" s="227"/>
      <c r="L1062" s="227"/>
      <c r="M1062" s="227"/>
      <c r="N1062" s="227"/>
      <c r="O1062" s="227"/>
      <c r="P1062" s="227"/>
      <c r="Q1062" s="227"/>
      <c r="R1062" s="227"/>
      <c r="S1062" s="227"/>
      <c r="T1062" s="227"/>
      <c r="U1062" s="227"/>
      <c r="V1062" s="227"/>
      <c r="W1062" s="227"/>
      <c r="X1062" s="227"/>
      <c r="Y1062" s="227"/>
      <c r="Z1062" s="227"/>
      <c r="AA1062" s="227"/>
      <c r="AB1062" s="227"/>
      <c r="AC1062" s="227"/>
      <c r="AD1062" s="227"/>
      <c r="AE1062" s="227"/>
      <c r="AF1062" s="227"/>
      <c r="AG1062" s="227"/>
      <c r="AH1062" s="227"/>
      <c r="AI1062" s="227"/>
      <c r="AJ1062" s="227"/>
      <c r="AK1062" s="227"/>
    </row>
    <row r="1063" hidden="1">
      <c r="A1063" s="227"/>
      <c r="B1063" s="227"/>
      <c r="C1063" s="227"/>
      <c r="D1063" s="227"/>
      <c r="E1063" s="227"/>
      <c r="F1063" s="227"/>
      <c r="G1063" s="227"/>
      <c r="H1063" s="227"/>
      <c r="I1063" s="227"/>
      <c r="J1063" s="227"/>
      <c r="K1063" s="227"/>
      <c r="L1063" s="227"/>
      <c r="M1063" s="227"/>
      <c r="N1063" s="227"/>
      <c r="O1063" s="227"/>
      <c r="P1063" s="227"/>
      <c r="Q1063" s="227"/>
      <c r="R1063" s="227"/>
      <c r="S1063" s="227"/>
      <c r="T1063" s="227"/>
      <c r="U1063" s="227"/>
      <c r="V1063" s="227"/>
      <c r="W1063" s="227"/>
      <c r="X1063" s="227"/>
      <c r="Y1063" s="227"/>
      <c r="Z1063" s="227"/>
      <c r="AA1063" s="227"/>
      <c r="AB1063" s="227"/>
      <c r="AC1063" s="227"/>
      <c r="AD1063" s="227"/>
      <c r="AE1063" s="227"/>
      <c r="AF1063" s="227"/>
      <c r="AG1063" s="227"/>
      <c r="AH1063" s="227"/>
      <c r="AI1063" s="227"/>
      <c r="AJ1063" s="227"/>
      <c r="AK1063" s="227"/>
    </row>
    <row r="1064" hidden="1">
      <c r="A1064" s="227"/>
      <c r="B1064" s="227"/>
      <c r="C1064" s="227"/>
      <c r="D1064" s="227"/>
      <c r="E1064" s="227"/>
      <c r="F1064" s="227"/>
      <c r="G1064" s="227"/>
      <c r="H1064" s="227"/>
      <c r="I1064" s="227"/>
      <c r="J1064" s="227"/>
      <c r="K1064" s="227"/>
      <c r="L1064" s="227"/>
      <c r="M1064" s="227"/>
      <c r="N1064" s="227"/>
      <c r="O1064" s="227"/>
      <c r="P1064" s="227"/>
      <c r="Q1064" s="227"/>
      <c r="R1064" s="227"/>
      <c r="S1064" s="227"/>
      <c r="T1064" s="227"/>
      <c r="U1064" s="227"/>
      <c r="V1064" s="227"/>
      <c r="W1064" s="227"/>
      <c r="X1064" s="227"/>
      <c r="Y1064" s="227"/>
      <c r="Z1064" s="227"/>
      <c r="AA1064" s="227"/>
      <c r="AB1064" s="227"/>
      <c r="AC1064" s="227"/>
      <c r="AD1064" s="227"/>
      <c r="AE1064" s="227"/>
      <c r="AF1064" s="227"/>
      <c r="AG1064" s="227"/>
      <c r="AH1064" s="227"/>
      <c r="AI1064" s="227"/>
      <c r="AJ1064" s="227"/>
      <c r="AK1064" s="227"/>
    </row>
    <row r="1065" hidden="1">
      <c r="A1065" s="227"/>
      <c r="B1065" s="227"/>
      <c r="C1065" s="227"/>
      <c r="D1065" s="227"/>
      <c r="E1065" s="227"/>
      <c r="F1065" s="227"/>
      <c r="G1065" s="227"/>
      <c r="H1065" s="227"/>
      <c r="I1065" s="227"/>
      <c r="J1065" s="227"/>
      <c r="K1065" s="227"/>
      <c r="L1065" s="227"/>
      <c r="M1065" s="227"/>
      <c r="N1065" s="227"/>
      <c r="O1065" s="227"/>
      <c r="P1065" s="227"/>
      <c r="Q1065" s="227"/>
      <c r="R1065" s="227"/>
      <c r="S1065" s="227"/>
      <c r="T1065" s="227"/>
      <c r="U1065" s="227"/>
      <c r="V1065" s="227"/>
      <c r="W1065" s="227"/>
      <c r="X1065" s="227"/>
      <c r="Y1065" s="227"/>
      <c r="Z1065" s="227"/>
      <c r="AA1065" s="227"/>
      <c r="AB1065" s="227"/>
      <c r="AC1065" s="227"/>
      <c r="AD1065" s="227"/>
      <c r="AE1065" s="227"/>
      <c r="AF1065" s="227"/>
      <c r="AG1065" s="227"/>
      <c r="AH1065" s="227"/>
      <c r="AI1065" s="227"/>
      <c r="AJ1065" s="227"/>
      <c r="AK1065" s="227"/>
    </row>
    <row r="1066" hidden="1">
      <c r="A1066" s="227"/>
      <c r="B1066" s="227"/>
      <c r="C1066" s="227"/>
      <c r="D1066" s="227"/>
      <c r="E1066" s="227"/>
      <c r="F1066" s="227"/>
      <c r="G1066" s="227"/>
      <c r="H1066" s="227"/>
      <c r="I1066" s="227"/>
      <c r="J1066" s="227"/>
      <c r="K1066" s="227"/>
      <c r="L1066" s="227"/>
      <c r="M1066" s="227"/>
      <c r="N1066" s="227"/>
      <c r="O1066" s="227"/>
      <c r="P1066" s="227"/>
      <c r="Q1066" s="227"/>
      <c r="R1066" s="227"/>
      <c r="S1066" s="227"/>
      <c r="T1066" s="227"/>
      <c r="U1066" s="227"/>
      <c r="V1066" s="227"/>
      <c r="W1066" s="227"/>
      <c r="X1066" s="227"/>
      <c r="Y1066" s="227"/>
      <c r="Z1066" s="227"/>
      <c r="AA1066" s="227"/>
      <c r="AB1066" s="227"/>
      <c r="AC1066" s="227"/>
      <c r="AD1066" s="227"/>
      <c r="AE1066" s="227"/>
      <c r="AF1066" s="227"/>
      <c r="AG1066" s="227"/>
      <c r="AH1066" s="227"/>
      <c r="AI1066" s="227"/>
      <c r="AJ1066" s="227"/>
      <c r="AK1066" s="227"/>
    </row>
    <row r="1067" hidden="1">
      <c r="A1067" s="227"/>
      <c r="B1067" s="227"/>
      <c r="C1067" s="227"/>
      <c r="D1067" s="227"/>
      <c r="E1067" s="227"/>
      <c r="F1067" s="227"/>
      <c r="G1067" s="227"/>
      <c r="H1067" s="227"/>
      <c r="I1067" s="227"/>
      <c r="J1067" s="227"/>
      <c r="K1067" s="227"/>
      <c r="L1067" s="227"/>
      <c r="M1067" s="227"/>
      <c r="N1067" s="227"/>
      <c r="O1067" s="227"/>
      <c r="P1067" s="227"/>
      <c r="Q1067" s="227"/>
      <c r="R1067" s="227"/>
      <c r="S1067" s="227"/>
      <c r="T1067" s="227"/>
      <c r="U1067" s="227"/>
      <c r="V1067" s="227"/>
      <c r="W1067" s="227"/>
      <c r="X1067" s="227"/>
      <c r="Y1067" s="227"/>
      <c r="Z1067" s="227"/>
      <c r="AA1067" s="227"/>
      <c r="AB1067" s="227"/>
      <c r="AC1067" s="227"/>
      <c r="AD1067" s="227"/>
      <c r="AE1067" s="227"/>
      <c r="AF1067" s="227"/>
      <c r="AG1067" s="227"/>
      <c r="AH1067" s="227"/>
      <c r="AI1067" s="227"/>
      <c r="AJ1067" s="227"/>
      <c r="AK1067" s="227"/>
    </row>
    <row r="1068" hidden="1">
      <c r="A1068" s="227"/>
      <c r="B1068" s="227"/>
      <c r="C1068" s="227"/>
      <c r="D1068" s="227"/>
      <c r="E1068" s="227"/>
      <c r="F1068" s="227"/>
      <c r="G1068" s="227"/>
      <c r="H1068" s="227"/>
      <c r="I1068" s="227"/>
      <c r="J1068" s="227"/>
      <c r="K1068" s="227"/>
      <c r="L1068" s="227"/>
      <c r="M1068" s="227"/>
      <c r="N1068" s="227"/>
      <c r="O1068" s="227"/>
      <c r="P1068" s="227"/>
      <c r="Q1068" s="227"/>
      <c r="R1068" s="227"/>
      <c r="S1068" s="227"/>
      <c r="T1068" s="227"/>
      <c r="U1068" s="227"/>
      <c r="V1068" s="227"/>
      <c r="W1068" s="227"/>
      <c r="X1068" s="227"/>
      <c r="Y1068" s="227"/>
      <c r="Z1068" s="227"/>
      <c r="AA1068" s="227"/>
      <c r="AB1068" s="227"/>
      <c r="AC1068" s="227"/>
      <c r="AD1068" s="227"/>
      <c r="AE1068" s="227"/>
      <c r="AF1068" s="227"/>
      <c r="AG1068" s="227"/>
      <c r="AH1068" s="227"/>
      <c r="AI1068" s="227"/>
      <c r="AJ1068" s="227"/>
      <c r="AK1068" s="227"/>
    </row>
    <row r="1069" hidden="1">
      <c r="A1069" s="227"/>
      <c r="B1069" s="227"/>
      <c r="C1069" s="227"/>
      <c r="D1069" s="227"/>
      <c r="E1069" s="227"/>
      <c r="F1069" s="227"/>
      <c r="G1069" s="227"/>
      <c r="H1069" s="227"/>
      <c r="I1069" s="227"/>
      <c r="J1069" s="227"/>
      <c r="K1069" s="227"/>
      <c r="L1069" s="227"/>
      <c r="M1069" s="227"/>
      <c r="N1069" s="227"/>
      <c r="O1069" s="227"/>
      <c r="P1069" s="227"/>
      <c r="Q1069" s="227"/>
      <c r="R1069" s="227"/>
      <c r="S1069" s="227"/>
      <c r="T1069" s="227"/>
      <c r="U1069" s="227"/>
      <c r="V1069" s="227"/>
      <c r="W1069" s="227"/>
      <c r="X1069" s="227"/>
      <c r="Y1069" s="227"/>
      <c r="Z1069" s="227"/>
      <c r="AA1069" s="227"/>
      <c r="AB1069" s="227"/>
      <c r="AC1069" s="227"/>
      <c r="AD1069" s="227"/>
      <c r="AE1069" s="227"/>
      <c r="AF1069" s="227"/>
      <c r="AG1069" s="227"/>
      <c r="AH1069" s="227"/>
      <c r="AI1069" s="227"/>
      <c r="AJ1069" s="227"/>
      <c r="AK1069" s="227"/>
    </row>
    <row r="1070" hidden="1">
      <c r="A1070" s="227"/>
      <c r="B1070" s="227"/>
      <c r="C1070" s="227"/>
      <c r="D1070" s="227"/>
      <c r="E1070" s="227"/>
      <c r="F1070" s="227"/>
      <c r="G1070" s="227"/>
      <c r="H1070" s="227"/>
      <c r="I1070" s="227"/>
      <c r="J1070" s="227"/>
      <c r="K1070" s="227"/>
      <c r="L1070" s="227"/>
      <c r="M1070" s="227"/>
      <c r="N1070" s="227"/>
      <c r="O1070" s="227"/>
      <c r="P1070" s="227"/>
      <c r="Q1070" s="227"/>
      <c r="R1070" s="227"/>
      <c r="S1070" s="227"/>
      <c r="T1070" s="227"/>
      <c r="U1070" s="227"/>
      <c r="V1070" s="227"/>
      <c r="W1070" s="227"/>
      <c r="X1070" s="227"/>
      <c r="Y1070" s="227"/>
      <c r="Z1070" s="227"/>
      <c r="AA1070" s="227"/>
      <c r="AB1070" s="227"/>
      <c r="AC1070" s="227"/>
      <c r="AD1070" s="227"/>
      <c r="AE1070" s="227"/>
      <c r="AF1070" s="227"/>
      <c r="AG1070" s="227"/>
      <c r="AH1070" s="227"/>
      <c r="AI1070" s="227"/>
      <c r="AJ1070" s="227"/>
      <c r="AK1070" s="227"/>
    </row>
    <row r="1071" hidden="1">
      <c r="A1071" s="227"/>
      <c r="B1071" s="227"/>
      <c r="C1071" s="227"/>
      <c r="D1071" s="227"/>
      <c r="E1071" s="227"/>
      <c r="F1071" s="227"/>
      <c r="G1071" s="227"/>
      <c r="H1071" s="227"/>
      <c r="I1071" s="227"/>
      <c r="J1071" s="227"/>
      <c r="K1071" s="227"/>
      <c r="L1071" s="227"/>
      <c r="M1071" s="227"/>
      <c r="N1071" s="227"/>
      <c r="O1071" s="227"/>
      <c r="P1071" s="227"/>
      <c r="Q1071" s="227"/>
      <c r="R1071" s="227"/>
      <c r="S1071" s="227"/>
      <c r="T1071" s="227"/>
      <c r="U1071" s="227"/>
      <c r="V1071" s="227"/>
      <c r="W1071" s="227"/>
      <c r="X1071" s="227"/>
      <c r="Y1071" s="227"/>
      <c r="Z1071" s="227"/>
      <c r="AA1071" s="227"/>
      <c r="AB1071" s="227"/>
      <c r="AC1071" s="227"/>
      <c r="AD1071" s="227"/>
      <c r="AE1071" s="227"/>
      <c r="AF1071" s="227"/>
      <c r="AG1071" s="227"/>
      <c r="AH1071" s="227"/>
      <c r="AI1071" s="227"/>
      <c r="AJ1071" s="227"/>
      <c r="AK1071" s="227"/>
    </row>
    <row r="1072" hidden="1">
      <c r="A1072" s="227"/>
      <c r="B1072" s="227"/>
      <c r="C1072" s="227"/>
      <c r="D1072" s="227"/>
      <c r="E1072" s="227"/>
      <c r="F1072" s="227"/>
      <c r="G1072" s="227"/>
      <c r="H1072" s="227"/>
      <c r="I1072" s="227"/>
      <c r="J1072" s="227"/>
      <c r="K1072" s="227"/>
      <c r="L1072" s="227"/>
      <c r="M1072" s="227"/>
      <c r="N1072" s="227"/>
      <c r="O1072" s="227"/>
      <c r="P1072" s="227"/>
      <c r="Q1072" s="227"/>
      <c r="R1072" s="227"/>
      <c r="S1072" s="227"/>
      <c r="T1072" s="227"/>
      <c r="U1072" s="227"/>
      <c r="V1072" s="227"/>
      <c r="W1072" s="227"/>
      <c r="X1072" s="227"/>
      <c r="Y1072" s="227"/>
      <c r="Z1072" s="227"/>
      <c r="AA1072" s="227"/>
      <c r="AB1072" s="227"/>
      <c r="AC1072" s="227"/>
      <c r="AD1072" s="227"/>
      <c r="AE1072" s="227"/>
      <c r="AF1072" s="227"/>
      <c r="AG1072" s="227"/>
      <c r="AH1072" s="227"/>
      <c r="AI1072" s="227"/>
      <c r="AJ1072" s="227"/>
      <c r="AK1072" s="227"/>
    </row>
    <row r="1073" hidden="1">
      <c r="A1073" s="227"/>
      <c r="B1073" s="227"/>
      <c r="C1073" s="227"/>
      <c r="D1073" s="227"/>
      <c r="E1073" s="227"/>
      <c r="F1073" s="227"/>
      <c r="G1073" s="227"/>
      <c r="H1073" s="227"/>
      <c r="I1073" s="227"/>
      <c r="J1073" s="227"/>
      <c r="K1073" s="227"/>
      <c r="L1073" s="227"/>
      <c r="M1073" s="227"/>
      <c r="N1073" s="227"/>
      <c r="O1073" s="227"/>
      <c r="P1073" s="227"/>
      <c r="Q1073" s="227"/>
      <c r="R1073" s="227"/>
      <c r="S1073" s="227"/>
      <c r="T1073" s="227"/>
      <c r="U1073" s="227"/>
      <c r="V1073" s="227"/>
      <c r="W1073" s="227"/>
      <c r="X1073" s="227"/>
      <c r="Y1073" s="227"/>
      <c r="Z1073" s="227"/>
      <c r="AA1073" s="227"/>
      <c r="AB1073" s="227"/>
      <c r="AC1073" s="227"/>
      <c r="AD1073" s="227"/>
      <c r="AE1073" s="227"/>
      <c r="AF1073" s="227"/>
      <c r="AG1073" s="227"/>
      <c r="AH1073" s="227"/>
      <c r="AI1073" s="227"/>
      <c r="AJ1073" s="227"/>
      <c r="AK1073" s="227"/>
    </row>
    <row r="1074" hidden="1">
      <c r="A1074" s="227"/>
      <c r="B1074" s="227"/>
      <c r="C1074" s="227"/>
      <c r="D1074" s="227"/>
      <c r="E1074" s="227"/>
      <c r="F1074" s="227"/>
      <c r="G1074" s="227"/>
      <c r="H1074" s="227"/>
      <c r="I1074" s="227"/>
      <c r="J1074" s="227"/>
      <c r="K1074" s="227"/>
      <c r="L1074" s="227"/>
      <c r="M1074" s="227"/>
      <c r="N1074" s="227"/>
      <c r="O1074" s="227"/>
      <c r="P1074" s="227"/>
      <c r="Q1074" s="227"/>
      <c r="R1074" s="227"/>
      <c r="S1074" s="227"/>
      <c r="T1074" s="227"/>
      <c r="U1074" s="227"/>
      <c r="V1074" s="227"/>
      <c r="W1074" s="227"/>
      <c r="X1074" s="227"/>
      <c r="Y1074" s="227"/>
      <c r="Z1074" s="227"/>
      <c r="AA1074" s="227"/>
      <c r="AB1074" s="227"/>
      <c r="AC1074" s="227"/>
      <c r="AD1074" s="227"/>
      <c r="AE1074" s="227"/>
      <c r="AF1074" s="227"/>
      <c r="AG1074" s="227"/>
      <c r="AH1074" s="227"/>
      <c r="AI1074" s="227"/>
      <c r="AJ1074" s="227"/>
      <c r="AK1074" s="227"/>
    </row>
    <row r="1075" hidden="1">
      <c r="A1075" s="227"/>
      <c r="B1075" s="227"/>
      <c r="C1075" s="227"/>
      <c r="D1075" s="227"/>
      <c r="E1075" s="227"/>
      <c r="F1075" s="227"/>
      <c r="G1075" s="227"/>
      <c r="H1075" s="227"/>
      <c r="I1075" s="227"/>
      <c r="J1075" s="227"/>
      <c r="K1075" s="227"/>
      <c r="L1075" s="227"/>
      <c r="M1075" s="227"/>
      <c r="N1075" s="227"/>
      <c r="O1075" s="227"/>
      <c r="P1075" s="227"/>
      <c r="Q1075" s="227"/>
      <c r="R1075" s="227"/>
      <c r="S1075" s="227"/>
      <c r="T1075" s="227"/>
      <c r="U1075" s="227"/>
      <c r="V1075" s="227"/>
      <c r="W1075" s="227"/>
      <c r="X1075" s="227"/>
      <c r="Y1075" s="227"/>
      <c r="Z1075" s="227"/>
      <c r="AA1075" s="227"/>
      <c r="AB1075" s="227"/>
      <c r="AC1075" s="227"/>
      <c r="AD1075" s="227"/>
      <c r="AE1075" s="227"/>
      <c r="AF1075" s="227"/>
      <c r="AG1075" s="227"/>
      <c r="AH1075" s="227"/>
      <c r="AI1075" s="227"/>
      <c r="AJ1075" s="227"/>
      <c r="AK1075" s="227"/>
    </row>
    <row r="1076" hidden="1">
      <c r="A1076" s="227"/>
      <c r="B1076" s="227"/>
      <c r="C1076" s="227"/>
      <c r="D1076" s="227"/>
      <c r="E1076" s="227"/>
      <c r="F1076" s="227"/>
      <c r="G1076" s="227"/>
      <c r="H1076" s="227"/>
      <c r="I1076" s="227"/>
      <c r="J1076" s="227"/>
      <c r="K1076" s="227"/>
      <c r="L1076" s="227"/>
      <c r="M1076" s="227"/>
      <c r="N1076" s="227"/>
      <c r="O1076" s="227"/>
      <c r="P1076" s="227"/>
      <c r="Q1076" s="227"/>
      <c r="R1076" s="227"/>
      <c r="S1076" s="227"/>
      <c r="T1076" s="227"/>
      <c r="U1076" s="227"/>
      <c r="V1076" s="227"/>
      <c r="W1076" s="227"/>
      <c r="X1076" s="227"/>
      <c r="Y1076" s="227"/>
      <c r="Z1076" s="227"/>
      <c r="AA1076" s="227"/>
      <c r="AB1076" s="227"/>
      <c r="AC1076" s="227"/>
      <c r="AD1076" s="227"/>
      <c r="AE1076" s="227"/>
      <c r="AF1076" s="227"/>
      <c r="AG1076" s="227"/>
      <c r="AH1076" s="227"/>
      <c r="AI1076" s="227"/>
      <c r="AJ1076" s="227"/>
      <c r="AK1076" s="227"/>
    </row>
    <row r="1077" hidden="1">
      <c r="A1077" s="227"/>
      <c r="B1077" s="227"/>
      <c r="C1077" s="227"/>
      <c r="D1077" s="227"/>
      <c r="E1077" s="227"/>
      <c r="F1077" s="227"/>
      <c r="G1077" s="227"/>
      <c r="H1077" s="227"/>
      <c r="I1077" s="227"/>
      <c r="J1077" s="227"/>
      <c r="K1077" s="227"/>
      <c r="L1077" s="227"/>
      <c r="M1077" s="227"/>
      <c r="N1077" s="227"/>
      <c r="O1077" s="227"/>
      <c r="P1077" s="227"/>
      <c r="Q1077" s="227"/>
      <c r="R1077" s="227"/>
      <c r="S1077" s="227"/>
      <c r="T1077" s="227"/>
      <c r="U1077" s="227"/>
      <c r="V1077" s="227"/>
      <c r="W1077" s="227"/>
      <c r="X1077" s="227"/>
      <c r="Y1077" s="227"/>
      <c r="Z1077" s="227"/>
      <c r="AA1077" s="227"/>
      <c r="AB1077" s="227"/>
      <c r="AC1077" s="227"/>
      <c r="AD1077" s="227"/>
      <c r="AE1077" s="227"/>
      <c r="AF1077" s="227"/>
      <c r="AG1077" s="227"/>
      <c r="AH1077" s="227"/>
      <c r="AI1077" s="227"/>
      <c r="AJ1077" s="227"/>
      <c r="AK1077" s="227"/>
    </row>
    <row r="1078" hidden="1">
      <c r="A1078" s="227"/>
      <c r="B1078" s="227"/>
      <c r="C1078" s="227"/>
      <c r="D1078" s="227"/>
      <c r="E1078" s="227"/>
      <c r="F1078" s="227"/>
      <c r="G1078" s="227"/>
      <c r="H1078" s="227"/>
      <c r="I1078" s="227"/>
      <c r="J1078" s="227"/>
      <c r="K1078" s="227"/>
      <c r="L1078" s="227"/>
      <c r="M1078" s="227"/>
      <c r="N1078" s="227"/>
      <c r="O1078" s="227"/>
      <c r="P1078" s="227"/>
      <c r="Q1078" s="227"/>
      <c r="R1078" s="227"/>
      <c r="S1078" s="227"/>
      <c r="T1078" s="227"/>
      <c r="U1078" s="227"/>
      <c r="V1078" s="227"/>
      <c r="W1078" s="227"/>
      <c r="X1078" s="227"/>
      <c r="Y1078" s="227"/>
      <c r="Z1078" s="227"/>
      <c r="AA1078" s="227"/>
      <c r="AB1078" s="227"/>
      <c r="AC1078" s="227"/>
      <c r="AD1078" s="227"/>
      <c r="AE1078" s="227"/>
      <c r="AF1078" s="227"/>
      <c r="AG1078" s="227"/>
      <c r="AH1078" s="227"/>
      <c r="AI1078" s="227"/>
      <c r="AJ1078" s="227"/>
      <c r="AK1078" s="227"/>
    </row>
    <row r="1079" hidden="1">
      <c r="A1079" s="227"/>
      <c r="B1079" s="227"/>
      <c r="C1079" s="227"/>
      <c r="D1079" s="227"/>
      <c r="E1079" s="227"/>
      <c r="F1079" s="227"/>
      <c r="G1079" s="227"/>
      <c r="H1079" s="227"/>
      <c r="I1079" s="227"/>
      <c r="J1079" s="227"/>
      <c r="K1079" s="227"/>
      <c r="L1079" s="227"/>
      <c r="M1079" s="227"/>
      <c r="N1079" s="227"/>
      <c r="O1079" s="227"/>
      <c r="P1079" s="227"/>
      <c r="Q1079" s="227"/>
      <c r="R1079" s="227"/>
      <c r="S1079" s="227"/>
      <c r="T1079" s="227"/>
      <c r="U1079" s="227"/>
      <c r="V1079" s="227"/>
      <c r="W1079" s="227"/>
      <c r="X1079" s="227"/>
      <c r="Y1079" s="227"/>
      <c r="Z1079" s="227"/>
      <c r="AA1079" s="227"/>
      <c r="AB1079" s="227"/>
      <c r="AC1079" s="227"/>
      <c r="AD1079" s="227"/>
      <c r="AE1079" s="227"/>
      <c r="AF1079" s="227"/>
      <c r="AG1079" s="227"/>
      <c r="AH1079" s="227"/>
      <c r="AI1079" s="227"/>
      <c r="AJ1079" s="227"/>
      <c r="AK1079" s="227"/>
    </row>
    <row r="1080" hidden="1">
      <c r="A1080" s="227"/>
      <c r="B1080" s="227"/>
      <c r="C1080" s="227"/>
      <c r="D1080" s="227"/>
      <c r="E1080" s="227"/>
      <c r="F1080" s="227"/>
      <c r="G1080" s="227"/>
      <c r="H1080" s="227"/>
      <c r="I1080" s="227"/>
      <c r="J1080" s="227"/>
      <c r="K1080" s="227"/>
      <c r="L1080" s="227"/>
      <c r="M1080" s="227"/>
      <c r="N1080" s="227"/>
      <c r="O1080" s="227"/>
      <c r="P1080" s="227"/>
      <c r="Q1080" s="227"/>
      <c r="R1080" s="227"/>
      <c r="S1080" s="227"/>
      <c r="T1080" s="227"/>
      <c r="U1080" s="227"/>
      <c r="V1080" s="227"/>
      <c r="W1080" s="227"/>
      <c r="X1080" s="227"/>
      <c r="Y1080" s="227"/>
      <c r="Z1080" s="227"/>
      <c r="AA1080" s="227"/>
      <c r="AB1080" s="227"/>
      <c r="AC1080" s="227"/>
      <c r="AD1080" s="227"/>
      <c r="AE1080" s="227"/>
      <c r="AF1080" s="227"/>
      <c r="AG1080" s="227"/>
      <c r="AH1080" s="227"/>
      <c r="AI1080" s="227"/>
      <c r="AJ1080" s="227"/>
      <c r="AK1080" s="227"/>
    </row>
    <row r="1081" hidden="1">
      <c r="A1081" s="227"/>
      <c r="B1081" s="227"/>
      <c r="C1081" s="227"/>
      <c r="D1081" s="227"/>
      <c r="E1081" s="227"/>
      <c r="F1081" s="227"/>
      <c r="G1081" s="227"/>
      <c r="H1081" s="227"/>
      <c r="I1081" s="227"/>
      <c r="J1081" s="227"/>
      <c r="K1081" s="227"/>
      <c r="L1081" s="227"/>
      <c r="M1081" s="227"/>
      <c r="N1081" s="227"/>
      <c r="O1081" s="227"/>
      <c r="P1081" s="227"/>
      <c r="Q1081" s="227"/>
      <c r="R1081" s="227"/>
      <c r="S1081" s="227"/>
      <c r="T1081" s="227"/>
      <c r="U1081" s="227"/>
      <c r="V1081" s="227"/>
      <c r="W1081" s="227"/>
      <c r="X1081" s="227"/>
      <c r="Y1081" s="227"/>
      <c r="Z1081" s="227"/>
      <c r="AA1081" s="227"/>
      <c r="AB1081" s="227"/>
      <c r="AC1081" s="227"/>
      <c r="AD1081" s="227"/>
      <c r="AE1081" s="227"/>
      <c r="AF1081" s="227"/>
      <c r="AG1081" s="227"/>
      <c r="AH1081" s="227"/>
      <c r="AI1081" s="227"/>
      <c r="AJ1081" s="227"/>
      <c r="AK1081" s="227"/>
    </row>
    <row r="1082" hidden="1">
      <c r="A1082" s="227"/>
      <c r="B1082" s="227"/>
      <c r="C1082" s="227"/>
      <c r="D1082" s="227"/>
      <c r="E1082" s="227"/>
      <c r="F1082" s="227"/>
      <c r="G1082" s="227"/>
      <c r="H1082" s="227"/>
      <c r="I1082" s="227"/>
      <c r="J1082" s="227"/>
      <c r="K1082" s="227"/>
      <c r="L1082" s="227"/>
      <c r="M1082" s="227"/>
      <c r="N1082" s="227"/>
      <c r="O1082" s="227"/>
      <c r="P1082" s="227"/>
      <c r="Q1082" s="227"/>
      <c r="R1082" s="227"/>
      <c r="S1082" s="227"/>
      <c r="T1082" s="227"/>
      <c r="U1082" s="227"/>
      <c r="V1082" s="227"/>
      <c r="W1082" s="227"/>
      <c r="X1082" s="227"/>
      <c r="Y1082" s="227"/>
      <c r="Z1082" s="227"/>
      <c r="AA1082" s="227"/>
      <c r="AB1082" s="227"/>
      <c r="AC1082" s="227"/>
      <c r="AD1082" s="227"/>
      <c r="AE1082" s="227"/>
      <c r="AF1082" s="227"/>
      <c r="AG1082" s="227"/>
      <c r="AH1082" s="227"/>
      <c r="AI1082" s="227"/>
      <c r="AJ1082" s="227"/>
      <c r="AK1082" s="227"/>
    </row>
    <row r="1083" hidden="1">
      <c r="A1083" s="227"/>
      <c r="B1083" s="227"/>
      <c r="C1083" s="227"/>
      <c r="D1083" s="227"/>
      <c r="E1083" s="227"/>
      <c r="F1083" s="227"/>
      <c r="G1083" s="227"/>
      <c r="H1083" s="227"/>
      <c r="I1083" s="227"/>
      <c r="J1083" s="227"/>
      <c r="K1083" s="227"/>
      <c r="L1083" s="227"/>
      <c r="M1083" s="227"/>
      <c r="N1083" s="227"/>
      <c r="O1083" s="227"/>
      <c r="P1083" s="227"/>
      <c r="Q1083" s="227"/>
      <c r="R1083" s="227"/>
      <c r="S1083" s="227"/>
      <c r="T1083" s="227"/>
      <c r="U1083" s="227"/>
      <c r="V1083" s="227"/>
      <c r="W1083" s="227"/>
      <c r="X1083" s="227"/>
      <c r="Y1083" s="227"/>
      <c r="Z1083" s="227"/>
      <c r="AA1083" s="227"/>
      <c r="AB1083" s="227"/>
      <c r="AC1083" s="227"/>
      <c r="AD1083" s="227"/>
      <c r="AE1083" s="227"/>
      <c r="AF1083" s="227"/>
      <c r="AG1083" s="227"/>
      <c r="AH1083" s="227"/>
      <c r="AI1083" s="227"/>
      <c r="AJ1083" s="227"/>
      <c r="AK1083" s="227"/>
    </row>
    <row r="1084" hidden="1">
      <c r="A1084" s="227"/>
      <c r="B1084" s="227"/>
      <c r="C1084" s="227"/>
      <c r="D1084" s="227"/>
      <c r="E1084" s="227"/>
      <c r="F1084" s="227"/>
      <c r="G1084" s="227"/>
      <c r="H1084" s="227"/>
      <c r="I1084" s="227"/>
      <c r="J1084" s="227"/>
      <c r="K1084" s="227"/>
      <c r="L1084" s="227"/>
      <c r="M1084" s="227"/>
      <c r="N1084" s="227"/>
      <c r="O1084" s="227"/>
      <c r="P1084" s="227"/>
      <c r="Q1084" s="227"/>
      <c r="R1084" s="227"/>
      <c r="S1084" s="227"/>
      <c r="T1084" s="227"/>
      <c r="U1084" s="227"/>
      <c r="V1084" s="227"/>
      <c r="W1084" s="227"/>
      <c r="X1084" s="227"/>
      <c r="Y1084" s="227"/>
      <c r="Z1084" s="227"/>
      <c r="AA1084" s="227"/>
      <c r="AB1084" s="227"/>
      <c r="AC1084" s="227"/>
      <c r="AD1084" s="227"/>
      <c r="AE1084" s="227"/>
      <c r="AF1084" s="227"/>
      <c r="AG1084" s="227"/>
      <c r="AH1084" s="227"/>
      <c r="AI1084" s="227"/>
      <c r="AJ1084" s="227"/>
      <c r="AK1084" s="227"/>
    </row>
    <row r="1085" hidden="1">
      <c r="A1085" s="227"/>
      <c r="B1085" s="227"/>
      <c r="C1085" s="227"/>
      <c r="D1085" s="227"/>
      <c r="E1085" s="227"/>
      <c r="F1085" s="227"/>
      <c r="G1085" s="227"/>
      <c r="H1085" s="227"/>
      <c r="I1085" s="227"/>
      <c r="J1085" s="227"/>
      <c r="K1085" s="227"/>
      <c r="L1085" s="227"/>
      <c r="M1085" s="227"/>
      <c r="N1085" s="227"/>
      <c r="O1085" s="227"/>
      <c r="P1085" s="227"/>
      <c r="Q1085" s="227"/>
      <c r="R1085" s="227"/>
      <c r="S1085" s="227"/>
      <c r="T1085" s="227"/>
      <c r="U1085" s="227"/>
      <c r="V1085" s="227"/>
      <c r="W1085" s="227"/>
      <c r="X1085" s="227"/>
      <c r="Y1085" s="227"/>
      <c r="Z1085" s="227"/>
      <c r="AA1085" s="227"/>
      <c r="AB1085" s="227"/>
      <c r="AC1085" s="227"/>
      <c r="AD1085" s="227"/>
      <c r="AE1085" s="227"/>
      <c r="AF1085" s="227"/>
      <c r="AG1085" s="227"/>
      <c r="AH1085" s="227"/>
      <c r="AI1085" s="227"/>
      <c r="AJ1085" s="227"/>
      <c r="AK1085" s="227"/>
    </row>
    <row r="1086" hidden="1">
      <c r="A1086" s="227"/>
      <c r="B1086" s="227"/>
      <c r="C1086" s="227"/>
      <c r="D1086" s="227"/>
      <c r="E1086" s="227"/>
      <c r="F1086" s="227"/>
      <c r="G1086" s="227"/>
      <c r="H1086" s="227"/>
      <c r="I1086" s="227"/>
      <c r="J1086" s="227"/>
      <c r="K1086" s="227"/>
      <c r="L1086" s="227"/>
      <c r="M1086" s="227"/>
      <c r="N1086" s="227"/>
      <c r="O1086" s="227"/>
      <c r="P1086" s="227"/>
      <c r="Q1086" s="227"/>
      <c r="R1086" s="227"/>
      <c r="S1086" s="227"/>
      <c r="T1086" s="227"/>
      <c r="U1086" s="227"/>
      <c r="V1086" s="227"/>
      <c r="W1086" s="227"/>
      <c r="X1086" s="227"/>
      <c r="Y1086" s="227"/>
      <c r="Z1086" s="227"/>
      <c r="AA1086" s="227"/>
      <c r="AB1086" s="227"/>
      <c r="AC1086" s="227"/>
      <c r="AD1086" s="227"/>
      <c r="AE1086" s="227"/>
      <c r="AF1086" s="227"/>
      <c r="AG1086" s="227"/>
      <c r="AH1086" s="227"/>
      <c r="AI1086" s="227"/>
      <c r="AJ1086" s="227"/>
      <c r="AK1086" s="227"/>
    </row>
    <row r="1087" hidden="1">
      <c r="A1087" s="227"/>
      <c r="B1087" s="227"/>
      <c r="C1087" s="227"/>
      <c r="D1087" s="227"/>
      <c r="E1087" s="227"/>
      <c r="F1087" s="227"/>
      <c r="G1087" s="227"/>
      <c r="H1087" s="227"/>
      <c r="I1087" s="227"/>
      <c r="J1087" s="227"/>
      <c r="K1087" s="227"/>
      <c r="L1087" s="227"/>
      <c r="M1087" s="227"/>
      <c r="N1087" s="227"/>
      <c r="O1087" s="227"/>
      <c r="P1087" s="227"/>
      <c r="Q1087" s="227"/>
      <c r="R1087" s="227"/>
      <c r="S1087" s="227"/>
      <c r="T1087" s="227"/>
      <c r="U1087" s="227"/>
      <c r="V1087" s="227"/>
      <c r="W1087" s="227"/>
      <c r="X1087" s="227"/>
      <c r="Y1087" s="227"/>
      <c r="Z1087" s="227"/>
      <c r="AA1087" s="227"/>
      <c r="AB1087" s="227"/>
      <c r="AC1087" s="227"/>
      <c r="AD1087" s="227"/>
      <c r="AE1087" s="227"/>
      <c r="AF1087" s="227"/>
      <c r="AG1087" s="227"/>
      <c r="AH1087" s="227"/>
      <c r="AI1087" s="227"/>
      <c r="AJ1087" s="227"/>
      <c r="AK1087" s="227"/>
    </row>
    <row r="1088" hidden="1">
      <c r="A1088" s="227"/>
      <c r="B1088" s="227"/>
      <c r="C1088" s="227"/>
      <c r="D1088" s="227"/>
      <c r="E1088" s="227"/>
      <c r="F1088" s="227"/>
      <c r="G1088" s="227"/>
      <c r="H1088" s="227"/>
      <c r="I1088" s="227"/>
      <c r="J1088" s="227"/>
      <c r="K1088" s="227"/>
      <c r="L1088" s="227"/>
      <c r="M1088" s="227"/>
      <c r="N1088" s="227"/>
      <c r="O1088" s="227"/>
      <c r="P1088" s="227"/>
      <c r="Q1088" s="227"/>
      <c r="R1088" s="227"/>
      <c r="S1088" s="227"/>
      <c r="T1088" s="227"/>
      <c r="U1088" s="227"/>
      <c r="V1088" s="227"/>
      <c r="W1088" s="227"/>
      <c r="X1088" s="227"/>
      <c r="Y1088" s="227"/>
      <c r="Z1088" s="227"/>
      <c r="AA1088" s="227"/>
      <c r="AB1088" s="227"/>
      <c r="AC1088" s="227"/>
      <c r="AD1088" s="227"/>
      <c r="AE1088" s="227"/>
      <c r="AF1088" s="227"/>
      <c r="AG1088" s="227"/>
      <c r="AH1088" s="227"/>
      <c r="AI1088" s="227"/>
      <c r="AJ1088" s="227"/>
      <c r="AK1088" s="227"/>
    </row>
    <row r="1089" hidden="1">
      <c r="A1089" s="227"/>
      <c r="B1089" s="227"/>
      <c r="C1089" s="227"/>
      <c r="D1089" s="227"/>
      <c r="E1089" s="227"/>
      <c r="F1089" s="227"/>
      <c r="G1089" s="227"/>
      <c r="H1089" s="227"/>
      <c r="I1089" s="227"/>
      <c r="J1089" s="227"/>
      <c r="K1089" s="227"/>
      <c r="L1089" s="227"/>
      <c r="M1089" s="227"/>
      <c r="N1089" s="227"/>
      <c r="O1089" s="227"/>
      <c r="P1089" s="227"/>
      <c r="Q1089" s="227"/>
      <c r="R1089" s="227"/>
      <c r="S1089" s="227"/>
      <c r="T1089" s="227"/>
      <c r="U1089" s="227"/>
      <c r="V1089" s="227"/>
      <c r="W1089" s="227"/>
      <c r="X1089" s="227"/>
      <c r="Y1089" s="227"/>
      <c r="Z1089" s="227"/>
      <c r="AA1089" s="227"/>
      <c r="AB1089" s="227"/>
      <c r="AC1089" s="227"/>
      <c r="AD1089" s="227"/>
      <c r="AE1089" s="227"/>
      <c r="AF1089" s="227"/>
      <c r="AG1089" s="227"/>
      <c r="AH1089" s="227"/>
      <c r="AI1089" s="227"/>
      <c r="AJ1089" s="227"/>
      <c r="AK1089" s="227"/>
    </row>
    <row r="1090" hidden="1">
      <c r="A1090" s="227"/>
      <c r="B1090" s="227"/>
      <c r="C1090" s="227"/>
      <c r="D1090" s="227"/>
      <c r="E1090" s="227"/>
      <c r="F1090" s="227"/>
      <c r="G1090" s="227"/>
      <c r="H1090" s="227"/>
      <c r="I1090" s="227"/>
      <c r="J1090" s="227"/>
      <c r="K1090" s="227"/>
      <c r="L1090" s="227"/>
      <c r="M1090" s="227"/>
      <c r="N1090" s="227"/>
      <c r="O1090" s="227"/>
      <c r="P1090" s="227"/>
      <c r="Q1090" s="227"/>
      <c r="R1090" s="227"/>
      <c r="S1090" s="227"/>
      <c r="T1090" s="227"/>
      <c r="U1090" s="227"/>
      <c r="V1090" s="227"/>
      <c r="W1090" s="227"/>
      <c r="X1090" s="227"/>
      <c r="Y1090" s="227"/>
      <c r="Z1090" s="227"/>
      <c r="AA1090" s="227"/>
      <c r="AB1090" s="227"/>
      <c r="AC1090" s="227"/>
      <c r="AD1090" s="227"/>
      <c r="AE1090" s="227"/>
      <c r="AF1090" s="227"/>
      <c r="AG1090" s="227"/>
      <c r="AH1090" s="227"/>
      <c r="AI1090" s="227"/>
      <c r="AJ1090" s="227"/>
      <c r="AK1090" s="227"/>
    </row>
    <row r="1091" hidden="1">
      <c r="A1091" s="227"/>
      <c r="B1091" s="227"/>
      <c r="C1091" s="227"/>
      <c r="D1091" s="227"/>
      <c r="E1091" s="227"/>
      <c r="F1091" s="227"/>
      <c r="G1091" s="227"/>
      <c r="H1091" s="227"/>
      <c r="I1091" s="227"/>
      <c r="J1091" s="227"/>
      <c r="K1091" s="227"/>
      <c r="L1091" s="227"/>
      <c r="M1091" s="227"/>
      <c r="N1091" s="227"/>
      <c r="O1091" s="227"/>
      <c r="P1091" s="227"/>
      <c r="Q1091" s="227"/>
      <c r="R1091" s="227"/>
      <c r="S1091" s="227"/>
      <c r="T1091" s="227"/>
      <c r="U1091" s="227"/>
      <c r="V1091" s="227"/>
      <c r="W1091" s="227"/>
      <c r="X1091" s="227"/>
      <c r="Y1091" s="227"/>
      <c r="Z1091" s="227"/>
      <c r="AA1091" s="227"/>
      <c r="AB1091" s="227"/>
      <c r="AC1091" s="227"/>
      <c r="AD1091" s="227"/>
      <c r="AE1091" s="227"/>
      <c r="AF1091" s="227"/>
      <c r="AG1091" s="227"/>
      <c r="AH1091" s="227"/>
      <c r="AI1091" s="227"/>
      <c r="AJ1091" s="227"/>
      <c r="AK1091" s="227"/>
    </row>
    <row r="1092" hidden="1">
      <c r="A1092" s="227"/>
      <c r="B1092" s="227"/>
      <c r="C1092" s="227"/>
      <c r="D1092" s="227"/>
      <c r="E1092" s="227"/>
      <c r="F1092" s="227"/>
      <c r="G1092" s="227"/>
      <c r="H1092" s="227"/>
      <c r="I1092" s="227"/>
      <c r="J1092" s="227"/>
      <c r="K1092" s="227"/>
      <c r="L1092" s="227"/>
      <c r="M1092" s="227"/>
      <c r="N1092" s="227"/>
      <c r="O1092" s="227"/>
      <c r="P1092" s="227"/>
      <c r="Q1092" s="227"/>
      <c r="R1092" s="227"/>
      <c r="S1092" s="227"/>
      <c r="T1092" s="227"/>
      <c r="U1092" s="227"/>
      <c r="V1092" s="227"/>
      <c r="W1092" s="227"/>
      <c r="X1092" s="227"/>
      <c r="Y1092" s="227"/>
      <c r="Z1092" s="227"/>
      <c r="AA1092" s="227"/>
      <c r="AB1092" s="227"/>
      <c r="AC1092" s="227"/>
      <c r="AD1092" s="227"/>
      <c r="AE1092" s="227"/>
      <c r="AF1092" s="227"/>
      <c r="AG1092" s="227"/>
      <c r="AH1092" s="227"/>
      <c r="AI1092" s="227"/>
      <c r="AJ1092" s="227"/>
      <c r="AK1092" s="227"/>
    </row>
    <row r="1093" hidden="1">
      <c r="A1093" s="227"/>
      <c r="B1093" s="227"/>
      <c r="C1093" s="227"/>
      <c r="D1093" s="227"/>
      <c r="E1093" s="227"/>
      <c r="F1093" s="227"/>
      <c r="G1093" s="227"/>
      <c r="H1093" s="227"/>
      <c r="I1093" s="227"/>
      <c r="J1093" s="227"/>
      <c r="K1093" s="227"/>
      <c r="L1093" s="227"/>
      <c r="M1093" s="227"/>
      <c r="N1093" s="227"/>
      <c r="O1093" s="227"/>
      <c r="P1093" s="227"/>
      <c r="Q1093" s="227"/>
      <c r="R1093" s="227"/>
      <c r="S1093" s="227"/>
      <c r="T1093" s="227"/>
      <c r="U1093" s="227"/>
      <c r="V1093" s="227"/>
      <c r="W1093" s="227"/>
      <c r="X1093" s="227"/>
      <c r="Y1093" s="227"/>
      <c r="Z1093" s="227"/>
      <c r="AA1093" s="227"/>
      <c r="AB1093" s="227"/>
      <c r="AC1093" s="227"/>
      <c r="AD1093" s="227"/>
      <c r="AE1093" s="227"/>
      <c r="AF1093" s="227"/>
      <c r="AG1093" s="227"/>
      <c r="AH1093" s="227"/>
      <c r="AI1093" s="227"/>
      <c r="AJ1093" s="227"/>
      <c r="AK1093" s="227"/>
    </row>
    <row r="1094" hidden="1">
      <c r="A1094" s="227"/>
      <c r="B1094" s="227"/>
      <c r="C1094" s="227"/>
      <c r="D1094" s="227"/>
      <c r="E1094" s="227"/>
      <c r="F1094" s="227"/>
      <c r="G1094" s="227"/>
      <c r="H1094" s="227"/>
      <c r="I1094" s="227"/>
      <c r="J1094" s="227"/>
      <c r="K1094" s="227"/>
      <c r="L1094" s="227"/>
      <c r="M1094" s="227"/>
      <c r="N1094" s="227"/>
      <c r="O1094" s="227"/>
      <c r="P1094" s="227"/>
      <c r="Q1094" s="227"/>
      <c r="R1094" s="227"/>
      <c r="S1094" s="227"/>
      <c r="T1094" s="227"/>
      <c r="U1094" s="227"/>
      <c r="V1094" s="227"/>
      <c r="W1094" s="227"/>
      <c r="X1094" s="227"/>
      <c r="Y1094" s="227"/>
      <c r="Z1094" s="227"/>
      <c r="AA1094" s="227"/>
      <c r="AB1094" s="227"/>
      <c r="AC1094" s="227"/>
      <c r="AD1094" s="227"/>
      <c r="AE1094" s="227"/>
      <c r="AF1094" s="227"/>
      <c r="AG1094" s="227"/>
      <c r="AH1094" s="227"/>
      <c r="AI1094" s="227"/>
      <c r="AJ1094" s="227"/>
      <c r="AK1094" s="227"/>
    </row>
    <row r="1095" hidden="1">
      <c r="A1095" s="227"/>
      <c r="B1095" s="227"/>
      <c r="C1095" s="227"/>
      <c r="D1095" s="227"/>
      <c r="E1095" s="227"/>
      <c r="F1095" s="227"/>
      <c r="G1095" s="227"/>
      <c r="H1095" s="227"/>
      <c r="I1095" s="227"/>
      <c r="J1095" s="227"/>
      <c r="K1095" s="227"/>
      <c r="L1095" s="227"/>
      <c r="M1095" s="227"/>
      <c r="N1095" s="227"/>
      <c r="O1095" s="227"/>
      <c r="P1095" s="227"/>
      <c r="Q1095" s="227"/>
      <c r="R1095" s="227"/>
      <c r="S1095" s="227"/>
      <c r="T1095" s="227"/>
      <c r="U1095" s="227"/>
      <c r="V1095" s="227"/>
      <c r="W1095" s="227"/>
      <c r="X1095" s="227"/>
      <c r="Y1095" s="227"/>
      <c r="Z1095" s="227"/>
      <c r="AA1095" s="227"/>
      <c r="AB1095" s="227"/>
      <c r="AC1095" s="227"/>
      <c r="AD1095" s="227"/>
      <c r="AE1095" s="227"/>
      <c r="AF1095" s="227"/>
      <c r="AG1095" s="227"/>
      <c r="AH1095" s="227"/>
      <c r="AI1095" s="227"/>
      <c r="AJ1095" s="227"/>
      <c r="AK1095" s="227"/>
    </row>
    <row r="1096" hidden="1">
      <c r="A1096" s="227"/>
      <c r="B1096" s="227"/>
      <c r="C1096" s="227"/>
      <c r="D1096" s="227"/>
      <c r="E1096" s="227"/>
      <c r="F1096" s="227"/>
      <c r="G1096" s="227"/>
      <c r="H1096" s="227"/>
      <c r="I1096" s="227"/>
      <c r="J1096" s="227"/>
      <c r="K1096" s="227"/>
      <c r="L1096" s="227"/>
      <c r="M1096" s="227"/>
      <c r="N1096" s="227"/>
      <c r="O1096" s="227"/>
      <c r="P1096" s="227"/>
      <c r="Q1096" s="227"/>
      <c r="R1096" s="227"/>
      <c r="S1096" s="227"/>
      <c r="T1096" s="227"/>
      <c r="U1096" s="227"/>
      <c r="V1096" s="227"/>
      <c r="W1096" s="227"/>
      <c r="X1096" s="227"/>
      <c r="Y1096" s="227"/>
      <c r="Z1096" s="227"/>
      <c r="AA1096" s="227"/>
      <c r="AB1096" s="227"/>
      <c r="AC1096" s="227"/>
      <c r="AD1096" s="227"/>
      <c r="AE1096" s="227"/>
      <c r="AF1096" s="227"/>
      <c r="AG1096" s="227"/>
      <c r="AH1096" s="227"/>
      <c r="AI1096" s="227"/>
      <c r="AJ1096" s="227"/>
      <c r="AK1096" s="227"/>
    </row>
    <row r="1097" hidden="1">
      <c r="A1097" s="227"/>
      <c r="B1097" s="227"/>
      <c r="C1097" s="227"/>
      <c r="D1097" s="227"/>
      <c r="E1097" s="227"/>
      <c r="F1097" s="227"/>
      <c r="G1097" s="227"/>
      <c r="H1097" s="227"/>
      <c r="I1097" s="227"/>
      <c r="J1097" s="227"/>
      <c r="K1097" s="227"/>
      <c r="L1097" s="227"/>
      <c r="M1097" s="227"/>
      <c r="N1097" s="227"/>
      <c r="O1097" s="227"/>
      <c r="P1097" s="227"/>
      <c r="Q1097" s="227"/>
      <c r="R1097" s="227"/>
      <c r="S1097" s="227"/>
      <c r="T1097" s="227"/>
      <c r="U1097" s="227"/>
      <c r="V1097" s="227"/>
      <c r="W1097" s="227"/>
      <c r="X1097" s="227"/>
      <c r="Y1097" s="227"/>
      <c r="Z1097" s="227"/>
      <c r="AA1097" s="227"/>
      <c r="AB1097" s="227"/>
      <c r="AC1097" s="227"/>
      <c r="AD1097" s="227"/>
      <c r="AE1097" s="227"/>
      <c r="AF1097" s="227"/>
      <c r="AG1097" s="227"/>
      <c r="AH1097" s="227"/>
      <c r="AI1097" s="227"/>
      <c r="AJ1097" s="227"/>
      <c r="AK1097" s="227"/>
    </row>
    <row r="1098" hidden="1">
      <c r="A1098" s="227"/>
      <c r="B1098" s="227"/>
      <c r="C1098" s="227"/>
      <c r="D1098" s="227"/>
      <c r="E1098" s="227"/>
      <c r="F1098" s="227"/>
      <c r="G1098" s="227"/>
      <c r="H1098" s="227"/>
      <c r="I1098" s="227"/>
      <c r="J1098" s="227"/>
      <c r="K1098" s="227"/>
      <c r="L1098" s="227"/>
      <c r="M1098" s="227"/>
      <c r="N1098" s="227"/>
      <c r="O1098" s="227"/>
      <c r="P1098" s="227"/>
      <c r="Q1098" s="227"/>
      <c r="R1098" s="227"/>
      <c r="S1098" s="227"/>
      <c r="T1098" s="227"/>
      <c r="U1098" s="227"/>
      <c r="V1098" s="227"/>
      <c r="W1098" s="227"/>
      <c r="X1098" s="227"/>
      <c r="Y1098" s="227"/>
      <c r="Z1098" s="227"/>
      <c r="AA1098" s="227"/>
      <c r="AB1098" s="227"/>
      <c r="AC1098" s="227"/>
      <c r="AD1098" s="227"/>
      <c r="AE1098" s="227"/>
      <c r="AF1098" s="227"/>
      <c r="AG1098" s="227"/>
      <c r="AH1098" s="227"/>
      <c r="AI1098" s="227"/>
      <c r="AJ1098" s="227"/>
      <c r="AK1098" s="227"/>
    </row>
    <row r="1099" hidden="1">
      <c r="A1099" s="227"/>
      <c r="B1099" s="227"/>
      <c r="C1099" s="227"/>
      <c r="D1099" s="227"/>
      <c r="E1099" s="227"/>
      <c r="F1099" s="227"/>
      <c r="G1099" s="227"/>
      <c r="H1099" s="227"/>
      <c r="I1099" s="227"/>
      <c r="J1099" s="227"/>
      <c r="K1099" s="227"/>
      <c r="L1099" s="227"/>
      <c r="M1099" s="227"/>
      <c r="N1099" s="227"/>
      <c r="O1099" s="227"/>
      <c r="P1099" s="227"/>
      <c r="Q1099" s="227"/>
      <c r="R1099" s="227"/>
      <c r="S1099" s="227"/>
      <c r="T1099" s="227"/>
      <c r="U1099" s="227"/>
      <c r="V1099" s="227"/>
      <c r="W1099" s="227"/>
      <c r="X1099" s="227"/>
      <c r="Y1099" s="227"/>
      <c r="Z1099" s="227"/>
      <c r="AA1099" s="227"/>
      <c r="AB1099" s="227"/>
      <c r="AC1099" s="227"/>
      <c r="AD1099" s="227"/>
      <c r="AE1099" s="227"/>
      <c r="AF1099" s="227"/>
      <c r="AG1099" s="227"/>
      <c r="AH1099" s="227"/>
      <c r="AI1099" s="227"/>
      <c r="AJ1099" s="227"/>
      <c r="AK1099" s="227"/>
    </row>
    <row r="1100" hidden="1">
      <c r="A1100" s="227"/>
      <c r="B1100" s="227"/>
      <c r="C1100" s="227"/>
      <c r="D1100" s="227"/>
      <c r="E1100" s="227"/>
      <c r="F1100" s="227"/>
      <c r="G1100" s="227"/>
      <c r="H1100" s="227"/>
      <c r="I1100" s="227"/>
      <c r="J1100" s="227"/>
      <c r="K1100" s="227"/>
      <c r="L1100" s="227"/>
      <c r="M1100" s="227"/>
      <c r="N1100" s="227"/>
      <c r="O1100" s="227"/>
      <c r="P1100" s="227"/>
      <c r="Q1100" s="227"/>
      <c r="R1100" s="227"/>
      <c r="S1100" s="227"/>
      <c r="T1100" s="227"/>
      <c r="U1100" s="227"/>
      <c r="V1100" s="227"/>
      <c r="W1100" s="227"/>
      <c r="X1100" s="227"/>
      <c r="Y1100" s="227"/>
      <c r="Z1100" s="227"/>
      <c r="AA1100" s="227"/>
      <c r="AB1100" s="227"/>
      <c r="AC1100" s="227"/>
      <c r="AD1100" s="227"/>
      <c r="AE1100" s="227"/>
      <c r="AF1100" s="227"/>
      <c r="AG1100" s="227"/>
      <c r="AH1100" s="227"/>
      <c r="AI1100" s="227"/>
      <c r="AJ1100" s="227"/>
      <c r="AK1100" s="227"/>
    </row>
    <row r="1101" hidden="1">
      <c r="A1101" s="227"/>
      <c r="B1101" s="227"/>
      <c r="C1101" s="227"/>
      <c r="D1101" s="227"/>
      <c r="E1101" s="227"/>
      <c r="F1101" s="227"/>
      <c r="G1101" s="227"/>
      <c r="H1101" s="227"/>
      <c r="I1101" s="227"/>
      <c r="J1101" s="227"/>
      <c r="K1101" s="227"/>
      <c r="L1101" s="227"/>
      <c r="M1101" s="227"/>
      <c r="N1101" s="227"/>
      <c r="O1101" s="227"/>
      <c r="P1101" s="227"/>
      <c r="Q1101" s="227"/>
      <c r="R1101" s="227"/>
      <c r="S1101" s="227"/>
      <c r="T1101" s="227"/>
      <c r="U1101" s="227"/>
      <c r="V1101" s="227"/>
      <c r="W1101" s="227"/>
      <c r="X1101" s="227"/>
      <c r="Y1101" s="227"/>
      <c r="Z1101" s="227"/>
      <c r="AA1101" s="227"/>
      <c r="AB1101" s="227"/>
      <c r="AC1101" s="227"/>
      <c r="AD1101" s="227"/>
      <c r="AE1101" s="227"/>
      <c r="AF1101" s="227"/>
      <c r="AG1101" s="227"/>
      <c r="AH1101" s="227"/>
      <c r="AI1101" s="227"/>
      <c r="AJ1101" s="227"/>
      <c r="AK1101" s="227"/>
    </row>
    <row r="1102" hidden="1">
      <c r="A1102" s="227"/>
      <c r="B1102" s="227"/>
      <c r="C1102" s="227"/>
      <c r="D1102" s="227"/>
      <c r="E1102" s="227"/>
      <c r="F1102" s="227"/>
      <c r="G1102" s="227"/>
      <c r="H1102" s="227"/>
      <c r="I1102" s="227"/>
      <c r="J1102" s="227"/>
      <c r="K1102" s="227"/>
      <c r="L1102" s="227"/>
      <c r="M1102" s="227"/>
      <c r="N1102" s="227"/>
      <c r="O1102" s="227"/>
      <c r="P1102" s="227"/>
      <c r="Q1102" s="227"/>
      <c r="R1102" s="227"/>
      <c r="S1102" s="227"/>
      <c r="T1102" s="227"/>
      <c r="U1102" s="227"/>
      <c r="V1102" s="227"/>
      <c r="W1102" s="227"/>
      <c r="X1102" s="227"/>
      <c r="Y1102" s="227"/>
      <c r="Z1102" s="227"/>
      <c r="AA1102" s="227"/>
      <c r="AB1102" s="227"/>
      <c r="AC1102" s="227"/>
      <c r="AD1102" s="227"/>
      <c r="AE1102" s="227"/>
      <c r="AF1102" s="227"/>
      <c r="AG1102" s="227"/>
      <c r="AH1102" s="227"/>
      <c r="AI1102" s="227"/>
      <c r="AJ1102" s="227"/>
      <c r="AK1102" s="227"/>
    </row>
    <row r="1103" hidden="1">
      <c r="A1103" s="227"/>
      <c r="B1103" s="227"/>
      <c r="C1103" s="227"/>
      <c r="D1103" s="227"/>
      <c r="E1103" s="227"/>
      <c r="F1103" s="227"/>
      <c r="G1103" s="227"/>
      <c r="H1103" s="227"/>
      <c r="I1103" s="227"/>
      <c r="J1103" s="227"/>
      <c r="K1103" s="227"/>
      <c r="L1103" s="227"/>
      <c r="M1103" s="227"/>
      <c r="N1103" s="227"/>
      <c r="O1103" s="227"/>
      <c r="P1103" s="227"/>
      <c r="Q1103" s="227"/>
      <c r="R1103" s="227"/>
      <c r="S1103" s="227"/>
      <c r="T1103" s="227"/>
      <c r="U1103" s="227"/>
      <c r="V1103" s="227"/>
      <c r="W1103" s="227"/>
      <c r="X1103" s="227"/>
      <c r="Y1103" s="227"/>
      <c r="Z1103" s="227"/>
      <c r="AA1103" s="227"/>
      <c r="AB1103" s="227"/>
      <c r="AC1103" s="227"/>
      <c r="AD1103" s="227"/>
      <c r="AE1103" s="227"/>
      <c r="AF1103" s="227"/>
      <c r="AG1103" s="227"/>
      <c r="AH1103" s="227"/>
      <c r="AI1103" s="227"/>
      <c r="AJ1103" s="227"/>
      <c r="AK1103" s="227"/>
    </row>
    <row r="1104" hidden="1">
      <c r="A1104" s="227"/>
      <c r="B1104" s="227"/>
      <c r="C1104" s="227"/>
      <c r="D1104" s="227"/>
      <c r="E1104" s="227"/>
      <c r="F1104" s="227"/>
      <c r="G1104" s="227"/>
      <c r="H1104" s="227"/>
      <c r="I1104" s="227"/>
      <c r="J1104" s="227"/>
      <c r="K1104" s="227"/>
      <c r="L1104" s="227"/>
      <c r="M1104" s="227"/>
      <c r="N1104" s="227"/>
      <c r="O1104" s="227"/>
      <c r="P1104" s="227"/>
      <c r="Q1104" s="227"/>
      <c r="R1104" s="227"/>
      <c r="S1104" s="227"/>
      <c r="T1104" s="227"/>
      <c r="U1104" s="227"/>
      <c r="V1104" s="227"/>
      <c r="W1104" s="227"/>
      <c r="X1104" s="227"/>
      <c r="Y1104" s="227"/>
      <c r="Z1104" s="227"/>
      <c r="AA1104" s="227"/>
      <c r="AB1104" s="227"/>
      <c r="AC1104" s="227"/>
      <c r="AD1104" s="227"/>
      <c r="AE1104" s="227"/>
      <c r="AF1104" s="227"/>
      <c r="AG1104" s="227"/>
      <c r="AH1104" s="227"/>
      <c r="AI1104" s="227"/>
      <c r="AJ1104" s="227"/>
      <c r="AK1104" s="227"/>
    </row>
    <row r="1105" hidden="1">
      <c r="A1105" s="227"/>
      <c r="B1105" s="227"/>
      <c r="C1105" s="227"/>
      <c r="D1105" s="227"/>
      <c r="E1105" s="227"/>
      <c r="F1105" s="227"/>
      <c r="G1105" s="227"/>
      <c r="H1105" s="227"/>
      <c r="I1105" s="227"/>
      <c r="J1105" s="227"/>
      <c r="K1105" s="227"/>
      <c r="L1105" s="227"/>
      <c r="M1105" s="227"/>
      <c r="N1105" s="227"/>
      <c r="O1105" s="227"/>
      <c r="P1105" s="227"/>
      <c r="Q1105" s="227"/>
      <c r="R1105" s="227"/>
      <c r="S1105" s="227"/>
      <c r="T1105" s="227"/>
      <c r="U1105" s="227"/>
      <c r="V1105" s="227"/>
      <c r="W1105" s="227"/>
      <c r="X1105" s="227"/>
      <c r="Y1105" s="227"/>
      <c r="Z1105" s="227"/>
      <c r="AA1105" s="227"/>
      <c r="AB1105" s="227"/>
      <c r="AC1105" s="227"/>
      <c r="AD1105" s="227"/>
      <c r="AE1105" s="227"/>
      <c r="AF1105" s="227"/>
      <c r="AG1105" s="227"/>
      <c r="AH1105" s="227"/>
      <c r="AI1105" s="227"/>
      <c r="AJ1105" s="227"/>
      <c r="AK1105" s="227"/>
    </row>
    <row r="1106" hidden="1">
      <c r="A1106" s="227"/>
      <c r="B1106" s="227"/>
      <c r="C1106" s="227"/>
      <c r="D1106" s="227"/>
      <c r="E1106" s="227"/>
      <c r="F1106" s="227"/>
      <c r="G1106" s="227"/>
      <c r="H1106" s="227"/>
      <c r="I1106" s="227"/>
      <c r="J1106" s="227"/>
      <c r="K1106" s="227"/>
      <c r="L1106" s="227"/>
      <c r="M1106" s="227"/>
      <c r="N1106" s="227"/>
      <c r="O1106" s="227"/>
      <c r="P1106" s="227"/>
      <c r="Q1106" s="227"/>
      <c r="R1106" s="227"/>
      <c r="S1106" s="227"/>
      <c r="T1106" s="227"/>
      <c r="U1106" s="227"/>
      <c r="V1106" s="227"/>
      <c r="W1106" s="227"/>
      <c r="X1106" s="227"/>
      <c r="Y1106" s="227"/>
      <c r="Z1106" s="227"/>
      <c r="AA1106" s="227"/>
      <c r="AB1106" s="227"/>
      <c r="AC1106" s="227"/>
      <c r="AD1106" s="227"/>
      <c r="AE1106" s="227"/>
      <c r="AF1106" s="227"/>
      <c r="AG1106" s="227"/>
      <c r="AH1106" s="227"/>
      <c r="AI1106" s="227"/>
      <c r="AJ1106" s="227"/>
      <c r="AK1106" s="227"/>
    </row>
    <row r="1107" hidden="1">
      <c r="A1107" s="227"/>
      <c r="B1107" s="227"/>
      <c r="C1107" s="227"/>
      <c r="D1107" s="227"/>
      <c r="E1107" s="227"/>
      <c r="F1107" s="227"/>
      <c r="G1107" s="227"/>
      <c r="H1107" s="227"/>
      <c r="I1107" s="227"/>
      <c r="J1107" s="227"/>
      <c r="K1107" s="227"/>
      <c r="L1107" s="227"/>
      <c r="M1107" s="227"/>
      <c r="N1107" s="227"/>
      <c r="O1107" s="227"/>
      <c r="P1107" s="227"/>
      <c r="Q1107" s="227"/>
      <c r="R1107" s="227"/>
      <c r="S1107" s="227"/>
      <c r="T1107" s="227"/>
      <c r="U1107" s="227"/>
      <c r="V1107" s="227"/>
      <c r="W1107" s="227"/>
      <c r="X1107" s="227"/>
      <c r="Y1107" s="227"/>
      <c r="Z1107" s="227"/>
      <c r="AA1107" s="227"/>
      <c r="AB1107" s="227"/>
      <c r="AC1107" s="227"/>
      <c r="AD1107" s="227"/>
      <c r="AE1107" s="227"/>
      <c r="AF1107" s="227"/>
      <c r="AG1107" s="227"/>
      <c r="AH1107" s="227"/>
      <c r="AI1107" s="227"/>
      <c r="AJ1107" s="227"/>
      <c r="AK1107" s="227"/>
    </row>
    <row r="1108" hidden="1">
      <c r="A1108" s="227"/>
      <c r="B1108" s="227"/>
      <c r="C1108" s="227"/>
      <c r="D1108" s="227"/>
      <c r="E1108" s="227"/>
      <c r="F1108" s="227"/>
      <c r="G1108" s="227"/>
      <c r="H1108" s="227"/>
      <c r="I1108" s="227"/>
      <c r="J1108" s="227"/>
      <c r="K1108" s="227"/>
      <c r="L1108" s="227"/>
      <c r="M1108" s="227"/>
      <c r="N1108" s="227"/>
      <c r="O1108" s="227"/>
      <c r="P1108" s="227"/>
      <c r="Q1108" s="227"/>
      <c r="R1108" s="227"/>
      <c r="S1108" s="227"/>
      <c r="T1108" s="227"/>
      <c r="U1108" s="227"/>
      <c r="V1108" s="227"/>
      <c r="W1108" s="227"/>
      <c r="X1108" s="227"/>
      <c r="Y1108" s="227"/>
      <c r="Z1108" s="227"/>
      <c r="AA1108" s="227"/>
      <c r="AB1108" s="227"/>
      <c r="AC1108" s="227"/>
      <c r="AD1108" s="227"/>
      <c r="AE1108" s="227"/>
      <c r="AF1108" s="227"/>
      <c r="AG1108" s="227"/>
      <c r="AH1108" s="227"/>
      <c r="AI1108" s="227"/>
      <c r="AJ1108" s="227"/>
      <c r="AK1108" s="227"/>
    </row>
    <row r="1109" hidden="1">
      <c r="A1109" s="227"/>
      <c r="B1109" s="227"/>
      <c r="C1109" s="227"/>
      <c r="D1109" s="227"/>
      <c r="E1109" s="227"/>
      <c r="F1109" s="227"/>
      <c r="G1109" s="227"/>
      <c r="H1109" s="227"/>
      <c r="I1109" s="227"/>
      <c r="J1109" s="227"/>
      <c r="K1109" s="227"/>
      <c r="L1109" s="227"/>
      <c r="M1109" s="227"/>
      <c r="N1109" s="227"/>
      <c r="O1109" s="227"/>
      <c r="P1109" s="227"/>
      <c r="Q1109" s="227"/>
      <c r="R1109" s="227"/>
      <c r="S1109" s="227"/>
      <c r="T1109" s="227"/>
      <c r="U1109" s="227"/>
      <c r="V1109" s="227"/>
      <c r="W1109" s="227"/>
      <c r="X1109" s="227"/>
      <c r="Y1109" s="227"/>
      <c r="Z1109" s="227"/>
      <c r="AA1109" s="227"/>
      <c r="AB1109" s="227"/>
      <c r="AC1109" s="227"/>
      <c r="AD1109" s="227"/>
      <c r="AE1109" s="227"/>
      <c r="AF1109" s="227"/>
      <c r="AG1109" s="227"/>
      <c r="AH1109" s="227"/>
      <c r="AI1109" s="227"/>
      <c r="AJ1109" s="227"/>
      <c r="AK1109" s="227"/>
    </row>
    <row r="1110" hidden="1">
      <c r="A1110" s="227"/>
      <c r="B1110" s="227"/>
      <c r="C1110" s="227"/>
      <c r="D1110" s="227"/>
      <c r="E1110" s="227"/>
      <c r="F1110" s="227"/>
      <c r="G1110" s="227"/>
      <c r="H1110" s="227"/>
      <c r="I1110" s="227"/>
      <c r="J1110" s="227"/>
      <c r="K1110" s="227"/>
      <c r="L1110" s="227"/>
      <c r="M1110" s="227"/>
      <c r="N1110" s="227"/>
      <c r="O1110" s="227"/>
      <c r="P1110" s="227"/>
      <c r="Q1110" s="227"/>
      <c r="R1110" s="227"/>
      <c r="S1110" s="227"/>
      <c r="T1110" s="227"/>
      <c r="U1110" s="227"/>
      <c r="V1110" s="227"/>
      <c r="W1110" s="227"/>
      <c r="X1110" s="227"/>
      <c r="Y1110" s="227"/>
      <c r="Z1110" s="227"/>
      <c r="AA1110" s="227"/>
      <c r="AB1110" s="227"/>
      <c r="AC1110" s="227"/>
      <c r="AD1110" s="227"/>
      <c r="AE1110" s="227"/>
      <c r="AF1110" s="227"/>
      <c r="AG1110" s="227"/>
      <c r="AH1110" s="227"/>
      <c r="AI1110" s="227"/>
      <c r="AJ1110" s="227"/>
      <c r="AK1110" s="227"/>
    </row>
    <row r="1111" hidden="1">
      <c r="A1111" s="227"/>
      <c r="B1111" s="227"/>
      <c r="C1111" s="227"/>
      <c r="D1111" s="227"/>
      <c r="E1111" s="227"/>
      <c r="F1111" s="227"/>
      <c r="G1111" s="227"/>
      <c r="H1111" s="227"/>
      <c r="I1111" s="227"/>
      <c r="J1111" s="227"/>
      <c r="K1111" s="227"/>
      <c r="L1111" s="227"/>
      <c r="M1111" s="227"/>
      <c r="N1111" s="227"/>
      <c r="O1111" s="227"/>
      <c r="P1111" s="227"/>
      <c r="Q1111" s="227"/>
      <c r="R1111" s="227"/>
      <c r="S1111" s="227"/>
      <c r="T1111" s="227"/>
      <c r="U1111" s="227"/>
      <c r="V1111" s="227"/>
      <c r="W1111" s="227"/>
      <c r="X1111" s="227"/>
      <c r="Y1111" s="227"/>
      <c r="Z1111" s="227"/>
      <c r="AA1111" s="227"/>
      <c r="AB1111" s="227"/>
      <c r="AC1111" s="227"/>
      <c r="AD1111" s="227"/>
      <c r="AE1111" s="227"/>
      <c r="AF1111" s="227"/>
      <c r="AG1111" s="227"/>
      <c r="AH1111" s="227"/>
      <c r="AI1111" s="227"/>
      <c r="AJ1111" s="227"/>
      <c r="AK1111" s="227"/>
    </row>
    <row r="1112" hidden="1">
      <c r="A1112" s="227"/>
      <c r="B1112" s="227"/>
      <c r="C1112" s="227"/>
      <c r="D1112" s="227"/>
      <c r="E1112" s="227"/>
      <c r="F1112" s="227"/>
      <c r="G1112" s="227"/>
      <c r="H1112" s="227"/>
      <c r="I1112" s="227"/>
      <c r="J1112" s="227"/>
      <c r="K1112" s="227"/>
      <c r="L1112" s="227"/>
      <c r="M1112" s="227"/>
      <c r="N1112" s="227"/>
      <c r="O1112" s="227"/>
      <c r="P1112" s="227"/>
      <c r="Q1112" s="227"/>
      <c r="R1112" s="227"/>
      <c r="S1112" s="227"/>
      <c r="T1112" s="227"/>
      <c r="U1112" s="227"/>
      <c r="V1112" s="227"/>
      <c r="W1112" s="227"/>
      <c r="X1112" s="227"/>
      <c r="Y1112" s="227"/>
      <c r="Z1112" s="227"/>
      <c r="AA1112" s="227"/>
      <c r="AB1112" s="227"/>
      <c r="AC1112" s="227"/>
      <c r="AD1112" s="227"/>
      <c r="AE1112" s="227"/>
      <c r="AF1112" s="227"/>
      <c r="AG1112" s="227"/>
      <c r="AH1112" s="227"/>
      <c r="AI1112" s="227"/>
      <c r="AJ1112" s="227"/>
      <c r="AK1112" s="227"/>
    </row>
    <row r="1113" hidden="1">
      <c r="A1113" s="227"/>
      <c r="B1113" s="227"/>
      <c r="C1113" s="227"/>
      <c r="D1113" s="227"/>
      <c r="E1113" s="227"/>
      <c r="F1113" s="227"/>
      <c r="G1113" s="227"/>
      <c r="H1113" s="227"/>
      <c r="I1113" s="227"/>
      <c r="J1113" s="227"/>
      <c r="K1113" s="227"/>
      <c r="L1113" s="227"/>
      <c r="M1113" s="227"/>
      <c r="N1113" s="227"/>
      <c r="O1113" s="227"/>
      <c r="P1113" s="227"/>
      <c r="Q1113" s="227"/>
      <c r="R1113" s="227"/>
      <c r="S1113" s="227"/>
      <c r="T1113" s="227"/>
      <c r="U1113" s="227"/>
      <c r="V1113" s="227"/>
      <c r="W1113" s="227"/>
      <c r="X1113" s="227"/>
      <c r="Y1113" s="227"/>
      <c r="Z1113" s="227"/>
      <c r="AA1113" s="227"/>
      <c r="AB1113" s="227"/>
      <c r="AC1113" s="227"/>
      <c r="AD1113" s="227"/>
      <c r="AE1113" s="227"/>
      <c r="AF1113" s="227"/>
      <c r="AG1113" s="227"/>
      <c r="AH1113" s="227"/>
      <c r="AI1113" s="227"/>
      <c r="AJ1113" s="227"/>
      <c r="AK1113" s="227"/>
    </row>
    <row r="1114" hidden="1">
      <c r="A1114" s="227"/>
      <c r="B1114" s="227"/>
      <c r="C1114" s="227"/>
      <c r="D1114" s="227"/>
      <c r="E1114" s="227"/>
      <c r="F1114" s="227"/>
      <c r="G1114" s="227"/>
      <c r="H1114" s="227"/>
      <c r="I1114" s="227"/>
      <c r="J1114" s="227"/>
      <c r="K1114" s="227"/>
      <c r="L1114" s="227"/>
      <c r="M1114" s="227"/>
      <c r="N1114" s="227"/>
      <c r="O1114" s="227"/>
      <c r="P1114" s="227"/>
      <c r="Q1114" s="227"/>
      <c r="R1114" s="227"/>
      <c r="S1114" s="227"/>
      <c r="T1114" s="227"/>
      <c r="U1114" s="227"/>
      <c r="V1114" s="227"/>
      <c r="W1114" s="227"/>
      <c r="X1114" s="227"/>
      <c r="Y1114" s="227"/>
      <c r="Z1114" s="227"/>
      <c r="AA1114" s="227"/>
      <c r="AB1114" s="227"/>
      <c r="AC1114" s="227"/>
      <c r="AD1114" s="227"/>
      <c r="AE1114" s="227"/>
      <c r="AF1114" s="227"/>
      <c r="AG1114" s="227"/>
      <c r="AH1114" s="227"/>
      <c r="AI1114" s="227"/>
      <c r="AJ1114" s="227"/>
      <c r="AK1114" s="227"/>
    </row>
    <row r="1115" hidden="1">
      <c r="A1115" s="227"/>
      <c r="B1115" s="227"/>
      <c r="C1115" s="227"/>
      <c r="D1115" s="227"/>
      <c r="E1115" s="227"/>
      <c r="F1115" s="227"/>
      <c r="G1115" s="227"/>
      <c r="H1115" s="227"/>
      <c r="I1115" s="227"/>
      <c r="J1115" s="227"/>
      <c r="K1115" s="227"/>
      <c r="L1115" s="227"/>
      <c r="M1115" s="227"/>
      <c r="N1115" s="227"/>
      <c r="O1115" s="227"/>
      <c r="P1115" s="227"/>
      <c r="Q1115" s="227"/>
      <c r="R1115" s="227"/>
      <c r="S1115" s="227"/>
      <c r="T1115" s="227"/>
      <c r="U1115" s="227"/>
      <c r="V1115" s="227"/>
      <c r="W1115" s="227"/>
      <c r="X1115" s="227"/>
      <c r="Y1115" s="227"/>
      <c r="Z1115" s="227"/>
      <c r="AA1115" s="227"/>
      <c r="AB1115" s="227"/>
      <c r="AC1115" s="227"/>
      <c r="AD1115" s="227"/>
      <c r="AE1115" s="227"/>
      <c r="AF1115" s="227"/>
      <c r="AG1115" s="227"/>
      <c r="AH1115" s="227"/>
      <c r="AI1115" s="227"/>
      <c r="AJ1115" s="227"/>
      <c r="AK1115" s="227"/>
    </row>
    <row r="1116" hidden="1">
      <c r="A1116" s="227"/>
      <c r="B1116" s="227"/>
      <c r="C1116" s="227"/>
      <c r="D1116" s="227"/>
      <c r="E1116" s="227"/>
      <c r="F1116" s="227"/>
      <c r="G1116" s="227"/>
      <c r="H1116" s="227"/>
      <c r="I1116" s="227"/>
      <c r="J1116" s="227"/>
      <c r="K1116" s="227"/>
      <c r="L1116" s="227"/>
      <c r="M1116" s="227"/>
      <c r="N1116" s="227"/>
      <c r="O1116" s="227"/>
      <c r="P1116" s="227"/>
      <c r="Q1116" s="227"/>
      <c r="R1116" s="227"/>
      <c r="S1116" s="227"/>
      <c r="T1116" s="227"/>
      <c r="U1116" s="227"/>
      <c r="V1116" s="227"/>
      <c r="W1116" s="227"/>
      <c r="X1116" s="227"/>
      <c r="Y1116" s="227"/>
      <c r="Z1116" s="227"/>
      <c r="AA1116" s="227"/>
      <c r="AB1116" s="227"/>
      <c r="AC1116" s="227"/>
      <c r="AD1116" s="227"/>
      <c r="AE1116" s="227"/>
      <c r="AF1116" s="227"/>
      <c r="AG1116" s="227"/>
      <c r="AH1116" s="227"/>
      <c r="AI1116" s="227"/>
      <c r="AJ1116" s="227"/>
      <c r="AK1116" s="227"/>
    </row>
    <row r="1117" hidden="1">
      <c r="A1117" s="227"/>
      <c r="B1117" s="227"/>
      <c r="C1117" s="227"/>
      <c r="D1117" s="227"/>
      <c r="E1117" s="227"/>
      <c r="F1117" s="227"/>
      <c r="G1117" s="227"/>
      <c r="H1117" s="227"/>
      <c r="I1117" s="227"/>
      <c r="J1117" s="227"/>
      <c r="K1117" s="227"/>
      <c r="L1117" s="227"/>
      <c r="M1117" s="227"/>
      <c r="N1117" s="227"/>
      <c r="O1117" s="227"/>
      <c r="P1117" s="227"/>
      <c r="Q1117" s="227"/>
      <c r="R1117" s="227"/>
      <c r="S1117" s="227"/>
      <c r="T1117" s="227"/>
      <c r="U1117" s="227"/>
      <c r="V1117" s="227"/>
      <c r="W1117" s="227"/>
      <c r="X1117" s="227"/>
      <c r="Y1117" s="227"/>
      <c r="Z1117" s="227"/>
      <c r="AA1117" s="227"/>
      <c r="AB1117" s="227"/>
      <c r="AC1117" s="227"/>
      <c r="AD1117" s="227"/>
      <c r="AE1117" s="227"/>
      <c r="AF1117" s="227"/>
      <c r="AG1117" s="227"/>
      <c r="AH1117" s="227"/>
      <c r="AI1117" s="227"/>
      <c r="AJ1117" s="227"/>
      <c r="AK1117" s="227"/>
    </row>
    <row r="1118" hidden="1">
      <c r="A1118" s="227"/>
      <c r="B1118" s="227"/>
      <c r="C1118" s="227"/>
      <c r="D1118" s="227"/>
      <c r="E1118" s="227"/>
      <c r="F1118" s="227"/>
      <c r="G1118" s="227"/>
      <c r="H1118" s="227"/>
      <c r="I1118" s="227"/>
      <c r="J1118" s="227"/>
      <c r="K1118" s="227"/>
      <c r="L1118" s="227"/>
      <c r="M1118" s="227"/>
      <c r="N1118" s="227"/>
      <c r="O1118" s="227"/>
      <c r="P1118" s="227"/>
      <c r="Q1118" s="227"/>
      <c r="R1118" s="227"/>
      <c r="S1118" s="227"/>
      <c r="T1118" s="227"/>
      <c r="U1118" s="227"/>
      <c r="V1118" s="227"/>
      <c r="W1118" s="227"/>
      <c r="X1118" s="227"/>
      <c r="Y1118" s="227"/>
      <c r="Z1118" s="227"/>
      <c r="AA1118" s="227"/>
      <c r="AB1118" s="227"/>
      <c r="AC1118" s="227"/>
      <c r="AD1118" s="227"/>
      <c r="AE1118" s="227"/>
      <c r="AF1118" s="227"/>
      <c r="AG1118" s="227"/>
      <c r="AH1118" s="227"/>
      <c r="AI1118" s="227"/>
      <c r="AJ1118" s="227"/>
      <c r="AK1118" s="227"/>
    </row>
    <row r="1119" hidden="1">
      <c r="A1119" s="227"/>
      <c r="B1119" s="227"/>
      <c r="C1119" s="227"/>
      <c r="D1119" s="227"/>
      <c r="E1119" s="227"/>
      <c r="F1119" s="227"/>
      <c r="G1119" s="227"/>
      <c r="H1119" s="227"/>
      <c r="I1119" s="227"/>
      <c r="J1119" s="227"/>
      <c r="K1119" s="227"/>
      <c r="L1119" s="227"/>
      <c r="M1119" s="227"/>
      <c r="N1119" s="227"/>
      <c r="O1119" s="227"/>
      <c r="P1119" s="227"/>
      <c r="Q1119" s="227"/>
      <c r="R1119" s="227"/>
      <c r="S1119" s="227"/>
      <c r="T1119" s="227"/>
      <c r="U1119" s="227"/>
      <c r="V1119" s="227"/>
      <c r="W1119" s="227"/>
      <c r="X1119" s="227"/>
      <c r="Y1119" s="227"/>
      <c r="Z1119" s="227"/>
      <c r="AA1119" s="227"/>
      <c r="AB1119" s="227"/>
      <c r="AC1119" s="227"/>
      <c r="AD1119" s="227"/>
      <c r="AE1119" s="227"/>
      <c r="AF1119" s="227"/>
      <c r="AG1119" s="227"/>
      <c r="AH1119" s="227"/>
      <c r="AI1119" s="227"/>
      <c r="AJ1119" s="227"/>
      <c r="AK1119" s="227"/>
    </row>
    <row r="1120" hidden="1">
      <c r="A1120" s="227"/>
      <c r="B1120" s="227"/>
      <c r="C1120" s="227"/>
      <c r="D1120" s="227"/>
      <c r="E1120" s="227"/>
      <c r="F1120" s="227"/>
      <c r="G1120" s="227"/>
      <c r="H1120" s="227"/>
      <c r="I1120" s="227"/>
      <c r="J1120" s="227"/>
      <c r="K1120" s="227"/>
      <c r="L1120" s="227"/>
      <c r="M1120" s="227"/>
      <c r="N1120" s="227"/>
      <c r="O1120" s="227"/>
      <c r="P1120" s="227"/>
      <c r="Q1120" s="227"/>
      <c r="R1120" s="227"/>
      <c r="S1120" s="227"/>
      <c r="T1120" s="227"/>
      <c r="U1120" s="227"/>
      <c r="V1120" s="227"/>
      <c r="W1120" s="227"/>
      <c r="X1120" s="227"/>
      <c r="Y1120" s="227"/>
      <c r="Z1120" s="227"/>
      <c r="AA1120" s="227"/>
      <c r="AB1120" s="227"/>
      <c r="AC1120" s="227"/>
      <c r="AD1120" s="227"/>
      <c r="AE1120" s="227"/>
      <c r="AF1120" s="227"/>
      <c r="AG1120" s="227"/>
      <c r="AH1120" s="227"/>
      <c r="AI1120" s="227"/>
      <c r="AJ1120" s="227"/>
      <c r="AK1120" s="227"/>
    </row>
    <row r="1121" hidden="1">
      <c r="A1121" s="227"/>
      <c r="B1121" s="227"/>
      <c r="C1121" s="227"/>
      <c r="D1121" s="227"/>
      <c r="E1121" s="227"/>
      <c r="F1121" s="227"/>
      <c r="G1121" s="227"/>
      <c r="H1121" s="227"/>
      <c r="I1121" s="227"/>
      <c r="J1121" s="227"/>
      <c r="K1121" s="227"/>
      <c r="L1121" s="227"/>
      <c r="M1121" s="227"/>
      <c r="N1121" s="227"/>
      <c r="O1121" s="227"/>
      <c r="P1121" s="227"/>
      <c r="Q1121" s="227"/>
      <c r="R1121" s="227"/>
      <c r="S1121" s="227"/>
      <c r="T1121" s="227"/>
      <c r="U1121" s="227"/>
      <c r="V1121" s="227"/>
      <c r="W1121" s="227"/>
      <c r="X1121" s="227"/>
      <c r="Y1121" s="227"/>
      <c r="Z1121" s="227"/>
      <c r="AA1121" s="227"/>
      <c r="AB1121" s="227"/>
      <c r="AC1121" s="227"/>
      <c r="AD1121" s="227"/>
      <c r="AE1121" s="227"/>
      <c r="AF1121" s="227"/>
      <c r="AG1121" s="227"/>
      <c r="AH1121" s="227"/>
      <c r="AI1121" s="227"/>
      <c r="AJ1121" s="227"/>
      <c r="AK1121" s="227"/>
    </row>
    <row r="1122" hidden="1">
      <c r="A1122" s="227"/>
      <c r="B1122" s="227"/>
      <c r="C1122" s="227"/>
      <c r="D1122" s="227"/>
      <c r="E1122" s="227"/>
      <c r="F1122" s="227"/>
      <c r="G1122" s="227"/>
      <c r="H1122" s="227"/>
      <c r="I1122" s="227"/>
      <c r="J1122" s="227"/>
      <c r="K1122" s="227"/>
      <c r="L1122" s="227"/>
      <c r="M1122" s="227"/>
      <c r="N1122" s="227"/>
      <c r="O1122" s="227"/>
      <c r="P1122" s="227"/>
      <c r="Q1122" s="227"/>
      <c r="R1122" s="227"/>
      <c r="S1122" s="227"/>
      <c r="T1122" s="227"/>
      <c r="U1122" s="227"/>
      <c r="V1122" s="227"/>
      <c r="W1122" s="227"/>
      <c r="X1122" s="227"/>
      <c r="Y1122" s="227"/>
      <c r="Z1122" s="227"/>
      <c r="AA1122" s="227"/>
      <c r="AB1122" s="227"/>
      <c r="AC1122" s="227"/>
      <c r="AD1122" s="227"/>
      <c r="AE1122" s="227"/>
      <c r="AF1122" s="227"/>
      <c r="AG1122" s="227"/>
      <c r="AH1122" s="227"/>
      <c r="AI1122" s="227"/>
      <c r="AJ1122" s="227"/>
      <c r="AK1122" s="227"/>
    </row>
    <row r="1123" hidden="1">
      <c r="A1123" s="227"/>
      <c r="B1123" s="227"/>
      <c r="C1123" s="227"/>
      <c r="D1123" s="227"/>
      <c r="E1123" s="227"/>
      <c r="F1123" s="227"/>
      <c r="G1123" s="227"/>
      <c r="H1123" s="227"/>
      <c r="I1123" s="227"/>
      <c r="J1123" s="227"/>
      <c r="K1123" s="227"/>
      <c r="L1123" s="227"/>
      <c r="M1123" s="227"/>
      <c r="N1123" s="227"/>
      <c r="O1123" s="227"/>
      <c r="P1123" s="227"/>
      <c r="Q1123" s="227"/>
      <c r="R1123" s="227"/>
      <c r="S1123" s="227"/>
      <c r="T1123" s="227"/>
      <c r="U1123" s="227"/>
      <c r="V1123" s="227"/>
      <c r="W1123" s="227"/>
      <c r="X1123" s="227"/>
      <c r="Y1123" s="227"/>
      <c r="Z1123" s="227"/>
      <c r="AA1123" s="227"/>
      <c r="AB1123" s="227"/>
      <c r="AC1123" s="227"/>
      <c r="AD1123" s="227"/>
      <c r="AE1123" s="227"/>
      <c r="AF1123" s="227"/>
      <c r="AG1123" s="227"/>
      <c r="AH1123" s="227"/>
      <c r="AI1123" s="227"/>
      <c r="AJ1123" s="227"/>
      <c r="AK1123" s="227"/>
    </row>
    <row r="1124" hidden="1">
      <c r="A1124" s="227"/>
      <c r="B1124" s="227"/>
      <c r="C1124" s="227"/>
      <c r="D1124" s="227"/>
      <c r="E1124" s="227"/>
      <c r="F1124" s="227"/>
      <c r="G1124" s="227"/>
      <c r="H1124" s="227"/>
      <c r="I1124" s="227"/>
      <c r="J1124" s="227"/>
      <c r="K1124" s="227"/>
      <c r="L1124" s="227"/>
      <c r="M1124" s="227"/>
      <c r="N1124" s="227"/>
      <c r="O1124" s="227"/>
      <c r="P1124" s="227"/>
      <c r="Q1124" s="227"/>
      <c r="R1124" s="227"/>
      <c r="S1124" s="227"/>
      <c r="T1124" s="227"/>
      <c r="U1124" s="227"/>
      <c r="V1124" s="227"/>
      <c r="W1124" s="227"/>
      <c r="X1124" s="227"/>
      <c r="Y1124" s="227"/>
      <c r="Z1124" s="227"/>
      <c r="AA1124" s="227"/>
      <c r="AB1124" s="227"/>
      <c r="AC1124" s="227"/>
      <c r="AD1124" s="227"/>
      <c r="AE1124" s="227"/>
      <c r="AF1124" s="227"/>
      <c r="AG1124" s="227"/>
      <c r="AH1124" s="227"/>
      <c r="AI1124" s="227"/>
      <c r="AJ1124" s="227"/>
      <c r="AK1124" s="227"/>
    </row>
    <row r="1125" hidden="1">
      <c r="A1125" s="227"/>
      <c r="B1125" s="227"/>
      <c r="C1125" s="227"/>
      <c r="D1125" s="227"/>
      <c r="E1125" s="227"/>
      <c r="F1125" s="227"/>
      <c r="G1125" s="227"/>
      <c r="H1125" s="227"/>
      <c r="I1125" s="227"/>
      <c r="J1125" s="227"/>
      <c r="K1125" s="227"/>
      <c r="L1125" s="227"/>
      <c r="M1125" s="227"/>
      <c r="N1125" s="227"/>
      <c r="O1125" s="227"/>
      <c r="P1125" s="227"/>
      <c r="Q1125" s="227"/>
      <c r="R1125" s="227"/>
      <c r="S1125" s="227"/>
      <c r="T1125" s="227"/>
      <c r="U1125" s="227"/>
      <c r="V1125" s="227"/>
      <c r="W1125" s="227"/>
      <c r="X1125" s="227"/>
      <c r="Y1125" s="227"/>
      <c r="Z1125" s="227"/>
      <c r="AA1125" s="227"/>
      <c r="AB1125" s="227"/>
      <c r="AC1125" s="227"/>
      <c r="AD1125" s="227"/>
      <c r="AE1125" s="227"/>
      <c r="AF1125" s="227"/>
      <c r="AG1125" s="227"/>
      <c r="AH1125" s="227"/>
      <c r="AI1125" s="227"/>
      <c r="AJ1125" s="227"/>
      <c r="AK1125" s="227"/>
    </row>
    <row r="1126" hidden="1">
      <c r="A1126" s="227"/>
      <c r="B1126" s="227"/>
      <c r="C1126" s="227"/>
      <c r="D1126" s="227"/>
      <c r="E1126" s="227"/>
      <c r="F1126" s="227"/>
      <c r="G1126" s="227"/>
      <c r="H1126" s="227"/>
      <c r="I1126" s="227"/>
      <c r="J1126" s="227"/>
      <c r="K1126" s="227"/>
      <c r="L1126" s="227"/>
      <c r="M1126" s="227"/>
      <c r="N1126" s="227"/>
      <c r="O1126" s="227"/>
      <c r="P1126" s="227"/>
      <c r="Q1126" s="227"/>
      <c r="R1126" s="227"/>
      <c r="S1126" s="227"/>
      <c r="T1126" s="227"/>
      <c r="U1126" s="227"/>
      <c r="V1126" s="227"/>
      <c r="W1126" s="227"/>
      <c r="X1126" s="227"/>
      <c r="Y1126" s="227"/>
      <c r="Z1126" s="227"/>
      <c r="AA1126" s="227"/>
      <c r="AB1126" s="227"/>
      <c r="AC1126" s="227"/>
      <c r="AD1126" s="227"/>
      <c r="AE1126" s="227"/>
      <c r="AF1126" s="227"/>
      <c r="AG1126" s="227"/>
      <c r="AH1126" s="227"/>
      <c r="AI1126" s="227"/>
      <c r="AJ1126" s="227"/>
      <c r="AK1126" s="227"/>
    </row>
    <row r="1127" hidden="1">
      <c r="A1127" s="227"/>
      <c r="B1127" s="227"/>
      <c r="C1127" s="227"/>
      <c r="D1127" s="227"/>
      <c r="E1127" s="227"/>
      <c r="F1127" s="227"/>
      <c r="G1127" s="227"/>
      <c r="H1127" s="227"/>
      <c r="I1127" s="227"/>
      <c r="J1127" s="227"/>
      <c r="K1127" s="227"/>
      <c r="L1127" s="227"/>
      <c r="M1127" s="227"/>
      <c r="N1127" s="227"/>
      <c r="O1127" s="227"/>
      <c r="P1127" s="227"/>
      <c r="Q1127" s="227"/>
      <c r="R1127" s="227"/>
      <c r="S1127" s="227"/>
      <c r="T1127" s="227"/>
      <c r="U1127" s="227"/>
      <c r="V1127" s="227"/>
      <c r="W1127" s="227"/>
      <c r="X1127" s="227"/>
      <c r="Y1127" s="227"/>
      <c r="Z1127" s="227"/>
      <c r="AA1127" s="227"/>
      <c r="AB1127" s="227"/>
      <c r="AC1127" s="227"/>
      <c r="AD1127" s="227"/>
      <c r="AE1127" s="227"/>
      <c r="AF1127" s="227"/>
      <c r="AG1127" s="227"/>
      <c r="AH1127" s="227"/>
      <c r="AI1127" s="227"/>
      <c r="AJ1127" s="227"/>
      <c r="AK1127" s="227"/>
    </row>
    <row r="1128" hidden="1">
      <c r="A1128" s="227"/>
      <c r="B1128" s="227"/>
      <c r="C1128" s="227"/>
      <c r="D1128" s="227"/>
      <c r="E1128" s="227"/>
      <c r="F1128" s="227"/>
      <c r="G1128" s="227"/>
      <c r="H1128" s="227"/>
      <c r="I1128" s="227"/>
      <c r="J1128" s="227"/>
      <c r="K1128" s="227"/>
      <c r="L1128" s="227"/>
      <c r="M1128" s="227"/>
      <c r="N1128" s="227"/>
      <c r="O1128" s="227"/>
      <c r="P1128" s="227"/>
      <c r="Q1128" s="227"/>
      <c r="R1128" s="227"/>
      <c r="S1128" s="227"/>
      <c r="T1128" s="227"/>
      <c r="U1128" s="227"/>
      <c r="V1128" s="227"/>
      <c r="W1128" s="227"/>
      <c r="X1128" s="227"/>
      <c r="Y1128" s="227"/>
      <c r="Z1128" s="227"/>
      <c r="AA1128" s="227"/>
      <c r="AB1128" s="227"/>
      <c r="AC1128" s="227"/>
      <c r="AD1128" s="227"/>
      <c r="AE1128" s="227"/>
      <c r="AF1128" s="227"/>
      <c r="AG1128" s="227"/>
      <c r="AH1128" s="227"/>
      <c r="AI1128" s="227"/>
      <c r="AJ1128" s="227"/>
      <c r="AK1128" s="227"/>
    </row>
    <row r="1129" hidden="1">
      <c r="A1129" s="227"/>
      <c r="B1129" s="227"/>
      <c r="C1129" s="227"/>
      <c r="D1129" s="227"/>
      <c r="E1129" s="227"/>
      <c r="F1129" s="227"/>
      <c r="G1129" s="227"/>
      <c r="H1129" s="227"/>
      <c r="I1129" s="227"/>
      <c r="J1129" s="227"/>
      <c r="K1129" s="227"/>
      <c r="L1129" s="227"/>
      <c r="M1129" s="227"/>
      <c r="N1129" s="227"/>
      <c r="O1129" s="227"/>
      <c r="P1129" s="227"/>
      <c r="Q1129" s="227"/>
      <c r="R1129" s="227"/>
      <c r="S1129" s="227"/>
      <c r="T1129" s="227"/>
      <c r="U1129" s="227"/>
      <c r="V1129" s="227"/>
      <c r="W1129" s="227"/>
      <c r="X1129" s="227"/>
      <c r="Y1129" s="227"/>
      <c r="Z1129" s="227"/>
      <c r="AA1129" s="227"/>
      <c r="AB1129" s="227"/>
      <c r="AC1129" s="227"/>
      <c r="AD1129" s="227"/>
      <c r="AE1129" s="227"/>
      <c r="AF1129" s="227"/>
      <c r="AG1129" s="227"/>
      <c r="AH1129" s="227"/>
      <c r="AI1129" s="227"/>
      <c r="AJ1129" s="227"/>
      <c r="AK1129" s="227"/>
    </row>
    <row r="1130" hidden="1">
      <c r="A1130" s="227"/>
      <c r="B1130" s="227"/>
      <c r="C1130" s="227"/>
      <c r="D1130" s="227"/>
      <c r="E1130" s="227"/>
      <c r="F1130" s="227"/>
      <c r="G1130" s="227"/>
      <c r="H1130" s="227"/>
      <c r="I1130" s="227"/>
      <c r="J1130" s="227"/>
      <c r="K1130" s="227"/>
      <c r="L1130" s="227"/>
      <c r="M1130" s="227"/>
      <c r="N1130" s="227"/>
      <c r="O1130" s="227"/>
      <c r="P1130" s="227"/>
      <c r="Q1130" s="227"/>
      <c r="R1130" s="227"/>
      <c r="S1130" s="227"/>
      <c r="T1130" s="227"/>
      <c r="U1130" s="227"/>
      <c r="V1130" s="227"/>
      <c r="W1130" s="227"/>
      <c r="X1130" s="227"/>
      <c r="Y1130" s="227"/>
      <c r="Z1130" s="227"/>
      <c r="AA1130" s="227"/>
      <c r="AB1130" s="227"/>
      <c r="AC1130" s="227"/>
      <c r="AD1130" s="227"/>
      <c r="AE1130" s="227"/>
      <c r="AF1130" s="227"/>
      <c r="AG1130" s="227"/>
      <c r="AH1130" s="227"/>
      <c r="AI1130" s="227"/>
      <c r="AJ1130" s="227"/>
      <c r="AK1130" s="227"/>
    </row>
    <row r="1131" hidden="1">
      <c r="A1131" s="227"/>
      <c r="B1131" s="227"/>
      <c r="C1131" s="227"/>
      <c r="D1131" s="227"/>
      <c r="E1131" s="227"/>
      <c r="F1131" s="227"/>
      <c r="G1131" s="227"/>
      <c r="H1131" s="227"/>
      <c r="I1131" s="227"/>
      <c r="J1131" s="227"/>
      <c r="K1131" s="227"/>
      <c r="L1131" s="227"/>
      <c r="M1131" s="227"/>
      <c r="N1131" s="227"/>
      <c r="O1131" s="227"/>
      <c r="P1131" s="227"/>
      <c r="Q1131" s="227"/>
      <c r="R1131" s="227"/>
      <c r="S1131" s="227"/>
      <c r="T1131" s="227"/>
      <c r="U1131" s="227"/>
      <c r="V1131" s="227"/>
      <c r="W1131" s="227"/>
      <c r="X1131" s="227"/>
      <c r="Y1131" s="227"/>
      <c r="Z1131" s="227"/>
      <c r="AA1131" s="227"/>
      <c r="AB1131" s="227"/>
      <c r="AC1131" s="227"/>
      <c r="AD1131" s="227"/>
      <c r="AE1131" s="227"/>
      <c r="AF1131" s="227"/>
      <c r="AG1131" s="227"/>
      <c r="AH1131" s="227"/>
      <c r="AI1131" s="227"/>
      <c r="AJ1131" s="227"/>
      <c r="AK1131" s="227"/>
    </row>
    <row r="1132" hidden="1">
      <c r="A1132" s="227"/>
      <c r="B1132" s="227"/>
      <c r="C1132" s="227"/>
      <c r="D1132" s="227"/>
      <c r="E1132" s="227"/>
      <c r="F1132" s="227"/>
      <c r="G1132" s="227"/>
      <c r="H1132" s="227"/>
      <c r="I1132" s="227"/>
      <c r="J1132" s="227"/>
      <c r="K1132" s="227"/>
      <c r="L1132" s="227"/>
      <c r="M1132" s="227"/>
      <c r="N1132" s="227"/>
      <c r="O1132" s="227"/>
      <c r="P1132" s="227"/>
      <c r="Q1132" s="227"/>
      <c r="R1132" s="227"/>
      <c r="S1132" s="227"/>
      <c r="T1132" s="227"/>
      <c r="U1132" s="227"/>
      <c r="V1132" s="227"/>
      <c r="W1132" s="227"/>
      <c r="X1132" s="227"/>
      <c r="Y1132" s="227"/>
      <c r="Z1132" s="227"/>
      <c r="AA1132" s="227"/>
      <c r="AB1132" s="227"/>
      <c r="AC1132" s="227"/>
      <c r="AD1132" s="227"/>
      <c r="AE1132" s="227"/>
      <c r="AF1132" s="227"/>
      <c r="AG1132" s="227"/>
      <c r="AH1132" s="227"/>
      <c r="AI1132" s="227"/>
      <c r="AJ1132" s="227"/>
      <c r="AK1132" s="227"/>
    </row>
    <row r="1133" hidden="1">
      <c r="A1133" s="227"/>
      <c r="B1133" s="227"/>
      <c r="C1133" s="227"/>
      <c r="D1133" s="227"/>
      <c r="E1133" s="227"/>
      <c r="F1133" s="227"/>
      <c r="G1133" s="227"/>
      <c r="H1133" s="227"/>
      <c r="I1133" s="227"/>
      <c r="J1133" s="227"/>
      <c r="K1133" s="227"/>
      <c r="L1133" s="227"/>
      <c r="M1133" s="227"/>
      <c r="N1133" s="227"/>
      <c r="O1133" s="227"/>
      <c r="P1133" s="227"/>
      <c r="Q1133" s="227"/>
      <c r="R1133" s="227"/>
      <c r="S1133" s="227"/>
      <c r="T1133" s="227"/>
      <c r="U1133" s="227"/>
      <c r="V1133" s="227"/>
      <c r="W1133" s="227"/>
      <c r="X1133" s="227"/>
      <c r="Y1133" s="227"/>
      <c r="Z1133" s="227"/>
      <c r="AA1133" s="227"/>
      <c r="AB1133" s="227"/>
      <c r="AC1133" s="227"/>
      <c r="AD1133" s="227"/>
      <c r="AE1133" s="227"/>
      <c r="AF1133" s="227"/>
      <c r="AG1133" s="227"/>
      <c r="AH1133" s="227"/>
      <c r="AI1133" s="227"/>
      <c r="AJ1133" s="227"/>
      <c r="AK1133" s="227"/>
    </row>
    <row r="1134" hidden="1">
      <c r="A1134" s="227"/>
      <c r="B1134" s="227"/>
      <c r="C1134" s="227"/>
      <c r="D1134" s="227"/>
      <c r="E1134" s="227"/>
      <c r="F1134" s="227"/>
      <c r="G1134" s="227"/>
      <c r="H1134" s="227"/>
      <c r="I1134" s="227"/>
      <c r="J1134" s="227"/>
      <c r="K1134" s="227"/>
      <c r="L1134" s="227"/>
      <c r="M1134" s="227"/>
      <c r="N1134" s="227"/>
      <c r="O1134" s="227"/>
      <c r="P1134" s="227"/>
      <c r="Q1134" s="227"/>
      <c r="R1134" s="227"/>
      <c r="S1134" s="227"/>
      <c r="T1134" s="227"/>
      <c r="U1134" s="227"/>
      <c r="V1134" s="227"/>
      <c r="W1134" s="227"/>
      <c r="X1134" s="227"/>
      <c r="Y1134" s="227"/>
      <c r="Z1134" s="227"/>
      <c r="AA1134" s="227"/>
      <c r="AB1134" s="227"/>
      <c r="AC1134" s="227"/>
      <c r="AD1134" s="227"/>
      <c r="AE1134" s="227"/>
      <c r="AF1134" s="227"/>
      <c r="AG1134" s="227"/>
      <c r="AH1134" s="227"/>
      <c r="AI1134" s="227"/>
      <c r="AJ1134" s="227"/>
      <c r="AK1134" s="227"/>
    </row>
    <row r="1135" hidden="1">
      <c r="A1135" s="227"/>
      <c r="B1135" s="227"/>
      <c r="C1135" s="227"/>
      <c r="D1135" s="227"/>
      <c r="E1135" s="227"/>
      <c r="F1135" s="227"/>
      <c r="G1135" s="227"/>
      <c r="H1135" s="227"/>
      <c r="I1135" s="227"/>
      <c r="J1135" s="227"/>
      <c r="K1135" s="227"/>
      <c r="L1135" s="227"/>
      <c r="M1135" s="227"/>
      <c r="N1135" s="227"/>
      <c r="O1135" s="227"/>
      <c r="P1135" s="227"/>
      <c r="Q1135" s="227"/>
      <c r="R1135" s="227"/>
      <c r="S1135" s="227"/>
      <c r="T1135" s="227"/>
      <c r="U1135" s="227"/>
      <c r="V1135" s="227"/>
      <c r="W1135" s="227"/>
      <c r="X1135" s="227"/>
      <c r="Y1135" s="227"/>
      <c r="Z1135" s="227"/>
      <c r="AA1135" s="227"/>
      <c r="AB1135" s="227"/>
      <c r="AC1135" s="227"/>
      <c r="AD1135" s="227"/>
      <c r="AE1135" s="227"/>
      <c r="AF1135" s="227"/>
      <c r="AG1135" s="227"/>
      <c r="AH1135" s="227"/>
      <c r="AI1135" s="227"/>
      <c r="AJ1135" s="227"/>
      <c r="AK1135" s="227"/>
    </row>
    <row r="1136" hidden="1">
      <c r="A1136" s="227"/>
      <c r="B1136" s="227"/>
      <c r="C1136" s="227"/>
      <c r="D1136" s="227"/>
      <c r="E1136" s="227"/>
      <c r="F1136" s="227"/>
      <c r="G1136" s="227"/>
      <c r="H1136" s="227"/>
      <c r="I1136" s="227"/>
      <c r="J1136" s="227"/>
      <c r="K1136" s="227"/>
      <c r="L1136" s="227"/>
      <c r="M1136" s="227"/>
      <c r="N1136" s="227"/>
      <c r="O1136" s="227"/>
      <c r="P1136" s="227"/>
      <c r="Q1136" s="227"/>
      <c r="R1136" s="227"/>
      <c r="S1136" s="227"/>
      <c r="T1136" s="227"/>
      <c r="U1136" s="227"/>
      <c r="V1136" s="227"/>
      <c r="W1136" s="227"/>
      <c r="X1136" s="227"/>
      <c r="Y1136" s="227"/>
      <c r="Z1136" s="227"/>
      <c r="AA1136" s="227"/>
      <c r="AB1136" s="227"/>
      <c r="AC1136" s="227"/>
      <c r="AD1136" s="227"/>
      <c r="AE1136" s="227"/>
      <c r="AF1136" s="227"/>
      <c r="AG1136" s="227"/>
      <c r="AH1136" s="227"/>
      <c r="AI1136" s="227"/>
      <c r="AJ1136" s="227"/>
      <c r="AK1136" s="227"/>
    </row>
    <row r="1137" hidden="1">
      <c r="A1137" s="227"/>
      <c r="B1137" s="227"/>
      <c r="C1137" s="227"/>
      <c r="D1137" s="227"/>
      <c r="E1137" s="227"/>
      <c r="F1137" s="227"/>
      <c r="G1137" s="227"/>
      <c r="H1137" s="227"/>
      <c r="I1137" s="227"/>
      <c r="J1137" s="227"/>
      <c r="K1137" s="227"/>
      <c r="L1137" s="227"/>
      <c r="M1137" s="227"/>
      <c r="N1137" s="227"/>
      <c r="O1137" s="227"/>
      <c r="P1137" s="227"/>
      <c r="Q1137" s="227"/>
      <c r="R1137" s="227"/>
      <c r="S1137" s="227"/>
      <c r="T1137" s="227"/>
      <c r="U1137" s="227"/>
      <c r="V1137" s="227"/>
      <c r="W1137" s="227"/>
      <c r="X1137" s="227"/>
      <c r="Y1137" s="227"/>
      <c r="Z1137" s="227"/>
      <c r="AA1137" s="227"/>
      <c r="AB1137" s="227"/>
      <c r="AC1137" s="227"/>
      <c r="AD1137" s="227"/>
      <c r="AE1137" s="227"/>
      <c r="AF1137" s="227"/>
      <c r="AG1137" s="227"/>
      <c r="AH1137" s="227"/>
      <c r="AI1137" s="227"/>
      <c r="AJ1137" s="227"/>
      <c r="AK1137" s="227"/>
    </row>
    <row r="1138" hidden="1">
      <c r="A1138" s="227"/>
      <c r="B1138" s="227"/>
      <c r="C1138" s="227"/>
      <c r="D1138" s="227"/>
      <c r="E1138" s="227"/>
      <c r="F1138" s="227"/>
      <c r="G1138" s="227"/>
      <c r="H1138" s="227"/>
      <c r="I1138" s="227"/>
      <c r="J1138" s="227"/>
      <c r="K1138" s="227"/>
      <c r="L1138" s="227"/>
      <c r="M1138" s="227"/>
      <c r="N1138" s="227"/>
      <c r="O1138" s="227"/>
      <c r="P1138" s="227"/>
      <c r="Q1138" s="227"/>
      <c r="R1138" s="227"/>
      <c r="S1138" s="227"/>
      <c r="T1138" s="227"/>
      <c r="U1138" s="227"/>
      <c r="V1138" s="227"/>
      <c r="W1138" s="227"/>
      <c r="X1138" s="227"/>
      <c r="Y1138" s="227"/>
      <c r="Z1138" s="227"/>
      <c r="AA1138" s="227"/>
      <c r="AB1138" s="227"/>
      <c r="AC1138" s="227"/>
      <c r="AD1138" s="227"/>
      <c r="AE1138" s="227"/>
      <c r="AF1138" s="227"/>
      <c r="AG1138" s="227"/>
      <c r="AH1138" s="227"/>
      <c r="AI1138" s="227"/>
      <c r="AJ1138" s="227"/>
      <c r="AK1138" s="227"/>
    </row>
    <row r="1139" hidden="1">
      <c r="A1139" s="227"/>
      <c r="B1139" s="227"/>
      <c r="C1139" s="227"/>
      <c r="D1139" s="227"/>
      <c r="E1139" s="227"/>
      <c r="F1139" s="227"/>
      <c r="G1139" s="227"/>
      <c r="H1139" s="227"/>
      <c r="I1139" s="227"/>
      <c r="J1139" s="227"/>
      <c r="K1139" s="227"/>
      <c r="L1139" s="227"/>
      <c r="M1139" s="227"/>
      <c r="N1139" s="227"/>
      <c r="O1139" s="227"/>
      <c r="P1139" s="227"/>
      <c r="Q1139" s="227"/>
      <c r="R1139" s="227"/>
      <c r="S1139" s="227"/>
      <c r="T1139" s="227"/>
      <c r="U1139" s="227"/>
      <c r="V1139" s="227"/>
      <c r="W1139" s="227"/>
      <c r="X1139" s="227"/>
      <c r="Y1139" s="227"/>
      <c r="Z1139" s="227"/>
      <c r="AA1139" s="227"/>
      <c r="AB1139" s="227"/>
      <c r="AC1139" s="227"/>
      <c r="AD1139" s="227"/>
      <c r="AE1139" s="227"/>
      <c r="AF1139" s="227"/>
      <c r="AG1139" s="227"/>
      <c r="AH1139" s="227"/>
      <c r="AI1139" s="227"/>
      <c r="AJ1139" s="227"/>
      <c r="AK1139" s="227"/>
    </row>
    <row r="1140" hidden="1">
      <c r="A1140" s="227"/>
      <c r="B1140" s="227"/>
      <c r="C1140" s="227"/>
      <c r="D1140" s="227"/>
      <c r="E1140" s="227"/>
      <c r="F1140" s="227"/>
      <c r="G1140" s="227"/>
      <c r="H1140" s="227"/>
      <c r="I1140" s="227"/>
      <c r="J1140" s="227"/>
      <c r="K1140" s="227"/>
      <c r="L1140" s="227"/>
      <c r="M1140" s="227"/>
      <c r="N1140" s="227"/>
      <c r="O1140" s="227"/>
      <c r="P1140" s="227"/>
      <c r="Q1140" s="227"/>
      <c r="R1140" s="227"/>
      <c r="S1140" s="227"/>
      <c r="T1140" s="227"/>
      <c r="U1140" s="227"/>
      <c r="V1140" s="227"/>
      <c r="W1140" s="227"/>
      <c r="X1140" s="227"/>
      <c r="Y1140" s="227"/>
      <c r="Z1140" s="227"/>
      <c r="AA1140" s="227"/>
      <c r="AB1140" s="227"/>
      <c r="AC1140" s="227"/>
      <c r="AD1140" s="227"/>
      <c r="AE1140" s="227"/>
      <c r="AF1140" s="227"/>
      <c r="AG1140" s="227"/>
      <c r="AH1140" s="227"/>
      <c r="AI1140" s="227"/>
      <c r="AJ1140" s="227"/>
      <c r="AK1140" s="227"/>
    </row>
    <row r="1141" hidden="1">
      <c r="A1141" s="227"/>
      <c r="B1141" s="227"/>
      <c r="C1141" s="227"/>
      <c r="D1141" s="227"/>
      <c r="E1141" s="227"/>
      <c r="F1141" s="227"/>
      <c r="G1141" s="227"/>
      <c r="H1141" s="227"/>
      <c r="I1141" s="227"/>
      <c r="J1141" s="227"/>
      <c r="K1141" s="227"/>
      <c r="L1141" s="227"/>
      <c r="M1141" s="227"/>
      <c r="N1141" s="227"/>
      <c r="O1141" s="227"/>
      <c r="P1141" s="227"/>
      <c r="Q1141" s="227"/>
      <c r="R1141" s="227"/>
      <c r="S1141" s="227"/>
      <c r="T1141" s="227"/>
      <c r="U1141" s="227"/>
      <c r="V1141" s="227"/>
      <c r="W1141" s="227"/>
      <c r="X1141" s="227"/>
      <c r="Y1141" s="227"/>
      <c r="Z1141" s="227"/>
      <c r="AA1141" s="227"/>
      <c r="AB1141" s="227"/>
      <c r="AC1141" s="227"/>
      <c r="AD1141" s="227"/>
      <c r="AE1141" s="227"/>
      <c r="AF1141" s="227"/>
      <c r="AG1141" s="227"/>
      <c r="AH1141" s="227"/>
      <c r="AI1141" s="227"/>
      <c r="AJ1141" s="227"/>
      <c r="AK1141" s="227"/>
    </row>
    <row r="1142" hidden="1">
      <c r="A1142" s="227"/>
      <c r="B1142" s="227"/>
      <c r="C1142" s="227"/>
      <c r="D1142" s="227"/>
      <c r="E1142" s="227"/>
      <c r="F1142" s="227"/>
      <c r="G1142" s="227"/>
      <c r="H1142" s="227"/>
      <c r="I1142" s="227"/>
      <c r="J1142" s="227"/>
      <c r="K1142" s="227"/>
      <c r="L1142" s="227"/>
      <c r="M1142" s="227"/>
      <c r="N1142" s="227"/>
      <c r="O1142" s="227"/>
      <c r="P1142" s="227"/>
      <c r="Q1142" s="227"/>
      <c r="R1142" s="227"/>
      <c r="S1142" s="227"/>
      <c r="T1142" s="227"/>
      <c r="U1142" s="227"/>
      <c r="V1142" s="227"/>
      <c r="W1142" s="227"/>
      <c r="X1142" s="227"/>
      <c r="Y1142" s="227"/>
      <c r="Z1142" s="227"/>
      <c r="AA1142" s="227"/>
      <c r="AB1142" s="227"/>
      <c r="AC1142" s="227"/>
      <c r="AD1142" s="227"/>
      <c r="AE1142" s="227"/>
      <c r="AF1142" s="227"/>
      <c r="AG1142" s="227"/>
      <c r="AH1142" s="227"/>
      <c r="AI1142" s="227"/>
      <c r="AJ1142" s="227"/>
      <c r="AK1142" s="227"/>
    </row>
    <row r="1143" hidden="1">
      <c r="A1143" s="227"/>
      <c r="B1143" s="227"/>
      <c r="C1143" s="227"/>
      <c r="D1143" s="227"/>
      <c r="E1143" s="227"/>
      <c r="F1143" s="227"/>
      <c r="G1143" s="227"/>
      <c r="H1143" s="227"/>
      <c r="I1143" s="227"/>
      <c r="J1143" s="227"/>
      <c r="K1143" s="227"/>
      <c r="L1143" s="227"/>
      <c r="M1143" s="227"/>
      <c r="N1143" s="227"/>
      <c r="O1143" s="227"/>
      <c r="P1143" s="227"/>
      <c r="Q1143" s="227"/>
      <c r="R1143" s="227"/>
      <c r="S1143" s="227"/>
      <c r="T1143" s="227"/>
      <c r="U1143" s="227"/>
      <c r="V1143" s="227"/>
      <c r="W1143" s="227"/>
      <c r="X1143" s="227"/>
      <c r="Y1143" s="227"/>
      <c r="Z1143" s="227"/>
      <c r="AA1143" s="227"/>
      <c r="AB1143" s="227"/>
      <c r="AC1143" s="227"/>
      <c r="AD1143" s="227"/>
      <c r="AE1143" s="227"/>
      <c r="AF1143" s="227"/>
      <c r="AG1143" s="227"/>
      <c r="AH1143" s="227"/>
      <c r="AI1143" s="227"/>
      <c r="AJ1143" s="227"/>
      <c r="AK1143" s="227"/>
    </row>
    <row r="1144" hidden="1">
      <c r="A1144" s="227"/>
      <c r="B1144" s="227"/>
      <c r="C1144" s="227"/>
      <c r="D1144" s="227"/>
      <c r="E1144" s="227"/>
      <c r="F1144" s="227"/>
      <c r="G1144" s="227"/>
      <c r="H1144" s="227"/>
      <c r="I1144" s="227"/>
      <c r="J1144" s="227"/>
      <c r="K1144" s="227"/>
      <c r="L1144" s="227"/>
      <c r="M1144" s="227"/>
      <c r="N1144" s="227"/>
      <c r="O1144" s="227"/>
      <c r="P1144" s="227"/>
      <c r="Q1144" s="227"/>
      <c r="R1144" s="227"/>
      <c r="S1144" s="227"/>
      <c r="T1144" s="227"/>
      <c r="U1144" s="227"/>
      <c r="V1144" s="227"/>
      <c r="W1144" s="227"/>
      <c r="X1144" s="227"/>
      <c r="Y1144" s="227"/>
      <c r="Z1144" s="227"/>
      <c r="AA1144" s="227"/>
      <c r="AB1144" s="227"/>
      <c r="AC1144" s="227"/>
      <c r="AD1144" s="227"/>
      <c r="AE1144" s="227"/>
      <c r="AF1144" s="227"/>
      <c r="AG1144" s="227"/>
      <c r="AH1144" s="227"/>
      <c r="AI1144" s="227"/>
      <c r="AJ1144" s="227"/>
      <c r="AK1144" s="227"/>
    </row>
    <row r="1145" hidden="1">
      <c r="A1145" s="227"/>
      <c r="B1145" s="227"/>
      <c r="C1145" s="227"/>
      <c r="D1145" s="227"/>
      <c r="E1145" s="227"/>
      <c r="F1145" s="227"/>
      <c r="G1145" s="227"/>
      <c r="H1145" s="227"/>
      <c r="I1145" s="227"/>
      <c r="J1145" s="227"/>
      <c r="K1145" s="227"/>
      <c r="L1145" s="227"/>
      <c r="M1145" s="227"/>
      <c r="N1145" s="227"/>
      <c r="O1145" s="227"/>
      <c r="P1145" s="227"/>
      <c r="Q1145" s="227"/>
      <c r="R1145" s="227"/>
      <c r="S1145" s="227"/>
      <c r="T1145" s="227"/>
      <c r="U1145" s="227"/>
      <c r="V1145" s="227"/>
      <c r="W1145" s="227"/>
      <c r="X1145" s="227"/>
      <c r="Y1145" s="227"/>
      <c r="Z1145" s="227"/>
      <c r="AA1145" s="227"/>
      <c r="AB1145" s="227"/>
      <c r="AC1145" s="227"/>
      <c r="AD1145" s="227"/>
      <c r="AE1145" s="227"/>
      <c r="AF1145" s="227"/>
      <c r="AG1145" s="227"/>
      <c r="AH1145" s="227"/>
      <c r="AI1145" s="227"/>
      <c r="AJ1145" s="227"/>
      <c r="AK1145" s="227"/>
    </row>
    <row r="1146" hidden="1">
      <c r="A1146" s="227"/>
      <c r="B1146" s="227"/>
      <c r="C1146" s="227"/>
      <c r="D1146" s="227"/>
      <c r="E1146" s="227"/>
      <c r="F1146" s="227"/>
      <c r="G1146" s="227"/>
      <c r="H1146" s="227"/>
      <c r="I1146" s="227"/>
      <c r="J1146" s="227"/>
      <c r="K1146" s="227"/>
      <c r="L1146" s="227"/>
      <c r="M1146" s="227"/>
      <c r="N1146" s="227"/>
      <c r="O1146" s="227"/>
      <c r="P1146" s="227"/>
      <c r="Q1146" s="227"/>
      <c r="R1146" s="227"/>
      <c r="S1146" s="227"/>
      <c r="T1146" s="227"/>
      <c r="U1146" s="227"/>
      <c r="V1146" s="227"/>
      <c r="W1146" s="227"/>
      <c r="X1146" s="227"/>
      <c r="Y1146" s="227"/>
      <c r="Z1146" s="227"/>
      <c r="AA1146" s="227"/>
      <c r="AB1146" s="227"/>
      <c r="AC1146" s="227"/>
      <c r="AD1146" s="227"/>
      <c r="AE1146" s="227"/>
      <c r="AF1146" s="227"/>
      <c r="AG1146" s="227"/>
      <c r="AH1146" s="227"/>
      <c r="AI1146" s="227"/>
      <c r="AJ1146" s="227"/>
      <c r="AK1146" s="227"/>
    </row>
    <row r="1147" hidden="1">
      <c r="A1147" s="227"/>
      <c r="B1147" s="227"/>
      <c r="C1147" s="227"/>
      <c r="D1147" s="227"/>
      <c r="E1147" s="227"/>
      <c r="F1147" s="227"/>
      <c r="G1147" s="227"/>
      <c r="H1147" s="227"/>
      <c r="I1147" s="227"/>
      <c r="J1147" s="227"/>
      <c r="K1147" s="227"/>
      <c r="L1147" s="227"/>
      <c r="M1147" s="227"/>
      <c r="N1147" s="227"/>
      <c r="O1147" s="227"/>
      <c r="P1147" s="227"/>
      <c r="Q1147" s="227"/>
      <c r="R1147" s="227"/>
      <c r="S1147" s="227"/>
      <c r="T1147" s="227"/>
      <c r="U1147" s="227"/>
      <c r="V1147" s="227"/>
      <c r="W1147" s="227"/>
      <c r="X1147" s="227"/>
      <c r="Y1147" s="227"/>
      <c r="Z1147" s="227"/>
      <c r="AA1147" s="227"/>
      <c r="AB1147" s="227"/>
      <c r="AC1147" s="227"/>
      <c r="AD1147" s="227"/>
      <c r="AE1147" s="227"/>
      <c r="AF1147" s="227"/>
      <c r="AG1147" s="227"/>
      <c r="AH1147" s="227"/>
      <c r="AI1147" s="227"/>
      <c r="AJ1147" s="227"/>
      <c r="AK1147" s="227"/>
    </row>
    <row r="1148" hidden="1">
      <c r="A1148" s="227"/>
      <c r="B1148" s="227"/>
      <c r="C1148" s="227"/>
      <c r="D1148" s="227"/>
      <c r="E1148" s="227"/>
      <c r="F1148" s="227"/>
      <c r="G1148" s="227"/>
      <c r="H1148" s="227"/>
      <c r="I1148" s="227"/>
      <c r="J1148" s="227"/>
      <c r="K1148" s="227"/>
      <c r="L1148" s="227"/>
      <c r="M1148" s="227"/>
      <c r="N1148" s="227"/>
      <c r="O1148" s="227"/>
      <c r="P1148" s="227"/>
      <c r="Q1148" s="227"/>
      <c r="R1148" s="227"/>
      <c r="S1148" s="227"/>
      <c r="T1148" s="227"/>
      <c r="U1148" s="227"/>
      <c r="V1148" s="227"/>
      <c r="W1148" s="227"/>
      <c r="X1148" s="227"/>
      <c r="Y1148" s="227"/>
      <c r="Z1148" s="227"/>
      <c r="AA1148" s="227"/>
      <c r="AB1148" s="227"/>
      <c r="AC1148" s="227"/>
      <c r="AD1148" s="227"/>
      <c r="AE1148" s="227"/>
      <c r="AF1148" s="227"/>
      <c r="AG1148" s="227"/>
      <c r="AH1148" s="227"/>
      <c r="AI1148" s="227"/>
      <c r="AJ1148" s="227"/>
      <c r="AK1148" s="227"/>
    </row>
    <row r="1149" hidden="1">
      <c r="A1149" s="227"/>
      <c r="B1149" s="227"/>
      <c r="C1149" s="227"/>
      <c r="D1149" s="227"/>
      <c r="E1149" s="227"/>
      <c r="F1149" s="227"/>
      <c r="G1149" s="227"/>
      <c r="H1149" s="227"/>
      <c r="I1149" s="227"/>
      <c r="J1149" s="227"/>
      <c r="K1149" s="227"/>
      <c r="L1149" s="227"/>
      <c r="M1149" s="227"/>
      <c r="N1149" s="227"/>
      <c r="O1149" s="227"/>
      <c r="P1149" s="227"/>
      <c r="Q1149" s="227"/>
      <c r="R1149" s="227"/>
      <c r="S1149" s="227"/>
      <c r="T1149" s="227"/>
      <c r="U1149" s="227"/>
      <c r="V1149" s="227"/>
      <c r="W1149" s="227"/>
      <c r="X1149" s="227"/>
      <c r="Y1149" s="227"/>
      <c r="Z1149" s="227"/>
      <c r="AA1149" s="227"/>
      <c r="AB1149" s="227"/>
      <c r="AC1149" s="227"/>
      <c r="AD1149" s="227"/>
      <c r="AE1149" s="227"/>
      <c r="AF1149" s="227"/>
      <c r="AG1149" s="227"/>
      <c r="AH1149" s="227"/>
      <c r="AI1149" s="227"/>
      <c r="AJ1149" s="227"/>
      <c r="AK1149" s="227"/>
    </row>
    <row r="1150" hidden="1">
      <c r="A1150" s="227"/>
      <c r="B1150" s="227"/>
      <c r="C1150" s="227"/>
      <c r="D1150" s="227"/>
      <c r="E1150" s="227"/>
      <c r="F1150" s="227"/>
      <c r="G1150" s="227"/>
      <c r="H1150" s="227"/>
      <c r="I1150" s="227"/>
      <c r="J1150" s="227"/>
      <c r="K1150" s="227"/>
      <c r="L1150" s="227"/>
      <c r="M1150" s="227"/>
      <c r="N1150" s="227"/>
      <c r="O1150" s="227"/>
      <c r="P1150" s="227"/>
      <c r="Q1150" s="227"/>
      <c r="R1150" s="227"/>
      <c r="S1150" s="227"/>
      <c r="T1150" s="227"/>
      <c r="U1150" s="227"/>
      <c r="V1150" s="227"/>
      <c r="W1150" s="227"/>
      <c r="X1150" s="227"/>
      <c r="Y1150" s="227"/>
      <c r="Z1150" s="227"/>
      <c r="AA1150" s="227"/>
      <c r="AB1150" s="227"/>
      <c r="AC1150" s="227"/>
      <c r="AD1150" s="227"/>
      <c r="AE1150" s="227"/>
      <c r="AF1150" s="227"/>
      <c r="AG1150" s="227"/>
      <c r="AH1150" s="227"/>
      <c r="AI1150" s="227"/>
      <c r="AJ1150" s="227"/>
      <c r="AK1150" s="227"/>
    </row>
    <row r="1151" hidden="1">
      <c r="A1151" s="227"/>
      <c r="B1151" s="227"/>
      <c r="C1151" s="227"/>
      <c r="D1151" s="227"/>
      <c r="E1151" s="227"/>
      <c r="F1151" s="227"/>
      <c r="G1151" s="227"/>
      <c r="H1151" s="227"/>
      <c r="I1151" s="227"/>
      <c r="J1151" s="227"/>
      <c r="K1151" s="227"/>
      <c r="L1151" s="227"/>
      <c r="M1151" s="227"/>
      <c r="N1151" s="227"/>
      <c r="O1151" s="227"/>
      <c r="P1151" s="227"/>
      <c r="Q1151" s="227"/>
      <c r="R1151" s="227"/>
      <c r="S1151" s="227"/>
      <c r="T1151" s="227"/>
      <c r="U1151" s="227"/>
      <c r="V1151" s="227"/>
      <c r="W1151" s="227"/>
      <c r="X1151" s="227"/>
      <c r="Y1151" s="227"/>
      <c r="Z1151" s="227"/>
      <c r="AA1151" s="227"/>
      <c r="AB1151" s="227"/>
      <c r="AC1151" s="227"/>
      <c r="AD1151" s="227"/>
      <c r="AE1151" s="227"/>
      <c r="AF1151" s="227"/>
      <c r="AG1151" s="227"/>
      <c r="AH1151" s="227"/>
      <c r="AI1151" s="227"/>
      <c r="AJ1151" s="227"/>
      <c r="AK1151" s="227"/>
    </row>
    <row r="1152" hidden="1">
      <c r="A1152" s="227"/>
      <c r="B1152" s="227"/>
      <c r="C1152" s="227"/>
      <c r="D1152" s="227"/>
      <c r="E1152" s="227"/>
      <c r="F1152" s="227"/>
      <c r="G1152" s="227"/>
      <c r="H1152" s="227"/>
      <c r="I1152" s="227"/>
      <c r="J1152" s="227"/>
      <c r="K1152" s="227"/>
      <c r="L1152" s="227"/>
      <c r="M1152" s="227"/>
      <c r="N1152" s="227"/>
      <c r="O1152" s="227"/>
      <c r="P1152" s="227"/>
      <c r="Q1152" s="227"/>
      <c r="R1152" s="227"/>
      <c r="S1152" s="227"/>
      <c r="T1152" s="227"/>
      <c r="U1152" s="227"/>
      <c r="V1152" s="227"/>
      <c r="W1152" s="227"/>
      <c r="X1152" s="227"/>
      <c r="Y1152" s="227"/>
      <c r="Z1152" s="227"/>
      <c r="AA1152" s="227"/>
      <c r="AB1152" s="227"/>
      <c r="AC1152" s="227"/>
      <c r="AD1152" s="227"/>
      <c r="AE1152" s="227"/>
      <c r="AF1152" s="227"/>
      <c r="AG1152" s="227"/>
      <c r="AH1152" s="227"/>
      <c r="AI1152" s="227"/>
      <c r="AJ1152" s="227"/>
      <c r="AK1152" s="227"/>
    </row>
    <row r="1153" hidden="1">
      <c r="A1153" s="227"/>
      <c r="B1153" s="227"/>
      <c r="C1153" s="227"/>
      <c r="D1153" s="227"/>
      <c r="E1153" s="227"/>
      <c r="F1153" s="227"/>
      <c r="G1153" s="227"/>
      <c r="H1153" s="227"/>
      <c r="I1153" s="227"/>
      <c r="J1153" s="227"/>
      <c r="K1153" s="227"/>
      <c r="L1153" s="227"/>
      <c r="M1153" s="227"/>
      <c r="N1153" s="227"/>
      <c r="O1153" s="227"/>
      <c r="P1153" s="227"/>
      <c r="Q1153" s="227"/>
      <c r="R1153" s="227"/>
      <c r="S1153" s="227"/>
      <c r="T1153" s="227"/>
      <c r="U1153" s="227"/>
      <c r="V1153" s="227"/>
      <c r="W1153" s="227"/>
      <c r="X1153" s="227"/>
      <c r="Y1153" s="227"/>
      <c r="Z1153" s="227"/>
      <c r="AA1153" s="227"/>
      <c r="AB1153" s="227"/>
      <c r="AC1153" s="227"/>
      <c r="AD1153" s="227"/>
      <c r="AE1153" s="227"/>
      <c r="AF1153" s="227"/>
      <c r="AG1153" s="227"/>
      <c r="AH1153" s="227"/>
      <c r="AI1153" s="227"/>
      <c r="AJ1153" s="227"/>
      <c r="AK1153" s="227"/>
    </row>
    <row r="1154" hidden="1">
      <c r="A1154" s="227"/>
      <c r="B1154" s="227"/>
      <c r="C1154" s="227"/>
      <c r="D1154" s="227"/>
      <c r="E1154" s="227"/>
      <c r="F1154" s="227"/>
      <c r="G1154" s="227"/>
      <c r="H1154" s="227"/>
      <c r="I1154" s="227"/>
      <c r="J1154" s="227"/>
      <c r="K1154" s="227"/>
      <c r="L1154" s="227"/>
      <c r="M1154" s="227"/>
      <c r="N1154" s="227"/>
      <c r="O1154" s="227"/>
      <c r="P1154" s="227"/>
      <c r="Q1154" s="227"/>
      <c r="R1154" s="227"/>
      <c r="S1154" s="227"/>
      <c r="T1154" s="227"/>
      <c r="U1154" s="227"/>
      <c r="V1154" s="227"/>
      <c r="W1154" s="227"/>
      <c r="X1154" s="227"/>
      <c r="Y1154" s="227"/>
      <c r="Z1154" s="227"/>
      <c r="AA1154" s="227"/>
      <c r="AB1154" s="227"/>
      <c r="AC1154" s="227"/>
      <c r="AD1154" s="227"/>
      <c r="AE1154" s="227"/>
      <c r="AF1154" s="227"/>
      <c r="AG1154" s="227"/>
      <c r="AH1154" s="227"/>
      <c r="AI1154" s="227"/>
      <c r="AJ1154" s="227"/>
      <c r="AK1154" s="227"/>
    </row>
    <row r="1155" hidden="1">
      <c r="A1155" s="227"/>
      <c r="B1155" s="227"/>
      <c r="C1155" s="227"/>
      <c r="D1155" s="227"/>
      <c r="E1155" s="227"/>
      <c r="F1155" s="227"/>
      <c r="G1155" s="227"/>
      <c r="H1155" s="227"/>
      <c r="I1155" s="227"/>
      <c r="J1155" s="227"/>
      <c r="K1155" s="227"/>
      <c r="L1155" s="227"/>
      <c r="M1155" s="227"/>
      <c r="N1155" s="227"/>
      <c r="O1155" s="227"/>
      <c r="P1155" s="227"/>
      <c r="Q1155" s="227"/>
      <c r="R1155" s="227"/>
      <c r="S1155" s="227"/>
      <c r="T1155" s="227"/>
      <c r="U1155" s="227"/>
      <c r="V1155" s="227"/>
      <c r="W1155" s="227"/>
      <c r="X1155" s="227"/>
      <c r="Y1155" s="227"/>
      <c r="Z1155" s="227"/>
      <c r="AA1155" s="227"/>
      <c r="AB1155" s="227"/>
      <c r="AC1155" s="227"/>
      <c r="AD1155" s="227"/>
      <c r="AE1155" s="227"/>
      <c r="AF1155" s="227"/>
      <c r="AG1155" s="227"/>
      <c r="AH1155" s="227"/>
      <c r="AI1155" s="227"/>
      <c r="AJ1155" s="227"/>
      <c r="AK1155" s="227"/>
    </row>
    <row r="1156" hidden="1">
      <c r="A1156" s="227"/>
      <c r="B1156" s="227"/>
      <c r="C1156" s="227"/>
      <c r="D1156" s="227"/>
      <c r="E1156" s="227"/>
      <c r="F1156" s="227"/>
      <c r="G1156" s="227"/>
      <c r="H1156" s="227"/>
      <c r="I1156" s="227"/>
      <c r="J1156" s="227"/>
      <c r="K1156" s="227"/>
      <c r="L1156" s="227"/>
      <c r="M1156" s="227"/>
      <c r="N1156" s="227"/>
      <c r="O1156" s="227"/>
      <c r="P1156" s="227"/>
      <c r="Q1156" s="227"/>
      <c r="R1156" s="227"/>
      <c r="S1156" s="227"/>
      <c r="T1156" s="227"/>
      <c r="U1156" s="227"/>
      <c r="V1156" s="227"/>
      <c r="W1156" s="227"/>
      <c r="X1156" s="227"/>
      <c r="Y1156" s="227"/>
      <c r="Z1156" s="227"/>
      <c r="AA1156" s="227"/>
      <c r="AB1156" s="227"/>
      <c r="AC1156" s="227"/>
      <c r="AD1156" s="227"/>
      <c r="AE1156" s="227"/>
      <c r="AF1156" s="227"/>
      <c r="AG1156" s="227"/>
      <c r="AH1156" s="227"/>
      <c r="AI1156" s="227"/>
      <c r="AJ1156" s="227"/>
      <c r="AK1156" s="227"/>
    </row>
    <row r="1157" hidden="1">
      <c r="A1157" s="227"/>
      <c r="B1157" s="227"/>
      <c r="C1157" s="227"/>
      <c r="D1157" s="227"/>
      <c r="E1157" s="227"/>
      <c r="F1157" s="227"/>
      <c r="G1157" s="227"/>
      <c r="H1157" s="227"/>
      <c r="I1157" s="227"/>
      <c r="J1157" s="227"/>
      <c r="K1157" s="227"/>
      <c r="L1157" s="227"/>
      <c r="M1157" s="227"/>
      <c r="N1157" s="227"/>
      <c r="O1157" s="227"/>
      <c r="P1157" s="227"/>
      <c r="Q1157" s="227"/>
      <c r="R1157" s="227"/>
      <c r="S1157" s="227"/>
      <c r="T1157" s="227"/>
      <c r="U1157" s="227"/>
      <c r="V1157" s="227"/>
      <c r="W1157" s="227"/>
      <c r="X1157" s="227"/>
      <c r="Y1157" s="227"/>
      <c r="Z1157" s="227"/>
      <c r="AA1157" s="227"/>
      <c r="AB1157" s="227"/>
      <c r="AC1157" s="227"/>
      <c r="AD1157" s="227"/>
      <c r="AE1157" s="227"/>
      <c r="AF1157" s="227"/>
      <c r="AG1157" s="227"/>
      <c r="AH1157" s="227"/>
      <c r="AI1157" s="227"/>
      <c r="AJ1157" s="227"/>
      <c r="AK1157" s="227"/>
    </row>
    <row r="1158" hidden="1">
      <c r="A1158" s="227"/>
      <c r="B1158" s="227"/>
      <c r="C1158" s="227"/>
      <c r="D1158" s="227"/>
      <c r="E1158" s="227"/>
      <c r="F1158" s="227"/>
      <c r="G1158" s="227"/>
      <c r="H1158" s="227"/>
      <c r="I1158" s="227"/>
      <c r="J1158" s="227"/>
      <c r="K1158" s="227"/>
      <c r="L1158" s="227"/>
      <c r="M1158" s="227"/>
      <c r="N1158" s="227"/>
      <c r="O1158" s="227"/>
      <c r="P1158" s="227"/>
      <c r="Q1158" s="227"/>
      <c r="R1158" s="227"/>
      <c r="S1158" s="227"/>
      <c r="T1158" s="227"/>
      <c r="U1158" s="227"/>
      <c r="V1158" s="227"/>
      <c r="W1158" s="227"/>
      <c r="X1158" s="227"/>
      <c r="Y1158" s="227"/>
      <c r="Z1158" s="227"/>
      <c r="AA1158" s="227"/>
      <c r="AB1158" s="227"/>
      <c r="AC1158" s="227"/>
      <c r="AD1158" s="227"/>
      <c r="AE1158" s="227"/>
      <c r="AF1158" s="227"/>
      <c r="AG1158" s="227"/>
      <c r="AH1158" s="227"/>
      <c r="AI1158" s="227"/>
      <c r="AJ1158" s="227"/>
      <c r="AK1158" s="227"/>
    </row>
    <row r="1159" hidden="1">
      <c r="A1159" s="227"/>
      <c r="B1159" s="227"/>
      <c r="C1159" s="227"/>
      <c r="D1159" s="227"/>
      <c r="E1159" s="227"/>
      <c r="F1159" s="227"/>
      <c r="G1159" s="227"/>
      <c r="H1159" s="227"/>
      <c r="I1159" s="227"/>
      <c r="J1159" s="227"/>
      <c r="K1159" s="227"/>
      <c r="L1159" s="227"/>
      <c r="M1159" s="227"/>
      <c r="N1159" s="227"/>
      <c r="O1159" s="227"/>
      <c r="P1159" s="227"/>
      <c r="Q1159" s="227"/>
      <c r="R1159" s="227"/>
      <c r="S1159" s="227"/>
      <c r="T1159" s="227"/>
      <c r="U1159" s="227"/>
      <c r="V1159" s="227"/>
      <c r="W1159" s="227"/>
      <c r="X1159" s="227"/>
      <c r="Y1159" s="227"/>
      <c r="Z1159" s="227"/>
      <c r="AA1159" s="227"/>
      <c r="AB1159" s="227"/>
      <c r="AC1159" s="227"/>
      <c r="AD1159" s="227"/>
      <c r="AE1159" s="227"/>
      <c r="AF1159" s="227"/>
      <c r="AG1159" s="227"/>
      <c r="AH1159" s="227"/>
      <c r="AI1159" s="227"/>
      <c r="AJ1159" s="227"/>
      <c r="AK1159" s="227"/>
    </row>
    <row r="1160" hidden="1">
      <c r="A1160" s="227"/>
      <c r="B1160" s="227"/>
      <c r="C1160" s="227"/>
      <c r="D1160" s="227"/>
      <c r="E1160" s="227"/>
      <c r="F1160" s="227"/>
      <c r="G1160" s="227"/>
      <c r="H1160" s="227"/>
      <c r="I1160" s="227"/>
      <c r="J1160" s="227"/>
      <c r="K1160" s="227"/>
      <c r="L1160" s="227"/>
      <c r="M1160" s="227"/>
      <c r="N1160" s="227"/>
      <c r="O1160" s="227"/>
      <c r="P1160" s="227"/>
      <c r="Q1160" s="227"/>
      <c r="R1160" s="227"/>
      <c r="S1160" s="227"/>
      <c r="T1160" s="227"/>
      <c r="U1160" s="227"/>
      <c r="V1160" s="227"/>
      <c r="W1160" s="227"/>
      <c r="X1160" s="227"/>
      <c r="Y1160" s="227"/>
      <c r="Z1160" s="227"/>
      <c r="AA1160" s="227"/>
      <c r="AB1160" s="227"/>
      <c r="AC1160" s="227"/>
      <c r="AD1160" s="227"/>
      <c r="AE1160" s="227"/>
      <c r="AF1160" s="227"/>
      <c r="AG1160" s="227"/>
      <c r="AH1160" s="227"/>
      <c r="AI1160" s="227"/>
      <c r="AJ1160" s="227"/>
      <c r="AK1160" s="227"/>
    </row>
    <row r="1161" hidden="1">
      <c r="A1161" s="227"/>
      <c r="B1161" s="227"/>
      <c r="C1161" s="227"/>
      <c r="D1161" s="227"/>
      <c r="E1161" s="227"/>
      <c r="F1161" s="227"/>
      <c r="G1161" s="227"/>
      <c r="H1161" s="227"/>
      <c r="I1161" s="227"/>
      <c r="J1161" s="227"/>
      <c r="K1161" s="227"/>
      <c r="L1161" s="227"/>
      <c r="M1161" s="227"/>
      <c r="N1161" s="227"/>
      <c r="O1161" s="227"/>
      <c r="P1161" s="227"/>
      <c r="Q1161" s="227"/>
      <c r="R1161" s="227"/>
      <c r="S1161" s="227"/>
      <c r="T1161" s="227"/>
      <c r="U1161" s="227"/>
      <c r="V1161" s="227"/>
      <c r="W1161" s="227"/>
      <c r="X1161" s="227"/>
      <c r="Y1161" s="227"/>
      <c r="Z1161" s="227"/>
      <c r="AA1161" s="227"/>
      <c r="AB1161" s="227"/>
      <c r="AC1161" s="227"/>
      <c r="AD1161" s="227"/>
      <c r="AE1161" s="227"/>
      <c r="AF1161" s="227"/>
      <c r="AG1161" s="227"/>
      <c r="AH1161" s="227"/>
      <c r="AI1161" s="227"/>
      <c r="AJ1161" s="227"/>
      <c r="AK1161" s="227"/>
    </row>
    <row r="1162" hidden="1">
      <c r="A1162" s="227"/>
      <c r="B1162" s="227"/>
      <c r="C1162" s="227"/>
      <c r="D1162" s="227"/>
      <c r="E1162" s="227"/>
      <c r="F1162" s="227"/>
      <c r="G1162" s="227"/>
      <c r="H1162" s="227"/>
      <c r="I1162" s="227"/>
      <c r="J1162" s="227"/>
      <c r="K1162" s="227"/>
      <c r="L1162" s="227"/>
      <c r="M1162" s="227"/>
      <c r="N1162" s="227"/>
      <c r="O1162" s="227"/>
      <c r="P1162" s="227"/>
      <c r="Q1162" s="227"/>
      <c r="R1162" s="227"/>
      <c r="S1162" s="227"/>
      <c r="T1162" s="227"/>
      <c r="U1162" s="227"/>
      <c r="V1162" s="227"/>
      <c r="W1162" s="227"/>
      <c r="X1162" s="227"/>
      <c r="Y1162" s="227"/>
      <c r="Z1162" s="227"/>
      <c r="AA1162" s="227"/>
      <c r="AB1162" s="227"/>
      <c r="AC1162" s="227"/>
      <c r="AD1162" s="227"/>
      <c r="AE1162" s="227"/>
      <c r="AF1162" s="227"/>
      <c r="AG1162" s="227"/>
      <c r="AH1162" s="227"/>
      <c r="AI1162" s="227"/>
      <c r="AJ1162" s="227"/>
      <c r="AK1162" s="227"/>
    </row>
    <row r="1163" hidden="1">
      <c r="A1163" s="227"/>
      <c r="B1163" s="227"/>
      <c r="C1163" s="227"/>
      <c r="D1163" s="227"/>
      <c r="E1163" s="227"/>
      <c r="F1163" s="227"/>
      <c r="G1163" s="227"/>
      <c r="H1163" s="227"/>
      <c r="I1163" s="227"/>
      <c r="J1163" s="227"/>
      <c r="K1163" s="227"/>
      <c r="L1163" s="227"/>
      <c r="M1163" s="227"/>
      <c r="N1163" s="227"/>
      <c r="O1163" s="227"/>
      <c r="P1163" s="227"/>
      <c r="Q1163" s="227"/>
      <c r="R1163" s="227"/>
      <c r="S1163" s="227"/>
      <c r="T1163" s="227"/>
      <c r="U1163" s="227"/>
      <c r="V1163" s="227"/>
      <c r="W1163" s="227"/>
      <c r="X1163" s="227"/>
      <c r="Y1163" s="227"/>
      <c r="Z1163" s="227"/>
      <c r="AA1163" s="227"/>
      <c r="AB1163" s="227"/>
      <c r="AC1163" s="227"/>
      <c r="AD1163" s="227"/>
      <c r="AE1163" s="227"/>
      <c r="AF1163" s="227"/>
      <c r="AG1163" s="227"/>
      <c r="AH1163" s="227"/>
      <c r="AI1163" s="227"/>
      <c r="AJ1163" s="227"/>
      <c r="AK1163" s="227"/>
    </row>
    <row r="1164" hidden="1">
      <c r="A1164" s="227"/>
      <c r="B1164" s="227"/>
      <c r="C1164" s="227"/>
      <c r="D1164" s="227"/>
      <c r="E1164" s="227"/>
      <c r="F1164" s="227"/>
      <c r="G1164" s="227"/>
      <c r="H1164" s="227"/>
      <c r="I1164" s="227"/>
      <c r="J1164" s="227"/>
      <c r="K1164" s="227"/>
      <c r="L1164" s="227"/>
      <c r="M1164" s="227"/>
      <c r="N1164" s="227"/>
      <c r="O1164" s="227"/>
      <c r="P1164" s="227"/>
      <c r="Q1164" s="227"/>
      <c r="R1164" s="227"/>
      <c r="S1164" s="227"/>
      <c r="T1164" s="227"/>
      <c r="U1164" s="227"/>
      <c r="V1164" s="227"/>
      <c r="W1164" s="227"/>
      <c r="X1164" s="227"/>
      <c r="Y1164" s="227"/>
      <c r="Z1164" s="227"/>
      <c r="AA1164" s="227"/>
      <c r="AB1164" s="227"/>
      <c r="AC1164" s="227"/>
      <c r="AD1164" s="227"/>
      <c r="AE1164" s="227"/>
      <c r="AF1164" s="227"/>
      <c r="AG1164" s="227"/>
      <c r="AH1164" s="227"/>
      <c r="AI1164" s="227"/>
      <c r="AJ1164" s="227"/>
      <c r="AK1164" s="227"/>
    </row>
    <row r="1165" hidden="1">
      <c r="A1165" s="227"/>
      <c r="B1165" s="227"/>
      <c r="C1165" s="227"/>
      <c r="D1165" s="227"/>
      <c r="E1165" s="227"/>
      <c r="F1165" s="227"/>
      <c r="G1165" s="227"/>
      <c r="H1165" s="227"/>
      <c r="I1165" s="227"/>
      <c r="J1165" s="227"/>
      <c r="K1165" s="227"/>
      <c r="L1165" s="227"/>
      <c r="M1165" s="227"/>
      <c r="N1165" s="227"/>
      <c r="O1165" s="227"/>
      <c r="P1165" s="227"/>
      <c r="Q1165" s="227"/>
      <c r="R1165" s="227"/>
      <c r="S1165" s="227"/>
      <c r="T1165" s="227"/>
      <c r="U1165" s="227"/>
      <c r="V1165" s="227"/>
      <c r="W1165" s="227"/>
      <c r="X1165" s="227"/>
      <c r="Y1165" s="227"/>
      <c r="Z1165" s="227"/>
      <c r="AA1165" s="227"/>
      <c r="AB1165" s="227"/>
      <c r="AC1165" s="227"/>
      <c r="AD1165" s="227"/>
      <c r="AE1165" s="227"/>
      <c r="AF1165" s="227"/>
      <c r="AG1165" s="227"/>
      <c r="AH1165" s="227"/>
      <c r="AI1165" s="227"/>
      <c r="AJ1165" s="227"/>
      <c r="AK1165" s="227"/>
    </row>
    <row r="1166" hidden="1">
      <c r="A1166" s="227"/>
      <c r="B1166" s="227"/>
      <c r="C1166" s="227"/>
      <c r="D1166" s="227"/>
      <c r="E1166" s="227"/>
      <c r="F1166" s="227"/>
      <c r="G1166" s="227"/>
      <c r="H1166" s="227"/>
      <c r="I1166" s="227"/>
      <c r="J1166" s="227"/>
      <c r="K1166" s="227"/>
      <c r="L1166" s="227"/>
      <c r="M1166" s="227"/>
      <c r="N1166" s="227"/>
      <c r="O1166" s="227"/>
      <c r="P1166" s="227"/>
      <c r="Q1166" s="227"/>
      <c r="R1166" s="227"/>
      <c r="S1166" s="227"/>
      <c r="T1166" s="227"/>
      <c r="U1166" s="227"/>
      <c r="V1166" s="227"/>
      <c r="W1166" s="227"/>
      <c r="X1166" s="227"/>
      <c r="Y1166" s="227"/>
      <c r="Z1166" s="227"/>
      <c r="AA1166" s="227"/>
      <c r="AB1166" s="227"/>
      <c r="AC1166" s="227"/>
      <c r="AD1166" s="227"/>
      <c r="AE1166" s="227"/>
      <c r="AF1166" s="227"/>
      <c r="AG1166" s="227"/>
      <c r="AH1166" s="227"/>
      <c r="AI1166" s="227"/>
      <c r="AJ1166" s="227"/>
      <c r="AK1166" s="227"/>
    </row>
    <row r="1167" hidden="1">
      <c r="A1167" s="227"/>
      <c r="B1167" s="227"/>
      <c r="C1167" s="227"/>
      <c r="D1167" s="227"/>
      <c r="E1167" s="227"/>
      <c r="F1167" s="227"/>
      <c r="G1167" s="227"/>
      <c r="H1167" s="227"/>
      <c r="I1167" s="227"/>
      <c r="J1167" s="227"/>
      <c r="K1167" s="227"/>
      <c r="L1167" s="227"/>
      <c r="M1167" s="227"/>
      <c r="N1167" s="227"/>
      <c r="O1167" s="227"/>
      <c r="P1167" s="227"/>
      <c r="Q1167" s="227"/>
      <c r="R1167" s="227"/>
      <c r="S1167" s="227"/>
      <c r="T1167" s="227"/>
      <c r="U1167" s="227"/>
      <c r="V1167" s="227"/>
      <c r="W1167" s="227"/>
      <c r="X1167" s="227"/>
      <c r="Y1167" s="227"/>
      <c r="Z1167" s="227"/>
      <c r="AA1167" s="227"/>
      <c r="AB1167" s="227"/>
      <c r="AC1167" s="227"/>
      <c r="AD1167" s="227"/>
      <c r="AE1167" s="227"/>
      <c r="AF1167" s="227"/>
      <c r="AG1167" s="227"/>
      <c r="AH1167" s="227"/>
      <c r="AI1167" s="227"/>
      <c r="AJ1167" s="227"/>
      <c r="AK1167" s="227"/>
    </row>
    <row r="1168" hidden="1">
      <c r="A1168" s="227"/>
      <c r="B1168" s="227"/>
      <c r="C1168" s="227"/>
      <c r="D1168" s="227"/>
      <c r="E1168" s="227"/>
      <c r="F1168" s="227"/>
      <c r="G1168" s="227"/>
      <c r="H1168" s="227"/>
      <c r="I1168" s="227"/>
      <c r="J1168" s="227"/>
      <c r="K1168" s="227"/>
      <c r="L1168" s="227"/>
      <c r="M1168" s="227"/>
      <c r="N1168" s="227"/>
      <c r="O1168" s="227"/>
      <c r="P1168" s="227"/>
      <c r="Q1168" s="227"/>
      <c r="R1168" s="227"/>
      <c r="S1168" s="227"/>
      <c r="T1168" s="227"/>
      <c r="U1168" s="227"/>
      <c r="V1168" s="227"/>
      <c r="W1168" s="227"/>
      <c r="X1168" s="227"/>
      <c r="Y1168" s="227"/>
      <c r="Z1168" s="227"/>
      <c r="AA1168" s="227"/>
      <c r="AB1168" s="227"/>
      <c r="AC1168" s="227"/>
      <c r="AD1168" s="227"/>
      <c r="AE1168" s="227"/>
      <c r="AF1168" s="227"/>
      <c r="AG1168" s="227"/>
      <c r="AH1168" s="227"/>
      <c r="AI1168" s="227"/>
      <c r="AJ1168" s="227"/>
      <c r="AK1168" s="227"/>
    </row>
    <row r="1169" hidden="1">
      <c r="A1169" s="227"/>
      <c r="B1169" s="227"/>
      <c r="C1169" s="227"/>
      <c r="D1169" s="227"/>
      <c r="E1169" s="227"/>
      <c r="F1169" s="227"/>
      <c r="G1169" s="227"/>
      <c r="H1169" s="227"/>
      <c r="I1169" s="227"/>
      <c r="J1169" s="227"/>
      <c r="K1169" s="227"/>
      <c r="L1169" s="227"/>
      <c r="M1169" s="227"/>
      <c r="N1169" s="227"/>
      <c r="O1169" s="227"/>
      <c r="P1169" s="227"/>
      <c r="Q1169" s="227"/>
      <c r="R1169" s="227"/>
      <c r="S1169" s="227"/>
      <c r="T1169" s="227"/>
      <c r="U1169" s="227"/>
      <c r="V1169" s="227"/>
      <c r="W1169" s="227"/>
      <c r="X1169" s="227"/>
      <c r="Y1169" s="227"/>
      <c r="Z1169" s="227"/>
      <c r="AA1169" s="227"/>
      <c r="AB1169" s="227"/>
      <c r="AC1169" s="227"/>
      <c r="AD1169" s="227"/>
      <c r="AE1169" s="227"/>
      <c r="AF1169" s="227"/>
      <c r="AG1169" s="227"/>
      <c r="AH1169" s="227"/>
      <c r="AI1169" s="227"/>
      <c r="AJ1169" s="227"/>
      <c r="AK1169" s="227"/>
    </row>
    <row r="1170" hidden="1">
      <c r="A1170" s="227"/>
      <c r="B1170" s="227"/>
      <c r="C1170" s="227"/>
      <c r="D1170" s="227"/>
      <c r="E1170" s="227"/>
      <c r="F1170" s="227"/>
      <c r="G1170" s="227"/>
      <c r="H1170" s="227"/>
      <c r="I1170" s="227"/>
      <c r="J1170" s="227"/>
      <c r="K1170" s="227"/>
      <c r="L1170" s="227"/>
      <c r="M1170" s="227"/>
      <c r="N1170" s="227"/>
      <c r="O1170" s="227"/>
      <c r="P1170" s="227"/>
      <c r="Q1170" s="227"/>
      <c r="R1170" s="227"/>
      <c r="S1170" s="227"/>
      <c r="T1170" s="227"/>
      <c r="U1170" s="227"/>
      <c r="V1170" s="227"/>
      <c r="W1170" s="227"/>
      <c r="X1170" s="227"/>
      <c r="Y1170" s="227"/>
      <c r="Z1170" s="227"/>
      <c r="AA1170" s="227"/>
      <c r="AB1170" s="227"/>
      <c r="AC1170" s="227"/>
      <c r="AD1170" s="227"/>
      <c r="AE1170" s="227"/>
      <c r="AF1170" s="227"/>
      <c r="AG1170" s="227"/>
      <c r="AH1170" s="227"/>
      <c r="AI1170" s="227"/>
      <c r="AJ1170" s="227"/>
      <c r="AK1170" s="227"/>
    </row>
    <row r="1171" hidden="1">
      <c r="A1171" s="227"/>
      <c r="B1171" s="227"/>
      <c r="C1171" s="227"/>
      <c r="D1171" s="227"/>
      <c r="E1171" s="227"/>
      <c r="F1171" s="227"/>
      <c r="G1171" s="227"/>
      <c r="H1171" s="227"/>
      <c r="I1171" s="227"/>
      <c r="J1171" s="227"/>
      <c r="K1171" s="227"/>
      <c r="L1171" s="227"/>
      <c r="M1171" s="227"/>
      <c r="N1171" s="227"/>
      <c r="O1171" s="227"/>
      <c r="P1171" s="227"/>
      <c r="Q1171" s="227"/>
      <c r="R1171" s="227"/>
      <c r="S1171" s="227"/>
      <c r="T1171" s="227"/>
      <c r="U1171" s="227"/>
      <c r="V1171" s="227"/>
      <c r="W1171" s="227"/>
      <c r="X1171" s="227"/>
      <c r="Y1171" s="227"/>
      <c r="Z1171" s="227"/>
      <c r="AA1171" s="227"/>
      <c r="AB1171" s="227"/>
      <c r="AC1171" s="227"/>
      <c r="AD1171" s="227"/>
      <c r="AE1171" s="227"/>
      <c r="AF1171" s="227"/>
      <c r="AG1171" s="227"/>
      <c r="AH1171" s="227"/>
      <c r="AI1171" s="227"/>
      <c r="AJ1171" s="227"/>
      <c r="AK1171" s="227"/>
    </row>
    <row r="1172" hidden="1">
      <c r="A1172" s="227"/>
      <c r="B1172" s="227"/>
      <c r="C1172" s="227"/>
      <c r="D1172" s="227"/>
      <c r="E1172" s="227"/>
      <c r="F1172" s="227"/>
      <c r="G1172" s="227"/>
      <c r="H1172" s="227"/>
      <c r="I1172" s="227"/>
      <c r="J1172" s="227"/>
      <c r="K1172" s="227"/>
      <c r="L1172" s="227"/>
      <c r="M1172" s="227"/>
      <c r="N1172" s="227"/>
      <c r="O1172" s="227"/>
      <c r="P1172" s="227"/>
      <c r="Q1172" s="227"/>
      <c r="R1172" s="227"/>
      <c r="S1172" s="227"/>
      <c r="T1172" s="227"/>
      <c r="U1172" s="227"/>
      <c r="V1172" s="227"/>
      <c r="W1172" s="227"/>
      <c r="X1172" s="227"/>
      <c r="Y1172" s="227"/>
      <c r="Z1172" s="227"/>
      <c r="AA1172" s="227"/>
      <c r="AB1172" s="227"/>
      <c r="AC1172" s="227"/>
      <c r="AD1172" s="227"/>
      <c r="AE1172" s="227"/>
      <c r="AF1172" s="227"/>
      <c r="AG1172" s="227"/>
      <c r="AH1172" s="227"/>
      <c r="AI1172" s="227"/>
      <c r="AJ1172" s="227"/>
      <c r="AK1172" s="227"/>
    </row>
    <row r="1173" hidden="1">
      <c r="A1173" s="227"/>
      <c r="B1173" s="227"/>
      <c r="C1173" s="227"/>
      <c r="D1173" s="227"/>
      <c r="E1173" s="227"/>
      <c r="F1173" s="227"/>
      <c r="G1173" s="227"/>
      <c r="H1173" s="227"/>
      <c r="I1173" s="227"/>
      <c r="J1173" s="227"/>
      <c r="K1173" s="227"/>
      <c r="L1173" s="227"/>
      <c r="M1173" s="227"/>
      <c r="N1173" s="227"/>
      <c r="O1173" s="227"/>
      <c r="P1173" s="227"/>
      <c r="Q1173" s="227"/>
      <c r="R1173" s="227"/>
      <c r="S1173" s="227"/>
      <c r="T1173" s="227"/>
      <c r="U1173" s="227"/>
      <c r="V1173" s="227"/>
      <c r="W1173" s="227"/>
      <c r="X1173" s="227"/>
      <c r="Y1173" s="227"/>
      <c r="Z1173" s="227"/>
      <c r="AA1173" s="227"/>
      <c r="AB1173" s="227"/>
      <c r="AC1173" s="227"/>
      <c r="AD1173" s="227"/>
      <c r="AE1173" s="227"/>
      <c r="AF1173" s="227"/>
      <c r="AG1173" s="227"/>
      <c r="AH1173" s="227"/>
      <c r="AI1173" s="227"/>
      <c r="AJ1173" s="227"/>
      <c r="AK1173" s="227"/>
    </row>
    <row r="1174" hidden="1">
      <c r="A1174" s="227"/>
      <c r="B1174" s="227"/>
      <c r="C1174" s="227"/>
      <c r="D1174" s="227"/>
      <c r="E1174" s="227"/>
      <c r="F1174" s="227"/>
      <c r="G1174" s="227"/>
      <c r="H1174" s="227"/>
      <c r="I1174" s="227"/>
      <c r="J1174" s="227"/>
      <c r="K1174" s="227"/>
      <c r="L1174" s="227"/>
      <c r="M1174" s="227"/>
      <c r="N1174" s="227"/>
      <c r="O1174" s="227"/>
      <c r="P1174" s="227"/>
      <c r="Q1174" s="227"/>
      <c r="R1174" s="227"/>
      <c r="S1174" s="227"/>
      <c r="T1174" s="227"/>
      <c r="U1174" s="227"/>
      <c r="V1174" s="227"/>
      <c r="W1174" s="227"/>
      <c r="X1174" s="227"/>
      <c r="Y1174" s="227"/>
      <c r="Z1174" s="227"/>
      <c r="AA1174" s="227"/>
      <c r="AB1174" s="227"/>
      <c r="AC1174" s="227"/>
      <c r="AD1174" s="227"/>
      <c r="AE1174" s="227"/>
      <c r="AF1174" s="227"/>
      <c r="AG1174" s="227"/>
      <c r="AH1174" s="227"/>
      <c r="AI1174" s="227"/>
      <c r="AJ1174" s="227"/>
      <c r="AK1174" s="227"/>
    </row>
    <row r="1175" hidden="1">
      <c r="A1175" s="227"/>
      <c r="B1175" s="227"/>
      <c r="C1175" s="227"/>
      <c r="D1175" s="227"/>
      <c r="E1175" s="227"/>
      <c r="F1175" s="227"/>
      <c r="G1175" s="227"/>
      <c r="H1175" s="227"/>
      <c r="I1175" s="227"/>
      <c r="J1175" s="227"/>
      <c r="K1175" s="227"/>
      <c r="L1175" s="227"/>
      <c r="M1175" s="227"/>
      <c r="N1175" s="227"/>
      <c r="O1175" s="227"/>
      <c r="P1175" s="227"/>
      <c r="Q1175" s="227"/>
      <c r="R1175" s="227"/>
      <c r="S1175" s="227"/>
      <c r="T1175" s="227"/>
      <c r="U1175" s="227"/>
      <c r="V1175" s="227"/>
      <c r="W1175" s="227"/>
      <c r="X1175" s="227"/>
      <c r="Y1175" s="227"/>
      <c r="Z1175" s="227"/>
      <c r="AA1175" s="227"/>
      <c r="AB1175" s="227"/>
      <c r="AC1175" s="227"/>
      <c r="AD1175" s="227"/>
      <c r="AE1175" s="227"/>
      <c r="AF1175" s="227"/>
      <c r="AG1175" s="227"/>
      <c r="AH1175" s="227"/>
      <c r="AI1175" s="227"/>
      <c r="AJ1175" s="227"/>
      <c r="AK1175" s="227"/>
    </row>
    <row r="1176" hidden="1">
      <c r="A1176" s="227"/>
      <c r="B1176" s="227"/>
      <c r="C1176" s="227"/>
      <c r="D1176" s="227"/>
      <c r="E1176" s="227"/>
      <c r="F1176" s="227"/>
      <c r="G1176" s="227"/>
      <c r="H1176" s="227"/>
      <c r="I1176" s="227"/>
      <c r="J1176" s="227"/>
      <c r="K1176" s="227"/>
      <c r="L1176" s="227"/>
      <c r="M1176" s="227"/>
      <c r="N1176" s="227"/>
      <c r="O1176" s="227"/>
      <c r="P1176" s="227"/>
      <c r="Q1176" s="227"/>
      <c r="R1176" s="227"/>
      <c r="S1176" s="227"/>
      <c r="T1176" s="227"/>
      <c r="U1176" s="227"/>
      <c r="V1176" s="227"/>
      <c r="W1176" s="227"/>
      <c r="X1176" s="227"/>
      <c r="Y1176" s="227"/>
      <c r="Z1176" s="227"/>
      <c r="AA1176" s="227"/>
      <c r="AB1176" s="227"/>
      <c r="AC1176" s="227"/>
      <c r="AD1176" s="227"/>
      <c r="AE1176" s="227"/>
      <c r="AF1176" s="227"/>
      <c r="AG1176" s="227"/>
      <c r="AH1176" s="227"/>
      <c r="AI1176" s="227"/>
      <c r="AJ1176" s="227"/>
      <c r="AK1176" s="227"/>
    </row>
    <row r="1177" hidden="1">
      <c r="A1177" s="227"/>
      <c r="B1177" s="227"/>
      <c r="C1177" s="227"/>
      <c r="D1177" s="227"/>
      <c r="E1177" s="227"/>
      <c r="F1177" s="227"/>
      <c r="G1177" s="227"/>
      <c r="H1177" s="227"/>
      <c r="I1177" s="227"/>
      <c r="J1177" s="227"/>
      <c r="K1177" s="227"/>
      <c r="L1177" s="227"/>
      <c r="M1177" s="227"/>
      <c r="N1177" s="227"/>
      <c r="O1177" s="227"/>
      <c r="P1177" s="227"/>
      <c r="Q1177" s="227"/>
      <c r="R1177" s="227"/>
      <c r="S1177" s="227"/>
      <c r="T1177" s="227"/>
      <c r="U1177" s="227"/>
      <c r="V1177" s="227"/>
      <c r="W1177" s="227"/>
      <c r="X1177" s="227"/>
      <c r="Y1177" s="227"/>
      <c r="Z1177" s="227"/>
      <c r="AA1177" s="227"/>
      <c r="AB1177" s="227"/>
      <c r="AC1177" s="227"/>
      <c r="AD1177" s="227"/>
      <c r="AE1177" s="227"/>
      <c r="AF1177" s="227"/>
      <c r="AG1177" s="227"/>
      <c r="AH1177" s="227"/>
      <c r="AI1177" s="227"/>
      <c r="AJ1177" s="227"/>
      <c r="AK1177" s="227"/>
    </row>
    <row r="1178" hidden="1">
      <c r="A1178" s="227"/>
      <c r="B1178" s="227"/>
      <c r="C1178" s="227"/>
      <c r="D1178" s="227"/>
      <c r="E1178" s="227"/>
      <c r="F1178" s="227"/>
      <c r="G1178" s="227"/>
      <c r="H1178" s="227"/>
      <c r="I1178" s="227"/>
      <c r="J1178" s="227"/>
      <c r="K1178" s="227"/>
      <c r="L1178" s="227"/>
      <c r="M1178" s="227"/>
      <c r="N1178" s="227"/>
      <c r="O1178" s="227"/>
      <c r="P1178" s="227"/>
      <c r="Q1178" s="227"/>
      <c r="R1178" s="227"/>
      <c r="S1178" s="227"/>
      <c r="T1178" s="227"/>
      <c r="U1178" s="227"/>
      <c r="V1178" s="227"/>
      <c r="W1178" s="227"/>
      <c r="X1178" s="227"/>
      <c r="Y1178" s="227"/>
      <c r="Z1178" s="227"/>
      <c r="AA1178" s="227"/>
      <c r="AB1178" s="227"/>
      <c r="AC1178" s="227"/>
      <c r="AD1178" s="227"/>
      <c r="AE1178" s="227"/>
      <c r="AF1178" s="227"/>
      <c r="AG1178" s="227"/>
      <c r="AH1178" s="227"/>
      <c r="AI1178" s="227"/>
      <c r="AJ1178" s="227"/>
      <c r="AK1178" s="227"/>
    </row>
    <row r="1179" hidden="1">
      <c r="A1179" s="227"/>
      <c r="B1179" s="227"/>
      <c r="C1179" s="227"/>
      <c r="D1179" s="227"/>
      <c r="E1179" s="227"/>
      <c r="F1179" s="227"/>
      <c r="G1179" s="227"/>
      <c r="H1179" s="227"/>
      <c r="I1179" s="227"/>
      <c r="J1179" s="227"/>
      <c r="K1179" s="227"/>
      <c r="L1179" s="227"/>
      <c r="M1179" s="227"/>
      <c r="N1179" s="227"/>
      <c r="O1179" s="227"/>
      <c r="P1179" s="227"/>
      <c r="Q1179" s="227"/>
      <c r="R1179" s="227"/>
      <c r="S1179" s="227"/>
      <c r="T1179" s="227"/>
      <c r="U1179" s="227"/>
      <c r="V1179" s="227"/>
      <c r="W1179" s="227"/>
      <c r="X1179" s="227"/>
      <c r="Y1179" s="227"/>
      <c r="Z1179" s="227"/>
      <c r="AA1179" s="227"/>
      <c r="AB1179" s="227"/>
      <c r="AC1179" s="227"/>
      <c r="AD1179" s="227"/>
      <c r="AE1179" s="227"/>
      <c r="AF1179" s="227"/>
      <c r="AG1179" s="227"/>
      <c r="AH1179" s="227"/>
      <c r="AI1179" s="227"/>
      <c r="AJ1179" s="227"/>
      <c r="AK1179" s="227"/>
    </row>
    <row r="1180" hidden="1">
      <c r="A1180" s="227"/>
      <c r="B1180" s="227"/>
      <c r="C1180" s="227"/>
      <c r="D1180" s="227"/>
      <c r="E1180" s="227"/>
      <c r="F1180" s="227"/>
      <c r="G1180" s="227"/>
      <c r="H1180" s="227"/>
      <c r="I1180" s="227"/>
      <c r="J1180" s="227"/>
      <c r="K1180" s="227"/>
      <c r="L1180" s="227"/>
      <c r="M1180" s="227"/>
      <c r="N1180" s="227"/>
      <c r="O1180" s="227"/>
      <c r="P1180" s="227"/>
      <c r="Q1180" s="227"/>
      <c r="R1180" s="227"/>
      <c r="S1180" s="227"/>
      <c r="T1180" s="227"/>
      <c r="U1180" s="227"/>
      <c r="V1180" s="227"/>
      <c r="W1180" s="227"/>
      <c r="X1180" s="227"/>
      <c r="Y1180" s="227"/>
      <c r="Z1180" s="227"/>
      <c r="AA1180" s="227"/>
      <c r="AB1180" s="227"/>
      <c r="AC1180" s="227"/>
      <c r="AD1180" s="227"/>
      <c r="AE1180" s="227"/>
      <c r="AF1180" s="227"/>
      <c r="AG1180" s="227"/>
      <c r="AH1180" s="227"/>
      <c r="AI1180" s="227"/>
      <c r="AJ1180" s="227"/>
      <c r="AK1180" s="227"/>
    </row>
    <row r="1181" hidden="1">
      <c r="A1181" s="227"/>
      <c r="B1181" s="227"/>
      <c r="C1181" s="227"/>
      <c r="D1181" s="227"/>
      <c r="E1181" s="227"/>
      <c r="F1181" s="227"/>
      <c r="G1181" s="227"/>
      <c r="H1181" s="227"/>
      <c r="I1181" s="227"/>
      <c r="J1181" s="227"/>
      <c r="K1181" s="227"/>
      <c r="L1181" s="227"/>
      <c r="M1181" s="227"/>
      <c r="N1181" s="227"/>
      <c r="O1181" s="227"/>
      <c r="P1181" s="227"/>
      <c r="Q1181" s="227"/>
      <c r="R1181" s="227"/>
      <c r="S1181" s="227"/>
      <c r="T1181" s="227"/>
      <c r="U1181" s="227"/>
      <c r="V1181" s="227"/>
      <c r="W1181" s="227"/>
      <c r="X1181" s="227"/>
      <c r="Y1181" s="227"/>
      <c r="Z1181" s="227"/>
      <c r="AA1181" s="227"/>
      <c r="AB1181" s="227"/>
      <c r="AC1181" s="227"/>
      <c r="AD1181" s="227"/>
      <c r="AE1181" s="227"/>
      <c r="AF1181" s="227"/>
      <c r="AG1181" s="227"/>
      <c r="AH1181" s="227"/>
      <c r="AI1181" s="227"/>
      <c r="AJ1181" s="227"/>
      <c r="AK1181" s="227"/>
    </row>
    <row r="1182" hidden="1">
      <c r="A1182" s="227"/>
      <c r="B1182" s="227"/>
      <c r="C1182" s="227"/>
      <c r="D1182" s="227"/>
      <c r="E1182" s="227"/>
      <c r="F1182" s="227"/>
      <c r="G1182" s="227"/>
      <c r="H1182" s="227"/>
      <c r="I1182" s="227"/>
      <c r="J1182" s="227"/>
      <c r="K1182" s="227"/>
      <c r="L1182" s="227"/>
      <c r="M1182" s="227"/>
      <c r="N1182" s="227"/>
      <c r="O1182" s="227"/>
      <c r="P1182" s="227"/>
      <c r="Q1182" s="227"/>
      <c r="R1182" s="227"/>
      <c r="S1182" s="227"/>
      <c r="T1182" s="227"/>
      <c r="U1182" s="227"/>
      <c r="V1182" s="227"/>
      <c r="W1182" s="227"/>
      <c r="X1182" s="227"/>
      <c r="Y1182" s="227"/>
      <c r="Z1182" s="227"/>
      <c r="AA1182" s="227"/>
      <c r="AB1182" s="227"/>
      <c r="AC1182" s="227"/>
      <c r="AD1182" s="227"/>
      <c r="AE1182" s="227"/>
      <c r="AF1182" s="227"/>
      <c r="AG1182" s="227"/>
      <c r="AH1182" s="227"/>
      <c r="AI1182" s="227"/>
      <c r="AJ1182" s="227"/>
      <c r="AK1182" s="227"/>
    </row>
    <row r="1183" hidden="1">
      <c r="A1183" s="227"/>
      <c r="B1183" s="227"/>
      <c r="C1183" s="227"/>
      <c r="D1183" s="227"/>
      <c r="E1183" s="227"/>
      <c r="F1183" s="227"/>
      <c r="G1183" s="227"/>
      <c r="H1183" s="227"/>
      <c r="I1183" s="227"/>
      <c r="J1183" s="227"/>
      <c r="K1183" s="227"/>
      <c r="L1183" s="227"/>
      <c r="M1183" s="227"/>
      <c r="N1183" s="227"/>
      <c r="O1183" s="227"/>
      <c r="P1183" s="227"/>
      <c r="Q1183" s="227"/>
      <c r="R1183" s="227"/>
      <c r="S1183" s="227"/>
      <c r="T1183" s="227"/>
      <c r="U1183" s="227"/>
      <c r="V1183" s="227"/>
      <c r="W1183" s="227"/>
      <c r="X1183" s="227"/>
      <c r="Y1183" s="227"/>
      <c r="Z1183" s="227"/>
      <c r="AA1183" s="227"/>
      <c r="AB1183" s="227"/>
      <c r="AC1183" s="227"/>
      <c r="AD1183" s="227"/>
      <c r="AE1183" s="227"/>
      <c r="AF1183" s="227"/>
      <c r="AG1183" s="227"/>
      <c r="AH1183" s="227"/>
      <c r="AI1183" s="227"/>
      <c r="AJ1183" s="227"/>
      <c r="AK1183" s="227"/>
    </row>
    <row r="1184" hidden="1">
      <c r="A1184" s="227"/>
      <c r="B1184" s="227"/>
      <c r="C1184" s="227"/>
      <c r="D1184" s="227"/>
      <c r="E1184" s="227"/>
      <c r="F1184" s="227"/>
      <c r="G1184" s="227"/>
      <c r="H1184" s="227"/>
      <c r="I1184" s="227"/>
      <c r="J1184" s="227"/>
      <c r="K1184" s="227"/>
      <c r="L1184" s="227"/>
      <c r="M1184" s="227"/>
      <c r="N1184" s="227"/>
      <c r="O1184" s="227"/>
      <c r="P1184" s="227"/>
      <c r="Q1184" s="227"/>
      <c r="R1184" s="227"/>
      <c r="S1184" s="227"/>
      <c r="T1184" s="227"/>
      <c r="U1184" s="227"/>
      <c r="V1184" s="227"/>
      <c r="W1184" s="227"/>
      <c r="X1184" s="227"/>
      <c r="Y1184" s="227"/>
      <c r="Z1184" s="227"/>
      <c r="AA1184" s="227"/>
      <c r="AB1184" s="227"/>
      <c r="AC1184" s="227"/>
      <c r="AD1184" s="227"/>
      <c r="AE1184" s="227"/>
      <c r="AF1184" s="227"/>
      <c r="AG1184" s="227"/>
      <c r="AH1184" s="227"/>
      <c r="AI1184" s="227"/>
      <c r="AJ1184" s="227"/>
      <c r="AK1184" s="227"/>
    </row>
    <row r="1185" hidden="1">
      <c r="A1185" s="227"/>
      <c r="B1185" s="227"/>
      <c r="C1185" s="227"/>
      <c r="D1185" s="227"/>
      <c r="E1185" s="227"/>
      <c r="F1185" s="227"/>
      <c r="G1185" s="227"/>
      <c r="H1185" s="227"/>
      <c r="I1185" s="227"/>
      <c r="J1185" s="227"/>
      <c r="K1185" s="227"/>
      <c r="L1185" s="227"/>
      <c r="M1185" s="227"/>
      <c r="N1185" s="227"/>
      <c r="O1185" s="227"/>
      <c r="P1185" s="227"/>
      <c r="Q1185" s="227"/>
      <c r="R1185" s="227"/>
      <c r="S1185" s="227"/>
      <c r="T1185" s="227"/>
      <c r="U1185" s="227"/>
      <c r="V1185" s="227"/>
      <c r="W1185" s="227"/>
      <c r="X1185" s="227"/>
      <c r="Y1185" s="227"/>
      <c r="Z1185" s="227"/>
      <c r="AA1185" s="227"/>
      <c r="AB1185" s="227"/>
      <c r="AC1185" s="227"/>
      <c r="AD1185" s="227"/>
      <c r="AE1185" s="227"/>
      <c r="AF1185" s="227"/>
      <c r="AG1185" s="227"/>
      <c r="AH1185" s="227"/>
      <c r="AI1185" s="227"/>
      <c r="AJ1185" s="227"/>
      <c r="AK1185" s="227"/>
    </row>
    <row r="1186" hidden="1">
      <c r="A1186" s="227"/>
      <c r="B1186" s="227"/>
      <c r="C1186" s="227"/>
      <c r="D1186" s="227"/>
      <c r="E1186" s="227"/>
      <c r="F1186" s="227"/>
      <c r="G1186" s="227"/>
      <c r="H1186" s="227"/>
      <c r="I1186" s="227"/>
      <c r="J1186" s="227"/>
      <c r="K1186" s="227"/>
      <c r="L1186" s="227"/>
      <c r="M1186" s="227"/>
      <c r="N1186" s="227"/>
      <c r="O1186" s="227"/>
      <c r="P1186" s="227"/>
      <c r="Q1186" s="227"/>
      <c r="R1186" s="227"/>
      <c r="S1186" s="227"/>
      <c r="T1186" s="227"/>
      <c r="U1186" s="227"/>
      <c r="V1186" s="227"/>
      <c r="W1186" s="227"/>
      <c r="X1186" s="227"/>
      <c r="Y1186" s="227"/>
      <c r="Z1186" s="227"/>
      <c r="AA1186" s="227"/>
      <c r="AB1186" s="227"/>
      <c r="AC1186" s="227"/>
      <c r="AD1186" s="227"/>
      <c r="AE1186" s="227"/>
      <c r="AF1186" s="227"/>
      <c r="AG1186" s="227"/>
      <c r="AH1186" s="227"/>
      <c r="AI1186" s="227"/>
      <c r="AJ1186" s="227"/>
      <c r="AK1186" s="227"/>
    </row>
    <row r="1187" hidden="1">
      <c r="A1187" s="227"/>
      <c r="B1187" s="227"/>
      <c r="C1187" s="227"/>
      <c r="D1187" s="227"/>
      <c r="E1187" s="227"/>
      <c r="F1187" s="227"/>
      <c r="G1187" s="227"/>
      <c r="H1187" s="227"/>
      <c r="I1187" s="227"/>
      <c r="J1187" s="227"/>
      <c r="K1187" s="227"/>
      <c r="L1187" s="227"/>
      <c r="M1187" s="227"/>
      <c r="N1187" s="227"/>
      <c r="O1187" s="227"/>
      <c r="P1187" s="227"/>
      <c r="Q1187" s="227"/>
      <c r="R1187" s="227"/>
      <c r="S1187" s="227"/>
      <c r="T1187" s="227"/>
      <c r="U1187" s="227"/>
      <c r="V1187" s="227"/>
      <c r="W1187" s="227"/>
      <c r="X1187" s="227"/>
      <c r="Y1187" s="227"/>
      <c r="Z1187" s="227"/>
      <c r="AA1187" s="227"/>
      <c r="AB1187" s="227"/>
      <c r="AC1187" s="227"/>
      <c r="AD1187" s="227"/>
      <c r="AE1187" s="227"/>
      <c r="AF1187" s="227"/>
      <c r="AG1187" s="227"/>
      <c r="AH1187" s="227"/>
      <c r="AI1187" s="227"/>
      <c r="AJ1187" s="227"/>
      <c r="AK1187" s="227"/>
    </row>
    <row r="1188" hidden="1">
      <c r="A1188" s="227"/>
      <c r="B1188" s="227"/>
      <c r="C1188" s="227"/>
      <c r="D1188" s="227"/>
      <c r="E1188" s="227"/>
      <c r="F1188" s="227"/>
      <c r="G1188" s="227"/>
      <c r="H1188" s="227"/>
      <c r="I1188" s="227"/>
      <c r="J1188" s="227"/>
      <c r="K1188" s="227"/>
      <c r="L1188" s="227"/>
      <c r="M1188" s="227"/>
      <c r="N1188" s="227"/>
      <c r="O1188" s="227"/>
      <c r="P1188" s="227"/>
      <c r="Q1188" s="227"/>
      <c r="R1188" s="227"/>
      <c r="S1188" s="227"/>
      <c r="T1188" s="227"/>
      <c r="U1188" s="227"/>
      <c r="V1188" s="227"/>
      <c r="W1188" s="227"/>
      <c r="X1188" s="227"/>
      <c r="Y1188" s="227"/>
      <c r="Z1188" s="227"/>
      <c r="AA1188" s="227"/>
      <c r="AB1188" s="227"/>
      <c r="AC1188" s="227"/>
      <c r="AD1188" s="227"/>
      <c r="AE1188" s="227"/>
      <c r="AF1188" s="227"/>
      <c r="AG1188" s="227"/>
      <c r="AH1188" s="227"/>
      <c r="AI1188" s="227"/>
      <c r="AJ1188" s="227"/>
      <c r="AK1188" s="227"/>
    </row>
    <row r="1189" hidden="1">
      <c r="A1189" s="227"/>
      <c r="B1189" s="227"/>
      <c r="C1189" s="227"/>
      <c r="D1189" s="227"/>
      <c r="E1189" s="227"/>
      <c r="F1189" s="227"/>
      <c r="G1189" s="227"/>
      <c r="H1189" s="227"/>
      <c r="I1189" s="227"/>
      <c r="J1189" s="227"/>
      <c r="K1189" s="227"/>
      <c r="L1189" s="227"/>
      <c r="M1189" s="227"/>
      <c r="N1189" s="227"/>
      <c r="O1189" s="227"/>
      <c r="P1189" s="227"/>
      <c r="Q1189" s="227"/>
      <c r="R1189" s="227"/>
      <c r="S1189" s="227"/>
      <c r="T1189" s="227"/>
      <c r="U1189" s="227"/>
      <c r="V1189" s="227"/>
      <c r="W1189" s="227"/>
      <c r="X1189" s="227"/>
      <c r="Y1189" s="227"/>
      <c r="Z1189" s="227"/>
      <c r="AA1189" s="227"/>
      <c r="AB1189" s="227"/>
      <c r="AC1189" s="227"/>
      <c r="AD1189" s="227"/>
      <c r="AE1189" s="227"/>
      <c r="AF1189" s="227"/>
      <c r="AG1189" s="227"/>
      <c r="AH1189" s="227"/>
      <c r="AI1189" s="227"/>
      <c r="AJ1189" s="227"/>
      <c r="AK1189" s="227"/>
    </row>
    <row r="1190" hidden="1">
      <c r="A1190" s="227"/>
      <c r="B1190" s="227"/>
      <c r="C1190" s="227"/>
      <c r="D1190" s="227"/>
      <c r="E1190" s="227"/>
      <c r="F1190" s="227"/>
      <c r="G1190" s="227"/>
      <c r="H1190" s="227"/>
      <c r="I1190" s="227"/>
      <c r="J1190" s="227"/>
      <c r="K1190" s="227"/>
      <c r="L1190" s="227"/>
      <c r="M1190" s="227"/>
      <c r="N1190" s="227"/>
      <c r="O1190" s="227"/>
      <c r="P1190" s="227"/>
      <c r="Q1190" s="227"/>
      <c r="R1190" s="227"/>
      <c r="S1190" s="227"/>
      <c r="T1190" s="227"/>
      <c r="U1190" s="227"/>
      <c r="V1190" s="227"/>
      <c r="W1190" s="227"/>
      <c r="X1190" s="227"/>
      <c r="Y1190" s="227"/>
      <c r="Z1190" s="227"/>
      <c r="AA1190" s="227"/>
      <c r="AB1190" s="227"/>
      <c r="AC1190" s="227"/>
      <c r="AD1190" s="227"/>
      <c r="AE1190" s="227"/>
      <c r="AF1190" s="227"/>
      <c r="AG1190" s="227"/>
      <c r="AH1190" s="227"/>
      <c r="AI1190" s="227"/>
      <c r="AJ1190" s="227"/>
      <c r="AK1190" s="227"/>
    </row>
    <row r="1191" hidden="1">
      <c r="A1191" s="227"/>
      <c r="B1191" s="227"/>
      <c r="C1191" s="227"/>
      <c r="D1191" s="227"/>
      <c r="E1191" s="227"/>
      <c r="F1191" s="227"/>
      <c r="G1191" s="227"/>
      <c r="H1191" s="227"/>
      <c r="I1191" s="227"/>
      <c r="J1191" s="227"/>
      <c r="K1191" s="227"/>
      <c r="L1191" s="227"/>
      <c r="M1191" s="227"/>
      <c r="N1191" s="227"/>
      <c r="O1191" s="227"/>
      <c r="P1191" s="227"/>
      <c r="Q1191" s="227"/>
      <c r="R1191" s="227"/>
      <c r="S1191" s="227"/>
      <c r="T1191" s="227"/>
      <c r="U1191" s="227"/>
      <c r="V1191" s="227"/>
      <c r="W1191" s="227"/>
      <c r="X1191" s="227"/>
      <c r="Y1191" s="227"/>
      <c r="Z1191" s="227"/>
      <c r="AA1191" s="227"/>
      <c r="AB1191" s="227"/>
      <c r="AC1191" s="227"/>
      <c r="AD1191" s="227"/>
      <c r="AE1191" s="227"/>
      <c r="AF1191" s="227"/>
      <c r="AG1191" s="227"/>
      <c r="AH1191" s="227"/>
      <c r="AI1191" s="227"/>
      <c r="AJ1191" s="227"/>
      <c r="AK1191" s="227"/>
    </row>
    <row r="1192" hidden="1">
      <c r="A1192" s="227"/>
      <c r="B1192" s="227"/>
      <c r="C1192" s="227"/>
      <c r="D1192" s="227"/>
      <c r="E1192" s="227"/>
      <c r="F1192" s="227"/>
      <c r="G1192" s="227"/>
      <c r="H1192" s="227"/>
      <c r="I1192" s="227"/>
      <c r="J1192" s="227"/>
      <c r="K1192" s="227"/>
      <c r="L1192" s="227"/>
      <c r="M1192" s="227"/>
      <c r="N1192" s="227"/>
      <c r="O1192" s="227"/>
      <c r="P1192" s="227"/>
      <c r="Q1192" s="227"/>
      <c r="R1192" s="227"/>
      <c r="S1192" s="227"/>
      <c r="T1192" s="227"/>
      <c r="U1192" s="227"/>
      <c r="V1192" s="227"/>
      <c r="W1192" s="227"/>
      <c r="X1192" s="227"/>
      <c r="Y1192" s="227"/>
      <c r="Z1192" s="227"/>
      <c r="AA1192" s="227"/>
      <c r="AB1192" s="227"/>
      <c r="AC1192" s="227"/>
      <c r="AD1192" s="227"/>
      <c r="AE1192" s="227"/>
      <c r="AF1192" s="227"/>
      <c r="AG1192" s="227"/>
      <c r="AH1192" s="227"/>
      <c r="AI1192" s="227"/>
      <c r="AJ1192" s="227"/>
      <c r="AK1192" s="227"/>
    </row>
    <row r="1193" hidden="1">
      <c r="A1193" s="227"/>
      <c r="B1193" s="227"/>
      <c r="C1193" s="227"/>
      <c r="D1193" s="227"/>
      <c r="E1193" s="227"/>
      <c r="F1193" s="227"/>
      <c r="G1193" s="227"/>
      <c r="H1193" s="227"/>
      <c r="I1193" s="227"/>
      <c r="J1193" s="227"/>
      <c r="K1193" s="227"/>
      <c r="L1193" s="227"/>
      <c r="M1193" s="227"/>
      <c r="N1193" s="227"/>
      <c r="O1193" s="227"/>
      <c r="P1193" s="227"/>
      <c r="Q1193" s="227"/>
      <c r="R1193" s="227"/>
      <c r="S1193" s="227"/>
      <c r="T1193" s="227"/>
      <c r="U1193" s="227"/>
      <c r="V1193" s="227"/>
      <c r="W1193" s="227"/>
      <c r="X1193" s="227"/>
      <c r="Y1193" s="227"/>
      <c r="Z1193" s="227"/>
      <c r="AA1193" s="227"/>
      <c r="AB1193" s="227"/>
      <c r="AC1193" s="227"/>
      <c r="AD1193" s="227"/>
      <c r="AE1193" s="227"/>
      <c r="AF1193" s="227"/>
      <c r="AG1193" s="227"/>
      <c r="AH1193" s="227"/>
      <c r="AI1193" s="227"/>
      <c r="AJ1193" s="227"/>
      <c r="AK1193" s="227"/>
    </row>
    <row r="1194" hidden="1">
      <c r="A1194" s="227"/>
      <c r="B1194" s="227"/>
      <c r="C1194" s="227"/>
      <c r="D1194" s="227"/>
      <c r="E1194" s="227"/>
      <c r="F1194" s="227"/>
      <c r="G1194" s="227"/>
      <c r="H1194" s="227"/>
      <c r="I1194" s="227"/>
      <c r="J1194" s="227"/>
      <c r="K1194" s="227"/>
      <c r="L1194" s="227"/>
      <c r="M1194" s="227"/>
      <c r="N1194" s="227"/>
      <c r="O1194" s="227"/>
      <c r="P1194" s="227"/>
      <c r="Q1194" s="227"/>
      <c r="R1194" s="227"/>
      <c r="S1194" s="227"/>
      <c r="T1194" s="227"/>
      <c r="U1194" s="227"/>
      <c r="V1194" s="227"/>
      <c r="W1194" s="227"/>
      <c r="X1194" s="227"/>
      <c r="Y1194" s="227"/>
      <c r="Z1194" s="227"/>
      <c r="AA1194" s="227"/>
      <c r="AB1194" s="227"/>
      <c r="AC1194" s="227"/>
      <c r="AD1194" s="227"/>
      <c r="AE1194" s="227"/>
      <c r="AF1194" s="227"/>
      <c r="AG1194" s="227"/>
      <c r="AH1194" s="227"/>
      <c r="AI1194" s="227"/>
      <c r="AJ1194" s="227"/>
      <c r="AK1194" s="227"/>
    </row>
    <row r="1195" hidden="1">
      <c r="A1195" s="227"/>
      <c r="B1195" s="227"/>
      <c r="C1195" s="227"/>
      <c r="D1195" s="227"/>
      <c r="E1195" s="227"/>
      <c r="F1195" s="227"/>
      <c r="G1195" s="227"/>
      <c r="H1195" s="227"/>
      <c r="I1195" s="227"/>
      <c r="J1195" s="227"/>
      <c r="K1195" s="227"/>
      <c r="L1195" s="227"/>
      <c r="M1195" s="227"/>
      <c r="N1195" s="227"/>
      <c r="O1195" s="227"/>
      <c r="P1195" s="227"/>
      <c r="Q1195" s="227"/>
      <c r="R1195" s="227"/>
      <c r="S1195" s="227"/>
      <c r="T1195" s="227"/>
      <c r="U1195" s="227"/>
      <c r="V1195" s="227"/>
      <c r="W1195" s="227"/>
      <c r="X1195" s="227"/>
      <c r="Y1195" s="227"/>
      <c r="Z1195" s="227"/>
      <c r="AA1195" s="227"/>
      <c r="AB1195" s="227"/>
      <c r="AC1195" s="227"/>
      <c r="AD1195" s="227"/>
      <c r="AE1195" s="227"/>
      <c r="AF1195" s="227"/>
      <c r="AG1195" s="227"/>
      <c r="AH1195" s="227"/>
      <c r="AI1195" s="227"/>
      <c r="AJ1195" s="227"/>
      <c r="AK1195" s="227"/>
    </row>
    <row r="1196" hidden="1">
      <c r="A1196" s="227"/>
      <c r="B1196" s="227"/>
      <c r="C1196" s="227"/>
      <c r="D1196" s="227"/>
      <c r="E1196" s="227"/>
      <c r="F1196" s="227"/>
      <c r="G1196" s="227"/>
      <c r="H1196" s="227"/>
      <c r="I1196" s="227"/>
      <c r="J1196" s="227"/>
      <c r="K1196" s="227"/>
      <c r="L1196" s="227"/>
      <c r="M1196" s="227"/>
      <c r="N1196" s="227"/>
      <c r="O1196" s="227"/>
      <c r="P1196" s="227"/>
      <c r="Q1196" s="227"/>
      <c r="R1196" s="227"/>
      <c r="S1196" s="227"/>
      <c r="T1196" s="227"/>
      <c r="U1196" s="227"/>
      <c r="V1196" s="227"/>
      <c r="W1196" s="227"/>
      <c r="X1196" s="227"/>
      <c r="Y1196" s="227"/>
      <c r="Z1196" s="227"/>
      <c r="AA1196" s="227"/>
      <c r="AB1196" s="227"/>
      <c r="AC1196" s="227"/>
      <c r="AD1196" s="227"/>
      <c r="AE1196" s="227"/>
      <c r="AF1196" s="227"/>
      <c r="AG1196" s="227"/>
      <c r="AH1196" s="227"/>
      <c r="AI1196" s="227"/>
      <c r="AJ1196" s="227"/>
      <c r="AK1196" s="227"/>
    </row>
    <row r="1197" hidden="1">
      <c r="A1197" s="227"/>
      <c r="B1197" s="227"/>
      <c r="C1197" s="227"/>
      <c r="D1197" s="227"/>
      <c r="E1197" s="227"/>
      <c r="F1197" s="227"/>
      <c r="G1197" s="227"/>
      <c r="H1197" s="227"/>
      <c r="I1197" s="227"/>
      <c r="J1197" s="227"/>
      <c r="K1197" s="227"/>
      <c r="L1197" s="227"/>
      <c r="M1197" s="227"/>
      <c r="N1197" s="227"/>
      <c r="O1197" s="227"/>
      <c r="P1197" s="227"/>
      <c r="Q1197" s="227"/>
      <c r="R1197" s="227"/>
      <c r="S1197" s="227"/>
      <c r="T1197" s="227"/>
      <c r="U1197" s="227"/>
      <c r="V1197" s="227"/>
      <c r="W1197" s="227"/>
      <c r="X1197" s="227"/>
      <c r="Y1197" s="227"/>
      <c r="Z1197" s="227"/>
      <c r="AA1197" s="227"/>
      <c r="AB1197" s="227"/>
      <c r="AC1197" s="227"/>
      <c r="AD1197" s="227"/>
      <c r="AE1197" s="227"/>
      <c r="AF1197" s="227"/>
      <c r="AG1197" s="227"/>
      <c r="AH1197" s="227"/>
      <c r="AI1197" s="227"/>
      <c r="AJ1197" s="227"/>
      <c r="AK1197" s="227"/>
    </row>
    <row r="1198" hidden="1">
      <c r="A1198" s="227"/>
      <c r="B1198" s="227"/>
      <c r="C1198" s="227"/>
      <c r="D1198" s="227"/>
      <c r="E1198" s="227"/>
      <c r="F1198" s="227"/>
      <c r="G1198" s="227"/>
      <c r="H1198" s="227"/>
      <c r="I1198" s="227"/>
      <c r="J1198" s="227"/>
      <c r="K1198" s="227"/>
      <c r="L1198" s="227"/>
      <c r="M1198" s="227"/>
      <c r="N1198" s="227"/>
      <c r="O1198" s="227"/>
      <c r="P1198" s="227"/>
      <c r="Q1198" s="227"/>
      <c r="R1198" s="227"/>
      <c r="S1198" s="227"/>
      <c r="T1198" s="227"/>
      <c r="U1198" s="227"/>
      <c r="V1198" s="227"/>
      <c r="W1198" s="227"/>
      <c r="X1198" s="227"/>
      <c r="Y1198" s="227"/>
      <c r="Z1198" s="227"/>
      <c r="AA1198" s="227"/>
      <c r="AB1198" s="227"/>
      <c r="AC1198" s="227"/>
      <c r="AD1198" s="227"/>
      <c r="AE1198" s="227"/>
      <c r="AF1198" s="227"/>
      <c r="AG1198" s="227"/>
      <c r="AH1198" s="227"/>
      <c r="AI1198" s="227"/>
      <c r="AJ1198" s="227"/>
      <c r="AK1198" s="227"/>
    </row>
    <row r="1199" hidden="1">
      <c r="A1199" s="227"/>
      <c r="B1199" s="227"/>
      <c r="C1199" s="227"/>
      <c r="D1199" s="227"/>
      <c r="E1199" s="227"/>
      <c r="F1199" s="227"/>
      <c r="G1199" s="227"/>
      <c r="H1199" s="227"/>
      <c r="I1199" s="227"/>
      <c r="J1199" s="227"/>
      <c r="K1199" s="227"/>
      <c r="L1199" s="227"/>
      <c r="M1199" s="227"/>
      <c r="N1199" s="227"/>
      <c r="O1199" s="227"/>
      <c r="P1199" s="227"/>
      <c r="Q1199" s="227"/>
      <c r="R1199" s="227"/>
      <c r="S1199" s="227"/>
      <c r="T1199" s="227"/>
      <c r="U1199" s="227"/>
      <c r="V1199" s="227"/>
      <c r="W1199" s="227"/>
      <c r="X1199" s="227"/>
      <c r="Y1199" s="227"/>
      <c r="Z1199" s="227"/>
      <c r="AA1199" s="227"/>
      <c r="AB1199" s="227"/>
      <c r="AC1199" s="227"/>
      <c r="AD1199" s="227"/>
      <c r="AE1199" s="227"/>
      <c r="AF1199" s="227"/>
      <c r="AG1199" s="227"/>
      <c r="AH1199" s="227"/>
      <c r="AI1199" s="227"/>
      <c r="AJ1199" s="227"/>
      <c r="AK1199" s="227"/>
    </row>
    <row r="1200" hidden="1">
      <c r="A1200" s="227"/>
      <c r="B1200" s="227"/>
      <c r="C1200" s="227"/>
      <c r="D1200" s="227"/>
      <c r="E1200" s="227"/>
      <c r="F1200" s="227"/>
      <c r="G1200" s="227"/>
      <c r="H1200" s="227"/>
      <c r="I1200" s="227"/>
      <c r="J1200" s="227"/>
      <c r="K1200" s="227"/>
      <c r="L1200" s="227"/>
      <c r="M1200" s="227"/>
      <c r="N1200" s="227"/>
      <c r="O1200" s="227"/>
      <c r="P1200" s="227"/>
      <c r="Q1200" s="227"/>
      <c r="R1200" s="227"/>
      <c r="S1200" s="227"/>
      <c r="T1200" s="227"/>
      <c r="U1200" s="227"/>
      <c r="V1200" s="227"/>
      <c r="W1200" s="227"/>
      <c r="X1200" s="227"/>
      <c r="Y1200" s="227"/>
      <c r="Z1200" s="227"/>
      <c r="AA1200" s="227"/>
      <c r="AB1200" s="227"/>
      <c r="AC1200" s="227"/>
      <c r="AD1200" s="227"/>
      <c r="AE1200" s="227"/>
      <c r="AF1200" s="227"/>
      <c r="AG1200" s="227"/>
      <c r="AH1200" s="227"/>
      <c r="AI1200" s="227"/>
      <c r="AJ1200" s="227"/>
      <c r="AK1200" s="227"/>
    </row>
    <row r="1201" hidden="1">
      <c r="A1201" s="227"/>
      <c r="B1201" s="227"/>
      <c r="C1201" s="227"/>
      <c r="D1201" s="227"/>
      <c r="E1201" s="227"/>
      <c r="F1201" s="227"/>
      <c r="G1201" s="227"/>
      <c r="H1201" s="227"/>
      <c r="I1201" s="227"/>
      <c r="J1201" s="227"/>
      <c r="K1201" s="227"/>
      <c r="L1201" s="227"/>
      <c r="M1201" s="227"/>
      <c r="N1201" s="227"/>
      <c r="O1201" s="227"/>
      <c r="P1201" s="227"/>
      <c r="Q1201" s="227"/>
      <c r="R1201" s="227"/>
      <c r="S1201" s="227"/>
      <c r="T1201" s="227"/>
      <c r="U1201" s="227"/>
      <c r="V1201" s="227"/>
      <c r="W1201" s="227"/>
      <c r="X1201" s="227"/>
      <c r="Y1201" s="227"/>
      <c r="Z1201" s="227"/>
      <c r="AA1201" s="227"/>
      <c r="AB1201" s="227"/>
      <c r="AC1201" s="227"/>
      <c r="AD1201" s="227"/>
      <c r="AE1201" s="227"/>
      <c r="AF1201" s="227"/>
      <c r="AG1201" s="227"/>
      <c r="AH1201" s="227"/>
      <c r="AI1201" s="227"/>
      <c r="AJ1201" s="227"/>
      <c r="AK1201" s="227"/>
    </row>
    <row r="1202" hidden="1">
      <c r="A1202" s="227"/>
      <c r="B1202" s="227"/>
      <c r="C1202" s="227"/>
      <c r="D1202" s="227"/>
      <c r="E1202" s="227"/>
      <c r="F1202" s="227"/>
      <c r="G1202" s="227"/>
      <c r="H1202" s="227"/>
      <c r="I1202" s="227"/>
      <c r="J1202" s="227"/>
      <c r="K1202" s="227"/>
      <c r="L1202" s="227"/>
      <c r="M1202" s="227"/>
      <c r="N1202" s="227"/>
      <c r="O1202" s="227"/>
      <c r="P1202" s="227"/>
      <c r="Q1202" s="227"/>
      <c r="R1202" s="227"/>
      <c r="S1202" s="227"/>
      <c r="T1202" s="227"/>
      <c r="U1202" s="227"/>
      <c r="V1202" s="227"/>
      <c r="W1202" s="227"/>
      <c r="X1202" s="227"/>
      <c r="Y1202" s="227"/>
      <c r="Z1202" s="227"/>
      <c r="AA1202" s="227"/>
      <c r="AB1202" s="227"/>
      <c r="AC1202" s="227"/>
      <c r="AD1202" s="227"/>
      <c r="AE1202" s="227"/>
      <c r="AF1202" s="227"/>
      <c r="AG1202" s="227"/>
      <c r="AH1202" s="227"/>
      <c r="AI1202" s="227"/>
      <c r="AJ1202" s="227"/>
      <c r="AK1202" s="227"/>
    </row>
    <row r="1203" hidden="1">
      <c r="A1203" s="227"/>
      <c r="B1203" s="227"/>
      <c r="C1203" s="227"/>
      <c r="D1203" s="227"/>
      <c r="E1203" s="227"/>
      <c r="F1203" s="227"/>
      <c r="G1203" s="227"/>
      <c r="H1203" s="227"/>
      <c r="I1203" s="227"/>
      <c r="J1203" s="227"/>
      <c r="K1203" s="227"/>
      <c r="L1203" s="227"/>
      <c r="M1203" s="227"/>
      <c r="N1203" s="227"/>
      <c r="O1203" s="227"/>
      <c r="P1203" s="227"/>
      <c r="Q1203" s="227"/>
      <c r="R1203" s="227"/>
      <c r="S1203" s="227"/>
      <c r="T1203" s="227"/>
      <c r="U1203" s="227"/>
      <c r="V1203" s="227"/>
      <c r="W1203" s="227"/>
      <c r="X1203" s="227"/>
      <c r="Y1203" s="227"/>
      <c r="Z1203" s="227"/>
      <c r="AA1203" s="227"/>
      <c r="AB1203" s="227"/>
      <c r="AC1203" s="227"/>
      <c r="AD1203" s="227"/>
      <c r="AE1203" s="227"/>
      <c r="AF1203" s="227"/>
      <c r="AG1203" s="227"/>
      <c r="AH1203" s="227"/>
      <c r="AI1203" s="227"/>
      <c r="AJ1203" s="227"/>
      <c r="AK1203" s="227"/>
    </row>
    <row r="1204" hidden="1">
      <c r="A1204" s="227"/>
      <c r="B1204" s="227"/>
      <c r="C1204" s="227"/>
      <c r="D1204" s="227"/>
      <c r="E1204" s="227"/>
      <c r="F1204" s="227"/>
      <c r="G1204" s="227"/>
      <c r="H1204" s="227"/>
      <c r="I1204" s="227"/>
      <c r="J1204" s="227"/>
      <c r="K1204" s="227"/>
      <c r="L1204" s="227"/>
      <c r="M1204" s="227"/>
      <c r="N1204" s="227"/>
      <c r="O1204" s="227"/>
      <c r="P1204" s="227"/>
      <c r="Q1204" s="227"/>
      <c r="R1204" s="227"/>
      <c r="S1204" s="227"/>
      <c r="T1204" s="227"/>
      <c r="U1204" s="227"/>
      <c r="V1204" s="227"/>
      <c r="W1204" s="227"/>
      <c r="X1204" s="227"/>
      <c r="Y1204" s="227"/>
      <c r="Z1204" s="227"/>
      <c r="AA1204" s="227"/>
      <c r="AB1204" s="227"/>
      <c r="AC1204" s="227"/>
      <c r="AD1204" s="227"/>
      <c r="AE1204" s="227"/>
      <c r="AF1204" s="227"/>
      <c r="AG1204" s="227"/>
      <c r="AH1204" s="227"/>
      <c r="AI1204" s="227"/>
      <c r="AJ1204" s="227"/>
      <c r="AK1204" s="227"/>
    </row>
    <row r="1205" hidden="1">
      <c r="A1205" s="227"/>
      <c r="B1205" s="227"/>
      <c r="C1205" s="227"/>
      <c r="D1205" s="227"/>
      <c r="E1205" s="227"/>
      <c r="F1205" s="227"/>
      <c r="G1205" s="227"/>
      <c r="H1205" s="227"/>
      <c r="I1205" s="227"/>
      <c r="J1205" s="227"/>
      <c r="K1205" s="227"/>
      <c r="L1205" s="227"/>
      <c r="M1205" s="227"/>
      <c r="N1205" s="227"/>
      <c r="O1205" s="227"/>
      <c r="P1205" s="227"/>
      <c r="Q1205" s="227"/>
      <c r="R1205" s="227"/>
      <c r="S1205" s="227"/>
      <c r="T1205" s="227"/>
      <c r="U1205" s="227"/>
      <c r="V1205" s="227"/>
      <c r="W1205" s="227"/>
      <c r="X1205" s="227"/>
      <c r="Y1205" s="227"/>
      <c r="Z1205" s="227"/>
      <c r="AA1205" s="227"/>
      <c r="AB1205" s="227"/>
      <c r="AC1205" s="227"/>
      <c r="AD1205" s="227"/>
      <c r="AE1205" s="227"/>
      <c r="AF1205" s="227"/>
      <c r="AG1205" s="227"/>
      <c r="AH1205" s="227"/>
      <c r="AI1205" s="227"/>
      <c r="AJ1205" s="227"/>
      <c r="AK1205" s="227"/>
    </row>
    <row r="1206" hidden="1">
      <c r="A1206" s="227"/>
      <c r="B1206" s="227"/>
      <c r="C1206" s="227"/>
      <c r="D1206" s="227"/>
      <c r="E1206" s="227"/>
      <c r="F1206" s="227"/>
      <c r="G1206" s="227"/>
      <c r="H1206" s="227"/>
      <c r="I1206" s="227"/>
      <c r="J1206" s="227"/>
      <c r="K1206" s="227"/>
      <c r="L1206" s="227"/>
      <c r="M1206" s="227"/>
      <c r="N1206" s="227"/>
      <c r="O1206" s="227"/>
      <c r="P1206" s="227"/>
      <c r="Q1206" s="227"/>
      <c r="R1206" s="227"/>
      <c r="S1206" s="227"/>
      <c r="T1206" s="227"/>
      <c r="U1206" s="227"/>
      <c r="V1206" s="227"/>
      <c r="W1206" s="227"/>
      <c r="X1206" s="227"/>
      <c r="Y1206" s="227"/>
      <c r="Z1206" s="227"/>
      <c r="AA1206" s="227"/>
      <c r="AB1206" s="227"/>
      <c r="AC1206" s="227"/>
      <c r="AD1206" s="227"/>
      <c r="AE1206" s="227"/>
      <c r="AF1206" s="227"/>
      <c r="AG1206" s="227"/>
      <c r="AH1206" s="227"/>
      <c r="AI1206" s="227"/>
      <c r="AJ1206" s="227"/>
      <c r="AK1206" s="227"/>
    </row>
    <row r="1207" hidden="1">
      <c r="A1207" s="227"/>
      <c r="B1207" s="227"/>
      <c r="C1207" s="227"/>
      <c r="D1207" s="227"/>
      <c r="E1207" s="227"/>
      <c r="F1207" s="227"/>
      <c r="G1207" s="227"/>
      <c r="H1207" s="227"/>
      <c r="I1207" s="227"/>
      <c r="J1207" s="227"/>
      <c r="K1207" s="227"/>
      <c r="L1207" s="227"/>
      <c r="M1207" s="227"/>
      <c r="N1207" s="227"/>
      <c r="O1207" s="227"/>
      <c r="P1207" s="227"/>
      <c r="Q1207" s="227"/>
      <c r="R1207" s="227"/>
      <c r="S1207" s="227"/>
      <c r="T1207" s="227"/>
      <c r="U1207" s="227"/>
      <c r="V1207" s="227"/>
      <c r="W1207" s="227"/>
      <c r="X1207" s="227"/>
      <c r="Y1207" s="227"/>
      <c r="Z1207" s="227"/>
      <c r="AA1207" s="227"/>
      <c r="AB1207" s="227"/>
      <c r="AC1207" s="227"/>
      <c r="AD1207" s="227"/>
      <c r="AE1207" s="227"/>
      <c r="AF1207" s="227"/>
      <c r="AG1207" s="227"/>
      <c r="AH1207" s="227"/>
      <c r="AI1207" s="227"/>
      <c r="AJ1207" s="227"/>
      <c r="AK1207" s="227"/>
    </row>
    <row r="1208" hidden="1">
      <c r="A1208" s="227"/>
      <c r="B1208" s="227"/>
      <c r="C1208" s="227"/>
      <c r="D1208" s="227"/>
      <c r="E1208" s="227"/>
      <c r="F1208" s="227"/>
      <c r="G1208" s="227"/>
      <c r="H1208" s="227"/>
      <c r="I1208" s="227"/>
      <c r="J1208" s="227"/>
      <c r="K1208" s="227"/>
      <c r="L1208" s="227"/>
      <c r="M1208" s="227"/>
      <c r="N1208" s="227"/>
      <c r="O1208" s="227"/>
      <c r="P1208" s="227"/>
      <c r="Q1208" s="227"/>
      <c r="R1208" s="227"/>
      <c r="S1208" s="227"/>
      <c r="T1208" s="227"/>
      <c r="U1208" s="227"/>
      <c r="V1208" s="227"/>
      <c r="W1208" s="227"/>
      <c r="X1208" s="227"/>
      <c r="Y1208" s="227"/>
      <c r="Z1208" s="227"/>
      <c r="AA1208" s="227"/>
      <c r="AB1208" s="227"/>
      <c r="AC1208" s="227"/>
      <c r="AD1208" s="227"/>
      <c r="AE1208" s="227"/>
      <c r="AF1208" s="227"/>
      <c r="AG1208" s="227"/>
      <c r="AH1208" s="227"/>
      <c r="AI1208" s="227"/>
      <c r="AJ1208" s="227"/>
      <c r="AK1208" s="227"/>
    </row>
    <row r="1209" hidden="1">
      <c r="A1209" s="227"/>
      <c r="B1209" s="227"/>
      <c r="C1209" s="227"/>
      <c r="D1209" s="227"/>
      <c r="E1209" s="227"/>
      <c r="F1209" s="227"/>
      <c r="G1209" s="227"/>
      <c r="H1209" s="227"/>
      <c r="I1209" s="227"/>
      <c r="J1209" s="227"/>
      <c r="K1209" s="227"/>
      <c r="L1209" s="227"/>
      <c r="M1209" s="227"/>
      <c r="N1209" s="227"/>
      <c r="O1209" s="227"/>
      <c r="P1209" s="227"/>
      <c r="Q1209" s="227"/>
      <c r="R1209" s="227"/>
      <c r="S1209" s="227"/>
      <c r="T1209" s="227"/>
      <c r="U1209" s="227"/>
      <c r="V1209" s="227"/>
      <c r="W1209" s="227"/>
      <c r="X1209" s="227"/>
      <c r="Y1209" s="227"/>
      <c r="Z1209" s="227"/>
      <c r="AA1209" s="227"/>
      <c r="AB1209" s="227"/>
      <c r="AC1209" s="227"/>
      <c r="AD1209" s="227"/>
      <c r="AE1209" s="227"/>
      <c r="AF1209" s="227"/>
      <c r="AG1209" s="227"/>
      <c r="AH1209" s="227"/>
      <c r="AI1209" s="227"/>
      <c r="AJ1209" s="227"/>
      <c r="AK1209" s="227"/>
    </row>
    <row r="1210" hidden="1">
      <c r="A1210" s="227"/>
      <c r="B1210" s="227"/>
      <c r="C1210" s="227"/>
      <c r="D1210" s="227"/>
      <c r="E1210" s="227"/>
      <c r="F1210" s="227"/>
      <c r="G1210" s="227"/>
      <c r="H1210" s="227"/>
      <c r="I1210" s="227"/>
      <c r="J1210" s="227"/>
      <c r="K1210" s="227"/>
      <c r="L1210" s="227"/>
      <c r="M1210" s="227"/>
      <c r="N1210" s="227"/>
      <c r="O1210" s="227"/>
      <c r="P1210" s="227"/>
      <c r="Q1210" s="227"/>
      <c r="R1210" s="227"/>
      <c r="S1210" s="227"/>
      <c r="T1210" s="227"/>
      <c r="U1210" s="227"/>
      <c r="V1210" s="227"/>
      <c r="W1210" s="227"/>
      <c r="X1210" s="227"/>
      <c r="Y1210" s="227"/>
      <c r="Z1210" s="227"/>
      <c r="AA1210" s="227"/>
      <c r="AB1210" s="227"/>
      <c r="AC1210" s="227"/>
      <c r="AD1210" s="227"/>
      <c r="AE1210" s="227"/>
      <c r="AF1210" s="227"/>
      <c r="AG1210" s="227"/>
      <c r="AH1210" s="227"/>
      <c r="AI1210" s="227"/>
      <c r="AJ1210" s="227"/>
      <c r="AK1210" s="227"/>
    </row>
    <row r="1211" hidden="1">
      <c r="A1211" s="227"/>
      <c r="B1211" s="227"/>
      <c r="C1211" s="227"/>
      <c r="D1211" s="227"/>
      <c r="E1211" s="227"/>
      <c r="F1211" s="227"/>
      <c r="G1211" s="227"/>
      <c r="H1211" s="227"/>
      <c r="I1211" s="227"/>
      <c r="J1211" s="227"/>
      <c r="K1211" s="227"/>
      <c r="L1211" s="227"/>
      <c r="M1211" s="227"/>
      <c r="N1211" s="227"/>
      <c r="O1211" s="227"/>
      <c r="P1211" s="227"/>
      <c r="Q1211" s="227"/>
      <c r="R1211" s="227"/>
      <c r="S1211" s="227"/>
      <c r="T1211" s="227"/>
      <c r="U1211" s="227"/>
      <c r="V1211" s="227"/>
      <c r="W1211" s="227"/>
      <c r="X1211" s="227"/>
      <c r="Y1211" s="227"/>
      <c r="Z1211" s="227"/>
      <c r="AA1211" s="227"/>
      <c r="AB1211" s="227"/>
      <c r="AC1211" s="227"/>
      <c r="AD1211" s="227"/>
      <c r="AE1211" s="227"/>
      <c r="AF1211" s="227"/>
      <c r="AG1211" s="227"/>
      <c r="AH1211" s="227"/>
      <c r="AI1211" s="227"/>
      <c r="AJ1211" s="227"/>
      <c r="AK1211" s="227"/>
    </row>
    <row r="1212" hidden="1">
      <c r="A1212" s="227"/>
      <c r="B1212" s="227"/>
      <c r="C1212" s="227"/>
      <c r="D1212" s="227"/>
      <c r="E1212" s="227"/>
      <c r="F1212" s="227"/>
      <c r="G1212" s="227"/>
      <c r="H1212" s="227"/>
      <c r="I1212" s="227"/>
      <c r="J1212" s="227"/>
      <c r="K1212" s="227"/>
      <c r="L1212" s="227"/>
      <c r="M1212" s="227"/>
      <c r="N1212" s="227"/>
      <c r="O1212" s="227"/>
      <c r="P1212" s="227"/>
      <c r="Q1212" s="227"/>
      <c r="R1212" s="227"/>
      <c r="S1212" s="227"/>
      <c r="T1212" s="227"/>
      <c r="U1212" s="227"/>
      <c r="V1212" s="227"/>
      <c r="W1212" s="227"/>
      <c r="X1212" s="227"/>
      <c r="Y1212" s="227"/>
      <c r="Z1212" s="227"/>
      <c r="AA1212" s="227"/>
      <c r="AB1212" s="227"/>
      <c r="AC1212" s="227"/>
      <c r="AD1212" s="227"/>
      <c r="AE1212" s="227"/>
      <c r="AF1212" s="227"/>
      <c r="AG1212" s="227"/>
      <c r="AH1212" s="227"/>
      <c r="AI1212" s="227"/>
      <c r="AJ1212" s="227"/>
      <c r="AK1212" s="227"/>
    </row>
    <row r="1213" hidden="1">
      <c r="A1213" s="227"/>
      <c r="B1213" s="227"/>
      <c r="C1213" s="227"/>
      <c r="D1213" s="227"/>
      <c r="E1213" s="227"/>
      <c r="F1213" s="227"/>
      <c r="G1213" s="227"/>
      <c r="H1213" s="227"/>
      <c r="I1213" s="227"/>
      <c r="J1213" s="227"/>
      <c r="K1213" s="227"/>
      <c r="L1213" s="227"/>
      <c r="M1213" s="227"/>
      <c r="N1213" s="227"/>
      <c r="O1213" s="227"/>
      <c r="P1213" s="227"/>
      <c r="Q1213" s="227"/>
      <c r="R1213" s="227"/>
      <c r="S1213" s="227"/>
      <c r="T1213" s="227"/>
      <c r="U1213" s="227"/>
      <c r="V1213" s="227"/>
      <c r="W1213" s="227"/>
      <c r="X1213" s="227"/>
      <c r="Y1213" s="227"/>
      <c r="Z1213" s="227"/>
      <c r="AA1213" s="227"/>
      <c r="AB1213" s="227"/>
      <c r="AC1213" s="227"/>
      <c r="AD1213" s="227"/>
      <c r="AE1213" s="227"/>
      <c r="AF1213" s="227"/>
      <c r="AG1213" s="227"/>
      <c r="AH1213" s="227"/>
      <c r="AI1213" s="227"/>
      <c r="AJ1213" s="227"/>
      <c r="AK1213" s="227"/>
    </row>
    <row r="1214" hidden="1">
      <c r="A1214" s="227"/>
      <c r="B1214" s="227"/>
      <c r="C1214" s="227"/>
      <c r="D1214" s="227"/>
      <c r="E1214" s="227"/>
      <c r="F1214" s="227"/>
      <c r="G1214" s="227"/>
      <c r="H1214" s="227"/>
      <c r="I1214" s="227"/>
      <c r="J1214" s="227"/>
      <c r="K1214" s="227"/>
      <c r="L1214" s="227"/>
      <c r="M1214" s="227"/>
      <c r="N1214" s="227"/>
      <c r="O1214" s="227"/>
      <c r="P1214" s="227"/>
      <c r="Q1214" s="227"/>
      <c r="R1214" s="227"/>
      <c r="S1214" s="227"/>
      <c r="T1214" s="227"/>
      <c r="U1214" s="227"/>
      <c r="V1214" s="227"/>
      <c r="W1214" s="227"/>
      <c r="X1214" s="227"/>
      <c r="Y1214" s="227"/>
      <c r="Z1214" s="227"/>
      <c r="AA1214" s="227"/>
      <c r="AB1214" s="227"/>
      <c r="AC1214" s="227"/>
      <c r="AD1214" s="227"/>
      <c r="AE1214" s="227"/>
      <c r="AF1214" s="227"/>
      <c r="AG1214" s="227"/>
      <c r="AH1214" s="227"/>
      <c r="AI1214" s="227"/>
      <c r="AJ1214" s="227"/>
      <c r="AK1214" s="227"/>
    </row>
    <row r="1215" hidden="1">
      <c r="A1215" s="227"/>
      <c r="B1215" s="227"/>
      <c r="C1215" s="227"/>
      <c r="D1215" s="227"/>
      <c r="E1215" s="227"/>
      <c r="F1215" s="227"/>
      <c r="G1215" s="227"/>
      <c r="H1215" s="227"/>
      <c r="I1215" s="227"/>
      <c r="J1215" s="227"/>
      <c r="K1215" s="227"/>
      <c r="L1215" s="227"/>
      <c r="M1215" s="227"/>
      <c r="N1215" s="227"/>
      <c r="O1215" s="227"/>
      <c r="P1215" s="227"/>
      <c r="Q1215" s="227"/>
      <c r="R1215" s="227"/>
      <c r="S1215" s="227"/>
      <c r="T1215" s="227"/>
      <c r="U1215" s="227"/>
      <c r="V1215" s="227"/>
      <c r="W1215" s="227"/>
      <c r="X1215" s="227"/>
      <c r="Y1215" s="227"/>
      <c r="Z1215" s="227"/>
      <c r="AA1215" s="227"/>
      <c r="AB1215" s="227"/>
      <c r="AC1215" s="227"/>
      <c r="AD1215" s="227"/>
      <c r="AE1215" s="227"/>
      <c r="AF1215" s="227"/>
      <c r="AG1215" s="227"/>
      <c r="AH1215" s="227"/>
      <c r="AI1215" s="227"/>
      <c r="AJ1215" s="227"/>
      <c r="AK1215" s="227"/>
    </row>
    <row r="1216" hidden="1">
      <c r="A1216" s="227"/>
      <c r="B1216" s="227"/>
      <c r="C1216" s="227"/>
      <c r="D1216" s="227"/>
      <c r="E1216" s="227"/>
      <c r="F1216" s="227"/>
      <c r="G1216" s="227"/>
      <c r="H1216" s="227"/>
      <c r="I1216" s="227"/>
      <c r="J1216" s="227"/>
      <c r="K1216" s="227"/>
      <c r="L1216" s="227"/>
      <c r="M1216" s="227"/>
      <c r="N1216" s="227"/>
      <c r="O1216" s="227"/>
      <c r="P1216" s="227"/>
      <c r="Q1216" s="227"/>
      <c r="R1216" s="227"/>
      <c r="S1216" s="227"/>
      <c r="T1216" s="227"/>
      <c r="U1216" s="227"/>
      <c r="V1216" s="227"/>
      <c r="W1216" s="227"/>
      <c r="X1216" s="227"/>
      <c r="Y1216" s="227"/>
      <c r="Z1216" s="227"/>
      <c r="AA1216" s="227"/>
      <c r="AB1216" s="227"/>
      <c r="AC1216" s="227"/>
      <c r="AD1216" s="227"/>
      <c r="AE1216" s="227"/>
      <c r="AF1216" s="227"/>
      <c r="AG1216" s="227"/>
      <c r="AH1216" s="227"/>
      <c r="AI1216" s="227"/>
      <c r="AJ1216" s="227"/>
      <c r="AK1216" s="227"/>
    </row>
    <row r="1217" hidden="1">
      <c r="A1217" s="227"/>
      <c r="B1217" s="227"/>
      <c r="C1217" s="227"/>
      <c r="D1217" s="227"/>
      <c r="E1217" s="227"/>
      <c r="F1217" s="227"/>
      <c r="G1217" s="227"/>
      <c r="H1217" s="227"/>
      <c r="I1217" s="227"/>
      <c r="J1217" s="227"/>
      <c r="K1217" s="227"/>
      <c r="L1217" s="227"/>
      <c r="M1217" s="227"/>
      <c r="N1217" s="227"/>
      <c r="O1217" s="227"/>
      <c r="P1217" s="227"/>
      <c r="Q1217" s="227"/>
      <c r="R1217" s="227"/>
      <c r="S1217" s="227"/>
      <c r="T1217" s="227"/>
      <c r="U1217" s="227"/>
      <c r="V1217" s="227"/>
      <c r="W1217" s="227"/>
      <c r="X1217" s="227"/>
      <c r="Y1217" s="227"/>
      <c r="Z1217" s="227"/>
      <c r="AA1217" s="227"/>
      <c r="AB1217" s="227"/>
      <c r="AC1217" s="227"/>
      <c r="AD1217" s="227"/>
      <c r="AE1217" s="227"/>
      <c r="AF1217" s="227"/>
      <c r="AG1217" s="227"/>
      <c r="AH1217" s="227"/>
      <c r="AI1217" s="227"/>
      <c r="AJ1217" s="227"/>
      <c r="AK1217" s="227"/>
    </row>
    <row r="1218" hidden="1">
      <c r="A1218" s="227"/>
      <c r="B1218" s="227"/>
      <c r="C1218" s="227"/>
      <c r="D1218" s="227"/>
      <c r="E1218" s="227"/>
      <c r="F1218" s="227"/>
      <c r="G1218" s="227"/>
      <c r="H1218" s="227"/>
      <c r="I1218" s="227"/>
      <c r="J1218" s="227"/>
      <c r="K1218" s="227"/>
      <c r="L1218" s="227"/>
      <c r="M1218" s="227"/>
      <c r="N1218" s="227"/>
      <c r="O1218" s="227"/>
      <c r="P1218" s="227"/>
      <c r="Q1218" s="227"/>
      <c r="R1218" s="227"/>
      <c r="S1218" s="227"/>
      <c r="T1218" s="227"/>
      <c r="U1218" s="227"/>
      <c r="V1218" s="227"/>
      <c r="W1218" s="227"/>
      <c r="X1218" s="227"/>
      <c r="Y1218" s="227"/>
      <c r="Z1218" s="227"/>
      <c r="AA1218" s="227"/>
      <c r="AB1218" s="227"/>
      <c r="AC1218" s="227"/>
      <c r="AD1218" s="227"/>
      <c r="AE1218" s="227"/>
      <c r="AF1218" s="227"/>
      <c r="AG1218" s="227"/>
      <c r="AH1218" s="227"/>
      <c r="AI1218" s="227"/>
      <c r="AJ1218" s="227"/>
      <c r="AK1218" s="227"/>
    </row>
    <row r="1219" hidden="1">
      <c r="A1219" s="227"/>
      <c r="B1219" s="227"/>
      <c r="C1219" s="227"/>
      <c r="D1219" s="227"/>
      <c r="E1219" s="227"/>
      <c r="F1219" s="227"/>
      <c r="G1219" s="227"/>
      <c r="H1219" s="227"/>
      <c r="I1219" s="227"/>
      <c r="J1219" s="227"/>
      <c r="K1219" s="227"/>
      <c r="L1219" s="227"/>
      <c r="M1219" s="227"/>
      <c r="N1219" s="227"/>
      <c r="O1219" s="227"/>
      <c r="P1219" s="227"/>
      <c r="Q1219" s="227"/>
      <c r="R1219" s="227"/>
      <c r="S1219" s="227"/>
      <c r="T1219" s="227"/>
      <c r="U1219" s="227"/>
      <c r="V1219" s="227"/>
      <c r="W1219" s="227"/>
      <c r="X1219" s="227"/>
      <c r="Y1219" s="227"/>
      <c r="Z1219" s="227"/>
      <c r="AA1219" s="227"/>
      <c r="AB1219" s="227"/>
      <c r="AC1219" s="227"/>
      <c r="AD1219" s="227"/>
      <c r="AE1219" s="227"/>
      <c r="AF1219" s="227"/>
      <c r="AG1219" s="227"/>
      <c r="AH1219" s="227"/>
      <c r="AI1219" s="227"/>
      <c r="AJ1219" s="227"/>
      <c r="AK1219" s="227"/>
    </row>
    <row r="1220" hidden="1">
      <c r="A1220" s="227"/>
      <c r="B1220" s="227"/>
      <c r="C1220" s="227"/>
      <c r="D1220" s="227"/>
      <c r="E1220" s="227"/>
      <c r="F1220" s="227"/>
      <c r="G1220" s="227"/>
      <c r="H1220" s="227"/>
      <c r="I1220" s="227"/>
      <c r="J1220" s="227"/>
      <c r="K1220" s="227"/>
      <c r="L1220" s="227"/>
      <c r="M1220" s="227"/>
      <c r="N1220" s="227"/>
      <c r="O1220" s="227"/>
      <c r="P1220" s="227"/>
      <c r="Q1220" s="227"/>
      <c r="R1220" s="227"/>
      <c r="S1220" s="227"/>
      <c r="T1220" s="227"/>
      <c r="U1220" s="227"/>
      <c r="V1220" s="227"/>
      <c r="W1220" s="227"/>
      <c r="X1220" s="227"/>
      <c r="Y1220" s="227"/>
      <c r="Z1220" s="227"/>
      <c r="AA1220" s="227"/>
      <c r="AB1220" s="227"/>
      <c r="AC1220" s="227"/>
      <c r="AD1220" s="227"/>
      <c r="AE1220" s="227"/>
      <c r="AF1220" s="227"/>
      <c r="AG1220" s="227"/>
      <c r="AH1220" s="227"/>
      <c r="AI1220" s="227"/>
      <c r="AJ1220" s="227"/>
      <c r="AK1220" s="227"/>
    </row>
    <row r="1221" hidden="1">
      <c r="A1221" s="227"/>
      <c r="B1221" s="227"/>
      <c r="C1221" s="227"/>
      <c r="D1221" s="227"/>
      <c r="E1221" s="227"/>
      <c r="F1221" s="227"/>
      <c r="G1221" s="227"/>
      <c r="H1221" s="227"/>
      <c r="I1221" s="227"/>
      <c r="J1221" s="227"/>
      <c r="K1221" s="227"/>
      <c r="L1221" s="227"/>
      <c r="M1221" s="227"/>
      <c r="N1221" s="227"/>
      <c r="O1221" s="227"/>
      <c r="P1221" s="227"/>
      <c r="Q1221" s="227"/>
      <c r="R1221" s="227"/>
      <c r="S1221" s="227"/>
      <c r="T1221" s="227"/>
      <c r="U1221" s="227"/>
      <c r="V1221" s="227"/>
      <c r="W1221" s="227"/>
      <c r="X1221" s="227"/>
      <c r="Y1221" s="227"/>
      <c r="Z1221" s="227"/>
      <c r="AA1221" s="227"/>
      <c r="AB1221" s="227"/>
      <c r="AC1221" s="227"/>
      <c r="AD1221" s="227"/>
      <c r="AE1221" s="227"/>
      <c r="AF1221" s="227"/>
      <c r="AG1221" s="227"/>
      <c r="AH1221" s="227"/>
      <c r="AI1221" s="227"/>
      <c r="AJ1221" s="227"/>
      <c r="AK1221" s="227"/>
    </row>
    <row r="1222" hidden="1">
      <c r="A1222" s="227"/>
      <c r="B1222" s="227"/>
      <c r="C1222" s="227"/>
      <c r="D1222" s="227"/>
      <c r="E1222" s="227"/>
      <c r="F1222" s="227"/>
      <c r="G1222" s="227"/>
      <c r="H1222" s="227"/>
      <c r="I1222" s="227"/>
      <c r="J1222" s="227"/>
      <c r="K1222" s="227"/>
      <c r="L1222" s="227"/>
      <c r="M1222" s="227"/>
      <c r="N1222" s="227"/>
      <c r="O1222" s="227"/>
      <c r="P1222" s="227"/>
      <c r="Q1222" s="227"/>
      <c r="R1222" s="227"/>
      <c r="S1222" s="227"/>
      <c r="T1222" s="227"/>
      <c r="U1222" s="227"/>
      <c r="V1222" s="227"/>
      <c r="W1222" s="227"/>
      <c r="X1222" s="227"/>
      <c r="Y1222" s="227"/>
      <c r="Z1222" s="227"/>
      <c r="AA1222" s="227"/>
      <c r="AB1222" s="227"/>
      <c r="AC1222" s="227"/>
      <c r="AD1222" s="227"/>
      <c r="AE1222" s="227"/>
      <c r="AF1222" s="227"/>
      <c r="AG1222" s="227"/>
      <c r="AH1222" s="227"/>
      <c r="AI1222" s="227"/>
      <c r="AJ1222" s="227"/>
      <c r="AK1222" s="227"/>
    </row>
    <row r="1223" hidden="1">
      <c r="A1223" s="227"/>
      <c r="B1223" s="227"/>
      <c r="C1223" s="227"/>
      <c r="D1223" s="227"/>
      <c r="E1223" s="227"/>
      <c r="F1223" s="227"/>
      <c r="G1223" s="227"/>
      <c r="H1223" s="227"/>
      <c r="I1223" s="227"/>
      <c r="J1223" s="227"/>
      <c r="K1223" s="227"/>
      <c r="L1223" s="227"/>
      <c r="M1223" s="227"/>
      <c r="N1223" s="227"/>
      <c r="O1223" s="227"/>
      <c r="P1223" s="227"/>
      <c r="Q1223" s="227"/>
      <c r="R1223" s="227"/>
      <c r="S1223" s="227"/>
      <c r="T1223" s="227"/>
      <c r="U1223" s="227"/>
      <c r="V1223" s="227"/>
      <c r="W1223" s="227"/>
      <c r="X1223" s="227"/>
      <c r="Y1223" s="227"/>
      <c r="Z1223" s="227"/>
      <c r="AA1223" s="227"/>
      <c r="AB1223" s="227"/>
      <c r="AC1223" s="227"/>
      <c r="AD1223" s="227"/>
      <c r="AE1223" s="227"/>
      <c r="AF1223" s="227"/>
      <c r="AG1223" s="227"/>
      <c r="AH1223" s="227"/>
      <c r="AI1223" s="227"/>
      <c r="AJ1223" s="227"/>
      <c r="AK1223" s="227"/>
    </row>
    <row r="1224" hidden="1">
      <c r="A1224" s="227"/>
      <c r="B1224" s="227"/>
      <c r="C1224" s="227"/>
      <c r="D1224" s="227"/>
      <c r="E1224" s="227"/>
      <c r="F1224" s="227"/>
      <c r="G1224" s="227"/>
      <c r="H1224" s="227"/>
      <c r="I1224" s="227"/>
      <c r="J1224" s="227"/>
      <c r="K1224" s="227"/>
      <c r="L1224" s="227"/>
      <c r="M1224" s="227"/>
      <c r="N1224" s="227"/>
      <c r="O1224" s="227"/>
      <c r="P1224" s="227"/>
      <c r="Q1224" s="227"/>
      <c r="R1224" s="227"/>
      <c r="S1224" s="227"/>
      <c r="T1224" s="227"/>
      <c r="U1224" s="227"/>
      <c r="V1224" s="227"/>
      <c r="W1224" s="227"/>
      <c r="X1224" s="227"/>
      <c r="Y1224" s="227"/>
      <c r="Z1224" s="227"/>
      <c r="AA1224" s="227"/>
      <c r="AB1224" s="227"/>
      <c r="AC1224" s="227"/>
      <c r="AD1224" s="227"/>
      <c r="AE1224" s="227"/>
      <c r="AF1224" s="227"/>
      <c r="AG1224" s="227"/>
      <c r="AH1224" s="227"/>
      <c r="AI1224" s="227"/>
      <c r="AJ1224" s="227"/>
      <c r="AK1224" s="227"/>
    </row>
    <row r="1225" hidden="1">
      <c r="A1225" s="227"/>
      <c r="B1225" s="227"/>
      <c r="C1225" s="227"/>
      <c r="D1225" s="227"/>
      <c r="E1225" s="227"/>
      <c r="F1225" s="227"/>
      <c r="G1225" s="227"/>
      <c r="H1225" s="227"/>
      <c r="I1225" s="227"/>
      <c r="J1225" s="227"/>
      <c r="K1225" s="227"/>
      <c r="L1225" s="227"/>
      <c r="M1225" s="227"/>
      <c r="N1225" s="227"/>
      <c r="O1225" s="227"/>
      <c r="P1225" s="227"/>
      <c r="Q1225" s="227"/>
      <c r="R1225" s="227"/>
      <c r="S1225" s="227"/>
      <c r="T1225" s="227"/>
      <c r="U1225" s="227"/>
      <c r="V1225" s="227"/>
      <c r="W1225" s="227"/>
      <c r="X1225" s="227"/>
      <c r="Y1225" s="227"/>
      <c r="Z1225" s="227"/>
      <c r="AA1225" s="227"/>
      <c r="AB1225" s="227"/>
      <c r="AC1225" s="227"/>
      <c r="AD1225" s="227"/>
      <c r="AE1225" s="227"/>
      <c r="AF1225" s="227"/>
      <c r="AG1225" s="227"/>
      <c r="AH1225" s="227"/>
      <c r="AI1225" s="227"/>
      <c r="AJ1225" s="227"/>
      <c r="AK1225" s="227"/>
    </row>
    <row r="1226" hidden="1">
      <c r="A1226" s="227"/>
      <c r="B1226" s="227"/>
      <c r="C1226" s="227"/>
      <c r="D1226" s="227"/>
      <c r="E1226" s="227"/>
      <c r="F1226" s="227"/>
      <c r="G1226" s="227"/>
      <c r="H1226" s="227"/>
      <c r="I1226" s="227"/>
      <c r="J1226" s="227"/>
      <c r="K1226" s="227"/>
      <c r="L1226" s="227"/>
      <c r="M1226" s="227"/>
      <c r="N1226" s="227"/>
      <c r="O1226" s="227"/>
      <c r="P1226" s="227"/>
      <c r="Q1226" s="227"/>
      <c r="R1226" s="227"/>
      <c r="S1226" s="227"/>
      <c r="T1226" s="227"/>
      <c r="U1226" s="227"/>
      <c r="V1226" s="227"/>
      <c r="W1226" s="227"/>
      <c r="X1226" s="227"/>
      <c r="Y1226" s="227"/>
      <c r="Z1226" s="227"/>
      <c r="AA1226" s="227"/>
      <c r="AB1226" s="227"/>
      <c r="AC1226" s="227"/>
      <c r="AD1226" s="227"/>
      <c r="AE1226" s="227"/>
      <c r="AF1226" s="227"/>
      <c r="AG1226" s="227"/>
      <c r="AH1226" s="227"/>
      <c r="AI1226" s="227"/>
      <c r="AJ1226" s="227"/>
      <c r="AK1226" s="227"/>
    </row>
    <row r="1227" hidden="1">
      <c r="A1227" s="227"/>
      <c r="B1227" s="227"/>
      <c r="C1227" s="227"/>
      <c r="D1227" s="227"/>
      <c r="E1227" s="227"/>
      <c r="F1227" s="227"/>
      <c r="G1227" s="227"/>
      <c r="H1227" s="227"/>
      <c r="I1227" s="227"/>
      <c r="J1227" s="227"/>
      <c r="K1227" s="227"/>
      <c r="L1227" s="227"/>
      <c r="M1227" s="227"/>
      <c r="N1227" s="227"/>
      <c r="O1227" s="227"/>
      <c r="P1227" s="227"/>
      <c r="Q1227" s="227"/>
      <c r="R1227" s="227"/>
      <c r="S1227" s="227"/>
      <c r="T1227" s="227"/>
      <c r="U1227" s="227"/>
      <c r="V1227" s="227"/>
      <c r="W1227" s="227"/>
      <c r="X1227" s="227"/>
      <c r="Y1227" s="227"/>
      <c r="Z1227" s="227"/>
      <c r="AA1227" s="227"/>
      <c r="AB1227" s="227"/>
      <c r="AC1227" s="227"/>
      <c r="AD1227" s="227"/>
      <c r="AE1227" s="227"/>
      <c r="AF1227" s="227"/>
      <c r="AG1227" s="227"/>
      <c r="AH1227" s="227"/>
      <c r="AI1227" s="227"/>
      <c r="AJ1227" s="227"/>
      <c r="AK1227" s="227"/>
    </row>
    <row r="1228" hidden="1">
      <c r="A1228" s="227"/>
      <c r="B1228" s="227"/>
      <c r="C1228" s="227"/>
      <c r="D1228" s="227"/>
      <c r="E1228" s="227"/>
      <c r="F1228" s="227"/>
      <c r="G1228" s="227"/>
      <c r="H1228" s="227"/>
      <c r="I1228" s="227"/>
      <c r="J1228" s="227"/>
      <c r="K1228" s="227"/>
      <c r="L1228" s="227"/>
      <c r="M1228" s="227"/>
      <c r="N1228" s="227"/>
      <c r="O1228" s="227"/>
      <c r="P1228" s="227"/>
      <c r="Q1228" s="227"/>
      <c r="R1228" s="227"/>
      <c r="S1228" s="227"/>
      <c r="T1228" s="227"/>
      <c r="U1228" s="227"/>
      <c r="V1228" s="227"/>
      <c r="W1228" s="227"/>
      <c r="X1228" s="227"/>
      <c r="Y1228" s="227"/>
      <c r="Z1228" s="227"/>
      <c r="AA1228" s="227"/>
      <c r="AB1228" s="227"/>
      <c r="AC1228" s="227"/>
      <c r="AD1228" s="227"/>
      <c r="AE1228" s="227"/>
      <c r="AF1228" s="227"/>
      <c r="AG1228" s="227"/>
      <c r="AH1228" s="227"/>
      <c r="AI1228" s="227"/>
      <c r="AJ1228" s="227"/>
      <c r="AK1228" s="227"/>
    </row>
    <row r="1229" hidden="1">
      <c r="A1229" s="227"/>
      <c r="B1229" s="227"/>
      <c r="C1229" s="227"/>
      <c r="D1229" s="227"/>
      <c r="E1229" s="227"/>
      <c r="F1229" s="227"/>
      <c r="G1229" s="227"/>
      <c r="H1229" s="227"/>
      <c r="I1229" s="227"/>
      <c r="J1229" s="227"/>
      <c r="K1229" s="227"/>
      <c r="L1229" s="227"/>
      <c r="M1229" s="227"/>
      <c r="N1229" s="227"/>
      <c r="O1229" s="227"/>
      <c r="P1229" s="227"/>
      <c r="Q1229" s="227"/>
      <c r="R1229" s="227"/>
      <c r="S1229" s="227"/>
      <c r="T1229" s="227"/>
      <c r="U1229" s="227"/>
      <c r="V1229" s="227"/>
      <c r="W1229" s="227"/>
      <c r="X1229" s="227"/>
      <c r="Y1229" s="227"/>
      <c r="Z1229" s="227"/>
      <c r="AA1229" s="227"/>
      <c r="AB1229" s="227"/>
      <c r="AC1229" s="227"/>
      <c r="AD1229" s="227"/>
      <c r="AE1229" s="227"/>
      <c r="AF1229" s="227"/>
      <c r="AG1229" s="227"/>
      <c r="AH1229" s="227"/>
      <c r="AI1229" s="227"/>
      <c r="AJ1229" s="227"/>
      <c r="AK1229" s="227"/>
    </row>
    <row r="1230" hidden="1">
      <c r="A1230" s="227"/>
      <c r="B1230" s="227"/>
      <c r="C1230" s="227"/>
      <c r="D1230" s="227"/>
      <c r="E1230" s="227"/>
      <c r="F1230" s="227"/>
      <c r="G1230" s="227"/>
      <c r="H1230" s="227"/>
      <c r="I1230" s="227"/>
      <c r="J1230" s="227"/>
      <c r="K1230" s="227"/>
      <c r="L1230" s="227"/>
      <c r="M1230" s="227"/>
      <c r="N1230" s="227"/>
      <c r="O1230" s="227"/>
      <c r="P1230" s="227"/>
      <c r="Q1230" s="227"/>
      <c r="R1230" s="227"/>
      <c r="S1230" s="227"/>
      <c r="T1230" s="227"/>
      <c r="U1230" s="227"/>
      <c r="V1230" s="227"/>
      <c r="W1230" s="227"/>
      <c r="X1230" s="227"/>
      <c r="Y1230" s="227"/>
      <c r="Z1230" s="227"/>
      <c r="AA1230" s="227"/>
      <c r="AB1230" s="227"/>
      <c r="AC1230" s="227"/>
      <c r="AD1230" s="227"/>
      <c r="AE1230" s="227"/>
      <c r="AF1230" s="227"/>
      <c r="AG1230" s="227"/>
      <c r="AH1230" s="227"/>
      <c r="AI1230" s="227"/>
      <c r="AJ1230" s="227"/>
      <c r="AK1230" s="227"/>
    </row>
    <row r="1231" hidden="1">
      <c r="A1231" s="227"/>
      <c r="B1231" s="227"/>
      <c r="C1231" s="227"/>
      <c r="D1231" s="227"/>
      <c r="E1231" s="227"/>
      <c r="F1231" s="227"/>
      <c r="G1231" s="227"/>
      <c r="H1231" s="227"/>
      <c r="I1231" s="227"/>
      <c r="J1231" s="227"/>
      <c r="K1231" s="227"/>
      <c r="L1231" s="227"/>
      <c r="M1231" s="227"/>
      <c r="N1231" s="227"/>
      <c r="O1231" s="227"/>
      <c r="P1231" s="227"/>
      <c r="Q1231" s="227"/>
      <c r="R1231" s="227"/>
      <c r="S1231" s="227"/>
      <c r="T1231" s="227"/>
      <c r="U1231" s="227"/>
      <c r="V1231" s="227"/>
      <c r="W1231" s="227"/>
      <c r="X1231" s="227"/>
      <c r="Y1231" s="227"/>
      <c r="Z1231" s="227"/>
      <c r="AA1231" s="227"/>
      <c r="AB1231" s="227"/>
      <c r="AC1231" s="227"/>
      <c r="AD1231" s="227"/>
      <c r="AE1231" s="227"/>
      <c r="AF1231" s="227"/>
      <c r="AG1231" s="227"/>
      <c r="AH1231" s="227"/>
      <c r="AI1231" s="227"/>
      <c r="AJ1231" s="227"/>
      <c r="AK1231" s="227"/>
    </row>
    <row r="1232" hidden="1">
      <c r="A1232" s="227"/>
      <c r="B1232" s="227"/>
      <c r="C1232" s="227"/>
      <c r="D1232" s="227"/>
      <c r="E1232" s="227"/>
      <c r="F1232" s="227"/>
      <c r="G1232" s="227"/>
      <c r="H1232" s="227"/>
      <c r="I1232" s="227"/>
      <c r="J1232" s="227"/>
      <c r="K1232" s="227"/>
      <c r="L1232" s="227"/>
      <c r="M1232" s="227"/>
      <c r="N1232" s="227"/>
      <c r="O1232" s="227"/>
      <c r="P1232" s="227"/>
      <c r="Q1232" s="227"/>
      <c r="R1232" s="227"/>
      <c r="S1232" s="227"/>
      <c r="T1232" s="227"/>
      <c r="U1232" s="227"/>
      <c r="V1232" s="227"/>
      <c r="W1232" s="227"/>
      <c r="X1232" s="227"/>
      <c r="Y1232" s="227"/>
      <c r="Z1232" s="227"/>
      <c r="AA1232" s="227"/>
      <c r="AB1232" s="227"/>
      <c r="AC1232" s="227"/>
      <c r="AD1232" s="227"/>
      <c r="AE1232" s="227"/>
      <c r="AF1232" s="227"/>
      <c r="AG1232" s="227"/>
      <c r="AH1232" s="227"/>
      <c r="AI1232" s="227"/>
      <c r="AJ1232" s="227"/>
      <c r="AK1232" s="227"/>
    </row>
    <row r="1233" hidden="1">
      <c r="A1233" s="227"/>
      <c r="B1233" s="227"/>
      <c r="C1233" s="227"/>
      <c r="D1233" s="227"/>
      <c r="E1233" s="227"/>
      <c r="F1233" s="227"/>
      <c r="G1233" s="227"/>
      <c r="H1233" s="227"/>
      <c r="I1233" s="227"/>
      <c r="J1233" s="227"/>
      <c r="K1233" s="227"/>
      <c r="L1233" s="227"/>
      <c r="M1233" s="227"/>
      <c r="N1233" s="227"/>
      <c r="O1233" s="227"/>
      <c r="P1233" s="227"/>
      <c r="Q1233" s="227"/>
      <c r="R1233" s="227"/>
      <c r="S1233" s="227"/>
      <c r="T1233" s="227"/>
      <c r="U1233" s="227"/>
      <c r="V1233" s="227"/>
      <c r="W1233" s="227"/>
      <c r="X1233" s="227"/>
      <c r="Y1233" s="227"/>
      <c r="Z1233" s="227"/>
      <c r="AA1233" s="227"/>
      <c r="AB1233" s="227"/>
      <c r="AC1233" s="227"/>
      <c r="AD1233" s="227"/>
      <c r="AE1233" s="227"/>
      <c r="AF1233" s="227"/>
      <c r="AG1233" s="227"/>
      <c r="AH1233" s="227"/>
      <c r="AI1233" s="227"/>
      <c r="AJ1233" s="227"/>
      <c r="AK1233" s="227"/>
    </row>
    <row r="1234" hidden="1">
      <c r="A1234" s="227"/>
      <c r="B1234" s="227"/>
      <c r="C1234" s="227"/>
      <c r="D1234" s="227"/>
      <c r="E1234" s="227"/>
      <c r="F1234" s="227"/>
      <c r="G1234" s="227"/>
      <c r="H1234" s="227"/>
      <c r="I1234" s="227"/>
      <c r="J1234" s="227"/>
      <c r="K1234" s="227"/>
      <c r="L1234" s="227"/>
      <c r="M1234" s="227"/>
      <c r="N1234" s="227"/>
      <c r="O1234" s="227"/>
      <c r="P1234" s="227"/>
      <c r="Q1234" s="227"/>
      <c r="R1234" s="227"/>
      <c r="S1234" s="227"/>
      <c r="T1234" s="227"/>
      <c r="U1234" s="227"/>
      <c r="V1234" s="227"/>
      <c r="W1234" s="227"/>
      <c r="X1234" s="227"/>
      <c r="Y1234" s="227"/>
      <c r="Z1234" s="227"/>
      <c r="AA1234" s="227"/>
      <c r="AB1234" s="227"/>
      <c r="AC1234" s="227"/>
      <c r="AD1234" s="227"/>
      <c r="AE1234" s="227"/>
      <c r="AF1234" s="227"/>
      <c r="AG1234" s="227"/>
      <c r="AH1234" s="227"/>
      <c r="AI1234" s="227"/>
      <c r="AJ1234" s="227"/>
      <c r="AK1234" s="227"/>
    </row>
    <row r="1235" hidden="1">
      <c r="A1235" s="227"/>
      <c r="B1235" s="227"/>
      <c r="C1235" s="227"/>
      <c r="D1235" s="227"/>
      <c r="E1235" s="227"/>
      <c r="F1235" s="227"/>
      <c r="G1235" s="227"/>
      <c r="H1235" s="227"/>
      <c r="I1235" s="227"/>
      <c r="J1235" s="227"/>
      <c r="K1235" s="227"/>
      <c r="L1235" s="227"/>
      <c r="M1235" s="227"/>
      <c r="N1235" s="227"/>
      <c r="O1235" s="227"/>
      <c r="P1235" s="227"/>
      <c r="Q1235" s="227"/>
      <c r="R1235" s="227"/>
      <c r="S1235" s="227"/>
      <c r="T1235" s="227"/>
      <c r="U1235" s="227"/>
      <c r="V1235" s="227"/>
      <c r="W1235" s="227"/>
      <c r="X1235" s="227"/>
      <c r="Y1235" s="227"/>
      <c r="Z1235" s="227"/>
      <c r="AA1235" s="227"/>
      <c r="AB1235" s="227"/>
      <c r="AC1235" s="227"/>
      <c r="AD1235" s="227"/>
      <c r="AE1235" s="227"/>
      <c r="AF1235" s="227"/>
      <c r="AG1235" s="227"/>
      <c r="AH1235" s="227"/>
      <c r="AI1235" s="227"/>
      <c r="AJ1235" s="227"/>
      <c r="AK1235" s="227"/>
    </row>
    <row r="1236" hidden="1">
      <c r="A1236" s="227"/>
      <c r="B1236" s="227"/>
      <c r="C1236" s="227"/>
      <c r="D1236" s="227"/>
      <c r="E1236" s="227"/>
      <c r="F1236" s="227"/>
      <c r="G1236" s="227"/>
      <c r="H1236" s="227"/>
      <c r="I1236" s="227"/>
      <c r="J1236" s="227"/>
      <c r="K1236" s="227"/>
      <c r="L1236" s="227"/>
      <c r="M1236" s="227"/>
      <c r="N1236" s="227"/>
      <c r="O1236" s="227"/>
      <c r="P1236" s="227"/>
      <c r="Q1236" s="227"/>
      <c r="R1236" s="227"/>
      <c r="S1236" s="227"/>
      <c r="T1236" s="227"/>
      <c r="U1236" s="227"/>
      <c r="V1236" s="227"/>
      <c r="W1236" s="227"/>
      <c r="X1236" s="227"/>
      <c r="Y1236" s="227"/>
      <c r="Z1236" s="227"/>
      <c r="AA1236" s="227"/>
      <c r="AB1236" s="227"/>
      <c r="AC1236" s="227"/>
      <c r="AD1236" s="227"/>
      <c r="AE1236" s="227"/>
      <c r="AF1236" s="227"/>
      <c r="AG1236" s="227"/>
      <c r="AH1236" s="227"/>
      <c r="AI1236" s="227"/>
      <c r="AJ1236" s="227"/>
      <c r="AK1236" s="227"/>
    </row>
    <row r="1237" hidden="1">
      <c r="A1237" s="227"/>
      <c r="B1237" s="227"/>
      <c r="C1237" s="227"/>
      <c r="D1237" s="227"/>
      <c r="E1237" s="227"/>
      <c r="F1237" s="227"/>
      <c r="G1237" s="227"/>
      <c r="H1237" s="227"/>
      <c r="I1237" s="227"/>
      <c r="J1237" s="227"/>
      <c r="K1237" s="227"/>
      <c r="L1237" s="227"/>
      <c r="M1237" s="227"/>
      <c r="N1237" s="227"/>
      <c r="O1237" s="227"/>
      <c r="P1237" s="227"/>
      <c r="Q1237" s="227"/>
      <c r="R1237" s="227"/>
      <c r="S1237" s="227"/>
      <c r="T1237" s="227"/>
      <c r="U1237" s="227"/>
      <c r="V1237" s="227"/>
      <c r="W1237" s="227"/>
      <c r="X1237" s="227"/>
      <c r="Y1237" s="227"/>
      <c r="Z1237" s="227"/>
      <c r="AA1237" s="227"/>
      <c r="AB1237" s="227"/>
      <c r="AC1237" s="227"/>
      <c r="AD1237" s="227"/>
      <c r="AE1237" s="227"/>
      <c r="AF1237" s="227"/>
      <c r="AG1237" s="227"/>
      <c r="AH1237" s="227"/>
      <c r="AI1237" s="227"/>
      <c r="AJ1237" s="227"/>
      <c r="AK1237" s="227"/>
    </row>
    <row r="1238" hidden="1">
      <c r="A1238" s="227"/>
      <c r="B1238" s="227"/>
      <c r="C1238" s="227"/>
      <c r="D1238" s="227"/>
      <c r="E1238" s="227"/>
      <c r="F1238" s="227"/>
      <c r="G1238" s="227"/>
      <c r="H1238" s="227"/>
      <c r="I1238" s="227"/>
      <c r="J1238" s="227"/>
      <c r="K1238" s="227"/>
      <c r="L1238" s="227"/>
      <c r="M1238" s="227"/>
      <c r="N1238" s="227"/>
      <c r="O1238" s="227"/>
      <c r="P1238" s="227"/>
      <c r="Q1238" s="227"/>
      <c r="R1238" s="227"/>
      <c r="S1238" s="227"/>
      <c r="T1238" s="227"/>
      <c r="U1238" s="227"/>
      <c r="V1238" s="227"/>
      <c r="W1238" s="227"/>
      <c r="X1238" s="227"/>
      <c r="Y1238" s="227"/>
      <c r="Z1238" s="227"/>
      <c r="AA1238" s="227"/>
      <c r="AB1238" s="227"/>
      <c r="AC1238" s="227"/>
      <c r="AD1238" s="227"/>
      <c r="AE1238" s="227"/>
      <c r="AF1238" s="227"/>
      <c r="AG1238" s="227"/>
      <c r="AH1238" s="227"/>
      <c r="AI1238" s="227"/>
      <c r="AJ1238" s="227"/>
      <c r="AK1238" s="227"/>
    </row>
    <row r="1239" hidden="1">
      <c r="A1239" s="227"/>
      <c r="B1239" s="227"/>
      <c r="C1239" s="227"/>
      <c r="D1239" s="227"/>
      <c r="E1239" s="227"/>
      <c r="F1239" s="227"/>
      <c r="G1239" s="227"/>
      <c r="H1239" s="227"/>
      <c r="I1239" s="227"/>
      <c r="J1239" s="227"/>
      <c r="K1239" s="227"/>
      <c r="L1239" s="227"/>
      <c r="M1239" s="227"/>
      <c r="N1239" s="227"/>
      <c r="O1239" s="227"/>
      <c r="P1239" s="227"/>
      <c r="Q1239" s="227"/>
      <c r="R1239" s="227"/>
      <c r="S1239" s="227"/>
      <c r="T1239" s="227"/>
      <c r="U1239" s="227"/>
      <c r="V1239" s="227"/>
      <c r="W1239" s="227"/>
      <c r="X1239" s="227"/>
      <c r="Y1239" s="227"/>
      <c r="Z1239" s="227"/>
      <c r="AA1239" s="227"/>
      <c r="AB1239" s="227"/>
      <c r="AC1239" s="227"/>
      <c r="AD1239" s="227"/>
      <c r="AE1239" s="227"/>
      <c r="AF1239" s="227"/>
      <c r="AG1239" s="227"/>
      <c r="AH1239" s="227"/>
      <c r="AI1239" s="227"/>
      <c r="AJ1239" s="227"/>
      <c r="AK1239" s="227"/>
    </row>
    <row r="1240" hidden="1">
      <c r="A1240" s="227"/>
      <c r="B1240" s="227"/>
      <c r="C1240" s="227"/>
      <c r="D1240" s="227"/>
      <c r="E1240" s="227"/>
      <c r="F1240" s="227"/>
      <c r="G1240" s="227"/>
      <c r="H1240" s="227"/>
      <c r="I1240" s="227"/>
      <c r="J1240" s="227"/>
      <c r="K1240" s="227"/>
      <c r="L1240" s="227"/>
      <c r="M1240" s="227"/>
      <c r="N1240" s="227"/>
      <c r="O1240" s="227"/>
      <c r="P1240" s="227"/>
      <c r="Q1240" s="227"/>
      <c r="R1240" s="227"/>
      <c r="S1240" s="227"/>
      <c r="T1240" s="227"/>
      <c r="U1240" s="227"/>
      <c r="V1240" s="227"/>
      <c r="W1240" s="227"/>
      <c r="X1240" s="227"/>
      <c r="Y1240" s="227"/>
      <c r="Z1240" s="227"/>
      <c r="AA1240" s="227"/>
      <c r="AB1240" s="227"/>
      <c r="AC1240" s="227"/>
      <c r="AD1240" s="227"/>
      <c r="AE1240" s="227"/>
      <c r="AF1240" s="227"/>
      <c r="AG1240" s="227"/>
      <c r="AH1240" s="227"/>
      <c r="AI1240" s="227"/>
      <c r="AJ1240" s="227"/>
      <c r="AK1240" s="227"/>
    </row>
    <row r="1241" hidden="1">
      <c r="A1241" s="227"/>
      <c r="B1241" s="227"/>
      <c r="C1241" s="227"/>
      <c r="D1241" s="227"/>
      <c r="E1241" s="227"/>
      <c r="F1241" s="227"/>
      <c r="G1241" s="227"/>
      <c r="H1241" s="227"/>
      <c r="I1241" s="227"/>
      <c r="J1241" s="227"/>
      <c r="K1241" s="227"/>
      <c r="L1241" s="227"/>
      <c r="M1241" s="227"/>
      <c r="N1241" s="227"/>
      <c r="O1241" s="227"/>
      <c r="P1241" s="227"/>
      <c r="Q1241" s="227"/>
      <c r="R1241" s="227"/>
      <c r="S1241" s="227"/>
      <c r="T1241" s="227"/>
      <c r="U1241" s="227"/>
      <c r="V1241" s="227"/>
      <c r="W1241" s="227"/>
      <c r="X1241" s="227"/>
      <c r="Y1241" s="227"/>
      <c r="Z1241" s="227"/>
      <c r="AA1241" s="227"/>
      <c r="AB1241" s="227"/>
      <c r="AC1241" s="227"/>
      <c r="AD1241" s="227"/>
      <c r="AE1241" s="227"/>
      <c r="AF1241" s="227"/>
      <c r="AG1241" s="227"/>
      <c r="AH1241" s="227"/>
      <c r="AI1241" s="227"/>
      <c r="AJ1241" s="227"/>
      <c r="AK1241" s="227"/>
    </row>
    <row r="1242" hidden="1">
      <c r="A1242" s="227"/>
      <c r="B1242" s="227"/>
      <c r="C1242" s="227"/>
      <c r="D1242" s="227"/>
      <c r="E1242" s="227"/>
      <c r="F1242" s="227"/>
      <c r="G1242" s="227"/>
      <c r="H1242" s="227"/>
      <c r="I1242" s="227"/>
      <c r="J1242" s="227"/>
      <c r="K1242" s="227"/>
      <c r="L1242" s="227"/>
      <c r="M1242" s="227"/>
      <c r="N1242" s="227"/>
      <c r="O1242" s="227"/>
      <c r="P1242" s="227"/>
      <c r="Q1242" s="227"/>
      <c r="R1242" s="227"/>
      <c r="S1242" s="227"/>
      <c r="T1242" s="227"/>
      <c r="U1242" s="227"/>
      <c r="V1242" s="227"/>
      <c r="W1242" s="227"/>
      <c r="X1242" s="227"/>
      <c r="Y1242" s="227"/>
      <c r="Z1242" s="227"/>
      <c r="AA1242" s="227"/>
      <c r="AB1242" s="227"/>
      <c r="AC1242" s="227"/>
      <c r="AD1242" s="227"/>
      <c r="AE1242" s="227"/>
      <c r="AF1242" s="227"/>
      <c r="AG1242" s="227"/>
      <c r="AH1242" s="227"/>
      <c r="AI1242" s="227"/>
      <c r="AJ1242" s="227"/>
      <c r="AK1242" s="227"/>
    </row>
    <row r="1243" hidden="1">
      <c r="A1243" s="227"/>
      <c r="B1243" s="227"/>
      <c r="C1243" s="227"/>
      <c r="D1243" s="227"/>
      <c r="E1243" s="227"/>
      <c r="F1243" s="227"/>
      <c r="G1243" s="227"/>
      <c r="H1243" s="227"/>
      <c r="I1243" s="227"/>
      <c r="J1243" s="227"/>
      <c r="K1243" s="227"/>
      <c r="L1243" s="227"/>
      <c r="M1243" s="227"/>
      <c r="N1243" s="227"/>
      <c r="O1243" s="227"/>
      <c r="P1243" s="227"/>
      <c r="Q1243" s="227"/>
      <c r="R1243" s="227"/>
      <c r="S1243" s="227"/>
      <c r="T1243" s="227"/>
      <c r="U1243" s="227"/>
      <c r="V1243" s="227"/>
      <c r="W1243" s="227"/>
      <c r="X1243" s="227"/>
      <c r="Y1243" s="227"/>
      <c r="Z1243" s="227"/>
      <c r="AA1243" s="227"/>
      <c r="AB1243" s="227"/>
      <c r="AC1243" s="227"/>
      <c r="AD1243" s="227"/>
      <c r="AE1243" s="227"/>
      <c r="AF1243" s="227"/>
      <c r="AG1243" s="227"/>
      <c r="AH1243" s="227"/>
      <c r="AI1243" s="227"/>
      <c r="AJ1243" s="227"/>
      <c r="AK1243" s="227"/>
    </row>
    <row r="1244" hidden="1">
      <c r="A1244" s="227"/>
      <c r="B1244" s="227"/>
      <c r="C1244" s="227"/>
      <c r="D1244" s="227"/>
      <c r="E1244" s="227"/>
      <c r="F1244" s="227"/>
      <c r="G1244" s="227"/>
      <c r="H1244" s="227"/>
      <c r="I1244" s="227"/>
      <c r="J1244" s="227"/>
      <c r="K1244" s="227"/>
      <c r="L1244" s="227"/>
      <c r="M1244" s="227"/>
      <c r="N1244" s="227"/>
      <c r="O1244" s="227"/>
      <c r="P1244" s="227"/>
      <c r="Q1244" s="227"/>
      <c r="R1244" s="227"/>
      <c r="S1244" s="227"/>
      <c r="T1244" s="227"/>
      <c r="U1244" s="227"/>
      <c r="V1244" s="227"/>
      <c r="W1244" s="227"/>
      <c r="X1244" s="227"/>
      <c r="Y1244" s="227"/>
      <c r="Z1244" s="227"/>
      <c r="AA1244" s="227"/>
      <c r="AB1244" s="227"/>
      <c r="AC1244" s="227"/>
      <c r="AD1244" s="227"/>
      <c r="AE1244" s="227"/>
      <c r="AF1244" s="227"/>
      <c r="AG1244" s="227"/>
      <c r="AH1244" s="227"/>
      <c r="AI1244" s="227"/>
      <c r="AJ1244" s="227"/>
      <c r="AK1244" s="227"/>
    </row>
    <row r="1245" hidden="1">
      <c r="A1245" s="227"/>
      <c r="B1245" s="227"/>
      <c r="C1245" s="227"/>
      <c r="D1245" s="227"/>
      <c r="E1245" s="227"/>
      <c r="F1245" s="227"/>
      <c r="G1245" s="227"/>
      <c r="H1245" s="227"/>
      <c r="I1245" s="227"/>
      <c r="J1245" s="227"/>
      <c r="K1245" s="227"/>
      <c r="L1245" s="227"/>
      <c r="M1245" s="227"/>
      <c r="N1245" s="227"/>
      <c r="O1245" s="227"/>
      <c r="P1245" s="227"/>
      <c r="Q1245" s="227"/>
      <c r="R1245" s="227"/>
      <c r="S1245" s="227"/>
      <c r="T1245" s="227"/>
      <c r="U1245" s="227"/>
      <c r="V1245" s="227"/>
      <c r="W1245" s="227"/>
      <c r="X1245" s="227"/>
      <c r="Y1245" s="227"/>
      <c r="Z1245" s="227"/>
      <c r="AA1245" s="227"/>
      <c r="AB1245" s="227"/>
      <c r="AC1245" s="227"/>
      <c r="AD1245" s="227"/>
      <c r="AE1245" s="227"/>
      <c r="AF1245" s="227"/>
      <c r="AG1245" s="227"/>
      <c r="AH1245" s="227"/>
      <c r="AI1245" s="227"/>
      <c r="AJ1245" s="227"/>
      <c r="AK1245" s="227"/>
    </row>
    <row r="1246" hidden="1">
      <c r="A1246" s="227"/>
      <c r="B1246" s="227"/>
      <c r="C1246" s="227"/>
      <c r="D1246" s="227"/>
      <c r="E1246" s="227"/>
      <c r="F1246" s="227"/>
      <c r="G1246" s="227"/>
      <c r="H1246" s="227"/>
      <c r="I1246" s="227"/>
      <c r="J1246" s="227"/>
      <c r="K1246" s="227"/>
      <c r="L1246" s="227"/>
      <c r="M1246" s="227"/>
      <c r="N1246" s="227"/>
      <c r="O1246" s="227"/>
      <c r="P1246" s="227"/>
      <c r="Q1246" s="227"/>
      <c r="R1246" s="227"/>
      <c r="S1246" s="227"/>
      <c r="T1246" s="227"/>
      <c r="U1246" s="227"/>
      <c r="V1246" s="227"/>
      <c r="W1246" s="227"/>
      <c r="X1246" s="227"/>
      <c r="Y1246" s="227"/>
      <c r="Z1246" s="227"/>
      <c r="AA1246" s="227"/>
      <c r="AB1246" s="227"/>
      <c r="AC1246" s="227"/>
      <c r="AD1246" s="227"/>
      <c r="AE1246" s="227"/>
      <c r="AF1246" s="227"/>
      <c r="AG1246" s="227"/>
      <c r="AH1246" s="227"/>
      <c r="AI1246" s="227"/>
      <c r="AJ1246" s="227"/>
      <c r="AK1246" s="227"/>
    </row>
    <row r="1247" hidden="1">
      <c r="A1247" s="227"/>
      <c r="B1247" s="227"/>
      <c r="C1247" s="227"/>
      <c r="D1247" s="227"/>
      <c r="E1247" s="227"/>
      <c r="F1247" s="227"/>
      <c r="G1247" s="227"/>
      <c r="H1247" s="227"/>
      <c r="I1247" s="227"/>
      <c r="J1247" s="227"/>
      <c r="K1247" s="227"/>
      <c r="L1247" s="227"/>
      <c r="M1247" s="227"/>
      <c r="N1247" s="227"/>
      <c r="O1247" s="227"/>
      <c r="P1247" s="227"/>
      <c r="Q1247" s="227"/>
      <c r="R1247" s="227"/>
      <c r="S1247" s="227"/>
      <c r="T1247" s="227"/>
      <c r="U1247" s="227"/>
      <c r="V1247" s="227"/>
      <c r="W1247" s="227"/>
      <c r="X1247" s="227"/>
      <c r="Y1247" s="227"/>
      <c r="Z1247" s="227"/>
      <c r="AA1247" s="227"/>
      <c r="AB1247" s="227"/>
      <c r="AC1247" s="227"/>
      <c r="AD1247" s="227"/>
      <c r="AE1247" s="227"/>
      <c r="AF1247" s="227"/>
      <c r="AG1247" s="227"/>
      <c r="AH1247" s="227"/>
      <c r="AI1247" s="227"/>
      <c r="AJ1247" s="227"/>
      <c r="AK1247" s="227"/>
    </row>
    <row r="1248" hidden="1">
      <c r="A1248" s="227"/>
      <c r="B1248" s="227"/>
      <c r="C1248" s="227"/>
      <c r="D1248" s="227"/>
      <c r="E1248" s="227"/>
      <c r="F1248" s="227"/>
      <c r="G1248" s="227"/>
      <c r="H1248" s="227"/>
      <c r="I1248" s="227"/>
      <c r="J1248" s="227"/>
      <c r="K1248" s="227"/>
      <c r="L1248" s="227"/>
      <c r="M1248" s="227"/>
      <c r="N1248" s="227"/>
      <c r="O1248" s="227"/>
      <c r="P1248" s="227"/>
      <c r="Q1248" s="227"/>
      <c r="R1248" s="227"/>
      <c r="S1248" s="227"/>
      <c r="T1248" s="227"/>
      <c r="U1248" s="227"/>
      <c r="V1248" s="227"/>
      <c r="W1248" s="227"/>
      <c r="X1248" s="227"/>
      <c r="Y1248" s="227"/>
      <c r="Z1248" s="227"/>
      <c r="AA1248" s="227"/>
      <c r="AB1248" s="227"/>
      <c r="AC1248" s="227"/>
      <c r="AD1248" s="227"/>
      <c r="AE1248" s="227"/>
      <c r="AF1248" s="227"/>
      <c r="AG1248" s="227"/>
      <c r="AH1248" s="227"/>
      <c r="AI1248" s="227"/>
      <c r="AJ1248" s="227"/>
      <c r="AK1248" s="227"/>
    </row>
    <row r="1249" hidden="1">
      <c r="A1249" s="227"/>
      <c r="B1249" s="227"/>
      <c r="C1249" s="227"/>
      <c r="D1249" s="227"/>
      <c r="E1249" s="227"/>
      <c r="F1249" s="227"/>
      <c r="G1249" s="227"/>
      <c r="H1249" s="227"/>
      <c r="I1249" s="227"/>
      <c r="J1249" s="227"/>
      <c r="K1249" s="227"/>
      <c r="L1249" s="227"/>
      <c r="M1249" s="227"/>
      <c r="N1249" s="227"/>
      <c r="O1249" s="227"/>
      <c r="P1249" s="227"/>
      <c r="Q1249" s="227"/>
      <c r="R1249" s="227"/>
      <c r="S1249" s="227"/>
      <c r="T1249" s="227"/>
      <c r="U1249" s="227"/>
      <c r="V1249" s="227"/>
      <c r="W1249" s="227"/>
      <c r="X1249" s="227"/>
      <c r="Y1249" s="227"/>
      <c r="Z1249" s="227"/>
      <c r="AA1249" s="227"/>
      <c r="AB1249" s="227"/>
      <c r="AC1249" s="227"/>
      <c r="AD1249" s="227"/>
      <c r="AE1249" s="227"/>
      <c r="AF1249" s="227"/>
      <c r="AG1249" s="227"/>
      <c r="AH1249" s="227"/>
      <c r="AI1249" s="227"/>
      <c r="AJ1249" s="227"/>
      <c r="AK1249" s="227"/>
    </row>
    <row r="1250" hidden="1">
      <c r="A1250" s="227"/>
      <c r="B1250" s="227"/>
      <c r="C1250" s="227"/>
      <c r="D1250" s="227"/>
      <c r="E1250" s="227"/>
      <c r="F1250" s="227"/>
      <c r="G1250" s="227"/>
      <c r="H1250" s="227"/>
      <c r="I1250" s="227"/>
      <c r="J1250" s="227"/>
      <c r="K1250" s="227"/>
      <c r="L1250" s="227"/>
      <c r="M1250" s="227"/>
      <c r="N1250" s="227"/>
      <c r="O1250" s="227"/>
      <c r="P1250" s="227"/>
      <c r="Q1250" s="227"/>
      <c r="R1250" s="227"/>
      <c r="S1250" s="227"/>
      <c r="T1250" s="227"/>
      <c r="U1250" s="227"/>
      <c r="V1250" s="227"/>
      <c r="W1250" s="227"/>
      <c r="X1250" s="227"/>
      <c r="Y1250" s="227"/>
      <c r="Z1250" s="227"/>
      <c r="AA1250" s="227"/>
      <c r="AB1250" s="227"/>
      <c r="AC1250" s="227"/>
      <c r="AD1250" s="227"/>
      <c r="AE1250" s="227"/>
      <c r="AF1250" s="227"/>
      <c r="AG1250" s="227"/>
      <c r="AH1250" s="227"/>
      <c r="AI1250" s="227"/>
      <c r="AJ1250" s="227"/>
      <c r="AK1250" s="227"/>
    </row>
    <row r="1251" hidden="1">
      <c r="A1251" s="227"/>
      <c r="B1251" s="227"/>
      <c r="C1251" s="227"/>
      <c r="D1251" s="227"/>
      <c r="E1251" s="227"/>
      <c r="F1251" s="227"/>
      <c r="G1251" s="227"/>
      <c r="H1251" s="227"/>
      <c r="I1251" s="227"/>
      <c r="J1251" s="227"/>
      <c r="K1251" s="227"/>
      <c r="L1251" s="227"/>
      <c r="M1251" s="227"/>
      <c r="N1251" s="227"/>
      <c r="O1251" s="227"/>
      <c r="P1251" s="227"/>
      <c r="Q1251" s="227"/>
      <c r="R1251" s="227"/>
      <c r="S1251" s="227"/>
      <c r="T1251" s="227"/>
      <c r="U1251" s="227"/>
      <c r="V1251" s="227"/>
      <c r="W1251" s="227"/>
      <c r="X1251" s="227"/>
      <c r="Y1251" s="227"/>
      <c r="Z1251" s="227"/>
      <c r="AA1251" s="227"/>
      <c r="AB1251" s="227"/>
      <c r="AC1251" s="227"/>
      <c r="AD1251" s="227"/>
      <c r="AE1251" s="227"/>
      <c r="AF1251" s="227"/>
      <c r="AG1251" s="227"/>
      <c r="AH1251" s="227"/>
      <c r="AI1251" s="227"/>
      <c r="AJ1251" s="227"/>
      <c r="AK1251" s="227"/>
    </row>
    <row r="1252" hidden="1">
      <c r="A1252" s="227"/>
      <c r="B1252" s="227"/>
      <c r="C1252" s="227"/>
      <c r="D1252" s="227"/>
      <c r="E1252" s="227"/>
      <c r="F1252" s="227"/>
      <c r="G1252" s="227"/>
      <c r="H1252" s="227"/>
      <c r="I1252" s="227"/>
      <c r="J1252" s="227"/>
      <c r="K1252" s="227"/>
      <c r="L1252" s="227"/>
      <c r="M1252" s="227"/>
      <c r="N1252" s="227"/>
      <c r="O1252" s="227"/>
      <c r="P1252" s="227"/>
      <c r="Q1252" s="227"/>
      <c r="R1252" s="227"/>
      <c r="S1252" s="227"/>
      <c r="T1252" s="227"/>
      <c r="U1252" s="227"/>
      <c r="V1252" s="227"/>
      <c r="W1252" s="227"/>
      <c r="X1252" s="227"/>
      <c r="Y1252" s="227"/>
      <c r="Z1252" s="227"/>
      <c r="AA1252" s="227"/>
      <c r="AB1252" s="227"/>
      <c r="AC1252" s="227"/>
      <c r="AD1252" s="227"/>
      <c r="AE1252" s="227"/>
      <c r="AF1252" s="227"/>
      <c r="AG1252" s="227"/>
      <c r="AH1252" s="227"/>
      <c r="AI1252" s="227"/>
      <c r="AJ1252" s="227"/>
      <c r="AK1252" s="227"/>
    </row>
    <row r="1253" hidden="1">
      <c r="A1253" s="227"/>
      <c r="B1253" s="227"/>
      <c r="C1253" s="227"/>
      <c r="D1253" s="227"/>
      <c r="E1253" s="227"/>
      <c r="F1253" s="227"/>
      <c r="G1253" s="227"/>
      <c r="H1253" s="227"/>
      <c r="I1253" s="227"/>
      <c r="J1253" s="227"/>
      <c r="K1253" s="227"/>
      <c r="L1253" s="227"/>
      <c r="M1253" s="227"/>
      <c r="N1253" s="227"/>
      <c r="O1253" s="227"/>
      <c r="P1253" s="227"/>
      <c r="Q1253" s="227"/>
      <c r="R1253" s="227"/>
      <c r="S1253" s="227"/>
      <c r="T1253" s="227"/>
      <c r="U1253" s="227"/>
      <c r="V1253" s="227"/>
      <c r="W1253" s="227"/>
      <c r="X1253" s="227"/>
      <c r="Y1253" s="227"/>
      <c r="Z1253" s="227"/>
      <c r="AA1253" s="227"/>
      <c r="AB1253" s="227"/>
      <c r="AC1253" s="227"/>
      <c r="AD1253" s="227"/>
      <c r="AE1253" s="227"/>
      <c r="AF1253" s="227"/>
      <c r="AG1253" s="227"/>
      <c r="AH1253" s="227"/>
      <c r="AI1253" s="227"/>
      <c r="AJ1253" s="227"/>
      <c r="AK1253" s="227"/>
    </row>
    <row r="1254" hidden="1">
      <c r="A1254" s="227"/>
      <c r="B1254" s="227"/>
      <c r="C1254" s="227"/>
      <c r="D1254" s="227"/>
      <c r="E1254" s="227"/>
      <c r="F1254" s="227"/>
      <c r="G1254" s="227"/>
      <c r="H1254" s="227"/>
      <c r="I1254" s="227"/>
      <c r="J1254" s="227"/>
      <c r="K1254" s="227"/>
      <c r="L1254" s="227"/>
      <c r="M1254" s="227"/>
      <c r="N1254" s="227"/>
      <c r="O1254" s="227"/>
      <c r="P1254" s="227"/>
      <c r="Q1254" s="227"/>
      <c r="R1254" s="227"/>
      <c r="S1254" s="227"/>
      <c r="T1254" s="227"/>
      <c r="U1254" s="227"/>
      <c r="V1254" s="227"/>
      <c r="W1254" s="227"/>
      <c r="X1254" s="227"/>
      <c r="Y1254" s="227"/>
      <c r="Z1254" s="227"/>
      <c r="AA1254" s="227"/>
      <c r="AB1254" s="227"/>
      <c r="AC1254" s="227"/>
      <c r="AD1254" s="227"/>
      <c r="AE1254" s="227"/>
      <c r="AF1254" s="227"/>
      <c r="AG1254" s="227"/>
      <c r="AH1254" s="227"/>
      <c r="AI1254" s="227"/>
      <c r="AJ1254" s="227"/>
      <c r="AK1254" s="227"/>
    </row>
    <row r="1255" hidden="1">
      <c r="A1255" s="227"/>
      <c r="B1255" s="227"/>
      <c r="C1255" s="227"/>
      <c r="D1255" s="227"/>
      <c r="E1255" s="227"/>
      <c r="F1255" s="227"/>
      <c r="G1255" s="227"/>
      <c r="H1255" s="227"/>
      <c r="I1255" s="227"/>
      <c r="J1255" s="227"/>
      <c r="K1255" s="227"/>
      <c r="L1255" s="227"/>
      <c r="M1255" s="227"/>
      <c r="N1255" s="227"/>
      <c r="O1255" s="227"/>
      <c r="P1255" s="227"/>
      <c r="Q1255" s="227"/>
      <c r="R1255" s="227"/>
      <c r="S1255" s="227"/>
      <c r="T1255" s="227"/>
      <c r="U1255" s="227"/>
      <c r="V1255" s="227"/>
      <c r="W1255" s="227"/>
      <c r="X1255" s="227"/>
      <c r="Y1255" s="227"/>
      <c r="Z1255" s="227"/>
      <c r="AA1255" s="227"/>
      <c r="AB1255" s="227"/>
      <c r="AC1255" s="227"/>
      <c r="AD1255" s="227"/>
      <c r="AE1255" s="227"/>
      <c r="AF1255" s="227"/>
      <c r="AG1255" s="227"/>
      <c r="AH1255" s="227"/>
      <c r="AI1255" s="227"/>
      <c r="AJ1255" s="227"/>
      <c r="AK1255" s="227"/>
    </row>
    <row r="1256" hidden="1">
      <c r="A1256" s="227"/>
      <c r="B1256" s="227"/>
      <c r="C1256" s="227"/>
      <c r="D1256" s="227"/>
      <c r="E1256" s="227"/>
      <c r="F1256" s="227"/>
      <c r="G1256" s="227"/>
      <c r="H1256" s="227"/>
      <c r="I1256" s="227"/>
      <c r="J1256" s="227"/>
      <c r="K1256" s="227"/>
      <c r="L1256" s="227"/>
      <c r="M1256" s="227"/>
      <c r="N1256" s="227"/>
      <c r="O1256" s="227"/>
      <c r="P1256" s="227"/>
      <c r="Q1256" s="227"/>
      <c r="R1256" s="227"/>
      <c r="S1256" s="227"/>
      <c r="T1256" s="227"/>
      <c r="U1256" s="227"/>
      <c r="V1256" s="227"/>
      <c r="W1256" s="227"/>
      <c r="X1256" s="227"/>
      <c r="Y1256" s="227"/>
      <c r="Z1256" s="227"/>
      <c r="AA1256" s="227"/>
      <c r="AB1256" s="227"/>
      <c r="AC1256" s="227"/>
      <c r="AD1256" s="227"/>
      <c r="AE1256" s="227"/>
      <c r="AF1256" s="227"/>
      <c r="AG1256" s="227"/>
      <c r="AH1256" s="227"/>
      <c r="AI1256" s="227"/>
      <c r="AJ1256" s="227"/>
      <c r="AK1256" s="227"/>
    </row>
    <row r="1257" hidden="1">
      <c r="A1257" s="227"/>
      <c r="B1257" s="227"/>
      <c r="C1257" s="227"/>
      <c r="D1257" s="227"/>
      <c r="E1257" s="227"/>
      <c r="F1257" s="227"/>
      <c r="G1257" s="227"/>
      <c r="H1257" s="227"/>
      <c r="I1257" s="227"/>
      <c r="J1257" s="227"/>
      <c r="K1257" s="227"/>
      <c r="L1257" s="227"/>
      <c r="M1257" s="227"/>
      <c r="N1257" s="227"/>
      <c r="O1257" s="227"/>
      <c r="P1257" s="227"/>
      <c r="Q1257" s="227"/>
      <c r="R1257" s="227"/>
      <c r="S1257" s="227"/>
      <c r="T1257" s="227"/>
      <c r="U1257" s="227"/>
      <c r="V1257" s="227"/>
      <c r="W1257" s="227"/>
      <c r="X1257" s="227"/>
      <c r="Y1257" s="227"/>
      <c r="Z1257" s="227"/>
      <c r="AA1257" s="227"/>
      <c r="AB1257" s="227"/>
      <c r="AC1257" s="227"/>
      <c r="AD1257" s="227"/>
      <c r="AE1257" s="227"/>
      <c r="AF1257" s="227"/>
      <c r="AG1257" s="227"/>
      <c r="AH1257" s="227"/>
      <c r="AI1257" s="227"/>
      <c r="AJ1257" s="227"/>
      <c r="AK1257" s="227"/>
    </row>
    <row r="1258" hidden="1">
      <c r="A1258" s="227"/>
      <c r="B1258" s="227"/>
      <c r="C1258" s="227"/>
      <c r="D1258" s="227"/>
      <c r="E1258" s="227"/>
      <c r="F1258" s="227"/>
      <c r="G1258" s="227"/>
      <c r="H1258" s="227"/>
      <c r="I1258" s="227"/>
      <c r="J1258" s="227"/>
      <c r="K1258" s="227"/>
      <c r="L1258" s="227"/>
      <c r="M1258" s="227"/>
      <c r="N1258" s="227"/>
      <c r="O1258" s="227"/>
      <c r="P1258" s="227"/>
      <c r="Q1258" s="227"/>
      <c r="R1258" s="227"/>
      <c r="S1258" s="227"/>
      <c r="T1258" s="227"/>
      <c r="U1258" s="227"/>
      <c r="V1258" s="227"/>
      <c r="W1258" s="227"/>
      <c r="X1258" s="227"/>
      <c r="Y1258" s="227"/>
      <c r="Z1258" s="227"/>
      <c r="AA1258" s="227"/>
      <c r="AB1258" s="227"/>
      <c r="AC1258" s="227"/>
      <c r="AD1258" s="227"/>
      <c r="AE1258" s="227"/>
      <c r="AF1258" s="227"/>
      <c r="AG1258" s="227"/>
      <c r="AH1258" s="227"/>
      <c r="AI1258" s="227"/>
      <c r="AJ1258" s="227"/>
      <c r="AK1258" s="227"/>
    </row>
    <row r="1259" hidden="1">
      <c r="A1259" s="227"/>
      <c r="B1259" s="227"/>
      <c r="C1259" s="227"/>
      <c r="D1259" s="227"/>
      <c r="E1259" s="227"/>
      <c r="F1259" s="227"/>
      <c r="G1259" s="227"/>
      <c r="H1259" s="227"/>
      <c r="I1259" s="227"/>
      <c r="J1259" s="227"/>
      <c r="K1259" s="227"/>
      <c r="L1259" s="227"/>
      <c r="M1259" s="227"/>
      <c r="N1259" s="227"/>
      <c r="O1259" s="227"/>
      <c r="P1259" s="227"/>
      <c r="Q1259" s="227"/>
      <c r="R1259" s="227"/>
      <c r="S1259" s="227"/>
      <c r="T1259" s="227"/>
      <c r="U1259" s="227"/>
      <c r="V1259" s="227"/>
      <c r="W1259" s="227"/>
      <c r="X1259" s="227"/>
      <c r="Y1259" s="227"/>
      <c r="Z1259" s="227"/>
      <c r="AA1259" s="227"/>
      <c r="AB1259" s="227"/>
      <c r="AC1259" s="227"/>
      <c r="AD1259" s="227"/>
      <c r="AE1259" s="227"/>
      <c r="AF1259" s="227"/>
      <c r="AG1259" s="227"/>
      <c r="AH1259" s="227"/>
      <c r="AI1259" s="227"/>
      <c r="AJ1259" s="227"/>
      <c r="AK1259" s="227"/>
    </row>
    <row r="1260" hidden="1">
      <c r="A1260" s="227"/>
      <c r="B1260" s="227"/>
      <c r="C1260" s="227"/>
      <c r="D1260" s="227"/>
      <c r="E1260" s="227"/>
      <c r="F1260" s="227"/>
      <c r="G1260" s="227"/>
      <c r="H1260" s="227"/>
      <c r="I1260" s="227"/>
      <c r="J1260" s="227"/>
      <c r="K1260" s="227"/>
      <c r="L1260" s="227"/>
      <c r="M1260" s="227"/>
      <c r="N1260" s="227"/>
      <c r="O1260" s="227"/>
      <c r="P1260" s="227"/>
      <c r="Q1260" s="227"/>
      <c r="R1260" s="227"/>
      <c r="S1260" s="227"/>
      <c r="T1260" s="227"/>
      <c r="U1260" s="227"/>
      <c r="V1260" s="227"/>
      <c r="W1260" s="227"/>
      <c r="X1260" s="227"/>
      <c r="Y1260" s="227"/>
      <c r="Z1260" s="227"/>
      <c r="AA1260" s="227"/>
      <c r="AB1260" s="227"/>
      <c r="AC1260" s="227"/>
      <c r="AD1260" s="227"/>
      <c r="AE1260" s="227"/>
      <c r="AF1260" s="227"/>
      <c r="AG1260" s="227"/>
      <c r="AH1260" s="227"/>
      <c r="AI1260" s="227"/>
      <c r="AJ1260" s="227"/>
      <c r="AK1260" s="227"/>
    </row>
    <row r="1261" hidden="1">
      <c r="A1261" s="227"/>
      <c r="B1261" s="227"/>
      <c r="C1261" s="227"/>
      <c r="D1261" s="227"/>
      <c r="E1261" s="227"/>
      <c r="F1261" s="227"/>
      <c r="G1261" s="227"/>
      <c r="H1261" s="227"/>
      <c r="I1261" s="227"/>
      <c r="J1261" s="227"/>
      <c r="K1261" s="227"/>
      <c r="L1261" s="227"/>
      <c r="M1261" s="227"/>
      <c r="N1261" s="227"/>
      <c r="O1261" s="227"/>
      <c r="P1261" s="227"/>
      <c r="Q1261" s="227"/>
      <c r="R1261" s="227"/>
      <c r="S1261" s="227"/>
      <c r="T1261" s="227"/>
      <c r="U1261" s="227"/>
      <c r="V1261" s="227"/>
      <c r="W1261" s="227"/>
      <c r="X1261" s="227"/>
      <c r="Y1261" s="227"/>
      <c r="Z1261" s="227"/>
      <c r="AA1261" s="227"/>
      <c r="AB1261" s="227"/>
      <c r="AC1261" s="227"/>
      <c r="AD1261" s="227"/>
      <c r="AE1261" s="227"/>
      <c r="AF1261" s="227"/>
      <c r="AG1261" s="227"/>
      <c r="AH1261" s="227"/>
      <c r="AI1261" s="227"/>
      <c r="AJ1261" s="227"/>
      <c r="AK1261" s="227"/>
    </row>
    <row r="1262" hidden="1">
      <c r="A1262" s="227"/>
      <c r="B1262" s="227"/>
      <c r="C1262" s="227"/>
      <c r="D1262" s="227"/>
      <c r="E1262" s="227"/>
      <c r="F1262" s="227"/>
      <c r="G1262" s="227"/>
      <c r="H1262" s="227"/>
      <c r="I1262" s="227"/>
      <c r="J1262" s="227"/>
      <c r="K1262" s="227"/>
      <c r="L1262" s="227"/>
      <c r="M1262" s="227"/>
      <c r="N1262" s="227"/>
      <c r="O1262" s="227"/>
      <c r="P1262" s="227"/>
      <c r="Q1262" s="227"/>
      <c r="R1262" s="227"/>
      <c r="S1262" s="227"/>
      <c r="T1262" s="227"/>
      <c r="U1262" s="227"/>
      <c r="V1262" s="227"/>
      <c r="W1262" s="227"/>
      <c r="X1262" s="227"/>
      <c r="Y1262" s="227"/>
      <c r="Z1262" s="227"/>
      <c r="AA1262" s="227"/>
      <c r="AB1262" s="227"/>
      <c r="AC1262" s="227"/>
      <c r="AD1262" s="227"/>
      <c r="AE1262" s="227"/>
      <c r="AF1262" s="227"/>
      <c r="AG1262" s="227"/>
      <c r="AH1262" s="227"/>
      <c r="AI1262" s="227"/>
      <c r="AJ1262" s="227"/>
      <c r="AK1262" s="227"/>
    </row>
    <row r="1263" hidden="1">
      <c r="A1263" s="227"/>
      <c r="B1263" s="227"/>
      <c r="C1263" s="227"/>
      <c r="D1263" s="227"/>
      <c r="E1263" s="227"/>
      <c r="F1263" s="227"/>
      <c r="G1263" s="227"/>
      <c r="H1263" s="227"/>
      <c r="I1263" s="227"/>
      <c r="J1263" s="227"/>
      <c r="K1263" s="227"/>
      <c r="L1263" s="227"/>
      <c r="M1263" s="227"/>
      <c r="N1263" s="227"/>
      <c r="O1263" s="227"/>
      <c r="P1263" s="227"/>
      <c r="Q1263" s="227"/>
      <c r="R1263" s="227"/>
      <c r="S1263" s="227"/>
      <c r="T1263" s="227"/>
      <c r="U1263" s="227"/>
      <c r="V1263" s="227"/>
      <c r="W1263" s="227"/>
      <c r="X1263" s="227"/>
      <c r="Y1263" s="227"/>
      <c r="Z1263" s="227"/>
      <c r="AA1263" s="227"/>
      <c r="AB1263" s="227"/>
      <c r="AC1263" s="227"/>
      <c r="AD1263" s="227"/>
      <c r="AE1263" s="227"/>
      <c r="AF1263" s="227"/>
      <c r="AG1263" s="227"/>
      <c r="AH1263" s="227"/>
      <c r="AI1263" s="227"/>
      <c r="AJ1263" s="227"/>
      <c r="AK1263" s="227"/>
    </row>
    <row r="1264" hidden="1">
      <c r="A1264" s="227"/>
      <c r="B1264" s="227"/>
      <c r="C1264" s="227"/>
      <c r="D1264" s="227"/>
      <c r="E1264" s="227"/>
      <c r="F1264" s="227"/>
      <c r="G1264" s="227"/>
      <c r="H1264" s="227"/>
      <c r="I1264" s="227"/>
      <c r="J1264" s="227"/>
      <c r="K1264" s="227"/>
      <c r="L1264" s="227"/>
      <c r="M1264" s="227"/>
      <c r="N1264" s="227"/>
      <c r="O1264" s="227"/>
      <c r="P1264" s="227"/>
      <c r="Q1264" s="227"/>
      <c r="R1264" s="227"/>
      <c r="S1264" s="227"/>
      <c r="T1264" s="227"/>
      <c r="U1264" s="227"/>
      <c r="V1264" s="227"/>
      <c r="W1264" s="227"/>
      <c r="X1264" s="227"/>
      <c r="Y1264" s="227"/>
      <c r="Z1264" s="227"/>
      <c r="AA1264" s="227"/>
      <c r="AB1264" s="227"/>
      <c r="AC1264" s="227"/>
      <c r="AD1264" s="227"/>
      <c r="AE1264" s="227"/>
      <c r="AF1264" s="227"/>
      <c r="AG1264" s="227"/>
      <c r="AH1264" s="227"/>
      <c r="AI1264" s="227"/>
      <c r="AJ1264" s="227"/>
      <c r="AK1264" s="227"/>
    </row>
    <row r="1265" hidden="1">
      <c r="A1265" s="227"/>
      <c r="B1265" s="227"/>
      <c r="C1265" s="227"/>
      <c r="D1265" s="227"/>
      <c r="E1265" s="227"/>
      <c r="F1265" s="227"/>
      <c r="G1265" s="227"/>
      <c r="H1265" s="227"/>
      <c r="I1265" s="227"/>
      <c r="J1265" s="227"/>
      <c r="K1265" s="227"/>
      <c r="L1265" s="227"/>
      <c r="M1265" s="227"/>
      <c r="N1265" s="227"/>
      <c r="O1265" s="227"/>
      <c r="P1265" s="227"/>
      <c r="Q1265" s="227"/>
      <c r="R1265" s="227"/>
      <c r="S1265" s="227"/>
      <c r="T1265" s="227"/>
      <c r="U1265" s="227"/>
      <c r="V1265" s="227"/>
      <c r="W1265" s="227"/>
      <c r="X1265" s="227"/>
      <c r="Y1265" s="227"/>
      <c r="Z1265" s="227"/>
      <c r="AA1265" s="227"/>
      <c r="AB1265" s="227"/>
      <c r="AC1265" s="227"/>
      <c r="AD1265" s="227"/>
      <c r="AE1265" s="227"/>
      <c r="AF1265" s="227"/>
      <c r="AG1265" s="227"/>
      <c r="AH1265" s="227"/>
      <c r="AI1265" s="227"/>
      <c r="AJ1265" s="227"/>
      <c r="AK1265" s="227"/>
    </row>
    <row r="1266" hidden="1">
      <c r="A1266" s="227"/>
      <c r="B1266" s="227"/>
      <c r="C1266" s="227"/>
      <c r="D1266" s="227"/>
      <c r="E1266" s="227"/>
      <c r="F1266" s="227"/>
      <c r="G1266" s="227"/>
      <c r="H1266" s="227"/>
      <c r="I1266" s="227"/>
      <c r="J1266" s="227"/>
      <c r="K1266" s="227"/>
      <c r="L1266" s="227"/>
      <c r="M1266" s="227"/>
      <c r="N1266" s="227"/>
      <c r="O1266" s="227"/>
      <c r="P1266" s="227"/>
      <c r="Q1266" s="227"/>
      <c r="R1266" s="227"/>
      <c r="S1266" s="227"/>
      <c r="T1266" s="227"/>
      <c r="U1266" s="227"/>
      <c r="V1266" s="227"/>
      <c r="W1266" s="227"/>
      <c r="X1266" s="227"/>
      <c r="Y1266" s="227"/>
      <c r="Z1266" s="227"/>
      <c r="AA1266" s="227"/>
      <c r="AB1266" s="227"/>
      <c r="AC1266" s="227"/>
      <c r="AD1266" s="227"/>
      <c r="AE1266" s="227"/>
      <c r="AF1266" s="227"/>
      <c r="AG1266" s="227"/>
      <c r="AH1266" s="227"/>
      <c r="AI1266" s="227"/>
      <c r="AJ1266" s="227"/>
      <c r="AK1266" s="227"/>
    </row>
    <row r="1267" hidden="1">
      <c r="A1267" s="227"/>
      <c r="B1267" s="227"/>
      <c r="C1267" s="227"/>
      <c r="D1267" s="227"/>
      <c r="E1267" s="227"/>
      <c r="F1267" s="227"/>
      <c r="G1267" s="227"/>
      <c r="H1267" s="227"/>
      <c r="I1267" s="227"/>
      <c r="J1267" s="227"/>
      <c r="K1267" s="227"/>
      <c r="L1267" s="227"/>
      <c r="M1267" s="227"/>
      <c r="N1267" s="227"/>
      <c r="O1267" s="227"/>
      <c r="P1267" s="227"/>
      <c r="Q1267" s="227"/>
      <c r="R1267" s="227"/>
      <c r="S1267" s="227"/>
      <c r="T1267" s="227"/>
      <c r="U1267" s="227"/>
      <c r="V1267" s="227"/>
      <c r="W1267" s="227"/>
      <c r="X1267" s="227"/>
      <c r="Y1267" s="227"/>
      <c r="Z1267" s="227"/>
      <c r="AA1267" s="227"/>
      <c r="AB1267" s="227"/>
      <c r="AC1267" s="227"/>
      <c r="AD1267" s="227"/>
      <c r="AE1267" s="227"/>
      <c r="AF1267" s="227"/>
      <c r="AG1267" s="227"/>
      <c r="AH1267" s="227"/>
      <c r="AI1267" s="227"/>
      <c r="AJ1267" s="227"/>
      <c r="AK1267" s="227"/>
    </row>
    <row r="1268" hidden="1">
      <c r="A1268" s="227"/>
      <c r="B1268" s="227"/>
      <c r="C1268" s="227"/>
      <c r="D1268" s="227"/>
      <c r="E1268" s="227"/>
      <c r="F1268" s="227"/>
      <c r="G1268" s="227"/>
      <c r="H1268" s="227"/>
      <c r="I1268" s="227"/>
      <c r="J1268" s="227"/>
      <c r="K1268" s="227"/>
      <c r="L1268" s="227"/>
      <c r="M1268" s="227"/>
      <c r="N1268" s="227"/>
      <c r="O1268" s="227"/>
      <c r="P1268" s="227"/>
      <c r="Q1268" s="227"/>
      <c r="R1268" s="227"/>
      <c r="S1268" s="227"/>
      <c r="T1268" s="227"/>
      <c r="U1268" s="227"/>
      <c r="V1268" s="227"/>
      <c r="W1268" s="227"/>
      <c r="X1268" s="227"/>
      <c r="Y1268" s="227"/>
      <c r="Z1268" s="227"/>
      <c r="AA1268" s="227"/>
      <c r="AB1268" s="227"/>
      <c r="AC1268" s="227"/>
      <c r="AD1268" s="227"/>
      <c r="AE1268" s="227"/>
      <c r="AF1268" s="227"/>
      <c r="AG1268" s="227"/>
      <c r="AH1268" s="227"/>
      <c r="AI1268" s="227"/>
      <c r="AJ1268" s="227"/>
      <c r="AK1268" s="227"/>
    </row>
    <row r="1269" hidden="1">
      <c r="A1269" s="227"/>
      <c r="B1269" s="227"/>
      <c r="C1269" s="227"/>
      <c r="D1269" s="227"/>
      <c r="E1269" s="227"/>
      <c r="F1269" s="227"/>
      <c r="G1269" s="227"/>
      <c r="H1269" s="227"/>
      <c r="I1269" s="227"/>
      <c r="J1269" s="227"/>
      <c r="K1269" s="227"/>
      <c r="L1269" s="227"/>
      <c r="M1269" s="227"/>
      <c r="N1269" s="227"/>
      <c r="O1269" s="227"/>
      <c r="P1269" s="227"/>
      <c r="Q1269" s="227"/>
      <c r="R1269" s="227"/>
      <c r="S1269" s="227"/>
      <c r="T1269" s="227"/>
      <c r="U1269" s="227"/>
      <c r="V1269" s="227"/>
      <c r="W1269" s="227"/>
      <c r="X1269" s="227"/>
      <c r="Y1269" s="227"/>
      <c r="Z1269" s="227"/>
      <c r="AA1269" s="227"/>
      <c r="AB1269" s="227"/>
      <c r="AC1269" s="227"/>
      <c r="AD1269" s="227"/>
      <c r="AE1269" s="227"/>
      <c r="AF1269" s="227"/>
      <c r="AG1269" s="227"/>
      <c r="AH1269" s="227"/>
      <c r="AI1269" s="227"/>
      <c r="AJ1269" s="227"/>
      <c r="AK1269" s="227"/>
    </row>
    <row r="1270" hidden="1">
      <c r="A1270" s="227"/>
      <c r="B1270" s="227"/>
      <c r="C1270" s="227"/>
      <c r="D1270" s="227"/>
      <c r="E1270" s="227"/>
      <c r="F1270" s="227"/>
      <c r="G1270" s="227"/>
      <c r="H1270" s="227"/>
      <c r="I1270" s="227"/>
      <c r="J1270" s="227"/>
      <c r="K1270" s="227"/>
      <c r="L1270" s="227"/>
      <c r="M1270" s="227"/>
      <c r="N1270" s="227"/>
      <c r="O1270" s="227"/>
      <c r="P1270" s="227"/>
      <c r="Q1270" s="227"/>
      <c r="R1270" s="227"/>
      <c r="S1270" s="227"/>
      <c r="T1270" s="227"/>
      <c r="U1270" s="227"/>
      <c r="V1270" s="227"/>
      <c r="W1270" s="227"/>
      <c r="X1270" s="227"/>
      <c r="Y1270" s="227"/>
      <c r="Z1270" s="227"/>
      <c r="AA1270" s="227"/>
      <c r="AB1270" s="227"/>
      <c r="AC1270" s="227"/>
      <c r="AD1270" s="227"/>
      <c r="AE1270" s="227"/>
      <c r="AF1270" s="227"/>
      <c r="AG1270" s="227"/>
      <c r="AH1270" s="227"/>
      <c r="AI1270" s="227"/>
      <c r="AJ1270" s="227"/>
      <c r="AK1270" s="227"/>
    </row>
    <row r="1271" hidden="1">
      <c r="A1271" s="227"/>
      <c r="B1271" s="227"/>
      <c r="C1271" s="227"/>
      <c r="D1271" s="227"/>
      <c r="E1271" s="227"/>
      <c r="F1271" s="227"/>
      <c r="G1271" s="227"/>
      <c r="H1271" s="227"/>
      <c r="I1271" s="227"/>
      <c r="J1271" s="227"/>
      <c r="K1271" s="227"/>
      <c r="L1271" s="227"/>
      <c r="M1271" s="227"/>
      <c r="N1271" s="227"/>
      <c r="O1271" s="227"/>
      <c r="P1271" s="227"/>
      <c r="Q1271" s="227"/>
      <c r="R1271" s="227"/>
      <c r="S1271" s="227"/>
      <c r="T1271" s="227"/>
      <c r="U1271" s="227"/>
      <c r="V1271" s="227"/>
      <c r="W1271" s="227"/>
      <c r="X1271" s="227"/>
      <c r="Y1271" s="227"/>
      <c r="Z1271" s="227"/>
      <c r="AA1271" s="227"/>
      <c r="AB1271" s="227"/>
      <c r="AC1271" s="227"/>
      <c r="AD1271" s="227"/>
      <c r="AE1271" s="227"/>
      <c r="AF1271" s="227"/>
      <c r="AG1271" s="227"/>
      <c r="AH1271" s="227"/>
      <c r="AI1271" s="227"/>
      <c r="AJ1271" s="227"/>
      <c r="AK1271" s="227"/>
    </row>
    <row r="1272" hidden="1">
      <c r="A1272" s="227"/>
      <c r="B1272" s="227"/>
      <c r="C1272" s="227"/>
      <c r="D1272" s="227"/>
      <c r="E1272" s="227"/>
      <c r="F1272" s="227"/>
      <c r="G1272" s="227"/>
      <c r="H1272" s="227"/>
      <c r="I1272" s="227"/>
      <c r="J1272" s="227"/>
      <c r="K1272" s="227"/>
      <c r="L1272" s="227"/>
      <c r="M1272" s="227"/>
      <c r="N1272" s="227"/>
      <c r="O1272" s="227"/>
      <c r="P1272" s="227"/>
      <c r="Q1272" s="227"/>
      <c r="R1272" s="227"/>
      <c r="S1272" s="227"/>
      <c r="T1272" s="227"/>
      <c r="U1272" s="227"/>
      <c r="V1272" s="227"/>
      <c r="W1272" s="227"/>
      <c r="X1272" s="227"/>
      <c r="Y1272" s="227"/>
      <c r="Z1272" s="227"/>
      <c r="AA1272" s="227"/>
      <c r="AB1272" s="227"/>
      <c r="AC1272" s="227"/>
      <c r="AD1272" s="227"/>
      <c r="AE1272" s="227"/>
      <c r="AF1272" s="227"/>
      <c r="AG1272" s="227"/>
      <c r="AH1272" s="227"/>
      <c r="AI1272" s="227"/>
      <c r="AJ1272" s="227"/>
      <c r="AK1272" s="227"/>
    </row>
    <row r="1273" hidden="1">
      <c r="A1273" s="227"/>
      <c r="B1273" s="227"/>
      <c r="C1273" s="227"/>
      <c r="D1273" s="227"/>
      <c r="E1273" s="227"/>
      <c r="F1273" s="227"/>
      <c r="G1273" s="227"/>
      <c r="H1273" s="227"/>
      <c r="I1273" s="227"/>
      <c r="J1273" s="227"/>
      <c r="K1273" s="227"/>
      <c r="L1273" s="227"/>
      <c r="M1273" s="227"/>
      <c r="N1273" s="227"/>
      <c r="O1273" s="227"/>
      <c r="P1273" s="227"/>
      <c r="Q1273" s="227"/>
      <c r="R1273" s="227"/>
      <c r="S1273" s="227"/>
      <c r="T1273" s="227"/>
      <c r="U1273" s="227"/>
      <c r="V1273" s="227"/>
      <c r="W1273" s="227"/>
      <c r="X1273" s="227"/>
      <c r="Y1273" s="227"/>
      <c r="Z1273" s="227"/>
      <c r="AA1273" s="227"/>
      <c r="AB1273" s="227"/>
      <c r="AC1273" s="227"/>
      <c r="AD1273" s="227"/>
      <c r="AE1273" s="227"/>
      <c r="AF1273" s="227"/>
      <c r="AG1273" s="227"/>
      <c r="AH1273" s="227"/>
      <c r="AI1273" s="227"/>
      <c r="AJ1273" s="227"/>
      <c r="AK1273" s="227"/>
    </row>
    <row r="1274" hidden="1">
      <c r="A1274" s="227"/>
      <c r="B1274" s="227"/>
      <c r="C1274" s="227"/>
      <c r="D1274" s="227"/>
      <c r="E1274" s="227"/>
      <c r="F1274" s="227"/>
      <c r="G1274" s="227"/>
      <c r="H1274" s="227"/>
      <c r="I1274" s="227"/>
      <c r="J1274" s="227"/>
      <c r="K1274" s="227"/>
      <c r="L1274" s="227"/>
      <c r="M1274" s="227"/>
      <c r="N1274" s="227"/>
      <c r="O1274" s="227"/>
      <c r="P1274" s="227"/>
      <c r="Q1274" s="227"/>
      <c r="R1274" s="227"/>
      <c r="S1274" s="227"/>
      <c r="T1274" s="227"/>
      <c r="U1274" s="227"/>
      <c r="V1274" s="227"/>
      <c r="W1274" s="227"/>
      <c r="X1274" s="227"/>
      <c r="Y1274" s="227"/>
      <c r="Z1274" s="227"/>
      <c r="AA1274" s="227"/>
      <c r="AB1274" s="227"/>
      <c r="AC1274" s="227"/>
      <c r="AD1274" s="227"/>
      <c r="AE1274" s="227"/>
      <c r="AF1274" s="227"/>
      <c r="AG1274" s="227"/>
      <c r="AH1274" s="227"/>
      <c r="AI1274" s="227"/>
      <c r="AJ1274" s="227"/>
      <c r="AK1274" s="227"/>
    </row>
    <row r="1275" hidden="1">
      <c r="A1275" s="227"/>
      <c r="B1275" s="227"/>
      <c r="C1275" s="227"/>
      <c r="D1275" s="227"/>
      <c r="E1275" s="227"/>
      <c r="F1275" s="227"/>
      <c r="G1275" s="227"/>
      <c r="H1275" s="227"/>
      <c r="I1275" s="227"/>
      <c r="J1275" s="227"/>
      <c r="K1275" s="227"/>
      <c r="L1275" s="227"/>
      <c r="M1275" s="227"/>
      <c r="N1275" s="227"/>
      <c r="O1275" s="227"/>
      <c r="P1275" s="227"/>
      <c r="Q1275" s="227"/>
      <c r="R1275" s="227"/>
      <c r="S1275" s="227"/>
      <c r="T1275" s="227"/>
      <c r="U1275" s="227"/>
      <c r="V1275" s="227"/>
      <c r="W1275" s="227"/>
      <c r="X1275" s="227"/>
      <c r="Y1275" s="227"/>
      <c r="Z1275" s="227"/>
      <c r="AA1275" s="227"/>
      <c r="AB1275" s="227"/>
      <c r="AC1275" s="227"/>
      <c r="AD1275" s="227"/>
      <c r="AE1275" s="227"/>
      <c r="AF1275" s="227"/>
      <c r="AG1275" s="227"/>
      <c r="AH1275" s="227"/>
      <c r="AI1275" s="227"/>
      <c r="AJ1275" s="227"/>
      <c r="AK1275" s="227"/>
    </row>
    <row r="1276" hidden="1">
      <c r="A1276" s="227"/>
      <c r="B1276" s="227"/>
      <c r="C1276" s="227"/>
      <c r="D1276" s="227"/>
      <c r="E1276" s="227"/>
      <c r="F1276" s="227"/>
      <c r="G1276" s="227"/>
      <c r="H1276" s="227"/>
      <c r="I1276" s="227"/>
      <c r="J1276" s="227"/>
      <c r="K1276" s="227"/>
      <c r="L1276" s="227"/>
      <c r="M1276" s="227"/>
      <c r="N1276" s="227"/>
      <c r="O1276" s="227"/>
      <c r="P1276" s="227"/>
      <c r="Q1276" s="227"/>
      <c r="R1276" s="227"/>
      <c r="S1276" s="227"/>
      <c r="T1276" s="227"/>
      <c r="U1276" s="227"/>
      <c r="V1276" s="227"/>
      <c r="W1276" s="227"/>
      <c r="X1276" s="227"/>
      <c r="Y1276" s="227"/>
      <c r="Z1276" s="227"/>
      <c r="AA1276" s="227"/>
      <c r="AB1276" s="227"/>
      <c r="AC1276" s="227"/>
      <c r="AD1276" s="227"/>
      <c r="AE1276" s="227"/>
      <c r="AF1276" s="227"/>
      <c r="AG1276" s="227"/>
      <c r="AH1276" s="227"/>
      <c r="AI1276" s="227"/>
      <c r="AJ1276" s="227"/>
      <c r="AK1276" s="227"/>
    </row>
    <row r="1277" hidden="1">
      <c r="A1277" s="227"/>
      <c r="B1277" s="227"/>
      <c r="C1277" s="227"/>
      <c r="D1277" s="227"/>
      <c r="E1277" s="227"/>
      <c r="F1277" s="227"/>
      <c r="G1277" s="227"/>
      <c r="H1277" s="227"/>
      <c r="I1277" s="227"/>
      <c r="J1277" s="227"/>
      <c r="K1277" s="227"/>
      <c r="L1277" s="227"/>
      <c r="M1277" s="227"/>
      <c r="N1277" s="227"/>
      <c r="O1277" s="227"/>
      <c r="P1277" s="227"/>
      <c r="Q1277" s="227"/>
      <c r="R1277" s="227"/>
      <c r="S1277" s="227"/>
      <c r="T1277" s="227"/>
      <c r="U1277" s="227"/>
      <c r="V1277" s="227"/>
      <c r="W1277" s="227"/>
      <c r="X1277" s="227"/>
      <c r="Y1277" s="227"/>
      <c r="Z1277" s="227"/>
      <c r="AA1277" s="227"/>
      <c r="AB1277" s="227"/>
      <c r="AC1277" s="227"/>
      <c r="AD1277" s="227"/>
      <c r="AE1277" s="227"/>
      <c r="AF1277" s="227"/>
      <c r="AG1277" s="227"/>
      <c r="AH1277" s="227"/>
      <c r="AI1277" s="227"/>
      <c r="AJ1277" s="227"/>
      <c r="AK1277" s="227"/>
    </row>
    <row r="1278" hidden="1">
      <c r="A1278" s="227"/>
      <c r="B1278" s="227"/>
      <c r="C1278" s="227"/>
      <c r="D1278" s="227"/>
      <c r="E1278" s="227"/>
      <c r="F1278" s="227"/>
      <c r="G1278" s="227"/>
      <c r="H1278" s="227"/>
      <c r="I1278" s="227"/>
      <c r="J1278" s="227"/>
      <c r="K1278" s="227"/>
      <c r="L1278" s="227"/>
      <c r="M1278" s="227"/>
      <c r="N1278" s="227"/>
      <c r="O1278" s="227"/>
      <c r="P1278" s="227"/>
      <c r="Q1278" s="227"/>
      <c r="R1278" s="227"/>
      <c r="S1278" s="227"/>
      <c r="T1278" s="227"/>
      <c r="U1278" s="227"/>
      <c r="V1278" s="227"/>
      <c r="W1278" s="227"/>
      <c r="X1278" s="227"/>
      <c r="Y1278" s="227"/>
      <c r="Z1278" s="227"/>
      <c r="AA1278" s="227"/>
      <c r="AB1278" s="227"/>
      <c r="AC1278" s="227"/>
      <c r="AD1278" s="227"/>
      <c r="AE1278" s="227"/>
      <c r="AF1278" s="227"/>
      <c r="AG1278" s="227"/>
      <c r="AH1278" s="227"/>
      <c r="AI1278" s="227"/>
      <c r="AJ1278" s="227"/>
      <c r="AK1278" s="227"/>
    </row>
    <row r="1279" hidden="1">
      <c r="A1279" s="227"/>
      <c r="B1279" s="227"/>
      <c r="C1279" s="227"/>
      <c r="D1279" s="227"/>
      <c r="E1279" s="227"/>
      <c r="F1279" s="227"/>
      <c r="G1279" s="227"/>
      <c r="H1279" s="227"/>
      <c r="I1279" s="227"/>
      <c r="J1279" s="227"/>
      <c r="K1279" s="227"/>
      <c r="L1279" s="227"/>
      <c r="M1279" s="227"/>
      <c r="N1279" s="227"/>
      <c r="O1279" s="227"/>
      <c r="P1279" s="227"/>
      <c r="Q1279" s="227"/>
      <c r="R1279" s="227"/>
      <c r="S1279" s="227"/>
      <c r="T1279" s="227"/>
      <c r="U1279" s="227"/>
      <c r="V1279" s="227"/>
      <c r="W1279" s="227"/>
      <c r="X1279" s="227"/>
      <c r="Y1279" s="227"/>
      <c r="Z1279" s="227"/>
      <c r="AA1279" s="227"/>
      <c r="AB1279" s="227"/>
      <c r="AC1279" s="227"/>
      <c r="AD1279" s="227"/>
      <c r="AE1279" s="227"/>
      <c r="AF1279" s="227"/>
      <c r="AG1279" s="227"/>
      <c r="AH1279" s="227"/>
      <c r="AI1279" s="227"/>
      <c r="AJ1279" s="227"/>
      <c r="AK1279" s="227"/>
    </row>
    <row r="1280" hidden="1">
      <c r="A1280" s="227"/>
      <c r="B1280" s="227"/>
      <c r="C1280" s="227"/>
      <c r="D1280" s="227"/>
      <c r="E1280" s="227"/>
      <c r="F1280" s="227"/>
      <c r="G1280" s="227"/>
      <c r="H1280" s="227"/>
      <c r="I1280" s="227"/>
      <c r="J1280" s="227"/>
      <c r="K1280" s="227"/>
      <c r="L1280" s="227"/>
      <c r="M1280" s="227"/>
      <c r="N1280" s="227"/>
      <c r="O1280" s="227"/>
      <c r="P1280" s="227"/>
      <c r="Q1280" s="227"/>
      <c r="R1280" s="227"/>
      <c r="S1280" s="227"/>
      <c r="T1280" s="227"/>
      <c r="U1280" s="227"/>
      <c r="V1280" s="227"/>
      <c r="W1280" s="227"/>
      <c r="X1280" s="227"/>
      <c r="Y1280" s="227"/>
      <c r="Z1280" s="227"/>
      <c r="AA1280" s="227"/>
      <c r="AB1280" s="227"/>
      <c r="AC1280" s="227"/>
      <c r="AD1280" s="227"/>
      <c r="AE1280" s="227"/>
      <c r="AF1280" s="227"/>
      <c r="AG1280" s="227"/>
      <c r="AH1280" s="227"/>
      <c r="AI1280" s="227"/>
      <c r="AJ1280" s="227"/>
      <c r="AK1280" s="227"/>
    </row>
    <row r="1281" hidden="1">
      <c r="A1281" s="227"/>
      <c r="B1281" s="227"/>
      <c r="C1281" s="227"/>
      <c r="D1281" s="227"/>
      <c r="E1281" s="227"/>
      <c r="F1281" s="227"/>
      <c r="G1281" s="227"/>
      <c r="H1281" s="227"/>
      <c r="I1281" s="227"/>
      <c r="J1281" s="227"/>
      <c r="K1281" s="227"/>
      <c r="L1281" s="227"/>
      <c r="M1281" s="227"/>
      <c r="N1281" s="227"/>
      <c r="O1281" s="227"/>
      <c r="P1281" s="227"/>
      <c r="Q1281" s="227"/>
      <c r="R1281" s="227"/>
      <c r="S1281" s="227"/>
      <c r="T1281" s="227"/>
      <c r="U1281" s="227"/>
      <c r="V1281" s="227"/>
      <c r="W1281" s="227"/>
      <c r="X1281" s="227"/>
      <c r="Y1281" s="227"/>
      <c r="Z1281" s="227"/>
      <c r="AA1281" s="227"/>
      <c r="AB1281" s="227"/>
      <c r="AC1281" s="227"/>
      <c r="AD1281" s="227"/>
      <c r="AE1281" s="227"/>
      <c r="AF1281" s="227"/>
      <c r="AG1281" s="227"/>
      <c r="AH1281" s="227"/>
      <c r="AI1281" s="227"/>
      <c r="AJ1281" s="227"/>
      <c r="AK1281" s="227"/>
    </row>
    <row r="1282" hidden="1">
      <c r="A1282" s="227"/>
      <c r="B1282" s="227"/>
      <c r="C1282" s="227"/>
      <c r="D1282" s="227"/>
      <c r="E1282" s="227"/>
      <c r="F1282" s="227"/>
      <c r="G1282" s="227"/>
      <c r="H1282" s="227"/>
      <c r="I1282" s="227"/>
      <c r="J1282" s="227"/>
      <c r="K1282" s="227"/>
      <c r="L1282" s="227"/>
      <c r="M1282" s="227"/>
      <c r="N1282" s="227"/>
      <c r="O1282" s="227"/>
      <c r="P1282" s="227"/>
      <c r="Q1282" s="227"/>
      <c r="R1282" s="227"/>
      <c r="S1282" s="227"/>
      <c r="T1282" s="227"/>
      <c r="U1282" s="227"/>
      <c r="V1282" s="227"/>
      <c r="W1282" s="227"/>
      <c r="X1282" s="227"/>
      <c r="Y1282" s="227"/>
      <c r="Z1282" s="227"/>
      <c r="AA1282" s="227"/>
      <c r="AB1282" s="227"/>
      <c r="AC1282" s="227"/>
      <c r="AD1282" s="227"/>
      <c r="AE1282" s="227"/>
      <c r="AF1282" s="227"/>
      <c r="AG1282" s="227"/>
      <c r="AH1282" s="227"/>
      <c r="AI1282" s="227"/>
      <c r="AJ1282" s="227"/>
      <c r="AK1282" s="227"/>
    </row>
    <row r="1283" hidden="1">
      <c r="A1283" s="227"/>
      <c r="B1283" s="227"/>
      <c r="C1283" s="227"/>
      <c r="D1283" s="227"/>
      <c r="E1283" s="227"/>
      <c r="F1283" s="227"/>
      <c r="G1283" s="227"/>
      <c r="H1283" s="227"/>
      <c r="I1283" s="227"/>
      <c r="J1283" s="227"/>
      <c r="K1283" s="227"/>
      <c r="L1283" s="227"/>
      <c r="M1283" s="227"/>
      <c r="N1283" s="227"/>
      <c r="O1283" s="227"/>
      <c r="P1283" s="227"/>
      <c r="Q1283" s="227"/>
      <c r="R1283" s="227"/>
      <c r="S1283" s="227"/>
      <c r="T1283" s="227"/>
      <c r="U1283" s="227"/>
      <c r="V1283" s="227"/>
      <c r="W1283" s="227"/>
      <c r="X1283" s="227"/>
      <c r="Y1283" s="227"/>
      <c r="Z1283" s="227"/>
      <c r="AA1283" s="227"/>
      <c r="AB1283" s="227"/>
      <c r="AC1283" s="227"/>
      <c r="AD1283" s="227"/>
      <c r="AE1283" s="227"/>
      <c r="AF1283" s="227"/>
      <c r="AG1283" s="227"/>
      <c r="AH1283" s="227"/>
      <c r="AI1283" s="227"/>
      <c r="AJ1283" s="227"/>
      <c r="AK1283" s="227"/>
    </row>
    <row r="1284" hidden="1">
      <c r="A1284" s="227"/>
      <c r="B1284" s="227"/>
      <c r="C1284" s="227"/>
      <c r="D1284" s="227"/>
      <c r="E1284" s="227"/>
      <c r="F1284" s="227"/>
      <c r="G1284" s="227"/>
      <c r="H1284" s="227"/>
      <c r="I1284" s="227"/>
      <c r="J1284" s="227"/>
      <c r="K1284" s="227"/>
      <c r="L1284" s="227"/>
      <c r="M1284" s="227"/>
      <c r="N1284" s="227"/>
      <c r="O1284" s="227"/>
      <c r="P1284" s="227"/>
      <c r="Q1284" s="227"/>
      <c r="R1284" s="227"/>
      <c r="S1284" s="227"/>
      <c r="T1284" s="227"/>
      <c r="U1284" s="227"/>
      <c r="V1284" s="227"/>
      <c r="W1284" s="227"/>
      <c r="X1284" s="227"/>
      <c r="Y1284" s="227"/>
      <c r="Z1284" s="227"/>
      <c r="AA1284" s="227"/>
      <c r="AB1284" s="227"/>
      <c r="AC1284" s="227"/>
      <c r="AD1284" s="227"/>
      <c r="AE1284" s="227"/>
      <c r="AF1284" s="227"/>
      <c r="AG1284" s="227"/>
      <c r="AH1284" s="227"/>
      <c r="AI1284" s="227"/>
      <c r="AJ1284" s="227"/>
      <c r="AK1284" s="227"/>
    </row>
    <row r="1285" hidden="1">
      <c r="A1285" s="227"/>
      <c r="B1285" s="227"/>
      <c r="C1285" s="227"/>
      <c r="D1285" s="227"/>
      <c r="E1285" s="227"/>
      <c r="F1285" s="227"/>
      <c r="G1285" s="227"/>
      <c r="H1285" s="227"/>
      <c r="I1285" s="227"/>
      <c r="J1285" s="227"/>
      <c r="K1285" s="227"/>
      <c r="L1285" s="227"/>
      <c r="M1285" s="227"/>
      <c r="N1285" s="227"/>
      <c r="O1285" s="227"/>
      <c r="P1285" s="227"/>
      <c r="Q1285" s="227"/>
      <c r="R1285" s="227"/>
      <c r="S1285" s="227"/>
      <c r="T1285" s="227"/>
      <c r="U1285" s="227"/>
      <c r="V1285" s="227"/>
      <c r="W1285" s="227"/>
      <c r="X1285" s="227"/>
      <c r="Y1285" s="227"/>
      <c r="Z1285" s="227"/>
      <c r="AA1285" s="227"/>
      <c r="AB1285" s="227"/>
      <c r="AC1285" s="227"/>
      <c r="AD1285" s="227"/>
      <c r="AE1285" s="227"/>
      <c r="AF1285" s="227"/>
      <c r="AG1285" s="227"/>
      <c r="AH1285" s="227"/>
      <c r="AI1285" s="227"/>
      <c r="AJ1285" s="227"/>
      <c r="AK1285" s="227"/>
    </row>
    <row r="1286" hidden="1">
      <c r="A1286" s="227"/>
      <c r="B1286" s="227"/>
      <c r="C1286" s="227"/>
      <c r="D1286" s="227"/>
      <c r="E1286" s="227"/>
      <c r="F1286" s="227"/>
      <c r="G1286" s="227"/>
      <c r="H1286" s="227"/>
      <c r="I1286" s="227"/>
      <c r="J1286" s="227"/>
      <c r="K1286" s="227"/>
      <c r="L1286" s="227"/>
      <c r="M1286" s="227"/>
      <c r="N1286" s="227"/>
      <c r="O1286" s="227"/>
      <c r="P1286" s="227"/>
      <c r="Q1286" s="227"/>
      <c r="R1286" s="227"/>
      <c r="S1286" s="227"/>
      <c r="T1286" s="227"/>
      <c r="U1286" s="227"/>
      <c r="V1286" s="227"/>
      <c r="W1286" s="227"/>
      <c r="X1286" s="227"/>
      <c r="Y1286" s="227"/>
      <c r="Z1286" s="227"/>
      <c r="AA1286" s="227"/>
      <c r="AB1286" s="227"/>
      <c r="AC1286" s="227"/>
      <c r="AD1286" s="227"/>
      <c r="AE1286" s="227"/>
      <c r="AF1286" s="227"/>
      <c r="AG1286" s="227"/>
      <c r="AH1286" s="227"/>
      <c r="AI1286" s="227"/>
      <c r="AJ1286" s="227"/>
      <c r="AK1286" s="227"/>
    </row>
    <row r="1287" hidden="1">
      <c r="A1287" s="227"/>
      <c r="B1287" s="227"/>
      <c r="C1287" s="227"/>
      <c r="D1287" s="227"/>
      <c r="E1287" s="227"/>
      <c r="F1287" s="227"/>
      <c r="G1287" s="227"/>
      <c r="H1287" s="227"/>
      <c r="I1287" s="227"/>
      <c r="J1287" s="227"/>
      <c r="K1287" s="227"/>
      <c r="L1287" s="227"/>
      <c r="M1287" s="227"/>
      <c r="N1287" s="227"/>
      <c r="O1287" s="227"/>
      <c r="P1287" s="227"/>
      <c r="Q1287" s="227"/>
      <c r="R1287" s="227"/>
      <c r="S1287" s="227"/>
      <c r="T1287" s="227"/>
      <c r="U1287" s="227"/>
      <c r="V1287" s="227"/>
      <c r="W1287" s="227"/>
      <c r="X1287" s="227"/>
      <c r="Y1287" s="227"/>
      <c r="Z1287" s="227"/>
      <c r="AA1287" s="227"/>
      <c r="AB1287" s="227"/>
      <c r="AC1287" s="227"/>
      <c r="AD1287" s="227"/>
      <c r="AE1287" s="227"/>
      <c r="AF1287" s="227"/>
      <c r="AG1287" s="227"/>
      <c r="AH1287" s="227"/>
      <c r="AI1287" s="227"/>
      <c r="AJ1287" s="227"/>
      <c r="AK1287" s="227"/>
    </row>
    <row r="1288" hidden="1">
      <c r="A1288" s="227"/>
      <c r="B1288" s="227"/>
      <c r="C1288" s="227"/>
      <c r="D1288" s="227"/>
      <c r="E1288" s="227"/>
      <c r="F1288" s="227"/>
      <c r="G1288" s="227"/>
      <c r="H1288" s="227"/>
      <c r="I1288" s="227"/>
      <c r="J1288" s="227"/>
      <c r="K1288" s="227"/>
      <c r="L1288" s="227"/>
      <c r="M1288" s="227"/>
      <c r="N1288" s="227"/>
      <c r="O1288" s="227"/>
      <c r="P1288" s="227"/>
      <c r="Q1288" s="227"/>
      <c r="R1288" s="227"/>
      <c r="S1288" s="227"/>
      <c r="T1288" s="227"/>
      <c r="U1288" s="227"/>
      <c r="V1288" s="227"/>
      <c r="W1288" s="227"/>
      <c r="X1288" s="227"/>
      <c r="Y1288" s="227"/>
      <c r="Z1288" s="227"/>
      <c r="AA1288" s="227"/>
      <c r="AB1288" s="227"/>
      <c r="AC1288" s="227"/>
      <c r="AD1288" s="227"/>
      <c r="AE1288" s="227"/>
      <c r="AF1288" s="227"/>
      <c r="AG1288" s="227"/>
      <c r="AH1288" s="227"/>
      <c r="AI1288" s="227"/>
      <c r="AJ1288" s="227"/>
      <c r="AK1288" s="227"/>
    </row>
    <row r="1289" hidden="1">
      <c r="A1289" s="227"/>
      <c r="B1289" s="227"/>
      <c r="C1289" s="227"/>
      <c r="D1289" s="227"/>
      <c r="E1289" s="227"/>
      <c r="F1289" s="227"/>
      <c r="G1289" s="227"/>
      <c r="H1289" s="227"/>
      <c r="I1289" s="227"/>
      <c r="J1289" s="227"/>
      <c r="K1289" s="227"/>
      <c r="L1289" s="227"/>
      <c r="M1289" s="227"/>
      <c r="N1289" s="227"/>
      <c r="O1289" s="227"/>
      <c r="P1289" s="227"/>
      <c r="Q1289" s="227"/>
      <c r="R1289" s="227"/>
      <c r="S1289" s="227"/>
      <c r="T1289" s="227"/>
      <c r="U1289" s="227"/>
      <c r="V1289" s="227"/>
      <c r="W1289" s="227"/>
      <c r="X1289" s="227"/>
      <c r="Y1289" s="227"/>
      <c r="Z1289" s="227"/>
      <c r="AA1289" s="227"/>
      <c r="AB1289" s="227"/>
      <c r="AC1289" s="227"/>
      <c r="AD1289" s="227"/>
      <c r="AE1289" s="227"/>
      <c r="AF1289" s="227"/>
      <c r="AG1289" s="227"/>
      <c r="AH1289" s="227"/>
      <c r="AI1289" s="227"/>
      <c r="AJ1289" s="227"/>
      <c r="AK1289" s="227"/>
    </row>
    <row r="1290" hidden="1">
      <c r="A1290" s="227"/>
      <c r="B1290" s="227"/>
      <c r="C1290" s="227"/>
      <c r="D1290" s="227"/>
      <c r="E1290" s="227"/>
      <c r="F1290" s="227"/>
      <c r="G1290" s="227"/>
      <c r="H1290" s="227"/>
      <c r="I1290" s="227"/>
      <c r="J1290" s="227"/>
      <c r="K1290" s="227"/>
      <c r="L1290" s="227"/>
      <c r="M1290" s="227"/>
      <c r="N1290" s="227"/>
      <c r="O1290" s="227"/>
      <c r="P1290" s="227"/>
      <c r="Q1290" s="227"/>
      <c r="R1290" s="227"/>
      <c r="S1290" s="227"/>
      <c r="T1290" s="227"/>
      <c r="U1290" s="227"/>
      <c r="V1290" s="227"/>
      <c r="W1290" s="227"/>
      <c r="X1290" s="227"/>
      <c r="Y1290" s="227"/>
      <c r="Z1290" s="227"/>
      <c r="AA1290" s="227"/>
      <c r="AB1290" s="227"/>
      <c r="AC1290" s="227"/>
      <c r="AD1290" s="227"/>
      <c r="AE1290" s="227"/>
      <c r="AF1290" s="227"/>
      <c r="AG1290" s="227"/>
      <c r="AH1290" s="227"/>
      <c r="AI1290" s="227"/>
      <c r="AJ1290" s="227"/>
      <c r="AK1290" s="227"/>
    </row>
    <row r="1291" hidden="1">
      <c r="A1291" s="227"/>
      <c r="B1291" s="227"/>
      <c r="C1291" s="227"/>
      <c r="D1291" s="227"/>
      <c r="E1291" s="227"/>
      <c r="F1291" s="227"/>
      <c r="G1291" s="227"/>
      <c r="H1291" s="227"/>
      <c r="I1291" s="227"/>
      <c r="J1291" s="227"/>
      <c r="K1291" s="227"/>
      <c r="L1291" s="227"/>
      <c r="M1291" s="227"/>
      <c r="N1291" s="227"/>
      <c r="O1291" s="227"/>
      <c r="P1291" s="227"/>
      <c r="Q1291" s="227"/>
      <c r="R1291" s="227"/>
      <c r="S1291" s="227"/>
      <c r="T1291" s="227"/>
      <c r="U1291" s="227"/>
      <c r="V1291" s="227"/>
      <c r="W1291" s="227"/>
      <c r="X1291" s="227"/>
      <c r="Y1291" s="227"/>
      <c r="Z1291" s="227"/>
      <c r="AA1291" s="227"/>
      <c r="AB1291" s="227"/>
      <c r="AC1291" s="227"/>
      <c r="AD1291" s="227"/>
      <c r="AE1291" s="227"/>
      <c r="AF1291" s="227"/>
      <c r="AG1291" s="227"/>
      <c r="AH1291" s="227"/>
      <c r="AI1291" s="227"/>
      <c r="AJ1291" s="227"/>
      <c r="AK1291" s="227"/>
    </row>
    <row r="1292" hidden="1">
      <c r="A1292" s="227"/>
      <c r="B1292" s="227"/>
      <c r="C1292" s="227"/>
      <c r="D1292" s="227"/>
      <c r="E1292" s="227"/>
      <c r="F1292" s="227"/>
      <c r="G1292" s="227"/>
      <c r="H1292" s="227"/>
      <c r="I1292" s="227"/>
      <c r="J1292" s="227"/>
      <c r="K1292" s="227"/>
      <c r="L1292" s="227"/>
      <c r="M1292" s="227"/>
      <c r="N1292" s="227"/>
      <c r="O1292" s="227"/>
      <c r="P1292" s="227"/>
      <c r="Q1292" s="227"/>
      <c r="R1292" s="227"/>
      <c r="S1292" s="227"/>
      <c r="T1292" s="227"/>
      <c r="U1292" s="227"/>
      <c r="V1292" s="227"/>
      <c r="W1292" s="227"/>
      <c r="X1292" s="227"/>
      <c r="Y1292" s="227"/>
      <c r="Z1292" s="227"/>
      <c r="AA1292" s="227"/>
      <c r="AB1292" s="227"/>
      <c r="AC1292" s="227"/>
      <c r="AD1292" s="227"/>
      <c r="AE1292" s="227"/>
      <c r="AF1292" s="227"/>
      <c r="AG1292" s="227"/>
      <c r="AH1292" s="227"/>
      <c r="AI1292" s="227"/>
      <c r="AJ1292" s="227"/>
      <c r="AK1292" s="227"/>
    </row>
    <row r="1293" hidden="1">
      <c r="A1293" s="227"/>
      <c r="B1293" s="227"/>
      <c r="C1293" s="227"/>
      <c r="D1293" s="227"/>
      <c r="E1293" s="227"/>
      <c r="F1293" s="227"/>
      <c r="G1293" s="227"/>
      <c r="H1293" s="227"/>
      <c r="I1293" s="227"/>
      <c r="J1293" s="227"/>
      <c r="K1293" s="227"/>
      <c r="L1293" s="227"/>
      <c r="M1293" s="227"/>
      <c r="N1293" s="227"/>
      <c r="O1293" s="227"/>
      <c r="P1293" s="227"/>
      <c r="Q1293" s="227"/>
      <c r="R1293" s="227"/>
      <c r="S1293" s="227"/>
      <c r="T1293" s="227"/>
      <c r="U1293" s="227"/>
      <c r="V1293" s="227"/>
      <c r="W1293" s="227"/>
      <c r="X1293" s="227"/>
      <c r="Y1293" s="227"/>
      <c r="Z1293" s="227"/>
      <c r="AA1293" s="227"/>
      <c r="AB1293" s="227"/>
      <c r="AC1293" s="227"/>
      <c r="AD1293" s="227"/>
      <c r="AE1293" s="227"/>
      <c r="AF1293" s="227"/>
      <c r="AG1293" s="227"/>
      <c r="AH1293" s="227"/>
      <c r="AI1293" s="227"/>
      <c r="AJ1293" s="227"/>
      <c r="AK1293" s="227"/>
    </row>
    <row r="1294" hidden="1">
      <c r="A1294" s="227"/>
      <c r="B1294" s="227"/>
      <c r="C1294" s="227"/>
      <c r="D1294" s="227"/>
      <c r="E1294" s="227"/>
      <c r="F1294" s="227"/>
      <c r="G1294" s="227"/>
      <c r="H1294" s="227"/>
      <c r="I1294" s="227"/>
      <c r="J1294" s="227"/>
      <c r="K1294" s="227"/>
      <c r="L1294" s="227"/>
      <c r="M1294" s="227"/>
      <c r="N1294" s="227"/>
      <c r="O1294" s="227"/>
      <c r="P1294" s="227"/>
      <c r="Q1294" s="227"/>
      <c r="R1294" s="227"/>
      <c r="S1294" s="227"/>
      <c r="T1294" s="227"/>
      <c r="U1294" s="227"/>
      <c r="V1294" s="227"/>
      <c r="W1294" s="227"/>
      <c r="X1294" s="227"/>
      <c r="Y1294" s="227"/>
      <c r="Z1294" s="227"/>
      <c r="AA1294" s="227"/>
      <c r="AB1294" s="227"/>
      <c r="AC1294" s="227"/>
      <c r="AD1294" s="227"/>
      <c r="AE1294" s="227"/>
      <c r="AF1294" s="227"/>
      <c r="AG1294" s="227"/>
      <c r="AH1294" s="227"/>
      <c r="AI1294" s="227"/>
      <c r="AJ1294" s="227"/>
      <c r="AK1294" s="227"/>
    </row>
    <row r="1295" hidden="1">
      <c r="A1295" s="227"/>
      <c r="B1295" s="227"/>
      <c r="C1295" s="227"/>
      <c r="D1295" s="227"/>
      <c r="E1295" s="227"/>
      <c r="F1295" s="227"/>
      <c r="G1295" s="227"/>
      <c r="H1295" s="227"/>
      <c r="I1295" s="227"/>
      <c r="J1295" s="227"/>
      <c r="K1295" s="227"/>
      <c r="L1295" s="227"/>
      <c r="M1295" s="227"/>
      <c r="N1295" s="227"/>
      <c r="O1295" s="227"/>
      <c r="P1295" s="227"/>
      <c r="Q1295" s="227"/>
      <c r="R1295" s="227"/>
      <c r="S1295" s="227"/>
      <c r="T1295" s="227"/>
      <c r="U1295" s="227"/>
      <c r="V1295" s="227"/>
      <c r="W1295" s="227"/>
      <c r="X1295" s="227"/>
      <c r="Y1295" s="227"/>
      <c r="Z1295" s="227"/>
      <c r="AA1295" s="227"/>
      <c r="AB1295" s="227"/>
      <c r="AC1295" s="227"/>
      <c r="AD1295" s="227"/>
      <c r="AE1295" s="227"/>
      <c r="AF1295" s="227"/>
      <c r="AG1295" s="227"/>
      <c r="AH1295" s="227"/>
      <c r="AI1295" s="227"/>
      <c r="AJ1295" s="227"/>
      <c r="AK1295" s="227"/>
    </row>
    <row r="1296" hidden="1">
      <c r="A1296" s="227"/>
      <c r="B1296" s="227"/>
      <c r="C1296" s="227"/>
      <c r="D1296" s="227"/>
      <c r="E1296" s="227"/>
      <c r="F1296" s="227"/>
      <c r="G1296" s="227"/>
      <c r="H1296" s="227"/>
      <c r="I1296" s="227"/>
      <c r="J1296" s="227"/>
      <c r="K1296" s="227"/>
      <c r="L1296" s="227"/>
      <c r="M1296" s="227"/>
      <c r="N1296" s="227"/>
      <c r="O1296" s="227"/>
      <c r="P1296" s="227"/>
      <c r="Q1296" s="227"/>
      <c r="R1296" s="227"/>
      <c r="S1296" s="227"/>
      <c r="T1296" s="227"/>
      <c r="U1296" s="227"/>
      <c r="V1296" s="227"/>
      <c r="W1296" s="227"/>
      <c r="X1296" s="227"/>
      <c r="Y1296" s="227"/>
      <c r="Z1296" s="227"/>
      <c r="AA1296" s="227"/>
      <c r="AB1296" s="227"/>
      <c r="AC1296" s="227"/>
      <c r="AD1296" s="227"/>
      <c r="AE1296" s="227"/>
      <c r="AF1296" s="227"/>
      <c r="AG1296" s="227"/>
      <c r="AH1296" s="227"/>
      <c r="AI1296" s="227"/>
      <c r="AJ1296" s="227"/>
      <c r="AK1296" s="227"/>
    </row>
    <row r="1297" hidden="1">
      <c r="A1297" s="227"/>
      <c r="B1297" s="227"/>
      <c r="C1297" s="227"/>
      <c r="D1297" s="227"/>
      <c r="E1297" s="227"/>
      <c r="F1297" s="227"/>
      <c r="G1297" s="227"/>
      <c r="H1297" s="227"/>
      <c r="I1297" s="227"/>
      <c r="J1297" s="227"/>
      <c r="K1297" s="227"/>
      <c r="L1297" s="227"/>
      <c r="M1297" s="227"/>
      <c r="N1297" s="227"/>
      <c r="O1297" s="227"/>
      <c r="P1297" s="227"/>
      <c r="Q1297" s="227"/>
      <c r="R1297" s="227"/>
      <c r="S1297" s="227"/>
      <c r="T1297" s="227"/>
      <c r="U1297" s="227"/>
      <c r="V1297" s="227"/>
      <c r="W1297" s="227"/>
      <c r="X1297" s="227"/>
      <c r="Y1297" s="227"/>
      <c r="Z1297" s="227"/>
      <c r="AA1297" s="227"/>
      <c r="AB1297" s="227"/>
      <c r="AC1297" s="227"/>
      <c r="AD1297" s="227"/>
      <c r="AE1297" s="227"/>
      <c r="AF1297" s="227"/>
      <c r="AG1297" s="227"/>
      <c r="AH1297" s="227"/>
      <c r="AI1297" s="227"/>
      <c r="AJ1297" s="227"/>
      <c r="AK1297" s="227"/>
    </row>
    <row r="1298" hidden="1">
      <c r="A1298" s="227"/>
      <c r="B1298" s="227"/>
      <c r="C1298" s="227"/>
      <c r="D1298" s="227"/>
      <c r="E1298" s="227"/>
      <c r="F1298" s="227"/>
      <c r="G1298" s="227"/>
      <c r="H1298" s="227"/>
      <c r="I1298" s="227"/>
      <c r="J1298" s="227"/>
      <c r="K1298" s="227"/>
      <c r="L1298" s="227"/>
      <c r="M1298" s="227"/>
      <c r="N1298" s="227"/>
      <c r="O1298" s="227"/>
      <c r="P1298" s="227"/>
      <c r="Q1298" s="227"/>
      <c r="R1298" s="227"/>
      <c r="S1298" s="227"/>
      <c r="T1298" s="227"/>
      <c r="U1298" s="227"/>
      <c r="V1298" s="227"/>
      <c r="W1298" s="227"/>
      <c r="X1298" s="227"/>
      <c r="Y1298" s="227"/>
      <c r="Z1298" s="227"/>
      <c r="AA1298" s="227"/>
      <c r="AB1298" s="227"/>
      <c r="AC1298" s="227"/>
      <c r="AD1298" s="227"/>
      <c r="AE1298" s="227"/>
      <c r="AF1298" s="227"/>
      <c r="AG1298" s="227"/>
      <c r="AH1298" s="227"/>
      <c r="AI1298" s="227"/>
      <c r="AJ1298" s="227"/>
      <c r="AK1298" s="227"/>
    </row>
    <row r="1299" hidden="1">
      <c r="A1299" s="227"/>
      <c r="B1299" s="227"/>
      <c r="C1299" s="227"/>
      <c r="D1299" s="227"/>
      <c r="E1299" s="227"/>
      <c r="F1299" s="227"/>
      <c r="G1299" s="227"/>
      <c r="H1299" s="227"/>
      <c r="I1299" s="227"/>
      <c r="J1299" s="227"/>
      <c r="K1299" s="227"/>
      <c r="L1299" s="227"/>
      <c r="M1299" s="227"/>
      <c r="N1299" s="227"/>
      <c r="O1299" s="227"/>
      <c r="P1299" s="227"/>
      <c r="Q1299" s="227"/>
      <c r="R1299" s="227"/>
      <c r="S1299" s="227"/>
      <c r="T1299" s="227"/>
      <c r="U1299" s="227"/>
      <c r="V1299" s="227"/>
      <c r="W1299" s="227"/>
      <c r="X1299" s="227"/>
      <c r="Y1299" s="227"/>
      <c r="Z1299" s="227"/>
      <c r="AA1299" s="227"/>
      <c r="AB1299" s="227"/>
      <c r="AC1299" s="227"/>
      <c r="AD1299" s="227"/>
      <c r="AE1299" s="227"/>
      <c r="AF1299" s="227"/>
      <c r="AG1299" s="227"/>
      <c r="AH1299" s="227"/>
      <c r="AI1299" s="227"/>
      <c r="AJ1299" s="227"/>
      <c r="AK1299" s="227"/>
    </row>
    <row r="1300" hidden="1">
      <c r="A1300" s="227"/>
      <c r="B1300" s="227"/>
      <c r="C1300" s="227"/>
      <c r="D1300" s="227"/>
      <c r="E1300" s="227"/>
      <c r="F1300" s="227"/>
      <c r="G1300" s="227"/>
      <c r="H1300" s="227"/>
      <c r="I1300" s="227"/>
      <c r="J1300" s="227"/>
      <c r="K1300" s="227"/>
      <c r="L1300" s="227"/>
      <c r="M1300" s="227"/>
      <c r="N1300" s="227"/>
      <c r="O1300" s="227"/>
      <c r="P1300" s="227"/>
      <c r="Q1300" s="227"/>
      <c r="R1300" s="227"/>
      <c r="S1300" s="227"/>
      <c r="T1300" s="227"/>
      <c r="U1300" s="227"/>
      <c r="V1300" s="227"/>
      <c r="W1300" s="227"/>
      <c r="X1300" s="227"/>
      <c r="Y1300" s="227"/>
      <c r="Z1300" s="227"/>
      <c r="AA1300" s="227"/>
      <c r="AB1300" s="227"/>
      <c r="AC1300" s="227"/>
      <c r="AD1300" s="227"/>
      <c r="AE1300" s="227"/>
      <c r="AF1300" s="227"/>
      <c r="AG1300" s="227"/>
      <c r="AH1300" s="227"/>
      <c r="AI1300" s="227"/>
      <c r="AJ1300" s="227"/>
      <c r="AK1300" s="227"/>
    </row>
    <row r="1301" hidden="1">
      <c r="A1301" s="227"/>
      <c r="B1301" s="227"/>
      <c r="C1301" s="227"/>
      <c r="D1301" s="227"/>
      <c r="E1301" s="227"/>
      <c r="F1301" s="227"/>
      <c r="G1301" s="227"/>
      <c r="H1301" s="227"/>
      <c r="I1301" s="227"/>
      <c r="J1301" s="227"/>
      <c r="K1301" s="227"/>
      <c r="L1301" s="227"/>
      <c r="M1301" s="227"/>
      <c r="N1301" s="227"/>
      <c r="O1301" s="227"/>
      <c r="P1301" s="227"/>
      <c r="Q1301" s="227"/>
      <c r="R1301" s="227"/>
      <c r="S1301" s="227"/>
      <c r="T1301" s="227"/>
      <c r="U1301" s="227"/>
      <c r="V1301" s="227"/>
      <c r="W1301" s="227"/>
      <c r="X1301" s="227"/>
      <c r="Y1301" s="227"/>
      <c r="Z1301" s="227"/>
      <c r="AA1301" s="227"/>
      <c r="AB1301" s="227"/>
      <c r="AC1301" s="227"/>
      <c r="AD1301" s="227"/>
      <c r="AE1301" s="227"/>
      <c r="AF1301" s="227"/>
      <c r="AG1301" s="227"/>
      <c r="AH1301" s="227"/>
      <c r="AI1301" s="227"/>
      <c r="AJ1301" s="227"/>
      <c r="AK1301" s="227"/>
    </row>
    <row r="1302" hidden="1">
      <c r="A1302" s="227"/>
      <c r="B1302" s="227"/>
      <c r="C1302" s="227"/>
      <c r="D1302" s="227"/>
      <c r="E1302" s="227"/>
      <c r="F1302" s="227"/>
      <c r="G1302" s="227"/>
      <c r="H1302" s="227"/>
      <c r="I1302" s="227"/>
      <c r="J1302" s="227"/>
      <c r="K1302" s="227"/>
      <c r="L1302" s="227"/>
      <c r="M1302" s="227"/>
      <c r="N1302" s="227"/>
      <c r="O1302" s="227"/>
      <c r="P1302" s="227"/>
      <c r="Q1302" s="227"/>
      <c r="R1302" s="227"/>
      <c r="S1302" s="227"/>
      <c r="T1302" s="227"/>
      <c r="U1302" s="227"/>
      <c r="V1302" s="227"/>
      <c r="W1302" s="227"/>
      <c r="X1302" s="227"/>
      <c r="Y1302" s="227"/>
      <c r="Z1302" s="227"/>
      <c r="AA1302" s="227"/>
      <c r="AB1302" s="227"/>
      <c r="AC1302" s="227"/>
      <c r="AD1302" s="227"/>
      <c r="AE1302" s="227"/>
      <c r="AF1302" s="227"/>
      <c r="AG1302" s="227"/>
      <c r="AH1302" s="227"/>
      <c r="AI1302" s="227"/>
      <c r="AJ1302" s="227"/>
      <c r="AK1302" s="227"/>
    </row>
    <row r="1303" hidden="1">
      <c r="A1303" s="227"/>
      <c r="B1303" s="227"/>
      <c r="C1303" s="227"/>
      <c r="D1303" s="227"/>
      <c r="E1303" s="227"/>
      <c r="F1303" s="227"/>
      <c r="G1303" s="227"/>
      <c r="H1303" s="227"/>
      <c r="I1303" s="227"/>
      <c r="J1303" s="227"/>
      <c r="K1303" s="227"/>
      <c r="L1303" s="227"/>
      <c r="M1303" s="227"/>
      <c r="N1303" s="227"/>
      <c r="O1303" s="227"/>
      <c r="P1303" s="227"/>
      <c r="Q1303" s="227"/>
      <c r="R1303" s="227"/>
      <c r="S1303" s="227"/>
      <c r="T1303" s="227"/>
      <c r="U1303" s="227"/>
      <c r="V1303" s="227"/>
      <c r="W1303" s="227"/>
      <c r="X1303" s="227"/>
      <c r="Y1303" s="227"/>
      <c r="Z1303" s="227"/>
      <c r="AA1303" s="227"/>
      <c r="AB1303" s="227"/>
      <c r="AC1303" s="227"/>
      <c r="AD1303" s="227"/>
      <c r="AE1303" s="227"/>
      <c r="AF1303" s="227"/>
      <c r="AG1303" s="227"/>
      <c r="AH1303" s="227"/>
      <c r="AI1303" s="227"/>
      <c r="AJ1303" s="227"/>
      <c r="AK1303" s="227"/>
    </row>
    <row r="1304" hidden="1">
      <c r="A1304" s="227"/>
      <c r="B1304" s="227"/>
      <c r="C1304" s="227"/>
      <c r="D1304" s="227"/>
      <c r="E1304" s="227"/>
      <c r="F1304" s="227"/>
      <c r="G1304" s="227"/>
      <c r="H1304" s="227"/>
      <c r="I1304" s="227"/>
      <c r="J1304" s="227"/>
      <c r="K1304" s="227"/>
      <c r="L1304" s="227"/>
      <c r="M1304" s="227"/>
      <c r="N1304" s="227"/>
      <c r="O1304" s="227"/>
      <c r="P1304" s="227"/>
      <c r="Q1304" s="227"/>
      <c r="R1304" s="227"/>
      <c r="S1304" s="227"/>
      <c r="T1304" s="227"/>
      <c r="U1304" s="227"/>
      <c r="V1304" s="227"/>
      <c r="W1304" s="227"/>
      <c r="X1304" s="227"/>
      <c r="Y1304" s="227"/>
      <c r="Z1304" s="227"/>
      <c r="AA1304" s="227"/>
      <c r="AB1304" s="227"/>
      <c r="AC1304" s="227"/>
      <c r="AD1304" s="227"/>
      <c r="AE1304" s="227"/>
      <c r="AF1304" s="227"/>
      <c r="AG1304" s="227"/>
      <c r="AH1304" s="227"/>
      <c r="AI1304" s="227"/>
      <c r="AJ1304" s="227"/>
      <c r="AK1304" s="227"/>
    </row>
    <row r="1305" hidden="1">
      <c r="A1305" s="227"/>
      <c r="B1305" s="227"/>
      <c r="C1305" s="227"/>
      <c r="D1305" s="227"/>
      <c r="E1305" s="227"/>
      <c r="F1305" s="227"/>
      <c r="G1305" s="227"/>
      <c r="H1305" s="227"/>
      <c r="I1305" s="227"/>
      <c r="J1305" s="227"/>
      <c r="K1305" s="227"/>
      <c r="L1305" s="227"/>
      <c r="M1305" s="227"/>
      <c r="N1305" s="227"/>
      <c r="O1305" s="227"/>
      <c r="P1305" s="227"/>
      <c r="Q1305" s="227"/>
      <c r="R1305" s="227"/>
      <c r="S1305" s="227"/>
      <c r="T1305" s="227"/>
      <c r="U1305" s="227"/>
      <c r="V1305" s="227"/>
      <c r="W1305" s="227"/>
      <c r="X1305" s="227"/>
      <c r="Y1305" s="227"/>
      <c r="Z1305" s="227"/>
      <c r="AA1305" s="227"/>
      <c r="AB1305" s="227"/>
      <c r="AC1305" s="227"/>
      <c r="AD1305" s="227"/>
      <c r="AE1305" s="227"/>
      <c r="AF1305" s="227"/>
      <c r="AG1305" s="227"/>
      <c r="AH1305" s="227"/>
      <c r="AI1305" s="227"/>
      <c r="AJ1305" s="227"/>
      <c r="AK1305" s="227"/>
    </row>
    <row r="1306" hidden="1">
      <c r="A1306" s="227"/>
      <c r="B1306" s="227"/>
      <c r="C1306" s="227"/>
      <c r="D1306" s="227"/>
      <c r="E1306" s="227"/>
      <c r="F1306" s="227"/>
      <c r="G1306" s="227"/>
      <c r="H1306" s="227"/>
      <c r="I1306" s="227"/>
      <c r="J1306" s="227"/>
      <c r="K1306" s="227"/>
      <c r="L1306" s="227"/>
      <c r="M1306" s="227"/>
      <c r="N1306" s="227"/>
      <c r="O1306" s="227"/>
      <c r="P1306" s="227"/>
      <c r="Q1306" s="227"/>
      <c r="R1306" s="227"/>
      <c r="S1306" s="227"/>
      <c r="T1306" s="227"/>
      <c r="U1306" s="227"/>
      <c r="V1306" s="227"/>
      <c r="W1306" s="227"/>
      <c r="X1306" s="227"/>
      <c r="Y1306" s="227"/>
      <c r="Z1306" s="227"/>
      <c r="AA1306" s="227"/>
      <c r="AB1306" s="227"/>
      <c r="AC1306" s="227"/>
      <c r="AD1306" s="227"/>
      <c r="AE1306" s="227"/>
      <c r="AF1306" s="227"/>
      <c r="AG1306" s="227"/>
      <c r="AH1306" s="227"/>
      <c r="AI1306" s="227"/>
      <c r="AJ1306" s="227"/>
      <c r="AK1306" s="227"/>
    </row>
    <row r="1307" hidden="1">
      <c r="A1307" s="227"/>
      <c r="B1307" s="227"/>
      <c r="C1307" s="227"/>
      <c r="D1307" s="227"/>
      <c r="E1307" s="227"/>
      <c r="F1307" s="227"/>
      <c r="G1307" s="227"/>
      <c r="H1307" s="227"/>
      <c r="I1307" s="227"/>
      <c r="J1307" s="227"/>
      <c r="K1307" s="227"/>
      <c r="L1307" s="227"/>
      <c r="M1307" s="227"/>
      <c r="N1307" s="227"/>
      <c r="O1307" s="227"/>
      <c r="P1307" s="227"/>
      <c r="Q1307" s="227"/>
      <c r="R1307" s="227"/>
      <c r="S1307" s="227"/>
      <c r="T1307" s="227"/>
      <c r="U1307" s="227"/>
      <c r="V1307" s="227"/>
      <c r="W1307" s="227"/>
      <c r="X1307" s="227"/>
      <c r="Y1307" s="227"/>
      <c r="Z1307" s="227"/>
      <c r="AA1307" s="227"/>
      <c r="AB1307" s="227"/>
      <c r="AC1307" s="227"/>
      <c r="AD1307" s="227"/>
      <c r="AE1307" s="227"/>
      <c r="AF1307" s="227"/>
      <c r="AG1307" s="227"/>
      <c r="AH1307" s="227"/>
      <c r="AI1307" s="227"/>
      <c r="AJ1307" s="227"/>
      <c r="AK1307" s="227"/>
    </row>
    <row r="1308" hidden="1">
      <c r="A1308" s="227"/>
      <c r="B1308" s="227"/>
      <c r="C1308" s="227"/>
      <c r="D1308" s="227"/>
      <c r="E1308" s="227"/>
      <c r="F1308" s="227"/>
      <c r="G1308" s="227"/>
      <c r="H1308" s="227"/>
      <c r="I1308" s="227"/>
      <c r="J1308" s="227"/>
      <c r="K1308" s="227"/>
      <c r="L1308" s="227"/>
      <c r="M1308" s="227"/>
      <c r="N1308" s="227"/>
      <c r="O1308" s="227"/>
      <c r="P1308" s="227"/>
      <c r="Q1308" s="227"/>
      <c r="R1308" s="227"/>
      <c r="S1308" s="227"/>
      <c r="T1308" s="227"/>
      <c r="U1308" s="227"/>
      <c r="V1308" s="227"/>
      <c r="W1308" s="227"/>
      <c r="X1308" s="227"/>
      <c r="Y1308" s="227"/>
      <c r="Z1308" s="227"/>
      <c r="AA1308" s="227"/>
      <c r="AB1308" s="227"/>
      <c r="AC1308" s="227"/>
      <c r="AD1308" s="227"/>
      <c r="AE1308" s="227"/>
      <c r="AF1308" s="227"/>
      <c r="AG1308" s="227"/>
      <c r="AH1308" s="227"/>
      <c r="AI1308" s="227"/>
      <c r="AJ1308" s="227"/>
      <c r="AK1308" s="227"/>
    </row>
    <row r="1309" hidden="1">
      <c r="A1309" s="227"/>
      <c r="B1309" s="227"/>
      <c r="C1309" s="227"/>
      <c r="D1309" s="227"/>
      <c r="E1309" s="227"/>
      <c r="F1309" s="227"/>
      <c r="G1309" s="227"/>
      <c r="H1309" s="227"/>
      <c r="I1309" s="227"/>
      <c r="J1309" s="227"/>
      <c r="K1309" s="227"/>
      <c r="L1309" s="227"/>
      <c r="M1309" s="227"/>
      <c r="N1309" s="227"/>
      <c r="O1309" s="227"/>
      <c r="P1309" s="227"/>
      <c r="Q1309" s="227"/>
      <c r="R1309" s="227"/>
      <c r="S1309" s="227"/>
      <c r="T1309" s="227"/>
      <c r="U1309" s="227"/>
      <c r="V1309" s="227"/>
      <c r="W1309" s="227"/>
      <c r="X1309" s="227"/>
      <c r="Y1309" s="227"/>
      <c r="Z1309" s="227"/>
      <c r="AA1309" s="227"/>
      <c r="AB1309" s="227"/>
      <c r="AC1309" s="227"/>
      <c r="AD1309" s="227"/>
      <c r="AE1309" s="227"/>
      <c r="AF1309" s="227"/>
      <c r="AG1309" s="227"/>
      <c r="AH1309" s="227"/>
      <c r="AI1309" s="227"/>
      <c r="AJ1309" s="227"/>
      <c r="AK1309" s="227"/>
    </row>
    <row r="1310" hidden="1">
      <c r="A1310" s="227"/>
      <c r="B1310" s="227"/>
      <c r="C1310" s="227"/>
      <c r="D1310" s="227"/>
      <c r="E1310" s="227"/>
      <c r="F1310" s="227"/>
      <c r="G1310" s="227"/>
      <c r="H1310" s="227"/>
      <c r="I1310" s="227"/>
      <c r="J1310" s="227"/>
      <c r="K1310" s="227"/>
      <c r="L1310" s="227"/>
      <c r="M1310" s="227"/>
      <c r="N1310" s="227"/>
      <c r="O1310" s="227"/>
      <c r="P1310" s="227"/>
      <c r="Q1310" s="227"/>
      <c r="R1310" s="227"/>
      <c r="S1310" s="227"/>
      <c r="T1310" s="227"/>
      <c r="U1310" s="227"/>
      <c r="V1310" s="227"/>
      <c r="W1310" s="227"/>
      <c r="X1310" s="227"/>
      <c r="Y1310" s="227"/>
      <c r="Z1310" s="227"/>
      <c r="AA1310" s="227"/>
      <c r="AB1310" s="227"/>
      <c r="AC1310" s="227"/>
      <c r="AD1310" s="227"/>
      <c r="AE1310" s="227"/>
      <c r="AF1310" s="227"/>
      <c r="AG1310" s="227"/>
      <c r="AH1310" s="227"/>
      <c r="AI1310" s="227"/>
      <c r="AJ1310" s="227"/>
      <c r="AK1310" s="227"/>
    </row>
    <row r="1311" hidden="1">
      <c r="A1311" s="227"/>
      <c r="B1311" s="227"/>
      <c r="C1311" s="227"/>
      <c r="D1311" s="227"/>
      <c r="E1311" s="227"/>
      <c r="F1311" s="227"/>
      <c r="G1311" s="227"/>
      <c r="H1311" s="227"/>
      <c r="I1311" s="227"/>
      <c r="J1311" s="227"/>
      <c r="K1311" s="227"/>
      <c r="L1311" s="227"/>
      <c r="M1311" s="227"/>
      <c r="N1311" s="227"/>
      <c r="O1311" s="227"/>
      <c r="P1311" s="227"/>
      <c r="Q1311" s="227"/>
      <c r="R1311" s="227"/>
      <c r="S1311" s="227"/>
      <c r="T1311" s="227"/>
      <c r="U1311" s="227"/>
      <c r="V1311" s="227"/>
      <c r="W1311" s="227"/>
      <c r="X1311" s="227"/>
      <c r="Y1311" s="227"/>
      <c r="Z1311" s="227"/>
      <c r="AA1311" s="227"/>
      <c r="AB1311" s="227"/>
      <c r="AC1311" s="227"/>
      <c r="AD1311" s="227"/>
      <c r="AE1311" s="227"/>
      <c r="AF1311" s="227"/>
      <c r="AG1311" s="227"/>
      <c r="AH1311" s="227"/>
      <c r="AI1311" s="227"/>
      <c r="AJ1311" s="227"/>
      <c r="AK1311" s="227"/>
    </row>
    <row r="1312" hidden="1">
      <c r="A1312" s="227"/>
      <c r="B1312" s="227"/>
      <c r="C1312" s="227"/>
      <c r="D1312" s="227"/>
      <c r="E1312" s="227"/>
      <c r="F1312" s="227"/>
      <c r="G1312" s="227"/>
      <c r="H1312" s="227"/>
      <c r="I1312" s="227"/>
      <c r="J1312" s="227"/>
      <c r="K1312" s="227"/>
      <c r="L1312" s="227"/>
      <c r="M1312" s="227"/>
      <c r="N1312" s="227"/>
      <c r="O1312" s="227"/>
      <c r="P1312" s="227"/>
      <c r="Q1312" s="227"/>
      <c r="R1312" s="227"/>
      <c r="S1312" s="227"/>
      <c r="T1312" s="227"/>
      <c r="U1312" s="227"/>
      <c r="V1312" s="227"/>
      <c r="W1312" s="227"/>
      <c r="X1312" s="227"/>
      <c r="Y1312" s="227"/>
      <c r="Z1312" s="227"/>
      <c r="AA1312" s="227"/>
      <c r="AB1312" s="227"/>
      <c r="AC1312" s="227"/>
      <c r="AD1312" s="227"/>
      <c r="AE1312" s="227"/>
      <c r="AF1312" s="227"/>
      <c r="AG1312" s="227"/>
      <c r="AH1312" s="227"/>
      <c r="AI1312" s="227"/>
      <c r="AJ1312" s="227"/>
      <c r="AK1312" s="227"/>
    </row>
    <row r="1313" hidden="1">
      <c r="A1313" s="227"/>
      <c r="B1313" s="227"/>
      <c r="C1313" s="227"/>
      <c r="D1313" s="227"/>
      <c r="E1313" s="227"/>
      <c r="F1313" s="227"/>
      <c r="G1313" s="227"/>
      <c r="H1313" s="227"/>
      <c r="I1313" s="227"/>
      <c r="J1313" s="227"/>
      <c r="K1313" s="227"/>
      <c r="L1313" s="227"/>
      <c r="M1313" s="227"/>
      <c r="N1313" s="227"/>
      <c r="O1313" s="227"/>
      <c r="P1313" s="227"/>
      <c r="Q1313" s="227"/>
      <c r="R1313" s="227"/>
      <c r="S1313" s="227"/>
      <c r="T1313" s="227"/>
      <c r="U1313" s="227"/>
      <c r="V1313" s="227"/>
      <c r="W1313" s="227"/>
      <c r="X1313" s="227"/>
      <c r="Y1313" s="227"/>
      <c r="Z1313" s="227"/>
      <c r="AA1313" s="227"/>
      <c r="AB1313" s="227"/>
      <c r="AC1313" s="227"/>
      <c r="AD1313" s="227"/>
      <c r="AE1313" s="227"/>
      <c r="AF1313" s="227"/>
      <c r="AG1313" s="227"/>
      <c r="AH1313" s="227"/>
      <c r="AI1313" s="227"/>
      <c r="AJ1313" s="227"/>
      <c r="AK1313" s="227"/>
    </row>
    <row r="1314" hidden="1">
      <c r="A1314" s="227"/>
      <c r="B1314" s="227"/>
      <c r="C1314" s="227"/>
      <c r="D1314" s="227"/>
      <c r="E1314" s="227"/>
      <c r="F1314" s="227"/>
      <c r="G1314" s="227"/>
      <c r="H1314" s="227"/>
      <c r="I1314" s="227"/>
      <c r="J1314" s="227"/>
      <c r="K1314" s="227"/>
      <c r="L1314" s="227"/>
      <c r="M1314" s="227"/>
      <c r="N1314" s="227"/>
      <c r="O1314" s="227"/>
      <c r="P1314" s="227"/>
      <c r="Q1314" s="227"/>
      <c r="R1314" s="227"/>
      <c r="S1314" s="227"/>
      <c r="T1314" s="227"/>
      <c r="U1314" s="227"/>
      <c r="V1314" s="227"/>
      <c r="W1314" s="227"/>
      <c r="X1314" s="227"/>
      <c r="Y1314" s="227"/>
      <c r="Z1314" s="227"/>
      <c r="AA1314" s="227"/>
      <c r="AB1314" s="227"/>
      <c r="AC1314" s="227"/>
      <c r="AD1314" s="227"/>
      <c r="AE1314" s="227"/>
      <c r="AF1314" s="227"/>
      <c r="AG1314" s="227"/>
      <c r="AH1314" s="227"/>
      <c r="AI1314" s="227"/>
      <c r="AJ1314" s="227"/>
      <c r="AK1314" s="227"/>
    </row>
    <row r="1315" hidden="1">
      <c r="A1315" s="227"/>
      <c r="B1315" s="227"/>
      <c r="C1315" s="227"/>
      <c r="D1315" s="227"/>
      <c r="E1315" s="227"/>
      <c r="F1315" s="227"/>
      <c r="G1315" s="227"/>
      <c r="H1315" s="227"/>
      <c r="I1315" s="227"/>
      <c r="J1315" s="227"/>
      <c r="K1315" s="227"/>
      <c r="L1315" s="227"/>
      <c r="M1315" s="227"/>
      <c r="N1315" s="227"/>
      <c r="O1315" s="227"/>
      <c r="P1315" s="227"/>
      <c r="Q1315" s="227"/>
      <c r="R1315" s="227"/>
      <c r="S1315" s="227"/>
      <c r="T1315" s="227"/>
      <c r="U1315" s="227"/>
      <c r="V1315" s="227"/>
      <c r="W1315" s="227"/>
      <c r="X1315" s="227"/>
      <c r="Y1315" s="227"/>
      <c r="Z1315" s="227"/>
      <c r="AA1315" s="227"/>
      <c r="AB1315" s="227"/>
      <c r="AC1315" s="227"/>
      <c r="AD1315" s="227"/>
      <c r="AE1315" s="227"/>
      <c r="AF1315" s="227"/>
      <c r="AG1315" s="227"/>
      <c r="AH1315" s="227"/>
      <c r="AI1315" s="227"/>
      <c r="AJ1315" s="227"/>
      <c r="AK1315" s="227"/>
    </row>
    <row r="1316" hidden="1">
      <c r="A1316" s="227"/>
      <c r="B1316" s="227"/>
      <c r="C1316" s="227"/>
      <c r="D1316" s="227"/>
      <c r="E1316" s="227"/>
      <c r="F1316" s="227"/>
      <c r="G1316" s="227"/>
      <c r="H1316" s="227"/>
      <c r="I1316" s="227"/>
      <c r="J1316" s="227"/>
      <c r="K1316" s="227"/>
      <c r="L1316" s="227"/>
      <c r="M1316" s="227"/>
      <c r="N1316" s="227"/>
      <c r="O1316" s="227"/>
      <c r="P1316" s="227"/>
      <c r="Q1316" s="227"/>
      <c r="R1316" s="227"/>
      <c r="S1316" s="227"/>
      <c r="T1316" s="227"/>
      <c r="U1316" s="227"/>
      <c r="V1316" s="227"/>
      <c r="W1316" s="227"/>
      <c r="X1316" s="227"/>
      <c r="Y1316" s="227"/>
      <c r="Z1316" s="227"/>
      <c r="AA1316" s="227"/>
      <c r="AB1316" s="227"/>
      <c r="AC1316" s="227"/>
      <c r="AD1316" s="227"/>
      <c r="AE1316" s="227"/>
      <c r="AF1316" s="227"/>
      <c r="AG1316" s="227"/>
      <c r="AH1316" s="227"/>
      <c r="AI1316" s="227"/>
      <c r="AJ1316" s="227"/>
      <c r="AK1316" s="227"/>
    </row>
    <row r="1317" hidden="1">
      <c r="A1317" s="227"/>
      <c r="B1317" s="227"/>
      <c r="C1317" s="227"/>
      <c r="D1317" s="227"/>
      <c r="E1317" s="227"/>
      <c r="F1317" s="227"/>
      <c r="G1317" s="227"/>
      <c r="H1317" s="227"/>
      <c r="I1317" s="227"/>
      <c r="J1317" s="227"/>
      <c r="K1317" s="227"/>
      <c r="L1317" s="227"/>
      <c r="M1317" s="227"/>
      <c r="N1317" s="227"/>
      <c r="O1317" s="227"/>
      <c r="P1317" s="227"/>
      <c r="Q1317" s="227"/>
      <c r="R1317" s="227"/>
      <c r="S1317" s="227"/>
      <c r="T1317" s="227"/>
      <c r="U1317" s="227"/>
      <c r="V1317" s="227"/>
      <c r="W1317" s="227"/>
      <c r="X1317" s="227"/>
      <c r="Y1317" s="227"/>
      <c r="Z1317" s="227"/>
      <c r="AA1317" s="227"/>
      <c r="AB1317" s="227"/>
      <c r="AC1317" s="227"/>
      <c r="AD1317" s="227"/>
      <c r="AE1317" s="227"/>
      <c r="AF1317" s="227"/>
      <c r="AG1317" s="227"/>
      <c r="AH1317" s="227"/>
      <c r="AI1317" s="227"/>
      <c r="AJ1317" s="227"/>
      <c r="AK1317" s="227"/>
    </row>
    <row r="1318" hidden="1">
      <c r="A1318" s="227"/>
      <c r="B1318" s="227"/>
      <c r="C1318" s="227"/>
      <c r="D1318" s="227"/>
      <c r="E1318" s="227"/>
      <c r="F1318" s="227"/>
      <c r="G1318" s="227"/>
      <c r="H1318" s="227"/>
      <c r="I1318" s="227"/>
      <c r="J1318" s="227"/>
      <c r="K1318" s="227"/>
      <c r="L1318" s="227"/>
      <c r="M1318" s="227"/>
      <c r="N1318" s="227"/>
      <c r="O1318" s="227"/>
      <c r="P1318" s="227"/>
      <c r="Q1318" s="227"/>
      <c r="R1318" s="227"/>
      <c r="S1318" s="227"/>
      <c r="T1318" s="227"/>
      <c r="U1318" s="227"/>
      <c r="V1318" s="227"/>
      <c r="W1318" s="227"/>
      <c r="X1318" s="227"/>
      <c r="Y1318" s="227"/>
      <c r="Z1318" s="227"/>
      <c r="AA1318" s="227"/>
      <c r="AB1318" s="227"/>
      <c r="AC1318" s="227"/>
      <c r="AD1318" s="227"/>
      <c r="AE1318" s="227"/>
      <c r="AF1318" s="227"/>
      <c r="AG1318" s="227"/>
      <c r="AH1318" s="227"/>
      <c r="AI1318" s="227"/>
      <c r="AJ1318" s="227"/>
      <c r="AK1318" s="227"/>
    </row>
    <row r="1319" hidden="1">
      <c r="A1319" s="227"/>
      <c r="B1319" s="227"/>
      <c r="C1319" s="227"/>
      <c r="D1319" s="227"/>
      <c r="E1319" s="227"/>
      <c r="F1319" s="227"/>
      <c r="G1319" s="227"/>
      <c r="H1319" s="227"/>
      <c r="I1319" s="227"/>
      <c r="J1319" s="227"/>
      <c r="K1319" s="227"/>
      <c r="L1319" s="227"/>
      <c r="M1319" s="227"/>
      <c r="N1319" s="227"/>
      <c r="O1319" s="227"/>
      <c r="P1319" s="227"/>
      <c r="Q1319" s="227"/>
      <c r="R1319" s="227"/>
      <c r="S1319" s="227"/>
      <c r="T1319" s="227"/>
      <c r="U1319" s="227"/>
      <c r="V1319" s="227"/>
      <c r="W1319" s="227"/>
      <c r="X1319" s="227"/>
      <c r="Y1319" s="227"/>
      <c r="Z1319" s="227"/>
      <c r="AA1319" s="227"/>
      <c r="AB1319" s="227"/>
      <c r="AC1319" s="227"/>
      <c r="AD1319" s="227"/>
      <c r="AE1319" s="227"/>
      <c r="AF1319" s="227"/>
      <c r="AG1319" s="227"/>
      <c r="AH1319" s="227"/>
      <c r="AI1319" s="227"/>
      <c r="AJ1319" s="227"/>
      <c r="AK1319" s="227"/>
    </row>
    <row r="1320" hidden="1">
      <c r="A1320" s="227"/>
      <c r="B1320" s="227"/>
      <c r="C1320" s="227"/>
      <c r="D1320" s="227"/>
      <c r="E1320" s="227"/>
      <c r="F1320" s="227"/>
      <c r="G1320" s="227"/>
      <c r="H1320" s="227"/>
      <c r="I1320" s="227"/>
      <c r="J1320" s="227"/>
      <c r="K1320" s="227"/>
      <c r="L1320" s="227"/>
      <c r="M1320" s="227"/>
      <c r="N1320" s="227"/>
      <c r="O1320" s="227"/>
      <c r="P1320" s="227"/>
      <c r="Q1320" s="227"/>
      <c r="R1320" s="227"/>
      <c r="S1320" s="227"/>
      <c r="T1320" s="227"/>
      <c r="U1320" s="227"/>
      <c r="V1320" s="227"/>
      <c r="W1320" s="227"/>
      <c r="X1320" s="227"/>
      <c r="Y1320" s="227"/>
      <c r="Z1320" s="227"/>
      <c r="AA1320" s="227"/>
      <c r="AB1320" s="227"/>
      <c r="AC1320" s="227"/>
      <c r="AD1320" s="227"/>
      <c r="AE1320" s="227"/>
      <c r="AF1320" s="227"/>
      <c r="AG1320" s="227"/>
      <c r="AH1320" s="227"/>
      <c r="AI1320" s="227"/>
      <c r="AJ1320" s="227"/>
      <c r="AK1320" s="227"/>
    </row>
    <row r="1321" hidden="1">
      <c r="A1321" s="227"/>
      <c r="B1321" s="227"/>
      <c r="C1321" s="227"/>
      <c r="D1321" s="227"/>
      <c r="E1321" s="227"/>
      <c r="F1321" s="227"/>
      <c r="G1321" s="227"/>
      <c r="H1321" s="227"/>
      <c r="I1321" s="227"/>
      <c r="J1321" s="227"/>
      <c r="K1321" s="227"/>
      <c r="L1321" s="227"/>
      <c r="M1321" s="227"/>
      <c r="N1321" s="227"/>
      <c r="O1321" s="227"/>
      <c r="P1321" s="227"/>
      <c r="Q1321" s="227"/>
      <c r="R1321" s="227"/>
      <c r="S1321" s="227"/>
      <c r="T1321" s="227"/>
      <c r="U1321" s="227"/>
      <c r="V1321" s="227"/>
      <c r="W1321" s="227"/>
      <c r="X1321" s="227"/>
      <c r="Y1321" s="227"/>
      <c r="Z1321" s="227"/>
      <c r="AA1321" s="227"/>
      <c r="AB1321" s="227"/>
      <c r="AC1321" s="227"/>
      <c r="AD1321" s="227"/>
      <c r="AE1321" s="227"/>
      <c r="AF1321" s="227"/>
      <c r="AG1321" s="227"/>
      <c r="AH1321" s="227"/>
      <c r="AI1321" s="227"/>
      <c r="AJ1321" s="227"/>
      <c r="AK1321" s="227"/>
    </row>
    <row r="1322" hidden="1">
      <c r="A1322" s="227"/>
      <c r="B1322" s="227"/>
      <c r="C1322" s="227"/>
      <c r="D1322" s="227"/>
      <c r="E1322" s="227"/>
      <c r="F1322" s="227"/>
      <c r="G1322" s="227"/>
      <c r="H1322" s="227"/>
      <c r="I1322" s="227"/>
      <c r="J1322" s="227"/>
      <c r="K1322" s="227"/>
      <c r="L1322" s="227"/>
      <c r="M1322" s="227"/>
      <c r="N1322" s="227"/>
      <c r="O1322" s="227"/>
      <c r="P1322" s="227"/>
      <c r="Q1322" s="227"/>
      <c r="R1322" s="227"/>
      <c r="S1322" s="227"/>
      <c r="T1322" s="227"/>
      <c r="U1322" s="227"/>
      <c r="V1322" s="227"/>
      <c r="W1322" s="227"/>
      <c r="X1322" s="227"/>
      <c r="Y1322" s="227"/>
      <c r="Z1322" s="227"/>
      <c r="AA1322" s="227"/>
      <c r="AB1322" s="227"/>
      <c r="AC1322" s="227"/>
      <c r="AD1322" s="227"/>
      <c r="AE1322" s="227"/>
      <c r="AF1322" s="227"/>
      <c r="AG1322" s="227"/>
      <c r="AH1322" s="227"/>
      <c r="AI1322" s="227"/>
      <c r="AJ1322" s="227"/>
      <c r="AK1322" s="227"/>
    </row>
    <row r="1323" hidden="1">
      <c r="A1323" s="227"/>
      <c r="B1323" s="227"/>
      <c r="C1323" s="227"/>
      <c r="D1323" s="227"/>
      <c r="E1323" s="227"/>
      <c r="F1323" s="227"/>
      <c r="G1323" s="227"/>
      <c r="H1323" s="227"/>
      <c r="I1323" s="227"/>
      <c r="J1323" s="227"/>
      <c r="K1323" s="227"/>
      <c r="L1323" s="227"/>
      <c r="M1323" s="227"/>
      <c r="N1323" s="227"/>
      <c r="O1323" s="227"/>
      <c r="P1323" s="227"/>
      <c r="Q1323" s="227"/>
      <c r="R1323" s="227"/>
      <c r="S1323" s="227"/>
      <c r="T1323" s="227"/>
      <c r="U1323" s="227"/>
      <c r="V1323" s="227"/>
      <c r="W1323" s="227"/>
      <c r="X1323" s="227"/>
      <c r="Y1323" s="227"/>
      <c r="Z1323" s="227"/>
      <c r="AA1323" s="227"/>
      <c r="AB1323" s="227"/>
      <c r="AC1323" s="227"/>
      <c r="AD1323" s="227"/>
      <c r="AE1323" s="227"/>
      <c r="AF1323" s="227"/>
      <c r="AG1323" s="227"/>
      <c r="AH1323" s="227"/>
      <c r="AI1323" s="227"/>
      <c r="AJ1323" s="227"/>
      <c r="AK1323" s="227"/>
    </row>
    <row r="1324" hidden="1">
      <c r="A1324" s="227"/>
      <c r="B1324" s="227"/>
      <c r="C1324" s="227"/>
      <c r="D1324" s="227"/>
      <c r="E1324" s="227"/>
      <c r="F1324" s="227"/>
      <c r="G1324" s="227"/>
      <c r="H1324" s="227"/>
      <c r="I1324" s="227"/>
      <c r="J1324" s="227"/>
      <c r="K1324" s="227"/>
      <c r="L1324" s="227"/>
      <c r="M1324" s="227"/>
      <c r="N1324" s="227"/>
      <c r="O1324" s="227"/>
      <c r="P1324" s="227"/>
      <c r="Q1324" s="227"/>
      <c r="R1324" s="227"/>
      <c r="S1324" s="227"/>
      <c r="T1324" s="227"/>
      <c r="U1324" s="227"/>
      <c r="V1324" s="227"/>
      <c r="W1324" s="227"/>
      <c r="X1324" s="227"/>
      <c r="Y1324" s="227"/>
      <c r="Z1324" s="227"/>
      <c r="AA1324" s="227"/>
      <c r="AB1324" s="227"/>
      <c r="AC1324" s="227"/>
      <c r="AD1324" s="227"/>
      <c r="AE1324" s="227"/>
      <c r="AF1324" s="227"/>
      <c r="AG1324" s="227"/>
      <c r="AH1324" s="227"/>
      <c r="AI1324" s="227"/>
      <c r="AJ1324" s="227"/>
      <c r="AK1324" s="227"/>
    </row>
    <row r="1325" hidden="1">
      <c r="A1325" s="227"/>
      <c r="B1325" s="227"/>
      <c r="C1325" s="227"/>
      <c r="D1325" s="227"/>
      <c r="E1325" s="227"/>
      <c r="F1325" s="227"/>
      <c r="G1325" s="227"/>
      <c r="H1325" s="227"/>
      <c r="I1325" s="227"/>
      <c r="J1325" s="227"/>
      <c r="K1325" s="227"/>
      <c r="L1325" s="227"/>
      <c r="M1325" s="227"/>
      <c r="N1325" s="227"/>
      <c r="O1325" s="227"/>
      <c r="P1325" s="227"/>
      <c r="Q1325" s="227"/>
      <c r="R1325" s="227"/>
      <c r="S1325" s="227"/>
      <c r="T1325" s="227"/>
      <c r="U1325" s="227"/>
      <c r="V1325" s="227"/>
      <c r="W1325" s="227"/>
      <c r="X1325" s="227"/>
      <c r="Y1325" s="227"/>
      <c r="Z1325" s="227"/>
      <c r="AA1325" s="227"/>
      <c r="AB1325" s="227"/>
      <c r="AC1325" s="227"/>
      <c r="AD1325" s="227"/>
      <c r="AE1325" s="227"/>
      <c r="AF1325" s="227"/>
      <c r="AG1325" s="227"/>
      <c r="AH1325" s="227"/>
      <c r="AI1325" s="227"/>
      <c r="AJ1325" s="227"/>
      <c r="AK1325" s="227"/>
    </row>
    <row r="1326" hidden="1">
      <c r="A1326" s="227"/>
      <c r="B1326" s="227"/>
      <c r="C1326" s="227"/>
      <c r="D1326" s="227"/>
      <c r="E1326" s="227"/>
      <c r="F1326" s="227"/>
      <c r="G1326" s="227"/>
      <c r="H1326" s="227"/>
      <c r="I1326" s="227"/>
      <c r="J1326" s="227"/>
      <c r="K1326" s="227"/>
      <c r="L1326" s="227"/>
      <c r="M1326" s="227"/>
      <c r="N1326" s="227"/>
      <c r="O1326" s="227"/>
      <c r="P1326" s="227"/>
      <c r="Q1326" s="227"/>
      <c r="R1326" s="227"/>
      <c r="S1326" s="227"/>
      <c r="T1326" s="227"/>
      <c r="U1326" s="227"/>
      <c r="V1326" s="227"/>
      <c r="W1326" s="227"/>
      <c r="X1326" s="227"/>
      <c r="Y1326" s="227"/>
      <c r="Z1326" s="227"/>
      <c r="AA1326" s="227"/>
      <c r="AB1326" s="227"/>
      <c r="AC1326" s="227"/>
      <c r="AD1326" s="227"/>
      <c r="AE1326" s="227"/>
      <c r="AF1326" s="227"/>
      <c r="AG1326" s="227"/>
      <c r="AH1326" s="227"/>
      <c r="AI1326" s="227"/>
      <c r="AJ1326" s="227"/>
      <c r="AK1326" s="227"/>
    </row>
    <row r="1327" hidden="1">
      <c r="A1327" s="227"/>
      <c r="B1327" s="227"/>
      <c r="C1327" s="227"/>
      <c r="D1327" s="227"/>
      <c r="E1327" s="227"/>
      <c r="F1327" s="227"/>
      <c r="G1327" s="227"/>
      <c r="H1327" s="227"/>
      <c r="I1327" s="227"/>
      <c r="J1327" s="227"/>
      <c r="K1327" s="227"/>
      <c r="L1327" s="227"/>
      <c r="M1327" s="227"/>
      <c r="N1327" s="227"/>
      <c r="O1327" s="227"/>
      <c r="P1327" s="227"/>
      <c r="Q1327" s="227"/>
      <c r="R1327" s="227"/>
      <c r="S1327" s="227"/>
      <c r="T1327" s="227"/>
      <c r="U1327" s="227"/>
      <c r="V1327" s="227"/>
      <c r="W1327" s="227"/>
      <c r="X1327" s="227"/>
      <c r="Y1327" s="227"/>
      <c r="Z1327" s="227"/>
      <c r="AA1327" s="227"/>
      <c r="AB1327" s="227"/>
      <c r="AC1327" s="227"/>
      <c r="AD1327" s="227"/>
      <c r="AE1327" s="227"/>
      <c r="AF1327" s="227"/>
      <c r="AG1327" s="227"/>
      <c r="AH1327" s="227"/>
      <c r="AI1327" s="227"/>
      <c r="AJ1327" s="227"/>
      <c r="AK1327" s="227"/>
    </row>
    <row r="1328" hidden="1">
      <c r="A1328" s="227"/>
      <c r="B1328" s="227"/>
      <c r="C1328" s="227"/>
      <c r="D1328" s="227"/>
      <c r="E1328" s="227"/>
      <c r="F1328" s="227"/>
      <c r="G1328" s="227"/>
      <c r="H1328" s="227"/>
      <c r="I1328" s="227"/>
      <c r="J1328" s="227"/>
      <c r="K1328" s="227"/>
      <c r="L1328" s="227"/>
      <c r="M1328" s="227"/>
      <c r="N1328" s="227"/>
      <c r="O1328" s="227"/>
      <c r="P1328" s="227"/>
      <c r="Q1328" s="227"/>
      <c r="R1328" s="227"/>
      <c r="S1328" s="227"/>
      <c r="T1328" s="227"/>
      <c r="U1328" s="227"/>
      <c r="V1328" s="227"/>
      <c r="W1328" s="227"/>
      <c r="X1328" s="227"/>
      <c r="Y1328" s="227"/>
      <c r="Z1328" s="227"/>
      <c r="AA1328" s="227"/>
      <c r="AB1328" s="227"/>
      <c r="AC1328" s="227"/>
      <c r="AD1328" s="227"/>
      <c r="AE1328" s="227"/>
      <c r="AF1328" s="227"/>
      <c r="AG1328" s="227"/>
      <c r="AH1328" s="227"/>
      <c r="AI1328" s="227"/>
      <c r="AJ1328" s="227"/>
      <c r="AK1328" s="227"/>
    </row>
    <row r="1329" hidden="1">
      <c r="A1329" s="227"/>
      <c r="B1329" s="227"/>
      <c r="C1329" s="227"/>
      <c r="D1329" s="227"/>
      <c r="E1329" s="227"/>
      <c r="F1329" s="227"/>
      <c r="G1329" s="227"/>
      <c r="H1329" s="227"/>
      <c r="I1329" s="227"/>
      <c r="J1329" s="227"/>
      <c r="K1329" s="227"/>
      <c r="L1329" s="227"/>
      <c r="M1329" s="227"/>
      <c r="N1329" s="227"/>
      <c r="O1329" s="227"/>
      <c r="P1329" s="227"/>
      <c r="Q1329" s="227"/>
      <c r="R1329" s="227"/>
      <c r="S1329" s="227"/>
      <c r="T1329" s="227"/>
      <c r="U1329" s="227"/>
      <c r="V1329" s="227"/>
      <c r="W1329" s="227"/>
      <c r="X1329" s="227"/>
      <c r="Y1329" s="227"/>
      <c r="Z1329" s="227"/>
      <c r="AA1329" s="227"/>
      <c r="AB1329" s="227"/>
      <c r="AC1329" s="227"/>
      <c r="AD1329" s="227"/>
      <c r="AE1329" s="227"/>
      <c r="AF1329" s="227"/>
      <c r="AG1329" s="227"/>
      <c r="AH1329" s="227"/>
      <c r="AI1329" s="227"/>
      <c r="AJ1329" s="227"/>
      <c r="AK1329" s="227"/>
    </row>
    <row r="1330" hidden="1">
      <c r="A1330" s="227"/>
      <c r="B1330" s="227"/>
      <c r="C1330" s="227"/>
      <c r="D1330" s="227"/>
      <c r="E1330" s="227"/>
      <c r="F1330" s="227"/>
      <c r="G1330" s="227"/>
      <c r="H1330" s="227"/>
      <c r="I1330" s="227"/>
      <c r="J1330" s="227"/>
      <c r="K1330" s="227"/>
      <c r="L1330" s="227"/>
      <c r="M1330" s="227"/>
      <c r="N1330" s="227"/>
      <c r="O1330" s="227"/>
      <c r="P1330" s="227"/>
      <c r="Q1330" s="227"/>
      <c r="R1330" s="227"/>
      <c r="S1330" s="227"/>
      <c r="T1330" s="227"/>
      <c r="U1330" s="227"/>
      <c r="V1330" s="227"/>
      <c r="W1330" s="227"/>
      <c r="X1330" s="227"/>
      <c r="Y1330" s="227"/>
      <c r="Z1330" s="227"/>
      <c r="AA1330" s="227"/>
      <c r="AB1330" s="227"/>
      <c r="AC1330" s="227"/>
      <c r="AD1330" s="227"/>
      <c r="AE1330" s="227"/>
      <c r="AF1330" s="227"/>
      <c r="AG1330" s="227"/>
      <c r="AH1330" s="227"/>
      <c r="AI1330" s="227"/>
      <c r="AJ1330" s="227"/>
      <c r="AK1330" s="227"/>
    </row>
    <row r="1331" hidden="1">
      <c r="A1331" s="227"/>
      <c r="B1331" s="227"/>
      <c r="C1331" s="227"/>
      <c r="D1331" s="227"/>
      <c r="E1331" s="227"/>
      <c r="F1331" s="227"/>
      <c r="G1331" s="227"/>
      <c r="H1331" s="227"/>
      <c r="I1331" s="227"/>
      <c r="J1331" s="227"/>
      <c r="K1331" s="227"/>
      <c r="L1331" s="227"/>
      <c r="M1331" s="227"/>
      <c r="N1331" s="227"/>
      <c r="O1331" s="227"/>
      <c r="P1331" s="227"/>
      <c r="Q1331" s="227"/>
      <c r="R1331" s="227"/>
      <c r="S1331" s="227"/>
      <c r="T1331" s="227"/>
      <c r="U1331" s="227"/>
      <c r="V1331" s="227"/>
      <c r="W1331" s="227"/>
      <c r="X1331" s="227"/>
      <c r="Y1331" s="227"/>
      <c r="Z1331" s="227"/>
      <c r="AA1331" s="227"/>
      <c r="AB1331" s="227"/>
      <c r="AC1331" s="227"/>
      <c r="AD1331" s="227"/>
      <c r="AE1331" s="227"/>
      <c r="AF1331" s="227"/>
      <c r="AG1331" s="227"/>
      <c r="AH1331" s="227"/>
      <c r="AI1331" s="227"/>
      <c r="AJ1331" s="227"/>
      <c r="AK1331" s="227"/>
    </row>
    <row r="1332" hidden="1">
      <c r="A1332" s="227"/>
      <c r="B1332" s="227"/>
      <c r="C1332" s="227"/>
      <c r="D1332" s="227"/>
      <c r="E1332" s="227"/>
      <c r="F1332" s="227"/>
      <c r="G1332" s="227"/>
      <c r="H1332" s="227"/>
      <c r="I1332" s="227"/>
      <c r="J1332" s="227"/>
      <c r="K1332" s="227"/>
      <c r="L1332" s="227"/>
      <c r="M1332" s="227"/>
      <c r="N1332" s="227"/>
      <c r="O1332" s="227"/>
      <c r="P1332" s="227"/>
      <c r="Q1332" s="227"/>
      <c r="R1332" s="227"/>
      <c r="S1332" s="227"/>
      <c r="T1332" s="227"/>
      <c r="U1332" s="227"/>
      <c r="V1332" s="227"/>
      <c r="W1332" s="227"/>
      <c r="X1332" s="227"/>
      <c r="Y1332" s="227"/>
      <c r="Z1332" s="227"/>
      <c r="AA1332" s="227"/>
      <c r="AB1332" s="227"/>
      <c r="AC1332" s="227"/>
      <c r="AD1332" s="227"/>
      <c r="AE1332" s="227"/>
      <c r="AF1332" s="227"/>
      <c r="AG1332" s="227"/>
      <c r="AH1332" s="227"/>
      <c r="AI1332" s="227"/>
      <c r="AJ1332" s="227"/>
      <c r="AK1332" s="227"/>
    </row>
    <row r="1333" hidden="1">
      <c r="A1333" s="227"/>
      <c r="B1333" s="227"/>
      <c r="C1333" s="227"/>
      <c r="D1333" s="227"/>
      <c r="E1333" s="227"/>
      <c r="F1333" s="227"/>
      <c r="G1333" s="227"/>
      <c r="H1333" s="227"/>
      <c r="I1333" s="227"/>
      <c r="J1333" s="227"/>
      <c r="K1333" s="227"/>
      <c r="L1333" s="227"/>
      <c r="M1333" s="227"/>
      <c r="N1333" s="227"/>
      <c r="O1333" s="227"/>
      <c r="P1333" s="227"/>
      <c r="Q1333" s="227"/>
      <c r="R1333" s="227"/>
      <c r="S1333" s="227"/>
      <c r="T1333" s="227"/>
      <c r="U1333" s="227"/>
      <c r="V1333" s="227"/>
      <c r="W1333" s="227"/>
      <c r="X1333" s="227"/>
      <c r="Y1333" s="227"/>
      <c r="Z1333" s="227"/>
      <c r="AA1333" s="227"/>
      <c r="AB1333" s="227"/>
      <c r="AC1333" s="227"/>
      <c r="AD1333" s="227"/>
      <c r="AE1333" s="227"/>
      <c r="AF1333" s="227"/>
      <c r="AG1333" s="227"/>
      <c r="AH1333" s="227"/>
      <c r="AI1333" s="227"/>
      <c r="AJ1333" s="227"/>
      <c r="AK1333" s="227"/>
    </row>
    <row r="1334" hidden="1">
      <c r="A1334" s="227"/>
      <c r="B1334" s="227"/>
      <c r="C1334" s="227"/>
      <c r="D1334" s="227"/>
      <c r="E1334" s="227"/>
      <c r="F1334" s="227"/>
      <c r="G1334" s="227"/>
      <c r="H1334" s="227"/>
      <c r="I1334" s="227"/>
      <c r="J1334" s="227"/>
      <c r="K1334" s="227"/>
      <c r="L1334" s="227"/>
      <c r="M1334" s="227"/>
      <c r="N1334" s="227"/>
      <c r="O1334" s="227"/>
      <c r="P1334" s="227"/>
      <c r="Q1334" s="227"/>
      <c r="R1334" s="227"/>
      <c r="S1334" s="227"/>
      <c r="T1334" s="227"/>
      <c r="U1334" s="227"/>
      <c r="V1334" s="227"/>
      <c r="W1334" s="227"/>
      <c r="X1334" s="227"/>
      <c r="Y1334" s="227"/>
      <c r="Z1334" s="227"/>
      <c r="AA1334" s="227"/>
      <c r="AB1334" s="227"/>
      <c r="AC1334" s="227"/>
      <c r="AD1334" s="227"/>
      <c r="AE1334" s="227"/>
      <c r="AF1334" s="227"/>
      <c r="AG1334" s="227"/>
      <c r="AH1334" s="227"/>
      <c r="AI1334" s="227"/>
      <c r="AJ1334" s="227"/>
      <c r="AK1334" s="227"/>
    </row>
    <row r="1335" hidden="1">
      <c r="A1335" s="227"/>
      <c r="B1335" s="227"/>
      <c r="C1335" s="227"/>
      <c r="D1335" s="227"/>
      <c r="E1335" s="227"/>
      <c r="F1335" s="227"/>
      <c r="G1335" s="227"/>
      <c r="H1335" s="227"/>
      <c r="I1335" s="227"/>
      <c r="J1335" s="227"/>
      <c r="K1335" s="227"/>
      <c r="L1335" s="227"/>
      <c r="M1335" s="227"/>
      <c r="N1335" s="227"/>
      <c r="O1335" s="227"/>
      <c r="P1335" s="227"/>
      <c r="Q1335" s="227"/>
      <c r="R1335" s="227"/>
      <c r="S1335" s="227"/>
      <c r="T1335" s="227"/>
      <c r="U1335" s="227"/>
      <c r="V1335" s="227"/>
      <c r="W1335" s="227"/>
      <c r="X1335" s="227"/>
      <c r="Y1335" s="227"/>
      <c r="Z1335" s="227"/>
      <c r="AA1335" s="227"/>
      <c r="AB1335" s="227"/>
      <c r="AC1335" s="227"/>
      <c r="AD1335" s="227"/>
      <c r="AE1335" s="227"/>
      <c r="AF1335" s="227"/>
      <c r="AG1335" s="227"/>
      <c r="AH1335" s="227"/>
      <c r="AI1335" s="227"/>
      <c r="AJ1335" s="227"/>
      <c r="AK1335" s="227"/>
    </row>
    <row r="1336" hidden="1">
      <c r="A1336" s="227"/>
      <c r="B1336" s="227"/>
      <c r="C1336" s="227"/>
      <c r="D1336" s="227"/>
      <c r="E1336" s="227"/>
      <c r="F1336" s="227"/>
      <c r="G1336" s="227"/>
      <c r="H1336" s="227"/>
      <c r="I1336" s="227"/>
      <c r="J1336" s="227"/>
      <c r="K1336" s="227"/>
      <c r="L1336" s="227"/>
      <c r="M1336" s="227"/>
      <c r="N1336" s="227"/>
      <c r="O1336" s="227"/>
      <c r="P1336" s="227"/>
      <c r="Q1336" s="227"/>
      <c r="R1336" s="227"/>
      <c r="S1336" s="227"/>
      <c r="T1336" s="227"/>
      <c r="U1336" s="227"/>
      <c r="V1336" s="227"/>
      <c r="W1336" s="227"/>
      <c r="X1336" s="227"/>
      <c r="Y1336" s="227"/>
      <c r="Z1336" s="227"/>
      <c r="AA1336" s="227"/>
      <c r="AB1336" s="227"/>
      <c r="AC1336" s="227"/>
      <c r="AD1336" s="227"/>
      <c r="AE1336" s="227"/>
      <c r="AF1336" s="227"/>
      <c r="AG1336" s="227"/>
      <c r="AH1336" s="227"/>
      <c r="AI1336" s="227"/>
      <c r="AJ1336" s="227"/>
      <c r="AK1336" s="227"/>
    </row>
    <row r="1337" hidden="1">
      <c r="A1337" s="227"/>
      <c r="B1337" s="227"/>
      <c r="C1337" s="227"/>
      <c r="D1337" s="227"/>
      <c r="E1337" s="227"/>
      <c r="F1337" s="227"/>
      <c r="G1337" s="227"/>
      <c r="H1337" s="227"/>
      <c r="I1337" s="227"/>
      <c r="J1337" s="227"/>
      <c r="K1337" s="227"/>
      <c r="L1337" s="227"/>
      <c r="M1337" s="227"/>
      <c r="N1337" s="227"/>
      <c r="O1337" s="227"/>
      <c r="P1337" s="227"/>
      <c r="Q1337" s="227"/>
      <c r="R1337" s="227"/>
      <c r="S1337" s="227"/>
      <c r="T1337" s="227"/>
      <c r="U1337" s="227"/>
      <c r="V1337" s="227"/>
      <c r="W1337" s="227"/>
      <c r="X1337" s="227"/>
      <c r="Y1337" s="227"/>
      <c r="Z1337" s="227"/>
      <c r="AA1337" s="227"/>
      <c r="AB1337" s="227"/>
      <c r="AC1337" s="227"/>
      <c r="AD1337" s="227"/>
      <c r="AE1337" s="227"/>
      <c r="AF1337" s="227"/>
      <c r="AG1337" s="227"/>
      <c r="AH1337" s="227"/>
      <c r="AI1337" s="227"/>
      <c r="AJ1337" s="227"/>
      <c r="AK1337" s="227"/>
    </row>
    <row r="1338" hidden="1">
      <c r="A1338" s="227"/>
      <c r="B1338" s="227"/>
      <c r="C1338" s="227"/>
      <c r="D1338" s="227"/>
      <c r="E1338" s="227"/>
      <c r="F1338" s="227"/>
      <c r="G1338" s="227"/>
      <c r="H1338" s="227"/>
      <c r="I1338" s="227"/>
      <c r="J1338" s="227"/>
      <c r="K1338" s="227"/>
      <c r="L1338" s="227"/>
      <c r="M1338" s="227"/>
      <c r="N1338" s="227"/>
      <c r="O1338" s="227"/>
      <c r="P1338" s="227"/>
      <c r="Q1338" s="227"/>
      <c r="R1338" s="227"/>
      <c r="S1338" s="227"/>
      <c r="T1338" s="227"/>
      <c r="U1338" s="227"/>
      <c r="V1338" s="227"/>
      <c r="W1338" s="227"/>
      <c r="X1338" s="227"/>
      <c r="Y1338" s="227"/>
      <c r="Z1338" s="227"/>
      <c r="AA1338" s="227"/>
      <c r="AB1338" s="227"/>
      <c r="AC1338" s="227"/>
      <c r="AD1338" s="227"/>
      <c r="AE1338" s="227"/>
      <c r="AF1338" s="227"/>
      <c r="AG1338" s="227"/>
      <c r="AH1338" s="227"/>
      <c r="AI1338" s="227"/>
      <c r="AJ1338" s="227"/>
      <c r="AK1338" s="227"/>
    </row>
    <row r="1339" hidden="1">
      <c r="A1339" s="227"/>
      <c r="B1339" s="227"/>
      <c r="C1339" s="227"/>
      <c r="D1339" s="227"/>
      <c r="E1339" s="227"/>
      <c r="F1339" s="227"/>
      <c r="G1339" s="227"/>
      <c r="H1339" s="227"/>
      <c r="I1339" s="227"/>
      <c r="J1339" s="227"/>
      <c r="K1339" s="227"/>
      <c r="L1339" s="227"/>
      <c r="M1339" s="227"/>
      <c r="N1339" s="227"/>
      <c r="O1339" s="227"/>
      <c r="P1339" s="227"/>
      <c r="Q1339" s="227"/>
      <c r="R1339" s="227"/>
      <c r="S1339" s="227"/>
      <c r="T1339" s="227"/>
      <c r="U1339" s="227"/>
      <c r="V1339" s="227"/>
      <c r="W1339" s="227"/>
      <c r="X1339" s="227"/>
      <c r="Y1339" s="227"/>
      <c r="Z1339" s="227"/>
      <c r="AA1339" s="227"/>
      <c r="AB1339" s="227"/>
      <c r="AC1339" s="227"/>
      <c r="AD1339" s="227"/>
      <c r="AE1339" s="227"/>
      <c r="AF1339" s="227"/>
      <c r="AG1339" s="227"/>
      <c r="AH1339" s="227"/>
      <c r="AI1339" s="227"/>
      <c r="AJ1339" s="227"/>
      <c r="AK1339" s="227"/>
    </row>
    <row r="1340" hidden="1">
      <c r="A1340" s="227"/>
      <c r="B1340" s="227"/>
      <c r="C1340" s="227"/>
      <c r="D1340" s="227"/>
      <c r="E1340" s="227"/>
      <c r="F1340" s="227"/>
      <c r="G1340" s="227"/>
      <c r="H1340" s="227"/>
      <c r="I1340" s="227"/>
      <c r="J1340" s="227"/>
      <c r="K1340" s="227"/>
      <c r="L1340" s="227"/>
      <c r="M1340" s="227"/>
      <c r="N1340" s="227"/>
      <c r="O1340" s="227"/>
      <c r="P1340" s="227"/>
      <c r="Q1340" s="227"/>
      <c r="R1340" s="227"/>
      <c r="S1340" s="227"/>
      <c r="T1340" s="227"/>
      <c r="U1340" s="227"/>
      <c r="V1340" s="227"/>
      <c r="W1340" s="227"/>
      <c r="X1340" s="227"/>
      <c r="Y1340" s="227"/>
      <c r="Z1340" s="227"/>
      <c r="AA1340" s="227"/>
      <c r="AB1340" s="227"/>
      <c r="AC1340" s="227"/>
      <c r="AD1340" s="227"/>
      <c r="AE1340" s="227"/>
      <c r="AF1340" s="227"/>
      <c r="AG1340" s="227"/>
      <c r="AH1340" s="227"/>
      <c r="AI1340" s="227"/>
      <c r="AJ1340" s="227"/>
      <c r="AK1340" s="227"/>
    </row>
    <row r="1341" hidden="1">
      <c r="A1341" s="227"/>
      <c r="B1341" s="227"/>
      <c r="C1341" s="227"/>
      <c r="D1341" s="227"/>
      <c r="E1341" s="227"/>
      <c r="F1341" s="227"/>
      <c r="G1341" s="227"/>
      <c r="H1341" s="227"/>
      <c r="I1341" s="227"/>
      <c r="J1341" s="227"/>
      <c r="K1341" s="227"/>
      <c r="L1341" s="227"/>
      <c r="M1341" s="227"/>
      <c r="N1341" s="227"/>
      <c r="O1341" s="227"/>
      <c r="P1341" s="227"/>
      <c r="Q1341" s="227"/>
      <c r="R1341" s="227"/>
      <c r="S1341" s="227"/>
      <c r="T1341" s="227"/>
      <c r="U1341" s="227"/>
      <c r="V1341" s="227"/>
      <c r="W1341" s="227"/>
      <c r="X1341" s="227"/>
      <c r="Y1341" s="227"/>
      <c r="Z1341" s="227"/>
      <c r="AA1341" s="227"/>
      <c r="AB1341" s="227"/>
      <c r="AC1341" s="227"/>
      <c r="AD1341" s="227"/>
      <c r="AE1341" s="227"/>
      <c r="AF1341" s="227"/>
      <c r="AG1341" s="227"/>
      <c r="AH1341" s="227"/>
      <c r="AI1341" s="227"/>
      <c r="AJ1341" s="227"/>
      <c r="AK1341" s="227"/>
    </row>
    <row r="1342" hidden="1">
      <c r="A1342" s="227"/>
      <c r="B1342" s="227"/>
      <c r="C1342" s="227"/>
      <c r="D1342" s="227"/>
      <c r="E1342" s="227"/>
      <c r="F1342" s="227"/>
      <c r="G1342" s="227"/>
      <c r="H1342" s="227"/>
      <c r="I1342" s="227"/>
      <c r="J1342" s="227"/>
      <c r="K1342" s="227"/>
      <c r="L1342" s="227"/>
      <c r="M1342" s="227"/>
      <c r="N1342" s="227"/>
      <c r="O1342" s="227"/>
      <c r="P1342" s="227"/>
      <c r="Q1342" s="227"/>
      <c r="R1342" s="227"/>
      <c r="S1342" s="227"/>
      <c r="T1342" s="227"/>
      <c r="U1342" s="227"/>
      <c r="V1342" s="227"/>
      <c r="W1342" s="227"/>
      <c r="X1342" s="227"/>
      <c r="Y1342" s="227"/>
      <c r="Z1342" s="227"/>
      <c r="AA1342" s="227"/>
      <c r="AB1342" s="227"/>
      <c r="AC1342" s="227"/>
      <c r="AD1342" s="227"/>
      <c r="AE1342" s="227"/>
      <c r="AF1342" s="227"/>
      <c r="AG1342" s="227"/>
      <c r="AH1342" s="227"/>
      <c r="AI1342" s="227"/>
      <c r="AJ1342" s="227"/>
      <c r="AK1342" s="227"/>
    </row>
    <row r="1343" hidden="1">
      <c r="A1343" s="227"/>
      <c r="B1343" s="227"/>
      <c r="C1343" s="227"/>
      <c r="D1343" s="227"/>
      <c r="E1343" s="227"/>
      <c r="F1343" s="227"/>
      <c r="G1343" s="227"/>
      <c r="H1343" s="227"/>
      <c r="I1343" s="227"/>
      <c r="J1343" s="227"/>
      <c r="K1343" s="227"/>
      <c r="L1343" s="227"/>
      <c r="M1343" s="227"/>
      <c r="N1343" s="227"/>
      <c r="O1343" s="227"/>
      <c r="P1343" s="227"/>
      <c r="Q1343" s="227"/>
      <c r="R1343" s="227"/>
      <c r="S1343" s="227"/>
      <c r="T1343" s="227"/>
      <c r="U1343" s="227"/>
      <c r="V1343" s="227"/>
      <c r="W1343" s="227"/>
      <c r="X1343" s="227"/>
      <c r="Y1343" s="227"/>
      <c r="Z1343" s="227"/>
      <c r="AA1343" s="227"/>
      <c r="AB1343" s="227"/>
      <c r="AC1343" s="227"/>
      <c r="AD1343" s="227"/>
      <c r="AE1343" s="227"/>
      <c r="AF1343" s="227"/>
      <c r="AG1343" s="227"/>
      <c r="AH1343" s="227"/>
      <c r="AI1343" s="227"/>
      <c r="AJ1343" s="227"/>
      <c r="AK1343" s="227"/>
    </row>
    <row r="1344" hidden="1">
      <c r="A1344" s="227"/>
      <c r="B1344" s="227"/>
      <c r="C1344" s="227"/>
      <c r="D1344" s="227"/>
      <c r="E1344" s="227"/>
      <c r="F1344" s="227"/>
      <c r="G1344" s="227"/>
      <c r="H1344" s="227"/>
      <c r="I1344" s="227"/>
      <c r="J1344" s="227"/>
      <c r="K1344" s="227"/>
      <c r="L1344" s="227"/>
      <c r="M1344" s="227"/>
      <c r="N1344" s="227"/>
      <c r="O1344" s="227"/>
      <c r="P1344" s="227"/>
      <c r="Q1344" s="227"/>
      <c r="R1344" s="227"/>
      <c r="S1344" s="227"/>
      <c r="T1344" s="227"/>
      <c r="U1344" s="227"/>
      <c r="V1344" s="227"/>
      <c r="W1344" s="227"/>
      <c r="X1344" s="227"/>
      <c r="Y1344" s="227"/>
      <c r="Z1344" s="227"/>
      <c r="AA1344" s="227"/>
      <c r="AB1344" s="227"/>
      <c r="AC1344" s="227"/>
      <c r="AD1344" s="227"/>
      <c r="AE1344" s="227"/>
      <c r="AF1344" s="227"/>
      <c r="AG1344" s="227"/>
      <c r="AH1344" s="227"/>
      <c r="AI1344" s="227"/>
      <c r="AJ1344" s="227"/>
      <c r="AK1344" s="227"/>
    </row>
    <row r="1345" hidden="1">
      <c r="A1345" s="227"/>
      <c r="B1345" s="227"/>
      <c r="C1345" s="227"/>
      <c r="D1345" s="227"/>
      <c r="E1345" s="227"/>
      <c r="F1345" s="227"/>
      <c r="G1345" s="227"/>
      <c r="H1345" s="227"/>
      <c r="I1345" s="227"/>
      <c r="J1345" s="227"/>
      <c r="K1345" s="227"/>
      <c r="L1345" s="227"/>
      <c r="M1345" s="227"/>
      <c r="N1345" s="227"/>
      <c r="O1345" s="227"/>
      <c r="P1345" s="227"/>
      <c r="Q1345" s="227"/>
      <c r="R1345" s="227"/>
      <c r="S1345" s="227"/>
      <c r="T1345" s="227"/>
      <c r="U1345" s="227"/>
      <c r="V1345" s="227"/>
      <c r="W1345" s="227"/>
      <c r="X1345" s="227"/>
      <c r="Y1345" s="227"/>
      <c r="Z1345" s="227"/>
      <c r="AA1345" s="227"/>
      <c r="AB1345" s="227"/>
      <c r="AC1345" s="227"/>
      <c r="AD1345" s="227"/>
      <c r="AE1345" s="227"/>
      <c r="AF1345" s="227"/>
      <c r="AG1345" s="227"/>
      <c r="AH1345" s="227"/>
      <c r="AI1345" s="227"/>
      <c r="AJ1345" s="227"/>
      <c r="AK1345" s="227"/>
    </row>
    <row r="1346" hidden="1">
      <c r="A1346" s="227"/>
      <c r="B1346" s="227"/>
      <c r="C1346" s="227"/>
      <c r="D1346" s="227"/>
      <c r="E1346" s="227"/>
      <c r="F1346" s="227"/>
      <c r="G1346" s="227"/>
      <c r="H1346" s="227"/>
      <c r="I1346" s="227"/>
      <c r="J1346" s="227"/>
      <c r="K1346" s="227"/>
      <c r="L1346" s="227"/>
      <c r="M1346" s="227"/>
      <c r="N1346" s="227"/>
      <c r="O1346" s="227"/>
      <c r="P1346" s="227"/>
      <c r="Q1346" s="227"/>
      <c r="R1346" s="227"/>
      <c r="S1346" s="227"/>
      <c r="T1346" s="227"/>
      <c r="U1346" s="227"/>
      <c r="V1346" s="227"/>
      <c r="W1346" s="227"/>
      <c r="X1346" s="227"/>
      <c r="Y1346" s="227"/>
      <c r="Z1346" s="227"/>
      <c r="AA1346" s="227"/>
      <c r="AB1346" s="227"/>
      <c r="AC1346" s="227"/>
      <c r="AD1346" s="227"/>
      <c r="AE1346" s="227"/>
      <c r="AF1346" s="227"/>
      <c r="AG1346" s="227"/>
      <c r="AH1346" s="227"/>
      <c r="AI1346" s="227"/>
      <c r="AJ1346" s="227"/>
      <c r="AK1346" s="227"/>
    </row>
    <row r="1347" hidden="1">
      <c r="A1347" s="227"/>
      <c r="B1347" s="227"/>
      <c r="C1347" s="227"/>
      <c r="D1347" s="227"/>
      <c r="E1347" s="227"/>
      <c r="F1347" s="227"/>
      <c r="G1347" s="227"/>
      <c r="H1347" s="227"/>
      <c r="I1347" s="227"/>
      <c r="J1347" s="227"/>
      <c r="K1347" s="227"/>
      <c r="L1347" s="227"/>
      <c r="M1347" s="227"/>
      <c r="N1347" s="227"/>
      <c r="O1347" s="227"/>
      <c r="P1347" s="227"/>
      <c r="Q1347" s="227"/>
      <c r="R1347" s="227"/>
      <c r="S1347" s="227"/>
      <c r="T1347" s="227"/>
      <c r="U1347" s="227"/>
      <c r="V1347" s="227"/>
      <c r="W1347" s="227"/>
      <c r="X1347" s="227"/>
      <c r="Y1347" s="227"/>
      <c r="Z1347" s="227"/>
      <c r="AA1347" s="227"/>
      <c r="AB1347" s="227"/>
      <c r="AC1347" s="227"/>
      <c r="AD1347" s="227"/>
      <c r="AE1347" s="227"/>
      <c r="AF1347" s="227"/>
      <c r="AG1347" s="227"/>
      <c r="AH1347" s="227"/>
      <c r="AI1347" s="227"/>
      <c r="AJ1347" s="227"/>
      <c r="AK1347" s="227"/>
    </row>
    <row r="1348" hidden="1">
      <c r="A1348" s="227"/>
      <c r="B1348" s="227"/>
      <c r="C1348" s="227"/>
      <c r="D1348" s="227"/>
      <c r="E1348" s="227"/>
      <c r="F1348" s="227"/>
      <c r="G1348" s="227"/>
      <c r="H1348" s="227"/>
      <c r="I1348" s="227"/>
      <c r="J1348" s="227"/>
      <c r="K1348" s="227"/>
      <c r="L1348" s="227"/>
      <c r="M1348" s="227"/>
      <c r="N1348" s="227"/>
      <c r="O1348" s="227"/>
      <c r="P1348" s="227"/>
      <c r="Q1348" s="227"/>
      <c r="R1348" s="227"/>
      <c r="S1348" s="227"/>
      <c r="T1348" s="227"/>
      <c r="U1348" s="227"/>
      <c r="V1348" s="227"/>
      <c r="W1348" s="227"/>
      <c r="X1348" s="227"/>
      <c r="Y1348" s="227"/>
      <c r="Z1348" s="227"/>
      <c r="AA1348" s="227"/>
      <c r="AB1348" s="227"/>
      <c r="AC1348" s="227"/>
      <c r="AD1348" s="227"/>
      <c r="AE1348" s="227"/>
      <c r="AF1348" s="227"/>
      <c r="AG1348" s="227"/>
      <c r="AH1348" s="227"/>
      <c r="AI1348" s="227"/>
      <c r="AJ1348" s="227"/>
      <c r="AK1348" s="227"/>
    </row>
    <row r="1349" hidden="1">
      <c r="A1349" s="227"/>
      <c r="B1349" s="227"/>
      <c r="C1349" s="227"/>
      <c r="D1349" s="227"/>
      <c r="E1349" s="227"/>
      <c r="F1349" s="227"/>
      <c r="G1349" s="227"/>
      <c r="H1349" s="227"/>
      <c r="I1349" s="227"/>
      <c r="J1349" s="227"/>
      <c r="K1349" s="227"/>
      <c r="L1349" s="227"/>
      <c r="M1349" s="227"/>
      <c r="N1349" s="227"/>
      <c r="O1349" s="227"/>
      <c r="P1349" s="227"/>
      <c r="Q1349" s="227"/>
      <c r="R1349" s="227"/>
      <c r="S1349" s="227"/>
      <c r="T1349" s="227"/>
      <c r="U1349" s="227"/>
      <c r="V1349" s="227"/>
      <c r="W1349" s="227"/>
      <c r="X1349" s="227"/>
      <c r="Y1349" s="227"/>
      <c r="Z1349" s="227"/>
      <c r="AA1349" s="227"/>
      <c r="AB1349" s="227"/>
      <c r="AC1349" s="227"/>
      <c r="AD1349" s="227"/>
      <c r="AE1349" s="227"/>
      <c r="AF1349" s="227"/>
      <c r="AG1349" s="227"/>
      <c r="AH1349" s="227"/>
      <c r="AI1349" s="227"/>
      <c r="AJ1349" s="227"/>
      <c r="AK1349" s="227"/>
    </row>
    <row r="1350" hidden="1">
      <c r="A1350" s="227"/>
      <c r="B1350" s="227"/>
      <c r="C1350" s="227"/>
      <c r="D1350" s="227"/>
      <c r="E1350" s="227"/>
      <c r="F1350" s="227"/>
      <c r="G1350" s="227"/>
      <c r="H1350" s="227"/>
      <c r="I1350" s="227"/>
      <c r="J1350" s="227"/>
      <c r="K1350" s="227"/>
      <c r="L1350" s="227"/>
      <c r="M1350" s="227"/>
      <c r="N1350" s="227"/>
      <c r="O1350" s="227"/>
      <c r="P1350" s="227"/>
      <c r="Q1350" s="227"/>
      <c r="R1350" s="227"/>
      <c r="S1350" s="227"/>
      <c r="T1350" s="227"/>
      <c r="U1350" s="227"/>
      <c r="V1350" s="227"/>
      <c r="W1350" s="227"/>
      <c r="X1350" s="227"/>
      <c r="Y1350" s="227"/>
      <c r="Z1350" s="227"/>
      <c r="AA1350" s="227"/>
      <c r="AB1350" s="227"/>
      <c r="AC1350" s="227"/>
      <c r="AD1350" s="227"/>
      <c r="AE1350" s="227"/>
      <c r="AF1350" s="227"/>
      <c r="AG1350" s="227"/>
      <c r="AH1350" s="227"/>
      <c r="AI1350" s="227"/>
      <c r="AJ1350" s="227"/>
      <c r="AK1350" s="227"/>
    </row>
    <row r="1351" hidden="1">
      <c r="A1351" s="227"/>
      <c r="B1351" s="227"/>
      <c r="C1351" s="227"/>
      <c r="D1351" s="227"/>
      <c r="E1351" s="227"/>
      <c r="F1351" s="227"/>
      <c r="G1351" s="227"/>
      <c r="H1351" s="227"/>
      <c r="I1351" s="227"/>
      <c r="J1351" s="227"/>
      <c r="K1351" s="227"/>
      <c r="L1351" s="227"/>
      <c r="M1351" s="227"/>
      <c r="N1351" s="227"/>
      <c r="O1351" s="227"/>
      <c r="P1351" s="227"/>
      <c r="Q1351" s="227"/>
      <c r="R1351" s="227"/>
      <c r="S1351" s="227"/>
      <c r="T1351" s="227"/>
      <c r="U1351" s="227"/>
      <c r="V1351" s="227"/>
      <c r="W1351" s="227"/>
      <c r="X1351" s="227"/>
      <c r="Y1351" s="227"/>
      <c r="Z1351" s="227"/>
      <c r="AA1351" s="227"/>
      <c r="AB1351" s="227"/>
      <c r="AC1351" s="227"/>
      <c r="AD1351" s="227"/>
      <c r="AE1351" s="227"/>
      <c r="AF1351" s="227"/>
      <c r="AG1351" s="227"/>
      <c r="AH1351" s="227"/>
      <c r="AI1351" s="227"/>
      <c r="AJ1351" s="227"/>
      <c r="AK1351" s="227"/>
    </row>
    <row r="1352" hidden="1">
      <c r="A1352" s="227"/>
      <c r="B1352" s="227"/>
      <c r="C1352" s="227"/>
      <c r="D1352" s="227"/>
      <c r="E1352" s="227"/>
      <c r="F1352" s="227"/>
      <c r="G1352" s="227"/>
      <c r="H1352" s="227"/>
      <c r="I1352" s="227"/>
      <c r="J1352" s="227"/>
      <c r="K1352" s="227"/>
      <c r="L1352" s="227"/>
      <c r="M1352" s="227"/>
      <c r="N1352" s="227"/>
      <c r="O1352" s="227"/>
      <c r="P1352" s="227"/>
      <c r="Q1352" s="227"/>
      <c r="R1352" s="227"/>
      <c r="S1352" s="227"/>
      <c r="T1352" s="227"/>
      <c r="U1352" s="227"/>
      <c r="V1352" s="227"/>
      <c r="W1352" s="227"/>
      <c r="X1352" s="227"/>
      <c r="Y1352" s="227"/>
      <c r="Z1352" s="227"/>
      <c r="AA1352" s="227"/>
      <c r="AB1352" s="227"/>
      <c r="AC1352" s="227"/>
      <c r="AD1352" s="227"/>
      <c r="AE1352" s="227"/>
      <c r="AF1352" s="227"/>
      <c r="AG1352" s="227"/>
      <c r="AH1352" s="227"/>
      <c r="AI1352" s="227"/>
      <c r="AJ1352" s="227"/>
      <c r="AK1352" s="227"/>
    </row>
    <row r="1353" hidden="1">
      <c r="A1353" s="227"/>
      <c r="B1353" s="227"/>
      <c r="C1353" s="227"/>
      <c r="D1353" s="227"/>
      <c r="E1353" s="227"/>
      <c r="F1353" s="227"/>
      <c r="G1353" s="227"/>
      <c r="H1353" s="227"/>
      <c r="I1353" s="227"/>
      <c r="J1353" s="227"/>
      <c r="K1353" s="227"/>
      <c r="L1353" s="227"/>
      <c r="M1353" s="227"/>
      <c r="N1353" s="227"/>
      <c r="O1353" s="227"/>
      <c r="P1353" s="227"/>
      <c r="Q1353" s="227"/>
      <c r="R1353" s="227"/>
      <c r="S1353" s="227"/>
      <c r="T1353" s="227"/>
      <c r="U1353" s="227"/>
      <c r="V1353" s="227"/>
      <c r="W1353" s="227"/>
      <c r="X1353" s="227"/>
      <c r="Y1353" s="227"/>
      <c r="Z1353" s="227"/>
      <c r="AA1353" s="227"/>
      <c r="AB1353" s="227"/>
      <c r="AC1353" s="227"/>
      <c r="AD1353" s="227"/>
      <c r="AE1353" s="227"/>
      <c r="AF1353" s="227"/>
      <c r="AG1353" s="227"/>
      <c r="AH1353" s="227"/>
      <c r="AI1353" s="227"/>
      <c r="AJ1353" s="227"/>
      <c r="AK1353" s="227"/>
    </row>
    <row r="1354" hidden="1">
      <c r="A1354" s="227"/>
      <c r="B1354" s="227"/>
      <c r="C1354" s="227"/>
      <c r="D1354" s="227"/>
      <c r="E1354" s="227"/>
      <c r="F1354" s="227"/>
      <c r="G1354" s="227"/>
      <c r="H1354" s="227"/>
      <c r="I1354" s="227"/>
      <c r="J1354" s="227"/>
      <c r="K1354" s="227"/>
      <c r="L1354" s="227"/>
      <c r="M1354" s="227"/>
      <c r="N1354" s="227"/>
      <c r="O1354" s="227"/>
      <c r="P1354" s="227"/>
      <c r="Q1354" s="227"/>
      <c r="R1354" s="227"/>
      <c r="S1354" s="227"/>
      <c r="T1354" s="227"/>
      <c r="U1354" s="227"/>
      <c r="V1354" s="227"/>
      <c r="W1354" s="227"/>
      <c r="X1354" s="227"/>
      <c r="Y1354" s="227"/>
      <c r="Z1354" s="227"/>
      <c r="AA1354" s="227"/>
      <c r="AB1354" s="227"/>
      <c r="AC1354" s="227"/>
      <c r="AD1354" s="227"/>
      <c r="AE1354" s="227"/>
      <c r="AF1354" s="227"/>
      <c r="AG1354" s="227"/>
      <c r="AH1354" s="227"/>
      <c r="AI1354" s="227"/>
      <c r="AJ1354" s="227"/>
      <c r="AK1354" s="227"/>
    </row>
    <row r="1355" hidden="1">
      <c r="A1355" s="227"/>
      <c r="B1355" s="227"/>
      <c r="C1355" s="227"/>
      <c r="D1355" s="227"/>
      <c r="E1355" s="227"/>
      <c r="F1355" s="227"/>
      <c r="G1355" s="227"/>
      <c r="H1355" s="227"/>
      <c r="I1355" s="227"/>
      <c r="J1355" s="227"/>
      <c r="K1355" s="227"/>
      <c r="L1355" s="227"/>
      <c r="M1355" s="227"/>
      <c r="N1355" s="227"/>
      <c r="O1355" s="227"/>
      <c r="P1355" s="227"/>
      <c r="Q1355" s="227"/>
      <c r="R1355" s="227"/>
      <c r="S1355" s="227"/>
      <c r="T1355" s="227"/>
      <c r="U1355" s="227"/>
      <c r="V1355" s="227"/>
      <c r="W1355" s="227"/>
      <c r="X1355" s="227"/>
      <c r="Y1355" s="227"/>
      <c r="Z1355" s="227"/>
      <c r="AA1355" s="227"/>
      <c r="AB1355" s="227"/>
      <c r="AC1355" s="227"/>
      <c r="AD1355" s="227"/>
      <c r="AE1355" s="227"/>
      <c r="AF1355" s="227"/>
      <c r="AG1355" s="227"/>
      <c r="AH1355" s="227"/>
      <c r="AI1355" s="227"/>
      <c r="AJ1355" s="227"/>
      <c r="AK1355" s="227"/>
    </row>
    <row r="1356" hidden="1">
      <c r="A1356" s="227"/>
      <c r="B1356" s="227"/>
      <c r="C1356" s="227"/>
      <c r="D1356" s="227"/>
      <c r="E1356" s="227"/>
      <c r="F1356" s="227"/>
      <c r="G1356" s="227"/>
      <c r="H1356" s="227"/>
      <c r="I1356" s="227"/>
      <c r="J1356" s="227"/>
      <c r="K1356" s="227"/>
      <c r="L1356" s="227"/>
      <c r="M1356" s="227"/>
      <c r="N1356" s="227"/>
      <c r="O1356" s="227"/>
      <c r="P1356" s="227"/>
      <c r="Q1356" s="227"/>
      <c r="R1356" s="227"/>
      <c r="S1356" s="227"/>
      <c r="T1356" s="227"/>
      <c r="U1356" s="227"/>
      <c r="V1356" s="227"/>
      <c r="W1356" s="227"/>
      <c r="X1356" s="227"/>
      <c r="Y1356" s="227"/>
      <c r="Z1356" s="227"/>
      <c r="AA1356" s="227"/>
      <c r="AB1356" s="227"/>
      <c r="AC1356" s="227"/>
      <c r="AD1356" s="227"/>
      <c r="AE1356" s="227"/>
      <c r="AF1356" s="227"/>
      <c r="AG1356" s="227"/>
      <c r="AH1356" s="227"/>
      <c r="AI1356" s="227"/>
      <c r="AJ1356" s="227"/>
      <c r="AK1356" s="227"/>
    </row>
    <row r="1357" hidden="1">
      <c r="A1357" s="227"/>
      <c r="B1357" s="227"/>
      <c r="C1357" s="227"/>
      <c r="D1357" s="227"/>
      <c r="E1357" s="227"/>
      <c r="F1357" s="227"/>
      <c r="G1357" s="227"/>
      <c r="H1357" s="227"/>
      <c r="I1357" s="227"/>
      <c r="J1357" s="227"/>
      <c r="K1357" s="227"/>
      <c r="L1357" s="227"/>
      <c r="M1357" s="227"/>
      <c r="N1357" s="227"/>
      <c r="O1357" s="227"/>
      <c r="P1357" s="227"/>
      <c r="Q1357" s="227"/>
      <c r="R1357" s="227"/>
      <c r="S1357" s="227"/>
      <c r="T1357" s="227"/>
      <c r="U1357" s="227"/>
      <c r="V1357" s="227"/>
      <c r="W1357" s="227"/>
      <c r="X1357" s="227"/>
      <c r="Y1357" s="227"/>
      <c r="Z1357" s="227"/>
      <c r="AA1357" s="227"/>
      <c r="AB1357" s="227"/>
      <c r="AC1357" s="227"/>
      <c r="AD1357" s="227"/>
      <c r="AE1357" s="227"/>
      <c r="AF1357" s="227"/>
      <c r="AG1357" s="227"/>
      <c r="AH1357" s="227"/>
      <c r="AI1357" s="227"/>
      <c r="AJ1357" s="227"/>
      <c r="AK1357" s="227"/>
    </row>
    <row r="1358" hidden="1">
      <c r="A1358" s="227"/>
      <c r="B1358" s="227"/>
      <c r="C1358" s="227"/>
      <c r="D1358" s="227"/>
      <c r="E1358" s="227"/>
      <c r="F1358" s="227"/>
      <c r="G1358" s="227"/>
      <c r="H1358" s="227"/>
      <c r="I1358" s="227"/>
      <c r="J1358" s="227"/>
      <c r="K1358" s="227"/>
      <c r="L1358" s="227"/>
      <c r="M1358" s="227"/>
      <c r="N1358" s="227"/>
      <c r="O1358" s="227"/>
      <c r="P1358" s="227"/>
      <c r="Q1358" s="227"/>
      <c r="R1358" s="227"/>
      <c r="S1358" s="227"/>
      <c r="T1358" s="227"/>
      <c r="U1358" s="227"/>
      <c r="V1358" s="227"/>
      <c r="W1358" s="227"/>
      <c r="X1358" s="227"/>
      <c r="Y1358" s="227"/>
      <c r="Z1358" s="227"/>
      <c r="AA1358" s="227"/>
      <c r="AB1358" s="227"/>
      <c r="AC1358" s="227"/>
      <c r="AD1358" s="227"/>
      <c r="AE1358" s="227"/>
      <c r="AF1358" s="227"/>
      <c r="AG1358" s="227"/>
      <c r="AH1358" s="227"/>
      <c r="AI1358" s="227"/>
      <c r="AJ1358" s="227"/>
      <c r="AK1358" s="227"/>
    </row>
    <row r="1359" hidden="1">
      <c r="A1359" s="227"/>
      <c r="B1359" s="227"/>
      <c r="C1359" s="227"/>
      <c r="D1359" s="227"/>
      <c r="E1359" s="227"/>
      <c r="F1359" s="227"/>
      <c r="G1359" s="227"/>
      <c r="H1359" s="227"/>
      <c r="I1359" s="227"/>
      <c r="J1359" s="227"/>
      <c r="K1359" s="227"/>
      <c r="L1359" s="227"/>
      <c r="M1359" s="227"/>
      <c r="N1359" s="227"/>
      <c r="O1359" s="227"/>
      <c r="P1359" s="227"/>
      <c r="Q1359" s="227"/>
      <c r="R1359" s="227"/>
      <c r="S1359" s="227"/>
      <c r="T1359" s="227"/>
      <c r="U1359" s="227"/>
      <c r="V1359" s="227"/>
      <c r="W1359" s="227"/>
      <c r="X1359" s="227"/>
      <c r="Y1359" s="227"/>
      <c r="Z1359" s="227"/>
      <c r="AA1359" s="227"/>
      <c r="AB1359" s="227"/>
      <c r="AC1359" s="227"/>
      <c r="AD1359" s="227"/>
      <c r="AE1359" s="227"/>
      <c r="AF1359" s="227"/>
      <c r="AG1359" s="227"/>
      <c r="AH1359" s="227"/>
      <c r="AI1359" s="227"/>
      <c r="AJ1359" s="227"/>
      <c r="AK1359" s="227"/>
    </row>
    <row r="1360" hidden="1">
      <c r="A1360" s="227"/>
      <c r="B1360" s="227"/>
      <c r="C1360" s="227"/>
      <c r="D1360" s="227"/>
      <c r="E1360" s="227"/>
      <c r="F1360" s="227"/>
      <c r="G1360" s="227"/>
      <c r="H1360" s="227"/>
      <c r="I1360" s="227"/>
      <c r="J1360" s="227"/>
      <c r="K1360" s="227"/>
      <c r="L1360" s="227"/>
      <c r="M1360" s="227"/>
      <c r="N1360" s="227"/>
      <c r="O1360" s="227"/>
      <c r="P1360" s="227"/>
      <c r="Q1360" s="227"/>
      <c r="R1360" s="227"/>
      <c r="S1360" s="227"/>
      <c r="T1360" s="227"/>
      <c r="U1360" s="227"/>
      <c r="V1360" s="227"/>
      <c r="W1360" s="227"/>
      <c r="X1360" s="227"/>
      <c r="Y1360" s="227"/>
      <c r="Z1360" s="227"/>
      <c r="AA1360" s="227"/>
      <c r="AB1360" s="227"/>
      <c r="AC1360" s="227"/>
      <c r="AD1360" s="227"/>
      <c r="AE1360" s="227"/>
      <c r="AF1360" s="227"/>
      <c r="AG1360" s="227"/>
      <c r="AH1360" s="227"/>
      <c r="AI1360" s="227"/>
      <c r="AJ1360" s="227"/>
      <c r="AK1360" s="227"/>
    </row>
    <row r="1361" hidden="1">
      <c r="A1361" s="227"/>
      <c r="B1361" s="227"/>
      <c r="C1361" s="227"/>
      <c r="D1361" s="227"/>
      <c r="E1361" s="227"/>
      <c r="F1361" s="227"/>
      <c r="G1361" s="227"/>
      <c r="H1361" s="227"/>
      <c r="I1361" s="227"/>
      <c r="J1361" s="227"/>
      <c r="K1361" s="227"/>
      <c r="L1361" s="227"/>
      <c r="M1361" s="227"/>
      <c r="N1361" s="227"/>
      <c r="O1361" s="227"/>
      <c r="P1361" s="227"/>
      <c r="Q1361" s="227"/>
      <c r="R1361" s="227"/>
      <c r="S1361" s="227"/>
      <c r="T1361" s="227"/>
      <c r="U1361" s="227"/>
      <c r="V1361" s="227"/>
      <c r="W1361" s="227"/>
      <c r="X1361" s="227"/>
      <c r="Y1361" s="227"/>
      <c r="Z1361" s="227"/>
      <c r="AA1361" s="227"/>
      <c r="AB1361" s="227"/>
      <c r="AC1361" s="227"/>
      <c r="AD1361" s="227"/>
      <c r="AE1361" s="227"/>
      <c r="AF1361" s="227"/>
      <c r="AG1361" s="227"/>
      <c r="AH1361" s="227"/>
      <c r="AI1361" s="227"/>
      <c r="AJ1361" s="227"/>
      <c r="AK1361" s="227"/>
    </row>
    <row r="1362" hidden="1">
      <c r="A1362" s="227"/>
      <c r="B1362" s="227"/>
      <c r="C1362" s="227"/>
      <c r="D1362" s="227"/>
      <c r="E1362" s="227"/>
      <c r="F1362" s="227"/>
      <c r="G1362" s="227"/>
      <c r="H1362" s="227"/>
      <c r="I1362" s="227"/>
      <c r="J1362" s="227"/>
      <c r="K1362" s="227"/>
      <c r="L1362" s="227"/>
      <c r="M1362" s="227"/>
      <c r="N1362" s="227"/>
      <c r="O1362" s="227"/>
      <c r="P1362" s="227"/>
      <c r="Q1362" s="227"/>
      <c r="R1362" s="227"/>
      <c r="S1362" s="227"/>
      <c r="T1362" s="227"/>
      <c r="U1362" s="227"/>
      <c r="V1362" s="227"/>
      <c r="W1362" s="227"/>
      <c r="X1362" s="227"/>
      <c r="Y1362" s="227"/>
      <c r="Z1362" s="227"/>
      <c r="AA1362" s="227"/>
      <c r="AB1362" s="227"/>
      <c r="AC1362" s="227"/>
      <c r="AD1362" s="227"/>
      <c r="AE1362" s="227"/>
      <c r="AF1362" s="227"/>
      <c r="AG1362" s="227"/>
      <c r="AH1362" s="227"/>
      <c r="AI1362" s="227"/>
      <c r="AJ1362" s="227"/>
      <c r="AK1362" s="227"/>
    </row>
    <row r="1363" hidden="1">
      <c r="A1363" s="227"/>
      <c r="B1363" s="227"/>
      <c r="C1363" s="227"/>
      <c r="D1363" s="227"/>
      <c r="E1363" s="227"/>
      <c r="F1363" s="227"/>
      <c r="G1363" s="227"/>
      <c r="H1363" s="227"/>
      <c r="I1363" s="227"/>
      <c r="J1363" s="227"/>
      <c r="K1363" s="227"/>
      <c r="L1363" s="227"/>
      <c r="M1363" s="227"/>
      <c r="N1363" s="227"/>
      <c r="O1363" s="227"/>
      <c r="P1363" s="227"/>
      <c r="Q1363" s="227"/>
      <c r="R1363" s="227"/>
      <c r="S1363" s="227"/>
      <c r="T1363" s="227"/>
      <c r="U1363" s="227"/>
      <c r="V1363" s="227"/>
      <c r="W1363" s="227"/>
      <c r="X1363" s="227"/>
      <c r="Y1363" s="227"/>
      <c r="Z1363" s="227"/>
      <c r="AA1363" s="227"/>
      <c r="AB1363" s="227"/>
      <c r="AC1363" s="227"/>
      <c r="AD1363" s="227"/>
      <c r="AE1363" s="227"/>
      <c r="AF1363" s="227"/>
      <c r="AG1363" s="227"/>
      <c r="AH1363" s="227"/>
      <c r="AI1363" s="227"/>
      <c r="AJ1363" s="227"/>
      <c r="AK1363" s="227"/>
    </row>
    <row r="1364" hidden="1">
      <c r="A1364" s="227"/>
      <c r="B1364" s="227"/>
      <c r="C1364" s="227"/>
      <c r="D1364" s="227"/>
      <c r="E1364" s="227"/>
      <c r="F1364" s="227"/>
      <c r="G1364" s="227"/>
      <c r="H1364" s="227"/>
      <c r="I1364" s="227"/>
      <c r="J1364" s="227"/>
      <c r="K1364" s="227"/>
      <c r="L1364" s="227"/>
      <c r="M1364" s="227"/>
      <c r="N1364" s="227"/>
      <c r="O1364" s="227"/>
      <c r="P1364" s="227"/>
      <c r="Q1364" s="227"/>
      <c r="R1364" s="227"/>
      <c r="S1364" s="227"/>
      <c r="T1364" s="227"/>
      <c r="U1364" s="227"/>
      <c r="V1364" s="227"/>
      <c r="W1364" s="227"/>
      <c r="X1364" s="227"/>
      <c r="Y1364" s="227"/>
      <c r="Z1364" s="227"/>
      <c r="AA1364" s="227"/>
      <c r="AB1364" s="227"/>
      <c r="AC1364" s="227"/>
      <c r="AD1364" s="227"/>
      <c r="AE1364" s="227"/>
      <c r="AF1364" s="227"/>
      <c r="AG1364" s="227"/>
      <c r="AH1364" s="227"/>
      <c r="AI1364" s="227"/>
      <c r="AJ1364" s="227"/>
      <c r="AK1364" s="227"/>
    </row>
    <row r="1365" hidden="1">
      <c r="A1365" s="227"/>
      <c r="B1365" s="227"/>
      <c r="C1365" s="227"/>
      <c r="D1365" s="227"/>
      <c r="E1365" s="227"/>
      <c r="F1365" s="227"/>
      <c r="G1365" s="227"/>
      <c r="H1365" s="227"/>
      <c r="I1365" s="227"/>
      <c r="J1365" s="227"/>
      <c r="K1365" s="227"/>
      <c r="L1365" s="227"/>
      <c r="M1365" s="227"/>
      <c r="N1365" s="227"/>
      <c r="O1365" s="227"/>
      <c r="P1365" s="227"/>
      <c r="Q1365" s="227"/>
      <c r="R1365" s="227"/>
      <c r="S1365" s="227"/>
      <c r="T1365" s="227"/>
      <c r="U1365" s="227"/>
      <c r="V1365" s="227"/>
      <c r="W1365" s="227"/>
      <c r="X1365" s="227"/>
      <c r="Y1365" s="227"/>
      <c r="Z1365" s="227"/>
      <c r="AA1365" s="227"/>
      <c r="AB1365" s="227"/>
      <c r="AC1365" s="227"/>
      <c r="AD1365" s="227"/>
      <c r="AE1365" s="227"/>
      <c r="AF1365" s="227"/>
      <c r="AG1365" s="227"/>
      <c r="AH1365" s="227"/>
      <c r="AI1365" s="227"/>
      <c r="AJ1365" s="227"/>
      <c r="AK1365" s="227"/>
    </row>
    <row r="1366" hidden="1">
      <c r="A1366" s="227"/>
      <c r="B1366" s="227"/>
      <c r="C1366" s="227"/>
      <c r="D1366" s="227"/>
      <c r="E1366" s="227"/>
      <c r="F1366" s="227"/>
      <c r="G1366" s="227"/>
      <c r="H1366" s="227"/>
      <c r="I1366" s="227"/>
      <c r="J1366" s="227"/>
      <c r="K1366" s="227"/>
      <c r="L1366" s="227"/>
      <c r="M1366" s="227"/>
      <c r="N1366" s="227"/>
      <c r="O1366" s="227"/>
      <c r="P1366" s="227"/>
      <c r="Q1366" s="227"/>
      <c r="R1366" s="227"/>
      <c r="S1366" s="227"/>
      <c r="T1366" s="227"/>
      <c r="U1366" s="227"/>
      <c r="V1366" s="227"/>
      <c r="W1366" s="227"/>
      <c r="X1366" s="227"/>
      <c r="Y1366" s="227"/>
      <c r="Z1366" s="227"/>
      <c r="AA1366" s="227"/>
      <c r="AB1366" s="227"/>
      <c r="AC1366" s="227"/>
      <c r="AD1366" s="227"/>
      <c r="AE1366" s="227"/>
      <c r="AF1366" s="227"/>
      <c r="AG1366" s="227"/>
      <c r="AH1366" s="227"/>
      <c r="AI1366" s="227"/>
      <c r="AJ1366" s="227"/>
      <c r="AK1366" s="227"/>
    </row>
    <row r="1367" hidden="1">
      <c r="A1367" s="227"/>
      <c r="B1367" s="227"/>
      <c r="C1367" s="227"/>
      <c r="D1367" s="227"/>
      <c r="E1367" s="227"/>
      <c r="F1367" s="227"/>
      <c r="G1367" s="227"/>
      <c r="H1367" s="227"/>
      <c r="I1367" s="227"/>
      <c r="J1367" s="227"/>
      <c r="K1367" s="227"/>
      <c r="L1367" s="227"/>
      <c r="M1367" s="227"/>
      <c r="N1367" s="227"/>
      <c r="O1367" s="227"/>
      <c r="P1367" s="227"/>
      <c r="Q1367" s="227"/>
      <c r="R1367" s="227"/>
      <c r="S1367" s="227"/>
      <c r="T1367" s="227"/>
      <c r="U1367" s="227"/>
      <c r="V1367" s="227"/>
      <c r="W1367" s="227"/>
      <c r="X1367" s="227"/>
      <c r="Y1367" s="227"/>
      <c r="Z1367" s="227"/>
      <c r="AA1367" s="227"/>
      <c r="AB1367" s="227"/>
      <c r="AC1367" s="227"/>
      <c r="AD1367" s="227"/>
      <c r="AE1367" s="227"/>
      <c r="AF1367" s="227"/>
      <c r="AG1367" s="227"/>
      <c r="AH1367" s="227"/>
      <c r="AI1367" s="227"/>
      <c r="AJ1367" s="227"/>
      <c r="AK1367" s="227"/>
    </row>
    <row r="1368" hidden="1">
      <c r="A1368" s="227"/>
      <c r="B1368" s="227"/>
      <c r="C1368" s="227"/>
      <c r="D1368" s="227"/>
      <c r="E1368" s="227"/>
      <c r="F1368" s="227"/>
      <c r="G1368" s="227"/>
      <c r="H1368" s="227"/>
      <c r="I1368" s="227"/>
      <c r="J1368" s="227"/>
      <c r="K1368" s="227"/>
      <c r="L1368" s="227"/>
      <c r="M1368" s="227"/>
      <c r="N1368" s="227"/>
      <c r="O1368" s="227"/>
      <c r="P1368" s="227"/>
      <c r="Q1368" s="227"/>
      <c r="R1368" s="227"/>
      <c r="S1368" s="227"/>
      <c r="T1368" s="227"/>
      <c r="U1368" s="227"/>
      <c r="V1368" s="227"/>
      <c r="W1368" s="227"/>
      <c r="X1368" s="227"/>
      <c r="Y1368" s="227"/>
      <c r="Z1368" s="227"/>
      <c r="AA1368" s="227"/>
      <c r="AB1368" s="227"/>
      <c r="AC1368" s="227"/>
      <c r="AD1368" s="227"/>
      <c r="AE1368" s="227"/>
      <c r="AF1368" s="227"/>
      <c r="AG1368" s="227"/>
      <c r="AH1368" s="227"/>
      <c r="AI1368" s="227"/>
      <c r="AJ1368" s="227"/>
      <c r="AK1368" s="227"/>
    </row>
    <row r="1369" hidden="1">
      <c r="A1369" s="227"/>
      <c r="B1369" s="227"/>
      <c r="C1369" s="227"/>
      <c r="D1369" s="227"/>
      <c r="E1369" s="227"/>
      <c r="F1369" s="227"/>
      <c r="G1369" s="227"/>
      <c r="H1369" s="227"/>
      <c r="I1369" s="227"/>
      <c r="J1369" s="227"/>
      <c r="K1369" s="227"/>
      <c r="L1369" s="227"/>
      <c r="M1369" s="227"/>
      <c r="N1369" s="227"/>
      <c r="O1369" s="227"/>
      <c r="P1369" s="227"/>
      <c r="Q1369" s="227"/>
      <c r="R1369" s="227"/>
      <c r="S1369" s="227"/>
      <c r="T1369" s="227"/>
      <c r="U1369" s="227"/>
      <c r="V1369" s="227"/>
      <c r="W1369" s="227"/>
      <c r="X1369" s="227"/>
      <c r="Y1369" s="227"/>
      <c r="Z1369" s="227"/>
      <c r="AA1369" s="227"/>
      <c r="AB1369" s="227"/>
      <c r="AC1369" s="227"/>
      <c r="AD1369" s="227"/>
      <c r="AE1369" s="227"/>
      <c r="AF1369" s="227"/>
      <c r="AG1369" s="227"/>
      <c r="AH1369" s="227"/>
      <c r="AI1369" s="227"/>
      <c r="AJ1369" s="227"/>
      <c r="AK1369" s="227"/>
    </row>
    <row r="1370" hidden="1">
      <c r="A1370" s="227"/>
      <c r="B1370" s="227"/>
      <c r="C1370" s="227"/>
      <c r="D1370" s="227"/>
      <c r="E1370" s="227"/>
      <c r="F1370" s="227"/>
      <c r="G1370" s="227"/>
      <c r="H1370" s="227"/>
      <c r="I1370" s="227"/>
      <c r="J1370" s="227"/>
      <c r="K1370" s="227"/>
      <c r="L1370" s="227"/>
      <c r="M1370" s="227"/>
      <c r="N1370" s="227"/>
      <c r="O1370" s="227"/>
      <c r="P1370" s="227"/>
      <c r="Q1370" s="227"/>
      <c r="R1370" s="227"/>
      <c r="S1370" s="227"/>
      <c r="T1370" s="227"/>
      <c r="U1370" s="227"/>
      <c r="V1370" s="227"/>
      <c r="W1370" s="227"/>
      <c r="X1370" s="227"/>
      <c r="Y1370" s="227"/>
      <c r="Z1370" s="227"/>
      <c r="AA1370" s="227"/>
      <c r="AB1370" s="227"/>
      <c r="AC1370" s="227"/>
      <c r="AD1370" s="227"/>
      <c r="AE1370" s="227"/>
      <c r="AF1370" s="227"/>
      <c r="AG1370" s="227"/>
      <c r="AH1370" s="227"/>
      <c r="AI1370" s="227"/>
      <c r="AJ1370" s="227"/>
      <c r="AK1370" s="227"/>
    </row>
    <row r="1371" hidden="1">
      <c r="A1371" s="227"/>
      <c r="B1371" s="227"/>
      <c r="C1371" s="227"/>
      <c r="D1371" s="227"/>
      <c r="E1371" s="227"/>
      <c r="F1371" s="227"/>
      <c r="G1371" s="227"/>
      <c r="H1371" s="227"/>
      <c r="I1371" s="227"/>
      <c r="J1371" s="227"/>
      <c r="K1371" s="227"/>
      <c r="L1371" s="227"/>
      <c r="M1371" s="227"/>
      <c r="N1371" s="227"/>
      <c r="O1371" s="227"/>
      <c r="P1371" s="227"/>
      <c r="Q1371" s="227"/>
      <c r="R1371" s="227"/>
      <c r="S1371" s="227"/>
      <c r="T1371" s="227"/>
      <c r="U1371" s="227"/>
      <c r="V1371" s="227"/>
      <c r="W1371" s="227"/>
      <c r="X1371" s="227"/>
      <c r="Y1371" s="227"/>
      <c r="Z1371" s="227"/>
      <c r="AA1371" s="227"/>
      <c r="AB1371" s="227"/>
      <c r="AC1371" s="227"/>
      <c r="AD1371" s="227"/>
      <c r="AE1371" s="227"/>
      <c r="AF1371" s="227"/>
      <c r="AG1371" s="227"/>
      <c r="AH1371" s="227"/>
      <c r="AI1371" s="227"/>
      <c r="AJ1371" s="227"/>
      <c r="AK1371" s="227"/>
    </row>
    <row r="1372" hidden="1">
      <c r="A1372" s="227"/>
      <c r="B1372" s="227"/>
      <c r="C1372" s="227"/>
      <c r="D1372" s="227"/>
      <c r="E1372" s="227"/>
      <c r="F1372" s="227"/>
      <c r="G1372" s="227"/>
      <c r="H1372" s="227"/>
      <c r="I1372" s="227"/>
      <c r="J1372" s="227"/>
      <c r="K1372" s="227"/>
      <c r="L1372" s="227"/>
      <c r="M1372" s="227"/>
      <c r="N1372" s="227"/>
      <c r="O1372" s="227"/>
      <c r="P1372" s="227"/>
      <c r="Q1372" s="227"/>
      <c r="R1372" s="227"/>
      <c r="S1372" s="227"/>
      <c r="T1372" s="227"/>
      <c r="U1372" s="227"/>
      <c r="V1372" s="227"/>
      <c r="W1372" s="227"/>
      <c r="X1372" s="227"/>
      <c r="Y1372" s="227"/>
      <c r="Z1372" s="227"/>
      <c r="AA1372" s="227"/>
      <c r="AB1372" s="227"/>
      <c r="AC1372" s="227"/>
      <c r="AD1372" s="227"/>
      <c r="AE1372" s="227"/>
      <c r="AF1372" s="227"/>
      <c r="AG1372" s="227"/>
      <c r="AH1372" s="227"/>
      <c r="AI1372" s="227"/>
      <c r="AJ1372" s="227"/>
      <c r="AK1372" s="227"/>
    </row>
    <row r="1373" hidden="1">
      <c r="A1373" s="227"/>
      <c r="B1373" s="227"/>
      <c r="C1373" s="227"/>
      <c r="D1373" s="227"/>
      <c r="E1373" s="227"/>
      <c r="F1373" s="227"/>
      <c r="G1373" s="227"/>
      <c r="H1373" s="227"/>
      <c r="I1373" s="227"/>
      <c r="J1373" s="227"/>
      <c r="K1373" s="227"/>
      <c r="L1373" s="227"/>
      <c r="M1373" s="227"/>
      <c r="N1373" s="227"/>
      <c r="O1373" s="227"/>
      <c r="P1373" s="227"/>
      <c r="Q1373" s="227"/>
      <c r="R1373" s="227"/>
      <c r="S1373" s="227"/>
      <c r="T1373" s="227"/>
      <c r="U1373" s="227"/>
      <c r="V1373" s="227"/>
      <c r="W1373" s="227"/>
      <c r="X1373" s="227"/>
      <c r="Y1373" s="227"/>
      <c r="Z1373" s="227"/>
      <c r="AA1373" s="227"/>
      <c r="AB1373" s="227"/>
      <c r="AC1373" s="227"/>
      <c r="AD1373" s="227"/>
      <c r="AE1373" s="227"/>
      <c r="AF1373" s="227"/>
      <c r="AG1373" s="227"/>
      <c r="AH1373" s="227"/>
      <c r="AI1373" s="227"/>
      <c r="AJ1373" s="227"/>
      <c r="AK1373" s="227"/>
    </row>
    <row r="1374" hidden="1">
      <c r="A1374" s="227"/>
      <c r="B1374" s="227"/>
      <c r="C1374" s="227"/>
      <c r="D1374" s="227"/>
      <c r="E1374" s="227"/>
      <c r="F1374" s="227"/>
      <c r="G1374" s="227"/>
      <c r="H1374" s="227"/>
      <c r="I1374" s="227"/>
      <c r="J1374" s="227"/>
      <c r="K1374" s="227"/>
      <c r="L1374" s="227"/>
      <c r="M1374" s="227"/>
      <c r="N1374" s="227"/>
      <c r="O1374" s="227"/>
      <c r="P1374" s="227"/>
      <c r="Q1374" s="227"/>
      <c r="R1374" s="227"/>
      <c r="S1374" s="227"/>
      <c r="T1374" s="227"/>
      <c r="U1374" s="227"/>
      <c r="V1374" s="227"/>
      <c r="W1374" s="227"/>
      <c r="X1374" s="227"/>
      <c r="Y1374" s="227"/>
      <c r="Z1374" s="227"/>
      <c r="AA1374" s="227"/>
      <c r="AB1374" s="227"/>
      <c r="AC1374" s="227"/>
      <c r="AD1374" s="227"/>
      <c r="AE1374" s="227"/>
      <c r="AF1374" s="227"/>
      <c r="AG1374" s="227"/>
      <c r="AH1374" s="227"/>
      <c r="AI1374" s="227"/>
      <c r="AJ1374" s="227"/>
      <c r="AK1374" s="227"/>
    </row>
    <row r="1375" hidden="1">
      <c r="A1375" s="227"/>
      <c r="B1375" s="227"/>
      <c r="C1375" s="227"/>
      <c r="D1375" s="227"/>
      <c r="E1375" s="227"/>
      <c r="F1375" s="227"/>
      <c r="G1375" s="227"/>
      <c r="H1375" s="227"/>
      <c r="I1375" s="227"/>
      <c r="J1375" s="227"/>
      <c r="K1375" s="227"/>
      <c r="L1375" s="227"/>
      <c r="M1375" s="227"/>
      <c r="N1375" s="227"/>
      <c r="O1375" s="227"/>
      <c r="P1375" s="227"/>
      <c r="Q1375" s="227"/>
      <c r="R1375" s="227"/>
      <c r="S1375" s="227"/>
      <c r="T1375" s="227"/>
      <c r="U1375" s="227"/>
      <c r="V1375" s="227"/>
      <c r="W1375" s="227"/>
      <c r="X1375" s="227"/>
      <c r="Y1375" s="227"/>
      <c r="Z1375" s="227"/>
      <c r="AA1375" s="227"/>
      <c r="AB1375" s="227"/>
      <c r="AC1375" s="227"/>
      <c r="AD1375" s="227"/>
      <c r="AE1375" s="227"/>
      <c r="AF1375" s="227"/>
      <c r="AG1375" s="227"/>
      <c r="AH1375" s="227"/>
      <c r="AI1375" s="227"/>
      <c r="AJ1375" s="227"/>
      <c r="AK1375" s="227"/>
    </row>
    <row r="1376" hidden="1">
      <c r="A1376" s="227"/>
      <c r="B1376" s="227"/>
      <c r="C1376" s="227"/>
      <c r="D1376" s="227"/>
      <c r="E1376" s="227"/>
      <c r="F1376" s="227"/>
      <c r="G1376" s="227"/>
      <c r="H1376" s="227"/>
      <c r="I1376" s="227"/>
      <c r="J1376" s="227"/>
      <c r="K1376" s="227"/>
      <c r="L1376" s="227"/>
      <c r="M1376" s="227"/>
      <c r="N1376" s="227"/>
      <c r="O1376" s="227"/>
      <c r="P1376" s="227"/>
      <c r="Q1376" s="227"/>
      <c r="R1376" s="227"/>
      <c r="S1376" s="227"/>
      <c r="T1376" s="227"/>
      <c r="U1376" s="227"/>
      <c r="V1376" s="227"/>
      <c r="W1376" s="227"/>
      <c r="X1376" s="227"/>
      <c r="Y1376" s="227"/>
      <c r="Z1376" s="227"/>
      <c r="AA1376" s="227"/>
      <c r="AB1376" s="227"/>
      <c r="AC1376" s="227"/>
      <c r="AD1376" s="227"/>
      <c r="AE1376" s="227"/>
      <c r="AF1376" s="227"/>
      <c r="AG1376" s="227"/>
      <c r="AH1376" s="227"/>
      <c r="AI1376" s="227"/>
      <c r="AJ1376" s="227"/>
      <c r="AK1376" s="227"/>
    </row>
    <row r="1377" hidden="1">
      <c r="A1377" s="227"/>
      <c r="B1377" s="227"/>
      <c r="C1377" s="227"/>
      <c r="D1377" s="227"/>
      <c r="E1377" s="227"/>
      <c r="F1377" s="227"/>
      <c r="G1377" s="227"/>
      <c r="H1377" s="227"/>
      <c r="I1377" s="227"/>
      <c r="J1377" s="227"/>
      <c r="K1377" s="227"/>
      <c r="L1377" s="227"/>
      <c r="M1377" s="227"/>
      <c r="N1377" s="227"/>
      <c r="O1377" s="227"/>
      <c r="P1377" s="227"/>
      <c r="Q1377" s="227"/>
      <c r="R1377" s="227"/>
      <c r="S1377" s="227"/>
      <c r="T1377" s="227"/>
      <c r="U1377" s="227"/>
      <c r="V1377" s="227"/>
      <c r="W1377" s="227"/>
      <c r="X1377" s="227"/>
      <c r="Y1377" s="227"/>
      <c r="Z1377" s="227"/>
      <c r="AA1377" s="227"/>
      <c r="AB1377" s="227"/>
      <c r="AC1377" s="227"/>
      <c r="AD1377" s="227"/>
      <c r="AE1377" s="227"/>
      <c r="AF1377" s="227"/>
      <c r="AG1377" s="227"/>
      <c r="AH1377" s="227"/>
      <c r="AI1377" s="227"/>
      <c r="AJ1377" s="227"/>
      <c r="AK1377" s="227"/>
    </row>
    <row r="1378" hidden="1">
      <c r="A1378" s="227"/>
      <c r="B1378" s="227"/>
      <c r="C1378" s="227"/>
      <c r="D1378" s="227"/>
      <c r="E1378" s="227"/>
      <c r="F1378" s="227"/>
      <c r="G1378" s="227"/>
      <c r="H1378" s="227"/>
      <c r="I1378" s="227"/>
      <c r="J1378" s="227"/>
      <c r="K1378" s="227"/>
      <c r="L1378" s="227"/>
      <c r="M1378" s="227"/>
      <c r="N1378" s="227"/>
      <c r="O1378" s="227"/>
      <c r="P1378" s="227"/>
      <c r="Q1378" s="227"/>
      <c r="R1378" s="227"/>
      <c r="S1378" s="227"/>
      <c r="T1378" s="227"/>
      <c r="U1378" s="227"/>
      <c r="V1378" s="227"/>
      <c r="W1378" s="227"/>
      <c r="X1378" s="227"/>
      <c r="Y1378" s="227"/>
      <c r="Z1378" s="227"/>
      <c r="AA1378" s="227"/>
      <c r="AB1378" s="227"/>
      <c r="AC1378" s="227"/>
      <c r="AD1378" s="227"/>
      <c r="AE1378" s="227"/>
      <c r="AF1378" s="227"/>
      <c r="AG1378" s="227"/>
      <c r="AH1378" s="227"/>
      <c r="AI1378" s="227"/>
      <c r="AJ1378" s="227"/>
      <c r="AK1378" s="227"/>
    </row>
    <row r="1379" hidden="1">
      <c r="A1379" s="227"/>
      <c r="B1379" s="227"/>
      <c r="C1379" s="227"/>
      <c r="D1379" s="227"/>
      <c r="E1379" s="227"/>
      <c r="F1379" s="227"/>
      <c r="G1379" s="227"/>
      <c r="H1379" s="227"/>
      <c r="I1379" s="227"/>
      <c r="J1379" s="227"/>
      <c r="K1379" s="227"/>
      <c r="L1379" s="227"/>
      <c r="M1379" s="227"/>
      <c r="N1379" s="227"/>
      <c r="O1379" s="227"/>
      <c r="P1379" s="227"/>
      <c r="Q1379" s="227"/>
      <c r="R1379" s="227"/>
      <c r="S1379" s="227"/>
      <c r="T1379" s="227"/>
      <c r="U1379" s="227"/>
      <c r="V1379" s="227"/>
      <c r="W1379" s="227"/>
      <c r="X1379" s="227"/>
      <c r="Y1379" s="227"/>
      <c r="Z1379" s="227"/>
      <c r="AA1379" s="227"/>
      <c r="AB1379" s="227"/>
      <c r="AC1379" s="227"/>
      <c r="AD1379" s="227"/>
      <c r="AE1379" s="227"/>
      <c r="AF1379" s="227"/>
      <c r="AG1379" s="227"/>
      <c r="AH1379" s="227"/>
      <c r="AI1379" s="227"/>
      <c r="AJ1379" s="227"/>
      <c r="AK1379" s="227"/>
    </row>
    <row r="1380" hidden="1">
      <c r="A1380" s="227"/>
      <c r="B1380" s="227"/>
      <c r="C1380" s="227"/>
      <c r="D1380" s="227"/>
      <c r="E1380" s="227"/>
      <c r="F1380" s="227"/>
      <c r="G1380" s="227"/>
      <c r="H1380" s="227"/>
      <c r="I1380" s="227"/>
      <c r="J1380" s="227"/>
      <c r="K1380" s="227"/>
      <c r="L1380" s="227"/>
      <c r="M1380" s="227"/>
      <c r="N1380" s="227"/>
      <c r="O1380" s="227"/>
      <c r="P1380" s="227"/>
      <c r="Q1380" s="227"/>
      <c r="R1380" s="227"/>
      <c r="S1380" s="227"/>
      <c r="T1380" s="227"/>
      <c r="U1380" s="227"/>
      <c r="V1380" s="227"/>
      <c r="W1380" s="227"/>
      <c r="X1380" s="227"/>
      <c r="Y1380" s="227"/>
      <c r="Z1380" s="227"/>
      <c r="AA1380" s="227"/>
      <c r="AB1380" s="227"/>
      <c r="AC1380" s="227"/>
      <c r="AD1380" s="227"/>
      <c r="AE1380" s="227"/>
      <c r="AF1380" s="227"/>
      <c r="AG1380" s="227"/>
      <c r="AH1380" s="227"/>
      <c r="AI1380" s="227"/>
      <c r="AJ1380" s="227"/>
      <c r="AK1380" s="227"/>
    </row>
    <row r="1381" hidden="1">
      <c r="A1381" s="227"/>
      <c r="B1381" s="227"/>
      <c r="C1381" s="227"/>
      <c r="D1381" s="227"/>
      <c r="E1381" s="227"/>
      <c r="F1381" s="227"/>
      <c r="G1381" s="227"/>
      <c r="H1381" s="227"/>
      <c r="I1381" s="227"/>
      <c r="J1381" s="227"/>
      <c r="K1381" s="227"/>
      <c r="L1381" s="227"/>
      <c r="M1381" s="227"/>
      <c r="N1381" s="227"/>
      <c r="O1381" s="227"/>
      <c r="P1381" s="227"/>
      <c r="Q1381" s="227"/>
      <c r="R1381" s="227"/>
      <c r="S1381" s="227"/>
      <c r="T1381" s="227"/>
      <c r="U1381" s="227"/>
      <c r="V1381" s="227"/>
      <c r="W1381" s="227"/>
      <c r="X1381" s="227"/>
      <c r="Y1381" s="227"/>
      <c r="Z1381" s="227"/>
      <c r="AA1381" s="227"/>
      <c r="AB1381" s="227"/>
      <c r="AC1381" s="227"/>
      <c r="AD1381" s="227"/>
      <c r="AE1381" s="227"/>
      <c r="AF1381" s="227"/>
      <c r="AG1381" s="227"/>
      <c r="AH1381" s="227"/>
      <c r="AI1381" s="227"/>
      <c r="AJ1381" s="227"/>
      <c r="AK1381" s="227"/>
    </row>
    <row r="1382" hidden="1">
      <c r="A1382" s="227"/>
      <c r="B1382" s="227"/>
      <c r="C1382" s="227"/>
      <c r="D1382" s="227"/>
      <c r="E1382" s="227"/>
      <c r="F1382" s="227"/>
      <c r="G1382" s="227"/>
      <c r="H1382" s="227"/>
      <c r="I1382" s="227"/>
      <c r="J1382" s="227"/>
      <c r="K1382" s="227"/>
      <c r="L1382" s="227"/>
      <c r="M1382" s="227"/>
      <c r="N1382" s="227"/>
      <c r="O1382" s="227"/>
      <c r="P1382" s="227"/>
      <c r="Q1382" s="227"/>
      <c r="R1382" s="227"/>
      <c r="S1382" s="227"/>
      <c r="T1382" s="227"/>
      <c r="U1382" s="227"/>
      <c r="V1382" s="227"/>
      <c r="W1382" s="227"/>
      <c r="X1382" s="227"/>
      <c r="Y1382" s="227"/>
      <c r="Z1382" s="227"/>
      <c r="AA1382" s="227"/>
      <c r="AB1382" s="227"/>
      <c r="AC1382" s="227"/>
      <c r="AD1382" s="227"/>
      <c r="AE1382" s="227"/>
      <c r="AF1382" s="227"/>
      <c r="AG1382" s="227"/>
      <c r="AH1382" s="227"/>
      <c r="AI1382" s="227"/>
      <c r="AJ1382" s="227"/>
      <c r="AK1382" s="227"/>
    </row>
    <row r="1383" hidden="1">
      <c r="A1383" s="227"/>
      <c r="B1383" s="227"/>
      <c r="C1383" s="227"/>
      <c r="D1383" s="227"/>
      <c r="E1383" s="227"/>
      <c r="F1383" s="227"/>
      <c r="G1383" s="227"/>
      <c r="H1383" s="227"/>
      <c r="I1383" s="227"/>
      <c r="J1383" s="227"/>
      <c r="K1383" s="227"/>
      <c r="L1383" s="227"/>
      <c r="M1383" s="227"/>
      <c r="N1383" s="227"/>
      <c r="O1383" s="227"/>
      <c r="P1383" s="227"/>
      <c r="Q1383" s="227"/>
      <c r="R1383" s="227"/>
      <c r="S1383" s="227"/>
      <c r="T1383" s="227"/>
      <c r="U1383" s="227"/>
      <c r="V1383" s="227"/>
      <c r="W1383" s="227"/>
      <c r="X1383" s="227"/>
      <c r="Y1383" s="227"/>
      <c r="Z1383" s="227"/>
      <c r="AA1383" s="227"/>
      <c r="AB1383" s="227"/>
      <c r="AC1383" s="227"/>
      <c r="AD1383" s="227"/>
      <c r="AE1383" s="227"/>
      <c r="AF1383" s="227"/>
      <c r="AG1383" s="227"/>
      <c r="AH1383" s="227"/>
      <c r="AI1383" s="227"/>
      <c r="AJ1383" s="227"/>
      <c r="AK1383" s="227"/>
    </row>
    <row r="1384" hidden="1">
      <c r="A1384" s="227"/>
      <c r="B1384" s="227"/>
      <c r="C1384" s="227"/>
      <c r="D1384" s="227"/>
      <c r="E1384" s="227"/>
      <c r="F1384" s="227"/>
      <c r="G1384" s="227"/>
      <c r="H1384" s="227"/>
      <c r="I1384" s="227"/>
      <c r="J1384" s="227"/>
      <c r="K1384" s="227"/>
      <c r="L1384" s="227"/>
      <c r="M1384" s="227"/>
      <c r="N1384" s="227"/>
      <c r="O1384" s="227"/>
      <c r="P1384" s="227"/>
      <c r="Q1384" s="227"/>
      <c r="R1384" s="227"/>
      <c r="S1384" s="227"/>
      <c r="T1384" s="227"/>
      <c r="U1384" s="227"/>
      <c r="V1384" s="227"/>
      <c r="W1384" s="227"/>
      <c r="X1384" s="227"/>
      <c r="Y1384" s="227"/>
      <c r="Z1384" s="227"/>
      <c r="AA1384" s="227"/>
      <c r="AB1384" s="227"/>
      <c r="AC1384" s="227"/>
      <c r="AD1384" s="227"/>
      <c r="AE1384" s="227"/>
      <c r="AF1384" s="227"/>
      <c r="AG1384" s="227"/>
      <c r="AH1384" s="227"/>
      <c r="AI1384" s="227"/>
      <c r="AJ1384" s="227"/>
      <c r="AK1384" s="227"/>
    </row>
    <row r="1385" hidden="1">
      <c r="A1385" s="227"/>
      <c r="B1385" s="227"/>
      <c r="C1385" s="227"/>
      <c r="D1385" s="227"/>
      <c r="E1385" s="227"/>
      <c r="F1385" s="227"/>
      <c r="G1385" s="227"/>
      <c r="H1385" s="227"/>
      <c r="I1385" s="227"/>
      <c r="J1385" s="227"/>
      <c r="K1385" s="227"/>
      <c r="L1385" s="227"/>
      <c r="M1385" s="227"/>
      <c r="N1385" s="227"/>
      <c r="O1385" s="227"/>
      <c r="P1385" s="227"/>
      <c r="Q1385" s="227"/>
      <c r="R1385" s="227"/>
      <c r="S1385" s="227"/>
      <c r="T1385" s="227"/>
      <c r="U1385" s="227"/>
      <c r="V1385" s="227"/>
      <c r="W1385" s="227"/>
      <c r="X1385" s="227"/>
      <c r="Y1385" s="227"/>
      <c r="Z1385" s="227"/>
      <c r="AA1385" s="227"/>
      <c r="AB1385" s="227"/>
      <c r="AC1385" s="227"/>
      <c r="AD1385" s="227"/>
      <c r="AE1385" s="227"/>
      <c r="AF1385" s="227"/>
      <c r="AG1385" s="227"/>
      <c r="AH1385" s="227"/>
      <c r="AI1385" s="227"/>
      <c r="AJ1385" s="227"/>
      <c r="AK1385" s="227"/>
    </row>
    <row r="1386" hidden="1">
      <c r="A1386" s="227"/>
      <c r="B1386" s="227"/>
      <c r="C1386" s="227"/>
      <c r="D1386" s="227"/>
      <c r="E1386" s="227"/>
      <c r="F1386" s="227"/>
      <c r="G1386" s="227"/>
      <c r="H1386" s="227"/>
      <c r="I1386" s="227"/>
      <c r="J1386" s="227"/>
      <c r="K1386" s="227"/>
      <c r="L1386" s="227"/>
      <c r="M1386" s="227"/>
      <c r="N1386" s="227"/>
      <c r="O1386" s="227"/>
      <c r="P1386" s="227"/>
      <c r="Q1386" s="227"/>
      <c r="R1386" s="227"/>
      <c r="S1386" s="227"/>
      <c r="T1386" s="227"/>
      <c r="U1386" s="227"/>
      <c r="V1386" s="227"/>
      <c r="W1386" s="227"/>
      <c r="X1386" s="227"/>
      <c r="Y1386" s="227"/>
      <c r="Z1386" s="227"/>
      <c r="AA1386" s="227"/>
      <c r="AB1386" s="227"/>
      <c r="AC1386" s="227"/>
      <c r="AD1386" s="227"/>
      <c r="AE1386" s="227"/>
      <c r="AF1386" s="227"/>
      <c r="AG1386" s="227"/>
      <c r="AH1386" s="227"/>
      <c r="AI1386" s="227"/>
      <c r="AJ1386" s="227"/>
      <c r="AK1386" s="227"/>
    </row>
    <row r="1387" hidden="1">
      <c r="A1387" s="227"/>
      <c r="B1387" s="227"/>
      <c r="C1387" s="227"/>
      <c r="D1387" s="227"/>
      <c r="E1387" s="227"/>
      <c r="F1387" s="227"/>
      <c r="G1387" s="227"/>
      <c r="H1387" s="227"/>
      <c r="I1387" s="227"/>
      <c r="J1387" s="227"/>
      <c r="K1387" s="227"/>
      <c r="L1387" s="227"/>
      <c r="M1387" s="227"/>
      <c r="N1387" s="227"/>
      <c r="O1387" s="227"/>
      <c r="P1387" s="227"/>
      <c r="Q1387" s="227"/>
      <c r="R1387" s="227"/>
      <c r="S1387" s="227"/>
      <c r="T1387" s="227"/>
      <c r="U1387" s="227"/>
      <c r="V1387" s="227"/>
      <c r="W1387" s="227"/>
      <c r="X1387" s="227"/>
      <c r="Y1387" s="227"/>
      <c r="Z1387" s="227"/>
      <c r="AA1387" s="227"/>
      <c r="AB1387" s="227"/>
      <c r="AC1387" s="227"/>
      <c r="AD1387" s="227"/>
      <c r="AE1387" s="227"/>
      <c r="AF1387" s="227"/>
      <c r="AG1387" s="227"/>
      <c r="AH1387" s="227"/>
      <c r="AI1387" s="227"/>
      <c r="AJ1387" s="227"/>
      <c r="AK1387" s="227"/>
    </row>
    <row r="1388" hidden="1">
      <c r="A1388" s="227"/>
      <c r="B1388" s="227"/>
      <c r="C1388" s="227"/>
      <c r="D1388" s="227"/>
      <c r="E1388" s="227"/>
      <c r="F1388" s="227"/>
      <c r="G1388" s="227"/>
      <c r="H1388" s="227"/>
      <c r="I1388" s="227"/>
      <c r="J1388" s="227"/>
      <c r="K1388" s="227"/>
      <c r="L1388" s="227"/>
      <c r="M1388" s="227"/>
      <c r="N1388" s="227"/>
      <c r="O1388" s="227"/>
      <c r="P1388" s="227"/>
      <c r="Q1388" s="227"/>
      <c r="R1388" s="227"/>
      <c r="S1388" s="227"/>
      <c r="T1388" s="227"/>
      <c r="U1388" s="227"/>
      <c r="V1388" s="227"/>
      <c r="W1388" s="227"/>
      <c r="X1388" s="227"/>
      <c r="Y1388" s="227"/>
      <c r="Z1388" s="227"/>
      <c r="AA1388" s="227"/>
      <c r="AB1388" s="227"/>
      <c r="AC1388" s="227"/>
      <c r="AD1388" s="227"/>
      <c r="AE1388" s="227"/>
      <c r="AF1388" s="227"/>
      <c r="AG1388" s="227"/>
      <c r="AH1388" s="227"/>
      <c r="AI1388" s="227"/>
      <c r="AJ1388" s="227"/>
      <c r="AK1388" s="227"/>
    </row>
    <row r="1389" hidden="1">
      <c r="A1389" s="227"/>
      <c r="B1389" s="227"/>
      <c r="C1389" s="227"/>
      <c r="D1389" s="227"/>
      <c r="E1389" s="227"/>
      <c r="F1389" s="227"/>
      <c r="G1389" s="227"/>
      <c r="H1389" s="227"/>
      <c r="I1389" s="227"/>
      <c r="J1389" s="227"/>
      <c r="K1389" s="227"/>
      <c r="L1389" s="227"/>
      <c r="M1389" s="227"/>
      <c r="N1389" s="227"/>
      <c r="O1389" s="227"/>
      <c r="P1389" s="227"/>
      <c r="Q1389" s="227"/>
      <c r="R1389" s="227"/>
      <c r="S1389" s="227"/>
      <c r="T1389" s="227"/>
      <c r="U1389" s="227"/>
      <c r="V1389" s="227"/>
      <c r="W1389" s="227"/>
      <c r="X1389" s="227"/>
      <c r="Y1389" s="227"/>
      <c r="Z1389" s="227"/>
      <c r="AA1389" s="227"/>
      <c r="AB1389" s="227"/>
      <c r="AC1389" s="227"/>
      <c r="AD1389" s="227"/>
      <c r="AE1389" s="227"/>
      <c r="AF1389" s="227"/>
      <c r="AG1389" s="227"/>
      <c r="AH1389" s="227"/>
      <c r="AI1389" s="227"/>
      <c r="AJ1389" s="227"/>
      <c r="AK1389" s="227"/>
    </row>
    <row r="1390" hidden="1">
      <c r="A1390" s="227"/>
      <c r="B1390" s="227"/>
      <c r="C1390" s="227"/>
      <c r="D1390" s="227"/>
      <c r="E1390" s="227"/>
      <c r="F1390" s="227"/>
      <c r="G1390" s="227"/>
      <c r="H1390" s="227"/>
      <c r="I1390" s="227"/>
      <c r="J1390" s="227"/>
      <c r="K1390" s="227"/>
      <c r="L1390" s="227"/>
      <c r="M1390" s="227"/>
      <c r="N1390" s="227"/>
      <c r="O1390" s="227"/>
      <c r="P1390" s="227"/>
      <c r="Q1390" s="227"/>
      <c r="R1390" s="227"/>
      <c r="S1390" s="227"/>
      <c r="T1390" s="227"/>
      <c r="U1390" s="227"/>
      <c r="V1390" s="227"/>
      <c r="W1390" s="227"/>
      <c r="X1390" s="227"/>
      <c r="Y1390" s="227"/>
      <c r="Z1390" s="227"/>
      <c r="AA1390" s="227"/>
      <c r="AB1390" s="227"/>
      <c r="AC1390" s="227"/>
      <c r="AD1390" s="227"/>
      <c r="AE1390" s="227"/>
      <c r="AF1390" s="227"/>
      <c r="AG1390" s="227"/>
      <c r="AH1390" s="227"/>
      <c r="AI1390" s="227"/>
      <c r="AJ1390" s="227"/>
      <c r="AK1390" s="227"/>
    </row>
    <row r="1391" hidden="1">
      <c r="A1391" s="227"/>
      <c r="B1391" s="227"/>
      <c r="C1391" s="227"/>
      <c r="D1391" s="227"/>
      <c r="E1391" s="227"/>
      <c r="F1391" s="227"/>
      <c r="G1391" s="227"/>
      <c r="H1391" s="227"/>
      <c r="I1391" s="227"/>
      <c r="J1391" s="227"/>
      <c r="K1391" s="227"/>
      <c r="L1391" s="227"/>
      <c r="M1391" s="227"/>
      <c r="N1391" s="227"/>
      <c r="O1391" s="227"/>
      <c r="P1391" s="227"/>
      <c r="Q1391" s="227"/>
      <c r="R1391" s="227"/>
      <c r="S1391" s="227"/>
      <c r="T1391" s="227"/>
      <c r="U1391" s="227"/>
      <c r="V1391" s="227"/>
      <c r="W1391" s="227"/>
      <c r="X1391" s="227"/>
      <c r="Y1391" s="227"/>
      <c r="Z1391" s="227"/>
      <c r="AA1391" s="227"/>
      <c r="AB1391" s="227"/>
      <c r="AC1391" s="227"/>
      <c r="AD1391" s="227"/>
      <c r="AE1391" s="227"/>
      <c r="AF1391" s="227"/>
      <c r="AG1391" s="227"/>
      <c r="AH1391" s="227"/>
      <c r="AI1391" s="227"/>
      <c r="AJ1391" s="227"/>
      <c r="AK1391" s="227"/>
    </row>
    <row r="1392" hidden="1">
      <c r="A1392" s="227"/>
      <c r="B1392" s="227"/>
      <c r="C1392" s="227"/>
      <c r="D1392" s="227"/>
      <c r="E1392" s="227"/>
      <c r="F1392" s="227"/>
      <c r="G1392" s="227"/>
      <c r="H1392" s="227"/>
      <c r="I1392" s="227"/>
      <c r="J1392" s="227"/>
      <c r="K1392" s="227"/>
      <c r="L1392" s="227"/>
      <c r="M1392" s="227"/>
      <c r="N1392" s="227"/>
      <c r="O1392" s="227"/>
      <c r="P1392" s="227"/>
      <c r="Q1392" s="227"/>
      <c r="R1392" s="227"/>
      <c r="S1392" s="227"/>
      <c r="T1392" s="227"/>
      <c r="U1392" s="227"/>
      <c r="V1392" s="227"/>
      <c r="W1392" s="227"/>
      <c r="X1392" s="227"/>
      <c r="Y1392" s="227"/>
      <c r="Z1392" s="227"/>
      <c r="AA1392" s="227"/>
      <c r="AB1392" s="227"/>
      <c r="AC1392" s="227"/>
      <c r="AD1392" s="227"/>
      <c r="AE1392" s="227"/>
      <c r="AF1392" s="227"/>
      <c r="AG1392" s="227"/>
      <c r="AH1392" s="227"/>
      <c r="AI1392" s="227"/>
      <c r="AJ1392" s="227"/>
      <c r="AK1392" s="227"/>
    </row>
    <row r="1393" hidden="1">
      <c r="A1393" s="227"/>
      <c r="B1393" s="227"/>
      <c r="C1393" s="227"/>
      <c r="D1393" s="227"/>
      <c r="E1393" s="227"/>
      <c r="F1393" s="227"/>
      <c r="G1393" s="227"/>
      <c r="H1393" s="227"/>
      <c r="I1393" s="227"/>
      <c r="J1393" s="227"/>
      <c r="K1393" s="227"/>
      <c r="L1393" s="227"/>
      <c r="M1393" s="227"/>
      <c r="N1393" s="227"/>
      <c r="O1393" s="227"/>
      <c r="P1393" s="227"/>
      <c r="Q1393" s="227"/>
      <c r="R1393" s="227"/>
      <c r="S1393" s="227"/>
      <c r="T1393" s="227"/>
      <c r="U1393" s="227"/>
      <c r="V1393" s="227"/>
      <c r="W1393" s="227"/>
      <c r="X1393" s="227"/>
      <c r="Y1393" s="227"/>
      <c r="Z1393" s="227"/>
      <c r="AA1393" s="227"/>
      <c r="AB1393" s="227"/>
      <c r="AC1393" s="227"/>
      <c r="AD1393" s="227"/>
      <c r="AE1393" s="227"/>
      <c r="AF1393" s="227"/>
      <c r="AG1393" s="227"/>
      <c r="AH1393" s="227"/>
      <c r="AI1393" s="227"/>
      <c r="AJ1393" s="227"/>
      <c r="AK1393" s="227"/>
    </row>
    <row r="1394" hidden="1">
      <c r="A1394" s="227"/>
      <c r="B1394" s="227"/>
      <c r="C1394" s="227"/>
      <c r="D1394" s="227"/>
      <c r="E1394" s="227"/>
      <c r="F1394" s="227"/>
      <c r="G1394" s="227"/>
      <c r="H1394" s="227"/>
      <c r="I1394" s="227"/>
      <c r="J1394" s="227"/>
      <c r="K1394" s="227"/>
      <c r="L1394" s="227"/>
      <c r="M1394" s="227"/>
      <c r="N1394" s="227"/>
      <c r="O1394" s="227"/>
      <c r="P1394" s="227"/>
      <c r="Q1394" s="227"/>
      <c r="R1394" s="227"/>
      <c r="S1394" s="227"/>
      <c r="T1394" s="227"/>
      <c r="U1394" s="227"/>
      <c r="V1394" s="227"/>
      <c r="W1394" s="227"/>
      <c r="X1394" s="227"/>
      <c r="Y1394" s="227"/>
      <c r="Z1394" s="227"/>
      <c r="AA1394" s="227"/>
      <c r="AB1394" s="227"/>
      <c r="AC1394" s="227"/>
      <c r="AD1394" s="227"/>
      <c r="AE1394" s="227"/>
      <c r="AF1394" s="227"/>
      <c r="AG1394" s="227"/>
      <c r="AH1394" s="227"/>
      <c r="AI1394" s="227"/>
      <c r="AJ1394" s="227"/>
      <c r="AK1394" s="227"/>
    </row>
    <row r="1395" hidden="1">
      <c r="A1395" s="227"/>
      <c r="B1395" s="227"/>
      <c r="C1395" s="227"/>
      <c r="D1395" s="227"/>
      <c r="E1395" s="227"/>
      <c r="F1395" s="227"/>
      <c r="G1395" s="227"/>
      <c r="H1395" s="227"/>
      <c r="I1395" s="227"/>
      <c r="J1395" s="227"/>
      <c r="K1395" s="227"/>
      <c r="L1395" s="227"/>
      <c r="M1395" s="227"/>
      <c r="N1395" s="227"/>
      <c r="O1395" s="227"/>
      <c r="P1395" s="227"/>
      <c r="Q1395" s="227"/>
      <c r="R1395" s="227"/>
      <c r="S1395" s="227"/>
      <c r="T1395" s="227"/>
      <c r="U1395" s="227"/>
      <c r="V1395" s="227"/>
      <c r="W1395" s="227"/>
      <c r="X1395" s="227"/>
      <c r="Y1395" s="227"/>
      <c r="Z1395" s="227"/>
      <c r="AA1395" s="227"/>
      <c r="AB1395" s="227"/>
      <c r="AC1395" s="227"/>
      <c r="AD1395" s="227"/>
      <c r="AE1395" s="227"/>
      <c r="AF1395" s="227"/>
      <c r="AG1395" s="227"/>
      <c r="AH1395" s="227"/>
      <c r="AI1395" s="227"/>
      <c r="AJ1395" s="227"/>
      <c r="AK1395" s="227"/>
    </row>
    <row r="1396" hidden="1">
      <c r="A1396" s="227"/>
      <c r="B1396" s="227"/>
      <c r="C1396" s="227"/>
      <c r="D1396" s="227"/>
      <c r="E1396" s="227"/>
      <c r="F1396" s="227"/>
      <c r="G1396" s="227"/>
      <c r="H1396" s="227"/>
      <c r="I1396" s="227"/>
      <c r="J1396" s="227"/>
      <c r="K1396" s="227"/>
      <c r="L1396" s="227"/>
      <c r="M1396" s="227"/>
      <c r="N1396" s="227"/>
      <c r="O1396" s="227"/>
      <c r="P1396" s="227"/>
      <c r="Q1396" s="227"/>
      <c r="R1396" s="227"/>
      <c r="S1396" s="227"/>
      <c r="T1396" s="227"/>
      <c r="U1396" s="227"/>
      <c r="V1396" s="227"/>
      <c r="W1396" s="227"/>
      <c r="X1396" s="227"/>
      <c r="Y1396" s="227"/>
      <c r="Z1396" s="227"/>
      <c r="AA1396" s="227"/>
      <c r="AB1396" s="227"/>
      <c r="AC1396" s="227"/>
      <c r="AD1396" s="227"/>
      <c r="AE1396" s="227"/>
      <c r="AF1396" s="227"/>
      <c r="AG1396" s="227"/>
      <c r="AH1396" s="227"/>
      <c r="AI1396" s="227"/>
      <c r="AJ1396" s="227"/>
      <c r="AK1396" s="227"/>
    </row>
    <row r="1397" hidden="1">
      <c r="A1397" s="227"/>
      <c r="B1397" s="227"/>
      <c r="C1397" s="227"/>
      <c r="D1397" s="227"/>
      <c r="E1397" s="227"/>
      <c r="F1397" s="227"/>
      <c r="G1397" s="227"/>
      <c r="H1397" s="227"/>
      <c r="I1397" s="227"/>
      <c r="J1397" s="227"/>
      <c r="K1397" s="227"/>
      <c r="L1397" s="227"/>
      <c r="M1397" s="227"/>
      <c r="N1397" s="227"/>
      <c r="O1397" s="227"/>
      <c r="P1397" s="227"/>
      <c r="Q1397" s="227"/>
      <c r="R1397" s="227"/>
      <c r="S1397" s="227"/>
      <c r="T1397" s="227"/>
      <c r="U1397" s="227"/>
      <c r="V1397" s="227"/>
      <c r="W1397" s="227"/>
      <c r="X1397" s="227"/>
      <c r="Y1397" s="227"/>
      <c r="Z1397" s="227"/>
      <c r="AA1397" s="227"/>
      <c r="AB1397" s="227"/>
      <c r="AC1397" s="227"/>
      <c r="AD1397" s="227"/>
      <c r="AE1397" s="227"/>
      <c r="AF1397" s="227"/>
      <c r="AG1397" s="227"/>
      <c r="AH1397" s="227"/>
      <c r="AI1397" s="227"/>
      <c r="AJ1397" s="227"/>
      <c r="AK1397" s="227"/>
    </row>
    <row r="1398" hidden="1">
      <c r="A1398" s="227"/>
      <c r="B1398" s="227"/>
      <c r="C1398" s="227"/>
      <c r="D1398" s="227"/>
      <c r="E1398" s="227"/>
      <c r="F1398" s="227"/>
      <c r="G1398" s="227"/>
      <c r="H1398" s="227"/>
      <c r="I1398" s="227"/>
      <c r="J1398" s="227"/>
      <c r="K1398" s="227"/>
      <c r="L1398" s="227"/>
      <c r="M1398" s="227"/>
      <c r="N1398" s="227"/>
      <c r="O1398" s="227"/>
      <c r="P1398" s="227"/>
      <c r="Q1398" s="227"/>
      <c r="R1398" s="227"/>
      <c r="S1398" s="227"/>
      <c r="T1398" s="227"/>
      <c r="U1398" s="227"/>
      <c r="V1398" s="227"/>
      <c r="W1398" s="227"/>
      <c r="X1398" s="227"/>
      <c r="Y1398" s="227"/>
      <c r="Z1398" s="227"/>
      <c r="AA1398" s="227"/>
      <c r="AB1398" s="227"/>
      <c r="AC1398" s="227"/>
      <c r="AD1398" s="227"/>
      <c r="AE1398" s="227"/>
      <c r="AF1398" s="227"/>
      <c r="AG1398" s="227"/>
      <c r="AH1398" s="227"/>
      <c r="AI1398" s="227"/>
      <c r="AJ1398" s="227"/>
      <c r="AK1398" s="227"/>
    </row>
    <row r="1399" hidden="1">
      <c r="A1399" s="227"/>
      <c r="B1399" s="227"/>
      <c r="C1399" s="227"/>
      <c r="D1399" s="227"/>
      <c r="E1399" s="227"/>
      <c r="F1399" s="227"/>
      <c r="G1399" s="227"/>
      <c r="H1399" s="227"/>
      <c r="I1399" s="227"/>
      <c r="J1399" s="227"/>
      <c r="K1399" s="227"/>
      <c r="L1399" s="227"/>
      <c r="M1399" s="227"/>
      <c r="N1399" s="227"/>
      <c r="O1399" s="227"/>
      <c r="P1399" s="227"/>
      <c r="Q1399" s="227"/>
      <c r="R1399" s="227"/>
      <c r="S1399" s="227"/>
      <c r="T1399" s="227"/>
      <c r="U1399" s="227"/>
      <c r="V1399" s="227"/>
      <c r="W1399" s="227"/>
      <c r="X1399" s="227"/>
      <c r="Y1399" s="227"/>
      <c r="Z1399" s="227"/>
      <c r="AA1399" s="227"/>
      <c r="AB1399" s="227"/>
      <c r="AC1399" s="227"/>
      <c r="AD1399" s="227"/>
      <c r="AE1399" s="227"/>
      <c r="AF1399" s="227"/>
      <c r="AG1399" s="227"/>
      <c r="AH1399" s="227"/>
      <c r="AI1399" s="227"/>
      <c r="AJ1399" s="227"/>
      <c r="AK1399" s="227"/>
    </row>
    <row r="1400" hidden="1">
      <c r="A1400" s="227"/>
      <c r="B1400" s="227"/>
      <c r="C1400" s="227"/>
      <c r="D1400" s="227"/>
      <c r="E1400" s="227"/>
      <c r="F1400" s="227"/>
      <c r="G1400" s="227"/>
      <c r="H1400" s="227"/>
      <c r="I1400" s="227"/>
      <c r="J1400" s="227"/>
      <c r="K1400" s="227"/>
      <c r="L1400" s="227"/>
      <c r="M1400" s="227"/>
      <c r="N1400" s="227"/>
      <c r="O1400" s="227"/>
      <c r="P1400" s="227"/>
      <c r="Q1400" s="227"/>
      <c r="R1400" s="227"/>
      <c r="S1400" s="227"/>
      <c r="T1400" s="227"/>
      <c r="U1400" s="227"/>
      <c r="V1400" s="227"/>
      <c r="W1400" s="227"/>
      <c r="X1400" s="227"/>
      <c r="Y1400" s="227"/>
      <c r="Z1400" s="227"/>
      <c r="AA1400" s="227"/>
      <c r="AB1400" s="227"/>
      <c r="AC1400" s="227"/>
      <c r="AD1400" s="227"/>
      <c r="AE1400" s="227"/>
      <c r="AF1400" s="227"/>
      <c r="AG1400" s="227"/>
      <c r="AH1400" s="227"/>
      <c r="AI1400" s="227"/>
      <c r="AJ1400" s="227"/>
      <c r="AK1400" s="227"/>
    </row>
    <row r="1401" hidden="1">
      <c r="A1401" s="227"/>
      <c r="B1401" s="227"/>
      <c r="C1401" s="227"/>
      <c r="D1401" s="227"/>
      <c r="E1401" s="227"/>
      <c r="F1401" s="227"/>
      <c r="G1401" s="227"/>
      <c r="H1401" s="227"/>
      <c r="I1401" s="227"/>
      <c r="J1401" s="227"/>
      <c r="K1401" s="227"/>
      <c r="L1401" s="227"/>
      <c r="M1401" s="227"/>
      <c r="N1401" s="227"/>
      <c r="O1401" s="227"/>
      <c r="P1401" s="227"/>
      <c r="Q1401" s="227"/>
      <c r="R1401" s="227"/>
      <c r="S1401" s="227"/>
      <c r="T1401" s="227"/>
      <c r="U1401" s="227"/>
      <c r="V1401" s="227"/>
      <c r="W1401" s="227"/>
      <c r="X1401" s="227"/>
      <c r="Y1401" s="227"/>
      <c r="Z1401" s="227"/>
      <c r="AA1401" s="227"/>
      <c r="AB1401" s="227"/>
      <c r="AC1401" s="227"/>
      <c r="AD1401" s="227"/>
      <c r="AE1401" s="227"/>
      <c r="AF1401" s="227"/>
      <c r="AG1401" s="227"/>
      <c r="AH1401" s="227"/>
      <c r="AI1401" s="227"/>
      <c r="AJ1401" s="227"/>
      <c r="AK1401" s="227"/>
    </row>
    <row r="1402" hidden="1">
      <c r="A1402" s="227"/>
      <c r="B1402" s="227"/>
      <c r="C1402" s="227"/>
      <c r="D1402" s="227"/>
      <c r="E1402" s="227"/>
      <c r="F1402" s="227"/>
      <c r="G1402" s="227"/>
      <c r="H1402" s="227"/>
      <c r="I1402" s="227"/>
      <c r="J1402" s="227"/>
      <c r="K1402" s="227"/>
      <c r="L1402" s="227"/>
      <c r="M1402" s="227"/>
      <c r="N1402" s="227"/>
      <c r="O1402" s="227"/>
      <c r="P1402" s="227"/>
      <c r="Q1402" s="227"/>
      <c r="R1402" s="227"/>
      <c r="S1402" s="227"/>
      <c r="T1402" s="227"/>
      <c r="U1402" s="227"/>
      <c r="V1402" s="227"/>
      <c r="W1402" s="227"/>
      <c r="X1402" s="227"/>
      <c r="Y1402" s="227"/>
      <c r="Z1402" s="227"/>
      <c r="AA1402" s="227"/>
      <c r="AB1402" s="227"/>
      <c r="AC1402" s="227"/>
      <c r="AD1402" s="227"/>
      <c r="AE1402" s="227"/>
      <c r="AF1402" s="227"/>
      <c r="AG1402" s="227"/>
      <c r="AH1402" s="227"/>
      <c r="AI1402" s="227"/>
      <c r="AJ1402" s="227"/>
      <c r="AK1402" s="227"/>
    </row>
    <row r="1403" hidden="1">
      <c r="A1403" s="227"/>
      <c r="B1403" s="227"/>
      <c r="C1403" s="227"/>
      <c r="D1403" s="227"/>
      <c r="E1403" s="227"/>
      <c r="F1403" s="227"/>
      <c r="G1403" s="227"/>
      <c r="H1403" s="227"/>
      <c r="I1403" s="227"/>
      <c r="J1403" s="227"/>
      <c r="K1403" s="227"/>
      <c r="L1403" s="227"/>
      <c r="M1403" s="227"/>
      <c r="N1403" s="227"/>
      <c r="O1403" s="227"/>
      <c r="P1403" s="227"/>
      <c r="Q1403" s="227"/>
      <c r="R1403" s="227"/>
      <c r="S1403" s="227"/>
      <c r="T1403" s="227"/>
      <c r="U1403" s="227"/>
      <c r="V1403" s="227"/>
      <c r="W1403" s="227"/>
      <c r="X1403" s="227"/>
      <c r="Y1403" s="227"/>
      <c r="Z1403" s="227"/>
      <c r="AA1403" s="227"/>
      <c r="AB1403" s="227"/>
      <c r="AC1403" s="227"/>
      <c r="AD1403" s="227"/>
      <c r="AE1403" s="227"/>
      <c r="AF1403" s="227"/>
      <c r="AG1403" s="227"/>
      <c r="AH1403" s="227"/>
      <c r="AI1403" s="227"/>
      <c r="AJ1403" s="227"/>
      <c r="AK1403" s="227"/>
    </row>
    <row r="1404" hidden="1">
      <c r="A1404" s="227"/>
      <c r="B1404" s="227"/>
      <c r="C1404" s="227"/>
      <c r="D1404" s="227"/>
      <c r="E1404" s="227"/>
      <c r="F1404" s="227"/>
      <c r="G1404" s="227"/>
      <c r="H1404" s="227"/>
      <c r="I1404" s="227"/>
      <c r="J1404" s="227"/>
      <c r="K1404" s="227"/>
      <c r="L1404" s="227"/>
      <c r="M1404" s="227"/>
      <c r="N1404" s="227"/>
      <c r="O1404" s="227"/>
      <c r="P1404" s="227"/>
      <c r="Q1404" s="227"/>
      <c r="R1404" s="227"/>
      <c r="S1404" s="227"/>
      <c r="T1404" s="227"/>
      <c r="U1404" s="227"/>
      <c r="V1404" s="227"/>
      <c r="W1404" s="227"/>
      <c r="X1404" s="227"/>
      <c r="Y1404" s="227"/>
      <c r="Z1404" s="227"/>
      <c r="AA1404" s="227"/>
      <c r="AB1404" s="227"/>
      <c r="AC1404" s="227"/>
      <c r="AD1404" s="227"/>
      <c r="AE1404" s="227"/>
      <c r="AF1404" s="227"/>
      <c r="AG1404" s="227"/>
      <c r="AH1404" s="227"/>
      <c r="AI1404" s="227"/>
      <c r="AJ1404" s="227"/>
      <c r="AK1404" s="227"/>
    </row>
    <row r="1405" hidden="1">
      <c r="A1405" s="227"/>
      <c r="B1405" s="227"/>
      <c r="C1405" s="227"/>
      <c r="D1405" s="227"/>
      <c r="E1405" s="227"/>
      <c r="F1405" s="227"/>
      <c r="G1405" s="227"/>
      <c r="H1405" s="227"/>
      <c r="I1405" s="227"/>
      <c r="J1405" s="227"/>
      <c r="K1405" s="227"/>
      <c r="L1405" s="227"/>
      <c r="M1405" s="227"/>
      <c r="N1405" s="227"/>
      <c r="O1405" s="227"/>
      <c r="P1405" s="227"/>
      <c r="Q1405" s="227"/>
      <c r="R1405" s="227"/>
      <c r="S1405" s="227"/>
      <c r="T1405" s="227"/>
      <c r="U1405" s="227"/>
      <c r="V1405" s="227"/>
      <c r="W1405" s="227"/>
      <c r="X1405" s="227"/>
      <c r="Y1405" s="227"/>
      <c r="Z1405" s="227"/>
      <c r="AA1405" s="227"/>
      <c r="AB1405" s="227"/>
      <c r="AC1405" s="227"/>
      <c r="AD1405" s="227"/>
      <c r="AE1405" s="227"/>
      <c r="AF1405" s="227"/>
      <c r="AG1405" s="227"/>
      <c r="AH1405" s="227"/>
      <c r="AI1405" s="227"/>
      <c r="AJ1405" s="227"/>
      <c r="AK1405" s="227"/>
    </row>
    <row r="1406" hidden="1">
      <c r="A1406" s="227"/>
      <c r="B1406" s="227"/>
      <c r="C1406" s="227"/>
      <c r="D1406" s="227"/>
      <c r="E1406" s="227"/>
      <c r="F1406" s="227"/>
      <c r="G1406" s="227"/>
      <c r="H1406" s="227"/>
      <c r="I1406" s="227"/>
      <c r="J1406" s="227"/>
      <c r="K1406" s="227"/>
      <c r="L1406" s="227"/>
      <c r="M1406" s="227"/>
      <c r="N1406" s="227"/>
      <c r="O1406" s="227"/>
      <c r="P1406" s="227"/>
      <c r="Q1406" s="227"/>
      <c r="R1406" s="227"/>
      <c r="S1406" s="227"/>
      <c r="T1406" s="227"/>
      <c r="U1406" s="227"/>
      <c r="V1406" s="227"/>
      <c r="W1406" s="227"/>
      <c r="X1406" s="227"/>
      <c r="Y1406" s="227"/>
      <c r="Z1406" s="227"/>
      <c r="AA1406" s="227"/>
      <c r="AB1406" s="227"/>
      <c r="AC1406" s="227"/>
      <c r="AD1406" s="227"/>
      <c r="AE1406" s="227"/>
      <c r="AF1406" s="227"/>
      <c r="AG1406" s="227"/>
      <c r="AH1406" s="227"/>
      <c r="AI1406" s="227"/>
      <c r="AJ1406" s="227"/>
      <c r="AK1406" s="227"/>
    </row>
    <row r="1407" hidden="1">
      <c r="A1407" s="227"/>
      <c r="B1407" s="227"/>
      <c r="C1407" s="227"/>
      <c r="D1407" s="227"/>
      <c r="E1407" s="227"/>
      <c r="F1407" s="227"/>
      <c r="G1407" s="227"/>
      <c r="H1407" s="227"/>
      <c r="I1407" s="227"/>
      <c r="J1407" s="227"/>
      <c r="K1407" s="227"/>
      <c r="L1407" s="227"/>
      <c r="M1407" s="227"/>
      <c r="N1407" s="227"/>
      <c r="O1407" s="227"/>
      <c r="P1407" s="227"/>
      <c r="Q1407" s="227"/>
      <c r="R1407" s="227"/>
      <c r="S1407" s="227"/>
      <c r="T1407" s="227"/>
      <c r="U1407" s="227"/>
      <c r="V1407" s="227"/>
      <c r="W1407" s="227"/>
      <c r="X1407" s="227"/>
      <c r="Y1407" s="227"/>
      <c r="Z1407" s="227"/>
      <c r="AA1407" s="227"/>
      <c r="AB1407" s="227"/>
      <c r="AC1407" s="227"/>
      <c r="AD1407" s="227"/>
      <c r="AE1407" s="227"/>
      <c r="AF1407" s="227"/>
      <c r="AG1407" s="227"/>
      <c r="AH1407" s="227"/>
      <c r="AI1407" s="227"/>
      <c r="AJ1407" s="227"/>
      <c r="AK1407" s="227"/>
    </row>
    <row r="1408" hidden="1">
      <c r="A1408" s="227"/>
      <c r="B1408" s="227"/>
      <c r="C1408" s="227"/>
      <c r="D1408" s="227"/>
      <c r="E1408" s="227"/>
      <c r="F1408" s="227"/>
      <c r="G1408" s="227"/>
      <c r="H1408" s="227"/>
      <c r="I1408" s="227"/>
      <c r="J1408" s="227"/>
      <c r="K1408" s="227"/>
      <c r="L1408" s="227"/>
      <c r="M1408" s="227"/>
      <c r="N1408" s="227"/>
      <c r="O1408" s="227"/>
      <c r="P1408" s="227"/>
      <c r="Q1408" s="227"/>
      <c r="R1408" s="227"/>
      <c r="S1408" s="227"/>
      <c r="T1408" s="227"/>
      <c r="U1408" s="227"/>
      <c r="V1408" s="227"/>
      <c r="W1408" s="227"/>
      <c r="X1408" s="227"/>
      <c r="Y1408" s="227"/>
      <c r="Z1408" s="227"/>
      <c r="AA1408" s="227"/>
      <c r="AB1408" s="227"/>
      <c r="AC1408" s="227"/>
      <c r="AD1408" s="227"/>
      <c r="AE1408" s="227"/>
      <c r="AF1408" s="227"/>
      <c r="AG1408" s="227"/>
      <c r="AH1408" s="227"/>
      <c r="AI1408" s="227"/>
      <c r="AJ1408" s="227"/>
      <c r="AK1408" s="227"/>
    </row>
    <row r="1409" hidden="1">
      <c r="A1409" s="227"/>
      <c r="B1409" s="227"/>
      <c r="C1409" s="227"/>
      <c r="D1409" s="227"/>
      <c r="E1409" s="227"/>
      <c r="F1409" s="227"/>
      <c r="G1409" s="227"/>
      <c r="H1409" s="227"/>
      <c r="I1409" s="227"/>
      <c r="J1409" s="227"/>
      <c r="K1409" s="227"/>
      <c r="L1409" s="227"/>
      <c r="M1409" s="227"/>
      <c r="N1409" s="227"/>
      <c r="O1409" s="227"/>
      <c r="P1409" s="227"/>
      <c r="Q1409" s="227"/>
      <c r="R1409" s="227"/>
      <c r="S1409" s="227"/>
      <c r="T1409" s="227"/>
      <c r="U1409" s="227"/>
      <c r="V1409" s="227"/>
      <c r="W1409" s="227"/>
      <c r="X1409" s="227"/>
      <c r="Y1409" s="227"/>
      <c r="Z1409" s="227"/>
      <c r="AA1409" s="227"/>
      <c r="AB1409" s="227"/>
      <c r="AC1409" s="227"/>
      <c r="AD1409" s="227"/>
      <c r="AE1409" s="227"/>
      <c r="AF1409" s="227"/>
      <c r="AG1409" s="227"/>
      <c r="AH1409" s="227"/>
      <c r="AI1409" s="227"/>
      <c r="AJ1409" s="227"/>
      <c r="AK1409" s="227"/>
    </row>
    <row r="1410" hidden="1">
      <c r="A1410" s="227"/>
      <c r="B1410" s="227"/>
      <c r="C1410" s="227"/>
      <c r="D1410" s="227"/>
      <c r="E1410" s="227"/>
      <c r="F1410" s="227"/>
      <c r="G1410" s="227"/>
      <c r="H1410" s="227"/>
      <c r="I1410" s="227"/>
      <c r="J1410" s="227"/>
      <c r="K1410" s="227"/>
      <c r="L1410" s="227"/>
      <c r="M1410" s="227"/>
      <c r="N1410" s="227"/>
      <c r="O1410" s="227"/>
      <c r="P1410" s="227"/>
      <c r="Q1410" s="227"/>
      <c r="R1410" s="227"/>
      <c r="S1410" s="227"/>
      <c r="T1410" s="227"/>
      <c r="U1410" s="227"/>
      <c r="V1410" s="227"/>
      <c r="W1410" s="227"/>
      <c r="X1410" s="227"/>
      <c r="Y1410" s="227"/>
      <c r="Z1410" s="227"/>
      <c r="AA1410" s="227"/>
      <c r="AB1410" s="227"/>
      <c r="AC1410" s="227"/>
      <c r="AD1410" s="227"/>
      <c r="AE1410" s="227"/>
      <c r="AF1410" s="227"/>
      <c r="AG1410" s="227"/>
      <c r="AH1410" s="227"/>
      <c r="AI1410" s="227"/>
      <c r="AJ1410" s="227"/>
      <c r="AK1410" s="227"/>
    </row>
    <row r="1411" hidden="1">
      <c r="A1411" s="227"/>
      <c r="B1411" s="227"/>
      <c r="C1411" s="227"/>
      <c r="D1411" s="227"/>
      <c r="E1411" s="227"/>
      <c r="F1411" s="227"/>
      <c r="G1411" s="227"/>
      <c r="H1411" s="227"/>
      <c r="I1411" s="227"/>
      <c r="J1411" s="227"/>
      <c r="K1411" s="227"/>
      <c r="L1411" s="227"/>
      <c r="M1411" s="227"/>
      <c r="N1411" s="227"/>
      <c r="O1411" s="227"/>
      <c r="P1411" s="227"/>
      <c r="Q1411" s="227"/>
      <c r="R1411" s="227"/>
      <c r="S1411" s="227"/>
      <c r="T1411" s="227"/>
      <c r="U1411" s="227"/>
      <c r="V1411" s="227"/>
      <c r="W1411" s="227"/>
      <c r="X1411" s="227"/>
      <c r="Y1411" s="227"/>
      <c r="Z1411" s="227"/>
      <c r="AA1411" s="227"/>
      <c r="AB1411" s="227"/>
      <c r="AC1411" s="227"/>
      <c r="AD1411" s="227"/>
      <c r="AE1411" s="227"/>
      <c r="AF1411" s="227"/>
      <c r="AG1411" s="227"/>
      <c r="AH1411" s="227"/>
      <c r="AI1411" s="227"/>
      <c r="AJ1411" s="227"/>
      <c r="AK1411" s="227"/>
    </row>
    <row r="1412" hidden="1">
      <c r="A1412" s="227"/>
      <c r="B1412" s="227"/>
      <c r="C1412" s="227"/>
      <c r="D1412" s="227"/>
      <c r="E1412" s="227"/>
      <c r="F1412" s="227"/>
      <c r="G1412" s="227"/>
      <c r="H1412" s="227"/>
      <c r="I1412" s="227"/>
      <c r="J1412" s="227"/>
      <c r="K1412" s="227"/>
      <c r="L1412" s="227"/>
      <c r="M1412" s="227"/>
      <c r="N1412" s="227"/>
      <c r="O1412" s="227"/>
      <c r="P1412" s="227"/>
      <c r="Q1412" s="227"/>
      <c r="R1412" s="227"/>
      <c r="S1412" s="227"/>
      <c r="T1412" s="227"/>
      <c r="U1412" s="227"/>
      <c r="V1412" s="227"/>
      <c r="W1412" s="227"/>
      <c r="X1412" s="227"/>
      <c r="Y1412" s="227"/>
      <c r="Z1412" s="227"/>
      <c r="AA1412" s="227"/>
      <c r="AB1412" s="227"/>
      <c r="AC1412" s="227"/>
      <c r="AD1412" s="227"/>
      <c r="AE1412" s="227"/>
      <c r="AF1412" s="227"/>
      <c r="AG1412" s="227"/>
      <c r="AH1412" s="227"/>
      <c r="AI1412" s="227"/>
      <c r="AJ1412" s="227"/>
      <c r="AK1412" s="227"/>
    </row>
    <row r="1413" hidden="1">
      <c r="A1413" s="227"/>
      <c r="B1413" s="227"/>
      <c r="C1413" s="227"/>
      <c r="D1413" s="227"/>
      <c r="E1413" s="227"/>
      <c r="F1413" s="227"/>
      <c r="G1413" s="227"/>
      <c r="H1413" s="227"/>
      <c r="I1413" s="227"/>
      <c r="J1413" s="227"/>
      <c r="K1413" s="227"/>
      <c r="L1413" s="227"/>
      <c r="M1413" s="227"/>
      <c r="N1413" s="227"/>
      <c r="O1413" s="227"/>
      <c r="P1413" s="227"/>
      <c r="Q1413" s="227"/>
      <c r="R1413" s="227"/>
      <c r="S1413" s="227"/>
      <c r="T1413" s="227"/>
      <c r="U1413" s="227"/>
      <c r="V1413" s="227"/>
      <c r="W1413" s="227"/>
      <c r="X1413" s="227"/>
      <c r="Y1413" s="227"/>
      <c r="Z1413" s="227"/>
      <c r="AA1413" s="227"/>
      <c r="AB1413" s="227"/>
      <c r="AC1413" s="227"/>
      <c r="AD1413" s="227"/>
      <c r="AE1413" s="227"/>
      <c r="AF1413" s="227"/>
      <c r="AG1413" s="227"/>
      <c r="AH1413" s="227"/>
      <c r="AI1413" s="227"/>
      <c r="AJ1413" s="227"/>
      <c r="AK1413" s="227"/>
    </row>
    <row r="1414" hidden="1">
      <c r="A1414" s="227"/>
      <c r="B1414" s="227"/>
      <c r="C1414" s="227"/>
      <c r="D1414" s="227"/>
      <c r="E1414" s="227"/>
      <c r="F1414" s="227"/>
      <c r="G1414" s="227"/>
      <c r="H1414" s="227"/>
      <c r="I1414" s="227"/>
      <c r="J1414" s="227"/>
      <c r="K1414" s="227"/>
      <c r="L1414" s="227"/>
      <c r="M1414" s="227"/>
      <c r="N1414" s="227"/>
      <c r="O1414" s="227"/>
      <c r="P1414" s="227"/>
      <c r="Q1414" s="227"/>
      <c r="R1414" s="227"/>
      <c r="S1414" s="227"/>
      <c r="T1414" s="227"/>
      <c r="U1414" s="227"/>
      <c r="V1414" s="227"/>
      <c r="W1414" s="227"/>
      <c r="X1414" s="227"/>
      <c r="Y1414" s="227"/>
      <c r="Z1414" s="227"/>
      <c r="AA1414" s="227"/>
      <c r="AB1414" s="227"/>
      <c r="AC1414" s="227"/>
      <c r="AD1414" s="227"/>
      <c r="AE1414" s="227"/>
      <c r="AF1414" s="227"/>
      <c r="AG1414" s="227"/>
      <c r="AH1414" s="227"/>
      <c r="AI1414" s="227"/>
      <c r="AJ1414" s="227"/>
      <c r="AK1414" s="227"/>
    </row>
    <row r="1415" hidden="1">
      <c r="A1415" s="227"/>
      <c r="B1415" s="227"/>
      <c r="C1415" s="227"/>
      <c r="D1415" s="227"/>
      <c r="E1415" s="227"/>
      <c r="F1415" s="227"/>
      <c r="G1415" s="227"/>
      <c r="H1415" s="227"/>
      <c r="I1415" s="227"/>
      <c r="J1415" s="227"/>
      <c r="K1415" s="227"/>
      <c r="L1415" s="227"/>
      <c r="M1415" s="227"/>
      <c r="N1415" s="227"/>
      <c r="O1415" s="227"/>
      <c r="P1415" s="227"/>
      <c r="Q1415" s="227"/>
      <c r="R1415" s="227"/>
      <c r="S1415" s="227"/>
      <c r="T1415" s="227"/>
      <c r="U1415" s="227"/>
      <c r="V1415" s="227"/>
      <c r="W1415" s="227"/>
      <c r="X1415" s="227"/>
      <c r="Y1415" s="227"/>
      <c r="Z1415" s="227"/>
      <c r="AA1415" s="227"/>
      <c r="AB1415" s="227"/>
      <c r="AC1415" s="227"/>
      <c r="AD1415" s="227"/>
      <c r="AE1415" s="227"/>
      <c r="AF1415" s="227"/>
      <c r="AG1415" s="227"/>
      <c r="AH1415" s="227"/>
      <c r="AI1415" s="227"/>
      <c r="AJ1415" s="227"/>
      <c r="AK1415" s="227"/>
    </row>
    <row r="1416" hidden="1">
      <c r="A1416" s="227"/>
      <c r="B1416" s="227"/>
      <c r="C1416" s="227"/>
      <c r="D1416" s="227"/>
      <c r="E1416" s="227"/>
      <c r="F1416" s="227"/>
      <c r="G1416" s="227"/>
      <c r="H1416" s="227"/>
      <c r="I1416" s="227"/>
      <c r="J1416" s="227"/>
      <c r="K1416" s="227"/>
      <c r="L1416" s="227"/>
      <c r="M1416" s="227"/>
      <c r="N1416" s="227"/>
      <c r="O1416" s="227"/>
      <c r="P1416" s="227"/>
      <c r="Q1416" s="227"/>
      <c r="R1416" s="227"/>
      <c r="S1416" s="227"/>
      <c r="T1416" s="227"/>
      <c r="U1416" s="227"/>
      <c r="V1416" s="227"/>
      <c r="W1416" s="227"/>
      <c r="X1416" s="227"/>
      <c r="Y1416" s="227"/>
      <c r="Z1416" s="227"/>
      <c r="AA1416" s="227"/>
      <c r="AB1416" s="227"/>
      <c r="AC1416" s="227"/>
      <c r="AD1416" s="227"/>
      <c r="AE1416" s="227"/>
      <c r="AF1416" s="227"/>
      <c r="AG1416" s="227"/>
      <c r="AH1416" s="227"/>
      <c r="AI1416" s="227"/>
      <c r="AJ1416" s="227"/>
      <c r="AK1416" s="227"/>
    </row>
    <row r="1417" hidden="1">
      <c r="A1417" s="227"/>
      <c r="B1417" s="227"/>
      <c r="C1417" s="227"/>
      <c r="D1417" s="227"/>
      <c r="E1417" s="227"/>
      <c r="F1417" s="227"/>
      <c r="G1417" s="227"/>
      <c r="H1417" s="227"/>
      <c r="I1417" s="227"/>
      <c r="J1417" s="227"/>
      <c r="K1417" s="227"/>
      <c r="L1417" s="227"/>
      <c r="M1417" s="227"/>
      <c r="N1417" s="227"/>
      <c r="O1417" s="227"/>
      <c r="P1417" s="227"/>
      <c r="Q1417" s="227"/>
      <c r="R1417" s="227"/>
      <c r="S1417" s="227"/>
      <c r="T1417" s="227"/>
      <c r="U1417" s="227"/>
      <c r="V1417" s="227"/>
      <c r="W1417" s="227"/>
      <c r="X1417" s="227"/>
      <c r="Y1417" s="227"/>
      <c r="Z1417" s="227"/>
      <c r="AA1417" s="227"/>
      <c r="AB1417" s="227"/>
      <c r="AC1417" s="227"/>
      <c r="AD1417" s="227"/>
      <c r="AE1417" s="227"/>
      <c r="AF1417" s="227"/>
      <c r="AG1417" s="227"/>
      <c r="AH1417" s="227"/>
      <c r="AI1417" s="227"/>
      <c r="AJ1417" s="227"/>
      <c r="AK1417" s="227"/>
    </row>
    <row r="1418" hidden="1">
      <c r="A1418" s="227"/>
      <c r="B1418" s="227"/>
      <c r="C1418" s="227"/>
      <c r="D1418" s="227"/>
      <c r="E1418" s="227"/>
      <c r="F1418" s="227"/>
      <c r="G1418" s="227"/>
      <c r="H1418" s="227"/>
      <c r="I1418" s="227"/>
      <c r="J1418" s="227"/>
      <c r="K1418" s="227"/>
      <c r="L1418" s="227"/>
      <c r="M1418" s="227"/>
      <c r="N1418" s="227"/>
      <c r="O1418" s="227"/>
      <c r="P1418" s="227"/>
      <c r="Q1418" s="227"/>
      <c r="R1418" s="227"/>
      <c r="S1418" s="227"/>
      <c r="T1418" s="227"/>
      <c r="U1418" s="227"/>
      <c r="V1418" s="227"/>
      <c r="W1418" s="227"/>
      <c r="X1418" s="227"/>
      <c r="Y1418" s="227"/>
      <c r="Z1418" s="227"/>
      <c r="AA1418" s="227"/>
      <c r="AB1418" s="227"/>
      <c r="AC1418" s="227"/>
      <c r="AD1418" s="227"/>
      <c r="AE1418" s="227"/>
      <c r="AF1418" s="227"/>
      <c r="AG1418" s="227"/>
      <c r="AH1418" s="227"/>
      <c r="AI1418" s="227"/>
      <c r="AJ1418" s="227"/>
      <c r="AK1418" s="227"/>
    </row>
    <row r="1419" hidden="1">
      <c r="A1419" s="227"/>
      <c r="B1419" s="227"/>
      <c r="C1419" s="227"/>
      <c r="D1419" s="227"/>
      <c r="E1419" s="227"/>
      <c r="F1419" s="227"/>
      <c r="G1419" s="227"/>
      <c r="H1419" s="227"/>
      <c r="I1419" s="227"/>
      <c r="J1419" s="227"/>
      <c r="K1419" s="227"/>
      <c r="L1419" s="227"/>
      <c r="M1419" s="227"/>
      <c r="N1419" s="227"/>
      <c r="O1419" s="227"/>
      <c r="P1419" s="227"/>
      <c r="Q1419" s="227"/>
      <c r="R1419" s="227"/>
      <c r="S1419" s="227"/>
      <c r="T1419" s="227"/>
      <c r="U1419" s="227"/>
      <c r="V1419" s="227"/>
      <c r="W1419" s="227"/>
      <c r="X1419" s="227"/>
      <c r="Y1419" s="227"/>
      <c r="Z1419" s="227"/>
      <c r="AA1419" s="227"/>
      <c r="AB1419" s="227"/>
      <c r="AC1419" s="227"/>
      <c r="AD1419" s="227"/>
      <c r="AE1419" s="227"/>
      <c r="AF1419" s="227"/>
      <c r="AG1419" s="227"/>
      <c r="AH1419" s="227"/>
      <c r="AI1419" s="227"/>
      <c r="AJ1419" s="227"/>
      <c r="AK1419" s="227"/>
    </row>
    <row r="1420" hidden="1">
      <c r="A1420" s="227"/>
      <c r="B1420" s="227"/>
      <c r="C1420" s="227"/>
      <c r="D1420" s="227"/>
      <c r="E1420" s="227"/>
      <c r="F1420" s="227"/>
      <c r="G1420" s="227"/>
      <c r="H1420" s="227"/>
      <c r="I1420" s="227"/>
      <c r="J1420" s="227"/>
      <c r="K1420" s="227"/>
      <c r="L1420" s="227"/>
      <c r="M1420" s="227"/>
      <c r="N1420" s="227"/>
      <c r="O1420" s="227"/>
      <c r="P1420" s="227"/>
      <c r="Q1420" s="227"/>
      <c r="R1420" s="227"/>
      <c r="S1420" s="227"/>
      <c r="T1420" s="227"/>
      <c r="U1420" s="227"/>
      <c r="V1420" s="227"/>
      <c r="W1420" s="227"/>
      <c r="X1420" s="227"/>
      <c r="Y1420" s="227"/>
      <c r="Z1420" s="227"/>
      <c r="AA1420" s="227"/>
      <c r="AB1420" s="227"/>
      <c r="AC1420" s="227"/>
      <c r="AD1420" s="227"/>
      <c r="AE1420" s="227"/>
      <c r="AF1420" s="227"/>
      <c r="AG1420" s="227"/>
      <c r="AH1420" s="227"/>
      <c r="AI1420" s="227"/>
      <c r="AJ1420" s="227"/>
      <c r="AK1420" s="227"/>
    </row>
    <row r="1421" hidden="1">
      <c r="A1421" s="227"/>
      <c r="B1421" s="227"/>
      <c r="C1421" s="227"/>
      <c r="D1421" s="227"/>
      <c r="E1421" s="227"/>
      <c r="F1421" s="227"/>
      <c r="G1421" s="227"/>
      <c r="H1421" s="227"/>
      <c r="I1421" s="227"/>
      <c r="J1421" s="227"/>
      <c r="K1421" s="227"/>
      <c r="L1421" s="227"/>
      <c r="M1421" s="227"/>
      <c r="N1421" s="227"/>
      <c r="O1421" s="227"/>
      <c r="P1421" s="227"/>
      <c r="Q1421" s="227"/>
      <c r="R1421" s="227"/>
      <c r="S1421" s="227"/>
      <c r="T1421" s="227"/>
      <c r="U1421" s="227"/>
      <c r="V1421" s="227"/>
      <c r="W1421" s="227"/>
      <c r="X1421" s="227"/>
      <c r="Y1421" s="227"/>
      <c r="Z1421" s="227"/>
      <c r="AA1421" s="227"/>
      <c r="AB1421" s="227"/>
      <c r="AC1421" s="227"/>
      <c r="AD1421" s="227"/>
      <c r="AE1421" s="227"/>
      <c r="AF1421" s="227"/>
      <c r="AG1421" s="227"/>
      <c r="AH1421" s="227"/>
      <c r="AI1421" s="227"/>
      <c r="AJ1421" s="227"/>
      <c r="AK1421" s="227"/>
    </row>
    <row r="1422" hidden="1">
      <c r="A1422" s="227"/>
      <c r="B1422" s="227"/>
      <c r="C1422" s="227"/>
      <c r="D1422" s="227"/>
      <c r="E1422" s="227"/>
      <c r="F1422" s="227"/>
      <c r="G1422" s="227"/>
      <c r="H1422" s="227"/>
      <c r="I1422" s="227"/>
      <c r="J1422" s="227"/>
      <c r="K1422" s="227"/>
      <c r="L1422" s="227"/>
      <c r="M1422" s="227"/>
      <c r="N1422" s="227"/>
      <c r="O1422" s="227"/>
      <c r="P1422" s="227"/>
      <c r="Q1422" s="227"/>
      <c r="R1422" s="227"/>
      <c r="S1422" s="227"/>
      <c r="T1422" s="227"/>
      <c r="U1422" s="227"/>
      <c r="V1422" s="227"/>
      <c r="W1422" s="227"/>
      <c r="X1422" s="227"/>
      <c r="Y1422" s="227"/>
      <c r="Z1422" s="227"/>
      <c r="AA1422" s="227"/>
      <c r="AB1422" s="227"/>
      <c r="AC1422" s="227"/>
      <c r="AD1422" s="227"/>
      <c r="AE1422" s="227"/>
      <c r="AF1422" s="227"/>
      <c r="AG1422" s="227"/>
      <c r="AH1422" s="227"/>
      <c r="AI1422" s="227"/>
      <c r="AJ1422" s="227"/>
      <c r="AK1422" s="227"/>
    </row>
    <row r="1423" hidden="1">
      <c r="A1423" s="227"/>
      <c r="B1423" s="227"/>
      <c r="C1423" s="227"/>
      <c r="D1423" s="227"/>
      <c r="E1423" s="227"/>
      <c r="F1423" s="227"/>
      <c r="G1423" s="227"/>
      <c r="H1423" s="227"/>
      <c r="I1423" s="227"/>
      <c r="J1423" s="227"/>
      <c r="K1423" s="227"/>
      <c r="L1423" s="227"/>
      <c r="M1423" s="227"/>
      <c r="N1423" s="227"/>
      <c r="O1423" s="227"/>
      <c r="P1423" s="227"/>
      <c r="Q1423" s="227"/>
      <c r="R1423" s="227"/>
      <c r="S1423" s="227"/>
      <c r="T1423" s="227"/>
      <c r="U1423" s="227"/>
      <c r="V1423" s="227"/>
      <c r="W1423" s="227"/>
      <c r="X1423" s="227"/>
      <c r="Y1423" s="227"/>
      <c r="Z1423" s="227"/>
      <c r="AA1423" s="227"/>
      <c r="AB1423" s="227"/>
      <c r="AC1423" s="227"/>
      <c r="AD1423" s="227"/>
      <c r="AE1423" s="227"/>
      <c r="AF1423" s="227"/>
      <c r="AG1423" s="227"/>
      <c r="AH1423" s="227"/>
      <c r="AI1423" s="227"/>
      <c r="AJ1423" s="227"/>
      <c r="AK1423" s="227"/>
    </row>
    <row r="1424" hidden="1">
      <c r="A1424" s="227"/>
      <c r="B1424" s="227"/>
      <c r="C1424" s="227"/>
      <c r="D1424" s="227"/>
      <c r="E1424" s="227"/>
      <c r="F1424" s="227"/>
      <c r="G1424" s="227"/>
      <c r="H1424" s="227"/>
      <c r="I1424" s="227"/>
      <c r="J1424" s="227"/>
      <c r="K1424" s="227"/>
      <c r="L1424" s="227"/>
      <c r="M1424" s="227"/>
      <c r="N1424" s="227"/>
      <c r="O1424" s="227"/>
      <c r="P1424" s="227"/>
      <c r="Q1424" s="227"/>
      <c r="R1424" s="227"/>
      <c r="S1424" s="227"/>
      <c r="T1424" s="227"/>
      <c r="U1424" s="227"/>
      <c r="V1424" s="227"/>
      <c r="W1424" s="227"/>
      <c r="X1424" s="227"/>
      <c r="Y1424" s="227"/>
      <c r="Z1424" s="227"/>
      <c r="AA1424" s="227"/>
      <c r="AB1424" s="227"/>
      <c r="AC1424" s="227"/>
      <c r="AD1424" s="227"/>
      <c r="AE1424" s="227"/>
      <c r="AF1424" s="227"/>
      <c r="AG1424" s="227"/>
      <c r="AH1424" s="227"/>
      <c r="AI1424" s="227"/>
      <c r="AJ1424" s="227"/>
      <c r="AK1424" s="227"/>
    </row>
    <row r="1425" hidden="1">
      <c r="A1425" s="227"/>
      <c r="B1425" s="227"/>
      <c r="C1425" s="227"/>
      <c r="D1425" s="227"/>
      <c r="E1425" s="227"/>
      <c r="F1425" s="227"/>
      <c r="G1425" s="227"/>
      <c r="H1425" s="227"/>
      <c r="I1425" s="227"/>
      <c r="J1425" s="227"/>
      <c r="K1425" s="227"/>
      <c r="L1425" s="227"/>
      <c r="M1425" s="227"/>
      <c r="N1425" s="227"/>
      <c r="O1425" s="227"/>
      <c r="P1425" s="227"/>
      <c r="Q1425" s="227"/>
      <c r="R1425" s="227"/>
      <c r="S1425" s="227"/>
      <c r="T1425" s="227"/>
      <c r="U1425" s="227"/>
      <c r="V1425" s="227"/>
      <c r="W1425" s="227"/>
      <c r="X1425" s="227"/>
      <c r="Y1425" s="227"/>
      <c r="Z1425" s="227"/>
      <c r="AA1425" s="227"/>
      <c r="AB1425" s="227"/>
      <c r="AC1425" s="227"/>
      <c r="AD1425" s="227"/>
      <c r="AE1425" s="227"/>
      <c r="AF1425" s="227"/>
      <c r="AG1425" s="227"/>
      <c r="AH1425" s="227"/>
      <c r="AI1425" s="227"/>
      <c r="AJ1425" s="227"/>
      <c r="AK1425" s="227"/>
    </row>
    <row r="1426" hidden="1">
      <c r="A1426" s="227"/>
      <c r="B1426" s="227"/>
      <c r="C1426" s="227"/>
      <c r="D1426" s="227"/>
      <c r="E1426" s="227"/>
      <c r="F1426" s="227"/>
      <c r="G1426" s="227"/>
      <c r="H1426" s="227"/>
      <c r="I1426" s="227"/>
      <c r="J1426" s="227"/>
      <c r="K1426" s="227"/>
      <c r="L1426" s="227"/>
      <c r="M1426" s="227"/>
      <c r="N1426" s="227"/>
      <c r="O1426" s="227"/>
      <c r="P1426" s="227"/>
      <c r="Q1426" s="227"/>
      <c r="R1426" s="227"/>
      <c r="S1426" s="227"/>
      <c r="T1426" s="227"/>
      <c r="U1426" s="227"/>
      <c r="V1426" s="227"/>
      <c r="W1426" s="227"/>
      <c r="X1426" s="227"/>
      <c r="Y1426" s="227"/>
      <c r="Z1426" s="227"/>
      <c r="AA1426" s="227"/>
      <c r="AB1426" s="227"/>
      <c r="AC1426" s="227"/>
      <c r="AD1426" s="227"/>
      <c r="AE1426" s="227"/>
      <c r="AF1426" s="227"/>
      <c r="AG1426" s="227"/>
      <c r="AH1426" s="227"/>
      <c r="AI1426" s="227"/>
      <c r="AJ1426" s="227"/>
      <c r="AK1426" s="227"/>
    </row>
    <row r="1427" hidden="1">
      <c r="A1427" s="227"/>
      <c r="B1427" s="227"/>
      <c r="C1427" s="227"/>
      <c r="D1427" s="227"/>
      <c r="E1427" s="227"/>
      <c r="F1427" s="227"/>
      <c r="G1427" s="227"/>
      <c r="H1427" s="227"/>
      <c r="I1427" s="227"/>
      <c r="J1427" s="227"/>
      <c r="K1427" s="227"/>
      <c r="L1427" s="227"/>
      <c r="M1427" s="227"/>
      <c r="N1427" s="227"/>
      <c r="O1427" s="227"/>
      <c r="P1427" s="227"/>
      <c r="Q1427" s="227"/>
      <c r="R1427" s="227"/>
      <c r="S1427" s="227"/>
      <c r="T1427" s="227"/>
      <c r="U1427" s="227"/>
      <c r="V1427" s="227"/>
      <c r="W1427" s="227"/>
      <c r="X1427" s="227"/>
      <c r="Y1427" s="227"/>
      <c r="Z1427" s="227"/>
      <c r="AA1427" s="227"/>
      <c r="AB1427" s="227"/>
      <c r="AC1427" s="227"/>
      <c r="AD1427" s="227"/>
      <c r="AE1427" s="227"/>
      <c r="AF1427" s="227"/>
      <c r="AG1427" s="227"/>
      <c r="AH1427" s="227"/>
      <c r="AI1427" s="227"/>
      <c r="AJ1427" s="227"/>
      <c r="AK1427" s="227"/>
    </row>
    <row r="1428" hidden="1">
      <c r="A1428" s="227"/>
      <c r="B1428" s="227"/>
      <c r="C1428" s="227"/>
      <c r="D1428" s="227"/>
      <c r="E1428" s="227"/>
      <c r="F1428" s="227"/>
      <c r="G1428" s="227"/>
      <c r="H1428" s="227"/>
      <c r="I1428" s="227"/>
      <c r="J1428" s="227"/>
      <c r="K1428" s="227"/>
      <c r="L1428" s="227"/>
      <c r="M1428" s="227"/>
      <c r="N1428" s="227"/>
      <c r="O1428" s="227"/>
      <c r="P1428" s="227"/>
      <c r="Q1428" s="227"/>
      <c r="R1428" s="227"/>
      <c r="S1428" s="227"/>
      <c r="T1428" s="227"/>
      <c r="U1428" s="227"/>
      <c r="V1428" s="227"/>
      <c r="W1428" s="227"/>
      <c r="X1428" s="227"/>
      <c r="Y1428" s="227"/>
      <c r="Z1428" s="227"/>
      <c r="AA1428" s="227"/>
      <c r="AB1428" s="227"/>
      <c r="AC1428" s="227"/>
      <c r="AD1428" s="227"/>
      <c r="AE1428" s="227"/>
      <c r="AF1428" s="227"/>
      <c r="AG1428" s="227"/>
      <c r="AH1428" s="227"/>
      <c r="AI1428" s="227"/>
      <c r="AJ1428" s="227"/>
      <c r="AK1428" s="227"/>
    </row>
    <row r="1429" hidden="1">
      <c r="A1429" s="227"/>
      <c r="B1429" s="227"/>
      <c r="C1429" s="227"/>
      <c r="D1429" s="227"/>
      <c r="E1429" s="227"/>
      <c r="F1429" s="227"/>
      <c r="G1429" s="227"/>
      <c r="H1429" s="227"/>
      <c r="I1429" s="227"/>
      <c r="J1429" s="227"/>
      <c r="K1429" s="227"/>
      <c r="L1429" s="227"/>
      <c r="M1429" s="227"/>
      <c r="N1429" s="227"/>
      <c r="O1429" s="227"/>
      <c r="P1429" s="227"/>
      <c r="Q1429" s="227"/>
      <c r="R1429" s="227"/>
      <c r="S1429" s="227"/>
      <c r="T1429" s="227"/>
      <c r="U1429" s="227"/>
      <c r="V1429" s="227"/>
      <c r="W1429" s="227"/>
      <c r="X1429" s="227"/>
      <c r="Y1429" s="227"/>
      <c r="Z1429" s="227"/>
      <c r="AA1429" s="227"/>
      <c r="AB1429" s="227"/>
      <c r="AC1429" s="227"/>
      <c r="AD1429" s="227"/>
      <c r="AE1429" s="227"/>
      <c r="AF1429" s="227"/>
      <c r="AG1429" s="227"/>
      <c r="AH1429" s="227"/>
      <c r="AI1429" s="227"/>
      <c r="AJ1429" s="227"/>
      <c r="AK1429" s="227"/>
    </row>
    <row r="1430" hidden="1">
      <c r="A1430" s="227"/>
      <c r="B1430" s="227"/>
      <c r="C1430" s="227"/>
      <c r="D1430" s="227"/>
      <c r="E1430" s="227"/>
      <c r="F1430" s="227"/>
      <c r="G1430" s="227"/>
      <c r="H1430" s="227"/>
      <c r="I1430" s="227"/>
      <c r="J1430" s="227"/>
      <c r="K1430" s="227"/>
      <c r="L1430" s="227"/>
      <c r="M1430" s="227"/>
      <c r="N1430" s="227"/>
      <c r="O1430" s="227"/>
      <c r="P1430" s="227"/>
      <c r="Q1430" s="227"/>
      <c r="R1430" s="227"/>
      <c r="S1430" s="227"/>
      <c r="T1430" s="227"/>
      <c r="U1430" s="227"/>
      <c r="V1430" s="227"/>
      <c r="W1430" s="227"/>
      <c r="X1430" s="227"/>
      <c r="Y1430" s="227"/>
      <c r="Z1430" s="227"/>
      <c r="AA1430" s="227"/>
      <c r="AB1430" s="227"/>
      <c r="AC1430" s="227"/>
      <c r="AD1430" s="227"/>
      <c r="AE1430" s="227"/>
      <c r="AF1430" s="227"/>
      <c r="AG1430" s="227"/>
      <c r="AH1430" s="227"/>
      <c r="AI1430" s="227"/>
      <c r="AJ1430" s="227"/>
      <c r="AK1430" s="227"/>
    </row>
    <row r="1431" hidden="1">
      <c r="A1431" s="227"/>
      <c r="B1431" s="227"/>
      <c r="C1431" s="227"/>
      <c r="D1431" s="227"/>
      <c r="E1431" s="227"/>
      <c r="F1431" s="227"/>
      <c r="G1431" s="227"/>
      <c r="H1431" s="227"/>
      <c r="I1431" s="227"/>
      <c r="J1431" s="227"/>
      <c r="K1431" s="227"/>
      <c r="L1431" s="227"/>
      <c r="M1431" s="227"/>
      <c r="N1431" s="227"/>
      <c r="O1431" s="227"/>
      <c r="P1431" s="227"/>
      <c r="Q1431" s="227"/>
      <c r="R1431" s="227"/>
      <c r="S1431" s="227"/>
      <c r="T1431" s="227"/>
      <c r="U1431" s="227"/>
      <c r="V1431" s="227"/>
      <c r="W1431" s="227"/>
      <c r="X1431" s="227"/>
      <c r="Y1431" s="227"/>
      <c r="Z1431" s="227"/>
      <c r="AA1431" s="227"/>
      <c r="AB1431" s="227"/>
      <c r="AC1431" s="227"/>
      <c r="AD1431" s="227"/>
      <c r="AE1431" s="227"/>
      <c r="AF1431" s="227"/>
      <c r="AG1431" s="227"/>
      <c r="AH1431" s="227"/>
      <c r="AI1431" s="227"/>
      <c r="AJ1431" s="227"/>
      <c r="AK1431" s="227"/>
    </row>
    <row r="1432" hidden="1">
      <c r="A1432" s="227"/>
      <c r="B1432" s="227"/>
      <c r="C1432" s="227"/>
      <c r="D1432" s="227"/>
      <c r="E1432" s="227"/>
      <c r="F1432" s="227"/>
      <c r="G1432" s="227"/>
      <c r="H1432" s="227"/>
      <c r="I1432" s="227"/>
      <c r="J1432" s="227"/>
      <c r="K1432" s="227"/>
      <c r="L1432" s="227"/>
      <c r="M1432" s="227"/>
      <c r="N1432" s="227"/>
      <c r="O1432" s="227"/>
      <c r="P1432" s="227"/>
      <c r="Q1432" s="227"/>
      <c r="R1432" s="227"/>
      <c r="S1432" s="227"/>
      <c r="T1432" s="227"/>
      <c r="U1432" s="227"/>
      <c r="V1432" s="227"/>
      <c r="W1432" s="227"/>
      <c r="X1432" s="227"/>
      <c r="Y1432" s="227"/>
      <c r="Z1432" s="227"/>
      <c r="AA1432" s="227"/>
      <c r="AB1432" s="227"/>
      <c r="AC1432" s="227"/>
      <c r="AD1432" s="227"/>
      <c r="AE1432" s="227"/>
      <c r="AF1432" s="227"/>
      <c r="AG1432" s="227"/>
      <c r="AH1432" s="227"/>
      <c r="AI1432" s="227"/>
      <c r="AJ1432" s="227"/>
      <c r="AK1432" s="227"/>
    </row>
    <row r="1433" hidden="1">
      <c r="A1433" s="227"/>
      <c r="B1433" s="227"/>
      <c r="C1433" s="227"/>
      <c r="D1433" s="227"/>
      <c r="E1433" s="227"/>
      <c r="F1433" s="227"/>
      <c r="G1433" s="227"/>
      <c r="H1433" s="227"/>
      <c r="I1433" s="227"/>
      <c r="J1433" s="227"/>
      <c r="K1433" s="227"/>
      <c r="L1433" s="227"/>
      <c r="M1433" s="227"/>
      <c r="N1433" s="227"/>
      <c r="O1433" s="227"/>
      <c r="P1433" s="227"/>
      <c r="Q1433" s="227"/>
      <c r="R1433" s="227"/>
      <c r="S1433" s="227"/>
      <c r="T1433" s="227"/>
      <c r="U1433" s="227"/>
      <c r="V1433" s="227"/>
      <c r="W1433" s="227"/>
      <c r="X1433" s="227"/>
      <c r="Y1433" s="227"/>
      <c r="Z1433" s="227"/>
      <c r="AA1433" s="227"/>
      <c r="AB1433" s="227"/>
      <c r="AC1433" s="227"/>
      <c r="AD1433" s="227"/>
      <c r="AE1433" s="227"/>
      <c r="AF1433" s="227"/>
      <c r="AG1433" s="227"/>
      <c r="AH1433" s="227"/>
      <c r="AI1433" s="227"/>
      <c r="AJ1433" s="227"/>
      <c r="AK1433" s="227"/>
    </row>
    <row r="1434" hidden="1">
      <c r="A1434" s="227"/>
      <c r="B1434" s="227"/>
      <c r="C1434" s="227"/>
      <c r="D1434" s="227"/>
      <c r="E1434" s="227"/>
      <c r="F1434" s="227"/>
      <c r="G1434" s="227"/>
      <c r="H1434" s="227"/>
      <c r="I1434" s="227"/>
      <c r="J1434" s="227"/>
      <c r="K1434" s="227"/>
      <c r="L1434" s="227"/>
      <c r="M1434" s="227"/>
      <c r="N1434" s="227"/>
      <c r="O1434" s="227"/>
      <c r="P1434" s="227"/>
      <c r="Q1434" s="227"/>
      <c r="R1434" s="227"/>
      <c r="S1434" s="227"/>
      <c r="T1434" s="227"/>
      <c r="U1434" s="227"/>
      <c r="V1434" s="227"/>
      <c r="W1434" s="227"/>
      <c r="X1434" s="227"/>
      <c r="Y1434" s="227"/>
      <c r="Z1434" s="227"/>
      <c r="AA1434" s="227"/>
      <c r="AB1434" s="227"/>
      <c r="AC1434" s="227"/>
      <c r="AD1434" s="227"/>
      <c r="AE1434" s="227"/>
      <c r="AF1434" s="227"/>
      <c r="AG1434" s="227"/>
      <c r="AH1434" s="227"/>
      <c r="AI1434" s="227"/>
      <c r="AJ1434" s="227"/>
      <c r="AK1434" s="227"/>
    </row>
    <row r="1435" hidden="1">
      <c r="A1435" s="227"/>
      <c r="B1435" s="227"/>
      <c r="C1435" s="227"/>
      <c r="D1435" s="227"/>
      <c r="E1435" s="227"/>
      <c r="F1435" s="227"/>
      <c r="G1435" s="227"/>
      <c r="H1435" s="227"/>
      <c r="I1435" s="227"/>
      <c r="J1435" s="227"/>
      <c r="K1435" s="227"/>
      <c r="L1435" s="227"/>
      <c r="M1435" s="227"/>
      <c r="N1435" s="227"/>
      <c r="O1435" s="227"/>
      <c r="P1435" s="227"/>
      <c r="Q1435" s="227"/>
      <c r="R1435" s="227"/>
      <c r="S1435" s="227"/>
      <c r="T1435" s="227"/>
      <c r="U1435" s="227"/>
      <c r="V1435" s="227"/>
      <c r="W1435" s="227"/>
      <c r="X1435" s="227"/>
      <c r="Y1435" s="227"/>
      <c r="Z1435" s="227"/>
      <c r="AA1435" s="227"/>
      <c r="AB1435" s="227"/>
      <c r="AC1435" s="227"/>
      <c r="AD1435" s="227"/>
      <c r="AE1435" s="227"/>
      <c r="AF1435" s="227"/>
      <c r="AG1435" s="227"/>
      <c r="AH1435" s="227"/>
      <c r="AI1435" s="227"/>
      <c r="AJ1435" s="227"/>
      <c r="AK1435" s="227"/>
    </row>
    <row r="1436" hidden="1">
      <c r="A1436" s="227"/>
      <c r="B1436" s="227"/>
      <c r="C1436" s="227"/>
      <c r="D1436" s="227"/>
      <c r="E1436" s="227"/>
      <c r="F1436" s="227"/>
      <c r="G1436" s="227"/>
      <c r="H1436" s="227"/>
      <c r="I1436" s="227"/>
      <c r="J1436" s="227"/>
      <c r="K1436" s="227"/>
      <c r="L1436" s="227"/>
      <c r="M1436" s="227"/>
      <c r="N1436" s="227"/>
      <c r="O1436" s="227"/>
      <c r="P1436" s="227"/>
      <c r="Q1436" s="227"/>
      <c r="R1436" s="227"/>
      <c r="S1436" s="227"/>
      <c r="T1436" s="227"/>
      <c r="U1436" s="227"/>
      <c r="V1436" s="227"/>
      <c r="W1436" s="227"/>
      <c r="X1436" s="227"/>
      <c r="Y1436" s="227"/>
      <c r="Z1436" s="227"/>
      <c r="AA1436" s="227"/>
      <c r="AB1436" s="227"/>
      <c r="AC1436" s="227"/>
      <c r="AD1436" s="227"/>
      <c r="AE1436" s="227"/>
      <c r="AF1436" s="227"/>
      <c r="AG1436" s="227"/>
      <c r="AH1436" s="227"/>
      <c r="AI1436" s="227"/>
      <c r="AJ1436" s="227"/>
      <c r="AK1436" s="227"/>
    </row>
    <row r="1437" hidden="1">
      <c r="A1437" s="227"/>
      <c r="B1437" s="227"/>
      <c r="C1437" s="227"/>
      <c r="D1437" s="227"/>
      <c r="E1437" s="227"/>
      <c r="F1437" s="227"/>
      <c r="G1437" s="227"/>
      <c r="H1437" s="227"/>
      <c r="I1437" s="227"/>
      <c r="J1437" s="227"/>
      <c r="K1437" s="227"/>
      <c r="L1437" s="227"/>
      <c r="M1437" s="227"/>
      <c r="N1437" s="227"/>
      <c r="O1437" s="227"/>
      <c r="P1437" s="227"/>
      <c r="Q1437" s="227"/>
      <c r="R1437" s="227"/>
      <c r="S1437" s="227"/>
      <c r="T1437" s="227"/>
      <c r="U1437" s="227"/>
      <c r="V1437" s="227"/>
      <c r="W1437" s="227"/>
      <c r="X1437" s="227"/>
      <c r="Y1437" s="227"/>
      <c r="Z1437" s="227"/>
      <c r="AA1437" s="227"/>
      <c r="AB1437" s="227"/>
      <c r="AC1437" s="227"/>
      <c r="AD1437" s="227"/>
      <c r="AE1437" s="227"/>
      <c r="AF1437" s="227"/>
      <c r="AG1437" s="227"/>
      <c r="AH1437" s="227"/>
      <c r="AI1437" s="227"/>
      <c r="AJ1437" s="227"/>
      <c r="AK1437" s="227"/>
    </row>
    <row r="1438" hidden="1">
      <c r="A1438" s="227"/>
      <c r="B1438" s="227"/>
      <c r="C1438" s="227"/>
      <c r="D1438" s="227"/>
      <c r="E1438" s="227"/>
      <c r="F1438" s="227"/>
      <c r="G1438" s="227"/>
      <c r="H1438" s="227"/>
      <c r="I1438" s="227"/>
      <c r="J1438" s="227"/>
      <c r="K1438" s="227"/>
      <c r="L1438" s="227"/>
      <c r="M1438" s="227"/>
      <c r="N1438" s="227"/>
      <c r="O1438" s="227"/>
      <c r="P1438" s="227"/>
      <c r="Q1438" s="227"/>
      <c r="R1438" s="227"/>
      <c r="S1438" s="227"/>
      <c r="T1438" s="227"/>
      <c r="U1438" s="227"/>
      <c r="V1438" s="227"/>
      <c r="W1438" s="227"/>
      <c r="X1438" s="227"/>
      <c r="Y1438" s="227"/>
      <c r="Z1438" s="227"/>
      <c r="AA1438" s="227"/>
      <c r="AB1438" s="227"/>
      <c r="AC1438" s="227"/>
      <c r="AD1438" s="227"/>
      <c r="AE1438" s="227"/>
      <c r="AF1438" s="227"/>
      <c r="AG1438" s="227"/>
      <c r="AH1438" s="227"/>
      <c r="AI1438" s="227"/>
      <c r="AJ1438" s="227"/>
      <c r="AK1438" s="227"/>
    </row>
    <row r="1439" hidden="1">
      <c r="A1439" s="227"/>
      <c r="B1439" s="227"/>
      <c r="C1439" s="227"/>
      <c r="D1439" s="227"/>
      <c r="E1439" s="227"/>
      <c r="F1439" s="227"/>
      <c r="G1439" s="227"/>
      <c r="H1439" s="227"/>
      <c r="I1439" s="227"/>
      <c r="J1439" s="227"/>
      <c r="K1439" s="227"/>
      <c r="L1439" s="227"/>
      <c r="M1439" s="227"/>
      <c r="N1439" s="227"/>
      <c r="O1439" s="227"/>
      <c r="P1439" s="227"/>
      <c r="Q1439" s="227"/>
      <c r="R1439" s="227"/>
      <c r="S1439" s="227"/>
      <c r="T1439" s="227"/>
      <c r="U1439" s="227"/>
      <c r="V1439" s="227"/>
      <c r="W1439" s="227"/>
      <c r="X1439" s="227"/>
      <c r="Y1439" s="227"/>
      <c r="Z1439" s="227"/>
      <c r="AA1439" s="227"/>
      <c r="AB1439" s="227"/>
      <c r="AC1439" s="227"/>
      <c r="AD1439" s="227"/>
      <c r="AE1439" s="227"/>
      <c r="AF1439" s="227"/>
      <c r="AG1439" s="227"/>
      <c r="AH1439" s="227"/>
      <c r="AI1439" s="227"/>
      <c r="AJ1439" s="227"/>
      <c r="AK1439" s="227"/>
    </row>
    <row r="1440" hidden="1">
      <c r="A1440" s="227"/>
      <c r="B1440" s="227"/>
      <c r="C1440" s="227"/>
      <c r="D1440" s="227"/>
      <c r="E1440" s="227"/>
      <c r="F1440" s="227"/>
      <c r="G1440" s="227"/>
      <c r="H1440" s="227"/>
      <c r="I1440" s="227"/>
      <c r="J1440" s="227"/>
      <c r="K1440" s="227"/>
      <c r="L1440" s="227"/>
      <c r="M1440" s="227"/>
      <c r="N1440" s="227"/>
      <c r="O1440" s="227"/>
      <c r="P1440" s="227"/>
      <c r="Q1440" s="227"/>
      <c r="R1440" s="227"/>
      <c r="S1440" s="227"/>
      <c r="T1440" s="227"/>
      <c r="U1440" s="227"/>
      <c r="V1440" s="227"/>
      <c r="W1440" s="227"/>
      <c r="X1440" s="227"/>
      <c r="Y1440" s="227"/>
      <c r="Z1440" s="227"/>
      <c r="AA1440" s="227"/>
      <c r="AB1440" s="227"/>
      <c r="AC1440" s="227"/>
      <c r="AD1440" s="227"/>
      <c r="AE1440" s="227"/>
      <c r="AF1440" s="227"/>
      <c r="AG1440" s="227"/>
      <c r="AH1440" s="227"/>
      <c r="AI1440" s="227"/>
      <c r="AJ1440" s="227"/>
      <c r="AK1440" s="227"/>
    </row>
    <row r="1441" hidden="1">
      <c r="A1441" s="227"/>
      <c r="B1441" s="227"/>
      <c r="C1441" s="227"/>
      <c r="D1441" s="227"/>
      <c r="E1441" s="227"/>
      <c r="F1441" s="227"/>
      <c r="G1441" s="227"/>
      <c r="H1441" s="227"/>
      <c r="I1441" s="227"/>
      <c r="J1441" s="227"/>
      <c r="K1441" s="227"/>
      <c r="L1441" s="227"/>
      <c r="M1441" s="227"/>
      <c r="N1441" s="227"/>
      <c r="O1441" s="227"/>
      <c r="P1441" s="227"/>
      <c r="Q1441" s="227"/>
      <c r="R1441" s="227"/>
      <c r="S1441" s="227"/>
      <c r="T1441" s="227"/>
      <c r="U1441" s="227"/>
      <c r="V1441" s="227"/>
      <c r="W1441" s="227"/>
      <c r="X1441" s="227"/>
      <c r="Y1441" s="227"/>
      <c r="Z1441" s="227"/>
      <c r="AA1441" s="227"/>
      <c r="AB1441" s="227"/>
      <c r="AC1441" s="227"/>
      <c r="AD1441" s="227"/>
      <c r="AE1441" s="227"/>
      <c r="AF1441" s="227"/>
      <c r="AG1441" s="227"/>
      <c r="AH1441" s="227"/>
      <c r="AI1441" s="227"/>
      <c r="AJ1441" s="227"/>
      <c r="AK1441" s="227"/>
    </row>
    <row r="1442" hidden="1">
      <c r="A1442" s="227"/>
      <c r="B1442" s="227"/>
      <c r="C1442" s="227"/>
      <c r="D1442" s="227"/>
      <c r="E1442" s="227"/>
      <c r="F1442" s="227"/>
      <c r="G1442" s="227"/>
      <c r="H1442" s="227"/>
      <c r="I1442" s="227"/>
      <c r="J1442" s="227"/>
      <c r="K1442" s="227"/>
      <c r="L1442" s="227"/>
      <c r="M1442" s="227"/>
      <c r="N1442" s="227"/>
      <c r="O1442" s="227"/>
      <c r="P1442" s="227"/>
      <c r="Q1442" s="227"/>
      <c r="R1442" s="227"/>
      <c r="S1442" s="227"/>
      <c r="T1442" s="227"/>
      <c r="U1442" s="227"/>
      <c r="V1442" s="227"/>
      <c r="W1442" s="227"/>
      <c r="X1442" s="227"/>
      <c r="Y1442" s="227"/>
      <c r="Z1442" s="227"/>
      <c r="AA1442" s="227"/>
      <c r="AB1442" s="227"/>
      <c r="AC1442" s="227"/>
      <c r="AD1442" s="227"/>
      <c r="AE1442" s="227"/>
      <c r="AF1442" s="227"/>
      <c r="AG1442" s="227"/>
      <c r="AH1442" s="227"/>
      <c r="AI1442" s="227"/>
      <c r="AJ1442" s="227"/>
      <c r="AK1442" s="227"/>
    </row>
    <row r="1443" hidden="1">
      <c r="A1443" s="227"/>
      <c r="B1443" s="227"/>
      <c r="C1443" s="227"/>
      <c r="D1443" s="227"/>
      <c r="E1443" s="227"/>
      <c r="F1443" s="227"/>
      <c r="G1443" s="227"/>
      <c r="H1443" s="227"/>
      <c r="I1443" s="227"/>
      <c r="J1443" s="227"/>
      <c r="K1443" s="227"/>
      <c r="L1443" s="227"/>
      <c r="M1443" s="227"/>
      <c r="N1443" s="227"/>
      <c r="O1443" s="227"/>
      <c r="P1443" s="227"/>
      <c r="Q1443" s="227"/>
      <c r="R1443" s="227"/>
      <c r="S1443" s="227"/>
      <c r="T1443" s="227"/>
      <c r="U1443" s="227"/>
      <c r="V1443" s="227"/>
      <c r="W1443" s="227"/>
      <c r="X1443" s="227"/>
      <c r="Y1443" s="227"/>
      <c r="Z1443" s="227"/>
      <c r="AA1443" s="227"/>
      <c r="AB1443" s="227"/>
      <c r="AC1443" s="227"/>
      <c r="AD1443" s="227"/>
      <c r="AE1443" s="227"/>
      <c r="AF1443" s="227"/>
      <c r="AG1443" s="227"/>
      <c r="AH1443" s="227"/>
      <c r="AI1443" s="227"/>
      <c r="AJ1443" s="227"/>
      <c r="AK1443" s="227"/>
    </row>
    <row r="1444" hidden="1">
      <c r="A1444" s="227"/>
      <c r="B1444" s="227"/>
      <c r="C1444" s="227"/>
      <c r="D1444" s="227"/>
      <c r="E1444" s="227"/>
      <c r="F1444" s="227"/>
      <c r="G1444" s="227"/>
      <c r="H1444" s="227"/>
      <c r="I1444" s="227"/>
      <c r="J1444" s="227"/>
      <c r="K1444" s="227"/>
      <c r="L1444" s="227"/>
      <c r="M1444" s="227"/>
      <c r="N1444" s="227"/>
      <c r="O1444" s="227"/>
      <c r="P1444" s="227"/>
      <c r="Q1444" s="227"/>
      <c r="R1444" s="227"/>
      <c r="S1444" s="227"/>
      <c r="T1444" s="227"/>
      <c r="U1444" s="227"/>
      <c r="V1444" s="227"/>
      <c r="W1444" s="227"/>
      <c r="X1444" s="227"/>
      <c r="Y1444" s="227"/>
      <c r="Z1444" s="227"/>
      <c r="AA1444" s="227"/>
      <c r="AB1444" s="227"/>
      <c r="AC1444" s="227"/>
      <c r="AD1444" s="227"/>
      <c r="AE1444" s="227"/>
      <c r="AF1444" s="227"/>
      <c r="AG1444" s="227"/>
      <c r="AH1444" s="227"/>
      <c r="AI1444" s="227"/>
      <c r="AJ1444" s="227"/>
      <c r="AK1444" s="227"/>
    </row>
    <row r="1445" hidden="1">
      <c r="A1445" s="227"/>
      <c r="B1445" s="227"/>
      <c r="C1445" s="227"/>
      <c r="D1445" s="227"/>
      <c r="E1445" s="227"/>
      <c r="F1445" s="227"/>
      <c r="G1445" s="227"/>
      <c r="H1445" s="227"/>
      <c r="I1445" s="227"/>
      <c r="J1445" s="227"/>
      <c r="K1445" s="227"/>
      <c r="L1445" s="227"/>
      <c r="M1445" s="227"/>
      <c r="N1445" s="227"/>
      <c r="O1445" s="227"/>
      <c r="P1445" s="227"/>
      <c r="Q1445" s="227"/>
      <c r="R1445" s="227"/>
      <c r="S1445" s="227"/>
      <c r="T1445" s="227"/>
      <c r="U1445" s="227"/>
      <c r="V1445" s="227"/>
      <c r="W1445" s="227"/>
      <c r="X1445" s="227"/>
      <c r="Y1445" s="227"/>
      <c r="Z1445" s="227"/>
      <c r="AA1445" s="227"/>
      <c r="AB1445" s="227"/>
      <c r="AC1445" s="227"/>
      <c r="AD1445" s="227"/>
      <c r="AE1445" s="227"/>
      <c r="AF1445" s="227"/>
      <c r="AG1445" s="227"/>
      <c r="AH1445" s="227"/>
      <c r="AI1445" s="227"/>
      <c r="AJ1445" s="227"/>
      <c r="AK1445" s="227"/>
    </row>
    <row r="1446" hidden="1">
      <c r="A1446" s="227"/>
      <c r="B1446" s="227"/>
      <c r="C1446" s="227"/>
      <c r="D1446" s="227"/>
      <c r="E1446" s="227"/>
      <c r="F1446" s="227"/>
      <c r="G1446" s="227"/>
      <c r="H1446" s="227"/>
      <c r="I1446" s="227"/>
      <c r="J1446" s="227"/>
      <c r="K1446" s="227"/>
      <c r="L1446" s="227"/>
      <c r="M1446" s="227"/>
      <c r="N1446" s="227"/>
      <c r="O1446" s="227"/>
      <c r="P1446" s="227"/>
      <c r="Q1446" s="227"/>
      <c r="R1446" s="227"/>
      <c r="S1446" s="227"/>
      <c r="T1446" s="227"/>
      <c r="U1446" s="227"/>
      <c r="V1446" s="227"/>
      <c r="W1446" s="227"/>
      <c r="X1446" s="227"/>
      <c r="Y1446" s="227"/>
      <c r="Z1446" s="227"/>
      <c r="AA1446" s="227"/>
      <c r="AB1446" s="227"/>
      <c r="AC1446" s="227"/>
      <c r="AD1446" s="227"/>
      <c r="AE1446" s="227"/>
      <c r="AF1446" s="227"/>
      <c r="AG1446" s="227"/>
      <c r="AH1446" s="227"/>
      <c r="AI1446" s="227"/>
      <c r="AJ1446" s="227"/>
      <c r="AK1446" s="227"/>
    </row>
    <row r="1447" hidden="1">
      <c r="A1447" s="227"/>
      <c r="B1447" s="227"/>
      <c r="C1447" s="227"/>
      <c r="D1447" s="227"/>
      <c r="E1447" s="227"/>
      <c r="F1447" s="227"/>
      <c r="G1447" s="227"/>
      <c r="H1447" s="227"/>
      <c r="I1447" s="227"/>
      <c r="J1447" s="227"/>
      <c r="K1447" s="227"/>
      <c r="L1447" s="227"/>
      <c r="M1447" s="227"/>
      <c r="N1447" s="227"/>
      <c r="O1447" s="227"/>
      <c r="P1447" s="227"/>
      <c r="Q1447" s="227"/>
      <c r="R1447" s="227"/>
      <c r="S1447" s="227"/>
      <c r="T1447" s="227"/>
      <c r="U1447" s="227"/>
      <c r="V1447" s="227"/>
      <c r="W1447" s="227"/>
      <c r="X1447" s="227"/>
      <c r="Y1447" s="227"/>
      <c r="Z1447" s="227"/>
      <c r="AA1447" s="227"/>
      <c r="AB1447" s="227"/>
      <c r="AC1447" s="227"/>
      <c r="AD1447" s="227"/>
      <c r="AE1447" s="227"/>
      <c r="AF1447" s="227"/>
      <c r="AG1447" s="227"/>
      <c r="AH1447" s="227"/>
      <c r="AI1447" s="227"/>
      <c r="AJ1447" s="227"/>
      <c r="AK1447" s="227"/>
    </row>
    <row r="1448" hidden="1">
      <c r="A1448" s="227"/>
      <c r="B1448" s="227"/>
      <c r="C1448" s="227"/>
      <c r="D1448" s="227"/>
      <c r="E1448" s="227"/>
      <c r="F1448" s="227"/>
      <c r="G1448" s="227"/>
      <c r="H1448" s="227"/>
      <c r="I1448" s="227"/>
      <c r="J1448" s="227"/>
      <c r="K1448" s="227"/>
      <c r="L1448" s="227"/>
      <c r="M1448" s="227"/>
      <c r="N1448" s="227"/>
      <c r="O1448" s="227"/>
      <c r="P1448" s="227"/>
      <c r="Q1448" s="227"/>
      <c r="R1448" s="227"/>
      <c r="S1448" s="227"/>
      <c r="T1448" s="227"/>
      <c r="U1448" s="227"/>
      <c r="V1448" s="227"/>
      <c r="W1448" s="227"/>
      <c r="X1448" s="227"/>
      <c r="Y1448" s="227"/>
      <c r="Z1448" s="227"/>
      <c r="AA1448" s="227"/>
      <c r="AB1448" s="227"/>
      <c r="AC1448" s="227"/>
      <c r="AD1448" s="227"/>
      <c r="AE1448" s="227"/>
      <c r="AF1448" s="227"/>
      <c r="AG1448" s="227"/>
      <c r="AH1448" s="227"/>
      <c r="AI1448" s="227"/>
      <c r="AJ1448" s="227"/>
      <c r="AK1448" s="227"/>
    </row>
    <row r="1449" hidden="1">
      <c r="A1449" s="227"/>
      <c r="B1449" s="227"/>
      <c r="C1449" s="227"/>
      <c r="D1449" s="227"/>
      <c r="E1449" s="227"/>
      <c r="F1449" s="227"/>
      <c r="G1449" s="227"/>
      <c r="H1449" s="227"/>
      <c r="I1449" s="227"/>
      <c r="J1449" s="227"/>
      <c r="K1449" s="227"/>
      <c r="L1449" s="227"/>
      <c r="M1449" s="227"/>
      <c r="N1449" s="227"/>
      <c r="O1449" s="227"/>
      <c r="P1449" s="227"/>
      <c r="Q1449" s="227"/>
      <c r="R1449" s="227"/>
      <c r="S1449" s="227"/>
      <c r="T1449" s="227"/>
      <c r="U1449" s="227"/>
      <c r="V1449" s="227"/>
      <c r="W1449" s="227"/>
      <c r="X1449" s="227"/>
      <c r="Y1449" s="227"/>
      <c r="Z1449" s="227"/>
      <c r="AA1449" s="227"/>
      <c r="AB1449" s="227"/>
      <c r="AC1449" s="227"/>
      <c r="AD1449" s="227"/>
      <c r="AE1449" s="227"/>
      <c r="AF1449" s="227"/>
      <c r="AG1449" s="227"/>
      <c r="AH1449" s="227"/>
      <c r="AI1449" s="227"/>
      <c r="AJ1449" s="227"/>
      <c r="AK1449" s="227"/>
    </row>
    <row r="1450" hidden="1">
      <c r="A1450" s="227"/>
      <c r="B1450" s="227"/>
      <c r="C1450" s="227"/>
      <c r="D1450" s="227"/>
      <c r="E1450" s="227"/>
      <c r="F1450" s="227"/>
      <c r="G1450" s="227"/>
      <c r="H1450" s="227"/>
      <c r="I1450" s="227"/>
      <c r="J1450" s="227"/>
      <c r="K1450" s="227"/>
      <c r="L1450" s="227"/>
      <c r="M1450" s="227"/>
      <c r="N1450" s="227"/>
      <c r="O1450" s="227"/>
      <c r="P1450" s="227"/>
      <c r="Q1450" s="227"/>
      <c r="R1450" s="227"/>
      <c r="S1450" s="227"/>
      <c r="T1450" s="227"/>
      <c r="U1450" s="227"/>
      <c r="V1450" s="227"/>
      <c r="W1450" s="227"/>
      <c r="X1450" s="227"/>
      <c r="Y1450" s="227"/>
      <c r="Z1450" s="227"/>
      <c r="AA1450" s="227"/>
      <c r="AB1450" s="227"/>
      <c r="AC1450" s="227"/>
      <c r="AD1450" s="227"/>
      <c r="AE1450" s="227"/>
      <c r="AF1450" s="227"/>
      <c r="AG1450" s="227"/>
      <c r="AH1450" s="227"/>
      <c r="AI1450" s="227"/>
      <c r="AJ1450" s="227"/>
      <c r="AK1450" s="227"/>
    </row>
    <row r="1451" hidden="1">
      <c r="A1451" s="227"/>
      <c r="B1451" s="227"/>
      <c r="C1451" s="227"/>
      <c r="D1451" s="227"/>
      <c r="E1451" s="227"/>
      <c r="F1451" s="227"/>
      <c r="G1451" s="227"/>
      <c r="H1451" s="227"/>
      <c r="I1451" s="227"/>
      <c r="J1451" s="227"/>
      <c r="K1451" s="227"/>
      <c r="L1451" s="227"/>
      <c r="M1451" s="227"/>
      <c r="N1451" s="227"/>
      <c r="O1451" s="227"/>
      <c r="P1451" s="227"/>
      <c r="Q1451" s="227"/>
      <c r="R1451" s="227"/>
      <c r="S1451" s="227"/>
      <c r="T1451" s="227"/>
      <c r="U1451" s="227"/>
      <c r="V1451" s="227"/>
      <c r="W1451" s="227"/>
      <c r="X1451" s="227"/>
      <c r="Y1451" s="227"/>
      <c r="Z1451" s="227"/>
      <c r="AA1451" s="227"/>
      <c r="AB1451" s="227"/>
      <c r="AC1451" s="227"/>
      <c r="AD1451" s="227"/>
      <c r="AE1451" s="227"/>
      <c r="AF1451" s="227"/>
      <c r="AG1451" s="227"/>
      <c r="AH1451" s="227"/>
      <c r="AI1451" s="227"/>
      <c r="AJ1451" s="227"/>
      <c r="AK1451" s="227"/>
    </row>
    <row r="1452" hidden="1">
      <c r="A1452" s="227"/>
      <c r="B1452" s="227"/>
      <c r="C1452" s="227"/>
      <c r="D1452" s="227"/>
      <c r="E1452" s="227"/>
      <c r="F1452" s="227"/>
      <c r="G1452" s="227"/>
      <c r="H1452" s="227"/>
      <c r="I1452" s="227"/>
      <c r="J1452" s="227"/>
      <c r="K1452" s="227"/>
      <c r="L1452" s="227"/>
      <c r="M1452" s="227"/>
      <c r="N1452" s="227"/>
      <c r="O1452" s="227"/>
      <c r="P1452" s="227"/>
      <c r="Q1452" s="227"/>
      <c r="R1452" s="227"/>
      <c r="S1452" s="227"/>
      <c r="T1452" s="227"/>
      <c r="U1452" s="227"/>
      <c r="V1452" s="227"/>
      <c r="W1452" s="227"/>
      <c r="X1452" s="227"/>
      <c r="Y1452" s="227"/>
      <c r="Z1452" s="227"/>
      <c r="AA1452" s="227"/>
      <c r="AB1452" s="227"/>
      <c r="AC1452" s="227"/>
      <c r="AD1452" s="227"/>
      <c r="AE1452" s="227"/>
      <c r="AF1452" s="227"/>
      <c r="AG1452" s="227"/>
      <c r="AH1452" s="227"/>
      <c r="AI1452" s="227"/>
      <c r="AJ1452" s="227"/>
      <c r="AK1452" s="227"/>
    </row>
    <row r="1453" hidden="1">
      <c r="A1453" s="227"/>
      <c r="B1453" s="227"/>
      <c r="C1453" s="227"/>
      <c r="D1453" s="227"/>
      <c r="E1453" s="227"/>
      <c r="F1453" s="227"/>
      <c r="G1453" s="227"/>
      <c r="H1453" s="227"/>
      <c r="I1453" s="227"/>
      <c r="J1453" s="227"/>
      <c r="K1453" s="227"/>
      <c r="L1453" s="227"/>
      <c r="M1453" s="227"/>
      <c r="N1453" s="227"/>
      <c r="O1453" s="227"/>
      <c r="P1453" s="227"/>
      <c r="Q1453" s="227"/>
      <c r="R1453" s="227"/>
      <c r="S1453" s="227"/>
      <c r="T1453" s="227"/>
      <c r="U1453" s="227"/>
      <c r="V1453" s="227"/>
      <c r="W1453" s="227"/>
      <c r="X1453" s="227"/>
      <c r="Y1453" s="227"/>
      <c r="Z1453" s="227"/>
      <c r="AA1453" s="227"/>
      <c r="AB1453" s="227"/>
      <c r="AC1453" s="227"/>
      <c r="AD1453" s="227"/>
      <c r="AE1453" s="227"/>
      <c r="AF1453" s="227"/>
      <c r="AG1453" s="227"/>
      <c r="AH1453" s="227"/>
      <c r="AI1453" s="227"/>
      <c r="AJ1453" s="227"/>
      <c r="AK1453" s="227"/>
    </row>
    <row r="1454" hidden="1">
      <c r="A1454" s="227"/>
      <c r="B1454" s="227"/>
      <c r="C1454" s="227"/>
      <c r="D1454" s="227"/>
      <c r="E1454" s="227"/>
      <c r="F1454" s="227"/>
      <c r="G1454" s="227"/>
      <c r="H1454" s="227"/>
      <c r="I1454" s="227"/>
      <c r="J1454" s="227"/>
      <c r="K1454" s="227"/>
      <c r="L1454" s="227"/>
      <c r="M1454" s="227"/>
      <c r="N1454" s="227"/>
      <c r="O1454" s="227"/>
      <c r="P1454" s="227"/>
      <c r="Q1454" s="227"/>
      <c r="R1454" s="227"/>
      <c r="S1454" s="227"/>
      <c r="T1454" s="227"/>
      <c r="U1454" s="227"/>
      <c r="V1454" s="227"/>
      <c r="W1454" s="227"/>
      <c r="X1454" s="227"/>
      <c r="Y1454" s="227"/>
      <c r="Z1454" s="227"/>
      <c r="AA1454" s="227"/>
      <c r="AB1454" s="227"/>
      <c r="AC1454" s="227"/>
      <c r="AD1454" s="227"/>
      <c r="AE1454" s="227"/>
      <c r="AF1454" s="227"/>
      <c r="AG1454" s="227"/>
      <c r="AH1454" s="227"/>
      <c r="AI1454" s="227"/>
      <c r="AJ1454" s="227"/>
      <c r="AK1454" s="227"/>
    </row>
    <row r="1455" hidden="1">
      <c r="A1455" s="227"/>
      <c r="B1455" s="227"/>
      <c r="C1455" s="227"/>
      <c r="D1455" s="227"/>
      <c r="E1455" s="227"/>
      <c r="F1455" s="227"/>
      <c r="G1455" s="227"/>
      <c r="H1455" s="227"/>
      <c r="I1455" s="227"/>
      <c r="J1455" s="227"/>
      <c r="K1455" s="227"/>
      <c r="L1455" s="227"/>
      <c r="M1455" s="227"/>
      <c r="N1455" s="227"/>
      <c r="O1455" s="227"/>
      <c r="P1455" s="227"/>
      <c r="Q1455" s="227"/>
      <c r="R1455" s="227"/>
      <c r="S1455" s="227"/>
      <c r="T1455" s="227"/>
      <c r="U1455" s="227"/>
      <c r="V1455" s="227"/>
      <c r="W1455" s="227"/>
      <c r="X1455" s="227"/>
      <c r="Y1455" s="227"/>
      <c r="Z1455" s="227"/>
      <c r="AA1455" s="227"/>
      <c r="AB1455" s="227"/>
      <c r="AC1455" s="227"/>
      <c r="AD1455" s="227"/>
      <c r="AE1455" s="227"/>
      <c r="AF1455" s="227"/>
      <c r="AG1455" s="227"/>
      <c r="AH1455" s="227"/>
      <c r="AI1455" s="227"/>
      <c r="AJ1455" s="227"/>
      <c r="AK1455" s="227"/>
    </row>
    <row r="1456" hidden="1">
      <c r="A1456" s="227"/>
      <c r="B1456" s="227"/>
      <c r="C1456" s="227"/>
      <c r="D1456" s="227"/>
      <c r="E1456" s="227"/>
      <c r="F1456" s="227"/>
      <c r="G1456" s="227"/>
      <c r="H1456" s="227"/>
      <c r="I1456" s="227"/>
      <c r="J1456" s="227"/>
      <c r="K1456" s="227"/>
      <c r="L1456" s="227"/>
      <c r="M1456" s="227"/>
      <c r="N1456" s="227"/>
      <c r="O1456" s="227"/>
      <c r="P1456" s="227"/>
      <c r="Q1456" s="227"/>
      <c r="R1456" s="227"/>
      <c r="S1456" s="227"/>
      <c r="T1456" s="227"/>
      <c r="U1456" s="227"/>
      <c r="V1456" s="227"/>
      <c r="W1456" s="227"/>
      <c r="X1456" s="227"/>
      <c r="Y1456" s="227"/>
      <c r="Z1456" s="227"/>
      <c r="AA1456" s="227"/>
      <c r="AB1456" s="227"/>
      <c r="AC1456" s="227"/>
      <c r="AD1456" s="227"/>
      <c r="AE1456" s="227"/>
      <c r="AF1456" s="227"/>
      <c r="AG1456" s="227"/>
      <c r="AH1456" s="227"/>
      <c r="AI1456" s="227"/>
      <c r="AJ1456" s="227"/>
      <c r="AK1456" s="227"/>
    </row>
    <row r="1457" hidden="1">
      <c r="A1457" s="227"/>
      <c r="B1457" s="227"/>
      <c r="C1457" s="227"/>
      <c r="D1457" s="227"/>
      <c r="E1457" s="227"/>
      <c r="F1457" s="227"/>
      <c r="G1457" s="227"/>
      <c r="H1457" s="227"/>
      <c r="I1457" s="227"/>
      <c r="J1457" s="227"/>
      <c r="K1457" s="227"/>
      <c r="L1457" s="227"/>
      <c r="M1457" s="227"/>
      <c r="N1457" s="227"/>
      <c r="O1457" s="227"/>
      <c r="P1457" s="227"/>
      <c r="Q1457" s="227"/>
      <c r="R1457" s="227"/>
      <c r="S1457" s="227"/>
      <c r="T1457" s="227"/>
      <c r="U1457" s="227"/>
      <c r="V1457" s="227"/>
      <c r="W1457" s="227"/>
      <c r="X1457" s="227"/>
      <c r="Y1457" s="227"/>
      <c r="Z1457" s="227"/>
      <c r="AA1457" s="227"/>
      <c r="AB1457" s="227"/>
      <c r="AC1457" s="227"/>
      <c r="AD1457" s="227"/>
      <c r="AE1457" s="227"/>
      <c r="AF1457" s="227"/>
      <c r="AG1457" s="227"/>
      <c r="AH1457" s="227"/>
      <c r="AI1457" s="227"/>
      <c r="AJ1457" s="227"/>
      <c r="AK1457" s="227"/>
    </row>
    <row r="1458" hidden="1">
      <c r="A1458" s="227"/>
      <c r="B1458" s="227"/>
      <c r="C1458" s="227"/>
      <c r="D1458" s="227"/>
      <c r="E1458" s="227"/>
      <c r="F1458" s="227"/>
      <c r="G1458" s="227"/>
      <c r="H1458" s="227"/>
      <c r="I1458" s="227"/>
      <c r="J1458" s="227"/>
      <c r="K1458" s="227"/>
      <c r="L1458" s="227"/>
      <c r="M1458" s="227"/>
      <c r="N1458" s="227"/>
      <c r="O1458" s="227"/>
      <c r="P1458" s="227"/>
      <c r="Q1458" s="227"/>
      <c r="R1458" s="227"/>
      <c r="S1458" s="227"/>
      <c r="T1458" s="227"/>
      <c r="U1458" s="227"/>
      <c r="V1458" s="227"/>
      <c r="W1458" s="227"/>
      <c r="X1458" s="227"/>
      <c r="Y1458" s="227"/>
      <c r="Z1458" s="227"/>
      <c r="AA1458" s="227"/>
      <c r="AB1458" s="227"/>
      <c r="AC1458" s="227"/>
      <c r="AD1458" s="227"/>
      <c r="AE1458" s="227"/>
      <c r="AF1458" s="227"/>
      <c r="AG1458" s="227"/>
      <c r="AH1458" s="227"/>
      <c r="AI1458" s="227"/>
      <c r="AJ1458" s="227"/>
      <c r="AK1458" s="227"/>
    </row>
    <row r="1459" hidden="1">
      <c r="A1459" s="227"/>
      <c r="B1459" s="227"/>
      <c r="C1459" s="227"/>
      <c r="D1459" s="227"/>
      <c r="E1459" s="227"/>
      <c r="F1459" s="227"/>
      <c r="G1459" s="227"/>
      <c r="H1459" s="227"/>
      <c r="I1459" s="227"/>
      <c r="J1459" s="227"/>
      <c r="K1459" s="227"/>
      <c r="L1459" s="227"/>
      <c r="M1459" s="227"/>
      <c r="N1459" s="227"/>
      <c r="O1459" s="227"/>
      <c r="P1459" s="227"/>
      <c r="Q1459" s="227"/>
      <c r="R1459" s="227"/>
      <c r="S1459" s="227"/>
      <c r="T1459" s="227"/>
      <c r="U1459" s="227"/>
      <c r="V1459" s="227"/>
      <c r="W1459" s="227"/>
      <c r="X1459" s="227"/>
      <c r="Y1459" s="227"/>
      <c r="Z1459" s="227"/>
      <c r="AA1459" s="227"/>
      <c r="AB1459" s="227"/>
      <c r="AC1459" s="227"/>
      <c r="AD1459" s="227"/>
      <c r="AE1459" s="227"/>
      <c r="AF1459" s="227"/>
      <c r="AG1459" s="227"/>
      <c r="AH1459" s="227"/>
      <c r="AI1459" s="227"/>
      <c r="AJ1459" s="227"/>
      <c r="AK1459" s="227"/>
    </row>
    <row r="1460" hidden="1">
      <c r="A1460" s="227"/>
      <c r="B1460" s="227"/>
      <c r="C1460" s="227"/>
      <c r="D1460" s="227"/>
      <c r="E1460" s="227"/>
      <c r="F1460" s="227"/>
      <c r="G1460" s="227"/>
      <c r="H1460" s="227"/>
      <c r="I1460" s="227"/>
      <c r="J1460" s="227"/>
      <c r="K1460" s="227"/>
      <c r="L1460" s="227"/>
      <c r="M1460" s="227"/>
      <c r="N1460" s="227"/>
      <c r="O1460" s="227"/>
      <c r="P1460" s="227"/>
      <c r="Q1460" s="227"/>
      <c r="R1460" s="227"/>
      <c r="S1460" s="227"/>
      <c r="T1460" s="227"/>
      <c r="U1460" s="227"/>
      <c r="V1460" s="227"/>
      <c r="W1460" s="227"/>
      <c r="X1460" s="227"/>
      <c r="Y1460" s="227"/>
      <c r="Z1460" s="227"/>
      <c r="AA1460" s="227"/>
      <c r="AB1460" s="227"/>
      <c r="AC1460" s="227"/>
      <c r="AD1460" s="227"/>
      <c r="AE1460" s="227"/>
      <c r="AF1460" s="227"/>
      <c r="AG1460" s="227"/>
      <c r="AH1460" s="227"/>
      <c r="AI1460" s="227"/>
      <c r="AJ1460" s="227"/>
      <c r="AK1460" s="227"/>
    </row>
    <row r="1461" hidden="1">
      <c r="A1461" s="227"/>
      <c r="B1461" s="227"/>
      <c r="C1461" s="227"/>
      <c r="D1461" s="227"/>
      <c r="E1461" s="227"/>
      <c r="F1461" s="227"/>
      <c r="G1461" s="227"/>
      <c r="H1461" s="227"/>
      <c r="I1461" s="227"/>
      <c r="J1461" s="227"/>
      <c r="K1461" s="227"/>
      <c r="L1461" s="227"/>
      <c r="M1461" s="227"/>
      <c r="N1461" s="227"/>
      <c r="O1461" s="227"/>
      <c r="P1461" s="227"/>
      <c r="Q1461" s="227"/>
      <c r="R1461" s="227"/>
      <c r="S1461" s="227"/>
      <c r="T1461" s="227"/>
      <c r="U1461" s="227"/>
      <c r="V1461" s="227"/>
      <c r="W1461" s="227"/>
      <c r="X1461" s="227"/>
      <c r="Y1461" s="227"/>
      <c r="Z1461" s="227"/>
      <c r="AA1461" s="227"/>
      <c r="AB1461" s="227"/>
      <c r="AC1461" s="227"/>
      <c r="AD1461" s="227"/>
      <c r="AE1461" s="227"/>
      <c r="AF1461" s="227"/>
      <c r="AG1461" s="227"/>
      <c r="AH1461" s="227"/>
      <c r="AI1461" s="227"/>
      <c r="AJ1461" s="227"/>
      <c r="AK1461" s="227"/>
    </row>
    <row r="1462" hidden="1">
      <c r="A1462" s="227"/>
      <c r="B1462" s="227"/>
      <c r="C1462" s="227"/>
      <c r="D1462" s="227"/>
      <c r="E1462" s="227"/>
      <c r="F1462" s="227"/>
      <c r="G1462" s="227"/>
      <c r="H1462" s="227"/>
      <c r="I1462" s="227"/>
      <c r="J1462" s="227"/>
      <c r="K1462" s="227"/>
      <c r="L1462" s="227"/>
      <c r="M1462" s="227"/>
      <c r="N1462" s="227"/>
      <c r="O1462" s="227"/>
      <c r="P1462" s="227"/>
      <c r="Q1462" s="227"/>
      <c r="R1462" s="227"/>
      <c r="S1462" s="227"/>
      <c r="T1462" s="227"/>
      <c r="U1462" s="227"/>
      <c r="V1462" s="227"/>
      <c r="W1462" s="227"/>
      <c r="X1462" s="227"/>
      <c r="Y1462" s="227"/>
      <c r="Z1462" s="227"/>
      <c r="AA1462" s="227"/>
      <c r="AB1462" s="227"/>
      <c r="AC1462" s="227"/>
      <c r="AD1462" s="227"/>
      <c r="AE1462" s="227"/>
      <c r="AF1462" s="227"/>
      <c r="AG1462" s="227"/>
      <c r="AH1462" s="227"/>
      <c r="AI1462" s="227"/>
      <c r="AJ1462" s="227"/>
      <c r="AK1462" s="227"/>
    </row>
    <row r="1463" hidden="1">
      <c r="A1463" s="227"/>
      <c r="B1463" s="227"/>
      <c r="C1463" s="227"/>
      <c r="D1463" s="227"/>
      <c r="E1463" s="227"/>
      <c r="F1463" s="227"/>
      <c r="G1463" s="227"/>
      <c r="H1463" s="227"/>
      <c r="I1463" s="227"/>
      <c r="J1463" s="227"/>
      <c r="K1463" s="227"/>
      <c r="L1463" s="227"/>
      <c r="M1463" s="227"/>
      <c r="N1463" s="227"/>
      <c r="O1463" s="227"/>
      <c r="P1463" s="227"/>
      <c r="Q1463" s="227"/>
      <c r="R1463" s="227"/>
      <c r="S1463" s="227"/>
      <c r="T1463" s="227"/>
      <c r="U1463" s="227"/>
      <c r="V1463" s="227"/>
      <c r="W1463" s="227"/>
      <c r="X1463" s="227"/>
      <c r="Y1463" s="227"/>
      <c r="Z1463" s="227"/>
      <c r="AA1463" s="227"/>
      <c r="AB1463" s="227"/>
      <c r="AC1463" s="227"/>
      <c r="AD1463" s="227"/>
      <c r="AE1463" s="227"/>
      <c r="AF1463" s="227"/>
      <c r="AG1463" s="227"/>
      <c r="AH1463" s="227"/>
      <c r="AI1463" s="227"/>
      <c r="AJ1463" s="227"/>
      <c r="AK1463" s="227"/>
    </row>
    <row r="1464" hidden="1">
      <c r="A1464" s="227"/>
      <c r="B1464" s="227"/>
      <c r="C1464" s="227"/>
      <c r="D1464" s="227"/>
      <c r="E1464" s="227"/>
      <c r="F1464" s="227"/>
      <c r="G1464" s="227"/>
      <c r="H1464" s="227"/>
      <c r="I1464" s="227"/>
      <c r="J1464" s="227"/>
      <c r="K1464" s="227"/>
      <c r="L1464" s="227"/>
      <c r="M1464" s="227"/>
      <c r="N1464" s="227"/>
      <c r="O1464" s="227"/>
      <c r="P1464" s="227"/>
      <c r="Q1464" s="227"/>
      <c r="R1464" s="227"/>
      <c r="S1464" s="227"/>
      <c r="T1464" s="227"/>
      <c r="U1464" s="227"/>
      <c r="V1464" s="227"/>
      <c r="W1464" s="227"/>
      <c r="X1464" s="227"/>
      <c r="Y1464" s="227"/>
      <c r="Z1464" s="227"/>
      <c r="AA1464" s="227"/>
      <c r="AB1464" s="227"/>
      <c r="AC1464" s="227"/>
      <c r="AD1464" s="227"/>
      <c r="AE1464" s="227"/>
      <c r="AF1464" s="227"/>
      <c r="AG1464" s="227"/>
      <c r="AH1464" s="227"/>
      <c r="AI1464" s="227"/>
      <c r="AJ1464" s="227"/>
      <c r="AK1464" s="227"/>
    </row>
    <row r="1465" hidden="1">
      <c r="A1465" s="227"/>
      <c r="B1465" s="227"/>
      <c r="C1465" s="227"/>
      <c r="D1465" s="227"/>
      <c r="E1465" s="227"/>
      <c r="F1465" s="227"/>
      <c r="G1465" s="227"/>
      <c r="H1465" s="227"/>
      <c r="I1465" s="227"/>
      <c r="J1465" s="227"/>
      <c r="K1465" s="227"/>
      <c r="L1465" s="227"/>
      <c r="M1465" s="227"/>
      <c r="N1465" s="227"/>
      <c r="O1465" s="227"/>
      <c r="P1465" s="227"/>
      <c r="Q1465" s="227"/>
      <c r="R1465" s="227"/>
      <c r="S1465" s="227"/>
      <c r="T1465" s="227"/>
      <c r="U1465" s="227"/>
      <c r="V1465" s="227"/>
      <c r="W1465" s="227"/>
      <c r="X1465" s="227"/>
      <c r="Y1465" s="227"/>
      <c r="Z1465" s="227"/>
      <c r="AA1465" s="227"/>
      <c r="AB1465" s="227"/>
      <c r="AC1465" s="227"/>
      <c r="AD1465" s="227"/>
      <c r="AE1465" s="227"/>
      <c r="AF1465" s="227"/>
      <c r="AG1465" s="227"/>
      <c r="AH1465" s="227"/>
      <c r="AI1465" s="227"/>
      <c r="AJ1465" s="227"/>
      <c r="AK1465" s="227"/>
    </row>
    <row r="1466" hidden="1">
      <c r="A1466" s="227"/>
      <c r="B1466" s="227"/>
      <c r="C1466" s="227"/>
      <c r="D1466" s="227"/>
      <c r="E1466" s="227"/>
      <c r="F1466" s="227"/>
      <c r="G1466" s="227"/>
      <c r="H1466" s="227"/>
      <c r="I1466" s="227"/>
      <c r="J1466" s="227"/>
      <c r="K1466" s="227"/>
      <c r="L1466" s="227"/>
      <c r="M1466" s="227"/>
      <c r="N1466" s="227"/>
      <c r="O1466" s="227"/>
      <c r="P1466" s="227"/>
      <c r="Q1466" s="227"/>
      <c r="R1466" s="227"/>
      <c r="S1466" s="227"/>
      <c r="T1466" s="227"/>
      <c r="U1466" s="227"/>
      <c r="V1466" s="227"/>
      <c r="W1466" s="227"/>
      <c r="X1466" s="227"/>
      <c r="Y1466" s="227"/>
      <c r="Z1466" s="227"/>
      <c r="AA1466" s="227"/>
      <c r="AB1466" s="227"/>
      <c r="AC1466" s="227"/>
      <c r="AD1466" s="227"/>
      <c r="AE1466" s="227"/>
      <c r="AF1466" s="227"/>
      <c r="AG1466" s="227"/>
      <c r="AH1466" s="227"/>
      <c r="AI1466" s="227"/>
      <c r="AJ1466" s="227"/>
      <c r="AK1466" s="227"/>
    </row>
    <row r="1467" hidden="1">
      <c r="A1467" s="227"/>
      <c r="B1467" s="227"/>
      <c r="C1467" s="227"/>
      <c r="D1467" s="227"/>
      <c r="E1467" s="227"/>
      <c r="F1467" s="227"/>
      <c r="G1467" s="227"/>
      <c r="H1467" s="227"/>
      <c r="I1467" s="227"/>
      <c r="J1467" s="227"/>
      <c r="K1467" s="227"/>
      <c r="L1467" s="227"/>
      <c r="M1467" s="227"/>
      <c r="N1467" s="227"/>
      <c r="O1467" s="227"/>
      <c r="P1467" s="227"/>
      <c r="Q1467" s="227"/>
      <c r="R1467" s="227"/>
      <c r="S1467" s="227"/>
      <c r="T1467" s="227"/>
      <c r="U1467" s="227"/>
      <c r="V1467" s="227"/>
      <c r="W1467" s="227"/>
      <c r="X1467" s="227"/>
      <c r="Y1467" s="227"/>
      <c r="Z1467" s="227"/>
      <c r="AA1467" s="227"/>
      <c r="AB1467" s="227"/>
      <c r="AC1467" s="227"/>
      <c r="AD1467" s="227"/>
      <c r="AE1467" s="227"/>
      <c r="AF1467" s="227"/>
      <c r="AG1467" s="227"/>
      <c r="AH1467" s="227"/>
      <c r="AI1467" s="227"/>
      <c r="AJ1467" s="227"/>
      <c r="AK1467" s="227"/>
    </row>
    <row r="1468" hidden="1">
      <c r="A1468" s="227"/>
      <c r="B1468" s="227"/>
      <c r="C1468" s="227"/>
      <c r="D1468" s="227"/>
      <c r="E1468" s="227"/>
      <c r="F1468" s="227"/>
      <c r="G1468" s="227"/>
      <c r="H1468" s="227"/>
      <c r="I1468" s="227"/>
      <c r="J1468" s="227"/>
      <c r="K1468" s="227"/>
      <c r="L1468" s="227"/>
      <c r="M1468" s="227"/>
      <c r="N1468" s="227"/>
      <c r="O1468" s="227"/>
      <c r="P1468" s="227"/>
      <c r="Q1468" s="227"/>
      <c r="R1468" s="227"/>
      <c r="S1468" s="227"/>
      <c r="T1468" s="227"/>
      <c r="U1468" s="227"/>
      <c r="V1468" s="227"/>
      <c r="W1468" s="227"/>
      <c r="X1468" s="227"/>
      <c r="Y1468" s="227"/>
      <c r="Z1468" s="227"/>
      <c r="AA1468" s="227"/>
      <c r="AB1468" s="227"/>
      <c r="AC1468" s="227"/>
      <c r="AD1468" s="227"/>
      <c r="AE1468" s="227"/>
      <c r="AF1468" s="227"/>
      <c r="AG1468" s="227"/>
      <c r="AH1468" s="227"/>
      <c r="AI1468" s="227"/>
      <c r="AJ1468" s="227"/>
      <c r="AK1468" s="227"/>
    </row>
    <row r="1469" hidden="1">
      <c r="A1469" s="227"/>
      <c r="B1469" s="227"/>
      <c r="C1469" s="227"/>
      <c r="D1469" s="227"/>
      <c r="E1469" s="227"/>
      <c r="F1469" s="227"/>
      <c r="G1469" s="227"/>
      <c r="H1469" s="227"/>
      <c r="I1469" s="227"/>
      <c r="J1469" s="227"/>
      <c r="K1469" s="227"/>
      <c r="L1469" s="227"/>
      <c r="M1469" s="227"/>
      <c r="N1469" s="227"/>
      <c r="O1469" s="227"/>
      <c r="P1469" s="227"/>
      <c r="Q1469" s="227"/>
      <c r="R1469" s="227"/>
      <c r="S1469" s="227"/>
      <c r="T1469" s="227"/>
      <c r="U1469" s="227"/>
      <c r="V1469" s="227"/>
      <c r="W1469" s="227"/>
      <c r="X1469" s="227"/>
      <c r="Y1469" s="227"/>
      <c r="Z1469" s="227"/>
      <c r="AA1469" s="227"/>
      <c r="AB1469" s="227"/>
      <c r="AC1469" s="227"/>
      <c r="AD1469" s="227"/>
      <c r="AE1469" s="227"/>
      <c r="AF1469" s="227"/>
      <c r="AG1469" s="227"/>
      <c r="AH1469" s="227"/>
      <c r="AI1469" s="227"/>
      <c r="AJ1469" s="227"/>
      <c r="AK1469" s="227"/>
    </row>
    <row r="1470" hidden="1">
      <c r="A1470" s="227"/>
      <c r="B1470" s="227"/>
      <c r="C1470" s="227"/>
      <c r="D1470" s="227"/>
      <c r="E1470" s="227"/>
      <c r="F1470" s="227"/>
      <c r="G1470" s="227"/>
      <c r="H1470" s="227"/>
      <c r="I1470" s="227"/>
      <c r="J1470" s="227"/>
      <c r="K1470" s="227"/>
      <c r="L1470" s="227"/>
      <c r="M1470" s="227"/>
      <c r="N1470" s="227"/>
      <c r="O1470" s="227"/>
      <c r="P1470" s="227"/>
      <c r="Q1470" s="227"/>
      <c r="R1470" s="227"/>
      <c r="S1470" s="227"/>
      <c r="T1470" s="227"/>
      <c r="U1470" s="227"/>
      <c r="V1470" s="227"/>
      <c r="W1470" s="227"/>
      <c r="X1470" s="227"/>
      <c r="Y1470" s="227"/>
      <c r="Z1470" s="227"/>
      <c r="AA1470" s="227"/>
      <c r="AB1470" s="227"/>
      <c r="AC1470" s="227"/>
      <c r="AD1470" s="227"/>
      <c r="AE1470" s="227"/>
      <c r="AF1470" s="227"/>
      <c r="AG1470" s="227"/>
      <c r="AH1470" s="227"/>
      <c r="AI1470" s="227"/>
      <c r="AJ1470" s="227"/>
      <c r="AK1470" s="227"/>
    </row>
    <row r="1471" hidden="1">
      <c r="A1471" s="227"/>
      <c r="B1471" s="227"/>
      <c r="C1471" s="227"/>
      <c r="D1471" s="227"/>
      <c r="E1471" s="227"/>
      <c r="F1471" s="227"/>
      <c r="G1471" s="227"/>
      <c r="H1471" s="227"/>
      <c r="I1471" s="227"/>
      <c r="J1471" s="227"/>
      <c r="K1471" s="227"/>
      <c r="L1471" s="227"/>
      <c r="M1471" s="227"/>
      <c r="N1471" s="227"/>
      <c r="O1471" s="227"/>
      <c r="P1471" s="227"/>
      <c r="Q1471" s="227"/>
      <c r="R1471" s="227"/>
      <c r="S1471" s="227"/>
      <c r="T1471" s="227"/>
      <c r="U1471" s="227"/>
      <c r="V1471" s="227"/>
      <c r="W1471" s="227"/>
      <c r="X1471" s="227"/>
      <c r="Y1471" s="227"/>
      <c r="Z1471" s="227"/>
      <c r="AA1471" s="227"/>
      <c r="AB1471" s="227"/>
      <c r="AC1471" s="227"/>
      <c r="AD1471" s="227"/>
      <c r="AE1471" s="227"/>
      <c r="AF1471" s="227"/>
      <c r="AG1471" s="227"/>
      <c r="AH1471" s="227"/>
      <c r="AI1471" s="227"/>
      <c r="AJ1471" s="227"/>
      <c r="AK1471" s="227"/>
    </row>
    <row r="1472" hidden="1">
      <c r="A1472" s="227"/>
      <c r="B1472" s="227"/>
      <c r="C1472" s="227"/>
      <c r="D1472" s="227"/>
      <c r="E1472" s="227"/>
      <c r="F1472" s="227"/>
      <c r="G1472" s="227"/>
      <c r="H1472" s="227"/>
      <c r="I1472" s="227"/>
      <c r="J1472" s="227"/>
      <c r="K1472" s="227"/>
      <c r="L1472" s="227"/>
      <c r="M1472" s="227"/>
      <c r="N1472" s="227"/>
      <c r="O1472" s="227"/>
      <c r="P1472" s="227"/>
      <c r="Q1472" s="227"/>
      <c r="R1472" s="227"/>
      <c r="S1472" s="227"/>
      <c r="T1472" s="227"/>
      <c r="U1472" s="227"/>
      <c r="V1472" s="227"/>
      <c r="W1472" s="227"/>
      <c r="X1472" s="227"/>
      <c r="Y1472" s="227"/>
      <c r="Z1472" s="227"/>
      <c r="AA1472" s="227"/>
      <c r="AB1472" s="227"/>
      <c r="AC1472" s="227"/>
      <c r="AD1472" s="227"/>
      <c r="AE1472" s="227"/>
      <c r="AF1472" s="227"/>
      <c r="AG1472" s="227"/>
      <c r="AH1472" s="227"/>
      <c r="AI1472" s="227"/>
      <c r="AJ1472" s="227"/>
      <c r="AK1472" s="227"/>
    </row>
    <row r="1473" hidden="1">
      <c r="A1473" s="227"/>
      <c r="B1473" s="227"/>
      <c r="C1473" s="227"/>
      <c r="D1473" s="227"/>
      <c r="E1473" s="227"/>
      <c r="F1473" s="227"/>
      <c r="G1473" s="227"/>
      <c r="H1473" s="227"/>
      <c r="I1473" s="227"/>
      <c r="J1473" s="227"/>
      <c r="K1473" s="227"/>
      <c r="L1473" s="227"/>
      <c r="M1473" s="227"/>
      <c r="N1473" s="227"/>
      <c r="O1473" s="227"/>
      <c r="P1473" s="227"/>
      <c r="Q1473" s="227"/>
      <c r="R1473" s="227"/>
      <c r="S1473" s="227"/>
      <c r="T1473" s="227"/>
      <c r="U1473" s="227"/>
      <c r="V1473" s="227"/>
      <c r="W1473" s="227"/>
      <c r="X1473" s="227"/>
      <c r="Y1473" s="227"/>
      <c r="Z1473" s="227"/>
      <c r="AA1473" s="227"/>
      <c r="AB1473" s="227"/>
      <c r="AC1473" s="227"/>
      <c r="AD1473" s="227"/>
      <c r="AE1473" s="227"/>
      <c r="AF1473" s="227"/>
      <c r="AG1473" s="227"/>
      <c r="AH1473" s="227"/>
      <c r="AI1473" s="227"/>
      <c r="AJ1473" s="227"/>
      <c r="AK1473" s="227"/>
    </row>
    <row r="1474" hidden="1">
      <c r="A1474" s="227"/>
      <c r="B1474" s="227"/>
      <c r="C1474" s="227"/>
      <c r="D1474" s="227"/>
      <c r="E1474" s="227"/>
      <c r="F1474" s="227"/>
      <c r="G1474" s="227"/>
      <c r="H1474" s="227"/>
      <c r="I1474" s="227"/>
      <c r="J1474" s="227"/>
      <c r="K1474" s="227"/>
      <c r="L1474" s="227"/>
      <c r="M1474" s="227"/>
      <c r="N1474" s="227"/>
      <c r="O1474" s="227"/>
      <c r="P1474" s="227"/>
      <c r="Q1474" s="227"/>
      <c r="R1474" s="227"/>
      <c r="S1474" s="227"/>
      <c r="T1474" s="227"/>
      <c r="U1474" s="227"/>
      <c r="V1474" s="227"/>
      <c r="W1474" s="227"/>
      <c r="X1474" s="227"/>
      <c r="Y1474" s="227"/>
      <c r="Z1474" s="227"/>
      <c r="AA1474" s="227"/>
      <c r="AB1474" s="227"/>
      <c r="AC1474" s="227"/>
      <c r="AD1474" s="227"/>
      <c r="AE1474" s="227"/>
      <c r="AF1474" s="227"/>
      <c r="AG1474" s="227"/>
      <c r="AH1474" s="227"/>
      <c r="AI1474" s="227"/>
      <c r="AJ1474" s="227"/>
      <c r="AK1474" s="227"/>
    </row>
    <row r="1475" hidden="1">
      <c r="A1475" s="227"/>
      <c r="B1475" s="227"/>
      <c r="C1475" s="227"/>
      <c r="D1475" s="227"/>
      <c r="E1475" s="227"/>
      <c r="F1475" s="227"/>
      <c r="G1475" s="227"/>
      <c r="H1475" s="227"/>
      <c r="I1475" s="227"/>
      <c r="J1475" s="227"/>
      <c r="K1475" s="227"/>
      <c r="L1475" s="227"/>
      <c r="M1475" s="227"/>
      <c r="N1475" s="227"/>
      <c r="O1475" s="227"/>
      <c r="P1475" s="227"/>
      <c r="Q1475" s="227"/>
      <c r="R1475" s="227"/>
      <c r="S1475" s="227"/>
      <c r="T1475" s="227"/>
      <c r="U1475" s="227"/>
      <c r="V1475" s="227"/>
      <c r="W1475" s="227"/>
      <c r="X1475" s="227"/>
      <c r="Y1475" s="227"/>
      <c r="Z1475" s="227"/>
      <c r="AA1475" s="227"/>
      <c r="AB1475" s="227"/>
      <c r="AC1475" s="227"/>
      <c r="AD1475" s="227"/>
      <c r="AE1475" s="227"/>
      <c r="AF1475" s="227"/>
      <c r="AG1475" s="227"/>
      <c r="AH1475" s="227"/>
      <c r="AI1475" s="227"/>
      <c r="AJ1475" s="227"/>
      <c r="AK1475" s="227"/>
    </row>
    <row r="1476" hidden="1">
      <c r="A1476" s="227"/>
      <c r="B1476" s="227"/>
      <c r="C1476" s="227"/>
      <c r="D1476" s="227"/>
      <c r="E1476" s="227"/>
      <c r="F1476" s="227"/>
      <c r="G1476" s="227"/>
      <c r="H1476" s="227"/>
      <c r="I1476" s="227"/>
      <c r="J1476" s="227"/>
      <c r="K1476" s="227"/>
      <c r="L1476" s="227"/>
      <c r="M1476" s="227"/>
      <c r="N1476" s="227"/>
      <c r="O1476" s="227"/>
      <c r="P1476" s="227"/>
      <c r="Q1476" s="227"/>
      <c r="R1476" s="227"/>
      <c r="S1476" s="227"/>
      <c r="T1476" s="227"/>
      <c r="U1476" s="227"/>
      <c r="V1476" s="227"/>
      <c r="W1476" s="227"/>
      <c r="X1476" s="227"/>
      <c r="Y1476" s="227"/>
      <c r="Z1476" s="227"/>
      <c r="AA1476" s="227"/>
      <c r="AB1476" s="227"/>
      <c r="AC1476" s="227"/>
      <c r="AD1476" s="227"/>
      <c r="AE1476" s="227"/>
      <c r="AF1476" s="227"/>
      <c r="AG1476" s="227"/>
      <c r="AH1476" s="227"/>
      <c r="AI1476" s="227"/>
      <c r="AJ1476" s="227"/>
      <c r="AK1476" s="227"/>
    </row>
    <row r="1477" hidden="1">
      <c r="A1477" s="227"/>
      <c r="B1477" s="227"/>
      <c r="C1477" s="227"/>
      <c r="D1477" s="227"/>
      <c r="E1477" s="227"/>
      <c r="F1477" s="227"/>
      <c r="G1477" s="227"/>
      <c r="H1477" s="227"/>
      <c r="I1477" s="227"/>
      <c r="J1477" s="227"/>
      <c r="K1477" s="227"/>
      <c r="L1477" s="227"/>
      <c r="M1477" s="227"/>
      <c r="N1477" s="227"/>
      <c r="O1477" s="227"/>
      <c r="P1477" s="227"/>
      <c r="Q1477" s="227"/>
      <c r="R1477" s="227"/>
      <c r="S1477" s="227"/>
      <c r="T1477" s="227"/>
      <c r="U1477" s="227"/>
      <c r="V1477" s="227"/>
      <c r="W1477" s="227"/>
      <c r="X1477" s="227"/>
      <c r="Y1477" s="227"/>
      <c r="Z1477" s="227"/>
      <c r="AA1477" s="227"/>
      <c r="AB1477" s="227"/>
      <c r="AC1477" s="227"/>
      <c r="AD1477" s="227"/>
      <c r="AE1477" s="227"/>
      <c r="AF1477" s="227"/>
      <c r="AG1477" s="227"/>
      <c r="AH1477" s="227"/>
      <c r="AI1477" s="227"/>
      <c r="AJ1477" s="227"/>
      <c r="AK1477" s="227"/>
    </row>
    <row r="1478" hidden="1">
      <c r="A1478" s="227"/>
      <c r="B1478" s="227"/>
      <c r="C1478" s="227"/>
      <c r="D1478" s="227"/>
      <c r="E1478" s="227"/>
      <c r="F1478" s="227"/>
      <c r="G1478" s="227"/>
      <c r="H1478" s="227"/>
      <c r="I1478" s="227"/>
      <c r="J1478" s="227"/>
      <c r="K1478" s="227"/>
      <c r="L1478" s="227"/>
      <c r="M1478" s="227"/>
      <c r="N1478" s="227"/>
      <c r="O1478" s="227"/>
      <c r="P1478" s="227"/>
      <c r="Q1478" s="227"/>
      <c r="R1478" s="227"/>
      <c r="S1478" s="227"/>
      <c r="T1478" s="227"/>
      <c r="U1478" s="227"/>
      <c r="V1478" s="227"/>
      <c r="W1478" s="227"/>
      <c r="X1478" s="227"/>
      <c r="Y1478" s="227"/>
      <c r="Z1478" s="227"/>
      <c r="AA1478" s="227"/>
      <c r="AB1478" s="227"/>
      <c r="AC1478" s="227"/>
      <c r="AD1478" s="227"/>
      <c r="AE1478" s="227"/>
      <c r="AF1478" s="227"/>
      <c r="AG1478" s="227"/>
      <c r="AH1478" s="227"/>
      <c r="AI1478" s="227"/>
      <c r="AJ1478" s="227"/>
      <c r="AK1478" s="227"/>
    </row>
    <row r="1479" hidden="1">
      <c r="A1479" s="227"/>
      <c r="B1479" s="227"/>
      <c r="C1479" s="227"/>
      <c r="D1479" s="227"/>
      <c r="E1479" s="227"/>
      <c r="F1479" s="227"/>
      <c r="G1479" s="227"/>
      <c r="H1479" s="227"/>
      <c r="I1479" s="227"/>
      <c r="J1479" s="227"/>
      <c r="K1479" s="227"/>
      <c r="L1479" s="227"/>
      <c r="M1479" s="227"/>
      <c r="N1479" s="227"/>
      <c r="O1479" s="227"/>
      <c r="P1479" s="227"/>
      <c r="Q1479" s="227"/>
      <c r="R1479" s="227"/>
      <c r="S1479" s="227"/>
      <c r="T1479" s="227"/>
      <c r="U1479" s="227"/>
      <c r="V1479" s="227"/>
      <c r="W1479" s="227"/>
      <c r="X1479" s="227"/>
      <c r="Y1479" s="227"/>
      <c r="Z1479" s="227"/>
      <c r="AA1479" s="227"/>
      <c r="AB1479" s="227"/>
      <c r="AC1479" s="227"/>
      <c r="AD1479" s="227"/>
      <c r="AE1479" s="227"/>
      <c r="AF1479" s="227"/>
      <c r="AG1479" s="227"/>
      <c r="AH1479" s="227"/>
      <c r="AI1479" s="227"/>
      <c r="AJ1479" s="227"/>
      <c r="AK1479" s="227"/>
    </row>
    <row r="1480" hidden="1">
      <c r="A1480" s="227"/>
      <c r="B1480" s="227"/>
      <c r="C1480" s="227"/>
      <c r="D1480" s="227"/>
      <c r="E1480" s="227"/>
      <c r="F1480" s="227"/>
      <c r="G1480" s="227"/>
      <c r="H1480" s="227"/>
      <c r="I1480" s="227"/>
      <c r="J1480" s="227"/>
      <c r="K1480" s="227"/>
      <c r="L1480" s="227"/>
      <c r="M1480" s="227"/>
      <c r="N1480" s="227"/>
      <c r="O1480" s="227"/>
      <c r="P1480" s="227"/>
      <c r="Q1480" s="227"/>
      <c r="R1480" s="227"/>
      <c r="S1480" s="227"/>
      <c r="T1480" s="227"/>
      <c r="U1480" s="227"/>
      <c r="V1480" s="227"/>
      <c r="W1480" s="227"/>
      <c r="X1480" s="227"/>
      <c r="Y1480" s="227"/>
      <c r="Z1480" s="227"/>
      <c r="AA1480" s="227"/>
      <c r="AB1480" s="227"/>
      <c r="AC1480" s="227"/>
      <c r="AD1480" s="227"/>
      <c r="AE1480" s="227"/>
      <c r="AF1480" s="227"/>
      <c r="AG1480" s="227"/>
      <c r="AH1480" s="227"/>
      <c r="AI1480" s="227"/>
      <c r="AJ1480" s="227"/>
      <c r="AK1480" s="227"/>
    </row>
    <row r="1481" hidden="1">
      <c r="A1481" s="227"/>
      <c r="B1481" s="227"/>
      <c r="C1481" s="227"/>
      <c r="D1481" s="227"/>
      <c r="E1481" s="227"/>
      <c r="F1481" s="227"/>
      <c r="G1481" s="227"/>
      <c r="H1481" s="227"/>
      <c r="I1481" s="227"/>
      <c r="J1481" s="227"/>
      <c r="K1481" s="227"/>
      <c r="L1481" s="227"/>
      <c r="M1481" s="227"/>
      <c r="N1481" s="227"/>
      <c r="O1481" s="227"/>
      <c r="P1481" s="227"/>
      <c r="Q1481" s="227"/>
      <c r="R1481" s="227"/>
      <c r="S1481" s="227"/>
      <c r="T1481" s="227"/>
      <c r="U1481" s="227"/>
      <c r="V1481" s="227"/>
      <c r="W1481" s="227"/>
      <c r="X1481" s="227"/>
      <c r="Y1481" s="227"/>
      <c r="Z1481" s="227"/>
      <c r="AA1481" s="227"/>
      <c r="AB1481" s="227"/>
      <c r="AC1481" s="227"/>
      <c r="AD1481" s="227"/>
      <c r="AE1481" s="227"/>
      <c r="AF1481" s="227"/>
      <c r="AG1481" s="227"/>
      <c r="AH1481" s="227"/>
      <c r="AI1481" s="227"/>
      <c r="AJ1481" s="227"/>
      <c r="AK1481" s="227"/>
    </row>
    <row r="1482" hidden="1">
      <c r="A1482" s="227"/>
      <c r="B1482" s="227"/>
      <c r="C1482" s="227"/>
      <c r="D1482" s="227"/>
      <c r="E1482" s="227"/>
      <c r="F1482" s="227"/>
      <c r="G1482" s="227"/>
      <c r="H1482" s="227"/>
      <c r="I1482" s="227"/>
      <c r="J1482" s="227"/>
      <c r="K1482" s="227"/>
      <c r="L1482" s="227"/>
      <c r="M1482" s="227"/>
      <c r="N1482" s="227"/>
      <c r="O1482" s="227"/>
      <c r="P1482" s="227"/>
      <c r="Q1482" s="227"/>
      <c r="R1482" s="227"/>
      <c r="S1482" s="227"/>
      <c r="T1482" s="227"/>
      <c r="U1482" s="227"/>
      <c r="V1482" s="227"/>
      <c r="W1482" s="227"/>
      <c r="X1482" s="227"/>
      <c r="Y1482" s="227"/>
      <c r="Z1482" s="227"/>
      <c r="AA1482" s="227"/>
      <c r="AB1482" s="227"/>
      <c r="AC1482" s="227"/>
      <c r="AD1482" s="227"/>
      <c r="AE1482" s="227"/>
      <c r="AF1482" s="227"/>
      <c r="AG1482" s="227"/>
      <c r="AH1482" s="227"/>
      <c r="AI1482" s="227"/>
      <c r="AJ1482" s="227"/>
      <c r="AK1482" s="227"/>
    </row>
    <row r="1483" hidden="1">
      <c r="A1483" s="227"/>
      <c r="B1483" s="227"/>
      <c r="C1483" s="227"/>
      <c r="D1483" s="227"/>
      <c r="E1483" s="227"/>
      <c r="F1483" s="227"/>
      <c r="G1483" s="227"/>
      <c r="H1483" s="227"/>
      <c r="I1483" s="227"/>
      <c r="J1483" s="227"/>
      <c r="K1483" s="227"/>
      <c r="L1483" s="227"/>
      <c r="M1483" s="227"/>
      <c r="N1483" s="227"/>
      <c r="O1483" s="227"/>
      <c r="P1483" s="227"/>
      <c r="Q1483" s="227"/>
      <c r="R1483" s="227"/>
      <c r="S1483" s="227"/>
      <c r="T1483" s="227"/>
      <c r="U1483" s="227"/>
      <c r="V1483" s="227"/>
      <c r="W1483" s="227"/>
      <c r="X1483" s="227"/>
      <c r="Y1483" s="227"/>
      <c r="Z1483" s="227"/>
      <c r="AA1483" s="227"/>
      <c r="AB1483" s="227"/>
      <c r="AC1483" s="227"/>
      <c r="AD1483" s="227"/>
      <c r="AE1483" s="227"/>
      <c r="AF1483" s="227"/>
      <c r="AG1483" s="227"/>
      <c r="AH1483" s="227"/>
      <c r="AI1483" s="227"/>
      <c r="AJ1483" s="227"/>
      <c r="AK1483" s="227"/>
    </row>
    <row r="1484" hidden="1">
      <c r="A1484" s="227"/>
      <c r="B1484" s="227"/>
      <c r="C1484" s="227"/>
      <c r="D1484" s="227"/>
      <c r="E1484" s="227"/>
      <c r="F1484" s="227"/>
      <c r="G1484" s="227"/>
      <c r="H1484" s="227"/>
      <c r="I1484" s="227"/>
      <c r="J1484" s="227"/>
      <c r="K1484" s="227"/>
      <c r="L1484" s="227"/>
      <c r="M1484" s="227"/>
      <c r="N1484" s="227"/>
      <c r="O1484" s="227"/>
      <c r="P1484" s="227"/>
      <c r="Q1484" s="227"/>
      <c r="R1484" s="227"/>
      <c r="S1484" s="227"/>
      <c r="T1484" s="227"/>
      <c r="U1484" s="227"/>
      <c r="V1484" s="227"/>
      <c r="W1484" s="227"/>
      <c r="X1484" s="227"/>
      <c r="Y1484" s="227"/>
      <c r="Z1484" s="227"/>
      <c r="AA1484" s="227"/>
      <c r="AB1484" s="227"/>
      <c r="AC1484" s="227"/>
      <c r="AD1484" s="227"/>
      <c r="AE1484" s="227"/>
      <c r="AF1484" s="227"/>
      <c r="AG1484" s="227"/>
      <c r="AH1484" s="227"/>
      <c r="AI1484" s="227"/>
      <c r="AJ1484" s="227"/>
      <c r="AK1484" s="227"/>
    </row>
    <row r="1485" hidden="1">
      <c r="A1485" s="227"/>
      <c r="B1485" s="227"/>
      <c r="C1485" s="227"/>
      <c r="D1485" s="227"/>
      <c r="E1485" s="227"/>
      <c r="F1485" s="227"/>
      <c r="G1485" s="227"/>
      <c r="H1485" s="227"/>
      <c r="I1485" s="227"/>
      <c r="J1485" s="227"/>
      <c r="K1485" s="227"/>
      <c r="L1485" s="227"/>
      <c r="M1485" s="227"/>
      <c r="N1485" s="227"/>
      <c r="O1485" s="227"/>
      <c r="P1485" s="227"/>
      <c r="Q1485" s="227"/>
      <c r="R1485" s="227"/>
      <c r="S1485" s="227"/>
      <c r="T1485" s="227"/>
      <c r="U1485" s="227"/>
      <c r="V1485" s="227"/>
      <c r="W1485" s="227"/>
      <c r="X1485" s="227"/>
      <c r="Y1485" s="227"/>
      <c r="Z1485" s="227"/>
      <c r="AA1485" s="227"/>
      <c r="AB1485" s="227"/>
      <c r="AC1485" s="227"/>
      <c r="AD1485" s="227"/>
      <c r="AE1485" s="227"/>
      <c r="AF1485" s="227"/>
      <c r="AG1485" s="227"/>
      <c r="AH1485" s="227"/>
      <c r="AI1485" s="227"/>
      <c r="AJ1485" s="227"/>
      <c r="AK1485" s="227"/>
    </row>
    <row r="1486" hidden="1">
      <c r="A1486" s="227"/>
      <c r="B1486" s="227"/>
      <c r="C1486" s="227"/>
      <c r="D1486" s="227"/>
      <c r="E1486" s="227"/>
      <c r="F1486" s="227"/>
      <c r="G1486" s="227"/>
      <c r="H1486" s="227"/>
      <c r="I1486" s="227"/>
      <c r="J1486" s="227"/>
      <c r="K1486" s="227"/>
      <c r="L1486" s="227"/>
      <c r="M1486" s="227"/>
      <c r="N1486" s="227"/>
      <c r="O1486" s="227"/>
      <c r="P1486" s="227"/>
      <c r="Q1486" s="227"/>
      <c r="R1486" s="227"/>
      <c r="S1486" s="227"/>
      <c r="T1486" s="227"/>
      <c r="U1486" s="227"/>
      <c r="V1486" s="227"/>
      <c r="W1486" s="227"/>
      <c r="X1486" s="227"/>
      <c r="Y1486" s="227"/>
      <c r="Z1486" s="227"/>
      <c r="AA1486" s="227"/>
      <c r="AB1486" s="227"/>
      <c r="AC1486" s="227"/>
      <c r="AD1486" s="227"/>
      <c r="AE1486" s="227"/>
      <c r="AF1486" s="227"/>
      <c r="AG1486" s="227"/>
      <c r="AH1486" s="227"/>
      <c r="AI1486" s="227"/>
      <c r="AJ1486" s="227"/>
      <c r="AK1486" s="227"/>
    </row>
    <row r="1487" hidden="1">
      <c r="A1487" s="227"/>
      <c r="B1487" s="227"/>
      <c r="C1487" s="227"/>
      <c r="D1487" s="227"/>
      <c r="E1487" s="227"/>
      <c r="F1487" s="227"/>
      <c r="G1487" s="227"/>
      <c r="H1487" s="227"/>
      <c r="I1487" s="227"/>
      <c r="J1487" s="227"/>
      <c r="K1487" s="227"/>
      <c r="L1487" s="227"/>
      <c r="M1487" s="227"/>
      <c r="N1487" s="227"/>
      <c r="O1487" s="227"/>
      <c r="P1487" s="227"/>
      <c r="Q1487" s="227"/>
      <c r="R1487" s="227"/>
      <c r="S1487" s="227"/>
      <c r="T1487" s="227"/>
      <c r="U1487" s="227"/>
      <c r="V1487" s="227"/>
      <c r="W1487" s="227"/>
      <c r="X1487" s="227"/>
      <c r="Y1487" s="227"/>
      <c r="Z1487" s="227"/>
      <c r="AA1487" s="227"/>
      <c r="AB1487" s="227"/>
      <c r="AC1487" s="227"/>
      <c r="AD1487" s="227"/>
      <c r="AE1487" s="227"/>
      <c r="AF1487" s="227"/>
      <c r="AG1487" s="227"/>
      <c r="AH1487" s="227"/>
      <c r="AI1487" s="227"/>
      <c r="AJ1487" s="227"/>
      <c r="AK1487" s="227"/>
    </row>
    <row r="1488" hidden="1">
      <c r="A1488" s="227"/>
      <c r="B1488" s="227"/>
      <c r="C1488" s="227"/>
      <c r="D1488" s="227"/>
      <c r="E1488" s="227"/>
      <c r="F1488" s="227"/>
      <c r="G1488" s="227"/>
      <c r="H1488" s="227"/>
      <c r="I1488" s="227"/>
      <c r="J1488" s="227"/>
      <c r="K1488" s="227"/>
      <c r="L1488" s="227"/>
      <c r="M1488" s="227"/>
      <c r="N1488" s="227"/>
      <c r="O1488" s="227"/>
      <c r="P1488" s="227"/>
      <c r="Q1488" s="227"/>
      <c r="R1488" s="227"/>
      <c r="S1488" s="227"/>
      <c r="T1488" s="227"/>
      <c r="U1488" s="227"/>
      <c r="V1488" s="227"/>
      <c r="W1488" s="227"/>
      <c r="X1488" s="227"/>
      <c r="Y1488" s="227"/>
      <c r="Z1488" s="227"/>
      <c r="AA1488" s="227"/>
      <c r="AB1488" s="227"/>
      <c r="AC1488" s="227"/>
      <c r="AD1488" s="227"/>
      <c r="AE1488" s="227"/>
      <c r="AF1488" s="227"/>
      <c r="AG1488" s="227"/>
      <c r="AH1488" s="227"/>
      <c r="AI1488" s="227"/>
      <c r="AJ1488" s="227"/>
      <c r="AK1488" s="227"/>
    </row>
    <row r="1489" hidden="1">
      <c r="A1489" s="227"/>
      <c r="B1489" s="227"/>
      <c r="C1489" s="227"/>
      <c r="D1489" s="227"/>
      <c r="E1489" s="227"/>
      <c r="F1489" s="227"/>
      <c r="G1489" s="227"/>
      <c r="H1489" s="227"/>
      <c r="I1489" s="227"/>
      <c r="J1489" s="227"/>
      <c r="K1489" s="227"/>
      <c r="L1489" s="227"/>
      <c r="M1489" s="227"/>
      <c r="N1489" s="227"/>
      <c r="O1489" s="227"/>
      <c r="P1489" s="227"/>
      <c r="Q1489" s="227"/>
      <c r="R1489" s="227"/>
      <c r="S1489" s="227"/>
      <c r="T1489" s="227"/>
      <c r="U1489" s="227"/>
      <c r="V1489" s="227"/>
      <c r="W1489" s="227"/>
      <c r="X1489" s="227"/>
      <c r="Y1489" s="227"/>
      <c r="Z1489" s="227"/>
      <c r="AA1489" s="227"/>
      <c r="AB1489" s="227"/>
      <c r="AC1489" s="227"/>
      <c r="AD1489" s="227"/>
      <c r="AE1489" s="227"/>
      <c r="AF1489" s="227"/>
      <c r="AG1489" s="227"/>
      <c r="AH1489" s="227"/>
      <c r="AI1489" s="227"/>
      <c r="AJ1489" s="227"/>
      <c r="AK1489" s="227"/>
    </row>
    <row r="1490" hidden="1">
      <c r="A1490" s="227"/>
      <c r="B1490" s="227"/>
      <c r="C1490" s="227"/>
      <c r="D1490" s="227"/>
      <c r="E1490" s="227"/>
      <c r="F1490" s="227"/>
      <c r="G1490" s="227"/>
      <c r="H1490" s="227"/>
      <c r="I1490" s="227"/>
      <c r="J1490" s="227"/>
      <c r="K1490" s="227"/>
      <c r="L1490" s="227"/>
      <c r="M1490" s="227"/>
      <c r="N1490" s="227"/>
      <c r="O1490" s="227"/>
      <c r="P1490" s="227"/>
      <c r="Q1490" s="227"/>
      <c r="R1490" s="227"/>
      <c r="S1490" s="227"/>
      <c r="T1490" s="227"/>
      <c r="U1490" s="227"/>
      <c r="V1490" s="227"/>
      <c r="W1490" s="227"/>
      <c r="X1490" s="227"/>
      <c r="Y1490" s="227"/>
      <c r="Z1490" s="227"/>
      <c r="AA1490" s="227"/>
      <c r="AB1490" s="227"/>
      <c r="AC1490" s="227"/>
      <c r="AD1490" s="227"/>
      <c r="AE1490" s="227"/>
      <c r="AF1490" s="227"/>
      <c r="AG1490" s="227"/>
      <c r="AH1490" s="227"/>
      <c r="AI1490" s="227"/>
      <c r="AJ1490" s="227"/>
      <c r="AK1490" s="227"/>
    </row>
    <row r="1491" hidden="1">
      <c r="A1491" s="227"/>
      <c r="B1491" s="227"/>
      <c r="C1491" s="227"/>
      <c r="D1491" s="227"/>
      <c r="E1491" s="227"/>
      <c r="F1491" s="227"/>
      <c r="G1491" s="227"/>
      <c r="H1491" s="227"/>
      <c r="I1491" s="227"/>
      <c r="J1491" s="227"/>
      <c r="K1491" s="227"/>
      <c r="L1491" s="227"/>
      <c r="M1491" s="227"/>
      <c r="N1491" s="227"/>
      <c r="O1491" s="227"/>
      <c r="P1491" s="227"/>
      <c r="Q1491" s="227"/>
      <c r="R1491" s="227"/>
      <c r="S1491" s="227"/>
      <c r="T1491" s="227"/>
      <c r="U1491" s="227"/>
      <c r="V1491" s="227"/>
      <c r="W1491" s="227"/>
      <c r="X1491" s="227"/>
      <c r="Y1491" s="227"/>
      <c r="Z1491" s="227"/>
      <c r="AA1491" s="227"/>
      <c r="AB1491" s="227"/>
      <c r="AC1491" s="227"/>
      <c r="AD1491" s="227"/>
      <c r="AE1491" s="227"/>
      <c r="AF1491" s="227"/>
      <c r="AG1491" s="227"/>
      <c r="AH1491" s="227"/>
      <c r="AI1491" s="227"/>
      <c r="AJ1491" s="227"/>
      <c r="AK1491" s="227"/>
    </row>
    <row r="1492" hidden="1">
      <c r="A1492" s="227"/>
      <c r="B1492" s="227"/>
      <c r="C1492" s="227"/>
      <c r="D1492" s="227"/>
      <c r="E1492" s="227"/>
      <c r="F1492" s="227"/>
      <c r="G1492" s="227"/>
      <c r="H1492" s="227"/>
      <c r="I1492" s="227"/>
      <c r="J1492" s="227"/>
      <c r="K1492" s="227"/>
      <c r="L1492" s="227"/>
      <c r="M1492" s="227"/>
      <c r="N1492" s="227"/>
      <c r="O1492" s="227"/>
      <c r="P1492" s="227"/>
      <c r="Q1492" s="227"/>
      <c r="R1492" s="227"/>
      <c r="S1492" s="227"/>
      <c r="T1492" s="227"/>
      <c r="U1492" s="227"/>
      <c r="V1492" s="227"/>
      <c r="W1492" s="227"/>
      <c r="X1492" s="227"/>
      <c r="Y1492" s="227"/>
      <c r="Z1492" s="227"/>
      <c r="AA1492" s="227"/>
      <c r="AB1492" s="227"/>
      <c r="AC1492" s="227"/>
      <c r="AD1492" s="227"/>
      <c r="AE1492" s="227"/>
      <c r="AF1492" s="227"/>
      <c r="AG1492" s="227"/>
      <c r="AH1492" s="227"/>
      <c r="AI1492" s="227"/>
      <c r="AJ1492" s="227"/>
      <c r="AK1492" s="227"/>
    </row>
    <row r="1493" hidden="1">
      <c r="A1493" s="227"/>
      <c r="B1493" s="227"/>
      <c r="C1493" s="227"/>
      <c r="D1493" s="227"/>
      <c r="E1493" s="227"/>
      <c r="F1493" s="227"/>
      <c r="G1493" s="227"/>
      <c r="H1493" s="227"/>
      <c r="I1493" s="227"/>
      <c r="J1493" s="227"/>
      <c r="K1493" s="227"/>
      <c r="L1493" s="227"/>
      <c r="M1493" s="227"/>
      <c r="N1493" s="227"/>
      <c r="O1493" s="227"/>
      <c r="P1493" s="227"/>
      <c r="Q1493" s="227"/>
      <c r="R1493" s="227"/>
      <c r="S1493" s="227"/>
      <c r="T1493" s="227"/>
      <c r="U1493" s="227"/>
      <c r="V1493" s="227"/>
      <c r="W1493" s="227"/>
      <c r="X1493" s="227"/>
      <c r="Y1493" s="227"/>
      <c r="Z1493" s="227"/>
      <c r="AA1493" s="227"/>
      <c r="AB1493" s="227"/>
      <c r="AC1493" s="227"/>
      <c r="AD1493" s="227"/>
      <c r="AE1493" s="227"/>
      <c r="AF1493" s="227"/>
      <c r="AG1493" s="227"/>
      <c r="AH1493" s="227"/>
      <c r="AI1493" s="227"/>
      <c r="AJ1493" s="227"/>
      <c r="AK1493" s="227"/>
    </row>
    <row r="1494" hidden="1">
      <c r="A1494" s="227"/>
      <c r="B1494" s="227"/>
      <c r="C1494" s="227"/>
      <c r="D1494" s="227"/>
      <c r="E1494" s="227"/>
      <c r="F1494" s="227"/>
      <c r="G1494" s="227"/>
      <c r="H1494" s="227"/>
      <c r="I1494" s="227"/>
      <c r="J1494" s="227"/>
      <c r="K1494" s="227"/>
      <c r="L1494" s="227"/>
      <c r="M1494" s="227"/>
      <c r="N1494" s="227"/>
      <c r="O1494" s="227"/>
      <c r="P1494" s="227"/>
      <c r="Q1494" s="227"/>
      <c r="R1494" s="227"/>
      <c r="S1494" s="227"/>
      <c r="T1494" s="227"/>
      <c r="U1494" s="227"/>
      <c r="V1494" s="227"/>
      <c r="W1494" s="227"/>
      <c r="X1494" s="227"/>
      <c r="Y1494" s="227"/>
      <c r="Z1494" s="227"/>
      <c r="AA1494" s="227"/>
      <c r="AB1494" s="227"/>
      <c r="AC1494" s="227"/>
      <c r="AD1494" s="227"/>
      <c r="AE1494" s="227"/>
      <c r="AF1494" s="227"/>
      <c r="AG1494" s="227"/>
      <c r="AH1494" s="227"/>
      <c r="AI1494" s="227"/>
      <c r="AJ1494" s="227"/>
      <c r="AK1494" s="227"/>
    </row>
    <row r="1495" hidden="1">
      <c r="A1495" s="227"/>
      <c r="B1495" s="227"/>
      <c r="C1495" s="227"/>
      <c r="D1495" s="227"/>
      <c r="E1495" s="227"/>
      <c r="F1495" s="227"/>
      <c r="G1495" s="227"/>
      <c r="H1495" s="227"/>
      <c r="I1495" s="227"/>
      <c r="J1495" s="227"/>
      <c r="K1495" s="227"/>
      <c r="L1495" s="227"/>
      <c r="M1495" s="227"/>
      <c r="N1495" s="227"/>
      <c r="O1495" s="227"/>
      <c r="P1495" s="227"/>
      <c r="Q1495" s="227"/>
      <c r="R1495" s="227"/>
      <c r="S1495" s="227"/>
      <c r="T1495" s="227"/>
      <c r="U1495" s="227"/>
      <c r="V1495" s="227"/>
      <c r="W1495" s="227"/>
      <c r="X1495" s="227"/>
      <c r="Y1495" s="227"/>
      <c r="Z1495" s="227"/>
      <c r="AA1495" s="227"/>
      <c r="AB1495" s="227"/>
      <c r="AC1495" s="227"/>
      <c r="AD1495" s="227"/>
      <c r="AE1495" s="227"/>
      <c r="AF1495" s="227"/>
      <c r="AG1495" s="227"/>
      <c r="AH1495" s="227"/>
      <c r="AI1495" s="227"/>
      <c r="AJ1495" s="227"/>
      <c r="AK1495" s="227"/>
    </row>
    <row r="1496" hidden="1">
      <c r="A1496" s="227"/>
      <c r="B1496" s="227"/>
      <c r="C1496" s="227"/>
      <c r="D1496" s="227"/>
      <c r="E1496" s="227"/>
      <c r="F1496" s="227"/>
      <c r="G1496" s="227"/>
      <c r="H1496" s="227"/>
      <c r="I1496" s="227"/>
      <c r="J1496" s="227"/>
      <c r="K1496" s="227"/>
      <c r="L1496" s="227"/>
      <c r="M1496" s="227"/>
      <c r="N1496" s="227"/>
      <c r="O1496" s="227"/>
      <c r="P1496" s="227"/>
      <c r="Q1496" s="227"/>
      <c r="R1496" s="227"/>
      <c r="S1496" s="227"/>
      <c r="T1496" s="227"/>
      <c r="U1496" s="227"/>
      <c r="V1496" s="227"/>
      <c r="W1496" s="227"/>
      <c r="X1496" s="227"/>
      <c r="Y1496" s="227"/>
      <c r="Z1496" s="227"/>
      <c r="AA1496" s="227"/>
      <c r="AB1496" s="227"/>
      <c r="AC1496" s="227"/>
      <c r="AD1496" s="227"/>
      <c r="AE1496" s="227"/>
      <c r="AF1496" s="227"/>
      <c r="AG1496" s="227"/>
      <c r="AH1496" s="227"/>
      <c r="AI1496" s="227"/>
      <c r="AJ1496" s="227"/>
      <c r="AK1496" s="227"/>
    </row>
    <row r="1497" hidden="1">
      <c r="A1497" s="227"/>
      <c r="B1497" s="227"/>
      <c r="C1497" s="227"/>
      <c r="D1497" s="227"/>
      <c r="E1497" s="227"/>
      <c r="F1497" s="227"/>
      <c r="G1497" s="227"/>
      <c r="H1497" s="227"/>
      <c r="I1497" s="227"/>
      <c r="J1497" s="227"/>
      <c r="K1497" s="227"/>
      <c r="L1497" s="227"/>
      <c r="M1497" s="227"/>
      <c r="N1497" s="227"/>
      <c r="O1497" s="227"/>
      <c r="P1497" s="227"/>
      <c r="Q1497" s="227"/>
      <c r="R1497" s="227"/>
      <c r="S1497" s="227"/>
      <c r="T1497" s="227"/>
      <c r="U1497" s="227"/>
      <c r="V1497" s="227"/>
      <c r="W1497" s="227"/>
      <c r="X1497" s="227"/>
      <c r="Y1497" s="227"/>
      <c r="Z1497" s="227"/>
      <c r="AA1497" s="227"/>
      <c r="AB1497" s="227"/>
      <c r="AC1497" s="227"/>
      <c r="AD1497" s="227"/>
      <c r="AE1497" s="227"/>
      <c r="AF1497" s="227"/>
      <c r="AG1497" s="227"/>
      <c r="AH1497" s="227"/>
      <c r="AI1497" s="227"/>
      <c r="AJ1497" s="227"/>
      <c r="AK1497" s="227"/>
    </row>
    <row r="1498" hidden="1">
      <c r="A1498" s="227"/>
      <c r="B1498" s="227"/>
      <c r="C1498" s="227"/>
      <c r="D1498" s="227"/>
      <c r="E1498" s="227"/>
      <c r="F1498" s="227"/>
      <c r="G1498" s="227"/>
      <c r="H1498" s="227"/>
      <c r="I1498" s="227"/>
      <c r="J1498" s="227"/>
      <c r="K1498" s="227"/>
      <c r="L1498" s="227"/>
      <c r="M1498" s="227"/>
      <c r="N1498" s="227"/>
      <c r="O1498" s="227"/>
      <c r="P1498" s="227"/>
      <c r="Q1498" s="227"/>
      <c r="R1498" s="227"/>
      <c r="S1498" s="227"/>
      <c r="T1498" s="227"/>
      <c r="U1498" s="227"/>
      <c r="V1498" s="227"/>
      <c r="W1498" s="227"/>
      <c r="X1498" s="227"/>
      <c r="Y1498" s="227"/>
      <c r="Z1498" s="227"/>
      <c r="AA1498" s="227"/>
      <c r="AB1498" s="227"/>
      <c r="AC1498" s="227"/>
      <c r="AD1498" s="227"/>
      <c r="AE1498" s="227"/>
      <c r="AF1498" s="227"/>
      <c r="AG1498" s="227"/>
      <c r="AH1498" s="227"/>
      <c r="AI1498" s="227"/>
      <c r="AJ1498" s="227"/>
      <c r="AK1498" s="227"/>
    </row>
    <row r="1499" hidden="1">
      <c r="A1499" s="227"/>
      <c r="B1499" s="227"/>
      <c r="C1499" s="227"/>
      <c r="D1499" s="227"/>
      <c r="E1499" s="227"/>
      <c r="F1499" s="227"/>
      <c r="G1499" s="227"/>
      <c r="H1499" s="227"/>
      <c r="I1499" s="227"/>
      <c r="J1499" s="227"/>
      <c r="K1499" s="227"/>
      <c r="L1499" s="227"/>
      <c r="M1499" s="227"/>
      <c r="N1499" s="227"/>
      <c r="O1499" s="227"/>
      <c r="P1499" s="227"/>
      <c r="Q1499" s="227"/>
      <c r="R1499" s="227"/>
      <c r="S1499" s="227"/>
      <c r="T1499" s="227"/>
      <c r="U1499" s="227"/>
      <c r="V1499" s="227"/>
      <c r="W1499" s="227"/>
      <c r="X1499" s="227"/>
      <c r="Y1499" s="227"/>
      <c r="Z1499" s="227"/>
      <c r="AA1499" s="227"/>
      <c r="AB1499" s="227"/>
      <c r="AC1499" s="227"/>
      <c r="AD1499" s="227"/>
      <c r="AE1499" s="227"/>
      <c r="AF1499" s="227"/>
      <c r="AG1499" s="227"/>
      <c r="AH1499" s="227"/>
      <c r="AI1499" s="227"/>
      <c r="AJ1499" s="227"/>
      <c r="AK1499" s="227"/>
    </row>
    <row r="1500" hidden="1">
      <c r="A1500" s="227"/>
      <c r="B1500" s="227"/>
      <c r="C1500" s="227"/>
      <c r="D1500" s="227"/>
      <c r="E1500" s="227"/>
      <c r="F1500" s="227"/>
      <c r="G1500" s="227"/>
      <c r="H1500" s="227"/>
      <c r="I1500" s="227"/>
      <c r="J1500" s="227"/>
      <c r="K1500" s="227"/>
      <c r="L1500" s="227"/>
      <c r="M1500" s="227"/>
      <c r="N1500" s="227"/>
      <c r="O1500" s="227"/>
      <c r="P1500" s="227"/>
      <c r="Q1500" s="227"/>
      <c r="R1500" s="227"/>
      <c r="S1500" s="227"/>
      <c r="T1500" s="227"/>
      <c r="U1500" s="227"/>
      <c r="V1500" s="227"/>
      <c r="W1500" s="227"/>
      <c r="X1500" s="227"/>
      <c r="Y1500" s="227"/>
      <c r="Z1500" s="227"/>
      <c r="AA1500" s="227"/>
      <c r="AB1500" s="227"/>
      <c r="AC1500" s="227"/>
      <c r="AD1500" s="227"/>
      <c r="AE1500" s="227"/>
      <c r="AF1500" s="227"/>
      <c r="AG1500" s="227"/>
      <c r="AH1500" s="227"/>
      <c r="AI1500" s="227"/>
      <c r="AJ1500" s="227"/>
      <c r="AK1500" s="227"/>
    </row>
    <row r="1501" hidden="1">
      <c r="A1501" s="227"/>
      <c r="B1501" s="227"/>
      <c r="C1501" s="227"/>
      <c r="D1501" s="227"/>
      <c r="E1501" s="227"/>
      <c r="F1501" s="227"/>
      <c r="G1501" s="227"/>
      <c r="H1501" s="227"/>
      <c r="I1501" s="227"/>
      <c r="J1501" s="227"/>
      <c r="K1501" s="227"/>
      <c r="L1501" s="227"/>
      <c r="M1501" s="227"/>
      <c r="N1501" s="227"/>
      <c r="O1501" s="227"/>
      <c r="P1501" s="227"/>
      <c r="Q1501" s="227"/>
      <c r="R1501" s="227"/>
      <c r="S1501" s="227"/>
      <c r="T1501" s="227"/>
      <c r="U1501" s="227"/>
      <c r="V1501" s="227"/>
      <c r="W1501" s="227"/>
      <c r="X1501" s="227"/>
      <c r="Y1501" s="227"/>
      <c r="Z1501" s="227"/>
      <c r="AA1501" s="227"/>
      <c r="AB1501" s="227"/>
      <c r="AC1501" s="227"/>
      <c r="AD1501" s="227"/>
      <c r="AE1501" s="227"/>
      <c r="AF1501" s="227"/>
      <c r="AG1501" s="227"/>
      <c r="AH1501" s="227"/>
      <c r="AI1501" s="227"/>
      <c r="AJ1501" s="227"/>
      <c r="AK1501" s="227"/>
    </row>
    <row r="1502" hidden="1">
      <c r="A1502" s="227"/>
      <c r="B1502" s="227"/>
      <c r="C1502" s="227"/>
      <c r="D1502" s="227"/>
      <c r="E1502" s="227"/>
      <c r="F1502" s="227"/>
      <c r="G1502" s="227"/>
      <c r="H1502" s="227"/>
      <c r="I1502" s="227"/>
      <c r="J1502" s="227"/>
      <c r="K1502" s="227"/>
      <c r="L1502" s="227"/>
      <c r="M1502" s="227"/>
      <c r="N1502" s="227"/>
      <c r="O1502" s="227"/>
      <c r="P1502" s="227"/>
      <c r="Q1502" s="227"/>
      <c r="R1502" s="227"/>
      <c r="S1502" s="227"/>
      <c r="T1502" s="227"/>
      <c r="U1502" s="227"/>
      <c r="V1502" s="227"/>
      <c r="W1502" s="227"/>
      <c r="X1502" s="227"/>
      <c r="Y1502" s="227"/>
      <c r="Z1502" s="227"/>
      <c r="AA1502" s="227"/>
      <c r="AB1502" s="227"/>
      <c r="AC1502" s="227"/>
      <c r="AD1502" s="227"/>
      <c r="AE1502" s="227"/>
      <c r="AF1502" s="227"/>
      <c r="AG1502" s="227"/>
      <c r="AH1502" s="227"/>
      <c r="AI1502" s="227"/>
      <c r="AJ1502" s="227"/>
      <c r="AK1502" s="227"/>
    </row>
    <row r="1503" hidden="1">
      <c r="A1503" s="227"/>
      <c r="B1503" s="227"/>
      <c r="C1503" s="227"/>
      <c r="D1503" s="227"/>
      <c r="E1503" s="227"/>
      <c r="F1503" s="227"/>
      <c r="G1503" s="227"/>
      <c r="H1503" s="227"/>
      <c r="I1503" s="227"/>
      <c r="J1503" s="227"/>
      <c r="K1503" s="227"/>
      <c r="L1503" s="227"/>
      <c r="M1503" s="227"/>
      <c r="N1503" s="227"/>
      <c r="O1503" s="227"/>
      <c r="P1503" s="227"/>
      <c r="Q1503" s="227"/>
      <c r="R1503" s="227"/>
      <c r="S1503" s="227"/>
      <c r="T1503" s="227"/>
      <c r="U1503" s="227"/>
      <c r="V1503" s="227"/>
      <c r="W1503" s="227"/>
      <c r="X1503" s="227"/>
      <c r="Y1503" s="227"/>
      <c r="Z1503" s="227"/>
      <c r="AA1503" s="227"/>
      <c r="AB1503" s="227"/>
      <c r="AC1503" s="227"/>
      <c r="AD1503" s="227"/>
      <c r="AE1503" s="227"/>
      <c r="AF1503" s="227"/>
      <c r="AG1503" s="227"/>
      <c r="AH1503" s="227"/>
      <c r="AI1503" s="227"/>
      <c r="AJ1503" s="227"/>
      <c r="AK1503" s="227"/>
    </row>
    <row r="1504" hidden="1">
      <c r="A1504" s="227"/>
      <c r="B1504" s="227"/>
      <c r="C1504" s="227"/>
      <c r="D1504" s="227"/>
      <c r="E1504" s="227"/>
      <c r="F1504" s="227"/>
      <c r="G1504" s="227"/>
      <c r="H1504" s="227"/>
      <c r="I1504" s="227"/>
      <c r="J1504" s="227"/>
      <c r="K1504" s="227"/>
      <c r="L1504" s="227"/>
      <c r="M1504" s="227"/>
      <c r="N1504" s="227"/>
      <c r="O1504" s="227"/>
      <c r="P1504" s="227"/>
      <c r="Q1504" s="227"/>
      <c r="R1504" s="227"/>
      <c r="S1504" s="227"/>
      <c r="T1504" s="227"/>
      <c r="U1504" s="227"/>
      <c r="V1504" s="227"/>
      <c r="W1504" s="227"/>
      <c r="X1504" s="227"/>
      <c r="Y1504" s="227"/>
      <c r="Z1504" s="227"/>
      <c r="AA1504" s="227"/>
      <c r="AB1504" s="227"/>
      <c r="AC1504" s="227"/>
      <c r="AD1504" s="227"/>
      <c r="AE1504" s="227"/>
      <c r="AF1504" s="227"/>
      <c r="AG1504" s="227"/>
      <c r="AH1504" s="227"/>
      <c r="AI1504" s="227"/>
      <c r="AJ1504" s="227"/>
      <c r="AK1504" s="227"/>
    </row>
    <row r="1505" hidden="1">
      <c r="A1505" s="227"/>
      <c r="B1505" s="227"/>
      <c r="C1505" s="227"/>
      <c r="D1505" s="227"/>
      <c r="E1505" s="227"/>
      <c r="F1505" s="227"/>
      <c r="G1505" s="227"/>
      <c r="H1505" s="227"/>
      <c r="I1505" s="227"/>
      <c r="J1505" s="227"/>
      <c r="K1505" s="227"/>
      <c r="L1505" s="227"/>
      <c r="M1505" s="227"/>
      <c r="N1505" s="227"/>
      <c r="O1505" s="227"/>
      <c r="P1505" s="227"/>
      <c r="Q1505" s="227"/>
      <c r="R1505" s="227"/>
      <c r="S1505" s="227"/>
      <c r="T1505" s="227"/>
      <c r="U1505" s="227"/>
      <c r="V1505" s="227"/>
      <c r="W1505" s="227"/>
      <c r="X1505" s="227"/>
      <c r="Y1505" s="227"/>
      <c r="Z1505" s="227"/>
      <c r="AA1505" s="227"/>
      <c r="AB1505" s="227"/>
      <c r="AC1505" s="227"/>
      <c r="AD1505" s="227"/>
      <c r="AE1505" s="227"/>
      <c r="AF1505" s="227"/>
      <c r="AG1505" s="227"/>
      <c r="AH1505" s="227"/>
      <c r="AI1505" s="227"/>
      <c r="AJ1505" s="227"/>
      <c r="AK1505" s="227"/>
    </row>
    <row r="1506" hidden="1">
      <c r="A1506" s="227"/>
      <c r="B1506" s="227"/>
      <c r="C1506" s="227"/>
      <c r="D1506" s="227"/>
      <c r="E1506" s="227"/>
      <c r="F1506" s="227"/>
      <c r="G1506" s="227"/>
      <c r="H1506" s="227"/>
      <c r="I1506" s="227"/>
      <c r="J1506" s="227"/>
      <c r="K1506" s="227"/>
      <c r="L1506" s="227"/>
      <c r="M1506" s="227"/>
      <c r="N1506" s="227"/>
      <c r="O1506" s="227"/>
      <c r="P1506" s="227"/>
      <c r="Q1506" s="227"/>
      <c r="R1506" s="227"/>
      <c r="S1506" s="227"/>
      <c r="T1506" s="227"/>
      <c r="U1506" s="227"/>
      <c r="V1506" s="227"/>
      <c r="W1506" s="227"/>
      <c r="X1506" s="227"/>
      <c r="Y1506" s="227"/>
      <c r="Z1506" s="227"/>
      <c r="AA1506" s="227"/>
      <c r="AB1506" s="227"/>
      <c r="AC1506" s="227"/>
      <c r="AD1506" s="227"/>
      <c r="AE1506" s="227"/>
      <c r="AF1506" s="227"/>
      <c r="AG1506" s="227"/>
      <c r="AH1506" s="227"/>
      <c r="AI1506" s="227"/>
      <c r="AJ1506" s="227"/>
      <c r="AK1506" s="227"/>
    </row>
    <row r="1507" hidden="1">
      <c r="A1507" s="227"/>
      <c r="B1507" s="227"/>
      <c r="C1507" s="227"/>
      <c r="D1507" s="227"/>
      <c r="E1507" s="227"/>
      <c r="F1507" s="227"/>
      <c r="G1507" s="227"/>
      <c r="H1507" s="227"/>
      <c r="I1507" s="227"/>
      <c r="J1507" s="227"/>
      <c r="K1507" s="227"/>
      <c r="L1507" s="227"/>
      <c r="M1507" s="227"/>
      <c r="N1507" s="227"/>
      <c r="O1507" s="227"/>
      <c r="P1507" s="227"/>
      <c r="Q1507" s="227"/>
      <c r="R1507" s="227"/>
      <c r="S1507" s="227"/>
      <c r="T1507" s="227"/>
      <c r="U1507" s="227"/>
      <c r="V1507" s="227"/>
      <c r="W1507" s="227"/>
      <c r="X1507" s="227"/>
      <c r="Y1507" s="227"/>
      <c r="Z1507" s="227"/>
      <c r="AA1507" s="227"/>
      <c r="AB1507" s="227"/>
      <c r="AC1507" s="227"/>
      <c r="AD1507" s="227"/>
      <c r="AE1507" s="227"/>
      <c r="AF1507" s="227"/>
      <c r="AG1507" s="227"/>
      <c r="AH1507" s="227"/>
      <c r="AI1507" s="227"/>
      <c r="AJ1507" s="227"/>
      <c r="AK1507" s="227"/>
    </row>
    <row r="1508" hidden="1">
      <c r="A1508" s="227"/>
      <c r="B1508" s="227"/>
      <c r="C1508" s="227"/>
      <c r="D1508" s="227"/>
      <c r="E1508" s="227"/>
      <c r="F1508" s="227"/>
      <c r="G1508" s="227"/>
      <c r="H1508" s="227"/>
      <c r="I1508" s="227"/>
      <c r="J1508" s="227"/>
      <c r="K1508" s="227"/>
      <c r="L1508" s="227"/>
      <c r="M1508" s="227"/>
      <c r="N1508" s="227"/>
      <c r="O1508" s="227"/>
      <c r="P1508" s="227"/>
      <c r="Q1508" s="227"/>
      <c r="R1508" s="227"/>
      <c r="S1508" s="227"/>
      <c r="T1508" s="227"/>
      <c r="U1508" s="227"/>
      <c r="V1508" s="227"/>
      <c r="W1508" s="227"/>
      <c r="X1508" s="227"/>
      <c r="Y1508" s="227"/>
      <c r="Z1508" s="227"/>
      <c r="AA1508" s="227"/>
      <c r="AB1508" s="227"/>
      <c r="AC1508" s="227"/>
      <c r="AD1508" s="227"/>
      <c r="AE1508" s="227"/>
      <c r="AF1508" s="227"/>
      <c r="AG1508" s="227"/>
      <c r="AH1508" s="227"/>
      <c r="AI1508" s="227"/>
      <c r="AJ1508" s="227"/>
      <c r="AK1508" s="227"/>
    </row>
    <row r="1509" hidden="1">
      <c r="A1509" s="227"/>
      <c r="B1509" s="227"/>
      <c r="C1509" s="227"/>
      <c r="D1509" s="227"/>
      <c r="E1509" s="227"/>
      <c r="F1509" s="227"/>
      <c r="G1509" s="227"/>
      <c r="H1509" s="227"/>
      <c r="I1509" s="227"/>
      <c r="J1509" s="227"/>
      <c r="K1509" s="227"/>
      <c r="L1509" s="227"/>
      <c r="M1509" s="227"/>
      <c r="N1509" s="227"/>
      <c r="O1509" s="227"/>
      <c r="P1509" s="227"/>
      <c r="Q1509" s="227"/>
      <c r="R1509" s="227"/>
      <c r="S1509" s="227"/>
      <c r="T1509" s="227"/>
      <c r="U1509" s="227"/>
      <c r="V1509" s="227"/>
      <c r="W1509" s="227"/>
      <c r="X1509" s="227"/>
      <c r="Y1509" s="227"/>
      <c r="Z1509" s="227"/>
      <c r="AA1509" s="227"/>
      <c r="AB1509" s="227"/>
      <c r="AC1509" s="227"/>
      <c r="AD1509" s="227"/>
      <c r="AE1509" s="227"/>
      <c r="AF1509" s="227"/>
      <c r="AG1509" s="227"/>
      <c r="AH1509" s="227"/>
      <c r="AI1509" s="227"/>
      <c r="AJ1509" s="227"/>
      <c r="AK1509" s="227"/>
    </row>
    <row r="1510" hidden="1">
      <c r="A1510" s="227"/>
      <c r="B1510" s="227"/>
      <c r="C1510" s="227"/>
      <c r="D1510" s="227"/>
      <c r="E1510" s="227"/>
      <c r="F1510" s="227"/>
      <c r="G1510" s="227"/>
      <c r="H1510" s="227"/>
      <c r="I1510" s="227"/>
      <c r="J1510" s="227"/>
      <c r="K1510" s="227"/>
      <c r="L1510" s="227"/>
      <c r="M1510" s="227"/>
      <c r="N1510" s="227"/>
      <c r="O1510" s="227"/>
      <c r="P1510" s="227"/>
      <c r="Q1510" s="227"/>
      <c r="R1510" s="227"/>
      <c r="S1510" s="227"/>
      <c r="T1510" s="227"/>
      <c r="U1510" s="227"/>
      <c r="V1510" s="227"/>
      <c r="W1510" s="227"/>
      <c r="X1510" s="227"/>
      <c r="Y1510" s="227"/>
      <c r="Z1510" s="227"/>
      <c r="AA1510" s="227"/>
      <c r="AB1510" s="227"/>
      <c r="AC1510" s="227"/>
      <c r="AD1510" s="227"/>
      <c r="AE1510" s="227"/>
      <c r="AF1510" s="227"/>
      <c r="AG1510" s="227"/>
      <c r="AH1510" s="227"/>
      <c r="AI1510" s="227"/>
      <c r="AJ1510" s="227"/>
      <c r="AK1510" s="227"/>
    </row>
    <row r="1511" hidden="1">
      <c r="A1511" s="227"/>
      <c r="B1511" s="227"/>
      <c r="C1511" s="227"/>
      <c r="D1511" s="227"/>
      <c r="E1511" s="227"/>
      <c r="F1511" s="227"/>
      <c r="G1511" s="227"/>
      <c r="H1511" s="227"/>
      <c r="I1511" s="227"/>
      <c r="J1511" s="227"/>
      <c r="K1511" s="227"/>
      <c r="L1511" s="227"/>
      <c r="M1511" s="227"/>
      <c r="N1511" s="227"/>
      <c r="O1511" s="227"/>
      <c r="P1511" s="227"/>
      <c r="Q1511" s="227"/>
      <c r="R1511" s="227"/>
      <c r="S1511" s="227"/>
      <c r="T1511" s="227"/>
      <c r="U1511" s="227"/>
      <c r="V1511" s="227"/>
      <c r="W1511" s="227"/>
      <c r="X1511" s="227"/>
      <c r="Y1511" s="227"/>
      <c r="Z1511" s="227"/>
      <c r="AA1511" s="227"/>
      <c r="AB1511" s="227"/>
      <c r="AC1511" s="227"/>
      <c r="AD1511" s="227"/>
      <c r="AE1511" s="227"/>
      <c r="AF1511" s="227"/>
      <c r="AG1511" s="227"/>
      <c r="AH1511" s="227"/>
      <c r="AI1511" s="227"/>
      <c r="AJ1511" s="227"/>
      <c r="AK1511" s="227"/>
    </row>
    <row r="1512" hidden="1">
      <c r="A1512" s="227"/>
      <c r="B1512" s="227"/>
      <c r="C1512" s="227"/>
      <c r="D1512" s="227"/>
      <c r="E1512" s="227"/>
      <c r="F1512" s="227"/>
      <c r="G1512" s="227"/>
      <c r="H1512" s="227"/>
      <c r="I1512" s="227"/>
      <c r="J1512" s="227"/>
      <c r="K1512" s="227"/>
      <c r="L1512" s="227"/>
      <c r="M1512" s="227"/>
      <c r="N1512" s="227"/>
      <c r="O1512" s="227"/>
      <c r="P1512" s="227"/>
      <c r="Q1512" s="227"/>
      <c r="R1512" s="227"/>
      <c r="S1512" s="227"/>
      <c r="T1512" s="227"/>
      <c r="U1512" s="227"/>
      <c r="V1512" s="227"/>
      <c r="W1512" s="227"/>
      <c r="X1512" s="227"/>
      <c r="Y1512" s="227"/>
      <c r="Z1512" s="227"/>
      <c r="AA1512" s="227"/>
      <c r="AB1512" s="227"/>
      <c r="AC1512" s="227"/>
      <c r="AD1512" s="227"/>
      <c r="AE1512" s="227"/>
      <c r="AF1512" s="227"/>
      <c r="AG1512" s="227"/>
      <c r="AH1512" s="227"/>
      <c r="AI1512" s="227"/>
      <c r="AJ1512" s="227"/>
      <c r="AK1512" s="227"/>
    </row>
    <row r="1513" hidden="1">
      <c r="A1513" s="227"/>
      <c r="B1513" s="227"/>
      <c r="C1513" s="227"/>
      <c r="D1513" s="227"/>
      <c r="E1513" s="227"/>
      <c r="F1513" s="227"/>
      <c r="G1513" s="227"/>
      <c r="H1513" s="227"/>
      <c r="I1513" s="227"/>
      <c r="J1513" s="227"/>
      <c r="K1513" s="227"/>
      <c r="L1513" s="227"/>
      <c r="M1513" s="227"/>
      <c r="N1513" s="227"/>
      <c r="O1513" s="227"/>
      <c r="P1513" s="227"/>
      <c r="Q1513" s="227"/>
      <c r="R1513" s="227"/>
      <c r="S1513" s="227"/>
      <c r="T1513" s="227"/>
      <c r="U1513" s="227"/>
      <c r="V1513" s="227"/>
      <c r="W1513" s="227"/>
      <c r="X1513" s="227"/>
      <c r="Y1513" s="227"/>
      <c r="Z1513" s="227"/>
      <c r="AA1513" s="227"/>
      <c r="AB1513" s="227"/>
      <c r="AC1513" s="227"/>
      <c r="AD1513" s="227"/>
      <c r="AE1513" s="227"/>
      <c r="AF1513" s="227"/>
      <c r="AG1513" s="227"/>
      <c r="AH1513" s="227"/>
      <c r="AI1513" s="227"/>
      <c r="AJ1513" s="227"/>
      <c r="AK1513" s="227"/>
    </row>
    <row r="1514" hidden="1">
      <c r="A1514" s="227"/>
      <c r="B1514" s="227"/>
      <c r="C1514" s="227"/>
      <c r="D1514" s="227"/>
      <c r="E1514" s="227"/>
      <c r="F1514" s="227"/>
      <c r="G1514" s="227"/>
      <c r="H1514" s="227"/>
      <c r="I1514" s="227"/>
      <c r="J1514" s="227"/>
      <c r="K1514" s="227"/>
      <c r="L1514" s="227"/>
      <c r="M1514" s="227"/>
      <c r="N1514" s="227"/>
      <c r="O1514" s="227"/>
      <c r="P1514" s="227"/>
      <c r="Q1514" s="227"/>
      <c r="R1514" s="227"/>
      <c r="S1514" s="227"/>
      <c r="T1514" s="227"/>
      <c r="U1514" s="227"/>
      <c r="V1514" s="227"/>
      <c r="W1514" s="227"/>
      <c r="X1514" s="227"/>
      <c r="Y1514" s="227"/>
      <c r="Z1514" s="227"/>
      <c r="AA1514" s="227"/>
      <c r="AB1514" s="227"/>
      <c r="AC1514" s="227"/>
      <c r="AD1514" s="227"/>
      <c r="AE1514" s="227"/>
      <c r="AF1514" s="227"/>
      <c r="AG1514" s="227"/>
      <c r="AH1514" s="227"/>
      <c r="AI1514" s="227"/>
      <c r="AJ1514" s="227"/>
      <c r="AK1514" s="227"/>
    </row>
    <row r="1515" hidden="1">
      <c r="A1515" s="227"/>
      <c r="B1515" s="227"/>
      <c r="C1515" s="227"/>
      <c r="D1515" s="227"/>
      <c r="E1515" s="227"/>
      <c r="F1515" s="227"/>
      <c r="G1515" s="227"/>
      <c r="H1515" s="227"/>
      <c r="I1515" s="227"/>
      <c r="J1515" s="227"/>
      <c r="K1515" s="227"/>
      <c r="L1515" s="227"/>
      <c r="M1515" s="227"/>
      <c r="N1515" s="227"/>
      <c r="O1515" s="227"/>
      <c r="P1515" s="227"/>
      <c r="Q1515" s="227"/>
      <c r="R1515" s="227"/>
      <c r="S1515" s="227"/>
      <c r="T1515" s="227"/>
      <c r="U1515" s="227"/>
      <c r="V1515" s="227"/>
      <c r="W1515" s="227"/>
      <c r="X1515" s="227"/>
      <c r="Y1515" s="227"/>
      <c r="Z1515" s="227"/>
      <c r="AA1515" s="227"/>
      <c r="AB1515" s="227"/>
      <c r="AC1515" s="227"/>
      <c r="AD1515" s="227"/>
      <c r="AE1515" s="227"/>
      <c r="AF1515" s="227"/>
      <c r="AG1515" s="227"/>
      <c r="AH1515" s="227"/>
      <c r="AI1515" s="227"/>
      <c r="AJ1515" s="227"/>
      <c r="AK1515" s="227"/>
    </row>
    <row r="1516" hidden="1">
      <c r="A1516" s="227"/>
      <c r="B1516" s="227"/>
      <c r="C1516" s="227"/>
      <c r="D1516" s="227"/>
      <c r="E1516" s="227"/>
      <c r="F1516" s="227"/>
      <c r="G1516" s="227"/>
      <c r="H1516" s="227"/>
      <c r="I1516" s="227"/>
      <c r="J1516" s="227"/>
      <c r="K1516" s="227"/>
      <c r="L1516" s="227"/>
      <c r="M1516" s="227"/>
      <c r="N1516" s="227"/>
      <c r="O1516" s="227"/>
      <c r="P1516" s="227"/>
      <c r="Q1516" s="227"/>
      <c r="R1516" s="227"/>
      <c r="S1516" s="227"/>
      <c r="T1516" s="227"/>
      <c r="U1516" s="227"/>
      <c r="V1516" s="227"/>
      <c r="W1516" s="227"/>
      <c r="X1516" s="227"/>
      <c r="Y1516" s="227"/>
      <c r="Z1516" s="227"/>
      <c r="AA1516" s="227"/>
      <c r="AB1516" s="227"/>
      <c r="AC1516" s="227"/>
      <c r="AD1516" s="227"/>
      <c r="AE1516" s="227"/>
      <c r="AF1516" s="227"/>
      <c r="AG1516" s="227"/>
      <c r="AH1516" s="227"/>
      <c r="AI1516" s="227"/>
      <c r="AJ1516" s="227"/>
      <c r="AK1516" s="227"/>
    </row>
    <row r="1517" hidden="1">
      <c r="A1517" s="227"/>
      <c r="B1517" s="227"/>
      <c r="C1517" s="227"/>
      <c r="D1517" s="227"/>
      <c r="E1517" s="227"/>
      <c r="F1517" s="227"/>
      <c r="G1517" s="227"/>
      <c r="H1517" s="227"/>
      <c r="I1517" s="227"/>
      <c r="J1517" s="227"/>
      <c r="K1517" s="227"/>
      <c r="L1517" s="227"/>
      <c r="M1517" s="227"/>
      <c r="N1517" s="227"/>
      <c r="O1517" s="227"/>
      <c r="P1517" s="227"/>
      <c r="Q1517" s="227"/>
      <c r="R1517" s="227"/>
      <c r="S1517" s="227"/>
      <c r="T1517" s="227"/>
      <c r="U1517" s="227"/>
      <c r="V1517" s="227"/>
      <c r="W1517" s="227"/>
      <c r="X1517" s="227"/>
      <c r="Y1517" s="227"/>
      <c r="Z1517" s="227"/>
      <c r="AA1517" s="227"/>
      <c r="AB1517" s="227"/>
      <c r="AC1517" s="227"/>
      <c r="AD1517" s="227"/>
      <c r="AE1517" s="227"/>
      <c r="AF1517" s="227"/>
      <c r="AG1517" s="227"/>
      <c r="AH1517" s="227"/>
      <c r="AI1517" s="227"/>
      <c r="AJ1517" s="227"/>
      <c r="AK1517" s="227"/>
    </row>
    <row r="1518" hidden="1">
      <c r="A1518" s="227"/>
      <c r="B1518" s="227"/>
      <c r="C1518" s="227"/>
      <c r="D1518" s="227"/>
      <c r="E1518" s="227"/>
      <c r="F1518" s="227"/>
      <c r="G1518" s="227"/>
      <c r="H1518" s="227"/>
      <c r="I1518" s="227"/>
      <c r="J1518" s="227"/>
      <c r="K1518" s="227"/>
      <c r="L1518" s="227"/>
      <c r="M1518" s="227"/>
      <c r="N1518" s="227"/>
      <c r="O1518" s="227"/>
      <c r="P1518" s="227"/>
      <c r="Q1518" s="227"/>
      <c r="R1518" s="227"/>
      <c r="S1518" s="227"/>
      <c r="T1518" s="227"/>
      <c r="U1518" s="227"/>
      <c r="V1518" s="227"/>
      <c r="W1518" s="227"/>
      <c r="X1518" s="227"/>
      <c r="Y1518" s="227"/>
      <c r="Z1518" s="227"/>
      <c r="AA1518" s="227"/>
      <c r="AB1518" s="227"/>
      <c r="AC1518" s="227"/>
      <c r="AD1518" s="227"/>
      <c r="AE1518" s="227"/>
      <c r="AF1518" s="227"/>
      <c r="AG1518" s="227"/>
      <c r="AH1518" s="227"/>
      <c r="AI1518" s="227"/>
      <c r="AJ1518" s="227"/>
      <c r="AK1518" s="227"/>
    </row>
    <row r="1519" hidden="1">
      <c r="A1519" s="227"/>
      <c r="B1519" s="227"/>
      <c r="C1519" s="227"/>
      <c r="D1519" s="227"/>
      <c r="E1519" s="227"/>
      <c r="F1519" s="227"/>
      <c r="G1519" s="227"/>
      <c r="H1519" s="227"/>
      <c r="I1519" s="227"/>
      <c r="J1519" s="227"/>
      <c r="K1519" s="227"/>
      <c r="L1519" s="227"/>
      <c r="M1519" s="227"/>
      <c r="N1519" s="227"/>
      <c r="O1519" s="227"/>
      <c r="P1519" s="227"/>
      <c r="Q1519" s="227"/>
      <c r="R1519" s="227"/>
      <c r="S1519" s="227"/>
      <c r="T1519" s="227"/>
      <c r="U1519" s="227"/>
      <c r="V1519" s="227"/>
      <c r="W1519" s="227"/>
      <c r="X1519" s="227"/>
      <c r="Y1519" s="227"/>
      <c r="Z1519" s="227"/>
      <c r="AA1519" s="227"/>
      <c r="AB1519" s="227"/>
      <c r="AC1519" s="227"/>
      <c r="AD1519" s="227"/>
      <c r="AE1519" s="227"/>
      <c r="AF1519" s="227"/>
      <c r="AG1519" s="227"/>
      <c r="AH1519" s="227"/>
      <c r="AI1519" s="227"/>
      <c r="AJ1519" s="227"/>
      <c r="AK1519" s="227"/>
    </row>
    <row r="1520" hidden="1">
      <c r="A1520" s="227"/>
      <c r="B1520" s="227"/>
      <c r="C1520" s="227"/>
      <c r="D1520" s="227"/>
      <c r="E1520" s="227"/>
      <c r="F1520" s="227"/>
      <c r="G1520" s="227"/>
      <c r="H1520" s="227"/>
      <c r="I1520" s="227"/>
      <c r="J1520" s="227"/>
      <c r="K1520" s="227"/>
      <c r="L1520" s="227"/>
      <c r="M1520" s="227"/>
      <c r="N1520" s="227"/>
      <c r="O1520" s="227"/>
      <c r="P1520" s="227"/>
      <c r="Q1520" s="227"/>
      <c r="R1520" s="227"/>
      <c r="S1520" s="227"/>
      <c r="T1520" s="227"/>
      <c r="U1520" s="227"/>
      <c r="V1520" s="227"/>
      <c r="W1520" s="227"/>
      <c r="X1520" s="227"/>
      <c r="Y1520" s="227"/>
      <c r="Z1520" s="227"/>
      <c r="AA1520" s="227"/>
      <c r="AB1520" s="227"/>
      <c r="AC1520" s="227"/>
      <c r="AD1520" s="227"/>
      <c r="AE1520" s="227"/>
      <c r="AF1520" s="227"/>
      <c r="AG1520" s="227"/>
      <c r="AH1520" s="227"/>
      <c r="AI1520" s="227"/>
      <c r="AJ1520" s="227"/>
      <c r="AK1520" s="227"/>
    </row>
    <row r="1521" hidden="1">
      <c r="A1521" s="227"/>
      <c r="B1521" s="227"/>
      <c r="C1521" s="227"/>
      <c r="D1521" s="227"/>
      <c r="E1521" s="227"/>
      <c r="F1521" s="227"/>
      <c r="G1521" s="227"/>
      <c r="H1521" s="227"/>
      <c r="I1521" s="227"/>
      <c r="J1521" s="227"/>
      <c r="K1521" s="227"/>
      <c r="L1521" s="227"/>
      <c r="M1521" s="227"/>
      <c r="N1521" s="227"/>
      <c r="O1521" s="227"/>
      <c r="P1521" s="227"/>
      <c r="Q1521" s="227"/>
      <c r="R1521" s="227"/>
      <c r="S1521" s="227"/>
      <c r="T1521" s="227"/>
      <c r="U1521" s="227"/>
      <c r="V1521" s="227"/>
      <c r="W1521" s="227"/>
      <c r="X1521" s="227"/>
      <c r="Y1521" s="227"/>
      <c r="Z1521" s="227"/>
      <c r="AA1521" s="227"/>
      <c r="AB1521" s="227"/>
      <c r="AC1521" s="227"/>
      <c r="AD1521" s="227"/>
      <c r="AE1521" s="227"/>
      <c r="AF1521" s="227"/>
      <c r="AG1521" s="227"/>
      <c r="AH1521" s="227"/>
      <c r="AI1521" s="227"/>
      <c r="AJ1521" s="227"/>
      <c r="AK1521" s="227"/>
    </row>
    <row r="1522" hidden="1">
      <c r="A1522" s="227"/>
      <c r="B1522" s="227"/>
      <c r="C1522" s="227"/>
      <c r="D1522" s="227"/>
      <c r="E1522" s="227"/>
      <c r="F1522" s="227"/>
      <c r="G1522" s="227"/>
      <c r="H1522" s="227"/>
      <c r="I1522" s="227"/>
      <c r="J1522" s="227"/>
      <c r="K1522" s="227"/>
      <c r="L1522" s="227"/>
      <c r="M1522" s="227"/>
      <c r="N1522" s="227"/>
      <c r="O1522" s="227"/>
      <c r="P1522" s="227"/>
      <c r="Q1522" s="227"/>
      <c r="R1522" s="227"/>
      <c r="S1522" s="227"/>
      <c r="T1522" s="227"/>
      <c r="U1522" s="227"/>
      <c r="V1522" s="227"/>
      <c r="W1522" s="227"/>
      <c r="X1522" s="227"/>
      <c r="Y1522" s="227"/>
      <c r="Z1522" s="227"/>
      <c r="AA1522" s="227"/>
      <c r="AB1522" s="227"/>
      <c r="AC1522" s="227"/>
      <c r="AD1522" s="227"/>
      <c r="AE1522" s="227"/>
      <c r="AF1522" s="227"/>
      <c r="AG1522" s="227"/>
      <c r="AH1522" s="227"/>
      <c r="AI1522" s="227"/>
      <c r="AJ1522" s="227"/>
      <c r="AK1522" s="227"/>
    </row>
    <row r="1523" hidden="1">
      <c r="A1523" s="227"/>
      <c r="B1523" s="227"/>
      <c r="C1523" s="227"/>
      <c r="D1523" s="227"/>
      <c r="E1523" s="227"/>
      <c r="F1523" s="227"/>
      <c r="G1523" s="227"/>
      <c r="H1523" s="227"/>
      <c r="I1523" s="227"/>
      <c r="J1523" s="227"/>
      <c r="K1523" s="227"/>
      <c r="L1523" s="227"/>
      <c r="M1523" s="227"/>
      <c r="N1523" s="227"/>
      <c r="O1523" s="227"/>
      <c r="P1523" s="227"/>
      <c r="Q1523" s="227"/>
      <c r="R1523" s="227"/>
      <c r="S1523" s="227"/>
      <c r="T1523" s="227"/>
      <c r="U1523" s="227"/>
      <c r="V1523" s="227"/>
      <c r="W1523" s="227"/>
      <c r="X1523" s="227"/>
      <c r="Y1523" s="227"/>
      <c r="Z1523" s="227"/>
      <c r="AA1523" s="227"/>
      <c r="AB1523" s="227"/>
      <c r="AC1523" s="227"/>
      <c r="AD1523" s="227"/>
      <c r="AE1523" s="227"/>
      <c r="AF1523" s="227"/>
      <c r="AG1523" s="227"/>
      <c r="AH1523" s="227"/>
      <c r="AI1523" s="227"/>
      <c r="AJ1523" s="227"/>
      <c r="AK1523" s="227"/>
    </row>
    <row r="1524" hidden="1">
      <c r="A1524" s="227"/>
      <c r="B1524" s="227"/>
      <c r="C1524" s="227"/>
      <c r="D1524" s="227"/>
      <c r="E1524" s="227"/>
      <c r="F1524" s="227"/>
      <c r="G1524" s="227"/>
      <c r="H1524" s="227"/>
      <c r="I1524" s="227"/>
      <c r="J1524" s="227"/>
      <c r="K1524" s="227"/>
      <c r="L1524" s="227"/>
      <c r="M1524" s="227"/>
      <c r="N1524" s="227"/>
      <c r="O1524" s="227"/>
      <c r="P1524" s="227"/>
      <c r="Q1524" s="227"/>
      <c r="R1524" s="227"/>
      <c r="S1524" s="227"/>
      <c r="T1524" s="227"/>
      <c r="U1524" s="227"/>
      <c r="V1524" s="227"/>
      <c r="W1524" s="227"/>
      <c r="X1524" s="227"/>
      <c r="Y1524" s="227"/>
      <c r="Z1524" s="227"/>
      <c r="AA1524" s="227"/>
      <c r="AB1524" s="227"/>
      <c r="AC1524" s="227"/>
      <c r="AD1524" s="227"/>
      <c r="AE1524" s="227"/>
      <c r="AF1524" s="227"/>
      <c r="AG1524" s="227"/>
      <c r="AH1524" s="227"/>
      <c r="AI1524" s="227"/>
      <c r="AJ1524" s="227"/>
      <c r="AK1524" s="227"/>
    </row>
    <row r="1525" hidden="1">
      <c r="A1525" s="227"/>
      <c r="B1525" s="227"/>
      <c r="C1525" s="227"/>
      <c r="D1525" s="227"/>
      <c r="E1525" s="227"/>
      <c r="F1525" s="227"/>
      <c r="G1525" s="227"/>
      <c r="H1525" s="227"/>
      <c r="I1525" s="227"/>
      <c r="J1525" s="227"/>
      <c r="K1525" s="227"/>
      <c r="L1525" s="227"/>
      <c r="M1525" s="227"/>
      <c r="N1525" s="227"/>
      <c r="O1525" s="227"/>
      <c r="P1525" s="227"/>
      <c r="Q1525" s="227"/>
      <c r="R1525" s="227"/>
      <c r="S1525" s="227"/>
      <c r="T1525" s="227"/>
      <c r="U1525" s="227"/>
      <c r="V1525" s="227"/>
      <c r="W1525" s="227"/>
      <c r="X1525" s="227"/>
      <c r="Y1525" s="227"/>
      <c r="Z1525" s="227"/>
      <c r="AA1525" s="227"/>
      <c r="AB1525" s="227"/>
      <c r="AC1525" s="227"/>
      <c r="AD1525" s="227"/>
      <c r="AE1525" s="227"/>
      <c r="AF1525" s="227"/>
      <c r="AG1525" s="227"/>
      <c r="AH1525" s="227"/>
      <c r="AI1525" s="227"/>
      <c r="AJ1525" s="227"/>
      <c r="AK1525" s="227"/>
    </row>
    <row r="1526" hidden="1">
      <c r="A1526" s="227"/>
      <c r="B1526" s="227"/>
      <c r="C1526" s="227"/>
      <c r="D1526" s="227"/>
      <c r="E1526" s="227"/>
      <c r="F1526" s="227"/>
      <c r="G1526" s="227"/>
      <c r="H1526" s="227"/>
      <c r="I1526" s="227"/>
      <c r="J1526" s="227"/>
      <c r="K1526" s="227"/>
      <c r="L1526" s="227"/>
      <c r="M1526" s="227"/>
      <c r="N1526" s="227"/>
      <c r="O1526" s="227"/>
      <c r="P1526" s="227"/>
      <c r="Q1526" s="227"/>
      <c r="R1526" s="227"/>
      <c r="S1526" s="227"/>
      <c r="T1526" s="227"/>
      <c r="U1526" s="227"/>
      <c r="V1526" s="227"/>
      <c r="W1526" s="227"/>
      <c r="X1526" s="227"/>
      <c r="Y1526" s="227"/>
      <c r="Z1526" s="227"/>
      <c r="AA1526" s="227"/>
      <c r="AB1526" s="227"/>
      <c r="AC1526" s="227"/>
      <c r="AD1526" s="227"/>
      <c r="AE1526" s="227"/>
      <c r="AF1526" s="227"/>
      <c r="AG1526" s="227"/>
      <c r="AH1526" s="227"/>
      <c r="AI1526" s="227"/>
      <c r="AJ1526" s="227"/>
      <c r="AK1526" s="227"/>
    </row>
    <row r="1527" hidden="1">
      <c r="A1527" s="227"/>
      <c r="B1527" s="227"/>
      <c r="C1527" s="227"/>
      <c r="D1527" s="227"/>
      <c r="E1527" s="227"/>
      <c r="F1527" s="227"/>
      <c r="G1527" s="227"/>
      <c r="H1527" s="227"/>
      <c r="I1527" s="227"/>
      <c r="J1527" s="227"/>
      <c r="K1527" s="227"/>
      <c r="L1527" s="227"/>
      <c r="M1527" s="227"/>
      <c r="N1527" s="227"/>
      <c r="O1527" s="227"/>
      <c r="P1527" s="227"/>
      <c r="Q1527" s="227"/>
      <c r="R1527" s="227"/>
      <c r="S1527" s="227"/>
      <c r="T1527" s="227"/>
      <c r="U1527" s="227"/>
      <c r="V1527" s="227"/>
      <c r="W1527" s="227"/>
      <c r="X1527" s="227"/>
      <c r="Y1527" s="227"/>
      <c r="Z1527" s="227"/>
      <c r="AA1527" s="227"/>
      <c r="AB1527" s="227"/>
      <c r="AC1527" s="227"/>
      <c r="AD1527" s="227"/>
      <c r="AE1527" s="227"/>
      <c r="AF1527" s="227"/>
      <c r="AG1527" s="227"/>
      <c r="AH1527" s="227"/>
      <c r="AI1527" s="227"/>
      <c r="AJ1527" s="227"/>
      <c r="AK1527" s="227"/>
    </row>
    <row r="1528" hidden="1">
      <c r="A1528" s="227"/>
      <c r="B1528" s="227"/>
      <c r="C1528" s="227"/>
      <c r="D1528" s="227"/>
      <c r="E1528" s="227"/>
      <c r="F1528" s="227"/>
      <c r="G1528" s="227"/>
      <c r="H1528" s="227"/>
      <c r="I1528" s="227"/>
      <c r="J1528" s="227"/>
      <c r="K1528" s="227"/>
      <c r="L1528" s="227"/>
      <c r="M1528" s="227"/>
      <c r="N1528" s="227"/>
      <c r="O1528" s="227"/>
      <c r="P1528" s="227"/>
      <c r="Q1528" s="227"/>
      <c r="R1528" s="227"/>
      <c r="S1528" s="227"/>
      <c r="T1528" s="227"/>
      <c r="U1528" s="227"/>
      <c r="V1528" s="227"/>
      <c r="W1528" s="227"/>
      <c r="X1528" s="227"/>
      <c r="Y1528" s="227"/>
      <c r="Z1528" s="227"/>
      <c r="AA1528" s="227"/>
      <c r="AB1528" s="227"/>
      <c r="AC1528" s="227"/>
      <c r="AD1528" s="227"/>
      <c r="AE1528" s="227"/>
      <c r="AF1528" s="227"/>
      <c r="AG1528" s="227"/>
      <c r="AH1528" s="227"/>
      <c r="AI1528" s="227"/>
      <c r="AJ1528" s="227"/>
      <c r="AK1528" s="227"/>
    </row>
    <row r="1529" hidden="1">
      <c r="A1529" s="227"/>
      <c r="B1529" s="227"/>
      <c r="C1529" s="227"/>
      <c r="D1529" s="227"/>
      <c r="E1529" s="227"/>
      <c r="F1529" s="227"/>
      <c r="G1529" s="227"/>
      <c r="H1529" s="227"/>
      <c r="I1529" s="227"/>
      <c r="J1529" s="227"/>
      <c r="K1529" s="227"/>
      <c r="L1529" s="227"/>
      <c r="M1529" s="227"/>
      <c r="N1529" s="227"/>
      <c r="O1529" s="227"/>
      <c r="P1529" s="227"/>
      <c r="Q1529" s="227"/>
      <c r="R1529" s="227"/>
      <c r="S1529" s="227"/>
      <c r="T1529" s="227"/>
      <c r="U1529" s="227"/>
      <c r="V1529" s="227"/>
      <c r="W1529" s="227"/>
      <c r="X1529" s="227"/>
      <c r="Y1529" s="227"/>
      <c r="Z1529" s="227"/>
      <c r="AA1529" s="227"/>
      <c r="AB1529" s="227"/>
      <c r="AC1529" s="227"/>
      <c r="AD1529" s="227"/>
      <c r="AE1529" s="227"/>
      <c r="AF1529" s="227"/>
      <c r="AG1529" s="227"/>
      <c r="AH1529" s="227"/>
      <c r="AI1529" s="227"/>
      <c r="AJ1529" s="227"/>
      <c r="AK1529" s="227"/>
    </row>
    <row r="1530" hidden="1">
      <c r="A1530" s="227"/>
      <c r="B1530" s="227"/>
      <c r="C1530" s="227"/>
      <c r="D1530" s="227"/>
      <c r="E1530" s="227"/>
      <c r="F1530" s="227"/>
      <c r="G1530" s="227"/>
      <c r="H1530" s="227"/>
      <c r="I1530" s="227"/>
      <c r="J1530" s="227"/>
      <c r="K1530" s="227"/>
      <c r="L1530" s="227"/>
      <c r="M1530" s="227"/>
      <c r="N1530" s="227"/>
      <c r="O1530" s="227"/>
      <c r="P1530" s="227"/>
      <c r="Q1530" s="227"/>
      <c r="R1530" s="227"/>
      <c r="S1530" s="227"/>
      <c r="T1530" s="227"/>
      <c r="U1530" s="227"/>
      <c r="V1530" s="227"/>
      <c r="W1530" s="227"/>
      <c r="X1530" s="227"/>
      <c r="Y1530" s="227"/>
      <c r="Z1530" s="227"/>
      <c r="AA1530" s="227"/>
      <c r="AB1530" s="227"/>
      <c r="AC1530" s="227"/>
      <c r="AD1530" s="227"/>
      <c r="AE1530" s="227"/>
      <c r="AF1530" s="227"/>
      <c r="AG1530" s="227"/>
      <c r="AH1530" s="227"/>
      <c r="AI1530" s="227"/>
      <c r="AJ1530" s="227"/>
      <c r="AK1530" s="227"/>
    </row>
    <row r="1531" hidden="1">
      <c r="A1531" s="227"/>
      <c r="B1531" s="227"/>
      <c r="C1531" s="227"/>
      <c r="D1531" s="227"/>
      <c r="E1531" s="227"/>
      <c r="F1531" s="227"/>
      <c r="G1531" s="227"/>
      <c r="H1531" s="227"/>
      <c r="I1531" s="227"/>
      <c r="J1531" s="227"/>
      <c r="K1531" s="227"/>
      <c r="L1531" s="227"/>
      <c r="M1531" s="227"/>
      <c r="N1531" s="227"/>
      <c r="O1531" s="227"/>
      <c r="P1531" s="227"/>
      <c r="Q1531" s="227"/>
      <c r="R1531" s="227"/>
      <c r="S1531" s="227"/>
      <c r="T1531" s="227"/>
      <c r="U1531" s="227"/>
      <c r="V1531" s="227"/>
      <c r="W1531" s="227"/>
      <c r="X1531" s="227"/>
      <c r="Y1531" s="227"/>
      <c r="Z1531" s="227"/>
      <c r="AA1531" s="227"/>
      <c r="AB1531" s="227"/>
      <c r="AC1531" s="227"/>
      <c r="AD1531" s="227"/>
      <c r="AE1531" s="227"/>
      <c r="AF1531" s="227"/>
      <c r="AG1531" s="227"/>
      <c r="AH1531" s="227"/>
      <c r="AI1531" s="227"/>
      <c r="AJ1531" s="227"/>
      <c r="AK1531" s="227"/>
    </row>
    <row r="1532" hidden="1">
      <c r="A1532" s="227"/>
      <c r="B1532" s="227"/>
      <c r="C1532" s="227"/>
      <c r="D1532" s="227"/>
      <c r="E1532" s="227"/>
      <c r="F1532" s="227"/>
      <c r="G1532" s="227"/>
      <c r="H1532" s="227"/>
      <c r="I1532" s="227"/>
      <c r="J1532" s="227"/>
      <c r="K1532" s="227"/>
      <c r="L1532" s="227"/>
      <c r="M1532" s="227"/>
      <c r="N1532" s="227"/>
      <c r="O1532" s="227"/>
      <c r="P1532" s="227"/>
      <c r="Q1532" s="227"/>
      <c r="R1532" s="227"/>
      <c r="S1532" s="227"/>
      <c r="T1532" s="227"/>
      <c r="U1532" s="227"/>
      <c r="V1532" s="227"/>
      <c r="W1532" s="227"/>
      <c r="X1532" s="227"/>
      <c r="Y1532" s="227"/>
      <c r="Z1532" s="227"/>
      <c r="AA1532" s="227"/>
      <c r="AB1532" s="227"/>
      <c r="AC1532" s="227"/>
      <c r="AD1532" s="227"/>
      <c r="AE1532" s="227"/>
      <c r="AF1532" s="227"/>
      <c r="AG1532" s="227"/>
      <c r="AH1532" s="227"/>
      <c r="AI1532" s="227"/>
      <c r="AJ1532" s="227"/>
      <c r="AK1532" s="227"/>
    </row>
    <row r="1533" hidden="1">
      <c r="A1533" s="227"/>
      <c r="B1533" s="227"/>
      <c r="C1533" s="227"/>
      <c r="D1533" s="227"/>
      <c r="E1533" s="227"/>
      <c r="F1533" s="227"/>
      <c r="G1533" s="227"/>
      <c r="H1533" s="227"/>
      <c r="I1533" s="227"/>
      <c r="J1533" s="227"/>
      <c r="K1533" s="227"/>
      <c r="L1533" s="227"/>
      <c r="M1533" s="227"/>
      <c r="N1533" s="227"/>
      <c r="O1533" s="227"/>
      <c r="P1533" s="227"/>
      <c r="Q1533" s="227"/>
      <c r="R1533" s="227"/>
      <c r="S1533" s="227"/>
      <c r="T1533" s="227"/>
      <c r="U1533" s="227"/>
      <c r="V1533" s="227"/>
      <c r="W1533" s="227"/>
      <c r="X1533" s="227"/>
      <c r="Y1533" s="227"/>
      <c r="Z1533" s="227"/>
      <c r="AA1533" s="227"/>
      <c r="AB1533" s="227"/>
      <c r="AC1533" s="227"/>
      <c r="AD1533" s="227"/>
      <c r="AE1533" s="227"/>
      <c r="AF1533" s="227"/>
      <c r="AG1533" s="227"/>
      <c r="AH1533" s="227"/>
      <c r="AI1533" s="227"/>
      <c r="AJ1533" s="227"/>
      <c r="AK1533" s="227"/>
    </row>
    <row r="1534" hidden="1">
      <c r="A1534" s="227"/>
      <c r="B1534" s="227"/>
      <c r="C1534" s="227"/>
      <c r="D1534" s="227"/>
      <c r="E1534" s="227"/>
      <c r="F1534" s="227"/>
      <c r="G1534" s="227"/>
      <c r="H1534" s="227"/>
      <c r="I1534" s="227"/>
      <c r="J1534" s="227"/>
      <c r="K1534" s="227"/>
      <c r="L1534" s="227"/>
      <c r="M1534" s="227"/>
      <c r="N1534" s="227"/>
      <c r="O1534" s="227"/>
      <c r="P1534" s="227"/>
      <c r="Q1534" s="227"/>
      <c r="R1534" s="227"/>
      <c r="S1534" s="227"/>
      <c r="T1534" s="227"/>
      <c r="U1534" s="227"/>
      <c r="V1534" s="227"/>
      <c r="W1534" s="227"/>
      <c r="X1534" s="227"/>
      <c r="Y1534" s="227"/>
      <c r="Z1534" s="227"/>
      <c r="AA1534" s="227"/>
      <c r="AB1534" s="227"/>
      <c r="AC1534" s="227"/>
      <c r="AD1534" s="227"/>
      <c r="AE1534" s="227"/>
      <c r="AF1534" s="227"/>
      <c r="AG1534" s="227"/>
      <c r="AH1534" s="227"/>
      <c r="AI1534" s="227"/>
      <c r="AJ1534" s="227"/>
      <c r="AK1534" s="227"/>
    </row>
    <row r="1535" hidden="1">
      <c r="A1535" s="227"/>
      <c r="B1535" s="227"/>
      <c r="C1535" s="227"/>
      <c r="D1535" s="227"/>
      <c r="E1535" s="227"/>
      <c r="F1535" s="227"/>
      <c r="G1535" s="227"/>
      <c r="H1535" s="227"/>
      <c r="I1535" s="227"/>
      <c r="J1535" s="227"/>
      <c r="K1535" s="227"/>
      <c r="L1535" s="227"/>
      <c r="M1535" s="227"/>
      <c r="N1535" s="227"/>
      <c r="O1535" s="227"/>
      <c r="P1535" s="227"/>
      <c r="Q1535" s="227"/>
      <c r="R1535" s="227"/>
      <c r="S1535" s="227"/>
      <c r="T1535" s="227"/>
      <c r="U1535" s="227"/>
      <c r="V1535" s="227"/>
      <c r="W1535" s="227"/>
      <c r="X1535" s="227"/>
      <c r="Y1535" s="227"/>
      <c r="Z1535" s="227"/>
      <c r="AA1535" s="227"/>
      <c r="AB1535" s="227"/>
      <c r="AC1535" s="227"/>
      <c r="AD1535" s="227"/>
      <c r="AE1535" s="227"/>
      <c r="AF1535" s="227"/>
      <c r="AG1535" s="227"/>
      <c r="AH1535" s="227"/>
      <c r="AI1535" s="227"/>
      <c r="AJ1535" s="227"/>
      <c r="AK1535" s="227"/>
    </row>
    <row r="1536" hidden="1">
      <c r="A1536" s="227"/>
      <c r="B1536" s="227"/>
      <c r="C1536" s="227"/>
      <c r="D1536" s="227"/>
      <c r="E1536" s="227"/>
      <c r="F1536" s="227"/>
      <c r="G1536" s="227"/>
      <c r="H1536" s="227"/>
      <c r="I1536" s="227"/>
      <c r="J1536" s="227"/>
      <c r="K1536" s="227"/>
      <c r="L1536" s="227"/>
      <c r="M1536" s="227"/>
      <c r="N1536" s="227"/>
      <c r="O1536" s="227"/>
      <c r="P1536" s="227"/>
      <c r="Q1536" s="227"/>
      <c r="R1536" s="227"/>
      <c r="S1536" s="227"/>
      <c r="T1536" s="227"/>
      <c r="U1536" s="227"/>
      <c r="V1536" s="227"/>
      <c r="W1536" s="227"/>
      <c r="X1536" s="227"/>
      <c r="Y1536" s="227"/>
      <c r="Z1536" s="227"/>
      <c r="AA1536" s="227"/>
      <c r="AB1536" s="227"/>
      <c r="AC1536" s="227"/>
      <c r="AD1536" s="227"/>
      <c r="AE1536" s="227"/>
      <c r="AF1536" s="227"/>
      <c r="AG1536" s="227"/>
      <c r="AH1536" s="227"/>
      <c r="AI1536" s="227"/>
      <c r="AJ1536" s="227"/>
      <c r="AK1536" s="227"/>
    </row>
    <row r="1537" hidden="1">
      <c r="A1537" s="227"/>
      <c r="B1537" s="227"/>
      <c r="C1537" s="227"/>
      <c r="D1537" s="227"/>
      <c r="E1537" s="227"/>
      <c r="F1537" s="227"/>
      <c r="G1537" s="227"/>
      <c r="H1537" s="227"/>
      <c r="I1537" s="227"/>
      <c r="J1537" s="227"/>
      <c r="K1537" s="227"/>
      <c r="L1537" s="227"/>
      <c r="M1537" s="227"/>
      <c r="N1537" s="227"/>
      <c r="O1537" s="227"/>
      <c r="P1537" s="227"/>
      <c r="Q1537" s="227"/>
      <c r="R1537" s="227"/>
      <c r="S1537" s="227"/>
      <c r="T1537" s="227"/>
      <c r="U1537" s="227"/>
      <c r="V1537" s="227"/>
      <c r="W1537" s="227"/>
      <c r="X1537" s="227"/>
      <c r="Y1537" s="227"/>
      <c r="Z1537" s="227"/>
      <c r="AA1537" s="227"/>
      <c r="AB1537" s="227"/>
      <c r="AC1537" s="227"/>
      <c r="AD1537" s="227"/>
      <c r="AE1537" s="227"/>
      <c r="AF1537" s="227"/>
      <c r="AG1537" s="227"/>
      <c r="AH1537" s="227"/>
      <c r="AI1537" s="227"/>
      <c r="AJ1537" s="227"/>
      <c r="AK1537" s="227"/>
    </row>
    <row r="1538" hidden="1">
      <c r="A1538" s="227"/>
      <c r="B1538" s="227"/>
      <c r="C1538" s="227"/>
      <c r="D1538" s="227"/>
      <c r="E1538" s="227"/>
      <c r="F1538" s="227"/>
      <c r="G1538" s="227"/>
      <c r="H1538" s="227"/>
      <c r="I1538" s="227"/>
      <c r="J1538" s="227"/>
      <c r="K1538" s="227"/>
      <c r="L1538" s="227"/>
      <c r="M1538" s="227"/>
      <c r="N1538" s="227"/>
      <c r="O1538" s="227"/>
      <c r="P1538" s="227"/>
      <c r="Q1538" s="227"/>
      <c r="R1538" s="227"/>
      <c r="S1538" s="227"/>
      <c r="T1538" s="227"/>
      <c r="U1538" s="227"/>
      <c r="V1538" s="227"/>
      <c r="W1538" s="227"/>
      <c r="X1538" s="227"/>
      <c r="Y1538" s="227"/>
      <c r="Z1538" s="227"/>
      <c r="AA1538" s="227"/>
      <c r="AB1538" s="227"/>
      <c r="AC1538" s="227"/>
      <c r="AD1538" s="227"/>
      <c r="AE1538" s="227"/>
      <c r="AF1538" s="227"/>
      <c r="AG1538" s="227"/>
      <c r="AH1538" s="227"/>
      <c r="AI1538" s="227"/>
      <c r="AJ1538" s="227"/>
      <c r="AK1538" s="227"/>
    </row>
    <row r="1539" hidden="1">
      <c r="A1539" s="227"/>
      <c r="B1539" s="227"/>
      <c r="C1539" s="227"/>
      <c r="D1539" s="227"/>
      <c r="E1539" s="227"/>
      <c r="F1539" s="227"/>
      <c r="G1539" s="227"/>
      <c r="H1539" s="227"/>
      <c r="I1539" s="227"/>
      <c r="J1539" s="227"/>
      <c r="K1539" s="227"/>
      <c r="L1539" s="227"/>
      <c r="M1539" s="227"/>
      <c r="N1539" s="227"/>
      <c r="O1539" s="227"/>
      <c r="P1539" s="227"/>
      <c r="Q1539" s="227"/>
      <c r="R1539" s="227"/>
      <c r="S1539" s="227"/>
      <c r="T1539" s="227"/>
      <c r="U1539" s="227"/>
      <c r="V1539" s="227"/>
      <c r="W1539" s="227"/>
      <c r="X1539" s="227"/>
      <c r="Y1539" s="227"/>
      <c r="Z1539" s="227"/>
      <c r="AA1539" s="227"/>
      <c r="AB1539" s="227"/>
      <c r="AC1539" s="227"/>
      <c r="AD1539" s="227"/>
      <c r="AE1539" s="227"/>
      <c r="AF1539" s="227"/>
      <c r="AG1539" s="227"/>
      <c r="AH1539" s="227"/>
      <c r="AI1539" s="227"/>
      <c r="AJ1539" s="227"/>
      <c r="AK1539" s="227"/>
    </row>
    <row r="1540" hidden="1">
      <c r="A1540" s="227"/>
      <c r="B1540" s="227"/>
      <c r="C1540" s="227"/>
      <c r="D1540" s="227"/>
      <c r="E1540" s="227"/>
      <c r="F1540" s="227"/>
      <c r="G1540" s="227"/>
      <c r="H1540" s="227"/>
      <c r="I1540" s="227"/>
      <c r="J1540" s="227"/>
      <c r="K1540" s="227"/>
      <c r="L1540" s="227"/>
      <c r="M1540" s="227"/>
      <c r="N1540" s="227"/>
      <c r="O1540" s="227"/>
      <c r="P1540" s="227"/>
      <c r="Q1540" s="227"/>
      <c r="R1540" s="227"/>
      <c r="S1540" s="227"/>
      <c r="T1540" s="227"/>
      <c r="U1540" s="227"/>
      <c r="V1540" s="227"/>
      <c r="W1540" s="227"/>
      <c r="X1540" s="227"/>
      <c r="Y1540" s="227"/>
      <c r="Z1540" s="227"/>
      <c r="AA1540" s="227"/>
      <c r="AB1540" s="227"/>
      <c r="AC1540" s="227"/>
      <c r="AD1540" s="227"/>
      <c r="AE1540" s="227"/>
      <c r="AF1540" s="227"/>
      <c r="AG1540" s="227"/>
      <c r="AH1540" s="227"/>
      <c r="AI1540" s="227"/>
      <c r="AJ1540" s="227"/>
      <c r="AK1540" s="227"/>
    </row>
    <row r="1541" hidden="1">
      <c r="A1541" s="227"/>
      <c r="B1541" s="227"/>
      <c r="C1541" s="227"/>
      <c r="D1541" s="227"/>
      <c r="E1541" s="227"/>
      <c r="F1541" s="227"/>
      <c r="G1541" s="227"/>
      <c r="H1541" s="227"/>
      <c r="I1541" s="227"/>
      <c r="J1541" s="227"/>
      <c r="K1541" s="227"/>
      <c r="L1541" s="227"/>
      <c r="M1541" s="227"/>
      <c r="N1541" s="227"/>
      <c r="O1541" s="227"/>
      <c r="P1541" s="227"/>
      <c r="Q1541" s="227"/>
      <c r="R1541" s="227"/>
      <c r="S1541" s="227"/>
      <c r="T1541" s="227"/>
      <c r="U1541" s="227"/>
      <c r="V1541" s="227"/>
      <c r="W1541" s="227"/>
      <c r="X1541" s="227"/>
      <c r="Y1541" s="227"/>
      <c r="Z1541" s="227"/>
      <c r="AA1541" s="227"/>
      <c r="AB1541" s="227"/>
      <c r="AC1541" s="227"/>
      <c r="AD1541" s="227"/>
      <c r="AE1541" s="227"/>
      <c r="AF1541" s="227"/>
      <c r="AG1541" s="227"/>
      <c r="AH1541" s="227"/>
      <c r="AI1541" s="227"/>
      <c r="AJ1541" s="227"/>
      <c r="AK1541" s="227"/>
    </row>
    <row r="1542" hidden="1">
      <c r="A1542" s="227"/>
      <c r="B1542" s="227"/>
      <c r="C1542" s="227"/>
      <c r="D1542" s="227"/>
      <c r="E1542" s="227"/>
      <c r="F1542" s="227"/>
      <c r="G1542" s="227"/>
      <c r="H1542" s="227"/>
      <c r="I1542" s="227"/>
      <c r="J1542" s="227"/>
      <c r="K1542" s="227"/>
      <c r="L1542" s="227"/>
      <c r="M1542" s="227"/>
      <c r="N1542" s="227"/>
      <c r="O1542" s="227"/>
      <c r="P1542" s="227"/>
      <c r="Q1542" s="227"/>
      <c r="R1542" s="227"/>
      <c r="S1542" s="227"/>
      <c r="T1542" s="227"/>
      <c r="U1542" s="227"/>
      <c r="V1542" s="227"/>
      <c r="W1542" s="227"/>
      <c r="X1542" s="227"/>
      <c r="Y1542" s="227"/>
      <c r="Z1542" s="227"/>
      <c r="AA1542" s="227"/>
      <c r="AB1542" s="227"/>
      <c r="AC1542" s="227"/>
      <c r="AD1542" s="227"/>
      <c r="AE1542" s="227"/>
      <c r="AF1542" s="227"/>
      <c r="AG1542" s="227"/>
      <c r="AH1542" s="227"/>
      <c r="AI1542" s="227"/>
      <c r="AJ1542" s="227"/>
      <c r="AK1542" s="227"/>
    </row>
    <row r="1543" hidden="1">
      <c r="A1543" s="227"/>
      <c r="B1543" s="227"/>
      <c r="C1543" s="227"/>
      <c r="D1543" s="227"/>
      <c r="E1543" s="227"/>
      <c r="F1543" s="227"/>
      <c r="G1543" s="227"/>
      <c r="H1543" s="227"/>
      <c r="I1543" s="227"/>
      <c r="J1543" s="227"/>
      <c r="K1543" s="227"/>
      <c r="L1543" s="227"/>
      <c r="M1543" s="227"/>
      <c r="N1543" s="227"/>
      <c r="O1543" s="227"/>
      <c r="P1543" s="227"/>
      <c r="Q1543" s="227"/>
      <c r="R1543" s="227"/>
      <c r="S1543" s="227"/>
      <c r="T1543" s="227"/>
      <c r="U1543" s="227"/>
      <c r="V1543" s="227"/>
      <c r="W1543" s="227"/>
      <c r="X1543" s="227"/>
      <c r="Y1543" s="227"/>
      <c r="Z1543" s="227"/>
      <c r="AA1543" s="227"/>
      <c r="AB1543" s="227"/>
      <c r="AC1543" s="227"/>
      <c r="AD1543" s="227"/>
      <c r="AE1543" s="227"/>
      <c r="AF1543" s="227"/>
      <c r="AG1543" s="227"/>
      <c r="AH1543" s="227"/>
      <c r="AI1543" s="227"/>
      <c r="AJ1543" s="227"/>
      <c r="AK1543" s="227"/>
    </row>
    <row r="1544" hidden="1">
      <c r="A1544" s="227"/>
      <c r="B1544" s="227"/>
      <c r="C1544" s="227"/>
      <c r="D1544" s="227"/>
      <c r="E1544" s="227"/>
      <c r="F1544" s="227"/>
      <c r="G1544" s="227"/>
      <c r="H1544" s="227"/>
      <c r="I1544" s="227"/>
      <c r="J1544" s="227"/>
      <c r="K1544" s="227"/>
      <c r="L1544" s="227"/>
      <c r="M1544" s="227"/>
      <c r="N1544" s="227"/>
      <c r="O1544" s="227"/>
      <c r="P1544" s="227"/>
      <c r="Q1544" s="227"/>
      <c r="R1544" s="227"/>
      <c r="S1544" s="227"/>
      <c r="T1544" s="227"/>
      <c r="U1544" s="227"/>
      <c r="V1544" s="227"/>
      <c r="W1544" s="227"/>
      <c r="X1544" s="227"/>
      <c r="Y1544" s="227"/>
      <c r="Z1544" s="227"/>
      <c r="AA1544" s="227"/>
      <c r="AB1544" s="227"/>
      <c r="AC1544" s="227"/>
      <c r="AD1544" s="227"/>
      <c r="AE1544" s="227"/>
      <c r="AF1544" s="227"/>
      <c r="AG1544" s="227"/>
      <c r="AH1544" s="227"/>
      <c r="AI1544" s="227"/>
      <c r="AJ1544" s="227"/>
      <c r="AK1544" s="227"/>
    </row>
    <row r="1545" hidden="1">
      <c r="A1545" s="227"/>
      <c r="B1545" s="227"/>
      <c r="C1545" s="227"/>
      <c r="D1545" s="227"/>
      <c r="E1545" s="227"/>
      <c r="F1545" s="227"/>
      <c r="G1545" s="227"/>
      <c r="H1545" s="227"/>
      <c r="I1545" s="227"/>
      <c r="J1545" s="227"/>
      <c r="K1545" s="227"/>
      <c r="L1545" s="227"/>
      <c r="M1545" s="227"/>
      <c r="N1545" s="227"/>
      <c r="O1545" s="227"/>
      <c r="P1545" s="227"/>
      <c r="Q1545" s="227"/>
      <c r="R1545" s="227"/>
      <c r="S1545" s="227"/>
      <c r="T1545" s="227"/>
      <c r="U1545" s="227"/>
      <c r="V1545" s="227"/>
      <c r="W1545" s="227"/>
      <c r="X1545" s="227"/>
      <c r="Y1545" s="227"/>
      <c r="Z1545" s="227"/>
      <c r="AA1545" s="227"/>
      <c r="AB1545" s="227"/>
      <c r="AC1545" s="227"/>
      <c r="AD1545" s="227"/>
      <c r="AE1545" s="227"/>
      <c r="AF1545" s="227"/>
      <c r="AG1545" s="227"/>
      <c r="AH1545" s="227"/>
      <c r="AI1545" s="227"/>
      <c r="AJ1545" s="227"/>
      <c r="AK1545" s="227"/>
    </row>
    <row r="1546" hidden="1">
      <c r="A1546" s="227"/>
      <c r="B1546" s="227"/>
      <c r="C1546" s="227"/>
      <c r="D1546" s="227"/>
      <c r="E1546" s="227"/>
      <c r="F1546" s="227"/>
      <c r="G1546" s="227"/>
      <c r="H1546" s="227"/>
      <c r="I1546" s="227"/>
      <c r="J1546" s="227"/>
      <c r="K1546" s="227"/>
      <c r="L1546" s="227"/>
      <c r="M1546" s="227"/>
      <c r="N1546" s="227"/>
      <c r="O1546" s="227"/>
      <c r="P1546" s="227"/>
      <c r="Q1546" s="227"/>
      <c r="R1546" s="227"/>
      <c r="S1546" s="227"/>
      <c r="T1546" s="227"/>
      <c r="U1546" s="227"/>
      <c r="V1546" s="227"/>
      <c r="W1546" s="227"/>
      <c r="X1546" s="227"/>
      <c r="Y1546" s="227"/>
      <c r="Z1546" s="227"/>
      <c r="AA1546" s="227"/>
      <c r="AB1546" s="227"/>
      <c r="AC1546" s="227"/>
      <c r="AD1546" s="227"/>
      <c r="AE1546" s="227"/>
      <c r="AF1546" s="227"/>
      <c r="AG1546" s="227"/>
      <c r="AH1546" s="227"/>
      <c r="AI1546" s="227"/>
      <c r="AJ1546" s="227"/>
      <c r="AK1546" s="227"/>
    </row>
    <row r="1547" hidden="1">
      <c r="A1547" s="227"/>
      <c r="B1547" s="227"/>
      <c r="C1547" s="227"/>
      <c r="D1547" s="227"/>
      <c r="E1547" s="227"/>
      <c r="F1547" s="227"/>
      <c r="G1547" s="227"/>
      <c r="H1547" s="227"/>
      <c r="I1547" s="227"/>
      <c r="J1547" s="227"/>
      <c r="K1547" s="227"/>
      <c r="L1547" s="227"/>
      <c r="M1547" s="227"/>
      <c r="N1547" s="227"/>
      <c r="O1547" s="227"/>
      <c r="P1547" s="227"/>
      <c r="Q1547" s="227"/>
      <c r="R1547" s="227"/>
      <c r="S1547" s="227"/>
      <c r="T1547" s="227"/>
      <c r="U1547" s="227"/>
      <c r="V1547" s="227"/>
      <c r="W1547" s="227"/>
      <c r="X1547" s="227"/>
      <c r="Y1547" s="227"/>
      <c r="Z1547" s="227"/>
      <c r="AA1547" s="227"/>
      <c r="AB1547" s="227"/>
      <c r="AC1547" s="227"/>
      <c r="AD1547" s="227"/>
      <c r="AE1547" s="227"/>
      <c r="AF1547" s="227"/>
      <c r="AG1547" s="227"/>
      <c r="AH1547" s="227"/>
      <c r="AI1547" s="227"/>
      <c r="AJ1547" s="227"/>
      <c r="AK1547" s="227"/>
    </row>
    <row r="1548" hidden="1">
      <c r="A1548" s="227"/>
      <c r="B1548" s="227"/>
      <c r="C1548" s="227"/>
      <c r="D1548" s="227"/>
      <c r="E1548" s="227"/>
      <c r="F1548" s="227"/>
      <c r="G1548" s="227"/>
      <c r="H1548" s="227"/>
      <c r="I1548" s="227"/>
      <c r="J1548" s="227"/>
      <c r="K1548" s="227"/>
      <c r="L1548" s="227"/>
      <c r="M1548" s="227"/>
      <c r="N1548" s="227"/>
      <c r="O1548" s="227"/>
      <c r="P1548" s="227"/>
      <c r="Q1548" s="227"/>
      <c r="R1548" s="227"/>
      <c r="S1548" s="227"/>
      <c r="T1548" s="227"/>
      <c r="U1548" s="227"/>
      <c r="V1548" s="227"/>
      <c r="W1548" s="227"/>
      <c r="X1548" s="227"/>
      <c r="Y1548" s="227"/>
      <c r="Z1548" s="227"/>
      <c r="AA1548" s="227"/>
      <c r="AB1548" s="227"/>
      <c r="AC1548" s="227"/>
      <c r="AD1548" s="227"/>
      <c r="AE1548" s="227"/>
      <c r="AF1548" s="227"/>
      <c r="AG1548" s="227"/>
      <c r="AH1548" s="227"/>
      <c r="AI1548" s="227"/>
      <c r="AJ1548" s="227"/>
      <c r="AK1548" s="227"/>
    </row>
    <row r="1549" hidden="1">
      <c r="A1549" s="227"/>
      <c r="B1549" s="227"/>
      <c r="C1549" s="227"/>
      <c r="D1549" s="227"/>
      <c r="E1549" s="227"/>
      <c r="F1549" s="227"/>
      <c r="G1549" s="227"/>
      <c r="H1549" s="227"/>
      <c r="I1549" s="227"/>
      <c r="J1549" s="227"/>
      <c r="K1549" s="227"/>
      <c r="L1549" s="227"/>
      <c r="M1549" s="227"/>
      <c r="N1549" s="227"/>
      <c r="O1549" s="227"/>
      <c r="P1549" s="227"/>
      <c r="Q1549" s="227"/>
      <c r="R1549" s="227"/>
      <c r="S1549" s="227"/>
      <c r="T1549" s="227"/>
      <c r="U1549" s="227"/>
      <c r="V1549" s="227"/>
      <c r="W1549" s="227"/>
      <c r="X1549" s="227"/>
      <c r="Y1549" s="227"/>
      <c r="Z1549" s="227"/>
      <c r="AA1549" s="227"/>
      <c r="AB1549" s="227"/>
      <c r="AC1549" s="227"/>
      <c r="AD1549" s="227"/>
      <c r="AE1549" s="227"/>
      <c r="AF1549" s="227"/>
      <c r="AG1549" s="227"/>
      <c r="AH1549" s="227"/>
      <c r="AI1549" s="227"/>
      <c r="AJ1549" s="227"/>
      <c r="AK1549" s="227"/>
    </row>
    <row r="1550" hidden="1">
      <c r="A1550" s="227"/>
      <c r="B1550" s="227"/>
      <c r="C1550" s="227"/>
      <c r="D1550" s="227"/>
      <c r="E1550" s="227"/>
      <c r="F1550" s="227"/>
      <c r="G1550" s="227"/>
      <c r="H1550" s="227"/>
      <c r="I1550" s="227"/>
      <c r="J1550" s="227"/>
      <c r="K1550" s="227"/>
      <c r="L1550" s="227"/>
      <c r="M1550" s="227"/>
      <c r="N1550" s="227"/>
      <c r="O1550" s="227"/>
      <c r="P1550" s="227"/>
      <c r="Q1550" s="227"/>
      <c r="R1550" s="227"/>
      <c r="S1550" s="227"/>
      <c r="T1550" s="227"/>
      <c r="U1550" s="227"/>
      <c r="V1550" s="227"/>
      <c r="W1550" s="227"/>
      <c r="X1550" s="227"/>
      <c r="Y1550" s="227"/>
      <c r="Z1550" s="227"/>
      <c r="AA1550" s="227"/>
      <c r="AB1550" s="227"/>
      <c r="AC1550" s="227"/>
      <c r="AD1550" s="227"/>
      <c r="AE1550" s="227"/>
      <c r="AF1550" s="227"/>
      <c r="AG1550" s="227"/>
      <c r="AH1550" s="227"/>
      <c r="AI1550" s="227"/>
      <c r="AJ1550" s="227"/>
      <c r="AK1550" s="227"/>
    </row>
    <row r="1551" hidden="1">
      <c r="A1551" s="227"/>
      <c r="B1551" s="227"/>
      <c r="C1551" s="227"/>
      <c r="D1551" s="227"/>
      <c r="E1551" s="227"/>
      <c r="F1551" s="227"/>
      <c r="G1551" s="227"/>
      <c r="H1551" s="227"/>
      <c r="I1551" s="227"/>
      <c r="J1551" s="227"/>
      <c r="K1551" s="227"/>
      <c r="L1551" s="227"/>
      <c r="M1551" s="227"/>
      <c r="N1551" s="227"/>
      <c r="O1551" s="227"/>
      <c r="P1551" s="227"/>
      <c r="Q1551" s="227"/>
      <c r="R1551" s="227"/>
      <c r="S1551" s="227"/>
      <c r="T1551" s="227"/>
      <c r="U1551" s="227"/>
      <c r="V1551" s="227"/>
      <c r="W1551" s="227"/>
      <c r="X1551" s="227"/>
      <c r="Y1551" s="227"/>
      <c r="Z1551" s="227"/>
      <c r="AA1551" s="227"/>
      <c r="AB1551" s="227"/>
      <c r="AC1551" s="227"/>
      <c r="AD1551" s="227"/>
      <c r="AE1551" s="227"/>
      <c r="AF1551" s="227"/>
      <c r="AG1551" s="227"/>
      <c r="AH1551" s="227"/>
      <c r="AI1551" s="227"/>
      <c r="AJ1551" s="227"/>
      <c r="AK1551" s="227"/>
    </row>
    <row r="1552" hidden="1">
      <c r="A1552" s="227"/>
      <c r="B1552" s="227"/>
      <c r="C1552" s="227"/>
      <c r="D1552" s="227"/>
      <c r="E1552" s="227"/>
      <c r="F1552" s="227"/>
      <c r="G1552" s="227"/>
      <c r="H1552" s="227"/>
      <c r="I1552" s="227"/>
      <c r="J1552" s="227"/>
      <c r="K1552" s="227"/>
      <c r="L1552" s="227"/>
      <c r="M1552" s="227"/>
      <c r="N1552" s="227"/>
      <c r="O1552" s="227"/>
      <c r="P1552" s="227"/>
      <c r="Q1552" s="227"/>
      <c r="R1552" s="227"/>
      <c r="S1552" s="227"/>
      <c r="T1552" s="227"/>
      <c r="U1552" s="227"/>
      <c r="V1552" s="227"/>
      <c r="W1552" s="227"/>
      <c r="X1552" s="227"/>
      <c r="Y1552" s="227"/>
      <c r="Z1552" s="227"/>
      <c r="AA1552" s="227"/>
      <c r="AB1552" s="227"/>
      <c r="AC1552" s="227"/>
      <c r="AD1552" s="227"/>
      <c r="AE1552" s="227"/>
      <c r="AF1552" s="227"/>
      <c r="AG1552" s="227"/>
      <c r="AH1552" s="227"/>
      <c r="AI1552" s="227"/>
      <c r="AJ1552" s="227"/>
      <c r="AK1552" s="227"/>
    </row>
    <row r="1553" hidden="1">
      <c r="A1553" s="227"/>
      <c r="B1553" s="227"/>
      <c r="C1553" s="227"/>
      <c r="D1553" s="227"/>
      <c r="E1553" s="227"/>
      <c r="F1553" s="227"/>
      <c r="G1553" s="227"/>
      <c r="H1553" s="227"/>
      <c r="I1553" s="227"/>
      <c r="J1553" s="227"/>
      <c r="K1553" s="227"/>
      <c r="L1553" s="227"/>
      <c r="M1553" s="227"/>
      <c r="N1553" s="227"/>
      <c r="O1553" s="227"/>
      <c r="P1553" s="227"/>
      <c r="Q1553" s="227"/>
      <c r="R1553" s="227"/>
      <c r="S1553" s="227"/>
      <c r="T1553" s="227"/>
      <c r="U1553" s="227"/>
      <c r="V1553" s="227"/>
      <c r="W1553" s="227"/>
      <c r="X1553" s="227"/>
      <c r="Y1553" s="227"/>
      <c r="Z1553" s="227"/>
      <c r="AA1553" s="227"/>
      <c r="AB1553" s="227"/>
      <c r="AC1553" s="227"/>
      <c r="AD1553" s="227"/>
      <c r="AE1553" s="227"/>
      <c r="AF1553" s="227"/>
      <c r="AG1553" s="227"/>
      <c r="AH1553" s="227"/>
      <c r="AI1553" s="227"/>
      <c r="AJ1553" s="227"/>
      <c r="AK1553" s="227"/>
    </row>
    <row r="1554" hidden="1">
      <c r="A1554" s="227"/>
      <c r="B1554" s="227"/>
      <c r="C1554" s="227"/>
      <c r="D1554" s="227"/>
      <c r="E1554" s="227"/>
      <c r="F1554" s="227"/>
      <c r="G1554" s="227"/>
      <c r="H1554" s="227"/>
      <c r="I1554" s="227"/>
      <c r="J1554" s="227"/>
      <c r="K1554" s="227"/>
      <c r="L1554" s="227"/>
      <c r="M1554" s="227"/>
      <c r="N1554" s="227"/>
      <c r="O1554" s="227"/>
      <c r="P1554" s="227"/>
      <c r="Q1554" s="227"/>
      <c r="R1554" s="227"/>
      <c r="S1554" s="227"/>
      <c r="T1554" s="227"/>
      <c r="U1554" s="227"/>
      <c r="V1554" s="227"/>
      <c r="W1554" s="227"/>
      <c r="X1554" s="227"/>
      <c r="Y1554" s="227"/>
      <c r="Z1554" s="227"/>
      <c r="AA1554" s="227"/>
      <c r="AB1554" s="227"/>
      <c r="AC1554" s="227"/>
      <c r="AD1554" s="227"/>
      <c r="AE1554" s="227"/>
      <c r="AF1554" s="227"/>
      <c r="AG1554" s="227"/>
      <c r="AH1554" s="227"/>
      <c r="AI1554" s="227"/>
      <c r="AJ1554" s="227"/>
      <c r="AK1554" s="227"/>
    </row>
    <row r="1555" hidden="1">
      <c r="A1555" s="227"/>
      <c r="B1555" s="227"/>
      <c r="C1555" s="227"/>
      <c r="D1555" s="227"/>
      <c r="E1555" s="227"/>
      <c r="F1555" s="227"/>
      <c r="G1555" s="227"/>
      <c r="H1555" s="227"/>
      <c r="I1555" s="227"/>
      <c r="J1555" s="227"/>
      <c r="K1555" s="227"/>
      <c r="L1555" s="227"/>
      <c r="M1555" s="227"/>
      <c r="N1555" s="227"/>
      <c r="O1555" s="227"/>
      <c r="P1555" s="227"/>
      <c r="Q1555" s="227"/>
      <c r="R1555" s="227"/>
      <c r="S1555" s="227"/>
      <c r="T1555" s="227"/>
      <c r="U1555" s="227"/>
      <c r="V1555" s="227"/>
      <c r="W1555" s="227"/>
      <c r="X1555" s="227"/>
      <c r="Y1555" s="227"/>
      <c r="Z1555" s="227"/>
      <c r="AA1555" s="227"/>
      <c r="AB1555" s="227"/>
      <c r="AC1555" s="227"/>
      <c r="AD1555" s="227"/>
      <c r="AE1555" s="227"/>
      <c r="AF1555" s="227"/>
      <c r="AG1555" s="227"/>
      <c r="AH1555" s="227"/>
      <c r="AI1555" s="227"/>
      <c r="AJ1555" s="227"/>
      <c r="AK1555" s="227"/>
    </row>
    <row r="1556" hidden="1">
      <c r="A1556" s="227"/>
      <c r="B1556" s="227"/>
      <c r="C1556" s="227"/>
      <c r="D1556" s="227"/>
      <c r="E1556" s="227"/>
      <c r="F1556" s="227"/>
      <c r="G1556" s="227"/>
      <c r="H1556" s="227"/>
      <c r="I1556" s="227"/>
      <c r="J1556" s="227"/>
      <c r="K1556" s="227"/>
      <c r="L1556" s="227"/>
      <c r="M1556" s="227"/>
      <c r="N1556" s="227"/>
      <c r="O1556" s="227"/>
      <c r="P1556" s="227"/>
      <c r="Q1556" s="227"/>
      <c r="R1556" s="227"/>
      <c r="S1556" s="227"/>
      <c r="T1556" s="227"/>
      <c r="U1556" s="227"/>
      <c r="V1556" s="227"/>
      <c r="W1556" s="227"/>
      <c r="X1556" s="227"/>
      <c r="Y1556" s="227"/>
      <c r="Z1556" s="227"/>
      <c r="AA1556" s="227"/>
      <c r="AB1556" s="227"/>
      <c r="AC1556" s="227"/>
      <c r="AD1556" s="227"/>
      <c r="AE1556" s="227"/>
      <c r="AF1556" s="227"/>
      <c r="AG1556" s="227"/>
      <c r="AH1556" s="227"/>
      <c r="AI1556" s="227"/>
      <c r="AJ1556" s="227"/>
      <c r="AK1556" s="227"/>
    </row>
    <row r="1557" hidden="1">
      <c r="A1557" s="227"/>
      <c r="B1557" s="227"/>
      <c r="C1557" s="227"/>
      <c r="D1557" s="227"/>
      <c r="E1557" s="227"/>
      <c r="F1557" s="227"/>
      <c r="G1557" s="227"/>
      <c r="H1557" s="227"/>
      <c r="I1557" s="227"/>
      <c r="J1557" s="227"/>
      <c r="K1557" s="227"/>
      <c r="L1557" s="227"/>
      <c r="M1557" s="227"/>
      <c r="N1557" s="227"/>
      <c r="O1557" s="227"/>
      <c r="P1557" s="227"/>
      <c r="Q1557" s="227"/>
      <c r="R1557" s="227"/>
      <c r="S1557" s="227"/>
      <c r="T1557" s="227"/>
      <c r="U1557" s="227"/>
      <c r="V1557" s="227"/>
      <c r="W1557" s="227"/>
      <c r="X1557" s="227"/>
      <c r="Y1557" s="227"/>
      <c r="Z1557" s="227"/>
      <c r="AA1557" s="227"/>
      <c r="AB1557" s="227"/>
      <c r="AC1557" s="227"/>
      <c r="AD1557" s="227"/>
      <c r="AE1557" s="227"/>
      <c r="AF1557" s="227"/>
      <c r="AG1557" s="227"/>
      <c r="AH1557" s="227"/>
      <c r="AI1557" s="227"/>
      <c r="AJ1557" s="227"/>
      <c r="AK1557" s="227"/>
    </row>
    <row r="1558" hidden="1">
      <c r="A1558" s="227"/>
      <c r="B1558" s="227"/>
      <c r="C1558" s="227"/>
      <c r="D1558" s="227"/>
      <c r="E1558" s="227"/>
      <c r="F1558" s="227"/>
      <c r="G1558" s="227"/>
      <c r="H1558" s="227"/>
      <c r="I1558" s="227"/>
      <c r="J1558" s="227"/>
      <c r="K1558" s="227"/>
      <c r="L1558" s="227"/>
      <c r="M1558" s="227"/>
      <c r="N1558" s="227"/>
      <c r="O1558" s="227"/>
      <c r="P1558" s="227"/>
      <c r="Q1558" s="227"/>
      <c r="R1558" s="227"/>
      <c r="S1558" s="227"/>
      <c r="T1558" s="227"/>
      <c r="U1558" s="227"/>
      <c r="V1558" s="227"/>
      <c r="W1558" s="227"/>
      <c r="X1558" s="227"/>
      <c r="Y1558" s="227"/>
      <c r="Z1558" s="227"/>
      <c r="AA1558" s="227"/>
      <c r="AB1558" s="227"/>
      <c r="AC1558" s="227"/>
      <c r="AD1558" s="227"/>
      <c r="AE1558" s="227"/>
      <c r="AF1558" s="227"/>
      <c r="AG1558" s="227"/>
      <c r="AH1558" s="227"/>
      <c r="AI1558" s="227"/>
      <c r="AJ1558" s="227"/>
      <c r="AK1558" s="227"/>
    </row>
    <row r="1559" hidden="1">
      <c r="A1559" s="227"/>
      <c r="B1559" s="227"/>
      <c r="C1559" s="227"/>
      <c r="D1559" s="227"/>
      <c r="E1559" s="227"/>
      <c r="F1559" s="227"/>
      <c r="G1559" s="227"/>
      <c r="H1559" s="227"/>
      <c r="I1559" s="227"/>
      <c r="J1559" s="227"/>
      <c r="K1559" s="227"/>
      <c r="L1559" s="227"/>
      <c r="M1559" s="227"/>
      <c r="N1559" s="227"/>
      <c r="O1559" s="227"/>
      <c r="P1559" s="227"/>
      <c r="Q1559" s="227"/>
      <c r="R1559" s="227"/>
      <c r="S1559" s="227"/>
      <c r="T1559" s="227"/>
      <c r="U1559" s="227"/>
      <c r="V1559" s="227"/>
      <c r="W1559" s="227"/>
      <c r="X1559" s="227"/>
      <c r="Y1559" s="227"/>
      <c r="Z1559" s="227"/>
      <c r="AA1559" s="227"/>
      <c r="AB1559" s="227"/>
      <c r="AC1559" s="227"/>
      <c r="AD1559" s="227"/>
      <c r="AE1559" s="227"/>
      <c r="AF1559" s="227"/>
      <c r="AG1559" s="227"/>
      <c r="AH1559" s="227"/>
      <c r="AI1559" s="227"/>
      <c r="AJ1559" s="227"/>
      <c r="AK1559" s="227"/>
    </row>
    <row r="1560" hidden="1">
      <c r="A1560" s="227"/>
      <c r="B1560" s="227"/>
      <c r="C1560" s="227"/>
      <c r="D1560" s="227"/>
      <c r="E1560" s="227"/>
      <c r="F1560" s="227"/>
      <c r="G1560" s="227"/>
      <c r="H1560" s="227"/>
      <c r="I1560" s="227"/>
      <c r="J1560" s="227"/>
      <c r="K1560" s="227"/>
      <c r="L1560" s="227"/>
      <c r="M1560" s="227"/>
      <c r="N1560" s="227"/>
      <c r="O1560" s="227"/>
      <c r="P1560" s="227"/>
      <c r="Q1560" s="227"/>
      <c r="R1560" s="227"/>
      <c r="S1560" s="227"/>
      <c r="T1560" s="227"/>
      <c r="U1560" s="227"/>
      <c r="V1560" s="227"/>
      <c r="W1560" s="227"/>
      <c r="X1560" s="227"/>
      <c r="Y1560" s="227"/>
      <c r="Z1560" s="227"/>
      <c r="AA1560" s="227"/>
      <c r="AB1560" s="227"/>
      <c r="AC1560" s="227"/>
      <c r="AD1560" s="227"/>
      <c r="AE1560" s="227"/>
      <c r="AF1560" s="227"/>
      <c r="AG1560" s="227"/>
      <c r="AH1560" s="227"/>
      <c r="AI1560" s="227"/>
      <c r="AJ1560" s="227"/>
      <c r="AK1560" s="227"/>
    </row>
    <row r="1561" hidden="1">
      <c r="A1561" s="227"/>
      <c r="B1561" s="227"/>
      <c r="C1561" s="227"/>
      <c r="D1561" s="227"/>
      <c r="E1561" s="227"/>
      <c r="F1561" s="227"/>
      <c r="G1561" s="227"/>
      <c r="H1561" s="227"/>
      <c r="I1561" s="227"/>
      <c r="J1561" s="227"/>
      <c r="K1561" s="227"/>
      <c r="L1561" s="227"/>
      <c r="M1561" s="227"/>
      <c r="N1561" s="227"/>
      <c r="O1561" s="227"/>
      <c r="P1561" s="227"/>
      <c r="Q1561" s="227"/>
      <c r="R1561" s="227"/>
      <c r="S1561" s="227"/>
      <c r="T1561" s="227"/>
      <c r="U1561" s="227"/>
      <c r="V1561" s="227"/>
      <c r="W1561" s="227"/>
      <c r="X1561" s="227"/>
      <c r="Y1561" s="227"/>
      <c r="Z1561" s="227"/>
      <c r="AA1561" s="227"/>
      <c r="AB1561" s="227"/>
      <c r="AC1561" s="227"/>
      <c r="AD1561" s="227"/>
      <c r="AE1561" s="227"/>
      <c r="AF1561" s="227"/>
      <c r="AG1561" s="227"/>
      <c r="AH1561" s="227"/>
      <c r="AI1561" s="227"/>
      <c r="AJ1561" s="227"/>
      <c r="AK1561" s="227"/>
    </row>
    <row r="1562" hidden="1">
      <c r="A1562" s="227"/>
      <c r="B1562" s="227"/>
      <c r="C1562" s="227"/>
      <c r="D1562" s="227"/>
      <c r="E1562" s="227"/>
      <c r="F1562" s="227"/>
      <c r="G1562" s="227"/>
      <c r="H1562" s="227"/>
      <c r="I1562" s="227"/>
      <c r="J1562" s="227"/>
      <c r="K1562" s="227"/>
      <c r="L1562" s="227"/>
      <c r="M1562" s="227"/>
      <c r="N1562" s="227"/>
      <c r="O1562" s="227"/>
      <c r="P1562" s="227"/>
      <c r="Q1562" s="227"/>
      <c r="R1562" s="227"/>
      <c r="S1562" s="227"/>
      <c r="T1562" s="227"/>
      <c r="U1562" s="227"/>
      <c r="V1562" s="227"/>
      <c r="W1562" s="227"/>
      <c r="X1562" s="227"/>
      <c r="Y1562" s="227"/>
      <c r="Z1562" s="227"/>
      <c r="AA1562" s="227"/>
      <c r="AB1562" s="227"/>
      <c r="AC1562" s="227"/>
      <c r="AD1562" s="227"/>
      <c r="AE1562" s="227"/>
      <c r="AF1562" s="227"/>
      <c r="AG1562" s="227"/>
      <c r="AH1562" s="227"/>
      <c r="AI1562" s="227"/>
      <c r="AJ1562" s="227"/>
      <c r="AK1562" s="227"/>
    </row>
    <row r="1563" hidden="1">
      <c r="A1563" s="227"/>
      <c r="B1563" s="227"/>
      <c r="C1563" s="227"/>
      <c r="D1563" s="227"/>
      <c r="E1563" s="227"/>
      <c r="F1563" s="227"/>
      <c r="G1563" s="227"/>
      <c r="H1563" s="227"/>
      <c r="I1563" s="227"/>
      <c r="J1563" s="227"/>
      <c r="K1563" s="227"/>
      <c r="L1563" s="227"/>
      <c r="M1563" s="227"/>
      <c r="N1563" s="227"/>
      <c r="O1563" s="227"/>
      <c r="P1563" s="227"/>
      <c r="Q1563" s="227"/>
      <c r="R1563" s="227"/>
      <c r="S1563" s="227"/>
      <c r="T1563" s="227"/>
      <c r="U1563" s="227"/>
      <c r="V1563" s="227"/>
      <c r="W1563" s="227"/>
      <c r="X1563" s="227"/>
      <c r="Y1563" s="227"/>
      <c r="Z1563" s="227"/>
      <c r="AA1563" s="227"/>
      <c r="AB1563" s="227"/>
      <c r="AC1563" s="227"/>
      <c r="AD1563" s="227"/>
      <c r="AE1563" s="227"/>
      <c r="AF1563" s="227"/>
      <c r="AG1563" s="227"/>
      <c r="AH1563" s="227"/>
      <c r="AI1563" s="227"/>
      <c r="AJ1563" s="227"/>
      <c r="AK1563" s="227"/>
    </row>
    <row r="1564" hidden="1">
      <c r="A1564" s="227"/>
      <c r="B1564" s="227"/>
      <c r="C1564" s="227"/>
      <c r="D1564" s="227"/>
      <c r="E1564" s="227"/>
      <c r="F1564" s="227"/>
      <c r="G1564" s="227"/>
      <c r="H1564" s="227"/>
      <c r="I1564" s="227"/>
      <c r="J1564" s="227"/>
      <c r="K1564" s="227"/>
      <c r="L1564" s="227"/>
      <c r="M1564" s="227"/>
      <c r="N1564" s="227"/>
      <c r="O1564" s="227"/>
      <c r="P1564" s="227"/>
      <c r="Q1564" s="227"/>
      <c r="R1564" s="227"/>
      <c r="S1564" s="227"/>
      <c r="T1564" s="227"/>
      <c r="U1564" s="227"/>
      <c r="V1564" s="227"/>
      <c r="W1564" s="227"/>
      <c r="X1564" s="227"/>
      <c r="Y1564" s="227"/>
      <c r="Z1564" s="227"/>
      <c r="AA1564" s="227"/>
      <c r="AB1564" s="227"/>
      <c r="AC1564" s="227"/>
      <c r="AD1564" s="227"/>
      <c r="AE1564" s="227"/>
      <c r="AF1564" s="227"/>
      <c r="AG1564" s="227"/>
      <c r="AH1564" s="227"/>
      <c r="AI1564" s="227"/>
      <c r="AJ1564" s="227"/>
      <c r="AK1564" s="227"/>
    </row>
    <row r="1565" hidden="1">
      <c r="A1565" s="227"/>
      <c r="B1565" s="227"/>
      <c r="C1565" s="227"/>
      <c r="D1565" s="227"/>
      <c r="E1565" s="227"/>
      <c r="F1565" s="227"/>
      <c r="G1565" s="227"/>
      <c r="H1565" s="227"/>
      <c r="I1565" s="227"/>
      <c r="J1565" s="227"/>
      <c r="K1565" s="227"/>
      <c r="L1565" s="227"/>
      <c r="M1565" s="227"/>
      <c r="N1565" s="227"/>
      <c r="O1565" s="227"/>
      <c r="P1565" s="227"/>
      <c r="Q1565" s="227"/>
      <c r="R1565" s="227"/>
      <c r="S1565" s="227"/>
      <c r="T1565" s="227"/>
      <c r="U1565" s="227"/>
      <c r="V1565" s="227"/>
      <c r="W1565" s="227"/>
      <c r="X1565" s="227"/>
      <c r="Y1565" s="227"/>
      <c r="Z1565" s="227"/>
      <c r="AA1565" s="227"/>
      <c r="AB1565" s="227"/>
      <c r="AC1565" s="227"/>
      <c r="AD1565" s="227"/>
      <c r="AE1565" s="227"/>
      <c r="AF1565" s="227"/>
      <c r="AG1565" s="227"/>
      <c r="AH1565" s="227"/>
      <c r="AI1565" s="227"/>
      <c r="AJ1565" s="227"/>
      <c r="AK1565" s="227"/>
    </row>
    <row r="1566" hidden="1">
      <c r="A1566" s="227"/>
      <c r="B1566" s="227"/>
      <c r="C1566" s="227"/>
      <c r="D1566" s="227"/>
      <c r="E1566" s="227"/>
      <c r="F1566" s="227"/>
      <c r="G1566" s="227"/>
      <c r="H1566" s="227"/>
      <c r="I1566" s="227"/>
      <c r="J1566" s="227"/>
      <c r="K1566" s="227"/>
      <c r="L1566" s="227"/>
      <c r="M1566" s="227"/>
      <c r="N1566" s="227"/>
      <c r="O1566" s="227"/>
      <c r="P1566" s="227"/>
      <c r="Q1566" s="227"/>
      <c r="R1566" s="227"/>
      <c r="S1566" s="227"/>
      <c r="T1566" s="227"/>
      <c r="U1566" s="227"/>
      <c r="V1566" s="227"/>
      <c r="W1566" s="227"/>
      <c r="X1566" s="227"/>
      <c r="Y1566" s="227"/>
      <c r="Z1566" s="227"/>
      <c r="AA1566" s="227"/>
      <c r="AB1566" s="227"/>
      <c r="AC1566" s="227"/>
      <c r="AD1566" s="227"/>
      <c r="AE1566" s="227"/>
      <c r="AF1566" s="227"/>
      <c r="AG1566" s="227"/>
      <c r="AH1566" s="227"/>
      <c r="AI1566" s="227"/>
      <c r="AJ1566" s="227"/>
      <c r="AK1566" s="227"/>
    </row>
    <row r="1567" hidden="1">
      <c r="A1567" s="227"/>
      <c r="B1567" s="227"/>
      <c r="C1567" s="227"/>
      <c r="D1567" s="227"/>
      <c r="E1567" s="227"/>
      <c r="F1567" s="227"/>
      <c r="G1567" s="227"/>
      <c r="H1567" s="227"/>
      <c r="I1567" s="227"/>
      <c r="J1567" s="227"/>
      <c r="K1567" s="227"/>
      <c r="L1567" s="227"/>
      <c r="M1567" s="227"/>
      <c r="N1567" s="227"/>
      <c r="O1567" s="227"/>
      <c r="P1567" s="227"/>
      <c r="Q1567" s="227"/>
      <c r="R1567" s="227"/>
      <c r="S1567" s="227"/>
      <c r="T1567" s="227"/>
      <c r="U1567" s="227"/>
      <c r="V1567" s="227"/>
      <c r="W1567" s="227"/>
      <c r="X1567" s="227"/>
      <c r="Y1567" s="227"/>
      <c r="Z1567" s="227"/>
      <c r="AA1567" s="227"/>
      <c r="AB1567" s="227"/>
      <c r="AC1567" s="227"/>
      <c r="AD1567" s="227"/>
      <c r="AE1567" s="227"/>
      <c r="AF1567" s="227"/>
      <c r="AG1567" s="227"/>
      <c r="AH1567" s="227"/>
      <c r="AI1567" s="227"/>
      <c r="AJ1567" s="227"/>
      <c r="AK1567" s="227"/>
    </row>
    <row r="1568" hidden="1">
      <c r="A1568" s="227"/>
      <c r="B1568" s="227"/>
      <c r="C1568" s="227"/>
      <c r="D1568" s="227"/>
      <c r="E1568" s="227"/>
      <c r="F1568" s="227"/>
      <c r="G1568" s="227"/>
      <c r="H1568" s="227"/>
      <c r="I1568" s="227"/>
      <c r="J1568" s="227"/>
      <c r="K1568" s="227"/>
      <c r="L1568" s="227"/>
      <c r="M1568" s="227"/>
      <c r="N1568" s="227"/>
      <c r="O1568" s="227"/>
      <c r="P1568" s="227"/>
      <c r="Q1568" s="227"/>
      <c r="R1568" s="227"/>
      <c r="S1568" s="227"/>
      <c r="T1568" s="227"/>
      <c r="U1568" s="227"/>
      <c r="V1568" s="227"/>
      <c r="W1568" s="227"/>
      <c r="X1568" s="227"/>
      <c r="Y1568" s="227"/>
      <c r="Z1568" s="227"/>
      <c r="AA1568" s="227"/>
      <c r="AB1568" s="227"/>
      <c r="AC1568" s="227"/>
      <c r="AD1568" s="227"/>
      <c r="AE1568" s="227"/>
      <c r="AF1568" s="227"/>
      <c r="AG1568" s="227"/>
      <c r="AH1568" s="227"/>
      <c r="AI1568" s="227"/>
      <c r="AJ1568" s="227"/>
      <c r="AK1568" s="227"/>
    </row>
    <row r="1569" hidden="1">
      <c r="A1569" s="227"/>
      <c r="B1569" s="227"/>
      <c r="C1569" s="227"/>
      <c r="D1569" s="227"/>
      <c r="E1569" s="227"/>
      <c r="F1569" s="227"/>
      <c r="G1569" s="227"/>
      <c r="H1569" s="227"/>
      <c r="I1569" s="227"/>
      <c r="J1569" s="227"/>
      <c r="K1569" s="227"/>
      <c r="L1569" s="227"/>
      <c r="M1569" s="227"/>
      <c r="N1569" s="227"/>
      <c r="O1569" s="227"/>
      <c r="P1569" s="227"/>
      <c r="Q1569" s="227"/>
      <c r="R1569" s="227"/>
      <c r="S1569" s="227"/>
      <c r="T1569" s="227"/>
      <c r="U1569" s="227"/>
      <c r="V1569" s="227"/>
      <c r="W1569" s="227"/>
      <c r="X1569" s="227"/>
      <c r="Y1569" s="227"/>
      <c r="Z1569" s="227"/>
      <c r="AA1569" s="227"/>
      <c r="AB1569" s="227"/>
      <c r="AC1569" s="227"/>
      <c r="AD1569" s="227"/>
      <c r="AE1569" s="227"/>
      <c r="AF1569" s="227"/>
      <c r="AG1569" s="227"/>
      <c r="AH1569" s="227"/>
      <c r="AI1569" s="227"/>
      <c r="AJ1569" s="227"/>
      <c r="AK1569" s="227"/>
    </row>
    <row r="1570" hidden="1">
      <c r="A1570" s="227"/>
      <c r="B1570" s="227"/>
      <c r="C1570" s="227"/>
      <c r="D1570" s="227"/>
      <c r="E1570" s="227"/>
      <c r="F1570" s="227"/>
      <c r="G1570" s="227"/>
      <c r="H1570" s="227"/>
      <c r="I1570" s="227"/>
      <c r="J1570" s="227"/>
      <c r="K1570" s="227"/>
      <c r="L1570" s="227"/>
      <c r="M1570" s="227"/>
      <c r="N1570" s="227"/>
      <c r="O1570" s="227"/>
      <c r="P1570" s="227"/>
      <c r="Q1570" s="227"/>
      <c r="R1570" s="227"/>
      <c r="S1570" s="227"/>
      <c r="T1570" s="227"/>
      <c r="U1570" s="227"/>
      <c r="V1570" s="227"/>
      <c r="W1570" s="227"/>
      <c r="X1570" s="227"/>
      <c r="Y1570" s="227"/>
      <c r="Z1570" s="227"/>
      <c r="AA1570" s="227"/>
      <c r="AB1570" s="227"/>
      <c r="AC1570" s="227"/>
      <c r="AD1570" s="227"/>
      <c r="AE1570" s="227"/>
      <c r="AF1570" s="227"/>
      <c r="AG1570" s="227"/>
      <c r="AH1570" s="227"/>
      <c r="AI1570" s="227"/>
      <c r="AJ1570" s="227"/>
      <c r="AK1570" s="227"/>
    </row>
    <row r="1571" hidden="1">
      <c r="A1571" s="227"/>
      <c r="B1571" s="227"/>
      <c r="C1571" s="227"/>
      <c r="D1571" s="227"/>
      <c r="E1571" s="227"/>
      <c r="F1571" s="227"/>
      <c r="G1571" s="227"/>
      <c r="H1571" s="227"/>
      <c r="I1571" s="227"/>
      <c r="J1571" s="227"/>
      <c r="K1571" s="227"/>
      <c r="L1571" s="227"/>
      <c r="M1571" s="227"/>
      <c r="N1571" s="227"/>
      <c r="O1571" s="227"/>
      <c r="P1571" s="227"/>
      <c r="Q1571" s="227"/>
      <c r="R1571" s="227"/>
      <c r="S1571" s="227"/>
      <c r="T1571" s="227"/>
      <c r="U1571" s="227"/>
      <c r="V1571" s="227"/>
      <c r="W1571" s="227"/>
      <c r="X1571" s="227"/>
      <c r="Y1571" s="227"/>
      <c r="Z1571" s="227"/>
      <c r="AA1571" s="227"/>
      <c r="AB1571" s="227"/>
      <c r="AC1571" s="227"/>
      <c r="AD1571" s="227"/>
      <c r="AE1571" s="227"/>
      <c r="AF1571" s="227"/>
      <c r="AG1571" s="227"/>
      <c r="AH1571" s="227"/>
      <c r="AI1571" s="227"/>
      <c r="AJ1571" s="227"/>
      <c r="AK1571" s="227"/>
    </row>
    <row r="1572" hidden="1">
      <c r="A1572" s="227"/>
      <c r="B1572" s="227"/>
      <c r="C1572" s="227"/>
      <c r="D1572" s="227"/>
      <c r="E1572" s="227"/>
      <c r="F1572" s="227"/>
      <c r="G1572" s="227"/>
      <c r="H1572" s="227"/>
      <c r="I1572" s="227"/>
      <c r="J1572" s="227"/>
      <c r="K1572" s="227"/>
      <c r="L1572" s="227"/>
      <c r="M1572" s="227"/>
      <c r="N1572" s="227"/>
      <c r="O1572" s="227"/>
      <c r="P1572" s="227"/>
      <c r="Q1572" s="227"/>
      <c r="R1572" s="227"/>
      <c r="S1572" s="227"/>
      <c r="T1572" s="227"/>
      <c r="U1572" s="227"/>
      <c r="V1572" s="227"/>
      <c r="W1572" s="227"/>
      <c r="X1572" s="227"/>
      <c r="Y1572" s="227"/>
      <c r="Z1572" s="227"/>
      <c r="AA1572" s="227"/>
      <c r="AB1572" s="227"/>
      <c r="AC1572" s="227"/>
      <c r="AD1572" s="227"/>
      <c r="AE1572" s="227"/>
      <c r="AF1572" s="227"/>
      <c r="AG1572" s="227"/>
      <c r="AH1572" s="227"/>
      <c r="AI1572" s="227"/>
      <c r="AJ1572" s="227"/>
      <c r="AK1572" s="227"/>
    </row>
    <row r="1573" hidden="1">
      <c r="A1573" s="227"/>
      <c r="B1573" s="227"/>
      <c r="C1573" s="227"/>
      <c r="D1573" s="227"/>
      <c r="E1573" s="227"/>
      <c r="F1573" s="227"/>
      <c r="G1573" s="227"/>
      <c r="H1573" s="227"/>
      <c r="I1573" s="227"/>
      <c r="J1573" s="227"/>
      <c r="K1573" s="227"/>
      <c r="L1573" s="227"/>
      <c r="M1573" s="227"/>
      <c r="N1573" s="227"/>
      <c r="O1573" s="227"/>
      <c r="P1573" s="227"/>
      <c r="Q1573" s="227"/>
      <c r="R1573" s="227"/>
      <c r="S1573" s="227"/>
      <c r="T1573" s="227"/>
      <c r="U1573" s="227"/>
      <c r="V1573" s="227"/>
      <c r="W1573" s="227"/>
      <c r="X1573" s="227"/>
      <c r="Y1573" s="227"/>
      <c r="Z1573" s="227"/>
      <c r="AA1573" s="227"/>
      <c r="AB1573" s="227"/>
      <c r="AC1573" s="227"/>
      <c r="AD1573" s="227"/>
      <c r="AE1573" s="227"/>
      <c r="AF1573" s="227"/>
      <c r="AG1573" s="227"/>
      <c r="AH1573" s="227"/>
      <c r="AI1573" s="227"/>
      <c r="AJ1573" s="227"/>
      <c r="AK1573" s="227"/>
    </row>
    <row r="1574" hidden="1">
      <c r="A1574" s="227"/>
      <c r="B1574" s="227"/>
      <c r="C1574" s="227"/>
      <c r="D1574" s="227"/>
      <c r="E1574" s="227"/>
      <c r="F1574" s="227"/>
      <c r="G1574" s="227"/>
      <c r="H1574" s="227"/>
      <c r="I1574" s="227"/>
      <c r="J1574" s="227"/>
      <c r="K1574" s="227"/>
      <c r="L1574" s="227"/>
      <c r="M1574" s="227"/>
      <c r="N1574" s="227"/>
      <c r="O1574" s="227"/>
      <c r="P1574" s="227"/>
      <c r="Q1574" s="227"/>
      <c r="R1574" s="227"/>
      <c r="S1574" s="227"/>
      <c r="T1574" s="227"/>
      <c r="U1574" s="227"/>
      <c r="V1574" s="227"/>
      <c r="W1574" s="227"/>
      <c r="X1574" s="227"/>
      <c r="Y1574" s="227"/>
      <c r="Z1574" s="227"/>
      <c r="AA1574" s="227"/>
      <c r="AB1574" s="227"/>
      <c r="AC1574" s="227"/>
      <c r="AD1574" s="227"/>
      <c r="AE1574" s="227"/>
      <c r="AF1574" s="227"/>
      <c r="AG1574" s="227"/>
      <c r="AH1574" s="227"/>
      <c r="AI1574" s="227"/>
      <c r="AJ1574" s="227"/>
      <c r="AK1574" s="227"/>
    </row>
    <row r="1575" hidden="1">
      <c r="A1575" s="227"/>
      <c r="B1575" s="227"/>
      <c r="C1575" s="227"/>
      <c r="D1575" s="227"/>
      <c r="E1575" s="227"/>
      <c r="F1575" s="227"/>
      <c r="G1575" s="227"/>
      <c r="H1575" s="227"/>
      <c r="I1575" s="227"/>
      <c r="J1575" s="227"/>
      <c r="K1575" s="227"/>
      <c r="L1575" s="227"/>
      <c r="M1575" s="227"/>
      <c r="N1575" s="227"/>
      <c r="O1575" s="227"/>
      <c r="P1575" s="227"/>
      <c r="Q1575" s="227"/>
      <c r="R1575" s="227"/>
      <c r="S1575" s="227"/>
      <c r="T1575" s="227"/>
      <c r="U1575" s="227"/>
      <c r="V1575" s="227"/>
      <c r="W1575" s="227"/>
      <c r="X1575" s="227"/>
      <c r="Y1575" s="227"/>
      <c r="Z1575" s="227"/>
      <c r="AA1575" s="227"/>
      <c r="AB1575" s="227"/>
      <c r="AC1575" s="227"/>
      <c r="AD1575" s="227"/>
      <c r="AE1575" s="227"/>
      <c r="AF1575" s="227"/>
      <c r="AG1575" s="227"/>
      <c r="AH1575" s="227"/>
      <c r="AI1575" s="227"/>
      <c r="AJ1575" s="227"/>
      <c r="AK1575" s="227"/>
    </row>
    <row r="1576" hidden="1">
      <c r="A1576" s="227"/>
      <c r="B1576" s="227"/>
      <c r="C1576" s="227"/>
      <c r="D1576" s="227"/>
      <c r="E1576" s="227"/>
      <c r="F1576" s="227"/>
      <c r="G1576" s="227"/>
      <c r="H1576" s="227"/>
      <c r="I1576" s="227"/>
      <c r="J1576" s="227"/>
      <c r="K1576" s="227"/>
      <c r="L1576" s="227"/>
      <c r="M1576" s="227"/>
      <c r="N1576" s="227"/>
      <c r="O1576" s="227"/>
      <c r="P1576" s="227"/>
      <c r="Q1576" s="227"/>
      <c r="R1576" s="227"/>
      <c r="S1576" s="227"/>
      <c r="T1576" s="227"/>
      <c r="U1576" s="227"/>
      <c r="V1576" s="227"/>
      <c r="W1576" s="227"/>
      <c r="X1576" s="227"/>
      <c r="Y1576" s="227"/>
      <c r="Z1576" s="227"/>
      <c r="AA1576" s="227"/>
      <c r="AB1576" s="227"/>
      <c r="AC1576" s="227"/>
      <c r="AD1576" s="227"/>
      <c r="AE1576" s="227"/>
      <c r="AF1576" s="227"/>
      <c r="AG1576" s="227"/>
      <c r="AH1576" s="227"/>
      <c r="AI1576" s="227"/>
      <c r="AJ1576" s="227"/>
      <c r="AK1576" s="227"/>
    </row>
    <row r="1577" hidden="1">
      <c r="A1577" s="227"/>
      <c r="B1577" s="227"/>
      <c r="C1577" s="227"/>
      <c r="D1577" s="227"/>
      <c r="E1577" s="227"/>
      <c r="F1577" s="227"/>
      <c r="G1577" s="227"/>
      <c r="H1577" s="227"/>
      <c r="I1577" s="227"/>
      <c r="J1577" s="227"/>
      <c r="K1577" s="227"/>
      <c r="L1577" s="227"/>
      <c r="M1577" s="227"/>
      <c r="N1577" s="227"/>
      <c r="O1577" s="227"/>
      <c r="P1577" s="227"/>
      <c r="Q1577" s="227"/>
      <c r="R1577" s="227"/>
      <c r="S1577" s="227"/>
      <c r="T1577" s="227"/>
      <c r="U1577" s="227"/>
      <c r="V1577" s="227"/>
      <c r="W1577" s="227"/>
      <c r="X1577" s="227"/>
      <c r="Y1577" s="227"/>
      <c r="Z1577" s="227"/>
      <c r="AA1577" s="227"/>
      <c r="AB1577" s="227"/>
      <c r="AC1577" s="227"/>
      <c r="AD1577" s="227"/>
      <c r="AE1577" s="227"/>
      <c r="AF1577" s="227"/>
      <c r="AG1577" s="227"/>
      <c r="AH1577" s="227"/>
      <c r="AI1577" s="227"/>
      <c r="AJ1577" s="227"/>
      <c r="AK1577" s="227"/>
    </row>
    <row r="1578" hidden="1">
      <c r="A1578" s="227"/>
      <c r="B1578" s="227"/>
      <c r="C1578" s="227"/>
      <c r="D1578" s="227"/>
      <c r="E1578" s="227"/>
      <c r="F1578" s="227"/>
      <c r="G1578" s="227"/>
      <c r="H1578" s="227"/>
      <c r="I1578" s="227"/>
      <c r="J1578" s="227"/>
      <c r="K1578" s="227"/>
      <c r="L1578" s="227"/>
      <c r="M1578" s="227"/>
      <c r="N1578" s="227"/>
      <c r="O1578" s="227"/>
      <c r="P1578" s="227"/>
      <c r="Q1578" s="227"/>
      <c r="R1578" s="227"/>
      <c r="S1578" s="227"/>
      <c r="T1578" s="227"/>
      <c r="U1578" s="227"/>
      <c r="V1578" s="227"/>
      <c r="W1578" s="227"/>
      <c r="X1578" s="227"/>
      <c r="Y1578" s="227"/>
      <c r="Z1578" s="227"/>
      <c r="AA1578" s="227"/>
      <c r="AB1578" s="227"/>
      <c r="AC1578" s="227"/>
      <c r="AD1578" s="227"/>
      <c r="AE1578" s="227"/>
      <c r="AF1578" s="227"/>
      <c r="AG1578" s="227"/>
      <c r="AH1578" s="227"/>
      <c r="AI1578" s="227"/>
      <c r="AJ1578" s="227"/>
      <c r="AK1578" s="227"/>
    </row>
    <row r="1579" hidden="1">
      <c r="A1579" s="227"/>
      <c r="B1579" s="227"/>
      <c r="C1579" s="227"/>
      <c r="D1579" s="227"/>
      <c r="E1579" s="227"/>
      <c r="F1579" s="227"/>
      <c r="G1579" s="227"/>
      <c r="H1579" s="227"/>
      <c r="I1579" s="227"/>
      <c r="J1579" s="227"/>
      <c r="K1579" s="227"/>
      <c r="L1579" s="227"/>
      <c r="M1579" s="227"/>
      <c r="N1579" s="227"/>
      <c r="O1579" s="227"/>
      <c r="P1579" s="227"/>
      <c r="Q1579" s="227"/>
      <c r="R1579" s="227"/>
      <c r="S1579" s="227"/>
      <c r="T1579" s="227"/>
      <c r="U1579" s="227"/>
      <c r="V1579" s="227"/>
      <c r="W1579" s="227"/>
      <c r="X1579" s="227"/>
      <c r="Y1579" s="227"/>
      <c r="Z1579" s="227"/>
      <c r="AA1579" s="227"/>
      <c r="AB1579" s="227"/>
      <c r="AC1579" s="227"/>
      <c r="AD1579" s="227"/>
      <c r="AE1579" s="227"/>
      <c r="AF1579" s="227"/>
      <c r="AG1579" s="227"/>
      <c r="AH1579" s="227"/>
      <c r="AI1579" s="227"/>
      <c r="AJ1579" s="227"/>
      <c r="AK1579" s="227"/>
    </row>
    <row r="1580" hidden="1">
      <c r="A1580" s="227"/>
      <c r="B1580" s="227"/>
      <c r="C1580" s="227"/>
      <c r="D1580" s="227"/>
      <c r="E1580" s="227"/>
      <c r="F1580" s="227"/>
      <c r="G1580" s="227"/>
      <c r="H1580" s="227"/>
      <c r="I1580" s="227"/>
      <c r="J1580" s="227"/>
      <c r="K1580" s="227"/>
      <c r="L1580" s="227"/>
      <c r="M1580" s="227"/>
      <c r="N1580" s="227"/>
      <c r="O1580" s="227"/>
      <c r="P1580" s="227"/>
      <c r="Q1580" s="227"/>
      <c r="R1580" s="227"/>
      <c r="S1580" s="227"/>
      <c r="T1580" s="227"/>
      <c r="U1580" s="227"/>
      <c r="V1580" s="227"/>
      <c r="W1580" s="227"/>
      <c r="X1580" s="227"/>
      <c r="Y1580" s="227"/>
      <c r="Z1580" s="227"/>
      <c r="AA1580" s="227"/>
      <c r="AB1580" s="227"/>
      <c r="AC1580" s="227"/>
      <c r="AD1580" s="227"/>
      <c r="AE1580" s="227"/>
      <c r="AF1580" s="227"/>
      <c r="AG1580" s="227"/>
      <c r="AH1580" s="227"/>
      <c r="AI1580" s="227"/>
      <c r="AJ1580" s="227"/>
      <c r="AK1580" s="227"/>
    </row>
    <row r="1581" hidden="1">
      <c r="A1581" s="227"/>
      <c r="B1581" s="227"/>
      <c r="C1581" s="227"/>
      <c r="D1581" s="227"/>
      <c r="E1581" s="227"/>
      <c r="F1581" s="227"/>
      <c r="G1581" s="227"/>
      <c r="H1581" s="227"/>
      <c r="I1581" s="227"/>
      <c r="J1581" s="227"/>
      <c r="K1581" s="227"/>
      <c r="L1581" s="227"/>
      <c r="M1581" s="227"/>
      <c r="N1581" s="227"/>
      <c r="O1581" s="227"/>
      <c r="P1581" s="227"/>
      <c r="Q1581" s="227"/>
      <c r="R1581" s="227"/>
      <c r="S1581" s="227"/>
      <c r="T1581" s="227"/>
      <c r="U1581" s="227"/>
      <c r="V1581" s="227"/>
      <c r="W1581" s="227"/>
      <c r="X1581" s="227"/>
      <c r="Y1581" s="227"/>
      <c r="Z1581" s="227"/>
      <c r="AA1581" s="227"/>
      <c r="AB1581" s="227"/>
      <c r="AC1581" s="227"/>
      <c r="AD1581" s="227"/>
      <c r="AE1581" s="227"/>
      <c r="AF1581" s="227"/>
      <c r="AG1581" s="227"/>
      <c r="AH1581" s="227"/>
      <c r="AI1581" s="227"/>
      <c r="AJ1581" s="227"/>
      <c r="AK1581" s="227"/>
    </row>
    <row r="1582" hidden="1">
      <c r="A1582" s="227"/>
      <c r="B1582" s="227"/>
      <c r="C1582" s="227"/>
      <c r="D1582" s="227"/>
      <c r="E1582" s="227"/>
      <c r="F1582" s="227"/>
      <c r="G1582" s="227"/>
      <c r="H1582" s="227"/>
      <c r="I1582" s="227"/>
      <c r="J1582" s="227"/>
      <c r="K1582" s="227"/>
      <c r="L1582" s="227"/>
      <c r="M1582" s="227"/>
      <c r="N1582" s="227"/>
      <c r="O1582" s="227"/>
      <c r="P1582" s="227"/>
      <c r="Q1582" s="227"/>
      <c r="R1582" s="227"/>
      <c r="S1582" s="227"/>
      <c r="T1582" s="227"/>
      <c r="U1582" s="227"/>
      <c r="V1582" s="227"/>
      <c r="W1582" s="227"/>
      <c r="X1582" s="227"/>
      <c r="Y1582" s="227"/>
      <c r="Z1582" s="227"/>
      <c r="AA1582" s="227"/>
      <c r="AB1582" s="227"/>
      <c r="AC1582" s="227"/>
      <c r="AD1582" s="227"/>
      <c r="AE1582" s="227"/>
      <c r="AF1582" s="227"/>
      <c r="AG1582" s="227"/>
      <c r="AH1582" s="227"/>
      <c r="AI1582" s="227"/>
      <c r="AJ1582" s="227"/>
      <c r="AK1582" s="227"/>
    </row>
    <row r="1583" hidden="1">
      <c r="A1583" s="227"/>
      <c r="B1583" s="227"/>
      <c r="C1583" s="227"/>
      <c r="D1583" s="227"/>
      <c r="E1583" s="227"/>
      <c r="F1583" s="227"/>
      <c r="G1583" s="227"/>
      <c r="H1583" s="227"/>
      <c r="I1583" s="227"/>
      <c r="J1583" s="227"/>
      <c r="K1583" s="227"/>
      <c r="L1583" s="227"/>
      <c r="M1583" s="227"/>
      <c r="N1583" s="227"/>
      <c r="O1583" s="227"/>
      <c r="P1583" s="227"/>
      <c r="Q1583" s="227"/>
      <c r="R1583" s="227"/>
      <c r="S1583" s="227"/>
      <c r="T1583" s="227"/>
      <c r="U1583" s="227"/>
      <c r="V1583" s="227"/>
      <c r="W1583" s="227"/>
      <c r="X1583" s="227"/>
      <c r="Y1583" s="227"/>
      <c r="Z1583" s="227"/>
      <c r="AA1583" s="227"/>
      <c r="AB1583" s="227"/>
      <c r="AC1583" s="227"/>
      <c r="AD1583" s="227"/>
      <c r="AE1583" s="227"/>
      <c r="AF1583" s="227"/>
      <c r="AG1583" s="227"/>
      <c r="AH1583" s="227"/>
      <c r="AI1583" s="227"/>
      <c r="AJ1583" s="227"/>
      <c r="AK1583" s="227"/>
    </row>
    <row r="1584" hidden="1">
      <c r="A1584" s="227"/>
      <c r="B1584" s="227"/>
      <c r="C1584" s="227"/>
      <c r="D1584" s="227"/>
      <c r="E1584" s="227"/>
      <c r="F1584" s="227"/>
      <c r="G1584" s="227"/>
      <c r="H1584" s="227"/>
      <c r="I1584" s="227"/>
      <c r="J1584" s="227"/>
      <c r="K1584" s="227"/>
      <c r="L1584" s="227"/>
      <c r="M1584" s="227"/>
      <c r="N1584" s="227"/>
      <c r="O1584" s="227"/>
      <c r="P1584" s="227"/>
      <c r="Q1584" s="227"/>
      <c r="R1584" s="227"/>
      <c r="S1584" s="227"/>
      <c r="T1584" s="227"/>
      <c r="U1584" s="227"/>
      <c r="V1584" s="227"/>
      <c r="W1584" s="227"/>
      <c r="X1584" s="227"/>
      <c r="Y1584" s="227"/>
      <c r="Z1584" s="227"/>
      <c r="AA1584" s="227"/>
      <c r="AB1584" s="227"/>
      <c r="AC1584" s="227"/>
      <c r="AD1584" s="227"/>
      <c r="AE1584" s="227"/>
      <c r="AF1584" s="227"/>
      <c r="AG1584" s="227"/>
      <c r="AH1584" s="227"/>
      <c r="AI1584" s="227"/>
      <c r="AJ1584" s="227"/>
      <c r="AK1584" s="227"/>
    </row>
    <row r="1585" hidden="1">
      <c r="A1585" s="227"/>
      <c r="B1585" s="227"/>
      <c r="C1585" s="227"/>
      <c r="D1585" s="227"/>
      <c r="E1585" s="227"/>
      <c r="F1585" s="227"/>
      <c r="G1585" s="227"/>
      <c r="H1585" s="227"/>
      <c r="I1585" s="227"/>
      <c r="J1585" s="227"/>
      <c r="K1585" s="227"/>
      <c r="L1585" s="227"/>
      <c r="M1585" s="227"/>
      <c r="N1585" s="227"/>
      <c r="O1585" s="227"/>
      <c r="P1585" s="227"/>
      <c r="Q1585" s="227"/>
      <c r="R1585" s="227"/>
      <c r="S1585" s="227"/>
      <c r="T1585" s="227"/>
      <c r="U1585" s="227"/>
      <c r="V1585" s="227"/>
      <c r="W1585" s="227"/>
      <c r="X1585" s="227"/>
      <c r="Y1585" s="227"/>
      <c r="Z1585" s="227"/>
      <c r="AA1585" s="227"/>
      <c r="AB1585" s="227"/>
      <c r="AC1585" s="227"/>
      <c r="AD1585" s="227"/>
      <c r="AE1585" s="227"/>
      <c r="AF1585" s="227"/>
      <c r="AG1585" s="227"/>
      <c r="AH1585" s="227"/>
      <c r="AI1585" s="227"/>
      <c r="AJ1585" s="227"/>
      <c r="AK1585" s="227"/>
    </row>
    <row r="1586" hidden="1">
      <c r="A1586" s="227"/>
      <c r="B1586" s="227"/>
      <c r="C1586" s="227"/>
      <c r="D1586" s="227"/>
      <c r="E1586" s="227"/>
      <c r="F1586" s="227"/>
      <c r="G1586" s="227"/>
      <c r="H1586" s="227"/>
      <c r="I1586" s="227"/>
      <c r="J1586" s="227"/>
      <c r="K1586" s="227"/>
      <c r="L1586" s="227"/>
      <c r="M1586" s="227"/>
      <c r="N1586" s="227"/>
      <c r="O1586" s="227"/>
      <c r="P1586" s="227"/>
      <c r="Q1586" s="227"/>
      <c r="R1586" s="227"/>
      <c r="S1586" s="227"/>
      <c r="T1586" s="227"/>
      <c r="U1586" s="227"/>
      <c r="V1586" s="227"/>
      <c r="W1586" s="227"/>
      <c r="X1586" s="227"/>
      <c r="Y1586" s="227"/>
      <c r="Z1586" s="227"/>
      <c r="AA1586" s="227"/>
      <c r="AB1586" s="227"/>
      <c r="AC1586" s="227"/>
      <c r="AD1586" s="227"/>
      <c r="AE1586" s="227"/>
      <c r="AF1586" s="227"/>
      <c r="AG1586" s="227"/>
      <c r="AH1586" s="227"/>
      <c r="AI1586" s="227"/>
      <c r="AJ1586" s="227"/>
      <c r="AK1586" s="227"/>
    </row>
    <row r="1587" hidden="1">
      <c r="A1587" s="227"/>
      <c r="B1587" s="227"/>
      <c r="C1587" s="227"/>
      <c r="D1587" s="227"/>
      <c r="E1587" s="227"/>
      <c r="F1587" s="227"/>
      <c r="G1587" s="227"/>
      <c r="H1587" s="227"/>
      <c r="I1587" s="227"/>
      <c r="J1587" s="227"/>
      <c r="K1587" s="227"/>
      <c r="L1587" s="227"/>
      <c r="M1587" s="227"/>
      <c r="N1587" s="227"/>
      <c r="O1587" s="227"/>
      <c r="P1587" s="227"/>
      <c r="Q1587" s="227"/>
      <c r="R1587" s="227"/>
      <c r="S1587" s="227"/>
      <c r="T1587" s="227"/>
      <c r="U1587" s="227"/>
      <c r="V1587" s="227"/>
      <c r="W1587" s="227"/>
      <c r="X1587" s="227"/>
      <c r="Y1587" s="227"/>
      <c r="Z1587" s="227"/>
      <c r="AA1587" s="227"/>
      <c r="AB1587" s="227"/>
      <c r="AC1587" s="227"/>
      <c r="AD1587" s="227"/>
      <c r="AE1587" s="227"/>
      <c r="AF1587" s="227"/>
      <c r="AG1587" s="227"/>
      <c r="AH1587" s="227"/>
      <c r="AI1587" s="227"/>
      <c r="AJ1587" s="227"/>
      <c r="AK1587" s="227"/>
    </row>
    <row r="1588" hidden="1">
      <c r="A1588" s="227"/>
      <c r="B1588" s="227"/>
      <c r="C1588" s="227"/>
      <c r="D1588" s="227"/>
      <c r="E1588" s="227"/>
      <c r="F1588" s="227"/>
      <c r="G1588" s="227"/>
      <c r="H1588" s="227"/>
      <c r="I1588" s="227"/>
      <c r="J1588" s="227"/>
      <c r="K1588" s="227"/>
      <c r="L1588" s="227"/>
      <c r="M1588" s="227"/>
      <c r="N1588" s="227"/>
      <c r="O1588" s="227"/>
      <c r="P1588" s="227"/>
      <c r="Q1588" s="227"/>
      <c r="R1588" s="227"/>
      <c r="S1588" s="227"/>
      <c r="T1588" s="227"/>
      <c r="U1588" s="227"/>
      <c r="V1588" s="227"/>
      <c r="W1588" s="227"/>
      <c r="X1588" s="227"/>
      <c r="Y1588" s="227"/>
      <c r="Z1588" s="227"/>
      <c r="AA1588" s="227"/>
      <c r="AB1588" s="227"/>
      <c r="AC1588" s="227"/>
      <c r="AD1588" s="227"/>
      <c r="AE1588" s="227"/>
      <c r="AF1588" s="227"/>
      <c r="AG1588" s="227"/>
      <c r="AH1588" s="227"/>
      <c r="AI1588" s="227"/>
      <c r="AJ1588" s="227"/>
      <c r="AK1588" s="227"/>
    </row>
    <row r="1589" hidden="1">
      <c r="A1589" s="227"/>
      <c r="B1589" s="227"/>
      <c r="C1589" s="227"/>
      <c r="D1589" s="227"/>
      <c r="E1589" s="227"/>
      <c r="F1589" s="227"/>
      <c r="G1589" s="227"/>
      <c r="H1589" s="227"/>
      <c r="I1589" s="227"/>
      <c r="J1589" s="227"/>
      <c r="K1589" s="227"/>
      <c r="L1589" s="227"/>
      <c r="M1589" s="227"/>
      <c r="N1589" s="227"/>
      <c r="O1589" s="227"/>
      <c r="P1589" s="227"/>
      <c r="Q1589" s="227"/>
      <c r="R1589" s="227"/>
      <c r="S1589" s="227"/>
      <c r="T1589" s="227"/>
      <c r="U1589" s="227"/>
      <c r="V1589" s="227"/>
      <c r="W1589" s="227"/>
      <c r="X1589" s="227"/>
      <c r="Y1589" s="227"/>
      <c r="Z1589" s="227"/>
      <c r="AA1589" s="227"/>
      <c r="AB1589" s="227"/>
      <c r="AC1589" s="227"/>
      <c r="AD1589" s="227"/>
      <c r="AE1589" s="227"/>
      <c r="AF1589" s="227"/>
      <c r="AG1589" s="227"/>
      <c r="AH1589" s="227"/>
      <c r="AI1589" s="227"/>
      <c r="AJ1589" s="227"/>
      <c r="AK1589" s="227"/>
    </row>
    <row r="1590" hidden="1">
      <c r="A1590" s="227"/>
      <c r="B1590" s="227"/>
      <c r="C1590" s="227"/>
      <c r="D1590" s="227"/>
      <c r="E1590" s="227"/>
      <c r="F1590" s="227"/>
      <c r="G1590" s="227"/>
      <c r="H1590" s="227"/>
      <c r="I1590" s="227"/>
      <c r="J1590" s="227"/>
      <c r="K1590" s="227"/>
      <c r="L1590" s="227"/>
      <c r="M1590" s="227"/>
      <c r="N1590" s="227"/>
      <c r="O1590" s="227"/>
      <c r="P1590" s="227"/>
      <c r="Q1590" s="227"/>
      <c r="R1590" s="227"/>
      <c r="S1590" s="227"/>
      <c r="T1590" s="227"/>
      <c r="U1590" s="227"/>
      <c r="V1590" s="227"/>
      <c r="W1590" s="227"/>
      <c r="X1590" s="227"/>
      <c r="Y1590" s="227"/>
      <c r="Z1590" s="227"/>
      <c r="AA1590" s="227"/>
      <c r="AB1590" s="227"/>
      <c r="AC1590" s="227"/>
      <c r="AD1590" s="227"/>
      <c r="AE1590" s="227"/>
      <c r="AF1590" s="227"/>
      <c r="AG1590" s="227"/>
      <c r="AH1590" s="227"/>
      <c r="AI1590" s="227"/>
      <c r="AJ1590" s="227"/>
      <c r="AK1590" s="227"/>
    </row>
    <row r="1591" hidden="1">
      <c r="A1591" s="227"/>
      <c r="B1591" s="227"/>
      <c r="C1591" s="227"/>
      <c r="D1591" s="227"/>
      <c r="E1591" s="227"/>
      <c r="F1591" s="227"/>
      <c r="G1591" s="227"/>
      <c r="H1591" s="227"/>
      <c r="I1591" s="227"/>
      <c r="J1591" s="227"/>
      <c r="K1591" s="227"/>
      <c r="L1591" s="227"/>
      <c r="M1591" s="227"/>
      <c r="N1591" s="227"/>
      <c r="O1591" s="227"/>
      <c r="P1591" s="227"/>
      <c r="Q1591" s="227"/>
      <c r="R1591" s="227"/>
      <c r="S1591" s="227"/>
      <c r="T1591" s="227"/>
      <c r="U1591" s="227"/>
      <c r="V1591" s="227"/>
      <c r="W1591" s="227"/>
      <c r="X1591" s="227"/>
      <c r="Y1591" s="227"/>
      <c r="Z1591" s="227"/>
      <c r="AA1591" s="227"/>
      <c r="AB1591" s="227"/>
      <c r="AC1591" s="227"/>
      <c r="AD1591" s="227"/>
      <c r="AE1591" s="227"/>
      <c r="AF1591" s="227"/>
      <c r="AG1591" s="227"/>
      <c r="AH1591" s="227"/>
      <c r="AI1591" s="227"/>
      <c r="AJ1591" s="227"/>
      <c r="AK1591" s="227"/>
    </row>
    <row r="1592" hidden="1">
      <c r="A1592" s="227"/>
      <c r="B1592" s="227"/>
      <c r="C1592" s="227"/>
      <c r="D1592" s="227"/>
      <c r="E1592" s="227"/>
      <c r="F1592" s="227"/>
      <c r="G1592" s="227"/>
      <c r="H1592" s="227"/>
      <c r="I1592" s="227"/>
      <c r="J1592" s="227"/>
      <c r="K1592" s="227"/>
      <c r="L1592" s="227"/>
      <c r="M1592" s="227"/>
      <c r="N1592" s="227"/>
      <c r="O1592" s="227"/>
      <c r="P1592" s="227"/>
      <c r="Q1592" s="227"/>
      <c r="R1592" s="227"/>
      <c r="S1592" s="227"/>
      <c r="T1592" s="227"/>
      <c r="U1592" s="227"/>
      <c r="V1592" s="227"/>
      <c r="W1592" s="227"/>
      <c r="X1592" s="227"/>
      <c r="Y1592" s="227"/>
      <c r="Z1592" s="227"/>
      <c r="AA1592" s="227"/>
      <c r="AB1592" s="227"/>
      <c r="AC1592" s="227"/>
      <c r="AD1592" s="227"/>
      <c r="AE1592" s="227"/>
      <c r="AF1592" s="227"/>
      <c r="AG1592" s="227"/>
      <c r="AH1592" s="227"/>
      <c r="AI1592" s="227"/>
      <c r="AJ1592" s="227"/>
      <c r="AK1592" s="227"/>
    </row>
    <row r="1593" hidden="1">
      <c r="A1593" s="227"/>
      <c r="B1593" s="227"/>
      <c r="C1593" s="227"/>
      <c r="D1593" s="227"/>
      <c r="E1593" s="227"/>
      <c r="F1593" s="227"/>
      <c r="G1593" s="227"/>
      <c r="H1593" s="227"/>
      <c r="I1593" s="227"/>
      <c r="J1593" s="227"/>
      <c r="K1593" s="227"/>
      <c r="L1593" s="227"/>
      <c r="M1593" s="227"/>
      <c r="N1593" s="227"/>
      <c r="O1593" s="227"/>
      <c r="P1593" s="227"/>
      <c r="Q1593" s="227"/>
      <c r="R1593" s="227"/>
      <c r="S1593" s="227"/>
      <c r="T1593" s="227"/>
      <c r="U1593" s="227"/>
      <c r="V1593" s="227"/>
      <c r="W1593" s="227"/>
      <c r="X1593" s="227"/>
      <c r="Y1593" s="227"/>
      <c r="Z1593" s="227"/>
      <c r="AA1593" s="227"/>
      <c r="AB1593" s="227"/>
      <c r="AC1593" s="227"/>
      <c r="AD1593" s="227"/>
      <c r="AE1593" s="227"/>
      <c r="AF1593" s="227"/>
      <c r="AG1593" s="227"/>
      <c r="AH1593" s="227"/>
      <c r="AI1593" s="227"/>
      <c r="AJ1593" s="227"/>
      <c r="AK1593" s="227"/>
    </row>
    <row r="1594" hidden="1">
      <c r="A1594" s="227"/>
      <c r="B1594" s="227"/>
      <c r="C1594" s="227"/>
      <c r="D1594" s="227"/>
      <c r="E1594" s="227"/>
      <c r="F1594" s="227"/>
      <c r="G1594" s="227"/>
      <c r="H1594" s="227"/>
      <c r="I1594" s="227"/>
      <c r="J1594" s="227"/>
      <c r="K1594" s="227"/>
      <c r="L1594" s="227"/>
      <c r="M1594" s="227"/>
      <c r="N1594" s="227"/>
      <c r="O1594" s="227"/>
      <c r="P1594" s="227"/>
      <c r="Q1594" s="227"/>
      <c r="R1594" s="227"/>
      <c r="S1594" s="227"/>
      <c r="T1594" s="227"/>
      <c r="U1594" s="227"/>
      <c r="V1594" s="227"/>
      <c r="W1594" s="227"/>
      <c r="X1594" s="227"/>
      <c r="Y1594" s="227"/>
      <c r="Z1594" s="227"/>
      <c r="AA1594" s="227"/>
      <c r="AB1594" s="227"/>
      <c r="AC1594" s="227"/>
      <c r="AD1594" s="227"/>
      <c r="AE1594" s="227"/>
      <c r="AF1594" s="227"/>
      <c r="AG1594" s="227"/>
      <c r="AH1594" s="227"/>
      <c r="AI1594" s="227"/>
      <c r="AJ1594" s="227"/>
      <c r="AK1594" s="227"/>
    </row>
    <row r="1595" hidden="1">
      <c r="A1595" s="227"/>
      <c r="B1595" s="227"/>
      <c r="C1595" s="227"/>
      <c r="D1595" s="227"/>
      <c r="E1595" s="227"/>
      <c r="F1595" s="227"/>
      <c r="G1595" s="227"/>
      <c r="H1595" s="227"/>
      <c r="I1595" s="227"/>
      <c r="J1595" s="227"/>
      <c r="K1595" s="227"/>
      <c r="L1595" s="227"/>
      <c r="M1595" s="227"/>
      <c r="N1595" s="227"/>
      <c r="O1595" s="227"/>
      <c r="P1595" s="227"/>
      <c r="Q1595" s="227"/>
      <c r="R1595" s="227"/>
      <c r="S1595" s="227"/>
      <c r="T1595" s="227"/>
      <c r="U1595" s="227"/>
      <c r="V1595" s="227"/>
      <c r="W1595" s="227"/>
      <c r="X1595" s="227"/>
      <c r="Y1595" s="227"/>
      <c r="Z1595" s="227"/>
      <c r="AA1595" s="227"/>
      <c r="AB1595" s="227"/>
      <c r="AC1595" s="227"/>
      <c r="AD1595" s="227"/>
      <c r="AE1595" s="227"/>
      <c r="AF1595" s="227"/>
      <c r="AG1595" s="227"/>
      <c r="AH1595" s="227"/>
      <c r="AI1595" s="227"/>
      <c r="AJ1595" s="227"/>
      <c r="AK1595" s="227"/>
    </row>
    <row r="1596" hidden="1">
      <c r="A1596" s="227"/>
      <c r="B1596" s="227"/>
      <c r="C1596" s="227"/>
      <c r="D1596" s="227"/>
      <c r="E1596" s="227"/>
      <c r="F1596" s="227"/>
      <c r="G1596" s="227"/>
      <c r="H1596" s="227"/>
      <c r="I1596" s="227"/>
      <c r="J1596" s="227"/>
      <c r="K1596" s="227"/>
      <c r="L1596" s="227"/>
      <c r="M1596" s="227"/>
      <c r="N1596" s="227"/>
      <c r="O1596" s="227"/>
      <c r="P1596" s="227"/>
      <c r="Q1596" s="227"/>
      <c r="R1596" s="227"/>
      <c r="S1596" s="227"/>
      <c r="T1596" s="227"/>
      <c r="U1596" s="227"/>
      <c r="V1596" s="227"/>
      <c r="W1596" s="227"/>
      <c r="X1596" s="227"/>
      <c r="Y1596" s="227"/>
      <c r="Z1596" s="227"/>
      <c r="AA1596" s="227"/>
      <c r="AB1596" s="227"/>
      <c r="AC1596" s="227"/>
      <c r="AD1596" s="227"/>
      <c r="AE1596" s="227"/>
      <c r="AF1596" s="227"/>
      <c r="AG1596" s="227"/>
      <c r="AH1596" s="227"/>
      <c r="AI1596" s="227"/>
      <c r="AJ1596" s="227"/>
      <c r="AK1596" s="227"/>
    </row>
    <row r="1597" hidden="1">
      <c r="A1597" s="227"/>
      <c r="B1597" s="227"/>
      <c r="C1597" s="227"/>
      <c r="D1597" s="227"/>
      <c r="E1597" s="227"/>
      <c r="F1597" s="227"/>
      <c r="G1597" s="227"/>
      <c r="H1597" s="227"/>
      <c r="I1597" s="227"/>
      <c r="J1597" s="227"/>
      <c r="K1597" s="227"/>
      <c r="L1597" s="227"/>
      <c r="M1597" s="227"/>
      <c r="N1597" s="227"/>
      <c r="O1597" s="227"/>
      <c r="P1597" s="227"/>
      <c r="Q1597" s="227"/>
      <c r="R1597" s="227"/>
      <c r="S1597" s="227"/>
      <c r="T1597" s="227"/>
      <c r="U1597" s="227"/>
      <c r="V1597" s="227"/>
      <c r="W1597" s="227"/>
      <c r="X1597" s="227"/>
      <c r="Y1597" s="227"/>
      <c r="Z1597" s="227"/>
      <c r="AA1597" s="227"/>
      <c r="AB1597" s="227"/>
      <c r="AC1597" s="227"/>
      <c r="AD1597" s="227"/>
      <c r="AE1597" s="227"/>
      <c r="AF1597" s="227"/>
      <c r="AG1597" s="227"/>
      <c r="AH1597" s="227"/>
      <c r="AI1597" s="227"/>
      <c r="AJ1597" s="227"/>
      <c r="AK1597" s="227"/>
    </row>
    <row r="1598" hidden="1">
      <c r="A1598" s="227"/>
      <c r="B1598" s="227"/>
      <c r="C1598" s="227"/>
      <c r="D1598" s="227"/>
      <c r="E1598" s="227"/>
      <c r="F1598" s="227"/>
      <c r="G1598" s="227"/>
      <c r="H1598" s="227"/>
      <c r="I1598" s="227"/>
      <c r="J1598" s="227"/>
      <c r="K1598" s="227"/>
      <c r="L1598" s="227"/>
      <c r="M1598" s="227"/>
      <c r="N1598" s="227"/>
      <c r="O1598" s="227"/>
      <c r="P1598" s="227"/>
      <c r="Q1598" s="227"/>
      <c r="R1598" s="227"/>
      <c r="S1598" s="227"/>
      <c r="T1598" s="227"/>
      <c r="U1598" s="227"/>
      <c r="V1598" s="227"/>
      <c r="W1598" s="227"/>
      <c r="X1598" s="227"/>
      <c r="Y1598" s="227"/>
      <c r="Z1598" s="227"/>
      <c r="AA1598" s="227"/>
      <c r="AB1598" s="227"/>
      <c r="AC1598" s="227"/>
      <c r="AD1598" s="227"/>
      <c r="AE1598" s="227"/>
      <c r="AF1598" s="227"/>
      <c r="AG1598" s="227"/>
      <c r="AH1598" s="227"/>
      <c r="AI1598" s="227"/>
      <c r="AJ1598" s="227"/>
      <c r="AK1598" s="227"/>
    </row>
    <row r="1599" hidden="1">
      <c r="A1599" s="227"/>
      <c r="B1599" s="227"/>
      <c r="C1599" s="227"/>
      <c r="D1599" s="227"/>
      <c r="E1599" s="227"/>
      <c r="F1599" s="227"/>
      <c r="G1599" s="227"/>
      <c r="H1599" s="227"/>
      <c r="I1599" s="227"/>
      <c r="J1599" s="227"/>
      <c r="K1599" s="227"/>
      <c r="L1599" s="227"/>
      <c r="M1599" s="227"/>
      <c r="N1599" s="227"/>
      <c r="O1599" s="227"/>
      <c r="P1599" s="227"/>
      <c r="Q1599" s="227"/>
      <c r="R1599" s="227"/>
      <c r="S1599" s="227"/>
      <c r="T1599" s="227"/>
      <c r="U1599" s="227"/>
      <c r="V1599" s="227"/>
      <c r="W1599" s="227"/>
      <c r="X1599" s="227"/>
      <c r="Y1599" s="227"/>
      <c r="Z1599" s="227"/>
      <c r="AA1599" s="227"/>
      <c r="AB1599" s="227"/>
      <c r="AC1599" s="227"/>
      <c r="AD1599" s="227"/>
      <c r="AE1599" s="227"/>
      <c r="AF1599" s="227"/>
      <c r="AG1599" s="227"/>
      <c r="AH1599" s="227"/>
      <c r="AI1599" s="227"/>
      <c r="AJ1599" s="227"/>
      <c r="AK1599" s="227"/>
    </row>
    <row r="1600" hidden="1">
      <c r="A1600" s="227"/>
      <c r="B1600" s="227"/>
      <c r="C1600" s="227"/>
      <c r="D1600" s="227"/>
      <c r="E1600" s="227"/>
      <c r="F1600" s="227"/>
      <c r="G1600" s="227"/>
      <c r="H1600" s="227"/>
      <c r="I1600" s="227"/>
      <c r="J1600" s="227"/>
      <c r="K1600" s="227"/>
      <c r="L1600" s="227"/>
      <c r="M1600" s="227"/>
      <c r="N1600" s="227"/>
      <c r="O1600" s="227"/>
      <c r="P1600" s="227"/>
      <c r="Q1600" s="227"/>
      <c r="R1600" s="227"/>
      <c r="S1600" s="227"/>
      <c r="T1600" s="227"/>
      <c r="U1600" s="227"/>
      <c r="V1600" s="227"/>
      <c r="W1600" s="227"/>
      <c r="X1600" s="227"/>
      <c r="Y1600" s="227"/>
      <c r="Z1600" s="227"/>
      <c r="AA1600" s="227"/>
      <c r="AB1600" s="227"/>
      <c r="AC1600" s="227"/>
      <c r="AD1600" s="227"/>
      <c r="AE1600" s="227"/>
      <c r="AF1600" s="227"/>
      <c r="AG1600" s="227"/>
      <c r="AH1600" s="227"/>
      <c r="AI1600" s="227"/>
      <c r="AJ1600" s="227"/>
      <c r="AK1600" s="227"/>
    </row>
    <row r="1601" hidden="1">
      <c r="A1601" s="227"/>
      <c r="B1601" s="227"/>
      <c r="C1601" s="227"/>
      <c r="D1601" s="227"/>
      <c r="E1601" s="227"/>
      <c r="F1601" s="227"/>
      <c r="G1601" s="227"/>
      <c r="H1601" s="227"/>
      <c r="I1601" s="227"/>
      <c r="J1601" s="227"/>
      <c r="K1601" s="227"/>
      <c r="L1601" s="227"/>
      <c r="M1601" s="227"/>
      <c r="N1601" s="227"/>
      <c r="O1601" s="227"/>
      <c r="P1601" s="227"/>
      <c r="Q1601" s="227"/>
      <c r="R1601" s="227"/>
      <c r="S1601" s="227"/>
      <c r="T1601" s="227"/>
      <c r="U1601" s="227"/>
      <c r="V1601" s="227"/>
      <c r="W1601" s="227"/>
      <c r="X1601" s="227"/>
      <c r="Y1601" s="227"/>
      <c r="Z1601" s="227"/>
      <c r="AA1601" s="227"/>
      <c r="AB1601" s="227"/>
      <c r="AC1601" s="227"/>
      <c r="AD1601" s="227"/>
      <c r="AE1601" s="227"/>
      <c r="AF1601" s="227"/>
      <c r="AG1601" s="227"/>
      <c r="AH1601" s="227"/>
      <c r="AI1601" s="227"/>
      <c r="AJ1601" s="227"/>
      <c r="AK1601" s="227"/>
    </row>
    <row r="1602" hidden="1">
      <c r="A1602" s="227"/>
      <c r="B1602" s="227"/>
      <c r="C1602" s="227"/>
      <c r="D1602" s="227"/>
      <c r="E1602" s="227"/>
      <c r="F1602" s="227"/>
      <c r="G1602" s="227"/>
      <c r="H1602" s="227"/>
      <c r="I1602" s="227"/>
      <c r="J1602" s="227"/>
      <c r="K1602" s="227"/>
      <c r="L1602" s="227"/>
      <c r="M1602" s="227"/>
      <c r="N1602" s="227"/>
      <c r="O1602" s="227"/>
      <c r="P1602" s="227"/>
      <c r="Q1602" s="227"/>
      <c r="R1602" s="227"/>
      <c r="S1602" s="227"/>
      <c r="T1602" s="227"/>
      <c r="U1602" s="227"/>
      <c r="V1602" s="227"/>
      <c r="W1602" s="227"/>
      <c r="X1602" s="227"/>
      <c r="Y1602" s="227"/>
      <c r="Z1602" s="227"/>
      <c r="AA1602" s="227"/>
      <c r="AB1602" s="227"/>
      <c r="AC1602" s="227"/>
      <c r="AD1602" s="227"/>
      <c r="AE1602" s="227"/>
      <c r="AF1602" s="227"/>
      <c r="AG1602" s="227"/>
      <c r="AH1602" s="227"/>
      <c r="AI1602" s="227"/>
      <c r="AJ1602" s="227"/>
      <c r="AK1602" s="227"/>
    </row>
    <row r="1603" hidden="1">
      <c r="A1603" s="227"/>
      <c r="B1603" s="227"/>
      <c r="C1603" s="227"/>
      <c r="D1603" s="227"/>
      <c r="E1603" s="227"/>
      <c r="F1603" s="227"/>
      <c r="G1603" s="227"/>
      <c r="H1603" s="227"/>
      <c r="I1603" s="227"/>
      <c r="J1603" s="227"/>
      <c r="K1603" s="227"/>
      <c r="L1603" s="227"/>
      <c r="M1603" s="227"/>
      <c r="N1603" s="227"/>
      <c r="O1603" s="227"/>
      <c r="P1603" s="227"/>
      <c r="Q1603" s="227"/>
      <c r="R1603" s="227"/>
      <c r="S1603" s="227"/>
      <c r="T1603" s="227"/>
      <c r="U1603" s="227"/>
      <c r="V1603" s="227"/>
      <c r="W1603" s="227"/>
      <c r="X1603" s="227"/>
      <c r="Y1603" s="227"/>
      <c r="Z1603" s="227"/>
      <c r="AA1603" s="227"/>
      <c r="AB1603" s="227"/>
      <c r="AC1603" s="227"/>
      <c r="AD1603" s="227"/>
      <c r="AE1603" s="227"/>
      <c r="AF1603" s="227"/>
      <c r="AG1603" s="227"/>
      <c r="AH1603" s="227"/>
      <c r="AI1603" s="227"/>
      <c r="AJ1603" s="227"/>
      <c r="AK1603" s="227"/>
    </row>
    <row r="1604" hidden="1">
      <c r="A1604" s="227"/>
      <c r="B1604" s="227"/>
      <c r="C1604" s="227"/>
      <c r="D1604" s="227"/>
      <c r="E1604" s="227"/>
      <c r="F1604" s="227"/>
      <c r="G1604" s="227"/>
      <c r="H1604" s="227"/>
      <c r="I1604" s="227"/>
      <c r="J1604" s="227"/>
      <c r="K1604" s="227"/>
      <c r="L1604" s="227"/>
      <c r="M1604" s="227"/>
      <c r="N1604" s="227"/>
      <c r="O1604" s="227"/>
      <c r="P1604" s="227"/>
      <c r="Q1604" s="227"/>
      <c r="R1604" s="227"/>
      <c r="S1604" s="227"/>
      <c r="T1604" s="227"/>
      <c r="U1604" s="227"/>
      <c r="V1604" s="227"/>
      <c r="W1604" s="227"/>
      <c r="X1604" s="227"/>
      <c r="Y1604" s="227"/>
      <c r="Z1604" s="227"/>
      <c r="AA1604" s="227"/>
      <c r="AB1604" s="227"/>
      <c r="AC1604" s="227"/>
      <c r="AD1604" s="227"/>
      <c r="AE1604" s="227"/>
      <c r="AF1604" s="227"/>
      <c r="AG1604" s="227"/>
      <c r="AH1604" s="227"/>
      <c r="AI1604" s="227"/>
      <c r="AJ1604" s="227"/>
      <c r="AK1604" s="227"/>
    </row>
    <row r="1605" hidden="1">
      <c r="A1605" s="227"/>
      <c r="B1605" s="227"/>
      <c r="C1605" s="227"/>
      <c r="D1605" s="227"/>
      <c r="E1605" s="227"/>
      <c r="F1605" s="227"/>
      <c r="G1605" s="227"/>
      <c r="H1605" s="227"/>
      <c r="I1605" s="227"/>
      <c r="J1605" s="227"/>
      <c r="K1605" s="227"/>
      <c r="L1605" s="227"/>
      <c r="M1605" s="227"/>
      <c r="N1605" s="227"/>
      <c r="O1605" s="227"/>
      <c r="P1605" s="227"/>
      <c r="Q1605" s="227"/>
      <c r="R1605" s="227"/>
      <c r="S1605" s="227"/>
      <c r="T1605" s="227"/>
      <c r="U1605" s="227"/>
      <c r="V1605" s="227"/>
      <c r="W1605" s="227"/>
      <c r="X1605" s="227"/>
      <c r="Y1605" s="227"/>
      <c r="Z1605" s="227"/>
      <c r="AA1605" s="227"/>
      <c r="AB1605" s="227"/>
      <c r="AC1605" s="227"/>
      <c r="AD1605" s="227"/>
      <c r="AE1605" s="227"/>
      <c r="AF1605" s="227"/>
      <c r="AG1605" s="227"/>
      <c r="AH1605" s="227"/>
      <c r="AI1605" s="227"/>
      <c r="AJ1605" s="227"/>
      <c r="AK1605" s="227"/>
    </row>
    <row r="1606" hidden="1">
      <c r="A1606" s="227"/>
      <c r="B1606" s="227"/>
      <c r="C1606" s="227"/>
      <c r="D1606" s="227"/>
      <c r="E1606" s="227"/>
      <c r="F1606" s="227"/>
      <c r="G1606" s="227"/>
      <c r="H1606" s="227"/>
      <c r="I1606" s="227"/>
      <c r="J1606" s="227"/>
      <c r="K1606" s="227"/>
      <c r="L1606" s="227"/>
      <c r="M1606" s="227"/>
      <c r="N1606" s="227"/>
      <c r="O1606" s="227"/>
      <c r="P1606" s="227"/>
      <c r="Q1606" s="227"/>
      <c r="R1606" s="227"/>
      <c r="S1606" s="227"/>
      <c r="T1606" s="227"/>
      <c r="U1606" s="227"/>
      <c r="V1606" s="227"/>
      <c r="W1606" s="227"/>
      <c r="X1606" s="227"/>
      <c r="Y1606" s="227"/>
      <c r="Z1606" s="227"/>
      <c r="AA1606" s="227"/>
      <c r="AB1606" s="227"/>
      <c r="AC1606" s="227"/>
      <c r="AD1606" s="227"/>
      <c r="AE1606" s="227"/>
      <c r="AF1606" s="227"/>
      <c r="AG1606" s="227"/>
      <c r="AH1606" s="227"/>
      <c r="AI1606" s="227"/>
      <c r="AJ1606" s="227"/>
      <c r="AK1606" s="227"/>
    </row>
    <row r="1607" hidden="1">
      <c r="A1607" s="227"/>
      <c r="B1607" s="227"/>
      <c r="C1607" s="227"/>
      <c r="D1607" s="227"/>
      <c r="E1607" s="227"/>
      <c r="F1607" s="227"/>
      <c r="G1607" s="227"/>
      <c r="H1607" s="227"/>
      <c r="I1607" s="227"/>
      <c r="J1607" s="227"/>
      <c r="K1607" s="227"/>
      <c r="L1607" s="227"/>
      <c r="M1607" s="227"/>
      <c r="N1607" s="227"/>
      <c r="O1607" s="227"/>
      <c r="P1607" s="227"/>
      <c r="Q1607" s="227"/>
      <c r="R1607" s="227"/>
      <c r="S1607" s="227"/>
      <c r="T1607" s="227"/>
      <c r="U1607" s="227"/>
      <c r="V1607" s="227"/>
      <c r="W1607" s="227"/>
      <c r="X1607" s="227"/>
      <c r="Y1607" s="227"/>
      <c r="Z1607" s="227"/>
      <c r="AA1607" s="227"/>
      <c r="AB1607" s="227"/>
      <c r="AC1607" s="227"/>
      <c r="AD1607" s="227"/>
      <c r="AE1607" s="227"/>
      <c r="AF1607" s="227"/>
      <c r="AG1607" s="227"/>
      <c r="AH1607" s="227"/>
      <c r="AI1607" s="227"/>
      <c r="AJ1607" s="227"/>
      <c r="AK1607" s="227"/>
    </row>
    <row r="1608" hidden="1">
      <c r="A1608" s="227"/>
      <c r="B1608" s="227"/>
      <c r="C1608" s="227"/>
      <c r="D1608" s="227"/>
      <c r="E1608" s="227"/>
      <c r="F1608" s="227"/>
      <c r="G1608" s="227"/>
      <c r="H1608" s="227"/>
      <c r="I1608" s="227"/>
      <c r="J1608" s="227"/>
      <c r="K1608" s="227"/>
      <c r="L1608" s="227"/>
      <c r="M1608" s="227"/>
      <c r="N1608" s="227"/>
      <c r="O1608" s="227"/>
      <c r="P1608" s="227"/>
      <c r="Q1608" s="227"/>
      <c r="R1608" s="227"/>
      <c r="S1608" s="227"/>
      <c r="T1608" s="227"/>
      <c r="U1608" s="227"/>
      <c r="V1608" s="227"/>
      <c r="W1608" s="227"/>
      <c r="X1608" s="227"/>
      <c r="Y1608" s="227"/>
      <c r="Z1608" s="227"/>
      <c r="AA1608" s="227"/>
      <c r="AB1608" s="227"/>
      <c r="AC1608" s="227"/>
      <c r="AD1608" s="227"/>
      <c r="AE1608" s="227"/>
      <c r="AF1608" s="227"/>
      <c r="AG1608" s="227"/>
      <c r="AH1608" s="227"/>
      <c r="AI1608" s="227"/>
      <c r="AJ1608" s="227"/>
      <c r="AK1608" s="227"/>
    </row>
    <row r="1609" hidden="1">
      <c r="A1609" s="227"/>
      <c r="B1609" s="227"/>
      <c r="C1609" s="227"/>
      <c r="D1609" s="227"/>
      <c r="E1609" s="227"/>
      <c r="F1609" s="227"/>
      <c r="G1609" s="227"/>
      <c r="H1609" s="227"/>
      <c r="I1609" s="227"/>
      <c r="J1609" s="227"/>
      <c r="K1609" s="227"/>
      <c r="L1609" s="227"/>
      <c r="M1609" s="227"/>
      <c r="N1609" s="227"/>
      <c r="O1609" s="227"/>
      <c r="P1609" s="227"/>
      <c r="Q1609" s="227"/>
      <c r="R1609" s="227"/>
      <c r="S1609" s="227"/>
      <c r="T1609" s="227"/>
      <c r="U1609" s="227"/>
      <c r="V1609" s="227"/>
      <c r="W1609" s="227"/>
      <c r="X1609" s="227"/>
      <c r="Y1609" s="227"/>
      <c r="Z1609" s="227"/>
      <c r="AA1609" s="227"/>
      <c r="AB1609" s="227"/>
      <c r="AC1609" s="227"/>
      <c r="AD1609" s="227"/>
      <c r="AE1609" s="227"/>
      <c r="AF1609" s="227"/>
      <c r="AG1609" s="227"/>
      <c r="AH1609" s="227"/>
      <c r="AI1609" s="227"/>
      <c r="AJ1609" s="227"/>
      <c r="AK1609" s="227"/>
    </row>
    <row r="1610" hidden="1">
      <c r="A1610" s="227"/>
      <c r="B1610" s="227"/>
      <c r="C1610" s="227"/>
      <c r="D1610" s="227"/>
      <c r="E1610" s="227"/>
      <c r="F1610" s="227"/>
      <c r="G1610" s="227"/>
      <c r="H1610" s="227"/>
      <c r="I1610" s="227"/>
      <c r="J1610" s="227"/>
      <c r="K1610" s="227"/>
      <c r="L1610" s="227"/>
      <c r="M1610" s="227"/>
      <c r="N1610" s="227"/>
      <c r="O1610" s="227"/>
      <c r="P1610" s="227"/>
      <c r="Q1610" s="227"/>
      <c r="R1610" s="227"/>
      <c r="S1610" s="227"/>
      <c r="T1610" s="227"/>
      <c r="U1610" s="227"/>
      <c r="V1610" s="227"/>
      <c r="W1610" s="227"/>
      <c r="X1610" s="227"/>
      <c r="Y1610" s="227"/>
      <c r="Z1610" s="227"/>
      <c r="AA1610" s="227"/>
      <c r="AB1610" s="227"/>
      <c r="AC1610" s="227"/>
      <c r="AD1610" s="227"/>
      <c r="AE1610" s="227"/>
      <c r="AF1610" s="227"/>
      <c r="AG1610" s="227"/>
      <c r="AH1610" s="227"/>
      <c r="AI1610" s="227"/>
      <c r="AJ1610" s="227"/>
      <c r="AK1610" s="227"/>
    </row>
    <row r="1611" hidden="1">
      <c r="A1611" s="227"/>
      <c r="B1611" s="227"/>
      <c r="C1611" s="227"/>
      <c r="D1611" s="227"/>
      <c r="E1611" s="227"/>
      <c r="F1611" s="227"/>
      <c r="G1611" s="227"/>
      <c r="H1611" s="227"/>
      <c r="I1611" s="227"/>
      <c r="J1611" s="227"/>
      <c r="K1611" s="227"/>
      <c r="L1611" s="227"/>
      <c r="M1611" s="227"/>
      <c r="N1611" s="227"/>
      <c r="O1611" s="227"/>
      <c r="P1611" s="227"/>
      <c r="Q1611" s="227"/>
      <c r="R1611" s="227"/>
      <c r="S1611" s="227"/>
      <c r="T1611" s="227"/>
      <c r="U1611" s="227"/>
      <c r="V1611" s="227"/>
      <c r="W1611" s="227"/>
      <c r="X1611" s="227"/>
      <c r="Y1611" s="227"/>
      <c r="Z1611" s="227"/>
      <c r="AA1611" s="227"/>
      <c r="AB1611" s="227"/>
      <c r="AC1611" s="227"/>
      <c r="AD1611" s="227"/>
      <c r="AE1611" s="227"/>
      <c r="AF1611" s="227"/>
      <c r="AG1611" s="227"/>
      <c r="AH1611" s="227"/>
      <c r="AI1611" s="227"/>
      <c r="AJ1611" s="227"/>
      <c r="AK1611" s="227"/>
    </row>
    <row r="1612" hidden="1">
      <c r="A1612" s="227"/>
      <c r="B1612" s="227"/>
      <c r="C1612" s="227"/>
      <c r="D1612" s="227"/>
      <c r="E1612" s="227"/>
      <c r="F1612" s="227"/>
      <c r="G1612" s="227"/>
      <c r="H1612" s="227"/>
      <c r="I1612" s="227"/>
      <c r="J1612" s="227"/>
      <c r="K1612" s="227"/>
      <c r="L1612" s="227"/>
      <c r="M1612" s="227"/>
      <c r="N1612" s="227"/>
      <c r="O1612" s="227"/>
      <c r="P1612" s="227"/>
      <c r="Q1612" s="227"/>
      <c r="R1612" s="227"/>
      <c r="S1612" s="227"/>
      <c r="T1612" s="227"/>
      <c r="U1612" s="227"/>
      <c r="V1612" s="227"/>
      <c r="W1612" s="227"/>
      <c r="X1612" s="227"/>
      <c r="Y1612" s="227"/>
      <c r="Z1612" s="227"/>
      <c r="AA1612" s="227"/>
      <c r="AB1612" s="227"/>
      <c r="AC1612" s="227"/>
      <c r="AD1612" s="227"/>
      <c r="AE1612" s="227"/>
      <c r="AF1612" s="227"/>
      <c r="AG1612" s="227"/>
      <c r="AH1612" s="227"/>
      <c r="AI1612" s="227"/>
      <c r="AJ1612" s="227"/>
      <c r="AK1612" s="227"/>
    </row>
    <row r="1613" hidden="1">
      <c r="A1613" s="227"/>
      <c r="B1613" s="227"/>
      <c r="C1613" s="227"/>
      <c r="D1613" s="227"/>
      <c r="E1613" s="227"/>
      <c r="F1613" s="227"/>
      <c r="G1613" s="227"/>
      <c r="H1613" s="227"/>
      <c r="I1613" s="227"/>
      <c r="J1613" s="227"/>
      <c r="K1613" s="227"/>
      <c r="L1613" s="227"/>
      <c r="M1613" s="227"/>
      <c r="N1613" s="227"/>
      <c r="O1613" s="227"/>
      <c r="P1613" s="227"/>
      <c r="Q1613" s="227"/>
      <c r="R1613" s="227"/>
      <c r="S1613" s="227"/>
      <c r="T1613" s="227"/>
      <c r="U1613" s="227"/>
      <c r="V1613" s="227"/>
      <c r="W1613" s="227"/>
      <c r="X1613" s="227"/>
      <c r="Y1613" s="227"/>
      <c r="Z1613" s="227"/>
      <c r="AA1613" s="227"/>
      <c r="AB1613" s="227"/>
      <c r="AC1613" s="227"/>
      <c r="AD1613" s="227"/>
      <c r="AE1613" s="227"/>
      <c r="AF1613" s="227"/>
      <c r="AG1613" s="227"/>
      <c r="AH1613" s="227"/>
      <c r="AI1613" s="227"/>
      <c r="AJ1613" s="227"/>
      <c r="AK1613" s="227"/>
    </row>
    <row r="1614" hidden="1">
      <c r="A1614" s="227"/>
      <c r="B1614" s="227"/>
      <c r="C1614" s="227"/>
      <c r="D1614" s="227"/>
      <c r="E1614" s="227"/>
      <c r="F1614" s="227"/>
      <c r="G1614" s="227"/>
      <c r="H1614" s="227"/>
      <c r="I1614" s="227"/>
      <c r="J1614" s="227"/>
      <c r="K1614" s="227"/>
      <c r="L1614" s="227"/>
      <c r="M1614" s="227"/>
      <c r="N1614" s="227"/>
      <c r="O1614" s="227"/>
      <c r="P1614" s="227"/>
      <c r="Q1614" s="227"/>
      <c r="R1614" s="227"/>
      <c r="S1614" s="227"/>
      <c r="T1614" s="227"/>
      <c r="U1614" s="227"/>
      <c r="V1614" s="227"/>
      <c r="W1614" s="227"/>
      <c r="X1614" s="227"/>
      <c r="Y1614" s="227"/>
      <c r="Z1614" s="227"/>
      <c r="AA1614" s="227"/>
      <c r="AB1614" s="227"/>
      <c r="AC1614" s="227"/>
      <c r="AD1614" s="227"/>
      <c r="AE1614" s="227"/>
      <c r="AF1614" s="227"/>
      <c r="AG1614" s="227"/>
      <c r="AH1614" s="227"/>
      <c r="AI1614" s="227"/>
      <c r="AJ1614" s="227"/>
      <c r="AK1614" s="227"/>
    </row>
    <row r="1615" hidden="1">
      <c r="A1615" s="227"/>
      <c r="B1615" s="227"/>
      <c r="C1615" s="227"/>
      <c r="D1615" s="227"/>
      <c r="E1615" s="227"/>
      <c r="F1615" s="227"/>
      <c r="G1615" s="227"/>
      <c r="H1615" s="227"/>
      <c r="I1615" s="227"/>
      <c r="J1615" s="227"/>
      <c r="K1615" s="227"/>
      <c r="L1615" s="227"/>
      <c r="M1615" s="227"/>
      <c r="N1615" s="227"/>
      <c r="O1615" s="227"/>
      <c r="P1615" s="227"/>
      <c r="Q1615" s="227"/>
      <c r="R1615" s="227"/>
      <c r="S1615" s="227"/>
      <c r="T1615" s="227"/>
      <c r="U1615" s="227"/>
      <c r="V1615" s="227"/>
      <c r="W1615" s="227"/>
      <c r="X1615" s="227"/>
      <c r="Y1615" s="227"/>
      <c r="Z1615" s="227"/>
      <c r="AA1615" s="227"/>
      <c r="AB1615" s="227"/>
      <c r="AC1615" s="227"/>
      <c r="AD1615" s="227"/>
      <c r="AE1615" s="227"/>
      <c r="AF1615" s="227"/>
      <c r="AG1615" s="227"/>
      <c r="AH1615" s="227"/>
      <c r="AI1615" s="227"/>
      <c r="AJ1615" s="227"/>
      <c r="AK1615" s="227"/>
    </row>
    <row r="1616" hidden="1">
      <c r="A1616" s="227"/>
      <c r="B1616" s="227"/>
      <c r="C1616" s="227"/>
      <c r="D1616" s="227"/>
      <c r="E1616" s="227"/>
      <c r="F1616" s="227"/>
      <c r="G1616" s="227"/>
      <c r="H1616" s="227"/>
      <c r="I1616" s="227"/>
      <c r="J1616" s="227"/>
      <c r="K1616" s="227"/>
      <c r="L1616" s="227"/>
      <c r="M1616" s="227"/>
      <c r="N1616" s="227"/>
      <c r="O1616" s="227"/>
      <c r="P1616" s="227"/>
      <c r="Q1616" s="227"/>
      <c r="R1616" s="227"/>
      <c r="S1616" s="227"/>
      <c r="T1616" s="227"/>
      <c r="U1616" s="227"/>
      <c r="V1616" s="227"/>
      <c r="W1616" s="227"/>
      <c r="X1616" s="227"/>
      <c r="Y1616" s="227"/>
      <c r="Z1616" s="227"/>
      <c r="AA1616" s="227"/>
      <c r="AB1616" s="227"/>
      <c r="AC1616" s="227"/>
      <c r="AD1616" s="227"/>
      <c r="AE1616" s="227"/>
      <c r="AF1616" s="227"/>
      <c r="AG1616" s="227"/>
      <c r="AH1616" s="227"/>
      <c r="AI1616" s="227"/>
      <c r="AJ1616" s="227"/>
      <c r="AK1616" s="227"/>
    </row>
    <row r="1617" hidden="1">
      <c r="A1617" s="227"/>
      <c r="B1617" s="227"/>
      <c r="C1617" s="227"/>
      <c r="D1617" s="227"/>
      <c r="E1617" s="227"/>
      <c r="F1617" s="227"/>
      <c r="G1617" s="227"/>
      <c r="H1617" s="227"/>
      <c r="I1617" s="227"/>
      <c r="J1617" s="227"/>
      <c r="K1617" s="227"/>
      <c r="L1617" s="227"/>
      <c r="M1617" s="227"/>
      <c r="N1617" s="227"/>
      <c r="O1617" s="227"/>
      <c r="P1617" s="227"/>
      <c r="Q1617" s="227"/>
      <c r="R1617" s="227"/>
      <c r="S1617" s="227"/>
      <c r="T1617" s="227"/>
      <c r="U1617" s="227"/>
      <c r="V1617" s="227"/>
      <c r="W1617" s="227"/>
      <c r="X1617" s="227"/>
      <c r="Y1617" s="227"/>
      <c r="Z1617" s="227"/>
      <c r="AA1617" s="227"/>
      <c r="AB1617" s="227"/>
      <c r="AC1617" s="227"/>
      <c r="AD1617" s="227"/>
      <c r="AE1617" s="227"/>
      <c r="AF1617" s="227"/>
      <c r="AG1617" s="227"/>
      <c r="AH1617" s="227"/>
      <c r="AI1617" s="227"/>
      <c r="AJ1617" s="227"/>
      <c r="AK1617" s="227"/>
    </row>
    <row r="1618" hidden="1">
      <c r="A1618" s="227"/>
      <c r="B1618" s="227"/>
      <c r="C1618" s="227"/>
      <c r="D1618" s="227"/>
      <c r="E1618" s="227"/>
      <c r="F1618" s="227"/>
      <c r="G1618" s="227"/>
      <c r="H1618" s="227"/>
      <c r="I1618" s="227"/>
      <c r="J1618" s="227"/>
      <c r="K1618" s="227"/>
      <c r="L1618" s="227"/>
      <c r="M1618" s="227"/>
      <c r="N1618" s="227"/>
      <c r="O1618" s="227"/>
      <c r="P1618" s="227"/>
      <c r="Q1618" s="227"/>
      <c r="R1618" s="227"/>
      <c r="S1618" s="227"/>
      <c r="T1618" s="227"/>
      <c r="U1618" s="227"/>
      <c r="V1618" s="227"/>
      <c r="W1618" s="227"/>
      <c r="X1618" s="227"/>
      <c r="Y1618" s="227"/>
      <c r="Z1618" s="227"/>
      <c r="AA1618" s="227"/>
      <c r="AB1618" s="227"/>
      <c r="AC1618" s="227"/>
      <c r="AD1618" s="227"/>
      <c r="AE1618" s="227"/>
      <c r="AF1618" s="227"/>
      <c r="AG1618" s="227"/>
      <c r="AH1618" s="227"/>
      <c r="AI1618" s="227"/>
      <c r="AJ1618" s="227"/>
      <c r="AK1618" s="227"/>
    </row>
    <row r="1619" hidden="1">
      <c r="A1619" s="227"/>
      <c r="B1619" s="227"/>
      <c r="C1619" s="227"/>
      <c r="D1619" s="227"/>
      <c r="E1619" s="227"/>
      <c r="F1619" s="227"/>
      <c r="G1619" s="227"/>
      <c r="H1619" s="227"/>
      <c r="I1619" s="227"/>
      <c r="J1619" s="227"/>
      <c r="K1619" s="227"/>
      <c r="L1619" s="227"/>
      <c r="M1619" s="227"/>
      <c r="N1619" s="227"/>
      <c r="O1619" s="227"/>
      <c r="P1619" s="227"/>
      <c r="Q1619" s="227"/>
      <c r="R1619" s="227"/>
      <c r="S1619" s="227"/>
      <c r="T1619" s="227"/>
      <c r="U1619" s="227"/>
      <c r="V1619" s="227"/>
      <c r="W1619" s="227"/>
      <c r="X1619" s="227"/>
      <c r="Y1619" s="227"/>
      <c r="Z1619" s="227"/>
      <c r="AA1619" s="227"/>
      <c r="AB1619" s="227"/>
      <c r="AC1619" s="227"/>
      <c r="AD1619" s="227"/>
      <c r="AE1619" s="227"/>
      <c r="AF1619" s="227"/>
      <c r="AG1619" s="227"/>
      <c r="AH1619" s="227"/>
      <c r="AI1619" s="227"/>
      <c r="AJ1619" s="227"/>
      <c r="AK1619" s="227"/>
    </row>
    <row r="1620" hidden="1">
      <c r="A1620" s="227"/>
      <c r="B1620" s="227"/>
      <c r="C1620" s="227"/>
      <c r="D1620" s="227"/>
      <c r="E1620" s="227"/>
      <c r="F1620" s="227"/>
      <c r="G1620" s="227"/>
      <c r="H1620" s="227"/>
      <c r="I1620" s="227"/>
      <c r="J1620" s="227"/>
      <c r="K1620" s="227"/>
      <c r="L1620" s="227"/>
      <c r="M1620" s="227"/>
      <c r="N1620" s="227"/>
      <c r="O1620" s="227"/>
      <c r="P1620" s="227"/>
      <c r="Q1620" s="227"/>
      <c r="R1620" s="227"/>
      <c r="S1620" s="227"/>
      <c r="T1620" s="227"/>
      <c r="U1620" s="227"/>
      <c r="V1620" s="227"/>
      <c r="W1620" s="227"/>
      <c r="X1620" s="227"/>
      <c r="Y1620" s="227"/>
      <c r="Z1620" s="227"/>
      <c r="AA1620" s="227"/>
      <c r="AB1620" s="227"/>
      <c r="AC1620" s="227"/>
      <c r="AD1620" s="227"/>
      <c r="AE1620" s="227"/>
      <c r="AF1620" s="227"/>
      <c r="AG1620" s="227"/>
      <c r="AH1620" s="227"/>
      <c r="AI1620" s="227"/>
      <c r="AJ1620" s="227"/>
      <c r="AK1620" s="227"/>
    </row>
    <row r="1621" hidden="1">
      <c r="A1621" s="227"/>
      <c r="B1621" s="227"/>
      <c r="C1621" s="227"/>
      <c r="D1621" s="227"/>
      <c r="E1621" s="227"/>
      <c r="F1621" s="227"/>
      <c r="G1621" s="227"/>
      <c r="H1621" s="227"/>
      <c r="I1621" s="227"/>
      <c r="J1621" s="227"/>
      <c r="K1621" s="227"/>
      <c r="L1621" s="227"/>
      <c r="M1621" s="227"/>
      <c r="N1621" s="227"/>
      <c r="O1621" s="227"/>
      <c r="P1621" s="227"/>
      <c r="Q1621" s="227"/>
      <c r="R1621" s="227"/>
      <c r="S1621" s="227"/>
      <c r="T1621" s="227"/>
      <c r="U1621" s="227"/>
      <c r="V1621" s="227"/>
      <c r="W1621" s="227"/>
      <c r="X1621" s="227"/>
      <c r="Y1621" s="227"/>
      <c r="Z1621" s="227"/>
      <c r="AA1621" s="227"/>
      <c r="AB1621" s="227"/>
      <c r="AC1621" s="227"/>
      <c r="AD1621" s="227"/>
      <c r="AE1621" s="227"/>
      <c r="AF1621" s="227"/>
      <c r="AG1621" s="227"/>
      <c r="AH1621" s="227"/>
      <c r="AI1621" s="227"/>
      <c r="AJ1621" s="227"/>
      <c r="AK1621" s="227"/>
    </row>
    <row r="1622" hidden="1">
      <c r="A1622" s="227"/>
      <c r="B1622" s="227"/>
      <c r="C1622" s="227"/>
      <c r="D1622" s="227"/>
      <c r="E1622" s="227"/>
      <c r="F1622" s="227"/>
      <c r="G1622" s="227"/>
      <c r="H1622" s="227"/>
      <c r="I1622" s="227"/>
      <c r="J1622" s="227"/>
      <c r="K1622" s="227"/>
      <c r="L1622" s="227"/>
      <c r="M1622" s="227"/>
      <c r="N1622" s="227"/>
      <c r="O1622" s="227"/>
      <c r="P1622" s="227"/>
      <c r="Q1622" s="227"/>
      <c r="R1622" s="227"/>
      <c r="S1622" s="227"/>
      <c r="T1622" s="227"/>
      <c r="U1622" s="227"/>
      <c r="V1622" s="227"/>
      <c r="W1622" s="227"/>
      <c r="X1622" s="227"/>
      <c r="Y1622" s="227"/>
      <c r="Z1622" s="227"/>
      <c r="AA1622" s="227"/>
      <c r="AB1622" s="227"/>
      <c r="AC1622" s="227"/>
      <c r="AD1622" s="227"/>
      <c r="AE1622" s="227"/>
      <c r="AF1622" s="227"/>
      <c r="AG1622" s="227"/>
      <c r="AH1622" s="227"/>
      <c r="AI1622" s="227"/>
      <c r="AJ1622" s="227"/>
      <c r="AK1622" s="227"/>
    </row>
    <row r="1623" hidden="1">
      <c r="A1623" s="227"/>
      <c r="B1623" s="227"/>
      <c r="C1623" s="227"/>
      <c r="D1623" s="227"/>
      <c r="E1623" s="227"/>
      <c r="F1623" s="227"/>
      <c r="G1623" s="227"/>
      <c r="H1623" s="227"/>
      <c r="I1623" s="227"/>
      <c r="J1623" s="227"/>
      <c r="K1623" s="227"/>
      <c r="L1623" s="227"/>
      <c r="M1623" s="227"/>
      <c r="N1623" s="227"/>
      <c r="O1623" s="227"/>
      <c r="P1623" s="227"/>
      <c r="Q1623" s="227"/>
      <c r="R1623" s="227"/>
      <c r="S1623" s="227"/>
      <c r="T1623" s="227"/>
      <c r="U1623" s="227"/>
      <c r="V1623" s="227"/>
      <c r="W1623" s="227"/>
      <c r="X1623" s="227"/>
      <c r="Y1623" s="227"/>
      <c r="Z1623" s="227"/>
      <c r="AA1623" s="227"/>
      <c r="AB1623" s="227"/>
      <c r="AC1623" s="227"/>
      <c r="AD1623" s="227"/>
      <c r="AE1623" s="227"/>
      <c r="AF1623" s="227"/>
      <c r="AG1623" s="227"/>
      <c r="AH1623" s="227"/>
      <c r="AI1623" s="227"/>
      <c r="AJ1623" s="227"/>
      <c r="AK1623" s="227"/>
    </row>
    <row r="1624" hidden="1">
      <c r="A1624" s="227"/>
      <c r="B1624" s="227"/>
      <c r="C1624" s="227"/>
      <c r="D1624" s="227"/>
      <c r="E1624" s="227"/>
      <c r="F1624" s="227"/>
      <c r="G1624" s="227"/>
      <c r="H1624" s="227"/>
      <c r="I1624" s="227"/>
      <c r="J1624" s="227"/>
      <c r="K1624" s="227"/>
      <c r="L1624" s="227"/>
      <c r="M1624" s="227"/>
      <c r="N1624" s="227"/>
      <c r="O1624" s="227"/>
      <c r="P1624" s="227"/>
      <c r="Q1624" s="227"/>
      <c r="R1624" s="227"/>
      <c r="S1624" s="227"/>
      <c r="T1624" s="227"/>
      <c r="U1624" s="227"/>
      <c r="V1624" s="227"/>
      <c r="W1624" s="227"/>
      <c r="X1624" s="227"/>
      <c r="Y1624" s="227"/>
      <c r="Z1624" s="227"/>
      <c r="AA1624" s="227"/>
      <c r="AB1624" s="227"/>
      <c r="AC1624" s="227"/>
      <c r="AD1624" s="227"/>
      <c r="AE1624" s="227"/>
      <c r="AF1624" s="227"/>
      <c r="AG1624" s="227"/>
      <c r="AH1624" s="227"/>
      <c r="AI1624" s="227"/>
      <c r="AJ1624" s="227"/>
      <c r="AK1624" s="227"/>
    </row>
    <row r="1625" hidden="1">
      <c r="A1625" s="227"/>
      <c r="B1625" s="227"/>
      <c r="C1625" s="227"/>
      <c r="D1625" s="227"/>
      <c r="E1625" s="227"/>
      <c r="F1625" s="227"/>
      <c r="G1625" s="227"/>
      <c r="H1625" s="227"/>
      <c r="I1625" s="227"/>
      <c r="J1625" s="227"/>
      <c r="K1625" s="227"/>
      <c r="L1625" s="227"/>
      <c r="M1625" s="227"/>
      <c r="N1625" s="227"/>
      <c r="O1625" s="227"/>
      <c r="P1625" s="227"/>
      <c r="Q1625" s="227"/>
      <c r="R1625" s="227"/>
      <c r="S1625" s="227"/>
      <c r="T1625" s="227"/>
      <c r="U1625" s="227"/>
      <c r="V1625" s="227"/>
      <c r="W1625" s="227"/>
      <c r="X1625" s="227"/>
      <c r="Y1625" s="227"/>
      <c r="Z1625" s="227"/>
      <c r="AA1625" s="227"/>
      <c r="AB1625" s="227"/>
      <c r="AC1625" s="227"/>
      <c r="AD1625" s="227"/>
      <c r="AE1625" s="227"/>
      <c r="AF1625" s="227"/>
      <c r="AG1625" s="227"/>
      <c r="AH1625" s="227"/>
      <c r="AI1625" s="227"/>
      <c r="AJ1625" s="227"/>
      <c r="AK1625" s="227"/>
    </row>
    <row r="1626" hidden="1">
      <c r="A1626" s="227"/>
      <c r="B1626" s="227"/>
      <c r="C1626" s="227"/>
      <c r="D1626" s="227"/>
      <c r="E1626" s="227"/>
      <c r="F1626" s="227"/>
      <c r="G1626" s="227"/>
      <c r="H1626" s="227"/>
      <c r="I1626" s="227"/>
      <c r="J1626" s="227"/>
      <c r="K1626" s="227"/>
      <c r="L1626" s="227"/>
      <c r="M1626" s="227"/>
      <c r="N1626" s="227"/>
      <c r="O1626" s="227"/>
      <c r="P1626" s="227"/>
      <c r="Q1626" s="227"/>
      <c r="R1626" s="227"/>
      <c r="S1626" s="227"/>
      <c r="T1626" s="227"/>
      <c r="U1626" s="227"/>
      <c r="V1626" s="227"/>
      <c r="W1626" s="227"/>
      <c r="X1626" s="227"/>
      <c r="Y1626" s="227"/>
      <c r="Z1626" s="227"/>
      <c r="AA1626" s="227"/>
      <c r="AB1626" s="227"/>
      <c r="AC1626" s="227"/>
      <c r="AD1626" s="227"/>
      <c r="AE1626" s="227"/>
      <c r="AF1626" s="227"/>
      <c r="AG1626" s="227"/>
      <c r="AH1626" s="227"/>
      <c r="AI1626" s="227"/>
      <c r="AJ1626" s="227"/>
      <c r="AK1626" s="227"/>
    </row>
    <row r="1627" hidden="1">
      <c r="A1627" s="227"/>
      <c r="B1627" s="227"/>
      <c r="C1627" s="227"/>
      <c r="D1627" s="227"/>
      <c r="E1627" s="227"/>
      <c r="F1627" s="227"/>
      <c r="G1627" s="227"/>
      <c r="H1627" s="227"/>
      <c r="I1627" s="227"/>
      <c r="J1627" s="227"/>
      <c r="K1627" s="227"/>
      <c r="L1627" s="227"/>
      <c r="M1627" s="227"/>
      <c r="N1627" s="227"/>
      <c r="O1627" s="227"/>
      <c r="P1627" s="227"/>
      <c r="Q1627" s="227"/>
      <c r="R1627" s="227"/>
      <c r="S1627" s="227"/>
      <c r="T1627" s="227"/>
      <c r="U1627" s="227"/>
      <c r="V1627" s="227"/>
      <c r="W1627" s="227"/>
      <c r="X1627" s="227"/>
      <c r="Y1627" s="227"/>
      <c r="Z1627" s="227"/>
      <c r="AA1627" s="227"/>
      <c r="AB1627" s="227"/>
      <c r="AC1627" s="227"/>
      <c r="AD1627" s="227"/>
      <c r="AE1627" s="227"/>
      <c r="AF1627" s="227"/>
      <c r="AG1627" s="227"/>
      <c r="AH1627" s="227"/>
      <c r="AI1627" s="227"/>
      <c r="AJ1627" s="227"/>
      <c r="AK1627" s="227"/>
    </row>
    <row r="1628" hidden="1">
      <c r="A1628" s="227"/>
      <c r="B1628" s="227"/>
      <c r="C1628" s="227"/>
      <c r="D1628" s="227"/>
      <c r="E1628" s="227"/>
      <c r="F1628" s="227"/>
      <c r="G1628" s="227"/>
      <c r="H1628" s="227"/>
      <c r="I1628" s="227"/>
      <c r="J1628" s="227"/>
      <c r="K1628" s="227"/>
      <c r="L1628" s="227"/>
      <c r="M1628" s="227"/>
      <c r="N1628" s="227"/>
      <c r="O1628" s="227"/>
      <c r="P1628" s="227"/>
      <c r="Q1628" s="227"/>
      <c r="R1628" s="227"/>
      <c r="S1628" s="227"/>
      <c r="T1628" s="227"/>
      <c r="U1628" s="227"/>
      <c r="V1628" s="227"/>
      <c r="W1628" s="227"/>
      <c r="X1628" s="227"/>
      <c r="Y1628" s="227"/>
      <c r="Z1628" s="227"/>
      <c r="AA1628" s="227"/>
      <c r="AB1628" s="227"/>
      <c r="AC1628" s="227"/>
      <c r="AD1628" s="227"/>
      <c r="AE1628" s="227"/>
      <c r="AF1628" s="227"/>
      <c r="AG1628" s="227"/>
      <c r="AH1628" s="227"/>
      <c r="AI1628" s="227"/>
      <c r="AJ1628" s="227"/>
      <c r="AK1628" s="227"/>
    </row>
    <row r="1629" hidden="1">
      <c r="A1629" s="227"/>
      <c r="B1629" s="227"/>
      <c r="C1629" s="227"/>
      <c r="D1629" s="227"/>
      <c r="E1629" s="227"/>
      <c r="F1629" s="227"/>
      <c r="G1629" s="227"/>
      <c r="H1629" s="227"/>
      <c r="I1629" s="227"/>
      <c r="J1629" s="227"/>
      <c r="K1629" s="227"/>
      <c r="L1629" s="227"/>
      <c r="M1629" s="227"/>
      <c r="N1629" s="227"/>
      <c r="O1629" s="227"/>
      <c r="P1629" s="227"/>
      <c r="Q1629" s="227"/>
      <c r="R1629" s="227"/>
      <c r="S1629" s="227"/>
      <c r="T1629" s="227"/>
      <c r="U1629" s="227"/>
      <c r="V1629" s="227"/>
      <c r="W1629" s="227"/>
      <c r="X1629" s="227"/>
      <c r="Y1629" s="227"/>
      <c r="Z1629" s="227"/>
      <c r="AA1629" s="227"/>
      <c r="AB1629" s="227"/>
      <c r="AC1629" s="227"/>
      <c r="AD1629" s="227"/>
      <c r="AE1629" s="227"/>
      <c r="AF1629" s="227"/>
      <c r="AG1629" s="227"/>
      <c r="AH1629" s="227"/>
      <c r="AI1629" s="227"/>
      <c r="AJ1629" s="227"/>
      <c r="AK1629" s="227"/>
    </row>
    <row r="1630" hidden="1">
      <c r="A1630" s="227"/>
      <c r="B1630" s="227"/>
      <c r="C1630" s="227"/>
      <c r="D1630" s="227"/>
      <c r="E1630" s="227"/>
      <c r="F1630" s="227"/>
      <c r="G1630" s="227"/>
      <c r="H1630" s="227"/>
      <c r="I1630" s="227"/>
      <c r="J1630" s="227"/>
      <c r="K1630" s="227"/>
      <c r="L1630" s="227"/>
      <c r="M1630" s="227"/>
      <c r="N1630" s="227"/>
      <c r="O1630" s="227"/>
      <c r="P1630" s="227"/>
      <c r="Q1630" s="227"/>
      <c r="R1630" s="227"/>
      <c r="S1630" s="227"/>
      <c r="T1630" s="227"/>
      <c r="U1630" s="227"/>
      <c r="V1630" s="227"/>
      <c r="W1630" s="227"/>
      <c r="X1630" s="227"/>
      <c r="Y1630" s="227"/>
      <c r="Z1630" s="227"/>
      <c r="AA1630" s="227"/>
      <c r="AB1630" s="227"/>
      <c r="AC1630" s="227"/>
      <c r="AD1630" s="227"/>
      <c r="AE1630" s="227"/>
      <c r="AF1630" s="227"/>
      <c r="AG1630" s="227"/>
      <c r="AH1630" s="227"/>
      <c r="AI1630" s="227"/>
      <c r="AJ1630" s="227"/>
      <c r="AK1630" s="227"/>
    </row>
    <row r="1631" hidden="1">
      <c r="A1631" s="227"/>
      <c r="B1631" s="227"/>
      <c r="C1631" s="227"/>
      <c r="D1631" s="227"/>
      <c r="E1631" s="227"/>
      <c r="F1631" s="227"/>
      <c r="G1631" s="227"/>
      <c r="H1631" s="227"/>
      <c r="I1631" s="227"/>
      <c r="J1631" s="227"/>
      <c r="K1631" s="227"/>
      <c r="L1631" s="227"/>
      <c r="M1631" s="227"/>
      <c r="N1631" s="227"/>
      <c r="O1631" s="227"/>
      <c r="P1631" s="227"/>
      <c r="Q1631" s="227"/>
      <c r="R1631" s="227"/>
      <c r="S1631" s="227"/>
      <c r="T1631" s="227"/>
      <c r="U1631" s="227"/>
      <c r="V1631" s="227"/>
      <c r="W1631" s="227"/>
      <c r="X1631" s="227"/>
      <c r="Y1631" s="227"/>
      <c r="Z1631" s="227"/>
      <c r="AA1631" s="227"/>
      <c r="AB1631" s="227"/>
      <c r="AC1631" s="227"/>
      <c r="AD1631" s="227"/>
      <c r="AE1631" s="227"/>
      <c r="AF1631" s="227"/>
      <c r="AG1631" s="227"/>
      <c r="AH1631" s="227"/>
      <c r="AI1631" s="227"/>
      <c r="AJ1631" s="227"/>
      <c r="AK1631" s="227"/>
    </row>
    <row r="1632" hidden="1">
      <c r="A1632" s="227"/>
      <c r="B1632" s="227"/>
      <c r="C1632" s="227"/>
      <c r="D1632" s="227"/>
      <c r="E1632" s="227"/>
      <c r="F1632" s="227"/>
      <c r="G1632" s="227"/>
      <c r="H1632" s="227"/>
      <c r="I1632" s="227"/>
      <c r="J1632" s="227"/>
      <c r="K1632" s="227"/>
      <c r="L1632" s="227"/>
      <c r="M1632" s="227"/>
      <c r="N1632" s="227"/>
      <c r="O1632" s="227"/>
      <c r="P1632" s="227"/>
      <c r="Q1632" s="227"/>
      <c r="R1632" s="227"/>
      <c r="S1632" s="227"/>
      <c r="T1632" s="227"/>
      <c r="U1632" s="227"/>
      <c r="V1632" s="227"/>
      <c r="W1632" s="227"/>
      <c r="X1632" s="227"/>
      <c r="Y1632" s="227"/>
      <c r="Z1632" s="227"/>
      <c r="AA1632" s="227"/>
      <c r="AB1632" s="227"/>
      <c r="AC1632" s="227"/>
      <c r="AD1632" s="227"/>
      <c r="AE1632" s="227"/>
      <c r="AF1632" s="227"/>
      <c r="AG1632" s="227"/>
      <c r="AH1632" s="227"/>
      <c r="AI1632" s="227"/>
      <c r="AJ1632" s="227"/>
      <c r="AK1632" s="227"/>
    </row>
    <row r="1633" hidden="1">
      <c r="A1633" s="227"/>
      <c r="B1633" s="227"/>
      <c r="C1633" s="227"/>
      <c r="D1633" s="227"/>
      <c r="E1633" s="227"/>
      <c r="F1633" s="227"/>
      <c r="G1633" s="227"/>
      <c r="H1633" s="227"/>
      <c r="I1633" s="227"/>
      <c r="J1633" s="227"/>
      <c r="K1633" s="227"/>
      <c r="L1633" s="227"/>
      <c r="M1633" s="227"/>
      <c r="N1633" s="227"/>
      <c r="O1633" s="227"/>
      <c r="P1633" s="227"/>
      <c r="Q1633" s="227"/>
      <c r="R1633" s="227"/>
      <c r="S1633" s="227"/>
      <c r="T1633" s="227"/>
      <c r="U1633" s="227"/>
      <c r="V1633" s="227"/>
      <c r="W1633" s="227"/>
      <c r="X1633" s="227"/>
      <c r="Y1633" s="227"/>
      <c r="Z1633" s="227"/>
      <c r="AA1633" s="227"/>
      <c r="AB1633" s="227"/>
      <c r="AC1633" s="227"/>
      <c r="AD1633" s="227"/>
      <c r="AE1633" s="227"/>
      <c r="AF1633" s="227"/>
      <c r="AG1633" s="227"/>
      <c r="AH1633" s="227"/>
      <c r="AI1633" s="227"/>
      <c r="AJ1633" s="227"/>
      <c r="AK1633" s="227"/>
    </row>
    <row r="1634" hidden="1">
      <c r="A1634" s="227"/>
      <c r="B1634" s="227"/>
      <c r="C1634" s="227"/>
      <c r="D1634" s="227"/>
      <c r="E1634" s="227"/>
      <c r="F1634" s="227"/>
      <c r="G1634" s="227"/>
      <c r="H1634" s="227"/>
      <c r="I1634" s="227"/>
      <c r="J1634" s="227"/>
      <c r="K1634" s="227"/>
      <c r="L1634" s="227"/>
      <c r="M1634" s="227"/>
      <c r="N1634" s="227"/>
      <c r="O1634" s="227"/>
      <c r="P1634" s="227"/>
      <c r="Q1634" s="227"/>
      <c r="R1634" s="227"/>
      <c r="S1634" s="227"/>
      <c r="T1634" s="227"/>
      <c r="U1634" s="227"/>
      <c r="V1634" s="227"/>
      <c r="W1634" s="227"/>
      <c r="X1634" s="227"/>
      <c r="Y1634" s="227"/>
      <c r="Z1634" s="227"/>
      <c r="AA1634" s="227"/>
      <c r="AB1634" s="227"/>
      <c r="AC1634" s="227"/>
      <c r="AD1634" s="227"/>
      <c r="AE1634" s="227"/>
      <c r="AF1634" s="227"/>
      <c r="AG1634" s="227"/>
      <c r="AH1634" s="227"/>
      <c r="AI1634" s="227"/>
      <c r="AJ1634" s="227"/>
      <c r="AK1634" s="227"/>
    </row>
    <row r="1635" hidden="1">
      <c r="A1635" s="227"/>
      <c r="B1635" s="227"/>
      <c r="C1635" s="227"/>
      <c r="D1635" s="227"/>
      <c r="E1635" s="227"/>
      <c r="F1635" s="227"/>
      <c r="G1635" s="227"/>
      <c r="H1635" s="227"/>
      <c r="I1635" s="227"/>
      <c r="J1635" s="227"/>
      <c r="K1635" s="227"/>
      <c r="L1635" s="227"/>
      <c r="M1635" s="227"/>
      <c r="N1635" s="227"/>
      <c r="O1635" s="227"/>
      <c r="P1635" s="227"/>
      <c r="Q1635" s="227"/>
      <c r="R1635" s="227"/>
      <c r="S1635" s="227"/>
      <c r="T1635" s="227"/>
      <c r="U1635" s="227"/>
      <c r="V1635" s="227"/>
      <c r="W1635" s="227"/>
      <c r="X1635" s="227"/>
      <c r="Y1635" s="227"/>
      <c r="Z1635" s="227"/>
      <c r="AA1635" s="227"/>
      <c r="AB1635" s="227"/>
      <c r="AC1635" s="227"/>
      <c r="AD1635" s="227"/>
      <c r="AE1635" s="227"/>
      <c r="AF1635" s="227"/>
      <c r="AG1635" s="227"/>
      <c r="AH1635" s="227"/>
      <c r="AI1635" s="227"/>
      <c r="AJ1635" s="227"/>
      <c r="AK1635" s="227"/>
    </row>
    <row r="1636" hidden="1">
      <c r="A1636" s="227"/>
      <c r="B1636" s="227"/>
      <c r="C1636" s="227"/>
      <c r="D1636" s="227"/>
      <c r="E1636" s="227"/>
      <c r="F1636" s="227"/>
      <c r="G1636" s="227"/>
      <c r="H1636" s="227"/>
      <c r="I1636" s="227"/>
      <c r="J1636" s="227"/>
      <c r="K1636" s="227"/>
      <c r="L1636" s="227"/>
      <c r="M1636" s="227"/>
      <c r="N1636" s="227"/>
      <c r="O1636" s="227"/>
      <c r="P1636" s="227"/>
      <c r="Q1636" s="227"/>
      <c r="R1636" s="227"/>
      <c r="S1636" s="227"/>
      <c r="T1636" s="227"/>
      <c r="U1636" s="227"/>
      <c r="V1636" s="227"/>
      <c r="W1636" s="227"/>
      <c r="X1636" s="227"/>
      <c r="Y1636" s="227"/>
      <c r="Z1636" s="227"/>
      <c r="AA1636" s="227"/>
      <c r="AB1636" s="227"/>
      <c r="AC1636" s="227"/>
      <c r="AD1636" s="227"/>
      <c r="AE1636" s="227"/>
      <c r="AF1636" s="227"/>
      <c r="AG1636" s="227"/>
      <c r="AH1636" s="227"/>
      <c r="AI1636" s="227"/>
      <c r="AJ1636" s="227"/>
      <c r="AK1636" s="227"/>
    </row>
    <row r="1637" hidden="1">
      <c r="A1637" s="227"/>
      <c r="B1637" s="227"/>
      <c r="C1637" s="227"/>
      <c r="D1637" s="227"/>
      <c r="E1637" s="227"/>
      <c r="F1637" s="227"/>
      <c r="G1637" s="227"/>
      <c r="H1637" s="227"/>
      <c r="I1637" s="227"/>
      <c r="J1637" s="227"/>
      <c r="K1637" s="227"/>
      <c r="L1637" s="227"/>
      <c r="M1637" s="227"/>
      <c r="N1637" s="227"/>
      <c r="O1637" s="227"/>
      <c r="P1637" s="227"/>
      <c r="Q1637" s="227"/>
      <c r="R1637" s="227"/>
      <c r="S1637" s="227"/>
      <c r="T1637" s="227"/>
      <c r="U1637" s="227"/>
      <c r="V1637" s="227"/>
      <c r="W1637" s="227"/>
      <c r="X1637" s="227"/>
      <c r="Y1637" s="227"/>
      <c r="Z1637" s="227"/>
      <c r="AA1637" s="227"/>
      <c r="AB1637" s="227"/>
      <c r="AC1637" s="227"/>
      <c r="AD1637" s="227"/>
      <c r="AE1637" s="227"/>
      <c r="AF1637" s="227"/>
      <c r="AG1637" s="227"/>
      <c r="AH1637" s="227"/>
      <c r="AI1637" s="227"/>
      <c r="AJ1637" s="227"/>
      <c r="AK1637" s="227"/>
    </row>
    <row r="1638" hidden="1">
      <c r="A1638" s="227"/>
      <c r="B1638" s="227"/>
      <c r="C1638" s="227"/>
      <c r="D1638" s="227"/>
      <c r="E1638" s="227"/>
      <c r="F1638" s="227"/>
      <c r="G1638" s="227"/>
      <c r="H1638" s="227"/>
      <c r="I1638" s="227"/>
      <c r="J1638" s="227"/>
      <c r="K1638" s="227"/>
      <c r="L1638" s="227"/>
      <c r="M1638" s="227"/>
      <c r="N1638" s="227"/>
      <c r="O1638" s="227"/>
      <c r="P1638" s="227"/>
      <c r="Q1638" s="227"/>
      <c r="R1638" s="227"/>
      <c r="S1638" s="227"/>
      <c r="T1638" s="227"/>
      <c r="U1638" s="227"/>
      <c r="V1638" s="227"/>
      <c r="W1638" s="227"/>
      <c r="X1638" s="227"/>
      <c r="Y1638" s="227"/>
      <c r="Z1638" s="227"/>
      <c r="AA1638" s="227"/>
      <c r="AB1638" s="227"/>
      <c r="AC1638" s="227"/>
      <c r="AD1638" s="227"/>
      <c r="AE1638" s="227"/>
      <c r="AF1638" s="227"/>
      <c r="AG1638" s="227"/>
      <c r="AH1638" s="227"/>
      <c r="AI1638" s="227"/>
      <c r="AJ1638" s="227"/>
      <c r="AK1638" s="227"/>
    </row>
    <row r="1639" hidden="1">
      <c r="A1639" s="227"/>
      <c r="B1639" s="227"/>
      <c r="C1639" s="227"/>
      <c r="D1639" s="227"/>
      <c r="E1639" s="227"/>
      <c r="F1639" s="227"/>
      <c r="G1639" s="227"/>
      <c r="H1639" s="227"/>
      <c r="I1639" s="227"/>
      <c r="J1639" s="227"/>
      <c r="K1639" s="227"/>
      <c r="L1639" s="227"/>
      <c r="M1639" s="227"/>
      <c r="N1639" s="227"/>
      <c r="O1639" s="227"/>
      <c r="P1639" s="227"/>
      <c r="Q1639" s="227"/>
      <c r="R1639" s="227"/>
      <c r="S1639" s="227"/>
      <c r="T1639" s="227"/>
      <c r="U1639" s="227"/>
      <c r="V1639" s="227"/>
      <c r="W1639" s="227"/>
      <c r="X1639" s="227"/>
      <c r="Y1639" s="227"/>
      <c r="Z1639" s="227"/>
      <c r="AA1639" s="227"/>
      <c r="AB1639" s="227"/>
      <c r="AC1639" s="227"/>
      <c r="AD1639" s="227"/>
      <c r="AE1639" s="227"/>
      <c r="AF1639" s="227"/>
      <c r="AG1639" s="227"/>
      <c r="AH1639" s="227"/>
      <c r="AI1639" s="227"/>
      <c r="AJ1639" s="227"/>
      <c r="AK1639" s="227"/>
    </row>
    <row r="1640" hidden="1">
      <c r="A1640" s="227"/>
      <c r="B1640" s="227"/>
      <c r="C1640" s="227"/>
      <c r="D1640" s="227"/>
      <c r="E1640" s="227"/>
      <c r="F1640" s="227"/>
      <c r="G1640" s="227"/>
      <c r="H1640" s="227"/>
      <c r="I1640" s="227"/>
      <c r="J1640" s="227"/>
      <c r="K1640" s="227"/>
      <c r="L1640" s="227"/>
      <c r="M1640" s="227"/>
      <c r="N1640" s="227"/>
      <c r="O1640" s="227"/>
      <c r="P1640" s="227"/>
      <c r="Q1640" s="227"/>
      <c r="R1640" s="227"/>
      <c r="S1640" s="227"/>
      <c r="T1640" s="227"/>
      <c r="U1640" s="227"/>
      <c r="V1640" s="227"/>
      <c r="W1640" s="227"/>
      <c r="X1640" s="227"/>
      <c r="Y1640" s="227"/>
      <c r="Z1640" s="227"/>
      <c r="AA1640" s="227"/>
      <c r="AB1640" s="227"/>
      <c r="AC1640" s="227"/>
      <c r="AD1640" s="227"/>
      <c r="AE1640" s="227"/>
      <c r="AF1640" s="227"/>
      <c r="AG1640" s="227"/>
      <c r="AH1640" s="227"/>
      <c r="AI1640" s="227"/>
      <c r="AJ1640" s="227"/>
      <c r="AK1640" s="227"/>
    </row>
    <row r="1641" hidden="1">
      <c r="A1641" s="227"/>
      <c r="B1641" s="227"/>
      <c r="C1641" s="227"/>
      <c r="D1641" s="227"/>
      <c r="E1641" s="227"/>
      <c r="F1641" s="227"/>
      <c r="G1641" s="227"/>
      <c r="H1641" s="227"/>
      <c r="I1641" s="227"/>
      <c r="J1641" s="227"/>
      <c r="K1641" s="227"/>
      <c r="L1641" s="227"/>
      <c r="M1641" s="227"/>
      <c r="N1641" s="227"/>
      <c r="O1641" s="227"/>
      <c r="P1641" s="227"/>
      <c r="Q1641" s="227"/>
      <c r="R1641" s="227"/>
      <c r="S1641" s="227"/>
      <c r="T1641" s="227"/>
      <c r="U1641" s="227"/>
      <c r="V1641" s="227"/>
      <c r="W1641" s="227"/>
      <c r="X1641" s="227"/>
      <c r="Y1641" s="227"/>
      <c r="Z1641" s="227"/>
      <c r="AA1641" s="227"/>
      <c r="AB1641" s="227"/>
      <c r="AC1641" s="227"/>
      <c r="AD1641" s="227"/>
      <c r="AE1641" s="227"/>
      <c r="AF1641" s="227"/>
      <c r="AG1641" s="227"/>
      <c r="AH1641" s="227"/>
      <c r="AI1641" s="227"/>
      <c r="AJ1641" s="227"/>
      <c r="AK1641" s="227"/>
    </row>
    <row r="1642" hidden="1">
      <c r="A1642" s="227"/>
      <c r="B1642" s="227"/>
      <c r="C1642" s="227"/>
      <c r="D1642" s="227"/>
      <c r="E1642" s="227"/>
      <c r="F1642" s="227"/>
      <c r="G1642" s="227"/>
      <c r="H1642" s="227"/>
      <c r="I1642" s="227"/>
      <c r="J1642" s="227"/>
      <c r="K1642" s="227"/>
      <c r="L1642" s="227"/>
      <c r="M1642" s="227"/>
      <c r="N1642" s="227"/>
      <c r="O1642" s="227"/>
      <c r="P1642" s="227"/>
      <c r="Q1642" s="227"/>
      <c r="R1642" s="227"/>
      <c r="S1642" s="227"/>
      <c r="T1642" s="227"/>
      <c r="U1642" s="227"/>
      <c r="V1642" s="227"/>
      <c r="W1642" s="227"/>
      <c r="X1642" s="227"/>
      <c r="Y1642" s="227"/>
      <c r="Z1642" s="227"/>
      <c r="AA1642" s="227"/>
      <c r="AB1642" s="227"/>
      <c r="AC1642" s="227"/>
      <c r="AD1642" s="227"/>
      <c r="AE1642" s="227"/>
      <c r="AF1642" s="227"/>
      <c r="AG1642" s="227"/>
      <c r="AH1642" s="227"/>
      <c r="AI1642" s="227"/>
      <c r="AJ1642" s="227"/>
      <c r="AK1642" s="227"/>
    </row>
    <row r="1643" hidden="1">
      <c r="A1643" s="227"/>
      <c r="B1643" s="227"/>
      <c r="C1643" s="227"/>
      <c r="D1643" s="227"/>
      <c r="E1643" s="227"/>
      <c r="F1643" s="227"/>
      <c r="G1643" s="227"/>
      <c r="H1643" s="227"/>
      <c r="I1643" s="227"/>
      <c r="J1643" s="227"/>
      <c r="K1643" s="227"/>
      <c r="L1643" s="227"/>
      <c r="M1643" s="227"/>
      <c r="N1643" s="227"/>
      <c r="O1643" s="227"/>
      <c r="P1643" s="227"/>
      <c r="Q1643" s="227"/>
      <c r="R1643" s="227"/>
      <c r="S1643" s="227"/>
      <c r="T1643" s="227"/>
      <c r="U1643" s="227"/>
      <c r="V1643" s="227"/>
      <c r="W1643" s="227"/>
      <c r="X1643" s="227"/>
      <c r="Y1643" s="227"/>
      <c r="Z1643" s="227"/>
      <c r="AA1643" s="227"/>
      <c r="AB1643" s="227"/>
      <c r="AC1643" s="227"/>
      <c r="AD1643" s="227"/>
      <c r="AE1643" s="227"/>
      <c r="AF1643" s="227"/>
      <c r="AG1643" s="227"/>
      <c r="AH1643" s="227"/>
      <c r="AI1643" s="227"/>
      <c r="AJ1643" s="227"/>
      <c r="AK1643" s="227"/>
    </row>
    <row r="1644" hidden="1">
      <c r="A1644" s="227"/>
      <c r="B1644" s="227"/>
      <c r="C1644" s="227"/>
      <c r="D1644" s="227"/>
      <c r="E1644" s="227"/>
      <c r="F1644" s="227"/>
      <c r="G1644" s="227"/>
      <c r="H1644" s="227"/>
      <c r="I1644" s="227"/>
      <c r="J1644" s="227"/>
      <c r="K1644" s="227"/>
      <c r="L1644" s="227"/>
      <c r="M1644" s="227"/>
      <c r="N1644" s="227"/>
      <c r="O1644" s="227"/>
      <c r="P1644" s="227"/>
      <c r="Q1644" s="227"/>
      <c r="R1644" s="227"/>
      <c r="S1644" s="227"/>
      <c r="T1644" s="227"/>
      <c r="U1644" s="227"/>
      <c r="V1644" s="227"/>
      <c r="W1644" s="227"/>
      <c r="X1644" s="227"/>
      <c r="Y1644" s="227"/>
      <c r="Z1644" s="227"/>
      <c r="AA1644" s="227"/>
      <c r="AB1644" s="227"/>
      <c r="AC1644" s="227"/>
      <c r="AD1644" s="227"/>
      <c r="AE1644" s="227"/>
      <c r="AF1644" s="227"/>
      <c r="AG1644" s="227"/>
      <c r="AH1644" s="227"/>
      <c r="AI1644" s="227"/>
      <c r="AJ1644" s="227"/>
      <c r="AK1644" s="227"/>
    </row>
    <row r="1645" hidden="1">
      <c r="A1645" s="227"/>
      <c r="B1645" s="227"/>
      <c r="C1645" s="227"/>
      <c r="D1645" s="227"/>
      <c r="E1645" s="227"/>
      <c r="F1645" s="227"/>
      <c r="G1645" s="227"/>
      <c r="H1645" s="227"/>
      <c r="I1645" s="227"/>
      <c r="J1645" s="227"/>
      <c r="K1645" s="227"/>
      <c r="L1645" s="227"/>
      <c r="M1645" s="227"/>
      <c r="N1645" s="227"/>
      <c r="O1645" s="227"/>
      <c r="P1645" s="227"/>
      <c r="Q1645" s="227"/>
      <c r="R1645" s="227"/>
      <c r="S1645" s="227"/>
      <c r="T1645" s="227"/>
      <c r="U1645" s="227"/>
      <c r="V1645" s="227"/>
      <c r="W1645" s="227"/>
      <c r="X1645" s="227"/>
      <c r="Y1645" s="227"/>
      <c r="Z1645" s="227"/>
      <c r="AA1645" s="227"/>
      <c r="AB1645" s="227"/>
      <c r="AC1645" s="227"/>
      <c r="AD1645" s="227"/>
      <c r="AE1645" s="227"/>
      <c r="AF1645" s="227"/>
      <c r="AG1645" s="227"/>
      <c r="AH1645" s="227"/>
      <c r="AI1645" s="227"/>
      <c r="AJ1645" s="227"/>
      <c r="AK1645" s="227"/>
    </row>
    <row r="1646" hidden="1">
      <c r="A1646" s="227"/>
      <c r="B1646" s="227"/>
      <c r="C1646" s="227"/>
      <c r="D1646" s="227"/>
      <c r="E1646" s="227"/>
      <c r="F1646" s="227"/>
      <c r="G1646" s="227"/>
      <c r="H1646" s="227"/>
      <c r="I1646" s="227"/>
      <c r="J1646" s="227"/>
      <c r="K1646" s="227"/>
      <c r="L1646" s="227"/>
      <c r="M1646" s="227"/>
      <c r="N1646" s="227"/>
      <c r="O1646" s="227"/>
      <c r="P1646" s="227"/>
      <c r="Q1646" s="227"/>
      <c r="R1646" s="227"/>
      <c r="S1646" s="227"/>
      <c r="T1646" s="227"/>
      <c r="U1646" s="227"/>
      <c r="V1646" s="227"/>
      <c r="W1646" s="227"/>
      <c r="X1646" s="227"/>
      <c r="Y1646" s="227"/>
      <c r="Z1646" s="227"/>
      <c r="AA1646" s="227"/>
      <c r="AB1646" s="227"/>
      <c r="AC1646" s="227"/>
      <c r="AD1646" s="227"/>
      <c r="AE1646" s="227"/>
      <c r="AF1646" s="227"/>
      <c r="AG1646" s="227"/>
      <c r="AH1646" s="227"/>
      <c r="AI1646" s="227"/>
      <c r="AJ1646" s="227"/>
      <c r="AK1646" s="227"/>
    </row>
    <row r="1647" hidden="1">
      <c r="A1647" s="227"/>
      <c r="B1647" s="227"/>
      <c r="C1647" s="227"/>
      <c r="D1647" s="227"/>
      <c r="E1647" s="227"/>
      <c r="F1647" s="227"/>
      <c r="G1647" s="227"/>
      <c r="H1647" s="227"/>
      <c r="I1647" s="227"/>
      <c r="J1647" s="227"/>
      <c r="K1647" s="227"/>
      <c r="L1647" s="227"/>
      <c r="M1647" s="227"/>
      <c r="N1647" s="227"/>
      <c r="O1647" s="227"/>
      <c r="P1647" s="227"/>
      <c r="Q1647" s="227"/>
      <c r="R1647" s="227"/>
      <c r="S1647" s="227"/>
      <c r="T1647" s="227"/>
      <c r="U1647" s="227"/>
      <c r="V1647" s="227"/>
      <c r="W1647" s="227"/>
      <c r="X1647" s="227"/>
      <c r="Y1647" s="227"/>
      <c r="Z1647" s="227"/>
      <c r="AA1647" s="227"/>
      <c r="AB1647" s="227"/>
      <c r="AC1647" s="227"/>
      <c r="AD1647" s="227"/>
      <c r="AE1647" s="227"/>
      <c r="AF1647" s="227"/>
      <c r="AG1647" s="227"/>
      <c r="AH1647" s="227"/>
      <c r="AI1647" s="227"/>
      <c r="AJ1647" s="227"/>
      <c r="AK1647" s="227"/>
    </row>
    <row r="1648" hidden="1">
      <c r="A1648" s="227"/>
      <c r="B1648" s="227"/>
      <c r="C1648" s="227"/>
      <c r="D1648" s="227"/>
      <c r="E1648" s="227"/>
      <c r="F1648" s="227"/>
      <c r="G1648" s="227"/>
      <c r="H1648" s="227"/>
      <c r="I1648" s="227"/>
      <c r="J1648" s="227"/>
      <c r="K1648" s="227"/>
      <c r="L1648" s="227"/>
      <c r="M1648" s="227"/>
      <c r="N1648" s="227"/>
      <c r="O1648" s="227"/>
      <c r="P1648" s="227"/>
      <c r="Q1648" s="227"/>
      <c r="R1648" s="227"/>
      <c r="S1648" s="227"/>
      <c r="T1648" s="227"/>
      <c r="U1648" s="227"/>
      <c r="V1648" s="227"/>
      <c r="W1648" s="227"/>
      <c r="X1648" s="227"/>
      <c r="Y1648" s="227"/>
      <c r="Z1648" s="227"/>
      <c r="AA1648" s="227"/>
      <c r="AB1648" s="227"/>
      <c r="AC1648" s="227"/>
      <c r="AD1648" s="227"/>
      <c r="AE1648" s="227"/>
      <c r="AF1648" s="227"/>
      <c r="AG1648" s="227"/>
      <c r="AH1648" s="227"/>
      <c r="AI1648" s="227"/>
      <c r="AJ1648" s="227"/>
      <c r="AK1648" s="227"/>
    </row>
    <row r="1649" hidden="1">
      <c r="A1649" s="227"/>
      <c r="B1649" s="227"/>
      <c r="C1649" s="227"/>
      <c r="D1649" s="227"/>
      <c r="E1649" s="227"/>
      <c r="F1649" s="227"/>
      <c r="G1649" s="227"/>
      <c r="H1649" s="227"/>
      <c r="I1649" s="227"/>
      <c r="J1649" s="227"/>
      <c r="K1649" s="227"/>
      <c r="L1649" s="227"/>
      <c r="M1649" s="227"/>
      <c r="N1649" s="227"/>
      <c r="O1649" s="227"/>
      <c r="P1649" s="227"/>
      <c r="Q1649" s="227"/>
      <c r="R1649" s="227"/>
      <c r="S1649" s="227"/>
      <c r="T1649" s="227"/>
      <c r="U1649" s="227"/>
      <c r="V1649" s="227"/>
      <c r="W1649" s="227"/>
      <c r="X1649" s="227"/>
      <c r="Y1649" s="227"/>
      <c r="Z1649" s="227"/>
      <c r="AA1649" s="227"/>
      <c r="AB1649" s="227"/>
      <c r="AC1649" s="227"/>
      <c r="AD1649" s="227"/>
      <c r="AE1649" s="227"/>
      <c r="AF1649" s="227"/>
      <c r="AG1649" s="227"/>
      <c r="AH1649" s="227"/>
      <c r="AI1649" s="227"/>
      <c r="AJ1649" s="227"/>
      <c r="AK1649" s="227"/>
    </row>
    <row r="1650" hidden="1">
      <c r="A1650" s="227"/>
      <c r="B1650" s="227"/>
      <c r="C1650" s="227"/>
      <c r="D1650" s="227"/>
      <c r="E1650" s="227"/>
      <c r="F1650" s="227"/>
      <c r="G1650" s="227"/>
      <c r="H1650" s="227"/>
      <c r="I1650" s="227"/>
      <c r="J1650" s="227"/>
      <c r="K1650" s="227"/>
      <c r="L1650" s="227"/>
      <c r="M1650" s="227"/>
      <c r="N1650" s="227"/>
      <c r="O1650" s="227"/>
      <c r="P1650" s="227"/>
      <c r="Q1650" s="227"/>
      <c r="R1650" s="227"/>
      <c r="S1650" s="227"/>
      <c r="T1650" s="227"/>
      <c r="U1650" s="227"/>
      <c r="V1650" s="227"/>
      <c r="W1650" s="227"/>
      <c r="X1650" s="227"/>
      <c r="Y1650" s="227"/>
      <c r="Z1650" s="227"/>
      <c r="AA1650" s="227"/>
      <c r="AB1650" s="227"/>
      <c r="AC1650" s="227"/>
      <c r="AD1650" s="227"/>
      <c r="AE1650" s="227"/>
      <c r="AF1650" s="227"/>
      <c r="AG1650" s="227"/>
      <c r="AH1650" s="227"/>
      <c r="AI1650" s="227"/>
      <c r="AJ1650" s="227"/>
      <c r="AK1650" s="227"/>
    </row>
    <row r="1651" hidden="1">
      <c r="A1651" s="227"/>
      <c r="B1651" s="227"/>
      <c r="C1651" s="227"/>
      <c r="D1651" s="227"/>
      <c r="E1651" s="227"/>
      <c r="F1651" s="227"/>
      <c r="G1651" s="227"/>
      <c r="H1651" s="227"/>
      <c r="I1651" s="227"/>
      <c r="J1651" s="227"/>
      <c r="K1651" s="227"/>
      <c r="L1651" s="227"/>
      <c r="M1651" s="227"/>
      <c r="N1651" s="227"/>
      <c r="O1651" s="227"/>
      <c r="P1651" s="227"/>
      <c r="Q1651" s="227"/>
      <c r="R1651" s="227"/>
      <c r="S1651" s="227"/>
      <c r="T1651" s="227"/>
      <c r="U1651" s="227"/>
      <c r="V1651" s="227"/>
      <c r="W1651" s="227"/>
      <c r="X1651" s="227"/>
      <c r="Y1651" s="227"/>
      <c r="Z1651" s="227"/>
      <c r="AA1651" s="227"/>
      <c r="AB1651" s="227"/>
      <c r="AC1651" s="227"/>
      <c r="AD1651" s="227"/>
      <c r="AE1651" s="227"/>
      <c r="AF1651" s="227"/>
      <c r="AG1651" s="227"/>
      <c r="AH1651" s="227"/>
      <c r="AI1651" s="227"/>
      <c r="AJ1651" s="227"/>
      <c r="AK1651" s="227"/>
    </row>
    <row r="1652" hidden="1">
      <c r="A1652" s="227"/>
      <c r="B1652" s="227"/>
      <c r="C1652" s="227"/>
      <c r="D1652" s="227"/>
      <c r="E1652" s="227"/>
      <c r="F1652" s="227"/>
      <c r="G1652" s="227"/>
      <c r="H1652" s="227"/>
      <c r="I1652" s="227"/>
      <c r="J1652" s="227"/>
      <c r="K1652" s="227"/>
      <c r="L1652" s="227"/>
      <c r="M1652" s="227"/>
      <c r="N1652" s="227"/>
      <c r="O1652" s="227"/>
      <c r="P1652" s="227"/>
      <c r="Q1652" s="227"/>
      <c r="R1652" s="227"/>
      <c r="S1652" s="227"/>
      <c r="T1652" s="227"/>
      <c r="U1652" s="227"/>
      <c r="V1652" s="227"/>
      <c r="W1652" s="227"/>
      <c r="X1652" s="227"/>
      <c r="Y1652" s="227"/>
      <c r="Z1652" s="227"/>
      <c r="AA1652" s="227"/>
      <c r="AB1652" s="227"/>
      <c r="AC1652" s="227"/>
      <c r="AD1652" s="227"/>
      <c r="AE1652" s="227"/>
      <c r="AF1652" s="227"/>
      <c r="AG1652" s="227"/>
      <c r="AH1652" s="227"/>
      <c r="AI1652" s="227"/>
      <c r="AJ1652" s="227"/>
      <c r="AK1652" s="227"/>
    </row>
    <row r="1653" hidden="1">
      <c r="A1653" s="227"/>
      <c r="B1653" s="227"/>
      <c r="C1653" s="227"/>
      <c r="D1653" s="227"/>
      <c r="E1653" s="227"/>
      <c r="F1653" s="227"/>
      <c r="G1653" s="227"/>
      <c r="H1653" s="227"/>
      <c r="I1653" s="227"/>
      <c r="J1653" s="227"/>
      <c r="K1653" s="227"/>
      <c r="L1653" s="227"/>
      <c r="M1653" s="227"/>
      <c r="N1653" s="227"/>
      <c r="O1653" s="227"/>
      <c r="P1653" s="227"/>
      <c r="Q1653" s="227"/>
      <c r="R1653" s="227"/>
      <c r="S1653" s="227"/>
      <c r="T1653" s="227"/>
      <c r="U1653" s="227"/>
      <c r="V1653" s="227"/>
      <c r="W1653" s="227"/>
      <c r="X1653" s="227"/>
      <c r="Y1653" s="227"/>
      <c r="Z1653" s="227"/>
      <c r="AA1653" s="227"/>
      <c r="AB1653" s="227"/>
      <c r="AC1653" s="227"/>
      <c r="AD1653" s="227"/>
      <c r="AE1653" s="227"/>
      <c r="AF1653" s="227"/>
      <c r="AG1653" s="227"/>
      <c r="AH1653" s="227"/>
      <c r="AI1653" s="227"/>
      <c r="AJ1653" s="227"/>
      <c r="AK1653" s="227"/>
    </row>
    <row r="1654" hidden="1">
      <c r="A1654" s="227"/>
      <c r="B1654" s="227"/>
      <c r="C1654" s="227"/>
      <c r="D1654" s="227"/>
      <c r="E1654" s="227"/>
      <c r="F1654" s="227"/>
      <c r="G1654" s="227"/>
      <c r="H1654" s="227"/>
      <c r="I1654" s="227"/>
      <c r="J1654" s="227"/>
      <c r="K1654" s="227"/>
      <c r="L1654" s="227"/>
      <c r="M1654" s="227"/>
      <c r="N1654" s="227"/>
      <c r="O1654" s="227"/>
      <c r="P1654" s="227"/>
      <c r="Q1654" s="227"/>
      <c r="R1654" s="227"/>
      <c r="S1654" s="227"/>
      <c r="T1654" s="227"/>
      <c r="U1654" s="227"/>
      <c r="V1654" s="227"/>
      <c r="W1654" s="227"/>
      <c r="X1654" s="227"/>
      <c r="Y1654" s="227"/>
      <c r="Z1654" s="227"/>
      <c r="AA1654" s="227"/>
      <c r="AB1654" s="227"/>
      <c r="AC1654" s="227"/>
      <c r="AD1654" s="227"/>
      <c r="AE1654" s="227"/>
      <c r="AF1654" s="227"/>
      <c r="AG1654" s="227"/>
      <c r="AH1654" s="227"/>
      <c r="AI1654" s="227"/>
      <c r="AJ1654" s="227"/>
      <c r="AK1654" s="227"/>
    </row>
    <row r="1655" hidden="1">
      <c r="A1655" s="227"/>
      <c r="B1655" s="227"/>
      <c r="C1655" s="227"/>
      <c r="D1655" s="227"/>
      <c r="E1655" s="227"/>
      <c r="F1655" s="227"/>
      <c r="G1655" s="227"/>
      <c r="H1655" s="227"/>
      <c r="I1655" s="227"/>
      <c r="J1655" s="227"/>
      <c r="K1655" s="227"/>
      <c r="L1655" s="227"/>
      <c r="M1655" s="227"/>
      <c r="N1655" s="227"/>
      <c r="O1655" s="227"/>
      <c r="P1655" s="227"/>
      <c r="Q1655" s="227"/>
      <c r="R1655" s="227"/>
      <c r="S1655" s="227"/>
      <c r="T1655" s="227"/>
      <c r="U1655" s="227"/>
      <c r="V1655" s="227"/>
      <c r="W1655" s="227"/>
      <c r="X1655" s="227"/>
      <c r="Y1655" s="227"/>
      <c r="Z1655" s="227"/>
      <c r="AA1655" s="227"/>
      <c r="AB1655" s="227"/>
      <c r="AC1655" s="227"/>
      <c r="AD1655" s="227"/>
      <c r="AE1655" s="227"/>
      <c r="AF1655" s="227"/>
      <c r="AG1655" s="227"/>
      <c r="AH1655" s="227"/>
      <c r="AI1655" s="227"/>
      <c r="AJ1655" s="227"/>
      <c r="AK1655" s="227"/>
    </row>
    <row r="1656" hidden="1">
      <c r="A1656" s="227"/>
      <c r="B1656" s="227"/>
      <c r="C1656" s="227"/>
      <c r="D1656" s="227"/>
      <c r="E1656" s="227"/>
      <c r="F1656" s="227"/>
      <c r="G1656" s="227"/>
      <c r="H1656" s="227"/>
      <c r="I1656" s="227"/>
      <c r="J1656" s="227"/>
      <c r="K1656" s="227"/>
      <c r="L1656" s="227"/>
      <c r="M1656" s="227"/>
      <c r="N1656" s="227"/>
      <c r="O1656" s="227"/>
      <c r="P1656" s="227"/>
      <c r="Q1656" s="227"/>
      <c r="R1656" s="227"/>
      <c r="S1656" s="227"/>
      <c r="T1656" s="227"/>
      <c r="U1656" s="227"/>
      <c r="V1656" s="227"/>
      <c r="W1656" s="227"/>
      <c r="X1656" s="227"/>
      <c r="Y1656" s="227"/>
      <c r="Z1656" s="227"/>
      <c r="AA1656" s="227"/>
      <c r="AB1656" s="227"/>
      <c r="AC1656" s="227"/>
      <c r="AD1656" s="227"/>
      <c r="AE1656" s="227"/>
      <c r="AF1656" s="227"/>
      <c r="AG1656" s="227"/>
      <c r="AH1656" s="227"/>
      <c r="AI1656" s="227"/>
      <c r="AJ1656" s="227"/>
      <c r="AK1656" s="227"/>
    </row>
    <row r="1657" hidden="1">
      <c r="A1657" s="227"/>
      <c r="B1657" s="227"/>
      <c r="C1657" s="227"/>
      <c r="D1657" s="227"/>
      <c r="E1657" s="227"/>
      <c r="F1657" s="227"/>
      <c r="G1657" s="227"/>
      <c r="H1657" s="227"/>
      <c r="I1657" s="227"/>
      <c r="J1657" s="227"/>
      <c r="K1657" s="227"/>
      <c r="L1657" s="227"/>
      <c r="M1657" s="227"/>
      <c r="N1657" s="227"/>
      <c r="O1657" s="227"/>
      <c r="P1657" s="227"/>
      <c r="Q1657" s="227"/>
      <c r="R1657" s="227"/>
      <c r="S1657" s="227"/>
      <c r="T1657" s="227"/>
      <c r="U1657" s="227"/>
      <c r="V1657" s="227"/>
      <c r="W1657" s="227"/>
      <c r="X1657" s="227"/>
      <c r="Y1657" s="227"/>
      <c r="Z1657" s="227"/>
      <c r="AA1657" s="227"/>
      <c r="AB1657" s="227"/>
      <c r="AC1657" s="227"/>
      <c r="AD1657" s="227"/>
      <c r="AE1657" s="227"/>
      <c r="AF1657" s="227"/>
      <c r="AG1657" s="227"/>
      <c r="AH1657" s="227"/>
      <c r="AI1657" s="227"/>
      <c r="AJ1657" s="227"/>
      <c r="AK1657" s="227"/>
    </row>
    <row r="1658" hidden="1">
      <c r="A1658" s="227"/>
      <c r="B1658" s="227"/>
      <c r="C1658" s="227"/>
      <c r="D1658" s="227"/>
      <c r="E1658" s="227"/>
      <c r="F1658" s="227"/>
      <c r="G1658" s="227"/>
      <c r="H1658" s="227"/>
      <c r="I1658" s="227"/>
      <c r="J1658" s="227"/>
      <c r="K1658" s="227"/>
      <c r="L1658" s="227"/>
      <c r="M1658" s="227"/>
      <c r="N1658" s="227"/>
      <c r="O1658" s="227"/>
      <c r="P1658" s="227"/>
      <c r="Q1658" s="227"/>
      <c r="R1658" s="227"/>
      <c r="S1658" s="227"/>
      <c r="T1658" s="227"/>
      <c r="U1658" s="227"/>
      <c r="V1658" s="227"/>
      <c r="W1658" s="227"/>
      <c r="X1658" s="227"/>
      <c r="Y1658" s="227"/>
      <c r="Z1658" s="227"/>
      <c r="AA1658" s="227"/>
      <c r="AB1658" s="227"/>
      <c r="AC1658" s="227"/>
      <c r="AD1658" s="227"/>
      <c r="AE1658" s="227"/>
      <c r="AF1658" s="227"/>
      <c r="AG1658" s="227"/>
      <c r="AH1658" s="227"/>
      <c r="AI1658" s="227"/>
      <c r="AJ1658" s="227"/>
      <c r="AK1658" s="227"/>
    </row>
    <row r="1659" hidden="1">
      <c r="A1659" s="227"/>
      <c r="B1659" s="227"/>
      <c r="C1659" s="227"/>
      <c r="D1659" s="227"/>
      <c r="E1659" s="227"/>
      <c r="F1659" s="227"/>
      <c r="G1659" s="227"/>
      <c r="H1659" s="227"/>
      <c r="I1659" s="227"/>
      <c r="J1659" s="227"/>
      <c r="K1659" s="227"/>
      <c r="L1659" s="227"/>
      <c r="M1659" s="227"/>
      <c r="N1659" s="227"/>
      <c r="O1659" s="227"/>
      <c r="P1659" s="227"/>
      <c r="Q1659" s="227"/>
      <c r="R1659" s="227"/>
      <c r="S1659" s="227"/>
      <c r="T1659" s="227"/>
      <c r="U1659" s="227"/>
      <c r="V1659" s="227"/>
      <c r="W1659" s="227"/>
      <c r="X1659" s="227"/>
      <c r="Y1659" s="227"/>
      <c r="Z1659" s="227"/>
      <c r="AA1659" s="227"/>
      <c r="AB1659" s="227"/>
      <c r="AC1659" s="227"/>
      <c r="AD1659" s="227"/>
      <c r="AE1659" s="227"/>
      <c r="AF1659" s="227"/>
      <c r="AG1659" s="227"/>
      <c r="AH1659" s="227"/>
      <c r="AI1659" s="227"/>
      <c r="AJ1659" s="227"/>
      <c r="AK1659" s="227"/>
    </row>
    <row r="1660" hidden="1">
      <c r="A1660" s="227"/>
      <c r="B1660" s="227"/>
      <c r="C1660" s="227"/>
      <c r="D1660" s="227"/>
      <c r="E1660" s="227"/>
      <c r="F1660" s="227"/>
      <c r="G1660" s="227"/>
      <c r="H1660" s="227"/>
      <c r="I1660" s="227"/>
      <c r="J1660" s="227"/>
      <c r="K1660" s="227"/>
      <c r="L1660" s="227"/>
      <c r="M1660" s="227"/>
      <c r="N1660" s="227"/>
      <c r="O1660" s="227"/>
      <c r="P1660" s="227"/>
      <c r="Q1660" s="227"/>
      <c r="R1660" s="227"/>
      <c r="S1660" s="227"/>
      <c r="T1660" s="227"/>
      <c r="U1660" s="227"/>
      <c r="V1660" s="227"/>
      <c r="W1660" s="227"/>
      <c r="X1660" s="227"/>
      <c r="Y1660" s="227"/>
      <c r="Z1660" s="227"/>
      <c r="AA1660" s="227"/>
      <c r="AB1660" s="227"/>
      <c r="AC1660" s="227"/>
      <c r="AD1660" s="227"/>
      <c r="AE1660" s="227"/>
      <c r="AF1660" s="227"/>
      <c r="AG1660" s="227"/>
      <c r="AH1660" s="227"/>
      <c r="AI1660" s="227"/>
      <c r="AJ1660" s="227"/>
      <c r="AK1660" s="227"/>
    </row>
    <row r="1661" hidden="1">
      <c r="A1661" s="227"/>
      <c r="B1661" s="227"/>
      <c r="C1661" s="227"/>
      <c r="D1661" s="227"/>
      <c r="E1661" s="227"/>
      <c r="F1661" s="227"/>
      <c r="G1661" s="227"/>
      <c r="H1661" s="227"/>
      <c r="I1661" s="227"/>
      <c r="J1661" s="227"/>
      <c r="K1661" s="227"/>
      <c r="L1661" s="227"/>
      <c r="M1661" s="227"/>
      <c r="N1661" s="227"/>
      <c r="O1661" s="227"/>
      <c r="P1661" s="227"/>
      <c r="Q1661" s="227"/>
      <c r="R1661" s="227"/>
      <c r="S1661" s="227"/>
      <c r="T1661" s="227"/>
      <c r="U1661" s="227"/>
      <c r="V1661" s="227"/>
      <c r="W1661" s="227"/>
      <c r="X1661" s="227"/>
      <c r="Y1661" s="227"/>
      <c r="Z1661" s="227"/>
      <c r="AA1661" s="227"/>
      <c r="AB1661" s="227"/>
      <c r="AC1661" s="227"/>
      <c r="AD1661" s="227"/>
      <c r="AE1661" s="227"/>
      <c r="AF1661" s="227"/>
      <c r="AG1661" s="227"/>
      <c r="AH1661" s="227"/>
      <c r="AI1661" s="227"/>
      <c r="AJ1661" s="227"/>
      <c r="AK1661" s="227"/>
    </row>
    <row r="1662" hidden="1">
      <c r="A1662" s="227"/>
      <c r="B1662" s="227"/>
      <c r="C1662" s="227"/>
      <c r="D1662" s="227"/>
      <c r="E1662" s="227"/>
      <c r="F1662" s="227"/>
      <c r="G1662" s="227"/>
      <c r="H1662" s="227"/>
      <c r="I1662" s="227"/>
      <c r="J1662" s="227"/>
      <c r="K1662" s="227"/>
      <c r="L1662" s="227"/>
      <c r="M1662" s="227"/>
      <c r="N1662" s="227"/>
      <c r="O1662" s="227"/>
      <c r="P1662" s="227"/>
      <c r="Q1662" s="227"/>
      <c r="R1662" s="227"/>
      <c r="S1662" s="227"/>
      <c r="T1662" s="227"/>
      <c r="U1662" s="227"/>
      <c r="V1662" s="227"/>
      <c r="W1662" s="227"/>
      <c r="X1662" s="227"/>
      <c r="Y1662" s="227"/>
      <c r="Z1662" s="227"/>
      <c r="AA1662" s="227"/>
      <c r="AB1662" s="227"/>
      <c r="AC1662" s="227"/>
      <c r="AD1662" s="227"/>
      <c r="AE1662" s="227"/>
      <c r="AF1662" s="227"/>
      <c r="AG1662" s="227"/>
      <c r="AH1662" s="227"/>
      <c r="AI1662" s="227"/>
      <c r="AJ1662" s="227"/>
      <c r="AK1662" s="227"/>
    </row>
    <row r="1663" hidden="1">
      <c r="A1663" s="227"/>
      <c r="B1663" s="227"/>
      <c r="C1663" s="227"/>
      <c r="D1663" s="227"/>
      <c r="E1663" s="227"/>
      <c r="F1663" s="227"/>
      <c r="G1663" s="227"/>
      <c r="H1663" s="227"/>
      <c r="I1663" s="227"/>
      <c r="J1663" s="227"/>
      <c r="K1663" s="227"/>
      <c r="L1663" s="227"/>
      <c r="M1663" s="227"/>
      <c r="N1663" s="227"/>
      <c r="O1663" s="227"/>
      <c r="P1663" s="227"/>
      <c r="Q1663" s="227"/>
      <c r="R1663" s="227"/>
      <c r="S1663" s="227"/>
      <c r="T1663" s="227"/>
      <c r="U1663" s="227"/>
      <c r="V1663" s="227"/>
      <c r="W1663" s="227"/>
      <c r="X1663" s="227"/>
      <c r="Y1663" s="227"/>
      <c r="Z1663" s="227"/>
      <c r="AA1663" s="227"/>
      <c r="AB1663" s="227"/>
      <c r="AC1663" s="227"/>
      <c r="AD1663" s="227"/>
      <c r="AE1663" s="227"/>
      <c r="AF1663" s="227"/>
      <c r="AG1663" s="227"/>
      <c r="AH1663" s="227"/>
      <c r="AI1663" s="227"/>
      <c r="AJ1663" s="227"/>
      <c r="AK1663" s="227"/>
    </row>
    <row r="1664" hidden="1">
      <c r="A1664" s="227"/>
      <c r="B1664" s="227"/>
      <c r="C1664" s="227"/>
      <c r="D1664" s="227"/>
      <c r="E1664" s="227"/>
      <c r="F1664" s="227"/>
      <c r="G1664" s="227"/>
      <c r="H1664" s="227"/>
      <c r="I1664" s="227"/>
      <c r="J1664" s="227"/>
      <c r="K1664" s="227"/>
      <c r="L1664" s="227"/>
      <c r="M1664" s="227"/>
      <c r="N1664" s="227"/>
      <c r="O1664" s="227"/>
      <c r="P1664" s="227"/>
      <c r="Q1664" s="227"/>
      <c r="R1664" s="227"/>
      <c r="S1664" s="227"/>
      <c r="T1664" s="227"/>
      <c r="U1664" s="227"/>
      <c r="V1664" s="227"/>
      <c r="W1664" s="227"/>
      <c r="X1664" s="227"/>
      <c r="Y1664" s="227"/>
      <c r="Z1664" s="227"/>
      <c r="AA1664" s="227"/>
      <c r="AB1664" s="227"/>
      <c r="AC1664" s="227"/>
      <c r="AD1664" s="227"/>
      <c r="AE1664" s="227"/>
      <c r="AF1664" s="227"/>
      <c r="AG1664" s="227"/>
      <c r="AH1664" s="227"/>
      <c r="AI1664" s="227"/>
      <c r="AJ1664" s="227"/>
      <c r="AK1664" s="227"/>
    </row>
    <row r="1665" hidden="1">
      <c r="A1665" s="227"/>
      <c r="B1665" s="227"/>
      <c r="C1665" s="227"/>
      <c r="D1665" s="227"/>
      <c r="E1665" s="227"/>
      <c r="F1665" s="227"/>
      <c r="G1665" s="227"/>
      <c r="H1665" s="227"/>
      <c r="I1665" s="227"/>
      <c r="J1665" s="227"/>
      <c r="K1665" s="227"/>
      <c r="L1665" s="227"/>
      <c r="M1665" s="227"/>
      <c r="N1665" s="227"/>
      <c r="O1665" s="227"/>
      <c r="P1665" s="227"/>
      <c r="Q1665" s="227"/>
      <c r="R1665" s="227"/>
      <c r="S1665" s="227"/>
      <c r="T1665" s="227"/>
      <c r="U1665" s="227"/>
      <c r="V1665" s="227"/>
      <c r="W1665" s="227"/>
      <c r="X1665" s="227"/>
      <c r="Y1665" s="227"/>
      <c r="Z1665" s="227"/>
      <c r="AA1665" s="227"/>
      <c r="AB1665" s="227"/>
      <c r="AC1665" s="227"/>
      <c r="AD1665" s="227"/>
      <c r="AE1665" s="227"/>
      <c r="AF1665" s="227"/>
      <c r="AG1665" s="227"/>
      <c r="AH1665" s="227"/>
      <c r="AI1665" s="227"/>
      <c r="AJ1665" s="227"/>
      <c r="AK1665" s="227"/>
    </row>
    <row r="1666" hidden="1">
      <c r="A1666" s="227"/>
      <c r="B1666" s="227"/>
      <c r="C1666" s="227"/>
      <c r="D1666" s="227"/>
      <c r="E1666" s="227"/>
      <c r="F1666" s="227"/>
      <c r="G1666" s="227"/>
      <c r="H1666" s="227"/>
      <c r="I1666" s="227"/>
      <c r="J1666" s="227"/>
      <c r="K1666" s="227"/>
      <c r="L1666" s="227"/>
      <c r="M1666" s="227"/>
      <c r="N1666" s="227"/>
      <c r="O1666" s="227"/>
      <c r="P1666" s="227"/>
      <c r="Q1666" s="227"/>
      <c r="R1666" s="227"/>
      <c r="S1666" s="227"/>
      <c r="T1666" s="227"/>
      <c r="U1666" s="227"/>
      <c r="V1666" s="227"/>
      <c r="W1666" s="227"/>
      <c r="X1666" s="227"/>
      <c r="Y1666" s="227"/>
      <c r="Z1666" s="227"/>
      <c r="AA1666" s="227"/>
      <c r="AB1666" s="227"/>
      <c r="AC1666" s="227"/>
      <c r="AD1666" s="227"/>
      <c r="AE1666" s="227"/>
      <c r="AF1666" s="227"/>
      <c r="AG1666" s="227"/>
      <c r="AH1666" s="227"/>
      <c r="AI1666" s="227"/>
      <c r="AJ1666" s="227"/>
      <c r="AK1666" s="227"/>
    </row>
    <row r="1667" hidden="1">
      <c r="A1667" s="227"/>
      <c r="B1667" s="227"/>
      <c r="C1667" s="227"/>
      <c r="D1667" s="227"/>
      <c r="E1667" s="227"/>
      <c r="F1667" s="227"/>
      <c r="G1667" s="227"/>
      <c r="H1667" s="227"/>
      <c r="I1667" s="227"/>
      <c r="J1667" s="227"/>
      <c r="K1667" s="227"/>
      <c r="L1667" s="227"/>
      <c r="M1667" s="227"/>
      <c r="N1667" s="227"/>
      <c r="O1667" s="227"/>
      <c r="P1667" s="227"/>
      <c r="Q1667" s="227"/>
      <c r="R1667" s="227"/>
      <c r="S1667" s="227"/>
      <c r="T1667" s="227"/>
      <c r="U1667" s="227"/>
      <c r="V1667" s="227"/>
      <c r="W1667" s="227"/>
      <c r="X1667" s="227"/>
      <c r="Y1667" s="227"/>
      <c r="Z1667" s="227"/>
      <c r="AA1667" s="227"/>
      <c r="AB1667" s="227"/>
      <c r="AC1667" s="227"/>
      <c r="AD1667" s="227"/>
      <c r="AE1667" s="227"/>
      <c r="AF1667" s="227"/>
      <c r="AG1667" s="227"/>
      <c r="AH1667" s="227"/>
      <c r="AI1667" s="227"/>
      <c r="AJ1667" s="227"/>
      <c r="AK1667" s="227"/>
    </row>
    <row r="1668" hidden="1">
      <c r="A1668" s="227"/>
      <c r="B1668" s="227"/>
      <c r="C1668" s="227"/>
      <c r="D1668" s="227"/>
      <c r="E1668" s="227"/>
      <c r="F1668" s="227"/>
      <c r="G1668" s="227"/>
      <c r="H1668" s="227"/>
      <c r="I1668" s="227"/>
      <c r="J1668" s="227"/>
      <c r="K1668" s="227"/>
      <c r="L1668" s="227"/>
      <c r="M1668" s="227"/>
      <c r="N1668" s="227"/>
      <c r="O1668" s="227"/>
      <c r="P1668" s="227"/>
      <c r="Q1668" s="227"/>
      <c r="R1668" s="227"/>
      <c r="S1668" s="227"/>
      <c r="T1668" s="227"/>
      <c r="U1668" s="227"/>
      <c r="V1668" s="227"/>
      <c r="W1668" s="227"/>
      <c r="X1668" s="227"/>
      <c r="Y1668" s="227"/>
      <c r="Z1668" s="227"/>
      <c r="AA1668" s="227"/>
      <c r="AB1668" s="227"/>
      <c r="AC1668" s="227"/>
      <c r="AD1668" s="227"/>
      <c r="AE1668" s="227"/>
      <c r="AF1668" s="227"/>
      <c r="AG1668" s="227"/>
      <c r="AH1668" s="227"/>
      <c r="AI1668" s="227"/>
      <c r="AJ1668" s="227"/>
      <c r="AK1668" s="227"/>
    </row>
    <row r="1669" hidden="1">
      <c r="A1669" s="227"/>
      <c r="B1669" s="227"/>
      <c r="C1669" s="227"/>
      <c r="D1669" s="227"/>
      <c r="E1669" s="227"/>
      <c r="F1669" s="227"/>
      <c r="G1669" s="227"/>
      <c r="H1669" s="227"/>
      <c r="I1669" s="227"/>
      <c r="J1669" s="227"/>
      <c r="K1669" s="227"/>
      <c r="L1669" s="227"/>
      <c r="M1669" s="227"/>
      <c r="N1669" s="227"/>
      <c r="O1669" s="227"/>
      <c r="P1669" s="227"/>
      <c r="Q1669" s="227"/>
      <c r="R1669" s="227"/>
      <c r="S1669" s="227"/>
      <c r="T1669" s="227"/>
      <c r="U1669" s="227"/>
      <c r="V1669" s="227"/>
      <c r="W1669" s="227"/>
      <c r="X1669" s="227"/>
      <c r="Y1669" s="227"/>
      <c r="Z1669" s="227"/>
      <c r="AA1669" s="227"/>
      <c r="AB1669" s="227"/>
      <c r="AC1669" s="227"/>
      <c r="AD1669" s="227"/>
      <c r="AE1669" s="227"/>
      <c r="AF1669" s="227"/>
      <c r="AG1669" s="227"/>
      <c r="AH1669" s="227"/>
      <c r="AI1669" s="227"/>
      <c r="AJ1669" s="227"/>
      <c r="AK1669" s="227"/>
    </row>
    <row r="1670" hidden="1">
      <c r="A1670" s="227"/>
      <c r="B1670" s="227"/>
      <c r="C1670" s="227"/>
      <c r="D1670" s="227"/>
      <c r="E1670" s="227"/>
      <c r="F1670" s="227"/>
      <c r="G1670" s="227"/>
      <c r="H1670" s="227"/>
      <c r="I1670" s="227"/>
      <c r="J1670" s="227"/>
      <c r="K1670" s="227"/>
      <c r="L1670" s="227"/>
      <c r="M1670" s="227"/>
      <c r="N1670" s="227"/>
      <c r="O1670" s="227"/>
      <c r="P1670" s="227"/>
      <c r="Q1670" s="227"/>
      <c r="R1670" s="227"/>
      <c r="S1670" s="227"/>
      <c r="T1670" s="227"/>
      <c r="U1670" s="227"/>
      <c r="V1670" s="227"/>
      <c r="W1670" s="227"/>
      <c r="X1670" s="227"/>
      <c r="Y1670" s="227"/>
      <c r="Z1670" s="227"/>
      <c r="AA1670" s="227"/>
      <c r="AB1670" s="227"/>
      <c r="AC1670" s="227"/>
      <c r="AD1670" s="227"/>
      <c r="AE1670" s="227"/>
      <c r="AF1670" s="227"/>
      <c r="AG1670" s="227"/>
      <c r="AH1670" s="227"/>
      <c r="AI1670" s="227"/>
      <c r="AJ1670" s="227"/>
      <c r="AK1670" s="227"/>
    </row>
    <row r="1671" hidden="1">
      <c r="A1671" s="227"/>
      <c r="B1671" s="227"/>
      <c r="C1671" s="227"/>
      <c r="D1671" s="227"/>
      <c r="E1671" s="227"/>
      <c r="F1671" s="227"/>
      <c r="G1671" s="227"/>
      <c r="H1671" s="227"/>
      <c r="I1671" s="227"/>
      <c r="J1671" s="227"/>
      <c r="K1671" s="227"/>
      <c r="L1671" s="227"/>
      <c r="M1671" s="227"/>
      <c r="N1671" s="227"/>
      <c r="O1671" s="227"/>
      <c r="P1671" s="227"/>
      <c r="Q1671" s="227"/>
      <c r="R1671" s="227"/>
      <c r="S1671" s="227"/>
      <c r="T1671" s="227"/>
      <c r="U1671" s="227"/>
      <c r="V1671" s="227"/>
      <c r="W1671" s="227"/>
      <c r="X1671" s="227"/>
      <c r="Y1671" s="227"/>
      <c r="Z1671" s="227"/>
      <c r="AA1671" s="227"/>
      <c r="AB1671" s="227"/>
      <c r="AC1671" s="227"/>
      <c r="AD1671" s="227"/>
      <c r="AE1671" s="227"/>
      <c r="AF1671" s="227"/>
      <c r="AG1671" s="227"/>
      <c r="AH1671" s="227"/>
      <c r="AI1671" s="227"/>
      <c r="AJ1671" s="227"/>
      <c r="AK1671" s="227"/>
    </row>
    <row r="1672" hidden="1">
      <c r="A1672" s="227"/>
      <c r="B1672" s="227"/>
      <c r="C1672" s="227"/>
      <c r="D1672" s="227"/>
      <c r="E1672" s="227"/>
      <c r="F1672" s="227"/>
      <c r="G1672" s="227"/>
      <c r="H1672" s="227"/>
      <c r="I1672" s="227"/>
      <c r="J1672" s="227"/>
      <c r="K1672" s="227"/>
      <c r="L1672" s="227"/>
      <c r="M1672" s="227"/>
      <c r="N1672" s="227"/>
      <c r="O1672" s="227"/>
      <c r="P1672" s="227"/>
      <c r="Q1672" s="227"/>
      <c r="R1672" s="227"/>
      <c r="S1672" s="227"/>
      <c r="T1672" s="227"/>
      <c r="U1672" s="227"/>
      <c r="V1672" s="227"/>
      <c r="W1672" s="227"/>
      <c r="X1672" s="227"/>
      <c r="Y1672" s="227"/>
      <c r="Z1672" s="227"/>
      <c r="AA1672" s="227"/>
      <c r="AB1672" s="227"/>
      <c r="AC1672" s="227"/>
      <c r="AD1672" s="227"/>
      <c r="AE1672" s="227"/>
      <c r="AF1672" s="227"/>
      <c r="AG1672" s="227"/>
      <c r="AH1672" s="227"/>
      <c r="AI1672" s="227"/>
      <c r="AJ1672" s="227"/>
      <c r="AK1672" s="227"/>
    </row>
    <row r="1673" hidden="1">
      <c r="A1673" s="227"/>
      <c r="B1673" s="227"/>
      <c r="C1673" s="227"/>
      <c r="D1673" s="227"/>
      <c r="E1673" s="227"/>
      <c r="F1673" s="227"/>
      <c r="G1673" s="227"/>
      <c r="H1673" s="227"/>
      <c r="I1673" s="227"/>
      <c r="J1673" s="227"/>
      <c r="K1673" s="227"/>
      <c r="L1673" s="227"/>
      <c r="M1673" s="227"/>
      <c r="N1673" s="227"/>
      <c r="O1673" s="227"/>
      <c r="P1673" s="227"/>
      <c r="Q1673" s="227"/>
      <c r="R1673" s="227"/>
      <c r="S1673" s="227"/>
      <c r="T1673" s="227"/>
      <c r="U1673" s="227"/>
      <c r="V1673" s="227"/>
      <c r="W1673" s="227"/>
      <c r="X1673" s="227"/>
      <c r="Y1673" s="227"/>
      <c r="Z1673" s="227"/>
      <c r="AA1673" s="227"/>
      <c r="AB1673" s="227"/>
      <c r="AC1673" s="227"/>
      <c r="AD1673" s="227"/>
      <c r="AE1673" s="227"/>
      <c r="AF1673" s="227"/>
      <c r="AG1673" s="227"/>
      <c r="AH1673" s="227"/>
      <c r="AI1673" s="227"/>
      <c r="AJ1673" s="227"/>
      <c r="AK1673" s="227"/>
    </row>
    <row r="1674" hidden="1">
      <c r="A1674" s="227"/>
      <c r="B1674" s="227"/>
      <c r="C1674" s="227"/>
      <c r="D1674" s="227"/>
      <c r="E1674" s="227"/>
      <c r="F1674" s="227"/>
      <c r="G1674" s="227"/>
      <c r="H1674" s="227"/>
      <c r="I1674" s="227"/>
      <c r="J1674" s="227"/>
      <c r="K1674" s="227"/>
      <c r="L1674" s="227"/>
      <c r="M1674" s="227"/>
      <c r="N1674" s="227"/>
      <c r="O1674" s="227"/>
      <c r="P1674" s="227"/>
      <c r="Q1674" s="227"/>
      <c r="R1674" s="227"/>
      <c r="S1674" s="227"/>
      <c r="T1674" s="227"/>
      <c r="U1674" s="227"/>
      <c r="V1674" s="227"/>
      <c r="W1674" s="227"/>
      <c r="X1674" s="227"/>
      <c r="Y1674" s="227"/>
      <c r="Z1674" s="227"/>
      <c r="AA1674" s="227"/>
      <c r="AB1674" s="227"/>
      <c r="AC1674" s="227"/>
      <c r="AD1674" s="227"/>
      <c r="AE1674" s="227"/>
      <c r="AF1674" s="227"/>
      <c r="AG1674" s="227"/>
      <c r="AH1674" s="227"/>
      <c r="AI1674" s="227"/>
      <c r="AJ1674" s="227"/>
      <c r="AK1674" s="227"/>
    </row>
    <row r="1675" hidden="1">
      <c r="A1675" s="227"/>
      <c r="B1675" s="227"/>
      <c r="C1675" s="227"/>
      <c r="D1675" s="227"/>
      <c r="E1675" s="227"/>
      <c r="F1675" s="227"/>
      <c r="G1675" s="227"/>
      <c r="H1675" s="227"/>
      <c r="I1675" s="227"/>
      <c r="J1675" s="227"/>
      <c r="K1675" s="227"/>
      <c r="L1675" s="227"/>
      <c r="M1675" s="227"/>
      <c r="N1675" s="227"/>
      <c r="O1675" s="227"/>
      <c r="P1675" s="227"/>
      <c r="Q1675" s="227"/>
      <c r="R1675" s="227"/>
      <c r="S1675" s="227"/>
      <c r="T1675" s="227"/>
      <c r="U1675" s="227"/>
      <c r="V1675" s="227"/>
      <c r="W1675" s="227"/>
      <c r="X1675" s="227"/>
      <c r="Y1675" s="227"/>
      <c r="Z1675" s="227"/>
      <c r="AA1675" s="227"/>
      <c r="AB1675" s="227"/>
      <c r="AC1675" s="227"/>
      <c r="AD1675" s="227"/>
      <c r="AE1675" s="227"/>
      <c r="AF1675" s="227"/>
      <c r="AG1675" s="227"/>
      <c r="AH1675" s="227"/>
      <c r="AI1675" s="227"/>
      <c r="AJ1675" s="227"/>
      <c r="AK1675" s="227"/>
    </row>
    <row r="1676" hidden="1">
      <c r="A1676" s="227"/>
      <c r="B1676" s="227"/>
      <c r="C1676" s="227"/>
      <c r="D1676" s="227"/>
      <c r="E1676" s="227"/>
      <c r="F1676" s="227"/>
      <c r="G1676" s="227"/>
      <c r="H1676" s="227"/>
      <c r="I1676" s="227"/>
      <c r="J1676" s="227"/>
      <c r="K1676" s="227"/>
      <c r="L1676" s="227"/>
      <c r="M1676" s="227"/>
      <c r="N1676" s="227"/>
      <c r="O1676" s="227"/>
      <c r="P1676" s="227"/>
      <c r="Q1676" s="227"/>
      <c r="R1676" s="227"/>
      <c r="S1676" s="227"/>
      <c r="T1676" s="227"/>
      <c r="U1676" s="227"/>
      <c r="V1676" s="227"/>
      <c r="W1676" s="227"/>
      <c r="X1676" s="227"/>
      <c r="Y1676" s="227"/>
      <c r="Z1676" s="227"/>
      <c r="AA1676" s="227"/>
      <c r="AB1676" s="227"/>
      <c r="AC1676" s="227"/>
      <c r="AD1676" s="227"/>
      <c r="AE1676" s="227"/>
      <c r="AF1676" s="227"/>
      <c r="AG1676" s="227"/>
      <c r="AH1676" s="227"/>
      <c r="AI1676" s="227"/>
      <c r="AJ1676" s="227"/>
      <c r="AK1676" s="227"/>
    </row>
    <row r="1677" hidden="1">
      <c r="A1677" s="227"/>
      <c r="B1677" s="227"/>
      <c r="C1677" s="227"/>
      <c r="D1677" s="227"/>
      <c r="E1677" s="227"/>
      <c r="F1677" s="227"/>
      <c r="G1677" s="227"/>
      <c r="H1677" s="227"/>
      <c r="I1677" s="227"/>
      <c r="J1677" s="227"/>
      <c r="K1677" s="227"/>
      <c r="L1677" s="227"/>
      <c r="M1677" s="227"/>
      <c r="N1677" s="227"/>
      <c r="O1677" s="227"/>
      <c r="P1677" s="227"/>
      <c r="Q1677" s="227"/>
      <c r="R1677" s="227"/>
      <c r="S1677" s="227"/>
      <c r="T1677" s="227"/>
      <c r="U1677" s="227"/>
      <c r="V1677" s="227"/>
      <c r="W1677" s="227"/>
      <c r="X1677" s="227"/>
      <c r="Y1677" s="227"/>
      <c r="Z1677" s="227"/>
      <c r="AA1677" s="227"/>
      <c r="AB1677" s="227"/>
      <c r="AC1677" s="227"/>
      <c r="AD1677" s="227"/>
      <c r="AE1677" s="227"/>
      <c r="AF1677" s="227"/>
      <c r="AG1677" s="227"/>
      <c r="AH1677" s="227"/>
      <c r="AI1677" s="227"/>
      <c r="AJ1677" s="227"/>
      <c r="AK1677" s="227"/>
    </row>
    <row r="1678" hidden="1">
      <c r="A1678" s="227"/>
      <c r="B1678" s="227"/>
      <c r="C1678" s="227"/>
      <c r="D1678" s="227"/>
      <c r="E1678" s="227"/>
      <c r="F1678" s="227"/>
      <c r="G1678" s="227"/>
      <c r="H1678" s="227"/>
      <c r="I1678" s="227"/>
      <c r="J1678" s="227"/>
      <c r="K1678" s="227"/>
      <c r="L1678" s="227"/>
      <c r="M1678" s="227"/>
      <c r="N1678" s="227"/>
      <c r="O1678" s="227"/>
      <c r="P1678" s="227"/>
      <c r="Q1678" s="227"/>
      <c r="R1678" s="227"/>
      <c r="S1678" s="227"/>
      <c r="T1678" s="227"/>
      <c r="U1678" s="227"/>
      <c r="V1678" s="227"/>
      <c r="W1678" s="227"/>
      <c r="X1678" s="227"/>
      <c r="Y1678" s="227"/>
      <c r="Z1678" s="227"/>
      <c r="AA1678" s="227"/>
      <c r="AB1678" s="227"/>
      <c r="AC1678" s="227"/>
      <c r="AD1678" s="227"/>
      <c r="AE1678" s="227"/>
      <c r="AF1678" s="227"/>
      <c r="AG1678" s="227"/>
      <c r="AH1678" s="227"/>
      <c r="AI1678" s="227"/>
      <c r="AJ1678" s="227"/>
      <c r="AK1678" s="227"/>
    </row>
    <row r="1679" hidden="1">
      <c r="A1679" s="227"/>
      <c r="B1679" s="227"/>
      <c r="C1679" s="227"/>
      <c r="D1679" s="227"/>
      <c r="E1679" s="227"/>
      <c r="F1679" s="227"/>
      <c r="G1679" s="227"/>
      <c r="H1679" s="227"/>
      <c r="I1679" s="227"/>
      <c r="J1679" s="227"/>
      <c r="K1679" s="227"/>
      <c r="L1679" s="227"/>
      <c r="M1679" s="227"/>
      <c r="N1679" s="227"/>
      <c r="O1679" s="227"/>
      <c r="P1679" s="227"/>
      <c r="Q1679" s="227"/>
      <c r="R1679" s="227"/>
      <c r="S1679" s="227"/>
      <c r="T1679" s="227"/>
      <c r="U1679" s="227"/>
      <c r="V1679" s="227"/>
      <c r="W1679" s="227"/>
      <c r="X1679" s="227"/>
      <c r="Y1679" s="227"/>
      <c r="Z1679" s="227"/>
      <c r="AA1679" s="227"/>
      <c r="AB1679" s="227"/>
      <c r="AC1679" s="227"/>
      <c r="AD1679" s="227"/>
      <c r="AE1679" s="227"/>
      <c r="AF1679" s="227"/>
      <c r="AG1679" s="227"/>
      <c r="AH1679" s="227"/>
      <c r="AI1679" s="227"/>
      <c r="AJ1679" s="227"/>
      <c r="AK1679" s="227"/>
    </row>
    <row r="1680" hidden="1">
      <c r="A1680" s="227"/>
      <c r="B1680" s="227"/>
      <c r="C1680" s="227"/>
      <c r="D1680" s="227"/>
      <c r="E1680" s="227"/>
      <c r="F1680" s="227"/>
      <c r="G1680" s="227"/>
      <c r="H1680" s="227"/>
      <c r="I1680" s="227"/>
      <c r="J1680" s="227"/>
      <c r="K1680" s="227"/>
      <c r="L1680" s="227"/>
      <c r="M1680" s="227"/>
      <c r="N1680" s="227"/>
      <c r="O1680" s="227"/>
      <c r="P1680" s="227"/>
      <c r="Q1680" s="227"/>
      <c r="R1680" s="227"/>
      <c r="S1680" s="227"/>
      <c r="T1680" s="227"/>
      <c r="U1680" s="227"/>
      <c r="V1680" s="227"/>
      <c r="W1680" s="227"/>
      <c r="X1680" s="227"/>
      <c r="Y1680" s="227"/>
      <c r="Z1680" s="227"/>
      <c r="AA1680" s="227"/>
      <c r="AB1680" s="227"/>
      <c r="AC1680" s="227"/>
      <c r="AD1680" s="227"/>
      <c r="AE1680" s="227"/>
      <c r="AF1680" s="227"/>
      <c r="AG1680" s="227"/>
      <c r="AH1680" s="227"/>
      <c r="AI1680" s="227"/>
      <c r="AJ1680" s="227"/>
      <c r="AK1680" s="227"/>
    </row>
    <row r="1681" hidden="1">
      <c r="A1681" s="227"/>
      <c r="B1681" s="227"/>
      <c r="C1681" s="227"/>
      <c r="D1681" s="227"/>
      <c r="E1681" s="227"/>
      <c r="F1681" s="227"/>
      <c r="G1681" s="227"/>
      <c r="H1681" s="227"/>
      <c r="I1681" s="227"/>
      <c r="J1681" s="227"/>
      <c r="K1681" s="227"/>
      <c r="L1681" s="227"/>
      <c r="M1681" s="227"/>
      <c r="N1681" s="227"/>
      <c r="O1681" s="227"/>
      <c r="P1681" s="227"/>
      <c r="Q1681" s="227"/>
      <c r="R1681" s="227"/>
      <c r="S1681" s="227"/>
      <c r="T1681" s="227"/>
      <c r="U1681" s="227"/>
      <c r="V1681" s="227"/>
      <c r="W1681" s="227"/>
      <c r="X1681" s="227"/>
      <c r="Y1681" s="227"/>
      <c r="Z1681" s="227"/>
      <c r="AA1681" s="227"/>
      <c r="AB1681" s="227"/>
      <c r="AC1681" s="227"/>
      <c r="AD1681" s="227"/>
      <c r="AE1681" s="227"/>
      <c r="AF1681" s="227"/>
      <c r="AG1681" s="227"/>
      <c r="AH1681" s="227"/>
      <c r="AI1681" s="227"/>
      <c r="AJ1681" s="227"/>
      <c r="AK1681" s="227"/>
    </row>
    <row r="1682" hidden="1">
      <c r="A1682" s="227"/>
      <c r="B1682" s="227"/>
      <c r="C1682" s="227"/>
      <c r="D1682" s="227"/>
      <c r="E1682" s="227"/>
      <c r="F1682" s="227"/>
      <c r="G1682" s="227"/>
      <c r="H1682" s="227"/>
      <c r="I1682" s="227"/>
      <c r="J1682" s="227"/>
      <c r="K1682" s="227"/>
      <c r="L1682" s="227"/>
      <c r="M1682" s="227"/>
      <c r="N1682" s="227"/>
      <c r="O1682" s="227"/>
      <c r="P1682" s="227"/>
      <c r="Q1682" s="227"/>
      <c r="R1682" s="227"/>
      <c r="S1682" s="227"/>
      <c r="T1682" s="227"/>
      <c r="U1682" s="227"/>
      <c r="V1682" s="227"/>
      <c r="W1682" s="227"/>
      <c r="X1682" s="227"/>
      <c r="Y1682" s="227"/>
      <c r="Z1682" s="227"/>
      <c r="AA1682" s="227"/>
      <c r="AB1682" s="227"/>
      <c r="AC1682" s="227"/>
      <c r="AD1682" s="227"/>
      <c r="AE1682" s="227"/>
      <c r="AF1682" s="227"/>
      <c r="AG1682" s="227"/>
      <c r="AH1682" s="227"/>
      <c r="AI1682" s="227"/>
      <c r="AJ1682" s="227"/>
      <c r="AK1682" s="227"/>
    </row>
    <row r="1683" hidden="1">
      <c r="A1683" s="227"/>
      <c r="B1683" s="227"/>
      <c r="C1683" s="227"/>
      <c r="D1683" s="227"/>
      <c r="E1683" s="227"/>
      <c r="F1683" s="227"/>
      <c r="G1683" s="227"/>
      <c r="H1683" s="227"/>
      <c r="I1683" s="227"/>
      <c r="J1683" s="227"/>
      <c r="K1683" s="227"/>
      <c r="L1683" s="227"/>
      <c r="M1683" s="227"/>
      <c r="N1683" s="227"/>
      <c r="O1683" s="227"/>
      <c r="P1683" s="227"/>
      <c r="Q1683" s="227"/>
      <c r="R1683" s="227"/>
      <c r="S1683" s="227"/>
      <c r="T1683" s="227"/>
      <c r="U1683" s="227"/>
      <c r="V1683" s="227"/>
      <c r="W1683" s="227"/>
      <c r="X1683" s="227"/>
      <c r="Y1683" s="227"/>
      <c r="Z1683" s="227"/>
      <c r="AA1683" s="227"/>
      <c r="AB1683" s="227"/>
      <c r="AC1683" s="227"/>
      <c r="AD1683" s="227"/>
      <c r="AE1683" s="227"/>
      <c r="AF1683" s="227"/>
      <c r="AG1683" s="227"/>
      <c r="AH1683" s="227"/>
      <c r="AI1683" s="227"/>
      <c r="AJ1683" s="227"/>
      <c r="AK1683" s="227"/>
    </row>
    <row r="1684" hidden="1">
      <c r="A1684" s="227"/>
      <c r="B1684" s="227"/>
      <c r="C1684" s="227"/>
      <c r="D1684" s="227"/>
      <c r="E1684" s="227"/>
      <c r="F1684" s="227"/>
      <c r="G1684" s="227"/>
      <c r="H1684" s="227"/>
      <c r="I1684" s="227"/>
      <c r="J1684" s="227"/>
      <c r="K1684" s="227"/>
      <c r="L1684" s="227"/>
      <c r="M1684" s="227"/>
      <c r="N1684" s="227"/>
      <c r="O1684" s="227"/>
      <c r="P1684" s="227"/>
      <c r="Q1684" s="227"/>
      <c r="R1684" s="227"/>
      <c r="S1684" s="227"/>
      <c r="T1684" s="227"/>
      <c r="U1684" s="227"/>
      <c r="V1684" s="227"/>
      <c r="W1684" s="227"/>
      <c r="X1684" s="227"/>
      <c r="Y1684" s="227"/>
      <c r="Z1684" s="227"/>
      <c r="AA1684" s="227"/>
      <c r="AB1684" s="227"/>
      <c r="AC1684" s="227"/>
      <c r="AD1684" s="227"/>
      <c r="AE1684" s="227"/>
      <c r="AF1684" s="227"/>
      <c r="AG1684" s="227"/>
      <c r="AH1684" s="227"/>
      <c r="AI1684" s="227"/>
      <c r="AJ1684" s="227"/>
      <c r="AK1684" s="227"/>
    </row>
    <row r="1685" hidden="1">
      <c r="A1685" s="227"/>
      <c r="B1685" s="227"/>
      <c r="C1685" s="227"/>
      <c r="D1685" s="227"/>
      <c r="E1685" s="227"/>
      <c r="F1685" s="227"/>
      <c r="G1685" s="227"/>
      <c r="H1685" s="227"/>
      <c r="I1685" s="227"/>
      <c r="J1685" s="227"/>
      <c r="K1685" s="227"/>
      <c r="L1685" s="227"/>
      <c r="M1685" s="227"/>
      <c r="N1685" s="227"/>
      <c r="O1685" s="227"/>
      <c r="P1685" s="227"/>
      <c r="Q1685" s="227"/>
      <c r="R1685" s="227"/>
      <c r="S1685" s="227"/>
      <c r="T1685" s="227"/>
      <c r="U1685" s="227"/>
      <c r="V1685" s="227"/>
      <c r="W1685" s="227"/>
      <c r="X1685" s="227"/>
      <c r="Y1685" s="227"/>
      <c r="Z1685" s="227"/>
      <c r="AA1685" s="227"/>
      <c r="AB1685" s="227"/>
      <c r="AC1685" s="227"/>
      <c r="AD1685" s="227"/>
      <c r="AE1685" s="227"/>
      <c r="AF1685" s="227"/>
      <c r="AG1685" s="227"/>
      <c r="AH1685" s="227"/>
      <c r="AI1685" s="227"/>
      <c r="AJ1685" s="227"/>
      <c r="AK1685" s="227"/>
    </row>
    <row r="1686" hidden="1">
      <c r="A1686" s="227"/>
      <c r="B1686" s="227"/>
      <c r="C1686" s="227"/>
      <c r="D1686" s="227"/>
      <c r="E1686" s="227"/>
      <c r="F1686" s="227"/>
      <c r="G1686" s="227"/>
      <c r="H1686" s="227"/>
      <c r="I1686" s="227"/>
      <c r="J1686" s="227"/>
      <c r="K1686" s="227"/>
      <c r="L1686" s="227"/>
      <c r="M1686" s="227"/>
      <c r="N1686" s="227"/>
      <c r="O1686" s="227"/>
      <c r="P1686" s="227"/>
      <c r="Q1686" s="227"/>
      <c r="R1686" s="227"/>
      <c r="S1686" s="227"/>
      <c r="T1686" s="227"/>
      <c r="U1686" s="227"/>
      <c r="V1686" s="227"/>
      <c r="W1686" s="227"/>
      <c r="X1686" s="227"/>
      <c r="Y1686" s="227"/>
      <c r="Z1686" s="227"/>
      <c r="AA1686" s="227"/>
      <c r="AB1686" s="227"/>
      <c r="AC1686" s="227"/>
      <c r="AD1686" s="227"/>
      <c r="AE1686" s="227"/>
      <c r="AF1686" s="227"/>
      <c r="AG1686" s="227"/>
      <c r="AH1686" s="227"/>
      <c r="AI1686" s="227"/>
      <c r="AJ1686" s="227"/>
      <c r="AK1686" s="227"/>
    </row>
    <row r="1687" hidden="1">
      <c r="A1687" s="227"/>
      <c r="B1687" s="227"/>
      <c r="C1687" s="227"/>
      <c r="D1687" s="227"/>
      <c r="E1687" s="227"/>
      <c r="F1687" s="227"/>
      <c r="G1687" s="227"/>
      <c r="H1687" s="227"/>
      <c r="I1687" s="227"/>
      <c r="J1687" s="227"/>
      <c r="K1687" s="227"/>
      <c r="L1687" s="227"/>
      <c r="M1687" s="227"/>
      <c r="N1687" s="227"/>
      <c r="O1687" s="227"/>
      <c r="P1687" s="227"/>
      <c r="Q1687" s="227"/>
      <c r="R1687" s="227"/>
      <c r="S1687" s="227"/>
      <c r="T1687" s="227"/>
      <c r="U1687" s="227"/>
      <c r="V1687" s="227"/>
      <c r="W1687" s="227"/>
      <c r="X1687" s="227"/>
      <c r="Y1687" s="227"/>
      <c r="Z1687" s="227"/>
      <c r="AA1687" s="227"/>
      <c r="AB1687" s="227"/>
      <c r="AC1687" s="227"/>
      <c r="AD1687" s="227"/>
      <c r="AE1687" s="227"/>
      <c r="AF1687" s="227"/>
      <c r="AG1687" s="227"/>
      <c r="AH1687" s="227"/>
      <c r="AI1687" s="227"/>
      <c r="AJ1687" s="227"/>
      <c r="AK1687" s="227"/>
    </row>
    <row r="1688" hidden="1">
      <c r="A1688" s="227"/>
      <c r="B1688" s="227"/>
      <c r="C1688" s="227"/>
      <c r="D1688" s="227"/>
      <c r="E1688" s="227"/>
      <c r="F1688" s="227"/>
      <c r="G1688" s="227"/>
      <c r="H1688" s="227"/>
      <c r="I1688" s="227"/>
      <c r="J1688" s="227"/>
      <c r="K1688" s="227"/>
      <c r="L1688" s="227"/>
      <c r="M1688" s="227"/>
      <c r="N1688" s="227"/>
      <c r="O1688" s="227"/>
      <c r="P1688" s="227"/>
      <c r="Q1688" s="227"/>
      <c r="R1688" s="227"/>
      <c r="S1688" s="227"/>
      <c r="T1688" s="227"/>
      <c r="U1688" s="227"/>
      <c r="V1688" s="227"/>
      <c r="W1688" s="227"/>
      <c r="X1688" s="227"/>
      <c r="Y1688" s="227"/>
      <c r="Z1688" s="227"/>
      <c r="AA1688" s="227"/>
      <c r="AB1688" s="227"/>
      <c r="AC1688" s="227"/>
      <c r="AD1688" s="227"/>
      <c r="AE1688" s="227"/>
      <c r="AF1688" s="227"/>
      <c r="AG1688" s="227"/>
      <c r="AH1688" s="227"/>
      <c r="AI1688" s="227"/>
      <c r="AJ1688" s="227"/>
      <c r="AK1688" s="227"/>
    </row>
    <row r="1689" hidden="1">
      <c r="A1689" s="227"/>
      <c r="B1689" s="227"/>
      <c r="C1689" s="227"/>
      <c r="D1689" s="227"/>
      <c r="E1689" s="227"/>
      <c r="F1689" s="227"/>
      <c r="G1689" s="227"/>
      <c r="H1689" s="227"/>
      <c r="I1689" s="227"/>
      <c r="J1689" s="227"/>
      <c r="K1689" s="227"/>
      <c r="L1689" s="227"/>
      <c r="M1689" s="227"/>
      <c r="N1689" s="227"/>
      <c r="O1689" s="227"/>
      <c r="P1689" s="227"/>
      <c r="Q1689" s="227"/>
      <c r="R1689" s="227"/>
      <c r="S1689" s="227"/>
      <c r="T1689" s="227"/>
      <c r="U1689" s="227"/>
      <c r="V1689" s="227"/>
      <c r="W1689" s="227"/>
      <c r="X1689" s="227"/>
      <c r="Y1689" s="227"/>
      <c r="Z1689" s="227"/>
      <c r="AA1689" s="227"/>
      <c r="AB1689" s="227"/>
      <c r="AC1689" s="227"/>
      <c r="AD1689" s="227"/>
      <c r="AE1689" s="227"/>
      <c r="AF1689" s="227"/>
      <c r="AG1689" s="227"/>
      <c r="AH1689" s="227"/>
      <c r="AI1689" s="227"/>
      <c r="AJ1689" s="227"/>
      <c r="AK1689" s="227"/>
    </row>
    <row r="1690" hidden="1">
      <c r="A1690" s="227"/>
      <c r="B1690" s="227"/>
      <c r="C1690" s="227"/>
      <c r="D1690" s="227"/>
      <c r="E1690" s="227"/>
      <c r="F1690" s="227"/>
      <c r="G1690" s="227"/>
      <c r="H1690" s="227"/>
      <c r="I1690" s="227"/>
      <c r="J1690" s="227"/>
      <c r="K1690" s="227"/>
      <c r="L1690" s="227"/>
      <c r="M1690" s="227"/>
      <c r="N1690" s="227"/>
      <c r="O1690" s="227"/>
      <c r="P1690" s="227"/>
      <c r="Q1690" s="227"/>
      <c r="R1690" s="227"/>
      <c r="S1690" s="227"/>
      <c r="T1690" s="227"/>
      <c r="U1690" s="227"/>
      <c r="V1690" s="227"/>
      <c r="W1690" s="227"/>
      <c r="X1690" s="227"/>
      <c r="Y1690" s="227"/>
      <c r="Z1690" s="227"/>
      <c r="AA1690" s="227"/>
      <c r="AB1690" s="227"/>
      <c r="AC1690" s="227"/>
      <c r="AD1690" s="227"/>
      <c r="AE1690" s="227"/>
      <c r="AF1690" s="227"/>
      <c r="AG1690" s="227"/>
      <c r="AH1690" s="227"/>
      <c r="AI1690" s="227"/>
      <c r="AJ1690" s="227"/>
      <c r="AK1690" s="227"/>
    </row>
    <row r="1691" hidden="1">
      <c r="A1691" s="227"/>
      <c r="B1691" s="227"/>
      <c r="C1691" s="227"/>
      <c r="D1691" s="227"/>
      <c r="E1691" s="227"/>
      <c r="F1691" s="227"/>
      <c r="G1691" s="227"/>
      <c r="H1691" s="227"/>
      <c r="I1691" s="227"/>
      <c r="J1691" s="227"/>
      <c r="K1691" s="227"/>
      <c r="L1691" s="227"/>
      <c r="M1691" s="227"/>
      <c r="N1691" s="227"/>
      <c r="O1691" s="227"/>
      <c r="P1691" s="227"/>
      <c r="Q1691" s="227"/>
      <c r="R1691" s="227"/>
      <c r="S1691" s="227"/>
      <c r="T1691" s="227"/>
      <c r="U1691" s="227"/>
      <c r="V1691" s="227"/>
      <c r="W1691" s="227"/>
      <c r="X1691" s="227"/>
      <c r="Y1691" s="227"/>
      <c r="Z1691" s="227"/>
      <c r="AA1691" s="227"/>
      <c r="AB1691" s="227"/>
      <c r="AC1691" s="227"/>
      <c r="AD1691" s="227"/>
      <c r="AE1691" s="227"/>
      <c r="AF1691" s="227"/>
      <c r="AG1691" s="227"/>
      <c r="AH1691" s="227"/>
      <c r="AI1691" s="227"/>
      <c r="AJ1691" s="227"/>
      <c r="AK1691" s="227"/>
    </row>
    <row r="1692" hidden="1">
      <c r="A1692" s="227"/>
      <c r="B1692" s="227"/>
      <c r="C1692" s="227"/>
      <c r="D1692" s="227"/>
      <c r="E1692" s="227"/>
      <c r="F1692" s="227"/>
      <c r="G1692" s="227"/>
      <c r="H1692" s="227"/>
      <c r="I1692" s="227"/>
      <c r="J1692" s="227"/>
      <c r="K1692" s="227"/>
      <c r="L1692" s="227"/>
      <c r="M1692" s="227"/>
      <c r="N1692" s="227"/>
      <c r="O1692" s="227"/>
      <c r="P1692" s="227"/>
      <c r="Q1692" s="227"/>
      <c r="R1692" s="227"/>
      <c r="S1692" s="227"/>
      <c r="T1692" s="227"/>
      <c r="U1692" s="227"/>
      <c r="V1692" s="227"/>
      <c r="W1692" s="227"/>
      <c r="X1692" s="227"/>
      <c r="Y1692" s="227"/>
      <c r="Z1692" s="227"/>
      <c r="AA1692" s="227"/>
      <c r="AB1692" s="227"/>
      <c r="AC1692" s="227"/>
      <c r="AD1692" s="227"/>
      <c r="AE1692" s="227"/>
      <c r="AF1692" s="227"/>
      <c r="AG1692" s="227"/>
      <c r="AH1692" s="227"/>
      <c r="AI1692" s="227"/>
      <c r="AJ1692" s="227"/>
      <c r="AK1692" s="227"/>
    </row>
    <row r="1693" hidden="1">
      <c r="A1693" s="227"/>
      <c r="B1693" s="227"/>
      <c r="C1693" s="227"/>
      <c r="D1693" s="227"/>
      <c r="E1693" s="227"/>
      <c r="F1693" s="227"/>
      <c r="G1693" s="227"/>
      <c r="H1693" s="227"/>
      <c r="I1693" s="227"/>
      <c r="J1693" s="227"/>
      <c r="K1693" s="227"/>
      <c r="L1693" s="227"/>
      <c r="M1693" s="227"/>
      <c r="N1693" s="227"/>
      <c r="O1693" s="227"/>
      <c r="P1693" s="227"/>
      <c r="Q1693" s="227"/>
      <c r="R1693" s="227"/>
      <c r="S1693" s="227"/>
      <c r="T1693" s="227"/>
      <c r="U1693" s="227"/>
      <c r="V1693" s="227"/>
      <c r="W1693" s="227"/>
      <c r="X1693" s="227"/>
      <c r="Y1693" s="227"/>
      <c r="Z1693" s="227"/>
      <c r="AA1693" s="227"/>
      <c r="AB1693" s="227"/>
      <c r="AC1693" s="227"/>
      <c r="AD1693" s="227"/>
      <c r="AE1693" s="227"/>
      <c r="AF1693" s="227"/>
      <c r="AG1693" s="227"/>
      <c r="AH1693" s="227"/>
      <c r="AI1693" s="227"/>
      <c r="AJ1693" s="227"/>
      <c r="AK1693" s="227"/>
    </row>
    <row r="1694" hidden="1">
      <c r="A1694" s="227"/>
      <c r="B1694" s="227"/>
      <c r="C1694" s="227"/>
      <c r="D1694" s="227"/>
      <c r="E1694" s="227"/>
      <c r="F1694" s="227"/>
      <c r="G1694" s="227"/>
      <c r="H1694" s="227"/>
      <c r="I1694" s="227"/>
      <c r="J1694" s="227"/>
      <c r="K1694" s="227"/>
      <c r="L1694" s="227"/>
      <c r="M1694" s="227"/>
      <c r="N1694" s="227"/>
      <c r="O1694" s="227"/>
      <c r="P1694" s="227"/>
      <c r="Q1694" s="227"/>
      <c r="R1694" s="227"/>
      <c r="S1694" s="227"/>
      <c r="T1694" s="227"/>
      <c r="U1694" s="227"/>
      <c r="V1694" s="227"/>
      <c r="W1694" s="227"/>
      <c r="X1694" s="227"/>
      <c r="Y1694" s="227"/>
      <c r="Z1694" s="227"/>
      <c r="AA1694" s="227"/>
      <c r="AB1694" s="227"/>
      <c r="AC1694" s="227"/>
      <c r="AD1694" s="227"/>
      <c r="AE1694" s="227"/>
      <c r="AF1694" s="227"/>
      <c r="AG1694" s="227"/>
      <c r="AH1694" s="227"/>
      <c r="AI1694" s="227"/>
      <c r="AJ1694" s="227"/>
      <c r="AK1694" s="227"/>
    </row>
    <row r="1695" hidden="1">
      <c r="A1695" s="227"/>
      <c r="B1695" s="227"/>
      <c r="C1695" s="227"/>
      <c r="D1695" s="227"/>
      <c r="E1695" s="227"/>
      <c r="F1695" s="227"/>
      <c r="G1695" s="227"/>
      <c r="H1695" s="227"/>
      <c r="I1695" s="227"/>
      <c r="J1695" s="227"/>
      <c r="K1695" s="227"/>
      <c r="L1695" s="227"/>
      <c r="M1695" s="227"/>
      <c r="N1695" s="227"/>
      <c r="O1695" s="227"/>
      <c r="P1695" s="227"/>
      <c r="Q1695" s="227"/>
      <c r="R1695" s="227"/>
      <c r="S1695" s="227"/>
      <c r="T1695" s="227"/>
      <c r="U1695" s="227"/>
      <c r="V1695" s="227"/>
      <c r="W1695" s="227"/>
      <c r="X1695" s="227"/>
      <c r="Y1695" s="227"/>
      <c r="Z1695" s="227"/>
      <c r="AA1695" s="227"/>
      <c r="AB1695" s="227"/>
      <c r="AC1695" s="227"/>
      <c r="AD1695" s="227"/>
      <c r="AE1695" s="227"/>
      <c r="AF1695" s="227"/>
      <c r="AG1695" s="227"/>
      <c r="AH1695" s="227"/>
      <c r="AI1695" s="227"/>
      <c r="AJ1695" s="227"/>
      <c r="AK1695" s="227"/>
    </row>
    <row r="1696" hidden="1">
      <c r="A1696" s="227"/>
      <c r="B1696" s="227"/>
      <c r="C1696" s="227"/>
      <c r="D1696" s="227"/>
      <c r="E1696" s="227"/>
      <c r="F1696" s="227"/>
      <c r="G1696" s="227"/>
      <c r="H1696" s="227"/>
      <c r="I1696" s="227"/>
      <c r="J1696" s="227"/>
      <c r="K1696" s="227"/>
      <c r="L1696" s="227"/>
      <c r="M1696" s="227"/>
      <c r="N1696" s="227"/>
      <c r="O1696" s="227"/>
      <c r="P1696" s="227"/>
      <c r="Q1696" s="227"/>
      <c r="R1696" s="227"/>
      <c r="S1696" s="227"/>
      <c r="T1696" s="227"/>
      <c r="U1696" s="227"/>
      <c r="V1696" s="227"/>
      <c r="W1696" s="227"/>
      <c r="X1696" s="227"/>
      <c r="Y1696" s="227"/>
      <c r="Z1696" s="227"/>
      <c r="AA1696" s="227"/>
      <c r="AB1696" s="227"/>
      <c r="AC1696" s="227"/>
      <c r="AD1696" s="227"/>
      <c r="AE1696" s="227"/>
      <c r="AF1696" s="227"/>
      <c r="AG1696" s="227"/>
      <c r="AH1696" s="227"/>
      <c r="AI1696" s="227"/>
      <c r="AJ1696" s="227"/>
      <c r="AK1696" s="227"/>
    </row>
    <row r="1697" hidden="1">
      <c r="A1697" s="227"/>
      <c r="B1697" s="227"/>
      <c r="C1697" s="227"/>
      <c r="D1697" s="227"/>
      <c r="E1697" s="227"/>
      <c r="F1697" s="227"/>
      <c r="G1697" s="227"/>
      <c r="H1697" s="227"/>
      <c r="I1697" s="227"/>
      <c r="J1697" s="227"/>
      <c r="K1697" s="227"/>
      <c r="L1697" s="227"/>
      <c r="M1697" s="227"/>
      <c r="N1697" s="227"/>
      <c r="O1697" s="227"/>
      <c r="P1697" s="227"/>
      <c r="Q1697" s="227"/>
      <c r="R1697" s="227"/>
      <c r="S1697" s="227"/>
      <c r="T1697" s="227"/>
      <c r="U1697" s="227"/>
      <c r="V1697" s="227"/>
      <c r="W1697" s="227"/>
      <c r="X1697" s="227"/>
      <c r="Y1697" s="227"/>
      <c r="Z1697" s="227"/>
      <c r="AA1697" s="227"/>
      <c r="AB1697" s="227"/>
      <c r="AC1697" s="227"/>
      <c r="AD1697" s="227"/>
      <c r="AE1697" s="227"/>
      <c r="AF1697" s="227"/>
      <c r="AG1697" s="227"/>
      <c r="AH1697" s="227"/>
      <c r="AI1697" s="227"/>
      <c r="AJ1697" s="227"/>
      <c r="AK1697" s="227"/>
    </row>
    <row r="1698" hidden="1">
      <c r="A1698" s="227"/>
      <c r="B1698" s="227"/>
      <c r="C1698" s="227"/>
      <c r="D1698" s="227"/>
      <c r="E1698" s="227"/>
      <c r="F1698" s="227"/>
      <c r="G1698" s="227"/>
      <c r="H1698" s="227"/>
      <c r="I1698" s="227"/>
      <c r="J1698" s="227"/>
      <c r="K1698" s="227"/>
      <c r="L1698" s="227"/>
      <c r="M1698" s="227"/>
      <c r="N1698" s="227"/>
      <c r="O1698" s="227"/>
      <c r="P1698" s="227"/>
      <c r="Q1698" s="227"/>
      <c r="R1698" s="227"/>
      <c r="S1698" s="227"/>
      <c r="T1698" s="227"/>
      <c r="U1698" s="227"/>
      <c r="V1698" s="227"/>
      <c r="W1698" s="227"/>
      <c r="X1698" s="227"/>
      <c r="Y1698" s="227"/>
      <c r="Z1698" s="227"/>
      <c r="AA1698" s="227"/>
      <c r="AB1698" s="227"/>
      <c r="AC1698" s="227"/>
      <c r="AD1698" s="227"/>
      <c r="AE1698" s="227"/>
      <c r="AF1698" s="227"/>
      <c r="AG1698" s="227"/>
      <c r="AH1698" s="227"/>
      <c r="AI1698" s="227"/>
      <c r="AJ1698" s="227"/>
      <c r="AK1698" s="227"/>
    </row>
    <row r="1699" hidden="1">
      <c r="A1699" s="227"/>
      <c r="B1699" s="227"/>
      <c r="C1699" s="227"/>
      <c r="D1699" s="227"/>
      <c r="E1699" s="227"/>
      <c r="F1699" s="227"/>
      <c r="G1699" s="227"/>
      <c r="H1699" s="227"/>
      <c r="I1699" s="227"/>
      <c r="J1699" s="227"/>
      <c r="K1699" s="227"/>
      <c r="L1699" s="227"/>
      <c r="M1699" s="227"/>
      <c r="N1699" s="227"/>
      <c r="O1699" s="227"/>
      <c r="P1699" s="227"/>
      <c r="Q1699" s="227"/>
      <c r="R1699" s="227"/>
      <c r="S1699" s="227"/>
      <c r="T1699" s="227"/>
      <c r="U1699" s="227"/>
      <c r="V1699" s="227"/>
      <c r="W1699" s="227"/>
      <c r="X1699" s="227"/>
      <c r="Y1699" s="227"/>
      <c r="Z1699" s="227"/>
      <c r="AA1699" s="227"/>
      <c r="AB1699" s="227"/>
      <c r="AC1699" s="227"/>
      <c r="AD1699" s="227"/>
      <c r="AE1699" s="227"/>
      <c r="AF1699" s="227"/>
      <c r="AG1699" s="227"/>
      <c r="AH1699" s="227"/>
      <c r="AI1699" s="227"/>
      <c r="AJ1699" s="227"/>
      <c r="AK1699" s="227"/>
    </row>
    <row r="1700" hidden="1">
      <c r="A1700" s="227"/>
      <c r="B1700" s="227"/>
      <c r="C1700" s="227"/>
      <c r="D1700" s="227"/>
      <c r="E1700" s="227"/>
      <c r="F1700" s="227"/>
      <c r="G1700" s="227"/>
      <c r="H1700" s="227"/>
      <c r="I1700" s="227"/>
      <c r="J1700" s="227"/>
      <c r="K1700" s="227"/>
      <c r="L1700" s="227"/>
      <c r="M1700" s="227"/>
      <c r="N1700" s="227"/>
      <c r="O1700" s="227"/>
      <c r="P1700" s="227"/>
      <c r="Q1700" s="227"/>
      <c r="R1700" s="227"/>
      <c r="S1700" s="227"/>
      <c r="T1700" s="227"/>
      <c r="U1700" s="227"/>
      <c r="V1700" s="227"/>
      <c r="W1700" s="227"/>
      <c r="X1700" s="227"/>
      <c r="Y1700" s="227"/>
      <c r="Z1700" s="227"/>
      <c r="AA1700" s="227"/>
      <c r="AB1700" s="227"/>
      <c r="AC1700" s="227"/>
      <c r="AD1700" s="227"/>
      <c r="AE1700" s="227"/>
      <c r="AF1700" s="227"/>
      <c r="AG1700" s="227"/>
      <c r="AH1700" s="227"/>
      <c r="AI1700" s="227"/>
      <c r="AJ1700" s="227"/>
      <c r="AK1700" s="227"/>
    </row>
    <row r="1701" hidden="1">
      <c r="A1701" s="227"/>
      <c r="B1701" s="227"/>
      <c r="C1701" s="227"/>
      <c r="D1701" s="227"/>
      <c r="E1701" s="227"/>
      <c r="F1701" s="227"/>
      <c r="G1701" s="227"/>
      <c r="H1701" s="227"/>
      <c r="I1701" s="227"/>
      <c r="J1701" s="227"/>
      <c r="K1701" s="227"/>
      <c r="L1701" s="227"/>
      <c r="M1701" s="227"/>
      <c r="N1701" s="227"/>
      <c r="O1701" s="227"/>
      <c r="P1701" s="227"/>
      <c r="Q1701" s="227"/>
      <c r="R1701" s="227"/>
      <c r="S1701" s="227"/>
      <c r="T1701" s="227"/>
      <c r="U1701" s="227"/>
      <c r="V1701" s="227"/>
      <c r="W1701" s="227"/>
      <c r="X1701" s="227"/>
      <c r="Y1701" s="227"/>
      <c r="Z1701" s="227"/>
      <c r="AA1701" s="227"/>
      <c r="AB1701" s="227"/>
      <c r="AC1701" s="227"/>
      <c r="AD1701" s="227"/>
      <c r="AE1701" s="227"/>
      <c r="AF1701" s="227"/>
      <c r="AG1701" s="227"/>
      <c r="AH1701" s="227"/>
      <c r="AI1701" s="227"/>
      <c r="AJ1701" s="227"/>
      <c r="AK1701" s="227"/>
    </row>
    <row r="1702" hidden="1">
      <c r="A1702" s="227"/>
      <c r="B1702" s="227"/>
      <c r="C1702" s="227"/>
      <c r="D1702" s="227"/>
      <c r="E1702" s="227"/>
      <c r="F1702" s="227"/>
      <c r="G1702" s="227"/>
      <c r="H1702" s="227"/>
      <c r="I1702" s="227"/>
      <c r="J1702" s="227"/>
      <c r="K1702" s="227"/>
      <c r="L1702" s="227"/>
      <c r="M1702" s="227"/>
      <c r="N1702" s="227"/>
      <c r="O1702" s="227"/>
      <c r="P1702" s="227"/>
      <c r="Q1702" s="227"/>
      <c r="R1702" s="227"/>
      <c r="S1702" s="227"/>
      <c r="T1702" s="227"/>
      <c r="U1702" s="227"/>
      <c r="V1702" s="227"/>
      <c r="W1702" s="227"/>
      <c r="X1702" s="227"/>
      <c r="Y1702" s="227"/>
      <c r="Z1702" s="227"/>
      <c r="AA1702" s="227"/>
      <c r="AB1702" s="227"/>
      <c r="AC1702" s="227"/>
      <c r="AD1702" s="227"/>
      <c r="AE1702" s="227"/>
      <c r="AF1702" s="227"/>
      <c r="AG1702" s="227"/>
      <c r="AH1702" s="227"/>
      <c r="AI1702" s="227"/>
      <c r="AJ1702" s="227"/>
      <c r="AK1702" s="227"/>
    </row>
    <row r="1703" hidden="1">
      <c r="A1703" s="227"/>
      <c r="B1703" s="227"/>
      <c r="C1703" s="227"/>
      <c r="D1703" s="227"/>
      <c r="E1703" s="227"/>
      <c r="F1703" s="227"/>
      <c r="G1703" s="227"/>
      <c r="H1703" s="227"/>
      <c r="I1703" s="227"/>
      <c r="J1703" s="227"/>
      <c r="K1703" s="227"/>
      <c r="L1703" s="227"/>
      <c r="M1703" s="227"/>
      <c r="N1703" s="227"/>
      <c r="O1703" s="227"/>
      <c r="P1703" s="227"/>
      <c r="Q1703" s="227"/>
      <c r="R1703" s="227"/>
      <c r="S1703" s="227"/>
      <c r="T1703" s="227"/>
      <c r="U1703" s="227"/>
      <c r="V1703" s="227"/>
      <c r="W1703" s="227"/>
      <c r="X1703" s="227"/>
      <c r="Y1703" s="227"/>
      <c r="Z1703" s="227"/>
      <c r="AA1703" s="227"/>
      <c r="AB1703" s="227"/>
      <c r="AC1703" s="227"/>
      <c r="AD1703" s="227"/>
      <c r="AE1703" s="227"/>
      <c r="AF1703" s="227"/>
      <c r="AG1703" s="227"/>
      <c r="AH1703" s="227"/>
      <c r="AI1703" s="227"/>
      <c r="AJ1703" s="227"/>
      <c r="AK1703" s="227"/>
    </row>
    <row r="1704" hidden="1">
      <c r="A1704" s="227"/>
      <c r="B1704" s="227"/>
      <c r="C1704" s="227"/>
      <c r="D1704" s="227"/>
      <c r="E1704" s="227"/>
      <c r="F1704" s="227"/>
      <c r="G1704" s="227"/>
      <c r="H1704" s="227"/>
      <c r="I1704" s="227"/>
      <c r="J1704" s="227"/>
      <c r="K1704" s="227"/>
      <c r="L1704" s="227"/>
      <c r="M1704" s="227"/>
      <c r="N1704" s="227"/>
      <c r="O1704" s="227"/>
      <c r="P1704" s="227"/>
      <c r="Q1704" s="227"/>
      <c r="R1704" s="227"/>
      <c r="S1704" s="227"/>
      <c r="T1704" s="227"/>
      <c r="U1704" s="227"/>
      <c r="V1704" s="227"/>
      <c r="W1704" s="227"/>
      <c r="X1704" s="227"/>
      <c r="Y1704" s="227"/>
      <c r="Z1704" s="227"/>
      <c r="AA1704" s="227"/>
      <c r="AB1704" s="227"/>
      <c r="AC1704" s="227"/>
      <c r="AD1704" s="227"/>
      <c r="AE1704" s="227"/>
      <c r="AF1704" s="227"/>
      <c r="AG1704" s="227"/>
      <c r="AH1704" s="227"/>
      <c r="AI1704" s="227"/>
      <c r="AJ1704" s="227"/>
      <c r="AK1704" s="227"/>
    </row>
    <row r="1705" hidden="1">
      <c r="A1705" s="227"/>
      <c r="B1705" s="227"/>
      <c r="C1705" s="227"/>
      <c r="D1705" s="227"/>
      <c r="E1705" s="227"/>
      <c r="F1705" s="227"/>
      <c r="G1705" s="227"/>
      <c r="H1705" s="227"/>
      <c r="I1705" s="227"/>
      <c r="J1705" s="227"/>
      <c r="K1705" s="227"/>
      <c r="L1705" s="227"/>
      <c r="M1705" s="227"/>
      <c r="N1705" s="227"/>
      <c r="O1705" s="227"/>
      <c r="P1705" s="227"/>
      <c r="Q1705" s="227"/>
      <c r="R1705" s="227"/>
      <c r="S1705" s="227"/>
      <c r="T1705" s="227"/>
      <c r="U1705" s="227"/>
      <c r="V1705" s="227"/>
      <c r="W1705" s="227"/>
      <c r="X1705" s="227"/>
      <c r="Y1705" s="227"/>
      <c r="Z1705" s="227"/>
      <c r="AA1705" s="227"/>
      <c r="AB1705" s="227"/>
      <c r="AC1705" s="227"/>
      <c r="AD1705" s="227"/>
      <c r="AE1705" s="227"/>
      <c r="AF1705" s="227"/>
      <c r="AG1705" s="227"/>
      <c r="AH1705" s="227"/>
      <c r="AI1705" s="227"/>
      <c r="AJ1705" s="227"/>
      <c r="AK1705" s="227"/>
    </row>
    <row r="1706" hidden="1">
      <c r="A1706" s="227"/>
      <c r="B1706" s="227"/>
      <c r="C1706" s="227"/>
      <c r="D1706" s="227"/>
      <c r="E1706" s="227"/>
      <c r="F1706" s="227"/>
      <c r="G1706" s="227"/>
      <c r="H1706" s="227"/>
      <c r="I1706" s="227"/>
      <c r="J1706" s="227"/>
      <c r="K1706" s="227"/>
      <c r="L1706" s="227"/>
      <c r="M1706" s="227"/>
      <c r="N1706" s="227"/>
      <c r="O1706" s="227"/>
      <c r="P1706" s="227"/>
      <c r="Q1706" s="227"/>
      <c r="R1706" s="227"/>
      <c r="S1706" s="227"/>
      <c r="T1706" s="227"/>
      <c r="U1706" s="227"/>
      <c r="V1706" s="227"/>
      <c r="W1706" s="227"/>
      <c r="X1706" s="227"/>
      <c r="Y1706" s="227"/>
      <c r="Z1706" s="227"/>
      <c r="AA1706" s="227"/>
      <c r="AB1706" s="227"/>
      <c r="AC1706" s="227"/>
      <c r="AD1706" s="227"/>
      <c r="AE1706" s="227"/>
      <c r="AF1706" s="227"/>
      <c r="AG1706" s="227"/>
      <c r="AH1706" s="227"/>
      <c r="AI1706" s="227"/>
      <c r="AJ1706" s="227"/>
      <c r="AK1706" s="227"/>
    </row>
    <row r="1707" hidden="1">
      <c r="A1707" s="227"/>
      <c r="B1707" s="227"/>
      <c r="C1707" s="227"/>
      <c r="D1707" s="227"/>
      <c r="E1707" s="227"/>
      <c r="F1707" s="227"/>
      <c r="G1707" s="227"/>
      <c r="H1707" s="227"/>
      <c r="I1707" s="227"/>
      <c r="J1707" s="227"/>
      <c r="K1707" s="227"/>
      <c r="L1707" s="227"/>
      <c r="M1707" s="227"/>
      <c r="N1707" s="227"/>
      <c r="O1707" s="227"/>
      <c r="P1707" s="227"/>
      <c r="Q1707" s="227"/>
      <c r="R1707" s="227"/>
      <c r="S1707" s="227"/>
      <c r="T1707" s="227"/>
      <c r="U1707" s="227"/>
      <c r="V1707" s="227"/>
      <c r="W1707" s="227"/>
      <c r="X1707" s="227"/>
      <c r="Y1707" s="227"/>
      <c r="Z1707" s="227"/>
      <c r="AA1707" s="227"/>
      <c r="AB1707" s="227"/>
      <c r="AC1707" s="227"/>
      <c r="AD1707" s="227"/>
      <c r="AE1707" s="227"/>
      <c r="AF1707" s="227"/>
      <c r="AG1707" s="227"/>
      <c r="AH1707" s="227"/>
      <c r="AI1707" s="227"/>
      <c r="AJ1707" s="227"/>
      <c r="AK1707" s="227"/>
    </row>
    <row r="1708" hidden="1">
      <c r="A1708" s="227"/>
      <c r="B1708" s="227"/>
      <c r="C1708" s="227"/>
      <c r="D1708" s="227"/>
      <c r="E1708" s="227"/>
      <c r="F1708" s="227"/>
      <c r="G1708" s="227"/>
      <c r="H1708" s="227"/>
      <c r="I1708" s="227"/>
      <c r="J1708" s="227"/>
      <c r="K1708" s="227"/>
      <c r="L1708" s="227"/>
      <c r="M1708" s="227"/>
      <c r="N1708" s="227"/>
      <c r="O1708" s="227"/>
      <c r="P1708" s="227"/>
      <c r="Q1708" s="227"/>
      <c r="R1708" s="227"/>
      <c r="S1708" s="227"/>
      <c r="T1708" s="227"/>
      <c r="U1708" s="227"/>
      <c r="V1708" s="227"/>
      <c r="W1708" s="227"/>
      <c r="X1708" s="227"/>
      <c r="Y1708" s="227"/>
      <c r="Z1708" s="227"/>
      <c r="AA1708" s="227"/>
      <c r="AB1708" s="227"/>
      <c r="AC1708" s="227"/>
      <c r="AD1708" s="227"/>
      <c r="AE1708" s="227"/>
      <c r="AF1708" s="227"/>
      <c r="AG1708" s="227"/>
      <c r="AH1708" s="227"/>
      <c r="AI1708" s="227"/>
      <c r="AJ1708" s="227"/>
      <c r="AK1708" s="227"/>
    </row>
    <row r="1709" hidden="1">
      <c r="A1709" s="227"/>
      <c r="B1709" s="227"/>
      <c r="C1709" s="227"/>
      <c r="D1709" s="227"/>
      <c r="E1709" s="227"/>
      <c r="F1709" s="227"/>
      <c r="G1709" s="227"/>
      <c r="H1709" s="227"/>
      <c r="I1709" s="227"/>
      <c r="J1709" s="227"/>
      <c r="K1709" s="227"/>
      <c r="L1709" s="227"/>
      <c r="M1709" s="227"/>
      <c r="N1709" s="227"/>
      <c r="O1709" s="227"/>
      <c r="P1709" s="227"/>
      <c r="Q1709" s="227"/>
      <c r="R1709" s="227"/>
      <c r="S1709" s="227"/>
      <c r="T1709" s="227"/>
      <c r="U1709" s="227"/>
      <c r="V1709" s="227"/>
      <c r="W1709" s="227"/>
      <c r="X1709" s="227"/>
      <c r="Y1709" s="227"/>
      <c r="Z1709" s="227"/>
      <c r="AA1709" s="227"/>
      <c r="AB1709" s="227"/>
      <c r="AC1709" s="227"/>
      <c r="AD1709" s="227"/>
      <c r="AE1709" s="227"/>
      <c r="AF1709" s="227"/>
      <c r="AG1709" s="227"/>
      <c r="AH1709" s="227"/>
      <c r="AI1709" s="227"/>
      <c r="AJ1709" s="227"/>
      <c r="AK1709" s="227"/>
    </row>
    <row r="1710" hidden="1">
      <c r="A1710" s="227"/>
      <c r="B1710" s="227"/>
      <c r="C1710" s="227"/>
      <c r="D1710" s="227"/>
      <c r="E1710" s="227"/>
      <c r="F1710" s="227"/>
      <c r="G1710" s="227"/>
      <c r="H1710" s="227"/>
      <c r="I1710" s="227"/>
      <c r="J1710" s="227"/>
      <c r="K1710" s="227"/>
      <c r="L1710" s="227"/>
      <c r="M1710" s="227"/>
      <c r="N1710" s="227"/>
      <c r="O1710" s="227"/>
      <c r="P1710" s="227"/>
      <c r="Q1710" s="227"/>
      <c r="R1710" s="227"/>
      <c r="S1710" s="227"/>
      <c r="T1710" s="227"/>
      <c r="U1710" s="227"/>
      <c r="V1710" s="227"/>
      <c r="W1710" s="227"/>
      <c r="X1710" s="227"/>
      <c r="Y1710" s="227"/>
      <c r="Z1710" s="227"/>
      <c r="AA1710" s="227"/>
      <c r="AB1710" s="227"/>
      <c r="AC1710" s="227"/>
      <c r="AD1710" s="227"/>
      <c r="AE1710" s="227"/>
      <c r="AF1710" s="227"/>
      <c r="AG1710" s="227"/>
      <c r="AH1710" s="227"/>
      <c r="AI1710" s="227"/>
      <c r="AJ1710" s="227"/>
      <c r="AK1710" s="227"/>
    </row>
    <row r="1711" hidden="1">
      <c r="A1711" s="227"/>
      <c r="B1711" s="227"/>
      <c r="C1711" s="227"/>
      <c r="D1711" s="227"/>
      <c r="E1711" s="227"/>
      <c r="F1711" s="227"/>
      <c r="G1711" s="227"/>
      <c r="H1711" s="227"/>
      <c r="I1711" s="227"/>
      <c r="J1711" s="227"/>
      <c r="K1711" s="227"/>
      <c r="L1711" s="227"/>
      <c r="M1711" s="227"/>
      <c r="N1711" s="227"/>
      <c r="O1711" s="227"/>
      <c r="P1711" s="227"/>
      <c r="Q1711" s="227"/>
      <c r="R1711" s="227"/>
      <c r="S1711" s="227"/>
      <c r="T1711" s="227"/>
      <c r="U1711" s="227"/>
      <c r="V1711" s="227"/>
      <c r="W1711" s="227"/>
      <c r="X1711" s="227"/>
      <c r="Y1711" s="227"/>
      <c r="Z1711" s="227"/>
      <c r="AA1711" s="227"/>
      <c r="AB1711" s="227"/>
      <c r="AC1711" s="227"/>
      <c r="AD1711" s="227"/>
      <c r="AE1711" s="227"/>
      <c r="AF1711" s="227"/>
      <c r="AG1711" s="227"/>
      <c r="AH1711" s="227"/>
      <c r="AI1711" s="227"/>
      <c r="AJ1711" s="227"/>
      <c r="AK1711" s="227"/>
    </row>
    <row r="1712" hidden="1">
      <c r="A1712" s="227"/>
      <c r="B1712" s="227"/>
      <c r="C1712" s="227"/>
      <c r="D1712" s="227"/>
      <c r="E1712" s="227"/>
      <c r="F1712" s="227"/>
      <c r="G1712" s="227"/>
      <c r="H1712" s="227"/>
      <c r="I1712" s="227"/>
      <c r="J1712" s="227"/>
      <c r="K1712" s="227"/>
      <c r="L1712" s="227"/>
      <c r="M1712" s="227"/>
      <c r="N1712" s="227"/>
      <c r="O1712" s="227"/>
      <c r="P1712" s="227"/>
      <c r="Q1712" s="227"/>
      <c r="R1712" s="227"/>
      <c r="S1712" s="227"/>
      <c r="T1712" s="227"/>
      <c r="U1712" s="227"/>
      <c r="V1712" s="227"/>
      <c r="W1712" s="227"/>
      <c r="X1712" s="227"/>
      <c r="Y1712" s="227"/>
      <c r="Z1712" s="227"/>
      <c r="AA1712" s="227"/>
      <c r="AB1712" s="227"/>
      <c r="AC1712" s="227"/>
      <c r="AD1712" s="227"/>
      <c r="AE1712" s="227"/>
      <c r="AF1712" s="227"/>
      <c r="AG1712" s="227"/>
      <c r="AH1712" s="227"/>
      <c r="AI1712" s="227"/>
      <c r="AJ1712" s="227"/>
      <c r="AK1712" s="227"/>
    </row>
    <row r="1713" hidden="1">
      <c r="A1713" s="227"/>
      <c r="B1713" s="227"/>
      <c r="C1713" s="227"/>
      <c r="D1713" s="227"/>
      <c r="E1713" s="227"/>
      <c r="F1713" s="227"/>
      <c r="G1713" s="227"/>
      <c r="H1713" s="227"/>
      <c r="I1713" s="227"/>
      <c r="J1713" s="227"/>
      <c r="K1713" s="227"/>
      <c r="L1713" s="227"/>
      <c r="M1713" s="227"/>
      <c r="N1713" s="227"/>
      <c r="O1713" s="227"/>
      <c r="P1713" s="227"/>
      <c r="Q1713" s="227"/>
      <c r="R1713" s="227"/>
      <c r="S1713" s="227"/>
      <c r="T1713" s="227"/>
      <c r="U1713" s="227"/>
      <c r="V1713" s="227"/>
      <c r="W1713" s="227"/>
      <c r="X1713" s="227"/>
      <c r="Y1713" s="227"/>
      <c r="Z1713" s="227"/>
      <c r="AA1713" s="227"/>
      <c r="AB1713" s="227"/>
      <c r="AC1713" s="227"/>
      <c r="AD1713" s="227"/>
      <c r="AE1713" s="227"/>
      <c r="AF1713" s="227"/>
      <c r="AG1713" s="227"/>
      <c r="AH1713" s="227"/>
      <c r="AI1713" s="227"/>
      <c r="AJ1713" s="227"/>
      <c r="AK1713" s="227"/>
    </row>
    <row r="1714" hidden="1">
      <c r="A1714" s="227"/>
      <c r="B1714" s="227"/>
      <c r="C1714" s="227"/>
      <c r="D1714" s="227"/>
      <c r="E1714" s="227"/>
      <c r="F1714" s="227"/>
      <c r="G1714" s="227"/>
      <c r="H1714" s="227"/>
      <c r="I1714" s="227"/>
      <c r="J1714" s="227"/>
      <c r="K1714" s="227"/>
      <c r="L1714" s="227"/>
      <c r="M1714" s="227"/>
      <c r="N1714" s="227"/>
      <c r="O1714" s="227"/>
      <c r="P1714" s="227"/>
      <c r="Q1714" s="227"/>
      <c r="R1714" s="227"/>
      <c r="S1714" s="227"/>
      <c r="T1714" s="227"/>
      <c r="U1714" s="227"/>
      <c r="V1714" s="227"/>
      <c r="W1714" s="227"/>
      <c r="X1714" s="227"/>
      <c r="Y1714" s="227"/>
      <c r="Z1714" s="227"/>
      <c r="AA1714" s="227"/>
      <c r="AB1714" s="227"/>
      <c r="AC1714" s="227"/>
      <c r="AD1714" s="227"/>
      <c r="AE1714" s="227"/>
      <c r="AF1714" s="227"/>
      <c r="AG1714" s="227"/>
      <c r="AH1714" s="227"/>
      <c r="AI1714" s="227"/>
      <c r="AJ1714" s="227"/>
      <c r="AK1714" s="227"/>
    </row>
    <row r="1715" hidden="1">
      <c r="A1715" s="227"/>
      <c r="B1715" s="227"/>
      <c r="C1715" s="227"/>
      <c r="D1715" s="227"/>
      <c r="E1715" s="227"/>
      <c r="F1715" s="227"/>
      <c r="G1715" s="227"/>
      <c r="H1715" s="227"/>
      <c r="I1715" s="227"/>
      <c r="J1715" s="227"/>
      <c r="K1715" s="227"/>
      <c r="L1715" s="227"/>
      <c r="M1715" s="227"/>
      <c r="N1715" s="227"/>
      <c r="O1715" s="227"/>
      <c r="P1715" s="227"/>
      <c r="Q1715" s="227"/>
      <c r="R1715" s="227"/>
      <c r="S1715" s="227"/>
      <c r="T1715" s="227"/>
      <c r="U1715" s="227"/>
      <c r="V1715" s="227"/>
      <c r="W1715" s="227"/>
      <c r="X1715" s="227"/>
      <c r="Y1715" s="227"/>
      <c r="Z1715" s="227"/>
      <c r="AA1715" s="227"/>
      <c r="AB1715" s="227"/>
      <c r="AC1715" s="227"/>
      <c r="AD1715" s="227"/>
      <c r="AE1715" s="227"/>
      <c r="AF1715" s="227"/>
      <c r="AG1715" s="227"/>
      <c r="AH1715" s="227"/>
      <c r="AI1715" s="227"/>
      <c r="AJ1715" s="227"/>
      <c r="AK1715" s="227"/>
    </row>
    <row r="1716" hidden="1">
      <c r="A1716" s="227"/>
      <c r="B1716" s="227"/>
      <c r="C1716" s="227"/>
      <c r="D1716" s="227"/>
      <c r="E1716" s="227"/>
      <c r="F1716" s="227"/>
      <c r="G1716" s="227"/>
      <c r="H1716" s="227"/>
      <c r="I1716" s="227"/>
      <c r="J1716" s="227"/>
      <c r="K1716" s="227"/>
      <c r="L1716" s="227"/>
      <c r="M1716" s="227"/>
      <c r="N1716" s="227"/>
      <c r="O1716" s="227"/>
      <c r="P1716" s="227"/>
      <c r="Q1716" s="227"/>
      <c r="R1716" s="227"/>
      <c r="S1716" s="227"/>
      <c r="T1716" s="227"/>
      <c r="U1716" s="227"/>
      <c r="V1716" s="227"/>
      <c r="W1716" s="227"/>
      <c r="X1716" s="227"/>
      <c r="Y1716" s="227"/>
      <c r="Z1716" s="227"/>
      <c r="AA1716" s="227"/>
      <c r="AB1716" s="227"/>
      <c r="AC1716" s="227"/>
      <c r="AD1716" s="227"/>
      <c r="AE1716" s="227"/>
      <c r="AF1716" s="227"/>
      <c r="AG1716" s="227"/>
      <c r="AH1716" s="227"/>
      <c r="AI1716" s="227"/>
      <c r="AJ1716" s="227"/>
      <c r="AK1716" s="227"/>
    </row>
    <row r="1717" hidden="1">
      <c r="A1717" s="227"/>
      <c r="B1717" s="227"/>
      <c r="C1717" s="227"/>
      <c r="D1717" s="227"/>
      <c r="E1717" s="227"/>
      <c r="F1717" s="227"/>
      <c r="G1717" s="227"/>
      <c r="H1717" s="227"/>
      <c r="I1717" s="227"/>
      <c r="J1717" s="227"/>
      <c r="K1717" s="227"/>
      <c r="L1717" s="227"/>
      <c r="M1717" s="227"/>
      <c r="N1717" s="227"/>
      <c r="O1717" s="227"/>
      <c r="P1717" s="227"/>
      <c r="Q1717" s="227"/>
      <c r="R1717" s="227"/>
      <c r="S1717" s="227"/>
      <c r="T1717" s="227"/>
      <c r="U1717" s="227"/>
      <c r="V1717" s="227"/>
      <c r="W1717" s="227"/>
      <c r="X1717" s="227"/>
      <c r="Y1717" s="227"/>
      <c r="Z1717" s="227"/>
      <c r="AA1717" s="227"/>
      <c r="AB1717" s="227"/>
      <c r="AC1717" s="227"/>
      <c r="AD1717" s="227"/>
      <c r="AE1717" s="227"/>
      <c r="AF1717" s="227"/>
      <c r="AG1717" s="227"/>
      <c r="AH1717" s="227"/>
      <c r="AI1717" s="227"/>
      <c r="AJ1717" s="227"/>
      <c r="AK1717" s="227"/>
    </row>
    <row r="1718" hidden="1">
      <c r="A1718" s="227"/>
      <c r="B1718" s="227"/>
      <c r="C1718" s="227"/>
      <c r="D1718" s="227"/>
      <c r="E1718" s="227"/>
      <c r="F1718" s="227"/>
      <c r="G1718" s="227"/>
      <c r="H1718" s="227"/>
      <c r="I1718" s="227"/>
      <c r="J1718" s="227"/>
      <c r="K1718" s="227"/>
      <c r="L1718" s="227"/>
      <c r="M1718" s="227"/>
      <c r="N1718" s="227"/>
      <c r="O1718" s="227"/>
      <c r="P1718" s="227"/>
      <c r="Q1718" s="227"/>
      <c r="R1718" s="227"/>
      <c r="S1718" s="227"/>
      <c r="T1718" s="227"/>
      <c r="U1718" s="227"/>
      <c r="V1718" s="227"/>
      <c r="W1718" s="227"/>
      <c r="X1718" s="227"/>
      <c r="Y1718" s="227"/>
      <c r="Z1718" s="227"/>
      <c r="AA1718" s="227"/>
      <c r="AB1718" s="227"/>
      <c r="AC1718" s="227"/>
      <c r="AD1718" s="227"/>
      <c r="AE1718" s="227"/>
      <c r="AF1718" s="227"/>
      <c r="AG1718" s="227"/>
      <c r="AH1718" s="227"/>
      <c r="AI1718" s="227"/>
      <c r="AJ1718" s="227"/>
      <c r="AK1718" s="227"/>
    </row>
    <row r="1719" hidden="1">
      <c r="A1719" s="227"/>
      <c r="B1719" s="227"/>
      <c r="C1719" s="227"/>
      <c r="D1719" s="227"/>
      <c r="E1719" s="227"/>
      <c r="F1719" s="227"/>
      <c r="G1719" s="227"/>
      <c r="H1719" s="227"/>
      <c r="I1719" s="227"/>
      <c r="J1719" s="227"/>
      <c r="K1719" s="227"/>
      <c r="L1719" s="227"/>
      <c r="M1719" s="227"/>
      <c r="N1719" s="227"/>
      <c r="O1719" s="227"/>
      <c r="P1719" s="227"/>
      <c r="Q1719" s="227"/>
      <c r="R1719" s="227"/>
      <c r="S1719" s="227"/>
      <c r="T1719" s="227"/>
      <c r="U1719" s="227"/>
      <c r="V1719" s="227"/>
      <c r="W1719" s="227"/>
      <c r="X1719" s="227"/>
      <c r="Y1719" s="227"/>
      <c r="Z1719" s="227"/>
      <c r="AA1719" s="227"/>
      <c r="AB1719" s="227"/>
      <c r="AC1719" s="227"/>
      <c r="AD1719" s="227"/>
      <c r="AE1719" s="227"/>
      <c r="AF1719" s="227"/>
      <c r="AG1719" s="227"/>
      <c r="AH1719" s="227"/>
      <c r="AI1719" s="227"/>
      <c r="AJ1719" s="227"/>
      <c r="AK1719" s="227"/>
    </row>
    <row r="1720" hidden="1">
      <c r="A1720" s="227"/>
      <c r="B1720" s="227"/>
      <c r="C1720" s="227"/>
      <c r="D1720" s="227"/>
      <c r="E1720" s="227"/>
      <c r="F1720" s="227"/>
      <c r="G1720" s="227"/>
      <c r="H1720" s="227"/>
      <c r="I1720" s="227"/>
      <c r="J1720" s="227"/>
      <c r="K1720" s="227"/>
      <c r="L1720" s="227"/>
      <c r="M1720" s="227"/>
      <c r="N1720" s="227"/>
      <c r="O1720" s="227"/>
      <c r="P1720" s="227"/>
      <c r="Q1720" s="227"/>
      <c r="R1720" s="227"/>
      <c r="S1720" s="227"/>
      <c r="T1720" s="227"/>
      <c r="U1720" s="227"/>
      <c r="V1720" s="227"/>
      <c r="W1720" s="227"/>
      <c r="X1720" s="227"/>
      <c r="Y1720" s="227"/>
      <c r="Z1720" s="227"/>
      <c r="AA1720" s="227"/>
      <c r="AB1720" s="227"/>
      <c r="AC1720" s="227"/>
      <c r="AD1720" s="227"/>
      <c r="AE1720" s="227"/>
      <c r="AF1720" s="227"/>
      <c r="AG1720" s="227"/>
      <c r="AH1720" s="227"/>
      <c r="AI1720" s="227"/>
      <c r="AJ1720" s="227"/>
      <c r="AK1720" s="227"/>
    </row>
    <row r="1721" hidden="1">
      <c r="A1721" s="227"/>
      <c r="B1721" s="227"/>
      <c r="C1721" s="227"/>
      <c r="D1721" s="227"/>
      <c r="E1721" s="227"/>
      <c r="F1721" s="227"/>
      <c r="G1721" s="227"/>
      <c r="H1721" s="227"/>
      <c r="I1721" s="227"/>
      <c r="J1721" s="227"/>
      <c r="K1721" s="227"/>
      <c r="L1721" s="227"/>
      <c r="M1721" s="227"/>
      <c r="N1721" s="227"/>
      <c r="O1721" s="227"/>
      <c r="P1721" s="227"/>
      <c r="Q1721" s="227"/>
      <c r="R1721" s="227"/>
      <c r="S1721" s="227"/>
      <c r="T1721" s="227"/>
      <c r="U1721" s="227"/>
      <c r="V1721" s="227"/>
      <c r="W1721" s="227"/>
      <c r="X1721" s="227"/>
      <c r="Y1721" s="227"/>
      <c r="Z1721" s="227"/>
      <c r="AA1721" s="227"/>
      <c r="AB1721" s="227"/>
      <c r="AC1721" s="227"/>
      <c r="AD1721" s="227"/>
      <c r="AE1721" s="227"/>
      <c r="AF1721" s="227"/>
      <c r="AG1721" s="227"/>
      <c r="AH1721" s="227"/>
      <c r="AI1721" s="227"/>
      <c r="AJ1721" s="227"/>
      <c r="AK1721" s="227"/>
    </row>
    <row r="1722" hidden="1">
      <c r="A1722" s="227"/>
      <c r="B1722" s="227"/>
      <c r="C1722" s="227"/>
      <c r="D1722" s="227"/>
      <c r="E1722" s="227"/>
      <c r="F1722" s="227"/>
      <c r="G1722" s="227"/>
      <c r="H1722" s="227"/>
      <c r="I1722" s="227"/>
      <c r="J1722" s="227"/>
      <c r="K1722" s="227"/>
      <c r="L1722" s="227"/>
      <c r="M1722" s="227"/>
      <c r="N1722" s="227"/>
      <c r="O1722" s="227"/>
      <c r="P1722" s="227"/>
      <c r="Q1722" s="227"/>
      <c r="R1722" s="227"/>
      <c r="S1722" s="227"/>
      <c r="T1722" s="227"/>
      <c r="U1722" s="227"/>
      <c r="V1722" s="227"/>
      <c r="W1722" s="227"/>
      <c r="X1722" s="227"/>
      <c r="Y1722" s="227"/>
      <c r="Z1722" s="227"/>
      <c r="AA1722" s="227"/>
      <c r="AB1722" s="227"/>
      <c r="AC1722" s="227"/>
      <c r="AD1722" s="227"/>
      <c r="AE1722" s="227"/>
      <c r="AF1722" s="227"/>
      <c r="AG1722" s="227"/>
      <c r="AH1722" s="227"/>
      <c r="AI1722" s="227"/>
      <c r="AJ1722" s="227"/>
      <c r="AK1722" s="227"/>
    </row>
    <row r="1723" hidden="1">
      <c r="A1723" s="227"/>
      <c r="B1723" s="227"/>
      <c r="C1723" s="227"/>
      <c r="D1723" s="227"/>
      <c r="E1723" s="227"/>
      <c r="F1723" s="227"/>
      <c r="G1723" s="227"/>
      <c r="H1723" s="227"/>
      <c r="I1723" s="227"/>
      <c r="J1723" s="227"/>
      <c r="K1723" s="227"/>
      <c r="L1723" s="227"/>
      <c r="M1723" s="227"/>
      <c r="N1723" s="227"/>
      <c r="O1723" s="227"/>
      <c r="P1723" s="227"/>
      <c r="Q1723" s="227"/>
      <c r="R1723" s="227"/>
      <c r="S1723" s="227"/>
      <c r="T1723" s="227"/>
      <c r="U1723" s="227"/>
      <c r="V1723" s="227"/>
      <c r="W1723" s="227"/>
      <c r="X1723" s="227"/>
      <c r="Y1723" s="227"/>
      <c r="Z1723" s="227"/>
      <c r="AA1723" s="227"/>
      <c r="AB1723" s="227"/>
      <c r="AC1723" s="227"/>
      <c r="AD1723" s="227"/>
      <c r="AE1723" s="227"/>
      <c r="AF1723" s="227"/>
      <c r="AG1723" s="227"/>
      <c r="AH1723" s="227"/>
      <c r="AI1723" s="227"/>
      <c r="AJ1723" s="227"/>
      <c r="AK1723" s="227"/>
    </row>
    <row r="1724" hidden="1">
      <c r="A1724" s="227"/>
      <c r="B1724" s="227"/>
      <c r="C1724" s="227"/>
      <c r="D1724" s="227"/>
      <c r="E1724" s="227"/>
      <c r="F1724" s="227"/>
      <c r="G1724" s="227"/>
      <c r="H1724" s="227"/>
      <c r="I1724" s="227"/>
      <c r="J1724" s="227"/>
      <c r="K1724" s="227"/>
      <c r="L1724" s="227"/>
      <c r="M1724" s="227"/>
      <c r="N1724" s="227"/>
      <c r="O1724" s="227"/>
      <c r="P1724" s="227"/>
      <c r="Q1724" s="227"/>
      <c r="R1724" s="227"/>
      <c r="S1724" s="227"/>
      <c r="T1724" s="227"/>
      <c r="U1724" s="227"/>
      <c r="V1724" s="227"/>
      <c r="W1724" s="227"/>
      <c r="X1724" s="227"/>
      <c r="Y1724" s="227"/>
      <c r="Z1724" s="227"/>
      <c r="AA1724" s="227"/>
      <c r="AB1724" s="227"/>
      <c r="AC1724" s="227"/>
      <c r="AD1724" s="227"/>
      <c r="AE1724" s="227"/>
      <c r="AF1724" s="227"/>
      <c r="AG1724" s="227"/>
      <c r="AH1724" s="227"/>
      <c r="AI1724" s="227"/>
      <c r="AJ1724" s="227"/>
      <c r="AK1724" s="227"/>
    </row>
    <row r="1725" hidden="1">
      <c r="A1725" s="227"/>
      <c r="B1725" s="227"/>
      <c r="C1725" s="227"/>
      <c r="D1725" s="227"/>
      <c r="E1725" s="227"/>
      <c r="F1725" s="227"/>
      <c r="G1725" s="227"/>
      <c r="H1725" s="227"/>
      <c r="I1725" s="227"/>
      <c r="J1725" s="227"/>
      <c r="K1725" s="227"/>
      <c r="L1725" s="227"/>
      <c r="M1725" s="227"/>
      <c r="N1725" s="227"/>
      <c r="O1725" s="227"/>
      <c r="P1725" s="227"/>
      <c r="Q1725" s="227"/>
      <c r="R1725" s="227"/>
      <c r="S1725" s="227"/>
      <c r="T1725" s="227"/>
      <c r="U1725" s="227"/>
      <c r="V1725" s="227"/>
      <c r="W1725" s="227"/>
      <c r="X1725" s="227"/>
      <c r="Y1725" s="227"/>
      <c r="Z1725" s="227"/>
      <c r="AA1725" s="227"/>
      <c r="AB1725" s="227"/>
      <c r="AC1725" s="227"/>
      <c r="AD1725" s="227"/>
      <c r="AE1725" s="227"/>
      <c r="AF1725" s="227"/>
      <c r="AG1725" s="227"/>
      <c r="AH1725" s="227"/>
      <c r="AI1725" s="227"/>
      <c r="AJ1725" s="227"/>
      <c r="AK1725" s="227"/>
    </row>
    <row r="1726" hidden="1">
      <c r="A1726" s="227"/>
      <c r="B1726" s="227"/>
      <c r="C1726" s="227"/>
      <c r="D1726" s="227"/>
      <c r="E1726" s="227"/>
      <c r="F1726" s="227"/>
      <c r="G1726" s="227"/>
      <c r="H1726" s="227"/>
      <c r="I1726" s="227"/>
      <c r="J1726" s="227"/>
      <c r="K1726" s="227"/>
      <c r="L1726" s="227"/>
      <c r="M1726" s="227"/>
      <c r="N1726" s="227"/>
      <c r="O1726" s="227"/>
      <c r="P1726" s="227"/>
      <c r="Q1726" s="227"/>
      <c r="R1726" s="227"/>
      <c r="S1726" s="227"/>
      <c r="T1726" s="227"/>
      <c r="U1726" s="227"/>
      <c r="V1726" s="227"/>
      <c r="W1726" s="227"/>
      <c r="X1726" s="227"/>
      <c r="Y1726" s="227"/>
      <c r="Z1726" s="227"/>
      <c r="AA1726" s="227"/>
      <c r="AB1726" s="227"/>
      <c r="AC1726" s="227"/>
      <c r="AD1726" s="227"/>
      <c r="AE1726" s="227"/>
      <c r="AF1726" s="227"/>
      <c r="AG1726" s="227"/>
      <c r="AH1726" s="227"/>
      <c r="AI1726" s="227"/>
      <c r="AJ1726" s="227"/>
      <c r="AK1726" s="227"/>
    </row>
    <row r="1727" hidden="1">
      <c r="A1727" s="227"/>
      <c r="B1727" s="227"/>
      <c r="C1727" s="227"/>
      <c r="D1727" s="227"/>
      <c r="E1727" s="227"/>
      <c r="F1727" s="227"/>
      <c r="G1727" s="227"/>
      <c r="H1727" s="227"/>
      <c r="I1727" s="227"/>
      <c r="J1727" s="227"/>
      <c r="K1727" s="227"/>
      <c r="L1727" s="227"/>
      <c r="M1727" s="227"/>
      <c r="N1727" s="227"/>
      <c r="O1727" s="227"/>
      <c r="P1727" s="227"/>
      <c r="Q1727" s="227"/>
      <c r="R1727" s="227"/>
      <c r="S1727" s="227"/>
      <c r="T1727" s="227"/>
      <c r="U1727" s="227"/>
      <c r="V1727" s="227"/>
      <c r="W1727" s="227"/>
      <c r="X1727" s="227"/>
      <c r="Y1727" s="227"/>
      <c r="Z1727" s="227"/>
      <c r="AA1727" s="227"/>
      <c r="AB1727" s="227"/>
      <c r="AC1727" s="227"/>
      <c r="AD1727" s="227"/>
      <c r="AE1727" s="227"/>
      <c r="AF1727" s="227"/>
      <c r="AG1727" s="227"/>
      <c r="AH1727" s="227"/>
      <c r="AI1727" s="227"/>
      <c r="AJ1727" s="227"/>
      <c r="AK1727" s="227"/>
    </row>
    <row r="1728" hidden="1">
      <c r="A1728" s="227"/>
      <c r="B1728" s="227"/>
      <c r="C1728" s="227"/>
      <c r="D1728" s="227"/>
      <c r="E1728" s="227"/>
      <c r="F1728" s="227"/>
      <c r="G1728" s="227"/>
      <c r="H1728" s="227"/>
      <c r="I1728" s="227"/>
      <c r="J1728" s="227"/>
      <c r="K1728" s="227"/>
      <c r="L1728" s="227"/>
      <c r="M1728" s="227"/>
      <c r="N1728" s="227"/>
      <c r="O1728" s="227"/>
      <c r="P1728" s="227"/>
      <c r="Q1728" s="227"/>
      <c r="R1728" s="227"/>
      <c r="S1728" s="227"/>
      <c r="T1728" s="227"/>
      <c r="U1728" s="227"/>
      <c r="V1728" s="227"/>
      <c r="W1728" s="227"/>
      <c r="X1728" s="227"/>
      <c r="Y1728" s="227"/>
      <c r="Z1728" s="227"/>
      <c r="AA1728" s="227"/>
      <c r="AB1728" s="227"/>
      <c r="AC1728" s="227"/>
      <c r="AD1728" s="227"/>
      <c r="AE1728" s="227"/>
      <c r="AF1728" s="227"/>
      <c r="AG1728" s="227"/>
      <c r="AH1728" s="227"/>
      <c r="AI1728" s="227"/>
      <c r="AJ1728" s="227"/>
      <c r="AK1728" s="227"/>
    </row>
    <row r="1729" hidden="1">
      <c r="A1729" s="227"/>
      <c r="B1729" s="227"/>
      <c r="C1729" s="227"/>
      <c r="D1729" s="227"/>
      <c r="E1729" s="227"/>
      <c r="F1729" s="227"/>
      <c r="G1729" s="227"/>
      <c r="H1729" s="227"/>
      <c r="I1729" s="227"/>
      <c r="J1729" s="227"/>
      <c r="K1729" s="227"/>
      <c r="L1729" s="227"/>
      <c r="M1729" s="227"/>
      <c r="N1729" s="227"/>
      <c r="O1729" s="227"/>
      <c r="P1729" s="227"/>
      <c r="Q1729" s="227"/>
      <c r="R1729" s="227"/>
      <c r="S1729" s="227"/>
      <c r="T1729" s="227"/>
      <c r="U1729" s="227"/>
      <c r="V1729" s="227"/>
      <c r="W1729" s="227"/>
      <c r="X1729" s="227"/>
      <c r="Y1729" s="227"/>
      <c r="Z1729" s="227"/>
      <c r="AA1729" s="227"/>
      <c r="AB1729" s="227"/>
      <c r="AC1729" s="227"/>
      <c r="AD1729" s="227"/>
      <c r="AE1729" s="227"/>
      <c r="AF1729" s="227"/>
      <c r="AG1729" s="227"/>
      <c r="AH1729" s="227"/>
      <c r="AI1729" s="227"/>
      <c r="AJ1729" s="227"/>
      <c r="AK1729" s="227"/>
    </row>
    <row r="1730" hidden="1">
      <c r="A1730" s="227"/>
      <c r="B1730" s="227"/>
      <c r="C1730" s="227"/>
      <c r="D1730" s="227"/>
      <c r="E1730" s="227"/>
      <c r="F1730" s="227"/>
      <c r="G1730" s="227"/>
      <c r="H1730" s="227"/>
      <c r="I1730" s="227"/>
      <c r="J1730" s="227"/>
      <c r="K1730" s="227"/>
      <c r="L1730" s="227"/>
      <c r="M1730" s="227"/>
      <c r="N1730" s="227"/>
      <c r="O1730" s="227"/>
      <c r="P1730" s="227"/>
      <c r="Q1730" s="227"/>
      <c r="R1730" s="227"/>
      <c r="S1730" s="227"/>
      <c r="T1730" s="227"/>
      <c r="U1730" s="227"/>
      <c r="V1730" s="227"/>
      <c r="W1730" s="227"/>
      <c r="X1730" s="227"/>
      <c r="Y1730" s="227"/>
      <c r="Z1730" s="227"/>
      <c r="AA1730" s="227"/>
      <c r="AB1730" s="227"/>
      <c r="AC1730" s="227"/>
      <c r="AD1730" s="227"/>
      <c r="AE1730" s="227"/>
      <c r="AF1730" s="227"/>
      <c r="AG1730" s="227"/>
      <c r="AH1730" s="227"/>
      <c r="AI1730" s="227"/>
      <c r="AJ1730" s="227"/>
      <c r="AK1730" s="227"/>
    </row>
    <row r="1731" hidden="1">
      <c r="A1731" s="227"/>
      <c r="B1731" s="227"/>
      <c r="C1731" s="227"/>
      <c r="D1731" s="227"/>
      <c r="E1731" s="227"/>
      <c r="F1731" s="227"/>
      <c r="G1731" s="227"/>
      <c r="H1731" s="227"/>
      <c r="I1731" s="227"/>
      <c r="J1731" s="227"/>
      <c r="K1731" s="227"/>
      <c r="L1731" s="227"/>
      <c r="M1731" s="227"/>
      <c r="N1731" s="227"/>
      <c r="O1731" s="227"/>
      <c r="P1731" s="227"/>
      <c r="Q1731" s="227"/>
      <c r="R1731" s="227"/>
      <c r="S1731" s="227"/>
      <c r="T1731" s="227"/>
      <c r="U1731" s="227"/>
      <c r="V1731" s="227"/>
      <c r="W1731" s="227"/>
      <c r="X1731" s="227"/>
      <c r="Y1731" s="227"/>
      <c r="Z1731" s="227"/>
      <c r="AA1731" s="227"/>
      <c r="AB1731" s="227"/>
      <c r="AC1731" s="227"/>
      <c r="AD1731" s="227"/>
      <c r="AE1731" s="227"/>
      <c r="AF1731" s="227"/>
      <c r="AG1731" s="227"/>
      <c r="AH1731" s="227"/>
      <c r="AI1731" s="227"/>
      <c r="AJ1731" s="227"/>
      <c r="AK1731" s="227"/>
    </row>
    <row r="1732" hidden="1">
      <c r="A1732" s="227"/>
      <c r="B1732" s="227"/>
      <c r="C1732" s="227"/>
      <c r="D1732" s="227"/>
      <c r="E1732" s="227"/>
      <c r="F1732" s="227"/>
      <c r="G1732" s="227"/>
      <c r="H1732" s="227"/>
      <c r="I1732" s="227"/>
      <c r="J1732" s="227"/>
      <c r="K1732" s="227"/>
      <c r="L1732" s="227"/>
      <c r="M1732" s="227"/>
      <c r="N1732" s="227"/>
      <c r="O1732" s="227"/>
      <c r="P1732" s="227"/>
      <c r="Q1732" s="227"/>
      <c r="R1732" s="227"/>
      <c r="S1732" s="227"/>
      <c r="T1732" s="227"/>
      <c r="U1732" s="227"/>
      <c r="V1732" s="227"/>
      <c r="W1732" s="227"/>
      <c r="X1732" s="227"/>
      <c r="Y1732" s="227"/>
      <c r="Z1732" s="227"/>
      <c r="AA1732" s="227"/>
      <c r="AB1732" s="227"/>
      <c r="AC1732" s="227"/>
      <c r="AD1732" s="227"/>
      <c r="AE1732" s="227"/>
      <c r="AF1732" s="227"/>
      <c r="AG1732" s="227"/>
      <c r="AH1732" s="227"/>
      <c r="AI1732" s="227"/>
      <c r="AJ1732" s="227"/>
      <c r="AK1732" s="227"/>
    </row>
    <row r="1733" hidden="1">
      <c r="A1733" s="227"/>
      <c r="B1733" s="227"/>
      <c r="C1733" s="227"/>
      <c r="D1733" s="227"/>
      <c r="E1733" s="227"/>
      <c r="F1733" s="227"/>
      <c r="G1733" s="227"/>
      <c r="H1733" s="227"/>
      <c r="I1733" s="227"/>
      <c r="J1733" s="227"/>
      <c r="K1733" s="227"/>
      <c r="L1733" s="227"/>
      <c r="M1733" s="227"/>
      <c r="N1733" s="227"/>
      <c r="O1733" s="227"/>
      <c r="P1733" s="227"/>
      <c r="Q1733" s="227"/>
      <c r="R1733" s="227"/>
      <c r="S1733" s="227"/>
      <c r="T1733" s="227"/>
      <c r="U1733" s="227"/>
      <c r="V1733" s="227"/>
      <c r="W1733" s="227"/>
      <c r="X1733" s="227"/>
      <c r="Y1733" s="227"/>
      <c r="Z1733" s="227"/>
      <c r="AA1733" s="227"/>
      <c r="AB1733" s="227"/>
      <c r="AC1733" s="227"/>
      <c r="AD1733" s="227"/>
      <c r="AE1733" s="227"/>
      <c r="AF1733" s="227"/>
      <c r="AG1733" s="227"/>
      <c r="AH1733" s="227"/>
      <c r="AI1733" s="227"/>
      <c r="AJ1733" s="227"/>
      <c r="AK1733" s="227"/>
    </row>
    <row r="1734" hidden="1">
      <c r="A1734" s="227"/>
      <c r="B1734" s="227"/>
      <c r="C1734" s="227"/>
      <c r="D1734" s="227"/>
      <c r="E1734" s="227"/>
      <c r="F1734" s="227"/>
      <c r="G1734" s="227"/>
      <c r="H1734" s="227"/>
      <c r="I1734" s="227"/>
      <c r="J1734" s="227"/>
      <c r="K1734" s="227"/>
      <c r="L1734" s="227"/>
      <c r="M1734" s="227"/>
      <c r="N1734" s="227"/>
      <c r="O1734" s="227"/>
      <c r="P1734" s="227"/>
      <c r="Q1734" s="227"/>
      <c r="R1734" s="227"/>
      <c r="S1734" s="227"/>
      <c r="T1734" s="227"/>
      <c r="U1734" s="227"/>
      <c r="V1734" s="227"/>
      <c r="W1734" s="227"/>
      <c r="X1734" s="227"/>
      <c r="Y1734" s="227"/>
      <c r="Z1734" s="227"/>
      <c r="AA1734" s="227"/>
      <c r="AB1734" s="227"/>
      <c r="AC1734" s="227"/>
      <c r="AD1734" s="227"/>
      <c r="AE1734" s="227"/>
      <c r="AF1734" s="227"/>
      <c r="AG1734" s="227"/>
      <c r="AH1734" s="227"/>
      <c r="AI1734" s="227"/>
      <c r="AJ1734" s="227"/>
      <c r="AK1734" s="227"/>
    </row>
    <row r="1735" hidden="1">
      <c r="A1735" s="227"/>
      <c r="B1735" s="227"/>
      <c r="C1735" s="227"/>
      <c r="D1735" s="227"/>
      <c r="E1735" s="227"/>
      <c r="F1735" s="227"/>
      <c r="G1735" s="227"/>
      <c r="H1735" s="227"/>
      <c r="I1735" s="227"/>
      <c r="J1735" s="227"/>
      <c r="K1735" s="227"/>
      <c r="L1735" s="227"/>
      <c r="M1735" s="227"/>
      <c r="N1735" s="227"/>
      <c r="O1735" s="227"/>
      <c r="P1735" s="227"/>
      <c r="Q1735" s="227"/>
      <c r="R1735" s="227"/>
      <c r="S1735" s="227"/>
      <c r="T1735" s="227"/>
      <c r="U1735" s="227"/>
      <c r="V1735" s="227"/>
      <c r="W1735" s="227"/>
      <c r="X1735" s="227"/>
      <c r="Y1735" s="227"/>
      <c r="Z1735" s="227"/>
      <c r="AA1735" s="227"/>
      <c r="AB1735" s="227"/>
      <c r="AC1735" s="227"/>
      <c r="AD1735" s="227"/>
      <c r="AE1735" s="227"/>
      <c r="AF1735" s="227"/>
      <c r="AG1735" s="227"/>
      <c r="AH1735" s="227"/>
      <c r="AI1735" s="227"/>
      <c r="AJ1735" s="227"/>
      <c r="AK1735" s="227"/>
    </row>
    <row r="1736" hidden="1">
      <c r="A1736" s="227"/>
      <c r="B1736" s="227"/>
      <c r="C1736" s="227"/>
      <c r="D1736" s="227"/>
      <c r="E1736" s="227"/>
      <c r="F1736" s="227"/>
      <c r="G1736" s="227"/>
      <c r="H1736" s="227"/>
      <c r="I1736" s="227"/>
      <c r="J1736" s="227"/>
      <c r="K1736" s="227"/>
      <c r="L1736" s="227"/>
      <c r="M1736" s="227"/>
      <c r="N1736" s="227"/>
      <c r="O1736" s="227"/>
      <c r="P1736" s="227"/>
      <c r="Q1736" s="227"/>
      <c r="R1736" s="227"/>
      <c r="S1736" s="227"/>
      <c r="T1736" s="227"/>
      <c r="U1736" s="227"/>
      <c r="V1736" s="227"/>
      <c r="W1736" s="227"/>
      <c r="X1736" s="227"/>
      <c r="Y1736" s="227"/>
      <c r="Z1736" s="227"/>
      <c r="AA1736" s="227"/>
      <c r="AB1736" s="227"/>
      <c r="AC1736" s="227"/>
      <c r="AD1736" s="227"/>
      <c r="AE1736" s="227"/>
      <c r="AF1736" s="227"/>
      <c r="AG1736" s="227"/>
      <c r="AH1736" s="227"/>
      <c r="AI1736" s="227"/>
      <c r="AJ1736" s="227"/>
      <c r="AK1736" s="227"/>
    </row>
    <row r="1737" hidden="1">
      <c r="A1737" s="227"/>
      <c r="B1737" s="227"/>
      <c r="C1737" s="227"/>
      <c r="D1737" s="227"/>
      <c r="E1737" s="227"/>
      <c r="F1737" s="227"/>
      <c r="G1737" s="227"/>
      <c r="H1737" s="227"/>
      <c r="I1737" s="227"/>
      <c r="J1737" s="227"/>
      <c r="K1737" s="227"/>
      <c r="L1737" s="227"/>
      <c r="M1737" s="227"/>
      <c r="N1737" s="227"/>
      <c r="O1737" s="227"/>
      <c r="P1737" s="227"/>
      <c r="Q1737" s="227"/>
      <c r="R1737" s="227"/>
      <c r="S1737" s="227"/>
      <c r="T1737" s="227"/>
      <c r="U1737" s="227"/>
      <c r="V1737" s="227"/>
      <c r="W1737" s="227"/>
      <c r="X1737" s="227"/>
      <c r="Y1737" s="227"/>
      <c r="Z1737" s="227"/>
      <c r="AA1737" s="227"/>
      <c r="AB1737" s="227"/>
      <c r="AC1737" s="227"/>
      <c r="AD1737" s="227"/>
      <c r="AE1737" s="227"/>
      <c r="AF1737" s="227"/>
      <c r="AG1737" s="227"/>
      <c r="AH1737" s="227"/>
      <c r="AI1737" s="227"/>
      <c r="AJ1737" s="227"/>
      <c r="AK1737" s="227"/>
    </row>
    <row r="1738" hidden="1">
      <c r="A1738" s="227"/>
      <c r="B1738" s="227"/>
      <c r="C1738" s="227"/>
      <c r="D1738" s="227"/>
      <c r="E1738" s="227"/>
      <c r="F1738" s="227"/>
      <c r="G1738" s="227"/>
      <c r="H1738" s="227"/>
      <c r="I1738" s="227"/>
      <c r="J1738" s="227"/>
      <c r="K1738" s="227"/>
      <c r="L1738" s="227"/>
      <c r="M1738" s="227"/>
      <c r="N1738" s="227"/>
      <c r="O1738" s="227"/>
      <c r="P1738" s="227"/>
      <c r="Q1738" s="227"/>
      <c r="R1738" s="227"/>
      <c r="S1738" s="227"/>
      <c r="T1738" s="227"/>
      <c r="U1738" s="227"/>
      <c r="V1738" s="227"/>
      <c r="W1738" s="227"/>
      <c r="X1738" s="227"/>
      <c r="Y1738" s="227"/>
      <c r="Z1738" s="227"/>
      <c r="AA1738" s="227"/>
      <c r="AB1738" s="227"/>
      <c r="AC1738" s="227"/>
      <c r="AD1738" s="227"/>
      <c r="AE1738" s="227"/>
      <c r="AF1738" s="227"/>
      <c r="AG1738" s="227"/>
      <c r="AH1738" s="227"/>
      <c r="AI1738" s="227"/>
      <c r="AJ1738" s="227"/>
      <c r="AK1738" s="227"/>
    </row>
    <row r="1739" hidden="1">
      <c r="A1739" s="227"/>
      <c r="B1739" s="227"/>
      <c r="C1739" s="227"/>
      <c r="D1739" s="227"/>
      <c r="E1739" s="227"/>
      <c r="F1739" s="227"/>
      <c r="G1739" s="227"/>
      <c r="H1739" s="227"/>
      <c r="I1739" s="227"/>
      <c r="J1739" s="227"/>
      <c r="K1739" s="227"/>
      <c r="L1739" s="227"/>
      <c r="M1739" s="227"/>
      <c r="N1739" s="227"/>
      <c r="O1739" s="227"/>
      <c r="P1739" s="227"/>
      <c r="Q1739" s="227"/>
      <c r="R1739" s="227"/>
      <c r="S1739" s="227"/>
      <c r="T1739" s="227"/>
      <c r="U1739" s="227"/>
      <c r="V1739" s="227"/>
      <c r="W1739" s="227"/>
      <c r="X1739" s="227"/>
      <c r="Y1739" s="227"/>
      <c r="Z1739" s="227"/>
      <c r="AA1739" s="227"/>
      <c r="AB1739" s="227"/>
      <c r="AC1739" s="227"/>
      <c r="AD1739" s="227"/>
      <c r="AE1739" s="227"/>
      <c r="AF1739" s="227"/>
      <c r="AG1739" s="227"/>
      <c r="AH1739" s="227"/>
      <c r="AI1739" s="227"/>
      <c r="AJ1739" s="227"/>
      <c r="AK1739" s="227"/>
    </row>
    <row r="1740" hidden="1">
      <c r="A1740" s="227"/>
      <c r="B1740" s="227"/>
      <c r="C1740" s="227"/>
      <c r="D1740" s="227"/>
      <c r="E1740" s="227"/>
      <c r="F1740" s="227"/>
      <c r="G1740" s="227"/>
      <c r="H1740" s="227"/>
      <c r="I1740" s="227"/>
      <c r="J1740" s="227"/>
      <c r="K1740" s="227"/>
      <c r="L1740" s="227"/>
      <c r="M1740" s="227"/>
      <c r="N1740" s="227"/>
      <c r="O1740" s="227"/>
      <c r="P1740" s="227"/>
      <c r="Q1740" s="227"/>
      <c r="R1740" s="227"/>
      <c r="S1740" s="227"/>
      <c r="T1740" s="227"/>
      <c r="U1740" s="227"/>
      <c r="V1740" s="227"/>
      <c r="W1740" s="227"/>
      <c r="X1740" s="227"/>
      <c r="Y1740" s="227"/>
      <c r="Z1740" s="227"/>
      <c r="AA1740" s="227"/>
      <c r="AB1740" s="227"/>
      <c r="AC1740" s="227"/>
      <c r="AD1740" s="227"/>
      <c r="AE1740" s="227"/>
      <c r="AF1740" s="227"/>
      <c r="AG1740" s="227"/>
      <c r="AH1740" s="227"/>
      <c r="AI1740" s="227"/>
      <c r="AJ1740" s="227"/>
      <c r="AK1740" s="227"/>
    </row>
    <row r="1741" hidden="1">
      <c r="A1741" s="227"/>
      <c r="B1741" s="227"/>
      <c r="C1741" s="227"/>
      <c r="D1741" s="227"/>
      <c r="E1741" s="227"/>
      <c r="F1741" s="227"/>
      <c r="G1741" s="227"/>
      <c r="H1741" s="227"/>
      <c r="I1741" s="227"/>
      <c r="J1741" s="227"/>
      <c r="K1741" s="227"/>
      <c r="L1741" s="227"/>
      <c r="M1741" s="227"/>
      <c r="N1741" s="227"/>
      <c r="O1741" s="227"/>
      <c r="P1741" s="227"/>
      <c r="Q1741" s="227"/>
      <c r="R1741" s="227"/>
      <c r="S1741" s="227"/>
      <c r="T1741" s="227"/>
      <c r="U1741" s="227"/>
      <c r="V1741" s="227"/>
      <c r="W1741" s="227"/>
      <c r="X1741" s="227"/>
      <c r="Y1741" s="227"/>
      <c r="Z1741" s="227"/>
      <c r="AA1741" s="227"/>
      <c r="AB1741" s="227"/>
      <c r="AC1741" s="227"/>
      <c r="AD1741" s="227"/>
      <c r="AE1741" s="227"/>
      <c r="AF1741" s="227"/>
      <c r="AG1741" s="227"/>
      <c r="AH1741" s="227"/>
      <c r="AI1741" s="227"/>
      <c r="AJ1741" s="227"/>
      <c r="AK1741" s="227"/>
    </row>
    <row r="1742" hidden="1">
      <c r="A1742" s="227"/>
      <c r="B1742" s="227"/>
      <c r="C1742" s="227"/>
      <c r="D1742" s="227"/>
      <c r="E1742" s="227"/>
      <c r="F1742" s="227"/>
      <c r="G1742" s="227"/>
      <c r="H1742" s="227"/>
      <c r="I1742" s="227"/>
      <c r="J1742" s="227"/>
      <c r="K1742" s="227"/>
      <c r="L1742" s="227"/>
      <c r="M1742" s="227"/>
      <c r="N1742" s="227"/>
      <c r="O1742" s="227"/>
      <c r="P1742" s="227"/>
      <c r="Q1742" s="227"/>
      <c r="R1742" s="227"/>
      <c r="S1742" s="227"/>
      <c r="T1742" s="227"/>
      <c r="U1742" s="227"/>
      <c r="V1742" s="227"/>
      <c r="W1742" s="227"/>
      <c r="X1742" s="227"/>
      <c r="Y1742" s="227"/>
      <c r="Z1742" s="227"/>
      <c r="AA1742" s="227"/>
      <c r="AB1742" s="227"/>
      <c r="AC1742" s="227"/>
      <c r="AD1742" s="227"/>
      <c r="AE1742" s="227"/>
      <c r="AF1742" s="227"/>
      <c r="AG1742" s="227"/>
      <c r="AH1742" s="227"/>
      <c r="AI1742" s="227"/>
      <c r="AJ1742" s="227"/>
      <c r="AK1742" s="227"/>
    </row>
    <row r="1743" hidden="1">
      <c r="A1743" s="227"/>
      <c r="B1743" s="227"/>
      <c r="C1743" s="227"/>
      <c r="D1743" s="227"/>
      <c r="E1743" s="227"/>
      <c r="F1743" s="227"/>
      <c r="G1743" s="227"/>
      <c r="H1743" s="227"/>
      <c r="I1743" s="227"/>
      <c r="J1743" s="227"/>
      <c r="K1743" s="227"/>
      <c r="L1743" s="227"/>
      <c r="M1743" s="227"/>
      <c r="N1743" s="227"/>
      <c r="O1743" s="227"/>
      <c r="P1743" s="227"/>
      <c r="Q1743" s="227"/>
      <c r="R1743" s="227"/>
      <c r="S1743" s="227"/>
      <c r="T1743" s="227"/>
      <c r="U1743" s="227"/>
      <c r="V1743" s="227"/>
      <c r="W1743" s="227"/>
      <c r="X1743" s="227"/>
      <c r="Y1743" s="227"/>
      <c r="Z1743" s="227"/>
      <c r="AA1743" s="227"/>
      <c r="AB1743" s="227"/>
      <c r="AC1743" s="227"/>
      <c r="AD1743" s="227"/>
      <c r="AE1743" s="227"/>
      <c r="AF1743" s="227"/>
      <c r="AG1743" s="227"/>
      <c r="AH1743" s="227"/>
      <c r="AI1743" s="227"/>
      <c r="AJ1743" s="227"/>
      <c r="AK1743" s="227"/>
    </row>
    <row r="1744" hidden="1">
      <c r="A1744" s="227"/>
      <c r="B1744" s="227"/>
      <c r="C1744" s="227"/>
      <c r="D1744" s="227"/>
      <c r="E1744" s="227"/>
      <c r="F1744" s="227"/>
      <c r="G1744" s="227"/>
      <c r="H1744" s="227"/>
      <c r="I1744" s="227"/>
      <c r="J1744" s="227"/>
      <c r="K1744" s="227"/>
      <c r="L1744" s="227"/>
      <c r="M1744" s="227"/>
      <c r="N1744" s="227"/>
      <c r="O1744" s="227"/>
      <c r="P1744" s="227"/>
      <c r="Q1744" s="227"/>
      <c r="R1744" s="227"/>
      <c r="S1744" s="227"/>
      <c r="T1744" s="227"/>
      <c r="U1744" s="227"/>
      <c r="V1744" s="227"/>
      <c r="W1744" s="227"/>
      <c r="X1744" s="227"/>
      <c r="Y1744" s="227"/>
      <c r="Z1744" s="227"/>
      <c r="AA1744" s="227"/>
      <c r="AB1744" s="227"/>
      <c r="AC1744" s="227"/>
      <c r="AD1744" s="227"/>
      <c r="AE1744" s="227"/>
      <c r="AF1744" s="227"/>
      <c r="AG1744" s="227"/>
      <c r="AH1744" s="227"/>
      <c r="AI1744" s="227"/>
      <c r="AJ1744" s="227"/>
      <c r="AK1744" s="227"/>
    </row>
    <row r="1745" hidden="1">
      <c r="A1745" s="227"/>
      <c r="B1745" s="227"/>
      <c r="C1745" s="227"/>
      <c r="D1745" s="227"/>
      <c r="E1745" s="227"/>
      <c r="F1745" s="227"/>
      <c r="G1745" s="227"/>
      <c r="H1745" s="227"/>
      <c r="I1745" s="227"/>
      <c r="J1745" s="227"/>
      <c r="K1745" s="227"/>
      <c r="L1745" s="227"/>
      <c r="M1745" s="227"/>
      <c r="N1745" s="227"/>
      <c r="O1745" s="227"/>
      <c r="P1745" s="227"/>
      <c r="Q1745" s="227"/>
      <c r="R1745" s="227"/>
      <c r="S1745" s="227"/>
      <c r="T1745" s="227"/>
      <c r="U1745" s="227"/>
      <c r="V1745" s="227"/>
      <c r="W1745" s="227"/>
      <c r="X1745" s="227"/>
      <c r="Y1745" s="227"/>
      <c r="Z1745" s="227"/>
      <c r="AA1745" s="227"/>
      <c r="AB1745" s="227"/>
      <c r="AC1745" s="227"/>
      <c r="AD1745" s="227"/>
      <c r="AE1745" s="227"/>
      <c r="AF1745" s="227"/>
      <c r="AG1745" s="227"/>
      <c r="AH1745" s="227"/>
      <c r="AI1745" s="227"/>
      <c r="AJ1745" s="227"/>
      <c r="AK1745" s="227"/>
    </row>
    <row r="1746" hidden="1">
      <c r="A1746" s="227"/>
      <c r="B1746" s="227"/>
      <c r="C1746" s="227"/>
      <c r="D1746" s="227"/>
      <c r="E1746" s="227"/>
      <c r="F1746" s="227"/>
      <c r="G1746" s="227"/>
      <c r="H1746" s="227"/>
      <c r="I1746" s="227"/>
      <c r="J1746" s="227"/>
      <c r="K1746" s="227"/>
      <c r="L1746" s="227"/>
      <c r="M1746" s="227"/>
      <c r="N1746" s="227"/>
      <c r="O1746" s="227"/>
      <c r="P1746" s="227"/>
      <c r="Q1746" s="227"/>
      <c r="R1746" s="227"/>
      <c r="S1746" s="227"/>
      <c r="T1746" s="227"/>
      <c r="U1746" s="227"/>
      <c r="V1746" s="227"/>
      <c r="W1746" s="227"/>
      <c r="X1746" s="227"/>
      <c r="Y1746" s="227"/>
      <c r="Z1746" s="227"/>
      <c r="AA1746" s="227"/>
      <c r="AB1746" s="227"/>
      <c r="AC1746" s="227"/>
      <c r="AD1746" s="227"/>
      <c r="AE1746" s="227"/>
      <c r="AF1746" s="227"/>
      <c r="AG1746" s="227"/>
      <c r="AH1746" s="227"/>
      <c r="AI1746" s="227"/>
      <c r="AJ1746" s="227"/>
      <c r="AK1746" s="227"/>
    </row>
    <row r="1747" hidden="1">
      <c r="A1747" s="227"/>
      <c r="B1747" s="227"/>
      <c r="C1747" s="227"/>
      <c r="D1747" s="227"/>
      <c r="E1747" s="227"/>
      <c r="F1747" s="227"/>
      <c r="G1747" s="227"/>
      <c r="H1747" s="227"/>
      <c r="I1747" s="227"/>
      <c r="J1747" s="227"/>
      <c r="K1747" s="227"/>
      <c r="L1747" s="227"/>
      <c r="M1747" s="227"/>
      <c r="N1747" s="227"/>
      <c r="O1747" s="227"/>
      <c r="P1747" s="227"/>
      <c r="Q1747" s="227"/>
      <c r="R1747" s="227"/>
      <c r="S1747" s="227"/>
      <c r="T1747" s="227"/>
      <c r="U1747" s="227"/>
      <c r="V1747" s="227"/>
      <c r="W1747" s="227"/>
      <c r="X1747" s="227"/>
      <c r="Y1747" s="227"/>
      <c r="Z1747" s="227"/>
      <c r="AA1747" s="227"/>
      <c r="AB1747" s="227"/>
      <c r="AC1747" s="227"/>
      <c r="AD1747" s="227"/>
      <c r="AE1747" s="227"/>
      <c r="AF1747" s="227"/>
      <c r="AG1747" s="227"/>
      <c r="AH1747" s="227"/>
      <c r="AI1747" s="227"/>
      <c r="AJ1747" s="227"/>
      <c r="AK1747" s="227"/>
    </row>
    <row r="1748" hidden="1">
      <c r="A1748" s="227"/>
      <c r="B1748" s="227"/>
      <c r="C1748" s="227"/>
      <c r="D1748" s="227"/>
      <c r="E1748" s="227"/>
      <c r="F1748" s="227"/>
      <c r="G1748" s="227"/>
      <c r="H1748" s="227"/>
      <c r="I1748" s="227"/>
      <c r="J1748" s="227"/>
      <c r="K1748" s="227"/>
      <c r="L1748" s="227"/>
      <c r="M1748" s="227"/>
      <c r="N1748" s="227"/>
      <c r="O1748" s="227"/>
      <c r="P1748" s="227"/>
      <c r="Q1748" s="227"/>
      <c r="R1748" s="227"/>
      <c r="S1748" s="227"/>
      <c r="T1748" s="227"/>
      <c r="U1748" s="227"/>
      <c r="V1748" s="227"/>
      <c r="W1748" s="227"/>
      <c r="X1748" s="227"/>
      <c r="Y1748" s="227"/>
      <c r="Z1748" s="227"/>
      <c r="AA1748" s="227"/>
      <c r="AB1748" s="227"/>
      <c r="AC1748" s="227"/>
      <c r="AD1748" s="227"/>
      <c r="AE1748" s="227"/>
      <c r="AF1748" s="227"/>
      <c r="AG1748" s="227"/>
      <c r="AH1748" s="227"/>
      <c r="AI1748" s="227"/>
      <c r="AJ1748" s="227"/>
      <c r="AK1748" s="227"/>
    </row>
    <row r="1749" hidden="1">
      <c r="A1749" s="227"/>
      <c r="B1749" s="227"/>
      <c r="C1749" s="227"/>
      <c r="D1749" s="227"/>
      <c r="E1749" s="227"/>
      <c r="F1749" s="227"/>
      <c r="G1749" s="227"/>
      <c r="H1749" s="227"/>
      <c r="I1749" s="227"/>
      <c r="J1749" s="227"/>
      <c r="K1749" s="227"/>
      <c r="L1749" s="227"/>
      <c r="M1749" s="227"/>
      <c r="N1749" s="227"/>
      <c r="O1749" s="227"/>
      <c r="P1749" s="227"/>
      <c r="Q1749" s="227"/>
      <c r="R1749" s="227"/>
      <c r="S1749" s="227"/>
      <c r="T1749" s="227"/>
      <c r="U1749" s="227"/>
      <c r="V1749" s="227"/>
      <c r="W1749" s="227"/>
      <c r="X1749" s="227"/>
      <c r="Y1749" s="227"/>
      <c r="Z1749" s="227"/>
      <c r="AA1749" s="227"/>
      <c r="AB1749" s="227"/>
      <c r="AC1749" s="227"/>
      <c r="AD1749" s="227"/>
      <c r="AE1749" s="227"/>
      <c r="AF1749" s="227"/>
      <c r="AG1749" s="227"/>
      <c r="AH1749" s="227"/>
      <c r="AI1749" s="227"/>
      <c r="AJ1749" s="227"/>
      <c r="AK1749" s="227"/>
    </row>
    <row r="1750" hidden="1">
      <c r="A1750" s="227"/>
      <c r="B1750" s="227"/>
      <c r="C1750" s="227"/>
      <c r="D1750" s="227"/>
      <c r="E1750" s="227"/>
      <c r="F1750" s="227"/>
      <c r="G1750" s="227"/>
      <c r="H1750" s="227"/>
      <c r="I1750" s="227"/>
      <c r="J1750" s="227"/>
      <c r="K1750" s="227"/>
      <c r="L1750" s="227"/>
      <c r="M1750" s="227"/>
      <c r="N1750" s="227"/>
      <c r="O1750" s="227"/>
      <c r="P1750" s="227"/>
      <c r="Q1750" s="227"/>
      <c r="R1750" s="227"/>
      <c r="S1750" s="227"/>
      <c r="T1750" s="227"/>
      <c r="U1750" s="227"/>
      <c r="V1750" s="227"/>
      <c r="W1750" s="227"/>
      <c r="X1750" s="227"/>
      <c r="Y1750" s="227"/>
      <c r="Z1750" s="227"/>
      <c r="AA1750" s="227"/>
      <c r="AB1750" s="227"/>
      <c r="AC1750" s="227"/>
      <c r="AD1750" s="227"/>
      <c r="AE1750" s="227"/>
      <c r="AF1750" s="227"/>
      <c r="AG1750" s="227"/>
      <c r="AH1750" s="227"/>
      <c r="AI1750" s="227"/>
      <c r="AJ1750" s="227"/>
      <c r="AK1750" s="227"/>
    </row>
    <row r="1751" hidden="1">
      <c r="A1751" s="227"/>
      <c r="B1751" s="227"/>
      <c r="C1751" s="227"/>
      <c r="D1751" s="227"/>
      <c r="E1751" s="227"/>
      <c r="F1751" s="227"/>
      <c r="G1751" s="227"/>
      <c r="H1751" s="227"/>
      <c r="I1751" s="227"/>
      <c r="J1751" s="227"/>
      <c r="K1751" s="227"/>
      <c r="L1751" s="227"/>
      <c r="M1751" s="227"/>
      <c r="N1751" s="227"/>
      <c r="O1751" s="227"/>
      <c r="P1751" s="227"/>
      <c r="Q1751" s="227"/>
      <c r="R1751" s="227"/>
      <c r="S1751" s="227"/>
      <c r="T1751" s="227"/>
      <c r="U1751" s="227"/>
      <c r="V1751" s="227"/>
      <c r="W1751" s="227"/>
      <c r="X1751" s="227"/>
      <c r="Y1751" s="227"/>
      <c r="Z1751" s="227"/>
      <c r="AA1751" s="227"/>
      <c r="AB1751" s="227"/>
      <c r="AC1751" s="227"/>
      <c r="AD1751" s="227"/>
      <c r="AE1751" s="227"/>
      <c r="AF1751" s="227"/>
      <c r="AG1751" s="227"/>
      <c r="AH1751" s="227"/>
      <c r="AI1751" s="227"/>
      <c r="AJ1751" s="227"/>
      <c r="AK1751" s="227"/>
    </row>
    <row r="1752" hidden="1">
      <c r="A1752" s="227"/>
      <c r="B1752" s="227"/>
      <c r="C1752" s="227"/>
      <c r="D1752" s="227"/>
      <c r="E1752" s="227"/>
      <c r="F1752" s="227"/>
      <c r="G1752" s="227"/>
      <c r="H1752" s="227"/>
      <c r="I1752" s="227"/>
      <c r="J1752" s="227"/>
      <c r="K1752" s="227"/>
      <c r="L1752" s="227"/>
      <c r="M1752" s="227"/>
      <c r="N1752" s="227"/>
      <c r="O1752" s="227"/>
      <c r="P1752" s="227"/>
      <c r="Q1752" s="227"/>
      <c r="R1752" s="227"/>
      <c r="S1752" s="227"/>
      <c r="T1752" s="227"/>
      <c r="U1752" s="227"/>
      <c r="V1752" s="227"/>
      <c r="W1752" s="227"/>
      <c r="X1752" s="227"/>
      <c r="Y1752" s="227"/>
      <c r="Z1752" s="227"/>
      <c r="AA1752" s="227"/>
      <c r="AB1752" s="227"/>
      <c r="AC1752" s="227"/>
      <c r="AD1752" s="227"/>
      <c r="AE1752" s="227"/>
      <c r="AF1752" s="227"/>
      <c r="AG1752" s="227"/>
      <c r="AH1752" s="227"/>
      <c r="AI1752" s="227"/>
      <c r="AJ1752" s="227"/>
      <c r="AK1752" s="227"/>
    </row>
    <row r="1753" hidden="1">
      <c r="A1753" s="227"/>
      <c r="B1753" s="227"/>
      <c r="C1753" s="227"/>
      <c r="D1753" s="227"/>
      <c r="E1753" s="227"/>
      <c r="F1753" s="227"/>
      <c r="G1753" s="227"/>
      <c r="H1753" s="227"/>
      <c r="I1753" s="227"/>
      <c r="J1753" s="227"/>
      <c r="K1753" s="227"/>
      <c r="L1753" s="227"/>
      <c r="M1753" s="227"/>
      <c r="N1753" s="227"/>
      <c r="O1753" s="227"/>
      <c r="P1753" s="227"/>
      <c r="Q1753" s="227"/>
      <c r="R1753" s="227"/>
      <c r="S1753" s="227"/>
      <c r="T1753" s="227"/>
      <c r="U1753" s="227"/>
      <c r="V1753" s="227"/>
      <c r="W1753" s="227"/>
      <c r="X1753" s="227"/>
      <c r="Y1753" s="227"/>
      <c r="Z1753" s="227"/>
      <c r="AA1753" s="227"/>
      <c r="AB1753" s="227"/>
      <c r="AC1753" s="227"/>
      <c r="AD1753" s="227"/>
      <c r="AE1753" s="227"/>
      <c r="AF1753" s="227"/>
      <c r="AG1753" s="227"/>
      <c r="AH1753" s="227"/>
      <c r="AI1753" s="227"/>
      <c r="AJ1753" s="227"/>
      <c r="AK1753" s="227"/>
    </row>
    <row r="1754" hidden="1">
      <c r="A1754" s="227"/>
      <c r="B1754" s="227"/>
      <c r="C1754" s="227"/>
      <c r="D1754" s="227"/>
      <c r="E1754" s="227"/>
      <c r="F1754" s="227"/>
      <c r="G1754" s="227"/>
      <c r="H1754" s="227"/>
      <c r="I1754" s="227"/>
      <c r="J1754" s="227"/>
      <c r="K1754" s="227"/>
      <c r="L1754" s="227"/>
      <c r="M1754" s="227"/>
      <c r="N1754" s="227"/>
      <c r="O1754" s="227"/>
      <c r="P1754" s="227"/>
      <c r="Q1754" s="227"/>
      <c r="R1754" s="227"/>
      <c r="S1754" s="227"/>
      <c r="T1754" s="227"/>
      <c r="U1754" s="227"/>
      <c r="V1754" s="227"/>
      <c r="W1754" s="227"/>
      <c r="X1754" s="227"/>
      <c r="Y1754" s="227"/>
      <c r="Z1754" s="227"/>
      <c r="AA1754" s="227"/>
      <c r="AB1754" s="227"/>
      <c r="AC1754" s="227"/>
      <c r="AD1754" s="227"/>
      <c r="AE1754" s="227"/>
      <c r="AF1754" s="227"/>
      <c r="AG1754" s="227"/>
      <c r="AH1754" s="227"/>
      <c r="AI1754" s="227"/>
      <c r="AJ1754" s="227"/>
      <c r="AK1754" s="227"/>
    </row>
    <row r="1755" hidden="1">
      <c r="A1755" s="227"/>
      <c r="B1755" s="227"/>
      <c r="C1755" s="227"/>
      <c r="D1755" s="227"/>
      <c r="E1755" s="227"/>
      <c r="F1755" s="227"/>
      <c r="G1755" s="227"/>
      <c r="H1755" s="227"/>
      <c r="I1755" s="227"/>
      <c r="J1755" s="227"/>
      <c r="K1755" s="227"/>
      <c r="L1755" s="227"/>
      <c r="M1755" s="227"/>
      <c r="N1755" s="227"/>
      <c r="O1755" s="227"/>
      <c r="P1755" s="227"/>
      <c r="Q1755" s="227"/>
      <c r="R1755" s="227"/>
      <c r="S1755" s="227"/>
      <c r="T1755" s="227"/>
      <c r="U1755" s="227"/>
      <c r="V1755" s="227"/>
      <c r="W1755" s="227"/>
      <c r="X1755" s="227"/>
      <c r="Y1755" s="227"/>
      <c r="Z1755" s="227"/>
      <c r="AA1755" s="227"/>
      <c r="AB1755" s="227"/>
      <c r="AC1755" s="227"/>
      <c r="AD1755" s="227"/>
      <c r="AE1755" s="227"/>
      <c r="AF1755" s="227"/>
      <c r="AG1755" s="227"/>
      <c r="AH1755" s="227"/>
      <c r="AI1755" s="227"/>
      <c r="AJ1755" s="227"/>
      <c r="AK1755" s="227"/>
    </row>
    <row r="1756" hidden="1">
      <c r="A1756" s="227"/>
      <c r="B1756" s="227"/>
      <c r="C1756" s="227"/>
      <c r="D1756" s="227"/>
      <c r="E1756" s="227"/>
      <c r="F1756" s="227"/>
      <c r="G1756" s="227"/>
      <c r="H1756" s="227"/>
      <c r="I1756" s="227"/>
      <c r="J1756" s="227"/>
      <c r="K1756" s="227"/>
      <c r="L1756" s="227"/>
      <c r="M1756" s="227"/>
      <c r="N1756" s="227"/>
      <c r="O1756" s="227"/>
      <c r="P1756" s="227"/>
      <c r="Q1756" s="227"/>
      <c r="R1756" s="227"/>
      <c r="S1756" s="227"/>
      <c r="T1756" s="227"/>
      <c r="U1756" s="227"/>
      <c r="V1756" s="227"/>
      <c r="W1756" s="227"/>
      <c r="X1756" s="227"/>
      <c r="Y1756" s="227"/>
      <c r="Z1756" s="227"/>
      <c r="AA1756" s="227"/>
      <c r="AB1756" s="227"/>
      <c r="AC1756" s="227"/>
      <c r="AD1756" s="227"/>
      <c r="AE1756" s="227"/>
      <c r="AF1756" s="227"/>
      <c r="AG1756" s="227"/>
      <c r="AH1756" s="227"/>
      <c r="AI1756" s="227"/>
      <c r="AJ1756" s="227"/>
      <c r="AK1756" s="227"/>
    </row>
    <row r="1757" hidden="1">
      <c r="A1757" s="227"/>
      <c r="B1757" s="227"/>
      <c r="C1757" s="227"/>
      <c r="D1757" s="227"/>
      <c r="E1757" s="227"/>
      <c r="F1757" s="227"/>
      <c r="G1757" s="227"/>
      <c r="H1757" s="227"/>
      <c r="I1757" s="227"/>
      <c r="J1757" s="227"/>
      <c r="K1757" s="227"/>
      <c r="L1757" s="227"/>
      <c r="M1757" s="227"/>
      <c r="N1757" s="227"/>
      <c r="O1757" s="227"/>
      <c r="P1757" s="227"/>
      <c r="Q1757" s="227"/>
      <c r="R1757" s="227"/>
      <c r="S1757" s="227"/>
      <c r="T1757" s="227"/>
      <c r="U1757" s="227"/>
      <c r="V1757" s="227"/>
      <c r="W1757" s="227"/>
      <c r="X1757" s="227"/>
      <c r="Y1757" s="227"/>
      <c r="Z1757" s="227"/>
      <c r="AA1757" s="227"/>
      <c r="AB1757" s="227"/>
      <c r="AC1757" s="227"/>
      <c r="AD1757" s="227"/>
      <c r="AE1757" s="227"/>
      <c r="AF1757" s="227"/>
      <c r="AG1757" s="227"/>
      <c r="AH1757" s="227"/>
      <c r="AI1757" s="227"/>
      <c r="AJ1757" s="227"/>
      <c r="AK1757" s="227"/>
    </row>
  </sheetData>
  <hyperlinks>
    <hyperlink r:id="rId1" ref="M10"/>
    <hyperlink r:id="rId2" ref="M11"/>
    <hyperlink r:id="rId3" ref="M12"/>
    <hyperlink r:id="rId4" ref="M13"/>
    <hyperlink r:id="rId5" ref="M14"/>
    <hyperlink r:id="rId6" ref="M15"/>
    <hyperlink r:id="rId7" ref="M16"/>
    <hyperlink r:id="rId8" ref="M17"/>
    <hyperlink r:id="rId9" ref="M18"/>
    <hyperlink r:id="rId10" ref="M19"/>
    <hyperlink r:id="rId11" ref="M20"/>
    <hyperlink r:id="rId12" ref="M21"/>
    <hyperlink r:id="rId13" ref="M22"/>
    <hyperlink r:id="rId14" ref="M23"/>
    <hyperlink r:id="rId15" ref="M24"/>
    <hyperlink r:id="rId16" ref="M25"/>
    <hyperlink r:id="rId17" ref="M26"/>
    <hyperlink r:id="rId18" ref="M27"/>
    <hyperlink r:id="rId19" ref="M28"/>
    <hyperlink r:id="rId20" ref="M41"/>
    <hyperlink r:id="rId21" ref="M44"/>
    <hyperlink r:id="rId22" ref="M52"/>
    <hyperlink r:id="rId23" ref="M53"/>
    <hyperlink r:id="rId24" ref="M60"/>
    <hyperlink r:id="rId25" ref="M62"/>
    <hyperlink r:id="rId26" ref="M64"/>
    <hyperlink r:id="rId27" ref="M67"/>
    <hyperlink r:id="rId28" ref="M72"/>
    <hyperlink r:id="rId29" ref="M74"/>
    <hyperlink r:id="rId30" ref="M75"/>
    <hyperlink r:id="rId31" ref="M76"/>
    <hyperlink r:id="rId32" ref="M84"/>
    <hyperlink r:id="rId33" ref="M87"/>
    <hyperlink r:id="rId34" ref="M88"/>
    <hyperlink r:id="rId35" ref="M90"/>
    <hyperlink r:id="rId36" ref="M91"/>
    <hyperlink r:id="rId37" ref="M92"/>
    <hyperlink r:id="rId38" ref="M94"/>
  </hyperlinks>
  <drawing r:id="rId39"/>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63"/>
    <col customWidth="1" min="2" max="2" width="37.38"/>
    <col customWidth="1" min="3" max="3" width="25.38"/>
    <col customWidth="1" min="4" max="5" width="31.88"/>
    <col customWidth="1" min="6" max="6" width="21.25"/>
  </cols>
  <sheetData>
    <row r="1">
      <c r="A1" s="148" t="s">
        <v>928</v>
      </c>
      <c r="B1" s="265">
        <v>45660.0</v>
      </c>
      <c r="C1" s="266" t="s">
        <v>31</v>
      </c>
      <c r="D1" s="266">
        <v>12.0</v>
      </c>
      <c r="E1" s="267"/>
      <c r="F1" s="267">
        <f t="shared" ref="F1:F124" si="1">COUNTIF(C:C, E1)</f>
        <v>0</v>
      </c>
      <c r="G1" s="268"/>
      <c r="H1" s="268"/>
      <c r="I1" s="268"/>
      <c r="J1" s="268"/>
      <c r="K1" s="268"/>
      <c r="L1" s="268"/>
      <c r="M1" s="268"/>
      <c r="N1" s="268"/>
      <c r="O1" s="269"/>
    </row>
    <row r="2">
      <c r="A2" s="148" t="s">
        <v>928</v>
      </c>
      <c r="B2" s="150" t="s">
        <v>757</v>
      </c>
      <c r="C2" s="150" t="s">
        <v>25</v>
      </c>
      <c r="D2" s="150">
        <v>2.682</v>
      </c>
      <c r="E2" s="32"/>
      <c r="F2" s="32">
        <f t="shared" si="1"/>
        <v>0</v>
      </c>
    </row>
    <row r="3">
      <c r="A3" s="148" t="s">
        <v>927</v>
      </c>
      <c r="B3" s="153" t="s">
        <v>574</v>
      </c>
      <c r="C3" s="153" t="s">
        <v>129</v>
      </c>
      <c r="D3" s="270">
        <v>9707.0</v>
      </c>
      <c r="E3" s="32"/>
      <c r="F3" s="32">
        <f t="shared" si="1"/>
        <v>0</v>
      </c>
    </row>
    <row r="4">
      <c r="A4" s="148" t="s">
        <v>927</v>
      </c>
      <c r="B4" s="153" t="s">
        <v>556</v>
      </c>
      <c r="C4" s="153" t="s">
        <v>35</v>
      </c>
      <c r="D4" s="270">
        <v>3339.0</v>
      </c>
      <c r="E4" s="32"/>
      <c r="F4" s="32">
        <f t="shared" si="1"/>
        <v>0</v>
      </c>
    </row>
    <row r="5">
      <c r="A5" s="148" t="s">
        <v>927</v>
      </c>
      <c r="B5" s="153" t="s">
        <v>557</v>
      </c>
      <c r="C5" s="153" t="s">
        <v>35</v>
      </c>
      <c r="D5" s="271">
        <v>5373.0</v>
      </c>
      <c r="E5" s="32"/>
      <c r="F5" s="32">
        <f t="shared" si="1"/>
        <v>0</v>
      </c>
    </row>
    <row r="6">
      <c r="A6" s="148" t="s">
        <v>929</v>
      </c>
      <c r="B6" s="149" t="s">
        <v>820</v>
      </c>
      <c r="C6" s="149" t="s">
        <v>56</v>
      </c>
      <c r="D6" s="149">
        <v>242.2</v>
      </c>
      <c r="E6" s="32"/>
      <c r="F6" s="32">
        <f t="shared" si="1"/>
        <v>0</v>
      </c>
    </row>
    <row r="7">
      <c r="A7" s="148" t="s">
        <v>929</v>
      </c>
      <c r="B7" s="149" t="s">
        <v>829</v>
      </c>
      <c r="C7" s="149" t="s">
        <v>76</v>
      </c>
      <c r="D7" s="149">
        <v>24.63</v>
      </c>
      <c r="E7" s="32"/>
      <c r="F7" s="32">
        <f t="shared" si="1"/>
        <v>0</v>
      </c>
    </row>
    <row r="8">
      <c r="A8" s="148" t="s">
        <v>929</v>
      </c>
      <c r="B8" s="149" t="s">
        <v>840</v>
      </c>
      <c r="C8" s="149" t="s">
        <v>106</v>
      </c>
      <c r="D8" s="272">
        <v>1170.0</v>
      </c>
      <c r="E8" s="32"/>
      <c r="F8" s="32">
        <f t="shared" si="1"/>
        <v>0</v>
      </c>
    </row>
    <row r="9">
      <c r="A9" s="148" t="s">
        <v>929</v>
      </c>
      <c r="B9" s="149" t="s">
        <v>845</v>
      </c>
      <c r="C9" s="149" t="s">
        <v>123</v>
      </c>
      <c r="D9" s="149">
        <v>1.0</v>
      </c>
      <c r="E9" s="32"/>
      <c r="F9" s="32">
        <f t="shared" si="1"/>
        <v>0</v>
      </c>
    </row>
    <row r="10">
      <c r="A10" s="148" t="s">
        <v>929</v>
      </c>
      <c r="B10" s="149" t="s">
        <v>830</v>
      </c>
      <c r="C10" s="149" t="s">
        <v>76</v>
      </c>
      <c r="D10" s="149">
        <v>51.66</v>
      </c>
      <c r="E10" s="32"/>
      <c r="F10" s="32">
        <f t="shared" si="1"/>
        <v>0</v>
      </c>
    </row>
    <row r="11">
      <c r="A11" s="148" t="s">
        <v>929</v>
      </c>
      <c r="B11" s="149" t="s">
        <v>853</v>
      </c>
      <c r="C11" s="149" t="s">
        <v>1117</v>
      </c>
      <c r="D11" s="149">
        <v>3.0</v>
      </c>
      <c r="E11" s="32"/>
      <c r="F11" s="32">
        <f t="shared" si="1"/>
        <v>0</v>
      </c>
    </row>
    <row r="12">
      <c r="A12" s="148" t="s">
        <v>929</v>
      </c>
      <c r="B12" s="149" t="s">
        <v>784</v>
      </c>
      <c r="C12" s="149" t="s">
        <v>35</v>
      </c>
      <c r="D12" s="149">
        <v>136.0</v>
      </c>
      <c r="E12" s="32"/>
      <c r="F12" s="32">
        <f t="shared" si="1"/>
        <v>0</v>
      </c>
    </row>
    <row r="13">
      <c r="A13" s="148" t="s">
        <v>928</v>
      </c>
      <c r="B13" s="149" t="s">
        <v>758</v>
      </c>
      <c r="C13" s="149" t="s">
        <v>25</v>
      </c>
      <c r="D13" s="149">
        <v>1.079</v>
      </c>
      <c r="E13" s="32"/>
      <c r="F13" s="32">
        <f t="shared" si="1"/>
        <v>0</v>
      </c>
    </row>
    <row r="14">
      <c r="A14" s="148" t="s">
        <v>933</v>
      </c>
      <c r="B14" s="149" t="s">
        <v>27</v>
      </c>
      <c r="C14" s="149" t="s">
        <v>27</v>
      </c>
      <c r="D14" s="272">
        <v>12062.0</v>
      </c>
      <c r="E14" s="32"/>
      <c r="F14" s="32">
        <f t="shared" si="1"/>
        <v>0</v>
      </c>
    </row>
    <row r="15">
      <c r="A15" s="148" t="s">
        <v>929</v>
      </c>
      <c r="B15" s="149" t="s">
        <v>785</v>
      </c>
      <c r="C15" s="149" t="s">
        <v>35</v>
      </c>
      <c r="D15" s="149">
        <v>100.0</v>
      </c>
      <c r="E15" s="32"/>
      <c r="F15" s="32">
        <f t="shared" si="1"/>
        <v>0</v>
      </c>
    </row>
    <row r="16">
      <c r="A16" s="148" t="s">
        <v>928</v>
      </c>
      <c r="B16" s="149" t="s">
        <v>765</v>
      </c>
      <c r="C16" s="149" t="s">
        <v>129</v>
      </c>
      <c r="D16" s="149">
        <v>15.02</v>
      </c>
      <c r="E16" s="32"/>
      <c r="F16" s="32">
        <f t="shared" si="1"/>
        <v>0</v>
      </c>
    </row>
    <row r="17">
      <c r="A17" s="148" t="s">
        <v>929</v>
      </c>
      <c r="B17" s="149" t="s">
        <v>821</v>
      </c>
      <c r="C17" s="149" t="s">
        <v>56</v>
      </c>
      <c r="D17" s="272">
        <v>3605.0</v>
      </c>
      <c r="E17" s="32"/>
      <c r="F17" s="32">
        <f t="shared" si="1"/>
        <v>0</v>
      </c>
    </row>
    <row r="18">
      <c r="A18" s="148" t="s">
        <v>929</v>
      </c>
      <c r="B18" s="149" t="s">
        <v>786</v>
      </c>
      <c r="C18" s="149" t="s">
        <v>35</v>
      </c>
      <c r="D18" s="149">
        <v>7.531</v>
      </c>
      <c r="E18" s="32"/>
      <c r="F18" s="32">
        <f t="shared" si="1"/>
        <v>0</v>
      </c>
    </row>
    <row r="19">
      <c r="A19" s="148" t="s">
        <v>929</v>
      </c>
      <c r="B19" s="149" t="s">
        <v>841</v>
      </c>
      <c r="C19" s="149" t="s">
        <v>121</v>
      </c>
      <c r="D19" s="272">
        <v>1234.0</v>
      </c>
      <c r="E19" s="32"/>
      <c r="F19" s="32">
        <f t="shared" si="1"/>
        <v>0</v>
      </c>
    </row>
    <row r="20">
      <c r="A20" s="148" t="s">
        <v>929</v>
      </c>
      <c r="B20" s="149" t="s">
        <v>787</v>
      </c>
      <c r="C20" s="149" t="s">
        <v>35</v>
      </c>
      <c r="D20" s="272">
        <v>1152.0</v>
      </c>
      <c r="E20" s="32"/>
      <c r="F20" s="32">
        <f t="shared" si="1"/>
        <v>0</v>
      </c>
    </row>
    <row r="21">
      <c r="A21" s="148" t="s">
        <v>929</v>
      </c>
      <c r="B21" s="149" t="s">
        <v>842</v>
      </c>
      <c r="C21" s="149" t="s">
        <v>121</v>
      </c>
      <c r="D21" s="273">
        <v>1908.0</v>
      </c>
      <c r="E21" s="32"/>
      <c r="F21" s="32">
        <f t="shared" si="1"/>
        <v>0</v>
      </c>
    </row>
    <row r="22">
      <c r="A22" s="148" t="s">
        <v>929</v>
      </c>
      <c r="B22" s="149" t="s">
        <v>846</v>
      </c>
      <c r="C22" s="149" t="s">
        <v>125</v>
      </c>
      <c r="D22" s="149">
        <v>125.0</v>
      </c>
      <c r="E22" s="32"/>
      <c r="F22" s="32">
        <f t="shared" si="1"/>
        <v>0</v>
      </c>
    </row>
    <row r="23">
      <c r="A23" s="148" t="s">
        <v>930</v>
      </c>
      <c r="B23" s="163" t="s">
        <v>593</v>
      </c>
      <c r="C23" s="163" t="s">
        <v>120</v>
      </c>
      <c r="D23" s="270">
        <v>52020.0</v>
      </c>
      <c r="E23" s="32"/>
      <c r="F23" s="32">
        <f t="shared" si="1"/>
        <v>0</v>
      </c>
    </row>
    <row r="24">
      <c r="A24" s="148" t="s">
        <v>927</v>
      </c>
      <c r="B24" s="153" t="s">
        <v>564</v>
      </c>
      <c r="C24" s="153" t="s">
        <v>56</v>
      </c>
      <c r="D24" s="274">
        <v>152.0</v>
      </c>
      <c r="E24" s="32"/>
      <c r="F24" s="32">
        <f t="shared" si="1"/>
        <v>0</v>
      </c>
    </row>
    <row r="25">
      <c r="A25" s="148" t="s">
        <v>927</v>
      </c>
      <c r="B25" s="153" t="s">
        <v>565</v>
      </c>
      <c r="C25" s="149" t="s">
        <v>56</v>
      </c>
      <c r="D25" s="271">
        <v>12877.0</v>
      </c>
      <c r="E25" s="32"/>
      <c r="F25" s="32">
        <f t="shared" si="1"/>
        <v>0</v>
      </c>
    </row>
    <row r="26">
      <c r="A26" s="148" t="s">
        <v>928</v>
      </c>
      <c r="B26" s="149" t="s">
        <v>762</v>
      </c>
      <c r="C26" s="149" t="s">
        <v>1100</v>
      </c>
      <c r="D26" s="272">
        <v>164000.0</v>
      </c>
      <c r="E26" s="32"/>
      <c r="F26" s="32">
        <f t="shared" si="1"/>
        <v>0</v>
      </c>
    </row>
    <row r="27">
      <c r="A27" s="148" t="s">
        <v>929</v>
      </c>
      <c r="B27" s="149" t="s">
        <v>788</v>
      </c>
      <c r="C27" s="149" t="s">
        <v>35</v>
      </c>
      <c r="D27" s="149">
        <v>4.0</v>
      </c>
      <c r="E27" s="32"/>
      <c r="F27" s="32">
        <f t="shared" si="1"/>
        <v>0</v>
      </c>
    </row>
    <row r="28">
      <c r="A28" s="148" t="s">
        <v>927</v>
      </c>
      <c r="B28" s="153" t="s">
        <v>567</v>
      </c>
      <c r="C28" s="153" t="s">
        <v>64</v>
      </c>
      <c r="D28" s="270">
        <v>1598.0</v>
      </c>
      <c r="E28" s="32"/>
      <c r="F28" s="32">
        <f t="shared" si="1"/>
        <v>0</v>
      </c>
    </row>
    <row r="29">
      <c r="A29" s="148" t="s">
        <v>929</v>
      </c>
      <c r="B29" s="149" t="s">
        <v>822</v>
      </c>
      <c r="C29" s="149" t="s">
        <v>64</v>
      </c>
      <c r="D29" s="272">
        <v>3350.0</v>
      </c>
      <c r="E29" s="32"/>
      <c r="F29" s="32">
        <f t="shared" si="1"/>
        <v>0</v>
      </c>
    </row>
    <row r="30">
      <c r="A30" s="148" t="s">
        <v>933</v>
      </c>
      <c r="B30" s="149" t="s">
        <v>32</v>
      </c>
      <c r="C30" s="149" t="s">
        <v>32</v>
      </c>
      <c r="D30" s="149">
        <v>0.0</v>
      </c>
      <c r="E30" s="32"/>
      <c r="F30" s="32">
        <f t="shared" si="1"/>
        <v>0</v>
      </c>
    </row>
    <row r="31">
      <c r="A31" s="148" t="s">
        <v>929</v>
      </c>
      <c r="B31" s="149" t="s">
        <v>813</v>
      </c>
      <c r="C31" s="149" t="s">
        <v>37</v>
      </c>
      <c r="D31" s="273">
        <v>2960.0</v>
      </c>
      <c r="E31" s="32"/>
      <c r="F31" s="32">
        <f t="shared" si="1"/>
        <v>0</v>
      </c>
    </row>
    <row r="32">
      <c r="A32" s="148" t="s">
        <v>929</v>
      </c>
      <c r="B32" s="149" t="s">
        <v>789</v>
      </c>
      <c r="C32" s="149" t="s">
        <v>35</v>
      </c>
      <c r="D32" s="149">
        <v>52.5</v>
      </c>
      <c r="E32" s="32"/>
      <c r="F32" s="32">
        <f t="shared" si="1"/>
        <v>0</v>
      </c>
    </row>
    <row r="33">
      <c r="A33" s="148" t="s">
        <v>933</v>
      </c>
      <c r="B33" s="149" t="s">
        <v>37</v>
      </c>
      <c r="C33" s="149" t="s">
        <v>37</v>
      </c>
      <c r="D33" s="272">
        <v>190000.0</v>
      </c>
      <c r="E33" s="32"/>
      <c r="F33" s="32">
        <f t="shared" si="1"/>
        <v>0</v>
      </c>
    </row>
    <row r="34">
      <c r="A34" s="148" t="s">
        <v>927</v>
      </c>
      <c r="B34" s="153" t="s">
        <v>568</v>
      </c>
      <c r="C34" s="153" t="s">
        <v>64</v>
      </c>
      <c r="D34" s="270">
        <v>2710.0</v>
      </c>
      <c r="E34" s="32"/>
      <c r="F34" s="32">
        <f t="shared" si="1"/>
        <v>0</v>
      </c>
    </row>
    <row r="35">
      <c r="A35" s="148" t="s">
        <v>927</v>
      </c>
      <c r="B35" s="153" t="s">
        <v>558</v>
      </c>
      <c r="C35" s="153" t="s">
        <v>35</v>
      </c>
      <c r="D35" s="270">
        <v>5737.0</v>
      </c>
      <c r="E35" s="32"/>
      <c r="F35" s="32">
        <f t="shared" si="1"/>
        <v>0</v>
      </c>
    </row>
    <row r="36">
      <c r="A36" s="148" t="s">
        <v>927</v>
      </c>
      <c r="B36" s="153" t="s">
        <v>559</v>
      </c>
      <c r="C36" s="153" t="s">
        <v>35</v>
      </c>
      <c r="D36" s="271">
        <v>4999.0</v>
      </c>
      <c r="E36" s="32"/>
      <c r="F36" s="32">
        <f t="shared" si="1"/>
        <v>0</v>
      </c>
    </row>
    <row r="37">
      <c r="A37" s="148" t="s">
        <v>927</v>
      </c>
      <c r="B37" s="149" t="s">
        <v>573</v>
      </c>
      <c r="C37" s="149" t="s">
        <v>128</v>
      </c>
      <c r="D37" s="270">
        <v>13025.0</v>
      </c>
      <c r="E37" s="32"/>
      <c r="F37" s="32">
        <f t="shared" si="1"/>
        <v>0</v>
      </c>
    </row>
    <row r="38">
      <c r="A38" s="148" t="s">
        <v>929</v>
      </c>
      <c r="B38" s="149" t="s">
        <v>836</v>
      </c>
      <c r="C38" s="149" t="s">
        <v>77</v>
      </c>
      <c r="D38" s="150">
        <v>93.0</v>
      </c>
      <c r="E38" s="32"/>
      <c r="F38" s="32">
        <f t="shared" si="1"/>
        <v>0</v>
      </c>
    </row>
    <row r="39">
      <c r="A39" s="148" t="s">
        <v>927</v>
      </c>
      <c r="B39" s="149" t="s">
        <v>570</v>
      </c>
      <c r="C39" s="149" t="s">
        <v>77</v>
      </c>
      <c r="D39" s="270">
        <v>16239.0</v>
      </c>
      <c r="E39" s="32"/>
      <c r="F39" s="32">
        <f t="shared" si="1"/>
        <v>0</v>
      </c>
    </row>
    <row r="40">
      <c r="A40" s="148" t="s">
        <v>928</v>
      </c>
      <c r="B40" s="149" t="s">
        <v>768</v>
      </c>
      <c r="C40" s="149" t="s">
        <v>139</v>
      </c>
      <c r="D40" s="150">
        <v>2.0</v>
      </c>
      <c r="E40" s="32"/>
      <c r="F40" s="32">
        <f t="shared" si="1"/>
        <v>0</v>
      </c>
    </row>
    <row r="41">
      <c r="A41" s="148" t="s">
        <v>929</v>
      </c>
      <c r="B41" s="149" t="s">
        <v>790</v>
      </c>
      <c r="C41" s="149" t="s">
        <v>35</v>
      </c>
      <c r="D41" s="149">
        <v>3.69</v>
      </c>
      <c r="E41" s="32"/>
      <c r="F41" s="32">
        <f t="shared" si="1"/>
        <v>0</v>
      </c>
    </row>
    <row r="42">
      <c r="A42" s="148" t="s">
        <v>929</v>
      </c>
      <c r="B42" s="149" t="s">
        <v>791</v>
      </c>
      <c r="C42" s="149" t="s">
        <v>35</v>
      </c>
      <c r="D42" s="149">
        <v>23.17</v>
      </c>
      <c r="E42" s="32"/>
      <c r="F42" s="32">
        <f t="shared" si="1"/>
        <v>0</v>
      </c>
    </row>
    <row r="43">
      <c r="A43" s="148" t="s">
        <v>927</v>
      </c>
      <c r="B43" s="153" t="s">
        <v>566</v>
      </c>
      <c r="C43" s="153" t="s">
        <v>56</v>
      </c>
      <c r="D43" s="275">
        <v>202.0</v>
      </c>
      <c r="E43" s="32"/>
      <c r="F43" s="32">
        <f t="shared" si="1"/>
        <v>0</v>
      </c>
    </row>
    <row r="44">
      <c r="A44" s="148" t="s">
        <v>929</v>
      </c>
      <c r="B44" s="149" t="s">
        <v>792</v>
      </c>
      <c r="C44" s="149" t="s">
        <v>35</v>
      </c>
      <c r="D44" s="149">
        <v>204.3</v>
      </c>
      <c r="E44" s="32"/>
      <c r="F44" s="32">
        <f t="shared" si="1"/>
        <v>0</v>
      </c>
    </row>
    <row r="45">
      <c r="A45" s="148" t="s">
        <v>929</v>
      </c>
      <c r="B45" s="149" t="s">
        <v>793</v>
      </c>
      <c r="C45" s="149" t="s">
        <v>35</v>
      </c>
      <c r="D45" s="149">
        <v>17.0</v>
      </c>
      <c r="E45" s="32"/>
      <c r="F45" s="32">
        <f t="shared" si="1"/>
        <v>0</v>
      </c>
    </row>
    <row r="46">
      <c r="A46" s="148" t="s">
        <v>929</v>
      </c>
      <c r="B46" s="149" t="s">
        <v>782</v>
      </c>
      <c r="C46" s="149" t="s">
        <v>23</v>
      </c>
      <c r="D46" s="150">
        <v>114.9</v>
      </c>
      <c r="E46" s="32"/>
      <c r="F46" s="32">
        <f t="shared" si="1"/>
        <v>0</v>
      </c>
    </row>
    <row r="47">
      <c r="A47" s="148" t="s">
        <v>929</v>
      </c>
      <c r="B47" s="149" t="s">
        <v>794</v>
      </c>
      <c r="C47" s="149" t="s">
        <v>35</v>
      </c>
      <c r="D47" s="150">
        <v>351.0</v>
      </c>
      <c r="E47" s="32"/>
      <c r="F47" s="32">
        <f t="shared" si="1"/>
        <v>0</v>
      </c>
    </row>
    <row r="48">
      <c r="A48" s="148" t="s">
        <v>933</v>
      </c>
      <c r="B48" s="150" t="s">
        <v>49</v>
      </c>
      <c r="C48" s="150" t="s">
        <v>49</v>
      </c>
      <c r="D48" s="273">
        <v>6172.0</v>
      </c>
      <c r="E48" s="32"/>
      <c r="F48" s="32">
        <f t="shared" si="1"/>
        <v>0</v>
      </c>
    </row>
    <row r="49">
      <c r="A49" s="148" t="s">
        <v>927</v>
      </c>
      <c r="B49" s="153" t="s">
        <v>553</v>
      </c>
      <c r="C49" s="153" t="s">
        <v>30</v>
      </c>
      <c r="D49" s="271">
        <v>1520.0</v>
      </c>
      <c r="E49" s="32"/>
      <c r="F49" s="32">
        <f t="shared" si="1"/>
        <v>0</v>
      </c>
    </row>
    <row r="50">
      <c r="A50" s="148" t="s">
        <v>927</v>
      </c>
      <c r="B50" s="153" t="s">
        <v>560</v>
      </c>
      <c r="C50" s="153" t="s">
        <v>35</v>
      </c>
      <c r="D50" s="270">
        <v>2681.0</v>
      </c>
      <c r="E50" s="32"/>
      <c r="F50" s="32">
        <f t="shared" si="1"/>
        <v>0</v>
      </c>
    </row>
    <row r="51">
      <c r="A51" s="148" t="s">
        <v>927</v>
      </c>
      <c r="B51" s="153" t="s">
        <v>561</v>
      </c>
      <c r="C51" s="153" t="s">
        <v>35</v>
      </c>
      <c r="D51" s="270">
        <v>7794.0</v>
      </c>
      <c r="E51" s="32"/>
      <c r="F51" s="32">
        <f t="shared" si="1"/>
        <v>0</v>
      </c>
    </row>
    <row r="52">
      <c r="A52" s="148" t="s">
        <v>933</v>
      </c>
      <c r="B52" s="149" t="s">
        <v>52</v>
      </c>
      <c r="C52" s="149" t="s">
        <v>52</v>
      </c>
      <c r="D52" s="150">
        <v>90.0</v>
      </c>
      <c r="E52" s="32"/>
      <c r="F52" s="32">
        <f t="shared" si="1"/>
        <v>0</v>
      </c>
    </row>
    <row r="53">
      <c r="A53" s="148" t="s">
        <v>929</v>
      </c>
      <c r="B53" s="150" t="s">
        <v>795</v>
      </c>
      <c r="C53" s="150" t="s">
        <v>35</v>
      </c>
      <c r="D53" s="150">
        <v>5.0</v>
      </c>
      <c r="E53" s="32"/>
      <c r="F53" s="32">
        <f t="shared" si="1"/>
        <v>0</v>
      </c>
    </row>
    <row r="54">
      <c r="A54" s="148" t="s">
        <v>929</v>
      </c>
      <c r="B54" s="149" t="s">
        <v>796</v>
      </c>
      <c r="C54" s="149" t="s">
        <v>35</v>
      </c>
      <c r="D54" s="272">
        <v>13704.0</v>
      </c>
      <c r="E54" s="32"/>
      <c r="F54" s="32">
        <f t="shared" si="1"/>
        <v>0</v>
      </c>
    </row>
    <row r="55">
      <c r="A55" s="148" t="s">
        <v>929</v>
      </c>
      <c r="B55" s="149" t="s">
        <v>844</v>
      </c>
      <c r="C55" s="149" t="s">
        <v>121</v>
      </c>
      <c r="D55" s="150">
        <v>440.0</v>
      </c>
      <c r="E55" s="32"/>
      <c r="F55" s="32">
        <f t="shared" si="1"/>
        <v>0</v>
      </c>
    </row>
    <row r="56">
      <c r="A56" s="148" t="s">
        <v>933</v>
      </c>
      <c r="B56" s="149" t="s">
        <v>56</v>
      </c>
      <c r="C56" s="149" t="s">
        <v>56</v>
      </c>
      <c r="D56" s="150">
        <v>0.0</v>
      </c>
      <c r="E56" s="32"/>
      <c r="F56" s="32">
        <f t="shared" si="1"/>
        <v>0</v>
      </c>
    </row>
    <row r="57">
      <c r="A57" s="148" t="s">
        <v>927</v>
      </c>
      <c r="B57" s="153" t="s">
        <v>550</v>
      </c>
      <c r="C57" s="153" t="s">
        <v>23</v>
      </c>
      <c r="D57" s="270">
        <v>1228.0</v>
      </c>
      <c r="E57" s="32"/>
      <c r="F57" s="32">
        <f t="shared" si="1"/>
        <v>0</v>
      </c>
    </row>
    <row r="58">
      <c r="A58" s="148" t="s">
        <v>929</v>
      </c>
      <c r="B58" s="149" t="s">
        <v>838</v>
      </c>
      <c r="C58" s="162" t="s">
        <v>82</v>
      </c>
      <c r="D58" s="149">
        <v>15.0</v>
      </c>
      <c r="E58" s="32"/>
      <c r="F58" s="32">
        <f t="shared" si="1"/>
        <v>0</v>
      </c>
    </row>
    <row r="59">
      <c r="A59" s="148" t="s">
        <v>927</v>
      </c>
      <c r="B59" s="153" t="s">
        <v>569</v>
      </c>
      <c r="C59" s="153" t="s">
        <v>64</v>
      </c>
      <c r="D59" s="275">
        <v>994.6</v>
      </c>
      <c r="E59" s="32"/>
      <c r="F59" s="32">
        <f t="shared" si="1"/>
        <v>0</v>
      </c>
    </row>
    <row r="60">
      <c r="A60" s="148" t="s">
        <v>927</v>
      </c>
      <c r="B60" s="153" t="s">
        <v>554</v>
      </c>
      <c r="C60" s="153" t="s">
        <v>30</v>
      </c>
      <c r="D60" s="271">
        <v>1545.0</v>
      </c>
      <c r="E60" s="32"/>
      <c r="F60" s="32">
        <f t="shared" si="1"/>
        <v>0</v>
      </c>
    </row>
    <row r="61">
      <c r="A61" s="148" t="s">
        <v>927</v>
      </c>
      <c r="B61" s="153" t="s">
        <v>555</v>
      </c>
      <c r="C61" s="153" t="s">
        <v>30</v>
      </c>
      <c r="D61" s="271">
        <v>5780.0</v>
      </c>
      <c r="E61" s="32"/>
      <c r="F61" s="32">
        <f t="shared" si="1"/>
        <v>0</v>
      </c>
    </row>
    <row r="62">
      <c r="A62" s="148" t="s">
        <v>929</v>
      </c>
      <c r="B62" s="149" t="s">
        <v>797</v>
      </c>
      <c r="C62" s="149" t="s">
        <v>35</v>
      </c>
      <c r="D62" s="273">
        <v>2201.0</v>
      </c>
      <c r="E62" s="32"/>
      <c r="F62" s="32">
        <f t="shared" si="1"/>
        <v>0</v>
      </c>
    </row>
    <row r="63">
      <c r="A63" s="148" t="s">
        <v>929</v>
      </c>
      <c r="B63" s="149" t="s">
        <v>823</v>
      </c>
      <c r="C63" s="149" t="s">
        <v>64</v>
      </c>
      <c r="D63" s="149">
        <v>28.88</v>
      </c>
      <c r="E63" s="32"/>
      <c r="F63" s="32">
        <f t="shared" si="1"/>
        <v>0</v>
      </c>
    </row>
    <row r="64">
      <c r="A64" s="148" t="s">
        <v>929</v>
      </c>
      <c r="B64" s="149" t="s">
        <v>798</v>
      </c>
      <c r="C64" s="149" t="s">
        <v>35</v>
      </c>
      <c r="D64" s="273">
        <v>10273.0</v>
      </c>
      <c r="E64" s="32"/>
      <c r="F64" s="32">
        <f t="shared" si="1"/>
        <v>0</v>
      </c>
    </row>
    <row r="65">
      <c r="A65" s="148" t="s">
        <v>929</v>
      </c>
      <c r="B65" s="149" t="s">
        <v>837</v>
      </c>
      <c r="C65" s="149" t="s">
        <v>81</v>
      </c>
      <c r="D65" s="149">
        <v>197.0</v>
      </c>
      <c r="E65" s="32"/>
      <c r="F65" s="32">
        <f t="shared" si="1"/>
        <v>0</v>
      </c>
    </row>
    <row r="66">
      <c r="A66" s="148" t="s">
        <v>929</v>
      </c>
      <c r="B66" s="149" t="s">
        <v>814</v>
      </c>
      <c r="C66" s="149" t="s">
        <v>37</v>
      </c>
      <c r="D66" s="149">
        <v>10.29</v>
      </c>
      <c r="E66" s="32"/>
      <c r="F66" s="32">
        <f t="shared" si="1"/>
        <v>0</v>
      </c>
    </row>
    <row r="67">
      <c r="A67" s="148" t="s">
        <v>929</v>
      </c>
      <c r="B67" s="149" t="s">
        <v>828</v>
      </c>
      <c r="C67" s="149" t="s">
        <v>74</v>
      </c>
      <c r="D67" s="149">
        <v>11.0</v>
      </c>
      <c r="E67" s="32"/>
      <c r="F67" s="32">
        <f t="shared" si="1"/>
        <v>0</v>
      </c>
    </row>
    <row r="68">
      <c r="A68" s="148" t="s">
        <v>927</v>
      </c>
      <c r="B68" s="153" t="s">
        <v>571</v>
      </c>
      <c r="C68" s="163" t="s">
        <v>77</v>
      </c>
      <c r="D68" s="270">
        <v>3042.0</v>
      </c>
      <c r="E68" s="32"/>
      <c r="F68" s="32">
        <f t="shared" si="1"/>
        <v>0</v>
      </c>
    </row>
    <row r="69">
      <c r="A69" s="148" t="s">
        <v>927</v>
      </c>
      <c r="B69" s="153" t="s">
        <v>575</v>
      </c>
      <c r="C69" s="153" t="s">
        <v>139</v>
      </c>
      <c r="D69" s="274">
        <v>25.0</v>
      </c>
      <c r="E69" s="32"/>
      <c r="F69" s="32">
        <f t="shared" si="1"/>
        <v>0</v>
      </c>
    </row>
    <row r="70">
      <c r="A70" s="148" t="s">
        <v>929</v>
      </c>
      <c r="B70" s="149" t="s">
        <v>849</v>
      </c>
      <c r="C70" s="149" t="s">
        <v>134</v>
      </c>
      <c r="D70" s="150">
        <v>506.4</v>
      </c>
      <c r="E70" s="32"/>
      <c r="F70" s="32">
        <f t="shared" si="1"/>
        <v>0</v>
      </c>
    </row>
    <row r="71">
      <c r="A71" s="148" t="s">
        <v>929</v>
      </c>
      <c r="B71" s="149" t="s">
        <v>827</v>
      </c>
      <c r="C71" s="149" t="s">
        <v>68</v>
      </c>
      <c r="D71" s="149">
        <v>14.77</v>
      </c>
      <c r="E71" s="32"/>
      <c r="F71" s="32">
        <f t="shared" si="1"/>
        <v>0</v>
      </c>
    </row>
    <row r="72">
      <c r="A72" s="148" t="s">
        <v>928</v>
      </c>
      <c r="B72" s="149" t="s">
        <v>759</v>
      </c>
      <c r="C72" s="149" t="s">
        <v>25</v>
      </c>
      <c r="D72" s="149">
        <v>1.044</v>
      </c>
      <c r="E72" s="32"/>
      <c r="F72" s="32">
        <f t="shared" si="1"/>
        <v>0</v>
      </c>
    </row>
    <row r="73">
      <c r="A73" s="148" t="s">
        <v>929</v>
      </c>
      <c r="B73" s="149" t="s">
        <v>799</v>
      </c>
      <c r="C73" s="149" t="s">
        <v>35</v>
      </c>
      <c r="D73" s="149">
        <v>24.0</v>
      </c>
      <c r="E73" s="32"/>
      <c r="F73" s="32">
        <f t="shared" si="1"/>
        <v>0</v>
      </c>
    </row>
    <row r="74">
      <c r="A74" s="148" t="s">
        <v>928</v>
      </c>
      <c r="B74" s="149" t="s">
        <v>763</v>
      </c>
      <c r="C74" s="149" t="s">
        <v>65</v>
      </c>
      <c r="D74" s="149">
        <v>0.903</v>
      </c>
      <c r="E74" s="32"/>
      <c r="F74" s="32">
        <f t="shared" si="1"/>
        <v>0</v>
      </c>
    </row>
    <row r="75">
      <c r="A75" s="148" t="s">
        <v>929</v>
      </c>
      <c r="B75" s="149" t="s">
        <v>800</v>
      </c>
      <c r="C75" s="149" t="s">
        <v>35</v>
      </c>
      <c r="D75" s="149">
        <v>3.937</v>
      </c>
      <c r="E75" s="32"/>
      <c r="F75" s="32">
        <f t="shared" si="1"/>
        <v>0</v>
      </c>
    </row>
    <row r="76">
      <c r="A76" s="148" t="s">
        <v>928</v>
      </c>
      <c r="B76" s="149" t="s">
        <v>760</v>
      </c>
      <c r="C76" s="149" t="s">
        <v>25</v>
      </c>
      <c r="D76" s="149">
        <v>0.158</v>
      </c>
      <c r="E76" s="32"/>
      <c r="F76" s="32">
        <f t="shared" si="1"/>
        <v>0</v>
      </c>
    </row>
    <row r="77">
      <c r="A77" s="148" t="s">
        <v>929</v>
      </c>
      <c r="B77" s="149" t="s">
        <v>815</v>
      </c>
      <c r="C77" s="149" t="s">
        <v>37</v>
      </c>
      <c r="D77" s="149">
        <v>44.2</v>
      </c>
      <c r="E77" s="32"/>
      <c r="F77" s="32">
        <f t="shared" si="1"/>
        <v>0</v>
      </c>
    </row>
    <row r="78">
      <c r="A78" s="148" t="s">
        <v>929</v>
      </c>
      <c r="B78" s="149" t="s">
        <v>801</v>
      </c>
      <c r="C78" s="149" t="s">
        <v>35</v>
      </c>
      <c r="D78" s="150">
        <v>161.0</v>
      </c>
      <c r="E78" s="32"/>
      <c r="F78" s="32">
        <f t="shared" si="1"/>
        <v>0</v>
      </c>
    </row>
    <row r="79">
      <c r="A79" s="148" t="s">
        <v>929</v>
      </c>
      <c r="B79" s="149" t="s">
        <v>802</v>
      </c>
      <c r="C79" s="149" t="s">
        <v>35</v>
      </c>
      <c r="D79" s="149">
        <v>68.14</v>
      </c>
      <c r="E79" s="32"/>
      <c r="F79" s="32">
        <f t="shared" si="1"/>
        <v>0</v>
      </c>
    </row>
    <row r="80">
      <c r="A80" s="148" t="s">
        <v>929</v>
      </c>
      <c r="B80" s="149" t="s">
        <v>824</v>
      </c>
      <c r="C80" s="149" t="s">
        <v>64</v>
      </c>
      <c r="D80" s="150">
        <v>0.0</v>
      </c>
      <c r="E80" s="32"/>
      <c r="F80" s="32">
        <f t="shared" si="1"/>
        <v>0</v>
      </c>
    </row>
    <row r="81">
      <c r="A81" s="148" t="s">
        <v>929</v>
      </c>
      <c r="B81" s="150" t="s">
        <v>783</v>
      </c>
      <c r="C81" s="150" t="s">
        <v>30</v>
      </c>
      <c r="D81" s="149">
        <v>45.73</v>
      </c>
      <c r="E81" s="32"/>
      <c r="F81" s="32">
        <f t="shared" si="1"/>
        <v>0</v>
      </c>
    </row>
    <row r="82">
      <c r="A82" s="148" t="s">
        <v>929</v>
      </c>
      <c r="B82" s="149" t="s">
        <v>781</v>
      </c>
      <c r="C82" s="149" t="s">
        <v>19</v>
      </c>
      <c r="D82" s="149">
        <v>412.7</v>
      </c>
      <c r="E82" s="32" t="str">
        <f>IFERROR(__xludf.DUMMYFUNCTION("UNIQUE(C82:C999)"),"Argentina")</f>
        <v>Argentina</v>
      </c>
      <c r="F82" s="32">
        <f t="shared" si="1"/>
        <v>1</v>
      </c>
    </row>
    <row r="83">
      <c r="A83" s="148" t="s">
        <v>929</v>
      </c>
      <c r="B83" s="149" t="s">
        <v>831</v>
      </c>
      <c r="C83" s="149" t="s">
        <v>76</v>
      </c>
      <c r="D83" s="273">
        <v>5555.0</v>
      </c>
      <c r="E83" s="32" t="str">
        <f>IFERROR(__xludf.DUMMYFUNCTION("""COMPUTED_VALUE"""),"Japan")</f>
        <v>Japan</v>
      </c>
      <c r="F83" s="32">
        <f t="shared" si="1"/>
        <v>8</v>
      </c>
    </row>
    <row r="84">
      <c r="A84" s="148" t="s">
        <v>929</v>
      </c>
      <c r="B84" s="149" t="s">
        <v>825</v>
      </c>
      <c r="C84" s="149" t="s">
        <v>64</v>
      </c>
      <c r="D84" s="149">
        <v>833.0</v>
      </c>
      <c r="E84" s="32" t="str">
        <f>IFERROR(__xludf.DUMMYFUNCTION("""COMPUTED_VALUE"""),"Hong Kong")</f>
        <v>Hong Kong</v>
      </c>
      <c r="F84" s="32">
        <f t="shared" si="1"/>
        <v>8</v>
      </c>
    </row>
    <row r="85">
      <c r="A85" s="148" t="s">
        <v>929</v>
      </c>
      <c r="B85" s="149" t="s">
        <v>803</v>
      </c>
      <c r="C85" s="149" t="s">
        <v>35</v>
      </c>
      <c r="D85" s="149">
        <v>50.0</v>
      </c>
      <c r="E85" s="32" t="str">
        <f>IFERROR(__xludf.DUMMYFUNCTION("""COMPUTED_VALUE"""),"Canada")</f>
        <v>Canada</v>
      </c>
      <c r="F85" s="32">
        <f t="shared" si="1"/>
        <v>32</v>
      </c>
    </row>
    <row r="86">
      <c r="A86" s="148" t="s">
        <v>927</v>
      </c>
      <c r="B86" s="153" t="s">
        <v>552</v>
      </c>
      <c r="C86" s="153" t="s">
        <v>23</v>
      </c>
      <c r="D86" s="274">
        <v>134.0</v>
      </c>
      <c r="E86" s="32" t="str">
        <f>IFERROR(__xludf.DUMMYFUNCTION("""COMPUTED_VALUE"""),"Australia")</f>
        <v>Australia</v>
      </c>
      <c r="F86" s="32">
        <f t="shared" si="1"/>
        <v>3</v>
      </c>
    </row>
    <row r="87">
      <c r="A87" s="148" t="s">
        <v>930</v>
      </c>
      <c r="B87" s="153" t="s">
        <v>592</v>
      </c>
      <c r="C87" s="153" t="s">
        <v>76</v>
      </c>
      <c r="D87" s="271">
        <v>44899.0</v>
      </c>
      <c r="E87" s="32" t="str">
        <f>IFERROR(__xludf.DUMMYFUNCTION("""COMPUTED_VALUE"""),"China")</f>
        <v>China</v>
      </c>
      <c r="F87" s="32">
        <f t="shared" si="1"/>
        <v>7</v>
      </c>
    </row>
    <row r="88">
      <c r="A88" s="148" t="s">
        <v>929</v>
      </c>
      <c r="B88" s="150" t="s">
        <v>804</v>
      </c>
      <c r="C88" s="150" t="s">
        <v>35</v>
      </c>
      <c r="D88" s="149">
        <v>14.41</v>
      </c>
      <c r="E88" s="32" t="str">
        <f>IFERROR(__xludf.DUMMYFUNCTION("""COMPUTED_VALUE"""),"South Korea")</f>
        <v>South Korea</v>
      </c>
      <c r="F88" s="32">
        <f t="shared" si="1"/>
        <v>3</v>
      </c>
    </row>
    <row r="89">
      <c r="A89" s="148" t="s">
        <v>929</v>
      </c>
      <c r="B89" s="149" t="s">
        <v>816</v>
      </c>
      <c r="C89" s="149" t="s">
        <v>37</v>
      </c>
      <c r="D89" s="150">
        <v>360.0</v>
      </c>
      <c r="E89" s="32" t="str">
        <f>IFERROR(__xludf.DUMMYFUNCTION("""COMPUTED_VALUE"""),"Turkey")</f>
        <v>Turkey</v>
      </c>
      <c r="F89" s="32">
        <f t="shared" si="1"/>
        <v>1</v>
      </c>
    </row>
    <row r="90">
      <c r="A90" s="148" t="s">
        <v>929</v>
      </c>
      <c r="B90" s="149" t="s">
        <v>847</v>
      </c>
      <c r="C90" s="149" t="s">
        <v>125</v>
      </c>
      <c r="D90" s="150">
        <v>123.0</v>
      </c>
      <c r="E90" s="32" t="str">
        <f>IFERROR(__xludf.DUMMYFUNCTION("""COMPUTED_VALUE"""),"North Korea")</f>
        <v>North Korea</v>
      </c>
      <c r="F90" s="32">
        <f t="shared" si="1"/>
        <v>1</v>
      </c>
    </row>
    <row r="91">
      <c r="A91" s="148" t="s">
        <v>929</v>
      </c>
      <c r="B91" s="149" t="s">
        <v>805</v>
      </c>
      <c r="C91" s="149" t="s">
        <v>35</v>
      </c>
      <c r="D91" s="150">
        <v>401.0</v>
      </c>
      <c r="E91" s="32" t="str">
        <f>IFERROR(__xludf.DUMMYFUNCTION("""COMPUTED_VALUE"""),"United Arab Emirates")</f>
        <v>United Arab Emirates</v>
      </c>
      <c r="F91" s="32">
        <f t="shared" si="1"/>
        <v>1</v>
      </c>
    </row>
    <row r="92">
      <c r="A92" s="148" t="s">
        <v>929</v>
      </c>
      <c r="B92" s="149" t="s">
        <v>851</v>
      </c>
      <c r="C92" s="149" t="s">
        <v>135</v>
      </c>
      <c r="D92" s="149">
        <v>352.0</v>
      </c>
      <c r="E92" s="32" t="str">
        <f>IFERROR(__xludf.DUMMYFUNCTION("""COMPUTED_VALUE"""),"United Kingdom")</f>
        <v>United Kingdom</v>
      </c>
      <c r="F92" s="32">
        <f t="shared" si="1"/>
        <v>8</v>
      </c>
    </row>
    <row r="93">
      <c r="A93" s="148" t="s">
        <v>929</v>
      </c>
      <c r="B93" s="149" t="s">
        <v>832</v>
      </c>
      <c r="C93" s="149" t="s">
        <v>76</v>
      </c>
      <c r="D93" s="272">
        <v>1717.0</v>
      </c>
      <c r="E93" s="32" t="str">
        <f>IFERROR(__xludf.DUMMYFUNCTION("""COMPUTED_VALUE"""),"Switzerland")</f>
        <v>Switzerland</v>
      </c>
      <c r="F93" s="32">
        <f t="shared" si="1"/>
        <v>5</v>
      </c>
    </row>
    <row r="94">
      <c r="A94" s="148" t="s">
        <v>933</v>
      </c>
      <c r="B94" s="149" t="s">
        <v>105</v>
      </c>
      <c r="C94" s="149" t="s">
        <v>105</v>
      </c>
      <c r="D94" s="272">
        <v>13562.0</v>
      </c>
      <c r="E94" s="32" t="str">
        <f>IFERROR(__xludf.DUMMYFUNCTION("""COMPUTED_VALUE"""),"Poland")</f>
        <v>Poland</v>
      </c>
      <c r="F94" s="32">
        <f t="shared" si="1"/>
        <v>1</v>
      </c>
    </row>
    <row r="95">
      <c r="A95" s="148" t="s">
        <v>929</v>
      </c>
      <c r="B95" s="149" t="s">
        <v>852</v>
      </c>
      <c r="C95" s="149" t="s">
        <v>138</v>
      </c>
      <c r="D95" s="149">
        <v>131.0</v>
      </c>
      <c r="E95" s="32" t="str">
        <f>IFERROR(__xludf.DUMMYFUNCTION("""COMPUTED_VALUE"""),"Malta")</f>
        <v>Malta</v>
      </c>
      <c r="F95" s="32">
        <f t="shared" si="1"/>
        <v>1</v>
      </c>
    </row>
    <row r="96">
      <c r="A96" s="148" t="s">
        <v>927</v>
      </c>
      <c r="B96" s="149" t="s">
        <v>562</v>
      </c>
      <c r="C96" s="149" t="s">
        <v>35</v>
      </c>
      <c r="D96" s="271">
        <v>22001.0</v>
      </c>
      <c r="E96" s="32" t="str">
        <f>IFERROR(__xludf.DUMMYFUNCTION("""COMPUTED_VALUE"""),"British Virgin Islands")</f>
        <v>British Virgin Islands</v>
      </c>
      <c r="F96" s="32">
        <f t="shared" si="1"/>
        <v>2</v>
      </c>
    </row>
    <row r="97">
      <c r="A97" s="148" t="s">
        <v>929</v>
      </c>
      <c r="B97" s="149" t="s">
        <v>854</v>
      </c>
      <c r="C97" s="149" t="s">
        <v>139</v>
      </c>
      <c r="D97" s="150">
        <v>0.0</v>
      </c>
      <c r="E97" s="32" t="str">
        <f>IFERROR(__xludf.DUMMYFUNCTION("""COMPUTED_VALUE"""),"France")</f>
        <v>France</v>
      </c>
      <c r="F97" s="32">
        <f t="shared" si="1"/>
        <v>1</v>
      </c>
    </row>
    <row r="98">
      <c r="A98" s="148" t="s">
        <v>928</v>
      </c>
      <c r="B98" s="149" t="s">
        <v>769</v>
      </c>
      <c r="C98" s="149" t="s">
        <v>139</v>
      </c>
      <c r="D98" s="149">
        <v>82.7</v>
      </c>
      <c r="E98" s="32" t="str">
        <f>IFERROR(__xludf.DUMMYFUNCTION("""COMPUTED_VALUE"""),"Thailand")</f>
        <v>Thailand</v>
      </c>
      <c r="F98" s="32">
        <f t="shared" si="1"/>
        <v>2</v>
      </c>
    </row>
    <row r="99">
      <c r="A99" s="148" t="s">
        <v>928</v>
      </c>
      <c r="B99" s="149" t="s">
        <v>332</v>
      </c>
      <c r="C99" s="149" t="s">
        <v>129</v>
      </c>
      <c r="D99" s="150">
        <v>30.0</v>
      </c>
      <c r="E99" s="32" t="str">
        <f>IFERROR(__xludf.DUMMYFUNCTION("""COMPUTED_VALUE"""),"Ukraine")</f>
        <v>Ukraine</v>
      </c>
      <c r="F99" s="32">
        <f t="shared" si="1"/>
        <v>1</v>
      </c>
    </row>
    <row r="100">
      <c r="A100" s="148" t="s">
        <v>929</v>
      </c>
      <c r="B100" s="149" t="s">
        <v>833</v>
      </c>
      <c r="C100" s="149" t="s">
        <v>76</v>
      </c>
      <c r="D100" s="149">
        <v>616.0</v>
      </c>
      <c r="E100" s="32" t="str">
        <f>IFERROR(__xludf.DUMMYFUNCTION("""COMPUTED_VALUE"""),"Liechtenstein")</f>
        <v>Liechtenstein</v>
      </c>
      <c r="F100" s="32">
        <f t="shared" si="1"/>
        <v>2</v>
      </c>
    </row>
    <row r="101">
      <c r="A101" s="148" t="s">
        <v>928</v>
      </c>
      <c r="B101" s="149" t="s">
        <v>764</v>
      </c>
      <c r="C101" s="149" t="s">
        <v>116</v>
      </c>
      <c r="D101" s="149">
        <v>0.33</v>
      </c>
      <c r="E101" s="32" t="str">
        <f>IFERROR(__xludf.DUMMYFUNCTION("""COMPUTED_VALUE"""),"Venezuela")</f>
        <v>Venezuela</v>
      </c>
      <c r="F101" s="32">
        <f t="shared" si="1"/>
        <v>1</v>
      </c>
    </row>
    <row r="102">
      <c r="A102" s="148" t="s">
        <v>929</v>
      </c>
      <c r="B102" s="149" t="s">
        <v>806</v>
      </c>
      <c r="C102" s="149" t="s">
        <v>35</v>
      </c>
      <c r="D102" s="149">
        <v>188.0</v>
      </c>
      <c r="E102" s="32" t="str">
        <f>IFERROR(__xludf.DUMMYFUNCTION("""COMPUTED_VALUE"""),"Gibraltar")</f>
        <v>Gibraltar</v>
      </c>
      <c r="F102" s="32">
        <f t="shared" si="1"/>
        <v>1</v>
      </c>
    </row>
    <row r="103">
      <c r="A103" s="148" t="s">
        <v>929</v>
      </c>
      <c r="B103" s="149" t="s">
        <v>839</v>
      </c>
      <c r="C103" s="149" t="s">
        <v>85</v>
      </c>
      <c r="D103" s="150">
        <v>525.0</v>
      </c>
      <c r="E103" s="32"/>
      <c r="F103" s="32">
        <f t="shared" si="1"/>
        <v>0</v>
      </c>
    </row>
    <row r="104">
      <c r="A104" s="148" t="s">
        <v>929</v>
      </c>
      <c r="B104" s="150" t="s">
        <v>807</v>
      </c>
      <c r="C104" s="150" t="s">
        <v>35</v>
      </c>
      <c r="D104" s="150">
        <v>36.0</v>
      </c>
      <c r="E104" s="32"/>
      <c r="F104" s="32">
        <f t="shared" si="1"/>
        <v>0</v>
      </c>
    </row>
    <row r="105">
      <c r="A105" s="148" t="s">
        <v>928</v>
      </c>
      <c r="B105" s="150" t="s">
        <v>766</v>
      </c>
      <c r="C105" s="150" t="s">
        <v>129</v>
      </c>
      <c r="D105" s="149">
        <v>12.34</v>
      </c>
      <c r="E105" s="32"/>
      <c r="F105" s="32">
        <f t="shared" si="1"/>
        <v>0</v>
      </c>
    </row>
    <row r="106">
      <c r="A106" s="148" t="s">
        <v>929</v>
      </c>
      <c r="B106" s="150" t="s">
        <v>834</v>
      </c>
      <c r="C106" s="150" t="s">
        <v>76</v>
      </c>
      <c r="D106" s="150">
        <v>66.0</v>
      </c>
      <c r="E106" s="32"/>
      <c r="F106" s="32">
        <f t="shared" si="1"/>
        <v>0</v>
      </c>
    </row>
    <row r="107">
      <c r="A107" s="148" t="s">
        <v>929</v>
      </c>
      <c r="B107" s="150" t="s">
        <v>817</v>
      </c>
      <c r="C107" s="150" t="s">
        <v>37</v>
      </c>
      <c r="D107" s="149">
        <v>675.6</v>
      </c>
      <c r="E107" s="32"/>
      <c r="F107" s="32">
        <f t="shared" si="1"/>
        <v>0</v>
      </c>
    </row>
    <row r="108">
      <c r="A108" s="148" t="s">
        <v>928</v>
      </c>
      <c r="B108" s="150" t="s">
        <v>761</v>
      </c>
      <c r="C108" s="150" t="s">
        <v>31</v>
      </c>
      <c r="D108" s="272">
        <v>100521.0</v>
      </c>
      <c r="E108" s="32"/>
      <c r="F108" s="32">
        <f t="shared" si="1"/>
        <v>0</v>
      </c>
    </row>
    <row r="109">
      <c r="A109" s="148" t="s">
        <v>929</v>
      </c>
      <c r="B109" s="150" t="s">
        <v>819</v>
      </c>
      <c r="C109" s="150" t="s">
        <v>54</v>
      </c>
      <c r="D109" s="149">
        <v>620.0</v>
      </c>
      <c r="E109" s="32"/>
      <c r="F109" s="32">
        <f t="shared" si="1"/>
        <v>0</v>
      </c>
    </row>
    <row r="110">
      <c r="A110" s="148" t="s">
        <v>929</v>
      </c>
      <c r="B110" s="150" t="s">
        <v>850</v>
      </c>
      <c r="C110" s="150" t="s">
        <v>134</v>
      </c>
      <c r="D110" s="150">
        <v>122.3</v>
      </c>
      <c r="E110" s="32"/>
      <c r="F110" s="32">
        <f t="shared" si="1"/>
        <v>0</v>
      </c>
    </row>
    <row r="111">
      <c r="A111" s="148" t="s">
        <v>929</v>
      </c>
      <c r="B111" s="150" t="s">
        <v>855</v>
      </c>
      <c r="C111" s="150" t="s">
        <v>139</v>
      </c>
      <c r="D111" s="149">
        <v>10.59</v>
      </c>
      <c r="E111" s="32"/>
      <c r="F111" s="32">
        <f t="shared" si="1"/>
        <v>0</v>
      </c>
    </row>
    <row r="112">
      <c r="A112" s="148" t="s">
        <v>928</v>
      </c>
      <c r="B112" s="150" t="s">
        <v>767</v>
      </c>
      <c r="C112" s="150" t="s">
        <v>129</v>
      </c>
      <c r="D112" s="273">
        <v>2903.0</v>
      </c>
      <c r="E112" s="32"/>
      <c r="F112" s="32">
        <f t="shared" si="1"/>
        <v>0</v>
      </c>
    </row>
    <row r="113">
      <c r="A113" s="148" t="s">
        <v>929</v>
      </c>
      <c r="B113" s="150" t="s">
        <v>818</v>
      </c>
      <c r="C113" s="150" t="s">
        <v>37</v>
      </c>
      <c r="D113" s="149">
        <v>285.0</v>
      </c>
      <c r="E113" s="32"/>
      <c r="F113" s="32">
        <f t="shared" si="1"/>
        <v>0</v>
      </c>
    </row>
    <row r="114">
      <c r="A114" s="148" t="s">
        <v>933</v>
      </c>
      <c r="B114" s="150" t="s">
        <v>137</v>
      </c>
      <c r="C114" s="150" t="s">
        <v>137</v>
      </c>
      <c r="D114" s="272">
        <v>46351.0</v>
      </c>
      <c r="E114" s="32"/>
      <c r="F114" s="32">
        <f t="shared" si="1"/>
        <v>0</v>
      </c>
    </row>
    <row r="115">
      <c r="A115" s="148" t="s">
        <v>933</v>
      </c>
      <c r="B115" s="150" t="s">
        <v>139</v>
      </c>
      <c r="C115" s="150" t="s">
        <v>139</v>
      </c>
      <c r="D115" s="273">
        <v>61245.0</v>
      </c>
      <c r="E115" s="32"/>
      <c r="F115" s="32">
        <f t="shared" si="1"/>
        <v>0</v>
      </c>
    </row>
    <row r="116">
      <c r="A116" s="148" t="s">
        <v>929</v>
      </c>
      <c r="B116" s="150" t="s">
        <v>835</v>
      </c>
      <c r="C116" s="150" t="s">
        <v>76</v>
      </c>
      <c r="D116" s="150">
        <v>23.98</v>
      </c>
      <c r="E116" s="32"/>
      <c r="F116" s="32">
        <f t="shared" si="1"/>
        <v>0</v>
      </c>
    </row>
    <row r="117">
      <c r="A117" s="148" t="s">
        <v>927</v>
      </c>
      <c r="B117" s="154" t="s">
        <v>572</v>
      </c>
      <c r="C117" s="154" t="s">
        <v>81</v>
      </c>
      <c r="D117" s="270">
        <v>6875.0</v>
      </c>
      <c r="E117" s="32"/>
      <c r="F117" s="32">
        <f t="shared" si="1"/>
        <v>0</v>
      </c>
    </row>
    <row r="118">
      <c r="A118" s="148" t="s">
        <v>933</v>
      </c>
      <c r="B118" s="150" t="s">
        <v>143</v>
      </c>
      <c r="C118" s="150" t="s">
        <v>143</v>
      </c>
      <c r="D118" s="149">
        <v>240.0</v>
      </c>
      <c r="E118" s="32"/>
      <c r="F118" s="32">
        <f t="shared" si="1"/>
        <v>0</v>
      </c>
    </row>
    <row r="119">
      <c r="A119" s="148" t="s">
        <v>929</v>
      </c>
      <c r="B119" s="150" t="s">
        <v>856</v>
      </c>
      <c r="C119" s="150" t="s">
        <v>139</v>
      </c>
      <c r="D119" s="149">
        <v>23.52</v>
      </c>
      <c r="E119" s="32"/>
      <c r="F119" s="32">
        <f t="shared" si="1"/>
        <v>0</v>
      </c>
    </row>
    <row r="120">
      <c r="A120" s="148" t="s">
        <v>929</v>
      </c>
      <c r="B120" s="150" t="s">
        <v>848</v>
      </c>
      <c r="C120" s="150" t="s">
        <v>125</v>
      </c>
      <c r="D120" s="150">
        <v>223.0</v>
      </c>
      <c r="E120" s="32"/>
      <c r="F120" s="32">
        <f t="shared" si="1"/>
        <v>0</v>
      </c>
    </row>
    <row r="121">
      <c r="A121" s="148" t="s">
        <v>927</v>
      </c>
      <c r="B121" s="154" t="s">
        <v>576</v>
      </c>
      <c r="C121" s="154" t="s">
        <v>139</v>
      </c>
      <c r="D121" s="271">
        <v>9164.0</v>
      </c>
      <c r="E121" s="32"/>
      <c r="F121" s="32">
        <f t="shared" si="1"/>
        <v>0</v>
      </c>
    </row>
    <row r="122">
      <c r="A122" s="148" t="s">
        <v>929</v>
      </c>
      <c r="B122" s="150" t="s">
        <v>808</v>
      </c>
      <c r="C122" s="150" t="s">
        <v>35</v>
      </c>
      <c r="D122" s="150">
        <v>39.8</v>
      </c>
      <c r="E122" s="32"/>
      <c r="F122" s="32">
        <f t="shared" si="1"/>
        <v>0</v>
      </c>
    </row>
    <row r="123">
      <c r="A123" s="148" t="s">
        <v>930</v>
      </c>
      <c r="B123" s="166" t="s">
        <v>591</v>
      </c>
      <c r="C123" s="166" t="s">
        <v>58</v>
      </c>
      <c r="D123" s="271">
        <v>38931.0</v>
      </c>
      <c r="E123" s="32"/>
      <c r="F123" s="32">
        <f t="shared" si="1"/>
        <v>0</v>
      </c>
    </row>
    <row r="124">
      <c r="A124" s="148" t="s">
        <v>929</v>
      </c>
      <c r="B124" s="150" t="s">
        <v>826</v>
      </c>
      <c r="C124" s="150" t="s">
        <v>64</v>
      </c>
      <c r="D124" s="149">
        <v>78.2</v>
      </c>
      <c r="E124" s="32"/>
      <c r="F124" s="32">
        <f t="shared" si="1"/>
        <v>0</v>
      </c>
    </row>
    <row r="125">
      <c r="A125" s="232"/>
      <c r="B125" s="232"/>
      <c r="C125" s="232"/>
      <c r="D125" s="276"/>
      <c r="E125" s="276"/>
      <c r="F125" s="232"/>
      <c r="G125" s="277"/>
      <c r="H125" s="277"/>
      <c r="I125" s="232"/>
      <c r="J125" s="232"/>
      <c r="K125" s="232"/>
      <c r="L125" s="232"/>
      <c r="M125" s="232"/>
      <c r="N125" s="232"/>
      <c r="O125" s="278"/>
      <c r="P125" s="232"/>
      <c r="Q125" s="233"/>
      <c r="R125" s="233"/>
      <c r="S125" s="233"/>
      <c r="T125" s="233"/>
      <c r="U125" s="233"/>
      <c r="V125" s="233"/>
      <c r="W125" s="233"/>
      <c r="X125" s="233"/>
      <c r="Y125" s="233"/>
      <c r="Z125" s="233"/>
      <c r="AA125" s="233"/>
      <c r="AB125" s="233"/>
      <c r="AC125" s="233"/>
      <c r="AD125" s="233"/>
      <c r="AE125" s="233"/>
      <c r="AF125" s="233"/>
      <c r="AG125" s="233"/>
      <c r="AH125" s="233"/>
      <c r="AI125" s="233"/>
      <c r="AJ125" s="233"/>
      <c r="AK125" s="233"/>
      <c r="AL125" s="233"/>
    </row>
    <row r="126">
      <c r="A126" s="148"/>
      <c r="B126" s="150"/>
      <c r="C126" s="150"/>
      <c r="D126" s="150"/>
      <c r="E126" s="150"/>
      <c r="F126" s="150"/>
    </row>
    <row r="127">
      <c r="A127" s="148"/>
      <c r="B127" s="150"/>
      <c r="C127" s="150"/>
      <c r="D127" s="150"/>
      <c r="E127" s="150"/>
      <c r="F127" s="150"/>
    </row>
    <row r="128">
      <c r="A128" s="148"/>
      <c r="B128" s="150"/>
      <c r="C128" s="150"/>
      <c r="D128" s="149"/>
      <c r="E128" s="150"/>
      <c r="F128" s="150"/>
    </row>
    <row r="129">
      <c r="A129" s="148"/>
      <c r="B129" s="150"/>
      <c r="C129" s="150"/>
      <c r="D129" s="149"/>
      <c r="E129" s="150"/>
      <c r="F129" s="150"/>
    </row>
    <row r="130">
      <c r="A130" s="148"/>
      <c r="B130" s="150"/>
      <c r="C130" s="150"/>
      <c r="D130" s="149"/>
      <c r="E130" s="150"/>
      <c r="F130" s="150"/>
    </row>
    <row r="131">
      <c r="A131" s="148"/>
      <c r="B131" s="150"/>
      <c r="C131" s="150"/>
      <c r="D131" s="149"/>
      <c r="E131" s="150"/>
      <c r="F131" s="150"/>
    </row>
    <row r="132">
      <c r="A132" s="148"/>
      <c r="B132" s="150"/>
      <c r="C132" s="150"/>
      <c r="D132" s="279"/>
      <c r="E132" s="150"/>
      <c r="F132" s="280"/>
    </row>
    <row r="133">
      <c r="A133" s="148"/>
      <c r="B133" s="150"/>
      <c r="C133" s="150"/>
      <c r="D133" s="281"/>
      <c r="E133" s="150"/>
      <c r="F133" s="280"/>
    </row>
    <row r="134">
      <c r="A134" s="148"/>
      <c r="B134" s="154"/>
      <c r="C134" s="150"/>
      <c r="D134" s="281"/>
      <c r="E134" s="150"/>
      <c r="F134" s="280"/>
    </row>
    <row r="135">
      <c r="A135" s="148"/>
      <c r="B135" s="154"/>
      <c r="C135" s="154"/>
      <c r="D135" s="279"/>
      <c r="E135" s="150"/>
      <c r="F135" s="280"/>
    </row>
    <row r="136">
      <c r="A136" s="148"/>
      <c r="B136" s="150"/>
      <c r="C136" s="150"/>
      <c r="D136" s="149"/>
      <c r="E136" s="150"/>
      <c r="F136" s="150"/>
    </row>
    <row r="137">
      <c r="A137" s="148"/>
      <c r="B137" s="154"/>
      <c r="C137" s="148"/>
      <c r="D137" s="281"/>
      <c r="E137" s="150"/>
      <c r="F137" s="280"/>
    </row>
    <row r="138">
      <c r="A138" s="148"/>
      <c r="B138" s="150"/>
      <c r="C138" s="150"/>
      <c r="D138" s="279"/>
      <c r="E138" s="150"/>
      <c r="F138" s="280"/>
    </row>
    <row r="139">
      <c r="A139" s="148"/>
      <c r="B139" s="150"/>
      <c r="C139" s="150"/>
      <c r="D139" s="281"/>
      <c r="E139" s="150"/>
      <c r="F139" s="280"/>
    </row>
    <row r="140">
      <c r="A140" s="148"/>
      <c r="B140" s="154"/>
      <c r="C140" s="154"/>
      <c r="D140" s="279"/>
      <c r="E140" s="150"/>
      <c r="F140" s="280"/>
    </row>
    <row r="141">
      <c r="A141" s="148"/>
      <c r="B141" s="150"/>
      <c r="C141" s="150"/>
      <c r="D141" s="149"/>
      <c r="E141" s="150"/>
      <c r="F141" s="150"/>
    </row>
    <row r="142">
      <c r="A142" s="148"/>
      <c r="B142" s="149"/>
      <c r="C142" s="149"/>
      <c r="D142" s="149"/>
      <c r="E142" s="148"/>
      <c r="F142" s="150"/>
    </row>
    <row r="143">
      <c r="A143" s="148"/>
      <c r="B143" s="149"/>
      <c r="C143" s="149"/>
      <c r="D143" s="149"/>
      <c r="E143" s="148"/>
      <c r="F143" s="150"/>
    </row>
    <row r="144">
      <c r="A144" s="148"/>
      <c r="B144" s="149"/>
      <c r="C144" s="149"/>
      <c r="D144" s="149"/>
      <c r="E144" s="150"/>
      <c r="F144" s="150"/>
    </row>
    <row r="145">
      <c r="A145" s="148"/>
      <c r="B145" s="149"/>
      <c r="C145" s="150"/>
      <c r="D145" s="149"/>
      <c r="E145" s="150"/>
      <c r="F145" s="150"/>
    </row>
    <row r="146">
      <c r="A146" s="148"/>
      <c r="B146" s="153"/>
      <c r="C146" s="154"/>
      <c r="D146" s="279"/>
      <c r="E146" s="150"/>
      <c r="F146" s="280"/>
    </row>
    <row r="147">
      <c r="A147" s="148"/>
      <c r="B147" s="149"/>
      <c r="C147" s="149"/>
      <c r="D147" s="149"/>
      <c r="E147" s="150"/>
      <c r="F147" s="150"/>
    </row>
    <row r="148">
      <c r="A148" s="148"/>
      <c r="B148" s="149"/>
      <c r="C148" s="149"/>
      <c r="D148" s="149"/>
      <c r="E148" s="150"/>
      <c r="F148" s="150"/>
    </row>
    <row r="149">
      <c r="A149" s="148"/>
      <c r="B149" s="149"/>
      <c r="C149" s="149"/>
      <c r="D149" s="149"/>
      <c r="E149" s="150"/>
      <c r="F149" s="150"/>
    </row>
    <row r="150">
      <c r="A150" s="148"/>
      <c r="B150" s="149"/>
      <c r="C150" s="149"/>
      <c r="D150" s="149"/>
      <c r="E150" s="150"/>
      <c r="F150" s="150"/>
    </row>
    <row r="151">
      <c r="A151" s="148"/>
      <c r="B151" s="149"/>
      <c r="C151" s="149"/>
      <c r="D151" s="279"/>
      <c r="E151" s="150"/>
      <c r="F151" s="280"/>
    </row>
    <row r="152">
      <c r="A152" s="148"/>
      <c r="B152" s="149"/>
      <c r="C152" s="149"/>
      <c r="D152" s="149"/>
      <c r="E152" s="150"/>
      <c r="F152" s="150"/>
    </row>
    <row r="153">
      <c r="A153" s="148"/>
      <c r="B153" s="149"/>
      <c r="C153" s="149"/>
      <c r="D153" s="149"/>
      <c r="E153" s="150"/>
      <c r="F153" s="150"/>
    </row>
    <row r="154">
      <c r="A154" s="148"/>
      <c r="B154" s="149"/>
      <c r="C154" s="149"/>
      <c r="D154" s="149"/>
      <c r="E154" s="150"/>
      <c r="F154" s="150"/>
    </row>
    <row r="155">
      <c r="A155" s="148"/>
      <c r="B155" s="149"/>
      <c r="C155" s="149"/>
      <c r="D155" s="149"/>
      <c r="E155" s="148"/>
      <c r="F155" s="150"/>
    </row>
    <row r="156">
      <c r="A156" s="148"/>
      <c r="B156" s="149"/>
      <c r="C156" s="149"/>
      <c r="D156" s="149"/>
      <c r="E156" s="150"/>
      <c r="F156" s="150"/>
    </row>
    <row r="157">
      <c r="A157" s="148"/>
      <c r="B157" s="149"/>
      <c r="C157" s="149"/>
      <c r="D157" s="149"/>
      <c r="E157" s="150"/>
      <c r="F157" s="150"/>
    </row>
    <row r="158">
      <c r="A158" s="148"/>
      <c r="B158" s="149"/>
      <c r="C158" s="162"/>
      <c r="D158" s="149"/>
      <c r="E158" s="150"/>
      <c r="F158" s="150"/>
    </row>
    <row r="159">
      <c r="A159" s="148"/>
      <c r="B159" s="149"/>
      <c r="C159" s="162"/>
      <c r="D159" s="149"/>
      <c r="E159" s="150"/>
      <c r="F159" s="150"/>
    </row>
    <row r="160">
      <c r="A160" s="148"/>
      <c r="B160" s="149"/>
      <c r="C160" s="149"/>
      <c r="D160" s="149"/>
      <c r="E160" s="150"/>
      <c r="F160" s="150"/>
    </row>
    <row r="161">
      <c r="A161" s="148"/>
      <c r="B161" s="149"/>
      <c r="C161" s="149"/>
      <c r="D161" s="149"/>
      <c r="E161" s="150"/>
      <c r="F161" s="150"/>
    </row>
    <row r="162">
      <c r="A162" s="148"/>
      <c r="B162" s="149"/>
      <c r="C162" s="149"/>
      <c r="D162" s="149"/>
      <c r="E162" s="150"/>
      <c r="F162" s="150"/>
    </row>
    <row r="163">
      <c r="A163" s="148"/>
      <c r="B163" s="149"/>
      <c r="C163" s="149"/>
      <c r="D163" s="149"/>
      <c r="E163" s="150"/>
      <c r="F163" s="150"/>
    </row>
    <row r="164">
      <c r="A164" s="148"/>
      <c r="B164" s="149"/>
      <c r="C164" s="149"/>
      <c r="D164" s="149"/>
      <c r="E164" s="150"/>
      <c r="F164" s="150"/>
    </row>
    <row r="165">
      <c r="A165" s="148"/>
      <c r="B165" s="149"/>
      <c r="C165" s="149"/>
      <c r="D165" s="149"/>
      <c r="E165" s="150"/>
      <c r="F165" s="150"/>
    </row>
    <row r="166">
      <c r="A166" s="148"/>
      <c r="B166" s="149"/>
      <c r="C166" s="149"/>
      <c r="D166" s="149"/>
      <c r="E166" s="150"/>
      <c r="F166" s="150"/>
    </row>
    <row r="167">
      <c r="A167" s="148"/>
      <c r="B167" s="149"/>
      <c r="C167" s="149"/>
      <c r="D167" s="279"/>
      <c r="E167" s="150"/>
      <c r="F167" s="280"/>
    </row>
    <row r="168">
      <c r="A168" s="148"/>
      <c r="B168" s="149"/>
      <c r="C168" s="149"/>
      <c r="D168" s="281"/>
      <c r="E168" s="150"/>
      <c r="F168" s="280"/>
    </row>
    <row r="169">
      <c r="A169" s="148"/>
      <c r="B169" s="154"/>
      <c r="C169" s="154"/>
      <c r="D169" s="279"/>
      <c r="E169" s="150"/>
      <c r="F169" s="280"/>
    </row>
    <row r="170">
      <c r="A170" s="148"/>
      <c r="B170" s="153"/>
      <c r="C170" s="153"/>
      <c r="D170" s="279"/>
      <c r="E170" s="150"/>
      <c r="F170" s="280"/>
    </row>
    <row r="171">
      <c r="A171" s="148"/>
      <c r="B171" s="168"/>
      <c r="C171" s="168"/>
      <c r="D171" s="279"/>
      <c r="E171" s="150"/>
      <c r="F171" s="280"/>
    </row>
    <row r="172">
      <c r="A172" s="148"/>
      <c r="B172" s="149"/>
      <c r="C172" s="162"/>
      <c r="D172" s="149"/>
      <c r="E172" s="150"/>
      <c r="F172" s="150"/>
    </row>
    <row r="173">
      <c r="A173" s="148"/>
      <c r="B173" s="153"/>
      <c r="C173" s="153"/>
      <c r="D173" s="281"/>
      <c r="E173" s="150"/>
      <c r="F173" s="280"/>
    </row>
    <row r="174">
      <c r="A174" s="148"/>
      <c r="B174" s="150"/>
      <c r="C174" s="150"/>
      <c r="D174" s="149"/>
      <c r="E174" s="150"/>
      <c r="F174" s="150"/>
    </row>
    <row r="175">
      <c r="A175" s="148"/>
      <c r="B175" s="149"/>
      <c r="C175" s="149"/>
      <c r="D175" s="149"/>
      <c r="E175" s="150"/>
      <c r="F175" s="150"/>
    </row>
    <row r="176">
      <c r="A176" s="148"/>
      <c r="B176" s="149"/>
      <c r="C176" s="162"/>
      <c r="D176" s="150"/>
      <c r="E176" s="150"/>
      <c r="F176" s="150"/>
    </row>
    <row r="177">
      <c r="A177" s="148"/>
      <c r="B177" s="150"/>
      <c r="C177" s="150"/>
      <c r="D177" s="149"/>
      <c r="E177" s="150"/>
      <c r="F177" s="150"/>
    </row>
    <row r="178">
      <c r="A178" s="145"/>
      <c r="B178" s="282"/>
      <c r="C178" s="282"/>
      <c r="D178" s="145"/>
      <c r="E178" s="145"/>
      <c r="F178" s="145"/>
    </row>
    <row r="179">
      <c r="A179" s="148"/>
      <c r="B179" s="150"/>
      <c r="C179" s="150"/>
      <c r="D179" s="149"/>
      <c r="E179" s="148"/>
      <c r="F179" s="150"/>
    </row>
    <row r="180">
      <c r="A180" s="148"/>
      <c r="B180" s="149"/>
      <c r="C180" s="149"/>
      <c r="D180" s="149"/>
      <c r="E180" s="150"/>
      <c r="F180" s="150"/>
    </row>
    <row r="181">
      <c r="A181" s="148"/>
      <c r="B181" s="149"/>
      <c r="C181" s="149"/>
      <c r="D181" s="149"/>
      <c r="E181" s="150"/>
      <c r="F181" s="150"/>
    </row>
    <row r="182">
      <c r="A182" s="148"/>
      <c r="B182" s="149"/>
      <c r="C182" s="149"/>
      <c r="D182" s="149"/>
      <c r="E182" s="150"/>
      <c r="F182" s="150"/>
    </row>
    <row r="183">
      <c r="A183" s="148"/>
      <c r="B183" s="149"/>
      <c r="C183" s="149"/>
      <c r="D183" s="149"/>
      <c r="E183" s="150"/>
      <c r="F183" s="150"/>
    </row>
    <row r="184">
      <c r="A184" s="148"/>
      <c r="B184" s="150"/>
      <c r="C184" s="150"/>
      <c r="D184" s="150"/>
      <c r="E184" s="150"/>
      <c r="F184" s="150"/>
    </row>
    <row r="185">
      <c r="A185" s="148"/>
      <c r="B185" s="150"/>
      <c r="C185" s="150"/>
      <c r="D185" s="149"/>
      <c r="E185" s="150"/>
      <c r="F185" s="150"/>
    </row>
    <row r="186">
      <c r="D186" s="58"/>
    </row>
    <row r="187">
      <c r="D187" s="58"/>
    </row>
    <row r="188">
      <c r="D188" s="58"/>
    </row>
    <row r="189">
      <c r="D189" s="58"/>
    </row>
    <row r="190">
      <c r="D190" s="58"/>
    </row>
    <row r="191">
      <c r="D191" s="58"/>
    </row>
    <row r="192">
      <c r="D192" s="58"/>
    </row>
    <row r="193">
      <c r="D193" s="58"/>
    </row>
    <row r="194">
      <c r="D194" s="58"/>
    </row>
    <row r="195">
      <c r="D195" s="58"/>
    </row>
    <row r="196">
      <c r="D196" s="58"/>
    </row>
    <row r="197">
      <c r="D197" s="58"/>
    </row>
    <row r="198">
      <c r="D198" s="58"/>
    </row>
    <row r="199">
      <c r="D199" s="58"/>
    </row>
    <row r="200">
      <c r="D200" s="58"/>
    </row>
    <row r="201">
      <c r="D201" s="58"/>
    </row>
    <row r="202">
      <c r="D202" s="58"/>
    </row>
    <row r="203">
      <c r="D203" s="58"/>
    </row>
    <row r="204">
      <c r="D204" s="58"/>
    </row>
    <row r="205">
      <c r="D205" s="58"/>
    </row>
    <row r="206">
      <c r="D206" s="58"/>
    </row>
    <row r="207">
      <c r="D207" s="58"/>
    </row>
    <row r="208">
      <c r="D208" s="58"/>
    </row>
    <row r="209">
      <c r="D209" s="58"/>
    </row>
    <row r="210">
      <c r="D210" s="58"/>
    </row>
    <row r="211">
      <c r="D211" s="58"/>
    </row>
    <row r="212">
      <c r="D212" s="58"/>
    </row>
    <row r="213">
      <c r="D213" s="58"/>
    </row>
    <row r="214">
      <c r="D214" s="58"/>
    </row>
    <row r="215">
      <c r="D215" s="58"/>
    </row>
    <row r="216">
      <c r="D216" s="58"/>
    </row>
    <row r="217">
      <c r="D217" s="58"/>
    </row>
    <row r="218">
      <c r="D218" s="58"/>
    </row>
    <row r="219">
      <c r="D219" s="58"/>
    </row>
    <row r="220">
      <c r="D220" s="58"/>
    </row>
    <row r="221">
      <c r="D221" s="58"/>
    </row>
    <row r="222">
      <c r="D222" s="58"/>
    </row>
    <row r="223">
      <c r="D223" s="58"/>
    </row>
    <row r="224">
      <c r="D224" s="58"/>
    </row>
    <row r="225">
      <c r="D225" s="58"/>
    </row>
    <row r="226">
      <c r="D226" s="58"/>
    </row>
    <row r="227">
      <c r="D227" s="58"/>
    </row>
    <row r="228">
      <c r="D228" s="58"/>
    </row>
    <row r="229">
      <c r="D229" s="58"/>
    </row>
    <row r="230">
      <c r="D230" s="58"/>
    </row>
    <row r="231">
      <c r="D231" s="58"/>
    </row>
    <row r="232">
      <c r="D232" s="58"/>
    </row>
    <row r="233">
      <c r="D233" s="58"/>
    </row>
    <row r="234">
      <c r="D234" s="58"/>
    </row>
    <row r="235">
      <c r="D235" s="58"/>
    </row>
    <row r="236">
      <c r="D236" s="58"/>
    </row>
    <row r="237">
      <c r="D237" s="58"/>
    </row>
    <row r="238">
      <c r="D238" s="58"/>
    </row>
    <row r="239">
      <c r="D239" s="58"/>
    </row>
    <row r="240">
      <c r="D240" s="58"/>
    </row>
    <row r="241">
      <c r="D241" s="58"/>
    </row>
    <row r="242">
      <c r="D242" s="58"/>
    </row>
    <row r="243">
      <c r="D243" s="58"/>
    </row>
    <row r="244">
      <c r="D244" s="58"/>
    </row>
    <row r="245">
      <c r="D245" s="58"/>
    </row>
    <row r="246">
      <c r="D246" s="58"/>
    </row>
    <row r="247">
      <c r="D247" s="58"/>
    </row>
    <row r="248">
      <c r="D248" s="58"/>
    </row>
    <row r="249">
      <c r="D249" s="58"/>
    </row>
    <row r="250">
      <c r="D250" s="58"/>
    </row>
    <row r="251">
      <c r="D251" s="58"/>
    </row>
    <row r="252">
      <c r="D252" s="58"/>
    </row>
    <row r="253">
      <c r="D253" s="58"/>
    </row>
    <row r="254">
      <c r="D254" s="58"/>
    </row>
    <row r="255">
      <c r="D255" s="58"/>
    </row>
    <row r="256">
      <c r="D256" s="58"/>
    </row>
    <row r="257">
      <c r="D257" s="58"/>
    </row>
    <row r="258">
      <c r="D258" s="58"/>
    </row>
    <row r="259">
      <c r="D259" s="58"/>
    </row>
    <row r="260">
      <c r="D260" s="58"/>
    </row>
    <row r="261">
      <c r="D261" s="58"/>
    </row>
    <row r="262">
      <c r="D262" s="58"/>
    </row>
    <row r="263">
      <c r="D263" s="58"/>
    </row>
    <row r="264">
      <c r="D264" s="58"/>
    </row>
    <row r="265">
      <c r="D265" s="58"/>
    </row>
    <row r="266">
      <c r="D266" s="58"/>
    </row>
    <row r="267">
      <c r="D267" s="58"/>
    </row>
    <row r="268">
      <c r="D268" s="58"/>
    </row>
    <row r="269">
      <c r="D269" s="58"/>
    </row>
    <row r="270">
      <c r="D270" s="58"/>
    </row>
    <row r="271">
      <c r="D271" s="58"/>
    </row>
    <row r="272">
      <c r="D272" s="58"/>
    </row>
    <row r="273">
      <c r="D273" s="58"/>
    </row>
    <row r="274">
      <c r="D274" s="58"/>
    </row>
    <row r="275">
      <c r="D275" s="58"/>
    </row>
    <row r="276">
      <c r="D276" s="58"/>
    </row>
    <row r="277">
      <c r="D277" s="58"/>
    </row>
    <row r="278">
      <c r="D278" s="58"/>
    </row>
    <row r="279">
      <c r="D279" s="58"/>
    </row>
    <row r="280">
      <c r="D280" s="58"/>
    </row>
    <row r="281">
      <c r="D281" s="58"/>
    </row>
    <row r="282">
      <c r="D282" s="58"/>
    </row>
    <row r="283">
      <c r="D283" s="58"/>
    </row>
    <row r="284">
      <c r="D284" s="58"/>
    </row>
    <row r="285">
      <c r="D285" s="58"/>
    </row>
    <row r="286">
      <c r="D286" s="58"/>
    </row>
    <row r="287">
      <c r="D287" s="58"/>
    </row>
    <row r="288">
      <c r="D288" s="58"/>
    </row>
    <row r="289">
      <c r="D289" s="58"/>
    </row>
    <row r="290">
      <c r="D290" s="58"/>
    </row>
    <row r="291">
      <c r="D291" s="58"/>
    </row>
    <row r="292">
      <c r="D292" s="58"/>
    </row>
    <row r="293">
      <c r="D293" s="58"/>
    </row>
    <row r="294">
      <c r="D294" s="58"/>
    </row>
    <row r="295">
      <c r="D295" s="58"/>
    </row>
    <row r="296">
      <c r="D296" s="58"/>
    </row>
    <row r="297">
      <c r="D297" s="58"/>
    </row>
    <row r="298">
      <c r="D298" s="58"/>
    </row>
    <row r="299">
      <c r="D299" s="58"/>
    </row>
    <row r="300">
      <c r="D300" s="58"/>
    </row>
    <row r="301">
      <c r="D301" s="58"/>
    </row>
    <row r="302">
      <c r="D302" s="58"/>
    </row>
    <row r="303">
      <c r="D303" s="58"/>
    </row>
    <row r="304">
      <c r="D304" s="58"/>
    </row>
    <row r="305">
      <c r="D305" s="58"/>
    </row>
    <row r="306">
      <c r="D306" s="58"/>
    </row>
    <row r="307">
      <c r="D307" s="58"/>
    </row>
    <row r="308">
      <c r="D308" s="58"/>
    </row>
    <row r="309">
      <c r="D309" s="58"/>
    </row>
    <row r="310">
      <c r="D310" s="58"/>
    </row>
    <row r="311">
      <c r="D311" s="58"/>
    </row>
    <row r="312">
      <c r="D312" s="58"/>
    </row>
    <row r="313">
      <c r="D313" s="58"/>
    </row>
    <row r="314">
      <c r="D314" s="58"/>
    </row>
    <row r="315">
      <c r="D315" s="58"/>
    </row>
    <row r="316">
      <c r="D316" s="58"/>
    </row>
    <row r="317">
      <c r="D317" s="58"/>
    </row>
    <row r="318">
      <c r="D318" s="58"/>
    </row>
    <row r="319">
      <c r="D319" s="58"/>
    </row>
    <row r="320">
      <c r="D320" s="58"/>
    </row>
    <row r="321">
      <c r="D321" s="58"/>
    </row>
    <row r="322">
      <c r="D322" s="58"/>
    </row>
    <row r="323">
      <c r="D323" s="58"/>
    </row>
    <row r="324">
      <c r="D324" s="58"/>
    </row>
    <row r="325">
      <c r="D325" s="58"/>
    </row>
    <row r="326">
      <c r="D326" s="58"/>
    </row>
    <row r="327">
      <c r="D327" s="58"/>
    </row>
    <row r="328">
      <c r="D328" s="58"/>
    </row>
    <row r="329">
      <c r="D329" s="58"/>
    </row>
    <row r="330">
      <c r="D330" s="58"/>
    </row>
    <row r="331">
      <c r="D331" s="58"/>
    </row>
    <row r="332">
      <c r="D332" s="58"/>
    </row>
    <row r="333">
      <c r="D333" s="58"/>
    </row>
    <row r="334">
      <c r="D334" s="58"/>
    </row>
    <row r="335">
      <c r="D335" s="58"/>
    </row>
    <row r="336">
      <c r="D336" s="58"/>
    </row>
    <row r="337">
      <c r="D337" s="58"/>
    </row>
    <row r="338">
      <c r="D338" s="58"/>
    </row>
    <row r="339">
      <c r="D339" s="58"/>
    </row>
    <row r="340">
      <c r="D340" s="58"/>
    </row>
    <row r="341">
      <c r="D341" s="58"/>
    </row>
    <row r="342">
      <c r="D342" s="58"/>
    </row>
    <row r="343">
      <c r="D343" s="58"/>
    </row>
    <row r="344">
      <c r="D344" s="58"/>
    </row>
    <row r="345">
      <c r="D345" s="58"/>
    </row>
    <row r="346">
      <c r="D346" s="58"/>
    </row>
    <row r="347">
      <c r="D347" s="58"/>
    </row>
    <row r="348">
      <c r="D348" s="58"/>
    </row>
    <row r="349">
      <c r="D349" s="58"/>
    </row>
    <row r="350">
      <c r="D350" s="58"/>
    </row>
    <row r="351">
      <c r="D351" s="58"/>
    </row>
    <row r="352">
      <c r="D352" s="58"/>
    </row>
    <row r="353">
      <c r="D353" s="58"/>
    </row>
    <row r="354">
      <c r="D354" s="58"/>
    </row>
    <row r="355">
      <c r="D355" s="58"/>
    </row>
    <row r="356">
      <c r="D356" s="58"/>
    </row>
    <row r="357">
      <c r="D357" s="58"/>
    </row>
    <row r="358">
      <c r="D358" s="58"/>
    </row>
    <row r="359">
      <c r="D359" s="58"/>
    </row>
    <row r="360">
      <c r="D360" s="58"/>
    </row>
    <row r="361">
      <c r="D361" s="58"/>
    </row>
    <row r="362">
      <c r="D362" s="58"/>
    </row>
    <row r="363">
      <c r="D363" s="58"/>
    </row>
    <row r="364">
      <c r="D364" s="58"/>
    </row>
    <row r="365">
      <c r="D365" s="58"/>
    </row>
    <row r="366">
      <c r="D366" s="58"/>
    </row>
    <row r="367">
      <c r="D367" s="58"/>
    </row>
    <row r="368">
      <c r="D368" s="58"/>
    </row>
    <row r="369">
      <c r="D369" s="58"/>
    </row>
    <row r="370">
      <c r="D370" s="58"/>
    </row>
    <row r="371">
      <c r="D371" s="58"/>
    </row>
    <row r="372">
      <c r="D372" s="58"/>
    </row>
    <row r="373">
      <c r="D373" s="58"/>
    </row>
    <row r="374">
      <c r="D374" s="58"/>
    </row>
    <row r="375">
      <c r="D375" s="58"/>
    </row>
    <row r="376">
      <c r="D376" s="58"/>
    </row>
    <row r="377">
      <c r="D377" s="58"/>
    </row>
    <row r="378">
      <c r="D378" s="58"/>
    </row>
    <row r="379">
      <c r="D379" s="58"/>
    </row>
    <row r="380">
      <c r="D380" s="58"/>
    </row>
    <row r="381">
      <c r="D381" s="58"/>
    </row>
    <row r="382">
      <c r="D382" s="58"/>
    </row>
    <row r="383">
      <c r="D383" s="58"/>
    </row>
    <row r="384">
      <c r="D384" s="58"/>
    </row>
    <row r="385">
      <c r="D385" s="58"/>
    </row>
    <row r="386">
      <c r="D386" s="58"/>
    </row>
    <row r="387">
      <c r="D387" s="58"/>
    </row>
    <row r="388">
      <c r="D388" s="58"/>
    </row>
    <row r="389">
      <c r="D389" s="58"/>
    </row>
    <row r="390">
      <c r="D390" s="58"/>
    </row>
    <row r="391">
      <c r="D391" s="58"/>
    </row>
    <row r="392">
      <c r="D392" s="58"/>
    </row>
    <row r="393">
      <c r="D393" s="58"/>
    </row>
    <row r="394">
      <c r="D394" s="58"/>
    </row>
    <row r="395">
      <c r="D395" s="58"/>
    </row>
    <row r="396">
      <c r="D396" s="58"/>
    </row>
    <row r="397">
      <c r="D397" s="58"/>
    </row>
    <row r="398">
      <c r="D398" s="58"/>
    </row>
    <row r="399">
      <c r="D399" s="58"/>
    </row>
    <row r="400">
      <c r="D400" s="58"/>
    </row>
    <row r="401">
      <c r="D401" s="58"/>
    </row>
    <row r="402">
      <c r="D402" s="58"/>
    </row>
    <row r="403">
      <c r="D403" s="58"/>
    </row>
    <row r="404">
      <c r="D404" s="58"/>
    </row>
    <row r="405">
      <c r="D405" s="58"/>
    </row>
    <row r="406">
      <c r="D406" s="58"/>
    </row>
    <row r="407">
      <c r="D407" s="58"/>
    </row>
    <row r="408">
      <c r="D408" s="58"/>
    </row>
    <row r="409">
      <c r="D409" s="58"/>
    </row>
    <row r="410">
      <c r="D410" s="58"/>
    </row>
    <row r="411">
      <c r="D411" s="58"/>
    </row>
    <row r="412">
      <c r="D412" s="58"/>
    </row>
    <row r="413">
      <c r="D413" s="58"/>
    </row>
    <row r="414">
      <c r="D414" s="58"/>
    </row>
    <row r="415">
      <c r="D415" s="58"/>
    </row>
    <row r="416">
      <c r="D416" s="58"/>
    </row>
    <row r="417">
      <c r="D417" s="58"/>
    </row>
    <row r="418">
      <c r="D418" s="58"/>
    </row>
    <row r="419">
      <c r="D419" s="58"/>
    </row>
    <row r="420">
      <c r="D420" s="58"/>
    </row>
    <row r="421">
      <c r="D421" s="58"/>
    </row>
    <row r="422">
      <c r="D422" s="58"/>
    </row>
    <row r="423">
      <c r="D423" s="58"/>
    </row>
    <row r="424">
      <c r="D424" s="58"/>
    </row>
    <row r="425">
      <c r="D425" s="58"/>
    </row>
    <row r="426">
      <c r="D426" s="58"/>
    </row>
    <row r="427">
      <c r="D427" s="58"/>
    </row>
    <row r="428">
      <c r="D428" s="58"/>
    </row>
    <row r="429">
      <c r="D429" s="58"/>
    </row>
    <row r="430">
      <c r="D430" s="58"/>
    </row>
    <row r="431">
      <c r="D431" s="58"/>
    </row>
    <row r="432">
      <c r="D432" s="58"/>
    </row>
    <row r="433">
      <c r="D433" s="58"/>
    </row>
    <row r="434">
      <c r="D434" s="58"/>
    </row>
    <row r="435">
      <c r="D435" s="58"/>
    </row>
    <row r="436">
      <c r="D436" s="58"/>
    </row>
    <row r="437">
      <c r="D437" s="58"/>
    </row>
    <row r="438">
      <c r="D438" s="58"/>
    </row>
    <row r="439">
      <c r="D439" s="58"/>
    </row>
    <row r="440">
      <c r="D440" s="58"/>
    </row>
    <row r="441">
      <c r="D441" s="58"/>
    </row>
    <row r="442">
      <c r="D442" s="58"/>
    </row>
    <row r="443">
      <c r="D443" s="58"/>
    </row>
    <row r="444">
      <c r="D444" s="58"/>
    </row>
    <row r="445">
      <c r="D445" s="58"/>
    </row>
    <row r="446">
      <c r="D446" s="58"/>
    </row>
    <row r="447">
      <c r="D447" s="58"/>
    </row>
    <row r="448">
      <c r="D448" s="58"/>
    </row>
    <row r="449">
      <c r="D449" s="58"/>
    </row>
    <row r="450">
      <c r="D450" s="58"/>
    </row>
    <row r="451">
      <c r="D451" s="58"/>
    </row>
    <row r="452">
      <c r="D452" s="58"/>
    </row>
    <row r="453">
      <c r="D453" s="58"/>
    </row>
    <row r="454">
      <c r="D454" s="58"/>
    </row>
    <row r="455">
      <c r="D455" s="58"/>
    </row>
    <row r="456">
      <c r="D456" s="58"/>
    </row>
    <row r="457">
      <c r="D457" s="58"/>
    </row>
    <row r="458">
      <c r="D458" s="58"/>
    </row>
    <row r="459">
      <c r="D459" s="58"/>
    </row>
    <row r="460">
      <c r="D460" s="58"/>
    </row>
    <row r="461">
      <c r="D461" s="58"/>
    </row>
    <row r="462">
      <c r="D462" s="58"/>
    </row>
    <row r="463">
      <c r="D463" s="58"/>
    </row>
    <row r="464">
      <c r="D464" s="58"/>
    </row>
    <row r="465">
      <c r="D465" s="58"/>
    </row>
    <row r="466">
      <c r="D466" s="58"/>
    </row>
    <row r="467">
      <c r="D467" s="58"/>
    </row>
    <row r="468">
      <c r="D468" s="58"/>
    </row>
    <row r="469">
      <c r="D469" s="58"/>
    </row>
    <row r="470">
      <c r="D470" s="58"/>
    </row>
    <row r="471">
      <c r="D471" s="58"/>
    </row>
    <row r="472">
      <c r="D472" s="58"/>
    </row>
    <row r="473">
      <c r="D473" s="58"/>
    </row>
    <row r="474">
      <c r="D474" s="58"/>
    </row>
    <row r="475">
      <c r="D475" s="58"/>
    </row>
    <row r="476">
      <c r="D476" s="58"/>
    </row>
    <row r="477">
      <c r="D477" s="58"/>
    </row>
    <row r="478">
      <c r="D478" s="58"/>
    </row>
    <row r="479">
      <c r="D479" s="58"/>
    </row>
    <row r="480">
      <c r="D480" s="58"/>
    </row>
    <row r="481">
      <c r="D481" s="58"/>
    </row>
    <row r="482">
      <c r="D482" s="58"/>
    </row>
    <row r="483">
      <c r="D483" s="58"/>
    </row>
    <row r="484">
      <c r="D484" s="58"/>
    </row>
    <row r="485">
      <c r="D485" s="58"/>
    </row>
    <row r="486">
      <c r="D486" s="58"/>
    </row>
    <row r="487">
      <c r="D487" s="58"/>
    </row>
    <row r="488">
      <c r="D488" s="58"/>
    </row>
    <row r="489">
      <c r="D489" s="58"/>
    </row>
    <row r="490">
      <c r="D490" s="58"/>
    </row>
    <row r="491">
      <c r="D491" s="58"/>
    </row>
    <row r="492">
      <c r="D492" s="58"/>
    </row>
    <row r="493">
      <c r="D493" s="58"/>
    </row>
    <row r="494">
      <c r="D494" s="58"/>
    </row>
    <row r="495">
      <c r="D495" s="58"/>
    </row>
    <row r="496">
      <c r="D496" s="58"/>
    </row>
    <row r="497">
      <c r="D497" s="58"/>
    </row>
    <row r="498">
      <c r="D498" s="58"/>
    </row>
    <row r="499">
      <c r="D499" s="58"/>
    </row>
    <row r="500">
      <c r="D500" s="58"/>
    </row>
    <row r="501">
      <c r="D501" s="58"/>
    </row>
    <row r="502">
      <c r="D502" s="58"/>
    </row>
    <row r="503">
      <c r="D503" s="58"/>
    </row>
    <row r="504">
      <c r="D504" s="58"/>
    </row>
    <row r="505">
      <c r="D505" s="58"/>
    </row>
    <row r="506">
      <c r="D506" s="58"/>
    </row>
    <row r="507">
      <c r="D507" s="58"/>
    </row>
    <row r="508">
      <c r="D508" s="58"/>
    </row>
    <row r="509">
      <c r="D509" s="58"/>
    </row>
    <row r="510">
      <c r="D510" s="58"/>
    </row>
    <row r="511">
      <c r="D511" s="58"/>
    </row>
    <row r="512">
      <c r="D512" s="58"/>
    </row>
    <row r="513">
      <c r="D513" s="58"/>
    </row>
    <row r="514">
      <c r="D514" s="58"/>
    </row>
    <row r="515">
      <c r="D515" s="58"/>
    </row>
    <row r="516">
      <c r="D516" s="58"/>
    </row>
    <row r="517">
      <c r="D517" s="58"/>
    </row>
    <row r="518">
      <c r="D518" s="58"/>
    </row>
    <row r="519">
      <c r="D519" s="58"/>
    </row>
    <row r="520">
      <c r="D520" s="58"/>
    </row>
    <row r="521">
      <c r="D521" s="58"/>
    </row>
    <row r="522">
      <c r="D522" s="58"/>
    </row>
    <row r="523">
      <c r="D523" s="58"/>
    </row>
    <row r="524">
      <c r="D524" s="58"/>
    </row>
    <row r="525">
      <c r="D525" s="58"/>
    </row>
    <row r="526">
      <c r="D526" s="58"/>
    </row>
    <row r="527">
      <c r="D527" s="58"/>
    </row>
    <row r="528">
      <c r="D528" s="58"/>
    </row>
    <row r="529">
      <c r="D529" s="58"/>
    </row>
    <row r="530">
      <c r="D530" s="58"/>
    </row>
    <row r="531">
      <c r="D531" s="58"/>
    </row>
    <row r="532">
      <c r="D532" s="58"/>
    </row>
    <row r="533">
      <c r="D533" s="58"/>
    </row>
    <row r="534">
      <c r="D534" s="58"/>
    </row>
    <row r="535">
      <c r="D535" s="58"/>
    </row>
    <row r="536">
      <c r="D536" s="58"/>
    </row>
    <row r="537">
      <c r="D537" s="58"/>
    </row>
    <row r="538">
      <c r="D538" s="58"/>
    </row>
    <row r="539">
      <c r="D539" s="58"/>
    </row>
    <row r="540">
      <c r="D540" s="58"/>
    </row>
    <row r="541">
      <c r="D541" s="58"/>
    </row>
    <row r="542">
      <c r="D542" s="58"/>
    </row>
    <row r="543">
      <c r="D543" s="58"/>
    </row>
    <row r="544">
      <c r="D544" s="58"/>
    </row>
    <row r="545">
      <c r="D545" s="58"/>
    </row>
    <row r="546">
      <c r="D546" s="58"/>
    </row>
    <row r="547">
      <c r="D547" s="58"/>
    </row>
    <row r="548">
      <c r="D548" s="58"/>
    </row>
    <row r="549">
      <c r="D549" s="58"/>
    </row>
    <row r="550">
      <c r="D550" s="58"/>
    </row>
    <row r="551">
      <c r="D551" s="58"/>
    </row>
    <row r="552">
      <c r="D552" s="58"/>
    </row>
    <row r="553">
      <c r="D553" s="58"/>
    </row>
    <row r="554">
      <c r="D554" s="58"/>
    </row>
    <row r="555">
      <c r="D555" s="58"/>
    </row>
    <row r="556">
      <c r="D556" s="58"/>
    </row>
    <row r="557">
      <c r="D557" s="58"/>
    </row>
    <row r="558">
      <c r="D558" s="58"/>
    </row>
    <row r="559">
      <c r="D559" s="58"/>
    </row>
    <row r="560">
      <c r="D560" s="58"/>
    </row>
    <row r="561">
      <c r="D561" s="58"/>
    </row>
    <row r="562">
      <c r="D562" s="58"/>
    </row>
    <row r="563">
      <c r="D563" s="58"/>
    </row>
    <row r="564">
      <c r="D564" s="58"/>
    </row>
    <row r="565">
      <c r="D565" s="58"/>
    </row>
    <row r="566">
      <c r="D566" s="58"/>
    </row>
    <row r="567">
      <c r="D567" s="58"/>
    </row>
    <row r="568">
      <c r="D568" s="58"/>
    </row>
    <row r="569">
      <c r="D569" s="58"/>
    </row>
    <row r="570">
      <c r="D570" s="58"/>
    </row>
    <row r="571">
      <c r="D571" s="58"/>
    </row>
    <row r="572">
      <c r="D572" s="58"/>
    </row>
    <row r="573">
      <c r="D573" s="58"/>
    </row>
    <row r="574">
      <c r="D574" s="58"/>
    </row>
    <row r="575">
      <c r="D575" s="58"/>
    </row>
    <row r="576">
      <c r="D576" s="58"/>
    </row>
    <row r="577">
      <c r="D577" s="58"/>
    </row>
    <row r="578">
      <c r="D578" s="58"/>
    </row>
    <row r="579">
      <c r="D579" s="58"/>
    </row>
    <row r="580">
      <c r="D580" s="58"/>
    </row>
    <row r="581">
      <c r="D581" s="58"/>
    </row>
    <row r="582">
      <c r="D582" s="58"/>
    </row>
    <row r="583">
      <c r="D583" s="58"/>
    </row>
    <row r="584">
      <c r="D584" s="58"/>
    </row>
    <row r="585">
      <c r="D585" s="58"/>
    </row>
    <row r="586">
      <c r="D586" s="58"/>
    </row>
    <row r="587">
      <c r="D587" s="58"/>
    </row>
    <row r="588">
      <c r="D588" s="58"/>
    </row>
    <row r="589">
      <c r="D589" s="58"/>
    </row>
    <row r="590">
      <c r="D590" s="58"/>
    </row>
    <row r="591">
      <c r="D591" s="58"/>
    </row>
    <row r="592">
      <c r="D592" s="58"/>
    </row>
    <row r="593">
      <c r="D593" s="58"/>
    </row>
    <row r="594">
      <c r="D594" s="58"/>
    </row>
    <row r="595">
      <c r="D595" s="58"/>
    </row>
    <row r="596">
      <c r="D596" s="58"/>
    </row>
    <row r="597">
      <c r="D597" s="58"/>
    </row>
    <row r="598">
      <c r="D598" s="58"/>
    </row>
    <row r="599">
      <c r="D599" s="58"/>
    </row>
    <row r="600">
      <c r="D600" s="58"/>
    </row>
    <row r="601">
      <c r="D601" s="58"/>
    </row>
    <row r="602">
      <c r="D602" s="58"/>
    </row>
    <row r="603">
      <c r="D603" s="58"/>
    </row>
    <row r="604">
      <c r="D604" s="58"/>
    </row>
    <row r="605">
      <c r="D605" s="58"/>
    </row>
    <row r="606">
      <c r="D606" s="58"/>
    </row>
    <row r="607">
      <c r="D607" s="58"/>
    </row>
    <row r="608">
      <c r="D608" s="58"/>
    </row>
    <row r="609">
      <c r="D609" s="58"/>
    </row>
    <row r="610">
      <c r="D610" s="58"/>
    </row>
    <row r="611">
      <c r="D611" s="58"/>
    </row>
    <row r="612">
      <c r="D612" s="58"/>
    </row>
    <row r="613">
      <c r="D613" s="58"/>
    </row>
    <row r="614">
      <c r="D614" s="58"/>
    </row>
    <row r="615">
      <c r="D615" s="58"/>
    </row>
    <row r="616">
      <c r="D616" s="58"/>
    </row>
    <row r="617">
      <c r="D617" s="58"/>
    </row>
    <row r="618">
      <c r="D618" s="58"/>
    </row>
    <row r="619">
      <c r="D619" s="58"/>
    </row>
    <row r="620">
      <c r="D620" s="58"/>
    </row>
    <row r="621">
      <c r="D621" s="58"/>
    </row>
    <row r="622">
      <c r="D622" s="58"/>
    </row>
    <row r="623">
      <c r="D623" s="58"/>
    </row>
    <row r="624">
      <c r="D624" s="58"/>
    </row>
    <row r="625">
      <c r="D625" s="58"/>
    </row>
    <row r="626">
      <c r="D626" s="58"/>
    </row>
    <row r="627">
      <c r="D627" s="58"/>
    </row>
    <row r="628">
      <c r="D628" s="58"/>
    </row>
    <row r="629">
      <c r="D629" s="58"/>
    </row>
    <row r="630">
      <c r="D630" s="58"/>
    </row>
    <row r="631">
      <c r="D631" s="58"/>
    </row>
    <row r="632">
      <c r="D632" s="58"/>
    </row>
    <row r="633">
      <c r="D633" s="58"/>
    </row>
    <row r="634">
      <c r="D634" s="58"/>
    </row>
    <row r="635">
      <c r="D635" s="58"/>
    </row>
    <row r="636">
      <c r="D636" s="58"/>
    </row>
    <row r="637">
      <c r="D637" s="58"/>
    </row>
    <row r="638">
      <c r="D638" s="58"/>
    </row>
    <row r="639">
      <c r="D639" s="58"/>
    </row>
    <row r="640">
      <c r="D640" s="58"/>
    </row>
    <row r="641">
      <c r="D641" s="58"/>
    </row>
    <row r="642">
      <c r="D642" s="58"/>
    </row>
    <row r="643">
      <c r="D643" s="58"/>
    </row>
    <row r="644">
      <c r="D644" s="58"/>
    </row>
    <row r="645">
      <c r="D645" s="58"/>
    </row>
    <row r="646">
      <c r="D646" s="58"/>
    </row>
    <row r="647">
      <c r="D647" s="58"/>
    </row>
    <row r="648">
      <c r="D648" s="58"/>
    </row>
    <row r="649">
      <c r="D649" s="58"/>
    </row>
    <row r="650">
      <c r="D650" s="58"/>
    </row>
    <row r="651">
      <c r="D651" s="58"/>
    </row>
    <row r="652">
      <c r="D652" s="58"/>
    </row>
    <row r="653">
      <c r="D653" s="58"/>
    </row>
    <row r="654">
      <c r="D654" s="58"/>
    </row>
    <row r="655">
      <c r="D655" s="58"/>
    </row>
    <row r="656">
      <c r="D656" s="58"/>
    </row>
    <row r="657">
      <c r="D657" s="58"/>
    </row>
    <row r="658">
      <c r="D658" s="58"/>
    </row>
    <row r="659">
      <c r="D659" s="58"/>
    </row>
    <row r="660">
      <c r="D660" s="58"/>
    </row>
    <row r="661">
      <c r="D661" s="58"/>
    </row>
    <row r="662">
      <c r="D662" s="58"/>
    </row>
    <row r="663">
      <c r="D663" s="58"/>
    </row>
    <row r="664">
      <c r="D664" s="58"/>
    </row>
    <row r="665">
      <c r="D665" s="58"/>
    </row>
    <row r="666">
      <c r="D666" s="58"/>
    </row>
    <row r="667">
      <c r="D667" s="58"/>
    </row>
    <row r="668">
      <c r="D668" s="58"/>
    </row>
    <row r="669">
      <c r="D669" s="58"/>
    </row>
    <row r="670">
      <c r="D670" s="58"/>
    </row>
    <row r="671">
      <c r="D671" s="58"/>
    </row>
    <row r="672">
      <c r="D672" s="58"/>
    </row>
    <row r="673">
      <c r="D673" s="58"/>
    </row>
    <row r="674">
      <c r="D674" s="58"/>
    </row>
    <row r="675">
      <c r="D675" s="58"/>
    </row>
    <row r="676">
      <c r="D676" s="58"/>
    </row>
    <row r="677">
      <c r="D677" s="58"/>
    </row>
    <row r="678">
      <c r="D678" s="58"/>
    </row>
    <row r="679">
      <c r="D679" s="58"/>
    </row>
    <row r="680">
      <c r="D680" s="58"/>
    </row>
    <row r="681">
      <c r="D681" s="58"/>
    </row>
    <row r="682">
      <c r="D682" s="58"/>
    </row>
    <row r="683">
      <c r="D683" s="58"/>
    </row>
    <row r="684">
      <c r="D684" s="58"/>
    </row>
    <row r="685">
      <c r="D685" s="58"/>
    </row>
    <row r="686">
      <c r="D686" s="58"/>
    </row>
    <row r="687">
      <c r="D687" s="58"/>
    </row>
    <row r="688">
      <c r="D688" s="58"/>
    </row>
    <row r="689">
      <c r="D689" s="58"/>
    </row>
    <row r="690">
      <c r="D690" s="58"/>
    </row>
    <row r="691">
      <c r="D691" s="58"/>
    </row>
    <row r="692">
      <c r="D692" s="58"/>
    </row>
    <row r="693">
      <c r="D693" s="58"/>
    </row>
    <row r="694">
      <c r="D694" s="58"/>
    </row>
    <row r="695">
      <c r="D695" s="58"/>
    </row>
    <row r="696">
      <c r="D696" s="58"/>
    </row>
    <row r="697">
      <c r="D697" s="58"/>
    </row>
    <row r="698">
      <c r="D698" s="58"/>
    </row>
    <row r="699">
      <c r="D699" s="58"/>
    </row>
    <row r="700">
      <c r="D700" s="58"/>
    </row>
    <row r="701">
      <c r="D701" s="58"/>
    </row>
    <row r="702">
      <c r="D702" s="58"/>
    </row>
    <row r="703">
      <c r="D703" s="58"/>
    </row>
    <row r="704">
      <c r="D704" s="58"/>
    </row>
    <row r="705">
      <c r="D705" s="58"/>
    </row>
    <row r="706">
      <c r="D706" s="58"/>
    </row>
    <row r="707">
      <c r="D707" s="58"/>
    </row>
    <row r="708">
      <c r="D708" s="58"/>
    </row>
    <row r="709">
      <c r="D709" s="58"/>
    </row>
    <row r="710">
      <c r="D710" s="58"/>
    </row>
    <row r="711">
      <c r="D711" s="58"/>
    </row>
    <row r="712">
      <c r="D712" s="58"/>
    </row>
    <row r="713">
      <c r="D713" s="58"/>
    </row>
    <row r="714">
      <c r="D714" s="58"/>
    </row>
    <row r="715">
      <c r="D715" s="58"/>
    </row>
    <row r="716">
      <c r="D716" s="58"/>
    </row>
    <row r="717">
      <c r="D717" s="58"/>
    </row>
    <row r="718">
      <c r="D718" s="58"/>
    </row>
    <row r="719">
      <c r="D719" s="58"/>
    </row>
    <row r="720">
      <c r="D720" s="58"/>
    </row>
    <row r="721">
      <c r="D721" s="58"/>
    </row>
    <row r="722">
      <c r="D722" s="58"/>
    </row>
    <row r="723">
      <c r="D723" s="58"/>
    </row>
    <row r="724">
      <c r="D724" s="58"/>
    </row>
    <row r="725">
      <c r="D725" s="58"/>
    </row>
    <row r="726">
      <c r="D726" s="58"/>
    </row>
    <row r="727">
      <c r="D727" s="58"/>
    </row>
    <row r="728">
      <c r="D728" s="58"/>
    </row>
    <row r="729">
      <c r="D729" s="58"/>
    </row>
    <row r="730">
      <c r="D730" s="58"/>
    </row>
    <row r="731">
      <c r="D731" s="58"/>
    </row>
    <row r="732">
      <c r="D732" s="58"/>
    </row>
    <row r="733">
      <c r="D733" s="58"/>
    </row>
    <row r="734">
      <c r="D734" s="58"/>
    </row>
    <row r="735">
      <c r="D735" s="58"/>
    </row>
    <row r="736">
      <c r="D736" s="58"/>
    </row>
    <row r="737">
      <c r="D737" s="58"/>
    </row>
    <row r="738">
      <c r="D738" s="58"/>
    </row>
    <row r="739">
      <c r="D739" s="58"/>
    </row>
    <row r="740">
      <c r="D740" s="58"/>
    </row>
    <row r="741">
      <c r="D741" s="58"/>
    </row>
    <row r="742">
      <c r="D742" s="58"/>
    </row>
    <row r="743">
      <c r="D743" s="58"/>
    </row>
    <row r="744">
      <c r="D744" s="58"/>
    </row>
    <row r="745">
      <c r="D745" s="58"/>
    </row>
    <row r="746">
      <c r="D746" s="58"/>
    </row>
    <row r="747">
      <c r="D747" s="58"/>
    </row>
    <row r="748">
      <c r="D748" s="58"/>
    </row>
    <row r="749">
      <c r="D749" s="58"/>
    </row>
    <row r="750">
      <c r="D750" s="58"/>
    </row>
    <row r="751">
      <c r="D751" s="58"/>
    </row>
    <row r="752">
      <c r="D752" s="58"/>
    </row>
    <row r="753">
      <c r="D753" s="58"/>
    </row>
    <row r="754">
      <c r="D754" s="58"/>
    </row>
    <row r="755">
      <c r="D755" s="58"/>
    </row>
    <row r="756">
      <c r="D756" s="58"/>
    </row>
    <row r="757">
      <c r="D757" s="58"/>
    </row>
    <row r="758">
      <c r="D758" s="58"/>
    </row>
    <row r="759">
      <c r="D759" s="58"/>
    </row>
    <row r="760">
      <c r="D760" s="58"/>
    </row>
    <row r="761">
      <c r="D761" s="58"/>
    </row>
    <row r="762">
      <c r="D762" s="58"/>
    </row>
    <row r="763">
      <c r="D763" s="58"/>
    </row>
    <row r="764">
      <c r="D764" s="58"/>
    </row>
    <row r="765">
      <c r="D765" s="58"/>
    </row>
    <row r="766">
      <c r="D766" s="58"/>
    </row>
    <row r="767">
      <c r="D767" s="58"/>
    </row>
    <row r="768">
      <c r="D768" s="58"/>
    </row>
    <row r="769">
      <c r="D769" s="58"/>
    </row>
    <row r="770">
      <c r="D770" s="58"/>
    </row>
    <row r="771">
      <c r="D771" s="58"/>
    </row>
    <row r="772">
      <c r="D772" s="58"/>
    </row>
    <row r="773">
      <c r="D773" s="58"/>
    </row>
    <row r="774">
      <c r="D774" s="58"/>
    </row>
    <row r="775">
      <c r="D775" s="58"/>
    </row>
    <row r="776">
      <c r="D776" s="58"/>
    </row>
    <row r="777">
      <c r="D777" s="58"/>
    </row>
    <row r="778">
      <c r="D778" s="58"/>
    </row>
    <row r="779">
      <c r="D779" s="58"/>
    </row>
    <row r="780">
      <c r="D780" s="58"/>
    </row>
    <row r="781">
      <c r="D781" s="58"/>
    </row>
    <row r="782">
      <c r="D782" s="58"/>
    </row>
    <row r="783">
      <c r="D783" s="58"/>
    </row>
    <row r="784">
      <c r="D784" s="58"/>
    </row>
    <row r="785">
      <c r="D785" s="58"/>
    </row>
    <row r="786">
      <c r="D786" s="58"/>
    </row>
    <row r="787">
      <c r="D787" s="58"/>
    </row>
    <row r="788">
      <c r="D788" s="58"/>
    </row>
    <row r="789">
      <c r="D789" s="58"/>
    </row>
    <row r="790">
      <c r="D790" s="58"/>
    </row>
    <row r="791">
      <c r="D791" s="58"/>
    </row>
    <row r="792">
      <c r="D792" s="58"/>
    </row>
    <row r="793">
      <c r="D793" s="58"/>
    </row>
    <row r="794">
      <c r="D794" s="58"/>
    </row>
    <row r="795">
      <c r="D795" s="58"/>
    </row>
    <row r="796">
      <c r="D796" s="58"/>
    </row>
    <row r="797">
      <c r="D797" s="58"/>
    </row>
    <row r="798">
      <c r="D798" s="58"/>
    </row>
    <row r="799">
      <c r="D799" s="58"/>
    </row>
    <row r="800">
      <c r="D800" s="58"/>
    </row>
    <row r="801">
      <c r="D801" s="58"/>
    </row>
    <row r="802">
      <c r="D802" s="58"/>
    </row>
    <row r="803">
      <c r="D803" s="58"/>
    </row>
    <row r="804">
      <c r="D804" s="58"/>
    </row>
    <row r="805">
      <c r="D805" s="58"/>
    </row>
    <row r="806">
      <c r="D806" s="58"/>
    </row>
    <row r="807">
      <c r="D807" s="58"/>
    </row>
    <row r="808">
      <c r="D808" s="58"/>
    </row>
    <row r="809">
      <c r="D809" s="58"/>
    </row>
    <row r="810">
      <c r="D810" s="58"/>
    </row>
    <row r="811">
      <c r="D811" s="58"/>
    </row>
    <row r="812">
      <c r="D812" s="58"/>
    </row>
    <row r="813">
      <c r="D813" s="58"/>
    </row>
    <row r="814">
      <c r="D814" s="58"/>
    </row>
    <row r="815">
      <c r="D815" s="58"/>
    </row>
    <row r="816">
      <c r="D816" s="58"/>
    </row>
    <row r="817">
      <c r="D817" s="58"/>
    </row>
    <row r="818">
      <c r="D818" s="58"/>
    </row>
    <row r="819">
      <c r="D819" s="58"/>
    </row>
    <row r="820">
      <c r="D820" s="58"/>
    </row>
    <row r="821">
      <c r="D821" s="58"/>
    </row>
    <row r="822">
      <c r="D822" s="58"/>
    </row>
    <row r="823">
      <c r="D823" s="58"/>
    </row>
    <row r="824">
      <c r="D824" s="58"/>
    </row>
    <row r="825">
      <c r="D825" s="58"/>
    </row>
    <row r="826">
      <c r="D826" s="58"/>
    </row>
    <row r="827">
      <c r="D827" s="58"/>
    </row>
    <row r="828">
      <c r="D828" s="58"/>
    </row>
    <row r="829">
      <c r="D829" s="58"/>
    </row>
    <row r="830">
      <c r="D830" s="58"/>
    </row>
    <row r="831">
      <c r="D831" s="58"/>
    </row>
    <row r="832">
      <c r="D832" s="58"/>
    </row>
    <row r="833">
      <c r="D833" s="58"/>
    </row>
    <row r="834">
      <c r="D834" s="58"/>
    </row>
    <row r="835">
      <c r="D835" s="58"/>
    </row>
    <row r="836">
      <c r="D836" s="58"/>
    </row>
    <row r="837">
      <c r="D837" s="58"/>
    </row>
    <row r="838">
      <c r="D838" s="58"/>
    </row>
    <row r="839">
      <c r="D839" s="58"/>
    </row>
    <row r="840">
      <c r="D840" s="58"/>
    </row>
    <row r="841">
      <c r="D841" s="58"/>
    </row>
    <row r="842">
      <c r="D842" s="58"/>
    </row>
    <row r="843">
      <c r="D843" s="58"/>
    </row>
    <row r="844">
      <c r="D844" s="58"/>
    </row>
    <row r="845">
      <c r="D845" s="58"/>
    </row>
    <row r="846">
      <c r="D846" s="58"/>
    </row>
    <row r="847">
      <c r="D847" s="58"/>
    </row>
    <row r="848">
      <c r="D848" s="58"/>
    </row>
    <row r="849">
      <c r="D849" s="58"/>
    </row>
    <row r="850">
      <c r="D850" s="58"/>
    </row>
    <row r="851">
      <c r="D851" s="58"/>
    </row>
    <row r="852">
      <c r="D852" s="58"/>
    </row>
    <row r="853">
      <c r="D853" s="58"/>
    </row>
    <row r="854">
      <c r="D854" s="58"/>
    </row>
    <row r="855">
      <c r="D855" s="58"/>
    </row>
    <row r="856">
      <c r="D856" s="58"/>
    </row>
    <row r="857">
      <c r="D857" s="58"/>
    </row>
    <row r="858">
      <c r="D858" s="58"/>
    </row>
    <row r="859">
      <c r="D859" s="58"/>
    </row>
    <row r="860">
      <c r="D860" s="58"/>
    </row>
    <row r="861">
      <c r="D861" s="58"/>
    </row>
    <row r="862">
      <c r="D862" s="58"/>
    </row>
    <row r="863">
      <c r="D863" s="58"/>
    </row>
    <row r="864">
      <c r="D864" s="58"/>
    </row>
    <row r="865">
      <c r="D865" s="58"/>
    </row>
    <row r="866">
      <c r="D866" s="58"/>
    </row>
    <row r="867">
      <c r="D867" s="58"/>
    </row>
    <row r="868">
      <c r="D868" s="58"/>
    </row>
    <row r="869">
      <c r="D869" s="58"/>
    </row>
    <row r="870">
      <c r="D870" s="58"/>
    </row>
    <row r="871">
      <c r="D871" s="58"/>
    </row>
    <row r="872">
      <c r="D872" s="58"/>
    </row>
    <row r="873">
      <c r="D873" s="58"/>
    </row>
    <row r="874">
      <c r="D874" s="58"/>
    </row>
    <row r="875">
      <c r="D875" s="58"/>
    </row>
    <row r="876">
      <c r="D876" s="58"/>
    </row>
    <row r="877">
      <c r="D877" s="58"/>
    </row>
    <row r="878">
      <c r="D878" s="58"/>
    </row>
    <row r="879">
      <c r="D879" s="58"/>
    </row>
    <row r="880">
      <c r="D880" s="58"/>
    </row>
    <row r="881">
      <c r="D881" s="58"/>
    </row>
    <row r="882">
      <c r="D882" s="58"/>
    </row>
    <row r="883">
      <c r="D883" s="58"/>
    </row>
    <row r="884">
      <c r="D884" s="58"/>
    </row>
    <row r="885">
      <c r="D885" s="58"/>
    </row>
    <row r="886">
      <c r="D886" s="58"/>
    </row>
    <row r="887">
      <c r="D887" s="58"/>
    </row>
    <row r="888">
      <c r="D888" s="58"/>
    </row>
    <row r="889">
      <c r="D889" s="58"/>
    </row>
    <row r="890">
      <c r="D890" s="58"/>
    </row>
    <row r="891">
      <c r="D891" s="58"/>
    </row>
    <row r="892">
      <c r="D892" s="58"/>
    </row>
    <row r="893">
      <c r="D893" s="58"/>
    </row>
    <row r="894">
      <c r="D894" s="58"/>
    </row>
    <row r="895">
      <c r="D895" s="58"/>
    </row>
    <row r="896">
      <c r="D896" s="58"/>
    </row>
    <row r="897">
      <c r="D897" s="58"/>
    </row>
    <row r="898">
      <c r="D898" s="58"/>
    </row>
    <row r="899">
      <c r="D899" s="58"/>
    </row>
    <row r="900">
      <c r="D900" s="58"/>
    </row>
    <row r="901">
      <c r="D901" s="58"/>
    </row>
    <row r="902">
      <c r="D902" s="58"/>
    </row>
    <row r="903">
      <c r="D903" s="58"/>
    </row>
    <row r="904">
      <c r="D904" s="58"/>
    </row>
    <row r="905">
      <c r="D905" s="58"/>
    </row>
    <row r="906">
      <c r="D906" s="58"/>
    </row>
    <row r="907">
      <c r="D907" s="58"/>
    </row>
    <row r="908">
      <c r="D908" s="58"/>
    </row>
    <row r="909">
      <c r="D909" s="58"/>
    </row>
    <row r="910">
      <c r="D910" s="58"/>
    </row>
    <row r="911">
      <c r="D911" s="58"/>
    </row>
    <row r="912">
      <c r="D912" s="58"/>
    </row>
    <row r="913">
      <c r="D913" s="58"/>
    </row>
    <row r="914">
      <c r="D914" s="58"/>
    </row>
    <row r="915">
      <c r="D915" s="58"/>
    </row>
    <row r="916">
      <c r="D916" s="58"/>
    </row>
    <row r="917">
      <c r="D917" s="58"/>
    </row>
    <row r="918">
      <c r="D918" s="58"/>
    </row>
    <row r="919">
      <c r="D919" s="58"/>
    </row>
    <row r="920">
      <c r="D920" s="58"/>
    </row>
    <row r="921">
      <c r="D921" s="58"/>
    </row>
    <row r="922">
      <c r="D922" s="58"/>
    </row>
    <row r="923">
      <c r="D923" s="58"/>
    </row>
    <row r="924">
      <c r="D924" s="58"/>
    </row>
    <row r="925">
      <c r="D925" s="58"/>
    </row>
    <row r="926">
      <c r="D926" s="58"/>
    </row>
    <row r="927">
      <c r="D927" s="58"/>
    </row>
    <row r="928">
      <c r="D928" s="58"/>
    </row>
    <row r="929">
      <c r="D929" s="58"/>
    </row>
    <row r="930">
      <c r="D930" s="58"/>
    </row>
    <row r="931">
      <c r="D931" s="58"/>
    </row>
    <row r="932">
      <c r="D932" s="58"/>
    </row>
    <row r="933">
      <c r="D933" s="58"/>
    </row>
    <row r="934">
      <c r="D934" s="58"/>
    </row>
    <row r="935">
      <c r="D935" s="58"/>
    </row>
    <row r="936">
      <c r="D936" s="58"/>
    </row>
    <row r="937">
      <c r="D937" s="58"/>
    </row>
    <row r="938">
      <c r="D938" s="58"/>
    </row>
    <row r="939">
      <c r="D939" s="58"/>
    </row>
    <row r="940">
      <c r="D940" s="58"/>
    </row>
    <row r="941">
      <c r="D941" s="58"/>
    </row>
    <row r="942">
      <c r="D942" s="58"/>
    </row>
    <row r="943">
      <c r="D943" s="58"/>
    </row>
    <row r="944">
      <c r="D944" s="58"/>
    </row>
    <row r="945">
      <c r="D945" s="58"/>
    </row>
    <row r="946">
      <c r="D946" s="58"/>
    </row>
    <row r="947">
      <c r="D947" s="58"/>
    </row>
    <row r="948">
      <c r="D948" s="58"/>
    </row>
    <row r="949">
      <c r="D949" s="58"/>
    </row>
    <row r="950">
      <c r="D950" s="58"/>
    </row>
    <row r="951">
      <c r="D951" s="58"/>
    </row>
    <row r="952">
      <c r="D952" s="58"/>
    </row>
    <row r="953">
      <c r="D953" s="58"/>
    </row>
    <row r="954">
      <c r="D954" s="58"/>
    </row>
    <row r="955">
      <c r="D955" s="58"/>
    </row>
    <row r="956">
      <c r="D956" s="58"/>
    </row>
    <row r="957">
      <c r="D957" s="58"/>
    </row>
    <row r="958">
      <c r="D958" s="58"/>
    </row>
    <row r="959">
      <c r="D959" s="58"/>
    </row>
    <row r="960">
      <c r="D960" s="58"/>
    </row>
    <row r="961">
      <c r="D961" s="58"/>
    </row>
    <row r="962">
      <c r="D962" s="58"/>
    </row>
    <row r="963">
      <c r="D963" s="58"/>
    </row>
    <row r="964">
      <c r="D964" s="58"/>
    </row>
    <row r="965">
      <c r="D965" s="58"/>
    </row>
    <row r="966">
      <c r="D966" s="58"/>
    </row>
    <row r="967">
      <c r="D967" s="58"/>
    </row>
    <row r="968">
      <c r="D968" s="58"/>
    </row>
    <row r="969">
      <c r="D969" s="58"/>
    </row>
    <row r="970">
      <c r="D970" s="58"/>
    </row>
    <row r="971">
      <c r="D971" s="58"/>
    </row>
    <row r="972">
      <c r="D972" s="58"/>
    </row>
    <row r="973">
      <c r="D973" s="58"/>
    </row>
    <row r="974">
      <c r="D974" s="58"/>
    </row>
    <row r="975">
      <c r="D975" s="58"/>
    </row>
    <row r="976">
      <c r="D976" s="58"/>
    </row>
    <row r="977">
      <c r="D977" s="58"/>
    </row>
    <row r="978">
      <c r="D978" s="58"/>
    </row>
    <row r="979">
      <c r="D979" s="58"/>
    </row>
    <row r="980">
      <c r="D980" s="58"/>
    </row>
    <row r="981">
      <c r="D981" s="58"/>
    </row>
    <row r="982">
      <c r="D982" s="58"/>
    </row>
    <row r="983">
      <c r="D983" s="58"/>
    </row>
    <row r="984">
      <c r="D984" s="58"/>
    </row>
    <row r="985">
      <c r="D985" s="58"/>
    </row>
    <row r="986">
      <c r="D986" s="58"/>
    </row>
    <row r="987">
      <c r="D987" s="58"/>
    </row>
    <row r="988">
      <c r="D988" s="58"/>
    </row>
    <row r="989">
      <c r="D989" s="58"/>
    </row>
    <row r="990">
      <c r="D990" s="58"/>
    </row>
    <row r="991">
      <c r="D991" s="58"/>
    </row>
    <row r="992">
      <c r="D992" s="58"/>
    </row>
    <row r="993">
      <c r="D993" s="58"/>
    </row>
    <row r="994">
      <c r="D994" s="58"/>
    </row>
    <row r="995">
      <c r="D995" s="58"/>
    </row>
    <row r="996">
      <c r="D996" s="58"/>
    </row>
    <row r="997">
      <c r="D997" s="58"/>
    </row>
    <row r="998">
      <c r="D998" s="58"/>
    </row>
    <row r="999">
      <c r="D999" s="58"/>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9.88"/>
  </cols>
  <sheetData>
    <row r="1">
      <c r="A1" s="148" t="s">
        <v>928</v>
      </c>
      <c r="B1" s="283">
        <v>45660.0</v>
      </c>
      <c r="C1" s="150" t="s">
        <v>31</v>
      </c>
      <c r="D1" s="150"/>
      <c r="E1" s="284">
        <v>12.0</v>
      </c>
    </row>
    <row r="2">
      <c r="A2" s="148" t="s">
        <v>928</v>
      </c>
      <c r="B2" s="149" t="s">
        <v>757</v>
      </c>
      <c r="C2" s="149" t="s">
        <v>25</v>
      </c>
      <c r="D2" s="150"/>
      <c r="E2" s="284">
        <v>2.682</v>
      </c>
    </row>
    <row r="3">
      <c r="A3" s="148" t="s">
        <v>927</v>
      </c>
      <c r="B3" s="153" t="s">
        <v>574</v>
      </c>
      <c r="C3" s="153" t="s">
        <v>129</v>
      </c>
      <c r="D3" s="271"/>
      <c r="E3" s="285">
        <v>9707.0</v>
      </c>
    </row>
    <row r="4">
      <c r="A4" s="148" t="s">
        <v>927</v>
      </c>
      <c r="B4" s="153" t="s">
        <v>556</v>
      </c>
      <c r="C4" s="153" t="s">
        <v>35</v>
      </c>
      <c r="D4" s="271"/>
      <c r="E4" s="285">
        <v>3339.0</v>
      </c>
    </row>
    <row r="5">
      <c r="A5" s="148" t="s">
        <v>927</v>
      </c>
      <c r="B5" s="153" t="s">
        <v>557</v>
      </c>
      <c r="C5" s="153" t="s">
        <v>35</v>
      </c>
      <c r="D5" s="271"/>
      <c r="E5" s="285">
        <v>5373.0</v>
      </c>
    </row>
    <row r="6">
      <c r="A6" s="184" t="s">
        <v>928</v>
      </c>
      <c r="B6" s="286" t="s">
        <v>772</v>
      </c>
      <c r="C6" s="286" t="s">
        <v>271</v>
      </c>
      <c r="D6" s="284" t="s">
        <v>1304</v>
      </c>
      <c r="E6" s="287">
        <v>1.3</v>
      </c>
    </row>
    <row r="7">
      <c r="A7" s="148" t="s">
        <v>929</v>
      </c>
      <c r="B7" s="149" t="s">
        <v>820</v>
      </c>
      <c r="C7" s="149" t="s">
        <v>56</v>
      </c>
      <c r="D7" s="150"/>
      <c r="E7" s="286">
        <v>242.2</v>
      </c>
    </row>
    <row r="8">
      <c r="A8" s="148" t="s">
        <v>929</v>
      </c>
      <c r="B8" s="149" t="s">
        <v>829</v>
      </c>
      <c r="C8" s="149" t="s">
        <v>76</v>
      </c>
      <c r="D8" s="150"/>
      <c r="E8" s="286">
        <v>24.63</v>
      </c>
    </row>
    <row r="9">
      <c r="A9" s="148" t="s">
        <v>929</v>
      </c>
      <c r="B9" s="149" t="s">
        <v>840</v>
      </c>
      <c r="C9" s="149" t="s">
        <v>106</v>
      </c>
      <c r="D9" s="273"/>
      <c r="E9" s="285">
        <v>1170.0</v>
      </c>
    </row>
    <row r="10">
      <c r="A10" s="184" t="s">
        <v>929</v>
      </c>
      <c r="B10" s="286" t="s">
        <v>876</v>
      </c>
      <c r="C10" s="286" t="s">
        <v>271</v>
      </c>
      <c r="D10" s="284" t="s">
        <v>945</v>
      </c>
      <c r="E10" s="287">
        <v>481.9</v>
      </c>
    </row>
    <row r="11">
      <c r="A11" s="148" t="s">
        <v>929</v>
      </c>
      <c r="B11" s="149" t="s">
        <v>845</v>
      </c>
      <c r="C11" s="149" t="s">
        <v>123</v>
      </c>
      <c r="D11" s="150"/>
      <c r="E11" s="286">
        <v>1.0</v>
      </c>
    </row>
    <row r="12">
      <c r="A12" s="148" t="s">
        <v>929</v>
      </c>
      <c r="B12" s="149" t="s">
        <v>830</v>
      </c>
      <c r="C12" s="149" t="s">
        <v>76</v>
      </c>
      <c r="D12" s="150"/>
      <c r="E12" s="286">
        <v>51.66</v>
      </c>
    </row>
    <row r="13">
      <c r="A13" s="148" t="s">
        <v>929</v>
      </c>
      <c r="B13" s="149" t="s">
        <v>853</v>
      </c>
      <c r="C13" s="149" t="s">
        <v>1117</v>
      </c>
      <c r="D13" s="150"/>
      <c r="E13" s="286">
        <v>3.0</v>
      </c>
    </row>
    <row r="14">
      <c r="A14" s="184" t="s">
        <v>927</v>
      </c>
      <c r="B14" s="286" t="s">
        <v>586</v>
      </c>
      <c r="C14" s="286" t="s">
        <v>271</v>
      </c>
      <c r="D14" s="284" t="s">
        <v>100</v>
      </c>
      <c r="E14" s="285">
        <v>52724.0</v>
      </c>
    </row>
    <row r="15">
      <c r="A15" s="148" t="s">
        <v>929</v>
      </c>
      <c r="B15" s="149" t="s">
        <v>784</v>
      </c>
      <c r="C15" s="149" t="s">
        <v>35</v>
      </c>
      <c r="D15" s="150"/>
      <c r="E15" s="286">
        <v>136.0</v>
      </c>
    </row>
    <row r="16">
      <c r="A16" s="148" t="s">
        <v>928</v>
      </c>
      <c r="B16" s="149" t="s">
        <v>758</v>
      </c>
      <c r="C16" s="149" t="s">
        <v>25</v>
      </c>
      <c r="D16" s="150"/>
      <c r="E16" s="286">
        <v>1.079</v>
      </c>
    </row>
    <row r="17">
      <c r="A17" s="148" t="s">
        <v>933</v>
      </c>
      <c r="B17" s="149" t="s">
        <v>27</v>
      </c>
      <c r="C17" s="149" t="s">
        <v>27</v>
      </c>
      <c r="D17" s="273"/>
      <c r="E17" s="285">
        <v>12062.0</v>
      </c>
    </row>
    <row r="18">
      <c r="A18" s="148" t="s">
        <v>929</v>
      </c>
      <c r="B18" s="149" t="s">
        <v>785</v>
      </c>
      <c r="C18" s="149" t="s">
        <v>35</v>
      </c>
      <c r="D18" s="150"/>
      <c r="E18" s="284">
        <v>100.0</v>
      </c>
    </row>
    <row r="19">
      <c r="A19" s="184" t="s">
        <v>929</v>
      </c>
      <c r="B19" s="286" t="s">
        <v>810</v>
      </c>
      <c r="C19" s="288" t="s">
        <v>36</v>
      </c>
      <c r="D19" s="284" t="s">
        <v>100</v>
      </c>
      <c r="E19" s="287">
        <v>742.1</v>
      </c>
    </row>
    <row r="20">
      <c r="A20" s="184" t="s">
        <v>929</v>
      </c>
      <c r="B20" s="286" t="s">
        <v>812</v>
      </c>
      <c r="C20" s="288" t="s">
        <v>36</v>
      </c>
      <c r="D20" s="284" t="s">
        <v>107</v>
      </c>
      <c r="E20" s="287">
        <v>19.0</v>
      </c>
    </row>
    <row r="21">
      <c r="A21" s="148" t="s">
        <v>928</v>
      </c>
      <c r="B21" s="149" t="s">
        <v>765</v>
      </c>
      <c r="C21" s="149" t="s">
        <v>129</v>
      </c>
      <c r="D21" s="150"/>
      <c r="E21" s="286">
        <v>15.02</v>
      </c>
    </row>
    <row r="22">
      <c r="A22" s="184" t="s">
        <v>929</v>
      </c>
      <c r="B22" s="286" t="s">
        <v>866</v>
      </c>
      <c r="C22" s="286" t="s">
        <v>271</v>
      </c>
      <c r="D22" s="284" t="s">
        <v>946</v>
      </c>
      <c r="E22" s="289">
        <v>71.5</v>
      </c>
    </row>
    <row r="23">
      <c r="A23" s="148" t="s">
        <v>929</v>
      </c>
      <c r="B23" s="149" t="s">
        <v>821</v>
      </c>
      <c r="C23" s="149" t="s">
        <v>56</v>
      </c>
      <c r="D23" s="273"/>
      <c r="E23" s="285">
        <v>3605.0</v>
      </c>
    </row>
    <row r="24">
      <c r="A24" s="148" t="s">
        <v>929</v>
      </c>
      <c r="B24" s="149" t="s">
        <v>786</v>
      </c>
      <c r="C24" s="149" t="s">
        <v>35</v>
      </c>
      <c r="D24" s="150"/>
      <c r="E24" s="286">
        <v>7.531</v>
      </c>
    </row>
    <row r="25">
      <c r="A25" s="148" t="s">
        <v>929</v>
      </c>
      <c r="B25" s="149" t="s">
        <v>841</v>
      </c>
      <c r="C25" s="149" t="s">
        <v>121</v>
      </c>
      <c r="D25" s="273"/>
      <c r="E25" s="285">
        <v>1234.0</v>
      </c>
    </row>
    <row r="26">
      <c r="A26" s="148" t="s">
        <v>929</v>
      </c>
      <c r="B26" s="149" t="s">
        <v>787</v>
      </c>
      <c r="C26" s="149" t="s">
        <v>35</v>
      </c>
      <c r="D26" s="273"/>
      <c r="E26" s="285">
        <v>1152.0</v>
      </c>
    </row>
    <row r="27">
      <c r="A27" s="148" t="s">
        <v>929</v>
      </c>
      <c r="B27" s="149" t="s">
        <v>842</v>
      </c>
      <c r="C27" s="149" t="s">
        <v>121</v>
      </c>
      <c r="D27" s="273"/>
      <c r="E27" s="285">
        <v>1908.0</v>
      </c>
    </row>
    <row r="28">
      <c r="A28" s="148" t="s">
        <v>929</v>
      </c>
      <c r="B28" s="149" t="s">
        <v>846</v>
      </c>
      <c r="C28" s="149" t="s">
        <v>125</v>
      </c>
      <c r="D28" s="150"/>
      <c r="E28" s="284">
        <v>125.0</v>
      </c>
    </row>
    <row r="29">
      <c r="A29" s="148" t="s">
        <v>930</v>
      </c>
      <c r="B29" s="163" t="s">
        <v>593</v>
      </c>
      <c r="C29" s="163" t="s">
        <v>120</v>
      </c>
      <c r="D29" s="271"/>
      <c r="E29" s="285">
        <v>52020.0</v>
      </c>
    </row>
    <row r="30">
      <c r="A30" s="184" t="s">
        <v>927</v>
      </c>
      <c r="B30" s="286" t="s">
        <v>577</v>
      </c>
      <c r="C30" s="286" t="s">
        <v>271</v>
      </c>
      <c r="D30" s="284" t="s">
        <v>937</v>
      </c>
      <c r="E30" s="285">
        <v>10485.0</v>
      </c>
    </row>
    <row r="31">
      <c r="A31" s="184" t="s">
        <v>927</v>
      </c>
      <c r="B31" s="286" t="s">
        <v>578</v>
      </c>
      <c r="C31" s="286" t="s">
        <v>271</v>
      </c>
      <c r="D31" s="284" t="s">
        <v>937</v>
      </c>
      <c r="E31" s="285">
        <v>39074.0</v>
      </c>
    </row>
    <row r="32">
      <c r="A32" s="148" t="s">
        <v>927</v>
      </c>
      <c r="B32" s="153" t="s">
        <v>564</v>
      </c>
      <c r="C32" s="153" t="s">
        <v>56</v>
      </c>
      <c r="D32" s="275"/>
      <c r="E32" s="286">
        <v>152.0</v>
      </c>
    </row>
    <row r="33">
      <c r="A33" s="148" t="s">
        <v>927</v>
      </c>
      <c r="B33" s="153" t="s">
        <v>565</v>
      </c>
      <c r="C33" s="149" t="s">
        <v>56</v>
      </c>
      <c r="D33" s="271"/>
      <c r="E33" s="290">
        <v>12877.0</v>
      </c>
    </row>
    <row r="34">
      <c r="A34" s="184" t="s">
        <v>929</v>
      </c>
      <c r="B34" s="286" t="s">
        <v>872</v>
      </c>
      <c r="C34" s="286" t="s">
        <v>271</v>
      </c>
      <c r="D34" s="284" t="s">
        <v>100</v>
      </c>
      <c r="E34" s="287">
        <v>6.15</v>
      </c>
    </row>
    <row r="35">
      <c r="A35" s="184" t="s">
        <v>929</v>
      </c>
      <c r="B35" s="286" t="s">
        <v>858</v>
      </c>
      <c r="C35" s="286" t="s">
        <v>271</v>
      </c>
      <c r="D35" s="284" t="s">
        <v>937</v>
      </c>
      <c r="E35" s="290">
        <v>8485.0</v>
      </c>
    </row>
    <row r="36">
      <c r="A36" s="148" t="s">
        <v>928</v>
      </c>
      <c r="B36" s="149" t="s">
        <v>762</v>
      </c>
      <c r="C36" s="149" t="s">
        <v>1100</v>
      </c>
      <c r="D36" s="273"/>
      <c r="E36" s="285">
        <v>164000.0</v>
      </c>
    </row>
    <row r="37">
      <c r="A37" s="184" t="s">
        <v>928</v>
      </c>
      <c r="B37" s="286" t="s">
        <v>779</v>
      </c>
      <c r="C37" s="286" t="s">
        <v>271</v>
      </c>
      <c r="D37" s="284" t="s">
        <v>950</v>
      </c>
      <c r="E37" s="289">
        <v>5.01</v>
      </c>
    </row>
    <row r="38">
      <c r="A38" s="148" t="s">
        <v>929</v>
      </c>
      <c r="B38" s="149" t="s">
        <v>788</v>
      </c>
      <c r="C38" s="149" t="s">
        <v>35</v>
      </c>
      <c r="D38" s="150"/>
      <c r="E38" s="286">
        <v>4.0</v>
      </c>
    </row>
    <row r="39">
      <c r="A39" s="148" t="s">
        <v>927</v>
      </c>
      <c r="B39" s="153" t="s">
        <v>567</v>
      </c>
      <c r="C39" s="153" t="s">
        <v>64</v>
      </c>
      <c r="D39" s="271"/>
      <c r="E39" s="285">
        <v>1598.0</v>
      </c>
    </row>
    <row r="40">
      <c r="A40" s="148" t="s">
        <v>929</v>
      </c>
      <c r="B40" s="149" t="s">
        <v>822</v>
      </c>
      <c r="C40" s="149" t="s">
        <v>64</v>
      </c>
      <c r="D40" s="273"/>
      <c r="E40" s="290">
        <v>3350.0</v>
      </c>
    </row>
    <row r="41">
      <c r="A41" s="184" t="s">
        <v>929</v>
      </c>
      <c r="B41" s="286" t="s">
        <v>867</v>
      </c>
      <c r="C41" s="286" t="s">
        <v>271</v>
      </c>
      <c r="D41" s="284" t="s">
        <v>954</v>
      </c>
      <c r="E41" s="287">
        <v>78.53</v>
      </c>
    </row>
    <row r="42">
      <c r="A42" s="148" t="s">
        <v>933</v>
      </c>
      <c r="B42" s="149" t="s">
        <v>32</v>
      </c>
      <c r="C42" s="149" t="s">
        <v>32</v>
      </c>
      <c r="D42" s="150"/>
      <c r="E42" s="286">
        <v>0.0</v>
      </c>
    </row>
    <row r="43">
      <c r="A43" s="184" t="s">
        <v>929</v>
      </c>
      <c r="B43" s="286" t="s">
        <v>843</v>
      </c>
      <c r="C43" s="288" t="s">
        <v>36</v>
      </c>
      <c r="D43" s="284" t="s">
        <v>121</v>
      </c>
      <c r="E43" s="290">
        <v>1408.0</v>
      </c>
    </row>
    <row r="44">
      <c r="A44" s="148" t="s">
        <v>929</v>
      </c>
      <c r="B44" s="149" t="s">
        <v>813</v>
      </c>
      <c r="C44" s="149" t="s">
        <v>37</v>
      </c>
      <c r="D44" s="273"/>
      <c r="E44" s="290">
        <v>2960.0</v>
      </c>
    </row>
    <row r="45">
      <c r="A45" s="148" t="s">
        <v>929</v>
      </c>
      <c r="B45" s="150" t="s">
        <v>789</v>
      </c>
      <c r="C45" s="150" t="s">
        <v>35</v>
      </c>
      <c r="D45" s="150"/>
      <c r="E45" s="284">
        <v>52.5</v>
      </c>
    </row>
    <row r="46">
      <c r="A46" s="148" t="s">
        <v>933</v>
      </c>
      <c r="B46" s="149" t="s">
        <v>37</v>
      </c>
      <c r="C46" s="149" t="s">
        <v>37</v>
      </c>
      <c r="D46" s="273"/>
      <c r="E46" s="290">
        <v>190000.0</v>
      </c>
    </row>
    <row r="47">
      <c r="A47" s="148" t="s">
        <v>927</v>
      </c>
      <c r="B47" s="153" t="s">
        <v>568</v>
      </c>
      <c r="C47" s="153" t="s">
        <v>64</v>
      </c>
      <c r="D47" s="271"/>
      <c r="E47" s="285">
        <v>2710.0</v>
      </c>
    </row>
    <row r="48">
      <c r="A48" s="148" t="s">
        <v>927</v>
      </c>
      <c r="B48" s="153" t="s">
        <v>558</v>
      </c>
      <c r="C48" s="153" t="s">
        <v>35</v>
      </c>
      <c r="D48" s="271"/>
      <c r="E48" s="285">
        <v>5737.0</v>
      </c>
    </row>
    <row r="49">
      <c r="A49" s="148" t="s">
        <v>927</v>
      </c>
      <c r="B49" s="153" t="s">
        <v>559</v>
      </c>
      <c r="C49" s="153" t="s">
        <v>35</v>
      </c>
      <c r="D49" s="271"/>
      <c r="E49" s="290">
        <v>4999.0</v>
      </c>
    </row>
    <row r="50">
      <c r="A50" s="184" t="s">
        <v>929</v>
      </c>
      <c r="B50" s="284" t="s">
        <v>873</v>
      </c>
      <c r="C50" s="284" t="s">
        <v>271</v>
      </c>
      <c r="D50" s="284" t="s">
        <v>100</v>
      </c>
      <c r="E50" s="289">
        <v>855.0</v>
      </c>
    </row>
    <row r="51">
      <c r="A51" s="184" t="s">
        <v>928</v>
      </c>
      <c r="B51" s="286" t="s">
        <v>775</v>
      </c>
      <c r="C51" s="286" t="s">
        <v>271</v>
      </c>
      <c r="D51" s="284" t="s">
        <v>100</v>
      </c>
      <c r="E51" s="287">
        <v>73.0</v>
      </c>
    </row>
    <row r="52">
      <c r="A52" s="184" t="s">
        <v>929</v>
      </c>
      <c r="B52" s="286" t="s">
        <v>871</v>
      </c>
      <c r="C52" s="286" t="s">
        <v>271</v>
      </c>
      <c r="D52" s="184" t="s">
        <v>956</v>
      </c>
      <c r="E52" s="290">
        <v>11869.0</v>
      </c>
    </row>
    <row r="53">
      <c r="A53" s="184" t="s">
        <v>929</v>
      </c>
      <c r="B53" s="286" t="s">
        <v>877</v>
      </c>
      <c r="C53" s="286" t="s">
        <v>271</v>
      </c>
      <c r="D53" s="284" t="s">
        <v>947</v>
      </c>
      <c r="E53" s="289">
        <v>4.0</v>
      </c>
    </row>
    <row r="54">
      <c r="A54" s="184" t="s">
        <v>929</v>
      </c>
      <c r="B54" s="286" t="s">
        <v>874</v>
      </c>
      <c r="C54" s="286" t="s">
        <v>271</v>
      </c>
      <c r="D54" s="284" t="s">
        <v>100</v>
      </c>
      <c r="E54" s="285">
        <v>9480.0</v>
      </c>
    </row>
    <row r="55">
      <c r="A55" s="148" t="s">
        <v>927</v>
      </c>
      <c r="B55" s="149" t="s">
        <v>573</v>
      </c>
      <c r="C55" s="149" t="s">
        <v>128</v>
      </c>
      <c r="D55" s="271"/>
      <c r="E55" s="290">
        <v>13025.0</v>
      </c>
    </row>
    <row r="56">
      <c r="A56" s="148" t="s">
        <v>929</v>
      </c>
      <c r="B56" s="149" t="s">
        <v>836</v>
      </c>
      <c r="C56" s="149" t="s">
        <v>77</v>
      </c>
      <c r="D56" s="150"/>
      <c r="E56" s="284">
        <v>93.0</v>
      </c>
    </row>
    <row r="57">
      <c r="A57" s="148" t="s">
        <v>927</v>
      </c>
      <c r="B57" s="149" t="s">
        <v>570</v>
      </c>
      <c r="C57" s="149" t="s">
        <v>77</v>
      </c>
      <c r="D57" s="271"/>
      <c r="E57" s="290">
        <v>16239.0</v>
      </c>
    </row>
    <row r="58">
      <c r="A58" s="184" t="s">
        <v>927</v>
      </c>
      <c r="B58" s="286" t="s">
        <v>587</v>
      </c>
      <c r="C58" s="286" t="s">
        <v>271</v>
      </c>
      <c r="D58" s="284" t="s">
        <v>100</v>
      </c>
      <c r="E58" s="290">
        <v>6554.0</v>
      </c>
    </row>
    <row r="59">
      <c r="A59" s="148" t="s">
        <v>928</v>
      </c>
      <c r="B59" s="149" t="s">
        <v>768</v>
      </c>
      <c r="C59" s="149" t="s">
        <v>139</v>
      </c>
      <c r="D59" s="150"/>
      <c r="E59" s="286">
        <v>2.0</v>
      </c>
    </row>
    <row r="60">
      <c r="A60" s="184" t="s">
        <v>929</v>
      </c>
      <c r="B60" s="286" t="s">
        <v>863</v>
      </c>
      <c r="C60" s="286" t="s">
        <v>271</v>
      </c>
      <c r="D60" s="184" t="s">
        <v>942</v>
      </c>
      <c r="E60" s="289">
        <v>256.0</v>
      </c>
    </row>
    <row r="61">
      <c r="A61" s="148" t="s">
        <v>929</v>
      </c>
      <c r="B61" s="266" t="s">
        <v>790</v>
      </c>
      <c r="C61" s="266" t="s">
        <v>35</v>
      </c>
      <c r="D61" s="266"/>
      <c r="E61" s="291">
        <v>3.69</v>
      </c>
    </row>
    <row r="62">
      <c r="A62" s="148" t="s">
        <v>929</v>
      </c>
      <c r="B62" s="150" t="s">
        <v>791</v>
      </c>
      <c r="C62" s="150" t="s">
        <v>35</v>
      </c>
      <c r="D62" s="150"/>
      <c r="E62" s="284">
        <v>23.17</v>
      </c>
    </row>
    <row r="63">
      <c r="A63" s="148" t="s">
        <v>927</v>
      </c>
      <c r="B63" s="153" t="s">
        <v>566</v>
      </c>
      <c r="C63" s="153" t="s">
        <v>56</v>
      </c>
      <c r="D63" s="274"/>
      <c r="E63" s="286">
        <v>202.0</v>
      </c>
    </row>
    <row r="64">
      <c r="A64" s="148" t="s">
        <v>929</v>
      </c>
      <c r="B64" s="149" t="s">
        <v>792</v>
      </c>
      <c r="C64" s="149" t="s">
        <v>35</v>
      </c>
      <c r="D64" s="149"/>
      <c r="E64" s="286">
        <v>204.3</v>
      </c>
    </row>
    <row r="65">
      <c r="A65" s="148" t="s">
        <v>929</v>
      </c>
      <c r="B65" s="149" t="s">
        <v>793</v>
      </c>
      <c r="C65" s="149" t="s">
        <v>35</v>
      </c>
      <c r="D65" s="150"/>
      <c r="E65" s="284">
        <v>17.0</v>
      </c>
    </row>
    <row r="66">
      <c r="A66" s="148" t="s">
        <v>929</v>
      </c>
      <c r="B66" s="149" t="s">
        <v>782</v>
      </c>
      <c r="C66" s="149" t="s">
        <v>23</v>
      </c>
      <c r="D66" s="149"/>
      <c r="E66" s="286">
        <v>114.9</v>
      </c>
    </row>
    <row r="67">
      <c r="A67" s="148" t="s">
        <v>929</v>
      </c>
      <c r="B67" s="149" t="s">
        <v>794</v>
      </c>
      <c r="C67" s="149" t="s">
        <v>35</v>
      </c>
      <c r="D67" s="149"/>
      <c r="E67" s="286">
        <v>351.0</v>
      </c>
    </row>
    <row r="68">
      <c r="A68" s="148" t="s">
        <v>933</v>
      </c>
      <c r="B68" s="149" t="s">
        <v>49</v>
      </c>
      <c r="C68" s="149" t="s">
        <v>49</v>
      </c>
      <c r="D68" s="272"/>
      <c r="E68" s="285">
        <v>6172.0</v>
      </c>
    </row>
    <row r="69">
      <c r="A69" s="148" t="s">
        <v>927</v>
      </c>
      <c r="B69" s="153" t="s">
        <v>553</v>
      </c>
      <c r="C69" s="153" t="s">
        <v>30</v>
      </c>
      <c r="D69" s="270"/>
      <c r="E69" s="285">
        <v>1520.0</v>
      </c>
    </row>
    <row r="70">
      <c r="A70" s="148" t="s">
        <v>927</v>
      </c>
      <c r="B70" s="153" t="s">
        <v>560</v>
      </c>
      <c r="C70" s="153" t="s">
        <v>35</v>
      </c>
      <c r="D70" s="270"/>
      <c r="E70" s="285">
        <v>2681.0</v>
      </c>
    </row>
    <row r="71">
      <c r="A71" s="184" t="s">
        <v>929</v>
      </c>
      <c r="B71" s="286" t="s">
        <v>870</v>
      </c>
      <c r="C71" s="286" t="s">
        <v>271</v>
      </c>
      <c r="D71" s="286" t="s">
        <v>948</v>
      </c>
      <c r="E71" s="285">
        <v>1900.0</v>
      </c>
    </row>
    <row r="72">
      <c r="A72" s="148" t="s">
        <v>927</v>
      </c>
      <c r="B72" s="153" t="s">
        <v>561</v>
      </c>
      <c r="C72" s="153" t="s">
        <v>35</v>
      </c>
      <c r="D72" s="270"/>
      <c r="E72" s="285">
        <v>7794.0</v>
      </c>
    </row>
    <row r="73">
      <c r="A73" s="184" t="s">
        <v>927</v>
      </c>
      <c r="B73" s="286" t="s">
        <v>585</v>
      </c>
      <c r="C73" s="286" t="s">
        <v>271</v>
      </c>
      <c r="D73" s="286" t="s">
        <v>1307</v>
      </c>
      <c r="E73" s="285">
        <v>200819.0</v>
      </c>
    </row>
    <row r="74">
      <c r="A74" s="148" t="s">
        <v>933</v>
      </c>
      <c r="B74" s="149" t="s">
        <v>52</v>
      </c>
      <c r="C74" s="149" t="s">
        <v>52</v>
      </c>
      <c r="D74" s="149"/>
      <c r="E74" s="286">
        <v>90.0</v>
      </c>
    </row>
    <row r="75">
      <c r="A75" s="148" t="s">
        <v>929</v>
      </c>
      <c r="B75" s="149" t="s">
        <v>795</v>
      </c>
      <c r="C75" s="149" t="s">
        <v>35</v>
      </c>
      <c r="D75" s="149"/>
      <c r="E75" s="286">
        <v>5.0</v>
      </c>
    </row>
    <row r="76">
      <c r="A76" s="184" t="s">
        <v>929</v>
      </c>
      <c r="B76" s="286" t="s">
        <v>857</v>
      </c>
      <c r="C76" s="286" t="s">
        <v>271</v>
      </c>
      <c r="D76" s="286" t="s">
        <v>949</v>
      </c>
      <c r="E76" s="285">
        <v>1485.0</v>
      </c>
    </row>
    <row r="77">
      <c r="A77" s="184" t="s">
        <v>928</v>
      </c>
      <c r="B77" s="286" t="s">
        <v>771</v>
      </c>
      <c r="C77" s="286" t="s">
        <v>271</v>
      </c>
      <c r="D77" s="286" t="s">
        <v>964</v>
      </c>
      <c r="E77" s="287">
        <v>8.23</v>
      </c>
    </row>
    <row r="78">
      <c r="A78" s="184" t="s">
        <v>927</v>
      </c>
      <c r="B78" s="286" t="s">
        <v>579</v>
      </c>
      <c r="C78" s="286" t="s">
        <v>271</v>
      </c>
      <c r="D78" s="286" t="s">
        <v>937</v>
      </c>
      <c r="E78" s="285">
        <v>4097.0</v>
      </c>
    </row>
    <row r="79">
      <c r="A79" s="184" t="s">
        <v>929</v>
      </c>
      <c r="B79" s="286" t="s">
        <v>875</v>
      </c>
      <c r="C79" s="286" t="s">
        <v>271</v>
      </c>
      <c r="D79" s="286" t="s">
        <v>100</v>
      </c>
      <c r="E79" s="287">
        <v>62.84</v>
      </c>
    </row>
    <row r="80">
      <c r="A80" s="148" t="s">
        <v>929</v>
      </c>
      <c r="B80" s="149" t="s">
        <v>796</v>
      </c>
      <c r="C80" s="149" t="s">
        <v>35</v>
      </c>
      <c r="D80" s="272"/>
      <c r="E80" s="285">
        <v>13704.0</v>
      </c>
    </row>
    <row r="81">
      <c r="A81" s="148" t="s">
        <v>929</v>
      </c>
      <c r="B81" s="149" t="s">
        <v>844</v>
      </c>
      <c r="C81" s="149" t="s">
        <v>121</v>
      </c>
      <c r="D81" s="150"/>
      <c r="E81" s="284">
        <v>440.0</v>
      </c>
    </row>
    <row r="82">
      <c r="A82" s="148" t="s">
        <v>933</v>
      </c>
      <c r="B82" s="149" t="s">
        <v>56</v>
      </c>
      <c r="C82" s="149" t="s">
        <v>56</v>
      </c>
      <c r="D82" s="149"/>
      <c r="E82" s="286">
        <v>0.0</v>
      </c>
    </row>
    <row r="83">
      <c r="A83" s="148" t="s">
        <v>927</v>
      </c>
      <c r="B83" s="153" t="s">
        <v>550</v>
      </c>
      <c r="C83" s="153" t="s">
        <v>23</v>
      </c>
      <c r="D83" s="270"/>
      <c r="E83" s="285">
        <v>1228.0</v>
      </c>
    </row>
    <row r="84">
      <c r="A84" s="148" t="s">
        <v>929</v>
      </c>
      <c r="B84" s="149" t="s">
        <v>838</v>
      </c>
      <c r="C84" s="162" t="s">
        <v>82</v>
      </c>
      <c r="D84" s="149"/>
      <c r="E84" s="286">
        <v>15.0</v>
      </c>
    </row>
    <row r="85">
      <c r="A85" s="184" t="s">
        <v>927</v>
      </c>
      <c r="B85" s="286" t="s">
        <v>581</v>
      </c>
      <c r="C85" s="286" t="s">
        <v>271</v>
      </c>
      <c r="D85" s="284" t="s">
        <v>40</v>
      </c>
      <c r="E85" s="290">
        <v>42079.0</v>
      </c>
    </row>
    <row r="86">
      <c r="A86" s="184" t="s">
        <v>927</v>
      </c>
      <c r="B86" s="286" t="s">
        <v>582</v>
      </c>
      <c r="C86" s="286" t="s">
        <v>271</v>
      </c>
      <c r="D86" s="286" t="s">
        <v>40</v>
      </c>
      <c r="E86" s="285">
        <v>189273.0</v>
      </c>
    </row>
    <row r="87">
      <c r="A87" s="184" t="s">
        <v>927</v>
      </c>
      <c r="B87" s="286" t="s">
        <v>563</v>
      </c>
      <c r="C87" s="288" t="s">
        <v>36</v>
      </c>
      <c r="D87" s="286" t="s">
        <v>40</v>
      </c>
      <c r="E87" s="285">
        <v>6019.0</v>
      </c>
    </row>
    <row r="88">
      <c r="A88" s="148" t="s">
        <v>927</v>
      </c>
      <c r="B88" s="153" t="s">
        <v>569</v>
      </c>
      <c r="C88" s="153" t="s">
        <v>64</v>
      </c>
      <c r="D88" s="274"/>
      <c r="E88" s="286">
        <v>994.6</v>
      </c>
    </row>
    <row r="89">
      <c r="A89" s="184" t="s">
        <v>927</v>
      </c>
      <c r="B89" s="292" t="s">
        <v>588</v>
      </c>
      <c r="C89" s="292" t="s">
        <v>271</v>
      </c>
      <c r="D89" s="286" t="s">
        <v>100</v>
      </c>
      <c r="E89" s="287">
        <v>148.0</v>
      </c>
    </row>
    <row r="90">
      <c r="A90" s="148" t="s">
        <v>927</v>
      </c>
      <c r="B90" s="153" t="s">
        <v>554</v>
      </c>
      <c r="C90" s="153" t="s">
        <v>30</v>
      </c>
      <c r="D90" s="270"/>
      <c r="E90" s="285">
        <v>1545.0</v>
      </c>
    </row>
    <row r="91">
      <c r="A91" s="148" t="s">
        <v>927</v>
      </c>
      <c r="B91" s="153" t="s">
        <v>555</v>
      </c>
      <c r="C91" s="153" t="s">
        <v>30</v>
      </c>
      <c r="D91" s="271"/>
      <c r="E91" s="290">
        <v>5780.0</v>
      </c>
    </row>
    <row r="92">
      <c r="A92" s="148" t="s">
        <v>929</v>
      </c>
      <c r="B92" s="149" t="s">
        <v>797</v>
      </c>
      <c r="C92" s="149" t="s">
        <v>35</v>
      </c>
      <c r="D92" s="272"/>
      <c r="E92" s="285">
        <v>2201.0</v>
      </c>
    </row>
    <row r="93">
      <c r="A93" s="148" t="s">
        <v>929</v>
      </c>
      <c r="B93" s="149" t="s">
        <v>823</v>
      </c>
      <c r="C93" s="149" t="s">
        <v>64</v>
      </c>
      <c r="D93" s="149"/>
      <c r="E93" s="286">
        <v>28.88</v>
      </c>
    </row>
    <row r="94">
      <c r="A94" s="148" t="s">
        <v>929</v>
      </c>
      <c r="B94" s="149" t="s">
        <v>798</v>
      </c>
      <c r="C94" s="149" t="s">
        <v>35</v>
      </c>
      <c r="D94" s="272"/>
      <c r="E94" s="285">
        <v>10273.0</v>
      </c>
    </row>
    <row r="95">
      <c r="A95" s="148" t="s">
        <v>929</v>
      </c>
      <c r="B95" s="149" t="s">
        <v>837</v>
      </c>
      <c r="C95" s="149" t="s">
        <v>81</v>
      </c>
      <c r="D95" s="149"/>
      <c r="E95" s="286">
        <v>197.0</v>
      </c>
    </row>
    <row r="96">
      <c r="A96" s="148" t="s">
        <v>929</v>
      </c>
      <c r="B96" s="149" t="s">
        <v>814</v>
      </c>
      <c r="C96" s="149" t="s">
        <v>37</v>
      </c>
      <c r="D96" s="150"/>
      <c r="E96" s="284">
        <v>10.29</v>
      </c>
    </row>
    <row r="97">
      <c r="A97" s="148" t="s">
        <v>929</v>
      </c>
      <c r="B97" s="149" t="s">
        <v>828</v>
      </c>
      <c r="C97" s="149" t="s">
        <v>74</v>
      </c>
      <c r="D97" s="149"/>
      <c r="E97" s="286">
        <v>11.0</v>
      </c>
    </row>
    <row r="98">
      <c r="A98" s="184" t="s">
        <v>927</v>
      </c>
      <c r="B98" s="286" t="s">
        <v>584</v>
      </c>
      <c r="C98" s="286" t="s">
        <v>271</v>
      </c>
      <c r="D98" s="284" t="s">
        <v>944</v>
      </c>
      <c r="E98" s="290">
        <v>8780.0</v>
      </c>
    </row>
    <row r="99">
      <c r="A99" s="148" t="s">
        <v>927</v>
      </c>
      <c r="B99" s="153" t="s">
        <v>571</v>
      </c>
      <c r="C99" s="163" t="s">
        <v>77</v>
      </c>
      <c r="D99" s="270"/>
      <c r="E99" s="285">
        <v>3042.0</v>
      </c>
    </row>
    <row r="100">
      <c r="A100" s="184" t="s">
        <v>927</v>
      </c>
      <c r="B100" s="286" t="s">
        <v>580</v>
      </c>
      <c r="C100" s="286" t="s">
        <v>271</v>
      </c>
      <c r="D100" s="284" t="s">
        <v>937</v>
      </c>
      <c r="E100" s="290">
        <v>620252.0</v>
      </c>
    </row>
    <row r="101">
      <c r="A101" s="148" t="s">
        <v>927</v>
      </c>
      <c r="B101" s="153" t="s">
        <v>575</v>
      </c>
      <c r="C101" s="153" t="s">
        <v>139</v>
      </c>
      <c r="D101" s="274"/>
      <c r="E101" s="286">
        <v>25.0</v>
      </c>
    </row>
    <row r="102">
      <c r="A102" s="148" t="s">
        <v>929</v>
      </c>
      <c r="B102" s="149" t="s">
        <v>849</v>
      </c>
      <c r="C102" s="149" t="s">
        <v>134</v>
      </c>
      <c r="D102" s="149"/>
      <c r="E102" s="286">
        <v>506.4</v>
      </c>
    </row>
    <row r="103">
      <c r="A103" s="148" t="s">
        <v>929</v>
      </c>
      <c r="B103" s="149" t="s">
        <v>827</v>
      </c>
      <c r="C103" s="149" t="s">
        <v>68</v>
      </c>
      <c r="D103" s="150"/>
      <c r="E103" s="284">
        <v>14.77</v>
      </c>
    </row>
    <row r="104">
      <c r="A104" s="148" t="s">
        <v>928</v>
      </c>
      <c r="B104" s="149" t="s">
        <v>759</v>
      </c>
      <c r="C104" s="149" t="s">
        <v>25</v>
      </c>
      <c r="D104" s="149"/>
      <c r="E104" s="286">
        <v>1.044</v>
      </c>
    </row>
    <row r="105">
      <c r="A105" s="148" t="s">
        <v>929</v>
      </c>
      <c r="B105" s="149" t="s">
        <v>799</v>
      </c>
      <c r="C105" s="149" t="s">
        <v>35</v>
      </c>
      <c r="D105" s="149"/>
      <c r="E105" s="286">
        <v>24.0</v>
      </c>
    </row>
    <row r="106">
      <c r="A106" s="184" t="s">
        <v>929</v>
      </c>
      <c r="B106" s="286" t="s">
        <v>878</v>
      </c>
      <c r="C106" s="286" t="s">
        <v>271</v>
      </c>
      <c r="D106" s="284" t="s">
        <v>950</v>
      </c>
      <c r="E106" s="289">
        <v>716.2</v>
      </c>
    </row>
    <row r="107">
      <c r="A107" s="148" t="s">
        <v>928</v>
      </c>
      <c r="B107" s="149" t="s">
        <v>763</v>
      </c>
      <c r="C107" s="149" t="s">
        <v>65</v>
      </c>
      <c r="D107" s="150"/>
      <c r="E107" s="284">
        <v>0.903</v>
      </c>
    </row>
    <row r="108">
      <c r="A108" s="148" t="s">
        <v>929</v>
      </c>
      <c r="B108" s="150" t="s">
        <v>800</v>
      </c>
      <c r="C108" s="150" t="s">
        <v>35</v>
      </c>
      <c r="D108" s="150"/>
      <c r="E108" s="284">
        <v>3.937</v>
      </c>
    </row>
    <row r="109">
      <c r="A109" s="148" t="s">
        <v>928</v>
      </c>
      <c r="B109" s="149" t="s">
        <v>760</v>
      </c>
      <c r="C109" s="149" t="s">
        <v>25</v>
      </c>
      <c r="D109" s="150"/>
      <c r="E109" s="284">
        <v>0.158</v>
      </c>
    </row>
    <row r="110">
      <c r="A110" s="148" t="s">
        <v>929</v>
      </c>
      <c r="B110" s="149" t="s">
        <v>815</v>
      </c>
      <c r="C110" s="149" t="s">
        <v>37</v>
      </c>
      <c r="D110" s="149"/>
      <c r="E110" s="286">
        <v>44.2</v>
      </c>
    </row>
    <row r="111">
      <c r="A111" s="184" t="s">
        <v>929</v>
      </c>
      <c r="B111" s="286" t="s">
        <v>864</v>
      </c>
      <c r="C111" s="286" t="s">
        <v>271</v>
      </c>
      <c r="D111" s="286" t="s">
        <v>951</v>
      </c>
      <c r="E111" s="287">
        <v>160.5</v>
      </c>
    </row>
    <row r="112">
      <c r="A112" s="148" t="s">
        <v>929</v>
      </c>
      <c r="B112" s="149" t="s">
        <v>801</v>
      </c>
      <c r="C112" s="149" t="s">
        <v>35</v>
      </c>
      <c r="D112" s="150"/>
      <c r="E112" s="284">
        <v>161.0</v>
      </c>
    </row>
    <row r="113">
      <c r="A113" s="184" t="s">
        <v>929</v>
      </c>
      <c r="B113" s="284" t="s">
        <v>865</v>
      </c>
      <c r="C113" s="284" t="s">
        <v>271</v>
      </c>
      <c r="D113" s="184" t="s">
        <v>951</v>
      </c>
      <c r="E113" s="290">
        <v>48237.0</v>
      </c>
    </row>
    <row r="114">
      <c r="A114" s="148" t="s">
        <v>929</v>
      </c>
      <c r="B114" s="149" t="s">
        <v>802</v>
      </c>
      <c r="C114" s="149" t="s">
        <v>35</v>
      </c>
      <c r="D114" s="149"/>
      <c r="E114" s="286">
        <v>68.14</v>
      </c>
    </row>
    <row r="115">
      <c r="A115" s="148" t="s">
        <v>929</v>
      </c>
      <c r="B115" s="149" t="s">
        <v>824</v>
      </c>
      <c r="C115" s="149" t="s">
        <v>64</v>
      </c>
      <c r="D115" s="150"/>
      <c r="E115" s="284">
        <v>0.0</v>
      </c>
    </row>
    <row r="116">
      <c r="A116" s="148" t="s">
        <v>929</v>
      </c>
      <c r="B116" s="149" t="s">
        <v>783</v>
      </c>
      <c r="C116" s="149" t="s">
        <v>30</v>
      </c>
      <c r="D116" s="150"/>
      <c r="E116" s="284">
        <v>45.73</v>
      </c>
    </row>
    <row r="117">
      <c r="A117" s="148" t="s">
        <v>929</v>
      </c>
      <c r="B117" s="149" t="s">
        <v>781</v>
      </c>
      <c r="C117" s="149" t="s">
        <v>19</v>
      </c>
      <c r="D117" s="149"/>
      <c r="E117" s="286">
        <v>412.7</v>
      </c>
    </row>
    <row r="118">
      <c r="A118" s="148" t="s">
        <v>929</v>
      </c>
      <c r="B118" s="149" t="s">
        <v>831</v>
      </c>
      <c r="C118" s="149" t="s">
        <v>76</v>
      </c>
      <c r="D118" s="272"/>
      <c r="E118" s="285">
        <v>5555.0</v>
      </c>
    </row>
    <row r="119">
      <c r="A119" s="184" t="s">
        <v>928</v>
      </c>
      <c r="B119" s="286" t="s">
        <v>773</v>
      </c>
      <c r="C119" s="286" t="s">
        <v>271</v>
      </c>
      <c r="D119" s="284" t="s">
        <v>948</v>
      </c>
      <c r="E119" s="289">
        <v>14.99</v>
      </c>
    </row>
    <row r="120">
      <c r="A120" s="184" t="s">
        <v>929</v>
      </c>
      <c r="B120" s="286" t="s">
        <v>881</v>
      </c>
      <c r="C120" s="286" t="s">
        <v>271</v>
      </c>
      <c r="D120" s="284" t="s">
        <v>952</v>
      </c>
      <c r="E120" s="290">
        <v>555450.0</v>
      </c>
    </row>
    <row r="121">
      <c r="A121" s="148" t="s">
        <v>929</v>
      </c>
      <c r="B121" s="149" t="s">
        <v>825</v>
      </c>
      <c r="C121" s="149" t="s">
        <v>64</v>
      </c>
      <c r="D121" s="150"/>
      <c r="E121" s="284">
        <v>833.0</v>
      </c>
    </row>
    <row r="122">
      <c r="A122" s="148" t="s">
        <v>929</v>
      </c>
      <c r="B122" s="149" t="s">
        <v>803</v>
      </c>
      <c r="C122" s="149" t="s">
        <v>35</v>
      </c>
      <c r="D122" s="150"/>
      <c r="E122" s="284">
        <v>50.0</v>
      </c>
    </row>
    <row r="123">
      <c r="A123" s="148" t="s">
        <v>927</v>
      </c>
      <c r="B123" s="153" t="s">
        <v>552</v>
      </c>
      <c r="C123" s="153" t="s">
        <v>23</v>
      </c>
      <c r="D123" s="274"/>
      <c r="E123" s="286">
        <v>134.0</v>
      </c>
    </row>
    <row r="124">
      <c r="A124" s="148" t="s">
        <v>930</v>
      </c>
      <c r="B124" s="153" t="s">
        <v>592</v>
      </c>
      <c r="C124" s="153" t="s">
        <v>76</v>
      </c>
      <c r="D124" s="271"/>
      <c r="E124" s="290">
        <v>44899.0</v>
      </c>
    </row>
    <row r="125">
      <c r="A125" s="148" t="s">
        <v>929</v>
      </c>
      <c r="B125" s="149" t="s">
        <v>804</v>
      </c>
      <c r="C125" s="149" t="s">
        <v>35</v>
      </c>
      <c r="D125" s="149"/>
      <c r="E125" s="286">
        <v>14.41</v>
      </c>
    </row>
    <row r="126">
      <c r="A126" s="148" t="s">
        <v>929</v>
      </c>
      <c r="B126" s="149" t="s">
        <v>816</v>
      </c>
      <c r="C126" s="149" t="s">
        <v>37</v>
      </c>
      <c r="D126" s="149"/>
      <c r="E126" s="286">
        <v>360.0</v>
      </c>
    </row>
    <row r="127">
      <c r="A127" s="148" t="s">
        <v>929</v>
      </c>
      <c r="B127" s="149" t="s">
        <v>847</v>
      </c>
      <c r="C127" s="149" t="s">
        <v>125</v>
      </c>
      <c r="D127" s="149"/>
      <c r="E127" s="286">
        <v>123.0</v>
      </c>
    </row>
    <row r="128">
      <c r="A128" s="148" t="s">
        <v>929</v>
      </c>
      <c r="B128" s="149" t="s">
        <v>805</v>
      </c>
      <c r="C128" s="149" t="s">
        <v>35</v>
      </c>
      <c r="D128" s="149"/>
      <c r="E128" s="286">
        <v>401.0</v>
      </c>
    </row>
    <row r="129">
      <c r="A129" s="148" t="s">
        <v>929</v>
      </c>
      <c r="B129" s="149" t="s">
        <v>851</v>
      </c>
      <c r="C129" s="149" t="s">
        <v>135</v>
      </c>
      <c r="D129" s="149"/>
      <c r="E129" s="286">
        <v>352.0</v>
      </c>
    </row>
    <row r="130">
      <c r="A130" s="148" t="s">
        <v>929</v>
      </c>
      <c r="B130" s="149" t="s">
        <v>832</v>
      </c>
      <c r="C130" s="149" t="s">
        <v>76</v>
      </c>
      <c r="D130" s="273"/>
      <c r="E130" s="290">
        <v>1717.0</v>
      </c>
    </row>
    <row r="131">
      <c r="A131" s="148" t="s">
        <v>933</v>
      </c>
      <c r="B131" s="149" t="s">
        <v>105</v>
      </c>
      <c r="C131" s="149" t="s">
        <v>105</v>
      </c>
      <c r="D131" s="272"/>
      <c r="E131" s="285">
        <v>13562.0</v>
      </c>
    </row>
    <row r="132">
      <c r="A132" s="184" t="s">
        <v>929</v>
      </c>
      <c r="B132" s="286" t="s">
        <v>869</v>
      </c>
      <c r="C132" s="286" t="s">
        <v>271</v>
      </c>
      <c r="D132" s="286" t="s">
        <v>1284</v>
      </c>
      <c r="E132" s="287">
        <v>31.0</v>
      </c>
    </row>
    <row r="133">
      <c r="A133" s="184" t="s">
        <v>927</v>
      </c>
      <c r="B133" s="286" t="s">
        <v>583</v>
      </c>
      <c r="C133" s="286" t="s">
        <v>271</v>
      </c>
      <c r="D133" s="286" t="s">
        <v>40</v>
      </c>
      <c r="E133" s="285">
        <v>1937.0</v>
      </c>
    </row>
    <row r="134">
      <c r="A134" s="184" t="s">
        <v>928</v>
      </c>
      <c r="B134" s="286" t="s">
        <v>778</v>
      </c>
      <c r="C134" s="286" t="s">
        <v>271</v>
      </c>
      <c r="D134" s="286" t="s">
        <v>965</v>
      </c>
      <c r="E134" s="287">
        <v>17.6</v>
      </c>
    </row>
    <row r="135">
      <c r="A135" s="148" t="s">
        <v>929</v>
      </c>
      <c r="B135" s="149" t="s">
        <v>852</v>
      </c>
      <c r="C135" s="149" t="s">
        <v>138</v>
      </c>
      <c r="D135" s="149"/>
      <c r="E135" s="286">
        <v>131.0</v>
      </c>
    </row>
    <row r="136">
      <c r="A136" s="184" t="s">
        <v>929</v>
      </c>
      <c r="B136" s="286" t="s">
        <v>879</v>
      </c>
      <c r="C136" s="286" t="s">
        <v>271</v>
      </c>
      <c r="D136" s="286" t="s">
        <v>950</v>
      </c>
      <c r="E136" s="287">
        <v>0.0</v>
      </c>
    </row>
    <row r="137">
      <c r="A137" s="148" t="s">
        <v>927</v>
      </c>
      <c r="B137" s="149" t="s">
        <v>562</v>
      </c>
      <c r="C137" s="149" t="s">
        <v>35</v>
      </c>
      <c r="D137" s="270"/>
      <c r="E137" s="285">
        <v>22001.0</v>
      </c>
    </row>
    <row r="138">
      <c r="A138" s="148" t="s">
        <v>929</v>
      </c>
      <c r="B138" s="149" t="s">
        <v>854</v>
      </c>
      <c r="C138" s="149" t="s">
        <v>139</v>
      </c>
      <c r="D138" s="150"/>
      <c r="E138" s="284">
        <v>0.0</v>
      </c>
    </row>
    <row r="139">
      <c r="A139" s="184" t="s">
        <v>928</v>
      </c>
      <c r="B139" s="286" t="s">
        <v>776</v>
      </c>
      <c r="C139" s="286" t="s">
        <v>271</v>
      </c>
      <c r="D139" s="286" t="s">
        <v>100</v>
      </c>
      <c r="E139" s="287">
        <v>1.003</v>
      </c>
    </row>
    <row r="140">
      <c r="A140" s="148" t="s">
        <v>928</v>
      </c>
      <c r="B140" s="149" t="s">
        <v>769</v>
      </c>
      <c r="C140" s="149" t="s">
        <v>139</v>
      </c>
      <c r="D140" s="150"/>
      <c r="E140" s="284">
        <v>82.7</v>
      </c>
    </row>
    <row r="141">
      <c r="A141" s="184" t="s">
        <v>929</v>
      </c>
      <c r="B141" s="284" t="s">
        <v>859</v>
      </c>
      <c r="C141" s="284" t="s">
        <v>271</v>
      </c>
      <c r="D141" s="286" t="s">
        <v>937</v>
      </c>
      <c r="E141" s="287">
        <v>0.0</v>
      </c>
    </row>
    <row r="142">
      <c r="A142" s="148" t="s">
        <v>928</v>
      </c>
      <c r="B142" s="149" t="s">
        <v>332</v>
      </c>
      <c r="C142" s="149" t="s">
        <v>129</v>
      </c>
      <c r="D142" s="149"/>
      <c r="E142" s="286">
        <v>30.0</v>
      </c>
    </row>
    <row r="143">
      <c r="A143" s="148" t="s">
        <v>929</v>
      </c>
      <c r="B143" s="149" t="s">
        <v>833</v>
      </c>
      <c r="C143" s="149" t="s">
        <v>76</v>
      </c>
      <c r="D143" s="150"/>
      <c r="E143" s="284">
        <v>616.0</v>
      </c>
    </row>
    <row r="144">
      <c r="A144" s="184" t="s">
        <v>929</v>
      </c>
      <c r="B144" s="286" t="s">
        <v>862</v>
      </c>
      <c r="C144" s="286" t="s">
        <v>271</v>
      </c>
      <c r="D144" s="286" t="s">
        <v>957</v>
      </c>
      <c r="E144" s="285">
        <v>19211.0</v>
      </c>
    </row>
    <row r="145">
      <c r="A145" s="184" t="s">
        <v>930</v>
      </c>
      <c r="B145" s="286" t="s">
        <v>388</v>
      </c>
      <c r="C145" s="286" t="s">
        <v>271</v>
      </c>
      <c r="D145" s="286" t="s">
        <v>107</v>
      </c>
      <c r="E145" s="285">
        <v>20002.0</v>
      </c>
    </row>
    <row r="146">
      <c r="A146" s="148" t="s">
        <v>928</v>
      </c>
      <c r="B146" s="149" t="s">
        <v>764</v>
      </c>
      <c r="C146" s="149" t="s">
        <v>116</v>
      </c>
      <c r="D146" s="149"/>
      <c r="E146" s="286">
        <v>0.33</v>
      </c>
    </row>
    <row r="147">
      <c r="A147" s="184" t="s">
        <v>933</v>
      </c>
      <c r="B147" s="286" t="s">
        <v>594</v>
      </c>
      <c r="C147" s="286" t="s">
        <v>271</v>
      </c>
      <c r="D147" s="284" t="s">
        <v>961</v>
      </c>
      <c r="E147" s="289">
        <v>0.035</v>
      </c>
    </row>
    <row r="148">
      <c r="A148" s="148" t="s">
        <v>929</v>
      </c>
      <c r="B148" s="150" t="s">
        <v>806</v>
      </c>
      <c r="C148" s="150" t="s">
        <v>35</v>
      </c>
      <c r="D148" s="149"/>
      <c r="E148" s="286">
        <v>188.0</v>
      </c>
    </row>
    <row r="149">
      <c r="A149" s="148" t="s">
        <v>929</v>
      </c>
      <c r="B149" s="149" t="s">
        <v>839</v>
      </c>
      <c r="C149" s="149" t="s">
        <v>85</v>
      </c>
      <c r="D149" s="150"/>
      <c r="E149" s="284">
        <v>525.0</v>
      </c>
    </row>
    <row r="150">
      <c r="A150" s="184" t="s">
        <v>928</v>
      </c>
      <c r="B150" s="286" t="s">
        <v>780</v>
      </c>
      <c r="C150" s="286" t="s">
        <v>271</v>
      </c>
      <c r="D150" s="284" t="s">
        <v>950</v>
      </c>
      <c r="E150" s="289">
        <v>1.108</v>
      </c>
    </row>
    <row r="151">
      <c r="A151" s="148" t="s">
        <v>929</v>
      </c>
      <c r="B151" s="149" t="s">
        <v>807</v>
      </c>
      <c r="C151" s="149" t="s">
        <v>35</v>
      </c>
      <c r="D151" s="150"/>
      <c r="E151" s="284">
        <v>36.0</v>
      </c>
    </row>
    <row r="152">
      <c r="A152" s="148" t="s">
        <v>928</v>
      </c>
      <c r="B152" s="149" t="s">
        <v>766</v>
      </c>
      <c r="C152" s="149" t="s">
        <v>129</v>
      </c>
      <c r="D152" s="149"/>
      <c r="E152" s="286">
        <v>12.34</v>
      </c>
    </row>
    <row r="153">
      <c r="A153" s="148" t="s">
        <v>929</v>
      </c>
      <c r="B153" s="149" t="s">
        <v>834</v>
      </c>
      <c r="C153" s="149" t="s">
        <v>76</v>
      </c>
      <c r="D153" s="149"/>
      <c r="E153" s="286">
        <v>66.0</v>
      </c>
    </row>
    <row r="154">
      <c r="A154" s="184" t="s">
        <v>929</v>
      </c>
      <c r="B154" s="286" t="s">
        <v>860</v>
      </c>
      <c r="C154" s="286" t="s">
        <v>271</v>
      </c>
      <c r="D154" s="286" t="s">
        <v>937</v>
      </c>
      <c r="E154" s="285">
        <v>3634.0</v>
      </c>
    </row>
    <row r="155">
      <c r="A155" s="148" t="s">
        <v>929</v>
      </c>
      <c r="B155" s="149" t="s">
        <v>817</v>
      </c>
      <c r="C155" s="149" t="s">
        <v>37</v>
      </c>
      <c r="D155" s="149"/>
      <c r="E155" s="286">
        <v>675.6</v>
      </c>
    </row>
    <row r="156">
      <c r="A156" s="184" t="s">
        <v>928</v>
      </c>
      <c r="B156" s="286" t="s">
        <v>770</v>
      </c>
      <c r="C156" s="286" t="s">
        <v>271</v>
      </c>
      <c r="D156" s="284" t="s">
        <v>937</v>
      </c>
      <c r="E156" s="290">
        <v>8285.0</v>
      </c>
    </row>
    <row r="157">
      <c r="A157" s="184" t="s">
        <v>929</v>
      </c>
      <c r="B157" s="286" t="s">
        <v>809</v>
      </c>
      <c r="C157" s="286" t="s">
        <v>35</v>
      </c>
      <c r="D157" s="284" t="s">
        <v>1083</v>
      </c>
      <c r="E157" s="289">
        <v>14.9</v>
      </c>
    </row>
    <row r="158">
      <c r="A158" s="184" t="s">
        <v>928</v>
      </c>
      <c r="B158" s="286" t="s">
        <v>777</v>
      </c>
      <c r="C158" s="286" t="s">
        <v>271</v>
      </c>
      <c r="D158" s="286" t="s">
        <v>100</v>
      </c>
      <c r="E158" s="285">
        <v>10000.0</v>
      </c>
    </row>
    <row r="159">
      <c r="A159" s="184" t="s">
        <v>929</v>
      </c>
      <c r="B159" s="286" t="s">
        <v>868</v>
      </c>
      <c r="C159" s="286" t="s">
        <v>271</v>
      </c>
      <c r="D159" s="284" t="s">
        <v>954</v>
      </c>
      <c r="E159" s="289">
        <v>15.0</v>
      </c>
    </row>
    <row r="160">
      <c r="A160" s="184" t="s">
        <v>929</v>
      </c>
      <c r="B160" s="286" t="s">
        <v>880</v>
      </c>
      <c r="C160" s="286" t="s">
        <v>271</v>
      </c>
      <c r="D160" s="288" t="s">
        <v>950</v>
      </c>
      <c r="E160" s="285">
        <v>11509.0</v>
      </c>
    </row>
    <row r="161">
      <c r="A161" s="148" t="s">
        <v>928</v>
      </c>
      <c r="B161" s="149" t="s">
        <v>761</v>
      </c>
      <c r="C161" s="149" t="s">
        <v>31</v>
      </c>
      <c r="D161" s="272"/>
      <c r="E161" s="285">
        <v>100521.0</v>
      </c>
    </row>
    <row r="162">
      <c r="A162" s="148" t="s">
        <v>929</v>
      </c>
      <c r="B162" s="149" t="s">
        <v>819</v>
      </c>
      <c r="C162" s="149" t="s">
        <v>54</v>
      </c>
      <c r="D162" s="149"/>
      <c r="E162" s="286">
        <v>620.0</v>
      </c>
    </row>
    <row r="163">
      <c r="A163" s="148" t="s">
        <v>929</v>
      </c>
      <c r="B163" s="149" t="s">
        <v>850</v>
      </c>
      <c r="C163" s="149" t="s">
        <v>134</v>
      </c>
      <c r="D163" s="150"/>
      <c r="E163" s="284">
        <v>122.3</v>
      </c>
    </row>
    <row r="164">
      <c r="A164" s="148" t="s">
        <v>929</v>
      </c>
      <c r="B164" s="150" t="s">
        <v>855</v>
      </c>
      <c r="C164" s="150" t="s">
        <v>139</v>
      </c>
      <c r="D164" s="150"/>
      <c r="E164" s="284">
        <v>10.59</v>
      </c>
    </row>
    <row r="165">
      <c r="A165" s="148" t="s">
        <v>928</v>
      </c>
      <c r="B165" s="150" t="s">
        <v>767</v>
      </c>
      <c r="C165" s="150" t="s">
        <v>129</v>
      </c>
      <c r="D165" s="272"/>
      <c r="E165" s="285">
        <v>2903.0</v>
      </c>
    </row>
    <row r="166">
      <c r="A166" s="148" t="s">
        <v>929</v>
      </c>
      <c r="B166" s="150" t="s">
        <v>818</v>
      </c>
      <c r="C166" s="150" t="s">
        <v>37</v>
      </c>
      <c r="D166" s="150"/>
      <c r="E166" s="284">
        <v>285.0</v>
      </c>
    </row>
    <row r="167">
      <c r="A167" s="184" t="s">
        <v>929</v>
      </c>
      <c r="B167" s="284" t="s">
        <v>861</v>
      </c>
      <c r="C167" s="284" t="s">
        <v>271</v>
      </c>
      <c r="D167" s="286" t="s">
        <v>937</v>
      </c>
      <c r="E167" s="287">
        <v>9.783</v>
      </c>
    </row>
    <row r="168">
      <c r="A168" s="148" t="s">
        <v>933</v>
      </c>
      <c r="B168" s="150" t="s">
        <v>137</v>
      </c>
      <c r="C168" s="150" t="s">
        <v>137</v>
      </c>
      <c r="D168" s="272"/>
      <c r="E168" s="285">
        <v>46351.0</v>
      </c>
    </row>
    <row r="169">
      <c r="A169" s="148" t="s">
        <v>933</v>
      </c>
      <c r="B169" s="150" t="s">
        <v>139</v>
      </c>
      <c r="C169" s="150" t="s">
        <v>139</v>
      </c>
      <c r="D169" s="272"/>
      <c r="E169" s="285">
        <v>61245.0</v>
      </c>
    </row>
    <row r="170">
      <c r="A170" s="184" t="s">
        <v>933</v>
      </c>
      <c r="B170" s="284" t="s">
        <v>271</v>
      </c>
      <c r="C170" s="284" t="s">
        <v>271</v>
      </c>
      <c r="D170" s="284" t="s">
        <v>931</v>
      </c>
      <c r="E170" s="290">
        <v>198012.0</v>
      </c>
    </row>
    <row r="171">
      <c r="A171" s="148" t="s">
        <v>929</v>
      </c>
      <c r="B171" s="150" t="s">
        <v>835</v>
      </c>
      <c r="C171" s="150" t="s">
        <v>76</v>
      </c>
      <c r="D171" s="149"/>
      <c r="E171" s="286">
        <v>23.98</v>
      </c>
    </row>
    <row r="172">
      <c r="A172" s="148" t="s">
        <v>927</v>
      </c>
      <c r="B172" s="154" t="s">
        <v>572</v>
      </c>
      <c r="C172" s="154" t="s">
        <v>81</v>
      </c>
      <c r="D172" s="271"/>
      <c r="E172" s="290">
        <v>6875.0</v>
      </c>
    </row>
    <row r="173">
      <c r="A173" s="184" t="s">
        <v>927</v>
      </c>
      <c r="B173" s="284" t="s">
        <v>589</v>
      </c>
      <c r="C173" s="284" t="s">
        <v>271</v>
      </c>
      <c r="D173" s="286" t="s">
        <v>100</v>
      </c>
      <c r="E173" s="285">
        <v>14105.0</v>
      </c>
    </row>
    <row r="174">
      <c r="A174" s="148" t="s">
        <v>933</v>
      </c>
      <c r="B174" s="150" t="s">
        <v>143</v>
      </c>
      <c r="C174" s="150" t="s">
        <v>143</v>
      </c>
      <c r="D174" s="149"/>
      <c r="E174" s="286">
        <v>240.0</v>
      </c>
    </row>
    <row r="175">
      <c r="A175" s="148" t="s">
        <v>929</v>
      </c>
      <c r="B175" s="150" t="s">
        <v>856</v>
      </c>
      <c r="C175" s="150" t="s">
        <v>139</v>
      </c>
      <c r="D175" s="150"/>
      <c r="E175" s="284">
        <v>23.52</v>
      </c>
    </row>
    <row r="176">
      <c r="A176" s="148" t="s">
        <v>929</v>
      </c>
      <c r="B176" s="150" t="s">
        <v>848</v>
      </c>
      <c r="C176" s="150" t="s">
        <v>125</v>
      </c>
      <c r="D176" s="150"/>
      <c r="E176" s="284">
        <v>223.0</v>
      </c>
    </row>
    <row r="177">
      <c r="A177" s="184" t="s">
        <v>928</v>
      </c>
      <c r="B177" s="284" t="s">
        <v>774</v>
      </c>
      <c r="C177" s="284" t="s">
        <v>271</v>
      </c>
      <c r="D177" s="286" t="s">
        <v>966</v>
      </c>
      <c r="E177" s="287">
        <v>1.082</v>
      </c>
    </row>
    <row r="178">
      <c r="A178" s="184" t="s">
        <v>927</v>
      </c>
      <c r="B178" s="284" t="s">
        <v>590</v>
      </c>
      <c r="C178" s="284" t="s">
        <v>271</v>
      </c>
      <c r="D178" s="286" t="s">
        <v>100</v>
      </c>
      <c r="E178" s="285">
        <v>3841.0</v>
      </c>
    </row>
    <row r="179">
      <c r="A179" s="148" t="s">
        <v>927</v>
      </c>
      <c r="B179" s="154" t="s">
        <v>576</v>
      </c>
      <c r="C179" s="154" t="s">
        <v>139</v>
      </c>
      <c r="D179" s="270"/>
      <c r="E179" s="285">
        <v>9164.0</v>
      </c>
    </row>
    <row r="180">
      <c r="A180" s="148" t="s">
        <v>929</v>
      </c>
      <c r="B180" s="150" t="s">
        <v>808</v>
      </c>
      <c r="C180" s="150" t="s">
        <v>35</v>
      </c>
      <c r="D180" s="150"/>
      <c r="E180" s="284">
        <v>39.8</v>
      </c>
    </row>
    <row r="181">
      <c r="A181" s="148" t="s">
        <v>930</v>
      </c>
      <c r="B181" s="166" t="s">
        <v>591</v>
      </c>
      <c r="C181" s="166" t="s">
        <v>58</v>
      </c>
      <c r="D181" s="271"/>
      <c r="E181" s="290">
        <v>38931.0</v>
      </c>
    </row>
    <row r="182">
      <c r="A182" s="184" t="s">
        <v>929</v>
      </c>
      <c r="B182" s="284" t="s">
        <v>811</v>
      </c>
      <c r="C182" s="184" t="s">
        <v>36</v>
      </c>
      <c r="D182" s="284" t="s">
        <v>100</v>
      </c>
      <c r="E182" s="290">
        <v>31500.0</v>
      </c>
    </row>
    <row r="183">
      <c r="A183" s="148" t="s">
        <v>929</v>
      </c>
      <c r="B183" s="150" t="s">
        <v>826</v>
      </c>
      <c r="C183" s="150" t="s">
        <v>64</v>
      </c>
      <c r="D183" s="150"/>
      <c r="E183" s="284">
        <v>78.2</v>
      </c>
    </row>
    <row r="184">
      <c r="A184" s="184"/>
      <c r="B184" s="284"/>
      <c r="C184" s="284"/>
      <c r="D184" s="286"/>
      <c r="E184" s="293"/>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2146</v>
      </c>
      <c r="B1" s="17" t="s">
        <v>950</v>
      </c>
      <c r="C1" s="17">
        <v>13.0</v>
      </c>
    </row>
    <row r="2">
      <c r="A2" s="19" t="s">
        <v>2146</v>
      </c>
      <c r="B2" s="17" t="s">
        <v>951</v>
      </c>
      <c r="C2" s="17">
        <v>10.0</v>
      </c>
    </row>
    <row r="3">
      <c r="A3" s="19" t="s">
        <v>2146</v>
      </c>
      <c r="B3" s="19" t="s">
        <v>937</v>
      </c>
      <c r="C3" s="17">
        <v>9.0</v>
      </c>
    </row>
    <row r="4">
      <c r="A4" s="19" t="s">
        <v>2146</v>
      </c>
      <c r="B4" s="17" t="s">
        <v>1437</v>
      </c>
      <c r="C4" s="17">
        <v>6.0</v>
      </c>
    </row>
    <row r="5">
      <c r="A5" s="19" t="s">
        <v>2146</v>
      </c>
      <c r="B5" s="17" t="s">
        <v>962</v>
      </c>
      <c r="C5" s="17">
        <v>6.0</v>
      </c>
    </row>
    <row r="6">
      <c r="A6" s="19" t="s">
        <v>2146</v>
      </c>
      <c r="B6" s="17" t="s">
        <v>957</v>
      </c>
      <c r="C6" s="17">
        <v>5.0</v>
      </c>
    </row>
    <row r="7">
      <c r="A7" s="19" t="s">
        <v>2146</v>
      </c>
      <c r="B7" s="17" t="s">
        <v>946</v>
      </c>
      <c r="C7" s="17">
        <v>4.0</v>
      </c>
    </row>
    <row r="8">
      <c r="A8" s="19" t="s">
        <v>2146</v>
      </c>
      <c r="B8" s="294" t="s">
        <v>1532</v>
      </c>
      <c r="C8" s="17">
        <v>4.0</v>
      </c>
    </row>
    <row r="9">
      <c r="A9" s="19" t="s">
        <v>2146</v>
      </c>
      <c r="B9" s="294" t="s">
        <v>107</v>
      </c>
      <c r="C9" s="17">
        <v>4.0</v>
      </c>
    </row>
    <row r="10">
      <c r="A10" s="19" t="s">
        <v>2146</v>
      </c>
      <c r="B10" s="17" t="s">
        <v>1642</v>
      </c>
      <c r="C10" s="17">
        <v>3.0</v>
      </c>
    </row>
    <row r="11">
      <c r="A11" s="19" t="s">
        <v>2146</v>
      </c>
      <c r="B11" s="294" t="s">
        <v>956</v>
      </c>
      <c r="C11" s="17">
        <v>3.0</v>
      </c>
    </row>
    <row r="12">
      <c r="A12" s="19" t="s">
        <v>2146</v>
      </c>
      <c r="B12" s="294" t="s">
        <v>100</v>
      </c>
      <c r="C12" s="17">
        <v>3.0</v>
      </c>
    </row>
    <row r="13">
      <c r="A13" s="19" t="s">
        <v>2146</v>
      </c>
      <c r="B13" s="17" t="s">
        <v>944</v>
      </c>
      <c r="C13" s="17">
        <v>2.0</v>
      </c>
    </row>
    <row r="14">
      <c r="A14" s="19" t="s">
        <v>2146</v>
      </c>
      <c r="B14" s="19" t="s">
        <v>1499</v>
      </c>
      <c r="C14" s="19">
        <v>2.0</v>
      </c>
    </row>
    <row r="15">
      <c r="A15" s="19" t="s">
        <v>2146</v>
      </c>
      <c r="B15" s="17" t="s">
        <v>943</v>
      </c>
      <c r="C15" s="17">
        <v>2.0</v>
      </c>
    </row>
    <row r="16">
      <c r="A16" s="19" t="s">
        <v>2146</v>
      </c>
      <c r="B16" s="19" t="s">
        <v>953</v>
      </c>
      <c r="C16" s="17">
        <v>2.0</v>
      </c>
    </row>
    <row r="17">
      <c r="A17" s="19" t="s">
        <v>2146</v>
      </c>
      <c r="B17" s="19" t="s">
        <v>1485</v>
      </c>
      <c r="C17" s="17">
        <v>2.0</v>
      </c>
    </row>
    <row r="18">
      <c r="A18" s="19" t="s">
        <v>2146</v>
      </c>
      <c r="B18" s="17" t="s">
        <v>1954</v>
      </c>
      <c r="C18" s="17">
        <v>2.0</v>
      </c>
    </row>
    <row r="19">
      <c r="A19" s="19" t="s">
        <v>2146</v>
      </c>
      <c r="B19" s="17" t="s">
        <v>1573</v>
      </c>
      <c r="C19" s="17">
        <v>1.0</v>
      </c>
    </row>
    <row r="20">
      <c r="A20" s="19" t="s">
        <v>2146</v>
      </c>
      <c r="B20" s="17" t="s">
        <v>949</v>
      </c>
      <c r="C20" s="17">
        <v>1.0</v>
      </c>
    </row>
    <row r="21">
      <c r="A21" s="19" t="s">
        <v>2146</v>
      </c>
      <c r="B21" s="17" t="s">
        <v>1590</v>
      </c>
      <c r="C21" s="17">
        <v>1.0</v>
      </c>
    </row>
    <row r="22">
      <c r="A22" s="19" t="s">
        <v>2146</v>
      </c>
      <c r="B22" s="17" t="s">
        <v>1571</v>
      </c>
      <c r="C22" s="17">
        <v>1.0</v>
      </c>
    </row>
    <row r="23">
      <c r="A23" s="19" t="s">
        <v>2146</v>
      </c>
      <c r="B23" s="17" t="s">
        <v>1539</v>
      </c>
      <c r="C23" s="17">
        <v>1.0</v>
      </c>
    </row>
    <row r="24">
      <c r="A24" s="19" t="s">
        <v>2146</v>
      </c>
      <c r="B24" s="294" t="s">
        <v>1586</v>
      </c>
      <c r="C24" s="17">
        <v>1.0</v>
      </c>
    </row>
    <row r="25">
      <c r="A25" s="19" t="s">
        <v>2146</v>
      </c>
      <c r="B25" s="19" t="s">
        <v>954</v>
      </c>
      <c r="C25" s="17">
        <v>1.0</v>
      </c>
    </row>
    <row r="26">
      <c r="A26" s="19" t="s">
        <v>2146</v>
      </c>
      <c r="B26" s="19" t="s">
        <v>1577</v>
      </c>
      <c r="C26" s="17">
        <v>1.0</v>
      </c>
    </row>
    <row r="27">
      <c r="A27" s="19" t="s">
        <v>2146</v>
      </c>
      <c r="B27" s="294" t="s">
        <v>1608</v>
      </c>
      <c r="C27" s="17">
        <v>1.0</v>
      </c>
    </row>
    <row r="28">
      <c r="A28" s="19" t="s">
        <v>2146</v>
      </c>
      <c r="B28" s="17" t="s">
        <v>947</v>
      </c>
      <c r="C28" s="17">
        <v>1.0</v>
      </c>
    </row>
    <row r="29">
      <c r="A29" s="19" t="s">
        <v>2146</v>
      </c>
      <c r="B29" s="294" t="s">
        <v>1502</v>
      </c>
      <c r="C29" s="17">
        <v>1.0</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75"/>
    <col customWidth="1" min="3" max="3" width="19.63"/>
  </cols>
  <sheetData>
    <row r="1" hidden="1">
      <c r="A1" s="295" t="s">
        <v>183</v>
      </c>
      <c r="B1" s="296" t="s">
        <v>271</v>
      </c>
      <c r="C1" s="297">
        <v>93.0</v>
      </c>
    </row>
    <row r="2">
      <c r="A2" s="298" t="s">
        <v>2147</v>
      </c>
      <c r="B2" s="299" t="s">
        <v>2148</v>
      </c>
      <c r="C2" s="300" t="s">
        <v>2149</v>
      </c>
    </row>
    <row r="3">
      <c r="A3" s="301" t="s">
        <v>183</v>
      </c>
      <c r="B3" s="294" t="s">
        <v>56</v>
      </c>
      <c r="C3" s="302">
        <v>39.0</v>
      </c>
    </row>
    <row r="4">
      <c r="A4" s="19" t="s">
        <v>2146</v>
      </c>
      <c r="B4" s="19" t="s">
        <v>133</v>
      </c>
      <c r="C4" s="146">
        <v>13.0</v>
      </c>
    </row>
    <row r="5">
      <c r="A5" s="301" t="s">
        <v>183</v>
      </c>
      <c r="B5" s="303" t="s">
        <v>123</v>
      </c>
      <c r="C5" s="302">
        <v>10.0</v>
      </c>
    </row>
    <row r="6">
      <c r="A6" s="301" t="s">
        <v>183</v>
      </c>
      <c r="B6" s="303" t="s">
        <v>129</v>
      </c>
      <c r="C6" s="302">
        <v>10.0</v>
      </c>
    </row>
    <row r="7">
      <c r="A7" s="301" t="s">
        <v>183</v>
      </c>
      <c r="B7" s="294" t="s">
        <v>139</v>
      </c>
      <c r="C7" s="304">
        <v>10.0</v>
      </c>
    </row>
    <row r="8">
      <c r="A8" s="19" t="s">
        <v>2146</v>
      </c>
      <c r="B8" s="19" t="s">
        <v>53</v>
      </c>
      <c r="C8" s="146">
        <v>10.0</v>
      </c>
    </row>
    <row r="9">
      <c r="A9" s="301" t="s">
        <v>183</v>
      </c>
      <c r="B9" s="294" t="s">
        <v>25</v>
      </c>
      <c r="C9" s="302">
        <v>9.0</v>
      </c>
    </row>
    <row r="10">
      <c r="A10" s="301" t="s">
        <v>183</v>
      </c>
      <c r="B10" s="303" t="s">
        <v>79</v>
      </c>
      <c r="C10" s="302">
        <v>9.0</v>
      </c>
    </row>
    <row r="11">
      <c r="A11" s="19" t="s">
        <v>2146</v>
      </c>
      <c r="B11" s="19" t="s">
        <v>34</v>
      </c>
      <c r="C11" s="146">
        <v>9.0</v>
      </c>
    </row>
    <row r="12">
      <c r="A12" s="301" t="s">
        <v>183</v>
      </c>
      <c r="B12" s="303" t="s">
        <v>35</v>
      </c>
      <c r="C12" s="302">
        <v>8.0</v>
      </c>
    </row>
    <row r="13">
      <c r="A13" s="301" t="s">
        <v>183</v>
      </c>
      <c r="B13" s="303" t="s">
        <v>74</v>
      </c>
      <c r="C13" s="302">
        <v>8.0</v>
      </c>
    </row>
    <row r="14">
      <c r="A14" s="301" t="s">
        <v>183</v>
      </c>
      <c r="B14" s="294" t="s">
        <v>23</v>
      </c>
      <c r="C14" s="302">
        <v>7.0</v>
      </c>
    </row>
    <row r="15">
      <c r="A15" s="301" t="s">
        <v>183</v>
      </c>
      <c r="B15" s="19" t="s">
        <v>1764</v>
      </c>
      <c r="C15" s="304">
        <v>6.0</v>
      </c>
    </row>
    <row r="16">
      <c r="A16" s="301" t="s">
        <v>183</v>
      </c>
      <c r="B16" s="294" t="s">
        <v>54</v>
      </c>
      <c r="C16" s="302">
        <v>6.0</v>
      </c>
    </row>
    <row r="17">
      <c r="A17" s="301" t="s">
        <v>183</v>
      </c>
      <c r="B17" s="303" t="s">
        <v>134</v>
      </c>
      <c r="C17" s="302">
        <v>6.0</v>
      </c>
    </row>
    <row r="18">
      <c r="A18" s="19" t="s">
        <v>2146</v>
      </c>
      <c r="B18" s="19" t="s">
        <v>89</v>
      </c>
      <c r="C18" s="146">
        <v>6.0</v>
      </c>
    </row>
    <row r="19">
      <c r="A19" s="19" t="s">
        <v>2146</v>
      </c>
      <c r="B19" s="19" t="s">
        <v>132</v>
      </c>
      <c r="C19" s="146">
        <v>6.0</v>
      </c>
    </row>
    <row r="20">
      <c r="A20" s="301" t="s">
        <v>183</v>
      </c>
      <c r="B20" s="303" t="s">
        <v>49</v>
      </c>
      <c r="C20" s="302">
        <v>5.0</v>
      </c>
    </row>
    <row r="21">
      <c r="A21" s="301" t="s">
        <v>183</v>
      </c>
      <c r="B21" s="303" t="s">
        <v>88</v>
      </c>
      <c r="C21" s="302">
        <v>5.0</v>
      </c>
    </row>
    <row r="22">
      <c r="A22" s="301" t="s">
        <v>183</v>
      </c>
      <c r="B22" s="294" t="s">
        <v>95</v>
      </c>
      <c r="C22" s="302">
        <v>5.0</v>
      </c>
    </row>
    <row r="23">
      <c r="A23" s="301" t="s">
        <v>183</v>
      </c>
      <c r="B23" s="294" t="s">
        <v>117</v>
      </c>
      <c r="C23" s="304">
        <v>5.0</v>
      </c>
    </row>
    <row r="24">
      <c r="A24" s="19" t="s">
        <v>2146</v>
      </c>
      <c r="B24" s="19" t="s">
        <v>39</v>
      </c>
      <c r="C24" s="146">
        <v>5.0</v>
      </c>
    </row>
    <row r="25">
      <c r="A25" s="301" t="s">
        <v>183</v>
      </c>
      <c r="B25" s="303" t="s">
        <v>44</v>
      </c>
      <c r="C25" s="302">
        <v>4.0</v>
      </c>
    </row>
    <row r="26">
      <c r="A26" s="301" t="s">
        <v>183</v>
      </c>
      <c r="B26" s="294" t="s">
        <v>138</v>
      </c>
      <c r="C26" s="302">
        <v>4.0</v>
      </c>
    </row>
    <row r="27">
      <c r="A27" s="19" t="s">
        <v>2146</v>
      </c>
      <c r="B27" s="19" t="s">
        <v>55</v>
      </c>
      <c r="C27" s="146">
        <v>4.0</v>
      </c>
    </row>
    <row r="28">
      <c r="A28" s="19" t="s">
        <v>2146</v>
      </c>
      <c r="B28" s="19" t="s">
        <v>104</v>
      </c>
      <c r="C28" s="146">
        <v>4.0</v>
      </c>
    </row>
    <row r="29">
      <c r="A29" s="19" t="s">
        <v>2146</v>
      </c>
      <c r="B29" s="19" t="s">
        <v>108</v>
      </c>
      <c r="C29" s="146">
        <v>4.0</v>
      </c>
    </row>
    <row r="30">
      <c r="A30" s="301" t="s">
        <v>183</v>
      </c>
      <c r="B30" s="303" t="s">
        <v>19</v>
      </c>
      <c r="C30" s="302">
        <v>3.0</v>
      </c>
    </row>
    <row r="31">
      <c r="A31" s="301" t="s">
        <v>183</v>
      </c>
      <c r="B31" s="303" t="s">
        <v>68</v>
      </c>
      <c r="C31" s="302">
        <v>3.0</v>
      </c>
    </row>
    <row r="32">
      <c r="A32" s="301" t="s">
        <v>183</v>
      </c>
      <c r="B32" s="294" t="s">
        <v>76</v>
      </c>
      <c r="C32" s="302">
        <v>3.0</v>
      </c>
    </row>
    <row r="33">
      <c r="A33" s="301" t="s">
        <v>183</v>
      </c>
      <c r="B33" s="303" t="s">
        <v>103</v>
      </c>
      <c r="C33" s="302">
        <v>3.0</v>
      </c>
    </row>
    <row r="34">
      <c r="A34" s="301" t="s">
        <v>183</v>
      </c>
      <c r="B34" s="294" t="s">
        <v>126</v>
      </c>
      <c r="C34" s="302">
        <v>3.0</v>
      </c>
    </row>
    <row r="35">
      <c r="A35" s="301" t="s">
        <v>183</v>
      </c>
      <c r="B35" s="303" t="s">
        <v>127</v>
      </c>
      <c r="C35" s="302">
        <v>3.0</v>
      </c>
    </row>
    <row r="36">
      <c r="A36" s="19" t="s">
        <v>2146</v>
      </c>
      <c r="B36" s="19" t="s">
        <v>2150</v>
      </c>
      <c r="C36" s="146">
        <v>3.0</v>
      </c>
    </row>
    <row r="37">
      <c r="A37" s="19" t="s">
        <v>2146</v>
      </c>
      <c r="B37" s="19" t="s">
        <v>97</v>
      </c>
      <c r="C37" s="146">
        <v>3.0</v>
      </c>
    </row>
    <row r="38">
      <c r="A38" s="19" t="s">
        <v>2146</v>
      </c>
      <c r="B38" s="19" t="s">
        <v>101</v>
      </c>
      <c r="C38" s="146">
        <v>3.0</v>
      </c>
    </row>
    <row r="39">
      <c r="A39" s="301" t="s">
        <v>183</v>
      </c>
      <c r="B39" s="303" t="s">
        <v>32</v>
      </c>
      <c r="C39" s="302">
        <v>2.0</v>
      </c>
    </row>
    <row r="40">
      <c r="A40" s="301" t="s">
        <v>183</v>
      </c>
      <c r="B40" s="303" t="s">
        <v>38</v>
      </c>
      <c r="C40" s="302">
        <v>2.0</v>
      </c>
    </row>
    <row r="41">
      <c r="A41" s="301" t="s">
        <v>183</v>
      </c>
      <c r="B41" s="303" t="s">
        <v>42</v>
      </c>
      <c r="C41" s="302">
        <v>2.0</v>
      </c>
    </row>
    <row r="42">
      <c r="A42" s="301" t="s">
        <v>183</v>
      </c>
      <c r="B42" s="303" t="s">
        <v>43</v>
      </c>
      <c r="C42" s="302">
        <v>2.0</v>
      </c>
    </row>
    <row r="43">
      <c r="A43" s="301" t="s">
        <v>183</v>
      </c>
      <c r="B43" s="303" t="s">
        <v>57</v>
      </c>
      <c r="C43" s="302">
        <v>2.0</v>
      </c>
    </row>
    <row r="44">
      <c r="A44" s="301" t="s">
        <v>183</v>
      </c>
      <c r="B44" s="303" t="s">
        <v>60</v>
      </c>
      <c r="C44" s="302">
        <v>2.0</v>
      </c>
    </row>
    <row r="45">
      <c r="A45" s="301" t="s">
        <v>183</v>
      </c>
      <c r="B45" s="294" t="s">
        <v>64</v>
      </c>
      <c r="C45" s="302">
        <v>2.0</v>
      </c>
    </row>
    <row r="46">
      <c r="A46" s="301" t="s">
        <v>183</v>
      </c>
      <c r="B46" s="303" t="s">
        <v>70</v>
      </c>
      <c r="C46" s="302">
        <v>2.0</v>
      </c>
    </row>
    <row r="47">
      <c r="A47" s="301" t="s">
        <v>183</v>
      </c>
      <c r="B47" s="294" t="s">
        <v>80</v>
      </c>
      <c r="C47" s="302">
        <v>2.0</v>
      </c>
    </row>
    <row r="48">
      <c r="A48" s="301" t="s">
        <v>183</v>
      </c>
      <c r="B48" s="303" t="s">
        <v>85</v>
      </c>
      <c r="C48" s="302">
        <v>2.0</v>
      </c>
    </row>
    <row r="49">
      <c r="A49" s="301" t="s">
        <v>183</v>
      </c>
      <c r="B49" s="294" t="s">
        <v>106</v>
      </c>
      <c r="C49" s="302">
        <v>2.0</v>
      </c>
    </row>
    <row r="50">
      <c r="A50" s="301" t="s">
        <v>183</v>
      </c>
      <c r="B50" s="294" t="s">
        <v>121</v>
      </c>
      <c r="C50" s="302">
        <v>2.0</v>
      </c>
    </row>
    <row r="51">
      <c r="A51" s="301" t="s">
        <v>183</v>
      </c>
      <c r="B51" s="294" t="s">
        <v>125</v>
      </c>
      <c r="C51" s="302">
        <v>2.0</v>
      </c>
    </row>
    <row r="52">
      <c r="A52" s="301" t="s">
        <v>183</v>
      </c>
      <c r="B52" s="303" t="s">
        <v>131</v>
      </c>
      <c r="C52" s="302">
        <v>2.0</v>
      </c>
    </row>
    <row r="53">
      <c r="A53" s="301" t="s">
        <v>183</v>
      </c>
      <c r="B53" s="303" t="s">
        <v>136</v>
      </c>
      <c r="C53" s="302">
        <v>2.0</v>
      </c>
    </row>
    <row r="54">
      <c r="A54" s="19" t="s">
        <v>2146</v>
      </c>
      <c r="B54" s="19" t="s">
        <v>67</v>
      </c>
      <c r="C54" s="146">
        <v>2.0</v>
      </c>
    </row>
    <row r="55">
      <c r="A55" s="19" t="s">
        <v>2146</v>
      </c>
      <c r="B55" s="19" t="s">
        <v>69</v>
      </c>
      <c r="C55" s="304">
        <v>2.0</v>
      </c>
    </row>
    <row r="56">
      <c r="A56" s="19" t="s">
        <v>2146</v>
      </c>
      <c r="B56" s="19" t="s">
        <v>87</v>
      </c>
      <c r="C56" s="146">
        <v>2.0</v>
      </c>
    </row>
    <row r="57">
      <c r="A57" s="19" t="s">
        <v>2146</v>
      </c>
      <c r="B57" s="19" t="s">
        <v>90</v>
      </c>
      <c r="C57" s="146">
        <v>2.0</v>
      </c>
    </row>
    <row r="58">
      <c r="A58" s="19" t="s">
        <v>2146</v>
      </c>
      <c r="B58" s="19" t="s">
        <v>92</v>
      </c>
      <c r="C58" s="146">
        <v>2.0</v>
      </c>
    </row>
    <row r="59">
      <c r="A59" s="19" t="s">
        <v>2146</v>
      </c>
      <c r="B59" s="19" t="s">
        <v>2151</v>
      </c>
      <c r="C59" s="146">
        <v>2.0</v>
      </c>
    </row>
    <row r="60">
      <c r="A60" s="301" t="s">
        <v>183</v>
      </c>
      <c r="B60" s="303" t="s">
        <v>15</v>
      </c>
      <c r="C60" s="302">
        <v>1.0</v>
      </c>
    </row>
    <row r="61">
      <c r="A61" s="301" t="s">
        <v>183</v>
      </c>
      <c r="B61" s="303" t="s">
        <v>28</v>
      </c>
      <c r="C61" s="302">
        <v>1.0</v>
      </c>
    </row>
    <row r="62">
      <c r="A62" s="301" t="s">
        <v>183</v>
      </c>
      <c r="B62" s="303" t="s">
        <v>33</v>
      </c>
      <c r="C62" s="302">
        <v>1.0</v>
      </c>
    </row>
    <row r="63">
      <c r="A63" s="301" t="s">
        <v>183</v>
      </c>
      <c r="B63" s="303" t="s">
        <v>46</v>
      </c>
      <c r="C63" s="302">
        <v>1.0</v>
      </c>
    </row>
    <row r="64">
      <c r="A64" s="301" t="s">
        <v>183</v>
      </c>
      <c r="B64" s="294" t="s">
        <v>47</v>
      </c>
      <c r="C64" s="302">
        <v>1.0</v>
      </c>
    </row>
    <row r="65">
      <c r="A65" s="301" t="s">
        <v>183</v>
      </c>
      <c r="B65" s="303" t="s">
        <v>48</v>
      </c>
      <c r="C65" s="302">
        <v>1.0</v>
      </c>
    </row>
    <row r="66">
      <c r="A66" s="301" t="s">
        <v>183</v>
      </c>
      <c r="B66" s="303" t="s">
        <v>51</v>
      </c>
      <c r="C66" s="302">
        <v>1.0</v>
      </c>
    </row>
    <row r="67">
      <c r="A67" s="301" t="s">
        <v>183</v>
      </c>
      <c r="B67" s="294" t="s">
        <v>59</v>
      </c>
      <c r="C67" s="302">
        <v>1.0</v>
      </c>
    </row>
    <row r="68">
      <c r="A68" s="301" t="s">
        <v>183</v>
      </c>
      <c r="B68" s="303" t="s">
        <v>61</v>
      </c>
      <c r="C68" s="302">
        <v>1.0</v>
      </c>
    </row>
    <row r="69">
      <c r="A69" s="301" t="s">
        <v>183</v>
      </c>
      <c r="B69" s="303" t="s">
        <v>63</v>
      </c>
      <c r="C69" s="302">
        <v>1.0</v>
      </c>
    </row>
    <row r="70">
      <c r="A70" s="301" t="s">
        <v>183</v>
      </c>
      <c r="B70" s="294" t="s">
        <v>71</v>
      </c>
      <c r="C70" s="302">
        <v>1.0</v>
      </c>
    </row>
    <row r="71">
      <c r="A71" s="301" t="s">
        <v>183</v>
      </c>
      <c r="B71" s="294" t="s">
        <v>81</v>
      </c>
      <c r="C71" s="302">
        <v>1.0</v>
      </c>
    </row>
    <row r="72">
      <c r="A72" s="301" t="s">
        <v>183</v>
      </c>
      <c r="B72" s="303" t="s">
        <v>83</v>
      </c>
      <c r="C72" s="302">
        <v>1.0</v>
      </c>
    </row>
    <row r="73">
      <c r="A73" s="301" t="s">
        <v>183</v>
      </c>
      <c r="B73" s="303" t="s">
        <v>93</v>
      </c>
      <c r="C73" s="302">
        <v>1.0</v>
      </c>
    </row>
    <row r="74">
      <c r="A74" s="301" t="s">
        <v>183</v>
      </c>
      <c r="B74" s="303" t="s">
        <v>96</v>
      </c>
      <c r="C74" s="302">
        <v>1.0</v>
      </c>
    </row>
    <row r="75">
      <c r="A75" s="301" t="s">
        <v>183</v>
      </c>
      <c r="B75" s="294" t="s">
        <v>102</v>
      </c>
      <c r="C75" s="302">
        <v>1.0</v>
      </c>
    </row>
    <row r="76">
      <c r="A76" s="301" t="s">
        <v>183</v>
      </c>
      <c r="B76" s="294" t="s">
        <v>111</v>
      </c>
      <c r="C76" s="302">
        <v>1.0</v>
      </c>
    </row>
    <row r="77">
      <c r="A77" s="301" t="s">
        <v>183</v>
      </c>
      <c r="B77" s="303" t="s">
        <v>112</v>
      </c>
      <c r="C77" s="302">
        <v>1.0</v>
      </c>
    </row>
    <row r="78">
      <c r="A78" s="301" t="s">
        <v>183</v>
      </c>
      <c r="B78" s="303" t="s">
        <v>114</v>
      </c>
      <c r="C78" s="302">
        <v>1.0</v>
      </c>
    </row>
    <row r="79">
      <c r="A79" s="301" t="s">
        <v>183</v>
      </c>
      <c r="B79" s="303" t="s">
        <v>1797</v>
      </c>
      <c r="C79" s="302">
        <v>1.0</v>
      </c>
    </row>
    <row r="80">
      <c r="A80" s="301" t="s">
        <v>183</v>
      </c>
      <c r="B80" s="294" t="s">
        <v>116</v>
      </c>
      <c r="C80" s="302">
        <v>1.0</v>
      </c>
    </row>
    <row r="81">
      <c r="A81" s="301" t="s">
        <v>183</v>
      </c>
      <c r="B81" s="294" t="s">
        <v>119</v>
      </c>
      <c r="C81" s="302">
        <v>1.0</v>
      </c>
    </row>
    <row r="82">
      <c r="A82" s="301" t="s">
        <v>183</v>
      </c>
      <c r="B82" s="294" t="s">
        <v>122</v>
      </c>
      <c r="C82" s="302">
        <v>1.0</v>
      </c>
    </row>
    <row r="83">
      <c r="A83" s="301" t="s">
        <v>183</v>
      </c>
      <c r="B83" s="294" t="s">
        <v>128</v>
      </c>
      <c r="C83" s="302">
        <v>1.0</v>
      </c>
    </row>
    <row r="84">
      <c r="A84" s="301" t="s">
        <v>183</v>
      </c>
      <c r="B84" s="294" t="s">
        <v>130</v>
      </c>
      <c r="C84" s="302">
        <v>1.0</v>
      </c>
    </row>
    <row r="85">
      <c r="A85" s="301" t="s">
        <v>183</v>
      </c>
      <c r="B85" s="294" t="s">
        <v>135</v>
      </c>
      <c r="C85" s="302">
        <v>1.0</v>
      </c>
    </row>
    <row r="86">
      <c r="A86" s="301" t="s">
        <v>183</v>
      </c>
      <c r="B86" s="303" t="s">
        <v>137</v>
      </c>
      <c r="C86" s="302">
        <v>1.0</v>
      </c>
    </row>
    <row r="87">
      <c r="A87" s="301" t="s">
        <v>183</v>
      </c>
      <c r="B87" s="303" t="s">
        <v>142</v>
      </c>
      <c r="C87" s="302">
        <v>1.0</v>
      </c>
    </row>
    <row r="88">
      <c r="A88" s="301" t="s">
        <v>183</v>
      </c>
      <c r="B88" s="294" t="s">
        <v>143</v>
      </c>
      <c r="C88" s="302">
        <v>1.0</v>
      </c>
    </row>
    <row r="89">
      <c r="A89" s="301" t="s">
        <v>183</v>
      </c>
      <c r="B89" s="294" t="s">
        <v>144</v>
      </c>
      <c r="C89" s="302">
        <v>1.0</v>
      </c>
    </row>
    <row r="90">
      <c r="A90" s="301" t="s">
        <v>183</v>
      </c>
      <c r="B90" s="303" t="s">
        <v>148</v>
      </c>
      <c r="C90" s="302">
        <v>1.0</v>
      </c>
    </row>
    <row r="91">
      <c r="A91" s="301" t="s">
        <v>183</v>
      </c>
      <c r="B91" s="303" t="s">
        <v>149</v>
      </c>
      <c r="C91" s="302">
        <v>1.0</v>
      </c>
    </row>
    <row r="92">
      <c r="A92" s="19" t="s">
        <v>2146</v>
      </c>
      <c r="B92" s="19" t="s">
        <v>17</v>
      </c>
      <c r="C92" s="146">
        <v>1.0</v>
      </c>
    </row>
    <row r="93">
      <c r="A93" s="19" t="s">
        <v>2146</v>
      </c>
      <c r="B93" s="19" t="s">
        <v>21</v>
      </c>
      <c r="C93" s="146">
        <v>1.0</v>
      </c>
    </row>
    <row r="94">
      <c r="A94" s="19" t="s">
        <v>2146</v>
      </c>
      <c r="B94" s="19" t="s">
        <v>22</v>
      </c>
      <c r="C94" s="146">
        <v>1.0</v>
      </c>
    </row>
    <row r="95">
      <c r="A95" s="19" t="s">
        <v>2146</v>
      </c>
      <c r="B95" s="19" t="s">
        <v>62</v>
      </c>
      <c r="C95" s="146">
        <v>1.0</v>
      </c>
    </row>
    <row r="96">
      <c r="A96" s="19" t="s">
        <v>2146</v>
      </c>
      <c r="B96" s="19" t="s">
        <v>66</v>
      </c>
      <c r="C96" s="146">
        <v>1.0</v>
      </c>
    </row>
    <row r="97">
      <c r="A97" s="19" t="s">
        <v>2146</v>
      </c>
      <c r="B97" s="19" t="s">
        <v>78</v>
      </c>
      <c r="C97" s="146">
        <v>1.0</v>
      </c>
    </row>
    <row r="98">
      <c r="A98" s="19" t="s">
        <v>2146</v>
      </c>
      <c r="B98" s="19" t="s">
        <v>86</v>
      </c>
      <c r="C98" s="146">
        <v>1.0</v>
      </c>
    </row>
    <row r="99">
      <c r="A99" s="19" t="s">
        <v>2146</v>
      </c>
      <c r="B99" s="19" t="s">
        <v>91</v>
      </c>
      <c r="C99" s="146">
        <v>1.0</v>
      </c>
    </row>
    <row r="100">
      <c r="A100" s="19" t="s">
        <v>2146</v>
      </c>
      <c r="B100" s="19" t="s">
        <v>110</v>
      </c>
      <c r="C100" s="146">
        <v>1.0</v>
      </c>
    </row>
    <row r="101">
      <c r="A101" s="19" t="s">
        <v>2146</v>
      </c>
      <c r="B101" s="19" t="s">
        <v>113</v>
      </c>
      <c r="C101" s="146">
        <v>1.0</v>
      </c>
    </row>
    <row r="102">
      <c r="A102" s="19" t="s">
        <v>2146</v>
      </c>
      <c r="B102" s="19" t="s">
        <v>147</v>
      </c>
      <c r="C102" s="146">
        <v>1.0</v>
      </c>
    </row>
    <row r="103">
      <c r="C103" s="146"/>
    </row>
    <row r="104">
      <c r="C104" s="146"/>
    </row>
    <row r="105">
      <c r="C105" s="146"/>
    </row>
    <row r="106">
      <c r="C106" s="146"/>
    </row>
    <row r="107">
      <c r="C107" s="146"/>
    </row>
    <row r="108">
      <c r="C108" s="146"/>
    </row>
    <row r="109">
      <c r="C109" s="146"/>
    </row>
    <row r="110">
      <c r="C110" s="146"/>
    </row>
    <row r="111">
      <c r="C111" s="146"/>
    </row>
    <row r="112">
      <c r="C112" s="146"/>
    </row>
    <row r="113">
      <c r="C113" s="146"/>
    </row>
    <row r="114">
      <c r="C114" s="146"/>
    </row>
    <row r="115">
      <c r="C115" s="146"/>
    </row>
    <row r="116">
      <c r="C116" s="146"/>
    </row>
    <row r="117">
      <c r="C117" s="146"/>
    </row>
    <row r="118">
      <c r="C118" s="146"/>
    </row>
    <row r="119">
      <c r="C119" s="146"/>
    </row>
    <row r="120">
      <c r="C120" s="146"/>
    </row>
    <row r="121">
      <c r="C121" s="146"/>
    </row>
    <row r="122">
      <c r="C122" s="146"/>
    </row>
    <row r="123">
      <c r="C123" s="146"/>
    </row>
    <row r="124">
      <c r="C124" s="146"/>
    </row>
    <row r="125">
      <c r="C125" s="146"/>
    </row>
    <row r="126">
      <c r="C126" s="146"/>
    </row>
    <row r="127">
      <c r="C127" s="146"/>
    </row>
    <row r="128">
      <c r="C128" s="146"/>
    </row>
    <row r="129">
      <c r="C129" s="146"/>
    </row>
    <row r="130">
      <c r="C130" s="146"/>
    </row>
    <row r="131">
      <c r="C131" s="146"/>
    </row>
    <row r="132">
      <c r="C132" s="146"/>
    </row>
    <row r="133">
      <c r="C133" s="146"/>
    </row>
    <row r="134">
      <c r="C134" s="146"/>
    </row>
    <row r="135">
      <c r="C135" s="146"/>
    </row>
    <row r="136">
      <c r="C136" s="146"/>
    </row>
    <row r="137">
      <c r="C137" s="146"/>
    </row>
    <row r="138">
      <c r="C138" s="146"/>
    </row>
    <row r="139">
      <c r="C139" s="146"/>
    </row>
    <row r="140">
      <c r="C140" s="146"/>
    </row>
    <row r="141">
      <c r="C141" s="146"/>
    </row>
    <row r="142">
      <c r="C142" s="146"/>
    </row>
    <row r="143">
      <c r="C143" s="146"/>
    </row>
    <row r="144">
      <c r="C144" s="146"/>
    </row>
    <row r="145">
      <c r="C145" s="146"/>
    </row>
    <row r="146">
      <c r="C146" s="146"/>
    </row>
    <row r="147">
      <c r="C147" s="146"/>
    </row>
    <row r="148">
      <c r="C148" s="146"/>
    </row>
    <row r="149">
      <c r="C149" s="146"/>
    </row>
    <row r="150">
      <c r="C150" s="146"/>
    </row>
    <row r="151">
      <c r="C151" s="146"/>
    </row>
    <row r="152">
      <c r="C152" s="146"/>
    </row>
    <row r="153">
      <c r="C153" s="146"/>
    </row>
    <row r="154">
      <c r="C154" s="146"/>
    </row>
    <row r="155">
      <c r="C155" s="146"/>
    </row>
    <row r="156">
      <c r="C156" s="146"/>
    </row>
    <row r="157">
      <c r="C157" s="146"/>
    </row>
    <row r="158">
      <c r="C158" s="146"/>
    </row>
    <row r="159">
      <c r="C159" s="146"/>
    </row>
    <row r="160">
      <c r="C160" s="146"/>
    </row>
    <row r="161">
      <c r="C161" s="146"/>
    </row>
    <row r="162">
      <c r="C162" s="146"/>
    </row>
    <row r="163">
      <c r="C163" s="146"/>
    </row>
    <row r="164">
      <c r="C164" s="146"/>
    </row>
    <row r="165">
      <c r="C165" s="146"/>
    </row>
    <row r="166">
      <c r="C166" s="146"/>
    </row>
    <row r="167">
      <c r="C167" s="146"/>
    </row>
    <row r="168">
      <c r="C168" s="146"/>
    </row>
    <row r="169">
      <c r="C169" s="146"/>
    </row>
    <row r="170">
      <c r="C170" s="146"/>
    </row>
    <row r="171">
      <c r="C171" s="146"/>
    </row>
    <row r="172">
      <c r="C172" s="146"/>
    </row>
    <row r="173">
      <c r="C173" s="146"/>
    </row>
    <row r="174">
      <c r="C174" s="146"/>
    </row>
    <row r="175">
      <c r="C175" s="146"/>
    </row>
    <row r="176">
      <c r="C176" s="146"/>
    </row>
    <row r="177">
      <c r="C177" s="146"/>
    </row>
    <row r="178">
      <c r="C178" s="146"/>
    </row>
    <row r="179">
      <c r="C179" s="146"/>
    </row>
    <row r="180">
      <c r="C180" s="146"/>
    </row>
    <row r="181">
      <c r="C181" s="146"/>
    </row>
    <row r="182">
      <c r="C182" s="146"/>
    </row>
    <row r="183">
      <c r="C183" s="146"/>
    </row>
    <row r="184">
      <c r="C184" s="146"/>
    </row>
    <row r="185">
      <c r="C185" s="146"/>
    </row>
    <row r="186">
      <c r="C186" s="146"/>
    </row>
    <row r="187">
      <c r="C187" s="146"/>
    </row>
    <row r="188">
      <c r="C188" s="146"/>
    </row>
    <row r="189">
      <c r="C189" s="146"/>
    </row>
    <row r="190">
      <c r="C190" s="146"/>
    </row>
    <row r="191">
      <c r="C191" s="146"/>
    </row>
    <row r="192">
      <c r="C192" s="146"/>
    </row>
    <row r="193">
      <c r="C193" s="146"/>
    </row>
    <row r="194">
      <c r="C194" s="146"/>
    </row>
    <row r="195">
      <c r="C195" s="146"/>
    </row>
    <row r="196">
      <c r="C196" s="146"/>
    </row>
    <row r="197">
      <c r="C197" s="146"/>
    </row>
    <row r="198">
      <c r="C198" s="146"/>
    </row>
    <row r="199">
      <c r="C199" s="146"/>
    </row>
    <row r="200">
      <c r="C200" s="146"/>
    </row>
    <row r="201">
      <c r="C201" s="146"/>
    </row>
    <row r="202">
      <c r="C202" s="146"/>
    </row>
    <row r="203">
      <c r="C203" s="146"/>
    </row>
    <row r="204">
      <c r="C204" s="146"/>
    </row>
    <row r="205">
      <c r="C205" s="146"/>
    </row>
    <row r="206">
      <c r="C206" s="146"/>
    </row>
    <row r="207">
      <c r="C207" s="146"/>
    </row>
    <row r="208">
      <c r="C208" s="146"/>
    </row>
    <row r="209">
      <c r="C209" s="146"/>
    </row>
    <row r="210">
      <c r="C210" s="146"/>
    </row>
    <row r="211">
      <c r="C211" s="146"/>
    </row>
    <row r="212">
      <c r="C212" s="146"/>
    </row>
    <row r="213">
      <c r="C213" s="146"/>
    </row>
    <row r="214">
      <c r="C214" s="146"/>
    </row>
    <row r="215">
      <c r="C215" s="146"/>
    </row>
    <row r="216">
      <c r="C216" s="146"/>
    </row>
    <row r="217">
      <c r="C217" s="146"/>
    </row>
    <row r="218">
      <c r="C218" s="146"/>
    </row>
    <row r="219">
      <c r="C219" s="146"/>
    </row>
    <row r="220">
      <c r="C220" s="146"/>
    </row>
    <row r="221">
      <c r="C221" s="146"/>
    </row>
    <row r="222">
      <c r="C222" s="146"/>
    </row>
    <row r="223">
      <c r="C223" s="146"/>
    </row>
    <row r="224">
      <c r="C224" s="146"/>
    </row>
    <row r="225">
      <c r="C225" s="146"/>
    </row>
    <row r="226">
      <c r="C226" s="146"/>
    </row>
    <row r="227">
      <c r="C227" s="146"/>
    </row>
    <row r="228">
      <c r="C228" s="146"/>
    </row>
    <row r="229">
      <c r="C229" s="146"/>
    </row>
    <row r="230">
      <c r="C230" s="146"/>
    </row>
    <row r="231">
      <c r="C231" s="146"/>
    </row>
    <row r="232">
      <c r="C232" s="146"/>
    </row>
    <row r="233">
      <c r="C233" s="146"/>
    </row>
    <row r="234">
      <c r="C234" s="146"/>
    </row>
    <row r="235">
      <c r="C235" s="146"/>
    </row>
    <row r="236">
      <c r="C236" s="146"/>
    </row>
    <row r="237">
      <c r="C237" s="146"/>
    </row>
    <row r="238">
      <c r="C238" s="146"/>
    </row>
    <row r="239">
      <c r="C239" s="146"/>
    </row>
    <row r="240">
      <c r="C240" s="146"/>
    </row>
    <row r="241">
      <c r="C241" s="146"/>
    </row>
    <row r="242">
      <c r="C242" s="146"/>
    </row>
    <row r="243">
      <c r="C243" s="146"/>
    </row>
    <row r="244">
      <c r="C244" s="146"/>
    </row>
    <row r="245">
      <c r="C245" s="146"/>
    </row>
    <row r="246">
      <c r="C246" s="146"/>
    </row>
    <row r="247">
      <c r="C247" s="146"/>
    </row>
    <row r="248">
      <c r="C248" s="146"/>
    </row>
    <row r="249">
      <c r="C249" s="146"/>
    </row>
    <row r="250">
      <c r="C250" s="146"/>
    </row>
    <row r="251">
      <c r="C251" s="146"/>
    </row>
    <row r="252">
      <c r="C252" s="146"/>
    </row>
    <row r="253">
      <c r="C253" s="146"/>
    </row>
    <row r="254">
      <c r="C254" s="146"/>
    </row>
    <row r="255">
      <c r="C255" s="146"/>
    </row>
    <row r="256">
      <c r="C256" s="146"/>
    </row>
    <row r="257">
      <c r="C257" s="146"/>
    </row>
    <row r="258">
      <c r="C258" s="146"/>
    </row>
    <row r="259">
      <c r="C259" s="146"/>
    </row>
    <row r="260">
      <c r="C260" s="146"/>
    </row>
    <row r="261">
      <c r="C261" s="146"/>
    </row>
    <row r="262">
      <c r="C262" s="146"/>
    </row>
    <row r="263">
      <c r="C263" s="146"/>
    </row>
    <row r="264">
      <c r="C264" s="146"/>
    </row>
    <row r="265">
      <c r="C265" s="146"/>
    </row>
    <row r="266">
      <c r="C266" s="146"/>
    </row>
    <row r="267">
      <c r="C267" s="146"/>
    </row>
    <row r="268">
      <c r="C268" s="146"/>
    </row>
    <row r="269">
      <c r="C269" s="146"/>
    </row>
    <row r="270">
      <c r="C270" s="146"/>
    </row>
    <row r="271">
      <c r="C271" s="146"/>
    </row>
    <row r="272">
      <c r="C272" s="146"/>
    </row>
    <row r="273">
      <c r="C273" s="146"/>
    </row>
    <row r="274">
      <c r="C274" s="146"/>
    </row>
    <row r="275">
      <c r="C275" s="146"/>
    </row>
    <row r="276">
      <c r="C276" s="146"/>
    </row>
    <row r="277">
      <c r="C277" s="146"/>
    </row>
    <row r="278">
      <c r="C278" s="146"/>
    </row>
    <row r="279">
      <c r="C279" s="146"/>
    </row>
    <row r="280">
      <c r="C280" s="146"/>
    </row>
    <row r="281">
      <c r="C281" s="146"/>
    </row>
    <row r="282">
      <c r="C282" s="146"/>
    </row>
    <row r="283">
      <c r="C283" s="146"/>
    </row>
    <row r="284">
      <c r="C284" s="146"/>
    </row>
    <row r="285">
      <c r="C285" s="146"/>
    </row>
    <row r="286">
      <c r="C286" s="146"/>
    </row>
    <row r="287">
      <c r="C287" s="146"/>
    </row>
    <row r="288">
      <c r="C288" s="146"/>
    </row>
    <row r="289">
      <c r="C289" s="146"/>
    </row>
    <row r="290">
      <c r="C290" s="146"/>
    </row>
    <row r="291">
      <c r="C291" s="146"/>
    </row>
    <row r="292">
      <c r="C292" s="146"/>
    </row>
    <row r="293">
      <c r="C293" s="146"/>
    </row>
    <row r="294">
      <c r="C294" s="146"/>
    </row>
    <row r="295">
      <c r="C295" s="146"/>
    </row>
    <row r="296">
      <c r="C296" s="146"/>
    </row>
    <row r="297">
      <c r="C297" s="146"/>
    </row>
    <row r="298">
      <c r="C298" s="146"/>
    </row>
    <row r="299">
      <c r="C299" s="146"/>
    </row>
    <row r="300">
      <c r="C300" s="146"/>
    </row>
    <row r="301">
      <c r="C301" s="146"/>
    </row>
    <row r="302">
      <c r="C302" s="146"/>
    </row>
    <row r="303">
      <c r="C303" s="146"/>
    </row>
    <row r="304">
      <c r="C304" s="146"/>
    </row>
    <row r="305">
      <c r="C305" s="146"/>
    </row>
    <row r="306">
      <c r="C306" s="146"/>
    </row>
    <row r="307">
      <c r="C307" s="146"/>
    </row>
    <row r="308">
      <c r="C308" s="146"/>
    </row>
    <row r="309">
      <c r="C309" s="146"/>
    </row>
    <row r="310">
      <c r="C310" s="146"/>
    </row>
    <row r="311">
      <c r="C311" s="146"/>
    </row>
    <row r="312">
      <c r="C312" s="146"/>
    </row>
    <row r="313">
      <c r="C313" s="146"/>
    </row>
    <row r="314">
      <c r="C314" s="146"/>
    </row>
    <row r="315">
      <c r="C315" s="146"/>
    </row>
    <row r="316">
      <c r="C316" s="146"/>
    </row>
    <row r="317">
      <c r="C317" s="146"/>
    </row>
    <row r="318">
      <c r="C318" s="146"/>
    </row>
    <row r="319">
      <c r="C319" s="146"/>
    </row>
    <row r="320">
      <c r="C320" s="146"/>
    </row>
    <row r="321">
      <c r="C321" s="146"/>
    </row>
    <row r="322">
      <c r="C322" s="146"/>
    </row>
    <row r="323">
      <c r="C323" s="146"/>
    </row>
    <row r="324">
      <c r="C324" s="146"/>
    </row>
    <row r="325">
      <c r="C325" s="146"/>
    </row>
    <row r="326">
      <c r="C326" s="146"/>
    </row>
    <row r="327">
      <c r="C327" s="146"/>
    </row>
    <row r="328">
      <c r="C328" s="146"/>
    </row>
    <row r="329">
      <c r="C329" s="146"/>
    </row>
    <row r="330">
      <c r="C330" s="146"/>
    </row>
    <row r="331">
      <c r="C331" s="146"/>
    </row>
    <row r="332">
      <c r="C332" s="146"/>
    </row>
    <row r="333">
      <c r="C333" s="146"/>
    </row>
    <row r="334">
      <c r="C334" s="146"/>
    </row>
    <row r="335">
      <c r="C335" s="146"/>
    </row>
    <row r="336">
      <c r="C336" s="146"/>
    </row>
    <row r="337">
      <c r="C337" s="146"/>
    </row>
    <row r="338">
      <c r="C338" s="146"/>
    </row>
    <row r="339">
      <c r="C339" s="146"/>
    </row>
    <row r="340">
      <c r="C340" s="146"/>
    </row>
    <row r="341">
      <c r="C341" s="146"/>
    </row>
    <row r="342">
      <c r="C342" s="146"/>
    </row>
    <row r="343">
      <c r="C343" s="146"/>
    </row>
    <row r="344">
      <c r="C344" s="146"/>
    </row>
    <row r="345">
      <c r="C345" s="146"/>
    </row>
    <row r="346">
      <c r="C346" s="146"/>
    </row>
    <row r="347">
      <c r="C347" s="146"/>
    </row>
    <row r="348">
      <c r="C348" s="146"/>
    </row>
    <row r="349">
      <c r="C349" s="146"/>
    </row>
    <row r="350">
      <c r="C350" s="146"/>
    </row>
    <row r="351">
      <c r="C351" s="146"/>
    </row>
    <row r="352">
      <c r="C352" s="146"/>
    </row>
    <row r="353">
      <c r="C353" s="146"/>
    </row>
    <row r="354">
      <c r="C354" s="146"/>
    </row>
    <row r="355">
      <c r="C355" s="146"/>
    </row>
    <row r="356">
      <c r="C356" s="146"/>
    </row>
    <row r="357">
      <c r="C357" s="146"/>
    </row>
    <row r="358">
      <c r="C358" s="146"/>
    </row>
    <row r="359">
      <c r="C359" s="146"/>
    </row>
    <row r="360">
      <c r="C360" s="146"/>
    </row>
    <row r="361">
      <c r="C361" s="146"/>
    </row>
    <row r="362">
      <c r="C362" s="146"/>
    </row>
    <row r="363">
      <c r="C363" s="146"/>
    </row>
    <row r="364">
      <c r="C364" s="146"/>
    </row>
    <row r="365">
      <c r="C365" s="146"/>
    </row>
    <row r="366">
      <c r="C366" s="146"/>
    </row>
    <row r="367">
      <c r="C367" s="146"/>
    </row>
    <row r="368">
      <c r="C368" s="146"/>
    </row>
    <row r="369">
      <c r="C369" s="146"/>
    </row>
    <row r="370">
      <c r="C370" s="146"/>
    </row>
    <row r="371">
      <c r="C371" s="146"/>
    </row>
    <row r="372">
      <c r="C372" s="146"/>
    </row>
    <row r="373">
      <c r="C373" s="146"/>
    </row>
    <row r="374">
      <c r="C374" s="146"/>
    </row>
    <row r="375">
      <c r="C375" s="146"/>
    </row>
    <row r="376">
      <c r="C376" s="146"/>
    </row>
    <row r="377">
      <c r="C377" s="146"/>
    </row>
    <row r="378">
      <c r="C378" s="146"/>
    </row>
    <row r="379">
      <c r="C379" s="146"/>
    </row>
    <row r="380">
      <c r="C380" s="146"/>
    </row>
    <row r="381">
      <c r="C381" s="146"/>
    </row>
    <row r="382">
      <c r="C382" s="146"/>
    </row>
    <row r="383">
      <c r="C383" s="146"/>
    </row>
    <row r="384">
      <c r="C384" s="146"/>
    </row>
    <row r="385">
      <c r="C385" s="146"/>
    </row>
    <row r="386">
      <c r="C386" s="146"/>
    </row>
    <row r="387">
      <c r="C387" s="146"/>
    </row>
    <row r="388">
      <c r="C388" s="146"/>
    </row>
    <row r="389">
      <c r="C389" s="146"/>
    </row>
    <row r="390">
      <c r="C390" s="146"/>
    </row>
    <row r="391">
      <c r="C391" s="146"/>
    </row>
    <row r="392">
      <c r="C392" s="146"/>
    </row>
    <row r="393">
      <c r="C393" s="146"/>
    </row>
    <row r="394">
      <c r="C394" s="146"/>
    </row>
    <row r="395">
      <c r="C395" s="146"/>
    </row>
    <row r="396">
      <c r="C396" s="146"/>
    </row>
    <row r="397">
      <c r="C397" s="146"/>
    </row>
    <row r="398">
      <c r="C398" s="146"/>
    </row>
    <row r="399">
      <c r="C399" s="146"/>
    </row>
    <row r="400">
      <c r="C400" s="146"/>
    </row>
    <row r="401">
      <c r="C401" s="146"/>
    </row>
    <row r="402">
      <c r="C402" s="146"/>
    </row>
    <row r="403">
      <c r="C403" s="146"/>
    </row>
    <row r="404">
      <c r="C404" s="146"/>
    </row>
    <row r="405">
      <c r="C405" s="146"/>
    </row>
    <row r="406">
      <c r="C406" s="146"/>
    </row>
    <row r="407">
      <c r="C407" s="146"/>
    </row>
    <row r="408">
      <c r="C408" s="146"/>
    </row>
    <row r="409">
      <c r="C409" s="146"/>
    </row>
    <row r="410">
      <c r="C410" s="146"/>
    </row>
    <row r="411">
      <c r="C411" s="146"/>
    </row>
    <row r="412">
      <c r="C412" s="146"/>
    </row>
    <row r="413">
      <c r="C413" s="146"/>
    </row>
    <row r="414">
      <c r="C414" s="146"/>
    </row>
    <row r="415">
      <c r="C415" s="146"/>
    </row>
    <row r="416">
      <c r="C416" s="146"/>
    </row>
    <row r="417">
      <c r="C417" s="146"/>
    </row>
    <row r="418">
      <c r="C418" s="146"/>
    </row>
    <row r="419">
      <c r="C419" s="146"/>
    </row>
    <row r="420">
      <c r="C420" s="146"/>
    </row>
    <row r="421">
      <c r="C421" s="146"/>
    </row>
    <row r="422">
      <c r="C422" s="146"/>
    </row>
    <row r="423">
      <c r="C423" s="146"/>
    </row>
    <row r="424">
      <c r="C424" s="146"/>
    </row>
    <row r="425">
      <c r="C425" s="146"/>
    </row>
    <row r="426">
      <c r="C426" s="146"/>
    </row>
    <row r="427">
      <c r="C427" s="146"/>
    </row>
    <row r="428">
      <c r="C428" s="146"/>
    </row>
    <row r="429">
      <c r="C429" s="146"/>
    </row>
    <row r="430">
      <c r="C430" s="146"/>
    </row>
    <row r="431">
      <c r="C431" s="146"/>
    </row>
    <row r="432">
      <c r="C432" s="146"/>
    </row>
    <row r="433">
      <c r="C433" s="146"/>
    </row>
    <row r="434">
      <c r="C434" s="146"/>
    </row>
    <row r="435">
      <c r="C435" s="146"/>
    </row>
    <row r="436">
      <c r="C436" s="146"/>
    </row>
    <row r="437">
      <c r="C437" s="146"/>
    </row>
    <row r="438">
      <c r="C438" s="146"/>
    </row>
    <row r="439">
      <c r="C439" s="146"/>
    </row>
    <row r="440">
      <c r="C440" s="146"/>
    </row>
    <row r="441">
      <c r="C441" s="146"/>
    </row>
    <row r="442">
      <c r="C442" s="146"/>
    </row>
    <row r="443">
      <c r="C443" s="146"/>
    </row>
    <row r="444">
      <c r="C444" s="146"/>
    </row>
    <row r="445">
      <c r="C445" s="146"/>
    </row>
    <row r="446">
      <c r="C446" s="146"/>
    </row>
    <row r="447">
      <c r="C447" s="146"/>
    </row>
    <row r="448">
      <c r="C448" s="146"/>
    </row>
    <row r="449">
      <c r="C449" s="146"/>
    </row>
    <row r="450">
      <c r="C450" s="146"/>
    </row>
    <row r="451">
      <c r="C451" s="146"/>
    </row>
    <row r="452">
      <c r="C452" s="146"/>
    </row>
    <row r="453">
      <c r="C453" s="146"/>
    </row>
    <row r="454">
      <c r="C454" s="146"/>
    </row>
    <row r="455">
      <c r="C455" s="146"/>
    </row>
    <row r="456">
      <c r="C456" s="146"/>
    </row>
    <row r="457">
      <c r="C457" s="146"/>
    </row>
    <row r="458">
      <c r="C458" s="146"/>
    </row>
    <row r="459">
      <c r="C459" s="146"/>
    </row>
    <row r="460">
      <c r="C460" s="146"/>
    </row>
    <row r="461">
      <c r="C461" s="146"/>
    </row>
    <row r="462">
      <c r="C462" s="146"/>
    </row>
    <row r="463">
      <c r="C463" s="146"/>
    </row>
    <row r="464">
      <c r="C464" s="146"/>
    </row>
    <row r="465">
      <c r="C465" s="146"/>
    </row>
    <row r="466">
      <c r="C466" s="146"/>
    </row>
    <row r="467">
      <c r="C467" s="146"/>
    </row>
    <row r="468">
      <c r="C468" s="146"/>
    </row>
    <row r="469">
      <c r="C469" s="146"/>
    </row>
    <row r="470">
      <c r="C470" s="146"/>
    </row>
    <row r="471">
      <c r="C471" s="146"/>
    </row>
    <row r="472">
      <c r="C472" s="146"/>
    </row>
    <row r="473">
      <c r="C473" s="146"/>
    </row>
    <row r="474">
      <c r="C474" s="146"/>
    </row>
    <row r="475">
      <c r="C475" s="146"/>
    </row>
    <row r="476">
      <c r="C476" s="146"/>
    </row>
    <row r="477">
      <c r="C477" s="146"/>
    </row>
    <row r="478">
      <c r="C478" s="146"/>
    </row>
    <row r="479">
      <c r="C479" s="146"/>
    </row>
    <row r="480">
      <c r="C480" s="146"/>
    </row>
    <row r="481">
      <c r="C481" s="146"/>
    </row>
    <row r="482">
      <c r="C482" s="146"/>
    </row>
    <row r="483">
      <c r="C483" s="146"/>
    </row>
    <row r="484">
      <c r="C484" s="146"/>
    </row>
    <row r="485">
      <c r="C485" s="146"/>
    </row>
    <row r="486">
      <c r="C486" s="146"/>
    </row>
    <row r="487">
      <c r="C487" s="146"/>
    </row>
    <row r="488">
      <c r="C488" s="146"/>
    </row>
    <row r="489">
      <c r="C489" s="146"/>
    </row>
    <row r="490">
      <c r="C490" s="146"/>
    </row>
    <row r="491">
      <c r="C491" s="146"/>
    </row>
    <row r="492">
      <c r="C492" s="146"/>
    </row>
    <row r="493">
      <c r="C493" s="146"/>
    </row>
    <row r="494">
      <c r="C494" s="146"/>
    </row>
    <row r="495">
      <c r="C495" s="146"/>
    </row>
    <row r="496">
      <c r="C496" s="146"/>
    </row>
    <row r="497">
      <c r="C497" s="146"/>
    </row>
    <row r="498">
      <c r="C498" s="146"/>
    </row>
    <row r="499">
      <c r="C499" s="146"/>
    </row>
    <row r="500">
      <c r="C500" s="146"/>
    </row>
    <row r="501">
      <c r="C501" s="146"/>
    </row>
    <row r="502">
      <c r="C502" s="146"/>
    </row>
    <row r="503">
      <c r="C503" s="146"/>
    </row>
    <row r="504">
      <c r="C504" s="146"/>
    </row>
    <row r="505">
      <c r="C505" s="146"/>
    </row>
    <row r="506">
      <c r="C506" s="146"/>
    </row>
    <row r="507">
      <c r="C507" s="146"/>
    </row>
    <row r="508">
      <c r="C508" s="146"/>
    </row>
    <row r="509">
      <c r="C509" s="146"/>
    </row>
    <row r="510">
      <c r="C510" s="146"/>
    </row>
    <row r="511">
      <c r="C511" s="146"/>
    </row>
    <row r="512">
      <c r="C512" s="146"/>
    </row>
    <row r="513">
      <c r="C513" s="146"/>
    </row>
    <row r="514">
      <c r="C514" s="146"/>
    </row>
    <row r="515">
      <c r="C515" s="146"/>
    </row>
    <row r="516">
      <c r="C516" s="146"/>
    </row>
    <row r="517">
      <c r="C517" s="146"/>
    </row>
    <row r="518">
      <c r="C518" s="146"/>
    </row>
    <row r="519">
      <c r="C519" s="146"/>
    </row>
    <row r="520">
      <c r="C520" s="146"/>
    </row>
    <row r="521">
      <c r="C521" s="146"/>
    </row>
    <row r="522">
      <c r="C522" s="146"/>
    </row>
    <row r="523">
      <c r="C523" s="146"/>
    </row>
    <row r="524">
      <c r="C524" s="146"/>
    </row>
    <row r="525">
      <c r="C525" s="146"/>
    </row>
    <row r="526">
      <c r="C526" s="146"/>
    </row>
    <row r="527">
      <c r="C527" s="146"/>
    </row>
    <row r="528">
      <c r="C528" s="146"/>
    </row>
    <row r="529">
      <c r="C529" s="146"/>
    </row>
    <row r="530">
      <c r="C530" s="146"/>
    </row>
    <row r="531">
      <c r="C531" s="146"/>
    </row>
    <row r="532">
      <c r="C532" s="146"/>
    </row>
    <row r="533">
      <c r="C533" s="146"/>
    </row>
    <row r="534">
      <c r="C534" s="146"/>
    </row>
    <row r="535">
      <c r="C535" s="146"/>
    </row>
    <row r="536">
      <c r="C536" s="146"/>
    </row>
    <row r="537">
      <c r="C537" s="146"/>
    </row>
    <row r="538">
      <c r="C538" s="146"/>
    </row>
    <row r="539">
      <c r="C539" s="146"/>
    </row>
    <row r="540">
      <c r="C540" s="146"/>
    </row>
    <row r="541">
      <c r="C541" s="146"/>
    </row>
    <row r="542">
      <c r="C542" s="146"/>
    </row>
    <row r="543">
      <c r="C543" s="146"/>
    </row>
    <row r="544">
      <c r="C544" s="146"/>
    </row>
    <row r="545">
      <c r="C545" s="146"/>
    </row>
    <row r="546">
      <c r="C546" s="146"/>
    </row>
    <row r="547">
      <c r="C547" s="146"/>
    </row>
    <row r="548">
      <c r="C548" s="146"/>
    </row>
    <row r="549">
      <c r="C549" s="146"/>
    </row>
    <row r="550">
      <c r="C550" s="146"/>
    </row>
    <row r="551">
      <c r="C551" s="146"/>
    </row>
    <row r="552">
      <c r="C552" s="146"/>
    </row>
    <row r="553">
      <c r="C553" s="146"/>
    </row>
    <row r="554">
      <c r="C554" s="146"/>
    </row>
    <row r="555">
      <c r="C555" s="146"/>
    </row>
    <row r="556">
      <c r="C556" s="146"/>
    </row>
    <row r="557">
      <c r="C557" s="146"/>
    </row>
    <row r="558">
      <c r="C558" s="146"/>
    </row>
    <row r="559">
      <c r="C559" s="146"/>
    </row>
    <row r="560">
      <c r="C560" s="146"/>
    </row>
    <row r="561">
      <c r="C561" s="146"/>
    </row>
    <row r="562">
      <c r="C562" s="146"/>
    </row>
    <row r="563">
      <c r="C563" s="146"/>
    </row>
    <row r="564">
      <c r="C564" s="146"/>
    </row>
    <row r="565">
      <c r="C565" s="146"/>
    </row>
    <row r="566">
      <c r="C566" s="146"/>
    </row>
    <row r="567">
      <c r="C567" s="146"/>
    </row>
    <row r="568">
      <c r="C568" s="146"/>
    </row>
    <row r="569">
      <c r="C569" s="146"/>
    </row>
    <row r="570">
      <c r="C570" s="146"/>
    </row>
    <row r="571">
      <c r="C571" s="146"/>
    </row>
    <row r="572">
      <c r="C572" s="146"/>
    </row>
    <row r="573">
      <c r="C573" s="146"/>
    </row>
    <row r="574">
      <c r="C574" s="146"/>
    </row>
    <row r="575">
      <c r="C575" s="146"/>
    </row>
    <row r="576">
      <c r="C576" s="146"/>
    </row>
    <row r="577">
      <c r="C577" s="146"/>
    </row>
    <row r="578">
      <c r="C578" s="146"/>
    </row>
    <row r="579">
      <c r="C579" s="146"/>
    </row>
    <row r="580">
      <c r="C580" s="146"/>
    </row>
    <row r="581">
      <c r="C581" s="146"/>
    </row>
    <row r="582">
      <c r="C582" s="146"/>
    </row>
    <row r="583">
      <c r="C583" s="146"/>
    </row>
    <row r="584">
      <c r="C584" s="146"/>
    </row>
    <row r="585">
      <c r="C585" s="146"/>
    </row>
    <row r="586">
      <c r="C586" s="146"/>
    </row>
    <row r="587">
      <c r="C587" s="146"/>
    </row>
    <row r="588">
      <c r="C588" s="146"/>
    </row>
    <row r="589">
      <c r="C589" s="146"/>
    </row>
    <row r="590">
      <c r="C590" s="146"/>
    </row>
    <row r="591">
      <c r="C591" s="146"/>
    </row>
    <row r="592">
      <c r="C592" s="146"/>
    </row>
    <row r="593">
      <c r="C593" s="146"/>
    </row>
    <row r="594">
      <c r="C594" s="146"/>
    </row>
    <row r="595">
      <c r="C595" s="146"/>
    </row>
    <row r="596">
      <c r="C596" s="146"/>
    </row>
    <row r="597">
      <c r="C597" s="146"/>
    </row>
    <row r="598">
      <c r="C598" s="146"/>
    </row>
    <row r="599">
      <c r="C599" s="146"/>
    </row>
    <row r="600">
      <c r="C600" s="146"/>
    </row>
    <row r="601">
      <c r="C601" s="146"/>
    </row>
    <row r="602">
      <c r="C602" s="146"/>
    </row>
    <row r="603">
      <c r="C603" s="146"/>
    </row>
    <row r="604">
      <c r="C604" s="146"/>
    </row>
    <row r="605">
      <c r="C605" s="146"/>
    </row>
    <row r="606">
      <c r="C606" s="146"/>
    </row>
    <row r="607">
      <c r="C607" s="146"/>
    </row>
    <row r="608">
      <c r="C608" s="146"/>
    </row>
    <row r="609">
      <c r="C609" s="146"/>
    </row>
    <row r="610">
      <c r="C610" s="146"/>
    </row>
    <row r="611">
      <c r="C611" s="146"/>
    </row>
    <row r="612">
      <c r="C612" s="146"/>
    </row>
    <row r="613">
      <c r="C613" s="146"/>
    </row>
    <row r="614">
      <c r="C614" s="146"/>
    </row>
    <row r="615">
      <c r="C615" s="146"/>
    </row>
    <row r="616">
      <c r="C616" s="146"/>
    </row>
    <row r="617">
      <c r="C617" s="146"/>
    </row>
    <row r="618">
      <c r="C618" s="146"/>
    </row>
    <row r="619">
      <c r="C619" s="146"/>
    </row>
    <row r="620">
      <c r="C620" s="146"/>
    </row>
    <row r="621">
      <c r="C621" s="146"/>
    </row>
    <row r="622">
      <c r="C622" s="146"/>
    </row>
    <row r="623">
      <c r="C623" s="146"/>
    </row>
    <row r="624">
      <c r="C624" s="146"/>
    </row>
    <row r="625">
      <c r="C625" s="146"/>
    </row>
    <row r="626">
      <c r="C626" s="146"/>
    </row>
    <row r="627">
      <c r="C627" s="146"/>
    </row>
    <row r="628">
      <c r="C628" s="146"/>
    </row>
    <row r="629">
      <c r="C629" s="146"/>
    </row>
    <row r="630">
      <c r="C630" s="146"/>
    </row>
    <row r="631">
      <c r="C631" s="146"/>
    </row>
    <row r="632">
      <c r="C632" s="146"/>
    </row>
    <row r="633">
      <c r="C633" s="146"/>
    </row>
    <row r="634">
      <c r="C634" s="146"/>
    </row>
    <row r="635">
      <c r="C635" s="146"/>
    </row>
    <row r="636">
      <c r="C636" s="146"/>
    </row>
    <row r="637">
      <c r="C637" s="146"/>
    </row>
    <row r="638">
      <c r="C638" s="146"/>
    </row>
    <row r="639">
      <c r="C639" s="146"/>
    </row>
    <row r="640">
      <c r="C640" s="146"/>
    </row>
    <row r="641">
      <c r="C641" s="146"/>
    </row>
    <row r="642">
      <c r="C642" s="146"/>
    </row>
    <row r="643">
      <c r="C643" s="146"/>
    </row>
    <row r="644">
      <c r="C644" s="146"/>
    </row>
    <row r="645">
      <c r="C645" s="146"/>
    </row>
    <row r="646">
      <c r="C646" s="146"/>
    </row>
    <row r="647">
      <c r="C647" s="146"/>
    </row>
    <row r="648">
      <c r="C648" s="146"/>
    </row>
    <row r="649">
      <c r="C649" s="146"/>
    </row>
    <row r="650">
      <c r="C650" s="146"/>
    </row>
    <row r="651">
      <c r="C651" s="146"/>
    </row>
    <row r="652">
      <c r="C652" s="146"/>
    </row>
    <row r="653">
      <c r="C653" s="146"/>
    </row>
    <row r="654">
      <c r="C654" s="146"/>
    </row>
    <row r="655">
      <c r="C655" s="146"/>
    </row>
    <row r="656">
      <c r="C656" s="146"/>
    </row>
    <row r="657">
      <c r="C657" s="146"/>
    </row>
    <row r="658">
      <c r="C658" s="146"/>
    </row>
    <row r="659">
      <c r="C659" s="146"/>
    </row>
    <row r="660">
      <c r="C660" s="146"/>
    </row>
    <row r="661">
      <c r="C661" s="146"/>
    </row>
    <row r="662">
      <c r="C662" s="146"/>
    </row>
    <row r="663">
      <c r="C663" s="146"/>
    </row>
    <row r="664">
      <c r="C664" s="146"/>
    </row>
    <row r="665">
      <c r="C665" s="146"/>
    </row>
    <row r="666">
      <c r="C666" s="146"/>
    </row>
    <row r="667">
      <c r="C667" s="146"/>
    </row>
    <row r="668">
      <c r="C668" s="146"/>
    </row>
    <row r="669">
      <c r="C669" s="146"/>
    </row>
    <row r="670">
      <c r="C670" s="146"/>
    </row>
    <row r="671">
      <c r="C671" s="146"/>
    </row>
    <row r="672">
      <c r="C672" s="146"/>
    </row>
    <row r="673">
      <c r="C673" s="146"/>
    </row>
    <row r="674">
      <c r="C674" s="146"/>
    </row>
    <row r="675">
      <c r="C675" s="146"/>
    </row>
    <row r="676">
      <c r="C676" s="146"/>
    </row>
    <row r="677">
      <c r="C677" s="146"/>
    </row>
    <row r="678">
      <c r="C678" s="146"/>
    </row>
    <row r="679">
      <c r="C679" s="146"/>
    </row>
    <row r="680">
      <c r="C680" s="146"/>
    </row>
    <row r="681">
      <c r="C681" s="146"/>
    </row>
    <row r="682">
      <c r="C682" s="146"/>
    </row>
    <row r="683">
      <c r="C683" s="146"/>
    </row>
    <row r="684">
      <c r="C684" s="146"/>
    </row>
    <row r="685">
      <c r="C685" s="146"/>
    </row>
    <row r="686">
      <c r="C686" s="146"/>
    </row>
    <row r="687">
      <c r="C687" s="146"/>
    </row>
    <row r="688">
      <c r="C688" s="146"/>
    </row>
    <row r="689">
      <c r="C689" s="146"/>
    </row>
    <row r="690">
      <c r="C690" s="146"/>
    </row>
    <row r="691">
      <c r="C691" s="146"/>
    </row>
    <row r="692">
      <c r="C692" s="146"/>
    </row>
    <row r="693">
      <c r="C693" s="146"/>
    </row>
    <row r="694">
      <c r="C694" s="146"/>
    </row>
    <row r="695">
      <c r="C695" s="146"/>
    </row>
    <row r="696">
      <c r="C696" s="146"/>
    </row>
    <row r="697">
      <c r="C697" s="146"/>
    </row>
    <row r="698">
      <c r="C698" s="146"/>
    </row>
    <row r="699">
      <c r="C699" s="146"/>
    </row>
    <row r="700">
      <c r="C700" s="146"/>
    </row>
    <row r="701">
      <c r="C701" s="146"/>
    </row>
    <row r="702">
      <c r="C702" s="146"/>
    </row>
    <row r="703">
      <c r="C703" s="146"/>
    </row>
    <row r="704">
      <c r="C704" s="146"/>
    </row>
    <row r="705">
      <c r="C705" s="146"/>
    </row>
    <row r="706">
      <c r="C706" s="146"/>
    </row>
    <row r="707">
      <c r="C707" s="146"/>
    </row>
    <row r="708">
      <c r="C708" s="146"/>
    </row>
    <row r="709">
      <c r="C709" s="146"/>
    </row>
    <row r="710">
      <c r="C710" s="146"/>
    </row>
    <row r="711">
      <c r="C711" s="146"/>
    </row>
    <row r="712">
      <c r="C712" s="146"/>
    </row>
    <row r="713">
      <c r="C713" s="146"/>
    </row>
    <row r="714">
      <c r="C714" s="146"/>
    </row>
    <row r="715">
      <c r="C715" s="146"/>
    </row>
    <row r="716">
      <c r="C716" s="146"/>
    </row>
    <row r="717">
      <c r="C717" s="146"/>
    </row>
    <row r="718">
      <c r="C718" s="146"/>
    </row>
    <row r="719">
      <c r="C719" s="146"/>
    </row>
    <row r="720">
      <c r="C720" s="146"/>
    </row>
    <row r="721">
      <c r="C721" s="146"/>
    </row>
    <row r="722">
      <c r="C722" s="146"/>
    </row>
    <row r="723">
      <c r="C723" s="146"/>
    </row>
    <row r="724">
      <c r="C724" s="146"/>
    </row>
    <row r="725">
      <c r="C725" s="146"/>
    </row>
    <row r="726">
      <c r="C726" s="146"/>
    </row>
    <row r="727">
      <c r="C727" s="146"/>
    </row>
    <row r="728">
      <c r="C728" s="146"/>
    </row>
    <row r="729">
      <c r="C729" s="146"/>
    </row>
    <row r="730">
      <c r="C730" s="146"/>
    </row>
    <row r="731">
      <c r="C731" s="146"/>
    </row>
    <row r="732">
      <c r="C732" s="146"/>
    </row>
    <row r="733">
      <c r="C733" s="146"/>
    </row>
    <row r="734">
      <c r="C734" s="146"/>
    </row>
    <row r="735">
      <c r="C735" s="146"/>
    </row>
    <row r="736">
      <c r="C736" s="146"/>
    </row>
    <row r="737">
      <c r="C737" s="146"/>
    </row>
    <row r="738">
      <c r="C738" s="146"/>
    </row>
    <row r="739">
      <c r="C739" s="146"/>
    </row>
    <row r="740">
      <c r="C740" s="146"/>
    </row>
    <row r="741">
      <c r="C741" s="146"/>
    </row>
    <row r="742">
      <c r="C742" s="146"/>
    </row>
    <row r="743">
      <c r="C743" s="146"/>
    </row>
    <row r="744">
      <c r="C744" s="146"/>
    </row>
    <row r="745">
      <c r="C745" s="146"/>
    </row>
    <row r="746">
      <c r="C746" s="146"/>
    </row>
    <row r="747">
      <c r="C747" s="146"/>
    </row>
    <row r="748">
      <c r="C748" s="146"/>
    </row>
    <row r="749">
      <c r="C749" s="146"/>
    </row>
    <row r="750">
      <c r="C750" s="146"/>
    </row>
    <row r="751">
      <c r="C751" s="146"/>
    </row>
    <row r="752">
      <c r="C752" s="146"/>
    </row>
    <row r="753">
      <c r="C753" s="146"/>
    </row>
    <row r="754">
      <c r="C754" s="146"/>
    </row>
    <row r="755">
      <c r="C755" s="146"/>
    </row>
    <row r="756">
      <c r="C756" s="146"/>
    </row>
    <row r="757">
      <c r="C757" s="146"/>
    </row>
    <row r="758">
      <c r="C758" s="146"/>
    </row>
    <row r="759">
      <c r="C759" s="146"/>
    </row>
    <row r="760">
      <c r="C760" s="146"/>
    </row>
    <row r="761">
      <c r="C761" s="146"/>
    </row>
    <row r="762">
      <c r="C762" s="146"/>
    </row>
    <row r="763">
      <c r="C763" s="146"/>
    </row>
    <row r="764">
      <c r="C764" s="146"/>
    </row>
    <row r="765">
      <c r="C765" s="146"/>
    </row>
    <row r="766">
      <c r="C766" s="146"/>
    </row>
    <row r="767">
      <c r="C767" s="146"/>
    </row>
    <row r="768">
      <c r="C768" s="146"/>
    </row>
    <row r="769">
      <c r="C769" s="146"/>
    </row>
    <row r="770">
      <c r="C770" s="146"/>
    </row>
    <row r="771">
      <c r="C771" s="146"/>
    </row>
    <row r="772">
      <c r="C772" s="146"/>
    </row>
    <row r="773">
      <c r="C773" s="146"/>
    </row>
    <row r="774">
      <c r="C774" s="146"/>
    </row>
    <row r="775">
      <c r="C775" s="146"/>
    </row>
    <row r="776">
      <c r="C776" s="146"/>
    </row>
    <row r="777">
      <c r="C777" s="146"/>
    </row>
    <row r="778">
      <c r="C778" s="146"/>
    </row>
    <row r="779">
      <c r="C779" s="146"/>
    </row>
    <row r="780">
      <c r="C780" s="146"/>
    </row>
    <row r="781">
      <c r="C781" s="146"/>
    </row>
    <row r="782">
      <c r="C782" s="146"/>
    </row>
    <row r="783">
      <c r="C783" s="146"/>
    </row>
    <row r="784">
      <c r="C784" s="146"/>
    </row>
    <row r="785">
      <c r="C785" s="146"/>
    </row>
    <row r="786">
      <c r="C786" s="146"/>
    </row>
    <row r="787">
      <c r="C787" s="146"/>
    </row>
    <row r="788">
      <c r="C788" s="146"/>
    </row>
    <row r="789">
      <c r="C789" s="146"/>
    </row>
    <row r="790">
      <c r="C790" s="146"/>
    </row>
    <row r="791">
      <c r="C791" s="146"/>
    </row>
    <row r="792">
      <c r="C792" s="146"/>
    </row>
    <row r="793">
      <c r="C793" s="146"/>
    </row>
    <row r="794">
      <c r="C794" s="146"/>
    </row>
    <row r="795">
      <c r="C795" s="146"/>
    </row>
    <row r="796">
      <c r="C796" s="146"/>
    </row>
    <row r="797">
      <c r="C797" s="146"/>
    </row>
    <row r="798">
      <c r="C798" s="146"/>
    </row>
    <row r="799">
      <c r="C799" s="146"/>
    </row>
    <row r="800">
      <c r="C800" s="146"/>
    </row>
    <row r="801">
      <c r="C801" s="146"/>
    </row>
    <row r="802">
      <c r="C802" s="146"/>
    </row>
    <row r="803">
      <c r="C803" s="146"/>
    </row>
    <row r="804">
      <c r="C804" s="146"/>
    </row>
    <row r="805">
      <c r="C805" s="146"/>
    </row>
    <row r="806">
      <c r="C806" s="146"/>
    </row>
    <row r="807">
      <c r="C807" s="146"/>
    </row>
    <row r="808">
      <c r="C808" s="146"/>
    </row>
    <row r="809">
      <c r="C809" s="146"/>
    </row>
    <row r="810">
      <c r="C810" s="146"/>
    </row>
    <row r="811">
      <c r="C811" s="146"/>
    </row>
    <row r="812">
      <c r="C812" s="146"/>
    </row>
    <row r="813">
      <c r="C813" s="146"/>
    </row>
    <row r="814">
      <c r="C814" s="146"/>
    </row>
    <row r="815">
      <c r="C815" s="146"/>
    </row>
    <row r="816">
      <c r="C816" s="146"/>
    </row>
    <row r="817">
      <c r="C817" s="146"/>
    </row>
    <row r="818">
      <c r="C818" s="146"/>
    </row>
    <row r="819">
      <c r="C819" s="146"/>
    </row>
    <row r="820">
      <c r="C820" s="146"/>
    </row>
    <row r="821">
      <c r="C821" s="146"/>
    </row>
    <row r="822">
      <c r="C822" s="146"/>
    </row>
    <row r="823">
      <c r="C823" s="146"/>
    </row>
    <row r="824">
      <c r="C824" s="146"/>
    </row>
    <row r="825">
      <c r="C825" s="146"/>
    </row>
    <row r="826">
      <c r="C826" s="146"/>
    </row>
    <row r="827">
      <c r="C827" s="146"/>
    </row>
    <row r="828">
      <c r="C828" s="146"/>
    </row>
    <row r="829">
      <c r="C829" s="146"/>
    </row>
    <row r="830">
      <c r="C830" s="146"/>
    </row>
    <row r="831">
      <c r="C831" s="146"/>
    </row>
    <row r="832">
      <c r="C832" s="146"/>
    </row>
    <row r="833">
      <c r="C833" s="146"/>
    </row>
    <row r="834">
      <c r="C834" s="146"/>
    </row>
    <row r="835">
      <c r="C835" s="146"/>
    </row>
    <row r="836">
      <c r="C836" s="146"/>
    </row>
    <row r="837">
      <c r="C837" s="146"/>
    </row>
    <row r="838">
      <c r="C838" s="146"/>
    </row>
    <row r="839">
      <c r="C839" s="146"/>
    </row>
    <row r="840">
      <c r="C840" s="146"/>
    </row>
    <row r="841">
      <c r="C841" s="146"/>
    </row>
    <row r="842">
      <c r="C842" s="146"/>
    </row>
    <row r="843">
      <c r="C843" s="146"/>
    </row>
    <row r="844">
      <c r="C844" s="146"/>
    </row>
    <row r="845">
      <c r="C845" s="146"/>
    </row>
    <row r="846">
      <c r="C846" s="146"/>
    </row>
    <row r="847">
      <c r="C847" s="146"/>
    </row>
    <row r="848">
      <c r="C848" s="146"/>
    </row>
    <row r="849">
      <c r="C849" s="146"/>
    </row>
    <row r="850">
      <c r="C850" s="146"/>
    </row>
    <row r="851">
      <c r="C851" s="146"/>
    </row>
    <row r="852">
      <c r="C852" s="146"/>
    </row>
    <row r="853">
      <c r="C853" s="146"/>
    </row>
    <row r="854">
      <c r="C854" s="146"/>
    </row>
    <row r="855">
      <c r="C855" s="146"/>
    </row>
    <row r="856">
      <c r="C856" s="146"/>
    </row>
    <row r="857">
      <c r="C857" s="146"/>
    </row>
    <row r="858">
      <c r="C858" s="146"/>
    </row>
    <row r="859">
      <c r="C859" s="146"/>
    </row>
    <row r="860">
      <c r="C860" s="146"/>
    </row>
    <row r="861">
      <c r="C861" s="146"/>
    </row>
    <row r="862">
      <c r="C862" s="146"/>
    </row>
    <row r="863">
      <c r="C863" s="146"/>
    </row>
    <row r="864">
      <c r="C864" s="146"/>
    </row>
    <row r="865">
      <c r="C865" s="146"/>
    </row>
    <row r="866">
      <c r="C866" s="146"/>
    </row>
    <row r="867">
      <c r="C867" s="146"/>
    </row>
    <row r="868">
      <c r="C868" s="146"/>
    </row>
    <row r="869">
      <c r="C869" s="146"/>
    </row>
    <row r="870">
      <c r="C870" s="146"/>
    </row>
    <row r="871">
      <c r="C871" s="146"/>
    </row>
    <row r="872">
      <c r="C872" s="146"/>
    </row>
    <row r="873">
      <c r="C873" s="146"/>
    </row>
    <row r="874">
      <c r="C874" s="146"/>
    </row>
    <row r="875">
      <c r="C875" s="146"/>
    </row>
    <row r="876">
      <c r="C876" s="146"/>
    </row>
    <row r="877">
      <c r="C877" s="146"/>
    </row>
    <row r="878">
      <c r="C878" s="146"/>
    </row>
    <row r="879">
      <c r="C879" s="146"/>
    </row>
    <row r="880">
      <c r="C880" s="146"/>
    </row>
    <row r="881">
      <c r="C881" s="146"/>
    </row>
    <row r="882">
      <c r="C882" s="146"/>
    </row>
    <row r="883">
      <c r="C883" s="146"/>
    </row>
    <row r="884">
      <c r="C884" s="146"/>
    </row>
    <row r="885">
      <c r="C885" s="146"/>
    </row>
    <row r="886">
      <c r="C886" s="146"/>
    </row>
    <row r="887">
      <c r="C887" s="146"/>
    </row>
    <row r="888">
      <c r="C888" s="146"/>
    </row>
    <row r="889">
      <c r="C889" s="146"/>
    </row>
    <row r="890">
      <c r="C890" s="146"/>
    </row>
    <row r="891">
      <c r="C891" s="146"/>
    </row>
    <row r="892">
      <c r="C892" s="146"/>
    </row>
    <row r="893">
      <c r="C893" s="146"/>
    </row>
    <row r="894">
      <c r="C894" s="146"/>
    </row>
    <row r="895">
      <c r="C895" s="146"/>
    </row>
    <row r="896">
      <c r="C896" s="146"/>
    </row>
    <row r="897">
      <c r="C897" s="146"/>
    </row>
    <row r="898">
      <c r="C898" s="146"/>
    </row>
    <row r="899">
      <c r="C899" s="146"/>
    </row>
    <row r="900">
      <c r="C900" s="146"/>
    </row>
    <row r="901">
      <c r="C901" s="146"/>
    </row>
    <row r="902">
      <c r="C902" s="146"/>
    </row>
    <row r="903">
      <c r="C903" s="146"/>
    </row>
    <row r="904">
      <c r="C904" s="146"/>
    </row>
    <row r="905">
      <c r="C905" s="146"/>
    </row>
    <row r="906">
      <c r="C906" s="146"/>
    </row>
    <row r="907">
      <c r="C907" s="146"/>
    </row>
    <row r="908">
      <c r="C908" s="146"/>
    </row>
    <row r="909">
      <c r="C909" s="146"/>
    </row>
    <row r="910">
      <c r="C910" s="146"/>
    </row>
    <row r="911">
      <c r="C911" s="146"/>
    </row>
    <row r="912">
      <c r="C912" s="146"/>
    </row>
    <row r="913">
      <c r="C913" s="146"/>
    </row>
    <row r="914">
      <c r="C914" s="146"/>
    </row>
    <row r="915">
      <c r="C915" s="146"/>
    </row>
    <row r="916">
      <c r="C916" s="146"/>
    </row>
    <row r="917">
      <c r="C917" s="146"/>
    </row>
    <row r="918">
      <c r="C918" s="146"/>
    </row>
    <row r="919">
      <c r="C919" s="146"/>
    </row>
    <row r="920">
      <c r="C920" s="146"/>
    </row>
    <row r="921">
      <c r="C921" s="146"/>
    </row>
    <row r="922">
      <c r="C922" s="146"/>
    </row>
    <row r="923">
      <c r="C923" s="146"/>
    </row>
    <row r="924">
      <c r="C924" s="146"/>
    </row>
    <row r="925">
      <c r="C925" s="146"/>
    </row>
    <row r="926">
      <c r="C926" s="146"/>
    </row>
    <row r="927">
      <c r="C927" s="146"/>
    </row>
    <row r="928">
      <c r="C928" s="146"/>
    </row>
    <row r="929">
      <c r="C929" s="146"/>
    </row>
    <row r="930">
      <c r="C930" s="146"/>
    </row>
    <row r="931">
      <c r="C931" s="146"/>
    </row>
    <row r="932">
      <c r="C932" s="146"/>
    </row>
    <row r="933">
      <c r="C933" s="146"/>
    </row>
    <row r="934">
      <c r="C934" s="146"/>
    </row>
    <row r="935">
      <c r="C935" s="146"/>
    </row>
    <row r="936">
      <c r="C936" s="146"/>
    </row>
    <row r="937">
      <c r="C937" s="146"/>
    </row>
    <row r="938">
      <c r="C938" s="146"/>
    </row>
    <row r="939">
      <c r="C939" s="146"/>
    </row>
    <row r="940">
      <c r="C940" s="146"/>
    </row>
    <row r="941">
      <c r="C941" s="146"/>
    </row>
    <row r="942">
      <c r="C942" s="146"/>
    </row>
    <row r="943">
      <c r="C943" s="146"/>
    </row>
    <row r="944">
      <c r="C944" s="146"/>
    </row>
    <row r="945">
      <c r="C945" s="146"/>
    </row>
    <row r="946">
      <c r="C946" s="146"/>
    </row>
    <row r="947">
      <c r="C947" s="146"/>
    </row>
    <row r="948">
      <c r="C948" s="146"/>
    </row>
    <row r="949">
      <c r="C949" s="146"/>
    </row>
    <row r="950">
      <c r="C950" s="146"/>
    </row>
    <row r="951">
      <c r="C951" s="146"/>
    </row>
    <row r="952">
      <c r="C952" s="146"/>
    </row>
    <row r="953">
      <c r="C953" s="146"/>
    </row>
    <row r="954">
      <c r="C954" s="146"/>
    </row>
    <row r="955">
      <c r="C955" s="146"/>
    </row>
    <row r="956">
      <c r="C956" s="146"/>
    </row>
    <row r="957">
      <c r="C957" s="146"/>
    </row>
    <row r="958">
      <c r="C958" s="146"/>
    </row>
    <row r="959">
      <c r="C959" s="146"/>
    </row>
    <row r="960">
      <c r="C960" s="146"/>
    </row>
    <row r="961">
      <c r="C961" s="146"/>
    </row>
    <row r="962">
      <c r="C962" s="146"/>
    </row>
    <row r="963">
      <c r="C963" s="146"/>
    </row>
    <row r="964">
      <c r="C964" s="146"/>
    </row>
    <row r="965">
      <c r="C965" s="146"/>
    </row>
    <row r="966">
      <c r="C966" s="146"/>
    </row>
    <row r="967">
      <c r="C967" s="146"/>
    </row>
    <row r="968">
      <c r="C968" s="146"/>
    </row>
    <row r="969">
      <c r="C969" s="146"/>
    </row>
    <row r="970">
      <c r="C970" s="146"/>
    </row>
    <row r="971">
      <c r="C971" s="146"/>
    </row>
    <row r="972">
      <c r="C972" s="146"/>
    </row>
    <row r="973">
      <c r="C973" s="146"/>
    </row>
    <row r="974">
      <c r="C974" s="146"/>
    </row>
    <row r="975">
      <c r="C975" s="146"/>
    </row>
    <row r="976">
      <c r="C976" s="146"/>
    </row>
    <row r="977">
      <c r="C977" s="146"/>
    </row>
    <row r="978">
      <c r="C978" s="146"/>
    </row>
    <row r="979">
      <c r="C979" s="146"/>
    </row>
    <row r="980">
      <c r="C980" s="146"/>
    </row>
    <row r="981">
      <c r="C981" s="146"/>
    </row>
    <row r="982">
      <c r="C982" s="146"/>
    </row>
    <row r="983">
      <c r="C983" s="146"/>
    </row>
    <row r="984">
      <c r="C984" s="146"/>
    </row>
    <row r="985">
      <c r="C985" s="146"/>
    </row>
    <row r="986">
      <c r="C986" s="146"/>
    </row>
    <row r="987">
      <c r="C987" s="146"/>
    </row>
    <row r="988">
      <c r="C988" s="146"/>
    </row>
    <row r="989">
      <c r="C989" s="146"/>
    </row>
    <row r="990">
      <c r="C990" s="146"/>
    </row>
    <row r="991">
      <c r="C991" s="146"/>
    </row>
    <row r="992">
      <c r="C992" s="146"/>
    </row>
    <row r="993">
      <c r="C993" s="146"/>
    </row>
    <row r="994">
      <c r="C994" s="146"/>
    </row>
    <row r="995">
      <c r="C995" s="146"/>
    </row>
    <row r="996">
      <c r="C996" s="146"/>
    </row>
    <row r="997">
      <c r="C997" s="146"/>
    </row>
    <row r="998">
      <c r="C998" s="146"/>
    </row>
    <row r="999">
      <c r="C999" s="146"/>
    </row>
    <row r="1000">
      <c r="C1000" s="146"/>
    </row>
    <row r="1001">
      <c r="C1001" s="14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88"/>
    <col customWidth="1" min="2" max="2" width="18.13"/>
    <col customWidth="1" min="4" max="4" width="28.88"/>
  </cols>
  <sheetData>
    <row r="1">
      <c r="A1" s="229" t="s">
        <v>166</v>
      </c>
      <c r="B1" s="120" t="s">
        <v>2152</v>
      </c>
      <c r="C1" s="229" t="s">
        <v>917</v>
      </c>
      <c r="D1" s="229" t="s">
        <v>919</v>
      </c>
      <c r="E1" s="232" t="s">
        <v>168</v>
      </c>
    </row>
    <row r="2">
      <c r="A2" s="185" t="s">
        <v>195</v>
      </c>
      <c r="B2" s="68" t="s">
        <v>15</v>
      </c>
      <c r="C2" s="68" t="s">
        <v>16</v>
      </c>
      <c r="D2" s="68" t="s">
        <v>15</v>
      </c>
      <c r="E2" s="257" t="s">
        <v>1342</v>
      </c>
    </row>
    <row r="3">
      <c r="A3" s="185" t="s">
        <v>197</v>
      </c>
      <c r="B3" s="68" t="s">
        <v>19</v>
      </c>
      <c r="C3" s="68" t="s">
        <v>20</v>
      </c>
      <c r="D3" s="68" t="s">
        <v>19</v>
      </c>
      <c r="E3" s="257" t="s">
        <v>1342</v>
      </c>
    </row>
    <row r="4">
      <c r="A4" s="240" t="s">
        <v>468</v>
      </c>
      <c r="B4" s="239" t="s">
        <v>19</v>
      </c>
      <c r="C4" s="68" t="s">
        <v>20</v>
      </c>
      <c r="D4" s="239" t="s">
        <v>19</v>
      </c>
      <c r="E4" s="257" t="s">
        <v>1342</v>
      </c>
    </row>
    <row r="5">
      <c r="A5" s="240" t="s">
        <v>469</v>
      </c>
      <c r="B5" s="235" t="s">
        <v>19</v>
      </c>
      <c r="C5" s="68" t="s">
        <v>20</v>
      </c>
      <c r="D5" s="235" t="s">
        <v>19</v>
      </c>
      <c r="E5" s="257" t="s">
        <v>1342</v>
      </c>
    </row>
    <row r="6">
      <c r="A6" s="240" t="s">
        <v>471</v>
      </c>
      <c r="B6" s="73" t="s">
        <v>23</v>
      </c>
      <c r="C6" s="235" t="s">
        <v>24</v>
      </c>
      <c r="D6" s="73" t="s">
        <v>23</v>
      </c>
      <c r="E6" s="257" t="s">
        <v>1342</v>
      </c>
    </row>
    <row r="7">
      <c r="A7" s="240" t="s">
        <v>470</v>
      </c>
      <c r="B7" s="73" t="s">
        <v>23</v>
      </c>
      <c r="C7" s="235" t="s">
        <v>24</v>
      </c>
      <c r="D7" s="73" t="s">
        <v>23</v>
      </c>
      <c r="E7" s="257" t="s">
        <v>1342</v>
      </c>
    </row>
    <row r="8">
      <c r="A8" s="236" t="s">
        <v>616</v>
      </c>
      <c r="B8" s="239" t="s">
        <v>23</v>
      </c>
      <c r="C8" s="235" t="s">
        <v>24</v>
      </c>
      <c r="D8" s="239" t="s">
        <v>23</v>
      </c>
      <c r="E8" s="257" t="s">
        <v>1342</v>
      </c>
    </row>
    <row r="9">
      <c r="A9" s="236" t="s">
        <v>617</v>
      </c>
      <c r="B9" s="239" t="s">
        <v>23</v>
      </c>
      <c r="C9" s="235" t="s">
        <v>24</v>
      </c>
      <c r="D9" s="239" t="s">
        <v>23</v>
      </c>
      <c r="E9" s="257" t="s">
        <v>1342</v>
      </c>
    </row>
    <row r="10">
      <c r="A10" s="236" t="s">
        <v>618</v>
      </c>
      <c r="B10" s="239" t="s">
        <v>23</v>
      </c>
      <c r="C10" s="235" t="s">
        <v>24</v>
      </c>
      <c r="D10" s="239" t="s">
        <v>23</v>
      </c>
      <c r="E10" s="257" t="s">
        <v>1342</v>
      </c>
    </row>
    <row r="11">
      <c r="A11" s="236" t="s">
        <v>619</v>
      </c>
      <c r="B11" s="239" t="s">
        <v>23</v>
      </c>
      <c r="C11" s="235" t="s">
        <v>24</v>
      </c>
      <c r="D11" s="239" t="s">
        <v>23</v>
      </c>
      <c r="E11" s="257" t="s">
        <v>1342</v>
      </c>
    </row>
    <row r="12">
      <c r="A12" s="236" t="s">
        <v>620</v>
      </c>
      <c r="B12" s="239" t="s">
        <v>23</v>
      </c>
      <c r="C12" s="235" t="s">
        <v>24</v>
      </c>
      <c r="D12" s="239" t="s">
        <v>23</v>
      </c>
      <c r="E12" s="257" t="s">
        <v>1342</v>
      </c>
    </row>
    <row r="13">
      <c r="A13" s="234" t="s">
        <v>621</v>
      </c>
      <c r="B13" s="239" t="s">
        <v>25</v>
      </c>
      <c r="C13" s="234" t="s">
        <v>26</v>
      </c>
      <c r="D13" s="239" t="s">
        <v>25</v>
      </c>
      <c r="E13" s="257" t="s">
        <v>1342</v>
      </c>
    </row>
    <row r="14">
      <c r="A14" s="236" t="s">
        <v>622</v>
      </c>
      <c r="B14" s="239" t="s">
        <v>25</v>
      </c>
      <c r="C14" s="234" t="s">
        <v>26</v>
      </c>
      <c r="D14" s="239" t="s">
        <v>25</v>
      </c>
      <c r="E14" s="257" t="s">
        <v>1342</v>
      </c>
    </row>
    <row r="15">
      <c r="A15" s="236" t="s">
        <v>623</v>
      </c>
      <c r="B15" s="239" t="s">
        <v>25</v>
      </c>
      <c r="C15" s="234" t="s">
        <v>26</v>
      </c>
      <c r="D15" s="239" t="s">
        <v>25</v>
      </c>
      <c r="E15" s="257" t="s">
        <v>1342</v>
      </c>
    </row>
    <row r="16">
      <c r="A16" s="236" t="s">
        <v>624</v>
      </c>
      <c r="B16" s="239" t="s">
        <v>25</v>
      </c>
      <c r="C16" s="234" t="s">
        <v>26</v>
      </c>
      <c r="D16" s="239" t="s">
        <v>25</v>
      </c>
      <c r="E16" s="257" t="s">
        <v>1342</v>
      </c>
    </row>
    <row r="17">
      <c r="A17" s="236" t="s">
        <v>625</v>
      </c>
      <c r="B17" s="239" t="s">
        <v>25</v>
      </c>
      <c r="C17" s="234" t="s">
        <v>26</v>
      </c>
      <c r="D17" s="239" t="s">
        <v>25</v>
      </c>
      <c r="E17" s="257" t="s">
        <v>1342</v>
      </c>
    </row>
    <row r="18">
      <c r="A18" s="234" t="s">
        <v>629</v>
      </c>
      <c r="B18" s="239" t="s">
        <v>25</v>
      </c>
      <c r="C18" s="234" t="s">
        <v>26</v>
      </c>
      <c r="D18" s="239" t="s">
        <v>25</v>
      </c>
      <c r="E18" s="257" t="s">
        <v>1342</v>
      </c>
    </row>
    <row r="19">
      <c r="A19" s="234" t="s">
        <v>626</v>
      </c>
      <c r="B19" s="239" t="s">
        <v>25</v>
      </c>
      <c r="C19" s="234" t="s">
        <v>26</v>
      </c>
      <c r="D19" s="239" t="s">
        <v>25</v>
      </c>
      <c r="E19" s="257" t="s">
        <v>1342</v>
      </c>
    </row>
    <row r="20">
      <c r="A20" s="234" t="s">
        <v>627</v>
      </c>
      <c r="B20" s="239" t="s">
        <v>25</v>
      </c>
      <c r="C20" s="234" t="s">
        <v>26</v>
      </c>
      <c r="D20" s="239" t="s">
        <v>25</v>
      </c>
      <c r="E20" s="257" t="s">
        <v>1342</v>
      </c>
    </row>
    <row r="21">
      <c r="A21" s="234" t="s">
        <v>628</v>
      </c>
      <c r="B21" s="239" t="s">
        <v>25</v>
      </c>
      <c r="C21" s="234" t="s">
        <v>26</v>
      </c>
      <c r="D21" s="239" t="s">
        <v>25</v>
      </c>
      <c r="E21" s="257" t="s">
        <v>1342</v>
      </c>
    </row>
    <row r="22">
      <c r="A22" s="244" t="s">
        <v>198</v>
      </c>
      <c r="B22" s="68" t="s">
        <v>28</v>
      </c>
      <c r="C22" s="68" t="s">
        <v>29</v>
      </c>
      <c r="D22" s="68" t="s">
        <v>28</v>
      </c>
      <c r="E22" s="257" t="s">
        <v>1342</v>
      </c>
    </row>
    <row r="23">
      <c r="A23" s="240" t="s">
        <v>472</v>
      </c>
      <c r="B23" s="235" t="s">
        <v>30</v>
      </c>
      <c r="C23" s="235" t="s">
        <v>20</v>
      </c>
      <c r="D23" s="235" t="s">
        <v>30</v>
      </c>
      <c r="E23" s="257" t="s">
        <v>1342</v>
      </c>
    </row>
    <row r="24">
      <c r="A24" s="234" t="s">
        <v>882</v>
      </c>
      <c r="B24" s="259" t="s">
        <v>30</v>
      </c>
      <c r="C24" s="235" t="s">
        <v>20</v>
      </c>
      <c r="D24" s="259" t="s">
        <v>30</v>
      </c>
      <c r="E24" s="257" t="s">
        <v>1342</v>
      </c>
    </row>
    <row r="25">
      <c r="A25" s="236" t="s">
        <v>630</v>
      </c>
      <c r="B25" s="239" t="s">
        <v>30</v>
      </c>
      <c r="C25" s="235" t="s">
        <v>20</v>
      </c>
      <c r="D25" s="239" t="s">
        <v>30</v>
      </c>
      <c r="E25" s="257" t="s">
        <v>1342</v>
      </c>
    </row>
    <row r="26">
      <c r="A26" s="185" t="s">
        <v>201</v>
      </c>
      <c r="B26" s="68" t="s">
        <v>1764</v>
      </c>
      <c r="C26" s="68" t="s">
        <v>20</v>
      </c>
      <c r="D26" s="68" t="s">
        <v>1764</v>
      </c>
      <c r="E26" s="257" t="s">
        <v>1342</v>
      </c>
    </row>
    <row r="27">
      <c r="A27" s="244" t="s">
        <v>200</v>
      </c>
      <c r="B27" s="68" t="s">
        <v>1764</v>
      </c>
      <c r="C27" s="68" t="s">
        <v>20</v>
      </c>
      <c r="D27" s="68" t="s">
        <v>1764</v>
      </c>
      <c r="E27" s="257" t="s">
        <v>1342</v>
      </c>
    </row>
    <row r="28">
      <c r="A28" s="185" t="s">
        <v>199</v>
      </c>
      <c r="B28" s="68" t="s">
        <v>1764</v>
      </c>
      <c r="C28" s="68" t="s">
        <v>20</v>
      </c>
      <c r="D28" s="68" t="s">
        <v>1764</v>
      </c>
      <c r="E28" s="257" t="s">
        <v>1342</v>
      </c>
    </row>
    <row r="29">
      <c r="A29" s="244" t="s">
        <v>202</v>
      </c>
      <c r="B29" s="68" t="s">
        <v>32</v>
      </c>
      <c r="C29" s="68" t="s">
        <v>26</v>
      </c>
      <c r="D29" s="68" t="s">
        <v>32</v>
      </c>
      <c r="E29" s="257" t="s">
        <v>1342</v>
      </c>
    </row>
    <row r="30">
      <c r="A30" s="240" t="s">
        <v>473</v>
      </c>
      <c r="B30" s="239" t="s">
        <v>32</v>
      </c>
      <c r="C30" s="68" t="s">
        <v>26</v>
      </c>
      <c r="D30" s="239" t="s">
        <v>32</v>
      </c>
      <c r="E30" s="257" t="s">
        <v>1342</v>
      </c>
    </row>
    <row r="31">
      <c r="A31" s="185" t="s">
        <v>203</v>
      </c>
      <c r="B31" s="68" t="s">
        <v>33</v>
      </c>
      <c r="C31" s="68" t="s">
        <v>29</v>
      </c>
      <c r="D31" s="68" t="s">
        <v>33</v>
      </c>
      <c r="E31" s="257" t="s">
        <v>1342</v>
      </c>
    </row>
    <row r="32">
      <c r="A32" s="244" t="s">
        <v>204</v>
      </c>
      <c r="B32" s="68" t="s">
        <v>35</v>
      </c>
      <c r="C32" s="68" t="s">
        <v>18</v>
      </c>
      <c r="D32" s="68" t="s">
        <v>35</v>
      </c>
      <c r="E32" s="257" t="s">
        <v>1342</v>
      </c>
    </row>
    <row r="33">
      <c r="A33" s="240" t="s">
        <v>474</v>
      </c>
      <c r="B33" s="239" t="s">
        <v>35</v>
      </c>
      <c r="C33" s="68" t="s">
        <v>18</v>
      </c>
      <c r="D33" s="239" t="s">
        <v>35</v>
      </c>
      <c r="E33" s="257" t="s">
        <v>1342</v>
      </c>
    </row>
    <row r="34">
      <c r="A34" s="240" t="s">
        <v>476</v>
      </c>
      <c r="B34" s="235" t="s">
        <v>35</v>
      </c>
      <c r="C34" s="68" t="s">
        <v>18</v>
      </c>
      <c r="D34" s="235" t="s">
        <v>35</v>
      </c>
      <c r="E34" s="257" t="s">
        <v>1342</v>
      </c>
    </row>
    <row r="35">
      <c r="A35" s="240" t="s">
        <v>475</v>
      </c>
      <c r="B35" s="235" t="s">
        <v>35</v>
      </c>
      <c r="C35" s="68" t="s">
        <v>18</v>
      </c>
      <c r="D35" s="235" t="s">
        <v>35</v>
      </c>
      <c r="E35" s="257" t="s">
        <v>1342</v>
      </c>
    </row>
    <row r="36">
      <c r="A36" s="236" t="s">
        <v>631</v>
      </c>
      <c r="B36" s="239" t="s">
        <v>35</v>
      </c>
      <c r="C36" s="68" t="s">
        <v>18</v>
      </c>
      <c r="D36" s="239" t="s">
        <v>35</v>
      </c>
      <c r="E36" s="257" t="s">
        <v>1342</v>
      </c>
    </row>
    <row r="37">
      <c r="A37" s="236" t="s">
        <v>632</v>
      </c>
      <c r="B37" s="239" t="s">
        <v>35</v>
      </c>
      <c r="C37" s="68" t="s">
        <v>18</v>
      </c>
      <c r="D37" s="239" t="s">
        <v>35</v>
      </c>
      <c r="E37" s="257" t="s">
        <v>1342</v>
      </c>
    </row>
    <row r="38">
      <c r="A38" s="236" t="s">
        <v>633</v>
      </c>
      <c r="B38" s="239" t="s">
        <v>35</v>
      </c>
      <c r="C38" s="68" t="s">
        <v>18</v>
      </c>
      <c r="D38" s="239" t="s">
        <v>35</v>
      </c>
      <c r="E38" s="257" t="s">
        <v>1342</v>
      </c>
    </row>
    <row r="39">
      <c r="A39" s="236" t="s">
        <v>634</v>
      </c>
      <c r="B39" s="239" t="s">
        <v>35</v>
      </c>
      <c r="C39" s="68" t="s">
        <v>18</v>
      </c>
      <c r="D39" s="239" t="s">
        <v>35</v>
      </c>
      <c r="E39" s="257" t="s">
        <v>1342</v>
      </c>
    </row>
    <row r="40">
      <c r="A40" s="185" t="s">
        <v>205</v>
      </c>
      <c r="B40" s="68" t="s">
        <v>38</v>
      </c>
      <c r="C40" s="68" t="s">
        <v>20</v>
      </c>
      <c r="D40" s="68" t="s">
        <v>38</v>
      </c>
      <c r="E40" s="257" t="s">
        <v>1342</v>
      </c>
    </row>
    <row r="41">
      <c r="A41" s="236" t="s">
        <v>635</v>
      </c>
      <c r="B41" s="239" t="s">
        <v>38</v>
      </c>
      <c r="C41" s="68" t="s">
        <v>20</v>
      </c>
      <c r="D41" s="239" t="s">
        <v>38</v>
      </c>
      <c r="E41" s="257" t="s">
        <v>1342</v>
      </c>
    </row>
    <row r="42">
      <c r="A42" s="244" t="s">
        <v>206</v>
      </c>
      <c r="B42" s="68" t="s">
        <v>42</v>
      </c>
      <c r="C42" s="68" t="s">
        <v>18</v>
      </c>
      <c r="D42" s="68" t="s">
        <v>42</v>
      </c>
      <c r="E42" s="257" t="s">
        <v>1342</v>
      </c>
    </row>
    <row r="43">
      <c r="A43" s="240" t="s">
        <v>477</v>
      </c>
      <c r="B43" s="73" t="s">
        <v>42</v>
      </c>
      <c r="C43" s="68" t="s">
        <v>18</v>
      </c>
      <c r="D43" s="73" t="s">
        <v>42</v>
      </c>
      <c r="E43" s="257" t="s">
        <v>1342</v>
      </c>
    </row>
    <row r="44">
      <c r="A44" s="244" t="s">
        <v>207</v>
      </c>
      <c r="B44" s="68" t="s">
        <v>43</v>
      </c>
      <c r="C44" s="68" t="s">
        <v>18</v>
      </c>
      <c r="D44" s="68" t="s">
        <v>43</v>
      </c>
      <c r="E44" s="257" t="s">
        <v>1342</v>
      </c>
    </row>
    <row r="45">
      <c r="A45" s="185" t="s">
        <v>208</v>
      </c>
      <c r="B45" s="68" t="s">
        <v>43</v>
      </c>
      <c r="C45" s="68" t="s">
        <v>18</v>
      </c>
      <c r="D45" s="68" t="s">
        <v>43</v>
      </c>
      <c r="E45" s="257" t="s">
        <v>1342</v>
      </c>
    </row>
    <row r="46">
      <c r="A46" s="185" t="s">
        <v>209</v>
      </c>
      <c r="B46" s="68" t="s">
        <v>44</v>
      </c>
      <c r="C46" s="68" t="s">
        <v>26</v>
      </c>
      <c r="D46" s="68" t="s">
        <v>44</v>
      </c>
      <c r="E46" s="257" t="s">
        <v>1342</v>
      </c>
    </row>
    <row r="47">
      <c r="A47" s="240" t="s">
        <v>480</v>
      </c>
      <c r="B47" s="239" t="s">
        <v>44</v>
      </c>
      <c r="C47" s="68" t="s">
        <v>26</v>
      </c>
      <c r="D47" s="239" t="s">
        <v>44</v>
      </c>
      <c r="E47" s="257" t="s">
        <v>1342</v>
      </c>
    </row>
    <row r="48">
      <c r="A48" s="240" t="s">
        <v>478</v>
      </c>
      <c r="B48" s="239" t="s">
        <v>44</v>
      </c>
      <c r="C48" s="68" t="s">
        <v>26</v>
      </c>
      <c r="D48" s="239" t="s">
        <v>44</v>
      </c>
      <c r="E48" s="257" t="s">
        <v>1342</v>
      </c>
    </row>
    <row r="49">
      <c r="A49" s="240" t="s">
        <v>479</v>
      </c>
      <c r="B49" s="235" t="s">
        <v>44</v>
      </c>
      <c r="C49" s="68" t="s">
        <v>26</v>
      </c>
      <c r="D49" s="235" t="s">
        <v>44</v>
      </c>
      <c r="E49" s="257" t="s">
        <v>1342</v>
      </c>
    </row>
    <row r="50">
      <c r="A50" s="244" t="s">
        <v>210</v>
      </c>
      <c r="B50" s="68" t="s">
        <v>46</v>
      </c>
      <c r="C50" s="68" t="s">
        <v>29</v>
      </c>
      <c r="D50" s="68" t="s">
        <v>46</v>
      </c>
      <c r="E50" s="257" t="s">
        <v>1342</v>
      </c>
    </row>
    <row r="51">
      <c r="A51" s="236" t="s">
        <v>636</v>
      </c>
      <c r="B51" s="239" t="s">
        <v>47</v>
      </c>
      <c r="C51" s="234" t="s">
        <v>26</v>
      </c>
      <c r="D51" s="239" t="s">
        <v>47</v>
      </c>
      <c r="E51" s="257" t="s">
        <v>1342</v>
      </c>
    </row>
    <row r="52">
      <c r="A52" s="244" t="s">
        <v>211</v>
      </c>
      <c r="B52" s="68" t="s">
        <v>48</v>
      </c>
      <c r="C52" s="68" t="s">
        <v>18</v>
      </c>
      <c r="D52" s="68" t="s">
        <v>48</v>
      </c>
      <c r="E52" s="257" t="s">
        <v>1342</v>
      </c>
    </row>
    <row r="53">
      <c r="A53" s="244" t="s">
        <v>212</v>
      </c>
      <c r="B53" s="68" t="s">
        <v>49</v>
      </c>
      <c r="C53" s="68" t="s">
        <v>18</v>
      </c>
      <c r="D53" s="68" t="s">
        <v>49</v>
      </c>
      <c r="E53" s="257" t="s">
        <v>1342</v>
      </c>
    </row>
    <row r="54">
      <c r="A54" s="185" t="s">
        <v>213</v>
      </c>
      <c r="B54" s="68" t="s">
        <v>49</v>
      </c>
      <c r="C54" s="68" t="s">
        <v>18</v>
      </c>
      <c r="D54" s="68" t="s">
        <v>49</v>
      </c>
      <c r="E54" s="257" t="s">
        <v>1342</v>
      </c>
    </row>
    <row r="55">
      <c r="A55" s="244" t="s">
        <v>214</v>
      </c>
      <c r="B55" s="68" t="s">
        <v>49</v>
      </c>
      <c r="C55" s="68" t="s">
        <v>18</v>
      </c>
      <c r="D55" s="68" t="s">
        <v>49</v>
      </c>
      <c r="E55" s="257" t="s">
        <v>1342</v>
      </c>
    </row>
    <row r="56">
      <c r="A56" s="244" t="s">
        <v>215</v>
      </c>
      <c r="B56" s="68" t="s">
        <v>49</v>
      </c>
      <c r="C56" s="68" t="s">
        <v>18</v>
      </c>
      <c r="D56" s="68" t="s">
        <v>49</v>
      </c>
      <c r="E56" s="257" t="s">
        <v>1342</v>
      </c>
    </row>
    <row r="57">
      <c r="A57" s="240" t="s">
        <v>481</v>
      </c>
      <c r="B57" s="235" t="s">
        <v>49</v>
      </c>
      <c r="C57" s="68" t="s">
        <v>18</v>
      </c>
      <c r="D57" s="235" t="s">
        <v>49</v>
      </c>
      <c r="E57" s="257" t="s">
        <v>1342</v>
      </c>
    </row>
    <row r="58">
      <c r="A58" s="244" t="s">
        <v>216</v>
      </c>
      <c r="B58" s="68" t="s">
        <v>51</v>
      </c>
      <c r="C58" s="68" t="s">
        <v>29</v>
      </c>
      <c r="D58" s="68" t="s">
        <v>51</v>
      </c>
      <c r="E58" s="257" t="s">
        <v>1342</v>
      </c>
    </row>
    <row r="59">
      <c r="A59" s="240" t="s">
        <v>484</v>
      </c>
      <c r="B59" s="73" t="s">
        <v>54</v>
      </c>
      <c r="C59" s="235" t="s">
        <v>26</v>
      </c>
      <c r="D59" s="73" t="s">
        <v>54</v>
      </c>
      <c r="E59" s="257" t="s">
        <v>1342</v>
      </c>
    </row>
    <row r="60">
      <c r="A60" s="240" t="s">
        <v>483</v>
      </c>
      <c r="B60" s="239" t="s">
        <v>54</v>
      </c>
      <c r="C60" s="235" t="s">
        <v>26</v>
      </c>
      <c r="D60" s="239" t="s">
        <v>54</v>
      </c>
      <c r="E60" s="257" t="s">
        <v>1342</v>
      </c>
    </row>
    <row r="61">
      <c r="A61" s="240" t="s">
        <v>485</v>
      </c>
      <c r="B61" s="235" t="s">
        <v>54</v>
      </c>
      <c r="C61" s="235" t="s">
        <v>26</v>
      </c>
      <c r="D61" s="235" t="s">
        <v>54</v>
      </c>
      <c r="E61" s="257" t="s">
        <v>1342</v>
      </c>
    </row>
    <row r="62">
      <c r="A62" s="240" t="s">
        <v>482</v>
      </c>
      <c r="B62" s="235" t="s">
        <v>54</v>
      </c>
      <c r="C62" s="235" t="s">
        <v>26</v>
      </c>
      <c r="D62" s="235" t="s">
        <v>54</v>
      </c>
      <c r="E62" s="257" t="s">
        <v>1342</v>
      </c>
    </row>
    <row r="63">
      <c r="A63" s="234" t="s">
        <v>883</v>
      </c>
      <c r="B63" s="234" t="s">
        <v>54</v>
      </c>
      <c r="C63" s="235" t="s">
        <v>26</v>
      </c>
      <c r="D63" s="234" t="s">
        <v>54</v>
      </c>
      <c r="E63" s="257" t="s">
        <v>1342</v>
      </c>
    </row>
    <row r="64">
      <c r="A64" s="236" t="s">
        <v>637</v>
      </c>
      <c r="B64" s="239" t="s">
        <v>54</v>
      </c>
      <c r="C64" s="235" t="s">
        <v>26</v>
      </c>
      <c r="D64" s="239" t="s">
        <v>54</v>
      </c>
      <c r="E64" s="257" t="s">
        <v>1342</v>
      </c>
    </row>
    <row r="65">
      <c r="A65" s="240" t="s">
        <v>487</v>
      </c>
      <c r="B65" s="73" t="s">
        <v>56</v>
      </c>
      <c r="C65" s="235" t="s">
        <v>26</v>
      </c>
      <c r="D65" s="73" t="s">
        <v>56</v>
      </c>
      <c r="E65" s="257" t="s">
        <v>1342</v>
      </c>
    </row>
    <row r="66">
      <c r="A66" s="240" t="s">
        <v>489</v>
      </c>
      <c r="B66" s="239" t="s">
        <v>56</v>
      </c>
      <c r="C66" s="235" t="s">
        <v>26</v>
      </c>
      <c r="D66" s="239" t="s">
        <v>56</v>
      </c>
      <c r="E66" s="257" t="s">
        <v>1342</v>
      </c>
    </row>
    <row r="67">
      <c r="A67" s="240" t="s">
        <v>486</v>
      </c>
      <c r="B67" s="73" t="s">
        <v>56</v>
      </c>
      <c r="C67" s="235" t="s">
        <v>26</v>
      </c>
      <c r="D67" s="73" t="s">
        <v>56</v>
      </c>
      <c r="E67" s="257" t="s">
        <v>1342</v>
      </c>
    </row>
    <row r="68">
      <c r="A68" s="240" t="s">
        <v>490</v>
      </c>
      <c r="B68" s="235" t="s">
        <v>56</v>
      </c>
      <c r="C68" s="235" t="s">
        <v>26</v>
      </c>
      <c r="D68" s="235" t="s">
        <v>56</v>
      </c>
      <c r="E68" s="257" t="s">
        <v>1342</v>
      </c>
    </row>
    <row r="69">
      <c r="A69" s="240" t="s">
        <v>488</v>
      </c>
      <c r="B69" s="235" t="s">
        <v>56</v>
      </c>
      <c r="C69" s="235" t="s">
        <v>26</v>
      </c>
      <c r="D69" s="235" t="s">
        <v>56</v>
      </c>
      <c r="E69" s="257" t="s">
        <v>1342</v>
      </c>
    </row>
    <row r="70">
      <c r="A70" s="236" t="s">
        <v>638</v>
      </c>
      <c r="B70" s="239" t="s">
        <v>56</v>
      </c>
      <c r="C70" s="235" t="s">
        <v>26</v>
      </c>
      <c r="D70" s="239" t="s">
        <v>56</v>
      </c>
      <c r="E70" s="257" t="s">
        <v>1342</v>
      </c>
    </row>
    <row r="71">
      <c r="A71" s="234" t="s">
        <v>639</v>
      </c>
      <c r="B71" s="239" t="s">
        <v>56</v>
      </c>
      <c r="C71" s="235" t="s">
        <v>26</v>
      </c>
      <c r="D71" s="239" t="s">
        <v>56</v>
      </c>
      <c r="E71" s="257" t="s">
        <v>1342</v>
      </c>
    </row>
    <row r="72">
      <c r="A72" s="234" t="s">
        <v>640</v>
      </c>
      <c r="B72" s="239" t="s">
        <v>56</v>
      </c>
      <c r="C72" s="235" t="s">
        <v>26</v>
      </c>
      <c r="D72" s="239" t="s">
        <v>56</v>
      </c>
      <c r="E72" s="257" t="s">
        <v>1342</v>
      </c>
    </row>
    <row r="73">
      <c r="A73" s="236" t="s">
        <v>641</v>
      </c>
      <c r="B73" s="239" t="s">
        <v>56</v>
      </c>
      <c r="C73" s="235" t="s">
        <v>26</v>
      </c>
      <c r="D73" s="239" t="s">
        <v>56</v>
      </c>
      <c r="E73" s="257" t="s">
        <v>1342</v>
      </c>
    </row>
    <row r="74">
      <c r="A74" s="236" t="s">
        <v>642</v>
      </c>
      <c r="B74" s="239" t="s">
        <v>56</v>
      </c>
      <c r="C74" s="235" t="s">
        <v>26</v>
      </c>
      <c r="D74" s="239" t="s">
        <v>56</v>
      </c>
      <c r="E74" s="257" t="s">
        <v>1342</v>
      </c>
    </row>
    <row r="75">
      <c r="A75" s="234" t="s">
        <v>643</v>
      </c>
      <c r="B75" s="239" t="s">
        <v>56</v>
      </c>
      <c r="C75" s="235" t="s">
        <v>26</v>
      </c>
      <c r="D75" s="239" t="s">
        <v>56</v>
      </c>
      <c r="E75" s="257" t="s">
        <v>1342</v>
      </c>
    </row>
    <row r="76">
      <c r="A76" s="234" t="s">
        <v>644</v>
      </c>
      <c r="B76" s="239" t="s">
        <v>56</v>
      </c>
      <c r="C76" s="235" t="s">
        <v>26</v>
      </c>
      <c r="D76" s="239" t="s">
        <v>56</v>
      </c>
      <c r="E76" s="257" t="s">
        <v>1342</v>
      </c>
    </row>
    <row r="77">
      <c r="A77" s="236" t="s">
        <v>645</v>
      </c>
      <c r="B77" s="239" t="s">
        <v>56</v>
      </c>
      <c r="C77" s="235" t="s">
        <v>26</v>
      </c>
      <c r="D77" s="239" t="s">
        <v>56</v>
      </c>
      <c r="E77" s="257" t="s">
        <v>1342</v>
      </c>
    </row>
    <row r="78">
      <c r="A78" s="236" t="s">
        <v>646</v>
      </c>
      <c r="B78" s="239" t="s">
        <v>56</v>
      </c>
      <c r="C78" s="235" t="s">
        <v>26</v>
      </c>
      <c r="D78" s="239" t="s">
        <v>56</v>
      </c>
      <c r="E78" s="257" t="s">
        <v>1342</v>
      </c>
    </row>
    <row r="79">
      <c r="A79" s="236" t="s">
        <v>647</v>
      </c>
      <c r="B79" s="239" t="s">
        <v>56</v>
      </c>
      <c r="C79" s="235" t="s">
        <v>26</v>
      </c>
      <c r="D79" s="239" t="s">
        <v>56</v>
      </c>
      <c r="E79" s="257" t="s">
        <v>1342</v>
      </c>
    </row>
    <row r="80">
      <c r="A80" s="236" t="s">
        <v>648</v>
      </c>
      <c r="B80" s="239" t="s">
        <v>56</v>
      </c>
      <c r="C80" s="235" t="s">
        <v>26</v>
      </c>
      <c r="D80" s="239" t="s">
        <v>56</v>
      </c>
      <c r="E80" s="257" t="s">
        <v>1342</v>
      </c>
    </row>
    <row r="81">
      <c r="A81" s="236" t="s">
        <v>649</v>
      </c>
      <c r="B81" s="239" t="s">
        <v>56</v>
      </c>
      <c r="C81" s="235" t="s">
        <v>26</v>
      </c>
      <c r="D81" s="239" t="s">
        <v>56</v>
      </c>
      <c r="E81" s="257" t="s">
        <v>1342</v>
      </c>
    </row>
    <row r="82">
      <c r="A82" s="236" t="s">
        <v>650</v>
      </c>
      <c r="B82" s="239" t="s">
        <v>56</v>
      </c>
      <c r="C82" s="235" t="s">
        <v>26</v>
      </c>
      <c r="D82" s="239" t="s">
        <v>56</v>
      </c>
      <c r="E82" s="257" t="s">
        <v>1342</v>
      </c>
    </row>
    <row r="83">
      <c r="A83" s="236" t="s">
        <v>651</v>
      </c>
      <c r="B83" s="239" t="s">
        <v>56</v>
      </c>
      <c r="C83" s="235" t="s">
        <v>26</v>
      </c>
      <c r="D83" s="239" t="s">
        <v>56</v>
      </c>
      <c r="E83" s="257" t="s">
        <v>1342</v>
      </c>
    </row>
    <row r="84">
      <c r="A84" s="236" t="s">
        <v>652</v>
      </c>
      <c r="B84" s="239" t="s">
        <v>56</v>
      </c>
      <c r="C84" s="235" t="s">
        <v>26</v>
      </c>
      <c r="D84" s="239" t="s">
        <v>56</v>
      </c>
      <c r="E84" s="257" t="s">
        <v>1342</v>
      </c>
    </row>
    <row r="85">
      <c r="A85" s="236" t="s">
        <v>653</v>
      </c>
      <c r="B85" s="239" t="s">
        <v>56</v>
      </c>
      <c r="C85" s="235" t="s">
        <v>26</v>
      </c>
      <c r="D85" s="239" t="s">
        <v>56</v>
      </c>
      <c r="E85" s="257" t="s">
        <v>1342</v>
      </c>
    </row>
    <row r="86">
      <c r="A86" s="236" t="s">
        <v>654</v>
      </c>
      <c r="B86" s="239" t="s">
        <v>56</v>
      </c>
      <c r="C86" s="235" t="s">
        <v>26</v>
      </c>
      <c r="D86" s="239" t="s">
        <v>56</v>
      </c>
      <c r="E86" s="257" t="s">
        <v>1342</v>
      </c>
    </row>
    <row r="87">
      <c r="A87" s="236" t="s">
        <v>655</v>
      </c>
      <c r="B87" s="239" t="s">
        <v>56</v>
      </c>
      <c r="C87" s="235" t="s">
        <v>26</v>
      </c>
      <c r="D87" s="239" t="s">
        <v>56</v>
      </c>
      <c r="E87" s="257" t="s">
        <v>1342</v>
      </c>
    </row>
    <row r="88">
      <c r="A88" s="236" t="s">
        <v>656</v>
      </c>
      <c r="B88" s="239" t="s">
        <v>56</v>
      </c>
      <c r="C88" s="235" t="s">
        <v>26</v>
      </c>
      <c r="D88" s="239" t="s">
        <v>56</v>
      </c>
      <c r="E88" s="257" t="s">
        <v>1342</v>
      </c>
    </row>
    <row r="89">
      <c r="A89" s="236" t="s">
        <v>657</v>
      </c>
      <c r="B89" s="239" t="s">
        <v>56</v>
      </c>
      <c r="C89" s="235" t="s">
        <v>26</v>
      </c>
      <c r="D89" s="239" t="s">
        <v>56</v>
      </c>
      <c r="E89" s="257" t="s">
        <v>1342</v>
      </c>
    </row>
    <row r="90">
      <c r="A90" s="236" t="s">
        <v>658</v>
      </c>
      <c r="B90" s="239" t="s">
        <v>56</v>
      </c>
      <c r="C90" s="235" t="s">
        <v>26</v>
      </c>
      <c r="D90" s="239" t="s">
        <v>56</v>
      </c>
      <c r="E90" s="257" t="s">
        <v>1342</v>
      </c>
    </row>
    <row r="91">
      <c r="A91" s="236" t="s">
        <v>659</v>
      </c>
      <c r="B91" s="239" t="s">
        <v>56</v>
      </c>
      <c r="C91" s="235" t="s">
        <v>26</v>
      </c>
      <c r="D91" s="239" t="s">
        <v>56</v>
      </c>
      <c r="E91" s="257" t="s">
        <v>1342</v>
      </c>
    </row>
    <row r="92">
      <c r="A92" s="236" t="s">
        <v>660</v>
      </c>
      <c r="B92" s="239" t="s">
        <v>56</v>
      </c>
      <c r="C92" s="235" t="s">
        <v>26</v>
      </c>
      <c r="D92" s="239" t="s">
        <v>56</v>
      </c>
      <c r="E92" s="257" t="s">
        <v>1342</v>
      </c>
    </row>
    <row r="93">
      <c r="A93" s="236" t="s">
        <v>661</v>
      </c>
      <c r="B93" s="239" t="s">
        <v>56</v>
      </c>
      <c r="C93" s="235" t="s">
        <v>26</v>
      </c>
      <c r="D93" s="239" t="s">
        <v>56</v>
      </c>
      <c r="E93" s="257" t="s">
        <v>1342</v>
      </c>
    </row>
    <row r="94">
      <c r="A94" s="236" t="s">
        <v>663</v>
      </c>
      <c r="B94" s="239" t="s">
        <v>56</v>
      </c>
      <c r="C94" s="235" t="s">
        <v>26</v>
      </c>
      <c r="D94" s="239" t="s">
        <v>56</v>
      </c>
      <c r="E94" s="257" t="s">
        <v>1342</v>
      </c>
    </row>
    <row r="95">
      <c r="A95" s="236" t="s">
        <v>664</v>
      </c>
      <c r="B95" s="239" t="s">
        <v>56</v>
      </c>
      <c r="C95" s="235" t="s">
        <v>26</v>
      </c>
      <c r="D95" s="239" t="s">
        <v>56</v>
      </c>
      <c r="E95" s="257" t="s">
        <v>1342</v>
      </c>
    </row>
    <row r="96">
      <c r="A96" s="236" t="s">
        <v>665</v>
      </c>
      <c r="B96" s="239" t="s">
        <v>56</v>
      </c>
      <c r="C96" s="235" t="s">
        <v>26</v>
      </c>
      <c r="D96" s="239" t="s">
        <v>56</v>
      </c>
      <c r="E96" s="257" t="s">
        <v>1342</v>
      </c>
    </row>
    <row r="97">
      <c r="A97" s="236" t="s">
        <v>666</v>
      </c>
      <c r="B97" s="239" t="s">
        <v>56</v>
      </c>
      <c r="C97" s="235" t="s">
        <v>26</v>
      </c>
      <c r="D97" s="239" t="s">
        <v>56</v>
      </c>
      <c r="E97" s="257" t="s">
        <v>1342</v>
      </c>
    </row>
    <row r="98">
      <c r="A98" s="236" t="s">
        <v>669</v>
      </c>
      <c r="B98" s="239" t="s">
        <v>56</v>
      </c>
      <c r="C98" s="235" t="s">
        <v>26</v>
      </c>
      <c r="D98" s="239" t="s">
        <v>56</v>
      </c>
      <c r="E98" s="257" t="s">
        <v>1342</v>
      </c>
    </row>
    <row r="99">
      <c r="A99" s="236" t="s">
        <v>671</v>
      </c>
      <c r="B99" s="239" t="s">
        <v>56</v>
      </c>
      <c r="C99" s="235" t="s">
        <v>26</v>
      </c>
      <c r="D99" s="239" t="s">
        <v>56</v>
      </c>
      <c r="E99" s="257" t="s">
        <v>1342</v>
      </c>
    </row>
    <row r="100">
      <c r="A100" s="234" t="s">
        <v>662</v>
      </c>
      <c r="B100" s="239" t="s">
        <v>56</v>
      </c>
      <c r="C100" s="235" t="s">
        <v>26</v>
      </c>
      <c r="D100" s="239" t="s">
        <v>56</v>
      </c>
      <c r="E100" s="257" t="s">
        <v>1342</v>
      </c>
    </row>
    <row r="101">
      <c r="A101" s="234" t="s">
        <v>667</v>
      </c>
      <c r="B101" s="239" t="s">
        <v>56</v>
      </c>
      <c r="C101" s="235" t="s">
        <v>26</v>
      </c>
      <c r="D101" s="239" t="s">
        <v>56</v>
      </c>
      <c r="E101" s="257" t="s">
        <v>1342</v>
      </c>
    </row>
    <row r="102">
      <c r="A102" s="234" t="s">
        <v>668</v>
      </c>
      <c r="B102" s="239" t="s">
        <v>56</v>
      </c>
      <c r="C102" s="235" t="s">
        <v>26</v>
      </c>
      <c r="D102" s="239" t="s">
        <v>56</v>
      </c>
      <c r="E102" s="257" t="s">
        <v>1342</v>
      </c>
    </row>
    <row r="103">
      <c r="A103" s="234" t="s">
        <v>670</v>
      </c>
      <c r="B103" s="239" t="s">
        <v>56</v>
      </c>
      <c r="C103" s="235" t="s">
        <v>26</v>
      </c>
      <c r="D103" s="239" t="s">
        <v>56</v>
      </c>
      <c r="E103" s="257" t="s">
        <v>1342</v>
      </c>
    </row>
    <row r="104">
      <c r="A104" s="244" t="s">
        <v>217</v>
      </c>
      <c r="B104" s="68" t="s">
        <v>57</v>
      </c>
      <c r="C104" s="68" t="s">
        <v>29</v>
      </c>
      <c r="D104" s="68" t="s">
        <v>57</v>
      </c>
      <c r="E104" s="257" t="s">
        <v>1342</v>
      </c>
    </row>
    <row r="105">
      <c r="A105" s="244" t="s">
        <v>218</v>
      </c>
      <c r="B105" s="68" t="s">
        <v>57</v>
      </c>
      <c r="C105" s="68" t="s">
        <v>29</v>
      </c>
      <c r="D105" s="68" t="s">
        <v>57</v>
      </c>
      <c r="E105" s="257" t="s">
        <v>1342</v>
      </c>
    </row>
    <row r="106">
      <c r="A106" s="240" t="s">
        <v>491</v>
      </c>
      <c r="B106" s="73" t="s">
        <v>59</v>
      </c>
      <c r="C106" s="235" t="s">
        <v>26</v>
      </c>
      <c r="D106" s="73" t="s">
        <v>59</v>
      </c>
      <c r="E106" s="257" t="s">
        <v>1342</v>
      </c>
    </row>
    <row r="107">
      <c r="A107" s="185" t="s">
        <v>219</v>
      </c>
      <c r="B107" s="68" t="s">
        <v>60</v>
      </c>
      <c r="C107" s="68" t="s">
        <v>20</v>
      </c>
      <c r="D107" s="68" t="s">
        <v>60</v>
      </c>
      <c r="E107" s="257" t="s">
        <v>1342</v>
      </c>
    </row>
    <row r="108">
      <c r="A108" s="185" t="s">
        <v>220</v>
      </c>
      <c r="B108" s="68" t="s">
        <v>60</v>
      </c>
      <c r="C108" s="68" t="s">
        <v>20</v>
      </c>
      <c r="D108" s="68" t="s">
        <v>60</v>
      </c>
      <c r="E108" s="257" t="s">
        <v>1342</v>
      </c>
    </row>
    <row r="109">
      <c r="A109" s="244" t="s">
        <v>221</v>
      </c>
      <c r="B109" s="68" t="s">
        <v>61</v>
      </c>
      <c r="C109" s="68" t="s">
        <v>18</v>
      </c>
      <c r="D109" s="68" t="s">
        <v>61</v>
      </c>
      <c r="E109" s="257" t="s">
        <v>1342</v>
      </c>
    </row>
    <row r="110">
      <c r="A110" s="185" t="s">
        <v>222</v>
      </c>
      <c r="B110" s="68" t="s">
        <v>63</v>
      </c>
      <c r="C110" s="68" t="s">
        <v>18</v>
      </c>
      <c r="D110" s="68" t="s">
        <v>63</v>
      </c>
      <c r="E110" s="257" t="s">
        <v>1342</v>
      </c>
    </row>
    <row r="111">
      <c r="A111" s="240" t="s">
        <v>493</v>
      </c>
      <c r="B111" s="235" t="s">
        <v>64</v>
      </c>
      <c r="C111" s="235" t="s">
        <v>16</v>
      </c>
      <c r="D111" s="235" t="s">
        <v>64</v>
      </c>
      <c r="E111" s="257" t="s">
        <v>1342</v>
      </c>
    </row>
    <row r="112">
      <c r="A112" s="240" t="s">
        <v>492</v>
      </c>
      <c r="B112" s="235" t="s">
        <v>64</v>
      </c>
      <c r="C112" s="235" t="s">
        <v>16</v>
      </c>
      <c r="D112" s="235" t="s">
        <v>64</v>
      </c>
      <c r="E112" s="257" t="s">
        <v>1342</v>
      </c>
    </row>
    <row r="113">
      <c r="A113" s="244" t="s">
        <v>223</v>
      </c>
      <c r="B113" s="68" t="s">
        <v>68</v>
      </c>
      <c r="C113" s="68" t="s">
        <v>16</v>
      </c>
      <c r="D113" s="68" t="s">
        <v>68</v>
      </c>
      <c r="E113" s="257" t="s">
        <v>1342</v>
      </c>
    </row>
    <row r="114">
      <c r="A114" s="240" t="s">
        <v>494</v>
      </c>
      <c r="B114" s="235" t="s">
        <v>68</v>
      </c>
      <c r="C114" s="235" t="s">
        <v>16</v>
      </c>
      <c r="D114" s="235" t="s">
        <v>68</v>
      </c>
      <c r="E114" s="257" t="s">
        <v>1342</v>
      </c>
    </row>
    <row r="115">
      <c r="A115" s="73" t="s">
        <v>884</v>
      </c>
      <c r="B115" s="73" t="s">
        <v>68</v>
      </c>
      <c r="C115" s="239" t="s">
        <v>16</v>
      </c>
      <c r="D115" s="73" t="s">
        <v>68</v>
      </c>
      <c r="E115" s="257" t="s">
        <v>1342</v>
      </c>
    </row>
    <row r="116">
      <c r="A116" s="40" t="s">
        <v>224</v>
      </c>
      <c r="B116" s="68" t="s">
        <v>70</v>
      </c>
      <c r="C116" s="68" t="s">
        <v>16</v>
      </c>
      <c r="D116" s="68" t="s">
        <v>70</v>
      </c>
      <c r="E116" s="257" t="s">
        <v>1342</v>
      </c>
    </row>
    <row r="117">
      <c r="A117" s="239" t="s">
        <v>885</v>
      </c>
      <c r="B117" s="235" t="s">
        <v>70</v>
      </c>
      <c r="C117" s="68" t="s">
        <v>16</v>
      </c>
      <c r="D117" s="235" t="s">
        <v>70</v>
      </c>
      <c r="E117" s="257" t="s">
        <v>1342</v>
      </c>
    </row>
    <row r="118">
      <c r="A118" s="240" t="s">
        <v>495</v>
      </c>
      <c r="B118" s="73" t="s">
        <v>71</v>
      </c>
      <c r="C118" s="235" t="s">
        <v>26</v>
      </c>
      <c r="D118" s="73" t="s">
        <v>71</v>
      </c>
      <c r="E118" s="257" t="s">
        <v>1342</v>
      </c>
    </row>
    <row r="119">
      <c r="A119" s="244" t="s">
        <v>225</v>
      </c>
      <c r="B119" s="68" t="s">
        <v>74</v>
      </c>
      <c r="C119" s="68" t="s">
        <v>26</v>
      </c>
      <c r="D119" s="68" t="s">
        <v>74</v>
      </c>
      <c r="E119" s="257" t="s">
        <v>1342</v>
      </c>
    </row>
    <row r="120">
      <c r="A120" s="244" t="s">
        <v>227</v>
      </c>
      <c r="B120" s="68" t="s">
        <v>74</v>
      </c>
      <c r="C120" s="68" t="s">
        <v>26</v>
      </c>
      <c r="D120" s="68" t="s">
        <v>74</v>
      </c>
      <c r="E120" s="257" t="s">
        <v>1342</v>
      </c>
    </row>
    <row r="121">
      <c r="A121" s="185" t="s">
        <v>226</v>
      </c>
      <c r="B121" s="68" t="s">
        <v>74</v>
      </c>
      <c r="C121" s="68" t="s">
        <v>26</v>
      </c>
      <c r="D121" s="68" t="s">
        <v>74</v>
      </c>
      <c r="E121" s="257" t="s">
        <v>1342</v>
      </c>
    </row>
    <row r="122">
      <c r="A122" s="244" t="s">
        <v>228</v>
      </c>
      <c r="B122" s="68" t="s">
        <v>74</v>
      </c>
      <c r="C122" s="68" t="s">
        <v>26</v>
      </c>
      <c r="D122" s="68" t="s">
        <v>74</v>
      </c>
      <c r="E122" s="257" t="s">
        <v>1342</v>
      </c>
    </row>
    <row r="123">
      <c r="A123" s="234" t="s">
        <v>887</v>
      </c>
      <c r="B123" s="234" t="s">
        <v>74</v>
      </c>
      <c r="C123" s="234" t="s">
        <v>26</v>
      </c>
      <c r="D123" s="234" t="s">
        <v>74</v>
      </c>
      <c r="E123" s="257" t="s">
        <v>1342</v>
      </c>
    </row>
    <row r="124">
      <c r="A124" s="234" t="s">
        <v>886</v>
      </c>
      <c r="B124" s="234" t="s">
        <v>74</v>
      </c>
      <c r="C124" s="234" t="s">
        <v>26</v>
      </c>
      <c r="D124" s="234" t="s">
        <v>74</v>
      </c>
      <c r="E124" s="257" t="s">
        <v>1342</v>
      </c>
    </row>
    <row r="125">
      <c r="A125" s="236" t="s">
        <v>672</v>
      </c>
      <c r="B125" s="239" t="s">
        <v>74</v>
      </c>
      <c r="C125" s="234" t="s">
        <v>26</v>
      </c>
      <c r="D125" s="239" t="s">
        <v>74</v>
      </c>
      <c r="E125" s="257" t="s">
        <v>1342</v>
      </c>
    </row>
    <row r="126">
      <c r="A126" s="236" t="s">
        <v>673</v>
      </c>
      <c r="B126" s="239" t="s">
        <v>74</v>
      </c>
      <c r="C126" s="234" t="s">
        <v>26</v>
      </c>
      <c r="D126" s="239" t="s">
        <v>74</v>
      </c>
      <c r="E126" s="257" t="s">
        <v>1342</v>
      </c>
    </row>
    <row r="127">
      <c r="A127" s="240" t="s">
        <v>496</v>
      </c>
      <c r="B127" s="235" t="s">
        <v>76</v>
      </c>
      <c r="C127" s="235" t="s">
        <v>16</v>
      </c>
      <c r="D127" s="235" t="s">
        <v>76</v>
      </c>
      <c r="E127" s="257" t="s">
        <v>1342</v>
      </c>
    </row>
    <row r="128">
      <c r="A128" s="239" t="s">
        <v>888</v>
      </c>
      <c r="B128" s="73" t="s">
        <v>76</v>
      </c>
      <c r="C128" s="234" t="s">
        <v>16</v>
      </c>
      <c r="D128" s="73" t="s">
        <v>76</v>
      </c>
      <c r="E128" s="257" t="s">
        <v>1342</v>
      </c>
    </row>
    <row r="129">
      <c r="A129" s="236" t="s">
        <v>674</v>
      </c>
      <c r="B129" s="239" t="s">
        <v>76</v>
      </c>
      <c r="C129" s="234" t="s">
        <v>16</v>
      </c>
      <c r="D129" s="239" t="s">
        <v>76</v>
      </c>
      <c r="E129" s="257" t="s">
        <v>1342</v>
      </c>
    </row>
    <row r="130">
      <c r="A130" s="244" t="s">
        <v>236</v>
      </c>
      <c r="B130" s="68" t="s">
        <v>79</v>
      </c>
      <c r="C130" s="68" t="s">
        <v>29</v>
      </c>
      <c r="D130" s="68" t="s">
        <v>79</v>
      </c>
      <c r="E130" s="257" t="s">
        <v>1342</v>
      </c>
    </row>
    <row r="131">
      <c r="A131" s="244" t="s">
        <v>230</v>
      </c>
      <c r="B131" s="68" t="s">
        <v>79</v>
      </c>
      <c r="C131" s="68" t="s">
        <v>29</v>
      </c>
      <c r="D131" s="68" t="s">
        <v>79</v>
      </c>
      <c r="E131" s="257" t="s">
        <v>1342</v>
      </c>
    </row>
    <row r="132">
      <c r="A132" s="244" t="s">
        <v>232</v>
      </c>
      <c r="B132" s="68" t="s">
        <v>79</v>
      </c>
      <c r="C132" s="68" t="s">
        <v>29</v>
      </c>
      <c r="D132" s="68" t="s">
        <v>79</v>
      </c>
      <c r="E132" s="257" t="s">
        <v>1342</v>
      </c>
    </row>
    <row r="133">
      <c r="A133" s="244" t="s">
        <v>229</v>
      </c>
      <c r="B133" s="68" t="s">
        <v>79</v>
      </c>
      <c r="C133" s="68" t="s">
        <v>29</v>
      </c>
      <c r="D133" s="68" t="s">
        <v>79</v>
      </c>
      <c r="E133" s="257" t="s">
        <v>1342</v>
      </c>
    </row>
    <row r="134">
      <c r="A134" s="244" t="s">
        <v>231</v>
      </c>
      <c r="B134" s="68" t="s">
        <v>79</v>
      </c>
      <c r="C134" s="68" t="s">
        <v>29</v>
      </c>
      <c r="D134" s="68" t="s">
        <v>79</v>
      </c>
      <c r="E134" s="257" t="s">
        <v>1342</v>
      </c>
    </row>
    <row r="135">
      <c r="A135" s="244" t="s">
        <v>233</v>
      </c>
      <c r="B135" s="68" t="s">
        <v>79</v>
      </c>
      <c r="C135" s="68" t="s">
        <v>29</v>
      </c>
      <c r="D135" s="68" t="s">
        <v>79</v>
      </c>
      <c r="E135" s="257" t="s">
        <v>1342</v>
      </c>
    </row>
    <row r="136">
      <c r="A136" s="244" t="s">
        <v>234</v>
      </c>
      <c r="B136" s="68" t="s">
        <v>79</v>
      </c>
      <c r="C136" s="68" t="s">
        <v>29</v>
      </c>
      <c r="D136" s="68" t="s">
        <v>79</v>
      </c>
      <c r="E136" s="257" t="s">
        <v>1342</v>
      </c>
    </row>
    <row r="137">
      <c r="A137" s="185" t="s">
        <v>235</v>
      </c>
      <c r="B137" s="68" t="s">
        <v>79</v>
      </c>
      <c r="C137" s="68" t="s">
        <v>29</v>
      </c>
      <c r="D137" s="68" t="s">
        <v>79</v>
      </c>
      <c r="E137" s="257" t="s">
        <v>1342</v>
      </c>
    </row>
    <row r="138">
      <c r="A138" s="240" t="s">
        <v>497</v>
      </c>
      <c r="B138" s="235" t="s">
        <v>79</v>
      </c>
      <c r="C138" s="68" t="s">
        <v>29</v>
      </c>
      <c r="D138" s="235" t="s">
        <v>79</v>
      </c>
      <c r="E138" s="257" t="s">
        <v>1342</v>
      </c>
    </row>
    <row r="139">
      <c r="A139" s="240" t="s">
        <v>498</v>
      </c>
      <c r="B139" s="235" t="s">
        <v>80</v>
      </c>
      <c r="C139" s="235" t="s">
        <v>26</v>
      </c>
      <c r="D139" s="235" t="s">
        <v>80</v>
      </c>
      <c r="E139" s="257" t="s">
        <v>1342</v>
      </c>
    </row>
    <row r="140">
      <c r="A140" s="239" t="s">
        <v>889</v>
      </c>
      <c r="B140" s="73" t="s">
        <v>80</v>
      </c>
      <c r="C140" s="234" t="s">
        <v>26</v>
      </c>
      <c r="D140" s="73" t="s">
        <v>80</v>
      </c>
      <c r="E140" s="257" t="s">
        <v>1342</v>
      </c>
    </row>
    <row r="141">
      <c r="A141" s="236" t="s">
        <v>675</v>
      </c>
      <c r="B141" s="239" t="s">
        <v>81</v>
      </c>
      <c r="C141" s="234" t="s">
        <v>26</v>
      </c>
      <c r="D141" s="239" t="s">
        <v>81</v>
      </c>
      <c r="E141" s="257" t="s">
        <v>1342</v>
      </c>
    </row>
    <row r="142">
      <c r="A142" s="185" t="s">
        <v>237</v>
      </c>
      <c r="B142" s="68" t="s">
        <v>83</v>
      </c>
      <c r="C142" s="68" t="s">
        <v>29</v>
      </c>
      <c r="D142" s="68" t="s">
        <v>83</v>
      </c>
      <c r="E142" s="257" t="s">
        <v>1342</v>
      </c>
    </row>
    <row r="143">
      <c r="A143" s="185" t="s">
        <v>238</v>
      </c>
      <c r="B143" s="68" t="s">
        <v>85</v>
      </c>
      <c r="C143" s="68" t="s">
        <v>26</v>
      </c>
      <c r="D143" s="68" t="s">
        <v>85</v>
      </c>
      <c r="E143" s="257" t="s">
        <v>1342</v>
      </c>
    </row>
    <row r="144">
      <c r="A144" s="236" t="s">
        <v>676</v>
      </c>
      <c r="B144" s="239" t="s">
        <v>85</v>
      </c>
      <c r="C144" s="234" t="s">
        <v>26</v>
      </c>
      <c r="D144" s="239" t="s">
        <v>85</v>
      </c>
      <c r="E144" s="257" t="s">
        <v>1342</v>
      </c>
    </row>
    <row r="145">
      <c r="A145" s="185" t="s">
        <v>240</v>
      </c>
      <c r="B145" s="68" t="s">
        <v>88</v>
      </c>
      <c r="C145" s="68" t="s">
        <v>18</v>
      </c>
      <c r="D145" s="68" t="s">
        <v>88</v>
      </c>
      <c r="E145" s="257" t="s">
        <v>1342</v>
      </c>
    </row>
    <row r="146">
      <c r="A146" s="244" t="s">
        <v>239</v>
      </c>
      <c r="B146" s="68" t="s">
        <v>88</v>
      </c>
      <c r="C146" s="68" t="s">
        <v>18</v>
      </c>
      <c r="D146" s="68" t="s">
        <v>88</v>
      </c>
      <c r="E146" s="257" t="s">
        <v>1342</v>
      </c>
    </row>
    <row r="147">
      <c r="A147" s="239" t="s">
        <v>890</v>
      </c>
      <c r="B147" s="73" t="s">
        <v>88</v>
      </c>
      <c r="C147" s="235" t="s">
        <v>18</v>
      </c>
      <c r="D147" s="73" t="s">
        <v>88</v>
      </c>
      <c r="E147" s="257" t="s">
        <v>1342</v>
      </c>
    </row>
    <row r="148">
      <c r="A148" s="236" t="s">
        <v>677</v>
      </c>
      <c r="B148" s="239" t="s">
        <v>88</v>
      </c>
      <c r="C148" s="235" t="s">
        <v>18</v>
      </c>
      <c r="D148" s="239" t="s">
        <v>88</v>
      </c>
      <c r="E148" s="257" t="s">
        <v>1342</v>
      </c>
    </row>
    <row r="149">
      <c r="A149" s="236" t="s">
        <v>678</v>
      </c>
      <c r="B149" s="239" t="s">
        <v>88</v>
      </c>
      <c r="C149" s="235" t="s">
        <v>18</v>
      </c>
      <c r="D149" s="239" t="s">
        <v>88</v>
      </c>
      <c r="E149" s="257" t="s">
        <v>1342</v>
      </c>
    </row>
    <row r="150">
      <c r="A150" s="244" t="s">
        <v>241</v>
      </c>
      <c r="B150" s="68" t="s">
        <v>93</v>
      </c>
      <c r="C150" s="68" t="s">
        <v>18</v>
      </c>
      <c r="D150" s="68" t="s">
        <v>93</v>
      </c>
      <c r="E150" s="257" t="s">
        <v>1342</v>
      </c>
    </row>
    <row r="151">
      <c r="A151" s="234" t="s">
        <v>679</v>
      </c>
      <c r="B151" s="235" t="s">
        <v>95</v>
      </c>
      <c r="C151" s="234" t="s">
        <v>26</v>
      </c>
      <c r="D151" s="235" t="s">
        <v>95</v>
      </c>
      <c r="E151" s="257" t="s">
        <v>1342</v>
      </c>
    </row>
    <row r="152">
      <c r="A152" s="244" t="s">
        <v>242</v>
      </c>
      <c r="B152" s="68" t="s">
        <v>95</v>
      </c>
      <c r="C152" s="234" t="s">
        <v>26</v>
      </c>
      <c r="D152" s="68" t="s">
        <v>95</v>
      </c>
      <c r="E152" s="257" t="s">
        <v>1342</v>
      </c>
    </row>
    <row r="153">
      <c r="A153" s="240" t="s">
        <v>499</v>
      </c>
      <c r="B153" s="239" t="s">
        <v>95</v>
      </c>
      <c r="C153" s="234" t="s">
        <v>26</v>
      </c>
      <c r="D153" s="239" t="s">
        <v>95</v>
      </c>
      <c r="E153" s="257" t="s">
        <v>1342</v>
      </c>
    </row>
    <row r="154">
      <c r="A154" s="240" t="s">
        <v>500</v>
      </c>
      <c r="B154" s="235" t="s">
        <v>95</v>
      </c>
      <c r="C154" s="234" t="s">
        <v>26</v>
      </c>
      <c r="D154" s="235" t="s">
        <v>95</v>
      </c>
      <c r="E154" s="257" t="s">
        <v>1342</v>
      </c>
    </row>
    <row r="155">
      <c r="A155" s="234" t="s">
        <v>680</v>
      </c>
      <c r="B155" s="239" t="s">
        <v>95</v>
      </c>
      <c r="C155" s="234" t="s">
        <v>26</v>
      </c>
      <c r="D155" s="239" t="s">
        <v>95</v>
      </c>
      <c r="E155" s="257" t="s">
        <v>1342</v>
      </c>
    </row>
    <row r="156">
      <c r="A156" s="185" t="s">
        <v>243</v>
      </c>
      <c r="B156" s="68" t="s">
        <v>96</v>
      </c>
      <c r="C156" s="68" t="s">
        <v>20</v>
      </c>
      <c r="D156" s="68" t="s">
        <v>96</v>
      </c>
      <c r="E156" s="257" t="s">
        <v>1342</v>
      </c>
    </row>
    <row r="157">
      <c r="A157" s="240" t="s">
        <v>501</v>
      </c>
      <c r="B157" s="235" t="s">
        <v>102</v>
      </c>
      <c r="C157" s="235" t="s">
        <v>24</v>
      </c>
      <c r="D157" s="235" t="s">
        <v>102</v>
      </c>
      <c r="E157" s="257" t="s">
        <v>1342</v>
      </c>
    </row>
    <row r="158">
      <c r="A158" s="244" t="s">
        <v>244</v>
      </c>
      <c r="B158" s="68" t="s">
        <v>103</v>
      </c>
      <c r="C158" s="68" t="s">
        <v>29</v>
      </c>
      <c r="D158" s="68" t="s">
        <v>103</v>
      </c>
      <c r="E158" s="257" t="s">
        <v>1342</v>
      </c>
    </row>
    <row r="159">
      <c r="A159" s="185" t="s">
        <v>246</v>
      </c>
      <c r="B159" s="68" t="s">
        <v>103</v>
      </c>
      <c r="C159" s="68" t="s">
        <v>29</v>
      </c>
      <c r="D159" s="68" t="s">
        <v>103</v>
      </c>
      <c r="E159" s="257" t="s">
        <v>1342</v>
      </c>
    </row>
    <row r="160">
      <c r="A160" s="185" t="s">
        <v>245</v>
      </c>
      <c r="B160" s="68" t="s">
        <v>103</v>
      </c>
      <c r="C160" s="68" t="s">
        <v>29</v>
      </c>
      <c r="D160" s="68" t="s">
        <v>103</v>
      </c>
      <c r="E160" s="257" t="s">
        <v>1342</v>
      </c>
    </row>
    <row r="161">
      <c r="A161" s="240" t="s">
        <v>502</v>
      </c>
      <c r="B161" s="239" t="s">
        <v>106</v>
      </c>
      <c r="C161" s="235" t="s">
        <v>26</v>
      </c>
      <c r="D161" s="239" t="s">
        <v>106</v>
      </c>
      <c r="E161" s="257" t="s">
        <v>1342</v>
      </c>
    </row>
    <row r="162">
      <c r="A162" s="236" t="s">
        <v>681</v>
      </c>
      <c r="B162" s="239" t="s">
        <v>106</v>
      </c>
      <c r="C162" s="234" t="s">
        <v>26</v>
      </c>
      <c r="D162" s="239" t="s">
        <v>106</v>
      </c>
      <c r="E162" s="257" t="s">
        <v>1342</v>
      </c>
    </row>
    <row r="163">
      <c r="A163" s="236" t="s">
        <v>682</v>
      </c>
      <c r="B163" s="239" t="s">
        <v>111</v>
      </c>
      <c r="C163" s="234" t="s">
        <v>16</v>
      </c>
      <c r="D163" s="239" t="s">
        <v>111</v>
      </c>
      <c r="E163" s="257" t="s">
        <v>1342</v>
      </c>
    </row>
    <row r="164">
      <c r="A164" s="185" t="s">
        <v>247</v>
      </c>
      <c r="B164" s="68" t="s">
        <v>112</v>
      </c>
      <c r="C164" s="68" t="s">
        <v>20</v>
      </c>
      <c r="D164" s="68" t="s">
        <v>112</v>
      </c>
      <c r="E164" s="257" t="s">
        <v>1342</v>
      </c>
    </row>
    <row r="165">
      <c r="A165" s="185" t="s">
        <v>248</v>
      </c>
      <c r="B165" s="68" t="s">
        <v>114</v>
      </c>
      <c r="C165" s="68" t="s">
        <v>20</v>
      </c>
      <c r="D165" s="68" t="s">
        <v>114</v>
      </c>
      <c r="E165" s="257" t="s">
        <v>1342</v>
      </c>
    </row>
    <row r="166">
      <c r="A166" s="244" t="s">
        <v>249</v>
      </c>
      <c r="B166" s="68" t="s">
        <v>1797</v>
      </c>
      <c r="C166" s="68" t="s">
        <v>16</v>
      </c>
      <c r="D166" s="68" t="s">
        <v>1797</v>
      </c>
      <c r="E166" s="257" t="s">
        <v>1342</v>
      </c>
    </row>
    <row r="167">
      <c r="A167" s="240" t="s">
        <v>503</v>
      </c>
      <c r="B167" s="73" t="s">
        <v>116</v>
      </c>
      <c r="C167" s="235" t="s">
        <v>26</v>
      </c>
      <c r="D167" s="73" t="s">
        <v>116</v>
      </c>
      <c r="E167" s="257" t="s">
        <v>1342</v>
      </c>
    </row>
    <row r="168">
      <c r="A168" s="240" t="s">
        <v>504</v>
      </c>
      <c r="B168" s="73" t="s">
        <v>117</v>
      </c>
      <c r="C168" s="235" t="s">
        <v>26</v>
      </c>
      <c r="D168" s="73" t="s">
        <v>117</v>
      </c>
      <c r="E168" s="257" t="s">
        <v>1342</v>
      </c>
    </row>
    <row r="169">
      <c r="A169" s="236" t="s">
        <v>683</v>
      </c>
      <c r="B169" s="239" t="s">
        <v>117</v>
      </c>
      <c r="C169" s="235" t="s">
        <v>26</v>
      </c>
      <c r="D169" s="239" t="s">
        <v>117</v>
      </c>
      <c r="E169" s="257" t="s">
        <v>1342</v>
      </c>
    </row>
    <row r="170">
      <c r="A170" s="236" t="s">
        <v>684</v>
      </c>
      <c r="B170" s="239" t="s">
        <v>117</v>
      </c>
      <c r="C170" s="235" t="s">
        <v>26</v>
      </c>
      <c r="D170" s="239" t="s">
        <v>117</v>
      </c>
      <c r="E170" s="257" t="s">
        <v>1342</v>
      </c>
    </row>
    <row r="171">
      <c r="A171" s="244" t="s">
        <v>251</v>
      </c>
      <c r="B171" s="68" t="s">
        <v>1884</v>
      </c>
      <c r="C171" s="235" t="s">
        <v>26</v>
      </c>
      <c r="D171" s="68" t="s">
        <v>1884</v>
      </c>
      <c r="E171" s="257" t="s">
        <v>1342</v>
      </c>
    </row>
    <row r="172">
      <c r="A172" s="185" t="s">
        <v>250</v>
      </c>
      <c r="B172" s="68" t="s">
        <v>1884</v>
      </c>
      <c r="C172" s="235" t="s">
        <v>26</v>
      </c>
      <c r="D172" s="68" t="s">
        <v>1884</v>
      </c>
      <c r="E172" s="257" t="s">
        <v>1342</v>
      </c>
    </row>
    <row r="173">
      <c r="A173" s="234" t="s">
        <v>891</v>
      </c>
      <c r="B173" s="234" t="s">
        <v>119</v>
      </c>
      <c r="C173" s="235" t="s">
        <v>26</v>
      </c>
      <c r="D173" s="234" t="s">
        <v>119</v>
      </c>
      <c r="E173" s="257" t="s">
        <v>1342</v>
      </c>
    </row>
    <row r="174">
      <c r="A174" s="240" t="s">
        <v>505</v>
      </c>
      <c r="B174" s="73" t="s">
        <v>121</v>
      </c>
      <c r="C174" s="235" t="s">
        <v>16</v>
      </c>
      <c r="D174" s="73" t="s">
        <v>121</v>
      </c>
      <c r="E174" s="257" t="s">
        <v>1342</v>
      </c>
    </row>
    <row r="175">
      <c r="A175" s="236" t="s">
        <v>685</v>
      </c>
      <c r="B175" s="239" t="s">
        <v>121</v>
      </c>
      <c r="C175" s="234" t="s">
        <v>16</v>
      </c>
      <c r="D175" s="239" t="s">
        <v>121</v>
      </c>
      <c r="E175" s="257" t="s">
        <v>1342</v>
      </c>
    </row>
    <row r="176">
      <c r="A176" s="240" t="s">
        <v>506</v>
      </c>
      <c r="B176" s="235" t="s">
        <v>122</v>
      </c>
      <c r="C176" s="235" t="s">
        <v>26</v>
      </c>
      <c r="D176" s="235" t="s">
        <v>122</v>
      </c>
      <c r="E176" s="257" t="s">
        <v>1342</v>
      </c>
    </row>
    <row r="177">
      <c r="A177" s="244" t="s">
        <v>252</v>
      </c>
      <c r="B177" s="68" t="s">
        <v>123</v>
      </c>
      <c r="C177" s="68" t="s">
        <v>29</v>
      </c>
      <c r="D177" s="68" t="s">
        <v>123</v>
      </c>
      <c r="E177" s="257" t="s">
        <v>1342</v>
      </c>
    </row>
    <row r="178">
      <c r="A178" s="244" t="s">
        <v>253</v>
      </c>
      <c r="B178" s="68" t="s">
        <v>123</v>
      </c>
      <c r="C178" s="68" t="s">
        <v>29</v>
      </c>
      <c r="D178" s="68" t="s">
        <v>123</v>
      </c>
      <c r="E178" s="257" t="s">
        <v>1342</v>
      </c>
    </row>
    <row r="179">
      <c r="A179" s="244" t="s">
        <v>254</v>
      </c>
      <c r="B179" s="68" t="s">
        <v>123</v>
      </c>
      <c r="C179" s="68" t="s">
        <v>29</v>
      </c>
      <c r="D179" s="68" t="s">
        <v>123</v>
      </c>
      <c r="E179" s="257" t="s">
        <v>1342</v>
      </c>
    </row>
    <row r="180">
      <c r="A180" s="244" t="s">
        <v>256</v>
      </c>
      <c r="B180" s="68" t="s">
        <v>123</v>
      </c>
      <c r="C180" s="68" t="s">
        <v>29</v>
      </c>
      <c r="D180" s="68" t="s">
        <v>123</v>
      </c>
      <c r="E180" s="257" t="s">
        <v>1342</v>
      </c>
    </row>
    <row r="181">
      <c r="A181" s="244" t="s">
        <v>257</v>
      </c>
      <c r="B181" s="68" t="s">
        <v>123</v>
      </c>
      <c r="C181" s="68" t="s">
        <v>29</v>
      </c>
      <c r="D181" s="68" t="s">
        <v>123</v>
      </c>
      <c r="E181" s="257" t="s">
        <v>1342</v>
      </c>
    </row>
    <row r="182">
      <c r="A182" s="244" t="s">
        <v>258</v>
      </c>
      <c r="B182" s="68" t="s">
        <v>123</v>
      </c>
      <c r="C182" s="68" t="s">
        <v>29</v>
      </c>
      <c r="D182" s="68" t="s">
        <v>123</v>
      </c>
      <c r="E182" s="257" t="s">
        <v>1342</v>
      </c>
    </row>
    <row r="183">
      <c r="A183" s="244" t="s">
        <v>259</v>
      </c>
      <c r="B183" s="68" t="s">
        <v>123</v>
      </c>
      <c r="C183" s="68" t="s">
        <v>29</v>
      </c>
      <c r="D183" s="68" t="s">
        <v>123</v>
      </c>
      <c r="E183" s="257" t="s">
        <v>1342</v>
      </c>
    </row>
    <row r="184">
      <c r="A184" s="244" t="s">
        <v>260</v>
      </c>
      <c r="B184" s="68" t="s">
        <v>123</v>
      </c>
      <c r="C184" s="68" t="s">
        <v>29</v>
      </c>
      <c r="D184" s="68" t="s">
        <v>123</v>
      </c>
      <c r="E184" s="257" t="s">
        <v>1342</v>
      </c>
    </row>
    <row r="185">
      <c r="A185" s="185" t="s">
        <v>255</v>
      </c>
      <c r="B185" s="68" t="s">
        <v>123</v>
      </c>
      <c r="C185" s="68" t="s">
        <v>29</v>
      </c>
      <c r="D185" s="68" t="s">
        <v>123</v>
      </c>
      <c r="E185" s="257" t="s">
        <v>1342</v>
      </c>
    </row>
    <row r="186">
      <c r="A186" s="240" t="s">
        <v>481</v>
      </c>
      <c r="B186" s="73" t="s">
        <v>123</v>
      </c>
      <c r="C186" s="68" t="s">
        <v>29</v>
      </c>
      <c r="D186" s="73" t="s">
        <v>123</v>
      </c>
      <c r="E186" s="257" t="s">
        <v>1342</v>
      </c>
    </row>
    <row r="187">
      <c r="A187" s="240" t="s">
        <v>507</v>
      </c>
      <c r="B187" s="235" t="s">
        <v>125</v>
      </c>
      <c r="C187" s="257" t="s">
        <v>16</v>
      </c>
      <c r="D187" s="235" t="s">
        <v>125</v>
      </c>
      <c r="E187" s="257" t="s">
        <v>1342</v>
      </c>
    </row>
    <row r="188">
      <c r="A188" s="236" t="s">
        <v>686</v>
      </c>
      <c r="B188" s="239" t="s">
        <v>125</v>
      </c>
      <c r="C188" s="234" t="s">
        <v>16</v>
      </c>
      <c r="D188" s="239" t="s">
        <v>125</v>
      </c>
      <c r="E188" s="257" t="s">
        <v>1342</v>
      </c>
    </row>
    <row r="189">
      <c r="A189" s="240" t="s">
        <v>508</v>
      </c>
      <c r="B189" s="73" t="s">
        <v>126</v>
      </c>
      <c r="C189" s="235" t="s">
        <v>26</v>
      </c>
      <c r="D189" s="73" t="s">
        <v>126</v>
      </c>
      <c r="E189" s="257" t="s">
        <v>1342</v>
      </c>
    </row>
    <row r="190">
      <c r="A190" s="240" t="s">
        <v>509</v>
      </c>
      <c r="B190" s="235" t="s">
        <v>126</v>
      </c>
      <c r="C190" s="235" t="s">
        <v>26</v>
      </c>
      <c r="D190" s="235" t="s">
        <v>126</v>
      </c>
      <c r="E190" s="257" t="s">
        <v>1342</v>
      </c>
    </row>
    <row r="191">
      <c r="A191" s="236" t="s">
        <v>687</v>
      </c>
      <c r="B191" s="239" t="s">
        <v>126</v>
      </c>
      <c r="C191" s="234" t="s">
        <v>26</v>
      </c>
      <c r="D191" s="239" t="s">
        <v>126</v>
      </c>
      <c r="E191" s="257" t="s">
        <v>1342</v>
      </c>
    </row>
    <row r="192">
      <c r="A192" s="244" t="s">
        <v>261</v>
      </c>
      <c r="B192" s="68" t="s">
        <v>127</v>
      </c>
      <c r="C192" s="68" t="s">
        <v>20</v>
      </c>
      <c r="D192" s="68" t="s">
        <v>127</v>
      </c>
      <c r="E192" s="257" t="s">
        <v>1342</v>
      </c>
    </row>
    <row r="193">
      <c r="A193" s="244" t="s">
        <v>262</v>
      </c>
      <c r="B193" s="68" t="s">
        <v>127</v>
      </c>
      <c r="C193" s="68" t="s">
        <v>20</v>
      </c>
      <c r="D193" s="68" t="s">
        <v>127</v>
      </c>
      <c r="E193" s="257" t="s">
        <v>1342</v>
      </c>
    </row>
    <row r="194">
      <c r="A194" s="240" t="s">
        <v>510</v>
      </c>
      <c r="B194" s="73" t="s">
        <v>127</v>
      </c>
      <c r="C194" s="68" t="s">
        <v>20</v>
      </c>
      <c r="D194" s="73" t="s">
        <v>127</v>
      </c>
      <c r="E194" s="257" t="s">
        <v>1342</v>
      </c>
    </row>
    <row r="195">
      <c r="A195" s="236" t="s">
        <v>688</v>
      </c>
      <c r="B195" s="239" t="s">
        <v>128</v>
      </c>
      <c r="C195" s="234" t="s">
        <v>26</v>
      </c>
      <c r="D195" s="239" t="s">
        <v>128</v>
      </c>
      <c r="E195" s="257" t="s">
        <v>1342</v>
      </c>
    </row>
    <row r="196">
      <c r="A196" s="244" t="s">
        <v>263</v>
      </c>
      <c r="B196" s="68" t="s">
        <v>129</v>
      </c>
      <c r="C196" s="68" t="s">
        <v>26</v>
      </c>
      <c r="D196" s="68" t="s">
        <v>129</v>
      </c>
      <c r="E196" s="257" t="s">
        <v>1342</v>
      </c>
    </row>
    <row r="197">
      <c r="A197" s="240" t="s">
        <v>514</v>
      </c>
      <c r="B197" s="73" t="s">
        <v>129</v>
      </c>
      <c r="C197" s="68" t="s">
        <v>26</v>
      </c>
      <c r="D197" s="73" t="s">
        <v>129</v>
      </c>
      <c r="E197" s="257" t="s">
        <v>1342</v>
      </c>
    </row>
    <row r="198">
      <c r="A198" s="240" t="s">
        <v>512</v>
      </c>
      <c r="B198" s="235" t="s">
        <v>129</v>
      </c>
      <c r="C198" s="68" t="s">
        <v>26</v>
      </c>
      <c r="D198" s="235" t="s">
        <v>129</v>
      </c>
      <c r="E198" s="257" t="s">
        <v>1342</v>
      </c>
    </row>
    <row r="199">
      <c r="A199" s="240" t="s">
        <v>513</v>
      </c>
      <c r="B199" s="235" t="s">
        <v>129</v>
      </c>
      <c r="C199" s="68" t="s">
        <v>26</v>
      </c>
      <c r="D199" s="235" t="s">
        <v>129</v>
      </c>
      <c r="E199" s="257" t="s">
        <v>1342</v>
      </c>
    </row>
    <row r="200">
      <c r="A200" s="240" t="s">
        <v>511</v>
      </c>
      <c r="B200" s="235" t="s">
        <v>129</v>
      </c>
      <c r="C200" s="68" t="s">
        <v>26</v>
      </c>
      <c r="D200" s="235" t="s">
        <v>129</v>
      </c>
      <c r="E200" s="257" t="s">
        <v>1342</v>
      </c>
    </row>
    <row r="201">
      <c r="A201" s="234" t="s">
        <v>892</v>
      </c>
      <c r="B201" s="234" t="s">
        <v>129</v>
      </c>
      <c r="C201" s="68" t="s">
        <v>26</v>
      </c>
      <c r="D201" s="234" t="s">
        <v>129</v>
      </c>
      <c r="E201" s="257" t="s">
        <v>1342</v>
      </c>
    </row>
    <row r="202">
      <c r="A202" s="236" t="s">
        <v>689</v>
      </c>
      <c r="B202" s="239" t="s">
        <v>129</v>
      </c>
      <c r="C202" s="68" t="s">
        <v>26</v>
      </c>
      <c r="D202" s="239" t="s">
        <v>129</v>
      </c>
      <c r="E202" s="257" t="s">
        <v>1342</v>
      </c>
    </row>
    <row r="203">
      <c r="A203" s="234" t="s">
        <v>690</v>
      </c>
      <c r="B203" s="239" t="s">
        <v>129</v>
      </c>
      <c r="C203" s="68" t="s">
        <v>26</v>
      </c>
      <c r="D203" s="239" t="s">
        <v>129</v>
      </c>
      <c r="E203" s="257" t="s">
        <v>1342</v>
      </c>
    </row>
    <row r="204">
      <c r="A204" s="234" t="s">
        <v>691</v>
      </c>
      <c r="B204" s="239" t="s">
        <v>129</v>
      </c>
      <c r="C204" s="68" t="s">
        <v>26</v>
      </c>
      <c r="D204" s="239" t="s">
        <v>129</v>
      </c>
      <c r="E204" s="257" t="s">
        <v>1342</v>
      </c>
    </row>
    <row r="205">
      <c r="A205" s="236" t="s">
        <v>692</v>
      </c>
      <c r="B205" s="239" t="s">
        <v>129</v>
      </c>
      <c r="C205" s="68" t="s">
        <v>26</v>
      </c>
      <c r="D205" s="239" t="s">
        <v>129</v>
      </c>
      <c r="E205" s="257" t="s">
        <v>1342</v>
      </c>
    </row>
    <row r="206">
      <c r="A206" s="236" t="s">
        <v>693</v>
      </c>
      <c r="B206" s="239" t="s">
        <v>130</v>
      </c>
      <c r="C206" s="234" t="s">
        <v>16</v>
      </c>
      <c r="D206" s="239" t="s">
        <v>130</v>
      </c>
      <c r="E206" s="257" t="s">
        <v>1342</v>
      </c>
    </row>
    <row r="207">
      <c r="A207" s="244" t="s">
        <v>264</v>
      </c>
      <c r="B207" s="68" t="s">
        <v>131</v>
      </c>
      <c r="C207" s="68" t="s">
        <v>29</v>
      </c>
      <c r="D207" s="68" t="s">
        <v>131</v>
      </c>
      <c r="E207" s="257" t="s">
        <v>1342</v>
      </c>
    </row>
    <row r="208">
      <c r="A208" s="185" t="s">
        <v>265</v>
      </c>
      <c r="B208" s="68" t="s">
        <v>131</v>
      </c>
      <c r="C208" s="68" t="s">
        <v>29</v>
      </c>
      <c r="D208" s="68" t="s">
        <v>131</v>
      </c>
      <c r="E208" s="257" t="s">
        <v>1342</v>
      </c>
    </row>
    <row r="209">
      <c r="A209" s="185" t="s">
        <v>266</v>
      </c>
      <c r="B209" s="68" t="s">
        <v>134</v>
      </c>
      <c r="C209" s="68" t="s">
        <v>16</v>
      </c>
      <c r="D209" s="68" t="s">
        <v>134</v>
      </c>
      <c r="E209" s="257" t="s">
        <v>1342</v>
      </c>
    </row>
    <row r="210">
      <c r="A210" s="240" t="s">
        <v>515</v>
      </c>
      <c r="B210" s="235" t="s">
        <v>134</v>
      </c>
      <c r="C210" s="68" t="s">
        <v>16</v>
      </c>
      <c r="D210" s="235" t="s">
        <v>134</v>
      </c>
      <c r="E210" s="257" t="s">
        <v>1342</v>
      </c>
    </row>
    <row r="211">
      <c r="A211" s="234" t="s">
        <v>894</v>
      </c>
      <c r="B211" s="235" t="s">
        <v>134</v>
      </c>
      <c r="C211" s="68" t="s">
        <v>16</v>
      </c>
      <c r="D211" s="235" t="s">
        <v>134</v>
      </c>
      <c r="E211" s="257" t="s">
        <v>1342</v>
      </c>
    </row>
    <row r="212">
      <c r="A212" s="235" t="s">
        <v>893</v>
      </c>
      <c r="B212" s="234" t="s">
        <v>134</v>
      </c>
      <c r="C212" s="68" t="s">
        <v>16</v>
      </c>
      <c r="D212" s="234" t="s">
        <v>134</v>
      </c>
      <c r="E212" s="257" t="s">
        <v>1342</v>
      </c>
    </row>
    <row r="213">
      <c r="A213" s="236" t="s">
        <v>694</v>
      </c>
      <c r="B213" s="239" t="s">
        <v>134</v>
      </c>
      <c r="C213" s="68" t="s">
        <v>16</v>
      </c>
      <c r="D213" s="239" t="s">
        <v>134</v>
      </c>
      <c r="E213" s="257" t="s">
        <v>1342</v>
      </c>
    </row>
    <row r="214">
      <c r="A214" s="236" t="s">
        <v>695</v>
      </c>
      <c r="B214" s="239" t="s">
        <v>134</v>
      </c>
      <c r="C214" s="68" t="s">
        <v>16</v>
      </c>
      <c r="D214" s="239" t="s">
        <v>134</v>
      </c>
      <c r="E214" s="257" t="s">
        <v>1342</v>
      </c>
    </row>
    <row r="215">
      <c r="A215" s="236" t="s">
        <v>696</v>
      </c>
      <c r="B215" s="239" t="s">
        <v>135</v>
      </c>
      <c r="C215" s="234" t="s">
        <v>16</v>
      </c>
      <c r="D215" s="239" t="s">
        <v>135</v>
      </c>
      <c r="E215" s="257" t="s">
        <v>1342</v>
      </c>
    </row>
    <row r="216">
      <c r="A216" s="244" t="s">
        <v>267</v>
      </c>
      <c r="B216" s="68" t="s">
        <v>136</v>
      </c>
      <c r="C216" s="68" t="s">
        <v>29</v>
      </c>
      <c r="D216" s="68" t="s">
        <v>136</v>
      </c>
      <c r="E216" s="257" t="s">
        <v>1342</v>
      </c>
    </row>
    <row r="217">
      <c r="A217" s="239" t="s">
        <v>895</v>
      </c>
      <c r="B217" s="73" t="s">
        <v>136</v>
      </c>
      <c r="C217" s="235" t="s">
        <v>29</v>
      </c>
      <c r="D217" s="73" t="s">
        <v>136</v>
      </c>
      <c r="E217" s="257" t="s">
        <v>1342</v>
      </c>
    </row>
    <row r="218">
      <c r="A218" s="244" t="s">
        <v>268</v>
      </c>
      <c r="B218" s="68" t="s">
        <v>137</v>
      </c>
      <c r="C218" s="235" t="s">
        <v>26</v>
      </c>
      <c r="D218" s="68" t="s">
        <v>137</v>
      </c>
      <c r="E218" s="257" t="s">
        <v>1342</v>
      </c>
    </row>
    <row r="219">
      <c r="A219" s="240" t="s">
        <v>518</v>
      </c>
      <c r="B219" s="239" t="s">
        <v>138</v>
      </c>
      <c r="C219" s="235" t="s">
        <v>16</v>
      </c>
      <c r="D219" s="239" t="s">
        <v>138</v>
      </c>
      <c r="E219" s="257" t="s">
        <v>1342</v>
      </c>
    </row>
    <row r="220">
      <c r="A220" s="240" t="s">
        <v>517</v>
      </c>
      <c r="B220" s="239" t="s">
        <v>138</v>
      </c>
      <c r="C220" s="235" t="s">
        <v>16</v>
      </c>
      <c r="D220" s="239" t="s">
        <v>138</v>
      </c>
      <c r="E220" s="257" t="s">
        <v>1342</v>
      </c>
    </row>
    <row r="221">
      <c r="A221" s="240" t="s">
        <v>516</v>
      </c>
      <c r="B221" s="239" t="s">
        <v>138</v>
      </c>
      <c r="C221" s="235" t="s">
        <v>16</v>
      </c>
      <c r="D221" s="239" t="s">
        <v>138</v>
      </c>
      <c r="E221" s="257" t="s">
        <v>1342</v>
      </c>
    </row>
    <row r="222">
      <c r="A222" s="236" t="s">
        <v>697</v>
      </c>
      <c r="B222" s="239" t="s">
        <v>138</v>
      </c>
      <c r="C222" s="235" t="s">
        <v>16</v>
      </c>
      <c r="D222" s="239" t="s">
        <v>138</v>
      </c>
      <c r="E222" s="257" t="s">
        <v>1342</v>
      </c>
    </row>
    <row r="223">
      <c r="A223" s="240" t="s">
        <v>519</v>
      </c>
      <c r="B223" s="239" t="s">
        <v>139</v>
      </c>
      <c r="C223" s="235" t="s">
        <v>26</v>
      </c>
      <c r="D223" s="239" t="s">
        <v>139</v>
      </c>
      <c r="E223" s="257" t="s">
        <v>1342</v>
      </c>
    </row>
    <row r="224">
      <c r="A224" s="240" t="s">
        <v>523</v>
      </c>
      <c r="B224" s="239" t="s">
        <v>139</v>
      </c>
      <c r="C224" s="235" t="s">
        <v>26</v>
      </c>
      <c r="D224" s="239" t="s">
        <v>139</v>
      </c>
      <c r="E224" s="257" t="s">
        <v>1342</v>
      </c>
    </row>
    <row r="225">
      <c r="A225" s="240" t="s">
        <v>522</v>
      </c>
      <c r="B225" s="239" t="s">
        <v>139</v>
      </c>
      <c r="C225" s="235" t="s">
        <v>26</v>
      </c>
      <c r="D225" s="239" t="s">
        <v>139</v>
      </c>
      <c r="E225" s="257" t="s">
        <v>1342</v>
      </c>
    </row>
    <row r="226">
      <c r="A226" s="240" t="s">
        <v>520</v>
      </c>
      <c r="B226" s="239" t="s">
        <v>139</v>
      </c>
      <c r="C226" s="235" t="s">
        <v>26</v>
      </c>
      <c r="D226" s="239" t="s">
        <v>139</v>
      </c>
      <c r="E226" s="257" t="s">
        <v>1342</v>
      </c>
    </row>
    <row r="227">
      <c r="A227" s="240" t="s">
        <v>521</v>
      </c>
      <c r="B227" s="239" t="s">
        <v>139</v>
      </c>
      <c r="C227" s="235" t="s">
        <v>26</v>
      </c>
      <c r="D227" s="239" t="s">
        <v>139</v>
      </c>
      <c r="E227" s="257" t="s">
        <v>1342</v>
      </c>
    </row>
    <row r="228">
      <c r="A228" s="239" t="s">
        <v>896</v>
      </c>
      <c r="B228" s="239" t="s">
        <v>139</v>
      </c>
      <c r="C228" s="235" t="s">
        <v>26</v>
      </c>
      <c r="D228" s="239" t="s">
        <v>139</v>
      </c>
      <c r="E228" s="257" t="s">
        <v>1342</v>
      </c>
    </row>
    <row r="229">
      <c r="A229" s="236" t="s">
        <v>698</v>
      </c>
      <c r="B229" s="239" t="s">
        <v>139</v>
      </c>
      <c r="C229" s="235" t="s">
        <v>26</v>
      </c>
      <c r="D229" s="239" t="s">
        <v>139</v>
      </c>
      <c r="E229" s="257" t="s">
        <v>1342</v>
      </c>
    </row>
    <row r="230">
      <c r="A230" s="236" t="s">
        <v>699</v>
      </c>
      <c r="B230" s="239" t="s">
        <v>139</v>
      </c>
      <c r="C230" s="235" t="s">
        <v>26</v>
      </c>
      <c r="D230" s="239" t="s">
        <v>139</v>
      </c>
      <c r="E230" s="257" t="s">
        <v>1342</v>
      </c>
    </row>
    <row r="231">
      <c r="A231" s="236" t="s">
        <v>700</v>
      </c>
      <c r="B231" s="239" t="s">
        <v>139</v>
      </c>
      <c r="C231" s="235" t="s">
        <v>26</v>
      </c>
      <c r="D231" s="239" t="s">
        <v>139</v>
      </c>
      <c r="E231" s="257" t="s">
        <v>1342</v>
      </c>
    </row>
    <row r="232">
      <c r="A232" s="185" t="s">
        <v>269</v>
      </c>
      <c r="B232" s="68" t="s">
        <v>1795</v>
      </c>
      <c r="C232" s="68" t="s">
        <v>26</v>
      </c>
      <c r="D232" s="68" t="s">
        <v>1795</v>
      </c>
      <c r="E232" s="257" t="s">
        <v>1342</v>
      </c>
    </row>
    <row r="233">
      <c r="A233" s="244" t="s">
        <v>274</v>
      </c>
      <c r="B233" s="68" t="s">
        <v>271</v>
      </c>
      <c r="C233" s="68" t="s">
        <v>18</v>
      </c>
      <c r="D233" s="68" t="s">
        <v>271</v>
      </c>
      <c r="E233" s="257" t="s">
        <v>1342</v>
      </c>
    </row>
    <row r="234">
      <c r="A234" s="244" t="s">
        <v>270</v>
      </c>
      <c r="B234" s="68" t="s">
        <v>271</v>
      </c>
      <c r="C234" s="68" t="s">
        <v>18</v>
      </c>
      <c r="D234" s="68" t="s">
        <v>271</v>
      </c>
      <c r="E234" s="257" t="s">
        <v>1342</v>
      </c>
    </row>
    <row r="235">
      <c r="A235" s="185" t="s">
        <v>272</v>
      </c>
      <c r="B235" s="68" t="s">
        <v>271</v>
      </c>
      <c r="C235" s="68" t="s">
        <v>18</v>
      </c>
      <c r="D235" s="68" t="s">
        <v>271</v>
      </c>
      <c r="E235" s="257" t="s">
        <v>1342</v>
      </c>
    </row>
    <row r="236">
      <c r="A236" s="244" t="s">
        <v>273</v>
      </c>
      <c r="B236" s="68" t="s">
        <v>271</v>
      </c>
      <c r="C236" s="68" t="s">
        <v>18</v>
      </c>
      <c r="D236" s="68" t="s">
        <v>271</v>
      </c>
      <c r="E236" s="257" t="s">
        <v>1342</v>
      </c>
    </row>
    <row r="237">
      <c r="A237" s="185" t="s">
        <v>275</v>
      </c>
      <c r="B237" s="68" t="s">
        <v>142</v>
      </c>
      <c r="C237" s="68" t="s">
        <v>20</v>
      </c>
      <c r="D237" s="68" t="s">
        <v>142</v>
      </c>
      <c r="E237" s="257" t="s">
        <v>1342</v>
      </c>
    </row>
    <row r="238">
      <c r="A238" s="240" t="s">
        <v>544</v>
      </c>
      <c r="B238" s="68" t="s">
        <v>271</v>
      </c>
      <c r="C238" s="68" t="s">
        <v>18</v>
      </c>
      <c r="D238" s="68" t="s">
        <v>271</v>
      </c>
      <c r="E238" s="257" t="s">
        <v>1342</v>
      </c>
    </row>
    <row r="239">
      <c r="A239" s="240" t="s">
        <v>547</v>
      </c>
      <c r="B239" s="68" t="s">
        <v>271</v>
      </c>
      <c r="C239" s="68" t="s">
        <v>18</v>
      </c>
      <c r="D239" s="68" t="s">
        <v>271</v>
      </c>
      <c r="E239" s="257" t="s">
        <v>1342</v>
      </c>
    </row>
    <row r="240">
      <c r="A240" s="240" t="s">
        <v>526</v>
      </c>
      <c r="B240" s="68" t="s">
        <v>271</v>
      </c>
      <c r="C240" s="68" t="s">
        <v>18</v>
      </c>
      <c r="D240" s="68" t="s">
        <v>271</v>
      </c>
      <c r="E240" s="257" t="s">
        <v>1342</v>
      </c>
    </row>
    <row r="241">
      <c r="A241" s="240" t="s">
        <v>529</v>
      </c>
      <c r="B241" s="68" t="s">
        <v>271</v>
      </c>
      <c r="C241" s="68" t="s">
        <v>18</v>
      </c>
      <c r="D241" s="68" t="s">
        <v>271</v>
      </c>
      <c r="E241" s="257" t="s">
        <v>1342</v>
      </c>
    </row>
    <row r="242">
      <c r="A242" s="240" t="s">
        <v>538</v>
      </c>
      <c r="B242" s="68" t="s">
        <v>271</v>
      </c>
      <c r="C242" s="68" t="s">
        <v>18</v>
      </c>
      <c r="D242" s="68" t="s">
        <v>271</v>
      </c>
      <c r="E242" s="257" t="s">
        <v>1342</v>
      </c>
    </row>
    <row r="243">
      <c r="A243" s="240" t="s">
        <v>524</v>
      </c>
      <c r="B243" s="68" t="s">
        <v>271</v>
      </c>
      <c r="C243" s="68" t="s">
        <v>18</v>
      </c>
      <c r="D243" s="68" t="s">
        <v>271</v>
      </c>
      <c r="E243" s="257" t="s">
        <v>1342</v>
      </c>
    </row>
    <row r="244">
      <c r="A244" s="240" t="s">
        <v>549</v>
      </c>
      <c r="B244" s="68" t="s">
        <v>271</v>
      </c>
      <c r="C244" s="68" t="s">
        <v>18</v>
      </c>
      <c r="D244" s="68" t="s">
        <v>271</v>
      </c>
      <c r="E244" s="257" t="s">
        <v>1342</v>
      </c>
    </row>
    <row r="245">
      <c r="A245" s="240" t="s">
        <v>540</v>
      </c>
      <c r="B245" s="68" t="s">
        <v>271</v>
      </c>
      <c r="C245" s="68" t="s">
        <v>18</v>
      </c>
      <c r="D245" s="68" t="s">
        <v>271</v>
      </c>
      <c r="E245" s="257" t="s">
        <v>1342</v>
      </c>
    </row>
    <row r="246">
      <c r="A246" s="260" t="s">
        <v>546</v>
      </c>
      <c r="B246" s="68" t="s">
        <v>271</v>
      </c>
      <c r="C246" s="68" t="s">
        <v>18</v>
      </c>
      <c r="D246" s="68" t="s">
        <v>271</v>
      </c>
      <c r="E246" s="257" t="s">
        <v>1342</v>
      </c>
    </row>
    <row r="247">
      <c r="A247" s="240" t="s">
        <v>548</v>
      </c>
      <c r="B247" s="68" t="s">
        <v>271</v>
      </c>
      <c r="C247" s="68" t="s">
        <v>18</v>
      </c>
      <c r="D247" s="68" t="s">
        <v>271</v>
      </c>
      <c r="E247" s="257" t="s">
        <v>1342</v>
      </c>
    </row>
    <row r="248">
      <c r="A248" s="240" t="s">
        <v>543</v>
      </c>
      <c r="B248" s="68" t="s">
        <v>271</v>
      </c>
      <c r="C248" s="68" t="s">
        <v>18</v>
      </c>
      <c r="D248" s="68" t="s">
        <v>271</v>
      </c>
      <c r="E248" s="257" t="s">
        <v>1342</v>
      </c>
    </row>
    <row r="249">
      <c r="A249" s="240" t="s">
        <v>534</v>
      </c>
      <c r="B249" s="68" t="s">
        <v>271</v>
      </c>
      <c r="C249" s="68" t="s">
        <v>18</v>
      </c>
      <c r="D249" s="68" t="s">
        <v>271</v>
      </c>
      <c r="E249" s="257" t="s">
        <v>1342</v>
      </c>
    </row>
    <row r="250">
      <c r="A250" s="240" t="s">
        <v>527</v>
      </c>
      <c r="B250" s="68" t="s">
        <v>271</v>
      </c>
      <c r="C250" s="68" t="s">
        <v>18</v>
      </c>
      <c r="D250" s="68" t="s">
        <v>271</v>
      </c>
      <c r="E250" s="257" t="s">
        <v>1342</v>
      </c>
    </row>
    <row r="251">
      <c r="A251" s="240" t="s">
        <v>537</v>
      </c>
      <c r="B251" s="68" t="s">
        <v>271</v>
      </c>
      <c r="C251" s="68" t="s">
        <v>18</v>
      </c>
      <c r="D251" s="68" t="s">
        <v>271</v>
      </c>
      <c r="E251" s="257" t="s">
        <v>1342</v>
      </c>
    </row>
    <row r="252">
      <c r="A252" s="240" t="s">
        <v>545</v>
      </c>
      <c r="B252" s="68" t="s">
        <v>271</v>
      </c>
      <c r="C252" s="68" t="s">
        <v>18</v>
      </c>
      <c r="D252" s="68" t="s">
        <v>271</v>
      </c>
      <c r="E252" s="257" t="s">
        <v>1342</v>
      </c>
    </row>
    <row r="253">
      <c r="A253" s="240" t="s">
        <v>533</v>
      </c>
      <c r="B253" s="68" t="s">
        <v>271</v>
      </c>
      <c r="C253" s="68" t="s">
        <v>18</v>
      </c>
      <c r="D253" s="68" t="s">
        <v>271</v>
      </c>
      <c r="E253" s="257" t="s">
        <v>1342</v>
      </c>
    </row>
    <row r="254">
      <c r="A254" s="240" t="s">
        <v>526</v>
      </c>
      <c r="B254" s="68" t="s">
        <v>271</v>
      </c>
      <c r="C254" s="68" t="s">
        <v>18</v>
      </c>
      <c r="D254" s="68" t="s">
        <v>271</v>
      </c>
      <c r="E254" s="257" t="s">
        <v>1342</v>
      </c>
    </row>
    <row r="255">
      <c r="A255" s="240" t="s">
        <v>528</v>
      </c>
      <c r="B255" s="68" t="s">
        <v>271</v>
      </c>
      <c r="C255" s="68" t="s">
        <v>18</v>
      </c>
      <c r="D255" s="68" t="s">
        <v>271</v>
      </c>
      <c r="E255" s="257" t="s">
        <v>1342</v>
      </c>
    </row>
    <row r="256">
      <c r="A256" s="240" t="s">
        <v>542</v>
      </c>
      <c r="B256" s="68" t="s">
        <v>271</v>
      </c>
      <c r="C256" s="68" t="s">
        <v>18</v>
      </c>
      <c r="D256" s="68" t="s">
        <v>271</v>
      </c>
      <c r="E256" s="257" t="s">
        <v>1342</v>
      </c>
    </row>
    <row r="257">
      <c r="A257" s="240" t="s">
        <v>541</v>
      </c>
      <c r="B257" s="68" t="s">
        <v>271</v>
      </c>
      <c r="C257" s="68" t="s">
        <v>18</v>
      </c>
      <c r="D257" s="68" t="s">
        <v>271</v>
      </c>
      <c r="E257" s="257" t="s">
        <v>1342</v>
      </c>
    </row>
    <row r="258">
      <c r="A258" s="240" t="s">
        <v>535</v>
      </c>
      <c r="B258" s="68" t="s">
        <v>271</v>
      </c>
      <c r="C258" s="68" t="s">
        <v>18</v>
      </c>
      <c r="D258" s="68" t="s">
        <v>271</v>
      </c>
      <c r="E258" s="257" t="s">
        <v>1342</v>
      </c>
    </row>
    <row r="259">
      <c r="A259" s="240" t="s">
        <v>525</v>
      </c>
      <c r="B259" s="68" t="s">
        <v>271</v>
      </c>
      <c r="C259" s="68" t="s">
        <v>18</v>
      </c>
      <c r="D259" s="68" t="s">
        <v>271</v>
      </c>
      <c r="E259" s="257" t="s">
        <v>1342</v>
      </c>
    </row>
    <row r="260">
      <c r="A260" s="240" t="s">
        <v>539</v>
      </c>
      <c r="B260" s="68" t="s">
        <v>271</v>
      </c>
      <c r="C260" s="68" t="s">
        <v>18</v>
      </c>
      <c r="D260" s="68" t="s">
        <v>271</v>
      </c>
      <c r="E260" s="257" t="s">
        <v>1342</v>
      </c>
    </row>
    <row r="261">
      <c r="A261" s="240" t="s">
        <v>536</v>
      </c>
      <c r="B261" s="68" t="s">
        <v>271</v>
      </c>
      <c r="C261" s="68" t="s">
        <v>18</v>
      </c>
      <c r="D261" s="68" t="s">
        <v>271</v>
      </c>
      <c r="E261" s="257" t="s">
        <v>1342</v>
      </c>
    </row>
    <row r="262">
      <c r="A262" s="240" t="s">
        <v>532</v>
      </c>
      <c r="B262" s="68" t="s">
        <v>271</v>
      </c>
      <c r="C262" s="68" t="s">
        <v>18</v>
      </c>
      <c r="D262" s="68" t="s">
        <v>271</v>
      </c>
      <c r="E262" s="257" t="s">
        <v>1342</v>
      </c>
    </row>
    <row r="263">
      <c r="A263" s="240" t="s">
        <v>531</v>
      </c>
      <c r="B263" s="68" t="s">
        <v>271</v>
      </c>
      <c r="C263" s="68" t="s">
        <v>18</v>
      </c>
      <c r="D263" s="68" t="s">
        <v>271</v>
      </c>
      <c r="E263" s="257" t="s">
        <v>1342</v>
      </c>
    </row>
    <row r="264">
      <c r="A264" s="240" t="s">
        <v>530</v>
      </c>
      <c r="B264" s="68" t="s">
        <v>271</v>
      </c>
      <c r="C264" s="68" t="s">
        <v>18</v>
      </c>
      <c r="D264" s="68" t="s">
        <v>271</v>
      </c>
      <c r="E264" s="257" t="s">
        <v>1342</v>
      </c>
    </row>
    <row r="265">
      <c r="A265" s="235" t="s">
        <v>901</v>
      </c>
      <c r="B265" s="68" t="s">
        <v>271</v>
      </c>
      <c r="C265" s="68" t="s">
        <v>18</v>
      </c>
      <c r="D265" s="68" t="s">
        <v>271</v>
      </c>
      <c r="E265" s="257" t="s">
        <v>1342</v>
      </c>
    </row>
    <row r="266">
      <c r="A266" s="235" t="s">
        <v>902</v>
      </c>
      <c r="B266" s="68" t="s">
        <v>271</v>
      </c>
      <c r="C266" s="68" t="s">
        <v>18</v>
      </c>
      <c r="D266" s="68" t="s">
        <v>271</v>
      </c>
      <c r="E266" s="257" t="s">
        <v>1342</v>
      </c>
    </row>
    <row r="267">
      <c r="A267" s="235" t="s">
        <v>903</v>
      </c>
      <c r="B267" s="68" t="s">
        <v>271</v>
      </c>
      <c r="C267" s="68" t="s">
        <v>18</v>
      </c>
      <c r="D267" s="68" t="s">
        <v>271</v>
      </c>
      <c r="E267" s="257" t="s">
        <v>1342</v>
      </c>
    </row>
    <row r="268">
      <c r="A268" s="239" t="s">
        <v>898</v>
      </c>
      <c r="B268" s="68" t="s">
        <v>271</v>
      </c>
      <c r="C268" s="68" t="s">
        <v>18</v>
      </c>
      <c r="D268" s="68" t="s">
        <v>271</v>
      </c>
      <c r="E268" s="257" t="s">
        <v>1342</v>
      </c>
    </row>
    <row r="269">
      <c r="A269" s="235" t="s">
        <v>900</v>
      </c>
      <c r="B269" s="68" t="s">
        <v>271</v>
      </c>
      <c r="C269" s="68" t="s">
        <v>18</v>
      </c>
      <c r="D269" s="68" t="s">
        <v>271</v>
      </c>
      <c r="E269" s="257" t="s">
        <v>1342</v>
      </c>
    </row>
    <row r="270">
      <c r="A270" s="235" t="s">
        <v>899</v>
      </c>
      <c r="B270" s="68" t="s">
        <v>271</v>
      </c>
      <c r="C270" s="68" t="s">
        <v>18</v>
      </c>
      <c r="D270" s="68" t="s">
        <v>271</v>
      </c>
      <c r="E270" s="257" t="s">
        <v>1342</v>
      </c>
    </row>
    <row r="271">
      <c r="A271" s="234" t="s">
        <v>897</v>
      </c>
      <c r="B271" s="68" t="s">
        <v>271</v>
      </c>
      <c r="C271" s="68" t="s">
        <v>18</v>
      </c>
      <c r="D271" s="68" t="s">
        <v>271</v>
      </c>
      <c r="E271" s="257" t="s">
        <v>1342</v>
      </c>
    </row>
    <row r="272">
      <c r="A272" s="239" t="s">
        <v>455</v>
      </c>
      <c r="B272" s="68" t="s">
        <v>271</v>
      </c>
      <c r="C272" s="68" t="s">
        <v>18</v>
      </c>
      <c r="D272" s="68" t="s">
        <v>271</v>
      </c>
      <c r="E272" s="257" t="s">
        <v>1342</v>
      </c>
    </row>
    <row r="273">
      <c r="A273" s="236" t="s">
        <v>704</v>
      </c>
      <c r="B273" s="68" t="s">
        <v>271</v>
      </c>
      <c r="C273" s="68" t="s">
        <v>18</v>
      </c>
      <c r="D273" s="68" t="s">
        <v>271</v>
      </c>
      <c r="E273" s="257" t="s">
        <v>1342</v>
      </c>
    </row>
    <row r="274">
      <c r="A274" s="236" t="s">
        <v>725</v>
      </c>
      <c r="B274" s="68" t="s">
        <v>271</v>
      </c>
      <c r="C274" s="68" t="s">
        <v>18</v>
      </c>
      <c r="D274" s="68" t="s">
        <v>271</v>
      </c>
      <c r="E274" s="257" t="s">
        <v>1342</v>
      </c>
    </row>
    <row r="275">
      <c r="A275" s="236" t="s">
        <v>735</v>
      </c>
      <c r="B275" s="68" t="s">
        <v>271</v>
      </c>
      <c r="C275" s="68" t="s">
        <v>18</v>
      </c>
      <c r="D275" s="68" t="s">
        <v>271</v>
      </c>
      <c r="E275" s="257" t="s">
        <v>1342</v>
      </c>
    </row>
    <row r="276">
      <c r="A276" s="234" t="s">
        <v>717</v>
      </c>
      <c r="B276" s="68" t="s">
        <v>271</v>
      </c>
      <c r="C276" s="68" t="s">
        <v>18</v>
      </c>
      <c r="D276" s="68" t="s">
        <v>271</v>
      </c>
      <c r="E276" s="257" t="s">
        <v>1342</v>
      </c>
    </row>
    <row r="277">
      <c r="A277" s="234" t="s">
        <v>718</v>
      </c>
      <c r="B277" s="68" t="s">
        <v>271</v>
      </c>
      <c r="C277" s="68" t="s">
        <v>18</v>
      </c>
      <c r="D277" s="68" t="s">
        <v>271</v>
      </c>
      <c r="E277" s="257" t="s">
        <v>1342</v>
      </c>
    </row>
    <row r="278">
      <c r="A278" s="234" t="s">
        <v>747</v>
      </c>
      <c r="B278" s="68" t="s">
        <v>271</v>
      </c>
      <c r="C278" s="68" t="s">
        <v>18</v>
      </c>
      <c r="D278" s="68" t="s">
        <v>271</v>
      </c>
      <c r="E278" s="257" t="s">
        <v>1342</v>
      </c>
    </row>
    <row r="279">
      <c r="A279" s="234" t="s">
        <v>748</v>
      </c>
      <c r="B279" s="68" t="s">
        <v>271</v>
      </c>
      <c r="C279" s="68" t="s">
        <v>18</v>
      </c>
      <c r="D279" s="68" t="s">
        <v>271</v>
      </c>
      <c r="E279" s="257" t="s">
        <v>1342</v>
      </c>
    </row>
    <row r="280">
      <c r="A280" s="236" t="s">
        <v>726</v>
      </c>
      <c r="B280" s="68" t="s">
        <v>271</v>
      </c>
      <c r="C280" s="68" t="s">
        <v>18</v>
      </c>
      <c r="D280" s="68" t="s">
        <v>271</v>
      </c>
      <c r="E280" s="257" t="s">
        <v>1342</v>
      </c>
    </row>
    <row r="281">
      <c r="A281" s="236" t="s">
        <v>720</v>
      </c>
      <c r="B281" s="68" t="s">
        <v>271</v>
      </c>
      <c r="C281" s="68" t="s">
        <v>18</v>
      </c>
      <c r="D281" s="68" t="s">
        <v>271</v>
      </c>
      <c r="E281" s="257" t="s">
        <v>1342</v>
      </c>
    </row>
    <row r="282">
      <c r="A282" s="236" t="s">
        <v>713</v>
      </c>
      <c r="B282" s="68" t="s">
        <v>271</v>
      </c>
      <c r="C282" s="68" t="s">
        <v>18</v>
      </c>
      <c r="D282" s="68" t="s">
        <v>271</v>
      </c>
      <c r="E282" s="257" t="s">
        <v>1342</v>
      </c>
    </row>
    <row r="283">
      <c r="A283" s="236" t="s">
        <v>749</v>
      </c>
      <c r="B283" s="68" t="s">
        <v>271</v>
      </c>
      <c r="C283" s="68" t="s">
        <v>18</v>
      </c>
      <c r="D283" s="68" t="s">
        <v>271</v>
      </c>
      <c r="E283" s="257" t="s">
        <v>1342</v>
      </c>
    </row>
    <row r="284">
      <c r="A284" s="236" t="s">
        <v>736</v>
      </c>
      <c r="B284" s="68" t="s">
        <v>271</v>
      </c>
      <c r="C284" s="68" t="s">
        <v>18</v>
      </c>
      <c r="D284" s="68" t="s">
        <v>271</v>
      </c>
      <c r="E284" s="257" t="s">
        <v>1342</v>
      </c>
    </row>
    <row r="285">
      <c r="A285" s="236" t="s">
        <v>745</v>
      </c>
      <c r="B285" s="68" t="s">
        <v>271</v>
      </c>
      <c r="C285" s="68" t="s">
        <v>18</v>
      </c>
      <c r="D285" s="68" t="s">
        <v>271</v>
      </c>
      <c r="E285" s="257" t="s">
        <v>1342</v>
      </c>
    </row>
    <row r="286">
      <c r="A286" s="236" t="s">
        <v>721</v>
      </c>
      <c r="B286" s="68" t="s">
        <v>271</v>
      </c>
      <c r="C286" s="68" t="s">
        <v>18</v>
      </c>
      <c r="D286" s="68" t="s">
        <v>271</v>
      </c>
      <c r="E286" s="257" t="s">
        <v>1342</v>
      </c>
    </row>
    <row r="287">
      <c r="A287" s="236" t="s">
        <v>739</v>
      </c>
      <c r="B287" s="68" t="s">
        <v>271</v>
      </c>
      <c r="C287" s="68" t="s">
        <v>18</v>
      </c>
      <c r="D287" s="68" t="s">
        <v>271</v>
      </c>
      <c r="E287" s="257" t="s">
        <v>1342</v>
      </c>
    </row>
    <row r="288">
      <c r="A288" s="236" t="s">
        <v>740</v>
      </c>
      <c r="B288" s="68" t="s">
        <v>271</v>
      </c>
      <c r="C288" s="68" t="s">
        <v>18</v>
      </c>
      <c r="D288" s="68" t="s">
        <v>271</v>
      </c>
      <c r="E288" s="257" t="s">
        <v>1342</v>
      </c>
    </row>
    <row r="289">
      <c r="A289" s="236" t="s">
        <v>741</v>
      </c>
      <c r="B289" s="68" t="s">
        <v>271</v>
      </c>
      <c r="C289" s="68" t="s">
        <v>18</v>
      </c>
      <c r="D289" s="68" t="s">
        <v>271</v>
      </c>
      <c r="E289" s="257" t="s">
        <v>1342</v>
      </c>
    </row>
    <row r="290">
      <c r="A290" s="236" t="s">
        <v>750</v>
      </c>
      <c r="B290" s="68" t="s">
        <v>271</v>
      </c>
      <c r="C290" s="68" t="s">
        <v>18</v>
      </c>
      <c r="D290" s="68" t="s">
        <v>271</v>
      </c>
      <c r="E290" s="257" t="s">
        <v>1342</v>
      </c>
    </row>
    <row r="291">
      <c r="A291" s="236" t="s">
        <v>711</v>
      </c>
      <c r="B291" s="68" t="s">
        <v>271</v>
      </c>
      <c r="C291" s="68" t="s">
        <v>18</v>
      </c>
      <c r="D291" s="68" t="s">
        <v>271</v>
      </c>
      <c r="E291" s="257" t="s">
        <v>1342</v>
      </c>
    </row>
    <row r="292">
      <c r="A292" s="236" t="s">
        <v>727</v>
      </c>
      <c r="B292" s="68" t="s">
        <v>271</v>
      </c>
      <c r="C292" s="68" t="s">
        <v>18</v>
      </c>
      <c r="D292" s="68" t="s">
        <v>271</v>
      </c>
      <c r="E292" s="257" t="s">
        <v>1342</v>
      </c>
    </row>
    <row r="293">
      <c r="A293" s="236" t="s">
        <v>753</v>
      </c>
      <c r="B293" s="68" t="s">
        <v>271</v>
      </c>
      <c r="C293" s="68" t="s">
        <v>18</v>
      </c>
      <c r="D293" s="68" t="s">
        <v>271</v>
      </c>
      <c r="E293" s="257" t="s">
        <v>1342</v>
      </c>
    </row>
    <row r="294">
      <c r="A294" s="236" t="s">
        <v>728</v>
      </c>
      <c r="B294" s="68" t="s">
        <v>271</v>
      </c>
      <c r="C294" s="68" t="s">
        <v>18</v>
      </c>
      <c r="D294" s="68" t="s">
        <v>271</v>
      </c>
      <c r="E294" s="257" t="s">
        <v>1342</v>
      </c>
    </row>
    <row r="295">
      <c r="A295" s="236" t="s">
        <v>737</v>
      </c>
      <c r="B295" s="68" t="s">
        <v>271</v>
      </c>
      <c r="C295" s="68" t="s">
        <v>18</v>
      </c>
      <c r="D295" s="68" t="s">
        <v>271</v>
      </c>
      <c r="E295" s="257" t="s">
        <v>1342</v>
      </c>
    </row>
    <row r="296">
      <c r="A296" s="236" t="s">
        <v>719</v>
      </c>
      <c r="B296" s="68" t="s">
        <v>271</v>
      </c>
      <c r="C296" s="68" t="s">
        <v>18</v>
      </c>
      <c r="D296" s="68" t="s">
        <v>271</v>
      </c>
      <c r="E296" s="257" t="s">
        <v>1342</v>
      </c>
    </row>
    <row r="297">
      <c r="A297" s="236" t="s">
        <v>751</v>
      </c>
      <c r="B297" s="68" t="s">
        <v>271</v>
      </c>
      <c r="C297" s="68" t="s">
        <v>18</v>
      </c>
      <c r="D297" s="68" t="s">
        <v>271</v>
      </c>
      <c r="E297" s="257" t="s">
        <v>1342</v>
      </c>
    </row>
    <row r="298">
      <c r="A298" s="236" t="s">
        <v>701</v>
      </c>
      <c r="B298" s="68" t="s">
        <v>271</v>
      </c>
      <c r="C298" s="68" t="s">
        <v>18</v>
      </c>
      <c r="D298" s="68" t="s">
        <v>271</v>
      </c>
      <c r="E298" s="257" t="s">
        <v>1342</v>
      </c>
    </row>
    <row r="299">
      <c r="A299" s="236" t="s">
        <v>723</v>
      </c>
      <c r="B299" s="68" t="s">
        <v>271</v>
      </c>
      <c r="C299" s="68" t="s">
        <v>18</v>
      </c>
      <c r="D299" s="68" t="s">
        <v>271</v>
      </c>
      <c r="E299" s="257" t="s">
        <v>1342</v>
      </c>
    </row>
    <row r="300">
      <c r="A300" s="236" t="s">
        <v>731</v>
      </c>
      <c r="B300" s="68" t="s">
        <v>271</v>
      </c>
      <c r="C300" s="68" t="s">
        <v>18</v>
      </c>
      <c r="D300" s="68" t="s">
        <v>271</v>
      </c>
      <c r="E300" s="257" t="s">
        <v>1342</v>
      </c>
    </row>
    <row r="301">
      <c r="A301" s="236" t="s">
        <v>732</v>
      </c>
      <c r="B301" s="68" t="s">
        <v>271</v>
      </c>
      <c r="C301" s="68" t="s">
        <v>18</v>
      </c>
      <c r="D301" s="68" t="s">
        <v>271</v>
      </c>
      <c r="E301" s="257" t="s">
        <v>1342</v>
      </c>
    </row>
    <row r="302">
      <c r="A302" s="236" t="s">
        <v>724</v>
      </c>
      <c r="B302" s="68" t="s">
        <v>271</v>
      </c>
      <c r="C302" s="68" t="s">
        <v>18</v>
      </c>
      <c r="D302" s="68" t="s">
        <v>271</v>
      </c>
      <c r="E302" s="257" t="s">
        <v>1342</v>
      </c>
    </row>
    <row r="303">
      <c r="A303" s="236" t="s">
        <v>722</v>
      </c>
      <c r="B303" s="68" t="s">
        <v>271</v>
      </c>
      <c r="C303" s="68" t="s">
        <v>18</v>
      </c>
      <c r="D303" s="68" t="s">
        <v>271</v>
      </c>
      <c r="E303" s="257" t="s">
        <v>1342</v>
      </c>
    </row>
    <row r="304">
      <c r="A304" s="236" t="s">
        <v>703</v>
      </c>
      <c r="B304" s="68" t="s">
        <v>271</v>
      </c>
      <c r="C304" s="68" t="s">
        <v>18</v>
      </c>
      <c r="D304" s="68" t="s">
        <v>271</v>
      </c>
      <c r="E304" s="257" t="s">
        <v>1342</v>
      </c>
    </row>
    <row r="305">
      <c r="A305" s="236" t="s">
        <v>705</v>
      </c>
      <c r="B305" s="68" t="s">
        <v>271</v>
      </c>
      <c r="C305" s="68" t="s">
        <v>18</v>
      </c>
      <c r="D305" s="68" t="s">
        <v>271</v>
      </c>
      <c r="E305" s="257" t="s">
        <v>1342</v>
      </c>
    </row>
    <row r="306">
      <c r="A306" s="234" t="s">
        <v>706</v>
      </c>
      <c r="B306" s="68" t="s">
        <v>271</v>
      </c>
      <c r="C306" s="68" t="s">
        <v>18</v>
      </c>
      <c r="D306" s="68" t="s">
        <v>271</v>
      </c>
      <c r="E306" s="257" t="s">
        <v>1342</v>
      </c>
    </row>
    <row r="307">
      <c r="A307" s="234" t="s">
        <v>707</v>
      </c>
      <c r="B307" s="68" t="s">
        <v>271</v>
      </c>
      <c r="C307" s="68" t="s">
        <v>18</v>
      </c>
      <c r="D307" s="68" t="s">
        <v>271</v>
      </c>
      <c r="E307" s="257" t="s">
        <v>1342</v>
      </c>
    </row>
    <row r="308">
      <c r="A308" s="236" t="s">
        <v>714</v>
      </c>
      <c r="B308" s="68" t="s">
        <v>271</v>
      </c>
      <c r="C308" s="68" t="s">
        <v>18</v>
      </c>
      <c r="D308" s="68" t="s">
        <v>271</v>
      </c>
      <c r="E308" s="257" t="s">
        <v>1342</v>
      </c>
    </row>
    <row r="309">
      <c r="A309" s="236" t="s">
        <v>730</v>
      </c>
      <c r="B309" s="68" t="s">
        <v>271</v>
      </c>
      <c r="C309" s="68" t="s">
        <v>18</v>
      </c>
      <c r="D309" s="68" t="s">
        <v>271</v>
      </c>
      <c r="E309" s="257" t="s">
        <v>1342</v>
      </c>
    </row>
    <row r="310">
      <c r="A310" s="236" t="s">
        <v>712</v>
      </c>
      <c r="B310" s="68" t="s">
        <v>271</v>
      </c>
      <c r="C310" s="68" t="s">
        <v>18</v>
      </c>
      <c r="D310" s="68" t="s">
        <v>271</v>
      </c>
      <c r="E310" s="257" t="s">
        <v>1342</v>
      </c>
    </row>
    <row r="311">
      <c r="A311" s="236" t="s">
        <v>746</v>
      </c>
      <c r="B311" s="68" t="s">
        <v>271</v>
      </c>
      <c r="C311" s="68" t="s">
        <v>18</v>
      </c>
      <c r="D311" s="68" t="s">
        <v>271</v>
      </c>
      <c r="E311" s="257" t="s">
        <v>1342</v>
      </c>
    </row>
    <row r="312">
      <c r="A312" s="236" t="s">
        <v>734</v>
      </c>
      <c r="B312" s="68" t="s">
        <v>271</v>
      </c>
      <c r="C312" s="68" t="s">
        <v>18</v>
      </c>
      <c r="D312" s="68" t="s">
        <v>271</v>
      </c>
      <c r="E312" s="257" t="s">
        <v>1342</v>
      </c>
    </row>
    <row r="313">
      <c r="A313" s="236" t="s">
        <v>729</v>
      </c>
      <c r="B313" s="68" t="s">
        <v>271</v>
      </c>
      <c r="C313" s="68" t="s">
        <v>18</v>
      </c>
      <c r="D313" s="68" t="s">
        <v>271</v>
      </c>
      <c r="E313" s="257" t="s">
        <v>1342</v>
      </c>
    </row>
    <row r="314">
      <c r="A314" s="236" t="s">
        <v>744</v>
      </c>
      <c r="B314" s="68" t="s">
        <v>271</v>
      </c>
      <c r="C314" s="68" t="s">
        <v>18</v>
      </c>
      <c r="D314" s="68" t="s">
        <v>271</v>
      </c>
      <c r="E314" s="257" t="s">
        <v>1342</v>
      </c>
    </row>
    <row r="315">
      <c r="A315" s="236" t="s">
        <v>702</v>
      </c>
      <c r="B315" s="68" t="s">
        <v>271</v>
      </c>
      <c r="C315" s="68" t="s">
        <v>18</v>
      </c>
      <c r="D315" s="68" t="s">
        <v>271</v>
      </c>
      <c r="E315" s="257" t="s">
        <v>1342</v>
      </c>
    </row>
    <row r="316">
      <c r="A316" s="236" t="s">
        <v>743</v>
      </c>
      <c r="B316" s="68" t="s">
        <v>271</v>
      </c>
      <c r="C316" s="68" t="s">
        <v>18</v>
      </c>
      <c r="D316" s="68" t="s">
        <v>271</v>
      </c>
      <c r="E316" s="257" t="s">
        <v>1342</v>
      </c>
    </row>
    <row r="317">
      <c r="A317" s="236" t="s">
        <v>738</v>
      </c>
      <c r="B317" s="68" t="s">
        <v>271</v>
      </c>
      <c r="C317" s="68" t="s">
        <v>18</v>
      </c>
      <c r="D317" s="68" t="s">
        <v>271</v>
      </c>
      <c r="E317" s="257" t="s">
        <v>1342</v>
      </c>
    </row>
    <row r="318">
      <c r="A318" s="236" t="s">
        <v>708</v>
      </c>
      <c r="B318" s="68" t="s">
        <v>271</v>
      </c>
      <c r="C318" s="68" t="s">
        <v>18</v>
      </c>
      <c r="D318" s="68" t="s">
        <v>271</v>
      </c>
      <c r="E318" s="257" t="s">
        <v>1342</v>
      </c>
    </row>
    <row r="319">
      <c r="A319" s="236" t="s">
        <v>752</v>
      </c>
      <c r="B319" s="68" t="s">
        <v>271</v>
      </c>
      <c r="C319" s="68" t="s">
        <v>18</v>
      </c>
      <c r="D319" s="68" t="s">
        <v>271</v>
      </c>
      <c r="E319" s="257" t="s">
        <v>1342</v>
      </c>
    </row>
    <row r="320">
      <c r="A320" s="236" t="s">
        <v>709</v>
      </c>
      <c r="B320" s="68" t="s">
        <v>271</v>
      </c>
      <c r="C320" s="68" t="s">
        <v>18</v>
      </c>
      <c r="D320" s="68" t="s">
        <v>271</v>
      </c>
      <c r="E320" s="257" t="s">
        <v>1342</v>
      </c>
    </row>
    <row r="321">
      <c r="A321" s="236" t="s">
        <v>710</v>
      </c>
      <c r="B321" s="68" t="s">
        <v>271</v>
      </c>
      <c r="C321" s="68" t="s">
        <v>18</v>
      </c>
      <c r="D321" s="68" t="s">
        <v>271</v>
      </c>
      <c r="E321" s="257" t="s">
        <v>1342</v>
      </c>
    </row>
    <row r="322">
      <c r="A322" s="236" t="s">
        <v>754</v>
      </c>
      <c r="B322" s="68" t="s">
        <v>271</v>
      </c>
      <c r="C322" s="68" t="s">
        <v>18</v>
      </c>
      <c r="D322" s="68" t="s">
        <v>271</v>
      </c>
      <c r="E322" s="257" t="s">
        <v>1342</v>
      </c>
    </row>
    <row r="323">
      <c r="A323" s="236" t="s">
        <v>715</v>
      </c>
      <c r="B323" s="68" t="s">
        <v>271</v>
      </c>
      <c r="C323" s="68" t="s">
        <v>18</v>
      </c>
      <c r="D323" s="68" t="s">
        <v>271</v>
      </c>
      <c r="E323" s="257" t="s">
        <v>1342</v>
      </c>
    </row>
    <row r="324">
      <c r="A324" s="236" t="s">
        <v>733</v>
      </c>
      <c r="B324" s="68" t="s">
        <v>271</v>
      </c>
      <c r="C324" s="68" t="s">
        <v>18</v>
      </c>
      <c r="D324" s="68" t="s">
        <v>271</v>
      </c>
      <c r="E324" s="257" t="s">
        <v>1342</v>
      </c>
    </row>
    <row r="325">
      <c r="A325" s="236" t="s">
        <v>716</v>
      </c>
      <c r="B325" s="68" t="s">
        <v>271</v>
      </c>
      <c r="C325" s="68" t="s">
        <v>18</v>
      </c>
      <c r="D325" s="68" t="s">
        <v>271</v>
      </c>
      <c r="E325" s="257" t="s">
        <v>1342</v>
      </c>
    </row>
    <row r="326">
      <c r="A326" s="236" t="s">
        <v>742</v>
      </c>
      <c r="B326" s="68" t="s">
        <v>271</v>
      </c>
      <c r="C326" s="68" t="s">
        <v>18</v>
      </c>
      <c r="D326" s="68" t="s">
        <v>271</v>
      </c>
      <c r="E326" s="257" t="s">
        <v>1342</v>
      </c>
    </row>
    <row r="327">
      <c r="A327" s="236" t="s">
        <v>755</v>
      </c>
      <c r="B327" s="239" t="s">
        <v>143</v>
      </c>
      <c r="C327" s="234" t="s">
        <v>20</v>
      </c>
      <c r="D327" s="239" t="s">
        <v>143</v>
      </c>
      <c r="E327" s="257" t="s">
        <v>1342</v>
      </c>
    </row>
    <row r="328">
      <c r="A328" s="236" t="s">
        <v>756</v>
      </c>
      <c r="B328" s="239" t="s">
        <v>144</v>
      </c>
      <c r="C328" s="234" t="s">
        <v>16</v>
      </c>
      <c r="D328" s="239" t="s">
        <v>144</v>
      </c>
      <c r="E328" s="257" t="s">
        <v>1342</v>
      </c>
    </row>
    <row r="329">
      <c r="A329" s="244" t="s">
        <v>276</v>
      </c>
      <c r="B329" s="68" t="s">
        <v>148</v>
      </c>
      <c r="C329" s="68" t="s">
        <v>29</v>
      </c>
      <c r="D329" s="68" t="s">
        <v>148</v>
      </c>
      <c r="E329" s="257" t="s">
        <v>1342</v>
      </c>
    </row>
    <row r="330">
      <c r="A330" s="185" t="s">
        <v>277</v>
      </c>
      <c r="B330" s="68" t="s">
        <v>149</v>
      </c>
      <c r="C330" s="68" t="s">
        <v>29</v>
      </c>
      <c r="D330" s="68" t="s">
        <v>149</v>
      </c>
      <c r="E330" s="257" t="s">
        <v>1342</v>
      </c>
    </row>
    <row r="331">
      <c r="A331" s="227" t="s">
        <v>2143</v>
      </c>
      <c r="B331" s="227"/>
      <c r="C331" s="227"/>
      <c r="D331" s="227"/>
      <c r="E331" s="227"/>
    </row>
    <row r="332">
      <c r="A332" s="227" t="s">
        <v>2143</v>
      </c>
      <c r="B332" s="227"/>
      <c r="C332" s="227"/>
      <c r="D332" s="227"/>
      <c r="E332" s="227"/>
    </row>
    <row r="333">
      <c r="A333" s="227" t="s">
        <v>2143</v>
      </c>
      <c r="B333" s="227"/>
      <c r="C333" s="227"/>
      <c r="D333" s="227"/>
      <c r="E333" s="227"/>
    </row>
    <row r="334">
      <c r="A334" s="227" t="s">
        <v>2143</v>
      </c>
      <c r="B334" s="227"/>
      <c r="C334" s="227"/>
      <c r="D334" s="227"/>
      <c r="E334" s="227"/>
    </row>
    <row r="335">
      <c r="A335" s="227" t="s">
        <v>2143</v>
      </c>
      <c r="B335" s="227"/>
      <c r="C335" s="227"/>
      <c r="D335" s="227"/>
      <c r="E335" s="227"/>
    </row>
    <row r="336">
      <c r="A336" s="227" t="s">
        <v>2143</v>
      </c>
      <c r="B336" s="227"/>
      <c r="C336" s="227"/>
      <c r="D336" s="227"/>
      <c r="E336" s="227"/>
    </row>
    <row r="337">
      <c r="A337" s="227" t="s">
        <v>2143</v>
      </c>
      <c r="B337" s="227"/>
      <c r="C337" s="227"/>
      <c r="D337" s="227"/>
      <c r="E337" s="227"/>
    </row>
    <row r="338">
      <c r="A338" s="227" t="s">
        <v>2143</v>
      </c>
      <c r="B338" s="227"/>
      <c r="C338" s="227"/>
      <c r="D338" s="227"/>
      <c r="E338" s="227"/>
    </row>
    <row r="339">
      <c r="A339" s="227" t="s">
        <v>2143</v>
      </c>
      <c r="B339" s="227"/>
      <c r="C339" s="227"/>
      <c r="D339" s="227"/>
      <c r="E339" s="227"/>
    </row>
    <row r="340">
      <c r="A340" s="227" t="s">
        <v>2143</v>
      </c>
      <c r="B340" s="227"/>
      <c r="C340" s="227"/>
      <c r="D340" s="227"/>
      <c r="E340" s="227"/>
    </row>
    <row r="341">
      <c r="A341" s="227" t="s">
        <v>2143</v>
      </c>
      <c r="B341" s="227"/>
      <c r="C341" s="227"/>
      <c r="D341" s="227"/>
      <c r="E341" s="227"/>
    </row>
    <row r="342">
      <c r="A342" s="227" t="s">
        <v>2143</v>
      </c>
      <c r="B342" s="227"/>
      <c r="C342" s="227"/>
      <c r="D342" s="227"/>
      <c r="E342" s="227"/>
    </row>
    <row r="343">
      <c r="A343" s="227" t="s">
        <v>2143</v>
      </c>
      <c r="B343" s="227"/>
      <c r="C343" s="227"/>
      <c r="D343" s="227"/>
      <c r="E343" s="227"/>
    </row>
    <row r="344">
      <c r="A344" s="227" t="s">
        <v>2143</v>
      </c>
      <c r="B344" s="227"/>
      <c r="C344" s="227"/>
      <c r="D344" s="227"/>
      <c r="E344" s="227"/>
    </row>
    <row r="345">
      <c r="A345" s="227" t="s">
        <v>2143</v>
      </c>
      <c r="B345" s="227"/>
      <c r="C345" s="227"/>
      <c r="D345" s="227"/>
      <c r="E345" s="227"/>
    </row>
    <row r="346">
      <c r="A346" s="227" t="s">
        <v>2143</v>
      </c>
      <c r="B346" s="227"/>
      <c r="C346" s="227"/>
      <c r="D346" s="227"/>
      <c r="E346" s="227"/>
    </row>
    <row r="347">
      <c r="A347" s="227" t="s">
        <v>2143</v>
      </c>
      <c r="B347" s="227"/>
      <c r="C347" s="227"/>
      <c r="D347" s="227"/>
      <c r="E347" s="227"/>
    </row>
    <row r="348">
      <c r="A348" s="227" t="s">
        <v>2143</v>
      </c>
      <c r="B348" s="227"/>
      <c r="C348" s="227"/>
      <c r="D348" s="227"/>
      <c r="E348" s="227"/>
    </row>
    <row r="349">
      <c r="A349" s="227" t="s">
        <v>2143</v>
      </c>
      <c r="B349" s="227"/>
      <c r="C349" s="227"/>
      <c r="D349" s="227"/>
      <c r="E349" s="227"/>
    </row>
    <row r="350">
      <c r="A350" s="227"/>
      <c r="B350" s="227"/>
      <c r="C350" s="227"/>
      <c r="D350" s="227"/>
      <c r="E350" s="227"/>
    </row>
    <row r="351">
      <c r="A351" s="227"/>
      <c r="B351" s="227"/>
      <c r="C351" s="227"/>
      <c r="D351" s="227"/>
      <c r="E351" s="227"/>
    </row>
    <row r="352">
      <c r="A352" s="227"/>
      <c r="B352" s="227"/>
      <c r="C352" s="227"/>
      <c r="D352" s="227"/>
      <c r="E352" s="227"/>
    </row>
    <row r="353">
      <c r="A353" s="227"/>
      <c r="B353" s="227"/>
      <c r="C353" s="227"/>
      <c r="D353" s="227"/>
      <c r="E353" s="227"/>
    </row>
    <row r="354">
      <c r="A354" s="227"/>
      <c r="B354" s="227"/>
      <c r="C354" s="227"/>
      <c r="D354" s="227"/>
      <c r="E354" s="227"/>
    </row>
    <row r="355">
      <c r="A355" s="227"/>
      <c r="B355" s="227"/>
      <c r="C355" s="227"/>
      <c r="D355" s="227"/>
      <c r="E355" s="227"/>
    </row>
    <row r="356">
      <c r="A356" s="227"/>
      <c r="B356" s="227"/>
      <c r="C356" s="227"/>
      <c r="D356" s="227"/>
      <c r="E356" s="227"/>
    </row>
    <row r="357">
      <c r="A357" s="227"/>
      <c r="B357" s="227"/>
      <c r="C357" s="227"/>
      <c r="D357" s="227"/>
      <c r="E357" s="227"/>
    </row>
    <row r="358">
      <c r="A358" s="227"/>
      <c r="B358" s="227"/>
      <c r="C358" s="227"/>
      <c r="D358" s="227"/>
      <c r="E358" s="227"/>
    </row>
    <row r="359">
      <c r="A359" s="227"/>
      <c r="B359" s="227"/>
      <c r="C359" s="227"/>
      <c r="D359" s="227"/>
      <c r="E359" s="227"/>
    </row>
    <row r="360">
      <c r="A360" s="227"/>
      <c r="B360" s="227"/>
      <c r="C360" s="227"/>
      <c r="D360" s="227"/>
      <c r="E360" s="227"/>
    </row>
    <row r="361">
      <c r="A361" s="227"/>
      <c r="B361" s="227"/>
      <c r="C361" s="227"/>
      <c r="D361" s="227"/>
      <c r="E361" s="227"/>
    </row>
    <row r="362">
      <c r="A362" s="227"/>
      <c r="B362" s="227"/>
      <c r="C362" s="227"/>
      <c r="D362" s="227"/>
      <c r="E362" s="227"/>
    </row>
    <row r="363">
      <c r="A363" s="227"/>
      <c r="B363" s="227"/>
      <c r="C363" s="227"/>
      <c r="D363" s="227"/>
      <c r="E363" s="227"/>
    </row>
    <row r="364">
      <c r="A364" s="227"/>
      <c r="B364" s="227"/>
      <c r="C364" s="227"/>
      <c r="D364" s="227"/>
      <c r="E364" s="227"/>
    </row>
    <row r="365">
      <c r="A365" s="227"/>
      <c r="B365" s="227"/>
      <c r="C365" s="227"/>
      <c r="D365" s="227"/>
      <c r="E365" s="227"/>
    </row>
    <row r="366">
      <c r="A366" s="227"/>
      <c r="B366" s="227"/>
      <c r="C366" s="227"/>
      <c r="D366" s="227"/>
      <c r="E366" s="227"/>
    </row>
    <row r="367">
      <c r="A367" s="227"/>
      <c r="B367" s="227"/>
      <c r="C367" s="227"/>
      <c r="D367" s="227"/>
      <c r="E367" s="227"/>
    </row>
    <row r="368">
      <c r="A368" s="227"/>
      <c r="B368" s="227"/>
      <c r="C368" s="227"/>
      <c r="D368" s="227"/>
      <c r="E368" s="227"/>
    </row>
    <row r="369">
      <c r="A369" s="227"/>
      <c r="B369" s="227"/>
      <c r="C369" s="227"/>
      <c r="D369" s="227"/>
      <c r="E369" s="227"/>
    </row>
    <row r="370">
      <c r="A370" s="227"/>
      <c r="B370" s="227"/>
      <c r="C370" s="227"/>
      <c r="D370" s="227"/>
      <c r="E370" s="227"/>
    </row>
    <row r="371">
      <c r="A371" s="227"/>
      <c r="B371" s="227"/>
      <c r="C371" s="227"/>
      <c r="D371" s="227"/>
      <c r="E371" s="227"/>
    </row>
    <row r="372">
      <c r="A372" s="227"/>
      <c r="B372" s="227"/>
      <c r="C372" s="227"/>
      <c r="D372" s="227"/>
      <c r="E372" s="227"/>
    </row>
    <row r="373">
      <c r="A373" s="227"/>
      <c r="B373" s="227"/>
      <c r="C373" s="227"/>
      <c r="D373" s="227"/>
      <c r="E373" s="227"/>
    </row>
    <row r="374">
      <c r="A374" s="227"/>
      <c r="B374" s="227"/>
      <c r="C374" s="227"/>
      <c r="D374" s="227"/>
      <c r="E374" s="227"/>
    </row>
    <row r="375">
      <c r="A375" s="227"/>
      <c r="B375" s="227"/>
      <c r="C375" s="227"/>
      <c r="D375" s="227"/>
      <c r="E375" s="227"/>
    </row>
    <row r="376">
      <c r="A376" s="227"/>
      <c r="B376" s="227"/>
      <c r="C376" s="227"/>
      <c r="D376" s="227"/>
      <c r="E376" s="227"/>
    </row>
    <row r="377">
      <c r="A377" s="227"/>
      <c r="B377" s="227"/>
      <c r="C377" s="227"/>
      <c r="D377" s="227"/>
      <c r="E377" s="227"/>
    </row>
    <row r="378">
      <c r="A378" s="227"/>
      <c r="B378" s="227"/>
      <c r="C378" s="227"/>
      <c r="D378" s="227"/>
      <c r="E378" s="227"/>
    </row>
    <row r="379">
      <c r="A379" s="227"/>
      <c r="B379" s="227"/>
      <c r="C379" s="227"/>
      <c r="D379" s="227"/>
      <c r="E379" s="227"/>
    </row>
    <row r="380">
      <c r="A380" s="227"/>
      <c r="B380" s="227"/>
      <c r="C380" s="227"/>
      <c r="D380" s="227"/>
      <c r="E380" s="227"/>
    </row>
    <row r="381">
      <c r="A381" s="227"/>
      <c r="B381" s="227"/>
      <c r="C381" s="227"/>
      <c r="D381" s="227"/>
      <c r="E381" s="227"/>
    </row>
    <row r="382">
      <c r="A382" s="227"/>
      <c r="B382" s="227"/>
      <c r="C382" s="227"/>
      <c r="D382" s="227"/>
      <c r="E382" s="227"/>
    </row>
    <row r="383">
      <c r="A383" s="227"/>
      <c r="B383" s="227"/>
      <c r="C383" s="227"/>
      <c r="D383" s="227"/>
      <c r="E383" s="227"/>
    </row>
    <row r="384">
      <c r="A384" s="227"/>
      <c r="B384" s="227"/>
      <c r="C384" s="227"/>
      <c r="D384" s="227"/>
      <c r="E384" s="227"/>
    </row>
    <row r="385">
      <c r="A385" s="227"/>
      <c r="B385" s="227"/>
      <c r="C385" s="227"/>
      <c r="D385" s="227"/>
      <c r="E385" s="227"/>
    </row>
    <row r="386">
      <c r="A386" s="227"/>
      <c r="B386" s="227"/>
      <c r="C386" s="227"/>
      <c r="D386" s="227"/>
      <c r="E386" s="227"/>
    </row>
    <row r="387">
      <c r="A387" s="227"/>
      <c r="B387" s="227"/>
      <c r="C387" s="227"/>
      <c r="D387" s="227"/>
      <c r="E387" s="227"/>
    </row>
    <row r="388">
      <c r="A388" s="227"/>
      <c r="B388" s="227"/>
      <c r="C388" s="227"/>
      <c r="D388" s="227"/>
      <c r="E388" s="227"/>
    </row>
    <row r="389">
      <c r="A389" s="227"/>
      <c r="B389" s="227"/>
      <c r="C389" s="227"/>
      <c r="D389" s="227"/>
      <c r="E389" s="227"/>
    </row>
    <row r="390">
      <c r="A390" s="227"/>
      <c r="B390" s="227"/>
      <c r="C390" s="227"/>
      <c r="D390" s="227"/>
      <c r="E390" s="227"/>
    </row>
    <row r="391">
      <c r="A391" s="227"/>
      <c r="B391" s="227"/>
      <c r="C391" s="227"/>
      <c r="D391" s="227"/>
      <c r="E391" s="227"/>
    </row>
    <row r="392">
      <c r="A392" s="227"/>
      <c r="B392" s="227"/>
      <c r="C392" s="227"/>
      <c r="D392" s="227"/>
      <c r="E392" s="227"/>
    </row>
    <row r="393">
      <c r="A393" s="227"/>
      <c r="B393" s="227"/>
      <c r="C393" s="227"/>
      <c r="D393" s="227"/>
      <c r="E393" s="227"/>
    </row>
    <row r="394">
      <c r="A394" s="227"/>
      <c r="B394" s="227"/>
      <c r="C394" s="227"/>
      <c r="D394" s="227"/>
      <c r="E394" s="227"/>
    </row>
    <row r="395">
      <c r="A395" s="227"/>
      <c r="B395" s="227"/>
      <c r="C395" s="227"/>
      <c r="D395" s="227"/>
      <c r="E395" s="227"/>
    </row>
    <row r="396">
      <c r="A396" s="227"/>
      <c r="B396" s="227"/>
      <c r="C396" s="227"/>
      <c r="D396" s="227"/>
      <c r="E396" s="227"/>
    </row>
    <row r="397">
      <c r="A397" s="227"/>
      <c r="B397" s="227"/>
      <c r="C397" s="227"/>
      <c r="D397" s="227"/>
      <c r="E397" s="227"/>
    </row>
    <row r="398">
      <c r="A398" s="227"/>
      <c r="B398" s="227"/>
      <c r="C398" s="227"/>
      <c r="D398" s="227"/>
      <c r="E398" s="227"/>
    </row>
    <row r="399">
      <c r="A399" s="227"/>
      <c r="B399" s="227"/>
      <c r="C399" s="227"/>
      <c r="D399" s="227"/>
      <c r="E399" s="227"/>
    </row>
    <row r="400">
      <c r="A400" s="227"/>
      <c r="B400" s="227"/>
      <c r="C400" s="227"/>
      <c r="D400" s="227"/>
      <c r="E400" s="227"/>
    </row>
    <row r="401">
      <c r="A401" s="227"/>
      <c r="B401" s="227"/>
      <c r="C401" s="227"/>
      <c r="D401" s="227"/>
      <c r="E401" s="227"/>
    </row>
    <row r="402">
      <c r="A402" s="227"/>
      <c r="B402" s="227"/>
      <c r="C402" s="227"/>
      <c r="D402" s="227"/>
      <c r="E402" s="227"/>
    </row>
    <row r="403">
      <c r="A403" s="227"/>
      <c r="B403" s="227"/>
      <c r="C403" s="227"/>
      <c r="D403" s="227"/>
      <c r="E403" s="227"/>
    </row>
    <row r="404">
      <c r="A404" s="227"/>
      <c r="B404" s="227"/>
      <c r="C404" s="227"/>
      <c r="D404" s="227"/>
      <c r="E404" s="227"/>
    </row>
    <row r="405">
      <c r="A405" s="227"/>
      <c r="B405" s="227"/>
      <c r="C405" s="227"/>
      <c r="D405" s="227"/>
      <c r="E405" s="227"/>
    </row>
    <row r="406">
      <c r="A406" s="227"/>
      <c r="B406" s="227"/>
      <c r="C406" s="227"/>
      <c r="D406" s="227"/>
      <c r="E406" s="227"/>
    </row>
    <row r="407">
      <c r="A407" s="227"/>
      <c r="B407" s="227"/>
      <c r="C407" s="227"/>
      <c r="D407" s="227"/>
      <c r="E407" s="227"/>
    </row>
    <row r="408">
      <c r="A408" s="227"/>
      <c r="B408" s="227"/>
      <c r="C408" s="227"/>
      <c r="D408" s="227"/>
      <c r="E408" s="227"/>
    </row>
    <row r="409">
      <c r="A409" s="227"/>
      <c r="B409" s="227"/>
      <c r="C409" s="227"/>
      <c r="D409" s="227"/>
      <c r="E409" s="227"/>
    </row>
    <row r="410">
      <c r="A410" s="227"/>
      <c r="B410" s="227"/>
      <c r="C410" s="227"/>
      <c r="D410" s="227"/>
      <c r="E410" s="227"/>
    </row>
    <row r="411">
      <c r="A411" s="227"/>
      <c r="B411" s="227"/>
      <c r="C411" s="227"/>
      <c r="D411" s="227"/>
      <c r="E411" s="227"/>
    </row>
    <row r="412">
      <c r="A412" s="227"/>
      <c r="B412" s="227"/>
      <c r="C412" s="227"/>
      <c r="D412" s="227"/>
      <c r="E412" s="227"/>
    </row>
    <row r="413">
      <c r="A413" s="227"/>
      <c r="B413" s="227"/>
      <c r="C413" s="227"/>
      <c r="D413" s="227"/>
      <c r="E413" s="227"/>
    </row>
    <row r="414">
      <c r="A414" s="227"/>
      <c r="B414" s="227"/>
      <c r="C414" s="227"/>
      <c r="D414" s="227"/>
      <c r="E414" s="227"/>
    </row>
    <row r="415">
      <c r="A415" s="227"/>
      <c r="B415" s="227"/>
      <c r="C415" s="227"/>
      <c r="D415" s="227"/>
      <c r="E415" s="227"/>
    </row>
    <row r="416">
      <c r="A416" s="227"/>
      <c r="B416" s="227"/>
      <c r="C416" s="227"/>
      <c r="D416" s="227"/>
      <c r="E416" s="227"/>
    </row>
    <row r="417">
      <c r="A417" s="227"/>
      <c r="B417" s="227"/>
      <c r="C417" s="227"/>
      <c r="D417" s="227"/>
      <c r="E417" s="227"/>
    </row>
    <row r="418">
      <c r="A418" s="227"/>
      <c r="B418" s="227"/>
      <c r="C418" s="227"/>
      <c r="D418" s="227"/>
      <c r="E418" s="227"/>
    </row>
    <row r="419">
      <c r="A419" s="227"/>
      <c r="B419" s="227"/>
      <c r="C419" s="227"/>
      <c r="D419" s="227"/>
      <c r="E419" s="227"/>
    </row>
    <row r="420">
      <c r="A420" s="227"/>
      <c r="B420" s="227"/>
      <c r="C420" s="227"/>
      <c r="D420" s="227"/>
      <c r="E420" s="227"/>
    </row>
    <row r="421">
      <c r="A421" s="227"/>
      <c r="B421" s="227"/>
      <c r="C421" s="227"/>
      <c r="D421" s="227"/>
      <c r="E421" s="227"/>
    </row>
    <row r="422">
      <c r="A422" s="227"/>
      <c r="B422" s="227"/>
      <c r="C422" s="227"/>
      <c r="D422" s="227"/>
      <c r="E422" s="227"/>
    </row>
    <row r="423">
      <c r="A423" s="227"/>
      <c r="B423" s="227"/>
      <c r="C423" s="227"/>
      <c r="D423" s="227"/>
      <c r="E423" s="227"/>
    </row>
    <row r="424">
      <c r="A424" s="227"/>
      <c r="B424" s="227"/>
      <c r="C424" s="227"/>
      <c r="D424" s="227"/>
      <c r="E424" s="227"/>
    </row>
    <row r="425">
      <c r="A425" s="227"/>
      <c r="B425" s="227"/>
      <c r="C425" s="227"/>
      <c r="D425" s="227"/>
      <c r="E425" s="227"/>
    </row>
    <row r="426">
      <c r="A426" s="227"/>
      <c r="B426" s="227"/>
      <c r="C426" s="227"/>
      <c r="D426" s="227"/>
      <c r="E426" s="227"/>
    </row>
    <row r="427">
      <c r="A427" s="227"/>
      <c r="B427" s="227"/>
      <c r="C427" s="227"/>
      <c r="D427" s="227"/>
      <c r="E427" s="227"/>
    </row>
    <row r="428">
      <c r="A428" s="227"/>
      <c r="B428" s="227"/>
      <c r="C428" s="227"/>
      <c r="D428" s="227"/>
      <c r="E428" s="227"/>
    </row>
    <row r="429">
      <c r="A429" s="227"/>
      <c r="B429" s="227"/>
      <c r="C429" s="227"/>
      <c r="D429" s="227"/>
      <c r="E429" s="227"/>
    </row>
    <row r="430">
      <c r="A430" s="227"/>
      <c r="B430" s="227"/>
      <c r="C430" s="227"/>
      <c r="D430" s="227"/>
      <c r="E430" s="227"/>
    </row>
    <row r="431">
      <c r="A431" s="227"/>
      <c r="B431" s="227"/>
      <c r="C431" s="227"/>
      <c r="D431" s="227"/>
      <c r="E431" s="227"/>
    </row>
    <row r="432">
      <c r="A432" s="227"/>
      <c r="B432" s="227"/>
      <c r="C432" s="227"/>
      <c r="D432" s="227"/>
      <c r="E432" s="227"/>
    </row>
    <row r="433">
      <c r="A433" s="227"/>
      <c r="B433" s="227"/>
      <c r="C433" s="227"/>
      <c r="D433" s="227"/>
      <c r="E433" s="227"/>
    </row>
    <row r="434">
      <c r="A434" s="227"/>
      <c r="B434" s="227"/>
      <c r="C434" s="227"/>
      <c r="D434" s="227"/>
      <c r="E434" s="227"/>
    </row>
    <row r="435">
      <c r="A435" s="227"/>
      <c r="B435" s="227"/>
      <c r="C435" s="227"/>
      <c r="D435" s="227"/>
      <c r="E435" s="227"/>
    </row>
    <row r="436">
      <c r="A436" s="227"/>
      <c r="B436" s="227"/>
      <c r="C436" s="227"/>
      <c r="D436" s="227"/>
      <c r="E436" s="227"/>
    </row>
    <row r="437">
      <c r="A437" s="227"/>
      <c r="B437" s="227"/>
      <c r="C437" s="227"/>
      <c r="D437" s="227"/>
      <c r="E437" s="227"/>
    </row>
    <row r="438">
      <c r="A438" s="227"/>
      <c r="B438" s="227"/>
      <c r="C438" s="227"/>
      <c r="D438" s="227"/>
      <c r="E438" s="227"/>
    </row>
    <row r="439">
      <c r="A439" s="227"/>
      <c r="B439" s="227"/>
      <c r="C439" s="227"/>
      <c r="D439" s="227"/>
      <c r="E439" s="227"/>
    </row>
    <row r="440">
      <c r="A440" s="227"/>
      <c r="B440" s="227"/>
      <c r="C440" s="227"/>
      <c r="D440" s="227"/>
      <c r="E440" s="227"/>
    </row>
    <row r="441">
      <c r="A441" s="227"/>
      <c r="B441" s="227"/>
      <c r="C441" s="227"/>
      <c r="D441" s="227"/>
      <c r="E441" s="227"/>
    </row>
    <row r="442">
      <c r="A442" s="227"/>
      <c r="B442" s="227"/>
      <c r="C442" s="227"/>
      <c r="D442" s="227"/>
      <c r="E442" s="227"/>
    </row>
    <row r="443">
      <c r="A443" s="227"/>
      <c r="B443" s="227"/>
      <c r="C443" s="227"/>
      <c r="D443" s="227"/>
      <c r="E443" s="227"/>
    </row>
    <row r="444">
      <c r="A444" s="227"/>
      <c r="B444" s="227"/>
      <c r="C444" s="227"/>
      <c r="D444" s="227"/>
      <c r="E444" s="227"/>
    </row>
    <row r="445">
      <c r="A445" s="227"/>
      <c r="B445" s="227"/>
      <c r="C445" s="227"/>
      <c r="D445" s="227"/>
      <c r="E445" s="227"/>
    </row>
    <row r="446">
      <c r="A446" s="227"/>
      <c r="B446" s="227"/>
      <c r="C446" s="227"/>
      <c r="D446" s="227"/>
      <c r="E446" s="227"/>
    </row>
    <row r="447">
      <c r="A447" s="227"/>
      <c r="B447" s="227"/>
      <c r="C447" s="227"/>
      <c r="D447" s="227"/>
      <c r="E447" s="227"/>
    </row>
    <row r="448">
      <c r="A448" s="227"/>
      <c r="B448" s="227"/>
      <c r="C448" s="227"/>
      <c r="D448" s="227"/>
      <c r="E448" s="227"/>
    </row>
    <row r="449">
      <c r="A449" s="227"/>
      <c r="B449" s="227"/>
      <c r="C449" s="227"/>
      <c r="D449" s="227"/>
      <c r="E449" s="227"/>
    </row>
    <row r="450">
      <c r="A450" s="227"/>
      <c r="B450" s="227"/>
      <c r="C450" s="227"/>
      <c r="D450" s="227"/>
      <c r="E450" s="227"/>
    </row>
    <row r="451">
      <c r="A451" s="227"/>
      <c r="B451" s="227"/>
      <c r="C451" s="227"/>
      <c r="D451" s="227"/>
      <c r="E451" s="227"/>
    </row>
    <row r="452">
      <c r="A452" s="227"/>
      <c r="B452" s="227"/>
      <c r="C452" s="227"/>
      <c r="D452" s="227"/>
      <c r="E452" s="227"/>
    </row>
    <row r="453">
      <c r="A453" s="227"/>
      <c r="B453" s="227"/>
      <c r="C453" s="227"/>
      <c r="D453" s="227"/>
      <c r="E453" s="227"/>
    </row>
    <row r="454">
      <c r="A454" s="227"/>
      <c r="B454" s="227"/>
      <c r="C454" s="227"/>
      <c r="D454" s="227"/>
      <c r="E454" s="227"/>
    </row>
    <row r="455">
      <c r="A455" s="227"/>
      <c r="B455" s="227"/>
      <c r="C455" s="227"/>
      <c r="D455" s="227"/>
      <c r="E455" s="227"/>
    </row>
    <row r="456">
      <c r="A456" s="227"/>
      <c r="B456" s="227"/>
      <c r="C456" s="227"/>
      <c r="D456" s="227"/>
      <c r="E456" s="227"/>
    </row>
    <row r="457">
      <c r="A457" s="227"/>
      <c r="B457" s="227"/>
      <c r="C457" s="227"/>
      <c r="D457" s="227"/>
      <c r="E457" s="227"/>
    </row>
    <row r="458">
      <c r="A458" s="227"/>
      <c r="B458" s="227"/>
      <c r="C458" s="227"/>
      <c r="D458" s="227"/>
      <c r="E458" s="227"/>
    </row>
    <row r="459">
      <c r="A459" s="227"/>
      <c r="B459" s="227"/>
      <c r="C459" s="227"/>
      <c r="D459" s="227"/>
      <c r="E459" s="227"/>
    </row>
    <row r="460">
      <c r="A460" s="227"/>
      <c r="B460" s="227"/>
      <c r="C460" s="227"/>
      <c r="D460" s="227"/>
      <c r="E460" s="227"/>
    </row>
    <row r="461">
      <c r="A461" s="227"/>
      <c r="B461" s="227"/>
      <c r="C461" s="227"/>
      <c r="D461" s="227"/>
      <c r="E461" s="227"/>
    </row>
    <row r="462">
      <c r="A462" s="227"/>
      <c r="B462" s="227"/>
      <c r="C462" s="227"/>
      <c r="D462" s="227"/>
      <c r="E462" s="227"/>
    </row>
    <row r="463">
      <c r="A463" s="227"/>
      <c r="B463" s="227"/>
      <c r="C463" s="227"/>
      <c r="D463" s="227"/>
      <c r="E463" s="227"/>
    </row>
    <row r="464">
      <c r="A464" s="227"/>
      <c r="B464" s="227"/>
      <c r="C464" s="227"/>
      <c r="D464" s="227"/>
      <c r="E464" s="227"/>
    </row>
    <row r="465">
      <c r="A465" s="227"/>
      <c r="B465" s="227"/>
      <c r="C465" s="227"/>
      <c r="D465" s="227"/>
      <c r="E465" s="227"/>
    </row>
    <row r="466">
      <c r="A466" s="227"/>
      <c r="B466" s="227"/>
      <c r="C466" s="227"/>
      <c r="D466" s="227"/>
      <c r="E466" s="227"/>
    </row>
    <row r="467">
      <c r="A467" s="227"/>
      <c r="B467" s="227"/>
      <c r="C467" s="227"/>
      <c r="D467" s="227"/>
      <c r="E467" s="227"/>
    </row>
    <row r="468">
      <c r="A468" s="227"/>
      <c r="B468" s="227"/>
      <c r="C468" s="227"/>
      <c r="D468" s="227"/>
      <c r="E468" s="227"/>
    </row>
    <row r="469">
      <c r="A469" s="227"/>
      <c r="B469" s="227"/>
      <c r="C469" s="227"/>
      <c r="D469" s="227"/>
      <c r="E469" s="227"/>
    </row>
    <row r="470">
      <c r="A470" s="227"/>
      <c r="B470" s="227"/>
      <c r="C470" s="227"/>
      <c r="D470" s="227"/>
      <c r="E470" s="227"/>
    </row>
    <row r="471">
      <c r="A471" s="227"/>
      <c r="B471" s="227"/>
      <c r="C471" s="227"/>
      <c r="D471" s="227"/>
      <c r="E471" s="227"/>
    </row>
    <row r="472">
      <c r="A472" s="227"/>
      <c r="B472" s="227"/>
      <c r="C472" s="227"/>
      <c r="D472" s="227"/>
      <c r="E472" s="227"/>
    </row>
    <row r="473">
      <c r="A473" s="227"/>
      <c r="B473" s="227"/>
      <c r="C473" s="227"/>
      <c r="D473" s="227"/>
      <c r="E473" s="227"/>
    </row>
    <row r="474">
      <c r="A474" s="227"/>
      <c r="B474" s="227"/>
      <c r="C474" s="227"/>
      <c r="D474" s="227"/>
      <c r="E474" s="227"/>
    </row>
    <row r="475">
      <c r="A475" s="227"/>
      <c r="B475" s="227"/>
      <c r="C475" s="227"/>
      <c r="D475" s="227"/>
      <c r="E475" s="227"/>
    </row>
    <row r="476">
      <c r="A476" s="227"/>
      <c r="B476" s="227"/>
      <c r="C476" s="227"/>
      <c r="D476" s="227"/>
      <c r="E476" s="227"/>
    </row>
    <row r="477">
      <c r="A477" s="227"/>
      <c r="B477" s="227"/>
      <c r="C477" s="227"/>
      <c r="D477" s="227"/>
      <c r="E477" s="227"/>
    </row>
    <row r="478">
      <c r="A478" s="227"/>
      <c r="B478" s="227"/>
      <c r="C478" s="227"/>
      <c r="D478" s="227"/>
      <c r="E478" s="227"/>
    </row>
    <row r="479">
      <c r="A479" s="227"/>
      <c r="B479" s="227"/>
      <c r="C479" s="227"/>
      <c r="D479" s="227"/>
      <c r="E479" s="227"/>
    </row>
    <row r="480">
      <c r="A480" s="227"/>
      <c r="B480" s="227"/>
      <c r="C480" s="227"/>
      <c r="D480" s="227"/>
      <c r="E480" s="227"/>
    </row>
    <row r="481">
      <c r="A481" s="227"/>
      <c r="B481" s="227"/>
      <c r="C481" s="227"/>
      <c r="D481" s="227"/>
      <c r="E481" s="227"/>
    </row>
    <row r="482">
      <c r="A482" s="227"/>
      <c r="B482" s="227"/>
      <c r="C482" s="227"/>
      <c r="D482" s="227"/>
      <c r="E482" s="227"/>
    </row>
    <row r="483">
      <c r="A483" s="227"/>
      <c r="B483" s="227"/>
      <c r="C483" s="227"/>
      <c r="D483" s="227"/>
      <c r="E483" s="227"/>
    </row>
    <row r="484">
      <c r="A484" s="227"/>
      <c r="B484" s="227"/>
      <c r="C484" s="227"/>
      <c r="D484" s="227"/>
      <c r="E484" s="227"/>
    </row>
    <row r="485">
      <c r="A485" s="227"/>
      <c r="B485" s="227"/>
      <c r="C485" s="227"/>
      <c r="D485" s="227"/>
      <c r="E485" s="227"/>
    </row>
    <row r="486">
      <c r="A486" s="227"/>
      <c r="B486" s="227"/>
      <c r="C486" s="227"/>
      <c r="D486" s="227"/>
      <c r="E486" s="227"/>
    </row>
    <row r="487">
      <c r="A487" s="227"/>
      <c r="B487" s="227"/>
      <c r="C487" s="227"/>
      <c r="D487" s="227"/>
      <c r="E487" s="227"/>
    </row>
    <row r="488">
      <c r="A488" s="227"/>
      <c r="B488" s="227"/>
      <c r="C488" s="227"/>
      <c r="D488" s="227"/>
      <c r="E488" s="227"/>
    </row>
    <row r="489">
      <c r="A489" s="227"/>
      <c r="B489" s="227"/>
      <c r="C489" s="227"/>
      <c r="D489" s="227"/>
      <c r="E489" s="227"/>
    </row>
    <row r="490">
      <c r="A490" s="227"/>
      <c r="B490" s="227"/>
      <c r="C490" s="227"/>
      <c r="D490" s="227"/>
      <c r="E490" s="227"/>
    </row>
    <row r="491">
      <c r="A491" s="227"/>
      <c r="B491" s="227"/>
      <c r="C491" s="227"/>
      <c r="D491" s="227"/>
      <c r="E491" s="227"/>
    </row>
    <row r="492">
      <c r="A492" s="227"/>
      <c r="B492" s="227"/>
      <c r="C492" s="227"/>
      <c r="D492" s="227"/>
      <c r="E492" s="227"/>
    </row>
    <row r="493">
      <c r="A493" s="227"/>
      <c r="B493" s="227"/>
      <c r="C493" s="227"/>
      <c r="D493" s="227"/>
      <c r="E493" s="227"/>
    </row>
    <row r="494">
      <c r="A494" s="227"/>
      <c r="B494" s="227"/>
      <c r="C494" s="227"/>
      <c r="D494" s="227"/>
      <c r="E494" s="227"/>
    </row>
    <row r="495">
      <c r="A495" s="227"/>
      <c r="B495" s="227"/>
      <c r="C495" s="227"/>
      <c r="D495" s="227"/>
      <c r="E495" s="227"/>
    </row>
    <row r="496">
      <c r="A496" s="227"/>
      <c r="B496" s="227"/>
      <c r="C496" s="227"/>
      <c r="D496" s="227"/>
      <c r="E496" s="227"/>
    </row>
    <row r="497">
      <c r="A497" s="227"/>
      <c r="B497" s="227"/>
      <c r="C497" s="227"/>
      <c r="D497" s="227"/>
      <c r="E497" s="227"/>
    </row>
    <row r="498">
      <c r="A498" s="227"/>
      <c r="B498" s="227"/>
      <c r="C498" s="227"/>
      <c r="D498" s="227"/>
      <c r="E498" s="227"/>
    </row>
    <row r="499">
      <c r="A499" s="227"/>
      <c r="B499" s="227"/>
      <c r="C499" s="227"/>
      <c r="D499" s="227"/>
      <c r="E499" s="227"/>
    </row>
    <row r="500">
      <c r="A500" s="227"/>
      <c r="B500" s="227"/>
      <c r="C500" s="227"/>
      <c r="D500" s="227"/>
      <c r="E500" s="227"/>
    </row>
    <row r="501">
      <c r="A501" s="227"/>
      <c r="B501" s="227"/>
      <c r="C501" s="227"/>
      <c r="D501" s="227"/>
      <c r="E501" s="227"/>
    </row>
    <row r="502">
      <c r="A502" s="227"/>
      <c r="B502" s="227"/>
      <c r="C502" s="227"/>
      <c r="D502" s="227"/>
      <c r="E502" s="227"/>
    </row>
    <row r="503">
      <c r="A503" s="227"/>
      <c r="B503" s="227"/>
      <c r="C503" s="227"/>
      <c r="D503" s="227"/>
      <c r="E503" s="227"/>
    </row>
    <row r="504">
      <c r="A504" s="227"/>
      <c r="B504" s="227"/>
      <c r="C504" s="227"/>
      <c r="D504" s="227"/>
      <c r="E504" s="227"/>
    </row>
    <row r="505">
      <c r="A505" s="227"/>
      <c r="B505" s="227"/>
      <c r="C505" s="227"/>
      <c r="D505" s="227"/>
      <c r="E505" s="227"/>
    </row>
    <row r="506">
      <c r="A506" s="227"/>
      <c r="B506" s="227"/>
      <c r="C506" s="227"/>
      <c r="D506" s="227"/>
      <c r="E506" s="227"/>
    </row>
    <row r="507">
      <c r="A507" s="227"/>
      <c r="B507" s="227"/>
      <c r="C507" s="227"/>
      <c r="D507" s="227"/>
      <c r="E507" s="227"/>
    </row>
    <row r="508">
      <c r="A508" s="227"/>
      <c r="B508" s="227"/>
      <c r="C508" s="227"/>
      <c r="D508" s="227"/>
      <c r="E508" s="227"/>
    </row>
    <row r="509">
      <c r="A509" s="227"/>
      <c r="B509" s="227"/>
      <c r="C509" s="227"/>
      <c r="D509" s="227"/>
      <c r="E509" s="227"/>
    </row>
    <row r="510">
      <c r="A510" s="227"/>
      <c r="B510" s="227"/>
      <c r="C510" s="227"/>
      <c r="D510" s="227"/>
      <c r="E510" s="227"/>
    </row>
    <row r="511">
      <c r="A511" s="227"/>
      <c r="B511" s="227"/>
      <c r="C511" s="227"/>
      <c r="D511" s="227"/>
      <c r="E511" s="227"/>
    </row>
    <row r="512">
      <c r="A512" s="227"/>
      <c r="B512" s="227"/>
      <c r="C512" s="227"/>
      <c r="D512" s="227"/>
      <c r="E512" s="227"/>
    </row>
    <row r="513">
      <c r="A513" s="227"/>
      <c r="B513" s="227"/>
      <c r="C513" s="227"/>
      <c r="D513" s="227"/>
      <c r="E513" s="227"/>
    </row>
    <row r="514">
      <c r="A514" s="227"/>
      <c r="B514" s="227"/>
      <c r="C514" s="227"/>
      <c r="D514" s="227"/>
      <c r="E514" s="227"/>
    </row>
    <row r="515">
      <c r="A515" s="227"/>
      <c r="B515" s="227"/>
      <c r="C515" s="227"/>
      <c r="D515" s="227"/>
      <c r="E515" s="227"/>
    </row>
    <row r="516">
      <c r="A516" s="227"/>
      <c r="B516" s="227"/>
      <c r="C516" s="227"/>
      <c r="D516" s="227"/>
      <c r="E516" s="227"/>
    </row>
    <row r="517">
      <c r="A517" s="227"/>
      <c r="B517" s="227"/>
      <c r="C517" s="227"/>
      <c r="D517" s="227"/>
      <c r="E517" s="227"/>
    </row>
    <row r="518">
      <c r="A518" s="227"/>
      <c r="B518" s="227"/>
      <c r="C518" s="227"/>
      <c r="D518" s="227"/>
      <c r="E518" s="227"/>
    </row>
    <row r="519">
      <c r="A519" s="227"/>
      <c r="B519" s="227"/>
      <c r="C519" s="227"/>
      <c r="D519" s="227"/>
      <c r="E519" s="227"/>
    </row>
    <row r="520">
      <c r="A520" s="227"/>
      <c r="B520" s="227"/>
      <c r="C520" s="227"/>
      <c r="D520" s="227"/>
      <c r="E520" s="227"/>
    </row>
    <row r="521">
      <c r="A521" s="227"/>
      <c r="B521" s="227"/>
      <c r="C521" s="227"/>
      <c r="D521" s="227"/>
      <c r="E521" s="227"/>
    </row>
    <row r="522">
      <c r="A522" s="227"/>
      <c r="B522" s="227"/>
      <c r="C522" s="227"/>
      <c r="D522" s="227"/>
      <c r="E522" s="227"/>
    </row>
    <row r="523">
      <c r="A523" s="227"/>
      <c r="B523" s="227"/>
      <c r="C523" s="227"/>
      <c r="D523" s="227"/>
      <c r="E523" s="227"/>
    </row>
    <row r="524">
      <c r="A524" s="227"/>
      <c r="B524" s="227"/>
      <c r="C524" s="227"/>
      <c r="D524" s="227"/>
      <c r="E524" s="227"/>
    </row>
    <row r="525">
      <c r="A525" s="227"/>
      <c r="B525" s="227"/>
      <c r="C525" s="227"/>
      <c r="D525" s="227"/>
      <c r="E525" s="227"/>
    </row>
    <row r="526">
      <c r="A526" s="227"/>
      <c r="B526" s="227"/>
      <c r="C526" s="227"/>
      <c r="D526" s="227"/>
      <c r="E526" s="227"/>
    </row>
    <row r="527">
      <c r="A527" s="227"/>
      <c r="B527" s="227"/>
      <c r="C527" s="227"/>
      <c r="D527" s="227"/>
      <c r="E527" s="227"/>
    </row>
    <row r="528">
      <c r="A528" s="227"/>
      <c r="B528" s="227"/>
      <c r="C528" s="227"/>
      <c r="D528" s="227"/>
      <c r="E528" s="227"/>
    </row>
    <row r="529">
      <c r="A529" s="227"/>
      <c r="B529" s="227"/>
      <c r="C529" s="227"/>
      <c r="D529" s="227"/>
      <c r="E529" s="227"/>
    </row>
    <row r="530">
      <c r="A530" s="227"/>
      <c r="B530" s="227"/>
      <c r="C530" s="227"/>
      <c r="D530" s="227"/>
      <c r="E530" s="227"/>
    </row>
    <row r="531">
      <c r="A531" s="227"/>
      <c r="B531" s="227"/>
      <c r="C531" s="227"/>
      <c r="D531" s="227"/>
      <c r="E531" s="227"/>
    </row>
    <row r="532">
      <c r="A532" s="227"/>
      <c r="B532" s="227"/>
      <c r="C532" s="227"/>
      <c r="D532" s="227"/>
      <c r="E532" s="227"/>
    </row>
    <row r="533">
      <c r="A533" s="227"/>
      <c r="B533" s="227"/>
      <c r="C533" s="227"/>
      <c r="D533" s="227"/>
      <c r="E533" s="227"/>
    </row>
    <row r="534">
      <c r="A534" s="227"/>
      <c r="B534" s="227"/>
      <c r="C534" s="227"/>
      <c r="D534" s="227"/>
      <c r="E534" s="227"/>
    </row>
    <row r="535">
      <c r="A535" s="227"/>
      <c r="B535" s="227"/>
      <c r="C535" s="227"/>
      <c r="D535" s="227"/>
      <c r="E535" s="227"/>
    </row>
    <row r="536">
      <c r="A536" s="227"/>
      <c r="B536" s="227"/>
      <c r="C536" s="227"/>
      <c r="D536" s="227"/>
      <c r="E536" s="227"/>
    </row>
    <row r="537">
      <c r="A537" s="227"/>
      <c r="B537" s="227"/>
      <c r="C537" s="227"/>
      <c r="D537" s="227"/>
      <c r="E537" s="227"/>
    </row>
    <row r="538">
      <c r="A538" s="227"/>
      <c r="B538" s="227"/>
      <c r="C538" s="227"/>
      <c r="D538" s="227"/>
      <c r="E538" s="227"/>
    </row>
    <row r="539">
      <c r="A539" s="227"/>
      <c r="B539" s="227"/>
      <c r="C539" s="227"/>
      <c r="D539" s="227"/>
      <c r="E539" s="227"/>
    </row>
    <row r="540">
      <c r="A540" s="227"/>
      <c r="B540" s="227"/>
      <c r="C540" s="227"/>
      <c r="D540" s="227"/>
      <c r="E540" s="227"/>
    </row>
    <row r="541">
      <c r="A541" s="227"/>
      <c r="B541" s="227"/>
      <c r="C541" s="227"/>
      <c r="D541" s="227"/>
      <c r="E541" s="227"/>
    </row>
    <row r="542">
      <c r="A542" s="227"/>
      <c r="B542" s="227"/>
      <c r="C542" s="227"/>
      <c r="D542" s="227"/>
      <c r="E542" s="227"/>
    </row>
    <row r="543">
      <c r="A543" s="227"/>
      <c r="B543" s="227"/>
      <c r="C543" s="227"/>
      <c r="D543" s="227"/>
      <c r="E543" s="227"/>
    </row>
    <row r="544">
      <c r="A544" s="227"/>
      <c r="B544" s="227"/>
      <c r="C544" s="227"/>
      <c r="D544" s="227"/>
      <c r="E544" s="227"/>
    </row>
    <row r="545">
      <c r="A545" s="227"/>
      <c r="B545" s="227"/>
      <c r="C545" s="227"/>
      <c r="D545" s="227"/>
      <c r="E545" s="227"/>
    </row>
    <row r="546">
      <c r="A546" s="227"/>
      <c r="B546" s="227"/>
      <c r="C546" s="227"/>
      <c r="D546" s="227"/>
      <c r="E546" s="227"/>
    </row>
    <row r="547">
      <c r="A547" s="227"/>
      <c r="B547" s="227"/>
      <c r="C547" s="227"/>
      <c r="D547" s="227"/>
      <c r="E547" s="227"/>
    </row>
    <row r="548">
      <c r="A548" s="227"/>
      <c r="B548" s="227"/>
      <c r="C548" s="227"/>
      <c r="D548" s="227"/>
      <c r="E548" s="227"/>
    </row>
    <row r="549">
      <c r="A549" s="227"/>
      <c r="B549" s="227"/>
      <c r="C549" s="227"/>
      <c r="D549" s="227"/>
      <c r="E549" s="227"/>
    </row>
    <row r="550">
      <c r="A550" s="227"/>
      <c r="B550" s="227"/>
      <c r="C550" s="227"/>
      <c r="D550" s="227"/>
      <c r="E550" s="227"/>
    </row>
    <row r="551">
      <c r="A551" s="227"/>
      <c r="B551" s="227"/>
      <c r="C551" s="227"/>
      <c r="D551" s="227"/>
      <c r="E551" s="227"/>
    </row>
    <row r="552">
      <c r="A552" s="227"/>
      <c r="B552" s="227"/>
      <c r="C552" s="227"/>
      <c r="D552" s="227"/>
      <c r="E552" s="227"/>
    </row>
    <row r="553">
      <c r="A553" s="227"/>
      <c r="B553" s="227"/>
      <c r="C553" s="227"/>
      <c r="D553" s="227"/>
      <c r="E553" s="227"/>
    </row>
    <row r="554">
      <c r="A554" s="227"/>
      <c r="B554" s="227"/>
      <c r="C554" s="227"/>
      <c r="D554" s="227"/>
      <c r="E554" s="227"/>
    </row>
    <row r="555">
      <c r="A555" s="227"/>
      <c r="B555" s="227"/>
      <c r="C555" s="227"/>
      <c r="D555" s="227"/>
      <c r="E555" s="227"/>
    </row>
    <row r="556">
      <c r="A556" s="227"/>
      <c r="B556" s="227"/>
      <c r="C556" s="227"/>
      <c r="D556" s="227"/>
      <c r="E556" s="227"/>
    </row>
    <row r="557">
      <c r="A557" s="227"/>
      <c r="B557" s="227"/>
      <c r="C557" s="227"/>
      <c r="D557" s="227"/>
      <c r="E557" s="227"/>
    </row>
    <row r="558">
      <c r="A558" s="227"/>
      <c r="B558" s="227"/>
      <c r="C558" s="227"/>
      <c r="D558" s="227"/>
      <c r="E558" s="227"/>
    </row>
    <row r="559">
      <c r="A559" s="227"/>
      <c r="B559" s="227"/>
      <c r="C559" s="227"/>
      <c r="D559" s="227"/>
      <c r="E559" s="227"/>
    </row>
    <row r="560">
      <c r="A560" s="227"/>
      <c r="B560" s="227"/>
      <c r="C560" s="227"/>
      <c r="D560" s="227"/>
      <c r="E560" s="227"/>
    </row>
    <row r="561">
      <c r="A561" s="227"/>
      <c r="B561" s="227"/>
      <c r="C561" s="227"/>
      <c r="D561" s="227"/>
      <c r="E561" s="227"/>
    </row>
    <row r="562">
      <c r="A562" s="227"/>
      <c r="B562" s="227"/>
      <c r="C562" s="227"/>
      <c r="D562" s="227"/>
      <c r="E562" s="227"/>
    </row>
    <row r="563">
      <c r="A563" s="227"/>
      <c r="B563" s="227"/>
      <c r="C563" s="227"/>
      <c r="D563" s="227"/>
      <c r="E563" s="227"/>
    </row>
    <row r="564">
      <c r="A564" s="227"/>
      <c r="B564" s="227"/>
      <c r="C564" s="227"/>
      <c r="D564" s="227"/>
      <c r="E564" s="227"/>
    </row>
    <row r="565">
      <c r="A565" s="227"/>
      <c r="B565" s="227"/>
      <c r="C565" s="227"/>
      <c r="D565" s="227"/>
      <c r="E565" s="227"/>
    </row>
    <row r="566">
      <c r="A566" s="227"/>
      <c r="B566" s="227"/>
      <c r="C566" s="227"/>
      <c r="D566" s="227"/>
      <c r="E566" s="227"/>
    </row>
    <row r="567">
      <c r="A567" s="227"/>
      <c r="B567" s="227"/>
      <c r="C567" s="227"/>
      <c r="D567" s="227"/>
      <c r="E567" s="227"/>
    </row>
    <row r="568">
      <c r="A568" s="227"/>
      <c r="B568" s="227"/>
      <c r="C568" s="227"/>
      <c r="D568" s="227"/>
      <c r="E568" s="227"/>
    </row>
    <row r="569">
      <c r="A569" s="227"/>
      <c r="B569" s="227"/>
      <c r="C569" s="227"/>
      <c r="D569" s="227"/>
      <c r="E569" s="227"/>
    </row>
    <row r="570">
      <c r="A570" s="227"/>
      <c r="B570" s="227"/>
      <c r="C570" s="227"/>
      <c r="D570" s="227"/>
      <c r="E570" s="227"/>
    </row>
    <row r="571">
      <c r="A571" s="227"/>
      <c r="B571" s="227"/>
      <c r="C571" s="227"/>
      <c r="D571" s="227"/>
      <c r="E571" s="227"/>
    </row>
    <row r="572">
      <c r="A572" s="227"/>
      <c r="B572" s="227"/>
      <c r="C572" s="227"/>
      <c r="D572" s="227"/>
      <c r="E572" s="227"/>
    </row>
    <row r="573">
      <c r="A573" s="227"/>
      <c r="B573" s="227"/>
      <c r="C573" s="227"/>
      <c r="D573" s="227"/>
      <c r="E573" s="227"/>
    </row>
    <row r="574">
      <c r="A574" s="227"/>
      <c r="B574" s="227"/>
      <c r="C574" s="227"/>
      <c r="D574" s="227"/>
      <c r="E574" s="227"/>
    </row>
    <row r="575">
      <c r="A575" s="227"/>
      <c r="B575" s="227"/>
      <c r="C575" s="227"/>
      <c r="D575" s="227"/>
      <c r="E575" s="227"/>
    </row>
    <row r="576">
      <c r="A576" s="227"/>
      <c r="B576" s="227"/>
      <c r="C576" s="227"/>
      <c r="D576" s="227"/>
      <c r="E576" s="227"/>
    </row>
    <row r="577">
      <c r="A577" s="227"/>
      <c r="B577" s="227"/>
      <c r="C577" s="227"/>
      <c r="D577" s="227"/>
      <c r="E577" s="227"/>
    </row>
    <row r="578">
      <c r="A578" s="227"/>
      <c r="B578" s="227"/>
      <c r="C578" s="227"/>
      <c r="D578" s="227"/>
      <c r="E578" s="227"/>
    </row>
    <row r="579">
      <c r="A579" s="227"/>
      <c r="B579" s="227"/>
      <c r="C579" s="227"/>
      <c r="D579" s="227"/>
      <c r="E579" s="227"/>
    </row>
    <row r="580">
      <c r="A580" s="227"/>
      <c r="B580" s="227"/>
      <c r="C580" s="227"/>
      <c r="D580" s="227"/>
      <c r="E580" s="227"/>
    </row>
    <row r="581">
      <c r="A581" s="227"/>
      <c r="B581" s="227"/>
      <c r="C581" s="227"/>
      <c r="D581" s="227"/>
      <c r="E581" s="227"/>
    </row>
    <row r="582">
      <c r="A582" s="227"/>
      <c r="B582" s="227"/>
      <c r="C582" s="227"/>
      <c r="D582" s="227"/>
      <c r="E582" s="227"/>
    </row>
    <row r="583">
      <c r="A583" s="227"/>
      <c r="B583" s="227"/>
      <c r="C583" s="227"/>
      <c r="D583" s="227"/>
      <c r="E583" s="227"/>
    </row>
    <row r="584">
      <c r="A584" s="227"/>
      <c r="B584" s="227"/>
      <c r="C584" s="227"/>
      <c r="D584" s="227"/>
      <c r="E584" s="227"/>
    </row>
    <row r="585">
      <c r="A585" s="227"/>
      <c r="B585" s="227"/>
      <c r="C585" s="227"/>
      <c r="D585" s="227"/>
      <c r="E585" s="227"/>
    </row>
    <row r="586">
      <c r="A586" s="227"/>
      <c r="B586" s="227"/>
      <c r="C586" s="227"/>
      <c r="D586" s="227"/>
      <c r="E586" s="227"/>
    </row>
    <row r="587">
      <c r="A587" s="227"/>
      <c r="B587" s="227"/>
      <c r="C587" s="227"/>
      <c r="D587" s="227"/>
      <c r="E587" s="227"/>
    </row>
    <row r="588">
      <c r="A588" s="227"/>
      <c r="B588" s="227"/>
      <c r="C588" s="227"/>
      <c r="D588" s="227"/>
      <c r="E588" s="227"/>
    </row>
    <row r="589">
      <c r="A589" s="227"/>
      <c r="B589" s="227"/>
      <c r="C589" s="227"/>
      <c r="D589" s="227"/>
      <c r="E589" s="227"/>
    </row>
    <row r="590">
      <c r="A590" s="227"/>
      <c r="B590" s="227"/>
      <c r="C590" s="227"/>
      <c r="D590" s="227"/>
      <c r="E590" s="227"/>
    </row>
    <row r="591">
      <c r="A591" s="227"/>
      <c r="B591" s="227"/>
      <c r="C591" s="227"/>
      <c r="D591" s="227"/>
      <c r="E591" s="227"/>
    </row>
    <row r="592">
      <c r="A592" s="227"/>
      <c r="B592" s="227"/>
      <c r="C592" s="227"/>
      <c r="D592" s="227"/>
      <c r="E592" s="227"/>
    </row>
    <row r="593">
      <c r="A593" s="227"/>
      <c r="B593" s="227"/>
      <c r="C593" s="227"/>
      <c r="D593" s="227"/>
      <c r="E593" s="227"/>
    </row>
    <row r="594">
      <c r="A594" s="227"/>
      <c r="B594" s="227"/>
      <c r="C594" s="227"/>
      <c r="D594" s="227"/>
      <c r="E594" s="227"/>
    </row>
    <row r="595">
      <c r="A595" s="227"/>
      <c r="B595" s="227"/>
      <c r="C595" s="227"/>
      <c r="D595" s="227"/>
      <c r="E595" s="227"/>
    </row>
    <row r="596">
      <c r="A596" s="227"/>
      <c r="B596" s="227"/>
      <c r="C596" s="227"/>
      <c r="D596" s="227"/>
      <c r="E596" s="227"/>
    </row>
    <row r="597">
      <c r="A597" s="227"/>
      <c r="B597" s="227"/>
      <c r="C597" s="227"/>
      <c r="D597" s="227"/>
      <c r="E597" s="227"/>
    </row>
    <row r="598">
      <c r="A598" s="227"/>
      <c r="B598" s="227"/>
      <c r="C598" s="227"/>
      <c r="D598" s="227"/>
      <c r="E598" s="227"/>
    </row>
    <row r="599">
      <c r="A599" s="227"/>
      <c r="B599" s="227"/>
      <c r="C599" s="227"/>
      <c r="D599" s="227"/>
      <c r="E599" s="227"/>
    </row>
    <row r="600">
      <c r="A600" s="227"/>
      <c r="B600" s="227"/>
      <c r="C600" s="227"/>
      <c r="D600" s="227"/>
      <c r="E600" s="227"/>
    </row>
    <row r="601">
      <c r="A601" s="227"/>
      <c r="B601" s="227"/>
      <c r="C601" s="227"/>
      <c r="D601" s="227"/>
      <c r="E601" s="227"/>
    </row>
    <row r="602">
      <c r="A602" s="227"/>
      <c r="B602" s="227"/>
      <c r="C602" s="227"/>
      <c r="D602" s="227"/>
      <c r="E602" s="227"/>
    </row>
    <row r="603">
      <c r="A603" s="227"/>
      <c r="B603" s="227"/>
      <c r="C603" s="227"/>
      <c r="D603" s="227"/>
      <c r="E603" s="227"/>
    </row>
    <row r="604">
      <c r="A604" s="227"/>
      <c r="B604" s="227"/>
      <c r="C604" s="227"/>
      <c r="D604" s="227"/>
      <c r="E604" s="227"/>
    </row>
    <row r="605">
      <c r="A605" s="227"/>
      <c r="B605" s="227"/>
      <c r="C605" s="227"/>
      <c r="D605" s="227"/>
      <c r="E605" s="227"/>
    </row>
    <row r="606">
      <c r="A606" s="227"/>
      <c r="B606" s="227"/>
      <c r="C606" s="227"/>
      <c r="D606" s="227"/>
      <c r="E606" s="227"/>
    </row>
    <row r="607">
      <c r="A607" s="227"/>
      <c r="B607" s="227"/>
      <c r="C607" s="227"/>
      <c r="D607" s="227"/>
      <c r="E607" s="227"/>
    </row>
    <row r="608">
      <c r="A608" s="227"/>
      <c r="B608" s="227"/>
      <c r="C608" s="227"/>
      <c r="D608" s="227"/>
      <c r="E608" s="227"/>
    </row>
    <row r="609">
      <c r="A609" s="227"/>
      <c r="B609" s="227"/>
      <c r="C609" s="227"/>
      <c r="D609" s="227"/>
      <c r="E609" s="227"/>
    </row>
    <row r="610">
      <c r="A610" s="227"/>
      <c r="B610" s="227"/>
      <c r="C610" s="227"/>
      <c r="D610" s="227"/>
      <c r="E610" s="227"/>
    </row>
    <row r="611">
      <c r="A611" s="227"/>
      <c r="B611" s="227"/>
      <c r="C611" s="227"/>
      <c r="D611" s="227"/>
      <c r="E611" s="227"/>
    </row>
    <row r="612">
      <c r="A612" s="227"/>
      <c r="B612" s="227"/>
      <c r="C612" s="227"/>
      <c r="D612" s="227"/>
      <c r="E612" s="227"/>
    </row>
    <row r="613">
      <c r="A613" s="227"/>
      <c r="B613" s="227"/>
      <c r="C613" s="227"/>
      <c r="D613" s="227"/>
      <c r="E613" s="227"/>
    </row>
    <row r="614">
      <c r="A614" s="227"/>
      <c r="B614" s="227"/>
      <c r="C614" s="227"/>
      <c r="D614" s="227"/>
      <c r="E614" s="227"/>
    </row>
    <row r="615">
      <c r="A615" s="227"/>
      <c r="B615" s="227"/>
      <c r="C615" s="227"/>
      <c r="D615" s="227"/>
      <c r="E615" s="227"/>
    </row>
    <row r="616">
      <c r="A616" s="227"/>
      <c r="B616" s="227"/>
      <c r="C616" s="227"/>
      <c r="D616" s="227"/>
      <c r="E616" s="227"/>
    </row>
    <row r="617">
      <c r="A617" s="227"/>
      <c r="B617" s="227"/>
      <c r="C617" s="227"/>
      <c r="D617" s="227"/>
      <c r="E617" s="227"/>
    </row>
    <row r="618">
      <c r="A618" s="227"/>
      <c r="B618" s="227"/>
      <c r="C618" s="227"/>
      <c r="D618" s="227"/>
      <c r="E618" s="227"/>
    </row>
    <row r="619">
      <c r="A619" s="227"/>
      <c r="B619" s="227"/>
      <c r="C619" s="227"/>
      <c r="D619" s="227"/>
      <c r="E619" s="227"/>
    </row>
    <row r="620">
      <c r="A620" s="227"/>
      <c r="B620" s="227"/>
      <c r="C620" s="227"/>
      <c r="D620" s="227"/>
      <c r="E620" s="227"/>
    </row>
    <row r="621">
      <c r="A621" s="227"/>
      <c r="B621" s="227"/>
      <c r="C621" s="227"/>
      <c r="D621" s="227"/>
      <c r="E621" s="227"/>
    </row>
    <row r="622">
      <c r="A622" s="227"/>
      <c r="B622" s="227"/>
      <c r="C622" s="227"/>
      <c r="D622" s="227"/>
      <c r="E622" s="227"/>
    </row>
    <row r="623">
      <c r="A623" s="227"/>
      <c r="B623" s="227"/>
      <c r="C623" s="227"/>
      <c r="D623" s="227"/>
      <c r="E623" s="227"/>
    </row>
    <row r="624">
      <c r="A624" s="227"/>
      <c r="B624" s="227"/>
      <c r="C624" s="227"/>
      <c r="D624" s="227"/>
      <c r="E624" s="227"/>
    </row>
    <row r="625">
      <c r="A625" s="227"/>
      <c r="B625" s="227"/>
      <c r="C625" s="227"/>
      <c r="D625" s="227"/>
      <c r="E625" s="227"/>
    </row>
    <row r="626">
      <c r="A626" s="227"/>
      <c r="B626" s="227"/>
      <c r="C626" s="227"/>
      <c r="D626" s="227"/>
      <c r="E626" s="227"/>
    </row>
    <row r="627">
      <c r="A627" s="227"/>
      <c r="B627" s="227"/>
      <c r="C627" s="227"/>
      <c r="D627" s="227"/>
      <c r="E627" s="227"/>
    </row>
    <row r="628">
      <c r="A628" s="227"/>
      <c r="B628" s="227"/>
      <c r="C628" s="227"/>
      <c r="D628" s="227"/>
      <c r="E628" s="227"/>
    </row>
    <row r="629">
      <c r="A629" s="227"/>
      <c r="B629" s="227"/>
      <c r="C629" s="227"/>
      <c r="D629" s="227"/>
      <c r="E629" s="227"/>
    </row>
    <row r="630">
      <c r="A630" s="227"/>
      <c r="B630" s="227"/>
      <c r="C630" s="227"/>
      <c r="D630" s="227"/>
      <c r="E630" s="227"/>
    </row>
    <row r="631">
      <c r="A631" s="227"/>
      <c r="B631" s="227"/>
      <c r="C631" s="227"/>
      <c r="D631" s="227"/>
      <c r="E631" s="227"/>
    </row>
    <row r="632">
      <c r="A632" s="227"/>
      <c r="B632" s="227"/>
      <c r="C632" s="227"/>
      <c r="D632" s="227"/>
      <c r="E632" s="227"/>
    </row>
    <row r="633">
      <c r="A633" s="227"/>
      <c r="B633" s="227"/>
      <c r="C633" s="227"/>
      <c r="D633" s="227"/>
      <c r="E633" s="227"/>
    </row>
    <row r="634">
      <c r="A634" s="227"/>
      <c r="B634" s="227"/>
      <c r="C634" s="227"/>
      <c r="D634" s="227"/>
      <c r="E634" s="227"/>
    </row>
    <row r="635">
      <c r="A635" s="227"/>
      <c r="B635" s="227"/>
      <c r="C635" s="227"/>
      <c r="D635" s="227"/>
      <c r="E635" s="227"/>
    </row>
    <row r="636">
      <c r="A636" s="227"/>
      <c r="B636" s="227"/>
      <c r="C636" s="227"/>
      <c r="D636" s="227"/>
      <c r="E636" s="227"/>
    </row>
    <row r="637">
      <c r="A637" s="227"/>
      <c r="B637" s="227"/>
      <c r="C637" s="227"/>
      <c r="D637" s="227"/>
      <c r="E637" s="227"/>
    </row>
    <row r="638">
      <c r="A638" s="227"/>
      <c r="B638" s="227"/>
      <c r="C638" s="227"/>
      <c r="D638" s="227"/>
      <c r="E638" s="227"/>
    </row>
    <row r="639">
      <c r="A639" s="227"/>
      <c r="B639" s="227"/>
      <c r="C639" s="227"/>
      <c r="D639" s="227"/>
      <c r="E639" s="227"/>
    </row>
    <row r="640">
      <c r="A640" s="227"/>
      <c r="B640" s="227"/>
      <c r="C640" s="227"/>
      <c r="D640" s="227"/>
      <c r="E640" s="227"/>
    </row>
    <row r="641">
      <c r="A641" s="227"/>
      <c r="B641" s="227"/>
      <c r="C641" s="227"/>
      <c r="D641" s="227"/>
      <c r="E641" s="227"/>
    </row>
    <row r="642">
      <c r="A642" s="227"/>
      <c r="B642" s="227"/>
      <c r="C642" s="227"/>
      <c r="D642" s="227"/>
      <c r="E642" s="227"/>
    </row>
    <row r="643">
      <c r="A643" s="227"/>
      <c r="B643" s="227"/>
      <c r="C643" s="227"/>
      <c r="D643" s="227"/>
      <c r="E643" s="227"/>
    </row>
    <row r="644">
      <c r="A644" s="227"/>
      <c r="B644" s="227"/>
      <c r="C644" s="227"/>
      <c r="D644" s="227"/>
      <c r="E644" s="227"/>
    </row>
    <row r="645">
      <c r="A645" s="227"/>
      <c r="B645" s="227"/>
      <c r="C645" s="227"/>
      <c r="D645" s="227"/>
      <c r="E645" s="227"/>
    </row>
    <row r="646">
      <c r="A646" s="227"/>
      <c r="B646" s="227"/>
      <c r="C646" s="227"/>
      <c r="D646" s="227"/>
      <c r="E646" s="227"/>
    </row>
    <row r="647">
      <c r="A647" s="227"/>
      <c r="B647" s="227"/>
      <c r="C647" s="227"/>
      <c r="D647" s="227"/>
      <c r="E647" s="227"/>
    </row>
    <row r="648">
      <c r="A648" s="227"/>
      <c r="B648" s="227"/>
      <c r="C648" s="227"/>
      <c r="D648" s="227"/>
      <c r="E648" s="227"/>
    </row>
    <row r="649">
      <c r="A649" s="227"/>
      <c r="B649" s="227"/>
      <c r="C649" s="227"/>
      <c r="D649" s="227"/>
      <c r="E649" s="227"/>
    </row>
    <row r="650">
      <c r="A650" s="227"/>
      <c r="B650" s="227"/>
      <c r="C650" s="227"/>
      <c r="D650" s="227"/>
      <c r="E650" s="227"/>
    </row>
    <row r="651">
      <c r="A651" s="227"/>
      <c r="B651" s="227"/>
      <c r="C651" s="227"/>
      <c r="D651" s="227"/>
      <c r="E651" s="227"/>
    </row>
    <row r="652">
      <c r="A652" s="227"/>
      <c r="B652" s="227"/>
      <c r="C652" s="227"/>
      <c r="D652" s="227"/>
      <c r="E652" s="227"/>
    </row>
    <row r="653">
      <c r="A653" s="227"/>
      <c r="B653" s="227"/>
      <c r="C653" s="227"/>
      <c r="D653" s="227"/>
      <c r="E653" s="227"/>
    </row>
    <row r="654">
      <c r="A654" s="227"/>
      <c r="B654" s="227"/>
      <c r="C654" s="227"/>
      <c r="D654" s="227"/>
      <c r="E654" s="227"/>
    </row>
    <row r="655">
      <c r="A655" s="227"/>
      <c r="B655" s="227"/>
      <c r="C655" s="227"/>
      <c r="D655" s="227"/>
      <c r="E655" s="227"/>
    </row>
    <row r="656">
      <c r="A656" s="227"/>
      <c r="B656" s="227"/>
      <c r="C656" s="227"/>
      <c r="D656" s="227"/>
      <c r="E656" s="227"/>
    </row>
    <row r="657">
      <c r="A657" s="227"/>
      <c r="B657" s="227"/>
      <c r="C657" s="227"/>
      <c r="D657" s="227"/>
      <c r="E657" s="227"/>
    </row>
    <row r="658">
      <c r="A658" s="227"/>
      <c r="B658" s="227"/>
      <c r="C658" s="227"/>
      <c r="D658" s="227"/>
      <c r="E658" s="227"/>
    </row>
    <row r="659">
      <c r="A659" s="227"/>
      <c r="B659" s="227"/>
      <c r="C659" s="227"/>
      <c r="D659" s="227"/>
      <c r="E659" s="227"/>
    </row>
    <row r="660">
      <c r="A660" s="227"/>
      <c r="B660" s="227"/>
      <c r="C660" s="227"/>
      <c r="D660" s="227"/>
      <c r="E660" s="227"/>
    </row>
    <row r="661">
      <c r="A661" s="227"/>
      <c r="B661" s="227"/>
      <c r="C661" s="227"/>
      <c r="D661" s="227"/>
      <c r="E661" s="227"/>
    </row>
    <row r="662">
      <c r="A662" s="227"/>
      <c r="B662" s="227"/>
      <c r="C662" s="227"/>
      <c r="D662" s="227"/>
      <c r="E662" s="227"/>
    </row>
    <row r="663">
      <c r="A663" s="227"/>
      <c r="B663" s="227"/>
      <c r="C663" s="227"/>
      <c r="D663" s="227"/>
      <c r="E663" s="227"/>
    </row>
    <row r="664">
      <c r="A664" s="227"/>
      <c r="B664" s="227"/>
      <c r="C664" s="227"/>
      <c r="D664" s="227"/>
      <c r="E664" s="227"/>
    </row>
    <row r="665">
      <c r="A665" s="227"/>
      <c r="B665" s="227"/>
      <c r="C665" s="227"/>
      <c r="D665" s="227"/>
      <c r="E665" s="227"/>
    </row>
    <row r="666">
      <c r="A666" s="227"/>
      <c r="B666" s="227"/>
      <c r="C666" s="227"/>
      <c r="D666" s="227"/>
      <c r="E666" s="227"/>
    </row>
    <row r="667">
      <c r="A667" s="227"/>
      <c r="B667" s="227"/>
      <c r="C667" s="227"/>
      <c r="D667" s="227"/>
      <c r="E667" s="227"/>
    </row>
    <row r="668">
      <c r="A668" s="227"/>
      <c r="B668" s="227"/>
      <c r="C668" s="227"/>
      <c r="D668" s="227"/>
      <c r="E668" s="227"/>
    </row>
    <row r="669">
      <c r="A669" s="227"/>
      <c r="B669" s="227"/>
      <c r="C669" s="227"/>
      <c r="D669" s="227"/>
      <c r="E669" s="227"/>
    </row>
    <row r="670">
      <c r="A670" s="227"/>
      <c r="B670" s="227"/>
      <c r="C670" s="227"/>
      <c r="D670" s="227"/>
      <c r="E670" s="227"/>
    </row>
    <row r="671">
      <c r="A671" s="227"/>
      <c r="B671" s="227"/>
      <c r="C671" s="227"/>
      <c r="D671" s="227"/>
      <c r="E671" s="227"/>
    </row>
    <row r="672">
      <c r="A672" s="227"/>
      <c r="B672" s="227"/>
      <c r="C672" s="227"/>
      <c r="D672" s="227"/>
      <c r="E672" s="227"/>
    </row>
    <row r="673">
      <c r="A673" s="227"/>
      <c r="B673" s="227"/>
      <c r="C673" s="227"/>
      <c r="D673" s="227"/>
      <c r="E673" s="227"/>
    </row>
    <row r="674">
      <c r="A674" s="227"/>
      <c r="B674" s="227"/>
      <c r="C674" s="227"/>
      <c r="D674" s="227"/>
      <c r="E674" s="227"/>
    </row>
    <row r="675">
      <c r="A675" s="227"/>
      <c r="B675" s="227"/>
      <c r="C675" s="227"/>
      <c r="D675" s="227"/>
      <c r="E675" s="227"/>
    </row>
    <row r="676">
      <c r="A676" s="227"/>
      <c r="B676" s="227"/>
      <c r="C676" s="227"/>
      <c r="D676" s="227"/>
      <c r="E676" s="227"/>
    </row>
    <row r="677">
      <c r="A677" s="227"/>
      <c r="B677" s="227"/>
      <c r="C677" s="227"/>
      <c r="D677" s="227"/>
      <c r="E677" s="227"/>
    </row>
    <row r="678">
      <c r="A678" s="227"/>
      <c r="B678" s="227"/>
      <c r="C678" s="227"/>
      <c r="D678" s="227"/>
      <c r="E678" s="227"/>
    </row>
    <row r="679">
      <c r="A679" s="227"/>
      <c r="B679" s="227"/>
      <c r="C679" s="227"/>
      <c r="D679" s="227"/>
      <c r="E679" s="227"/>
    </row>
    <row r="680">
      <c r="A680" s="227"/>
      <c r="B680" s="227"/>
      <c r="C680" s="227"/>
      <c r="D680" s="227"/>
      <c r="E680" s="227"/>
    </row>
    <row r="681">
      <c r="A681" s="227"/>
      <c r="B681" s="227"/>
      <c r="C681" s="227"/>
      <c r="D681" s="227"/>
      <c r="E681" s="227"/>
    </row>
    <row r="682">
      <c r="A682" s="227"/>
      <c r="B682" s="227"/>
      <c r="C682" s="227"/>
      <c r="D682" s="227"/>
      <c r="E682" s="227"/>
    </row>
    <row r="683">
      <c r="A683" s="227"/>
      <c r="B683" s="227"/>
      <c r="C683" s="227"/>
      <c r="D683" s="227"/>
      <c r="E683" s="227"/>
    </row>
    <row r="684">
      <c r="A684" s="227"/>
      <c r="B684" s="227"/>
      <c r="C684" s="227"/>
      <c r="D684" s="227"/>
      <c r="E684" s="227"/>
    </row>
    <row r="685">
      <c r="A685" s="227"/>
      <c r="B685" s="227"/>
      <c r="C685" s="227"/>
      <c r="D685" s="227"/>
      <c r="E685" s="227"/>
    </row>
    <row r="686">
      <c r="A686" s="227"/>
      <c r="B686" s="227"/>
      <c r="C686" s="227"/>
      <c r="D686" s="227"/>
      <c r="E686" s="227"/>
    </row>
    <row r="687">
      <c r="A687" s="227"/>
      <c r="B687" s="227"/>
      <c r="C687" s="227"/>
      <c r="D687" s="227"/>
      <c r="E687" s="227"/>
    </row>
    <row r="688">
      <c r="A688" s="227"/>
      <c r="B688" s="227"/>
      <c r="C688" s="227"/>
      <c r="D688" s="227"/>
      <c r="E688" s="227"/>
    </row>
    <row r="689">
      <c r="A689" s="227"/>
      <c r="B689" s="227"/>
      <c r="C689" s="227"/>
      <c r="D689" s="227"/>
      <c r="E689" s="227"/>
    </row>
    <row r="690">
      <c r="A690" s="227"/>
      <c r="B690" s="227"/>
      <c r="C690" s="227"/>
      <c r="D690" s="227"/>
      <c r="E690" s="227"/>
    </row>
    <row r="691">
      <c r="A691" s="227"/>
      <c r="B691" s="227"/>
      <c r="C691" s="227"/>
      <c r="D691" s="227"/>
      <c r="E691" s="227"/>
    </row>
    <row r="692">
      <c r="A692" s="227"/>
      <c r="B692" s="227"/>
      <c r="C692" s="227"/>
      <c r="D692" s="227"/>
      <c r="E692" s="227"/>
    </row>
    <row r="693">
      <c r="A693" s="227"/>
      <c r="B693" s="227"/>
      <c r="C693" s="227"/>
      <c r="D693" s="227"/>
      <c r="E693" s="227"/>
    </row>
    <row r="694">
      <c r="A694" s="227"/>
      <c r="B694" s="227"/>
      <c r="C694" s="227"/>
      <c r="D694" s="227"/>
      <c r="E694" s="227"/>
    </row>
    <row r="695">
      <c r="A695" s="227"/>
      <c r="B695" s="227"/>
      <c r="C695" s="227"/>
      <c r="D695" s="227"/>
      <c r="E695" s="227"/>
    </row>
    <row r="696">
      <c r="A696" s="227"/>
      <c r="B696" s="227"/>
      <c r="C696" s="227"/>
      <c r="D696" s="227"/>
      <c r="E696" s="227"/>
    </row>
    <row r="697">
      <c r="A697" s="227"/>
      <c r="B697" s="227"/>
      <c r="C697" s="227"/>
      <c r="D697" s="227"/>
      <c r="E697" s="227"/>
    </row>
    <row r="698">
      <c r="A698" s="227"/>
      <c r="B698" s="227"/>
      <c r="C698" s="227"/>
      <c r="D698" s="227"/>
      <c r="E698" s="227"/>
    </row>
    <row r="699">
      <c r="A699" s="227"/>
      <c r="B699" s="227"/>
      <c r="C699" s="227"/>
      <c r="D699" s="227"/>
      <c r="E699" s="227"/>
    </row>
    <row r="700">
      <c r="A700" s="227"/>
      <c r="B700" s="227"/>
      <c r="C700" s="227"/>
      <c r="D700" s="227"/>
      <c r="E700" s="227"/>
    </row>
    <row r="701">
      <c r="A701" s="227"/>
      <c r="B701" s="227"/>
      <c r="C701" s="227"/>
      <c r="D701" s="227"/>
      <c r="E701" s="227"/>
    </row>
    <row r="702">
      <c r="A702" s="227"/>
      <c r="B702" s="227"/>
      <c r="C702" s="227"/>
      <c r="D702" s="227"/>
      <c r="E702" s="227"/>
    </row>
    <row r="703">
      <c r="A703" s="227"/>
      <c r="B703" s="227"/>
      <c r="C703" s="227"/>
      <c r="D703" s="227"/>
      <c r="E703" s="227"/>
    </row>
    <row r="704">
      <c r="A704" s="227"/>
      <c r="B704" s="227"/>
      <c r="C704" s="227"/>
      <c r="D704" s="227"/>
      <c r="E704" s="227"/>
    </row>
    <row r="705">
      <c r="A705" s="227"/>
      <c r="B705" s="227"/>
      <c r="C705" s="227"/>
      <c r="D705" s="227"/>
      <c r="E705" s="227"/>
    </row>
    <row r="706">
      <c r="A706" s="227"/>
      <c r="B706" s="227"/>
      <c r="C706" s="227"/>
      <c r="D706" s="227"/>
      <c r="E706" s="227"/>
    </row>
    <row r="707">
      <c r="A707" s="227"/>
      <c r="B707" s="227"/>
      <c r="C707" s="227"/>
      <c r="D707" s="227"/>
      <c r="E707" s="227"/>
    </row>
    <row r="708">
      <c r="A708" s="227"/>
      <c r="B708" s="227"/>
      <c r="C708" s="227"/>
      <c r="D708" s="227"/>
      <c r="E708" s="227"/>
    </row>
    <row r="709">
      <c r="A709" s="227"/>
      <c r="B709" s="227"/>
      <c r="C709" s="227"/>
      <c r="D709" s="227"/>
      <c r="E709" s="227"/>
    </row>
    <row r="710">
      <c r="A710" s="227"/>
      <c r="B710" s="227"/>
      <c r="C710" s="227"/>
      <c r="D710" s="227"/>
      <c r="E710" s="227"/>
    </row>
    <row r="711">
      <c r="A711" s="227"/>
      <c r="B711" s="227"/>
      <c r="C711" s="227"/>
      <c r="D711" s="227"/>
      <c r="E711" s="227"/>
    </row>
    <row r="712">
      <c r="A712" s="227"/>
      <c r="B712" s="227"/>
      <c r="C712" s="227"/>
      <c r="D712" s="227"/>
      <c r="E712" s="227"/>
    </row>
    <row r="713">
      <c r="A713" s="227"/>
      <c r="B713" s="227"/>
      <c r="C713" s="227"/>
      <c r="D713" s="227"/>
      <c r="E713" s="227"/>
    </row>
    <row r="714">
      <c r="A714" s="227"/>
      <c r="B714" s="227"/>
      <c r="C714" s="227"/>
      <c r="D714" s="227"/>
      <c r="E714" s="227"/>
    </row>
    <row r="715">
      <c r="A715" s="227"/>
      <c r="B715" s="227"/>
      <c r="C715" s="227"/>
      <c r="D715" s="227"/>
      <c r="E715" s="227"/>
    </row>
    <row r="716">
      <c r="A716" s="227"/>
      <c r="B716" s="227"/>
      <c r="C716" s="227"/>
      <c r="D716" s="227"/>
      <c r="E716" s="227"/>
    </row>
    <row r="717">
      <c r="A717" s="227"/>
      <c r="B717" s="227"/>
      <c r="C717" s="227"/>
      <c r="D717" s="227"/>
      <c r="E717" s="227"/>
    </row>
    <row r="718">
      <c r="A718" s="227"/>
      <c r="B718" s="227"/>
      <c r="C718" s="227"/>
      <c r="D718" s="227"/>
      <c r="E718" s="227"/>
    </row>
    <row r="719">
      <c r="A719" s="227"/>
      <c r="B719" s="227"/>
      <c r="C719" s="227"/>
      <c r="D719" s="227"/>
      <c r="E719" s="227"/>
    </row>
    <row r="720">
      <c r="A720" s="227"/>
      <c r="B720" s="227"/>
      <c r="C720" s="227"/>
      <c r="D720" s="227"/>
      <c r="E720" s="227"/>
    </row>
    <row r="721">
      <c r="A721" s="227"/>
      <c r="B721" s="227"/>
      <c r="C721" s="227"/>
      <c r="D721" s="227"/>
      <c r="E721" s="227"/>
    </row>
    <row r="722">
      <c r="A722" s="227"/>
      <c r="B722" s="227"/>
      <c r="C722" s="227"/>
      <c r="D722" s="227"/>
      <c r="E722" s="227"/>
    </row>
    <row r="723">
      <c r="A723" s="227"/>
      <c r="B723" s="227"/>
      <c r="C723" s="227"/>
      <c r="D723" s="227"/>
      <c r="E723" s="227"/>
    </row>
    <row r="724">
      <c r="A724" s="227"/>
      <c r="B724" s="227"/>
      <c r="C724" s="227"/>
      <c r="D724" s="227"/>
      <c r="E724" s="227"/>
    </row>
    <row r="725">
      <c r="A725" s="227"/>
      <c r="B725" s="227"/>
      <c r="C725" s="227"/>
      <c r="D725" s="227"/>
      <c r="E725" s="227"/>
    </row>
    <row r="726">
      <c r="A726" s="227"/>
      <c r="B726" s="227"/>
      <c r="C726" s="227"/>
      <c r="D726" s="227"/>
      <c r="E726" s="227"/>
    </row>
    <row r="727">
      <c r="A727" s="227"/>
      <c r="B727" s="227"/>
      <c r="C727" s="227"/>
      <c r="D727" s="227"/>
      <c r="E727" s="227"/>
    </row>
    <row r="728">
      <c r="A728" s="227"/>
      <c r="B728" s="227"/>
      <c r="C728" s="227"/>
      <c r="D728" s="227"/>
      <c r="E728" s="227"/>
    </row>
    <row r="729">
      <c r="A729" s="227"/>
      <c r="B729" s="227"/>
      <c r="C729" s="227"/>
      <c r="D729" s="227"/>
      <c r="E729" s="227"/>
    </row>
    <row r="730">
      <c r="A730" s="227"/>
      <c r="B730" s="227"/>
      <c r="C730" s="227"/>
      <c r="D730" s="227"/>
      <c r="E730" s="227"/>
    </row>
    <row r="731">
      <c r="A731" s="227"/>
      <c r="B731" s="227"/>
      <c r="C731" s="227"/>
      <c r="D731" s="227"/>
      <c r="E731" s="227"/>
    </row>
    <row r="732">
      <c r="A732" s="227"/>
      <c r="B732" s="227"/>
      <c r="C732" s="227"/>
      <c r="D732" s="227"/>
      <c r="E732" s="227"/>
    </row>
    <row r="733">
      <c r="A733" s="227"/>
      <c r="B733" s="227"/>
      <c r="C733" s="227"/>
      <c r="D733" s="227"/>
      <c r="E733" s="227"/>
    </row>
    <row r="734">
      <c r="A734" s="227"/>
      <c r="B734" s="227"/>
      <c r="C734" s="227"/>
      <c r="D734" s="227"/>
      <c r="E734" s="227"/>
    </row>
    <row r="735">
      <c r="A735" s="227"/>
      <c r="B735" s="227"/>
      <c r="C735" s="227"/>
      <c r="D735" s="227"/>
      <c r="E735" s="227"/>
    </row>
    <row r="736">
      <c r="A736" s="227"/>
      <c r="B736" s="227"/>
      <c r="C736" s="227"/>
      <c r="D736" s="227"/>
      <c r="E736" s="227"/>
    </row>
    <row r="737">
      <c r="A737" s="227"/>
      <c r="B737" s="227"/>
      <c r="C737" s="227"/>
      <c r="D737" s="227"/>
      <c r="E737" s="227"/>
    </row>
    <row r="738">
      <c r="A738" s="227"/>
      <c r="B738" s="227"/>
      <c r="C738" s="227"/>
      <c r="D738" s="227"/>
      <c r="E738" s="227"/>
    </row>
    <row r="739">
      <c r="A739" s="227"/>
      <c r="B739" s="227"/>
      <c r="C739" s="227"/>
      <c r="D739" s="227"/>
      <c r="E739" s="227"/>
    </row>
    <row r="740">
      <c r="A740" s="227"/>
      <c r="B740" s="227"/>
      <c r="C740" s="227"/>
      <c r="D740" s="227"/>
      <c r="E740" s="227"/>
    </row>
    <row r="741">
      <c r="A741" s="227"/>
      <c r="B741" s="227"/>
      <c r="C741" s="227"/>
      <c r="D741" s="227"/>
      <c r="E741" s="227"/>
    </row>
    <row r="742">
      <c r="A742" s="227"/>
      <c r="B742" s="227"/>
      <c r="C742" s="227"/>
      <c r="D742" s="227"/>
      <c r="E742" s="227"/>
    </row>
    <row r="743">
      <c r="A743" s="227"/>
      <c r="B743" s="227"/>
      <c r="C743" s="227"/>
      <c r="D743" s="227"/>
      <c r="E743" s="227"/>
    </row>
    <row r="744">
      <c r="A744" s="227"/>
      <c r="B744" s="227"/>
      <c r="C744" s="227"/>
      <c r="D744" s="227"/>
      <c r="E744" s="227"/>
    </row>
    <row r="745">
      <c r="A745" s="227"/>
      <c r="B745" s="227"/>
      <c r="C745" s="227"/>
      <c r="D745" s="227"/>
      <c r="E745" s="227"/>
    </row>
    <row r="746">
      <c r="A746" s="227"/>
      <c r="B746" s="227"/>
      <c r="C746" s="227"/>
      <c r="D746" s="227"/>
      <c r="E746" s="227"/>
    </row>
    <row r="747">
      <c r="A747" s="227"/>
      <c r="B747" s="227"/>
      <c r="C747" s="227"/>
      <c r="D747" s="227"/>
      <c r="E747" s="227"/>
    </row>
    <row r="748">
      <c r="A748" s="227"/>
      <c r="B748" s="227"/>
      <c r="C748" s="227"/>
      <c r="D748" s="227"/>
      <c r="E748" s="227"/>
    </row>
    <row r="749">
      <c r="A749" s="227"/>
      <c r="B749" s="227"/>
      <c r="C749" s="227"/>
      <c r="D749" s="227"/>
      <c r="E749" s="227"/>
    </row>
    <row r="750">
      <c r="A750" s="227"/>
      <c r="B750" s="227"/>
      <c r="C750" s="227"/>
      <c r="D750" s="227"/>
      <c r="E750" s="227"/>
    </row>
    <row r="751">
      <c r="A751" s="227"/>
      <c r="B751" s="227"/>
      <c r="C751" s="227"/>
      <c r="D751" s="227"/>
      <c r="E751" s="227"/>
    </row>
    <row r="752">
      <c r="A752" s="227"/>
      <c r="B752" s="227"/>
      <c r="C752" s="227"/>
      <c r="D752" s="227"/>
      <c r="E752" s="227"/>
    </row>
    <row r="753">
      <c r="A753" s="227"/>
      <c r="B753" s="227"/>
      <c r="C753" s="227"/>
      <c r="D753" s="227"/>
      <c r="E753" s="227"/>
    </row>
    <row r="754">
      <c r="A754" s="227"/>
      <c r="B754" s="227"/>
      <c r="C754" s="227"/>
      <c r="D754" s="227"/>
      <c r="E754" s="227"/>
    </row>
    <row r="755">
      <c r="A755" s="227"/>
      <c r="B755" s="227"/>
      <c r="C755" s="227"/>
      <c r="D755" s="227"/>
      <c r="E755" s="227"/>
    </row>
    <row r="756">
      <c r="A756" s="227"/>
      <c r="B756" s="227"/>
      <c r="C756" s="227"/>
      <c r="D756" s="227"/>
      <c r="E756" s="227"/>
    </row>
    <row r="757">
      <c r="A757" s="227"/>
      <c r="B757" s="227"/>
      <c r="C757" s="227"/>
      <c r="D757" s="227"/>
      <c r="E757" s="227"/>
    </row>
    <row r="758">
      <c r="A758" s="227"/>
      <c r="B758" s="227"/>
      <c r="C758" s="227"/>
      <c r="D758" s="227"/>
      <c r="E758" s="227"/>
    </row>
    <row r="759">
      <c r="A759" s="227"/>
      <c r="B759" s="227"/>
      <c r="C759" s="227"/>
      <c r="D759" s="227"/>
      <c r="E759" s="227"/>
    </row>
    <row r="760">
      <c r="A760" s="227"/>
      <c r="B760" s="227"/>
      <c r="C760" s="227"/>
      <c r="D760" s="227"/>
      <c r="E760" s="227"/>
    </row>
    <row r="761">
      <c r="A761" s="227"/>
      <c r="B761" s="227"/>
      <c r="C761" s="227"/>
      <c r="D761" s="227"/>
      <c r="E761" s="227"/>
    </row>
    <row r="762">
      <c r="A762" s="227"/>
      <c r="B762" s="227"/>
      <c r="C762" s="227"/>
      <c r="D762" s="227"/>
      <c r="E762" s="227"/>
    </row>
    <row r="763">
      <c r="A763" s="227"/>
      <c r="B763" s="227"/>
      <c r="C763" s="227"/>
      <c r="D763" s="227"/>
      <c r="E763" s="227"/>
    </row>
    <row r="764">
      <c r="A764" s="227"/>
      <c r="B764" s="227"/>
      <c r="C764" s="227"/>
      <c r="D764" s="227"/>
      <c r="E764" s="227"/>
    </row>
    <row r="765">
      <c r="A765" s="227"/>
      <c r="B765" s="227"/>
      <c r="C765" s="227"/>
      <c r="D765" s="227"/>
      <c r="E765" s="227"/>
    </row>
    <row r="766">
      <c r="A766" s="227"/>
      <c r="B766" s="227"/>
      <c r="C766" s="227"/>
      <c r="D766" s="227"/>
      <c r="E766" s="227"/>
    </row>
    <row r="767">
      <c r="A767" s="227"/>
      <c r="B767" s="227"/>
      <c r="C767" s="227"/>
      <c r="D767" s="227"/>
      <c r="E767" s="227"/>
    </row>
    <row r="768">
      <c r="A768" s="227"/>
      <c r="B768" s="227"/>
      <c r="C768" s="227"/>
      <c r="D768" s="227"/>
      <c r="E768" s="227"/>
    </row>
    <row r="769">
      <c r="A769" s="227"/>
      <c r="B769" s="227"/>
      <c r="C769" s="227"/>
      <c r="D769" s="227"/>
      <c r="E769" s="227"/>
    </row>
    <row r="770">
      <c r="A770" s="227"/>
      <c r="B770" s="227"/>
      <c r="C770" s="227"/>
      <c r="D770" s="227"/>
      <c r="E770" s="227"/>
    </row>
    <row r="771">
      <c r="A771" s="227"/>
      <c r="B771" s="227"/>
      <c r="C771" s="227"/>
      <c r="D771" s="227"/>
      <c r="E771" s="227"/>
    </row>
    <row r="772">
      <c r="A772" s="227"/>
      <c r="B772" s="227"/>
      <c r="C772" s="227"/>
      <c r="D772" s="227"/>
      <c r="E772" s="227"/>
    </row>
    <row r="773">
      <c r="A773" s="227"/>
      <c r="B773" s="227"/>
      <c r="C773" s="227"/>
      <c r="D773" s="227"/>
      <c r="E773" s="227"/>
    </row>
    <row r="774">
      <c r="A774" s="227"/>
      <c r="B774" s="227"/>
      <c r="C774" s="227"/>
      <c r="D774" s="227"/>
      <c r="E774" s="227"/>
    </row>
    <row r="775">
      <c r="A775" s="227"/>
      <c r="B775" s="227"/>
      <c r="C775" s="227"/>
      <c r="D775" s="227"/>
      <c r="E775" s="227"/>
    </row>
    <row r="776">
      <c r="A776" s="227"/>
      <c r="B776" s="227"/>
      <c r="C776" s="227"/>
      <c r="D776" s="227"/>
      <c r="E776" s="227"/>
    </row>
    <row r="777">
      <c r="A777" s="227"/>
      <c r="B777" s="227"/>
      <c r="C777" s="227"/>
      <c r="D777" s="227"/>
      <c r="E777" s="227"/>
    </row>
    <row r="778">
      <c r="A778" s="227"/>
      <c r="B778" s="227"/>
      <c r="C778" s="227"/>
      <c r="D778" s="227"/>
      <c r="E778" s="227"/>
    </row>
    <row r="779">
      <c r="A779" s="227"/>
      <c r="B779" s="227"/>
      <c r="C779" s="227"/>
      <c r="D779" s="227"/>
      <c r="E779" s="227"/>
    </row>
    <row r="780">
      <c r="A780" s="227"/>
      <c r="B780" s="227"/>
      <c r="C780" s="227"/>
      <c r="D780" s="227"/>
      <c r="E780" s="227"/>
    </row>
    <row r="781">
      <c r="A781" s="227"/>
      <c r="B781" s="227"/>
      <c r="C781" s="227"/>
      <c r="D781" s="227"/>
      <c r="E781" s="227"/>
    </row>
    <row r="782">
      <c r="A782" s="227"/>
      <c r="B782" s="227"/>
      <c r="C782" s="227"/>
      <c r="D782" s="227"/>
      <c r="E782" s="227"/>
    </row>
    <row r="783">
      <c r="A783" s="227"/>
      <c r="B783" s="227"/>
      <c r="C783" s="227"/>
      <c r="D783" s="227"/>
      <c r="E783" s="227"/>
    </row>
    <row r="784">
      <c r="A784" s="227"/>
      <c r="B784" s="227"/>
      <c r="C784" s="227"/>
      <c r="D784" s="227"/>
      <c r="E784" s="227"/>
    </row>
    <row r="785">
      <c r="A785" s="227"/>
      <c r="B785" s="227"/>
      <c r="C785" s="227"/>
      <c r="D785" s="227"/>
      <c r="E785" s="227"/>
    </row>
    <row r="786">
      <c r="A786" s="227"/>
      <c r="B786" s="227"/>
      <c r="C786" s="227"/>
      <c r="D786" s="227"/>
      <c r="E786" s="227"/>
    </row>
    <row r="787">
      <c r="A787" s="227"/>
      <c r="B787" s="227"/>
      <c r="C787" s="227"/>
      <c r="D787" s="227"/>
      <c r="E787" s="227"/>
    </row>
    <row r="788">
      <c r="A788" s="227"/>
      <c r="B788" s="227"/>
      <c r="C788" s="227"/>
      <c r="D788" s="227"/>
      <c r="E788" s="227"/>
    </row>
    <row r="789">
      <c r="A789" s="227"/>
      <c r="B789" s="227"/>
      <c r="C789" s="227"/>
      <c r="D789" s="227"/>
      <c r="E789" s="227"/>
    </row>
    <row r="790">
      <c r="A790" s="227"/>
      <c r="B790" s="227"/>
      <c r="C790" s="227"/>
      <c r="D790" s="227"/>
      <c r="E790" s="227"/>
    </row>
    <row r="791">
      <c r="A791" s="227"/>
      <c r="B791" s="227"/>
      <c r="C791" s="227"/>
      <c r="D791" s="227"/>
      <c r="E791" s="227"/>
    </row>
    <row r="792">
      <c r="A792" s="227"/>
      <c r="B792" s="227"/>
      <c r="C792" s="227"/>
      <c r="D792" s="227"/>
      <c r="E792" s="227"/>
    </row>
    <row r="793">
      <c r="A793" s="227"/>
      <c r="B793" s="227"/>
      <c r="C793" s="227"/>
      <c r="D793" s="227"/>
      <c r="E793" s="227"/>
    </row>
    <row r="794">
      <c r="A794" s="227"/>
      <c r="B794" s="227"/>
      <c r="C794" s="227"/>
      <c r="D794" s="227"/>
      <c r="E794" s="227"/>
    </row>
    <row r="795">
      <c r="A795" s="227"/>
      <c r="B795" s="227"/>
      <c r="C795" s="227"/>
      <c r="D795" s="227"/>
      <c r="E795" s="227"/>
    </row>
    <row r="796">
      <c r="A796" s="227"/>
      <c r="B796" s="227"/>
      <c r="C796" s="227"/>
      <c r="D796" s="227"/>
      <c r="E796" s="227"/>
    </row>
    <row r="797">
      <c r="A797" s="227"/>
      <c r="B797" s="227"/>
      <c r="C797" s="227"/>
      <c r="D797" s="227"/>
      <c r="E797" s="227"/>
    </row>
    <row r="798">
      <c r="A798" s="227"/>
      <c r="B798" s="227"/>
      <c r="C798" s="227"/>
      <c r="D798" s="227"/>
      <c r="E798" s="227"/>
    </row>
    <row r="799">
      <c r="A799" s="227"/>
      <c r="B799" s="227"/>
      <c r="C799" s="227"/>
      <c r="D799" s="227"/>
      <c r="E799" s="227"/>
    </row>
    <row r="800">
      <c r="A800" s="227"/>
      <c r="B800" s="227"/>
      <c r="C800" s="227"/>
      <c r="D800" s="227"/>
      <c r="E800" s="227"/>
    </row>
    <row r="801">
      <c r="A801" s="227"/>
      <c r="B801" s="227"/>
      <c r="C801" s="227"/>
      <c r="D801" s="227"/>
      <c r="E801" s="227"/>
    </row>
    <row r="802">
      <c r="A802" s="227"/>
      <c r="B802" s="227"/>
      <c r="C802" s="227"/>
      <c r="D802" s="227"/>
      <c r="E802" s="227"/>
    </row>
    <row r="803">
      <c r="A803" s="227"/>
      <c r="B803" s="227"/>
      <c r="C803" s="227"/>
      <c r="D803" s="227"/>
      <c r="E803" s="227"/>
    </row>
    <row r="804">
      <c r="A804" s="227"/>
      <c r="B804" s="227"/>
      <c r="C804" s="227"/>
      <c r="D804" s="227"/>
      <c r="E804" s="227"/>
    </row>
    <row r="805">
      <c r="A805" s="227"/>
      <c r="B805" s="227"/>
      <c r="C805" s="227"/>
      <c r="D805" s="227"/>
      <c r="E805" s="227"/>
    </row>
    <row r="806">
      <c r="A806" s="227"/>
      <c r="B806" s="227"/>
      <c r="C806" s="227"/>
      <c r="D806" s="227"/>
      <c r="E806" s="227"/>
    </row>
    <row r="807">
      <c r="A807" s="227"/>
      <c r="B807" s="227"/>
      <c r="C807" s="227"/>
      <c r="D807" s="227"/>
      <c r="E807" s="227"/>
    </row>
    <row r="808">
      <c r="A808" s="227"/>
      <c r="B808" s="227"/>
      <c r="C808" s="227"/>
      <c r="D808" s="227"/>
      <c r="E808" s="227"/>
    </row>
    <row r="809">
      <c r="A809" s="227"/>
      <c r="B809" s="227"/>
      <c r="C809" s="227"/>
      <c r="D809" s="227"/>
      <c r="E809" s="227"/>
    </row>
    <row r="810">
      <c r="A810" s="227"/>
      <c r="B810" s="227"/>
      <c r="C810" s="227"/>
      <c r="D810" s="227"/>
      <c r="E810" s="227"/>
    </row>
    <row r="811">
      <c r="A811" s="227"/>
      <c r="B811" s="227"/>
      <c r="C811" s="227"/>
      <c r="D811" s="227"/>
      <c r="E811" s="227"/>
    </row>
    <row r="812">
      <c r="A812" s="227"/>
      <c r="B812" s="227"/>
      <c r="C812" s="227"/>
      <c r="D812" s="227"/>
      <c r="E812" s="227"/>
    </row>
    <row r="813">
      <c r="A813" s="227"/>
      <c r="B813" s="227"/>
      <c r="C813" s="227"/>
      <c r="D813" s="227"/>
      <c r="E813" s="227"/>
    </row>
    <row r="814">
      <c r="A814" s="227"/>
      <c r="B814" s="227"/>
      <c r="C814" s="227"/>
      <c r="D814" s="227"/>
      <c r="E814" s="227"/>
    </row>
    <row r="815">
      <c r="A815" s="227"/>
      <c r="B815" s="227"/>
      <c r="C815" s="227"/>
      <c r="D815" s="227"/>
      <c r="E815" s="227"/>
    </row>
    <row r="816">
      <c r="A816" s="227"/>
      <c r="B816" s="227"/>
      <c r="C816" s="227"/>
      <c r="D816" s="227"/>
      <c r="E816" s="227"/>
    </row>
    <row r="817">
      <c r="A817" s="227"/>
      <c r="B817" s="227"/>
      <c r="C817" s="227"/>
      <c r="D817" s="227"/>
      <c r="E817" s="227"/>
    </row>
    <row r="818">
      <c r="A818" s="227"/>
      <c r="B818" s="227"/>
      <c r="C818" s="227"/>
      <c r="D818" s="227"/>
      <c r="E818" s="227"/>
    </row>
    <row r="819">
      <c r="A819" s="227"/>
      <c r="B819" s="227"/>
      <c r="C819" s="227"/>
      <c r="D819" s="227"/>
      <c r="E819" s="227"/>
    </row>
    <row r="820">
      <c r="A820" s="227"/>
      <c r="B820" s="227"/>
      <c r="C820" s="227"/>
      <c r="D820" s="227"/>
      <c r="E820" s="227"/>
    </row>
    <row r="821">
      <c r="A821" s="227"/>
      <c r="B821" s="227"/>
      <c r="C821" s="227"/>
      <c r="D821" s="227"/>
      <c r="E821" s="227"/>
    </row>
    <row r="822">
      <c r="A822" s="227"/>
      <c r="B822" s="227"/>
      <c r="C822" s="227"/>
      <c r="D822" s="227"/>
      <c r="E822" s="227"/>
    </row>
    <row r="823">
      <c r="A823" s="227"/>
      <c r="B823" s="227"/>
      <c r="C823" s="227"/>
      <c r="D823" s="227"/>
      <c r="E823" s="227"/>
    </row>
    <row r="824">
      <c r="A824" s="227"/>
      <c r="B824" s="227"/>
      <c r="C824" s="227"/>
      <c r="D824" s="227"/>
      <c r="E824" s="227"/>
    </row>
    <row r="825">
      <c r="A825" s="227"/>
      <c r="B825" s="227"/>
      <c r="C825" s="227"/>
      <c r="D825" s="227"/>
      <c r="E825" s="227"/>
    </row>
    <row r="826">
      <c r="A826" s="227"/>
      <c r="B826" s="227"/>
      <c r="C826" s="227"/>
      <c r="D826" s="227"/>
      <c r="E826" s="227"/>
    </row>
    <row r="827">
      <c r="A827" s="227"/>
      <c r="B827" s="227"/>
      <c r="C827" s="227"/>
      <c r="D827" s="227"/>
      <c r="E827" s="227"/>
    </row>
    <row r="828">
      <c r="A828" s="227"/>
      <c r="B828" s="227"/>
      <c r="C828" s="227"/>
      <c r="D828" s="227"/>
      <c r="E828" s="227"/>
    </row>
    <row r="829">
      <c r="A829" s="227"/>
      <c r="B829" s="227"/>
      <c r="C829" s="227"/>
      <c r="D829" s="227"/>
      <c r="E829" s="227"/>
    </row>
    <row r="830">
      <c r="A830" s="227"/>
      <c r="B830" s="227"/>
      <c r="C830" s="227"/>
      <c r="D830" s="227"/>
      <c r="E830" s="227"/>
    </row>
    <row r="831">
      <c r="A831" s="227"/>
      <c r="B831" s="227"/>
      <c r="C831" s="227"/>
      <c r="D831" s="227"/>
      <c r="E831" s="227"/>
    </row>
    <row r="832">
      <c r="A832" s="227"/>
      <c r="B832" s="227"/>
      <c r="C832" s="227"/>
      <c r="D832" s="227"/>
      <c r="E832" s="227"/>
    </row>
    <row r="833">
      <c r="A833" s="227"/>
      <c r="B833" s="227"/>
      <c r="C833" s="227"/>
      <c r="D833" s="227"/>
      <c r="E833" s="227"/>
    </row>
    <row r="834">
      <c r="A834" s="227"/>
      <c r="B834" s="227"/>
      <c r="C834" s="227"/>
      <c r="D834" s="227"/>
      <c r="E834" s="227"/>
    </row>
    <row r="835">
      <c r="A835" s="227"/>
      <c r="B835" s="227"/>
      <c r="C835" s="227"/>
      <c r="D835" s="227"/>
      <c r="E835" s="227"/>
    </row>
    <row r="836">
      <c r="A836" s="227"/>
      <c r="B836" s="227"/>
      <c r="C836" s="227"/>
      <c r="D836" s="227"/>
      <c r="E836" s="227"/>
    </row>
    <row r="837">
      <c r="A837" s="227"/>
      <c r="B837" s="227"/>
      <c r="C837" s="227"/>
      <c r="D837" s="227"/>
      <c r="E837" s="227"/>
    </row>
    <row r="838">
      <c r="A838" s="227"/>
      <c r="B838" s="227"/>
      <c r="C838" s="227"/>
      <c r="D838" s="227"/>
      <c r="E838" s="227"/>
    </row>
    <row r="839">
      <c r="A839" s="227"/>
      <c r="B839" s="227"/>
      <c r="C839" s="227"/>
      <c r="D839" s="227"/>
      <c r="E839" s="227"/>
    </row>
    <row r="840">
      <c r="A840" s="227"/>
      <c r="B840" s="227"/>
      <c r="C840" s="227"/>
      <c r="D840" s="227"/>
      <c r="E840" s="227"/>
    </row>
    <row r="841">
      <c r="A841" s="227"/>
      <c r="B841" s="227"/>
      <c r="C841" s="227"/>
      <c r="D841" s="227"/>
      <c r="E841" s="227"/>
    </row>
    <row r="842">
      <c r="A842" s="227"/>
      <c r="B842" s="227"/>
      <c r="C842" s="227"/>
      <c r="D842" s="227"/>
      <c r="E842" s="227"/>
    </row>
    <row r="843">
      <c r="A843" s="227"/>
      <c r="B843" s="227"/>
      <c r="C843" s="227"/>
      <c r="D843" s="227"/>
      <c r="E843" s="227"/>
    </row>
    <row r="844">
      <c r="A844" s="227"/>
      <c r="B844" s="227"/>
      <c r="C844" s="227"/>
      <c r="D844" s="227"/>
      <c r="E844" s="227"/>
    </row>
    <row r="845">
      <c r="A845" s="227"/>
      <c r="B845" s="227"/>
      <c r="C845" s="227"/>
      <c r="D845" s="227"/>
      <c r="E845" s="227"/>
    </row>
    <row r="846">
      <c r="A846" s="227"/>
      <c r="B846" s="227"/>
      <c r="C846" s="227"/>
      <c r="D846" s="227"/>
      <c r="E846" s="227"/>
    </row>
    <row r="847">
      <c r="A847" s="227"/>
      <c r="B847" s="227"/>
      <c r="C847" s="227"/>
      <c r="D847" s="227"/>
      <c r="E847" s="227"/>
    </row>
    <row r="848">
      <c r="A848" s="227"/>
      <c r="B848" s="227"/>
      <c r="C848" s="227"/>
      <c r="D848" s="227"/>
      <c r="E848" s="227"/>
    </row>
    <row r="849">
      <c r="A849" s="227"/>
      <c r="B849" s="227"/>
      <c r="C849" s="227"/>
      <c r="D849" s="227"/>
      <c r="E849" s="227"/>
    </row>
    <row r="850">
      <c r="A850" s="227"/>
      <c r="B850" s="227"/>
      <c r="C850" s="227"/>
      <c r="D850" s="227"/>
      <c r="E850" s="227"/>
    </row>
    <row r="851">
      <c r="A851" s="227"/>
      <c r="B851" s="227"/>
      <c r="C851" s="227"/>
      <c r="D851" s="227"/>
      <c r="E851" s="227"/>
    </row>
    <row r="852">
      <c r="A852" s="227"/>
      <c r="B852" s="227"/>
      <c r="C852" s="227"/>
      <c r="D852" s="227"/>
      <c r="E852" s="227"/>
    </row>
    <row r="853">
      <c r="A853" s="227"/>
      <c r="B853" s="227"/>
      <c r="C853" s="227"/>
      <c r="D853" s="227"/>
      <c r="E853" s="227"/>
    </row>
    <row r="854">
      <c r="A854" s="227"/>
      <c r="B854" s="227"/>
      <c r="C854" s="227"/>
      <c r="D854" s="227"/>
      <c r="E854" s="227"/>
    </row>
    <row r="855">
      <c r="A855" s="227"/>
      <c r="B855" s="227"/>
      <c r="C855" s="227"/>
      <c r="D855" s="227"/>
      <c r="E855" s="227"/>
    </row>
    <row r="856">
      <c r="A856" s="227"/>
      <c r="B856" s="227"/>
      <c r="C856" s="227"/>
      <c r="D856" s="227"/>
      <c r="E856" s="227"/>
    </row>
    <row r="857">
      <c r="A857" s="227"/>
      <c r="B857" s="227"/>
      <c r="C857" s="227"/>
      <c r="D857" s="227"/>
      <c r="E857" s="227"/>
    </row>
    <row r="858">
      <c r="A858" s="227"/>
      <c r="B858" s="227"/>
      <c r="C858" s="227"/>
      <c r="D858" s="227"/>
      <c r="E858" s="227"/>
    </row>
    <row r="859">
      <c r="A859" s="227"/>
      <c r="B859" s="227"/>
      <c r="C859" s="227"/>
      <c r="D859" s="227"/>
      <c r="E859" s="227"/>
    </row>
    <row r="860">
      <c r="A860" s="227"/>
      <c r="B860" s="227"/>
      <c r="C860" s="227"/>
      <c r="D860" s="227"/>
      <c r="E860" s="227"/>
    </row>
    <row r="861">
      <c r="A861" s="227"/>
      <c r="B861" s="227"/>
      <c r="C861" s="227"/>
      <c r="D861" s="227"/>
      <c r="E861" s="227"/>
    </row>
    <row r="862">
      <c r="A862" s="227"/>
      <c r="B862" s="227"/>
      <c r="C862" s="227"/>
      <c r="D862" s="227"/>
      <c r="E862" s="227"/>
    </row>
    <row r="863">
      <c r="A863" s="227"/>
      <c r="B863" s="227"/>
      <c r="C863" s="227"/>
      <c r="D863" s="227"/>
      <c r="E863" s="227"/>
    </row>
    <row r="864">
      <c r="A864" s="227"/>
      <c r="B864" s="227"/>
      <c r="C864" s="227"/>
      <c r="D864" s="227"/>
      <c r="E864" s="227"/>
    </row>
    <row r="865">
      <c r="A865" s="227"/>
      <c r="B865" s="227"/>
      <c r="C865" s="227"/>
      <c r="D865" s="227"/>
      <c r="E865" s="227"/>
    </row>
    <row r="866">
      <c r="A866" s="227"/>
      <c r="B866" s="227"/>
      <c r="C866" s="227"/>
      <c r="D866" s="227"/>
      <c r="E866" s="227"/>
    </row>
    <row r="867">
      <c r="A867" s="227"/>
      <c r="B867" s="227"/>
      <c r="C867" s="227"/>
      <c r="D867" s="227"/>
      <c r="E867" s="227"/>
    </row>
    <row r="868">
      <c r="A868" s="227"/>
      <c r="B868" s="227"/>
      <c r="C868" s="227"/>
      <c r="D868" s="227"/>
      <c r="E868" s="227"/>
    </row>
    <row r="869">
      <c r="A869" s="227"/>
      <c r="B869" s="227"/>
      <c r="C869" s="227"/>
      <c r="D869" s="227"/>
      <c r="E869" s="227"/>
    </row>
    <row r="870">
      <c r="A870" s="227"/>
      <c r="B870" s="227"/>
      <c r="C870" s="227"/>
      <c r="D870" s="227"/>
      <c r="E870" s="227"/>
    </row>
    <row r="871">
      <c r="A871" s="227"/>
      <c r="B871" s="227"/>
      <c r="C871" s="227"/>
      <c r="D871" s="227"/>
      <c r="E871" s="227"/>
    </row>
    <row r="872">
      <c r="A872" s="227"/>
      <c r="B872" s="227"/>
      <c r="C872" s="227"/>
      <c r="D872" s="227"/>
      <c r="E872" s="227"/>
    </row>
    <row r="873">
      <c r="A873" s="227"/>
      <c r="B873" s="227"/>
      <c r="C873" s="227"/>
      <c r="D873" s="227"/>
      <c r="E873" s="227"/>
    </row>
    <row r="874">
      <c r="A874" s="227"/>
      <c r="B874" s="227"/>
      <c r="C874" s="227"/>
      <c r="D874" s="227"/>
      <c r="E874" s="227"/>
    </row>
    <row r="875">
      <c r="A875" s="227"/>
      <c r="B875" s="227"/>
      <c r="C875" s="227"/>
      <c r="D875" s="227"/>
      <c r="E875" s="227"/>
    </row>
    <row r="876">
      <c r="A876" s="227"/>
      <c r="B876" s="227"/>
      <c r="C876" s="227"/>
      <c r="D876" s="227"/>
      <c r="E876" s="227"/>
    </row>
    <row r="877">
      <c r="A877" s="227"/>
      <c r="B877" s="227"/>
      <c r="C877" s="227"/>
      <c r="D877" s="227"/>
      <c r="E877" s="227"/>
    </row>
    <row r="878">
      <c r="A878" s="227"/>
      <c r="B878" s="227"/>
      <c r="C878" s="227"/>
      <c r="D878" s="227"/>
      <c r="E878" s="227"/>
    </row>
    <row r="879">
      <c r="A879" s="227"/>
      <c r="B879" s="227"/>
      <c r="C879" s="227"/>
      <c r="D879" s="227"/>
      <c r="E879" s="227"/>
    </row>
    <row r="880">
      <c r="A880" s="227"/>
      <c r="B880" s="227"/>
      <c r="C880" s="227"/>
      <c r="D880" s="227"/>
      <c r="E880" s="227"/>
    </row>
    <row r="881">
      <c r="A881" s="227"/>
      <c r="B881" s="227"/>
      <c r="C881" s="227"/>
      <c r="D881" s="227"/>
      <c r="E881" s="227"/>
    </row>
    <row r="882">
      <c r="A882" s="227"/>
      <c r="B882" s="227"/>
      <c r="C882" s="227"/>
      <c r="D882" s="227"/>
      <c r="E882" s="227"/>
    </row>
    <row r="883">
      <c r="A883" s="227"/>
      <c r="B883" s="227"/>
      <c r="C883" s="227"/>
      <c r="D883" s="227"/>
      <c r="E883" s="227"/>
    </row>
    <row r="884">
      <c r="A884" s="227"/>
      <c r="B884" s="227"/>
      <c r="C884" s="227"/>
      <c r="D884" s="227"/>
      <c r="E884" s="227"/>
    </row>
    <row r="885">
      <c r="A885" s="227"/>
      <c r="B885" s="227"/>
      <c r="C885" s="227"/>
      <c r="D885" s="227"/>
      <c r="E885" s="227"/>
    </row>
    <row r="886">
      <c r="A886" s="227"/>
      <c r="B886" s="227"/>
      <c r="C886" s="227"/>
      <c r="D886" s="227"/>
      <c r="E886" s="227"/>
    </row>
    <row r="887">
      <c r="A887" s="227"/>
      <c r="B887" s="227"/>
      <c r="C887" s="227"/>
      <c r="D887" s="227"/>
      <c r="E887" s="227"/>
    </row>
    <row r="888">
      <c r="A888" s="227"/>
      <c r="B888" s="227"/>
      <c r="C888" s="227"/>
      <c r="D888" s="227"/>
      <c r="E888" s="227"/>
    </row>
    <row r="889">
      <c r="A889" s="227"/>
      <c r="B889" s="227"/>
      <c r="C889" s="227"/>
      <c r="D889" s="227"/>
      <c r="E889" s="227"/>
    </row>
    <row r="890">
      <c r="A890" s="227"/>
      <c r="B890" s="227"/>
      <c r="C890" s="227"/>
      <c r="D890" s="227"/>
      <c r="E890" s="227"/>
    </row>
    <row r="891">
      <c r="A891" s="227"/>
      <c r="B891" s="227"/>
      <c r="C891" s="227"/>
      <c r="D891" s="227"/>
      <c r="E891" s="227"/>
    </row>
    <row r="892">
      <c r="A892" s="227"/>
      <c r="B892" s="227"/>
      <c r="C892" s="227"/>
      <c r="D892" s="227"/>
      <c r="E892" s="227"/>
    </row>
    <row r="893">
      <c r="A893" s="227"/>
      <c r="B893" s="227"/>
      <c r="C893" s="227"/>
      <c r="D893" s="227"/>
      <c r="E893" s="227"/>
    </row>
    <row r="894">
      <c r="A894" s="227"/>
      <c r="B894" s="227"/>
      <c r="C894" s="227"/>
      <c r="D894" s="227"/>
      <c r="E894" s="227"/>
    </row>
    <row r="895">
      <c r="A895" s="227"/>
      <c r="B895" s="227"/>
      <c r="C895" s="227"/>
      <c r="D895" s="227"/>
      <c r="E895" s="227"/>
    </row>
    <row r="896">
      <c r="A896" s="227"/>
      <c r="B896" s="227"/>
      <c r="C896" s="227"/>
      <c r="D896" s="227"/>
      <c r="E896" s="227"/>
    </row>
    <row r="897">
      <c r="A897" s="227"/>
      <c r="B897" s="227"/>
      <c r="C897" s="227"/>
      <c r="D897" s="227"/>
      <c r="E897" s="227"/>
    </row>
    <row r="898">
      <c r="A898" s="227"/>
      <c r="B898" s="227"/>
      <c r="C898" s="227"/>
      <c r="D898" s="227"/>
      <c r="E898" s="227"/>
    </row>
    <row r="899">
      <c r="A899" s="227"/>
      <c r="B899" s="227"/>
      <c r="C899" s="227"/>
      <c r="D899" s="227"/>
      <c r="E899" s="227"/>
    </row>
    <row r="900">
      <c r="A900" s="227"/>
      <c r="B900" s="227"/>
      <c r="C900" s="227"/>
      <c r="D900" s="227"/>
      <c r="E900" s="227"/>
    </row>
    <row r="901">
      <c r="A901" s="227"/>
      <c r="B901" s="227"/>
      <c r="C901" s="227"/>
      <c r="D901" s="227"/>
      <c r="E901" s="227"/>
    </row>
    <row r="902">
      <c r="A902" s="227"/>
      <c r="B902" s="227"/>
      <c r="C902" s="227"/>
      <c r="D902" s="227"/>
      <c r="E902" s="227"/>
    </row>
    <row r="903">
      <c r="A903" s="227"/>
      <c r="B903" s="227"/>
      <c r="C903" s="227"/>
      <c r="D903" s="227"/>
      <c r="E903" s="227"/>
    </row>
    <row r="904">
      <c r="A904" s="227"/>
      <c r="B904" s="227"/>
      <c r="C904" s="227"/>
      <c r="D904" s="227"/>
      <c r="E904" s="227"/>
    </row>
    <row r="905">
      <c r="A905" s="227"/>
      <c r="B905" s="227"/>
      <c r="C905" s="227"/>
      <c r="D905" s="227"/>
      <c r="E905" s="227"/>
    </row>
    <row r="906">
      <c r="A906" s="227"/>
      <c r="B906" s="227"/>
      <c r="C906" s="227"/>
      <c r="D906" s="227"/>
      <c r="E906" s="227"/>
    </row>
    <row r="907">
      <c r="A907" s="227"/>
      <c r="B907" s="227"/>
      <c r="C907" s="227"/>
      <c r="D907" s="227"/>
      <c r="E907" s="227"/>
    </row>
    <row r="908">
      <c r="A908" s="227"/>
      <c r="B908" s="227"/>
      <c r="C908" s="227"/>
      <c r="D908" s="227"/>
      <c r="E908" s="227"/>
    </row>
    <row r="909">
      <c r="A909" s="227"/>
      <c r="B909" s="227"/>
      <c r="C909" s="227"/>
      <c r="D909" s="227"/>
      <c r="E909" s="227"/>
    </row>
    <row r="910">
      <c r="A910" s="227"/>
      <c r="B910" s="227"/>
      <c r="C910" s="227"/>
      <c r="D910" s="227"/>
      <c r="E910" s="227"/>
    </row>
    <row r="911">
      <c r="A911" s="227"/>
      <c r="B911" s="227"/>
      <c r="C911" s="227"/>
      <c r="D911" s="227"/>
      <c r="E911" s="227"/>
    </row>
    <row r="912">
      <c r="A912" s="227"/>
      <c r="B912" s="227"/>
      <c r="C912" s="227"/>
      <c r="D912" s="227"/>
      <c r="E912" s="227"/>
    </row>
    <row r="913">
      <c r="A913" s="227"/>
      <c r="B913" s="227"/>
      <c r="C913" s="227"/>
      <c r="D913" s="227"/>
      <c r="E913" s="227"/>
    </row>
    <row r="914">
      <c r="A914" s="227"/>
      <c r="B914" s="227"/>
      <c r="C914" s="227"/>
      <c r="D914" s="227"/>
      <c r="E914" s="227"/>
    </row>
    <row r="915">
      <c r="A915" s="227"/>
      <c r="B915" s="227"/>
      <c r="C915" s="227"/>
      <c r="D915" s="227"/>
      <c r="E915" s="227"/>
    </row>
    <row r="916">
      <c r="A916" s="227"/>
      <c r="B916" s="227"/>
      <c r="C916" s="227"/>
      <c r="D916" s="227"/>
      <c r="E916" s="227"/>
    </row>
    <row r="917">
      <c r="A917" s="227"/>
      <c r="B917" s="227"/>
      <c r="C917" s="227"/>
      <c r="D917" s="227"/>
      <c r="E917" s="227"/>
    </row>
    <row r="918">
      <c r="A918" s="227"/>
      <c r="B918" s="227"/>
      <c r="C918" s="227"/>
      <c r="D918" s="227"/>
      <c r="E918" s="227"/>
    </row>
    <row r="919">
      <c r="A919" s="227"/>
      <c r="B919" s="227"/>
      <c r="C919" s="227"/>
      <c r="D919" s="227"/>
      <c r="E919" s="227"/>
    </row>
    <row r="920">
      <c r="A920" s="227"/>
      <c r="B920" s="227"/>
      <c r="C920" s="227"/>
      <c r="D920" s="227"/>
      <c r="E920" s="227"/>
    </row>
    <row r="921">
      <c r="A921" s="227"/>
      <c r="B921" s="227"/>
      <c r="C921" s="227"/>
      <c r="D921" s="227"/>
      <c r="E921" s="227"/>
    </row>
    <row r="922">
      <c r="A922" s="227"/>
      <c r="B922" s="227"/>
      <c r="C922" s="227"/>
      <c r="D922" s="227"/>
      <c r="E922" s="227"/>
    </row>
    <row r="923">
      <c r="A923" s="227"/>
      <c r="B923" s="227"/>
      <c r="C923" s="227"/>
      <c r="D923" s="227"/>
      <c r="E923" s="227"/>
    </row>
    <row r="924">
      <c r="A924" s="227"/>
      <c r="B924" s="227"/>
      <c r="C924" s="227"/>
      <c r="D924" s="227"/>
      <c r="E924" s="227"/>
    </row>
    <row r="925">
      <c r="A925" s="227"/>
      <c r="B925" s="227"/>
      <c r="C925" s="227"/>
      <c r="D925" s="227"/>
      <c r="E925" s="227"/>
    </row>
    <row r="926">
      <c r="A926" s="227"/>
      <c r="B926" s="227"/>
      <c r="C926" s="227"/>
      <c r="D926" s="227"/>
      <c r="E926" s="227"/>
    </row>
    <row r="927">
      <c r="A927" s="227"/>
      <c r="B927" s="227"/>
      <c r="C927" s="227"/>
      <c r="D927" s="227"/>
      <c r="E927" s="227"/>
    </row>
    <row r="928">
      <c r="A928" s="227"/>
      <c r="B928" s="227"/>
      <c r="C928" s="227"/>
      <c r="D928" s="227"/>
      <c r="E928" s="227"/>
    </row>
    <row r="929">
      <c r="A929" s="227"/>
      <c r="B929" s="227"/>
      <c r="C929" s="227"/>
      <c r="D929" s="227"/>
      <c r="E929" s="227"/>
    </row>
    <row r="930">
      <c r="A930" s="227"/>
      <c r="B930" s="227"/>
      <c r="C930" s="227"/>
      <c r="D930" s="227"/>
      <c r="E930" s="227"/>
    </row>
    <row r="931">
      <c r="A931" s="227"/>
      <c r="B931" s="227"/>
      <c r="C931" s="227"/>
      <c r="D931" s="227"/>
      <c r="E931" s="227"/>
    </row>
    <row r="932">
      <c r="A932" s="227"/>
      <c r="B932" s="227"/>
      <c r="C932" s="227"/>
      <c r="D932" s="227"/>
      <c r="E932" s="227"/>
    </row>
    <row r="933">
      <c r="A933" s="227"/>
      <c r="B933" s="227"/>
      <c r="C933" s="227"/>
      <c r="D933" s="227"/>
      <c r="E933" s="227"/>
    </row>
    <row r="934">
      <c r="A934" s="227"/>
      <c r="B934" s="227"/>
      <c r="C934" s="227"/>
      <c r="D934" s="227"/>
      <c r="E934" s="227"/>
    </row>
    <row r="935">
      <c r="A935" s="227"/>
      <c r="B935" s="227"/>
      <c r="C935" s="227"/>
      <c r="D935" s="227"/>
      <c r="E935" s="227"/>
    </row>
    <row r="936">
      <c r="A936" s="227"/>
      <c r="B936" s="227"/>
      <c r="C936" s="227"/>
      <c r="D936" s="227"/>
      <c r="E936" s="227"/>
    </row>
    <row r="937">
      <c r="A937" s="227"/>
      <c r="B937" s="227"/>
      <c r="C937" s="227"/>
      <c r="D937" s="227"/>
      <c r="E937" s="227"/>
    </row>
    <row r="938">
      <c r="A938" s="227"/>
      <c r="B938" s="227"/>
      <c r="C938" s="227"/>
      <c r="D938" s="227"/>
      <c r="E938" s="227"/>
    </row>
    <row r="939">
      <c r="A939" s="227"/>
      <c r="B939" s="227"/>
      <c r="C939" s="227"/>
      <c r="D939" s="227"/>
      <c r="E939" s="227"/>
    </row>
    <row r="940">
      <c r="A940" s="227"/>
      <c r="B940" s="227"/>
      <c r="C940" s="227"/>
      <c r="D940" s="227"/>
      <c r="E940" s="227"/>
    </row>
    <row r="941">
      <c r="A941" s="227"/>
      <c r="B941" s="227"/>
      <c r="C941" s="227"/>
      <c r="D941" s="227"/>
      <c r="E941" s="227"/>
    </row>
    <row r="942">
      <c r="A942" s="227"/>
      <c r="B942" s="227"/>
      <c r="C942" s="227"/>
      <c r="D942" s="227"/>
      <c r="E942" s="227"/>
    </row>
    <row r="943">
      <c r="A943" s="227"/>
      <c r="B943" s="227"/>
      <c r="C943" s="227"/>
      <c r="D943" s="227"/>
      <c r="E943" s="227"/>
    </row>
    <row r="944">
      <c r="A944" s="227"/>
      <c r="B944" s="227"/>
      <c r="C944" s="227"/>
      <c r="D944" s="227"/>
      <c r="E944" s="227"/>
    </row>
    <row r="945">
      <c r="A945" s="227"/>
      <c r="B945" s="227"/>
      <c r="C945" s="227"/>
      <c r="D945" s="227"/>
      <c r="E945" s="227"/>
    </row>
    <row r="946">
      <c r="A946" s="227"/>
      <c r="B946" s="227"/>
      <c r="C946" s="227"/>
      <c r="D946" s="227"/>
      <c r="E946" s="227"/>
    </row>
    <row r="947">
      <c r="A947" s="227"/>
      <c r="B947" s="227"/>
      <c r="C947" s="227"/>
      <c r="D947" s="227"/>
      <c r="E947" s="227"/>
    </row>
    <row r="948">
      <c r="A948" s="227"/>
      <c r="B948" s="227"/>
      <c r="C948" s="227"/>
      <c r="D948" s="227"/>
      <c r="E948" s="227"/>
    </row>
    <row r="949">
      <c r="A949" s="227"/>
      <c r="B949" s="227"/>
      <c r="C949" s="227"/>
      <c r="D949" s="227"/>
      <c r="E949" s="227"/>
    </row>
    <row r="950">
      <c r="A950" s="227"/>
      <c r="B950" s="227"/>
      <c r="C950" s="227"/>
      <c r="D950" s="227"/>
      <c r="E950" s="227"/>
    </row>
    <row r="951">
      <c r="A951" s="227"/>
      <c r="B951" s="227"/>
      <c r="C951" s="227"/>
      <c r="D951" s="227"/>
      <c r="E951" s="227"/>
    </row>
    <row r="952">
      <c r="A952" s="227"/>
      <c r="B952" s="227"/>
      <c r="C952" s="227"/>
      <c r="D952" s="227"/>
      <c r="E952" s="227"/>
    </row>
    <row r="953">
      <c r="A953" s="227"/>
      <c r="B953" s="227"/>
      <c r="C953" s="227"/>
      <c r="D953" s="227"/>
      <c r="E953" s="227"/>
    </row>
    <row r="954">
      <c r="A954" s="227"/>
      <c r="B954" s="227"/>
      <c r="C954" s="227"/>
      <c r="D954" s="227"/>
      <c r="E954" s="227"/>
    </row>
    <row r="955">
      <c r="A955" s="227"/>
      <c r="B955" s="227"/>
      <c r="C955" s="227"/>
      <c r="D955" s="227"/>
      <c r="E955" s="227"/>
    </row>
    <row r="956">
      <c r="A956" s="227"/>
      <c r="B956" s="227"/>
      <c r="C956" s="227"/>
      <c r="D956" s="227"/>
      <c r="E956" s="227"/>
    </row>
    <row r="957">
      <c r="A957" s="227"/>
      <c r="B957" s="227"/>
      <c r="C957" s="227"/>
      <c r="D957" s="227"/>
      <c r="E957" s="227"/>
    </row>
    <row r="958">
      <c r="A958" s="227"/>
      <c r="B958" s="227"/>
      <c r="C958" s="227"/>
      <c r="D958" s="227"/>
      <c r="E958" s="227"/>
    </row>
    <row r="959">
      <c r="A959" s="227"/>
      <c r="B959" s="227"/>
      <c r="C959" s="227"/>
      <c r="D959" s="227"/>
      <c r="E959" s="227"/>
    </row>
    <row r="960">
      <c r="A960" s="227"/>
      <c r="B960" s="227"/>
      <c r="C960" s="227"/>
      <c r="D960" s="227"/>
      <c r="E960" s="227"/>
    </row>
    <row r="961">
      <c r="A961" s="227"/>
      <c r="B961" s="227"/>
      <c r="C961" s="227"/>
      <c r="D961" s="227"/>
      <c r="E961" s="227"/>
    </row>
    <row r="962">
      <c r="A962" s="227"/>
      <c r="B962" s="227"/>
      <c r="C962" s="227"/>
      <c r="D962" s="227"/>
      <c r="E962" s="227"/>
    </row>
    <row r="963">
      <c r="A963" s="227"/>
      <c r="B963" s="227"/>
      <c r="C963" s="227"/>
      <c r="D963" s="227"/>
      <c r="E963" s="227"/>
    </row>
    <row r="964">
      <c r="A964" s="227"/>
      <c r="B964" s="227"/>
      <c r="C964" s="227"/>
      <c r="D964" s="227"/>
      <c r="E964" s="227"/>
    </row>
    <row r="965">
      <c r="A965" s="227"/>
      <c r="B965" s="227"/>
      <c r="C965" s="227"/>
      <c r="D965" s="227"/>
      <c r="E965" s="227"/>
    </row>
    <row r="966">
      <c r="A966" s="227"/>
      <c r="B966" s="227"/>
      <c r="C966" s="227"/>
      <c r="D966" s="227"/>
      <c r="E966" s="227"/>
    </row>
    <row r="967">
      <c r="A967" s="227"/>
      <c r="B967" s="227"/>
      <c r="C967" s="227"/>
      <c r="D967" s="227"/>
      <c r="E967" s="227"/>
    </row>
    <row r="968">
      <c r="A968" s="227"/>
      <c r="B968" s="227"/>
      <c r="C968" s="227"/>
      <c r="D968" s="227"/>
      <c r="E968" s="227"/>
    </row>
    <row r="969">
      <c r="A969" s="227"/>
      <c r="B969" s="227"/>
      <c r="C969" s="227"/>
      <c r="D969" s="227"/>
      <c r="E969" s="227"/>
    </row>
    <row r="970">
      <c r="A970" s="227"/>
      <c r="B970" s="227"/>
      <c r="C970" s="227"/>
      <c r="D970" s="227"/>
      <c r="E970" s="227"/>
    </row>
    <row r="971">
      <c r="A971" s="227"/>
      <c r="B971" s="227"/>
      <c r="C971" s="227"/>
      <c r="D971" s="227"/>
      <c r="E971" s="227"/>
    </row>
    <row r="972">
      <c r="A972" s="227"/>
      <c r="B972" s="227"/>
      <c r="C972" s="227"/>
      <c r="D972" s="227"/>
      <c r="E972" s="227"/>
    </row>
    <row r="973">
      <c r="A973" s="227"/>
      <c r="B973" s="227"/>
      <c r="C973" s="227"/>
      <c r="D973" s="227"/>
      <c r="E973" s="227"/>
    </row>
    <row r="974">
      <c r="A974" s="227"/>
      <c r="B974" s="227"/>
      <c r="C974" s="227"/>
      <c r="D974" s="227"/>
      <c r="E974" s="227"/>
    </row>
    <row r="975">
      <c r="A975" s="227"/>
      <c r="B975" s="227"/>
      <c r="C975" s="227"/>
      <c r="D975" s="227"/>
      <c r="E975" s="227"/>
    </row>
    <row r="976">
      <c r="A976" s="227"/>
      <c r="B976" s="227"/>
      <c r="C976" s="227"/>
      <c r="D976" s="227"/>
      <c r="E976" s="227"/>
    </row>
    <row r="977">
      <c r="A977" s="227"/>
      <c r="B977" s="227"/>
      <c r="C977" s="227"/>
      <c r="D977" s="227"/>
      <c r="E977" s="227"/>
    </row>
    <row r="978">
      <c r="A978" s="227"/>
      <c r="B978" s="227"/>
      <c r="C978" s="227"/>
      <c r="D978" s="227"/>
      <c r="E978" s="227"/>
    </row>
    <row r="979">
      <c r="A979" s="227"/>
      <c r="B979" s="227"/>
      <c r="C979" s="227"/>
      <c r="D979" s="227"/>
      <c r="E979" s="227"/>
    </row>
    <row r="980">
      <c r="A980" s="227"/>
      <c r="B980" s="227"/>
      <c r="C980" s="227"/>
      <c r="D980" s="227"/>
      <c r="E980" s="227"/>
    </row>
    <row r="981">
      <c r="A981" s="227"/>
      <c r="B981" s="227"/>
      <c r="C981" s="227"/>
      <c r="D981" s="227"/>
      <c r="E981" s="227"/>
    </row>
    <row r="982">
      <c r="A982" s="227"/>
      <c r="B982" s="227"/>
      <c r="C982" s="227"/>
      <c r="D982" s="227"/>
      <c r="E982" s="227"/>
    </row>
    <row r="983">
      <c r="A983" s="227"/>
      <c r="B983" s="227"/>
      <c r="C983" s="227"/>
      <c r="D983" s="227"/>
      <c r="E983" s="227"/>
    </row>
    <row r="984">
      <c r="A984" s="227"/>
      <c r="B984" s="227"/>
      <c r="C984" s="227"/>
      <c r="D984" s="227"/>
      <c r="E984" s="227"/>
    </row>
    <row r="985">
      <c r="A985" s="227"/>
      <c r="B985" s="227"/>
      <c r="C985" s="227"/>
      <c r="D985" s="227"/>
      <c r="E985" s="227"/>
    </row>
    <row r="986">
      <c r="A986" s="227"/>
      <c r="B986" s="227"/>
      <c r="C986" s="227"/>
      <c r="D986" s="227"/>
      <c r="E986" s="227"/>
    </row>
    <row r="987">
      <c r="A987" s="227"/>
      <c r="B987" s="227"/>
      <c r="C987" s="227"/>
      <c r="D987" s="227"/>
      <c r="E987" s="227"/>
    </row>
    <row r="988">
      <c r="A988" s="227"/>
      <c r="B988" s="227"/>
      <c r="C988" s="227"/>
      <c r="D988" s="227"/>
      <c r="E988" s="227"/>
    </row>
    <row r="989">
      <c r="A989" s="227"/>
      <c r="B989" s="227"/>
      <c r="C989" s="227"/>
      <c r="D989" s="227"/>
      <c r="E989" s="227"/>
    </row>
    <row r="990">
      <c r="A990" s="227"/>
      <c r="B990" s="227"/>
      <c r="C990" s="227"/>
      <c r="D990" s="227"/>
      <c r="E990" s="227"/>
    </row>
    <row r="991">
      <c r="A991" s="227"/>
      <c r="B991" s="227"/>
      <c r="C991" s="227"/>
      <c r="D991" s="227"/>
      <c r="E991" s="227"/>
    </row>
    <row r="992">
      <c r="A992" s="227"/>
      <c r="B992" s="227"/>
      <c r="C992" s="227"/>
      <c r="D992" s="227"/>
      <c r="E992" s="227"/>
    </row>
    <row r="993">
      <c r="A993" s="227"/>
      <c r="B993" s="227"/>
      <c r="C993" s="227"/>
      <c r="D993" s="227"/>
      <c r="E993" s="227"/>
    </row>
    <row r="994">
      <c r="A994" s="227"/>
      <c r="B994" s="227"/>
      <c r="C994" s="227"/>
      <c r="D994" s="227"/>
      <c r="E994" s="227"/>
    </row>
    <row r="995">
      <c r="A995" s="227"/>
      <c r="B995" s="227"/>
      <c r="C995" s="227"/>
      <c r="D995" s="227"/>
      <c r="E995" s="227"/>
    </row>
    <row r="996">
      <c r="A996" s="227"/>
      <c r="B996" s="227"/>
      <c r="C996" s="227"/>
      <c r="D996" s="227"/>
      <c r="E996" s="227"/>
    </row>
    <row r="997">
      <c r="A997" s="227"/>
      <c r="B997" s="227"/>
      <c r="C997" s="227"/>
      <c r="D997" s="227"/>
      <c r="E997" s="227"/>
    </row>
    <row r="998">
      <c r="A998" s="227"/>
      <c r="B998" s="227"/>
      <c r="C998" s="227"/>
      <c r="D998" s="227"/>
      <c r="E998" s="227"/>
    </row>
    <row r="999">
      <c r="A999" s="227"/>
      <c r="B999" s="227"/>
      <c r="C999" s="227"/>
      <c r="D999" s="227"/>
      <c r="E999" s="227"/>
    </row>
    <row r="1000">
      <c r="A1000" s="227"/>
      <c r="B1000" s="227"/>
      <c r="C1000" s="227"/>
      <c r="D1000" s="227"/>
      <c r="E1000" s="227"/>
    </row>
    <row r="1001">
      <c r="A1001" s="227"/>
      <c r="B1001" s="227"/>
      <c r="C1001" s="227"/>
      <c r="D1001" s="227"/>
      <c r="E1001" s="227"/>
    </row>
    <row r="1002">
      <c r="A1002" s="227"/>
      <c r="B1002" s="227"/>
      <c r="C1002" s="227"/>
      <c r="D1002" s="227"/>
      <c r="E1002" s="227"/>
    </row>
    <row r="1003">
      <c r="A1003" s="227"/>
      <c r="B1003" s="227"/>
      <c r="C1003" s="227"/>
      <c r="D1003" s="227"/>
      <c r="E1003" s="227"/>
    </row>
    <row r="1004">
      <c r="A1004" s="227"/>
      <c r="B1004" s="227"/>
      <c r="C1004" s="227"/>
      <c r="D1004" s="227"/>
      <c r="E1004" s="227"/>
    </row>
    <row r="1005">
      <c r="A1005" s="227"/>
      <c r="B1005" s="227"/>
      <c r="C1005" s="227"/>
      <c r="D1005" s="227"/>
      <c r="E1005" s="227"/>
    </row>
    <row r="1006">
      <c r="A1006" s="227"/>
      <c r="B1006" s="227"/>
      <c r="C1006" s="227"/>
      <c r="D1006" s="227"/>
      <c r="E1006" s="227"/>
    </row>
    <row r="1007">
      <c r="A1007" s="227"/>
      <c r="B1007" s="227"/>
      <c r="C1007" s="227"/>
      <c r="D1007" s="227"/>
      <c r="E1007" s="227"/>
    </row>
    <row r="1008">
      <c r="A1008" s="227"/>
      <c r="B1008" s="227"/>
      <c r="C1008" s="227"/>
      <c r="D1008" s="227"/>
      <c r="E1008" s="227"/>
    </row>
    <row r="1009">
      <c r="A1009" s="227"/>
      <c r="B1009" s="227"/>
      <c r="C1009" s="227"/>
      <c r="D1009" s="227"/>
      <c r="E1009" s="227"/>
    </row>
    <row r="1010">
      <c r="A1010" s="227"/>
      <c r="B1010" s="227"/>
      <c r="C1010" s="227"/>
      <c r="D1010" s="227"/>
      <c r="E1010" s="227"/>
    </row>
    <row r="1011">
      <c r="A1011" s="227"/>
      <c r="B1011" s="227"/>
      <c r="C1011" s="227"/>
      <c r="D1011" s="227"/>
      <c r="E1011" s="227"/>
    </row>
    <row r="1012">
      <c r="A1012" s="227"/>
      <c r="B1012" s="227"/>
      <c r="C1012" s="227"/>
      <c r="D1012" s="227"/>
      <c r="E1012" s="227"/>
    </row>
    <row r="1013">
      <c r="A1013" s="227"/>
      <c r="B1013" s="227"/>
      <c r="C1013" s="227"/>
      <c r="D1013" s="227"/>
      <c r="E1013" s="227"/>
    </row>
    <row r="1014">
      <c r="A1014" s="227"/>
      <c r="B1014" s="227"/>
      <c r="C1014" s="227"/>
      <c r="D1014" s="227"/>
      <c r="E1014" s="227"/>
    </row>
    <row r="1015">
      <c r="A1015" s="227"/>
      <c r="B1015" s="227"/>
      <c r="C1015" s="227"/>
      <c r="D1015" s="227"/>
      <c r="E1015" s="227"/>
    </row>
    <row r="1016">
      <c r="A1016" s="227"/>
      <c r="B1016" s="227"/>
      <c r="C1016" s="227"/>
      <c r="D1016" s="227"/>
      <c r="E1016" s="227"/>
    </row>
    <row r="1017">
      <c r="A1017" s="227"/>
      <c r="B1017" s="227"/>
      <c r="C1017" s="227"/>
      <c r="D1017" s="227"/>
      <c r="E1017" s="227"/>
    </row>
    <row r="1018">
      <c r="A1018" s="227"/>
      <c r="B1018" s="227"/>
      <c r="C1018" s="227"/>
      <c r="D1018" s="227"/>
      <c r="E1018" s="227"/>
    </row>
    <row r="1019">
      <c r="A1019" s="227"/>
      <c r="B1019" s="227"/>
      <c r="C1019" s="227"/>
      <c r="D1019" s="227"/>
      <c r="E1019" s="227"/>
    </row>
    <row r="1020">
      <c r="A1020" s="227"/>
      <c r="B1020" s="227"/>
      <c r="C1020" s="227"/>
      <c r="D1020" s="227"/>
      <c r="E1020" s="227"/>
    </row>
    <row r="1021">
      <c r="A1021" s="227"/>
      <c r="B1021" s="227"/>
      <c r="C1021" s="227"/>
      <c r="D1021" s="227"/>
      <c r="E1021" s="227"/>
    </row>
    <row r="1022">
      <c r="A1022" s="227"/>
      <c r="B1022" s="227"/>
      <c r="C1022" s="227"/>
      <c r="D1022" s="227"/>
      <c r="E1022" s="227"/>
    </row>
    <row r="1023">
      <c r="A1023" s="227"/>
      <c r="B1023" s="227"/>
      <c r="C1023" s="227"/>
      <c r="D1023" s="227"/>
      <c r="E1023" s="227"/>
    </row>
    <row r="1024">
      <c r="A1024" s="227"/>
      <c r="B1024" s="227"/>
      <c r="C1024" s="227"/>
      <c r="D1024" s="227"/>
      <c r="E1024" s="227"/>
    </row>
    <row r="1025">
      <c r="A1025" s="227"/>
      <c r="B1025" s="227"/>
      <c r="C1025" s="227"/>
      <c r="D1025" s="227"/>
      <c r="E1025" s="227"/>
    </row>
    <row r="1026">
      <c r="A1026" s="227"/>
      <c r="B1026" s="227"/>
      <c r="C1026" s="227"/>
      <c r="D1026" s="227"/>
      <c r="E1026" s="227"/>
    </row>
    <row r="1027">
      <c r="A1027" s="227"/>
      <c r="B1027" s="227"/>
      <c r="C1027" s="227"/>
      <c r="D1027" s="227"/>
      <c r="E1027" s="227"/>
    </row>
    <row r="1028">
      <c r="A1028" s="227"/>
      <c r="B1028" s="227"/>
      <c r="C1028" s="227"/>
      <c r="D1028" s="227"/>
      <c r="E1028" s="227"/>
    </row>
    <row r="1029">
      <c r="A1029" s="227"/>
      <c r="B1029" s="227"/>
      <c r="C1029" s="227"/>
      <c r="D1029" s="227"/>
      <c r="E1029" s="227"/>
    </row>
    <row r="1030">
      <c r="A1030" s="227"/>
      <c r="B1030" s="227"/>
      <c r="C1030" s="227"/>
      <c r="D1030" s="227"/>
      <c r="E1030" s="227"/>
    </row>
    <row r="1031">
      <c r="A1031" s="227"/>
      <c r="B1031" s="227"/>
      <c r="C1031" s="227"/>
      <c r="D1031" s="227"/>
      <c r="E1031" s="227"/>
    </row>
    <row r="1032">
      <c r="A1032" s="227"/>
      <c r="B1032" s="227"/>
      <c r="C1032" s="227"/>
      <c r="D1032" s="227"/>
      <c r="E1032" s="227"/>
    </row>
    <row r="1033">
      <c r="A1033" s="227"/>
      <c r="B1033" s="227"/>
      <c r="C1033" s="227"/>
      <c r="D1033" s="227"/>
      <c r="E1033" s="227"/>
    </row>
    <row r="1034">
      <c r="A1034" s="227"/>
      <c r="B1034" s="227"/>
      <c r="C1034" s="227"/>
      <c r="D1034" s="227"/>
      <c r="E1034" s="227"/>
    </row>
    <row r="1035">
      <c r="A1035" s="227"/>
      <c r="B1035" s="227"/>
      <c r="C1035" s="227"/>
      <c r="D1035" s="227"/>
      <c r="E1035" s="227"/>
    </row>
    <row r="1036">
      <c r="A1036" s="227"/>
      <c r="B1036" s="227"/>
      <c r="C1036" s="227"/>
      <c r="D1036" s="227"/>
      <c r="E1036" s="227"/>
    </row>
    <row r="1037">
      <c r="A1037" s="227"/>
      <c r="B1037" s="227"/>
      <c r="C1037" s="227"/>
      <c r="D1037" s="227"/>
      <c r="E1037" s="227"/>
    </row>
    <row r="1038">
      <c r="A1038" s="227"/>
      <c r="B1038" s="227"/>
      <c r="C1038" s="227"/>
      <c r="D1038" s="227"/>
      <c r="E1038" s="227"/>
    </row>
    <row r="1039">
      <c r="A1039" s="227"/>
      <c r="B1039" s="227"/>
      <c r="C1039" s="227"/>
      <c r="D1039" s="227"/>
      <c r="E1039" s="227"/>
    </row>
    <row r="1040">
      <c r="A1040" s="227"/>
      <c r="B1040" s="227"/>
      <c r="C1040" s="227"/>
      <c r="D1040" s="227"/>
      <c r="E1040" s="227"/>
    </row>
    <row r="1041">
      <c r="A1041" s="227"/>
      <c r="B1041" s="227"/>
      <c r="C1041" s="227"/>
      <c r="D1041" s="227"/>
      <c r="E1041" s="227"/>
    </row>
    <row r="1042">
      <c r="A1042" s="227"/>
      <c r="B1042" s="227"/>
      <c r="C1042" s="227"/>
      <c r="D1042" s="227"/>
      <c r="E1042" s="227"/>
    </row>
    <row r="1043">
      <c r="A1043" s="227"/>
      <c r="B1043" s="227"/>
      <c r="C1043" s="227"/>
      <c r="D1043" s="227"/>
      <c r="E1043" s="227"/>
    </row>
    <row r="1044">
      <c r="A1044" s="227"/>
      <c r="B1044" s="227"/>
      <c r="C1044" s="227"/>
      <c r="D1044" s="227"/>
      <c r="E1044" s="227"/>
    </row>
    <row r="1045">
      <c r="A1045" s="227"/>
      <c r="B1045" s="227"/>
      <c r="C1045" s="227"/>
      <c r="D1045" s="227"/>
      <c r="E1045" s="227"/>
    </row>
    <row r="1046">
      <c r="A1046" s="227"/>
      <c r="B1046" s="227"/>
      <c r="C1046" s="227"/>
      <c r="D1046" s="227"/>
      <c r="E1046" s="227"/>
    </row>
    <row r="1047">
      <c r="A1047" s="227"/>
      <c r="B1047" s="227"/>
      <c r="C1047" s="227"/>
      <c r="D1047" s="227"/>
      <c r="E1047" s="227"/>
    </row>
    <row r="1048">
      <c r="A1048" s="227"/>
      <c r="B1048" s="227"/>
      <c r="C1048" s="227"/>
      <c r="D1048" s="227"/>
      <c r="E1048" s="227"/>
    </row>
    <row r="1049">
      <c r="A1049" s="227"/>
      <c r="B1049" s="227"/>
      <c r="C1049" s="227"/>
      <c r="D1049" s="227"/>
      <c r="E1049" s="227"/>
    </row>
    <row r="1050">
      <c r="A1050" s="227"/>
      <c r="B1050" s="227"/>
      <c r="C1050" s="227"/>
      <c r="D1050" s="227"/>
      <c r="E1050" s="227"/>
    </row>
    <row r="1051">
      <c r="A1051" s="227"/>
      <c r="B1051" s="227"/>
      <c r="C1051" s="227"/>
      <c r="D1051" s="227"/>
      <c r="E1051" s="227"/>
    </row>
    <row r="1052">
      <c r="A1052" s="227"/>
      <c r="B1052" s="227"/>
      <c r="C1052" s="227"/>
      <c r="D1052" s="227"/>
      <c r="E1052" s="227"/>
    </row>
    <row r="1053">
      <c r="A1053" s="227"/>
      <c r="B1053" s="227"/>
      <c r="C1053" s="227"/>
      <c r="D1053" s="227"/>
      <c r="E1053" s="227"/>
    </row>
    <row r="1054">
      <c r="A1054" s="227"/>
      <c r="B1054" s="227"/>
      <c r="C1054" s="227"/>
      <c r="D1054" s="227"/>
      <c r="E1054" s="227"/>
    </row>
    <row r="1055">
      <c r="A1055" s="227"/>
      <c r="B1055" s="227"/>
      <c r="C1055" s="227"/>
      <c r="D1055" s="227"/>
      <c r="E1055" s="227"/>
    </row>
    <row r="1056">
      <c r="A1056" s="227"/>
      <c r="B1056" s="227"/>
      <c r="C1056" s="227"/>
      <c r="D1056" s="227"/>
      <c r="E1056" s="227"/>
    </row>
    <row r="1057">
      <c r="A1057" s="227"/>
      <c r="B1057" s="227"/>
      <c r="C1057" s="227"/>
      <c r="D1057" s="227"/>
      <c r="E1057" s="227"/>
    </row>
    <row r="1058">
      <c r="A1058" s="227"/>
      <c r="B1058" s="227"/>
      <c r="C1058" s="227"/>
      <c r="D1058" s="227"/>
      <c r="E1058" s="227"/>
    </row>
    <row r="1059">
      <c r="A1059" s="227"/>
      <c r="B1059" s="227"/>
      <c r="C1059" s="227"/>
      <c r="D1059" s="227"/>
      <c r="E1059" s="227"/>
    </row>
    <row r="1060">
      <c r="A1060" s="227"/>
      <c r="B1060" s="227"/>
      <c r="C1060" s="227"/>
      <c r="D1060" s="227"/>
      <c r="E1060" s="227"/>
    </row>
    <row r="1061">
      <c r="A1061" s="227"/>
      <c r="B1061" s="227"/>
      <c r="C1061" s="227"/>
      <c r="D1061" s="227"/>
      <c r="E1061" s="227"/>
    </row>
    <row r="1062">
      <c r="A1062" s="227"/>
      <c r="B1062" s="227"/>
      <c r="C1062" s="227"/>
      <c r="D1062" s="227"/>
      <c r="E1062" s="227"/>
    </row>
    <row r="1063">
      <c r="A1063" s="227"/>
      <c r="B1063" s="227"/>
      <c r="C1063" s="227"/>
      <c r="D1063" s="227"/>
      <c r="E1063" s="227"/>
    </row>
    <row r="1064">
      <c r="A1064" s="227"/>
      <c r="B1064" s="227"/>
      <c r="C1064" s="227"/>
      <c r="D1064" s="227"/>
      <c r="E1064" s="227"/>
    </row>
    <row r="1065">
      <c r="A1065" s="227"/>
      <c r="B1065" s="227"/>
      <c r="C1065" s="227"/>
      <c r="D1065" s="227"/>
      <c r="E1065" s="227"/>
    </row>
    <row r="1066">
      <c r="A1066" s="227"/>
      <c r="B1066" s="227"/>
      <c r="C1066" s="227"/>
      <c r="D1066" s="227"/>
      <c r="E1066" s="227"/>
    </row>
    <row r="1067">
      <c r="A1067" s="227"/>
      <c r="B1067" s="227"/>
      <c r="C1067" s="227"/>
      <c r="D1067" s="227"/>
      <c r="E1067" s="227"/>
    </row>
    <row r="1068">
      <c r="A1068" s="227"/>
      <c r="B1068" s="227"/>
      <c r="C1068" s="227"/>
      <c r="D1068" s="227"/>
      <c r="E1068" s="227"/>
    </row>
    <row r="1069">
      <c r="A1069" s="227"/>
      <c r="B1069" s="227"/>
      <c r="C1069" s="227"/>
      <c r="D1069" s="227"/>
      <c r="E1069" s="227"/>
    </row>
    <row r="1070">
      <c r="A1070" s="227"/>
      <c r="B1070" s="227"/>
      <c r="C1070" s="227"/>
      <c r="D1070" s="227"/>
      <c r="E1070" s="227"/>
    </row>
    <row r="1071">
      <c r="A1071" s="227"/>
      <c r="B1071" s="227"/>
      <c r="C1071" s="227"/>
      <c r="D1071" s="227"/>
      <c r="E1071" s="227"/>
    </row>
    <row r="1072">
      <c r="A1072" s="227"/>
      <c r="B1072" s="227"/>
      <c r="C1072" s="227"/>
      <c r="D1072" s="227"/>
      <c r="E1072" s="227"/>
    </row>
    <row r="1073">
      <c r="A1073" s="227"/>
      <c r="B1073" s="227"/>
      <c r="C1073" s="227"/>
      <c r="D1073" s="227"/>
      <c r="E1073" s="227"/>
    </row>
    <row r="1074">
      <c r="A1074" s="227"/>
      <c r="B1074" s="227"/>
      <c r="C1074" s="227"/>
      <c r="D1074" s="227"/>
      <c r="E1074" s="227"/>
    </row>
    <row r="1075">
      <c r="A1075" s="227"/>
      <c r="B1075" s="227"/>
      <c r="C1075" s="227"/>
      <c r="D1075" s="227"/>
      <c r="E1075" s="227"/>
    </row>
    <row r="1076">
      <c r="A1076" s="227"/>
      <c r="B1076" s="227"/>
      <c r="C1076" s="227"/>
      <c r="D1076" s="227"/>
      <c r="E1076" s="227"/>
    </row>
    <row r="1077">
      <c r="A1077" s="227"/>
      <c r="B1077" s="227"/>
      <c r="C1077" s="227"/>
      <c r="D1077" s="227"/>
      <c r="E1077" s="227"/>
    </row>
    <row r="1078">
      <c r="A1078" s="227"/>
      <c r="B1078" s="227"/>
      <c r="C1078" s="227"/>
      <c r="D1078" s="227"/>
      <c r="E1078" s="227"/>
    </row>
    <row r="1079">
      <c r="A1079" s="227"/>
      <c r="B1079" s="227"/>
      <c r="C1079" s="227"/>
      <c r="D1079" s="227"/>
      <c r="E1079" s="227"/>
    </row>
    <row r="1080">
      <c r="A1080" s="227"/>
      <c r="B1080" s="227"/>
      <c r="C1080" s="227"/>
      <c r="D1080" s="227"/>
      <c r="E1080" s="227"/>
    </row>
    <row r="1081">
      <c r="A1081" s="227"/>
      <c r="B1081" s="227"/>
      <c r="C1081" s="227"/>
      <c r="D1081" s="227"/>
      <c r="E1081" s="227"/>
    </row>
    <row r="1082">
      <c r="A1082" s="227"/>
      <c r="B1082" s="227"/>
      <c r="C1082" s="227"/>
      <c r="D1082" s="227"/>
      <c r="E1082" s="227"/>
    </row>
    <row r="1083">
      <c r="A1083" s="227"/>
      <c r="B1083" s="227"/>
      <c r="C1083" s="227"/>
      <c r="D1083" s="227"/>
      <c r="E1083" s="227"/>
    </row>
    <row r="1084">
      <c r="A1084" s="227"/>
      <c r="B1084" s="227"/>
      <c r="C1084" s="227"/>
      <c r="D1084" s="227"/>
      <c r="E1084" s="227"/>
    </row>
    <row r="1085">
      <c r="A1085" s="227"/>
      <c r="B1085" s="227"/>
      <c r="C1085" s="227"/>
      <c r="D1085" s="227"/>
      <c r="E1085" s="227"/>
    </row>
    <row r="1086">
      <c r="A1086" s="227"/>
      <c r="B1086" s="227"/>
      <c r="C1086" s="227"/>
      <c r="D1086" s="227"/>
      <c r="E1086" s="227"/>
    </row>
    <row r="1087">
      <c r="A1087" s="227"/>
      <c r="B1087" s="227"/>
      <c r="C1087" s="227"/>
      <c r="D1087" s="227"/>
      <c r="E1087" s="227"/>
    </row>
    <row r="1088">
      <c r="A1088" s="227"/>
      <c r="B1088" s="227"/>
      <c r="C1088" s="227"/>
      <c r="D1088" s="227"/>
      <c r="E1088" s="227"/>
    </row>
    <row r="1089">
      <c r="A1089" s="227"/>
      <c r="B1089" s="227"/>
      <c r="C1089" s="227"/>
      <c r="D1089" s="227"/>
      <c r="E1089" s="227"/>
    </row>
    <row r="1090">
      <c r="A1090" s="227"/>
      <c r="B1090" s="227"/>
      <c r="C1090" s="227"/>
      <c r="D1090" s="227"/>
      <c r="E1090" s="227"/>
    </row>
    <row r="1091">
      <c r="A1091" s="227"/>
      <c r="B1091" s="227"/>
      <c r="C1091" s="227"/>
      <c r="D1091" s="227"/>
      <c r="E1091" s="227"/>
    </row>
    <row r="1092">
      <c r="A1092" s="227"/>
      <c r="B1092" s="227"/>
      <c r="C1092" s="227"/>
      <c r="D1092" s="227"/>
      <c r="E1092" s="227"/>
    </row>
    <row r="1093">
      <c r="A1093" s="227"/>
      <c r="B1093" s="227"/>
      <c r="C1093" s="227"/>
      <c r="D1093" s="227"/>
      <c r="E1093" s="227"/>
    </row>
    <row r="1094">
      <c r="A1094" s="227"/>
      <c r="B1094" s="227"/>
      <c r="C1094" s="227"/>
      <c r="D1094" s="227"/>
      <c r="E1094" s="227"/>
    </row>
    <row r="1095">
      <c r="A1095" s="227"/>
      <c r="B1095" s="227"/>
      <c r="C1095" s="227"/>
      <c r="D1095" s="227"/>
      <c r="E1095" s="227"/>
    </row>
    <row r="1096">
      <c r="A1096" s="227"/>
      <c r="B1096" s="227"/>
      <c r="C1096" s="227"/>
      <c r="D1096" s="227"/>
      <c r="E1096" s="227"/>
    </row>
    <row r="1097">
      <c r="A1097" s="227"/>
      <c r="B1097" s="227"/>
      <c r="C1097" s="227"/>
      <c r="D1097" s="227"/>
      <c r="E1097" s="227"/>
    </row>
    <row r="1098">
      <c r="A1098" s="227"/>
      <c r="B1098" s="227"/>
      <c r="C1098" s="227"/>
      <c r="D1098" s="227"/>
      <c r="E1098" s="227"/>
    </row>
    <row r="1099">
      <c r="A1099" s="227"/>
      <c r="B1099" s="227"/>
      <c r="C1099" s="227"/>
      <c r="D1099" s="227"/>
      <c r="E1099" s="227"/>
    </row>
    <row r="1100">
      <c r="A1100" s="227"/>
      <c r="B1100" s="227"/>
      <c r="C1100" s="227"/>
      <c r="D1100" s="227"/>
      <c r="E1100" s="227"/>
    </row>
    <row r="1101">
      <c r="A1101" s="227"/>
      <c r="B1101" s="227"/>
      <c r="C1101" s="227"/>
      <c r="D1101" s="227"/>
      <c r="E1101" s="227"/>
    </row>
    <row r="1102">
      <c r="A1102" s="227"/>
      <c r="B1102" s="227"/>
      <c r="C1102" s="227"/>
      <c r="D1102" s="227"/>
      <c r="E1102" s="227"/>
    </row>
    <row r="1103">
      <c r="A1103" s="227"/>
      <c r="B1103" s="227"/>
      <c r="C1103" s="227"/>
      <c r="D1103" s="227"/>
      <c r="E1103" s="227"/>
    </row>
    <row r="1104">
      <c r="A1104" s="227"/>
      <c r="B1104" s="227"/>
      <c r="C1104" s="227"/>
      <c r="D1104" s="227"/>
      <c r="E1104" s="227"/>
    </row>
    <row r="1105">
      <c r="A1105" s="227"/>
      <c r="B1105" s="227"/>
      <c r="C1105" s="227"/>
      <c r="D1105" s="227"/>
      <c r="E1105" s="227"/>
    </row>
    <row r="1106">
      <c r="A1106" s="227"/>
      <c r="B1106" s="227"/>
      <c r="C1106" s="227"/>
      <c r="D1106" s="227"/>
      <c r="E1106" s="227"/>
    </row>
    <row r="1107">
      <c r="A1107" s="227"/>
      <c r="B1107" s="227"/>
      <c r="C1107" s="227"/>
      <c r="D1107" s="227"/>
      <c r="E1107" s="227"/>
    </row>
    <row r="1108">
      <c r="A1108" s="227"/>
      <c r="B1108" s="227"/>
      <c r="C1108" s="227"/>
      <c r="D1108" s="227"/>
      <c r="E1108" s="227"/>
    </row>
    <row r="1109">
      <c r="A1109" s="227"/>
      <c r="B1109" s="227"/>
      <c r="C1109" s="227"/>
      <c r="D1109" s="227"/>
      <c r="E1109" s="227"/>
    </row>
    <row r="1110">
      <c r="A1110" s="227"/>
      <c r="B1110" s="227"/>
      <c r="C1110" s="227"/>
      <c r="D1110" s="227"/>
      <c r="E1110" s="227"/>
    </row>
    <row r="1111">
      <c r="A1111" s="227"/>
      <c r="B1111" s="227"/>
      <c r="C1111" s="227"/>
      <c r="D1111" s="227"/>
      <c r="E1111" s="227"/>
    </row>
    <row r="1112">
      <c r="A1112" s="227"/>
      <c r="B1112" s="227"/>
      <c r="C1112" s="227"/>
      <c r="D1112" s="227"/>
      <c r="E1112" s="227"/>
    </row>
    <row r="1113">
      <c r="A1113" s="227"/>
      <c r="B1113" s="227"/>
      <c r="C1113" s="227"/>
      <c r="D1113" s="227"/>
      <c r="E1113" s="227"/>
    </row>
    <row r="1114">
      <c r="A1114" s="227"/>
      <c r="B1114" s="227"/>
      <c r="C1114" s="227"/>
      <c r="D1114" s="227"/>
      <c r="E1114" s="227"/>
    </row>
    <row r="1115">
      <c r="A1115" s="227"/>
      <c r="B1115" s="227"/>
      <c r="C1115" s="227"/>
      <c r="D1115" s="227"/>
      <c r="E1115" s="227"/>
    </row>
    <row r="1116">
      <c r="A1116" s="227"/>
      <c r="B1116" s="227"/>
      <c r="C1116" s="227"/>
      <c r="D1116" s="227"/>
      <c r="E1116" s="227"/>
    </row>
    <row r="1117">
      <c r="A1117" s="227"/>
      <c r="B1117" s="227"/>
      <c r="C1117" s="227"/>
      <c r="D1117" s="227"/>
      <c r="E1117" s="227"/>
    </row>
    <row r="1118">
      <c r="A1118" s="227"/>
      <c r="B1118" s="227"/>
      <c r="C1118" s="227"/>
      <c r="D1118" s="227"/>
      <c r="E1118" s="227"/>
    </row>
    <row r="1119">
      <c r="A1119" s="227"/>
      <c r="B1119" s="227"/>
      <c r="C1119" s="227"/>
      <c r="D1119" s="227"/>
      <c r="E1119" s="227"/>
    </row>
    <row r="1120">
      <c r="A1120" s="227"/>
      <c r="B1120" s="227"/>
      <c r="C1120" s="227"/>
      <c r="D1120" s="227"/>
      <c r="E1120" s="227"/>
    </row>
    <row r="1121">
      <c r="A1121" s="227"/>
      <c r="B1121" s="227"/>
      <c r="C1121" s="227"/>
      <c r="D1121" s="227"/>
      <c r="E1121" s="227"/>
    </row>
    <row r="1122">
      <c r="A1122" s="227"/>
      <c r="B1122" s="227"/>
      <c r="C1122" s="227"/>
      <c r="D1122" s="227"/>
      <c r="E1122" s="227"/>
    </row>
    <row r="1123">
      <c r="A1123" s="227"/>
      <c r="B1123" s="227"/>
      <c r="C1123" s="227"/>
      <c r="D1123" s="227"/>
      <c r="E1123" s="227"/>
    </row>
    <row r="1124">
      <c r="A1124" s="227"/>
      <c r="B1124" s="227"/>
      <c r="C1124" s="227"/>
      <c r="D1124" s="227"/>
      <c r="E1124" s="227"/>
    </row>
    <row r="1125">
      <c r="A1125" s="227"/>
      <c r="B1125" s="227"/>
      <c r="C1125" s="227"/>
      <c r="D1125" s="227"/>
      <c r="E1125" s="227"/>
    </row>
    <row r="1126">
      <c r="A1126" s="227"/>
      <c r="B1126" s="227"/>
      <c r="C1126" s="227"/>
      <c r="D1126" s="227"/>
      <c r="E1126" s="227"/>
    </row>
    <row r="1127">
      <c r="A1127" s="227"/>
      <c r="B1127" s="227"/>
      <c r="C1127" s="227"/>
      <c r="D1127" s="227"/>
      <c r="E1127" s="227"/>
    </row>
    <row r="1128">
      <c r="A1128" s="227"/>
      <c r="B1128" s="227"/>
      <c r="C1128" s="227"/>
      <c r="D1128" s="227"/>
      <c r="E1128" s="227"/>
    </row>
    <row r="1129">
      <c r="A1129" s="227"/>
      <c r="B1129" s="227"/>
      <c r="C1129" s="227"/>
      <c r="D1129" s="227"/>
      <c r="E1129" s="227"/>
    </row>
    <row r="1130">
      <c r="A1130" s="227"/>
      <c r="B1130" s="227"/>
      <c r="C1130" s="227"/>
      <c r="D1130" s="227"/>
      <c r="E1130" s="227"/>
    </row>
    <row r="1131">
      <c r="A1131" s="227"/>
      <c r="B1131" s="227"/>
      <c r="C1131" s="227"/>
      <c r="D1131" s="227"/>
      <c r="E1131" s="227"/>
    </row>
    <row r="1132">
      <c r="A1132" s="227"/>
      <c r="B1132" s="227"/>
      <c r="C1132" s="227"/>
      <c r="D1132" s="227"/>
      <c r="E1132" s="227"/>
    </row>
    <row r="1133">
      <c r="A1133" s="227"/>
      <c r="B1133" s="227"/>
      <c r="C1133" s="227"/>
      <c r="D1133" s="227"/>
      <c r="E1133" s="227"/>
    </row>
    <row r="1134">
      <c r="A1134" s="227"/>
      <c r="B1134" s="227"/>
      <c r="C1134" s="227"/>
      <c r="D1134" s="227"/>
      <c r="E1134" s="227"/>
    </row>
    <row r="1135">
      <c r="A1135" s="227"/>
      <c r="B1135" s="227"/>
      <c r="C1135" s="227"/>
      <c r="D1135" s="227"/>
      <c r="E1135" s="227"/>
    </row>
    <row r="1136">
      <c r="A1136" s="227"/>
      <c r="B1136" s="227"/>
      <c r="C1136" s="227"/>
      <c r="D1136" s="227"/>
      <c r="E1136" s="227"/>
    </row>
    <row r="1137">
      <c r="A1137" s="227"/>
      <c r="B1137" s="227"/>
      <c r="C1137" s="227"/>
      <c r="D1137" s="227"/>
      <c r="E1137" s="227"/>
    </row>
    <row r="1138">
      <c r="A1138" s="227"/>
      <c r="B1138" s="227"/>
      <c r="C1138" s="227"/>
      <c r="D1138" s="227"/>
      <c r="E1138" s="227"/>
    </row>
    <row r="1139">
      <c r="A1139" s="227"/>
      <c r="B1139" s="227"/>
      <c r="C1139" s="227"/>
      <c r="D1139" s="227"/>
      <c r="E1139" s="227"/>
    </row>
    <row r="1140">
      <c r="A1140" s="227"/>
      <c r="B1140" s="227"/>
      <c r="C1140" s="227"/>
      <c r="D1140" s="227"/>
      <c r="E1140" s="227"/>
    </row>
    <row r="1141">
      <c r="A1141" s="227"/>
      <c r="B1141" s="227"/>
      <c r="C1141" s="227"/>
      <c r="D1141" s="227"/>
      <c r="E1141" s="227"/>
    </row>
    <row r="1142">
      <c r="A1142" s="227"/>
      <c r="B1142" s="227"/>
      <c r="C1142" s="227"/>
      <c r="D1142" s="227"/>
      <c r="E1142" s="227"/>
    </row>
    <row r="1143">
      <c r="A1143" s="227"/>
      <c r="B1143" s="227"/>
      <c r="C1143" s="227"/>
      <c r="D1143" s="227"/>
      <c r="E1143" s="227"/>
    </row>
    <row r="1144">
      <c r="A1144" s="227"/>
      <c r="B1144" s="227"/>
      <c r="C1144" s="227"/>
      <c r="D1144" s="227"/>
      <c r="E1144" s="227"/>
    </row>
    <row r="1145">
      <c r="A1145" s="227"/>
      <c r="B1145" s="227"/>
      <c r="C1145" s="227"/>
      <c r="D1145" s="227"/>
      <c r="E1145" s="227"/>
    </row>
    <row r="1146">
      <c r="A1146" s="227"/>
      <c r="B1146" s="227"/>
      <c r="C1146" s="227"/>
      <c r="D1146" s="227"/>
      <c r="E1146" s="227"/>
    </row>
    <row r="1147">
      <c r="A1147" s="227"/>
      <c r="B1147" s="227"/>
      <c r="C1147" s="227"/>
      <c r="D1147" s="227"/>
      <c r="E1147" s="227"/>
    </row>
    <row r="1148">
      <c r="A1148" s="227"/>
      <c r="B1148" s="227"/>
      <c r="C1148" s="227"/>
      <c r="D1148" s="227"/>
      <c r="E1148" s="227"/>
    </row>
    <row r="1149">
      <c r="A1149" s="227"/>
      <c r="B1149" s="227"/>
      <c r="C1149" s="227"/>
      <c r="D1149" s="227"/>
      <c r="E1149" s="227"/>
    </row>
    <row r="1150">
      <c r="A1150" s="227"/>
      <c r="B1150" s="227"/>
      <c r="C1150" s="227"/>
      <c r="D1150" s="227"/>
      <c r="E1150" s="227"/>
    </row>
    <row r="1151">
      <c r="A1151" s="227"/>
      <c r="B1151" s="227"/>
      <c r="C1151" s="227"/>
      <c r="D1151" s="227"/>
      <c r="E1151" s="227"/>
    </row>
    <row r="1152">
      <c r="A1152" s="227"/>
      <c r="B1152" s="227"/>
      <c r="C1152" s="227"/>
      <c r="D1152" s="227"/>
      <c r="E1152" s="227"/>
    </row>
    <row r="1153">
      <c r="A1153" s="227"/>
      <c r="B1153" s="227"/>
      <c r="C1153" s="227"/>
      <c r="D1153" s="227"/>
      <c r="E1153" s="227"/>
    </row>
    <row r="1154">
      <c r="A1154" s="227"/>
      <c r="B1154" s="227"/>
      <c r="C1154" s="227"/>
      <c r="D1154" s="227"/>
      <c r="E1154" s="227"/>
    </row>
    <row r="1155">
      <c r="A1155" s="227"/>
      <c r="B1155" s="227"/>
      <c r="C1155" s="227"/>
      <c r="D1155" s="227"/>
      <c r="E1155" s="227"/>
    </row>
    <row r="1156">
      <c r="A1156" s="227"/>
      <c r="B1156" s="227"/>
      <c r="C1156" s="227"/>
      <c r="D1156" s="227"/>
      <c r="E1156" s="227"/>
    </row>
    <row r="1157">
      <c r="A1157" s="227"/>
      <c r="B1157" s="227"/>
      <c r="C1157" s="227"/>
      <c r="D1157" s="227"/>
      <c r="E1157" s="227"/>
    </row>
    <row r="1158">
      <c r="A1158" s="227"/>
      <c r="B1158" s="227"/>
      <c r="C1158" s="227"/>
      <c r="D1158" s="227"/>
      <c r="E1158" s="227"/>
    </row>
    <row r="1159">
      <c r="A1159" s="227"/>
      <c r="B1159" s="227"/>
      <c r="C1159" s="227"/>
      <c r="D1159" s="227"/>
      <c r="E1159" s="227"/>
    </row>
    <row r="1160">
      <c r="A1160" s="227"/>
      <c r="B1160" s="227"/>
      <c r="C1160" s="227"/>
      <c r="D1160" s="227"/>
      <c r="E1160" s="227"/>
    </row>
    <row r="1161">
      <c r="A1161" s="227"/>
      <c r="B1161" s="227"/>
      <c r="C1161" s="227"/>
      <c r="D1161" s="227"/>
      <c r="E1161" s="227"/>
    </row>
    <row r="1162">
      <c r="A1162" s="227"/>
      <c r="B1162" s="227"/>
      <c r="C1162" s="227"/>
      <c r="D1162" s="227"/>
      <c r="E1162" s="227"/>
    </row>
    <row r="1163">
      <c r="A1163" s="227"/>
      <c r="B1163" s="227"/>
      <c r="C1163" s="227"/>
      <c r="D1163" s="227"/>
      <c r="E1163" s="227"/>
    </row>
    <row r="1164">
      <c r="A1164" s="227"/>
      <c r="B1164" s="227"/>
      <c r="C1164" s="227"/>
      <c r="D1164" s="227"/>
      <c r="E1164" s="227"/>
    </row>
    <row r="1165">
      <c r="A1165" s="227"/>
      <c r="B1165" s="227"/>
      <c r="C1165" s="227"/>
      <c r="D1165" s="227"/>
      <c r="E1165" s="227"/>
    </row>
    <row r="1166">
      <c r="A1166" s="227"/>
      <c r="B1166" s="227"/>
      <c r="C1166" s="227"/>
      <c r="D1166" s="227"/>
      <c r="E1166" s="227"/>
    </row>
    <row r="1167">
      <c r="A1167" s="227"/>
      <c r="B1167" s="227"/>
      <c r="C1167" s="227"/>
      <c r="D1167" s="227"/>
      <c r="E1167" s="227"/>
    </row>
    <row r="1168">
      <c r="A1168" s="227"/>
      <c r="B1168" s="227"/>
      <c r="C1168" s="227"/>
      <c r="D1168" s="227"/>
      <c r="E1168" s="227"/>
    </row>
    <row r="1169">
      <c r="A1169" s="227"/>
      <c r="B1169" s="227"/>
      <c r="C1169" s="227"/>
      <c r="D1169" s="227"/>
      <c r="E1169" s="227"/>
    </row>
    <row r="1170">
      <c r="A1170" s="227"/>
      <c r="B1170" s="227"/>
      <c r="C1170" s="227"/>
      <c r="D1170" s="227"/>
      <c r="E1170" s="227"/>
    </row>
    <row r="1171">
      <c r="A1171" s="227"/>
      <c r="B1171" s="227"/>
      <c r="C1171" s="227"/>
      <c r="D1171" s="227"/>
      <c r="E1171" s="227"/>
    </row>
    <row r="1172">
      <c r="A1172" s="227"/>
      <c r="B1172" s="227"/>
      <c r="C1172" s="227"/>
      <c r="D1172" s="227"/>
      <c r="E1172" s="227"/>
    </row>
    <row r="1173">
      <c r="A1173" s="227"/>
      <c r="B1173" s="227"/>
      <c r="C1173" s="227"/>
      <c r="D1173" s="227"/>
      <c r="E1173" s="227"/>
    </row>
    <row r="1174">
      <c r="A1174" s="227"/>
      <c r="B1174" s="227"/>
      <c r="C1174" s="227"/>
      <c r="D1174" s="227"/>
      <c r="E1174" s="227"/>
    </row>
    <row r="1175">
      <c r="A1175" s="227"/>
      <c r="B1175" s="227"/>
      <c r="C1175" s="227"/>
      <c r="D1175" s="227"/>
      <c r="E1175" s="227"/>
    </row>
    <row r="1176">
      <c r="A1176" s="227"/>
      <c r="B1176" s="227"/>
      <c r="C1176" s="227"/>
      <c r="D1176" s="227"/>
      <c r="E1176" s="227"/>
    </row>
    <row r="1177">
      <c r="A1177" s="227"/>
      <c r="B1177" s="227"/>
      <c r="C1177" s="227"/>
      <c r="D1177" s="227"/>
      <c r="E1177" s="227"/>
    </row>
    <row r="1178">
      <c r="A1178" s="227"/>
      <c r="B1178" s="227"/>
      <c r="C1178" s="227"/>
      <c r="D1178" s="227"/>
      <c r="E1178" s="227"/>
    </row>
    <row r="1179">
      <c r="A1179" s="227"/>
      <c r="B1179" s="227"/>
      <c r="C1179" s="227"/>
      <c r="D1179" s="227"/>
      <c r="E1179" s="227"/>
    </row>
    <row r="1180">
      <c r="A1180" s="227"/>
      <c r="B1180" s="227"/>
      <c r="C1180" s="227"/>
      <c r="D1180" s="227"/>
      <c r="E1180" s="227"/>
    </row>
    <row r="1181">
      <c r="A1181" s="227"/>
      <c r="B1181" s="227"/>
      <c r="C1181" s="227"/>
      <c r="D1181" s="227"/>
      <c r="E1181" s="227"/>
    </row>
    <row r="1182">
      <c r="A1182" s="227"/>
      <c r="B1182" s="227"/>
      <c r="C1182" s="227"/>
      <c r="D1182" s="227"/>
      <c r="E1182" s="227"/>
    </row>
    <row r="1183">
      <c r="A1183" s="227"/>
      <c r="B1183" s="227"/>
      <c r="C1183" s="227"/>
      <c r="D1183" s="227"/>
      <c r="E1183" s="227"/>
    </row>
    <row r="1184">
      <c r="A1184" s="227"/>
      <c r="B1184" s="227"/>
      <c r="C1184" s="227"/>
      <c r="D1184" s="227"/>
      <c r="E1184" s="227"/>
    </row>
    <row r="1185">
      <c r="A1185" s="227"/>
      <c r="B1185" s="227"/>
      <c r="C1185" s="227"/>
      <c r="D1185" s="227"/>
      <c r="E1185" s="227"/>
    </row>
    <row r="1186">
      <c r="A1186" s="227"/>
      <c r="B1186" s="227"/>
      <c r="C1186" s="227"/>
      <c r="D1186" s="227"/>
      <c r="E1186" s="227"/>
    </row>
    <row r="1187">
      <c r="A1187" s="227"/>
      <c r="B1187" s="227"/>
      <c r="C1187" s="227"/>
      <c r="D1187" s="227"/>
      <c r="E1187" s="227"/>
    </row>
    <row r="1188">
      <c r="A1188" s="227"/>
      <c r="B1188" s="227"/>
      <c r="C1188" s="227"/>
      <c r="D1188" s="227"/>
      <c r="E1188" s="227"/>
    </row>
    <row r="1189">
      <c r="A1189" s="227"/>
      <c r="B1189" s="227"/>
      <c r="C1189" s="227"/>
      <c r="D1189" s="227"/>
      <c r="E1189" s="227"/>
    </row>
    <row r="1190">
      <c r="A1190" s="227"/>
      <c r="B1190" s="227"/>
      <c r="C1190" s="227"/>
      <c r="D1190" s="227"/>
      <c r="E1190" s="227"/>
    </row>
    <row r="1191">
      <c r="A1191" s="227"/>
      <c r="B1191" s="227"/>
      <c r="C1191" s="227"/>
      <c r="D1191" s="227"/>
      <c r="E1191" s="227"/>
    </row>
    <row r="1192">
      <c r="A1192" s="227"/>
      <c r="B1192" s="227"/>
      <c r="C1192" s="227"/>
      <c r="D1192" s="227"/>
      <c r="E1192" s="227"/>
    </row>
    <row r="1193">
      <c r="A1193" s="227"/>
      <c r="B1193" s="227"/>
      <c r="C1193" s="227"/>
      <c r="D1193" s="227"/>
      <c r="E1193" s="227"/>
    </row>
    <row r="1194">
      <c r="A1194" s="227"/>
      <c r="B1194" s="227"/>
      <c r="C1194" s="227"/>
      <c r="D1194" s="227"/>
      <c r="E1194" s="227"/>
    </row>
    <row r="1195">
      <c r="A1195" s="227"/>
      <c r="B1195" s="227"/>
      <c r="C1195" s="227"/>
      <c r="D1195" s="227"/>
      <c r="E1195" s="227"/>
    </row>
    <row r="1196">
      <c r="A1196" s="227"/>
      <c r="B1196" s="227"/>
      <c r="C1196" s="227"/>
      <c r="D1196" s="227"/>
      <c r="E1196" s="227"/>
    </row>
    <row r="1197">
      <c r="A1197" s="227"/>
      <c r="B1197" s="227"/>
      <c r="C1197" s="227"/>
      <c r="D1197" s="227"/>
      <c r="E1197" s="227"/>
    </row>
    <row r="1198">
      <c r="A1198" s="227"/>
      <c r="B1198" s="227"/>
      <c r="C1198" s="227"/>
      <c r="D1198" s="227"/>
      <c r="E1198" s="227"/>
    </row>
    <row r="1199">
      <c r="A1199" s="227"/>
      <c r="B1199" s="227"/>
      <c r="C1199" s="227"/>
      <c r="D1199" s="227"/>
      <c r="E1199" s="227"/>
    </row>
    <row r="1200">
      <c r="A1200" s="227"/>
      <c r="B1200" s="227"/>
      <c r="C1200" s="227"/>
      <c r="D1200" s="227"/>
      <c r="E1200" s="227"/>
    </row>
    <row r="1201">
      <c r="A1201" s="227"/>
      <c r="B1201" s="227"/>
      <c r="C1201" s="227"/>
      <c r="D1201" s="227"/>
      <c r="E1201" s="227"/>
    </row>
    <row r="1202">
      <c r="A1202" s="227"/>
      <c r="B1202" s="227"/>
      <c r="C1202" s="227"/>
      <c r="D1202" s="227"/>
      <c r="E1202" s="227"/>
    </row>
    <row r="1203">
      <c r="A1203" s="227"/>
      <c r="B1203" s="227"/>
      <c r="C1203" s="227"/>
      <c r="D1203" s="227"/>
      <c r="E1203" s="227"/>
    </row>
    <row r="1204">
      <c r="A1204" s="227"/>
      <c r="B1204" s="227"/>
      <c r="C1204" s="227"/>
      <c r="D1204" s="227"/>
      <c r="E1204" s="227"/>
    </row>
    <row r="1205">
      <c r="A1205" s="227"/>
      <c r="B1205" s="227"/>
      <c r="C1205" s="227"/>
      <c r="D1205" s="227"/>
      <c r="E1205" s="227"/>
    </row>
    <row r="1206">
      <c r="A1206" s="227"/>
      <c r="B1206" s="227"/>
      <c r="C1206" s="227"/>
      <c r="D1206" s="227"/>
      <c r="E1206" s="227"/>
    </row>
    <row r="1207">
      <c r="A1207" s="227"/>
      <c r="B1207" s="227"/>
      <c r="C1207" s="227"/>
      <c r="D1207" s="227"/>
      <c r="E1207" s="227"/>
    </row>
    <row r="1208">
      <c r="A1208" s="227"/>
      <c r="B1208" s="227"/>
      <c r="C1208" s="227"/>
      <c r="D1208" s="227"/>
      <c r="E1208" s="227"/>
    </row>
    <row r="1209">
      <c r="A1209" s="227"/>
      <c r="B1209" s="227"/>
      <c r="C1209" s="227"/>
      <c r="D1209" s="227"/>
      <c r="E1209" s="227"/>
    </row>
    <row r="1210">
      <c r="A1210" s="227"/>
      <c r="B1210" s="227"/>
      <c r="C1210" s="227"/>
      <c r="D1210" s="227"/>
      <c r="E1210" s="227"/>
    </row>
    <row r="1211">
      <c r="A1211" s="227"/>
      <c r="B1211" s="227"/>
      <c r="C1211" s="227"/>
      <c r="D1211" s="227"/>
      <c r="E1211" s="227"/>
    </row>
    <row r="1212">
      <c r="A1212" s="227"/>
      <c r="B1212" s="227"/>
      <c r="C1212" s="227"/>
      <c r="D1212" s="227"/>
      <c r="E1212" s="227"/>
    </row>
    <row r="1213">
      <c r="A1213" s="227"/>
      <c r="B1213" s="227"/>
      <c r="C1213" s="227"/>
      <c r="D1213" s="227"/>
      <c r="E1213" s="227"/>
    </row>
    <row r="1214">
      <c r="A1214" s="227"/>
      <c r="B1214" s="227"/>
      <c r="C1214" s="227"/>
      <c r="D1214" s="227"/>
      <c r="E1214" s="227"/>
    </row>
    <row r="1215">
      <c r="A1215" s="227"/>
      <c r="B1215" s="227"/>
      <c r="C1215" s="227"/>
      <c r="D1215" s="227"/>
      <c r="E1215" s="227"/>
    </row>
    <row r="1216">
      <c r="A1216" s="227"/>
      <c r="B1216" s="227"/>
      <c r="C1216" s="227"/>
      <c r="D1216" s="227"/>
      <c r="E1216" s="227"/>
    </row>
    <row r="1217">
      <c r="A1217" s="227"/>
      <c r="B1217" s="227"/>
      <c r="C1217" s="227"/>
      <c r="D1217" s="227"/>
      <c r="E1217" s="227"/>
    </row>
    <row r="1218">
      <c r="A1218" s="227"/>
      <c r="B1218" s="227"/>
      <c r="C1218" s="227"/>
      <c r="D1218" s="227"/>
      <c r="E1218" s="227"/>
    </row>
    <row r="1219">
      <c r="A1219" s="227"/>
      <c r="B1219" s="227"/>
      <c r="C1219" s="227"/>
      <c r="D1219" s="227"/>
      <c r="E1219" s="227"/>
    </row>
    <row r="1220">
      <c r="A1220" s="227"/>
      <c r="B1220" s="227"/>
      <c r="C1220" s="227"/>
      <c r="D1220" s="227"/>
      <c r="E1220" s="227"/>
    </row>
    <row r="1221">
      <c r="A1221" s="227"/>
      <c r="B1221" s="227"/>
      <c r="C1221" s="227"/>
      <c r="D1221" s="227"/>
      <c r="E1221" s="227"/>
    </row>
    <row r="1222">
      <c r="A1222" s="227"/>
      <c r="B1222" s="227"/>
      <c r="C1222" s="227"/>
      <c r="D1222" s="227"/>
      <c r="E1222" s="227"/>
    </row>
    <row r="1223">
      <c r="A1223" s="227"/>
      <c r="B1223" s="227"/>
      <c r="C1223" s="227"/>
      <c r="D1223" s="227"/>
      <c r="E1223" s="227"/>
    </row>
    <row r="1224">
      <c r="A1224" s="227"/>
      <c r="B1224" s="227"/>
      <c r="C1224" s="227"/>
      <c r="D1224" s="227"/>
      <c r="E1224" s="227"/>
    </row>
    <row r="1225">
      <c r="A1225" s="227"/>
      <c r="B1225" s="227"/>
      <c r="C1225" s="227"/>
      <c r="D1225" s="227"/>
      <c r="E1225" s="227"/>
    </row>
    <row r="1226">
      <c r="A1226" s="227"/>
      <c r="B1226" s="227"/>
      <c r="C1226" s="227"/>
      <c r="D1226" s="227"/>
      <c r="E1226" s="227"/>
    </row>
    <row r="1227">
      <c r="A1227" s="227"/>
      <c r="B1227" s="227"/>
      <c r="C1227" s="227"/>
      <c r="D1227" s="227"/>
      <c r="E1227" s="227"/>
    </row>
    <row r="1228">
      <c r="A1228" s="227"/>
      <c r="B1228" s="227"/>
      <c r="C1228" s="227"/>
      <c r="D1228" s="227"/>
      <c r="E1228" s="227"/>
    </row>
    <row r="1229">
      <c r="A1229" s="227"/>
      <c r="B1229" s="227"/>
      <c r="C1229" s="227"/>
      <c r="D1229" s="227"/>
      <c r="E1229" s="227"/>
    </row>
    <row r="1230">
      <c r="A1230" s="227"/>
      <c r="B1230" s="227"/>
      <c r="C1230" s="227"/>
      <c r="D1230" s="227"/>
      <c r="E1230" s="227"/>
    </row>
    <row r="1231">
      <c r="A1231" s="227"/>
      <c r="B1231" s="227"/>
      <c r="C1231" s="227"/>
      <c r="D1231" s="227"/>
      <c r="E1231" s="227"/>
    </row>
    <row r="1232">
      <c r="A1232" s="227"/>
      <c r="B1232" s="227"/>
      <c r="C1232" s="227"/>
      <c r="D1232" s="227"/>
      <c r="E1232" s="227"/>
    </row>
    <row r="1233">
      <c r="A1233" s="227"/>
      <c r="B1233" s="227"/>
      <c r="C1233" s="227"/>
      <c r="D1233" s="227"/>
      <c r="E1233" s="227"/>
    </row>
    <row r="1234">
      <c r="A1234" s="227"/>
      <c r="B1234" s="227"/>
      <c r="C1234" s="227"/>
      <c r="D1234" s="227"/>
      <c r="E1234" s="227"/>
    </row>
    <row r="1235">
      <c r="A1235" s="227"/>
      <c r="B1235" s="227"/>
      <c r="C1235" s="227"/>
      <c r="D1235" s="227"/>
      <c r="E1235" s="227"/>
    </row>
    <row r="1236">
      <c r="A1236" s="227"/>
      <c r="B1236" s="227"/>
      <c r="C1236" s="227"/>
      <c r="D1236" s="227"/>
      <c r="E1236" s="227"/>
    </row>
    <row r="1237">
      <c r="A1237" s="227"/>
      <c r="B1237" s="227"/>
      <c r="C1237" s="227"/>
      <c r="D1237" s="227"/>
      <c r="E1237" s="227"/>
    </row>
    <row r="1238">
      <c r="A1238" s="227"/>
      <c r="B1238" s="227"/>
      <c r="C1238" s="227"/>
      <c r="D1238" s="227"/>
      <c r="E1238" s="227"/>
    </row>
    <row r="1239">
      <c r="A1239" s="227"/>
      <c r="B1239" s="227"/>
      <c r="C1239" s="227"/>
      <c r="D1239" s="227"/>
      <c r="E1239" s="227"/>
    </row>
    <row r="1240">
      <c r="A1240" s="227"/>
      <c r="B1240" s="227"/>
      <c r="C1240" s="227"/>
      <c r="D1240" s="227"/>
      <c r="E1240" s="227"/>
    </row>
    <row r="1241">
      <c r="A1241" s="227"/>
      <c r="B1241" s="227"/>
      <c r="C1241" s="227"/>
      <c r="D1241" s="227"/>
      <c r="E1241" s="227"/>
    </row>
    <row r="1242">
      <c r="A1242" s="227"/>
      <c r="B1242" s="227"/>
      <c r="C1242" s="227"/>
      <c r="D1242" s="227"/>
      <c r="E1242" s="227"/>
    </row>
    <row r="1243">
      <c r="A1243" s="227"/>
      <c r="B1243" s="227"/>
      <c r="C1243" s="227"/>
      <c r="D1243" s="227"/>
      <c r="E1243" s="227"/>
    </row>
    <row r="1244">
      <c r="A1244" s="227"/>
      <c r="B1244" s="227"/>
      <c r="C1244" s="227"/>
      <c r="D1244" s="227"/>
      <c r="E1244" s="227"/>
    </row>
    <row r="1245">
      <c r="A1245" s="227"/>
      <c r="B1245" s="227"/>
      <c r="C1245" s="227"/>
      <c r="D1245" s="227"/>
      <c r="E1245" s="227"/>
    </row>
    <row r="1246">
      <c r="A1246" s="227"/>
      <c r="B1246" s="227"/>
      <c r="C1246" s="227"/>
      <c r="D1246" s="227"/>
      <c r="E1246" s="227"/>
    </row>
    <row r="1247">
      <c r="A1247" s="227"/>
      <c r="B1247" s="227"/>
      <c r="C1247" s="227"/>
      <c r="D1247" s="227"/>
      <c r="E1247" s="227"/>
    </row>
    <row r="1248">
      <c r="A1248" s="227"/>
      <c r="B1248" s="227"/>
      <c r="C1248" s="227"/>
      <c r="D1248" s="227"/>
      <c r="E1248" s="227"/>
    </row>
    <row r="1249">
      <c r="A1249" s="227"/>
      <c r="B1249" s="227"/>
      <c r="C1249" s="227"/>
      <c r="D1249" s="227"/>
      <c r="E1249" s="227"/>
    </row>
    <row r="1250">
      <c r="A1250" s="227"/>
      <c r="B1250" s="227"/>
      <c r="C1250" s="227"/>
      <c r="D1250" s="227"/>
      <c r="E1250" s="227"/>
    </row>
    <row r="1251">
      <c r="A1251" s="227"/>
      <c r="B1251" s="227"/>
      <c r="C1251" s="227"/>
      <c r="D1251" s="227"/>
      <c r="E1251" s="227"/>
    </row>
    <row r="1252">
      <c r="A1252" s="227"/>
      <c r="B1252" s="227"/>
      <c r="C1252" s="227"/>
      <c r="D1252" s="227"/>
      <c r="E1252" s="227"/>
    </row>
    <row r="1253">
      <c r="A1253" s="227"/>
      <c r="B1253" s="227"/>
      <c r="C1253" s="227"/>
      <c r="D1253" s="227"/>
      <c r="E1253" s="227"/>
    </row>
    <row r="1254">
      <c r="A1254" s="227"/>
      <c r="B1254" s="227"/>
      <c r="C1254" s="227"/>
      <c r="D1254" s="227"/>
      <c r="E1254" s="227"/>
    </row>
    <row r="1255">
      <c r="A1255" s="227"/>
      <c r="B1255" s="227"/>
      <c r="C1255" s="227"/>
      <c r="D1255" s="227"/>
      <c r="E1255" s="227"/>
    </row>
    <row r="1256">
      <c r="A1256" s="227"/>
      <c r="B1256" s="227"/>
      <c r="C1256" s="227"/>
      <c r="D1256" s="227"/>
      <c r="E1256" s="227"/>
    </row>
    <row r="1257">
      <c r="A1257" s="227"/>
      <c r="B1257" s="227"/>
      <c r="C1257" s="227"/>
      <c r="D1257" s="227"/>
      <c r="E1257" s="227"/>
    </row>
    <row r="1258">
      <c r="A1258" s="227"/>
      <c r="B1258" s="227"/>
      <c r="C1258" s="227"/>
      <c r="D1258" s="227"/>
      <c r="E1258" s="227"/>
    </row>
    <row r="1259">
      <c r="A1259" s="227"/>
      <c r="B1259" s="227"/>
      <c r="C1259" s="227"/>
      <c r="D1259" s="227"/>
      <c r="E1259" s="227"/>
    </row>
    <row r="1260">
      <c r="A1260" s="227"/>
      <c r="B1260" s="227"/>
      <c r="C1260" s="227"/>
      <c r="D1260" s="227"/>
      <c r="E1260" s="227"/>
    </row>
    <row r="1261">
      <c r="A1261" s="227"/>
      <c r="B1261" s="227"/>
      <c r="C1261" s="227"/>
      <c r="D1261" s="227"/>
      <c r="E1261" s="227"/>
    </row>
    <row r="1262">
      <c r="A1262" s="227"/>
      <c r="B1262" s="227"/>
      <c r="C1262" s="227"/>
      <c r="D1262" s="227"/>
      <c r="E1262" s="227"/>
    </row>
    <row r="1263">
      <c r="A1263" s="227"/>
      <c r="B1263" s="227"/>
      <c r="C1263" s="227"/>
      <c r="D1263" s="227"/>
      <c r="E1263" s="227"/>
    </row>
    <row r="1264">
      <c r="A1264" s="227"/>
      <c r="B1264" s="227"/>
      <c r="C1264" s="227"/>
      <c r="D1264" s="227"/>
      <c r="E1264" s="227"/>
    </row>
    <row r="1265">
      <c r="A1265" s="227"/>
      <c r="B1265" s="227"/>
      <c r="C1265" s="227"/>
      <c r="D1265" s="227"/>
      <c r="E1265" s="227"/>
    </row>
    <row r="1266">
      <c r="A1266" s="227"/>
      <c r="B1266" s="227"/>
      <c r="C1266" s="227"/>
      <c r="D1266" s="227"/>
      <c r="E1266" s="227"/>
    </row>
    <row r="1267">
      <c r="A1267" s="227"/>
      <c r="B1267" s="227"/>
      <c r="C1267" s="227"/>
      <c r="D1267" s="227"/>
      <c r="E1267" s="227"/>
    </row>
    <row r="1268">
      <c r="A1268" s="227"/>
      <c r="B1268" s="227"/>
      <c r="C1268" s="227"/>
      <c r="D1268" s="227"/>
      <c r="E1268" s="227"/>
    </row>
    <row r="1269">
      <c r="A1269" s="227"/>
      <c r="B1269" s="227"/>
      <c r="C1269" s="227"/>
      <c r="D1269" s="227"/>
      <c r="E1269" s="227"/>
    </row>
    <row r="1270">
      <c r="A1270" s="227"/>
      <c r="B1270" s="227"/>
      <c r="C1270" s="227"/>
      <c r="D1270" s="227"/>
      <c r="E1270" s="227"/>
    </row>
    <row r="1271">
      <c r="A1271" s="227"/>
      <c r="B1271" s="227"/>
      <c r="C1271" s="227"/>
      <c r="D1271" s="227"/>
      <c r="E1271" s="227"/>
    </row>
    <row r="1272">
      <c r="A1272" s="227"/>
      <c r="B1272" s="227"/>
      <c r="C1272" s="227"/>
      <c r="D1272" s="227"/>
      <c r="E1272" s="227"/>
    </row>
    <row r="1273">
      <c r="A1273" s="227"/>
      <c r="B1273" s="227"/>
      <c r="C1273" s="227"/>
      <c r="D1273" s="227"/>
      <c r="E1273" s="227"/>
    </row>
    <row r="1274">
      <c r="A1274" s="227"/>
      <c r="B1274" s="227"/>
      <c r="C1274" s="227"/>
      <c r="D1274" s="227"/>
      <c r="E1274" s="227"/>
    </row>
    <row r="1275">
      <c r="A1275" s="227"/>
      <c r="B1275" s="227"/>
      <c r="C1275" s="227"/>
      <c r="D1275" s="227"/>
      <c r="E1275" s="227"/>
    </row>
    <row r="1276">
      <c r="A1276" s="227"/>
      <c r="B1276" s="227"/>
      <c r="C1276" s="227"/>
      <c r="D1276" s="227"/>
      <c r="E1276" s="227"/>
    </row>
    <row r="1277">
      <c r="A1277" s="227"/>
      <c r="B1277" s="227"/>
      <c r="C1277" s="227"/>
      <c r="D1277" s="227"/>
      <c r="E1277" s="227"/>
    </row>
    <row r="1278">
      <c r="A1278" s="227"/>
      <c r="B1278" s="227"/>
      <c r="C1278" s="227"/>
      <c r="D1278" s="227"/>
      <c r="E1278" s="227"/>
    </row>
    <row r="1279">
      <c r="A1279" s="227"/>
      <c r="B1279" s="227"/>
      <c r="C1279" s="227"/>
      <c r="D1279" s="227"/>
      <c r="E1279" s="227"/>
    </row>
    <row r="1280">
      <c r="A1280" s="227"/>
      <c r="B1280" s="227"/>
      <c r="C1280" s="227"/>
      <c r="D1280" s="227"/>
      <c r="E1280" s="227"/>
    </row>
    <row r="1281">
      <c r="A1281" s="227"/>
      <c r="B1281" s="227"/>
      <c r="C1281" s="227"/>
      <c r="D1281" s="227"/>
      <c r="E1281" s="227"/>
    </row>
    <row r="1282">
      <c r="A1282" s="227"/>
      <c r="B1282" s="227"/>
      <c r="C1282" s="227"/>
      <c r="D1282" s="227"/>
      <c r="E1282" s="227"/>
    </row>
    <row r="1283">
      <c r="A1283" s="227"/>
      <c r="B1283" s="227"/>
      <c r="C1283" s="227"/>
      <c r="D1283" s="227"/>
      <c r="E1283" s="227"/>
    </row>
    <row r="1284">
      <c r="A1284" s="227"/>
      <c r="B1284" s="227"/>
      <c r="C1284" s="227"/>
      <c r="D1284" s="227"/>
      <c r="E1284" s="227"/>
    </row>
    <row r="1285">
      <c r="A1285" s="227"/>
      <c r="B1285" s="227"/>
      <c r="C1285" s="227"/>
      <c r="D1285" s="227"/>
      <c r="E1285" s="227"/>
    </row>
    <row r="1286">
      <c r="A1286" s="227"/>
      <c r="B1286" s="227"/>
      <c r="C1286" s="227"/>
      <c r="D1286" s="227"/>
      <c r="E1286" s="227"/>
    </row>
    <row r="1287">
      <c r="A1287" s="227"/>
      <c r="B1287" s="227"/>
      <c r="C1287" s="227"/>
      <c r="D1287" s="227"/>
      <c r="E1287" s="227"/>
    </row>
    <row r="1288">
      <c r="A1288" s="227"/>
      <c r="B1288" s="227"/>
      <c r="C1288" s="227"/>
      <c r="D1288" s="227"/>
      <c r="E1288" s="227"/>
    </row>
    <row r="1289">
      <c r="A1289" s="227"/>
      <c r="B1289" s="227"/>
      <c r="C1289" s="227"/>
      <c r="D1289" s="227"/>
      <c r="E1289" s="227"/>
    </row>
    <row r="1290">
      <c r="A1290" s="227"/>
      <c r="B1290" s="227"/>
      <c r="C1290" s="227"/>
      <c r="D1290" s="227"/>
      <c r="E1290" s="227"/>
    </row>
    <row r="1291">
      <c r="A1291" s="227"/>
      <c r="B1291" s="227"/>
      <c r="C1291" s="227"/>
      <c r="D1291" s="227"/>
      <c r="E1291" s="227"/>
    </row>
    <row r="1292">
      <c r="A1292" s="227"/>
      <c r="B1292" s="227"/>
      <c r="C1292" s="227"/>
      <c r="D1292" s="227"/>
      <c r="E1292" s="227"/>
    </row>
    <row r="1293">
      <c r="A1293" s="227"/>
      <c r="B1293" s="227"/>
      <c r="C1293" s="227"/>
      <c r="D1293" s="227"/>
      <c r="E1293" s="227"/>
    </row>
    <row r="1294">
      <c r="A1294" s="227"/>
      <c r="B1294" s="227"/>
      <c r="C1294" s="227"/>
      <c r="D1294" s="227"/>
      <c r="E1294" s="227"/>
    </row>
    <row r="1295">
      <c r="A1295" s="227"/>
      <c r="B1295" s="227"/>
      <c r="C1295" s="227"/>
      <c r="D1295" s="227"/>
      <c r="E1295" s="227"/>
    </row>
    <row r="1296">
      <c r="A1296" s="227"/>
      <c r="B1296" s="227"/>
      <c r="C1296" s="227"/>
      <c r="D1296" s="227"/>
      <c r="E1296" s="227"/>
    </row>
    <row r="1297">
      <c r="A1297" s="227"/>
      <c r="B1297" s="227"/>
      <c r="C1297" s="227"/>
      <c r="D1297" s="227"/>
      <c r="E1297" s="227"/>
    </row>
    <row r="1298">
      <c r="A1298" s="227"/>
      <c r="B1298" s="227"/>
      <c r="C1298" s="227"/>
      <c r="D1298" s="227"/>
      <c r="E1298" s="227"/>
    </row>
    <row r="1299">
      <c r="A1299" s="227"/>
      <c r="B1299" s="227"/>
      <c r="C1299" s="227"/>
      <c r="D1299" s="227"/>
      <c r="E1299" s="227"/>
    </row>
    <row r="1300">
      <c r="A1300" s="227"/>
      <c r="B1300" s="227"/>
      <c r="C1300" s="227"/>
      <c r="D1300" s="227"/>
      <c r="E1300" s="227"/>
    </row>
    <row r="1301">
      <c r="A1301" s="227"/>
      <c r="B1301" s="227"/>
      <c r="C1301" s="227"/>
      <c r="D1301" s="227"/>
      <c r="E1301" s="227"/>
    </row>
    <row r="1302">
      <c r="A1302" s="227"/>
      <c r="B1302" s="227"/>
      <c r="C1302" s="227"/>
      <c r="D1302" s="227"/>
      <c r="E1302" s="227"/>
    </row>
    <row r="1303">
      <c r="A1303" s="227"/>
      <c r="B1303" s="227"/>
      <c r="C1303" s="227"/>
      <c r="D1303" s="227"/>
      <c r="E1303" s="227"/>
    </row>
    <row r="1304">
      <c r="A1304" s="227"/>
      <c r="B1304" s="227"/>
      <c r="C1304" s="227"/>
      <c r="D1304" s="227"/>
      <c r="E1304" s="227"/>
    </row>
    <row r="1305">
      <c r="A1305" s="227"/>
      <c r="B1305" s="227"/>
      <c r="C1305" s="227"/>
      <c r="D1305" s="227"/>
      <c r="E1305" s="227"/>
    </row>
    <row r="1306">
      <c r="A1306" s="227"/>
      <c r="B1306" s="227"/>
      <c r="C1306" s="227"/>
      <c r="D1306" s="227"/>
      <c r="E1306" s="227"/>
    </row>
    <row r="1307">
      <c r="A1307" s="227"/>
      <c r="B1307" s="227"/>
      <c r="C1307" s="227"/>
      <c r="D1307" s="227"/>
      <c r="E1307" s="227"/>
    </row>
    <row r="1308">
      <c r="A1308" s="227"/>
      <c r="B1308" s="227"/>
      <c r="C1308" s="227"/>
      <c r="D1308" s="227"/>
      <c r="E1308" s="227"/>
    </row>
    <row r="1309">
      <c r="A1309" s="227"/>
      <c r="B1309" s="227"/>
      <c r="C1309" s="227"/>
      <c r="D1309" s="227"/>
      <c r="E1309" s="227"/>
    </row>
    <row r="1310">
      <c r="A1310" s="227"/>
      <c r="B1310" s="227"/>
      <c r="C1310" s="227"/>
      <c r="D1310" s="227"/>
      <c r="E1310" s="227"/>
    </row>
    <row r="1311">
      <c r="A1311" s="227"/>
      <c r="B1311" s="227"/>
      <c r="C1311" s="227"/>
      <c r="D1311" s="227"/>
      <c r="E1311" s="227"/>
    </row>
    <row r="1312">
      <c r="A1312" s="227"/>
      <c r="B1312" s="227"/>
      <c r="C1312" s="227"/>
      <c r="D1312" s="227"/>
      <c r="E1312" s="227"/>
    </row>
    <row r="1313">
      <c r="A1313" s="227"/>
      <c r="B1313" s="227"/>
      <c r="C1313" s="227"/>
      <c r="D1313" s="227"/>
      <c r="E1313" s="227"/>
    </row>
    <row r="1314">
      <c r="A1314" s="227"/>
      <c r="B1314" s="227"/>
      <c r="C1314" s="227"/>
      <c r="D1314" s="227"/>
      <c r="E1314" s="227"/>
    </row>
    <row r="1315">
      <c r="A1315" s="227"/>
      <c r="B1315" s="227"/>
      <c r="C1315" s="227"/>
      <c r="D1315" s="227"/>
      <c r="E1315" s="227"/>
    </row>
    <row r="1316">
      <c r="A1316" s="227"/>
      <c r="B1316" s="227"/>
      <c r="C1316" s="227"/>
      <c r="D1316" s="227"/>
      <c r="E1316" s="227"/>
    </row>
    <row r="1317">
      <c r="A1317" s="227"/>
      <c r="B1317" s="227"/>
      <c r="C1317" s="227"/>
      <c r="D1317" s="227"/>
      <c r="E1317" s="227"/>
    </row>
    <row r="1318">
      <c r="A1318" s="227"/>
      <c r="B1318" s="227"/>
      <c r="C1318" s="227"/>
      <c r="D1318" s="227"/>
      <c r="E1318" s="227"/>
    </row>
    <row r="1319">
      <c r="A1319" s="227"/>
      <c r="B1319" s="227"/>
      <c r="C1319" s="227"/>
      <c r="D1319" s="227"/>
      <c r="E1319" s="227"/>
    </row>
    <row r="1320">
      <c r="A1320" s="227"/>
      <c r="B1320" s="227"/>
      <c r="C1320" s="227"/>
      <c r="D1320" s="227"/>
      <c r="E1320" s="227"/>
    </row>
    <row r="1321">
      <c r="A1321" s="227"/>
      <c r="B1321" s="227"/>
      <c r="C1321" s="227"/>
      <c r="D1321" s="227"/>
      <c r="E1321" s="227"/>
    </row>
    <row r="1322">
      <c r="A1322" s="227"/>
      <c r="B1322" s="227"/>
      <c r="C1322" s="227"/>
      <c r="D1322" s="227"/>
      <c r="E1322" s="227"/>
    </row>
    <row r="1323">
      <c r="A1323" s="227"/>
      <c r="B1323" s="227"/>
      <c r="C1323" s="227"/>
      <c r="D1323" s="227"/>
      <c r="E1323" s="227"/>
    </row>
    <row r="1324">
      <c r="A1324" s="227"/>
      <c r="B1324" s="227"/>
      <c r="C1324" s="227"/>
      <c r="D1324" s="227"/>
      <c r="E1324" s="227"/>
    </row>
    <row r="1325">
      <c r="A1325" s="227"/>
      <c r="B1325" s="227"/>
      <c r="C1325" s="227"/>
      <c r="D1325" s="227"/>
      <c r="E1325" s="227"/>
    </row>
    <row r="1326">
      <c r="A1326" s="227"/>
      <c r="B1326" s="227"/>
      <c r="C1326" s="227"/>
      <c r="D1326" s="227"/>
      <c r="E1326" s="227"/>
    </row>
    <row r="1327">
      <c r="A1327" s="227"/>
      <c r="B1327" s="227"/>
      <c r="C1327" s="227"/>
      <c r="D1327" s="227"/>
      <c r="E1327" s="227"/>
    </row>
    <row r="1328">
      <c r="A1328" s="227"/>
      <c r="B1328" s="227"/>
      <c r="C1328" s="227"/>
      <c r="D1328" s="227"/>
      <c r="E1328" s="227"/>
    </row>
    <row r="1329">
      <c r="A1329" s="227"/>
      <c r="B1329" s="227"/>
      <c r="C1329" s="227"/>
      <c r="D1329" s="227"/>
      <c r="E1329" s="227"/>
    </row>
    <row r="1330">
      <c r="A1330" s="227"/>
      <c r="B1330" s="227"/>
      <c r="C1330" s="227"/>
      <c r="D1330" s="227"/>
      <c r="E1330" s="227"/>
    </row>
    <row r="1331">
      <c r="A1331" s="227"/>
      <c r="B1331" s="227"/>
      <c r="C1331" s="227"/>
      <c r="D1331" s="227"/>
      <c r="E1331" s="227"/>
    </row>
    <row r="1332">
      <c r="A1332" s="227"/>
      <c r="B1332" s="227"/>
      <c r="C1332" s="227"/>
      <c r="D1332" s="227"/>
      <c r="E1332" s="227"/>
    </row>
    <row r="1333">
      <c r="A1333" s="227"/>
      <c r="B1333" s="227"/>
      <c r="C1333" s="227"/>
      <c r="D1333" s="227"/>
      <c r="E1333" s="227"/>
    </row>
    <row r="1334">
      <c r="A1334" s="227"/>
      <c r="B1334" s="227"/>
      <c r="C1334" s="227"/>
      <c r="D1334" s="227"/>
      <c r="E1334" s="227"/>
    </row>
    <row r="1335">
      <c r="A1335" s="227"/>
      <c r="B1335" s="227"/>
      <c r="C1335" s="227"/>
      <c r="D1335" s="227"/>
      <c r="E1335" s="227"/>
    </row>
    <row r="1336">
      <c r="A1336" s="227"/>
      <c r="B1336" s="227"/>
      <c r="C1336" s="227"/>
      <c r="D1336" s="227"/>
      <c r="E1336" s="227"/>
    </row>
    <row r="1337">
      <c r="A1337" s="227"/>
      <c r="B1337" s="227"/>
      <c r="C1337" s="227"/>
      <c r="D1337" s="227"/>
      <c r="E1337" s="227"/>
    </row>
    <row r="1338">
      <c r="A1338" s="227"/>
      <c r="B1338" s="227"/>
      <c r="C1338" s="227"/>
      <c r="D1338" s="227"/>
      <c r="E1338" s="227"/>
    </row>
    <row r="1339">
      <c r="A1339" s="227"/>
      <c r="B1339" s="227"/>
      <c r="C1339" s="227"/>
      <c r="D1339" s="227"/>
      <c r="E1339" s="227"/>
    </row>
    <row r="1340">
      <c r="A1340" s="227"/>
      <c r="B1340" s="227"/>
      <c r="C1340" s="227"/>
      <c r="D1340" s="227"/>
      <c r="E1340" s="227"/>
    </row>
    <row r="1341">
      <c r="A1341" s="227"/>
      <c r="B1341" s="227"/>
      <c r="C1341" s="227"/>
      <c r="D1341" s="227"/>
      <c r="E1341" s="227"/>
    </row>
    <row r="1342">
      <c r="A1342" s="227"/>
      <c r="B1342" s="227"/>
      <c r="C1342" s="227"/>
      <c r="D1342" s="227"/>
      <c r="E1342" s="227"/>
    </row>
    <row r="1343">
      <c r="A1343" s="227"/>
      <c r="B1343" s="227"/>
      <c r="C1343" s="227"/>
      <c r="D1343" s="227"/>
      <c r="E1343" s="227"/>
    </row>
    <row r="1344">
      <c r="A1344" s="227"/>
      <c r="B1344" s="227"/>
      <c r="C1344" s="227"/>
      <c r="D1344" s="227"/>
      <c r="E1344" s="227"/>
    </row>
    <row r="1345">
      <c r="A1345" s="227"/>
      <c r="B1345" s="227"/>
      <c r="C1345" s="227"/>
      <c r="D1345" s="227"/>
      <c r="E1345" s="227"/>
    </row>
    <row r="1346">
      <c r="A1346" s="227"/>
      <c r="B1346" s="227"/>
      <c r="C1346" s="227"/>
      <c r="D1346" s="227"/>
      <c r="E1346" s="227"/>
    </row>
    <row r="1347">
      <c r="A1347" s="227"/>
      <c r="B1347" s="227"/>
      <c r="C1347" s="227"/>
      <c r="D1347" s="227"/>
      <c r="E1347" s="227"/>
    </row>
    <row r="1348">
      <c r="A1348" s="227"/>
      <c r="B1348" s="227"/>
      <c r="C1348" s="227"/>
      <c r="D1348" s="227"/>
      <c r="E1348" s="227"/>
    </row>
    <row r="1349">
      <c r="A1349" s="227"/>
      <c r="B1349" s="227"/>
      <c r="C1349" s="227"/>
      <c r="D1349" s="227"/>
      <c r="E1349" s="227"/>
    </row>
    <row r="1350">
      <c r="A1350" s="227"/>
      <c r="B1350" s="227"/>
      <c r="C1350" s="227"/>
      <c r="D1350" s="227"/>
      <c r="E1350" s="227"/>
    </row>
    <row r="1351">
      <c r="A1351" s="227"/>
      <c r="B1351" s="227"/>
      <c r="C1351" s="227"/>
      <c r="D1351" s="227"/>
      <c r="E1351" s="227"/>
    </row>
    <row r="1352">
      <c r="A1352" s="227"/>
      <c r="B1352" s="227"/>
      <c r="C1352" s="227"/>
      <c r="D1352" s="227"/>
      <c r="E1352" s="227"/>
    </row>
    <row r="1353">
      <c r="A1353" s="227"/>
      <c r="B1353" s="227"/>
      <c r="C1353" s="227"/>
      <c r="D1353" s="227"/>
      <c r="E1353" s="227"/>
    </row>
    <row r="1354">
      <c r="A1354" s="227"/>
      <c r="B1354" s="227"/>
      <c r="C1354" s="227"/>
      <c r="D1354" s="227"/>
      <c r="E1354" s="227"/>
    </row>
    <row r="1355">
      <c r="A1355" s="227"/>
      <c r="B1355" s="227"/>
      <c r="C1355" s="227"/>
      <c r="D1355" s="227"/>
      <c r="E1355" s="227"/>
    </row>
    <row r="1356">
      <c r="A1356" s="227"/>
      <c r="B1356" s="227"/>
      <c r="C1356" s="227"/>
      <c r="D1356" s="227"/>
      <c r="E1356" s="227"/>
    </row>
    <row r="1357">
      <c r="A1357" s="227"/>
      <c r="B1357" s="227"/>
      <c r="C1357" s="227"/>
      <c r="D1357" s="227"/>
      <c r="E1357" s="227"/>
    </row>
    <row r="1358">
      <c r="A1358" s="227"/>
      <c r="B1358" s="227"/>
      <c r="C1358" s="227"/>
      <c r="D1358" s="227"/>
      <c r="E1358" s="227"/>
    </row>
    <row r="1359">
      <c r="A1359" s="227"/>
      <c r="B1359" s="227"/>
      <c r="C1359" s="227"/>
      <c r="D1359" s="227"/>
      <c r="E1359" s="227"/>
    </row>
    <row r="1360">
      <c r="A1360" s="227"/>
      <c r="B1360" s="227"/>
      <c r="C1360" s="227"/>
      <c r="D1360" s="227"/>
      <c r="E1360" s="227"/>
    </row>
    <row r="1361">
      <c r="A1361" s="227"/>
      <c r="B1361" s="227"/>
      <c r="C1361" s="227"/>
      <c r="D1361" s="227"/>
      <c r="E1361" s="227"/>
    </row>
    <row r="1362">
      <c r="A1362" s="227"/>
      <c r="B1362" s="227"/>
      <c r="C1362" s="227"/>
      <c r="D1362" s="227"/>
      <c r="E1362" s="227"/>
    </row>
    <row r="1363">
      <c r="A1363" s="227"/>
      <c r="B1363" s="227"/>
      <c r="C1363" s="227"/>
      <c r="D1363" s="227"/>
      <c r="E1363" s="227"/>
    </row>
    <row r="1364">
      <c r="A1364" s="227"/>
      <c r="B1364" s="227"/>
      <c r="C1364" s="227"/>
      <c r="D1364" s="227"/>
      <c r="E1364" s="227"/>
    </row>
    <row r="1365">
      <c r="A1365" s="227"/>
      <c r="B1365" s="227"/>
      <c r="C1365" s="227"/>
      <c r="D1365" s="227"/>
      <c r="E1365" s="227"/>
    </row>
    <row r="1366">
      <c r="A1366" s="227"/>
      <c r="B1366" s="227"/>
      <c r="C1366" s="227"/>
      <c r="D1366" s="227"/>
      <c r="E1366" s="227"/>
    </row>
    <row r="1367">
      <c r="A1367" s="227"/>
      <c r="B1367" s="227"/>
      <c r="C1367" s="227"/>
      <c r="D1367" s="227"/>
      <c r="E1367" s="227"/>
    </row>
    <row r="1368">
      <c r="A1368" s="227"/>
      <c r="B1368" s="227"/>
      <c r="C1368" s="227"/>
      <c r="D1368" s="227"/>
      <c r="E1368" s="227"/>
    </row>
    <row r="1369">
      <c r="A1369" s="227"/>
      <c r="B1369" s="227"/>
      <c r="C1369" s="227"/>
      <c r="D1369" s="227"/>
      <c r="E1369" s="227"/>
    </row>
    <row r="1370">
      <c r="A1370" s="227"/>
      <c r="B1370" s="227"/>
      <c r="C1370" s="227"/>
      <c r="D1370" s="227"/>
      <c r="E1370" s="227"/>
    </row>
    <row r="1371">
      <c r="A1371" s="227"/>
      <c r="B1371" s="227"/>
      <c r="C1371" s="227"/>
      <c r="D1371" s="227"/>
      <c r="E1371" s="227"/>
    </row>
    <row r="1372">
      <c r="A1372" s="227"/>
      <c r="B1372" s="227"/>
      <c r="C1372" s="227"/>
      <c r="D1372" s="227"/>
      <c r="E1372" s="227"/>
    </row>
    <row r="1373">
      <c r="A1373" s="227"/>
      <c r="B1373" s="227"/>
      <c r="C1373" s="227"/>
      <c r="D1373" s="227"/>
      <c r="E1373" s="227"/>
    </row>
    <row r="1374">
      <c r="A1374" s="227"/>
      <c r="B1374" s="227"/>
      <c r="C1374" s="227"/>
      <c r="D1374" s="227"/>
      <c r="E1374" s="227"/>
    </row>
    <row r="1375">
      <c r="A1375" s="227"/>
      <c r="B1375" s="227"/>
      <c r="C1375" s="227"/>
      <c r="D1375" s="227"/>
      <c r="E1375" s="227"/>
    </row>
    <row r="1376">
      <c r="A1376" s="227"/>
      <c r="B1376" s="227"/>
      <c r="C1376" s="227"/>
      <c r="D1376" s="227"/>
      <c r="E1376" s="227"/>
    </row>
    <row r="1377">
      <c r="A1377" s="227"/>
      <c r="B1377" s="227"/>
      <c r="C1377" s="227"/>
      <c r="D1377" s="227"/>
      <c r="E1377" s="227"/>
    </row>
    <row r="1378">
      <c r="A1378" s="227"/>
      <c r="B1378" s="227"/>
      <c r="C1378" s="227"/>
      <c r="D1378" s="227"/>
      <c r="E1378" s="227"/>
    </row>
    <row r="1379">
      <c r="A1379" s="227"/>
      <c r="B1379" s="227"/>
      <c r="C1379" s="227"/>
      <c r="D1379" s="227"/>
      <c r="E1379" s="227"/>
    </row>
    <row r="1380">
      <c r="A1380" s="227"/>
      <c r="B1380" s="227"/>
      <c r="C1380" s="227"/>
      <c r="D1380" s="227"/>
      <c r="E1380" s="227"/>
    </row>
    <row r="1381">
      <c r="A1381" s="227"/>
      <c r="B1381" s="227"/>
      <c r="C1381" s="227"/>
      <c r="D1381" s="227"/>
      <c r="E1381" s="227"/>
    </row>
    <row r="1382">
      <c r="A1382" s="227"/>
      <c r="B1382" s="227"/>
      <c r="C1382" s="227"/>
      <c r="D1382" s="227"/>
      <c r="E1382" s="227"/>
    </row>
    <row r="1383">
      <c r="A1383" s="227"/>
      <c r="B1383" s="227"/>
      <c r="C1383" s="227"/>
      <c r="D1383" s="227"/>
      <c r="E1383" s="227"/>
    </row>
    <row r="1384">
      <c r="A1384" s="227"/>
      <c r="B1384" s="227"/>
      <c r="C1384" s="227"/>
      <c r="D1384" s="227"/>
      <c r="E1384" s="227"/>
    </row>
    <row r="1385">
      <c r="A1385" s="227"/>
      <c r="B1385" s="227"/>
      <c r="C1385" s="227"/>
      <c r="D1385" s="227"/>
      <c r="E1385" s="227"/>
    </row>
    <row r="1386">
      <c r="A1386" s="227"/>
      <c r="B1386" s="227"/>
      <c r="C1386" s="227"/>
      <c r="D1386" s="227"/>
      <c r="E1386" s="227"/>
    </row>
    <row r="1387">
      <c r="A1387" s="227"/>
      <c r="B1387" s="227"/>
      <c r="C1387" s="227"/>
      <c r="D1387" s="227"/>
      <c r="E1387" s="227"/>
    </row>
    <row r="1388">
      <c r="A1388" s="227"/>
      <c r="B1388" s="227"/>
      <c r="C1388" s="227"/>
      <c r="D1388" s="227"/>
      <c r="E1388" s="227"/>
    </row>
    <row r="1389">
      <c r="A1389" s="227"/>
      <c r="B1389" s="227"/>
      <c r="C1389" s="227"/>
      <c r="D1389" s="227"/>
      <c r="E1389" s="227"/>
    </row>
    <row r="1390">
      <c r="A1390" s="227"/>
      <c r="B1390" s="227"/>
      <c r="C1390" s="227"/>
      <c r="D1390" s="227"/>
      <c r="E1390" s="227"/>
    </row>
    <row r="1391">
      <c r="A1391" s="227"/>
      <c r="B1391" s="227"/>
      <c r="C1391" s="227"/>
      <c r="D1391" s="227"/>
      <c r="E1391" s="227"/>
    </row>
    <row r="1392">
      <c r="A1392" s="227"/>
      <c r="B1392" s="227"/>
      <c r="C1392" s="227"/>
      <c r="D1392" s="227"/>
      <c r="E1392" s="227"/>
    </row>
    <row r="1393">
      <c r="A1393" s="227"/>
      <c r="B1393" s="227"/>
      <c r="C1393" s="227"/>
      <c r="D1393" s="227"/>
      <c r="E1393" s="227"/>
    </row>
    <row r="1394">
      <c r="A1394" s="227"/>
      <c r="B1394" s="227"/>
      <c r="C1394" s="227"/>
      <c r="D1394" s="227"/>
      <c r="E1394" s="227"/>
    </row>
    <row r="1395">
      <c r="A1395" s="227"/>
      <c r="B1395" s="227"/>
      <c r="C1395" s="227"/>
      <c r="D1395" s="227"/>
      <c r="E1395" s="227"/>
    </row>
    <row r="1396">
      <c r="A1396" s="227"/>
      <c r="B1396" s="227"/>
      <c r="C1396" s="227"/>
      <c r="D1396" s="227"/>
      <c r="E1396" s="227"/>
    </row>
    <row r="1397">
      <c r="A1397" s="227"/>
      <c r="B1397" s="227"/>
      <c r="C1397" s="227"/>
      <c r="D1397" s="227"/>
      <c r="E1397" s="227"/>
    </row>
    <row r="1398">
      <c r="A1398" s="227"/>
      <c r="B1398" s="227"/>
      <c r="C1398" s="227"/>
      <c r="D1398" s="227"/>
      <c r="E1398" s="227"/>
    </row>
    <row r="1399">
      <c r="A1399" s="227"/>
      <c r="B1399" s="227"/>
      <c r="C1399" s="227"/>
      <c r="D1399" s="227"/>
      <c r="E1399" s="227"/>
    </row>
    <row r="1400">
      <c r="A1400" s="227"/>
      <c r="B1400" s="227"/>
      <c r="C1400" s="227"/>
      <c r="D1400" s="227"/>
      <c r="E1400" s="227"/>
    </row>
    <row r="1401">
      <c r="A1401" s="227"/>
      <c r="B1401" s="227"/>
      <c r="C1401" s="227"/>
      <c r="D1401" s="227"/>
      <c r="E1401" s="227"/>
    </row>
    <row r="1402">
      <c r="A1402" s="227"/>
      <c r="B1402" s="227"/>
      <c r="C1402" s="227"/>
      <c r="D1402" s="227"/>
      <c r="E1402" s="227"/>
    </row>
    <row r="1403">
      <c r="A1403" s="227"/>
      <c r="B1403" s="227"/>
      <c r="C1403" s="227"/>
      <c r="D1403" s="227"/>
      <c r="E1403" s="227"/>
    </row>
    <row r="1404">
      <c r="A1404" s="227"/>
      <c r="B1404" s="227"/>
      <c r="C1404" s="227"/>
      <c r="D1404" s="227"/>
      <c r="E1404" s="227"/>
    </row>
    <row r="1405">
      <c r="A1405" s="227"/>
      <c r="B1405" s="227"/>
      <c r="C1405" s="227"/>
      <c r="D1405" s="227"/>
      <c r="E1405" s="227"/>
    </row>
    <row r="1406">
      <c r="A1406" s="227"/>
      <c r="B1406" s="227"/>
      <c r="C1406" s="227"/>
      <c r="D1406" s="227"/>
      <c r="E1406" s="227"/>
    </row>
    <row r="1407">
      <c r="A1407" s="227"/>
      <c r="B1407" s="227"/>
      <c r="C1407" s="227"/>
      <c r="D1407" s="227"/>
      <c r="E1407" s="227"/>
    </row>
    <row r="1408">
      <c r="A1408" s="227"/>
      <c r="B1408" s="227"/>
      <c r="C1408" s="227"/>
      <c r="D1408" s="227"/>
      <c r="E1408" s="227"/>
    </row>
    <row r="1409">
      <c r="A1409" s="227"/>
      <c r="B1409" s="227"/>
      <c r="C1409" s="227"/>
      <c r="D1409" s="227"/>
      <c r="E1409" s="227"/>
    </row>
    <row r="1410">
      <c r="A1410" s="227"/>
      <c r="B1410" s="227"/>
      <c r="C1410" s="227"/>
      <c r="D1410" s="227"/>
      <c r="E1410" s="227"/>
    </row>
    <row r="1411">
      <c r="A1411" s="227"/>
      <c r="B1411" s="227"/>
      <c r="C1411" s="227"/>
      <c r="D1411" s="227"/>
      <c r="E1411" s="227"/>
    </row>
    <row r="1412">
      <c r="A1412" s="227"/>
      <c r="B1412" s="227"/>
      <c r="C1412" s="227"/>
      <c r="D1412" s="227"/>
      <c r="E1412" s="227"/>
    </row>
    <row r="1413">
      <c r="A1413" s="227"/>
      <c r="B1413" s="227"/>
      <c r="C1413" s="227"/>
      <c r="D1413" s="227"/>
      <c r="E1413" s="227"/>
    </row>
    <row r="1414">
      <c r="A1414" s="227"/>
      <c r="B1414" s="227"/>
      <c r="C1414" s="227"/>
      <c r="D1414" s="227"/>
      <c r="E1414" s="227"/>
    </row>
    <row r="1415">
      <c r="A1415" s="227"/>
      <c r="B1415" s="227"/>
      <c r="C1415" s="227"/>
      <c r="D1415" s="227"/>
      <c r="E1415" s="227"/>
    </row>
    <row r="1416">
      <c r="A1416" s="227"/>
      <c r="B1416" s="227"/>
      <c r="C1416" s="227"/>
      <c r="D1416" s="227"/>
      <c r="E1416" s="227"/>
    </row>
    <row r="1417">
      <c r="A1417" s="227"/>
      <c r="B1417" s="227"/>
      <c r="C1417" s="227"/>
      <c r="D1417" s="227"/>
      <c r="E1417" s="227"/>
    </row>
    <row r="1418">
      <c r="A1418" s="227"/>
      <c r="B1418" s="227"/>
      <c r="C1418" s="227"/>
      <c r="D1418" s="227"/>
      <c r="E1418" s="227"/>
    </row>
    <row r="1419">
      <c r="A1419" s="227"/>
      <c r="B1419" s="227"/>
      <c r="C1419" s="227"/>
      <c r="D1419" s="227"/>
      <c r="E1419" s="227"/>
    </row>
    <row r="1420">
      <c r="A1420" s="227"/>
      <c r="B1420" s="227"/>
      <c r="C1420" s="227"/>
      <c r="D1420" s="227"/>
      <c r="E1420" s="227"/>
    </row>
    <row r="1421">
      <c r="A1421" s="227"/>
      <c r="B1421" s="227"/>
      <c r="C1421" s="227"/>
      <c r="D1421" s="227"/>
      <c r="E1421" s="227"/>
    </row>
    <row r="1422">
      <c r="A1422" s="227"/>
      <c r="B1422" s="227"/>
      <c r="C1422" s="227"/>
      <c r="D1422" s="227"/>
      <c r="E1422" s="227"/>
    </row>
    <row r="1423">
      <c r="A1423" s="227"/>
      <c r="B1423" s="227"/>
      <c r="C1423" s="227"/>
      <c r="D1423" s="227"/>
      <c r="E1423" s="227"/>
    </row>
    <row r="1424">
      <c r="A1424" s="227"/>
      <c r="B1424" s="227"/>
      <c r="C1424" s="227"/>
      <c r="D1424" s="227"/>
      <c r="E1424" s="227"/>
    </row>
    <row r="1425">
      <c r="A1425" s="227"/>
      <c r="B1425" s="227"/>
      <c r="C1425" s="227"/>
      <c r="D1425" s="227"/>
      <c r="E1425" s="227"/>
    </row>
    <row r="1426">
      <c r="A1426" s="227"/>
      <c r="B1426" s="227"/>
      <c r="C1426" s="227"/>
      <c r="D1426" s="227"/>
      <c r="E1426" s="227"/>
    </row>
    <row r="1427">
      <c r="A1427" s="227"/>
      <c r="B1427" s="227"/>
      <c r="C1427" s="227"/>
      <c r="D1427" s="227"/>
      <c r="E1427" s="227"/>
    </row>
    <row r="1428">
      <c r="A1428" s="227"/>
      <c r="B1428" s="227"/>
      <c r="C1428" s="227"/>
      <c r="D1428" s="227"/>
      <c r="E1428" s="227"/>
    </row>
    <row r="1429">
      <c r="A1429" s="227"/>
      <c r="B1429" s="227"/>
      <c r="C1429" s="227"/>
      <c r="D1429" s="227"/>
      <c r="E1429" s="227"/>
    </row>
    <row r="1430">
      <c r="A1430" s="227"/>
      <c r="B1430" s="227"/>
      <c r="C1430" s="227"/>
      <c r="D1430" s="227"/>
      <c r="E1430" s="227"/>
    </row>
    <row r="1431">
      <c r="A1431" s="227"/>
      <c r="B1431" s="227"/>
      <c r="C1431" s="227"/>
      <c r="D1431" s="227"/>
      <c r="E1431" s="227"/>
    </row>
    <row r="1432">
      <c r="A1432" s="227"/>
      <c r="B1432" s="227"/>
      <c r="C1432" s="227"/>
      <c r="D1432" s="227"/>
      <c r="E1432" s="227"/>
    </row>
    <row r="1433">
      <c r="A1433" s="227"/>
      <c r="B1433" s="227"/>
      <c r="C1433" s="227"/>
      <c r="D1433" s="227"/>
      <c r="E1433" s="227"/>
    </row>
    <row r="1434">
      <c r="A1434" s="227"/>
      <c r="B1434" s="227"/>
      <c r="C1434" s="227"/>
      <c r="D1434" s="227"/>
      <c r="E1434" s="227"/>
    </row>
    <row r="1435">
      <c r="A1435" s="227"/>
      <c r="B1435" s="227"/>
      <c r="C1435" s="227"/>
      <c r="D1435" s="227"/>
      <c r="E1435" s="227"/>
    </row>
    <row r="1436">
      <c r="A1436" s="227"/>
      <c r="B1436" s="227"/>
      <c r="C1436" s="227"/>
      <c r="D1436" s="227"/>
      <c r="E1436" s="227"/>
    </row>
    <row r="1437">
      <c r="A1437" s="227"/>
      <c r="B1437" s="227"/>
      <c r="C1437" s="227"/>
      <c r="D1437" s="227"/>
      <c r="E1437" s="227"/>
    </row>
    <row r="1438">
      <c r="A1438" s="227"/>
      <c r="B1438" s="227"/>
      <c r="C1438" s="227"/>
      <c r="D1438" s="227"/>
      <c r="E1438" s="227"/>
    </row>
    <row r="1439">
      <c r="A1439" s="227"/>
      <c r="B1439" s="227"/>
      <c r="C1439" s="227"/>
      <c r="D1439" s="227"/>
      <c r="E1439" s="227"/>
    </row>
    <row r="1440">
      <c r="A1440" s="227"/>
      <c r="B1440" s="227"/>
      <c r="C1440" s="227"/>
      <c r="D1440" s="227"/>
      <c r="E1440" s="227"/>
    </row>
    <row r="1441">
      <c r="A1441" s="227"/>
      <c r="B1441" s="227"/>
      <c r="C1441" s="227"/>
      <c r="D1441" s="227"/>
      <c r="E1441" s="227"/>
    </row>
    <row r="1442">
      <c r="A1442" s="227"/>
      <c r="B1442" s="227"/>
      <c r="C1442" s="227"/>
      <c r="D1442" s="227"/>
      <c r="E1442" s="227"/>
    </row>
    <row r="1443">
      <c r="A1443" s="227"/>
      <c r="B1443" s="227"/>
      <c r="C1443" s="227"/>
      <c r="D1443" s="227"/>
      <c r="E1443" s="227"/>
    </row>
    <row r="1444">
      <c r="A1444" s="227"/>
      <c r="B1444" s="227"/>
      <c r="C1444" s="227"/>
      <c r="D1444" s="227"/>
      <c r="E1444" s="227"/>
    </row>
    <row r="1445">
      <c r="A1445" s="227"/>
      <c r="B1445" s="227"/>
      <c r="C1445" s="227"/>
      <c r="D1445" s="227"/>
      <c r="E1445" s="227"/>
    </row>
    <row r="1446">
      <c r="A1446" s="227"/>
      <c r="B1446" s="227"/>
      <c r="C1446" s="227"/>
      <c r="D1446" s="227"/>
      <c r="E1446" s="227"/>
    </row>
    <row r="1447">
      <c r="A1447" s="227"/>
      <c r="B1447" s="227"/>
      <c r="C1447" s="227"/>
      <c r="D1447" s="227"/>
      <c r="E1447" s="227"/>
    </row>
    <row r="1448">
      <c r="A1448" s="227"/>
      <c r="B1448" s="227"/>
      <c r="C1448" s="227"/>
      <c r="D1448" s="227"/>
      <c r="E1448" s="227"/>
    </row>
    <row r="1449">
      <c r="A1449" s="227"/>
      <c r="B1449" s="227"/>
      <c r="C1449" s="227"/>
      <c r="D1449" s="227"/>
      <c r="E1449" s="227"/>
    </row>
    <row r="1450">
      <c r="A1450" s="227"/>
      <c r="B1450" s="227"/>
      <c r="C1450" s="227"/>
      <c r="D1450" s="227"/>
      <c r="E1450" s="227"/>
    </row>
    <row r="1451">
      <c r="A1451" s="227"/>
      <c r="B1451" s="227"/>
      <c r="C1451" s="227"/>
      <c r="D1451" s="227"/>
      <c r="E1451" s="227"/>
    </row>
    <row r="1452">
      <c r="A1452" s="227"/>
      <c r="B1452" s="227"/>
      <c r="C1452" s="227"/>
      <c r="D1452" s="227"/>
      <c r="E1452" s="227"/>
    </row>
    <row r="1453">
      <c r="A1453" s="227"/>
      <c r="B1453" s="227"/>
      <c r="C1453" s="227"/>
      <c r="D1453" s="227"/>
      <c r="E1453" s="227"/>
    </row>
    <row r="1454">
      <c r="A1454" s="227"/>
      <c r="B1454" s="227"/>
      <c r="C1454" s="227"/>
      <c r="D1454" s="227"/>
      <c r="E1454" s="227"/>
    </row>
    <row r="1455">
      <c r="A1455" s="227"/>
      <c r="B1455" s="227"/>
      <c r="C1455" s="227"/>
      <c r="D1455" s="227"/>
      <c r="E1455" s="227"/>
    </row>
    <row r="1456">
      <c r="A1456" s="227"/>
      <c r="B1456" s="227"/>
      <c r="C1456" s="227"/>
      <c r="D1456" s="227"/>
      <c r="E1456" s="227"/>
    </row>
    <row r="1457">
      <c r="A1457" s="227"/>
      <c r="B1457" s="227"/>
      <c r="C1457" s="227"/>
      <c r="D1457" s="227"/>
      <c r="E1457" s="227"/>
    </row>
    <row r="1458">
      <c r="A1458" s="227"/>
      <c r="B1458" s="227"/>
      <c r="C1458" s="227"/>
      <c r="D1458" s="227"/>
      <c r="E1458" s="227"/>
    </row>
    <row r="1459">
      <c r="A1459" s="227"/>
      <c r="B1459" s="227"/>
      <c r="C1459" s="227"/>
      <c r="D1459" s="227"/>
      <c r="E1459" s="227"/>
    </row>
    <row r="1460">
      <c r="A1460" s="227"/>
      <c r="B1460" s="227"/>
      <c r="C1460" s="227"/>
      <c r="D1460" s="227"/>
      <c r="E1460" s="227"/>
    </row>
    <row r="1461">
      <c r="A1461" s="227"/>
      <c r="B1461" s="227"/>
      <c r="C1461" s="227"/>
      <c r="D1461" s="227"/>
      <c r="E1461" s="227"/>
    </row>
    <row r="1462">
      <c r="A1462" s="227"/>
      <c r="B1462" s="227"/>
      <c r="C1462" s="227"/>
      <c r="D1462" s="227"/>
      <c r="E1462" s="227"/>
    </row>
    <row r="1463">
      <c r="A1463" s="227"/>
      <c r="B1463" s="227"/>
      <c r="C1463" s="227"/>
      <c r="D1463" s="227"/>
      <c r="E1463" s="227"/>
    </row>
    <row r="1464">
      <c r="A1464" s="227"/>
      <c r="B1464" s="227"/>
      <c r="C1464" s="227"/>
      <c r="D1464" s="227"/>
      <c r="E1464" s="227"/>
    </row>
    <row r="1465">
      <c r="A1465" s="227"/>
      <c r="B1465" s="227"/>
      <c r="C1465" s="227"/>
      <c r="D1465" s="227"/>
      <c r="E1465" s="227"/>
    </row>
    <row r="1466">
      <c r="A1466" s="227"/>
      <c r="B1466" s="227"/>
      <c r="C1466" s="227"/>
      <c r="D1466" s="227"/>
      <c r="E1466" s="227"/>
    </row>
    <row r="1467">
      <c r="A1467" s="227"/>
      <c r="B1467" s="227"/>
      <c r="C1467" s="227"/>
      <c r="D1467" s="227"/>
      <c r="E1467" s="227"/>
    </row>
    <row r="1468">
      <c r="A1468" s="227"/>
      <c r="B1468" s="227"/>
      <c r="C1468" s="227"/>
      <c r="D1468" s="227"/>
      <c r="E1468" s="227"/>
    </row>
    <row r="1469">
      <c r="A1469" s="227"/>
      <c r="B1469" s="227"/>
      <c r="C1469" s="227"/>
      <c r="D1469" s="227"/>
      <c r="E1469" s="227"/>
    </row>
    <row r="1470">
      <c r="A1470" s="227"/>
      <c r="B1470" s="227"/>
      <c r="C1470" s="227"/>
      <c r="D1470" s="227"/>
      <c r="E1470" s="227"/>
    </row>
    <row r="1471">
      <c r="A1471" s="227"/>
      <c r="B1471" s="227"/>
      <c r="C1471" s="227"/>
      <c r="D1471" s="227"/>
      <c r="E1471" s="227"/>
    </row>
    <row r="1472">
      <c r="A1472" s="227"/>
      <c r="B1472" s="227"/>
      <c r="C1472" s="227"/>
      <c r="D1472" s="227"/>
      <c r="E1472" s="227"/>
    </row>
    <row r="1473">
      <c r="A1473" s="227"/>
      <c r="B1473" s="227"/>
      <c r="C1473" s="227"/>
      <c r="D1473" s="227"/>
      <c r="E1473" s="227"/>
    </row>
    <row r="1474">
      <c r="A1474" s="227"/>
      <c r="B1474" s="227"/>
      <c r="C1474" s="227"/>
      <c r="D1474" s="227"/>
      <c r="E1474" s="227"/>
    </row>
    <row r="1475">
      <c r="A1475" s="227"/>
      <c r="B1475" s="227"/>
      <c r="C1475" s="227"/>
      <c r="D1475" s="227"/>
      <c r="E1475" s="227"/>
    </row>
    <row r="1476">
      <c r="A1476" s="227"/>
      <c r="B1476" s="227"/>
      <c r="C1476" s="227"/>
      <c r="D1476" s="227"/>
      <c r="E1476" s="227"/>
    </row>
    <row r="1477">
      <c r="A1477" s="227"/>
      <c r="B1477" s="227"/>
      <c r="C1477" s="227"/>
      <c r="D1477" s="227"/>
      <c r="E1477" s="227"/>
    </row>
    <row r="1478">
      <c r="A1478" s="227"/>
      <c r="B1478" s="227"/>
      <c r="C1478" s="227"/>
      <c r="D1478" s="227"/>
      <c r="E1478" s="227"/>
    </row>
    <row r="1479">
      <c r="A1479" s="227"/>
      <c r="B1479" s="227"/>
      <c r="C1479" s="227"/>
      <c r="D1479" s="227"/>
      <c r="E1479" s="227"/>
    </row>
    <row r="1480">
      <c r="A1480" s="227"/>
      <c r="B1480" s="227"/>
      <c r="C1480" s="227"/>
      <c r="D1480" s="227"/>
      <c r="E1480" s="227"/>
    </row>
    <row r="1481">
      <c r="A1481" s="227"/>
      <c r="B1481" s="227"/>
      <c r="C1481" s="227"/>
      <c r="D1481" s="227"/>
      <c r="E1481" s="227"/>
    </row>
    <row r="1482">
      <c r="A1482" s="227"/>
      <c r="B1482" s="227"/>
      <c r="C1482" s="227"/>
      <c r="D1482" s="227"/>
      <c r="E1482" s="227"/>
    </row>
    <row r="1483">
      <c r="A1483" s="227"/>
      <c r="B1483" s="227"/>
      <c r="C1483" s="227"/>
      <c r="D1483" s="227"/>
      <c r="E1483" s="227"/>
    </row>
    <row r="1484">
      <c r="A1484" s="227"/>
      <c r="B1484" s="227"/>
      <c r="C1484" s="227"/>
      <c r="D1484" s="227"/>
      <c r="E1484" s="227"/>
    </row>
    <row r="1485">
      <c r="A1485" s="227"/>
      <c r="B1485" s="227"/>
      <c r="C1485" s="227"/>
      <c r="D1485" s="227"/>
      <c r="E1485" s="227"/>
    </row>
    <row r="1486">
      <c r="A1486" s="227"/>
      <c r="B1486" s="227"/>
      <c r="C1486" s="227"/>
      <c r="D1486" s="227"/>
      <c r="E1486" s="227"/>
    </row>
    <row r="1487">
      <c r="A1487" s="227"/>
      <c r="B1487" s="227"/>
      <c r="C1487" s="227"/>
      <c r="D1487" s="227"/>
      <c r="E1487" s="227"/>
    </row>
    <row r="1488">
      <c r="A1488" s="227"/>
      <c r="B1488" s="227"/>
      <c r="C1488" s="227"/>
      <c r="D1488" s="227"/>
      <c r="E1488" s="227"/>
    </row>
    <row r="1489">
      <c r="A1489" s="227"/>
      <c r="B1489" s="227"/>
      <c r="C1489" s="227"/>
      <c r="D1489" s="227"/>
      <c r="E1489" s="227"/>
    </row>
    <row r="1490">
      <c r="A1490" s="227"/>
      <c r="B1490" s="227"/>
      <c r="C1490" s="227"/>
      <c r="D1490" s="227"/>
      <c r="E1490" s="227"/>
    </row>
    <row r="1491">
      <c r="A1491" s="227"/>
      <c r="B1491" s="227"/>
      <c r="C1491" s="227"/>
      <c r="D1491" s="227"/>
      <c r="E1491" s="227"/>
    </row>
    <row r="1492">
      <c r="A1492" s="227"/>
      <c r="B1492" s="227"/>
      <c r="C1492" s="227"/>
      <c r="D1492" s="227"/>
      <c r="E1492" s="227"/>
    </row>
    <row r="1493">
      <c r="A1493" s="227"/>
      <c r="B1493" s="227"/>
      <c r="C1493" s="227"/>
      <c r="D1493" s="227"/>
      <c r="E1493" s="227"/>
    </row>
    <row r="1494">
      <c r="A1494" s="227"/>
      <c r="B1494" s="227"/>
      <c r="C1494" s="227"/>
      <c r="D1494" s="227"/>
      <c r="E1494" s="227"/>
    </row>
    <row r="1495">
      <c r="A1495" s="227"/>
      <c r="B1495" s="227"/>
      <c r="C1495" s="227"/>
      <c r="D1495" s="227"/>
      <c r="E1495" s="227"/>
    </row>
    <row r="1496">
      <c r="A1496" s="227"/>
      <c r="B1496" s="227"/>
      <c r="C1496" s="227"/>
      <c r="D1496" s="227"/>
      <c r="E1496" s="227"/>
    </row>
    <row r="1497">
      <c r="A1497" s="227"/>
      <c r="B1497" s="227"/>
      <c r="C1497" s="227"/>
      <c r="D1497" s="227"/>
      <c r="E1497" s="227"/>
    </row>
    <row r="1498">
      <c r="A1498" s="227"/>
      <c r="B1498" s="227"/>
      <c r="C1498" s="227"/>
      <c r="D1498" s="227"/>
      <c r="E1498" s="227"/>
    </row>
    <row r="1499">
      <c r="A1499" s="227"/>
      <c r="B1499" s="227"/>
      <c r="C1499" s="227"/>
      <c r="D1499" s="227"/>
      <c r="E1499" s="227"/>
    </row>
    <row r="1500">
      <c r="A1500" s="227"/>
      <c r="B1500" s="227"/>
      <c r="C1500" s="227"/>
      <c r="D1500" s="227"/>
      <c r="E1500" s="227"/>
    </row>
    <row r="1501">
      <c r="A1501" s="227"/>
      <c r="B1501" s="227"/>
      <c r="C1501" s="227"/>
      <c r="D1501" s="227"/>
      <c r="E1501" s="227"/>
    </row>
    <row r="1502">
      <c r="A1502" s="227"/>
      <c r="B1502" s="227"/>
      <c r="C1502" s="227"/>
      <c r="D1502" s="227"/>
      <c r="E1502" s="227"/>
    </row>
    <row r="1503">
      <c r="A1503" s="227"/>
      <c r="B1503" s="227"/>
      <c r="C1503" s="227"/>
      <c r="D1503" s="227"/>
      <c r="E1503" s="227"/>
    </row>
    <row r="1504">
      <c r="A1504" s="227"/>
      <c r="B1504" s="227"/>
      <c r="C1504" s="227"/>
      <c r="D1504" s="227"/>
      <c r="E1504" s="227"/>
    </row>
    <row r="1505">
      <c r="A1505" s="227"/>
      <c r="B1505" s="227"/>
      <c r="C1505" s="227"/>
      <c r="D1505" s="227"/>
      <c r="E1505" s="227"/>
    </row>
    <row r="1506">
      <c r="A1506" s="227"/>
      <c r="B1506" s="227"/>
      <c r="C1506" s="227"/>
      <c r="D1506" s="227"/>
      <c r="E1506" s="227"/>
    </row>
    <row r="1507">
      <c r="A1507" s="227"/>
      <c r="B1507" s="227"/>
      <c r="C1507" s="227"/>
      <c r="D1507" s="227"/>
      <c r="E1507" s="227"/>
    </row>
    <row r="1508">
      <c r="A1508" s="227"/>
      <c r="B1508" s="227"/>
      <c r="C1508" s="227"/>
      <c r="D1508" s="227"/>
      <c r="E1508" s="227"/>
    </row>
    <row r="1509">
      <c r="A1509" s="227"/>
      <c r="B1509" s="227"/>
      <c r="C1509" s="227"/>
      <c r="D1509" s="227"/>
      <c r="E1509" s="227"/>
    </row>
    <row r="1510">
      <c r="A1510" s="227"/>
      <c r="B1510" s="227"/>
      <c r="C1510" s="227"/>
      <c r="D1510" s="227"/>
      <c r="E1510" s="227"/>
    </row>
    <row r="1511">
      <c r="A1511" s="227"/>
      <c r="B1511" s="227"/>
      <c r="C1511" s="227"/>
      <c r="D1511" s="227"/>
      <c r="E1511" s="227"/>
    </row>
    <row r="1512">
      <c r="A1512" s="227"/>
      <c r="B1512" s="227"/>
      <c r="C1512" s="227"/>
      <c r="D1512" s="227"/>
      <c r="E1512" s="227"/>
    </row>
    <row r="1513">
      <c r="A1513" s="227"/>
      <c r="B1513" s="227"/>
      <c r="C1513" s="227"/>
      <c r="D1513" s="227"/>
      <c r="E1513" s="227"/>
    </row>
    <row r="1514">
      <c r="A1514" s="227"/>
      <c r="B1514" s="227"/>
      <c r="C1514" s="227"/>
      <c r="D1514" s="227"/>
      <c r="E1514" s="227"/>
    </row>
    <row r="1515">
      <c r="A1515" s="227"/>
      <c r="B1515" s="227"/>
      <c r="C1515" s="227"/>
      <c r="D1515" s="227"/>
      <c r="E1515" s="227"/>
    </row>
    <row r="1516">
      <c r="A1516" s="227"/>
      <c r="B1516" s="227"/>
      <c r="C1516" s="227"/>
      <c r="D1516" s="227"/>
      <c r="E1516" s="227"/>
    </row>
    <row r="1517">
      <c r="A1517" s="227"/>
      <c r="B1517" s="227"/>
      <c r="C1517" s="227"/>
      <c r="D1517" s="227"/>
      <c r="E1517" s="227"/>
    </row>
    <row r="1518">
      <c r="A1518" s="227"/>
      <c r="B1518" s="227"/>
      <c r="C1518" s="227"/>
      <c r="D1518" s="227"/>
      <c r="E1518" s="227"/>
    </row>
    <row r="1519">
      <c r="A1519" s="227"/>
      <c r="B1519" s="227"/>
      <c r="C1519" s="227"/>
      <c r="D1519" s="227"/>
      <c r="E1519" s="227"/>
    </row>
    <row r="1520">
      <c r="A1520" s="227"/>
      <c r="B1520" s="227"/>
      <c r="C1520" s="227"/>
      <c r="D1520" s="227"/>
      <c r="E1520" s="227"/>
    </row>
    <row r="1521">
      <c r="A1521" s="227"/>
      <c r="B1521" s="227"/>
      <c r="C1521" s="227"/>
      <c r="D1521" s="227"/>
      <c r="E1521" s="227"/>
    </row>
    <row r="1522">
      <c r="A1522" s="227"/>
      <c r="B1522" s="227"/>
      <c r="C1522" s="227"/>
      <c r="D1522" s="227"/>
      <c r="E1522" s="227"/>
    </row>
    <row r="1523">
      <c r="A1523" s="227"/>
      <c r="B1523" s="227"/>
      <c r="C1523" s="227"/>
      <c r="D1523" s="227"/>
      <c r="E1523" s="227"/>
    </row>
    <row r="1524">
      <c r="A1524" s="227"/>
      <c r="B1524" s="227"/>
      <c r="C1524" s="227"/>
      <c r="D1524" s="227"/>
      <c r="E1524" s="227"/>
    </row>
    <row r="1525">
      <c r="A1525" s="227"/>
      <c r="B1525" s="227"/>
      <c r="C1525" s="227"/>
      <c r="D1525" s="227"/>
      <c r="E1525" s="227"/>
    </row>
    <row r="1526">
      <c r="A1526" s="227"/>
      <c r="B1526" s="227"/>
      <c r="C1526" s="227"/>
      <c r="D1526" s="227"/>
      <c r="E1526" s="227"/>
    </row>
    <row r="1527">
      <c r="A1527" s="227"/>
      <c r="B1527" s="227"/>
      <c r="C1527" s="227"/>
      <c r="D1527" s="227"/>
      <c r="E1527" s="227"/>
    </row>
    <row r="1528">
      <c r="A1528" s="227"/>
      <c r="B1528" s="227"/>
      <c r="C1528" s="227"/>
      <c r="D1528" s="227"/>
      <c r="E1528" s="227"/>
    </row>
    <row r="1529">
      <c r="A1529" s="227"/>
      <c r="B1529" s="227"/>
      <c r="C1529" s="227"/>
      <c r="D1529" s="227"/>
      <c r="E1529" s="227"/>
    </row>
    <row r="1530">
      <c r="A1530" s="227"/>
      <c r="B1530" s="227"/>
      <c r="C1530" s="227"/>
      <c r="D1530" s="227"/>
      <c r="E1530" s="227"/>
    </row>
    <row r="1531">
      <c r="A1531" s="227"/>
      <c r="B1531" s="227"/>
      <c r="C1531" s="227"/>
      <c r="D1531" s="227"/>
      <c r="E1531" s="227"/>
    </row>
    <row r="1532">
      <c r="A1532" s="227"/>
      <c r="B1532" s="227"/>
      <c r="C1532" s="227"/>
      <c r="D1532" s="227"/>
      <c r="E1532" s="227"/>
    </row>
    <row r="1533">
      <c r="A1533" s="227"/>
      <c r="B1533" s="227"/>
      <c r="C1533" s="227"/>
      <c r="D1533" s="227"/>
      <c r="E1533" s="227"/>
    </row>
    <row r="1534">
      <c r="A1534" s="227"/>
      <c r="B1534" s="227"/>
      <c r="C1534" s="227"/>
      <c r="D1534" s="227"/>
      <c r="E1534" s="227"/>
    </row>
    <row r="1535">
      <c r="A1535" s="227"/>
      <c r="B1535" s="227"/>
      <c r="C1535" s="227"/>
      <c r="D1535" s="227"/>
      <c r="E1535" s="227"/>
    </row>
    <row r="1536">
      <c r="A1536" s="227"/>
      <c r="B1536" s="227"/>
      <c r="C1536" s="227"/>
      <c r="D1536" s="227"/>
      <c r="E1536" s="227"/>
    </row>
    <row r="1537">
      <c r="A1537" s="227"/>
      <c r="B1537" s="227"/>
      <c r="C1537" s="227"/>
      <c r="D1537" s="227"/>
      <c r="E1537" s="227"/>
    </row>
    <row r="1538">
      <c r="A1538" s="227"/>
      <c r="B1538" s="227"/>
      <c r="C1538" s="227"/>
      <c r="D1538" s="227"/>
      <c r="E1538" s="227"/>
    </row>
    <row r="1539">
      <c r="A1539" s="227"/>
      <c r="B1539" s="227"/>
      <c r="C1539" s="227"/>
      <c r="D1539" s="227"/>
      <c r="E1539" s="227"/>
    </row>
    <row r="1540">
      <c r="A1540" s="227"/>
      <c r="B1540" s="227"/>
      <c r="C1540" s="227"/>
      <c r="D1540" s="227"/>
      <c r="E1540" s="227"/>
    </row>
    <row r="1541">
      <c r="A1541" s="227"/>
      <c r="B1541" s="227"/>
      <c r="C1541" s="227"/>
      <c r="D1541" s="227"/>
      <c r="E1541" s="227"/>
    </row>
    <row r="1542">
      <c r="A1542" s="227"/>
      <c r="B1542" s="227"/>
      <c r="C1542" s="227"/>
      <c r="D1542" s="227"/>
      <c r="E1542" s="227"/>
    </row>
    <row r="1543">
      <c r="A1543" s="227"/>
      <c r="B1543" s="227"/>
      <c r="C1543" s="227"/>
      <c r="D1543" s="227"/>
      <c r="E1543" s="227"/>
    </row>
    <row r="1544">
      <c r="A1544" s="227"/>
      <c r="B1544" s="227"/>
      <c r="C1544" s="227"/>
      <c r="D1544" s="227"/>
      <c r="E1544" s="227"/>
    </row>
    <row r="1545">
      <c r="A1545" s="227"/>
      <c r="B1545" s="227"/>
      <c r="C1545" s="227"/>
      <c r="D1545" s="227"/>
      <c r="E1545" s="227"/>
    </row>
    <row r="1546">
      <c r="A1546" s="227"/>
      <c r="B1546" s="227"/>
      <c r="C1546" s="227"/>
      <c r="D1546" s="227"/>
      <c r="E1546" s="227"/>
    </row>
    <row r="1547">
      <c r="A1547" s="227"/>
      <c r="B1547" s="227"/>
      <c r="C1547" s="227"/>
      <c r="D1547" s="227"/>
      <c r="E1547" s="227"/>
    </row>
    <row r="1548">
      <c r="A1548" s="227"/>
      <c r="B1548" s="227"/>
      <c r="C1548" s="227"/>
      <c r="D1548" s="227"/>
      <c r="E1548" s="227"/>
    </row>
    <row r="1549">
      <c r="A1549" s="227"/>
      <c r="B1549" s="227"/>
      <c r="C1549" s="227"/>
      <c r="D1549" s="227"/>
      <c r="E1549" s="227"/>
    </row>
    <row r="1550">
      <c r="A1550" s="227"/>
      <c r="B1550" s="227"/>
      <c r="C1550" s="227"/>
      <c r="D1550" s="227"/>
      <c r="E1550" s="227"/>
    </row>
    <row r="1551">
      <c r="A1551" s="227"/>
      <c r="B1551" s="227"/>
      <c r="C1551" s="227"/>
      <c r="D1551" s="227"/>
      <c r="E1551" s="227"/>
    </row>
    <row r="1552">
      <c r="A1552" s="227"/>
      <c r="B1552" s="227"/>
      <c r="C1552" s="227"/>
      <c r="D1552" s="227"/>
      <c r="E1552" s="227"/>
    </row>
    <row r="1553">
      <c r="A1553" s="227"/>
      <c r="B1553" s="227"/>
      <c r="C1553" s="227"/>
      <c r="D1553" s="227"/>
      <c r="E1553" s="227"/>
    </row>
    <row r="1554">
      <c r="A1554" s="227"/>
      <c r="B1554" s="227"/>
      <c r="C1554" s="227"/>
      <c r="D1554" s="227"/>
      <c r="E1554" s="227"/>
    </row>
    <row r="1555">
      <c r="A1555" s="227"/>
      <c r="B1555" s="227"/>
      <c r="C1555" s="227"/>
      <c r="D1555" s="227"/>
      <c r="E1555" s="227"/>
    </row>
    <row r="1556">
      <c r="A1556" s="227"/>
      <c r="B1556" s="227"/>
      <c r="C1556" s="227"/>
      <c r="D1556" s="227"/>
      <c r="E1556" s="227"/>
    </row>
    <row r="1557">
      <c r="A1557" s="227"/>
      <c r="B1557" s="227"/>
      <c r="C1557" s="227"/>
      <c r="D1557" s="227"/>
      <c r="E1557" s="227"/>
    </row>
    <row r="1558">
      <c r="A1558" s="227"/>
      <c r="B1558" s="227"/>
      <c r="C1558" s="227"/>
      <c r="D1558" s="227"/>
      <c r="E1558" s="227"/>
    </row>
    <row r="1559">
      <c r="A1559" s="227"/>
      <c r="B1559" s="227"/>
      <c r="C1559" s="227"/>
      <c r="D1559" s="227"/>
      <c r="E1559" s="227"/>
    </row>
    <row r="1560">
      <c r="A1560" s="227"/>
      <c r="B1560" s="227"/>
      <c r="C1560" s="227"/>
      <c r="D1560" s="227"/>
      <c r="E1560" s="227"/>
    </row>
    <row r="1561">
      <c r="A1561" s="227"/>
      <c r="B1561" s="227"/>
      <c r="C1561" s="227"/>
      <c r="D1561" s="227"/>
      <c r="E1561" s="227"/>
    </row>
    <row r="1562">
      <c r="A1562" s="227"/>
      <c r="B1562" s="227"/>
      <c r="C1562" s="227"/>
      <c r="D1562" s="227"/>
      <c r="E1562" s="227"/>
    </row>
    <row r="1563">
      <c r="A1563" s="227"/>
      <c r="B1563" s="227"/>
      <c r="C1563" s="227"/>
      <c r="D1563" s="227"/>
      <c r="E1563" s="227"/>
    </row>
    <row r="1564">
      <c r="A1564" s="227"/>
      <c r="B1564" s="227"/>
      <c r="C1564" s="227"/>
      <c r="D1564" s="227"/>
      <c r="E1564" s="227"/>
    </row>
    <row r="1565">
      <c r="A1565" s="227"/>
      <c r="B1565" s="227"/>
      <c r="C1565" s="227"/>
      <c r="D1565" s="227"/>
      <c r="E1565" s="227"/>
    </row>
    <row r="1566">
      <c r="A1566" s="227"/>
      <c r="B1566" s="227"/>
      <c r="C1566" s="227"/>
      <c r="D1566" s="227"/>
      <c r="E1566" s="227"/>
    </row>
    <row r="1567">
      <c r="A1567" s="227"/>
      <c r="B1567" s="227"/>
      <c r="C1567" s="227"/>
      <c r="D1567" s="227"/>
      <c r="E1567" s="227"/>
    </row>
    <row r="1568">
      <c r="A1568" s="227"/>
      <c r="B1568" s="227"/>
      <c r="C1568" s="227"/>
      <c r="D1568" s="227"/>
      <c r="E1568" s="227"/>
    </row>
    <row r="1569">
      <c r="A1569" s="227"/>
      <c r="B1569" s="227"/>
      <c r="C1569" s="227"/>
      <c r="D1569" s="227"/>
      <c r="E1569" s="227"/>
    </row>
    <row r="1570">
      <c r="A1570" s="227"/>
      <c r="B1570" s="227"/>
      <c r="C1570" s="227"/>
      <c r="D1570" s="227"/>
      <c r="E1570" s="227"/>
    </row>
    <row r="1571">
      <c r="A1571" s="227"/>
      <c r="B1571" s="227"/>
      <c r="C1571" s="227"/>
      <c r="D1571" s="227"/>
      <c r="E1571" s="227"/>
    </row>
    <row r="1572">
      <c r="A1572" s="227"/>
      <c r="B1572" s="227"/>
      <c r="C1572" s="227"/>
      <c r="D1572" s="227"/>
      <c r="E1572" s="227"/>
    </row>
    <row r="1573">
      <c r="A1573" s="227"/>
      <c r="B1573" s="227"/>
      <c r="C1573" s="227"/>
      <c r="D1573" s="227"/>
      <c r="E1573" s="227"/>
    </row>
    <row r="1574">
      <c r="A1574" s="227"/>
      <c r="B1574" s="227"/>
      <c r="C1574" s="227"/>
      <c r="D1574" s="227"/>
      <c r="E1574" s="227"/>
    </row>
    <row r="1575">
      <c r="A1575" s="227"/>
      <c r="B1575" s="227"/>
      <c r="C1575" s="227"/>
      <c r="D1575" s="227"/>
      <c r="E1575" s="227"/>
    </row>
    <row r="1576">
      <c r="A1576" s="227"/>
      <c r="B1576" s="227"/>
      <c r="C1576" s="227"/>
      <c r="D1576" s="227"/>
      <c r="E1576" s="227"/>
    </row>
    <row r="1577">
      <c r="A1577" s="227"/>
      <c r="B1577" s="227"/>
      <c r="C1577" s="227"/>
      <c r="D1577" s="227"/>
      <c r="E1577" s="227"/>
    </row>
    <row r="1578">
      <c r="A1578" s="227"/>
      <c r="B1578" s="227"/>
      <c r="C1578" s="227"/>
      <c r="D1578" s="227"/>
      <c r="E1578" s="227"/>
    </row>
    <row r="1579">
      <c r="A1579" s="227"/>
      <c r="B1579" s="227"/>
      <c r="C1579" s="227"/>
      <c r="D1579" s="227"/>
      <c r="E1579" s="227"/>
    </row>
    <row r="1580">
      <c r="A1580" s="227"/>
      <c r="B1580" s="227"/>
      <c r="C1580" s="227"/>
      <c r="D1580" s="227"/>
      <c r="E1580" s="227"/>
    </row>
    <row r="1581">
      <c r="A1581" s="227"/>
      <c r="B1581" s="227"/>
      <c r="C1581" s="227"/>
      <c r="D1581" s="227"/>
      <c r="E1581" s="227"/>
    </row>
    <row r="1582">
      <c r="A1582" s="227"/>
      <c r="B1582" s="227"/>
      <c r="C1582" s="227"/>
      <c r="D1582" s="227"/>
      <c r="E1582" s="227"/>
    </row>
    <row r="1583">
      <c r="A1583" s="227"/>
      <c r="B1583" s="227"/>
      <c r="C1583" s="227"/>
      <c r="D1583" s="227"/>
      <c r="E1583" s="227"/>
    </row>
    <row r="1584">
      <c r="A1584" s="227"/>
      <c r="B1584" s="227"/>
      <c r="C1584" s="227"/>
      <c r="D1584" s="227"/>
      <c r="E1584" s="227"/>
    </row>
    <row r="1585">
      <c r="A1585" s="227"/>
      <c r="B1585" s="227"/>
      <c r="C1585" s="227"/>
      <c r="D1585" s="227"/>
      <c r="E1585" s="227"/>
    </row>
    <row r="1586">
      <c r="A1586" s="227"/>
      <c r="B1586" s="227"/>
      <c r="C1586" s="227"/>
      <c r="D1586" s="227"/>
      <c r="E1586" s="227"/>
    </row>
    <row r="1587">
      <c r="A1587" s="227"/>
      <c r="B1587" s="227"/>
      <c r="C1587" s="227"/>
      <c r="D1587" s="227"/>
      <c r="E1587" s="227"/>
    </row>
    <row r="1588">
      <c r="A1588" s="227"/>
      <c r="B1588" s="227"/>
      <c r="C1588" s="227"/>
      <c r="D1588" s="227"/>
      <c r="E1588" s="227"/>
    </row>
    <row r="1589">
      <c r="A1589" s="227"/>
      <c r="B1589" s="227"/>
      <c r="C1589" s="227"/>
      <c r="D1589" s="227"/>
      <c r="E1589" s="227"/>
    </row>
    <row r="1590">
      <c r="A1590" s="227"/>
      <c r="B1590" s="227"/>
      <c r="C1590" s="227"/>
      <c r="D1590" s="227"/>
      <c r="E1590" s="227"/>
    </row>
    <row r="1591">
      <c r="A1591" s="227"/>
      <c r="B1591" s="227"/>
      <c r="C1591" s="227"/>
      <c r="D1591" s="227"/>
      <c r="E1591" s="227"/>
    </row>
    <row r="1592">
      <c r="A1592" s="227"/>
      <c r="B1592" s="227"/>
      <c r="C1592" s="227"/>
      <c r="D1592" s="227"/>
      <c r="E1592" s="227"/>
    </row>
    <row r="1593">
      <c r="A1593" s="227"/>
      <c r="B1593" s="227"/>
      <c r="C1593" s="227"/>
      <c r="D1593" s="227"/>
      <c r="E1593" s="227"/>
    </row>
    <row r="1594">
      <c r="A1594" s="227"/>
      <c r="B1594" s="227"/>
      <c r="C1594" s="227"/>
      <c r="D1594" s="227"/>
      <c r="E1594" s="227"/>
    </row>
    <row r="1595">
      <c r="A1595" s="227"/>
      <c r="B1595" s="227"/>
      <c r="C1595" s="227"/>
      <c r="D1595" s="227"/>
      <c r="E1595" s="227"/>
    </row>
    <row r="1596">
      <c r="A1596" s="227"/>
      <c r="B1596" s="227"/>
      <c r="C1596" s="227"/>
      <c r="D1596" s="227"/>
      <c r="E1596" s="227"/>
    </row>
    <row r="1597">
      <c r="A1597" s="227"/>
      <c r="B1597" s="227"/>
      <c r="C1597" s="227"/>
      <c r="D1597" s="227"/>
      <c r="E1597" s="227"/>
    </row>
    <row r="1598">
      <c r="A1598" s="227"/>
      <c r="B1598" s="227"/>
      <c r="C1598" s="227"/>
      <c r="D1598" s="227"/>
      <c r="E1598" s="227"/>
    </row>
    <row r="1599">
      <c r="A1599" s="227"/>
      <c r="B1599" s="227"/>
      <c r="C1599" s="227"/>
      <c r="D1599" s="227"/>
      <c r="E1599" s="227"/>
    </row>
    <row r="1600">
      <c r="A1600" s="227"/>
      <c r="B1600" s="227"/>
      <c r="C1600" s="227"/>
      <c r="D1600" s="227"/>
      <c r="E1600" s="227"/>
    </row>
    <row r="1601">
      <c r="A1601" s="227"/>
      <c r="B1601" s="227"/>
      <c r="C1601" s="227"/>
      <c r="D1601" s="227"/>
      <c r="E1601" s="227"/>
    </row>
    <row r="1602">
      <c r="A1602" s="227"/>
      <c r="B1602" s="227"/>
      <c r="C1602" s="227"/>
      <c r="D1602" s="227"/>
      <c r="E1602" s="227"/>
    </row>
    <row r="1603">
      <c r="A1603" s="227"/>
      <c r="B1603" s="227"/>
      <c r="C1603" s="227"/>
      <c r="D1603" s="227"/>
      <c r="E1603" s="227"/>
    </row>
    <row r="1604">
      <c r="A1604" s="227"/>
      <c r="B1604" s="227"/>
      <c r="C1604" s="227"/>
      <c r="D1604" s="227"/>
      <c r="E1604" s="227"/>
    </row>
    <row r="1605">
      <c r="A1605" s="227"/>
      <c r="B1605" s="227"/>
      <c r="C1605" s="227"/>
      <c r="D1605" s="227"/>
      <c r="E1605" s="227"/>
    </row>
    <row r="1606">
      <c r="A1606" s="227"/>
      <c r="B1606" s="227"/>
      <c r="C1606" s="227"/>
      <c r="D1606" s="227"/>
      <c r="E1606" s="227"/>
    </row>
    <row r="1607">
      <c r="A1607" s="227"/>
      <c r="B1607" s="227"/>
      <c r="C1607" s="227"/>
      <c r="D1607" s="227"/>
      <c r="E1607" s="227"/>
    </row>
    <row r="1608">
      <c r="A1608" s="227"/>
      <c r="B1608" s="227"/>
      <c r="C1608" s="227"/>
      <c r="D1608" s="227"/>
      <c r="E1608" s="227"/>
    </row>
    <row r="1609">
      <c r="A1609" s="227"/>
      <c r="B1609" s="227"/>
      <c r="C1609" s="227"/>
      <c r="D1609" s="227"/>
      <c r="E1609" s="227"/>
    </row>
    <row r="1610">
      <c r="A1610" s="227"/>
      <c r="B1610" s="227"/>
      <c r="C1610" s="227"/>
      <c r="D1610" s="227"/>
      <c r="E1610" s="227"/>
    </row>
    <row r="1611">
      <c r="A1611" s="227"/>
      <c r="B1611" s="227"/>
      <c r="C1611" s="227"/>
      <c r="D1611" s="227"/>
      <c r="E1611" s="227"/>
    </row>
    <row r="1612">
      <c r="A1612" s="227"/>
      <c r="B1612" s="227"/>
      <c r="C1612" s="227"/>
      <c r="D1612" s="227"/>
      <c r="E1612" s="227"/>
    </row>
    <row r="1613">
      <c r="A1613" s="227"/>
      <c r="B1613" s="227"/>
      <c r="C1613" s="227"/>
      <c r="D1613" s="227"/>
      <c r="E1613" s="227"/>
    </row>
    <row r="1614">
      <c r="A1614" s="227"/>
      <c r="B1614" s="227"/>
      <c r="C1614" s="227"/>
      <c r="D1614" s="227"/>
      <c r="E1614" s="227"/>
    </row>
    <row r="1615">
      <c r="A1615" s="227"/>
      <c r="B1615" s="227"/>
      <c r="C1615" s="227"/>
      <c r="D1615" s="227"/>
      <c r="E1615" s="227"/>
    </row>
    <row r="1616">
      <c r="A1616" s="227"/>
      <c r="B1616" s="227"/>
      <c r="C1616" s="227"/>
      <c r="D1616" s="227"/>
      <c r="E1616" s="227"/>
    </row>
    <row r="1617">
      <c r="A1617" s="227"/>
      <c r="B1617" s="227"/>
      <c r="C1617" s="227"/>
      <c r="D1617" s="227"/>
      <c r="E1617" s="227"/>
    </row>
    <row r="1618">
      <c r="A1618" s="227"/>
      <c r="B1618" s="227"/>
      <c r="C1618" s="227"/>
      <c r="D1618" s="227"/>
      <c r="E1618" s="227"/>
    </row>
    <row r="1619">
      <c r="A1619" s="227"/>
      <c r="B1619" s="227"/>
      <c r="C1619" s="227"/>
      <c r="D1619" s="227"/>
      <c r="E1619" s="227"/>
    </row>
    <row r="1620">
      <c r="A1620" s="227"/>
      <c r="B1620" s="227"/>
      <c r="C1620" s="227"/>
      <c r="D1620" s="227"/>
      <c r="E1620" s="227"/>
    </row>
    <row r="1621">
      <c r="A1621" s="227"/>
      <c r="B1621" s="227"/>
      <c r="C1621" s="227"/>
      <c r="D1621" s="227"/>
      <c r="E1621" s="227"/>
    </row>
    <row r="1622">
      <c r="A1622" s="227"/>
      <c r="B1622" s="227"/>
      <c r="C1622" s="227"/>
      <c r="D1622" s="227"/>
      <c r="E1622" s="227"/>
    </row>
    <row r="1623">
      <c r="A1623" s="227"/>
      <c r="B1623" s="227"/>
      <c r="C1623" s="227"/>
      <c r="D1623" s="227"/>
      <c r="E1623" s="227"/>
    </row>
    <row r="1624">
      <c r="A1624" s="227"/>
      <c r="B1624" s="227"/>
      <c r="C1624" s="227"/>
      <c r="D1624" s="227"/>
      <c r="E1624" s="227"/>
    </row>
    <row r="1625">
      <c r="A1625" s="227"/>
      <c r="B1625" s="227"/>
      <c r="C1625" s="227"/>
      <c r="D1625" s="227"/>
      <c r="E1625" s="227"/>
    </row>
    <row r="1626">
      <c r="A1626" s="227"/>
      <c r="B1626" s="227"/>
      <c r="C1626" s="227"/>
      <c r="D1626" s="227"/>
      <c r="E1626" s="227"/>
    </row>
    <row r="1627">
      <c r="A1627" s="227"/>
      <c r="B1627" s="227"/>
      <c r="C1627" s="227"/>
      <c r="D1627" s="227"/>
      <c r="E1627" s="227"/>
    </row>
    <row r="1628">
      <c r="A1628" s="227"/>
      <c r="B1628" s="227"/>
      <c r="C1628" s="227"/>
      <c r="D1628" s="227"/>
      <c r="E1628" s="227"/>
    </row>
    <row r="1629">
      <c r="A1629" s="227"/>
      <c r="B1629" s="227"/>
      <c r="C1629" s="227"/>
      <c r="D1629" s="227"/>
      <c r="E1629" s="227"/>
    </row>
    <row r="1630">
      <c r="A1630" s="227"/>
      <c r="B1630" s="227"/>
      <c r="C1630" s="227"/>
      <c r="D1630" s="227"/>
      <c r="E1630" s="227"/>
    </row>
    <row r="1631">
      <c r="A1631" s="227"/>
      <c r="B1631" s="227"/>
      <c r="C1631" s="227"/>
      <c r="D1631" s="227"/>
      <c r="E1631" s="227"/>
    </row>
    <row r="1632">
      <c r="A1632" s="227"/>
      <c r="B1632" s="227"/>
      <c r="C1632" s="227"/>
      <c r="D1632" s="227"/>
      <c r="E1632" s="227"/>
    </row>
    <row r="1633">
      <c r="A1633" s="227"/>
      <c r="B1633" s="227"/>
      <c r="C1633" s="227"/>
      <c r="D1633" s="227"/>
      <c r="E1633" s="227"/>
    </row>
    <row r="1634">
      <c r="A1634" s="227"/>
      <c r="B1634" s="227"/>
      <c r="C1634" s="227"/>
      <c r="D1634" s="227"/>
      <c r="E1634" s="227"/>
    </row>
    <row r="1635">
      <c r="A1635" s="227"/>
      <c r="B1635" s="227"/>
      <c r="C1635" s="227"/>
      <c r="D1635" s="227"/>
      <c r="E1635" s="227"/>
    </row>
    <row r="1636">
      <c r="A1636" s="227"/>
      <c r="B1636" s="227"/>
      <c r="C1636" s="227"/>
      <c r="D1636" s="227"/>
      <c r="E1636" s="227"/>
    </row>
    <row r="1637">
      <c r="A1637" s="227"/>
      <c r="B1637" s="227"/>
      <c r="C1637" s="227"/>
      <c r="D1637" s="227"/>
      <c r="E1637" s="227"/>
    </row>
    <row r="1638">
      <c r="A1638" s="227"/>
      <c r="B1638" s="227"/>
      <c r="C1638" s="227"/>
      <c r="D1638" s="227"/>
      <c r="E1638" s="227"/>
    </row>
    <row r="1639">
      <c r="A1639" s="227"/>
      <c r="B1639" s="227"/>
      <c r="C1639" s="227"/>
      <c r="D1639" s="227"/>
      <c r="E1639" s="227"/>
    </row>
    <row r="1640">
      <c r="A1640" s="227"/>
      <c r="B1640" s="227"/>
      <c r="C1640" s="227"/>
      <c r="D1640" s="227"/>
      <c r="E1640" s="227"/>
    </row>
    <row r="1641">
      <c r="A1641" s="227"/>
      <c r="B1641" s="227"/>
      <c r="C1641" s="227"/>
      <c r="D1641" s="227"/>
      <c r="E1641" s="227"/>
    </row>
    <row r="1642">
      <c r="A1642" s="227"/>
      <c r="B1642" s="227"/>
      <c r="C1642" s="227"/>
      <c r="D1642" s="227"/>
      <c r="E1642" s="227"/>
    </row>
    <row r="1643">
      <c r="A1643" s="227"/>
      <c r="B1643" s="227"/>
      <c r="C1643" s="227"/>
      <c r="D1643" s="227"/>
      <c r="E1643" s="227"/>
    </row>
    <row r="1644">
      <c r="A1644" s="227"/>
      <c r="B1644" s="227"/>
      <c r="C1644" s="227"/>
      <c r="D1644" s="227"/>
      <c r="E1644" s="227"/>
    </row>
    <row r="1645">
      <c r="A1645" s="227"/>
      <c r="B1645" s="227"/>
      <c r="C1645" s="227"/>
      <c r="D1645" s="227"/>
      <c r="E1645" s="227"/>
    </row>
    <row r="1646">
      <c r="A1646" s="227"/>
      <c r="B1646" s="227"/>
      <c r="C1646" s="227"/>
      <c r="D1646" s="227"/>
      <c r="E1646" s="227"/>
    </row>
    <row r="1647">
      <c r="A1647" s="227"/>
      <c r="B1647" s="227"/>
      <c r="C1647" s="227"/>
      <c r="D1647" s="227"/>
      <c r="E1647" s="227"/>
    </row>
    <row r="1648">
      <c r="A1648" s="227"/>
      <c r="B1648" s="227"/>
      <c r="C1648" s="227"/>
      <c r="D1648" s="227"/>
      <c r="E1648" s="227"/>
    </row>
    <row r="1649">
      <c r="A1649" s="227"/>
      <c r="B1649" s="227"/>
      <c r="C1649" s="227"/>
      <c r="D1649" s="227"/>
      <c r="E1649" s="227"/>
    </row>
    <row r="1650">
      <c r="A1650" s="227"/>
      <c r="B1650" s="227"/>
      <c r="C1650" s="227"/>
      <c r="D1650" s="227"/>
      <c r="E1650" s="227"/>
    </row>
    <row r="1651">
      <c r="A1651" s="227"/>
      <c r="B1651" s="227"/>
      <c r="C1651" s="227"/>
      <c r="D1651" s="227"/>
      <c r="E1651" s="227"/>
    </row>
    <row r="1652">
      <c r="A1652" s="227"/>
      <c r="B1652" s="227"/>
      <c r="C1652" s="227"/>
      <c r="D1652" s="227"/>
      <c r="E1652" s="227"/>
    </row>
    <row r="1653">
      <c r="A1653" s="227"/>
      <c r="B1653" s="227"/>
      <c r="C1653" s="227"/>
      <c r="D1653" s="227"/>
      <c r="E1653" s="227"/>
    </row>
    <row r="1654">
      <c r="A1654" s="227"/>
      <c r="B1654" s="227"/>
      <c r="C1654" s="227"/>
      <c r="D1654" s="227"/>
      <c r="E1654" s="227"/>
    </row>
    <row r="1655">
      <c r="A1655" s="227"/>
      <c r="B1655" s="227"/>
      <c r="C1655" s="227"/>
      <c r="D1655" s="227"/>
      <c r="E1655" s="227"/>
    </row>
    <row r="1656">
      <c r="A1656" s="227"/>
      <c r="B1656" s="227"/>
      <c r="C1656" s="227"/>
      <c r="D1656" s="227"/>
      <c r="E1656" s="227"/>
    </row>
    <row r="1657">
      <c r="A1657" s="227"/>
      <c r="B1657" s="227"/>
      <c r="C1657" s="227"/>
      <c r="D1657" s="227"/>
      <c r="E1657" s="227"/>
    </row>
    <row r="1658">
      <c r="A1658" s="227"/>
      <c r="B1658" s="227"/>
      <c r="C1658" s="227"/>
      <c r="D1658" s="227"/>
      <c r="E1658" s="227"/>
    </row>
    <row r="1659">
      <c r="A1659" s="227"/>
      <c r="B1659" s="227"/>
      <c r="C1659" s="227"/>
      <c r="D1659" s="227"/>
      <c r="E1659" s="227"/>
    </row>
    <row r="1660">
      <c r="A1660" s="227"/>
      <c r="B1660" s="227"/>
      <c r="C1660" s="227"/>
      <c r="D1660" s="227"/>
      <c r="E1660" s="227"/>
    </row>
    <row r="1661">
      <c r="A1661" s="227"/>
      <c r="B1661" s="227"/>
      <c r="C1661" s="227"/>
      <c r="D1661" s="227"/>
      <c r="E1661" s="227"/>
    </row>
    <row r="1662">
      <c r="A1662" s="227"/>
      <c r="B1662" s="227"/>
      <c r="C1662" s="227"/>
      <c r="D1662" s="227"/>
      <c r="E1662" s="227"/>
    </row>
    <row r="1663">
      <c r="A1663" s="227"/>
      <c r="B1663" s="227"/>
      <c r="C1663" s="227"/>
      <c r="D1663" s="227"/>
      <c r="E1663" s="227"/>
    </row>
    <row r="1664">
      <c r="A1664" s="227"/>
      <c r="B1664" s="227"/>
      <c r="C1664" s="227"/>
      <c r="D1664" s="227"/>
      <c r="E1664" s="227"/>
    </row>
    <row r="1665">
      <c r="A1665" s="227"/>
      <c r="B1665" s="227"/>
      <c r="C1665" s="227"/>
      <c r="D1665" s="227"/>
      <c r="E1665" s="227"/>
    </row>
    <row r="1666">
      <c r="A1666" s="227"/>
      <c r="B1666" s="227"/>
      <c r="C1666" s="227"/>
      <c r="D1666" s="227"/>
      <c r="E1666" s="227"/>
    </row>
    <row r="1667">
      <c r="A1667" s="227"/>
      <c r="B1667" s="227"/>
      <c r="C1667" s="227"/>
      <c r="D1667" s="227"/>
      <c r="E1667" s="227"/>
    </row>
    <row r="1668">
      <c r="A1668" s="227"/>
      <c r="B1668" s="227"/>
      <c r="C1668" s="227"/>
      <c r="D1668" s="227"/>
      <c r="E1668" s="227"/>
    </row>
    <row r="1669">
      <c r="A1669" s="227"/>
      <c r="B1669" s="227"/>
      <c r="C1669" s="227"/>
      <c r="D1669" s="227"/>
      <c r="E1669" s="227"/>
    </row>
    <row r="1670">
      <c r="A1670" s="227"/>
      <c r="B1670" s="227"/>
      <c r="C1670" s="227"/>
      <c r="D1670" s="227"/>
      <c r="E1670" s="227"/>
    </row>
    <row r="1671">
      <c r="A1671" s="227"/>
      <c r="B1671" s="227"/>
      <c r="C1671" s="227"/>
      <c r="D1671" s="227"/>
      <c r="E1671" s="227"/>
    </row>
    <row r="1672">
      <c r="A1672" s="227"/>
      <c r="B1672" s="227"/>
      <c r="C1672" s="227"/>
      <c r="D1672" s="227"/>
      <c r="E1672" s="227"/>
    </row>
    <row r="1673">
      <c r="A1673" s="227"/>
      <c r="B1673" s="227"/>
      <c r="C1673" s="227"/>
      <c r="D1673" s="227"/>
      <c r="E1673" s="227"/>
    </row>
    <row r="1674">
      <c r="A1674" s="227"/>
      <c r="B1674" s="227"/>
      <c r="C1674" s="227"/>
      <c r="D1674" s="227"/>
      <c r="E1674" s="227"/>
    </row>
    <row r="1675">
      <c r="A1675" s="227"/>
      <c r="B1675" s="227"/>
      <c r="C1675" s="227"/>
      <c r="D1675" s="227"/>
      <c r="E1675" s="227"/>
    </row>
    <row r="1676">
      <c r="A1676" s="227"/>
      <c r="B1676" s="227"/>
      <c r="C1676" s="227"/>
      <c r="D1676" s="227"/>
      <c r="E1676" s="227"/>
    </row>
    <row r="1677">
      <c r="A1677" s="227"/>
      <c r="B1677" s="227"/>
      <c r="C1677" s="227"/>
      <c r="D1677" s="227"/>
      <c r="E1677" s="227"/>
    </row>
    <row r="1678">
      <c r="A1678" s="227"/>
      <c r="B1678" s="227"/>
      <c r="C1678" s="227"/>
      <c r="D1678" s="227"/>
      <c r="E1678" s="227"/>
    </row>
    <row r="1679">
      <c r="A1679" s="227"/>
      <c r="B1679" s="227"/>
      <c r="C1679" s="227"/>
      <c r="D1679" s="227"/>
      <c r="E1679" s="227"/>
    </row>
    <row r="1680">
      <c r="A1680" s="227"/>
      <c r="B1680" s="227"/>
      <c r="C1680" s="227"/>
      <c r="D1680" s="227"/>
      <c r="E1680" s="227"/>
    </row>
    <row r="1681">
      <c r="A1681" s="227"/>
      <c r="B1681" s="227"/>
      <c r="C1681" s="227"/>
      <c r="D1681" s="227"/>
      <c r="E1681" s="227"/>
    </row>
    <row r="1682">
      <c r="A1682" s="227"/>
      <c r="B1682" s="227"/>
      <c r="C1682" s="227"/>
      <c r="D1682" s="227"/>
      <c r="E1682" s="227"/>
    </row>
    <row r="1683">
      <c r="A1683" s="227"/>
      <c r="B1683" s="227"/>
      <c r="C1683" s="227"/>
      <c r="D1683" s="227"/>
      <c r="E1683" s="227"/>
    </row>
    <row r="1684">
      <c r="A1684" s="227"/>
      <c r="B1684" s="227"/>
      <c r="C1684" s="227"/>
      <c r="D1684" s="227"/>
      <c r="E1684" s="227"/>
    </row>
    <row r="1685">
      <c r="A1685" s="227"/>
      <c r="B1685" s="227"/>
      <c r="C1685" s="227"/>
      <c r="D1685" s="227"/>
      <c r="E1685" s="227"/>
    </row>
    <row r="1686">
      <c r="A1686" s="227"/>
      <c r="B1686" s="227"/>
      <c r="C1686" s="227"/>
      <c r="D1686" s="227"/>
      <c r="E1686" s="227"/>
    </row>
    <row r="1687">
      <c r="A1687" s="227"/>
      <c r="B1687" s="227"/>
      <c r="C1687" s="227"/>
      <c r="D1687" s="227"/>
      <c r="E1687" s="227"/>
    </row>
    <row r="1688">
      <c r="A1688" s="227"/>
      <c r="B1688" s="227"/>
      <c r="C1688" s="227"/>
      <c r="D1688" s="227"/>
      <c r="E1688" s="227"/>
    </row>
    <row r="1689">
      <c r="A1689" s="227"/>
      <c r="B1689" s="227"/>
      <c r="C1689" s="227"/>
      <c r="D1689" s="227"/>
      <c r="E1689" s="227"/>
    </row>
    <row r="1690">
      <c r="A1690" s="227"/>
      <c r="B1690" s="227"/>
      <c r="C1690" s="227"/>
      <c r="D1690" s="227"/>
      <c r="E1690" s="227"/>
    </row>
    <row r="1691">
      <c r="A1691" s="227"/>
      <c r="B1691" s="227"/>
      <c r="C1691" s="227"/>
      <c r="D1691" s="227"/>
      <c r="E1691" s="227"/>
    </row>
    <row r="1692">
      <c r="A1692" s="227"/>
      <c r="B1692" s="227"/>
      <c r="C1692" s="227"/>
      <c r="D1692" s="227"/>
      <c r="E1692" s="227"/>
    </row>
    <row r="1693">
      <c r="A1693" s="227"/>
      <c r="B1693" s="227"/>
      <c r="C1693" s="227"/>
      <c r="D1693" s="227"/>
      <c r="E1693" s="227"/>
    </row>
    <row r="1694">
      <c r="A1694" s="227"/>
      <c r="B1694" s="227"/>
      <c r="C1694" s="227"/>
      <c r="D1694" s="227"/>
      <c r="E1694" s="227"/>
    </row>
    <row r="1695">
      <c r="A1695" s="227"/>
      <c r="B1695" s="227"/>
      <c r="C1695" s="227"/>
      <c r="D1695" s="227"/>
      <c r="E1695" s="227"/>
    </row>
    <row r="1696">
      <c r="A1696" s="227"/>
      <c r="B1696" s="227"/>
      <c r="C1696" s="227"/>
      <c r="D1696" s="227"/>
      <c r="E1696" s="227"/>
    </row>
    <row r="1697">
      <c r="A1697" s="227"/>
      <c r="B1697" s="227"/>
      <c r="C1697" s="227"/>
      <c r="D1697" s="227"/>
      <c r="E1697" s="227"/>
    </row>
    <row r="1698">
      <c r="A1698" s="227"/>
      <c r="B1698" s="227"/>
      <c r="C1698" s="227"/>
      <c r="D1698" s="227"/>
      <c r="E1698" s="227"/>
    </row>
    <row r="1699">
      <c r="A1699" s="227"/>
      <c r="B1699" s="227"/>
      <c r="C1699" s="227"/>
      <c r="D1699" s="227"/>
      <c r="E1699" s="227"/>
    </row>
    <row r="1700">
      <c r="A1700" s="227"/>
      <c r="B1700" s="227"/>
      <c r="C1700" s="227"/>
      <c r="D1700" s="227"/>
      <c r="E1700" s="227"/>
    </row>
    <row r="1701">
      <c r="A1701" s="227"/>
      <c r="B1701" s="227"/>
      <c r="C1701" s="227"/>
      <c r="D1701" s="227"/>
      <c r="E1701" s="227"/>
    </row>
    <row r="1702">
      <c r="A1702" s="227"/>
      <c r="B1702" s="227"/>
      <c r="C1702" s="227"/>
      <c r="D1702" s="227"/>
      <c r="E1702" s="227"/>
    </row>
    <row r="1703">
      <c r="A1703" s="227"/>
      <c r="B1703" s="227"/>
      <c r="C1703" s="227"/>
      <c r="D1703" s="227"/>
      <c r="E1703" s="227"/>
    </row>
    <row r="1704">
      <c r="A1704" s="227"/>
      <c r="B1704" s="227"/>
      <c r="C1704" s="227"/>
      <c r="D1704" s="227"/>
      <c r="E1704" s="227"/>
    </row>
    <row r="1705">
      <c r="A1705" s="227"/>
      <c r="B1705" s="227"/>
      <c r="C1705" s="227"/>
      <c r="D1705" s="227"/>
      <c r="E1705" s="227"/>
    </row>
    <row r="1706">
      <c r="A1706" s="227"/>
      <c r="B1706" s="227"/>
      <c r="C1706" s="227"/>
      <c r="D1706" s="227"/>
      <c r="E1706" s="227"/>
    </row>
    <row r="1707">
      <c r="A1707" s="227"/>
      <c r="B1707" s="227"/>
      <c r="C1707" s="227"/>
      <c r="D1707" s="227"/>
      <c r="E1707" s="227"/>
    </row>
    <row r="1708">
      <c r="A1708" s="227"/>
      <c r="B1708" s="227"/>
      <c r="C1708" s="227"/>
      <c r="D1708" s="227"/>
      <c r="E1708" s="227"/>
    </row>
    <row r="1709">
      <c r="A1709" s="227"/>
      <c r="B1709" s="227"/>
      <c r="C1709" s="227"/>
      <c r="D1709" s="227"/>
      <c r="E1709" s="227"/>
    </row>
    <row r="1710">
      <c r="A1710" s="227"/>
      <c r="B1710" s="227"/>
      <c r="C1710" s="227"/>
      <c r="D1710" s="227"/>
      <c r="E1710" s="227"/>
    </row>
    <row r="1711">
      <c r="A1711" s="227"/>
      <c r="B1711" s="227"/>
      <c r="C1711" s="227"/>
      <c r="D1711" s="227"/>
      <c r="E1711" s="227"/>
    </row>
    <row r="1712">
      <c r="A1712" s="227"/>
      <c r="B1712" s="227"/>
      <c r="C1712" s="227"/>
      <c r="D1712" s="227"/>
      <c r="E1712" s="227"/>
    </row>
    <row r="1713">
      <c r="A1713" s="227"/>
      <c r="B1713" s="227"/>
      <c r="C1713" s="227"/>
      <c r="D1713" s="227"/>
      <c r="E1713" s="227"/>
    </row>
    <row r="1714">
      <c r="A1714" s="227"/>
      <c r="B1714" s="227"/>
      <c r="C1714" s="227"/>
      <c r="D1714" s="227"/>
      <c r="E1714" s="227"/>
    </row>
    <row r="1715">
      <c r="A1715" s="227"/>
      <c r="B1715" s="227"/>
      <c r="C1715" s="227"/>
      <c r="D1715" s="227"/>
      <c r="E1715" s="227"/>
    </row>
    <row r="1716">
      <c r="A1716" s="227"/>
      <c r="B1716" s="227"/>
      <c r="C1716" s="227"/>
      <c r="D1716" s="227"/>
      <c r="E1716" s="227"/>
    </row>
    <row r="1717">
      <c r="A1717" s="227"/>
      <c r="B1717" s="227"/>
      <c r="C1717" s="227"/>
      <c r="D1717" s="227"/>
      <c r="E1717" s="227"/>
    </row>
    <row r="1718">
      <c r="A1718" s="227"/>
      <c r="B1718" s="227"/>
      <c r="C1718" s="227"/>
      <c r="D1718" s="227"/>
      <c r="E1718" s="227"/>
    </row>
    <row r="1719">
      <c r="A1719" s="227"/>
      <c r="B1719" s="227"/>
      <c r="C1719" s="227"/>
      <c r="D1719" s="227"/>
      <c r="E1719" s="227"/>
    </row>
    <row r="1720">
      <c r="A1720" s="227"/>
      <c r="B1720" s="227"/>
      <c r="C1720" s="227"/>
      <c r="D1720" s="227"/>
      <c r="E1720" s="227"/>
    </row>
    <row r="1721">
      <c r="A1721" s="227"/>
      <c r="B1721" s="227"/>
      <c r="C1721" s="227"/>
      <c r="D1721" s="227"/>
      <c r="E1721" s="227"/>
    </row>
    <row r="1722">
      <c r="A1722" s="227"/>
      <c r="B1722" s="227"/>
      <c r="C1722" s="227"/>
      <c r="D1722" s="227"/>
      <c r="E1722" s="227"/>
    </row>
    <row r="1723">
      <c r="A1723" s="227"/>
      <c r="B1723" s="227"/>
      <c r="C1723" s="227"/>
      <c r="D1723" s="227"/>
      <c r="E1723" s="227"/>
    </row>
    <row r="1724">
      <c r="A1724" s="227"/>
      <c r="B1724" s="227"/>
      <c r="C1724" s="227"/>
      <c r="D1724" s="227"/>
      <c r="E1724" s="227"/>
    </row>
    <row r="1725">
      <c r="A1725" s="227"/>
      <c r="B1725" s="227"/>
      <c r="C1725" s="227"/>
      <c r="D1725" s="227"/>
      <c r="E1725" s="227"/>
    </row>
    <row r="1726">
      <c r="A1726" s="227"/>
      <c r="B1726" s="227"/>
      <c r="C1726" s="227"/>
      <c r="D1726" s="227"/>
      <c r="E1726" s="227"/>
    </row>
    <row r="1727">
      <c r="A1727" s="227"/>
      <c r="B1727" s="227"/>
      <c r="C1727" s="227"/>
      <c r="D1727" s="227"/>
      <c r="E1727" s="227"/>
    </row>
    <row r="1728">
      <c r="A1728" s="227"/>
      <c r="B1728" s="227"/>
      <c r="C1728" s="227"/>
      <c r="D1728" s="227"/>
      <c r="E1728" s="227"/>
    </row>
    <row r="1729">
      <c r="A1729" s="227"/>
      <c r="B1729" s="227"/>
      <c r="C1729" s="227"/>
      <c r="D1729" s="227"/>
      <c r="E1729" s="227"/>
    </row>
    <row r="1730">
      <c r="A1730" s="227"/>
      <c r="B1730" s="227"/>
      <c r="C1730" s="227"/>
      <c r="D1730" s="227"/>
      <c r="E1730" s="227"/>
    </row>
    <row r="1731">
      <c r="A1731" s="227"/>
      <c r="B1731" s="227"/>
      <c r="C1731" s="227"/>
      <c r="D1731" s="227"/>
      <c r="E1731" s="227"/>
    </row>
    <row r="1732">
      <c r="A1732" s="227"/>
      <c r="B1732" s="227"/>
      <c r="C1732" s="227"/>
      <c r="D1732" s="227"/>
      <c r="E1732" s="227"/>
    </row>
    <row r="1733">
      <c r="A1733" s="227"/>
      <c r="B1733" s="227"/>
      <c r="C1733" s="227"/>
      <c r="D1733" s="227"/>
      <c r="E1733" s="227"/>
    </row>
    <row r="1734">
      <c r="A1734" s="227"/>
      <c r="B1734" s="227"/>
      <c r="C1734" s="227"/>
      <c r="D1734" s="227"/>
      <c r="E1734" s="227"/>
    </row>
    <row r="1735">
      <c r="A1735" s="227"/>
      <c r="B1735" s="227"/>
      <c r="C1735" s="227"/>
      <c r="D1735" s="227"/>
      <c r="E1735" s="227"/>
    </row>
    <row r="1736">
      <c r="A1736" s="227"/>
      <c r="B1736" s="227"/>
      <c r="C1736" s="227"/>
      <c r="D1736" s="227"/>
      <c r="E1736" s="227"/>
    </row>
    <row r="1737">
      <c r="A1737" s="227"/>
      <c r="B1737" s="227"/>
      <c r="C1737" s="227"/>
      <c r="D1737" s="227"/>
      <c r="E1737" s="227"/>
    </row>
    <row r="1738">
      <c r="A1738" s="227"/>
      <c r="B1738" s="227"/>
      <c r="C1738" s="227"/>
      <c r="D1738" s="227"/>
      <c r="E1738" s="227"/>
    </row>
    <row r="1739">
      <c r="A1739" s="227"/>
      <c r="B1739" s="227"/>
      <c r="C1739" s="227"/>
      <c r="D1739" s="227"/>
      <c r="E1739" s="227"/>
    </row>
    <row r="1740">
      <c r="A1740" s="227"/>
      <c r="B1740" s="227"/>
      <c r="C1740" s="227"/>
      <c r="D1740" s="227"/>
      <c r="E1740" s="227"/>
    </row>
    <row r="1741">
      <c r="A1741" s="227"/>
      <c r="B1741" s="227"/>
      <c r="C1741" s="227"/>
      <c r="D1741" s="227"/>
      <c r="E1741" s="227"/>
    </row>
    <row r="1742">
      <c r="A1742" s="227"/>
      <c r="B1742" s="227"/>
      <c r="C1742" s="227"/>
      <c r="D1742" s="227"/>
      <c r="E1742" s="227"/>
    </row>
    <row r="1743">
      <c r="A1743" s="227"/>
      <c r="B1743" s="227"/>
      <c r="C1743" s="227"/>
      <c r="D1743" s="227"/>
      <c r="E1743" s="227"/>
    </row>
    <row r="1744">
      <c r="A1744" s="227"/>
      <c r="B1744" s="227"/>
      <c r="C1744" s="227"/>
      <c r="D1744" s="227"/>
      <c r="E1744" s="227"/>
    </row>
    <row r="1745">
      <c r="A1745" s="227"/>
      <c r="B1745" s="227"/>
      <c r="C1745" s="227"/>
      <c r="D1745" s="227"/>
      <c r="E1745" s="227"/>
    </row>
    <row r="1746">
      <c r="A1746" s="227"/>
      <c r="B1746" s="227"/>
      <c r="C1746" s="227"/>
      <c r="D1746" s="227"/>
      <c r="E1746" s="227"/>
    </row>
    <row r="1747">
      <c r="A1747" s="227"/>
      <c r="B1747" s="227"/>
      <c r="C1747" s="227"/>
      <c r="D1747" s="227"/>
      <c r="E1747" s="227"/>
    </row>
    <row r="1748">
      <c r="A1748" s="227"/>
      <c r="B1748" s="227"/>
      <c r="C1748" s="227"/>
      <c r="D1748" s="227"/>
      <c r="E1748" s="227"/>
    </row>
    <row r="1749">
      <c r="A1749" s="227"/>
      <c r="B1749" s="227"/>
      <c r="C1749" s="227"/>
      <c r="D1749" s="227"/>
      <c r="E1749" s="227"/>
    </row>
    <row r="1750">
      <c r="A1750" s="227"/>
      <c r="B1750" s="227"/>
      <c r="C1750" s="227"/>
      <c r="D1750" s="227"/>
      <c r="E1750" s="227"/>
    </row>
    <row r="1751">
      <c r="A1751" s="227"/>
      <c r="B1751" s="227"/>
      <c r="C1751" s="227"/>
      <c r="D1751" s="227"/>
      <c r="E1751" s="227"/>
    </row>
    <row r="1752">
      <c r="A1752" s="227"/>
      <c r="B1752" s="227"/>
      <c r="C1752" s="227"/>
      <c r="D1752" s="227"/>
      <c r="E1752" s="227"/>
    </row>
    <row r="1753">
      <c r="A1753" s="227"/>
      <c r="B1753" s="227"/>
      <c r="C1753" s="227"/>
      <c r="D1753" s="227"/>
      <c r="E1753" s="227"/>
    </row>
    <row r="1754">
      <c r="A1754" s="227"/>
      <c r="B1754" s="227"/>
      <c r="C1754" s="227"/>
      <c r="D1754" s="227"/>
      <c r="E1754" s="227"/>
    </row>
    <row r="1755">
      <c r="A1755" s="227"/>
      <c r="B1755" s="227"/>
      <c r="C1755" s="227"/>
      <c r="D1755" s="227"/>
      <c r="E1755" s="227"/>
    </row>
    <row r="1756">
      <c r="A1756" s="227"/>
      <c r="B1756" s="227"/>
      <c r="C1756" s="227"/>
      <c r="D1756" s="227"/>
      <c r="E1756" s="227"/>
    </row>
    <row r="1757">
      <c r="A1757" s="227"/>
      <c r="B1757" s="227"/>
      <c r="C1757" s="227"/>
      <c r="D1757" s="227"/>
      <c r="E1757" s="227"/>
    </row>
    <row r="1758">
      <c r="A1758" s="227"/>
      <c r="B1758" s="227"/>
      <c r="C1758" s="227"/>
      <c r="D1758" s="227"/>
      <c r="E1758" s="227"/>
    </row>
    <row r="1759">
      <c r="A1759" s="227"/>
      <c r="B1759" s="227"/>
      <c r="C1759" s="227"/>
      <c r="D1759" s="227"/>
      <c r="E1759" s="227"/>
    </row>
    <row r="1760">
      <c r="A1760" s="227"/>
      <c r="B1760" s="227"/>
      <c r="C1760" s="227"/>
      <c r="D1760" s="227"/>
      <c r="E1760" s="227"/>
    </row>
    <row r="1761">
      <c r="A1761" s="227"/>
      <c r="B1761" s="227"/>
      <c r="C1761" s="227"/>
      <c r="D1761" s="227"/>
      <c r="E1761" s="227"/>
    </row>
    <row r="1762">
      <c r="A1762" s="227"/>
      <c r="B1762" s="227"/>
      <c r="C1762" s="227"/>
      <c r="D1762" s="227"/>
      <c r="E1762" s="227"/>
    </row>
    <row r="1763">
      <c r="A1763" s="227"/>
      <c r="B1763" s="227"/>
      <c r="C1763" s="227"/>
      <c r="D1763" s="227"/>
      <c r="E1763" s="227"/>
    </row>
    <row r="1764">
      <c r="A1764" s="227"/>
      <c r="B1764" s="227"/>
      <c r="C1764" s="227"/>
      <c r="D1764" s="227"/>
      <c r="E1764" s="227"/>
    </row>
    <row r="1765">
      <c r="A1765" s="227"/>
      <c r="B1765" s="227"/>
      <c r="C1765" s="227"/>
      <c r="D1765" s="227"/>
      <c r="E1765" s="227"/>
    </row>
    <row r="1766">
      <c r="A1766" s="227"/>
      <c r="B1766" s="227"/>
      <c r="C1766" s="227"/>
      <c r="D1766" s="227"/>
      <c r="E1766" s="227"/>
    </row>
    <row r="1767">
      <c r="A1767" s="227"/>
      <c r="B1767" s="227"/>
      <c r="C1767" s="227"/>
      <c r="D1767" s="227"/>
      <c r="E1767" s="227"/>
    </row>
    <row r="1768">
      <c r="A1768" s="227"/>
      <c r="B1768" s="227"/>
      <c r="C1768" s="227"/>
      <c r="D1768" s="227"/>
      <c r="E1768" s="227"/>
    </row>
    <row r="1769">
      <c r="A1769" s="227"/>
      <c r="B1769" s="227"/>
      <c r="C1769" s="227"/>
      <c r="D1769" s="227"/>
      <c r="E1769" s="227"/>
    </row>
    <row r="1770">
      <c r="A1770" s="227"/>
      <c r="B1770" s="227"/>
      <c r="C1770" s="227"/>
      <c r="D1770" s="227"/>
      <c r="E1770" s="227"/>
    </row>
    <row r="1771">
      <c r="A1771" s="227"/>
      <c r="B1771" s="227"/>
      <c r="C1771" s="227"/>
      <c r="D1771" s="227"/>
      <c r="E1771" s="227"/>
    </row>
    <row r="1772">
      <c r="A1772" s="227"/>
      <c r="B1772" s="227"/>
      <c r="C1772" s="227"/>
      <c r="D1772" s="227"/>
      <c r="E1772" s="227"/>
    </row>
    <row r="1773">
      <c r="A1773" s="227"/>
      <c r="B1773" s="227"/>
      <c r="C1773" s="227"/>
      <c r="D1773" s="227"/>
      <c r="E1773" s="227"/>
    </row>
    <row r="1774">
      <c r="A1774" s="227"/>
      <c r="B1774" s="227"/>
      <c r="C1774" s="227"/>
      <c r="D1774" s="227"/>
      <c r="E1774" s="227"/>
    </row>
    <row r="1775">
      <c r="A1775" s="227"/>
      <c r="B1775" s="227"/>
      <c r="C1775" s="227"/>
      <c r="D1775" s="227"/>
      <c r="E1775" s="227"/>
    </row>
    <row r="1776">
      <c r="A1776" s="227"/>
      <c r="B1776" s="227"/>
      <c r="C1776" s="227"/>
      <c r="D1776" s="227"/>
      <c r="E1776" s="227"/>
    </row>
    <row r="1777">
      <c r="A1777" s="227"/>
      <c r="B1777" s="227"/>
      <c r="C1777" s="227"/>
      <c r="D1777" s="227"/>
      <c r="E1777" s="227"/>
    </row>
    <row r="1778">
      <c r="A1778" s="227"/>
      <c r="B1778" s="227"/>
      <c r="C1778" s="227"/>
      <c r="D1778" s="227"/>
      <c r="E1778" s="227"/>
    </row>
    <row r="1779">
      <c r="A1779" s="227"/>
      <c r="B1779" s="227"/>
      <c r="C1779" s="227"/>
      <c r="D1779" s="227"/>
      <c r="E1779" s="227"/>
    </row>
    <row r="1780">
      <c r="A1780" s="227"/>
      <c r="B1780" s="227"/>
      <c r="C1780" s="227"/>
      <c r="D1780" s="227"/>
      <c r="E1780" s="227"/>
    </row>
    <row r="1781">
      <c r="A1781" s="227"/>
      <c r="B1781" s="227"/>
      <c r="C1781" s="227"/>
      <c r="D1781" s="227"/>
      <c r="E1781" s="227"/>
    </row>
    <row r="1782">
      <c r="A1782" s="227"/>
      <c r="B1782" s="227"/>
      <c r="C1782" s="227"/>
      <c r="D1782" s="227"/>
      <c r="E1782" s="227"/>
    </row>
    <row r="1783">
      <c r="A1783" s="227"/>
      <c r="B1783" s="227"/>
      <c r="C1783" s="227"/>
      <c r="D1783" s="227"/>
      <c r="E1783" s="227"/>
    </row>
    <row r="1784">
      <c r="A1784" s="227"/>
      <c r="B1784" s="227"/>
      <c r="C1784" s="227"/>
      <c r="D1784" s="227"/>
      <c r="E1784" s="227"/>
    </row>
    <row r="1785">
      <c r="A1785" s="227"/>
      <c r="B1785" s="227"/>
      <c r="C1785" s="227"/>
      <c r="D1785" s="227"/>
      <c r="E1785" s="227"/>
    </row>
    <row r="1786">
      <c r="A1786" s="227"/>
      <c r="B1786" s="227"/>
      <c r="C1786" s="227"/>
      <c r="D1786" s="227"/>
      <c r="E1786" s="227"/>
    </row>
    <row r="1787">
      <c r="A1787" s="227"/>
      <c r="B1787" s="227"/>
      <c r="C1787" s="227"/>
      <c r="D1787" s="227"/>
      <c r="E1787" s="227"/>
    </row>
    <row r="1788">
      <c r="A1788" s="227"/>
      <c r="B1788" s="227"/>
      <c r="C1788" s="227"/>
      <c r="D1788" s="227"/>
      <c r="E1788" s="227"/>
    </row>
    <row r="1789">
      <c r="A1789" s="227"/>
      <c r="B1789" s="227"/>
      <c r="C1789" s="227"/>
      <c r="D1789" s="227"/>
      <c r="E1789" s="227"/>
    </row>
    <row r="1790">
      <c r="A1790" s="227"/>
      <c r="B1790" s="227"/>
      <c r="C1790" s="227"/>
      <c r="D1790" s="227"/>
      <c r="E1790" s="227"/>
    </row>
    <row r="1791">
      <c r="A1791" s="227"/>
      <c r="B1791" s="227"/>
      <c r="C1791" s="227"/>
      <c r="D1791" s="227"/>
      <c r="E1791" s="227"/>
    </row>
    <row r="1792">
      <c r="A1792" s="227"/>
      <c r="B1792" s="227"/>
      <c r="C1792" s="227"/>
      <c r="D1792" s="227"/>
      <c r="E1792" s="227"/>
    </row>
    <row r="1793">
      <c r="A1793" s="227"/>
      <c r="B1793" s="227"/>
      <c r="C1793" s="227"/>
      <c r="D1793" s="227"/>
      <c r="E1793" s="227"/>
    </row>
    <row r="1794">
      <c r="A1794" s="227"/>
      <c r="B1794" s="227"/>
      <c r="C1794" s="227"/>
      <c r="D1794" s="227"/>
      <c r="E1794" s="227"/>
    </row>
    <row r="1795">
      <c r="A1795" s="227"/>
      <c r="B1795" s="227"/>
      <c r="C1795" s="227"/>
      <c r="D1795" s="227"/>
      <c r="E1795" s="227"/>
    </row>
    <row r="1796">
      <c r="A1796" s="227"/>
      <c r="B1796" s="227"/>
      <c r="C1796" s="227"/>
      <c r="D1796" s="227"/>
      <c r="E1796" s="227"/>
    </row>
    <row r="1797">
      <c r="A1797" s="227"/>
      <c r="B1797" s="227"/>
      <c r="C1797" s="227"/>
      <c r="D1797" s="227"/>
      <c r="E1797" s="227"/>
    </row>
    <row r="1798">
      <c r="A1798" s="227"/>
      <c r="B1798" s="227"/>
      <c r="C1798" s="227"/>
      <c r="D1798" s="227"/>
      <c r="E1798" s="227"/>
    </row>
    <row r="1799">
      <c r="A1799" s="227"/>
      <c r="B1799" s="227"/>
      <c r="C1799" s="227"/>
      <c r="D1799" s="227"/>
      <c r="E1799" s="227"/>
    </row>
    <row r="1800">
      <c r="A1800" s="227"/>
      <c r="B1800" s="227"/>
      <c r="C1800" s="227"/>
      <c r="D1800" s="227"/>
      <c r="E1800" s="227"/>
    </row>
    <row r="1801">
      <c r="A1801" s="227"/>
      <c r="B1801" s="227"/>
      <c r="C1801" s="227"/>
      <c r="D1801" s="227"/>
      <c r="E1801" s="227"/>
    </row>
    <row r="1802">
      <c r="A1802" s="227"/>
      <c r="B1802" s="227"/>
      <c r="C1802" s="227"/>
      <c r="D1802" s="227"/>
      <c r="E1802" s="227"/>
    </row>
    <row r="1803">
      <c r="A1803" s="227"/>
      <c r="B1803" s="227"/>
      <c r="C1803" s="227"/>
      <c r="D1803" s="227"/>
      <c r="E1803" s="227"/>
    </row>
    <row r="1804">
      <c r="A1804" s="227"/>
      <c r="B1804" s="227"/>
      <c r="C1804" s="227"/>
      <c r="D1804" s="227"/>
      <c r="E1804" s="227"/>
    </row>
    <row r="1805">
      <c r="A1805" s="227"/>
      <c r="B1805" s="227"/>
      <c r="C1805" s="227"/>
      <c r="D1805" s="227"/>
      <c r="E1805" s="227"/>
    </row>
    <row r="1806">
      <c r="A1806" s="227"/>
      <c r="B1806" s="227"/>
      <c r="C1806" s="227"/>
      <c r="D1806" s="227"/>
      <c r="E1806" s="227"/>
    </row>
    <row r="1807">
      <c r="A1807" s="227"/>
      <c r="B1807" s="227"/>
      <c r="C1807" s="227"/>
      <c r="D1807" s="227"/>
      <c r="E1807" s="227"/>
    </row>
    <row r="1808">
      <c r="A1808" s="227"/>
      <c r="B1808" s="227"/>
      <c r="C1808" s="227"/>
      <c r="D1808" s="227"/>
      <c r="E1808" s="227"/>
    </row>
    <row r="1809">
      <c r="A1809" s="227"/>
      <c r="B1809" s="227"/>
      <c r="C1809" s="227"/>
      <c r="D1809" s="227"/>
      <c r="E1809" s="227"/>
    </row>
    <row r="1810">
      <c r="A1810" s="227"/>
      <c r="B1810" s="227"/>
      <c r="C1810" s="227"/>
      <c r="D1810" s="227"/>
      <c r="E1810" s="227"/>
    </row>
    <row r="1811">
      <c r="A1811" s="227"/>
      <c r="B1811" s="227"/>
      <c r="C1811" s="227"/>
      <c r="D1811" s="227"/>
      <c r="E1811" s="227"/>
    </row>
    <row r="1812">
      <c r="A1812" s="227"/>
      <c r="B1812" s="227"/>
      <c r="C1812" s="227"/>
      <c r="D1812" s="227"/>
      <c r="E1812" s="227"/>
    </row>
    <row r="1813">
      <c r="A1813" s="227"/>
      <c r="B1813" s="227"/>
      <c r="C1813" s="227"/>
      <c r="D1813" s="227"/>
      <c r="E1813" s="227"/>
    </row>
    <row r="1814">
      <c r="A1814" s="227"/>
      <c r="B1814" s="227"/>
      <c r="C1814" s="227"/>
      <c r="D1814" s="227"/>
      <c r="E1814" s="227"/>
    </row>
    <row r="1815">
      <c r="A1815" s="227"/>
      <c r="B1815" s="227"/>
      <c r="C1815" s="227"/>
      <c r="D1815" s="227"/>
      <c r="E1815" s="227"/>
    </row>
    <row r="1816">
      <c r="A1816" s="227"/>
      <c r="B1816" s="227"/>
      <c r="C1816" s="227"/>
      <c r="D1816" s="227"/>
      <c r="E1816" s="227"/>
    </row>
    <row r="1817">
      <c r="A1817" s="227"/>
      <c r="B1817" s="227"/>
      <c r="C1817" s="227"/>
      <c r="D1817" s="227"/>
      <c r="E1817" s="227"/>
    </row>
    <row r="1818">
      <c r="A1818" s="227"/>
      <c r="B1818" s="227"/>
      <c r="C1818" s="227"/>
      <c r="D1818" s="227"/>
      <c r="E1818" s="227"/>
    </row>
    <row r="1819">
      <c r="A1819" s="227"/>
      <c r="B1819" s="227"/>
      <c r="C1819" s="227"/>
      <c r="D1819" s="227"/>
      <c r="E1819" s="227"/>
    </row>
    <row r="1820">
      <c r="A1820" s="227"/>
      <c r="B1820" s="227"/>
      <c r="C1820" s="227"/>
      <c r="D1820" s="227"/>
      <c r="E1820" s="227"/>
    </row>
    <row r="1821">
      <c r="A1821" s="227"/>
      <c r="B1821" s="227"/>
      <c r="C1821" s="227"/>
      <c r="D1821" s="227"/>
      <c r="E1821" s="227"/>
    </row>
    <row r="1822">
      <c r="A1822" s="227"/>
      <c r="B1822" s="227"/>
      <c r="C1822" s="227"/>
      <c r="D1822" s="227"/>
      <c r="E1822" s="227"/>
    </row>
    <row r="1823">
      <c r="A1823" s="227"/>
      <c r="B1823" s="227"/>
      <c r="C1823" s="227"/>
      <c r="D1823" s="227"/>
      <c r="E1823" s="227"/>
    </row>
    <row r="1824">
      <c r="A1824" s="227"/>
      <c r="B1824" s="227"/>
      <c r="C1824" s="227"/>
      <c r="D1824" s="227"/>
      <c r="E1824" s="227"/>
    </row>
    <row r="1825">
      <c r="A1825" s="227"/>
      <c r="B1825" s="227"/>
      <c r="C1825" s="227"/>
      <c r="D1825" s="227"/>
      <c r="E1825" s="227"/>
    </row>
    <row r="1826">
      <c r="A1826" s="227"/>
      <c r="B1826" s="227"/>
      <c r="C1826" s="227"/>
      <c r="D1826" s="227"/>
      <c r="E1826" s="227"/>
    </row>
    <row r="1827">
      <c r="A1827" s="227"/>
      <c r="B1827" s="227"/>
      <c r="C1827" s="227"/>
      <c r="D1827" s="227"/>
      <c r="E1827" s="227"/>
    </row>
    <row r="1828">
      <c r="A1828" s="227"/>
      <c r="B1828" s="227"/>
      <c r="C1828" s="227"/>
      <c r="D1828" s="227"/>
      <c r="E1828" s="227"/>
    </row>
    <row r="1829">
      <c r="A1829" s="227"/>
      <c r="B1829" s="227"/>
      <c r="C1829" s="227"/>
      <c r="D1829" s="227"/>
      <c r="E1829" s="227"/>
    </row>
    <row r="1830">
      <c r="A1830" s="227"/>
      <c r="B1830" s="227"/>
      <c r="C1830" s="227"/>
      <c r="D1830" s="227"/>
      <c r="E1830" s="227"/>
    </row>
    <row r="1831">
      <c r="A1831" s="227"/>
      <c r="B1831" s="227"/>
      <c r="C1831" s="227"/>
      <c r="D1831" s="227"/>
      <c r="E1831" s="227"/>
    </row>
    <row r="1832">
      <c r="A1832" s="227"/>
      <c r="B1832" s="227"/>
      <c r="C1832" s="227"/>
      <c r="D1832" s="227"/>
      <c r="E1832" s="227"/>
    </row>
    <row r="1833">
      <c r="A1833" s="227"/>
      <c r="B1833" s="227"/>
      <c r="C1833" s="227"/>
      <c r="D1833" s="227"/>
      <c r="E1833" s="227"/>
    </row>
    <row r="1834">
      <c r="A1834" s="227"/>
      <c r="B1834" s="227"/>
      <c r="C1834" s="227"/>
      <c r="D1834" s="227"/>
      <c r="E1834" s="227"/>
    </row>
    <row r="1835">
      <c r="A1835" s="227"/>
      <c r="B1835" s="227"/>
      <c r="C1835" s="227"/>
      <c r="D1835" s="227"/>
      <c r="E1835" s="227"/>
    </row>
    <row r="1836">
      <c r="A1836" s="227"/>
      <c r="B1836" s="227"/>
      <c r="C1836" s="227"/>
      <c r="D1836" s="227"/>
      <c r="E1836" s="227"/>
    </row>
    <row r="1837">
      <c r="A1837" s="227"/>
      <c r="B1837" s="227"/>
      <c r="C1837" s="227"/>
      <c r="D1837" s="227"/>
      <c r="E1837" s="227"/>
    </row>
    <row r="1838">
      <c r="A1838" s="227"/>
      <c r="B1838" s="227"/>
      <c r="C1838" s="227"/>
      <c r="D1838" s="227"/>
      <c r="E1838" s="227"/>
    </row>
    <row r="1839">
      <c r="A1839" s="227"/>
      <c r="B1839" s="227"/>
      <c r="C1839" s="227"/>
      <c r="D1839" s="227"/>
      <c r="E1839" s="227"/>
    </row>
    <row r="1840">
      <c r="A1840" s="227"/>
      <c r="B1840" s="227"/>
      <c r="C1840" s="227"/>
      <c r="D1840" s="227"/>
      <c r="E1840" s="227"/>
    </row>
    <row r="1841">
      <c r="A1841" s="227"/>
      <c r="B1841" s="227"/>
      <c r="C1841" s="227"/>
      <c r="D1841" s="227"/>
      <c r="E1841" s="227"/>
    </row>
    <row r="1842">
      <c r="A1842" s="227"/>
      <c r="B1842" s="227"/>
      <c r="C1842" s="227"/>
      <c r="D1842" s="227"/>
      <c r="E1842" s="227"/>
    </row>
    <row r="1843">
      <c r="A1843" s="227"/>
      <c r="B1843" s="227"/>
      <c r="C1843" s="227"/>
      <c r="D1843" s="227"/>
      <c r="E1843" s="227"/>
    </row>
    <row r="1844">
      <c r="A1844" s="227"/>
      <c r="B1844" s="227"/>
      <c r="C1844" s="227"/>
      <c r="D1844" s="227"/>
      <c r="E1844" s="227"/>
    </row>
    <row r="1845">
      <c r="A1845" s="227"/>
      <c r="B1845" s="227"/>
      <c r="C1845" s="227"/>
      <c r="D1845" s="227"/>
      <c r="E1845" s="227"/>
    </row>
    <row r="1846">
      <c r="A1846" s="227"/>
      <c r="B1846" s="227"/>
      <c r="C1846" s="227"/>
      <c r="D1846" s="227"/>
      <c r="E1846" s="227"/>
    </row>
    <row r="1847">
      <c r="A1847" s="227"/>
      <c r="B1847" s="227"/>
      <c r="C1847" s="227"/>
      <c r="D1847" s="227"/>
      <c r="E1847" s="227"/>
    </row>
    <row r="1848">
      <c r="A1848" s="227"/>
      <c r="B1848" s="227"/>
      <c r="C1848" s="227"/>
      <c r="D1848" s="227"/>
      <c r="E1848" s="227"/>
    </row>
    <row r="1849">
      <c r="A1849" s="227"/>
      <c r="B1849" s="227"/>
      <c r="C1849" s="227"/>
      <c r="D1849" s="227"/>
      <c r="E1849" s="227"/>
    </row>
    <row r="1850">
      <c r="A1850" s="227"/>
      <c r="B1850" s="227"/>
      <c r="C1850" s="227"/>
      <c r="D1850" s="227"/>
      <c r="E1850" s="227"/>
    </row>
    <row r="1851">
      <c r="A1851" s="227"/>
      <c r="B1851" s="227"/>
      <c r="C1851" s="227"/>
      <c r="D1851" s="227"/>
      <c r="E1851" s="227"/>
    </row>
    <row r="1852">
      <c r="A1852" s="227"/>
      <c r="B1852" s="227"/>
      <c r="C1852" s="227"/>
      <c r="D1852" s="227"/>
      <c r="E1852" s="227"/>
    </row>
    <row r="1853">
      <c r="A1853" s="227"/>
      <c r="B1853" s="227"/>
      <c r="C1853" s="227"/>
      <c r="D1853" s="227"/>
      <c r="E1853" s="227"/>
    </row>
    <row r="1854">
      <c r="A1854" s="227"/>
      <c r="B1854" s="227"/>
      <c r="C1854" s="227"/>
      <c r="D1854" s="227"/>
      <c r="E1854" s="227"/>
    </row>
    <row r="1855">
      <c r="A1855" s="227"/>
      <c r="B1855" s="227"/>
      <c r="C1855" s="227"/>
      <c r="D1855" s="227"/>
      <c r="E1855" s="227"/>
    </row>
    <row r="1856">
      <c r="A1856" s="227"/>
      <c r="B1856" s="227"/>
      <c r="C1856" s="227"/>
      <c r="D1856" s="227"/>
      <c r="E1856" s="227"/>
    </row>
    <row r="1857">
      <c r="A1857" s="227"/>
      <c r="B1857" s="227"/>
      <c r="C1857" s="227"/>
      <c r="D1857" s="227"/>
      <c r="E1857" s="227"/>
    </row>
    <row r="1858">
      <c r="A1858" s="227"/>
      <c r="B1858" s="227"/>
      <c r="C1858" s="227"/>
      <c r="D1858" s="227"/>
      <c r="E1858" s="227"/>
    </row>
    <row r="1859">
      <c r="A1859" s="227"/>
      <c r="B1859" s="227"/>
      <c r="C1859" s="227"/>
      <c r="D1859" s="227"/>
      <c r="E1859" s="227"/>
    </row>
    <row r="1860">
      <c r="A1860" s="227"/>
      <c r="B1860" s="227"/>
      <c r="C1860" s="227"/>
      <c r="D1860" s="227"/>
      <c r="E1860" s="227"/>
    </row>
    <row r="1861">
      <c r="A1861" s="227"/>
      <c r="B1861" s="227"/>
      <c r="C1861" s="227"/>
      <c r="D1861" s="227"/>
      <c r="E1861" s="227"/>
    </row>
    <row r="1862">
      <c r="A1862" s="227"/>
      <c r="B1862" s="227"/>
      <c r="C1862" s="227"/>
      <c r="D1862" s="227"/>
      <c r="E1862" s="227"/>
    </row>
    <row r="1863">
      <c r="A1863" s="227"/>
      <c r="B1863" s="227"/>
      <c r="C1863" s="227"/>
      <c r="D1863" s="227"/>
      <c r="E1863" s="227"/>
    </row>
    <row r="1864">
      <c r="A1864" s="227"/>
      <c r="B1864" s="227"/>
      <c r="C1864" s="227"/>
      <c r="D1864" s="227"/>
      <c r="E1864" s="227"/>
    </row>
    <row r="1865">
      <c r="A1865" s="227"/>
      <c r="B1865" s="227"/>
      <c r="C1865" s="227"/>
      <c r="D1865" s="227"/>
      <c r="E1865" s="227"/>
    </row>
    <row r="1866">
      <c r="A1866" s="227"/>
      <c r="B1866" s="227"/>
      <c r="C1866" s="227"/>
      <c r="D1866" s="227"/>
      <c r="E1866" s="227"/>
    </row>
    <row r="1867">
      <c r="A1867" s="227"/>
      <c r="B1867" s="227"/>
      <c r="C1867" s="227"/>
      <c r="D1867" s="227"/>
      <c r="E1867" s="227"/>
    </row>
    <row r="1868">
      <c r="A1868" s="227"/>
      <c r="B1868" s="227"/>
      <c r="C1868" s="227"/>
      <c r="D1868" s="227"/>
      <c r="E1868" s="227"/>
    </row>
    <row r="1869">
      <c r="A1869" s="227"/>
      <c r="B1869" s="227"/>
      <c r="C1869" s="227"/>
      <c r="D1869" s="227"/>
      <c r="E1869" s="227"/>
    </row>
    <row r="1870">
      <c r="A1870" s="227"/>
      <c r="B1870" s="227"/>
      <c r="C1870" s="227"/>
      <c r="D1870" s="227"/>
      <c r="E1870" s="227"/>
    </row>
    <row r="1871">
      <c r="A1871" s="227"/>
      <c r="B1871" s="227"/>
      <c r="C1871" s="227"/>
      <c r="D1871" s="227"/>
      <c r="E1871" s="227"/>
    </row>
    <row r="1872">
      <c r="A1872" s="227"/>
      <c r="B1872" s="227"/>
      <c r="C1872" s="227"/>
      <c r="D1872" s="227"/>
      <c r="E1872" s="227"/>
    </row>
    <row r="1873">
      <c r="A1873" s="227"/>
      <c r="B1873" s="227"/>
      <c r="C1873" s="227"/>
      <c r="D1873" s="227"/>
      <c r="E1873" s="227"/>
    </row>
    <row r="1874">
      <c r="A1874" s="227"/>
      <c r="B1874" s="227"/>
      <c r="C1874" s="227"/>
      <c r="D1874" s="227"/>
      <c r="E1874" s="227"/>
    </row>
    <row r="1875">
      <c r="A1875" s="227"/>
      <c r="B1875" s="227"/>
      <c r="C1875" s="227"/>
      <c r="D1875" s="227"/>
      <c r="E1875" s="227"/>
    </row>
    <row r="1876">
      <c r="A1876" s="227"/>
      <c r="B1876" s="227"/>
      <c r="C1876" s="227"/>
      <c r="D1876" s="227"/>
      <c r="E1876" s="227"/>
    </row>
    <row r="1877">
      <c r="A1877" s="227"/>
      <c r="B1877" s="227"/>
      <c r="C1877" s="227"/>
      <c r="D1877" s="227"/>
      <c r="E1877" s="227"/>
    </row>
    <row r="1878">
      <c r="A1878" s="227"/>
      <c r="B1878" s="227"/>
      <c r="C1878" s="227"/>
      <c r="D1878" s="227"/>
      <c r="E1878" s="227"/>
    </row>
    <row r="1879">
      <c r="A1879" s="227"/>
      <c r="B1879" s="227"/>
      <c r="C1879" s="227"/>
      <c r="D1879" s="227"/>
      <c r="E1879" s="227"/>
    </row>
    <row r="1880">
      <c r="A1880" s="227"/>
      <c r="B1880" s="227"/>
      <c r="C1880" s="227"/>
      <c r="D1880" s="227"/>
      <c r="E1880" s="227"/>
    </row>
    <row r="1881">
      <c r="A1881" s="227"/>
      <c r="B1881" s="227"/>
      <c r="C1881" s="227"/>
      <c r="D1881" s="227"/>
      <c r="E1881" s="227"/>
    </row>
    <row r="1882">
      <c r="A1882" s="227"/>
      <c r="B1882" s="227"/>
      <c r="C1882" s="227"/>
      <c r="D1882" s="227"/>
      <c r="E1882" s="227"/>
    </row>
    <row r="1883">
      <c r="A1883" s="227"/>
      <c r="B1883" s="227"/>
      <c r="C1883" s="227"/>
      <c r="D1883" s="227"/>
      <c r="E1883" s="227"/>
    </row>
    <row r="1884">
      <c r="A1884" s="227"/>
      <c r="B1884" s="227"/>
      <c r="C1884" s="227"/>
      <c r="D1884" s="227"/>
      <c r="E1884" s="227"/>
    </row>
    <row r="1885">
      <c r="A1885" s="227"/>
      <c r="B1885" s="227"/>
      <c r="C1885" s="227"/>
      <c r="D1885" s="227"/>
      <c r="E1885" s="227"/>
    </row>
    <row r="1886">
      <c r="A1886" s="227"/>
      <c r="B1886" s="227"/>
      <c r="C1886" s="227"/>
      <c r="D1886" s="227"/>
      <c r="E1886" s="227"/>
    </row>
    <row r="1887">
      <c r="A1887" s="227"/>
      <c r="B1887" s="227"/>
      <c r="C1887" s="227"/>
      <c r="D1887" s="227"/>
      <c r="E1887" s="227"/>
    </row>
    <row r="1888">
      <c r="A1888" s="227"/>
      <c r="B1888" s="227"/>
      <c r="C1888" s="227"/>
      <c r="D1888" s="227"/>
      <c r="E1888" s="227"/>
    </row>
    <row r="1889">
      <c r="A1889" s="227"/>
      <c r="B1889" s="227"/>
      <c r="C1889" s="227"/>
      <c r="D1889" s="227"/>
      <c r="E1889" s="227"/>
    </row>
    <row r="1890">
      <c r="A1890" s="227"/>
      <c r="B1890" s="227"/>
      <c r="C1890" s="227"/>
      <c r="D1890" s="227"/>
      <c r="E1890" s="227"/>
    </row>
    <row r="1891">
      <c r="A1891" s="227"/>
      <c r="B1891" s="227"/>
      <c r="C1891" s="227"/>
      <c r="D1891" s="227"/>
      <c r="E1891" s="227"/>
    </row>
    <row r="1892">
      <c r="A1892" s="227"/>
      <c r="B1892" s="227"/>
      <c r="C1892" s="227"/>
      <c r="D1892" s="227"/>
      <c r="E1892" s="227"/>
    </row>
    <row r="1893">
      <c r="A1893" s="227"/>
      <c r="B1893" s="227"/>
      <c r="C1893" s="227"/>
      <c r="D1893" s="227"/>
      <c r="E1893" s="227"/>
    </row>
    <row r="1894">
      <c r="A1894" s="227"/>
      <c r="B1894" s="227"/>
      <c r="C1894" s="227"/>
      <c r="D1894" s="227"/>
      <c r="E1894" s="227"/>
    </row>
    <row r="1895">
      <c r="A1895" s="227"/>
      <c r="B1895" s="227"/>
      <c r="C1895" s="227"/>
      <c r="D1895" s="227"/>
      <c r="E1895" s="227"/>
    </row>
    <row r="1896">
      <c r="A1896" s="227"/>
      <c r="B1896" s="227"/>
      <c r="C1896" s="227"/>
      <c r="D1896" s="227"/>
      <c r="E1896" s="227"/>
    </row>
    <row r="1897">
      <c r="A1897" s="227"/>
      <c r="B1897" s="227"/>
      <c r="C1897" s="227"/>
      <c r="D1897" s="227"/>
      <c r="E1897" s="227"/>
    </row>
    <row r="1898">
      <c r="A1898" s="227"/>
      <c r="B1898" s="227"/>
      <c r="C1898" s="227"/>
      <c r="D1898" s="227"/>
      <c r="E1898" s="227"/>
    </row>
    <row r="1899">
      <c r="A1899" s="227"/>
      <c r="B1899" s="227"/>
      <c r="C1899" s="227"/>
      <c r="D1899" s="227"/>
      <c r="E1899" s="227"/>
    </row>
    <row r="1900">
      <c r="A1900" s="227"/>
      <c r="B1900" s="227"/>
      <c r="C1900" s="227"/>
      <c r="D1900" s="227"/>
      <c r="E1900" s="227"/>
    </row>
    <row r="1901">
      <c r="A1901" s="227"/>
      <c r="B1901" s="227"/>
      <c r="C1901" s="227"/>
      <c r="D1901" s="227"/>
      <c r="E1901" s="227"/>
    </row>
    <row r="1902">
      <c r="A1902" s="227"/>
      <c r="B1902" s="227"/>
      <c r="C1902" s="227"/>
      <c r="D1902" s="227"/>
      <c r="E1902" s="227"/>
    </row>
    <row r="1903">
      <c r="A1903" s="227"/>
      <c r="B1903" s="227"/>
      <c r="C1903" s="227"/>
      <c r="D1903" s="227"/>
      <c r="E1903" s="227"/>
    </row>
    <row r="1904">
      <c r="A1904" s="227"/>
      <c r="B1904" s="227"/>
      <c r="C1904" s="227"/>
      <c r="D1904" s="227"/>
      <c r="E1904" s="227"/>
    </row>
    <row r="1905">
      <c r="A1905" s="227"/>
      <c r="B1905" s="227"/>
      <c r="C1905" s="227"/>
      <c r="D1905" s="227"/>
      <c r="E1905" s="227"/>
    </row>
    <row r="1906">
      <c r="A1906" s="227"/>
      <c r="B1906" s="227"/>
      <c r="C1906" s="227"/>
      <c r="D1906" s="227"/>
      <c r="E1906" s="227"/>
    </row>
    <row r="1907">
      <c r="A1907" s="227"/>
      <c r="B1907" s="227"/>
      <c r="C1907" s="227"/>
      <c r="D1907" s="227"/>
      <c r="E1907" s="227"/>
    </row>
    <row r="1908">
      <c r="A1908" s="227"/>
      <c r="B1908" s="227"/>
      <c r="C1908" s="227"/>
      <c r="D1908" s="227"/>
      <c r="E1908" s="227"/>
    </row>
    <row r="1909">
      <c r="A1909" s="227"/>
      <c r="B1909" s="227"/>
      <c r="C1909" s="227"/>
      <c r="D1909" s="227"/>
      <c r="E1909" s="227"/>
    </row>
    <row r="1910">
      <c r="A1910" s="227"/>
      <c r="B1910" s="227"/>
      <c r="C1910" s="227"/>
      <c r="D1910" s="227"/>
      <c r="E1910" s="227"/>
    </row>
    <row r="1911">
      <c r="A1911" s="227"/>
      <c r="B1911" s="227"/>
      <c r="C1911" s="227"/>
      <c r="D1911" s="227"/>
      <c r="E1911" s="227"/>
    </row>
    <row r="1912">
      <c r="A1912" s="227"/>
      <c r="B1912" s="227"/>
      <c r="C1912" s="227"/>
      <c r="D1912" s="227"/>
      <c r="E1912" s="227"/>
    </row>
    <row r="1913">
      <c r="A1913" s="227"/>
      <c r="B1913" s="227"/>
      <c r="C1913" s="227"/>
      <c r="D1913" s="227"/>
      <c r="E1913" s="227"/>
    </row>
    <row r="1914">
      <c r="A1914" s="227"/>
      <c r="B1914" s="227"/>
      <c r="C1914" s="227"/>
      <c r="D1914" s="227"/>
      <c r="E1914" s="227"/>
    </row>
    <row r="1915">
      <c r="A1915" s="227"/>
      <c r="B1915" s="227"/>
      <c r="C1915" s="227"/>
      <c r="D1915" s="227"/>
      <c r="E1915" s="227"/>
    </row>
    <row r="1916">
      <c r="A1916" s="227"/>
      <c r="B1916" s="227"/>
      <c r="C1916" s="227"/>
      <c r="D1916" s="227"/>
      <c r="E1916" s="227"/>
    </row>
    <row r="1917">
      <c r="A1917" s="227"/>
      <c r="B1917" s="227"/>
      <c r="C1917" s="227"/>
      <c r="D1917" s="227"/>
      <c r="E1917" s="227"/>
    </row>
    <row r="1918">
      <c r="A1918" s="227"/>
      <c r="B1918" s="227"/>
      <c r="C1918" s="227"/>
      <c r="D1918" s="227"/>
      <c r="E1918" s="227"/>
    </row>
    <row r="1919">
      <c r="A1919" s="227"/>
      <c r="B1919" s="227"/>
      <c r="C1919" s="227"/>
      <c r="D1919" s="227"/>
      <c r="E1919" s="227"/>
    </row>
    <row r="1920">
      <c r="A1920" s="227"/>
      <c r="B1920" s="227"/>
      <c r="C1920" s="227"/>
      <c r="D1920" s="227"/>
      <c r="E1920" s="227"/>
    </row>
    <row r="1921">
      <c r="A1921" s="227"/>
      <c r="B1921" s="227"/>
      <c r="C1921" s="227"/>
      <c r="D1921" s="227"/>
      <c r="E1921" s="227"/>
    </row>
    <row r="1922">
      <c r="A1922" s="227"/>
      <c r="B1922" s="227"/>
      <c r="C1922" s="227"/>
      <c r="D1922" s="227"/>
      <c r="E1922" s="227"/>
    </row>
    <row r="1923">
      <c r="A1923" s="227"/>
      <c r="B1923" s="227"/>
      <c r="C1923" s="227"/>
      <c r="D1923" s="227"/>
      <c r="E1923" s="227"/>
    </row>
    <row r="1924">
      <c r="A1924" s="227"/>
      <c r="B1924" s="227"/>
      <c r="C1924" s="227"/>
      <c r="D1924" s="227"/>
      <c r="E1924" s="227"/>
    </row>
    <row r="1925">
      <c r="A1925" s="227"/>
      <c r="B1925" s="227"/>
      <c r="C1925" s="227"/>
      <c r="D1925" s="227"/>
      <c r="E1925" s="227"/>
    </row>
    <row r="1926">
      <c r="A1926" s="227"/>
      <c r="B1926" s="227"/>
      <c r="C1926" s="227"/>
      <c r="D1926" s="227"/>
      <c r="E1926" s="227"/>
    </row>
    <row r="1927">
      <c r="A1927" s="227"/>
      <c r="B1927" s="227"/>
      <c r="C1927" s="227"/>
      <c r="D1927" s="227"/>
      <c r="E1927" s="227"/>
    </row>
    <row r="1928">
      <c r="A1928" s="227"/>
      <c r="B1928" s="227"/>
      <c r="C1928" s="227"/>
      <c r="D1928" s="227"/>
      <c r="E1928" s="227"/>
    </row>
    <row r="1929">
      <c r="A1929" s="227"/>
      <c r="B1929" s="227"/>
      <c r="C1929" s="227"/>
      <c r="D1929" s="227"/>
      <c r="E1929" s="227"/>
    </row>
    <row r="1930">
      <c r="A1930" s="227"/>
      <c r="B1930" s="227"/>
      <c r="C1930" s="227"/>
      <c r="D1930" s="227"/>
      <c r="E1930" s="227"/>
    </row>
    <row r="1931">
      <c r="A1931" s="227"/>
      <c r="B1931" s="227"/>
      <c r="C1931" s="227"/>
      <c r="D1931" s="227"/>
      <c r="E1931" s="227"/>
    </row>
    <row r="1932">
      <c r="A1932" s="227"/>
      <c r="B1932" s="227"/>
      <c r="C1932" s="227"/>
      <c r="D1932" s="227"/>
      <c r="E1932" s="227"/>
    </row>
    <row r="1933">
      <c r="A1933" s="227"/>
      <c r="B1933" s="227"/>
      <c r="C1933" s="227"/>
      <c r="D1933" s="227"/>
      <c r="E1933" s="227"/>
    </row>
    <row r="1934">
      <c r="A1934" s="227"/>
      <c r="B1934" s="227"/>
      <c r="C1934" s="227"/>
      <c r="D1934" s="227"/>
      <c r="E1934" s="227"/>
    </row>
    <row r="1935">
      <c r="A1935" s="227"/>
      <c r="B1935" s="227"/>
      <c r="C1935" s="227"/>
      <c r="D1935" s="227"/>
      <c r="E1935" s="227"/>
    </row>
    <row r="1936">
      <c r="A1936" s="227"/>
      <c r="B1936" s="227"/>
      <c r="C1936" s="227"/>
      <c r="D1936" s="227"/>
      <c r="E1936" s="227"/>
    </row>
    <row r="1937">
      <c r="A1937" s="227"/>
      <c r="B1937" s="227"/>
      <c r="C1937" s="227"/>
      <c r="D1937" s="227"/>
      <c r="E1937" s="227"/>
    </row>
    <row r="1938">
      <c r="A1938" s="227"/>
      <c r="B1938" s="227"/>
      <c r="C1938" s="227"/>
      <c r="D1938" s="227"/>
      <c r="E1938" s="227"/>
    </row>
    <row r="1939">
      <c r="A1939" s="227"/>
      <c r="B1939" s="227"/>
      <c r="C1939" s="227"/>
      <c r="D1939" s="227"/>
      <c r="E1939" s="227"/>
    </row>
    <row r="1940">
      <c r="A1940" s="227"/>
      <c r="B1940" s="227"/>
      <c r="C1940" s="227"/>
      <c r="D1940" s="227"/>
      <c r="E1940" s="227"/>
    </row>
    <row r="1941">
      <c r="A1941" s="227"/>
      <c r="B1941" s="227"/>
      <c r="C1941" s="227"/>
      <c r="D1941" s="227"/>
      <c r="E1941" s="227"/>
    </row>
    <row r="1942">
      <c r="A1942" s="227"/>
      <c r="B1942" s="227"/>
      <c r="C1942" s="227"/>
      <c r="D1942" s="227"/>
      <c r="E1942" s="227"/>
    </row>
    <row r="1943">
      <c r="A1943" s="227"/>
      <c r="B1943" s="227"/>
      <c r="C1943" s="227"/>
      <c r="D1943" s="227"/>
      <c r="E1943" s="227"/>
    </row>
    <row r="1944">
      <c r="A1944" s="227"/>
      <c r="B1944" s="227"/>
      <c r="C1944" s="227"/>
      <c r="D1944" s="227"/>
      <c r="E1944" s="227"/>
    </row>
    <row r="1945">
      <c r="A1945" s="227"/>
      <c r="B1945" s="227"/>
      <c r="C1945" s="227"/>
      <c r="D1945" s="227"/>
      <c r="E1945" s="227"/>
    </row>
    <row r="1946">
      <c r="A1946" s="227"/>
      <c r="B1946" s="227"/>
      <c r="C1946" s="227"/>
      <c r="D1946" s="227"/>
      <c r="E1946" s="227"/>
    </row>
    <row r="1947">
      <c r="A1947" s="227"/>
      <c r="B1947" s="227"/>
      <c r="C1947" s="227"/>
      <c r="D1947" s="227"/>
      <c r="E1947" s="227"/>
    </row>
    <row r="1948">
      <c r="A1948" s="227"/>
      <c r="B1948" s="227"/>
      <c r="C1948" s="227"/>
      <c r="D1948" s="227"/>
      <c r="E1948" s="227"/>
    </row>
    <row r="1949">
      <c r="A1949" s="227"/>
      <c r="B1949" s="227"/>
      <c r="C1949" s="227"/>
      <c r="D1949" s="227"/>
      <c r="E1949" s="227"/>
    </row>
    <row r="1950">
      <c r="A1950" s="227"/>
      <c r="B1950" s="227"/>
      <c r="C1950" s="227"/>
      <c r="D1950" s="227"/>
      <c r="E1950" s="227"/>
    </row>
    <row r="1951">
      <c r="A1951" s="227"/>
      <c r="B1951" s="227"/>
      <c r="C1951" s="227"/>
      <c r="D1951" s="227"/>
      <c r="E1951" s="227"/>
    </row>
    <row r="1952">
      <c r="A1952" s="227"/>
      <c r="B1952" s="227"/>
      <c r="C1952" s="227"/>
      <c r="D1952" s="227"/>
      <c r="E1952" s="227"/>
    </row>
    <row r="1953">
      <c r="A1953" s="227"/>
      <c r="B1953" s="227"/>
      <c r="C1953" s="227"/>
      <c r="D1953" s="227"/>
      <c r="E1953" s="227"/>
    </row>
    <row r="1954">
      <c r="A1954" s="227"/>
      <c r="B1954" s="227"/>
      <c r="C1954" s="227"/>
      <c r="D1954" s="227"/>
      <c r="E1954" s="227"/>
    </row>
    <row r="1955">
      <c r="A1955" s="227"/>
      <c r="B1955" s="227"/>
      <c r="C1955" s="227"/>
      <c r="D1955" s="227"/>
      <c r="E1955" s="227"/>
    </row>
    <row r="1956">
      <c r="A1956" s="227"/>
      <c r="B1956" s="227"/>
      <c r="C1956" s="227"/>
      <c r="D1956" s="227"/>
      <c r="E1956" s="227"/>
    </row>
    <row r="1957">
      <c r="A1957" s="227"/>
      <c r="B1957" s="227"/>
      <c r="C1957" s="227"/>
      <c r="D1957" s="227"/>
      <c r="E1957" s="227"/>
    </row>
    <row r="1958">
      <c r="A1958" s="227"/>
      <c r="B1958" s="227"/>
      <c r="C1958" s="227"/>
      <c r="D1958" s="227"/>
      <c r="E1958" s="227"/>
    </row>
    <row r="1959">
      <c r="A1959" s="227"/>
      <c r="B1959" s="227"/>
      <c r="C1959" s="227"/>
      <c r="D1959" s="227"/>
      <c r="E1959" s="227"/>
    </row>
    <row r="1960">
      <c r="A1960" s="227"/>
      <c r="B1960" s="227"/>
      <c r="C1960" s="227"/>
      <c r="D1960" s="227"/>
      <c r="E1960" s="227"/>
    </row>
    <row r="1961">
      <c r="A1961" s="227"/>
      <c r="B1961" s="227"/>
      <c r="C1961" s="227"/>
      <c r="D1961" s="227"/>
      <c r="E1961" s="227"/>
    </row>
    <row r="1962">
      <c r="A1962" s="227"/>
      <c r="B1962" s="227"/>
      <c r="C1962" s="227"/>
      <c r="D1962" s="227"/>
      <c r="E1962" s="227"/>
    </row>
    <row r="1963">
      <c r="A1963" s="227"/>
      <c r="B1963" s="227"/>
      <c r="C1963" s="227"/>
      <c r="D1963" s="227"/>
      <c r="E1963" s="227"/>
    </row>
    <row r="1964">
      <c r="A1964" s="227"/>
      <c r="B1964" s="227"/>
      <c r="C1964" s="227"/>
      <c r="D1964" s="227"/>
      <c r="E1964" s="227"/>
    </row>
    <row r="1965">
      <c r="A1965" s="227"/>
      <c r="B1965" s="227"/>
      <c r="C1965" s="227"/>
      <c r="D1965" s="227"/>
      <c r="E1965" s="227"/>
    </row>
    <row r="1966">
      <c r="A1966" s="227"/>
      <c r="B1966" s="227"/>
      <c r="C1966" s="227"/>
      <c r="D1966" s="227"/>
      <c r="E1966" s="227"/>
    </row>
    <row r="1967">
      <c r="A1967" s="227"/>
      <c r="B1967" s="227"/>
      <c r="C1967" s="227"/>
      <c r="D1967" s="227"/>
      <c r="E1967" s="227"/>
    </row>
    <row r="1968">
      <c r="A1968" s="227"/>
      <c r="B1968" s="227"/>
      <c r="C1968" s="227"/>
      <c r="D1968" s="227"/>
      <c r="E1968" s="227"/>
    </row>
    <row r="1969">
      <c r="A1969" s="227"/>
      <c r="B1969" s="227"/>
      <c r="C1969" s="227"/>
      <c r="D1969" s="227"/>
      <c r="E1969" s="227"/>
    </row>
    <row r="1970">
      <c r="A1970" s="227"/>
      <c r="B1970" s="227"/>
      <c r="C1970" s="227"/>
      <c r="D1970" s="227"/>
      <c r="E1970" s="227"/>
    </row>
    <row r="1971">
      <c r="A1971" s="227"/>
      <c r="B1971" s="227"/>
      <c r="C1971" s="227"/>
      <c r="D1971" s="227"/>
      <c r="E1971" s="227"/>
    </row>
    <row r="1972">
      <c r="A1972" s="227"/>
      <c r="B1972" s="227"/>
      <c r="C1972" s="227"/>
      <c r="D1972" s="227"/>
      <c r="E1972" s="227"/>
    </row>
    <row r="1973">
      <c r="A1973" s="227"/>
      <c r="B1973" s="227"/>
      <c r="C1973" s="227"/>
      <c r="D1973" s="227"/>
      <c r="E1973" s="227"/>
    </row>
    <row r="1974">
      <c r="A1974" s="227"/>
      <c r="B1974" s="227"/>
      <c r="C1974" s="227"/>
      <c r="D1974" s="227"/>
      <c r="E1974" s="227"/>
    </row>
    <row r="1975">
      <c r="A1975" s="227"/>
      <c r="B1975" s="227"/>
      <c r="C1975" s="227"/>
      <c r="D1975" s="227"/>
      <c r="E1975" s="227"/>
    </row>
    <row r="1976">
      <c r="A1976" s="227"/>
      <c r="B1976" s="227"/>
      <c r="C1976" s="227"/>
      <c r="D1976" s="227"/>
      <c r="E1976" s="227"/>
    </row>
    <row r="1977">
      <c r="A1977" s="227"/>
      <c r="B1977" s="227"/>
      <c r="C1977" s="227"/>
      <c r="D1977" s="227"/>
      <c r="E1977" s="227"/>
    </row>
    <row r="1978">
      <c r="A1978" s="227"/>
      <c r="B1978" s="227"/>
      <c r="C1978" s="227"/>
      <c r="D1978" s="227"/>
      <c r="E1978" s="227"/>
    </row>
    <row r="1979">
      <c r="A1979" s="227"/>
      <c r="B1979" s="227"/>
      <c r="C1979" s="227"/>
      <c r="D1979" s="227"/>
      <c r="E1979" s="227"/>
    </row>
    <row r="1980">
      <c r="A1980" s="227"/>
      <c r="B1980" s="227"/>
      <c r="C1980" s="227"/>
      <c r="D1980" s="227"/>
      <c r="E1980" s="227"/>
    </row>
    <row r="1981">
      <c r="A1981" s="227"/>
      <c r="B1981" s="227"/>
      <c r="C1981" s="227"/>
      <c r="D1981" s="227"/>
      <c r="E1981" s="227"/>
    </row>
    <row r="1982">
      <c r="A1982" s="227"/>
      <c r="B1982" s="227"/>
      <c r="C1982" s="227"/>
      <c r="D1982" s="227"/>
      <c r="E1982" s="227"/>
    </row>
    <row r="1983">
      <c r="A1983" s="227"/>
      <c r="B1983" s="227"/>
      <c r="C1983" s="227"/>
      <c r="D1983" s="227"/>
      <c r="E1983" s="227"/>
    </row>
    <row r="1984">
      <c r="A1984" s="227"/>
      <c r="B1984" s="227"/>
      <c r="C1984" s="227"/>
      <c r="D1984" s="227"/>
      <c r="E1984" s="227"/>
    </row>
    <row r="1985">
      <c r="A1985" s="227"/>
      <c r="B1985" s="227"/>
      <c r="C1985" s="227"/>
      <c r="D1985" s="227"/>
      <c r="E1985" s="227"/>
    </row>
    <row r="1986">
      <c r="A1986" s="227"/>
      <c r="B1986" s="227"/>
      <c r="C1986" s="227"/>
      <c r="D1986" s="227"/>
      <c r="E1986" s="227"/>
    </row>
    <row r="1987">
      <c r="A1987" s="227"/>
      <c r="B1987" s="227"/>
      <c r="C1987" s="227"/>
      <c r="D1987" s="227"/>
      <c r="E1987" s="227"/>
    </row>
    <row r="1988">
      <c r="A1988" s="227"/>
      <c r="B1988" s="227"/>
      <c r="C1988" s="227"/>
      <c r="D1988" s="227"/>
      <c r="E1988" s="227"/>
    </row>
    <row r="1989">
      <c r="A1989" s="227"/>
      <c r="B1989" s="227"/>
      <c r="C1989" s="227"/>
      <c r="D1989" s="227"/>
      <c r="E1989" s="227"/>
    </row>
    <row r="1990">
      <c r="A1990" s="227"/>
      <c r="B1990" s="227"/>
      <c r="C1990" s="227"/>
      <c r="D1990" s="227"/>
      <c r="E1990" s="227"/>
    </row>
    <row r="1991">
      <c r="A1991" s="227"/>
      <c r="B1991" s="227"/>
      <c r="C1991" s="227"/>
      <c r="D1991" s="227"/>
      <c r="E1991" s="227"/>
    </row>
    <row r="1992">
      <c r="A1992" s="227"/>
      <c r="B1992" s="227"/>
      <c r="C1992" s="227"/>
      <c r="D1992" s="227"/>
      <c r="E1992" s="227"/>
    </row>
    <row r="1993">
      <c r="A1993" s="227"/>
      <c r="B1993" s="227"/>
      <c r="C1993" s="227"/>
      <c r="D1993" s="227"/>
      <c r="E1993" s="22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2" max="2" width="33.88"/>
    <col customWidth="1" hidden="1" min="3" max="3" width="18.13"/>
    <col customWidth="1" min="4" max="4" width="18.13"/>
    <col customWidth="1" min="6" max="6" width="23.38"/>
    <col customWidth="1" min="11" max="12" width="32.5"/>
    <col hidden="1" min="14" max="35" width="12.63"/>
  </cols>
  <sheetData>
    <row r="1">
      <c r="A1" s="305" t="s">
        <v>2153</v>
      </c>
      <c r="B1" s="306"/>
      <c r="C1" s="306"/>
      <c r="D1" s="306"/>
      <c r="E1" s="306"/>
      <c r="F1" s="306"/>
      <c r="G1" s="306"/>
      <c r="H1" s="306"/>
      <c r="I1" s="306"/>
      <c r="J1" s="306"/>
      <c r="K1" s="306"/>
      <c r="L1" s="306"/>
      <c r="M1" s="306"/>
      <c r="N1" s="306"/>
      <c r="O1" s="306"/>
      <c r="P1" s="306"/>
      <c r="Q1" s="306"/>
      <c r="R1" s="306"/>
      <c r="S1" s="306"/>
      <c r="T1" s="306"/>
      <c r="U1" s="306"/>
      <c r="V1" s="306"/>
      <c r="W1" s="306"/>
      <c r="X1" s="306"/>
      <c r="Y1" s="306"/>
      <c r="Z1" s="306"/>
      <c r="AA1" s="306"/>
      <c r="AB1" s="306"/>
      <c r="AC1" s="306"/>
      <c r="AD1" s="306"/>
      <c r="AE1" s="306"/>
      <c r="AF1" s="306"/>
      <c r="AG1" s="306"/>
      <c r="AH1" s="306"/>
      <c r="AI1" s="306"/>
    </row>
    <row r="2">
      <c r="A2" s="232"/>
      <c r="B2" s="232"/>
      <c r="C2" s="307"/>
      <c r="D2" s="307"/>
      <c r="E2" s="232"/>
      <c r="F2" s="232"/>
      <c r="G2" s="232"/>
      <c r="H2" s="232"/>
      <c r="I2" s="232"/>
      <c r="J2" s="232"/>
      <c r="K2" s="308"/>
      <c r="L2" s="308"/>
      <c r="M2" s="233"/>
      <c r="N2" s="233"/>
      <c r="O2" s="233"/>
      <c r="P2" s="233"/>
      <c r="Q2" s="233"/>
      <c r="R2" s="233"/>
      <c r="S2" s="233"/>
      <c r="T2" s="233"/>
      <c r="U2" s="233"/>
      <c r="V2" s="233"/>
      <c r="W2" s="233"/>
      <c r="X2" s="233"/>
      <c r="Y2" s="233"/>
      <c r="Z2" s="233"/>
      <c r="AA2" s="233"/>
      <c r="AB2" s="233"/>
      <c r="AC2" s="233"/>
      <c r="AD2" s="233"/>
      <c r="AE2" s="233"/>
      <c r="AF2" s="233"/>
      <c r="AG2" s="233"/>
      <c r="AH2" s="233"/>
      <c r="AI2" s="233"/>
    </row>
    <row r="3">
      <c r="A3" s="229" t="s">
        <v>2144</v>
      </c>
      <c r="B3" s="229" t="s">
        <v>1643</v>
      </c>
      <c r="C3" s="120"/>
      <c r="D3" s="120" t="s">
        <v>1339</v>
      </c>
      <c r="E3" s="229" t="s">
        <v>917</v>
      </c>
      <c r="F3" s="229" t="s">
        <v>919</v>
      </c>
      <c r="G3" s="229" t="s">
        <v>1644</v>
      </c>
      <c r="H3" s="229" t="s">
        <v>925</v>
      </c>
      <c r="I3" s="229" t="s">
        <v>1645</v>
      </c>
      <c r="J3" s="229" t="s">
        <v>1646</v>
      </c>
      <c r="K3" s="229" t="s">
        <v>1647</v>
      </c>
      <c r="L3" s="231" t="s">
        <v>1648</v>
      </c>
      <c r="M3" s="232" t="s">
        <v>1649</v>
      </c>
      <c r="N3" s="233"/>
      <c r="O3" s="233"/>
      <c r="P3" s="233"/>
      <c r="Q3" s="233"/>
      <c r="R3" s="233"/>
      <c r="S3" s="233"/>
      <c r="T3" s="233"/>
      <c r="U3" s="233"/>
      <c r="V3" s="233"/>
      <c r="W3" s="233"/>
      <c r="X3" s="233"/>
      <c r="Y3" s="233"/>
      <c r="Z3" s="233"/>
      <c r="AA3" s="233"/>
      <c r="AB3" s="233"/>
      <c r="AC3" s="233"/>
      <c r="AD3" s="233"/>
      <c r="AE3" s="233"/>
      <c r="AF3" s="233"/>
      <c r="AG3" s="233"/>
      <c r="AH3" s="233"/>
      <c r="AI3" s="233"/>
    </row>
    <row r="4">
      <c r="A4" s="236"/>
      <c r="B4" s="234" t="s">
        <v>887</v>
      </c>
      <c r="C4" s="234"/>
      <c r="D4" s="234" t="s">
        <v>6</v>
      </c>
      <c r="E4" s="234" t="s">
        <v>26</v>
      </c>
      <c r="F4" s="234" t="s">
        <v>74</v>
      </c>
      <c r="G4" s="236"/>
      <c r="H4" s="235" t="s">
        <v>1637</v>
      </c>
      <c r="I4" s="248" t="s">
        <v>1689</v>
      </c>
      <c r="J4" s="236"/>
      <c r="K4" s="234" t="s">
        <v>1689</v>
      </c>
      <c r="L4" s="234" t="s">
        <v>2049</v>
      </c>
      <c r="M4" s="236"/>
      <c r="N4" s="236"/>
      <c r="O4" s="236"/>
      <c r="P4" s="236"/>
      <c r="Q4" s="236"/>
      <c r="R4" s="236"/>
      <c r="S4" s="236"/>
      <c r="T4" s="236"/>
      <c r="U4" s="236"/>
      <c r="V4" s="236"/>
      <c r="W4" s="236"/>
      <c r="X4" s="236"/>
      <c r="Y4" s="236"/>
      <c r="Z4" s="236"/>
      <c r="AA4" s="236"/>
      <c r="AB4" s="236"/>
      <c r="AC4" s="236"/>
      <c r="AD4" s="236"/>
      <c r="AE4" s="236"/>
      <c r="AF4" s="236"/>
      <c r="AG4" s="236"/>
      <c r="AH4" s="236"/>
      <c r="AI4" s="236"/>
    </row>
    <row r="5">
      <c r="A5" s="236"/>
      <c r="B5" s="239" t="s">
        <v>889</v>
      </c>
      <c r="C5" s="234"/>
      <c r="D5" s="234" t="s">
        <v>6</v>
      </c>
      <c r="E5" s="234" t="s">
        <v>26</v>
      </c>
      <c r="F5" s="73" t="s">
        <v>80</v>
      </c>
      <c r="G5" s="234"/>
      <c r="H5" s="73" t="s">
        <v>1462</v>
      </c>
      <c r="I5" s="248" t="s">
        <v>1689</v>
      </c>
      <c r="J5" s="236"/>
      <c r="K5" s="238" t="s">
        <v>1690</v>
      </c>
      <c r="L5" s="236"/>
      <c r="M5" s="236"/>
      <c r="N5" s="236"/>
      <c r="O5" s="236"/>
      <c r="P5" s="236"/>
      <c r="Q5" s="236"/>
      <c r="R5" s="236"/>
      <c r="S5" s="236"/>
      <c r="T5" s="236"/>
      <c r="U5" s="236"/>
      <c r="V5" s="236"/>
      <c r="W5" s="236"/>
      <c r="X5" s="236"/>
      <c r="Y5" s="236"/>
      <c r="Z5" s="236"/>
      <c r="AA5" s="236"/>
      <c r="AB5" s="236"/>
      <c r="AC5" s="236"/>
      <c r="AD5" s="236"/>
      <c r="AE5" s="236"/>
      <c r="AF5" s="236"/>
      <c r="AG5" s="236"/>
      <c r="AH5" s="236"/>
      <c r="AI5" s="236"/>
    </row>
    <row r="6">
      <c r="A6" s="236"/>
      <c r="B6" s="235" t="s">
        <v>902</v>
      </c>
      <c r="C6" s="234"/>
      <c r="D6" s="234" t="s">
        <v>6</v>
      </c>
      <c r="E6" s="68" t="s">
        <v>18</v>
      </c>
      <c r="F6" s="68" t="s">
        <v>271</v>
      </c>
      <c r="G6" s="234"/>
      <c r="H6" s="73" t="s">
        <v>1642</v>
      </c>
      <c r="I6" s="248" t="s">
        <v>1689</v>
      </c>
      <c r="J6" s="236"/>
      <c r="K6" s="238" t="s">
        <v>2062</v>
      </c>
      <c r="L6" s="234"/>
      <c r="M6" s="236"/>
      <c r="N6" s="236"/>
      <c r="O6" s="236"/>
      <c r="P6" s="236"/>
      <c r="Q6" s="236"/>
      <c r="R6" s="236"/>
      <c r="S6" s="236"/>
      <c r="T6" s="236"/>
      <c r="U6" s="236"/>
      <c r="V6" s="236"/>
      <c r="W6" s="236"/>
      <c r="X6" s="236"/>
      <c r="Y6" s="236"/>
      <c r="Z6" s="236"/>
      <c r="AA6" s="236"/>
      <c r="AB6" s="236"/>
      <c r="AC6" s="236"/>
      <c r="AD6" s="236"/>
      <c r="AE6" s="236"/>
      <c r="AF6" s="236"/>
      <c r="AG6" s="236"/>
      <c r="AH6" s="236"/>
      <c r="AI6" s="236"/>
    </row>
    <row r="7">
      <c r="A7" s="236"/>
      <c r="B7" s="244" t="s">
        <v>264</v>
      </c>
      <c r="C7" s="185"/>
      <c r="D7" s="185" t="s">
        <v>2</v>
      </c>
      <c r="E7" s="68" t="s">
        <v>29</v>
      </c>
      <c r="F7" s="68" t="s">
        <v>131</v>
      </c>
      <c r="G7" s="68"/>
      <c r="H7" s="185" t="s">
        <v>1406</v>
      </c>
      <c r="I7" s="68" t="s">
        <v>1713</v>
      </c>
      <c r="J7" s="244"/>
      <c r="K7" s="247" t="s">
        <v>1714</v>
      </c>
      <c r="L7" s="40"/>
      <c r="M7" s="40"/>
      <c r="N7" s="10"/>
      <c r="O7" s="10"/>
      <c r="P7" s="10"/>
      <c r="Q7" s="10"/>
      <c r="R7" s="10"/>
      <c r="S7" s="10"/>
      <c r="T7" s="10"/>
      <c r="U7" s="10"/>
      <c r="V7" s="10"/>
      <c r="W7" s="10"/>
      <c r="X7" s="10"/>
      <c r="Y7" s="10"/>
      <c r="Z7" s="10"/>
      <c r="AA7" s="10"/>
      <c r="AB7" s="10"/>
      <c r="AC7" s="10"/>
      <c r="AD7" s="10"/>
      <c r="AE7" s="10"/>
      <c r="AF7" s="10"/>
      <c r="AG7" s="10"/>
      <c r="AH7" s="10"/>
      <c r="AI7" s="10"/>
    </row>
    <row r="8">
      <c r="A8" s="236"/>
      <c r="B8" s="40" t="s">
        <v>224</v>
      </c>
      <c r="C8" s="185"/>
      <c r="D8" s="185" t="s">
        <v>2</v>
      </c>
      <c r="E8" s="68" t="s">
        <v>16</v>
      </c>
      <c r="F8" s="68" t="s">
        <v>70</v>
      </c>
      <c r="G8" s="68"/>
      <c r="H8" s="185" t="s">
        <v>1417</v>
      </c>
      <c r="I8" s="68" t="s">
        <v>1786</v>
      </c>
      <c r="J8" s="40"/>
      <c r="K8" s="247" t="s">
        <v>1787</v>
      </c>
      <c r="L8" s="40"/>
      <c r="M8" s="40"/>
      <c r="N8" s="10"/>
      <c r="O8" s="10"/>
      <c r="P8" s="10"/>
      <c r="Q8" s="10"/>
      <c r="R8" s="10"/>
      <c r="S8" s="10"/>
      <c r="T8" s="10"/>
      <c r="U8" s="10"/>
      <c r="V8" s="10"/>
      <c r="W8" s="10"/>
      <c r="X8" s="10"/>
      <c r="Y8" s="10"/>
      <c r="Z8" s="10"/>
      <c r="AA8" s="10"/>
      <c r="AB8" s="10"/>
      <c r="AC8" s="10"/>
      <c r="AD8" s="10"/>
      <c r="AE8" s="10"/>
      <c r="AF8" s="10"/>
      <c r="AG8" s="10"/>
      <c r="AH8" s="10"/>
      <c r="AI8" s="10"/>
    </row>
    <row r="9">
      <c r="A9" s="236"/>
      <c r="B9" s="185" t="s">
        <v>265</v>
      </c>
      <c r="C9" s="185"/>
      <c r="D9" s="185" t="s">
        <v>2</v>
      </c>
      <c r="E9" s="68" t="s">
        <v>29</v>
      </c>
      <c r="F9" s="68" t="s">
        <v>131</v>
      </c>
      <c r="G9" s="68"/>
      <c r="H9" s="185" t="s">
        <v>1432</v>
      </c>
      <c r="I9" s="68" t="s">
        <v>1786</v>
      </c>
      <c r="J9" s="244"/>
      <c r="K9" s="245" t="s">
        <v>1882</v>
      </c>
      <c r="L9" s="249" t="s">
        <v>1883</v>
      </c>
      <c r="M9" s="40"/>
      <c r="N9" s="10"/>
      <c r="O9" s="10"/>
      <c r="P9" s="10"/>
      <c r="Q9" s="10"/>
      <c r="R9" s="10"/>
      <c r="S9" s="10"/>
      <c r="T9" s="10"/>
      <c r="U9" s="10"/>
      <c r="V9" s="10"/>
      <c r="W9" s="10"/>
      <c r="X9" s="10"/>
      <c r="Y9" s="10"/>
      <c r="Z9" s="10"/>
      <c r="AA9" s="10"/>
      <c r="AB9" s="10"/>
      <c r="AC9" s="10"/>
      <c r="AD9" s="10"/>
      <c r="AE9" s="10"/>
      <c r="AF9" s="10"/>
      <c r="AG9" s="10"/>
      <c r="AH9" s="10"/>
      <c r="AI9" s="10"/>
    </row>
    <row r="10">
      <c r="A10" s="236"/>
      <c r="B10" s="244" t="s">
        <v>268</v>
      </c>
      <c r="C10" s="185"/>
      <c r="D10" s="185" t="s">
        <v>2</v>
      </c>
      <c r="E10" s="235" t="s">
        <v>26</v>
      </c>
      <c r="F10" s="68" t="s">
        <v>137</v>
      </c>
      <c r="G10" s="68"/>
      <c r="H10" s="244"/>
      <c r="I10" s="68" t="s">
        <v>1786</v>
      </c>
      <c r="J10" s="244"/>
      <c r="K10" s="247" t="s">
        <v>1943</v>
      </c>
      <c r="L10" s="40"/>
      <c r="M10" s="10"/>
      <c r="N10" s="10"/>
      <c r="O10" s="10"/>
      <c r="P10" s="10"/>
      <c r="Q10" s="10"/>
      <c r="R10" s="10"/>
      <c r="S10" s="10"/>
      <c r="T10" s="10"/>
      <c r="U10" s="10"/>
      <c r="V10" s="10"/>
      <c r="W10" s="10"/>
      <c r="X10" s="10"/>
      <c r="Y10" s="10"/>
      <c r="Z10" s="10"/>
      <c r="AA10" s="10"/>
      <c r="AB10" s="10"/>
      <c r="AC10" s="10"/>
      <c r="AD10" s="10"/>
      <c r="AE10" s="10"/>
      <c r="AF10" s="10"/>
      <c r="AG10" s="10"/>
      <c r="AH10" s="10"/>
      <c r="AI10" s="10"/>
    </row>
    <row r="11">
      <c r="A11" s="236"/>
      <c r="B11" s="244" t="s">
        <v>276</v>
      </c>
      <c r="C11" s="185"/>
      <c r="D11" s="185" t="s">
        <v>2</v>
      </c>
      <c r="E11" s="68" t="s">
        <v>29</v>
      </c>
      <c r="F11" s="68" t="s">
        <v>148</v>
      </c>
      <c r="G11" s="68"/>
      <c r="H11" s="185" t="s">
        <v>1428</v>
      </c>
      <c r="I11" s="68" t="s">
        <v>1786</v>
      </c>
      <c r="J11" s="244"/>
      <c r="K11" s="245" t="s">
        <v>1866</v>
      </c>
      <c r="L11" s="249" t="s">
        <v>1821</v>
      </c>
      <c r="M11" s="40"/>
      <c r="N11" s="10"/>
      <c r="O11" s="10"/>
      <c r="P11" s="10"/>
      <c r="Q11" s="10"/>
      <c r="R11" s="10"/>
      <c r="S11" s="10"/>
      <c r="T11" s="10"/>
      <c r="U11" s="10"/>
      <c r="V11" s="10"/>
      <c r="W11" s="10"/>
      <c r="X11" s="10"/>
      <c r="Y11" s="10"/>
      <c r="Z11" s="10"/>
      <c r="AA11" s="10"/>
      <c r="AB11" s="10"/>
      <c r="AC11" s="10"/>
      <c r="AD11" s="10"/>
      <c r="AE11" s="10"/>
      <c r="AF11" s="10"/>
      <c r="AG11" s="10"/>
      <c r="AH11" s="10"/>
      <c r="AI11" s="10"/>
    </row>
    <row r="12">
      <c r="A12" s="236"/>
      <c r="B12" s="244" t="s">
        <v>217</v>
      </c>
      <c r="C12" s="185"/>
      <c r="D12" s="185" t="s">
        <v>2</v>
      </c>
      <c r="E12" s="68" t="s">
        <v>29</v>
      </c>
      <c r="F12" s="68" t="s">
        <v>57</v>
      </c>
      <c r="G12" s="68"/>
      <c r="H12" s="185" t="s">
        <v>1412</v>
      </c>
      <c r="I12" s="68" t="s">
        <v>1660</v>
      </c>
      <c r="J12" s="244"/>
      <c r="K12" s="245" t="s">
        <v>1762</v>
      </c>
      <c r="L12" s="249" t="s">
        <v>1763</v>
      </c>
      <c r="M12" s="40"/>
      <c r="N12" s="10"/>
      <c r="O12" s="10"/>
      <c r="P12" s="10"/>
      <c r="Q12" s="10"/>
      <c r="R12" s="10"/>
      <c r="S12" s="10"/>
      <c r="T12" s="10"/>
      <c r="U12" s="10"/>
      <c r="V12" s="10"/>
      <c r="W12" s="10"/>
      <c r="X12" s="10"/>
      <c r="Y12" s="10"/>
      <c r="Z12" s="10"/>
      <c r="AA12" s="10"/>
      <c r="AB12" s="10"/>
      <c r="AC12" s="10"/>
      <c r="AD12" s="10"/>
      <c r="AE12" s="10"/>
      <c r="AF12" s="10"/>
      <c r="AG12" s="10"/>
      <c r="AH12" s="10"/>
      <c r="AI12" s="10"/>
    </row>
    <row r="13">
      <c r="A13" s="236"/>
      <c r="B13" s="73" t="s">
        <v>884</v>
      </c>
      <c r="C13" s="234"/>
      <c r="D13" s="234" t="s">
        <v>6</v>
      </c>
      <c r="E13" s="239" t="s">
        <v>16</v>
      </c>
      <c r="F13" s="73" t="s">
        <v>68</v>
      </c>
      <c r="G13" s="46"/>
      <c r="H13" s="239" t="s">
        <v>1638</v>
      </c>
      <c r="I13" s="68" t="s">
        <v>1660</v>
      </c>
      <c r="J13" s="236"/>
      <c r="K13" s="247" t="s">
        <v>1893</v>
      </c>
      <c r="L13" s="46"/>
      <c r="M13" s="46"/>
      <c r="N13" s="236"/>
      <c r="O13" s="236"/>
      <c r="P13" s="236"/>
      <c r="Q13" s="236"/>
      <c r="R13" s="236"/>
      <c r="S13" s="236"/>
      <c r="T13" s="236"/>
      <c r="U13" s="236"/>
      <c r="V13" s="236"/>
      <c r="W13" s="236"/>
      <c r="X13" s="236"/>
      <c r="Y13" s="236"/>
      <c r="Z13" s="236"/>
      <c r="AA13" s="236"/>
      <c r="AB13" s="236"/>
      <c r="AC13" s="236"/>
      <c r="AD13" s="236"/>
      <c r="AE13" s="236"/>
      <c r="AF13" s="236"/>
      <c r="AG13" s="236"/>
      <c r="AH13" s="236"/>
      <c r="AI13" s="236"/>
    </row>
    <row r="14">
      <c r="A14" s="236"/>
      <c r="B14" s="244" t="s">
        <v>229</v>
      </c>
      <c r="C14" s="185"/>
      <c r="D14" s="185" t="s">
        <v>2</v>
      </c>
      <c r="E14" s="68" t="s">
        <v>29</v>
      </c>
      <c r="F14" s="68" t="s">
        <v>79</v>
      </c>
      <c r="G14" s="68"/>
      <c r="H14" s="185" t="s">
        <v>1402</v>
      </c>
      <c r="I14" s="68" t="s">
        <v>1660</v>
      </c>
      <c r="J14" s="244"/>
      <c r="K14" s="245" t="s">
        <v>1661</v>
      </c>
      <c r="L14" s="244" t="s">
        <v>1662</v>
      </c>
      <c r="M14" s="40" t="s">
        <v>1663</v>
      </c>
      <c r="N14" s="10"/>
      <c r="O14" s="10"/>
      <c r="P14" s="10"/>
      <c r="Q14" s="10"/>
      <c r="R14" s="10"/>
      <c r="S14" s="10"/>
      <c r="T14" s="10"/>
      <c r="U14" s="10"/>
      <c r="V14" s="10"/>
      <c r="W14" s="10"/>
      <c r="X14" s="10"/>
      <c r="Y14" s="10"/>
      <c r="Z14" s="10"/>
      <c r="AA14" s="10"/>
      <c r="AB14" s="10"/>
      <c r="AC14" s="10"/>
      <c r="AD14" s="10"/>
      <c r="AE14" s="10"/>
      <c r="AF14" s="10"/>
      <c r="AG14" s="10"/>
      <c r="AH14" s="10"/>
      <c r="AI14" s="10"/>
    </row>
    <row r="15">
      <c r="A15" s="236"/>
      <c r="B15" s="244" t="s">
        <v>257</v>
      </c>
      <c r="C15" s="185"/>
      <c r="D15" s="185" t="s">
        <v>2</v>
      </c>
      <c r="E15" s="68" t="s">
        <v>29</v>
      </c>
      <c r="F15" s="68" t="s">
        <v>123</v>
      </c>
      <c r="G15" s="68"/>
      <c r="H15" s="244"/>
      <c r="I15" s="68" t="s">
        <v>1660</v>
      </c>
      <c r="J15" s="244"/>
      <c r="K15" s="247" t="s">
        <v>1864</v>
      </c>
      <c r="L15" s="40"/>
      <c r="M15" s="40"/>
      <c r="N15" s="10"/>
      <c r="O15" s="10"/>
      <c r="P15" s="10"/>
      <c r="Q15" s="10"/>
      <c r="R15" s="10"/>
      <c r="S15" s="10"/>
      <c r="T15" s="10"/>
      <c r="U15" s="10"/>
      <c r="V15" s="10"/>
      <c r="W15" s="10"/>
      <c r="X15" s="10"/>
      <c r="Y15" s="10"/>
      <c r="Z15" s="10"/>
      <c r="AA15" s="10"/>
      <c r="AB15" s="10"/>
      <c r="AC15" s="10"/>
      <c r="AD15" s="10"/>
      <c r="AE15" s="10"/>
      <c r="AF15" s="10"/>
      <c r="AG15" s="10"/>
      <c r="AH15" s="10"/>
      <c r="AI15" s="10"/>
    </row>
    <row r="16">
      <c r="A16" s="236"/>
      <c r="B16" s="235" t="s">
        <v>901</v>
      </c>
      <c r="C16" s="234"/>
      <c r="D16" s="234" t="s">
        <v>6</v>
      </c>
      <c r="E16" s="68" t="s">
        <v>18</v>
      </c>
      <c r="F16" s="68" t="s">
        <v>271</v>
      </c>
      <c r="G16" s="234" t="s">
        <v>1695</v>
      </c>
      <c r="H16" s="235" t="s">
        <v>1636</v>
      </c>
      <c r="I16" s="248" t="s">
        <v>1833</v>
      </c>
      <c r="J16" s="236"/>
      <c r="K16" s="238" t="s">
        <v>1834</v>
      </c>
      <c r="L16" s="234"/>
      <c r="M16" s="234" t="s">
        <v>1835</v>
      </c>
      <c r="N16" s="236"/>
      <c r="O16" s="236"/>
      <c r="P16" s="236"/>
      <c r="Q16" s="236"/>
      <c r="R16" s="236"/>
      <c r="S16" s="236"/>
      <c r="T16" s="236"/>
      <c r="U16" s="236"/>
      <c r="V16" s="236"/>
      <c r="W16" s="236"/>
      <c r="X16" s="236"/>
      <c r="Y16" s="236"/>
      <c r="Z16" s="236"/>
      <c r="AA16" s="236"/>
      <c r="AB16" s="236"/>
      <c r="AC16" s="236"/>
      <c r="AD16" s="236"/>
      <c r="AE16" s="236"/>
      <c r="AF16" s="236"/>
      <c r="AG16" s="236"/>
      <c r="AH16" s="236"/>
      <c r="AI16" s="236"/>
    </row>
    <row r="17">
      <c r="A17" s="236"/>
      <c r="B17" s="244" t="s">
        <v>206</v>
      </c>
      <c r="C17" s="185"/>
      <c r="D17" s="185" t="s">
        <v>2</v>
      </c>
      <c r="E17" s="68" t="s">
        <v>18</v>
      </c>
      <c r="F17" s="68" t="s">
        <v>42</v>
      </c>
      <c r="G17" s="68"/>
      <c r="H17" s="185" t="s">
        <v>1419</v>
      </c>
      <c r="I17" s="68" t="s">
        <v>1801</v>
      </c>
      <c r="J17" s="244"/>
      <c r="K17" s="247" t="s">
        <v>1802</v>
      </c>
      <c r="L17" s="40"/>
      <c r="M17" s="10"/>
      <c r="N17" s="10"/>
      <c r="O17" s="10"/>
      <c r="P17" s="10"/>
      <c r="Q17" s="10"/>
      <c r="R17" s="10"/>
      <c r="S17" s="10"/>
      <c r="T17" s="10"/>
      <c r="U17" s="10"/>
      <c r="V17" s="10"/>
      <c r="W17" s="10"/>
      <c r="X17" s="10"/>
      <c r="Y17" s="10"/>
      <c r="Z17" s="10"/>
      <c r="AA17" s="10"/>
      <c r="AB17" s="10"/>
      <c r="AC17" s="10"/>
      <c r="AD17" s="10"/>
      <c r="AE17" s="10"/>
      <c r="AF17" s="10"/>
      <c r="AG17" s="10"/>
      <c r="AH17" s="10"/>
      <c r="AI17" s="10"/>
    </row>
    <row r="18">
      <c r="A18" s="236"/>
      <c r="B18" s="185" t="s">
        <v>208</v>
      </c>
      <c r="C18" s="185"/>
      <c r="D18" s="185" t="s">
        <v>2</v>
      </c>
      <c r="E18" s="68" t="s">
        <v>18</v>
      </c>
      <c r="F18" s="68" t="s">
        <v>43</v>
      </c>
      <c r="G18" s="68"/>
      <c r="H18" s="244"/>
      <c r="I18" s="68" t="s">
        <v>1704</v>
      </c>
      <c r="J18" s="244"/>
      <c r="K18" s="247" t="s">
        <v>1987</v>
      </c>
      <c r="L18" s="40"/>
      <c r="M18" s="10"/>
      <c r="N18" s="10"/>
      <c r="O18" s="10"/>
      <c r="P18" s="10"/>
      <c r="Q18" s="10"/>
      <c r="R18" s="10"/>
      <c r="S18" s="10"/>
      <c r="T18" s="10"/>
      <c r="U18" s="10"/>
      <c r="V18" s="10"/>
      <c r="W18" s="10"/>
      <c r="X18" s="10"/>
      <c r="Y18" s="10"/>
      <c r="Z18" s="10"/>
      <c r="AA18" s="10"/>
      <c r="AB18" s="10"/>
      <c r="AC18" s="10"/>
      <c r="AD18" s="10"/>
      <c r="AE18" s="10"/>
      <c r="AF18" s="10"/>
      <c r="AG18" s="10"/>
      <c r="AH18" s="10"/>
      <c r="AI18" s="10"/>
    </row>
    <row r="19">
      <c r="A19" s="236"/>
      <c r="B19" s="244" t="s">
        <v>261</v>
      </c>
      <c r="C19" s="185"/>
      <c r="D19" s="185" t="s">
        <v>2</v>
      </c>
      <c r="E19" s="68" t="s">
        <v>20</v>
      </c>
      <c r="F19" s="68" t="s">
        <v>127</v>
      </c>
      <c r="G19" s="68"/>
      <c r="H19" s="185" t="s">
        <v>1404</v>
      </c>
      <c r="I19" s="68" t="s">
        <v>1704</v>
      </c>
      <c r="J19" s="244"/>
      <c r="K19" s="245" t="s">
        <v>1705</v>
      </c>
      <c r="L19" s="249" t="s">
        <v>1706</v>
      </c>
      <c r="M19" s="10"/>
      <c r="N19" s="10"/>
      <c r="O19" s="10"/>
      <c r="P19" s="10"/>
      <c r="Q19" s="10"/>
      <c r="R19" s="10"/>
      <c r="S19" s="10"/>
      <c r="T19" s="10"/>
      <c r="U19" s="10"/>
      <c r="V19" s="10"/>
      <c r="W19" s="10"/>
      <c r="X19" s="10"/>
      <c r="Y19" s="10"/>
      <c r="Z19" s="10"/>
      <c r="AA19" s="10"/>
      <c r="AB19" s="10"/>
      <c r="AC19" s="10"/>
      <c r="AD19" s="10"/>
      <c r="AE19" s="10"/>
      <c r="AF19" s="10"/>
      <c r="AG19" s="10"/>
      <c r="AH19" s="10"/>
      <c r="AI19" s="10"/>
    </row>
    <row r="20">
      <c r="A20" s="236"/>
      <c r="B20" s="244" t="s">
        <v>214</v>
      </c>
      <c r="C20" s="185"/>
      <c r="D20" s="185" t="s">
        <v>2</v>
      </c>
      <c r="E20" s="68" t="s">
        <v>18</v>
      </c>
      <c r="F20" s="68" t="s">
        <v>49</v>
      </c>
      <c r="G20" s="68"/>
      <c r="H20" s="244"/>
      <c r="I20" s="68" t="s">
        <v>1807</v>
      </c>
      <c r="J20" s="244"/>
      <c r="K20" s="247" t="s">
        <v>1808</v>
      </c>
      <c r="L20" s="40"/>
      <c r="M20" s="40"/>
      <c r="N20" s="10"/>
      <c r="O20" s="10"/>
      <c r="P20" s="10"/>
      <c r="Q20" s="10"/>
      <c r="R20" s="10"/>
      <c r="S20" s="10"/>
      <c r="T20" s="10"/>
      <c r="U20" s="10"/>
      <c r="V20" s="10"/>
      <c r="W20" s="10"/>
      <c r="X20" s="10"/>
      <c r="Y20" s="10"/>
      <c r="Z20" s="10"/>
      <c r="AA20" s="10"/>
      <c r="AB20" s="10"/>
      <c r="AC20" s="10"/>
      <c r="AD20" s="10"/>
      <c r="AE20" s="10"/>
      <c r="AF20" s="10"/>
      <c r="AG20" s="10"/>
      <c r="AH20" s="10"/>
      <c r="AI20" s="10"/>
    </row>
    <row r="21">
      <c r="A21" s="236"/>
      <c r="B21" s="185" t="s">
        <v>277</v>
      </c>
      <c r="C21" s="185"/>
      <c r="D21" s="185" t="s">
        <v>2</v>
      </c>
      <c r="E21" s="68" t="s">
        <v>29</v>
      </c>
      <c r="F21" s="68" t="s">
        <v>149</v>
      </c>
      <c r="G21" s="68"/>
      <c r="H21" s="244"/>
      <c r="I21" s="68" t="s">
        <v>1841</v>
      </c>
      <c r="J21" s="244"/>
      <c r="K21" s="245" t="s">
        <v>1842</v>
      </c>
      <c r="L21" s="249" t="s">
        <v>1843</v>
      </c>
      <c r="M21" s="40"/>
      <c r="N21" s="10"/>
      <c r="O21" s="10"/>
      <c r="P21" s="10"/>
      <c r="Q21" s="10"/>
      <c r="R21" s="10"/>
      <c r="S21" s="10"/>
      <c r="T21" s="10"/>
      <c r="U21" s="10"/>
      <c r="V21" s="10"/>
      <c r="W21" s="10"/>
      <c r="X21" s="10"/>
      <c r="Y21" s="10"/>
      <c r="Z21" s="10"/>
      <c r="AA21" s="10"/>
      <c r="AB21" s="10"/>
      <c r="AC21" s="10"/>
      <c r="AD21" s="10"/>
      <c r="AE21" s="10"/>
      <c r="AF21" s="10"/>
      <c r="AG21" s="10"/>
      <c r="AH21" s="10"/>
      <c r="AI21" s="10"/>
    </row>
    <row r="22">
      <c r="A22" s="236"/>
      <c r="B22" s="244" t="s">
        <v>210</v>
      </c>
      <c r="C22" s="185"/>
      <c r="D22" s="185" t="s">
        <v>2</v>
      </c>
      <c r="E22" s="68" t="s">
        <v>29</v>
      </c>
      <c r="F22" s="68" t="s">
        <v>46</v>
      </c>
      <c r="G22" s="68"/>
      <c r="H22" s="185" t="s">
        <v>1436</v>
      </c>
      <c r="I22" s="68" t="s">
        <v>1769</v>
      </c>
      <c r="J22" s="244"/>
      <c r="K22" s="247" t="s">
        <v>1982</v>
      </c>
      <c r="L22" s="40"/>
      <c r="M22" s="40"/>
      <c r="N22" s="10"/>
      <c r="O22" s="10"/>
      <c r="P22" s="10"/>
      <c r="Q22" s="10"/>
      <c r="R22" s="10"/>
      <c r="S22" s="10"/>
      <c r="T22" s="10"/>
      <c r="U22" s="10"/>
      <c r="V22" s="10"/>
      <c r="W22" s="10"/>
      <c r="X22" s="10"/>
      <c r="Y22" s="10"/>
      <c r="Z22" s="10"/>
      <c r="AA22" s="10"/>
      <c r="AB22" s="10"/>
      <c r="AC22" s="10"/>
      <c r="AD22" s="10"/>
      <c r="AE22" s="10"/>
      <c r="AF22" s="10"/>
      <c r="AG22" s="10"/>
      <c r="AH22" s="10"/>
      <c r="AI22" s="10"/>
    </row>
    <row r="23">
      <c r="A23" s="236"/>
      <c r="B23" s="244" t="s">
        <v>252</v>
      </c>
      <c r="C23" s="185"/>
      <c r="D23" s="185" t="s">
        <v>2</v>
      </c>
      <c r="E23" s="68" t="s">
        <v>29</v>
      </c>
      <c r="F23" s="68" t="s">
        <v>123</v>
      </c>
      <c r="G23" s="68"/>
      <c r="H23" s="185" t="s">
        <v>1414</v>
      </c>
      <c r="I23" s="68" t="s">
        <v>1769</v>
      </c>
      <c r="J23" s="244"/>
      <c r="K23" s="245" t="s">
        <v>1770</v>
      </c>
      <c r="L23" s="244" t="s">
        <v>1771</v>
      </c>
      <c r="M23" s="40"/>
      <c r="N23" s="10"/>
      <c r="O23" s="10"/>
      <c r="P23" s="10"/>
      <c r="Q23" s="10"/>
      <c r="R23" s="10"/>
      <c r="S23" s="10"/>
      <c r="T23" s="10"/>
      <c r="U23" s="10"/>
      <c r="V23" s="10"/>
      <c r="W23" s="10"/>
      <c r="X23" s="10"/>
      <c r="Y23" s="10"/>
      <c r="Z23" s="10"/>
      <c r="AA23" s="10"/>
      <c r="AB23" s="10"/>
      <c r="AC23" s="10"/>
      <c r="AD23" s="10"/>
      <c r="AE23" s="10"/>
      <c r="AF23" s="10"/>
      <c r="AG23" s="10"/>
      <c r="AH23" s="10"/>
      <c r="AI23" s="10"/>
    </row>
    <row r="24">
      <c r="A24" s="236"/>
      <c r="B24" s="244" t="s">
        <v>256</v>
      </c>
      <c r="C24" s="185"/>
      <c r="D24" s="185" t="s">
        <v>2</v>
      </c>
      <c r="E24" s="68" t="s">
        <v>29</v>
      </c>
      <c r="F24" s="68" t="s">
        <v>123</v>
      </c>
      <c r="G24" s="256"/>
      <c r="H24" s="185" t="s">
        <v>1427</v>
      </c>
      <c r="I24" s="256" t="s">
        <v>1852</v>
      </c>
      <c r="J24" s="244"/>
      <c r="K24" s="247" t="s">
        <v>1853</v>
      </c>
      <c r="L24" s="40"/>
      <c r="M24" s="40"/>
      <c r="N24" s="10"/>
      <c r="O24" s="10"/>
      <c r="P24" s="10"/>
      <c r="Q24" s="10"/>
      <c r="R24" s="10"/>
      <c r="S24" s="10"/>
      <c r="T24" s="10"/>
      <c r="U24" s="10"/>
      <c r="V24" s="10"/>
      <c r="W24" s="10"/>
      <c r="X24" s="10"/>
      <c r="Y24" s="10"/>
      <c r="Z24" s="10"/>
      <c r="AA24" s="10"/>
      <c r="AB24" s="10"/>
      <c r="AC24" s="10"/>
      <c r="AD24" s="10"/>
      <c r="AE24" s="10"/>
      <c r="AF24" s="10"/>
      <c r="AG24" s="10"/>
      <c r="AH24" s="10"/>
      <c r="AI24" s="10"/>
    </row>
    <row r="25">
      <c r="A25" s="236"/>
      <c r="B25" s="244" t="s">
        <v>253</v>
      </c>
      <c r="C25" s="185"/>
      <c r="D25" s="185" t="s">
        <v>2</v>
      </c>
      <c r="E25" s="68" t="s">
        <v>29</v>
      </c>
      <c r="F25" s="68" t="s">
        <v>123</v>
      </c>
      <c r="G25" s="68"/>
      <c r="H25" s="185" t="s">
        <v>1415</v>
      </c>
      <c r="I25" s="68" t="s">
        <v>1772</v>
      </c>
      <c r="J25" s="244"/>
      <c r="K25" s="247" t="s">
        <v>1773</v>
      </c>
      <c r="L25" s="40"/>
      <c r="M25" s="40"/>
      <c r="N25" s="10"/>
      <c r="O25" s="10"/>
      <c r="P25" s="10"/>
      <c r="Q25" s="10"/>
      <c r="R25" s="10"/>
      <c r="S25" s="10"/>
      <c r="T25" s="10"/>
      <c r="U25" s="10"/>
      <c r="V25" s="10"/>
      <c r="W25" s="10"/>
      <c r="X25" s="10"/>
      <c r="Y25" s="10"/>
      <c r="Z25" s="10"/>
      <c r="AA25" s="10"/>
      <c r="AB25" s="10"/>
      <c r="AC25" s="10"/>
      <c r="AD25" s="10"/>
      <c r="AE25" s="10"/>
      <c r="AF25" s="10"/>
      <c r="AG25" s="10"/>
      <c r="AH25" s="10"/>
      <c r="AI25" s="10"/>
    </row>
    <row r="26">
      <c r="A26" s="236"/>
      <c r="B26" s="244" t="s">
        <v>223</v>
      </c>
      <c r="C26" s="185"/>
      <c r="D26" s="185" t="s">
        <v>2</v>
      </c>
      <c r="E26" s="68" t="s">
        <v>16</v>
      </c>
      <c r="F26" s="68" t="s">
        <v>68</v>
      </c>
      <c r="G26" s="68"/>
      <c r="H26" s="185" t="s">
        <v>1407</v>
      </c>
      <c r="I26" s="68" t="s">
        <v>1728</v>
      </c>
      <c r="J26" s="244"/>
      <c r="K26" s="247" t="s">
        <v>1729</v>
      </c>
      <c r="L26" s="40"/>
      <c r="M26" s="40"/>
      <c r="N26" s="10"/>
      <c r="O26" s="10"/>
      <c r="P26" s="10"/>
      <c r="Q26" s="10"/>
      <c r="R26" s="10"/>
      <c r="S26" s="10"/>
      <c r="T26" s="10"/>
      <c r="U26" s="10"/>
      <c r="V26" s="10"/>
      <c r="W26" s="10"/>
      <c r="X26" s="10"/>
      <c r="Y26" s="10"/>
      <c r="Z26" s="10"/>
      <c r="AA26" s="10"/>
      <c r="AB26" s="10"/>
      <c r="AC26" s="10"/>
      <c r="AD26" s="10"/>
      <c r="AE26" s="10"/>
      <c r="AF26" s="10"/>
      <c r="AG26" s="10"/>
      <c r="AH26" s="10"/>
      <c r="AI26" s="10"/>
    </row>
    <row r="27">
      <c r="A27" s="236"/>
      <c r="B27" s="244" t="s">
        <v>274</v>
      </c>
      <c r="C27" s="185"/>
      <c r="D27" s="185" t="s">
        <v>2</v>
      </c>
      <c r="E27" s="68" t="s">
        <v>18</v>
      </c>
      <c r="F27" s="68" t="s">
        <v>271</v>
      </c>
      <c r="G27" s="68"/>
      <c r="H27" s="185" t="s">
        <v>1411</v>
      </c>
      <c r="I27" s="68" t="s">
        <v>1746</v>
      </c>
      <c r="J27" s="244"/>
      <c r="K27" s="247" t="s">
        <v>1747</v>
      </c>
      <c r="L27" s="40"/>
      <c r="M27" s="40"/>
      <c r="N27" s="10"/>
      <c r="O27" s="10"/>
      <c r="P27" s="10"/>
      <c r="Q27" s="10"/>
      <c r="R27" s="10"/>
      <c r="S27" s="10"/>
      <c r="T27" s="10"/>
      <c r="U27" s="10"/>
      <c r="V27" s="10"/>
      <c r="W27" s="10"/>
      <c r="X27" s="10"/>
      <c r="Y27" s="10"/>
      <c r="Z27" s="10"/>
      <c r="AA27" s="10"/>
      <c r="AB27" s="10"/>
      <c r="AC27" s="10"/>
      <c r="AD27" s="10"/>
      <c r="AE27" s="10"/>
      <c r="AF27" s="10"/>
      <c r="AG27" s="10"/>
      <c r="AH27" s="10"/>
      <c r="AI27" s="10"/>
    </row>
    <row r="28">
      <c r="A28" s="236"/>
      <c r="B28" s="185" t="s">
        <v>272</v>
      </c>
      <c r="C28" s="185"/>
      <c r="D28" s="185" t="s">
        <v>2</v>
      </c>
      <c r="E28" s="68" t="s">
        <v>18</v>
      </c>
      <c r="F28" s="68" t="s">
        <v>271</v>
      </c>
      <c r="G28" s="68"/>
      <c r="H28" s="244"/>
      <c r="I28" s="68" t="s">
        <v>1723</v>
      </c>
      <c r="J28" s="244"/>
      <c r="K28" s="247" t="s">
        <v>1724</v>
      </c>
      <c r="L28" s="40"/>
      <c r="M28" s="40"/>
      <c r="N28" s="10"/>
      <c r="O28" s="10"/>
      <c r="P28" s="10"/>
      <c r="Q28" s="10"/>
      <c r="R28" s="10"/>
      <c r="S28" s="10"/>
      <c r="T28" s="10"/>
      <c r="U28" s="10"/>
      <c r="V28" s="10"/>
      <c r="W28" s="10"/>
      <c r="X28" s="10"/>
      <c r="Y28" s="10"/>
      <c r="Z28" s="10"/>
      <c r="AA28" s="10"/>
      <c r="AB28" s="10"/>
      <c r="AC28" s="10"/>
      <c r="AD28" s="10"/>
      <c r="AE28" s="10"/>
      <c r="AF28" s="10"/>
      <c r="AG28" s="10"/>
      <c r="AH28" s="10"/>
      <c r="AI28" s="10"/>
    </row>
    <row r="29">
      <c r="A29" s="236"/>
      <c r="B29" s="244" t="s">
        <v>270</v>
      </c>
      <c r="C29" s="185"/>
      <c r="D29" s="185" t="s">
        <v>2</v>
      </c>
      <c r="E29" s="68" t="s">
        <v>18</v>
      </c>
      <c r="F29" s="68" t="s">
        <v>271</v>
      </c>
      <c r="G29" s="256"/>
      <c r="H29" s="185" t="s">
        <v>1426</v>
      </c>
      <c r="I29" s="256" t="s">
        <v>1849</v>
      </c>
      <c r="J29" s="244"/>
      <c r="K29" s="245" t="s">
        <v>1850</v>
      </c>
      <c r="L29" s="244" t="s">
        <v>1851</v>
      </c>
      <c r="M29" s="40"/>
      <c r="N29" s="10"/>
      <c r="O29" s="10"/>
      <c r="P29" s="10"/>
      <c r="Q29" s="10"/>
      <c r="R29" s="10"/>
      <c r="S29" s="10"/>
      <c r="T29" s="10"/>
      <c r="U29" s="10"/>
      <c r="V29" s="10"/>
      <c r="W29" s="10"/>
      <c r="X29" s="10"/>
      <c r="Y29" s="10"/>
      <c r="Z29" s="10"/>
      <c r="AA29" s="10"/>
      <c r="AB29" s="10"/>
      <c r="AC29" s="10"/>
      <c r="AD29" s="10"/>
      <c r="AE29" s="10"/>
      <c r="AF29" s="10"/>
      <c r="AG29" s="10"/>
      <c r="AH29" s="10"/>
      <c r="AI29" s="10"/>
    </row>
    <row r="30">
      <c r="A30" s="236"/>
      <c r="B30" s="185" t="s">
        <v>203</v>
      </c>
      <c r="C30" s="185"/>
      <c r="D30" s="185" t="s">
        <v>2</v>
      </c>
      <c r="E30" s="68" t="s">
        <v>29</v>
      </c>
      <c r="F30" s="68" t="s">
        <v>33</v>
      </c>
      <c r="G30" s="68"/>
      <c r="H30" s="244"/>
      <c r="I30" s="68" t="s">
        <v>1906</v>
      </c>
      <c r="J30" s="244"/>
      <c r="K30" s="245" t="s">
        <v>1907</v>
      </c>
      <c r="L30" s="249" t="s">
        <v>1908</v>
      </c>
      <c r="M30" s="40"/>
      <c r="N30" s="10"/>
      <c r="O30" s="10"/>
      <c r="P30" s="10"/>
      <c r="Q30" s="10"/>
      <c r="R30" s="10"/>
      <c r="S30" s="10"/>
      <c r="T30" s="10"/>
      <c r="U30" s="10"/>
      <c r="V30" s="10"/>
      <c r="W30" s="10"/>
      <c r="X30" s="10"/>
      <c r="Y30" s="10"/>
      <c r="Z30" s="10"/>
      <c r="AA30" s="10"/>
      <c r="AB30" s="10"/>
      <c r="AC30" s="10"/>
      <c r="AD30" s="10"/>
      <c r="AE30" s="10"/>
      <c r="AF30" s="10"/>
      <c r="AG30" s="10"/>
      <c r="AH30" s="10"/>
      <c r="AI30" s="10"/>
    </row>
    <row r="31">
      <c r="A31" s="236"/>
      <c r="B31" s="244" t="s">
        <v>211</v>
      </c>
      <c r="C31" s="185"/>
      <c r="D31" s="185" t="s">
        <v>2</v>
      </c>
      <c r="E31" s="68" t="s">
        <v>18</v>
      </c>
      <c r="F31" s="68" t="s">
        <v>48</v>
      </c>
      <c r="G31" s="68"/>
      <c r="H31" s="244"/>
      <c r="I31" s="68" t="s">
        <v>1759</v>
      </c>
      <c r="J31" s="244"/>
      <c r="K31" s="245" t="s">
        <v>1760</v>
      </c>
      <c r="L31" s="249" t="s">
        <v>1761</v>
      </c>
      <c r="M31" s="10"/>
      <c r="N31" s="10"/>
      <c r="O31" s="10"/>
      <c r="P31" s="10"/>
      <c r="Q31" s="10"/>
      <c r="R31" s="10"/>
      <c r="S31" s="10"/>
      <c r="T31" s="10"/>
      <c r="U31" s="10"/>
      <c r="V31" s="10"/>
      <c r="W31" s="10"/>
      <c r="X31" s="10"/>
      <c r="Y31" s="10"/>
      <c r="Z31" s="10"/>
      <c r="AA31" s="10"/>
      <c r="AB31" s="10"/>
      <c r="AC31" s="10"/>
      <c r="AD31" s="10"/>
      <c r="AE31" s="10"/>
      <c r="AF31" s="10"/>
      <c r="AG31" s="10"/>
      <c r="AH31" s="10"/>
      <c r="AI31" s="10"/>
    </row>
    <row r="32">
      <c r="A32" s="236"/>
      <c r="B32" s="244" t="s">
        <v>230</v>
      </c>
      <c r="C32" s="185"/>
      <c r="D32" s="185" t="s">
        <v>2</v>
      </c>
      <c r="E32" s="68" t="s">
        <v>29</v>
      </c>
      <c r="F32" s="68" t="s">
        <v>79</v>
      </c>
      <c r="G32" s="68"/>
      <c r="H32" s="244"/>
      <c r="I32" s="68" t="s">
        <v>1719</v>
      </c>
      <c r="J32" s="244"/>
      <c r="K32" s="245" t="s">
        <v>1720</v>
      </c>
      <c r="L32" s="249" t="s">
        <v>1721</v>
      </c>
      <c r="M32" s="40"/>
      <c r="N32" s="250"/>
      <c r="O32" s="10"/>
      <c r="P32" s="10"/>
      <c r="Q32" s="10"/>
      <c r="R32" s="10"/>
      <c r="S32" s="10"/>
      <c r="T32" s="10"/>
      <c r="U32" s="10"/>
      <c r="V32" s="10"/>
      <c r="W32" s="10"/>
      <c r="X32" s="10"/>
      <c r="Y32" s="10"/>
      <c r="Z32" s="10"/>
      <c r="AA32" s="10"/>
      <c r="AB32" s="10"/>
      <c r="AC32" s="10"/>
      <c r="AD32" s="10"/>
      <c r="AE32" s="10"/>
      <c r="AF32" s="10"/>
      <c r="AG32" s="10"/>
      <c r="AH32" s="10"/>
      <c r="AI32" s="10"/>
    </row>
    <row r="33">
      <c r="A33" s="236"/>
      <c r="B33" s="185" t="s">
        <v>219</v>
      </c>
      <c r="C33" s="185"/>
      <c r="D33" s="185" t="s">
        <v>2</v>
      </c>
      <c r="E33" s="68" t="s">
        <v>20</v>
      </c>
      <c r="F33" s="68" t="s">
        <v>60</v>
      </c>
      <c r="G33" s="68"/>
      <c r="H33" s="185" t="s">
        <v>1421</v>
      </c>
      <c r="I33" s="68" t="s">
        <v>1809</v>
      </c>
      <c r="J33" s="244"/>
      <c r="K33" s="245" t="s">
        <v>1810</v>
      </c>
      <c r="L33" s="244" t="s">
        <v>1811</v>
      </c>
      <c r="M33" s="10" t="s">
        <v>1812</v>
      </c>
      <c r="N33" s="6"/>
      <c r="O33" s="10"/>
      <c r="P33" s="10"/>
      <c r="Q33" s="10"/>
      <c r="R33" s="10"/>
      <c r="S33" s="10"/>
      <c r="T33" s="10"/>
      <c r="U33" s="10"/>
      <c r="V33" s="10"/>
      <c r="W33" s="10"/>
      <c r="X33" s="10"/>
      <c r="Y33" s="10"/>
      <c r="Z33" s="10"/>
      <c r="AA33" s="10"/>
      <c r="AB33" s="10"/>
      <c r="AC33" s="10"/>
      <c r="AD33" s="10"/>
      <c r="AE33" s="10"/>
      <c r="AF33" s="10"/>
      <c r="AG33" s="10"/>
      <c r="AH33" s="10"/>
      <c r="AI33" s="10"/>
    </row>
    <row r="34">
      <c r="A34" s="236"/>
      <c r="B34" s="244" t="s">
        <v>233</v>
      </c>
      <c r="C34" s="185"/>
      <c r="D34" s="185" t="s">
        <v>2</v>
      </c>
      <c r="E34" s="68" t="s">
        <v>29</v>
      </c>
      <c r="F34" s="68" t="s">
        <v>79</v>
      </c>
      <c r="G34" s="68"/>
      <c r="H34" s="244"/>
      <c r="I34" s="68" t="s">
        <v>1804</v>
      </c>
      <c r="J34" s="244"/>
      <c r="K34" s="245" t="s">
        <v>1805</v>
      </c>
      <c r="L34" s="249" t="s">
        <v>1806</v>
      </c>
      <c r="M34" s="40"/>
      <c r="N34" s="10"/>
      <c r="O34" s="10"/>
      <c r="P34" s="10"/>
      <c r="Q34" s="10"/>
      <c r="R34" s="10"/>
      <c r="S34" s="10"/>
      <c r="T34" s="10"/>
      <c r="U34" s="10"/>
      <c r="V34" s="10"/>
      <c r="W34" s="10"/>
      <c r="X34" s="10"/>
      <c r="Y34" s="10"/>
      <c r="Z34" s="10"/>
      <c r="AA34" s="10"/>
      <c r="AB34" s="10"/>
      <c r="AC34" s="10"/>
      <c r="AD34" s="10"/>
      <c r="AE34" s="10"/>
      <c r="AF34" s="10"/>
      <c r="AG34" s="10"/>
      <c r="AH34" s="10"/>
      <c r="AI34" s="10"/>
    </row>
    <row r="35">
      <c r="A35" s="236"/>
      <c r="B35" s="239" t="s">
        <v>890</v>
      </c>
      <c r="C35" s="234"/>
      <c r="D35" s="234" t="s">
        <v>6</v>
      </c>
      <c r="E35" s="235" t="s">
        <v>18</v>
      </c>
      <c r="F35" s="73" t="s">
        <v>88</v>
      </c>
      <c r="G35" s="68"/>
      <c r="H35" s="68" t="s">
        <v>1641</v>
      </c>
      <c r="I35" s="262" t="s">
        <v>1804</v>
      </c>
      <c r="J35" s="236"/>
      <c r="K35" s="247" t="s">
        <v>1984</v>
      </c>
      <c r="L35" s="73" t="s">
        <v>1985</v>
      </c>
      <c r="M35" s="234"/>
      <c r="N35" s="236"/>
      <c r="O35" s="236"/>
      <c r="P35" s="236"/>
      <c r="Q35" s="236"/>
      <c r="R35" s="236"/>
      <c r="S35" s="236"/>
      <c r="T35" s="236"/>
      <c r="U35" s="236"/>
      <c r="V35" s="236"/>
      <c r="W35" s="236"/>
      <c r="X35" s="236"/>
      <c r="Y35" s="236"/>
      <c r="Z35" s="236"/>
      <c r="AA35" s="236"/>
      <c r="AB35" s="236"/>
      <c r="AC35" s="236"/>
      <c r="AD35" s="236"/>
      <c r="AE35" s="236"/>
      <c r="AF35" s="236"/>
      <c r="AG35" s="236"/>
      <c r="AH35" s="236"/>
      <c r="AI35" s="236"/>
    </row>
    <row r="36">
      <c r="A36" s="236"/>
      <c r="B36" s="185" t="s">
        <v>246</v>
      </c>
      <c r="C36" s="185"/>
      <c r="D36" s="185" t="s">
        <v>2</v>
      </c>
      <c r="E36" s="68" t="s">
        <v>29</v>
      </c>
      <c r="F36" s="68" t="s">
        <v>103</v>
      </c>
      <c r="G36" s="68"/>
      <c r="H36" s="185" t="s">
        <v>1434</v>
      </c>
      <c r="I36" s="68" t="s">
        <v>1804</v>
      </c>
      <c r="J36" s="244"/>
      <c r="K36" s="247" t="s">
        <v>1911</v>
      </c>
      <c r="L36" s="40"/>
      <c r="M36" s="40"/>
      <c r="N36" s="10"/>
      <c r="O36" s="10"/>
      <c r="P36" s="10"/>
      <c r="Q36" s="10"/>
      <c r="R36" s="10"/>
      <c r="S36" s="10"/>
      <c r="T36" s="10"/>
      <c r="U36" s="10"/>
      <c r="V36" s="10"/>
      <c r="W36" s="10"/>
      <c r="X36" s="10"/>
      <c r="Y36" s="10"/>
      <c r="Z36" s="10"/>
      <c r="AA36" s="10"/>
      <c r="AB36" s="10"/>
      <c r="AC36" s="10"/>
      <c r="AD36" s="10"/>
      <c r="AE36" s="10"/>
      <c r="AF36" s="10"/>
      <c r="AG36" s="10"/>
      <c r="AH36" s="10"/>
      <c r="AI36" s="10"/>
    </row>
    <row r="37">
      <c r="A37" s="236"/>
      <c r="B37" s="185" t="s">
        <v>209</v>
      </c>
      <c r="C37" s="185"/>
      <c r="D37" s="185" t="s">
        <v>2</v>
      </c>
      <c r="E37" s="68" t="s">
        <v>26</v>
      </c>
      <c r="F37" s="68" t="s">
        <v>44</v>
      </c>
      <c r="G37" s="68"/>
      <c r="H37" s="244"/>
      <c r="I37" s="68" t="s">
        <v>1903</v>
      </c>
      <c r="J37" s="244"/>
      <c r="K37" s="247" t="s">
        <v>2126</v>
      </c>
      <c r="L37" s="40"/>
      <c r="M37" s="249" t="s">
        <v>2127</v>
      </c>
      <c r="N37" s="10"/>
      <c r="O37" s="10"/>
      <c r="P37" s="10"/>
      <c r="Q37" s="10"/>
      <c r="R37" s="10"/>
      <c r="S37" s="10"/>
      <c r="T37" s="10"/>
      <c r="U37" s="10"/>
      <c r="V37" s="10"/>
      <c r="W37" s="10"/>
      <c r="X37" s="10"/>
      <c r="Y37" s="10"/>
      <c r="Z37" s="10"/>
      <c r="AA37" s="10"/>
      <c r="AB37" s="10"/>
      <c r="AC37" s="10"/>
      <c r="AD37" s="10"/>
      <c r="AE37" s="10"/>
      <c r="AF37" s="10"/>
      <c r="AG37" s="10"/>
      <c r="AH37" s="10"/>
      <c r="AI37" s="10"/>
    </row>
    <row r="38">
      <c r="A38" s="236"/>
      <c r="B38" s="185" t="s">
        <v>240</v>
      </c>
      <c r="C38" s="185"/>
      <c r="D38" s="185" t="s">
        <v>2</v>
      </c>
      <c r="E38" s="68" t="s">
        <v>18</v>
      </c>
      <c r="F38" s="68" t="s">
        <v>88</v>
      </c>
      <c r="G38" s="68"/>
      <c r="H38" s="185" t="s">
        <v>1433</v>
      </c>
      <c r="I38" s="68" t="s">
        <v>1903</v>
      </c>
      <c r="J38" s="40"/>
      <c r="K38" s="245" t="s">
        <v>1904</v>
      </c>
      <c r="L38" s="185" t="s">
        <v>1905</v>
      </c>
      <c r="M38" s="40"/>
      <c r="N38" s="10"/>
      <c r="O38" s="10"/>
      <c r="P38" s="10"/>
      <c r="Q38" s="10"/>
      <c r="R38" s="10"/>
      <c r="S38" s="10"/>
      <c r="T38" s="10"/>
      <c r="U38" s="10"/>
      <c r="V38" s="10"/>
      <c r="W38" s="10"/>
      <c r="X38" s="10"/>
      <c r="Y38" s="10"/>
      <c r="Z38" s="10"/>
      <c r="AA38" s="10"/>
      <c r="AB38" s="10"/>
      <c r="AC38" s="10"/>
      <c r="AD38" s="10"/>
      <c r="AE38" s="10"/>
      <c r="AF38" s="10"/>
      <c r="AG38" s="10"/>
      <c r="AH38" s="10"/>
      <c r="AI38" s="10"/>
    </row>
    <row r="39">
      <c r="A39" s="236"/>
      <c r="B39" s="185" t="s">
        <v>205</v>
      </c>
      <c r="C39" s="185"/>
      <c r="D39" s="185" t="s">
        <v>2</v>
      </c>
      <c r="E39" s="68" t="s">
        <v>20</v>
      </c>
      <c r="F39" s="68" t="s">
        <v>38</v>
      </c>
      <c r="G39" s="68"/>
      <c r="H39" s="244"/>
      <c r="I39" s="68" t="s">
        <v>1742</v>
      </c>
      <c r="J39" s="244"/>
      <c r="K39" s="247" t="s">
        <v>1926</v>
      </c>
      <c r="L39" s="40"/>
      <c r="M39" s="10"/>
      <c r="N39" s="10"/>
      <c r="O39" s="10"/>
      <c r="P39" s="10"/>
      <c r="Q39" s="10"/>
      <c r="R39" s="10"/>
      <c r="S39" s="10"/>
      <c r="T39" s="10"/>
      <c r="U39" s="10"/>
      <c r="V39" s="10"/>
      <c r="W39" s="10"/>
      <c r="X39" s="10"/>
      <c r="Y39" s="10"/>
      <c r="Z39" s="10"/>
      <c r="AA39" s="10"/>
      <c r="AB39" s="10"/>
      <c r="AC39" s="10"/>
      <c r="AD39" s="10"/>
      <c r="AE39" s="10"/>
      <c r="AF39" s="10"/>
      <c r="AG39" s="10"/>
      <c r="AH39" s="10"/>
      <c r="AI39" s="10"/>
    </row>
    <row r="40">
      <c r="A40" s="236"/>
      <c r="B40" s="244" t="s">
        <v>231</v>
      </c>
      <c r="C40" s="185"/>
      <c r="D40" s="185" t="s">
        <v>2</v>
      </c>
      <c r="E40" s="68" t="s">
        <v>29</v>
      </c>
      <c r="F40" s="68" t="s">
        <v>79</v>
      </c>
      <c r="G40" s="68"/>
      <c r="H40" s="244"/>
      <c r="I40" s="68" t="s">
        <v>1742</v>
      </c>
      <c r="J40" s="244"/>
      <c r="K40" s="245" t="s">
        <v>1743</v>
      </c>
      <c r="L40" s="249" t="s">
        <v>1744</v>
      </c>
      <c r="M40" s="40" t="s">
        <v>1745</v>
      </c>
      <c r="N40" s="10"/>
      <c r="O40" s="10"/>
      <c r="P40" s="10"/>
      <c r="Q40" s="10"/>
      <c r="R40" s="10"/>
      <c r="S40" s="10"/>
      <c r="T40" s="10"/>
      <c r="U40" s="10"/>
      <c r="V40" s="10"/>
      <c r="W40" s="10"/>
      <c r="X40" s="10"/>
      <c r="Y40" s="10"/>
      <c r="Z40" s="10"/>
      <c r="AA40" s="10"/>
      <c r="AB40" s="10"/>
      <c r="AC40" s="10"/>
      <c r="AD40" s="10"/>
      <c r="AE40" s="10"/>
      <c r="AF40" s="10"/>
      <c r="AG40" s="10"/>
      <c r="AH40" s="10"/>
      <c r="AI40" s="10"/>
    </row>
    <row r="41">
      <c r="A41" s="236"/>
      <c r="B41" s="244" t="s">
        <v>225</v>
      </c>
      <c r="C41" s="185"/>
      <c r="D41" s="185" t="s">
        <v>2</v>
      </c>
      <c r="E41" s="68" t="s">
        <v>26</v>
      </c>
      <c r="F41" s="68" t="s">
        <v>74</v>
      </c>
      <c r="G41" s="68"/>
      <c r="H41" s="185" t="s">
        <v>1409</v>
      </c>
      <c r="I41" s="68" t="s">
        <v>1738</v>
      </c>
      <c r="J41" s="244"/>
      <c r="K41" s="247" t="s">
        <v>1739</v>
      </c>
      <c r="L41" s="40"/>
      <c r="M41" s="40"/>
      <c r="N41" s="10"/>
      <c r="O41" s="10"/>
      <c r="P41" s="10"/>
      <c r="Q41" s="10"/>
      <c r="R41" s="10"/>
      <c r="S41" s="10"/>
      <c r="T41" s="10"/>
      <c r="U41" s="10"/>
      <c r="V41" s="10"/>
      <c r="W41" s="10"/>
      <c r="X41" s="10"/>
      <c r="Y41" s="10"/>
      <c r="Z41" s="10"/>
      <c r="AA41" s="10"/>
      <c r="AB41" s="10"/>
      <c r="AC41" s="10"/>
      <c r="AD41" s="10"/>
      <c r="AE41" s="10"/>
      <c r="AF41" s="10"/>
      <c r="AG41" s="10"/>
      <c r="AH41" s="10"/>
      <c r="AI41" s="10"/>
    </row>
    <row r="42">
      <c r="A42" s="236"/>
      <c r="B42" s="244" t="s">
        <v>273</v>
      </c>
      <c r="C42" s="185"/>
      <c r="D42" s="185" t="s">
        <v>2</v>
      </c>
      <c r="E42" s="68" t="s">
        <v>18</v>
      </c>
      <c r="F42" s="68" t="s">
        <v>271</v>
      </c>
      <c r="G42" s="68"/>
      <c r="H42" s="185" t="s">
        <v>1438</v>
      </c>
      <c r="I42" s="68" t="s">
        <v>1990</v>
      </c>
      <c r="J42" s="244"/>
      <c r="K42" s="247" t="s">
        <v>1991</v>
      </c>
      <c r="L42" s="40"/>
      <c r="M42" s="40"/>
      <c r="N42" s="10"/>
      <c r="O42" s="10"/>
      <c r="P42" s="10"/>
      <c r="Q42" s="10"/>
      <c r="R42" s="10"/>
      <c r="S42" s="10"/>
      <c r="T42" s="10"/>
      <c r="U42" s="10"/>
      <c r="V42" s="10"/>
      <c r="W42" s="10"/>
      <c r="X42" s="10"/>
      <c r="Y42" s="10"/>
      <c r="Z42" s="10"/>
      <c r="AA42" s="10"/>
      <c r="AB42" s="10"/>
      <c r="AC42" s="10"/>
      <c r="AD42" s="10"/>
      <c r="AE42" s="10"/>
      <c r="AF42" s="10"/>
      <c r="AG42" s="10"/>
      <c r="AH42" s="10"/>
      <c r="AI42" s="10"/>
    </row>
    <row r="43">
      <c r="A43" s="236"/>
      <c r="B43" s="244" t="s">
        <v>212</v>
      </c>
      <c r="C43" s="185"/>
      <c r="D43" s="185" t="s">
        <v>2</v>
      </c>
      <c r="E43" s="68" t="s">
        <v>18</v>
      </c>
      <c r="F43" s="68" t="s">
        <v>49</v>
      </c>
      <c r="G43" s="68"/>
      <c r="H43" s="244"/>
      <c r="I43" s="68" t="s">
        <v>1725</v>
      </c>
      <c r="J43" s="244"/>
      <c r="K43" s="245" t="s">
        <v>1726</v>
      </c>
      <c r="L43" s="185" t="s">
        <v>1727</v>
      </c>
      <c r="M43" s="10"/>
      <c r="N43" s="10"/>
      <c r="O43" s="10"/>
      <c r="P43" s="10"/>
      <c r="Q43" s="10"/>
      <c r="R43" s="10"/>
      <c r="S43" s="10"/>
      <c r="T43" s="10"/>
      <c r="U43" s="10"/>
      <c r="V43" s="10"/>
      <c r="W43" s="10"/>
      <c r="X43" s="10"/>
      <c r="Y43" s="10"/>
      <c r="Z43" s="10"/>
      <c r="AA43" s="10"/>
      <c r="AB43" s="10"/>
      <c r="AC43" s="10"/>
      <c r="AD43" s="10"/>
      <c r="AE43" s="10"/>
      <c r="AF43" s="10"/>
      <c r="AG43" s="10"/>
      <c r="AH43" s="10"/>
      <c r="AI43" s="10"/>
    </row>
    <row r="44">
      <c r="A44" s="236"/>
      <c r="B44" s="244" t="s">
        <v>202</v>
      </c>
      <c r="C44" s="185"/>
      <c r="D44" s="185" t="s">
        <v>2</v>
      </c>
      <c r="E44" s="68" t="s">
        <v>26</v>
      </c>
      <c r="F44" s="68" t="s">
        <v>32</v>
      </c>
      <c r="G44" s="68"/>
      <c r="H44" s="185" t="s">
        <v>1440</v>
      </c>
      <c r="I44" s="68" t="s">
        <v>1710</v>
      </c>
      <c r="J44" s="244"/>
      <c r="K44" s="247" t="s">
        <v>2035</v>
      </c>
      <c r="L44" s="40"/>
      <c r="M44" s="40"/>
      <c r="N44" s="10"/>
      <c r="O44" s="10"/>
      <c r="P44" s="10"/>
      <c r="Q44" s="10"/>
      <c r="R44" s="10"/>
      <c r="S44" s="10"/>
      <c r="T44" s="10"/>
      <c r="U44" s="10"/>
      <c r="V44" s="10"/>
      <c r="W44" s="10"/>
      <c r="X44" s="10"/>
      <c r="Y44" s="10"/>
      <c r="Z44" s="10"/>
      <c r="AA44" s="10"/>
      <c r="AB44" s="10"/>
      <c r="AC44" s="10"/>
      <c r="AD44" s="10"/>
      <c r="AE44" s="10"/>
      <c r="AF44" s="10"/>
      <c r="AG44" s="10"/>
      <c r="AH44" s="10"/>
      <c r="AI44" s="10"/>
    </row>
    <row r="45">
      <c r="A45" s="236"/>
      <c r="B45" s="244" t="s">
        <v>244</v>
      </c>
      <c r="C45" s="185"/>
      <c r="D45" s="185" t="s">
        <v>2</v>
      </c>
      <c r="E45" s="68" t="s">
        <v>29</v>
      </c>
      <c r="F45" s="68" t="s">
        <v>103</v>
      </c>
      <c r="G45" s="68"/>
      <c r="H45" s="185" t="s">
        <v>1405</v>
      </c>
      <c r="I45" s="68" t="s">
        <v>1710</v>
      </c>
      <c r="J45" s="244"/>
      <c r="K45" s="245" t="s">
        <v>1711</v>
      </c>
      <c r="L45" s="249" t="s">
        <v>1712</v>
      </c>
      <c r="M45" s="40"/>
      <c r="N45" s="10"/>
      <c r="O45" s="10"/>
      <c r="P45" s="10"/>
      <c r="Q45" s="10"/>
      <c r="R45" s="10"/>
      <c r="S45" s="10"/>
      <c r="T45" s="10"/>
      <c r="U45" s="10"/>
      <c r="V45" s="10"/>
      <c r="W45" s="10"/>
      <c r="X45" s="10"/>
      <c r="Y45" s="10"/>
      <c r="Z45" s="10"/>
      <c r="AA45" s="10"/>
      <c r="AB45" s="10"/>
      <c r="AC45" s="10"/>
      <c r="AD45" s="10"/>
      <c r="AE45" s="10"/>
      <c r="AF45" s="10"/>
      <c r="AG45" s="10"/>
      <c r="AH45" s="10"/>
      <c r="AI45" s="10"/>
    </row>
    <row r="46">
      <c r="A46" s="236"/>
      <c r="B46" s="185" t="s">
        <v>226</v>
      </c>
      <c r="C46" s="185"/>
      <c r="D46" s="185" t="s">
        <v>2</v>
      </c>
      <c r="E46" s="68" t="s">
        <v>26</v>
      </c>
      <c r="F46" s="68" t="s">
        <v>74</v>
      </c>
      <c r="G46" s="68"/>
      <c r="H46" s="185" t="s">
        <v>1416</v>
      </c>
      <c r="I46" s="68" t="s">
        <v>1782</v>
      </c>
      <c r="J46" s="244"/>
      <c r="K46" s="247" t="s">
        <v>1783</v>
      </c>
      <c r="L46" s="40"/>
      <c r="M46" s="40"/>
      <c r="N46" s="10"/>
      <c r="O46" s="10"/>
      <c r="P46" s="10"/>
      <c r="Q46" s="10"/>
      <c r="R46" s="10"/>
      <c r="S46" s="10"/>
      <c r="T46" s="10"/>
      <c r="U46" s="10"/>
      <c r="V46" s="10"/>
      <c r="W46" s="10"/>
      <c r="X46" s="10"/>
      <c r="Y46" s="10"/>
      <c r="Z46" s="10"/>
      <c r="AA46" s="10"/>
      <c r="AB46" s="10"/>
      <c r="AC46" s="10"/>
      <c r="AD46" s="10"/>
      <c r="AE46" s="10"/>
      <c r="AF46" s="10"/>
      <c r="AG46" s="10"/>
      <c r="AH46" s="10"/>
      <c r="AI46" s="10"/>
    </row>
    <row r="47">
      <c r="A47" s="236"/>
      <c r="B47" s="185" t="s">
        <v>195</v>
      </c>
      <c r="C47" s="185"/>
      <c r="D47" s="185" t="s">
        <v>2</v>
      </c>
      <c r="E47" s="68" t="s">
        <v>16</v>
      </c>
      <c r="F47" s="68" t="s">
        <v>15</v>
      </c>
      <c r="G47" s="68"/>
      <c r="H47" s="244"/>
      <c r="I47" s="68" t="s">
        <v>1827</v>
      </c>
      <c r="J47" s="244"/>
      <c r="K47" s="247" t="s">
        <v>1980</v>
      </c>
      <c r="L47" s="40"/>
      <c r="M47" s="40"/>
      <c r="N47" s="10"/>
      <c r="O47" s="10"/>
      <c r="P47" s="10"/>
      <c r="Q47" s="10"/>
      <c r="R47" s="10"/>
      <c r="S47" s="10"/>
      <c r="T47" s="10"/>
      <c r="U47" s="10"/>
      <c r="V47" s="10"/>
      <c r="W47" s="10"/>
      <c r="X47" s="10"/>
      <c r="Y47" s="10"/>
      <c r="Z47" s="10"/>
      <c r="AA47" s="10"/>
      <c r="AB47" s="10"/>
      <c r="AC47" s="10"/>
      <c r="AD47" s="10"/>
      <c r="AE47" s="10"/>
      <c r="AF47" s="10"/>
      <c r="AG47" s="10"/>
      <c r="AH47" s="10"/>
      <c r="AI47" s="10"/>
    </row>
    <row r="48">
      <c r="A48" s="236"/>
      <c r="B48" s="244" t="s">
        <v>204</v>
      </c>
      <c r="C48" s="185"/>
      <c r="D48" s="185" t="s">
        <v>2</v>
      </c>
      <c r="E48" s="68" t="s">
        <v>18</v>
      </c>
      <c r="F48" s="68" t="s">
        <v>35</v>
      </c>
      <c r="G48" s="68"/>
      <c r="H48" s="244"/>
      <c r="I48" s="68" t="s">
        <v>1827</v>
      </c>
      <c r="J48" s="244"/>
      <c r="K48" s="247" t="s">
        <v>2116</v>
      </c>
      <c r="L48" s="40"/>
      <c r="M48" s="10"/>
      <c r="N48" s="10"/>
      <c r="O48" s="10"/>
      <c r="P48" s="10"/>
      <c r="Q48" s="10"/>
      <c r="R48" s="10"/>
      <c r="S48" s="10"/>
      <c r="T48" s="10"/>
      <c r="U48" s="10"/>
      <c r="V48" s="10"/>
      <c r="W48" s="10"/>
      <c r="X48" s="10"/>
      <c r="Y48" s="10"/>
      <c r="Z48" s="10"/>
      <c r="AA48" s="10"/>
      <c r="AB48" s="10"/>
      <c r="AC48" s="10"/>
      <c r="AD48" s="10"/>
      <c r="AE48" s="10"/>
      <c r="AF48" s="10"/>
      <c r="AG48" s="10"/>
      <c r="AH48" s="10"/>
      <c r="AI48" s="10"/>
    </row>
    <row r="49">
      <c r="A49" s="236"/>
      <c r="B49" s="244" t="s">
        <v>215</v>
      </c>
      <c r="C49" s="185"/>
      <c r="D49" s="185" t="s">
        <v>2</v>
      </c>
      <c r="E49" s="68" t="s">
        <v>18</v>
      </c>
      <c r="F49" s="68" t="s">
        <v>49</v>
      </c>
      <c r="G49" s="68"/>
      <c r="H49" s="244"/>
      <c r="I49" s="68" t="s">
        <v>1827</v>
      </c>
      <c r="J49" s="244"/>
      <c r="K49" s="247" t="s">
        <v>1828</v>
      </c>
      <c r="L49" s="40"/>
      <c r="M49" s="40"/>
      <c r="N49" s="10"/>
      <c r="O49" s="10"/>
      <c r="P49" s="10"/>
      <c r="Q49" s="10"/>
      <c r="R49" s="10"/>
      <c r="S49" s="10"/>
      <c r="T49" s="10"/>
      <c r="U49" s="10"/>
      <c r="V49" s="10"/>
      <c r="W49" s="10"/>
      <c r="X49" s="10"/>
      <c r="Y49" s="10"/>
      <c r="Z49" s="10"/>
      <c r="AA49" s="10"/>
      <c r="AB49" s="10"/>
      <c r="AC49" s="10"/>
      <c r="AD49" s="10"/>
      <c r="AE49" s="10"/>
      <c r="AF49" s="10"/>
      <c r="AG49" s="10"/>
      <c r="AH49" s="10"/>
      <c r="AI49" s="10"/>
    </row>
    <row r="50">
      <c r="A50" s="236"/>
      <c r="B50" s="185" t="s">
        <v>247</v>
      </c>
      <c r="C50" s="185"/>
      <c r="D50" s="185" t="s">
        <v>2</v>
      </c>
      <c r="E50" s="68" t="s">
        <v>20</v>
      </c>
      <c r="F50" s="68" t="s">
        <v>112</v>
      </c>
      <c r="G50" s="68"/>
      <c r="H50" s="244"/>
      <c r="I50" s="68" t="s">
        <v>1827</v>
      </c>
      <c r="J50" s="244"/>
      <c r="K50" s="245" t="s">
        <v>1829</v>
      </c>
      <c r="L50" s="255" t="s">
        <v>1830</v>
      </c>
      <c r="M50" s="10"/>
      <c r="N50" s="10"/>
      <c r="O50" s="10"/>
      <c r="P50" s="10"/>
      <c r="Q50" s="10"/>
      <c r="R50" s="10"/>
      <c r="S50" s="10"/>
      <c r="T50" s="10"/>
      <c r="U50" s="10"/>
      <c r="V50" s="10"/>
      <c r="W50" s="10"/>
      <c r="X50" s="10"/>
      <c r="Y50" s="10"/>
      <c r="Z50" s="10"/>
      <c r="AA50" s="10"/>
      <c r="AB50" s="10"/>
      <c r="AC50" s="10"/>
      <c r="AD50" s="10"/>
      <c r="AE50" s="10"/>
      <c r="AF50" s="10"/>
      <c r="AG50" s="10"/>
      <c r="AH50" s="10"/>
      <c r="AI50" s="10"/>
    </row>
    <row r="51">
      <c r="A51" s="236"/>
      <c r="B51" s="185" t="s">
        <v>213</v>
      </c>
      <c r="C51" s="185"/>
      <c r="D51" s="185" t="s">
        <v>2</v>
      </c>
      <c r="E51" s="68" t="s">
        <v>18</v>
      </c>
      <c r="F51" s="68" t="s">
        <v>49</v>
      </c>
      <c r="G51" s="68"/>
      <c r="H51" s="185" t="s">
        <v>1408</v>
      </c>
      <c r="I51" s="68" t="s">
        <v>1734</v>
      </c>
      <c r="J51" s="244"/>
      <c r="K51" s="247" t="s">
        <v>1735</v>
      </c>
      <c r="L51" s="40"/>
      <c r="M51" s="40"/>
      <c r="N51" s="10"/>
      <c r="O51" s="10"/>
      <c r="P51" s="10"/>
      <c r="Q51" s="10"/>
      <c r="R51" s="10"/>
      <c r="S51" s="10"/>
      <c r="T51" s="10"/>
      <c r="U51" s="10"/>
      <c r="V51" s="10"/>
      <c r="W51" s="10"/>
      <c r="X51" s="10"/>
      <c r="Y51" s="10"/>
      <c r="Z51" s="10"/>
      <c r="AA51" s="10"/>
      <c r="AB51" s="10"/>
      <c r="AC51" s="10"/>
      <c r="AD51" s="10"/>
      <c r="AE51" s="10"/>
      <c r="AF51" s="10"/>
      <c r="AG51" s="10"/>
      <c r="AH51" s="10"/>
      <c r="AI51" s="10"/>
    </row>
    <row r="52">
      <c r="A52" s="236"/>
      <c r="B52" s="244" t="s">
        <v>267</v>
      </c>
      <c r="C52" s="185"/>
      <c r="D52" s="185" t="s">
        <v>2</v>
      </c>
      <c r="E52" s="68" t="s">
        <v>29</v>
      </c>
      <c r="F52" s="68" t="s">
        <v>136</v>
      </c>
      <c r="G52" s="68"/>
      <c r="H52" s="185" t="s">
        <v>1420</v>
      </c>
      <c r="I52" s="68" t="s">
        <v>1734</v>
      </c>
      <c r="J52" s="244"/>
      <c r="K52" s="247" t="s">
        <v>1803</v>
      </c>
      <c r="L52" s="40"/>
      <c r="M52" s="40"/>
      <c r="N52" s="10"/>
      <c r="O52" s="10"/>
      <c r="P52" s="10"/>
      <c r="Q52" s="10"/>
      <c r="R52" s="10"/>
      <c r="S52" s="10"/>
      <c r="T52" s="10"/>
      <c r="U52" s="10"/>
      <c r="V52" s="10"/>
      <c r="W52" s="10"/>
      <c r="X52" s="10"/>
      <c r="Y52" s="10"/>
      <c r="Z52" s="10"/>
      <c r="AA52" s="10"/>
      <c r="AB52" s="10"/>
      <c r="AC52" s="10"/>
      <c r="AD52" s="10"/>
      <c r="AE52" s="10"/>
      <c r="AF52" s="10"/>
      <c r="AG52" s="10"/>
      <c r="AH52" s="10"/>
      <c r="AI52" s="10"/>
    </row>
    <row r="53">
      <c r="A53" s="236"/>
      <c r="B53" s="244" t="s">
        <v>216</v>
      </c>
      <c r="C53" s="185"/>
      <c r="D53" s="185" t="s">
        <v>2</v>
      </c>
      <c r="E53" s="68" t="s">
        <v>29</v>
      </c>
      <c r="F53" s="68" t="s">
        <v>51</v>
      </c>
      <c r="G53" s="68"/>
      <c r="H53" s="185" t="s">
        <v>1410</v>
      </c>
      <c r="I53" s="68" t="s">
        <v>1666</v>
      </c>
      <c r="J53" s="244"/>
      <c r="K53" s="245" t="s">
        <v>1740</v>
      </c>
      <c r="L53" s="249" t="s">
        <v>1741</v>
      </c>
      <c r="M53" s="40"/>
      <c r="N53" s="250"/>
      <c r="O53" s="10"/>
      <c r="P53" s="10"/>
      <c r="Q53" s="10"/>
      <c r="R53" s="10"/>
      <c r="S53" s="10"/>
      <c r="T53" s="10"/>
      <c r="U53" s="10"/>
      <c r="V53" s="10"/>
      <c r="W53" s="10"/>
      <c r="X53" s="10"/>
      <c r="Y53" s="10"/>
      <c r="Z53" s="10"/>
      <c r="AA53" s="10"/>
      <c r="AB53" s="10"/>
      <c r="AC53" s="10"/>
      <c r="AD53" s="10"/>
      <c r="AE53" s="10"/>
      <c r="AF53" s="10"/>
      <c r="AG53" s="10"/>
      <c r="AH53" s="10"/>
      <c r="AI53" s="10"/>
    </row>
    <row r="54">
      <c r="A54" s="236"/>
      <c r="B54" s="185" t="s">
        <v>222</v>
      </c>
      <c r="C54" s="185"/>
      <c r="D54" s="185" t="s">
        <v>2</v>
      </c>
      <c r="E54" s="68" t="s">
        <v>18</v>
      </c>
      <c r="F54" s="68" t="s">
        <v>63</v>
      </c>
      <c r="G54" s="68"/>
      <c r="H54" s="244"/>
      <c r="I54" s="68" t="s">
        <v>1666</v>
      </c>
      <c r="J54" s="244"/>
      <c r="K54" s="245" t="s">
        <v>1667</v>
      </c>
      <c r="L54" s="244" t="s">
        <v>1668</v>
      </c>
      <c r="M54" s="40"/>
      <c r="N54" s="10"/>
      <c r="O54" s="10"/>
      <c r="P54" s="10"/>
      <c r="Q54" s="10"/>
      <c r="R54" s="10"/>
      <c r="S54" s="10"/>
      <c r="T54" s="10"/>
      <c r="U54" s="10"/>
      <c r="V54" s="10"/>
      <c r="W54" s="10"/>
      <c r="X54" s="10"/>
      <c r="Y54" s="10"/>
      <c r="Z54" s="10"/>
      <c r="AA54" s="10"/>
      <c r="AB54" s="10"/>
      <c r="AC54" s="10"/>
      <c r="AD54" s="10"/>
      <c r="AE54" s="10"/>
      <c r="AF54" s="10"/>
      <c r="AG54" s="10"/>
      <c r="AH54" s="10"/>
      <c r="AI54" s="10"/>
    </row>
    <row r="55">
      <c r="A55" s="236"/>
      <c r="B55" s="185" t="s">
        <v>243</v>
      </c>
      <c r="C55" s="185"/>
      <c r="D55" s="185" t="s">
        <v>2</v>
      </c>
      <c r="E55" s="68" t="s">
        <v>20</v>
      </c>
      <c r="F55" s="68" t="s">
        <v>96</v>
      </c>
      <c r="G55" s="68"/>
      <c r="H55" s="185" t="s">
        <v>1425</v>
      </c>
      <c r="I55" s="68" t="s">
        <v>1844</v>
      </c>
      <c r="J55" s="185"/>
      <c r="K55" s="245" t="s">
        <v>1845</v>
      </c>
      <c r="L55" s="244" t="s">
        <v>1846</v>
      </c>
      <c r="M55" s="10"/>
      <c r="N55" s="10"/>
      <c r="O55" s="10"/>
      <c r="P55" s="10"/>
      <c r="Q55" s="10"/>
      <c r="R55" s="10"/>
      <c r="S55" s="10"/>
      <c r="T55" s="10"/>
      <c r="U55" s="10"/>
      <c r="V55" s="10"/>
      <c r="W55" s="10"/>
      <c r="X55" s="10"/>
      <c r="Y55" s="10"/>
      <c r="Z55" s="10"/>
      <c r="AA55" s="10"/>
      <c r="AB55" s="10"/>
      <c r="AC55" s="10"/>
      <c r="AD55" s="10"/>
      <c r="AE55" s="10"/>
      <c r="AF55" s="10"/>
      <c r="AG55" s="10"/>
      <c r="AH55" s="10"/>
      <c r="AI55" s="10"/>
    </row>
    <row r="56">
      <c r="A56" s="236"/>
      <c r="B56" s="244" t="s">
        <v>200</v>
      </c>
      <c r="C56" s="185"/>
      <c r="D56" s="185" t="s">
        <v>2</v>
      </c>
      <c r="E56" s="68" t="s">
        <v>20</v>
      </c>
      <c r="F56" s="68" t="s">
        <v>1764</v>
      </c>
      <c r="G56" s="68"/>
      <c r="H56" s="185" t="s">
        <v>1439</v>
      </c>
      <c r="I56" s="68" t="s">
        <v>2021</v>
      </c>
      <c r="J56" s="244"/>
      <c r="K56" s="247" t="s">
        <v>2022</v>
      </c>
      <c r="L56" s="40"/>
      <c r="M56" s="10"/>
      <c r="N56" s="10"/>
      <c r="O56" s="10"/>
      <c r="P56" s="10"/>
      <c r="Q56" s="10"/>
      <c r="R56" s="10"/>
      <c r="S56" s="10"/>
      <c r="T56" s="10"/>
      <c r="U56" s="10"/>
      <c r="V56" s="10"/>
      <c r="W56" s="10"/>
      <c r="X56" s="10"/>
      <c r="Y56" s="10"/>
      <c r="Z56" s="10"/>
      <c r="AA56" s="10"/>
      <c r="AB56" s="10"/>
      <c r="AC56" s="10"/>
      <c r="AD56" s="10"/>
      <c r="AE56" s="10"/>
      <c r="AF56" s="10"/>
      <c r="AG56" s="10"/>
      <c r="AH56" s="10"/>
      <c r="AI56" s="10"/>
    </row>
    <row r="57">
      <c r="A57" s="236"/>
      <c r="B57" s="185" t="s">
        <v>248</v>
      </c>
      <c r="C57" s="185"/>
      <c r="D57" s="185" t="s">
        <v>2</v>
      </c>
      <c r="E57" s="68" t="s">
        <v>20</v>
      </c>
      <c r="F57" s="68" t="s">
        <v>114</v>
      </c>
      <c r="G57" s="68"/>
      <c r="H57" s="244"/>
      <c r="I57" s="68" t="s">
        <v>2021</v>
      </c>
      <c r="J57" s="244"/>
      <c r="K57" s="247" t="s">
        <v>2025</v>
      </c>
      <c r="L57" s="40"/>
      <c r="M57" s="10"/>
      <c r="N57" s="10"/>
      <c r="O57" s="10"/>
      <c r="P57" s="10"/>
      <c r="Q57" s="10"/>
      <c r="R57" s="10"/>
      <c r="S57" s="10"/>
      <c r="T57" s="10"/>
      <c r="U57" s="10"/>
      <c r="V57" s="10"/>
      <c r="W57" s="10"/>
      <c r="X57" s="10"/>
      <c r="Y57" s="10"/>
      <c r="Z57" s="10"/>
      <c r="AA57" s="10"/>
      <c r="AB57" s="10"/>
      <c r="AC57" s="10"/>
      <c r="AD57" s="10"/>
      <c r="AE57" s="10"/>
      <c r="AF57" s="10"/>
      <c r="AG57" s="10"/>
      <c r="AH57" s="10"/>
      <c r="AI57" s="10"/>
    </row>
    <row r="58">
      <c r="A58" s="236"/>
      <c r="B58" s="185" t="s">
        <v>197</v>
      </c>
      <c r="C58" s="185"/>
      <c r="D58" s="185" t="s">
        <v>2</v>
      </c>
      <c r="E58" s="68" t="s">
        <v>20</v>
      </c>
      <c r="F58" s="68" t="s">
        <v>19</v>
      </c>
      <c r="G58" s="68"/>
      <c r="H58" s="244"/>
      <c r="I58" s="68" t="s">
        <v>1732</v>
      </c>
      <c r="J58" s="244"/>
      <c r="K58" s="247" t="s">
        <v>1986</v>
      </c>
      <c r="L58" s="40"/>
      <c r="M58" s="10"/>
      <c r="N58" s="10"/>
      <c r="O58" s="10"/>
      <c r="P58" s="10"/>
      <c r="Q58" s="10"/>
      <c r="R58" s="10"/>
      <c r="S58" s="10"/>
      <c r="T58" s="10"/>
      <c r="U58" s="10"/>
      <c r="V58" s="10"/>
      <c r="W58" s="10"/>
      <c r="X58" s="10"/>
      <c r="Y58" s="10"/>
      <c r="Z58" s="10"/>
      <c r="AA58" s="10"/>
      <c r="AB58" s="10"/>
      <c r="AC58" s="10"/>
      <c r="AD58" s="10"/>
      <c r="AE58" s="10"/>
      <c r="AF58" s="10"/>
      <c r="AG58" s="10"/>
      <c r="AH58" s="10"/>
      <c r="AI58" s="10"/>
    </row>
    <row r="59">
      <c r="A59" s="236"/>
      <c r="B59" s="244" t="s">
        <v>232</v>
      </c>
      <c r="C59" s="185"/>
      <c r="D59" s="185" t="s">
        <v>2</v>
      </c>
      <c r="E59" s="68" t="s">
        <v>29</v>
      </c>
      <c r="F59" s="68" t="s">
        <v>79</v>
      </c>
      <c r="G59" s="68"/>
      <c r="H59" s="244"/>
      <c r="I59" s="68" t="s">
        <v>1732</v>
      </c>
      <c r="J59" s="244"/>
      <c r="K59" s="245" t="s">
        <v>1753</v>
      </c>
      <c r="L59" s="249" t="s">
        <v>1754</v>
      </c>
      <c r="M59" s="40"/>
      <c r="N59" s="250"/>
      <c r="O59" s="10"/>
      <c r="P59" s="10"/>
      <c r="Q59" s="10"/>
      <c r="R59" s="10"/>
      <c r="S59" s="10"/>
      <c r="T59" s="10"/>
      <c r="U59" s="10"/>
      <c r="V59" s="10"/>
      <c r="W59" s="10"/>
      <c r="X59" s="10"/>
      <c r="Y59" s="10"/>
      <c r="Z59" s="10"/>
      <c r="AA59" s="10"/>
      <c r="AB59" s="10"/>
      <c r="AC59" s="10"/>
      <c r="AD59" s="10"/>
      <c r="AE59" s="10"/>
      <c r="AF59" s="10"/>
      <c r="AG59" s="10"/>
      <c r="AH59" s="10"/>
      <c r="AI59" s="10"/>
    </row>
    <row r="60">
      <c r="A60" s="236"/>
      <c r="B60" s="244" t="s">
        <v>260</v>
      </c>
      <c r="C60" s="185"/>
      <c r="D60" s="185" t="s">
        <v>2</v>
      </c>
      <c r="E60" s="68" t="s">
        <v>29</v>
      </c>
      <c r="F60" s="68" t="s">
        <v>123</v>
      </c>
      <c r="G60" s="68"/>
      <c r="H60" s="185" t="s">
        <v>1442</v>
      </c>
      <c r="I60" s="68" t="s">
        <v>1732</v>
      </c>
      <c r="J60" s="244"/>
      <c r="K60" s="247" t="s">
        <v>2091</v>
      </c>
      <c r="L60" s="40"/>
      <c r="M60" s="40"/>
      <c r="N60" s="10"/>
      <c r="O60" s="10"/>
      <c r="P60" s="10"/>
      <c r="Q60" s="10"/>
      <c r="R60" s="10"/>
      <c r="S60" s="10"/>
      <c r="T60" s="10"/>
      <c r="U60" s="10"/>
      <c r="V60" s="10"/>
      <c r="W60" s="10"/>
      <c r="X60" s="10"/>
      <c r="Y60" s="10"/>
      <c r="Z60" s="10"/>
      <c r="AA60" s="10"/>
      <c r="AB60" s="10"/>
      <c r="AC60" s="10"/>
      <c r="AD60" s="10"/>
      <c r="AE60" s="10"/>
      <c r="AF60" s="10"/>
      <c r="AG60" s="10"/>
      <c r="AH60" s="10"/>
      <c r="AI60" s="10"/>
    </row>
    <row r="61">
      <c r="A61" s="236"/>
      <c r="B61" s="185" t="s">
        <v>266</v>
      </c>
      <c r="C61" s="185"/>
      <c r="D61" s="185" t="s">
        <v>2</v>
      </c>
      <c r="E61" s="68" t="s">
        <v>16</v>
      </c>
      <c r="F61" s="68" t="s">
        <v>134</v>
      </c>
      <c r="G61" s="68"/>
      <c r="H61" s="185"/>
      <c r="I61" s="68" t="s">
        <v>1732</v>
      </c>
      <c r="J61" s="185"/>
      <c r="K61" s="247" t="s">
        <v>1733</v>
      </c>
      <c r="L61" s="40"/>
      <c r="M61" s="40"/>
      <c r="N61" s="10"/>
      <c r="O61" s="10"/>
      <c r="P61" s="10"/>
      <c r="Q61" s="10"/>
      <c r="R61" s="10"/>
      <c r="S61" s="10"/>
      <c r="T61" s="10"/>
      <c r="U61" s="10"/>
      <c r="V61" s="10"/>
      <c r="W61" s="10"/>
      <c r="X61" s="10"/>
      <c r="Y61" s="10"/>
      <c r="Z61" s="10"/>
      <c r="AA61" s="10"/>
      <c r="AB61" s="10"/>
      <c r="AC61" s="10"/>
      <c r="AD61" s="10"/>
      <c r="AE61" s="10"/>
      <c r="AF61" s="10"/>
      <c r="AG61" s="10"/>
      <c r="AH61" s="10"/>
      <c r="AI61" s="10"/>
    </row>
    <row r="62">
      <c r="A62" s="236"/>
      <c r="B62" s="185" t="s">
        <v>269</v>
      </c>
      <c r="C62" s="185"/>
      <c r="D62" s="185" t="s">
        <v>2</v>
      </c>
      <c r="E62" s="68" t="s">
        <v>26</v>
      </c>
      <c r="F62" s="68" t="s">
        <v>1795</v>
      </c>
      <c r="G62" s="68"/>
      <c r="H62" s="185" t="s">
        <v>72</v>
      </c>
      <c r="I62" s="68" t="s">
        <v>1732</v>
      </c>
      <c r="J62" s="244"/>
      <c r="K62" s="247" t="s">
        <v>1796</v>
      </c>
      <c r="L62" s="40"/>
      <c r="M62" s="10"/>
      <c r="N62" s="10"/>
      <c r="O62" s="10"/>
      <c r="P62" s="10"/>
      <c r="Q62" s="10"/>
      <c r="R62" s="10"/>
      <c r="S62" s="10"/>
      <c r="T62" s="10"/>
      <c r="U62" s="10"/>
      <c r="V62" s="10"/>
      <c r="W62" s="10"/>
      <c r="X62" s="10"/>
      <c r="Y62" s="10"/>
      <c r="Z62" s="10"/>
      <c r="AA62" s="10"/>
      <c r="AB62" s="10"/>
      <c r="AC62" s="10"/>
      <c r="AD62" s="10"/>
      <c r="AE62" s="10"/>
      <c r="AF62" s="10"/>
      <c r="AG62" s="10"/>
      <c r="AH62" s="10"/>
      <c r="AI62" s="10"/>
    </row>
    <row r="63">
      <c r="A63" s="236"/>
      <c r="B63" s="185" t="s">
        <v>201</v>
      </c>
      <c r="C63" s="185"/>
      <c r="D63" s="185" t="s">
        <v>2</v>
      </c>
      <c r="E63" s="68" t="s">
        <v>20</v>
      </c>
      <c r="F63" s="68" t="s">
        <v>1764</v>
      </c>
      <c r="G63" s="68"/>
      <c r="H63" s="244"/>
      <c r="I63" s="68" t="s">
        <v>1813</v>
      </c>
      <c r="J63" s="244"/>
      <c r="K63" s="245" t="s">
        <v>2057</v>
      </c>
      <c r="L63" s="249" t="s">
        <v>2058</v>
      </c>
      <c r="M63" s="10"/>
      <c r="N63" s="10"/>
      <c r="O63" s="10"/>
      <c r="P63" s="10"/>
      <c r="Q63" s="10"/>
      <c r="R63" s="10"/>
      <c r="S63" s="10"/>
      <c r="T63" s="10"/>
      <c r="U63" s="10"/>
      <c r="V63" s="10"/>
      <c r="W63" s="10"/>
      <c r="X63" s="10"/>
      <c r="Y63" s="10"/>
      <c r="Z63" s="10"/>
      <c r="AA63" s="10"/>
      <c r="AB63" s="10"/>
      <c r="AC63" s="10"/>
      <c r="AD63" s="10"/>
      <c r="AE63" s="10"/>
      <c r="AF63" s="10"/>
      <c r="AG63" s="10"/>
      <c r="AH63" s="10"/>
      <c r="AI63" s="10"/>
    </row>
    <row r="64">
      <c r="A64" s="236"/>
      <c r="B64" s="185" t="s">
        <v>220</v>
      </c>
      <c r="C64" s="185"/>
      <c r="D64" s="185" t="s">
        <v>2</v>
      </c>
      <c r="E64" s="68" t="s">
        <v>20</v>
      </c>
      <c r="F64" s="68" t="s">
        <v>60</v>
      </c>
      <c r="G64" s="68"/>
      <c r="H64" s="244"/>
      <c r="I64" s="68" t="s">
        <v>1813</v>
      </c>
      <c r="J64" s="244"/>
      <c r="K64" s="247" t="s">
        <v>1814</v>
      </c>
      <c r="L64" s="40"/>
      <c r="M64" s="10"/>
      <c r="N64" s="10"/>
      <c r="O64" s="10"/>
      <c r="P64" s="10"/>
      <c r="Q64" s="10"/>
      <c r="R64" s="10"/>
      <c r="S64" s="10"/>
      <c r="T64" s="10"/>
      <c r="U64" s="10"/>
      <c r="V64" s="10"/>
      <c r="W64" s="10"/>
      <c r="X64" s="10"/>
      <c r="Y64" s="10"/>
      <c r="Z64" s="10"/>
      <c r="AA64" s="10"/>
      <c r="AB64" s="10"/>
      <c r="AC64" s="10"/>
      <c r="AD64" s="10"/>
      <c r="AE64" s="10"/>
      <c r="AF64" s="10"/>
      <c r="AG64" s="10"/>
      <c r="AH64" s="10"/>
      <c r="AI64" s="10"/>
    </row>
    <row r="65">
      <c r="A65" s="236"/>
      <c r="B65" s="185" t="s">
        <v>199</v>
      </c>
      <c r="C65" s="185"/>
      <c r="D65" s="185" t="s">
        <v>2</v>
      </c>
      <c r="E65" s="68" t="s">
        <v>20</v>
      </c>
      <c r="F65" s="68" t="s">
        <v>1764</v>
      </c>
      <c r="G65" s="68"/>
      <c r="H65" s="185" t="s">
        <v>1413</v>
      </c>
      <c r="I65" s="68" t="s">
        <v>1765</v>
      </c>
      <c r="J65" s="244"/>
      <c r="K65" s="247" t="s">
        <v>1766</v>
      </c>
      <c r="L65" s="40"/>
      <c r="M65" s="10"/>
      <c r="N65" s="10"/>
      <c r="O65" s="10"/>
      <c r="P65" s="10"/>
      <c r="Q65" s="10"/>
      <c r="R65" s="10"/>
      <c r="S65" s="10"/>
      <c r="T65" s="10"/>
      <c r="U65" s="10"/>
      <c r="V65" s="10"/>
      <c r="W65" s="10"/>
      <c r="X65" s="10"/>
      <c r="Y65" s="10"/>
      <c r="Z65" s="10"/>
      <c r="AA65" s="10"/>
      <c r="AB65" s="10"/>
      <c r="AC65" s="10"/>
      <c r="AD65" s="10"/>
      <c r="AE65" s="10"/>
      <c r="AF65" s="10"/>
      <c r="AG65" s="10"/>
      <c r="AH65" s="10"/>
      <c r="AI65" s="10"/>
    </row>
    <row r="66">
      <c r="A66" s="236"/>
      <c r="B66" s="244" t="s">
        <v>259</v>
      </c>
      <c r="C66" s="185"/>
      <c r="D66" s="185" t="s">
        <v>2</v>
      </c>
      <c r="E66" s="68" t="s">
        <v>29</v>
      </c>
      <c r="F66" s="68" t="s">
        <v>123</v>
      </c>
      <c r="G66" s="68"/>
      <c r="H66" s="185" t="s">
        <v>1414</v>
      </c>
      <c r="I66" s="68" t="s">
        <v>1765</v>
      </c>
      <c r="J66" s="244"/>
      <c r="K66" s="247" t="s">
        <v>2084</v>
      </c>
      <c r="L66" s="40"/>
      <c r="M66" s="40"/>
      <c r="N66" s="10"/>
      <c r="O66" s="10"/>
      <c r="P66" s="10"/>
      <c r="Q66" s="10"/>
      <c r="R66" s="10"/>
      <c r="S66" s="10"/>
      <c r="T66" s="10"/>
      <c r="U66" s="10"/>
      <c r="V66" s="10"/>
      <c r="W66" s="10"/>
      <c r="X66" s="10"/>
      <c r="Y66" s="10"/>
      <c r="Z66" s="10"/>
      <c r="AA66" s="10"/>
      <c r="AB66" s="10"/>
      <c r="AC66" s="10"/>
      <c r="AD66" s="10"/>
      <c r="AE66" s="10"/>
      <c r="AF66" s="10"/>
      <c r="AG66" s="10"/>
      <c r="AH66" s="10"/>
      <c r="AI66" s="10"/>
    </row>
    <row r="67">
      <c r="A67" s="236"/>
      <c r="B67" s="244" t="s">
        <v>242</v>
      </c>
      <c r="C67" s="185"/>
      <c r="D67" s="185" t="s">
        <v>2</v>
      </c>
      <c r="E67" s="234" t="s">
        <v>26</v>
      </c>
      <c r="F67" s="68" t="s">
        <v>95</v>
      </c>
      <c r="G67" s="68"/>
      <c r="H67" s="185" t="s">
        <v>1403</v>
      </c>
      <c r="I67" s="68" t="s">
        <v>1675</v>
      </c>
      <c r="J67" s="244"/>
      <c r="K67" s="247" t="s">
        <v>1676</v>
      </c>
      <c r="L67" s="40"/>
      <c r="M67" s="40"/>
      <c r="N67" s="10"/>
      <c r="O67" s="10"/>
      <c r="P67" s="10"/>
      <c r="Q67" s="10"/>
      <c r="R67" s="10"/>
      <c r="S67" s="10"/>
      <c r="T67" s="10"/>
      <c r="U67" s="10"/>
      <c r="V67" s="10"/>
      <c r="W67" s="10"/>
      <c r="X67" s="10"/>
      <c r="Y67" s="10"/>
      <c r="Z67" s="10"/>
      <c r="AA67" s="10"/>
      <c r="AB67" s="10"/>
      <c r="AC67" s="10"/>
      <c r="AD67" s="10"/>
      <c r="AE67" s="10"/>
      <c r="AF67" s="10"/>
      <c r="AG67" s="10"/>
      <c r="AH67" s="10"/>
      <c r="AI67" s="10"/>
    </row>
    <row r="68">
      <c r="A68" s="236"/>
      <c r="B68" s="244" t="s">
        <v>234</v>
      </c>
      <c r="C68" s="185"/>
      <c r="D68" s="185" t="s">
        <v>2</v>
      </c>
      <c r="E68" s="68" t="s">
        <v>29</v>
      </c>
      <c r="F68" s="68" t="s">
        <v>79</v>
      </c>
      <c r="G68" s="68"/>
      <c r="H68" s="185" t="s">
        <v>1423</v>
      </c>
      <c r="I68" s="68" t="s">
        <v>1822</v>
      </c>
      <c r="J68" s="244"/>
      <c r="K68" s="245" t="s">
        <v>1823</v>
      </c>
      <c r="L68" s="249" t="s">
        <v>1824</v>
      </c>
      <c r="M68" s="40"/>
      <c r="N68" s="10"/>
      <c r="O68" s="10"/>
      <c r="P68" s="10"/>
      <c r="Q68" s="10"/>
      <c r="R68" s="10"/>
      <c r="S68" s="10"/>
      <c r="T68" s="10"/>
      <c r="U68" s="10"/>
      <c r="V68" s="10"/>
      <c r="W68" s="10"/>
      <c r="X68" s="10"/>
      <c r="Y68" s="10"/>
      <c r="Z68" s="10"/>
      <c r="AA68" s="10"/>
      <c r="AB68" s="10"/>
      <c r="AC68" s="10"/>
      <c r="AD68" s="10"/>
      <c r="AE68" s="10"/>
      <c r="AF68" s="10"/>
      <c r="AG68" s="10"/>
      <c r="AH68" s="10"/>
      <c r="AI68" s="10"/>
    </row>
    <row r="69">
      <c r="A69" s="236"/>
      <c r="B69" s="244" t="s">
        <v>207</v>
      </c>
      <c r="C69" s="185"/>
      <c r="D69" s="185" t="s">
        <v>2</v>
      </c>
      <c r="E69" s="68" t="s">
        <v>18</v>
      </c>
      <c r="F69" s="68" t="s">
        <v>43</v>
      </c>
      <c r="G69" s="68"/>
      <c r="H69" s="244"/>
      <c r="I69" s="68" t="s">
        <v>1860</v>
      </c>
      <c r="J69" s="244"/>
      <c r="K69" s="247" t="s">
        <v>1931</v>
      </c>
      <c r="L69" s="40"/>
      <c r="M69" s="10"/>
      <c r="N69" s="10"/>
      <c r="O69" s="10"/>
      <c r="P69" s="10"/>
      <c r="Q69" s="10"/>
      <c r="R69" s="10"/>
      <c r="S69" s="10"/>
      <c r="T69" s="10"/>
      <c r="U69" s="10"/>
      <c r="V69" s="10"/>
      <c r="W69" s="10"/>
      <c r="X69" s="10"/>
      <c r="Y69" s="10"/>
      <c r="Z69" s="10"/>
      <c r="AA69" s="10"/>
      <c r="AB69" s="10"/>
      <c r="AC69" s="10"/>
      <c r="AD69" s="10"/>
      <c r="AE69" s="10"/>
      <c r="AF69" s="10"/>
      <c r="AG69" s="10"/>
      <c r="AH69" s="10"/>
      <c r="AI69" s="10"/>
    </row>
    <row r="70">
      <c r="A70" s="236"/>
      <c r="B70" s="244" t="s">
        <v>239</v>
      </c>
      <c r="C70" s="185"/>
      <c r="D70" s="185" t="s">
        <v>2</v>
      </c>
      <c r="E70" s="68" t="s">
        <v>18</v>
      </c>
      <c r="F70" s="68" t="s">
        <v>88</v>
      </c>
      <c r="G70" s="68"/>
      <c r="H70" s="185" t="s">
        <v>1430</v>
      </c>
      <c r="I70" s="68" t="s">
        <v>1860</v>
      </c>
      <c r="J70" s="244"/>
      <c r="K70" s="247" t="s">
        <v>1869</v>
      </c>
      <c r="L70" s="40"/>
      <c r="M70" s="40"/>
      <c r="N70" s="10"/>
      <c r="O70" s="10"/>
      <c r="P70" s="10"/>
      <c r="Q70" s="10"/>
      <c r="R70" s="10"/>
      <c r="S70" s="10"/>
      <c r="T70" s="10"/>
      <c r="U70" s="10"/>
      <c r="V70" s="10"/>
      <c r="W70" s="10"/>
      <c r="X70" s="10"/>
      <c r="Y70" s="10"/>
      <c r="Z70" s="10"/>
      <c r="AA70" s="10"/>
      <c r="AB70" s="10"/>
      <c r="AC70" s="10"/>
      <c r="AD70" s="10"/>
      <c r="AE70" s="10"/>
      <c r="AF70" s="10"/>
      <c r="AG70" s="10"/>
      <c r="AH70" s="10"/>
      <c r="AI70" s="10"/>
    </row>
    <row r="71">
      <c r="A71" s="236"/>
      <c r="B71" s="244" t="s">
        <v>262</v>
      </c>
      <c r="C71" s="185"/>
      <c r="D71" s="185" t="s">
        <v>2</v>
      </c>
      <c r="E71" s="68" t="s">
        <v>20</v>
      </c>
      <c r="F71" s="68" t="s">
        <v>127</v>
      </c>
      <c r="G71" s="68"/>
      <c r="H71" s="244"/>
      <c r="I71" s="68" t="s">
        <v>1860</v>
      </c>
      <c r="J71" s="244"/>
      <c r="K71" s="245" t="s">
        <v>1861</v>
      </c>
      <c r="L71" s="249" t="s">
        <v>1862</v>
      </c>
      <c r="M71" s="10"/>
      <c r="N71" s="10"/>
      <c r="O71" s="10"/>
      <c r="P71" s="10"/>
      <c r="Q71" s="10"/>
      <c r="R71" s="10"/>
      <c r="S71" s="10"/>
      <c r="T71" s="10"/>
      <c r="U71" s="10"/>
      <c r="V71" s="10"/>
      <c r="W71" s="10"/>
      <c r="X71" s="10"/>
      <c r="Y71" s="10"/>
      <c r="Z71" s="10"/>
      <c r="AA71" s="10"/>
      <c r="AB71" s="10"/>
      <c r="AC71" s="10"/>
      <c r="AD71" s="10"/>
      <c r="AE71" s="10"/>
      <c r="AF71" s="10"/>
      <c r="AG71" s="10"/>
      <c r="AH71" s="10"/>
      <c r="AI71" s="10"/>
    </row>
    <row r="72">
      <c r="A72" s="236"/>
      <c r="B72" s="244" t="s">
        <v>263</v>
      </c>
      <c r="C72" s="185"/>
      <c r="D72" s="185" t="s">
        <v>2</v>
      </c>
      <c r="E72" s="68" t="s">
        <v>26</v>
      </c>
      <c r="F72" s="68" t="s">
        <v>129</v>
      </c>
      <c r="G72" s="68"/>
      <c r="H72" s="185" t="s">
        <v>1441</v>
      </c>
      <c r="I72" s="68" t="s">
        <v>2050</v>
      </c>
      <c r="J72" s="244"/>
      <c r="K72" s="245" t="s">
        <v>2051</v>
      </c>
      <c r="L72" s="185" t="s">
        <v>2052</v>
      </c>
      <c r="M72" s="40"/>
      <c r="N72" s="10"/>
      <c r="O72" s="10"/>
      <c r="P72" s="10"/>
      <c r="Q72" s="10"/>
      <c r="R72" s="10"/>
      <c r="S72" s="10"/>
      <c r="T72" s="10"/>
      <c r="U72" s="10"/>
      <c r="V72" s="10"/>
      <c r="W72" s="10"/>
      <c r="X72" s="10"/>
      <c r="Y72" s="10"/>
      <c r="Z72" s="10"/>
      <c r="AA72" s="10"/>
      <c r="AB72" s="10"/>
      <c r="AC72" s="10"/>
      <c r="AD72" s="10"/>
      <c r="AE72" s="10"/>
      <c r="AF72" s="10"/>
      <c r="AG72" s="10"/>
      <c r="AH72" s="10"/>
      <c r="AI72" s="10"/>
    </row>
    <row r="73">
      <c r="A73" s="236"/>
      <c r="B73" s="185" t="s">
        <v>235</v>
      </c>
      <c r="C73" s="185"/>
      <c r="D73" s="185" t="s">
        <v>2</v>
      </c>
      <c r="E73" s="68" t="s">
        <v>29</v>
      </c>
      <c r="F73" s="68" t="s">
        <v>79</v>
      </c>
      <c r="G73" s="68"/>
      <c r="H73" s="244"/>
      <c r="I73" s="68" t="s">
        <v>1880</v>
      </c>
      <c r="J73" s="185"/>
      <c r="K73" s="245" t="s">
        <v>1881</v>
      </c>
      <c r="L73" s="249" t="s">
        <v>1806</v>
      </c>
      <c r="M73" s="40"/>
      <c r="N73" s="10"/>
      <c r="O73" s="10"/>
      <c r="P73" s="10"/>
      <c r="Q73" s="10"/>
      <c r="R73" s="10"/>
      <c r="S73" s="10"/>
      <c r="T73" s="10"/>
      <c r="U73" s="10"/>
      <c r="V73" s="10"/>
      <c r="W73" s="10"/>
      <c r="X73" s="10"/>
      <c r="Y73" s="10"/>
      <c r="Z73" s="10"/>
      <c r="AA73" s="10"/>
      <c r="AB73" s="10"/>
      <c r="AC73" s="10"/>
      <c r="AD73" s="10"/>
      <c r="AE73" s="10"/>
      <c r="AF73" s="10"/>
      <c r="AG73" s="10"/>
      <c r="AH73" s="10"/>
      <c r="AI73" s="10"/>
    </row>
    <row r="74">
      <c r="A74" s="236"/>
      <c r="B74" s="185" t="s">
        <v>250</v>
      </c>
      <c r="C74" s="185"/>
      <c r="D74" s="185" t="s">
        <v>2</v>
      </c>
      <c r="E74" s="235" t="s">
        <v>26</v>
      </c>
      <c r="F74" s="68" t="s">
        <v>1884</v>
      </c>
      <c r="G74" s="68"/>
      <c r="H74" s="244"/>
      <c r="I74" s="68" t="s">
        <v>1885</v>
      </c>
      <c r="J74" s="244"/>
      <c r="K74" s="247" t="s">
        <v>1886</v>
      </c>
      <c r="L74" s="40"/>
      <c r="M74" s="40"/>
      <c r="N74" s="10"/>
      <c r="O74" s="10"/>
      <c r="P74" s="10"/>
      <c r="Q74" s="10"/>
      <c r="R74" s="10"/>
      <c r="S74" s="10"/>
      <c r="T74" s="10"/>
      <c r="U74" s="10"/>
      <c r="V74" s="10"/>
      <c r="W74" s="10"/>
      <c r="X74" s="10"/>
      <c r="Y74" s="10"/>
      <c r="Z74" s="10"/>
      <c r="AA74" s="10"/>
      <c r="AB74" s="10"/>
      <c r="AC74" s="10"/>
      <c r="AD74" s="10"/>
      <c r="AE74" s="10"/>
      <c r="AF74" s="10"/>
      <c r="AG74" s="10"/>
      <c r="AH74" s="10"/>
      <c r="AI74" s="10"/>
    </row>
    <row r="75">
      <c r="A75" s="236"/>
      <c r="B75" s="244" t="s">
        <v>236</v>
      </c>
      <c r="C75" s="185"/>
      <c r="D75" s="185" t="s">
        <v>2</v>
      </c>
      <c r="E75" s="68" t="s">
        <v>29</v>
      </c>
      <c r="F75" s="68" t="s">
        <v>79</v>
      </c>
      <c r="G75" s="68"/>
      <c r="H75" s="244" t="s">
        <v>1443</v>
      </c>
      <c r="I75" s="68" t="s">
        <v>2111</v>
      </c>
      <c r="J75" s="185"/>
      <c r="K75" s="245" t="s">
        <v>2112</v>
      </c>
      <c r="L75" s="249" t="s">
        <v>2113</v>
      </c>
      <c r="M75" s="40"/>
      <c r="N75" s="10"/>
      <c r="O75" s="10"/>
      <c r="P75" s="10"/>
      <c r="Q75" s="10"/>
      <c r="R75" s="10"/>
      <c r="S75" s="10"/>
      <c r="T75" s="10"/>
      <c r="U75" s="10"/>
      <c r="V75" s="10"/>
      <c r="W75" s="10"/>
      <c r="X75" s="10"/>
      <c r="Y75" s="10"/>
      <c r="Z75" s="10"/>
      <c r="AA75" s="10"/>
      <c r="AB75" s="10"/>
      <c r="AC75" s="10"/>
      <c r="AD75" s="10"/>
      <c r="AE75" s="10"/>
      <c r="AF75" s="10"/>
      <c r="AG75" s="10"/>
      <c r="AH75" s="10"/>
      <c r="AI75" s="10"/>
    </row>
    <row r="76">
      <c r="A76" s="236"/>
      <c r="B76" s="239" t="s">
        <v>898</v>
      </c>
      <c r="C76" s="234"/>
      <c r="D76" s="234" t="s">
        <v>6</v>
      </c>
      <c r="E76" s="68" t="s">
        <v>18</v>
      </c>
      <c r="F76" s="68" t="s">
        <v>271</v>
      </c>
      <c r="G76" s="234" t="s">
        <v>1847</v>
      </c>
      <c r="H76" s="235" t="s">
        <v>969</v>
      </c>
      <c r="I76" s="248" t="s">
        <v>2117</v>
      </c>
      <c r="J76" s="236"/>
      <c r="K76" s="238" t="s">
        <v>2118</v>
      </c>
      <c r="L76" s="234"/>
      <c r="M76" s="239" t="s">
        <v>2119</v>
      </c>
      <c r="N76" s="236"/>
      <c r="O76" s="236"/>
      <c r="P76" s="236"/>
      <c r="Q76" s="236"/>
      <c r="R76" s="236"/>
      <c r="S76" s="236"/>
      <c r="T76" s="236"/>
      <c r="U76" s="236"/>
      <c r="V76" s="236"/>
      <c r="W76" s="236"/>
      <c r="X76" s="236"/>
      <c r="Y76" s="236"/>
      <c r="Z76" s="236"/>
      <c r="AA76" s="236"/>
      <c r="AB76" s="236"/>
      <c r="AC76" s="236"/>
      <c r="AD76" s="236"/>
      <c r="AE76" s="236"/>
      <c r="AF76" s="236"/>
      <c r="AG76" s="236"/>
      <c r="AH76" s="236"/>
      <c r="AI76" s="236"/>
    </row>
    <row r="77">
      <c r="A77" s="236"/>
      <c r="B77" s="244" t="s">
        <v>198</v>
      </c>
      <c r="C77" s="185"/>
      <c r="D77" s="185" t="s">
        <v>2</v>
      </c>
      <c r="E77" s="68" t="s">
        <v>29</v>
      </c>
      <c r="F77" s="68" t="s">
        <v>28</v>
      </c>
      <c r="G77" s="68"/>
      <c r="H77" s="244"/>
      <c r="I77" s="68" t="s">
        <v>1816</v>
      </c>
      <c r="J77" s="244"/>
      <c r="K77" s="247" t="s">
        <v>2034</v>
      </c>
      <c r="L77" s="40"/>
      <c r="M77" s="40"/>
      <c r="N77" s="10"/>
      <c r="O77" s="10"/>
      <c r="P77" s="10"/>
      <c r="Q77" s="10"/>
      <c r="R77" s="10"/>
      <c r="S77" s="10"/>
      <c r="T77" s="10"/>
      <c r="U77" s="10"/>
      <c r="V77" s="10"/>
      <c r="W77" s="10"/>
      <c r="X77" s="10"/>
      <c r="Y77" s="10"/>
      <c r="Z77" s="10"/>
      <c r="AA77" s="10"/>
      <c r="AB77" s="10"/>
      <c r="AC77" s="10"/>
      <c r="AD77" s="10"/>
      <c r="AE77" s="10"/>
      <c r="AF77" s="10"/>
      <c r="AG77" s="10"/>
      <c r="AH77" s="10"/>
      <c r="AI77" s="10"/>
    </row>
    <row r="78">
      <c r="A78" s="236"/>
      <c r="B78" s="244" t="s">
        <v>218</v>
      </c>
      <c r="C78" s="185"/>
      <c r="D78" s="185" t="s">
        <v>2</v>
      </c>
      <c r="E78" s="68" t="s">
        <v>29</v>
      </c>
      <c r="F78" s="68" t="s">
        <v>57</v>
      </c>
      <c r="G78" s="68"/>
      <c r="H78" s="244"/>
      <c r="I78" s="68" t="s">
        <v>1816</v>
      </c>
      <c r="J78" s="244"/>
      <c r="K78" s="245" t="s">
        <v>1887</v>
      </c>
      <c r="L78" s="249" t="s">
        <v>1888</v>
      </c>
      <c r="M78" s="249" t="s">
        <v>1889</v>
      </c>
      <c r="N78" s="250"/>
      <c r="O78" s="10"/>
      <c r="P78" s="10"/>
      <c r="Q78" s="10"/>
      <c r="R78" s="10"/>
      <c r="S78" s="10"/>
      <c r="T78" s="10"/>
      <c r="U78" s="10"/>
      <c r="V78" s="10"/>
      <c r="W78" s="10"/>
      <c r="X78" s="10"/>
      <c r="Y78" s="10"/>
      <c r="Z78" s="10"/>
      <c r="AA78" s="10"/>
      <c r="AB78" s="10"/>
      <c r="AC78" s="10"/>
      <c r="AD78" s="10"/>
      <c r="AE78" s="10"/>
      <c r="AF78" s="10"/>
      <c r="AG78" s="10"/>
      <c r="AH78" s="10"/>
      <c r="AI78" s="10"/>
    </row>
    <row r="79">
      <c r="A79" s="236"/>
      <c r="B79" s="244" t="s">
        <v>221</v>
      </c>
      <c r="C79" s="185"/>
      <c r="D79" s="185" t="s">
        <v>2</v>
      </c>
      <c r="E79" s="68" t="s">
        <v>18</v>
      </c>
      <c r="F79" s="68" t="s">
        <v>61</v>
      </c>
      <c r="G79" s="68"/>
      <c r="H79" s="244"/>
      <c r="I79" s="68" t="s">
        <v>1816</v>
      </c>
      <c r="J79" s="244"/>
      <c r="K79" s="247" t="s">
        <v>2138</v>
      </c>
      <c r="L79" s="40"/>
      <c r="M79" s="40"/>
      <c r="N79" s="10"/>
      <c r="O79" s="10"/>
      <c r="P79" s="10"/>
      <c r="Q79" s="10"/>
      <c r="R79" s="10"/>
      <c r="S79" s="10"/>
      <c r="T79" s="10"/>
      <c r="U79" s="10"/>
      <c r="V79" s="10"/>
      <c r="W79" s="10"/>
      <c r="X79" s="10"/>
      <c r="Y79" s="10"/>
      <c r="Z79" s="10"/>
      <c r="AA79" s="10"/>
      <c r="AB79" s="10"/>
      <c r="AC79" s="10"/>
      <c r="AD79" s="10"/>
      <c r="AE79" s="10"/>
      <c r="AF79" s="10"/>
      <c r="AG79" s="10"/>
      <c r="AH79" s="10"/>
      <c r="AI79" s="10"/>
    </row>
    <row r="80">
      <c r="A80" s="236"/>
      <c r="B80" s="244" t="s">
        <v>241</v>
      </c>
      <c r="C80" s="185"/>
      <c r="D80" s="185" t="s">
        <v>2</v>
      </c>
      <c r="E80" s="68" t="s">
        <v>18</v>
      </c>
      <c r="F80" s="68" t="s">
        <v>93</v>
      </c>
      <c r="G80" s="68"/>
      <c r="H80" s="244"/>
      <c r="I80" s="68" t="s">
        <v>1816</v>
      </c>
      <c r="J80" s="244"/>
      <c r="K80" s="245" t="s">
        <v>1820</v>
      </c>
      <c r="L80" s="249" t="s">
        <v>1821</v>
      </c>
      <c r="M80" s="40"/>
      <c r="N80" s="10"/>
      <c r="O80" s="10"/>
      <c r="P80" s="10"/>
      <c r="Q80" s="10"/>
      <c r="R80" s="10"/>
      <c r="S80" s="10"/>
      <c r="T80" s="10"/>
      <c r="U80" s="10"/>
      <c r="V80" s="10"/>
      <c r="W80" s="10"/>
      <c r="X80" s="10"/>
      <c r="Y80" s="10"/>
      <c r="Z80" s="10"/>
      <c r="AA80" s="10"/>
      <c r="AB80" s="10"/>
      <c r="AC80" s="10"/>
      <c r="AD80" s="10"/>
      <c r="AE80" s="10"/>
      <c r="AF80" s="10"/>
      <c r="AG80" s="10"/>
      <c r="AH80" s="10"/>
      <c r="AI80" s="10"/>
    </row>
    <row r="81">
      <c r="A81" s="236"/>
      <c r="B81" s="244" t="s">
        <v>254</v>
      </c>
      <c r="C81" s="185"/>
      <c r="D81" s="185" t="s">
        <v>2</v>
      </c>
      <c r="E81" s="68" t="s">
        <v>29</v>
      </c>
      <c r="F81" s="68" t="s">
        <v>123</v>
      </c>
      <c r="G81" s="68"/>
      <c r="H81" s="185" t="s">
        <v>1422</v>
      </c>
      <c r="I81" s="68" t="s">
        <v>1816</v>
      </c>
      <c r="J81" s="244"/>
      <c r="K81" s="247" t="s">
        <v>1817</v>
      </c>
      <c r="L81" s="40"/>
      <c r="M81" s="40"/>
      <c r="N81" s="10"/>
      <c r="O81" s="10"/>
      <c r="P81" s="10"/>
      <c r="Q81" s="10"/>
      <c r="R81" s="10"/>
      <c r="S81" s="10"/>
      <c r="T81" s="10"/>
      <c r="U81" s="10"/>
      <c r="V81" s="10"/>
      <c r="W81" s="10"/>
      <c r="X81" s="10"/>
      <c r="Y81" s="10"/>
      <c r="Z81" s="10"/>
      <c r="AA81" s="10"/>
      <c r="AB81" s="10"/>
      <c r="AC81" s="10"/>
      <c r="AD81" s="10"/>
      <c r="AE81" s="10"/>
      <c r="AF81" s="10"/>
      <c r="AG81" s="10"/>
      <c r="AH81" s="10"/>
      <c r="AI81" s="10"/>
    </row>
    <row r="82">
      <c r="A82" s="236"/>
      <c r="B82" s="244" t="s">
        <v>249</v>
      </c>
      <c r="C82" s="185"/>
      <c r="D82" s="185" t="s">
        <v>2</v>
      </c>
      <c r="E82" s="68" t="s">
        <v>16</v>
      </c>
      <c r="F82" s="68" t="s">
        <v>1797</v>
      </c>
      <c r="G82" s="68"/>
      <c r="H82" s="185" t="s">
        <v>1418</v>
      </c>
      <c r="I82" s="68" t="s">
        <v>1798</v>
      </c>
      <c r="J82" s="244"/>
      <c r="K82" s="245" t="s">
        <v>1799</v>
      </c>
      <c r="L82" s="249" t="s">
        <v>1800</v>
      </c>
      <c r="M82" s="40"/>
      <c r="N82" s="10"/>
      <c r="O82" s="10"/>
      <c r="P82" s="10"/>
      <c r="Q82" s="10"/>
      <c r="R82" s="10"/>
      <c r="S82" s="10"/>
      <c r="T82" s="10"/>
      <c r="U82" s="10"/>
      <c r="V82" s="10"/>
      <c r="W82" s="10"/>
      <c r="X82" s="10"/>
      <c r="Y82" s="10"/>
      <c r="Z82" s="10"/>
      <c r="AA82" s="10"/>
      <c r="AB82" s="10"/>
      <c r="AC82" s="10"/>
      <c r="AD82" s="10"/>
      <c r="AE82" s="10"/>
      <c r="AF82" s="10"/>
      <c r="AG82" s="10"/>
      <c r="AH82" s="10"/>
      <c r="AI82" s="10"/>
    </row>
    <row r="83">
      <c r="A83" s="236"/>
      <c r="B83" s="235" t="s">
        <v>899</v>
      </c>
      <c r="C83" s="234"/>
      <c r="D83" s="234" t="s">
        <v>6</v>
      </c>
      <c r="E83" s="68" t="s">
        <v>18</v>
      </c>
      <c r="F83" s="68" t="s">
        <v>271</v>
      </c>
      <c r="G83" s="234" t="s">
        <v>1791</v>
      </c>
      <c r="H83" s="235" t="s">
        <v>100</v>
      </c>
      <c r="I83" s="248" t="s">
        <v>2063</v>
      </c>
      <c r="J83" s="236"/>
      <c r="K83" s="238" t="s">
        <v>2064</v>
      </c>
      <c r="L83" s="236"/>
      <c r="M83" s="236"/>
      <c r="N83" s="236"/>
      <c r="O83" s="236"/>
      <c r="P83" s="236"/>
      <c r="Q83" s="236"/>
      <c r="R83" s="236"/>
      <c r="S83" s="236"/>
      <c r="T83" s="236"/>
      <c r="U83" s="236"/>
      <c r="V83" s="236"/>
      <c r="W83" s="236"/>
      <c r="X83" s="236"/>
      <c r="Y83" s="236"/>
      <c r="Z83" s="236"/>
      <c r="AA83" s="236"/>
      <c r="AB83" s="236"/>
      <c r="AC83" s="236"/>
      <c r="AD83" s="236"/>
      <c r="AE83" s="236"/>
      <c r="AF83" s="236"/>
      <c r="AG83" s="236"/>
      <c r="AH83" s="236"/>
      <c r="AI83" s="236"/>
    </row>
    <row r="84">
      <c r="A84" s="236"/>
      <c r="B84" s="185" t="s">
        <v>237</v>
      </c>
      <c r="C84" s="185"/>
      <c r="D84" s="185" t="s">
        <v>2</v>
      </c>
      <c r="E84" s="68" t="s">
        <v>29</v>
      </c>
      <c r="F84" s="68" t="s">
        <v>83</v>
      </c>
      <c r="G84" s="256"/>
      <c r="H84" s="244"/>
      <c r="I84" s="256" t="s">
        <v>2005</v>
      </c>
      <c r="J84" s="244"/>
      <c r="K84" s="247" t="s">
        <v>2006</v>
      </c>
      <c r="L84" s="40"/>
      <c r="M84" s="40"/>
      <c r="N84" s="10"/>
      <c r="O84" s="10"/>
      <c r="P84" s="10"/>
      <c r="Q84" s="10"/>
      <c r="R84" s="10"/>
      <c r="S84" s="10"/>
      <c r="T84" s="10"/>
      <c r="U84" s="10"/>
      <c r="V84" s="10"/>
      <c r="W84" s="10"/>
      <c r="X84" s="10"/>
      <c r="Y84" s="10"/>
      <c r="Z84" s="10"/>
      <c r="AA84" s="10"/>
      <c r="AB84" s="10"/>
      <c r="AC84" s="10"/>
      <c r="AD84" s="10"/>
      <c r="AE84" s="10"/>
      <c r="AF84" s="10"/>
      <c r="AG84" s="10"/>
      <c r="AH84" s="10"/>
      <c r="AI84" s="10"/>
    </row>
    <row r="85">
      <c r="A85" s="236"/>
      <c r="B85" s="185" t="s">
        <v>245</v>
      </c>
      <c r="C85" s="185"/>
      <c r="D85" s="185" t="s">
        <v>2</v>
      </c>
      <c r="E85" s="68" t="s">
        <v>29</v>
      </c>
      <c r="F85" s="68" t="s">
        <v>103</v>
      </c>
      <c r="G85" s="68"/>
      <c r="H85" s="185" t="s">
        <v>1431</v>
      </c>
      <c r="I85" s="68" t="s">
        <v>1836</v>
      </c>
      <c r="J85" s="244"/>
      <c r="K85" s="247" t="s">
        <v>1879</v>
      </c>
      <c r="L85" s="40"/>
      <c r="M85" s="40"/>
      <c r="N85" s="10"/>
      <c r="O85" s="10"/>
      <c r="P85" s="10"/>
      <c r="Q85" s="10"/>
      <c r="R85" s="10"/>
      <c r="S85" s="10"/>
      <c r="T85" s="10"/>
      <c r="U85" s="10"/>
      <c r="V85" s="10"/>
      <c r="W85" s="10"/>
      <c r="X85" s="10"/>
      <c r="Y85" s="10"/>
      <c r="Z85" s="10"/>
      <c r="AA85" s="10"/>
      <c r="AB85" s="10"/>
      <c r="AC85" s="10"/>
      <c r="AD85" s="10"/>
      <c r="AE85" s="10"/>
      <c r="AF85" s="10"/>
      <c r="AG85" s="10"/>
      <c r="AH85" s="10"/>
      <c r="AI85" s="10"/>
    </row>
    <row r="86">
      <c r="A86" s="236"/>
      <c r="B86" s="185" t="s">
        <v>255</v>
      </c>
      <c r="C86" s="185"/>
      <c r="D86" s="185" t="s">
        <v>2</v>
      </c>
      <c r="E86" s="68" t="s">
        <v>29</v>
      </c>
      <c r="F86" s="68" t="s">
        <v>123</v>
      </c>
      <c r="G86" s="68"/>
      <c r="H86" s="185" t="s">
        <v>1424</v>
      </c>
      <c r="I86" s="68" t="s">
        <v>1836</v>
      </c>
      <c r="J86" s="244"/>
      <c r="K86" s="247" t="s">
        <v>1837</v>
      </c>
      <c r="L86" s="40"/>
      <c r="M86" s="40"/>
      <c r="N86" s="10"/>
      <c r="O86" s="10"/>
      <c r="P86" s="10"/>
      <c r="Q86" s="10"/>
      <c r="R86" s="10"/>
      <c r="S86" s="10"/>
      <c r="T86" s="10"/>
      <c r="U86" s="10"/>
      <c r="V86" s="10"/>
      <c r="W86" s="10"/>
      <c r="X86" s="10"/>
      <c r="Y86" s="10"/>
      <c r="Z86" s="10"/>
      <c r="AA86" s="10"/>
      <c r="AB86" s="10"/>
      <c r="AC86" s="10"/>
      <c r="AD86" s="10"/>
      <c r="AE86" s="10"/>
      <c r="AF86" s="10"/>
      <c r="AG86" s="10"/>
      <c r="AH86" s="10"/>
      <c r="AI86" s="10"/>
    </row>
    <row r="87">
      <c r="A87" s="236"/>
      <c r="B87" s="244" t="s">
        <v>251</v>
      </c>
      <c r="C87" s="185"/>
      <c r="D87" s="185" t="s">
        <v>2</v>
      </c>
      <c r="E87" s="235" t="s">
        <v>26</v>
      </c>
      <c r="F87" s="68" t="s">
        <v>1884</v>
      </c>
      <c r="G87" s="68"/>
      <c r="H87" s="185" t="s">
        <v>1435</v>
      </c>
      <c r="I87" s="68" t="s">
        <v>1867</v>
      </c>
      <c r="J87" s="244"/>
      <c r="K87" s="245" t="s">
        <v>1951</v>
      </c>
      <c r="L87" s="185" t="s">
        <v>1952</v>
      </c>
      <c r="M87" s="40"/>
      <c r="N87" s="10"/>
      <c r="O87" s="10"/>
      <c r="P87" s="10"/>
      <c r="Q87" s="10"/>
      <c r="R87" s="10"/>
      <c r="S87" s="10"/>
      <c r="T87" s="10"/>
      <c r="U87" s="10"/>
      <c r="V87" s="10"/>
      <c r="W87" s="10"/>
      <c r="X87" s="10"/>
      <c r="Y87" s="10"/>
      <c r="Z87" s="10"/>
      <c r="AA87" s="10"/>
      <c r="AB87" s="10"/>
      <c r="AC87" s="10"/>
      <c r="AD87" s="10"/>
      <c r="AE87" s="10"/>
      <c r="AF87" s="10"/>
      <c r="AG87" s="10"/>
      <c r="AH87" s="10"/>
      <c r="AI87" s="10"/>
    </row>
    <row r="88">
      <c r="A88" s="236"/>
      <c r="B88" s="244" t="s">
        <v>258</v>
      </c>
      <c r="C88" s="185"/>
      <c r="D88" s="185" t="s">
        <v>2</v>
      </c>
      <c r="E88" s="68" t="s">
        <v>29</v>
      </c>
      <c r="F88" s="68" t="s">
        <v>123</v>
      </c>
      <c r="G88" s="68"/>
      <c r="H88" s="185" t="s">
        <v>1429</v>
      </c>
      <c r="I88" s="68" t="s">
        <v>1867</v>
      </c>
      <c r="J88" s="244"/>
      <c r="K88" s="247" t="s">
        <v>1868</v>
      </c>
      <c r="L88" s="40"/>
      <c r="M88" s="40"/>
      <c r="N88" s="10"/>
      <c r="O88" s="10"/>
      <c r="P88" s="10"/>
      <c r="Q88" s="10"/>
      <c r="R88" s="10"/>
      <c r="S88" s="10"/>
      <c r="T88" s="10"/>
      <c r="U88" s="10"/>
      <c r="V88" s="10"/>
      <c r="W88" s="10"/>
      <c r="X88" s="10"/>
      <c r="Y88" s="10"/>
      <c r="Z88" s="10"/>
      <c r="AA88" s="10"/>
      <c r="AB88" s="10"/>
      <c r="AC88" s="10"/>
      <c r="AD88" s="10"/>
      <c r="AE88" s="10"/>
      <c r="AF88" s="10"/>
      <c r="AG88" s="10"/>
      <c r="AH88" s="10"/>
      <c r="AI88" s="10"/>
    </row>
    <row r="89">
      <c r="A89" s="236"/>
      <c r="B89" s="244" t="s">
        <v>228</v>
      </c>
      <c r="C89" s="185"/>
      <c r="D89" s="185" t="s">
        <v>2</v>
      </c>
      <c r="E89" s="68" t="s">
        <v>26</v>
      </c>
      <c r="F89" s="68" t="s">
        <v>74</v>
      </c>
      <c r="G89" s="68"/>
      <c r="H89" s="185" t="s">
        <v>1444</v>
      </c>
      <c r="I89" s="68" t="s">
        <v>1946</v>
      </c>
      <c r="J89" s="185"/>
      <c r="K89" s="247" t="s">
        <v>2133</v>
      </c>
      <c r="L89" s="40"/>
      <c r="M89" s="40"/>
      <c r="N89" s="10"/>
      <c r="O89" s="10"/>
      <c r="P89" s="10"/>
      <c r="Q89" s="10"/>
      <c r="R89" s="10"/>
      <c r="S89" s="10"/>
      <c r="T89" s="10"/>
      <c r="U89" s="10"/>
      <c r="V89" s="10"/>
      <c r="W89" s="10"/>
      <c r="X89" s="10"/>
      <c r="Y89" s="10"/>
      <c r="Z89" s="10"/>
      <c r="AA89" s="10"/>
      <c r="AB89" s="10"/>
      <c r="AC89" s="10"/>
      <c r="AD89" s="10"/>
      <c r="AE89" s="10"/>
      <c r="AF89" s="10"/>
      <c r="AG89" s="10"/>
      <c r="AH89" s="10"/>
      <c r="AI89" s="10"/>
    </row>
    <row r="90">
      <c r="A90" s="236"/>
      <c r="B90" s="185" t="s">
        <v>275</v>
      </c>
      <c r="C90" s="185"/>
      <c r="D90" s="185" t="s">
        <v>2</v>
      </c>
      <c r="E90" s="68" t="s">
        <v>20</v>
      </c>
      <c r="F90" s="68" t="s">
        <v>142</v>
      </c>
      <c r="G90" s="68"/>
      <c r="H90" s="244"/>
      <c r="I90" s="68" t="s">
        <v>1946</v>
      </c>
      <c r="J90" s="244"/>
      <c r="K90" s="247" t="s">
        <v>1947</v>
      </c>
      <c r="L90" s="40"/>
      <c r="M90" s="10"/>
      <c r="N90" s="10"/>
      <c r="O90" s="10"/>
      <c r="P90" s="10"/>
      <c r="Q90" s="10"/>
      <c r="R90" s="10"/>
      <c r="S90" s="10"/>
      <c r="T90" s="10"/>
      <c r="U90" s="10"/>
      <c r="V90" s="10"/>
      <c r="W90" s="10"/>
      <c r="X90" s="10"/>
      <c r="Y90" s="10"/>
      <c r="Z90" s="10"/>
      <c r="AA90" s="10"/>
      <c r="AB90" s="10"/>
      <c r="AC90" s="10"/>
      <c r="AD90" s="10"/>
      <c r="AE90" s="10"/>
      <c r="AF90" s="10"/>
      <c r="AG90" s="10"/>
      <c r="AH90" s="10"/>
      <c r="AI90" s="10"/>
    </row>
    <row r="91">
      <c r="A91" s="236"/>
      <c r="B91" s="239" t="s">
        <v>896</v>
      </c>
      <c r="C91" s="234"/>
      <c r="D91" s="234" t="s">
        <v>6</v>
      </c>
      <c r="E91" s="235" t="s">
        <v>26</v>
      </c>
      <c r="F91" s="239" t="s">
        <v>139</v>
      </c>
      <c r="G91" s="234"/>
      <c r="H91" s="73" t="s">
        <v>959</v>
      </c>
      <c r="I91" s="246">
        <v>45689.0</v>
      </c>
      <c r="J91" s="236"/>
      <c r="K91" s="238" t="s">
        <v>1674</v>
      </c>
      <c r="L91" s="236"/>
      <c r="M91" s="236"/>
      <c r="N91" s="236"/>
      <c r="O91" s="236"/>
      <c r="P91" s="236"/>
      <c r="Q91" s="236"/>
      <c r="R91" s="236"/>
      <c r="S91" s="236"/>
      <c r="T91" s="236"/>
      <c r="U91" s="236"/>
      <c r="V91" s="236"/>
      <c r="W91" s="236"/>
      <c r="X91" s="236"/>
      <c r="Y91" s="236"/>
      <c r="Z91" s="236"/>
      <c r="AA91" s="236"/>
      <c r="AB91" s="236"/>
      <c r="AC91" s="236"/>
      <c r="AD91" s="236"/>
      <c r="AE91" s="236"/>
      <c r="AF91" s="236"/>
      <c r="AG91" s="236"/>
      <c r="AH91" s="236"/>
      <c r="AI91" s="236"/>
    </row>
    <row r="92">
      <c r="A92" s="236"/>
      <c r="B92" s="234" t="s">
        <v>883</v>
      </c>
      <c r="C92" s="234"/>
      <c r="D92" s="234" t="s">
        <v>6</v>
      </c>
      <c r="E92" s="235" t="s">
        <v>26</v>
      </c>
      <c r="F92" s="234" t="s">
        <v>54</v>
      </c>
      <c r="G92" s="236"/>
      <c r="H92" s="234" t="s">
        <v>1634</v>
      </c>
      <c r="I92" s="237">
        <v>45566.0</v>
      </c>
      <c r="J92" s="236"/>
      <c r="K92" s="238" t="s">
        <v>1650</v>
      </c>
      <c r="L92" s="236"/>
      <c r="M92" s="236"/>
      <c r="N92" s="236"/>
      <c r="O92" s="236"/>
      <c r="P92" s="236"/>
      <c r="Q92" s="236"/>
      <c r="R92" s="236"/>
      <c r="S92" s="236"/>
      <c r="T92" s="236"/>
      <c r="U92" s="236"/>
      <c r="V92" s="236"/>
      <c r="W92" s="236"/>
      <c r="X92" s="236"/>
      <c r="Y92" s="236"/>
      <c r="Z92" s="236"/>
      <c r="AA92" s="236"/>
      <c r="AB92" s="236"/>
      <c r="AC92" s="236"/>
      <c r="AD92" s="236"/>
      <c r="AE92" s="236"/>
      <c r="AF92" s="236"/>
      <c r="AG92" s="236"/>
      <c r="AH92" s="236"/>
      <c r="AI92" s="236"/>
    </row>
    <row r="93">
      <c r="A93" s="236"/>
      <c r="B93" s="235" t="s">
        <v>903</v>
      </c>
      <c r="C93" s="234"/>
      <c r="D93" s="234" t="s">
        <v>6</v>
      </c>
      <c r="E93" s="68" t="s">
        <v>18</v>
      </c>
      <c r="F93" s="68" t="s">
        <v>271</v>
      </c>
      <c r="G93" s="236"/>
      <c r="H93" s="239" t="s">
        <v>1642</v>
      </c>
      <c r="I93" s="263">
        <v>45411.0</v>
      </c>
      <c r="J93" s="236"/>
      <c r="K93" s="238" t="s">
        <v>2094</v>
      </c>
      <c r="L93" s="234"/>
      <c r="M93" s="236"/>
      <c r="N93" s="236"/>
      <c r="O93" s="236"/>
      <c r="P93" s="236"/>
      <c r="Q93" s="236"/>
      <c r="R93" s="236"/>
      <c r="S93" s="236"/>
      <c r="T93" s="236"/>
      <c r="U93" s="236"/>
      <c r="V93" s="236"/>
      <c r="W93" s="236"/>
      <c r="X93" s="236"/>
      <c r="Y93" s="236"/>
      <c r="Z93" s="236"/>
      <c r="AA93" s="236"/>
      <c r="AB93" s="236"/>
      <c r="AC93" s="236"/>
      <c r="AD93" s="236"/>
      <c r="AE93" s="236"/>
      <c r="AF93" s="236"/>
      <c r="AG93" s="236"/>
      <c r="AH93" s="236"/>
      <c r="AI93" s="236"/>
    </row>
    <row r="94">
      <c r="A94" s="236"/>
      <c r="B94" s="239" t="s">
        <v>888</v>
      </c>
      <c r="C94" s="234"/>
      <c r="D94" s="234" t="s">
        <v>6</v>
      </c>
      <c r="E94" s="234" t="s">
        <v>16</v>
      </c>
      <c r="F94" s="73" t="s">
        <v>76</v>
      </c>
      <c r="G94" s="234"/>
      <c r="H94" s="73" t="s">
        <v>1504</v>
      </c>
      <c r="I94" s="246">
        <v>45383.0</v>
      </c>
      <c r="J94" s="236"/>
      <c r="K94" s="238" t="s">
        <v>2121</v>
      </c>
      <c r="L94" s="234" t="s">
        <v>2049</v>
      </c>
      <c r="M94" s="239" t="s">
        <v>2122</v>
      </c>
      <c r="N94" s="236"/>
      <c r="O94" s="236"/>
      <c r="P94" s="236"/>
      <c r="Q94" s="236"/>
      <c r="R94" s="236"/>
      <c r="S94" s="236"/>
      <c r="T94" s="236"/>
      <c r="U94" s="236"/>
      <c r="V94" s="236"/>
      <c r="W94" s="236"/>
      <c r="X94" s="236"/>
      <c r="Y94" s="236"/>
      <c r="Z94" s="236"/>
      <c r="AA94" s="236"/>
      <c r="AB94" s="236"/>
      <c r="AC94" s="236"/>
      <c r="AD94" s="236"/>
      <c r="AE94" s="236"/>
      <c r="AF94" s="236"/>
      <c r="AG94" s="236"/>
      <c r="AH94" s="236"/>
      <c r="AI94" s="236"/>
    </row>
    <row r="95">
      <c r="A95" s="236"/>
      <c r="B95" s="234" t="s">
        <v>882</v>
      </c>
      <c r="C95" s="234"/>
      <c r="D95" s="234" t="s">
        <v>6</v>
      </c>
      <c r="E95" s="235" t="s">
        <v>20</v>
      </c>
      <c r="F95" s="259" t="s">
        <v>30</v>
      </c>
      <c r="G95" s="236"/>
      <c r="H95" s="234" t="s">
        <v>1639</v>
      </c>
      <c r="I95" s="246">
        <v>45352.0</v>
      </c>
      <c r="J95" s="236"/>
      <c r="K95" s="238" t="s">
        <v>1916</v>
      </c>
      <c r="L95" s="238" t="s">
        <v>1917</v>
      </c>
      <c r="M95" s="236"/>
      <c r="N95" s="236"/>
      <c r="O95" s="236"/>
      <c r="P95" s="236"/>
      <c r="Q95" s="236"/>
      <c r="R95" s="236"/>
      <c r="S95" s="236"/>
      <c r="T95" s="236"/>
      <c r="U95" s="236"/>
      <c r="V95" s="236"/>
      <c r="W95" s="236"/>
      <c r="X95" s="236"/>
      <c r="Y95" s="236"/>
      <c r="Z95" s="236"/>
      <c r="AA95" s="236"/>
      <c r="AB95" s="236"/>
      <c r="AC95" s="236"/>
      <c r="AD95" s="236"/>
      <c r="AE95" s="236"/>
      <c r="AF95" s="236"/>
      <c r="AG95" s="236"/>
      <c r="AH95" s="236"/>
      <c r="AI95" s="236"/>
    </row>
    <row r="96">
      <c r="A96" s="236"/>
      <c r="B96" s="234" t="s">
        <v>897</v>
      </c>
      <c r="C96" s="234"/>
      <c r="D96" s="234" t="s">
        <v>6</v>
      </c>
      <c r="E96" s="68" t="s">
        <v>18</v>
      </c>
      <c r="F96" s="68" t="s">
        <v>271</v>
      </c>
      <c r="G96" s="234" t="s">
        <v>2059</v>
      </c>
      <c r="H96" s="234" t="s">
        <v>941</v>
      </c>
      <c r="I96" s="246">
        <v>45352.0</v>
      </c>
      <c r="J96" s="236"/>
      <c r="K96" s="238" t="s">
        <v>2060</v>
      </c>
      <c r="L96" s="234" t="s">
        <v>2061</v>
      </c>
      <c r="M96" s="236"/>
      <c r="N96" s="236"/>
      <c r="O96" s="236"/>
      <c r="P96" s="236"/>
      <c r="Q96" s="236"/>
      <c r="R96" s="236"/>
      <c r="S96" s="236"/>
      <c r="T96" s="236"/>
      <c r="U96" s="236"/>
      <c r="V96" s="236"/>
      <c r="W96" s="236"/>
      <c r="X96" s="236"/>
      <c r="Y96" s="236"/>
      <c r="Z96" s="236"/>
      <c r="AA96" s="236"/>
      <c r="AB96" s="236"/>
      <c r="AC96" s="236"/>
      <c r="AD96" s="236"/>
      <c r="AE96" s="236"/>
      <c r="AF96" s="236"/>
      <c r="AG96" s="236"/>
      <c r="AH96" s="236"/>
      <c r="AI96" s="236"/>
    </row>
    <row r="97">
      <c r="A97" s="236"/>
      <c r="B97" s="234" t="s">
        <v>892</v>
      </c>
      <c r="C97" s="234"/>
      <c r="D97" s="234" t="s">
        <v>6</v>
      </c>
      <c r="E97" s="68" t="s">
        <v>26</v>
      </c>
      <c r="F97" s="234" t="s">
        <v>129</v>
      </c>
      <c r="G97" s="236"/>
      <c r="H97" s="234" t="s">
        <v>1441</v>
      </c>
      <c r="I97" s="261">
        <v>45323.0</v>
      </c>
      <c r="J97" s="236"/>
      <c r="K97" s="238" t="s">
        <v>2055</v>
      </c>
      <c r="L97" s="234" t="s">
        <v>2056</v>
      </c>
      <c r="M97" s="236"/>
      <c r="N97" s="236"/>
      <c r="O97" s="236"/>
      <c r="P97" s="236"/>
      <c r="Q97" s="236"/>
      <c r="R97" s="236"/>
      <c r="S97" s="236"/>
      <c r="T97" s="236"/>
      <c r="U97" s="236"/>
      <c r="V97" s="236"/>
      <c r="W97" s="236"/>
      <c r="X97" s="236"/>
      <c r="Y97" s="236"/>
      <c r="Z97" s="236"/>
      <c r="AA97" s="236"/>
      <c r="AB97" s="236"/>
      <c r="AC97" s="236"/>
      <c r="AD97" s="236"/>
      <c r="AE97" s="236"/>
      <c r="AF97" s="236"/>
      <c r="AG97" s="236"/>
      <c r="AH97" s="236"/>
      <c r="AI97" s="236"/>
    </row>
    <row r="98">
      <c r="A98" s="236"/>
      <c r="B98" s="239" t="s">
        <v>885</v>
      </c>
      <c r="C98" s="234"/>
      <c r="D98" s="234" t="s">
        <v>6</v>
      </c>
      <c r="E98" s="68" t="s">
        <v>16</v>
      </c>
      <c r="F98" s="235" t="s">
        <v>70</v>
      </c>
      <c r="G98" s="239"/>
      <c r="H98" s="235" t="s">
        <v>1417</v>
      </c>
      <c r="I98" s="246">
        <v>45292.0</v>
      </c>
      <c r="J98" s="236"/>
      <c r="K98" s="238" t="s">
        <v>1777</v>
      </c>
      <c r="L98" s="239" t="s">
        <v>1778</v>
      </c>
      <c r="M98" s="239" t="s">
        <v>1779</v>
      </c>
      <c r="N98" s="236"/>
      <c r="O98" s="236"/>
      <c r="P98" s="236"/>
      <c r="Q98" s="236"/>
      <c r="R98" s="236"/>
      <c r="S98" s="236"/>
      <c r="T98" s="236"/>
      <c r="U98" s="236"/>
      <c r="V98" s="236"/>
      <c r="W98" s="236"/>
      <c r="X98" s="236"/>
      <c r="Y98" s="236"/>
      <c r="Z98" s="236"/>
      <c r="AA98" s="236"/>
      <c r="AB98" s="236"/>
      <c r="AC98" s="236"/>
      <c r="AD98" s="236"/>
      <c r="AE98" s="236"/>
      <c r="AF98" s="236"/>
      <c r="AG98" s="236"/>
      <c r="AH98" s="236"/>
      <c r="AI98" s="236"/>
    </row>
    <row r="99">
      <c r="A99" s="236"/>
      <c r="B99" s="239" t="s">
        <v>895</v>
      </c>
      <c r="C99" s="234"/>
      <c r="D99" s="234" t="s">
        <v>6</v>
      </c>
      <c r="E99" s="235" t="s">
        <v>29</v>
      </c>
      <c r="F99" s="73" t="s">
        <v>136</v>
      </c>
      <c r="G99" s="73"/>
      <c r="H99" s="235" t="s">
        <v>1635</v>
      </c>
      <c r="I99" s="246">
        <v>45078.0</v>
      </c>
      <c r="J99" s="236"/>
      <c r="K99" s="254" t="s">
        <v>1788</v>
      </c>
      <c r="L99" s="73" t="s">
        <v>1789</v>
      </c>
      <c r="M99" s="239" t="s">
        <v>1790</v>
      </c>
      <c r="N99" s="236"/>
      <c r="O99" s="236"/>
      <c r="P99" s="236"/>
      <c r="Q99" s="236"/>
      <c r="R99" s="236"/>
      <c r="S99" s="236"/>
      <c r="T99" s="236"/>
      <c r="U99" s="236"/>
      <c r="V99" s="236"/>
      <c r="W99" s="236"/>
      <c r="X99" s="236"/>
      <c r="Y99" s="236"/>
      <c r="Z99" s="236"/>
      <c r="AA99" s="236"/>
      <c r="AB99" s="236"/>
      <c r="AC99" s="236"/>
      <c r="AD99" s="236"/>
      <c r="AE99" s="236"/>
      <c r="AF99" s="236"/>
      <c r="AG99" s="236"/>
      <c r="AH99" s="236"/>
      <c r="AI99" s="236"/>
    </row>
    <row r="100">
      <c r="A100" s="236"/>
      <c r="B100" s="234" t="s">
        <v>891</v>
      </c>
      <c r="C100" s="234"/>
      <c r="D100" s="234" t="s">
        <v>6</v>
      </c>
      <c r="E100" s="235" t="s">
        <v>26</v>
      </c>
      <c r="F100" s="234" t="s">
        <v>119</v>
      </c>
      <c r="G100" s="236"/>
      <c r="H100" s="234" t="s">
        <v>1640</v>
      </c>
      <c r="I100" s="261">
        <v>45047.0</v>
      </c>
      <c r="J100" s="236"/>
      <c r="K100" s="238" t="s">
        <v>1973</v>
      </c>
      <c r="L100" s="236"/>
      <c r="M100" s="236"/>
      <c r="N100" s="236"/>
      <c r="O100" s="236"/>
      <c r="P100" s="236"/>
      <c r="Q100" s="236"/>
      <c r="R100" s="236"/>
      <c r="S100" s="236"/>
      <c r="T100" s="236"/>
      <c r="U100" s="236"/>
      <c r="V100" s="236"/>
      <c r="W100" s="236"/>
      <c r="X100" s="236"/>
      <c r="Y100" s="236"/>
      <c r="Z100" s="236"/>
      <c r="AA100" s="236"/>
      <c r="AB100" s="236"/>
      <c r="AC100" s="236"/>
      <c r="AD100" s="236"/>
      <c r="AE100" s="236"/>
      <c r="AF100" s="236"/>
      <c r="AG100" s="236"/>
      <c r="AH100" s="236"/>
      <c r="AI100" s="236"/>
    </row>
    <row r="101">
      <c r="A101" s="236"/>
      <c r="B101" s="234" t="s">
        <v>894</v>
      </c>
      <c r="C101" s="234"/>
      <c r="D101" s="234" t="s">
        <v>6</v>
      </c>
      <c r="E101" s="68" t="s">
        <v>16</v>
      </c>
      <c r="F101" s="235" t="s">
        <v>134</v>
      </c>
      <c r="G101" s="239"/>
      <c r="H101" s="235" t="s">
        <v>1525</v>
      </c>
      <c r="I101" s="246">
        <v>44774.0</v>
      </c>
      <c r="J101" s="236"/>
      <c r="K101" s="238" t="s">
        <v>1896</v>
      </c>
      <c r="L101" s="239" t="s">
        <v>1897</v>
      </c>
      <c r="M101" s="239"/>
      <c r="N101" s="236"/>
      <c r="O101" s="236"/>
      <c r="P101" s="236"/>
      <c r="Q101" s="236"/>
      <c r="R101" s="236"/>
      <c r="S101" s="236"/>
      <c r="T101" s="236"/>
      <c r="U101" s="236"/>
      <c r="V101" s="236"/>
      <c r="W101" s="236"/>
      <c r="X101" s="236"/>
      <c r="Y101" s="236"/>
      <c r="Z101" s="236"/>
      <c r="AA101" s="236"/>
      <c r="AB101" s="236"/>
      <c r="AC101" s="236"/>
      <c r="AD101" s="236"/>
      <c r="AE101" s="236"/>
      <c r="AF101" s="236"/>
      <c r="AG101" s="236"/>
      <c r="AH101" s="236"/>
      <c r="AI101" s="236"/>
    </row>
    <row r="102">
      <c r="A102" s="236"/>
      <c r="B102" s="235" t="s">
        <v>900</v>
      </c>
      <c r="C102" s="234"/>
      <c r="D102" s="234" t="s">
        <v>6</v>
      </c>
      <c r="E102" s="68" t="s">
        <v>18</v>
      </c>
      <c r="F102" s="68" t="s">
        <v>271</v>
      </c>
      <c r="G102" s="234" t="s">
        <v>1701</v>
      </c>
      <c r="H102" s="235" t="s">
        <v>963</v>
      </c>
      <c r="I102" s="246">
        <v>44652.0</v>
      </c>
      <c r="J102" s="236"/>
      <c r="K102" s="238" t="s">
        <v>1831</v>
      </c>
      <c r="L102" s="234"/>
      <c r="M102" s="234" t="s">
        <v>1832</v>
      </c>
      <c r="N102" s="236"/>
      <c r="O102" s="236"/>
      <c r="P102" s="236"/>
      <c r="Q102" s="236"/>
      <c r="R102" s="236"/>
      <c r="S102" s="236"/>
      <c r="T102" s="236"/>
      <c r="U102" s="236"/>
      <c r="V102" s="236"/>
      <c r="W102" s="236"/>
      <c r="X102" s="236"/>
      <c r="Y102" s="236"/>
      <c r="Z102" s="236"/>
      <c r="AA102" s="236"/>
      <c r="AB102" s="236"/>
      <c r="AC102" s="236"/>
      <c r="AD102" s="236"/>
      <c r="AE102" s="236"/>
      <c r="AF102" s="236"/>
      <c r="AG102" s="236"/>
      <c r="AH102" s="236"/>
      <c r="AI102" s="236"/>
    </row>
    <row r="103">
      <c r="A103" s="236"/>
      <c r="B103" s="239" t="s">
        <v>455</v>
      </c>
      <c r="C103" s="234"/>
      <c r="D103" s="234" t="s">
        <v>6</v>
      </c>
      <c r="E103" s="68" t="s">
        <v>18</v>
      </c>
      <c r="F103" s="68" t="s">
        <v>271</v>
      </c>
      <c r="G103" s="234" t="s">
        <v>1695</v>
      </c>
      <c r="H103" s="234" t="s">
        <v>968</v>
      </c>
      <c r="I103" s="237">
        <v>44470.0</v>
      </c>
      <c r="J103" s="236"/>
      <c r="K103" s="238" t="s">
        <v>2053</v>
      </c>
      <c r="L103" s="236"/>
      <c r="M103" s="236"/>
      <c r="N103" s="236"/>
      <c r="O103" s="236"/>
      <c r="P103" s="236"/>
      <c r="Q103" s="236"/>
      <c r="R103" s="236"/>
      <c r="S103" s="236"/>
      <c r="T103" s="236"/>
      <c r="U103" s="236"/>
      <c r="V103" s="236"/>
      <c r="W103" s="236"/>
      <c r="X103" s="236"/>
      <c r="Y103" s="236"/>
      <c r="Z103" s="236"/>
      <c r="AA103" s="236"/>
      <c r="AB103" s="236"/>
      <c r="AC103" s="236"/>
      <c r="AD103" s="236"/>
      <c r="AE103" s="236"/>
      <c r="AF103" s="236"/>
      <c r="AG103" s="236"/>
      <c r="AH103" s="236"/>
      <c r="AI103" s="236"/>
    </row>
    <row r="104">
      <c r="A104" s="236"/>
      <c r="B104" s="234" t="s">
        <v>886</v>
      </c>
      <c r="C104" s="234"/>
      <c r="D104" s="234" t="s">
        <v>6</v>
      </c>
      <c r="E104" s="234" t="s">
        <v>26</v>
      </c>
      <c r="F104" s="234" t="s">
        <v>74</v>
      </c>
      <c r="G104" s="236"/>
      <c r="H104" s="234" t="s">
        <v>1637</v>
      </c>
      <c r="I104" s="237">
        <v>44136.0</v>
      </c>
      <c r="J104" s="236"/>
      <c r="K104" s="238" t="s">
        <v>1892</v>
      </c>
      <c r="L104" s="236"/>
      <c r="M104" s="236"/>
      <c r="N104" s="236"/>
      <c r="O104" s="236"/>
      <c r="P104" s="236"/>
      <c r="Q104" s="236"/>
      <c r="R104" s="236"/>
      <c r="S104" s="236"/>
      <c r="T104" s="236"/>
      <c r="U104" s="236"/>
      <c r="V104" s="236"/>
      <c r="W104" s="236"/>
      <c r="X104" s="236"/>
      <c r="Y104" s="236"/>
      <c r="Z104" s="236"/>
      <c r="AA104" s="236"/>
      <c r="AB104" s="236"/>
      <c r="AC104" s="236"/>
      <c r="AD104" s="236"/>
      <c r="AE104" s="236"/>
      <c r="AF104" s="236"/>
      <c r="AG104" s="236"/>
      <c r="AH104" s="236"/>
      <c r="AI104" s="236"/>
    </row>
    <row r="105">
      <c r="A105" s="236"/>
      <c r="B105" s="240" t="s">
        <v>468</v>
      </c>
      <c r="C105" s="234"/>
      <c r="D105" s="234" t="s">
        <v>3</v>
      </c>
      <c r="E105" s="68" t="s">
        <v>20</v>
      </c>
      <c r="F105" s="239" t="s">
        <v>19</v>
      </c>
      <c r="G105" s="73"/>
      <c r="H105" s="73" t="s">
        <v>1506</v>
      </c>
      <c r="I105" s="239"/>
      <c r="J105" s="239"/>
      <c r="K105" s="241" t="s">
        <v>1872</v>
      </c>
      <c r="L105" s="236"/>
      <c r="M105" s="242" t="s">
        <v>1873</v>
      </c>
      <c r="N105" s="236"/>
      <c r="O105" s="236"/>
      <c r="P105" s="236"/>
      <c r="Q105" s="236"/>
      <c r="R105" s="236"/>
      <c r="S105" s="236"/>
      <c r="T105" s="236"/>
      <c r="U105" s="236"/>
      <c r="V105" s="236"/>
      <c r="W105" s="236"/>
      <c r="X105" s="236"/>
      <c r="Y105" s="236"/>
      <c r="Z105" s="236"/>
      <c r="AA105" s="236"/>
      <c r="AB105" s="236"/>
      <c r="AC105" s="236"/>
      <c r="AD105" s="236"/>
      <c r="AE105" s="236"/>
      <c r="AF105" s="236"/>
      <c r="AG105" s="236"/>
      <c r="AH105" s="236"/>
      <c r="AI105" s="236"/>
    </row>
    <row r="106">
      <c r="A106" s="236"/>
      <c r="B106" s="240" t="s">
        <v>469</v>
      </c>
      <c r="C106" s="234"/>
      <c r="D106" s="234" t="s">
        <v>3</v>
      </c>
      <c r="E106" s="68" t="s">
        <v>20</v>
      </c>
      <c r="F106" s="235" t="s">
        <v>19</v>
      </c>
      <c r="G106" s="73"/>
      <c r="H106" s="73" t="s">
        <v>1506</v>
      </c>
      <c r="I106" s="239"/>
      <c r="J106" s="239"/>
      <c r="K106" s="241" t="s">
        <v>1988</v>
      </c>
      <c r="L106" s="236"/>
      <c r="M106" s="242" t="s">
        <v>1989</v>
      </c>
      <c r="N106" s="236"/>
      <c r="O106" s="236"/>
      <c r="P106" s="236"/>
      <c r="Q106" s="236"/>
      <c r="R106" s="236"/>
      <c r="S106" s="236"/>
      <c r="T106" s="236"/>
      <c r="U106" s="236"/>
      <c r="V106" s="236"/>
      <c r="W106" s="236"/>
      <c r="X106" s="236"/>
      <c r="Y106" s="236"/>
      <c r="Z106" s="236"/>
      <c r="AA106" s="236"/>
      <c r="AB106" s="236"/>
      <c r="AC106" s="236"/>
      <c r="AD106" s="236"/>
      <c r="AE106" s="236"/>
      <c r="AF106" s="236"/>
      <c r="AG106" s="236"/>
      <c r="AH106" s="236"/>
      <c r="AI106" s="236"/>
    </row>
    <row r="107">
      <c r="A107" s="236"/>
      <c r="B107" s="236" t="s">
        <v>616</v>
      </c>
      <c r="C107" s="234"/>
      <c r="D107" s="234" t="s">
        <v>4</v>
      </c>
      <c r="E107" s="235" t="s">
        <v>24</v>
      </c>
      <c r="F107" s="239" t="s">
        <v>23</v>
      </c>
      <c r="G107" s="236"/>
      <c r="H107" s="239" t="s">
        <v>1529</v>
      </c>
      <c r="I107" s="236"/>
      <c r="J107" s="236"/>
      <c r="K107" s="236"/>
      <c r="L107" s="239" t="s">
        <v>1651</v>
      </c>
      <c r="M107" s="236"/>
      <c r="N107" s="236"/>
      <c r="O107" s="236"/>
      <c r="P107" s="236"/>
      <c r="Q107" s="236"/>
      <c r="R107" s="236"/>
      <c r="S107" s="236"/>
      <c r="T107" s="236"/>
      <c r="U107" s="236"/>
      <c r="V107" s="236"/>
      <c r="W107" s="236"/>
      <c r="X107" s="236"/>
      <c r="Y107" s="236"/>
      <c r="Z107" s="236"/>
      <c r="AA107" s="236"/>
      <c r="AB107" s="236"/>
      <c r="AC107" s="236"/>
      <c r="AD107" s="236"/>
      <c r="AE107" s="236"/>
      <c r="AF107" s="236"/>
      <c r="AG107" s="236"/>
      <c r="AH107" s="236"/>
      <c r="AI107" s="236"/>
    </row>
    <row r="108">
      <c r="A108" s="236"/>
      <c r="B108" s="240" t="s">
        <v>470</v>
      </c>
      <c r="C108" s="234"/>
      <c r="D108" s="234" t="s">
        <v>3</v>
      </c>
      <c r="E108" s="235" t="s">
        <v>24</v>
      </c>
      <c r="F108" s="73" t="s">
        <v>23</v>
      </c>
      <c r="G108" s="73"/>
      <c r="H108" s="73" t="s">
        <v>1449</v>
      </c>
      <c r="I108" s="239"/>
      <c r="J108" s="239"/>
      <c r="K108" s="241" t="s">
        <v>1707</v>
      </c>
      <c r="L108" s="236"/>
      <c r="M108" s="243">
        <v>45008.0</v>
      </c>
      <c r="N108" s="236"/>
      <c r="O108" s="236"/>
      <c r="P108" s="236"/>
      <c r="Q108" s="236"/>
      <c r="R108" s="236"/>
      <c r="S108" s="236"/>
      <c r="T108" s="236"/>
      <c r="U108" s="236"/>
      <c r="V108" s="236"/>
      <c r="W108" s="236"/>
      <c r="X108" s="236"/>
      <c r="Y108" s="236"/>
      <c r="Z108" s="236"/>
      <c r="AA108" s="236"/>
      <c r="AB108" s="236"/>
      <c r="AC108" s="236"/>
      <c r="AD108" s="236"/>
      <c r="AE108" s="236"/>
      <c r="AF108" s="236"/>
      <c r="AG108" s="236"/>
      <c r="AH108" s="236"/>
      <c r="AI108" s="236"/>
    </row>
    <row r="109">
      <c r="A109" s="236"/>
      <c r="B109" s="236" t="s">
        <v>617</v>
      </c>
      <c r="C109" s="234"/>
      <c r="D109" s="234" t="s">
        <v>4</v>
      </c>
      <c r="E109" s="235" t="s">
        <v>24</v>
      </c>
      <c r="F109" s="239" t="s">
        <v>23</v>
      </c>
      <c r="G109" s="236"/>
      <c r="H109" s="239" t="s">
        <v>1542</v>
      </c>
      <c r="I109" s="236"/>
      <c r="J109" s="236"/>
      <c r="K109" s="236"/>
      <c r="L109" s="239" t="s">
        <v>1900</v>
      </c>
      <c r="M109" s="236"/>
      <c r="N109" s="236"/>
      <c r="O109" s="236"/>
      <c r="P109" s="236"/>
      <c r="Q109" s="236"/>
      <c r="R109" s="236"/>
      <c r="S109" s="236"/>
      <c r="T109" s="236"/>
      <c r="U109" s="236"/>
      <c r="V109" s="236"/>
      <c r="W109" s="236"/>
      <c r="X109" s="236"/>
      <c r="Y109" s="236"/>
      <c r="Z109" s="236"/>
      <c r="AA109" s="236"/>
      <c r="AB109" s="236"/>
      <c r="AC109" s="236"/>
      <c r="AD109" s="236"/>
      <c r="AE109" s="236"/>
      <c r="AF109" s="236"/>
      <c r="AG109" s="236"/>
      <c r="AH109" s="236"/>
      <c r="AI109" s="236"/>
    </row>
    <row r="110">
      <c r="A110" s="236"/>
      <c r="B110" s="240" t="s">
        <v>471</v>
      </c>
      <c r="C110" s="234"/>
      <c r="D110" s="234" t="s">
        <v>3</v>
      </c>
      <c r="E110" s="235" t="s">
        <v>24</v>
      </c>
      <c r="F110" s="73" t="s">
        <v>23</v>
      </c>
      <c r="G110" s="73" t="s">
        <v>939</v>
      </c>
      <c r="H110" s="73" t="s">
        <v>1508</v>
      </c>
      <c r="I110" s="239"/>
      <c r="J110" s="239"/>
      <c r="K110" s="241" t="s">
        <v>1909</v>
      </c>
      <c r="L110" s="236"/>
      <c r="M110" s="242" t="s">
        <v>1910</v>
      </c>
      <c r="N110" s="236"/>
      <c r="O110" s="236"/>
      <c r="P110" s="236"/>
      <c r="Q110" s="236"/>
      <c r="R110" s="236"/>
      <c r="S110" s="236"/>
      <c r="T110" s="236"/>
      <c r="U110" s="236"/>
      <c r="V110" s="236"/>
      <c r="W110" s="236"/>
      <c r="X110" s="236"/>
      <c r="Y110" s="236"/>
      <c r="Z110" s="236"/>
      <c r="AA110" s="236"/>
      <c r="AB110" s="236"/>
      <c r="AC110" s="236"/>
      <c r="AD110" s="236"/>
      <c r="AE110" s="236"/>
      <c r="AF110" s="236"/>
      <c r="AG110" s="236"/>
      <c r="AH110" s="236"/>
      <c r="AI110" s="236"/>
    </row>
    <row r="111">
      <c r="A111" s="236"/>
      <c r="B111" s="236" t="s">
        <v>618</v>
      </c>
      <c r="C111" s="234"/>
      <c r="D111" s="234" t="s">
        <v>4</v>
      </c>
      <c r="E111" s="235" t="s">
        <v>24</v>
      </c>
      <c r="F111" s="239" t="s">
        <v>23</v>
      </c>
      <c r="G111" s="236"/>
      <c r="H111" s="239" t="s">
        <v>1595</v>
      </c>
      <c r="I111" s="236"/>
      <c r="J111" s="236"/>
      <c r="K111" s="236"/>
      <c r="L111" s="239" t="s">
        <v>2013</v>
      </c>
      <c r="M111" s="236"/>
      <c r="N111" s="236"/>
      <c r="O111" s="236"/>
      <c r="P111" s="236"/>
      <c r="Q111" s="236"/>
      <c r="R111" s="236"/>
      <c r="S111" s="236"/>
      <c r="T111" s="236"/>
      <c r="U111" s="236"/>
      <c r="V111" s="236"/>
      <c r="W111" s="236"/>
      <c r="X111" s="236"/>
      <c r="Y111" s="236"/>
      <c r="Z111" s="236"/>
      <c r="AA111" s="236"/>
      <c r="AB111" s="236"/>
      <c r="AC111" s="236"/>
      <c r="AD111" s="236"/>
      <c r="AE111" s="236"/>
      <c r="AF111" s="236"/>
      <c r="AG111" s="236"/>
      <c r="AH111" s="236"/>
      <c r="AI111" s="236"/>
    </row>
    <row r="112">
      <c r="A112" s="236"/>
      <c r="B112" s="236" t="s">
        <v>619</v>
      </c>
      <c r="C112" s="234"/>
      <c r="D112" s="234" t="s">
        <v>4</v>
      </c>
      <c r="E112" s="235" t="s">
        <v>24</v>
      </c>
      <c r="F112" s="239" t="s">
        <v>23</v>
      </c>
      <c r="G112" s="236"/>
      <c r="H112" s="239" t="s">
        <v>1605</v>
      </c>
      <c r="I112" s="236"/>
      <c r="J112" s="236"/>
      <c r="K112" s="236"/>
      <c r="L112" s="239" t="s">
        <v>2041</v>
      </c>
      <c r="M112" s="236"/>
      <c r="N112" s="236"/>
      <c r="O112" s="236"/>
      <c r="P112" s="236"/>
      <c r="Q112" s="236"/>
      <c r="R112" s="236"/>
      <c r="S112" s="236"/>
      <c r="T112" s="236"/>
      <c r="U112" s="236"/>
      <c r="V112" s="236"/>
      <c r="W112" s="236"/>
      <c r="X112" s="236"/>
      <c r="Y112" s="236"/>
      <c r="Z112" s="236"/>
      <c r="AA112" s="236"/>
      <c r="AB112" s="236"/>
      <c r="AC112" s="236"/>
      <c r="AD112" s="236"/>
      <c r="AE112" s="236"/>
      <c r="AF112" s="236"/>
      <c r="AG112" s="236"/>
      <c r="AH112" s="236"/>
      <c r="AI112" s="236"/>
    </row>
    <row r="113">
      <c r="A113" s="236"/>
      <c r="B113" s="236" t="s">
        <v>620</v>
      </c>
      <c r="C113" s="234"/>
      <c r="D113" s="234" t="s">
        <v>4</v>
      </c>
      <c r="E113" s="235" t="s">
        <v>24</v>
      </c>
      <c r="F113" s="239" t="s">
        <v>23</v>
      </c>
      <c r="G113" s="236"/>
      <c r="H113" s="239" t="s">
        <v>1449</v>
      </c>
      <c r="I113" s="236"/>
      <c r="J113" s="236"/>
      <c r="K113" s="236"/>
      <c r="L113" s="239" t="s">
        <v>2099</v>
      </c>
      <c r="M113" s="236"/>
      <c r="N113" s="236"/>
      <c r="O113" s="236"/>
      <c r="P113" s="236"/>
      <c r="Q113" s="236"/>
      <c r="R113" s="236"/>
      <c r="S113" s="236"/>
      <c r="T113" s="236"/>
      <c r="U113" s="236"/>
      <c r="V113" s="236"/>
      <c r="W113" s="236"/>
      <c r="X113" s="236"/>
      <c r="Y113" s="236"/>
      <c r="Z113" s="236"/>
      <c r="AA113" s="236"/>
      <c r="AB113" s="236"/>
      <c r="AC113" s="236"/>
      <c r="AD113" s="236"/>
      <c r="AE113" s="236"/>
      <c r="AF113" s="236"/>
      <c r="AG113" s="236"/>
      <c r="AH113" s="236"/>
      <c r="AI113" s="236"/>
    </row>
    <row r="114">
      <c r="A114" s="236"/>
      <c r="B114" s="234" t="s">
        <v>621</v>
      </c>
      <c r="C114" s="234"/>
      <c r="D114" s="234" t="s">
        <v>4</v>
      </c>
      <c r="E114" s="234" t="s">
        <v>26</v>
      </c>
      <c r="F114" s="239" t="s">
        <v>25</v>
      </c>
      <c r="G114" s="234" t="s">
        <v>1960</v>
      </c>
      <c r="H114" s="239" t="s">
        <v>1565</v>
      </c>
      <c r="I114" s="236"/>
      <c r="J114" s="236"/>
      <c r="K114" s="236"/>
      <c r="L114" s="239" t="s">
        <v>140</v>
      </c>
      <c r="M114" s="236"/>
      <c r="N114" s="236"/>
      <c r="O114" s="236"/>
      <c r="P114" s="236"/>
      <c r="Q114" s="236"/>
      <c r="R114" s="236"/>
      <c r="S114" s="236"/>
      <c r="T114" s="236"/>
      <c r="U114" s="236"/>
      <c r="V114" s="236"/>
      <c r="W114" s="236"/>
      <c r="X114" s="236"/>
      <c r="Y114" s="236"/>
      <c r="Z114" s="236"/>
      <c r="AA114" s="236"/>
      <c r="AB114" s="236"/>
      <c r="AC114" s="236"/>
      <c r="AD114" s="236"/>
      <c r="AE114" s="236"/>
      <c r="AF114" s="236"/>
      <c r="AG114" s="236"/>
      <c r="AH114" s="236"/>
      <c r="AI114" s="236"/>
    </row>
    <row r="115">
      <c r="A115" s="236"/>
      <c r="B115" s="236" t="s">
        <v>622</v>
      </c>
      <c r="C115" s="234"/>
      <c r="D115" s="234" t="s">
        <v>4</v>
      </c>
      <c r="E115" s="234" t="s">
        <v>26</v>
      </c>
      <c r="F115" s="239" t="s">
        <v>25</v>
      </c>
      <c r="G115" s="234" t="s">
        <v>1978</v>
      </c>
      <c r="H115" s="239" t="s">
        <v>1576</v>
      </c>
      <c r="I115" s="236"/>
      <c r="J115" s="236"/>
      <c r="K115" s="236"/>
      <c r="L115" s="239" t="s">
        <v>140</v>
      </c>
      <c r="M115" s="236"/>
      <c r="N115" s="236"/>
      <c r="O115" s="236"/>
      <c r="P115" s="236"/>
      <c r="Q115" s="236"/>
      <c r="R115" s="236"/>
      <c r="S115" s="236"/>
      <c r="T115" s="236"/>
      <c r="U115" s="236"/>
      <c r="V115" s="236"/>
      <c r="W115" s="236"/>
      <c r="X115" s="236"/>
      <c r="Y115" s="236"/>
      <c r="Z115" s="236"/>
      <c r="AA115" s="236"/>
      <c r="AB115" s="236"/>
      <c r="AC115" s="236"/>
      <c r="AD115" s="236"/>
      <c r="AE115" s="236"/>
      <c r="AF115" s="236"/>
      <c r="AG115" s="236"/>
      <c r="AH115" s="236"/>
      <c r="AI115" s="236"/>
    </row>
    <row r="116">
      <c r="A116" s="236"/>
      <c r="B116" s="236" t="s">
        <v>623</v>
      </c>
      <c r="C116" s="234"/>
      <c r="D116" s="234" t="s">
        <v>4</v>
      </c>
      <c r="E116" s="234" t="s">
        <v>26</v>
      </c>
      <c r="F116" s="239" t="s">
        <v>25</v>
      </c>
      <c r="G116" s="234" t="s">
        <v>1960</v>
      </c>
      <c r="H116" s="239" t="s">
        <v>1580</v>
      </c>
      <c r="I116" s="236"/>
      <c r="J116" s="236"/>
      <c r="K116" s="236"/>
      <c r="L116" s="239" t="s">
        <v>140</v>
      </c>
      <c r="M116" s="236"/>
      <c r="N116" s="236"/>
      <c r="O116" s="236"/>
      <c r="P116" s="236"/>
      <c r="Q116" s="236"/>
      <c r="R116" s="236"/>
      <c r="S116" s="236"/>
      <c r="T116" s="236"/>
      <c r="U116" s="236"/>
      <c r="V116" s="236"/>
      <c r="W116" s="236"/>
      <c r="X116" s="236"/>
      <c r="Y116" s="236"/>
      <c r="Z116" s="236"/>
      <c r="AA116" s="236"/>
      <c r="AB116" s="236"/>
      <c r="AC116" s="236"/>
      <c r="AD116" s="236"/>
      <c r="AE116" s="236"/>
      <c r="AF116" s="236"/>
      <c r="AG116" s="236"/>
      <c r="AH116" s="236"/>
      <c r="AI116" s="236"/>
    </row>
    <row r="117">
      <c r="A117" s="236"/>
      <c r="B117" s="236" t="s">
        <v>624</v>
      </c>
      <c r="C117" s="234"/>
      <c r="D117" s="234" t="s">
        <v>4</v>
      </c>
      <c r="E117" s="234" t="s">
        <v>26</v>
      </c>
      <c r="F117" s="239" t="s">
        <v>25</v>
      </c>
      <c r="G117" s="234" t="s">
        <v>2068</v>
      </c>
      <c r="H117" s="239" t="s">
        <v>1613</v>
      </c>
      <c r="I117" s="236"/>
      <c r="J117" s="236"/>
      <c r="K117" s="236"/>
      <c r="L117" s="239" t="s">
        <v>140</v>
      </c>
      <c r="M117" s="236"/>
      <c r="N117" s="236"/>
      <c r="O117" s="236"/>
      <c r="P117" s="236"/>
      <c r="Q117" s="236"/>
      <c r="R117" s="236"/>
      <c r="S117" s="236"/>
      <c r="T117" s="236"/>
      <c r="U117" s="236"/>
      <c r="V117" s="236"/>
      <c r="W117" s="236"/>
      <c r="X117" s="236"/>
      <c r="Y117" s="236"/>
      <c r="Z117" s="236"/>
      <c r="AA117" s="236"/>
      <c r="AB117" s="236"/>
      <c r="AC117" s="236"/>
      <c r="AD117" s="236"/>
      <c r="AE117" s="236"/>
      <c r="AF117" s="236"/>
      <c r="AG117" s="236"/>
      <c r="AH117" s="236"/>
      <c r="AI117" s="236"/>
    </row>
    <row r="118">
      <c r="A118" s="236"/>
      <c r="B118" s="236" t="s">
        <v>625</v>
      </c>
      <c r="C118" s="234"/>
      <c r="D118" s="234" t="s">
        <v>4</v>
      </c>
      <c r="E118" s="234" t="s">
        <v>26</v>
      </c>
      <c r="F118" s="239" t="s">
        <v>25</v>
      </c>
      <c r="G118" s="236"/>
      <c r="H118" s="239" t="s">
        <v>1615</v>
      </c>
      <c r="I118" s="236"/>
      <c r="J118" s="236"/>
      <c r="K118" s="236"/>
      <c r="L118" s="239" t="s">
        <v>140</v>
      </c>
      <c r="M118" s="236"/>
      <c r="N118" s="236"/>
      <c r="O118" s="236"/>
      <c r="P118" s="236"/>
      <c r="Q118" s="236"/>
      <c r="R118" s="236"/>
      <c r="S118" s="236"/>
      <c r="T118" s="236"/>
      <c r="U118" s="236"/>
      <c r="V118" s="236"/>
      <c r="W118" s="236"/>
      <c r="X118" s="236"/>
      <c r="Y118" s="236"/>
      <c r="Z118" s="236"/>
      <c r="AA118" s="236"/>
      <c r="AB118" s="236"/>
      <c r="AC118" s="236"/>
      <c r="AD118" s="236"/>
      <c r="AE118" s="236"/>
      <c r="AF118" s="236"/>
      <c r="AG118" s="236"/>
      <c r="AH118" s="236"/>
      <c r="AI118" s="236"/>
    </row>
    <row r="119">
      <c r="A119" s="236"/>
      <c r="B119" s="234" t="s">
        <v>626</v>
      </c>
      <c r="C119" s="234"/>
      <c r="D119" s="234" t="s">
        <v>4</v>
      </c>
      <c r="E119" s="234" t="s">
        <v>26</v>
      </c>
      <c r="F119" s="239" t="s">
        <v>25</v>
      </c>
      <c r="G119" s="236"/>
      <c r="H119" s="239" t="s">
        <v>1630</v>
      </c>
      <c r="I119" s="236"/>
      <c r="J119" s="236"/>
      <c r="K119" s="236"/>
      <c r="L119" s="239" t="s">
        <v>2130</v>
      </c>
      <c r="M119" s="236"/>
      <c r="N119" s="236"/>
      <c r="O119" s="236"/>
      <c r="P119" s="236"/>
      <c r="Q119" s="236"/>
      <c r="R119" s="236"/>
      <c r="S119" s="236"/>
      <c r="T119" s="236"/>
      <c r="U119" s="236"/>
      <c r="V119" s="236"/>
      <c r="W119" s="236"/>
      <c r="X119" s="236"/>
      <c r="Y119" s="236"/>
      <c r="Z119" s="236"/>
      <c r="AA119" s="236"/>
      <c r="AB119" s="236"/>
      <c r="AC119" s="236"/>
      <c r="AD119" s="236"/>
      <c r="AE119" s="236"/>
      <c r="AF119" s="236"/>
      <c r="AG119" s="236"/>
      <c r="AH119" s="236"/>
      <c r="AI119" s="236"/>
    </row>
    <row r="120">
      <c r="A120" s="236"/>
      <c r="B120" s="234" t="s">
        <v>627</v>
      </c>
      <c r="C120" s="234"/>
      <c r="D120" s="234" t="s">
        <v>4</v>
      </c>
      <c r="E120" s="234" t="s">
        <v>26</v>
      </c>
      <c r="F120" s="239" t="s">
        <v>25</v>
      </c>
      <c r="G120" s="236"/>
      <c r="H120" s="239" t="s">
        <v>1630</v>
      </c>
      <c r="I120" s="236"/>
      <c r="J120" s="236"/>
      <c r="K120" s="236"/>
      <c r="L120" s="239" t="s">
        <v>2131</v>
      </c>
      <c r="M120" s="236"/>
      <c r="N120" s="236"/>
      <c r="O120" s="236"/>
      <c r="P120" s="236"/>
      <c r="Q120" s="236"/>
      <c r="R120" s="236"/>
      <c r="S120" s="236"/>
      <c r="T120" s="236"/>
      <c r="U120" s="236"/>
      <c r="V120" s="236"/>
      <c r="W120" s="236"/>
      <c r="X120" s="236"/>
      <c r="Y120" s="236"/>
      <c r="Z120" s="236"/>
      <c r="AA120" s="236"/>
      <c r="AB120" s="236"/>
      <c r="AC120" s="236"/>
      <c r="AD120" s="236"/>
      <c r="AE120" s="236"/>
      <c r="AF120" s="236"/>
      <c r="AG120" s="236"/>
      <c r="AH120" s="236"/>
      <c r="AI120" s="236"/>
    </row>
    <row r="121">
      <c r="A121" s="236"/>
      <c r="B121" s="234" t="s">
        <v>628</v>
      </c>
      <c r="C121" s="234"/>
      <c r="D121" s="234" t="s">
        <v>4</v>
      </c>
      <c r="E121" s="234" t="s">
        <v>26</v>
      </c>
      <c r="F121" s="239" t="s">
        <v>25</v>
      </c>
      <c r="G121" s="234" t="s">
        <v>2132</v>
      </c>
      <c r="H121" s="239" t="s">
        <v>1630</v>
      </c>
      <c r="I121" s="236"/>
      <c r="J121" s="236"/>
      <c r="K121" s="236"/>
      <c r="L121" s="239" t="s">
        <v>140</v>
      </c>
      <c r="M121" s="236"/>
      <c r="N121" s="236"/>
      <c r="O121" s="236"/>
      <c r="P121" s="236"/>
      <c r="Q121" s="236"/>
      <c r="R121" s="236"/>
      <c r="S121" s="236"/>
      <c r="T121" s="236"/>
      <c r="U121" s="236"/>
      <c r="V121" s="236"/>
      <c r="W121" s="236"/>
      <c r="X121" s="236"/>
      <c r="Y121" s="236"/>
      <c r="Z121" s="236"/>
      <c r="AA121" s="236"/>
      <c r="AB121" s="236"/>
      <c r="AC121" s="236"/>
      <c r="AD121" s="236"/>
      <c r="AE121" s="236"/>
      <c r="AF121" s="236"/>
      <c r="AG121" s="236"/>
      <c r="AH121" s="236"/>
      <c r="AI121" s="236"/>
    </row>
    <row r="122">
      <c r="A122" s="236"/>
      <c r="B122" s="234" t="s">
        <v>629</v>
      </c>
      <c r="C122" s="234"/>
      <c r="D122" s="234" t="s">
        <v>4</v>
      </c>
      <c r="E122" s="234" t="s">
        <v>26</v>
      </c>
      <c r="F122" s="239" t="s">
        <v>25</v>
      </c>
      <c r="G122" s="234" t="s">
        <v>2135</v>
      </c>
      <c r="H122" s="239" t="s">
        <v>1938</v>
      </c>
      <c r="I122" s="236"/>
      <c r="J122" s="236"/>
      <c r="K122" s="236"/>
      <c r="L122" s="239" t="s">
        <v>140</v>
      </c>
      <c r="M122" s="236"/>
      <c r="N122" s="236"/>
      <c r="O122" s="236"/>
      <c r="P122" s="236"/>
      <c r="Q122" s="236"/>
      <c r="R122" s="236"/>
      <c r="S122" s="236"/>
      <c r="T122" s="236"/>
      <c r="U122" s="236"/>
      <c r="V122" s="236"/>
      <c r="W122" s="236"/>
      <c r="X122" s="236"/>
      <c r="Y122" s="236"/>
      <c r="Z122" s="236"/>
      <c r="AA122" s="236"/>
      <c r="AB122" s="236"/>
      <c r="AC122" s="236"/>
      <c r="AD122" s="236"/>
      <c r="AE122" s="236"/>
      <c r="AF122" s="236"/>
      <c r="AG122" s="236"/>
      <c r="AH122" s="236"/>
      <c r="AI122" s="236"/>
    </row>
    <row r="123">
      <c r="A123" s="236"/>
      <c r="B123" s="236" t="s">
        <v>630</v>
      </c>
      <c r="C123" s="234"/>
      <c r="D123" s="234" t="s">
        <v>4</v>
      </c>
      <c r="E123" s="235" t="s">
        <v>20</v>
      </c>
      <c r="F123" s="239" t="s">
        <v>30</v>
      </c>
      <c r="G123" s="236"/>
      <c r="H123" s="239" t="s">
        <v>1619</v>
      </c>
      <c r="I123" s="236"/>
      <c r="J123" s="236"/>
      <c r="K123" s="236"/>
      <c r="L123" s="239" t="s">
        <v>2078</v>
      </c>
      <c r="M123" s="236"/>
      <c r="N123" s="236"/>
      <c r="O123" s="236"/>
      <c r="P123" s="236"/>
      <c r="Q123" s="236"/>
      <c r="R123" s="236"/>
      <c r="S123" s="236"/>
      <c r="T123" s="236"/>
      <c r="U123" s="236"/>
      <c r="V123" s="236"/>
      <c r="W123" s="236"/>
      <c r="X123" s="236"/>
      <c r="Y123" s="236"/>
      <c r="Z123" s="236"/>
      <c r="AA123" s="236"/>
      <c r="AB123" s="236"/>
      <c r="AC123" s="236"/>
      <c r="AD123" s="236"/>
      <c r="AE123" s="236"/>
      <c r="AF123" s="236"/>
      <c r="AG123" s="236"/>
      <c r="AH123" s="236"/>
      <c r="AI123" s="236"/>
    </row>
    <row r="124">
      <c r="A124" s="236"/>
      <c r="B124" s="240" t="s">
        <v>472</v>
      </c>
      <c r="C124" s="234"/>
      <c r="D124" s="234" t="s">
        <v>3</v>
      </c>
      <c r="E124" s="235" t="s">
        <v>20</v>
      </c>
      <c r="F124" s="235" t="s">
        <v>30</v>
      </c>
      <c r="G124" s="73" t="s">
        <v>2079</v>
      </c>
      <c r="H124" s="73" t="s">
        <v>940</v>
      </c>
      <c r="I124" s="239"/>
      <c r="J124" s="239"/>
      <c r="K124" s="241" t="s">
        <v>2080</v>
      </c>
      <c r="L124" s="236"/>
      <c r="M124" s="242" t="s">
        <v>2030</v>
      </c>
      <c r="N124" s="236"/>
      <c r="O124" s="236"/>
      <c r="P124" s="236"/>
      <c r="Q124" s="236"/>
      <c r="R124" s="236"/>
      <c r="S124" s="236"/>
      <c r="T124" s="236"/>
      <c r="U124" s="236"/>
      <c r="V124" s="236"/>
      <c r="W124" s="236"/>
      <c r="X124" s="236"/>
      <c r="Y124" s="236"/>
      <c r="Z124" s="236"/>
      <c r="AA124" s="236"/>
      <c r="AB124" s="236"/>
      <c r="AC124" s="236"/>
      <c r="AD124" s="236"/>
      <c r="AE124" s="236"/>
      <c r="AF124" s="236"/>
      <c r="AG124" s="236"/>
      <c r="AH124" s="236"/>
      <c r="AI124" s="236"/>
    </row>
    <row r="125">
      <c r="A125" s="236"/>
      <c r="B125" s="240" t="s">
        <v>473</v>
      </c>
      <c r="C125" s="234"/>
      <c r="D125" s="234" t="s">
        <v>3</v>
      </c>
      <c r="E125" s="68" t="s">
        <v>26</v>
      </c>
      <c r="F125" s="239" t="s">
        <v>32</v>
      </c>
      <c r="G125" s="73"/>
      <c r="H125" s="73" t="s">
        <v>1440</v>
      </c>
      <c r="I125" s="239"/>
      <c r="J125" s="239"/>
      <c r="K125" s="241" t="s">
        <v>1929</v>
      </c>
      <c r="L125" s="236"/>
      <c r="M125" s="242" t="s">
        <v>1930</v>
      </c>
      <c r="N125" s="236"/>
      <c r="O125" s="236"/>
      <c r="P125" s="236"/>
      <c r="Q125" s="236"/>
      <c r="R125" s="236"/>
      <c r="S125" s="236"/>
      <c r="T125" s="236"/>
      <c r="U125" s="236"/>
      <c r="V125" s="236"/>
      <c r="W125" s="236"/>
      <c r="X125" s="236"/>
      <c r="Y125" s="236"/>
      <c r="Z125" s="236"/>
      <c r="AA125" s="236"/>
      <c r="AB125" s="236"/>
      <c r="AC125" s="236"/>
      <c r="AD125" s="236"/>
      <c r="AE125" s="236"/>
      <c r="AF125" s="236"/>
      <c r="AG125" s="236"/>
      <c r="AH125" s="236"/>
      <c r="AI125" s="236"/>
    </row>
    <row r="126">
      <c r="A126" s="236"/>
      <c r="B126" s="236" t="s">
        <v>631</v>
      </c>
      <c r="C126" s="234"/>
      <c r="D126" s="234" t="s">
        <v>4</v>
      </c>
      <c r="E126" s="68" t="s">
        <v>18</v>
      </c>
      <c r="F126" s="239" t="s">
        <v>35</v>
      </c>
      <c r="G126" s="236"/>
      <c r="H126" s="239" t="s">
        <v>1522</v>
      </c>
      <c r="I126" s="236"/>
      <c r="J126" s="236"/>
      <c r="K126" s="236"/>
      <c r="L126" s="239" t="s">
        <v>1912</v>
      </c>
      <c r="M126" s="236"/>
      <c r="N126" s="236"/>
      <c r="O126" s="236"/>
      <c r="P126" s="236"/>
      <c r="Q126" s="236"/>
      <c r="R126" s="236"/>
      <c r="S126" s="236"/>
      <c r="T126" s="236"/>
      <c r="U126" s="236"/>
      <c r="V126" s="236"/>
      <c r="W126" s="236"/>
      <c r="X126" s="236"/>
      <c r="Y126" s="236"/>
      <c r="Z126" s="236"/>
      <c r="AA126" s="236"/>
      <c r="AB126" s="236"/>
      <c r="AC126" s="236"/>
      <c r="AD126" s="236"/>
      <c r="AE126" s="236"/>
      <c r="AF126" s="236"/>
      <c r="AG126" s="236"/>
      <c r="AH126" s="236"/>
      <c r="AI126" s="236"/>
    </row>
    <row r="127">
      <c r="A127" s="236"/>
      <c r="B127" s="240" t="s">
        <v>474</v>
      </c>
      <c r="C127" s="234"/>
      <c r="D127" s="234" t="s">
        <v>3</v>
      </c>
      <c r="E127" s="68" t="s">
        <v>18</v>
      </c>
      <c r="F127" s="239" t="s">
        <v>35</v>
      </c>
      <c r="G127" s="73"/>
      <c r="H127" s="73" t="s">
        <v>1460</v>
      </c>
      <c r="I127" s="239"/>
      <c r="J127" s="239"/>
      <c r="K127" s="241" t="s">
        <v>1913</v>
      </c>
      <c r="L127" s="236"/>
      <c r="M127" s="242" t="s">
        <v>1914</v>
      </c>
      <c r="N127" s="236"/>
      <c r="O127" s="236"/>
      <c r="P127" s="236"/>
      <c r="Q127" s="236"/>
      <c r="R127" s="236"/>
      <c r="S127" s="236"/>
      <c r="T127" s="236"/>
      <c r="U127" s="236"/>
      <c r="V127" s="236"/>
      <c r="W127" s="236"/>
      <c r="X127" s="236"/>
      <c r="Y127" s="236"/>
      <c r="Z127" s="236"/>
      <c r="AA127" s="236"/>
      <c r="AB127" s="236"/>
      <c r="AC127" s="236"/>
      <c r="AD127" s="236"/>
      <c r="AE127" s="236"/>
      <c r="AF127" s="236"/>
      <c r="AG127" s="236"/>
      <c r="AH127" s="236"/>
      <c r="AI127" s="236"/>
    </row>
    <row r="128">
      <c r="A128" s="236"/>
      <c r="B128" s="236" t="s">
        <v>632</v>
      </c>
      <c r="C128" s="234"/>
      <c r="D128" s="234" t="s">
        <v>4</v>
      </c>
      <c r="E128" s="68" t="s">
        <v>18</v>
      </c>
      <c r="F128" s="239" t="s">
        <v>35</v>
      </c>
      <c r="G128" s="236"/>
      <c r="H128" s="239" t="s">
        <v>1567</v>
      </c>
      <c r="I128" s="236"/>
      <c r="J128" s="236"/>
      <c r="K128" s="236"/>
      <c r="L128" s="239" t="s">
        <v>1964</v>
      </c>
      <c r="M128" s="236"/>
      <c r="N128" s="236"/>
      <c r="O128" s="236"/>
      <c r="P128" s="236"/>
      <c r="Q128" s="236"/>
      <c r="R128" s="236"/>
      <c r="S128" s="236"/>
      <c r="T128" s="236"/>
      <c r="U128" s="236"/>
      <c r="V128" s="236"/>
      <c r="W128" s="236"/>
      <c r="X128" s="236"/>
      <c r="Y128" s="236"/>
      <c r="Z128" s="236"/>
      <c r="AA128" s="236"/>
      <c r="AB128" s="236"/>
      <c r="AC128" s="236"/>
      <c r="AD128" s="236"/>
      <c r="AE128" s="236"/>
      <c r="AF128" s="236"/>
      <c r="AG128" s="236"/>
      <c r="AH128" s="236"/>
      <c r="AI128" s="236"/>
    </row>
    <row r="129">
      <c r="A129" s="236"/>
      <c r="B129" s="236" t="s">
        <v>633</v>
      </c>
      <c r="C129" s="234"/>
      <c r="D129" s="234" t="s">
        <v>4</v>
      </c>
      <c r="E129" s="68" t="s">
        <v>18</v>
      </c>
      <c r="F129" s="239" t="s">
        <v>35</v>
      </c>
      <c r="G129" s="236"/>
      <c r="H129" s="239" t="s">
        <v>1460</v>
      </c>
      <c r="I129" s="236"/>
      <c r="J129" s="236"/>
      <c r="K129" s="236"/>
      <c r="L129" s="239" t="s">
        <v>2023</v>
      </c>
      <c r="M129" s="236"/>
      <c r="N129" s="236"/>
      <c r="O129" s="236"/>
      <c r="P129" s="236"/>
      <c r="Q129" s="236"/>
      <c r="R129" s="236"/>
      <c r="S129" s="236"/>
      <c r="T129" s="236"/>
      <c r="U129" s="236"/>
      <c r="V129" s="236"/>
      <c r="W129" s="236"/>
      <c r="X129" s="236"/>
      <c r="Y129" s="236"/>
      <c r="Z129" s="236"/>
      <c r="AA129" s="236"/>
      <c r="AB129" s="236"/>
      <c r="AC129" s="236"/>
      <c r="AD129" s="236"/>
      <c r="AE129" s="236"/>
      <c r="AF129" s="236"/>
      <c r="AG129" s="236"/>
      <c r="AH129" s="236"/>
      <c r="AI129" s="236"/>
    </row>
    <row r="130">
      <c r="A130" s="236"/>
      <c r="B130" s="240" t="s">
        <v>475</v>
      </c>
      <c r="C130" s="234"/>
      <c r="D130" s="234" t="s">
        <v>3</v>
      </c>
      <c r="E130" s="68" t="s">
        <v>18</v>
      </c>
      <c r="F130" s="235" t="s">
        <v>35</v>
      </c>
      <c r="G130" s="73" t="s">
        <v>2089</v>
      </c>
      <c r="H130" s="73" t="s">
        <v>1522</v>
      </c>
      <c r="I130" s="239"/>
      <c r="J130" s="236"/>
      <c r="K130" s="241" t="s">
        <v>2090</v>
      </c>
      <c r="L130" s="236"/>
      <c r="M130" s="251">
        <v>45612.0</v>
      </c>
      <c r="N130" s="236"/>
      <c r="O130" s="236"/>
      <c r="P130" s="236"/>
      <c r="Q130" s="236"/>
      <c r="R130" s="236"/>
      <c r="S130" s="236"/>
      <c r="T130" s="236"/>
      <c r="U130" s="236"/>
      <c r="V130" s="236"/>
      <c r="W130" s="236"/>
      <c r="X130" s="236"/>
      <c r="Y130" s="236"/>
      <c r="Z130" s="236"/>
      <c r="AA130" s="236"/>
      <c r="AB130" s="236"/>
      <c r="AC130" s="236"/>
      <c r="AD130" s="236"/>
      <c r="AE130" s="236"/>
      <c r="AF130" s="236"/>
      <c r="AG130" s="236"/>
      <c r="AH130" s="236"/>
      <c r="AI130" s="236"/>
    </row>
    <row r="131">
      <c r="A131" s="236"/>
      <c r="B131" s="240" t="s">
        <v>476</v>
      </c>
      <c r="C131" s="234"/>
      <c r="D131" s="234" t="s">
        <v>3</v>
      </c>
      <c r="E131" s="68" t="s">
        <v>18</v>
      </c>
      <c r="F131" s="235" t="s">
        <v>35</v>
      </c>
      <c r="G131" s="73" t="s">
        <v>2089</v>
      </c>
      <c r="H131" s="73" t="s">
        <v>1522</v>
      </c>
      <c r="I131" s="239"/>
      <c r="J131" s="239"/>
      <c r="K131" s="241" t="s">
        <v>2109</v>
      </c>
      <c r="L131" s="236"/>
      <c r="M131" s="242" t="s">
        <v>2110</v>
      </c>
      <c r="N131" s="236"/>
      <c r="O131" s="236"/>
      <c r="P131" s="236"/>
      <c r="Q131" s="236"/>
      <c r="R131" s="236"/>
      <c r="S131" s="236"/>
      <c r="T131" s="236"/>
      <c r="U131" s="236"/>
      <c r="V131" s="236"/>
      <c r="W131" s="236"/>
      <c r="X131" s="236"/>
      <c r="Y131" s="236"/>
      <c r="Z131" s="236"/>
      <c r="AA131" s="236"/>
      <c r="AB131" s="236"/>
      <c r="AC131" s="236"/>
      <c r="AD131" s="236"/>
      <c r="AE131" s="236"/>
      <c r="AF131" s="236"/>
      <c r="AG131" s="236"/>
      <c r="AH131" s="236"/>
      <c r="AI131" s="236"/>
    </row>
    <row r="132">
      <c r="A132" s="236"/>
      <c r="B132" s="236" t="s">
        <v>634</v>
      </c>
      <c r="C132" s="234"/>
      <c r="D132" s="234" t="s">
        <v>4</v>
      </c>
      <c r="E132" s="68" t="s">
        <v>18</v>
      </c>
      <c r="F132" s="239" t="s">
        <v>35</v>
      </c>
      <c r="G132" s="236"/>
      <c r="H132" s="239" t="s">
        <v>1445</v>
      </c>
      <c r="I132" s="236"/>
      <c r="J132" s="236"/>
      <c r="K132" s="236"/>
      <c r="L132" s="239" t="s">
        <v>2125</v>
      </c>
      <c r="M132" s="236"/>
      <c r="N132" s="236"/>
      <c r="O132" s="236"/>
      <c r="P132" s="236"/>
      <c r="Q132" s="236"/>
      <c r="R132" s="236"/>
      <c r="S132" s="236"/>
      <c r="T132" s="236"/>
      <c r="U132" s="236"/>
      <c r="V132" s="236"/>
      <c r="W132" s="236"/>
      <c r="X132" s="236"/>
      <c r="Y132" s="236"/>
      <c r="Z132" s="236"/>
      <c r="AA132" s="236"/>
      <c r="AB132" s="236"/>
      <c r="AC132" s="236"/>
      <c r="AD132" s="236"/>
      <c r="AE132" s="236"/>
      <c r="AF132" s="236"/>
      <c r="AG132" s="236"/>
      <c r="AH132" s="236"/>
      <c r="AI132" s="236"/>
    </row>
    <row r="133">
      <c r="A133" s="236"/>
      <c r="B133" s="236" t="s">
        <v>635</v>
      </c>
      <c r="C133" s="234"/>
      <c r="D133" s="234" t="s">
        <v>4</v>
      </c>
      <c r="E133" s="68" t="s">
        <v>20</v>
      </c>
      <c r="F133" s="239" t="s">
        <v>38</v>
      </c>
      <c r="G133" s="236"/>
      <c r="H133" s="239" t="s">
        <v>1631</v>
      </c>
      <c r="I133" s="236"/>
      <c r="J133" s="236"/>
      <c r="K133" s="236"/>
      <c r="L133" s="239" t="s">
        <v>2134</v>
      </c>
      <c r="M133" s="236"/>
      <c r="N133" s="236"/>
      <c r="O133" s="236"/>
      <c r="P133" s="236"/>
      <c r="Q133" s="236"/>
      <c r="R133" s="236"/>
      <c r="S133" s="236"/>
      <c r="T133" s="236"/>
      <c r="U133" s="236"/>
      <c r="V133" s="236"/>
      <c r="W133" s="236"/>
      <c r="X133" s="236"/>
      <c r="Y133" s="236"/>
      <c r="Z133" s="236"/>
      <c r="AA133" s="236"/>
      <c r="AB133" s="236"/>
      <c r="AC133" s="236"/>
      <c r="AD133" s="236"/>
      <c r="AE133" s="236"/>
      <c r="AF133" s="236"/>
      <c r="AG133" s="236"/>
      <c r="AH133" s="236"/>
      <c r="AI133" s="236"/>
    </row>
    <row r="134">
      <c r="A134" s="236"/>
      <c r="B134" s="240" t="s">
        <v>477</v>
      </c>
      <c r="C134" s="234"/>
      <c r="D134" s="234" t="s">
        <v>3</v>
      </c>
      <c r="E134" s="68" t="s">
        <v>18</v>
      </c>
      <c r="F134" s="73" t="s">
        <v>42</v>
      </c>
      <c r="G134" s="73"/>
      <c r="H134" s="73" t="s">
        <v>1495</v>
      </c>
      <c r="I134" s="239"/>
      <c r="J134" s="239"/>
      <c r="K134" s="241" t="s">
        <v>1775</v>
      </c>
      <c r="L134" s="236"/>
      <c r="M134" s="242" t="s">
        <v>1776</v>
      </c>
      <c r="N134" s="236"/>
      <c r="O134" s="236"/>
      <c r="P134" s="236"/>
      <c r="Q134" s="236"/>
      <c r="R134" s="236"/>
      <c r="S134" s="236"/>
      <c r="T134" s="236"/>
      <c r="U134" s="236"/>
      <c r="V134" s="236"/>
      <c r="W134" s="236"/>
      <c r="X134" s="236"/>
      <c r="Y134" s="236"/>
      <c r="Z134" s="236"/>
      <c r="AA134" s="236"/>
      <c r="AB134" s="236"/>
      <c r="AC134" s="236"/>
      <c r="AD134" s="236"/>
      <c r="AE134" s="236"/>
      <c r="AF134" s="236"/>
      <c r="AG134" s="236"/>
      <c r="AH134" s="236"/>
      <c r="AI134" s="236"/>
    </row>
    <row r="135">
      <c r="A135" s="236"/>
      <c r="B135" s="240" t="s">
        <v>478</v>
      </c>
      <c r="C135" s="234"/>
      <c r="D135" s="234" t="s">
        <v>3</v>
      </c>
      <c r="E135" s="68" t="s">
        <v>26</v>
      </c>
      <c r="F135" s="239" t="s">
        <v>44</v>
      </c>
      <c r="G135" s="73"/>
      <c r="H135" s="73" t="s">
        <v>1475</v>
      </c>
      <c r="I135" s="239"/>
      <c r="J135" s="239"/>
      <c r="K135" s="241" t="s">
        <v>1936</v>
      </c>
      <c r="L135" s="236"/>
      <c r="M135" s="242" t="s">
        <v>1937</v>
      </c>
      <c r="N135" s="236"/>
      <c r="O135" s="236"/>
      <c r="P135" s="236"/>
      <c r="Q135" s="236"/>
      <c r="R135" s="236"/>
      <c r="S135" s="236"/>
      <c r="T135" s="236"/>
      <c r="U135" s="236"/>
      <c r="V135" s="236"/>
      <c r="W135" s="236"/>
      <c r="X135" s="236"/>
      <c r="Y135" s="236"/>
      <c r="Z135" s="236"/>
      <c r="AA135" s="236"/>
      <c r="AB135" s="236"/>
      <c r="AC135" s="236"/>
      <c r="AD135" s="236"/>
      <c r="AE135" s="236"/>
      <c r="AF135" s="236"/>
      <c r="AG135" s="236"/>
      <c r="AH135" s="236"/>
      <c r="AI135" s="236"/>
    </row>
    <row r="136">
      <c r="A136" s="236"/>
      <c r="B136" s="240" t="s">
        <v>479</v>
      </c>
      <c r="C136" s="234"/>
      <c r="D136" s="234" t="s">
        <v>3</v>
      </c>
      <c r="E136" s="68" t="s">
        <v>26</v>
      </c>
      <c r="F136" s="235" t="s">
        <v>44</v>
      </c>
      <c r="G136" s="73"/>
      <c r="H136" s="73" t="s">
        <v>1475</v>
      </c>
      <c r="I136" s="239"/>
      <c r="J136" s="239"/>
      <c r="K136" s="241" t="s">
        <v>1962</v>
      </c>
      <c r="L136" s="236"/>
      <c r="M136" s="242" t="s">
        <v>1963</v>
      </c>
      <c r="N136" s="236"/>
      <c r="O136" s="236"/>
      <c r="P136" s="236"/>
      <c r="Q136" s="236"/>
      <c r="R136" s="236"/>
      <c r="S136" s="236"/>
      <c r="T136" s="236"/>
      <c r="U136" s="236"/>
      <c r="V136" s="236"/>
      <c r="W136" s="236"/>
      <c r="X136" s="236"/>
      <c r="Y136" s="236"/>
      <c r="Z136" s="236"/>
      <c r="AA136" s="236"/>
      <c r="AB136" s="236"/>
      <c r="AC136" s="236"/>
      <c r="AD136" s="236"/>
      <c r="AE136" s="236"/>
      <c r="AF136" s="236"/>
      <c r="AG136" s="236"/>
      <c r="AH136" s="236"/>
      <c r="AI136" s="236"/>
    </row>
    <row r="137">
      <c r="A137" s="236"/>
      <c r="B137" s="240" t="s">
        <v>480</v>
      </c>
      <c r="C137" s="234"/>
      <c r="D137" s="234" t="s">
        <v>3</v>
      </c>
      <c r="E137" s="68" t="s">
        <v>26</v>
      </c>
      <c r="F137" s="239" t="s">
        <v>44</v>
      </c>
      <c r="G137" s="73"/>
      <c r="H137" s="73" t="s">
        <v>1475</v>
      </c>
      <c r="I137" s="239"/>
      <c r="J137" s="239"/>
      <c r="K137" s="241" t="s">
        <v>2044</v>
      </c>
      <c r="L137" s="236"/>
      <c r="M137" s="242" t="s">
        <v>2045</v>
      </c>
      <c r="N137" s="236"/>
      <c r="O137" s="236"/>
      <c r="P137" s="236"/>
      <c r="Q137" s="236"/>
      <c r="R137" s="236"/>
      <c r="S137" s="236"/>
      <c r="T137" s="236"/>
      <c r="U137" s="236"/>
      <c r="V137" s="236"/>
      <c r="W137" s="236"/>
      <c r="X137" s="236"/>
      <c r="Y137" s="236"/>
      <c r="Z137" s="236"/>
      <c r="AA137" s="236"/>
      <c r="AB137" s="236"/>
      <c r="AC137" s="236"/>
      <c r="AD137" s="236"/>
      <c r="AE137" s="236"/>
      <c r="AF137" s="236"/>
      <c r="AG137" s="236"/>
      <c r="AH137" s="236"/>
      <c r="AI137" s="236"/>
    </row>
    <row r="138">
      <c r="A138" s="236"/>
      <c r="B138" s="236" t="s">
        <v>636</v>
      </c>
      <c r="C138" s="234"/>
      <c r="D138" s="234" t="s">
        <v>4</v>
      </c>
      <c r="E138" s="234" t="s">
        <v>26</v>
      </c>
      <c r="F138" s="239" t="s">
        <v>47</v>
      </c>
      <c r="G138" s="236"/>
      <c r="H138" s="239" t="s">
        <v>1549</v>
      </c>
      <c r="I138" s="236"/>
      <c r="J138" s="236"/>
      <c r="K138" s="236"/>
      <c r="L138" s="239" t="s">
        <v>1928</v>
      </c>
      <c r="M138" s="236"/>
      <c r="N138" s="236"/>
      <c r="O138" s="236"/>
      <c r="P138" s="236"/>
      <c r="Q138" s="236"/>
      <c r="R138" s="236"/>
      <c r="S138" s="236"/>
      <c r="T138" s="236"/>
      <c r="U138" s="236"/>
      <c r="V138" s="236"/>
      <c r="W138" s="236"/>
      <c r="X138" s="236"/>
      <c r="Y138" s="236"/>
      <c r="Z138" s="236"/>
      <c r="AA138" s="236"/>
      <c r="AB138" s="236"/>
      <c r="AC138" s="236"/>
      <c r="AD138" s="236"/>
      <c r="AE138" s="236"/>
      <c r="AF138" s="236"/>
      <c r="AG138" s="236"/>
      <c r="AH138" s="236"/>
      <c r="AI138" s="236"/>
    </row>
    <row r="139">
      <c r="A139" s="236"/>
      <c r="B139" s="240" t="s">
        <v>481</v>
      </c>
      <c r="C139" s="234"/>
      <c r="D139" s="234" t="s">
        <v>3</v>
      </c>
      <c r="E139" s="68" t="s">
        <v>18</v>
      </c>
      <c r="F139" s="235" t="s">
        <v>49</v>
      </c>
      <c r="G139" s="73" t="s">
        <v>1652</v>
      </c>
      <c r="H139" s="73" t="s">
        <v>1463</v>
      </c>
      <c r="I139" s="239"/>
      <c r="J139" s="236"/>
      <c r="K139" s="241" t="s">
        <v>1653</v>
      </c>
      <c r="L139" s="236"/>
      <c r="M139" s="242" t="s">
        <v>1654</v>
      </c>
      <c r="N139" s="236"/>
      <c r="O139" s="236"/>
      <c r="P139" s="236"/>
      <c r="Q139" s="236"/>
      <c r="R139" s="236"/>
      <c r="S139" s="236"/>
      <c r="T139" s="236"/>
      <c r="U139" s="236"/>
      <c r="V139" s="236"/>
      <c r="W139" s="236"/>
      <c r="X139" s="236"/>
      <c r="Y139" s="236"/>
      <c r="Z139" s="236"/>
      <c r="AA139" s="236"/>
      <c r="AB139" s="236"/>
      <c r="AC139" s="236"/>
      <c r="AD139" s="236"/>
      <c r="AE139" s="236"/>
      <c r="AF139" s="236"/>
      <c r="AG139" s="236"/>
      <c r="AH139" s="236"/>
      <c r="AI139" s="236"/>
    </row>
    <row r="140">
      <c r="A140" s="236"/>
      <c r="B140" s="240" t="s">
        <v>482</v>
      </c>
      <c r="C140" s="234"/>
      <c r="D140" s="234" t="s">
        <v>3</v>
      </c>
      <c r="E140" s="235" t="s">
        <v>26</v>
      </c>
      <c r="F140" s="235" t="s">
        <v>54</v>
      </c>
      <c r="G140" s="73" t="s">
        <v>1683</v>
      </c>
      <c r="H140" s="73" t="s">
        <v>1488</v>
      </c>
      <c r="I140" s="239"/>
      <c r="J140" s="239"/>
      <c r="K140" s="241" t="s">
        <v>1684</v>
      </c>
      <c r="L140" s="236"/>
      <c r="M140" s="242" t="s">
        <v>1685</v>
      </c>
      <c r="N140" s="236"/>
      <c r="O140" s="236"/>
      <c r="P140" s="236"/>
      <c r="Q140" s="236"/>
      <c r="R140" s="236"/>
      <c r="S140" s="236"/>
      <c r="T140" s="236"/>
      <c r="U140" s="236"/>
      <c r="V140" s="236"/>
      <c r="W140" s="236"/>
      <c r="X140" s="236"/>
      <c r="Y140" s="236"/>
      <c r="Z140" s="236"/>
      <c r="AA140" s="236"/>
      <c r="AB140" s="236"/>
      <c r="AC140" s="236"/>
      <c r="AD140" s="236"/>
      <c r="AE140" s="236"/>
      <c r="AF140" s="236"/>
      <c r="AG140" s="236"/>
      <c r="AH140" s="236"/>
      <c r="AI140" s="236"/>
    </row>
    <row r="141">
      <c r="A141" s="236"/>
      <c r="B141" s="240" t="s">
        <v>483</v>
      </c>
      <c r="C141" s="234"/>
      <c r="D141" s="234" t="s">
        <v>3</v>
      </c>
      <c r="E141" s="235" t="s">
        <v>26</v>
      </c>
      <c r="F141" s="239" t="s">
        <v>54</v>
      </c>
      <c r="G141" s="73"/>
      <c r="H141" s="73" t="s">
        <v>1494</v>
      </c>
      <c r="I141" s="239"/>
      <c r="J141" s="239"/>
      <c r="K141" s="241" t="s">
        <v>1767</v>
      </c>
      <c r="L141" s="236"/>
      <c r="M141" s="242" t="s">
        <v>1768</v>
      </c>
      <c r="N141" s="236"/>
      <c r="O141" s="236"/>
      <c r="P141" s="236"/>
      <c r="Q141" s="236"/>
      <c r="R141" s="236"/>
      <c r="S141" s="236"/>
      <c r="T141" s="236"/>
      <c r="U141" s="236"/>
      <c r="V141" s="236"/>
      <c r="W141" s="236"/>
      <c r="X141" s="236"/>
      <c r="Y141" s="236"/>
      <c r="Z141" s="236"/>
      <c r="AA141" s="236"/>
      <c r="AB141" s="236"/>
      <c r="AC141" s="236"/>
      <c r="AD141" s="236"/>
      <c r="AE141" s="236"/>
      <c r="AF141" s="236"/>
      <c r="AG141" s="236"/>
      <c r="AH141" s="236"/>
      <c r="AI141" s="236"/>
    </row>
    <row r="142">
      <c r="A142" s="236"/>
      <c r="B142" s="240" t="s">
        <v>484</v>
      </c>
      <c r="C142" s="234"/>
      <c r="D142" s="234" t="s">
        <v>3</v>
      </c>
      <c r="E142" s="235" t="s">
        <v>26</v>
      </c>
      <c r="F142" s="73" t="s">
        <v>54</v>
      </c>
      <c r="G142" s="73"/>
      <c r="H142" s="73" t="s">
        <v>1494</v>
      </c>
      <c r="I142" s="239"/>
      <c r="J142" s="239"/>
      <c r="K142" s="241" t="s">
        <v>1965</v>
      </c>
      <c r="L142" s="236"/>
      <c r="M142" s="242" t="s">
        <v>1966</v>
      </c>
      <c r="N142" s="236"/>
      <c r="O142" s="236"/>
      <c r="P142" s="236"/>
      <c r="Q142" s="236"/>
      <c r="R142" s="236"/>
      <c r="S142" s="236"/>
      <c r="T142" s="236"/>
      <c r="U142" s="236"/>
      <c r="V142" s="236"/>
      <c r="W142" s="236"/>
      <c r="X142" s="236"/>
      <c r="Y142" s="236"/>
      <c r="Z142" s="236"/>
      <c r="AA142" s="236"/>
      <c r="AB142" s="236"/>
      <c r="AC142" s="236"/>
      <c r="AD142" s="236"/>
      <c r="AE142" s="236"/>
      <c r="AF142" s="236"/>
      <c r="AG142" s="236"/>
      <c r="AH142" s="236"/>
      <c r="AI142" s="236"/>
    </row>
    <row r="143">
      <c r="A143" s="236"/>
      <c r="B143" s="236" t="s">
        <v>637</v>
      </c>
      <c r="C143" s="234"/>
      <c r="D143" s="234" t="s">
        <v>4</v>
      </c>
      <c r="E143" s="235" t="s">
        <v>26</v>
      </c>
      <c r="F143" s="239" t="s">
        <v>54</v>
      </c>
      <c r="G143" s="236"/>
      <c r="H143" s="239" t="s">
        <v>1455</v>
      </c>
      <c r="I143" s="236"/>
      <c r="J143" s="236"/>
      <c r="K143" s="236"/>
      <c r="L143" s="239" t="s">
        <v>2040</v>
      </c>
      <c r="M143" s="236"/>
      <c r="N143" s="236"/>
      <c r="O143" s="236"/>
      <c r="P143" s="236"/>
      <c r="Q143" s="236"/>
      <c r="R143" s="236"/>
      <c r="S143" s="236"/>
      <c r="T143" s="236"/>
      <c r="U143" s="236"/>
      <c r="V143" s="236"/>
      <c r="W143" s="236"/>
      <c r="X143" s="236"/>
      <c r="Y143" s="236"/>
      <c r="Z143" s="236"/>
      <c r="AA143" s="236"/>
      <c r="AB143" s="236"/>
      <c r="AC143" s="236"/>
      <c r="AD143" s="236"/>
      <c r="AE143" s="236"/>
      <c r="AF143" s="236"/>
      <c r="AG143" s="236"/>
      <c r="AH143" s="236"/>
      <c r="AI143" s="236"/>
    </row>
    <row r="144">
      <c r="A144" s="236"/>
      <c r="B144" s="240" t="s">
        <v>485</v>
      </c>
      <c r="C144" s="234"/>
      <c r="D144" s="234" t="s">
        <v>3</v>
      </c>
      <c r="E144" s="235" t="s">
        <v>26</v>
      </c>
      <c r="F144" s="235" t="s">
        <v>54</v>
      </c>
      <c r="G144" s="73"/>
      <c r="H144" s="73" t="s">
        <v>1523</v>
      </c>
      <c r="I144" s="239"/>
      <c r="J144" s="239"/>
      <c r="K144" s="241" t="s">
        <v>2095</v>
      </c>
      <c r="L144" s="236"/>
      <c r="M144" s="242" t="s">
        <v>2096</v>
      </c>
      <c r="N144" s="236"/>
      <c r="O144" s="236"/>
      <c r="P144" s="236"/>
      <c r="Q144" s="236"/>
      <c r="R144" s="236"/>
      <c r="S144" s="236"/>
      <c r="T144" s="236"/>
      <c r="U144" s="236"/>
      <c r="V144" s="236"/>
      <c r="W144" s="236"/>
      <c r="X144" s="236"/>
      <c r="Y144" s="236"/>
      <c r="Z144" s="236"/>
      <c r="AA144" s="236"/>
      <c r="AB144" s="236"/>
      <c r="AC144" s="236"/>
      <c r="AD144" s="236"/>
      <c r="AE144" s="236"/>
      <c r="AF144" s="236"/>
      <c r="AG144" s="236"/>
      <c r="AH144" s="236"/>
      <c r="AI144" s="236"/>
    </row>
    <row r="145">
      <c r="A145" s="236"/>
      <c r="B145" s="236" t="s">
        <v>638</v>
      </c>
      <c r="C145" s="234"/>
      <c r="D145" s="234" t="s">
        <v>4</v>
      </c>
      <c r="E145" s="235" t="s">
        <v>26</v>
      </c>
      <c r="F145" s="239" t="s">
        <v>56</v>
      </c>
      <c r="G145" s="234" t="s">
        <v>1680</v>
      </c>
      <c r="H145" s="239" t="s">
        <v>1534</v>
      </c>
      <c r="I145" s="236"/>
      <c r="J145" s="236"/>
      <c r="K145" s="236"/>
      <c r="L145" s="239" t="s">
        <v>140</v>
      </c>
      <c r="M145" s="236"/>
      <c r="N145" s="236"/>
      <c r="O145" s="236"/>
      <c r="P145" s="236"/>
      <c r="Q145" s="236"/>
      <c r="R145" s="236"/>
      <c r="S145" s="236"/>
      <c r="T145" s="236"/>
      <c r="U145" s="236"/>
      <c r="V145" s="236"/>
      <c r="W145" s="236"/>
      <c r="X145" s="236"/>
      <c r="Y145" s="236"/>
      <c r="Z145" s="236"/>
      <c r="AA145" s="236"/>
      <c r="AB145" s="236"/>
      <c r="AC145" s="236"/>
      <c r="AD145" s="236"/>
      <c r="AE145" s="236"/>
      <c r="AF145" s="236"/>
      <c r="AG145" s="236"/>
      <c r="AH145" s="236"/>
      <c r="AI145" s="236"/>
    </row>
    <row r="146">
      <c r="A146" s="236"/>
      <c r="B146" s="234" t="s">
        <v>639</v>
      </c>
      <c r="C146" s="234"/>
      <c r="D146" s="234" t="s">
        <v>4</v>
      </c>
      <c r="E146" s="235" t="s">
        <v>26</v>
      </c>
      <c r="F146" s="239" t="s">
        <v>56</v>
      </c>
      <c r="G146" s="236"/>
      <c r="H146" s="239" t="s">
        <v>1448</v>
      </c>
      <c r="I146" s="236"/>
      <c r="J146" s="236"/>
      <c r="K146" s="236"/>
      <c r="L146" s="239" t="s">
        <v>1693</v>
      </c>
      <c r="M146" s="236"/>
      <c r="N146" s="236"/>
      <c r="O146" s="236"/>
      <c r="P146" s="236"/>
      <c r="Q146" s="236"/>
      <c r="R146" s="236"/>
      <c r="S146" s="236"/>
      <c r="T146" s="236"/>
      <c r="U146" s="236"/>
      <c r="V146" s="236"/>
      <c r="W146" s="236"/>
      <c r="X146" s="236"/>
      <c r="Y146" s="236"/>
      <c r="Z146" s="236"/>
      <c r="AA146" s="236"/>
      <c r="AB146" s="236"/>
      <c r="AC146" s="236"/>
      <c r="AD146" s="236"/>
      <c r="AE146" s="236"/>
      <c r="AF146" s="236"/>
      <c r="AG146" s="236"/>
      <c r="AH146" s="236"/>
      <c r="AI146" s="236"/>
    </row>
    <row r="147">
      <c r="A147" s="236"/>
      <c r="B147" s="234" t="s">
        <v>640</v>
      </c>
      <c r="C147" s="234"/>
      <c r="D147" s="234" t="s">
        <v>4</v>
      </c>
      <c r="E147" s="235" t="s">
        <v>26</v>
      </c>
      <c r="F147" s="239" t="s">
        <v>56</v>
      </c>
      <c r="G147" s="236"/>
      <c r="H147" s="239" t="s">
        <v>1448</v>
      </c>
      <c r="I147" s="236"/>
      <c r="J147" s="236"/>
      <c r="K147" s="236"/>
      <c r="L147" s="239" t="s">
        <v>140</v>
      </c>
      <c r="M147" s="236"/>
      <c r="N147" s="236"/>
      <c r="O147" s="236"/>
      <c r="P147" s="236"/>
      <c r="Q147" s="236"/>
      <c r="R147" s="236"/>
      <c r="S147" s="236"/>
      <c r="T147" s="236"/>
      <c r="U147" s="236"/>
      <c r="V147" s="236"/>
      <c r="W147" s="236"/>
      <c r="X147" s="236"/>
      <c r="Y147" s="236"/>
      <c r="Z147" s="236"/>
      <c r="AA147" s="236"/>
      <c r="AB147" s="236"/>
      <c r="AC147" s="236"/>
      <c r="AD147" s="236"/>
      <c r="AE147" s="236"/>
      <c r="AF147" s="236"/>
      <c r="AG147" s="236"/>
      <c r="AH147" s="236"/>
      <c r="AI147" s="236"/>
    </row>
    <row r="148">
      <c r="A148" s="236"/>
      <c r="B148" s="240" t="s">
        <v>486</v>
      </c>
      <c r="C148" s="234"/>
      <c r="D148" s="234" t="s">
        <v>3</v>
      </c>
      <c r="E148" s="235" t="s">
        <v>26</v>
      </c>
      <c r="F148" s="73" t="s">
        <v>56</v>
      </c>
      <c r="G148" s="239"/>
      <c r="H148" s="73"/>
      <c r="I148" s="239"/>
      <c r="J148" s="239"/>
      <c r="K148" s="241" t="s">
        <v>1780</v>
      </c>
      <c r="L148" s="236"/>
      <c r="M148" s="242" t="s">
        <v>1781</v>
      </c>
      <c r="N148" s="236"/>
      <c r="O148" s="236"/>
      <c r="P148" s="236"/>
      <c r="Q148" s="236"/>
      <c r="R148" s="236"/>
      <c r="S148" s="236"/>
      <c r="T148" s="236"/>
      <c r="U148" s="236"/>
      <c r="V148" s="236"/>
      <c r="W148" s="236"/>
      <c r="X148" s="236"/>
      <c r="Y148" s="236"/>
      <c r="Z148" s="236"/>
      <c r="AA148" s="236"/>
      <c r="AB148" s="236"/>
      <c r="AC148" s="236"/>
      <c r="AD148" s="236"/>
      <c r="AE148" s="236"/>
      <c r="AF148" s="236"/>
      <c r="AG148" s="236"/>
      <c r="AH148" s="236"/>
      <c r="AI148" s="236"/>
    </row>
    <row r="149">
      <c r="A149" s="236"/>
      <c r="B149" s="240" t="s">
        <v>487</v>
      </c>
      <c r="C149" s="234"/>
      <c r="D149" s="234" t="s">
        <v>3</v>
      </c>
      <c r="E149" s="235" t="s">
        <v>26</v>
      </c>
      <c r="F149" s="73" t="s">
        <v>56</v>
      </c>
      <c r="G149" s="73"/>
      <c r="H149" s="73" t="s">
        <v>1505</v>
      </c>
      <c r="I149" s="239"/>
      <c r="J149" s="239"/>
      <c r="K149" s="241" t="s">
        <v>1870</v>
      </c>
      <c r="L149" s="236"/>
      <c r="M149" s="242" t="s">
        <v>1871</v>
      </c>
      <c r="N149" s="236"/>
      <c r="O149" s="236"/>
      <c r="P149" s="236"/>
      <c r="Q149" s="236"/>
      <c r="R149" s="236"/>
      <c r="S149" s="236"/>
      <c r="T149" s="236"/>
      <c r="U149" s="236"/>
      <c r="V149" s="236"/>
      <c r="W149" s="236"/>
      <c r="X149" s="236"/>
      <c r="Y149" s="236"/>
      <c r="Z149" s="236"/>
      <c r="AA149" s="236"/>
      <c r="AB149" s="236"/>
      <c r="AC149" s="236"/>
      <c r="AD149" s="236"/>
      <c r="AE149" s="236"/>
      <c r="AF149" s="236"/>
      <c r="AG149" s="236"/>
      <c r="AH149" s="236"/>
      <c r="AI149" s="236"/>
    </row>
    <row r="150">
      <c r="A150" s="236"/>
      <c r="B150" s="240" t="s">
        <v>488</v>
      </c>
      <c r="C150" s="234"/>
      <c r="D150" s="234" t="s">
        <v>3</v>
      </c>
      <c r="E150" s="235" t="s">
        <v>26</v>
      </c>
      <c r="F150" s="235" t="s">
        <v>56</v>
      </c>
      <c r="G150" s="73" t="s">
        <v>1874</v>
      </c>
      <c r="H150" s="73" t="s">
        <v>1448</v>
      </c>
      <c r="I150" s="239"/>
      <c r="J150" s="239"/>
      <c r="K150" s="241" t="s">
        <v>1875</v>
      </c>
      <c r="L150" s="236"/>
      <c r="M150" s="242" t="s">
        <v>1876</v>
      </c>
      <c r="N150" s="236"/>
      <c r="O150" s="236"/>
      <c r="P150" s="236"/>
      <c r="Q150" s="236"/>
      <c r="R150" s="236"/>
      <c r="S150" s="236"/>
      <c r="T150" s="236"/>
      <c r="U150" s="236"/>
      <c r="V150" s="236"/>
      <c r="W150" s="236"/>
      <c r="X150" s="236"/>
      <c r="Y150" s="236"/>
      <c r="Z150" s="236"/>
      <c r="AA150" s="236"/>
      <c r="AB150" s="236"/>
      <c r="AC150" s="236"/>
      <c r="AD150" s="236"/>
      <c r="AE150" s="236"/>
      <c r="AF150" s="236"/>
      <c r="AG150" s="236"/>
      <c r="AH150" s="236"/>
      <c r="AI150" s="236"/>
    </row>
    <row r="151">
      <c r="A151" s="236"/>
      <c r="B151" s="236" t="s">
        <v>641</v>
      </c>
      <c r="C151" s="234"/>
      <c r="D151" s="234" t="s">
        <v>4</v>
      </c>
      <c r="E151" s="235" t="s">
        <v>26</v>
      </c>
      <c r="F151" s="239" t="s">
        <v>56</v>
      </c>
      <c r="G151" s="234" t="s">
        <v>1899</v>
      </c>
      <c r="H151" s="239" t="s">
        <v>1541</v>
      </c>
      <c r="I151" s="236"/>
      <c r="J151" s="236"/>
      <c r="K151" s="236"/>
      <c r="L151" s="239" t="s">
        <v>140</v>
      </c>
      <c r="M151" s="236"/>
      <c r="N151" s="236"/>
      <c r="O151" s="236"/>
      <c r="P151" s="236"/>
      <c r="Q151" s="236"/>
      <c r="R151" s="236"/>
      <c r="S151" s="236"/>
      <c r="T151" s="236"/>
      <c r="U151" s="236"/>
      <c r="V151" s="236"/>
      <c r="W151" s="236"/>
      <c r="X151" s="236"/>
      <c r="Y151" s="236"/>
      <c r="Z151" s="236"/>
      <c r="AA151" s="236"/>
      <c r="AB151" s="236"/>
      <c r="AC151" s="236"/>
      <c r="AD151" s="236"/>
      <c r="AE151" s="236"/>
      <c r="AF151" s="236"/>
      <c r="AG151" s="236"/>
      <c r="AH151" s="236"/>
      <c r="AI151" s="236"/>
    </row>
    <row r="152">
      <c r="A152" s="236"/>
      <c r="B152" s="236" t="s">
        <v>642</v>
      </c>
      <c r="C152" s="234"/>
      <c r="D152" s="234" t="s">
        <v>4</v>
      </c>
      <c r="E152" s="235" t="s">
        <v>26</v>
      </c>
      <c r="F152" s="239" t="s">
        <v>56</v>
      </c>
      <c r="G152" s="234" t="s">
        <v>1933</v>
      </c>
      <c r="H152" s="239" t="s">
        <v>1551</v>
      </c>
      <c r="I152" s="236"/>
      <c r="J152" s="236"/>
      <c r="K152" s="236"/>
      <c r="L152" s="239" t="s">
        <v>140</v>
      </c>
      <c r="M152" s="236"/>
      <c r="N152" s="236"/>
      <c r="O152" s="236"/>
      <c r="P152" s="236"/>
      <c r="Q152" s="236"/>
      <c r="R152" s="236"/>
      <c r="S152" s="236"/>
      <c r="T152" s="236"/>
      <c r="U152" s="236"/>
      <c r="V152" s="236"/>
      <c r="W152" s="236"/>
      <c r="X152" s="236"/>
      <c r="Y152" s="236"/>
      <c r="Z152" s="236"/>
      <c r="AA152" s="236"/>
      <c r="AB152" s="236"/>
      <c r="AC152" s="236"/>
      <c r="AD152" s="236"/>
      <c r="AE152" s="236"/>
      <c r="AF152" s="236"/>
      <c r="AG152" s="236"/>
      <c r="AH152" s="236"/>
      <c r="AI152" s="236"/>
    </row>
    <row r="153">
      <c r="A153" s="236"/>
      <c r="B153" s="234" t="s">
        <v>643</v>
      </c>
      <c r="C153" s="234"/>
      <c r="D153" s="234" t="s">
        <v>4</v>
      </c>
      <c r="E153" s="235" t="s">
        <v>26</v>
      </c>
      <c r="F153" s="239" t="s">
        <v>56</v>
      </c>
      <c r="G153" s="236"/>
      <c r="H153" s="239" t="s">
        <v>1553</v>
      </c>
      <c r="I153" s="236"/>
      <c r="J153" s="236"/>
      <c r="K153" s="236"/>
      <c r="L153" s="239" t="s">
        <v>1938</v>
      </c>
      <c r="M153" s="236"/>
      <c r="N153" s="236"/>
      <c r="O153" s="236"/>
      <c r="P153" s="236"/>
      <c r="Q153" s="236"/>
      <c r="R153" s="236"/>
      <c r="S153" s="236"/>
      <c r="T153" s="236"/>
      <c r="U153" s="236"/>
      <c r="V153" s="236"/>
      <c r="W153" s="236"/>
      <c r="X153" s="236"/>
      <c r="Y153" s="236"/>
      <c r="Z153" s="236"/>
      <c r="AA153" s="236"/>
      <c r="AB153" s="236"/>
      <c r="AC153" s="236"/>
      <c r="AD153" s="236"/>
      <c r="AE153" s="236"/>
      <c r="AF153" s="236"/>
      <c r="AG153" s="236"/>
      <c r="AH153" s="236"/>
      <c r="AI153" s="236"/>
    </row>
    <row r="154">
      <c r="A154" s="236"/>
      <c r="B154" s="234" t="s">
        <v>644</v>
      </c>
      <c r="C154" s="234"/>
      <c r="D154" s="234" t="s">
        <v>4</v>
      </c>
      <c r="E154" s="235" t="s">
        <v>26</v>
      </c>
      <c r="F154" s="239" t="s">
        <v>56</v>
      </c>
      <c r="G154" s="234" t="s">
        <v>1939</v>
      </c>
      <c r="H154" s="239" t="s">
        <v>1553</v>
      </c>
      <c r="I154" s="236"/>
      <c r="J154" s="236"/>
      <c r="K154" s="236"/>
      <c r="L154" s="239" t="s">
        <v>140</v>
      </c>
      <c r="M154" s="236"/>
      <c r="N154" s="236"/>
      <c r="O154" s="236"/>
      <c r="P154" s="236"/>
      <c r="Q154" s="236"/>
      <c r="R154" s="236"/>
      <c r="S154" s="236"/>
      <c r="T154" s="236"/>
      <c r="U154" s="236"/>
      <c r="V154" s="236"/>
      <c r="W154" s="236"/>
      <c r="X154" s="236"/>
      <c r="Y154" s="236"/>
      <c r="Z154" s="236"/>
      <c r="AA154" s="236"/>
      <c r="AB154" s="236"/>
      <c r="AC154" s="236"/>
      <c r="AD154" s="236"/>
      <c r="AE154" s="236"/>
      <c r="AF154" s="236"/>
      <c r="AG154" s="236"/>
      <c r="AH154" s="236"/>
      <c r="AI154" s="236"/>
    </row>
    <row r="155">
      <c r="A155" s="236"/>
      <c r="B155" s="236" t="s">
        <v>645</v>
      </c>
      <c r="C155" s="234"/>
      <c r="D155" s="234" t="s">
        <v>4</v>
      </c>
      <c r="E155" s="235" t="s">
        <v>26</v>
      </c>
      <c r="F155" s="239" t="s">
        <v>56</v>
      </c>
      <c r="G155" s="234" t="s">
        <v>1899</v>
      </c>
      <c r="H155" s="239" t="s">
        <v>1554</v>
      </c>
      <c r="I155" s="236"/>
      <c r="J155" s="236"/>
      <c r="K155" s="236"/>
      <c r="L155" s="239" t="s">
        <v>140</v>
      </c>
      <c r="M155" s="236"/>
      <c r="N155" s="236"/>
      <c r="O155" s="236"/>
      <c r="P155" s="236"/>
      <c r="Q155" s="236"/>
      <c r="R155" s="236"/>
      <c r="S155" s="236"/>
      <c r="T155" s="236"/>
      <c r="U155" s="236"/>
      <c r="V155" s="236"/>
      <c r="W155" s="236"/>
      <c r="X155" s="236"/>
      <c r="Y155" s="236"/>
      <c r="Z155" s="236"/>
      <c r="AA155" s="236"/>
      <c r="AB155" s="236"/>
      <c r="AC155" s="236"/>
      <c r="AD155" s="236"/>
      <c r="AE155" s="236"/>
      <c r="AF155" s="236"/>
      <c r="AG155" s="236"/>
      <c r="AH155" s="236"/>
      <c r="AI155" s="236"/>
    </row>
    <row r="156">
      <c r="A156" s="236"/>
      <c r="B156" s="236" t="s">
        <v>646</v>
      </c>
      <c r="C156" s="234"/>
      <c r="D156" s="234" t="s">
        <v>4</v>
      </c>
      <c r="E156" s="235" t="s">
        <v>26</v>
      </c>
      <c r="F156" s="239" t="s">
        <v>56</v>
      </c>
      <c r="G156" s="234" t="s">
        <v>1899</v>
      </c>
      <c r="H156" s="239" t="s">
        <v>1555</v>
      </c>
      <c r="I156" s="236"/>
      <c r="J156" s="236"/>
      <c r="K156" s="236"/>
      <c r="L156" s="239" t="s">
        <v>140</v>
      </c>
      <c r="M156" s="236"/>
      <c r="N156" s="236"/>
      <c r="O156" s="236"/>
      <c r="P156" s="236"/>
      <c r="Q156" s="236"/>
      <c r="R156" s="236"/>
      <c r="S156" s="236"/>
      <c r="T156" s="236"/>
      <c r="U156" s="236"/>
      <c r="V156" s="236"/>
      <c r="W156" s="236"/>
      <c r="X156" s="236"/>
      <c r="Y156" s="236"/>
      <c r="Z156" s="236"/>
      <c r="AA156" s="236"/>
      <c r="AB156" s="236"/>
      <c r="AC156" s="236"/>
      <c r="AD156" s="236"/>
      <c r="AE156" s="236"/>
      <c r="AF156" s="236"/>
      <c r="AG156" s="236"/>
      <c r="AH156" s="236"/>
      <c r="AI156" s="236"/>
    </row>
    <row r="157">
      <c r="A157" s="236"/>
      <c r="B157" s="236" t="s">
        <v>647</v>
      </c>
      <c r="C157" s="234"/>
      <c r="D157" s="234" t="s">
        <v>4</v>
      </c>
      <c r="E157" s="235" t="s">
        <v>26</v>
      </c>
      <c r="F157" s="239" t="s">
        <v>56</v>
      </c>
      <c r="G157" s="234" t="s">
        <v>1680</v>
      </c>
      <c r="H157" s="239" t="s">
        <v>1556</v>
      </c>
      <c r="I157" s="236"/>
      <c r="J157" s="236"/>
      <c r="K157" s="236"/>
      <c r="L157" s="239" t="s">
        <v>1950</v>
      </c>
      <c r="M157" s="236"/>
      <c r="N157" s="236"/>
      <c r="O157" s="236"/>
      <c r="P157" s="236"/>
      <c r="Q157" s="236"/>
      <c r="R157" s="236"/>
      <c r="S157" s="236"/>
      <c r="T157" s="236"/>
      <c r="U157" s="236"/>
      <c r="V157" s="236"/>
      <c r="W157" s="236"/>
      <c r="X157" s="236"/>
      <c r="Y157" s="236"/>
      <c r="Z157" s="236"/>
      <c r="AA157" s="236"/>
      <c r="AB157" s="236"/>
      <c r="AC157" s="236"/>
      <c r="AD157" s="236"/>
      <c r="AE157" s="236"/>
      <c r="AF157" s="236"/>
      <c r="AG157" s="236"/>
      <c r="AH157" s="236"/>
      <c r="AI157" s="236"/>
    </row>
    <row r="158">
      <c r="A158" s="236"/>
      <c r="B158" s="236" t="s">
        <v>648</v>
      </c>
      <c r="C158" s="234"/>
      <c r="D158" s="234" t="s">
        <v>4</v>
      </c>
      <c r="E158" s="235" t="s">
        <v>26</v>
      </c>
      <c r="F158" s="239" t="s">
        <v>56</v>
      </c>
      <c r="G158" s="234" t="s">
        <v>1933</v>
      </c>
      <c r="H158" s="239" t="s">
        <v>1557</v>
      </c>
      <c r="I158" s="236"/>
      <c r="J158" s="236"/>
      <c r="K158" s="236"/>
      <c r="L158" s="239" t="s">
        <v>140</v>
      </c>
      <c r="M158" s="236"/>
      <c r="N158" s="236"/>
      <c r="O158" s="236"/>
      <c r="P158" s="236"/>
      <c r="Q158" s="236"/>
      <c r="R158" s="236"/>
      <c r="S158" s="236"/>
      <c r="T158" s="236"/>
      <c r="U158" s="236"/>
      <c r="V158" s="236"/>
      <c r="W158" s="236"/>
      <c r="X158" s="236"/>
      <c r="Y158" s="236"/>
      <c r="Z158" s="236"/>
      <c r="AA158" s="236"/>
      <c r="AB158" s="236"/>
      <c r="AC158" s="236"/>
      <c r="AD158" s="236"/>
      <c r="AE158" s="236"/>
      <c r="AF158" s="236"/>
      <c r="AG158" s="236"/>
      <c r="AH158" s="236"/>
      <c r="AI158" s="236"/>
    </row>
    <row r="159">
      <c r="A159" s="236"/>
      <c r="B159" s="236" t="s">
        <v>649</v>
      </c>
      <c r="C159" s="234"/>
      <c r="D159" s="234" t="s">
        <v>4</v>
      </c>
      <c r="E159" s="235" t="s">
        <v>26</v>
      </c>
      <c r="F159" s="239" t="s">
        <v>56</v>
      </c>
      <c r="G159" s="234" t="s">
        <v>1953</v>
      </c>
      <c r="H159" s="239" t="s">
        <v>1558</v>
      </c>
      <c r="I159" s="236"/>
      <c r="J159" s="236"/>
      <c r="K159" s="236"/>
      <c r="L159" s="239" t="s">
        <v>140</v>
      </c>
      <c r="M159" s="236"/>
      <c r="N159" s="236"/>
      <c r="O159" s="236"/>
      <c r="P159" s="236"/>
      <c r="Q159" s="236"/>
      <c r="R159" s="236"/>
      <c r="S159" s="236"/>
      <c r="T159" s="236"/>
      <c r="U159" s="236"/>
      <c r="V159" s="236"/>
      <c r="W159" s="236"/>
      <c r="X159" s="236"/>
      <c r="Y159" s="236"/>
      <c r="Z159" s="236"/>
      <c r="AA159" s="236"/>
      <c r="AB159" s="236"/>
      <c r="AC159" s="236"/>
      <c r="AD159" s="236"/>
      <c r="AE159" s="236"/>
      <c r="AF159" s="236"/>
      <c r="AG159" s="236"/>
      <c r="AH159" s="236"/>
      <c r="AI159" s="236"/>
    </row>
    <row r="160">
      <c r="A160" s="236"/>
      <c r="B160" s="236" t="s">
        <v>650</v>
      </c>
      <c r="C160" s="234"/>
      <c r="D160" s="234" t="s">
        <v>4</v>
      </c>
      <c r="E160" s="235" t="s">
        <v>26</v>
      </c>
      <c r="F160" s="239" t="s">
        <v>56</v>
      </c>
      <c r="G160" s="234" t="s">
        <v>1680</v>
      </c>
      <c r="H160" s="239" t="s">
        <v>1559</v>
      </c>
      <c r="I160" s="236"/>
      <c r="J160" s="236"/>
      <c r="K160" s="236"/>
      <c r="L160" s="239" t="s">
        <v>140</v>
      </c>
      <c r="M160" s="236"/>
      <c r="N160" s="236"/>
      <c r="O160" s="236"/>
      <c r="P160" s="236"/>
      <c r="Q160" s="236"/>
      <c r="R160" s="236"/>
      <c r="S160" s="236"/>
      <c r="T160" s="236"/>
      <c r="U160" s="236"/>
      <c r="V160" s="236"/>
      <c r="W160" s="236"/>
      <c r="X160" s="236"/>
      <c r="Y160" s="236"/>
      <c r="Z160" s="236"/>
      <c r="AA160" s="236"/>
      <c r="AB160" s="236"/>
      <c r="AC160" s="236"/>
      <c r="AD160" s="236"/>
      <c r="AE160" s="236"/>
      <c r="AF160" s="236"/>
      <c r="AG160" s="236"/>
      <c r="AH160" s="236"/>
      <c r="AI160" s="236"/>
    </row>
    <row r="161">
      <c r="A161" s="236"/>
      <c r="B161" s="236" t="s">
        <v>651</v>
      </c>
      <c r="C161" s="234"/>
      <c r="D161" s="234" t="s">
        <v>4</v>
      </c>
      <c r="E161" s="235" t="s">
        <v>26</v>
      </c>
      <c r="F161" s="239" t="s">
        <v>56</v>
      </c>
      <c r="G161" s="234" t="s">
        <v>1957</v>
      </c>
      <c r="H161" s="239" t="s">
        <v>1562</v>
      </c>
      <c r="I161" s="236"/>
      <c r="J161" s="236"/>
      <c r="K161" s="236"/>
      <c r="L161" s="239" t="s">
        <v>140</v>
      </c>
      <c r="M161" s="236"/>
      <c r="N161" s="236"/>
      <c r="O161" s="236"/>
      <c r="P161" s="236"/>
      <c r="Q161" s="236"/>
      <c r="R161" s="236"/>
      <c r="S161" s="236"/>
      <c r="T161" s="236"/>
      <c r="U161" s="236"/>
      <c r="V161" s="236"/>
      <c r="W161" s="236"/>
      <c r="X161" s="236"/>
      <c r="Y161" s="236"/>
      <c r="Z161" s="236"/>
      <c r="AA161" s="236"/>
      <c r="AB161" s="236"/>
      <c r="AC161" s="236"/>
      <c r="AD161" s="236"/>
      <c r="AE161" s="236"/>
      <c r="AF161" s="236"/>
      <c r="AG161" s="236"/>
      <c r="AH161" s="236"/>
      <c r="AI161" s="236"/>
    </row>
    <row r="162">
      <c r="A162" s="236"/>
      <c r="B162" s="236" t="s">
        <v>652</v>
      </c>
      <c r="C162" s="234"/>
      <c r="D162" s="234" t="s">
        <v>4</v>
      </c>
      <c r="E162" s="235" t="s">
        <v>26</v>
      </c>
      <c r="F162" s="239" t="s">
        <v>56</v>
      </c>
      <c r="G162" s="234" t="s">
        <v>1967</v>
      </c>
      <c r="H162" s="239" t="s">
        <v>1568</v>
      </c>
      <c r="I162" s="236"/>
      <c r="J162" s="236"/>
      <c r="K162" s="236"/>
      <c r="L162" s="239" t="s">
        <v>140</v>
      </c>
      <c r="M162" s="236"/>
      <c r="N162" s="236"/>
      <c r="O162" s="236"/>
      <c r="P162" s="236"/>
      <c r="Q162" s="236"/>
      <c r="R162" s="236"/>
      <c r="S162" s="236"/>
      <c r="T162" s="236"/>
      <c r="U162" s="236"/>
      <c r="V162" s="236"/>
      <c r="W162" s="236"/>
      <c r="X162" s="236"/>
      <c r="Y162" s="236"/>
      <c r="Z162" s="236"/>
      <c r="AA162" s="236"/>
      <c r="AB162" s="236"/>
      <c r="AC162" s="236"/>
      <c r="AD162" s="236"/>
      <c r="AE162" s="236"/>
      <c r="AF162" s="236"/>
      <c r="AG162" s="236"/>
      <c r="AH162" s="236"/>
      <c r="AI162" s="236"/>
    </row>
    <row r="163">
      <c r="A163" s="236"/>
      <c r="B163" s="236" t="s">
        <v>653</v>
      </c>
      <c r="C163" s="234"/>
      <c r="D163" s="234" t="s">
        <v>4</v>
      </c>
      <c r="E163" s="235" t="s">
        <v>26</v>
      </c>
      <c r="F163" s="239" t="s">
        <v>56</v>
      </c>
      <c r="G163" s="234" t="s">
        <v>1957</v>
      </c>
      <c r="H163" s="239" t="s">
        <v>1505</v>
      </c>
      <c r="I163" s="236"/>
      <c r="J163" s="236"/>
      <c r="K163" s="236"/>
      <c r="L163" s="239" t="s">
        <v>140</v>
      </c>
      <c r="M163" s="236"/>
      <c r="N163" s="236"/>
      <c r="O163" s="236"/>
      <c r="P163" s="236"/>
      <c r="Q163" s="236"/>
      <c r="R163" s="236"/>
      <c r="S163" s="236"/>
      <c r="T163" s="236"/>
      <c r="U163" s="236"/>
      <c r="V163" s="236"/>
      <c r="W163" s="236"/>
      <c r="X163" s="236"/>
      <c r="Y163" s="236"/>
      <c r="Z163" s="236"/>
      <c r="AA163" s="236"/>
      <c r="AB163" s="236"/>
      <c r="AC163" s="236"/>
      <c r="AD163" s="236"/>
      <c r="AE163" s="236"/>
      <c r="AF163" s="236"/>
      <c r="AG163" s="236"/>
      <c r="AH163" s="236"/>
      <c r="AI163" s="236"/>
    </row>
    <row r="164">
      <c r="A164" s="236"/>
      <c r="B164" s="236" t="s">
        <v>654</v>
      </c>
      <c r="C164" s="234"/>
      <c r="D164" s="234" t="s">
        <v>4</v>
      </c>
      <c r="E164" s="235" t="s">
        <v>26</v>
      </c>
      <c r="F164" s="239" t="s">
        <v>56</v>
      </c>
      <c r="G164" s="234" t="s">
        <v>1899</v>
      </c>
      <c r="H164" s="239" t="s">
        <v>1569</v>
      </c>
      <c r="I164" s="236"/>
      <c r="J164" s="236"/>
      <c r="K164" s="236"/>
      <c r="L164" s="239" t="s">
        <v>140</v>
      </c>
      <c r="M164" s="236"/>
      <c r="N164" s="236"/>
      <c r="O164" s="236"/>
      <c r="P164" s="236"/>
      <c r="Q164" s="236"/>
      <c r="R164" s="236"/>
      <c r="S164" s="236"/>
      <c r="T164" s="236"/>
      <c r="U164" s="236"/>
      <c r="V164" s="236"/>
      <c r="W164" s="236"/>
      <c r="X164" s="236"/>
      <c r="Y164" s="236"/>
      <c r="Z164" s="236"/>
      <c r="AA164" s="236"/>
      <c r="AB164" s="236"/>
      <c r="AC164" s="236"/>
      <c r="AD164" s="236"/>
      <c r="AE164" s="236"/>
      <c r="AF164" s="236"/>
      <c r="AG164" s="236"/>
      <c r="AH164" s="236"/>
      <c r="AI164" s="236"/>
    </row>
    <row r="165">
      <c r="A165" s="236"/>
      <c r="B165" s="236" t="s">
        <v>655</v>
      </c>
      <c r="C165" s="234"/>
      <c r="D165" s="234" t="s">
        <v>4</v>
      </c>
      <c r="E165" s="235" t="s">
        <v>26</v>
      </c>
      <c r="F165" s="239" t="s">
        <v>56</v>
      </c>
      <c r="G165" s="234" t="s">
        <v>1680</v>
      </c>
      <c r="H165" s="239" t="s">
        <v>1579</v>
      </c>
      <c r="I165" s="236"/>
      <c r="J165" s="236"/>
      <c r="K165" s="236"/>
      <c r="L165" s="239" t="s">
        <v>140</v>
      </c>
      <c r="M165" s="236"/>
      <c r="N165" s="236"/>
      <c r="O165" s="236"/>
      <c r="P165" s="236"/>
      <c r="Q165" s="236"/>
      <c r="R165" s="236"/>
      <c r="S165" s="236"/>
      <c r="T165" s="236"/>
      <c r="U165" s="236"/>
      <c r="V165" s="236"/>
      <c r="W165" s="236"/>
      <c r="X165" s="236"/>
      <c r="Y165" s="236"/>
      <c r="Z165" s="236"/>
      <c r="AA165" s="236"/>
      <c r="AB165" s="236"/>
      <c r="AC165" s="236"/>
      <c r="AD165" s="236"/>
      <c r="AE165" s="236"/>
      <c r="AF165" s="236"/>
      <c r="AG165" s="236"/>
      <c r="AH165" s="236"/>
      <c r="AI165" s="236"/>
    </row>
    <row r="166">
      <c r="A166" s="236"/>
      <c r="B166" s="236" t="s">
        <v>656</v>
      </c>
      <c r="C166" s="234"/>
      <c r="D166" s="234" t="s">
        <v>4</v>
      </c>
      <c r="E166" s="235" t="s">
        <v>26</v>
      </c>
      <c r="F166" s="239" t="s">
        <v>56</v>
      </c>
      <c r="G166" s="234" t="s">
        <v>1983</v>
      </c>
      <c r="H166" s="239" t="s">
        <v>1581</v>
      </c>
      <c r="I166" s="236"/>
      <c r="J166" s="236"/>
      <c r="K166" s="236"/>
      <c r="L166" s="239" t="s">
        <v>140</v>
      </c>
      <c r="M166" s="236"/>
      <c r="N166" s="236"/>
      <c r="O166" s="236"/>
      <c r="P166" s="236"/>
      <c r="Q166" s="236"/>
      <c r="R166" s="236"/>
      <c r="S166" s="236"/>
      <c r="T166" s="236"/>
      <c r="U166" s="236"/>
      <c r="V166" s="236"/>
      <c r="W166" s="236"/>
      <c r="X166" s="236"/>
      <c r="Y166" s="236"/>
      <c r="Z166" s="236"/>
      <c r="AA166" s="236"/>
      <c r="AB166" s="236"/>
      <c r="AC166" s="236"/>
      <c r="AD166" s="236"/>
      <c r="AE166" s="236"/>
      <c r="AF166" s="236"/>
      <c r="AG166" s="236"/>
      <c r="AH166" s="236"/>
      <c r="AI166" s="236"/>
    </row>
    <row r="167">
      <c r="A167" s="236"/>
      <c r="B167" s="236" t="s">
        <v>657</v>
      </c>
      <c r="C167" s="234"/>
      <c r="D167" s="234" t="s">
        <v>4</v>
      </c>
      <c r="E167" s="235" t="s">
        <v>26</v>
      </c>
      <c r="F167" s="239" t="s">
        <v>56</v>
      </c>
      <c r="G167" s="234" t="s">
        <v>1899</v>
      </c>
      <c r="H167" s="239" t="s">
        <v>1582</v>
      </c>
      <c r="I167" s="236"/>
      <c r="J167" s="236"/>
      <c r="K167" s="236"/>
      <c r="L167" s="239" t="s">
        <v>140</v>
      </c>
      <c r="M167" s="236"/>
      <c r="N167" s="236"/>
      <c r="O167" s="236"/>
      <c r="P167" s="236"/>
      <c r="Q167" s="236"/>
      <c r="R167" s="236"/>
      <c r="S167" s="236"/>
      <c r="T167" s="236"/>
      <c r="U167" s="236"/>
      <c r="V167" s="236"/>
      <c r="W167" s="236"/>
      <c r="X167" s="236"/>
      <c r="Y167" s="236"/>
      <c r="Z167" s="236"/>
      <c r="AA167" s="236"/>
      <c r="AB167" s="236"/>
      <c r="AC167" s="236"/>
      <c r="AD167" s="236"/>
      <c r="AE167" s="236"/>
      <c r="AF167" s="236"/>
      <c r="AG167" s="236"/>
      <c r="AH167" s="236"/>
      <c r="AI167" s="236"/>
    </row>
    <row r="168">
      <c r="A168" s="236"/>
      <c r="B168" s="236" t="s">
        <v>658</v>
      </c>
      <c r="C168" s="234"/>
      <c r="D168" s="234" t="s">
        <v>4</v>
      </c>
      <c r="E168" s="235" t="s">
        <v>26</v>
      </c>
      <c r="F168" s="239" t="s">
        <v>56</v>
      </c>
      <c r="G168" s="234" t="s">
        <v>1953</v>
      </c>
      <c r="H168" s="239" t="s">
        <v>1583</v>
      </c>
      <c r="I168" s="236"/>
      <c r="J168" s="236"/>
      <c r="K168" s="236"/>
      <c r="L168" s="239" t="s">
        <v>140</v>
      </c>
      <c r="M168" s="236"/>
      <c r="N168" s="236"/>
      <c r="O168" s="236"/>
      <c r="P168" s="236"/>
      <c r="Q168" s="236"/>
      <c r="R168" s="236"/>
      <c r="S168" s="236"/>
      <c r="T168" s="236"/>
      <c r="U168" s="236"/>
      <c r="V168" s="236"/>
      <c r="W168" s="236"/>
      <c r="X168" s="236"/>
      <c r="Y168" s="236"/>
      <c r="Z168" s="236"/>
      <c r="AA168" s="236"/>
      <c r="AB168" s="236"/>
      <c r="AC168" s="236"/>
      <c r="AD168" s="236"/>
      <c r="AE168" s="236"/>
      <c r="AF168" s="236"/>
      <c r="AG168" s="236"/>
      <c r="AH168" s="236"/>
      <c r="AI168" s="236"/>
    </row>
    <row r="169">
      <c r="A169" s="236"/>
      <c r="B169" s="236" t="s">
        <v>659</v>
      </c>
      <c r="C169" s="234"/>
      <c r="D169" s="234" t="s">
        <v>4</v>
      </c>
      <c r="E169" s="235" t="s">
        <v>26</v>
      </c>
      <c r="F169" s="239" t="s">
        <v>56</v>
      </c>
      <c r="G169" s="234" t="s">
        <v>1939</v>
      </c>
      <c r="H169" s="239" t="s">
        <v>1585</v>
      </c>
      <c r="I169" s="236"/>
      <c r="J169" s="236"/>
      <c r="K169" s="236"/>
      <c r="L169" s="239" t="s">
        <v>140</v>
      </c>
      <c r="M169" s="236"/>
      <c r="N169" s="236"/>
      <c r="O169" s="236"/>
      <c r="P169" s="236"/>
      <c r="Q169" s="236"/>
      <c r="R169" s="236"/>
      <c r="S169" s="236"/>
      <c r="T169" s="236"/>
      <c r="U169" s="236"/>
      <c r="V169" s="236"/>
      <c r="W169" s="236"/>
      <c r="X169" s="236"/>
      <c r="Y169" s="236"/>
      <c r="Z169" s="236"/>
      <c r="AA169" s="236"/>
      <c r="AB169" s="236"/>
      <c r="AC169" s="236"/>
      <c r="AD169" s="236"/>
      <c r="AE169" s="236"/>
      <c r="AF169" s="236"/>
      <c r="AG169" s="236"/>
      <c r="AH169" s="236"/>
      <c r="AI169" s="236"/>
    </row>
    <row r="170">
      <c r="A170" s="236"/>
      <c r="B170" s="236" t="s">
        <v>660</v>
      </c>
      <c r="C170" s="234"/>
      <c r="D170" s="234" t="s">
        <v>4</v>
      </c>
      <c r="E170" s="235" t="s">
        <v>26</v>
      </c>
      <c r="F170" s="239" t="s">
        <v>56</v>
      </c>
      <c r="G170" s="234" t="s">
        <v>1983</v>
      </c>
      <c r="H170" s="239" t="s">
        <v>1593</v>
      </c>
      <c r="I170" s="236"/>
      <c r="J170" s="236"/>
      <c r="K170" s="236"/>
      <c r="L170" s="239" t="s">
        <v>140</v>
      </c>
      <c r="M170" s="236"/>
      <c r="N170" s="236"/>
      <c r="O170" s="236"/>
      <c r="P170" s="236"/>
      <c r="Q170" s="236"/>
      <c r="R170" s="236"/>
      <c r="S170" s="236"/>
      <c r="T170" s="236"/>
      <c r="U170" s="236"/>
      <c r="V170" s="236"/>
      <c r="W170" s="236"/>
      <c r="X170" s="236"/>
      <c r="Y170" s="236"/>
      <c r="Z170" s="236"/>
      <c r="AA170" s="236"/>
      <c r="AB170" s="236"/>
      <c r="AC170" s="236"/>
      <c r="AD170" s="236"/>
      <c r="AE170" s="236"/>
      <c r="AF170" s="236"/>
      <c r="AG170" s="236"/>
      <c r="AH170" s="236"/>
      <c r="AI170" s="236"/>
    </row>
    <row r="171">
      <c r="A171" s="236"/>
      <c r="B171" s="236" t="s">
        <v>661</v>
      </c>
      <c r="C171" s="234"/>
      <c r="D171" s="234" t="s">
        <v>4</v>
      </c>
      <c r="E171" s="235" t="s">
        <v>26</v>
      </c>
      <c r="F171" s="239" t="s">
        <v>56</v>
      </c>
      <c r="G171" s="234" t="s">
        <v>1953</v>
      </c>
      <c r="H171" s="239" t="s">
        <v>1594</v>
      </c>
      <c r="I171" s="236"/>
      <c r="J171" s="236"/>
      <c r="K171" s="236"/>
      <c r="L171" s="239" t="s">
        <v>140</v>
      </c>
      <c r="M171" s="236"/>
      <c r="N171" s="236"/>
      <c r="O171" s="236"/>
      <c r="P171" s="236"/>
      <c r="Q171" s="236"/>
      <c r="R171" s="236"/>
      <c r="S171" s="236"/>
      <c r="T171" s="236"/>
      <c r="U171" s="236"/>
      <c r="V171" s="236"/>
      <c r="W171" s="236"/>
      <c r="X171" s="236"/>
      <c r="Y171" s="236"/>
      <c r="Z171" s="236"/>
      <c r="AA171" s="236"/>
      <c r="AB171" s="236"/>
      <c r="AC171" s="236"/>
      <c r="AD171" s="236"/>
      <c r="AE171" s="236"/>
      <c r="AF171" s="236"/>
      <c r="AG171" s="236"/>
      <c r="AH171" s="236"/>
      <c r="AI171" s="236"/>
    </row>
    <row r="172">
      <c r="A172" s="236"/>
      <c r="B172" s="234" t="s">
        <v>662</v>
      </c>
      <c r="C172" s="234"/>
      <c r="D172" s="234" t="s">
        <v>4</v>
      </c>
      <c r="E172" s="235" t="s">
        <v>26</v>
      </c>
      <c r="F172" s="239" t="s">
        <v>56</v>
      </c>
      <c r="G172" s="234" t="s">
        <v>2012</v>
      </c>
      <c r="H172" s="239" t="s">
        <v>1938</v>
      </c>
      <c r="I172" s="236"/>
      <c r="J172" s="236"/>
      <c r="K172" s="236"/>
      <c r="L172" s="239" t="s">
        <v>140</v>
      </c>
      <c r="M172" s="236"/>
      <c r="N172" s="236"/>
      <c r="O172" s="236"/>
      <c r="P172" s="236"/>
      <c r="Q172" s="236"/>
      <c r="R172" s="236"/>
      <c r="S172" s="236"/>
      <c r="T172" s="236"/>
      <c r="U172" s="236"/>
      <c r="V172" s="236"/>
      <c r="W172" s="236"/>
      <c r="X172" s="236"/>
      <c r="Y172" s="236"/>
      <c r="Z172" s="236"/>
      <c r="AA172" s="236"/>
      <c r="AB172" s="236"/>
      <c r="AC172" s="236"/>
      <c r="AD172" s="236"/>
      <c r="AE172" s="236"/>
      <c r="AF172" s="236"/>
      <c r="AG172" s="236"/>
      <c r="AH172" s="236"/>
      <c r="AI172" s="236"/>
    </row>
    <row r="173">
      <c r="A173" s="236"/>
      <c r="B173" s="236" t="s">
        <v>663</v>
      </c>
      <c r="C173" s="234"/>
      <c r="D173" s="234" t="s">
        <v>4</v>
      </c>
      <c r="E173" s="235" t="s">
        <v>26</v>
      </c>
      <c r="F173" s="239" t="s">
        <v>56</v>
      </c>
      <c r="G173" s="234" t="s">
        <v>1680</v>
      </c>
      <c r="H173" s="239" t="s">
        <v>1600</v>
      </c>
      <c r="I173" s="236"/>
      <c r="J173" s="236"/>
      <c r="K173" s="236"/>
      <c r="L173" s="239" t="s">
        <v>140</v>
      </c>
      <c r="M173" s="236"/>
      <c r="N173" s="236"/>
      <c r="O173" s="236"/>
      <c r="P173" s="236"/>
      <c r="Q173" s="236"/>
      <c r="R173" s="236"/>
      <c r="S173" s="236"/>
      <c r="T173" s="236"/>
      <c r="U173" s="236"/>
      <c r="V173" s="236"/>
      <c r="W173" s="236"/>
      <c r="X173" s="236"/>
      <c r="Y173" s="236"/>
      <c r="Z173" s="236"/>
      <c r="AA173" s="236"/>
      <c r="AB173" s="236"/>
      <c r="AC173" s="236"/>
      <c r="AD173" s="236"/>
      <c r="AE173" s="236"/>
      <c r="AF173" s="236"/>
      <c r="AG173" s="236"/>
      <c r="AH173" s="236"/>
      <c r="AI173" s="236"/>
    </row>
    <row r="174">
      <c r="A174" s="236"/>
      <c r="B174" s="240" t="s">
        <v>489</v>
      </c>
      <c r="C174" s="234"/>
      <c r="D174" s="234" t="s">
        <v>3</v>
      </c>
      <c r="E174" s="235" t="s">
        <v>26</v>
      </c>
      <c r="F174" s="239" t="s">
        <v>56</v>
      </c>
      <c r="G174" s="73"/>
      <c r="H174" s="73" t="s">
        <v>1448</v>
      </c>
      <c r="I174" s="239"/>
      <c r="J174" s="239"/>
      <c r="K174" s="241" t="s">
        <v>2031</v>
      </c>
      <c r="L174" s="236"/>
      <c r="M174" s="242" t="s">
        <v>2032</v>
      </c>
      <c r="N174" s="236"/>
      <c r="O174" s="236"/>
      <c r="P174" s="236"/>
      <c r="Q174" s="236"/>
      <c r="R174" s="236"/>
      <c r="S174" s="236"/>
      <c r="T174" s="236"/>
      <c r="U174" s="236"/>
      <c r="V174" s="236"/>
      <c r="W174" s="236"/>
      <c r="X174" s="236"/>
      <c r="Y174" s="236"/>
      <c r="Z174" s="236"/>
      <c r="AA174" s="236"/>
      <c r="AB174" s="236"/>
      <c r="AC174" s="236"/>
      <c r="AD174" s="236"/>
      <c r="AE174" s="236"/>
      <c r="AF174" s="236"/>
      <c r="AG174" s="236"/>
      <c r="AH174" s="236"/>
      <c r="AI174" s="236"/>
    </row>
    <row r="175">
      <c r="A175" s="236"/>
      <c r="B175" s="236" t="s">
        <v>664</v>
      </c>
      <c r="C175" s="234"/>
      <c r="D175" s="234" t="s">
        <v>4</v>
      </c>
      <c r="E175" s="235" t="s">
        <v>26</v>
      </c>
      <c r="F175" s="239" t="s">
        <v>56</v>
      </c>
      <c r="G175" s="234" t="s">
        <v>1957</v>
      </c>
      <c r="H175" s="239" t="s">
        <v>1601</v>
      </c>
      <c r="I175" s="236"/>
      <c r="J175" s="236"/>
      <c r="K175" s="236"/>
      <c r="L175" s="239" t="s">
        <v>140</v>
      </c>
      <c r="M175" s="236"/>
      <c r="N175" s="236"/>
      <c r="O175" s="236"/>
      <c r="P175" s="236"/>
      <c r="Q175" s="236"/>
      <c r="R175" s="236"/>
      <c r="S175" s="236"/>
      <c r="T175" s="236"/>
      <c r="U175" s="236"/>
      <c r="V175" s="236"/>
      <c r="W175" s="236"/>
      <c r="X175" s="236"/>
      <c r="Y175" s="236"/>
      <c r="Z175" s="236"/>
      <c r="AA175" s="236"/>
      <c r="AB175" s="236"/>
      <c r="AC175" s="236"/>
      <c r="AD175" s="236"/>
      <c r="AE175" s="236"/>
      <c r="AF175" s="236"/>
      <c r="AG175" s="236"/>
      <c r="AH175" s="236"/>
      <c r="AI175" s="236"/>
    </row>
    <row r="176">
      <c r="A176" s="236"/>
      <c r="B176" s="236" t="s">
        <v>665</v>
      </c>
      <c r="C176" s="234"/>
      <c r="D176" s="234" t="s">
        <v>4</v>
      </c>
      <c r="E176" s="235" t="s">
        <v>26</v>
      </c>
      <c r="F176" s="239" t="s">
        <v>56</v>
      </c>
      <c r="G176" s="234" t="s">
        <v>1899</v>
      </c>
      <c r="H176" s="239" t="s">
        <v>1603</v>
      </c>
      <c r="I176" s="236"/>
      <c r="J176" s="236"/>
      <c r="K176" s="236"/>
      <c r="L176" s="239" t="s">
        <v>140</v>
      </c>
      <c r="M176" s="236"/>
      <c r="N176" s="236"/>
      <c r="O176" s="236"/>
      <c r="P176" s="236"/>
      <c r="Q176" s="236"/>
      <c r="R176" s="236"/>
      <c r="S176" s="236"/>
      <c r="T176" s="236"/>
      <c r="U176" s="236"/>
      <c r="V176" s="236"/>
      <c r="W176" s="236"/>
      <c r="X176" s="236"/>
      <c r="Y176" s="236"/>
      <c r="Z176" s="236"/>
      <c r="AA176" s="236"/>
      <c r="AB176" s="236"/>
      <c r="AC176" s="236"/>
      <c r="AD176" s="236"/>
      <c r="AE176" s="236"/>
      <c r="AF176" s="236"/>
      <c r="AG176" s="236"/>
      <c r="AH176" s="236"/>
      <c r="AI176" s="236"/>
    </row>
    <row r="177">
      <c r="A177" s="236"/>
      <c r="B177" s="236" t="s">
        <v>666</v>
      </c>
      <c r="C177" s="234"/>
      <c r="D177" s="234" t="s">
        <v>4</v>
      </c>
      <c r="E177" s="235" t="s">
        <v>26</v>
      </c>
      <c r="F177" s="239" t="s">
        <v>56</v>
      </c>
      <c r="G177" s="234" t="s">
        <v>1680</v>
      </c>
      <c r="H177" s="239" t="s">
        <v>1604</v>
      </c>
      <c r="I177" s="236"/>
      <c r="J177" s="236"/>
      <c r="K177" s="236"/>
      <c r="L177" s="239" t="s">
        <v>140</v>
      </c>
      <c r="M177" s="236"/>
      <c r="N177" s="236"/>
      <c r="O177" s="236"/>
      <c r="P177" s="236"/>
      <c r="Q177" s="236"/>
      <c r="R177" s="236"/>
      <c r="S177" s="236"/>
      <c r="T177" s="236"/>
      <c r="U177" s="236"/>
      <c r="V177" s="236"/>
      <c r="W177" s="236"/>
      <c r="X177" s="236"/>
      <c r="Y177" s="236"/>
      <c r="Z177" s="236"/>
      <c r="AA177" s="236"/>
      <c r="AB177" s="236"/>
      <c r="AC177" s="236"/>
      <c r="AD177" s="236"/>
      <c r="AE177" s="236"/>
      <c r="AF177" s="236"/>
      <c r="AG177" s="236"/>
      <c r="AH177" s="236"/>
      <c r="AI177" s="236"/>
    </row>
    <row r="178">
      <c r="A178" s="236"/>
      <c r="B178" s="234" t="s">
        <v>667</v>
      </c>
      <c r="C178" s="234"/>
      <c r="D178" s="234" t="s">
        <v>4</v>
      </c>
      <c r="E178" s="235" t="s">
        <v>26</v>
      </c>
      <c r="F178" s="239" t="s">
        <v>56</v>
      </c>
      <c r="G178" s="234" t="s">
        <v>2070</v>
      </c>
      <c r="H178" s="239" t="s">
        <v>1938</v>
      </c>
      <c r="I178" s="236"/>
      <c r="J178" s="236"/>
      <c r="K178" s="236"/>
      <c r="L178" s="239" t="s">
        <v>140</v>
      </c>
      <c r="M178" s="236"/>
      <c r="N178" s="236"/>
      <c r="O178" s="236"/>
      <c r="P178" s="236"/>
      <c r="Q178" s="236"/>
      <c r="R178" s="236"/>
      <c r="S178" s="236"/>
      <c r="T178" s="236"/>
      <c r="U178" s="236"/>
      <c r="V178" s="236"/>
      <c r="W178" s="236"/>
      <c r="X178" s="236"/>
      <c r="Y178" s="236"/>
      <c r="Z178" s="236"/>
      <c r="AA178" s="236"/>
      <c r="AB178" s="236"/>
      <c r="AC178" s="236"/>
      <c r="AD178" s="236"/>
      <c r="AE178" s="236"/>
      <c r="AF178" s="236"/>
      <c r="AG178" s="236"/>
      <c r="AH178" s="236"/>
      <c r="AI178" s="236"/>
    </row>
    <row r="179">
      <c r="A179" s="236"/>
      <c r="B179" s="234" t="s">
        <v>668</v>
      </c>
      <c r="C179" s="234"/>
      <c r="D179" s="234" t="s">
        <v>4</v>
      </c>
      <c r="E179" s="235" t="s">
        <v>26</v>
      </c>
      <c r="F179" s="239" t="s">
        <v>56</v>
      </c>
      <c r="G179" s="234" t="s">
        <v>2071</v>
      </c>
      <c r="H179" s="239" t="s">
        <v>1938</v>
      </c>
      <c r="I179" s="236"/>
      <c r="J179" s="236"/>
      <c r="K179" s="236"/>
      <c r="L179" s="239" t="s">
        <v>140</v>
      </c>
      <c r="M179" s="236"/>
      <c r="N179" s="236"/>
      <c r="O179" s="236"/>
      <c r="P179" s="236"/>
      <c r="Q179" s="236"/>
      <c r="R179" s="236"/>
      <c r="S179" s="236"/>
      <c r="T179" s="236"/>
      <c r="U179" s="236"/>
      <c r="V179" s="236"/>
      <c r="W179" s="236"/>
      <c r="X179" s="236"/>
      <c r="Y179" s="236"/>
      <c r="Z179" s="236"/>
      <c r="AA179" s="236"/>
      <c r="AB179" s="236"/>
      <c r="AC179" s="236"/>
      <c r="AD179" s="236"/>
      <c r="AE179" s="236"/>
      <c r="AF179" s="236"/>
      <c r="AG179" s="236"/>
      <c r="AH179" s="236"/>
      <c r="AI179" s="236"/>
    </row>
    <row r="180">
      <c r="A180" s="236"/>
      <c r="B180" s="236" t="s">
        <v>669</v>
      </c>
      <c r="C180" s="234"/>
      <c r="D180" s="234" t="s">
        <v>4</v>
      </c>
      <c r="E180" s="235" t="s">
        <v>26</v>
      </c>
      <c r="F180" s="239" t="s">
        <v>56</v>
      </c>
      <c r="G180" s="234" t="s">
        <v>1953</v>
      </c>
      <c r="H180" s="239" t="s">
        <v>1625</v>
      </c>
      <c r="I180" s="236"/>
      <c r="J180" s="236"/>
      <c r="K180" s="236"/>
      <c r="L180" s="239" t="s">
        <v>140</v>
      </c>
      <c r="M180" s="236"/>
      <c r="N180" s="236"/>
      <c r="O180" s="236"/>
      <c r="P180" s="236"/>
      <c r="Q180" s="236"/>
      <c r="R180" s="236"/>
      <c r="S180" s="236"/>
      <c r="T180" s="236"/>
      <c r="U180" s="236"/>
      <c r="V180" s="236"/>
      <c r="W180" s="236"/>
      <c r="X180" s="236"/>
      <c r="Y180" s="236"/>
      <c r="Z180" s="236"/>
      <c r="AA180" s="236"/>
      <c r="AB180" s="236"/>
      <c r="AC180" s="236"/>
      <c r="AD180" s="236"/>
      <c r="AE180" s="236"/>
      <c r="AF180" s="236"/>
      <c r="AG180" s="236"/>
      <c r="AH180" s="236"/>
      <c r="AI180" s="236"/>
    </row>
    <row r="181">
      <c r="A181" s="236"/>
      <c r="B181" s="234" t="s">
        <v>670</v>
      </c>
      <c r="C181" s="234"/>
      <c r="D181" s="234" t="s">
        <v>4</v>
      </c>
      <c r="E181" s="235" t="s">
        <v>26</v>
      </c>
      <c r="F181" s="239" t="s">
        <v>56</v>
      </c>
      <c r="G181" s="234" t="s">
        <v>2120</v>
      </c>
      <c r="H181" s="239" t="s">
        <v>1938</v>
      </c>
      <c r="I181" s="236"/>
      <c r="J181" s="236"/>
      <c r="K181" s="236"/>
      <c r="L181" s="239" t="s">
        <v>140</v>
      </c>
      <c r="M181" s="236"/>
      <c r="N181" s="236"/>
      <c r="O181" s="236"/>
      <c r="P181" s="236"/>
      <c r="Q181" s="236"/>
      <c r="R181" s="236"/>
      <c r="S181" s="236"/>
      <c r="T181" s="236"/>
      <c r="U181" s="236"/>
      <c r="V181" s="236"/>
      <c r="W181" s="236"/>
      <c r="X181" s="236"/>
      <c r="Y181" s="236"/>
      <c r="Z181" s="236"/>
      <c r="AA181" s="236"/>
      <c r="AB181" s="236"/>
      <c r="AC181" s="236"/>
      <c r="AD181" s="236"/>
      <c r="AE181" s="236"/>
      <c r="AF181" s="236"/>
      <c r="AG181" s="236"/>
      <c r="AH181" s="236"/>
      <c r="AI181" s="236"/>
    </row>
    <row r="182">
      <c r="A182" s="236"/>
      <c r="B182" s="236" t="s">
        <v>671</v>
      </c>
      <c r="C182" s="234"/>
      <c r="D182" s="234" t="s">
        <v>4</v>
      </c>
      <c r="E182" s="235" t="s">
        <v>26</v>
      </c>
      <c r="F182" s="239" t="s">
        <v>56</v>
      </c>
      <c r="G182" s="234" t="s">
        <v>1953</v>
      </c>
      <c r="H182" s="239" t="s">
        <v>1629</v>
      </c>
      <c r="I182" s="236"/>
      <c r="J182" s="236"/>
      <c r="K182" s="236"/>
      <c r="L182" s="239" t="s">
        <v>140</v>
      </c>
      <c r="M182" s="236"/>
      <c r="N182" s="236"/>
      <c r="O182" s="236"/>
      <c r="P182" s="236"/>
      <c r="Q182" s="236"/>
      <c r="R182" s="236"/>
      <c r="S182" s="236"/>
      <c r="T182" s="236"/>
      <c r="U182" s="236"/>
      <c r="V182" s="236"/>
      <c r="W182" s="236"/>
      <c r="X182" s="236"/>
      <c r="Y182" s="236"/>
      <c r="Z182" s="236"/>
      <c r="AA182" s="236"/>
      <c r="AB182" s="236"/>
      <c r="AC182" s="236"/>
      <c r="AD182" s="236"/>
      <c r="AE182" s="236"/>
      <c r="AF182" s="236"/>
      <c r="AG182" s="236"/>
      <c r="AH182" s="236"/>
      <c r="AI182" s="236"/>
    </row>
    <row r="183">
      <c r="A183" s="236"/>
      <c r="B183" s="240" t="s">
        <v>490</v>
      </c>
      <c r="C183" s="234"/>
      <c r="D183" s="234" t="s">
        <v>3</v>
      </c>
      <c r="E183" s="235" t="s">
        <v>26</v>
      </c>
      <c r="F183" s="235" t="s">
        <v>56</v>
      </c>
      <c r="G183" s="73"/>
      <c r="H183" s="73" t="s">
        <v>1528</v>
      </c>
      <c r="I183" s="239"/>
      <c r="J183" s="239"/>
      <c r="K183" s="241" t="s">
        <v>2141</v>
      </c>
      <c r="L183" s="236"/>
      <c r="M183" s="242" t="s">
        <v>2142</v>
      </c>
      <c r="N183" s="236"/>
      <c r="O183" s="236"/>
      <c r="P183" s="236"/>
      <c r="Q183" s="236"/>
      <c r="R183" s="236"/>
      <c r="S183" s="236"/>
      <c r="T183" s="236"/>
      <c r="U183" s="236"/>
      <c r="V183" s="236"/>
      <c r="W183" s="236"/>
      <c r="X183" s="236"/>
      <c r="Y183" s="236"/>
      <c r="Z183" s="236"/>
      <c r="AA183" s="236"/>
      <c r="AB183" s="236"/>
      <c r="AC183" s="236"/>
      <c r="AD183" s="236"/>
      <c r="AE183" s="236"/>
      <c r="AF183" s="236"/>
      <c r="AG183" s="236"/>
      <c r="AH183" s="236"/>
      <c r="AI183" s="236"/>
    </row>
    <row r="184">
      <c r="A184" s="236"/>
      <c r="B184" s="240" t="s">
        <v>491</v>
      </c>
      <c r="C184" s="234"/>
      <c r="D184" s="234" t="s">
        <v>3</v>
      </c>
      <c r="E184" s="235" t="s">
        <v>26</v>
      </c>
      <c r="F184" s="73" t="s">
        <v>59</v>
      </c>
      <c r="G184" s="73"/>
      <c r="H184" s="73" t="s">
        <v>1520</v>
      </c>
      <c r="I184" s="239"/>
      <c r="J184" s="239"/>
      <c r="K184" s="241" t="s">
        <v>2076</v>
      </c>
      <c r="L184" s="236"/>
      <c r="M184" s="242" t="s">
        <v>2077</v>
      </c>
      <c r="N184" s="236"/>
      <c r="O184" s="236"/>
      <c r="P184" s="236"/>
      <c r="Q184" s="236"/>
      <c r="R184" s="236"/>
      <c r="S184" s="236"/>
      <c r="T184" s="236"/>
      <c r="U184" s="236"/>
      <c r="V184" s="236"/>
      <c r="W184" s="236"/>
      <c r="X184" s="236"/>
      <c r="Y184" s="236"/>
      <c r="Z184" s="236"/>
      <c r="AA184" s="236"/>
      <c r="AB184" s="236"/>
      <c r="AC184" s="236"/>
      <c r="AD184" s="236"/>
      <c r="AE184" s="236"/>
      <c r="AF184" s="236"/>
      <c r="AG184" s="236"/>
      <c r="AH184" s="236"/>
      <c r="AI184" s="236"/>
    </row>
    <row r="185">
      <c r="A185" s="236"/>
      <c r="B185" s="240" t="s">
        <v>492</v>
      </c>
      <c r="C185" s="234"/>
      <c r="D185" s="234" t="s">
        <v>3</v>
      </c>
      <c r="E185" s="235" t="s">
        <v>16</v>
      </c>
      <c r="F185" s="235" t="s">
        <v>64</v>
      </c>
      <c r="G185" s="73"/>
      <c r="H185" s="73" t="s">
        <v>64</v>
      </c>
      <c r="I185" s="239"/>
      <c r="J185" s="239"/>
      <c r="K185" s="241" t="s">
        <v>1715</v>
      </c>
      <c r="L185" s="236"/>
      <c r="M185" s="242" t="s">
        <v>1716</v>
      </c>
      <c r="N185" s="236"/>
      <c r="O185" s="236"/>
      <c r="P185" s="236"/>
      <c r="Q185" s="236"/>
      <c r="R185" s="236"/>
      <c r="S185" s="236"/>
      <c r="T185" s="236"/>
      <c r="U185" s="236"/>
      <c r="V185" s="236"/>
      <c r="W185" s="236"/>
      <c r="X185" s="236"/>
      <c r="Y185" s="236"/>
      <c r="Z185" s="236"/>
      <c r="AA185" s="236"/>
      <c r="AB185" s="236"/>
      <c r="AC185" s="236"/>
      <c r="AD185" s="236"/>
      <c r="AE185" s="236"/>
      <c r="AF185" s="236"/>
      <c r="AG185" s="236"/>
      <c r="AH185" s="236"/>
      <c r="AI185" s="236"/>
    </row>
    <row r="186">
      <c r="A186" s="236"/>
      <c r="B186" s="240" t="s">
        <v>493</v>
      </c>
      <c r="C186" s="234"/>
      <c r="D186" s="234" t="s">
        <v>3</v>
      </c>
      <c r="E186" s="235" t="s">
        <v>16</v>
      </c>
      <c r="F186" s="235" t="s">
        <v>64</v>
      </c>
      <c r="G186" s="73"/>
      <c r="H186" s="73"/>
      <c r="I186" s="239"/>
      <c r="J186" s="239"/>
      <c r="K186" s="241" t="s">
        <v>1815</v>
      </c>
      <c r="L186" s="236"/>
      <c r="M186" s="243">
        <v>45390.0</v>
      </c>
      <c r="N186" s="236"/>
      <c r="O186" s="236"/>
      <c r="P186" s="236"/>
      <c r="Q186" s="236"/>
      <c r="R186" s="236"/>
      <c r="S186" s="236"/>
      <c r="T186" s="236"/>
      <c r="U186" s="236"/>
      <c r="V186" s="236"/>
      <c r="W186" s="236"/>
      <c r="X186" s="236"/>
      <c r="Y186" s="236"/>
      <c r="Z186" s="236"/>
      <c r="AA186" s="236"/>
      <c r="AB186" s="236"/>
      <c r="AC186" s="236"/>
      <c r="AD186" s="236"/>
      <c r="AE186" s="236"/>
      <c r="AF186" s="236"/>
      <c r="AG186" s="236"/>
      <c r="AH186" s="236"/>
      <c r="AI186" s="236"/>
    </row>
    <row r="187">
      <c r="A187" s="236"/>
      <c r="B187" s="240" t="s">
        <v>494</v>
      </c>
      <c r="C187" s="234"/>
      <c r="D187" s="234" t="s">
        <v>3</v>
      </c>
      <c r="E187" s="235" t="s">
        <v>16</v>
      </c>
      <c r="F187" s="235" t="s">
        <v>68</v>
      </c>
      <c r="G187" s="239"/>
      <c r="H187" s="73"/>
      <c r="I187" s="239"/>
      <c r="J187" s="239"/>
      <c r="K187" s="241" t="s">
        <v>1784</v>
      </c>
      <c r="L187" s="236"/>
      <c r="M187" s="242" t="s">
        <v>1785</v>
      </c>
      <c r="N187" s="236"/>
      <c r="O187" s="236"/>
      <c r="P187" s="236"/>
      <c r="Q187" s="236"/>
      <c r="R187" s="236"/>
      <c r="S187" s="236"/>
      <c r="T187" s="236"/>
      <c r="U187" s="236"/>
      <c r="V187" s="236"/>
      <c r="W187" s="236"/>
      <c r="X187" s="236"/>
      <c r="Y187" s="236"/>
      <c r="Z187" s="236"/>
      <c r="AA187" s="236"/>
      <c r="AB187" s="236"/>
      <c r="AC187" s="236"/>
      <c r="AD187" s="236"/>
      <c r="AE187" s="236"/>
      <c r="AF187" s="236"/>
      <c r="AG187" s="236"/>
      <c r="AH187" s="236"/>
      <c r="AI187" s="236"/>
    </row>
    <row r="188">
      <c r="A188" s="236"/>
      <c r="B188" s="240" t="s">
        <v>495</v>
      </c>
      <c r="C188" s="234"/>
      <c r="D188" s="234" t="s">
        <v>3</v>
      </c>
      <c r="E188" s="235" t="s">
        <v>26</v>
      </c>
      <c r="F188" s="73" t="s">
        <v>71</v>
      </c>
      <c r="G188" s="73" t="s">
        <v>1793</v>
      </c>
      <c r="H188" s="73" t="s">
        <v>1496</v>
      </c>
      <c r="I188" s="239"/>
      <c r="J188" s="239"/>
      <c r="K188" s="241" t="s">
        <v>1794</v>
      </c>
      <c r="L188" s="236"/>
      <c r="M188" s="243">
        <v>45071.0</v>
      </c>
      <c r="N188" s="236"/>
      <c r="O188" s="236"/>
      <c r="P188" s="236"/>
      <c r="Q188" s="236"/>
      <c r="R188" s="236"/>
      <c r="S188" s="236"/>
      <c r="T188" s="236"/>
      <c r="U188" s="236"/>
      <c r="V188" s="236"/>
      <c r="W188" s="236"/>
      <c r="X188" s="236"/>
      <c r="Y188" s="236"/>
      <c r="Z188" s="236"/>
      <c r="AA188" s="236"/>
      <c r="AB188" s="236"/>
      <c r="AC188" s="236"/>
      <c r="AD188" s="236"/>
      <c r="AE188" s="236"/>
      <c r="AF188" s="236"/>
      <c r="AG188" s="236"/>
      <c r="AH188" s="236"/>
      <c r="AI188" s="236"/>
    </row>
    <row r="189">
      <c r="A189" s="236"/>
      <c r="B189" s="244" t="s">
        <v>227</v>
      </c>
      <c r="C189" s="185"/>
      <c r="D189" s="185" t="s">
        <v>2</v>
      </c>
      <c r="E189" s="68" t="s">
        <v>26</v>
      </c>
      <c r="F189" s="68" t="s">
        <v>74</v>
      </c>
      <c r="G189" s="253"/>
      <c r="H189" s="244"/>
      <c r="I189" s="253"/>
      <c r="J189" s="244"/>
      <c r="K189" s="247" t="s">
        <v>1865</v>
      </c>
      <c r="L189" s="40"/>
      <c r="M189" s="40"/>
      <c r="N189" s="10"/>
      <c r="O189" s="10"/>
      <c r="P189" s="10"/>
      <c r="Q189" s="10"/>
      <c r="R189" s="10"/>
      <c r="S189" s="10"/>
      <c r="T189" s="10"/>
      <c r="U189" s="10"/>
      <c r="V189" s="10"/>
      <c r="W189" s="10"/>
      <c r="X189" s="10"/>
      <c r="Y189" s="10"/>
      <c r="Z189" s="10"/>
      <c r="AA189" s="10"/>
      <c r="AB189" s="10"/>
      <c r="AC189" s="10"/>
      <c r="AD189" s="10"/>
      <c r="AE189" s="10"/>
      <c r="AF189" s="10"/>
      <c r="AG189" s="10"/>
      <c r="AH189" s="10"/>
      <c r="AI189" s="10"/>
    </row>
    <row r="190">
      <c r="A190" s="236"/>
      <c r="B190" s="236" t="s">
        <v>672</v>
      </c>
      <c r="C190" s="234"/>
      <c r="D190" s="234" t="s">
        <v>4</v>
      </c>
      <c r="E190" s="234" t="s">
        <v>26</v>
      </c>
      <c r="F190" s="239" t="s">
        <v>74</v>
      </c>
      <c r="G190" s="236"/>
      <c r="H190" s="239" t="s">
        <v>1597</v>
      </c>
      <c r="I190" s="236"/>
      <c r="J190" s="236"/>
      <c r="K190" s="236"/>
      <c r="L190" s="239" t="s">
        <v>2016</v>
      </c>
      <c r="M190" s="236"/>
      <c r="N190" s="236"/>
      <c r="O190" s="236"/>
      <c r="P190" s="236"/>
      <c r="Q190" s="236"/>
      <c r="R190" s="236"/>
      <c r="S190" s="236"/>
      <c r="T190" s="236"/>
      <c r="U190" s="236"/>
      <c r="V190" s="236"/>
      <c r="W190" s="236"/>
      <c r="X190" s="236"/>
      <c r="Y190" s="236"/>
      <c r="Z190" s="236"/>
      <c r="AA190" s="236"/>
      <c r="AB190" s="236"/>
      <c r="AC190" s="236"/>
      <c r="AD190" s="236"/>
      <c r="AE190" s="236"/>
      <c r="AF190" s="236"/>
      <c r="AG190" s="236"/>
      <c r="AH190" s="236"/>
      <c r="AI190" s="236"/>
    </row>
    <row r="191">
      <c r="A191" s="236"/>
      <c r="B191" s="236" t="s">
        <v>673</v>
      </c>
      <c r="C191" s="234"/>
      <c r="D191" s="234" t="s">
        <v>4</v>
      </c>
      <c r="E191" s="234" t="s">
        <v>26</v>
      </c>
      <c r="F191" s="239" t="s">
        <v>74</v>
      </c>
      <c r="G191" s="236"/>
      <c r="H191" s="239" t="s">
        <v>1612</v>
      </c>
      <c r="I191" s="236"/>
      <c r="J191" s="236"/>
      <c r="K191" s="236"/>
      <c r="L191" s="239" t="s">
        <v>2067</v>
      </c>
      <c r="M191" s="236"/>
      <c r="N191" s="236"/>
      <c r="O191" s="236"/>
      <c r="P191" s="236"/>
      <c r="Q191" s="236"/>
      <c r="R191" s="236"/>
      <c r="S191" s="236"/>
      <c r="T191" s="236"/>
      <c r="U191" s="236"/>
      <c r="V191" s="236"/>
      <c r="W191" s="236"/>
      <c r="X191" s="236"/>
      <c r="Y191" s="236"/>
      <c r="Z191" s="236"/>
      <c r="AA191" s="236"/>
      <c r="AB191" s="236"/>
      <c r="AC191" s="236"/>
      <c r="AD191" s="236"/>
      <c r="AE191" s="236"/>
      <c r="AF191" s="236"/>
      <c r="AG191" s="236"/>
      <c r="AH191" s="236"/>
      <c r="AI191" s="236"/>
    </row>
    <row r="192">
      <c r="A192" s="236"/>
      <c r="B192" s="240" t="s">
        <v>496</v>
      </c>
      <c r="C192" s="234"/>
      <c r="D192" s="234" t="s">
        <v>3</v>
      </c>
      <c r="E192" s="235" t="s">
        <v>16</v>
      </c>
      <c r="F192" s="235" t="s">
        <v>76</v>
      </c>
      <c r="G192" s="73"/>
      <c r="H192" s="73" t="s">
        <v>1504</v>
      </c>
      <c r="I192" s="239"/>
      <c r="J192" s="239"/>
      <c r="K192" s="258"/>
      <c r="L192" s="236"/>
      <c r="M192" s="242" t="s">
        <v>1863</v>
      </c>
      <c r="N192" s="236"/>
      <c r="O192" s="236"/>
      <c r="P192" s="236"/>
      <c r="Q192" s="236"/>
      <c r="R192" s="236"/>
      <c r="S192" s="236"/>
      <c r="T192" s="236"/>
      <c r="U192" s="236"/>
      <c r="V192" s="236"/>
      <c r="W192" s="236"/>
      <c r="X192" s="236"/>
      <c r="Y192" s="236"/>
      <c r="Z192" s="236"/>
      <c r="AA192" s="236"/>
      <c r="AB192" s="236"/>
      <c r="AC192" s="236"/>
      <c r="AD192" s="236"/>
      <c r="AE192" s="236"/>
      <c r="AF192" s="236"/>
      <c r="AG192" s="236"/>
      <c r="AH192" s="236"/>
      <c r="AI192" s="236"/>
    </row>
    <row r="193">
      <c r="A193" s="236"/>
      <c r="B193" s="236" t="s">
        <v>674</v>
      </c>
      <c r="C193" s="234"/>
      <c r="D193" s="234" t="s">
        <v>4</v>
      </c>
      <c r="E193" s="234" t="s">
        <v>16</v>
      </c>
      <c r="F193" s="239" t="s">
        <v>76</v>
      </c>
      <c r="G193" s="236"/>
      <c r="H193" s="239" t="s">
        <v>1504</v>
      </c>
      <c r="I193" s="236"/>
      <c r="J193" s="236"/>
      <c r="K193" s="236"/>
      <c r="L193" s="239" t="s">
        <v>2123</v>
      </c>
      <c r="M193" s="236"/>
      <c r="N193" s="236"/>
      <c r="O193" s="236"/>
      <c r="P193" s="236"/>
      <c r="Q193" s="236"/>
      <c r="R193" s="236"/>
      <c r="S193" s="236"/>
      <c r="T193" s="236"/>
      <c r="U193" s="236"/>
      <c r="V193" s="236"/>
      <c r="W193" s="236"/>
      <c r="X193" s="236"/>
      <c r="Y193" s="236"/>
      <c r="Z193" s="236"/>
      <c r="AA193" s="236"/>
      <c r="AB193" s="236"/>
      <c r="AC193" s="236"/>
      <c r="AD193" s="236"/>
      <c r="AE193" s="236"/>
      <c r="AF193" s="236"/>
      <c r="AG193" s="236"/>
      <c r="AH193" s="236"/>
      <c r="AI193" s="236"/>
    </row>
    <row r="194">
      <c r="A194" s="236"/>
      <c r="B194" s="240" t="s">
        <v>497</v>
      </c>
      <c r="C194" s="234"/>
      <c r="D194" s="234" t="s">
        <v>3</v>
      </c>
      <c r="E194" s="68" t="s">
        <v>29</v>
      </c>
      <c r="F194" s="235" t="s">
        <v>79</v>
      </c>
      <c r="G194" s="73"/>
      <c r="H194" s="73" t="s">
        <v>1423</v>
      </c>
      <c r="I194" s="239"/>
      <c r="J194" s="236"/>
      <c r="K194" s="241" t="s">
        <v>1664</v>
      </c>
      <c r="L194" s="236"/>
      <c r="M194" s="242" t="s">
        <v>1665</v>
      </c>
      <c r="N194" s="236"/>
      <c r="O194" s="236"/>
      <c r="P194" s="236"/>
      <c r="Q194" s="236"/>
      <c r="R194" s="236"/>
      <c r="S194" s="236"/>
      <c r="T194" s="236"/>
      <c r="U194" s="236"/>
      <c r="V194" s="236"/>
      <c r="W194" s="236"/>
      <c r="X194" s="236"/>
      <c r="Y194" s="236"/>
      <c r="Z194" s="236"/>
      <c r="AA194" s="236"/>
      <c r="AB194" s="236"/>
      <c r="AC194" s="236"/>
      <c r="AD194" s="236"/>
      <c r="AE194" s="236"/>
      <c r="AF194" s="236"/>
      <c r="AG194" s="236"/>
      <c r="AH194" s="236"/>
      <c r="AI194" s="236"/>
    </row>
    <row r="195">
      <c r="A195" s="236"/>
      <c r="B195" s="240" t="s">
        <v>498</v>
      </c>
      <c r="C195" s="234"/>
      <c r="D195" s="234" t="s">
        <v>3</v>
      </c>
      <c r="E195" s="235" t="s">
        <v>26</v>
      </c>
      <c r="F195" s="235" t="s">
        <v>80</v>
      </c>
      <c r="G195" s="73"/>
      <c r="H195" s="73" t="s">
        <v>1462</v>
      </c>
      <c r="I195" s="239"/>
      <c r="J195" s="239"/>
      <c r="K195" s="241" t="s">
        <v>1686</v>
      </c>
      <c r="L195" s="236"/>
      <c r="M195" s="242" t="s">
        <v>1687</v>
      </c>
      <c r="N195" s="236"/>
      <c r="O195" s="236"/>
      <c r="P195" s="236"/>
      <c r="Q195" s="236"/>
      <c r="R195" s="236"/>
      <c r="S195" s="236"/>
      <c r="T195" s="236"/>
      <c r="U195" s="236"/>
      <c r="V195" s="236"/>
      <c r="W195" s="236"/>
      <c r="X195" s="236"/>
      <c r="Y195" s="236"/>
      <c r="Z195" s="236"/>
      <c r="AA195" s="236"/>
      <c r="AB195" s="236"/>
      <c r="AC195" s="236"/>
      <c r="AD195" s="236"/>
      <c r="AE195" s="236"/>
      <c r="AF195" s="236"/>
      <c r="AG195" s="236"/>
      <c r="AH195" s="236"/>
      <c r="AI195" s="236"/>
    </row>
    <row r="196">
      <c r="A196" s="236"/>
      <c r="B196" s="236" t="s">
        <v>675</v>
      </c>
      <c r="C196" s="234"/>
      <c r="D196" s="234" t="s">
        <v>4</v>
      </c>
      <c r="E196" s="234" t="s">
        <v>26</v>
      </c>
      <c r="F196" s="239" t="s">
        <v>81</v>
      </c>
      <c r="G196" s="234"/>
      <c r="H196" s="239"/>
      <c r="I196" s="236"/>
      <c r="J196" s="236"/>
      <c r="K196" s="236"/>
      <c r="L196" s="239" t="s">
        <v>140</v>
      </c>
      <c r="M196" s="236"/>
      <c r="N196" s="236"/>
      <c r="O196" s="236"/>
      <c r="P196" s="236"/>
      <c r="Q196" s="236"/>
      <c r="R196" s="236"/>
      <c r="S196" s="236"/>
      <c r="T196" s="236"/>
      <c r="U196" s="236"/>
      <c r="V196" s="236"/>
      <c r="W196" s="236"/>
      <c r="X196" s="236"/>
      <c r="Y196" s="236"/>
      <c r="Z196" s="236"/>
      <c r="AA196" s="236"/>
      <c r="AB196" s="236"/>
      <c r="AC196" s="236"/>
      <c r="AD196" s="236"/>
      <c r="AE196" s="236"/>
      <c r="AF196" s="236"/>
      <c r="AG196" s="236"/>
      <c r="AH196" s="236"/>
      <c r="AI196" s="236"/>
    </row>
    <row r="197">
      <c r="A197" s="236"/>
      <c r="B197" s="185" t="s">
        <v>238</v>
      </c>
      <c r="C197" s="185"/>
      <c r="D197" s="185" t="s">
        <v>2</v>
      </c>
      <c r="E197" s="68" t="s">
        <v>26</v>
      </c>
      <c r="F197" s="68" t="s">
        <v>85</v>
      </c>
      <c r="G197" s="253"/>
      <c r="H197" s="244"/>
      <c r="I197" s="253"/>
      <c r="J197" s="244"/>
      <c r="K197" s="247" t="s">
        <v>1749</v>
      </c>
      <c r="L197" s="40"/>
      <c r="M197" s="249" t="s">
        <v>1750</v>
      </c>
      <c r="N197" s="10"/>
      <c r="O197" s="10"/>
      <c r="P197" s="10"/>
      <c r="Q197" s="10"/>
      <c r="R197" s="10"/>
      <c r="S197" s="10"/>
      <c r="T197" s="10"/>
      <c r="U197" s="10"/>
      <c r="V197" s="10"/>
      <c r="W197" s="10"/>
      <c r="X197" s="10"/>
      <c r="Y197" s="10"/>
      <c r="Z197" s="10"/>
      <c r="AA197" s="10"/>
      <c r="AB197" s="10"/>
      <c r="AC197" s="10"/>
      <c r="AD197" s="10"/>
      <c r="AE197" s="10"/>
      <c r="AF197" s="10"/>
      <c r="AG197" s="10"/>
      <c r="AH197" s="10"/>
      <c r="AI197" s="10"/>
    </row>
    <row r="198">
      <c r="A198" s="236"/>
      <c r="B198" s="236" t="s">
        <v>676</v>
      </c>
      <c r="C198" s="234"/>
      <c r="D198" s="234" t="s">
        <v>4</v>
      </c>
      <c r="E198" s="234" t="s">
        <v>26</v>
      </c>
      <c r="F198" s="239" t="s">
        <v>85</v>
      </c>
      <c r="G198" s="236"/>
      <c r="H198" s="239" t="s">
        <v>1622</v>
      </c>
      <c r="I198" s="236"/>
      <c r="J198" s="236"/>
      <c r="K198" s="236"/>
      <c r="L198" s="239" t="s">
        <v>2086</v>
      </c>
      <c r="M198" s="236"/>
      <c r="N198" s="236"/>
      <c r="O198" s="236"/>
      <c r="P198" s="236"/>
      <c r="Q198" s="236"/>
      <c r="R198" s="236"/>
      <c r="S198" s="236"/>
      <c r="T198" s="236"/>
      <c r="U198" s="236"/>
      <c r="V198" s="236"/>
      <c r="W198" s="236"/>
      <c r="X198" s="236"/>
      <c r="Y198" s="236"/>
      <c r="Z198" s="236"/>
      <c r="AA198" s="236"/>
      <c r="AB198" s="236"/>
      <c r="AC198" s="236"/>
      <c r="AD198" s="236"/>
      <c r="AE198" s="236"/>
      <c r="AF198" s="236"/>
      <c r="AG198" s="236"/>
      <c r="AH198" s="236"/>
      <c r="AI198" s="236"/>
    </row>
    <row r="199">
      <c r="A199" s="236"/>
      <c r="B199" s="236" t="s">
        <v>677</v>
      </c>
      <c r="C199" s="234"/>
      <c r="D199" s="234" t="s">
        <v>4</v>
      </c>
      <c r="E199" s="235" t="s">
        <v>18</v>
      </c>
      <c r="F199" s="239" t="s">
        <v>88</v>
      </c>
      <c r="G199" s="236"/>
      <c r="H199" s="239" t="s">
        <v>1566</v>
      </c>
      <c r="I199" s="236"/>
      <c r="J199" s="236"/>
      <c r="K199" s="236"/>
      <c r="L199" s="239" t="s">
        <v>1961</v>
      </c>
      <c r="M199" s="236"/>
      <c r="N199" s="236"/>
      <c r="O199" s="236"/>
      <c r="P199" s="236"/>
      <c r="Q199" s="236"/>
      <c r="R199" s="236"/>
      <c r="S199" s="236"/>
      <c r="T199" s="236"/>
      <c r="U199" s="236"/>
      <c r="V199" s="236"/>
      <c r="W199" s="236"/>
      <c r="X199" s="236"/>
      <c r="Y199" s="236"/>
      <c r="Z199" s="236"/>
      <c r="AA199" s="236"/>
      <c r="AB199" s="236"/>
      <c r="AC199" s="236"/>
      <c r="AD199" s="236"/>
      <c r="AE199" s="236"/>
      <c r="AF199" s="236"/>
      <c r="AG199" s="236"/>
      <c r="AH199" s="236"/>
      <c r="AI199" s="236"/>
    </row>
    <row r="200">
      <c r="A200" s="236"/>
      <c r="B200" s="236" t="s">
        <v>678</v>
      </c>
      <c r="C200" s="234"/>
      <c r="D200" s="234" t="s">
        <v>4</v>
      </c>
      <c r="E200" s="235" t="s">
        <v>18</v>
      </c>
      <c r="F200" s="239" t="s">
        <v>88</v>
      </c>
      <c r="G200" s="236"/>
      <c r="H200" s="239" t="s">
        <v>1596</v>
      </c>
      <c r="I200" s="236"/>
      <c r="J200" s="236"/>
      <c r="K200" s="236"/>
      <c r="L200" s="239" t="s">
        <v>2014</v>
      </c>
      <c r="M200" s="236"/>
      <c r="N200" s="236"/>
      <c r="O200" s="236"/>
      <c r="P200" s="236"/>
      <c r="Q200" s="236"/>
      <c r="R200" s="236"/>
      <c r="S200" s="236"/>
      <c r="T200" s="236"/>
      <c r="U200" s="236"/>
      <c r="V200" s="236"/>
      <c r="W200" s="236"/>
      <c r="X200" s="236"/>
      <c r="Y200" s="236"/>
      <c r="Z200" s="236"/>
      <c r="AA200" s="236"/>
      <c r="AB200" s="236"/>
      <c r="AC200" s="236"/>
      <c r="AD200" s="236"/>
      <c r="AE200" s="236"/>
      <c r="AF200" s="236"/>
      <c r="AG200" s="236"/>
      <c r="AH200" s="236"/>
      <c r="AI200" s="236"/>
    </row>
    <row r="201">
      <c r="A201" s="236"/>
      <c r="B201" s="240" t="s">
        <v>499</v>
      </c>
      <c r="C201" s="234"/>
      <c r="D201" s="234" t="s">
        <v>3</v>
      </c>
      <c r="E201" s="234" t="s">
        <v>26</v>
      </c>
      <c r="F201" s="239" t="s">
        <v>95</v>
      </c>
      <c r="G201" s="73"/>
      <c r="H201" s="73" t="s">
        <v>1403</v>
      </c>
      <c r="I201" s="239"/>
      <c r="J201" s="239"/>
      <c r="K201" s="241" t="s">
        <v>1657</v>
      </c>
      <c r="L201" s="236"/>
      <c r="M201" s="243">
        <v>45071.0</v>
      </c>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row>
    <row r="202">
      <c r="A202" s="236"/>
      <c r="B202" s="234" t="s">
        <v>679</v>
      </c>
      <c r="C202" s="234"/>
      <c r="D202" s="234" t="s">
        <v>4</v>
      </c>
      <c r="E202" s="234" t="s">
        <v>26</v>
      </c>
      <c r="F202" s="235" t="s">
        <v>95</v>
      </c>
      <c r="G202" s="234" t="s">
        <v>1669</v>
      </c>
      <c r="H202" s="239" t="s">
        <v>934</v>
      </c>
      <c r="I202" s="236"/>
      <c r="J202" s="236"/>
      <c r="K202" s="236"/>
      <c r="L202" s="239" t="s">
        <v>1670</v>
      </c>
      <c r="M202" s="236"/>
      <c r="N202" s="236"/>
      <c r="O202" s="236"/>
      <c r="P202" s="236"/>
      <c r="Q202" s="236"/>
      <c r="R202" s="236"/>
      <c r="S202" s="236"/>
      <c r="T202" s="236"/>
      <c r="U202" s="236"/>
      <c r="V202" s="236"/>
      <c r="W202" s="236"/>
      <c r="X202" s="236"/>
      <c r="Y202" s="236"/>
      <c r="Z202" s="236"/>
      <c r="AA202" s="236"/>
      <c r="AB202" s="236"/>
      <c r="AC202" s="236"/>
      <c r="AD202" s="236"/>
      <c r="AE202" s="236"/>
      <c r="AF202" s="236"/>
      <c r="AG202" s="236"/>
      <c r="AH202" s="236"/>
      <c r="AI202" s="236"/>
    </row>
    <row r="203">
      <c r="A203" s="236"/>
      <c r="B203" s="234" t="s">
        <v>680</v>
      </c>
      <c r="C203" s="234"/>
      <c r="D203" s="234" t="s">
        <v>4</v>
      </c>
      <c r="E203" s="234" t="s">
        <v>26</v>
      </c>
      <c r="F203" s="239" t="s">
        <v>95</v>
      </c>
      <c r="G203" s="236"/>
      <c r="H203" s="239" t="s">
        <v>934</v>
      </c>
      <c r="I203" s="236"/>
      <c r="J203" s="236"/>
      <c r="K203" s="236"/>
      <c r="L203" s="239" t="s">
        <v>1671</v>
      </c>
      <c r="M203" s="236"/>
      <c r="N203" s="236"/>
      <c r="O203" s="236"/>
      <c r="P203" s="236"/>
      <c r="Q203" s="236"/>
      <c r="R203" s="236"/>
      <c r="S203" s="236"/>
      <c r="T203" s="236"/>
      <c r="U203" s="236"/>
      <c r="V203" s="236"/>
      <c r="W203" s="236"/>
      <c r="X203" s="236"/>
      <c r="Y203" s="236"/>
      <c r="Z203" s="236"/>
      <c r="AA203" s="236"/>
      <c r="AB203" s="236"/>
      <c r="AC203" s="236"/>
      <c r="AD203" s="236"/>
      <c r="AE203" s="236"/>
      <c r="AF203" s="236"/>
      <c r="AG203" s="236"/>
      <c r="AH203" s="236"/>
      <c r="AI203" s="236"/>
    </row>
    <row r="204">
      <c r="A204" s="236"/>
      <c r="B204" s="240" t="s">
        <v>500</v>
      </c>
      <c r="C204" s="234"/>
      <c r="D204" s="234" t="s">
        <v>3</v>
      </c>
      <c r="E204" s="234" t="s">
        <v>26</v>
      </c>
      <c r="F204" s="235" t="s">
        <v>95</v>
      </c>
      <c r="G204" s="73"/>
      <c r="H204" s="73" t="s">
        <v>934</v>
      </c>
      <c r="I204" s="239"/>
      <c r="J204" s="239"/>
      <c r="K204" s="241" t="s">
        <v>1708</v>
      </c>
      <c r="L204" s="236"/>
      <c r="M204" s="242" t="s">
        <v>1709</v>
      </c>
      <c r="N204" s="236"/>
      <c r="O204" s="236"/>
      <c r="P204" s="236"/>
      <c r="Q204" s="236"/>
      <c r="R204" s="236"/>
      <c r="S204" s="236"/>
      <c r="T204" s="236"/>
      <c r="U204" s="236"/>
      <c r="V204" s="236"/>
      <c r="W204" s="236"/>
      <c r="X204" s="236"/>
      <c r="Y204" s="236"/>
      <c r="Z204" s="236"/>
      <c r="AA204" s="236"/>
      <c r="AB204" s="236"/>
      <c r="AC204" s="236"/>
      <c r="AD204" s="236"/>
      <c r="AE204" s="236"/>
      <c r="AF204" s="236"/>
      <c r="AG204" s="236"/>
      <c r="AH204" s="236"/>
      <c r="AI204" s="236"/>
    </row>
    <row r="205">
      <c r="A205" s="236"/>
      <c r="B205" s="240" t="s">
        <v>501</v>
      </c>
      <c r="C205" s="234"/>
      <c r="D205" s="234" t="s">
        <v>3</v>
      </c>
      <c r="E205" s="235" t="s">
        <v>24</v>
      </c>
      <c r="F205" s="235" t="s">
        <v>102</v>
      </c>
      <c r="G205" s="73"/>
      <c r="H205" s="73" t="s">
        <v>1507</v>
      </c>
      <c r="I205" s="239"/>
      <c r="J205" s="239"/>
      <c r="K205" s="241" t="s">
        <v>1890</v>
      </c>
      <c r="L205" s="236"/>
      <c r="M205" s="242" t="s">
        <v>1891</v>
      </c>
      <c r="N205" s="236"/>
      <c r="O205" s="236"/>
      <c r="P205" s="236"/>
      <c r="Q205" s="236"/>
      <c r="R205" s="236"/>
      <c r="S205" s="236"/>
      <c r="T205" s="236"/>
      <c r="U205" s="236"/>
      <c r="V205" s="236"/>
      <c r="W205" s="236"/>
      <c r="X205" s="236"/>
      <c r="Y205" s="236"/>
      <c r="Z205" s="236"/>
      <c r="AA205" s="236"/>
      <c r="AB205" s="236"/>
      <c r="AC205" s="236"/>
      <c r="AD205" s="236"/>
      <c r="AE205" s="236"/>
      <c r="AF205" s="236"/>
      <c r="AG205" s="236"/>
      <c r="AH205" s="236"/>
      <c r="AI205" s="236"/>
    </row>
    <row r="206">
      <c r="A206" s="236"/>
      <c r="B206" s="236" t="s">
        <v>681</v>
      </c>
      <c r="C206" s="234"/>
      <c r="D206" s="234" t="s">
        <v>4</v>
      </c>
      <c r="E206" s="234" t="s">
        <v>26</v>
      </c>
      <c r="F206" s="239" t="s">
        <v>106</v>
      </c>
      <c r="G206" s="236"/>
      <c r="H206" s="239" t="s">
        <v>1518</v>
      </c>
      <c r="I206" s="236"/>
      <c r="J206" s="236"/>
      <c r="K206" s="236"/>
      <c r="L206" s="239" t="s">
        <v>2036</v>
      </c>
      <c r="M206" s="236"/>
      <c r="N206" s="236"/>
      <c r="O206" s="236"/>
      <c r="P206" s="236"/>
      <c r="Q206" s="236"/>
      <c r="R206" s="236"/>
      <c r="S206" s="236"/>
      <c r="T206" s="236"/>
      <c r="U206" s="236"/>
      <c r="V206" s="236"/>
      <c r="W206" s="236"/>
      <c r="X206" s="236"/>
      <c r="Y206" s="236"/>
      <c r="Z206" s="236"/>
      <c r="AA206" s="236"/>
      <c r="AB206" s="236"/>
      <c r="AC206" s="236"/>
      <c r="AD206" s="236"/>
      <c r="AE206" s="236"/>
      <c r="AF206" s="236"/>
      <c r="AG206" s="236"/>
      <c r="AH206" s="236"/>
      <c r="AI206" s="236"/>
    </row>
    <row r="207">
      <c r="A207" s="236"/>
      <c r="B207" s="240" t="s">
        <v>502</v>
      </c>
      <c r="C207" s="234"/>
      <c r="D207" s="234" t="s">
        <v>3</v>
      </c>
      <c r="E207" s="235" t="s">
        <v>26</v>
      </c>
      <c r="F207" s="239" t="s">
        <v>106</v>
      </c>
      <c r="G207" s="73"/>
      <c r="H207" s="73" t="s">
        <v>1518</v>
      </c>
      <c r="I207" s="239"/>
      <c r="J207" s="239"/>
      <c r="K207" s="241" t="s">
        <v>2037</v>
      </c>
      <c r="L207" s="236"/>
      <c r="M207" s="242" t="s">
        <v>2038</v>
      </c>
      <c r="N207" s="236"/>
      <c r="O207" s="236"/>
      <c r="P207" s="236"/>
      <c r="Q207" s="236"/>
      <c r="R207" s="236"/>
      <c r="S207" s="236"/>
      <c r="T207" s="236"/>
      <c r="U207" s="236"/>
      <c r="V207" s="236"/>
      <c r="W207" s="236"/>
      <c r="X207" s="236"/>
      <c r="Y207" s="236"/>
      <c r="Z207" s="236"/>
      <c r="AA207" s="236"/>
      <c r="AB207" s="236"/>
      <c r="AC207" s="236"/>
      <c r="AD207" s="236"/>
      <c r="AE207" s="236"/>
      <c r="AF207" s="236"/>
      <c r="AG207" s="236"/>
      <c r="AH207" s="236"/>
      <c r="AI207" s="236"/>
    </row>
    <row r="208">
      <c r="A208" s="236"/>
      <c r="B208" s="236" t="s">
        <v>682</v>
      </c>
      <c r="C208" s="234"/>
      <c r="D208" s="234" t="s">
        <v>4</v>
      </c>
      <c r="E208" s="234" t="s">
        <v>16</v>
      </c>
      <c r="F208" s="239" t="s">
        <v>111</v>
      </c>
      <c r="G208" s="236"/>
      <c r="H208" s="239" t="s">
        <v>1584</v>
      </c>
      <c r="I208" s="236"/>
      <c r="J208" s="236"/>
      <c r="K208" s="236"/>
      <c r="L208" s="239" t="s">
        <v>1940</v>
      </c>
      <c r="M208" s="236"/>
      <c r="N208" s="236"/>
      <c r="O208" s="236"/>
      <c r="P208" s="236"/>
      <c r="Q208" s="236"/>
      <c r="R208" s="236"/>
      <c r="S208" s="236"/>
      <c r="T208" s="236"/>
      <c r="U208" s="236"/>
      <c r="V208" s="236"/>
      <c r="W208" s="236"/>
      <c r="X208" s="236"/>
      <c r="Y208" s="236"/>
      <c r="Z208" s="236"/>
      <c r="AA208" s="236"/>
      <c r="AB208" s="236"/>
      <c r="AC208" s="236"/>
      <c r="AD208" s="236"/>
      <c r="AE208" s="236"/>
      <c r="AF208" s="236"/>
      <c r="AG208" s="236"/>
      <c r="AH208" s="236"/>
      <c r="AI208" s="236"/>
    </row>
    <row r="209">
      <c r="A209" s="236"/>
      <c r="B209" s="240" t="s">
        <v>503</v>
      </c>
      <c r="C209" s="234"/>
      <c r="D209" s="234" t="s">
        <v>3</v>
      </c>
      <c r="E209" s="235" t="s">
        <v>26</v>
      </c>
      <c r="F209" s="73" t="s">
        <v>116</v>
      </c>
      <c r="G209" s="73"/>
      <c r="H209" s="73" t="s">
        <v>1510</v>
      </c>
      <c r="I209" s="239"/>
      <c r="J209" s="239"/>
      <c r="K209" s="241" t="s">
        <v>1948</v>
      </c>
      <c r="L209" s="236"/>
      <c r="M209" s="242" t="s">
        <v>1949</v>
      </c>
      <c r="N209" s="236"/>
      <c r="O209" s="236"/>
      <c r="P209" s="236"/>
      <c r="Q209" s="236"/>
      <c r="R209" s="236"/>
      <c r="S209" s="236"/>
      <c r="T209" s="236"/>
      <c r="U209" s="236"/>
      <c r="V209" s="236"/>
      <c r="W209" s="236"/>
      <c r="X209" s="236"/>
      <c r="Y209" s="236"/>
      <c r="Z209" s="236"/>
      <c r="AA209" s="236"/>
      <c r="AB209" s="236"/>
      <c r="AC209" s="236"/>
      <c r="AD209" s="236"/>
      <c r="AE209" s="236"/>
      <c r="AF209" s="236"/>
      <c r="AG209" s="236"/>
      <c r="AH209" s="236"/>
      <c r="AI209" s="236"/>
    </row>
    <row r="210">
      <c r="A210" s="236"/>
      <c r="B210" s="240" t="s">
        <v>504</v>
      </c>
      <c r="C210" s="234"/>
      <c r="D210" s="234" t="s">
        <v>3</v>
      </c>
      <c r="E210" s="235" t="s">
        <v>26</v>
      </c>
      <c r="F210" s="73" t="s">
        <v>117</v>
      </c>
      <c r="G210" s="73"/>
      <c r="H210" s="73" t="s">
        <v>1490</v>
      </c>
      <c r="I210" s="239"/>
      <c r="J210" s="239"/>
      <c r="K210" s="241" t="s">
        <v>1717</v>
      </c>
      <c r="L210" s="236"/>
      <c r="M210" s="242" t="s">
        <v>1718</v>
      </c>
      <c r="N210" s="236"/>
      <c r="O210" s="236"/>
      <c r="P210" s="236"/>
      <c r="Q210" s="236"/>
      <c r="R210" s="236"/>
      <c r="S210" s="236"/>
      <c r="T210" s="236"/>
      <c r="U210" s="236"/>
      <c r="V210" s="236"/>
      <c r="W210" s="236"/>
      <c r="X210" s="236"/>
      <c r="Y210" s="236"/>
      <c r="Z210" s="236"/>
      <c r="AA210" s="236"/>
      <c r="AB210" s="236"/>
      <c r="AC210" s="236"/>
      <c r="AD210" s="236"/>
      <c r="AE210" s="236"/>
      <c r="AF210" s="236"/>
      <c r="AG210" s="236"/>
      <c r="AH210" s="236"/>
      <c r="AI210" s="236"/>
    </row>
    <row r="211">
      <c r="A211" s="236"/>
      <c r="B211" s="236" t="s">
        <v>683</v>
      </c>
      <c r="C211" s="234"/>
      <c r="D211" s="234" t="s">
        <v>4</v>
      </c>
      <c r="E211" s="235" t="s">
        <v>26</v>
      </c>
      <c r="F211" s="239" t="s">
        <v>117</v>
      </c>
      <c r="G211" s="236"/>
      <c r="H211" s="239" t="s">
        <v>1453</v>
      </c>
      <c r="I211" s="236"/>
      <c r="J211" s="236"/>
      <c r="K211" s="236"/>
      <c r="L211" s="239" t="s">
        <v>1670</v>
      </c>
      <c r="M211" s="236"/>
      <c r="N211" s="236"/>
      <c r="O211" s="236"/>
      <c r="P211" s="236"/>
      <c r="Q211" s="236"/>
      <c r="R211" s="236"/>
      <c r="S211" s="236"/>
      <c r="T211" s="236"/>
      <c r="U211" s="236"/>
      <c r="V211" s="236"/>
      <c r="W211" s="236"/>
      <c r="X211" s="236"/>
      <c r="Y211" s="236"/>
      <c r="Z211" s="236"/>
      <c r="AA211" s="236"/>
      <c r="AB211" s="236"/>
      <c r="AC211" s="236"/>
      <c r="AD211" s="236"/>
      <c r="AE211" s="236"/>
      <c r="AF211" s="236"/>
      <c r="AG211" s="236"/>
      <c r="AH211" s="236"/>
      <c r="AI211" s="236"/>
    </row>
    <row r="212">
      <c r="A212" s="236"/>
      <c r="B212" s="236" t="s">
        <v>684</v>
      </c>
      <c r="C212" s="234"/>
      <c r="D212" s="234" t="s">
        <v>4</v>
      </c>
      <c r="E212" s="235" t="s">
        <v>26</v>
      </c>
      <c r="F212" s="239" t="s">
        <v>117</v>
      </c>
      <c r="G212" s="236"/>
      <c r="H212" s="239" t="s">
        <v>1589</v>
      </c>
      <c r="I212" s="236"/>
      <c r="J212" s="236"/>
      <c r="K212" s="236"/>
      <c r="L212" s="239" t="s">
        <v>1999</v>
      </c>
      <c r="M212" s="236"/>
      <c r="N212" s="236"/>
      <c r="O212" s="236"/>
      <c r="P212" s="236"/>
      <c r="Q212" s="236"/>
      <c r="R212" s="236"/>
      <c r="S212" s="236"/>
      <c r="T212" s="236"/>
      <c r="U212" s="236"/>
      <c r="V212" s="236"/>
      <c r="W212" s="236"/>
      <c r="X212" s="236"/>
      <c r="Y212" s="236"/>
      <c r="Z212" s="236"/>
      <c r="AA212" s="236"/>
      <c r="AB212" s="236"/>
      <c r="AC212" s="236"/>
      <c r="AD212" s="236"/>
      <c r="AE212" s="236"/>
      <c r="AF212" s="236"/>
      <c r="AG212" s="236"/>
      <c r="AH212" s="236"/>
      <c r="AI212" s="236"/>
    </row>
    <row r="213">
      <c r="A213" s="236"/>
      <c r="B213" s="240" t="s">
        <v>505</v>
      </c>
      <c r="C213" s="234"/>
      <c r="D213" s="234" t="s">
        <v>3</v>
      </c>
      <c r="E213" s="235" t="s">
        <v>16</v>
      </c>
      <c r="F213" s="73" t="s">
        <v>121</v>
      </c>
      <c r="G213" s="239"/>
      <c r="H213" s="73"/>
      <c r="I213" s="239"/>
      <c r="J213" s="239"/>
      <c r="K213" s="241" t="s">
        <v>1856</v>
      </c>
      <c r="L213" s="236"/>
      <c r="M213" s="243">
        <v>45360.0</v>
      </c>
      <c r="N213" s="236"/>
      <c r="O213" s="236"/>
      <c r="P213" s="236"/>
      <c r="Q213" s="236"/>
      <c r="R213" s="236"/>
      <c r="S213" s="236"/>
      <c r="T213" s="236"/>
      <c r="U213" s="236"/>
      <c r="V213" s="236"/>
      <c r="W213" s="236"/>
      <c r="X213" s="236"/>
      <c r="Y213" s="236"/>
      <c r="Z213" s="236"/>
      <c r="AA213" s="236"/>
      <c r="AB213" s="236"/>
      <c r="AC213" s="236"/>
      <c r="AD213" s="236"/>
      <c r="AE213" s="236"/>
      <c r="AF213" s="236"/>
      <c r="AG213" s="236"/>
      <c r="AH213" s="236"/>
      <c r="AI213" s="236"/>
    </row>
    <row r="214">
      <c r="A214" s="236"/>
      <c r="B214" s="236" t="s">
        <v>685</v>
      </c>
      <c r="C214" s="234"/>
      <c r="D214" s="234" t="s">
        <v>4</v>
      </c>
      <c r="E214" s="234" t="s">
        <v>16</v>
      </c>
      <c r="F214" s="239" t="s">
        <v>121</v>
      </c>
      <c r="G214" s="236"/>
      <c r="H214" s="239" t="s">
        <v>121</v>
      </c>
      <c r="I214" s="236"/>
      <c r="J214" s="236"/>
      <c r="K214" s="236"/>
      <c r="L214" s="239" t="s">
        <v>2085</v>
      </c>
      <c r="M214" s="236"/>
      <c r="N214" s="236"/>
      <c r="O214" s="236"/>
      <c r="P214" s="236"/>
      <c r="Q214" s="236"/>
      <c r="R214" s="236"/>
      <c r="S214" s="236"/>
      <c r="T214" s="236"/>
      <c r="U214" s="236"/>
      <c r="V214" s="236"/>
      <c r="W214" s="236"/>
      <c r="X214" s="236"/>
      <c r="Y214" s="236"/>
      <c r="Z214" s="236"/>
      <c r="AA214" s="236"/>
      <c r="AB214" s="236"/>
      <c r="AC214" s="236"/>
      <c r="AD214" s="236"/>
      <c r="AE214" s="236"/>
      <c r="AF214" s="236"/>
      <c r="AG214" s="236"/>
      <c r="AH214" s="236"/>
      <c r="AI214" s="236"/>
    </row>
    <row r="215">
      <c r="A215" s="236"/>
      <c r="B215" s="240" t="s">
        <v>506</v>
      </c>
      <c r="C215" s="234"/>
      <c r="D215" s="234" t="s">
        <v>3</v>
      </c>
      <c r="E215" s="235" t="s">
        <v>26</v>
      </c>
      <c r="F215" s="235" t="s">
        <v>122</v>
      </c>
      <c r="G215" s="73"/>
      <c r="H215" s="73" t="s">
        <v>1517</v>
      </c>
      <c r="I215" s="239"/>
      <c r="J215" s="239"/>
      <c r="K215" s="241" t="s">
        <v>2029</v>
      </c>
      <c r="L215" s="236"/>
      <c r="M215" s="242" t="s">
        <v>2030</v>
      </c>
      <c r="N215" s="236"/>
      <c r="O215" s="236"/>
      <c r="P215" s="236"/>
      <c r="Q215" s="236"/>
      <c r="R215" s="236"/>
      <c r="S215" s="236"/>
      <c r="T215" s="236"/>
      <c r="U215" s="236"/>
      <c r="V215" s="236"/>
      <c r="W215" s="236"/>
      <c r="X215" s="236"/>
      <c r="Y215" s="236"/>
      <c r="Z215" s="236"/>
      <c r="AA215" s="236"/>
      <c r="AB215" s="236"/>
      <c r="AC215" s="236"/>
      <c r="AD215" s="236"/>
      <c r="AE215" s="236"/>
      <c r="AF215" s="236"/>
      <c r="AG215" s="236"/>
      <c r="AH215" s="236"/>
      <c r="AI215" s="236"/>
    </row>
    <row r="216">
      <c r="A216" s="236"/>
      <c r="B216" s="240" t="s">
        <v>481</v>
      </c>
      <c r="C216" s="234"/>
      <c r="D216" s="234" t="s">
        <v>3</v>
      </c>
      <c r="E216" s="68" t="s">
        <v>29</v>
      </c>
      <c r="F216" s="73" t="s">
        <v>123</v>
      </c>
      <c r="G216" s="73"/>
      <c r="H216" s="73" t="s">
        <v>1487</v>
      </c>
      <c r="I216" s="239"/>
      <c r="J216" s="239"/>
      <c r="K216" s="241" t="s">
        <v>1655</v>
      </c>
      <c r="L216" s="236"/>
      <c r="M216" s="242" t="s">
        <v>1656</v>
      </c>
      <c r="N216" s="236"/>
      <c r="O216" s="236"/>
      <c r="P216" s="236"/>
      <c r="Q216" s="236"/>
      <c r="R216" s="236"/>
      <c r="S216" s="236"/>
      <c r="T216" s="236"/>
      <c r="U216" s="236"/>
      <c r="V216" s="236"/>
      <c r="W216" s="236"/>
      <c r="X216" s="236"/>
      <c r="Y216" s="236"/>
      <c r="Z216" s="236"/>
      <c r="AA216" s="236"/>
      <c r="AB216" s="236"/>
      <c r="AC216" s="236"/>
      <c r="AD216" s="236"/>
      <c r="AE216" s="236"/>
      <c r="AF216" s="236"/>
      <c r="AG216" s="236"/>
      <c r="AH216" s="236"/>
      <c r="AI216" s="236"/>
    </row>
    <row r="217">
      <c r="A217" s="236"/>
      <c r="B217" s="240" t="s">
        <v>507</v>
      </c>
      <c r="C217" s="234"/>
      <c r="D217" s="234" t="s">
        <v>3</v>
      </c>
      <c r="E217" s="257" t="s">
        <v>16</v>
      </c>
      <c r="F217" s="235" t="s">
        <v>125</v>
      </c>
      <c r="G217" s="73"/>
      <c r="H217" s="73" t="s">
        <v>1501</v>
      </c>
      <c r="I217" s="239"/>
      <c r="J217" s="239"/>
      <c r="K217" s="241" t="s">
        <v>1854</v>
      </c>
      <c r="L217" s="236"/>
      <c r="M217" s="242" t="s">
        <v>1855</v>
      </c>
      <c r="N217" s="236"/>
      <c r="O217" s="236"/>
      <c r="P217" s="236"/>
      <c r="Q217" s="236"/>
      <c r="R217" s="236"/>
      <c r="S217" s="236"/>
      <c r="T217" s="236"/>
      <c r="U217" s="236"/>
      <c r="V217" s="236"/>
      <c r="W217" s="236"/>
      <c r="X217" s="236"/>
      <c r="Y217" s="236"/>
      <c r="Z217" s="236"/>
      <c r="AA217" s="236"/>
      <c r="AB217" s="236"/>
      <c r="AC217" s="236"/>
      <c r="AD217" s="236"/>
      <c r="AE217" s="236"/>
      <c r="AF217" s="236"/>
      <c r="AG217" s="236"/>
      <c r="AH217" s="236"/>
      <c r="AI217" s="236"/>
    </row>
    <row r="218">
      <c r="A218" s="236"/>
      <c r="B218" s="236" t="s">
        <v>686</v>
      </c>
      <c r="C218" s="234"/>
      <c r="D218" s="234" t="s">
        <v>4</v>
      </c>
      <c r="E218" s="234" t="s">
        <v>16</v>
      </c>
      <c r="F218" s="239" t="s">
        <v>125</v>
      </c>
      <c r="G218" s="236"/>
      <c r="H218" s="239" t="s">
        <v>1501</v>
      </c>
      <c r="I218" s="236"/>
      <c r="J218" s="236"/>
      <c r="K218" s="236"/>
      <c r="L218" s="239" t="s">
        <v>2082</v>
      </c>
      <c r="M218" s="236"/>
      <c r="N218" s="236"/>
      <c r="O218" s="236"/>
      <c r="P218" s="236"/>
      <c r="Q218" s="236"/>
      <c r="R218" s="236"/>
      <c r="S218" s="236"/>
      <c r="T218" s="236"/>
      <c r="U218" s="236"/>
      <c r="V218" s="236"/>
      <c r="W218" s="236"/>
      <c r="X218" s="236"/>
      <c r="Y218" s="236"/>
      <c r="Z218" s="236"/>
      <c r="AA218" s="236"/>
      <c r="AB218" s="236"/>
      <c r="AC218" s="236"/>
      <c r="AD218" s="236"/>
      <c r="AE218" s="236"/>
      <c r="AF218" s="236"/>
      <c r="AG218" s="236"/>
      <c r="AH218" s="236"/>
      <c r="AI218" s="236"/>
    </row>
    <row r="219">
      <c r="A219" s="236"/>
      <c r="B219" s="236" t="s">
        <v>687</v>
      </c>
      <c r="C219" s="234"/>
      <c r="D219" s="234" t="s">
        <v>4</v>
      </c>
      <c r="E219" s="234" t="s">
        <v>26</v>
      </c>
      <c r="F219" s="239" t="s">
        <v>126</v>
      </c>
      <c r="G219" s="234" t="s">
        <v>1958</v>
      </c>
      <c r="H219" s="239" t="s">
        <v>1563</v>
      </c>
      <c r="I219" s="236"/>
      <c r="J219" s="236"/>
      <c r="K219" s="236"/>
      <c r="L219" s="239" t="s">
        <v>140</v>
      </c>
      <c r="M219" s="236"/>
      <c r="N219" s="236"/>
      <c r="O219" s="236"/>
      <c r="P219" s="236"/>
      <c r="Q219" s="236"/>
      <c r="R219" s="236"/>
      <c r="S219" s="236"/>
      <c r="T219" s="236"/>
      <c r="U219" s="236"/>
      <c r="V219" s="236"/>
      <c r="W219" s="236"/>
      <c r="X219" s="236"/>
      <c r="Y219" s="236"/>
      <c r="Z219" s="236"/>
      <c r="AA219" s="236"/>
      <c r="AB219" s="236"/>
      <c r="AC219" s="236"/>
      <c r="AD219" s="236"/>
      <c r="AE219" s="236"/>
      <c r="AF219" s="236"/>
      <c r="AG219" s="236"/>
      <c r="AH219" s="236"/>
      <c r="AI219" s="236"/>
    </row>
    <row r="220">
      <c r="A220" s="236"/>
      <c r="B220" s="240" t="s">
        <v>508</v>
      </c>
      <c r="C220" s="234"/>
      <c r="D220" s="234" t="s">
        <v>3</v>
      </c>
      <c r="E220" s="235" t="s">
        <v>26</v>
      </c>
      <c r="F220" s="73" t="s">
        <v>126</v>
      </c>
      <c r="G220" s="73" t="s">
        <v>2007</v>
      </c>
      <c r="H220" s="73" t="s">
        <v>1515</v>
      </c>
      <c r="I220" s="239"/>
      <c r="J220" s="239"/>
      <c r="K220" s="241" t="s">
        <v>2008</v>
      </c>
      <c r="L220" s="236"/>
      <c r="M220" s="242" t="s">
        <v>2009</v>
      </c>
      <c r="N220" s="236"/>
      <c r="O220" s="236"/>
      <c r="P220" s="236"/>
      <c r="Q220" s="236"/>
      <c r="R220" s="236"/>
      <c r="S220" s="236"/>
      <c r="T220" s="236"/>
      <c r="U220" s="236"/>
      <c r="V220" s="236"/>
      <c r="W220" s="236"/>
      <c r="X220" s="236"/>
      <c r="Y220" s="236"/>
      <c r="Z220" s="236"/>
      <c r="AA220" s="236"/>
      <c r="AB220" s="236"/>
      <c r="AC220" s="236"/>
      <c r="AD220" s="236"/>
      <c r="AE220" s="236"/>
      <c r="AF220" s="236"/>
      <c r="AG220" s="236"/>
      <c r="AH220" s="236"/>
      <c r="AI220" s="236"/>
    </row>
    <row r="221">
      <c r="A221" s="236"/>
      <c r="B221" s="240" t="s">
        <v>509</v>
      </c>
      <c r="C221" s="234"/>
      <c r="D221" s="234" t="s">
        <v>3</v>
      </c>
      <c r="E221" s="235" t="s">
        <v>26</v>
      </c>
      <c r="F221" s="235" t="s">
        <v>126</v>
      </c>
      <c r="G221" s="73"/>
      <c r="H221" s="73" t="s">
        <v>1478</v>
      </c>
      <c r="I221" s="239"/>
      <c r="J221" s="239"/>
      <c r="K221" s="241" t="s">
        <v>2136</v>
      </c>
      <c r="L221" s="236"/>
      <c r="M221" s="242" t="s">
        <v>2137</v>
      </c>
      <c r="N221" s="236"/>
      <c r="O221" s="236"/>
      <c r="P221" s="236"/>
      <c r="Q221" s="236"/>
      <c r="R221" s="236"/>
      <c r="S221" s="236"/>
      <c r="T221" s="236"/>
      <c r="U221" s="236"/>
      <c r="V221" s="236"/>
      <c r="W221" s="236"/>
      <c r="X221" s="236"/>
      <c r="Y221" s="236"/>
      <c r="Z221" s="236"/>
      <c r="AA221" s="236"/>
      <c r="AB221" s="236"/>
      <c r="AC221" s="236"/>
      <c r="AD221" s="236"/>
      <c r="AE221" s="236"/>
      <c r="AF221" s="236"/>
      <c r="AG221" s="236"/>
      <c r="AH221" s="236"/>
      <c r="AI221" s="236"/>
    </row>
    <row r="222">
      <c r="A222" s="236"/>
      <c r="B222" s="240" t="s">
        <v>510</v>
      </c>
      <c r="C222" s="234"/>
      <c r="D222" s="234" t="s">
        <v>3</v>
      </c>
      <c r="E222" s="68" t="s">
        <v>20</v>
      </c>
      <c r="F222" s="73" t="s">
        <v>127</v>
      </c>
      <c r="G222" s="73"/>
      <c r="H222" s="73" t="s">
        <v>1512</v>
      </c>
      <c r="I222" s="239"/>
      <c r="J222" s="239"/>
      <c r="K222" s="241" t="s">
        <v>1976</v>
      </c>
      <c r="L222" s="236"/>
      <c r="M222" s="242" t="s">
        <v>1977</v>
      </c>
      <c r="N222" s="236"/>
      <c r="O222" s="236"/>
      <c r="P222" s="236"/>
      <c r="Q222" s="236"/>
      <c r="R222" s="236"/>
      <c r="S222" s="236"/>
      <c r="T222" s="236"/>
      <c r="U222" s="236"/>
      <c r="V222" s="236"/>
      <c r="W222" s="236"/>
      <c r="X222" s="236"/>
      <c r="Y222" s="236"/>
      <c r="Z222" s="236"/>
      <c r="AA222" s="236"/>
      <c r="AB222" s="236"/>
      <c r="AC222" s="236"/>
      <c r="AD222" s="236"/>
      <c r="AE222" s="236"/>
      <c r="AF222" s="236"/>
      <c r="AG222" s="236"/>
      <c r="AH222" s="236"/>
      <c r="AI222" s="236"/>
    </row>
    <row r="223">
      <c r="A223" s="236"/>
      <c r="B223" s="236" t="s">
        <v>688</v>
      </c>
      <c r="C223" s="234"/>
      <c r="D223" s="234" t="s">
        <v>4</v>
      </c>
      <c r="E223" s="234" t="s">
        <v>26</v>
      </c>
      <c r="F223" s="239" t="s">
        <v>128</v>
      </c>
      <c r="G223" s="236"/>
      <c r="H223" s="239" t="s">
        <v>1561</v>
      </c>
      <c r="I223" s="236"/>
      <c r="J223" s="236"/>
      <c r="K223" s="236"/>
      <c r="L223" s="239" t="s">
        <v>1956</v>
      </c>
      <c r="M223" s="236"/>
      <c r="N223" s="236"/>
      <c r="O223" s="236"/>
      <c r="P223" s="236"/>
      <c r="Q223" s="236"/>
      <c r="R223" s="236"/>
      <c r="S223" s="236"/>
      <c r="T223" s="236"/>
      <c r="U223" s="236"/>
      <c r="V223" s="236"/>
      <c r="W223" s="236"/>
      <c r="X223" s="236"/>
      <c r="Y223" s="236"/>
      <c r="Z223" s="236"/>
      <c r="AA223" s="236"/>
      <c r="AB223" s="236"/>
      <c r="AC223" s="236"/>
      <c r="AD223" s="236"/>
      <c r="AE223" s="236"/>
      <c r="AF223" s="236"/>
      <c r="AG223" s="236"/>
      <c r="AH223" s="236"/>
      <c r="AI223" s="236"/>
    </row>
    <row r="224">
      <c r="A224" s="236"/>
      <c r="B224" s="236" t="s">
        <v>689</v>
      </c>
      <c r="C224" s="234"/>
      <c r="D224" s="234" t="s">
        <v>4</v>
      </c>
      <c r="E224" s="68" t="s">
        <v>26</v>
      </c>
      <c r="F224" s="239" t="s">
        <v>129</v>
      </c>
      <c r="G224" s="236"/>
      <c r="H224" s="239" t="s">
        <v>1535</v>
      </c>
      <c r="I224" s="236"/>
      <c r="J224" s="236"/>
      <c r="K224" s="236"/>
      <c r="L224" s="239" t="s">
        <v>140</v>
      </c>
      <c r="M224" s="236"/>
      <c r="N224" s="236"/>
      <c r="O224" s="236"/>
      <c r="P224" s="236"/>
      <c r="Q224" s="236"/>
      <c r="R224" s="236"/>
      <c r="S224" s="236"/>
      <c r="T224" s="236"/>
      <c r="U224" s="236"/>
      <c r="V224" s="236"/>
      <c r="W224" s="236"/>
      <c r="X224" s="236"/>
      <c r="Y224" s="236"/>
      <c r="Z224" s="236"/>
      <c r="AA224" s="236"/>
      <c r="AB224" s="236"/>
      <c r="AC224" s="236"/>
      <c r="AD224" s="236"/>
      <c r="AE224" s="236"/>
      <c r="AF224" s="236"/>
      <c r="AG224" s="236"/>
      <c r="AH224" s="236"/>
      <c r="AI224" s="236"/>
    </row>
    <row r="225">
      <c r="A225" s="236"/>
      <c r="B225" s="234" t="s">
        <v>690</v>
      </c>
      <c r="C225" s="234"/>
      <c r="D225" s="234" t="s">
        <v>4</v>
      </c>
      <c r="E225" s="68" t="s">
        <v>26</v>
      </c>
      <c r="F225" s="239" t="s">
        <v>129</v>
      </c>
      <c r="G225" s="236"/>
      <c r="H225" s="239" t="s">
        <v>1538</v>
      </c>
      <c r="I225" s="236"/>
      <c r="J225" s="236"/>
      <c r="K225" s="236"/>
      <c r="L225" s="239" t="s">
        <v>1694</v>
      </c>
      <c r="M225" s="236"/>
      <c r="N225" s="236"/>
      <c r="O225" s="236"/>
      <c r="P225" s="236"/>
      <c r="Q225" s="236"/>
      <c r="R225" s="236"/>
      <c r="S225" s="236"/>
      <c r="T225" s="236"/>
      <c r="U225" s="236"/>
      <c r="V225" s="236"/>
      <c r="W225" s="236"/>
      <c r="X225" s="236"/>
      <c r="Y225" s="236"/>
      <c r="Z225" s="236"/>
      <c r="AA225" s="236"/>
      <c r="AB225" s="236"/>
      <c r="AC225" s="236"/>
      <c r="AD225" s="236"/>
      <c r="AE225" s="236"/>
      <c r="AF225" s="236"/>
      <c r="AG225" s="236"/>
      <c r="AH225" s="236"/>
      <c r="AI225" s="236"/>
    </row>
    <row r="226">
      <c r="A226" s="236"/>
      <c r="B226" s="234" t="s">
        <v>691</v>
      </c>
      <c r="C226" s="234"/>
      <c r="D226" s="234" t="s">
        <v>4</v>
      </c>
      <c r="E226" s="68" t="s">
        <v>26</v>
      </c>
      <c r="F226" s="239" t="s">
        <v>129</v>
      </c>
      <c r="G226" s="236"/>
      <c r="H226" s="239" t="s">
        <v>1538</v>
      </c>
      <c r="I226" s="236"/>
      <c r="J226" s="236"/>
      <c r="K226" s="236"/>
      <c r="L226" s="239" t="s">
        <v>140</v>
      </c>
      <c r="M226" s="236"/>
      <c r="N226" s="236"/>
      <c r="O226" s="236"/>
      <c r="P226" s="236"/>
      <c r="Q226" s="236"/>
      <c r="R226" s="236"/>
      <c r="S226" s="236"/>
      <c r="T226" s="236"/>
      <c r="U226" s="236"/>
      <c r="V226" s="236"/>
      <c r="W226" s="236"/>
      <c r="X226" s="236"/>
      <c r="Y226" s="236"/>
      <c r="Z226" s="236"/>
      <c r="AA226" s="236"/>
      <c r="AB226" s="236"/>
      <c r="AC226" s="236"/>
      <c r="AD226" s="236"/>
      <c r="AE226" s="236"/>
      <c r="AF226" s="236"/>
      <c r="AG226" s="236"/>
      <c r="AH226" s="236"/>
      <c r="AI226" s="236"/>
    </row>
    <row r="227">
      <c r="A227" s="236"/>
      <c r="B227" s="240" t="s">
        <v>511</v>
      </c>
      <c r="C227" s="234"/>
      <c r="D227" s="234" t="s">
        <v>3</v>
      </c>
      <c r="E227" s="68" t="s">
        <v>26</v>
      </c>
      <c r="F227" s="235" t="s">
        <v>129</v>
      </c>
      <c r="G227" s="73"/>
      <c r="H227" s="73" t="s">
        <v>1491</v>
      </c>
      <c r="I227" s="239"/>
      <c r="J227" s="236"/>
      <c r="K227" s="241" t="s">
        <v>1722</v>
      </c>
      <c r="L227" s="236"/>
      <c r="M227" s="251">
        <v>45633.0</v>
      </c>
      <c r="N227" s="236"/>
      <c r="O227" s="236"/>
      <c r="P227" s="236"/>
      <c r="Q227" s="236"/>
      <c r="R227" s="236"/>
      <c r="S227" s="236"/>
      <c r="T227" s="236"/>
      <c r="U227" s="236"/>
      <c r="V227" s="236"/>
      <c r="W227" s="236"/>
      <c r="X227" s="236"/>
      <c r="Y227" s="236"/>
      <c r="Z227" s="236"/>
      <c r="AA227" s="236"/>
      <c r="AB227" s="236"/>
      <c r="AC227" s="236"/>
      <c r="AD227" s="236"/>
      <c r="AE227" s="236"/>
      <c r="AF227" s="236"/>
      <c r="AG227" s="236"/>
      <c r="AH227" s="236"/>
      <c r="AI227" s="236"/>
    </row>
    <row r="228">
      <c r="A228" s="236"/>
      <c r="B228" s="240" t="s">
        <v>512</v>
      </c>
      <c r="C228" s="234"/>
      <c r="D228" s="234" t="s">
        <v>3</v>
      </c>
      <c r="E228" s="68" t="s">
        <v>26</v>
      </c>
      <c r="F228" s="235" t="s">
        <v>129</v>
      </c>
      <c r="G228" s="235"/>
      <c r="H228" s="73" t="s">
        <v>1514</v>
      </c>
      <c r="I228" s="239"/>
      <c r="J228" s="239"/>
      <c r="K228" s="241" t="s">
        <v>1995</v>
      </c>
      <c r="L228" s="236"/>
      <c r="M228" s="242" t="s">
        <v>1996</v>
      </c>
      <c r="N228" s="236"/>
      <c r="O228" s="236"/>
      <c r="P228" s="236"/>
      <c r="Q228" s="236"/>
      <c r="R228" s="236"/>
      <c r="S228" s="236"/>
      <c r="T228" s="236"/>
      <c r="U228" s="236"/>
      <c r="V228" s="236"/>
      <c r="W228" s="236"/>
      <c r="X228" s="236"/>
      <c r="Y228" s="236"/>
      <c r="Z228" s="236"/>
      <c r="AA228" s="236"/>
      <c r="AB228" s="236"/>
      <c r="AC228" s="236"/>
      <c r="AD228" s="236"/>
      <c r="AE228" s="236"/>
      <c r="AF228" s="236"/>
      <c r="AG228" s="236"/>
      <c r="AH228" s="236"/>
      <c r="AI228" s="236"/>
    </row>
    <row r="229">
      <c r="A229" s="236"/>
      <c r="B229" s="240" t="s">
        <v>513</v>
      </c>
      <c r="C229" s="234"/>
      <c r="D229" s="234" t="s">
        <v>3</v>
      </c>
      <c r="E229" s="68" t="s">
        <v>26</v>
      </c>
      <c r="F229" s="235" t="s">
        <v>129</v>
      </c>
      <c r="G229" s="73" t="s">
        <v>2046</v>
      </c>
      <c r="H229" s="73" t="s">
        <v>1441</v>
      </c>
      <c r="I229" s="239"/>
      <c r="J229" s="239"/>
      <c r="K229" s="241" t="s">
        <v>2047</v>
      </c>
      <c r="L229" s="236"/>
      <c r="M229" s="242" t="s">
        <v>2048</v>
      </c>
      <c r="N229" s="236"/>
      <c r="O229" s="236"/>
      <c r="P229" s="236"/>
      <c r="Q229" s="236"/>
      <c r="R229" s="236"/>
      <c r="S229" s="236"/>
      <c r="T229" s="236"/>
      <c r="U229" s="236"/>
      <c r="V229" s="236"/>
      <c r="W229" s="236"/>
      <c r="X229" s="236"/>
      <c r="Y229" s="236"/>
      <c r="Z229" s="236"/>
      <c r="AA229" s="236"/>
      <c r="AB229" s="236"/>
      <c r="AC229" s="236"/>
      <c r="AD229" s="236"/>
      <c r="AE229" s="236"/>
      <c r="AF229" s="236"/>
      <c r="AG229" s="236"/>
      <c r="AH229" s="236"/>
      <c r="AI229" s="236"/>
    </row>
    <row r="230">
      <c r="A230" s="236"/>
      <c r="B230" s="240" t="s">
        <v>514</v>
      </c>
      <c r="C230" s="234"/>
      <c r="D230" s="234" t="s">
        <v>3</v>
      </c>
      <c r="E230" s="68" t="s">
        <v>26</v>
      </c>
      <c r="F230" s="73" t="s">
        <v>129</v>
      </c>
      <c r="G230" s="73"/>
      <c r="H230" s="73" t="s">
        <v>1524</v>
      </c>
      <c r="I230" s="239"/>
      <c r="J230" s="239"/>
      <c r="K230" s="241" t="s">
        <v>2097</v>
      </c>
      <c r="L230" s="236"/>
      <c r="M230" s="242" t="s">
        <v>2098</v>
      </c>
      <c r="N230" s="236"/>
      <c r="O230" s="236"/>
      <c r="P230" s="236"/>
      <c r="Q230" s="236"/>
      <c r="R230" s="236"/>
      <c r="S230" s="236"/>
      <c r="T230" s="236"/>
      <c r="U230" s="236"/>
      <c r="V230" s="236"/>
      <c r="W230" s="236"/>
      <c r="X230" s="236"/>
      <c r="Y230" s="236"/>
      <c r="Z230" s="236"/>
      <c r="AA230" s="236"/>
      <c r="AB230" s="236"/>
      <c r="AC230" s="236"/>
      <c r="AD230" s="236"/>
      <c r="AE230" s="236"/>
      <c r="AF230" s="236"/>
      <c r="AG230" s="236"/>
      <c r="AH230" s="236"/>
      <c r="AI230" s="236"/>
    </row>
    <row r="231">
      <c r="A231" s="236"/>
      <c r="B231" s="236" t="s">
        <v>692</v>
      </c>
      <c r="C231" s="234"/>
      <c r="D231" s="234" t="s">
        <v>4</v>
      </c>
      <c r="E231" s="68" t="s">
        <v>26</v>
      </c>
      <c r="F231" s="239" t="s">
        <v>129</v>
      </c>
      <c r="G231" s="236"/>
      <c r="H231" s="239" t="s">
        <v>1633</v>
      </c>
      <c r="I231" s="236"/>
      <c r="J231" s="236"/>
      <c r="K231" s="236"/>
      <c r="L231" s="239" t="s">
        <v>140</v>
      </c>
      <c r="M231" s="236"/>
      <c r="N231" s="236"/>
      <c r="O231" s="236"/>
      <c r="P231" s="236"/>
      <c r="Q231" s="236"/>
      <c r="R231" s="236"/>
      <c r="S231" s="236"/>
      <c r="T231" s="236"/>
      <c r="U231" s="236"/>
      <c r="V231" s="236"/>
      <c r="W231" s="236"/>
      <c r="X231" s="236"/>
      <c r="Y231" s="236"/>
      <c r="Z231" s="236"/>
      <c r="AA231" s="236"/>
      <c r="AB231" s="236"/>
      <c r="AC231" s="236"/>
      <c r="AD231" s="236"/>
      <c r="AE231" s="236"/>
      <c r="AF231" s="236"/>
      <c r="AG231" s="236"/>
      <c r="AH231" s="236"/>
      <c r="AI231" s="236"/>
    </row>
    <row r="232">
      <c r="A232" s="236"/>
      <c r="B232" s="236" t="s">
        <v>693</v>
      </c>
      <c r="C232" s="234"/>
      <c r="D232" s="234" t="s">
        <v>4</v>
      </c>
      <c r="E232" s="234" t="s">
        <v>16</v>
      </c>
      <c r="F232" s="239" t="s">
        <v>130</v>
      </c>
      <c r="G232" s="236"/>
      <c r="H232" s="239" t="s">
        <v>1626</v>
      </c>
      <c r="I232" s="236"/>
      <c r="J232" s="236"/>
      <c r="K232" s="236"/>
      <c r="L232" s="239" t="s">
        <v>2102</v>
      </c>
      <c r="M232" s="236"/>
      <c r="N232" s="236"/>
      <c r="O232" s="236"/>
      <c r="P232" s="236"/>
      <c r="Q232" s="236"/>
      <c r="R232" s="236"/>
      <c r="S232" s="236"/>
      <c r="T232" s="236"/>
      <c r="U232" s="236"/>
      <c r="V232" s="236"/>
      <c r="W232" s="236"/>
      <c r="X232" s="236"/>
      <c r="Y232" s="236"/>
      <c r="Z232" s="236"/>
      <c r="AA232" s="236"/>
      <c r="AB232" s="236"/>
      <c r="AC232" s="236"/>
      <c r="AD232" s="236"/>
      <c r="AE232" s="236"/>
      <c r="AF232" s="236"/>
      <c r="AG232" s="236"/>
      <c r="AH232" s="236"/>
      <c r="AI232" s="236"/>
    </row>
    <row r="233">
      <c r="A233" s="236"/>
      <c r="B233" s="236" t="s">
        <v>694</v>
      </c>
      <c r="C233" s="234"/>
      <c r="D233" s="234" t="s">
        <v>4</v>
      </c>
      <c r="E233" s="68" t="s">
        <v>16</v>
      </c>
      <c r="F233" s="239" t="s">
        <v>134</v>
      </c>
      <c r="G233" s="236"/>
      <c r="H233" s="239" t="s">
        <v>1525</v>
      </c>
      <c r="I233" s="236"/>
      <c r="J233" s="236"/>
      <c r="K233" s="236"/>
      <c r="L233" s="239" t="s">
        <v>1688</v>
      </c>
      <c r="M233" s="236"/>
      <c r="N233" s="236"/>
      <c r="O233" s="236"/>
      <c r="P233" s="236"/>
      <c r="Q233" s="236"/>
      <c r="R233" s="236"/>
      <c r="S233" s="236"/>
      <c r="T233" s="236"/>
      <c r="U233" s="236"/>
      <c r="V233" s="236"/>
      <c r="W233" s="236"/>
      <c r="X233" s="236"/>
      <c r="Y233" s="236"/>
      <c r="Z233" s="236"/>
      <c r="AA233" s="236"/>
      <c r="AB233" s="236"/>
      <c r="AC233" s="236"/>
      <c r="AD233" s="236"/>
      <c r="AE233" s="236"/>
      <c r="AF233" s="236"/>
      <c r="AG233" s="236"/>
      <c r="AH233" s="236"/>
      <c r="AI233" s="236"/>
    </row>
    <row r="234">
      <c r="A234" s="236"/>
      <c r="B234" s="235" t="s">
        <v>893</v>
      </c>
      <c r="C234" s="234"/>
      <c r="D234" s="234" t="s">
        <v>6</v>
      </c>
      <c r="E234" s="68" t="s">
        <v>16</v>
      </c>
      <c r="F234" s="234" t="s">
        <v>134</v>
      </c>
      <c r="G234" s="234"/>
      <c r="H234" s="234" t="s">
        <v>1548</v>
      </c>
      <c r="I234" s="252"/>
      <c r="J234" s="236"/>
      <c r="K234" s="238" t="s">
        <v>1748</v>
      </c>
      <c r="L234" s="236"/>
      <c r="M234" s="236"/>
      <c r="N234" s="236"/>
      <c r="O234" s="236"/>
      <c r="P234" s="236"/>
      <c r="Q234" s="236"/>
      <c r="R234" s="236"/>
      <c r="S234" s="236"/>
      <c r="T234" s="236"/>
      <c r="U234" s="236"/>
      <c r="V234" s="236"/>
      <c r="W234" s="236"/>
      <c r="X234" s="236"/>
      <c r="Y234" s="236"/>
      <c r="Z234" s="236"/>
      <c r="AA234" s="236"/>
      <c r="AB234" s="236"/>
      <c r="AC234" s="236"/>
      <c r="AD234" s="236"/>
      <c r="AE234" s="236"/>
      <c r="AF234" s="236"/>
      <c r="AG234" s="236"/>
      <c r="AH234" s="236"/>
      <c r="AI234" s="236"/>
    </row>
    <row r="235">
      <c r="A235" s="236"/>
      <c r="B235" s="236" t="s">
        <v>695</v>
      </c>
      <c r="C235" s="234"/>
      <c r="D235" s="234" t="s">
        <v>4</v>
      </c>
      <c r="E235" s="68" t="s">
        <v>16</v>
      </c>
      <c r="F235" s="239" t="s">
        <v>134</v>
      </c>
      <c r="G235" s="236"/>
      <c r="H235" s="239" t="s">
        <v>1548</v>
      </c>
      <c r="I235" s="236"/>
      <c r="J235" s="236"/>
      <c r="K235" s="236"/>
      <c r="L235" s="239" t="s">
        <v>1922</v>
      </c>
      <c r="M235" s="236"/>
      <c r="N235" s="236"/>
      <c r="O235" s="236"/>
      <c r="P235" s="236"/>
      <c r="Q235" s="236"/>
      <c r="R235" s="236"/>
      <c r="S235" s="236"/>
      <c r="T235" s="236"/>
      <c r="U235" s="236"/>
      <c r="V235" s="236"/>
      <c r="W235" s="236"/>
      <c r="X235" s="236"/>
      <c r="Y235" s="236"/>
      <c r="Z235" s="236"/>
      <c r="AA235" s="236"/>
      <c r="AB235" s="236"/>
      <c r="AC235" s="236"/>
      <c r="AD235" s="236"/>
      <c r="AE235" s="236"/>
      <c r="AF235" s="236"/>
      <c r="AG235" s="236"/>
      <c r="AH235" s="236"/>
      <c r="AI235" s="236"/>
    </row>
    <row r="236">
      <c r="A236" s="236"/>
      <c r="B236" s="240" t="s">
        <v>515</v>
      </c>
      <c r="C236" s="234"/>
      <c r="D236" s="234" t="s">
        <v>3</v>
      </c>
      <c r="E236" s="68" t="s">
        <v>16</v>
      </c>
      <c r="F236" s="235" t="s">
        <v>134</v>
      </c>
      <c r="G236" s="73"/>
      <c r="H236" s="73" t="s">
        <v>1525</v>
      </c>
      <c r="I236" s="239"/>
      <c r="J236" s="239"/>
      <c r="K236" s="241" t="s">
        <v>2104</v>
      </c>
      <c r="L236" s="236"/>
      <c r="M236" s="242" t="s">
        <v>2105</v>
      </c>
      <c r="N236" s="236"/>
      <c r="O236" s="236"/>
      <c r="P236" s="236"/>
      <c r="Q236" s="236"/>
      <c r="R236" s="236"/>
      <c r="S236" s="236"/>
      <c r="T236" s="236"/>
      <c r="U236" s="236"/>
      <c r="V236" s="236"/>
      <c r="W236" s="236"/>
      <c r="X236" s="236"/>
      <c r="Y236" s="236"/>
      <c r="Z236" s="236"/>
      <c r="AA236" s="236"/>
      <c r="AB236" s="236"/>
      <c r="AC236" s="236"/>
      <c r="AD236" s="236"/>
      <c r="AE236" s="236"/>
      <c r="AF236" s="236"/>
      <c r="AG236" s="236"/>
      <c r="AH236" s="236"/>
      <c r="AI236" s="236"/>
    </row>
    <row r="237">
      <c r="A237" s="236"/>
      <c r="B237" s="236" t="s">
        <v>696</v>
      </c>
      <c r="C237" s="234"/>
      <c r="D237" s="234" t="s">
        <v>4</v>
      </c>
      <c r="E237" s="234" t="s">
        <v>16</v>
      </c>
      <c r="F237" s="239" t="s">
        <v>135</v>
      </c>
      <c r="G237" s="234" t="s">
        <v>2139</v>
      </c>
      <c r="H237" s="239" t="s">
        <v>1632</v>
      </c>
      <c r="I237" s="236"/>
      <c r="J237" s="236"/>
      <c r="K237" s="236"/>
      <c r="L237" s="239" t="s">
        <v>2140</v>
      </c>
      <c r="M237" s="236"/>
      <c r="N237" s="236"/>
      <c r="O237" s="236"/>
      <c r="P237" s="236"/>
      <c r="Q237" s="236"/>
      <c r="R237" s="236"/>
      <c r="S237" s="236"/>
      <c r="T237" s="236"/>
      <c r="U237" s="236"/>
      <c r="V237" s="236"/>
      <c r="W237" s="236"/>
      <c r="X237" s="236"/>
      <c r="Y237" s="236"/>
      <c r="Z237" s="236"/>
      <c r="AA237" s="236"/>
      <c r="AB237" s="236"/>
      <c r="AC237" s="236"/>
      <c r="AD237" s="236"/>
      <c r="AE237" s="236"/>
      <c r="AF237" s="236"/>
      <c r="AG237" s="236"/>
      <c r="AH237" s="236"/>
      <c r="AI237" s="236"/>
    </row>
    <row r="238">
      <c r="A238" s="236"/>
      <c r="B238" s="240" t="s">
        <v>516</v>
      </c>
      <c r="C238" s="234"/>
      <c r="D238" s="234" t="s">
        <v>3</v>
      </c>
      <c r="E238" s="235" t="s">
        <v>16</v>
      </c>
      <c r="F238" s="239" t="s">
        <v>138</v>
      </c>
      <c r="G238" s="73"/>
      <c r="H238" s="73" t="s">
        <v>1497</v>
      </c>
      <c r="I238" s="239"/>
      <c r="J238" s="236"/>
      <c r="K238" s="241" t="s">
        <v>1818</v>
      </c>
      <c r="L238" s="236"/>
      <c r="M238" s="242" t="s">
        <v>1819</v>
      </c>
      <c r="N238" s="236"/>
      <c r="O238" s="236"/>
      <c r="P238" s="236"/>
      <c r="Q238" s="236"/>
      <c r="R238" s="236"/>
      <c r="S238" s="236"/>
      <c r="T238" s="236"/>
      <c r="U238" s="236"/>
      <c r="V238" s="236"/>
      <c r="W238" s="236"/>
      <c r="X238" s="236"/>
      <c r="Y238" s="236"/>
      <c r="Z238" s="236"/>
      <c r="AA238" s="236"/>
      <c r="AB238" s="236"/>
      <c r="AC238" s="236"/>
      <c r="AD238" s="236"/>
      <c r="AE238" s="236"/>
      <c r="AF238" s="236"/>
      <c r="AG238" s="236"/>
      <c r="AH238" s="236"/>
      <c r="AI238" s="236"/>
    </row>
    <row r="239">
      <c r="A239" s="236"/>
      <c r="B239" s="240" t="s">
        <v>517</v>
      </c>
      <c r="C239" s="234"/>
      <c r="D239" s="234" t="s">
        <v>3</v>
      </c>
      <c r="E239" s="235" t="s">
        <v>16</v>
      </c>
      <c r="F239" s="239" t="s">
        <v>138</v>
      </c>
      <c r="G239" s="73"/>
      <c r="H239" s="73" t="s">
        <v>1497</v>
      </c>
      <c r="I239" s="239"/>
      <c r="J239" s="239"/>
      <c r="K239" s="241" t="s">
        <v>1825</v>
      </c>
      <c r="L239" s="236"/>
      <c r="M239" s="242" t="s">
        <v>1826</v>
      </c>
      <c r="N239" s="236"/>
      <c r="O239" s="236"/>
      <c r="P239" s="236"/>
      <c r="Q239" s="236"/>
      <c r="R239" s="236"/>
      <c r="S239" s="236"/>
      <c r="T239" s="236"/>
      <c r="U239" s="236"/>
      <c r="V239" s="236"/>
      <c r="W239" s="236"/>
      <c r="X239" s="236"/>
      <c r="Y239" s="236"/>
      <c r="Z239" s="236"/>
      <c r="AA239" s="236"/>
      <c r="AB239" s="236"/>
      <c r="AC239" s="236"/>
      <c r="AD239" s="236"/>
      <c r="AE239" s="236"/>
      <c r="AF239" s="236"/>
      <c r="AG239" s="236"/>
      <c r="AH239" s="236"/>
      <c r="AI239" s="236"/>
    </row>
    <row r="240">
      <c r="A240" s="236"/>
      <c r="B240" s="236" t="s">
        <v>697</v>
      </c>
      <c r="C240" s="234"/>
      <c r="D240" s="234" t="s">
        <v>4</v>
      </c>
      <c r="E240" s="235" t="s">
        <v>16</v>
      </c>
      <c r="F240" s="239" t="s">
        <v>138</v>
      </c>
      <c r="G240" s="236"/>
      <c r="H240" s="239" t="s">
        <v>1474</v>
      </c>
      <c r="I240" s="236"/>
      <c r="J240" s="236"/>
      <c r="K240" s="236"/>
      <c r="L240" s="239" t="s">
        <v>1940</v>
      </c>
      <c r="M240" s="236"/>
      <c r="N240" s="236"/>
      <c r="O240" s="236"/>
      <c r="P240" s="236"/>
      <c r="Q240" s="236"/>
      <c r="R240" s="236"/>
      <c r="S240" s="236"/>
      <c r="T240" s="236"/>
      <c r="U240" s="236"/>
      <c r="V240" s="236"/>
      <c r="W240" s="236"/>
      <c r="X240" s="236"/>
      <c r="Y240" s="236"/>
      <c r="Z240" s="236"/>
      <c r="AA240" s="236"/>
      <c r="AB240" s="236"/>
      <c r="AC240" s="236"/>
      <c r="AD240" s="236"/>
      <c r="AE240" s="236"/>
      <c r="AF240" s="236"/>
      <c r="AG240" s="236"/>
      <c r="AH240" s="236"/>
      <c r="AI240" s="236"/>
    </row>
    <row r="241">
      <c r="A241" s="236"/>
      <c r="B241" s="240" t="s">
        <v>518</v>
      </c>
      <c r="C241" s="234"/>
      <c r="D241" s="234" t="s">
        <v>3</v>
      </c>
      <c r="E241" s="235" t="s">
        <v>16</v>
      </c>
      <c r="F241" s="239" t="s">
        <v>138</v>
      </c>
      <c r="G241" s="239"/>
      <c r="H241" s="235" t="s">
        <v>1474</v>
      </c>
      <c r="I241" s="239"/>
      <c r="J241" s="239"/>
      <c r="K241" s="241" t="s">
        <v>1941</v>
      </c>
      <c r="L241" s="236"/>
      <c r="M241" s="242" t="s">
        <v>1942</v>
      </c>
      <c r="N241" s="236"/>
      <c r="O241" s="236"/>
      <c r="P241" s="236"/>
      <c r="Q241" s="236"/>
      <c r="R241" s="236"/>
      <c r="S241" s="236"/>
      <c r="T241" s="236"/>
      <c r="U241" s="236"/>
      <c r="V241" s="236"/>
      <c r="W241" s="236"/>
      <c r="X241" s="236"/>
      <c r="Y241" s="236"/>
      <c r="Z241" s="236"/>
      <c r="AA241" s="236"/>
      <c r="AB241" s="236"/>
      <c r="AC241" s="236"/>
      <c r="AD241" s="236"/>
      <c r="AE241" s="236"/>
      <c r="AF241" s="236"/>
      <c r="AG241" s="236"/>
      <c r="AH241" s="236"/>
      <c r="AI241" s="236"/>
    </row>
    <row r="242">
      <c r="A242" s="236"/>
      <c r="B242" s="240" t="s">
        <v>519</v>
      </c>
      <c r="C242" s="234"/>
      <c r="D242" s="234" t="s">
        <v>3</v>
      </c>
      <c r="E242" s="235" t="s">
        <v>26</v>
      </c>
      <c r="F242" s="239" t="s">
        <v>139</v>
      </c>
      <c r="G242" s="239"/>
      <c r="H242" s="73" t="s">
        <v>959</v>
      </c>
      <c r="I242" s="239"/>
      <c r="J242" s="239"/>
      <c r="K242" s="241" t="s">
        <v>1658</v>
      </c>
      <c r="L242" s="236"/>
      <c r="M242" s="242" t="s">
        <v>1659</v>
      </c>
      <c r="N242" s="236"/>
      <c r="O242" s="236"/>
      <c r="P242" s="236"/>
      <c r="Q242" s="236"/>
      <c r="R242" s="236"/>
      <c r="S242" s="236"/>
      <c r="T242" s="236"/>
      <c r="U242" s="236"/>
      <c r="V242" s="236"/>
      <c r="W242" s="236"/>
      <c r="X242" s="236"/>
      <c r="Y242" s="236"/>
      <c r="Z242" s="236"/>
      <c r="AA242" s="236"/>
      <c r="AB242" s="236"/>
      <c r="AC242" s="236"/>
      <c r="AD242" s="236"/>
      <c r="AE242" s="236"/>
      <c r="AF242" s="236"/>
      <c r="AG242" s="236"/>
      <c r="AH242" s="236"/>
      <c r="AI242" s="236"/>
    </row>
    <row r="243">
      <c r="A243" s="236"/>
      <c r="B243" s="236" t="s">
        <v>698</v>
      </c>
      <c r="C243" s="234"/>
      <c r="D243" s="234" t="s">
        <v>4</v>
      </c>
      <c r="E243" s="235" t="s">
        <v>26</v>
      </c>
      <c r="F243" s="239" t="s">
        <v>139</v>
      </c>
      <c r="G243" s="236"/>
      <c r="H243" s="239" t="s">
        <v>1537</v>
      </c>
      <c r="I243" s="236"/>
      <c r="J243" s="236"/>
      <c r="K243" s="236"/>
      <c r="L243" s="239" t="s">
        <v>1692</v>
      </c>
      <c r="M243" s="236"/>
      <c r="N243" s="236"/>
      <c r="O243" s="236"/>
      <c r="P243" s="236"/>
      <c r="Q243" s="236"/>
      <c r="R243" s="236"/>
      <c r="S243" s="236"/>
      <c r="T243" s="236"/>
      <c r="U243" s="236"/>
      <c r="V243" s="236"/>
      <c r="W243" s="236"/>
      <c r="X243" s="236"/>
      <c r="Y243" s="236"/>
      <c r="Z243" s="236"/>
      <c r="AA243" s="236"/>
      <c r="AB243" s="236"/>
      <c r="AC243" s="236"/>
      <c r="AD243" s="236"/>
      <c r="AE243" s="236"/>
      <c r="AF243" s="236"/>
      <c r="AG243" s="236"/>
      <c r="AH243" s="236"/>
      <c r="AI243" s="236"/>
    </row>
    <row r="244">
      <c r="A244" s="236"/>
      <c r="B244" s="240" t="s">
        <v>520</v>
      </c>
      <c r="C244" s="234"/>
      <c r="D244" s="234" t="s">
        <v>3</v>
      </c>
      <c r="E244" s="235" t="s">
        <v>26</v>
      </c>
      <c r="F244" s="239" t="s">
        <v>139</v>
      </c>
      <c r="G244" s="73"/>
      <c r="H244" s="73" t="s">
        <v>1492</v>
      </c>
      <c r="I244" s="239"/>
      <c r="J244" s="239"/>
      <c r="K244" s="241" t="s">
        <v>1730</v>
      </c>
      <c r="L244" s="236"/>
      <c r="M244" s="242" t="s">
        <v>1731</v>
      </c>
      <c r="N244" s="236"/>
      <c r="O244" s="236"/>
      <c r="P244" s="236"/>
      <c r="Q244" s="236"/>
      <c r="R244" s="236"/>
      <c r="S244" s="236"/>
      <c r="T244" s="236"/>
      <c r="U244" s="236"/>
      <c r="V244" s="236"/>
      <c r="W244" s="236"/>
      <c r="X244" s="236"/>
      <c r="Y244" s="236"/>
      <c r="Z244" s="236"/>
      <c r="AA244" s="236"/>
      <c r="AB244" s="236"/>
      <c r="AC244" s="236"/>
      <c r="AD244" s="236"/>
      <c r="AE244" s="236"/>
      <c r="AF244" s="236"/>
      <c r="AG244" s="236"/>
      <c r="AH244" s="236"/>
      <c r="AI244" s="236"/>
    </row>
    <row r="245">
      <c r="A245" s="236"/>
      <c r="B245" s="240" t="s">
        <v>521</v>
      </c>
      <c r="C245" s="234"/>
      <c r="D245" s="234" t="s">
        <v>3</v>
      </c>
      <c r="E245" s="235" t="s">
        <v>26</v>
      </c>
      <c r="F245" s="239" t="s">
        <v>139</v>
      </c>
      <c r="G245" s="73"/>
      <c r="H245" s="73" t="s">
        <v>959</v>
      </c>
      <c r="I245" s="239"/>
      <c r="J245" s="239"/>
      <c r="K245" s="241" t="s">
        <v>1751</v>
      </c>
      <c r="L245" s="236"/>
      <c r="M245" s="242" t="s">
        <v>1752</v>
      </c>
      <c r="N245" s="236"/>
      <c r="O245" s="236"/>
      <c r="P245" s="236"/>
      <c r="Q245" s="236"/>
      <c r="R245" s="236"/>
      <c r="S245" s="236"/>
      <c r="T245" s="236"/>
      <c r="U245" s="236"/>
      <c r="V245" s="236"/>
      <c r="W245" s="236"/>
      <c r="X245" s="236"/>
      <c r="Y245" s="236"/>
      <c r="Z245" s="236"/>
      <c r="AA245" s="236"/>
      <c r="AB245" s="236"/>
      <c r="AC245" s="236"/>
      <c r="AD245" s="236"/>
      <c r="AE245" s="236"/>
      <c r="AF245" s="236"/>
      <c r="AG245" s="236"/>
      <c r="AH245" s="236"/>
      <c r="AI245" s="236"/>
    </row>
    <row r="246">
      <c r="A246" s="236"/>
      <c r="B246" s="240" t="s">
        <v>522</v>
      </c>
      <c r="C246" s="234"/>
      <c r="D246" s="234" t="s">
        <v>3</v>
      </c>
      <c r="E246" s="235" t="s">
        <v>26</v>
      </c>
      <c r="F246" s="239" t="s">
        <v>139</v>
      </c>
      <c r="G246" s="73"/>
      <c r="H246" s="73" t="s">
        <v>1509</v>
      </c>
      <c r="I246" s="239"/>
      <c r="J246" s="239"/>
      <c r="K246" s="241" t="s">
        <v>1920</v>
      </c>
      <c r="L246" s="236"/>
      <c r="M246" s="242" t="s">
        <v>1921</v>
      </c>
      <c r="N246" s="236"/>
      <c r="O246" s="236"/>
      <c r="P246" s="236"/>
      <c r="Q246" s="236"/>
      <c r="R246" s="236"/>
      <c r="S246" s="236"/>
      <c r="T246" s="236"/>
      <c r="U246" s="236"/>
      <c r="V246" s="236"/>
      <c r="W246" s="236"/>
      <c r="X246" s="236"/>
      <c r="Y246" s="236"/>
      <c r="Z246" s="236"/>
      <c r="AA246" s="236"/>
      <c r="AB246" s="236"/>
      <c r="AC246" s="236"/>
      <c r="AD246" s="236"/>
      <c r="AE246" s="236"/>
      <c r="AF246" s="236"/>
      <c r="AG246" s="236"/>
      <c r="AH246" s="236"/>
      <c r="AI246" s="236"/>
    </row>
    <row r="247">
      <c r="A247" s="236"/>
      <c r="B247" s="236" t="s">
        <v>699</v>
      </c>
      <c r="C247" s="234"/>
      <c r="D247" s="234" t="s">
        <v>4</v>
      </c>
      <c r="E247" s="235" t="s">
        <v>26</v>
      </c>
      <c r="F247" s="239" t="s">
        <v>139</v>
      </c>
      <c r="G247" s="236"/>
      <c r="H247" s="239" t="s">
        <v>959</v>
      </c>
      <c r="I247" s="236"/>
      <c r="J247" s="236"/>
      <c r="K247" s="236"/>
      <c r="L247" s="239" t="s">
        <v>2001</v>
      </c>
      <c r="M247" s="236"/>
      <c r="N247" s="236"/>
      <c r="O247" s="236"/>
      <c r="P247" s="236"/>
      <c r="Q247" s="236"/>
      <c r="R247" s="236"/>
      <c r="S247" s="236"/>
      <c r="T247" s="236"/>
      <c r="U247" s="236"/>
      <c r="V247" s="236"/>
      <c r="W247" s="236"/>
      <c r="X247" s="236"/>
      <c r="Y247" s="236"/>
      <c r="Z247" s="236"/>
      <c r="AA247" s="236"/>
      <c r="AB247" s="236"/>
      <c r="AC247" s="236"/>
      <c r="AD247" s="236"/>
      <c r="AE247" s="236"/>
      <c r="AF247" s="236"/>
      <c r="AG247" s="236"/>
      <c r="AH247" s="236"/>
      <c r="AI247" s="236"/>
    </row>
    <row r="248">
      <c r="A248" s="236"/>
      <c r="B248" s="236" t="s">
        <v>700</v>
      </c>
      <c r="C248" s="234"/>
      <c r="D248" s="234" t="s">
        <v>4</v>
      </c>
      <c r="E248" s="235" t="s">
        <v>26</v>
      </c>
      <c r="F248" s="239" t="s">
        <v>139</v>
      </c>
      <c r="G248" s="236"/>
      <c r="H248" s="239" t="s">
        <v>1621</v>
      </c>
      <c r="I248" s="236"/>
      <c r="J248" s="236"/>
      <c r="K248" s="236"/>
      <c r="L248" s="239" t="s">
        <v>2083</v>
      </c>
      <c r="M248" s="236"/>
      <c r="N248" s="236"/>
      <c r="O248" s="236"/>
      <c r="P248" s="236"/>
      <c r="Q248" s="236"/>
      <c r="R248" s="236"/>
      <c r="S248" s="236"/>
      <c r="T248" s="236"/>
      <c r="U248" s="236"/>
      <c r="V248" s="236"/>
      <c r="W248" s="236"/>
      <c r="X248" s="236"/>
      <c r="Y248" s="236"/>
      <c r="Z248" s="236"/>
      <c r="AA248" s="236"/>
      <c r="AB248" s="236"/>
      <c r="AC248" s="236"/>
      <c r="AD248" s="236"/>
      <c r="AE248" s="236"/>
      <c r="AF248" s="236"/>
      <c r="AG248" s="236"/>
      <c r="AH248" s="236"/>
      <c r="AI248" s="236"/>
    </row>
    <row r="249">
      <c r="A249" s="236"/>
      <c r="B249" s="240" t="s">
        <v>523</v>
      </c>
      <c r="C249" s="234"/>
      <c r="D249" s="234" t="s">
        <v>3</v>
      </c>
      <c r="E249" s="235" t="s">
        <v>26</v>
      </c>
      <c r="F249" s="239" t="s">
        <v>139</v>
      </c>
      <c r="G249" s="73"/>
      <c r="H249" s="73" t="s">
        <v>1526</v>
      </c>
      <c r="I249" s="239"/>
      <c r="J249" s="239"/>
      <c r="K249" s="241" t="s">
        <v>2108</v>
      </c>
      <c r="L249" s="236"/>
      <c r="M249" s="243">
        <v>45388.0</v>
      </c>
      <c r="N249" s="236"/>
      <c r="O249" s="236"/>
      <c r="P249" s="236"/>
      <c r="Q249" s="236"/>
      <c r="R249" s="236"/>
      <c r="S249" s="236"/>
      <c r="T249" s="236"/>
      <c r="U249" s="236"/>
      <c r="V249" s="236"/>
      <c r="W249" s="236"/>
      <c r="X249" s="236"/>
      <c r="Y249" s="236"/>
      <c r="Z249" s="236"/>
      <c r="AA249" s="236"/>
      <c r="AB249" s="236"/>
      <c r="AC249" s="236"/>
      <c r="AD249" s="236"/>
      <c r="AE249" s="236"/>
      <c r="AF249" s="236"/>
      <c r="AG249" s="236"/>
      <c r="AH249" s="236"/>
      <c r="AI249" s="236"/>
    </row>
    <row r="250">
      <c r="A250" s="236"/>
      <c r="B250" s="236" t="s">
        <v>704</v>
      </c>
      <c r="C250" s="234"/>
      <c r="D250" s="234" t="s">
        <v>4</v>
      </c>
      <c r="E250" s="68" t="s">
        <v>18</v>
      </c>
      <c r="F250" s="68" t="s">
        <v>271</v>
      </c>
      <c r="G250" s="234" t="s">
        <v>937</v>
      </c>
      <c r="H250" s="239" t="s">
        <v>1530</v>
      </c>
      <c r="I250" s="236"/>
      <c r="J250" s="236"/>
      <c r="K250" s="236"/>
      <c r="L250" s="239" t="s">
        <v>1672</v>
      </c>
      <c r="M250" s="236"/>
      <c r="N250" s="236"/>
      <c r="O250" s="236"/>
      <c r="P250" s="236"/>
      <c r="Q250" s="236"/>
      <c r="R250" s="236"/>
      <c r="S250" s="236"/>
      <c r="T250" s="236"/>
      <c r="U250" s="236"/>
      <c r="V250" s="236"/>
      <c r="W250" s="236"/>
      <c r="X250" s="236"/>
      <c r="Y250" s="236"/>
      <c r="Z250" s="236"/>
      <c r="AA250" s="236"/>
      <c r="AB250" s="236"/>
      <c r="AC250" s="236"/>
      <c r="AD250" s="236"/>
      <c r="AE250" s="236"/>
      <c r="AF250" s="236"/>
      <c r="AG250" s="236"/>
      <c r="AH250" s="236"/>
      <c r="AI250" s="236"/>
    </row>
    <row r="251">
      <c r="A251" s="236"/>
      <c r="B251" s="236" t="s">
        <v>725</v>
      </c>
      <c r="C251" s="234"/>
      <c r="D251" s="234" t="s">
        <v>4</v>
      </c>
      <c r="E251" s="68" t="s">
        <v>18</v>
      </c>
      <c r="F251" s="68" t="s">
        <v>271</v>
      </c>
      <c r="G251" s="234" t="s">
        <v>954</v>
      </c>
      <c r="H251" s="239" t="s">
        <v>1531</v>
      </c>
      <c r="I251" s="236"/>
      <c r="J251" s="236"/>
      <c r="K251" s="236"/>
      <c r="L251" s="239" t="s">
        <v>1673</v>
      </c>
      <c r="M251" s="236"/>
      <c r="N251" s="236"/>
      <c r="O251" s="236"/>
      <c r="P251" s="236"/>
      <c r="Q251" s="236"/>
      <c r="R251" s="236"/>
      <c r="S251" s="236"/>
      <c r="T251" s="236"/>
      <c r="U251" s="236"/>
      <c r="V251" s="236"/>
      <c r="W251" s="236"/>
      <c r="X251" s="236"/>
      <c r="Y251" s="236"/>
      <c r="Z251" s="236"/>
      <c r="AA251" s="236"/>
      <c r="AB251" s="236"/>
      <c r="AC251" s="236"/>
      <c r="AD251" s="236"/>
      <c r="AE251" s="236"/>
      <c r="AF251" s="236"/>
      <c r="AG251" s="236"/>
      <c r="AH251" s="236"/>
      <c r="AI251" s="236"/>
    </row>
    <row r="252">
      <c r="A252" s="236"/>
      <c r="B252" s="236" t="s">
        <v>735</v>
      </c>
      <c r="C252" s="234"/>
      <c r="D252" s="234" t="s">
        <v>4</v>
      </c>
      <c r="E252" s="68" t="s">
        <v>18</v>
      </c>
      <c r="F252" s="68" t="s">
        <v>271</v>
      </c>
      <c r="G252" s="234" t="s">
        <v>1532</v>
      </c>
      <c r="H252" s="239" t="s">
        <v>1533</v>
      </c>
      <c r="I252" s="236"/>
      <c r="J252" s="236"/>
      <c r="K252" s="236"/>
      <c r="L252" s="239" t="s">
        <v>1677</v>
      </c>
      <c r="M252" s="236"/>
      <c r="N252" s="236"/>
      <c r="O252" s="236"/>
      <c r="P252" s="236"/>
      <c r="Q252" s="236"/>
      <c r="R252" s="236"/>
      <c r="S252" s="236"/>
      <c r="T252" s="236"/>
      <c r="U252" s="236"/>
      <c r="V252" s="236"/>
      <c r="W252" s="236"/>
      <c r="X252" s="236"/>
      <c r="Y252" s="236"/>
      <c r="Z252" s="236"/>
      <c r="AA252" s="236"/>
      <c r="AB252" s="236"/>
      <c r="AC252" s="236"/>
      <c r="AD252" s="236"/>
      <c r="AE252" s="236"/>
      <c r="AF252" s="236"/>
      <c r="AG252" s="236"/>
      <c r="AH252" s="236"/>
      <c r="AI252" s="236"/>
    </row>
    <row r="253">
      <c r="A253" s="236"/>
      <c r="B253" s="234" t="s">
        <v>717</v>
      </c>
      <c r="C253" s="234"/>
      <c r="D253" s="234" t="s">
        <v>4</v>
      </c>
      <c r="E253" s="68" t="s">
        <v>18</v>
      </c>
      <c r="F253" s="68" t="s">
        <v>271</v>
      </c>
      <c r="G253" s="234" t="s">
        <v>946</v>
      </c>
      <c r="H253" s="239" t="s">
        <v>1511</v>
      </c>
      <c r="I253" s="236"/>
      <c r="J253" s="236"/>
      <c r="K253" s="236"/>
      <c r="L253" s="239" t="s">
        <v>1678</v>
      </c>
      <c r="M253" s="236"/>
      <c r="N253" s="236"/>
      <c r="O253" s="236"/>
      <c r="P253" s="236"/>
      <c r="Q253" s="236"/>
      <c r="R253" s="236"/>
      <c r="S253" s="236"/>
      <c r="T253" s="236"/>
      <c r="U253" s="236"/>
      <c r="V253" s="236"/>
      <c r="W253" s="236"/>
      <c r="X253" s="236"/>
      <c r="Y253" s="236"/>
      <c r="Z253" s="236"/>
      <c r="AA253" s="236"/>
      <c r="AB253" s="236"/>
      <c r="AC253" s="236"/>
      <c r="AD253" s="236"/>
      <c r="AE253" s="236"/>
      <c r="AF253" s="236"/>
      <c r="AG253" s="236"/>
      <c r="AH253" s="236"/>
      <c r="AI253" s="236"/>
    </row>
    <row r="254">
      <c r="A254" s="236"/>
      <c r="B254" s="234" t="s">
        <v>718</v>
      </c>
      <c r="C254" s="234"/>
      <c r="D254" s="234" t="s">
        <v>4</v>
      </c>
      <c r="E254" s="68" t="s">
        <v>18</v>
      </c>
      <c r="F254" s="68" t="s">
        <v>271</v>
      </c>
      <c r="G254" s="234" t="s">
        <v>946</v>
      </c>
      <c r="H254" s="239" t="s">
        <v>1511</v>
      </c>
      <c r="I254" s="236"/>
      <c r="J254" s="236"/>
      <c r="K254" s="236"/>
      <c r="L254" s="239" t="s">
        <v>1679</v>
      </c>
      <c r="M254" s="236"/>
      <c r="N254" s="236"/>
      <c r="O254" s="236"/>
      <c r="P254" s="236"/>
      <c r="Q254" s="236"/>
      <c r="R254" s="236"/>
      <c r="S254" s="236"/>
      <c r="T254" s="236"/>
      <c r="U254" s="236"/>
      <c r="V254" s="236"/>
      <c r="W254" s="236"/>
      <c r="X254" s="236"/>
      <c r="Y254" s="236"/>
      <c r="Z254" s="236"/>
      <c r="AA254" s="236"/>
      <c r="AB254" s="236"/>
      <c r="AC254" s="236"/>
      <c r="AD254" s="236"/>
      <c r="AE254" s="236"/>
      <c r="AF254" s="236"/>
      <c r="AG254" s="236"/>
      <c r="AH254" s="236"/>
      <c r="AI254" s="236"/>
    </row>
    <row r="255">
      <c r="A255" s="236"/>
      <c r="B255" s="234" t="s">
        <v>747</v>
      </c>
      <c r="C255" s="234"/>
      <c r="D255" s="234" t="s">
        <v>4</v>
      </c>
      <c r="E255" s="68" t="s">
        <v>18</v>
      </c>
      <c r="F255" s="68" t="s">
        <v>271</v>
      </c>
      <c r="G255" s="234" t="s">
        <v>950</v>
      </c>
      <c r="H255" s="239" t="s">
        <v>968</v>
      </c>
      <c r="I255" s="236"/>
      <c r="J255" s="236"/>
      <c r="K255" s="236"/>
      <c r="L255" s="239" t="s">
        <v>1681</v>
      </c>
      <c r="M255" s="236"/>
      <c r="N255" s="236"/>
      <c r="O255" s="236"/>
      <c r="P255" s="236"/>
      <c r="Q255" s="236"/>
      <c r="R255" s="236"/>
      <c r="S255" s="236"/>
      <c r="T255" s="236"/>
      <c r="U255" s="236"/>
      <c r="V255" s="236"/>
      <c r="W255" s="236"/>
      <c r="X255" s="236"/>
      <c r="Y255" s="236"/>
      <c r="Z255" s="236"/>
      <c r="AA255" s="236"/>
      <c r="AB255" s="236"/>
      <c r="AC255" s="236"/>
      <c r="AD255" s="236"/>
      <c r="AE255" s="236"/>
      <c r="AF255" s="236"/>
      <c r="AG255" s="236"/>
      <c r="AH255" s="236"/>
      <c r="AI255" s="236"/>
    </row>
    <row r="256">
      <c r="A256" s="236"/>
      <c r="B256" s="234" t="s">
        <v>748</v>
      </c>
      <c r="C256" s="234"/>
      <c r="D256" s="234" t="s">
        <v>4</v>
      </c>
      <c r="E256" s="68" t="s">
        <v>18</v>
      </c>
      <c r="F256" s="68" t="s">
        <v>271</v>
      </c>
      <c r="G256" s="234" t="s">
        <v>950</v>
      </c>
      <c r="H256" s="239" t="s">
        <v>968</v>
      </c>
      <c r="I256" s="236"/>
      <c r="J256" s="236"/>
      <c r="K256" s="236"/>
      <c r="L256" s="239" t="s">
        <v>1682</v>
      </c>
      <c r="M256" s="236"/>
      <c r="N256" s="236"/>
      <c r="O256" s="236"/>
      <c r="P256" s="236"/>
      <c r="Q256" s="236"/>
      <c r="R256" s="236"/>
      <c r="S256" s="236"/>
      <c r="T256" s="236"/>
      <c r="U256" s="236"/>
      <c r="V256" s="236"/>
      <c r="W256" s="236"/>
      <c r="X256" s="236"/>
      <c r="Y256" s="236"/>
      <c r="Z256" s="236"/>
      <c r="AA256" s="236"/>
      <c r="AB256" s="236"/>
      <c r="AC256" s="236"/>
      <c r="AD256" s="236"/>
      <c r="AE256" s="236"/>
      <c r="AF256" s="236"/>
      <c r="AG256" s="236"/>
      <c r="AH256" s="236"/>
      <c r="AI256" s="236"/>
    </row>
    <row r="257">
      <c r="A257" s="236"/>
      <c r="B257" s="236" t="s">
        <v>726</v>
      </c>
      <c r="C257" s="234"/>
      <c r="D257" s="234" t="s">
        <v>4</v>
      </c>
      <c r="E257" s="68" t="s">
        <v>18</v>
      </c>
      <c r="F257" s="68" t="s">
        <v>271</v>
      </c>
      <c r="G257" s="234" t="s">
        <v>1437</v>
      </c>
      <c r="H257" s="239" t="s">
        <v>1536</v>
      </c>
      <c r="I257" s="236"/>
      <c r="J257" s="236"/>
      <c r="K257" s="236"/>
      <c r="L257" s="239" t="s">
        <v>1691</v>
      </c>
      <c r="M257" s="236"/>
      <c r="N257" s="236"/>
      <c r="O257" s="236"/>
      <c r="P257" s="236"/>
      <c r="Q257" s="236"/>
      <c r="R257" s="236"/>
      <c r="S257" s="236"/>
      <c r="T257" s="236"/>
      <c r="U257" s="236"/>
      <c r="V257" s="236"/>
      <c r="W257" s="236"/>
      <c r="X257" s="236"/>
      <c r="Y257" s="236"/>
      <c r="Z257" s="236"/>
      <c r="AA257" s="236"/>
      <c r="AB257" s="236"/>
      <c r="AC257" s="236"/>
      <c r="AD257" s="236"/>
      <c r="AE257" s="236"/>
      <c r="AF257" s="236"/>
      <c r="AG257" s="236"/>
      <c r="AH257" s="236"/>
      <c r="AI257" s="236"/>
    </row>
    <row r="258">
      <c r="A258" s="236"/>
      <c r="B258" s="240" t="s">
        <v>543</v>
      </c>
      <c r="C258" s="234"/>
      <c r="D258" s="234" t="s">
        <v>3</v>
      </c>
      <c r="E258" s="68" t="s">
        <v>18</v>
      </c>
      <c r="F258" s="68" t="s">
        <v>271</v>
      </c>
      <c r="G258" s="73" t="s">
        <v>1695</v>
      </c>
      <c r="H258" s="73" t="s">
        <v>1468</v>
      </c>
      <c r="I258" s="239"/>
      <c r="J258" s="239"/>
      <c r="K258" s="241" t="s">
        <v>1696</v>
      </c>
      <c r="L258" s="236"/>
      <c r="M258" s="242" t="s">
        <v>1697</v>
      </c>
      <c r="N258" s="236"/>
      <c r="O258" s="236"/>
      <c r="P258" s="236"/>
      <c r="Q258" s="236"/>
      <c r="R258" s="236"/>
      <c r="S258" s="236"/>
      <c r="T258" s="236"/>
      <c r="U258" s="236"/>
      <c r="V258" s="236"/>
      <c r="W258" s="236"/>
      <c r="X258" s="236"/>
      <c r="Y258" s="236"/>
      <c r="Z258" s="236"/>
      <c r="AA258" s="236"/>
      <c r="AB258" s="236"/>
      <c r="AC258" s="236"/>
      <c r="AD258" s="236"/>
      <c r="AE258" s="236"/>
      <c r="AF258" s="236"/>
      <c r="AG258" s="236"/>
      <c r="AH258" s="236"/>
      <c r="AI258" s="236"/>
    </row>
    <row r="259">
      <c r="A259" s="236"/>
      <c r="B259" s="240" t="s">
        <v>537</v>
      </c>
      <c r="C259" s="234"/>
      <c r="D259" s="234" t="s">
        <v>3</v>
      </c>
      <c r="E259" s="68" t="s">
        <v>18</v>
      </c>
      <c r="F259" s="68" t="s">
        <v>271</v>
      </c>
      <c r="G259" s="73" t="s">
        <v>1698</v>
      </c>
      <c r="H259" s="73" t="s">
        <v>1489</v>
      </c>
      <c r="I259" s="239"/>
      <c r="J259" s="239"/>
      <c r="K259" s="241" t="s">
        <v>1699</v>
      </c>
      <c r="L259" s="236"/>
      <c r="M259" s="242" t="s">
        <v>1700</v>
      </c>
      <c r="N259" s="236"/>
      <c r="O259" s="236"/>
      <c r="P259" s="236"/>
      <c r="Q259" s="236"/>
      <c r="R259" s="236"/>
      <c r="S259" s="236"/>
      <c r="T259" s="236"/>
      <c r="U259" s="236"/>
      <c r="V259" s="236"/>
      <c r="W259" s="236"/>
      <c r="X259" s="236"/>
      <c r="Y259" s="236"/>
      <c r="Z259" s="236"/>
      <c r="AA259" s="236"/>
      <c r="AB259" s="236"/>
      <c r="AC259" s="236"/>
      <c r="AD259" s="236"/>
      <c r="AE259" s="236"/>
      <c r="AF259" s="236"/>
      <c r="AG259" s="236"/>
      <c r="AH259" s="236"/>
      <c r="AI259" s="236"/>
    </row>
    <row r="260">
      <c r="A260" s="236"/>
      <c r="B260" s="240" t="s">
        <v>541</v>
      </c>
      <c r="C260" s="234"/>
      <c r="D260" s="234" t="s">
        <v>3</v>
      </c>
      <c r="E260" s="68" t="s">
        <v>18</v>
      </c>
      <c r="F260" s="68" t="s">
        <v>271</v>
      </c>
      <c r="G260" s="73" t="s">
        <v>1701</v>
      </c>
      <c r="H260" s="73" t="s">
        <v>963</v>
      </c>
      <c r="I260" s="239"/>
      <c r="J260" s="239"/>
      <c r="K260" s="241" t="s">
        <v>1702</v>
      </c>
      <c r="L260" s="236"/>
      <c r="M260" s="242" t="s">
        <v>1703</v>
      </c>
      <c r="N260" s="236"/>
      <c r="O260" s="236"/>
      <c r="P260" s="236"/>
      <c r="Q260" s="236"/>
      <c r="R260" s="236"/>
      <c r="S260" s="236"/>
      <c r="T260" s="236"/>
      <c r="U260" s="236"/>
      <c r="V260" s="236"/>
      <c r="W260" s="236"/>
      <c r="X260" s="236"/>
      <c r="Y260" s="236"/>
      <c r="Z260" s="236"/>
      <c r="AA260" s="236"/>
      <c r="AB260" s="236"/>
      <c r="AC260" s="236"/>
      <c r="AD260" s="236"/>
      <c r="AE260" s="236"/>
      <c r="AF260" s="236"/>
      <c r="AG260" s="236"/>
      <c r="AH260" s="236"/>
      <c r="AI260" s="236"/>
    </row>
    <row r="261">
      <c r="A261" s="236"/>
      <c r="B261" s="240" t="s">
        <v>544</v>
      </c>
      <c r="C261" s="234"/>
      <c r="D261" s="234" t="s">
        <v>3</v>
      </c>
      <c r="E261" s="68" t="s">
        <v>18</v>
      </c>
      <c r="F261" s="68" t="s">
        <v>271</v>
      </c>
      <c r="G261" s="235" t="s">
        <v>1695</v>
      </c>
      <c r="H261" s="73" t="s">
        <v>1468</v>
      </c>
      <c r="I261" s="239"/>
      <c r="J261" s="239"/>
      <c r="K261" s="241" t="s">
        <v>1736</v>
      </c>
      <c r="L261" s="236"/>
      <c r="M261" s="242" t="s">
        <v>1737</v>
      </c>
      <c r="N261" s="236"/>
      <c r="O261" s="236"/>
      <c r="P261" s="236"/>
      <c r="Q261" s="236"/>
      <c r="R261" s="236"/>
      <c r="S261" s="236"/>
      <c r="T261" s="236"/>
      <c r="U261" s="236"/>
      <c r="V261" s="236"/>
      <c r="W261" s="236"/>
      <c r="X261" s="236"/>
      <c r="Y261" s="236"/>
      <c r="Z261" s="236"/>
      <c r="AA261" s="236"/>
      <c r="AB261" s="236"/>
      <c r="AC261" s="236"/>
      <c r="AD261" s="236"/>
      <c r="AE261" s="236"/>
      <c r="AF261" s="236"/>
      <c r="AG261" s="236"/>
      <c r="AH261" s="236"/>
      <c r="AI261" s="236"/>
    </row>
    <row r="262">
      <c r="A262" s="236"/>
      <c r="B262" s="240" t="s">
        <v>526</v>
      </c>
      <c r="C262" s="234"/>
      <c r="D262" s="234" t="s">
        <v>3</v>
      </c>
      <c r="E262" s="68" t="s">
        <v>18</v>
      </c>
      <c r="F262" s="68" t="s">
        <v>271</v>
      </c>
      <c r="G262" s="235" t="s">
        <v>1755</v>
      </c>
      <c r="H262" s="73" t="s">
        <v>1493</v>
      </c>
      <c r="I262" s="239"/>
      <c r="J262" s="239"/>
      <c r="K262" s="241" t="s">
        <v>1756</v>
      </c>
      <c r="L262" s="236"/>
      <c r="M262" s="243">
        <v>44946.0</v>
      </c>
      <c r="N262" s="236"/>
      <c r="O262" s="236"/>
      <c r="P262" s="236"/>
      <c r="Q262" s="236"/>
      <c r="R262" s="236"/>
      <c r="S262" s="236"/>
      <c r="T262" s="236"/>
      <c r="U262" s="236"/>
      <c r="V262" s="236"/>
      <c r="W262" s="236"/>
      <c r="X262" s="236"/>
      <c r="Y262" s="236"/>
      <c r="Z262" s="236"/>
      <c r="AA262" s="236"/>
      <c r="AB262" s="236"/>
      <c r="AC262" s="236"/>
      <c r="AD262" s="236"/>
      <c r="AE262" s="236"/>
      <c r="AF262" s="236"/>
      <c r="AG262" s="236"/>
      <c r="AH262" s="236"/>
      <c r="AI262" s="236"/>
    </row>
    <row r="263">
      <c r="A263" s="236"/>
      <c r="B263" s="240" t="s">
        <v>526</v>
      </c>
      <c r="C263" s="234"/>
      <c r="D263" s="234" t="s">
        <v>3</v>
      </c>
      <c r="E263" s="68" t="s">
        <v>18</v>
      </c>
      <c r="F263" s="68" t="s">
        <v>271</v>
      </c>
      <c r="G263" s="73" t="s">
        <v>1757</v>
      </c>
      <c r="H263" s="73" t="s">
        <v>971</v>
      </c>
      <c r="I263" s="239"/>
      <c r="J263" s="239"/>
      <c r="K263" s="241" t="s">
        <v>1758</v>
      </c>
      <c r="L263" s="236"/>
      <c r="M263" s="243">
        <v>45423.0</v>
      </c>
      <c r="N263" s="236"/>
      <c r="O263" s="236"/>
      <c r="P263" s="236"/>
      <c r="Q263" s="236"/>
      <c r="R263" s="236"/>
      <c r="S263" s="236"/>
      <c r="T263" s="236"/>
      <c r="U263" s="236"/>
      <c r="V263" s="236"/>
      <c r="W263" s="236"/>
      <c r="X263" s="236"/>
      <c r="Y263" s="236"/>
      <c r="Z263" s="236"/>
      <c r="AA263" s="236"/>
      <c r="AB263" s="236"/>
      <c r="AC263" s="236"/>
      <c r="AD263" s="236"/>
      <c r="AE263" s="236"/>
      <c r="AF263" s="236"/>
      <c r="AG263" s="236"/>
      <c r="AH263" s="236"/>
      <c r="AI263" s="236"/>
    </row>
    <row r="264">
      <c r="A264" s="236"/>
      <c r="B264" s="240" t="s">
        <v>527</v>
      </c>
      <c r="C264" s="234"/>
      <c r="D264" s="234" t="s">
        <v>3</v>
      </c>
      <c r="E264" s="68" t="s">
        <v>18</v>
      </c>
      <c r="F264" s="68" t="s">
        <v>271</v>
      </c>
      <c r="G264" s="73" t="s">
        <v>1757</v>
      </c>
      <c r="H264" s="73" t="s">
        <v>971</v>
      </c>
      <c r="I264" s="239"/>
      <c r="J264" s="239"/>
      <c r="K264" s="241" t="s">
        <v>1774</v>
      </c>
      <c r="L264" s="236"/>
      <c r="M264" s="243">
        <v>45038.0</v>
      </c>
      <c r="N264" s="236"/>
      <c r="O264" s="236"/>
      <c r="P264" s="236"/>
      <c r="Q264" s="236"/>
      <c r="R264" s="236"/>
      <c r="S264" s="236"/>
      <c r="T264" s="236"/>
      <c r="U264" s="236"/>
      <c r="V264" s="236"/>
      <c r="W264" s="236"/>
      <c r="X264" s="236"/>
      <c r="Y264" s="236"/>
      <c r="Z264" s="236"/>
      <c r="AA264" s="236"/>
      <c r="AB264" s="236"/>
      <c r="AC264" s="236"/>
      <c r="AD264" s="236"/>
      <c r="AE264" s="236"/>
      <c r="AF264" s="236"/>
      <c r="AG264" s="236"/>
      <c r="AH264" s="236"/>
      <c r="AI264" s="236"/>
    </row>
    <row r="265">
      <c r="A265" s="236"/>
      <c r="B265" s="240" t="s">
        <v>540</v>
      </c>
      <c r="C265" s="234"/>
      <c r="D265" s="234" t="s">
        <v>3</v>
      </c>
      <c r="E265" s="68" t="s">
        <v>18</v>
      </c>
      <c r="F265" s="68" t="s">
        <v>271</v>
      </c>
      <c r="G265" s="235" t="s">
        <v>1791</v>
      </c>
      <c r="H265" s="73"/>
      <c r="I265" s="239"/>
      <c r="J265" s="239"/>
      <c r="K265" s="241" t="s">
        <v>1792</v>
      </c>
      <c r="L265" s="236"/>
      <c r="M265" s="243">
        <v>45373.0</v>
      </c>
      <c r="N265" s="236"/>
      <c r="O265" s="236"/>
      <c r="P265" s="236"/>
      <c r="Q265" s="236"/>
      <c r="R265" s="236"/>
      <c r="S265" s="236"/>
      <c r="T265" s="236"/>
      <c r="U265" s="236"/>
      <c r="V265" s="236"/>
      <c r="W265" s="236"/>
      <c r="X265" s="236"/>
      <c r="Y265" s="236"/>
      <c r="Z265" s="236"/>
      <c r="AA265" s="236"/>
      <c r="AB265" s="236"/>
      <c r="AC265" s="236"/>
      <c r="AD265" s="236"/>
      <c r="AE265" s="236"/>
      <c r="AF265" s="236"/>
      <c r="AG265" s="236"/>
      <c r="AH265" s="236"/>
      <c r="AI265" s="236"/>
    </row>
    <row r="266">
      <c r="A266" s="236"/>
      <c r="B266" s="240" t="s">
        <v>548</v>
      </c>
      <c r="C266" s="234"/>
      <c r="D266" s="234" t="s">
        <v>3</v>
      </c>
      <c r="E266" s="68" t="s">
        <v>18</v>
      </c>
      <c r="F266" s="68" t="s">
        <v>271</v>
      </c>
      <c r="G266" s="239"/>
      <c r="H266" s="73" t="s">
        <v>1498</v>
      </c>
      <c r="I266" s="239"/>
      <c r="J266" s="239"/>
      <c r="K266" s="241" t="s">
        <v>1838</v>
      </c>
      <c r="L266" s="236"/>
      <c r="M266" s="243">
        <v>45025.0</v>
      </c>
      <c r="N266" s="236"/>
      <c r="O266" s="236"/>
      <c r="P266" s="236"/>
      <c r="Q266" s="236"/>
      <c r="R266" s="236"/>
      <c r="S266" s="236"/>
      <c r="T266" s="236"/>
      <c r="U266" s="236"/>
      <c r="V266" s="236"/>
      <c r="W266" s="236"/>
      <c r="X266" s="236"/>
      <c r="Y266" s="236"/>
      <c r="Z266" s="236"/>
      <c r="AA266" s="236"/>
      <c r="AB266" s="236"/>
      <c r="AC266" s="236"/>
      <c r="AD266" s="236"/>
      <c r="AE266" s="236"/>
      <c r="AF266" s="236"/>
      <c r="AG266" s="236"/>
      <c r="AH266" s="236"/>
      <c r="AI266" s="236"/>
    </row>
    <row r="267">
      <c r="A267" s="236"/>
      <c r="B267" s="240" t="s">
        <v>532</v>
      </c>
      <c r="C267" s="234"/>
      <c r="D267" s="234" t="s">
        <v>3</v>
      </c>
      <c r="E267" s="68" t="s">
        <v>18</v>
      </c>
      <c r="F267" s="68" t="s">
        <v>271</v>
      </c>
      <c r="G267" s="73"/>
      <c r="H267" s="73" t="s">
        <v>1500</v>
      </c>
      <c r="I267" s="239"/>
      <c r="J267" s="239"/>
      <c r="K267" s="241" t="s">
        <v>1839</v>
      </c>
      <c r="L267" s="236"/>
      <c r="M267" s="242" t="s">
        <v>1840</v>
      </c>
      <c r="N267" s="236"/>
      <c r="O267" s="236"/>
      <c r="P267" s="236"/>
      <c r="Q267" s="236"/>
      <c r="R267" s="236"/>
      <c r="S267" s="236"/>
      <c r="T267" s="236"/>
      <c r="U267" s="236"/>
      <c r="V267" s="236"/>
      <c r="W267" s="236"/>
      <c r="X267" s="236"/>
      <c r="Y267" s="236"/>
      <c r="Z267" s="236"/>
      <c r="AA267" s="236"/>
      <c r="AB267" s="236"/>
      <c r="AC267" s="236"/>
      <c r="AD267" s="236"/>
      <c r="AE267" s="236"/>
      <c r="AF267" s="236"/>
      <c r="AG267" s="236"/>
      <c r="AH267" s="236"/>
      <c r="AI267" s="236"/>
    </row>
    <row r="268">
      <c r="A268" s="236"/>
      <c r="B268" s="240" t="s">
        <v>524</v>
      </c>
      <c r="C268" s="234"/>
      <c r="D268" s="234" t="s">
        <v>3</v>
      </c>
      <c r="E268" s="68" t="s">
        <v>18</v>
      </c>
      <c r="F268" s="68" t="s">
        <v>271</v>
      </c>
      <c r="G268" s="73" t="s">
        <v>1847</v>
      </c>
      <c r="H268" s="73" t="s">
        <v>969</v>
      </c>
      <c r="I268" s="239"/>
      <c r="J268" s="239"/>
      <c r="K268" s="241" t="s">
        <v>1848</v>
      </c>
      <c r="L268" s="236"/>
      <c r="M268" s="251">
        <v>45351.0</v>
      </c>
      <c r="N268" s="236"/>
      <c r="O268" s="236"/>
      <c r="P268" s="236"/>
      <c r="Q268" s="236"/>
      <c r="R268" s="236"/>
      <c r="S268" s="236"/>
      <c r="T268" s="236"/>
      <c r="U268" s="236"/>
      <c r="V268" s="236"/>
      <c r="W268" s="236"/>
      <c r="X268" s="236"/>
      <c r="Y268" s="236"/>
      <c r="Z268" s="236"/>
      <c r="AA268" s="236"/>
      <c r="AB268" s="236"/>
      <c r="AC268" s="236"/>
      <c r="AD268" s="236"/>
      <c r="AE268" s="236"/>
      <c r="AF268" s="236"/>
      <c r="AG268" s="236"/>
      <c r="AH268" s="236"/>
      <c r="AI268" s="236"/>
    </row>
    <row r="269">
      <c r="A269" s="236"/>
      <c r="B269" s="240" t="s">
        <v>549</v>
      </c>
      <c r="C269" s="234"/>
      <c r="D269" s="234" t="s">
        <v>3</v>
      </c>
      <c r="E269" s="68" t="s">
        <v>18</v>
      </c>
      <c r="F269" s="68" t="s">
        <v>271</v>
      </c>
      <c r="G269" s="73" t="s">
        <v>1857</v>
      </c>
      <c r="H269" s="73" t="s">
        <v>1503</v>
      </c>
      <c r="I269" s="239"/>
      <c r="J269" s="239"/>
      <c r="K269" s="241" t="s">
        <v>1858</v>
      </c>
      <c r="L269" s="236"/>
      <c r="M269" s="242" t="s">
        <v>1859</v>
      </c>
      <c r="N269" s="236"/>
      <c r="O269" s="236"/>
      <c r="P269" s="236"/>
      <c r="Q269" s="236"/>
      <c r="R269" s="236"/>
      <c r="S269" s="236"/>
      <c r="T269" s="236"/>
      <c r="U269" s="236"/>
      <c r="V269" s="236"/>
      <c r="W269" s="236"/>
      <c r="X269" s="236"/>
      <c r="Y269" s="236"/>
      <c r="Z269" s="236"/>
      <c r="AA269" s="236"/>
      <c r="AB269" s="236"/>
      <c r="AC269" s="236"/>
      <c r="AD269" s="236"/>
      <c r="AE269" s="236"/>
      <c r="AF269" s="236"/>
      <c r="AG269" s="236"/>
      <c r="AH269" s="236"/>
      <c r="AI269" s="236"/>
    </row>
    <row r="270">
      <c r="A270" s="236"/>
      <c r="B270" s="240" t="s">
        <v>545</v>
      </c>
      <c r="C270" s="234"/>
      <c r="D270" s="234" t="s">
        <v>3</v>
      </c>
      <c r="E270" s="68" t="s">
        <v>18</v>
      </c>
      <c r="F270" s="68" t="s">
        <v>271</v>
      </c>
      <c r="G270" s="235" t="s">
        <v>1695</v>
      </c>
      <c r="H270" s="73" t="s">
        <v>968</v>
      </c>
      <c r="I270" s="239"/>
      <c r="J270" s="239"/>
      <c r="K270" s="241" t="s">
        <v>1877</v>
      </c>
      <c r="L270" s="236"/>
      <c r="M270" s="242" t="s">
        <v>1878</v>
      </c>
      <c r="N270" s="236"/>
      <c r="O270" s="236"/>
      <c r="P270" s="236"/>
      <c r="Q270" s="236"/>
      <c r="R270" s="236"/>
      <c r="S270" s="236"/>
      <c r="T270" s="236"/>
      <c r="U270" s="236"/>
      <c r="V270" s="236"/>
      <c r="W270" s="236"/>
      <c r="X270" s="236"/>
      <c r="Y270" s="236"/>
      <c r="Z270" s="236"/>
      <c r="AA270" s="236"/>
      <c r="AB270" s="236"/>
      <c r="AC270" s="236"/>
      <c r="AD270" s="236"/>
      <c r="AE270" s="236"/>
      <c r="AF270" s="236"/>
      <c r="AG270" s="236"/>
      <c r="AH270" s="236"/>
      <c r="AI270" s="236"/>
    </row>
    <row r="271">
      <c r="A271" s="236"/>
      <c r="B271" s="240" t="s">
        <v>538</v>
      </c>
      <c r="C271" s="234"/>
      <c r="D271" s="234" t="s">
        <v>3</v>
      </c>
      <c r="E271" s="68" t="s">
        <v>18</v>
      </c>
      <c r="F271" s="68" t="s">
        <v>271</v>
      </c>
      <c r="G271" s="235" t="s">
        <v>1698</v>
      </c>
      <c r="H271" s="73" t="s">
        <v>1489</v>
      </c>
      <c r="I271" s="239"/>
      <c r="J271" s="239"/>
      <c r="K271" s="241" t="s">
        <v>1894</v>
      </c>
      <c r="L271" s="236"/>
      <c r="M271" s="242" t="s">
        <v>1895</v>
      </c>
      <c r="N271" s="236"/>
      <c r="O271" s="236"/>
      <c r="P271" s="236"/>
      <c r="Q271" s="236"/>
      <c r="R271" s="236"/>
      <c r="S271" s="236"/>
      <c r="T271" s="236"/>
      <c r="U271" s="236"/>
      <c r="V271" s="236"/>
      <c r="W271" s="236"/>
      <c r="X271" s="236"/>
      <c r="Y271" s="236"/>
      <c r="Z271" s="236"/>
      <c r="AA271" s="236"/>
      <c r="AB271" s="236"/>
      <c r="AC271" s="236"/>
      <c r="AD271" s="236"/>
      <c r="AE271" s="236"/>
      <c r="AF271" s="236"/>
      <c r="AG271" s="236"/>
      <c r="AH271" s="236"/>
      <c r="AI271" s="236"/>
    </row>
    <row r="272">
      <c r="A272" s="236"/>
      <c r="B272" s="236" t="s">
        <v>720</v>
      </c>
      <c r="C272" s="234"/>
      <c r="D272" s="234" t="s">
        <v>4</v>
      </c>
      <c r="E272" s="68" t="s">
        <v>18</v>
      </c>
      <c r="F272" s="68" t="s">
        <v>271</v>
      </c>
      <c r="G272" s="234" t="s">
        <v>1539</v>
      </c>
      <c r="H272" s="239" t="s">
        <v>1540</v>
      </c>
      <c r="I272" s="236"/>
      <c r="J272" s="236"/>
      <c r="K272" s="236"/>
      <c r="L272" s="239" t="s">
        <v>1898</v>
      </c>
      <c r="M272" s="236"/>
      <c r="N272" s="236"/>
      <c r="O272" s="236"/>
      <c r="P272" s="236"/>
      <c r="Q272" s="236"/>
      <c r="R272" s="236"/>
      <c r="S272" s="236"/>
      <c r="T272" s="236"/>
      <c r="U272" s="236"/>
      <c r="V272" s="236"/>
      <c r="W272" s="236"/>
      <c r="X272" s="236"/>
      <c r="Y272" s="236"/>
      <c r="Z272" s="236"/>
      <c r="AA272" s="236"/>
      <c r="AB272" s="236"/>
      <c r="AC272" s="236"/>
      <c r="AD272" s="236"/>
      <c r="AE272" s="236"/>
      <c r="AF272" s="236"/>
      <c r="AG272" s="236"/>
      <c r="AH272" s="236"/>
      <c r="AI272" s="236"/>
    </row>
    <row r="273">
      <c r="A273" s="236"/>
      <c r="B273" s="236" t="s">
        <v>713</v>
      </c>
      <c r="C273" s="234"/>
      <c r="D273" s="234" t="s">
        <v>4</v>
      </c>
      <c r="E273" s="68" t="s">
        <v>18</v>
      </c>
      <c r="F273" s="68" t="s">
        <v>271</v>
      </c>
      <c r="G273" s="234" t="s">
        <v>951</v>
      </c>
      <c r="H273" s="239" t="s">
        <v>1543</v>
      </c>
      <c r="I273" s="236"/>
      <c r="J273" s="236"/>
      <c r="K273" s="236"/>
      <c r="L273" s="239" t="s">
        <v>1901</v>
      </c>
      <c r="M273" s="236"/>
      <c r="N273" s="236"/>
      <c r="O273" s="236"/>
      <c r="P273" s="236"/>
      <c r="Q273" s="236"/>
      <c r="R273" s="236"/>
      <c r="S273" s="236"/>
      <c r="T273" s="236"/>
      <c r="U273" s="236"/>
      <c r="V273" s="236"/>
      <c r="W273" s="236"/>
      <c r="X273" s="236"/>
      <c r="Y273" s="236"/>
      <c r="Z273" s="236"/>
      <c r="AA273" s="236"/>
      <c r="AB273" s="236"/>
      <c r="AC273" s="236"/>
      <c r="AD273" s="236"/>
      <c r="AE273" s="236"/>
      <c r="AF273" s="236"/>
      <c r="AG273" s="236"/>
      <c r="AH273" s="236"/>
      <c r="AI273" s="236"/>
    </row>
    <row r="274">
      <c r="A274" s="236"/>
      <c r="B274" s="236" t="s">
        <v>749</v>
      </c>
      <c r="C274" s="234"/>
      <c r="D274" s="234" t="s">
        <v>4</v>
      </c>
      <c r="E274" s="68" t="s">
        <v>18</v>
      </c>
      <c r="F274" s="68" t="s">
        <v>271</v>
      </c>
      <c r="G274" s="234" t="s">
        <v>950</v>
      </c>
      <c r="H274" s="239" t="s">
        <v>1544</v>
      </c>
      <c r="I274" s="236"/>
      <c r="J274" s="236"/>
      <c r="K274" s="236"/>
      <c r="L274" s="239" t="s">
        <v>1902</v>
      </c>
      <c r="M274" s="236"/>
      <c r="N274" s="236"/>
      <c r="O274" s="236"/>
      <c r="P274" s="236"/>
      <c r="Q274" s="236"/>
      <c r="R274" s="236"/>
      <c r="S274" s="236"/>
      <c r="T274" s="236"/>
      <c r="U274" s="236"/>
      <c r="V274" s="236"/>
      <c r="W274" s="236"/>
      <c r="X274" s="236"/>
      <c r="Y274" s="236"/>
      <c r="Z274" s="236"/>
      <c r="AA274" s="236"/>
      <c r="AB274" s="236"/>
      <c r="AC274" s="236"/>
      <c r="AD274" s="236"/>
      <c r="AE274" s="236"/>
      <c r="AF274" s="236"/>
      <c r="AG274" s="236"/>
      <c r="AH274" s="236"/>
      <c r="AI274" s="236"/>
    </row>
    <row r="275">
      <c r="A275" s="236"/>
      <c r="B275" s="236" t="s">
        <v>736</v>
      </c>
      <c r="C275" s="234"/>
      <c r="D275" s="234" t="s">
        <v>4</v>
      </c>
      <c r="E275" s="68" t="s">
        <v>18</v>
      </c>
      <c r="F275" s="68" t="s">
        <v>271</v>
      </c>
      <c r="G275" s="234" t="s">
        <v>1532</v>
      </c>
      <c r="H275" s="239" t="s">
        <v>1546</v>
      </c>
      <c r="I275" s="236"/>
      <c r="J275" s="236"/>
      <c r="K275" s="236"/>
      <c r="L275" s="239" t="s">
        <v>1918</v>
      </c>
      <c r="M275" s="236"/>
      <c r="N275" s="236"/>
      <c r="O275" s="236"/>
      <c r="P275" s="236"/>
      <c r="Q275" s="236"/>
      <c r="R275" s="236"/>
      <c r="S275" s="236"/>
      <c r="T275" s="236"/>
      <c r="U275" s="236"/>
      <c r="V275" s="236"/>
      <c r="W275" s="236"/>
      <c r="X275" s="236"/>
      <c r="Y275" s="236"/>
      <c r="Z275" s="236"/>
      <c r="AA275" s="236"/>
      <c r="AB275" s="236"/>
      <c r="AC275" s="236"/>
      <c r="AD275" s="236"/>
      <c r="AE275" s="236"/>
      <c r="AF275" s="236"/>
      <c r="AG275" s="236"/>
      <c r="AH275" s="236"/>
      <c r="AI275" s="236"/>
    </row>
    <row r="276">
      <c r="A276" s="236"/>
      <c r="B276" s="236" t="s">
        <v>745</v>
      </c>
      <c r="C276" s="234"/>
      <c r="D276" s="234" t="s">
        <v>4</v>
      </c>
      <c r="E276" s="68" t="s">
        <v>18</v>
      </c>
      <c r="F276" s="68" t="s">
        <v>271</v>
      </c>
      <c r="G276" s="234" t="s">
        <v>962</v>
      </c>
      <c r="H276" s="239" t="s">
        <v>1547</v>
      </c>
      <c r="I276" s="236"/>
      <c r="J276" s="236"/>
      <c r="K276" s="236"/>
      <c r="L276" s="239" t="s">
        <v>1919</v>
      </c>
      <c r="M276" s="236"/>
      <c r="N276" s="236"/>
      <c r="O276" s="236"/>
      <c r="P276" s="236"/>
      <c r="Q276" s="236"/>
      <c r="R276" s="236"/>
      <c r="S276" s="236"/>
      <c r="T276" s="236"/>
      <c r="U276" s="236"/>
      <c r="V276" s="236"/>
      <c r="W276" s="236"/>
      <c r="X276" s="236"/>
      <c r="Y276" s="236"/>
      <c r="Z276" s="236"/>
      <c r="AA276" s="236"/>
      <c r="AB276" s="236"/>
      <c r="AC276" s="236"/>
      <c r="AD276" s="236"/>
      <c r="AE276" s="236"/>
      <c r="AF276" s="236"/>
      <c r="AG276" s="236"/>
      <c r="AH276" s="236"/>
      <c r="AI276" s="236"/>
    </row>
    <row r="277">
      <c r="A277" s="236"/>
      <c r="B277" s="236" t="s">
        <v>721</v>
      </c>
      <c r="C277" s="234"/>
      <c r="D277" s="234" t="s">
        <v>4</v>
      </c>
      <c r="E277" s="68" t="s">
        <v>18</v>
      </c>
      <c r="F277" s="68" t="s">
        <v>271</v>
      </c>
      <c r="G277" s="234" t="s">
        <v>944</v>
      </c>
      <c r="H277" s="239" t="s">
        <v>1481</v>
      </c>
      <c r="I277" s="236"/>
      <c r="J277" s="236"/>
      <c r="K277" s="236"/>
      <c r="L277" s="239" t="s">
        <v>1923</v>
      </c>
      <c r="M277" s="236"/>
      <c r="N277" s="236"/>
      <c r="O277" s="236"/>
      <c r="P277" s="236"/>
      <c r="Q277" s="236"/>
      <c r="R277" s="236"/>
      <c r="S277" s="236"/>
      <c r="T277" s="236"/>
      <c r="U277" s="236"/>
      <c r="V277" s="236"/>
      <c r="W277" s="236"/>
      <c r="X277" s="236"/>
      <c r="Y277" s="236"/>
      <c r="Z277" s="236"/>
      <c r="AA277" s="236"/>
      <c r="AB277" s="236"/>
      <c r="AC277" s="236"/>
      <c r="AD277" s="236"/>
      <c r="AE277" s="236"/>
      <c r="AF277" s="236"/>
      <c r="AG277" s="236"/>
      <c r="AH277" s="236"/>
      <c r="AI277" s="236"/>
    </row>
    <row r="278">
      <c r="A278" s="236"/>
      <c r="B278" s="236" t="s">
        <v>739</v>
      </c>
      <c r="C278" s="234"/>
      <c r="D278" s="234" t="s">
        <v>4</v>
      </c>
      <c r="E278" s="68" t="s">
        <v>18</v>
      </c>
      <c r="F278" s="68" t="s">
        <v>271</v>
      </c>
      <c r="G278" s="234" t="s">
        <v>107</v>
      </c>
      <c r="H278" s="239" t="s">
        <v>1467</v>
      </c>
      <c r="I278" s="236"/>
      <c r="J278" s="236"/>
      <c r="K278" s="236"/>
      <c r="L278" s="239" t="s">
        <v>1924</v>
      </c>
      <c r="M278" s="236"/>
      <c r="N278" s="236"/>
      <c r="O278" s="236"/>
      <c r="P278" s="236"/>
      <c r="Q278" s="236"/>
      <c r="R278" s="236"/>
      <c r="S278" s="236"/>
      <c r="T278" s="236"/>
      <c r="U278" s="236"/>
      <c r="V278" s="236"/>
      <c r="W278" s="236"/>
      <c r="X278" s="236"/>
      <c r="Y278" s="236"/>
      <c r="Z278" s="236"/>
      <c r="AA278" s="236"/>
      <c r="AB278" s="236"/>
      <c r="AC278" s="236"/>
      <c r="AD278" s="236"/>
      <c r="AE278" s="236"/>
      <c r="AF278" s="236"/>
      <c r="AG278" s="236"/>
      <c r="AH278" s="236"/>
      <c r="AI278" s="236"/>
    </row>
    <row r="279">
      <c r="A279" s="236"/>
      <c r="B279" s="236" t="s">
        <v>740</v>
      </c>
      <c r="C279" s="234"/>
      <c r="D279" s="234" t="s">
        <v>4</v>
      </c>
      <c r="E279" s="68" t="s">
        <v>18</v>
      </c>
      <c r="F279" s="68" t="s">
        <v>271</v>
      </c>
      <c r="G279" s="234" t="s">
        <v>107</v>
      </c>
      <c r="H279" s="239" t="s">
        <v>1482</v>
      </c>
      <c r="I279" s="236"/>
      <c r="J279" s="236"/>
      <c r="K279" s="236"/>
      <c r="L279" s="239" t="s">
        <v>1925</v>
      </c>
      <c r="M279" s="236"/>
      <c r="N279" s="236"/>
      <c r="O279" s="236"/>
      <c r="P279" s="236"/>
      <c r="Q279" s="236"/>
      <c r="R279" s="236"/>
      <c r="S279" s="236"/>
      <c r="T279" s="236"/>
      <c r="U279" s="236"/>
      <c r="V279" s="236"/>
      <c r="W279" s="236"/>
      <c r="X279" s="236"/>
      <c r="Y279" s="236"/>
      <c r="Z279" s="236"/>
      <c r="AA279" s="236"/>
      <c r="AB279" s="236"/>
      <c r="AC279" s="236"/>
      <c r="AD279" s="236"/>
      <c r="AE279" s="236"/>
      <c r="AF279" s="236"/>
      <c r="AG279" s="236"/>
      <c r="AH279" s="236"/>
      <c r="AI279" s="236"/>
    </row>
    <row r="280">
      <c r="A280" s="236"/>
      <c r="B280" s="236" t="s">
        <v>741</v>
      </c>
      <c r="C280" s="234"/>
      <c r="D280" s="234" t="s">
        <v>4</v>
      </c>
      <c r="E280" s="68" t="s">
        <v>18</v>
      </c>
      <c r="F280" s="68" t="s">
        <v>271</v>
      </c>
      <c r="G280" s="234" t="s">
        <v>107</v>
      </c>
      <c r="H280" s="239" t="s">
        <v>1477</v>
      </c>
      <c r="I280" s="236"/>
      <c r="J280" s="236"/>
      <c r="K280" s="236"/>
      <c r="L280" s="239" t="s">
        <v>1927</v>
      </c>
      <c r="M280" s="236"/>
      <c r="N280" s="236"/>
      <c r="O280" s="236"/>
      <c r="P280" s="236"/>
      <c r="Q280" s="236"/>
      <c r="R280" s="236"/>
      <c r="S280" s="236"/>
      <c r="T280" s="236"/>
      <c r="U280" s="236"/>
      <c r="V280" s="236"/>
      <c r="W280" s="236"/>
      <c r="X280" s="236"/>
      <c r="Y280" s="236"/>
      <c r="Z280" s="236"/>
      <c r="AA280" s="236"/>
      <c r="AB280" s="236"/>
      <c r="AC280" s="236"/>
      <c r="AD280" s="236"/>
      <c r="AE280" s="236"/>
      <c r="AF280" s="236"/>
      <c r="AG280" s="236"/>
      <c r="AH280" s="236"/>
      <c r="AI280" s="236"/>
    </row>
    <row r="281">
      <c r="A281" s="236"/>
      <c r="B281" s="236" t="s">
        <v>750</v>
      </c>
      <c r="C281" s="234"/>
      <c r="D281" s="234" t="s">
        <v>4</v>
      </c>
      <c r="E281" s="68" t="s">
        <v>18</v>
      </c>
      <c r="F281" s="68" t="s">
        <v>271</v>
      </c>
      <c r="G281" s="234" t="s">
        <v>950</v>
      </c>
      <c r="H281" s="239" t="s">
        <v>1550</v>
      </c>
      <c r="I281" s="236"/>
      <c r="J281" s="236"/>
      <c r="K281" s="236"/>
      <c r="L281" s="239" t="s">
        <v>1932</v>
      </c>
      <c r="M281" s="236"/>
      <c r="N281" s="236"/>
      <c r="O281" s="236"/>
      <c r="P281" s="236"/>
      <c r="Q281" s="236"/>
      <c r="R281" s="236"/>
      <c r="S281" s="236"/>
      <c r="T281" s="236"/>
      <c r="U281" s="236"/>
      <c r="V281" s="236"/>
      <c r="W281" s="236"/>
      <c r="X281" s="236"/>
      <c r="Y281" s="236"/>
      <c r="Z281" s="236"/>
      <c r="AA281" s="236"/>
      <c r="AB281" s="236"/>
      <c r="AC281" s="236"/>
      <c r="AD281" s="236"/>
      <c r="AE281" s="236"/>
      <c r="AF281" s="236"/>
      <c r="AG281" s="236"/>
      <c r="AH281" s="236"/>
      <c r="AI281" s="236"/>
    </row>
    <row r="282">
      <c r="A282" s="236"/>
      <c r="B282" s="236" t="s">
        <v>711</v>
      </c>
      <c r="C282" s="234"/>
      <c r="D282" s="234" t="s">
        <v>4</v>
      </c>
      <c r="E282" s="68" t="s">
        <v>18</v>
      </c>
      <c r="F282" s="68" t="s">
        <v>271</v>
      </c>
      <c r="G282" s="234" t="s">
        <v>957</v>
      </c>
      <c r="H282" s="239" t="s">
        <v>969</v>
      </c>
      <c r="I282" s="236"/>
      <c r="J282" s="236"/>
      <c r="K282" s="236"/>
      <c r="L282" s="239" t="s">
        <v>1934</v>
      </c>
      <c r="M282" s="236"/>
      <c r="N282" s="236"/>
      <c r="O282" s="236"/>
      <c r="P282" s="236"/>
      <c r="Q282" s="236"/>
      <c r="R282" s="236"/>
      <c r="S282" s="236"/>
      <c r="T282" s="236"/>
      <c r="U282" s="236"/>
      <c r="V282" s="236"/>
      <c r="W282" s="236"/>
      <c r="X282" s="236"/>
      <c r="Y282" s="236"/>
      <c r="Z282" s="236"/>
      <c r="AA282" s="236"/>
      <c r="AB282" s="236"/>
      <c r="AC282" s="236"/>
      <c r="AD282" s="236"/>
      <c r="AE282" s="236"/>
      <c r="AF282" s="236"/>
      <c r="AG282" s="236"/>
      <c r="AH282" s="236"/>
      <c r="AI282" s="236"/>
    </row>
    <row r="283">
      <c r="A283" s="236"/>
      <c r="B283" s="236" t="s">
        <v>727</v>
      </c>
      <c r="C283" s="234"/>
      <c r="D283" s="234" t="s">
        <v>4</v>
      </c>
      <c r="E283" s="68" t="s">
        <v>18</v>
      </c>
      <c r="F283" s="68" t="s">
        <v>271</v>
      </c>
      <c r="G283" s="234" t="s">
        <v>1437</v>
      </c>
      <c r="H283" s="239" t="s">
        <v>1552</v>
      </c>
      <c r="I283" s="236"/>
      <c r="J283" s="236"/>
      <c r="K283" s="236"/>
      <c r="L283" s="239" t="s">
        <v>1935</v>
      </c>
      <c r="M283" s="236"/>
      <c r="N283" s="236"/>
      <c r="O283" s="236"/>
      <c r="P283" s="236"/>
      <c r="Q283" s="236"/>
      <c r="R283" s="236"/>
      <c r="S283" s="236"/>
      <c r="T283" s="236"/>
      <c r="U283" s="236"/>
      <c r="V283" s="236"/>
      <c r="W283" s="236"/>
      <c r="X283" s="236"/>
      <c r="Y283" s="236"/>
      <c r="Z283" s="236"/>
      <c r="AA283" s="236"/>
      <c r="AB283" s="236"/>
      <c r="AC283" s="236"/>
      <c r="AD283" s="236"/>
      <c r="AE283" s="236"/>
      <c r="AF283" s="236"/>
      <c r="AG283" s="236"/>
      <c r="AH283" s="236"/>
      <c r="AI283" s="236"/>
    </row>
    <row r="284">
      <c r="A284" s="236"/>
      <c r="B284" s="260" t="s">
        <v>546</v>
      </c>
      <c r="C284" s="234"/>
      <c r="D284" s="234" t="s">
        <v>3</v>
      </c>
      <c r="E284" s="68" t="s">
        <v>18</v>
      </c>
      <c r="F284" s="68" t="s">
        <v>271</v>
      </c>
      <c r="G284" s="73" t="s">
        <v>1695</v>
      </c>
      <c r="H284" s="73" t="s">
        <v>1465</v>
      </c>
      <c r="I284" s="239"/>
      <c r="J284" s="239"/>
      <c r="K284" s="241" t="s">
        <v>1944</v>
      </c>
      <c r="L284" s="236"/>
      <c r="M284" s="242" t="s">
        <v>1945</v>
      </c>
      <c r="N284" s="236"/>
      <c r="O284" s="236"/>
      <c r="P284" s="236"/>
      <c r="Q284" s="236"/>
      <c r="R284" s="236"/>
      <c r="S284" s="236"/>
      <c r="T284" s="236"/>
      <c r="U284" s="236"/>
      <c r="V284" s="236"/>
      <c r="W284" s="236"/>
      <c r="X284" s="236"/>
      <c r="Y284" s="236"/>
      <c r="Z284" s="236"/>
      <c r="AA284" s="236"/>
      <c r="AB284" s="236"/>
      <c r="AC284" s="236"/>
      <c r="AD284" s="236"/>
      <c r="AE284" s="236"/>
      <c r="AF284" s="236"/>
      <c r="AG284" s="236"/>
      <c r="AH284" s="236"/>
      <c r="AI284" s="236"/>
    </row>
    <row r="285">
      <c r="A285" s="236"/>
      <c r="B285" s="236" t="s">
        <v>753</v>
      </c>
      <c r="C285" s="234"/>
      <c r="D285" s="234" t="s">
        <v>4</v>
      </c>
      <c r="E285" s="68" t="s">
        <v>18</v>
      </c>
      <c r="F285" s="68" t="s">
        <v>271</v>
      </c>
      <c r="G285" s="234" t="s">
        <v>1954</v>
      </c>
      <c r="H285" s="239" t="s">
        <v>1560</v>
      </c>
      <c r="I285" s="236"/>
      <c r="J285" s="236"/>
      <c r="K285" s="236"/>
      <c r="L285" s="239" t="s">
        <v>1955</v>
      </c>
      <c r="M285" s="236"/>
      <c r="N285" s="236"/>
      <c r="O285" s="236"/>
      <c r="P285" s="236"/>
      <c r="Q285" s="236"/>
      <c r="R285" s="236"/>
      <c r="S285" s="236"/>
      <c r="T285" s="236"/>
      <c r="U285" s="236"/>
      <c r="V285" s="236"/>
      <c r="W285" s="236"/>
      <c r="X285" s="236"/>
      <c r="Y285" s="236"/>
      <c r="Z285" s="236"/>
      <c r="AA285" s="236"/>
      <c r="AB285" s="236"/>
      <c r="AC285" s="236"/>
      <c r="AD285" s="236"/>
      <c r="AE285" s="236"/>
      <c r="AF285" s="236"/>
      <c r="AG285" s="236"/>
      <c r="AH285" s="236"/>
      <c r="AI285" s="236"/>
    </row>
    <row r="286">
      <c r="A286" s="236"/>
      <c r="B286" s="236" t="s">
        <v>728</v>
      </c>
      <c r="C286" s="234"/>
      <c r="D286" s="234" t="s">
        <v>4</v>
      </c>
      <c r="E286" s="68" t="s">
        <v>18</v>
      </c>
      <c r="F286" s="68" t="s">
        <v>271</v>
      </c>
      <c r="G286" s="234" t="s">
        <v>1437</v>
      </c>
      <c r="H286" s="239" t="s">
        <v>1564</v>
      </c>
      <c r="I286" s="236"/>
      <c r="J286" s="236"/>
      <c r="K286" s="236"/>
      <c r="L286" s="239" t="s">
        <v>1959</v>
      </c>
      <c r="M286" s="236"/>
      <c r="N286" s="236"/>
      <c r="O286" s="236"/>
      <c r="P286" s="236"/>
      <c r="Q286" s="236"/>
      <c r="R286" s="236"/>
      <c r="S286" s="236"/>
      <c r="T286" s="236"/>
      <c r="U286" s="236"/>
      <c r="V286" s="236"/>
      <c r="W286" s="236"/>
      <c r="X286" s="236"/>
      <c r="Y286" s="236"/>
      <c r="Z286" s="236"/>
      <c r="AA286" s="236"/>
      <c r="AB286" s="236"/>
      <c r="AC286" s="236"/>
      <c r="AD286" s="236"/>
      <c r="AE286" s="236"/>
      <c r="AF286" s="236"/>
      <c r="AG286" s="236"/>
      <c r="AH286" s="236"/>
      <c r="AI286" s="236"/>
    </row>
    <row r="287">
      <c r="A287" s="236"/>
      <c r="B287" s="240" t="s">
        <v>530</v>
      </c>
      <c r="C287" s="234"/>
      <c r="D287" s="234" t="s">
        <v>3</v>
      </c>
      <c r="E287" s="68" t="s">
        <v>18</v>
      </c>
      <c r="F287" s="68" t="s">
        <v>271</v>
      </c>
      <c r="G287" s="73" t="s">
        <v>1968</v>
      </c>
      <c r="H287" s="73" t="s">
        <v>1511</v>
      </c>
      <c r="I287" s="239"/>
      <c r="J287" s="239"/>
      <c r="K287" s="241" t="s">
        <v>1969</v>
      </c>
      <c r="L287" s="236"/>
      <c r="M287" s="251">
        <v>45591.0</v>
      </c>
      <c r="N287" s="236"/>
      <c r="O287" s="236"/>
      <c r="P287" s="236"/>
      <c r="Q287" s="236"/>
      <c r="R287" s="236"/>
      <c r="S287" s="236"/>
      <c r="T287" s="236"/>
      <c r="U287" s="236"/>
      <c r="V287" s="236"/>
      <c r="W287" s="236"/>
      <c r="X287" s="236"/>
      <c r="Y287" s="236"/>
      <c r="Z287" s="236"/>
      <c r="AA287" s="236"/>
      <c r="AB287" s="236"/>
      <c r="AC287" s="236"/>
      <c r="AD287" s="236"/>
      <c r="AE287" s="236"/>
      <c r="AF287" s="236"/>
      <c r="AG287" s="236"/>
      <c r="AH287" s="236"/>
      <c r="AI287" s="236"/>
    </row>
    <row r="288">
      <c r="A288" s="236"/>
      <c r="B288" s="236" t="s">
        <v>737</v>
      </c>
      <c r="C288" s="234"/>
      <c r="D288" s="234" t="s">
        <v>4</v>
      </c>
      <c r="E288" s="68" t="s">
        <v>18</v>
      </c>
      <c r="F288" s="68" t="s">
        <v>271</v>
      </c>
      <c r="G288" s="234" t="s">
        <v>1532</v>
      </c>
      <c r="H288" s="239" t="s">
        <v>1570</v>
      </c>
      <c r="I288" s="236"/>
      <c r="J288" s="236"/>
      <c r="K288" s="236"/>
      <c r="L288" s="239" t="s">
        <v>1970</v>
      </c>
      <c r="M288" s="236"/>
      <c r="N288" s="236"/>
      <c r="O288" s="236"/>
      <c r="P288" s="236"/>
      <c r="Q288" s="236"/>
      <c r="R288" s="236"/>
      <c r="S288" s="236"/>
      <c r="T288" s="236"/>
      <c r="U288" s="236"/>
      <c r="V288" s="236"/>
      <c r="W288" s="236"/>
      <c r="X288" s="236"/>
      <c r="Y288" s="236"/>
      <c r="Z288" s="236"/>
      <c r="AA288" s="236"/>
      <c r="AB288" s="236"/>
      <c r="AC288" s="236"/>
      <c r="AD288" s="236"/>
      <c r="AE288" s="236"/>
      <c r="AF288" s="236"/>
      <c r="AG288" s="236"/>
      <c r="AH288" s="236"/>
      <c r="AI288" s="236"/>
    </row>
    <row r="289">
      <c r="A289" s="236"/>
      <c r="B289" s="236" t="s">
        <v>719</v>
      </c>
      <c r="C289" s="234"/>
      <c r="D289" s="234" t="s">
        <v>4</v>
      </c>
      <c r="E289" s="68" t="s">
        <v>18</v>
      </c>
      <c r="F289" s="68" t="s">
        <v>271</v>
      </c>
      <c r="G289" s="234" t="s">
        <v>1571</v>
      </c>
      <c r="H289" s="239" t="s">
        <v>1572</v>
      </c>
      <c r="I289" s="236"/>
      <c r="J289" s="236"/>
      <c r="K289" s="236"/>
      <c r="L289" s="239" t="s">
        <v>1971</v>
      </c>
      <c r="M289" s="236"/>
      <c r="N289" s="236"/>
      <c r="O289" s="236"/>
      <c r="P289" s="236"/>
      <c r="Q289" s="236"/>
      <c r="R289" s="236"/>
      <c r="S289" s="236"/>
      <c r="T289" s="236"/>
      <c r="U289" s="236"/>
      <c r="V289" s="236"/>
      <c r="W289" s="236"/>
      <c r="X289" s="236"/>
      <c r="Y289" s="236"/>
      <c r="Z289" s="236"/>
      <c r="AA289" s="236"/>
      <c r="AB289" s="236"/>
      <c r="AC289" s="236"/>
      <c r="AD289" s="236"/>
      <c r="AE289" s="236"/>
      <c r="AF289" s="236"/>
      <c r="AG289" s="236"/>
      <c r="AH289" s="236"/>
      <c r="AI289" s="236"/>
    </row>
    <row r="290">
      <c r="A290" s="236"/>
      <c r="B290" s="236" t="s">
        <v>751</v>
      </c>
      <c r="C290" s="234"/>
      <c r="D290" s="234" t="s">
        <v>4</v>
      </c>
      <c r="E290" s="68" t="s">
        <v>18</v>
      </c>
      <c r="F290" s="68" t="s">
        <v>271</v>
      </c>
      <c r="G290" s="234" t="s">
        <v>950</v>
      </c>
      <c r="H290" s="239" t="s">
        <v>1465</v>
      </c>
      <c r="I290" s="236"/>
      <c r="J290" s="236"/>
      <c r="K290" s="236"/>
      <c r="L290" s="239" t="s">
        <v>1972</v>
      </c>
      <c r="M290" s="236"/>
      <c r="N290" s="236"/>
      <c r="O290" s="236"/>
      <c r="P290" s="236"/>
      <c r="Q290" s="236"/>
      <c r="R290" s="236"/>
      <c r="S290" s="236"/>
      <c r="T290" s="236"/>
      <c r="U290" s="236"/>
      <c r="V290" s="236"/>
      <c r="W290" s="236"/>
      <c r="X290" s="236"/>
      <c r="Y290" s="236"/>
      <c r="Z290" s="236"/>
      <c r="AA290" s="236"/>
      <c r="AB290" s="236"/>
      <c r="AC290" s="236"/>
      <c r="AD290" s="236"/>
      <c r="AE290" s="236"/>
      <c r="AF290" s="236"/>
      <c r="AG290" s="236"/>
      <c r="AH290" s="236"/>
      <c r="AI290" s="236"/>
    </row>
    <row r="291">
      <c r="A291" s="236"/>
      <c r="B291" s="236" t="s">
        <v>701</v>
      </c>
      <c r="C291" s="234"/>
      <c r="D291" s="234" t="s">
        <v>4</v>
      </c>
      <c r="E291" s="68" t="s">
        <v>18</v>
      </c>
      <c r="F291" s="68" t="s">
        <v>271</v>
      </c>
      <c r="G291" s="234" t="s">
        <v>1573</v>
      </c>
      <c r="H291" s="239" t="s">
        <v>1574</v>
      </c>
      <c r="I291" s="236"/>
      <c r="J291" s="236"/>
      <c r="K291" s="236"/>
      <c r="L291" s="239" t="s">
        <v>1974</v>
      </c>
      <c r="M291" s="236"/>
      <c r="N291" s="236"/>
      <c r="O291" s="236"/>
      <c r="P291" s="236"/>
      <c r="Q291" s="236"/>
      <c r="R291" s="236"/>
      <c r="S291" s="236"/>
      <c r="T291" s="236"/>
      <c r="U291" s="236"/>
      <c r="V291" s="236"/>
      <c r="W291" s="236"/>
      <c r="X291" s="236"/>
      <c r="Y291" s="236"/>
      <c r="Z291" s="236"/>
      <c r="AA291" s="236"/>
      <c r="AB291" s="236"/>
      <c r="AC291" s="236"/>
      <c r="AD291" s="236"/>
      <c r="AE291" s="236"/>
      <c r="AF291" s="236"/>
      <c r="AG291" s="236"/>
      <c r="AH291" s="236"/>
      <c r="AI291" s="236"/>
    </row>
    <row r="292">
      <c r="A292" s="236"/>
      <c r="B292" s="236" t="s">
        <v>723</v>
      </c>
      <c r="C292" s="234"/>
      <c r="D292" s="234" t="s">
        <v>4</v>
      </c>
      <c r="E292" s="68" t="s">
        <v>18</v>
      </c>
      <c r="F292" s="68" t="s">
        <v>271</v>
      </c>
      <c r="G292" s="234" t="s">
        <v>1499</v>
      </c>
      <c r="H292" s="239" t="s">
        <v>1575</v>
      </c>
      <c r="I292" s="236"/>
      <c r="J292" s="236"/>
      <c r="K292" s="236"/>
      <c r="L292" s="239" t="s">
        <v>1975</v>
      </c>
      <c r="M292" s="236"/>
      <c r="N292" s="236"/>
      <c r="O292" s="236"/>
      <c r="P292" s="236"/>
      <c r="Q292" s="236"/>
      <c r="R292" s="236"/>
      <c r="S292" s="236"/>
      <c r="T292" s="236"/>
      <c r="U292" s="236"/>
      <c r="V292" s="236"/>
      <c r="W292" s="236"/>
      <c r="X292" s="236"/>
      <c r="Y292" s="236"/>
      <c r="Z292" s="236"/>
      <c r="AA292" s="236"/>
      <c r="AB292" s="236"/>
      <c r="AC292" s="236"/>
      <c r="AD292" s="236"/>
      <c r="AE292" s="236"/>
      <c r="AF292" s="236"/>
      <c r="AG292" s="236"/>
      <c r="AH292" s="236"/>
      <c r="AI292" s="236"/>
    </row>
    <row r="293">
      <c r="A293" s="236"/>
      <c r="B293" s="236" t="s">
        <v>731</v>
      </c>
      <c r="C293" s="234"/>
      <c r="D293" s="234" t="s">
        <v>4</v>
      </c>
      <c r="E293" s="68" t="s">
        <v>18</v>
      </c>
      <c r="F293" s="68" t="s">
        <v>271</v>
      </c>
      <c r="G293" s="234" t="s">
        <v>1577</v>
      </c>
      <c r="H293" s="239" t="s">
        <v>1578</v>
      </c>
      <c r="I293" s="236"/>
      <c r="J293" s="236"/>
      <c r="K293" s="236"/>
      <c r="L293" s="239" t="s">
        <v>1979</v>
      </c>
      <c r="M293" s="236"/>
      <c r="N293" s="236"/>
      <c r="O293" s="236"/>
      <c r="P293" s="236"/>
      <c r="Q293" s="236"/>
      <c r="R293" s="236"/>
      <c r="S293" s="236"/>
      <c r="T293" s="236"/>
      <c r="U293" s="236"/>
      <c r="V293" s="236"/>
      <c r="W293" s="236"/>
      <c r="X293" s="236"/>
      <c r="Y293" s="236"/>
      <c r="Z293" s="236"/>
      <c r="AA293" s="236"/>
      <c r="AB293" s="236"/>
      <c r="AC293" s="236"/>
      <c r="AD293" s="236"/>
      <c r="AE293" s="236"/>
      <c r="AF293" s="236"/>
      <c r="AG293" s="236"/>
      <c r="AH293" s="236"/>
      <c r="AI293" s="236"/>
    </row>
    <row r="294">
      <c r="A294" s="236"/>
      <c r="B294" s="236" t="s">
        <v>732</v>
      </c>
      <c r="C294" s="234"/>
      <c r="D294" s="234" t="s">
        <v>4</v>
      </c>
      <c r="E294" s="68" t="s">
        <v>18</v>
      </c>
      <c r="F294" s="68" t="s">
        <v>271</v>
      </c>
      <c r="G294" s="234" t="s">
        <v>1485</v>
      </c>
      <c r="H294" s="239" t="s">
        <v>1486</v>
      </c>
      <c r="I294" s="236"/>
      <c r="J294" s="236"/>
      <c r="K294" s="236"/>
      <c r="L294" s="239" t="s">
        <v>1981</v>
      </c>
      <c r="M294" s="236"/>
      <c r="N294" s="236"/>
      <c r="O294" s="236"/>
      <c r="P294" s="236"/>
      <c r="Q294" s="236"/>
      <c r="R294" s="236"/>
      <c r="S294" s="236"/>
      <c r="T294" s="236"/>
      <c r="U294" s="236"/>
      <c r="V294" s="236"/>
      <c r="W294" s="236"/>
      <c r="X294" s="236"/>
      <c r="Y294" s="236"/>
      <c r="Z294" s="236"/>
      <c r="AA294" s="236"/>
      <c r="AB294" s="236"/>
      <c r="AC294" s="236"/>
      <c r="AD294" s="236"/>
      <c r="AE294" s="236"/>
      <c r="AF294" s="236"/>
      <c r="AG294" s="236"/>
      <c r="AH294" s="236"/>
      <c r="AI294" s="236"/>
    </row>
    <row r="295">
      <c r="A295" s="236"/>
      <c r="B295" s="240" t="s">
        <v>535</v>
      </c>
      <c r="C295" s="234"/>
      <c r="D295" s="234" t="s">
        <v>3</v>
      </c>
      <c r="E295" s="68" t="s">
        <v>18</v>
      </c>
      <c r="F295" s="68" t="s">
        <v>271</v>
      </c>
      <c r="G295" s="73" t="s">
        <v>1992</v>
      </c>
      <c r="H295" s="73" t="s">
        <v>1513</v>
      </c>
      <c r="I295" s="239"/>
      <c r="J295" s="239"/>
      <c r="K295" s="241" t="s">
        <v>1993</v>
      </c>
      <c r="L295" s="236"/>
      <c r="M295" s="242" t="s">
        <v>1994</v>
      </c>
      <c r="N295" s="236"/>
      <c r="O295" s="236"/>
      <c r="P295" s="236"/>
      <c r="Q295" s="236"/>
      <c r="R295" s="236"/>
      <c r="S295" s="236"/>
      <c r="T295" s="236"/>
      <c r="U295" s="236"/>
      <c r="V295" s="236"/>
      <c r="W295" s="236"/>
      <c r="X295" s="236"/>
      <c r="Y295" s="236"/>
      <c r="Z295" s="236"/>
      <c r="AA295" s="236"/>
      <c r="AB295" s="236"/>
      <c r="AC295" s="236"/>
      <c r="AD295" s="236"/>
      <c r="AE295" s="236"/>
      <c r="AF295" s="236"/>
      <c r="AG295" s="236"/>
      <c r="AH295" s="236"/>
      <c r="AI295" s="236"/>
    </row>
    <row r="296">
      <c r="A296" s="236"/>
      <c r="B296" s="236" t="s">
        <v>724</v>
      </c>
      <c r="C296" s="234"/>
      <c r="D296" s="234" t="s">
        <v>4</v>
      </c>
      <c r="E296" s="68" t="s">
        <v>18</v>
      </c>
      <c r="F296" s="68" t="s">
        <v>271</v>
      </c>
      <c r="G296" s="234" t="s">
        <v>1586</v>
      </c>
      <c r="H296" s="239" t="s">
        <v>1587</v>
      </c>
      <c r="I296" s="236"/>
      <c r="J296" s="236"/>
      <c r="K296" s="236"/>
      <c r="L296" s="239" t="s">
        <v>1997</v>
      </c>
      <c r="M296" s="236"/>
      <c r="N296" s="236"/>
      <c r="O296" s="236"/>
      <c r="P296" s="236"/>
      <c r="Q296" s="236"/>
      <c r="R296" s="236"/>
      <c r="S296" s="236"/>
      <c r="T296" s="236"/>
      <c r="U296" s="236"/>
      <c r="V296" s="236"/>
      <c r="W296" s="236"/>
      <c r="X296" s="236"/>
      <c r="Y296" s="236"/>
      <c r="Z296" s="236"/>
      <c r="AA296" s="236"/>
      <c r="AB296" s="236"/>
      <c r="AC296" s="236"/>
      <c r="AD296" s="236"/>
      <c r="AE296" s="236"/>
      <c r="AF296" s="236"/>
      <c r="AG296" s="236"/>
      <c r="AH296" s="236"/>
      <c r="AI296" s="236"/>
    </row>
    <row r="297">
      <c r="A297" s="236"/>
      <c r="B297" s="236" t="s">
        <v>722</v>
      </c>
      <c r="C297" s="234"/>
      <c r="D297" s="234" t="s">
        <v>4</v>
      </c>
      <c r="E297" s="68" t="s">
        <v>18</v>
      </c>
      <c r="F297" s="68" t="s">
        <v>271</v>
      </c>
      <c r="G297" s="234" t="s">
        <v>944</v>
      </c>
      <c r="H297" s="239" t="s">
        <v>1588</v>
      </c>
      <c r="I297" s="236"/>
      <c r="J297" s="236"/>
      <c r="K297" s="236"/>
      <c r="L297" s="239" t="s">
        <v>1998</v>
      </c>
      <c r="M297" s="236"/>
      <c r="N297" s="236"/>
      <c r="O297" s="236"/>
      <c r="P297" s="236"/>
      <c r="Q297" s="236"/>
      <c r="R297" s="236"/>
      <c r="S297" s="236"/>
      <c r="T297" s="236"/>
      <c r="U297" s="236"/>
      <c r="V297" s="236"/>
      <c r="W297" s="236"/>
      <c r="X297" s="236"/>
      <c r="Y297" s="236"/>
      <c r="Z297" s="236"/>
      <c r="AA297" s="236"/>
      <c r="AB297" s="236"/>
      <c r="AC297" s="236"/>
      <c r="AD297" s="236"/>
      <c r="AE297" s="236"/>
      <c r="AF297" s="236"/>
      <c r="AG297" s="236"/>
      <c r="AH297" s="236"/>
      <c r="AI297" s="236"/>
    </row>
    <row r="298">
      <c r="A298" s="236"/>
      <c r="B298" s="236" t="s">
        <v>703</v>
      </c>
      <c r="C298" s="234"/>
      <c r="D298" s="234" t="s">
        <v>4</v>
      </c>
      <c r="E298" s="68" t="s">
        <v>18</v>
      </c>
      <c r="F298" s="68" t="s">
        <v>271</v>
      </c>
      <c r="G298" s="234" t="s">
        <v>1590</v>
      </c>
      <c r="H298" s="239" t="s">
        <v>1591</v>
      </c>
      <c r="I298" s="236"/>
      <c r="J298" s="236"/>
      <c r="K298" s="236"/>
      <c r="L298" s="239" t="s">
        <v>2000</v>
      </c>
      <c r="M298" s="236"/>
      <c r="N298" s="236"/>
      <c r="O298" s="236"/>
      <c r="P298" s="236"/>
      <c r="Q298" s="236"/>
      <c r="R298" s="236"/>
      <c r="S298" s="236"/>
      <c r="T298" s="236"/>
      <c r="U298" s="236"/>
      <c r="V298" s="236"/>
      <c r="W298" s="236"/>
      <c r="X298" s="236"/>
      <c r="Y298" s="236"/>
      <c r="Z298" s="236"/>
      <c r="AA298" s="236"/>
      <c r="AB298" s="236"/>
      <c r="AC298" s="236"/>
      <c r="AD298" s="236"/>
      <c r="AE298" s="236"/>
      <c r="AF298" s="236"/>
      <c r="AG298" s="236"/>
      <c r="AH298" s="236"/>
      <c r="AI298" s="236"/>
    </row>
    <row r="299">
      <c r="A299" s="236"/>
      <c r="B299" s="236" t="s">
        <v>705</v>
      </c>
      <c r="C299" s="234"/>
      <c r="D299" s="234" t="s">
        <v>4</v>
      </c>
      <c r="E299" s="68" t="s">
        <v>18</v>
      </c>
      <c r="F299" s="68" t="s">
        <v>271</v>
      </c>
      <c r="G299" s="234" t="s">
        <v>937</v>
      </c>
      <c r="H299" s="239" t="s">
        <v>1592</v>
      </c>
      <c r="I299" s="236"/>
      <c r="J299" s="236"/>
      <c r="K299" s="236"/>
      <c r="L299" s="239" t="s">
        <v>2002</v>
      </c>
      <c r="M299" s="236"/>
      <c r="N299" s="236"/>
      <c r="O299" s="236"/>
      <c r="P299" s="236"/>
      <c r="Q299" s="236"/>
      <c r="R299" s="236"/>
      <c r="S299" s="236"/>
      <c r="T299" s="236"/>
      <c r="U299" s="236"/>
      <c r="V299" s="236"/>
      <c r="W299" s="236"/>
      <c r="X299" s="236"/>
      <c r="Y299" s="236"/>
      <c r="Z299" s="236"/>
      <c r="AA299" s="236"/>
      <c r="AB299" s="236"/>
      <c r="AC299" s="236"/>
      <c r="AD299" s="236"/>
      <c r="AE299" s="236"/>
      <c r="AF299" s="236"/>
      <c r="AG299" s="236"/>
      <c r="AH299" s="236"/>
      <c r="AI299" s="236"/>
    </row>
    <row r="300">
      <c r="A300" s="236"/>
      <c r="B300" s="234" t="s">
        <v>706</v>
      </c>
      <c r="C300" s="234"/>
      <c r="D300" s="234" t="s">
        <v>4</v>
      </c>
      <c r="E300" s="68" t="s">
        <v>18</v>
      </c>
      <c r="F300" s="68" t="s">
        <v>271</v>
      </c>
      <c r="G300" s="234" t="s">
        <v>937</v>
      </c>
      <c r="H300" s="239" t="s">
        <v>967</v>
      </c>
      <c r="I300" s="236"/>
      <c r="J300" s="236"/>
      <c r="K300" s="236"/>
      <c r="L300" s="239" t="s">
        <v>2003</v>
      </c>
      <c r="M300" s="236"/>
      <c r="N300" s="236"/>
      <c r="O300" s="236"/>
      <c r="P300" s="236"/>
      <c r="Q300" s="236"/>
      <c r="R300" s="236"/>
      <c r="S300" s="236"/>
      <c r="T300" s="236"/>
      <c r="U300" s="236"/>
      <c r="V300" s="236"/>
      <c r="W300" s="236"/>
      <c r="X300" s="236"/>
      <c r="Y300" s="236"/>
      <c r="Z300" s="236"/>
      <c r="AA300" s="236"/>
      <c r="AB300" s="236"/>
      <c r="AC300" s="236"/>
      <c r="AD300" s="236"/>
      <c r="AE300" s="236"/>
      <c r="AF300" s="236"/>
      <c r="AG300" s="236"/>
      <c r="AH300" s="236"/>
      <c r="AI300" s="236"/>
    </row>
    <row r="301">
      <c r="A301" s="236"/>
      <c r="B301" s="234" t="s">
        <v>707</v>
      </c>
      <c r="C301" s="234"/>
      <c r="D301" s="234" t="s">
        <v>4</v>
      </c>
      <c r="E301" s="68" t="s">
        <v>18</v>
      </c>
      <c r="F301" s="68" t="s">
        <v>271</v>
      </c>
      <c r="G301" s="234" t="s">
        <v>937</v>
      </c>
      <c r="H301" s="239" t="s">
        <v>967</v>
      </c>
      <c r="I301" s="236"/>
      <c r="J301" s="236"/>
      <c r="K301" s="236"/>
      <c r="L301" s="239" t="s">
        <v>2004</v>
      </c>
      <c r="M301" s="236"/>
      <c r="N301" s="236"/>
      <c r="O301" s="236"/>
      <c r="P301" s="236"/>
      <c r="Q301" s="236"/>
      <c r="R301" s="236"/>
      <c r="S301" s="236"/>
      <c r="T301" s="236"/>
      <c r="U301" s="236"/>
      <c r="V301" s="236"/>
      <c r="W301" s="236"/>
      <c r="X301" s="236"/>
      <c r="Y301" s="236"/>
      <c r="Z301" s="236"/>
      <c r="AA301" s="236"/>
      <c r="AB301" s="236"/>
      <c r="AC301" s="236"/>
      <c r="AD301" s="236"/>
      <c r="AE301" s="236"/>
      <c r="AF301" s="236"/>
      <c r="AG301" s="236"/>
      <c r="AH301" s="236"/>
      <c r="AI301" s="236"/>
    </row>
    <row r="302">
      <c r="A302" s="236"/>
      <c r="B302" s="240" t="s">
        <v>533</v>
      </c>
      <c r="C302" s="234"/>
      <c r="D302" s="234" t="s">
        <v>3</v>
      </c>
      <c r="E302" s="68" t="s">
        <v>18</v>
      </c>
      <c r="F302" s="68" t="s">
        <v>271</v>
      </c>
      <c r="G302" s="73" t="s">
        <v>2010</v>
      </c>
      <c r="H302" s="73" t="s">
        <v>1516</v>
      </c>
      <c r="I302" s="239"/>
      <c r="J302" s="239"/>
      <c r="K302" s="241" t="s">
        <v>2011</v>
      </c>
      <c r="L302" s="236"/>
      <c r="M302" s="243">
        <v>45416.0</v>
      </c>
      <c r="N302" s="236"/>
      <c r="O302" s="236"/>
      <c r="P302" s="236"/>
      <c r="Q302" s="236"/>
      <c r="R302" s="236"/>
      <c r="S302" s="236"/>
      <c r="T302" s="236"/>
      <c r="U302" s="236"/>
      <c r="V302" s="236"/>
      <c r="W302" s="236"/>
      <c r="X302" s="236"/>
      <c r="Y302" s="236"/>
      <c r="Z302" s="236"/>
      <c r="AA302" s="236"/>
      <c r="AB302" s="236"/>
      <c r="AC302" s="236"/>
      <c r="AD302" s="236"/>
      <c r="AE302" s="236"/>
      <c r="AF302" s="236"/>
      <c r="AG302" s="236"/>
      <c r="AH302" s="236"/>
      <c r="AI302" s="236"/>
    </row>
    <row r="303">
      <c r="A303" s="236"/>
      <c r="B303" s="236" t="s">
        <v>714</v>
      </c>
      <c r="C303" s="234"/>
      <c r="D303" s="234" t="s">
        <v>4</v>
      </c>
      <c r="E303" s="68" t="s">
        <v>18</v>
      </c>
      <c r="F303" s="68" t="s">
        <v>271</v>
      </c>
      <c r="G303" s="234" t="s">
        <v>951</v>
      </c>
      <c r="H303" s="239" t="s">
        <v>971</v>
      </c>
      <c r="I303" s="236"/>
      <c r="J303" s="236"/>
      <c r="K303" s="236"/>
      <c r="L303" s="239" t="s">
        <v>2015</v>
      </c>
      <c r="M303" s="236"/>
      <c r="N303" s="236"/>
      <c r="O303" s="236"/>
      <c r="P303" s="236"/>
      <c r="Q303" s="236"/>
      <c r="R303" s="236"/>
      <c r="S303" s="236"/>
      <c r="T303" s="236"/>
      <c r="U303" s="236"/>
      <c r="V303" s="236"/>
      <c r="W303" s="236"/>
      <c r="X303" s="236"/>
      <c r="Y303" s="236"/>
      <c r="Z303" s="236"/>
      <c r="AA303" s="236"/>
      <c r="AB303" s="236"/>
      <c r="AC303" s="236"/>
      <c r="AD303" s="236"/>
      <c r="AE303" s="236"/>
      <c r="AF303" s="236"/>
      <c r="AG303" s="236"/>
      <c r="AH303" s="236"/>
      <c r="AI303" s="236"/>
    </row>
    <row r="304">
      <c r="A304" s="236"/>
      <c r="B304" s="240" t="s">
        <v>528</v>
      </c>
      <c r="C304" s="234"/>
      <c r="D304" s="234" t="s">
        <v>3</v>
      </c>
      <c r="E304" s="68" t="s">
        <v>18</v>
      </c>
      <c r="F304" s="68" t="s">
        <v>271</v>
      </c>
      <c r="G304" s="73" t="s">
        <v>1757</v>
      </c>
      <c r="H304" s="73" t="s">
        <v>971</v>
      </c>
      <c r="I304" s="239"/>
      <c r="J304" s="239"/>
      <c r="K304" s="241" t="s">
        <v>2017</v>
      </c>
      <c r="L304" s="236"/>
      <c r="M304" s="242" t="s">
        <v>2018</v>
      </c>
      <c r="N304" s="236"/>
      <c r="O304" s="236"/>
      <c r="P304" s="236"/>
      <c r="Q304" s="236"/>
      <c r="R304" s="236"/>
      <c r="S304" s="236"/>
      <c r="T304" s="236"/>
      <c r="U304" s="236"/>
      <c r="V304" s="236"/>
      <c r="W304" s="236"/>
      <c r="X304" s="236"/>
      <c r="Y304" s="236"/>
      <c r="Z304" s="236"/>
      <c r="AA304" s="236"/>
      <c r="AB304" s="236"/>
      <c r="AC304" s="236"/>
      <c r="AD304" s="236"/>
      <c r="AE304" s="236"/>
      <c r="AF304" s="236"/>
      <c r="AG304" s="236"/>
      <c r="AH304" s="236"/>
      <c r="AI304" s="236"/>
    </row>
    <row r="305">
      <c r="A305" s="236"/>
      <c r="B305" s="236" t="s">
        <v>730</v>
      </c>
      <c r="C305" s="234"/>
      <c r="D305" s="234" t="s">
        <v>4</v>
      </c>
      <c r="E305" s="68" t="s">
        <v>18</v>
      </c>
      <c r="F305" s="68" t="s">
        <v>271</v>
      </c>
      <c r="G305" s="234" t="s">
        <v>953</v>
      </c>
      <c r="H305" s="239" t="s">
        <v>1598</v>
      </c>
      <c r="I305" s="236"/>
      <c r="J305" s="236"/>
      <c r="K305" s="236"/>
      <c r="L305" s="239" t="s">
        <v>2019</v>
      </c>
      <c r="M305" s="236"/>
      <c r="N305" s="236"/>
      <c r="O305" s="236"/>
      <c r="P305" s="236"/>
      <c r="Q305" s="236"/>
      <c r="R305" s="236"/>
      <c r="S305" s="236"/>
      <c r="T305" s="236"/>
      <c r="U305" s="236"/>
      <c r="V305" s="236"/>
      <c r="W305" s="236"/>
      <c r="X305" s="236"/>
      <c r="Y305" s="236"/>
      <c r="Z305" s="236"/>
      <c r="AA305" s="236"/>
      <c r="AB305" s="236"/>
      <c r="AC305" s="236"/>
      <c r="AD305" s="236"/>
      <c r="AE305" s="236"/>
      <c r="AF305" s="236"/>
      <c r="AG305" s="236"/>
      <c r="AH305" s="236"/>
      <c r="AI305" s="236"/>
    </row>
    <row r="306">
      <c r="A306" s="236"/>
      <c r="B306" s="240" t="s">
        <v>534</v>
      </c>
      <c r="C306" s="234"/>
      <c r="D306" s="234" t="s">
        <v>3</v>
      </c>
      <c r="E306" s="68" t="s">
        <v>18</v>
      </c>
      <c r="F306" s="68" t="s">
        <v>271</v>
      </c>
      <c r="G306" s="73" t="s">
        <v>2010</v>
      </c>
      <c r="H306" s="73" t="s">
        <v>955</v>
      </c>
      <c r="I306" s="239"/>
      <c r="J306" s="239"/>
      <c r="K306" s="241" t="s">
        <v>2020</v>
      </c>
      <c r="L306" s="236"/>
      <c r="M306" s="242"/>
      <c r="N306" s="236"/>
      <c r="O306" s="236"/>
      <c r="P306" s="236"/>
      <c r="Q306" s="236"/>
      <c r="R306" s="236"/>
      <c r="S306" s="236"/>
      <c r="T306" s="236"/>
      <c r="U306" s="236"/>
      <c r="V306" s="236"/>
      <c r="W306" s="236"/>
      <c r="X306" s="236"/>
      <c r="Y306" s="236"/>
      <c r="Z306" s="236"/>
      <c r="AA306" s="236"/>
      <c r="AB306" s="236"/>
      <c r="AC306" s="236"/>
      <c r="AD306" s="236"/>
      <c r="AE306" s="236"/>
      <c r="AF306" s="236"/>
      <c r="AG306" s="236"/>
      <c r="AH306" s="236"/>
      <c r="AI306" s="236"/>
    </row>
    <row r="307">
      <c r="A307" s="236"/>
      <c r="B307" s="236" t="s">
        <v>712</v>
      </c>
      <c r="C307" s="234"/>
      <c r="D307" s="234" t="s">
        <v>4</v>
      </c>
      <c r="E307" s="68" t="s">
        <v>18</v>
      </c>
      <c r="F307" s="68" t="s">
        <v>271</v>
      </c>
      <c r="G307" s="234" t="s">
        <v>957</v>
      </c>
      <c r="H307" s="239" t="s">
        <v>1599</v>
      </c>
      <c r="I307" s="236"/>
      <c r="J307" s="236"/>
      <c r="K307" s="236"/>
      <c r="L307" s="239" t="s">
        <v>2024</v>
      </c>
      <c r="M307" s="236"/>
      <c r="N307" s="236"/>
      <c r="O307" s="236"/>
      <c r="P307" s="236"/>
      <c r="Q307" s="236"/>
      <c r="R307" s="236"/>
      <c r="S307" s="236"/>
      <c r="T307" s="236"/>
      <c r="U307" s="236"/>
      <c r="V307" s="236"/>
      <c r="W307" s="236"/>
      <c r="X307" s="236"/>
      <c r="Y307" s="236"/>
      <c r="Z307" s="236"/>
      <c r="AA307" s="236"/>
      <c r="AB307" s="236"/>
      <c r="AC307" s="236"/>
      <c r="AD307" s="236"/>
      <c r="AE307" s="236"/>
      <c r="AF307" s="236"/>
      <c r="AG307" s="236"/>
      <c r="AH307" s="236"/>
      <c r="AI307" s="236"/>
    </row>
    <row r="308">
      <c r="A308" s="236"/>
      <c r="B308" s="236" t="s">
        <v>746</v>
      </c>
      <c r="C308" s="234"/>
      <c r="D308" s="234" t="s">
        <v>4</v>
      </c>
      <c r="E308" s="68" t="s">
        <v>18</v>
      </c>
      <c r="F308" s="68" t="s">
        <v>271</v>
      </c>
      <c r="G308" s="234" t="s">
        <v>962</v>
      </c>
      <c r="H308" s="239" t="s">
        <v>963</v>
      </c>
      <c r="I308" s="236"/>
      <c r="J308" s="236"/>
      <c r="K308" s="236"/>
      <c r="L308" s="239" t="s">
        <v>2026</v>
      </c>
      <c r="M308" s="236"/>
      <c r="N308" s="236"/>
      <c r="O308" s="236"/>
      <c r="P308" s="236"/>
      <c r="Q308" s="236"/>
      <c r="R308" s="236"/>
      <c r="S308" s="236"/>
      <c r="T308" s="236"/>
      <c r="U308" s="236"/>
      <c r="V308" s="236"/>
      <c r="W308" s="236"/>
      <c r="X308" s="236"/>
      <c r="Y308" s="236"/>
      <c r="Z308" s="236"/>
      <c r="AA308" s="236"/>
      <c r="AB308" s="236"/>
      <c r="AC308" s="236"/>
      <c r="AD308" s="236"/>
      <c r="AE308" s="236"/>
      <c r="AF308" s="236"/>
      <c r="AG308" s="236"/>
      <c r="AH308" s="236"/>
      <c r="AI308" s="236"/>
    </row>
    <row r="309">
      <c r="A309" s="236"/>
      <c r="B309" s="240" t="s">
        <v>547</v>
      </c>
      <c r="C309" s="234"/>
      <c r="D309" s="234" t="s">
        <v>3</v>
      </c>
      <c r="E309" s="68" t="s">
        <v>18</v>
      </c>
      <c r="F309" s="68" t="s">
        <v>271</v>
      </c>
      <c r="G309" s="235" t="s">
        <v>1695</v>
      </c>
      <c r="H309" s="73" t="s">
        <v>963</v>
      </c>
      <c r="I309" s="239"/>
      <c r="J309" s="239"/>
      <c r="K309" s="241" t="s">
        <v>2027</v>
      </c>
      <c r="L309" s="236"/>
      <c r="M309" s="242" t="s">
        <v>2028</v>
      </c>
      <c r="N309" s="236"/>
      <c r="O309" s="236"/>
      <c r="P309" s="236"/>
      <c r="Q309" s="236"/>
      <c r="R309" s="236"/>
      <c r="S309" s="236"/>
      <c r="T309" s="236"/>
      <c r="U309" s="236"/>
      <c r="V309" s="236"/>
      <c r="W309" s="236"/>
      <c r="X309" s="236"/>
      <c r="Y309" s="236"/>
      <c r="Z309" s="236"/>
      <c r="AA309" s="236"/>
      <c r="AB309" s="236"/>
      <c r="AC309" s="236"/>
      <c r="AD309" s="236"/>
      <c r="AE309" s="236"/>
      <c r="AF309" s="236"/>
      <c r="AG309" s="236"/>
      <c r="AH309" s="236"/>
      <c r="AI309" s="236"/>
    </row>
    <row r="310">
      <c r="A310" s="236"/>
      <c r="B310" s="236" t="s">
        <v>734</v>
      </c>
      <c r="C310" s="234"/>
      <c r="D310" s="234" t="s">
        <v>4</v>
      </c>
      <c r="E310" s="68" t="s">
        <v>18</v>
      </c>
      <c r="F310" s="68" t="s">
        <v>271</v>
      </c>
      <c r="G310" s="234" t="s">
        <v>100</v>
      </c>
      <c r="H310" s="239" t="s">
        <v>958</v>
      </c>
      <c r="I310" s="236"/>
      <c r="J310" s="236"/>
      <c r="K310" s="236"/>
      <c r="L310" s="239" t="s">
        <v>2033</v>
      </c>
      <c r="M310" s="236"/>
      <c r="N310" s="236"/>
      <c r="O310" s="236"/>
      <c r="P310" s="236"/>
      <c r="Q310" s="236"/>
      <c r="R310" s="236"/>
      <c r="S310" s="236"/>
      <c r="T310" s="236"/>
      <c r="U310" s="236"/>
      <c r="V310" s="236"/>
      <c r="W310" s="236"/>
      <c r="X310" s="236"/>
      <c r="Y310" s="236"/>
      <c r="Z310" s="236"/>
      <c r="AA310" s="236"/>
      <c r="AB310" s="236"/>
      <c r="AC310" s="236"/>
      <c r="AD310" s="236"/>
      <c r="AE310" s="236"/>
      <c r="AF310" s="236"/>
      <c r="AG310" s="236"/>
      <c r="AH310" s="236"/>
      <c r="AI310" s="236"/>
    </row>
    <row r="311">
      <c r="A311" s="236"/>
      <c r="B311" s="236" t="s">
        <v>729</v>
      </c>
      <c r="C311" s="234"/>
      <c r="D311" s="234" t="s">
        <v>4</v>
      </c>
      <c r="E311" s="68" t="s">
        <v>18</v>
      </c>
      <c r="F311" s="68" t="s">
        <v>271</v>
      </c>
      <c r="G311" s="234" t="s">
        <v>1437</v>
      </c>
      <c r="H311" s="239" t="s">
        <v>1602</v>
      </c>
      <c r="I311" s="236"/>
      <c r="J311" s="236"/>
      <c r="K311" s="236"/>
      <c r="L311" s="239" t="s">
        <v>2039</v>
      </c>
      <c r="M311" s="236"/>
      <c r="N311" s="236"/>
      <c r="O311" s="236"/>
      <c r="P311" s="236"/>
      <c r="Q311" s="236"/>
      <c r="R311" s="236"/>
      <c r="S311" s="236"/>
      <c r="T311" s="236"/>
      <c r="U311" s="236"/>
      <c r="V311" s="236"/>
      <c r="W311" s="236"/>
      <c r="X311" s="236"/>
      <c r="Y311" s="236"/>
      <c r="Z311" s="236"/>
      <c r="AA311" s="236"/>
      <c r="AB311" s="236"/>
      <c r="AC311" s="236"/>
      <c r="AD311" s="236"/>
      <c r="AE311" s="236"/>
      <c r="AF311" s="236"/>
      <c r="AG311" s="236"/>
      <c r="AH311" s="236"/>
      <c r="AI311" s="236"/>
    </row>
    <row r="312">
      <c r="A312" s="236"/>
      <c r="B312" s="236" t="s">
        <v>744</v>
      </c>
      <c r="C312" s="234"/>
      <c r="D312" s="234" t="s">
        <v>4</v>
      </c>
      <c r="E312" s="68" t="s">
        <v>18</v>
      </c>
      <c r="F312" s="68" t="s">
        <v>271</v>
      </c>
      <c r="G312" s="234" t="s">
        <v>947</v>
      </c>
      <c r="H312" s="239" t="s">
        <v>1606</v>
      </c>
      <c r="I312" s="236"/>
      <c r="J312" s="236"/>
      <c r="K312" s="236"/>
      <c r="L312" s="239" t="s">
        <v>2042</v>
      </c>
      <c r="M312" s="236"/>
      <c r="N312" s="236"/>
      <c r="O312" s="236"/>
      <c r="P312" s="236"/>
      <c r="Q312" s="236"/>
      <c r="R312" s="236"/>
      <c r="S312" s="236"/>
      <c r="T312" s="236"/>
      <c r="U312" s="236"/>
      <c r="V312" s="236"/>
      <c r="W312" s="236"/>
      <c r="X312" s="236"/>
      <c r="Y312" s="236"/>
      <c r="Z312" s="236"/>
      <c r="AA312" s="236"/>
      <c r="AB312" s="236"/>
      <c r="AC312" s="236"/>
      <c r="AD312" s="236"/>
      <c r="AE312" s="236"/>
      <c r="AF312" s="236"/>
      <c r="AG312" s="236"/>
      <c r="AH312" s="236"/>
      <c r="AI312" s="236"/>
    </row>
    <row r="313">
      <c r="A313" s="236"/>
      <c r="B313" s="236" t="s">
        <v>702</v>
      </c>
      <c r="C313" s="234"/>
      <c r="D313" s="234" t="s">
        <v>4</v>
      </c>
      <c r="E313" s="68" t="s">
        <v>18</v>
      </c>
      <c r="F313" s="68" t="s">
        <v>271</v>
      </c>
      <c r="G313" s="234" t="s">
        <v>949</v>
      </c>
      <c r="H313" s="239" t="s">
        <v>1607</v>
      </c>
      <c r="I313" s="236"/>
      <c r="J313" s="236"/>
      <c r="K313" s="236"/>
      <c r="L313" s="239" t="s">
        <v>2043</v>
      </c>
      <c r="M313" s="236"/>
      <c r="N313" s="236"/>
      <c r="O313" s="236"/>
      <c r="P313" s="236"/>
      <c r="Q313" s="236"/>
      <c r="R313" s="236"/>
      <c r="S313" s="236"/>
      <c r="T313" s="236"/>
      <c r="U313" s="236"/>
      <c r="V313" s="236"/>
      <c r="W313" s="236"/>
      <c r="X313" s="236"/>
      <c r="Y313" s="236"/>
      <c r="Z313" s="236"/>
      <c r="AA313" s="236"/>
      <c r="AB313" s="236"/>
      <c r="AC313" s="236"/>
      <c r="AD313" s="236"/>
      <c r="AE313" s="236"/>
      <c r="AF313" s="236"/>
      <c r="AG313" s="236"/>
      <c r="AH313" s="236"/>
      <c r="AI313" s="236"/>
    </row>
    <row r="314">
      <c r="A314" s="236"/>
      <c r="B314" s="236" t="s">
        <v>743</v>
      </c>
      <c r="C314" s="234"/>
      <c r="D314" s="234" t="s">
        <v>4</v>
      </c>
      <c r="E314" s="68" t="s">
        <v>18</v>
      </c>
      <c r="F314" s="68" t="s">
        <v>271</v>
      </c>
      <c r="G314" s="234" t="s">
        <v>1608</v>
      </c>
      <c r="H314" s="239" t="s">
        <v>1609</v>
      </c>
      <c r="I314" s="236"/>
      <c r="J314" s="236"/>
      <c r="K314" s="236"/>
      <c r="L314" s="239" t="s">
        <v>2054</v>
      </c>
      <c r="M314" s="236"/>
      <c r="N314" s="236"/>
      <c r="O314" s="236"/>
      <c r="P314" s="236"/>
      <c r="Q314" s="236"/>
      <c r="R314" s="236"/>
      <c r="S314" s="236"/>
      <c r="T314" s="236"/>
      <c r="U314" s="236"/>
      <c r="V314" s="236"/>
      <c r="W314" s="236"/>
      <c r="X314" s="236"/>
      <c r="Y314" s="236"/>
      <c r="Z314" s="236"/>
      <c r="AA314" s="236"/>
      <c r="AB314" s="236"/>
      <c r="AC314" s="236"/>
      <c r="AD314" s="236"/>
      <c r="AE314" s="236"/>
      <c r="AF314" s="236"/>
      <c r="AG314" s="236"/>
      <c r="AH314" s="236"/>
      <c r="AI314" s="236"/>
    </row>
    <row r="315">
      <c r="A315" s="236"/>
      <c r="B315" s="236" t="s">
        <v>738</v>
      </c>
      <c r="C315" s="234"/>
      <c r="D315" s="234" t="s">
        <v>4</v>
      </c>
      <c r="E315" s="68" t="s">
        <v>18</v>
      </c>
      <c r="F315" s="68" t="s">
        <v>271</v>
      </c>
      <c r="G315" s="234" t="s">
        <v>1532</v>
      </c>
      <c r="H315" s="239" t="s">
        <v>1610</v>
      </c>
      <c r="I315" s="236"/>
      <c r="J315" s="236"/>
      <c r="K315" s="236"/>
      <c r="L315" s="239" t="s">
        <v>2065</v>
      </c>
      <c r="M315" s="236"/>
      <c r="N315" s="236"/>
      <c r="O315" s="236"/>
      <c r="P315" s="236"/>
      <c r="Q315" s="236"/>
      <c r="R315" s="236"/>
      <c r="S315" s="236"/>
      <c r="T315" s="236"/>
      <c r="U315" s="236"/>
      <c r="V315" s="236"/>
      <c r="W315" s="236"/>
      <c r="X315" s="236"/>
      <c r="Y315" s="236"/>
      <c r="Z315" s="236"/>
      <c r="AA315" s="236"/>
      <c r="AB315" s="236"/>
      <c r="AC315" s="236"/>
      <c r="AD315" s="236"/>
      <c r="AE315" s="236"/>
      <c r="AF315" s="236"/>
      <c r="AG315" s="236"/>
      <c r="AH315" s="236"/>
      <c r="AI315" s="236"/>
    </row>
    <row r="316">
      <c r="A316" s="236"/>
      <c r="B316" s="236" t="s">
        <v>708</v>
      </c>
      <c r="C316" s="234"/>
      <c r="D316" s="234" t="s">
        <v>4</v>
      </c>
      <c r="E316" s="68" t="s">
        <v>18</v>
      </c>
      <c r="F316" s="68" t="s">
        <v>271</v>
      </c>
      <c r="G316" s="234" t="s">
        <v>937</v>
      </c>
      <c r="H316" s="239" t="s">
        <v>1611</v>
      </c>
      <c r="I316" s="236"/>
      <c r="J316" s="236"/>
      <c r="K316" s="236"/>
      <c r="L316" s="239" t="s">
        <v>2066</v>
      </c>
      <c r="M316" s="236"/>
      <c r="N316" s="236"/>
      <c r="O316" s="236"/>
      <c r="P316" s="236"/>
      <c r="Q316" s="236"/>
      <c r="R316" s="236"/>
      <c r="S316" s="236"/>
      <c r="T316" s="236"/>
      <c r="U316" s="236"/>
      <c r="V316" s="236"/>
      <c r="W316" s="236"/>
      <c r="X316" s="236"/>
      <c r="Y316" s="236"/>
      <c r="Z316" s="236"/>
      <c r="AA316" s="236"/>
      <c r="AB316" s="236"/>
      <c r="AC316" s="236"/>
      <c r="AD316" s="236"/>
      <c r="AE316" s="236"/>
      <c r="AF316" s="236"/>
      <c r="AG316" s="236"/>
      <c r="AH316" s="236"/>
      <c r="AI316" s="236"/>
    </row>
    <row r="317">
      <c r="A317" s="236"/>
      <c r="B317" s="240" t="s">
        <v>525</v>
      </c>
      <c r="C317" s="234"/>
      <c r="D317" s="234" t="s">
        <v>3</v>
      </c>
      <c r="E317" s="68" t="s">
        <v>18</v>
      </c>
      <c r="F317" s="68" t="s">
        <v>271</v>
      </c>
      <c r="G317" s="73" t="s">
        <v>1847</v>
      </c>
      <c r="H317" s="73" t="s">
        <v>1519</v>
      </c>
      <c r="I317" s="239"/>
      <c r="J317" s="239"/>
      <c r="K317" s="258"/>
      <c r="L317" s="236"/>
      <c r="M317" s="242" t="s">
        <v>2069</v>
      </c>
      <c r="N317" s="236"/>
      <c r="O317" s="236"/>
      <c r="P317" s="236"/>
      <c r="Q317" s="236"/>
      <c r="R317" s="236"/>
      <c r="S317" s="236"/>
      <c r="T317" s="236"/>
      <c r="U317" s="236"/>
      <c r="V317" s="236"/>
      <c r="W317" s="236"/>
      <c r="X317" s="236"/>
      <c r="Y317" s="236"/>
      <c r="Z317" s="236"/>
      <c r="AA317" s="236"/>
      <c r="AB317" s="236"/>
      <c r="AC317" s="236"/>
      <c r="AD317" s="236"/>
      <c r="AE317" s="236"/>
      <c r="AF317" s="236"/>
      <c r="AG317" s="236"/>
      <c r="AH317" s="236"/>
      <c r="AI317" s="236"/>
    </row>
    <row r="318">
      <c r="A318" s="236"/>
      <c r="B318" s="236" t="s">
        <v>752</v>
      </c>
      <c r="C318" s="234"/>
      <c r="D318" s="234" t="s">
        <v>4</v>
      </c>
      <c r="E318" s="68" t="s">
        <v>18</v>
      </c>
      <c r="F318" s="68" t="s">
        <v>271</v>
      </c>
      <c r="G318" s="234" t="s">
        <v>950</v>
      </c>
      <c r="H318" s="239" t="s">
        <v>1616</v>
      </c>
      <c r="I318" s="236"/>
      <c r="J318" s="236"/>
      <c r="K318" s="236"/>
      <c r="L318" s="239" t="s">
        <v>2073</v>
      </c>
      <c r="M318" s="236"/>
      <c r="N318" s="236"/>
      <c r="O318" s="236"/>
      <c r="P318" s="236"/>
      <c r="Q318" s="236"/>
      <c r="R318" s="236"/>
      <c r="S318" s="236"/>
      <c r="T318" s="236"/>
      <c r="U318" s="236"/>
      <c r="V318" s="236"/>
      <c r="W318" s="236"/>
      <c r="X318" s="236"/>
      <c r="Y318" s="236"/>
      <c r="Z318" s="236"/>
      <c r="AA318" s="236"/>
      <c r="AB318" s="236"/>
      <c r="AC318" s="236"/>
      <c r="AD318" s="236"/>
      <c r="AE318" s="236"/>
      <c r="AF318" s="236"/>
      <c r="AG318" s="236"/>
      <c r="AH318" s="236"/>
      <c r="AI318" s="236"/>
    </row>
    <row r="319">
      <c r="A319" s="236"/>
      <c r="B319" s="236" t="s">
        <v>709</v>
      </c>
      <c r="C319" s="234"/>
      <c r="D319" s="234" t="s">
        <v>4</v>
      </c>
      <c r="E319" s="68" t="s">
        <v>18</v>
      </c>
      <c r="F319" s="68" t="s">
        <v>271</v>
      </c>
      <c r="G319" s="234" t="s">
        <v>937</v>
      </c>
      <c r="H319" s="239" t="s">
        <v>1617</v>
      </c>
      <c r="I319" s="236"/>
      <c r="J319" s="236"/>
      <c r="K319" s="236"/>
      <c r="L319" s="239" t="s">
        <v>2074</v>
      </c>
      <c r="M319" s="236"/>
      <c r="N319" s="236"/>
      <c r="O319" s="236"/>
      <c r="P319" s="236"/>
      <c r="Q319" s="236"/>
      <c r="R319" s="236"/>
      <c r="S319" s="236"/>
      <c r="T319" s="236"/>
      <c r="U319" s="236"/>
      <c r="V319" s="236"/>
      <c r="W319" s="236"/>
      <c r="X319" s="236"/>
      <c r="Y319" s="236"/>
      <c r="Z319" s="236"/>
      <c r="AA319" s="236"/>
      <c r="AB319" s="236"/>
      <c r="AC319" s="236"/>
      <c r="AD319" s="236"/>
      <c r="AE319" s="236"/>
      <c r="AF319" s="236"/>
      <c r="AG319" s="236"/>
      <c r="AH319" s="236"/>
      <c r="AI319" s="236"/>
    </row>
    <row r="320">
      <c r="A320" s="236"/>
      <c r="B320" s="236" t="s">
        <v>710</v>
      </c>
      <c r="C320" s="234"/>
      <c r="D320" s="234" t="s">
        <v>4</v>
      </c>
      <c r="E320" s="68" t="s">
        <v>18</v>
      </c>
      <c r="F320" s="68" t="s">
        <v>271</v>
      </c>
      <c r="G320" s="234" t="s">
        <v>937</v>
      </c>
      <c r="H320" s="239" t="s">
        <v>1618</v>
      </c>
      <c r="I320" s="236"/>
      <c r="J320" s="236"/>
      <c r="K320" s="236"/>
      <c r="L320" s="239" t="s">
        <v>2075</v>
      </c>
      <c r="M320" s="236"/>
      <c r="N320" s="236"/>
      <c r="O320" s="236"/>
      <c r="P320" s="236"/>
      <c r="Q320" s="236"/>
      <c r="R320" s="236"/>
      <c r="S320" s="236"/>
      <c r="T320" s="236"/>
      <c r="U320" s="236"/>
      <c r="V320" s="236"/>
      <c r="W320" s="236"/>
      <c r="X320" s="236"/>
      <c r="Y320" s="236"/>
      <c r="Z320" s="236"/>
      <c r="AA320" s="236"/>
      <c r="AB320" s="236"/>
      <c r="AC320" s="236"/>
      <c r="AD320" s="236"/>
      <c r="AE320" s="236"/>
      <c r="AF320" s="236"/>
      <c r="AG320" s="236"/>
      <c r="AH320" s="236"/>
      <c r="AI320" s="236"/>
    </row>
    <row r="321">
      <c r="A321" s="236"/>
      <c r="B321" s="236" t="s">
        <v>754</v>
      </c>
      <c r="C321" s="234"/>
      <c r="D321" s="234" t="s">
        <v>4</v>
      </c>
      <c r="E321" s="68" t="s">
        <v>18</v>
      </c>
      <c r="F321" s="68" t="s">
        <v>271</v>
      </c>
      <c r="G321" s="234" t="s">
        <v>1954</v>
      </c>
      <c r="H321" s="239" t="s">
        <v>1620</v>
      </c>
      <c r="I321" s="236"/>
      <c r="J321" s="236"/>
      <c r="K321" s="236"/>
      <c r="L321" s="239" t="s">
        <v>2081</v>
      </c>
      <c r="M321" s="236"/>
      <c r="N321" s="236"/>
      <c r="O321" s="236"/>
      <c r="P321" s="236"/>
      <c r="Q321" s="236"/>
      <c r="R321" s="236"/>
      <c r="S321" s="236"/>
      <c r="T321" s="236"/>
      <c r="U321" s="236"/>
      <c r="V321" s="236"/>
      <c r="W321" s="236"/>
      <c r="X321" s="236"/>
      <c r="Y321" s="236"/>
      <c r="Z321" s="236"/>
      <c r="AA321" s="236"/>
      <c r="AB321" s="236"/>
      <c r="AC321" s="236"/>
      <c r="AD321" s="236"/>
      <c r="AE321" s="236"/>
      <c r="AF321" s="236"/>
      <c r="AG321" s="236"/>
      <c r="AH321" s="236"/>
      <c r="AI321" s="236"/>
    </row>
    <row r="322">
      <c r="A322" s="236"/>
      <c r="B322" s="240" t="s">
        <v>529</v>
      </c>
      <c r="C322" s="234"/>
      <c r="D322" s="234" t="s">
        <v>3</v>
      </c>
      <c r="E322" s="68" t="s">
        <v>18</v>
      </c>
      <c r="F322" s="68" t="s">
        <v>271</v>
      </c>
      <c r="G322" s="235" t="s">
        <v>1755</v>
      </c>
      <c r="H322" s="73" t="s">
        <v>1521</v>
      </c>
      <c r="I322" s="239"/>
      <c r="J322" s="239"/>
      <c r="K322" s="241" t="s">
        <v>2087</v>
      </c>
      <c r="L322" s="236"/>
      <c r="M322" s="242" t="s">
        <v>2088</v>
      </c>
      <c r="N322" s="236"/>
      <c r="O322" s="236"/>
      <c r="P322" s="236"/>
      <c r="Q322" s="236"/>
      <c r="R322" s="236"/>
      <c r="S322" s="236"/>
      <c r="T322" s="236"/>
      <c r="U322" s="236"/>
      <c r="V322" s="236"/>
      <c r="W322" s="236"/>
      <c r="X322" s="236"/>
      <c r="Y322" s="236"/>
      <c r="Z322" s="236"/>
      <c r="AA322" s="236"/>
      <c r="AB322" s="236"/>
      <c r="AC322" s="236"/>
      <c r="AD322" s="236"/>
      <c r="AE322" s="236"/>
      <c r="AF322" s="236"/>
      <c r="AG322" s="236"/>
      <c r="AH322" s="236"/>
      <c r="AI322" s="236"/>
    </row>
    <row r="323">
      <c r="A323" s="236"/>
      <c r="B323" s="236" t="s">
        <v>715</v>
      </c>
      <c r="C323" s="234"/>
      <c r="D323" s="234" t="s">
        <v>4</v>
      </c>
      <c r="E323" s="68" t="s">
        <v>18</v>
      </c>
      <c r="F323" s="68" t="s">
        <v>271</v>
      </c>
      <c r="G323" s="234" t="s">
        <v>951</v>
      </c>
      <c r="H323" s="239" t="s">
        <v>1623</v>
      </c>
      <c r="I323" s="236"/>
      <c r="J323" s="236"/>
      <c r="K323" s="236"/>
      <c r="L323" s="239" t="s">
        <v>2092</v>
      </c>
      <c r="M323" s="236"/>
      <c r="N323" s="236"/>
      <c r="O323" s="236"/>
      <c r="P323" s="236"/>
      <c r="Q323" s="236"/>
      <c r="R323" s="236"/>
      <c r="S323" s="236"/>
      <c r="T323" s="236"/>
      <c r="U323" s="236"/>
      <c r="V323" s="236"/>
      <c r="W323" s="236"/>
      <c r="X323" s="236"/>
      <c r="Y323" s="236"/>
      <c r="Z323" s="236"/>
      <c r="AA323" s="236"/>
      <c r="AB323" s="236"/>
      <c r="AC323" s="236"/>
      <c r="AD323" s="236"/>
      <c r="AE323" s="236"/>
      <c r="AF323" s="236"/>
      <c r="AG323" s="236"/>
      <c r="AH323" s="236"/>
      <c r="AI323" s="236"/>
    </row>
    <row r="324">
      <c r="A324" s="236"/>
      <c r="B324" s="236" t="s">
        <v>733</v>
      </c>
      <c r="C324" s="234"/>
      <c r="D324" s="234" t="s">
        <v>4</v>
      </c>
      <c r="E324" s="68" t="s">
        <v>18</v>
      </c>
      <c r="F324" s="68" t="s">
        <v>271</v>
      </c>
      <c r="G324" s="234" t="s">
        <v>1485</v>
      </c>
      <c r="H324" s="239" t="s">
        <v>1624</v>
      </c>
      <c r="I324" s="236"/>
      <c r="J324" s="236"/>
      <c r="K324" s="236"/>
      <c r="L324" s="239" t="s">
        <v>2093</v>
      </c>
      <c r="M324" s="236"/>
      <c r="N324" s="236"/>
      <c r="O324" s="236"/>
      <c r="P324" s="236"/>
      <c r="Q324" s="236"/>
      <c r="R324" s="236"/>
      <c r="S324" s="236"/>
      <c r="T324" s="236"/>
      <c r="U324" s="236"/>
      <c r="V324" s="236"/>
      <c r="W324" s="236"/>
      <c r="X324" s="236"/>
      <c r="Y324" s="236"/>
      <c r="Z324" s="236"/>
      <c r="AA324" s="236"/>
      <c r="AB324" s="236"/>
      <c r="AC324" s="236"/>
      <c r="AD324" s="236"/>
      <c r="AE324" s="236"/>
      <c r="AF324" s="236"/>
      <c r="AG324" s="236"/>
      <c r="AH324" s="236"/>
      <c r="AI324" s="236"/>
    </row>
    <row r="325">
      <c r="A325" s="236"/>
      <c r="B325" s="240" t="s">
        <v>531</v>
      </c>
      <c r="C325" s="234"/>
      <c r="D325" s="234" t="s">
        <v>3</v>
      </c>
      <c r="E325" s="68" t="s">
        <v>18</v>
      </c>
      <c r="F325" s="68" t="s">
        <v>271</v>
      </c>
      <c r="G325" s="73" t="s">
        <v>1968</v>
      </c>
      <c r="H325" s="73" t="s">
        <v>1511</v>
      </c>
      <c r="I325" s="239"/>
      <c r="J325" s="239"/>
      <c r="K325" s="241" t="s">
        <v>2100</v>
      </c>
      <c r="L325" s="236"/>
      <c r="M325" s="242" t="s">
        <v>2101</v>
      </c>
      <c r="N325" s="236"/>
      <c r="O325" s="236"/>
      <c r="P325" s="236"/>
      <c r="Q325" s="236"/>
      <c r="R325" s="236"/>
      <c r="S325" s="236"/>
      <c r="T325" s="236"/>
      <c r="U325" s="236"/>
      <c r="V325" s="236"/>
      <c r="W325" s="236"/>
      <c r="X325" s="236"/>
      <c r="Y325" s="236"/>
      <c r="Z325" s="236"/>
      <c r="AA325" s="236"/>
      <c r="AB325" s="236"/>
      <c r="AC325" s="236"/>
      <c r="AD325" s="236"/>
      <c r="AE325" s="236"/>
      <c r="AF325" s="236"/>
      <c r="AG325" s="236"/>
      <c r="AH325" s="236"/>
      <c r="AI325" s="236"/>
    </row>
    <row r="326">
      <c r="A326" s="236"/>
      <c r="B326" s="236" t="s">
        <v>716</v>
      </c>
      <c r="C326" s="234"/>
      <c r="D326" s="234" t="s">
        <v>4</v>
      </c>
      <c r="E326" s="68" t="s">
        <v>18</v>
      </c>
      <c r="F326" s="68" t="s">
        <v>271</v>
      </c>
      <c r="G326" s="234" t="s">
        <v>951</v>
      </c>
      <c r="H326" s="239" t="s">
        <v>1627</v>
      </c>
      <c r="I326" s="236"/>
      <c r="J326" s="236"/>
      <c r="K326" s="236"/>
      <c r="L326" s="239" t="s">
        <v>2103</v>
      </c>
      <c r="M326" s="236"/>
      <c r="N326" s="236"/>
      <c r="O326" s="236"/>
      <c r="P326" s="236"/>
      <c r="Q326" s="236"/>
      <c r="R326" s="236"/>
      <c r="S326" s="236"/>
      <c r="T326" s="236"/>
      <c r="U326" s="236"/>
      <c r="V326" s="236"/>
      <c r="W326" s="236"/>
      <c r="X326" s="236"/>
      <c r="Y326" s="236"/>
      <c r="Z326" s="236"/>
      <c r="AA326" s="236"/>
      <c r="AB326" s="236"/>
      <c r="AC326" s="236"/>
      <c r="AD326" s="236"/>
      <c r="AE326" s="236"/>
      <c r="AF326" s="236"/>
      <c r="AG326" s="236"/>
      <c r="AH326" s="236"/>
      <c r="AI326" s="236"/>
    </row>
    <row r="327">
      <c r="A327" s="236"/>
      <c r="B327" s="240" t="s">
        <v>542</v>
      </c>
      <c r="C327" s="234"/>
      <c r="D327" s="234" t="s">
        <v>3</v>
      </c>
      <c r="E327" s="68" t="s">
        <v>18</v>
      </c>
      <c r="F327" s="68" t="s">
        <v>271</v>
      </c>
      <c r="G327" s="73" t="s">
        <v>1701</v>
      </c>
      <c r="H327" s="73" t="s">
        <v>963</v>
      </c>
      <c r="I327" s="239"/>
      <c r="J327" s="239"/>
      <c r="K327" s="241" t="s">
        <v>2106</v>
      </c>
      <c r="L327" s="236"/>
      <c r="M327" s="242" t="s">
        <v>2107</v>
      </c>
      <c r="N327" s="236"/>
      <c r="O327" s="236"/>
      <c r="P327" s="236"/>
      <c r="Q327" s="236"/>
      <c r="R327" s="236"/>
      <c r="S327" s="236"/>
      <c r="T327" s="236"/>
      <c r="U327" s="236"/>
      <c r="V327" s="236"/>
      <c r="W327" s="236"/>
      <c r="X327" s="236"/>
      <c r="Y327" s="236"/>
      <c r="Z327" s="236"/>
      <c r="AA327" s="236"/>
      <c r="AB327" s="236"/>
      <c r="AC327" s="236"/>
      <c r="AD327" s="236"/>
      <c r="AE327" s="236"/>
      <c r="AF327" s="236"/>
      <c r="AG327" s="236"/>
      <c r="AH327" s="236"/>
      <c r="AI327" s="236"/>
    </row>
    <row r="328">
      <c r="A328" s="236"/>
      <c r="B328" s="240" t="s">
        <v>536</v>
      </c>
      <c r="C328" s="234"/>
      <c r="D328" s="234" t="s">
        <v>3</v>
      </c>
      <c r="E328" s="68" t="s">
        <v>18</v>
      </c>
      <c r="F328" s="68" t="s">
        <v>271</v>
      </c>
      <c r="G328" s="73"/>
      <c r="H328" s="73" t="s">
        <v>1527</v>
      </c>
      <c r="I328" s="239"/>
      <c r="J328" s="239"/>
      <c r="K328" s="241" t="s">
        <v>2114</v>
      </c>
      <c r="L328" s="236"/>
      <c r="M328" s="242" t="s">
        <v>2115</v>
      </c>
      <c r="N328" s="236"/>
      <c r="O328" s="236"/>
      <c r="P328" s="236"/>
      <c r="Q328" s="236"/>
      <c r="R328" s="236"/>
      <c r="S328" s="236"/>
      <c r="T328" s="236"/>
      <c r="U328" s="236"/>
      <c r="V328" s="236"/>
      <c r="W328" s="236"/>
      <c r="X328" s="236"/>
      <c r="Y328" s="236"/>
      <c r="Z328" s="236"/>
      <c r="AA328" s="236"/>
      <c r="AB328" s="236"/>
      <c r="AC328" s="236"/>
      <c r="AD328" s="236"/>
      <c r="AE328" s="236"/>
      <c r="AF328" s="236"/>
      <c r="AG328" s="236"/>
      <c r="AH328" s="236"/>
      <c r="AI328" s="236"/>
    </row>
    <row r="329">
      <c r="A329" s="236"/>
      <c r="B329" s="236" t="s">
        <v>742</v>
      </c>
      <c r="C329" s="234"/>
      <c r="D329" s="234" t="s">
        <v>4</v>
      </c>
      <c r="E329" s="68" t="s">
        <v>18</v>
      </c>
      <c r="F329" s="68" t="s">
        <v>271</v>
      </c>
      <c r="G329" s="234" t="s">
        <v>107</v>
      </c>
      <c r="H329" s="239" t="s">
        <v>1628</v>
      </c>
      <c r="I329" s="236"/>
      <c r="J329" s="236"/>
      <c r="K329" s="236"/>
      <c r="L329" s="239" t="s">
        <v>2124</v>
      </c>
      <c r="M329" s="236"/>
      <c r="N329" s="236"/>
      <c r="O329" s="236"/>
      <c r="P329" s="236"/>
      <c r="Q329" s="236"/>
      <c r="R329" s="236"/>
      <c r="S329" s="236"/>
      <c r="T329" s="236"/>
      <c r="U329" s="236"/>
      <c r="V329" s="236"/>
      <c r="W329" s="236"/>
      <c r="X329" s="236"/>
      <c r="Y329" s="236"/>
      <c r="Z329" s="236"/>
      <c r="AA329" s="236"/>
      <c r="AB329" s="236"/>
      <c r="AC329" s="236"/>
      <c r="AD329" s="236"/>
      <c r="AE329" s="236"/>
      <c r="AF329" s="236"/>
      <c r="AG329" s="236"/>
      <c r="AH329" s="236"/>
      <c r="AI329" s="236"/>
    </row>
    <row r="330">
      <c r="A330" s="236"/>
      <c r="B330" s="240" t="s">
        <v>539</v>
      </c>
      <c r="C330" s="234"/>
      <c r="D330" s="234" t="s">
        <v>3</v>
      </c>
      <c r="E330" s="68" t="s">
        <v>18</v>
      </c>
      <c r="F330" s="68" t="s">
        <v>271</v>
      </c>
      <c r="G330" s="73"/>
      <c r="H330" s="73" t="s">
        <v>1489</v>
      </c>
      <c r="I330" s="239"/>
      <c r="J330" s="239"/>
      <c r="K330" s="241" t="s">
        <v>2128</v>
      </c>
      <c r="L330" s="236"/>
      <c r="M330" s="242" t="s">
        <v>2129</v>
      </c>
      <c r="N330" s="236"/>
      <c r="O330" s="236"/>
      <c r="P330" s="236"/>
      <c r="Q330" s="236"/>
      <c r="R330" s="236"/>
      <c r="S330" s="236"/>
      <c r="T330" s="236"/>
      <c r="U330" s="236"/>
      <c r="V330" s="236"/>
      <c r="W330" s="236"/>
      <c r="X330" s="236"/>
      <c r="Y330" s="236"/>
      <c r="Z330" s="236"/>
      <c r="AA330" s="236"/>
      <c r="AB330" s="236"/>
      <c r="AC330" s="236"/>
      <c r="AD330" s="236"/>
      <c r="AE330" s="236"/>
      <c r="AF330" s="236"/>
      <c r="AG330" s="236"/>
      <c r="AH330" s="236"/>
      <c r="AI330" s="236"/>
    </row>
    <row r="331">
      <c r="A331" s="236"/>
      <c r="B331" s="236" t="s">
        <v>755</v>
      </c>
      <c r="C331" s="234"/>
      <c r="D331" s="234" t="s">
        <v>4</v>
      </c>
      <c r="E331" s="234" t="s">
        <v>20</v>
      </c>
      <c r="F331" s="239" t="s">
        <v>143</v>
      </c>
      <c r="G331" s="236"/>
      <c r="H331" s="239" t="s">
        <v>1545</v>
      </c>
      <c r="I331" s="236"/>
      <c r="J331" s="236"/>
      <c r="K331" s="236"/>
      <c r="L331" s="239" t="s">
        <v>1915</v>
      </c>
      <c r="M331" s="236"/>
      <c r="N331" s="236"/>
      <c r="O331" s="236"/>
      <c r="P331" s="236"/>
      <c r="Q331" s="236"/>
      <c r="R331" s="236"/>
      <c r="S331" s="236"/>
      <c r="T331" s="236"/>
      <c r="U331" s="236"/>
      <c r="V331" s="236"/>
      <c r="W331" s="236"/>
      <c r="X331" s="236"/>
      <c r="Y331" s="236"/>
      <c r="Z331" s="236"/>
      <c r="AA331" s="236"/>
      <c r="AB331" s="236"/>
      <c r="AC331" s="236"/>
      <c r="AD331" s="236"/>
      <c r="AE331" s="236"/>
      <c r="AF331" s="236"/>
      <c r="AG331" s="236"/>
      <c r="AH331" s="236"/>
      <c r="AI331" s="236"/>
    </row>
    <row r="332">
      <c r="A332" s="236"/>
      <c r="B332" s="236" t="s">
        <v>756</v>
      </c>
      <c r="C332" s="234"/>
      <c r="D332" s="234" t="s">
        <v>4</v>
      </c>
      <c r="E332" s="234" t="s">
        <v>16</v>
      </c>
      <c r="F332" s="239" t="s">
        <v>144</v>
      </c>
      <c r="G332" s="236"/>
      <c r="H332" s="239" t="s">
        <v>1614</v>
      </c>
      <c r="I332" s="236"/>
      <c r="J332" s="236"/>
      <c r="K332" s="236"/>
      <c r="L332" s="239" t="s">
        <v>2072</v>
      </c>
      <c r="M332" s="236"/>
      <c r="N332" s="236"/>
      <c r="O332" s="236"/>
      <c r="P332" s="236"/>
      <c r="Q332" s="236"/>
      <c r="R332" s="236"/>
      <c r="S332" s="236"/>
      <c r="T332" s="236"/>
      <c r="U332" s="236"/>
      <c r="V332" s="236"/>
      <c r="W332" s="236"/>
      <c r="X332" s="236"/>
      <c r="Y332" s="236"/>
      <c r="Z332" s="236"/>
      <c r="AA332" s="236"/>
      <c r="AB332" s="236"/>
      <c r="AC332" s="236"/>
      <c r="AD332" s="236"/>
      <c r="AE332" s="236"/>
      <c r="AF332" s="236"/>
      <c r="AG332" s="236"/>
      <c r="AH332" s="236"/>
      <c r="AI332" s="236"/>
    </row>
    <row r="333" hidden="1">
      <c r="A333" s="227"/>
      <c r="B333" s="227" t="s">
        <v>2143</v>
      </c>
      <c r="C333" s="227"/>
      <c r="D333" s="227"/>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c r="AG333" s="227"/>
      <c r="AH333" s="227"/>
      <c r="AI333" s="227"/>
    </row>
    <row r="334" hidden="1">
      <c r="A334" s="227"/>
      <c r="B334" s="227" t="s">
        <v>2143</v>
      </c>
      <c r="C334" s="227"/>
      <c r="D334" s="227"/>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c r="AG334" s="227"/>
      <c r="AH334" s="227"/>
      <c r="AI334" s="227"/>
    </row>
    <row r="335" hidden="1">
      <c r="A335" s="227"/>
      <c r="B335" s="227" t="s">
        <v>2143</v>
      </c>
      <c r="C335" s="227"/>
      <c r="D335" s="227"/>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c r="AG335" s="227"/>
      <c r="AH335" s="227"/>
      <c r="AI335" s="227"/>
    </row>
    <row r="336" hidden="1">
      <c r="A336" s="227"/>
      <c r="B336" s="227" t="s">
        <v>2143</v>
      </c>
      <c r="C336" s="227"/>
      <c r="D336" s="227"/>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row>
    <row r="337" hidden="1">
      <c r="A337" s="227"/>
      <c r="B337" s="227" t="s">
        <v>2143</v>
      </c>
      <c r="C337" s="227"/>
      <c r="D337" s="227"/>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c r="AC337" s="227"/>
      <c r="AD337" s="227"/>
      <c r="AE337" s="227"/>
      <c r="AF337" s="227"/>
      <c r="AG337" s="227"/>
      <c r="AH337" s="227"/>
      <c r="AI337" s="227"/>
    </row>
    <row r="338" hidden="1">
      <c r="A338" s="227"/>
      <c r="B338" s="227" t="s">
        <v>2143</v>
      </c>
      <c r="C338" s="227"/>
      <c r="D338" s="227"/>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c r="AG338" s="227"/>
      <c r="AH338" s="227"/>
      <c r="AI338" s="227"/>
    </row>
    <row r="339" hidden="1">
      <c r="A339" s="227"/>
      <c r="B339" s="227" t="s">
        <v>2143</v>
      </c>
      <c r="C339" s="227"/>
      <c r="D339" s="227"/>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c r="AG339" s="227"/>
      <c r="AH339" s="227"/>
      <c r="AI339" s="227"/>
    </row>
    <row r="340" hidden="1">
      <c r="A340" s="227"/>
      <c r="B340" s="227" t="s">
        <v>2143</v>
      </c>
      <c r="C340" s="227"/>
      <c r="D340" s="227"/>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c r="AG340" s="227"/>
      <c r="AH340" s="227"/>
      <c r="AI340" s="227"/>
    </row>
    <row r="341" hidden="1">
      <c r="A341" s="227"/>
      <c r="B341" s="227" t="s">
        <v>2143</v>
      </c>
      <c r="C341" s="227"/>
      <c r="D341" s="227"/>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c r="AG341" s="227"/>
      <c r="AH341" s="227"/>
      <c r="AI341" s="227"/>
    </row>
    <row r="342" hidden="1">
      <c r="A342" s="227"/>
      <c r="B342" s="227" t="s">
        <v>2143</v>
      </c>
      <c r="C342" s="227"/>
      <c r="D342" s="227"/>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c r="AG342" s="227"/>
      <c r="AH342" s="227"/>
      <c r="AI342" s="227"/>
    </row>
    <row r="343" hidden="1">
      <c r="A343" s="227"/>
      <c r="B343" s="227" t="s">
        <v>2143</v>
      </c>
      <c r="C343" s="227"/>
      <c r="D343" s="227"/>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c r="AG343" s="227"/>
      <c r="AH343" s="227"/>
      <c r="AI343" s="227"/>
    </row>
    <row r="344" hidden="1">
      <c r="A344" s="227"/>
      <c r="B344" s="227" t="s">
        <v>2143</v>
      </c>
      <c r="C344" s="227"/>
      <c r="D344" s="227"/>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c r="AG344" s="227"/>
      <c r="AH344" s="227"/>
      <c r="AI344" s="227"/>
    </row>
    <row r="345" hidden="1">
      <c r="A345" s="227"/>
      <c r="B345" s="227" t="s">
        <v>2143</v>
      </c>
      <c r="C345" s="227"/>
      <c r="D345" s="227"/>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c r="AG345" s="227"/>
      <c r="AH345" s="227"/>
      <c r="AI345" s="227"/>
    </row>
    <row r="346" hidden="1">
      <c r="A346" s="227"/>
      <c r="B346" s="227" t="s">
        <v>2143</v>
      </c>
      <c r="C346" s="227"/>
      <c r="D346" s="227"/>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row>
    <row r="347" hidden="1">
      <c r="A347" s="227"/>
      <c r="B347" s="227" t="s">
        <v>2143</v>
      </c>
      <c r="C347" s="227"/>
      <c r="D347" s="227"/>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c r="AC347" s="227"/>
      <c r="AD347" s="227"/>
      <c r="AE347" s="227"/>
      <c r="AF347" s="227"/>
      <c r="AG347" s="227"/>
      <c r="AH347" s="227"/>
      <c r="AI347" s="227"/>
    </row>
    <row r="348" hidden="1">
      <c r="A348" s="227"/>
      <c r="B348" s="227" t="s">
        <v>2143</v>
      </c>
      <c r="C348" s="227"/>
      <c r="D348" s="227"/>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row>
    <row r="349" hidden="1">
      <c r="A349" s="227"/>
      <c r="B349" s="227" t="s">
        <v>2143</v>
      </c>
      <c r="C349" s="227"/>
      <c r="D349" s="227"/>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row>
    <row r="350" hidden="1">
      <c r="A350" s="227"/>
      <c r="B350" s="227" t="s">
        <v>2143</v>
      </c>
      <c r="C350" s="227"/>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row>
    <row r="351" hidden="1">
      <c r="A351" s="227"/>
      <c r="B351" s="227" t="s">
        <v>2143</v>
      </c>
      <c r="C351" s="227"/>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c r="AC351" s="227"/>
      <c r="AD351" s="227"/>
      <c r="AE351" s="227"/>
      <c r="AF351" s="227"/>
      <c r="AG351" s="227"/>
      <c r="AH351" s="227"/>
      <c r="AI351" s="227"/>
    </row>
    <row r="352" hidden="1">
      <c r="A352" s="227"/>
      <c r="B352" s="227"/>
      <c r="C352" s="227"/>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row>
    <row r="353" hidden="1">
      <c r="A353" s="227"/>
      <c r="B353" s="227"/>
      <c r="C353" s="227"/>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c r="AC353" s="227"/>
      <c r="AD353" s="227"/>
      <c r="AE353" s="227"/>
      <c r="AF353" s="227"/>
      <c r="AG353" s="227"/>
      <c r="AH353" s="227"/>
      <c r="AI353" s="227"/>
    </row>
    <row r="354" hidden="1">
      <c r="A354" s="227"/>
      <c r="B354" s="227"/>
      <c r="C354" s="227"/>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c r="AG354" s="227"/>
      <c r="AH354" s="227"/>
      <c r="AI354" s="227"/>
    </row>
    <row r="355" hidden="1">
      <c r="A355" s="227"/>
      <c r="B355" s="227"/>
      <c r="C355" s="227"/>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c r="AG355" s="227"/>
      <c r="AH355" s="227"/>
      <c r="AI355" s="227"/>
    </row>
    <row r="356" hidden="1">
      <c r="A356" s="227"/>
      <c r="B356" s="227"/>
      <c r="C356" s="227"/>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c r="AG356" s="227"/>
      <c r="AH356" s="227"/>
      <c r="AI356" s="227"/>
    </row>
    <row r="357" hidden="1">
      <c r="A357" s="227"/>
      <c r="B357" s="227"/>
      <c r="C357" s="227"/>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c r="AG357" s="227"/>
      <c r="AH357" s="227"/>
      <c r="AI357" s="227"/>
    </row>
    <row r="358" hidden="1">
      <c r="A358" s="227"/>
      <c r="B358" s="227"/>
      <c r="C358" s="227"/>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c r="AG358" s="227"/>
      <c r="AH358" s="227"/>
      <c r="AI358" s="227"/>
    </row>
    <row r="359" hidden="1">
      <c r="A359" s="227"/>
      <c r="B359" s="227"/>
      <c r="C359" s="227"/>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c r="AG359" s="227"/>
      <c r="AH359" s="227"/>
      <c r="AI359" s="227"/>
    </row>
    <row r="360" hidden="1">
      <c r="A360" s="227"/>
      <c r="B360" s="227"/>
      <c r="C360" s="227"/>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c r="AG360" s="227"/>
      <c r="AH360" s="227"/>
      <c r="AI360" s="227"/>
    </row>
    <row r="361" hidden="1">
      <c r="A361" s="227"/>
      <c r="B361" s="227"/>
      <c r="C361" s="227"/>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c r="AG361" s="227"/>
      <c r="AH361" s="227"/>
      <c r="AI361" s="227"/>
    </row>
    <row r="362" hidden="1">
      <c r="A362" s="227"/>
      <c r="B362" s="227"/>
      <c r="C362" s="227"/>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row>
    <row r="363" hidden="1">
      <c r="A363" s="227"/>
      <c r="B363" s="227"/>
      <c r="C363" s="227"/>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c r="AC363" s="227"/>
      <c r="AD363" s="227"/>
      <c r="AE363" s="227"/>
      <c r="AF363" s="227"/>
      <c r="AG363" s="227"/>
      <c r="AH363" s="227"/>
      <c r="AI363" s="227"/>
    </row>
    <row r="364" hidden="1">
      <c r="A364" s="227"/>
      <c r="B364" s="227"/>
      <c r="C364" s="227"/>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c r="AG364" s="227"/>
      <c r="AH364" s="227"/>
      <c r="AI364" s="227"/>
    </row>
    <row r="365" hidden="1">
      <c r="A365" s="227"/>
      <c r="B365" s="227"/>
      <c r="C365" s="227"/>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c r="AG365" s="227"/>
      <c r="AH365" s="227"/>
      <c r="AI365" s="227"/>
    </row>
    <row r="366" hidden="1">
      <c r="A366" s="227"/>
      <c r="B366" s="227"/>
      <c r="C366" s="227"/>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c r="AG366" s="227"/>
      <c r="AH366" s="227"/>
      <c r="AI366" s="227"/>
    </row>
    <row r="367" hidden="1">
      <c r="A367" s="227"/>
      <c r="B367" s="227"/>
      <c r="C367" s="227"/>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c r="AG367" s="227"/>
      <c r="AH367" s="227"/>
      <c r="AI367" s="227"/>
    </row>
    <row r="368" hidden="1">
      <c r="A368" s="227"/>
      <c r="B368" s="227"/>
      <c r="C368" s="227"/>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c r="AG368" s="227"/>
      <c r="AH368" s="227"/>
      <c r="AI368" s="227"/>
    </row>
    <row r="369" hidden="1">
      <c r="A369" s="227"/>
      <c r="B369" s="227"/>
      <c r="C369" s="227"/>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c r="AG369" s="227"/>
      <c r="AH369" s="227"/>
      <c r="AI369" s="227"/>
    </row>
    <row r="370" hidden="1">
      <c r="A370" s="227"/>
      <c r="B370" s="227"/>
      <c r="C370" s="227"/>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c r="AG370" s="227"/>
      <c r="AH370" s="227"/>
      <c r="AI370" s="227"/>
    </row>
    <row r="371" hidden="1">
      <c r="A371" s="227"/>
      <c r="B371" s="227"/>
      <c r="C371" s="227"/>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c r="AG371" s="227"/>
      <c r="AH371" s="227"/>
      <c r="AI371" s="227"/>
    </row>
    <row r="372" hidden="1">
      <c r="A372" s="227"/>
      <c r="B372" s="227"/>
      <c r="C372" s="227"/>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row>
    <row r="373" hidden="1">
      <c r="A373" s="227"/>
      <c r="B373" s="227"/>
      <c r="C373" s="227"/>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c r="AC373" s="227"/>
      <c r="AD373" s="227"/>
      <c r="AE373" s="227"/>
      <c r="AF373" s="227"/>
      <c r="AG373" s="227"/>
      <c r="AH373" s="227"/>
      <c r="AI373" s="227"/>
    </row>
    <row r="374" hidden="1">
      <c r="A374" s="227"/>
      <c r="B374" s="227"/>
      <c r="C374" s="227"/>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row>
    <row r="375" hidden="1">
      <c r="A375" s="227"/>
      <c r="B375" s="227"/>
      <c r="C375" s="227"/>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row>
    <row r="376" hidden="1">
      <c r="A376" s="227"/>
      <c r="B376" s="227"/>
      <c r="C376" s="227"/>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row>
    <row r="377" hidden="1">
      <c r="A377" s="227"/>
      <c r="B377" s="227"/>
      <c r="C377" s="227"/>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c r="AC377" s="227"/>
      <c r="AD377" s="227"/>
      <c r="AE377" s="227"/>
      <c r="AF377" s="227"/>
      <c r="AG377" s="227"/>
      <c r="AH377" s="227"/>
      <c r="AI377" s="227"/>
    </row>
    <row r="378" hidden="1">
      <c r="A378" s="227"/>
      <c r="B378" s="227"/>
      <c r="C378" s="227"/>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row>
    <row r="379" hidden="1">
      <c r="A379" s="227"/>
      <c r="B379" s="227"/>
      <c r="C379" s="227"/>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c r="AC379" s="227"/>
      <c r="AD379" s="227"/>
      <c r="AE379" s="227"/>
      <c r="AF379" s="227"/>
      <c r="AG379" s="227"/>
      <c r="AH379" s="227"/>
      <c r="AI379" s="227"/>
    </row>
    <row r="380" hidden="1">
      <c r="A380" s="227"/>
      <c r="B380" s="227"/>
      <c r="C380" s="227"/>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c r="AG380" s="227"/>
      <c r="AH380" s="227"/>
      <c r="AI380" s="227"/>
    </row>
    <row r="381" hidden="1">
      <c r="A381" s="227"/>
      <c r="B381" s="227"/>
      <c r="C381" s="227"/>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c r="AG381" s="227"/>
      <c r="AH381" s="227"/>
      <c r="AI381" s="227"/>
    </row>
    <row r="382" hidden="1">
      <c r="A382" s="227"/>
      <c r="B382" s="227"/>
      <c r="C382" s="227"/>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c r="AG382" s="227"/>
      <c r="AH382" s="227"/>
      <c r="AI382" s="227"/>
    </row>
    <row r="383" hidden="1">
      <c r="A383" s="227"/>
      <c r="B383" s="227"/>
      <c r="C383" s="227"/>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c r="AG383" s="227"/>
      <c r="AH383" s="227"/>
      <c r="AI383" s="227"/>
    </row>
    <row r="384" hidden="1">
      <c r="A384" s="227"/>
      <c r="B384" s="227"/>
      <c r="C384" s="227"/>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c r="AG384" s="227"/>
      <c r="AH384" s="227"/>
      <c r="AI384" s="227"/>
    </row>
    <row r="385" hidden="1">
      <c r="A385" s="227"/>
      <c r="B385" s="227"/>
      <c r="C385" s="227"/>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c r="AG385" s="227"/>
      <c r="AH385" s="227"/>
      <c r="AI385" s="227"/>
    </row>
    <row r="386" hidden="1">
      <c r="A386" s="227"/>
      <c r="B386" s="227"/>
      <c r="C386" s="227"/>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c r="AG386" s="227"/>
      <c r="AH386" s="227"/>
      <c r="AI386" s="227"/>
    </row>
    <row r="387" hidden="1">
      <c r="A387" s="227"/>
      <c r="B387" s="227"/>
      <c r="C387" s="227"/>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c r="AG387" s="227"/>
      <c r="AH387" s="227"/>
      <c r="AI387" s="227"/>
    </row>
    <row r="388" hidden="1">
      <c r="A388" s="227"/>
      <c r="B388" s="227"/>
      <c r="C388" s="227"/>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row>
    <row r="389" hidden="1">
      <c r="A389" s="227"/>
      <c r="B389" s="227"/>
      <c r="C389" s="227"/>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c r="AC389" s="227"/>
      <c r="AD389" s="227"/>
      <c r="AE389" s="227"/>
      <c r="AF389" s="227"/>
      <c r="AG389" s="227"/>
      <c r="AH389" s="227"/>
      <c r="AI389" s="227"/>
    </row>
    <row r="390" hidden="1">
      <c r="A390" s="227"/>
      <c r="B390" s="227"/>
      <c r="C390" s="227"/>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c r="AG390" s="227"/>
      <c r="AH390" s="227"/>
      <c r="AI390" s="227"/>
    </row>
    <row r="391" hidden="1">
      <c r="A391" s="227"/>
      <c r="B391" s="227"/>
      <c r="C391" s="227"/>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c r="AG391" s="227"/>
      <c r="AH391" s="227"/>
      <c r="AI391" s="227"/>
    </row>
    <row r="392" hidden="1">
      <c r="A392" s="227"/>
      <c r="B392" s="227"/>
      <c r="C392" s="227"/>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c r="AG392" s="227"/>
      <c r="AH392" s="227"/>
      <c r="AI392" s="227"/>
    </row>
    <row r="393" hidden="1">
      <c r="A393" s="227"/>
      <c r="B393" s="227"/>
      <c r="C393" s="227"/>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c r="AG393" s="227"/>
      <c r="AH393" s="227"/>
      <c r="AI393" s="227"/>
    </row>
    <row r="394" hidden="1">
      <c r="A394" s="227"/>
      <c r="B394" s="227"/>
      <c r="C394" s="227"/>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c r="AG394" s="227"/>
      <c r="AH394" s="227"/>
      <c r="AI394" s="227"/>
    </row>
    <row r="395" hidden="1">
      <c r="A395" s="227"/>
      <c r="B395" s="227"/>
      <c r="C395" s="227"/>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c r="AG395" s="227"/>
      <c r="AH395" s="227"/>
      <c r="AI395" s="227"/>
    </row>
    <row r="396" hidden="1">
      <c r="A396" s="227"/>
      <c r="B396" s="227"/>
      <c r="C396" s="227"/>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c r="AG396" s="227"/>
      <c r="AH396" s="227"/>
      <c r="AI396" s="227"/>
    </row>
    <row r="397" hidden="1">
      <c r="A397" s="227"/>
      <c r="B397" s="227"/>
      <c r="C397" s="227"/>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c r="AG397" s="227"/>
      <c r="AH397" s="227"/>
      <c r="AI397" s="227"/>
    </row>
    <row r="398" hidden="1">
      <c r="A398" s="227"/>
      <c r="B398" s="227"/>
      <c r="C398" s="227"/>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row>
    <row r="399" hidden="1">
      <c r="A399" s="227"/>
      <c r="B399" s="227"/>
      <c r="C399" s="227"/>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c r="AC399" s="227"/>
      <c r="AD399" s="227"/>
      <c r="AE399" s="227"/>
      <c r="AF399" s="227"/>
      <c r="AG399" s="227"/>
      <c r="AH399" s="227"/>
      <c r="AI399" s="227"/>
    </row>
    <row r="400" hidden="1">
      <c r="A400" s="227"/>
      <c r="B400" s="227"/>
      <c r="C400" s="227"/>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row>
    <row r="401" hidden="1">
      <c r="A401" s="227"/>
      <c r="B401" s="227"/>
      <c r="C401" s="227"/>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row>
    <row r="402" hidden="1">
      <c r="A402" s="227"/>
      <c r="B402" s="227"/>
      <c r="C402" s="227"/>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row>
    <row r="403" hidden="1">
      <c r="A403" s="227"/>
      <c r="B403" s="227"/>
      <c r="C403" s="227"/>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c r="AC403" s="227"/>
      <c r="AD403" s="227"/>
      <c r="AE403" s="227"/>
      <c r="AF403" s="227"/>
      <c r="AG403" s="227"/>
      <c r="AH403" s="227"/>
      <c r="AI403" s="227"/>
    </row>
    <row r="404" hidden="1">
      <c r="A404" s="227"/>
      <c r="B404" s="227"/>
      <c r="C404" s="227"/>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row>
    <row r="405" hidden="1">
      <c r="A405" s="227"/>
      <c r="B405" s="227"/>
      <c r="C405" s="227"/>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c r="AC405" s="227"/>
      <c r="AD405" s="227"/>
      <c r="AE405" s="227"/>
      <c r="AF405" s="227"/>
      <c r="AG405" s="227"/>
      <c r="AH405" s="227"/>
      <c r="AI405" s="227"/>
    </row>
    <row r="406" hidden="1">
      <c r="A406" s="227"/>
      <c r="B406" s="227"/>
      <c r="C406" s="227"/>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c r="AG406" s="227"/>
      <c r="AH406" s="227"/>
      <c r="AI406" s="227"/>
    </row>
    <row r="407" hidden="1">
      <c r="A407" s="227"/>
      <c r="B407" s="227"/>
      <c r="C407" s="227"/>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c r="AG407" s="227"/>
      <c r="AH407" s="227"/>
      <c r="AI407" s="227"/>
    </row>
    <row r="408" hidden="1">
      <c r="A408" s="227"/>
      <c r="B408" s="227"/>
      <c r="C408" s="227"/>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c r="AG408" s="227"/>
      <c r="AH408" s="227"/>
      <c r="AI408" s="227"/>
    </row>
    <row r="409" hidden="1">
      <c r="A409" s="227"/>
      <c r="B409" s="227"/>
      <c r="C409" s="227"/>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c r="AG409" s="227"/>
      <c r="AH409" s="227"/>
      <c r="AI409" s="227"/>
    </row>
    <row r="410" hidden="1">
      <c r="A410" s="227"/>
      <c r="B410" s="227"/>
      <c r="C410" s="227"/>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c r="AG410" s="227"/>
      <c r="AH410" s="227"/>
      <c r="AI410" s="227"/>
    </row>
    <row r="411" hidden="1">
      <c r="A411" s="227"/>
      <c r="B411" s="227"/>
      <c r="C411" s="227"/>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c r="AG411" s="227"/>
      <c r="AH411" s="227"/>
      <c r="AI411" s="227"/>
    </row>
    <row r="412" hidden="1">
      <c r="A412" s="227"/>
      <c r="B412" s="227"/>
      <c r="C412" s="227"/>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c r="AG412" s="227"/>
      <c r="AH412" s="227"/>
      <c r="AI412" s="227"/>
    </row>
    <row r="413" hidden="1">
      <c r="A413" s="227"/>
      <c r="B413" s="227"/>
      <c r="C413" s="227"/>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c r="AG413" s="227"/>
      <c r="AH413" s="227"/>
      <c r="AI413" s="227"/>
    </row>
    <row r="414" hidden="1">
      <c r="A414" s="227"/>
      <c r="B414" s="227"/>
      <c r="C414" s="227"/>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row>
    <row r="415" hidden="1">
      <c r="A415" s="227"/>
      <c r="B415" s="227"/>
      <c r="C415" s="227"/>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c r="AC415" s="227"/>
      <c r="AD415" s="227"/>
      <c r="AE415" s="227"/>
      <c r="AF415" s="227"/>
      <c r="AG415" s="227"/>
      <c r="AH415" s="227"/>
      <c r="AI415" s="227"/>
    </row>
    <row r="416" hidden="1">
      <c r="A416" s="227"/>
      <c r="B416" s="227"/>
      <c r="C416" s="227"/>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c r="AG416" s="227"/>
      <c r="AH416" s="227"/>
      <c r="AI416" s="227"/>
    </row>
    <row r="417" hidden="1">
      <c r="A417" s="227"/>
      <c r="B417" s="227"/>
      <c r="C417" s="227"/>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c r="AG417" s="227"/>
      <c r="AH417" s="227"/>
      <c r="AI417" s="227"/>
    </row>
    <row r="418" hidden="1">
      <c r="A418" s="227"/>
      <c r="B418" s="227"/>
      <c r="C418" s="227"/>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c r="AG418" s="227"/>
      <c r="AH418" s="227"/>
      <c r="AI418" s="227"/>
    </row>
    <row r="419" hidden="1">
      <c r="A419" s="227"/>
      <c r="B419" s="227"/>
      <c r="C419" s="227"/>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c r="AG419" s="227"/>
      <c r="AH419" s="227"/>
      <c r="AI419" s="227"/>
    </row>
    <row r="420" hidden="1">
      <c r="A420" s="227"/>
      <c r="B420" s="227"/>
      <c r="C420" s="227"/>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c r="AG420" s="227"/>
      <c r="AH420" s="227"/>
      <c r="AI420" s="227"/>
    </row>
    <row r="421" hidden="1">
      <c r="A421" s="227"/>
      <c r="B421" s="227"/>
      <c r="C421" s="227"/>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c r="AG421" s="227"/>
      <c r="AH421" s="227"/>
      <c r="AI421" s="227"/>
    </row>
    <row r="422" hidden="1">
      <c r="A422" s="227"/>
      <c r="B422" s="227"/>
      <c r="C422" s="227"/>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c r="AG422" s="227"/>
      <c r="AH422" s="227"/>
      <c r="AI422" s="227"/>
    </row>
    <row r="423" hidden="1">
      <c r="A423" s="227"/>
      <c r="B423" s="227"/>
      <c r="C423" s="227"/>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c r="AG423" s="227"/>
      <c r="AH423" s="227"/>
      <c r="AI423" s="227"/>
    </row>
    <row r="424" hidden="1">
      <c r="A424" s="227"/>
      <c r="B424" s="227"/>
      <c r="C424" s="227"/>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row>
    <row r="425" hidden="1">
      <c r="A425" s="227"/>
      <c r="B425" s="227"/>
      <c r="C425" s="227"/>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c r="AC425" s="227"/>
      <c r="AD425" s="227"/>
      <c r="AE425" s="227"/>
      <c r="AF425" s="227"/>
      <c r="AG425" s="227"/>
      <c r="AH425" s="227"/>
      <c r="AI425" s="227"/>
    </row>
    <row r="426" hidden="1">
      <c r="A426" s="227"/>
      <c r="B426" s="227"/>
      <c r="C426" s="227"/>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row>
    <row r="427" hidden="1">
      <c r="A427" s="227"/>
      <c r="B427" s="227"/>
      <c r="C427" s="227"/>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row>
    <row r="428" hidden="1">
      <c r="A428" s="227"/>
      <c r="B428" s="227"/>
      <c r="C428" s="227"/>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row>
    <row r="429" hidden="1">
      <c r="A429" s="227"/>
      <c r="B429" s="227"/>
      <c r="C429" s="227"/>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c r="AC429" s="227"/>
      <c r="AD429" s="227"/>
      <c r="AE429" s="227"/>
      <c r="AF429" s="227"/>
      <c r="AG429" s="227"/>
      <c r="AH429" s="227"/>
      <c r="AI429" s="227"/>
    </row>
    <row r="430" hidden="1">
      <c r="A430" s="227"/>
      <c r="B430" s="227"/>
      <c r="C430" s="227"/>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row>
    <row r="431" hidden="1">
      <c r="A431" s="227"/>
      <c r="B431" s="227"/>
      <c r="C431" s="227"/>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c r="AC431" s="227"/>
      <c r="AD431" s="227"/>
      <c r="AE431" s="227"/>
      <c r="AF431" s="227"/>
      <c r="AG431" s="227"/>
      <c r="AH431" s="227"/>
      <c r="AI431" s="227"/>
    </row>
    <row r="432" hidden="1">
      <c r="A432" s="227"/>
      <c r="B432" s="227"/>
      <c r="C432" s="227"/>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c r="AG432" s="227"/>
      <c r="AH432" s="227"/>
      <c r="AI432" s="227"/>
    </row>
    <row r="433" hidden="1">
      <c r="A433" s="227"/>
      <c r="B433" s="227"/>
      <c r="C433" s="227"/>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c r="AG433" s="227"/>
      <c r="AH433" s="227"/>
      <c r="AI433" s="227"/>
    </row>
    <row r="434" hidden="1">
      <c r="A434" s="227"/>
      <c r="B434" s="227"/>
      <c r="C434" s="227"/>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c r="AG434" s="227"/>
      <c r="AH434" s="227"/>
      <c r="AI434" s="227"/>
    </row>
    <row r="435" hidden="1">
      <c r="A435" s="227"/>
      <c r="B435" s="227"/>
      <c r="C435" s="227"/>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c r="AG435" s="227"/>
      <c r="AH435" s="227"/>
      <c r="AI435" s="227"/>
    </row>
    <row r="436" hidden="1">
      <c r="A436" s="227"/>
      <c r="B436" s="227"/>
      <c r="C436" s="227"/>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c r="AG436" s="227"/>
      <c r="AH436" s="227"/>
      <c r="AI436" s="227"/>
    </row>
    <row r="437" hidden="1">
      <c r="A437" s="227"/>
      <c r="B437" s="227"/>
      <c r="C437" s="227"/>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c r="AG437" s="227"/>
      <c r="AH437" s="227"/>
      <c r="AI437" s="227"/>
    </row>
    <row r="438" hidden="1">
      <c r="A438" s="227"/>
      <c r="B438" s="227"/>
      <c r="C438" s="227"/>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c r="AG438" s="227"/>
      <c r="AH438" s="227"/>
      <c r="AI438" s="227"/>
    </row>
    <row r="439" hidden="1">
      <c r="A439" s="227"/>
      <c r="B439" s="227"/>
      <c r="C439" s="227"/>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c r="AG439" s="227"/>
      <c r="AH439" s="227"/>
      <c r="AI439" s="227"/>
    </row>
    <row r="440" hidden="1">
      <c r="A440" s="227"/>
      <c r="B440" s="227"/>
      <c r="C440" s="227"/>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row>
    <row r="441" hidden="1">
      <c r="A441" s="227"/>
      <c r="B441" s="227"/>
      <c r="C441" s="227"/>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c r="AC441" s="227"/>
      <c r="AD441" s="227"/>
      <c r="AE441" s="227"/>
      <c r="AF441" s="227"/>
      <c r="AG441" s="227"/>
      <c r="AH441" s="227"/>
      <c r="AI441" s="227"/>
    </row>
    <row r="442" hidden="1">
      <c r="A442" s="227"/>
      <c r="B442" s="227"/>
      <c r="C442" s="227"/>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c r="AG442" s="227"/>
      <c r="AH442" s="227"/>
      <c r="AI442" s="227"/>
    </row>
    <row r="443" hidden="1">
      <c r="A443" s="227"/>
      <c r="B443" s="227"/>
      <c r="C443" s="227"/>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c r="AG443" s="227"/>
      <c r="AH443" s="227"/>
      <c r="AI443" s="227"/>
    </row>
    <row r="444" hidden="1">
      <c r="A444" s="227"/>
      <c r="B444" s="227"/>
      <c r="C444" s="227"/>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c r="AG444" s="227"/>
      <c r="AH444" s="227"/>
      <c r="AI444" s="227"/>
    </row>
    <row r="445" hidden="1">
      <c r="A445" s="227"/>
      <c r="B445" s="227"/>
      <c r="C445" s="227"/>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c r="AG445" s="227"/>
      <c r="AH445" s="227"/>
      <c r="AI445" s="227"/>
    </row>
    <row r="446" hidden="1">
      <c r="A446" s="227"/>
      <c r="B446" s="227"/>
      <c r="C446" s="227"/>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c r="AG446" s="227"/>
      <c r="AH446" s="227"/>
      <c r="AI446" s="227"/>
    </row>
    <row r="447" hidden="1">
      <c r="A447" s="227"/>
      <c r="B447" s="227"/>
      <c r="C447" s="227"/>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c r="AG447" s="227"/>
      <c r="AH447" s="227"/>
      <c r="AI447" s="227"/>
    </row>
    <row r="448" hidden="1">
      <c r="A448" s="227"/>
      <c r="B448" s="227"/>
      <c r="C448" s="227"/>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c r="AG448" s="227"/>
      <c r="AH448" s="227"/>
      <c r="AI448" s="227"/>
    </row>
    <row r="449" hidden="1">
      <c r="A449" s="227"/>
      <c r="B449" s="227"/>
      <c r="C449" s="227"/>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c r="AG449" s="227"/>
      <c r="AH449" s="227"/>
      <c r="AI449" s="227"/>
    </row>
    <row r="450" hidden="1">
      <c r="A450" s="227"/>
      <c r="B450" s="227"/>
      <c r="C450" s="227"/>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row>
    <row r="451" hidden="1">
      <c r="A451" s="227"/>
      <c r="B451" s="227"/>
      <c r="C451" s="227"/>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c r="AC451" s="227"/>
      <c r="AD451" s="227"/>
      <c r="AE451" s="227"/>
      <c r="AF451" s="227"/>
      <c r="AG451" s="227"/>
      <c r="AH451" s="227"/>
      <c r="AI451" s="227"/>
    </row>
    <row r="452" hidden="1">
      <c r="A452" s="227"/>
      <c r="B452" s="227"/>
      <c r="C452" s="227"/>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row>
    <row r="453" hidden="1">
      <c r="A453" s="227"/>
      <c r="B453" s="227"/>
      <c r="C453" s="227"/>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row>
    <row r="454" hidden="1">
      <c r="A454" s="227"/>
      <c r="B454" s="227"/>
      <c r="C454" s="227"/>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row>
    <row r="455" hidden="1">
      <c r="A455" s="227"/>
      <c r="B455" s="227"/>
      <c r="C455" s="227"/>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c r="AC455" s="227"/>
      <c r="AD455" s="227"/>
      <c r="AE455" s="227"/>
      <c r="AF455" s="227"/>
      <c r="AG455" s="227"/>
      <c r="AH455" s="227"/>
      <c r="AI455" s="227"/>
    </row>
    <row r="456" hidden="1">
      <c r="A456" s="227"/>
      <c r="B456" s="227"/>
      <c r="C456" s="227"/>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row>
    <row r="457" hidden="1">
      <c r="A457" s="227"/>
      <c r="B457" s="227"/>
      <c r="C457" s="227"/>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c r="AC457" s="227"/>
      <c r="AD457" s="227"/>
      <c r="AE457" s="227"/>
      <c r="AF457" s="227"/>
      <c r="AG457" s="227"/>
      <c r="AH457" s="227"/>
      <c r="AI457" s="227"/>
    </row>
    <row r="458" hidden="1">
      <c r="A458" s="227"/>
      <c r="B458" s="227"/>
      <c r="C458" s="227"/>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c r="AG458" s="227"/>
      <c r="AH458" s="227"/>
      <c r="AI458" s="227"/>
    </row>
    <row r="459" hidden="1">
      <c r="A459" s="227"/>
      <c r="B459" s="227"/>
      <c r="C459" s="227"/>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c r="AG459" s="227"/>
      <c r="AH459" s="227"/>
      <c r="AI459" s="227"/>
    </row>
    <row r="460" hidden="1">
      <c r="A460" s="227"/>
      <c r="B460" s="227"/>
      <c r="C460" s="227"/>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c r="AG460" s="227"/>
      <c r="AH460" s="227"/>
      <c r="AI460" s="227"/>
    </row>
    <row r="461" hidden="1">
      <c r="A461" s="227"/>
      <c r="B461" s="227"/>
      <c r="C461" s="227"/>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c r="AG461" s="227"/>
      <c r="AH461" s="227"/>
      <c r="AI461" s="227"/>
    </row>
    <row r="462" hidden="1">
      <c r="A462" s="227"/>
      <c r="B462" s="227"/>
      <c r="C462" s="227"/>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c r="AG462" s="227"/>
      <c r="AH462" s="227"/>
      <c r="AI462" s="227"/>
    </row>
    <row r="463" hidden="1">
      <c r="A463" s="227"/>
      <c r="B463" s="227"/>
      <c r="C463" s="227"/>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c r="AG463" s="227"/>
      <c r="AH463" s="227"/>
      <c r="AI463" s="227"/>
    </row>
    <row r="464" hidden="1">
      <c r="A464" s="227"/>
      <c r="B464" s="227"/>
      <c r="C464" s="227"/>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c r="AG464" s="227"/>
      <c r="AH464" s="227"/>
      <c r="AI464" s="227"/>
    </row>
    <row r="465" hidden="1">
      <c r="A465" s="227"/>
      <c r="B465" s="227"/>
      <c r="C465" s="227"/>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c r="AG465" s="227"/>
      <c r="AH465" s="227"/>
      <c r="AI465" s="227"/>
    </row>
    <row r="466" hidden="1">
      <c r="A466" s="227"/>
      <c r="B466" s="227"/>
      <c r="C466" s="227"/>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row>
    <row r="467" hidden="1">
      <c r="A467" s="227"/>
      <c r="B467" s="227"/>
      <c r="C467" s="227"/>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c r="AC467" s="227"/>
      <c r="AD467" s="227"/>
      <c r="AE467" s="227"/>
      <c r="AF467" s="227"/>
      <c r="AG467" s="227"/>
      <c r="AH467" s="227"/>
      <c r="AI467" s="227"/>
    </row>
    <row r="468" hidden="1">
      <c r="A468" s="227"/>
      <c r="B468" s="227"/>
      <c r="C468" s="227"/>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c r="AG468" s="227"/>
      <c r="AH468" s="227"/>
      <c r="AI468" s="227"/>
    </row>
    <row r="469" hidden="1">
      <c r="A469" s="227"/>
      <c r="B469" s="227"/>
      <c r="C469" s="227"/>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c r="AG469" s="227"/>
      <c r="AH469" s="227"/>
      <c r="AI469" s="227"/>
    </row>
    <row r="470" hidden="1">
      <c r="A470" s="227"/>
      <c r="B470" s="227"/>
      <c r="C470" s="227"/>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c r="AG470" s="227"/>
      <c r="AH470" s="227"/>
      <c r="AI470" s="227"/>
    </row>
    <row r="471" hidden="1">
      <c r="A471" s="227"/>
      <c r="B471" s="227"/>
      <c r="C471" s="227"/>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c r="AG471" s="227"/>
      <c r="AH471" s="227"/>
      <c r="AI471" s="227"/>
    </row>
    <row r="472" hidden="1">
      <c r="A472" s="227"/>
      <c r="B472" s="227"/>
      <c r="C472" s="227"/>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c r="AG472" s="227"/>
      <c r="AH472" s="227"/>
      <c r="AI472" s="227"/>
    </row>
    <row r="473" hidden="1">
      <c r="A473" s="227"/>
      <c r="B473" s="227"/>
      <c r="C473" s="227"/>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c r="AG473" s="227"/>
      <c r="AH473" s="227"/>
      <c r="AI473" s="227"/>
    </row>
    <row r="474" hidden="1">
      <c r="A474" s="227"/>
      <c r="B474" s="227"/>
      <c r="C474" s="227"/>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c r="AG474" s="227"/>
      <c r="AH474" s="227"/>
      <c r="AI474" s="227"/>
    </row>
    <row r="475" hidden="1">
      <c r="A475" s="227"/>
      <c r="B475" s="227"/>
      <c r="C475" s="227"/>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c r="AG475" s="227"/>
      <c r="AH475" s="227"/>
      <c r="AI475" s="227"/>
    </row>
    <row r="476" hidden="1">
      <c r="A476" s="227"/>
      <c r="B476" s="227"/>
      <c r="C476" s="227"/>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row>
    <row r="477" hidden="1">
      <c r="A477" s="227"/>
      <c r="B477" s="227"/>
      <c r="C477" s="227"/>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c r="AC477" s="227"/>
      <c r="AD477" s="227"/>
      <c r="AE477" s="227"/>
      <c r="AF477" s="227"/>
      <c r="AG477" s="227"/>
      <c r="AH477" s="227"/>
      <c r="AI477" s="227"/>
    </row>
    <row r="478" hidden="1">
      <c r="A478" s="227"/>
      <c r="B478" s="227"/>
      <c r="C478" s="227"/>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row>
    <row r="479" hidden="1">
      <c r="A479" s="227"/>
      <c r="B479" s="227"/>
      <c r="C479" s="227"/>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row>
    <row r="480" hidden="1">
      <c r="A480" s="227"/>
      <c r="B480" s="227"/>
      <c r="C480" s="227"/>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row>
    <row r="481" hidden="1">
      <c r="A481" s="227"/>
      <c r="B481" s="227"/>
      <c r="C481" s="227"/>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c r="AC481" s="227"/>
      <c r="AD481" s="227"/>
      <c r="AE481" s="227"/>
      <c r="AF481" s="227"/>
      <c r="AG481" s="227"/>
      <c r="AH481" s="227"/>
      <c r="AI481" s="227"/>
    </row>
    <row r="482" hidden="1">
      <c r="A482" s="227"/>
      <c r="B482" s="227"/>
      <c r="C482" s="227"/>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row>
    <row r="483" hidden="1">
      <c r="A483" s="227"/>
      <c r="B483" s="227"/>
      <c r="C483" s="227"/>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c r="AC483" s="227"/>
      <c r="AD483" s="227"/>
      <c r="AE483" s="227"/>
      <c r="AF483" s="227"/>
      <c r="AG483" s="227"/>
      <c r="AH483" s="227"/>
      <c r="AI483" s="227"/>
    </row>
    <row r="484" hidden="1">
      <c r="A484" s="227"/>
      <c r="B484" s="227"/>
      <c r="C484" s="227"/>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c r="AG484" s="227"/>
      <c r="AH484" s="227"/>
      <c r="AI484" s="227"/>
    </row>
    <row r="485" hidden="1">
      <c r="A485" s="227"/>
      <c r="B485" s="227"/>
      <c r="C485" s="227"/>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c r="AG485" s="227"/>
      <c r="AH485" s="227"/>
      <c r="AI485" s="227"/>
    </row>
    <row r="486" hidden="1">
      <c r="A486" s="227"/>
      <c r="B486" s="227"/>
      <c r="C486" s="227"/>
      <c r="D486" s="227"/>
      <c r="E486" s="227"/>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c r="AG486" s="227"/>
      <c r="AH486" s="227"/>
      <c r="AI486" s="227"/>
    </row>
    <row r="487" hidden="1">
      <c r="A487" s="227"/>
      <c r="B487" s="227"/>
      <c r="C487" s="227"/>
      <c r="D487" s="227"/>
      <c r="E487" s="227"/>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c r="AG487" s="227"/>
      <c r="AH487" s="227"/>
      <c r="AI487" s="227"/>
    </row>
    <row r="488" hidden="1">
      <c r="A488" s="227"/>
      <c r="B488" s="227"/>
      <c r="C488" s="227"/>
      <c r="D488" s="227"/>
      <c r="E488" s="227"/>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c r="AG488" s="227"/>
      <c r="AH488" s="227"/>
      <c r="AI488" s="227"/>
    </row>
    <row r="489" hidden="1">
      <c r="A489" s="227"/>
      <c r="B489" s="227"/>
      <c r="C489" s="227"/>
      <c r="D489" s="227"/>
      <c r="E489" s="227"/>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c r="AG489" s="227"/>
      <c r="AH489" s="227"/>
      <c r="AI489" s="227"/>
    </row>
    <row r="490" hidden="1">
      <c r="A490" s="227"/>
      <c r="B490" s="227"/>
      <c r="C490" s="227"/>
      <c r="D490" s="227"/>
      <c r="E490" s="227"/>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c r="AG490" s="227"/>
      <c r="AH490" s="227"/>
      <c r="AI490" s="227"/>
    </row>
    <row r="491" hidden="1">
      <c r="A491" s="227"/>
      <c r="B491" s="227"/>
      <c r="C491" s="227"/>
      <c r="D491" s="227"/>
      <c r="E491" s="227"/>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c r="AG491" s="227"/>
      <c r="AH491" s="227"/>
      <c r="AI491" s="227"/>
    </row>
    <row r="492" hidden="1">
      <c r="A492" s="227"/>
      <c r="B492" s="227"/>
      <c r="C492" s="227"/>
      <c r="D492" s="227"/>
      <c r="E492" s="227"/>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row>
    <row r="493" hidden="1">
      <c r="A493" s="227"/>
      <c r="B493" s="227"/>
      <c r="C493" s="227"/>
      <c r="D493" s="227"/>
      <c r="E493" s="227"/>
      <c r="F493" s="227"/>
      <c r="G493" s="227"/>
      <c r="H493" s="227"/>
      <c r="I493" s="227"/>
      <c r="J493" s="227"/>
      <c r="K493" s="227"/>
      <c r="L493" s="227"/>
      <c r="M493" s="227"/>
      <c r="N493" s="227"/>
      <c r="O493" s="227"/>
      <c r="P493" s="227"/>
      <c r="Q493" s="227"/>
      <c r="R493" s="227"/>
      <c r="S493" s="227"/>
      <c r="T493" s="227"/>
      <c r="U493" s="227"/>
      <c r="V493" s="227"/>
      <c r="W493" s="227"/>
      <c r="X493" s="227"/>
      <c r="Y493" s="227"/>
      <c r="Z493" s="227"/>
      <c r="AA493" s="227"/>
      <c r="AB493" s="227"/>
      <c r="AC493" s="227"/>
      <c r="AD493" s="227"/>
      <c r="AE493" s="227"/>
      <c r="AF493" s="227"/>
      <c r="AG493" s="227"/>
      <c r="AH493" s="227"/>
      <c r="AI493" s="227"/>
    </row>
    <row r="494" hidden="1">
      <c r="A494" s="227"/>
      <c r="B494" s="227"/>
      <c r="C494" s="227"/>
      <c r="D494" s="227"/>
      <c r="E494" s="227"/>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c r="AG494" s="227"/>
      <c r="AH494" s="227"/>
      <c r="AI494" s="227"/>
    </row>
    <row r="495" hidden="1">
      <c r="A495" s="227"/>
      <c r="B495" s="227"/>
      <c r="C495" s="227"/>
      <c r="D495" s="227"/>
      <c r="E495" s="227"/>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c r="AG495" s="227"/>
      <c r="AH495" s="227"/>
      <c r="AI495" s="227"/>
    </row>
    <row r="496" hidden="1">
      <c r="A496" s="227"/>
      <c r="B496" s="227"/>
      <c r="C496" s="227"/>
      <c r="D496" s="227"/>
      <c r="E496" s="227"/>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c r="AG496" s="227"/>
      <c r="AH496" s="227"/>
      <c r="AI496" s="227"/>
    </row>
    <row r="497" hidden="1">
      <c r="A497" s="227"/>
      <c r="B497" s="227"/>
      <c r="C497" s="227"/>
      <c r="D497" s="227"/>
      <c r="E497" s="227"/>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c r="AG497" s="227"/>
      <c r="AH497" s="227"/>
      <c r="AI497" s="227"/>
    </row>
    <row r="498" hidden="1">
      <c r="A498" s="227"/>
      <c r="B498" s="227"/>
      <c r="C498" s="227"/>
      <c r="D498" s="227"/>
      <c r="E498" s="227"/>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c r="AG498" s="227"/>
      <c r="AH498" s="227"/>
      <c r="AI498" s="227"/>
    </row>
    <row r="499" hidden="1">
      <c r="A499" s="227"/>
      <c r="B499" s="227"/>
      <c r="C499" s="227"/>
      <c r="D499" s="227"/>
      <c r="E499" s="227"/>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c r="AG499" s="227"/>
      <c r="AH499" s="227"/>
      <c r="AI499" s="227"/>
    </row>
    <row r="500" hidden="1">
      <c r="A500" s="227"/>
      <c r="B500" s="227"/>
      <c r="C500" s="227"/>
      <c r="D500" s="227"/>
      <c r="E500" s="227"/>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c r="AG500" s="227"/>
      <c r="AH500" s="227"/>
      <c r="AI500" s="227"/>
    </row>
    <row r="501" hidden="1">
      <c r="A501" s="227"/>
      <c r="B501" s="227"/>
      <c r="C501" s="227"/>
      <c r="D501" s="227"/>
      <c r="E501" s="227"/>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c r="AG501" s="227"/>
      <c r="AH501" s="227"/>
      <c r="AI501" s="227"/>
    </row>
    <row r="502" hidden="1">
      <c r="A502" s="227"/>
      <c r="B502" s="227"/>
      <c r="C502" s="227"/>
      <c r="D502" s="227"/>
      <c r="E502" s="227"/>
      <c r="F502" s="227"/>
      <c r="G502" s="227"/>
      <c r="H502" s="227"/>
      <c r="I502" s="227"/>
      <c r="J502" s="227"/>
      <c r="K502" s="227"/>
      <c r="L502" s="227"/>
      <c r="M502" s="227"/>
      <c r="N502" s="227"/>
      <c r="O502" s="227"/>
      <c r="P502" s="227"/>
      <c r="Q502" s="227"/>
      <c r="R502" s="227"/>
      <c r="S502" s="227"/>
      <c r="T502" s="227"/>
      <c r="U502" s="227"/>
      <c r="V502" s="227"/>
      <c r="W502" s="227"/>
      <c r="X502" s="227"/>
      <c r="Y502" s="227"/>
      <c r="Z502" s="227"/>
      <c r="AA502" s="227"/>
      <c r="AB502" s="227"/>
      <c r="AC502" s="227"/>
      <c r="AD502" s="227"/>
      <c r="AE502" s="227"/>
      <c r="AF502" s="227"/>
      <c r="AG502" s="227"/>
      <c r="AH502" s="227"/>
      <c r="AI502" s="227"/>
    </row>
    <row r="503" hidden="1">
      <c r="A503" s="227"/>
      <c r="B503" s="227"/>
      <c r="C503" s="227"/>
      <c r="D503" s="227"/>
      <c r="E503" s="227"/>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row>
    <row r="504" hidden="1">
      <c r="A504" s="227"/>
      <c r="B504" s="227"/>
      <c r="C504" s="227"/>
      <c r="D504" s="227"/>
      <c r="E504" s="227"/>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row>
    <row r="505" hidden="1">
      <c r="A505" s="227"/>
      <c r="B505" s="227"/>
      <c r="C505" s="227"/>
      <c r="D505" s="227"/>
      <c r="E505" s="227"/>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row>
    <row r="506" hidden="1">
      <c r="A506" s="227"/>
      <c r="B506" s="227"/>
      <c r="C506" s="227"/>
      <c r="D506" s="227"/>
      <c r="E506" s="227"/>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row>
    <row r="507" hidden="1">
      <c r="A507" s="227"/>
      <c r="B507" s="227"/>
      <c r="C507" s="227"/>
      <c r="D507" s="227"/>
      <c r="E507" s="227"/>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row>
    <row r="508" hidden="1">
      <c r="A508" s="227"/>
      <c r="B508" s="227"/>
      <c r="C508" s="227"/>
      <c r="D508" s="227"/>
      <c r="E508" s="227"/>
      <c r="F508" s="227"/>
      <c r="G508" s="227"/>
      <c r="H508" s="227"/>
      <c r="I508" s="227"/>
      <c r="J508" s="227"/>
      <c r="K508" s="227"/>
      <c r="L508" s="227"/>
      <c r="M508" s="227"/>
      <c r="N508" s="227"/>
      <c r="O508" s="227"/>
      <c r="P508" s="227"/>
      <c r="Q508" s="227"/>
      <c r="R508" s="227"/>
      <c r="S508" s="227"/>
      <c r="T508" s="227"/>
      <c r="U508" s="227"/>
      <c r="V508" s="227"/>
      <c r="W508" s="227"/>
      <c r="X508" s="227"/>
      <c r="Y508" s="227"/>
      <c r="Z508" s="227"/>
      <c r="AA508" s="227"/>
      <c r="AB508" s="227"/>
      <c r="AC508" s="227"/>
      <c r="AD508" s="227"/>
      <c r="AE508" s="227"/>
      <c r="AF508" s="227"/>
      <c r="AG508" s="227"/>
      <c r="AH508" s="227"/>
      <c r="AI508" s="227"/>
    </row>
    <row r="509" hidden="1">
      <c r="A509" s="227"/>
      <c r="B509" s="227"/>
      <c r="C509" s="227"/>
      <c r="D509" s="227"/>
      <c r="E509" s="227"/>
      <c r="F509" s="227"/>
      <c r="G509" s="227"/>
      <c r="H509" s="227"/>
      <c r="I509" s="227"/>
      <c r="J509" s="227"/>
      <c r="K509" s="227"/>
      <c r="L509" s="227"/>
      <c r="M509" s="227"/>
      <c r="N509" s="227"/>
      <c r="O509" s="227"/>
      <c r="P509" s="227"/>
      <c r="Q509" s="227"/>
      <c r="R509" s="227"/>
      <c r="S509" s="227"/>
      <c r="T509" s="227"/>
      <c r="U509" s="227"/>
      <c r="V509" s="227"/>
      <c r="W509" s="227"/>
      <c r="X509" s="227"/>
      <c r="Y509" s="227"/>
      <c r="Z509" s="227"/>
      <c r="AA509" s="227"/>
      <c r="AB509" s="227"/>
      <c r="AC509" s="227"/>
      <c r="AD509" s="227"/>
      <c r="AE509" s="227"/>
      <c r="AF509" s="227"/>
      <c r="AG509" s="227"/>
      <c r="AH509" s="227"/>
      <c r="AI509" s="227"/>
    </row>
    <row r="510" hidden="1">
      <c r="A510" s="227"/>
      <c r="B510" s="227"/>
      <c r="C510" s="227"/>
      <c r="D510" s="227"/>
      <c r="E510" s="227"/>
      <c r="F510" s="227"/>
      <c r="G510" s="227"/>
      <c r="H510" s="227"/>
      <c r="I510" s="227"/>
      <c r="J510" s="227"/>
      <c r="K510" s="227"/>
      <c r="L510" s="227"/>
      <c r="M510" s="227"/>
      <c r="N510" s="227"/>
      <c r="O510" s="227"/>
      <c r="P510" s="227"/>
      <c r="Q510" s="227"/>
      <c r="R510" s="227"/>
      <c r="S510" s="227"/>
      <c r="T510" s="227"/>
      <c r="U510" s="227"/>
      <c r="V510" s="227"/>
      <c r="W510" s="227"/>
      <c r="X510" s="227"/>
      <c r="Y510" s="227"/>
      <c r="Z510" s="227"/>
      <c r="AA510" s="227"/>
      <c r="AB510" s="227"/>
      <c r="AC510" s="227"/>
      <c r="AD510" s="227"/>
      <c r="AE510" s="227"/>
      <c r="AF510" s="227"/>
      <c r="AG510" s="227"/>
      <c r="AH510" s="227"/>
      <c r="AI510" s="227"/>
    </row>
    <row r="511" hidden="1">
      <c r="A511" s="227"/>
      <c r="B511" s="227"/>
      <c r="C511" s="227"/>
      <c r="D511" s="227"/>
      <c r="E511" s="227"/>
      <c r="F511" s="227"/>
      <c r="G511" s="227"/>
      <c r="H511" s="227"/>
      <c r="I511" s="227"/>
      <c r="J511" s="227"/>
      <c r="K511" s="227"/>
      <c r="L511" s="227"/>
      <c r="M511" s="227"/>
      <c r="N511" s="227"/>
      <c r="O511" s="227"/>
      <c r="P511" s="227"/>
      <c r="Q511" s="227"/>
      <c r="R511" s="227"/>
      <c r="S511" s="227"/>
      <c r="T511" s="227"/>
      <c r="U511" s="227"/>
      <c r="V511" s="227"/>
      <c r="W511" s="227"/>
      <c r="X511" s="227"/>
      <c r="Y511" s="227"/>
      <c r="Z511" s="227"/>
      <c r="AA511" s="227"/>
      <c r="AB511" s="227"/>
      <c r="AC511" s="227"/>
      <c r="AD511" s="227"/>
      <c r="AE511" s="227"/>
      <c r="AF511" s="227"/>
      <c r="AG511" s="227"/>
      <c r="AH511" s="227"/>
      <c r="AI511" s="227"/>
    </row>
    <row r="512" hidden="1">
      <c r="A512" s="227"/>
      <c r="B512" s="227"/>
      <c r="C512" s="227"/>
      <c r="D512" s="227"/>
      <c r="E512" s="227"/>
      <c r="F512" s="227"/>
      <c r="G512" s="227"/>
      <c r="H512" s="227"/>
      <c r="I512" s="227"/>
      <c r="J512" s="227"/>
      <c r="K512" s="227"/>
      <c r="L512" s="227"/>
      <c r="M512" s="227"/>
      <c r="N512" s="227"/>
      <c r="O512" s="227"/>
      <c r="P512" s="227"/>
      <c r="Q512" s="227"/>
      <c r="R512" s="227"/>
      <c r="S512" s="227"/>
      <c r="T512" s="227"/>
      <c r="U512" s="227"/>
      <c r="V512" s="227"/>
      <c r="W512" s="227"/>
      <c r="X512" s="227"/>
      <c r="Y512" s="227"/>
      <c r="Z512" s="227"/>
      <c r="AA512" s="227"/>
      <c r="AB512" s="227"/>
      <c r="AC512" s="227"/>
      <c r="AD512" s="227"/>
      <c r="AE512" s="227"/>
      <c r="AF512" s="227"/>
      <c r="AG512" s="227"/>
      <c r="AH512" s="227"/>
      <c r="AI512" s="227"/>
    </row>
    <row r="513" hidden="1">
      <c r="A513" s="227"/>
      <c r="B513" s="227"/>
      <c r="C513" s="227"/>
      <c r="D513" s="227"/>
      <c r="E513" s="227"/>
      <c r="F513" s="227"/>
      <c r="G513" s="227"/>
      <c r="H513" s="227"/>
      <c r="I513" s="227"/>
      <c r="J513" s="227"/>
      <c r="K513" s="227"/>
      <c r="L513" s="227"/>
      <c r="M513" s="227"/>
      <c r="N513" s="227"/>
      <c r="O513" s="227"/>
      <c r="P513" s="227"/>
      <c r="Q513" s="227"/>
      <c r="R513" s="227"/>
      <c r="S513" s="227"/>
      <c r="T513" s="227"/>
      <c r="U513" s="227"/>
      <c r="V513" s="227"/>
      <c r="W513" s="227"/>
      <c r="X513" s="227"/>
      <c r="Y513" s="227"/>
      <c r="Z513" s="227"/>
      <c r="AA513" s="227"/>
      <c r="AB513" s="227"/>
      <c r="AC513" s="227"/>
      <c r="AD513" s="227"/>
      <c r="AE513" s="227"/>
      <c r="AF513" s="227"/>
      <c r="AG513" s="227"/>
      <c r="AH513" s="227"/>
      <c r="AI513" s="227"/>
    </row>
    <row r="514" hidden="1">
      <c r="A514" s="227"/>
      <c r="B514" s="227"/>
      <c r="C514" s="227"/>
      <c r="D514" s="227"/>
      <c r="E514" s="227"/>
      <c r="F514" s="227"/>
      <c r="G514" s="227"/>
      <c r="H514" s="227"/>
      <c r="I514" s="227"/>
      <c r="J514" s="227"/>
      <c r="K514" s="227"/>
      <c r="L514" s="227"/>
      <c r="M514" s="227"/>
      <c r="N514" s="227"/>
      <c r="O514" s="227"/>
      <c r="P514" s="227"/>
      <c r="Q514" s="227"/>
      <c r="R514" s="227"/>
      <c r="S514" s="227"/>
      <c r="T514" s="227"/>
      <c r="U514" s="227"/>
      <c r="V514" s="227"/>
      <c r="W514" s="227"/>
      <c r="X514" s="227"/>
      <c r="Y514" s="227"/>
      <c r="Z514" s="227"/>
      <c r="AA514" s="227"/>
      <c r="AB514" s="227"/>
      <c r="AC514" s="227"/>
      <c r="AD514" s="227"/>
      <c r="AE514" s="227"/>
      <c r="AF514" s="227"/>
      <c r="AG514" s="227"/>
      <c r="AH514" s="227"/>
      <c r="AI514" s="227"/>
    </row>
    <row r="515" hidden="1">
      <c r="A515" s="227"/>
      <c r="B515" s="227"/>
      <c r="C515" s="227"/>
      <c r="D515" s="227"/>
      <c r="E515" s="227"/>
      <c r="F515" s="227"/>
      <c r="G515" s="227"/>
      <c r="H515" s="227"/>
      <c r="I515" s="227"/>
      <c r="J515" s="227"/>
      <c r="K515" s="227"/>
      <c r="L515" s="227"/>
      <c r="M515" s="227"/>
      <c r="N515" s="227"/>
      <c r="O515" s="227"/>
      <c r="P515" s="227"/>
      <c r="Q515" s="227"/>
      <c r="R515" s="227"/>
      <c r="S515" s="227"/>
      <c r="T515" s="227"/>
      <c r="U515" s="227"/>
      <c r="V515" s="227"/>
      <c r="W515" s="227"/>
      <c r="X515" s="227"/>
      <c r="Y515" s="227"/>
      <c r="Z515" s="227"/>
      <c r="AA515" s="227"/>
      <c r="AB515" s="227"/>
      <c r="AC515" s="227"/>
      <c r="AD515" s="227"/>
      <c r="AE515" s="227"/>
      <c r="AF515" s="227"/>
      <c r="AG515" s="227"/>
      <c r="AH515" s="227"/>
      <c r="AI515" s="227"/>
    </row>
    <row r="516" hidden="1">
      <c r="A516" s="227"/>
      <c r="B516" s="227"/>
      <c r="C516" s="227"/>
      <c r="D516" s="227"/>
      <c r="E516" s="227"/>
      <c r="F516" s="227"/>
      <c r="G516" s="227"/>
      <c r="H516" s="227"/>
      <c r="I516" s="227"/>
      <c r="J516" s="227"/>
      <c r="K516" s="227"/>
      <c r="L516" s="227"/>
      <c r="M516" s="227"/>
      <c r="N516" s="227"/>
      <c r="O516" s="227"/>
      <c r="P516" s="227"/>
      <c r="Q516" s="227"/>
      <c r="R516" s="227"/>
      <c r="S516" s="227"/>
      <c r="T516" s="227"/>
      <c r="U516" s="227"/>
      <c r="V516" s="227"/>
      <c r="W516" s="227"/>
      <c r="X516" s="227"/>
      <c r="Y516" s="227"/>
      <c r="Z516" s="227"/>
      <c r="AA516" s="227"/>
      <c r="AB516" s="227"/>
      <c r="AC516" s="227"/>
      <c r="AD516" s="227"/>
      <c r="AE516" s="227"/>
      <c r="AF516" s="227"/>
      <c r="AG516" s="227"/>
      <c r="AH516" s="227"/>
      <c r="AI516" s="227"/>
    </row>
    <row r="517" hidden="1">
      <c r="A517" s="227"/>
      <c r="B517" s="227"/>
      <c r="C517" s="227"/>
      <c r="D517" s="227"/>
      <c r="E517" s="227"/>
      <c r="F517" s="227"/>
      <c r="G517" s="227"/>
      <c r="H517" s="227"/>
      <c r="I517" s="227"/>
      <c r="J517" s="227"/>
      <c r="K517" s="227"/>
      <c r="L517" s="227"/>
      <c r="M517" s="227"/>
      <c r="N517" s="227"/>
      <c r="O517" s="227"/>
      <c r="P517" s="227"/>
      <c r="Q517" s="227"/>
      <c r="R517" s="227"/>
      <c r="S517" s="227"/>
      <c r="T517" s="227"/>
      <c r="U517" s="227"/>
      <c r="V517" s="227"/>
      <c r="W517" s="227"/>
      <c r="X517" s="227"/>
      <c r="Y517" s="227"/>
      <c r="Z517" s="227"/>
      <c r="AA517" s="227"/>
      <c r="AB517" s="227"/>
      <c r="AC517" s="227"/>
      <c r="AD517" s="227"/>
      <c r="AE517" s="227"/>
      <c r="AF517" s="227"/>
      <c r="AG517" s="227"/>
      <c r="AH517" s="227"/>
      <c r="AI517" s="227"/>
    </row>
    <row r="518" hidden="1">
      <c r="A518" s="227"/>
      <c r="B518" s="227"/>
      <c r="C518" s="227"/>
      <c r="D518" s="227"/>
      <c r="E518" s="227"/>
      <c r="F518" s="227"/>
      <c r="G518" s="227"/>
      <c r="H518" s="227"/>
      <c r="I518" s="227"/>
      <c r="J518" s="227"/>
      <c r="K518" s="227"/>
      <c r="L518" s="227"/>
      <c r="M518" s="227"/>
      <c r="N518" s="227"/>
      <c r="O518" s="227"/>
      <c r="P518" s="227"/>
      <c r="Q518" s="227"/>
      <c r="R518" s="227"/>
      <c r="S518" s="227"/>
      <c r="T518" s="227"/>
      <c r="U518" s="227"/>
      <c r="V518" s="227"/>
      <c r="W518" s="227"/>
      <c r="X518" s="227"/>
      <c r="Y518" s="227"/>
      <c r="Z518" s="227"/>
      <c r="AA518" s="227"/>
      <c r="AB518" s="227"/>
      <c r="AC518" s="227"/>
      <c r="AD518" s="227"/>
      <c r="AE518" s="227"/>
      <c r="AF518" s="227"/>
      <c r="AG518" s="227"/>
      <c r="AH518" s="227"/>
      <c r="AI518" s="227"/>
    </row>
    <row r="519" hidden="1">
      <c r="A519" s="227"/>
      <c r="B519" s="227"/>
      <c r="C519" s="227"/>
      <c r="D519" s="227"/>
      <c r="E519" s="227"/>
      <c r="F519" s="227"/>
      <c r="G519" s="227"/>
      <c r="H519" s="227"/>
      <c r="I519" s="227"/>
      <c r="J519" s="227"/>
      <c r="K519" s="227"/>
      <c r="L519" s="227"/>
      <c r="M519" s="227"/>
      <c r="N519" s="227"/>
      <c r="O519" s="227"/>
      <c r="P519" s="227"/>
      <c r="Q519" s="227"/>
      <c r="R519" s="227"/>
      <c r="S519" s="227"/>
      <c r="T519" s="227"/>
      <c r="U519" s="227"/>
      <c r="V519" s="227"/>
      <c r="W519" s="227"/>
      <c r="X519" s="227"/>
      <c r="Y519" s="227"/>
      <c r="Z519" s="227"/>
      <c r="AA519" s="227"/>
      <c r="AB519" s="227"/>
      <c r="AC519" s="227"/>
      <c r="AD519" s="227"/>
      <c r="AE519" s="227"/>
      <c r="AF519" s="227"/>
      <c r="AG519" s="227"/>
      <c r="AH519" s="227"/>
      <c r="AI519" s="227"/>
    </row>
    <row r="520" hidden="1">
      <c r="A520" s="227"/>
      <c r="B520" s="227"/>
      <c r="C520" s="227"/>
      <c r="D520" s="227"/>
      <c r="E520" s="227"/>
      <c r="F520" s="227"/>
      <c r="G520" s="227"/>
      <c r="H520" s="227"/>
      <c r="I520" s="227"/>
      <c r="J520" s="227"/>
      <c r="K520" s="227"/>
      <c r="L520" s="227"/>
      <c r="M520" s="227"/>
      <c r="N520" s="227"/>
      <c r="O520" s="227"/>
      <c r="P520" s="227"/>
      <c r="Q520" s="227"/>
      <c r="R520" s="227"/>
      <c r="S520" s="227"/>
      <c r="T520" s="227"/>
      <c r="U520" s="227"/>
      <c r="V520" s="227"/>
      <c r="W520" s="227"/>
      <c r="X520" s="227"/>
      <c r="Y520" s="227"/>
      <c r="Z520" s="227"/>
      <c r="AA520" s="227"/>
      <c r="AB520" s="227"/>
      <c r="AC520" s="227"/>
      <c r="AD520" s="227"/>
      <c r="AE520" s="227"/>
      <c r="AF520" s="227"/>
      <c r="AG520" s="227"/>
      <c r="AH520" s="227"/>
      <c r="AI520" s="227"/>
    </row>
    <row r="521" hidden="1">
      <c r="A521" s="227"/>
      <c r="B521" s="227"/>
      <c r="C521" s="227"/>
      <c r="D521" s="227"/>
      <c r="E521" s="227"/>
      <c r="F521" s="227"/>
      <c r="G521" s="227"/>
      <c r="H521" s="227"/>
      <c r="I521" s="227"/>
      <c r="J521" s="227"/>
      <c r="K521" s="227"/>
      <c r="L521" s="227"/>
      <c r="M521" s="227"/>
      <c r="N521" s="227"/>
      <c r="O521" s="227"/>
      <c r="P521" s="227"/>
      <c r="Q521" s="227"/>
      <c r="R521" s="227"/>
      <c r="S521" s="227"/>
      <c r="T521" s="227"/>
      <c r="U521" s="227"/>
      <c r="V521" s="227"/>
      <c r="W521" s="227"/>
      <c r="X521" s="227"/>
      <c r="Y521" s="227"/>
      <c r="Z521" s="227"/>
      <c r="AA521" s="227"/>
      <c r="AB521" s="227"/>
      <c r="AC521" s="227"/>
      <c r="AD521" s="227"/>
      <c r="AE521" s="227"/>
      <c r="AF521" s="227"/>
      <c r="AG521" s="227"/>
      <c r="AH521" s="227"/>
      <c r="AI521" s="227"/>
    </row>
    <row r="522" hidden="1">
      <c r="A522" s="227"/>
      <c r="B522" s="227"/>
      <c r="C522" s="227"/>
      <c r="D522" s="227"/>
      <c r="E522" s="227"/>
      <c r="F522" s="227"/>
      <c r="G522" s="227"/>
      <c r="H522" s="227"/>
      <c r="I522" s="227"/>
      <c r="J522" s="227"/>
      <c r="K522" s="227"/>
      <c r="L522" s="227"/>
      <c r="M522" s="227"/>
      <c r="N522" s="227"/>
      <c r="O522" s="227"/>
      <c r="P522" s="227"/>
      <c r="Q522" s="227"/>
      <c r="R522" s="227"/>
      <c r="S522" s="227"/>
      <c r="T522" s="227"/>
      <c r="U522" s="227"/>
      <c r="V522" s="227"/>
      <c r="W522" s="227"/>
      <c r="X522" s="227"/>
      <c r="Y522" s="227"/>
      <c r="Z522" s="227"/>
      <c r="AA522" s="227"/>
      <c r="AB522" s="227"/>
      <c r="AC522" s="227"/>
      <c r="AD522" s="227"/>
      <c r="AE522" s="227"/>
      <c r="AF522" s="227"/>
      <c r="AG522" s="227"/>
      <c r="AH522" s="227"/>
      <c r="AI522" s="227"/>
    </row>
    <row r="523" hidden="1">
      <c r="A523" s="227"/>
      <c r="B523" s="227"/>
      <c r="C523" s="227"/>
      <c r="D523" s="227"/>
      <c r="E523" s="227"/>
      <c r="F523" s="227"/>
      <c r="G523" s="227"/>
      <c r="H523" s="227"/>
      <c r="I523" s="227"/>
      <c r="J523" s="227"/>
      <c r="K523" s="227"/>
      <c r="L523" s="227"/>
      <c r="M523" s="227"/>
      <c r="N523" s="227"/>
      <c r="O523" s="227"/>
      <c r="P523" s="227"/>
      <c r="Q523" s="227"/>
      <c r="R523" s="227"/>
      <c r="S523" s="227"/>
      <c r="T523" s="227"/>
      <c r="U523" s="227"/>
      <c r="V523" s="227"/>
      <c r="W523" s="227"/>
      <c r="X523" s="227"/>
      <c r="Y523" s="227"/>
      <c r="Z523" s="227"/>
      <c r="AA523" s="227"/>
      <c r="AB523" s="227"/>
      <c r="AC523" s="227"/>
      <c r="AD523" s="227"/>
      <c r="AE523" s="227"/>
      <c r="AF523" s="227"/>
      <c r="AG523" s="227"/>
      <c r="AH523" s="227"/>
      <c r="AI523" s="227"/>
    </row>
    <row r="524" hidden="1">
      <c r="A524" s="227"/>
      <c r="B524" s="227"/>
      <c r="C524" s="227"/>
      <c r="D524" s="227"/>
      <c r="E524" s="227"/>
      <c r="F524" s="227"/>
      <c r="G524" s="227"/>
      <c r="H524" s="227"/>
      <c r="I524" s="227"/>
      <c r="J524" s="227"/>
      <c r="K524" s="227"/>
      <c r="L524" s="227"/>
      <c r="M524" s="227"/>
      <c r="N524" s="227"/>
      <c r="O524" s="227"/>
      <c r="P524" s="227"/>
      <c r="Q524" s="227"/>
      <c r="R524" s="227"/>
      <c r="S524" s="227"/>
      <c r="T524" s="227"/>
      <c r="U524" s="227"/>
      <c r="V524" s="227"/>
      <c r="W524" s="227"/>
      <c r="X524" s="227"/>
      <c r="Y524" s="227"/>
      <c r="Z524" s="227"/>
      <c r="AA524" s="227"/>
      <c r="AB524" s="227"/>
      <c r="AC524" s="227"/>
      <c r="AD524" s="227"/>
      <c r="AE524" s="227"/>
      <c r="AF524" s="227"/>
      <c r="AG524" s="227"/>
      <c r="AH524" s="227"/>
      <c r="AI524" s="227"/>
    </row>
    <row r="525" hidden="1">
      <c r="A525" s="227"/>
      <c r="B525" s="227"/>
      <c r="C525" s="227"/>
      <c r="D525" s="227"/>
      <c r="E525" s="227"/>
      <c r="F525" s="227"/>
      <c r="G525" s="227"/>
      <c r="H525" s="227"/>
      <c r="I525" s="227"/>
      <c r="J525" s="227"/>
      <c r="K525" s="227"/>
      <c r="L525" s="227"/>
      <c r="M525" s="227"/>
      <c r="N525" s="227"/>
      <c r="O525" s="227"/>
      <c r="P525" s="227"/>
      <c r="Q525" s="227"/>
      <c r="R525" s="227"/>
      <c r="S525" s="227"/>
      <c r="T525" s="227"/>
      <c r="U525" s="227"/>
      <c r="V525" s="227"/>
      <c r="W525" s="227"/>
      <c r="X525" s="227"/>
      <c r="Y525" s="227"/>
      <c r="Z525" s="227"/>
      <c r="AA525" s="227"/>
      <c r="AB525" s="227"/>
      <c r="AC525" s="227"/>
      <c r="AD525" s="227"/>
      <c r="AE525" s="227"/>
      <c r="AF525" s="227"/>
      <c r="AG525" s="227"/>
      <c r="AH525" s="227"/>
      <c r="AI525" s="227"/>
    </row>
    <row r="526" hidden="1">
      <c r="A526" s="227"/>
      <c r="B526" s="227"/>
      <c r="C526" s="227"/>
      <c r="D526" s="227"/>
      <c r="E526" s="227"/>
      <c r="F526" s="227"/>
      <c r="G526" s="227"/>
      <c r="H526" s="227"/>
      <c r="I526" s="227"/>
      <c r="J526" s="227"/>
      <c r="K526" s="227"/>
      <c r="L526" s="227"/>
      <c r="M526" s="227"/>
      <c r="N526" s="227"/>
      <c r="O526" s="227"/>
      <c r="P526" s="227"/>
      <c r="Q526" s="227"/>
      <c r="R526" s="227"/>
      <c r="S526" s="227"/>
      <c r="T526" s="227"/>
      <c r="U526" s="227"/>
      <c r="V526" s="227"/>
      <c r="W526" s="227"/>
      <c r="X526" s="227"/>
      <c r="Y526" s="227"/>
      <c r="Z526" s="227"/>
      <c r="AA526" s="227"/>
      <c r="AB526" s="227"/>
      <c r="AC526" s="227"/>
      <c r="AD526" s="227"/>
      <c r="AE526" s="227"/>
      <c r="AF526" s="227"/>
      <c r="AG526" s="227"/>
      <c r="AH526" s="227"/>
      <c r="AI526" s="227"/>
    </row>
    <row r="527" hidden="1">
      <c r="A527" s="227"/>
      <c r="B527" s="227"/>
      <c r="C527" s="227"/>
      <c r="D527" s="227"/>
      <c r="E527" s="227"/>
      <c r="F527" s="227"/>
      <c r="G527" s="227"/>
      <c r="H527" s="227"/>
      <c r="I527" s="227"/>
      <c r="J527" s="227"/>
      <c r="K527" s="227"/>
      <c r="L527" s="227"/>
      <c r="M527" s="227"/>
      <c r="N527" s="227"/>
      <c r="O527" s="227"/>
      <c r="P527" s="227"/>
      <c r="Q527" s="227"/>
      <c r="R527" s="227"/>
      <c r="S527" s="227"/>
      <c r="T527" s="227"/>
      <c r="U527" s="227"/>
      <c r="V527" s="227"/>
      <c r="W527" s="227"/>
      <c r="X527" s="227"/>
      <c r="Y527" s="227"/>
      <c r="Z527" s="227"/>
      <c r="AA527" s="227"/>
      <c r="AB527" s="227"/>
      <c r="AC527" s="227"/>
      <c r="AD527" s="227"/>
      <c r="AE527" s="227"/>
      <c r="AF527" s="227"/>
      <c r="AG527" s="227"/>
      <c r="AH527" s="227"/>
      <c r="AI527" s="227"/>
    </row>
    <row r="528" hidden="1">
      <c r="A528" s="227"/>
      <c r="B528" s="227"/>
      <c r="C528" s="227"/>
      <c r="D528" s="227"/>
      <c r="E528" s="227"/>
      <c r="F528" s="227"/>
      <c r="G528" s="227"/>
      <c r="H528" s="227"/>
      <c r="I528" s="227"/>
      <c r="J528" s="227"/>
      <c r="K528" s="227"/>
      <c r="L528" s="227"/>
      <c r="M528" s="227"/>
      <c r="N528" s="227"/>
      <c r="O528" s="227"/>
      <c r="P528" s="227"/>
      <c r="Q528" s="227"/>
      <c r="R528" s="227"/>
      <c r="S528" s="227"/>
      <c r="T528" s="227"/>
      <c r="U528" s="227"/>
      <c r="V528" s="227"/>
      <c r="W528" s="227"/>
      <c r="X528" s="227"/>
      <c r="Y528" s="227"/>
      <c r="Z528" s="227"/>
      <c r="AA528" s="227"/>
      <c r="AB528" s="227"/>
      <c r="AC528" s="227"/>
      <c r="AD528" s="227"/>
      <c r="AE528" s="227"/>
      <c r="AF528" s="227"/>
      <c r="AG528" s="227"/>
      <c r="AH528" s="227"/>
      <c r="AI528" s="227"/>
    </row>
    <row r="529" hidden="1">
      <c r="A529" s="227"/>
      <c r="B529" s="227"/>
      <c r="C529" s="227"/>
      <c r="D529" s="227"/>
      <c r="E529" s="227"/>
      <c r="F529" s="227"/>
      <c r="G529" s="227"/>
      <c r="H529" s="227"/>
      <c r="I529" s="227"/>
      <c r="J529" s="227"/>
      <c r="K529" s="227"/>
      <c r="L529" s="227"/>
      <c r="M529" s="227"/>
      <c r="N529" s="227"/>
      <c r="O529" s="227"/>
      <c r="P529" s="227"/>
      <c r="Q529" s="227"/>
      <c r="R529" s="227"/>
      <c r="S529" s="227"/>
      <c r="T529" s="227"/>
      <c r="U529" s="227"/>
      <c r="V529" s="227"/>
      <c r="W529" s="227"/>
      <c r="X529" s="227"/>
      <c r="Y529" s="227"/>
      <c r="Z529" s="227"/>
      <c r="AA529" s="227"/>
      <c r="AB529" s="227"/>
      <c r="AC529" s="227"/>
      <c r="AD529" s="227"/>
      <c r="AE529" s="227"/>
      <c r="AF529" s="227"/>
      <c r="AG529" s="227"/>
      <c r="AH529" s="227"/>
      <c r="AI529" s="227"/>
    </row>
    <row r="530" hidden="1">
      <c r="A530" s="227"/>
      <c r="B530" s="227"/>
      <c r="C530" s="227"/>
      <c r="D530" s="227"/>
      <c r="E530" s="227"/>
      <c r="F530" s="227"/>
      <c r="G530" s="227"/>
      <c r="H530" s="227"/>
      <c r="I530" s="227"/>
      <c r="J530" s="227"/>
      <c r="K530" s="227"/>
      <c r="L530" s="227"/>
      <c r="M530" s="227"/>
      <c r="N530" s="227"/>
      <c r="O530" s="227"/>
      <c r="P530" s="227"/>
      <c r="Q530" s="227"/>
      <c r="R530" s="227"/>
      <c r="S530" s="227"/>
      <c r="T530" s="227"/>
      <c r="U530" s="227"/>
      <c r="V530" s="227"/>
      <c r="W530" s="227"/>
      <c r="X530" s="227"/>
      <c r="Y530" s="227"/>
      <c r="Z530" s="227"/>
      <c r="AA530" s="227"/>
      <c r="AB530" s="227"/>
      <c r="AC530" s="227"/>
      <c r="AD530" s="227"/>
      <c r="AE530" s="227"/>
      <c r="AF530" s="227"/>
      <c r="AG530" s="227"/>
      <c r="AH530" s="227"/>
      <c r="AI530" s="227"/>
    </row>
    <row r="531" hidden="1">
      <c r="A531" s="227"/>
      <c r="B531" s="227"/>
      <c r="C531" s="227"/>
      <c r="D531" s="227"/>
      <c r="E531" s="227"/>
      <c r="F531" s="227"/>
      <c r="G531" s="227"/>
      <c r="H531" s="227"/>
      <c r="I531" s="227"/>
      <c r="J531" s="227"/>
      <c r="K531" s="227"/>
      <c r="L531" s="227"/>
      <c r="M531" s="227"/>
      <c r="N531" s="227"/>
      <c r="O531" s="227"/>
      <c r="P531" s="227"/>
      <c r="Q531" s="227"/>
      <c r="R531" s="227"/>
      <c r="S531" s="227"/>
      <c r="T531" s="227"/>
      <c r="U531" s="227"/>
      <c r="V531" s="227"/>
      <c r="W531" s="227"/>
      <c r="X531" s="227"/>
      <c r="Y531" s="227"/>
      <c r="Z531" s="227"/>
      <c r="AA531" s="227"/>
      <c r="AB531" s="227"/>
      <c r="AC531" s="227"/>
      <c r="AD531" s="227"/>
      <c r="AE531" s="227"/>
      <c r="AF531" s="227"/>
      <c r="AG531" s="227"/>
      <c r="AH531" s="227"/>
      <c r="AI531" s="227"/>
    </row>
    <row r="532" hidden="1">
      <c r="A532" s="227"/>
      <c r="B532" s="227"/>
      <c r="C532" s="227"/>
      <c r="D532" s="227"/>
      <c r="E532" s="227"/>
      <c r="F532" s="227"/>
      <c r="G532" s="227"/>
      <c r="H532" s="227"/>
      <c r="I532" s="227"/>
      <c r="J532" s="227"/>
      <c r="K532" s="227"/>
      <c r="L532" s="227"/>
      <c r="M532" s="227"/>
      <c r="N532" s="227"/>
      <c r="O532" s="227"/>
      <c r="P532" s="227"/>
      <c r="Q532" s="227"/>
      <c r="R532" s="227"/>
      <c r="S532" s="227"/>
      <c r="T532" s="227"/>
      <c r="U532" s="227"/>
      <c r="V532" s="227"/>
      <c r="W532" s="227"/>
      <c r="X532" s="227"/>
      <c r="Y532" s="227"/>
      <c r="Z532" s="227"/>
      <c r="AA532" s="227"/>
      <c r="AB532" s="227"/>
      <c r="AC532" s="227"/>
      <c r="AD532" s="227"/>
      <c r="AE532" s="227"/>
      <c r="AF532" s="227"/>
      <c r="AG532" s="227"/>
      <c r="AH532" s="227"/>
      <c r="AI532" s="227"/>
    </row>
    <row r="533" hidden="1">
      <c r="A533" s="227"/>
      <c r="B533" s="227"/>
      <c r="C533" s="227"/>
      <c r="D533" s="227"/>
      <c r="E533" s="227"/>
      <c r="F533" s="227"/>
      <c r="G533" s="227"/>
      <c r="H533" s="227"/>
      <c r="I533" s="227"/>
      <c r="J533" s="227"/>
      <c r="K533" s="227"/>
      <c r="L533" s="227"/>
      <c r="M533" s="227"/>
      <c r="N533" s="227"/>
      <c r="O533" s="227"/>
      <c r="P533" s="227"/>
      <c r="Q533" s="227"/>
      <c r="R533" s="227"/>
      <c r="S533" s="227"/>
      <c r="T533" s="227"/>
      <c r="U533" s="227"/>
      <c r="V533" s="227"/>
      <c r="W533" s="227"/>
      <c r="X533" s="227"/>
      <c r="Y533" s="227"/>
      <c r="Z533" s="227"/>
      <c r="AA533" s="227"/>
      <c r="AB533" s="227"/>
      <c r="AC533" s="227"/>
      <c r="AD533" s="227"/>
      <c r="AE533" s="227"/>
      <c r="AF533" s="227"/>
      <c r="AG533" s="227"/>
      <c r="AH533" s="227"/>
      <c r="AI533" s="227"/>
    </row>
    <row r="534" hidden="1">
      <c r="A534" s="227"/>
      <c r="B534" s="227"/>
      <c r="C534" s="227"/>
      <c r="D534" s="227"/>
      <c r="E534" s="227"/>
      <c r="F534" s="227"/>
      <c r="G534" s="227"/>
      <c r="H534" s="227"/>
      <c r="I534" s="227"/>
      <c r="J534" s="227"/>
      <c r="K534" s="227"/>
      <c r="L534" s="227"/>
      <c r="M534" s="227"/>
      <c r="N534" s="227"/>
      <c r="O534" s="227"/>
      <c r="P534" s="227"/>
      <c r="Q534" s="227"/>
      <c r="R534" s="227"/>
      <c r="S534" s="227"/>
      <c r="T534" s="227"/>
      <c r="U534" s="227"/>
      <c r="V534" s="227"/>
      <c r="W534" s="227"/>
      <c r="X534" s="227"/>
      <c r="Y534" s="227"/>
      <c r="Z534" s="227"/>
      <c r="AA534" s="227"/>
      <c r="AB534" s="227"/>
      <c r="AC534" s="227"/>
      <c r="AD534" s="227"/>
      <c r="AE534" s="227"/>
      <c r="AF534" s="227"/>
      <c r="AG534" s="227"/>
      <c r="AH534" s="227"/>
      <c r="AI534" s="227"/>
    </row>
    <row r="535" hidden="1">
      <c r="A535" s="227"/>
      <c r="B535" s="227"/>
      <c r="C535" s="227"/>
      <c r="D535" s="227"/>
      <c r="E535" s="227"/>
      <c r="F535" s="227"/>
      <c r="G535" s="227"/>
      <c r="H535" s="227"/>
      <c r="I535" s="227"/>
      <c r="J535" s="227"/>
      <c r="K535" s="227"/>
      <c r="L535" s="227"/>
      <c r="M535" s="227"/>
      <c r="N535" s="227"/>
      <c r="O535" s="227"/>
      <c r="P535" s="227"/>
      <c r="Q535" s="227"/>
      <c r="R535" s="227"/>
      <c r="S535" s="227"/>
      <c r="T535" s="227"/>
      <c r="U535" s="227"/>
      <c r="V535" s="227"/>
      <c r="W535" s="227"/>
      <c r="X535" s="227"/>
      <c r="Y535" s="227"/>
      <c r="Z535" s="227"/>
      <c r="AA535" s="227"/>
      <c r="AB535" s="227"/>
      <c r="AC535" s="227"/>
      <c r="AD535" s="227"/>
      <c r="AE535" s="227"/>
      <c r="AF535" s="227"/>
      <c r="AG535" s="227"/>
      <c r="AH535" s="227"/>
      <c r="AI535" s="227"/>
    </row>
    <row r="536" hidden="1">
      <c r="A536" s="227"/>
      <c r="B536" s="227"/>
      <c r="C536" s="227"/>
      <c r="D536" s="227"/>
      <c r="E536" s="227"/>
      <c r="F536" s="227"/>
      <c r="G536" s="227"/>
      <c r="H536" s="227"/>
      <c r="I536" s="227"/>
      <c r="J536" s="227"/>
      <c r="K536" s="227"/>
      <c r="L536" s="227"/>
      <c r="M536" s="227"/>
      <c r="N536" s="227"/>
      <c r="O536" s="227"/>
      <c r="P536" s="227"/>
      <c r="Q536" s="227"/>
      <c r="R536" s="227"/>
      <c r="S536" s="227"/>
      <c r="T536" s="227"/>
      <c r="U536" s="227"/>
      <c r="V536" s="227"/>
      <c r="W536" s="227"/>
      <c r="X536" s="227"/>
      <c r="Y536" s="227"/>
      <c r="Z536" s="227"/>
      <c r="AA536" s="227"/>
      <c r="AB536" s="227"/>
      <c r="AC536" s="227"/>
      <c r="AD536" s="227"/>
      <c r="AE536" s="227"/>
      <c r="AF536" s="227"/>
      <c r="AG536" s="227"/>
      <c r="AH536" s="227"/>
      <c r="AI536" s="227"/>
    </row>
    <row r="537" hidden="1">
      <c r="A537" s="227"/>
      <c r="B537" s="227"/>
      <c r="C537" s="227"/>
      <c r="D537" s="227"/>
      <c r="E537" s="227"/>
      <c r="F537" s="227"/>
      <c r="G537" s="227"/>
      <c r="H537" s="227"/>
      <c r="I537" s="227"/>
      <c r="J537" s="227"/>
      <c r="K537" s="227"/>
      <c r="L537" s="227"/>
      <c r="M537" s="227"/>
      <c r="N537" s="227"/>
      <c r="O537" s="227"/>
      <c r="P537" s="227"/>
      <c r="Q537" s="227"/>
      <c r="R537" s="227"/>
      <c r="S537" s="227"/>
      <c r="T537" s="227"/>
      <c r="U537" s="227"/>
      <c r="V537" s="227"/>
      <c r="W537" s="227"/>
      <c r="X537" s="227"/>
      <c r="Y537" s="227"/>
      <c r="Z537" s="227"/>
      <c r="AA537" s="227"/>
      <c r="AB537" s="227"/>
      <c r="AC537" s="227"/>
      <c r="AD537" s="227"/>
      <c r="AE537" s="227"/>
      <c r="AF537" s="227"/>
      <c r="AG537" s="227"/>
      <c r="AH537" s="227"/>
      <c r="AI537" s="227"/>
    </row>
    <row r="538" hidden="1">
      <c r="A538" s="227"/>
      <c r="B538" s="227"/>
      <c r="C538" s="227"/>
      <c r="D538" s="227"/>
      <c r="E538" s="227"/>
      <c r="F538" s="227"/>
      <c r="G538" s="227"/>
      <c r="H538" s="227"/>
      <c r="I538" s="227"/>
      <c r="J538" s="227"/>
      <c r="K538" s="227"/>
      <c r="L538" s="227"/>
      <c r="M538" s="227"/>
      <c r="N538" s="227"/>
      <c r="O538" s="227"/>
      <c r="P538" s="227"/>
      <c r="Q538" s="227"/>
      <c r="R538" s="227"/>
      <c r="S538" s="227"/>
      <c r="T538" s="227"/>
      <c r="U538" s="227"/>
      <c r="V538" s="227"/>
      <c r="W538" s="227"/>
      <c r="X538" s="227"/>
      <c r="Y538" s="227"/>
      <c r="Z538" s="227"/>
      <c r="AA538" s="227"/>
      <c r="AB538" s="227"/>
      <c r="AC538" s="227"/>
      <c r="AD538" s="227"/>
      <c r="AE538" s="227"/>
      <c r="AF538" s="227"/>
      <c r="AG538" s="227"/>
      <c r="AH538" s="227"/>
      <c r="AI538" s="227"/>
    </row>
    <row r="539" hidden="1">
      <c r="A539" s="227"/>
      <c r="B539" s="227"/>
      <c r="C539" s="227"/>
      <c r="D539" s="227"/>
      <c r="E539" s="227"/>
      <c r="F539" s="227"/>
      <c r="G539" s="227"/>
      <c r="H539" s="227"/>
      <c r="I539" s="227"/>
      <c r="J539" s="227"/>
      <c r="K539" s="227"/>
      <c r="L539" s="227"/>
      <c r="M539" s="227"/>
      <c r="N539" s="227"/>
      <c r="O539" s="227"/>
      <c r="P539" s="227"/>
      <c r="Q539" s="227"/>
      <c r="R539" s="227"/>
      <c r="S539" s="227"/>
      <c r="T539" s="227"/>
      <c r="U539" s="227"/>
      <c r="V539" s="227"/>
      <c r="W539" s="227"/>
      <c r="X539" s="227"/>
      <c r="Y539" s="227"/>
      <c r="Z539" s="227"/>
      <c r="AA539" s="227"/>
      <c r="AB539" s="227"/>
      <c r="AC539" s="227"/>
      <c r="AD539" s="227"/>
      <c r="AE539" s="227"/>
      <c r="AF539" s="227"/>
      <c r="AG539" s="227"/>
      <c r="AH539" s="227"/>
      <c r="AI539" s="227"/>
    </row>
    <row r="540" hidden="1">
      <c r="A540" s="227"/>
      <c r="B540" s="227"/>
      <c r="C540" s="227"/>
      <c r="D540" s="227"/>
      <c r="E540" s="227"/>
      <c r="F540" s="227"/>
      <c r="G540" s="227"/>
      <c r="H540" s="227"/>
      <c r="I540" s="227"/>
      <c r="J540" s="227"/>
      <c r="K540" s="227"/>
      <c r="L540" s="227"/>
      <c r="M540" s="227"/>
      <c r="N540" s="227"/>
      <c r="O540" s="227"/>
      <c r="P540" s="227"/>
      <c r="Q540" s="227"/>
      <c r="R540" s="227"/>
      <c r="S540" s="227"/>
      <c r="T540" s="227"/>
      <c r="U540" s="227"/>
      <c r="V540" s="227"/>
      <c r="W540" s="227"/>
      <c r="X540" s="227"/>
      <c r="Y540" s="227"/>
      <c r="Z540" s="227"/>
      <c r="AA540" s="227"/>
      <c r="AB540" s="227"/>
      <c r="AC540" s="227"/>
      <c r="AD540" s="227"/>
      <c r="AE540" s="227"/>
      <c r="AF540" s="227"/>
      <c r="AG540" s="227"/>
      <c r="AH540" s="227"/>
      <c r="AI540" s="227"/>
    </row>
    <row r="541" hidden="1">
      <c r="A541" s="227"/>
      <c r="B541" s="227"/>
      <c r="C541" s="227"/>
      <c r="D541" s="227"/>
      <c r="E541" s="227"/>
      <c r="F541" s="227"/>
      <c r="G541" s="227"/>
      <c r="H541" s="227"/>
      <c r="I541" s="227"/>
      <c r="J541" s="227"/>
      <c r="K541" s="227"/>
      <c r="L541" s="227"/>
      <c r="M541" s="227"/>
      <c r="N541" s="227"/>
      <c r="O541" s="227"/>
      <c r="P541" s="227"/>
      <c r="Q541" s="227"/>
      <c r="R541" s="227"/>
      <c r="S541" s="227"/>
      <c r="T541" s="227"/>
      <c r="U541" s="227"/>
      <c r="V541" s="227"/>
      <c r="W541" s="227"/>
      <c r="X541" s="227"/>
      <c r="Y541" s="227"/>
      <c r="Z541" s="227"/>
      <c r="AA541" s="227"/>
      <c r="AB541" s="227"/>
      <c r="AC541" s="227"/>
      <c r="AD541" s="227"/>
      <c r="AE541" s="227"/>
      <c r="AF541" s="227"/>
      <c r="AG541" s="227"/>
      <c r="AH541" s="227"/>
      <c r="AI541" s="227"/>
    </row>
    <row r="542" hidden="1">
      <c r="A542" s="227"/>
      <c r="B542" s="227"/>
      <c r="C542" s="227"/>
      <c r="D542" s="227"/>
      <c r="E542" s="227"/>
      <c r="F542" s="227"/>
      <c r="G542" s="227"/>
      <c r="H542" s="227"/>
      <c r="I542" s="227"/>
      <c r="J542" s="227"/>
      <c r="K542" s="227"/>
      <c r="L542" s="227"/>
      <c r="M542" s="227"/>
      <c r="N542" s="227"/>
      <c r="O542" s="227"/>
      <c r="P542" s="227"/>
      <c r="Q542" s="227"/>
      <c r="R542" s="227"/>
      <c r="S542" s="227"/>
      <c r="T542" s="227"/>
      <c r="U542" s="227"/>
      <c r="V542" s="227"/>
      <c r="W542" s="227"/>
      <c r="X542" s="227"/>
      <c r="Y542" s="227"/>
      <c r="Z542" s="227"/>
      <c r="AA542" s="227"/>
      <c r="AB542" s="227"/>
      <c r="AC542" s="227"/>
      <c r="AD542" s="227"/>
      <c r="AE542" s="227"/>
      <c r="AF542" s="227"/>
      <c r="AG542" s="227"/>
      <c r="AH542" s="227"/>
      <c r="AI542" s="227"/>
    </row>
    <row r="543" hidden="1">
      <c r="A543" s="227"/>
      <c r="B543" s="227"/>
      <c r="C543" s="227"/>
      <c r="D543" s="227"/>
      <c r="E543" s="227"/>
      <c r="F543" s="227"/>
      <c r="G543" s="227"/>
      <c r="H543" s="227"/>
      <c r="I543" s="227"/>
      <c r="J543" s="227"/>
      <c r="K543" s="227"/>
      <c r="L543" s="227"/>
      <c r="M543" s="227"/>
      <c r="N543" s="227"/>
      <c r="O543" s="227"/>
      <c r="P543" s="227"/>
      <c r="Q543" s="227"/>
      <c r="R543" s="227"/>
      <c r="S543" s="227"/>
      <c r="T543" s="227"/>
      <c r="U543" s="227"/>
      <c r="V543" s="227"/>
      <c r="W543" s="227"/>
      <c r="X543" s="227"/>
      <c r="Y543" s="227"/>
      <c r="Z543" s="227"/>
      <c r="AA543" s="227"/>
      <c r="AB543" s="227"/>
      <c r="AC543" s="227"/>
      <c r="AD543" s="227"/>
      <c r="AE543" s="227"/>
      <c r="AF543" s="227"/>
      <c r="AG543" s="227"/>
      <c r="AH543" s="227"/>
      <c r="AI543" s="227"/>
    </row>
    <row r="544" hidden="1">
      <c r="A544" s="227"/>
      <c r="B544" s="227"/>
      <c r="C544" s="227"/>
      <c r="D544" s="227"/>
      <c r="E544" s="227"/>
      <c r="F544" s="227"/>
      <c r="G544" s="227"/>
      <c r="H544" s="227"/>
      <c r="I544" s="227"/>
      <c r="J544" s="227"/>
      <c r="K544" s="227"/>
      <c r="L544" s="227"/>
      <c r="M544" s="227"/>
      <c r="N544" s="227"/>
      <c r="O544" s="227"/>
      <c r="P544" s="227"/>
      <c r="Q544" s="227"/>
      <c r="R544" s="227"/>
      <c r="S544" s="227"/>
      <c r="T544" s="227"/>
      <c r="U544" s="227"/>
      <c r="V544" s="227"/>
      <c r="W544" s="227"/>
      <c r="X544" s="227"/>
      <c r="Y544" s="227"/>
      <c r="Z544" s="227"/>
      <c r="AA544" s="227"/>
      <c r="AB544" s="227"/>
      <c r="AC544" s="227"/>
      <c r="AD544" s="227"/>
      <c r="AE544" s="227"/>
      <c r="AF544" s="227"/>
      <c r="AG544" s="227"/>
      <c r="AH544" s="227"/>
      <c r="AI544" s="227"/>
    </row>
    <row r="545" hidden="1">
      <c r="A545" s="227"/>
      <c r="B545" s="227"/>
      <c r="C545" s="227"/>
      <c r="D545" s="227"/>
      <c r="E545" s="227"/>
      <c r="F545" s="227"/>
      <c r="G545" s="227"/>
      <c r="H545" s="227"/>
      <c r="I545" s="227"/>
      <c r="J545" s="227"/>
      <c r="K545" s="227"/>
      <c r="L545" s="227"/>
      <c r="M545" s="227"/>
      <c r="N545" s="227"/>
      <c r="O545" s="227"/>
      <c r="P545" s="227"/>
      <c r="Q545" s="227"/>
      <c r="R545" s="227"/>
      <c r="S545" s="227"/>
      <c r="T545" s="227"/>
      <c r="U545" s="227"/>
      <c r="V545" s="227"/>
      <c r="W545" s="227"/>
      <c r="X545" s="227"/>
      <c r="Y545" s="227"/>
      <c r="Z545" s="227"/>
      <c r="AA545" s="227"/>
      <c r="AB545" s="227"/>
      <c r="AC545" s="227"/>
      <c r="AD545" s="227"/>
      <c r="AE545" s="227"/>
      <c r="AF545" s="227"/>
      <c r="AG545" s="227"/>
      <c r="AH545" s="227"/>
      <c r="AI545" s="227"/>
    </row>
    <row r="546" hidden="1">
      <c r="A546" s="227"/>
      <c r="B546" s="227"/>
      <c r="C546" s="227"/>
      <c r="D546" s="227"/>
      <c r="E546" s="227"/>
      <c r="F546" s="227"/>
      <c r="G546" s="227"/>
      <c r="H546" s="227"/>
      <c r="I546" s="227"/>
      <c r="J546" s="227"/>
      <c r="K546" s="227"/>
      <c r="L546" s="227"/>
      <c r="M546" s="227"/>
      <c r="N546" s="227"/>
      <c r="O546" s="227"/>
      <c r="P546" s="227"/>
      <c r="Q546" s="227"/>
      <c r="R546" s="227"/>
      <c r="S546" s="227"/>
      <c r="T546" s="227"/>
      <c r="U546" s="227"/>
      <c r="V546" s="227"/>
      <c r="W546" s="227"/>
      <c r="X546" s="227"/>
      <c r="Y546" s="227"/>
      <c r="Z546" s="227"/>
      <c r="AA546" s="227"/>
      <c r="AB546" s="227"/>
      <c r="AC546" s="227"/>
      <c r="AD546" s="227"/>
      <c r="AE546" s="227"/>
      <c r="AF546" s="227"/>
      <c r="AG546" s="227"/>
      <c r="AH546" s="227"/>
      <c r="AI546" s="227"/>
    </row>
    <row r="547" hidden="1">
      <c r="A547" s="227"/>
      <c r="B547" s="227"/>
      <c r="C547" s="227"/>
      <c r="D547" s="227"/>
      <c r="E547" s="227"/>
      <c r="F547" s="227"/>
      <c r="G547" s="227"/>
      <c r="H547" s="227"/>
      <c r="I547" s="227"/>
      <c r="J547" s="227"/>
      <c r="K547" s="227"/>
      <c r="L547" s="227"/>
      <c r="M547" s="227"/>
      <c r="N547" s="227"/>
      <c r="O547" s="227"/>
      <c r="P547" s="227"/>
      <c r="Q547" s="227"/>
      <c r="R547" s="227"/>
      <c r="S547" s="227"/>
      <c r="T547" s="227"/>
      <c r="U547" s="227"/>
      <c r="V547" s="227"/>
      <c r="W547" s="227"/>
      <c r="X547" s="227"/>
      <c r="Y547" s="227"/>
      <c r="Z547" s="227"/>
      <c r="AA547" s="227"/>
      <c r="AB547" s="227"/>
      <c r="AC547" s="227"/>
      <c r="AD547" s="227"/>
      <c r="AE547" s="227"/>
      <c r="AF547" s="227"/>
      <c r="AG547" s="227"/>
      <c r="AH547" s="227"/>
      <c r="AI547" s="227"/>
    </row>
    <row r="548" hidden="1">
      <c r="A548" s="227"/>
      <c r="B548" s="227"/>
      <c r="C548" s="227"/>
      <c r="D548" s="227"/>
      <c r="E548" s="227"/>
      <c r="F548" s="227"/>
      <c r="G548" s="227"/>
      <c r="H548" s="227"/>
      <c r="I548" s="227"/>
      <c r="J548" s="227"/>
      <c r="K548" s="227"/>
      <c r="L548" s="227"/>
      <c r="M548" s="227"/>
      <c r="N548" s="227"/>
      <c r="O548" s="227"/>
      <c r="P548" s="227"/>
      <c r="Q548" s="227"/>
      <c r="R548" s="227"/>
      <c r="S548" s="227"/>
      <c r="T548" s="227"/>
      <c r="U548" s="227"/>
      <c r="V548" s="227"/>
      <c r="W548" s="227"/>
      <c r="X548" s="227"/>
      <c r="Y548" s="227"/>
      <c r="Z548" s="227"/>
      <c r="AA548" s="227"/>
      <c r="AB548" s="227"/>
      <c r="AC548" s="227"/>
      <c r="AD548" s="227"/>
      <c r="AE548" s="227"/>
      <c r="AF548" s="227"/>
      <c r="AG548" s="227"/>
      <c r="AH548" s="227"/>
      <c r="AI548" s="227"/>
    </row>
    <row r="549" hidden="1">
      <c r="A549" s="227"/>
      <c r="B549" s="227"/>
      <c r="C549" s="227"/>
      <c r="D549" s="227"/>
      <c r="E549" s="227"/>
      <c r="F549" s="227"/>
      <c r="G549" s="227"/>
      <c r="H549" s="227"/>
      <c r="I549" s="227"/>
      <c r="J549" s="227"/>
      <c r="K549" s="227"/>
      <c r="L549" s="227"/>
      <c r="M549" s="227"/>
      <c r="N549" s="227"/>
      <c r="O549" s="227"/>
      <c r="P549" s="227"/>
      <c r="Q549" s="227"/>
      <c r="R549" s="227"/>
      <c r="S549" s="227"/>
      <c r="T549" s="227"/>
      <c r="U549" s="227"/>
      <c r="V549" s="227"/>
      <c r="W549" s="227"/>
      <c r="X549" s="227"/>
      <c r="Y549" s="227"/>
      <c r="Z549" s="227"/>
      <c r="AA549" s="227"/>
      <c r="AB549" s="227"/>
      <c r="AC549" s="227"/>
      <c r="AD549" s="227"/>
      <c r="AE549" s="227"/>
      <c r="AF549" s="227"/>
      <c r="AG549" s="227"/>
      <c r="AH549" s="227"/>
      <c r="AI549" s="227"/>
    </row>
    <row r="550" hidden="1">
      <c r="A550" s="227"/>
      <c r="B550" s="227"/>
      <c r="C550" s="227"/>
      <c r="D550" s="227"/>
      <c r="E550" s="227"/>
      <c r="F550" s="227"/>
      <c r="G550" s="227"/>
      <c r="H550" s="227"/>
      <c r="I550" s="227"/>
      <c r="J550" s="227"/>
      <c r="K550" s="227"/>
      <c r="L550" s="227"/>
      <c r="M550" s="227"/>
      <c r="N550" s="227"/>
      <c r="O550" s="227"/>
      <c r="P550" s="227"/>
      <c r="Q550" s="227"/>
      <c r="R550" s="227"/>
      <c r="S550" s="227"/>
      <c r="T550" s="227"/>
      <c r="U550" s="227"/>
      <c r="V550" s="227"/>
      <c r="W550" s="227"/>
      <c r="X550" s="227"/>
      <c r="Y550" s="227"/>
      <c r="Z550" s="227"/>
      <c r="AA550" s="227"/>
      <c r="AB550" s="227"/>
      <c r="AC550" s="227"/>
      <c r="AD550" s="227"/>
      <c r="AE550" s="227"/>
      <c r="AF550" s="227"/>
      <c r="AG550" s="227"/>
      <c r="AH550" s="227"/>
      <c r="AI550" s="227"/>
    </row>
    <row r="551" hidden="1">
      <c r="A551" s="227"/>
      <c r="B551" s="227"/>
      <c r="C551" s="227"/>
      <c r="D551" s="227"/>
      <c r="E551" s="227"/>
      <c r="F551" s="227"/>
      <c r="G551" s="227"/>
      <c r="H551" s="227"/>
      <c r="I551" s="227"/>
      <c r="J551" s="227"/>
      <c r="K551" s="227"/>
      <c r="L551" s="227"/>
      <c r="M551" s="227"/>
      <c r="N551" s="227"/>
      <c r="O551" s="227"/>
      <c r="P551" s="227"/>
      <c r="Q551" s="227"/>
      <c r="R551" s="227"/>
      <c r="S551" s="227"/>
      <c r="T551" s="227"/>
      <c r="U551" s="227"/>
      <c r="V551" s="227"/>
      <c r="W551" s="227"/>
      <c r="X551" s="227"/>
      <c r="Y551" s="227"/>
      <c r="Z551" s="227"/>
      <c r="AA551" s="227"/>
      <c r="AB551" s="227"/>
      <c r="AC551" s="227"/>
      <c r="AD551" s="227"/>
      <c r="AE551" s="227"/>
      <c r="AF551" s="227"/>
      <c r="AG551" s="227"/>
      <c r="AH551" s="227"/>
      <c r="AI551" s="227"/>
    </row>
    <row r="552" hidden="1">
      <c r="A552" s="227"/>
      <c r="B552" s="227"/>
      <c r="C552" s="227"/>
      <c r="D552" s="227"/>
      <c r="E552" s="227"/>
      <c r="F552" s="227"/>
      <c r="G552" s="227"/>
      <c r="H552" s="227"/>
      <c r="I552" s="227"/>
      <c r="J552" s="227"/>
      <c r="K552" s="227"/>
      <c r="L552" s="227"/>
      <c r="M552" s="227"/>
      <c r="N552" s="227"/>
      <c r="O552" s="227"/>
      <c r="P552" s="227"/>
      <c r="Q552" s="227"/>
      <c r="R552" s="227"/>
      <c r="S552" s="227"/>
      <c r="T552" s="227"/>
      <c r="U552" s="227"/>
      <c r="V552" s="227"/>
      <c r="W552" s="227"/>
      <c r="X552" s="227"/>
      <c r="Y552" s="227"/>
      <c r="Z552" s="227"/>
      <c r="AA552" s="227"/>
      <c r="AB552" s="227"/>
      <c r="AC552" s="227"/>
      <c r="AD552" s="227"/>
      <c r="AE552" s="227"/>
      <c r="AF552" s="227"/>
      <c r="AG552" s="227"/>
      <c r="AH552" s="227"/>
      <c r="AI552" s="227"/>
    </row>
    <row r="553" hidden="1">
      <c r="A553" s="227"/>
      <c r="B553" s="227"/>
      <c r="C553" s="227"/>
      <c r="D553" s="227"/>
      <c r="E553" s="227"/>
      <c r="F553" s="227"/>
      <c r="G553" s="227"/>
      <c r="H553" s="227"/>
      <c r="I553" s="227"/>
      <c r="J553" s="227"/>
      <c r="K553" s="227"/>
      <c r="L553" s="227"/>
      <c r="M553" s="227"/>
      <c r="N553" s="227"/>
      <c r="O553" s="227"/>
      <c r="P553" s="227"/>
      <c r="Q553" s="227"/>
      <c r="R553" s="227"/>
      <c r="S553" s="227"/>
      <c r="T553" s="227"/>
      <c r="U553" s="227"/>
      <c r="V553" s="227"/>
      <c r="W553" s="227"/>
      <c r="X553" s="227"/>
      <c r="Y553" s="227"/>
      <c r="Z553" s="227"/>
      <c r="AA553" s="227"/>
      <c r="AB553" s="227"/>
      <c r="AC553" s="227"/>
      <c r="AD553" s="227"/>
      <c r="AE553" s="227"/>
      <c r="AF553" s="227"/>
      <c r="AG553" s="227"/>
      <c r="AH553" s="227"/>
      <c r="AI553" s="227"/>
    </row>
    <row r="554" hidden="1">
      <c r="A554" s="227"/>
      <c r="B554" s="227"/>
      <c r="C554" s="227"/>
      <c r="D554" s="227"/>
      <c r="E554" s="227"/>
      <c r="F554" s="227"/>
      <c r="G554" s="227"/>
      <c r="H554" s="227"/>
      <c r="I554" s="227"/>
      <c r="J554" s="227"/>
      <c r="K554" s="227"/>
      <c r="L554" s="227"/>
      <c r="M554" s="227"/>
      <c r="N554" s="227"/>
      <c r="O554" s="227"/>
      <c r="P554" s="227"/>
      <c r="Q554" s="227"/>
      <c r="R554" s="227"/>
      <c r="S554" s="227"/>
      <c r="T554" s="227"/>
      <c r="U554" s="227"/>
      <c r="V554" s="227"/>
      <c r="W554" s="227"/>
      <c r="X554" s="227"/>
      <c r="Y554" s="227"/>
      <c r="Z554" s="227"/>
      <c r="AA554" s="227"/>
      <c r="AB554" s="227"/>
      <c r="AC554" s="227"/>
      <c r="AD554" s="227"/>
      <c r="AE554" s="227"/>
      <c r="AF554" s="227"/>
      <c r="AG554" s="227"/>
      <c r="AH554" s="227"/>
      <c r="AI554" s="227"/>
    </row>
    <row r="555" hidden="1">
      <c r="A555" s="227"/>
      <c r="B555" s="227"/>
      <c r="C555" s="227"/>
      <c r="D555" s="227"/>
      <c r="E555" s="227"/>
      <c r="F555" s="227"/>
      <c r="G555" s="227"/>
      <c r="H555" s="227"/>
      <c r="I555" s="227"/>
      <c r="J555" s="227"/>
      <c r="K555" s="227"/>
      <c r="L555" s="227"/>
      <c r="M555" s="227"/>
      <c r="N555" s="227"/>
      <c r="O555" s="227"/>
      <c r="P555" s="227"/>
      <c r="Q555" s="227"/>
      <c r="R555" s="227"/>
      <c r="S555" s="227"/>
      <c r="T555" s="227"/>
      <c r="U555" s="227"/>
      <c r="V555" s="227"/>
      <c r="W555" s="227"/>
      <c r="X555" s="227"/>
      <c r="Y555" s="227"/>
      <c r="Z555" s="227"/>
      <c r="AA555" s="227"/>
      <c r="AB555" s="227"/>
      <c r="AC555" s="227"/>
      <c r="AD555" s="227"/>
      <c r="AE555" s="227"/>
      <c r="AF555" s="227"/>
      <c r="AG555" s="227"/>
      <c r="AH555" s="227"/>
      <c r="AI555" s="227"/>
    </row>
    <row r="556" hidden="1">
      <c r="A556" s="227"/>
      <c r="B556" s="227"/>
      <c r="C556" s="227"/>
      <c r="D556" s="227"/>
      <c r="E556" s="227"/>
      <c r="F556" s="227"/>
      <c r="G556" s="227"/>
      <c r="H556" s="227"/>
      <c r="I556" s="227"/>
      <c r="J556" s="227"/>
      <c r="K556" s="227"/>
      <c r="L556" s="227"/>
      <c r="M556" s="227"/>
      <c r="N556" s="227"/>
      <c r="O556" s="227"/>
      <c r="P556" s="227"/>
      <c r="Q556" s="227"/>
      <c r="R556" s="227"/>
      <c r="S556" s="227"/>
      <c r="T556" s="227"/>
      <c r="U556" s="227"/>
      <c r="V556" s="227"/>
      <c r="W556" s="227"/>
      <c r="X556" s="227"/>
      <c r="Y556" s="227"/>
      <c r="Z556" s="227"/>
      <c r="AA556" s="227"/>
      <c r="AB556" s="227"/>
      <c r="AC556" s="227"/>
      <c r="AD556" s="227"/>
      <c r="AE556" s="227"/>
      <c r="AF556" s="227"/>
      <c r="AG556" s="227"/>
      <c r="AH556" s="227"/>
      <c r="AI556" s="227"/>
    </row>
    <row r="557" hidden="1">
      <c r="A557" s="227"/>
      <c r="B557" s="227"/>
      <c r="C557" s="227"/>
      <c r="D557" s="227"/>
      <c r="E557" s="227"/>
      <c r="F557" s="227"/>
      <c r="G557" s="227"/>
      <c r="H557" s="227"/>
      <c r="I557" s="227"/>
      <c r="J557" s="227"/>
      <c r="K557" s="227"/>
      <c r="L557" s="227"/>
      <c r="M557" s="227"/>
      <c r="N557" s="227"/>
      <c r="O557" s="227"/>
      <c r="P557" s="227"/>
      <c r="Q557" s="227"/>
      <c r="R557" s="227"/>
      <c r="S557" s="227"/>
      <c r="T557" s="227"/>
      <c r="U557" s="227"/>
      <c r="V557" s="227"/>
      <c r="W557" s="227"/>
      <c r="X557" s="227"/>
      <c r="Y557" s="227"/>
      <c r="Z557" s="227"/>
      <c r="AA557" s="227"/>
      <c r="AB557" s="227"/>
      <c r="AC557" s="227"/>
      <c r="AD557" s="227"/>
      <c r="AE557" s="227"/>
      <c r="AF557" s="227"/>
      <c r="AG557" s="227"/>
      <c r="AH557" s="227"/>
      <c r="AI557" s="227"/>
    </row>
    <row r="558" hidden="1">
      <c r="A558" s="227"/>
      <c r="B558" s="227"/>
      <c r="C558" s="227"/>
      <c r="D558" s="227"/>
      <c r="E558" s="227"/>
      <c r="F558" s="227"/>
      <c r="G558" s="227"/>
      <c r="H558" s="227"/>
      <c r="I558" s="227"/>
      <c r="J558" s="227"/>
      <c r="K558" s="227"/>
      <c r="L558" s="227"/>
      <c r="M558" s="227"/>
      <c r="N558" s="227"/>
      <c r="O558" s="227"/>
      <c r="P558" s="227"/>
      <c r="Q558" s="227"/>
      <c r="R558" s="227"/>
      <c r="S558" s="227"/>
      <c r="T558" s="227"/>
      <c r="U558" s="227"/>
      <c r="V558" s="227"/>
      <c r="W558" s="227"/>
      <c r="X558" s="227"/>
      <c r="Y558" s="227"/>
      <c r="Z558" s="227"/>
      <c r="AA558" s="227"/>
      <c r="AB558" s="227"/>
      <c r="AC558" s="227"/>
      <c r="AD558" s="227"/>
      <c r="AE558" s="227"/>
      <c r="AF558" s="227"/>
      <c r="AG558" s="227"/>
      <c r="AH558" s="227"/>
      <c r="AI558" s="227"/>
    </row>
    <row r="559" hidden="1">
      <c r="A559" s="227"/>
      <c r="B559" s="227"/>
      <c r="C559" s="227"/>
      <c r="D559" s="227"/>
      <c r="E559" s="227"/>
      <c r="F559" s="227"/>
      <c r="G559" s="227"/>
      <c r="H559" s="227"/>
      <c r="I559" s="227"/>
      <c r="J559" s="227"/>
      <c r="K559" s="227"/>
      <c r="L559" s="227"/>
      <c r="M559" s="227"/>
      <c r="N559" s="227"/>
      <c r="O559" s="227"/>
      <c r="P559" s="227"/>
      <c r="Q559" s="227"/>
      <c r="R559" s="227"/>
      <c r="S559" s="227"/>
      <c r="T559" s="227"/>
      <c r="U559" s="227"/>
      <c r="V559" s="227"/>
      <c r="W559" s="227"/>
      <c r="X559" s="227"/>
      <c r="Y559" s="227"/>
      <c r="Z559" s="227"/>
      <c r="AA559" s="227"/>
      <c r="AB559" s="227"/>
      <c r="AC559" s="227"/>
      <c r="AD559" s="227"/>
      <c r="AE559" s="227"/>
      <c r="AF559" s="227"/>
      <c r="AG559" s="227"/>
      <c r="AH559" s="227"/>
      <c r="AI559" s="227"/>
    </row>
    <row r="560" hidden="1">
      <c r="A560" s="227"/>
      <c r="B560" s="227"/>
      <c r="C560" s="227"/>
      <c r="D560" s="227"/>
      <c r="E560" s="227"/>
      <c r="F560" s="227"/>
      <c r="G560" s="227"/>
      <c r="H560" s="227"/>
      <c r="I560" s="227"/>
      <c r="J560" s="227"/>
      <c r="K560" s="227"/>
      <c r="L560" s="227"/>
      <c r="M560" s="227"/>
      <c r="N560" s="227"/>
      <c r="O560" s="227"/>
      <c r="P560" s="227"/>
      <c r="Q560" s="227"/>
      <c r="R560" s="227"/>
      <c r="S560" s="227"/>
      <c r="T560" s="227"/>
      <c r="U560" s="227"/>
      <c r="V560" s="227"/>
      <c r="W560" s="227"/>
      <c r="X560" s="227"/>
      <c r="Y560" s="227"/>
      <c r="Z560" s="227"/>
      <c r="AA560" s="227"/>
      <c r="AB560" s="227"/>
      <c r="AC560" s="227"/>
      <c r="AD560" s="227"/>
      <c r="AE560" s="227"/>
      <c r="AF560" s="227"/>
      <c r="AG560" s="227"/>
      <c r="AH560" s="227"/>
      <c r="AI560" s="227"/>
    </row>
    <row r="561" hidden="1">
      <c r="A561" s="227"/>
      <c r="B561" s="227"/>
      <c r="C561" s="227"/>
      <c r="D561" s="227"/>
      <c r="E561" s="227"/>
      <c r="F561" s="227"/>
      <c r="G561" s="227"/>
      <c r="H561" s="227"/>
      <c r="I561" s="227"/>
      <c r="J561" s="227"/>
      <c r="K561" s="227"/>
      <c r="L561" s="227"/>
      <c r="M561" s="227"/>
      <c r="N561" s="227"/>
      <c r="O561" s="227"/>
      <c r="P561" s="227"/>
      <c r="Q561" s="227"/>
      <c r="R561" s="227"/>
      <c r="S561" s="227"/>
      <c r="T561" s="227"/>
      <c r="U561" s="227"/>
      <c r="V561" s="227"/>
      <c r="W561" s="227"/>
      <c r="X561" s="227"/>
      <c r="Y561" s="227"/>
      <c r="Z561" s="227"/>
      <c r="AA561" s="227"/>
      <c r="AB561" s="227"/>
      <c r="AC561" s="227"/>
      <c r="AD561" s="227"/>
      <c r="AE561" s="227"/>
      <c r="AF561" s="227"/>
      <c r="AG561" s="227"/>
      <c r="AH561" s="227"/>
      <c r="AI561" s="227"/>
    </row>
    <row r="562" hidden="1">
      <c r="A562" s="227"/>
      <c r="B562" s="227"/>
      <c r="C562" s="227"/>
      <c r="D562" s="227"/>
      <c r="E562" s="227"/>
      <c r="F562" s="227"/>
      <c r="G562" s="227"/>
      <c r="H562" s="227"/>
      <c r="I562" s="227"/>
      <c r="J562" s="227"/>
      <c r="K562" s="227"/>
      <c r="L562" s="227"/>
      <c r="M562" s="227"/>
      <c r="N562" s="227"/>
      <c r="O562" s="227"/>
      <c r="P562" s="227"/>
      <c r="Q562" s="227"/>
      <c r="R562" s="227"/>
      <c r="S562" s="227"/>
      <c r="T562" s="227"/>
      <c r="U562" s="227"/>
      <c r="V562" s="227"/>
      <c r="W562" s="227"/>
      <c r="X562" s="227"/>
      <c r="Y562" s="227"/>
      <c r="Z562" s="227"/>
      <c r="AA562" s="227"/>
      <c r="AB562" s="227"/>
      <c r="AC562" s="227"/>
      <c r="AD562" s="227"/>
      <c r="AE562" s="227"/>
      <c r="AF562" s="227"/>
      <c r="AG562" s="227"/>
      <c r="AH562" s="227"/>
      <c r="AI562" s="227"/>
    </row>
    <row r="563" hidden="1">
      <c r="A563" s="227"/>
      <c r="B563" s="227"/>
      <c r="C563" s="227"/>
      <c r="D563" s="227"/>
      <c r="E563" s="227"/>
      <c r="F563" s="227"/>
      <c r="G563" s="227"/>
      <c r="H563" s="227"/>
      <c r="I563" s="227"/>
      <c r="J563" s="227"/>
      <c r="K563" s="227"/>
      <c r="L563" s="227"/>
      <c r="M563" s="227"/>
      <c r="N563" s="227"/>
      <c r="O563" s="227"/>
      <c r="P563" s="227"/>
      <c r="Q563" s="227"/>
      <c r="R563" s="227"/>
      <c r="S563" s="227"/>
      <c r="T563" s="227"/>
      <c r="U563" s="227"/>
      <c r="V563" s="227"/>
      <c r="W563" s="227"/>
      <c r="X563" s="227"/>
      <c r="Y563" s="227"/>
      <c r="Z563" s="227"/>
      <c r="AA563" s="227"/>
      <c r="AB563" s="227"/>
      <c r="AC563" s="227"/>
      <c r="AD563" s="227"/>
      <c r="AE563" s="227"/>
      <c r="AF563" s="227"/>
      <c r="AG563" s="227"/>
      <c r="AH563" s="227"/>
      <c r="AI563" s="227"/>
    </row>
    <row r="564" hidden="1">
      <c r="A564" s="227"/>
      <c r="B564" s="227"/>
      <c r="C564" s="227"/>
      <c r="D564" s="227"/>
      <c r="E564" s="227"/>
      <c r="F564" s="227"/>
      <c r="G564" s="227"/>
      <c r="H564" s="227"/>
      <c r="I564" s="227"/>
      <c r="J564" s="227"/>
      <c r="K564" s="227"/>
      <c r="L564" s="227"/>
      <c r="M564" s="227"/>
      <c r="N564" s="227"/>
      <c r="O564" s="227"/>
      <c r="P564" s="227"/>
      <c r="Q564" s="227"/>
      <c r="R564" s="227"/>
      <c r="S564" s="227"/>
      <c r="T564" s="227"/>
      <c r="U564" s="227"/>
      <c r="V564" s="227"/>
      <c r="W564" s="227"/>
      <c r="X564" s="227"/>
      <c r="Y564" s="227"/>
      <c r="Z564" s="227"/>
      <c r="AA564" s="227"/>
      <c r="AB564" s="227"/>
      <c r="AC564" s="227"/>
      <c r="AD564" s="227"/>
      <c r="AE564" s="227"/>
      <c r="AF564" s="227"/>
      <c r="AG564" s="227"/>
      <c r="AH564" s="227"/>
      <c r="AI564" s="227"/>
    </row>
    <row r="565" hidden="1">
      <c r="A565" s="227"/>
      <c r="B565" s="227"/>
      <c r="C565" s="227"/>
      <c r="D565" s="227"/>
      <c r="E565" s="227"/>
      <c r="F565" s="227"/>
      <c r="G565" s="227"/>
      <c r="H565" s="227"/>
      <c r="I565" s="227"/>
      <c r="J565" s="227"/>
      <c r="K565" s="227"/>
      <c r="L565" s="227"/>
      <c r="M565" s="227"/>
      <c r="N565" s="227"/>
      <c r="O565" s="227"/>
      <c r="P565" s="227"/>
      <c r="Q565" s="227"/>
      <c r="R565" s="227"/>
      <c r="S565" s="227"/>
      <c r="T565" s="227"/>
      <c r="U565" s="227"/>
      <c r="V565" s="227"/>
      <c r="W565" s="227"/>
      <c r="X565" s="227"/>
      <c r="Y565" s="227"/>
      <c r="Z565" s="227"/>
      <c r="AA565" s="227"/>
      <c r="AB565" s="227"/>
      <c r="AC565" s="227"/>
      <c r="AD565" s="227"/>
      <c r="AE565" s="227"/>
      <c r="AF565" s="227"/>
      <c r="AG565" s="227"/>
      <c r="AH565" s="227"/>
      <c r="AI565" s="227"/>
    </row>
    <row r="566" hidden="1">
      <c r="A566" s="227"/>
      <c r="B566" s="227"/>
      <c r="C566" s="227"/>
      <c r="D566" s="227"/>
      <c r="E566" s="227"/>
      <c r="F566" s="227"/>
      <c r="G566" s="227"/>
      <c r="H566" s="227"/>
      <c r="I566" s="227"/>
      <c r="J566" s="227"/>
      <c r="K566" s="227"/>
      <c r="L566" s="227"/>
      <c r="M566" s="227"/>
      <c r="N566" s="227"/>
      <c r="O566" s="227"/>
      <c r="P566" s="227"/>
      <c r="Q566" s="227"/>
      <c r="R566" s="227"/>
      <c r="S566" s="227"/>
      <c r="T566" s="227"/>
      <c r="U566" s="227"/>
      <c r="V566" s="227"/>
      <c r="W566" s="227"/>
      <c r="X566" s="227"/>
      <c r="Y566" s="227"/>
      <c r="Z566" s="227"/>
      <c r="AA566" s="227"/>
      <c r="AB566" s="227"/>
      <c r="AC566" s="227"/>
      <c r="AD566" s="227"/>
      <c r="AE566" s="227"/>
      <c r="AF566" s="227"/>
      <c r="AG566" s="227"/>
      <c r="AH566" s="227"/>
      <c r="AI566" s="227"/>
    </row>
    <row r="567" hidden="1">
      <c r="A567" s="227"/>
      <c r="B567" s="227"/>
      <c r="C567" s="227"/>
      <c r="D567" s="227"/>
      <c r="E567" s="227"/>
      <c r="F567" s="227"/>
      <c r="G567" s="227"/>
      <c r="H567" s="227"/>
      <c r="I567" s="227"/>
      <c r="J567" s="227"/>
      <c r="K567" s="227"/>
      <c r="L567" s="227"/>
      <c r="M567" s="227"/>
      <c r="N567" s="227"/>
      <c r="O567" s="227"/>
      <c r="P567" s="227"/>
      <c r="Q567" s="227"/>
      <c r="R567" s="227"/>
      <c r="S567" s="227"/>
      <c r="T567" s="227"/>
      <c r="U567" s="227"/>
      <c r="V567" s="227"/>
      <c r="W567" s="227"/>
      <c r="X567" s="227"/>
      <c r="Y567" s="227"/>
      <c r="Z567" s="227"/>
      <c r="AA567" s="227"/>
      <c r="AB567" s="227"/>
      <c r="AC567" s="227"/>
      <c r="AD567" s="227"/>
      <c r="AE567" s="227"/>
      <c r="AF567" s="227"/>
      <c r="AG567" s="227"/>
      <c r="AH567" s="227"/>
      <c r="AI567" s="227"/>
    </row>
    <row r="568" hidden="1">
      <c r="A568" s="227"/>
      <c r="B568" s="227"/>
      <c r="C568" s="227"/>
      <c r="D568" s="227"/>
      <c r="E568" s="227"/>
      <c r="F568" s="227"/>
      <c r="G568" s="227"/>
      <c r="H568" s="227"/>
      <c r="I568" s="227"/>
      <c r="J568" s="227"/>
      <c r="K568" s="227"/>
      <c r="L568" s="227"/>
      <c r="M568" s="227"/>
      <c r="N568" s="227"/>
      <c r="O568" s="227"/>
      <c r="P568" s="227"/>
      <c r="Q568" s="227"/>
      <c r="R568" s="227"/>
      <c r="S568" s="227"/>
      <c r="T568" s="227"/>
      <c r="U568" s="227"/>
      <c r="V568" s="227"/>
      <c r="W568" s="227"/>
      <c r="X568" s="227"/>
      <c r="Y568" s="227"/>
      <c r="Z568" s="227"/>
      <c r="AA568" s="227"/>
      <c r="AB568" s="227"/>
      <c r="AC568" s="227"/>
      <c r="AD568" s="227"/>
      <c r="AE568" s="227"/>
      <c r="AF568" s="227"/>
      <c r="AG568" s="227"/>
      <c r="AH568" s="227"/>
      <c r="AI568" s="227"/>
    </row>
    <row r="569" hidden="1">
      <c r="A569" s="227"/>
      <c r="B569" s="227"/>
      <c r="C569" s="227"/>
      <c r="D569" s="227"/>
      <c r="E569" s="227"/>
      <c r="F569" s="227"/>
      <c r="G569" s="227"/>
      <c r="H569" s="227"/>
      <c r="I569" s="227"/>
      <c r="J569" s="227"/>
      <c r="K569" s="227"/>
      <c r="L569" s="227"/>
      <c r="M569" s="227"/>
      <c r="N569" s="227"/>
      <c r="O569" s="227"/>
      <c r="P569" s="227"/>
      <c r="Q569" s="227"/>
      <c r="R569" s="227"/>
      <c r="S569" s="227"/>
      <c r="T569" s="227"/>
      <c r="U569" s="227"/>
      <c r="V569" s="227"/>
      <c r="W569" s="227"/>
      <c r="X569" s="227"/>
      <c r="Y569" s="227"/>
      <c r="Z569" s="227"/>
      <c r="AA569" s="227"/>
      <c r="AB569" s="227"/>
      <c r="AC569" s="227"/>
      <c r="AD569" s="227"/>
      <c r="AE569" s="227"/>
      <c r="AF569" s="227"/>
      <c r="AG569" s="227"/>
      <c r="AH569" s="227"/>
      <c r="AI569" s="227"/>
    </row>
    <row r="570" hidden="1">
      <c r="A570" s="227"/>
      <c r="B570" s="227"/>
      <c r="C570" s="227"/>
      <c r="D570" s="227"/>
      <c r="E570" s="227"/>
      <c r="F570" s="227"/>
      <c r="G570" s="227"/>
      <c r="H570" s="227"/>
      <c r="I570" s="227"/>
      <c r="J570" s="227"/>
      <c r="K570" s="227"/>
      <c r="L570" s="227"/>
      <c r="M570" s="227"/>
      <c r="N570" s="227"/>
      <c r="O570" s="227"/>
      <c r="P570" s="227"/>
      <c r="Q570" s="227"/>
      <c r="R570" s="227"/>
      <c r="S570" s="227"/>
      <c r="T570" s="227"/>
      <c r="U570" s="227"/>
      <c r="V570" s="227"/>
      <c r="W570" s="227"/>
      <c r="X570" s="227"/>
      <c r="Y570" s="227"/>
      <c r="Z570" s="227"/>
      <c r="AA570" s="227"/>
      <c r="AB570" s="227"/>
      <c r="AC570" s="227"/>
      <c r="AD570" s="227"/>
      <c r="AE570" s="227"/>
      <c r="AF570" s="227"/>
      <c r="AG570" s="227"/>
      <c r="AH570" s="227"/>
      <c r="AI570" s="227"/>
    </row>
    <row r="571" hidden="1">
      <c r="A571" s="227"/>
      <c r="B571" s="227"/>
      <c r="C571" s="227"/>
      <c r="D571" s="227"/>
      <c r="E571" s="227"/>
      <c r="F571" s="227"/>
      <c r="G571" s="227"/>
      <c r="H571" s="227"/>
      <c r="I571" s="227"/>
      <c r="J571" s="227"/>
      <c r="K571" s="227"/>
      <c r="L571" s="227"/>
      <c r="M571" s="227"/>
      <c r="N571" s="227"/>
      <c r="O571" s="227"/>
      <c r="P571" s="227"/>
      <c r="Q571" s="227"/>
      <c r="R571" s="227"/>
      <c r="S571" s="227"/>
      <c r="T571" s="227"/>
      <c r="U571" s="227"/>
      <c r="V571" s="227"/>
      <c r="W571" s="227"/>
      <c r="X571" s="227"/>
      <c r="Y571" s="227"/>
      <c r="Z571" s="227"/>
      <c r="AA571" s="227"/>
      <c r="AB571" s="227"/>
      <c r="AC571" s="227"/>
      <c r="AD571" s="227"/>
      <c r="AE571" s="227"/>
      <c r="AF571" s="227"/>
      <c r="AG571" s="227"/>
      <c r="AH571" s="227"/>
      <c r="AI571" s="227"/>
    </row>
    <row r="572" hidden="1">
      <c r="A572" s="227"/>
      <c r="B572" s="227"/>
      <c r="C572" s="227"/>
      <c r="D572" s="227"/>
      <c r="E572" s="227"/>
      <c r="F572" s="227"/>
      <c r="G572" s="227"/>
      <c r="H572" s="227"/>
      <c r="I572" s="227"/>
      <c r="J572" s="227"/>
      <c r="K572" s="227"/>
      <c r="L572" s="227"/>
      <c r="M572" s="227"/>
      <c r="N572" s="227"/>
      <c r="O572" s="227"/>
      <c r="P572" s="227"/>
      <c r="Q572" s="227"/>
      <c r="R572" s="227"/>
      <c r="S572" s="227"/>
      <c r="T572" s="227"/>
      <c r="U572" s="227"/>
      <c r="V572" s="227"/>
      <c r="W572" s="227"/>
      <c r="X572" s="227"/>
      <c r="Y572" s="227"/>
      <c r="Z572" s="227"/>
      <c r="AA572" s="227"/>
      <c r="AB572" s="227"/>
      <c r="AC572" s="227"/>
      <c r="AD572" s="227"/>
      <c r="AE572" s="227"/>
      <c r="AF572" s="227"/>
      <c r="AG572" s="227"/>
      <c r="AH572" s="227"/>
      <c r="AI572" s="227"/>
    </row>
    <row r="573" hidden="1">
      <c r="A573" s="227"/>
      <c r="B573" s="227"/>
      <c r="C573" s="227"/>
      <c r="D573" s="227"/>
      <c r="E573" s="227"/>
      <c r="F573" s="227"/>
      <c r="G573" s="227"/>
      <c r="H573" s="227"/>
      <c r="I573" s="227"/>
      <c r="J573" s="227"/>
      <c r="K573" s="227"/>
      <c r="L573" s="227"/>
      <c r="M573" s="227"/>
      <c r="N573" s="227"/>
      <c r="O573" s="227"/>
      <c r="P573" s="227"/>
      <c r="Q573" s="227"/>
      <c r="R573" s="227"/>
      <c r="S573" s="227"/>
      <c r="T573" s="227"/>
      <c r="U573" s="227"/>
      <c r="V573" s="227"/>
      <c r="W573" s="227"/>
      <c r="X573" s="227"/>
      <c r="Y573" s="227"/>
      <c r="Z573" s="227"/>
      <c r="AA573" s="227"/>
      <c r="AB573" s="227"/>
      <c r="AC573" s="227"/>
      <c r="AD573" s="227"/>
      <c r="AE573" s="227"/>
      <c r="AF573" s="227"/>
      <c r="AG573" s="227"/>
      <c r="AH573" s="227"/>
      <c r="AI573" s="227"/>
    </row>
    <row r="574" hidden="1">
      <c r="A574" s="227"/>
      <c r="B574" s="227"/>
      <c r="C574" s="227"/>
      <c r="D574" s="227"/>
      <c r="E574" s="227"/>
      <c r="F574" s="227"/>
      <c r="G574" s="227"/>
      <c r="H574" s="227"/>
      <c r="I574" s="227"/>
      <c r="J574" s="227"/>
      <c r="K574" s="227"/>
      <c r="L574" s="227"/>
      <c r="M574" s="227"/>
      <c r="N574" s="227"/>
      <c r="O574" s="227"/>
      <c r="P574" s="227"/>
      <c r="Q574" s="227"/>
      <c r="R574" s="227"/>
      <c r="S574" s="227"/>
      <c r="T574" s="227"/>
      <c r="U574" s="227"/>
      <c r="V574" s="227"/>
      <c r="W574" s="227"/>
      <c r="X574" s="227"/>
      <c r="Y574" s="227"/>
      <c r="Z574" s="227"/>
      <c r="AA574" s="227"/>
      <c r="AB574" s="227"/>
      <c r="AC574" s="227"/>
      <c r="AD574" s="227"/>
      <c r="AE574" s="227"/>
      <c r="AF574" s="227"/>
      <c r="AG574" s="227"/>
      <c r="AH574" s="227"/>
      <c r="AI574" s="227"/>
    </row>
    <row r="575" hidden="1">
      <c r="A575" s="227"/>
      <c r="B575" s="227"/>
      <c r="C575" s="227"/>
      <c r="D575" s="227"/>
      <c r="E575" s="227"/>
      <c r="F575" s="227"/>
      <c r="G575" s="227"/>
      <c r="H575" s="227"/>
      <c r="I575" s="227"/>
      <c r="J575" s="227"/>
      <c r="K575" s="227"/>
      <c r="L575" s="227"/>
      <c r="M575" s="227"/>
      <c r="N575" s="227"/>
      <c r="O575" s="227"/>
      <c r="P575" s="227"/>
      <c r="Q575" s="227"/>
      <c r="R575" s="227"/>
      <c r="S575" s="227"/>
      <c r="T575" s="227"/>
      <c r="U575" s="227"/>
      <c r="V575" s="227"/>
      <c r="W575" s="227"/>
      <c r="X575" s="227"/>
      <c r="Y575" s="227"/>
      <c r="Z575" s="227"/>
      <c r="AA575" s="227"/>
      <c r="AB575" s="227"/>
      <c r="AC575" s="227"/>
      <c r="AD575" s="227"/>
      <c r="AE575" s="227"/>
      <c r="AF575" s="227"/>
      <c r="AG575" s="227"/>
      <c r="AH575" s="227"/>
      <c r="AI575" s="227"/>
    </row>
    <row r="576" hidden="1">
      <c r="A576" s="227"/>
      <c r="B576" s="227"/>
      <c r="C576" s="227"/>
      <c r="D576" s="227"/>
      <c r="E576" s="227"/>
      <c r="F576" s="227"/>
      <c r="G576" s="227"/>
      <c r="H576" s="227"/>
      <c r="I576" s="227"/>
      <c r="J576" s="227"/>
      <c r="K576" s="227"/>
      <c r="L576" s="227"/>
      <c r="M576" s="227"/>
      <c r="N576" s="227"/>
      <c r="O576" s="227"/>
      <c r="P576" s="227"/>
      <c r="Q576" s="227"/>
      <c r="R576" s="227"/>
      <c r="S576" s="227"/>
      <c r="T576" s="227"/>
      <c r="U576" s="227"/>
      <c r="V576" s="227"/>
      <c r="W576" s="227"/>
      <c r="X576" s="227"/>
      <c r="Y576" s="227"/>
      <c r="Z576" s="227"/>
      <c r="AA576" s="227"/>
      <c r="AB576" s="227"/>
      <c r="AC576" s="227"/>
      <c r="AD576" s="227"/>
      <c r="AE576" s="227"/>
      <c r="AF576" s="227"/>
      <c r="AG576" s="227"/>
      <c r="AH576" s="227"/>
      <c r="AI576" s="227"/>
    </row>
    <row r="577" hidden="1">
      <c r="A577" s="227"/>
      <c r="B577" s="227"/>
      <c r="C577" s="227"/>
      <c r="D577" s="227"/>
      <c r="E577" s="227"/>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c r="AF577" s="227"/>
      <c r="AG577" s="227"/>
      <c r="AH577" s="227"/>
      <c r="AI577" s="227"/>
    </row>
    <row r="578" hidden="1">
      <c r="A578" s="227"/>
      <c r="B578" s="227"/>
      <c r="C578" s="227"/>
      <c r="D578" s="227"/>
      <c r="E578" s="227"/>
      <c r="F578" s="227"/>
      <c r="G578" s="227"/>
      <c r="H578" s="227"/>
      <c r="I578" s="227"/>
      <c r="J578" s="227"/>
      <c r="K578" s="227"/>
      <c r="L578" s="227"/>
      <c r="M578" s="227"/>
      <c r="N578" s="227"/>
      <c r="O578" s="227"/>
      <c r="P578" s="227"/>
      <c r="Q578" s="227"/>
      <c r="R578" s="227"/>
      <c r="S578" s="227"/>
      <c r="T578" s="227"/>
      <c r="U578" s="227"/>
      <c r="V578" s="227"/>
      <c r="W578" s="227"/>
      <c r="X578" s="227"/>
      <c r="Y578" s="227"/>
      <c r="Z578" s="227"/>
      <c r="AA578" s="227"/>
      <c r="AB578" s="227"/>
      <c r="AC578" s="227"/>
      <c r="AD578" s="227"/>
      <c r="AE578" s="227"/>
      <c r="AF578" s="227"/>
      <c r="AG578" s="227"/>
      <c r="AH578" s="227"/>
      <c r="AI578" s="227"/>
    </row>
    <row r="579" hidden="1">
      <c r="A579" s="227"/>
      <c r="B579" s="227"/>
      <c r="C579" s="227"/>
      <c r="D579" s="227"/>
      <c r="E579" s="227"/>
      <c r="F579" s="227"/>
      <c r="G579" s="227"/>
      <c r="H579" s="227"/>
      <c r="I579" s="227"/>
      <c r="J579" s="227"/>
      <c r="K579" s="227"/>
      <c r="L579" s="227"/>
      <c r="M579" s="227"/>
      <c r="N579" s="227"/>
      <c r="O579" s="227"/>
      <c r="P579" s="227"/>
      <c r="Q579" s="227"/>
      <c r="R579" s="227"/>
      <c r="S579" s="227"/>
      <c r="T579" s="227"/>
      <c r="U579" s="227"/>
      <c r="V579" s="227"/>
      <c r="W579" s="227"/>
      <c r="X579" s="227"/>
      <c r="Y579" s="227"/>
      <c r="Z579" s="227"/>
      <c r="AA579" s="227"/>
      <c r="AB579" s="227"/>
      <c r="AC579" s="227"/>
      <c r="AD579" s="227"/>
      <c r="AE579" s="227"/>
      <c r="AF579" s="227"/>
      <c r="AG579" s="227"/>
      <c r="AH579" s="227"/>
      <c r="AI579" s="227"/>
    </row>
    <row r="580" hidden="1">
      <c r="A580" s="227"/>
      <c r="B580" s="227"/>
      <c r="C580" s="227"/>
      <c r="D580" s="227"/>
      <c r="E580" s="227"/>
      <c r="F580" s="227"/>
      <c r="G580" s="227"/>
      <c r="H580" s="227"/>
      <c r="I580" s="227"/>
      <c r="J580" s="227"/>
      <c r="K580" s="227"/>
      <c r="L580" s="227"/>
      <c r="M580" s="227"/>
      <c r="N580" s="227"/>
      <c r="O580" s="227"/>
      <c r="P580" s="227"/>
      <c r="Q580" s="227"/>
      <c r="R580" s="227"/>
      <c r="S580" s="227"/>
      <c r="T580" s="227"/>
      <c r="U580" s="227"/>
      <c r="V580" s="227"/>
      <c r="W580" s="227"/>
      <c r="X580" s="227"/>
      <c r="Y580" s="227"/>
      <c r="Z580" s="227"/>
      <c r="AA580" s="227"/>
      <c r="AB580" s="227"/>
      <c r="AC580" s="227"/>
      <c r="AD580" s="227"/>
      <c r="AE580" s="227"/>
      <c r="AF580" s="227"/>
      <c r="AG580" s="227"/>
      <c r="AH580" s="227"/>
      <c r="AI580" s="227"/>
    </row>
    <row r="581" hidden="1">
      <c r="A581" s="227"/>
      <c r="B581" s="227"/>
      <c r="C581" s="227"/>
      <c r="D581" s="227"/>
      <c r="E581" s="227"/>
      <c r="F581" s="227"/>
      <c r="G581" s="227"/>
      <c r="H581" s="227"/>
      <c r="I581" s="227"/>
      <c r="J581" s="227"/>
      <c r="K581" s="227"/>
      <c r="L581" s="227"/>
      <c r="M581" s="227"/>
      <c r="N581" s="227"/>
      <c r="O581" s="227"/>
      <c r="P581" s="227"/>
      <c r="Q581" s="227"/>
      <c r="R581" s="227"/>
      <c r="S581" s="227"/>
      <c r="T581" s="227"/>
      <c r="U581" s="227"/>
      <c r="V581" s="227"/>
      <c r="W581" s="227"/>
      <c r="X581" s="227"/>
      <c r="Y581" s="227"/>
      <c r="Z581" s="227"/>
      <c r="AA581" s="227"/>
      <c r="AB581" s="227"/>
      <c r="AC581" s="227"/>
      <c r="AD581" s="227"/>
      <c r="AE581" s="227"/>
      <c r="AF581" s="227"/>
      <c r="AG581" s="227"/>
      <c r="AH581" s="227"/>
      <c r="AI581" s="227"/>
    </row>
    <row r="582" hidden="1">
      <c r="A582" s="227"/>
      <c r="B582" s="227"/>
      <c r="C582" s="227"/>
      <c r="D582" s="227"/>
      <c r="E582" s="227"/>
      <c r="F582" s="227"/>
      <c r="G582" s="227"/>
      <c r="H582" s="227"/>
      <c r="I582" s="227"/>
      <c r="J582" s="227"/>
      <c r="K582" s="227"/>
      <c r="L582" s="227"/>
      <c r="M582" s="227"/>
      <c r="N582" s="227"/>
      <c r="O582" s="227"/>
      <c r="P582" s="227"/>
      <c r="Q582" s="227"/>
      <c r="R582" s="227"/>
      <c r="S582" s="227"/>
      <c r="T582" s="227"/>
      <c r="U582" s="227"/>
      <c r="V582" s="227"/>
      <c r="W582" s="227"/>
      <c r="X582" s="227"/>
      <c r="Y582" s="227"/>
      <c r="Z582" s="227"/>
      <c r="AA582" s="227"/>
      <c r="AB582" s="227"/>
      <c r="AC582" s="227"/>
      <c r="AD582" s="227"/>
      <c r="AE582" s="227"/>
      <c r="AF582" s="227"/>
      <c r="AG582" s="227"/>
      <c r="AH582" s="227"/>
      <c r="AI582" s="227"/>
    </row>
    <row r="583" hidden="1">
      <c r="A583" s="227"/>
      <c r="B583" s="227"/>
      <c r="C583" s="227"/>
      <c r="D583" s="227"/>
      <c r="E583" s="227"/>
      <c r="F583" s="227"/>
      <c r="G583" s="227"/>
      <c r="H583" s="227"/>
      <c r="I583" s="227"/>
      <c r="J583" s="227"/>
      <c r="K583" s="227"/>
      <c r="L583" s="227"/>
      <c r="M583" s="227"/>
      <c r="N583" s="227"/>
      <c r="O583" s="227"/>
      <c r="P583" s="227"/>
      <c r="Q583" s="227"/>
      <c r="R583" s="227"/>
      <c r="S583" s="227"/>
      <c r="T583" s="227"/>
      <c r="U583" s="227"/>
      <c r="V583" s="227"/>
      <c r="W583" s="227"/>
      <c r="X583" s="227"/>
      <c r="Y583" s="227"/>
      <c r="Z583" s="227"/>
      <c r="AA583" s="227"/>
      <c r="AB583" s="227"/>
      <c r="AC583" s="227"/>
      <c r="AD583" s="227"/>
      <c r="AE583" s="227"/>
      <c r="AF583" s="227"/>
      <c r="AG583" s="227"/>
      <c r="AH583" s="227"/>
      <c r="AI583" s="227"/>
    </row>
    <row r="584" hidden="1">
      <c r="A584" s="227"/>
      <c r="B584" s="227"/>
      <c r="C584" s="227"/>
      <c r="D584" s="227"/>
      <c r="E584" s="227"/>
      <c r="F584" s="227"/>
      <c r="G584" s="227"/>
      <c r="H584" s="227"/>
      <c r="I584" s="227"/>
      <c r="J584" s="227"/>
      <c r="K584" s="227"/>
      <c r="L584" s="227"/>
      <c r="M584" s="227"/>
      <c r="N584" s="227"/>
      <c r="O584" s="227"/>
      <c r="P584" s="227"/>
      <c r="Q584" s="227"/>
      <c r="R584" s="227"/>
      <c r="S584" s="227"/>
      <c r="T584" s="227"/>
      <c r="U584" s="227"/>
      <c r="V584" s="227"/>
      <c r="W584" s="227"/>
      <c r="X584" s="227"/>
      <c r="Y584" s="227"/>
      <c r="Z584" s="227"/>
      <c r="AA584" s="227"/>
      <c r="AB584" s="227"/>
      <c r="AC584" s="227"/>
      <c r="AD584" s="227"/>
      <c r="AE584" s="227"/>
      <c r="AF584" s="227"/>
      <c r="AG584" s="227"/>
      <c r="AH584" s="227"/>
      <c r="AI584" s="227"/>
    </row>
    <row r="585" hidden="1">
      <c r="A585" s="227"/>
      <c r="B585" s="227"/>
      <c r="C585" s="227"/>
      <c r="D585" s="227"/>
      <c r="E585" s="227"/>
      <c r="F585" s="227"/>
      <c r="G585" s="227"/>
      <c r="H585" s="227"/>
      <c r="I585" s="227"/>
      <c r="J585" s="227"/>
      <c r="K585" s="227"/>
      <c r="L585" s="227"/>
      <c r="M585" s="227"/>
      <c r="N585" s="227"/>
      <c r="O585" s="227"/>
      <c r="P585" s="227"/>
      <c r="Q585" s="227"/>
      <c r="R585" s="227"/>
      <c r="S585" s="227"/>
      <c r="T585" s="227"/>
      <c r="U585" s="227"/>
      <c r="V585" s="227"/>
      <c r="W585" s="227"/>
      <c r="X585" s="227"/>
      <c r="Y585" s="227"/>
      <c r="Z585" s="227"/>
      <c r="AA585" s="227"/>
      <c r="AB585" s="227"/>
      <c r="AC585" s="227"/>
      <c r="AD585" s="227"/>
      <c r="AE585" s="227"/>
      <c r="AF585" s="227"/>
      <c r="AG585" s="227"/>
      <c r="AH585" s="227"/>
      <c r="AI585" s="227"/>
    </row>
    <row r="586" hidden="1">
      <c r="A586" s="227"/>
      <c r="B586" s="227"/>
      <c r="C586" s="227"/>
      <c r="D586" s="227"/>
      <c r="E586" s="227"/>
      <c r="F586" s="227"/>
      <c r="G586" s="227"/>
      <c r="H586" s="227"/>
      <c r="I586" s="227"/>
      <c r="J586" s="227"/>
      <c r="K586" s="227"/>
      <c r="L586" s="227"/>
      <c r="M586" s="227"/>
      <c r="N586" s="227"/>
      <c r="O586" s="227"/>
      <c r="P586" s="227"/>
      <c r="Q586" s="227"/>
      <c r="R586" s="227"/>
      <c r="S586" s="227"/>
      <c r="T586" s="227"/>
      <c r="U586" s="227"/>
      <c r="V586" s="227"/>
      <c r="W586" s="227"/>
      <c r="X586" s="227"/>
      <c r="Y586" s="227"/>
      <c r="Z586" s="227"/>
      <c r="AA586" s="227"/>
      <c r="AB586" s="227"/>
      <c r="AC586" s="227"/>
      <c r="AD586" s="227"/>
      <c r="AE586" s="227"/>
      <c r="AF586" s="227"/>
      <c r="AG586" s="227"/>
      <c r="AH586" s="227"/>
      <c r="AI586" s="227"/>
    </row>
    <row r="587" hidden="1">
      <c r="A587" s="227"/>
      <c r="B587" s="227"/>
      <c r="C587" s="227"/>
      <c r="D587" s="227"/>
      <c r="E587" s="227"/>
      <c r="F587" s="227"/>
      <c r="G587" s="227"/>
      <c r="H587" s="227"/>
      <c r="I587" s="227"/>
      <c r="J587" s="227"/>
      <c r="K587" s="227"/>
      <c r="L587" s="227"/>
      <c r="M587" s="227"/>
      <c r="N587" s="227"/>
      <c r="O587" s="227"/>
      <c r="P587" s="227"/>
      <c r="Q587" s="227"/>
      <c r="R587" s="227"/>
      <c r="S587" s="227"/>
      <c r="T587" s="227"/>
      <c r="U587" s="227"/>
      <c r="V587" s="227"/>
      <c r="W587" s="227"/>
      <c r="X587" s="227"/>
      <c r="Y587" s="227"/>
      <c r="Z587" s="227"/>
      <c r="AA587" s="227"/>
      <c r="AB587" s="227"/>
      <c r="AC587" s="227"/>
      <c r="AD587" s="227"/>
      <c r="AE587" s="227"/>
      <c r="AF587" s="227"/>
      <c r="AG587" s="227"/>
      <c r="AH587" s="227"/>
      <c r="AI587" s="227"/>
    </row>
    <row r="588" hidden="1">
      <c r="A588" s="227"/>
      <c r="B588" s="227"/>
      <c r="C588" s="227"/>
      <c r="D588" s="227"/>
      <c r="E588" s="227"/>
      <c r="F588" s="227"/>
      <c r="G588" s="227"/>
      <c r="H588" s="227"/>
      <c r="I588" s="227"/>
      <c r="J588" s="227"/>
      <c r="K588" s="227"/>
      <c r="L588" s="227"/>
      <c r="M588" s="227"/>
      <c r="N588" s="227"/>
      <c r="O588" s="227"/>
      <c r="P588" s="227"/>
      <c r="Q588" s="227"/>
      <c r="R588" s="227"/>
      <c r="S588" s="227"/>
      <c r="T588" s="227"/>
      <c r="U588" s="227"/>
      <c r="V588" s="227"/>
      <c r="W588" s="227"/>
      <c r="X588" s="227"/>
      <c r="Y588" s="227"/>
      <c r="Z588" s="227"/>
      <c r="AA588" s="227"/>
      <c r="AB588" s="227"/>
      <c r="AC588" s="227"/>
      <c r="AD588" s="227"/>
      <c r="AE588" s="227"/>
      <c r="AF588" s="227"/>
      <c r="AG588" s="227"/>
      <c r="AH588" s="227"/>
      <c r="AI588" s="227"/>
    </row>
    <row r="589" hidden="1">
      <c r="A589" s="227"/>
      <c r="B589" s="227"/>
      <c r="C589" s="227"/>
      <c r="D589" s="227"/>
      <c r="E589" s="227"/>
      <c r="F589" s="227"/>
      <c r="G589" s="227"/>
      <c r="H589" s="227"/>
      <c r="I589" s="227"/>
      <c r="J589" s="227"/>
      <c r="K589" s="227"/>
      <c r="L589" s="227"/>
      <c r="M589" s="227"/>
      <c r="N589" s="227"/>
      <c r="O589" s="227"/>
      <c r="P589" s="227"/>
      <c r="Q589" s="227"/>
      <c r="R589" s="227"/>
      <c r="S589" s="227"/>
      <c r="T589" s="227"/>
      <c r="U589" s="227"/>
      <c r="V589" s="227"/>
      <c r="W589" s="227"/>
      <c r="X589" s="227"/>
      <c r="Y589" s="227"/>
      <c r="Z589" s="227"/>
      <c r="AA589" s="227"/>
      <c r="AB589" s="227"/>
      <c r="AC589" s="227"/>
      <c r="AD589" s="227"/>
      <c r="AE589" s="227"/>
      <c r="AF589" s="227"/>
      <c r="AG589" s="227"/>
      <c r="AH589" s="227"/>
      <c r="AI589" s="227"/>
    </row>
    <row r="590" hidden="1">
      <c r="A590" s="227"/>
      <c r="B590" s="227"/>
      <c r="C590" s="227"/>
      <c r="D590" s="227"/>
      <c r="E590" s="227"/>
      <c r="F590" s="227"/>
      <c r="G590" s="227"/>
      <c r="H590" s="227"/>
      <c r="I590" s="227"/>
      <c r="J590" s="227"/>
      <c r="K590" s="227"/>
      <c r="L590" s="227"/>
      <c r="M590" s="227"/>
      <c r="N590" s="227"/>
      <c r="O590" s="227"/>
      <c r="P590" s="227"/>
      <c r="Q590" s="227"/>
      <c r="R590" s="227"/>
      <c r="S590" s="227"/>
      <c r="T590" s="227"/>
      <c r="U590" s="227"/>
      <c r="V590" s="227"/>
      <c r="W590" s="227"/>
      <c r="X590" s="227"/>
      <c r="Y590" s="227"/>
      <c r="Z590" s="227"/>
      <c r="AA590" s="227"/>
      <c r="AB590" s="227"/>
      <c r="AC590" s="227"/>
      <c r="AD590" s="227"/>
      <c r="AE590" s="227"/>
      <c r="AF590" s="227"/>
      <c r="AG590" s="227"/>
      <c r="AH590" s="227"/>
      <c r="AI590" s="227"/>
    </row>
    <row r="591" hidden="1">
      <c r="A591" s="227"/>
      <c r="B591" s="227"/>
      <c r="C591" s="227"/>
      <c r="D591" s="227"/>
      <c r="E591" s="227"/>
      <c r="F591" s="227"/>
      <c r="G591" s="227"/>
      <c r="H591" s="227"/>
      <c r="I591" s="227"/>
      <c r="J591" s="227"/>
      <c r="K591" s="227"/>
      <c r="L591" s="227"/>
      <c r="M591" s="227"/>
      <c r="N591" s="227"/>
      <c r="O591" s="227"/>
      <c r="P591" s="227"/>
      <c r="Q591" s="227"/>
      <c r="R591" s="227"/>
      <c r="S591" s="227"/>
      <c r="T591" s="227"/>
      <c r="U591" s="227"/>
      <c r="V591" s="227"/>
      <c r="W591" s="227"/>
      <c r="X591" s="227"/>
      <c r="Y591" s="227"/>
      <c r="Z591" s="227"/>
      <c r="AA591" s="227"/>
      <c r="AB591" s="227"/>
      <c r="AC591" s="227"/>
      <c r="AD591" s="227"/>
      <c r="AE591" s="227"/>
      <c r="AF591" s="227"/>
      <c r="AG591" s="227"/>
      <c r="AH591" s="227"/>
      <c r="AI591" s="227"/>
    </row>
    <row r="592" hidden="1">
      <c r="A592" s="227"/>
      <c r="B592" s="227"/>
      <c r="C592" s="227"/>
      <c r="D592" s="227"/>
      <c r="E592" s="227"/>
      <c r="F592" s="227"/>
      <c r="G592" s="227"/>
      <c r="H592" s="227"/>
      <c r="I592" s="227"/>
      <c r="J592" s="227"/>
      <c r="K592" s="227"/>
      <c r="L592" s="227"/>
      <c r="M592" s="227"/>
      <c r="N592" s="227"/>
      <c r="O592" s="227"/>
      <c r="P592" s="227"/>
      <c r="Q592" s="227"/>
      <c r="R592" s="227"/>
      <c r="S592" s="227"/>
      <c r="T592" s="227"/>
      <c r="U592" s="227"/>
      <c r="V592" s="227"/>
      <c r="W592" s="227"/>
      <c r="X592" s="227"/>
      <c r="Y592" s="227"/>
      <c r="Z592" s="227"/>
      <c r="AA592" s="227"/>
      <c r="AB592" s="227"/>
      <c r="AC592" s="227"/>
      <c r="AD592" s="227"/>
      <c r="AE592" s="227"/>
      <c r="AF592" s="227"/>
      <c r="AG592" s="227"/>
      <c r="AH592" s="227"/>
      <c r="AI592" s="227"/>
    </row>
    <row r="593" hidden="1">
      <c r="A593" s="227"/>
      <c r="B593" s="227"/>
      <c r="C593" s="227"/>
      <c r="D593" s="227"/>
      <c r="E593" s="227"/>
      <c r="F593" s="227"/>
      <c r="G593" s="227"/>
      <c r="H593" s="227"/>
      <c r="I593" s="227"/>
      <c r="J593" s="227"/>
      <c r="K593" s="227"/>
      <c r="L593" s="227"/>
      <c r="M593" s="227"/>
      <c r="N593" s="227"/>
      <c r="O593" s="227"/>
      <c r="P593" s="227"/>
      <c r="Q593" s="227"/>
      <c r="R593" s="227"/>
      <c r="S593" s="227"/>
      <c r="T593" s="227"/>
      <c r="U593" s="227"/>
      <c r="V593" s="227"/>
      <c r="W593" s="227"/>
      <c r="X593" s="227"/>
      <c r="Y593" s="227"/>
      <c r="Z593" s="227"/>
      <c r="AA593" s="227"/>
      <c r="AB593" s="227"/>
      <c r="AC593" s="227"/>
      <c r="AD593" s="227"/>
      <c r="AE593" s="227"/>
      <c r="AF593" s="227"/>
      <c r="AG593" s="227"/>
      <c r="AH593" s="227"/>
      <c r="AI593" s="227"/>
    </row>
    <row r="594" hidden="1">
      <c r="A594" s="227"/>
      <c r="B594" s="227"/>
      <c r="C594" s="227"/>
      <c r="D594" s="227"/>
      <c r="E594" s="227"/>
      <c r="F594" s="227"/>
      <c r="G594" s="227"/>
      <c r="H594" s="227"/>
      <c r="I594" s="227"/>
      <c r="J594" s="227"/>
      <c r="K594" s="227"/>
      <c r="L594" s="227"/>
      <c r="M594" s="227"/>
      <c r="N594" s="227"/>
      <c r="O594" s="227"/>
      <c r="P594" s="227"/>
      <c r="Q594" s="227"/>
      <c r="R594" s="227"/>
      <c r="S594" s="227"/>
      <c r="T594" s="227"/>
      <c r="U594" s="227"/>
      <c r="V594" s="227"/>
      <c r="W594" s="227"/>
      <c r="X594" s="227"/>
      <c r="Y594" s="227"/>
      <c r="Z594" s="227"/>
      <c r="AA594" s="227"/>
      <c r="AB594" s="227"/>
      <c r="AC594" s="227"/>
      <c r="AD594" s="227"/>
      <c r="AE594" s="227"/>
      <c r="AF594" s="227"/>
      <c r="AG594" s="227"/>
      <c r="AH594" s="227"/>
      <c r="AI594" s="227"/>
    </row>
    <row r="595" hidden="1">
      <c r="A595" s="227"/>
      <c r="B595" s="227"/>
      <c r="C595" s="227"/>
      <c r="D595" s="227"/>
      <c r="E595" s="227"/>
      <c r="F595" s="227"/>
      <c r="G595" s="227"/>
      <c r="H595" s="227"/>
      <c r="I595" s="227"/>
      <c r="J595" s="227"/>
      <c r="K595" s="227"/>
      <c r="L595" s="227"/>
      <c r="M595" s="227"/>
      <c r="N595" s="227"/>
      <c r="O595" s="227"/>
      <c r="P595" s="227"/>
      <c r="Q595" s="227"/>
      <c r="R595" s="227"/>
      <c r="S595" s="227"/>
      <c r="T595" s="227"/>
      <c r="U595" s="227"/>
      <c r="V595" s="227"/>
      <c r="W595" s="227"/>
      <c r="X595" s="227"/>
      <c r="Y595" s="227"/>
      <c r="Z595" s="227"/>
      <c r="AA595" s="227"/>
      <c r="AB595" s="227"/>
      <c r="AC595" s="227"/>
      <c r="AD595" s="227"/>
      <c r="AE595" s="227"/>
      <c r="AF595" s="227"/>
      <c r="AG595" s="227"/>
      <c r="AH595" s="227"/>
      <c r="AI595" s="227"/>
    </row>
    <row r="596" hidden="1">
      <c r="A596" s="227"/>
      <c r="B596" s="227"/>
      <c r="C596" s="227"/>
      <c r="D596" s="227"/>
      <c r="E596" s="227"/>
      <c r="F596" s="227"/>
      <c r="G596" s="227"/>
      <c r="H596" s="227"/>
      <c r="I596" s="227"/>
      <c r="J596" s="227"/>
      <c r="K596" s="227"/>
      <c r="L596" s="227"/>
      <c r="M596" s="227"/>
      <c r="N596" s="227"/>
      <c r="O596" s="227"/>
      <c r="P596" s="227"/>
      <c r="Q596" s="227"/>
      <c r="R596" s="227"/>
      <c r="S596" s="227"/>
      <c r="T596" s="227"/>
      <c r="U596" s="227"/>
      <c r="V596" s="227"/>
      <c r="W596" s="227"/>
      <c r="X596" s="227"/>
      <c r="Y596" s="227"/>
      <c r="Z596" s="227"/>
      <c r="AA596" s="227"/>
      <c r="AB596" s="227"/>
      <c r="AC596" s="227"/>
      <c r="AD596" s="227"/>
      <c r="AE596" s="227"/>
      <c r="AF596" s="227"/>
      <c r="AG596" s="227"/>
      <c r="AH596" s="227"/>
      <c r="AI596" s="227"/>
    </row>
    <row r="597" hidden="1">
      <c r="A597" s="227"/>
      <c r="B597" s="227"/>
      <c r="C597" s="227"/>
      <c r="D597" s="227"/>
      <c r="E597" s="227"/>
      <c r="F597" s="227"/>
      <c r="G597" s="227"/>
      <c r="H597" s="227"/>
      <c r="I597" s="227"/>
      <c r="J597" s="227"/>
      <c r="K597" s="227"/>
      <c r="L597" s="227"/>
      <c r="M597" s="227"/>
      <c r="N597" s="227"/>
      <c r="O597" s="227"/>
      <c r="P597" s="227"/>
      <c r="Q597" s="227"/>
      <c r="R597" s="227"/>
      <c r="S597" s="227"/>
      <c r="T597" s="227"/>
      <c r="U597" s="227"/>
      <c r="V597" s="227"/>
      <c r="W597" s="227"/>
      <c r="X597" s="227"/>
      <c r="Y597" s="227"/>
      <c r="Z597" s="227"/>
      <c r="AA597" s="227"/>
      <c r="AB597" s="227"/>
      <c r="AC597" s="227"/>
      <c r="AD597" s="227"/>
      <c r="AE597" s="227"/>
      <c r="AF597" s="227"/>
      <c r="AG597" s="227"/>
      <c r="AH597" s="227"/>
      <c r="AI597" s="227"/>
    </row>
    <row r="598" hidden="1">
      <c r="A598" s="227"/>
      <c r="B598" s="227"/>
      <c r="C598" s="227"/>
      <c r="D598" s="227"/>
      <c r="E598" s="227"/>
      <c r="F598" s="227"/>
      <c r="G598" s="227"/>
      <c r="H598" s="227"/>
      <c r="I598" s="227"/>
      <c r="J598" s="227"/>
      <c r="K598" s="227"/>
      <c r="L598" s="227"/>
      <c r="M598" s="227"/>
      <c r="N598" s="227"/>
      <c r="O598" s="227"/>
      <c r="P598" s="227"/>
      <c r="Q598" s="227"/>
      <c r="R598" s="227"/>
      <c r="S598" s="227"/>
      <c r="T598" s="227"/>
      <c r="U598" s="227"/>
      <c r="V598" s="227"/>
      <c r="W598" s="227"/>
      <c r="X598" s="227"/>
      <c r="Y598" s="227"/>
      <c r="Z598" s="227"/>
      <c r="AA598" s="227"/>
      <c r="AB598" s="227"/>
      <c r="AC598" s="227"/>
      <c r="AD598" s="227"/>
      <c r="AE598" s="227"/>
      <c r="AF598" s="227"/>
      <c r="AG598" s="227"/>
      <c r="AH598" s="227"/>
      <c r="AI598" s="227"/>
    </row>
    <row r="599" hidden="1">
      <c r="A599" s="227"/>
      <c r="B599" s="227"/>
      <c r="C599" s="227"/>
      <c r="D599" s="227"/>
      <c r="E599" s="227"/>
      <c r="F599" s="227"/>
      <c r="G599" s="227"/>
      <c r="H599" s="227"/>
      <c r="I599" s="227"/>
      <c r="J599" s="227"/>
      <c r="K599" s="227"/>
      <c r="L599" s="227"/>
      <c r="M599" s="227"/>
      <c r="N599" s="227"/>
      <c r="O599" s="227"/>
      <c r="P599" s="227"/>
      <c r="Q599" s="227"/>
      <c r="R599" s="227"/>
      <c r="S599" s="227"/>
      <c r="T599" s="227"/>
      <c r="U599" s="227"/>
      <c r="V599" s="227"/>
      <c r="W599" s="227"/>
      <c r="X599" s="227"/>
      <c r="Y599" s="227"/>
      <c r="Z599" s="227"/>
      <c r="AA599" s="227"/>
      <c r="AB599" s="227"/>
      <c r="AC599" s="227"/>
      <c r="AD599" s="227"/>
      <c r="AE599" s="227"/>
      <c r="AF599" s="227"/>
      <c r="AG599" s="227"/>
      <c r="AH599" s="227"/>
      <c r="AI599" s="227"/>
    </row>
    <row r="600" hidden="1">
      <c r="A600" s="227"/>
      <c r="B600" s="227"/>
      <c r="C600" s="227"/>
      <c r="D600" s="227"/>
      <c r="E600" s="227"/>
      <c r="F600" s="227"/>
      <c r="G600" s="227"/>
      <c r="H600" s="227"/>
      <c r="I600" s="227"/>
      <c r="J600" s="227"/>
      <c r="K600" s="227"/>
      <c r="L600" s="227"/>
      <c r="M600" s="227"/>
      <c r="N600" s="227"/>
      <c r="O600" s="227"/>
      <c r="P600" s="227"/>
      <c r="Q600" s="227"/>
      <c r="R600" s="227"/>
      <c r="S600" s="227"/>
      <c r="T600" s="227"/>
      <c r="U600" s="227"/>
      <c r="V600" s="227"/>
      <c r="W600" s="227"/>
      <c r="X600" s="227"/>
      <c r="Y600" s="227"/>
      <c r="Z600" s="227"/>
      <c r="AA600" s="227"/>
      <c r="AB600" s="227"/>
      <c r="AC600" s="227"/>
      <c r="AD600" s="227"/>
      <c r="AE600" s="227"/>
      <c r="AF600" s="227"/>
      <c r="AG600" s="227"/>
      <c r="AH600" s="227"/>
      <c r="AI600" s="227"/>
    </row>
    <row r="601" hidden="1">
      <c r="A601" s="227"/>
      <c r="B601" s="227"/>
      <c r="C601" s="227"/>
      <c r="D601" s="227"/>
      <c r="E601" s="227"/>
      <c r="F601" s="227"/>
      <c r="G601" s="227"/>
      <c r="H601" s="227"/>
      <c r="I601" s="227"/>
      <c r="J601" s="227"/>
      <c r="K601" s="227"/>
      <c r="L601" s="227"/>
      <c r="M601" s="227"/>
      <c r="N601" s="227"/>
      <c r="O601" s="227"/>
      <c r="P601" s="227"/>
      <c r="Q601" s="227"/>
      <c r="R601" s="227"/>
      <c r="S601" s="227"/>
      <c r="T601" s="227"/>
      <c r="U601" s="227"/>
      <c r="V601" s="227"/>
      <c r="W601" s="227"/>
      <c r="X601" s="227"/>
      <c r="Y601" s="227"/>
      <c r="Z601" s="227"/>
      <c r="AA601" s="227"/>
      <c r="AB601" s="227"/>
      <c r="AC601" s="227"/>
      <c r="AD601" s="227"/>
      <c r="AE601" s="227"/>
      <c r="AF601" s="227"/>
      <c r="AG601" s="227"/>
      <c r="AH601" s="227"/>
      <c r="AI601" s="227"/>
    </row>
    <row r="602" hidden="1">
      <c r="A602" s="227"/>
      <c r="B602" s="227"/>
      <c r="C602" s="227"/>
      <c r="D602" s="227"/>
      <c r="E602" s="227"/>
      <c r="F602" s="227"/>
      <c r="G602" s="227"/>
      <c r="H602" s="227"/>
      <c r="I602" s="227"/>
      <c r="J602" s="227"/>
      <c r="K602" s="227"/>
      <c r="L602" s="227"/>
      <c r="M602" s="227"/>
      <c r="N602" s="227"/>
      <c r="O602" s="227"/>
      <c r="P602" s="227"/>
      <c r="Q602" s="227"/>
      <c r="R602" s="227"/>
      <c r="S602" s="227"/>
      <c r="T602" s="227"/>
      <c r="U602" s="227"/>
      <c r="V602" s="227"/>
      <c r="W602" s="227"/>
      <c r="X602" s="227"/>
      <c r="Y602" s="227"/>
      <c r="Z602" s="227"/>
      <c r="AA602" s="227"/>
      <c r="AB602" s="227"/>
      <c r="AC602" s="227"/>
      <c r="AD602" s="227"/>
      <c r="AE602" s="227"/>
      <c r="AF602" s="227"/>
      <c r="AG602" s="227"/>
      <c r="AH602" s="227"/>
      <c r="AI602" s="227"/>
    </row>
    <row r="603" hidden="1">
      <c r="A603" s="227"/>
      <c r="B603" s="227"/>
      <c r="C603" s="227"/>
      <c r="D603" s="227"/>
      <c r="E603" s="227"/>
      <c r="F603" s="227"/>
      <c r="G603" s="227"/>
      <c r="H603" s="227"/>
      <c r="I603" s="227"/>
      <c r="J603" s="227"/>
      <c r="K603" s="227"/>
      <c r="L603" s="227"/>
      <c r="M603" s="227"/>
      <c r="N603" s="227"/>
      <c r="O603" s="227"/>
      <c r="P603" s="227"/>
      <c r="Q603" s="227"/>
      <c r="R603" s="227"/>
      <c r="S603" s="227"/>
      <c r="T603" s="227"/>
      <c r="U603" s="227"/>
      <c r="V603" s="227"/>
      <c r="W603" s="227"/>
      <c r="X603" s="227"/>
      <c r="Y603" s="227"/>
      <c r="Z603" s="227"/>
      <c r="AA603" s="227"/>
      <c r="AB603" s="227"/>
      <c r="AC603" s="227"/>
      <c r="AD603" s="227"/>
      <c r="AE603" s="227"/>
      <c r="AF603" s="227"/>
      <c r="AG603" s="227"/>
      <c r="AH603" s="227"/>
      <c r="AI603" s="227"/>
    </row>
    <row r="604" hidden="1">
      <c r="A604" s="227"/>
      <c r="B604" s="227"/>
      <c r="C604" s="227"/>
      <c r="D604" s="227"/>
      <c r="E604" s="227"/>
      <c r="F604" s="227"/>
      <c r="G604" s="227"/>
      <c r="H604" s="227"/>
      <c r="I604" s="227"/>
      <c r="J604" s="227"/>
      <c r="K604" s="227"/>
      <c r="L604" s="227"/>
      <c r="M604" s="227"/>
      <c r="N604" s="227"/>
      <c r="O604" s="227"/>
      <c r="P604" s="227"/>
      <c r="Q604" s="227"/>
      <c r="R604" s="227"/>
      <c r="S604" s="227"/>
      <c r="T604" s="227"/>
      <c r="U604" s="227"/>
      <c r="V604" s="227"/>
      <c r="W604" s="227"/>
      <c r="X604" s="227"/>
      <c r="Y604" s="227"/>
      <c r="Z604" s="227"/>
      <c r="AA604" s="227"/>
      <c r="AB604" s="227"/>
      <c r="AC604" s="227"/>
      <c r="AD604" s="227"/>
      <c r="AE604" s="227"/>
      <c r="AF604" s="227"/>
      <c r="AG604" s="227"/>
      <c r="AH604" s="227"/>
      <c r="AI604" s="227"/>
    </row>
    <row r="605" hidden="1">
      <c r="A605" s="227"/>
      <c r="B605" s="227"/>
      <c r="C605" s="227"/>
      <c r="D605" s="227"/>
      <c r="E605" s="227"/>
      <c r="F605" s="227"/>
      <c r="G605" s="227"/>
      <c r="H605" s="227"/>
      <c r="I605" s="227"/>
      <c r="J605" s="227"/>
      <c r="K605" s="227"/>
      <c r="L605" s="227"/>
      <c r="M605" s="227"/>
      <c r="N605" s="227"/>
      <c r="O605" s="227"/>
      <c r="P605" s="227"/>
      <c r="Q605" s="227"/>
      <c r="R605" s="227"/>
      <c r="S605" s="227"/>
      <c r="T605" s="227"/>
      <c r="U605" s="227"/>
      <c r="V605" s="227"/>
      <c r="W605" s="227"/>
      <c r="X605" s="227"/>
      <c r="Y605" s="227"/>
      <c r="Z605" s="227"/>
      <c r="AA605" s="227"/>
      <c r="AB605" s="227"/>
      <c r="AC605" s="227"/>
      <c r="AD605" s="227"/>
      <c r="AE605" s="227"/>
      <c r="AF605" s="227"/>
      <c r="AG605" s="227"/>
      <c r="AH605" s="227"/>
      <c r="AI605" s="227"/>
    </row>
    <row r="606" hidden="1">
      <c r="A606" s="227"/>
      <c r="B606" s="227"/>
      <c r="C606" s="227"/>
      <c r="D606" s="227"/>
      <c r="E606" s="227"/>
      <c r="F606" s="227"/>
      <c r="G606" s="227"/>
      <c r="H606" s="227"/>
      <c r="I606" s="227"/>
      <c r="J606" s="227"/>
      <c r="K606" s="227"/>
      <c r="L606" s="227"/>
      <c r="M606" s="227"/>
      <c r="N606" s="227"/>
      <c r="O606" s="227"/>
      <c r="P606" s="227"/>
      <c r="Q606" s="227"/>
      <c r="R606" s="227"/>
      <c r="S606" s="227"/>
      <c r="T606" s="227"/>
      <c r="U606" s="227"/>
      <c r="V606" s="227"/>
      <c r="W606" s="227"/>
      <c r="X606" s="227"/>
      <c r="Y606" s="227"/>
      <c r="Z606" s="227"/>
      <c r="AA606" s="227"/>
      <c r="AB606" s="227"/>
      <c r="AC606" s="227"/>
      <c r="AD606" s="227"/>
      <c r="AE606" s="227"/>
      <c r="AF606" s="227"/>
      <c r="AG606" s="227"/>
      <c r="AH606" s="227"/>
      <c r="AI606" s="227"/>
    </row>
    <row r="607" hidden="1">
      <c r="A607" s="227"/>
      <c r="B607" s="227"/>
      <c r="C607" s="227"/>
      <c r="D607" s="227"/>
      <c r="E607" s="227"/>
      <c r="F607" s="227"/>
      <c r="G607" s="227"/>
      <c r="H607" s="227"/>
      <c r="I607" s="227"/>
      <c r="J607" s="227"/>
      <c r="K607" s="227"/>
      <c r="L607" s="227"/>
      <c r="M607" s="227"/>
      <c r="N607" s="227"/>
      <c r="O607" s="227"/>
      <c r="P607" s="227"/>
      <c r="Q607" s="227"/>
      <c r="R607" s="227"/>
      <c r="S607" s="227"/>
      <c r="T607" s="227"/>
      <c r="U607" s="227"/>
      <c r="V607" s="227"/>
      <c r="W607" s="227"/>
      <c r="X607" s="227"/>
      <c r="Y607" s="227"/>
      <c r="Z607" s="227"/>
      <c r="AA607" s="227"/>
      <c r="AB607" s="227"/>
      <c r="AC607" s="227"/>
      <c r="AD607" s="227"/>
      <c r="AE607" s="227"/>
      <c r="AF607" s="227"/>
      <c r="AG607" s="227"/>
      <c r="AH607" s="227"/>
      <c r="AI607" s="227"/>
    </row>
    <row r="608" hidden="1">
      <c r="A608" s="227"/>
      <c r="B608" s="227"/>
      <c r="C608" s="227"/>
      <c r="D608" s="227"/>
      <c r="E608" s="227"/>
      <c r="F608" s="227"/>
      <c r="G608" s="227"/>
      <c r="H608" s="227"/>
      <c r="I608" s="227"/>
      <c r="J608" s="227"/>
      <c r="K608" s="227"/>
      <c r="L608" s="227"/>
      <c r="M608" s="227"/>
      <c r="N608" s="227"/>
      <c r="O608" s="227"/>
      <c r="P608" s="227"/>
      <c r="Q608" s="227"/>
      <c r="R608" s="227"/>
      <c r="S608" s="227"/>
      <c r="T608" s="227"/>
      <c r="U608" s="227"/>
      <c r="V608" s="227"/>
      <c r="W608" s="227"/>
      <c r="X608" s="227"/>
      <c r="Y608" s="227"/>
      <c r="Z608" s="227"/>
      <c r="AA608" s="227"/>
      <c r="AB608" s="227"/>
      <c r="AC608" s="227"/>
      <c r="AD608" s="227"/>
      <c r="AE608" s="227"/>
      <c r="AF608" s="227"/>
      <c r="AG608" s="227"/>
      <c r="AH608" s="227"/>
      <c r="AI608" s="227"/>
    </row>
    <row r="609" hidden="1">
      <c r="A609" s="227"/>
      <c r="B609" s="227"/>
      <c r="C609" s="227"/>
      <c r="D609" s="227"/>
      <c r="E609" s="227"/>
      <c r="F609" s="227"/>
      <c r="G609" s="227"/>
      <c r="H609" s="227"/>
      <c r="I609" s="227"/>
      <c r="J609" s="227"/>
      <c r="K609" s="227"/>
      <c r="L609" s="227"/>
      <c r="M609" s="227"/>
      <c r="N609" s="227"/>
      <c r="O609" s="227"/>
      <c r="P609" s="227"/>
      <c r="Q609" s="227"/>
      <c r="R609" s="227"/>
      <c r="S609" s="227"/>
      <c r="T609" s="227"/>
      <c r="U609" s="227"/>
      <c r="V609" s="227"/>
      <c r="W609" s="227"/>
      <c r="X609" s="227"/>
      <c r="Y609" s="227"/>
      <c r="Z609" s="227"/>
      <c r="AA609" s="227"/>
      <c r="AB609" s="227"/>
      <c r="AC609" s="227"/>
      <c r="AD609" s="227"/>
      <c r="AE609" s="227"/>
      <c r="AF609" s="227"/>
      <c r="AG609" s="227"/>
      <c r="AH609" s="227"/>
      <c r="AI609" s="227"/>
    </row>
    <row r="610" hidden="1">
      <c r="A610" s="227"/>
      <c r="B610" s="227"/>
      <c r="C610" s="227"/>
      <c r="D610" s="227"/>
      <c r="E610" s="227"/>
      <c r="F610" s="227"/>
      <c r="G610" s="227"/>
      <c r="H610" s="227"/>
      <c r="I610" s="227"/>
      <c r="J610" s="227"/>
      <c r="K610" s="227"/>
      <c r="L610" s="227"/>
      <c r="M610" s="227"/>
      <c r="N610" s="227"/>
      <c r="O610" s="227"/>
      <c r="P610" s="227"/>
      <c r="Q610" s="227"/>
      <c r="R610" s="227"/>
      <c r="S610" s="227"/>
      <c r="T610" s="227"/>
      <c r="U610" s="227"/>
      <c r="V610" s="227"/>
      <c r="W610" s="227"/>
      <c r="X610" s="227"/>
      <c r="Y610" s="227"/>
      <c r="Z610" s="227"/>
      <c r="AA610" s="227"/>
      <c r="AB610" s="227"/>
      <c r="AC610" s="227"/>
      <c r="AD610" s="227"/>
      <c r="AE610" s="227"/>
      <c r="AF610" s="227"/>
      <c r="AG610" s="227"/>
      <c r="AH610" s="227"/>
      <c r="AI610" s="227"/>
    </row>
    <row r="611" hidden="1">
      <c r="A611" s="227"/>
      <c r="B611" s="227"/>
      <c r="C611" s="227"/>
      <c r="D611" s="227"/>
      <c r="E611" s="227"/>
      <c r="F611" s="227"/>
      <c r="G611" s="227"/>
      <c r="H611" s="227"/>
      <c r="I611" s="227"/>
      <c r="J611" s="227"/>
      <c r="K611" s="227"/>
      <c r="L611" s="227"/>
      <c r="M611" s="227"/>
      <c r="N611" s="227"/>
      <c r="O611" s="227"/>
      <c r="P611" s="227"/>
      <c r="Q611" s="227"/>
      <c r="R611" s="227"/>
      <c r="S611" s="227"/>
      <c r="T611" s="227"/>
      <c r="U611" s="227"/>
      <c r="V611" s="227"/>
      <c r="W611" s="227"/>
      <c r="X611" s="227"/>
      <c r="Y611" s="227"/>
      <c r="Z611" s="227"/>
      <c r="AA611" s="227"/>
      <c r="AB611" s="227"/>
      <c r="AC611" s="227"/>
      <c r="AD611" s="227"/>
      <c r="AE611" s="227"/>
      <c r="AF611" s="227"/>
      <c r="AG611" s="227"/>
      <c r="AH611" s="227"/>
      <c r="AI611" s="227"/>
    </row>
    <row r="612" hidden="1">
      <c r="A612" s="227"/>
      <c r="B612" s="227"/>
      <c r="C612" s="227"/>
      <c r="D612" s="227"/>
      <c r="E612" s="227"/>
      <c r="F612" s="227"/>
      <c r="G612" s="227"/>
      <c r="H612" s="227"/>
      <c r="I612" s="227"/>
      <c r="J612" s="227"/>
      <c r="K612" s="227"/>
      <c r="L612" s="227"/>
      <c r="M612" s="227"/>
      <c r="N612" s="227"/>
      <c r="O612" s="227"/>
      <c r="P612" s="227"/>
      <c r="Q612" s="227"/>
      <c r="R612" s="227"/>
      <c r="S612" s="227"/>
      <c r="T612" s="227"/>
      <c r="U612" s="227"/>
      <c r="V612" s="227"/>
      <c r="W612" s="227"/>
      <c r="X612" s="227"/>
      <c r="Y612" s="227"/>
      <c r="Z612" s="227"/>
      <c r="AA612" s="227"/>
      <c r="AB612" s="227"/>
      <c r="AC612" s="227"/>
      <c r="AD612" s="227"/>
      <c r="AE612" s="227"/>
      <c r="AF612" s="227"/>
      <c r="AG612" s="227"/>
      <c r="AH612" s="227"/>
      <c r="AI612" s="227"/>
    </row>
    <row r="613" hidden="1">
      <c r="A613" s="227"/>
      <c r="B613" s="227"/>
      <c r="C613" s="227"/>
      <c r="D613" s="227"/>
      <c r="E613" s="227"/>
      <c r="F613" s="227"/>
      <c r="G613" s="227"/>
      <c r="H613" s="227"/>
      <c r="I613" s="227"/>
      <c r="J613" s="227"/>
      <c r="K613" s="227"/>
      <c r="L613" s="227"/>
      <c r="M613" s="227"/>
      <c r="N613" s="227"/>
      <c r="O613" s="227"/>
      <c r="P613" s="227"/>
      <c r="Q613" s="227"/>
      <c r="R613" s="227"/>
      <c r="S613" s="227"/>
      <c r="T613" s="227"/>
      <c r="U613" s="227"/>
      <c r="V613" s="227"/>
      <c r="W613" s="227"/>
      <c r="X613" s="227"/>
      <c r="Y613" s="227"/>
      <c r="Z613" s="227"/>
      <c r="AA613" s="227"/>
      <c r="AB613" s="227"/>
      <c r="AC613" s="227"/>
      <c r="AD613" s="227"/>
      <c r="AE613" s="227"/>
      <c r="AF613" s="227"/>
      <c r="AG613" s="227"/>
      <c r="AH613" s="227"/>
      <c r="AI613" s="227"/>
    </row>
    <row r="614" hidden="1">
      <c r="A614" s="227"/>
      <c r="B614" s="227"/>
      <c r="C614" s="227"/>
      <c r="D614" s="227"/>
      <c r="E614" s="227"/>
      <c r="F614" s="227"/>
      <c r="G614" s="227"/>
      <c r="H614" s="227"/>
      <c r="I614" s="227"/>
      <c r="J614" s="227"/>
      <c r="K614" s="227"/>
      <c r="L614" s="227"/>
      <c r="M614" s="227"/>
      <c r="N614" s="227"/>
      <c r="O614" s="227"/>
      <c r="P614" s="227"/>
      <c r="Q614" s="227"/>
      <c r="R614" s="227"/>
      <c r="S614" s="227"/>
      <c r="T614" s="227"/>
      <c r="U614" s="227"/>
      <c r="V614" s="227"/>
      <c r="W614" s="227"/>
      <c r="X614" s="227"/>
      <c r="Y614" s="227"/>
      <c r="Z614" s="227"/>
      <c r="AA614" s="227"/>
      <c r="AB614" s="227"/>
      <c r="AC614" s="227"/>
      <c r="AD614" s="227"/>
      <c r="AE614" s="227"/>
      <c r="AF614" s="227"/>
      <c r="AG614" s="227"/>
      <c r="AH614" s="227"/>
      <c r="AI614" s="227"/>
    </row>
    <row r="615" hidden="1">
      <c r="A615" s="227"/>
      <c r="B615" s="227"/>
      <c r="C615" s="227"/>
      <c r="D615" s="227"/>
      <c r="E615" s="227"/>
      <c r="F615" s="227"/>
      <c r="G615" s="227"/>
      <c r="H615" s="227"/>
      <c r="I615" s="227"/>
      <c r="J615" s="227"/>
      <c r="K615" s="227"/>
      <c r="L615" s="227"/>
      <c r="M615" s="227"/>
      <c r="N615" s="227"/>
      <c r="O615" s="227"/>
      <c r="P615" s="227"/>
      <c r="Q615" s="227"/>
      <c r="R615" s="227"/>
      <c r="S615" s="227"/>
      <c r="T615" s="227"/>
      <c r="U615" s="227"/>
      <c r="V615" s="227"/>
      <c r="W615" s="227"/>
      <c r="X615" s="227"/>
      <c r="Y615" s="227"/>
      <c r="Z615" s="227"/>
      <c r="AA615" s="227"/>
      <c r="AB615" s="227"/>
      <c r="AC615" s="227"/>
      <c r="AD615" s="227"/>
      <c r="AE615" s="227"/>
      <c r="AF615" s="227"/>
      <c r="AG615" s="227"/>
      <c r="AH615" s="227"/>
      <c r="AI615" s="227"/>
    </row>
    <row r="616" hidden="1">
      <c r="A616" s="227"/>
      <c r="B616" s="227"/>
      <c r="C616" s="227"/>
      <c r="D616" s="227"/>
      <c r="E616" s="227"/>
      <c r="F616" s="227"/>
      <c r="G616" s="227"/>
      <c r="H616" s="227"/>
      <c r="I616" s="227"/>
      <c r="J616" s="227"/>
      <c r="K616" s="227"/>
      <c r="L616" s="227"/>
      <c r="M616" s="227"/>
      <c r="N616" s="227"/>
      <c r="O616" s="227"/>
      <c r="P616" s="227"/>
      <c r="Q616" s="227"/>
      <c r="R616" s="227"/>
      <c r="S616" s="227"/>
      <c r="T616" s="227"/>
      <c r="U616" s="227"/>
      <c r="V616" s="227"/>
      <c r="W616" s="227"/>
      <c r="X616" s="227"/>
      <c r="Y616" s="227"/>
      <c r="Z616" s="227"/>
      <c r="AA616" s="227"/>
      <c r="AB616" s="227"/>
      <c r="AC616" s="227"/>
      <c r="AD616" s="227"/>
      <c r="AE616" s="227"/>
      <c r="AF616" s="227"/>
      <c r="AG616" s="227"/>
      <c r="AH616" s="227"/>
      <c r="AI616" s="227"/>
    </row>
    <row r="617" hidden="1">
      <c r="A617" s="227"/>
      <c r="B617" s="227"/>
      <c r="C617" s="227"/>
      <c r="D617" s="227"/>
      <c r="E617" s="227"/>
      <c r="F617" s="227"/>
      <c r="G617" s="227"/>
      <c r="H617" s="227"/>
      <c r="I617" s="227"/>
      <c r="J617" s="227"/>
      <c r="K617" s="227"/>
      <c r="L617" s="227"/>
      <c r="M617" s="227"/>
      <c r="N617" s="227"/>
      <c r="O617" s="227"/>
      <c r="P617" s="227"/>
      <c r="Q617" s="227"/>
      <c r="R617" s="227"/>
      <c r="S617" s="227"/>
      <c r="T617" s="227"/>
      <c r="U617" s="227"/>
      <c r="V617" s="227"/>
      <c r="W617" s="227"/>
      <c r="X617" s="227"/>
      <c r="Y617" s="227"/>
      <c r="Z617" s="227"/>
      <c r="AA617" s="227"/>
      <c r="AB617" s="227"/>
      <c r="AC617" s="227"/>
      <c r="AD617" s="227"/>
      <c r="AE617" s="227"/>
      <c r="AF617" s="227"/>
      <c r="AG617" s="227"/>
      <c r="AH617" s="227"/>
      <c r="AI617" s="227"/>
    </row>
    <row r="618" hidden="1">
      <c r="A618" s="227"/>
      <c r="B618" s="227"/>
      <c r="C618" s="227"/>
      <c r="D618" s="227"/>
      <c r="E618" s="227"/>
      <c r="F618" s="227"/>
      <c r="G618" s="227"/>
      <c r="H618" s="227"/>
      <c r="I618" s="227"/>
      <c r="J618" s="227"/>
      <c r="K618" s="227"/>
      <c r="L618" s="227"/>
      <c r="M618" s="227"/>
      <c r="N618" s="227"/>
      <c r="O618" s="227"/>
      <c r="P618" s="227"/>
      <c r="Q618" s="227"/>
      <c r="R618" s="227"/>
      <c r="S618" s="227"/>
      <c r="T618" s="227"/>
      <c r="U618" s="227"/>
      <c r="V618" s="227"/>
      <c r="W618" s="227"/>
      <c r="X618" s="227"/>
      <c r="Y618" s="227"/>
      <c r="Z618" s="227"/>
      <c r="AA618" s="227"/>
      <c r="AB618" s="227"/>
      <c r="AC618" s="227"/>
      <c r="AD618" s="227"/>
      <c r="AE618" s="227"/>
      <c r="AF618" s="227"/>
      <c r="AG618" s="227"/>
      <c r="AH618" s="227"/>
      <c r="AI618" s="227"/>
    </row>
    <row r="619" hidden="1">
      <c r="A619" s="227"/>
      <c r="B619" s="227"/>
      <c r="C619" s="227"/>
      <c r="D619" s="227"/>
      <c r="E619" s="227"/>
      <c r="F619" s="227"/>
      <c r="G619" s="227"/>
      <c r="H619" s="227"/>
      <c r="I619" s="227"/>
      <c r="J619" s="227"/>
      <c r="K619" s="227"/>
      <c r="L619" s="227"/>
      <c r="M619" s="227"/>
      <c r="N619" s="227"/>
      <c r="O619" s="227"/>
      <c r="P619" s="227"/>
      <c r="Q619" s="227"/>
      <c r="R619" s="227"/>
      <c r="S619" s="227"/>
      <c r="T619" s="227"/>
      <c r="U619" s="227"/>
      <c r="V619" s="227"/>
      <c r="W619" s="227"/>
      <c r="X619" s="227"/>
      <c r="Y619" s="227"/>
      <c r="Z619" s="227"/>
      <c r="AA619" s="227"/>
      <c r="AB619" s="227"/>
      <c r="AC619" s="227"/>
      <c r="AD619" s="227"/>
      <c r="AE619" s="227"/>
      <c r="AF619" s="227"/>
      <c r="AG619" s="227"/>
      <c r="AH619" s="227"/>
      <c r="AI619" s="227"/>
    </row>
    <row r="620" hidden="1">
      <c r="A620" s="227"/>
      <c r="B620" s="227"/>
      <c r="C620" s="227"/>
      <c r="D620" s="227"/>
      <c r="E620" s="227"/>
      <c r="F620" s="227"/>
      <c r="G620" s="227"/>
      <c r="H620" s="227"/>
      <c r="I620" s="227"/>
      <c r="J620" s="227"/>
      <c r="K620" s="227"/>
      <c r="L620" s="227"/>
      <c r="M620" s="227"/>
      <c r="N620" s="227"/>
      <c r="O620" s="227"/>
      <c r="P620" s="227"/>
      <c r="Q620" s="227"/>
      <c r="R620" s="227"/>
      <c r="S620" s="227"/>
      <c r="T620" s="227"/>
      <c r="U620" s="227"/>
      <c r="V620" s="227"/>
      <c r="W620" s="227"/>
      <c r="X620" s="227"/>
      <c r="Y620" s="227"/>
      <c r="Z620" s="227"/>
      <c r="AA620" s="227"/>
      <c r="AB620" s="227"/>
      <c r="AC620" s="227"/>
      <c r="AD620" s="227"/>
      <c r="AE620" s="227"/>
      <c r="AF620" s="227"/>
      <c r="AG620" s="227"/>
      <c r="AH620" s="227"/>
      <c r="AI620" s="227"/>
    </row>
    <row r="621" hidden="1">
      <c r="A621" s="227"/>
      <c r="B621" s="227"/>
      <c r="C621" s="227"/>
      <c r="D621" s="227"/>
      <c r="E621" s="227"/>
      <c r="F621" s="227"/>
      <c r="G621" s="227"/>
      <c r="H621" s="227"/>
      <c r="I621" s="227"/>
      <c r="J621" s="227"/>
      <c r="K621" s="227"/>
      <c r="L621" s="227"/>
      <c r="M621" s="227"/>
      <c r="N621" s="227"/>
      <c r="O621" s="227"/>
      <c r="P621" s="227"/>
      <c r="Q621" s="227"/>
      <c r="R621" s="227"/>
      <c r="S621" s="227"/>
      <c r="T621" s="227"/>
      <c r="U621" s="227"/>
      <c r="V621" s="227"/>
      <c r="W621" s="227"/>
      <c r="X621" s="227"/>
      <c r="Y621" s="227"/>
      <c r="Z621" s="227"/>
      <c r="AA621" s="227"/>
      <c r="AB621" s="227"/>
      <c r="AC621" s="227"/>
      <c r="AD621" s="227"/>
      <c r="AE621" s="227"/>
      <c r="AF621" s="227"/>
      <c r="AG621" s="227"/>
      <c r="AH621" s="227"/>
      <c r="AI621" s="227"/>
    </row>
    <row r="622" hidden="1">
      <c r="A622" s="227"/>
      <c r="B622" s="227"/>
      <c r="C622" s="227"/>
      <c r="D622" s="227"/>
      <c r="E622" s="227"/>
      <c r="F622" s="227"/>
      <c r="G622" s="227"/>
      <c r="H622" s="227"/>
      <c r="I622" s="227"/>
      <c r="J622" s="227"/>
      <c r="K622" s="227"/>
      <c r="L622" s="227"/>
      <c r="M622" s="227"/>
      <c r="N622" s="227"/>
      <c r="O622" s="227"/>
      <c r="P622" s="227"/>
      <c r="Q622" s="227"/>
      <c r="R622" s="227"/>
      <c r="S622" s="227"/>
      <c r="T622" s="227"/>
      <c r="U622" s="227"/>
      <c r="V622" s="227"/>
      <c r="W622" s="227"/>
      <c r="X622" s="227"/>
      <c r="Y622" s="227"/>
      <c r="Z622" s="227"/>
      <c r="AA622" s="227"/>
      <c r="AB622" s="227"/>
      <c r="AC622" s="227"/>
      <c r="AD622" s="227"/>
      <c r="AE622" s="227"/>
      <c r="AF622" s="227"/>
      <c r="AG622" s="227"/>
      <c r="AH622" s="227"/>
      <c r="AI622" s="227"/>
    </row>
    <row r="623" hidden="1">
      <c r="A623" s="227"/>
      <c r="B623" s="227"/>
      <c r="C623" s="227"/>
      <c r="D623" s="227"/>
      <c r="E623" s="227"/>
      <c r="F623" s="227"/>
      <c r="G623" s="227"/>
      <c r="H623" s="227"/>
      <c r="I623" s="227"/>
      <c r="J623" s="227"/>
      <c r="K623" s="227"/>
      <c r="L623" s="227"/>
      <c r="M623" s="227"/>
      <c r="N623" s="227"/>
      <c r="O623" s="227"/>
      <c r="P623" s="227"/>
      <c r="Q623" s="227"/>
      <c r="R623" s="227"/>
      <c r="S623" s="227"/>
      <c r="T623" s="227"/>
      <c r="U623" s="227"/>
      <c r="V623" s="227"/>
      <c r="W623" s="227"/>
      <c r="X623" s="227"/>
      <c r="Y623" s="227"/>
      <c r="Z623" s="227"/>
      <c r="AA623" s="227"/>
      <c r="AB623" s="227"/>
      <c r="AC623" s="227"/>
      <c r="AD623" s="227"/>
      <c r="AE623" s="227"/>
      <c r="AF623" s="227"/>
      <c r="AG623" s="227"/>
      <c r="AH623" s="227"/>
      <c r="AI623" s="227"/>
    </row>
    <row r="624" hidden="1">
      <c r="A624" s="227"/>
      <c r="B624" s="227"/>
      <c r="C624" s="227"/>
      <c r="D624" s="227"/>
      <c r="E624" s="227"/>
      <c r="F624" s="227"/>
      <c r="G624" s="227"/>
      <c r="H624" s="227"/>
      <c r="I624" s="227"/>
      <c r="J624" s="227"/>
      <c r="K624" s="227"/>
      <c r="L624" s="227"/>
      <c r="M624" s="227"/>
      <c r="N624" s="227"/>
      <c r="O624" s="227"/>
      <c r="P624" s="227"/>
      <c r="Q624" s="227"/>
      <c r="R624" s="227"/>
      <c r="S624" s="227"/>
      <c r="T624" s="227"/>
      <c r="U624" s="227"/>
      <c r="V624" s="227"/>
      <c r="W624" s="227"/>
      <c r="X624" s="227"/>
      <c r="Y624" s="227"/>
      <c r="Z624" s="227"/>
      <c r="AA624" s="227"/>
      <c r="AB624" s="227"/>
      <c r="AC624" s="227"/>
      <c r="AD624" s="227"/>
      <c r="AE624" s="227"/>
      <c r="AF624" s="227"/>
      <c r="AG624" s="227"/>
      <c r="AH624" s="227"/>
      <c r="AI624" s="227"/>
    </row>
    <row r="625" hidden="1">
      <c r="A625" s="227"/>
      <c r="B625" s="227"/>
      <c r="C625" s="227"/>
      <c r="D625" s="227"/>
      <c r="E625" s="227"/>
      <c r="F625" s="227"/>
      <c r="G625" s="227"/>
      <c r="H625" s="227"/>
      <c r="I625" s="227"/>
      <c r="J625" s="227"/>
      <c r="K625" s="227"/>
      <c r="L625" s="227"/>
      <c r="M625" s="227"/>
      <c r="N625" s="227"/>
      <c r="O625" s="227"/>
      <c r="P625" s="227"/>
      <c r="Q625" s="227"/>
      <c r="R625" s="227"/>
      <c r="S625" s="227"/>
      <c r="T625" s="227"/>
      <c r="U625" s="227"/>
      <c r="V625" s="227"/>
      <c r="W625" s="227"/>
      <c r="X625" s="227"/>
      <c r="Y625" s="227"/>
      <c r="Z625" s="227"/>
      <c r="AA625" s="227"/>
      <c r="AB625" s="227"/>
      <c r="AC625" s="227"/>
      <c r="AD625" s="227"/>
      <c r="AE625" s="227"/>
      <c r="AF625" s="227"/>
      <c r="AG625" s="227"/>
      <c r="AH625" s="227"/>
      <c r="AI625" s="227"/>
    </row>
    <row r="626" hidden="1">
      <c r="A626" s="227"/>
      <c r="B626" s="227"/>
      <c r="C626" s="227"/>
      <c r="D626" s="227"/>
      <c r="E626" s="227"/>
      <c r="F626" s="227"/>
      <c r="G626" s="227"/>
      <c r="H626" s="227"/>
      <c r="I626" s="227"/>
      <c r="J626" s="227"/>
      <c r="K626" s="227"/>
      <c r="L626" s="227"/>
      <c r="M626" s="227"/>
      <c r="N626" s="227"/>
      <c r="O626" s="227"/>
      <c r="P626" s="227"/>
      <c r="Q626" s="227"/>
      <c r="R626" s="227"/>
      <c r="S626" s="227"/>
      <c r="T626" s="227"/>
      <c r="U626" s="227"/>
      <c r="V626" s="227"/>
      <c r="W626" s="227"/>
      <c r="X626" s="227"/>
      <c r="Y626" s="227"/>
      <c r="Z626" s="227"/>
      <c r="AA626" s="227"/>
      <c r="AB626" s="227"/>
      <c r="AC626" s="227"/>
      <c r="AD626" s="227"/>
      <c r="AE626" s="227"/>
      <c r="AF626" s="227"/>
      <c r="AG626" s="227"/>
      <c r="AH626" s="227"/>
      <c r="AI626" s="227"/>
    </row>
    <row r="627" hidden="1">
      <c r="A627" s="227"/>
      <c r="B627" s="227"/>
      <c r="C627" s="227"/>
      <c r="D627" s="227"/>
      <c r="E627" s="227"/>
      <c r="F627" s="227"/>
      <c r="G627" s="227"/>
      <c r="H627" s="227"/>
      <c r="I627" s="227"/>
      <c r="J627" s="227"/>
      <c r="K627" s="227"/>
      <c r="L627" s="227"/>
      <c r="M627" s="227"/>
      <c r="N627" s="227"/>
      <c r="O627" s="227"/>
      <c r="P627" s="227"/>
      <c r="Q627" s="227"/>
      <c r="R627" s="227"/>
      <c r="S627" s="227"/>
      <c r="T627" s="227"/>
      <c r="U627" s="227"/>
      <c r="V627" s="227"/>
      <c r="W627" s="227"/>
      <c r="X627" s="227"/>
      <c r="Y627" s="227"/>
      <c r="Z627" s="227"/>
      <c r="AA627" s="227"/>
      <c r="AB627" s="227"/>
      <c r="AC627" s="227"/>
      <c r="AD627" s="227"/>
      <c r="AE627" s="227"/>
      <c r="AF627" s="227"/>
      <c r="AG627" s="227"/>
      <c r="AH627" s="227"/>
      <c r="AI627" s="227"/>
    </row>
    <row r="628" hidden="1">
      <c r="A628" s="227"/>
      <c r="B628" s="227"/>
      <c r="C628" s="227"/>
      <c r="D628" s="227"/>
      <c r="E628" s="227"/>
      <c r="F628" s="227"/>
      <c r="G628" s="227"/>
      <c r="H628" s="227"/>
      <c r="I628" s="227"/>
      <c r="J628" s="227"/>
      <c r="K628" s="227"/>
      <c r="L628" s="227"/>
      <c r="M628" s="227"/>
      <c r="N628" s="227"/>
      <c r="O628" s="227"/>
      <c r="P628" s="227"/>
      <c r="Q628" s="227"/>
      <c r="R628" s="227"/>
      <c r="S628" s="227"/>
      <c r="T628" s="227"/>
      <c r="U628" s="227"/>
      <c r="V628" s="227"/>
      <c r="W628" s="227"/>
      <c r="X628" s="227"/>
      <c r="Y628" s="227"/>
      <c r="Z628" s="227"/>
      <c r="AA628" s="227"/>
      <c r="AB628" s="227"/>
      <c r="AC628" s="227"/>
      <c r="AD628" s="227"/>
      <c r="AE628" s="227"/>
      <c r="AF628" s="227"/>
      <c r="AG628" s="227"/>
      <c r="AH628" s="227"/>
      <c r="AI628" s="227"/>
    </row>
    <row r="629" hidden="1">
      <c r="A629" s="227"/>
      <c r="B629" s="227"/>
      <c r="C629" s="227"/>
      <c r="D629" s="227"/>
      <c r="E629" s="227"/>
      <c r="F629" s="227"/>
      <c r="G629" s="227"/>
      <c r="H629" s="227"/>
      <c r="I629" s="227"/>
      <c r="J629" s="227"/>
      <c r="K629" s="227"/>
      <c r="L629" s="227"/>
      <c r="M629" s="227"/>
      <c r="N629" s="227"/>
      <c r="O629" s="227"/>
      <c r="P629" s="227"/>
      <c r="Q629" s="227"/>
      <c r="R629" s="227"/>
      <c r="S629" s="227"/>
      <c r="T629" s="227"/>
      <c r="U629" s="227"/>
      <c r="V629" s="227"/>
      <c r="W629" s="227"/>
      <c r="X629" s="227"/>
      <c r="Y629" s="227"/>
      <c r="Z629" s="227"/>
      <c r="AA629" s="227"/>
      <c r="AB629" s="227"/>
      <c r="AC629" s="227"/>
      <c r="AD629" s="227"/>
      <c r="AE629" s="227"/>
      <c r="AF629" s="227"/>
      <c r="AG629" s="227"/>
      <c r="AH629" s="227"/>
      <c r="AI629" s="227"/>
    </row>
    <row r="630" hidden="1">
      <c r="A630" s="227"/>
      <c r="B630" s="227"/>
      <c r="C630" s="227"/>
      <c r="D630" s="227"/>
      <c r="E630" s="227"/>
      <c r="F630" s="227"/>
      <c r="G630" s="227"/>
      <c r="H630" s="227"/>
      <c r="I630" s="227"/>
      <c r="J630" s="227"/>
      <c r="K630" s="227"/>
      <c r="L630" s="227"/>
      <c r="M630" s="227"/>
      <c r="N630" s="227"/>
      <c r="O630" s="227"/>
      <c r="P630" s="227"/>
      <c r="Q630" s="227"/>
      <c r="R630" s="227"/>
      <c r="S630" s="227"/>
      <c r="T630" s="227"/>
      <c r="U630" s="227"/>
      <c r="V630" s="227"/>
      <c r="W630" s="227"/>
      <c r="X630" s="227"/>
      <c r="Y630" s="227"/>
      <c r="Z630" s="227"/>
      <c r="AA630" s="227"/>
      <c r="AB630" s="227"/>
      <c r="AC630" s="227"/>
      <c r="AD630" s="227"/>
      <c r="AE630" s="227"/>
      <c r="AF630" s="227"/>
      <c r="AG630" s="227"/>
      <c r="AH630" s="227"/>
      <c r="AI630" s="227"/>
    </row>
    <row r="631" hidden="1">
      <c r="A631" s="227"/>
      <c r="B631" s="227"/>
      <c r="C631" s="227"/>
      <c r="D631" s="227"/>
      <c r="E631" s="227"/>
      <c r="F631" s="227"/>
      <c r="G631" s="227"/>
      <c r="H631" s="227"/>
      <c r="I631" s="227"/>
      <c r="J631" s="227"/>
      <c r="K631" s="227"/>
      <c r="L631" s="227"/>
      <c r="M631" s="227"/>
      <c r="N631" s="227"/>
      <c r="O631" s="227"/>
      <c r="P631" s="227"/>
      <c r="Q631" s="227"/>
      <c r="R631" s="227"/>
      <c r="S631" s="227"/>
      <c r="T631" s="227"/>
      <c r="U631" s="227"/>
      <c r="V631" s="227"/>
      <c r="W631" s="227"/>
      <c r="X631" s="227"/>
      <c r="Y631" s="227"/>
      <c r="Z631" s="227"/>
      <c r="AA631" s="227"/>
      <c r="AB631" s="227"/>
      <c r="AC631" s="227"/>
      <c r="AD631" s="227"/>
      <c r="AE631" s="227"/>
      <c r="AF631" s="227"/>
      <c r="AG631" s="227"/>
      <c r="AH631" s="227"/>
      <c r="AI631" s="227"/>
    </row>
    <row r="632" hidden="1">
      <c r="A632" s="227"/>
      <c r="B632" s="227"/>
      <c r="C632" s="227"/>
      <c r="D632" s="227"/>
      <c r="E632" s="227"/>
      <c r="F632" s="227"/>
      <c r="G632" s="227"/>
      <c r="H632" s="227"/>
      <c r="I632" s="227"/>
      <c r="J632" s="227"/>
      <c r="K632" s="227"/>
      <c r="L632" s="227"/>
      <c r="M632" s="227"/>
      <c r="N632" s="227"/>
      <c r="O632" s="227"/>
      <c r="P632" s="227"/>
      <c r="Q632" s="227"/>
      <c r="R632" s="227"/>
      <c r="S632" s="227"/>
      <c r="T632" s="227"/>
      <c r="U632" s="227"/>
      <c r="V632" s="227"/>
      <c r="W632" s="227"/>
      <c r="X632" s="227"/>
      <c r="Y632" s="227"/>
      <c r="Z632" s="227"/>
      <c r="AA632" s="227"/>
      <c r="AB632" s="227"/>
      <c r="AC632" s="227"/>
      <c r="AD632" s="227"/>
      <c r="AE632" s="227"/>
      <c r="AF632" s="227"/>
      <c r="AG632" s="227"/>
      <c r="AH632" s="227"/>
      <c r="AI632" s="227"/>
    </row>
    <row r="633" hidden="1">
      <c r="A633" s="227"/>
      <c r="B633" s="227"/>
      <c r="C633" s="227"/>
      <c r="D633" s="227"/>
      <c r="E633" s="227"/>
      <c r="F633" s="227"/>
      <c r="G633" s="227"/>
      <c r="H633" s="227"/>
      <c r="I633" s="227"/>
      <c r="J633" s="227"/>
      <c r="K633" s="227"/>
      <c r="L633" s="227"/>
      <c r="M633" s="227"/>
      <c r="N633" s="227"/>
      <c r="O633" s="227"/>
      <c r="P633" s="227"/>
      <c r="Q633" s="227"/>
      <c r="R633" s="227"/>
      <c r="S633" s="227"/>
      <c r="T633" s="227"/>
      <c r="U633" s="227"/>
      <c r="V633" s="227"/>
      <c r="W633" s="227"/>
      <c r="X633" s="227"/>
      <c r="Y633" s="227"/>
      <c r="Z633" s="227"/>
      <c r="AA633" s="227"/>
      <c r="AB633" s="227"/>
      <c r="AC633" s="227"/>
      <c r="AD633" s="227"/>
      <c r="AE633" s="227"/>
      <c r="AF633" s="227"/>
      <c r="AG633" s="227"/>
      <c r="AH633" s="227"/>
      <c r="AI633" s="227"/>
    </row>
    <row r="634" hidden="1">
      <c r="A634" s="227"/>
      <c r="B634" s="227"/>
      <c r="C634" s="227"/>
      <c r="D634" s="227"/>
      <c r="E634" s="227"/>
      <c r="F634" s="227"/>
      <c r="G634" s="227"/>
      <c r="H634" s="227"/>
      <c r="I634" s="227"/>
      <c r="J634" s="227"/>
      <c r="K634" s="227"/>
      <c r="L634" s="227"/>
      <c r="M634" s="227"/>
      <c r="N634" s="227"/>
      <c r="O634" s="227"/>
      <c r="P634" s="227"/>
      <c r="Q634" s="227"/>
      <c r="R634" s="227"/>
      <c r="S634" s="227"/>
      <c r="T634" s="227"/>
      <c r="U634" s="227"/>
      <c r="V634" s="227"/>
      <c r="W634" s="227"/>
      <c r="X634" s="227"/>
      <c r="Y634" s="227"/>
      <c r="Z634" s="227"/>
      <c r="AA634" s="227"/>
      <c r="AB634" s="227"/>
      <c r="AC634" s="227"/>
      <c r="AD634" s="227"/>
      <c r="AE634" s="227"/>
      <c r="AF634" s="227"/>
      <c r="AG634" s="227"/>
      <c r="AH634" s="227"/>
      <c r="AI634" s="227"/>
    </row>
    <row r="635" hidden="1">
      <c r="A635" s="227"/>
      <c r="B635" s="227"/>
      <c r="C635" s="227"/>
      <c r="D635" s="227"/>
      <c r="E635" s="227"/>
      <c r="F635" s="227"/>
      <c r="G635" s="227"/>
      <c r="H635" s="227"/>
      <c r="I635" s="227"/>
      <c r="J635" s="227"/>
      <c r="K635" s="227"/>
      <c r="L635" s="227"/>
      <c r="M635" s="227"/>
      <c r="N635" s="227"/>
      <c r="O635" s="227"/>
      <c r="P635" s="227"/>
      <c r="Q635" s="227"/>
      <c r="R635" s="227"/>
      <c r="S635" s="227"/>
      <c r="T635" s="227"/>
      <c r="U635" s="227"/>
      <c r="V635" s="227"/>
      <c r="W635" s="227"/>
      <c r="X635" s="227"/>
      <c r="Y635" s="227"/>
      <c r="Z635" s="227"/>
      <c r="AA635" s="227"/>
      <c r="AB635" s="227"/>
      <c r="AC635" s="227"/>
      <c r="AD635" s="227"/>
      <c r="AE635" s="227"/>
      <c r="AF635" s="227"/>
      <c r="AG635" s="227"/>
      <c r="AH635" s="227"/>
      <c r="AI635" s="227"/>
    </row>
    <row r="636" hidden="1">
      <c r="A636" s="227"/>
      <c r="B636" s="227"/>
      <c r="C636" s="227"/>
      <c r="D636" s="227"/>
      <c r="E636" s="227"/>
      <c r="F636" s="227"/>
      <c r="G636" s="227"/>
      <c r="H636" s="227"/>
      <c r="I636" s="227"/>
      <c r="J636" s="227"/>
      <c r="K636" s="227"/>
      <c r="L636" s="227"/>
      <c r="M636" s="227"/>
      <c r="N636" s="227"/>
      <c r="O636" s="227"/>
      <c r="P636" s="227"/>
      <c r="Q636" s="227"/>
      <c r="R636" s="227"/>
      <c r="S636" s="227"/>
      <c r="T636" s="227"/>
      <c r="U636" s="227"/>
      <c r="V636" s="227"/>
      <c r="W636" s="227"/>
      <c r="X636" s="227"/>
      <c r="Y636" s="227"/>
      <c r="Z636" s="227"/>
      <c r="AA636" s="227"/>
      <c r="AB636" s="227"/>
      <c r="AC636" s="227"/>
      <c r="AD636" s="227"/>
      <c r="AE636" s="227"/>
      <c r="AF636" s="227"/>
      <c r="AG636" s="227"/>
      <c r="AH636" s="227"/>
      <c r="AI636" s="227"/>
    </row>
    <row r="637" hidden="1">
      <c r="A637" s="227"/>
      <c r="B637" s="227"/>
      <c r="C637" s="227"/>
      <c r="D637" s="227"/>
      <c r="E637" s="227"/>
      <c r="F637" s="227"/>
      <c r="G637" s="227"/>
      <c r="H637" s="227"/>
      <c r="I637" s="227"/>
      <c r="J637" s="227"/>
      <c r="K637" s="227"/>
      <c r="L637" s="227"/>
      <c r="M637" s="227"/>
      <c r="N637" s="227"/>
      <c r="O637" s="227"/>
      <c r="P637" s="227"/>
      <c r="Q637" s="227"/>
      <c r="R637" s="227"/>
      <c r="S637" s="227"/>
      <c r="T637" s="227"/>
      <c r="U637" s="227"/>
      <c r="V637" s="227"/>
      <c r="W637" s="227"/>
      <c r="X637" s="227"/>
      <c r="Y637" s="227"/>
      <c r="Z637" s="227"/>
      <c r="AA637" s="227"/>
      <c r="AB637" s="227"/>
      <c r="AC637" s="227"/>
      <c r="AD637" s="227"/>
      <c r="AE637" s="227"/>
      <c r="AF637" s="227"/>
      <c r="AG637" s="227"/>
      <c r="AH637" s="227"/>
      <c r="AI637" s="227"/>
    </row>
    <row r="638" hidden="1">
      <c r="A638" s="227"/>
      <c r="B638" s="227"/>
      <c r="C638" s="227"/>
      <c r="D638" s="227"/>
      <c r="E638" s="227"/>
      <c r="F638" s="227"/>
      <c r="G638" s="227"/>
      <c r="H638" s="227"/>
      <c r="I638" s="227"/>
      <c r="J638" s="227"/>
      <c r="K638" s="227"/>
      <c r="L638" s="227"/>
      <c r="M638" s="227"/>
      <c r="N638" s="227"/>
      <c r="O638" s="227"/>
      <c r="P638" s="227"/>
      <c r="Q638" s="227"/>
      <c r="R638" s="227"/>
      <c r="S638" s="227"/>
      <c r="T638" s="227"/>
      <c r="U638" s="227"/>
      <c r="V638" s="227"/>
      <c r="W638" s="227"/>
      <c r="X638" s="227"/>
      <c r="Y638" s="227"/>
      <c r="Z638" s="227"/>
      <c r="AA638" s="227"/>
      <c r="AB638" s="227"/>
      <c r="AC638" s="227"/>
      <c r="AD638" s="227"/>
      <c r="AE638" s="227"/>
      <c r="AF638" s="227"/>
      <c r="AG638" s="227"/>
      <c r="AH638" s="227"/>
      <c r="AI638" s="227"/>
    </row>
    <row r="639" hidden="1">
      <c r="A639" s="227"/>
      <c r="B639" s="227"/>
      <c r="C639" s="227"/>
      <c r="D639" s="227"/>
      <c r="E639" s="227"/>
      <c r="F639" s="227"/>
      <c r="G639" s="227"/>
      <c r="H639" s="227"/>
      <c r="I639" s="227"/>
      <c r="J639" s="227"/>
      <c r="K639" s="227"/>
      <c r="L639" s="227"/>
      <c r="M639" s="227"/>
      <c r="N639" s="227"/>
      <c r="O639" s="227"/>
      <c r="P639" s="227"/>
      <c r="Q639" s="227"/>
      <c r="R639" s="227"/>
      <c r="S639" s="227"/>
      <c r="T639" s="227"/>
      <c r="U639" s="227"/>
      <c r="V639" s="227"/>
      <c r="W639" s="227"/>
      <c r="X639" s="227"/>
      <c r="Y639" s="227"/>
      <c r="Z639" s="227"/>
      <c r="AA639" s="227"/>
      <c r="AB639" s="227"/>
      <c r="AC639" s="227"/>
      <c r="AD639" s="227"/>
      <c r="AE639" s="227"/>
      <c r="AF639" s="227"/>
      <c r="AG639" s="227"/>
      <c r="AH639" s="227"/>
      <c r="AI639" s="227"/>
    </row>
    <row r="640" hidden="1">
      <c r="A640" s="227"/>
      <c r="B640" s="227"/>
      <c r="C640" s="227"/>
      <c r="D640" s="227"/>
      <c r="E640" s="227"/>
      <c r="F640" s="227"/>
      <c r="G640" s="227"/>
      <c r="H640" s="227"/>
      <c r="I640" s="227"/>
      <c r="J640" s="227"/>
      <c r="K640" s="227"/>
      <c r="L640" s="227"/>
      <c r="M640" s="227"/>
      <c r="N640" s="227"/>
      <c r="O640" s="227"/>
      <c r="P640" s="227"/>
      <c r="Q640" s="227"/>
      <c r="R640" s="227"/>
      <c r="S640" s="227"/>
      <c r="T640" s="227"/>
      <c r="U640" s="227"/>
      <c r="V640" s="227"/>
      <c r="W640" s="227"/>
      <c r="X640" s="227"/>
      <c r="Y640" s="227"/>
      <c r="Z640" s="227"/>
      <c r="AA640" s="227"/>
      <c r="AB640" s="227"/>
      <c r="AC640" s="227"/>
      <c r="AD640" s="227"/>
      <c r="AE640" s="227"/>
      <c r="AF640" s="227"/>
      <c r="AG640" s="227"/>
      <c r="AH640" s="227"/>
      <c r="AI640" s="227"/>
    </row>
    <row r="641" hidden="1">
      <c r="A641" s="227"/>
      <c r="B641" s="227"/>
      <c r="C641" s="227"/>
      <c r="D641" s="227"/>
      <c r="E641" s="227"/>
      <c r="F641" s="227"/>
      <c r="G641" s="227"/>
      <c r="H641" s="227"/>
      <c r="I641" s="227"/>
      <c r="J641" s="227"/>
      <c r="K641" s="227"/>
      <c r="L641" s="227"/>
      <c r="M641" s="227"/>
      <c r="N641" s="227"/>
      <c r="O641" s="227"/>
      <c r="P641" s="227"/>
      <c r="Q641" s="227"/>
      <c r="R641" s="227"/>
      <c r="S641" s="227"/>
      <c r="T641" s="227"/>
      <c r="U641" s="227"/>
      <c r="V641" s="227"/>
      <c r="W641" s="227"/>
      <c r="X641" s="227"/>
      <c r="Y641" s="227"/>
      <c r="Z641" s="227"/>
      <c r="AA641" s="227"/>
      <c r="AB641" s="227"/>
      <c r="AC641" s="227"/>
      <c r="AD641" s="227"/>
      <c r="AE641" s="227"/>
      <c r="AF641" s="227"/>
      <c r="AG641" s="227"/>
      <c r="AH641" s="227"/>
      <c r="AI641" s="227"/>
    </row>
    <row r="642" hidden="1">
      <c r="A642" s="227"/>
      <c r="B642" s="227"/>
      <c r="C642" s="227"/>
      <c r="D642" s="227"/>
      <c r="E642" s="227"/>
      <c r="F642" s="227"/>
      <c r="G642" s="227"/>
      <c r="H642" s="227"/>
      <c r="I642" s="227"/>
      <c r="J642" s="227"/>
      <c r="K642" s="227"/>
      <c r="L642" s="227"/>
      <c r="M642" s="227"/>
      <c r="N642" s="227"/>
      <c r="O642" s="227"/>
      <c r="P642" s="227"/>
      <c r="Q642" s="227"/>
      <c r="R642" s="227"/>
      <c r="S642" s="227"/>
      <c r="T642" s="227"/>
      <c r="U642" s="227"/>
      <c r="V642" s="227"/>
      <c r="W642" s="227"/>
      <c r="X642" s="227"/>
      <c r="Y642" s="227"/>
      <c r="Z642" s="227"/>
      <c r="AA642" s="227"/>
      <c r="AB642" s="227"/>
      <c r="AC642" s="227"/>
      <c r="AD642" s="227"/>
      <c r="AE642" s="227"/>
      <c r="AF642" s="227"/>
      <c r="AG642" s="227"/>
      <c r="AH642" s="227"/>
      <c r="AI642" s="227"/>
    </row>
    <row r="643" hidden="1">
      <c r="A643" s="227"/>
      <c r="B643" s="227"/>
      <c r="C643" s="227"/>
      <c r="D643" s="227"/>
      <c r="E643" s="227"/>
      <c r="F643" s="227"/>
      <c r="G643" s="227"/>
      <c r="H643" s="227"/>
      <c r="I643" s="227"/>
      <c r="J643" s="227"/>
      <c r="K643" s="227"/>
      <c r="L643" s="227"/>
      <c r="M643" s="227"/>
      <c r="N643" s="227"/>
      <c r="O643" s="227"/>
      <c r="P643" s="227"/>
      <c r="Q643" s="227"/>
      <c r="R643" s="227"/>
      <c r="S643" s="227"/>
      <c r="T643" s="227"/>
      <c r="U643" s="227"/>
      <c r="V643" s="227"/>
      <c r="W643" s="227"/>
      <c r="X643" s="227"/>
      <c r="Y643" s="227"/>
      <c r="Z643" s="227"/>
      <c r="AA643" s="227"/>
      <c r="AB643" s="227"/>
      <c r="AC643" s="227"/>
      <c r="AD643" s="227"/>
      <c r="AE643" s="227"/>
      <c r="AF643" s="227"/>
      <c r="AG643" s="227"/>
      <c r="AH643" s="227"/>
      <c r="AI643" s="227"/>
    </row>
    <row r="644" hidden="1">
      <c r="A644" s="227"/>
      <c r="B644" s="227"/>
      <c r="C644" s="227"/>
      <c r="D644" s="227"/>
      <c r="E644" s="227"/>
      <c r="F644" s="227"/>
      <c r="G644" s="227"/>
      <c r="H644" s="227"/>
      <c r="I644" s="227"/>
      <c r="J644" s="227"/>
      <c r="K644" s="227"/>
      <c r="L644" s="227"/>
      <c r="M644" s="227"/>
      <c r="N644" s="227"/>
      <c r="O644" s="227"/>
      <c r="P644" s="227"/>
      <c r="Q644" s="227"/>
      <c r="R644" s="227"/>
      <c r="S644" s="227"/>
      <c r="T644" s="227"/>
      <c r="U644" s="227"/>
      <c r="V644" s="227"/>
      <c r="W644" s="227"/>
      <c r="X644" s="227"/>
      <c r="Y644" s="227"/>
      <c r="Z644" s="227"/>
      <c r="AA644" s="227"/>
      <c r="AB644" s="227"/>
      <c r="AC644" s="227"/>
      <c r="AD644" s="227"/>
      <c r="AE644" s="227"/>
      <c r="AF644" s="227"/>
      <c r="AG644" s="227"/>
      <c r="AH644" s="227"/>
      <c r="AI644" s="227"/>
    </row>
    <row r="645" hidden="1">
      <c r="A645" s="227"/>
      <c r="B645" s="227"/>
      <c r="C645" s="227"/>
      <c r="D645" s="227"/>
      <c r="E645" s="227"/>
      <c r="F645" s="227"/>
      <c r="G645" s="227"/>
      <c r="H645" s="227"/>
      <c r="I645" s="227"/>
      <c r="J645" s="227"/>
      <c r="K645" s="227"/>
      <c r="L645" s="227"/>
      <c r="M645" s="227"/>
      <c r="N645" s="227"/>
      <c r="O645" s="227"/>
      <c r="P645" s="227"/>
      <c r="Q645" s="227"/>
      <c r="R645" s="227"/>
      <c r="S645" s="227"/>
      <c r="T645" s="227"/>
      <c r="U645" s="227"/>
      <c r="V645" s="227"/>
      <c r="W645" s="227"/>
      <c r="X645" s="227"/>
      <c r="Y645" s="227"/>
      <c r="Z645" s="227"/>
      <c r="AA645" s="227"/>
      <c r="AB645" s="227"/>
      <c r="AC645" s="227"/>
      <c r="AD645" s="227"/>
      <c r="AE645" s="227"/>
      <c r="AF645" s="227"/>
      <c r="AG645" s="227"/>
      <c r="AH645" s="227"/>
      <c r="AI645" s="227"/>
    </row>
    <row r="646" hidden="1">
      <c r="A646" s="227"/>
      <c r="B646" s="227"/>
      <c r="C646" s="227"/>
      <c r="D646" s="227"/>
      <c r="E646" s="227"/>
      <c r="F646" s="227"/>
      <c r="G646" s="227"/>
      <c r="H646" s="227"/>
      <c r="I646" s="227"/>
      <c r="J646" s="227"/>
      <c r="K646" s="227"/>
      <c r="L646" s="227"/>
      <c r="M646" s="227"/>
      <c r="N646" s="227"/>
      <c r="O646" s="227"/>
      <c r="P646" s="227"/>
      <c r="Q646" s="227"/>
      <c r="R646" s="227"/>
      <c r="S646" s="227"/>
      <c r="T646" s="227"/>
      <c r="U646" s="227"/>
      <c r="V646" s="227"/>
      <c r="W646" s="227"/>
      <c r="X646" s="227"/>
      <c r="Y646" s="227"/>
      <c r="Z646" s="227"/>
      <c r="AA646" s="227"/>
      <c r="AB646" s="227"/>
      <c r="AC646" s="227"/>
      <c r="AD646" s="227"/>
      <c r="AE646" s="227"/>
      <c r="AF646" s="227"/>
      <c r="AG646" s="227"/>
      <c r="AH646" s="227"/>
      <c r="AI646" s="227"/>
    </row>
    <row r="647" hidden="1">
      <c r="A647" s="227"/>
      <c r="B647" s="227"/>
      <c r="C647" s="227"/>
      <c r="D647" s="227"/>
      <c r="E647" s="227"/>
      <c r="F647" s="227"/>
      <c r="G647" s="227"/>
      <c r="H647" s="227"/>
      <c r="I647" s="227"/>
      <c r="J647" s="227"/>
      <c r="K647" s="227"/>
      <c r="L647" s="227"/>
      <c r="M647" s="227"/>
      <c r="N647" s="227"/>
      <c r="O647" s="227"/>
      <c r="P647" s="227"/>
      <c r="Q647" s="227"/>
      <c r="R647" s="227"/>
      <c r="S647" s="227"/>
      <c r="T647" s="227"/>
      <c r="U647" s="227"/>
      <c r="V647" s="227"/>
      <c r="W647" s="227"/>
      <c r="X647" s="227"/>
      <c r="Y647" s="227"/>
      <c r="Z647" s="227"/>
      <c r="AA647" s="227"/>
      <c r="AB647" s="227"/>
      <c r="AC647" s="227"/>
      <c r="AD647" s="227"/>
      <c r="AE647" s="227"/>
      <c r="AF647" s="227"/>
      <c r="AG647" s="227"/>
      <c r="AH647" s="227"/>
      <c r="AI647" s="227"/>
    </row>
    <row r="648" hidden="1">
      <c r="A648" s="227"/>
      <c r="B648" s="227"/>
      <c r="C648" s="227"/>
      <c r="D648" s="227"/>
      <c r="E648" s="227"/>
      <c r="F648" s="227"/>
      <c r="G648" s="227"/>
      <c r="H648" s="227"/>
      <c r="I648" s="227"/>
      <c r="J648" s="227"/>
      <c r="K648" s="227"/>
      <c r="L648" s="227"/>
      <c r="M648" s="227"/>
      <c r="N648" s="227"/>
      <c r="O648" s="227"/>
      <c r="P648" s="227"/>
      <c r="Q648" s="227"/>
      <c r="R648" s="227"/>
      <c r="S648" s="227"/>
      <c r="T648" s="227"/>
      <c r="U648" s="227"/>
      <c r="V648" s="227"/>
      <c r="W648" s="227"/>
      <c r="X648" s="227"/>
      <c r="Y648" s="227"/>
      <c r="Z648" s="227"/>
      <c r="AA648" s="227"/>
      <c r="AB648" s="227"/>
      <c r="AC648" s="227"/>
      <c r="AD648" s="227"/>
      <c r="AE648" s="227"/>
      <c r="AF648" s="227"/>
      <c r="AG648" s="227"/>
      <c r="AH648" s="227"/>
      <c r="AI648" s="227"/>
    </row>
    <row r="649" hidden="1">
      <c r="A649" s="227"/>
      <c r="B649" s="227"/>
      <c r="C649" s="227"/>
      <c r="D649" s="227"/>
      <c r="E649" s="227"/>
      <c r="F649" s="227"/>
      <c r="G649" s="227"/>
      <c r="H649" s="227"/>
      <c r="I649" s="227"/>
      <c r="J649" s="227"/>
      <c r="K649" s="227"/>
      <c r="L649" s="227"/>
      <c r="M649" s="227"/>
      <c r="N649" s="227"/>
      <c r="O649" s="227"/>
      <c r="P649" s="227"/>
      <c r="Q649" s="227"/>
      <c r="R649" s="227"/>
      <c r="S649" s="227"/>
      <c r="T649" s="227"/>
      <c r="U649" s="227"/>
      <c r="V649" s="227"/>
      <c r="W649" s="227"/>
      <c r="X649" s="227"/>
      <c r="Y649" s="227"/>
      <c r="Z649" s="227"/>
      <c r="AA649" s="227"/>
      <c r="AB649" s="227"/>
      <c r="AC649" s="227"/>
      <c r="AD649" s="227"/>
      <c r="AE649" s="227"/>
      <c r="AF649" s="227"/>
      <c r="AG649" s="227"/>
      <c r="AH649" s="227"/>
      <c r="AI649" s="227"/>
    </row>
    <row r="650" hidden="1">
      <c r="A650" s="227"/>
      <c r="B650" s="227"/>
      <c r="C650" s="227"/>
      <c r="D650" s="227"/>
      <c r="E650" s="227"/>
      <c r="F650" s="227"/>
      <c r="G650" s="227"/>
      <c r="H650" s="227"/>
      <c r="I650" s="227"/>
      <c r="J650" s="227"/>
      <c r="K650" s="227"/>
      <c r="L650" s="227"/>
      <c r="M650" s="227"/>
      <c r="N650" s="227"/>
      <c r="O650" s="227"/>
      <c r="P650" s="227"/>
      <c r="Q650" s="227"/>
      <c r="R650" s="227"/>
      <c r="S650" s="227"/>
      <c r="T650" s="227"/>
      <c r="U650" s="227"/>
      <c r="V650" s="227"/>
      <c r="W650" s="227"/>
      <c r="X650" s="227"/>
      <c r="Y650" s="227"/>
      <c r="Z650" s="227"/>
      <c r="AA650" s="227"/>
      <c r="AB650" s="227"/>
      <c r="AC650" s="227"/>
      <c r="AD650" s="227"/>
      <c r="AE650" s="227"/>
      <c r="AF650" s="227"/>
      <c r="AG650" s="227"/>
      <c r="AH650" s="227"/>
      <c r="AI650" s="227"/>
    </row>
    <row r="651" hidden="1">
      <c r="A651" s="227"/>
      <c r="B651" s="227"/>
      <c r="C651" s="227"/>
      <c r="D651" s="227"/>
      <c r="E651" s="227"/>
      <c r="F651" s="227"/>
      <c r="G651" s="227"/>
      <c r="H651" s="227"/>
      <c r="I651" s="227"/>
      <c r="J651" s="227"/>
      <c r="K651" s="227"/>
      <c r="L651" s="227"/>
      <c r="M651" s="227"/>
      <c r="N651" s="227"/>
      <c r="O651" s="227"/>
      <c r="P651" s="227"/>
      <c r="Q651" s="227"/>
      <c r="R651" s="227"/>
      <c r="S651" s="227"/>
      <c r="T651" s="227"/>
      <c r="U651" s="227"/>
      <c r="V651" s="227"/>
      <c r="W651" s="227"/>
      <c r="X651" s="227"/>
      <c r="Y651" s="227"/>
      <c r="Z651" s="227"/>
      <c r="AA651" s="227"/>
      <c r="AB651" s="227"/>
      <c r="AC651" s="227"/>
      <c r="AD651" s="227"/>
      <c r="AE651" s="227"/>
      <c r="AF651" s="227"/>
      <c r="AG651" s="227"/>
      <c r="AH651" s="227"/>
      <c r="AI651" s="227"/>
    </row>
    <row r="652" hidden="1">
      <c r="A652" s="227"/>
      <c r="B652" s="227"/>
      <c r="C652" s="227"/>
      <c r="D652" s="227"/>
      <c r="E652" s="227"/>
      <c r="F652" s="227"/>
      <c r="G652" s="227"/>
      <c r="H652" s="227"/>
      <c r="I652" s="227"/>
      <c r="J652" s="227"/>
      <c r="K652" s="227"/>
      <c r="L652" s="227"/>
      <c r="M652" s="227"/>
      <c r="N652" s="227"/>
      <c r="O652" s="227"/>
      <c r="P652" s="227"/>
      <c r="Q652" s="227"/>
      <c r="R652" s="227"/>
      <c r="S652" s="227"/>
      <c r="T652" s="227"/>
      <c r="U652" s="227"/>
      <c r="V652" s="227"/>
      <c r="W652" s="227"/>
      <c r="X652" s="227"/>
      <c r="Y652" s="227"/>
      <c r="Z652" s="227"/>
      <c r="AA652" s="227"/>
      <c r="AB652" s="227"/>
      <c r="AC652" s="227"/>
      <c r="AD652" s="227"/>
      <c r="AE652" s="227"/>
      <c r="AF652" s="227"/>
      <c r="AG652" s="227"/>
      <c r="AH652" s="227"/>
      <c r="AI652" s="227"/>
    </row>
    <row r="653" hidden="1">
      <c r="A653" s="227"/>
      <c r="B653" s="227"/>
      <c r="C653" s="227"/>
      <c r="D653" s="227"/>
      <c r="E653" s="227"/>
      <c r="F653" s="227"/>
      <c r="G653" s="227"/>
      <c r="H653" s="227"/>
      <c r="I653" s="227"/>
      <c r="J653" s="227"/>
      <c r="K653" s="227"/>
      <c r="L653" s="227"/>
      <c r="M653" s="227"/>
      <c r="N653" s="227"/>
      <c r="O653" s="227"/>
      <c r="P653" s="227"/>
      <c r="Q653" s="227"/>
      <c r="R653" s="227"/>
      <c r="S653" s="227"/>
      <c r="T653" s="227"/>
      <c r="U653" s="227"/>
      <c r="V653" s="227"/>
      <c r="W653" s="227"/>
      <c r="X653" s="227"/>
      <c r="Y653" s="227"/>
      <c r="Z653" s="227"/>
      <c r="AA653" s="227"/>
      <c r="AB653" s="227"/>
      <c r="AC653" s="227"/>
      <c r="AD653" s="227"/>
      <c r="AE653" s="227"/>
      <c r="AF653" s="227"/>
      <c r="AG653" s="227"/>
      <c r="AH653" s="227"/>
      <c r="AI653" s="227"/>
    </row>
    <row r="654" hidden="1">
      <c r="A654" s="227"/>
      <c r="B654" s="227"/>
      <c r="C654" s="227"/>
      <c r="D654" s="227"/>
      <c r="E654" s="227"/>
      <c r="F654" s="227"/>
      <c r="G654" s="227"/>
      <c r="H654" s="227"/>
      <c r="I654" s="227"/>
      <c r="J654" s="227"/>
      <c r="K654" s="227"/>
      <c r="L654" s="227"/>
      <c r="M654" s="227"/>
      <c r="N654" s="227"/>
      <c r="O654" s="227"/>
      <c r="P654" s="227"/>
      <c r="Q654" s="227"/>
      <c r="R654" s="227"/>
      <c r="S654" s="227"/>
      <c r="T654" s="227"/>
      <c r="U654" s="227"/>
      <c r="V654" s="227"/>
      <c r="W654" s="227"/>
      <c r="X654" s="227"/>
      <c r="Y654" s="227"/>
      <c r="Z654" s="227"/>
      <c r="AA654" s="227"/>
      <c r="AB654" s="227"/>
      <c r="AC654" s="227"/>
      <c r="AD654" s="227"/>
      <c r="AE654" s="227"/>
      <c r="AF654" s="227"/>
      <c r="AG654" s="227"/>
      <c r="AH654" s="227"/>
      <c r="AI654" s="227"/>
    </row>
    <row r="655" hidden="1">
      <c r="A655" s="227"/>
      <c r="B655" s="227"/>
      <c r="C655" s="227"/>
      <c r="D655" s="227"/>
      <c r="E655" s="227"/>
      <c r="F655" s="227"/>
      <c r="G655" s="227"/>
      <c r="H655" s="227"/>
      <c r="I655" s="227"/>
      <c r="J655" s="227"/>
      <c r="K655" s="227"/>
      <c r="L655" s="227"/>
      <c r="M655" s="227"/>
      <c r="N655" s="227"/>
      <c r="O655" s="227"/>
      <c r="P655" s="227"/>
      <c r="Q655" s="227"/>
      <c r="R655" s="227"/>
      <c r="S655" s="227"/>
      <c r="T655" s="227"/>
      <c r="U655" s="227"/>
      <c r="V655" s="227"/>
      <c r="W655" s="227"/>
      <c r="X655" s="227"/>
      <c r="Y655" s="227"/>
      <c r="Z655" s="227"/>
      <c r="AA655" s="227"/>
      <c r="AB655" s="227"/>
      <c r="AC655" s="227"/>
      <c r="AD655" s="227"/>
      <c r="AE655" s="227"/>
      <c r="AF655" s="227"/>
      <c r="AG655" s="227"/>
      <c r="AH655" s="227"/>
      <c r="AI655" s="227"/>
    </row>
    <row r="656" hidden="1">
      <c r="A656" s="227"/>
      <c r="B656" s="227"/>
      <c r="C656" s="227"/>
      <c r="D656" s="227"/>
      <c r="E656" s="227"/>
      <c r="F656" s="227"/>
      <c r="G656" s="227"/>
      <c r="H656" s="227"/>
      <c r="I656" s="227"/>
      <c r="J656" s="227"/>
      <c r="K656" s="227"/>
      <c r="L656" s="227"/>
      <c r="M656" s="227"/>
      <c r="N656" s="227"/>
      <c r="O656" s="227"/>
      <c r="P656" s="227"/>
      <c r="Q656" s="227"/>
      <c r="R656" s="227"/>
      <c r="S656" s="227"/>
      <c r="T656" s="227"/>
      <c r="U656" s="227"/>
      <c r="V656" s="227"/>
      <c r="W656" s="227"/>
      <c r="X656" s="227"/>
      <c r="Y656" s="227"/>
      <c r="Z656" s="227"/>
      <c r="AA656" s="227"/>
      <c r="AB656" s="227"/>
      <c r="AC656" s="227"/>
      <c r="AD656" s="227"/>
      <c r="AE656" s="227"/>
      <c r="AF656" s="227"/>
      <c r="AG656" s="227"/>
      <c r="AH656" s="227"/>
      <c r="AI656" s="227"/>
    </row>
    <row r="657" hidden="1">
      <c r="A657" s="227"/>
      <c r="B657" s="227"/>
      <c r="C657" s="227"/>
      <c r="D657" s="227"/>
      <c r="E657" s="227"/>
      <c r="F657" s="227"/>
      <c r="G657" s="227"/>
      <c r="H657" s="227"/>
      <c r="I657" s="227"/>
      <c r="J657" s="227"/>
      <c r="K657" s="227"/>
      <c r="L657" s="227"/>
      <c r="M657" s="227"/>
      <c r="N657" s="227"/>
      <c r="O657" s="227"/>
      <c r="P657" s="227"/>
      <c r="Q657" s="227"/>
      <c r="R657" s="227"/>
      <c r="S657" s="227"/>
      <c r="T657" s="227"/>
      <c r="U657" s="227"/>
      <c r="V657" s="227"/>
      <c r="W657" s="227"/>
      <c r="X657" s="227"/>
      <c r="Y657" s="227"/>
      <c r="Z657" s="227"/>
      <c r="AA657" s="227"/>
      <c r="AB657" s="227"/>
      <c r="AC657" s="227"/>
      <c r="AD657" s="227"/>
      <c r="AE657" s="227"/>
      <c r="AF657" s="227"/>
      <c r="AG657" s="227"/>
      <c r="AH657" s="227"/>
      <c r="AI657" s="227"/>
    </row>
    <row r="658" hidden="1">
      <c r="A658" s="227"/>
      <c r="B658" s="227"/>
      <c r="C658" s="227"/>
      <c r="D658" s="227"/>
      <c r="E658" s="227"/>
      <c r="F658" s="227"/>
      <c r="G658" s="227"/>
      <c r="H658" s="227"/>
      <c r="I658" s="227"/>
      <c r="J658" s="227"/>
      <c r="K658" s="227"/>
      <c r="L658" s="227"/>
      <c r="M658" s="227"/>
      <c r="N658" s="227"/>
      <c r="O658" s="227"/>
      <c r="P658" s="227"/>
      <c r="Q658" s="227"/>
      <c r="R658" s="227"/>
      <c r="S658" s="227"/>
      <c r="T658" s="227"/>
      <c r="U658" s="227"/>
      <c r="V658" s="227"/>
      <c r="W658" s="227"/>
      <c r="X658" s="227"/>
      <c r="Y658" s="227"/>
      <c r="Z658" s="227"/>
      <c r="AA658" s="227"/>
      <c r="AB658" s="227"/>
      <c r="AC658" s="227"/>
      <c r="AD658" s="227"/>
      <c r="AE658" s="227"/>
      <c r="AF658" s="227"/>
      <c r="AG658" s="227"/>
      <c r="AH658" s="227"/>
      <c r="AI658" s="227"/>
    </row>
    <row r="659" hidden="1">
      <c r="A659" s="227"/>
      <c r="B659" s="227"/>
      <c r="C659" s="227"/>
      <c r="D659" s="227"/>
      <c r="E659" s="227"/>
      <c r="F659" s="227"/>
      <c r="G659" s="227"/>
      <c r="H659" s="227"/>
      <c r="I659" s="227"/>
      <c r="J659" s="227"/>
      <c r="K659" s="227"/>
      <c r="L659" s="227"/>
      <c r="M659" s="227"/>
      <c r="N659" s="227"/>
      <c r="O659" s="227"/>
      <c r="P659" s="227"/>
      <c r="Q659" s="227"/>
      <c r="R659" s="227"/>
      <c r="S659" s="227"/>
      <c r="T659" s="227"/>
      <c r="U659" s="227"/>
      <c r="V659" s="227"/>
      <c r="W659" s="227"/>
      <c r="X659" s="227"/>
      <c r="Y659" s="227"/>
      <c r="Z659" s="227"/>
      <c r="AA659" s="227"/>
      <c r="AB659" s="227"/>
      <c r="AC659" s="227"/>
      <c r="AD659" s="227"/>
      <c r="AE659" s="227"/>
      <c r="AF659" s="227"/>
      <c r="AG659" s="227"/>
      <c r="AH659" s="227"/>
      <c r="AI659" s="227"/>
    </row>
    <row r="660" hidden="1">
      <c r="A660" s="227"/>
      <c r="B660" s="227"/>
      <c r="C660" s="227"/>
      <c r="D660" s="227"/>
      <c r="E660" s="227"/>
      <c r="F660" s="227"/>
      <c r="G660" s="227"/>
      <c r="H660" s="227"/>
      <c r="I660" s="227"/>
      <c r="J660" s="227"/>
      <c r="K660" s="227"/>
      <c r="L660" s="227"/>
      <c r="M660" s="227"/>
      <c r="N660" s="227"/>
      <c r="O660" s="227"/>
      <c r="P660" s="227"/>
      <c r="Q660" s="227"/>
      <c r="R660" s="227"/>
      <c r="S660" s="227"/>
      <c r="T660" s="227"/>
      <c r="U660" s="227"/>
      <c r="V660" s="227"/>
      <c r="W660" s="227"/>
      <c r="X660" s="227"/>
      <c r="Y660" s="227"/>
      <c r="Z660" s="227"/>
      <c r="AA660" s="227"/>
      <c r="AB660" s="227"/>
      <c r="AC660" s="227"/>
      <c r="AD660" s="227"/>
      <c r="AE660" s="227"/>
      <c r="AF660" s="227"/>
      <c r="AG660" s="227"/>
      <c r="AH660" s="227"/>
      <c r="AI660" s="227"/>
    </row>
    <row r="661" hidden="1">
      <c r="A661" s="227"/>
      <c r="B661" s="227"/>
      <c r="C661" s="227"/>
      <c r="D661" s="227"/>
      <c r="E661" s="227"/>
      <c r="F661" s="227"/>
      <c r="G661" s="227"/>
      <c r="H661" s="227"/>
      <c r="I661" s="227"/>
      <c r="J661" s="227"/>
      <c r="K661" s="227"/>
      <c r="L661" s="227"/>
      <c r="M661" s="227"/>
      <c r="N661" s="227"/>
      <c r="O661" s="227"/>
      <c r="P661" s="227"/>
      <c r="Q661" s="227"/>
      <c r="R661" s="227"/>
      <c r="S661" s="227"/>
      <c r="T661" s="227"/>
      <c r="U661" s="227"/>
      <c r="V661" s="227"/>
      <c r="W661" s="227"/>
      <c r="X661" s="227"/>
      <c r="Y661" s="227"/>
      <c r="Z661" s="227"/>
      <c r="AA661" s="227"/>
      <c r="AB661" s="227"/>
      <c r="AC661" s="227"/>
      <c r="AD661" s="227"/>
      <c r="AE661" s="227"/>
      <c r="AF661" s="227"/>
      <c r="AG661" s="227"/>
      <c r="AH661" s="227"/>
      <c r="AI661" s="227"/>
    </row>
    <row r="662" hidden="1">
      <c r="A662" s="227"/>
      <c r="B662" s="227"/>
      <c r="C662" s="227"/>
      <c r="D662" s="227"/>
      <c r="E662" s="227"/>
      <c r="F662" s="227"/>
      <c r="G662" s="227"/>
      <c r="H662" s="227"/>
      <c r="I662" s="227"/>
      <c r="J662" s="227"/>
      <c r="K662" s="227"/>
      <c r="L662" s="227"/>
      <c r="M662" s="227"/>
      <c r="N662" s="227"/>
      <c r="O662" s="227"/>
      <c r="P662" s="227"/>
      <c r="Q662" s="227"/>
      <c r="R662" s="227"/>
      <c r="S662" s="227"/>
      <c r="T662" s="227"/>
      <c r="U662" s="227"/>
      <c r="V662" s="227"/>
      <c r="W662" s="227"/>
      <c r="X662" s="227"/>
      <c r="Y662" s="227"/>
      <c r="Z662" s="227"/>
      <c r="AA662" s="227"/>
      <c r="AB662" s="227"/>
      <c r="AC662" s="227"/>
      <c r="AD662" s="227"/>
      <c r="AE662" s="227"/>
      <c r="AF662" s="227"/>
      <c r="AG662" s="227"/>
      <c r="AH662" s="227"/>
      <c r="AI662" s="227"/>
    </row>
    <row r="663" hidden="1">
      <c r="A663" s="227"/>
      <c r="B663" s="227"/>
      <c r="C663" s="227"/>
      <c r="D663" s="227"/>
      <c r="E663" s="227"/>
      <c r="F663" s="227"/>
      <c r="G663" s="227"/>
      <c r="H663" s="227"/>
      <c r="I663" s="227"/>
      <c r="J663" s="227"/>
      <c r="K663" s="227"/>
      <c r="L663" s="227"/>
      <c r="M663" s="227"/>
      <c r="N663" s="227"/>
      <c r="O663" s="227"/>
      <c r="P663" s="227"/>
      <c r="Q663" s="227"/>
      <c r="R663" s="227"/>
      <c r="S663" s="227"/>
      <c r="T663" s="227"/>
      <c r="U663" s="227"/>
      <c r="V663" s="227"/>
      <c r="W663" s="227"/>
      <c r="X663" s="227"/>
      <c r="Y663" s="227"/>
      <c r="Z663" s="227"/>
      <c r="AA663" s="227"/>
      <c r="AB663" s="227"/>
      <c r="AC663" s="227"/>
      <c r="AD663" s="227"/>
      <c r="AE663" s="227"/>
      <c r="AF663" s="227"/>
      <c r="AG663" s="227"/>
      <c r="AH663" s="227"/>
      <c r="AI663" s="227"/>
    </row>
    <row r="664" hidden="1">
      <c r="A664" s="227"/>
      <c r="B664" s="227"/>
      <c r="C664" s="227"/>
      <c r="D664" s="227"/>
      <c r="E664" s="227"/>
      <c r="F664" s="227"/>
      <c r="G664" s="227"/>
      <c r="H664" s="227"/>
      <c r="I664" s="227"/>
      <c r="J664" s="227"/>
      <c r="K664" s="227"/>
      <c r="L664" s="227"/>
      <c r="M664" s="227"/>
      <c r="N664" s="227"/>
      <c r="O664" s="227"/>
      <c r="P664" s="227"/>
      <c r="Q664" s="227"/>
      <c r="R664" s="227"/>
      <c r="S664" s="227"/>
      <c r="T664" s="227"/>
      <c r="U664" s="227"/>
      <c r="V664" s="227"/>
      <c r="W664" s="227"/>
      <c r="X664" s="227"/>
      <c r="Y664" s="227"/>
      <c r="Z664" s="227"/>
      <c r="AA664" s="227"/>
      <c r="AB664" s="227"/>
      <c r="AC664" s="227"/>
      <c r="AD664" s="227"/>
      <c r="AE664" s="227"/>
      <c r="AF664" s="227"/>
      <c r="AG664" s="227"/>
      <c r="AH664" s="227"/>
      <c r="AI664" s="227"/>
    </row>
    <row r="665" hidden="1">
      <c r="A665" s="227"/>
      <c r="B665" s="227"/>
      <c r="C665" s="227"/>
      <c r="D665" s="227"/>
      <c r="E665" s="227"/>
      <c r="F665" s="227"/>
      <c r="G665" s="227"/>
      <c r="H665" s="227"/>
      <c r="I665" s="227"/>
      <c r="J665" s="227"/>
      <c r="K665" s="227"/>
      <c r="L665" s="227"/>
      <c r="M665" s="227"/>
      <c r="N665" s="227"/>
      <c r="O665" s="227"/>
      <c r="P665" s="227"/>
      <c r="Q665" s="227"/>
      <c r="R665" s="227"/>
      <c r="S665" s="227"/>
      <c r="T665" s="227"/>
      <c r="U665" s="227"/>
      <c r="V665" s="227"/>
      <c r="W665" s="227"/>
      <c r="X665" s="227"/>
      <c r="Y665" s="227"/>
      <c r="Z665" s="227"/>
      <c r="AA665" s="227"/>
      <c r="AB665" s="227"/>
      <c r="AC665" s="227"/>
      <c r="AD665" s="227"/>
      <c r="AE665" s="227"/>
      <c r="AF665" s="227"/>
      <c r="AG665" s="227"/>
      <c r="AH665" s="227"/>
      <c r="AI665" s="227"/>
    </row>
    <row r="666" hidden="1">
      <c r="A666" s="227"/>
      <c r="B666" s="227"/>
      <c r="C666" s="227"/>
      <c r="D666" s="227"/>
      <c r="E666" s="227"/>
      <c r="F666" s="227"/>
      <c r="G666" s="227"/>
      <c r="H666" s="227"/>
      <c r="I666" s="227"/>
      <c r="J666" s="227"/>
      <c r="K666" s="227"/>
      <c r="L666" s="227"/>
      <c r="M666" s="227"/>
      <c r="N666" s="227"/>
      <c r="O666" s="227"/>
      <c r="P666" s="227"/>
      <c r="Q666" s="227"/>
      <c r="R666" s="227"/>
      <c r="S666" s="227"/>
      <c r="T666" s="227"/>
      <c r="U666" s="227"/>
      <c r="V666" s="227"/>
      <c r="W666" s="227"/>
      <c r="X666" s="227"/>
      <c r="Y666" s="227"/>
      <c r="Z666" s="227"/>
      <c r="AA666" s="227"/>
      <c r="AB666" s="227"/>
      <c r="AC666" s="227"/>
      <c r="AD666" s="227"/>
      <c r="AE666" s="227"/>
      <c r="AF666" s="227"/>
      <c r="AG666" s="227"/>
      <c r="AH666" s="227"/>
      <c r="AI666" s="227"/>
    </row>
    <row r="667" hidden="1">
      <c r="A667" s="227"/>
      <c r="B667" s="227"/>
      <c r="C667" s="227"/>
      <c r="D667" s="227"/>
      <c r="E667" s="227"/>
      <c r="F667" s="227"/>
      <c r="G667" s="227"/>
      <c r="H667" s="227"/>
      <c r="I667" s="227"/>
      <c r="J667" s="227"/>
      <c r="K667" s="227"/>
      <c r="L667" s="227"/>
      <c r="M667" s="227"/>
      <c r="N667" s="227"/>
      <c r="O667" s="227"/>
      <c r="P667" s="227"/>
      <c r="Q667" s="227"/>
      <c r="R667" s="227"/>
      <c r="S667" s="227"/>
      <c r="T667" s="227"/>
      <c r="U667" s="227"/>
      <c r="V667" s="227"/>
      <c r="W667" s="227"/>
      <c r="X667" s="227"/>
      <c r="Y667" s="227"/>
      <c r="Z667" s="227"/>
      <c r="AA667" s="227"/>
      <c r="AB667" s="227"/>
      <c r="AC667" s="227"/>
      <c r="AD667" s="227"/>
      <c r="AE667" s="227"/>
      <c r="AF667" s="227"/>
      <c r="AG667" s="227"/>
      <c r="AH667" s="227"/>
      <c r="AI667" s="227"/>
    </row>
    <row r="668" hidden="1">
      <c r="A668" s="227"/>
      <c r="B668" s="227"/>
      <c r="C668" s="227"/>
      <c r="D668" s="227"/>
      <c r="E668" s="227"/>
      <c r="F668" s="227"/>
      <c r="G668" s="227"/>
      <c r="H668" s="227"/>
      <c r="I668" s="227"/>
      <c r="J668" s="227"/>
      <c r="K668" s="227"/>
      <c r="L668" s="227"/>
      <c r="M668" s="227"/>
      <c r="N668" s="227"/>
      <c r="O668" s="227"/>
      <c r="P668" s="227"/>
      <c r="Q668" s="227"/>
      <c r="R668" s="227"/>
      <c r="S668" s="227"/>
      <c r="T668" s="227"/>
      <c r="U668" s="227"/>
      <c r="V668" s="227"/>
      <c r="W668" s="227"/>
      <c r="X668" s="227"/>
      <c r="Y668" s="227"/>
      <c r="Z668" s="227"/>
      <c r="AA668" s="227"/>
      <c r="AB668" s="227"/>
      <c r="AC668" s="227"/>
      <c r="AD668" s="227"/>
      <c r="AE668" s="227"/>
      <c r="AF668" s="227"/>
      <c r="AG668" s="227"/>
      <c r="AH668" s="227"/>
      <c r="AI668" s="227"/>
    </row>
    <row r="669" hidden="1">
      <c r="A669" s="227"/>
      <c r="B669" s="227"/>
      <c r="C669" s="227"/>
      <c r="D669" s="227"/>
      <c r="E669" s="227"/>
      <c r="F669" s="227"/>
      <c r="G669" s="227"/>
      <c r="H669" s="227"/>
      <c r="I669" s="227"/>
      <c r="J669" s="227"/>
      <c r="K669" s="227"/>
      <c r="L669" s="227"/>
      <c r="M669" s="227"/>
      <c r="N669" s="227"/>
      <c r="O669" s="227"/>
      <c r="P669" s="227"/>
      <c r="Q669" s="227"/>
      <c r="R669" s="227"/>
      <c r="S669" s="227"/>
      <c r="T669" s="227"/>
      <c r="U669" s="227"/>
      <c r="V669" s="227"/>
      <c r="W669" s="227"/>
      <c r="X669" s="227"/>
      <c r="Y669" s="227"/>
      <c r="Z669" s="227"/>
      <c r="AA669" s="227"/>
      <c r="AB669" s="227"/>
      <c r="AC669" s="227"/>
      <c r="AD669" s="227"/>
      <c r="AE669" s="227"/>
      <c r="AF669" s="227"/>
      <c r="AG669" s="227"/>
      <c r="AH669" s="227"/>
      <c r="AI669" s="227"/>
    </row>
    <row r="670" hidden="1">
      <c r="A670" s="227"/>
      <c r="B670" s="227"/>
      <c r="C670" s="227"/>
      <c r="D670" s="227"/>
      <c r="E670" s="227"/>
      <c r="F670" s="227"/>
      <c r="G670" s="227"/>
      <c r="H670" s="227"/>
      <c r="I670" s="227"/>
      <c r="J670" s="227"/>
      <c r="K670" s="227"/>
      <c r="L670" s="227"/>
      <c r="M670" s="227"/>
      <c r="N670" s="227"/>
      <c r="O670" s="227"/>
      <c r="P670" s="227"/>
      <c r="Q670" s="227"/>
      <c r="R670" s="227"/>
      <c r="S670" s="227"/>
      <c r="T670" s="227"/>
      <c r="U670" s="227"/>
      <c r="V670" s="227"/>
      <c r="W670" s="227"/>
      <c r="X670" s="227"/>
      <c r="Y670" s="227"/>
      <c r="Z670" s="227"/>
      <c r="AA670" s="227"/>
      <c r="AB670" s="227"/>
      <c r="AC670" s="227"/>
      <c r="AD670" s="227"/>
      <c r="AE670" s="227"/>
      <c r="AF670" s="227"/>
      <c r="AG670" s="227"/>
      <c r="AH670" s="227"/>
      <c r="AI670" s="227"/>
    </row>
    <row r="671" hidden="1">
      <c r="A671" s="227"/>
      <c r="B671" s="227"/>
      <c r="C671" s="227"/>
      <c r="D671" s="227"/>
      <c r="E671" s="227"/>
      <c r="F671" s="227"/>
      <c r="G671" s="227"/>
      <c r="H671" s="227"/>
      <c r="I671" s="227"/>
      <c r="J671" s="227"/>
      <c r="K671" s="227"/>
      <c r="L671" s="227"/>
      <c r="M671" s="227"/>
      <c r="N671" s="227"/>
      <c r="O671" s="227"/>
      <c r="P671" s="227"/>
      <c r="Q671" s="227"/>
      <c r="R671" s="227"/>
      <c r="S671" s="227"/>
      <c r="T671" s="227"/>
      <c r="U671" s="227"/>
      <c r="V671" s="227"/>
      <c r="W671" s="227"/>
      <c r="X671" s="227"/>
      <c r="Y671" s="227"/>
      <c r="Z671" s="227"/>
      <c r="AA671" s="227"/>
      <c r="AB671" s="227"/>
      <c r="AC671" s="227"/>
      <c r="AD671" s="227"/>
      <c r="AE671" s="227"/>
      <c r="AF671" s="227"/>
      <c r="AG671" s="227"/>
      <c r="AH671" s="227"/>
      <c r="AI671" s="227"/>
    </row>
    <row r="672" hidden="1">
      <c r="A672" s="227"/>
      <c r="B672" s="227"/>
      <c r="C672" s="227"/>
      <c r="D672" s="227"/>
      <c r="E672" s="227"/>
      <c r="F672" s="227"/>
      <c r="G672" s="227"/>
      <c r="H672" s="227"/>
      <c r="I672" s="227"/>
      <c r="J672" s="227"/>
      <c r="K672" s="227"/>
      <c r="L672" s="227"/>
      <c r="M672" s="227"/>
      <c r="N672" s="227"/>
      <c r="O672" s="227"/>
      <c r="P672" s="227"/>
      <c r="Q672" s="227"/>
      <c r="R672" s="227"/>
      <c r="S672" s="227"/>
      <c r="T672" s="227"/>
      <c r="U672" s="227"/>
      <c r="V672" s="227"/>
      <c r="W672" s="227"/>
      <c r="X672" s="227"/>
      <c r="Y672" s="227"/>
      <c r="Z672" s="227"/>
      <c r="AA672" s="227"/>
      <c r="AB672" s="227"/>
      <c r="AC672" s="227"/>
      <c r="AD672" s="227"/>
      <c r="AE672" s="227"/>
      <c r="AF672" s="227"/>
      <c r="AG672" s="227"/>
      <c r="AH672" s="227"/>
      <c r="AI672" s="227"/>
    </row>
    <row r="673" hidden="1">
      <c r="A673" s="227"/>
      <c r="B673" s="227"/>
      <c r="C673" s="227"/>
      <c r="D673" s="227"/>
      <c r="E673" s="227"/>
      <c r="F673" s="227"/>
      <c r="G673" s="227"/>
      <c r="H673" s="227"/>
      <c r="I673" s="227"/>
      <c r="J673" s="227"/>
      <c r="K673" s="227"/>
      <c r="L673" s="227"/>
      <c r="M673" s="227"/>
      <c r="N673" s="227"/>
      <c r="O673" s="227"/>
      <c r="P673" s="227"/>
      <c r="Q673" s="227"/>
      <c r="R673" s="227"/>
      <c r="S673" s="227"/>
      <c r="T673" s="227"/>
      <c r="U673" s="227"/>
      <c r="V673" s="227"/>
      <c r="W673" s="227"/>
      <c r="X673" s="227"/>
      <c r="Y673" s="227"/>
      <c r="Z673" s="227"/>
      <c r="AA673" s="227"/>
      <c r="AB673" s="227"/>
      <c r="AC673" s="227"/>
      <c r="AD673" s="227"/>
      <c r="AE673" s="227"/>
      <c r="AF673" s="227"/>
      <c r="AG673" s="227"/>
      <c r="AH673" s="227"/>
      <c r="AI673" s="227"/>
    </row>
    <row r="674" hidden="1">
      <c r="A674" s="227"/>
      <c r="B674" s="227"/>
      <c r="C674" s="227"/>
      <c r="D674" s="227"/>
      <c r="E674" s="227"/>
      <c r="F674" s="227"/>
      <c r="G674" s="227"/>
      <c r="H674" s="227"/>
      <c r="I674" s="227"/>
      <c r="J674" s="227"/>
      <c r="K674" s="227"/>
      <c r="L674" s="227"/>
      <c r="M674" s="227"/>
      <c r="N674" s="227"/>
      <c r="O674" s="227"/>
      <c r="P674" s="227"/>
      <c r="Q674" s="227"/>
      <c r="R674" s="227"/>
      <c r="S674" s="227"/>
      <c r="T674" s="227"/>
      <c r="U674" s="227"/>
      <c r="V674" s="227"/>
      <c r="W674" s="227"/>
      <c r="X674" s="227"/>
      <c r="Y674" s="227"/>
      <c r="Z674" s="227"/>
      <c r="AA674" s="227"/>
      <c r="AB674" s="227"/>
      <c r="AC674" s="227"/>
      <c r="AD674" s="227"/>
      <c r="AE674" s="227"/>
      <c r="AF674" s="227"/>
      <c r="AG674" s="227"/>
      <c r="AH674" s="227"/>
      <c r="AI674" s="227"/>
    </row>
    <row r="675" hidden="1">
      <c r="A675" s="227"/>
      <c r="B675" s="227"/>
      <c r="C675" s="227"/>
      <c r="D675" s="227"/>
      <c r="E675" s="227"/>
      <c r="F675" s="227"/>
      <c r="G675" s="227"/>
      <c r="H675" s="227"/>
      <c r="I675" s="227"/>
      <c r="J675" s="227"/>
      <c r="K675" s="227"/>
      <c r="L675" s="227"/>
      <c r="M675" s="227"/>
      <c r="N675" s="227"/>
      <c r="O675" s="227"/>
      <c r="P675" s="227"/>
      <c r="Q675" s="227"/>
      <c r="R675" s="227"/>
      <c r="S675" s="227"/>
      <c r="T675" s="227"/>
      <c r="U675" s="227"/>
      <c r="V675" s="227"/>
      <c r="W675" s="227"/>
      <c r="X675" s="227"/>
      <c r="Y675" s="227"/>
      <c r="Z675" s="227"/>
      <c r="AA675" s="227"/>
      <c r="AB675" s="227"/>
      <c r="AC675" s="227"/>
      <c r="AD675" s="227"/>
      <c r="AE675" s="227"/>
      <c r="AF675" s="227"/>
      <c r="AG675" s="227"/>
      <c r="AH675" s="227"/>
      <c r="AI675" s="227"/>
    </row>
    <row r="676" hidden="1">
      <c r="A676" s="227"/>
      <c r="B676" s="227"/>
      <c r="C676" s="227"/>
      <c r="D676" s="227"/>
      <c r="E676" s="227"/>
      <c r="F676" s="227"/>
      <c r="G676" s="227"/>
      <c r="H676" s="227"/>
      <c r="I676" s="227"/>
      <c r="J676" s="227"/>
      <c r="K676" s="227"/>
      <c r="L676" s="227"/>
      <c r="M676" s="227"/>
      <c r="N676" s="227"/>
      <c r="O676" s="227"/>
      <c r="P676" s="227"/>
      <c r="Q676" s="227"/>
      <c r="R676" s="227"/>
      <c r="S676" s="227"/>
      <c r="T676" s="227"/>
      <c r="U676" s="227"/>
      <c r="V676" s="227"/>
      <c r="W676" s="227"/>
      <c r="X676" s="227"/>
      <c r="Y676" s="227"/>
      <c r="Z676" s="227"/>
      <c r="AA676" s="227"/>
      <c r="AB676" s="227"/>
      <c r="AC676" s="227"/>
      <c r="AD676" s="227"/>
      <c r="AE676" s="227"/>
      <c r="AF676" s="227"/>
      <c r="AG676" s="227"/>
      <c r="AH676" s="227"/>
      <c r="AI676" s="227"/>
    </row>
    <row r="677" hidden="1">
      <c r="A677" s="227"/>
      <c r="B677" s="227"/>
      <c r="C677" s="227"/>
      <c r="D677" s="227"/>
      <c r="E677" s="227"/>
      <c r="F677" s="227"/>
      <c r="G677" s="227"/>
      <c r="H677" s="227"/>
      <c r="I677" s="227"/>
      <c r="J677" s="227"/>
      <c r="K677" s="227"/>
      <c r="L677" s="227"/>
      <c r="M677" s="227"/>
      <c r="N677" s="227"/>
      <c r="O677" s="227"/>
      <c r="P677" s="227"/>
      <c r="Q677" s="227"/>
      <c r="R677" s="227"/>
      <c r="S677" s="227"/>
      <c r="T677" s="227"/>
      <c r="U677" s="227"/>
      <c r="V677" s="227"/>
      <c r="W677" s="227"/>
      <c r="X677" s="227"/>
      <c r="Y677" s="227"/>
      <c r="Z677" s="227"/>
      <c r="AA677" s="227"/>
      <c r="AB677" s="227"/>
      <c r="AC677" s="227"/>
      <c r="AD677" s="227"/>
      <c r="AE677" s="227"/>
      <c r="AF677" s="227"/>
      <c r="AG677" s="227"/>
      <c r="AH677" s="227"/>
      <c r="AI677" s="227"/>
    </row>
    <row r="678" hidden="1">
      <c r="A678" s="227"/>
      <c r="B678" s="227"/>
      <c r="C678" s="227"/>
      <c r="D678" s="227"/>
      <c r="E678" s="227"/>
      <c r="F678" s="227"/>
      <c r="G678" s="227"/>
      <c r="H678" s="227"/>
      <c r="I678" s="227"/>
      <c r="J678" s="227"/>
      <c r="K678" s="227"/>
      <c r="L678" s="227"/>
      <c r="M678" s="227"/>
      <c r="N678" s="227"/>
      <c r="O678" s="227"/>
      <c r="P678" s="227"/>
      <c r="Q678" s="227"/>
      <c r="R678" s="227"/>
      <c r="S678" s="227"/>
      <c r="T678" s="227"/>
      <c r="U678" s="227"/>
      <c r="V678" s="227"/>
      <c r="W678" s="227"/>
      <c r="X678" s="227"/>
      <c r="Y678" s="227"/>
      <c r="Z678" s="227"/>
      <c r="AA678" s="227"/>
      <c r="AB678" s="227"/>
      <c r="AC678" s="227"/>
      <c r="AD678" s="227"/>
      <c r="AE678" s="227"/>
      <c r="AF678" s="227"/>
      <c r="AG678" s="227"/>
      <c r="AH678" s="227"/>
      <c r="AI678" s="227"/>
    </row>
    <row r="679" hidden="1">
      <c r="A679" s="227"/>
      <c r="B679" s="227"/>
      <c r="C679" s="227"/>
      <c r="D679" s="227"/>
      <c r="E679" s="227"/>
      <c r="F679" s="227"/>
      <c r="G679" s="227"/>
      <c r="H679" s="227"/>
      <c r="I679" s="227"/>
      <c r="J679" s="227"/>
      <c r="K679" s="227"/>
      <c r="L679" s="227"/>
      <c r="M679" s="227"/>
      <c r="N679" s="227"/>
      <c r="O679" s="227"/>
      <c r="P679" s="227"/>
      <c r="Q679" s="227"/>
      <c r="R679" s="227"/>
      <c r="S679" s="227"/>
      <c r="T679" s="227"/>
      <c r="U679" s="227"/>
      <c r="V679" s="227"/>
      <c r="W679" s="227"/>
      <c r="X679" s="227"/>
      <c r="Y679" s="227"/>
      <c r="Z679" s="227"/>
      <c r="AA679" s="227"/>
      <c r="AB679" s="227"/>
      <c r="AC679" s="227"/>
      <c r="AD679" s="227"/>
      <c r="AE679" s="227"/>
      <c r="AF679" s="227"/>
      <c r="AG679" s="227"/>
      <c r="AH679" s="227"/>
      <c r="AI679" s="227"/>
    </row>
    <row r="680" hidden="1">
      <c r="A680" s="227"/>
      <c r="B680" s="227"/>
      <c r="C680" s="227"/>
      <c r="D680" s="227"/>
      <c r="E680" s="227"/>
      <c r="F680" s="227"/>
      <c r="G680" s="227"/>
      <c r="H680" s="227"/>
      <c r="I680" s="227"/>
      <c r="J680" s="227"/>
      <c r="K680" s="227"/>
      <c r="L680" s="227"/>
      <c r="M680" s="227"/>
      <c r="N680" s="227"/>
      <c r="O680" s="227"/>
      <c r="P680" s="227"/>
      <c r="Q680" s="227"/>
      <c r="R680" s="227"/>
      <c r="S680" s="227"/>
      <c r="T680" s="227"/>
      <c r="U680" s="227"/>
      <c r="V680" s="227"/>
      <c r="W680" s="227"/>
      <c r="X680" s="227"/>
      <c r="Y680" s="227"/>
      <c r="Z680" s="227"/>
      <c r="AA680" s="227"/>
      <c r="AB680" s="227"/>
      <c r="AC680" s="227"/>
      <c r="AD680" s="227"/>
      <c r="AE680" s="227"/>
      <c r="AF680" s="227"/>
      <c r="AG680" s="227"/>
      <c r="AH680" s="227"/>
      <c r="AI680" s="227"/>
    </row>
    <row r="681" hidden="1">
      <c r="A681" s="227"/>
      <c r="B681" s="227"/>
      <c r="C681" s="227"/>
      <c r="D681" s="227"/>
      <c r="E681" s="227"/>
      <c r="F681" s="227"/>
      <c r="G681" s="227"/>
      <c r="H681" s="227"/>
      <c r="I681" s="227"/>
      <c r="J681" s="227"/>
      <c r="K681" s="227"/>
      <c r="L681" s="227"/>
      <c r="M681" s="227"/>
      <c r="N681" s="227"/>
      <c r="O681" s="227"/>
      <c r="P681" s="227"/>
      <c r="Q681" s="227"/>
      <c r="R681" s="227"/>
      <c r="S681" s="227"/>
      <c r="T681" s="227"/>
      <c r="U681" s="227"/>
      <c r="V681" s="227"/>
      <c r="W681" s="227"/>
      <c r="X681" s="227"/>
      <c r="Y681" s="227"/>
      <c r="Z681" s="227"/>
      <c r="AA681" s="227"/>
      <c r="AB681" s="227"/>
      <c r="AC681" s="227"/>
      <c r="AD681" s="227"/>
      <c r="AE681" s="227"/>
      <c r="AF681" s="227"/>
      <c r="AG681" s="227"/>
      <c r="AH681" s="227"/>
      <c r="AI681" s="227"/>
    </row>
    <row r="682" hidden="1">
      <c r="A682" s="227"/>
      <c r="B682" s="227"/>
      <c r="C682" s="227"/>
      <c r="D682" s="227"/>
      <c r="E682" s="227"/>
      <c r="F682" s="227"/>
      <c r="G682" s="227"/>
      <c r="H682" s="227"/>
      <c r="I682" s="227"/>
      <c r="J682" s="227"/>
      <c r="K682" s="227"/>
      <c r="L682" s="227"/>
      <c r="M682" s="227"/>
      <c r="N682" s="227"/>
      <c r="O682" s="227"/>
      <c r="P682" s="227"/>
      <c r="Q682" s="227"/>
      <c r="R682" s="227"/>
      <c r="S682" s="227"/>
      <c r="T682" s="227"/>
      <c r="U682" s="227"/>
      <c r="V682" s="227"/>
      <c r="W682" s="227"/>
      <c r="X682" s="227"/>
      <c r="Y682" s="227"/>
      <c r="Z682" s="227"/>
      <c r="AA682" s="227"/>
      <c r="AB682" s="227"/>
      <c r="AC682" s="227"/>
      <c r="AD682" s="227"/>
      <c r="AE682" s="227"/>
      <c r="AF682" s="227"/>
      <c r="AG682" s="227"/>
      <c r="AH682" s="227"/>
      <c r="AI682" s="227"/>
    </row>
    <row r="683" hidden="1">
      <c r="A683" s="227"/>
      <c r="B683" s="227"/>
      <c r="C683" s="227"/>
      <c r="D683" s="227"/>
      <c r="E683" s="227"/>
      <c r="F683" s="227"/>
      <c r="G683" s="227"/>
      <c r="H683" s="227"/>
      <c r="I683" s="227"/>
      <c r="J683" s="227"/>
      <c r="K683" s="227"/>
      <c r="L683" s="227"/>
      <c r="M683" s="227"/>
      <c r="N683" s="227"/>
      <c r="O683" s="227"/>
      <c r="P683" s="227"/>
      <c r="Q683" s="227"/>
      <c r="R683" s="227"/>
      <c r="S683" s="227"/>
      <c r="T683" s="227"/>
      <c r="U683" s="227"/>
      <c r="V683" s="227"/>
      <c r="W683" s="227"/>
      <c r="X683" s="227"/>
      <c r="Y683" s="227"/>
      <c r="Z683" s="227"/>
      <c r="AA683" s="227"/>
      <c r="AB683" s="227"/>
      <c r="AC683" s="227"/>
      <c r="AD683" s="227"/>
      <c r="AE683" s="227"/>
      <c r="AF683" s="227"/>
      <c r="AG683" s="227"/>
      <c r="AH683" s="227"/>
      <c r="AI683" s="227"/>
    </row>
    <row r="684" hidden="1">
      <c r="A684" s="227"/>
      <c r="B684" s="227"/>
      <c r="C684" s="227"/>
      <c r="D684" s="227"/>
      <c r="E684" s="227"/>
      <c r="F684" s="227"/>
      <c r="G684" s="227"/>
      <c r="H684" s="227"/>
      <c r="I684" s="227"/>
      <c r="J684" s="227"/>
      <c r="K684" s="227"/>
      <c r="L684" s="227"/>
      <c r="M684" s="227"/>
      <c r="N684" s="227"/>
      <c r="O684" s="227"/>
      <c r="P684" s="227"/>
      <c r="Q684" s="227"/>
      <c r="R684" s="227"/>
      <c r="S684" s="227"/>
      <c r="T684" s="227"/>
      <c r="U684" s="227"/>
      <c r="V684" s="227"/>
      <c r="W684" s="227"/>
      <c r="X684" s="227"/>
      <c r="Y684" s="227"/>
      <c r="Z684" s="227"/>
      <c r="AA684" s="227"/>
      <c r="AB684" s="227"/>
      <c r="AC684" s="227"/>
      <c r="AD684" s="227"/>
      <c r="AE684" s="227"/>
      <c r="AF684" s="227"/>
      <c r="AG684" s="227"/>
      <c r="AH684" s="227"/>
      <c r="AI684" s="227"/>
    </row>
    <row r="685" hidden="1">
      <c r="A685" s="227"/>
      <c r="B685" s="227"/>
      <c r="C685" s="227"/>
      <c r="D685" s="227"/>
      <c r="E685" s="227"/>
      <c r="F685" s="227"/>
      <c r="G685" s="227"/>
      <c r="H685" s="227"/>
      <c r="I685" s="227"/>
      <c r="J685" s="227"/>
      <c r="K685" s="227"/>
      <c r="L685" s="227"/>
      <c r="M685" s="227"/>
      <c r="N685" s="227"/>
      <c r="O685" s="227"/>
      <c r="P685" s="227"/>
      <c r="Q685" s="227"/>
      <c r="R685" s="227"/>
      <c r="S685" s="227"/>
      <c r="T685" s="227"/>
      <c r="U685" s="227"/>
      <c r="V685" s="227"/>
      <c r="W685" s="227"/>
      <c r="X685" s="227"/>
      <c r="Y685" s="227"/>
      <c r="Z685" s="227"/>
      <c r="AA685" s="227"/>
      <c r="AB685" s="227"/>
      <c r="AC685" s="227"/>
      <c r="AD685" s="227"/>
      <c r="AE685" s="227"/>
      <c r="AF685" s="227"/>
      <c r="AG685" s="227"/>
      <c r="AH685" s="227"/>
      <c r="AI685" s="227"/>
    </row>
    <row r="686" hidden="1">
      <c r="A686" s="227"/>
      <c r="B686" s="227"/>
      <c r="C686" s="227"/>
      <c r="D686" s="227"/>
      <c r="E686" s="227"/>
      <c r="F686" s="227"/>
      <c r="G686" s="227"/>
      <c r="H686" s="227"/>
      <c r="I686" s="227"/>
      <c r="J686" s="227"/>
      <c r="K686" s="227"/>
      <c r="L686" s="227"/>
      <c r="M686" s="227"/>
      <c r="N686" s="227"/>
      <c r="O686" s="227"/>
      <c r="P686" s="227"/>
      <c r="Q686" s="227"/>
      <c r="R686" s="227"/>
      <c r="S686" s="227"/>
      <c r="T686" s="227"/>
      <c r="U686" s="227"/>
      <c r="V686" s="227"/>
      <c r="W686" s="227"/>
      <c r="X686" s="227"/>
      <c r="Y686" s="227"/>
      <c r="Z686" s="227"/>
      <c r="AA686" s="227"/>
      <c r="AB686" s="227"/>
      <c r="AC686" s="227"/>
      <c r="AD686" s="227"/>
      <c r="AE686" s="227"/>
      <c r="AF686" s="227"/>
      <c r="AG686" s="227"/>
      <c r="AH686" s="227"/>
      <c r="AI686" s="227"/>
    </row>
    <row r="687" hidden="1">
      <c r="A687" s="227"/>
      <c r="B687" s="227"/>
      <c r="C687" s="227"/>
      <c r="D687" s="227"/>
      <c r="E687" s="227"/>
      <c r="F687" s="227"/>
      <c r="G687" s="227"/>
      <c r="H687" s="227"/>
      <c r="I687" s="227"/>
      <c r="J687" s="227"/>
      <c r="K687" s="227"/>
      <c r="L687" s="227"/>
      <c r="M687" s="227"/>
      <c r="N687" s="227"/>
      <c r="O687" s="227"/>
      <c r="P687" s="227"/>
      <c r="Q687" s="227"/>
      <c r="R687" s="227"/>
      <c r="S687" s="227"/>
      <c r="T687" s="227"/>
      <c r="U687" s="227"/>
      <c r="V687" s="227"/>
      <c r="W687" s="227"/>
      <c r="X687" s="227"/>
      <c r="Y687" s="227"/>
      <c r="Z687" s="227"/>
      <c r="AA687" s="227"/>
      <c r="AB687" s="227"/>
      <c r="AC687" s="227"/>
      <c r="AD687" s="227"/>
      <c r="AE687" s="227"/>
      <c r="AF687" s="227"/>
      <c r="AG687" s="227"/>
      <c r="AH687" s="227"/>
      <c r="AI687" s="227"/>
    </row>
    <row r="688" hidden="1">
      <c r="A688" s="227"/>
      <c r="B688" s="227"/>
      <c r="C688" s="227"/>
      <c r="D688" s="227"/>
      <c r="E688" s="227"/>
      <c r="F688" s="227"/>
      <c r="G688" s="227"/>
      <c r="H688" s="227"/>
      <c r="I688" s="227"/>
      <c r="J688" s="227"/>
      <c r="K688" s="227"/>
      <c r="L688" s="227"/>
      <c r="M688" s="227"/>
      <c r="N688" s="227"/>
      <c r="O688" s="227"/>
      <c r="P688" s="227"/>
      <c r="Q688" s="227"/>
      <c r="R688" s="227"/>
      <c r="S688" s="227"/>
      <c r="T688" s="227"/>
      <c r="U688" s="227"/>
      <c r="V688" s="227"/>
      <c r="W688" s="227"/>
      <c r="X688" s="227"/>
      <c r="Y688" s="227"/>
      <c r="Z688" s="227"/>
      <c r="AA688" s="227"/>
      <c r="AB688" s="227"/>
      <c r="AC688" s="227"/>
      <c r="AD688" s="227"/>
      <c r="AE688" s="227"/>
      <c r="AF688" s="227"/>
      <c r="AG688" s="227"/>
      <c r="AH688" s="227"/>
      <c r="AI688" s="227"/>
    </row>
    <row r="689" hidden="1">
      <c r="A689" s="227"/>
      <c r="B689" s="227"/>
      <c r="C689" s="227"/>
      <c r="D689" s="227"/>
      <c r="E689" s="227"/>
      <c r="F689" s="227"/>
      <c r="G689" s="227"/>
      <c r="H689" s="227"/>
      <c r="I689" s="227"/>
      <c r="J689" s="227"/>
      <c r="K689" s="227"/>
      <c r="L689" s="227"/>
      <c r="M689" s="227"/>
      <c r="N689" s="227"/>
      <c r="O689" s="227"/>
      <c r="P689" s="227"/>
      <c r="Q689" s="227"/>
      <c r="R689" s="227"/>
      <c r="S689" s="227"/>
      <c r="T689" s="227"/>
      <c r="U689" s="227"/>
      <c r="V689" s="227"/>
      <c r="W689" s="227"/>
      <c r="X689" s="227"/>
      <c r="Y689" s="227"/>
      <c r="Z689" s="227"/>
      <c r="AA689" s="227"/>
      <c r="AB689" s="227"/>
      <c r="AC689" s="227"/>
      <c r="AD689" s="227"/>
      <c r="AE689" s="227"/>
      <c r="AF689" s="227"/>
      <c r="AG689" s="227"/>
      <c r="AH689" s="227"/>
      <c r="AI689" s="227"/>
    </row>
    <row r="690" hidden="1">
      <c r="A690" s="227"/>
      <c r="B690" s="227"/>
      <c r="C690" s="227"/>
      <c r="D690" s="227"/>
      <c r="E690" s="227"/>
      <c r="F690" s="227"/>
      <c r="G690" s="227"/>
      <c r="H690" s="227"/>
      <c r="I690" s="227"/>
      <c r="J690" s="227"/>
      <c r="K690" s="227"/>
      <c r="L690" s="227"/>
      <c r="M690" s="227"/>
      <c r="N690" s="227"/>
      <c r="O690" s="227"/>
      <c r="P690" s="227"/>
      <c r="Q690" s="227"/>
      <c r="R690" s="227"/>
      <c r="S690" s="227"/>
      <c r="T690" s="227"/>
      <c r="U690" s="227"/>
      <c r="V690" s="227"/>
      <c r="W690" s="227"/>
      <c r="X690" s="227"/>
      <c r="Y690" s="227"/>
      <c r="Z690" s="227"/>
      <c r="AA690" s="227"/>
      <c r="AB690" s="227"/>
      <c r="AC690" s="227"/>
      <c r="AD690" s="227"/>
      <c r="AE690" s="227"/>
      <c r="AF690" s="227"/>
      <c r="AG690" s="227"/>
      <c r="AH690" s="227"/>
      <c r="AI690" s="227"/>
    </row>
    <row r="691" hidden="1">
      <c r="A691" s="227"/>
      <c r="B691" s="227"/>
      <c r="C691" s="227"/>
      <c r="D691" s="227"/>
      <c r="E691" s="227"/>
      <c r="F691" s="227"/>
      <c r="G691" s="227"/>
      <c r="H691" s="227"/>
      <c r="I691" s="227"/>
      <c r="J691" s="227"/>
      <c r="K691" s="227"/>
      <c r="L691" s="227"/>
      <c r="M691" s="227"/>
      <c r="N691" s="227"/>
      <c r="O691" s="227"/>
      <c r="P691" s="227"/>
      <c r="Q691" s="227"/>
      <c r="R691" s="227"/>
      <c r="S691" s="227"/>
      <c r="T691" s="227"/>
      <c r="U691" s="227"/>
      <c r="V691" s="227"/>
      <c r="W691" s="227"/>
      <c r="X691" s="227"/>
      <c r="Y691" s="227"/>
      <c r="Z691" s="227"/>
      <c r="AA691" s="227"/>
      <c r="AB691" s="227"/>
      <c r="AC691" s="227"/>
      <c r="AD691" s="227"/>
      <c r="AE691" s="227"/>
      <c r="AF691" s="227"/>
      <c r="AG691" s="227"/>
      <c r="AH691" s="227"/>
      <c r="AI691" s="227"/>
    </row>
    <row r="692" hidden="1">
      <c r="A692" s="227"/>
      <c r="B692" s="227"/>
      <c r="C692" s="227"/>
      <c r="D692" s="227"/>
      <c r="E692" s="227"/>
      <c r="F692" s="227"/>
      <c r="G692" s="227"/>
      <c r="H692" s="227"/>
      <c r="I692" s="227"/>
      <c r="J692" s="227"/>
      <c r="K692" s="227"/>
      <c r="L692" s="227"/>
      <c r="M692" s="227"/>
      <c r="N692" s="227"/>
      <c r="O692" s="227"/>
      <c r="P692" s="227"/>
      <c r="Q692" s="227"/>
      <c r="R692" s="227"/>
      <c r="S692" s="227"/>
      <c r="T692" s="227"/>
      <c r="U692" s="227"/>
      <c r="V692" s="227"/>
      <c r="W692" s="227"/>
      <c r="X692" s="227"/>
      <c r="Y692" s="227"/>
      <c r="Z692" s="227"/>
      <c r="AA692" s="227"/>
      <c r="AB692" s="227"/>
      <c r="AC692" s="227"/>
      <c r="AD692" s="227"/>
      <c r="AE692" s="227"/>
      <c r="AF692" s="227"/>
      <c r="AG692" s="227"/>
      <c r="AH692" s="227"/>
      <c r="AI692" s="227"/>
    </row>
    <row r="693" hidden="1">
      <c r="A693" s="227"/>
      <c r="B693" s="227"/>
      <c r="C693" s="227"/>
      <c r="D693" s="227"/>
      <c r="E693" s="227"/>
      <c r="F693" s="227"/>
      <c r="G693" s="227"/>
      <c r="H693" s="227"/>
      <c r="I693" s="227"/>
      <c r="J693" s="227"/>
      <c r="K693" s="227"/>
      <c r="L693" s="227"/>
      <c r="M693" s="227"/>
      <c r="N693" s="227"/>
      <c r="O693" s="227"/>
      <c r="P693" s="227"/>
      <c r="Q693" s="227"/>
      <c r="R693" s="227"/>
      <c r="S693" s="227"/>
      <c r="T693" s="227"/>
      <c r="U693" s="227"/>
      <c r="V693" s="227"/>
      <c r="W693" s="227"/>
      <c r="X693" s="227"/>
      <c r="Y693" s="227"/>
      <c r="Z693" s="227"/>
      <c r="AA693" s="227"/>
      <c r="AB693" s="227"/>
      <c r="AC693" s="227"/>
      <c r="AD693" s="227"/>
      <c r="AE693" s="227"/>
      <c r="AF693" s="227"/>
      <c r="AG693" s="227"/>
      <c r="AH693" s="227"/>
      <c r="AI693" s="227"/>
    </row>
    <row r="694" hidden="1">
      <c r="A694" s="227"/>
      <c r="B694" s="227"/>
      <c r="C694" s="227"/>
      <c r="D694" s="227"/>
      <c r="E694" s="227"/>
      <c r="F694" s="227"/>
      <c r="G694" s="227"/>
      <c r="H694" s="227"/>
      <c r="I694" s="227"/>
      <c r="J694" s="227"/>
      <c r="K694" s="227"/>
      <c r="L694" s="227"/>
      <c r="M694" s="227"/>
      <c r="N694" s="227"/>
      <c r="O694" s="227"/>
      <c r="P694" s="227"/>
      <c r="Q694" s="227"/>
      <c r="R694" s="227"/>
      <c r="S694" s="227"/>
      <c r="T694" s="227"/>
      <c r="U694" s="227"/>
      <c r="V694" s="227"/>
      <c r="W694" s="227"/>
      <c r="X694" s="227"/>
      <c r="Y694" s="227"/>
      <c r="Z694" s="227"/>
      <c r="AA694" s="227"/>
      <c r="AB694" s="227"/>
      <c r="AC694" s="227"/>
      <c r="AD694" s="227"/>
      <c r="AE694" s="227"/>
      <c r="AF694" s="227"/>
      <c r="AG694" s="227"/>
      <c r="AH694" s="227"/>
      <c r="AI694" s="227"/>
    </row>
    <row r="695" hidden="1">
      <c r="A695" s="227"/>
      <c r="B695" s="227"/>
      <c r="C695" s="227"/>
      <c r="D695" s="227"/>
      <c r="E695" s="227"/>
      <c r="F695" s="227"/>
      <c r="G695" s="227"/>
      <c r="H695" s="227"/>
      <c r="I695" s="227"/>
      <c r="J695" s="227"/>
      <c r="K695" s="227"/>
      <c r="L695" s="227"/>
      <c r="M695" s="227"/>
      <c r="N695" s="227"/>
      <c r="O695" s="227"/>
      <c r="P695" s="227"/>
      <c r="Q695" s="227"/>
      <c r="R695" s="227"/>
      <c r="S695" s="227"/>
      <c r="T695" s="227"/>
      <c r="U695" s="227"/>
      <c r="V695" s="227"/>
      <c r="W695" s="227"/>
      <c r="X695" s="227"/>
      <c r="Y695" s="227"/>
      <c r="Z695" s="227"/>
      <c r="AA695" s="227"/>
      <c r="AB695" s="227"/>
      <c r="AC695" s="227"/>
      <c r="AD695" s="227"/>
      <c r="AE695" s="227"/>
      <c r="AF695" s="227"/>
      <c r="AG695" s="227"/>
      <c r="AH695" s="227"/>
      <c r="AI695" s="227"/>
    </row>
    <row r="696" hidden="1">
      <c r="A696" s="227"/>
      <c r="B696" s="227"/>
      <c r="C696" s="227"/>
      <c r="D696" s="227"/>
      <c r="E696" s="227"/>
      <c r="F696" s="227"/>
      <c r="G696" s="227"/>
      <c r="H696" s="227"/>
      <c r="I696" s="227"/>
      <c r="J696" s="227"/>
      <c r="K696" s="227"/>
      <c r="L696" s="227"/>
      <c r="M696" s="227"/>
      <c r="N696" s="227"/>
      <c r="O696" s="227"/>
      <c r="P696" s="227"/>
      <c r="Q696" s="227"/>
      <c r="R696" s="227"/>
      <c r="S696" s="227"/>
      <c r="T696" s="227"/>
      <c r="U696" s="227"/>
      <c r="V696" s="227"/>
      <c r="W696" s="227"/>
      <c r="X696" s="227"/>
      <c r="Y696" s="227"/>
      <c r="Z696" s="227"/>
      <c r="AA696" s="227"/>
      <c r="AB696" s="227"/>
      <c r="AC696" s="227"/>
      <c r="AD696" s="227"/>
      <c r="AE696" s="227"/>
      <c r="AF696" s="227"/>
      <c r="AG696" s="227"/>
      <c r="AH696" s="227"/>
      <c r="AI696" s="227"/>
    </row>
    <row r="697" hidden="1">
      <c r="A697" s="227"/>
      <c r="B697" s="227"/>
      <c r="C697" s="227"/>
      <c r="D697" s="227"/>
      <c r="E697" s="227"/>
      <c r="F697" s="227"/>
      <c r="G697" s="227"/>
      <c r="H697" s="227"/>
      <c r="I697" s="227"/>
      <c r="J697" s="227"/>
      <c r="K697" s="227"/>
      <c r="L697" s="227"/>
      <c r="M697" s="227"/>
      <c r="N697" s="227"/>
      <c r="O697" s="227"/>
      <c r="P697" s="227"/>
      <c r="Q697" s="227"/>
      <c r="R697" s="227"/>
      <c r="S697" s="227"/>
      <c r="T697" s="227"/>
      <c r="U697" s="227"/>
      <c r="V697" s="227"/>
      <c r="W697" s="227"/>
      <c r="X697" s="227"/>
      <c r="Y697" s="227"/>
      <c r="Z697" s="227"/>
      <c r="AA697" s="227"/>
      <c r="AB697" s="227"/>
      <c r="AC697" s="227"/>
      <c r="AD697" s="227"/>
      <c r="AE697" s="227"/>
      <c r="AF697" s="227"/>
      <c r="AG697" s="227"/>
      <c r="AH697" s="227"/>
      <c r="AI697" s="227"/>
    </row>
    <row r="698" hidden="1">
      <c r="A698" s="227"/>
      <c r="B698" s="227"/>
      <c r="C698" s="227"/>
      <c r="D698" s="227"/>
      <c r="E698" s="227"/>
      <c r="F698" s="227"/>
      <c r="G698" s="227"/>
      <c r="H698" s="227"/>
      <c r="I698" s="227"/>
      <c r="J698" s="227"/>
      <c r="K698" s="227"/>
      <c r="L698" s="227"/>
      <c r="M698" s="227"/>
      <c r="N698" s="227"/>
      <c r="O698" s="227"/>
      <c r="P698" s="227"/>
      <c r="Q698" s="227"/>
      <c r="R698" s="227"/>
      <c r="S698" s="227"/>
      <c r="T698" s="227"/>
      <c r="U698" s="227"/>
      <c r="V698" s="227"/>
      <c r="W698" s="227"/>
      <c r="X698" s="227"/>
      <c r="Y698" s="227"/>
      <c r="Z698" s="227"/>
      <c r="AA698" s="227"/>
      <c r="AB698" s="227"/>
      <c r="AC698" s="227"/>
      <c r="AD698" s="227"/>
      <c r="AE698" s="227"/>
      <c r="AF698" s="227"/>
      <c r="AG698" s="227"/>
      <c r="AH698" s="227"/>
      <c r="AI698" s="227"/>
    </row>
    <row r="699" hidden="1">
      <c r="A699" s="227"/>
      <c r="B699" s="227"/>
      <c r="C699" s="227"/>
      <c r="D699" s="227"/>
      <c r="E699" s="227"/>
      <c r="F699" s="227"/>
      <c r="G699" s="227"/>
      <c r="H699" s="227"/>
      <c r="I699" s="227"/>
      <c r="J699" s="227"/>
      <c r="K699" s="227"/>
      <c r="L699" s="227"/>
      <c r="M699" s="227"/>
      <c r="N699" s="227"/>
      <c r="O699" s="227"/>
      <c r="P699" s="227"/>
      <c r="Q699" s="227"/>
      <c r="R699" s="227"/>
      <c r="S699" s="227"/>
      <c r="T699" s="227"/>
      <c r="U699" s="227"/>
      <c r="V699" s="227"/>
      <c r="W699" s="227"/>
      <c r="X699" s="227"/>
      <c r="Y699" s="227"/>
      <c r="Z699" s="227"/>
      <c r="AA699" s="227"/>
      <c r="AB699" s="227"/>
      <c r="AC699" s="227"/>
      <c r="AD699" s="227"/>
      <c r="AE699" s="227"/>
      <c r="AF699" s="227"/>
      <c r="AG699" s="227"/>
      <c r="AH699" s="227"/>
      <c r="AI699" s="227"/>
    </row>
    <row r="700" hidden="1">
      <c r="A700" s="227"/>
      <c r="B700" s="227"/>
      <c r="C700" s="227"/>
      <c r="D700" s="227"/>
      <c r="E700" s="227"/>
      <c r="F700" s="227"/>
      <c r="G700" s="227"/>
      <c r="H700" s="227"/>
      <c r="I700" s="227"/>
      <c r="J700" s="227"/>
      <c r="K700" s="227"/>
      <c r="L700" s="227"/>
      <c r="M700" s="227"/>
      <c r="N700" s="227"/>
      <c r="O700" s="227"/>
      <c r="P700" s="227"/>
      <c r="Q700" s="227"/>
      <c r="R700" s="227"/>
      <c r="S700" s="227"/>
      <c r="T700" s="227"/>
      <c r="U700" s="227"/>
      <c r="V700" s="227"/>
      <c r="W700" s="227"/>
      <c r="X700" s="227"/>
      <c r="Y700" s="227"/>
      <c r="Z700" s="227"/>
      <c r="AA700" s="227"/>
      <c r="AB700" s="227"/>
      <c r="AC700" s="227"/>
      <c r="AD700" s="227"/>
      <c r="AE700" s="227"/>
      <c r="AF700" s="227"/>
      <c r="AG700" s="227"/>
      <c r="AH700" s="227"/>
      <c r="AI700" s="227"/>
    </row>
    <row r="701" hidden="1">
      <c r="A701" s="227"/>
      <c r="B701" s="227"/>
      <c r="C701" s="227"/>
      <c r="D701" s="227"/>
      <c r="E701" s="227"/>
      <c r="F701" s="227"/>
      <c r="G701" s="227"/>
      <c r="H701" s="227"/>
      <c r="I701" s="227"/>
      <c r="J701" s="227"/>
      <c r="K701" s="227"/>
      <c r="L701" s="227"/>
      <c r="M701" s="227"/>
      <c r="N701" s="227"/>
      <c r="O701" s="227"/>
      <c r="P701" s="227"/>
      <c r="Q701" s="227"/>
      <c r="R701" s="227"/>
      <c r="S701" s="227"/>
      <c r="T701" s="227"/>
      <c r="U701" s="227"/>
      <c r="V701" s="227"/>
      <c r="W701" s="227"/>
      <c r="X701" s="227"/>
      <c r="Y701" s="227"/>
      <c r="Z701" s="227"/>
      <c r="AA701" s="227"/>
      <c r="AB701" s="227"/>
      <c r="AC701" s="227"/>
      <c r="AD701" s="227"/>
      <c r="AE701" s="227"/>
      <c r="AF701" s="227"/>
      <c r="AG701" s="227"/>
      <c r="AH701" s="227"/>
      <c r="AI701" s="227"/>
    </row>
    <row r="702" hidden="1">
      <c r="A702" s="227"/>
      <c r="B702" s="227"/>
      <c r="C702" s="227"/>
      <c r="D702" s="227"/>
      <c r="E702" s="227"/>
      <c r="F702" s="227"/>
      <c r="G702" s="227"/>
      <c r="H702" s="227"/>
      <c r="I702" s="227"/>
      <c r="J702" s="227"/>
      <c r="K702" s="227"/>
      <c r="L702" s="227"/>
      <c r="M702" s="227"/>
      <c r="N702" s="227"/>
      <c r="O702" s="227"/>
      <c r="P702" s="227"/>
      <c r="Q702" s="227"/>
      <c r="R702" s="227"/>
      <c r="S702" s="227"/>
      <c r="T702" s="227"/>
      <c r="U702" s="227"/>
      <c r="V702" s="227"/>
      <c r="W702" s="227"/>
      <c r="X702" s="227"/>
      <c r="Y702" s="227"/>
      <c r="Z702" s="227"/>
      <c r="AA702" s="227"/>
      <c r="AB702" s="227"/>
      <c r="AC702" s="227"/>
      <c r="AD702" s="227"/>
      <c r="AE702" s="227"/>
      <c r="AF702" s="227"/>
      <c r="AG702" s="227"/>
      <c r="AH702" s="227"/>
      <c r="AI702" s="227"/>
    </row>
    <row r="703" hidden="1">
      <c r="A703" s="227"/>
      <c r="B703" s="227"/>
      <c r="C703" s="227"/>
      <c r="D703" s="227"/>
      <c r="E703" s="227"/>
      <c r="F703" s="227"/>
      <c r="G703" s="227"/>
      <c r="H703" s="227"/>
      <c r="I703" s="227"/>
      <c r="J703" s="227"/>
      <c r="K703" s="227"/>
      <c r="L703" s="227"/>
      <c r="M703" s="227"/>
      <c r="N703" s="227"/>
      <c r="O703" s="227"/>
      <c r="P703" s="227"/>
      <c r="Q703" s="227"/>
      <c r="R703" s="227"/>
      <c r="S703" s="227"/>
      <c r="T703" s="227"/>
      <c r="U703" s="227"/>
      <c r="V703" s="227"/>
      <c r="W703" s="227"/>
      <c r="X703" s="227"/>
      <c r="Y703" s="227"/>
      <c r="Z703" s="227"/>
      <c r="AA703" s="227"/>
      <c r="AB703" s="227"/>
      <c r="AC703" s="227"/>
      <c r="AD703" s="227"/>
      <c r="AE703" s="227"/>
      <c r="AF703" s="227"/>
      <c r="AG703" s="227"/>
      <c r="AH703" s="227"/>
      <c r="AI703" s="227"/>
    </row>
    <row r="704" hidden="1">
      <c r="A704" s="227"/>
      <c r="B704" s="227"/>
      <c r="C704" s="227"/>
      <c r="D704" s="227"/>
      <c r="E704" s="227"/>
      <c r="F704" s="227"/>
      <c r="G704" s="227"/>
      <c r="H704" s="227"/>
      <c r="I704" s="227"/>
      <c r="J704" s="227"/>
      <c r="K704" s="227"/>
      <c r="L704" s="227"/>
      <c r="M704" s="227"/>
      <c r="N704" s="227"/>
      <c r="O704" s="227"/>
      <c r="P704" s="227"/>
      <c r="Q704" s="227"/>
      <c r="R704" s="227"/>
      <c r="S704" s="227"/>
      <c r="T704" s="227"/>
      <c r="U704" s="227"/>
      <c r="V704" s="227"/>
      <c r="W704" s="227"/>
      <c r="X704" s="227"/>
      <c r="Y704" s="227"/>
      <c r="Z704" s="227"/>
      <c r="AA704" s="227"/>
      <c r="AB704" s="227"/>
      <c r="AC704" s="227"/>
      <c r="AD704" s="227"/>
      <c r="AE704" s="227"/>
      <c r="AF704" s="227"/>
      <c r="AG704" s="227"/>
      <c r="AH704" s="227"/>
      <c r="AI704" s="227"/>
    </row>
    <row r="705" hidden="1">
      <c r="A705" s="227"/>
      <c r="B705" s="227"/>
      <c r="C705" s="227"/>
      <c r="D705" s="227"/>
      <c r="E705" s="227"/>
      <c r="F705" s="227"/>
      <c r="G705" s="227"/>
      <c r="H705" s="227"/>
      <c r="I705" s="227"/>
      <c r="J705" s="227"/>
      <c r="K705" s="227"/>
      <c r="L705" s="227"/>
      <c r="M705" s="227"/>
      <c r="N705" s="227"/>
      <c r="O705" s="227"/>
      <c r="P705" s="227"/>
      <c r="Q705" s="227"/>
      <c r="R705" s="227"/>
      <c r="S705" s="227"/>
      <c r="T705" s="227"/>
      <c r="U705" s="227"/>
      <c r="V705" s="227"/>
      <c r="W705" s="227"/>
      <c r="X705" s="227"/>
      <c r="Y705" s="227"/>
      <c r="Z705" s="227"/>
      <c r="AA705" s="227"/>
      <c r="AB705" s="227"/>
      <c r="AC705" s="227"/>
      <c r="AD705" s="227"/>
      <c r="AE705" s="227"/>
      <c r="AF705" s="227"/>
      <c r="AG705" s="227"/>
      <c r="AH705" s="227"/>
      <c r="AI705" s="227"/>
    </row>
    <row r="706" hidden="1">
      <c r="A706" s="227"/>
      <c r="B706" s="227"/>
      <c r="C706" s="227"/>
      <c r="D706" s="227"/>
      <c r="E706" s="227"/>
      <c r="F706" s="227"/>
      <c r="G706" s="227"/>
      <c r="H706" s="227"/>
      <c r="I706" s="227"/>
      <c r="J706" s="227"/>
      <c r="K706" s="227"/>
      <c r="L706" s="227"/>
      <c r="M706" s="227"/>
      <c r="N706" s="227"/>
      <c r="O706" s="227"/>
      <c r="P706" s="227"/>
      <c r="Q706" s="227"/>
      <c r="R706" s="227"/>
      <c r="S706" s="227"/>
      <c r="T706" s="227"/>
      <c r="U706" s="227"/>
      <c r="V706" s="227"/>
      <c r="W706" s="227"/>
      <c r="X706" s="227"/>
      <c r="Y706" s="227"/>
      <c r="Z706" s="227"/>
      <c r="AA706" s="227"/>
      <c r="AB706" s="227"/>
      <c r="AC706" s="227"/>
      <c r="AD706" s="227"/>
      <c r="AE706" s="227"/>
      <c r="AF706" s="227"/>
      <c r="AG706" s="227"/>
      <c r="AH706" s="227"/>
      <c r="AI706" s="227"/>
    </row>
    <row r="707" hidden="1">
      <c r="A707" s="227"/>
      <c r="B707" s="227"/>
      <c r="C707" s="227"/>
      <c r="D707" s="227"/>
      <c r="E707" s="227"/>
      <c r="F707" s="227"/>
      <c r="G707" s="227"/>
      <c r="H707" s="227"/>
      <c r="I707" s="227"/>
      <c r="J707" s="227"/>
      <c r="K707" s="227"/>
      <c r="L707" s="227"/>
      <c r="M707" s="227"/>
      <c r="N707" s="227"/>
      <c r="O707" s="227"/>
      <c r="P707" s="227"/>
      <c r="Q707" s="227"/>
      <c r="R707" s="227"/>
      <c r="S707" s="227"/>
      <c r="T707" s="227"/>
      <c r="U707" s="227"/>
      <c r="V707" s="227"/>
      <c r="W707" s="227"/>
      <c r="X707" s="227"/>
      <c r="Y707" s="227"/>
      <c r="Z707" s="227"/>
      <c r="AA707" s="227"/>
      <c r="AB707" s="227"/>
      <c r="AC707" s="227"/>
      <c r="AD707" s="227"/>
      <c r="AE707" s="227"/>
      <c r="AF707" s="227"/>
      <c r="AG707" s="227"/>
      <c r="AH707" s="227"/>
      <c r="AI707" s="227"/>
    </row>
    <row r="708" hidden="1">
      <c r="A708" s="227"/>
      <c r="B708" s="227"/>
      <c r="C708" s="227"/>
      <c r="D708" s="227"/>
      <c r="E708" s="227"/>
      <c r="F708" s="227"/>
      <c r="G708" s="227"/>
      <c r="H708" s="227"/>
      <c r="I708" s="227"/>
      <c r="J708" s="227"/>
      <c r="K708" s="227"/>
      <c r="L708" s="227"/>
      <c r="M708" s="227"/>
      <c r="N708" s="227"/>
      <c r="O708" s="227"/>
      <c r="P708" s="227"/>
      <c r="Q708" s="227"/>
      <c r="R708" s="227"/>
      <c r="S708" s="227"/>
      <c r="T708" s="227"/>
      <c r="U708" s="227"/>
      <c r="V708" s="227"/>
      <c r="W708" s="227"/>
      <c r="X708" s="227"/>
      <c r="Y708" s="227"/>
      <c r="Z708" s="227"/>
      <c r="AA708" s="227"/>
      <c r="AB708" s="227"/>
      <c r="AC708" s="227"/>
      <c r="AD708" s="227"/>
      <c r="AE708" s="227"/>
      <c r="AF708" s="227"/>
      <c r="AG708" s="227"/>
      <c r="AH708" s="227"/>
      <c r="AI708" s="227"/>
    </row>
    <row r="709" hidden="1">
      <c r="A709" s="227"/>
      <c r="B709" s="227"/>
      <c r="C709" s="227"/>
      <c r="D709" s="227"/>
      <c r="E709" s="227"/>
      <c r="F709" s="227"/>
      <c r="G709" s="227"/>
      <c r="H709" s="227"/>
      <c r="I709" s="227"/>
      <c r="J709" s="227"/>
      <c r="K709" s="227"/>
      <c r="L709" s="227"/>
      <c r="M709" s="227"/>
      <c r="N709" s="227"/>
      <c r="O709" s="227"/>
      <c r="P709" s="227"/>
      <c r="Q709" s="227"/>
      <c r="R709" s="227"/>
      <c r="S709" s="227"/>
      <c r="T709" s="227"/>
      <c r="U709" s="227"/>
      <c r="V709" s="227"/>
      <c r="W709" s="227"/>
      <c r="X709" s="227"/>
      <c r="Y709" s="227"/>
      <c r="Z709" s="227"/>
      <c r="AA709" s="227"/>
      <c r="AB709" s="227"/>
      <c r="AC709" s="227"/>
      <c r="AD709" s="227"/>
      <c r="AE709" s="227"/>
      <c r="AF709" s="227"/>
      <c r="AG709" s="227"/>
      <c r="AH709" s="227"/>
      <c r="AI709" s="227"/>
    </row>
    <row r="710" hidden="1">
      <c r="A710" s="227"/>
      <c r="B710" s="227"/>
      <c r="C710" s="227"/>
      <c r="D710" s="227"/>
      <c r="E710" s="227"/>
      <c r="F710" s="227"/>
      <c r="G710" s="227"/>
      <c r="H710" s="227"/>
      <c r="I710" s="227"/>
      <c r="J710" s="227"/>
      <c r="K710" s="227"/>
      <c r="L710" s="227"/>
      <c r="M710" s="227"/>
      <c r="N710" s="227"/>
      <c r="O710" s="227"/>
      <c r="P710" s="227"/>
      <c r="Q710" s="227"/>
      <c r="R710" s="227"/>
      <c r="S710" s="227"/>
      <c r="T710" s="227"/>
      <c r="U710" s="227"/>
      <c r="V710" s="227"/>
      <c r="W710" s="227"/>
      <c r="X710" s="227"/>
      <c r="Y710" s="227"/>
      <c r="Z710" s="227"/>
      <c r="AA710" s="227"/>
      <c r="AB710" s="227"/>
      <c r="AC710" s="227"/>
      <c r="AD710" s="227"/>
      <c r="AE710" s="227"/>
      <c r="AF710" s="227"/>
      <c r="AG710" s="227"/>
      <c r="AH710" s="227"/>
      <c r="AI710" s="227"/>
    </row>
    <row r="711" hidden="1">
      <c r="A711" s="227"/>
      <c r="B711" s="227"/>
      <c r="C711" s="227"/>
      <c r="D711" s="227"/>
      <c r="E711" s="227"/>
      <c r="F711" s="227"/>
      <c r="G711" s="227"/>
      <c r="H711" s="227"/>
      <c r="I711" s="227"/>
      <c r="J711" s="227"/>
      <c r="K711" s="227"/>
      <c r="L711" s="227"/>
      <c r="M711" s="227"/>
      <c r="N711" s="227"/>
      <c r="O711" s="227"/>
      <c r="P711" s="227"/>
      <c r="Q711" s="227"/>
      <c r="R711" s="227"/>
      <c r="S711" s="227"/>
      <c r="T711" s="227"/>
      <c r="U711" s="227"/>
      <c r="V711" s="227"/>
      <c r="W711" s="227"/>
      <c r="X711" s="227"/>
      <c r="Y711" s="227"/>
      <c r="Z711" s="227"/>
      <c r="AA711" s="227"/>
      <c r="AB711" s="227"/>
      <c r="AC711" s="227"/>
      <c r="AD711" s="227"/>
      <c r="AE711" s="227"/>
      <c r="AF711" s="227"/>
      <c r="AG711" s="227"/>
      <c r="AH711" s="227"/>
      <c r="AI711" s="227"/>
    </row>
    <row r="712" hidden="1">
      <c r="A712" s="227"/>
      <c r="B712" s="227"/>
      <c r="C712" s="227"/>
      <c r="D712" s="227"/>
      <c r="E712" s="227"/>
      <c r="F712" s="227"/>
      <c r="G712" s="227"/>
      <c r="H712" s="227"/>
      <c r="I712" s="227"/>
      <c r="J712" s="227"/>
      <c r="K712" s="227"/>
      <c r="L712" s="227"/>
      <c r="M712" s="227"/>
      <c r="N712" s="227"/>
      <c r="O712" s="227"/>
      <c r="P712" s="227"/>
      <c r="Q712" s="227"/>
      <c r="R712" s="227"/>
      <c r="S712" s="227"/>
      <c r="T712" s="227"/>
      <c r="U712" s="227"/>
      <c r="V712" s="227"/>
      <c r="W712" s="227"/>
      <c r="X712" s="227"/>
      <c r="Y712" s="227"/>
      <c r="Z712" s="227"/>
      <c r="AA712" s="227"/>
      <c r="AB712" s="227"/>
      <c r="AC712" s="227"/>
      <c r="AD712" s="227"/>
      <c r="AE712" s="227"/>
      <c r="AF712" s="227"/>
      <c r="AG712" s="227"/>
      <c r="AH712" s="227"/>
      <c r="AI712" s="227"/>
    </row>
    <row r="713" hidden="1">
      <c r="A713" s="227"/>
      <c r="B713" s="227"/>
      <c r="C713" s="227"/>
      <c r="D713" s="227"/>
      <c r="E713" s="227"/>
      <c r="F713" s="227"/>
      <c r="G713" s="227"/>
      <c r="H713" s="227"/>
      <c r="I713" s="227"/>
      <c r="J713" s="227"/>
      <c r="K713" s="227"/>
      <c r="L713" s="227"/>
      <c r="M713" s="227"/>
      <c r="N713" s="227"/>
      <c r="O713" s="227"/>
      <c r="P713" s="227"/>
      <c r="Q713" s="227"/>
      <c r="R713" s="227"/>
      <c r="S713" s="227"/>
      <c r="T713" s="227"/>
      <c r="U713" s="227"/>
      <c r="V713" s="227"/>
      <c r="W713" s="227"/>
      <c r="X713" s="227"/>
      <c r="Y713" s="227"/>
      <c r="Z713" s="227"/>
      <c r="AA713" s="227"/>
      <c r="AB713" s="227"/>
      <c r="AC713" s="227"/>
      <c r="AD713" s="227"/>
      <c r="AE713" s="227"/>
      <c r="AF713" s="227"/>
      <c r="AG713" s="227"/>
      <c r="AH713" s="227"/>
      <c r="AI713" s="227"/>
    </row>
    <row r="714" hidden="1">
      <c r="A714" s="227"/>
      <c r="B714" s="227"/>
      <c r="C714" s="227"/>
      <c r="D714" s="227"/>
      <c r="E714" s="227"/>
      <c r="F714" s="227"/>
      <c r="G714" s="227"/>
      <c r="H714" s="227"/>
      <c r="I714" s="227"/>
      <c r="J714" s="227"/>
      <c r="K714" s="227"/>
      <c r="L714" s="227"/>
      <c r="M714" s="227"/>
      <c r="N714" s="227"/>
      <c r="O714" s="227"/>
      <c r="P714" s="227"/>
      <c r="Q714" s="227"/>
      <c r="R714" s="227"/>
      <c r="S714" s="227"/>
      <c r="T714" s="227"/>
      <c r="U714" s="227"/>
      <c r="V714" s="227"/>
      <c r="W714" s="227"/>
      <c r="X714" s="227"/>
      <c r="Y714" s="227"/>
      <c r="Z714" s="227"/>
      <c r="AA714" s="227"/>
      <c r="AB714" s="227"/>
      <c r="AC714" s="227"/>
      <c r="AD714" s="227"/>
      <c r="AE714" s="227"/>
      <c r="AF714" s="227"/>
      <c r="AG714" s="227"/>
      <c r="AH714" s="227"/>
      <c r="AI714" s="227"/>
    </row>
    <row r="715" hidden="1">
      <c r="A715" s="227"/>
      <c r="B715" s="227"/>
      <c r="C715" s="227"/>
      <c r="D715" s="227"/>
      <c r="E715" s="227"/>
      <c r="F715" s="227"/>
      <c r="G715" s="227"/>
      <c r="H715" s="227"/>
      <c r="I715" s="227"/>
      <c r="J715" s="227"/>
      <c r="K715" s="227"/>
      <c r="L715" s="227"/>
      <c r="M715" s="227"/>
      <c r="N715" s="227"/>
      <c r="O715" s="227"/>
      <c r="P715" s="227"/>
      <c r="Q715" s="227"/>
      <c r="R715" s="227"/>
      <c r="S715" s="227"/>
      <c r="T715" s="227"/>
      <c r="U715" s="227"/>
      <c r="V715" s="227"/>
      <c r="W715" s="227"/>
      <c r="X715" s="227"/>
      <c r="Y715" s="227"/>
      <c r="Z715" s="227"/>
      <c r="AA715" s="227"/>
      <c r="AB715" s="227"/>
      <c r="AC715" s="227"/>
      <c r="AD715" s="227"/>
      <c r="AE715" s="227"/>
      <c r="AF715" s="227"/>
      <c r="AG715" s="227"/>
      <c r="AH715" s="227"/>
      <c r="AI715" s="227"/>
    </row>
    <row r="716" hidden="1">
      <c r="A716" s="227"/>
      <c r="B716" s="227"/>
      <c r="C716" s="227"/>
      <c r="D716" s="227"/>
      <c r="E716" s="227"/>
      <c r="F716" s="227"/>
      <c r="G716" s="227"/>
      <c r="H716" s="227"/>
      <c r="I716" s="227"/>
      <c r="J716" s="227"/>
      <c r="K716" s="227"/>
      <c r="L716" s="227"/>
      <c r="M716" s="227"/>
      <c r="N716" s="227"/>
      <c r="O716" s="227"/>
      <c r="P716" s="227"/>
      <c r="Q716" s="227"/>
      <c r="R716" s="227"/>
      <c r="S716" s="227"/>
      <c r="T716" s="227"/>
      <c r="U716" s="227"/>
      <c r="V716" s="227"/>
      <c r="W716" s="227"/>
      <c r="X716" s="227"/>
      <c r="Y716" s="227"/>
      <c r="Z716" s="227"/>
      <c r="AA716" s="227"/>
      <c r="AB716" s="227"/>
      <c r="AC716" s="227"/>
      <c r="AD716" s="227"/>
      <c r="AE716" s="227"/>
      <c r="AF716" s="227"/>
      <c r="AG716" s="227"/>
      <c r="AH716" s="227"/>
      <c r="AI716" s="227"/>
    </row>
    <row r="717" hidden="1">
      <c r="A717" s="227"/>
      <c r="B717" s="227"/>
      <c r="C717" s="227"/>
      <c r="D717" s="227"/>
      <c r="E717" s="227"/>
      <c r="F717" s="227"/>
      <c r="G717" s="227"/>
      <c r="H717" s="227"/>
      <c r="I717" s="227"/>
      <c r="J717" s="227"/>
      <c r="K717" s="227"/>
      <c r="L717" s="227"/>
      <c r="M717" s="227"/>
      <c r="N717" s="227"/>
      <c r="O717" s="227"/>
      <c r="P717" s="227"/>
      <c r="Q717" s="227"/>
      <c r="R717" s="227"/>
      <c r="S717" s="227"/>
      <c r="T717" s="227"/>
      <c r="U717" s="227"/>
      <c r="V717" s="227"/>
      <c r="W717" s="227"/>
      <c r="X717" s="227"/>
      <c r="Y717" s="227"/>
      <c r="Z717" s="227"/>
      <c r="AA717" s="227"/>
      <c r="AB717" s="227"/>
      <c r="AC717" s="227"/>
      <c r="AD717" s="227"/>
      <c r="AE717" s="227"/>
      <c r="AF717" s="227"/>
      <c r="AG717" s="227"/>
      <c r="AH717" s="227"/>
      <c r="AI717" s="227"/>
    </row>
    <row r="718" hidden="1">
      <c r="A718" s="227"/>
      <c r="B718" s="227"/>
      <c r="C718" s="227"/>
      <c r="D718" s="227"/>
      <c r="E718" s="227"/>
      <c r="F718" s="227"/>
      <c r="G718" s="227"/>
      <c r="H718" s="227"/>
      <c r="I718" s="227"/>
      <c r="J718" s="227"/>
      <c r="K718" s="227"/>
      <c r="L718" s="227"/>
      <c r="M718" s="227"/>
      <c r="N718" s="227"/>
      <c r="O718" s="227"/>
      <c r="P718" s="227"/>
      <c r="Q718" s="227"/>
      <c r="R718" s="227"/>
      <c r="S718" s="227"/>
      <c r="T718" s="227"/>
      <c r="U718" s="227"/>
      <c r="V718" s="227"/>
      <c r="W718" s="227"/>
      <c r="X718" s="227"/>
      <c r="Y718" s="227"/>
      <c r="Z718" s="227"/>
      <c r="AA718" s="227"/>
      <c r="AB718" s="227"/>
      <c r="AC718" s="227"/>
      <c r="AD718" s="227"/>
      <c r="AE718" s="227"/>
      <c r="AF718" s="227"/>
      <c r="AG718" s="227"/>
      <c r="AH718" s="227"/>
      <c r="AI718" s="227"/>
    </row>
    <row r="719" hidden="1">
      <c r="A719" s="227"/>
      <c r="B719" s="227"/>
      <c r="C719" s="227"/>
      <c r="D719" s="227"/>
      <c r="E719" s="227"/>
      <c r="F719" s="227"/>
      <c r="G719" s="227"/>
      <c r="H719" s="227"/>
      <c r="I719" s="227"/>
      <c r="J719" s="227"/>
      <c r="K719" s="227"/>
      <c r="L719" s="227"/>
      <c r="M719" s="227"/>
      <c r="N719" s="227"/>
      <c r="O719" s="227"/>
      <c r="P719" s="227"/>
      <c r="Q719" s="227"/>
      <c r="R719" s="227"/>
      <c r="S719" s="227"/>
      <c r="T719" s="227"/>
      <c r="U719" s="227"/>
      <c r="V719" s="227"/>
      <c r="W719" s="227"/>
      <c r="X719" s="227"/>
      <c r="Y719" s="227"/>
      <c r="Z719" s="227"/>
      <c r="AA719" s="227"/>
      <c r="AB719" s="227"/>
      <c r="AC719" s="227"/>
      <c r="AD719" s="227"/>
      <c r="AE719" s="227"/>
      <c r="AF719" s="227"/>
      <c r="AG719" s="227"/>
      <c r="AH719" s="227"/>
      <c r="AI719" s="227"/>
    </row>
    <row r="720" hidden="1">
      <c r="A720" s="227"/>
      <c r="B720" s="227"/>
      <c r="C720" s="227"/>
      <c r="D720" s="227"/>
      <c r="E720" s="227"/>
      <c r="F720" s="227"/>
      <c r="G720" s="227"/>
      <c r="H720" s="227"/>
      <c r="I720" s="227"/>
      <c r="J720" s="227"/>
      <c r="K720" s="227"/>
      <c r="L720" s="227"/>
      <c r="M720" s="227"/>
      <c r="N720" s="227"/>
      <c r="O720" s="227"/>
      <c r="P720" s="227"/>
      <c r="Q720" s="227"/>
      <c r="R720" s="227"/>
      <c r="S720" s="227"/>
      <c r="T720" s="227"/>
      <c r="U720" s="227"/>
      <c r="V720" s="227"/>
      <c r="W720" s="227"/>
      <c r="X720" s="227"/>
      <c r="Y720" s="227"/>
      <c r="Z720" s="227"/>
      <c r="AA720" s="227"/>
      <c r="AB720" s="227"/>
      <c r="AC720" s="227"/>
      <c r="AD720" s="227"/>
      <c r="AE720" s="227"/>
      <c r="AF720" s="227"/>
      <c r="AG720" s="227"/>
      <c r="AH720" s="227"/>
      <c r="AI720" s="227"/>
    </row>
    <row r="721" hidden="1">
      <c r="A721" s="227"/>
      <c r="B721" s="227"/>
      <c r="C721" s="227"/>
      <c r="D721" s="227"/>
      <c r="E721" s="227"/>
      <c r="F721" s="227"/>
      <c r="G721" s="227"/>
      <c r="H721" s="227"/>
      <c r="I721" s="227"/>
      <c r="J721" s="227"/>
      <c r="K721" s="227"/>
      <c r="L721" s="227"/>
      <c r="M721" s="227"/>
      <c r="N721" s="227"/>
      <c r="O721" s="227"/>
      <c r="P721" s="227"/>
      <c r="Q721" s="227"/>
      <c r="R721" s="227"/>
      <c r="S721" s="227"/>
      <c r="T721" s="227"/>
      <c r="U721" s="227"/>
      <c r="V721" s="227"/>
      <c r="W721" s="227"/>
      <c r="X721" s="227"/>
      <c r="Y721" s="227"/>
      <c r="Z721" s="227"/>
      <c r="AA721" s="227"/>
      <c r="AB721" s="227"/>
      <c r="AC721" s="227"/>
      <c r="AD721" s="227"/>
      <c r="AE721" s="227"/>
      <c r="AF721" s="227"/>
      <c r="AG721" s="227"/>
      <c r="AH721" s="227"/>
      <c r="AI721" s="227"/>
    </row>
    <row r="722" hidden="1">
      <c r="A722" s="227"/>
      <c r="B722" s="227"/>
      <c r="C722" s="227"/>
      <c r="D722" s="227"/>
      <c r="E722" s="227"/>
      <c r="F722" s="227"/>
      <c r="G722" s="227"/>
      <c r="H722" s="227"/>
      <c r="I722" s="227"/>
      <c r="J722" s="227"/>
      <c r="K722" s="227"/>
      <c r="L722" s="227"/>
      <c r="M722" s="227"/>
      <c r="N722" s="227"/>
      <c r="O722" s="227"/>
      <c r="P722" s="227"/>
      <c r="Q722" s="227"/>
      <c r="R722" s="227"/>
      <c r="S722" s="227"/>
      <c r="T722" s="227"/>
      <c r="U722" s="227"/>
      <c r="V722" s="227"/>
      <c r="W722" s="227"/>
      <c r="X722" s="227"/>
      <c r="Y722" s="227"/>
      <c r="Z722" s="227"/>
      <c r="AA722" s="227"/>
      <c r="AB722" s="227"/>
      <c r="AC722" s="227"/>
      <c r="AD722" s="227"/>
      <c r="AE722" s="227"/>
      <c r="AF722" s="227"/>
      <c r="AG722" s="227"/>
      <c r="AH722" s="227"/>
      <c r="AI722" s="227"/>
    </row>
    <row r="723" hidden="1">
      <c r="A723" s="227"/>
      <c r="B723" s="227"/>
      <c r="C723" s="227"/>
      <c r="D723" s="227"/>
      <c r="E723" s="227"/>
      <c r="F723" s="227"/>
      <c r="G723" s="227"/>
      <c r="H723" s="227"/>
      <c r="I723" s="227"/>
      <c r="J723" s="227"/>
      <c r="K723" s="227"/>
      <c r="L723" s="227"/>
      <c r="M723" s="227"/>
      <c r="N723" s="227"/>
      <c r="O723" s="227"/>
      <c r="P723" s="227"/>
      <c r="Q723" s="227"/>
      <c r="R723" s="227"/>
      <c r="S723" s="227"/>
      <c r="T723" s="227"/>
      <c r="U723" s="227"/>
      <c r="V723" s="227"/>
      <c r="W723" s="227"/>
      <c r="X723" s="227"/>
      <c r="Y723" s="227"/>
      <c r="Z723" s="227"/>
      <c r="AA723" s="227"/>
      <c r="AB723" s="227"/>
      <c r="AC723" s="227"/>
      <c r="AD723" s="227"/>
      <c r="AE723" s="227"/>
      <c r="AF723" s="227"/>
      <c r="AG723" s="227"/>
      <c r="AH723" s="227"/>
      <c r="AI723" s="227"/>
    </row>
    <row r="724" hidden="1">
      <c r="A724" s="227"/>
      <c r="B724" s="227"/>
      <c r="C724" s="227"/>
      <c r="D724" s="227"/>
      <c r="E724" s="227"/>
      <c r="F724" s="227"/>
      <c r="G724" s="227"/>
      <c r="H724" s="227"/>
      <c r="I724" s="227"/>
      <c r="J724" s="227"/>
      <c r="K724" s="227"/>
      <c r="L724" s="227"/>
      <c r="M724" s="227"/>
      <c r="N724" s="227"/>
      <c r="O724" s="227"/>
      <c r="P724" s="227"/>
      <c r="Q724" s="227"/>
      <c r="R724" s="227"/>
      <c r="S724" s="227"/>
      <c r="T724" s="227"/>
      <c r="U724" s="227"/>
      <c r="V724" s="227"/>
      <c r="W724" s="227"/>
      <c r="X724" s="227"/>
      <c r="Y724" s="227"/>
      <c r="Z724" s="227"/>
      <c r="AA724" s="227"/>
      <c r="AB724" s="227"/>
      <c r="AC724" s="227"/>
      <c r="AD724" s="227"/>
      <c r="AE724" s="227"/>
      <c r="AF724" s="227"/>
      <c r="AG724" s="227"/>
      <c r="AH724" s="227"/>
      <c r="AI724" s="227"/>
    </row>
    <row r="725" hidden="1">
      <c r="A725" s="227"/>
      <c r="B725" s="227"/>
      <c r="C725" s="227"/>
      <c r="D725" s="227"/>
      <c r="E725" s="227"/>
      <c r="F725" s="227"/>
      <c r="G725" s="227"/>
      <c r="H725" s="227"/>
      <c r="I725" s="227"/>
      <c r="J725" s="227"/>
      <c r="K725" s="227"/>
      <c r="L725" s="227"/>
      <c r="M725" s="227"/>
      <c r="N725" s="227"/>
      <c r="O725" s="227"/>
      <c r="P725" s="227"/>
      <c r="Q725" s="227"/>
      <c r="R725" s="227"/>
      <c r="S725" s="227"/>
      <c r="T725" s="227"/>
      <c r="U725" s="227"/>
      <c r="V725" s="227"/>
      <c r="W725" s="227"/>
      <c r="X725" s="227"/>
      <c r="Y725" s="227"/>
      <c r="Z725" s="227"/>
      <c r="AA725" s="227"/>
      <c r="AB725" s="227"/>
      <c r="AC725" s="227"/>
      <c r="AD725" s="227"/>
      <c r="AE725" s="227"/>
      <c r="AF725" s="227"/>
      <c r="AG725" s="227"/>
      <c r="AH725" s="227"/>
      <c r="AI725" s="227"/>
    </row>
    <row r="726" hidden="1">
      <c r="A726" s="227"/>
      <c r="B726" s="227"/>
      <c r="C726" s="227"/>
      <c r="D726" s="227"/>
      <c r="E726" s="227"/>
      <c r="F726" s="227"/>
      <c r="G726" s="227"/>
      <c r="H726" s="227"/>
      <c r="I726" s="227"/>
      <c r="J726" s="227"/>
      <c r="K726" s="227"/>
      <c r="L726" s="227"/>
      <c r="M726" s="227"/>
      <c r="N726" s="227"/>
      <c r="O726" s="227"/>
      <c r="P726" s="227"/>
      <c r="Q726" s="227"/>
      <c r="R726" s="227"/>
      <c r="S726" s="227"/>
      <c r="T726" s="227"/>
      <c r="U726" s="227"/>
      <c r="V726" s="227"/>
      <c r="W726" s="227"/>
      <c r="X726" s="227"/>
      <c r="Y726" s="227"/>
      <c r="Z726" s="227"/>
      <c r="AA726" s="227"/>
      <c r="AB726" s="227"/>
      <c r="AC726" s="227"/>
      <c r="AD726" s="227"/>
      <c r="AE726" s="227"/>
      <c r="AF726" s="227"/>
      <c r="AG726" s="227"/>
      <c r="AH726" s="227"/>
      <c r="AI726" s="227"/>
    </row>
    <row r="727" hidden="1">
      <c r="A727" s="227"/>
      <c r="B727" s="227"/>
      <c r="C727" s="227"/>
      <c r="D727" s="227"/>
      <c r="E727" s="227"/>
      <c r="F727" s="227"/>
      <c r="G727" s="227"/>
      <c r="H727" s="227"/>
      <c r="I727" s="227"/>
      <c r="J727" s="227"/>
      <c r="K727" s="227"/>
      <c r="L727" s="227"/>
      <c r="M727" s="227"/>
      <c r="N727" s="227"/>
      <c r="O727" s="227"/>
      <c r="P727" s="227"/>
      <c r="Q727" s="227"/>
      <c r="R727" s="227"/>
      <c r="S727" s="227"/>
      <c r="T727" s="227"/>
      <c r="U727" s="227"/>
      <c r="V727" s="227"/>
      <c r="W727" s="227"/>
      <c r="X727" s="227"/>
      <c r="Y727" s="227"/>
      <c r="Z727" s="227"/>
      <c r="AA727" s="227"/>
      <c r="AB727" s="227"/>
      <c r="AC727" s="227"/>
      <c r="AD727" s="227"/>
      <c r="AE727" s="227"/>
      <c r="AF727" s="227"/>
      <c r="AG727" s="227"/>
      <c r="AH727" s="227"/>
      <c r="AI727" s="227"/>
    </row>
    <row r="728" hidden="1">
      <c r="A728" s="227"/>
      <c r="B728" s="227"/>
      <c r="C728" s="227"/>
      <c r="D728" s="227"/>
      <c r="E728" s="227"/>
      <c r="F728" s="227"/>
      <c r="G728" s="227"/>
      <c r="H728" s="227"/>
      <c r="I728" s="227"/>
      <c r="J728" s="227"/>
      <c r="K728" s="227"/>
      <c r="L728" s="227"/>
      <c r="M728" s="227"/>
      <c r="N728" s="227"/>
      <c r="O728" s="227"/>
      <c r="P728" s="227"/>
      <c r="Q728" s="227"/>
      <c r="R728" s="227"/>
      <c r="S728" s="227"/>
      <c r="T728" s="227"/>
      <c r="U728" s="227"/>
      <c r="V728" s="227"/>
      <c r="W728" s="227"/>
      <c r="X728" s="227"/>
      <c r="Y728" s="227"/>
      <c r="Z728" s="227"/>
      <c r="AA728" s="227"/>
      <c r="AB728" s="227"/>
      <c r="AC728" s="227"/>
      <c r="AD728" s="227"/>
      <c r="AE728" s="227"/>
      <c r="AF728" s="227"/>
      <c r="AG728" s="227"/>
      <c r="AH728" s="227"/>
      <c r="AI728" s="227"/>
    </row>
    <row r="729" hidden="1">
      <c r="A729" s="227"/>
      <c r="B729" s="227"/>
      <c r="C729" s="227"/>
      <c r="D729" s="227"/>
      <c r="E729" s="227"/>
      <c r="F729" s="227"/>
      <c r="G729" s="227"/>
      <c r="H729" s="227"/>
      <c r="I729" s="227"/>
      <c r="J729" s="227"/>
      <c r="K729" s="227"/>
      <c r="L729" s="227"/>
      <c r="M729" s="227"/>
      <c r="N729" s="227"/>
      <c r="O729" s="227"/>
      <c r="P729" s="227"/>
      <c r="Q729" s="227"/>
      <c r="R729" s="227"/>
      <c r="S729" s="227"/>
      <c r="T729" s="227"/>
      <c r="U729" s="227"/>
      <c r="V729" s="227"/>
      <c r="W729" s="227"/>
      <c r="X729" s="227"/>
      <c r="Y729" s="227"/>
      <c r="Z729" s="227"/>
      <c r="AA729" s="227"/>
      <c r="AB729" s="227"/>
      <c r="AC729" s="227"/>
      <c r="AD729" s="227"/>
      <c r="AE729" s="227"/>
      <c r="AF729" s="227"/>
      <c r="AG729" s="227"/>
      <c r="AH729" s="227"/>
      <c r="AI729" s="227"/>
    </row>
    <row r="730" hidden="1">
      <c r="A730" s="227"/>
      <c r="B730" s="227"/>
      <c r="C730" s="227"/>
      <c r="D730" s="227"/>
      <c r="E730" s="227"/>
      <c r="F730" s="227"/>
      <c r="G730" s="227"/>
      <c r="H730" s="227"/>
      <c r="I730" s="227"/>
      <c r="J730" s="227"/>
      <c r="K730" s="227"/>
      <c r="L730" s="227"/>
      <c r="M730" s="227"/>
      <c r="N730" s="227"/>
      <c r="O730" s="227"/>
      <c r="P730" s="227"/>
      <c r="Q730" s="227"/>
      <c r="R730" s="227"/>
      <c r="S730" s="227"/>
      <c r="T730" s="227"/>
      <c r="U730" s="227"/>
      <c r="V730" s="227"/>
      <c r="W730" s="227"/>
      <c r="X730" s="227"/>
      <c r="Y730" s="227"/>
      <c r="Z730" s="227"/>
      <c r="AA730" s="227"/>
      <c r="AB730" s="227"/>
      <c r="AC730" s="227"/>
      <c r="AD730" s="227"/>
      <c r="AE730" s="227"/>
      <c r="AF730" s="227"/>
      <c r="AG730" s="227"/>
      <c r="AH730" s="227"/>
      <c r="AI730" s="227"/>
    </row>
    <row r="731" hidden="1">
      <c r="A731" s="227"/>
      <c r="B731" s="227"/>
      <c r="C731" s="227"/>
      <c r="D731" s="227"/>
      <c r="E731" s="227"/>
      <c r="F731" s="227"/>
      <c r="G731" s="227"/>
      <c r="H731" s="227"/>
      <c r="I731" s="227"/>
      <c r="J731" s="227"/>
      <c r="K731" s="227"/>
      <c r="L731" s="227"/>
      <c r="M731" s="227"/>
      <c r="N731" s="227"/>
      <c r="O731" s="227"/>
      <c r="P731" s="227"/>
      <c r="Q731" s="227"/>
      <c r="R731" s="227"/>
      <c r="S731" s="227"/>
      <c r="T731" s="227"/>
      <c r="U731" s="227"/>
      <c r="V731" s="227"/>
      <c r="W731" s="227"/>
      <c r="X731" s="227"/>
      <c r="Y731" s="227"/>
      <c r="Z731" s="227"/>
      <c r="AA731" s="227"/>
      <c r="AB731" s="227"/>
      <c r="AC731" s="227"/>
      <c r="AD731" s="227"/>
      <c r="AE731" s="227"/>
      <c r="AF731" s="227"/>
      <c r="AG731" s="227"/>
      <c r="AH731" s="227"/>
      <c r="AI731" s="227"/>
    </row>
    <row r="732" hidden="1">
      <c r="A732" s="227"/>
      <c r="B732" s="227"/>
      <c r="C732" s="227"/>
      <c r="D732" s="227"/>
      <c r="E732" s="227"/>
      <c r="F732" s="227"/>
      <c r="G732" s="227"/>
      <c r="H732" s="227"/>
      <c r="I732" s="227"/>
      <c r="J732" s="227"/>
      <c r="K732" s="227"/>
      <c r="L732" s="227"/>
      <c r="M732" s="227"/>
      <c r="N732" s="227"/>
      <c r="O732" s="227"/>
      <c r="P732" s="227"/>
      <c r="Q732" s="227"/>
      <c r="R732" s="227"/>
      <c r="S732" s="227"/>
      <c r="T732" s="227"/>
      <c r="U732" s="227"/>
      <c r="V732" s="227"/>
      <c r="W732" s="227"/>
      <c r="X732" s="227"/>
      <c r="Y732" s="227"/>
      <c r="Z732" s="227"/>
      <c r="AA732" s="227"/>
      <c r="AB732" s="227"/>
      <c r="AC732" s="227"/>
      <c r="AD732" s="227"/>
      <c r="AE732" s="227"/>
      <c r="AF732" s="227"/>
      <c r="AG732" s="227"/>
      <c r="AH732" s="227"/>
      <c r="AI732" s="227"/>
    </row>
    <row r="733" hidden="1">
      <c r="A733" s="227"/>
      <c r="B733" s="227"/>
      <c r="C733" s="227"/>
      <c r="D733" s="227"/>
      <c r="E733" s="227"/>
      <c r="F733" s="227"/>
      <c r="G733" s="227"/>
      <c r="H733" s="227"/>
      <c r="I733" s="227"/>
      <c r="J733" s="227"/>
      <c r="K733" s="227"/>
      <c r="L733" s="227"/>
      <c r="M733" s="227"/>
      <c r="N733" s="227"/>
      <c r="O733" s="227"/>
      <c r="P733" s="227"/>
      <c r="Q733" s="227"/>
      <c r="R733" s="227"/>
      <c r="S733" s="227"/>
      <c r="T733" s="227"/>
      <c r="U733" s="227"/>
      <c r="V733" s="227"/>
      <c r="W733" s="227"/>
      <c r="X733" s="227"/>
      <c r="Y733" s="227"/>
      <c r="Z733" s="227"/>
      <c r="AA733" s="227"/>
      <c r="AB733" s="227"/>
      <c r="AC733" s="227"/>
      <c r="AD733" s="227"/>
      <c r="AE733" s="227"/>
      <c r="AF733" s="227"/>
      <c r="AG733" s="227"/>
      <c r="AH733" s="227"/>
      <c r="AI733" s="227"/>
    </row>
    <row r="734" hidden="1">
      <c r="A734" s="227"/>
      <c r="B734" s="227"/>
      <c r="C734" s="227"/>
      <c r="D734" s="227"/>
      <c r="E734" s="227"/>
      <c r="F734" s="227"/>
      <c r="G734" s="227"/>
      <c r="H734" s="227"/>
      <c r="I734" s="227"/>
      <c r="J734" s="227"/>
      <c r="K734" s="227"/>
      <c r="L734" s="227"/>
      <c r="M734" s="227"/>
      <c r="N734" s="227"/>
      <c r="O734" s="227"/>
      <c r="P734" s="227"/>
      <c r="Q734" s="227"/>
      <c r="R734" s="227"/>
      <c r="S734" s="227"/>
      <c r="T734" s="227"/>
      <c r="U734" s="227"/>
      <c r="V734" s="227"/>
      <c r="W734" s="227"/>
      <c r="X734" s="227"/>
      <c r="Y734" s="227"/>
      <c r="Z734" s="227"/>
      <c r="AA734" s="227"/>
      <c r="AB734" s="227"/>
      <c r="AC734" s="227"/>
      <c r="AD734" s="227"/>
      <c r="AE734" s="227"/>
      <c r="AF734" s="227"/>
      <c r="AG734" s="227"/>
      <c r="AH734" s="227"/>
      <c r="AI734" s="227"/>
    </row>
    <row r="735" hidden="1">
      <c r="A735" s="227"/>
      <c r="B735" s="227"/>
      <c r="C735" s="227"/>
      <c r="D735" s="227"/>
      <c r="E735" s="227"/>
      <c r="F735" s="227"/>
      <c r="G735" s="227"/>
      <c r="H735" s="227"/>
      <c r="I735" s="227"/>
      <c r="J735" s="227"/>
      <c r="K735" s="227"/>
      <c r="L735" s="227"/>
      <c r="M735" s="227"/>
      <c r="N735" s="227"/>
      <c r="O735" s="227"/>
      <c r="P735" s="227"/>
      <c r="Q735" s="227"/>
      <c r="R735" s="227"/>
      <c r="S735" s="227"/>
      <c r="T735" s="227"/>
      <c r="U735" s="227"/>
      <c r="V735" s="227"/>
      <c r="W735" s="227"/>
      <c r="X735" s="227"/>
      <c r="Y735" s="227"/>
      <c r="Z735" s="227"/>
      <c r="AA735" s="227"/>
      <c r="AB735" s="227"/>
      <c r="AC735" s="227"/>
      <c r="AD735" s="227"/>
      <c r="AE735" s="227"/>
      <c r="AF735" s="227"/>
      <c r="AG735" s="227"/>
      <c r="AH735" s="227"/>
      <c r="AI735" s="227"/>
    </row>
    <row r="736" hidden="1">
      <c r="A736" s="227"/>
      <c r="B736" s="227"/>
      <c r="C736" s="227"/>
      <c r="D736" s="227"/>
      <c r="E736" s="227"/>
      <c r="F736" s="227"/>
      <c r="G736" s="227"/>
      <c r="H736" s="227"/>
      <c r="I736" s="227"/>
      <c r="J736" s="227"/>
      <c r="K736" s="227"/>
      <c r="L736" s="227"/>
      <c r="M736" s="227"/>
      <c r="N736" s="227"/>
      <c r="O736" s="227"/>
      <c r="P736" s="227"/>
      <c r="Q736" s="227"/>
      <c r="R736" s="227"/>
      <c r="S736" s="227"/>
      <c r="T736" s="227"/>
      <c r="U736" s="227"/>
      <c r="V736" s="227"/>
      <c r="W736" s="227"/>
      <c r="X736" s="227"/>
      <c r="Y736" s="227"/>
      <c r="Z736" s="227"/>
      <c r="AA736" s="227"/>
      <c r="AB736" s="227"/>
      <c r="AC736" s="227"/>
      <c r="AD736" s="227"/>
      <c r="AE736" s="227"/>
      <c r="AF736" s="227"/>
      <c r="AG736" s="227"/>
      <c r="AH736" s="227"/>
      <c r="AI736" s="227"/>
    </row>
    <row r="737" hidden="1">
      <c r="A737" s="227"/>
      <c r="B737" s="227"/>
      <c r="C737" s="227"/>
      <c r="D737" s="227"/>
      <c r="E737" s="227"/>
      <c r="F737" s="227"/>
      <c r="G737" s="227"/>
      <c r="H737" s="227"/>
      <c r="I737" s="227"/>
      <c r="J737" s="227"/>
      <c r="K737" s="227"/>
      <c r="L737" s="227"/>
      <c r="M737" s="227"/>
      <c r="N737" s="227"/>
      <c r="O737" s="227"/>
      <c r="P737" s="227"/>
      <c r="Q737" s="227"/>
      <c r="R737" s="227"/>
      <c r="S737" s="227"/>
      <c r="T737" s="227"/>
      <c r="U737" s="227"/>
      <c r="V737" s="227"/>
      <c r="W737" s="227"/>
      <c r="X737" s="227"/>
      <c r="Y737" s="227"/>
      <c r="Z737" s="227"/>
      <c r="AA737" s="227"/>
      <c r="AB737" s="227"/>
      <c r="AC737" s="227"/>
      <c r="AD737" s="227"/>
      <c r="AE737" s="227"/>
      <c r="AF737" s="227"/>
      <c r="AG737" s="227"/>
      <c r="AH737" s="227"/>
      <c r="AI737" s="227"/>
    </row>
    <row r="738" hidden="1">
      <c r="A738" s="227"/>
      <c r="B738" s="227"/>
      <c r="C738" s="227"/>
      <c r="D738" s="227"/>
      <c r="E738" s="227"/>
      <c r="F738" s="227"/>
      <c r="G738" s="227"/>
      <c r="H738" s="227"/>
      <c r="I738" s="227"/>
      <c r="J738" s="227"/>
      <c r="K738" s="227"/>
      <c r="L738" s="227"/>
      <c r="M738" s="227"/>
      <c r="N738" s="227"/>
      <c r="O738" s="227"/>
      <c r="P738" s="227"/>
      <c r="Q738" s="227"/>
      <c r="R738" s="227"/>
      <c r="S738" s="227"/>
      <c r="T738" s="227"/>
      <c r="U738" s="227"/>
      <c r="V738" s="227"/>
      <c r="W738" s="227"/>
      <c r="X738" s="227"/>
      <c r="Y738" s="227"/>
      <c r="Z738" s="227"/>
      <c r="AA738" s="227"/>
      <c r="AB738" s="227"/>
      <c r="AC738" s="227"/>
      <c r="AD738" s="227"/>
      <c r="AE738" s="227"/>
      <c r="AF738" s="227"/>
      <c r="AG738" s="227"/>
      <c r="AH738" s="227"/>
      <c r="AI738" s="227"/>
    </row>
    <row r="739" hidden="1">
      <c r="A739" s="227"/>
      <c r="B739" s="227"/>
      <c r="C739" s="227"/>
      <c r="D739" s="227"/>
      <c r="E739" s="227"/>
      <c r="F739" s="227"/>
      <c r="G739" s="227"/>
      <c r="H739" s="227"/>
      <c r="I739" s="227"/>
      <c r="J739" s="227"/>
      <c r="K739" s="227"/>
      <c r="L739" s="227"/>
      <c r="M739" s="227"/>
      <c r="N739" s="227"/>
      <c r="O739" s="227"/>
      <c r="P739" s="227"/>
      <c r="Q739" s="227"/>
      <c r="R739" s="227"/>
      <c r="S739" s="227"/>
      <c r="T739" s="227"/>
      <c r="U739" s="227"/>
      <c r="V739" s="227"/>
      <c r="W739" s="227"/>
      <c r="X739" s="227"/>
      <c r="Y739" s="227"/>
      <c r="Z739" s="227"/>
      <c r="AA739" s="227"/>
      <c r="AB739" s="227"/>
      <c r="AC739" s="227"/>
      <c r="AD739" s="227"/>
      <c r="AE739" s="227"/>
      <c r="AF739" s="227"/>
      <c r="AG739" s="227"/>
      <c r="AH739" s="227"/>
      <c r="AI739" s="227"/>
    </row>
    <row r="740" hidden="1">
      <c r="A740" s="227"/>
      <c r="B740" s="227"/>
      <c r="C740" s="227"/>
      <c r="D740" s="227"/>
      <c r="E740" s="227"/>
      <c r="F740" s="227"/>
      <c r="G740" s="227"/>
      <c r="H740" s="227"/>
      <c r="I740" s="227"/>
      <c r="J740" s="227"/>
      <c r="K740" s="227"/>
      <c r="L740" s="227"/>
      <c r="M740" s="227"/>
      <c r="N740" s="227"/>
      <c r="O740" s="227"/>
      <c r="P740" s="227"/>
      <c r="Q740" s="227"/>
      <c r="R740" s="227"/>
      <c r="S740" s="227"/>
      <c r="T740" s="227"/>
      <c r="U740" s="227"/>
      <c r="V740" s="227"/>
      <c r="W740" s="227"/>
      <c r="X740" s="227"/>
      <c r="Y740" s="227"/>
      <c r="Z740" s="227"/>
      <c r="AA740" s="227"/>
      <c r="AB740" s="227"/>
      <c r="AC740" s="227"/>
      <c r="AD740" s="227"/>
      <c r="AE740" s="227"/>
      <c r="AF740" s="227"/>
      <c r="AG740" s="227"/>
      <c r="AH740" s="227"/>
      <c r="AI740" s="227"/>
    </row>
    <row r="741" hidden="1">
      <c r="A741" s="227"/>
      <c r="B741" s="227"/>
      <c r="C741" s="227"/>
      <c r="D741" s="227"/>
      <c r="E741" s="227"/>
      <c r="F741" s="227"/>
      <c r="G741" s="227"/>
      <c r="H741" s="227"/>
      <c r="I741" s="227"/>
      <c r="J741" s="227"/>
      <c r="K741" s="227"/>
      <c r="L741" s="227"/>
      <c r="M741" s="227"/>
      <c r="N741" s="227"/>
      <c r="O741" s="227"/>
      <c r="P741" s="227"/>
      <c r="Q741" s="227"/>
      <c r="R741" s="227"/>
      <c r="S741" s="227"/>
      <c r="T741" s="227"/>
      <c r="U741" s="227"/>
      <c r="V741" s="227"/>
      <c r="W741" s="227"/>
      <c r="X741" s="227"/>
      <c r="Y741" s="227"/>
      <c r="Z741" s="227"/>
      <c r="AA741" s="227"/>
      <c r="AB741" s="227"/>
      <c r="AC741" s="227"/>
      <c r="AD741" s="227"/>
      <c r="AE741" s="227"/>
      <c r="AF741" s="227"/>
      <c r="AG741" s="227"/>
      <c r="AH741" s="227"/>
      <c r="AI741" s="227"/>
    </row>
    <row r="742" hidden="1">
      <c r="A742" s="227"/>
      <c r="B742" s="227"/>
      <c r="C742" s="227"/>
      <c r="D742" s="227"/>
      <c r="E742" s="227"/>
      <c r="F742" s="227"/>
      <c r="G742" s="227"/>
      <c r="H742" s="227"/>
      <c r="I742" s="227"/>
      <c r="J742" s="227"/>
      <c r="K742" s="227"/>
      <c r="L742" s="227"/>
      <c r="M742" s="227"/>
      <c r="N742" s="227"/>
      <c r="O742" s="227"/>
      <c r="P742" s="227"/>
      <c r="Q742" s="227"/>
      <c r="R742" s="227"/>
      <c r="S742" s="227"/>
      <c r="T742" s="227"/>
      <c r="U742" s="227"/>
      <c r="V742" s="227"/>
      <c r="W742" s="227"/>
      <c r="X742" s="227"/>
      <c r="Y742" s="227"/>
      <c r="Z742" s="227"/>
      <c r="AA742" s="227"/>
      <c r="AB742" s="227"/>
      <c r="AC742" s="227"/>
      <c r="AD742" s="227"/>
      <c r="AE742" s="227"/>
      <c r="AF742" s="227"/>
      <c r="AG742" s="227"/>
      <c r="AH742" s="227"/>
      <c r="AI742" s="227"/>
    </row>
    <row r="743" hidden="1">
      <c r="A743" s="227"/>
      <c r="B743" s="227"/>
      <c r="C743" s="227"/>
      <c r="D743" s="227"/>
      <c r="E743" s="227"/>
      <c r="F743" s="227"/>
      <c r="G743" s="227"/>
      <c r="H743" s="227"/>
      <c r="I743" s="227"/>
      <c r="J743" s="227"/>
      <c r="K743" s="227"/>
      <c r="L743" s="227"/>
      <c r="M743" s="227"/>
      <c r="N743" s="227"/>
      <c r="O743" s="227"/>
      <c r="P743" s="227"/>
      <c r="Q743" s="227"/>
      <c r="R743" s="227"/>
      <c r="S743" s="227"/>
      <c r="T743" s="227"/>
      <c r="U743" s="227"/>
      <c r="V743" s="227"/>
      <c r="W743" s="227"/>
      <c r="X743" s="227"/>
      <c r="Y743" s="227"/>
      <c r="Z743" s="227"/>
      <c r="AA743" s="227"/>
      <c r="AB743" s="227"/>
      <c r="AC743" s="227"/>
      <c r="AD743" s="227"/>
      <c r="AE743" s="227"/>
      <c r="AF743" s="227"/>
      <c r="AG743" s="227"/>
      <c r="AH743" s="227"/>
      <c r="AI743" s="227"/>
    </row>
    <row r="744" hidden="1">
      <c r="A744" s="227"/>
      <c r="B744" s="227"/>
      <c r="C744" s="227"/>
      <c r="D744" s="227"/>
      <c r="E744" s="227"/>
      <c r="F744" s="227"/>
      <c r="G744" s="227"/>
      <c r="H744" s="227"/>
      <c r="I744" s="227"/>
      <c r="J744" s="227"/>
      <c r="K744" s="227"/>
      <c r="L744" s="227"/>
      <c r="M744" s="227"/>
      <c r="N744" s="227"/>
      <c r="O744" s="227"/>
      <c r="P744" s="227"/>
      <c r="Q744" s="227"/>
      <c r="R744" s="227"/>
      <c r="S744" s="227"/>
      <c r="T744" s="227"/>
      <c r="U744" s="227"/>
      <c r="V744" s="227"/>
      <c r="W744" s="227"/>
      <c r="X744" s="227"/>
      <c r="Y744" s="227"/>
      <c r="Z744" s="227"/>
      <c r="AA744" s="227"/>
      <c r="AB744" s="227"/>
      <c r="AC744" s="227"/>
      <c r="AD744" s="227"/>
      <c r="AE744" s="227"/>
      <c r="AF744" s="227"/>
      <c r="AG744" s="227"/>
      <c r="AH744" s="227"/>
      <c r="AI744" s="227"/>
    </row>
    <row r="745" hidden="1">
      <c r="A745" s="227"/>
      <c r="B745" s="227"/>
      <c r="C745" s="227"/>
      <c r="D745" s="227"/>
      <c r="E745" s="227"/>
      <c r="F745" s="227"/>
      <c r="G745" s="227"/>
      <c r="H745" s="227"/>
      <c r="I745" s="227"/>
      <c r="J745" s="227"/>
      <c r="K745" s="227"/>
      <c r="L745" s="227"/>
      <c r="M745" s="227"/>
      <c r="N745" s="227"/>
      <c r="O745" s="227"/>
      <c r="P745" s="227"/>
      <c r="Q745" s="227"/>
      <c r="R745" s="227"/>
      <c r="S745" s="227"/>
      <c r="T745" s="227"/>
      <c r="U745" s="227"/>
      <c r="V745" s="227"/>
      <c r="W745" s="227"/>
      <c r="X745" s="227"/>
      <c r="Y745" s="227"/>
      <c r="Z745" s="227"/>
      <c r="AA745" s="227"/>
      <c r="AB745" s="227"/>
      <c r="AC745" s="227"/>
      <c r="AD745" s="227"/>
      <c r="AE745" s="227"/>
      <c r="AF745" s="227"/>
      <c r="AG745" s="227"/>
      <c r="AH745" s="227"/>
      <c r="AI745" s="227"/>
    </row>
    <row r="746" hidden="1">
      <c r="A746" s="227"/>
      <c r="B746" s="227"/>
      <c r="C746" s="227"/>
      <c r="D746" s="227"/>
      <c r="E746" s="227"/>
      <c r="F746" s="227"/>
      <c r="G746" s="227"/>
      <c r="H746" s="227"/>
      <c r="I746" s="227"/>
      <c r="J746" s="227"/>
      <c r="K746" s="227"/>
      <c r="L746" s="227"/>
      <c r="M746" s="227"/>
      <c r="N746" s="227"/>
      <c r="O746" s="227"/>
      <c r="P746" s="227"/>
      <c r="Q746" s="227"/>
      <c r="R746" s="227"/>
      <c r="S746" s="227"/>
      <c r="T746" s="227"/>
      <c r="U746" s="227"/>
      <c r="V746" s="227"/>
      <c r="W746" s="227"/>
      <c r="X746" s="227"/>
      <c r="Y746" s="227"/>
      <c r="Z746" s="227"/>
      <c r="AA746" s="227"/>
      <c r="AB746" s="227"/>
      <c r="AC746" s="227"/>
      <c r="AD746" s="227"/>
      <c r="AE746" s="227"/>
      <c r="AF746" s="227"/>
      <c r="AG746" s="227"/>
      <c r="AH746" s="227"/>
      <c r="AI746" s="227"/>
    </row>
    <row r="747" hidden="1">
      <c r="A747" s="227"/>
      <c r="B747" s="227"/>
      <c r="C747" s="227"/>
      <c r="D747" s="227"/>
      <c r="E747" s="227"/>
      <c r="F747" s="227"/>
      <c r="G747" s="227"/>
      <c r="H747" s="227"/>
      <c r="I747" s="227"/>
      <c r="J747" s="227"/>
      <c r="K747" s="227"/>
      <c r="L747" s="227"/>
      <c r="M747" s="227"/>
      <c r="N747" s="227"/>
      <c r="O747" s="227"/>
      <c r="P747" s="227"/>
      <c r="Q747" s="227"/>
      <c r="R747" s="227"/>
      <c r="S747" s="227"/>
      <c r="T747" s="227"/>
      <c r="U747" s="227"/>
      <c r="V747" s="227"/>
      <c r="W747" s="227"/>
      <c r="X747" s="227"/>
      <c r="Y747" s="227"/>
      <c r="Z747" s="227"/>
      <c r="AA747" s="227"/>
      <c r="AB747" s="227"/>
      <c r="AC747" s="227"/>
      <c r="AD747" s="227"/>
      <c r="AE747" s="227"/>
      <c r="AF747" s="227"/>
      <c r="AG747" s="227"/>
      <c r="AH747" s="227"/>
      <c r="AI747" s="227"/>
    </row>
    <row r="748" hidden="1">
      <c r="A748" s="227"/>
      <c r="B748" s="227"/>
      <c r="C748" s="227"/>
      <c r="D748" s="227"/>
      <c r="E748" s="227"/>
      <c r="F748" s="227"/>
      <c r="G748" s="227"/>
      <c r="H748" s="227"/>
      <c r="I748" s="227"/>
      <c r="J748" s="227"/>
      <c r="K748" s="227"/>
      <c r="L748" s="227"/>
      <c r="M748" s="227"/>
      <c r="N748" s="227"/>
      <c r="O748" s="227"/>
      <c r="P748" s="227"/>
      <c r="Q748" s="227"/>
      <c r="R748" s="227"/>
      <c r="S748" s="227"/>
      <c r="T748" s="227"/>
      <c r="U748" s="227"/>
      <c r="V748" s="227"/>
      <c r="W748" s="227"/>
      <c r="X748" s="227"/>
      <c r="Y748" s="227"/>
      <c r="Z748" s="227"/>
      <c r="AA748" s="227"/>
      <c r="AB748" s="227"/>
      <c r="AC748" s="227"/>
      <c r="AD748" s="227"/>
      <c r="AE748" s="227"/>
      <c r="AF748" s="227"/>
      <c r="AG748" s="227"/>
      <c r="AH748" s="227"/>
      <c r="AI748" s="227"/>
    </row>
    <row r="749" hidden="1">
      <c r="A749" s="227"/>
      <c r="B749" s="227"/>
      <c r="C749" s="227"/>
      <c r="D749" s="227"/>
      <c r="E749" s="227"/>
      <c r="F749" s="227"/>
      <c r="G749" s="227"/>
      <c r="H749" s="227"/>
      <c r="I749" s="227"/>
      <c r="J749" s="227"/>
      <c r="K749" s="227"/>
      <c r="L749" s="227"/>
      <c r="M749" s="227"/>
      <c r="N749" s="227"/>
      <c r="O749" s="227"/>
      <c r="P749" s="227"/>
      <c r="Q749" s="227"/>
      <c r="R749" s="227"/>
      <c r="S749" s="227"/>
      <c r="T749" s="227"/>
      <c r="U749" s="227"/>
      <c r="V749" s="227"/>
      <c r="W749" s="227"/>
      <c r="X749" s="227"/>
      <c r="Y749" s="227"/>
      <c r="Z749" s="227"/>
      <c r="AA749" s="227"/>
      <c r="AB749" s="227"/>
      <c r="AC749" s="227"/>
      <c r="AD749" s="227"/>
      <c r="AE749" s="227"/>
      <c r="AF749" s="227"/>
      <c r="AG749" s="227"/>
      <c r="AH749" s="227"/>
      <c r="AI749" s="227"/>
    </row>
    <row r="750" hidden="1">
      <c r="A750" s="227"/>
      <c r="B750" s="227"/>
      <c r="C750" s="227"/>
      <c r="D750" s="227"/>
      <c r="E750" s="227"/>
      <c r="F750" s="227"/>
      <c r="G750" s="227"/>
      <c r="H750" s="227"/>
      <c r="I750" s="227"/>
      <c r="J750" s="227"/>
      <c r="K750" s="227"/>
      <c r="L750" s="227"/>
      <c r="M750" s="227"/>
      <c r="N750" s="227"/>
      <c r="O750" s="227"/>
      <c r="P750" s="227"/>
      <c r="Q750" s="227"/>
      <c r="R750" s="227"/>
      <c r="S750" s="227"/>
      <c r="T750" s="227"/>
      <c r="U750" s="227"/>
      <c r="V750" s="227"/>
      <c r="W750" s="227"/>
      <c r="X750" s="227"/>
      <c r="Y750" s="227"/>
      <c r="Z750" s="227"/>
      <c r="AA750" s="227"/>
      <c r="AB750" s="227"/>
      <c r="AC750" s="227"/>
      <c r="AD750" s="227"/>
      <c r="AE750" s="227"/>
      <c r="AF750" s="227"/>
      <c r="AG750" s="227"/>
      <c r="AH750" s="227"/>
      <c r="AI750" s="227"/>
    </row>
    <row r="751" hidden="1">
      <c r="A751" s="227"/>
      <c r="B751" s="227"/>
      <c r="C751" s="227"/>
      <c r="D751" s="227"/>
      <c r="E751" s="227"/>
      <c r="F751" s="227"/>
      <c r="G751" s="227"/>
      <c r="H751" s="227"/>
      <c r="I751" s="227"/>
      <c r="J751" s="227"/>
      <c r="K751" s="227"/>
      <c r="L751" s="227"/>
      <c r="M751" s="227"/>
      <c r="N751" s="227"/>
      <c r="O751" s="227"/>
      <c r="P751" s="227"/>
      <c r="Q751" s="227"/>
      <c r="R751" s="227"/>
      <c r="S751" s="227"/>
      <c r="T751" s="227"/>
      <c r="U751" s="227"/>
      <c r="V751" s="227"/>
      <c r="W751" s="227"/>
      <c r="X751" s="227"/>
      <c r="Y751" s="227"/>
      <c r="Z751" s="227"/>
      <c r="AA751" s="227"/>
      <c r="AB751" s="227"/>
      <c r="AC751" s="227"/>
      <c r="AD751" s="227"/>
      <c r="AE751" s="227"/>
      <c r="AF751" s="227"/>
      <c r="AG751" s="227"/>
      <c r="AH751" s="227"/>
      <c r="AI751" s="227"/>
    </row>
    <row r="752" hidden="1">
      <c r="A752" s="227"/>
      <c r="B752" s="227"/>
      <c r="C752" s="227"/>
      <c r="D752" s="227"/>
      <c r="E752" s="227"/>
      <c r="F752" s="227"/>
      <c r="G752" s="227"/>
      <c r="H752" s="227"/>
      <c r="I752" s="227"/>
      <c r="J752" s="227"/>
      <c r="K752" s="227"/>
      <c r="L752" s="227"/>
      <c r="M752" s="227"/>
      <c r="N752" s="227"/>
      <c r="O752" s="227"/>
      <c r="P752" s="227"/>
      <c r="Q752" s="227"/>
      <c r="R752" s="227"/>
      <c r="S752" s="227"/>
      <c r="T752" s="227"/>
      <c r="U752" s="227"/>
      <c r="V752" s="227"/>
      <c r="W752" s="227"/>
      <c r="X752" s="227"/>
      <c r="Y752" s="227"/>
      <c r="Z752" s="227"/>
      <c r="AA752" s="227"/>
      <c r="AB752" s="227"/>
      <c r="AC752" s="227"/>
      <c r="AD752" s="227"/>
      <c r="AE752" s="227"/>
      <c r="AF752" s="227"/>
      <c r="AG752" s="227"/>
      <c r="AH752" s="227"/>
      <c r="AI752" s="227"/>
    </row>
    <row r="753" hidden="1">
      <c r="A753" s="227"/>
      <c r="B753" s="227"/>
      <c r="C753" s="227"/>
      <c r="D753" s="227"/>
      <c r="E753" s="227"/>
      <c r="F753" s="227"/>
      <c r="G753" s="227"/>
      <c r="H753" s="227"/>
      <c r="I753" s="227"/>
      <c r="J753" s="227"/>
      <c r="K753" s="227"/>
      <c r="L753" s="227"/>
      <c r="M753" s="227"/>
      <c r="N753" s="227"/>
      <c r="O753" s="227"/>
      <c r="P753" s="227"/>
      <c r="Q753" s="227"/>
      <c r="R753" s="227"/>
      <c r="S753" s="227"/>
      <c r="T753" s="227"/>
      <c r="U753" s="227"/>
      <c r="V753" s="227"/>
      <c r="W753" s="227"/>
      <c r="X753" s="227"/>
      <c r="Y753" s="227"/>
      <c r="Z753" s="227"/>
      <c r="AA753" s="227"/>
      <c r="AB753" s="227"/>
      <c r="AC753" s="227"/>
      <c r="AD753" s="227"/>
      <c r="AE753" s="227"/>
      <c r="AF753" s="227"/>
      <c r="AG753" s="227"/>
      <c r="AH753" s="227"/>
      <c r="AI753" s="227"/>
    </row>
    <row r="754" hidden="1">
      <c r="A754" s="227"/>
      <c r="B754" s="227"/>
      <c r="C754" s="227"/>
      <c r="D754" s="227"/>
      <c r="E754" s="227"/>
      <c r="F754" s="227"/>
      <c r="G754" s="227"/>
      <c r="H754" s="227"/>
      <c r="I754" s="227"/>
      <c r="J754" s="227"/>
      <c r="K754" s="227"/>
      <c r="L754" s="227"/>
      <c r="M754" s="227"/>
      <c r="N754" s="227"/>
      <c r="O754" s="227"/>
      <c r="P754" s="227"/>
      <c r="Q754" s="227"/>
      <c r="R754" s="227"/>
      <c r="S754" s="227"/>
      <c r="T754" s="227"/>
      <c r="U754" s="227"/>
      <c r="V754" s="227"/>
      <c r="W754" s="227"/>
      <c r="X754" s="227"/>
      <c r="Y754" s="227"/>
      <c r="Z754" s="227"/>
      <c r="AA754" s="227"/>
      <c r="AB754" s="227"/>
      <c r="AC754" s="227"/>
      <c r="AD754" s="227"/>
      <c r="AE754" s="227"/>
      <c r="AF754" s="227"/>
      <c r="AG754" s="227"/>
      <c r="AH754" s="227"/>
      <c r="AI754" s="227"/>
    </row>
    <row r="755" hidden="1">
      <c r="A755" s="227"/>
      <c r="B755" s="227"/>
      <c r="C755" s="227"/>
      <c r="D755" s="227"/>
      <c r="E755" s="227"/>
      <c r="F755" s="227"/>
      <c r="G755" s="227"/>
      <c r="H755" s="227"/>
      <c r="I755" s="227"/>
      <c r="J755" s="227"/>
      <c r="K755" s="227"/>
      <c r="L755" s="227"/>
      <c r="M755" s="227"/>
      <c r="N755" s="227"/>
      <c r="O755" s="227"/>
      <c r="P755" s="227"/>
      <c r="Q755" s="227"/>
      <c r="R755" s="227"/>
      <c r="S755" s="227"/>
      <c r="T755" s="227"/>
      <c r="U755" s="227"/>
      <c r="V755" s="227"/>
      <c r="W755" s="227"/>
      <c r="X755" s="227"/>
      <c r="Y755" s="227"/>
      <c r="Z755" s="227"/>
      <c r="AA755" s="227"/>
      <c r="AB755" s="227"/>
      <c r="AC755" s="227"/>
      <c r="AD755" s="227"/>
      <c r="AE755" s="227"/>
      <c r="AF755" s="227"/>
      <c r="AG755" s="227"/>
      <c r="AH755" s="227"/>
      <c r="AI755" s="227"/>
    </row>
    <row r="756" hidden="1">
      <c r="A756" s="227"/>
      <c r="B756" s="227"/>
      <c r="C756" s="227"/>
      <c r="D756" s="227"/>
      <c r="E756" s="227"/>
      <c r="F756" s="227"/>
      <c r="G756" s="227"/>
      <c r="H756" s="227"/>
      <c r="I756" s="227"/>
      <c r="J756" s="227"/>
      <c r="K756" s="227"/>
      <c r="L756" s="227"/>
      <c r="M756" s="227"/>
      <c r="N756" s="227"/>
      <c r="O756" s="227"/>
      <c r="P756" s="227"/>
      <c r="Q756" s="227"/>
      <c r="R756" s="227"/>
      <c r="S756" s="227"/>
      <c r="T756" s="227"/>
      <c r="U756" s="227"/>
      <c r="V756" s="227"/>
      <c r="W756" s="227"/>
      <c r="X756" s="227"/>
      <c r="Y756" s="227"/>
      <c r="Z756" s="227"/>
      <c r="AA756" s="227"/>
      <c r="AB756" s="227"/>
      <c r="AC756" s="227"/>
      <c r="AD756" s="227"/>
      <c r="AE756" s="227"/>
      <c r="AF756" s="227"/>
      <c r="AG756" s="227"/>
      <c r="AH756" s="227"/>
      <c r="AI756" s="227"/>
    </row>
    <row r="757" hidden="1">
      <c r="A757" s="227"/>
      <c r="B757" s="227"/>
      <c r="C757" s="227"/>
      <c r="D757" s="227"/>
      <c r="E757" s="227"/>
      <c r="F757" s="227"/>
      <c r="G757" s="227"/>
      <c r="H757" s="227"/>
      <c r="I757" s="227"/>
      <c r="J757" s="227"/>
      <c r="K757" s="227"/>
      <c r="L757" s="227"/>
      <c r="M757" s="227"/>
      <c r="N757" s="227"/>
      <c r="O757" s="227"/>
      <c r="P757" s="227"/>
      <c r="Q757" s="227"/>
      <c r="R757" s="227"/>
      <c r="S757" s="227"/>
      <c r="T757" s="227"/>
      <c r="U757" s="227"/>
      <c r="V757" s="227"/>
      <c r="W757" s="227"/>
      <c r="X757" s="227"/>
      <c r="Y757" s="227"/>
      <c r="Z757" s="227"/>
      <c r="AA757" s="227"/>
      <c r="AB757" s="227"/>
      <c r="AC757" s="227"/>
      <c r="AD757" s="227"/>
      <c r="AE757" s="227"/>
      <c r="AF757" s="227"/>
      <c r="AG757" s="227"/>
      <c r="AH757" s="227"/>
      <c r="AI757" s="227"/>
    </row>
    <row r="758" hidden="1">
      <c r="A758" s="227"/>
      <c r="B758" s="227"/>
      <c r="C758" s="227"/>
      <c r="D758" s="227"/>
      <c r="E758" s="227"/>
      <c r="F758" s="227"/>
      <c r="G758" s="227"/>
      <c r="H758" s="227"/>
      <c r="I758" s="227"/>
      <c r="J758" s="227"/>
      <c r="K758" s="227"/>
      <c r="L758" s="227"/>
      <c r="M758" s="227"/>
      <c r="N758" s="227"/>
      <c r="O758" s="227"/>
      <c r="P758" s="227"/>
      <c r="Q758" s="227"/>
      <c r="R758" s="227"/>
      <c r="S758" s="227"/>
      <c r="T758" s="227"/>
      <c r="U758" s="227"/>
      <c r="V758" s="227"/>
      <c r="W758" s="227"/>
      <c r="X758" s="227"/>
      <c r="Y758" s="227"/>
      <c r="Z758" s="227"/>
      <c r="AA758" s="227"/>
      <c r="AB758" s="227"/>
      <c r="AC758" s="227"/>
      <c r="AD758" s="227"/>
      <c r="AE758" s="227"/>
      <c r="AF758" s="227"/>
      <c r="AG758" s="227"/>
      <c r="AH758" s="227"/>
      <c r="AI758" s="227"/>
    </row>
    <row r="759" hidden="1">
      <c r="A759" s="227"/>
      <c r="B759" s="227"/>
      <c r="C759" s="227"/>
      <c r="D759" s="227"/>
      <c r="E759" s="227"/>
      <c r="F759" s="227"/>
      <c r="G759" s="227"/>
      <c r="H759" s="227"/>
      <c r="I759" s="227"/>
      <c r="J759" s="227"/>
      <c r="K759" s="227"/>
      <c r="L759" s="227"/>
      <c r="M759" s="227"/>
      <c r="N759" s="227"/>
      <c r="O759" s="227"/>
      <c r="P759" s="227"/>
      <c r="Q759" s="227"/>
      <c r="R759" s="227"/>
      <c r="S759" s="227"/>
      <c r="T759" s="227"/>
      <c r="U759" s="227"/>
      <c r="V759" s="227"/>
      <c r="W759" s="227"/>
      <c r="X759" s="227"/>
      <c r="Y759" s="227"/>
      <c r="Z759" s="227"/>
      <c r="AA759" s="227"/>
      <c r="AB759" s="227"/>
      <c r="AC759" s="227"/>
      <c r="AD759" s="227"/>
      <c r="AE759" s="227"/>
      <c r="AF759" s="227"/>
      <c r="AG759" s="227"/>
      <c r="AH759" s="227"/>
      <c r="AI759" s="227"/>
    </row>
    <row r="760" hidden="1">
      <c r="A760" s="227"/>
      <c r="B760" s="227"/>
      <c r="C760" s="227"/>
      <c r="D760" s="227"/>
      <c r="E760" s="227"/>
      <c r="F760" s="227"/>
      <c r="G760" s="227"/>
      <c r="H760" s="227"/>
      <c r="I760" s="227"/>
      <c r="J760" s="227"/>
      <c r="K760" s="227"/>
      <c r="L760" s="227"/>
      <c r="M760" s="227"/>
      <c r="N760" s="227"/>
      <c r="O760" s="227"/>
      <c r="P760" s="227"/>
      <c r="Q760" s="227"/>
      <c r="R760" s="227"/>
      <c r="S760" s="227"/>
      <c r="T760" s="227"/>
      <c r="U760" s="227"/>
      <c r="V760" s="227"/>
      <c r="W760" s="227"/>
      <c r="X760" s="227"/>
      <c r="Y760" s="227"/>
      <c r="Z760" s="227"/>
      <c r="AA760" s="227"/>
      <c r="AB760" s="227"/>
      <c r="AC760" s="227"/>
      <c r="AD760" s="227"/>
      <c r="AE760" s="227"/>
      <c r="AF760" s="227"/>
      <c r="AG760" s="227"/>
      <c r="AH760" s="227"/>
      <c r="AI760" s="227"/>
    </row>
    <row r="761" hidden="1">
      <c r="A761" s="227"/>
      <c r="B761" s="227"/>
      <c r="C761" s="227"/>
      <c r="D761" s="227"/>
      <c r="E761" s="227"/>
      <c r="F761" s="227"/>
      <c r="G761" s="227"/>
      <c r="H761" s="227"/>
      <c r="I761" s="227"/>
      <c r="J761" s="227"/>
      <c r="K761" s="227"/>
      <c r="L761" s="227"/>
      <c r="M761" s="227"/>
      <c r="N761" s="227"/>
      <c r="O761" s="227"/>
      <c r="P761" s="227"/>
      <c r="Q761" s="227"/>
      <c r="R761" s="227"/>
      <c r="S761" s="227"/>
      <c r="T761" s="227"/>
      <c r="U761" s="227"/>
      <c r="V761" s="227"/>
      <c r="W761" s="227"/>
      <c r="X761" s="227"/>
      <c r="Y761" s="227"/>
      <c r="Z761" s="227"/>
      <c r="AA761" s="227"/>
      <c r="AB761" s="227"/>
      <c r="AC761" s="227"/>
      <c r="AD761" s="227"/>
      <c r="AE761" s="227"/>
      <c r="AF761" s="227"/>
      <c r="AG761" s="227"/>
      <c r="AH761" s="227"/>
      <c r="AI761" s="227"/>
    </row>
    <row r="762" hidden="1">
      <c r="A762" s="227"/>
      <c r="B762" s="227"/>
      <c r="C762" s="227"/>
      <c r="D762" s="227"/>
      <c r="E762" s="227"/>
      <c r="F762" s="227"/>
      <c r="G762" s="227"/>
      <c r="H762" s="227"/>
      <c r="I762" s="227"/>
      <c r="J762" s="227"/>
      <c r="K762" s="227"/>
      <c r="L762" s="227"/>
      <c r="M762" s="227"/>
      <c r="N762" s="227"/>
      <c r="O762" s="227"/>
      <c r="P762" s="227"/>
      <c r="Q762" s="227"/>
      <c r="R762" s="227"/>
      <c r="S762" s="227"/>
      <c r="T762" s="227"/>
      <c r="U762" s="227"/>
      <c r="V762" s="227"/>
      <c r="W762" s="227"/>
      <c r="X762" s="227"/>
      <c r="Y762" s="227"/>
      <c r="Z762" s="227"/>
      <c r="AA762" s="227"/>
      <c r="AB762" s="227"/>
      <c r="AC762" s="227"/>
      <c r="AD762" s="227"/>
      <c r="AE762" s="227"/>
      <c r="AF762" s="227"/>
      <c r="AG762" s="227"/>
      <c r="AH762" s="227"/>
      <c r="AI762" s="227"/>
    </row>
    <row r="763" hidden="1">
      <c r="A763" s="227"/>
      <c r="B763" s="227"/>
      <c r="C763" s="227"/>
      <c r="D763" s="227"/>
      <c r="E763" s="227"/>
      <c r="F763" s="227"/>
      <c r="G763" s="227"/>
      <c r="H763" s="227"/>
      <c r="I763" s="227"/>
      <c r="J763" s="227"/>
      <c r="K763" s="227"/>
      <c r="L763" s="227"/>
      <c r="M763" s="227"/>
      <c r="N763" s="227"/>
      <c r="O763" s="227"/>
      <c r="P763" s="227"/>
      <c r="Q763" s="227"/>
      <c r="R763" s="227"/>
      <c r="S763" s="227"/>
      <c r="T763" s="227"/>
      <c r="U763" s="227"/>
      <c r="V763" s="227"/>
      <c r="W763" s="227"/>
      <c r="X763" s="227"/>
      <c r="Y763" s="227"/>
      <c r="Z763" s="227"/>
      <c r="AA763" s="227"/>
      <c r="AB763" s="227"/>
      <c r="AC763" s="227"/>
      <c r="AD763" s="227"/>
      <c r="AE763" s="227"/>
      <c r="AF763" s="227"/>
      <c r="AG763" s="227"/>
      <c r="AH763" s="227"/>
      <c r="AI763" s="227"/>
    </row>
    <row r="764" hidden="1">
      <c r="A764" s="227"/>
      <c r="B764" s="227"/>
      <c r="C764" s="227"/>
      <c r="D764" s="227"/>
      <c r="E764" s="227"/>
      <c r="F764" s="227"/>
      <c r="G764" s="227"/>
      <c r="H764" s="227"/>
      <c r="I764" s="227"/>
      <c r="J764" s="227"/>
      <c r="K764" s="227"/>
      <c r="L764" s="227"/>
      <c r="M764" s="227"/>
      <c r="N764" s="227"/>
      <c r="O764" s="227"/>
      <c r="P764" s="227"/>
      <c r="Q764" s="227"/>
      <c r="R764" s="227"/>
      <c r="S764" s="227"/>
      <c r="T764" s="227"/>
      <c r="U764" s="227"/>
      <c r="V764" s="227"/>
      <c r="W764" s="227"/>
      <c r="X764" s="227"/>
      <c r="Y764" s="227"/>
      <c r="Z764" s="227"/>
      <c r="AA764" s="227"/>
      <c r="AB764" s="227"/>
      <c r="AC764" s="227"/>
      <c r="AD764" s="227"/>
      <c r="AE764" s="227"/>
      <c r="AF764" s="227"/>
      <c r="AG764" s="227"/>
      <c r="AH764" s="227"/>
      <c r="AI764" s="227"/>
    </row>
    <row r="765" hidden="1">
      <c r="A765" s="227"/>
      <c r="B765" s="227"/>
      <c r="C765" s="227"/>
      <c r="D765" s="227"/>
      <c r="E765" s="227"/>
      <c r="F765" s="227"/>
      <c r="G765" s="227"/>
      <c r="H765" s="227"/>
      <c r="I765" s="227"/>
      <c r="J765" s="227"/>
      <c r="K765" s="227"/>
      <c r="L765" s="227"/>
      <c r="M765" s="227"/>
      <c r="N765" s="227"/>
      <c r="O765" s="227"/>
      <c r="P765" s="227"/>
      <c r="Q765" s="227"/>
      <c r="R765" s="227"/>
      <c r="S765" s="227"/>
      <c r="T765" s="227"/>
      <c r="U765" s="227"/>
      <c r="V765" s="227"/>
      <c r="W765" s="227"/>
      <c r="X765" s="227"/>
      <c r="Y765" s="227"/>
      <c r="Z765" s="227"/>
      <c r="AA765" s="227"/>
      <c r="AB765" s="227"/>
      <c r="AC765" s="227"/>
      <c r="AD765" s="227"/>
      <c r="AE765" s="227"/>
      <c r="AF765" s="227"/>
      <c r="AG765" s="227"/>
      <c r="AH765" s="227"/>
      <c r="AI765" s="227"/>
    </row>
    <row r="766" hidden="1">
      <c r="A766" s="227"/>
      <c r="B766" s="227"/>
      <c r="C766" s="227"/>
      <c r="D766" s="227"/>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c r="AA766" s="227"/>
      <c r="AB766" s="227"/>
      <c r="AC766" s="227"/>
      <c r="AD766" s="227"/>
      <c r="AE766" s="227"/>
      <c r="AF766" s="227"/>
      <c r="AG766" s="227"/>
      <c r="AH766" s="227"/>
      <c r="AI766" s="227"/>
    </row>
    <row r="767" hidden="1">
      <c r="A767" s="227"/>
      <c r="B767" s="227"/>
      <c r="C767" s="227"/>
      <c r="D767" s="227"/>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c r="AA767" s="227"/>
      <c r="AB767" s="227"/>
      <c r="AC767" s="227"/>
      <c r="AD767" s="227"/>
      <c r="AE767" s="227"/>
      <c r="AF767" s="227"/>
      <c r="AG767" s="227"/>
      <c r="AH767" s="227"/>
      <c r="AI767" s="227"/>
    </row>
    <row r="768" hidden="1">
      <c r="A768" s="227"/>
      <c r="B768" s="227"/>
      <c r="C768" s="227"/>
      <c r="D768" s="227"/>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c r="AA768" s="227"/>
      <c r="AB768" s="227"/>
      <c r="AC768" s="227"/>
      <c r="AD768" s="227"/>
      <c r="AE768" s="227"/>
      <c r="AF768" s="227"/>
      <c r="AG768" s="227"/>
      <c r="AH768" s="227"/>
      <c r="AI768" s="227"/>
    </row>
    <row r="769" hidden="1">
      <c r="A769" s="227"/>
      <c r="B769" s="227"/>
      <c r="C769" s="227"/>
      <c r="D769" s="227"/>
      <c r="E769" s="227"/>
      <c r="F769" s="227"/>
      <c r="G769" s="227"/>
      <c r="H769" s="227"/>
      <c r="I769" s="227"/>
      <c r="J769" s="227"/>
      <c r="K769" s="227"/>
      <c r="L769" s="227"/>
      <c r="M769" s="227"/>
      <c r="N769" s="227"/>
      <c r="O769" s="227"/>
      <c r="P769" s="227"/>
      <c r="Q769" s="227"/>
      <c r="R769" s="227"/>
      <c r="S769" s="227"/>
      <c r="T769" s="227"/>
      <c r="U769" s="227"/>
      <c r="V769" s="227"/>
      <c r="W769" s="227"/>
      <c r="X769" s="227"/>
      <c r="Y769" s="227"/>
      <c r="Z769" s="227"/>
      <c r="AA769" s="227"/>
      <c r="AB769" s="227"/>
      <c r="AC769" s="227"/>
      <c r="AD769" s="227"/>
      <c r="AE769" s="227"/>
      <c r="AF769" s="227"/>
      <c r="AG769" s="227"/>
      <c r="AH769" s="227"/>
      <c r="AI769" s="227"/>
    </row>
    <row r="770" hidden="1">
      <c r="A770" s="227"/>
      <c r="B770" s="227"/>
      <c r="C770" s="227"/>
      <c r="D770" s="227"/>
      <c r="E770" s="227"/>
      <c r="F770" s="227"/>
      <c r="G770" s="227"/>
      <c r="H770" s="227"/>
      <c r="I770" s="227"/>
      <c r="J770" s="227"/>
      <c r="K770" s="227"/>
      <c r="L770" s="227"/>
      <c r="M770" s="227"/>
      <c r="N770" s="227"/>
      <c r="O770" s="227"/>
      <c r="P770" s="227"/>
      <c r="Q770" s="227"/>
      <c r="R770" s="227"/>
      <c r="S770" s="227"/>
      <c r="T770" s="227"/>
      <c r="U770" s="227"/>
      <c r="V770" s="227"/>
      <c r="W770" s="227"/>
      <c r="X770" s="227"/>
      <c r="Y770" s="227"/>
      <c r="Z770" s="227"/>
      <c r="AA770" s="227"/>
      <c r="AB770" s="227"/>
      <c r="AC770" s="227"/>
      <c r="AD770" s="227"/>
      <c r="AE770" s="227"/>
      <c r="AF770" s="227"/>
      <c r="AG770" s="227"/>
      <c r="AH770" s="227"/>
      <c r="AI770" s="227"/>
    </row>
    <row r="771" hidden="1">
      <c r="A771" s="227"/>
      <c r="B771" s="227"/>
      <c r="C771" s="227"/>
      <c r="D771" s="227"/>
      <c r="E771" s="227"/>
      <c r="F771" s="227"/>
      <c r="G771" s="227"/>
      <c r="H771" s="227"/>
      <c r="I771" s="227"/>
      <c r="J771" s="227"/>
      <c r="K771" s="227"/>
      <c r="L771" s="227"/>
      <c r="M771" s="227"/>
      <c r="N771" s="227"/>
      <c r="O771" s="227"/>
      <c r="P771" s="227"/>
      <c r="Q771" s="227"/>
      <c r="R771" s="227"/>
      <c r="S771" s="227"/>
      <c r="T771" s="227"/>
      <c r="U771" s="227"/>
      <c r="V771" s="227"/>
      <c r="W771" s="227"/>
      <c r="X771" s="227"/>
      <c r="Y771" s="227"/>
      <c r="Z771" s="227"/>
      <c r="AA771" s="227"/>
      <c r="AB771" s="227"/>
      <c r="AC771" s="227"/>
      <c r="AD771" s="227"/>
      <c r="AE771" s="227"/>
      <c r="AF771" s="227"/>
      <c r="AG771" s="227"/>
      <c r="AH771" s="227"/>
      <c r="AI771" s="227"/>
    </row>
    <row r="772" hidden="1">
      <c r="A772" s="227"/>
      <c r="B772" s="227"/>
      <c r="C772" s="227"/>
      <c r="D772" s="227"/>
      <c r="E772" s="227"/>
      <c r="F772" s="227"/>
      <c r="G772" s="227"/>
      <c r="H772" s="227"/>
      <c r="I772" s="227"/>
      <c r="J772" s="227"/>
      <c r="K772" s="227"/>
      <c r="L772" s="227"/>
      <c r="M772" s="227"/>
      <c r="N772" s="227"/>
      <c r="O772" s="227"/>
      <c r="P772" s="227"/>
      <c r="Q772" s="227"/>
      <c r="R772" s="227"/>
      <c r="S772" s="227"/>
      <c r="T772" s="227"/>
      <c r="U772" s="227"/>
      <c r="V772" s="227"/>
      <c r="W772" s="227"/>
      <c r="X772" s="227"/>
      <c r="Y772" s="227"/>
      <c r="Z772" s="227"/>
      <c r="AA772" s="227"/>
      <c r="AB772" s="227"/>
      <c r="AC772" s="227"/>
      <c r="AD772" s="227"/>
      <c r="AE772" s="227"/>
      <c r="AF772" s="227"/>
      <c r="AG772" s="227"/>
      <c r="AH772" s="227"/>
      <c r="AI772" s="227"/>
    </row>
    <row r="773" hidden="1">
      <c r="A773" s="227"/>
      <c r="B773" s="227"/>
      <c r="C773" s="227"/>
      <c r="D773" s="227"/>
      <c r="E773" s="227"/>
      <c r="F773" s="227"/>
      <c r="G773" s="227"/>
      <c r="H773" s="227"/>
      <c r="I773" s="227"/>
      <c r="J773" s="227"/>
      <c r="K773" s="227"/>
      <c r="L773" s="227"/>
      <c r="M773" s="227"/>
      <c r="N773" s="227"/>
      <c r="O773" s="227"/>
      <c r="P773" s="227"/>
      <c r="Q773" s="227"/>
      <c r="R773" s="227"/>
      <c r="S773" s="227"/>
      <c r="T773" s="227"/>
      <c r="U773" s="227"/>
      <c r="V773" s="227"/>
      <c r="W773" s="227"/>
      <c r="X773" s="227"/>
      <c r="Y773" s="227"/>
      <c r="Z773" s="227"/>
      <c r="AA773" s="227"/>
      <c r="AB773" s="227"/>
      <c r="AC773" s="227"/>
      <c r="AD773" s="227"/>
      <c r="AE773" s="227"/>
      <c r="AF773" s="227"/>
      <c r="AG773" s="227"/>
      <c r="AH773" s="227"/>
      <c r="AI773" s="227"/>
    </row>
    <row r="774" hidden="1">
      <c r="A774" s="227"/>
      <c r="B774" s="227"/>
      <c r="C774" s="227"/>
      <c r="D774" s="227"/>
      <c r="E774" s="227"/>
      <c r="F774" s="227"/>
      <c r="G774" s="227"/>
      <c r="H774" s="227"/>
      <c r="I774" s="227"/>
      <c r="J774" s="227"/>
      <c r="K774" s="227"/>
      <c r="L774" s="227"/>
      <c r="M774" s="227"/>
      <c r="N774" s="227"/>
      <c r="O774" s="227"/>
      <c r="P774" s="227"/>
      <c r="Q774" s="227"/>
      <c r="R774" s="227"/>
      <c r="S774" s="227"/>
      <c r="T774" s="227"/>
      <c r="U774" s="227"/>
      <c r="V774" s="227"/>
      <c r="W774" s="227"/>
      <c r="X774" s="227"/>
      <c r="Y774" s="227"/>
      <c r="Z774" s="227"/>
      <c r="AA774" s="227"/>
      <c r="AB774" s="227"/>
      <c r="AC774" s="227"/>
      <c r="AD774" s="227"/>
      <c r="AE774" s="227"/>
      <c r="AF774" s="227"/>
      <c r="AG774" s="227"/>
      <c r="AH774" s="227"/>
      <c r="AI774" s="227"/>
    </row>
    <row r="775" hidden="1">
      <c r="A775" s="227"/>
      <c r="B775" s="227"/>
      <c r="C775" s="227"/>
      <c r="D775" s="227"/>
      <c r="E775" s="227"/>
      <c r="F775" s="227"/>
      <c r="G775" s="227"/>
      <c r="H775" s="227"/>
      <c r="I775" s="227"/>
      <c r="J775" s="227"/>
      <c r="K775" s="227"/>
      <c r="L775" s="227"/>
      <c r="M775" s="227"/>
      <c r="N775" s="227"/>
      <c r="O775" s="227"/>
      <c r="P775" s="227"/>
      <c r="Q775" s="227"/>
      <c r="R775" s="227"/>
      <c r="S775" s="227"/>
      <c r="T775" s="227"/>
      <c r="U775" s="227"/>
      <c r="V775" s="227"/>
      <c r="W775" s="227"/>
      <c r="X775" s="227"/>
      <c r="Y775" s="227"/>
      <c r="Z775" s="227"/>
      <c r="AA775" s="227"/>
      <c r="AB775" s="227"/>
      <c r="AC775" s="227"/>
      <c r="AD775" s="227"/>
      <c r="AE775" s="227"/>
      <c r="AF775" s="227"/>
      <c r="AG775" s="227"/>
      <c r="AH775" s="227"/>
      <c r="AI775" s="227"/>
    </row>
    <row r="776" hidden="1">
      <c r="A776" s="227"/>
      <c r="B776" s="227"/>
      <c r="C776" s="227"/>
      <c r="D776" s="227"/>
      <c r="E776" s="227"/>
      <c r="F776" s="227"/>
      <c r="G776" s="227"/>
      <c r="H776" s="227"/>
      <c r="I776" s="227"/>
      <c r="J776" s="227"/>
      <c r="K776" s="227"/>
      <c r="L776" s="227"/>
      <c r="M776" s="227"/>
      <c r="N776" s="227"/>
      <c r="O776" s="227"/>
      <c r="P776" s="227"/>
      <c r="Q776" s="227"/>
      <c r="R776" s="227"/>
      <c r="S776" s="227"/>
      <c r="T776" s="227"/>
      <c r="U776" s="227"/>
      <c r="V776" s="227"/>
      <c r="W776" s="227"/>
      <c r="X776" s="227"/>
      <c r="Y776" s="227"/>
      <c r="Z776" s="227"/>
      <c r="AA776" s="227"/>
      <c r="AB776" s="227"/>
      <c r="AC776" s="227"/>
      <c r="AD776" s="227"/>
      <c r="AE776" s="227"/>
      <c r="AF776" s="227"/>
      <c r="AG776" s="227"/>
      <c r="AH776" s="227"/>
      <c r="AI776" s="227"/>
    </row>
    <row r="777" hidden="1">
      <c r="A777" s="227"/>
      <c r="B777" s="227"/>
      <c r="C777" s="227"/>
      <c r="D777" s="227"/>
      <c r="E777" s="227"/>
      <c r="F777" s="227"/>
      <c r="G777" s="227"/>
      <c r="H777" s="227"/>
      <c r="I777" s="227"/>
      <c r="J777" s="227"/>
      <c r="K777" s="227"/>
      <c r="L777" s="227"/>
      <c r="M777" s="227"/>
      <c r="N777" s="227"/>
      <c r="O777" s="227"/>
      <c r="P777" s="227"/>
      <c r="Q777" s="227"/>
      <c r="R777" s="227"/>
      <c r="S777" s="227"/>
      <c r="T777" s="227"/>
      <c r="U777" s="227"/>
      <c r="V777" s="227"/>
      <c r="W777" s="227"/>
      <c r="X777" s="227"/>
      <c r="Y777" s="227"/>
      <c r="Z777" s="227"/>
      <c r="AA777" s="227"/>
      <c r="AB777" s="227"/>
      <c r="AC777" s="227"/>
      <c r="AD777" s="227"/>
      <c r="AE777" s="227"/>
      <c r="AF777" s="227"/>
      <c r="AG777" s="227"/>
      <c r="AH777" s="227"/>
      <c r="AI777" s="227"/>
    </row>
    <row r="778" hidden="1">
      <c r="A778" s="227"/>
      <c r="B778" s="227"/>
      <c r="C778" s="227"/>
      <c r="D778" s="227"/>
      <c r="E778" s="227"/>
      <c r="F778" s="227"/>
      <c r="G778" s="227"/>
      <c r="H778" s="227"/>
      <c r="I778" s="227"/>
      <c r="J778" s="227"/>
      <c r="K778" s="227"/>
      <c r="L778" s="227"/>
      <c r="M778" s="227"/>
      <c r="N778" s="227"/>
      <c r="O778" s="227"/>
      <c r="P778" s="227"/>
      <c r="Q778" s="227"/>
      <c r="R778" s="227"/>
      <c r="S778" s="227"/>
      <c r="T778" s="227"/>
      <c r="U778" s="227"/>
      <c r="V778" s="227"/>
      <c r="W778" s="227"/>
      <c r="X778" s="227"/>
      <c r="Y778" s="227"/>
      <c r="Z778" s="227"/>
      <c r="AA778" s="227"/>
      <c r="AB778" s="227"/>
      <c r="AC778" s="227"/>
      <c r="AD778" s="227"/>
      <c r="AE778" s="227"/>
      <c r="AF778" s="227"/>
      <c r="AG778" s="227"/>
      <c r="AH778" s="227"/>
      <c r="AI778" s="227"/>
    </row>
    <row r="779" hidden="1">
      <c r="A779" s="227"/>
      <c r="B779" s="227"/>
      <c r="C779" s="227"/>
      <c r="D779" s="227"/>
      <c r="E779" s="227"/>
      <c r="F779" s="227"/>
      <c r="G779" s="227"/>
      <c r="H779" s="227"/>
      <c r="I779" s="227"/>
      <c r="J779" s="227"/>
      <c r="K779" s="227"/>
      <c r="L779" s="227"/>
      <c r="M779" s="227"/>
      <c r="N779" s="227"/>
      <c r="O779" s="227"/>
      <c r="P779" s="227"/>
      <c r="Q779" s="227"/>
      <c r="R779" s="227"/>
      <c r="S779" s="227"/>
      <c r="T779" s="227"/>
      <c r="U779" s="227"/>
      <c r="V779" s="227"/>
      <c r="W779" s="227"/>
      <c r="X779" s="227"/>
      <c r="Y779" s="227"/>
      <c r="Z779" s="227"/>
      <c r="AA779" s="227"/>
      <c r="AB779" s="227"/>
      <c r="AC779" s="227"/>
      <c r="AD779" s="227"/>
      <c r="AE779" s="227"/>
      <c r="AF779" s="227"/>
      <c r="AG779" s="227"/>
      <c r="AH779" s="227"/>
      <c r="AI779" s="227"/>
    </row>
    <row r="780" hidden="1">
      <c r="A780" s="227"/>
      <c r="B780" s="227"/>
      <c r="C780" s="227"/>
      <c r="D780" s="227"/>
      <c r="E780" s="227"/>
      <c r="F780" s="227"/>
      <c r="G780" s="227"/>
      <c r="H780" s="227"/>
      <c r="I780" s="227"/>
      <c r="J780" s="227"/>
      <c r="K780" s="227"/>
      <c r="L780" s="227"/>
      <c r="M780" s="227"/>
      <c r="N780" s="227"/>
      <c r="O780" s="227"/>
      <c r="P780" s="227"/>
      <c r="Q780" s="227"/>
      <c r="R780" s="227"/>
      <c r="S780" s="227"/>
      <c r="T780" s="227"/>
      <c r="U780" s="227"/>
      <c r="V780" s="227"/>
      <c r="W780" s="227"/>
      <c r="X780" s="227"/>
      <c r="Y780" s="227"/>
      <c r="Z780" s="227"/>
      <c r="AA780" s="227"/>
      <c r="AB780" s="227"/>
      <c r="AC780" s="227"/>
      <c r="AD780" s="227"/>
      <c r="AE780" s="227"/>
      <c r="AF780" s="227"/>
      <c r="AG780" s="227"/>
      <c r="AH780" s="227"/>
      <c r="AI780" s="227"/>
    </row>
    <row r="781" hidden="1">
      <c r="A781" s="227"/>
      <c r="B781" s="227"/>
      <c r="C781" s="227"/>
      <c r="D781" s="227"/>
      <c r="E781" s="227"/>
      <c r="F781" s="227"/>
      <c r="G781" s="227"/>
      <c r="H781" s="227"/>
      <c r="I781" s="227"/>
      <c r="J781" s="227"/>
      <c r="K781" s="227"/>
      <c r="L781" s="227"/>
      <c r="M781" s="227"/>
      <c r="N781" s="227"/>
      <c r="O781" s="227"/>
      <c r="P781" s="227"/>
      <c r="Q781" s="227"/>
      <c r="R781" s="227"/>
      <c r="S781" s="227"/>
      <c r="T781" s="227"/>
      <c r="U781" s="227"/>
      <c r="V781" s="227"/>
      <c r="W781" s="227"/>
      <c r="X781" s="227"/>
      <c r="Y781" s="227"/>
      <c r="Z781" s="227"/>
      <c r="AA781" s="227"/>
      <c r="AB781" s="227"/>
      <c r="AC781" s="227"/>
      <c r="AD781" s="227"/>
      <c r="AE781" s="227"/>
      <c r="AF781" s="227"/>
      <c r="AG781" s="227"/>
      <c r="AH781" s="227"/>
      <c r="AI781" s="227"/>
    </row>
    <row r="782" hidden="1">
      <c r="A782" s="227"/>
      <c r="B782" s="227"/>
      <c r="C782" s="227"/>
      <c r="D782" s="227"/>
      <c r="E782" s="227"/>
      <c r="F782" s="227"/>
      <c r="G782" s="227"/>
      <c r="H782" s="227"/>
      <c r="I782" s="227"/>
      <c r="J782" s="227"/>
      <c r="K782" s="227"/>
      <c r="L782" s="227"/>
      <c r="M782" s="227"/>
      <c r="N782" s="227"/>
      <c r="O782" s="227"/>
      <c r="P782" s="227"/>
      <c r="Q782" s="227"/>
      <c r="R782" s="227"/>
      <c r="S782" s="227"/>
      <c r="T782" s="227"/>
      <c r="U782" s="227"/>
      <c r="V782" s="227"/>
      <c r="W782" s="227"/>
      <c r="X782" s="227"/>
      <c r="Y782" s="227"/>
      <c r="Z782" s="227"/>
      <c r="AA782" s="227"/>
      <c r="AB782" s="227"/>
      <c r="AC782" s="227"/>
      <c r="AD782" s="227"/>
      <c r="AE782" s="227"/>
      <c r="AF782" s="227"/>
      <c r="AG782" s="227"/>
      <c r="AH782" s="227"/>
      <c r="AI782" s="227"/>
    </row>
    <row r="783" hidden="1">
      <c r="A783" s="227"/>
      <c r="B783" s="227"/>
      <c r="C783" s="227"/>
      <c r="D783" s="227"/>
      <c r="E783" s="227"/>
      <c r="F783" s="227"/>
      <c r="G783" s="227"/>
      <c r="H783" s="227"/>
      <c r="I783" s="227"/>
      <c r="J783" s="227"/>
      <c r="K783" s="227"/>
      <c r="L783" s="227"/>
      <c r="M783" s="227"/>
      <c r="N783" s="227"/>
      <c r="O783" s="227"/>
      <c r="P783" s="227"/>
      <c r="Q783" s="227"/>
      <c r="R783" s="227"/>
      <c r="S783" s="227"/>
      <c r="T783" s="227"/>
      <c r="U783" s="227"/>
      <c r="V783" s="227"/>
      <c r="W783" s="227"/>
      <c r="X783" s="227"/>
      <c r="Y783" s="227"/>
      <c r="Z783" s="227"/>
      <c r="AA783" s="227"/>
      <c r="AB783" s="227"/>
      <c r="AC783" s="227"/>
      <c r="AD783" s="227"/>
      <c r="AE783" s="227"/>
      <c r="AF783" s="227"/>
      <c r="AG783" s="227"/>
      <c r="AH783" s="227"/>
      <c r="AI783" s="227"/>
    </row>
    <row r="784" hidden="1">
      <c r="A784" s="227"/>
      <c r="B784" s="227"/>
      <c r="C784" s="227"/>
      <c r="D784" s="227"/>
      <c r="E784" s="227"/>
      <c r="F784" s="227"/>
      <c r="G784" s="227"/>
      <c r="H784" s="227"/>
      <c r="I784" s="227"/>
      <c r="J784" s="227"/>
      <c r="K784" s="227"/>
      <c r="L784" s="227"/>
      <c r="M784" s="227"/>
      <c r="N784" s="227"/>
      <c r="O784" s="227"/>
      <c r="P784" s="227"/>
      <c r="Q784" s="227"/>
      <c r="R784" s="227"/>
      <c r="S784" s="227"/>
      <c r="T784" s="227"/>
      <c r="U784" s="227"/>
      <c r="V784" s="227"/>
      <c r="W784" s="227"/>
      <c r="X784" s="227"/>
      <c r="Y784" s="227"/>
      <c r="Z784" s="227"/>
      <c r="AA784" s="227"/>
      <c r="AB784" s="227"/>
      <c r="AC784" s="227"/>
      <c r="AD784" s="227"/>
      <c r="AE784" s="227"/>
      <c r="AF784" s="227"/>
      <c r="AG784" s="227"/>
      <c r="AH784" s="227"/>
      <c r="AI784" s="227"/>
    </row>
    <row r="785" hidden="1">
      <c r="A785" s="227"/>
      <c r="B785" s="227"/>
      <c r="C785" s="227"/>
      <c r="D785" s="227"/>
      <c r="E785" s="227"/>
      <c r="F785" s="227"/>
      <c r="G785" s="227"/>
      <c r="H785" s="227"/>
      <c r="I785" s="227"/>
      <c r="J785" s="227"/>
      <c r="K785" s="227"/>
      <c r="L785" s="227"/>
      <c r="M785" s="227"/>
      <c r="N785" s="227"/>
      <c r="O785" s="227"/>
      <c r="P785" s="227"/>
      <c r="Q785" s="227"/>
      <c r="R785" s="227"/>
      <c r="S785" s="227"/>
      <c r="T785" s="227"/>
      <c r="U785" s="227"/>
      <c r="V785" s="227"/>
      <c r="W785" s="227"/>
      <c r="X785" s="227"/>
      <c r="Y785" s="227"/>
      <c r="Z785" s="227"/>
      <c r="AA785" s="227"/>
      <c r="AB785" s="227"/>
      <c r="AC785" s="227"/>
      <c r="AD785" s="227"/>
      <c r="AE785" s="227"/>
      <c r="AF785" s="227"/>
      <c r="AG785" s="227"/>
      <c r="AH785" s="227"/>
      <c r="AI785" s="227"/>
    </row>
    <row r="786" hidden="1">
      <c r="A786" s="227"/>
      <c r="B786" s="227"/>
      <c r="C786" s="227"/>
      <c r="D786" s="227"/>
      <c r="E786" s="227"/>
      <c r="F786" s="227"/>
      <c r="G786" s="227"/>
      <c r="H786" s="227"/>
      <c r="I786" s="227"/>
      <c r="J786" s="227"/>
      <c r="K786" s="227"/>
      <c r="L786" s="227"/>
      <c r="M786" s="227"/>
      <c r="N786" s="227"/>
      <c r="O786" s="227"/>
      <c r="P786" s="227"/>
      <c r="Q786" s="227"/>
      <c r="R786" s="227"/>
      <c r="S786" s="227"/>
      <c r="T786" s="227"/>
      <c r="U786" s="227"/>
      <c r="V786" s="227"/>
      <c r="W786" s="227"/>
      <c r="X786" s="227"/>
      <c r="Y786" s="227"/>
      <c r="Z786" s="227"/>
      <c r="AA786" s="227"/>
      <c r="AB786" s="227"/>
      <c r="AC786" s="227"/>
      <c r="AD786" s="227"/>
      <c r="AE786" s="227"/>
      <c r="AF786" s="227"/>
      <c r="AG786" s="227"/>
      <c r="AH786" s="227"/>
      <c r="AI786" s="227"/>
    </row>
    <row r="787" hidden="1">
      <c r="A787" s="227"/>
      <c r="B787" s="227"/>
      <c r="C787" s="227"/>
      <c r="D787" s="227"/>
      <c r="E787" s="227"/>
      <c r="F787" s="227"/>
      <c r="G787" s="227"/>
      <c r="H787" s="227"/>
      <c r="I787" s="227"/>
      <c r="J787" s="227"/>
      <c r="K787" s="227"/>
      <c r="L787" s="227"/>
      <c r="M787" s="227"/>
      <c r="N787" s="227"/>
      <c r="O787" s="227"/>
      <c r="P787" s="227"/>
      <c r="Q787" s="227"/>
      <c r="R787" s="227"/>
      <c r="S787" s="227"/>
      <c r="T787" s="227"/>
      <c r="U787" s="227"/>
      <c r="V787" s="227"/>
      <c r="W787" s="227"/>
      <c r="X787" s="227"/>
      <c r="Y787" s="227"/>
      <c r="Z787" s="227"/>
      <c r="AA787" s="227"/>
      <c r="AB787" s="227"/>
      <c r="AC787" s="227"/>
      <c r="AD787" s="227"/>
      <c r="AE787" s="227"/>
      <c r="AF787" s="227"/>
      <c r="AG787" s="227"/>
      <c r="AH787" s="227"/>
      <c r="AI787" s="227"/>
    </row>
    <row r="788" hidden="1">
      <c r="A788" s="227"/>
      <c r="B788" s="227"/>
      <c r="C788" s="227"/>
      <c r="D788" s="227"/>
      <c r="E788" s="227"/>
      <c r="F788" s="227"/>
      <c r="G788" s="227"/>
      <c r="H788" s="227"/>
      <c r="I788" s="227"/>
      <c r="J788" s="227"/>
      <c r="K788" s="227"/>
      <c r="L788" s="227"/>
      <c r="M788" s="227"/>
      <c r="N788" s="227"/>
      <c r="O788" s="227"/>
      <c r="P788" s="227"/>
      <c r="Q788" s="227"/>
      <c r="R788" s="227"/>
      <c r="S788" s="227"/>
      <c r="T788" s="227"/>
      <c r="U788" s="227"/>
      <c r="V788" s="227"/>
      <c r="W788" s="227"/>
      <c r="X788" s="227"/>
      <c r="Y788" s="227"/>
      <c r="Z788" s="227"/>
      <c r="AA788" s="227"/>
      <c r="AB788" s="227"/>
      <c r="AC788" s="227"/>
      <c r="AD788" s="227"/>
      <c r="AE788" s="227"/>
      <c r="AF788" s="227"/>
      <c r="AG788" s="227"/>
      <c r="AH788" s="227"/>
      <c r="AI788" s="227"/>
    </row>
    <row r="789" hidden="1">
      <c r="A789" s="227"/>
      <c r="B789" s="227"/>
      <c r="C789" s="227"/>
      <c r="D789" s="227"/>
      <c r="E789" s="227"/>
      <c r="F789" s="227"/>
      <c r="G789" s="227"/>
      <c r="H789" s="227"/>
      <c r="I789" s="227"/>
      <c r="J789" s="227"/>
      <c r="K789" s="227"/>
      <c r="L789" s="227"/>
      <c r="M789" s="227"/>
      <c r="N789" s="227"/>
      <c r="O789" s="227"/>
      <c r="P789" s="227"/>
      <c r="Q789" s="227"/>
      <c r="R789" s="227"/>
      <c r="S789" s="227"/>
      <c r="T789" s="227"/>
      <c r="U789" s="227"/>
      <c r="V789" s="227"/>
      <c r="W789" s="227"/>
      <c r="X789" s="227"/>
      <c r="Y789" s="227"/>
      <c r="Z789" s="227"/>
      <c r="AA789" s="227"/>
      <c r="AB789" s="227"/>
      <c r="AC789" s="227"/>
      <c r="AD789" s="227"/>
      <c r="AE789" s="227"/>
      <c r="AF789" s="227"/>
      <c r="AG789" s="227"/>
      <c r="AH789" s="227"/>
      <c r="AI789" s="227"/>
    </row>
    <row r="790" hidden="1">
      <c r="A790" s="227"/>
      <c r="B790" s="227"/>
      <c r="C790" s="227"/>
      <c r="D790" s="227"/>
      <c r="E790" s="227"/>
      <c r="F790" s="227"/>
      <c r="G790" s="227"/>
      <c r="H790" s="227"/>
      <c r="I790" s="227"/>
      <c r="J790" s="227"/>
      <c r="K790" s="227"/>
      <c r="L790" s="227"/>
      <c r="M790" s="227"/>
      <c r="N790" s="227"/>
      <c r="O790" s="227"/>
      <c r="P790" s="227"/>
      <c r="Q790" s="227"/>
      <c r="R790" s="227"/>
      <c r="S790" s="227"/>
      <c r="T790" s="227"/>
      <c r="U790" s="227"/>
      <c r="V790" s="227"/>
      <c r="W790" s="227"/>
      <c r="X790" s="227"/>
      <c r="Y790" s="227"/>
      <c r="Z790" s="227"/>
      <c r="AA790" s="227"/>
      <c r="AB790" s="227"/>
      <c r="AC790" s="227"/>
      <c r="AD790" s="227"/>
      <c r="AE790" s="227"/>
      <c r="AF790" s="227"/>
      <c r="AG790" s="227"/>
      <c r="AH790" s="227"/>
      <c r="AI790" s="227"/>
    </row>
    <row r="791" hidden="1">
      <c r="A791" s="227"/>
      <c r="B791" s="227"/>
      <c r="C791" s="227"/>
      <c r="D791" s="227"/>
      <c r="E791" s="227"/>
      <c r="F791" s="227"/>
      <c r="G791" s="227"/>
      <c r="H791" s="227"/>
      <c r="I791" s="227"/>
      <c r="J791" s="227"/>
      <c r="K791" s="227"/>
      <c r="L791" s="227"/>
      <c r="M791" s="227"/>
      <c r="N791" s="227"/>
      <c r="O791" s="227"/>
      <c r="P791" s="227"/>
      <c r="Q791" s="227"/>
      <c r="R791" s="227"/>
      <c r="S791" s="227"/>
      <c r="T791" s="227"/>
      <c r="U791" s="227"/>
      <c r="V791" s="227"/>
      <c r="W791" s="227"/>
      <c r="X791" s="227"/>
      <c r="Y791" s="227"/>
      <c r="Z791" s="227"/>
      <c r="AA791" s="227"/>
      <c r="AB791" s="227"/>
      <c r="AC791" s="227"/>
      <c r="AD791" s="227"/>
      <c r="AE791" s="227"/>
      <c r="AF791" s="227"/>
      <c r="AG791" s="227"/>
      <c r="AH791" s="227"/>
      <c r="AI791" s="227"/>
    </row>
    <row r="792" hidden="1">
      <c r="A792" s="227"/>
      <c r="B792" s="227"/>
      <c r="C792" s="227"/>
      <c r="D792" s="227"/>
      <c r="E792" s="227"/>
      <c r="F792" s="227"/>
      <c r="G792" s="227"/>
      <c r="H792" s="227"/>
      <c r="I792" s="227"/>
      <c r="J792" s="227"/>
      <c r="K792" s="227"/>
      <c r="L792" s="227"/>
      <c r="M792" s="227"/>
      <c r="N792" s="227"/>
      <c r="O792" s="227"/>
      <c r="P792" s="227"/>
      <c r="Q792" s="227"/>
      <c r="R792" s="227"/>
      <c r="S792" s="227"/>
      <c r="T792" s="227"/>
      <c r="U792" s="227"/>
      <c r="V792" s="227"/>
      <c r="W792" s="227"/>
      <c r="X792" s="227"/>
      <c r="Y792" s="227"/>
      <c r="Z792" s="227"/>
      <c r="AA792" s="227"/>
      <c r="AB792" s="227"/>
      <c r="AC792" s="227"/>
      <c r="AD792" s="227"/>
      <c r="AE792" s="227"/>
      <c r="AF792" s="227"/>
      <c r="AG792" s="227"/>
      <c r="AH792" s="227"/>
      <c r="AI792" s="227"/>
    </row>
    <row r="793" hidden="1">
      <c r="A793" s="227"/>
      <c r="B793" s="227"/>
      <c r="C793" s="227"/>
      <c r="D793" s="227"/>
      <c r="E793" s="227"/>
      <c r="F793" s="227"/>
      <c r="G793" s="227"/>
      <c r="H793" s="227"/>
      <c r="I793" s="227"/>
      <c r="J793" s="227"/>
      <c r="K793" s="227"/>
      <c r="L793" s="227"/>
      <c r="M793" s="227"/>
      <c r="N793" s="227"/>
      <c r="O793" s="227"/>
      <c r="P793" s="227"/>
      <c r="Q793" s="227"/>
      <c r="R793" s="227"/>
      <c r="S793" s="227"/>
      <c r="T793" s="227"/>
      <c r="U793" s="227"/>
      <c r="V793" s="227"/>
      <c r="W793" s="227"/>
      <c r="X793" s="227"/>
      <c r="Y793" s="227"/>
      <c r="Z793" s="227"/>
      <c r="AA793" s="227"/>
      <c r="AB793" s="227"/>
      <c r="AC793" s="227"/>
      <c r="AD793" s="227"/>
      <c r="AE793" s="227"/>
      <c r="AF793" s="227"/>
      <c r="AG793" s="227"/>
      <c r="AH793" s="227"/>
      <c r="AI793" s="227"/>
    </row>
    <row r="794" hidden="1">
      <c r="A794" s="227"/>
      <c r="B794" s="227"/>
      <c r="C794" s="227"/>
      <c r="D794" s="227"/>
      <c r="E794" s="227"/>
      <c r="F794" s="227"/>
      <c r="G794" s="227"/>
      <c r="H794" s="227"/>
      <c r="I794" s="227"/>
      <c r="J794" s="227"/>
      <c r="K794" s="227"/>
      <c r="L794" s="227"/>
      <c r="M794" s="227"/>
      <c r="N794" s="227"/>
      <c r="O794" s="227"/>
      <c r="P794" s="227"/>
      <c r="Q794" s="227"/>
      <c r="R794" s="227"/>
      <c r="S794" s="227"/>
      <c r="T794" s="227"/>
      <c r="U794" s="227"/>
      <c r="V794" s="227"/>
      <c r="W794" s="227"/>
      <c r="X794" s="227"/>
      <c r="Y794" s="227"/>
      <c r="Z794" s="227"/>
      <c r="AA794" s="227"/>
      <c r="AB794" s="227"/>
      <c r="AC794" s="227"/>
      <c r="AD794" s="227"/>
      <c r="AE794" s="227"/>
      <c r="AF794" s="227"/>
      <c r="AG794" s="227"/>
      <c r="AH794" s="227"/>
      <c r="AI794" s="227"/>
    </row>
    <row r="795" hidden="1">
      <c r="A795" s="227"/>
      <c r="B795" s="227"/>
      <c r="C795" s="227"/>
      <c r="D795" s="227"/>
      <c r="E795" s="227"/>
      <c r="F795" s="227"/>
      <c r="G795" s="227"/>
      <c r="H795" s="227"/>
      <c r="I795" s="227"/>
      <c r="J795" s="227"/>
      <c r="K795" s="227"/>
      <c r="L795" s="227"/>
      <c r="M795" s="227"/>
      <c r="N795" s="227"/>
      <c r="O795" s="227"/>
      <c r="P795" s="227"/>
      <c r="Q795" s="227"/>
      <c r="R795" s="227"/>
      <c r="S795" s="227"/>
      <c r="T795" s="227"/>
      <c r="U795" s="227"/>
      <c r="V795" s="227"/>
      <c r="W795" s="227"/>
      <c r="X795" s="227"/>
      <c r="Y795" s="227"/>
      <c r="Z795" s="227"/>
      <c r="AA795" s="227"/>
      <c r="AB795" s="227"/>
      <c r="AC795" s="227"/>
      <c r="AD795" s="227"/>
      <c r="AE795" s="227"/>
      <c r="AF795" s="227"/>
      <c r="AG795" s="227"/>
      <c r="AH795" s="227"/>
      <c r="AI795" s="227"/>
    </row>
    <row r="796" hidden="1">
      <c r="A796" s="227"/>
      <c r="B796" s="227"/>
      <c r="C796" s="227"/>
      <c r="D796" s="227"/>
      <c r="E796" s="227"/>
      <c r="F796" s="227"/>
      <c r="G796" s="227"/>
      <c r="H796" s="227"/>
      <c r="I796" s="227"/>
      <c r="J796" s="227"/>
      <c r="K796" s="227"/>
      <c r="L796" s="227"/>
      <c r="M796" s="227"/>
      <c r="N796" s="227"/>
      <c r="O796" s="227"/>
      <c r="P796" s="227"/>
      <c r="Q796" s="227"/>
      <c r="R796" s="227"/>
      <c r="S796" s="227"/>
      <c r="T796" s="227"/>
      <c r="U796" s="227"/>
      <c r="V796" s="227"/>
      <c r="W796" s="227"/>
      <c r="X796" s="227"/>
      <c r="Y796" s="227"/>
      <c r="Z796" s="227"/>
      <c r="AA796" s="227"/>
      <c r="AB796" s="227"/>
      <c r="AC796" s="227"/>
      <c r="AD796" s="227"/>
      <c r="AE796" s="227"/>
      <c r="AF796" s="227"/>
      <c r="AG796" s="227"/>
      <c r="AH796" s="227"/>
      <c r="AI796" s="227"/>
    </row>
    <row r="797" hidden="1">
      <c r="A797" s="227"/>
      <c r="B797" s="227"/>
      <c r="C797" s="227"/>
      <c r="D797" s="227"/>
      <c r="E797" s="227"/>
      <c r="F797" s="227"/>
      <c r="G797" s="227"/>
      <c r="H797" s="227"/>
      <c r="I797" s="227"/>
      <c r="J797" s="227"/>
      <c r="K797" s="227"/>
      <c r="L797" s="227"/>
      <c r="M797" s="227"/>
      <c r="N797" s="227"/>
      <c r="O797" s="227"/>
      <c r="P797" s="227"/>
      <c r="Q797" s="227"/>
      <c r="R797" s="227"/>
      <c r="S797" s="227"/>
      <c r="T797" s="227"/>
      <c r="U797" s="227"/>
      <c r="V797" s="227"/>
      <c r="W797" s="227"/>
      <c r="X797" s="227"/>
      <c r="Y797" s="227"/>
      <c r="Z797" s="227"/>
      <c r="AA797" s="227"/>
      <c r="AB797" s="227"/>
      <c r="AC797" s="227"/>
      <c r="AD797" s="227"/>
      <c r="AE797" s="227"/>
      <c r="AF797" s="227"/>
      <c r="AG797" s="227"/>
      <c r="AH797" s="227"/>
      <c r="AI797" s="227"/>
    </row>
    <row r="798" hidden="1">
      <c r="A798" s="227"/>
      <c r="B798" s="227"/>
      <c r="C798" s="227"/>
      <c r="D798" s="227"/>
      <c r="E798" s="227"/>
      <c r="F798" s="227"/>
      <c r="G798" s="227"/>
      <c r="H798" s="227"/>
      <c r="I798" s="227"/>
      <c r="J798" s="227"/>
      <c r="K798" s="227"/>
      <c r="L798" s="227"/>
      <c r="M798" s="227"/>
      <c r="N798" s="227"/>
      <c r="O798" s="227"/>
      <c r="P798" s="227"/>
      <c r="Q798" s="227"/>
      <c r="R798" s="227"/>
      <c r="S798" s="227"/>
      <c r="T798" s="227"/>
      <c r="U798" s="227"/>
      <c r="V798" s="227"/>
      <c r="W798" s="227"/>
      <c r="X798" s="227"/>
      <c r="Y798" s="227"/>
      <c r="Z798" s="227"/>
      <c r="AA798" s="227"/>
      <c r="AB798" s="227"/>
      <c r="AC798" s="227"/>
      <c r="AD798" s="227"/>
      <c r="AE798" s="227"/>
      <c r="AF798" s="227"/>
      <c r="AG798" s="227"/>
      <c r="AH798" s="227"/>
      <c r="AI798" s="227"/>
    </row>
    <row r="799" hidden="1">
      <c r="A799" s="227"/>
      <c r="B799" s="227"/>
      <c r="C799" s="227"/>
      <c r="D799" s="227"/>
      <c r="E799" s="227"/>
      <c r="F799" s="227"/>
      <c r="G799" s="227"/>
      <c r="H799" s="227"/>
      <c r="I799" s="227"/>
      <c r="J799" s="227"/>
      <c r="K799" s="227"/>
      <c r="L799" s="227"/>
      <c r="M799" s="227"/>
      <c r="N799" s="227"/>
      <c r="O799" s="227"/>
      <c r="P799" s="227"/>
      <c r="Q799" s="227"/>
      <c r="R799" s="227"/>
      <c r="S799" s="227"/>
      <c r="T799" s="227"/>
      <c r="U799" s="227"/>
      <c r="V799" s="227"/>
      <c r="W799" s="227"/>
      <c r="X799" s="227"/>
      <c r="Y799" s="227"/>
      <c r="Z799" s="227"/>
      <c r="AA799" s="227"/>
      <c r="AB799" s="227"/>
      <c r="AC799" s="227"/>
      <c r="AD799" s="227"/>
      <c r="AE799" s="227"/>
      <c r="AF799" s="227"/>
      <c r="AG799" s="227"/>
      <c r="AH799" s="227"/>
      <c r="AI799" s="227"/>
    </row>
    <row r="800" hidden="1">
      <c r="A800" s="227"/>
      <c r="B800" s="227"/>
      <c r="C800" s="227"/>
      <c r="D800" s="227"/>
      <c r="E800" s="227"/>
      <c r="F800" s="227"/>
      <c r="G800" s="227"/>
      <c r="H800" s="227"/>
      <c r="I800" s="227"/>
      <c r="J800" s="227"/>
      <c r="K800" s="227"/>
      <c r="L800" s="227"/>
      <c r="M800" s="227"/>
      <c r="N800" s="227"/>
      <c r="O800" s="227"/>
      <c r="P800" s="227"/>
      <c r="Q800" s="227"/>
      <c r="R800" s="227"/>
      <c r="S800" s="227"/>
      <c r="T800" s="227"/>
      <c r="U800" s="227"/>
      <c r="V800" s="227"/>
      <c r="W800" s="227"/>
      <c r="X800" s="227"/>
      <c r="Y800" s="227"/>
      <c r="Z800" s="227"/>
      <c r="AA800" s="227"/>
      <c r="AB800" s="227"/>
      <c r="AC800" s="227"/>
      <c r="AD800" s="227"/>
      <c r="AE800" s="227"/>
      <c r="AF800" s="227"/>
      <c r="AG800" s="227"/>
      <c r="AH800" s="227"/>
      <c r="AI800" s="227"/>
    </row>
    <row r="801" hidden="1">
      <c r="A801" s="227"/>
      <c r="B801" s="227"/>
      <c r="C801" s="227"/>
      <c r="D801" s="227"/>
      <c r="E801" s="227"/>
      <c r="F801" s="227"/>
      <c r="G801" s="227"/>
      <c r="H801" s="227"/>
      <c r="I801" s="227"/>
      <c r="J801" s="227"/>
      <c r="K801" s="227"/>
      <c r="L801" s="227"/>
      <c r="M801" s="227"/>
      <c r="N801" s="227"/>
      <c r="O801" s="227"/>
      <c r="P801" s="227"/>
      <c r="Q801" s="227"/>
      <c r="R801" s="227"/>
      <c r="S801" s="227"/>
      <c r="T801" s="227"/>
      <c r="U801" s="227"/>
      <c r="V801" s="227"/>
      <c r="W801" s="227"/>
      <c r="X801" s="227"/>
      <c r="Y801" s="227"/>
      <c r="Z801" s="227"/>
      <c r="AA801" s="227"/>
      <c r="AB801" s="227"/>
      <c r="AC801" s="227"/>
      <c r="AD801" s="227"/>
      <c r="AE801" s="227"/>
      <c r="AF801" s="227"/>
      <c r="AG801" s="227"/>
      <c r="AH801" s="227"/>
      <c r="AI801" s="227"/>
    </row>
    <row r="802" hidden="1">
      <c r="A802" s="227"/>
      <c r="B802" s="227"/>
      <c r="C802" s="227"/>
      <c r="D802" s="227"/>
      <c r="E802" s="227"/>
      <c r="F802" s="227"/>
      <c r="G802" s="227"/>
      <c r="H802" s="227"/>
      <c r="I802" s="227"/>
      <c r="J802" s="227"/>
      <c r="K802" s="227"/>
      <c r="L802" s="227"/>
      <c r="M802" s="227"/>
      <c r="N802" s="227"/>
      <c r="O802" s="227"/>
      <c r="P802" s="227"/>
      <c r="Q802" s="227"/>
      <c r="R802" s="227"/>
      <c r="S802" s="227"/>
      <c r="T802" s="227"/>
      <c r="U802" s="227"/>
      <c r="V802" s="227"/>
      <c r="W802" s="227"/>
      <c r="X802" s="227"/>
      <c r="Y802" s="227"/>
      <c r="Z802" s="227"/>
      <c r="AA802" s="227"/>
      <c r="AB802" s="227"/>
      <c r="AC802" s="227"/>
      <c r="AD802" s="227"/>
      <c r="AE802" s="227"/>
      <c r="AF802" s="227"/>
      <c r="AG802" s="227"/>
      <c r="AH802" s="227"/>
      <c r="AI802" s="227"/>
    </row>
    <row r="803" hidden="1">
      <c r="A803" s="227"/>
      <c r="B803" s="227"/>
      <c r="C803" s="227"/>
      <c r="D803" s="227"/>
      <c r="E803" s="227"/>
      <c r="F803" s="227"/>
      <c r="G803" s="227"/>
      <c r="H803" s="227"/>
      <c r="I803" s="227"/>
      <c r="J803" s="227"/>
      <c r="K803" s="227"/>
      <c r="L803" s="227"/>
      <c r="M803" s="227"/>
      <c r="N803" s="227"/>
      <c r="O803" s="227"/>
      <c r="P803" s="227"/>
      <c r="Q803" s="227"/>
      <c r="R803" s="227"/>
      <c r="S803" s="227"/>
      <c r="T803" s="227"/>
      <c r="U803" s="227"/>
      <c r="V803" s="227"/>
      <c r="W803" s="227"/>
      <c r="X803" s="227"/>
      <c r="Y803" s="227"/>
      <c r="Z803" s="227"/>
      <c r="AA803" s="227"/>
      <c r="AB803" s="227"/>
      <c r="AC803" s="227"/>
      <c r="AD803" s="227"/>
      <c r="AE803" s="227"/>
      <c r="AF803" s="227"/>
      <c r="AG803" s="227"/>
      <c r="AH803" s="227"/>
      <c r="AI803" s="227"/>
    </row>
    <row r="804" hidden="1">
      <c r="A804" s="227"/>
      <c r="B804" s="227"/>
      <c r="C804" s="227"/>
      <c r="D804" s="227"/>
      <c r="E804" s="227"/>
      <c r="F804" s="227"/>
      <c r="G804" s="227"/>
      <c r="H804" s="227"/>
      <c r="I804" s="227"/>
      <c r="J804" s="227"/>
      <c r="K804" s="227"/>
      <c r="L804" s="227"/>
      <c r="M804" s="227"/>
      <c r="N804" s="227"/>
      <c r="O804" s="227"/>
      <c r="P804" s="227"/>
      <c r="Q804" s="227"/>
      <c r="R804" s="227"/>
      <c r="S804" s="227"/>
      <c r="T804" s="227"/>
      <c r="U804" s="227"/>
      <c r="V804" s="227"/>
      <c r="W804" s="227"/>
      <c r="X804" s="227"/>
      <c r="Y804" s="227"/>
      <c r="Z804" s="227"/>
      <c r="AA804" s="227"/>
      <c r="AB804" s="227"/>
      <c r="AC804" s="227"/>
      <c r="AD804" s="227"/>
      <c r="AE804" s="227"/>
      <c r="AF804" s="227"/>
      <c r="AG804" s="227"/>
      <c r="AH804" s="227"/>
      <c r="AI804" s="227"/>
    </row>
    <row r="805" hidden="1">
      <c r="A805" s="227"/>
      <c r="B805" s="227"/>
      <c r="C805" s="227"/>
      <c r="D805" s="227"/>
      <c r="E805" s="227"/>
      <c r="F805" s="227"/>
      <c r="G805" s="227"/>
      <c r="H805" s="227"/>
      <c r="I805" s="227"/>
      <c r="J805" s="227"/>
      <c r="K805" s="227"/>
      <c r="L805" s="227"/>
      <c r="M805" s="227"/>
      <c r="N805" s="227"/>
      <c r="O805" s="227"/>
      <c r="P805" s="227"/>
      <c r="Q805" s="227"/>
      <c r="R805" s="227"/>
      <c r="S805" s="227"/>
      <c r="T805" s="227"/>
      <c r="U805" s="227"/>
      <c r="V805" s="227"/>
      <c r="W805" s="227"/>
      <c r="X805" s="227"/>
      <c r="Y805" s="227"/>
      <c r="Z805" s="227"/>
      <c r="AA805" s="227"/>
      <c r="AB805" s="227"/>
      <c r="AC805" s="227"/>
      <c r="AD805" s="227"/>
      <c r="AE805" s="227"/>
      <c r="AF805" s="227"/>
      <c r="AG805" s="227"/>
      <c r="AH805" s="227"/>
      <c r="AI805" s="227"/>
    </row>
    <row r="806" hidden="1">
      <c r="A806" s="227"/>
      <c r="B806" s="227"/>
      <c r="C806" s="227"/>
      <c r="D806" s="227"/>
      <c r="E806" s="227"/>
      <c r="F806" s="227"/>
      <c r="G806" s="227"/>
      <c r="H806" s="227"/>
      <c r="I806" s="227"/>
      <c r="J806" s="227"/>
      <c r="K806" s="227"/>
      <c r="L806" s="227"/>
      <c r="M806" s="227"/>
      <c r="N806" s="227"/>
      <c r="O806" s="227"/>
      <c r="P806" s="227"/>
      <c r="Q806" s="227"/>
      <c r="R806" s="227"/>
      <c r="S806" s="227"/>
      <c r="T806" s="227"/>
      <c r="U806" s="227"/>
      <c r="V806" s="227"/>
      <c r="W806" s="227"/>
      <c r="X806" s="227"/>
      <c r="Y806" s="227"/>
      <c r="Z806" s="227"/>
      <c r="AA806" s="227"/>
      <c r="AB806" s="227"/>
      <c r="AC806" s="227"/>
      <c r="AD806" s="227"/>
      <c r="AE806" s="227"/>
      <c r="AF806" s="227"/>
      <c r="AG806" s="227"/>
      <c r="AH806" s="227"/>
      <c r="AI806" s="227"/>
    </row>
    <row r="807" hidden="1">
      <c r="A807" s="227"/>
      <c r="B807" s="227"/>
      <c r="C807" s="227"/>
      <c r="D807" s="227"/>
      <c r="E807" s="227"/>
      <c r="F807" s="227"/>
      <c r="G807" s="227"/>
      <c r="H807" s="227"/>
      <c r="I807" s="227"/>
      <c r="J807" s="227"/>
      <c r="K807" s="227"/>
      <c r="L807" s="227"/>
      <c r="M807" s="227"/>
      <c r="N807" s="227"/>
      <c r="O807" s="227"/>
      <c r="P807" s="227"/>
      <c r="Q807" s="227"/>
      <c r="R807" s="227"/>
      <c r="S807" s="227"/>
      <c r="T807" s="227"/>
      <c r="U807" s="227"/>
      <c r="V807" s="227"/>
      <c r="W807" s="227"/>
      <c r="X807" s="227"/>
      <c r="Y807" s="227"/>
      <c r="Z807" s="227"/>
      <c r="AA807" s="227"/>
      <c r="AB807" s="227"/>
      <c r="AC807" s="227"/>
      <c r="AD807" s="227"/>
      <c r="AE807" s="227"/>
      <c r="AF807" s="227"/>
      <c r="AG807" s="227"/>
      <c r="AH807" s="227"/>
      <c r="AI807" s="227"/>
    </row>
    <row r="808" hidden="1">
      <c r="A808" s="227"/>
      <c r="B808" s="227"/>
      <c r="C808" s="227"/>
      <c r="D808" s="227"/>
      <c r="E808" s="227"/>
      <c r="F808" s="227"/>
      <c r="G808" s="227"/>
      <c r="H808" s="227"/>
      <c r="I808" s="227"/>
      <c r="J808" s="227"/>
      <c r="K808" s="227"/>
      <c r="L808" s="227"/>
      <c r="M808" s="227"/>
      <c r="N808" s="227"/>
      <c r="O808" s="227"/>
      <c r="P808" s="227"/>
      <c r="Q808" s="227"/>
      <c r="R808" s="227"/>
      <c r="S808" s="227"/>
      <c r="T808" s="227"/>
      <c r="U808" s="227"/>
      <c r="V808" s="227"/>
      <c r="W808" s="227"/>
      <c r="X808" s="227"/>
      <c r="Y808" s="227"/>
      <c r="Z808" s="227"/>
      <c r="AA808" s="227"/>
      <c r="AB808" s="227"/>
      <c r="AC808" s="227"/>
      <c r="AD808" s="227"/>
      <c r="AE808" s="227"/>
      <c r="AF808" s="227"/>
      <c r="AG808" s="227"/>
      <c r="AH808" s="227"/>
      <c r="AI808" s="227"/>
    </row>
    <row r="809" hidden="1">
      <c r="A809" s="227"/>
      <c r="B809" s="227"/>
      <c r="C809" s="227"/>
      <c r="D809" s="227"/>
      <c r="E809" s="227"/>
      <c r="F809" s="227"/>
      <c r="G809" s="227"/>
      <c r="H809" s="227"/>
      <c r="I809" s="227"/>
      <c r="J809" s="227"/>
      <c r="K809" s="227"/>
      <c r="L809" s="227"/>
      <c r="M809" s="227"/>
      <c r="N809" s="227"/>
      <c r="O809" s="227"/>
      <c r="P809" s="227"/>
      <c r="Q809" s="227"/>
      <c r="R809" s="227"/>
      <c r="S809" s="227"/>
      <c r="T809" s="227"/>
      <c r="U809" s="227"/>
      <c r="V809" s="227"/>
      <c r="W809" s="227"/>
      <c r="X809" s="227"/>
      <c r="Y809" s="227"/>
      <c r="Z809" s="227"/>
      <c r="AA809" s="227"/>
      <c r="AB809" s="227"/>
      <c r="AC809" s="227"/>
      <c r="AD809" s="227"/>
      <c r="AE809" s="227"/>
      <c r="AF809" s="227"/>
      <c r="AG809" s="227"/>
      <c r="AH809" s="227"/>
      <c r="AI809" s="227"/>
    </row>
    <row r="810" hidden="1">
      <c r="A810" s="227"/>
      <c r="B810" s="227"/>
      <c r="C810" s="227"/>
      <c r="D810" s="227"/>
      <c r="E810" s="227"/>
      <c r="F810" s="227"/>
      <c r="G810" s="227"/>
      <c r="H810" s="227"/>
      <c r="I810" s="227"/>
      <c r="J810" s="227"/>
      <c r="K810" s="227"/>
      <c r="L810" s="227"/>
      <c r="M810" s="227"/>
      <c r="N810" s="227"/>
      <c r="O810" s="227"/>
      <c r="P810" s="227"/>
      <c r="Q810" s="227"/>
      <c r="R810" s="227"/>
      <c r="S810" s="227"/>
      <c r="T810" s="227"/>
      <c r="U810" s="227"/>
      <c r="V810" s="227"/>
      <c r="W810" s="227"/>
      <c r="X810" s="227"/>
      <c r="Y810" s="227"/>
      <c r="Z810" s="227"/>
      <c r="AA810" s="227"/>
      <c r="AB810" s="227"/>
      <c r="AC810" s="227"/>
      <c r="AD810" s="227"/>
      <c r="AE810" s="227"/>
      <c r="AF810" s="227"/>
      <c r="AG810" s="227"/>
      <c r="AH810" s="227"/>
      <c r="AI810" s="227"/>
    </row>
    <row r="811" hidden="1">
      <c r="A811" s="227"/>
      <c r="B811" s="227"/>
      <c r="C811" s="227"/>
      <c r="D811" s="227"/>
      <c r="E811" s="227"/>
      <c r="F811" s="227"/>
      <c r="G811" s="227"/>
      <c r="H811" s="227"/>
      <c r="I811" s="227"/>
      <c r="J811" s="227"/>
      <c r="K811" s="227"/>
      <c r="L811" s="227"/>
      <c r="M811" s="227"/>
      <c r="N811" s="227"/>
      <c r="O811" s="227"/>
      <c r="P811" s="227"/>
      <c r="Q811" s="227"/>
      <c r="R811" s="227"/>
      <c r="S811" s="227"/>
      <c r="T811" s="227"/>
      <c r="U811" s="227"/>
      <c r="V811" s="227"/>
      <c r="W811" s="227"/>
      <c r="X811" s="227"/>
      <c r="Y811" s="227"/>
      <c r="Z811" s="227"/>
      <c r="AA811" s="227"/>
      <c r="AB811" s="227"/>
      <c r="AC811" s="227"/>
      <c r="AD811" s="227"/>
      <c r="AE811" s="227"/>
      <c r="AF811" s="227"/>
      <c r="AG811" s="227"/>
      <c r="AH811" s="227"/>
      <c r="AI811" s="227"/>
    </row>
    <row r="812" hidden="1">
      <c r="A812" s="227"/>
      <c r="B812" s="227"/>
      <c r="C812" s="227"/>
      <c r="D812" s="227"/>
      <c r="E812" s="227"/>
      <c r="F812" s="227"/>
      <c r="G812" s="227"/>
      <c r="H812" s="227"/>
      <c r="I812" s="227"/>
      <c r="J812" s="227"/>
      <c r="K812" s="227"/>
      <c r="L812" s="227"/>
      <c r="M812" s="227"/>
      <c r="N812" s="227"/>
      <c r="O812" s="227"/>
      <c r="P812" s="227"/>
      <c r="Q812" s="227"/>
      <c r="R812" s="227"/>
      <c r="S812" s="227"/>
      <c r="T812" s="227"/>
      <c r="U812" s="227"/>
      <c r="V812" s="227"/>
      <c r="W812" s="227"/>
      <c r="X812" s="227"/>
      <c r="Y812" s="227"/>
      <c r="Z812" s="227"/>
      <c r="AA812" s="227"/>
      <c r="AB812" s="227"/>
      <c r="AC812" s="227"/>
      <c r="AD812" s="227"/>
      <c r="AE812" s="227"/>
      <c r="AF812" s="227"/>
      <c r="AG812" s="227"/>
      <c r="AH812" s="227"/>
      <c r="AI812" s="227"/>
    </row>
    <row r="813" hidden="1">
      <c r="A813" s="227"/>
      <c r="B813" s="227"/>
      <c r="C813" s="227"/>
      <c r="D813" s="227"/>
      <c r="E813" s="227"/>
      <c r="F813" s="227"/>
      <c r="G813" s="227"/>
      <c r="H813" s="227"/>
      <c r="I813" s="227"/>
      <c r="J813" s="227"/>
      <c r="K813" s="227"/>
      <c r="L813" s="227"/>
      <c r="M813" s="227"/>
      <c r="N813" s="227"/>
      <c r="O813" s="227"/>
      <c r="P813" s="227"/>
      <c r="Q813" s="227"/>
      <c r="R813" s="227"/>
      <c r="S813" s="227"/>
      <c r="T813" s="227"/>
      <c r="U813" s="227"/>
      <c r="V813" s="227"/>
      <c r="W813" s="227"/>
      <c r="X813" s="227"/>
      <c r="Y813" s="227"/>
      <c r="Z813" s="227"/>
      <c r="AA813" s="227"/>
      <c r="AB813" s="227"/>
      <c r="AC813" s="227"/>
      <c r="AD813" s="227"/>
      <c r="AE813" s="227"/>
      <c r="AF813" s="227"/>
      <c r="AG813" s="227"/>
      <c r="AH813" s="227"/>
      <c r="AI813" s="227"/>
    </row>
    <row r="814" hidden="1">
      <c r="A814" s="227"/>
      <c r="B814" s="227"/>
      <c r="C814" s="227"/>
      <c r="D814" s="227"/>
      <c r="E814" s="227"/>
      <c r="F814" s="227"/>
      <c r="G814" s="227"/>
      <c r="H814" s="227"/>
      <c r="I814" s="227"/>
      <c r="J814" s="227"/>
      <c r="K814" s="227"/>
      <c r="L814" s="227"/>
      <c r="M814" s="227"/>
      <c r="N814" s="227"/>
      <c r="O814" s="227"/>
      <c r="P814" s="227"/>
      <c r="Q814" s="227"/>
      <c r="R814" s="227"/>
      <c r="S814" s="227"/>
      <c r="T814" s="227"/>
      <c r="U814" s="227"/>
      <c r="V814" s="227"/>
      <c r="W814" s="227"/>
      <c r="X814" s="227"/>
      <c r="Y814" s="227"/>
      <c r="Z814" s="227"/>
      <c r="AA814" s="227"/>
      <c r="AB814" s="227"/>
      <c r="AC814" s="227"/>
      <c r="AD814" s="227"/>
      <c r="AE814" s="227"/>
      <c r="AF814" s="227"/>
      <c r="AG814" s="227"/>
      <c r="AH814" s="227"/>
      <c r="AI814" s="227"/>
    </row>
    <row r="815" hidden="1">
      <c r="A815" s="227"/>
      <c r="B815" s="227"/>
      <c r="C815" s="227"/>
      <c r="D815" s="227"/>
      <c r="E815" s="227"/>
      <c r="F815" s="227"/>
      <c r="G815" s="227"/>
      <c r="H815" s="227"/>
      <c r="I815" s="227"/>
      <c r="J815" s="227"/>
      <c r="K815" s="227"/>
      <c r="L815" s="227"/>
      <c r="M815" s="227"/>
      <c r="N815" s="227"/>
      <c r="O815" s="227"/>
      <c r="P815" s="227"/>
      <c r="Q815" s="227"/>
      <c r="R815" s="227"/>
      <c r="S815" s="227"/>
      <c r="T815" s="227"/>
      <c r="U815" s="227"/>
      <c r="V815" s="227"/>
      <c r="W815" s="227"/>
      <c r="X815" s="227"/>
      <c r="Y815" s="227"/>
      <c r="Z815" s="227"/>
      <c r="AA815" s="227"/>
      <c r="AB815" s="227"/>
      <c r="AC815" s="227"/>
      <c r="AD815" s="227"/>
      <c r="AE815" s="227"/>
      <c r="AF815" s="227"/>
      <c r="AG815" s="227"/>
      <c r="AH815" s="227"/>
      <c r="AI815" s="227"/>
    </row>
    <row r="816" hidden="1">
      <c r="A816" s="227"/>
      <c r="B816" s="227"/>
      <c r="C816" s="227"/>
      <c r="D816" s="227"/>
      <c r="E816" s="227"/>
      <c r="F816" s="227"/>
      <c r="G816" s="227"/>
      <c r="H816" s="227"/>
      <c r="I816" s="227"/>
      <c r="J816" s="227"/>
      <c r="K816" s="227"/>
      <c r="L816" s="227"/>
      <c r="M816" s="227"/>
      <c r="N816" s="227"/>
      <c r="O816" s="227"/>
      <c r="P816" s="227"/>
      <c r="Q816" s="227"/>
      <c r="R816" s="227"/>
      <c r="S816" s="227"/>
      <c r="T816" s="227"/>
      <c r="U816" s="227"/>
      <c r="V816" s="227"/>
      <c r="W816" s="227"/>
      <c r="X816" s="227"/>
      <c r="Y816" s="227"/>
      <c r="Z816" s="227"/>
      <c r="AA816" s="227"/>
      <c r="AB816" s="227"/>
      <c r="AC816" s="227"/>
      <c r="AD816" s="227"/>
      <c r="AE816" s="227"/>
      <c r="AF816" s="227"/>
      <c r="AG816" s="227"/>
      <c r="AH816" s="227"/>
      <c r="AI816" s="227"/>
    </row>
    <row r="817" hidden="1">
      <c r="A817" s="227"/>
      <c r="B817" s="227"/>
      <c r="C817" s="227"/>
      <c r="D817" s="227"/>
      <c r="E817" s="227"/>
      <c r="F817" s="227"/>
      <c r="G817" s="227"/>
      <c r="H817" s="227"/>
      <c r="I817" s="227"/>
      <c r="J817" s="227"/>
      <c r="K817" s="227"/>
      <c r="L817" s="227"/>
      <c r="M817" s="227"/>
      <c r="N817" s="227"/>
      <c r="O817" s="227"/>
      <c r="P817" s="227"/>
      <c r="Q817" s="227"/>
      <c r="R817" s="227"/>
      <c r="S817" s="227"/>
      <c r="T817" s="227"/>
      <c r="U817" s="227"/>
      <c r="V817" s="227"/>
      <c r="W817" s="227"/>
      <c r="X817" s="227"/>
      <c r="Y817" s="227"/>
      <c r="Z817" s="227"/>
      <c r="AA817" s="227"/>
      <c r="AB817" s="227"/>
      <c r="AC817" s="227"/>
      <c r="AD817" s="227"/>
      <c r="AE817" s="227"/>
      <c r="AF817" s="227"/>
      <c r="AG817" s="227"/>
      <c r="AH817" s="227"/>
      <c r="AI817" s="227"/>
    </row>
    <row r="818" hidden="1">
      <c r="A818" s="227"/>
      <c r="B818" s="227"/>
      <c r="C818" s="227"/>
      <c r="D818" s="227"/>
      <c r="E818" s="227"/>
      <c r="F818" s="227"/>
      <c r="G818" s="227"/>
      <c r="H818" s="227"/>
      <c r="I818" s="227"/>
      <c r="J818" s="227"/>
      <c r="K818" s="227"/>
      <c r="L818" s="227"/>
      <c r="M818" s="227"/>
      <c r="N818" s="227"/>
      <c r="O818" s="227"/>
      <c r="P818" s="227"/>
      <c r="Q818" s="227"/>
      <c r="R818" s="227"/>
      <c r="S818" s="227"/>
      <c r="T818" s="227"/>
      <c r="U818" s="227"/>
      <c r="V818" s="227"/>
      <c r="W818" s="227"/>
      <c r="X818" s="227"/>
      <c r="Y818" s="227"/>
      <c r="Z818" s="227"/>
      <c r="AA818" s="227"/>
      <c r="AB818" s="227"/>
      <c r="AC818" s="227"/>
      <c r="AD818" s="227"/>
      <c r="AE818" s="227"/>
      <c r="AF818" s="227"/>
      <c r="AG818" s="227"/>
      <c r="AH818" s="227"/>
      <c r="AI818" s="227"/>
    </row>
    <row r="819" hidden="1">
      <c r="A819" s="227"/>
      <c r="B819" s="227"/>
      <c r="C819" s="227"/>
      <c r="D819" s="227"/>
      <c r="E819" s="227"/>
      <c r="F819" s="227"/>
      <c r="G819" s="227"/>
      <c r="H819" s="227"/>
      <c r="I819" s="227"/>
      <c r="J819" s="227"/>
      <c r="K819" s="227"/>
      <c r="L819" s="227"/>
      <c r="M819" s="227"/>
      <c r="N819" s="227"/>
      <c r="O819" s="227"/>
      <c r="P819" s="227"/>
      <c r="Q819" s="227"/>
      <c r="R819" s="227"/>
      <c r="S819" s="227"/>
      <c r="T819" s="227"/>
      <c r="U819" s="227"/>
      <c r="V819" s="227"/>
      <c r="W819" s="227"/>
      <c r="X819" s="227"/>
      <c r="Y819" s="227"/>
      <c r="Z819" s="227"/>
      <c r="AA819" s="227"/>
      <c r="AB819" s="227"/>
      <c r="AC819" s="227"/>
      <c r="AD819" s="227"/>
      <c r="AE819" s="227"/>
      <c r="AF819" s="227"/>
      <c r="AG819" s="227"/>
      <c r="AH819" s="227"/>
      <c r="AI819" s="227"/>
    </row>
    <row r="820" hidden="1">
      <c r="A820" s="227"/>
      <c r="B820" s="227"/>
      <c r="C820" s="227"/>
      <c r="D820" s="227"/>
      <c r="E820" s="227"/>
      <c r="F820" s="227"/>
      <c r="G820" s="227"/>
      <c r="H820" s="227"/>
      <c r="I820" s="227"/>
      <c r="J820" s="227"/>
      <c r="K820" s="227"/>
      <c r="L820" s="227"/>
      <c r="M820" s="227"/>
      <c r="N820" s="227"/>
      <c r="O820" s="227"/>
      <c r="P820" s="227"/>
      <c r="Q820" s="227"/>
      <c r="R820" s="227"/>
      <c r="S820" s="227"/>
      <c r="T820" s="227"/>
      <c r="U820" s="227"/>
      <c r="V820" s="227"/>
      <c r="W820" s="227"/>
      <c r="X820" s="227"/>
      <c r="Y820" s="227"/>
      <c r="Z820" s="227"/>
      <c r="AA820" s="227"/>
      <c r="AB820" s="227"/>
      <c r="AC820" s="227"/>
      <c r="AD820" s="227"/>
      <c r="AE820" s="227"/>
      <c r="AF820" s="227"/>
      <c r="AG820" s="227"/>
      <c r="AH820" s="227"/>
      <c r="AI820" s="227"/>
    </row>
    <row r="821" hidden="1">
      <c r="A821" s="227"/>
      <c r="B821" s="227"/>
      <c r="C821" s="227"/>
      <c r="D821" s="227"/>
      <c r="E821" s="227"/>
      <c r="F821" s="227"/>
      <c r="G821" s="227"/>
      <c r="H821" s="227"/>
      <c r="I821" s="227"/>
      <c r="J821" s="227"/>
      <c r="K821" s="227"/>
      <c r="L821" s="227"/>
      <c r="M821" s="227"/>
      <c r="N821" s="227"/>
      <c r="O821" s="227"/>
      <c r="P821" s="227"/>
      <c r="Q821" s="227"/>
      <c r="R821" s="227"/>
      <c r="S821" s="227"/>
      <c r="T821" s="227"/>
      <c r="U821" s="227"/>
      <c r="V821" s="227"/>
      <c r="W821" s="227"/>
      <c r="X821" s="227"/>
      <c r="Y821" s="227"/>
      <c r="Z821" s="227"/>
      <c r="AA821" s="227"/>
      <c r="AB821" s="227"/>
      <c r="AC821" s="227"/>
      <c r="AD821" s="227"/>
      <c r="AE821" s="227"/>
      <c r="AF821" s="227"/>
      <c r="AG821" s="227"/>
      <c r="AH821" s="227"/>
      <c r="AI821" s="227"/>
    </row>
    <row r="822" hidden="1">
      <c r="A822" s="227"/>
      <c r="B822" s="227"/>
      <c r="C822" s="227"/>
      <c r="D822" s="227"/>
      <c r="E822" s="227"/>
      <c r="F822" s="227"/>
      <c r="G822" s="227"/>
      <c r="H822" s="227"/>
      <c r="I822" s="227"/>
      <c r="J822" s="227"/>
      <c r="K822" s="227"/>
      <c r="L822" s="227"/>
      <c r="M822" s="227"/>
      <c r="N822" s="227"/>
      <c r="O822" s="227"/>
      <c r="P822" s="227"/>
      <c r="Q822" s="227"/>
      <c r="R822" s="227"/>
      <c r="S822" s="227"/>
      <c r="T822" s="227"/>
      <c r="U822" s="227"/>
      <c r="V822" s="227"/>
      <c r="W822" s="227"/>
      <c r="X822" s="227"/>
      <c r="Y822" s="227"/>
      <c r="Z822" s="227"/>
      <c r="AA822" s="227"/>
      <c r="AB822" s="227"/>
      <c r="AC822" s="227"/>
      <c r="AD822" s="227"/>
      <c r="AE822" s="227"/>
      <c r="AF822" s="227"/>
      <c r="AG822" s="227"/>
      <c r="AH822" s="227"/>
      <c r="AI822" s="227"/>
    </row>
    <row r="823" hidden="1">
      <c r="A823" s="227"/>
      <c r="B823" s="227"/>
      <c r="C823" s="227"/>
      <c r="D823" s="227"/>
      <c r="E823" s="227"/>
      <c r="F823" s="227"/>
      <c r="G823" s="227"/>
      <c r="H823" s="227"/>
      <c r="I823" s="227"/>
      <c r="J823" s="227"/>
      <c r="K823" s="227"/>
      <c r="L823" s="227"/>
      <c r="M823" s="227"/>
      <c r="N823" s="227"/>
      <c r="O823" s="227"/>
      <c r="P823" s="227"/>
      <c r="Q823" s="227"/>
      <c r="R823" s="227"/>
      <c r="S823" s="227"/>
      <c r="T823" s="227"/>
      <c r="U823" s="227"/>
      <c r="V823" s="227"/>
      <c r="W823" s="227"/>
      <c r="X823" s="227"/>
      <c r="Y823" s="227"/>
      <c r="Z823" s="227"/>
      <c r="AA823" s="227"/>
      <c r="AB823" s="227"/>
      <c r="AC823" s="227"/>
      <c r="AD823" s="227"/>
      <c r="AE823" s="227"/>
      <c r="AF823" s="227"/>
      <c r="AG823" s="227"/>
      <c r="AH823" s="227"/>
      <c r="AI823" s="227"/>
    </row>
    <row r="824" hidden="1">
      <c r="A824" s="227"/>
      <c r="B824" s="227"/>
      <c r="C824" s="227"/>
      <c r="D824" s="227"/>
      <c r="E824" s="227"/>
      <c r="F824" s="227"/>
      <c r="G824" s="227"/>
      <c r="H824" s="227"/>
      <c r="I824" s="227"/>
      <c r="J824" s="227"/>
      <c r="K824" s="227"/>
      <c r="L824" s="227"/>
      <c r="M824" s="227"/>
      <c r="N824" s="227"/>
      <c r="O824" s="227"/>
      <c r="P824" s="227"/>
      <c r="Q824" s="227"/>
      <c r="R824" s="227"/>
      <c r="S824" s="227"/>
      <c r="T824" s="227"/>
      <c r="U824" s="227"/>
      <c r="V824" s="227"/>
      <c r="W824" s="227"/>
      <c r="X824" s="227"/>
      <c r="Y824" s="227"/>
      <c r="Z824" s="227"/>
      <c r="AA824" s="227"/>
      <c r="AB824" s="227"/>
      <c r="AC824" s="227"/>
      <c r="AD824" s="227"/>
      <c r="AE824" s="227"/>
      <c r="AF824" s="227"/>
      <c r="AG824" s="227"/>
      <c r="AH824" s="227"/>
      <c r="AI824" s="227"/>
    </row>
    <row r="825" hidden="1">
      <c r="A825" s="227"/>
      <c r="B825" s="227"/>
      <c r="C825" s="227"/>
      <c r="D825" s="227"/>
      <c r="E825" s="227"/>
      <c r="F825" s="227"/>
      <c r="G825" s="227"/>
      <c r="H825" s="227"/>
      <c r="I825" s="227"/>
      <c r="J825" s="227"/>
      <c r="K825" s="227"/>
      <c r="L825" s="227"/>
      <c r="M825" s="227"/>
      <c r="N825" s="227"/>
      <c r="O825" s="227"/>
      <c r="P825" s="227"/>
      <c r="Q825" s="227"/>
      <c r="R825" s="227"/>
      <c r="S825" s="227"/>
      <c r="T825" s="227"/>
      <c r="U825" s="227"/>
      <c r="V825" s="227"/>
      <c r="W825" s="227"/>
      <c r="X825" s="227"/>
      <c r="Y825" s="227"/>
      <c r="Z825" s="227"/>
      <c r="AA825" s="227"/>
      <c r="AB825" s="227"/>
      <c r="AC825" s="227"/>
      <c r="AD825" s="227"/>
      <c r="AE825" s="227"/>
      <c r="AF825" s="227"/>
      <c r="AG825" s="227"/>
      <c r="AH825" s="227"/>
      <c r="AI825" s="227"/>
    </row>
    <row r="826" hidden="1">
      <c r="A826" s="227"/>
      <c r="B826" s="227"/>
      <c r="C826" s="227"/>
      <c r="D826" s="227"/>
      <c r="E826" s="227"/>
      <c r="F826" s="227"/>
      <c r="G826" s="227"/>
      <c r="H826" s="227"/>
      <c r="I826" s="227"/>
      <c r="J826" s="227"/>
      <c r="K826" s="227"/>
      <c r="L826" s="227"/>
      <c r="M826" s="227"/>
      <c r="N826" s="227"/>
      <c r="O826" s="227"/>
      <c r="P826" s="227"/>
      <c r="Q826" s="227"/>
      <c r="R826" s="227"/>
      <c r="S826" s="227"/>
      <c r="T826" s="227"/>
      <c r="U826" s="227"/>
      <c r="V826" s="227"/>
      <c r="W826" s="227"/>
      <c r="X826" s="227"/>
      <c r="Y826" s="227"/>
      <c r="Z826" s="227"/>
      <c r="AA826" s="227"/>
      <c r="AB826" s="227"/>
      <c r="AC826" s="227"/>
      <c r="AD826" s="227"/>
      <c r="AE826" s="227"/>
      <c r="AF826" s="227"/>
      <c r="AG826" s="227"/>
      <c r="AH826" s="227"/>
      <c r="AI826" s="227"/>
    </row>
    <row r="827" hidden="1">
      <c r="A827" s="227"/>
      <c r="B827" s="227"/>
      <c r="C827" s="227"/>
      <c r="D827" s="227"/>
      <c r="E827" s="227"/>
      <c r="F827" s="227"/>
      <c r="G827" s="227"/>
      <c r="H827" s="227"/>
      <c r="I827" s="227"/>
      <c r="J827" s="227"/>
      <c r="K827" s="227"/>
      <c r="L827" s="227"/>
      <c r="M827" s="227"/>
      <c r="N827" s="227"/>
      <c r="O827" s="227"/>
      <c r="P827" s="227"/>
      <c r="Q827" s="227"/>
      <c r="R827" s="227"/>
      <c r="S827" s="227"/>
      <c r="T827" s="227"/>
      <c r="U827" s="227"/>
      <c r="V827" s="227"/>
      <c r="W827" s="227"/>
      <c r="X827" s="227"/>
      <c r="Y827" s="227"/>
      <c r="Z827" s="227"/>
      <c r="AA827" s="227"/>
      <c r="AB827" s="227"/>
      <c r="AC827" s="227"/>
      <c r="AD827" s="227"/>
      <c r="AE827" s="227"/>
      <c r="AF827" s="227"/>
      <c r="AG827" s="227"/>
      <c r="AH827" s="227"/>
      <c r="AI827" s="227"/>
    </row>
    <row r="828" hidden="1">
      <c r="A828" s="227"/>
      <c r="B828" s="227"/>
      <c r="C828" s="227"/>
      <c r="D828" s="227"/>
      <c r="E828" s="227"/>
      <c r="F828" s="227"/>
      <c r="G828" s="227"/>
      <c r="H828" s="227"/>
      <c r="I828" s="227"/>
      <c r="J828" s="227"/>
      <c r="K828" s="227"/>
      <c r="L828" s="227"/>
      <c r="M828" s="227"/>
      <c r="N828" s="227"/>
      <c r="O828" s="227"/>
      <c r="P828" s="227"/>
      <c r="Q828" s="227"/>
      <c r="R828" s="227"/>
      <c r="S828" s="227"/>
      <c r="T828" s="227"/>
      <c r="U828" s="227"/>
      <c r="V828" s="227"/>
      <c r="W828" s="227"/>
      <c r="X828" s="227"/>
      <c r="Y828" s="227"/>
      <c r="Z828" s="227"/>
      <c r="AA828" s="227"/>
      <c r="AB828" s="227"/>
      <c r="AC828" s="227"/>
      <c r="AD828" s="227"/>
      <c r="AE828" s="227"/>
      <c r="AF828" s="227"/>
      <c r="AG828" s="227"/>
      <c r="AH828" s="227"/>
      <c r="AI828" s="227"/>
    </row>
    <row r="829" hidden="1">
      <c r="A829" s="227"/>
      <c r="B829" s="227"/>
      <c r="C829" s="227"/>
      <c r="D829" s="227"/>
      <c r="E829" s="227"/>
      <c r="F829" s="227"/>
      <c r="G829" s="227"/>
      <c r="H829" s="227"/>
      <c r="I829" s="227"/>
      <c r="J829" s="227"/>
      <c r="K829" s="227"/>
      <c r="L829" s="227"/>
      <c r="M829" s="227"/>
      <c r="N829" s="227"/>
      <c r="O829" s="227"/>
      <c r="P829" s="227"/>
      <c r="Q829" s="227"/>
      <c r="R829" s="227"/>
      <c r="S829" s="227"/>
      <c r="T829" s="227"/>
      <c r="U829" s="227"/>
      <c r="V829" s="227"/>
      <c r="W829" s="227"/>
      <c r="X829" s="227"/>
      <c r="Y829" s="227"/>
      <c r="Z829" s="227"/>
      <c r="AA829" s="227"/>
      <c r="AB829" s="227"/>
      <c r="AC829" s="227"/>
      <c r="AD829" s="227"/>
      <c r="AE829" s="227"/>
      <c r="AF829" s="227"/>
      <c r="AG829" s="227"/>
      <c r="AH829" s="227"/>
      <c r="AI829" s="227"/>
    </row>
    <row r="830" hidden="1">
      <c r="A830" s="227"/>
      <c r="B830" s="227"/>
      <c r="C830" s="227"/>
      <c r="D830" s="227"/>
      <c r="E830" s="227"/>
      <c r="F830" s="227"/>
      <c r="G830" s="227"/>
      <c r="H830" s="227"/>
      <c r="I830" s="227"/>
      <c r="J830" s="227"/>
      <c r="K830" s="227"/>
      <c r="L830" s="227"/>
      <c r="M830" s="227"/>
      <c r="N830" s="227"/>
      <c r="O830" s="227"/>
      <c r="P830" s="227"/>
      <c r="Q830" s="227"/>
      <c r="R830" s="227"/>
      <c r="S830" s="227"/>
      <c r="T830" s="227"/>
      <c r="U830" s="227"/>
      <c r="V830" s="227"/>
      <c r="W830" s="227"/>
      <c r="X830" s="227"/>
      <c r="Y830" s="227"/>
      <c r="Z830" s="227"/>
      <c r="AA830" s="227"/>
      <c r="AB830" s="227"/>
      <c r="AC830" s="227"/>
      <c r="AD830" s="227"/>
      <c r="AE830" s="227"/>
      <c r="AF830" s="227"/>
      <c r="AG830" s="227"/>
      <c r="AH830" s="227"/>
      <c r="AI830" s="227"/>
    </row>
    <row r="831" hidden="1">
      <c r="A831" s="227"/>
      <c r="B831" s="227"/>
      <c r="C831" s="227"/>
      <c r="D831" s="227"/>
      <c r="E831" s="227"/>
      <c r="F831" s="227"/>
      <c r="G831" s="227"/>
      <c r="H831" s="227"/>
      <c r="I831" s="227"/>
      <c r="J831" s="227"/>
      <c r="K831" s="227"/>
      <c r="L831" s="227"/>
      <c r="M831" s="227"/>
      <c r="N831" s="227"/>
      <c r="O831" s="227"/>
      <c r="P831" s="227"/>
      <c r="Q831" s="227"/>
      <c r="R831" s="227"/>
      <c r="S831" s="227"/>
      <c r="T831" s="227"/>
      <c r="U831" s="227"/>
      <c r="V831" s="227"/>
      <c r="W831" s="227"/>
      <c r="X831" s="227"/>
      <c r="Y831" s="227"/>
      <c r="Z831" s="227"/>
      <c r="AA831" s="227"/>
      <c r="AB831" s="227"/>
      <c r="AC831" s="227"/>
      <c r="AD831" s="227"/>
      <c r="AE831" s="227"/>
      <c r="AF831" s="227"/>
      <c r="AG831" s="227"/>
      <c r="AH831" s="227"/>
      <c r="AI831" s="227"/>
    </row>
    <row r="832" hidden="1">
      <c r="A832" s="227"/>
      <c r="B832" s="227"/>
      <c r="C832" s="227"/>
      <c r="D832" s="227"/>
      <c r="E832" s="227"/>
      <c r="F832" s="227"/>
      <c r="G832" s="227"/>
      <c r="H832" s="227"/>
      <c r="I832" s="227"/>
      <c r="J832" s="227"/>
      <c r="K832" s="227"/>
      <c r="L832" s="227"/>
      <c r="M832" s="227"/>
      <c r="N832" s="227"/>
      <c r="O832" s="227"/>
      <c r="P832" s="227"/>
      <c r="Q832" s="227"/>
      <c r="R832" s="227"/>
      <c r="S832" s="227"/>
      <c r="T832" s="227"/>
      <c r="U832" s="227"/>
      <c r="V832" s="227"/>
      <c r="W832" s="227"/>
      <c r="X832" s="227"/>
      <c r="Y832" s="227"/>
      <c r="Z832" s="227"/>
      <c r="AA832" s="227"/>
      <c r="AB832" s="227"/>
      <c r="AC832" s="227"/>
      <c r="AD832" s="227"/>
      <c r="AE832" s="227"/>
      <c r="AF832" s="227"/>
      <c r="AG832" s="227"/>
      <c r="AH832" s="227"/>
      <c r="AI832" s="227"/>
    </row>
    <row r="833" hidden="1">
      <c r="A833" s="227"/>
      <c r="B833" s="227"/>
      <c r="C833" s="227"/>
      <c r="D833" s="227"/>
      <c r="E833" s="227"/>
      <c r="F833" s="227"/>
      <c r="G833" s="227"/>
      <c r="H833" s="227"/>
      <c r="I833" s="227"/>
      <c r="J833" s="227"/>
      <c r="K833" s="227"/>
      <c r="L833" s="227"/>
      <c r="M833" s="227"/>
      <c r="N833" s="227"/>
      <c r="O833" s="227"/>
      <c r="P833" s="227"/>
      <c r="Q833" s="227"/>
      <c r="R833" s="227"/>
      <c r="S833" s="227"/>
      <c r="T833" s="227"/>
      <c r="U833" s="227"/>
      <c r="V833" s="227"/>
      <c r="W833" s="227"/>
      <c r="X833" s="227"/>
      <c r="Y833" s="227"/>
      <c r="Z833" s="227"/>
      <c r="AA833" s="227"/>
      <c r="AB833" s="227"/>
      <c r="AC833" s="227"/>
      <c r="AD833" s="227"/>
      <c r="AE833" s="227"/>
      <c r="AF833" s="227"/>
      <c r="AG833" s="227"/>
      <c r="AH833" s="227"/>
      <c r="AI833" s="227"/>
    </row>
    <row r="834" hidden="1">
      <c r="A834" s="227"/>
      <c r="B834" s="227"/>
      <c r="C834" s="227"/>
      <c r="D834" s="227"/>
      <c r="E834" s="227"/>
      <c r="F834" s="227"/>
      <c r="G834" s="227"/>
      <c r="H834" s="227"/>
      <c r="I834" s="227"/>
      <c r="J834" s="227"/>
      <c r="K834" s="227"/>
      <c r="L834" s="227"/>
      <c r="M834" s="227"/>
      <c r="N834" s="227"/>
      <c r="O834" s="227"/>
      <c r="P834" s="227"/>
      <c r="Q834" s="227"/>
      <c r="R834" s="227"/>
      <c r="S834" s="227"/>
      <c r="T834" s="227"/>
      <c r="U834" s="227"/>
      <c r="V834" s="227"/>
      <c r="W834" s="227"/>
      <c r="X834" s="227"/>
      <c r="Y834" s="227"/>
      <c r="Z834" s="227"/>
      <c r="AA834" s="227"/>
      <c r="AB834" s="227"/>
      <c r="AC834" s="227"/>
      <c r="AD834" s="227"/>
      <c r="AE834" s="227"/>
      <c r="AF834" s="227"/>
      <c r="AG834" s="227"/>
      <c r="AH834" s="227"/>
      <c r="AI834" s="227"/>
    </row>
    <row r="835" hidden="1">
      <c r="A835" s="227"/>
      <c r="B835" s="227"/>
      <c r="C835" s="227"/>
      <c r="D835" s="227"/>
      <c r="E835" s="227"/>
      <c r="F835" s="227"/>
      <c r="G835" s="227"/>
      <c r="H835" s="227"/>
      <c r="I835" s="227"/>
      <c r="J835" s="227"/>
      <c r="K835" s="227"/>
      <c r="L835" s="227"/>
      <c r="M835" s="227"/>
      <c r="N835" s="227"/>
      <c r="O835" s="227"/>
      <c r="P835" s="227"/>
      <c r="Q835" s="227"/>
      <c r="R835" s="227"/>
      <c r="S835" s="227"/>
      <c r="T835" s="227"/>
      <c r="U835" s="227"/>
      <c r="V835" s="227"/>
      <c r="W835" s="227"/>
      <c r="X835" s="227"/>
      <c r="Y835" s="227"/>
      <c r="Z835" s="227"/>
      <c r="AA835" s="227"/>
      <c r="AB835" s="227"/>
      <c r="AC835" s="227"/>
      <c r="AD835" s="227"/>
      <c r="AE835" s="227"/>
      <c r="AF835" s="227"/>
      <c r="AG835" s="227"/>
      <c r="AH835" s="227"/>
      <c r="AI835" s="227"/>
    </row>
    <row r="836" hidden="1">
      <c r="A836" s="227"/>
      <c r="B836" s="227"/>
      <c r="C836" s="227"/>
      <c r="D836" s="227"/>
      <c r="E836" s="227"/>
      <c r="F836" s="227"/>
      <c r="G836" s="227"/>
      <c r="H836" s="227"/>
      <c r="I836" s="227"/>
      <c r="J836" s="227"/>
      <c r="K836" s="227"/>
      <c r="L836" s="227"/>
      <c r="M836" s="227"/>
      <c r="N836" s="227"/>
      <c r="O836" s="227"/>
      <c r="P836" s="227"/>
      <c r="Q836" s="227"/>
      <c r="R836" s="227"/>
      <c r="S836" s="227"/>
      <c r="T836" s="227"/>
      <c r="U836" s="227"/>
      <c r="V836" s="227"/>
      <c r="W836" s="227"/>
      <c r="X836" s="227"/>
      <c r="Y836" s="227"/>
      <c r="Z836" s="227"/>
      <c r="AA836" s="227"/>
      <c r="AB836" s="227"/>
      <c r="AC836" s="227"/>
      <c r="AD836" s="227"/>
      <c r="AE836" s="227"/>
      <c r="AF836" s="227"/>
      <c r="AG836" s="227"/>
      <c r="AH836" s="227"/>
      <c r="AI836" s="227"/>
    </row>
    <row r="837" hidden="1">
      <c r="A837" s="227"/>
      <c r="B837" s="227"/>
      <c r="C837" s="227"/>
      <c r="D837" s="227"/>
      <c r="E837" s="227"/>
      <c r="F837" s="227"/>
      <c r="G837" s="227"/>
      <c r="H837" s="227"/>
      <c r="I837" s="227"/>
      <c r="J837" s="227"/>
      <c r="K837" s="227"/>
      <c r="L837" s="227"/>
      <c r="M837" s="227"/>
      <c r="N837" s="227"/>
      <c r="O837" s="227"/>
      <c r="P837" s="227"/>
      <c r="Q837" s="227"/>
      <c r="R837" s="227"/>
      <c r="S837" s="227"/>
      <c r="T837" s="227"/>
      <c r="U837" s="227"/>
      <c r="V837" s="227"/>
      <c r="W837" s="227"/>
      <c r="X837" s="227"/>
      <c r="Y837" s="227"/>
      <c r="Z837" s="227"/>
      <c r="AA837" s="227"/>
      <c r="AB837" s="227"/>
      <c r="AC837" s="227"/>
      <c r="AD837" s="227"/>
      <c r="AE837" s="227"/>
      <c r="AF837" s="227"/>
      <c r="AG837" s="227"/>
      <c r="AH837" s="227"/>
      <c r="AI837" s="227"/>
    </row>
    <row r="838" hidden="1">
      <c r="A838" s="227"/>
      <c r="B838" s="227"/>
      <c r="C838" s="227"/>
      <c r="D838" s="227"/>
      <c r="E838" s="227"/>
      <c r="F838" s="227"/>
      <c r="G838" s="227"/>
      <c r="H838" s="227"/>
      <c r="I838" s="227"/>
      <c r="J838" s="227"/>
      <c r="K838" s="227"/>
      <c r="L838" s="227"/>
      <c r="M838" s="227"/>
      <c r="N838" s="227"/>
      <c r="O838" s="227"/>
      <c r="P838" s="227"/>
      <c r="Q838" s="227"/>
      <c r="R838" s="227"/>
      <c r="S838" s="227"/>
      <c r="T838" s="227"/>
      <c r="U838" s="227"/>
      <c r="V838" s="227"/>
      <c r="W838" s="227"/>
      <c r="X838" s="227"/>
      <c r="Y838" s="227"/>
      <c r="Z838" s="227"/>
      <c r="AA838" s="227"/>
      <c r="AB838" s="227"/>
      <c r="AC838" s="227"/>
      <c r="AD838" s="227"/>
      <c r="AE838" s="227"/>
      <c r="AF838" s="227"/>
      <c r="AG838" s="227"/>
      <c r="AH838" s="227"/>
      <c r="AI838" s="227"/>
    </row>
    <row r="839" hidden="1">
      <c r="A839" s="227"/>
      <c r="B839" s="227"/>
      <c r="C839" s="227"/>
      <c r="D839" s="227"/>
      <c r="E839" s="227"/>
      <c r="F839" s="227"/>
      <c r="G839" s="227"/>
      <c r="H839" s="227"/>
      <c r="I839" s="227"/>
      <c r="J839" s="227"/>
      <c r="K839" s="227"/>
      <c r="L839" s="227"/>
      <c r="M839" s="227"/>
      <c r="N839" s="227"/>
      <c r="O839" s="227"/>
      <c r="P839" s="227"/>
      <c r="Q839" s="227"/>
      <c r="R839" s="227"/>
      <c r="S839" s="227"/>
      <c r="T839" s="227"/>
      <c r="U839" s="227"/>
      <c r="V839" s="227"/>
      <c r="W839" s="227"/>
      <c r="X839" s="227"/>
      <c r="Y839" s="227"/>
      <c r="Z839" s="227"/>
      <c r="AA839" s="227"/>
      <c r="AB839" s="227"/>
      <c r="AC839" s="227"/>
      <c r="AD839" s="227"/>
      <c r="AE839" s="227"/>
      <c r="AF839" s="227"/>
      <c r="AG839" s="227"/>
      <c r="AH839" s="227"/>
      <c r="AI839" s="227"/>
    </row>
    <row r="840" hidden="1">
      <c r="A840" s="227"/>
      <c r="B840" s="227"/>
      <c r="C840" s="227"/>
      <c r="D840" s="227"/>
      <c r="E840" s="227"/>
      <c r="F840" s="227"/>
      <c r="G840" s="227"/>
      <c r="H840" s="227"/>
      <c r="I840" s="227"/>
      <c r="J840" s="227"/>
      <c r="K840" s="227"/>
      <c r="L840" s="227"/>
      <c r="M840" s="227"/>
      <c r="N840" s="227"/>
      <c r="O840" s="227"/>
      <c r="P840" s="227"/>
      <c r="Q840" s="227"/>
      <c r="R840" s="227"/>
      <c r="S840" s="227"/>
      <c r="T840" s="227"/>
      <c r="U840" s="227"/>
      <c r="V840" s="227"/>
      <c r="W840" s="227"/>
      <c r="X840" s="227"/>
      <c r="Y840" s="227"/>
      <c r="Z840" s="227"/>
      <c r="AA840" s="227"/>
      <c r="AB840" s="227"/>
      <c r="AC840" s="227"/>
      <c r="AD840" s="227"/>
      <c r="AE840" s="227"/>
      <c r="AF840" s="227"/>
      <c r="AG840" s="227"/>
      <c r="AH840" s="227"/>
      <c r="AI840" s="227"/>
    </row>
    <row r="841" hidden="1">
      <c r="A841" s="227"/>
      <c r="B841" s="227"/>
      <c r="C841" s="227"/>
      <c r="D841" s="227"/>
      <c r="E841" s="227"/>
      <c r="F841" s="227"/>
      <c r="G841" s="227"/>
      <c r="H841" s="227"/>
      <c r="I841" s="227"/>
      <c r="J841" s="227"/>
      <c r="K841" s="227"/>
      <c r="L841" s="227"/>
      <c r="M841" s="227"/>
      <c r="N841" s="227"/>
      <c r="O841" s="227"/>
      <c r="P841" s="227"/>
      <c r="Q841" s="227"/>
      <c r="R841" s="227"/>
      <c r="S841" s="227"/>
      <c r="T841" s="227"/>
      <c r="U841" s="227"/>
      <c r="V841" s="227"/>
      <c r="W841" s="227"/>
      <c r="X841" s="227"/>
      <c r="Y841" s="227"/>
      <c r="Z841" s="227"/>
      <c r="AA841" s="227"/>
      <c r="AB841" s="227"/>
      <c r="AC841" s="227"/>
      <c r="AD841" s="227"/>
      <c r="AE841" s="227"/>
      <c r="AF841" s="227"/>
      <c r="AG841" s="227"/>
      <c r="AH841" s="227"/>
      <c r="AI841" s="227"/>
    </row>
    <row r="842" hidden="1">
      <c r="A842" s="227"/>
      <c r="B842" s="227"/>
      <c r="C842" s="227"/>
      <c r="D842" s="227"/>
      <c r="E842" s="227"/>
      <c r="F842" s="227"/>
      <c r="G842" s="227"/>
      <c r="H842" s="227"/>
      <c r="I842" s="227"/>
      <c r="J842" s="227"/>
      <c r="K842" s="227"/>
      <c r="L842" s="227"/>
      <c r="M842" s="227"/>
      <c r="N842" s="227"/>
      <c r="O842" s="227"/>
      <c r="P842" s="227"/>
      <c r="Q842" s="227"/>
      <c r="R842" s="227"/>
      <c r="S842" s="227"/>
      <c r="T842" s="227"/>
      <c r="U842" s="227"/>
      <c r="V842" s="227"/>
      <c r="W842" s="227"/>
      <c r="X842" s="227"/>
      <c r="Y842" s="227"/>
      <c r="Z842" s="227"/>
      <c r="AA842" s="227"/>
      <c r="AB842" s="227"/>
      <c r="AC842" s="227"/>
      <c r="AD842" s="227"/>
      <c r="AE842" s="227"/>
      <c r="AF842" s="227"/>
      <c r="AG842" s="227"/>
      <c r="AH842" s="227"/>
      <c r="AI842" s="227"/>
    </row>
    <row r="843" hidden="1">
      <c r="A843" s="227"/>
      <c r="B843" s="227"/>
      <c r="C843" s="227"/>
      <c r="D843" s="227"/>
      <c r="E843" s="227"/>
      <c r="F843" s="227"/>
      <c r="G843" s="227"/>
      <c r="H843" s="227"/>
      <c r="I843" s="227"/>
      <c r="J843" s="227"/>
      <c r="K843" s="227"/>
      <c r="L843" s="227"/>
      <c r="M843" s="227"/>
      <c r="N843" s="227"/>
      <c r="O843" s="227"/>
      <c r="P843" s="227"/>
      <c r="Q843" s="227"/>
      <c r="R843" s="227"/>
      <c r="S843" s="227"/>
      <c r="T843" s="227"/>
      <c r="U843" s="227"/>
      <c r="V843" s="227"/>
      <c r="W843" s="227"/>
      <c r="X843" s="227"/>
      <c r="Y843" s="227"/>
      <c r="Z843" s="227"/>
      <c r="AA843" s="227"/>
      <c r="AB843" s="227"/>
      <c r="AC843" s="227"/>
      <c r="AD843" s="227"/>
      <c r="AE843" s="227"/>
      <c r="AF843" s="227"/>
      <c r="AG843" s="227"/>
      <c r="AH843" s="227"/>
      <c r="AI843" s="227"/>
    </row>
    <row r="844" hidden="1">
      <c r="A844" s="227"/>
      <c r="B844" s="227"/>
      <c r="C844" s="227"/>
      <c r="D844" s="227"/>
      <c r="E844" s="227"/>
      <c r="F844" s="227"/>
      <c r="G844" s="227"/>
      <c r="H844" s="227"/>
      <c r="I844" s="227"/>
      <c r="J844" s="227"/>
      <c r="K844" s="227"/>
      <c r="L844" s="227"/>
      <c r="M844" s="227"/>
      <c r="N844" s="227"/>
      <c r="O844" s="227"/>
      <c r="P844" s="227"/>
      <c r="Q844" s="227"/>
      <c r="R844" s="227"/>
      <c r="S844" s="227"/>
      <c r="T844" s="227"/>
      <c r="U844" s="227"/>
      <c r="V844" s="227"/>
      <c r="W844" s="227"/>
      <c r="X844" s="227"/>
      <c r="Y844" s="227"/>
      <c r="Z844" s="227"/>
      <c r="AA844" s="227"/>
      <c r="AB844" s="227"/>
      <c r="AC844" s="227"/>
      <c r="AD844" s="227"/>
      <c r="AE844" s="227"/>
      <c r="AF844" s="227"/>
      <c r="AG844" s="227"/>
      <c r="AH844" s="227"/>
      <c r="AI844" s="227"/>
    </row>
    <row r="845" hidden="1">
      <c r="A845" s="227"/>
      <c r="B845" s="227"/>
      <c r="C845" s="227"/>
      <c r="D845" s="227"/>
      <c r="E845" s="227"/>
      <c r="F845" s="227"/>
      <c r="G845" s="227"/>
      <c r="H845" s="227"/>
      <c r="I845" s="227"/>
      <c r="J845" s="227"/>
      <c r="K845" s="227"/>
      <c r="L845" s="227"/>
      <c r="M845" s="227"/>
      <c r="N845" s="227"/>
      <c r="O845" s="227"/>
      <c r="P845" s="227"/>
      <c r="Q845" s="227"/>
      <c r="R845" s="227"/>
      <c r="S845" s="227"/>
      <c r="T845" s="227"/>
      <c r="U845" s="227"/>
      <c r="V845" s="227"/>
      <c r="W845" s="227"/>
      <c r="X845" s="227"/>
      <c r="Y845" s="227"/>
      <c r="Z845" s="227"/>
      <c r="AA845" s="227"/>
      <c r="AB845" s="227"/>
      <c r="AC845" s="227"/>
      <c r="AD845" s="227"/>
      <c r="AE845" s="227"/>
      <c r="AF845" s="227"/>
      <c r="AG845" s="227"/>
      <c r="AH845" s="227"/>
      <c r="AI845" s="227"/>
    </row>
    <row r="846" hidden="1">
      <c r="A846" s="227"/>
      <c r="B846" s="227"/>
      <c r="C846" s="227"/>
      <c r="D846" s="227"/>
      <c r="E846" s="227"/>
      <c r="F846" s="227"/>
      <c r="G846" s="227"/>
      <c r="H846" s="227"/>
      <c r="I846" s="227"/>
      <c r="J846" s="227"/>
      <c r="K846" s="227"/>
      <c r="L846" s="227"/>
      <c r="M846" s="227"/>
      <c r="N846" s="227"/>
      <c r="O846" s="227"/>
      <c r="P846" s="227"/>
      <c r="Q846" s="227"/>
      <c r="R846" s="227"/>
      <c r="S846" s="227"/>
      <c r="T846" s="227"/>
      <c r="U846" s="227"/>
      <c r="V846" s="227"/>
      <c r="W846" s="227"/>
      <c r="X846" s="227"/>
      <c r="Y846" s="227"/>
      <c r="Z846" s="227"/>
      <c r="AA846" s="227"/>
      <c r="AB846" s="227"/>
      <c r="AC846" s="227"/>
      <c r="AD846" s="227"/>
      <c r="AE846" s="227"/>
      <c r="AF846" s="227"/>
      <c r="AG846" s="227"/>
      <c r="AH846" s="227"/>
      <c r="AI846" s="227"/>
    </row>
    <row r="847" hidden="1">
      <c r="A847" s="227"/>
      <c r="B847" s="227"/>
      <c r="C847" s="227"/>
      <c r="D847" s="227"/>
      <c r="E847" s="227"/>
      <c r="F847" s="227"/>
      <c r="G847" s="227"/>
      <c r="H847" s="227"/>
      <c r="I847" s="227"/>
      <c r="J847" s="227"/>
      <c r="K847" s="227"/>
      <c r="L847" s="227"/>
      <c r="M847" s="227"/>
      <c r="N847" s="227"/>
      <c r="O847" s="227"/>
      <c r="P847" s="227"/>
      <c r="Q847" s="227"/>
      <c r="R847" s="227"/>
      <c r="S847" s="227"/>
      <c r="T847" s="227"/>
      <c r="U847" s="227"/>
      <c r="V847" s="227"/>
      <c r="W847" s="227"/>
      <c r="X847" s="227"/>
      <c r="Y847" s="227"/>
      <c r="Z847" s="227"/>
      <c r="AA847" s="227"/>
      <c r="AB847" s="227"/>
      <c r="AC847" s="227"/>
      <c r="AD847" s="227"/>
      <c r="AE847" s="227"/>
      <c r="AF847" s="227"/>
      <c r="AG847" s="227"/>
      <c r="AH847" s="227"/>
      <c r="AI847" s="227"/>
    </row>
    <row r="848" hidden="1">
      <c r="A848" s="227"/>
      <c r="B848" s="227"/>
      <c r="C848" s="227"/>
      <c r="D848" s="227"/>
      <c r="E848" s="227"/>
      <c r="F848" s="227"/>
      <c r="G848" s="227"/>
      <c r="H848" s="227"/>
      <c r="I848" s="227"/>
      <c r="J848" s="227"/>
      <c r="K848" s="227"/>
      <c r="L848" s="227"/>
      <c r="M848" s="227"/>
      <c r="N848" s="227"/>
      <c r="O848" s="227"/>
      <c r="P848" s="227"/>
      <c r="Q848" s="227"/>
      <c r="R848" s="227"/>
      <c r="S848" s="227"/>
      <c r="T848" s="227"/>
      <c r="U848" s="227"/>
      <c r="V848" s="227"/>
      <c r="W848" s="227"/>
      <c r="X848" s="227"/>
      <c r="Y848" s="227"/>
      <c r="Z848" s="227"/>
      <c r="AA848" s="227"/>
      <c r="AB848" s="227"/>
      <c r="AC848" s="227"/>
      <c r="AD848" s="227"/>
      <c r="AE848" s="227"/>
      <c r="AF848" s="227"/>
      <c r="AG848" s="227"/>
      <c r="AH848" s="227"/>
      <c r="AI848" s="227"/>
    </row>
    <row r="849" hidden="1">
      <c r="A849" s="227"/>
      <c r="B849" s="227"/>
      <c r="C849" s="227"/>
      <c r="D849" s="227"/>
      <c r="E849" s="227"/>
      <c r="F849" s="227"/>
      <c r="G849" s="227"/>
      <c r="H849" s="227"/>
      <c r="I849" s="227"/>
      <c r="J849" s="227"/>
      <c r="K849" s="227"/>
      <c r="L849" s="227"/>
      <c r="M849" s="227"/>
      <c r="N849" s="227"/>
      <c r="O849" s="227"/>
      <c r="P849" s="227"/>
      <c r="Q849" s="227"/>
      <c r="R849" s="227"/>
      <c r="S849" s="227"/>
      <c r="T849" s="227"/>
      <c r="U849" s="227"/>
      <c r="V849" s="227"/>
      <c r="W849" s="227"/>
      <c r="X849" s="227"/>
      <c r="Y849" s="227"/>
      <c r="Z849" s="227"/>
      <c r="AA849" s="227"/>
      <c r="AB849" s="227"/>
      <c r="AC849" s="227"/>
      <c r="AD849" s="227"/>
      <c r="AE849" s="227"/>
      <c r="AF849" s="227"/>
      <c r="AG849" s="227"/>
      <c r="AH849" s="227"/>
      <c r="AI849" s="227"/>
    </row>
    <row r="850" hidden="1">
      <c r="A850" s="227"/>
      <c r="B850" s="227"/>
      <c r="C850" s="227"/>
      <c r="D850" s="227"/>
      <c r="E850" s="227"/>
      <c r="F850" s="227"/>
      <c r="G850" s="227"/>
      <c r="H850" s="227"/>
      <c r="I850" s="227"/>
      <c r="J850" s="227"/>
      <c r="K850" s="227"/>
      <c r="L850" s="227"/>
      <c r="M850" s="227"/>
      <c r="N850" s="227"/>
      <c r="O850" s="227"/>
      <c r="P850" s="227"/>
      <c r="Q850" s="227"/>
      <c r="R850" s="227"/>
      <c r="S850" s="227"/>
      <c r="T850" s="227"/>
      <c r="U850" s="227"/>
      <c r="V850" s="227"/>
      <c r="W850" s="227"/>
      <c r="X850" s="227"/>
      <c r="Y850" s="227"/>
      <c r="Z850" s="227"/>
      <c r="AA850" s="227"/>
      <c r="AB850" s="227"/>
      <c r="AC850" s="227"/>
      <c r="AD850" s="227"/>
      <c r="AE850" s="227"/>
      <c r="AF850" s="227"/>
      <c r="AG850" s="227"/>
      <c r="AH850" s="227"/>
      <c r="AI850" s="227"/>
    </row>
    <row r="851" hidden="1">
      <c r="A851" s="227"/>
      <c r="B851" s="227"/>
      <c r="C851" s="227"/>
      <c r="D851" s="227"/>
      <c r="E851" s="227"/>
      <c r="F851" s="227"/>
      <c r="G851" s="227"/>
      <c r="H851" s="227"/>
      <c r="I851" s="227"/>
      <c r="J851" s="227"/>
      <c r="K851" s="227"/>
      <c r="L851" s="227"/>
      <c r="M851" s="227"/>
      <c r="N851" s="227"/>
      <c r="O851" s="227"/>
      <c r="P851" s="227"/>
      <c r="Q851" s="227"/>
      <c r="R851" s="227"/>
      <c r="S851" s="227"/>
      <c r="T851" s="227"/>
      <c r="U851" s="227"/>
      <c r="V851" s="227"/>
      <c r="W851" s="227"/>
      <c r="X851" s="227"/>
      <c r="Y851" s="227"/>
      <c r="Z851" s="227"/>
      <c r="AA851" s="227"/>
      <c r="AB851" s="227"/>
      <c r="AC851" s="227"/>
      <c r="AD851" s="227"/>
      <c r="AE851" s="227"/>
      <c r="AF851" s="227"/>
      <c r="AG851" s="227"/>
      <c r="AH851" s="227"/>
      <c r="AI851" s="227"/>
    </row>
    <row r="852" hidden="1">
      <c r="A852" s="227"/>
      <c r="B852" s="227"/>
      <c r="C852" s="227"/>
      <c r="D852" s="227"/>
      <c r="E852" s="227"/>
      <c r="F852" s="227"/>
      <c r="G852" s="227"/>
      <c r="H852" s="227"/>
      <c r="I852" s="227"/>
      <c r="J852" s="227"/>
      <c r="K852" s="227"/>
      <c r="L852" s="227"/>
      <c r="M852" s="227"/>
      <c r="N852" s="227"/>
      <c r="O852" s="227"/>
      <c r="P852" s="227"/>
      <c r="Q852" s="227"/>
      <c r="R852" s="227"/>
      <c r="S852" s="227"/>
      <c r="T852" s="227"/>
      <c r="U852" s="227"/>
      <c r="V852" s="227"/>
      <c r="W852" s="227"/>
      <c r="X852" s="227"/>
      <c r="Y852" s="227"/>
      <c r="Z852" s="227"/>
      <c r="AA852" s="227"/>
      <c r="AB852" s="227"/>
      <c r="AC852" s="227"/>
      <c r="AD852" s="227"/>
      <c r="AE852" s="227"/>
      <c r="AF852" s="227"/>
      <c r="AG852" s="227"/>
      <c r="AH852" s="227"/>
      <c r="AI852" s="227"/>
    </row>
    <row r="853" hidden="1">
      <c r="A853" s="227"/>
      <c r="B853" s="227"/>
      <c r="C853" s="227"/>
      <c r="D853" s="227"/>
      <c r="E853" s="227"/>
      <c r="F853" s="227"/>
      <c r="G853" s="227"/>
      <c r="H853" s="227"/>
      <c r="I853" s="227"/>
      <c r="J853" s="227"/>
      <c r="K853" s="227"/>
      <c r="L853" s="227"/>
      <c r="M853" s="227"/>
      <c r="N853" s="227"/>
      <c r="O853" s="227"/>
      <c r="P853" s="227"/>
      <c r="Q853" s="227"/>
      <c r="R853" s="227"/>
      <c r="S853" s="227"/>
      <c r="T853" s="227"/>
      <c r="U853" s="227"/>
      <c r="V853" s="227"/>
      <c r="W853" s="227"/>
      <c r="X853" s="227"/>
      <c r="Y853" s="227"/>
      <c r="Z853" s="227"/>
      <c r="AA853" s="227"/>
      <c r="AB853" s="227"/>
      <c r="AC853" s="227"/>
      <c r="AD853" s="227"/>
      <c r="AE853" s="227"/>
      <c r="AF853" s="227"/>
      <c r="AG853" s="227"/>
      <c r="AH853" s="227"/>
      <c r="AI853" s="227"/>
    </row>
    <row r="854" hidden="1">
      <c r="A854" s="227"/>
      <c r="B854" s="227"/>
      <c r="C854" s="227"/>
      <c r="D854" s="227"/>
      <c r="E854" s="227"/>
      <c r="F854" s="227"/>
      <c r="G854" s="227"/>
      <c r="H854" s="227"/>
      <c r="I854" s="227"/>
      <c r="J854" s="227"/>
      <c r="K854" s="227"/>
      <c r="L854" s="227"/>
      <c r="M854" s="227"/>
      <c r="N854" s="227"/>
      <c r="O854" s="227"/>
      <c r="P854" s="227"/>
      <c r="Q854" s="227"/>
      <c r="R854" s="227"/>
      <c r="S854" s="227"/>
      <c r="T854" s="227"/>
      <c r="U854" s="227"/>
      <c r="V854" s="227"/>
      <c r="W854" s="227"/>
      <c r="X854" s="227"/>
      <c r="Y854" s="227"/>
      <c r="Z854" s="227"/>
      <c r="AA854" s="227"/>
      <c r="AB854" s="227"/>
      <c r="AC854" s="227"/>
      <c r="AD854" s="227"/>
      <c r="AE854" s="227"/>
      <c r="AF854" s="227"/>
      <c r="AG854" s="227"/>
      <c r="AH854" s="227"/>
      <c r="AI854" s="227"/>
    </row>
    <row r="855" hidden="1">
      <c r="A855" s="227"/>
      <c r="B855" s="227"/>
      <c r="C855" s="227"/>
      <c r="D855" s="227"/>
      <c r="E855" s="227"/>
      <c r="F855" s="227"/>
      <c r="G855" s="227"/>
      <c r="H855" s="227"/>
      <c r="I855" s="227"/>
      <c r="J855" s="227"/>
      <c r="K855" s="227"/>
      <c r="L855" s="227"/>
      <c r="M855" s="227"/>
      <c r="N855" s="227"/>
      <c r="O855" s="227"/>
      <c r="P855" s="227"/>
      <c r="Q855" s="227"/>
      <c r="R855" s="227"/>
      <c r="S855" s="227"/>
      <c r="T855" s="227"/>
      <c r="U855" s="227"/>
      <c r="V855" s="227"/>
      <c r="W855" s="227"/>
      <c r="X855" s="227"/>
      <c r="Y855" s="227"/>
      <c r="Z855" s="227"/>
      <c r="AA855" s="227"/>
      <c r="AB855" s="227"/>
      <c r="AC855" s="227"/>
      <c r="AD855" s="227"/>
      <c r="AE855" s="227"/>
      <c r="AF855" s="227"/>
      <c r="AG855" s="227"/>
      <c r="AH855" s="227"/>
      <c r="AI855" s="227"/>
    </row>
    <row r="856" hidden="1">
      <c r="A856" s="227"/>
      <c r="B856" s="227"/>
      <c r="C856" s="227"/>
      <c r="D856" s="227"/>
      <c r="E856" s="227"/>
      <c r="F856" s="227"/>
      <c r="G856" s="227"/>
      <c r="H856" s="227"/>
      <c r="I856" s="227"/>
      <c r="J856" s="227"/>
      <c r="K856" s="227"/>
      <c r="L856" s="227"/>
      <c r="M856" s="227"/>
      <c r="N856" s="227"/>
      <c r="O856" s="227"/>
      <c r="P856" s="227"/>
      <c r="Q856" s="227"/>
      <c r="R856" s="227"/>
      <c r="S856" s="227"/>
      <c r="T856" s="227"/>
      <c r="U856" s="227"/>
      <c r="V856" s="227"/>
      <c r="W856" s="227"/>
      <c r="X856" s="227"/>
      <c r="Y856" s="227"/>
      <c r="Z856" s="227"/>
      <c r="AA856" s="227"/>
      <c r="AB856" s="227"/>
      <c r="AC856" s="227"/>
      <c r="AD856" s="227"/>
      <c r="AE856" s="227"/>
      <c r="AF856" s="227"/>
      <c r="AG856" s="227"/>
      <c r="AH856" s="227"/>
      <c r="AI856" s="227"/>
    </row>
    <row r="857" hidden="1">
      <c r="A857" s="227"/>
      <c r="B857" s="227"/>
      <c r="C857" s="227"/>
      <c r="D857" s="227"/>
      <c r="E857" s="227"/>
      <c r="F857" s="227"/>
      <c r="G857" s="227"/>
      <c r="H857" s="227"/>
      <c r="I857" s="227"/>
      <c r="J857" s="227"/>
      <c r="K857" s="227"/>
      <c r="L857" s="227"/>
      <c r="M857" s="227"/>
      <c r="N857" s="227"/>
      <c r="O857" s="227"/>
      <c r="P857" s="227"/>
      <c r="Q857" s="227"/>
      <c r="R857" s="227"/>
      <c r="S857" s="227"/>
      <c r="T857" s="227"/>
      <c r="U857" s="227"/>
      <c r="V857" s="227"/>
      <c r="W857" s="227"/>
      <c r="X857" s="227"/>
      <c r="Y857" s="227"/>
      <c r="Z857" s="227"/>
      <c r="AA857" s="227"/>
      <c r="AB857" s="227"/>
      <c r="AC857" s="227"/>
      <c r="AD857" s="227"/>
      <c r="AE857" s="227"/>
      <c r="AF857" s="227"/>
      <c r="AG857" s="227"/>
      <c r="AH857" s="227"/>
      <c r="AI857" s="227"/>
    </row>
    <row r="858" hidden="1">
      <c r="A858" s="227"/>
      <c r="B858" s="227"/>
      <c r="C858" s="227"/>
      <c r="D858" s="227"/>
      <c r="E858" s="227"/>
      <c r="F858" s="227"/>
      <c r="G858" s="227"/>
      <c r="H858" s="227"/>
      <c r="I858" s="227"/>
      <c r="J858" s="227"/>
      <c r="K858" s="227"/>
      <c r="L858" s="227"/>
      <c r="M858" s="227"/>
      <c r="N858" s="227"/>
      <c r="O858" s="227"/>
      <c r="P858" s="227"/>
      <c r="Q858" s="227"/>
      <c r="R858" s="227"/>
      <c r="S858" s="227"/>
      <c r="T858" s="227"/>
      <c r="U858" s="227"/>
      <c r="V858" s="227"/>
      <c r="W858" s="227"/>
      <c r="X858" s="227"/>
      <c r="Y858" s="227"/>
      <c r="Z858" s="227"/>
      <c r="AA858" s="227"/>
      <c r="AB858" s="227"/>
      <c r="AC858" s="227"/>
      <c r="AD858" s="227"/>
      <c r="AE858" s="227"/>
      <c r="AF858" s="227"/>
      <c r="AG858" s="227"/>
      <c r="AH858" s="227"/>
      <c r="AI858" s="227"/>
    </row>
    <row r="859" hidden="1">
      <c r="A859" s="227"/>
      <c r="B859" s="227"/>
      <c r="C859" s="227"/>
      <c r="D859" s="227"/>
      <c r="E859" s="227"/>
      <c r="F859" s="227"/>
      <c r="G859" s="227"/>
      <c r="H859" s="227"/>
      <c r="I859" s="227"/>
      <c r="J859" s="227"/>
      <c r="K859" s="227"/>
      <c r="L859" s="227"/>
      <c r="M859" s="227"/>
      <c r="N859" s="227"/>
      <c r="O859" s="227"/>
      <c r="P859" s="227"/>
      <c r="Q859" s="227"/>
      <c r="R859" s="227"/>
      <c r="S859" s="227"/>
      <c r="T859" s="227"/>
      <c r="U859" s="227"/>
      <c r="V859" s="227"/>
      <c r="W859" s="227"/>
      <c r="X859" s="227"/>
      <c r="Y859" s="227"/>
      <c r="Z859" s="227"/>
      <c r="AA859" s="227"/>
      <c r="AB859" s="227"/>
      <c r="AC859" s="227"/>
      <c r="AD859" s="227"/>
      <c r="AE859" s="227"/>
      <c r="AF859" s="227"/>
      <c r="AG859" s="227"/>
      <c r="AH859" s="227"/>
      <c r="AI859" s="227"/>
    </row>
    <row r="860" hidden="1">
      <c r="A860" s="227"/>
      <c r="B860" s="227"/>
      <c r="C860" s="227"/>
      <c r="D860" s="227"/>
      <c r="E860" s="227"/>
      <c r="F860" s="227"/>
      <c r="G860" s="227"/>
      <c r="H860" s="227"/>
      <c r="I860" s="227"/>
      <c r="J860" s="227"/>
      <c r="K860" s="227"/>
      <c r="L860" s="227"/>
      <c r="M860" s="227"/>
      <c r="N860" s="227"/>
      <c r="O860" s="227"/>
      <c r="P860" s="227"/>
      <c r="Q860" s="227"/>
      <c r="R860" s="227"/>
      <c r="S860" s="227"/>
      <c r="T860" s="227"/>
      <c r="U860" s="227"/>
      <c r="V860" s="227"/>
      <c r="W860" s="227"/>
      <c r="X860" s="227"/>
      <c r="Y860" s="227"/>
      <c r="Z860" s="227"/>
      <c r="AA860" s="227"/>
      <c r="AB860" s="227"/>
      <c r="AC860" s="227"/>
      <c r="AD860" s="227"/>
      <c r="AE860" s="227"/>
      <c r="AF860" s="227"/>
      <c r="AG860" s="227"/>
      <c r="AH860" s="227"/>
      <c r="AI860" s="227"/>
    </row>
    <row r="861" hidden="1">
      <c r="A861" s="227"/>
      <c r="B861" s="227"/>
      <c r="C861" s="227"/>
      <c r="D861" s="227"/>
      <c r="E861" s="227"/>
      <c r="F861" s="227"/>
      <c r="G861" s="227"/>
      <c r="H861" s="227"/>
      <c r="I861" s="227"/>
      <c r="J861" s="227"/>
      <c r="K861" s="227"/>
      <c r="L861" s="227"/>
      <c r="M861" s="227"/>
      <c r="N861" s="227"/>
      <c r="O861" s="227"/>
      <c r="P861" s="227"/>
      <c r="Q861" s="227"/>
      <c r="R861" s="227"/>
      <c r="S861" s="227"/>
      <c r="T861" s="227"/>
      <c r="U861" s="227"/>
      <c r="V861" s="227"/>
      <c r="W861" s="227"/>
      <c r="X861" s="227"/>
      <c r="Y861" s="227"/>
      <c r="Z861" s="227"/>
      <c r="AA861" s="227"/>
      <c r="AB861" s="227"/>
      <c r="AC861" s="227"/>
      <c r="AD861" s="227"/>
      <c r="AE861" s="227"/>
      <c r="AF861" s="227"/>
      <c r="AG861" s="227"/>
      <c r="AH861" s="227"/>
      <c r="AI861" s="227"/>
    </row>
    <row r="862" hidden="1">
      <c r="A862" s="227"/>
      <c r="B862" s="227"/>
      <c r="C862" s="227"/>
      <c r="D862" s="227"/>
      <c r="E862" s="227"/>
      <c r="F862" s="227"/>
      <c r="G862" s="227"/>
      <c r="H862" s="227"/>
      <c r="I862" s="227"/>
      <c r="J862" s="227"/>
      <c r="K862" s="227"/>
      <c r="L862" s="227"/>
      <c r="M862" s="227"/>
      <c r="N862" s="227"/>
      <c r="O862" s="227"/>
      <c r="P862" s="227"/>
      <c r="Q862" s="227"/>
      <c r="R862" s="227"/>
      <c r="S862" s="227"/>
      <c r="T862" s="227"/>
      <c r="U862" s="227"/>
      <c r="V862" s="227"/>
      <c r="W862" s="227"/>
      <c r="X862" s="227"/>
      <c r="Y862" s="227"/>
      <c r="Z862" s="227"/>
      <c r="AA862" s="227"/>
      <c r="AB862" s="227"/>
      <c r="AC862" s="227"/>
      <c r="AD862" s="227"/>
      <c r="AE862" s="227"/>
      <c r="AF862" s="227"/>
      <c r="AG862" s="227"/>
      <c r="AH862" s="227"/>
      <c r="AI862" s="227"/>
    </row>
    <row r="863" hidden="1">
      <c r="A863" s="227"/>
      <c r="B863" s="227"/>
      <c r="C863" s="227"/>
      <c r="D863" s="227"/>
      <c r="E863" s="227"/>
      <c r="F863" s="227"/>
      <c r="G863" s="227"/>
      <c r="H863" s="227"/>
      <c r="I863" s="227"/>
      <c r="J863" s="227"/>
      <c r="K863" s="227"/>
      <c r="L863" s="227"/>
      <c r="M863" s="227"/>
      <c r="N863" s="227"/>
      <c r="O863" s="227"/>
      <c r="P863" s="227"/>
      <c r="Q863" s="227"/>
      <c r="R863" s="227"/>
      <c r="S863" s="227"/>
      <c r="T863" s="227"/>
      <c r="U863" s="227"/>
      <c r="V863" s="227"/>
      <c r="W863" s="227"/>
      <c r="X863" s="227"/>
      <c r="Y863" s="227"/>
      <c r="Z863" s="227"/>
      <c r="AA863" s="227"/>
      <c r="AB863" s="227"/>
      <c r="AC863" s="227"/>
      <c r="AD863" s="227"/>
      <c r="AE863" s="227"/>
      <c r="AF863" s="227"/>
      <c r="AG863" s="227"/>
      <c r="AH863" s="227"/>
      <c r="AI863" s="227"/>
    </row>
    <row r="864" hidden="1">
      <c r="A864" s="227"/>
      <c r="B864" s="227"/>
      <c r="C864" s="227"/>
      <c r="D864" s="227"/>
      <c r="E864" s="227"/>
      <c r="F864" s="227"/>
      <c r="G864" s="227"/>
      <c r="H864" s="227"/>
      <c r="I864" s="227"/>
      <c r="J864" s="227"/>
      <c r="K864" s="227"/>
      <c r="L864" s="227"/>
      <c r="M864" s="227"/>
      <c r="N864" s="227"/>
      <c r="O864" s="227"/>
      <c r="P864" s="227"/>
      <c r="Q864" s="227"/>
      <c r="R864" s="227"/>
      <c r="S864" s="227"/>
      <c r="T864" s="227"/>
      <c r="U864" s="227"/>
      <c r="V864" s="227"/>
      <c r="W864" s="227"/>
      <c r="X864" s="227"/>
      <c r="Y864" s="227"/>
      <c r="Z864" s="227"/>
      <c r="AA864" s="227"/>
      <c r="AB864" s="227"/>
      <c r="AC864" s="227"/>
      <c r="AD864" s="227"/>
      <c r="AE864" s="227"/>
      <c r="AF864" s="227"/>
      <c r="AG864" s="227"/>
      <c r="AH864" s="227"/>
      <c r="AI864" s="227"/>
    </row>
    <row r="865" hidden="1">
      <c r="A865" s="227"/>
      <c r="B865" s="227"/>
      <c r="C865" s="227"/>
      <c r="D865" s="227"/>
      <c r="E865" s="227"/>
      <c r="F865" s="227"/>
      <c r="G865" s="227"/>
      <c r="H865" s="227"/>
      <c r="I865" s="227"/>
      <c r="J865" s="227"/>
      <c r="K865" s="227"/>
      <c r="L865" s="227"/>
      <c r="M865" s="227"/>
      <c r="N865" s="227"/>
      <c r="O865" s="227"/>
      <c r="P865" s="227"/>
      <c r="Q865" s="227"/>
      <c r="R865" s="227"/>
      <c r="S865" s="227"/>
      <c r="T865" s="227"/>
      <c r="U865" s="227"/>
      <c r="V865" s="227"/>
      <c r="W865" s="227"/>
      <c r="X865" s="227"/>
      <c r="Y865" s="227"/>
      <c r="Z865" s="227"/>
      <c r="AA865" s="227"/>
      <c r="AB865" s="227"/>
      <c r="AC865" s="227"/>
      <c r="AD865" s="227"/>
      <c r="AE865" s="227"/>
      <c r="AF865" s="227"/>
      <c r="AG865" s="227"/>
      <c r="AH865" s="227"/>
      <c r="AI865" s="227"/>
    </row>
    <row r="866" hidden="1">
      <c r="A866" s="227"/>
      <c r="B866" s="227"/>
      <c r="C866" s="227"/>
      <c r="D866" s="227"/>
      <c r="E866" s="227"/>
      <c r="F866" s="227"/>
      <c r="G866" s="227"/>
      <c r="H866" s="227"/>
      <c r="I866" s="227"/>
      <c r="J866" s="227"/>
      <c r="K866" s="227"/>
      <c r="L866" s="227"/>
      <c r="M866" s="227"/>
      <c r="N866" s="227"/>
      <c r="O866" s="227"/>
      <c r="P866" s="227"/>
      <c r="Q866" s="227"/>
      <c r="R866" s="227"/>
      <c r="S866" s="227"/>
      <c r="T866" s="227"/>
      <c r="U866" s="227"/>
      <c r="V866" s="227"/>
      <c r="W866" s="227"/>
      <c r="X866" s="227"/>
      <c r="Y866" s="227"/>
      <c r="Z866" s="227"/>
      <c r="AA866" s="227"/>
      <c r="AB866" s="227"/>
      <c r="AC866" s="227"/>
      <c r="AD866" s="227"/>
      <c r="AE866" s="227"/>
      <c r="AF866" s="227"/>
      <c r="AG866" s="227"/>
      <c r="AH866" s="227"/>
      <c r="AI866" s="227"/>
    </row>
    <row r="867" hidden="1">
      <c r="A867" s="227"/>
      <c r="B867" s="227"/>
      <c r="C867" s="227"/>
      <c r="D867" s="227"/>
      <c r="E867" s="227"/>
      <c r="F867" s="227"/>
      <c r="G867" s="227"/>
      <c r="H867" s="227"/>
      <c r="I867" s="227"/>
      <c r="J867" s="227"/>
      <c r="K867" s="227"/>
      <c r="L867" s="227"/>
      <c r="M867" s="227"/>
      <c r="N867" s="227"/>
      <c r="O867" s="227"/>
      <c r="P867" s="227"/>
      <c r="Q867" s="227"/>
      <c r="R867" s="227"/>
      <c r="S867" s="227"/>
      <c r="T867" s="227"/>
      <c r="U867" s="227"/>
      <c r="V867" s="227"/>
      <c r="W867" s="227"/>
      <c r="X867" s="227"/>
      <c r="Y867" s="227"/>
      <c r="Z867" s="227"/>
      <c r="AA867" s="227"/>
      <c r="AB867" s="227"/>
      <c r="AC867" s="227"/>
      <c r="AD867" s="227"/>
      <c r="AE867" s="227"/>
      <c r="AF867" s="227"/>
      <c r="AG867" s="227"/>
      <c r="AH867" s="227"/>
      <c r="AI867" s="227"/>
    </row>
    <row r="868" hidden="1">
      <c r="A868" s="227"/>
      <c r="B868" s="227"/>
      <c r="C868" s="227"/>
      <c r="D868" s="227"/>
      <c r="E868" s="227"/>
      <c r="F868" s="227"/>
      <c r="G868" s="227"/>
      <c r="H868" s="227"/>
      <c r="I868" s="227"/>
      <c r="J868" s="227"/>
      <c r="K868" s="227"/>
      <c r="L868" s="227"/>
      <c r="M868" s="227"/>
      <c r="N868" s="227"/>
      <c r="O868" s="227"/>
      <c r="P868" s="227"/>
      <c r="Q868" s="227"/>
      <c r="R868" s="227"/>
      <c r="S868" s="227"/>
      <c r="T868" s="227"/>
      <c r="U868" s="227"/>
      <c r="V868" s="227"/>
      <c r="W868" s="227"/>
      <c r="X868" s="227"/>
      <c r="Y868" s="227"/>
      <c r="Z868" s="227"/>
      <c r="AA868" s="227"/>
      <c r="AB868" s="227"/>
      <c r="AC868" s="227"/>
      <c r="AD868" s="227"/>
      <c r="AE868" s="227"/>
      <c r="AF868" s="227"/>
      <c r="AG868" s="227"/>
      <c r="AH868" s="227"/>
      <c r="AI868" s="227"/>
    </row>
    <row r="869" hidden="1">
      <c r="A869" s="227"/>
      <c r="B869" s="227"/>
      <c r="C869" s="227"/>
      <c r="D869" s="227"/>
      <c r="E869" s="227"/>
      <c r="F869" s="227"/>
      <c r="G869" s="227"/>
      <c r="H869" s="227"/>
      <c r="I869" s="227"/>
      <c r="J869" s="227"/>
      <c r="K869" s="227"/>
      <c r="L869" s="227"/>
      <c r="M869" s="227"/>
      <c r="N869" s="227"/>
      <c r="O869" s="227"/>
      <c r="P869" s="227"/>
      <c r="Q869" s="227"/>
      <c r="R869" s="227"/>
      <c r="S869" s="227"/>
      <c r="T869" s="227"/>
      <c r="U869" s="227"/>
      <c r="V869" s="227"/>
      <c r="W869" s="227"/>
      <c r="X869" s="227"/>
      <c r="Y869" s="227"/>
      <c r="Z869" s="227"/>
      <c r="AA869" s="227"/>
      <c r="AB869" s="227"/>
      <c r="AC869" s="227"/>
      <c r="AD869" s="227"/>
      <c r="AE869" s="227"/>
      <c r="AF869" s="227"/>
      <c r="AG869" s="227"/>
      <c r="AH869" s="227"/>
      <c r="AI869" s="227"/>
    </row>
    <row r="870" hidden="1">
      <c r="A870" s="227"/>
      <c r="B870" s="227"/>
      <c r="C870" s="227"/>
      <c r="D870" s="227"/>
      <c r="E870" s="227"/>
      <c r="F870" s="227"/>
      <c r="G870" s="227"/>
      <c r="H870" s="227"/>
      <c r="I870" s="227"/>
      <c r="J870" s="227"/>
      <c r="K870" s="227"/>
      <c r="L870" s="227"/>
      <c r="M870" s="227"/>
      <c r="N870" s="227"/>
      <c r="O870" s="227"/>
      <c r="P870" s="227"/>
      <c r="Q870" s="227"/>
      <c r="R870" s="227"/>
      <c r="S870" s="227"/>
      <c r="T870" s="227"/>
      <c r="U870" s="227"/>
      <c r="V870" s="227"/>
      <c r="W870" s="227"/>
      <c r="X870" s="227"/>
      <c r="Y870" s="227"/>
      <c r="Z870" s="227"/>
      <c r="AA870" s="227"/>
      <c r="AB870" s="227"/>
      <c r="AC870" s="227"/>
      <c r="AD870" s="227"/>
      <c r="AE870" s="227"/>
      <c r="AF870" s="227"/>
      <c r="AG870" s="227"/>
      <c r="AH870" s="227"/>
      <c r="AI870" s="227"/>
    </row>
    <row r="871" hidden="1">
      <c r="A871" s="227"/>
      <c r="B871" s="227"/>
      <c r="C871" s="227"/>
      <c r="D871" s="227"/>
      <c r="E871" s="227"/>
      <c r="F871" s="227"/>
      <c r="G871" s="227"/>
      <c r="H871" s="227"/>
      <c r="I871" s="227"/>
      <c r="J871" s="227"/>
      <c r="K871" s="227"/>
      <c r="L871" s="227"/>
      <c r="M871" s="227"/>
      <c r="N871" s="227"/>
      <c r="O871" s="227"/>
      <c r="P871" s="227"/>
      <c r="Q871" s="227"/>
      <c r="R871" s="227"/>
      <c r="S871" s="227"/>
      <c r="T871" s="227"/>
      <c r="U871" s="227"/>
      <c r="V871" s="227"/>
      <c r="W871" s="227"/>
      <c r="X871" s="227"/>
      <c r="Y871" s="227"/>
      <c r="Z871" s="227"/>
      <c r="AA871" s="227"/>
      <c r="AB871" s="227"/>
      <c r="AC871" s="227"/>
      <c r="AD871" s="227"/>
      <c r="AE871" s="227"/>
      <c r="AF871" s="227"/>
      <c r="AG871" s="227"/>
      <c r="AH871" s="227"/>
      <c r="AI871" s="227"/>
    </row>
    <row r="872" hidden="1">
      <c r="A872" s="227"/>
      <c r="B872" s="227"/>
      <c r="C872" s="227"/>
      <c r="D872" s="227"/>
      <c r="E872" s="227"/>
      <c r="F872" s="227"/>
      <c r="G872" s="227"/>
      <c r="H872" s="227"/>
      <c r="I872" s="227"/>
      <c r="J872" s="227"/>
      <c r="K872" s="227"/>
      <c r="L872" s="227"/>
      <c r="M872" s="227"/>
      <c r="N872" s="227"/>
      <c r="O872" s="227"/>
      <c r="P872" s="227"/>
      <c r="Q872" s="227"/>
      <c r="R872" s="227"/>
      <c r="S872" s="227"/>
      <c r="T872" s="227"/>
      <c r="U872" s="227"/>
      <c r="V872" s="227"/>
      <c r="W872" s="227"/>
      <c r="X872" s="227"/>
      <c r="Y872" s="227"/>
      <c r="Z872" s="227"/>
      <c r="AA872" s="227"/>
      <c r="AB872" s="227"/>
      <c r="AC872" s="227"/>
      <c r="AD872" s="227"/>
      <c r="AE872" s="227"/>
      <c r="AF872" s="227"/>
      <c r="AG872" s="227"/>
      <c r="AH872" s="227"/>
      <c r="AI872" s="227"/>
    </row>
    <row r="873" hidden="1">
      <c r="A873" s="227"/>
      <c r="B873" s="227"/>
      <c r="C873" s="227"/>
      <c r="D873" s="227"/>
      <c r="E873" s="227"/>
      <c r="F873" s="227"/>
      <c r="G873" s="227"/>
      <c r="H873" s="227"/>
      <c r="I873" s="227"/>
      <c r="J873" s="227"/>
      <c r="K873" s="227"/>
      <c r="L873" s="227"/>
      <c r="M873" s="227"/>
      <c r="N873" s="227"/>
      <c r="O873" s="227"/>
      <c r="P873" s="227"/>
      <c r="Q873" s="227"/>
      <c r="R873" s="227"/>
      <c r="S873" s="227"/>
      <c r="T873" s="227"/>
      <c r="U873" s="227"/>
      <c r="V873" s="227"/>
      <c r="W873" s="227"/>
      <c r="X873" s="227"/>
      <c r="Y873" s="227"/>
      <c r="Z873" s="227"/>
      <c r="AA873" s="227"/>
      <c r="AB873" s="227"/>
      <c r="AC873" s="227"/>
      <c r="AD873" s="227"/>
      <c r="AE873" s="227"/>
      <c r="AF873" s="227"/>
      <c r="AG873" s="227"/>
      <c r="AH873" s="227"/>
      <c r="AI873" s="227"/>
    </row>
    <row r="874" hidden="1">
      <c r="A874" s="227"/>
      <c r="B874" s="227"/>
      <c r="C874" s="227"/>
      <c r="D874" s="227"/>
      <c r="E874" s="227"/>
      <c r="F874" s="227"/>
      <c r="G874" s="227"/>
      <c r="H874" s="227"/>
      <c r="I874" s="227"/>
      <c r="J874" s="227"/>
      <c r="K874" s="227"/>
      <c r="L874" s="227"/>
      <c r="M874" s="227"/>
      <c r="N874" s="227"/>
      <c r="O874" s="227"/>
      <c r="P874" s="227"/>
      <c r="Q874" s="227"/>
      <c r="R874" s="227"/>
      <c r="S874" s="227"/>
      <c r="T874" s="227"/>
      <c r="U874" s="227"/>
      <c r="V874" s="227"/>
      <c r="W874" s="227"/>
      <c r="X874" s="227"/>
      <c r="Y874" s="227"/>
      <c r="Z874" s="227"/>
      <c r="AA874" s="227"/>
      <c r="AB874" s="227"/>
      <c r="AC874" s="227"/>
      <c r="AD874" s="227"/>
      <c r="AE874" s="227"/>
      <c r="AF874" s="227"/>
      <c r="AG874" s="227"/>
      <c r="AH874" s="227"/>
      <c r="AI874" s="227"/>
    </row>
    <row r="875" hidden="1">
      <c r="A875" s="227"/>
      <c r="B875" s="227"/>
      <c r="C875" s="227"/>
      <c r="D875" s="227"/>
      <c r="E875" s="227"/>
      <c r="F875" s="227"/>
      <c r="G875" s="227"/>
      <c r="H875" s="227"/>
      <c r="I875" s="227"/>
      <c r="J875" s="227"/>
      <c r="K875" s="227"/>
      <c r="L875" s="227"/>
      <c r="M875" s="227"/>
      <c r="N875" s="227"/>
      <c r="O875" s="227"/>
      <c r="P875" s="227"/>
      <c r="Q875" s="227"/>
      <c r="R875" s="227"/>
      <c r="S875" s="227"/>
      <c r="T875" s="227"/>
      <c r="U875" s="227"/>
      <c r="V875" s="227"/>
      <c r="W875" s="227"/>
      <c r="X875" s="227"/>
      <c r="Y875" s="227"/>
      <c r="Z875" s="227"/>
      <c r="AA875" s="227"/>
      <c r="AB875" s="227"/>
      <c r="AC875" s="227"/>
      <c r="AD875" s="227"/>
      <c r="AE875" s="227"/>
      <c r="AF875" s="227"/>
      <c r="AG875" s="227"/>
      <c r="AH875" s="227"/>
      <c r="AI875" s="227"/>
    </row>
    <row r="876" hidden="1">
      <c r="A876" s="227"/>
      <c r="B876" s="227"/>
      <c r="C876" s="227"/>
      <c r="D876" s="227"/>
      <c r="E876" s="227"/>
      <c r="F876" s="227"/>
      <c r="G876" s="227"/>
      <c r="H876" s="227"/>
      <c r="I876" s="227"/>
      <c r="J876" s="227"/>
      <c r="K876" s="227"/>
      <c r="L876" s="227"/>
      <c r="M876" s="227"/>
      <c r="N876" s="227"/>
      <c r="O876" s="227"/>
      <c r="P876" s="227"/>
      <c r="Q876" s="227"/>
      <c r="R876" s="227"/>
      <c r="S876" s="227"/>
      <c r="T876" s="227"/>
      <c r="U876" s="227"/>
      <c r="V876" s="227"/>
      <c r="W876" s="227"/>
      <c r="X876" s="227"/>
      <c r="Y876" s="227"/>
      <c r="Z876" s="227"/>
      <c r="AA876" s="227"/>
      <c r="AB876" s="227"/>
      <c r="AC876" s="227"/>
      <c r="AD876" s="227"/>
      <c r="AE876" s="227"/>
      <c r="AF876" s="227"/>
      <c r="AG876" s="227"/>
      <c r="AH876" s="227"/>
      <c r="AI876" s="227"/>
    </row>
    <row r="877" hidden="1">
      <c r="A877" s="227"/>
      <c r="B877" s="227"/>
      <c r="C877" s="227"/>
      <c r="D877" s="227"/>
      <c r="E877" s="227"/>
      <c r="F877" s="227"/>
      <c r="G877" s="227"/>
      <c r="H877" s="227"/>
      <c r="I877" s="227"/>
      <c r="J877" s="227"/>
      <c r="K877" s="227"/>
      <c r="L877" s="227"/>
      <c r="M877" s="227"/>
      <c r="N877" s="227"/>
      <c r="O877" s="227"/>
      <c r="P877" s="227"/>
      <c r="Q877" s="227"/>
      <c r="R877" s="227"/>
      <c r="S877" s="227"/>
      <c r="T877" s="227"/>
      <c r="U877" s="227"/>
      <c r="V877" s="227"/>
      <c r="W877" s="227"/>
      <c r="X877" s="227"/>
      <c r="Y877" s="227"/>
      <c r="Z877" s="227"/>
      <c r="AA877" s="227"/>
      <c r="AB877" s="227"/>
      <c r="AC877" s="227"/>
      <c r="AD877" s="227"/>
      <c r="AE877" s="227"/>
      <c r="AF877" s="227"/>
      <c r="AG877" s="227"/>
      <c r="AH877" s="227"/>
      <c r="AI877" s="227"/>
    </row>
    <row r="878" hidden="1">
      <c r="A878" s="227"/>
      <c r="B878" s="227"/>
      <c r="C878" s="227"/>
      <c r="D878" s="227"/>
      <c r="E878" s="227"/>
      <c r="F878" s="227"/>
      <c r="G878" s="227"/>
      <c r="H878" s="227"/>
      <c r="I878" s="227"/>
      <c r="J878" s="227"/>
      <c r="K878" s="227"/>
      <c r="L878" s="227"/>
      <c r="M878" s="227"/>
      <c r="N878" s="227"/>
      <c r="O878" s="227"/>
      <c r="P878" s="227"/>
      <c r="Q878" s="227"/>
      <c r="R878" s="227"/>
      <c r="S878" s="227"/>
      <c r="T878" s="227"/>
      <c r="U878" s="227"/>
      <c r="V878" s="227"/>
      <c r="W878" s="227"/>
      <c r="X878" s="227"/>
      <c r="Y878" s="227"/>
      <c r="Z878" s="227"/>
      <c r="AA878" s="227"/>
      <c r="AB878" s="227"/>
      <c r="AC878" s="227"/>
      <c r="AD878" s="227"/>
      <c r="AE878" s="227"/>
      <c r="AF878" s="227"/>
      <c r="AG878" s="227"/>
      <c r="AH878" s="227"/>
      <c r="AI878" s="227"/>
    </row>
    <row r="879" hidden="1">
      <c r="A879" s="227"/>
      <c r="B879" s="227"/>
      <c r="C879" s="227"/>
      <c r="D879" s="227"/>
      <c r="E879" s="227"/>
      <c r="F879" s="227"/>
      <c r="G879" s="227"/>
      <c r="H879" s="227"/>
      <c r="I879" s="227"/>
      <c r="J879" s="227"/>
      <c r="K879" s="227"/>
      <c r="L879" s="227"/>
      <c r="M879" s="227"/>
      <c r="N879" s="227"/>
      <c r="O879" s="227"/>
      <c r="P879" s="227"/>
      <c r="Q879" s="227"/>
      <c r="R879" s="227"/>
      <c r="S879" s="227"/>
      <c r="T879" s="227"/>
      <c r="U879" s="227"/>
      <c r="V879" s="227"/>
      <c r="W879" s="227"/>
      <c r="X879" s="227"/>
      <c r="Y879" s="227"/>
      <c r="Z879" s="227"/>
      <c r="AA879" s="227"/>
      <c r="AB879" s="227"/>
      <c r="AC879" s="227"/>
      <c r="AD879" s="227"/>
      <c r="AE879" s="227"/>
      <c r="AF879" s="227"/>
      <c r="AG879" s="227"/>
      <c r="AH879" s="227"/>
      <c r="AI879" s="227"/>
    </row>
    <row r="880" hidden="1">
      <c r="A880" s="227"/>
      <c r="B880" s="227"/>
      <c r="C880" s="227"/>
      <c r="D880" s="227"/>
      <c r="E880" s="227"/>
      <c r="F880" s="227"/>
      <c r="G880" s="227"/>
      <c r="H880" s="227"/>
      <c r="I880" s="227"/>
      <c r="J880" s="227"/>
      <c r="K880" s="227"/>
      <c r="L880" s="227"/>
      <c r="M880" s="227"/>
      <c r="N880" s="227"/>
      <c r="O880" s="227"/>
      <c r="P880" s="227"/>
      <c r="Q880" s="227"/>
      <c r="R880" s="227"/>
      <c r="S880" s="227"/>
      <c r="T880" s="227"/>
      <c r="U880" s="227"/>
      <c r="V880" s="227"/>
      <c r="W880" s="227"/>
      <c r="X880" s="227"/>
      <c r="Y880" s="227"/>
      <c r="Z880" s="227"/>
      <c r="AA880" s="227"/>
      <c r="AB880" s="227"/>
      <c r="AC880" s="227"/>
      <c r="AD880" s="227"/>
      <c r="AE880" s="227"/>
      <c r="AF880" s="227"/>
      <c r="AG880" s="227"/>
      <c r="AH880" s="227"/>
      <c r="AI880" s="227"/>
    </row>
    <row r="881" hidden="1">
      <c r="A881" s="227"/>
      <c r="B881" s="227"/>
      <c r="C881" s="227"/>
      <c r="D881" s="227"/>
      <c r="E881" s="227"/>
      <c r="F881" s="227"/>
      <c r="G881" s="227"/>
      <c r="H881" s="227"/>
      <c r="I881" s="227"/>
      <c r="J881" s="227"/>
      <c r="K881" s="227"/>
      <c r="L881" s="227"/>
      <c r="M881" s="227"/>
      <c r="N881" s="227"/>
      <c r="O881" s="227"/>
      <c r="P881" s="227"/>
      <c r="Q881" s="227"/>
      <c r="R881" s="227"/>
      <c r="S881" s="227"/>
      <c r="T881" s="227"/>
      <c r="U881" s="227"/>
      <c r="V881" s="227"/>
      <c r="W881" s="227"/>
      <c r="X881" s="227"/>
      <c r="Y881" s="227"/>
      <c r="Z881" s="227"/>
      <c r="AA881" s="227"/>
      <c r="AB881" s="227"/>
      <c r="AC881" s="227"/>
      <c r="AD881" s="227"/>
      <c r="AE881" s="227"/>
      <c r="AF881" s="227"/>
      <c r="AG881" s="227"/>
      <c r="AH881" s="227"/>
      <c r="AI881" s="227"/>
    </row>
    <row r="882" hidden="1">
      <c r="A882" s="227"/>
      <c r="B882" s="227"/>
      <c r="C882" s="227"/>
      <c r="D882" s="227"/>
      <c r="E882" s="227"/>
      <c r="F882" s="227"/>
      <c r="G882" s="227"/>
      <c r="H882" s="227"/>
      <c r="I882" s="227"/>
      <c r="J882" s="227"/>
      <c r="K882" s="227"/>
      <c r="L882" s="227"/>
      <c r="M882" s="227"/>
      <c r="N882" s="227"/>
      <c r="O882" s="227"/>
      <c r="P882" s="227"/>
      <c r="Q882" s="227"/>
      <c r="R882" s="227"/>
      <c r="S882" s="227"/>
      <c r="T882" s="227"/>
      <c r="U882" s="227"/>
      <c r="V882" s="227"/>
      <c r="W882" s="227"/>
      <c r="X882" s="227"/>
      <c r="Y882" s="227"/>
      <c r="Z882" s="227"/>
      <c r="AA882" s="227"/>
      <c r="AB882" s="227"/>
      <c r="AC882" s="227"/>
      <c r="AD882" s="227"/>
      <c r="AE882" s="227"/>
      <c r="AF882" s="227"/>
      <c r="AG882" s="227"/>
      <c r="AH882" s="227"/>
      <c r="AI882" s="227"/>
    </row>
    <row r="883" hidden="1">
      <c r="A883" s="227"/>
      <c r="B883" s="227"/>
      <c r="C883" s="227"/>
      <c r="D883" s="227"/>
      <c r="E883" s="227"/>
      <c r="F883" s="227"/>
      <c r="G883" s="227"/>
      <c r="H883" s="227"/>
      <c r="I883" s="227"/>
      <c r="J883" s="227"/>
      <c r="K883" s="227"/>
      <c r="L883" s="227"/>
      <c r="M883" s="227"/>
      <c r="N883" s="227"/>
      <c r="O883" s="227"/>
      <c r="P883" s="227"/>
      <c r="Q883" s="227"/>
      <c r="R883" s="227"/>
      <c r="S883" s="227"/>
      <c r="T883" s="227"/>
      <c r="U883" s="227"/>
      <c r="V883" s="227"/>
      <c r="W883" s="227"/>
      <c r="X883" s="227"/>
      <c r="Y883" s="227"/>
      <c r="Z883" s="227"/>
      <c r="AA883" s="227"/>
      <c r="AB883" s="227"/>
      <c r="AC883" s="227"/>
      <c r="AD883" s="227"/>
      <c r="AE883" s="227"/>
      <c r="AF883" s="227"/>
      <c r="AG883" s="227"/>
      <c r="AH883" s="227"/>
      <c r="AI883" s="227"/>
    </row>
    <row r="884" hidden="1">
      <c r="A884" s="227"/>
      <c r="B884" s="227"/>
      <c r="C884" s="227"/>
      <c r="D884" s="227"/>
      <c r="E884" s="227"/>
      <c r="F884" s="227"/>
      <c r="G884" s="227"/>
      <c r="H884" s="227"/>
      <c r="I884" s="227"/>
      <c r="J884" s="227"/>
      <c r="K884" s="227"/>
      <c r="L884" s="227"/>
      <c r="M884" s="227"/>
      <c r="N884" s="227"/>
      <c r="O884" s="227"/>
      <c r="P884" s="227"/>
      <c r="Q884" s="227"/>
      <c r="R884" s="227"/>
      <c r="S884" s="227"/>
      <c r="T884" s="227"/>
      <c r="U884" s="227"/>
      <c r="V884" s="227"/>
      <c r="W884" s="227"/>
      <c r="X884" s="227"/>
      <c r="Y884" s="227"/>
      <c r="Z884" s="227"/>
      <c r="AA884" s="227"/>
      <c r="AB884" s="227"/>
      <c r="AC884" s="227"/>
      <c r="AD884" s="227"/>
      <c r="AE884" s="227"/>
      <c r="AF884" s="227"/>
      <c r="AG884" s="227"/>
      <c r="AH884" s="227"/>
      <c r="AI884" s="227"/>
    </row>
    <row r="885" hidden="1">
      <c r="A885" s="227"/>
      <c r="B885" s="227"/>
      <c r="C885" s="227"/>
      <c r="D885" s="227"/>
      <c r="E885" s="227"/>
      <c r="F885" s="227"/>
      <c r="G885" s="227"/>
      <c r="H885" s="227"/>
      <c r="I885" s="227"/>
      <c r="J885" s="227"/>
      <c r="K885" s="227"/>
      <c r="L885" s="227"/>
      <c r="M885" s="227"/>
      <c r="N885" s="227"/>
      <c r="O885" s="227"/>
      <c r="P885" s="227"/>
      <c r="Q885" s="227"/>
      <c r="R885" s="227"/>
      <c r="S885" s="227"/>
      <c r="T885" s="227"/>
      <c r="U885" s="227"/>
      <c r="V885" s="227"/>
      <c r="W885" s="227"/>
      <c r="X885" s="227"/>
      <c r="Y885" s="227"/>
      <c r="Z885" s="227"/>
      <c r="AA885" s="227"/>
      <c r="AB885" s="227"/>
      <c r="AC885" s="227"/>
      <c r="AD885" s="227"/>
      <c r="AE885" s="227"/>
      <c r="AF885" s="227"/>
      <c r="AG885" s="227"/>
      <c r="AH885" s="227"/>
      <c r="AI885" s="227"/>
    </row>
    <row r="886" hidden="1">
      <c r="A886" s="227"/>
      <c r="B886" s="227"/>
      <c r="C886" s="227"/>
      <c r="D886" s="227"/>
      <c r="E886" s="227"/>
      <c r="F886" s="227"/>
      <c r="G886" s="227"/>
      <c r="H886" s="227"/>
      <c r="I886" s="227"/>
      <c r="J886" s="227"/>
      <c r="K886" s="227"/>
      <c r="L886" s="227"/>
      <c r="M886" s="227"/>
      <c r="N886" s="227"/>
      <c r="O886" s="227"/>
      <c r="P886" s="227"/>
      <c r="Q886" s="227"/>
      <c r="R886" s="227"/>
      <c r="S886" s="227"/>
      <c r="T886" s="227"/>
      <c r="U886" s="227"/>
      <c r="V886" s="227"/>
      <c r="W886" s="227"/>
      <c r="X886" s="227"/>
      <c r="Y886" s="227"/>
      <c r="Z886" s="227"/>
      <c r="AA886" s="227"/>
      <c r="AB886" s="227"/>
      <c r="AC886" s="227"/>
      <c r="AD886" s="227"/>
      <c r="AE886" s="227"/>
      <c r="AF886" s="227"/>
      <c r="AG886" s="227"/>
      <c r="AH886" s="227"/>
      <c r="AI886" s="227"/>
    </row>
    <row r="887" hidden="1">
      <c r="A887" s="227"/>
      <c r="B887" s="227"/>
      <c r="C887" s="227"/>
      <c r="D887" s="227"/>
      <c r="E887" s="227"/>
      <c r="F887" s="227"/>
      <c r="G887" s="227"/>
      <c r="H887" s="227"/>
      <c r="I887" s="227"/>
      <c r="J887" s="227"/>
      <c r="K887" s="227"/>
      <c r="L887" s="227"/>
      <c r="M887" s="227"/>
      <c r="N887" s="227"/>
      <c r="O887" s="227"/>
      <c r="P887" s="227"/>
      <c r="Q887" s="227"/>
      <c r="R887" s="227"/>
      <c r="S887" s="227"/>
      <c r="T887" s="227"/>
      <c r="U887" s="227"/>
      <c r="V887" s="227"/>
      <c r="W887" s="227"/>
      <c r="X887" s="227"/>
      <c r="Y887" s="227"/>
      <c r="Z887" s="227"/>
      <c r="AA887" s="227"/>
      <c r="AB887" s="227"/>
      <c r="AC887" s="227"/>
      <c r="AD887" s="227"/>
      <c r="AE887" s="227"/>
      <c r="AF887" s="227"/>
      <c r="AG887" s="227"/>
      <c r="AH887" s="227"/>
      <c r="AI887" s="227"/>
    </row>
    <row r="888" hidden="1">
      <c r="A888" s="227"/>
      <c r="B888" s="227"/>
      <c r="C888" s="227"/>
      <c r="D888" s="227"/>
      <c r="E888" s="227"/>
      <c r="F888" s="227"/>
      <c r="G888" s="227"/>
      <c r="H888" s="227"/>
      <c r="I888" s="227"/>
      <c r="J888" s="227"/>
      <c r="K888" s="227"/>
      <c r="L888" s="227"/>
      <c r="M888" s="227"/>
      <c r="N888" s="227"/>
      <c r="O888" s="227"/>
      <c r="P888" s="227"/>
      <c r="Q888" s="227"/>
      <c r="R888" s="227"/>
      <c r="S888" s="227"/>
      <c r="T888" s="227"/>
      <c r="U888" s="227"/>
      <c r="V888" s="227"/>
      <c r="W888" s="227"/>
      <c r="X888" s="227"/>
      <c r="Y888" s="227"/>
      <c r="Z888" s="227"/>
      <c r="AA888" s="227"/>
      <c r="AB888" s="227"/>
      <c r="AC888" s="227"/>
      <c r="AD888" s="227"/>
      <c r="AE888" s="227"/>
      <c r="AF888" s="227"/>
      <c r="AG888" s="227"/>
      <c r="AH888" s="227"/>
      <c r="AI888" s="227"/>
    </row>
    <row r="889" hidden="1">
      <c r="A889" s="227"/>
      <c r="B889" s="227"/>
      <c r="C889" s="227"/>
      <c r="D889" s="227"/>
      <c r="E889" s="227"/>
      <c r="F889" s="227"/>
      <c r="G889" s="227"/>
      <c r="H889" s="227"/>
      <c r="I889" s="227"/>
      <c r="J889" s="227"/>
      <c r="K889" s="227"/>
      <c r="L889" s="227"/>
      <c r="M889" s="227"/>
      <c r="N889" s="227"/>
      <c r="O889" s="227"/>
      <c r="P889" s="227"/>
      <c r="Q889" s="227"/>
      <c r="R889" s="227"/>
      <c r="S889" s="227"/>
      <c r="T889" s="227"/>
      <c r="U889" s="227"/>
      <c r="V889" s="227"/>
      <c r="W889" s="227"/>
      <c r="X889" s="227"/>
      <c r="Y889" s="227"/>
      <c r="Z889" s="227"/>
      <c r="AA889" s="227"/>
      <c r="AB889" s="227"/>
      <c r="AC889" s="227"/>
      <c r="AD889" s="227"/>
      <c r="AE889" s="227"/>
      <c r="AF889" s="227"/>
      <c r="AG889" s="227"/>
      <c r="AH889" s="227"/>
      <c r="AI889" s="227"/>
    </row>
    <row r="890" hidden="1">
      <c r="A890" s="227"/>
      <c r="B890" s="227"/>
      <c r="C890" s="227"/>
      <c r="D890" s="227"/>
      <c r="E890" s="227"/>
      <c r="F890" s="227"/>
      <c r="G890" s="227"/>
      <c r="H890" s="227"/>
      <c r="I890" s="227"/>
      <c r="J890" s="227"/>
      <c r="K890" s="227"/>
      <c r="L890" s="227"/>
      <c r="M890" s="227"/>
      <c r="N890" s="227"/>
      <c r="O890" s="227"/>
      <c r="P890" s="227"/>
      <c r="Q890" s="227"/>
      <c r="R890" s="227"/>
      <c r="S890" s="227"/>
      <c r="T890" s="227"/>
      <c r="U890" s="227"/>
      <c r="V890" s="227"/>
      <c r="W890" s="227"/>
      <c r="X890" s="227"/>
      <c r="Y890" s="227"/>
      <c r="Z890" s="227"/>
      <c r="AA890" s="227"/>
      <c r="AB890" s="227"/>
      <c r="AC890" s="227"/>
      <c r="AD890" s="227"/>
      <c r="AE890" s="227"/>
      <c r="AF890" s="227"/>
      <c r="AG890" s="227"/>
      <c r="AH890" s="227"/>
      <c r="AI890" s="227"/>
    </row>
    <row r="891" hidden="1">
      <c r="A891" s="227"/>
      <c r="B891" s="227"/>
      <c r="C891" s="227"/>
      <c r="D891" s="227"/>
      <c r="E891" s="227"/>
      <c r="F891" s="227"/>
      <c r="G891" s="227"/>
      <c r="H891" s="227"/>
      <c r="I891" s="227"/>
      <c r="J891" s="227"/>
      <c r="K891" s="227"/>
      <c r="L891" s="227"/>
      <c r="M891" s="227"/>
      <c r="N891" s="227"/>
      <c r="O891" s="227"/>
      <c r="P891" s="227"/>
      <c r="Q891" s="227"/>
      <c r="R891" s="227"/>
      <c r="S891" s="227"/>
      <c r="T891" s="227"/>
      <c r="U891" s="227"/>
      <c r="V891" s="227"/>
      <c r="W891" s="227"/>
      <c r="X891" s="227"/>
      <c r="Y891" s="227"/>
      <c r="Z891" s="227"/>
      <c r="AA891" s="227"/>
      <c r="AB891" s="227"/>
      <c r="AC891" s="227"/>
      <c r="AD891" s="227"/>
      <c r="AE891" s="227"/>
      <c r="AF891" s="227"/>
      <c r="AG891" s="227"/>
      <c r="AH891" s="227"/>
      <c r="AI891" s="227"/>
    </row>
    <row r="892" hidden="1">
      <c r="A892" s="227"/>
      <c r="B892" s="227"/>
      <c r="C892" s="227"/>
      <c r="D892" s="227"/>
      <c r="E892" s="227"/>
      <c r="F892" s="227"/>
      <c r="G892" s="227"/>
      <c r="H892" s="227"/>
      <c r="I892" s="227"/>
      <c r="J892" s="227"/>
      <c r="K892" s="227"/>
      <c r="L892" s="227"/>
      <c r="M892" s="227"/>
      <c r="N892" s="227"/>
      <c r="O892" s="227"/>
      <c r="P892" s="227"/>
      <c r="Q892" s="227"/>
      <c r="R892" s="227"/>
      <c r="S892" s="227"/>
      <c r="T892" s="227"/>
      <c r="U892" s="227"/>
      <c r="V892" s="227"/>
      <c r="W892" s="227"/>
      <c r="X892" s="227"/>
      <c r="Y892" s="227"/>
      <c r="Z892" s="227"/>
      <c r="AA892" s="227"/>
      <c r="AB892" s="227"/>
      <c r="AC892" s="227"/>
      <c r="AD892" s="227"/>
      <c r="AE892" s="227"/>
      <c r="AF892" s="227"/>
      <c r="AG892" s="227"/>
      <c r="AH892" s="227"/>
      <c r="AI892" s="227"/>
    </row>
    <row r="893" hidden="1">
      <c r="A893" s="227"/>
      <c r="B893" s="227"/>
      <c r="C893" s="227"/>
      <c r="D893" s="227"/>
      <c r="E893" s="227"/>
      <c r="F893" s="227"/>
      <c r="G893" s="227"/>
      <c r="H893" s="227"/>
      <c r="I893" s="227"/>
      <c r="J893" s="227"/>
      <c r="K893" s="227"/>
      <c r="L893" s="227"/>
      <c r="M893" s="227"/>
      <c r="N893" s="227"/>
      <c r="O893" s="227"/>
      <c r="P893" s="227"/>
      <c r="Q893" s="227"/>
      <c r="R893" s="227"/>
      <c r="S893" s="227"/>
      <c r="T893" s="227"/>
      <c r="U893" s="227"/>
      <c r="V893" s="227"/>
      <c r="W893" s="227"/>
      <c r="X893" s="227"/>
      <c r="Y893" s="227"/>
      <c r="Z893" s="227"/>
      <c r="AA893" s="227"/>
      <c r="AB893" s="227"/>
      <c r="AC893" s="227"/>
      <c r="AD893" s="227"/>
      <c r="AE893" s="227"/>
      <c r="AF893" s="227"/>
      <c r="AG893" s="227"/>
      <c r="AH893" s="227"/>
      <c r="AI893" s="227"/>
    </row>
    <row r="894" hidden="1">
      <c r="A894" s="227"/>
      <c r="B894" s="227"/>
      <c r="C894" s="227"/>
      <c r="D894" s="227"/>
      <c r="E894" s="227"/>
      <c r="F894" s="227"/>
      <c r="G894" s="227"/>
      <c r="H894" s="227"/>
      <c r="I894" s="227"/>
      <c r="J894" s="227"/>
      <c r="K894" s="227"/>
      <c r="L894" s="227"/>
      <c r="M894" s="227"/>
      <c r="N894" s="227"/>
      <c r="O894" s="227"/>
      <c r="P894" s="227"/>
      <c r="Q894" s="227"/>
      <c r="R894" s="227"/>
      <c r="S894" s="227"/>
      <c r="T894" s="227"/>
      <c r="U894" s="227"/>
      <c r="V894" s="227"/>
      <c r="W894" s="227"/>
      <c r="X894" s="227"/>
      <c r="Y894" s="227"/>
      <c r="Z894" s="227"/>
      <c r="AA894" s="227"/>
      <c r="AB894" s="227"/>
      <c r="AC894" s="227"/>
      <c r="AD894" s="227"/>
      <c r="AE894" s="227"/>
      <c r="AF894" s="227"/>
      <c r="AG894" s="227"/>
      <c r="AH894" s="227"/>
      <c r="AI894" s="227"/>
    </row>
    <row r="895" hidden="1">
      <c r="A895" s="227"/>
      <c r="B895" s="227"/>
      <c r="C895" s="227"/>
      <c r="D895" s="227"/>
      <c r="E895" s="227"/>
      <c r="F895" s="227"/>
      <c r="G895" s="227"/>
      <c r="H895" s="227"/>
      <c r="I895" s="227"/>
      <c r="J895" s="227"/>
      <c r="K895" s="227"/>
      <c r="L895" s="227"/>
      <c r="M895" s="227"/>
      <c r="N895" s="227"/>
      <c r="O895" s="227"/>
      <c r="P895" s="227"/>
      <c r="Q895" s="227"/>
      <c r="R895" s="227"/>
      <c r="S895" s="227"/>
      <c r="T895" s="227"/>
      <c r="U895" s="227"/>
      <c r="V895" s="227"/>
      <c r="W895" s="227"/>
      <c r="X895" s="227"/>
      <c r="Y895" s="227"/>
      <c r="Z895" s="227"/>
      <c r="AA895" s="227"/>
      <c r="AB895" s="227"/>
      <c r="AC895" s="227"/>
      <c r="AD895" s="227"/>
      <c r="AE895" s="227"/>
      <c r="AF895" s="227"/>
      <c r="AG895" s="227"/>
      <c r="AH895" s="227"/>
      <c r="AI895" s="227"/>
    </row>
    <row r="896" hidden="1">
      <c r="A896" s="227"/>
      <c r="B896" s="227"/>
      <c r="C896" s="227"/>
      <c r="D896" s="227"/>
      <c r="E896" s="227"/>
      <c r="F896" s="227"/>
      <c r="G896" s="227"/>
      <c r="H896" s="227"/>
      <c r="I896" s="227"/>
      <c r="J896" s="227"/>
      <c r="K896" s="227"/>
      <c r="L896" s="227"/>
      <c r="M896" s="227"/>
      <c r="N896" s="227"/>
      <c r="O896" s="227"/>
      <c r="P896" s="227"/>
      <c r="Q896" s="227"/>
      <c r="R896" s="227"/>
      <c r="S896" s="227"/>
      <c r="T896" s="227"/>
      <c r="U896" s="227"/>
      <c r="V896" s="227"/>
      <c r="W896" s="227"/>
      <c r="X896" s="227"/>
      <c r="Y896" s="227"/>
      <c r="Z896" s="227"/>
      <c r="AA896" s="227"/>
      <c r="AB896" s="227"/>
      <c r="AC896" s="227"/>
      <c r="AD896" s="227"/>
      <c r="AE896" s="227"/>
      <c r="AF896" s="227"/>
      <c r="AG896" s="227"/>
      <c r="AH896" s="227"/>
      <c r="AI896" s="227"/>
    </row>
    <row r="897" hidden="1">
      <c r="A897" s="227"/>
      <c r="B897" s="227"/>
      <c r="C897" s="227"/>
      <c r="D897" s="227"/>
      <c r="E897" s="227"/>
      <c r="F897" s="227"/>
      <c r="G897" s="227"/>
      <c r="H897" s="227"/>
      <c r="I897" s="227"/>
      <c r="J897" s="227"/>
      <c r="K897" s="227"/>
      <c r="L897" s="227"/>
      <c r="M897" s="227"/>
      <c r="N897" s="227"/>
      <c r="O897" s="227"/>
      <c r="P897" s="227"/>
      <c r="Q897" s="227"/>
      <c r="R897" s="227"/>
      <c r="S897" s="227"/>
      <c r="T897" s="227"/>
      <c r="U897" s="227"/>
      <c r="V897" s="227"/>
      <c r="W897" s="227"/>
      <c r="X897" s="227"/>
      <c r="Y897" s="227"/>
      <c r="Z897" s="227"/>
      <c r="AA897" s="227"/>
      <c r="AB897" s="227"/>
      <c r="AC897" s="227"/>
      <c r="AD897" s="227"/>
      <c r="AE897" s="227"/>
      <c r="AF897" s="227"/>
      <c r="AG897" s="227"/>
      <c r="AH897" s="227"/>
      <c r="AI897" s="227"/>
    </row>
    <row r="898" hidden="1">
      <c r="A898" s="227"/>
      <c r="B898" s="227"/>
      <c r="C898" s="227"/>
      <c r="D898" s="227"/>
      <c r="E898" s="227"/>
      <c r="F898" s="227"/>
      <c r="G898" s="227"/>
      <c r="H898" s="227"/>
      <c r="I898" s="227"/>
      <c r="J898" s="227"/>
      <c r="K898" s="227"/>
      <c r="L898" s="227"/>
      <c r="M898" s="227"/>
      <c r="N898" s="227"/>
      <c r="O898" s="227"/>
      <c r="P898" s="227"/>
      <c r="Q898" s="227"/>
      <c r="R898" s="227"/>
      <c r="S898" s="227"/>
      <c r="T898" s="227"/>
      <c r="U898" s="227"/>
      <c r="V898" s="227"/>
      <c r="W898" s="227"/>
      <c r="X898" s="227"/>
      <c r="Y898" s="227"/>
      <c r="Z898" s="227"/>
      <c r="AA898" s="227"/>
      <c r="AB898" s="227"/>
      <c r="AC898" s="227"/>
      <c r="AD898" s="227"/>
      <c r="AE898" s="227"/>
      <c r="AF898" s="227"/>
      <c r="AG898" s="227"/>
      <c r="AH898" s="227"/>
      <c r="AI898" s="227"/>
    </row>
    <row r="899" hidden="1">
      <c r="A899" s="227"/>
      <c r="B899" s="227"/>
      <c r="C899" s="227"/>
      <c r="D899" s="227"/>
      <c r="E899" s="227"/>
      <c r="F899" s="227"/>
      <c r="G899" s="227"/>
      <c r="H899" s="227"/>
      <c r="I899" s="227"/>
      <c r="J899" s="227"/>
      <c r="K899" s="227"/>
      <c r="L899" s="227"/>
      <c r="M899" s="227"/>
      <c r="N899" s="227"/>
      <c r="O899" s="227"/>
      <c r="P899" s="227"/>
      <c r="Q899" s="227"/>
      <c r="R899" s="227"/>
      <c r="S899" s="227"/>
      <c r="T899" s="227"/>
      <c r="U899" s="227"/>
      <c r="V899" s="227"/>
      <c r="W899" s="227"/>
      <c r="X899" s="227"/>
      <c r="Y899" s="227"/>
      <c r="Z899" s="227"/>
      <c r="AA899" s="227"/>
      <c r="AB899" s="227"/>
      <c r="AC899" s="227"/>
      <c r="AD899" s="227"/>
      <c r="AE899" s="227"/>
      <c r="AF899" s="227"/>
      <c r="AG899" s="227"/>
      <c r="AH899" s="227"/>
      <c r="AI899" s="227"/>
    </row>
    <row r="900" hidden="1">
      <c r="A900" s="227"/>
      <c r="B900" s="227"/>
      <c r="C900" s="227"/>
      <c r="D900" s="227"/>
      <c r="E900" s="227"/>
      <c r="F900" s="227"/>
      <c r="G900" s="227"/>
      <c r="H900" s="227"/>
      <c r="I900" s="227"/>
      <c r="J900" s="227"/>
      <c r="K900" s="227"/>
      <c r="L900" s="227"/>
      <c r="M900" s="227"/>
      <c r="N900" s="227"/>
      <c r="O900" s="227"/>
      <c r="P900" s="227"/>
      <c r="Q900" s="227"/>
      <c r="R900" s="227"/>
      <c r="S900" s="227"/>
      <c r="T900" s="227"/>
      <c r="U900" s="227"/>
      <c r="V900" s="227"/>
      <c r="W900" s="227"/>
      <c r="X900" s="227"/>
      <c r="Y900" s="227"/>
      <c r="Z900" s="227"/>
      <c r="AA900" s="227"/>
      <c r="AB900" s="227"/>
      <c r="AC900" s="227"/>
      <c r="AD900" s="227"/>
      <c r="AE900" s="227"/>
      <c r="AF900" s="227"/>
      <c r="AG900" s="227"/>
      <c r="AH900" s="227"/>
      <c r="AI900" s="227"/>
    </row>
    <row r="901" hidden="1">
      <c r="A901" s="227"/>
      <c r="B901" s="227"/>
      <c r="C901" s="227"/>
      <c r="D901" s="227"/>
      <c r="E901" s="227"/>
      <c r="F901" s="227"/>
      <c r="G901" s="227"/>
      <c r="H901" s="227"/>
      <c r="I901" s="227"/>
      <c r="J901" s="227"/>
      <c r="K901" s="227"/>
      <c r="L901" s="227"/>
      <c r="M901" s="227"/>
      <c r="N901" s="227"/>
      <c r="O901" s="227"/>
      <c r="P901" s="227"/>
      <c r="Q901" s="227"/>
      <c r="R901" s="227"/>
      <c r="S901" s="227"/>
      <c r="T901" s="227"/>
      <c r="U901" s="227"/>
      <c r="V901" s="227"/>
      <c r="W901" s="227"/>
      <c r="X901" s="227"/>
      <c r="Y901" s="227"/>
      <c r="Z901" s="227"/>
      <c r="AA901" s="227"/>
      <c r="AB901" s="227"/>
      <c r="AC901" s="227"/>
      <c r="AD901" s="227"/>
      <c r="AE901" s="227"/>
      <c r="AF901" s="227"/>
      <c r="AG901" s="227"/>
      <c r="AH901" s="227"/>
      <c r="AI901" s="227"/>
    </row>
    <row r="902" hidden="1">
      <c r="A902" s="227"/>
      <c r="B902" s="227"/>
      <c r="C902" s="227"/>
      <c r="D902" s="227"/>
      <c r="E902" s="227"/>
      <c r="F902" s="227"/>
      <c r="G902" s="227"/>
      <c r="H902" s="227"/>
      <c r="I902" s="227"/>
      <c r="J902" s="227"/>
      <c r="K902" s="227"/>
      <c r="L902" s="227"/>
      <c r="M902" s="227"/>
      <c r="N902" s="227"/>
      <c r="O902" s="227"/>
      <c r="P902" s="227"/>
      <c r="Q902" s="227"/>
      <c r="R902" s="227"/>
      <c r="S902" s="227"/>
      <c r="T902" s="227"/>
      <c r="U902" s="227"/>
      <c r="V902" s="227"/>
      <c r="W902" s="227"/>
      <c r="X902" s="227"/>
      <c r="Y902" s="227"/>
      <c r="Z902" s="227"/>
      <c r="AA902" s="227"/>
      <c r="AB902" s="227"/>
      <c r="AC902" s="227"/>
      <c r="AD902" s="227"/>
      <c r="AE902" s="227"/>
      <c r="AF902" s="227"/>
      <c r="AG902" s="227"/>
      <c r="AH902" s="227"/>
      <c r="AI902" s="227"/>
    </row>
    <row r="903" hidden="1">
      <c r="A903" s="227"/>
      <c r="B903" s="227"/>
      <c r="C903" s="227"/>
      <c r="D903" s="227"/>
      <c r="E903" s="227"/>
      <c r="F903" s="227"/>
      <c r="G903" s="227"/>
      <c r="H903" s="227"/>
      <c r="I903" s="227"/>
      <c r="J903" s="227"/>
      <c r="K903" s="227"/>
      <c r="L903" s="227"/>
      <c r="M903" s="227"/>
      <c r="N903" s="227"/>
      <c r="O903" s="227"/>
      <c r="P903" s="227"/>
      <c r="Q903" s="227"/>
      <c r="R903" s="227"/>
      <c r="S903" s="227"/>
      <c r="T903" s="227"/>
      <c r="U903" s="227"/>
      <c r="V903" s="227"/>
      <c r="W903" s="227"/>
      <c r="X903" s="227"/>
      <c r="Y903" s="227"/>
      <c r="Z903" s="227"/>
      <c r="AA903" s="227"/>
      <c r="AB903" s="227"/>
      <c r="AC903" s="227"/>
      <c r="AD903" s="227"/>
      <c r="AE903" s="227"/>
      <c r="AF903" s="227"/>
      <c r="AG903" s="227"/>
      <c r="AH903" s="227"/>
      <c r="AI903" s="227"/>
    </row>
    <row r="904" hidden="1">
      <c r="A904" s="227"/>
      <c r="B904" s="227"/>
      <c r="C904" s="227"/>
      <c r="D904" s="227"/>
      <c r="E904" s="227"/>
      <c r="F904" s="227"/>
      <c r="G904" s="227"/>
      <c r="H904" s="227"/>
      <c r="I904" s="227"/>
      <c r="J904" s="227"/>
      <c r="K904" s="227"/>
      <c r="L904" s="227"/>
      <c r="M904" s="227"/>
      <c r="N904" s="227"/>
      <c r="O904" s="227"/>
      <c r="P904" s="227"/>
      <c r="Q904" s="227"/>
      <c r="R904" s="227"/>
      <c r="S904" s="227"/>
      <c r="T904" s="227"/>
      <c r="U904" s="227"/>
      <c r="V904" s="227"/>
      <c r="W904" s="227"/>
      <c r="X904" s="227"/>
      <c r="Y904" s="227"/>
      <c r="Z904" s="227"/>
      <c r="AA904" s="227"/>
      <c r="AB904" s="227"/>
      <c r="AC904" s="227"/>
      <c r="AD904" s="227"/>
      <c r="AE904" s="227"/>
      <c r="AF904" s="227"/>
      <c r="AG904" s="227"/>
      <c r="AH904" s="227"/>
      <c r="AI904" s="227"/>
    </row>
    <row r="905" hidden="1">
      <c r="A905" s="227"/>
      <c r="B905" s="227"/>
      <c r="C905" s="227"/>
      <c r="D905" s="227"/>
      <c r="E905" s="227"/>
      <c r="F905" s="227"/>
      <c r="G905" s="227"/>
      <c r="H905" s="227"/>
      <c r="I905" s="227"/>
      <c r="J905" s="227"/>
      <c r="K905" s="227"/>
      <c r="L905" s="227"/>
      <c r="M905" s="227"/>
      <c r="N905" s="227"/>
      <c r="O905" s="227"/>
      <c r="P905" s="227"/>
      <c r="Q905" s="227"/>
      <c r="R905" s="227"/>
      <c r="S905" s="227"/>
      <c r="T905" s="227"/>
      <c r="U905" s="227"/>
      <c r="V905" s="227"/>
      <c r="W905" s="227"/>
      <c r="X905" s="227"/>
      <c r="Y905" s="227"/>
      <c r="Z905" s="227"/>
      <c r="AA905" s="227"/>
      <c r="AB905" s="227"/>
      <c r="AC905" s="227"/>
      <c r="AD905" s="227"/>
      <c r="AE905" s="227"/>
      <c r="AF905" s="227"/>
      <c r="AG905" s="227"/>
      <c r="AH905" s="227"/>
      <c r="AI905" s="227"/>
    </row>
    <row r="906" hidden="1">
      <c r="A906" s="227"/>
      <c r="B906" s="227"/>
      <c r="C906" s="227"/>
      <c r="D906" s="227"/>
      <c r="E906" s="227"/>
      <c r="F906" s="227"/>
      <c r="G906" s="227"/>
      <c r="H906" s="227"/>
      <c r="I906" s="227"/>
      <c r="J906" s="227"/>
      <c r="K906" s="227"/>
      <c r="L906" s="227"/>
      <c r="M906" s="227"/>
      <c r="N906" s="227"/>
      <c r="O906" s="227"/>
      <c r="P906" s="227"/>
      <c r="Q906" s="227"/>
      <c r="R906" s="227"/>
      <c r="S906" s="227"/>
      <c r="T906" s="227"/>
      <c r="U906" s="227"/>
      <c r="V906" s="227"/>
      <c r="W906" s="227"/>
      <c r="X906" s="227"/>
      <c r="Y906" s="227"/>
      <c r="Z906" s="227"/>
      <c r="AA906" s="227"/>
      <c r="AB906" s="227"/>
      <c r="AC906" s="227"/>
      <c r="AD906" s="227"/>
      <c r="AE906" s="227"/>
      <c r="AF906" s="227"/>
      <c r="AG906" s="227"/>
      <c r="AH906" s="227"/>
      <c r="AI906" s="227"/>
    </row>
    <row r="907" hidden="1">
      <c r="A907" s="227"/>
      <c r="B907" s="227"/>
      <c r="C907" s="227"/>
      <c r="D907" s="227"/>
      <c r="E907" s="227"/>
      <c r="F907" s="227"/>
      <c r="G907" s="227"/>
      <c r="H907" s="227"/>
      <c r="I907" s="227"/>
      <c r="J907" s="227"/>
      <c r="K907" s="227"/>
      <c r="L907" s="227"/>
      <c r="M907" s="227"/>
      <c r="N907" s="227"/>
      <c r="O907" s="227"/>
      <c r="P907" s="227"/>
      <c r="Q907" s="227"/>
      <c r="R907" s="227"/>
      <c r="S907" s="227"/>
      <c r="T907" s="227"/>
      <c r="U907" s="227"/>
      <c r="V907" s="227"/>
      <c r="W907" s="227"/>
      <c r="X907" s="227"/>
      <c r="Y907" s="227"/>
      <c r="Z907" s="227"/>
      <c r="AA907" s="227"/>
      <c r="AB907" s="227"/>
      <c r="AC907" s="227"/>
      <c r="AD907" s="227"/>
      <c r="AE907" s="227"/>
      <c r="AF907" s="227"/>
      <c r="AG907" s="227"/>
      <c r="AH907" s="227"/>
      <c r="AI907" s="227"/>
    </row>
    <row r="908" hidden="1">
      <c r="A908" s="227"/>
      <c r="B908" s="227"/>
      <c r="C908" s="227"/>
      <c r="D908" s="227"/>
      <c r="E908" s="227"/>
      <c r="F908" s="227"/>
      <c r="G908" s="227"/>
      <c r="H908" s="227"/>
      <c r="I908" s="227"/>
      <c r="J908" s="227"/>
      <c r="K908" s="227"/>
      <c r="L908" s="227"/>
      <c r="M908" s="227"/>
      <c r="N908" s="227"/>
      <c r="O908" s="227"/>
      <c r="P908" s="227"/>
      <c r="Q908" s="227"/>
      <c r="R908" s="227"/>
      <c r="S908" s="227"/>
      <c r="T908" s="227"/>
      <c r="U908" s="227"/>
      <c r="V908" s="227"/>
      <c r="W908" s="227"/>
      <c r="X908" s="227"/>
      <c r="Y908" s="227"/>
      <c r="Z908" s="227"/>
      <c r="AA908" s="227"/>
      <c r="AB908" s="227"/>
      <c r="AC908" s="227"/>
      <c r="AD908" s="227"/>
      <c r="AE908" s="227"/>
      <c r="AF908" s="227"/>
      <c r="AG908" s="227"/>
      <c r="AH908" s="227"/>
      <c r="AI908" s="227"/>
    </row>
    <row r="909" hidden="1">
      <c r="A909" s="227"/>
      <c r="B909" s="227"/>
      <c r="C909" s="227"/>
      <c r="D909" s="227"/>
      <c r="E909" s="227"/>
      <c r="F909" s="227"/>
      <c r="G909" s="227"/>
      <c r="H909" s="227"/>
      <c r="I909" s="227"/>
      <c r="J909" s="227"/>
      <c r="K909" s="227"/>
      <c r="L909" s="227"/>
      <c r="M909" s="227"/>
      <c r="N909" s="227"/>
      <c r="O909" s="227"/>
      <c r="P909" s="227"/>
      <c r="Q909" s="227"/>
      <c r="R909" s="227"/>
      <c r="S909" s="227"/>
      <c r="T909" s="227"/>
      <c r="U909" s="227"/>
      <c r="V909" s="227"/>
      <c r="W909" s="227"/>
      <c r="X909" s="227"/>
      <c r="Y909" s="227"/>
      <c r="Z909" s="227"/>
      <c r="AA909" s="227"/>
      <c r="AB909" s="227"/>
      <c r="AC909" s="227"/>
      <c r="AD909" s="227"/>
      <c r="AE909" s="227"/>
      <c r="AF909" s="227"/>
      <c r="AG909" s="227"/>
      <c r="AH909" s="227"/>
      <c r="AI909" s="227"/>
    </row>
    <row r="910" hidden="1">
      <c r="A910" s="227"/>
      <c r="B910" s="227"/>
      <c r="C910" s="227"/>
      <c r="D910" s="227"/>
      <c r="E910" s="227"/>
      <c r="F910" s="227"/>
      <c r="G910" s="227"/>
      <c r="H910" s="227"/>
      <c r="I910" s="227"/>
      <c r="J910" s="227"/>
      <c r="K910" s="227"/>
      <c r="L910" s="227"/>
      <c r="M910" s="227"/>
      <c r="N910" s="227"/>
      <c r="O910" s="227"/>
      <c r="P910" s="227"/>
      <c r="Q910" s="227"/>
      <c r="R910" s="227"/>
      <c r="S910" s="227"/>
      <c r="T910" s="227"/>
      <c r="U910" s="227"/>
      <c r="V910" s="227"/>
      <c r="W910" s="227"/>
      <c r="X910" s="227"/>
      <c r="Y910" s="227"/>
      <c r="Z910" s="227"/>
      <c r="AA910" s="227"/>
      <c r="AB910" s="227"/>
      <c r="AC910" s="227"/>
      <c r="AD910" s="227"/>
      <c r="AE910" s="227"/>
      <c r="AF910" s="227"/>
      <c r="AG910" s="227"/>
      <c r="AH910" s="227"/>
      <c r="AI910" s="227"/>
    </row>
    <row r="911" hidden="1">
      <c r="A911" s="227"/>
      <c r="B911" s="227"/>
      <c r="C911" s="227"/>
      <c r="D911" s="227"/>
      <c r="E911" s="227"/>
      <c r="F911" s="227"/>
      <c r="G911" s="227"/>
      <c r="H911" s="227"/>
      <c r="I911" s="227"/>
      <c r="J911" s="227"/>
      <c r="K911" s="227"/>
      <c r="L911" s="227"/>
      <c r="M911" s="227"/>
      <c r="N911" s="227"/>
      <c r="O911" s="227"/>
      <c r="P911" s="227"/>
      <c r="Q911" s="227"/>
      <c r="R911" s="227"/>
      <c r="S911" s="227"/>
      <c r="T911" s="227"/>
      <c r="U911" s="227"/>
      <c r="V911" s="227"/>
      <c r="W911" s="227"/>
      <c r="X911" s="227"/>
      <c r="Y911" s="227"/>
      <c r="Z911" s="227"/>
      <c r="AA911" s="227"/>
      <c r="AB911" s="227"/>
      <c r="AC911" s="227"/>
      <c r="AD911" s="227"/>
      <c r="AE911" s="227"/>
      <c r="AF911" s="227"/>
      <c r="AG911" s="227"/>
      <c r="AH911" s="227"/>
      <c r="AI911" s="227"/>
    </row>
    <row r="912" hidden="1">
      <c r="A912" s="227"/>
      <c r="B912" s="227"/>
      <c r="C912" s="227"/>
      <c r="D912" s="227"/>
      <c r="E912" s="227"/>
      <c r="F912" s="227"/>
      <c r="G912" s="227"/>
      <c r="H912" s="227"/>
      <c r="I912" s="227"/>
      <c r="J912" s="227"/>
      <c r="K912" s="227"/>
      <c r="L912" s="227"/>
      <c r="M912" s="227"/>
      <c r="N912" s="227"/>
      <c r="O912" s="227"/>
      <c r="P912" s="227"/>
      <c r="Q912" s="227"/>
      <c r="R912" s="227"/>
      <c r="S912" s="227"/>
      <c r="T912" s="227"/>
      <c r="U912" s="227"/>
      <c r="V912" s="227"/>
      <c r="W912" s="227"/>
      <c r="X912" s="227"/>
      <c r="Y912" s="227"/>
      <c r="Z912" s="227"/>
      <c r="AA912" s="227"/>
      <c r="AB912" s="227"/>
      <c r="AC912" s="227"/>
      <c r="AD912" s="227"/>
      <c r="AE912" s="227"/>
      <c r="AF912" s="227"/>
      <c r="AG912" s="227"/>
      <c r="AH912" s="227"/>
      <c r="AI912" s="227"/>
    </row>
    <row r="913" hidden="1">
      <c r="A913" s="227"/>
      <c r="B913" s="227"/>
      <c r="C913" s="227"/>
      <c r="D913" s="227"/>
      <c r="E913" s="227"/>
      <c r="F913" s="227"/>
      <c r="G913" s="227"/>
      <c r="H913" s="227"/>
      <c r="I913" s="227"/>
      <c r="J913" s="227"/>
      <c r="K913" s="227"/>
      <c r="L913" s="227"/>
      <c r="M913" s="227"/>
      <c r="N913" s="227"/>
      <c r="O913" s="227"/>
      <c r="P913" s="227"/>
      <c r="Q913" s="227"/>
      <c r="R913" s="227"/>
      <c r="S913" s="227"/>
      <c r="T913" s="227"/>
      <c r="U913" s="227"/>
      <c r="V913" s="227"/>
      <c r="W913" s="227"/>
      <c r="X913" s="227"/>
      <c r="Y913" s="227"/>
      <c r="Z913" s="227"/>
      <c r="AA913" s="227"/>
      <c r="AB913" s="227"/>
      <c r="AC913" s="227"/>
      <c r="AD913" s="227"/>
      <c r="AE913" s="227"/>
      <c r="AF913" s="227"/>
      <c r="AG913" s="227"/>
      <c r="AH913" s="227"/>
      <c r="AI913" s="227"/>
    </row>
    <row r="914" hidden="1">
      <c r="A914" s="227"/>
      <c r="B914" s="227"/>
      <c r="C914" s="227"/>
      <c r="D914" s="227"/>
      <c r="E914" s="227"/>
      <c r="F914" s="227"/>
      <c r="G914" s="227"/>
      <c r="H914" s="227"/>
      <c r="I914" s="227"/>
      <c r="J914" s="227"/>
      <c r="K914" s="227"/>
      <c r="L914" s="227"/>
      <c r="M914" s="227"/>
      <c r="N914" s="227"/>
      <c r="O914" s="227"/>
      <c r="P914" s="227"/>
      <c r="Q914" s="227"/>
      <c r="R914" s="227"/>
      <c r="S914" s="227"/>
      <c r="T914" s="227"/>
      <c r="U914" s="227"/>
      <c r="V914" s="227"/>
      <c r="W914" s="227"/>
      <c r="X914" s="227"/>
      <c r="Y914" s="227"/>
      <c r="Z914" s="227"/>
      <c r="AA914" s="227"/>
      <c r="AB914" s="227"/>
      <c r="AC914" s="227"/>
      <c r="AD914" s="227"/>
      <c r="AE914" s="227"/>
      <c r="AF914" s="227"/>
      <c r="AG914" s="227"/>
      <c r="AH914" s="227"/>
      <c r="AI914" s="227"/>
    </row>
    <row r="915" hidden="1">
      <c r="A915" s="227"/>
      <c r="B915" s="227"/>
      <c r="C915" s="227"/>
      <c r="D915" s="227"/>
      <c r="E915" s="227"/>
      <c r="F915" s="227"/>
      <c r="G915" s="227"/>
      <c r="H915" s="227"/>
      <c r="I915" s="227"/>
      <c r="J915" s="227"/>
      <c r="K915" s="227"/>
      <c r="L915" s="227"/>
      <c r="M915" s="227"/>
      <c r="N915" s="227"/>
      <c r="O915" s="227"/>
      <c r="P915" s="227"/>
      <c r="Q915" s="227"/>
      <c r="R915" s="227"/>
      <c r="S915" s="227"/>
      <c r="T915" s="227"/>
      <c r="U915" s="227"/>
      <c r="V915" s="227"/>
      <c r="W915" s="227"/>
      <c r="X915" s="227"/>
      <c r="Y915" s="227"/>
      <c r="Z915" s="227"/>
      <c r="AA915" s="227"/>
      <c r="AB915" s="227"/>
      <c r="AC915" s="227"/>
      <c r="AD915" s="227"/>
      <c r="AE915" s="227"/>
      <c r="AF915" s="227"/>
      <c r="AG915" s="227"/>
      <c r="AH915" s="227"/>
      <c r="AI915" s="227"/>
    </row>
    <row r="916" hidden="1">
      <c r="A916" s="227"/>
      <c r="B916" s="227"/>
      <c r="C916" s="227"/>
      <c r="D916" s="227"/>
      <c r="E916" s="227"/>
      <c r="F916" s="227"/>
      <c r="G916" s="227"/>
      <c r="H916" s="227"/>
      <c r="I916" s="227"/>
      <c r="J916" s="227"/>
      <c r="K916" s="227"/>
      <c r="L916" s="227"/>
      <c r="M916" s="227"/>
      <c r="N916" s="227"/>
      <c r="O916" s="227"/>
      <c r="P916" s="227"/>
      <c r="Q916" s="227"/>
      <c r="R916" s="227"/>
      <c r="S916" s="227"/>
      <c r="T916" s="227"/>
      <c r="U916" s="227"/>
      <c r="V916" s="227"/>
      <c r="W916" s="227"/>
      <c r="X916" s="227"/>
      <c r="Y916" s="227"/>
      <c r="Z916" s="227"/>
      <c r="AA916" s="227"/>
      <c r="AB916" s="227"/>
      <c r="AC916" s="227"/>
      <c r="AD916" s="227"/>
      <c r="AE916" s="227"/>
      <c r="AF916" s="227"/>
      <c r="AG916" s="227"/>
      <c r="AH916" s="227"/>
      <c r="AI916" s="227"/>
    </row>
    <row r="917" hidden="1">
      <c r="A917" s="227"/>
      <c r="B917" s="227"/>
      <c r="C917" s="227"/>
      <c r="D917" s="227"/>
      <c r="E917" s="227"/>
      <c r="F917" s="227"/>
      <c r="G917" s="227"/>
      <c r="H917" s="227"/>
      <c r="I917" s="227"/>
      <c r="J917" s="227"/>
      <c r="K917" s="227"/>
      <c r="L917" s="227"/>
      <c r="M917" s="227"/>
      <c r="N917" s="227"/>
      <c r="O917" s="227"/>
      <c r="P917" s="227"/>
      <c r="Q917" s="227"/>
      <c r="R917" s="227"/>
      <c r="S917" s="227"/>
      <c r="T917" s="227"/>
      <c r="U917" s="227"/>
      <c r="V917" s="227"/>
      <c r="W917" s="227"/>
      <c r="X917" s="227"/>
      <c r="Y917" s="227"/>
      <c r="Z917" s="227"/>
      <c r="AA917" s="227"/>
      <c r="AB917" s="227"/>
      <c r="AC917" s="227"/>
      <c r="AD917" s="227"/>
      <c r="AE917" s="227"/>
      <c r="AF917" s="227"/>
      <c r="AG917" s="227"/>
      <c r="AH917" s="227"/>
      <c r="AI917" s="227"/>
    </row>
    <row r="918" hidden="1">
      <c r="A918" s="227"/>
      <c r="B918" s="227"/>
      <c r="C918" s="227"/>
      <c r="D918" s="227"/>
      <c r="E918" s="227"/>
      <c r="F918" s="227"/>
      <c r="G918" s="227"/>
      <c r="H918" s="227"/>
      <c r="I918" s="227"/>
      <c r="J918" s="227"/>
      <c r="K918" s="227"/>
      <c r="L918" s="227"/>
      <c r="M918" s="227"/>
      <c r="N918" s="227"/>
      <c r="O918" s="227"/>
      <c r="P918" s="227"/>
      <c r="Q918" s="227"/>
      <c r="R918" s="227"/>
      <c r="S918" s="227"/>
      <c r="T918" s="227"/>
      <c r="U918" s="227"/>
      <c r="V918" s="227"/>
      <c r="W918" s="227"/>
      <c r="X918" s="227"/>
      <c r="Y918" s="227"/>
      <c r="Z918" s="227"/>
      <c r="AA918" s="227"/>
      <c r="AB918" s="227"/>
      <c r="AC918" s="227"/>
      <c r="AD918" s="227"/>
      <c r="AE918" s="227"/>
      <c r="AF918" s="227"/>
      <c r="AG918" s="227"/>
      <c r="AH918" s="227"/>
      <c r="AI918" s="227"/>
    </row>
    <row r="919" hidden="1">
      <c r="A919" s="227"/>
      <c r="B919" s="227"/>
      <c r="C919" s="227"/>
      <c r="D919" s="227"/>
      <c r="E919" s="227"/>
      <c r="F919" s="227"/>
      <c r="G919" s="227"/>
      <c r="H919" s="227"/>
      <c r="I919" s="227"/>
      <c r="J919" s="227"/>
      <c r="K919" s="227"/>
      <c r="L919" s="227"/>
      <c r="M919" s="227"/>
      <c r="N919" s="227"/>
      <c r="O919" s="227"/>
      <c r="P919" s="227"/>
      <c r="Q919" s="227"/>
      <c r="R919" s="227"/>
      <c r="S919" s="227"/>
      <c r="T919" s="227"/>
      <c r="U919" s="227"/>
      <c r="V919" s="227"/>
      <c r="W919" s="227"/>
      <c r="X919" s="227"/>
      <c r="Y919" s="227"/>
      <c r="Z919" s="227"/>
      <c r="AA919" s="227"/>
      <c r="AB919" s="227"/>
      <c r="AC919" s="227"/>
      <c r="AD919" s="227"/>
      <c r="AE919" s="227"/>
      <c r="AF919" s="227"/>
      <c r="AG919" s="227"/>
      <c r="AH919" s="227"/>
      <c r="AI919" s="227"/>
    </row>
    <row r="920" hidden="1">
      <c r="A920" s="227"/>
      <c r="B920" s="227"/>
      <c r="C920" s="227"/>
      <c r="D920" s="227"/>
      <c r="E920" s="227"/>
      <c r="F920" s="227"/>
      <c r="G920" s="227"/>
      <c r="H920" s="227"/>
      <c r="I920" s="227"/>
      <c r="J920" s="227"/>
      <c r="K920" s="227"/>
      <c r="L920" s="227"/>
      <c r="M920" s="227"/>
      <c r="N920" s="227"/>
      <c r="O920" s="227"/>
      <c r="P920" s="227"/>
      <c r="Q920" s="227"/>
      <c r="R920" s="227"/>
      <c r="S920" s="227"/>
      <c r="T920" s="227"/>
      <c r="U920" s="227"/>
      <c r="V920" s="227"/>
      <c r="W920" s="227"/>
      <c r="X920" s="227"/>
      <c r="Y920" s="227"/>
      <c r="Z920" s="227"/>
      <c r="AA920" s="227"/>
      <c r="AB920" s="227"/>
      <c r="AC920" s="227"/>
      <c r="AD920" s="227"/>
      <c r="AE920" s="227"/>
      <c r="AF920" s="227"/>
      <c r="AG920" s="227"/>
      <c r="AH920" s="227"/>
      <c r="AI920" s="227"/>
    </row>
    <row r="921" hidden="1">
      <c r="A921" s="227"/>
      <c r="B921" s="227"/>
      <c r="C921" s="227"/>
      <c r="D921" s="227"/>
      <c r="E921" s="227"/>
      <c r="F921" s="227"/>
      <c r="G921" s="227"/>
      <c r="H921" s="227"/>
      <c r="I921" s="227"/>
      <c r="J921" s="227"/>
      <c r="K921" s="227"/>
      <c r="L921" s="227"/>
      <c r="M921" s="227"/>
      <c r="N921" s="227"/>
      <c r="O921" s="227"/>
      <c r="P921" s="227"/>
      <c r="Q921" s="227"/>
      <c r="R921" s="227"/>
      <c r="S921" s="227"/>
      <c r="T921" s="227"/>
      <c r="U921" s="227"/>
      <c r="V921" s="227"/>
      <c r="W921" s="227"/>
      <c r="X921" s="227"/>
      <c r="Y921" s="227"/>
      <c r="Z921" s="227"/>
      <c r="AA921" s="227"/>
      <c r="AB921" s="227"/>
      <c r="AC921" s="227"/>
      <c r="AD921" s="227"/>
      <c r="AE921" s="227"/>
      <c r="AF921" s="227"/>
      <c r="AG921" s="227"/>
      <c r="AH921" s="227"/>
      <c r="AI921" s="227"/>
    </row>
    <row r="922" hidden="1">
      <c r="A922" s="227"/>
      <c r="B922" s="227"/>
      <c r="C922" s="227"/>
      <c r="D922" s="227"/>
      <c r="E922" s="227"/>
      <c r="F922" s="227"/>
      <c r="G922" s="227"/>
      <c r="H922" s="227"/>
      <c r="I922" s="227"/>
      <c r="J922" s="227"/>
      <c r="K922" s="227"/>
      <c r="L922" s="227"/>
      <c r="M922" s="227"/>
      <c r="N922" s="227"/>
      <c r="O922" s="227"/>
      <c r="P922" s="227"/>
      <c r="Q922" s="227"/>
      <c r="R922" s="227"/>
      <c r="S922" s="227"/>
      <c r="T922" s="227"/>
      <c r="U922" s="227"/>
      <c r="V922" s="227"/>
      <c r="W922" s="227"/>
      <c r="X922" s="227"/>
      <c r="Y922" s="227"/>
      <c r="Z922" s="227"/>
      <c r="AA922" s="227"/>
      <c r="AB922" s="227"/>
      <c r="AC922" s="227"/>
      <c r="AD922" s="227"/>
      <c r="AE922" s="227"/>
      <c r="AF922" s="227"/>
      <c r="AG922" s="227"/>
      <c r="AH922" s="227"/>
      <c r="AI922" s="227"/>
    </row>
    <row r="923" hidden="1">
      <c r="A923" s="227"/>
      <c r="B923" s="227"/>
      <c r="C923" s="227"/>
      <c r="D923" s="227"/>
      <c r="E923" s="227"/>
      <c r="F923" s="227"/>
      <c r="G923" s="227"/>
      <c r="H923" s="227"/>
      <c r="I923" s="227"/>
      <c r="J923" s="227"/>
      <c r="K923" s="227"/>
      <c r="L923" s="227"/>
      <c r="M923" s="227"/>
      <c r="N923" s="227"/>
      <c r="O923" s="227"/>
      <c r="P923" s="227"/>
      <c r="Q923" s="227"/>
      <c r="R923" s="227"/>
      <c r="S923" s="227"/>
      <c r="T923" s="227"/>
      <c r="U923" s="227"/>
      <c r="V923" s="227"/>
      <c r="W923" s="227"/>
      <c r="X923" s="227"/>
      <c r="Y923" s="227"/>
      <c r="Z923" s="227"/>
      <c r="AA923" s="227"/>
      <c r="AB923" s="227"/>
      <c r="AC923" s="227"/>
      <c r="AD923" s="227"/>
      <c r="AE923" s="227"/>
      <c r="AF923" s="227"/>
      <c r="AG923" s="227"/>
      <c r="AH923" s="227"/>
      <c r="AI923" s="227"/>
    </row>
    <row r="924" hidden="1">
      <c r="A924" s="227"/>
      <c r="B924" s="227"/>
      <c r="C924" s="227"/>
      <c r="D924" s="227"/>
      <c r="E924" s="227"/>
      <c r="F924" s="227"/>
      <c r="G924" s="227"/>
      <c r="H924" s="227"/>
      <c r="I924" s="227"/>
      <c r="J924" s="227"/>
      <c r="K924" s="227"/>
      <c r="L924" s="227"/>
      <c r="M924" s="227"/>
      <c r="N924" s="227"/>
      <c r="O924" s="227"/>
      <c r="P924" s="227"/>
      <c r="Q924" s="227"/>
      <c r="R924" s="227"/>
      <c r="S924" s="227"/>
      <c r="T924" s="227"/>
      <c r="U924" s="227"/>
      <c r="V924" s="227"/>
      <c r="W924" s="227"/>
      <c r="X924" s="227"/>
      <c r="Y924" s="227"/>
      <c r="Z924" s="227"/>
      <c r="AA924" s="227"/>
      <c r="AB924" s="227"/>
      <c r="AC924" s="227"/>
      <c r="AD924" s="227"/>
      <c r="AE924" s="227"/>
      <c r="AF924" s="227"/>
      <c r="AG924" s="227"/>
      <c r="AH924" s="227"/>
      <c r="AI924" s="227"/>
    </row>
    <row r="925" hidden="1">
      <c r="A925" s="227"/>
      <c r="B925" s="227"/>
      <c r="C925" s="227"/>
      <c r="D925" s="227"/>
      <c r="E925" s="227"/>
      <c r="F925" s="227"/>
      <c r="G925" s="227"/>
      <c r="H925" s="227"/>
      <c r="I925" s="227"/>
      <c r="J925" s="227"/>
      <c r="K925" s="227"/>
      <c r="L925" s="227"/>
      <c r="M925" s="227"/>
      <c r="N925" s="227"/>
      <c r="O925" s="227"/>
      <c r="P925" s="227"/>
      <c r="Q925" s="227"/>
      <c r="R925" s="227"/>
      <c r="S925" s="227"/>
      <c r="T925" s="227"/>
      <c r="U925" s="227"/>
      <c r="V925" s="227"/>
      <c r="W925" s="227"/>
      <c r="X925" s="227"/>
      <c r="Y925" s="227"/>
      <c r="Z925" s="227"/>
      <c r="AA925" s="227"/>
      <c r="AB925" s="227"/>
      <c r="AC925" s="227"/>
      <c r="AD925" s="227"/>
      <c r="AE925" s="227"/>
      <c r="AF925" s="227"/>
      <c r="AG925" s="227"/>
      <c r="AH925" s="227"/>
      <c r="AI925" s="227"/>
    </row>
    <row r="926" hidden="1">
      <c r="A926" s="227"/>
      <c r="B926" s="227"/>
      <c r="C926" s="227"/>
      <c r="D926" s="227"/>
      <c r="E926" s="227"/>
      <c r="F926" s="227"/>
      <c r="G926" s="227"/>
      <c r="H926" s="227"/>
      <c r="I926" s="227"/>
      <c r="J926" s="227"/>
      <c r="K926" s="227"/>
      <c r="L926" s="227"/>
      <c r="M926" s="227"/>
      <c r="N926" s="227"/>
      <c r="O926" s="227"/>
      <c r="P926" s="227"/>
      <c r="Q926" s="227"/>
      <c r="R926" s="227"/>
      <c r="S926" s="227"/>
      <c r="T926" s="227"/>
      <c r="U926" s="227"/>
      <c r="V926" s="227"/>
      <c r="W926" s="227"/>
      <c r="X926" s="227"/>
      <c r="Y926" s="227"/>
      <c r="Z926" s="227"/>
      <c r="AA926" s="227"/>
      <c r="AB926" s="227"/>
      <c r="AC926" s="227"/>
      <c r="AD926" s="227"/>
      <c r="AE926" s="227"/>
      <c r="AF926" s="227"/>
      <c r="AG926" s="227"/>
      <c r="AH926" s="227"/>
      <c r="AI926" s="227"/>
    </row>
    <row r="927" hidden="1">
      <c r="A927" s="227"/>
      <c r="B927" s="227"/>
      <c r="C927" s="227"/>
      <c r="D927" s="227"/>
      <c r="E927" s="227"/>
      <c r="F927" s="227"/>
      <c r="G927" s="227"/>
      <c r="H927" s="227"/>
      <c r="I927" s="227"/>
      <c r="J927" s="227"/>
      <c r="K927" s="227"/>
      <c r="L927" s="227"/>
      <c r="M927" s="227"/>
      <c r="N927" s="227"/>
      <c r="O927" s="227"/>
      <c r="P927" s="227"/>
      <c r="Q927" s="227"/>
      <c r="R927" s="227"/>
      <c r="S927" s="227"/>
      <c r="T927" s="227"/>
      <c r="U927" s="227"/>
      <c r="V927" s="227"/>
      <c r="W927" s="227"/>
      <c r="X927" s="227"/>
      <c r="Y927" s="227"/>
      <c r="Z927" s="227"/>
      <c r="AA927" s="227"/>
      <c r="AB927" s="227"/>
      <c r="AC927" s="227"/>
      <c r="AD927" s="227"/>
      <c r="AE927" s="227"/>
      <c r="AF927" s="227"/>
      <c r="AG927" s="227"/>
      <c r="AH927" s="227"/>
      <c r="AI927" s="227"/>
    </row>
    <row r="928" hidden="1">
      <c r="A928" s="227"/>
      <c r="B928" s="227"/>
      <c r="C928" s="227"/>
      <c r="D928" s="227"/>
      <c r="E928" s="227"/>
      <c r="F928" s="227"/>
      <c r="G928" s="227"/>
      <c r="H928" s="227"/>
      <c r="I928" s="227"/>
      <c r="J928" s="227"/>
      <c r="K928" s="227"/>
      <c r="L928" s="227"/>
      <c r="M928" s="227"/>
      <c r="N928" s="227"/>
      <c r="O928" s="227"/>
      <c r="P928" s="227"/>
      <c r="Q928" s="227"/>
      <c r="R928" s="227"/>
      <c r="S928" s="227"/>
      <c r="T928" s="227"/>
      <c r="U928" s="227"/>
      <c r="V928" s="227"/>
      <c r="W928" s="227"/>
      <c r="X928" s="227"/>
      <c r="Y928" s="227"/>
      <c r="Z928" s="227"/>
      <c r="AA928" s="227"/>
      <c r="AB928" s="227"/>
      <c r="AC928" s="227"/>
      <c r="AD928" s="227"/>
      <c r="AE928" s="227"/>
      <c r="AF928" s="227"/>
      <c r="AG928" s="227"/>
      <c r="AH928" s="227"/>
      <c r="AI928" s="227"/>
    </row>
    <row r="929" hidden="1">
      <c r="A929" s="227"/>
      <c r="B929" s="227"/>
      <c r="C929" s="227"/>
      <c r="D929" s="227"/>
      <c r="E929" s="227"/>
      <c r="F929" s="227"/>
      <c r="G929" s="227"/>
      <c r="H929" s="227"/>
      <c r="I929" s="227"/>
      <c r="J929" s="227"/>
      <c r="K929" s="227"/>
      <c r="L929" s="227"/>
      <c r="M929" s="227"/>
      <c r="N929" s="227"/>
      <c r="O929" s="227"/>
      <c r="P929" s="227"/>
      <c r="Q929" s="227"/>
      <c r="R929" s="227"/>
      <c r="S929" s="227"/>
      <c r="T929" s="227"/>
      <c r="U929" s="227"/>
      <c r="V929" s="227"/>
      <c r="W929" s="227"/>
      <c r="X929" s="227"/>
      <c r="Y929" s="227"/>
      <c r="Z929" s="227"/>
      <c r="AA929" s="227"/>
      <c r="AB929" s="227"/>
      <c r="AC929" s="227"/>
      <c r="AD929" s="227"/>
      <c r="AE929" s="227"/>
      <c r="AF929" s="227"/>
      <c r="AG929" s="227"/>
      <c r="AH929" s="227"/>
      <c r="AI929" s="227"/>
    </row>
    <row r="930" hidden="1">
      <c r="A930" s="227"/>
      <c r="B930" s="227"/>
      <c r="C930" s="227"/>
      <c r="D930" s="227"/>
      <c r="E930" s="227"/>
      <c r="F930" s="227"/>
      <c r="G930" s="227"/>
      <c r="H930" s="227"/>
      <c r="I930" s="227"/>
      <c r="J930" s="227"/>
      <c r="K930" s="227"/>
      <c r="L930" s="227"/>
      <c r="M930" s="227"/>
      <c r="N930" s="227"/>
      <c r="O930" s="227"/>
      <c r="P930" s="227"/>
      <c r="Q930" s="227"/>
      <c r="R930" s="227"/>
      <c r="S930" s="227"/>
      <c r="T930" s="227"/>
      <c r="U930" s="227"/>
      <c r="V930" s="227"/>
      <c r="W930" s="227"/>
      <c r="X930" s="227"/>
      <c r="Y930" s="227"/>
      <c r="Z930" s="227"/>
      <c r="AA930" s="227"/>
      <c r="AB930" s="227"/>
      <c r="AC930" s="227"/>
      <c r="AD930" s="227"/>
      <c r="AE930" s="227"/>
      <c r="AF930" s="227"/>
      <c r="AG930" s="227"/>
      <c r="AH930" s="227"/>
      <c r="AI930" s="227"/>
    </row>
    <row r="931" hidden="1">
      <c r="A931" s="227"/>
      <c r="B931" s="227"/>
      <c r="C931" s="227"/>
      <c r="D931" s="227"/>
      <c r="E931" s="227"/>
      <c r="F931" s="227"/>
      <c r="G931" s="227"/>
      <c r="H931" s="227"/>
      <c r="I931" s="227"/>
      <c r="J931" s="227"/>
      <c r="K931" s="227"/>
      <c r="L931" s="227"/>
      <c r="M931" s="227"/>
      <c r="N931" s="227"/>
      <c r="O931" s="227"/>
      <c r="P931" s="227"/>
      <c r="Q931" s="227"/>
      <c r="R931" s="227"/>
      <c r="S931" s="227"/>
      <c r="T931" s="227"/>
      <c r="U931" s="227"/>
      <c r="V931" s="227"/>
      <c r="W931" s="227"/>
      <c r="X931" s="227"/>
      <c r="Y931" s="227"/>
      <c r="Z931" s="227"/>
      <c r="AA931" s="227"/>
      <c r="AB931" s="227"/>
      <c r="AC931" s="227"/>
      <c r="AD931" s="227"/>
      <c r="AE931" s="227"/>
      <c r="AF931" s="227"/>
      <c r="AG931" s="227"/>
      <c r="AH931" s="227"/>
      <c r="AI931" s="227"/>
    </row>
    <row r="932" hidden="1">
      <c r="A932" s="227"/>
      <c r="B932" s="227"/>
      <c r="C932" s="227"/>
      <c r="D932" s="227"/>
      <c r="E932" s="227"/>
      <c r="F932" s="227"/>
      <c r="G932" s="227"/>
      <c r="H932" s="227"/>
      <c r="I932" s="227"/>
      <c r="J932" s="227"/>
      <c r="K932" s="227"/>
      <c r="L932" s="227"/>
      <c r="M932" s="227"/>
      <c r="N932" s="227"/>
      <c r="O932" s="227"/>
      <c r="P932" s="227"/>
      <c r="Q932" s="227"/>
      <c r="R932" s="227"/>
      <c r="S932" s="227"/>
      <c r="T932" s="227"/>
      <c r="U932" s="227"/>
      <c r="V932" s="227"/>
      <c r="W932" s="227"/>
      <c r="X932" s="227"/>
      <c r="Y932" s="227"/>
      <c r="Z932" s="227"/>
      <c r="AA932" s="227"/>
      <c r="AB932" s="227"/>
      <c r="AC932" s="227"/>
      <c r="AD932" s="227"/>
      <c r="AE932" s="227"/>
      <c r="AF932" s="227"/>
      <c r="AG932" s="227"/>
      <c r="AH932" s="227"/>
      <c r="AI932" s="227"/>
    </row>
    <row r="933" hidden="1">
      <c r="A933" s="227"/>
      <c r="B933" s="227"/>
      <c r="C933" s="227"/>
      <c r="D933" s="227"/>
      <c r="E933" s="227"/>
      <c r="F933" s="227"/>
      <c r="G933" s="227"/>
      <c r="H933" s="227"/>
      <c r="I933" s="227"/>
      <c r="J933" s="227"/>
      <c r="K933" s="227"/>
      <c r="L933" s="227"/>
      <c r="M933" s="227"/>
      <c r="N933" s="227"/>
      <c r="O933" s="227"/>
      <c r="P933" s="227"/>
      <c r="Q933" s="227"/>
      <c r="R933" s="227"/>
      <c r="S933" s="227"/>
      <c r="T933" s="227"/>
      <c r="U933" s="227"/>
      <c r="V933" s="227"/>
      <c r="W933" s="227"/>
      <c r="X933" s="227"/>
      <c r="Y933" s="227"/>
      <c r="Z933" s="227"/>
      <c r="AA933" s="227"/>
      <c r="AB933" s="227"/>
      <c r="AC933" s="227"/>
      <c r="AD933" s="227"/>
      <c r="AE933" s="227"/>
      <c r="AF933" s="227"/>
      <c r="AG933" s="227"/>
      <c r="AH933" s="227"/>
      <c r="AI933" s="227"/>
    </row>
    <row r="934" hidden="1">
      <c r="A934" s="227"/>
      <c r="B934" s="227"/>
      <c r="C934" s="227"/>
      <c r="D934" s="227"/>
      <c r="E934" s="227"/>
      <c r="F934" s="227"/>
      <c r="G934" s="227"/>
      <c r="H934" s="227"/>
      <c r="I934" s="227"/>
      <c r="J934" s="227"/>
      <c r="K934" s="227"/>
      <c r="L934" s="227"/>
      <c r="M934" s="227"/>
      <c r="N934" s="227"/>
      <c r="O934" s="227"/>
      <c r="P934" s="227"/>
      <c r="Q934" s="227"/>
      <c r="R934" s="227"/>
      <c r="S934" s="227"/>
      <c r="T934" s="227"/>
      <c r="U934" s="227"/>
      <c r="V934" s="227"/>
      <c r="W934" s="227"/>
      <c r="X934" s="227"/>
      <c r="Y934" s="227"/>
      <c r="Z934" s="227"/>
      <c r="AA934" s="227"/>
      <c r="AB934" s="227"/>
      <c r="AC934" s="227"/>
      <c r="AD934" s="227"/>
      <c r="AE934" s="227"/>
      <c r="AF934" s="227"/>
      <c r="AG934" s="227"/>
      <c r="AH934" s="227"/>
      <c r="AI934" s="227"/>
    </row>
    <row r="935" hidden="1">
      <c r="A935" s="227"/>
      <c r="B935" s="227"/>
      <c r="C935" s="227"/>
      <c r="D935" s="227"/>
      <c r="E935" s="227"/>
      <c r="F935" s="227"/>
      <c r="G935" s="227"/>
      <c r="H935" s="227"/>
      <c r="I935" s="227"/>
      <c r="J935" s="227"/>
      <c r="K935" s="227"/>
      <c r="L935" s="227"/>
      <c r="M935" s="227"/>
      <c r="N935" s="227"/>
      <c r="O935" s="227"/>
      <c r="P935" s="227"/>
      <c r="Q935" s="227"/>
      <c r="R935" s="227"/>
      <c r="S935" s="227"/>
      <c r="T935" s="227"/>
      <c r="U935" s="227"/>
      <c r="V935" s="227"/>
      <c r="W935" s="227"/>
      <c r="X935" s="227"/>
      <c r="Y935" s="227"/>
      <c r="Z935" s="227"/>
      <c r="AA935" s="227"/>
      <c r="AB935" s="227"/>
      <c r="AC935" s="227"/>
      <c r="AD935" s="227"/>
      <c r="AE935" s="227"/>
      <c r="AF935" s="227"/>
      <c r="AG935" s="227"/>
      <c r="AH935" s="227"/>
      <c r="AI935" s="227"/>
    </row>
    <row r="936" hidden="1">
      <c r="A936" s="227"/>
      <c r="B936" s="227"/>
      <c r="C936" s="227"/>
      <c r="D936" s="227"/>
      <c r="E936" s="227"/>
      <c r="F936" s="227"/>
      <c r="G936" s="227"/>
      <c r="H936" s="227"/>
      <c r="I936" s="227"/>
      <c r="J936" s="227"/>
      <c r="K936" s="227"/>
      <c r="L936" s="227"/>
      <c r="M936" s="227"/>
      <c r="N936" s="227"/>
      <c r="O936" s="227"/>
      <c r="P936" s="227"/>
      <c r="Q936" s="227"/>
      <c r="R936" s="227"/>
      <c r="S936" s="227"/>
      <c r="T936" s="227"/>
      <c r="U936" s="227"/>
      <c r="V936" s="227"/>
      <c r="W936" s="227"/>
      <c r="X936" s="227"/>
      <c r="Y936" s="227"/>
      <c r="Z936" s="227"/>
      <c r="AA936" s="227"/>
      <c r="AB936" s="227"/>
      <c r="AC936" s="227"/>
      <c r="AD936" s="227"/>
      <c r="AE936" s="227"/>
      <c r="AF936" s="227"/>
      <c r="AG936" s="227"/>
      <c r="AH936" s="227"/>
      <c r="AI936" s="227"/>
    </row>
    <row r="937" hidden="1">
      <c r="A937" s="227"/>
      <c r="B937" s="227"/>
      <c r="C937" s="227"/>
      <c r="D937" s="227"/>
      <c r="E937" s="227"/>
      <c r="F937" s="227"/>
      <c r="G937" s="227"/>
      <c r="H937" s="227"/>
      <c r="I937" s="227"/>
      <c r="J937" s="227"/>
      <c r="K937" s="227"/>
      <c r="L937" s="227"/>
      <c r="M937" s="227"/>
      <c r="N937" s="227"/>
      <c r="O937" s="227"/>
      <c r="P937" s="227"/>
      <c r="Q937" s="227"/>
      <c r="R937" s="227"/>
      <c r="S937" s="227"/>
      <c r="T937" s="227"/>
      <c r="U937" s="227"/>
      <c r="V937" s="227"/>
      <c r="W937" s="227"/>
      <c r="X937" s="227"/>
      <c r="Y937" s="227"/>
      <c r="Z937" s="227"/>
      <c r="AA937" s="227"/>
      <c r="AB937" s="227"/>
      <c r="AC937" s="227"/>
      <c r="AD937" s="227"/>
      <c r="AE937" s="227"/>
      <c r="AF937" s="227"/>
      <c r="AG937" s="227"/>
      <c r="AH937" s="227"/>
      <c r="AI937" s="227"/>
    </row>
    <row r="938" hidden="1">
      <c r="A938" s="227"/>
      <c r="B938" s="227"/>
      <c r="C938" s="227"/>
      <c r="D938" s="227"/>
      <c r="E938" s="227"/>
      <c r="F938" s="227"/>
      <c r="G938" s="227"/>
      <c r="H938" s="227"/>
      <c r="I938" s="227"/>
      <c r="J938" s="227"/>
      <c r="K938" s="227"/>
      <c r="L938" s="227"/>
      <c r="M938" s="227"/>
      <c r="N938" s="227"/>
      <c r="O938" s="227"/>
      <c r="P938" s="227"/>
      <c r="Q938" s="227"/>
      <c r="R938" s="227"/>
      <c r="S938" s="227"/>
      <c r="T938" s="227"/>
      <c r="U938" s="227"/>
      <c r="V938" s="227"/>
      <c r="W938" s="227"/>
      <c r="X938" s="227"/>
      <c r="Y938" s="227"/>
      <c r="Z938" s="227"/>
      <c r="AA938" s="227"/>
      <c r="AB938" s="227"/>
      <c r="AC938" s="227"/>
      <c r="AD938" s="227"/>
      <c r="AE938" s="227"/>
      <c r="AF938" s="227"/>
      <c r="AG938" s="227"/>
      <c r="AH938" s="227"/>
      <c r="AI938" s="227"/>
    </row>
    <row r="939" hidden="1">
      <c r="A939" s="227"/>
      <c r="B939" s="227"/>
      <c r="C939" s="227"/>
      <c r="D939" s="227"/>
      <c r="E939" s="227"/>
      <c r="F939" s="227"/>
      <c r="G939" s="227"/>
      <c r="H939" s="227"/>
      <c r="I939" s="227"/>
      <c r="J939" s="227"/>
      <c r="K939" s="227"/>
      <c r="L939" s="227"/>
      <c r="M939" s="227"/>
      <c r="N939" s="227"/>
      <c r="O939" s="227"/>
      <c r="P939" s="227"/>
      <c r="Q939" s="227"/>
      <c r="R939" s="227"/>
      <c r="S939" s="227"/>
      <c r="T939" s="227"/>
      <c r="U939" s="227"/>
      <c r="V939" s="227"/>
      <c r="W939" s="227"/>
      <c r="X939" s="227"/>
      <c r="Y939" s="227"/>
      <c r="Z939" s="227"/>
      <c r="AA939" s="227"/>
      <c r="AB939" s="227"/>
      <c r="AC939" s="227"/>
      <c r="AD939" s="227"/>
      <c r="AE939" s="227"/>
      <c r="AF939" s="227"/>
      <c r="AG939" s="227"/>
      <c r="AH939" s="227"/>
      <c r="AI939" s="227"/>
    </row>
    <row r="940" hidden="1">
      <c r="A940" s="227"/>
      <c r="B940" s="227"/>
      <c r="C940" s="227"/>
      <c r="D940" s="227"/>
      <c r="E940" s="227"/>
      <c r="F940" s="227"/>
      <c r="G940" s="227"/>
      <c r="H940" s="227"/>
      <c r="I940" s="227"/>
      <c r="J940" s="227"/>
      <c r="K940" s="227"/>
      <c r="L940" s="227"/>
      <c r="M940" s="227"/>
      <c r="N940" s="227"/>
      <c r="O940" s="227"/>
      <c r="P940" s="227"/>
      <c r="Q940" s="227"/>
      <c r="R940" s="227"/>
      <c r="S940" s="227"/>
      <c r="T940" s="227"/>
      <c r="U940" s="227"/>
      <c r="V940" s="227"/>
      <c r="W940" s="227"/>
      <c r="X940" s="227"/>
      <c r="Y940" s="227"/>
      <c r="Z940" s="227"/>
      <c r="AA940" s="227"/>
      <c r="AB940" s="227"/>
      <c r="AC940" s="227"/>
      <c r="AD940" s="227"/>
      <c r="AE940" s="227"/>
      <c r="AF940" s="227"/>
      <c r="AG940" s="227"/>
      <c r="AH940" s="227"/>
      <c r="AI940" s="227"/>
    </row>
    <row r="941" hidden="1">
      <c r="A941" s="227"/>
      <c r="B941" s="227"/>
      <c r="C941" s="227"/>
      <c r="D941" s="227"/>
      <c r="E941" s="227"/>
      <c r="F941" s="227"/>
      <c r="G941" s="227"/>
      <c r="H941" s="227"/>
      <c r="I941" s="227"/>
      <c r="J941" s="227"/>
      <c r="K941" s="227"/>
      <c r="L941" s="227"/>
      <c r="M941" s="227"/>
      <c r="N941" s="227"/>
      <c r="O941" s="227"/>
      <c r="P941" s="227"/>
      <c r="Q941" s="227"/>
      <c r="R941" s="227"/>
      <c r="S941" s="227"/>
      <c r="T941" s="227"/>
      <c r="U941" s="227"/>
      <c r="V941" s="227"/>
      <c r="W941" s="227"/>
      <c r="X941" s="227"/>
      <c r="Y941" s="227"/>
      <c r="Z941" s="227"/>
      <c r="AA941" s="227"/>
      <c r="AB941" s="227"/>
      <c r="AC941" s="227"/>
      <c r="AD941" s="227"/>
      <c r="AE941" s="227"/>
      <c r="AF941" s="227"/>
      <c r="AG941" s="227"/>
      <c r="AH941" s="227"/>
      <c r="AI941" s="227"/>
    </row>
    <row r="942" hidden="1">
      <c r="A942" s="227"/>
      <c r="B942" s="227"/>
      <c r="C942" s="227"/>
      <c r="D942" s="227"/>
      <c r="E942" s="227"/>
      <c r="F942" s="227"/>
      <c r="G942" s="227"/>
      <c r="H942" s="227"/>
      <c r="I942" s="227"/>
      <c r="J942" s="227"/>
      <c r="K942" s="227"/>
      <c r="L942" s="227"/>
      <c r="M942" s="227"/>
      <c r="N942" s="227"/>
      <c r="O942" s="227"/>
      <c r="P942" s="227"/>
      <c r="Q942" s="227"/>
      <c r="R942" s="227"/>
      <c r="S942" s="227"/>
      <c r="T942" s="227"/>
      <c r="U942" s="227"/>
      <c r="V942" s="227"/>
      <c r="W942" s="227"/>
      <c r="X942" s="227"/>
      <c r="Y942" s="227"/>
      <c r="Z942" s="227"/>
      <c r="AA942" s="227"/>
      <c r="AB942" s="227"/>
      <c r="AC942" s="227"/>
      <c r="AD942" s="227"/>
      <c r="AE942" s="227"/>
      <c r="AF942" s="227"/>
      <c r="AG942" s="227"/>
      <c r="AH942" s="227"/>
      <c r="AI942" s="227"/>
    </row>
    <row r="943" hidden="1">
      <c r="A943" s="227"/>
      <c r="B943" s="227"/>
      <c r="C943" s="227"/>
      <c r="D943" s="227"/>
      <c r="E943" s="227"/>
      <c r="F943" s="227"/>
      <c r="G943" s="227"/>
      <c r="H943" s="227"/>
      <c r="I943" s="227"/>
      <c r="J943" s="227"/>
      <c r="K943" s="227"/>
      <c r="L943" s="227"/>
      <c r="M943" s="227"/>
      <c r="N943" s="227"/>
      <c r="O943" s="227"/>
      <c r="P943" s="227"/>
      <c r="Q943" s="227"/>
      <c r="R943" s="227"/>
      <c r="S943" s="227"/>
      <c r="T943" s="227"/>
      <c r="U943" s="227"/>
      <c r="V943" s="227"/>
      <c r="W943" s="227"/>
      <c r="X943" s="227"/>
      <c r="Y943" s="227"/>
      <c r="Z943" s="227"/>
      <c r="AA943" s="227"/>
      <c r="AB943" s="227"/>
      <c r="AC943" s="227"/>
      <c r="AD943" s="227"/>
      <c r="AE943" s="227"/>
      <c r="AF943" s="227"/>
      <c r="AG943" s="227"/>
      <c r="AH943" s="227"/>
      <c r="AI943" s="227"/>
    </row>
    <row r="944" hidden="1">
      <c r="A944" s="227"/>
      <c r="B944" s="227"/>
      <c r="C944" s="227"/>
      <c r="D944" s="227"/>
      <c r="E944" s="227"/>
      <c r="F944" s="227"/>
      <c r="G944" s="227"/>
      <c r="H944" s="227"/>
      <c r="I944" s="227"/>
      <c r="J944" s="227"/>
      <c r="K944" s="227"/>
      <c r="L944" s="227"/>
      <c r="M944" s="227"/>
      <c r="N944" s="227"/>
      <c r="O944" s="227"/>
      <c r="P944" s="227"/>
      <c r="Q944" s="227"/>
      <c r="R944" s="227"/>
      <c r="S944" s="227"/>
      <c r="T944" s="227"/>
      <c r="U944" s="227"/>
      <c r="V944" s="227"/>
      <c r="W944" s="227"/>
      <c r="X944" s="227"/>
      <c r="Y944" s="227"/>
      <c r="Z944" s="227"/>
      <c r="AA944" s="227"/>
      <c r="AB944" s="227"/>
      <c r="AC944" s="227"/>
      <c r="AD944" s="227"/>
      <c r="AE944" s="227"/>
      <c r="AF944" s="227"/>
      <c r="AG944" s="227"/>
      <c r="AH944" s="227"/>
      <c r="AI944" s="227"/>
    </row>
    <row r="945" hidden="1">
      <c r="A945" s="227"/>
      <c r="B945" s="227"/>
      <c r="C945" s="227"/>
      <c r="D945" s="227"/>
      <c r="E945" s="227"/>
      <c r="F945" s="227"/>
      <c r="G945" s="227"/>
      <c r="H945" s="227"/>
      <c r="I945" s="227"/>
      <c r="J945" s="227"/>
      <c r="K945" s="227"/>
      <c r="L945" s="227"/>
      <c r="M945" s="227"/>
      <c r="N945" s="227"/>
      <c r="O945" s="227"/>
      <c r="P945" s="227"/>
      <c r="Q945" s="227"/>
      <c r="R945" s="227"/>
      <c r="S945" s="227"/>
      <c r="T945" s="227"/>
      <c r="U945" s="227"/>
      <c r="V945" s="227"/>
      <c r="W945" s="227"/>
      <c r="X945" s="227"/>
      <c r="Y945" s="227"/>
      <c r="Z945" s="227"/>
      <c r="AA945" s="227"/>
      <c r="AB945" s="227"/>
      <c r="AC945" s="227"/>
      <c r="AD945" s="227"/>
      <c r="AE945" s="227"/>
      <c r="AF945" s="227"/>
      <c r="AG945" s="227"/>
      <c r="AH945" s="227"/>
      <c r="AI945" s="227"/>
    </row>
    <row r="946" hidden="1">
      <c r="A946" s="227"/>
      <c r="B946" s="227"/>
      <c r="C946" s="227"/>
      <c r="D946" s="227"/>
      <c r="E946" s="227"/>
      <c r="F946" s="227"/>
      <c r="G946" s="227"/>
      <c r="H946" s="227"/>
      <c r="I946" s="227"/>
      <c r="J946" s="227"/>
      <c r="K946" s="227"/>
      <c r="L946" s="227"/>
      <c r="M946" s="227"/>
      <c r="N946" s="227"/>
      <c r="O946" s="227"/>
      <c r="P946" s="227"/>
      <c r="Q946" s="227"/>
      <c r="R946" s="227"/>
      <c r="S946" s="227"/>
      <c r="T946" s="227"/>
      <c r="U946" s="227"/>
      <c r="V946" s="227"/>
      <c r="W946" s="227"/>
      <c r="X946" s="227"/>
      <c r="Y946" s="227"/>
      <c r="Z946" s="227"/>
      <c r="AA946" s="227"/>
      <c r="AB946" s="227"/>
      <c r="AC946" s="227"/>
      <c r="AD946" s="227"/>
      <c r="AE946" s="227"/>
      <c r="AF946" s="227"/>
      <c r="AG946" s="227"/>
      <c r="AH946" s="227"/>
      <c r="AI946" s="227"/>
    </row>
    <row r="947" hidden="1">
      <c r="A947" s="227"/>
      <c r="B947" s="227"/>
      <c r="C947" s="227"/>
      <c r="D947" s="227"/>
      <c r="E947" s="227"/>
      <c r="F947" s="227"/>
      <c r="G947" s="227"/>
      <c r="H947" s="227"/>
      <c r="I947" s="227"/>
      <c r="J947" s="227"/>
      <c r="K947" s="227"/>
      <c r="L947" s="227"/>
      <c r="M947" s="227"/>
      <c r="N947" s="227"/>
      <c r="O947" s="227"/>
      <c r="P947" s="227"/>
      <c r="Q947" s="227"/>
      <c r="R947" s="227"/>
      <c r="S947" s="227"/>
      <c r="T947" s="227"/>
      <c r="U947" s="227"/>
      <c r="V947" s="227"/>
      <c r="W947" s="227"/>
      <c r="X947" s="227"/>
      <c r="Y947" s="227"/>
      <c r="Z947" s="227"/>
      <c r="AA947" s="227"/>
      <c r="AB947" s="227"/>
      <c r="AC947" s="227"/>
      <c r="AD947" s="227"/>
      <c r="AE947" s="227"/>
      <c r="AF947" s="227"/>
      <c r="AG947" s="227"/>
      <c r="AH947" s="227"/>
      <c r="AI947" s="227"/>
    </row>
    <row r="948" hidden="1">
      <c r="A948" s="227"/>
      <c r="B948" s="227"/>
      <c r="C948" s="227"/>
      <c r="D948" s="227"/>
      <c r="E948" s="227"/>
      <c r="F948" s="227"/>
      <c r="G948" s="227"/>
      <c r="H948" s="227"/>
      <c r="I948" s="227"/>
      <c r="J948" s="227"/>
      <c r="K948" s="227"/>
      <c r="L948" s="227"/>
      <c r="M948" s="227"/>
      <c r="N948" s="227"/>
      <c r="O948" s="227"/>
      <c r="P948" s="227"/>
      <c r="Q948" s="227"/>
      <c r="R948" s="227"/>
      <c r="S948" s="227"/>
      <c r="T948" s="227"/>
      <c r="U948" s="227"/>
      <c r="V948" s="227"/>
      <c r="W948" s="227"/>
      <c r="X948" s="227"/>
      <c r="Y948" s="227"/>
      <c r="Z948" s="227"/>
      <c r="AA948" s="227"/>
      <c r="AB948" s="227"/>
      <c r="AC948" s="227"/>
      <c r="AD948" s="227"/>
      <c r="AE948" s="227"/>
      <c r="AF948" s="227"/>
      <c r="AG948" s="227"/>
      <c r="AH948" s="227"/>
      <c r="AI948" s="227"/>
    </row>
    <row r="949" hidden="1">
      <c r="A949" s="227"/>
      <c r="B949" s="227"/>
      <c r="C949" s="227"/>
      <c r="D949" s="227"/>
      <c r="E949" s="227"/>
      <c r="F949" s="227"/>
      <c r="G949" s="227"/>
      <c r="H949" s="227"/>
      <c r="I949" s="227"/>
      <c r="J949" s="227"/>
      <c r="K949" s="227"/>
      <c r="L949" s="227"/>
      <c r="M949" s="227"/>
      <c r="N949" s="227"/>
      <c r="O949" s="227"/>
      <c r="P949" s="227"/>
      <c r="Q949" s="227"/>
      <c r="R949" s="227"/>
      <c r="S949" s="227"/>
      <c r="T949" s="227"/>
      <c r="U949" s="227"/>
      <c r="V949" s="227"/>
      <c r="W949" s="227"/>
      <c r="X949" s="227"/>
      <c r="Y949" s="227"/>
      <c r="Z949" s="227"/>
      <c r="AA949" s="227"/>
      <c r="AB949" s="227"/>
      <c r="AC949" s="227"/>
      <c r="AD949" s="227"/>
      <c r="AE949" s="227"/>
      <c r="AF949" s="227"/>
      <c r="AG949" s="227"/>
      <c r="AH949" s="227"/>
      <c r="AI949" s="227"/>
    </row>
    <row r="950" hidden="1">
      <c r="A950" s="227"/>
      <c r="B950" s="227"/>
      <c r="C950" s="227"/>
      <c r="D950" s="227"/>
      <c r="E950" s="227"/>
      <c r="F950" s="227"/>
      <c r="G950" s="227"/>
      <c r="H950" s="227"/>
      <c r="I950" s="227"/>
      <c r="J950" s="227"/>
      <c r="K950" s="227"/>
      <c r="L950" s="227"/>
      <c r="M950" s="227"/>
      <c r="N950" s="227"/>
      <c r="O950" s="227"/>
      <c r="P950" s="227"/>
      <c r="Q950" s="227"/>
      <c r="R950" s="227"/>
      <c r="S950" s="227"/>
      <c r="T950" s="227"/>
      <c r="U950" s="227"/>
      <c r="V950" s="227"/>
      <c r="W950" s="227"/>
      <c r="X950" s="227"/>
      <c r="Y950" s="227"/>
      <c r="Z950" s="227"/>
      <c r="AA950" s="227"/>
      <c r="AB950" s="227"/>
      <c r="AC950" s="227"/>
      <c r="AD950" s="227"/>
      <c r="AE950" s="227"/>
      <c r="AF950" s="227"/>
      <c r="AG950" s="227"/>
      <c r="AH950" s="227"/>
      <c r="AI950" s="227"/>
    </row>
    <row r="951" hidden="1">
      <c r="A951" s="227"/>
      <c r="B951" s="227"/>
      <c r="C951" s="227"/>
      <c r="D951" s="227"/>
      <c r="E951" s="227"/>
      <c r="F951" s="227"/>
      <c r="G951" s="227"/>
      <c r="H951" s="227"/>
      <c r="I951" s="227"/>
      <c r="J951" s="227"/>
      <c r="K951" s="227"/>
      <c r="L951" s="227"/>
      <c r="M951" s="227"/>
      <c r="N951" s="227"/>
      <c r="O951" s="227"/>
      <c r="P951" s="227"/>
      <c r="Q951" s="227"/>
      <c r="R951" s="227"/>
      <c r="S951" s="227"/>
      <c r="T951" s="227"/>
      <c r="U951" s="227"/>
      <c r="V951" s="227"/>
      <c r="W951" s="227"/>
      <c r="X951" s="227"/>
      <c r="Y951" s="227"/>
      <c r="Z951" s="227"/>
      <c r="AA951" s="227"/>
      <c r="AB951" s="227"/>
      <c r="AC951" s="227"/>
      <c r="AD951" s="227"/>
      <c r="AE951" s="227"/>
      <c r="AF951" s="227"/>
      <c r="AG951" s="227"/>
      <c r="AH951" s="227"/>
      <c r="AI951" s="227"/>
    </row>
    <row r="952" hidden="1">
      <c r="A952" s="227"/>
      <c r="B952" s="227"/>
      <c r="C952" s="227"/>
      <c r="D952" s="227"/>
      <c r="E952" s="227"/>
      <c r="F952" s="227"/>
      <c r="G952" s="227"/>
      <c r="H952" s="227"/>
      <c r="I952" s="227"/>
      <c r="J952" s="227"/>
      <c r="K952" s="227"/>
      <c r="L952" s="227"/>
      <c r="M952" s="227"/>
      <c r="N952" s="227"/>
      <c r="O952" s="227"/>
      <c r="P952" s="227"/>
      <c r="Q952" s="227"/>
      <c r="R952" s="227"/>
      <c r="S952" s="227"/>
      <c r="T952" s="227"/>
      <c r="U952" s="227"/>
      <c r="V952" s="227"/>
      <c r="W952" s="227"/>
      <c r="X952" s="227"/>
      <c r="Y952" s="227"/>
      <c r="Z952" s="227"/>
      <c r="AA952" s="227"/>
      <c r="AB952" s="227"/>
      <c r="AC952" s="227"/>
      <c r="AD952" s="227"/>
      <c r="AE952" s="227"/>
      <c r="AF952" s="227"/>
      <c r="AG952" s="227"/>
      <c r="AH952" s="227"/>
      <c r="AI952" s="227"/>
    </row>
    <row r="953" hidden="1">
      <c r="A953" s="227"/>
      <c r="B953" s="227"/>
      <c r="C953" s="227"/>
      <c r="D953" s="227"/>
      <c r="E953" s="227"/>
      <c r="F953" s="227"/>
      <c r="G953" s="227"/>
      <c r="H953" s="227"/>
      <c r="I953" s="227"/>
      <c r="J953" s="227"/>
      <c r="K953" s="227"/>
      <c r="L953" s="227"/>
      <c r="M953" s="227"/>
      <c r="N953" s="227"/>
      <c r="O953" s="227"/>
      <c r="P953" s="227"/>
      <c r="Q953" s="227"/>
      <c r="R953" s="227"/>
      <c r="S953" s="227"/>
      <c r="T953" s="227"/>
      <c r="U953" s="227"/>
      <c r="V953" s="227"/>
      <c r="W953" s="227"/>
      <c r="X953" s="227"/>
      <c r="Y953" s="227"/>
      <c r="Z953" s="227"/>
      <c r="AA953" s="227"/>
      <c r="AB953" s="227"/>
      <c r="AC953" s="227"/>
      <c r="AD953" s="227"/>
      <c r="AE953" s="227"/>
      <c r="AF953" s="227"/>
      <c r="AG953" s="227"/>
      <c r="AH953" s="227"/>
      <c r="AI953" s="227"/>
    </row>
    <row r="954" hidden="1">
      <c r="A954" s="227"/>
      <c r="B954" s="227"/>
      <c r="C954" s="227"/>
      <c r="D954" s="227"/>
      <c r="E954" s="227"/>
      <c r="F954" s="227"/>
      <c r="G954" s="227"/>
      <c r="H954" s="227"/>
      <c r="I954" s="227"/>
      <c r="J954" s="227"/>
      <c r="K954" s="227"/>
      <c r="L954" s="227"/>
      <c r="M954" s="227"/>
      <c r="N954" s="227"/>
      <c r="O954" s="227"/>
      <c r="P954" s="227"/>
      <c r="Q954" s="227"/>
      <c r="R954" s="227"/>
      <c r="S954" s="227"/>
      <c r="T954" s="227"/>
      <c r="U954" s="227"/>
      <c r="V954" s="227"/>
      <c r="W954" s="227"/>
      <c r="X954" s="227"/>
      <c r="Y954" s="227"/>
      <c r="Z954" s="227"/>
      <c r="AA954" s="227"/>
      <c r="AB954" s="227"/>
      <c r="AC954" s="227"/>
      <c r="AD954" s="227"/>
      <c r="AE954" s="227"/>
      <c r="AF954" s="227"/>
      <c r="AG954" s="227"/>
      <c r="AH954" s="227"/>
      <c r="AI954" s="227"/>
    </row>
    <row r="955" hidden="1">
      <c r="A955" s="227"/>
      <c r="B955" s="227"/>
      <c r="C955" s="227"/>
      <c r="D955" s="227"/>
      <c r="E955" s="227"/>
      <c r="F955" s="227"/>
      <c r="G955" s="227"/>
      <c r="H955" s="227"/>
      <c r="I955" s="227"/>
      <c r="J955" s="227"/>
      <c r="K955" s="227"/>
      <c r="L955" s="227"/>
      <c r="M955" s="227"/>
      <c r="N955" s="227"/>
      <c r="O955" s="227"/>
      <c r="P955" s="227"/>
      <c r="Q955" s="227"/>
      <c r="R955" s="227"/>
      <c r="S955" s="227"/>
      <c r="T955" s="227"/>
      <c r="U955" s="227"/>
      <c r="V955" s="227"/>
      <c r="W955" s="227"/>
      <c r="X955" s="227"/>
      <c r="Y955" s="227"/>
      <c r="Z955" s="227"/>
      <c r="AA955" s="227"/>
      <c r="AB955" s="227"/>
      <c r="AC955" s="227"/>
      <c r="AD955" s="227"/>
      <c r="AE955" s="227"/>
      <c r="AF955" s="227"/>
      <c r="AG955" s="227"/>
      <c r="AH955" s="227"/>
      <c r="AI955" s="227"/>
    </row>
    <row r="956" hidden="1">
      <c r="A956" s="227"/>
      <c r="B956" s="227"/>
      <c r="C956" s="227"/>
      <c r="D956" s="227"/>
      <c r="E956" s="227"/>
      <c r="F956" s="227"/>
      <c r="G956" s="227"/>
      <c r="H956" s="227"/>
      <c r="I956" s="227"/>
      <c r="J956" s="227"/>
      <c r="K956" s="227"/>
      <c r="L956" s="227"/>
      <c r="M956" s="227"/>
      <c r="N956" s="227"/>
      <c r="O956" s="227"/>
      <c r="P956" s="227"/>
      <c r="Q956" s="227"/>
      <c r="R956" s="227"/>
      <c r="S956" s="227"/>
      <c r="T956" s="227"/>
      <c r="U956" s="227"/>
      <c r="V956" s="227"/>
      <c r="W956" s="227"/>
      <c r="X956" s="227"/>
      <c r="Y956" s="227"/>
      <c r="Z956" s="227"/>
      <c r="AA956" s="227"/>
      <c r="AB956" s="227"/>
      <c r="AC956" s="227"/>
      <c r="AD956" s="227"/>
      <c r="AE956" s="227"/>
      <c r="AF956" s="227"/>
      <c r="AG956" s="227"/>
      <c r="AH956" s="227"/>
      <c r="AI956" s="227"/>
    </row>
    <row r="957" hidden="1">
      <c r="A957" s="227"/>
      <c r="B957" s="227"/>
      <c r="C957" s="227"/>
      <c r="D957" s="227"/>
      <c r="E957" s="227"/>
      <c r="F957" s="227"/>
      <c r="G957" s="227"/>
      <c r="H957" s="227"/>
      <c r="I957" s="227"/>
      <c r="J957" s="227"/>
      <c r="K957" s="227"/>
      <c r="L957" s="227"/>
      <c r="M957" s="227"/>
      <c r="N957" s="227"/>
      <c r="O957" s="227"/>
      <c r="P957" s="227"/>
      <c r="Q957" s="227"/>
      <c r="R957" s="227"/>
      <c r="S957" s="227"/>
      <c r="T957" s="227"/>
      <c r="U957" s="227"/>
      <c r="V957" s="227"/>
      <c r="W957" s="227"/>
      <c r="X957" s="227"/>
      <c r="Y957" s="227"/>
      <c r="Z957" s="227"/>
      <c r="AA957" s="227"/>
      <c r="AB957" s="227"/>
      <c r="AC957" s="227"/>
      <c r="AD957" s="227"/>
      <c r="AE957" s="227"/>
      <c r="AF957" s="227"/>
      <c r="AG957" s="227"/>
      <c r="AH957" s="227"/>
      <c r="AI957" s="227"/>
    </row>
    <row r="958" hidden="1">
      <c r="A958" s="227"/>
      <c r="B958" s="227"/>
      <c r="C958" s="227"/>
      <c r="D958" s="227"/>
      <c r="E958" s="227"/>
      <c r="F958" s="227"/>
      <c r="G958" s="227"/>
      <c r="H958" s="227"/>
      <c r="I958" s="227"/>
      <c r="J958" s="227"/>
      <c r="K958" s="227"/>
      <c r="L958" s="227"/>
      <c r="M958" s="227"/>
      <c r="N958" s="227"/>
      <c r="O958" s="227"/>
      <c r="P958" s="227"/>
      <c r="Q958" s="227"/>
      <c r="R958" s="227"/>
      <c r="S958" s="227"/>
      <c r="T958" s="227"/>
      <c r="U958" s="227"/>
      <c r="V958" s="227"/>
      <c r="W958" s="227"/>
      <c r="X958" s="227"/>
      <c r="Y958" s="227"/>
      <c r="Z958" s="227"/>
      <c r="AA958" s="227"/>
      <c r="AB958" s="227"/>
      <c r="AC958" s="227"/>
      <c r="AD958" s="227"/>
      <c r="AE958" s="227"/>
      <c r="AF958" s="227"/>
      <c r="AG958" s="227"/>
      <c r="AH958" s="227"/>
      <c r="AI958" s="227"/>
    </row>
    <row r="959" hidden="1">
      <c r="A959" s="227"/>
      <c r="B959" s="227"/>
      <c r="C959" s="227"/>
      <c r="D959" s="227"/>
      <c r="E959" s="227"/>
      <c r="F959" s="227"/>
      <c r="G959" s="227"/>
      <c r="H959" s="227"/>
      <c r="I959" s="227"/>
      <c r="J959" s="227"/>
      <c r="K959" s="227"/>
      <c r="L959" s="227"/>
      <c r="M959" s="227"/>
      <c r="N959" s="227"/>
      <c r="O959" s="227"/>
      <c r="P959" s="227"/>
      <c r="Q959" s="227"/>
      <c r="R959" s="227"/>
      <c r="S959" s="227"/>
      <c r="T959" s="227"/>
      <c r="U959" s="227"/>
      <c r="V959" s="227"/>
      <c r="W959" s="227"/>
      <c r="X959" s="227"/>
      <c r="Y959" s="227"/>
      <c r="Z959" s="227"/>
      <c r="AA959" s="227"/>
      <c r="AB959" s="227"/>
      <c r="AC959" s="227"/>
      <c r="AD959" s="227"/>
      <c r="AE959" s="227"/>
      <c r="AF959" s="227"/>
      <c r="AG959" s="227"/>
      <c r="AH959" s="227"/>
      <c r="AI959" s="227"/>
    </row>
    <row r="960" hidden="1">
      <c r="A960" s="227"/>
      <c r="B960" s="227"/>
      <c r="C960" s="227"/>
      <c r="D960" s="227"/>
      <c r="E960" s="227"/>
      <c r="F960" s="227"/>
      <c r="G960" s="227"/>
      <c r="H960" s="227"/>
      <c r="I960" s="227"/>
      <c r="J960" s="227"/>
      <c r="K960" s="227"/>
      <c r="L960" s="227"/>
      <c r="M960" s="227"/>
      <c r="N960" s="227"/>
      <c r="O960" s="227"/>
      <c r="P960" s="227"/>
      <c r="Q960" s="227"/>
      <c r="R960" s="227"/>
      <c r="S960" s="227"/>
      <c r="T960" s="227"/>
      <c r="U960" s="227"/>
      <c r="V960" s="227"/>
      <c r="W960" s="227"/>
      <c r="X960" s="227"/>
      <c r="Y960" s="227"/>
      <c r="Z960" s="227"/>
      <c r="AA960" s="227"/>
      <c r="AB960" s="227"/>
      <c r="AC960" s="227"/>
      <c r="AD960" s="227"/>
      <c r="AE960" s="227"/>
      <c r="AF960" s="227"/>
      <c r="AG960" s="227"/>
      <c r="AH960" s="227"/>
      <c r="AI960" s="227"/>
    </row>
    <row r="961" hidden="1">
      <c r="A961" s="227"/>
      <c r="B961" s="227"/>
      <c r="C961" s="227"/>
      <c r="D961" s="227"/>
      <c r="E961" s="227"/>
      <c r="F961" s="227"/>
      <c r="G961" s="227"/>
      <c r="H961" s="227"/>
      <c r="I961" s="227"/>
      <c r="J961" s="227"/>
      <c r="K961" s="227"/>
      <c r="L961" s="227"/>
      <c r="M961" s="227"/>
      <c r="N961" s="227"/>
      <c r="O961" s="227"/>
      <c r="P961" s="227"/>
      <c r="Q961" s="227"/>
      <c r="R961" s="227"/>
      <c r="S961" s="227"/>
      <c r="T961" s="227"/>
      <c r="U961" s="227"/>
      <c r="V961" s="227"/>
      <c r="W961" s="227"/>
      <c r="X961" s="227"/>
      <c r="Y961" s="227"/>
      <c r="Z961" s="227"/>
      <c r="AA961" s="227"/>
      <c r="AB961" s="227"/>
      <c r="AC961" s="227"/>
      <c r="AD961" s="227"/>
      <c r="AE961" s="227"/>
      <c r="AF961" s="227"/>
      <c r="AG961" s="227"/>
      <c r="AH961" s="227"/>
      <c r="AI961" s="227"/>
    </row>
    <row r="962" hidden="1">
      <c r="A962" s="227"/>
      <c r="B962" s="227"/>
      <c r="C962" s="227"/>
      <c r="D962" s="227"/>
      <c r="E962" s="227"/>
      <c r="F962" s="227"/>
      <c r="G962" s="227"/>
      <c r="H962" s="227"/>
      <c r="I962" s="227"/>
      <c r="J962" s="227"/>
      <c r="K962" s="227"/>
      <c r="L962" s="227"/>
      <c r="M962" s="227"/>
      <c r="N962" s="227"/>
      <c r="O962" s="227"/>
      <c r="P962" s="227"/>
      <c r="Q962" s="227"/>
      <c r="R962" s="227"/>
      <c r="S962" s="227"/>
      <c r="T962" s="227"/>
      <c r="U962" s="227"/>
      <c r="V962" s="227"/>
      <c r="W962" s="227"/>
      <c r="X962" s="227"/>
      <c r="Y962" s="227"/>
      <c r="Z962" s="227"/>
      <c r="AA962" s="227"/>
      <c r="AB962" s="227"/>
      <c r="AC962" s="227"/>
      <c r="AD962" s="227"/>
      <c r="AE962" s="227"/>
      <c r="AF962" s="227"/>
      <c r="AG962" s="227"/>
      <c r="AH962" s="227"/>
      <c r="AI962" s="227"/>
    </row>
    <row r="963" hidden="1">
      <c r="A963" s="227"/>
      <c r="B963" s="227"/>
      <c r="C963" s="227"/>
      <c r="D963" s="227"/>
      <c r="E963" s="227"/>
      <c r="F963" s="227"/>
      <c r="G963" s="227"/>
      <c r="H963" s="227"/>
      <c r="I963" s="227"/>
      <c r="J963" s="227"/>
      <c r="K963" s="227"/>
      <c r="L963" s="227"/>
      <c r="M963" s="227"/>
      <c r="N963" s="227"/>
      <c r="O963" s="227"/>
      <c r="P963" s="227"/>
      <c r="Q963" s="227"/>
      <c r="R963" s="227"/>
      <c r="S963" s="227"/>
      <c r="T963" s="227"/>
      <c r="U963" s="227"/>
      <c r="V963" s="227"/>
      <c r="W963" s="227"/>
      <c r="X963" s="227"/>
      <c r="Y963" s="227"/>
      <c r="Z963" s="227"/>
      <c r="AA963" s="227"/>
      <c r="AB963" s="227"/>
      <c r="AC963" s="227"/>
      <c r="AD963" s="227"/>
      <c r="AE963" s="227"/>
      <c r="AF963" s="227"/>
      <c r="AG963" s="227"/>
      <c r="AH963" s="227"/>
      <c r="AI963" s="227"/>
    </row>
    <row r="964" hidden="1">
      <c r="A964" s="227"/>
      <c r="B964" s="227"/>
      <c r="C964" s="227"/>
      <c r="D964" s="227"/>
      <c r="E964" s="227"/>
      <c r="F964" s="227"/>
      <c r="G964" s="227"/>
      <c r="H964" s="227"/>
      <c r="I964" s="227"/>
      <c r="J964" s="227"/>
      <c r="K964" s="227"/>
      <c r="L964" s="227"/>
      <c r="M964" s="227"/>
      <c r="N964" s="227"/>
      <c r="O964" s="227"/>
      <c r="P964" s="227"/>
      <c r="Q964" s="227"/>
      <c r="R964" s="227"/>
      <c r="S964" s="227"/>
      <c r="T964" s="227"/>
      <c r="U964" s="227"/>
      <c r="V964" s="227"/>
      <c r="W964" s="227"/>
      <c r="X964" s="227"/>
      <c r="Y964" s="227"/>
      <c r="Z964" s="227"/>
      <c r="AA964" s="227"/>
      <c r="AB964" s="227"/>
      <c r="AC964" s="227"/>
      <c r="AD964" s="227"/>
      <c r="AE964" s="227"/>
      <c r="AF964" s="227"/>
      <c r="AG964" s="227"/>
      <c r="AH964" s="227"/>
      <c r="AI964" s="227"/>
    </row>
    <row r="965" hidden="1">
      <c r="A965" s="227"/>
      <c r="B965" s="227"/>
      <c r="C965" s="227"/>
      <c r="D965" s="227"/>
      <c r="E965" s="227"/>
      <c r="F965" s="227"/>
      <c r="G965" s="227"/>
      <c r="H965" s="227"/>
      <c r="I965" s="227"/>
      <c r="J965" s="227"/>
      <c r="K965" s="227"/>
      <c r="L965" s="227"/>
      <c r="M965" s="227"/>
      <c r="N965" s="227"/>
      <c r="O965" s="227"/>
      <c r="P965" s="227"/>
      <c r="Q965" s="227"/>
      <c r="R965" s="227"/>
      <c r="S965" s="227"/>
      <c r="T965" s="227"/>
      <c r="U965" s="227"/>
      <c r="V965" s="227"/>
      <c r="W965" s="227"/>
      <c r="X965" s="227"/>
      <c r="Y965" s="227"/>
      <c r="Z965" s="227"/>
      <c r="AA965" s="227"/>
      <c r="AB965" s="227"/>
      <c r="AC965" s="227"/>
      <c r="AD965" s="227"/>
      <c r="AE965" s="227"/>
      <c r="AF965" s="227"/>
      <c r="AG965" s="227"/>
      <c r="AH965" s="227"/>
      <c r="AI965" s="227"/>
    </row>
    <row r="966" hidden="1">
      <c r="A966" s="227"/>
      <c r="B966" s="227"/>
      <c r="C966" s="227"/>
      <c r="D966" s="227"/>
      <c r="E966" s="227"/>
      <c r="F966" s="227"/>
      <c r="G966" s="227"/>
      <c r="H966" s="227"/>
      <c r="I966" s="227"/>
      <c r="J966" s="227"/>
      <c r="K966" s="227"/>
      <c r="L966" s="227"/>
      <c r="M966" s="227"/>
      <c r="N966" s="227"/>
      <c r="O966" s="227"/>
      <c r="P966" s="227"/>
      <c r="Q966" s="227"/>
      <c r="R966" s="227"/>
      <c r="S966" s="227"/>
      <c r="T966" s="227"/>
      <c r="U966" s="227"/>
      <c r="V966" s="227"/>
      <c r="W966" s="227"/>
      <c r="X966" s="227"/>
      <c r="Y966" s="227"/>
      <c r="Z966" s="227"/>
      <c r="AA966" s="227"/>
      <c r="AB966" s="227"/>
      <c r="AC966" s="227"/>
      <c r="AD966" s="227"/>
      <c r="AE966" s="227"/>
      <c r="AF966" s="227"/>
      <c r="AG966" s="227"/>
      <c r="AH966" s="227"/>
      <c r="AI966" s="227"/>
    </row>
    <row r="967" hidden="1">
      <c r="A967" s="227"/>
      <c r="B967" s="227"/>
      <c r="C967" s="227"/>
      <c r="D967" s="227"/>
      <c r="E967" s="227"/>
      <c r="F967" s="227"/>
      <c r="G967" s="227"/>
      <c r="H967" s="227"/>
      <c r="I967" s="227"/>
      <c r="J967" s="227"/>
      <c r="K967" s="227"/>
      <c r="L967" s="227"/>
      <c r="M967" s="227"/>
      <c r="N967" s="227"/>
      <c r="O967" s="227"/>
      <c r="P967" s="227"/>
      <c r="Q967" s="227"/>
      <c r="R967" s="227"/>
      <c r="S967" s="227"/>
      <c r="T967" s="227"/>
      <c r="U967" s="227"/>
      <c r="V967" s="227"/>
      <c r="W967" s="227"/>
      <c r="X967" s="227"/>
      <c r="Y967" s="227"/>
      <c r="Z967" s="227"/>
      <c r="AA967" s="227"/>
      <c r="AB967" s="227"/>
      <c r="AC967" s="227"/>
      <c r="AD967" s="227"/>
      <c r="AE967" s="227"/>
      <c r="AF967" s="227"/>
      <c r="AG967" s="227"/>
      <c r="AH967" s="227"/>
      <c r="AI967" s="227"/>
    </row>
    <row r="968" hidden="1">
      <c r="A968" s="227"/>
      <c r="B968" s="227"/>
      <c r="C968" s="227"/>
      <c r="D968" s="227"/>
      <c r="E968" s="227"/>
      <c r="F968" s="227"/>
      <c r="G968" s="227"/>
      <c r="H968" s="227"/>
      <c r="I968" s="227"/>
      <c r="J968" s="227"/>
      <c r="K968" s="227"/>
      <c r="L968" s="227"/>
      <c r="M968" s="227"/>
      <c r="N968" s="227"/>
      <c r="O968" s="227"/>
      <c r="P968" s="227"/>
      <c r="Q968" s="227"/>
      <c r="R968" s="227"/>
      <c r="S968" s="227"/>
      <c r="T968" s="227"/>
      <c r="U968" s="227"/>
      <c r="V968" s="227"/>
      <c r="W968" s="227"/>
      <c r="X968" s="227"/>
      <c r="Y968" s="227"/>
      <c r="Z968" s="227"/>
      <c r="AA968" s="227"/>
      <c r="AB968" s="227"/>
      <c r="AC968" s="227"/>
      <c r="AD968" s="227"/>
      <c r="AE968" s="227"/>
      <c r="AF968" s="227"/>
      <c r="AG968" s="227"/>
      <c r="AH968" s="227"/>
      <c r="AI968" s="227"/>
    </row>
    <row r="969" hidden="1">
      <c r="A969" s="227"/>
      <c r="B969" s="227"/>
      <c r="C969" s="227"/>
      <c r="D969" s="227"/>
      <c r="E969" s="227"/>
      <c r="F969" s="227"/>
      <c r="G969" s="227"/>
      <c r="H969" s="227"/>
      <c r="I969" s="227"/>
      <c r="J969" s="227"/>
      <c r="K969" s="227"/>
      <c r="L969" s="227"/>
      <c r="M969" s="227"/>
      <c r="N969" s="227"/>
      <c r="O969" s="227"/>
      <c r="P969" s="227"/>
      <c r="Q969" s="227"/>
      <c r="R969" s="227"/>
      <c r="S969" s="227"/>
      <c r="T969" s="227"/>
      <c r="U969" s="227"/>
      <c r="V969" s="227"/>
      <c r="W969" s="227"/>
      <c r="X969" s="227"/>
      <c r="Y969" s="227"/>
      <c r="Z969" s="227"/>
      <c r="AA969" s="227"/>
      <c r="AB969" s="227"/>
      <c r="AC969" s="227"/>
      <c r="AD969" s="227"/>
      <c r="AE969" s="227"/>
      <c r="AF969" s="227"/>
      <c r="AG969" s="227"/>
      <c r="AH969" s="227"/>
      <c r="AI969" s="227"/>
    </row>
    <row r="970" hidden="1">
      <c r="A970" s="227"/>
      <c r="B970" s="227"/>
      <c r="C970" s="227"/>
      <c r="D970" s="227"/>
      <c r="E970" s="227"/>
      <c r="F970" s="227"/>
      <c r="G970" s="227"/>
      <c r="H970" s="227"/>
      <c r="I970" s="227"/>
      <c r="J970" s="227"/>
      <c r="K970" s="227"/>
      <c r="L970" s="227"/>
      <c r="M970" s="227"/>
      <c r="N970" s="227"/>
      <c r="O970" s="227"/>
      <c r="P970" s="227"/>
      <c r="Q970" s="227"/>
      <c r="R970" s="227"/>
      <c r="S970" s="227"/>
      <c r="T970" s="227"/>
      <c r="U970" s="227"/>
      <c r="V970" s="227"/>
      <c r="W970" s="227"/>
      <c r="X970" s="227"/>
      <c r="Y970" s="227"/>
      <c r="Z970" s="227"/>
      <c r="AA970" s="227"/>
      <c r="AB970" s="227"/>
      <c r="AC970" s="227"/>
      <c r="AD970" s="227"/>
      <c r="AE970" s="227"/>
      <c r="AF970" s="227"/>
      <c r="AG970" s="227"/>
      <c r="AH970" s="227"/>
      <c r="AI970" s="227"/>
    </row>
    <row r="971" hidden="1">
      <c r="A971" s="227"/>
      <c r="B971" s="227"/>
      <c r="C971" s="227"/>
      <c r="D971" s="227"/>
      <c r="E971" s="227"/>
      <c r="F971" s="227"/>
      <c r="G971" s="227"/>
      <c r="H971" s="227"/>
      <c r="I971" s="227"/>
      <c r="J971" s="227"/>
      <c r="K971" s="227"/>
      <c r="L971" s="227"/>
      <c r="M971" s="227"/>
      <c r="N971" s="227"/>
      <c r="O971" s="227"/>
      <c r="P971" s="227"/>
      <c r="Q971" s="227"/>
      <c r="R971" s="227"/>
      <c r="S971" s="227"/>
      <c r="T971" s="227"/>
      <c r="U971" s="227"/>
      <c r="V971" s="227"/>
      <c r="W971" s="227"/>
      <c r="X971" s="227"/>
      <c r="Y971" s="227"/>
      <c r="Z971" s="227"/>
      <c r="AA971" s="227"/>
      <c r="AB971" s="227"/>
      <c r="AC971" s="227"/>
      <c r="AD971" s="227"/>
      <c r="AE971" s="227"/>
      <c r="AF971" s="227"/>
      <c r="AG971" s="227"/>
      <c r="AH971" s="227"/>
      <c r="AI971" s="227"/>
    </row>
    <row r="972" hidden="1">
      <c r="A972" s="227"/>
      <c r="B972" s="227"/>
      <c r="C972" s="227"/>
      <c r="D972" s="227"/>
      <c r="E972" s="227"/>
      <c r="F972" s="227"/>
      <c r="G972" s="227"/>
      <c r="H972" s="227"/>
      <c r="I972" s="227"/>
      <c r="J972" s="227"/>
      <c r="K972" s="227"/>
      <c r="L972" s="227"/>
      <c r="M972" s="227"/>
      <c r="N972" s="227"/>
      <c r="O972" s="227"/>
      <c r="P972" s="227"/>
      <c r="Q972" s="227"/>
      <c r="R972" s="227"/>
      <c r="S972" s="227"/>
      <c r="T972" s="227"/>
      <c r="U972" s="227"/>
      <c r="V972" s="227"/>
      <c r="W972" s="227"/>
      <c r="X972" s="227"/>
      <c r="Y972" s="227"/>
      <c r="Z972" s="227"/>
      <c r="AA972" s="227"/>
      <c r="AB972" s="227"/>
      <c r="AC972" s="227"/>
      <c r="AD972" s="227"/>
      <c r="AE972" s="227"/>
      <c r="AF972" s="227"/>
      <c r="AG972" s="227"/>
      <c r="AH972" s="227"/>
      <c r="AI972" s="227"/>
    </row>
    <row r="973" hidden="1">
      <c r="A973" s="227"/>
      <c r="B973" s="227"/>
      <c r="C973" s="227"/>
      <c r="D973" s="227"/>
      <c r="E973" s="227"/>
      <c r="F973" s="227"/>
      <c r="G973" s="227"/>
      <c r="H973" s="227"/>
      <c r="I973" s="227"/>
      <c r="J973" s="227"/>
      <c r="K973" s="227"/>
      <c r="L973" s="227"/>
      <c r="M973" s="227"/>
      <c r="N973" s="227"/>
      <c r="O973" s="227"/>
      <c r="P973" s="227"/>
      <c r="Q973" s="227"/>
      <c r="R973" s="227"/>
      <c r="S973" s="227"/>
      <c r="T973" s="227"/>
      <c r="U973" s="227"/>
      <c r="V973" s="227"/>
      <c r="W973" s="227"/>
      <c r="X973" s="227"/>
      <c r="Y973" s="227"/>
      <c r="Z973" s="227"/>
      <c r="AA973" s="227"/>
      <c r="AB973" s="227"/>
      <c r="AC973" s="227"/>
      <c r="AD973" s="227"/>
      <c r="AE973" s="227"/>
      <c r="AF973" s="227"/>
      <c r="AG973" s="227"/>
      <c r="AH973" s="227"/>
      <c r="AI973" s="227"/>
    </row>
    <row r="974" hidden="1">
      <c r="A974" s="227"/>
      <c r="B974" s="227"/>
      <c r="C974" s="227"/>
      <c r="D974" s="227"/>
      <c r="E974" s="227"/>
      <c r="F974" s="227"/>
      <c r="G974" s="227"/>
      <c r="H974" s="227"/>
      <c r="I974" s="227"/>
      <c r="J974" s="227"/>
      <c r="K974" s="227"/>
      <c r="L974" s="227"/>
      <c r="M974" s="227"/>
      <c r="N974" s="227"/>
      <c r="O974" s="227"/>
      <c r="P974" s="227"/>
      <c r="Q974" s="227"/>
      <c r="R974" s="227"/>
      <c r="S974" s="227"/>
      <c r="T974" s="227"/>
      <c r="U974" s="227"/>
      <c r="V974" s="227"/>
      <c r="W974" s="227"/>
      <c r="X974" s="227"/>
      <c r="Y974" s="227"/>
      <c r="Z974" s="227"/>
      <c r="AA974" s="227"/>
      <c r="AB974" s="227"/>
      <c r="AC974" s="227"/>
      <c r="AD974" s="227"/>
      <c r="AE974" s="227"/>
      <c r="AF974" s="227"/>
      <c r="AG974" s="227"/>
      <c r="AH974" s="227"/>
      <c r="AI974" s="227"/>
    </row>
    <row r="975" hidden="1">
      <c r="A975" s="227"/>
      <c r="B975" s="227"/>
      <c r="C975" s="227"/>
      <c r="D975" s="227"/>
      <c r="E975" s="227"/>
      <c r="F975" s="227"/>
      <c r="G975" s="227"/>
      <c r="H975" s="227"/>
      <c r="I975" s="227"/>
      <c r="J975" s="227"/>
      <c r="K975" s="227"/>
      <c r="L975" s="227"/>
      <c r="M975" s="227"/>
      <c r="N975" s="227"/>
      <c r="O975" s="227"/>
      <c r="P975" s="227"/>
      <c r="Q975" s="227"/>
      <c r="R975" s="227"/>
      <c r="S975" s="227"/>
      <c r="T975" s="227"/>
      <c r="U975" s="227"/>
      <c r="V975" s="227"/>
      <c r="W975" s="227"/>
      <c r="X975" s="227"/>
      <c r="Y975" s="227"/>
      <c r="Z975" s="227"/>
      <c r="AA975" s="227"/>
      <c r="AB975" s="227"/>
      <c r="AC975" s="227"/>
      <c r="AD975" s="227"/>
      <c r="AE975" s="227"/>
      <c r="AF975" s="227"/>
      <c r="AG975" s="227"/>
      <c r="AH975" s="227"/>
      <c r="AI975" s="227"/>
    </row>
    <row r="976" hidden="1">
      <c r="A976" s="227"/>
      <c r="B976" s="227"/>
      <c r="C976" s="227"/>
      <c r="D976" s="227"/>
      <c r="E976" s="227"/>
      <c r="F976" s="227"/>
      <c r="G976" s="227"/>
      <c r="H976" s="227"/>
      <c r="I976" s="227"/>
      <c r="J976" s="227"/>
      <c r="K976" s="227"/>
      <c r="L976" s="227"/>
      <c r="M976" s="227"/>
      <c r="N976" s="227"/>
      <c r="O976" s="227"/>
      <c r="P976" s="227"/>
      <c r="Q976" s="227"/>
      <c r="R976" s="227"/>
      <c r="S976" s="227"/>
      <c r="T976" s="227"/>
      <c r="U976" s="227"/>
      <c r="V976" s="227"/>
      <c r="W976" s="227"/>
      <c r="X976" s="227"/>
      <c r="Y976" s="227"/>
      <c r="Z976" s="227"/>
      <c r="AA976" s="227"/>
      <c r="AB976" s="227"/>
      <c r="AC976" s="227"/>
      <c r="AD976" s="227"/>
      <c r="AE976" s="227"/>
      <c r="AF976" s="227"/>
      <c r="AG976" s="227"/>
      <c r="AH976" s="227"/>
      <c r="AI976" s="227"/>
    </row>
    <row r="977" hidden="1">
      <c r="A977" s="227"/>
      <c r="B977" s="227"/>
      <c r="C977" s="227"/>
      <c r="D977" s="227"/>
      <c r="E977" s="227"/>
      <c r="F977" s="227"/>
      <c r="G977" s="227"/>
      <c r="H977" s="227"/>
      <c r="I977" s="227"/>
      <c r="J977" s="227"/>
      <c r="K977" s="227"/>
      <c r="L977" s="227"/>
      <c r="M977" s="227"/>
      <c r="N977" s="227"/>
      <c r="O977" s="227"/>
      <c r="P977" s="227"/>
      <c r="Q977" s="227"/>
      <c r="R977" s="227"/>
      <c r="S977" s="227"/>
      <c r="T977" s="227"/>
      <c r="U977" s="227"/>
      <c r="V977" s="227"/>
      <c r="W977" s="227"/>
      <c r="X977" s="227"/>
      <c r="Y977" s="227"/>
      <c r="Z977" s="227"/>
      <c r="AA977" s="227"/>
      <c r="AB977" s="227"/>
      <c r="AC977" s="227"/>
      <c r="AD977" s="227"/>
      <c r="AE977" s="227"/>
      <c r="AF977" s="227"/>
      <c r="AG977" s="227"/>
      <c r="AH977" s="227"/>
      <c r="AI977" s="227"/>
    </row>
    <row r="978" hidden="1">
      <c r="A978" s="227"/>
      <c r="B978" s="227"/>
      <c r="C978" s="227"/>
      <c r="D978" s="227"/>
      <c r="E978" s="227"/>
      <c r="F978" s="227"/>
      <c r="G978" s="227"/>
      <c r="H978" s="227"/>
      <c r="I978" s="227"/>
      <c r="J978" s="227"/>
      <c r="K978" s="227"/>
      <c r="L978" s="227"/>
      <c r="M978" s="227"/>
      <c r="N978" s="227"/>
      <c r="O978" s="227"/>
      <c r="P978" s="227"/>
      <c r="Q978" s="227"/>
      <c r="R978" s="227"/>
      <c r="S978" s="227"/>
      <c r="T978" s="227"/>
      <c r="U978" s="227"/>
      <c r="V978" s="227"/>
      <c r="W978" s="227"/>
      <c r="X978" s="227"/>
      <c r="Y978" s="227"/>
      <c r="Z978" s="227"/>
      <c r="AA978" s="227"/>
      <c r="AB978" s="227"/>
      <c r="AC978" s="227"/>
      <c r="AD978" s="227"/>
      <c r="AE978" s="227"/>
      <c r="AF978" s="227"/>
      <c r="AG978" s="227"/>
      <c r="AH978" s="227"/>
      <c r="AI978" s="227"/>
    </row>
    <row r="979" hidden="1">
      <c r="A979" s="227"/>
      <c r="B979" s="227"/>
      <c r="C979" s="227"/>
      <c r="D979" s="227"/>
      <c r="E979" s="227"/>
      <c r="F979" s="227"/>
      <c r="G979" s="227"/>
      <c r="H979" s="227"/>
      <c r="I979" s="227"/>
      <c r="J979" s="227"/>
      <c r="K979" s="227"/>
      <c r="L979" s="227"/>
      <c r="M979" s="227"/>
      <c r="N979" s="227"/>
      <c r="O979" s="227"/>
      <c r="P979" s="227"/>
      <c r="Q979" s="227"/>
      <c r="R979" s="227"/>
      <c r="S979" s="227"/>
      <c r="T979" s="227"/>
      <c r="U979" s="227"/>
      <c r="V979" s="227"/>
      <c r="W979" s="227"/>
      <c r="X979" s="227"/>
      <c r="Y979" s="227"/>
      <c r="Z979" s="227"/>
      <c r="AA979" s="227"/>
      <c r="AB979" s="227"/>
      <c r="AC979" s="227"/>
      <c r="AD979" s="227"/>
      <c r="AE979" s="227"/>
      <c r="AF979" s="227"/>
      <c r="AG979" s="227"/>
      <c r="AH979" s="227"/>
      <c r="AI979" s="227"/>
    </row>
    <row r="980" hidden="1">
      <c r="A980" s="227"/>
      <c r="B980" s="227"/>
      <c r="C980" s="227"/>
      <c r="D980" s="227"/>
      <c r="E980" s="227"/>
      <c r="F980" s="227"/>
      <c r="G980" s="227"/>
      <c r="H980" s="227"/>
      <c r="I980" s="227"/>
      <c r="J980" s="227"/>
      <c r="K980" s="227"/>
      <c r="L980" s="227"/>
      <c r="M980" s="227"/>
      <c r="N980" s="227"/>
      <c r="O980" s="227"/>
      <c r="P980" s="227"/>
      <c r="Q980" s="227"/>
      <c r="R980" s="227"/>
      <c r="S980" s="227"/>
      <c r="T980" s="227"/>
      <c r="U980" s="227"/>
      <c r="V980" s="227"/>
      <c r="W980" s="227"/>
      <c r="X980" s="227"/>
      <c r="Y980" s="227"/>
      <c r="Z980" s="227"/>
      <c r="AA980" s="227"/>
      <c r="AB980" s="227"/>
      <c r="AC980" s="227"/>
      <c r="AD980" s="227"/>
      <c r="AE980" s="227"/>
      <c r="AF980" s="227"/>
      <c r="AG980" s="227"/>
      <c r="AH980" s="227"/>
      <c r="AI980" s="227"/>
    </row>
    <row r="981" hidden="1">
      <c r="A981" s="227"/>
      <c r="B981" s="227"/>
      <c r="C981" s="227"/>
      <c r="D981" s="227"/>
      <c r="E981" s="227"/>
      <c r="F981" s="227"/>
      <c r="G981" s="227"/>
      <c r="H981" s="227"/>
      <c r="I981" s="227"/>
      <c r="J981" s="227"/>
      <c r="K981" s="227"/>
      <c r="L981" s="227"/>
      <c r="M981" s="227"/>
      <c r="N981" s="227"/>
      <c r="O981" s="227"/>
      <c r="P981" s="227"/>
      <c r="Q981" s="227"/>
      <c r="R981" s="227"/>
      <c r="S981" s="227"/>
      <c r="T981" s="227"/>
      <c r="U981" s="227"/>
      <c r="V981" s="227"/>
      <c r="W981" s="227"/>
      <c r="X981" s="227"/>
      <c r="Y981" s="227"/>
      <c r="Z981" s="227"/>
      <c r="AA981" s="227"/>
      <c r="AB981" s="227"/>
      <c r="AC981" s="227"/>
      <c r="AD981" s="227"/>
      <c r="AE981" s="227"/>
      <c r="AF981" s="227"/>
      <c r="AG981" s="227"/>
      <c r="AH981" s="227"/>
      <c r="AI981" s="227"/>
    </row>
    <row r="982" hidden="1">
      <c r="A982" s="227"/>
      <c r="B982" s="227"/>
      <c r="C982" s="227"/>
      <c r="D982" s="227"/>
      <c r="E982" s="227"/>
      <c r="F982" s="227"/>
      <c r="G982" s="227"/>
      <c r="H982" s="227"/>
      <c r="I982" s="227"/>
      <c r="J982" s="227"/>
      <c r="K982" s="227"/>
      <c r="L982" s="227"/>
      <c r="M982" s="227"/>
      <c r="N982" s="227"/>
      <c r="O982" s="227"/>
      <c r="P982" s="227"/>
      <c r="Q982" s="227"/>
      <c r="R982" s="227"/>
      <c r="S982" s="227"/>
      <c r="T982" s="227"/>
      <c r="U982" s="227"/>
      <c r="V982" s="227"/>
      <c r="W982" s="227"/>
      <c r="X982" s="227"/>
      <c r="Y982" s="227"/>
      <c r="Z982" s="227"/>
      <c r="AA982" s="227"/>
      <c r="AB982" s="227"/>
      <c r="AC982" s="227"/>
      <c r="AD982" s="227"/>
      <c r="AE982" s="227"/>
      <c r="AF982" s="227"/>
      <c r="AG982" s="227"/>
      <c r="AH982" s="227"/>
      <c r="AI982" s="227"/>
    </row>
    <row r="983" hidden="1">
      <c r="A983" s="227"/>
      <c r="B983" s="227"/>
      <c r="C983" s="227"/>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c r="AF983" s="227"/>
      <c r="AG983" s="227"/>
      <c r="AH983" s="227"/>
      <c r="AI983" s="227"/>
    </row>
    <row r="984" hidden="1">
      <c r="A984" s="227"/>
      <c r="B984" s="227"/>
      <c r="C984" s="227"/>
      <c r="D984" s="227"/>
      <c r="E984" s="227"/>
      <c r="F984" s="227"/>
      <c r="G984" s="227"/>
      <c r="H984" s="227"/>
      <c r="I984" s="227"/>
      <c r="J984" s="227"/>
      <c r="K984" s="227"/>
      <c r="L984" s="227"/>
      <c r="M984" s="227"/>
      <c r="N984" s="227"/>
      <c r="O984" s="227"/>
      <c r="P984" s="227"/>
      <c r="Q984" s="227"/>
      <c r="R984" s="227"/>
      <c r="S984" s="227"/>
      <c r="T984" s="227"/>
      <c r="U984" s="227"/>
      <c r="V984" s="227"/>
      <c r="W984" s="227"/>
      <c r="X984" s="227"/>
      <c r="Y984" s="227"/>
      <c r="Z984" s="227"/>
      <c r="AA984" s="227"/>
      <c r="AB984" s="227"/>
      <c r="AC984" s="227"/>
      <c r="AD984" s="227"/>
      <c r="AE984" s="227"/>
      <c r="AF984" s="227"/>
      <c r="AG984" s="227"/>
      <c r="AH984" s="227"/>
      <c r="AI984" s="227"/>
    </row>
    <row r="985" hidden="1">
      <c r="A985" s="227"/>
      <c r="B985" s="227"/>
      <c r="C985" s="227"/>
      <c r="D985" s="227"/>
      <c r="E985" s="227"/>
      <c r="F985" s="227"/>
      <c r="G985" s="227"/>
      <c r="H985" s="227"/>
      <c r="I985" s="227"/>
      <c r="J985" s="227"/>
      <c r="K985" s="227"/>
      <c r="L985" s="227"/>
      <c r="M985" s="227"/>
      <c r="N985" s="227"/>
      <c r="O985" s="227"/>
      <c r="P985" s="227"/>
      <c r="Q985" s="227"/>
      <c r="R985" s="227"/>
      <c r="S985" s="227"/>
      <c r="T985" s="227"/>
      <c r="U985" s="227"/>
      <c r="V985" s="227"/>
      <c r="W985" s="227"/>
      <c r="X985" s="227"/>
      <c r="Y985" s="227"/>
      <c r="Z985" s="227"/>
      <c r="AA985" s="227"/>
      <c r="AB985" s="227"/>
      <c r="AC985" s="227"/>
      <c r="AD985" s="227"/>
      <c r="AE985" s="227"/>
      <c r="AF985" s="227"/>
      <c r="AG985" s="227"/>
      <c r="AH985" s="227"/>
      <c r="AI985" s="227"/>
    </row>
    <row r="986" hidden="1">
      <c r="A986" s="227"/>
      <c r="B986" s="227"/>
      <c r="C986" s="227"/>
      <c r="D986" s="227"/>
      <c r="E986" s="227"/>
      <c r="F986" s="227"/>
      <c r="G986" s="227"/>
      <c r="H986" s="227"/>
      <c r="I986" s="227"/>
      <c r="J986" s="227"/>
      <c r="K986" s="227"/>
      <c r="L986" s="227"/>
      <c r="M986" s="227"/>
      <c r="N986" s="227"/>
      <c r="O986" s="227"/>
      <c r="P986" s="227"/>
      <c r="Q986" s="227"/>
      <c r="R986" s="227"/>
      <c r="S986" s="227"/>
      <c r="T986" s="227"/>
      <c r="U986" s="227"/>
      <c r="V986" s="227"/>
      <c r="W986" s="227"/>
      <c r="X986" s="227"/>
      <c r="Y986" s="227"/>
      <c r="Z986" s="227"/>
      <c r="AA986" s="227"/>
      <c r="AB986" s="227"/>
      <c r="AC986" s="227"/>
      <c r="AD986" s="227"/>
      <c r="AE986" s="227"/>
      <c r="AF986" s="227"/>
      <c r="AG986" s="227"/>
      <c r="AH986" s="227"/>
      <c r="AI986" s="227"/>
    </row>
    <row r="987" hidden="1">
      <c r="A987" s="227"/>
      <c r="B987" s="227"/>
      <c r="C987" s="227"/>
      <c r="D987" s="227"/>
      <c r="E987" s="227"/>
      <c r="F987" s="227"/>
      <c r="G987" s="227"/>
      <c r="H987" s="227"/>
      <c r="I987" s="227"/>
      <c r="J987" s="227"/>
      <c r="K987" s="227"/>
      <c r="L987" s="227"/>
      <c r="M987" s="227"/>
      <c r="N987" s="227"/>
      <c r="O987" s="227"/>
      <c r="P987" s="227"/>
      <c r="Q987" s="227"/>
      <c r="R987" s="227"/>
      <c r="S987" s="227"/>
      <c r="T987" s="227"/>
      <c r="U987" s="227"/>
      <c r="V987" s="227"/>
      <c r="W987" s="227"/>
      <c r="X987" s="227"/>
      <c r="Y987" s="227"/>
      <c r="Z987" s="227"/>
      <c r="AA987" s="227"/>
      <c r="AB987" s="227"/>
      <c r="AC987" s="227"/>
      <c r="AD987" s="227"/>
      <c r="AE987" s="227"/>
      <c r="AF987" s="227"/>
      <c r="AG987" s="227"/>
      <c r="AH987" s="227"/>
      <c r="AI987" s="227"/>
    </row>
    <row r="988" hidden="1">
      <c r="A988" s="227"/>
      <c r="B988" s="227"/>
      <c r="C988" s="227"/>
      <c r="D988" s="227"/>
      <c r="E988" s="227"/>
      <c r="F988" s="227"/>
      <c r="G988" s="227"/>
      <c r="H988" s="227"/>
      <c r="I988" s="227"/>
      <c r="J988" s="227"/>
      <c r="K988" s="227"/>
      <c r="L988" s="227"/>
      <c r="M988" s="227"/>
      <c r="N988" s="227"/>
      <c r="O988" s="227"/>
      <c r="P988" s="227"/>
      <c r="Q988" s="227"/>
      <c r="R988" s="227"/>
      <c r="S988" s="227"/>
      <c r="T988" s="227"/>
      <c r="U988" s="227"/>
      <c r="V988" s="227"/>
      <c r="W988" s="227"/>
      <c r="X988" s="227"/>
      <c r="Y988" s="227"/>
      <c r="Z988" s="227"/>
      <c r="AA988" s="227"/>
      <c r="AB988" s="227"/>
      <c r="AC988" s="227"/>
      <c r="AD988" s="227"/>
      <c r="AE988" s="227"/>
      <c r="AF988" s="227"/>
      <c r="AG988" s="227"/>
      <c r="AH988" s="227"/>
      <c r="AI988" s="227"/>
    </row>
    <row r="989" hidden="1">
      <c r="A989" s="227"/>
      <c r="B989" s="227"/>
      <c r="C989" s="227"/>
      <c r="D989" s="227"/>
      <c r="E989" s="227"/>
      <c r="F989" s="227"/>
      <c r="G989" s="227"/>
      <c r="H989" s="227"/>
      <c r="I989" s="227"/>
      <c r="J989" s="227"/>
      <c r="K989" s="227"/>
      <c r="L989" s="227"/>
      <c r="M989" s="227"/>
      <c r="N989" s="227"/>
      <c r="O989" s="227"/>
      <c r="P989" s="227"/>
      <c r="Q989" s="227"/>
      <c r="R989" s="227"/>
      <c r="S989" s="227"/>
      <c r="T989" s="227"/>
      <c r="U989" s="227"/>
      <c r="V989" s="227"/>
      <c r="W989" s="227"/>
      <c r="X989" s="227"/>
      <c r="Y989" s="227"/>
      <c r="Z989" s="227"/>
      <c r="AA989" s="227"/>
      <c r="AB989" s="227"/>
      <c r="AC989" s="227"/>
      <c r="AD989" s="227"/>
      <c r="AE989" s="227"/>
      <c r="AF989" s="227"/>
      <c r="AG989" s="227"/>
      <c r="AH989" s="227"/>
      <c r="AI989" s="227"/>
    </row>
    <row r="990" hidden="1">
      <c r="A990" s="227"/>
      <c r="B990" s="227"/>
      <c r="C990" s="227"/>
      <c r="D990" s="227"/>
      <c r="E990" s="227"/>
      <c r="F990" s="227"/>
      <c r="G990" s="227"/>
      <c r="H990" s="227"/>
      <c r="I990" s="227"/>
      <c r="J990" s="227"/>
      <c r="K990" s="227"/>
      <c r="L990" s="227"/>
      <c r="M990" s="227"/>
      <c r="N990" s="227"/>
      <c r="O990" s="227"/>
      <c r="P990" s="227"/>
      <c r="Q990" s="227"/>
      <c r="R990" s="227"/>
      <c r="S990" s="227"/>
      <c r="T990" s="227"/>
      <c r="U990" s="227"/>
      <c r="V990" s="227"/>
      <c r="W990" s="227"/>
      <c r="X990" s="227"/>
      <c r="Y990" s="227"/>
      <c r="Z990" s="227"/>
      <c r="AA990" s="227"/>
      <c r="AB990" s="227"/>
      <c r="AC990" s="227"/>
      <c r="AD990" s="227"/>
      <c r="AE990" s="227"/>
      <c r="AF990" s="227"/>
      <c r="AG990" s="227"/>
      <c r="AH990" s="227"/>
      <c r="AI990" s="227"/>
    </row>
    <row r="991" hidden="1">
      <c r="A991" s="227"/>
      <c r="B991" s="227"/>
      <c r="C991" s="227"/>
      <c r="D991" s="227"/>
      <c r="E991" s="227"/>
      <c r="F991" s="227"/>
      <c r="G991" s="227"/>
      <c r="H991" s="227"/>
      <c r="I991" s="227"/>
      <c r="J991" s="227"/>
      <c r="K991" s="227"/>
      <c r="L991" s="227"/>
      <c r="M991" s="227"/>
      <c r="N991" s="227"/>
      <c r="O991" s="227"/>
      <c r="P991" s="227"/>
      <c r="Q991" s="227"/>
      <c r="R991" s="227"/>
      <c r="S991" s="227"/>
      <c r="T991" s="227"/>
      <c r="U991" s="227"/>
      <c r="V991" s="227"/>
      <c r="W991" s="227"/>
      <c r="X991" s="227"/>
      <c r="Y991" s="227"/>
      <c r="Z991" s="227"/>
      <c r="AA991" s="227"/>
      <c r="AB991" s="227"/>
      <c r="AC991" s="227"/>
      <c r="AD991" s="227"/>
      <c r="AE991" s="227"/>
      <c r="AF991" s="227"/>
      <c r="AG991" s="227"/>
      <c r="AH991" s="227"/>
      <c r="AI991" s="227"/>
    </row>
    <row r="992" hidden="1">
      <c r="A992" s="227"/>
      <c r="B992" s="227"/>
      <c r="C992" s="227"/>
      <c r="D992" s="227"/>
      <c r="E992" s="227"/>
      <c r="F992" s="227"/>
      <c r="G992" s="227"/>
      <c r="H992" s="227"/>
      <c r="I992" s="227"/>
      <c r="J992" s="227"/>
      <c r="K992" s="227"/>
      <c r="L992" s="227"/>
      <c r="M992" s="227"/>
      <c r="N992" s="227"/>
      <c r="O992" s="227"/>
      <c r="P992" s="227"/>
      <c r="Q992" s="227"/>
      <c r="R992" s="227"/>
      <c r="S992" s="227"/>
      <c r="T992" s="227"/>
      <c r="U992" s="227"/>
      <c r="V992" s="227"/>
      <c r="W992" s="227"/>
      <c r="X992" s="227"/>
      <c r="Y992" s="227"/>
      <c r="Z992" s="227"/>
      <c r="AA992" s="227"/>
      <c r="AB992" s="227"/>
      <c r="AC992" s="227"/>
      <c r="AD992" s="227"/>
      <c r="AE992" s="227"/>
      <c r="AF992" s="227"/>
      <c r="AG992" s="227"/>
      <c r="AH992" s="227"/>
      <c r="AI992" s="227"/>
    </row>
    <row r="993" hidden="1">
      <c r="A993" s="227"/>
      <c r="B993" s="227"/>
      <c r="C993" s="227"/>
      <c r="D993" s="227"/>
      <c r="E993" s="227"/>
      <c r="F993" s="227"/>
      <c r="G993" s="227"/>
      <c r="H993" s="227"/>
      <c r="I993" s="227"/>
      <c r="J993" s="227"/>
      <c r="K993" s="227"/>
      <c r="L993" s="227"/>
      <c r="M993" s="227"/>
      <c r="N993" s="227"/>
      <c r="O993" s="227"/>
      <c r="P993" s="227"/>
      <c r="Q993" s="227"/>
      <c r="R993" s="227"/>
      <c r="S993" s="227"/>
      <c r="T993" s="227"/>
      <c r="U993" s="227"/>
      <c r="V993" s="227"/>
      <c r="W993" s="227"/>
      <c r="X993" s="227"/>
      <c r="Y993" s="227"/>
      <c r="Z993" s="227"/>
      <c r="AA993" s="227"/>
      <c r="AB993" s="227"/>
      <c r="AC993" s="227"/>
      <c r="AD993" s="227"/>
      <c r="AE993" s="227"/>
      <c r="AF993" s="227"/>
      <c r="AG993" s="227"/>
      <c r="AH993" s="227"/>
      <c r="AI993" s="227"/>
    </row>
    <row r="994" hidden="1">
      <c r="A994" s="227"/>
      <c r="B994" s="227"/>
      <c r="C994" s="227"/>
      <c r="D994" s="227"/>
      <c r="E994" s="227"/>
      <c r="F994" s="227"/>
      <c r="G994" s="227"/>
      <c r="H994" s="227"/>
      <c r="I994" s="227"/>
      <c r="J994" s="227"/>
      <c r="K994" s="227"/>
      <c r="L994" s="227"/>
      <c r="M994" s="227"/>
      <c r="N994" s="227"/>
      <c r="O994" s="227"/>
      <c r="P994" s="227"/>
      <c r="Q994" s="227"/>
      <c r="R994" s="227"/>
      <c r="S994" s="227"/>
      <c r="T994" s="227"/>
      <c r="U994" s="227"/>
      <c r="V994" s="227"/>
      <c r="W994" s="227"/>
      <c r="X994" s="227"/>
      <c r="Y994" s="227"/>
      <c r="Z994" s="227"/>
      <c r="AA994" s="227"/>
      <c r="AB994" s="227"/>
      <c r="AC994" s="227"/>
      <c r="AD994" s="227"/>
      <c r="AE994" s="227"/>
      <c r="AF994" s="227"/>
      <c r="AG994" s="227"/>
      <c r="AH994" s="227"/>
      <c r="AI994" s="227"/>
    </row>
    <row r="995" hidden="1">
      <c r="A995" s="227"/>
      <c r="B995" s="227"/>
      <c r="C995" s="227"/>
      <c r="D995" s="227"/>
      <c r="E995" s="227"/>
      <c r="F995" s="227"/>
      <c r="G995" s="227"/>
      <c r="H995" s="227"/>
      <c r="I995" s="227"/>
      <c r="J995" s="227"/>
      <c r="K995" s="227"/>
      <c r="L995" s="227"/>
      <c r="M995" s="227"/>
      <c r="N995" s="227"/>
      <c r="O995" s="227"/>
      <c r="P995" s="227"/>
      <c r="Q995" s="227"/>
      <c r="R995" s="227"/>
      <c r="S995" s="227"/>
      <c r="T995" s="227"/>
      <c r="U995" s="227"/>
      <c r="V995" s="227"/>
      <c r="W995" s="227"/>
      <c r="X995" s="227"/>
      <c r="Y995" s="227"/>
      <c r="Z995" s="227"/>
      <c r="AA995" s="227"/>
      <c r="AB995" s="227"/>
      <c r="AC995" s="227"/>
      <c r="AD995" s="227"/>
      <c r="AE995" s="227"/>
      <c r="AF995" s="227"/>
      <c r="AG995" s="227"/>
      <c r="AH995" s="227"/>
      <c r="AI995" s="227"/>
    </row>
    <row r="996" hidden="1">
      <c r="A996" s="227"/>
      <c r="B996" s="227"/>
      <c r="C996" s="227"/>
      <c r="D996" s="227"/>
      <c r="E996" s="227"/>
      <c r="F996" s="227"/>
      <c r="G996" s="227"/>
      <c r="H996" s="227"/>
      <c r="I996" s="227"/>
      <c r="J996" s="227"/>
      <c r="K996" s="227"/>
      <c r="L996" s="227"/>
      <c r="M996" s="227"/>
      <c r="N996" s="227"/>
      <c r="O996" s="227"/>
      <c r="P996" s="227"/>
      <c r="Q996" s="227"/>
      <c r="R996" s="227"/>
      <c r="S996" s="227"/>
      <c r="T996" s="227"/>
      <c r="U996" s="227"/>
      <c r="V996" s="227"/>
      <c r="W996" s="227"/>
      <c r="X996" s="227"/>
      <c r="Y996" s="227"/>
      <c r="Z996" s="227"/>
      <c r="AA996" s="227"/>
      <c r="AB996" s="227"/>
      <c r="AC996" s="227"/>
      <c r="AD996" s="227"/>
      <c r="AE996" s="227"/>
      <c r="AF996" s="227"/>
      <c r="AG996" s="227"/>
      <c r="AH996" s="227"/>
      <c r="AI996" s="227"/>
    </row>
    <row r="997" hidden="1">
      <c r="A997" s="227"/>
      <c r="B997" s="227"/>
      <c r="C997" s="227"/>
      <c r="D997" s="227"/>
      <c r="E997" s="227"/>
      <c r="F997" s="227"/>
      <c r="G997" s="227"/>
      <c r="H997" s="227"/>
      <c r="I997" s="227"/>
      <c r="J997" s="227"/>
      <c r="K997" s="227"/>
      <c r="L997" s="227"/>
      <c r="M997" s="227"/>
      <c r="N997" s="227"/>
      <c r="O997" s="227"/>
      <c r="P997" s="227"/>
      <c r="Q997" s="227"/>
      <c r="R997" s="227"/>
      <c r="S997" s="227"/>
      <c r="T997" s="227"/>
      <c r="U997" s="227"/>
      <c r="V997" s="227"/>
      <c r="W997" s="227"/>
      <c r="X997" s="227"/>
      <c r="Y997" s="227"/>
      <c r="Z997" s="227"/>
      <c r="AA997" s="227"/>
      <c r="AB997" s="227"/>
      <c r="AC997" s="227"/>
      <c r="AD997" s="227"/>
      <c r="AE997" s="227"/>
      <c r="AF997" s="227"/>
      <c r="AG997" s="227"/>
      <c r="AH997" s="227"/>
      <c r="AI997" s="227"/>
    </row>
    <row r="998" hidden="1">
      <c r="A998" s="227"/>
      <c r="B998" s="227"/>
      <c r="C998" s="227"/>
      <c r="D998" s="227"/>
      <c r="E998" s="227"/>
      <c r="F998" s="227"/>
      <c r="G998" s="227"/>
      <c r="H998" s="227"/>
      <c r="I998" s="227"/>
      <c r="J998" s="227"/>
      <c r="K998" s="227"/>
      <c r="L998" s="227"/>
      <c r="M998" s="227"/>
      <c r="N998" s="227"/>
      <c r="O998" s="227"/>
      <c r="P998" s="227"/>
      <c r="Q998" s="227"/>
      <c r="R998" s="227"/>
      <c r="S998" s="227"/>
      <c r="T998" s="227"/>
      <c r="U998" s="227"/>
      <c r="V998" s="227"/>
      <c r="W998" s="227"/>
      <c r="X998" s="227"/>
      <c r="Y998" s="227"/>
      <c r="Z998" s="227"/>
      <c r="AA998" s="227"/>
      <c r="AB998" s="227"/>
      <c r="AC998" s="227"/>
      <c r="AD998" s="227"/>
      <c r="AE998" s="227"/>
      <c r="AF998" s="227"/>
      <c r="AG998" s="227"/>
      <c r="AH998" s="227"/>
      <c r="AI998" s="227"/>
    </row>
    <row r="999" hidden="1">
      <c r="A999" s="227"/>
      <c r="B999" s="227"/>
      <c r="C999" s="227"/>
      <c r="D999" s="227"/>
      <c r="E999" s="227"/>
      <c r="F999" s="227"/>
      <c r="G999" s="227"/>
      <c r="H999" s="227"/>
      <c r="I999" s="227"/>
      <c r="J999" s="227"/>
      <c r="K999" s="227"/>
      <c r="L999" s="227"/>
      <c r="M999" s="227"/>
      <c r="N999" s="227"/>
      <c r="O999" s="227"/>
      <c r="P999" s="227"/>
      <c r="Q999" s="227"/>
      <c r="R999" s="227"/>
      <c r="S999" s="227"/>
      <c r="T999" s="227"/>
      <c r="U999" s="227"/>
      <c r="V999" s="227"/>
      <c r="W999" s="227"/>
      <c r="X999" s="227"/>
      <c r="Y999" s="227"/>
      <c r="Z999" s="227"/>
      <c r="AA999" s="227"/>
      <c r="AB999" s="227"/>
      <c r="AC999" s="227"/>
      <c r="AD999" s="227"/>
      <c r="AE999" s="227"/>
      <c r="AF999" s="227"/>
      <c r="AG999" s="227"/>
      <c r="AH999" s="227"/>
      <c r="AI999" s="227"/>
    </row>
    <row r="1000" hidden="1">
      <c r="A1000" s="227"/>
      <c r="B1000" s="227"/>
      <c r="C1000" s="227"/>
      <c r="D1000" s="227"/>
      <c r="E1000" s="227"/>
      <c r="F1000" s="227"/>
      <c r="G1000" s="227"/>
      <c r="H1000" s="227"/>
      <c r="I1000" s="227"/>
      <c r="J1000" s="227"/>
      <c r="K1000" s="227"/>
      <c r="L1000" s="227"/>
      <c r="M1000" s="227"/>
      <c r="N1000" s="227"/>
      <c r="O1000" s="227"/>
      <c r="P1000" s="227"/>
      <c r="Q1000" s="227"/>
      <c r="R1000" s="227"/>
      <c r="S1000" s="227"/>
      <c r="T1000" s="227"/>
      <c r="U1000" s="227"/>
      <c r="V1000" s="227"/>
      <c r="W1000" s="227"/>
      <c r="X1000" s="227"/>
      <c r="Y1000" s="227"/>
      <c r="Z1000" s="227"/>
      <c r="AA1000" s="227"/>
      <c r="AB1000" s="227"/>
      <c r="AC1000" s="227"/>
      <c r="AD1000" s="227"/>
      <c r="AE1000" s="227"/>
      <c r="AF1000" s="227"/>
      <c r="AG1000" s="227"/>
      <c r="AH1000" s="227"/>
      <c r="AI1000" s="227"/>
    </row>
    <row r="1001" hidden="1">
      <c r="A1001" s="227"/>
      <c r="B1001" s="227"/>
      <c r="C1001" s="227"/>
      <c r="D1001" s="227"/>
      <c r="E1001" s="227"/>
      <c r="F1001" s="227"/>
      <c r="G1001" s="227"/>
      <c r="H1001" s="227"/>
      <c r="I1001" s="227"/>
      <c r="J1001" s="227"/>
      <c r="K1001" s="227"/>
      <c r="L1001" s="227"/>
      <c r="M1001" s="227"/>
      <c r="N1001" s="227"/>
      <c r="O1001" s="227"/>
      <c r="P1001" s="227"/>
      <c r="Q1001" s="227"/>
      <c r="R1001" s="227"/>
      <c r="S1001" s="227"/>
      <c r="T1001" s="227"/>
      <c r="U1001" s="227"/>
      <c r="V1001" s="227"/>
      <c r="W1001" s="227"/>
      <c r="X1001" s="227"/>
      <c r="Y1001" s="227"/>
      <c r="Z1001" s="227"/>
      <c r="AA1001" s="227"/>
      <c r="AB1001" s="227"/>
      <c r="AC1001" s="227"/>
      <c r="AD1001" s="227"/>
      <c r="AE1001" s="227"/>
      <c r="AF1001" s="227"/>
      <c r="AG1001" s="227"/>
      <c r="AH1001" s="227"/>
      <c r="AI1001" s="227"/>
    </row>
    <row r="1002" hidden="1">
      <c r="A1002" s="227"/>
      <c r="B1002" s="227"/>
      <c r="C1002" s="227"/>
      <c r="D1002" s="227"/>
      <c r="E1002" s="227"/>
      <c r="F1002" s="227"/>
      <c r="G1002" s="227"/>
      <c r="H1002" s="227"/>
      <c r="I1002" s="227"/>
      <c r="J1002" s="227"/>
      <c r="K1002" s="227"/>
      <c r="L1002" s="227"/>
      <c r="M1002" s="227"/>
      <c r="N1002" s="227"/>
      <c r="O1002" s="227"/>
      <c r="P1002" s="227"/>
      <c r="Q1002" s="227"/>
      <c r="R1002" s="227"/>
      <c r="S1002" s="227"/>
      <c r="T1002" s="227"/>
      <c r="U1002" s="227"/>
      <c r="V1002" s="227"/>
      <c r="W1002" s="227"/>
      <c r="X1002" s="227"/>
      <c r="Y1002" s="227"/>
      <c r="Z1002" s="227"/>
      <c r="AA1002" s="227"/>
      <c r="AB1002" s="227"/>
      <c r="AC1002" s="227"/>
      <c r="AD1002" s="227"/>
      <c r="AE1002" s="227"/>
      <c r="AF1002" s="227"/>
      <c r="AG1002" s="227"/>
      <c r="AH1002" s="227"/>
      <c r="AI1002" s="227"/>
    </row>
    <row r="1003" hidden="1">
      <c r="A1003" s="227"/>
      <c r="B1003" s="227"/>
      <c r="C1003" s="227"/>
      <c r="D1003" s="227"/>
      <c r="E1003" s="227"/>
      <c r="F1003" s="227"/>
      <c r="G1003" s="227"/>
      <c r="H1003" s="227"/>
      <c r="I1003" s="227"/>
      <c r="J1003" s="227"/>
      <c r="K1003" s="227"/>
      <c r="L1003" s="227"/>
      <c r="M1003" s="227"/>
      <c r="N1003" s="227"/>
      <c r="O1003" s="227"/>
      <c r="P1003" s="227"/>
      <c r="Q1003" s="227"/>
      <c r="R1003" s="227"/>
      <c r="S1003" s="227"/>
      <c r="T1003" s="227"/>
      <c r="U1003" s="227"/>
      <c r="V1003" s="227"/>
      <c r="W1003" s="227"/>
      <c r="X1003" s="227"/>
      <c r="Y1003" s="227"/>
      <c r="Z1003" s="227"/>
      <c r="AA1003" s="227"/>
      <c r="AB1003" s="227"/>
      <c r="AC1003" s="227"/>
      <c r="AD1003" s="227"/>
      <c r="AE1003" s="227"/>
      <c r="AF1003" s="227"/>
      <c r="AG1003" s="227"/>
      <c r="AH1003" s="227"/>
      <c r="AI1003" s="227"/>
    </row>
    <row r="1004" hidden="1">
      <c r="A1004" s="227"/>
      <c r="B1004" s="227"/>
      <c r="C1004" s="227"/>
      <c r="D1004" s="227"/>
      <c r="E1004" s="227"/>
      <c r="F1004" s="227"/>
      <c r="G1004" s="227"/>
      <c r="H1004" s="227"/>
      <c r="I1004" s="227"/>
      <c r="J1004" s="227"/>
      <c r="K1004" s="227"/>
      <c r="L1004" s="227"/>
      <c r="M1004" s="227"/>
      <c r="N1004" s="227"/>
      <c r="O1004" s="227"/>
      <c r="P1004" s="227"/>
      <c r="Q1004" s="227"/>
      <c r="R1004" s="227"/>
      <c r="S1004" s="227"/>
      <c r="T1004" s="227"/>
      <c r="U1004" s="227"/>
      <c r="V1004" s="227"/>
      <c r="W1004" s="227"/>
      <c r="X1004" s="227"/>
      <c r="Y1004" s="227"/>
      <c r="Z1004" s="227"/>
      <c r="AA1004" s="227"/>
      <c r="AB1004" s="227"/>
      <c r="AC1004" s="227"/>
      <c r="AD1004" s="227"/>
      <c r="AE1004" s="227"/>
      <c r="AF1004" s="227"/>
      <c r="AG1004" s="227"/>
      <c r="AH1004" s="227"/>
      <c r="AI1004" s="227"/>
    </row>
    <row r="1005" hidden="1">
      <c r="A1005" s="227"/>
      <c r="B1005" s="227"/>
      <c r="C1005" s="227"/>
      <c r="D1005" s="227"/>
      <c r="E1005" s="227"/>
      <c r="F1005" s="227"/>
      <c r="G1005" s="227"/>
      <c r="H1005" s="227"/>
      <c r="I1005" s="227"/>
      <c r="J1005" s="227"/>
      <c r="K1005" s="227"/>
      <c r="L1005" s="227"/>
      <c r="M1005" s="227"/>
      <c r="N1005" s="227"/>
      <c r="O1005" s="227"/>
      <c r="P1005" s="227"/>
      <c r="Q1005" s="227"/>
      <c r="R1005" s="227"/>
      <c r="S1005" s="227"/>
      <c r="T1005" s="227"/>
      <c r="U1005" s="227"/>
      <c r="V1005" s="227"/>
      <c r="W1005" s="227"/>
      <c r="X1005" s="227"/>
      <c r="Y1005" s="227"/>
      <c r="Z1005" s="227"/>
      <c r="AA1005" s="227"/>
      <c r="AB1005" s="227"/>
      <c r="AC1005" s="227"/>
      <c r="AD1005" s="227"/>
      <c r="AE1005" s="227"/>
      <c r="AF1005" s="227"/>
      <c r="AG1005" s="227"/>
      <c r="AH1005" s="227"/>
      <c r="AI1005" s="227"/>
    </row>
    <row r="1006" hidden="1">
      <c r="A1006" s="227"/>
      <c r="B1006" s="227"/>
      <c r="C1006" s="227"/>
      <c r="D1006" s="227"/>
      <c r="E1006" s="227"/>
      <c r="F1006" s="227"/>
      <c r="G1006" s="227"/>
      <c r="H1006" s="227"/>
      <c r="I1006" s="227"/>
      <c r="J1006" s="227"/>
      <c r="K1006" s="227"/>
      <c r="L1006" s="227"/>
      <c r="M1006" s="227"/>
      <c r="N1006" s="227"/>
      <c r="O1006" s="227"/>
      <c r="P1006" s="227"/>
      <c r="Q1006" s="227"/>
      <c r="R1006" s="227"/>
      <c r="S1006" s="227"/>
      <c r="T1006" s="227"/>
      <c r="U1006" s="227"/>
      <c r="V1006" s="227"/>
      <c r="W1006" s="227"/>
      <c r="X1006" s="227"/>
      <c r="Y1006" s="227"/>
      <c r="Z1006" s="227"/>
      <c r="AA1006" s="227"/>
      <c r="AB1006" s="227"/>
      <c r="AC1006" s="227"/>
      <c r="AD1006" s="227"/>
      <c r="AE1006" s="227"/>
      <c r="AF1006" s="227"/>
      <c r="AG1006" s="227"/>
      <c r="AH1006" s="227"/>
      <c r="AI1006" s="227"/>
    </row>
    <row r="1007" hidden="1">
      <c r="A1007" s="227"/>
      <c r="B1007" s="227"/>
      <c r="C1007" s="227"/>
      <c r="D1007" s="227"/>
      <c r="E1007" s="227"/>
      <c r="F1007" s="227"/>
      <c r="G1007" s="227"/>
      <c r="H1007" s="227"/>
      <c r="I1007" s="227"/>
      <c r="J1007" s="227"/>
      <c r="K1007" s="227"/>
      <c r="L1007" s="227"/>
      <c r="M1007" s="227"/>
      <c r="N1007" s="227"/>
      <c r="O1007" s="227"/>
      <c r="P1007" s="227"/>
      <c r="Q1007" s="227"/>
      <c r="R1007" s="227"/>
      <c r="S1007" s="227"/>
      <c r="T1007" s="227"/>
      <c r="U1007" s="227"/>
      <c r="V1007" s="227"/>
      <c r="W1007" s="227"/>
      <c r="X1007" s="227"/>
      <c r="Y1007" s="227"/>
      <c r="Z1007" s="227"/>
      <c r="AA1007" s="227"/>
      <c r="AB1007" s="227"/>
      <c r="AC1007" s="227"/>
      <c r="AD1007" s="227"/>
      <c r="AE1007" s="227"/>
      <c r="AF1007" s="227"/>
      <c r="AG1007" s="227"/>
      <c r="AH1007" s="227"/>
      <c r="AI1007" s="227"/>
    </row>
    <row r="1008" hidden="1">
      <c r="A1008" s="227"/>
      <c r="B1008" s="227"/>
      <c r="C1008" s="227"/>
      <c r="D1008" s="227"/>
      <c r="E1008" s="227"/>
      <c r="F1008" s="227"/>
      <c r="G1008" s="227"/>
      <c r="H1008" s="227"/>
      <c r="I1008" s="227"/>
      <c r="J1008" s="227"/>
      <c r="K1008" s="227"/>
      <c r="L1008" s="227"/>
      <c r="M1008" s="227"/>
      <c r="N1008" s="227"/>
      <c r="O1008" s="227"/>
      <c r="P1008" s="227"/>
      <c r="Q1008" s="227"/>
      <c r="R1008" s="227"/>
      <c r="S1008" s="227"/>
      <c r="T1008" s="227"/>
      <c r="U1008" s="227"/>
      <c r="V1008" s="227"/>
      <c r="W1008" s="227"/>
      <c r="X1008" s="227"/>
      <c r="Y1008" s="227"/>
      <c r="Z1008" s="227"/>
      <c r="AA1008" s="227"/>
      <c r="AB1008" s="227"/>
      <c r="AC1008" s="227"/>
      <c r="AD1008" s="227"/>
      <c r="AE1008" s="227"/>
      <c r="AF1008" s="227"/>
      <c r="AG1008" s="227"/>
      <c r="AH1008" s="227"/>
      <c r="AI1008" s="227"/>
    </row>
    <row r="1009" hidden="1">
      <c r="A1009" s="227"/>
      <c r="B1009" s="227"/>
      <c r="C1009" s="227"/>
      <c r="D1009" s="227"/>
      <c r="E1009" s="227"/>
      <c r="F1009" s="227"/>
      <c r="G1009" s="227"/>
      <c r="H1009" s="227"/>
      <c r="I1009" s="227"/>
      <c r="J1009" s="227"/>
      <c r="K1009" s="227"/>
      <c r="L1009" s="227"/>
      <c r="M1009" s="227"/>
      <c r="N1009" s="227"/>
      <c r="O1009" s="227"/>
      <c r="P1009" s="227"/>
      <c r="Q1009" s="227"/>
      <c r="R1009" s="227"/>
      <c r="S1009" s="227"/>
      <c r="T1009" s="227"/>
      <c r="U1009" s="227"/>
      <c r="V1009" s="227"/>
      <c r="W1009" s="227"/>
      <c r="X1009" s="227"/>
      <c r="Y1009" s="227"/>
      <c r="Z1009" s="227"/>
      <c r="AA1009" s="227"/>
      <c r="AB1009" s="227"/>
      <c r="AC1009" s="227"/>
      <c r="AD1009" s="227"/>
      <c r="AE1009" s="227"/>
      <c r="AF1009" s="227"/>
      <c r="AG1009" s="227"/>
      <c r="AH1009" s="227"/>
      <c r="AI1009" s="227"/>
    </row>
    <row r="1010" hidden="1">
      <c r="A1010" s="227"/>
      <c r="B1010" s="227"/>
      <c r="C1010" s="227"/>
      <c r="D1010" s="227"/>
      <c r="E1010" s="227"/>
      <c r="F1010" s="227"/>
      <c r="G1010" s="227"/>
      <c r="H1010" s="227"/>
      <c r="I1010" s="227"/>
      <c r="J1010" s="227"/>
      <c r="K1010" s="227"/>
      <c r="L1010" s="227"/>
      <c r="M1010" s="227"/>
      <c r="N1010" s="227"/>
      <c r="O1010" s="227"/>
      <c r="P1010" s="227"/>
      <c r="Q1010" s="227"/>
      <c r="R1010" s="227"/>
      <c r="S1010" s="227"/>
      <c r="T1010" s="227"/>
      <c r="U1010" s="227"/>
      <c r="V1010" s="227"/>
      <c r="W1010" s="227"/>
      <c r="X1010" s="227"/>
      <c r="Y1010" s="227"/>
      <c r="Z1010" s="227"/>
      <c r="AA1010" s="227"/>
      <c r="AB1010" s="227"/>
      <c r="AC1010" s="227"/>
      <c r="AD1010" s="227"/>
      <c r="AE1010" s="227"/>
      <c r="AF1010" s="227"/>
      <c r="AG1010" s="227"/>
      <c r="AH1010" s="227"/>
      <c r="AI1010" s="227"/>
    </row>
    <row r="1011" hidden="1">
      <c r="A1011" s="227"/>
      <c r="B1011" s="227"/>
      <c r="C1011" s="227"/>
      <c r="D1011" s="227"/>
      <c r="E1011" s="227"/>
      <c r="F1011" s="227"/>
      <c r="G1011" s="227"/>
      <c r="H1011" s="227"/>
      <c r="I1011" s="227"/>
      <c r="J1011" s="227"/>
      <c r="K1011" s="227"/>
      <c r="L1011" s="227"/>
      <c r="M1011" s="227"/>
      <c r="N1011" s="227"/>
      <c r="O1011" s="227"/>
      <c r="P1011" s="227"/>
      <c r="Q1011" s="227"/>
      <c r="R1011" s="227"/>
      <c r="S1011" s="227"/>
      <c r="T1011" s="227"/>
      <c r="U1011" s="227"/>
      <c r="V1011" s="227"/>
      <c r="W1011" s="227"/>
      <c r="X1011" s="227"/>
      <c r="Y1011" s="227"/>
      <c r="Z1011" s="227"/>
      <c r="AA1011" s="227"/>
      <c r="AB1011" s="227"/>
      <c r="AC1011" s="227"/>
      <c r="AD1011" s="227"/>
      <c r="AE1011" s="227"/>
      <c r="AF1011" s="227"/>
      <c r="AG1011" s="227"/>
      <c r="AH1011" s="227"/>
      <c r="AI1011" s="227"/>
    </row>
    <row r="1012" hidden="1">
      <c r="A1012" s="227"/>
      <c r="B1012" s="227"/>
      <c r="C1012" s="227"/>
      <c r="D1012" s="227"/>
      <c r="E1012" s="227"/>
      <c r="F1012" s="227"/>
      <c r="G1012" s="227"/>
      <c r="H1012" s="227"/>
      <c r="I1012" s="227"/>
      <c r="J1012" s="227"/>
      <c r="K1012" s="227"/>
      <c r="L1012" s="227"/>
      <c r="M1012" s="227"/>
      <c r="N1012" s="227"/>
      <c r="O1012" s="227"/>
      <c r="P1012" s="227"/>
      <c r="Q1012" s="227"/>
      <c r="R1012" s="227"/>
      <c r="S1012" s="227"/>
      <c r="T1012" s="227"/>
      <c r="U1012" s="227"/>
      <c r="V1012" s="227"/>
      <c r="W1012" s="227"/>
      <c r="X1012" s="227"/>
      <c r="Y1012" s="227"/>
      <c r="Z1012" s="227"/>
      <c r="AA1012" s="227"/>
      <c r="AB1012" s="227"/>
      <c r="AC1012" s="227"/>
      <c r="AD1012" s="227"/>
      <c r="AE1012" s="227"/>
      <c r="AF1012" s="227"/>
      <c r="AG1012" s="227"/>
      <c r="AH1012" s="227"/>
      <c r="AI1012" s="227"/>
    </row>
    <row r="1013" hidden="1">
      <c r="A1013" s="227"/>
      <c r="B1013" s="227"/>
      <c r="C1013" s="227"/>
      <c r="D1013" s="227"/>
      <c r="E1013" s="227"/>
      <c r="F1013" s="227"/>
      <c r="G1013" s="227"/>
      <c r="H1013" s="227"/>
      <c r="I1013" s="227"/>
      <c r="J1013" s="227"/>
      <c r="K1013" s="227"/>
      <c r="L1013" s="227"/>
      <c r="M1013" s="227"/>
      <c r="N1013" s="227"/>
      <c r="O1013" s="227"/>
      <c r="P1013" s="227"/>
      <c r="Q1013" s="227"/>
      <c r="R1013" s="227"/>
      <c r="S1013" s="227"/>
      <c r="T1013" s="227"/>
      <c r="U1013" s="227"/>
      <c r="V1013" s="227"/>
      <c r="W1013" s="227"/>
      <c r="X1013" s="227"/>
      <c r="Y1013" s="227"/>
      <c r="Z1013" s="227"/>
      <c r="AA1013" s="227"/>
      <c r="AB1013" s="227"/>
      <c r="AC1013" s="227"/>
      <c r="AD1013" s="227"/>
      <c r="AE1013" s="227"/>
      <c r="AF1013" s="227"/>
      <c r="AG1013" s="227"/>
      <c r="AH1013" s="227"/>
      <c r="AI1013" s="227"/>
    </row>
    <row r="1014" hidden="1">
      <c r="A1014" s="227"/>
      <c r="B1014" s="227"/>
      <c r="C1014" s="227"/>
      <c r="D1014" s="227"/>
      <c r="E1014" s="227"/>
      <c r="F1014" s="227"/>
      <c r="G1014" s="227"/>
      <c r="H1014" s="227"/>
      <c r="I1014" s="227"/>
      <c r="J1014" s="227"/>
      <c r="K1014" s="227"/>
      <c r="L1014" s="227"/>
      <c r="M1014" s="227"/>
      <c r="N1014" s="227"/>
      <c r="O1014" s="227"/>
      <c r="P1014" s="227"/>
      <c r="Q1014" s="227"/>
      <c r="R1014" s="227"/>
      <c r="S1014" s="227"/>
      <c r="T1014" s="227"/>
      <c r="U1014" s="227"/>
      <c r="V1014" s="227"/>
      <c r="W1014" s="227"/>
      <c r="X1014" s="227"/>
      <c r="Y1014" s="227"/>
      <c r="Z1014" s="227"/>
      <c r="AA1014" s="227"/>
      <c r="AB1014" s="227"/>
      <c r="AC1014" s="227"/>
      <c r="AD1014" s="227"/>
      <c r="AE1014" s="227"/>
      <c r="AF1014" s="227"/>
      <c r="AG1014" s="227"/>
      <c r="AH1014" s="227"/>
      <c r="AI1014" s="227"/>
    </row>
    <row r="1015" hidden="1">
      <c r="A1015" s="227"/>
      <c r="B1015" s="227"/>
      <c r="C1015" s="227"/>
      <c r="D1015" s="227"/>
      <c r="E1015" s="227"/>
      <c r="F1015" s="227"/>
      <c r="G1015" s="227"/>
      <c r="H1015" s="227"/>
      <c r="I1015" s="227"/>
      <c r="J1015" s="227"/>
      <c r="K1015" s="227"/>
      <c r="L1015" s="227"/>
      <c r="M1015" s="227"/>
      <c r="N1015" s="227"/>
      <c r="O1015" s="227"/>
      <c r="P1015" s="227"/>
      <c r="Q1015" s="227"/>
      <c r="R1015" s="227"/>
      <c r="S1015" s="227"/>
      <c r="T1015" s="227"/>
      <c r="U1015" s="227"/>
      <c r="V1015" s="227"/>
      <c r="W1015" s="227"/>
      <c r="X1015" s="227"/>
      <c r="Y1015" s="227"/>
      <c r="Z1015" s="227"/>
      <c r="AA1015" s="227"/>
      <c r="AB1015" s="227"/>
      <c r="AC1015" s="227"/>
      <c r="AD1015" s="227"/>
      <c r="AE1015" s="227"/>
      <c r="AF1015" s="227"/>
      <c r="AG1015" s="227"/>
      <c r="AH1015" s="227"/>
      <c r="AI1015" s="227"/>
    </row>
    <row r="1016" hidden="1">
      <c r="A1016" s="227"/>
      <c r="B1016" s="227"/>
      <c r="C1016" s="227"/>
      <c r="D1016" s="227"/>
      <c r="E1016" s="227"/>
      <c r="F1016" s="227"/>
      <c r="G1016" s="227"/>
      <c r="H1016" s="227"/>
      <c r="I1016" s="227"/>
      <c r="J1016" s="227"/>
      <c r="K1016" s="227"/>
      <c r="L1016" s="227"/>
      <c r="M1016" s="227"/>
      <c r="N1016" s="227"/>
      <c r="O1016" s="227"/>
      <c r="P1016" s="227"/>
      <c r="Q1016" s="227"/>
      <c r="R1016" s="227"/>
      <c r="S1016" s="227"/>
      <c r="T1016" s="227"/>
      <c r="U1016" s="227"/>
      <c r="V1016" s="227"/>
      <c r="W1016" s="227"/>
      <c r="X1016" s="227"/>
      <c r="Y1016" s="227"/>
      <c r="Z1016" s="227"/>
      <c r="AA1016" s="227"/>
      <c r="AB1016" s="227"/>
      <c r="AC1016" s="227"/>
      <c r="AD1016" s="227"/>
      <c r="AE1016" s="227"/>
      <c r="AF1016" s="227"/>
      <c r="AG1016" s="227"/>
      <c r="AH1016" s="227"/>
      <c r="AI1016" s="227"/>
    </row>
    <row r="1017" hidden="1">
      <c r="A1017" s="227"/>
      <c r="B1017" s="227"/>
      <c r="C1017" s="227"/>
      <c r="D1017" s="227"/>
      <c r="E1017" s="227"/>
      <c r="F1017" s="227"/>
      <c r="G1017" s="227"/>
      <c r="H1017" s="227"/>
      <c r="I1017" s="227"/>
      <c r="J1017" s="227"/>
      <c r="K1017" s="227"/>
      <c r="L1017" s="227"/>
      <c r="M1017" s="227"/>
      <c r="N1017" s="227"/>
      <c r="O1017" s="227"/>
      <c r="P1017" s="227"/>
      <c r="Q1017" s="227"/>
      <c r="R1017" s="227"/>
      <c r="S1017" s="227"/>
      <c r="T1017" s="227"/>
      <c r="U1017" s="227"/>
      <c r="V1017" s="227"/>
      <c r="W1017" s="227"/>
      <c r="X1017" s="227"/>
      <c r="Y1017" s="227"/>
      <c r="Z1017" s="227"/>
      <c r="AA1017" s="227"/>
      <c r="AB1017" s="227"/>
      <c r="AC1017" s="227"/>
      <c r="AD1017" s="227"/>
      <c r="AE1017" s="227"/>
      <c r="AF1017" s="227"/>
      <c r="AG1017" s="227"/>
      <c r="AH1017" s="227"/>
      <c r="AI1017" s="227"/>
    </row>
    <row r="1018" hidden="1">
      <c r="A1018" s="227"/>
      <c r="B1018" s="227"/>
      <c r="C1018" s="227"/>
      <c r="D1018" s="227"/>
      <c r="E1018" s="227"/>
      <c r="F1018" s="227"/>
      <c r="G1018" s="227"/>
      <c r="H1018" s="227"/>
      <c r="I1018" s="227"/>
      <c r="J1018" s="227"/>
      <c r="K1018" s="227"/>
      <c r="L1018" s="227"/>
      <c r="M1018" s="227"/>
      <c r="N1018" s="227"/>
      <c r="O1018" s="227"/>
      <c r="P1018" s="227"/>
      <c r="Q1018" s="227"/>
      <c r="R1018" s="227"/>
      <c r="S1018" s="227"/>
      <c r="T1018" s="227"/>
      <c r="U1018" s="227"/>
      <c r="V1018" s="227"/>
      <c r="W1018" s="227"/>
      <c r="X1018" s="227"/>
      <c r="Y1018" s="227"/>
      <c r="Z1018" s="227"/>
      <c r="AA1018" s="227"/>
      <c r="AB1018" s="227"/>
      <c r="AC1018" s="227"/>
      <c r="AD1018" s="227"/>
      <c r="AE1018" s="227"/>
      <c r="AF1018" s="227"/>
      <c r="AG1018" s="227"/>
      <c r="AH1018" s="227"/>
      <c r="AI1018" s="227"/>
    </row>
    <row r="1019" hidden="1">
      <c r="A1019" s="227"/>
      <c r="B1019" s="227"/>
      <c r="C1019" s="227"/>
      <c r="D1019" s="227"/>
      <c r="E1019" s="227"/>
      <c r="F1019" s="227"/>
      <c r="G1019" s="227"/>
      <c r="H1019" s="227"/>
      <c r="I1019" s="227"/>
      <c r="J1019" s="227"/>
      <c r="K1019" s="227"/>
      <c r="L1019" s="227"/>
      <c r="M1019" s="227"/>
      <c r="N1019" s="227"/>
      <c r="O1019" s="227"/>
      <c r="P1019" s="227"/>
      <c r="Q1019" s="227"/>
      <c r="R1019" s="227"/>
      <c r="S1019" s="227"/>
      <c r="T1019" s="227"/>
      <c r="U1019" s="227"/>
      <c r="V1019" s="227"/>
      <c r="W1019" s="227"/>
      <c r="X1019" s="227"/>
      <c r="Y1019" s="227"/>
      <c r="Z1019" s="227"/>
      <c r="AA1019" s="227"/>
      <c r="AB1019" s="227"/>
      <c r="AC1019" s="227"/>
      <c r="AD1019" s="227"/>
      <c r="AE1019" s="227"/>
      <c r="AF1019" s="227"/>
      <c r="AG1019" s="227"/>
      <c r="AH1019" s="227"/>
      <c r="AI1019" s="227"/>
    </row>
    <row r="1020" hidden="1">
      <c r="A1020" s="227"/>
      <c r="B1020" s="227"/>
      <c r="C1020" s="227"/>
      <c r="D1020" s="227"/>
      <c r="E1020" s="227"/>
      <c r="F1020" s="227"/>
      <c r="G1020" s="227"/>
      <c r="H1020" s="227"/>
      <c r="I1020" s="227"/>
      <c r="J1020" s="227"/>
      <c r="K1020" s="227"/>
      <c r="L1020" s="227"/>
      <c r="M1020" s="227"/>
      <c r="N1020" s="227"/>
      <c r="O1020" s="227"/>
      <c r="P1020" s="227"/>
      <c r="Q1020" s="227"/>
      <c r="R1020" s="227"/>
      <c r="S1020" s="227"/>
      <c r="T1020" s="227"/>
      <c r="U1020" s="227"/>
      <c r="V1020" s="227"/>
      <c r="W1020" s="227"/>
      <c r="X1020" s="227"/>
      <c r="Y1020" s="227"/>
      <c r="Z1020" s="227"/>
      <c r="AA1020" s="227"/>
      <c r="AB1020" s="227"/>
      <c r="AC1020" s="227"/>
      <c r="AD1020" s="227"/>
      <c r="AE1020" s="227"/>
      <c r="AF1020" s="227"/>
      <c r="AG1020" s="227"/>
      <c r="AH1020" s="227"/>
      <c r="AI1020" s="227"/>
    </row>
    <row r="1021" hidden="1">
      <c r="A1021" s="227"/>
      <c r="B1021" s="227"/>
      <c r="C1021" s="227"/>
      <c r="D1021" s="227"/>
      <c r="E1021" s="227"/>
      <c r="F1021" s="227"/>
      <c r="G1021" s="227"/>
      <c r="H1021" s="227"/>
      <c r="I1021" s="227"/>
      <c r="J1021" s="227"/>
      <c r="K1021" s="227"/>
      <c r="L1021" s="227"/>
      <c r="M1021" s="227"/>
      <c r="N1021" s="227"/>
      <c r="O1021" s="227"/>
      <c r="P1021" s="227"/>
      <c r="Q1021" s="227"/>
      <c r="R1021" s="227"/>
      <c r="S1021" s="227"/>
      <c r="T1021" s="227"/>
      <c r="U1021" s="227"/>
      <c r="V1021" s="227"/>
      <c r="W1021" s="227"/>
      <c r="X1021" s="227"/>
      <c r="Y1021" s="227"/>
      <c r="Z1021" s="227"/>
      <c r="AA1021" s="227"/>
      <c r="AB1021" s="227"/>
      <c r="AC1021" s="227"/>
      <c r="AD1021" s="227"/>
      <c r="AE1021" s="227"/>
      <c r="AF1021" s="227"/>
      <c r="AG1021" s="227"/>
      <c r="AH1021" s="227"/>
      <c r="AI1021" s="227"/>
    </row>
    <row r="1022" hidden="1">
      <c r="A1022" s="227"/>
      <c r="B1022" s="227"/>
      <c r="C1022" s="227"/>
      <c r="D1022" s="227"/>
      <c r="E1022" s="227"/>
      <c r="F1022" s="227"/>
      <c r="G1022" s="227"/>
      <c r="H1022" s="227"/>
      <c r="I1022" s="227"/>
      <c r="J1022" s="227"/>
      <c r="K1022" s="227"/>
      <c r="L1022" s="227"/>
      <c r="M1022" s="227"/>
      <c r="N1022" s="227"/>
      <c r="O1022" s="227"/>
      <c r="P1022" s="227"/>
      <c r="Q1022" s="227"/>
      <c r="R1022" s="227"/>
      <c r="S1022" s="227"/>
      <c r="T1022" s="227"/>
      <c r="U1022" s="227"/>
      <c r="V1022" s="227"/>
      <c r="W1022" s="227"/>
      <c r="X1022" s="227"/>
      <c r="Y1022" s="227"/>
      <c r="Z1022" s="227"/>
      <c r="AA1022" s="227"/>
      <c r="AB1022" s="227"/>
      <c r="AC1022" s="227"/>
      <c r="AD1022" s="227"/>
      <c r="AE1022" s="227"/>
      <c r="AF1022" s="227"/>
      <c r="AG1022" s="227"/>
      <c r="AH1022" s="227"/>
      <c r="AI1022" s="227"/>
    </row>
    <row r="1023" hidden="1">
      <c r="A1023" s="227"/>
      <c r="B1023" s="227"/>
      <c r="C1023" s="227"/>
      <c r="D1023" s="227"/>
      <c r="E1023" s="227"/>
      <c r="F1023" s="227"/>
      <c r="G1023" s="227"/>
      <c r="H1023" s="227"/>
      <c r="I1023" s="227"/>
      <c r="J1023" s="227"/>
      <c r="K1023" s="227"/>
      <c r="L1023" s="227"/>
      <c r="M1023" s="227"/>
      <c r="N1023" s="227"/>
      <c r="O1023" s="227"/>
      <c r="P1023" s="227"/>
      <c r="Q1023" s="227"/>
      <c r="R1023" s="227"/>
      <c r="S1023" s="227"/>
      <c r="T1023" s="227"/>
      <c r="U1023" s="227"/>
      <c r="V1023" s="227"/>
      <c r="W1023" s="227"/>
      <c r="X1023" s="227"/>
      <c r="Y1023" s="227"/>
      <c r="Z1023" s="227"/>
      <c r="AA1023" s="227"/>
      <c r="AB1023" s="227"/>
      <c r="AC1023" s="227"/>
      <c r="AD1023" s="227"/>
      <c r="AE1023" s="227"/>
      <c r="AF1023" s="227"/>
      <c r="AG1023" s="227"/>
      <c r="AH1023" s="227"/>
      <c r="AI1023" s="227"/>
    </row>
    <row r="1024" hidden="1">
      <c r="A1024" s="227"/>
      <c r="B1024" s="227"/>
      <c r="C1024" s="227"/>
      <c r="D1024" s="227"/>
      <c r="E1024" s="227"/>
      <c r="F1024" s="227"/>
      <c r="G1024" s="227"/>
      <c r="H1024" s="227"/>
      <c r="I1024" s="227"/>
      <c r="J1024" s="227"/>
      <c r="K1024" s="227"/>
      <c r="L1024" s="227"/>
      <c r="M1024" s="227"/>
      <c r="N1024" s="227"/>
      <c r="O1024" s="227"/>
      <c r="P1024" s="227"/>
      <c r="Q1024" s="227"/>
      <c r="R1024" s="227"/>
      <c r="S1024" s="227"/>
      <c r="T1024" s="227"/>
      <c r="U1024" s="227"/>
      <c r="V1024" s="227"/>
      <c r="W1024" s="227"/>
      <c r="X1024" s="227"/>
      <c r="Y1024" s="227"/>
      <c r="Z1024" s="227"/>
      <c r="AA1024" s="227"/>
      <c r="AB1024" s="227"/>
      <c r="AC1024" s="227"/>
      <c r="AD1024" s="227"/>
      <c r="AE1024" s="227"/>
      <c r="AF1024" s="227"/>
      <c r="AG1024" s="227"/>
      <c r="AH1024" s="227"/>
      <c r="AI1024" s="227"/>
    </row>
    <row r="1025" hidden="1">
      <c r="A1025" s="227"/>
      <c r="B1025" s="227"/>
      <c r="C1025" s="227"/>
      <c r="D1025" s="227"/>
      <c r="E1025" s="227"/>
      <c r="F1025" s="227"/>
      <c r="G1025" s="227"/>
      <c r="H1025" s="227"/>
      <c r="I1025" s="227"/>
      <c r="J1025" s="227"/>
      <c r="K1025" s="227"/>
      <c r="L1025" s="227"/>
      <c r="M1025" s="227"/>
      <c r="N1025" s="227"/>
      <c r="O1025" s="227"/>
      <c r="P1025" s="227"/>
      <c r="Q1025" s="227"/>
      <c r="R1025" s="227"/>
      <c r="S1025" s="227"/>
      <c r="T1025" s="227"/>
      <c r="U1025" s="227"/>
      <c r="V1025" s="227"/>
      <c r="W1025" s="227"/>
      <c r="X1025" s="227"/>
      <c r="Y1025" s="227"/>
      <c r="Z1025" s="227"/>
      <c r="AA1025" s="227"/>
      <c r="AB1025" s="227"/>
      <c r="AC1025" s="227"/>
      <c r="AD1025" s="227"/>
      <c r="AE1025" s="227"/>
      <c r="AF1025" s="227"/>
      <c r="AG1025" s="227"/>
      <c r="AH1025" s="227"/>
      <c r="AI1025" s="227"/>
    </row>
    <row r="1026" hidden="1">
      <c r="A1026" s="227"/>
      <c r="B1026" s="227"/>
      <c r="C1026" s="227"/>
      <c r="D1026" s="227"/>
      <c r="E1026" s="227"/>
      <c r="F1026" s="227"/>
      <c r="G1026" s="227"/>
      <c r="H1026" s="227"/>
      <c r="I1026" s="227"/>
      <c r="J1026" s="227"/>
      <c r="K1026" s="227"/>
      <c r="L1026" s="227"/>
      <c r="M1026" s="227"/>
      <c r="N1026" s="227"/>
      <c r="O1026" s="227"/>
      <c r="P1026" s="227"/>
      <c r="Q1026" s="227"/>
      <c r="R1026" s="227"/>
      <c r="S1026" s="227"/>
      <c r="T1026" s="227"/>
      <c r="U1026" s="227"/>
      <c r="V1026" s="227"/>
      <c r="W1026" s="227"/>
      <c r="X1026" s="227"/>
      <c r="Y1026" s="227"/>
      <c r="Z1026" s="227"/>
      <c r="AA1026" s="227"/>
      <c r="AB1026" s="227"/>
      <c r="AC1026" s="227"/>
      <c r="AD1026" s="227"/>
      <c r="AE1026" s="227"/>
      <c r="AF1026" s="227"/>
      <c r="AG1026" s="227"/>
      <c r="AH1026" s="227"/>
      <c r="AI1026" s="227"/>
    </row>
    <row r="1027" hidden="1">
      <c r="A1027" s="227"/>
      <c r="B1027" s="227"/>
      <c r="C1027" s="227"/>
      <c r="D1027" s="227"/>
      <c r="E1027" s="227"/>
      <c r="F1027" s="227"/>
      <c r="G1027" s="227"/>
      <c r="H1027" s="227"/>
      <c r="I1027" s="227"/>
      <c r="J1027" s="227"/>
      <c r="K1027" s="227"/>
      <c r="L1027" s="227"/>
      <c r="M1027" s="227"/>
      <c r="N1027" s="227"/>
      <c r="O1027" s="227"/>
      <c r="P1027" s="227"/>
      <c r="Q1027" s="227"/>
      <c r="R1027" s="227"/>
      <c r="S1027" s="227"/>
      <c r="T1027" s="227"/>
      <c r="U1027" s="227"/>
      <c r="V1027" s="227"/>
      <c r="W1027" s="227"/>
      <c r="X1027" s="227"/>
      <c r="Y1027" s="227"/>
      <c r="Z1027" s="227"/>
      <c r="AA1027" s="227"/>
      <c r="AB1027" s="227"/>
      <c r="AC1027" s="227"/>
      <c r="AD1027" s="227"/>
      <c r="AE1027" s="227"/>
      <c r="AF1027" s="227"/>
      <c r="AG1027" s="227"/>
      <c r="AH1027" s="227"/>
      <c r="AI1027" s="227"/>
    </row>
    <row r="1028" hidden="1">
      <c r="A1028" s="227"/>
      <c r="B1028" s="227"/>
      <c r="C1028" s="227"/>
      <c r="D1028" s="227"/>
      <c r="E1028" s="227"/>
      <c r="F1028" s="227"/>
      <c r="G1028" s="227"/>
      <c r="H1028" s="227"/>
      <c r="I1028" s="227"/>
      <c r="J1028" s="227"/>
      <c r="K1028" s="227"/>
      <c r="L1028" s="227"/>
      <c r="M1028" s="227"/>
      <c r="N1028" s="227"/>
      <c r="O1028" s="227"/>
      <c r="P1028" s="227"/>
      <c r="Q1028" s="227"/>
      <c r="R1028" s="227"/>
      <c r="S1028" s="227"/>
      <c r="T1028" s="227"/>
      <c r="U1028" s="227"/>
      <c r="V1028" s="227"/>
      <c r="W1028" s="227"/>
      <c r="X1028" s="227"/>
      <c r="Y1028" s="227"/>
      <c r="Z1028" s="227"/>
      <c r="AA1028" s="227"/>
      <c r="AB1028" s="227"/>
      <c r="AC1028" s="227"/>
      <c r="AD1028" s="227"/>
      <c r="AE1028" s="227"/>
      <c r="AF1028" s="227"/>
      <c r="AG1028" s="227"/>
      <c r="AH1028" s="227"/>
      <c r="AI1028" s="227"/>
    </row>
    <row r="1029" hidden="1">
      <c r="A1029" s="227"/>
      <c r="B1029" s="227"/>
      <c r="C1029" s="227"/>
      <c r="D1029" s="227"/>
      <c r="E1029" s="227"/>
      <c r="F1029" s="227"/>
      <c r="G1029" s="227"/>
      <c r="H1029" s="227"/>
      <c r="I1029" s="227"/>
      <c r="J1029" s="227"/>
      <c r="K1029" s="227"/>
      <c r="L1029" s="227"/>
      <c r="M1029" s="227"/>
      <c r="N1029" s="227"/>
      <c r="O1029" s="227"/>
      <c r="P1029" s="227"/>
      <c r="Q1029" s="227"/>
      <c r="R1029" s="227"/>
      <c r="S1029" s="227"/>
      <c r="T1029" s="227"/>
      <c r="U1029" s="227"/>
      <c r="V1029" s="227"/>
      <c r="W1029" s="227"/>
      <c r="X1029" s="227"/>
      <c r="Y1029" s="227"/>
      <c r="Z1029" s="227"/>
      <c r="AA1029" s="227"/>
      <c r="AB1029" s="227"/>
      <c r="AC1029" s="227"/>
      <c r="AD1029" s="227"/>
      <c r="AE1029" s="227"/>
      <c r="AF1029" s="227"/>
      <c r="AG1029" s="227"/>
      <c r="AH1029" s="227"/>
      <c r="AI1029" s="227"/>
    </row>
    <row r="1030" hidden="1">
      <c r="A1030" s="227"/>
      <c r="B1030" s="227"/>
      <c r="C1030" s="227"/>
      <c r="D1030" s="227"/>
      <c r="E1030" s="227"/>
      <c r="F1030" s="227"/>
      <c r="G1030" s="227"/>
      <c r="H1030" s="227"/>
      <c r="I1030" s="227"/>
      <c r="J1030" s="227"/>
      <c r="K1030" s="227"/>
      <c r="L1030" s="227"/>
      <c r="M1030" s="227"/>
      <c r="N1030" s="227"/>
      <c r="O1030" s="227"/>
      <c r="P1030" s="227"/>
      <c r="Q1030" s="227"/>
      <c r="R1030" s="227"/>
      <c r="S1030" s="227"/>
      <c r="T1030" s="227"/>
      <c r="U1030" s="227"/>
      <c r="V1030" s="227"/>
      <c r="W1030" s="227"/>
      <c r="X1030" s="227"/>
      <c r="Y1030" s="227"/>
      <c r="Z1030" s="227"/>
      <c r="AA1030" s="227"/>
      <c r="AB1030" s="227"/>
      <c r="AC1030" s="227"/>
      <c r="AD1030" s="227"/>
      <c r="AE1030" s="227"/>
      <c r="AF1030" s="227"/>
      <c r="AG1030" s="227"/>
      <c r="AH1030" s="227"/>
      <c r="AI1030" s="227"/>
    </row>
    <row r="1031" hidden="1">
      <c r="A1031" s="227"/>
      <c r="B1031" s="227"/>
      <c r="C1031" s="227"/>
      <c r="D1031" s="227"/>
      <c r="E1031" s="227"/>
      <c r="F1031" s="227"/>
      <c r="G1031" s="227"/>
      <c r="H1031" s="227"/>
      <c r="I1031" s="227"/>
      <c r="J1031" s="227"/>
      <c r="K1031" s="227"/>
      <c r="L1031" s="227"/>
      <c r="M1031" s="227"/>
      <c r="N1031" s="227"/>
      <c r="O1031" s="227"/>
      <c r="P1031" s="227"/>
      <c r="Q1031" s="227"/>
      <c r="R1031" s="227"/>
      <c r="S1031" s="227"/>
      <c r="T1031" s="227"/>
      <c r="U1031" s="227"/>
      <c r="V1031" s="227"/>
      <c r="W1031" s="227"/>
      <c r="X1031" s="227"/>
      <c r="Y1031" s="227"/>
      <c r="Z1031" s="227"/>
      <c r="AA1031" s="227"/>
      <c r="AB1031" s="227"/>
      <c r="AC1031" s="227"/>
      <c r="AD1031" s="227"/>
      <c r="AE1031" s="227"/>
      <c r="AF1031" s="227"/>
      <c r="AG1031" s="227"/>
      <c r="AH1031" s="227"/>
      <c r="AI1031" s="227"/>
    </row>
    <row r="1032" hidden="1">
      <c r="A1032" s="227"/>
      <c r="B1032" s="227"/>
      <c r="C1032" s="227"/>
      <c r="D1032" s="227"/>
      <c r="E1032" s="227"/>
      <c r="F1032" s="227"/>
      <c r="G1032" s="227"/>
      <c r="H1032" s="227"/>
      <c r="I1032" s="227"/>
      <c r="J1032" s="227"/>
      <c r="K1032" s="227"/>
      <c r="L1032" s="227"/>
      <c r="M1032" s="227"/>
      <c r="N1032" s="227"/>
      <c r="O1032" s="227"/>
      <c r="P1032" s="227"/>
      <c r="Q1032" s="227"/>
      <c r="R1032" s="227"/>
      <c r="S1032" s="227"/>
      <c r="T1032" s="227"/>
      <c r="U1032" s="227"/>
      <c r="V1032" s="227"/>
      <c r="W1032" s="227"/>
      <c r="X1032" s="227"/>
      <c r="Y1032" s="227"/>
      <c r="Z1032" s="227"/>
      <c r="AA1032" s="227"/>
      <c r="AB1032" s="227"/>
      <c r="AC1032" s="227"/>
      <c r="AD1032" s="227"/>
      <c r="AE1032" s="227"/>
      <c r="AF1032" s="227"/>
      <c r="AG1032" s="227"/>
      <c r="AH1032" s="227"/>
      <c r="AI1032" s="227"/>
    </row>
    <row r="1033" hidden="1">
      <c r="A1033" s="227"/>
      <c r="B1033" s="227"/>
      <c r="C1033" s="227"/>
      <c r="D1033" s="227"/>
      <c r="E1033" s="227"/>
      <c r="F1033" s="227"/>
      <c r="G1033" s="227"/>
      <c r="H1033" s="227"/>
      <c r="I1033" s="227"/>
      <c r="J1033" s="227"/>
      <c r="K1033" s="227"/>
      <c r="L1033" s="227"/>
      <c r="M1033" s="227"/>
      <c r="N1033" s="227"/>
      <c r="O1033" s="227"/>
      <c r="P1033" s="227"/>
      <c r="Q1033" s="227"/>
      <c r="R1033" s="227"/>
      <c r="S1033" s="227"/>
      <c r="T1033" s="227"/>
      <c r="U1033" s="227"/>
      <c r="V1033" s="227"/>
      <c r="W1033" s="227"/>
      <c r="X1033" s="227"/>
      <c r="Y1033" s="227"/>
      <c r="Z1033" s="227"/>
      <c r="AA1033" s="227"/>
      <c r="AB1033" s="227"/>
      <c r="AC1033" s="227"/>
      <c r="AD1033" s="227"/>
      <c r="AE1033" s="227"/>
      <c r="AF1033" s="227"/>
      <c r="AG1033" s="227"/>
      <c r="AH1033" s="227"/>
      <c r="AI1033" s="227"/>
    </row>
    <row r="1034" hidden="1">
      <c r="A1034" s="227"/>
      <c r="B1034" s="227"/>
      <c r="C1034" s="227"/>
      <c r="D1034" s="227"/>
      <c r="E1034" s="227"/>
      <c r="F1034" s="227"/>
      <c r="G1034" s="227"/>
      <c r="H1034" s="227"/>
      <c r="I1034" s="227"/>
      <c r="J1034" s="227"/>
      <c r="K1034" s="227"/>
      <c r="L1034" s="227"/>
      <c r="M1034" s="227"/>
      <c r="N1034" s="227"/>
      <c r="O1034" s="227"/>
      <c r="P1034" s="227"/>
      <c r="Q1034" s="227"/>
      <c r="R1034" s="227"/>
      <c r="S1034" s="227"/>
      <c r="T1034" s="227"/>
      <c r="U1034" s="227"/>
      <c r="V1034" s="227"/>
      <c r="W1034" s="227"/>
      <c r="X1034" s="227"/>
      <c r="Y1034" s="227"/>
      <c r="Z1034" s="227"/>
      <c r="AA1034" s="227"/>
      <c r="AB1034" s="227"/>
      <c r="AC1034" s="227"/>
      <c r="AD1034" s="227"/>
      <c r="AE1034" s="227"/>
      <c r="AF1034" s="227"/>
      <c r="AG1034" s="227"/>
      <c r="AH1034" s="227"/>
      <c r="AI1034" s="227"/>
    </row>
    <row r="1035" hidden="1">
      <c r="A1035" s="227"/>
      <c r="B1035" s="227"/>
      <c r="C1035" s="227"/>
      <c r="D1035" s="227"/>
      <c r="E1035" s="227"/>
      <c r="F1035" s="227"/>
      <c r="G1035" s="227"/>
      <c r="H1035" s="227"/>
      <c r="I1035" s="227"/>
      <c r="J1035" s="227"/>
      <c r="K1035" s="227"/>
      <c r="L1035" s="227"/>
      <c r="M1035" s="227"/>
      <c r="N1035" s="227"/>
      <c r="O1035" s="227"/>
      <c r="P1035" s="227"/>
      <c r="Q1035" s="227"/>
      <c r="R1035" s="227"/>
      <c r="S1035" s="227"/>
      <c r="T1035" s="227"/>
      <c r="U1035" s="227"/>
      <c r="V1035" s="227"/>
      <c r="W1035" s="227"/>
      <c r="X1035" s="227"/>
      <c r="Y1035" s="227"/>
      <c r="Z1035" s="227"/>
      <c r="AA1035" s="227"/>
      <c r="AB1035" s="227"/>
      <c r="AC1035" s="227"/>
      <c r="AD1035" s="227"/>
      <c r="AE1035" s="227"/>
      <c r="AF1035" s="227"/>
      <c r="AG1035" s="227"/>
      <c r="AH1035" s="227"/>
      <c r="AI1035" s="227"/>
    </row>
    <row r="1036" hidden="1">
      <c r="A1036" s="227"/>
      <c r="B1036" s="227"/>
      <c r="C1036" s="227"/>
      <c r="D1036" s="227"/>
      <c r="E1036" s="227"/>
      <c r="F1036" s="227"/>
      <c r="G1036" s="227"/>
      <c r="H1036" s="227"/>
      <c r="I1036" s="227"/>
      <c r="J1036" s="227"/>
      <c r="K1036" s="227"/>
      <c r="L1036" s="227"/>
      <c r="M1036" s="227"/>
      <c r="N1036" s="227"/>
      <c r="O1036" s="227"/>
      <c r="P1036" s="227"/>
      <c r="Q1036" s="227"/>
      <c r="R1036" s="227"/>
      <c r="S1036" s="227"/>
      <c r="T1036" s="227"/>
      <c r="U1036" s="227"/>
      <c r="V1036" s="227"/>
      <c r="W1036" s="227"/>
      <c r="X1036" s="227"/>
      <c r="Y1036" s="227"/>
      <c r="Z1036" s="227"/>
      <c r="AA1036" s="227"/>
      <c r="AB1036" s="227"/>
      <c r="AC1036" s="227"/>
      <c r="AD1036" s="227"/>
      <c r="AE1036" s="227"/>
      <c r="AF1036" s="227"/>
      <c r="AG1036" s="227"/>
      <c r="AH1036" s="227"/>
      <c r="AI1036" s="227"/>
    </row>
    <row r="1037" hidden="1">
      <c r="A1037" s="227"/>
      <c r="B1037" s="227"/>
      <c r="C1037" s="227"/>
      <c r="D1037" s="227"/>
      <c r="E1037" s="227"/>
      <c r="F1037" s="227"/>
      <c r="G1037" s="227"/>
      <c r="H1037" s="227"/>
      <c r="I1037" s="227"/>
      <c r="J1037" s="227"/>
      <c r="K1037" s="227"/>
      <c r="L1037" s="227"/>
      <c r="M1037" s="227"/>
      <c r="N1037" s="227"/>
      <c r="O1037" s="227"/>
      <c r="P1037" s="227"/>
      <c r="Q1037" s="227"/>
      <c r="R1037" s="227"/>
      <c r="S1037" s="227"/>
      <c r="T1037" s="227"/>
      <c r="U1037" s="227"/>
      <c r="V1037" s="227"/>
      <c r="W1037" s="227"/>
      <c r="X1037" s="227"/>
      <c r="Y1037" s="227"/>
      <c r="Z1037" s="227"/>
      <c r="AA1037" s="227"/>
      <c r="AB1037" s="227"/>
      <c r="AC1037" s="227"/>
      <c r="AD1037" s="227"/>
      <c r="AE1037" s="227"/>
      <c r="AF1037" s="227"/>
      <c r="AG1037" s="227"/>
      <c r="AH1037" s="227"/>
      <c r="AI1037" s="227"/>
    </row>
    <row r="1038" hidden="1">
      <c r="A1038" s="227"/>
      <c r="B1038" s="227"/>
      <c r="C1038" s="227"/>
      <c r="D1038" s="227"/>
      <c r="E1038" s="227"/>
      <c r="F1038" s="227"/>
      <c r="G1038" s="227"/>
      <c r="H1038" s="227"/>
      <c r="I1038" s="227"/>
      <c r="J1038" s="227"/>
      <c r="K1038" s="227"/>
      <c r="L1038" s="227"/>
      <c r="M1038" s="227"/>
      <c r="N1038" s="227"/>
      <c r="O1038" s="227"/>
      <c r="P1038" s="227"/>
      <c r="Q1038" s="227"/>
      <c r="R1038" s="227"/>
      <c r="S1038" s="227"/>
      <c r="T1038" s="227"/>
      <c r="U1038" s="227"/>
      <c r="V1038" s="227"/>
      <c r="W1038" s="227"/>
      <c r="X1038" s="227"/>
      <c r="Y1038" s="227"/>
      <c r="Z1038" s="227"/>
      <c r="AA1038" s="227"/>
      <c r="AB1038" s="227"/>
      <c r="AC1038" s="227"/>
      <c r="AD1038" s="227"/>
      <c r="AE1038" s="227"/>
      <c r="AF1038" s="227"/>
      <c r="AG1038" s="227"/>
      <c r="AH1038" s="227"/>
      <c r="AI1038" s="227"/>
    </row>
    <row r="1039" hidden="1">
      <c r="A1039" s="227"/>
      <c r="B1039" s="227"/>
      <c r="C1039" s="227"/>
      <c r="D1039" s="227"/>
      <c r="E1039" s="227"/>
      <c r="F1039" s="227"/>
      <c r="G1039" s="227"/>
      <c r="H1039" s="227"/>
      <c r="I1039" s="227"/>
      <c r="J1039" s="227"/>
      <c r="K1039" s="227"/>
      <c r="L1039" s="227"/>
      <c r="M1039" s="227"/>
      <c r="N1039" s="227"/>
      <c r="O1039" s="227"/>
      <c r="P1039" s="227"/>
      <c r="Q1039" s="227"/>
      <c r="R1039" s="227"/>
      <c r="S1039" s="227"/>
      <c r="T1039" s="227"/>
      <c r="U1039" s="227"/>
      <c r="V1039" s="227"/>
      <c r="W1039" s="227"/>
      <c r="X1039" s="227"/>
      <c r="Y1039" s="227"/>
      <c r="Z1039" s="227"/>
      <c r="AA1039" s="227"/>
      <c r="AB1039" s="227"/>
      <c r="AC1039" s="227"/>
      <c r="AD1039" s="227"/>
      <c r="AE1039" s="227"/>
      <c r="AF1039" s="227"/>
      <c r="AG1039" s="227"/>
      <c r="AH1039" s="227"/>
      <c r="AI1039" s="227"/>
    </row>
    <row r="1040" hidden="1">
      <c r="A1040" s="227"/>
      <c r="B1040" s="227"/>
      <c r="C1040" s="227"/>
      <c r="D1040" s="227"/>
      <c r="E1040" s="227"/>
      <c r="F1040" s="227"/>
      <c r="G1040" s="227"/>
      <c r="H1040" s="227"/>
      <c r="I1040" s="227"/>
      <c r="J1040" s="227"/>
      <c r="K1040" s="227"/>
      <c r="L1040" s="227"/>
      <c r="M1040" s="227"/>
      <c r="N1040" s="227"/>
      <c r="O1040" s="227"/>
      <c r="P1040" s="227"/>
      <c r="Q1040" s="227"/>
      <c r="R1040" s="227"/>
      <c r="S1040" s="227"/>
      <c r="T1040" s="227"/>
      <c r="U1040" s="227"/>
      <c r="V1040" s="227"/>
      <c r="W1040" s="227"/>
      <c r="X1040" s="227"/>
      <c r="Y1040" s="227"/>
      <c r="Z1040" s="227"/>
      <c r="AA1040" s="227"/>
      <c r="AB1040" s="227"/>
      <c r="AC1040" s="227"/>
      <c r="AD1040" s="227"/>
      <c r="AE1040" s="227"/>
      <c r="AF1040" s="227"/>
      <c r="AG1040" s="227"/>
      <c r="AH1040" s="227"/>
      <c r="AI1040" s="227"/>
    </row>
    <row r="1041" hidden="1">
      <c r="A1041" s="227"/>
      <c r="B1041" s="227"/>
      <c r="C1041" s="227"/>
      <c r="D1041" s="227"/>
      <c r="E1041" s="227"/>
      <c r="F1041" s="227"/>
      <c r="G1041" s="227"/>
      <c r="H1041" s="227"/>
      <c r="I1041" s="227"/>
      <c r="J1041" s="227"/>
      <c r="K1041" s="227"/>
      <c r="L1041" s="227"/>
      <c r="M1041" s="227"/>
      <c r="N1041" s="227"/>
      <c r="O1041" s="227"/>
      <c r="P1041" s="227"/>
      <c r="Q1041" s="227"/>
      <c r="R1041" s="227"/>
      <c r="S1041" s="227"/>
      <c r="T1041" s="227"/>
      <c r="U1041" s="227"/>
      <c r="V1041" s="227"/>
      <c r="W1041" s="227"/>
      <c r="X1041" s="227"/>
      <c r="Y1041" s="227"/>
      <c r="Z1041" s="227"/>
      <c r="AA1041" s="227"/>
      <c r="AB1041" s="227"/>
      <c r="AC1041" s="227"/>
      <c r="AD1041" s="227"/>
      <c r="AE1041" s="227"/>
      <c r="AF1041" s="227"/>
      <c r="AG1041" s="227"/>
      <c r="AH1041" s="227"/>
      <c r="AI1041" s="227"/>
    </row>
    <row r="1042" hidden="1">
      <c r="A1042" s="227"/>
      <c r="B1042" s="227"/>
      <c r="C1042" s="227"/>
      <c r="D1042" s="227"/>
      <c r="E1042" s="227"/>
      <c r="F1042" s="227"/>
      <c r="G1042" s="227"/>
      <c r="H1042" s="227"/>
      <c r="I1042" s="227"/>
      <c r="J1042" s="227"/>
      <c r="K1042" s="227"/>
      <c r="L1042" s="227"/>
      <c r="M1042" s="227"/>
      <c r="N1042" s="227"/>
      <c r="O1042" s="227"/>
      <c r="P1042" s="227"/>
      <c r="Q1042" s="227"/>
      <c r="R1042" s="227"/>
      <c r="S1042" s="227"/>
      <c r="T1042" s="227"/>
      <c r="U1042" s="227"/>
      <c r="V1042" s="227"/>
      <c r="W1042" s="227"/>
      <c r="X1042" s="227"/>
      <c r="Y1042" s="227"/>
      <c r="Z1042" s="227"/>
      <c r="AA1042" s="227"/>
      <c r="AB1042" s="227"/>
      <c r="AC1042" s="227"/>
      <c r="AD1042" s="227"/>
      <c r="AE1042" s="227"/>
      <c r="AF1042" s="227"/>
      <c r="AG1042" s="227"/>
      <c r="AH1042" s="227"/>
      <c r="AI1042" s="227"/>
    </row>
    <row r="1043" hidden="1">
      <c r="A1043" s="227"/>
      <c r="B1043" s="227"/>
      <c r="C1043" s="227"/>
      <c r="D1043" s="227"/>
      <c r="E1043" s="227"/>
      <c r="F1043" s="227"/>
      <c r="G1043" s="227"/>
      <c r="H1043" s="227"/>
      <c r="I1043" s="227"/>
      <c r="J1043" s="227"/>
      <c r="K1043" s="227"/>
      <c r="L1043" s="227"/>
      <c r="M1043" s="227"/>
      <c r="N1043" s="227"/>
      <c r="O1043" s="227"/>
      <c r="P1043" s="227"/>
      <c r="Q1043" s="227"/>
      <c r="R1043" s="227"/>
      <c r="S1043" s="227"/>
      <c r="T1043" s="227"/>
      <c r="U1043" s="227"/>
      <c r="V1043" s="227"/>
      <c r="W1043" s="227"/>
      <c r="X1043" s="227"/>
      <c r="Y1043" s="227"/>
      <c r="Z1043" s="227"/>
      <c r="AA1043" s="227"/>
      <c r="AB1043" s="227"/>
      <c r="AC1043" s="227"/>
      <c r="AD1043" s="227"/>
      <c r="AE1043" s="227"/>
      <c r="AF1043" s="227"/>
      <c r="AG1043" s="227"/>
      <c r="AH1043" s="227"/>
      <c r="AI1043" s="227"/>
    </row>
    <row r="1044" hidden="1">
      <c r="A1044" s="227"/>
      <c r="B1044" s="227"/>
      <c r="C1044" s="227"/>
      <c r="D1044" s="227"/>
      <c r="E1044" s="227"/>
      <c r="F1044" s="227"/>
      <c r="G1044" s="227"/>
      <c r="H1044" s="227"/>
      <c r="I1044" s="227"/>
      <c r="J1044" s="227"/>
      <c r="K1044" s="227"/>
      <c r="L1044" s="227"/>
      <c r="M1044" s="227"/>
      <c r="N1044" s="227"/>
      <c r="O1044" s="227"/>
      <c r="P1044" s="227"/>
      <c r="Q1044" s="227"/>
      <c r="R1044" s="227"/>
      <c r="S1044" s="227"/>
      <c r="T1044" s="227"/>
      <c r="U1044" s="227"/>
      <c r="V1044" s="227"/>
      <c r="W1044" s="227"/>
      <c r="X1044" s="227"/>
      <c r="Y1044" s="227"/>
      <c r="Z1044" s="227"/>
      <c r="AA1044" s="227"/>
      <c r="AB1044" s="227"/>
      <c r="AC1044" s="227"/>
      <c r="AD1044" s="227"/>
      <c r="AE1044" s="227"/>
      <c r="AF1044" s="227"/>
      <c r="AG1044" s="227"/>
      <c r="AH1044" s="227"/>
      <c r="AI1044" s="227"/>
    </row>
    <row r="1045" hidden="1">
      <c r="A1045" s="227"/>
      <c r="B1045" s="227"/>
      <c r="C1045" s="227"/>
      <c r="D1045" s="227"/>
      <c r="E1045" s="227"/>
      <c r="F1045" s="227"/>
      <c r="G1045" s="227"/>
      <c r="H1045" s="227"/>
      <c r="I1045" s="227"/>
      <c r="J1045" s="227"/>
      <c r="K1045" s="227"/>
      <c r="L1045" s="227"/>
      <c r="M1045" s="227"/>
      <c r="N1045" s="227"/>
      <c r="O1045" s="227"/>
      <c r="P1045" s="227"/>
      <c r="Q1045" s="227"/>
      <c r="R1045" s="227"/>
      <c r="S1045" s="227"/>
      <c r="T1045" s="227"/>
      <c r="U1045" s="227"/>
      <c r="V1045" s="227"/>
      <c r="W1045" s="227"/>
      <c r="X1045" s="227"/>
      <c r="Y1045" s="227"/>
      <c r="Z1045" s="227"/>
      <c r="AA1045" s="227"/>
      <c r="AB1045" s="227"/>
      <c r="AC1045" s="227"/>
      <c r="AD1045" s="227"/>
      <c r="AE1045" s="227"/>
      <c r="AF1045" s="227"/>
      <c r="AG1045" s="227"/>
      <c r="AH1045" s="227"/>
      <c r="AI1045" s="227"/>
    </row>
    <row r="1046" hidden="1">
      <c r="A1046" s="227"/>
      <c r="B1046" s="227"/>
      <c r="C1046" s="227"/>
      <c r="D1046" s="227"/>
      <c r="E1046" s="227"/>
      <c r="F1046" s="227"/>
      <c r="G1046" s="227"/>
      <c r="H1046" s="227"/>
      <c r="I1046" s="227"/>
      <c r="J1046" s="227"/>
      <c r="K1046" s="227"/>
      <c r="L1046" s="227"/>
      <c r="M1046" s="227"/>
      <c r="N1046" s="227"/>
      <c r="O1046" s="227"/>
      <c r="P1046" s="227"/>
      <c r="Q1046" s="227"/>
      <c r="R1046" s="227"/>
      <c r="S1046" s="227"/>
      <c r="T1046" s="227"/>
      <c r="U1046" s="227"/>
      <c r="V1046" s="227"/>
      <c r="W1046" s="227"/>
      <c r="X1046" s="227"/>
      <c r="Y1046" s="227"/>
      <c r="Z1046" s="227"/>
      <c r="AA1046" s="227"/>
      <c r="AB1046" s="227"/>
      <c r="AC1046" s="227"/>
      <c r="AD1046" s="227"/>
      <c r="AE1046" s="227"/>
      <c r="AF1046" s="227"/>
      <c r="AG1046" s="227"/>
      <c r="AH1046" s="227"/>
      <c r="AI1046" s="227"/>
    </row>
    <row r="1047" hidden="1">
      <c r="A1047" s="227"/>
      <c r="B1047" s="227"/>
      <c r="C1047" s="227"/>
      <c r="D1047" s="227"/>
      <c r="E1047" s="227"/>
      <c r="F1047" s="227"/>
      <c r="G1047" s="227"/>
      <c r="H1047" s="227"/>
      <c r="I1047" s="227"/>
      <c r="J1047" s="227"/>
      <c r="K1047" s="227"/>
      <c r="L1047" s="227"/>
      <c r="M1047" s="227"/>
      <c r="N1047" s="227"/>
      <c r="O1047" s="227"/>
      <c r="P1047" s="227"/>
      <c r="Q1047" s="227"/>
      <c r="R1047" s="227"/>
      <c r="S1047" s="227"/>
      <c r="T1047" s="227"/>
      <c r="U1047" s="227"/>
      <c r="V1047" s="227"/>
      <c r="W1047" s="227"/>
      <c r="X1047" s="227"/>
      <c r="Y1047" s="227"/>
      <c r="Z1047" s="227"/>
      <c r="AA1047" s="227"/>
      <c r="AB1047" s="227"/>
      <c r="AC1047" s="227"/>
      <c r="AD1047" s="227"/>
      <c r="AE1047" s="227"/>
      <c r="AF1047" s="227"/>
      <c r="AG1047" s="227"/>
      <c r="AH1047" s="227"/>
      <c r="AI1047" s="227"/>
    </row>
    <row r="1048" hidden="1">
      <c r="A1048" s="227"/>
      <c r="B1048" s="227"/>
      <c r="C1048" s="227"/>
      <c r="D1048" s="227"/>
      <c r="E1048" s="227"/>
      <c r="F1048" s="227"/>
      <c r="G1048" s="227"/>
      <c r="H1048" s="227"/>
      <c r="I1048" s="227"/>
      <c r="J1048" s="227"/>
      <c r="K1048" s="227"/>
      <c r="L1048" s="227"/>
      <c r="M1048" s="227"/>
      <c r="N1048" s="227"/>
      <c r="O1048" s="227"/>
      <c r="P1048" s="227"/>
      <c r="Q1048" s="227"/>
      <c r="R1048" s="227"/>
      <c r="S1048" s="227"/>
      <c r="T1048" s="227"/>
      <c r="U1048" s="227"/>
      <c r="V1048" s="227"/>
      <c r="W1048" s="227"/>
      <c r="X1048" s="227"/>
      <c r="Y1048" s="227"/>
      <c r="Z1048" s="227"/>
      <c r="AA1048" s="227"/>
      <c r="AB1048" s="227"/>
      <c r="AC1048" s="227"/>
      <c r="AD1048" s="227"/>
      <c r="AE1048" s="227"/>
      <c r="AF1048" s="227"/>
      <c r="AG1048" s="227"/>
      <c r="AH1048" s="227"/>
      <c r="AI1048" s="227"/>
    </row>
    <row r="1049" hidden="1">
      <c r="A1049" s="227"/>
      <c r="B1049" s="227"/>
      <c r="C1049" s="227"/>
      <c r="D1049" s="227"/>
      <c r="E1049" s="227"/>
      <c r="F1049" s="227"/>
      <c r="G1049" s="227"/>
      <c r="H1049" s="227"/>
      <c r="I1049" s="227"/>
      <c r="J1049" s="227"/>
      <c r="K1049" s="227"/>
      <c r="L1049" s="227"/>
      <c r="M1049" s="227"/>
      <c r="N1049" s="227"/>
      <c r="O1049" s="227"/>
      <c r="P1049" s="227"/>
      <c r="Q1049" s="227"/>
      <c r="R1049" s="227"/>
      <c r="S1049" s="227"/>
      <c r="T1049" s="227"/>
      <c r="U1049" s="227"/>
      <c r="V1049" s="227"/>
      <c r="W1049" s="227"/>
      <c r="X1049" s="227"/>
      <c r="Y1049" s="227"/>
      <c r="Z1049" s="227"/>
      <c r="AA1049" s="227"/>
      <c r="AB1049" s="227"/>
      <c r="AC1049" s="227"/>
      <c r="AD1049" s="227"/>
      <c r="AE1049" s="227"/>
      <c r="AF1049" s="227"/>
      <c r="AG1049" s="227"/>
      <c r="AH1049" s="227"/>
      <c r="AI1049" s="227"/>
    </row>
    <row r="1050" hidden="1">
      <c r="A1050" s="227"/>
      <c r="B1050" s="227"/>
      <c r="C1050" s="227"/>
      <c r="D1050" s="227"/>
      <c r="E1050" s="227"/>
      <c r="F1050" s="227"/>
      <c r="G1050" s="227"/>
      <c r="H1050" s="227"/>
      <c r="I1050" s="227"/>
      <c r="J1050" s="227"/>
      <c r="K1050" s="227"/>
      <c r="L1050" s="227"/>
      <c r="M1050" s="227"/>
      <c r="N1050" s="227"/>
      <c r="O1050" s="227"/>
      <c r="P1050" s="227"/>
      <c r="Q1050" s="227"/>
      <c r="R1050" s="227"/>
      <c r="S1050" s="227"/>
      <c r="T1050" s="227"/>
      <c r="U1050" s="227"/>
      <c r="V1050" s="227"/>
      <c r="W1050" s="227"/>
      <c r="X1050" s="227"/>
      <c r="Y1050" s="227"/>
      <c r="Z1050" s="227"/>
      <c r="AA1050" s="227"/>
      <c r="AB1050" s="227"/>
      <c r="AC1050" s="227"/>
      <c r="AD1050" s="227"/>
      <c r="AE1050" s="227"/>
      <c r="AF1050" s="227"/>
      <c r="AG1050" s="227"/>
      <c r="AH1050" s="227"/>
      <c r="AI1050" s="227"/>
    </row>
    <row r="1051" hidden="1">
      <c r="A1051" s="227"/>
      <c r="B1051" s="227"/>
      <c r="C1051" s="227"/>
      <c r="D1051" s="227"/>
      <c r="E1051" s="227"/>
      <c r="F1051" s="227"/>
      <c r="G1051" s="227"/>
      <c r="H1051" s="227"/>
      <c r="I1051" s="227"/>
      <c r="J1051" s="227"/>
      <c r="K1051" s="227"/>
      <c r="L1051" s="227"/>
      <c r="M1051" s="227"/>
      <c r="N1051" s="227"/>
      <c r="O1051" s="227"/>
      <c r="P1051" s="227"/>
      <c r="Q1051" s="227"/>
      <c r="R1051" s="227"/>
      <c r="S1051" s="227"/>
      <c r="T1051" s="227"/>
      <c r="U1051" s="227"/>
      <c r="V1051" s="227"/>
      <c r="W1051" s="227"/>
      <c r="X1051" s="227"/>
      <c r="Y1051" s="227"/>
      <c r="Z1051" s="227"/>
      <c r="AA1051" s="227"/>
      <c r="AB1051" s="227"/>
      <c r="AC1051" s="227"/>
      <c r="AD1051" s="227"/>
      <c r="AE1051" s="227"/>
      <c r="AF1051" s="227"/>
      <c r="AG1051" s="227"/>
      <c r="AH1051" s="227"/>
      <c r="AI1051" s="227"/>
    </row>
    <row r="1052" hidden="1">
      <c r="A1052" s="227"/>
      <c r="B1052" s="227"/>
      <c r="C1052" s="227"/>
      <c r="D1052" s="227"/>
      <c r="E1052" s="227"/>
      <c r="F1052" s="227"/>
      <c r="G1052" s="227"/>
      <c r="H1052" s="227"/>
      <c r="I1052" s="227"/>
      <c r="J1052" s="227"/>
      <c r="K1052" s="227"/>
      <c r="L1052" s="227"/>
      <c r="M1052" s="227"/>
      <c r="N1052" s="227"/>
      <c r="O1052" s="227"/>
      <c r="P1052" s="227"/>
      <c r="Q1052" s="227"/>
      <c r="R1052" s="227"/>
      <c r="S1052" s="227"/>
      <c r="T1052" s="227"/>
      <c r="U1052" s="227"/>
      <c r="V1052" s="227"/>
      <c r="W1052" s="227"/>
      <c r="X1052" s="227"/>
      <c r="Y1052" s="227"/>
      <c r="Z1052" s="227"/>
      <c r="AA1052" s="227"/>
      <c r="AB1052" s="227"/>
      <c r="AC1052" s="227"/>
      <c r="AD1052" s="227"/>
      <c r="AE1052" s="227"/>
      <c r="AF1052" s="227"/>
      <c r="AG1052" s="227"/>
      <c r="AH1052" s="227"/>
      <c r="AI1052" s="227"/>
    </row>
    <row r="1053" hidden="1">
      <c r="A1053" s="227"/>
      <c r="B1053" s="227"/>
      <c r="C1053" s="227"/>
      <c r="D1053" s="227"/>
      <c r="E1053" s="227"/>
      <c r="F1053" s="227"/>
      <c r="G1053" s="227"/>
      <c r="H1053" s="227"/>
      <c r="I1053" s="227"/>
      <c r="J1053" s="227"/>
      <c r="K1053" s="227"/>
      <c r="L1053" s="227"/>
      <c r="M1053" s="227"/>
      <c r="N1053" s="227"/>
      <c r="O1053" s="227"/>
      <c r="P1053" s="227"/>
      <c r="Q1053" s="227"/>
      <c r="R1053" s="227"/>
      <c r="S1053" s="227"/>
      <c r="T1053" s="227"/>
      <c r="U1053" s="227"/>
      <c r="V1053" s="227"/>
      <c r="W1053" s="227"/>
      <c r="X1053" s="227"/>
      <c r="Y1053" s="227"/>
      <c r="Z1053" s="227"/>
      <c r="AA1053" s="227"/>
      <c r="AB1053" s="227"/>
      <c r="AC1053" s="227"/>
      <c r="AD1053" s="227"/>
      <c r="AE1053" s="227"/>
      <c r="AF1053" s="227"/>
      <c r="AG1053" s="227"/>
      <c r="AH1053" s="227"/>
      <c r="AI1053" s="227"/>
    </row>
    <row r="1054" hidden="1">
      <c r="A1054" s="227"/>
      <c r="B1054" s="227"/>
      <c r="C1054" s="227"/>
      <c r="D1054" s="227"/>
      <c r="E1054" s="227"/>
      <c r="F1054" s="227"/>
      <c r="G1054" s="227"/>
      <c r="H1054" s="227"/>
      <c r="I1054" s="227"/>
      <c r="J1054" s="227"/>
      <c r="K1054" s="227"/>
      <c r="L1054" s="227"/>
      <c r="M1054" s="227"/>
      <c r="N1054" s="227"/>
      <c r="O1054" s="227"/>
      <c r="P1054" s="227"/>
      <c r="Q1054" s="227"/>
      <c r="R1054" s="227"/>
      <c r="S1054" s="227"/>
      <c r="T1054" s="227"/>
      <c r="U1054" s="227"/>
      <c r="V1054" s="227"/>
      <c r="W1054" s="227"/>
      <c r="X1054" s="227"/>
      <c r="Y1054" s="227"/>
      <c r="Z1054" s="227"/>
      <c r="AA1054" s="227"/>
      <c r="AB1054" s="227"/>
      <c r="AC1054" s="227"/>
      <c r="AD1054" s="227"/>
      <c r="AE1054" s="227"/>
      <c r="AF1054" s="227"/>
      <c r="AG1054" s="227"/>
      <c r="AH1054" s="227"/>
      <c r="AI1054" s="227"/>
    </row>
    <row r="1055" hidden="1">
      <c r="A1055" s="227"/>
      <c r="B1055" s="227"/>
      <c r="C1055" s="227"/>
      <c r="D1055" s="227"/>
      <c r="E1055" s="227"/>
      <c r="F1055" s="227"/>
      <c r="G1055" s="227"/>
      <c r="H1055" s="227"/>
      <c r="I1055" s="227"/>
      <c r="J1055" s="227"/>
      <c r="K1055" s="227"/>
      <c r="L1055" s="227"/>
      <c r="M1055" s="227"/>
      <c r="N1055" s="227"/>
      <c r="O1055" s="227"/>
      <c r="P1055" s="227"/>
      <c r="Q1055" s="227"/>
      <c r="R1055" s="227"/>
      <c r="S1055" s="227"/>
      <c r="T1055" s="227"/>
      <c r="U1055" s="227"/>
      <c r="V1055" s="227"/>
      <c r="W1055" s="227"/>
      <c r="X1055" s="227"/>
      <c r="Y1055" s="227"/>
      <c r="Z1055" s="227"/>
      <c r="AA1055" s="227"/>
      <c r="AB1055" s="227"/>
      <c r="AC1055" s="227"/>
      <c r="AD1055" s="227"/>
      <c r="AE1055" s="227"/>
      <c r="AF1055" s="227"/>
      <c r="AG1055" s="227"/>
      <c r="AH1055" s="227"/>
      <c r="AI1055" s="227"/>
    </row>
    <row r="1056" hidden="1">
      <c r="A1056" s="227"/>
      <c r="B1056" s="227"/>
      <c r="C1056" s="227"/>
      <c r="D1056" s="227"/>
      <c r="E1056" s="227"/>
      <c r="F1056" s="227"/>
      <c r="G1056" s="227"/>
      <c r="H1056" s="227"/>
      <c r="I1056" s="227"/>
      <c r="J1056" s="227"/>
      <c r="K1056" s="227"/>
      <c r="L1056" s="227"/>
      <c r="M1056" s="227"/>
      <c r="N1056" s="227"/>
      <c r="O1056" s="227"/>
      <c r="P1056" s="227"/>
      <c r="Q1056" s="227"/>
      <c r="R1056" s="227"/>
      <c r="S1056" s="227"/>
      <c r="T1056" s="227"/>
      <c r="U1056" s="227"/>
      <c r="V1056" s="227"/>
      <c r="W1056" s="227"/>
      <c r="X1056" s="227"/>
      <c r="Y1056" s="227"/>
      <c r="Z1056" s="227"/>
      <c r="AA1056" s="227"/>
      <c r="AB1056" s="227"/>
      <c r="AC1056" s="227"/>
      <c r="AD1056" s="227"/>
      <c r="AE1056" s="227"/>
      <c r="AF1056" s="227"/>
      <c r="AG1056" s="227"/>
      <c r="AH1056" s="227"/>
      <c r="AI1056" s="227"/>
    </row>
    <row r="1057" hidden="1">
      <c r="A1057" s="227"/>
      <c r="B1057" s="227"/>
      <c r="C1057" s="227"/>
      <c r="D1057" s="227"/>
      <c r="E1057" s="227"/>
      <c r="F1057" s="227"/>
      <c r="G1057" s="227"/>
      <c r="H1057" s="227"/>
      <c r="I1057" s="227"/>
      <c r="J1057" s="227"/>
      <c r="K1057" s="227"/>
      <c r="L1057" s="227"/>
      <c r="M1057" s="227"/>
      <c r="N1057" s="227"/>
      <c r="O1057" s="227"/>
      <c r="P1057" s="227"/>
      <c r="Q1057" s="227"/>
      <c r="R1057" s="227"/>
      <c r="S1057" s="227"/>
      <c r="T1057" s="227"/>
      <c r="U1057" s="227"/>
      <c r="V1057" s="227"/>
      <c r="W1057" s="227"/>
      <c r="X1057" s="227"/>
      <c r="Y1057" s="227"/>
      <c r="Z1057" s="227"/>
      <c r="AA1057" s="227"/>
      <c r="AB1057" s="227"/>
      <c r="AC1057" s="227"/>
      <c r="AD1057" s="227"/>
      <c r="AE1057" s="227"/>
      <c r="AF1057" s="227"/>
      <c r="AG1057" s="227"/>
      <c r="AH1057" s="227"/>
      <c r="AI1057" s="227"/>
    </row>
    <row r="1058" hidden="1">
      <c r="A1058" s="227"/>
      <c r="B1058" s="227"/>
      <c r="C1058" s="227"/>
      <c r="D1058" s="227"/>
      <c r="E1058" s="227"/>
      <c r="F1058" s="227"/>
      <c r="G1058" s="227"/>
      <c r="H1058" s="227"/>
      <c r="I1058" s="227"/>
      <c r="J1058" s="227"/>
      <c r="K1058" s="227"/>
      <c r="L1058" s="227"/>
      <c r="M1058" s="227"/>
      <c r="N1058" s="227"/>
      <c r="O1058" s="227"/>
      <c r="P1058" s="227"/>
      <c r="Q1058" s="227"/>
      <c r="R1058" s="227"/>
      <c r="S1058" s="227"/>
      <c r="T1058" s="227"/>
      <c r="U1058" s="227"/>
      <c r="V1058" s="227"/>
      <c r="W1058" s="227"/>
      <c r="X1058" s="227"/>
      <c r="Y1058" s="227"/>
      <c r="Z1058" s="227"/>
      <c r="AA1058" s="227"/>
      <c r="AB1058" s="227"/>
      <c r="AC1058" s="227"/>
      <c r="AD1058" s="227"/>
      <c r="AE1058" s="227"/>
      <c r="AF1058" s="227"/>
      <c r="AG1058" s="227"/>
      <c r="AH1058" s="227"/>
      <c r="AI1058" s="227"/>
    </row>
    <row r="1059" hidden="1">
      <c r="A1059" s="227"/>
      <c r="B1059" s="227"/>
      <c r="C1059" s="227"/>
      <c r="D1059" s="227"/>
      <c r="E1059" s="227"/>
      <c r="F1059" s="227"/>
      <c r="G1059" s="227"/>
      <c r="H1059" s="227"/>
      <c r="I1059" s="227"/>
      <c r="J1059" s="227"/>
      <c r="K1059" s="227"/>
      <c r="L1059" s="227"/>
      <c r="M1059" s="227"/>
      <c r="N1059" s="227"/>
      <c r="O1059" s="227"/>
      <c r="P1059" s="227"/>
      <c r="Q1059" s="227"/>
      <c r="R1059" s="227"/>
      <c r="S1059" s="227"/>
      <c r="T1059" s="227"/>
      <c r="U1059" s="227"/>
      <c r="V1059" s="227"/>
      <c r="W1059" s="227"/>
      <c r="X1059" s="227"/>
      <c r="Y1059" s="227"/>
      <c r="Z1059" s="227"/>
      <c r="AA1059" s="227"/>
      <c r="AB1059" s="227"/>
      <c r="AC1059" s="227"/>
      <c r="AD1059" s="227"/>
      <c r="AE1059" s="227"/>
      <c r="AF1059" s="227"/>
      <c r="AG1059" s="227"/>
      <c r="AH1059" s="227"/>
      <c r="AI1059" s="227"/>
    </row>
    <row r="1060" hidden="1">
      <c r="A1060" s="227"/>
      <c r="B1060" s="227"/>
      <c r="C1060" s="227"/>
      <c r="D1060" s="227"/>
      <c r="E1060" s="227"/>
      <c r="F1060" s="227"/>
      <c r="G1060" s="227"/>
      <c r="H1060" s="227"/>
      <c r="I1060" s="227"/>
      <c r="J1060" s="227"/>
      <c r="K1060" s="227"/>
      <c r="L1060" s="227"/>
      <c r="M1060" s="227"/>
      <c r="N1060" s="227"/>
      <c r="O1060" s="227"/>
      <c r="P1060" s="227"/>
      <c r="Q1060" s="227"/>
      <c r="R1060" s="227"/>
      <c r="S1060" s="227"/>
      <c r="T1060" s="227"/>
      <c r="U1060" s="227"/>
      <c r="V1060" s="227"/>
      <c r="W1060" s="227"/>
      <c r="X1060" s="227"/>
      <c r="Y1060" s="227"/>
      <c r="Z1060" s="227"/>
      <c r="AA1060" s="227"/>
      <c r="AB1060" s="227"/>
      <c r="AC1060" s="227"/>
      <c r="AD1060" s="227"/>
      <c r="AE1060" s="227"/>
      <c r="AF1060" s="227"/>
      <c r="AG1060" s="227"/>
      <c r="AH1060" s="227"/>
      <c r="AI1060" s="227"/>
    </row>
    <row r="1061" hidden="1">
      <c r="A1061" s="227"/>
      <c r="B1061" s="227"/>
      <c r="C1061" s="227"/>
      <c r="D1061" s="227"/>
      <c r="E1061" s="227"/>
      <c r="F1061" s="227"/>
      <c r="G1061" s="227"/>
      <c r="H1061" s="227"/>
      <c r="I1061" s="227"/>
      <c r="J1061" s="227"/>
      <c r="K1061" s="227"/>
      <c r="L1061" s="227"/>
      <c r="M1061" s="227"/>
      <c r="N1061" s="227"/>
      <c r="O1061" s="227"/>
      <c r="P1061" s="227"/>
      <c r="Q1061" s="227"/>
      <c r="R1061" s="227"/>
      <c r="S1061" s="227"/>
      <c r="T1061" s="227"/>
      <c r="U1061" s="227"/>
      <c r="V1061" s="227"/>
      <c r="W1061" s="227"/>
      <c r="X1061" s="227"/>
      <c r="Y1061" s="227"/>
      <c r="Z1061" s="227"/>
      <c r="AA1061" s="227"/>
      <c r="AB1061" s="227"/>
      <c r="AC1061" s="227"/>
      <c r="AD1061" s="227"/>
      <c r="AE1061" s="227"/>
      <c r="AF1061" s="227"/>
      <c r="AG1061" s="227"/>
      <c r="AH1061" s="227"/>
      <c r="AI1061" s="227"/>
    </row>
    <row r="1062" hidden="1">
      <c r="A1062" s="227"/>
      <c r="B1062" s="227"/>
      <c r="C1062" s="227"/>
      <c r="D1062" s="227"/>
      <c r="E1062" s="227"/>
      <c r="F1062" s="227"/>
      <c r="G1062" s="227"/>
      <c r="H1062" s="227"/>
      <c r="I1062" s="227"/>
      <c r="J1062" s="227"/>
      <c r="K1062" s="227"/>
      <c r="L1062" s="227"/>
      <c r="M1062" s="227"/>
      <c r="N1062" s="227"/>
      <c r="O1062" s="227"/>
      <c r="P1062" s="227"/>
      <c r="Q1062" s="227"/>
      <c r="R1062" s="227"/>
      <c r="S1062" s="227"/>
      <c r="T1062" s="227"/>
      <c r="U1062" s="227"/>
      <c r="V1062" s="227"/>
      <c r="W1062" s="227"/>
      <c r="X1062" s="227"/>
      <c r="Y1062" s="227"/>
      <c r="Z1062" s="227"/>
      <c r="AA1062" s="227"/>
      <c r="AB1062" s="227"/>
      <c r="AC1062" s="227"/>
      <c r="AD1062" s="227"/>
      <c r="AE1062" s="227"/>
      <c r="AF1062" s="227"/>
      <c r="AG1062" s="227"/>
      <c r="AH1062" s="227"/>
      <c r="AI1062" s="227"/>
    </row>
    <row r="1063" hidden="1">
      <c r="A1063" s="227"/>
      <c r="B1063" s="227"/>
      <c r="C1063" s="227"/>
      <c r="D1063" s="227"/>
      <c r="E1063" s="227"/>
      <c r="F1063" s="227"/>
      <c r="G1063" s="227"/>
      <c r="H1063" s="227"/>
      <c r="I1063" s="227"/>
      <c r="J1063" s="227"/>
      <c r="K1063" s="227"/>
      <c r="L1063" s="227"/>
      <c r="M1063" s="227"/>
      <c r="N1063" s="227"/>
      <c r="O1063" s="227"/>
      <c r="P1063" s="227"/>
      <c r="Q1063" s="227"/>
      <c r="R1063" s="227"/>
      <c r="S1063" s="227"/>
      <c r="T1063" s="227"/>
      <c r="U1063" s="227"/>
      <c r="V1063" s="227"/>
      <c r="W1063" s="227"/>
      <c r="X1063" s="227"/>
      <c r="Y1063" s="227"/>
      <c r="Z1063" s="227"/>
      <c r="AA1063" s="227"/>
      <c r="AB1063" s="227"/>
      <c r="AC1063" s="227"/>
      <c r="AD1063" s="227"/>
      <c r="AE1063" s="227"/>
      <c r="AF1063" s="227"/>
      <c r="AG1063" s="227"/>
      <c r="AH1063" s="227"/>
      <c r="AI1063" s="227"/>
    </row>
    <row r="1064" hidden="1">
      <c r="A1064" s="227"/>
      <c r="B1064" s="227"/>
      <c r="C1064" s="227"/>
      <c r="D1064" s="227"/>
      <c r="E1064" s="227"/>
      <c r="F1064" s="227"/>
      <c r="G1064" s="227"/>
      <c r="H1064" s="227"/>
      <c r="I1064" s="227"/>
      <c r="J1064" s="227"/>
      <c r="K1064" s="227"/>
      <c r="L1064" s="227"/>
      <c r="M1064" s="227"/>
      <c r="N1064" s="227"/>
      <c r="O1064" s="227"/>
      <c r="P1064" s="227"/>
      <c r="Q1064" s="227"/>
      <c r="R1064" s="227"/>
      <c r="S1064" s="227"/>
      <c r="T1064" s="227"/>
      <c r="U1064" s="227"/>
      <c r="V1064" s="227"/>
      <c r="W1064" s="227"/>
      <c r="X1064" s="227"/>
      <c r="Y1064" s="227"/>
      <c r="Z1064" s="227"/>
      <c r="AA1064" s="227"/>
      <c r="AB1064" s="227"/>
      <c r="AC1064" s="227"/>
      <c r="AD1064" s="227"/>
      <c r="AE1064" s="227"/>
      <c r="AF1064" s="227"/>
      <c r="AG1064" s="227"/>
      <c r="AH1064" s="227"/>
      <c r="AI1064" s="227"/>
    </row>
    <row r="1065" hidden="1">
      <c r="A1065" s="227"/>
      <c r="B1065" s="227"/>
      <c r="C1065" s="227"/>
      <c r="D1065" s="227"/>
      <c r="E1065" s="227"/>
      <c r="F1065" s="227"/>
      <c r="G1065" s="227"/>
      <c r="H1065" s="227"/>
      <c r="I1065" s="227"/>
      <c r="J1065" s="227"/>
      <c r="K1065" s="227"/>
      <c r="L1065" s="227"/>
      <c r="M1065" s="227"/>
      <c r="N1065" s="227"/>
      <c r="O1065" s="227"/>
      <c r="P1065" s="227"/>
      <c r="Q1065" s="227"/>
      <c r="R1065" s="227"/>
      <c r="S1065" s="227"/>
      <c r="T1065" s="227"/>
      <c r="U1065" s="227"/>
      <c r="V1065" s="227"/>
      <c r="W1065" s="227"/>
      <c r="X1065" s="227"/>
      <c r="Y1065" s="227"/>
      <c r="Z1065" s="227"/>
      <c r="AA1065" s="227"/>
      <c r="AB1065" s="227"/>
      <c r="AC1065" s="227"/>
      <c r="AD1065" s="227"/>
      <c r="AE1065" s="227"/>
      <c r="AF1065" s="227"/>
      <c r="AG1065" s="227"/>
      <c r="AH1065" s="227"/>
      <c r="AI1065" s="227"/>
    </row>
    <row r="1066" hidden="1">
      <c r="A1066" s="227"/>
      <c r="B1066" s="227"/>
      <c r="C1066" s="227"/>
      <c r="D1066" s="227"/>
      <c r="E1066" s="227"/>
      <c r="F1066" s="227"/>
      <c r="G1066" s="227"/>
      <c r="H1066" s="227"/>
      <c r="I1066" s="227"/>
      <c r="J1066" s="227"/>
      <c r="K1066" s="227"/>
      <c r="L1066" s="227"/>
      <c r="M1066" s="227"/>
      <c r="N1066" s="227"/>
      <c r="O1066" s="227"/>
      <c r="P1066" s="227"/>
      <c r="Q1066" s="227"/>
      <c r="R1066" s="227"/>
      <c r="S1066" s="227"/>
      <c r="T1066" s="227"/>
      <c r="U1066" s="227"/>
      <c r="V1066" s="227"/>
      <c r="W1066" s="227"/>
      <c r="X1066" s="227"/>
      <c r="Y1066" s="227"/>
      <c r="Z1066" s="227"/>
      <c r="AA1066" s="227"/>
      <c r="AB1066" s="227"/>
      <c r="AC1066" s="227"/>
      <c r="AD1066" s="227"/>
      <c r="AE1066" s="227"/>
      <c r="AF1066" s="227"/>
      <c r="AG1066" s="227"/>
      <c r="AH1066" s="227"/>
      <c r="AI1066" s="227"/>
    </row>
    <row r="1067" hidden="1">
      <c r="A1067" s="227"/>
      <c r="B1067" s="227"/>
      <c r="C1067" s="227"/>
      <c r="D1067" s="227"/>
      <c r="E1067" s="227"/>
      <c r="F1067" s="227"/>
      <c r="G1067" s="227"/>
      <c r="H1067" s="227"/>
      <c r="I1067" s="227"/>
      <c r="J1067" s="227"/>
      <c r="K1067" s="227"/>
      <c r="L1067" s="227"/>
      <c r="M1067" s="227"/>
      <c r="N1067" s="227"/>
      <c r="O1067" s="227"/>
      <c r="P1067" s="227"/>
      <c r="Q1067" s="227"/>
      <c r="R1067" s="227"/>
      <c r="S1067" s="227"/>
      <c r="T1067" s="227"/>
      <c r="U1067" s="227"/>
      <c r="V1067" s="227"/>
      <c r="W1067" s="227"/>
      <c r="X1067" s="227"/>
      <c r="Y1067" s="227"/>
      <c r="Z1067" s="227"/>
      <c r="AA1067" s="227"/>
      <c r="AB1067" s="227"/>
      <c r="AC1067" s="227"/>
      <c r="AD1067" s="227"/>
      <c r="AE1067" s="227"/>
      <c r="AF1067" s="227"/>
      <c r="AG1067" s="227"/>
      <c r="AH1067" s="227"/>
      <c r="AI1067" s="227"/>
    </row>
    <row r="1068" hidden="1">
      <c r="A1068" s="227"/>
      <c r="B1068" s="227"/>
      <c r="C1068" s="227"/>
      <c r="D1068" s="227"/>
      <c r="E1068" s="227"/>
      <c r="F1068" s="227"/>
      <c r="G1068" s="227"/>
      <c r="H1068" s="227"/>
      <c r="I1068" s="227"/>
      <c r="J1068" s="227"/>
      <c r="K1068" s="227"/>
      <c r="L1068" s="227"/>
      <c r="M1068" s="227"/>
      <c r="N1068" s="227"/>
      <c r="O1068" s="227"/>
      <c r="P1068" s="227"/>
      <c r="Q1068" s="227"/>
      <c r="R1068" s="227"/>
      <c r="S1068" s="227"/>
      <c r="T1068" s="227"/>
      <c r="U1068" s="227"/>
      <c r="V1068" s="227"/>
      <c r="W1068" s="227"/>
      <c r="X1068" s="227"/>
      <c r="Y1068" s="227"/>
      <c r="Z1068" s="227"/>
      <c r="AA1068" s="227"/>
      <c r="AB1068" s="227"/>
      <c r="AC1068" s="227"/>
      <c r="AD1068" s="227"/>
      <c r="AE1068" s="227"/>
      <c r="AF1068" s="227"/>
      <c r="AG1068" s="227"/>
      <c r="AH1068" s="227"/>
      <c r="AI1068" s="227"/>
    </row>
    <row r="1069" hidden="1">
      <c r="A1069" s="227"/>
      <c r="B1069" s="227"/>
      <c r="C1069" s="227"/>
      <c r="D1069" s="227"/>
      <c r="E1069" s="227"/>
      <c r="F1069" s="227"/>
      <c r="G1069" s="227"/>
      <c r="H1069" s="227"/>
      <c r="I1069" s="227"/>
      <c r="J1069" s="227"/>
      <c r="K1069" s="227"/>
      <c r="L1069" s="227"/>
      <c r="M1069" s="227"/>
      <c r="N1069" s="227"/>
      <c r="O1069" s="227"/>
      <c r="P1069" s="227"/>
      <c r="Q1069" s="227"/>
      <c r="R1069" s="227"/>
      <c r="S1069" s="227"/>
      <c r="T1069" s="227"/>
      <c r="U1069" s="227"/>
      <c r="V1069" s="227"/>
      <c r="W1069" s="227"/>
      <c r="X1069" s="227"/>
      <c r="Y1069" s="227"/>
      <c r="Z1069" s="227"/>
      <c r="AA1069" s="227"/>
      <c r="AB1069" s="227"/>
      <c r="AC1069" s="227"/>
      <c r="AD1069" s="227"/>
      <c r="AE1069" s="227"/>
      <c r="AF1069" s="227"/>
      <c r="AG1069" s="227"/>
      <c r="AH1069" s="227"/>
      <c r="AI1069" s="227"/>
    </row>
    <row r="1070" hidden="1">
      <c r="A1070" s="227"/>
      <c r="B1070" s="227"/>
      <c r="C1070" s="227"/>
      <c r="D1070" s="227"/>
      <c r="E1070" s="227"/>
      <c r="F1070" s="227"/>
      <c r="G1070" s="227"/>
      <c r="H1070" s="227"/>
      <c r="I1070" s="227"/>
      <c r="J1070" s="227"/>
      <c r="K1070" s="227"/>
      <c r="L1070" s="227"/>
      <c r="M1070" s="227"/>
      <c r="N1070" s="227"/>
      <c r="O1070" s="227"/>
      <c r="P1070" s="227"/>
      <c r="Q1070" s="227"/>
      <c r="R1070" s="227"/>
      <c r="S1070" s="227"/>
      <c r="T1070" s="227"/>
      <c r="U1070" s="227"/>
      <c r="V1070" s="227"/>
      <c r="W1070" s="227"/>
      <c r="X1070" s="227"/>
      <c r="Y1070" s="227"/>
      <c r="Z1070" s="227"/>
      <c r="AA1070" s="227"/>
      <c r="AB1070" s="227"/>
      <c r="AC1070" s="227"/>
      <c r="AD1070" s="227"/>
      <c r="AE1070" s="227"/>
      <c r="AF1070" s="227"/>
      <c r="AG1070" s="227"/>
      <c r="AH1070" s="227"/>
      <c r="AI1070" s="227"/>
    </row>
    <row r="1071" hidden="1">
      <c r="A1071" s="227"/>
      <c r="B1071" s="227"/>
      <c r="C1071" s="227"/>
      <c r="D1071" s="227"/>
      <c r="E1071" s="227"/>
      <c r="F1071" s="227"/>
      <c r="G1071" s="227"/>
      <c r="H1071" s="227"/>
      <c r="I1071" s="227"/>
      <c r="J1071" s="227"/>
      <c r="K1071" s="227"/>
      <c r="L1071" s="227"/>
      <c r="M1071" s="227"/>
      <c r="N1071" s="227"/>
      <c r="O1071" s="227"/>
      <c r="P1071" s="227"/>
      <c r="Q1071" s="227"/>
      <c r="R1071" s="227"/>
      <c r="S1071" s="227"/>
      <c r="T1071" s="227"/>
      <c r="U1071" s="227"/>
      <c r="V1071" s="227"/>
      <c r="W1071" s="227"/>
      <c r="X1071" s="227"/>
      <c r="Y1071" s="227"/>
      <c r="Z1071" s="227"/>
      <c r="AA1071" s="227"/>
      <c r="AB1071" s="227"/>
      <c r="AC1071" s="227"/>
      <c r="AD1071" s="227"/>
      <c r="AE1071" s="227"/>
      <c r="AF1071" s="227"/>
      <c r="AG1071" s="227"/>
      <c r="AH1071" s="227"/>
      <c r="AI1071" s="227"/>
    </row>
    <row r="1072" hidden="1">
      <c r="A1072" s="227"/>
      <c r="B1072" s="227"/>
      <c r="C1072" s="227"/>
      <c r="D1072" s="227"/>
      <c r="E1072" s="227"/>
      <c r="F1072" s="227"/>
      <c r="G1072" s="227"/>
      <c r="H1072" s="227"/>
      <c r="I1072" s="227"/>
      <c r="J1072" s="227"/>
      <c r="K1072" s="227"/>
      <c r="L1072" s="227"/>
      <c r="M1072" s="227"/>
      <c r="N1072" s="227"/>
      <c r="O1072" s="227"/>
      <c r="P1072" s="227"/>
      <c r="Q1072" s="227"/>
      <c r="R1072" s="227"/>
      <c r="S1072" s="227"/>
      <c r="T1072" s="227"/>
      <c r="U1072" s="227"/>
      <c r="V1072" s="227"/>
      <c r="W1072" s="227"/>
      <c r="X1072" s="227"/>
      <c r="Y1072" s="227"/>
      <c r="Z1072" s="227"/>
      <c r="AA1072" s="227"/>
      <c r="AB1072" s="227"/>
      <c r="AC1072" s="227"/>
      <c r="AD1072" s="227"/>
      <c r="AE1072" s="227"/>
      <c r="AF1072" s="227"/>
      <c r="AG1072" s="227"/>
      <c r="AH1072" s="227"/>
      <c r="AI1072" s="227"/>
    </row>
    <row r="1073" hidden="1">
      <c r="A1073" s="227"/>
      <c r="B1073" s="227"/>
      <c r="C1073" s="227"/>
      <c r="D1073" s="227"/>
      <c r="E1073" s="227"/>
      <c r="F1073" s="227"/>
      <c r="G1073" s="227"/>
      <c r="H1073" s="227"/>
      <c r="I1073" s="227"/>
      <c r="J1073" s="227"/>
      <c r="K1073" s="227"/>
      <c r="L1073" s="227"/>
      <c r="M1073" s="227"/>
      <c r="N1073" s="227"/>
      <c r="O1073" s="227"/>
      <c r="P1073" s="227"/>
      <c r="Q1073" s="227"/>
      <c r="R1073" s="227"/>
      <c r="S1073" s="227"/>
      <c r="T1073" s="227"/>
      <c r="U1073" s="227"/>
      <c r="V1073" s="227"/>
      <c r="W1073" s="227"/>
      <c r="X1073" s="227"/>
      <c r="Y1073" s="227"/>
      <c r="Z1073" s="227"/>
      <c r="AA1073" s="227"/>
      <c r="AB1073" s="227"/>
      <c r="AC1073" s="227"/>
      <c r="AD1073" s="227"/>
      <c r="AE1073" s="227"/>
      <c r="AF1073" s="227"/>
      <c r="AG1073" s="227"/>
      <c r="AH1073" s="227"/>
      <c r="AI1073" s="227"/>
    </row>
    <row r="1074" hidden="1">
      <c r="A1074" s="227"/>
      <c r="B1074" s="227"/>
      <c r="C1074" s="227"/>
      <c r="D1074" s="227"/>
      <c r="E1074" s="227"/>
      <c r="F1074" s="227"/>
      <c r="G1074" s="227"/>
      <c r="H1074" s="227"/>
      <c r="I1074" s="227"/>
      <c r="J1074" s="227"/>
      <c r="K1074" s="227"/>
      <c r="L1074" s="227"/>
      <c r="M1074" s="227"/>
      <c r="N1074" s="227"/>
      <c r="O1074" s="227"/>
      <c r="P1074" s="227"/>
      <c r="Q1074" s="227"/>
      <c r="R1074" s="227"/>
      <c r="S1074" s="227"/>
      <c r="T1074" s="227"/>
      <c r="U1074" s="227"/>
      <c r="V1074" s="227"/>
      <c r="W1074" s="227"/>
      <c r="X1074" s="227"/>
      <c r="Y1074" s="227"/>
      <c r="Z1074" s="227"/>
      <c r="AA1074" s="227"/>
      <c r="AB1074" s="227"/>
      <c r="AC1074" s="227"/>
      <c r="AD1074" s="227"/>
      <c r="AE1074" s="227"/>
      <c r="AF1074" s="227"/>
      <c r="AG1074" s="227"/>
      <c r="AH1074" s="227"/>
      <c r="AI1074" s="227"/>
    </row>
    <row r="1075" hidden="1">
      <c r="A1075" s="227"/>
      <c r="B1075" s="227"/>
      <c r="C1075" s="227"/>
      <c r="D1075" s="227"/>
      <c r="E1075" s="227"/>
      <c r="F1075" s="227"/>
      <c r="G1075" s="227"/>
      <c r="H1075" s="227"/>
      <c r="I1075" s="227"/>
      <c r="J1075" s="227"/>
      <c r="K1075" s="227"/>
      <c r="L1075" s="227"/>
      <c r="M1075" s="227"/>
      <c r="N1075" s="227"/>
      <c r="O1075" s="227"/>
      <c r="P1075" s="227"/>
      <c r="Q1075" s="227"/>
      <c r="R1075" s="227"/>
      <c r="S1075" s="227"/>
      <c r="T1075" s="227"/>
      <c r="U1075" s="227"/>
      <c r="V1075" s="227"/>
      <c r="W1075" s="227"/>
      <c r="X1075" s="227"/>
      <c r="Y1075" s="227"/>
      <c r="Z1075" s="227"/>
      <c r="AA1075" s="227"/>
      <c r="AB1075" s="227"/>
      <c r="AC1075" s="227"/>
      <c r="AD1075" s="227"/>
      <c r="AE1075" s="227"/>
      <c r="AF1075" s="227"/>
      <c r="AG1075" s="227"/>
      <c r="AH1075" s="227"/>
      <c r="AI1075" s="227"/>
    </row>
    <row r="1076" hidden="1">
      <c r="A1076" s="227"/>
      <c r="B1076" s="227"/>
      <c r="C1076" s="227"/>
      <c r="D1076" s="227"/>
      <c r="E1076" s="227"/>
      <c r="F1076" s="227"/>
      <c r="G1076" s="227"/>
      <c r="H1076" s="227"/>
      <c r="I1076" s="227"/>
      <c r="J1076" s="227"/>
      <c r="K1076" s="227"/>
      <c r="L1076" s="227"/>
      <c r="M1076" s="227"/>
      <c r="N1076" s="227"/>
      <c r="O1076" s="227"/>
      <c r="P1076" s="227"/>
      <c r="Q1076" s="227"/>
      <c r="R1076" s="227"/>
      <c r="S1076" s="227"/>
      <c r="T1076" s="227"/>
      <c r="U1076" s="227"/>
      <c r="V1076" s="227"/>
      <c r="W1076" s="227"/>
      <c r="X1076" s="227"/>
      <c r="Y1076" s="227"/>
      <c r="Z1076" s="227"/>
      <c r="AA1076" s="227"/>
      <c r="AB1076" s="227"/>
      <c r="AC1076" s="227"/>
      <c r="AD1076" s="227"/>
      <c r="AE1076" s="227"/>
      <c r="AF1076" s="227"/>
      <c r="AG1076" s="227"/>
      <c r="AH1076" s="227"/>
      <c r="AI1076" s="227"/>
    </row>
    <row r="1077" hidden="1">
      <c r="A1077" s="227"/>
      <c r="B1077" s="227"/>
      <c r="C1077" s="227"/>
      <c r="D1077" s="227"/>
      <c r="E1077" s="227"/>
      <c r="F1077" s="227"/>
      <c r="G1077" s="227"/>
      <c r="H1077" s="227"/>
      <c r="I1077" s="227"/>
      <c r="J1077" s="227"/>
      <c r="K1077" s="227"/>
      <c r="L1077" s="227"/>
      <c r="M1077" s="227"/>
      <c r="N1077" s="227"/>
      <c r="O1077" s="227"/>
      <c r="P1077" s="227"/>
      <c r="Q1077" s="227"/>
      <c r="R1077" s="227"/>
      <c r="S1077" s="227"/>
      <c r="T1077" s="227"/>
      <c r="U1077" s="227"/>
      <c r="V1077" s="227"/>
      <c r="W1077" s="227"/>
      <c r="X1077" s="227"/>
      <c r="Y1077" s="227"/>
      <c r="Z1077" s="227"/>
      <c r="AA1077" s="227"/>
      <c r="AB1077" s="227"/>
      <c r="AC1077" s="227"/>
      <c r="AD1077" s="227"/>
      <c r="AE1077" s="227"/>
      <c r="AF1077" s="227"/>
      <c r="AG1077" s="227"/>
      <c r="AH1077" s="227"/>
      <c r="AI1077" s="227"/>
    </row>
    <row r="1078" hidden="1">
      <c r="A1078" s="227"/>
      <c r="B1078" s="227"/>
      <c r="C1078" s="227"/>
      <c r="D1078" s="227"/>
      <c r="E1078" s="227"/>
      <c r="F1078" s="227"/>
      <c r="G1078" s="227"/>
      <c r="H1078" s="227"/>
      <c r="I1078" s="227"/>
      <c r="J1078" s="227"/>
      <c r="K1078" s="227"/>
      <c r="L1078" s="227"/>
      <c r="M1078" s="227"/>
      <c r="N1078" s="227"/>
      <c r="O1078" s="227"/>
      <c r="P1078" s="227"/>
      <c r="Q1078" s="227"/>
      <c r="R1078" s="227"/>
      <c r="S1078" s="227"/>
      <c r="T1078" s="227"/>
      <c r="U1078" s="227"/>
      <c r="V1078" s="227"/>
      <c r="W1078" s="227"/>
      <c r="X1078" s="227"/>
      <c r="Y1078" s="227"/>
      <c r="Z1078" s="227"/>
      <c r="AA1078" s="227"/>
      <c r="AB1078" s="227"/>
      <c r="AC1078" s="227"/>
      <c r="AD1078" s="227"/>
      <c r="AE1078" s="227"/>
      <c r="AF1078" s="227"/>
      <c r="AG1078" s="227"/>
      <c r="AH1078" s="227"/>
      <c r="AI1078" s="227"/>
    </row>
    <row r="1079" hidden="1">
      <c r="A1079" s="227"/>
      <c r="B1079" s="227"/>
      <c r="C1079" s="227"/>
      <c r="D1079" s="227"/>
      <c r="E1079" s="227"/>
      <c r="F1079" s="227"/>
      <c r="G1079" s="227"/>
      <c r="H1079" s="227"/>
      <c r="I1079" s="227"/>
      <c r="J1079" s="227"/>
      <c r="K1079" s="227"/>
      <c r="L1079" s="227"/>
      <c r="M1079" s="227"/>
      <c r="N1079" s="227"/>
      <c r="O1079" s="227"/>
      <c r="P1079" s="227"/>
      <c r="Q1079" s="227"/>
      <c r="R1079" s="227"/>
      <c r="S1079" s="227"/>
      <c r="T1079" s="227"/>
      <c r="U1079" s="227"/>
      <c r="V1079" s="227"/>
      <c r="W1079" s="227"/>
      <c r="X1079" s="227"/>
      <c r="Y1079" s="227"/>
      <c r="Z1079" s="227"/>
      <c r="AA1079" s="227"/>
      <c r="AB1079" s="227"/>
      <c r="AC1079" s="227"/>
      <c r="AD1079" s="227"/>
      <c r="AE1079" s="227"/>
      <c r="AF1079" s="227"/>
      <c r="AG1079" s="227"/>
      <c r="AH1079" s="227"/>
      <c r="AI1079" s="227"/>
    </row>
    <row r="1080" hidden="1">
      <c r="A1080" s="227"/>
      <c r="B1080" s="227"/>
      <c r="C1080" s="227"/>
      <c r="D1080" s="227"/>
      <c r="E1080" s="227"/>
      <c r="F1080" s="227"/>
      <c r="G1080" s="227"/>
      <c r="H1080" s="227"/>
      <c r="I1080" s="227"/>
      <c r="J1080" s="227"/>
      <c r="K1080" s="227"/>
      <c r="L1080" s="227"/>
      <c r="M1080" s="227"/>
      <c r="N1080" s="227"/>
      <c r="O1080" s="227"/>
      <c r="P1080" s="227"/>
      <c r="Q1080" s="227"/>
      <c r="R1080" s="227"/>
      <c r="S1080" s="227"/>
      <c r="T1080" s="227"/>
      <c r="U1080" s="227"/>
      <c r="V1080" s="227"/>
      <c r="W1080" s="227"/>
      <c r="X1080" s="227"/>
      <c r="Y1080" s="227"/>
      <c r="Z1080" s="227"/>
      <c r="AA1080" s="227"/>
      <c r="AB1080" s="227"/>
      <c r="AC1080" s="227"/>
      <c r="AD1080" s="227"/>
      <c r="AE1080" s="227"/>
      <c r="AF1080" s="227"/>
      <c r="AG1080" s="227"/>
      <c r="AH1080" s="227"/>
      <c r="AI1080" s="227"/>
    </row>
    <row r="1081" hidden="1">
      <c r="A1081" s="227"/>
      <c r="B1081" s="227"/>
      <c r="C1081" s="227"/>
      <c r="D1081" s="227"/>
      <c r="E1081" s="227"/>
      <c r="F1081" s="227"/>
      <c r="G1081" s="227"/>
      <c r="H1081" s="227"/>
      <c r="I1081" s="227"/>
      <c r="J1081" s="227"/>
      <c r="K1081" s="227"/>
      <c r="L1081" s="227"/>
      <c r="M1081" s="227"/>
      <c r="N1081" s="227"/>
      <c r="O1081" s="227"/>
      <c r="P1081" s="227"/>
      <c r="Q1081" s="227"/>
      <c r="R1081" s="227"/>
      <c r="S1081" s="227"/>
      <c r="T1081" s="227"/>
      <c r="U1081" s="227"/>
      <c r="V1081" s="227"/>
      <c r="W1081" s="227"/>
      <c r="X1081" s="227"/>
      <c r="Y1081" s="227"/>
      <c r="Z1081" s="227"/>
      <c r="AA1081" s="227"/>
      <c r="AB1081" s="227"/>
      <c r="AC1081" s="227"/>
      <c r="AD1081" s="227"/>
      <c r="AE1081" s="227"/>
      <c r="AF1081" s="227"/>
      <c r="AG1081" s="227"/>
      <c r="AH1081" s="227"/>
      <c r="AI1081" s="227"/>
    </row>
    <row r="1082" hidden="1">
      <c r="A1082" s="227"/>
      <c r="B1082" s="227"/>
      <c r="C1082" s="227"/>
      <c r="D1082" s="227"/>
      <c r="E1082" s="227"/>
      <c r="F1082" s="227"/>
      <c r="G1082" s="227"/>
      <c r="H1082" s="227"/>
      <c r="I1082" s="227"/>
      <c r="J1082" s="227"/>
      <c r="K1082" s="227"/>
      <c r="L1082" s="227"/>
      <c r="M1082" s="227"/>
      <c r="N1082" s="227"/>
      <c r="O1082" s="227"/>
      <c r="P1082" s="227"/>
      <c r="Q1082" s="227"/>
      <c r="R1082" s="227"/>
      <c r="S1082" s="227"/>
      <c r="T1082" s="227"/>
      <c r="U1082" s="227"/>
      <c r="V1082" s="227"/>
      <c r="W1082" s="227"/>
      <c r="X1082" s="227"/>
      <c r="Y1082" s="227"/>
      <c r="Z1082" s="227"/>
      <c r="AA1082" s="227"/>
      <c r="AB1082" s="227"/>
      <c r="AC1082" s="227"/>
      <c r="AD1082" s="227"/>
      <c r="AE1082" s="227"/>
      <c r="AF1082" s="227"/>
      <c r="AG1082" s="227"/>
      <c r="AH1082" s="227"/>
      <c r="AI1082" s="227"/>
    </row>
    <row r="1083" hidden="1">
      <c r="A1083" s="227"/>
      <c r="B1083" s="227"/>
      <c r="C1083" s="227"/>
      <c r="D1083" s="227"/>
      <c r="E1083" s="227"/>
      <c r="F1083" s="227"/>
      <c r="G1083" s="227"/>
      <c r="H1083" s="227"/>
      <c r="I1083" s="227"/>
      <c r="J1083" s="227"/>
      <c r="K1083" s="227"/>
      <c r="L1083" s="227"/>
      <c r="M1083" s="227"/>
      <c r="N1083" s="227"/>
      <c r="O1083" s="227"/>
      <c r="P1083" s="227"/>
      <c r="Q1083" s="227"/>
      <c r="R1083" s="227"/>
      <c r="S1083" s="227"/>
      <c r="T1083" s="227"/>
      <c r="U1083" s="227"/>
      <c r="V1083" s="227"/>
      <c r="W1083" s="227"/>
      <c r="X1083" s="227"/>
      <c r="Y1083" s="227"/>
      <c r="Z1083" s="227"/>
      <c r="AA1083" s="227"/>
      <c r="AB1083" s="227"/>
      <c r="AC1083" s="227"/>
      <c r="AD1083" s="227"/>
      <c r="AE1083" s="227"/>
      <c r="AF1083" s="227"/>
      <c r="AG1083" s="227"/>
      <c r="AH1083" s="227"/>
      <c r="AI1083" s="227"/>
    </row>
    <row r="1084" hidden="1">
      <c r="A1084" s="227"/>
      <c r="B1084" s="227"/>
      <c r="C1084" s="227"/>
      <c r="D1084" s="227"/>
      <c r="E1084" s="227"/>
      <c r="F1084" s="227"/>
      <c r="G1084" s="227"/>
      <c r="H1084" s="227"/>
      <c r="I1084" s="227"/>
      <c r="J1084" s="227"/>
      <c r="K1084" s="227"/>
      <c r="L1084" s="227"/>
      <c r="M1084" s="227"/>
      <c r="N1084" s="227"/>
      <c r="O1084" s="227"/>
      <c r="P1084" s="227"/>
      <c r="Q1084" s="227"/>
      <c r="R1084" s="227"/>
      <c r="S1084" s="227"/>
      <c r="T1084" s="227"/>
      <c r="U1084" s="227"/>
      <c r="V1084" s="227"/>
      <c r="W1084" s="227"/>
      <c r="X1084" s="227"/>
      <c r="Y1084" s="227"/>
      <c r="Z1084" s="227"/>
      <c r="AA1084" s="227"/>
      <c r="AB1084" s="227"/>
      <c r="AC1084" s="227"/>
      <c r="AD1084" s="227"/>
      <c r="AE1084" s="227"/>
      <c r="AF1084" s="227"/>
      <c r="AG1084" s="227"/>
      <c r="AH1084" s="227"/>
      <c r="AI1084" s="227"/>
    </row>
    <row r="1085" hidden="1">
      <c r="A1085" s="227"/>
      <c r="B1085" s="227"/>
      <c r="C1085" s="227"/>
      <c r="D1085" s="227"/>
      <c r="E1085" s="227"/>
      <c r="F1085" s="227"/>
      <c r="G1085" s="227"/>
      <c r="H1085" s="227"/>
      <c r="I1085" s="227"/>
      <c r="J1085" s="227"/>
      <c r="K1085" s="227"/>
      <c r="L1085" s="227"/>
      <c r="M1085" s="227"/>
      <c r="N1085" s="227"/>
      <c r="O1085" s="227"/>
      <c r="P1085" s="227"/>
      <c r="Q1085" s="227"/>
      <c r="R1085" s="227"/>
      <c r="S1085" s="227"/>
      <c r="T1085" s="227"/>
      <c r="U1085" s="227"/>
      <c r="V1085" s="227"/>
      <c r="W1085" s="227"/>
      <c r="X1085" s="227"/>
      <c r="Y1085" s="227"/>
      <c r="Z1085" s="227"/>
      <c r="AA1085" s="227"/>
      <c r="AB1085" s="227"/>
      <c r="AC1085" s="227"/>
      <c r="AD1085" s="227"/>
      <c r="AE1085" s="227"/>
      <c r="AF1085" s="227"/>
      <c r="AG1085" s="227"/>
      <c r="AH1085" s="227"/>
      <c r="AI1085" s="227"/>
    </row>
    <row r="1086" hidden="1">
      <c r="A1086" s="227"/>
      <c r="B1086" s="227"/>
      <c r="C1086" s="227"/>
      <c r="D1086" s="227"/>
      <c r="E1086" s="227"/>
      <c r="F1086" s="227"/>
      <c r="G1086" s="227"/>
      <c r="H1086" s="227"/>
      <c r="I1086" s="227"/>
      <c r="J1086" s="227"/>
      <c r="K1086" s="227"/>
      <c r="L1086" s="227"/>
      <c r="M1086" s="227"/>
      <c r="N1086" s="227"/>
      <c r="O1086" s="227"/>
      <c r="P1086" s="227"/>
      <c r="Q1086" s="227"/>
      <c r="R1086" s="227"/>
      <c r="S1086" s="227"/>
      <c r="T1086" s="227"/>
      <c r="U1086" s="227"/>
      <c r="V1086" s="227"/>
      <c r="W1086" s="227"/>
      <c r="X1086" s="227"/>
      <c r="Y1086" s="227"/>
      <c r="Z1086" s="227"/>
      <c r="AA1086" s="227"/>
      <c r="AB1086" s="227"/>
      <c r="AC1086" s="227"/>
      <c r="AD1086" s="227"/>
      <c r="AE1086" s="227"/>
      <c r="AF1086" s="227"/>
      <c r="AG1086" s="227"/>
      <c r="AH1086" s="227"/>
      <c r="AI1086" s="227"/>
    </row>
    <row r="1087" hidden="1">
      <c r="A1087" s="227"/>
      <c r="B1087" s="227"/>
      <c r="C1087" s="227"/>
      <c r="D1087" s="227"/>
      <c r="E1087" s="227"/>
      <c r="F1087" s="227"/>
      <c r="G1087" s="227"/>
      <c r="H1087" s="227"/>
      <c r="I1087" s="227"/>
      <c r="J1087" s="227"/>
      <c r="K1087" s="227"/>
      <c r="L1087" s="227"/>
      <c r="M1087" s="227"/>
      <c r="N1087" s="227"/>
      <c r="O1087" s="227"/>
      <c r="P1087" s="227"/>
      <c r="Q1087" s="227"/>
      <c r="R1087" s="227"/>
      <c r="S1087" s="227"/>
      <c r="T1087" s="227"/>
      <c r="U1087" s="227"/>
      <c r="V1087" s="227"/>
      <c r="W1087" s="227"/>
      <c r="X1087" s="227"/>
      <c r="Y1087" s="227"/>
      <c r="Z1087" s="227"/>
      <c r="AA1087" s="227"/>
      <c r="AB1087" s="227"/>
      <c r="AC1087" s="227"/>
      <c r="AD1087" s="227"/>
      <c r="AE1087" s="227"/>
      <c r="AF1087" s="227"/>
      <c r="AG1087" s="227"/>
      <c r="AH1087" s="227"/>
      <c r="AI1087" s="227"/>
    </row>
    <row r="1088" hidden="1">
      <c r="A1088" s="227"/>
      <c r="B1088" s="227"/>
      <c r="C1088" s="227"/>
      <c r="D1088" s="227"/>
      <c r="E1088" s="227"/>
      <c r="F1088" s="227"/>
      <c r="G1088" s="227"/>
      <c r="H1088" s="227"/>
      <c r="I1088" s="227"/>
      <c r="J1088" s="227"/>
      <c r="K1088" s="227"/>
      <c r="L1088" s="227"/>
      <c r="M1088" s="227"/>
      <c r="N1088" s="227"/>
      <c r="O1088" s="227"/>
      <c r="P1088" s="227"/>
      <c r="Q1088" s="227"/>
      <c r="R1088" s="227"/>
      <c r="S1088" s="227"/>
      <c r="T1088" s="227"/>
      <c r="U1088" s="227"/>
      <c r="V1088" s="227"/>
      <c r="W1088" s="227"/>
      <c r="X1088" s="227"/>
      <c r="Y1088" s="227"/>
      <c r="Z1088" s="227"/>
      <c r="AA1088" s="227"/>
      <c r="AB1088" s="227"/>
      <c r="AC1088" s="227"/>
      <c r="AD1088" s="227"/>
      <c r="AE1088" s="227"/>
      <c r="AF1088" s="227"/>
      <c r="AG1088" s="227"/>
      <c r="AH1088" s="227"/>
      <c r="AI1088" s="227"/>
    </row>
    <row r="1089" hidden="1">
      <c r="A1089" s="227"/>
      <c r="B1089" s="227"/>
      <c r="C1089" s="227"/>
      <c r="D1089" s="227"/>
      <c r="E1089" s="227"/>
      <c r="F1089" s="227"/>
      <c r="G1089" s="227"/>
      <c r="H1089" s="227"/>
      <c r="I1089" s="227"/>
      <c r="J1089" s="227"/>
      <c r="K1089" s="227"/>
      <c r="L1089" s="227"/>
      <c r="M1089" s="227"/>
      <c r="N1089" s="227"/>
      <c r="O1089" s="227"/>
      <c r="P1089" s="227"/>
      <c r="Q1089" s="227"/>
      <c r="R1089" s="227"/>
      <c r="S1089" s="227"/>
      <c r="T1089" s="227"/>
      <c r="U1089" s="227"/>
      <c r="V1089" s="227"/>
      <c r="W1089" s="227"/>
      <c r="X1089" s="227"/>
      <c r="Y1089" s="227"/>
      <c r="Z1089" s="227"/>
      <c r="AA1089" s="227"/>
      <c r="AB1089" s="227"/>
      <c r="AC1089" s="227"/>
      <c r="AD1089" s="227"/>
      <c r="AE1089" s="227"/>
      <c r="AF1089" s="227"/>
      <c r="AG1089" s="227"/>
      <c r="AH1089" s="227"/>
      <c r="AI1089" s="227"/>
    </row>
    <row r="1090" hidden="1">
      <c r="A1090" s="227"/>
      <c r="B1090" s="227"/>
      <c r="C1090" s="227"/>
      <c r="D1090" s="227"/>
      <c r="E1090" s="227"/>
      <c r="F1090" s="227"/>
      <c r="G1090" s="227"/>
      <c r="H1090" s="227"/>
      <c r="I1090" s="227"/>
      <c r="J1090" s="227"/>
      <c r="K1090" s="227"/>
      <c r="L1090" s="227"/>
      <c r="M1090" s="227"/>
      <c r="N1090" s="227"/>
      <c r="O1090" s="227"/>
      <c r="P1090" s="227"/>
      <c r="Q1090" s="227"/>
      <c r="R1090" s="227"/>
      <c r="S1090" s="227"/>
      <c r="T1090" s="227"/>
      <c r="U1090" s="227"/>
      <c r="V1090" s="227"/>
      <c r="W1090" s="227"/>
      <c r="X1090" s="227"/>
      <c r="Y1090" s="227"/>
      <c r="Z1090" s="227"/>
      <c r="AA1090" s="227"/>
      <c r="AB1090" s="227"/>
      <c r="AC1090" s="227"/>
      <c r="AD1090" s="227"/>
      <c r="AE1090" s="227"/>
      <c r="AF1090" s="227"/>
      <c r="AG1090" s="227"/>
      <c r="AH1090" s="227"/>
      <c r="AI1090" s="227"/>
    </row>
    <row r="1091" hidden="1">
      <c r="A1091" s="227"/>
      <c r="B1091" s="227"/>
      <c r="C1091" s="227"/>
      <c r="D1091" s="227"/>
      <c r="E1091" s="227"/>
      <c r="F1091" s="227"/>
      <c r="G1091" s="227"/>
      <c r="H1091" s="227"/>
      <c r="I1091" s="227"/>
      <c r="J1091" s="227"/>
      <c r="K1091" s="227"/>
      <c r="L1091" s="227"/>
      <c r="M1091" s="227"/>
      <c r="N1091" s="227"/>
      <c r="O1091" s="227"/>
      <c r="P1091" s="227"/>
      <c r="Q1091" s="227"/>
      <c r="R1091" s="227"/>
      <c r="S1091" s="227"/>
      <c r="T1091" s="227"/>
      <c r="U1091" s="227"/>
      <c r="V1091" s="227"/>
      <c r="W1091" s="227"/>
      <c r="X1091" s="227"/>
      <c r="Y1091" s="227"/>
      <c r="Z1091" s="227"/>
      <c r="AA1091" s="227"/>
      <c r="AB1091" s="227"/>
      <c r="AC1091" s="227"/>
      <c r="AD1091" s="227"/>
      <c r="AE1091" s="227"/>
      <c r="AF1091" s="227"/>
      <c r="AG1091" s="227"/>
      <c r="AH1091" s="227"/>
      <c r="AI1091" s="227"/>
    </row>
    <row r="1092" hidden="1">
      <c r="A1092" s="227"/>
      <c r="B1092" s="227"/>
      <c r="C1092" s="227"/>
      <c r="D1092" s="227"/>
      <c r="E1092" s="227"/>
      <c r="F1092" s="227"/>
      <c r="G1092" s="227"/>
      <c r="H1092" s="227"/>
      <c r="I1092" s="227"/>
      <c r="J1092" s="227"/>
      <c r="K1092" s="227"/>
      <c r="L1092" s="227"/>
      <c r="M1092" s="227"/>
      <c r="N1092" s="227"/>
      <c r="O1092" s="227"/>
      <c r="P1092" s="227"/>
      <c r="Q1092" s="227"/>
      <c r="R1092" s="227"/>
      <c r="S1092" s="227"/>
      <c r="T1092" s="227"/>
      <c r="U1092" s="227"/>
      <c r="V1092" s="227"/>
      <c r="W1092" s="227"/>
      <c r="X1092" s="227"/>
      <c r="Y1092" s="227"/>
      <c r="Z1092" s="227"/>
      <c r="AA1092" s="227"/>
      <c r="AB1092" s="227"/>
      <c r="AC1092" s="227"/>
      <c r="AD1092" s="227"/>
      <c r="AE1092" s="227"/>
      <c r="AF1092" s="227"/>
      <c r="AG1092" s="227"/>
      <c r="AH1092" s="227"/>
      <c r="AI1092" s="227"/>
    </row>
    <row r="1093" hidden="1">
      <c r="A1093" s="227"/>
      <c r="B1093" s="227"/>
      <c r="C1093" s="227"/>
      <c r="D1093" s="227"/>
      <c r="E1093" s="227"/>
      <c r="F1093" s="227"/>
      <c r="G1093" s="227"/>
      <c r="H1093" s="227"/>
      <c r="I1093" s="227"/>
      <c r="J1093" s="227"/>
      <c r="K1093" s="227"/>
      <c r="L1093" s="227"/>
      <c r="M1093" s="227"/>
      <c r="N1093" s="227"/>
      <c r="O1093" s="227"/>
      <c r="P1093" s="227"/>
      <c r="Q1093" s="227"/>
      <c r="R1093" s="227"/>
      <c r="S1093" s="227"/>
      <c r="T1093" s="227"/>
      <c r="U1093" s="227"/>
      <c r="V1093" s="227"/>
      <c r="W1093" s="227"/>
      <c r="X1093" s="227"/>
      <c r="Y1093" s="227"/>
      <c r="Z1093" s="227"/>
      <c r="AA1093" s="227"/>
      <c r="AB1093" s="227"/>
      <c r="AC1093" s="227"/>
      <c r="AD1093" s="227"/>
      <c r="AE1093" s="227"/>
      <c r="AF1093" s="227"/>
      <c r="AG1093" s="227"/>
      <c r="AH1093" s="227"/>
      <c r="AI1093" s="227"/>
    </row>
    <row r="1094" hidden="1">
      <c r="A1094" s="227"/>
      <c r="B1094" s="227"/>
      <c r="C1094" s="227"/>
      <c r="D1094" s="227"/>
      <c r="E1094" s="227"/>
      <c r="F1094" s="227"/>
      <c r="G1094" s="227"/>
      <c r="H1094" s="227"/>
      <c r="I1094" s="227"/>
      <c r="J1094" s="227"/>
      <c r="K1094" s="227"/>
      <c r="L1094" s="227"/>
      <c r="M1094" s="227"/>
      <c r="N1094" s="227"/>
      <c r="O1094" s="227"/>
      <c r="P1094" s="227"/>
      <c r="Q1094" s="227"/>
      <c r="R1094" s="227"/>
      <c r="S1094" s="227"/>
      <c r="T1094" s="227"/>
      <c r="U1094" s="227"/>
      <c r="V1094" s="227"/>
      <c r="W1094" s="227"/>
      <c r="X1094" s="227"/>
      <c r="Y1094" s="227"/>
      <c r="Z1094" s="227"/>
      <c r="AA1094" s="227"/>
      <c r="AB1094" s="227"/>
      <c r="AC1094" s="227"/>
      <c r="AD1094" s="227"/>
      <c r="AE1094" s="227"/>
      <c r="AF1094" s="227"/>
      <c r="AG1094" s="227"/>
      <c r="AH1094" s="227"/>
      <c r="AI1094" s="227"/>
    </row>
    <row r="1095" hidden="1">
      <c r="A1095" s="227"/>
      <c r="B1095" s="227"/>
      <c r="C1095" s="227"/>
      <c r="D1095" s="227"/>
      <c r="E1095" s="227"/>
      <c r="F1095" s="227"/>
      <c r="G1095" s="227"/>
      <c r="H1095" s="227"/>
      <c r="I1095" s="227"/>
      <c r="J1095" s="227"/>
      <c r="K1095" s="227"/>
      <c r="L1095" s="227"/>
      <c r="M1095" s="227"/>
      <c r="N1095" s="227"/>
      <c r="O1095" s="227"/>
      <c r="P1095" s="227"/>
      <c r="Q1095" s="227"/>
      <c r="R1095" s="227"/>
      <c r="S1095" s="227"/>
      <c r="T1095" s="227"/>
      <c r="U1095" s="227"/>
      <c r="V1095" s="227"/>
      <c r="W1095" s="227"/>
      <c r="X1095" s="227"/>
      <c r="Y1095" s="227"/>
      <c r="Z1095" s="227"/>
      <c r="AA1095" s="227"/>
      <c r="AB1095" s="227"/>
      <c r="AC1095" s="227"/>
      <c r="AD1095" s="227"/>
      <c r="AE1095" s="227"/>
      <c r="AF1095" s="227"/>
      <c r="AG1095" s="227"/>
      <c r="AH1095" s="227"/>
      <c r="AI1095" s="227"/>
    </row>
    <row r="1096" hidden="1">
      <c r="A1096" s="227"/>
      <c r="B1096" s="227"/>
      <c r="C1096" s="227"/>
      <c r="D1096" s="227"/>
      <c r="E1096" s="227"/>
      <c r="F1096" s="227"/>
      <c r="G1096" s="227"/>
      <c r="H1096" s="227"/>
      <c r="I1096" s="227"/>
      <c r="J1096" s="227"/>
      <c r="K1096" s="227"/>
      <c r="L1096" s="227"/>
      <c r="M1096" s="227"/>
      <c r="N1096" s="227"/>
      <c r="O1096" s="227"/>
      <c r="P1096" s="227"/>
      <c r="Q1096" s="227"/>
      <c r="R1096" s="227"/>
      <c r="S1096" s="227"/>
      <c r="T1096" s="227"/>
      <c r="U1096" s="227"/>
      <c r="V1096" s="227"/>
      <c r="W1096" s="227"/>
      <c r="X1096" s="227"/>
      <c r="Y1096" s="227"/>
      <c r="Z1096" s="227"/>
      <c r="AA1096" s="227"/>
      <c r="AB1096" s="227"/>
      <c r="AC1096" s="227"/>
      <c r="AD1096" s="227"/>
      <c r="AE1096" s="227"/>
      <c r="AF1096" s="227"/>
      <c r="AG1096" s="227"/>
      <c r="AH1096" s="227"/>
      <c r="AI1096" s="227"/>
    </row>
    <row r="1097" hidden="1">
      <c r="A1097" s="227"/>
      <c r="B1097" s="227"/>
      <c r="C1097" s="227"/>
      <c r="D1097" s="227"/>
      <c r="E1097" s="227"/>
      <c r="F1097" s="227"/>
      <c r="G1097" s="227"/>
      <c r="H1097" s="227"/>
      <c r="I1097" s="227"/>
      <c r="J1097" s="227"/>
      <c r="K1097" s="227"/>
      <c r="L1097" s="227"/>
      <c r="M1097" s="227"/>
      <c r="N1097" s="227"/>
      <c r="O1097" s="227"/>
      <c r="P1097" s="227"/>
      <c r="Q1097" s="227"/>
      <c r="R1097" s="227"/>
      <c r="S1097" s="227"/>
      <c r="T1097" s="227"/>
      <c r="U1097" s="227"/>
      <c r="V1097" s="227"/>
      <c r="W1097" s="227"/>
      <c r="X1097" s="227"/>
      <c r="Y1097" s="227"/>
      <c r="Z1097" s="227"/>
      <c r="AA1097" s="227"/>
      <c r="AB1097" s="227"/>
      <c r="AC1097" s="227"/>
      <c r="AD1097" s="227"/>
      <c r="AE1097" s="227"/>
      <c r="AF1097" s="227"/>
      <c r="AG1097" s="227"/>
      <c r="AH1097" s="227"/>
      <c r="AI1097" s="227"/>
    </row>
    <row r="1098" hidden="1">
      <c r="A1098" s="227"/>
      <c r="B1098" s="227"/>
      <c r="C1098" s="227"/>
      <c r="D1098" s="227"/>
      <c r="E1098" s="227"/>
      <c r="F1098" s="227"/>
      <c r="G1098" s="227"/>
      <c r="H1098" s="227"/>
      <c r="I1098" s="227"/>
      <c r="J1098" s="227"/>
      <c r="K1098" s="227"/>
      <c r="L1098" s="227"/>
      <c r="M1098" s="227"/>
      <c r="N1098" s="227"/>
      <c r="O1098" s="227"/>
      <c r="P1098" s="227"/>
      <c r="Q1098" s="227"/>
      <c r="R1098" s="227"/>
      <c r="S1098" s="227"/>
      <c r="T1098" s="227"/>
      <c r="U1098" s="227"/>
      <c r="V1098" s="227"/>
      <c r="W1098" s="227"/>
      <c r="X1098" s="227"/>
      <c r="Y1098" s="227"/>
      <c r="Z1098" s="227"/>
      <c r="AA1098" s="227"/>
      <c r="AB1098" s="227"/>
      <c r="AC1098" s="227"/>
      <c r="AD1098" s="227"/>
      <c r="AE1098" s="227"/>
      <c r="AF1098" s="227"/>
      <c r="AG1098" s="227"/>
      <c r="AH1098" s="227"/>
      <c r="AI1098" s="227"/>
    </row>
    <row r="1099" hidden="1">
      <c r="A1099" s="227"/>
      <c r="B1099" s="227"/>
      <c r="C1099" s="227"/>
      <c r="D1099" s="227"/>
      <c r="E1099" s="227"/>
      <c r="F1099" s="227"/>
      <c r="G1099" s="227"/>
      <c r="H1099" s="227"/>
      <c r="I1099" s="227"/>
      <c r="J1099" s="227"/>
      <c r="K1099" s="227"/>
      <c r="L1099" s="227"/>
      <c r="M1099" s="227"/>
      <c r="N1099" s="227"/>
      <c r="O1099" s="227"/>
      <c r="P1099" s="227"/>
      <c r="Q1099" s="227"/>
      <c r="R1099" s="227"/>
      <c r="S1099" s="227"/>
      <c r="T1099" s="227"/>
      <c r="U1099" s="227"/>
      <c r="V1099" s="227"/>
      <c r="W1099" s="227"/>
      <c r="X1099" s="227"/>
      <c r="Y1099" s="227"/>
      <c r="Z1099" s="227"/>
      <c r="AA1099" s="227"/>
      <c r="AB1099" s="227"/>
      <c r="AC1099" s="227"/>
      <c r="AD1099" s="227"/>
      <c r="AE1099" s="227"/>
      <c r="AF1099" s="227"/>
      <c r="AG1099" s="227"/>
      <c r="AH1099" s="227"/>
      <c r="AI1099" s="227"/>
    </row>
    <row r="1100" hidden="1">
      <c r="A1100" s="227"/>
      <c r="B1100" s="227"/>
      <c r="C1100" s="227"/>
      <c r="D1100" s="227"/>
      <c r="E1100" s="227"/>
      <c r="F1100" s="227"/>
      <c r="G1100" s="227"/>
      <c r="H1100" s="227"/>
      <c r="I1100" s="227"/>
      <c r="J1100" s="227"/>
      <c r="K1100" s="227"/>
      <c r="L1100" s="227"/>
      <c r="M1100" s="227"/>
      <c r="N1100" s="227"/>
      <c r="O1100" s="227"/>
      <c r="P1100" s="227"/>
      <c r="Q1100" s="227"/>
      <c r="R1100" s="227"/>
      <c r="S1100" s="227"/>
      <c r="T1100" s="227"/>
      <c r="U1100" s="227"/>
      <c r="V1100" s="227"/>
      <c r="W1100" s="227"/>
      <c r="X1100" s="227"/>
      <c r="Y1100" s="227"/>
      <c r="Z1100" s="227"/>
      <c r="AA1100" s="227"/>
      <c r="AB1100" s="227"/>
      <c r="AC1100" s="227"/>
      <c r="AD1100" s="227"/>
      <c r="AE1100" s="227"/>
      <c r="AF1100" s="227"/>
      <c r="AG1100" s="227"/>
      <c r="AH1100" s="227"/>
      <c r="AI1100" s="227"/>
    </row>
    <row r="1101" hidden="1">
      <c r="A1101" s="227"/>
      <c r="B1101" s="227"/>
      <c r="C1101" s="227"/>
      <c r="D1101" s="227"/>
      <c r="E1101" s="227"/>
      <c r="F1101" s="227"/>
      <c r="G1101" s="227"/>
      <c r="H1101" s="227"/>
      <c r="I1101" s="227"/>
      <c r="J1101" s="227"/>
      <c r="K1101" s="227"/>
      <c r="L1101" s="227"/>
      <c r="M1101" s="227"/>
      <c r="N1101" s="227"/>
      <c r="O1101" s="227"/>
      <c r="P1101" s="227"/>
      <c r="Q1101" s="227"/>
      <c r="R1101" s="227"/>
      <c r="S1101" s="227"/>
      <c r="T1101" s="227"/>
      <c r="U1101" s="227"/>
      <c r="V1101" s="227"/>
      <c r="W1101" s="227"/>
      <c r="X1101" s="227"/>
      <c r="Y1101" s="227"/>
      <c r="Z1101" s="227"/>
      <c r="AA1101" s="227"/>
      <c r="AB1101" s="227"/>
      <c r="AC1101" s="227"/>
      <c r="AD1101" s="227"/>
      <c r="AE1101" s="227"/>
      <c r="AF1101" s="227"/>
      <c r="AG1101" s="227"/>
      <c r="AH1101" s="227"/>
      <c r="AI1101" s="227"/>
    </row>
    <row r="1102" hidden="1">
      <c r="A1102" s="227"/>
      <c r="B1102" s="227"/>
      <c r="C1102" s="227"/>
      <c r="D1102" s="227"/>
      <c r="E1102" s="227"/>
      <c r="F1102" s="227"/>
      <c r="G1102" s="227"/>
      <c r="H1102" s="227"/>
      <c r="I1102" s="227"/>
      <c r="J1102" s="227"/>
      <c r="K1102" s="227"/>
      <c r="L1102" s="227"/>
      <c r="M1102" s="227"/>
      <c r="N1102" s="227"/>
      <c r="O1102" s="227"/>
      <c r="P1102" s="227"/>
      <c r="Q1102" s="227"/>
      <c r="R1102" s="227"/>
      <c r="S1102" s="227"/>
      <c r="T1102" s="227"/>
      <c r="U1102" s="227"/>
      <c r="V1102" s="227"/>
      <c r="W1102" s="227"/>
      <c r="X1102" s="227"/>
      <c r="Y1102" s="227"/>
      <c r="Z1102" s="227"/>
      <c r="AA1102" s="227"/>
      <c r="AB1102" s="227"/>
      <c r="AC1102" s="227"/>
      <c r="AD1102" s="227"/>
      <c r="AE1102" s="227"/>
      <c r="AF1102" s="227"/>
      <c r="AG1102" s="227"/>
      <c r="AH1102" s="227"/>
      <c r="AI1102" s="227"/>
    </row>
    <row r="1103" hidden="1">
      <c r="A1103" s="227"/>
      <c r="B1103" s="227"/>
      <c r="C1103" s="227"/>
      <c r="D1103" s="227"/>
      <c r="E1103" s="227"/>
      <c r="F1103" s="227"/>
      <c r="G1103" s="227"/>
      <c r="H1103" s="227"/>
      <c r="I1103" s="227"/>
      <c r="J1103" s="227"/>
      <c r="K1103" s="227"/>
      <c r="L1103" s="227"/>
      <c r="M1103" s="227"/>
      <c r="N1103" s="227"/>
      <c r="O1103" s="227"/>
      <c r="P1103" s="227"/>
      <c r="Q1103" s="227"/>
      <c r="R1103" s="227"/>
      <c r="S1103" s="227"/>
      <c r="T1103" s="227"/>
      <c r="U1103" s="227"/>
      <c r="V1103" s="227"/>
      <c r="W1103" s="227"/>
      <c r="X1103" s="227"/>
      <c r="Y1103" s="227"/>
      <c r="Z1103" s="227"/>
      <c r="AA1103" s="227"/>
      <c r="AB1103" s="227"/>
      <c r="AC1103" s="227"/>
      <c r="AD1103" s="227"/>
      <c r="AE1103" s="227"/>
      <c r="AF1103" s="227"/>
      <c r="AG1103" s="227"/>
      <c r="AH1103" s="227"/>
      <c r="AI1103" s="227"/>
    </row>
    <row r="1104" hidden="1">
      <c r="A1104" s="227"/>
      <c r="B1104" s="227"/>
      <c r="C1104" s="227"/>
      <c r="D1104" s="227"/>
      <c r="E1104" s="227"/>
      <c r="F1104" s="227"/>
      <c r="G1104" s="227"/>
      <c r="H1104" s="227"/>
      <c r="I1104" s="227"/>
      <c r="J1104" s="227"/>
      <c r="K1104" s="227"/>
      <c r="L1104" s="227"/>
      <c r="M1104" s="227"/>
      <c r="N1104" s="227"/>
      <c r="O1104" s="227"/>
      <c r="P1104" s="227"/>
      <c r="Q1104" s="227"/>
      <c r="R1104" s="227"/>
      <c r="S1104" s="227"/>
      <c r="T1104" s="227"/>
      <c r="U1104" s="227"/>
      <c r="V1104" s="227"/>
      <c r="W1104" s="227"/>
      <c r="X1104" s="227"/>
      <c r="Y1104" s="227"/>
      <c r="Z1104" s="227"/>
      <c r="AA1104" s="227"/>
      <c r="AB1104" s="227"/>
      <c r="AC1104" s="227"/>
      <c r="AD1104" s="227"/>
      <c r="AE1104" s="227"/>
      <c r="AF1104" s="227"/>
      <c r="AG1104" s="227"/>
      <c r="AH1104" s="227"/>
      <c r="AI1104" s="227"/>
    </row>
    <row r="1105" hidden="1">
      <c r="A1105" s="227"/>
      <c r="B1105" s="227"/>
      <c r="C1105" s="227"/>
      <c r="D1105" s="227"/>
      <c r="E1105" s="227"/>
      <c r="F1105" s="227"/>
      <c r="G1105" s="227"/>
      <c r="H1105" s="227"/>
      <c r="I1105" s="227"/>
      <c r="J1105" s="227"/>
      <c r="K1105" s="227"/>
      <c r="L1105" s="227"/>
      <c r="M1105" s="227"/>
      <c r="N1105" s="227"/>
      <c r="O1105" s="227"/>
      <c r="P1105" s="227"/>
      <c r="Q1105" s="227"/>
      <c r="R1105" s="227"/>
      <c r="S1105" s="227"/>
      <c r="T1105" s="227"/>
      <c r="U1105" s="227"/>
      <c r="V1105" s="227"/>
      <c r="W1105" s="227"/>
      <c r="X1105" s="227"/>
      <c r="Y1105" s="227"/>
      <c r="Z1105" s="227"/>
      <c r="AA1105" s="227"/>
      <c r="AB1105" s="227"/>
      <c r="AC1105" s="227"/>
      <c r="AD1105" s="227"/>
      <c r="AE1105" s="227"/>
      <c r="AF1105" s="227"/>
      <c r="AG1105" s="227"/>
      <c r="AH1105" s="227"/>
      <c r="AI1105" s="227"/>
    </row>
    <row r="1106" hidden="1">
      <c r="A1106" s="227"/>
      <c r="B1106" s="227"/>
      <c r="C1106" s="227"/>
      <c r="D1106" s="227"/>
      <c r="E1106" s="227"/>
      <c r="F1106" s="227"/>
      <c r="G1106" s="227"/>
      <c r="H1106" s="227"/>
      <c r="I1106" s="227"/>
      <c r="J1106" s="227"/>
      <c r="K1106" s="227"/>
      <c r="L1106" s="227"/>
      <c r="M1106" s="227"/>
      <c r="N1106" s="227"/>
      <c r="O1106" s="227"/>
      <c r="P1106" s="227"/>
      <c r="Q1106" s="227"/>
      <c r="R1106" s="227"/>
      <c r="S1106" s="227"/>
      <c r="T1106" s="227"/>
      <c r="U1106" s="227"/>
      <c r="V1106" s="227"/>
      <c r="W1106" s="227"/>
      <c r="X1106" s="227"/>
      <c r="Y1106" s="227"/>
      <c r="Z1106" s="227"/>
      <c r="AA1106" s="227"/>
      <c r="AB1106" s="227"/>
      <c r="AC1106" s="227"/>
      <c r="AD1106" s="227"/>
      <c r="AE1106" s="227"/>
      <c r="AF1106" s="227"/>
      <c r="AG1106" s="227"/>
      <c r="AH1106" s="227"/>
      <c r="AI1106" s="227"/>
    </row>
    <row r="1107" hidden="1">
      <c r="A1107" s="227"/>
      <c r="B1107" s="227"/>
      <c r="C1107" s="227"/>
      <c r="D1107" s="227"/>
      <c r="E1107" s="227"/>
      <c r="F1107" s="227"/>
      <c r="G1107" s="227"/>
      <c r="H1107" s="227"/>
      <c r="I1107" s="227"/>
      <c r="J1107" s="227"/>
      <c r="K1107" s="227"/>
      <c r="L1107" s="227"/>
      <c r="M1107" s="227"/>
      <c r="N1107" s="227"/>
      <c r="O1107" s="227"/>
      <c r="P1107" s="227"/>
      <c r="Q1107" s="227"/>
      <c r="R1107" s="227"/>
      <c r="S1107" s="227"/>
      <c r="T1107" s="227"/>
      <c r="U1107" s="227"/>
      <c r="V1107" s="227"/>
      <c r="W1107" s="227"/>
      <c r="X1107" s="227"/>
      <c r="Y1107" s="227"/>
      <c r="Z1107" s="227"/>
      <c r="AA1107" s="227"/>
      <c r="AB1107" s="227"/>
      <c r="AC1107" s="227"/>
      <c r="AD1107" s="227"/>
      <c r="AE1107" s="227"/>
      <c r="AF1107" s="227"/>
      <c r="AG1107" s="227"/>
      <c r="AH1107" s="227"/>
      <c r="AI1107" s="227"/>
    </row>
    <row r="1108" hidden="1">
      <c r="A1108" s="227"/>
      <c r="B1108" s="227"/>
      <c r="C1108" s="227"/>
      <c r="D1108" s="227"/>
      <c r="E1108" s="227"/>
      <c r="F1108" s="227"/>
      <c r="G1108" s="227"/>
      <c r="H1108" s="227"/>
      <c r="I1108" s="227"/>
      <c r="J1108" s="227"/>
      <c r="K1108" s="227"/>
      <c r="L1108" s="227"/>
      <c r="M1108" s="227"/>
      <c r="N1108" s="227"/>
      <c r="O1108" s="227"/>
      <c r="P1108" s="227"/>
      <c r="Q1108" s="227"/>
      <c r="R1108" s="227"/>
      <c r="S1108" s="227"/>
      <c r="T1108" s="227"/>
      <c r="U1108" s="227"/>
      <c r="V1108" s="227"/>
      <c r="W1108" s="227"/>
      <c r="X1108" s="227"/>
      <c r="Y1108" s="227"/>
      <c r="Z1108" s="227"/>
      <c r="AA1108" s="227"/>
      <c r="AB1108" s="227"/>
      <c r="AC1108" s="227"/>
      <c r="AD1108" s="227"/>
      <c r="AE1108" s="227"/>
      <c r="AF1108" s="227"/>
      <c r="AG1108" s="227"/>
      <c r="AH1108" s="227"/>
      <c r="AI1108" s="227"/>
    </row>
    <row r="1109" hidden="1">
      <c r="A1109" s="227"/>
      <c r="B1109" s="227"/>
      <c r="C1109" s="227"/>
      <c r="D1109" s="227"/>
      <c r="E1109" s="227"/>
      <c r="F1109" s="227"/>
      <c r="G1109" s="227"/>
      <c r="H1109" s="227"/>
      <c r="I1109" s="227"/>
      <c r="J1109" s="227"/>
      <c r="K1109" s="227"/>
      <c r="L1109" s="227"/>
      <c r="M1109" s="227"/>
      <c r="N1109" s="227"/>
      <c r="O1109" s="227"/>
      <c r="P1109" s="227"/>
      <c r="Q1109" s="227"/>
      <c r="R1109" s="227"/>
      <c r="S1109" s="227"/>
      <c r="T1109" s="227"/>
      <c r="U1109" s="227"/>
      <c r="V1109" s="227"/>
      <c r="W1109" s="227"/>
      <c r="X1109" s="227"/>
      <c r="Y1109" s="227"/>
      <c r="Z1109" s="227"/>
      <c r="AA1109" s="227"/>
      <c r="AB1109" s="227"/>
      <c r="AC1109" s="227"/>
      <c r="AD1109" s="227"/>
      <c r="AE1109" s="227"/>
      <c r="AF1109" s="227"/>
      <c r="AG1109" s="227"/>
      <c r="AH1109" s="227"/>
      <c r="AI1109" s="227"/>
    </row>
    <row r="1110" hidden="1">
      <c r="A1110" s="227"/>
      <c r="B1110" s="227"/>
      <c r="C1110" s="227"/>
      <c r="D1110" s="227"/>
      <c r="E1110" s="227"/>
      <c r="F1110" s="227"/>
      <c r="G1110" s="227"/>
      <c r="H1110" s="227"/>
      <c r="I1110" s="227"/>
      <c r="J1110" s="227"/>
      <c r="K1110" s="227"/>
      <c r="L1110" s="227"/>
      <c r="M1110" s="227"/>
      <c r="N1110" s="227"/>
      <c r="O1110" s="227"/>
      <c r="P1110" s="227"/>
      <c r="Q1110" s="227"/>
      <c r="R1110" s="227"/>
      <c r="S1110" s="227"/>
      <c r="T1110" s="227"/>
      <c r="U1110" s="227"/>
      <c r="V1110" s="227"/>
      <c r="W1110" s="227"/>
      <c r="X1110" s="227"/>
      <c r="Y1110" s="227"/>
      <c r="Z1110" s="227"/>
      <c r="AA1110" s="227"/>
      <c r="AB1110" s="227"/>
      <c r="AC1110" s="227"/>
      <c r="AD1110" s="227"/>
      <c r="AE1110" s="227"/>
      <c r="AF1110" s="227"/>
      <c r="AG1110" s="227"/>
      <c r="AH1110" s="227"/>
      <c r="AI1110" s="227"/>
    </row>
    <row r="1111" hidden="1">
      <c r="A1111" s="227"/>
      <c r="B1111" s="227"/>
      <c r="C1111" s="227"/>
      <c r="D1111" s="227"/>
      <c r="E1111" s="227"/>
      <c r="F1111" s="227"/>
      <c r="G1111" s="227"/>
      <c r="H1111" s="227"/>
      <c r="I1111" s="227"/>
      <c r="J1111" s="227"/>
      <c r="K1111" s="227"/>
      <c r="L1111" s="227"/>
      <c r="M1111" s="227"/>
      <c r="N1111" s="227"/>
      <c r="O1111" s="227"/>
      <c r="P1111" s="227"/>
      <c r="Q1111" s="227"/>
      <c r="R1111" s="227"/>
      <c r="S1111" s="227"/>
      <c r="T1111" s="227"/>
      <c r="U1111" s="227"/>
      <c r="V1111" s="227"/>
      <c r="W1111" s="227"/>
      <c r="X1111" s="227"/>
      <c r="Y1111" s="227"/>
      <c r="Z1111" s="227"/>
      <c r="AA1111" s="227"/>
      <c r="AB1111" s="227"/>
      <c r="AC1111" s="227"/>
      <c r="AD1111" s="227"/>
      <c r="AE1111" s="227"/>
      <c r="AF1111" s="227"/>
      <c r="AG1111" s="227"/>
      <c r="AH1111" s="227"/>
      <c r="AI1111" s="227"/>
    </row>
    <row r="1112" hidden="1">
      <c r="A1112" s="227"/>
      <c r="B1112" s="227"/>
      <c r="C1112" s="227"/>
      <c r="D1112" s="227"/>
      <c r="E1112" s="227"/>
      <c r="F1112" s="227"/>
      <c r="G1112" s="227"/>
      <c r="H1112" s="227"/>
      <c r="I1112" s="227"/>
      <c r="J1112" s="227"/>
      <c r="K1112" s="227"/>
      <c r="L1112" s="227"/>
      <c r="M1112" s="227"/>
      <c r="N1112" s="227"/>
      <c r="O1112" s="227"/>
      <c r="P1112" s="227"/>
      <c r="Q1112" s="227"/>
      <c r="R1112" s="227"/>
      <c r="S1112" s="227"/>
      <c r="T1112" s="227"/>
      <c r="U1112" s="227"/>
      <c r="V1112" s="227"/>
      <c r="W1112" s="227"/>
      <c r="X1112" s="227"/>
      <c r="Y1112" s="227"/>
      <c r="Z1112" s="227"/>
      <c r="AA1112" s="227"/>
      <c r="AB1112" s="227"/>
      <c r="AC1112" s="227"/>
      <c r="AD1112" s="227"/>
      <c r="AE1112" s="227"/>
      <c r="AF1112" s="227"/>
      <c r="AG1112" s="227"/>
      <c r="AH1112" s="227"/>
      <c r="AI1112" s="227"/>
    </row>
    <row r="1113" hidden="1">
      <c r="A1113" s="227"/>
      <c r="B1113" s="227"/>
      <c r="C1113" s="227"/>
      <c r="D1113" s="227"/>
      <c r="E1113" s="227"/>
      <c r="F1113" s="227"/>
      <c r="G1113" s="227"/>
      <c r="H1113" s="227"/>
      <c r="I1113" s="227"/>
      <c r="J1113" s="227"/>
      <c r="K1113" s="227"/>
      <c r="L1113" s="227"/>
      <c r="M1113" s="227"/>
      <c r="N1113" s="227"/>
      <c r="O1113" s="227"/>
      <c r="P1113" s="227"/>
      <c r="Q1113" s="227"/>
      <c r="R1113" s="227"/>
      <c r="S1113" s="227"/>
      <c r="T1113" s="227"/>
      <c r="U1113" s="227"/>
      <c r="V1113" s="227"/>
      <c r="W1113" s="227"/>
      <c r="X1113" s="227"/>
      <c r="Y1113" s="227"/>
      <c r="Z1113" s="227"/>
      <c r="AA1113" s="227"/>
      <c r="AB1113" s="227"/>
      <c r="AC1113" s="227"/>
      <c r="AD1113" s="227"/>
      <c r="AE1113" s="227"/>
      <c r="AF1113" s="227"/>
      <c r="AG1113" s="227"/>
      <c r="AH1113" s="227"/>
      <c r="AI1113" s="227"/>
    </row>
    <row r="1114" hidden="1">
      <c r="A1114" s="227"/>
      <c r="B1114" s="227"/>
      <c r="C1114" s="227"/>
      <c r="D1114" s="227"/>
      <c r="E1114" s="227"/>
      <c r="F1114" s="227"/>
      <c r="G1114" s="227"/>
      <c r="H1114" s="227"/>
      <c r="I1114" s="227"/>
      <c r="J1114" s="227"/>
      <c r="K1114" s="227"/>
      <c r="L1114" s="227"/>
      <c r="M1114" s="227"/>
      <c r="N1114" s="227"/>
      <c r="O1114" s="227"/>
      <c r="P1114" s="227"/>
      <c r="Q1114" s="227"/>
      <c r="R1114" s="227"/>
      <c r="S1114" s="227"/>
      <c r="T1114" s="227"/>
      <c r="U1114" s="227"/>
      <c r="V1114" s="227"/>
      <c r="W1114" s="227"/>
      <c r="X1114" s="227"/>
      <c r="Y1114" s="227"/>
      <c r="Z1114" s="227"/>
      <c r="AA1114" s="227"/>
      <c r="AB1114" s="227"/>
      <c r="AC1114" s="227"/>
      <c r="AD1114" s="227"/>
      <c r="AE1114" s="227"/>
      <c r="AF1114" s="227"/>
      <c r="AG1114" s="227"/>
      <c r="AH1114" s="227"/>
      <c r="AI1114" s="227"/>
    </row>
    <row r="1115" hidden="1">
      <c r="A1115" s="227"/>
      <c r="B1115" s="227"/>
      <c r="C1115" s="227"/>
      <c r="D1115" s="227"/>
      <c r="E1115" s="227"/>
      <c r="F1115" s="227"/>
      <c r="G1115" s="227"/>
      <c r="H1115" s="227"/>
      <c r="I1115" s="227"/>
      <c r="J1115" s="227"/>
      <c r="K1115" s="227"/>
      <c r="L1115" s="227"/>
      <c r="M1115" s="227"/>
      <c r="N1115" s="227"/>
      <c r="O1115" s="227"/>
      <c r="P1115" s="227"/>
      <c r="Q1115" s="227"/>
      <c r="R1115" s="227"/>
      <c r="S1115" s="227"/>
      <c r="T1115" s="227"/>
      <c r="U1115" s="227"/>
      <c r="V1115" s="227"/>
      <c r="W1115" s="227"/>
      <c r="X1115" s="227"/>
      <c r="Y1115" s="227"/>
      <c r="Z1115" s="227"/>
      <c r="AA1115" s="227"/>
      <c r="AB1115" s="227"/>
      <c r="AC1115" s="227"/>
      <c r="AD1115" s="227"/>
      <c r="AE1115" s="227"/>
      <c r="AF1115" s="227"/>
      <c r="AG1115" s="227"/>
      <c r="AH1115" s="227"/>
      <c r="AI1115" s="227"/>
    </row>
    <row r="1116" hidden="1">
      <c r="A1116" s="227"/>
      <c r="B1116" s="227"/>
      <c r="C1116" s="227"/>
      <c r="D1116" s="227"/>
      <c r="E1116" s="227"/>
      <c r="F1116" s="227"/>
      <c r="G1116" s="227"/>
      <c r="H1116" s="227"/>
      <c r="I1116" s="227"/>
      <c r="J1116" s="227"/>
      <c r="K1116" s="227"/>
      <c r="L1116" s="227"/>
      <c r="M1116" s="227"/>
      <c r="N1116" s="227"/>
      <c r="O1116" s="227"/>
      <c r="P1116" s="227"/>
      <c r="Q1116" s="227"/>
      <c r="R1116" s="227"/>
      <c r="S1116" s="227"/>
      <c r="T1116" s="227"/>
      <c r="U1116" s="227"/>
      <c r="V1116" s="227"/>
      <c r="W1116" s="227"/>
      <c r="X1116" s="227"/>
      <c r="Y1116" s="227"/>
      <c r="Z1116" s="227"/>
      <c r="AA1116" s="227"/>
      <c r="AB1116" s="227"/>
      <c r="AC1116" s="227"/>
      <c r="AD1116" s="227"/>
      <c r="AE1116" s="227"/>
      <c r="AF1116" s="227"/>
      <c r="AG1116" s="227"/>
      <c r="AH1116" s="227"/>
      <c r="AI1116" s="227"/>
    </row>
    <row r="1117" hidden="1">
      <c r="A1117" s="227"/>
      <c r="B1117" s="227"/>
      <c r="C1117" s="227"/>
      <c r="D1117" s="227"/>
      <c r="E1117" s="227"/>
      <c r="F1117" s="227"/>
      <c r="G1117" s="227"/>
      <c r="H1117" s="227"/>
      <c r="I1117" s="227"/>
      <c r="J1117" s="227"/>
      <c r="K1117" s="227"/>
      <c r="L1117" s="227"/>
      <c r="M1117" s="227"/>
      <c r="N1117" s="227"/>
      <c r="O1117" s="227"/>
      <c r="P1117" s="227"/>
      <c r="Q1117" s="227"/>
      <c r="R1117" s="227"/>
      <c r="S1117" s="227"/>
      <c r="T1117" s="227"/>
      <c r="U1117" s="227"/>
      <c r="V1117" s="227"/>
      <c r="W1117" s="227"/>
      <c r="X1117" s="227"/>
      <c r="Y1117" s="227"/>
      <c r="Z1117" s="227"/>
      <c r="AA1117" s="227"/>
      <c r="AB1117" s="227"/>
      <c r="AC1117" s="227"/>
      <c r="AD1117" s="227"/>
      <c r="AE1117" s="227"/>
      <c r="AF1117" s="227"/>
      <c r="AG1117" s="227"/>
      <c r="AH1117" s="227"/>
      <c r="AI1117" s="227"/>
    </row>
    <row r="1118" hidden="1">
      <c r="A1118" s="227"/>
      <c r="B1118" s="227"/>
      <c r="C1118" s="227"/>
      <c r="D1118" s="227"/>
      <c r="E1118" s="227"/>
      <c r="F1118" s="227"/>
      <c r="G1118" s="227"/>
      <c r="H1118" s="227"/>
      <c r="I1118" s="227"/>
      <c r="J1118" s="227"/>
      <c r="K1118" s="227"/>
      <c r="L1118" s="227"/>
      <c r="M1118" s="227"/>
      <c r="N1118" s="227"/>
      <c r="O1118" s="227"/>
      <c r="P1118" s="227"/>
      <c r="Q1118" s="227"/>
      <c r="R1118" s="227"/>
      <c r="S1118" s="227"/>
      <c r="T1118" s="227"/>
      <c r="U1118" s="227"/>
      <c r="V1118" s="227"/>
      <c r="W1118" s="227"/>
      <c r="X1118" s="227"/>
      <c r="Y1118" s="227"/>
      <c r="Z1118" s="227"/>
      <c r="AA1118" s="227"/>
      <c r="AB1118" s="227"/>
      <c r="AC1118" s="227"/>
      <c r="AD1118" s="227"/>
      <c r="AE1118" s="227"/>
      <c r="AF1118" s="227"/>
      <c r="AG1118" s="227"/>
      <c r="AH1118" s="227"/>
      <c r="AI1118" s="227"/>
    </row>
    <row r="1119" hidden="1">
      <c r="A1119" s="227"/>
      <c r="B1119" s="227"/>
      <c r="C1119" s="227"/>
      <c r="D1119" s="227"/>
      <c r="E1119" s="227"/>
      <c r="F1119" s="227"/>
      <c r="G1119" s="227"/>
      <c r="H1119" s="227"/>
      <c r="I1119" s="227"/>
      <c r="J1119" s="227"/>
      <c r="K1119" s="227"/>
      <c r="L1119" s="227"/>
      <c r="M1119" s="227"/>
      <c r="N1119" s="227"/>
      <c r="O1119" s="227"/>
      <c r="P1119" s="227"/>
      <c r="Q1119" s="227"/>
      <c r="R1119" s="227"/>
      <c r="S1119" s="227"/>
      <c r="T1119" s="227"/>
      <c r="U1119" s="227"/>
      <c r="V1119" s="227"/>
      <c r="W1119" s="227"/>
      <c r="X1119" s="227"/>
      <c r="Y1119" s="227"/>
      <c r="Z1119" s="227"/>
      <c r="AA1119" s="227"/>
      <c r="AB1119" s="227"/>
      <c r="AC1119" s="227"/>
      <c r="AD1119" s="227"/>
      <c r="AE1119" s="227"/>
      <c r="AF1119" s="227"/>
      <c r="AG1119" s="227"/>
      <c r="AH1119" s="227"/>
      <c r="AI1119" s="227"/>
    </row>
    <row r="1120" hidden="1">
      <c r="A1120" s="227"/>
      <c r="B1120" s="227"/>
      <c r="C1120" s="227"/>
      <c r="D1120" s="227"/>
      <c r="E1120" s="227"/>
      <c r="F1120" s="227"/>
      <c r="G1120" s="227"/>
      <c r="H1120" s="227"/>
      <c r="I1120" s="227"/>
      <c r="J1120" s="227"/>
      <c r="K1120" s="227"/>
      <c r="L1120" s="227"/>
      <c r="M1120" s="227"/>
      <c r="N1120" s="227"/>
      <c r="O1120" s="227"/>
      <c r="P1120" s="227"/>
      <c r="Q1120" s="227"/>
      <c r="R1120" s="227"/>
      <c r="S1120" s="227"/>
      <c r="T1120" s="227"/>
      <c r="U1120" s="227"/>
      <c r="V1120" s="227"/>
      <c r="W1120" s="227"/>
      <c r="X1120" s="227"/>
      <c r="Y1120" s="227"/>
      <c r="Z1120" s="227"/>
      <c r="AA1120" s="227"/>
      <c r="AB1120" s="227"/>
      <c r="AC1120" s="227"/>
      <c r="AD1120" s="227"/>
      <c r="AE1120" s="227"/>
      <c r="AF1120" s="227"/>
      <c r="AG1120" s="227"/>
      <c r="AH1120" s="227"/>
      <c r="AI1120" s="227"/>
    </row>
    <row r="1121" hidden="1">
      <c r="A1121" s="227"/>
      <c r="B1121" s="227"/>
      <c r="C1121" s="227"/>
      <c r="D1121" s="227"/>
      <c r="E1121" s="227"/>
      <c r="F1121" s="227"/>
      <c r="G1121" s="227"/>
      <c r="H1121" s="227"/>
      <c r="I1121" s="227"/>
      <c r="J1121" s="227"/>
      <c r="K1121" s="227"/>
      <c r="L1121" s="227"/>
      <c r="M1121" s="227"/>
      <c r="N1121" s="227"/>
      <c r="O1121" s="227"/>
      <c r="P1121" s="227"/>
      <c r="Q1121" s="227"/>
      <c r="R1121" s="227"/>
      <c r="S1121" s="227"/>
      <c r="T1121" s="227"/>
      <c r="U1121" s="227"/>
      <c r="V1121" s="227"/>
      <c r="W1121" s="227"/>
      <c r="X1121" s="227"/>
      <c r="Y1121" s="227"/>
      <c r="Z1121" s="227"/>
      <c r="AA1121" s="227"/>
      <c r="AB1121" s="227"/>
      <c r="AC1121" s="227"/>
      <c r="AD1121" s="227"/>
      <c r="AE1121" s="227"/>
      <c r="AF1121" s="227"/>
      <c r="AG1121" s="227"/>
      <c r="AH1121" s="227"/>
      <c r="AI1121" s="227"/>
    </row>
    <row r="1122" hidden="1">
      <c r="A1122" s="227"/>
      <c r="B1122" s="227"/>
      <c r="C1122" s="227"/>
      <c r="D1122" s="227"/>
      <c r="E1122" s="227"/>
      <c r="F1122" s="227"/>
      <c r="G1122" s="227"/>
      <c r="H1122" s="227"/>
      <c r="I1122" s="227"/>
      <c r="J1122" s="227"/>
      <c r="K1122" s="227"/>
      <c r="L1122" s="227"/>
      <c r="M1122" s="227"/>
      <c r="N1122" s="227"/>
      <c r="O1122" s="227"/>
      <c r="P1122" s="227"/>
      <c r="Q1122" s="227"/>
      <c r="R1122" s="227"/>
      <c r="S1122" s="227"/>
      <c r="T1122" s="227"/>
      <c r="U1122" s="227"/>
      <c r="V1122" s="227"/>
      <c r="W1122" s="227"/>
      <c r="X1122" s="227"/>
      <c r="Y1122" s="227"/>
      <c r="Z1122" s="227"/>
      <c r="AA1122" s="227"/>
      <c r="AB1122" s="227"/>
      <c r="AC1122" s="227"/>
      <c r="AD1122" s="227"/>
      <c r="AE1122" s="227"/>
      <c r="AF1122" s="227"/>
      <c r="AG1122" s="227"/>
      <c r="AH1122" s="227"/>
      <c r="AI1122" s="227"/>
    </row>
    <row r="1123" hidden="1">
      <c r="A1123" s="227"/>
      <c r="B1123" s="227"/>
      <c r="C1123" s="227"/>
      <c r="D1123" s="227"/>
      <c r="E1123" s="227"/>
      <c r="F1123" s="227"/>
      <c r="G1123" s="227"/>
      <c r="H1123" s="227"/>
      <c r="I1123" s="227"/>
      <c r="J1123" s="227"/>
      <c r="K1123" s="227"/>
      <c r="L1123" s="227"/>
      <c r="M1123" s="227"/>
      <c r="N1123" s="227"/>
      <c r="O1123" s="227"/>
      <c r="P1123" s="227"/>
      <c r="Q1123" s="227"/>
      <c r="R1123" s="227"/>
      <c r="S1123" s="227"/>
      <c r="T1123" s="227"/>
      <c r="U1123" s="227"/>
      <c r="V1123" s="227"/>
      <c r="W1123" s="227"/>
      <c r="X1123" s="227"/>
      <c r="Y1123" s="227"/>
      <c r="Z1123" s="227"/>
      <c r="AA1123" s="227"/>
      <c r="AB1123" s="227"/>
      <c r="AC1123" s="227"/>
      <c r="AD1123" s="227"/>
      <c r="AE1123" s="227"/>
      <c r="AF1123" s="227"/>
      <c r="AG1123" s="227"/>
      <c r="AH1123" s="227"/>
      <c r="AI1123" s="227"/>
    </row>
    <row r="1124" hidden="1">
      <c r="A1124" s="227"/>
      <c r="B1124" s="227"/>
      <c r="C1124" s="227"/>
      <c r="D1124" s="227"/>
      <c r="E1124" s="227"/>
      <c r="F1124" s="227"/>
      <c r="G1124" s="227"/>
      <c r="H1124" s="227"/>
      <c r="I1124" s="227"/>
      <c r="J1124" s="227"/>
      <c r="K1124" s="227"/>
      <c r="L1124" s="227"/>
      <c r="M1124" s="227"/>
      <c r="N1124" s="227"/>
      <c r="O1124" s="227"/>
      <c r="P1124" s="227"/>
      <c r="Q1124" s="227"/>
      <c r="R1124" s="227"/>
      <c r="S1124" s="227"/>
      <c r="T1124" s="227"/>
      <c r="U1124" s="227"/>
      <c r="V1124" s="227"/>
      <c r="W1124" s="227"/>
      <c r="X1124" s="227"/>
      <c r="Y1124" s="227"/>
      <c r="Z1124" s="227"/>
      <c r="AA1124" s="227"/>
      <c r="AB1124" s="227"/>
      <c r="AC1124" s="227"/>
      <c r="AD1124" s="227"/>
      <c r="AE1124" s="227"/>
      <c r="AF1124" s="227"/>
      <c r="AG1124" s="227"/>
      <c r="AH1124" s="227"/>
      <c r="AI1124" s="227"/>
    </row>
    <row r="1125" hidden="1">
      <c r="A1125" s="227"/>
      <c r="B1125" s="227"/>
      <c r="C1125" s="227"/>
      <c r="D1125" s="227"/>
      <c r="E1125" s="227"/>
      <c r="F1125" s="227"/>
      <c r="G1125" s="227"/>
      <c r="H1125" s="227"/>
      <c r="I1125" s="227"/>
      <c r="J1125" s="227"/>
      <c r="K1125" s="227"/>
      <c r="L1125" s="227"/>
      <c r="M1125" s="227"/>
      <c r="N1125" s="227"/>
      <c r="O1125" s="227"/>
      <c r="P1125" s="227"/>
      <c r="Q1125" s="227"/>
      <c r="R1125" s="227"/>
      <c r="S1125" s="227"/>
      <c r="T1125" s="227"/>
      <c r="U1125" s="227"/>
      <c r="V1125" s="227"/>
      <c r="W1125" s="227"/>
      <c r="X1125" s="227"/>
      <c r="Y1125" s="227"/>
      <c r="Z1125" s="227"/>
      <c r="AA1125" s="227"/>
      <c r="AB1125" s="227"/>
      <c r="AC1125" s="227"/>
      <c r="AD1125" s="227"/>
      <c r="AE1125" s="227"/>
      <c r="AF1125" s="227"/>
      <c r="AG1125" s="227"/>
      <c r="AH1125" s="227"/>
      <c r="AI1125" s="227"/>
    </row>
    <row r="1126" hidden="1">
      <c r="A1126" s="227"/>
      <c r="B1126" s="227"/>
      <c r="C1126" s="227"/>
      <c r="D1126" s="227"/>
      <c r="E1126" s="227"/>
      <c r="F1126" s="227"/>
      <c r="G1126" s="227"/>
      <c r="H1126" s="227"/>
      <c r="I1126" s="227"/>
      <c r="J1126" s="227"/>
      <c r="K1126" s="227"/>
      <c r="L1126" s="227"/>
      <c r="M1126" s="227"/>
      <c r="N1126" s="227"/>
      <c r="O1126" s="227"/>
      <c r="P1126" s="227"/>
      <c r="Q1126" s="227"/>
      <c r="R1126" s="227"/>
      <c r="S1126" s="227"/>
      <c r="T1126" s="227"/>
      <c r="U1126" s="227"/>
      <c r="V1126" s="227"/>
      <c r="W1126" s="227"/>
      <c r="X1126" s="227"/>
      <c r="Y1126" s="227"/>
      <c r="Z1126" s="227"/>
      <c r="AA1126" s="227"/>
      <c r="AB1126" s="227"/>
      <c r="AC1126" s="227"/>
      <c r="AD1126" s="227"/>
      <c r="AE1126" s="227"/>
      <c r="AF1126" s="227"/>
      <c r="AG1126" s="227"/>
      <c r="AH1126" s="227"/>
      <c r="AI1126" s="227"/>
    </row>
    <row r="1127" hidden="1">
      <c r="A1127" s="227"/>
      <c r="B1127" s="227"/>
      <c r="C1127" s="227"/>
      <c r="D1127" s="227"/>
      <c r="E1127" s="227"/>
      <c r="F1127" s="227"/>
      <c r="G1127" s="227"/>
      <c r="H1127" s="227"/>
      <c r="I1127" s="227"/>
      <c r="J1127" s="227"/>
      <c r="K1127" s="227"/>
      <c r="L1127" s="227"/>
      <c r="M1127" s="227"/>
      <c r="N1127" s="227"/>
      <c r="O1127" s="227"/>
      <c r="P1127" s="227"/>
      <c r="Q1127" s="227"/>
      <c r="R1127" s="227"/>
      <c r="S1127" s="227"/>
      <c r="T1127" s="227"/>
      <c r="U1127" s="227"/>
      <c r="V1127" s="227"/>
      <c r="W1127" s="227"/>
      <c r="X1127" s="227"/>
      <c r="Y1127" s="227"/>
      <c r="Z1127" s="227"/>
      <c r="AA1127" s="227"/>
      <c r="AB1127" s="227"/>
      <c r="AC1127" s="227"/>
      <c r="AD1127" s="227"/>
      <c r="AE1127" s="227"/>
      <c r="AF1127" s="227"/>
      <c r="AG1127" s="227"/>
      <c r="AH1127" s="227"/>
      <c r="AI1127" s="227"/>
    </row>
    <row r="1128" hidden="1">
      <c r="A1128" s="227"/>
      <c r="B1128" s="227"/>
      <c r="C1128" s="227"/>
      <c r="D1128" s="227"/>
      <c r="E1128" s="227"/>
      <c r="F1128" s="227"/>
      <c r="G1128" s="227"/>
      <c r="H1128" s="227"/>
      <c r="I1128" s="227"/>
      <c r="J1128" s="227"/>
      <c r="K1128" s="227"/>
      <c r="L1128" s="227"/>
      <c r="M1128" s="227"/>
      <c r="N1128" s="227"/>
      <c r="O1128" s="227"/>
      <c r="P1128" s="227"/>
      <c r="Q1128" s="227"/>
      <c r="R1128" s="227"/>
      <c r="S1128" s="227"/>
      <c r="T1128" s="227"/>
      <c r="U1128" s="227"/>
      <c r="V1128" s="227"/>
      <c r="W1128" s="227"/>
      <c r="X1128" s="227"/>
      <c r="Y1128" s="227"/>
      <c r="Z1128" s="227"/>
      <c r="AA1128" s="227"/>
      <c r="AB1128" s="227"/>
      <c r="AC1128" s="227"/>
      <c r="AD1128" s="227"/>
      <c r="AE1128" s="227"/>
      <c r="AF1128" s="227"/>
      <c r="AG1128" s="227"/>
      <c r="AH1128" s="227"/>
      <c r="AI1128" s="227"/>
    </row>
    <row r="1129" hidden="1">
      <c r="A1129" s="227"/>
      <c r="B1129" s="227"/>
      <c r="C1129" s="227"/>
      <c r="D1129" s="227"/>
      <c r="E1129" s="227"/>
      <c r="F1129" s="227"/>
      <c r="G1129" s="227"/>
      <c r="H1129" s="227"/>
      <c r="I1129" s="227"/>
      <c r="J1129" s="227"/>
      <c r="K1129" s="227"/>
      <c r="L1129" s="227"/>
      <c r="M1129" s="227"/>
      <c r="N1129" s="227"/>
      <c r="O1129" s="227"/>
      <c r="P1129" s="227"/>
      <c r="Q1129" s="227"/>
      <c r="R1129" s="227"/>
      <c r="S1129" s="227"/>
      <c r="T1129" s="227"/>
      <c r="U1129" s="227"/>
      <c r="V1129" s="227"/>
      <c r="W1129" s="227"/>
      <c r="X1129" s="227"/>
      <c r="Y1129" s="227"/>
      <c r="Z1129" s="227"/>
      <c r="AA1129" s="227"/>
      <c r="AB1129" s="227"/>
      <c r="AC1129" s="227"/>
      <c r="AD1129" s="227"/>
      <c r="AE1129" s="227"/>
      <c r="AF1129" s="227"/>
      <c r="AG1129" s="227"/>
      <c r="AH1129" s="227"/>
      <c r="AI1129" s="227"/>
    </row>
    <row r="1130" hidden="1">
      <c r="A1130" s="227"/>
      <c r="B1130" s="227"/>
      <c r="C1130" s="227"/>
      <c r="D1130" s="227"/>
      <c r="E1130" s="227"/>
      <c r="F1130" s="227"/>
      <c r="G1130" s="227"/>
      <c r="H1130" s="227"/>
      <c r="I1130" s="227"/>
      <c r="J1130" s="227"/>
      <c r="K1130" s="227"/>
      <c r="L1130" s="227"/>
      <c r="M1130" s="227"/>
      <c r="N1130" s="227"/>
      <c r="O1130" s="227"/>
      <c r="P1130" s="227"/>
      <c r="Q1130" s="227"/>
      <c r="R1130" s="227"/>
      <c r="S1130" s="227"/>
      <c r="T1130" s="227"/>
      <c r="U1130" s="227"/>
      <c r="V1130" s="227"/>
      <c r="W1130" s="227"/>
      <c r="X1130" s="227"/>
      <c r="Y1130" s="227"/>
      <c r="Z1130" s="227"/>
      <c r="AA1130" s="227"/>
      <c r="AB1130" s="227"/>
      <c r="AC1130" s="227"/>
      <c r="AD1130" s="227"/>
      <c r="AE1130" s="227"/>
      <c r="AF1130" s="227"/>
      <c r="AG1130" s="227"/>
      <c r="AH1130" s="227"/>
      <c r="AI1130" s="227"/>
    </row>
    <row r="1131" hidden="1">
      <c r="A1131" s="227"/>
      <c r="B1131" s="227"/>
      <c r="C1131" s="227"/>
      <c r="D1131" s="227"/>
      <c r="E1131" s="227"/>
      <c r="F1131" s="227"/>
      <c r="G1131" s="227"/>
      <c r="H1131" s="227"/>
      <c r="I1131" s="227"/>
      <c r="J1131" s="227"/>
      <c r="K1131" s="227"/>
      <c r="L1131" s="227"/>
      <c r="M1131" s="227"/>
      <c r="N1131" s="227"/>
      <c r="O1131" s="227"/>
      <c r="P1131" s="227"/>
      <c r="Q1131" s="227"/>
      <c r="R1131" s="227"/>
      <c r="S1131" s="227"/>
      <c r="T1131" s="227"/>
      <c r="U1131" s="227"/>
      <c r="V1131" s="227"/>
      <c r="W1131" s="227"/>
      <c r="X1131" s="227"/>
      <c r="Y1131" s="227"/>
      <c r="Z1131" s="227"/>
      <c r="AA1131" s="227"/>
      <c r="AB1131" s="227"/>
      <c r="AC1131" s="227"/>
      <c r="AD1131" s="227"/>
      <c r="AE1131" s="227"/>
      <c r="AF1131" s="227"/>
      <c r="AG1131" s="227"/>
      <c r="AH1131" s="227"/>
      <c r="AI1131" s="227"/>
    </row>
    <row r="1132" hidden="1">
      <c r="A1132" s="227"/>
      <c r="B1132" s="227"/>
      <c r="C1132" s="227"/>
      <c r="D1132" s="227"/>
      <c r="E1132" s="227"/>
      <c r="F1132" s="227"/>
      <c r="G1132" s="227"/>
      <c r="H1132" s="227"/>
      <c r="I1132" s="227"/>
      <c r="J1132" s="227"/>
      <c r="K1132" s="227"/>
      <c r="L1132" s="227"/>
      <c r="M1132" s="227"/>
      <c r="N1132" s="227"/>
      <c r="O1132" s="227"/>
      <c r="P1132" s="227"/>
      <c r="Q1132" s="227"/>
      <c r="R1132" s="227"/>
      <c r="S1132" s="227"/>
      <c r="T1132" s="227"/>
      <c r="U1132" s="227"/>
      <c r="V1132" s="227"/>
      <c r="W1132" s="227"/>
      <c r="X1132" s="227"/>
      <c r="Y1132" s="227"/>
      <c r="Z1132" s="227"/>
      <c r="AA1132" s="227"/>
      <c r="AB1132" s="227"/>
      <c r="AC1132" s="227"/>
      <c r="AD1132" s="227"/>
      <c r="AE1132" s="227"/>
      <c r="AF1132" s="227"/>
      <c r="AG1132" s="227"/>
      <c r="AH1132" s="227"/>
      <c r="AI1132" s="227"/>
    </row>
    <row r="1133" hidden="1">
      <c r="A1133" s="227"/>
      <c r="B1133" s="227"/>
      <c r="C1133" s="227"/>
      <c r="D1133" s="227"/>
      <c r="E1133" s="227"/>
      <c r="F1133" s="227"/>
      <c r="G1133" s="227"/>
      <c r="H1133" s="227"/>
      <c r="I1133" s="227"/>
      <c r="J1133" s="227"/>
      <c r="K1133" s="227"/>
      <c r="L1133" s="227"/>
      <c r="M1133" s="227"/>
      <c r="N1133" s="227"/>
      <c r="O1133" s="227"/>
      <c r="P1133" s="227"/>
      <c r="Q1133" s="227"/>
      <c r="R1133" s="227"/>
      <c r="S1133" s="227"/>
      <c r="T1133" s="227"/>
      <c r="U1133" s="227"/>
      <c r="V1133" s="227"/>
      <c r="W1133" s="227"/>
      <c r="X1133" s="227"/>
      <c r="Y1133" s="227"/>
      <c r="Z1133" s="227"/>
      <c r="AA1133" s="227"/>
      <c r="AB1133" s="227"/>
      <c r="AC1133" s="227"/>
      <c r="AD1133" s="227"/>
      <c r="AE1133" s="227"/>
      <c r="AF1133" s="227"/>
      <c r="AG1133" s="227"/>
      <c r="AH1133" s="227"/>
      <c r="AI1133" s="227"/>
    </row>
    <row r="1134" hidden="1">
      <c r="A1134" s="227"/>
      <c r="B1134" s="227"/>
      <c r="C1134" s="227"/>
      <c r="D1134" s="227"/>
      <c r="E1134" s="227"/>
      <c r="F1134" s="227"/>
      <c r="G1134" s="227"/>
      <c r="H1134" s="227"/>
      <c r="I1134" s="227"/>
      <c r="J1134" s="227"/>
      <c r="K1134" s="227"/>
      <c r="L1134" s="227"/>
      <c r="M1134" s="227"/>
      <c r="N1134" s="227"/>
      <c r="O1134" s="227"/>
      <c r="P1134" s="227"/>
      <c r="Q1134" s="227"/>
      <c r="R1134" s="227"/>
      <c r="S1134" s="227"/>
      <c r="T1134" s="227"/>
      <c r="U1134" s="227"/>
      <c r="V1134" s="227"/>
      <c r="W1134" s="227"/>
      <c r="X1134" s="227"/>
      <c r="Y1134" s="227"/>
      <c r="Z1134" s="227"/>
      <c r="AA1134" s="227"/>
      <c r="AB1134" s="227"/>
      <c r="AC1134" s="227"/>
      <c r="AD1134" s="227"/>
      <c r="AE1134" s="227"/>
      <c r="AF1134" s="227"/>
      <c r="AG1134" s="227"/>
      <c r="AH1134" s="227"/>
      <c r="AI1134" s="227"/>
    </row>
    <row r="1135" hidden="1">
      <c r="A1135" s="227"/>
      <c r="B1135" s="227"/>
      <c r="C1135" s="227"/>
      <c r="D1135" s="227"/>
      <c r="E1135" s="227"/>
      <c r="F1135" s="227"/>
      <c r="G1135" s="227"/>
      <c r="H1135" s="227"/>
      <c r="I1135" s="227"/>
      <c r="J1135" s="227"/>
      <c r="K1135" s="227"/>
      <c r="L1135" s="227"/>
      <c r="M1135" s="227"/>
      <c r="N1135" s="227"/>
      <c r="O1135" s="227"/>
      <c r="P1135" s="227"/>
      <c r="Q1135" s="227"/>
      <c r="R1135" s="227"/>
      <c r="S1135" s="227"/>
      <c r="T1135" s="227"/>
      <c r="U1135" s="227"/>
      <c r="V1135" s="227"/>
      <c r="W1135" s="227"/>
      <c r="X1135" s="227"/>
      <c r="Y1135" s="227"/>
      <c r="Z1135" s="227"/>
      <c r="AA1135" s="227"/>
      <c r="AB1135" s="227"/>
      <c r="AC1135" s="227"/>
      <c r="AD1135" s="227"/>
      <c r="AE1135" s="227"/>
      <c r="AF1135" s="227"/>
      <c r="AG1135" s="227"/>
      <c r="AH1135" s="227"/>
      <c r="AI1135" s="227"/>
    </row>
    <row r="1136" hidden="1">
      <c r="A1136" s="227"/>
      <c r="B1136" s="227"/>
      <c r="C1136" s="227"/>
      <c r="D1136" s="227"/>
      <c r="E1136" s="227"/>
      <c r="F1136" s="227"/>
      <c r="G1136" s="227"/>
      <c r="H1136" s="227"/>
      <c r="I1136" s="227"/>
      <c r="J1136" s="227"/>
      <c r="K1136" s="227"/>
      <c r="L1136" s="227"/>
      <c r="M1136" s="227"/>
      <c r="N1136" s="227"/>
      <c r="O1136" s="227"/>
      <c r="P1136" s="227"/>
      <c r="Q1136" s="227"/>
      <c r="R1136" s="227"/>
      <c r="S1136" s="227"/>
      <c r="T1136" s="227"/>
      <c r="U1136" s="227"/>
      <c r="V1136" s="227"/>
      <c r="W1136" s="227"/>
      <c r="X1136" s="227"/>
      <c r="Y1136" s="227"/>
      <c r="Z1136" s="227"/>
      <c r="AA1136" s="227"/>
      <c r="AB1136" s="227"/>
      <c r="AC1136" s="227"/>
      <c r="AD1136" s="227"/>
      <c r="AE1136" s="227"/>
      <c r="AF1136" s="227"/>
      <c r="AG1136" s="227"/>
      <c r="AH1136" s="227"/>
      <c r="AI1136" s="227"/>
    </row>
    <row r="1137" hidden="1">
      <c r="A1137" s="227"/>
      <c r="B1137" s="227"/>
      <c r="C1137" s="227"/>
      <c r="D1137" s="227"/>
      <c r="E1137" s="227"/>
      <c r="F1137" s="227"/>
      <c r="G1137" s="227"/>
      <c r="H1137" s="227"/>
      <c r="I1137" s="227"/>
      <c r="J1137" s="227"/>
      <c r="K1137" s="227"/>
      <c r="L1137" s="227"/>
      <c r="M1137" s="227"/>
      <c r="N1137" s="227"/>
      <c r="O1137" s="227"/>
      <c r="P1137" s="227"/>
      <c r="Q1137" s="227"/>
      <c r="R1137" s="227"/>
      <c r="S1137" s="227"/>
      <c r="T1137" s="227"/>
      <c r="U1137" s="227"/>
      <c r="V1137" s="227"/>
      <c r="W1137" s="227"/>
      <c r="X1137" s="227"/>
      <c r="Y1137" s="227"/>
      <c r="Z1137" s="227"/>
      <c r="AA1137" s="227"/>
      <c r="AB1137" s="227"/>
      <c r="AC1137" s="227"/>
      <c r="AD1137" s="227"/>
      <c r="AE1137" s="227"/>
      <c r="AF1137" s="227"/>
      <c r="AG1137" s="227"/>
      <c r="AH1137" s="227"/>
      <c r="AI1137" s="227"/>
    </row>
    <row r="1138" hidden="1">
      <c r="A1138" s="227"/>
      <c r="B1138" s="227"/>
      <c r="C1138" s="227"/>
      <c r="D1138" s="227"/>
      <c r="E1138" s="227"/>
      <c r="F1138" s="227"/>
      <c r="G1138" s="227"/>
      <c r="H1138" s="227"/>
      <c r="I1138" s="227"/>
      <c r="J1138" s="227"/>
      <c r="K1138" s="227"/>
      <c r="L1138" s="227"/>
      <c r="M1138" s="227"/>
      <c r="N1138" s="227"/>
      <c r="O1138" s="227"/>
      <c r="P1138" s="227"/>
      <c r="Q1138" s="227"/>
      <c r="R1138" s="227"/>
      <c r="S1138" s="227"/>
      <c r="T1138" s="227"/>
      <c r="U1138" s="227"/>
      <c r="V1138" s="227"/>
      <c r="W1138" s="227"/>
      <c r="X1138" s="227"/>
      <c r="Y1138" s="227"/>
      <c r="Z1138" s="227"/>
      <c r="AA1138" s="227"/>
      <c r="AB1138" s="227"/>
      <c r="AC1138" s="227"/>
      <c r="AD1138" s="227"/>
      <c r="AE1138" s="227"/>
      <c r="AF1138" s="227"/>
      <c r="AG1138" s="227"/>
      <c r="AH1138" s="227"/>
      <c r="AI1138" s="227"/>
    </row>
    <row r="1139" hidden="1">
      <c r="A1139" s="227"/>
      <c r="B1139" s="227"/>
      <c r="C1139" s="227"/>
      <c r="D1139" s="227"/>
      <c r="E1139" s="227"/>
      <c r="F1139" s="227"/>
      <c r="G1139" s="227"/>
      <c r="H1139" s="227"/>
      <c r="I1139" s="227"/>
      <c r="J1139" s="227"/>
      <c r="K1139" s="227"/>
      <c r="L1139" s="227"/>
      <c r="M1139" s="227"/>
      <c r="N1139" s="227"/>
      <c r="O1139" s="227"/>
      <c r="P1139" s="227"/>
      <c r="Q1139" s="227"/>
      <c r="R1139" s="227"/>
      <c r="S1139" s="227"/>
      <c r="T1139" s="227"/>
      <c r="U1139" s="227"/>
      <c r="V1139" s="227"/>
      <c r="W1139" s="227"/>
      <c r="X1139" s="227"/>
      <c r="Y1139" s="227"/>
      <c r="Z1139" s="227"/>
      <c r="AA1139" s="227"/>
      <c r="AB1139" s="227"/>
      <c r="AC1139" s="227"/>
      <c r="AD1139" s="227"/>
      <c r="AE1139" s="227"/>
      <c r="AF1139" s="227"/>
      <c r="AG1139" s="227"/>
      <c r="AH1139" s="227"/>
      <c r="AI1139" s="227"/>
    </row>
    <row r="1140" hidden="1">
      <c r="A1140" s="227"/>
      <c r="B1140" s="227"/>
      <c r="C1140" s="227"/>
      <c r="D1140" s="227"/>
      <c r="E1140" s="227"/>
      <c r="F1140" s="227"/>
      <c r="G1140" s="227"/>
      <c r="H1140" s="227"/>
      <c r="I1140" s="227"/>
      <c r="J1140" s="227"/>
      <c r="K1140" s="227"/>
      <c r="L1140" s="227"/>
      <c r="M1140" s="227"/>
      <c r="N1140" s="227"/>
      <c r="O1140" s="227"/>
      <c r="P1140" s="227"/>
      <c r="Q1140" s="227"/>
      <c r="R1140" s="227"/>
      <c r="S1140" s="227"/>
      <c r="T1140" s="227"/>
      <c r="U1140" s="227"/>
      <c r="V1140" s="227"/>
      <c r="W1140" s="227"/>
      <c r="X1140" s="227"/>
      <c r="Y1140" s="227"/>
      <c r="Z1140" s="227"/>
      <c r="AA1140" s="227"/>
      <c r="AB1140" s="227"/>
      <c r="AC1140" s="227"/>
      <c r="AD1140" s="227"/>
      <c r="AE1140" s="227"/>
      <c r="AF1140" s="227"/>
      <c r="AG1140" s="227"/>
      <c r="AH1140" s="227"/>
      <c r="AI1140" s="227"/>
    </row>
    <row r="1141" hidden="1">
      <c r="A1141" s="227"/>
      <c r="B1141" s="227"/>
      <c r="C1141" s="227"/>
      <c r="D1141" s="227"/>
      <c r="E1141" s="227"/>
      <c r="F1141" s="227"/>
      <c r="G1141" s="227"/>
      <c r="H1141" s="227"/>
      <c r="I1141" s="227"/>
      <c r="J1141" s="227"/>
      <c r="K1141" s="227"/>
      <c r="L1141" s="227"/>
      <c r="M1141" s="227"/>
      <c r="N1141" s="227"/>
      <c r="O1141" s="227"/>
      <c r="P1141" s="227"/>
      <c r="Q1141" s="227"/>
      <c r="R1141" s="227"/>
      <c r="S1141" s="227"/>
      <c r="T1141" s="227"/>
      <c r="U1141" s="227"/>
      <c r="V1141" s="227"/>
      <c r="W1141" s="227"/>
      <c r="X1141" s="227"/>
      <c r="Y1141" s="227"/>
      <c r="Z1141" s="227"/>
      <c r="AA1141" s="227"/>
      <c r="AB1141" s="227"/>
      <c r="AC1141" s="227"/>
      <c r="AD1141" s="227"/>
      <c r="AE1141" s="227"/>
      <c r="AF1141" s="227"/>
      <c r="AG1141" s="227"/>
      <c r="AH1141" s="227"/>
      <c r="AI1141" s="227"/>
    </row>
    <row r="1142" hidden="1">
      <c r="A1142" s="227"/>
      <c r="B1142" s="227"/>
      <c r="C1142" s="227"/>
      <c r="D1142" s="227"/>
      <c r="E1142" s="227"/>
      <c r="F1142" s="227"/>
      <c r="G1142" s="227"/>
      <c r="H1142" s="227"/>
      <c r="I1142" s="227"/>
      <c r="J1142" s="227"/>
      <c r="K1142" s="227"/>
      <c r="L1142" s="227"/>
      <c r="M1142" s="227"/>
      <c r="N1142" s="227"/>
      <c r="O1142" s="227"/>
      <c r="P1142" s="227"/>
      <c r="Q1142" s="227"/>
      <c r="R1142" s="227"/>
      <c r="S1142" s="227"/>
      <c r="T1142" s="227"/>
      <c r="U1142" s="227"/>
      <c r="V1142" s="227"/>
      <c r="W1142" s="227"/>
      <c r="X1142" s="227"/>
      <c r="Y1142" s="227"/>
      <c r="Z1142" s="227"/>
      <c r="AA1142" s="227"/>
      <c r="AB1142" s="227"/>
      <c r="AC1142" s="227"/>
      <c r="AD1142" s="227"/>
      <c r="AE1142" s="227"/>
      <c r="AF1142" s="227"/>
      <c r="AG1142" s="227"/>
      <c r="AH1142" s="227"/>
      <c r="AI1142" s="227"/>
    </row>
    <row r="1143" hidden="1">
      <c r="A1143" s="227"/>
      <c r="B1143" s="227"/>
      <c r="C1143" s="227"/>
      <c r="D1143" s="227"/>
      <c r="E1143" s="227"/>
      <c r="F1143" s="227"/>
      <c r="G1143" s="227"/>
      <c r="H1143" s="227"/>
      <c r="I1143" s="227"/>
      <c r="J1143" s="227"/>
      <c r="K1143" s="227"/>
      <c r="L1143" s="227"/>
      <c r="M1143" s="227"/>
      <c r="N1143" s="227"/>
      <c r="O1143" s="227"/>
      <c r="P1143" s="227"/>
      <c r="Q1143" s="227"/>
      <c r="R1143" s="227"/>
      <c r="S1143" s="227"/>
      <c r="T1143" s="227"/>
      <c r="U1143" s="227"/>
      <c r="V1143" s="227"/>
      <c r="W1143" s="227"/>
      <c r="X1143" s="227"/>
      <c r="Y1143" s="227"/>
      <c r="Z1143" s="227"/>
      <c r="AA1143" s="227"/>
      <c r="AB1143" s="227"/>
      <c r="AC1143" s="227"/>
      <c r="AD1143" s="227"/>
      <c r="AE1143" s="227"/>
      <c r="AF1143" s="227"/>
      <c r="AG1143" s="227"/>
      <c r="AH1143" s="227"/>
      <c r="AI1143" s="227"/>
    </row>
    <row r="1144" hidden="1">
      <c r="A1144" s="227"/>
      <c r="B1144" s="227"/>
      <c r="C1144" s="227"/>
      <c r="D1144" s="227"/>
      <c r="E1144" s="227"/>
      <c r="F1144" s="227"/>
      <c r="G1144" s="227"/>
      <c r="H1144" s="227"/>
      <c r="I1144" s="227"/>
      <c r="J1144" s="227"/>
      <c r="K1144" s="227"/>
      <c r="L1144" s="227"/>
      <c r="M1144" s="227"/>
      <c r="N1144" s="227"/>
      <c r="O1144" s="227"/>
      <c r="P1144" s="227"/>
      <c r="Q1144" s="227"/>
      <c r="R1144" s="227"/>
      <c r="S1144" s="227"/>
      <c r="T1144" s="227"/>
      <c r="U1144" s="227"/>
      <c r="V1144" s="227"/>
      <c r="W1144" s="227"/>
      <c r="X1144" s="227"/>
      <c r="Y1144" s="227"/>
      <c r="Z1144" s="227"/>
      <c r="AA1144" s="227"/>
      <c r="AB1144" s="227"/>
      <c r="AC1144" s="227"/>
      <c r="AD1144" s="227"/>
      <c r="AE1144" s="227"/>
      <c r="AF1144" s="227"/>
      <c r="AG1144" s="227"/>
      <c r="AH1144" s="227"/>
      <c r="AI1144" s="227"/>
    </row>
    <row r="1145" hidden="1">
      <c r="A1145" s="227"/>
      <c r="B1145" s="227"/>
      <c r="C1145" s="227"/>
      <c r="D1145" s="227"/>
      <c r="E1145" s="227"/>
      <c r="F1145" s="227"/>
      <c r="G1145" s="227"/>
      <c r="H1145" s="227"/>
      <c r="I1145" s="227"/>
      <c r="J1145" s="227"/>
      <c r="K1145" s="227"/>
      <c r="L1145" s="227"/>
      <c r="M1145" s="227"/>
      <c r="N1145" s="227"/>
      <c r="O1145" s="227"/>
      <c r="P1145" s="227"/>
      <c r="Q1145" s="227"/>
      <c r="R1145" s="227"/>
      <c r="S1145" s="227"/>
      <c r="T1145" s="227"/>
      <c r="U1145" s="227"/>
      <c r="V1145" s="227"/>
      <c r="W1145" s="227"/>
      <c r="X1145" s="227"/>
      <c r="Y1145" s="227"/>
      <c r="Z1145" s="227"/>
      <c r="AA1145" s="227"/>
      <c r="AB1145" s="227"/>
      <c r="AC1145" s="227"/>
      <c r="AD1145" s="227"/>
      <c r="AE1145" s="227"/>
      <c r="AF1145" s="227"/>
      <c r="AG1145" s="227"/>
      <c r="AH1145" s="227"/>
      <c r="AI1145" s="227"/>
    </row>
    <row r="1146" hidden="1">
      <c r="A1146" s="227"/>
      <c r="B1146" s="227"/>
      <c r="C1146" s="227"/>
      <c r="D1146" s="227"/>
      <c r="E1146" s="227"/>
      <c r="F1146" s="227"/>
      <c r="G1146" s="227"/>
      <c r="H1146" s="227"/>
      <c r="I1146" s="227"/>
      <c r="J1146" s="227"/>
      <c r="K1146" s="227"/>
      <c r="L1146" s="227"/>
      <c r="M1146" s="227"/>
      <c r="N1146" s="227"/>
      <c r="O1146" s="227"/>
      <c r="P1146" s="227"/>
      <c r="Q1146" s="227"/>
      <c r="R1146" s="227"/>
      <c r="S1146" s="227"/>
      <c r="T1146" s="227"/>
      <c r="U1146" s="227"/>
      <c r="V1146" s="227"/>
      <c r="W1146" s="227"/>
      <c r="X1146" s="227"/>
      <c r="Y1146" s="227"/>
      <c r="Z1146" s="227"/>
      <c r="AA1146" s="227"/>
      <c r="AB1146" s="227"/>
      <c r="AC1146" s="227"/>
      <c r="AD1146" s="227"/>
      <c r="AE1146" s="227"/>
      <c r="AF1146" s="227"/>
      <c r="AG1146" s="227"/>
      <c r="AH1146" s="227"/>
      <c r="AI1146" s="227"/>
    </row>
    <row r="1147" hidden="1">
      <c r="A1147" s="227"/>
      <c r="B1147" s="227"/>
      <c r="C1147" s="227"/>
      <c r="D1147" s="227"/>
      <c r="E1147" s="227"/>
      <c r="F1147" s="227"/>
      <c r="G1147" s="227"/>
      <c r="H1147" s="227"/>
      <c r="I1147" s="227"/>
      <c r="J1147" s="227"/>
      <c r="K1147" s="227"/>
      <c r="L1147" s="227"/>
      <c r="M1147" s="227"/>
      <c r="N1147" s="227"/>
      <c r="O1147" s="227"/>
      <c r="P1147" s="227"/>
      <c r="Q1147" s="227"/>
      <c r="R1147" s="227"/>
      <c r="S1147" s="227"/>
      <c r="T1147" s="227"/>
      <c r="U1147" s="227"/>
      <c r="V1147" s="227"/>
      <c r="W1147" s="227"/>
      <c r="X1147" s="227"/>
      <c r="Y1147" s="227"/>
      <c r="Z1147" s="227"/>
      <c r="AA1147" s="227"/>
      <c r="AB1147" s="227"/>
      <c r="AC1147" s="227"/>
      <c r="AD1147" s="227"/>
      <c r="AE1147" s="227"/>
      <c r="AF1147" s="227"/>
      <c r="AG1147" s="227"/>
      <c r="AH1147" s="227"/>
      <c r="AI1147" s="227"/>
    </row>
    <row r="1148" hidden="1">
      <c r="A1148" s="227"/>
      <c r="B1148" s="227"/>
      <c r="C1148" s="227"/>
      <c r="D1148" s="227"/>
      <c r="E1148" s="227"/>
      <c r="F1148" s="227"/>
      <c r="G1148" s="227"/>
      <c r="H1148" s="227"/>
      <c r="I1148" s="227"/>
      <c r="J1148" s="227"/>
      <c r="K1148" s="227"/>
      <c r="L1148" s="227"/>
      <c r="M1148" s="227"/>
      <c r="N1148" s="227"/>
      <c r="O1148" s="227"/>
      <c r="P1148" s="227"/>
      <c r="Q1148" s="227"/>
      <c r="R1148" s="227"/>
      <c r="S1148" s="227"/>
      <c r="T1148" s="227"/>
      <c r="U1148" s="227"/>
      <c r="V1148" s="227"/>
      <c r="W1148" s="227"/>
      <c r="X1148" s="227"/>
      <c r="Y1148" s="227"/>
      <c r="Z1148" s="227"/>
      <c r="AA1148" s="227"/>
      <c r="AB1148" s="227"/>
      <c r="AC1148" s="227"/>
      <c r="AD1148" s="227"/>
      <c r="AE1148" s="227"/>
      <c r="AF1148" s="227"/>
      <c r="AG1148" s="227"/>
      <c r="AH1148" s="227"/>
      <c r="AI1148" s="227"/>
    </row>
    <row r="1149" hidden="1">
      <c r="A1149" s="227"/>
      <c r="B1149" s="227"/>
      <c r="C1149" s="227"/>
      <c r="D1149" s="227"/>
      <c r="E1149" s="227"/>
      <c r="F1149" s="227"/>
      <c r="G1149" s="227"/>
      <c r="H1149" s="227"/>
      <c r="I1149" s="227"/>
      <c r="J1149" s="227"/>
      <c r="K1149" s="227"/>
      <c r="L1149" s="227"/>
      <c r="M1149" s="227"/>
      <c r="N1149" s="227"/>
      <c r="O1149" s="227"/>
      <c r="P1149" s="227"/>
      <c r="Q1149" s="227"/>
      <c r="R1149" s="227"/>
      <c r="S1149" s="227"/>
      <c r="T1149" s="227"/>
      <c r="U1149" s="227"/>
      <c r="V1149" s="227"/>
      <c r="W1149" s="227"/>
      <c r="X1149" s="227"/>
      <c r="Y1149" s="227"/>
      <c r="Z1149" s="227"/>
      <c r="AA1149" s="227"/>
      <c r="AB1149" s="227"/>
      <c r="AC1149" s="227"/>
      <c r="AD1149" s="227"/>
      <c r="AE1149" s="227"/>
      <c r="AF1149" s="227"/>
      <c r="AG1149" s="227"/>
      <c r="AH1149" s="227"/>
      <c r="AI1149" s="227"/>
    </row>
    <row r="1150" hidden="1">
      <c r="A1150" s="227"/>
      <c r="B1150" s="227"/>
      <c r="C1150" s="227"/>
      <c r="D1150" s="227"/>
      <c r="E1150" s="227"/>
      <c r="F1150" s="227"/>
      <c r="G1150" s="227"/>
      <c r="H1150" s="227"/>
      <c r="I1150" s="227"/>
      <c r="J1150" s="227"/>
      <c r="K1150" s="227"/>
      <c r="L1150" s="227"/>
      <c r="M1150" s="227"/>
      <c r="N1150" s="227"/>
      <c r="O1150" s="227"/>
      <c r="P1150" s="227"/>
      <c r="Q1150" s="227"/>
      <c r="R1150" s="227"/>
      <c r="S1150" s="227"/>
      <c r="T1150" s="227"/>
      <c r="U1150" s="227"/>
      <c r="V1150" s="227"/>
      <c r="W1150" s="227"/>
      <c r="X1150" s="227"/>
      <c r="Y1150" s="227"/>
      <c r="Z1150" s="227"/>
      <c r="AA1150" s="227"/>
      <c r="AB1150" s="227"/>
      <c r="AC1150" s="227"/>
      <c r="AD1150" s="227"/>
      <c r="AE1150" s="227"/>
      <c r="AF1150" s="227"/>
      <c r="AG1150" s="227"/>
      <c r="AH1150" s="227"/>
      <c r="AI1150" s="227"/>
    </row>
    <row r="1151" hidden="1">
      <c r="A1151" s="227"/>
      <c r="B1151" s="227"/>
      <c r="C1151" s="227"/>
      <c r="D1151" s="227"/>
      <c r="E1151" s="227"/>
      <c r="F1151" s="227"/>
      <c r="G1151" s="227"/>
      <c r="H1151" s="227"/>
      <c r="I1151" s="227"/>
      <c r="J1151" s="227"/>
      <c r="K1151" s="227"/>
      <c r="L1151" s="227"/>
      <c r="M1151" s="227"/>
      <c r="N1151" s="227"/>
      <c r="O1151" s="227"/>
      <c r="P1151" s="227"/>
      <c r="Q1151" s="227"/>
      <c r="R1151" s="227"/>
      <c r="S1151" s="227"/>
      <c r="T1151" s="227"/>
      <c r="U1151" s="227"/>
      <c r="V1151" s="227"/>
      <c r="W1151" s="227"/>
      <c r="X1151" s="227"/>
      <c r="Y1151" s="227"/>
      <c r="Z1151" s="227"/>
      <c r="AA1151" s="227"/>
      <c r="AB1151" s="227"/>
      <c r="AC1151" s="227"/>
      <c r="AD1151" s="227"/>
      <c r="AE1151" s="227"/>
      <c r="AF1151" s="227"/>
      <c r="AG1151" s="227"/>
      <c r="AH1151" s="227"/>
      <c r="AI1151" s="227"/>
    </row>
    <row r="1152" hidden="1">
      <c r="A1152" s="227"/>
      <c r="B1152" s="227"/>
      <c r="C1152" s="227"/>
      <c r="D1152" s="227"/>
      <c r="E1152" s="227"/>
      <c r="F1152" s="227"/>
      <c r="G1152" s="227"/>
      <c r="H1152" s="227"/>
      <c r="I1152" s="227"/>
      <c r="J1152" s="227"/>
      <c r="K1152" s="227"/>
      <c r="L1152" s="227"/>
      <c r="M1152" s="227"/>
      <c r="N1152" s="227"/>
      <c r="O1152" s="227"/>
      <c r="P1152" s="227"/>
      <c r="Q1152" s="227"/>
      <c r="R1152" s="227"/>
      <c r="S1152" s="227"/>
      <c r="T1152" s="227"/>
      <c r="U1152" s="227"/>
      <c r="V1152" s="227"/>
      <c r="W1152" s="227"/>
      <c r="X1152" s="227"/>
      <c r="Y1152" s="227"/>
      <c r="Z1152" s="227"/>
      <c r="AA1152" s="227"/>
      <c r="AB1152" s="227"/>
      <c r="AC1152" s="227"/>
      <c r="AD1152" s="227"/>
      <c r="AE1152" s="227"/>
      <c r="AF1152" s="227"/>
      <c r="AG1152" s="227"/>
      <c r="AH1152" s="227"/>
      <c r="AI1152" s="227"/>
    </row>
    <row r="1153" hidden="1">
      <c r="A1153" s="227"/>
      <c r="B1153" s="227"/>
      <c r="C1153" s="227"/>
      <c r="D1153" s="227"/>
      <c r="E1153" s="227"/>
      <c r="F1153" s="227"/>
      <c r="G1153" s="227"/>
      <c r="H1153" s="227"/>
      <c r="I1153" s="227"/>
      <c r="J1153" s="227"/>
      <c r="K1153" s="227"/>
      <c r="L1153" s="227"/>
      <c r="M1153" s="227"/>
      <c r="N1153" s="227"/>
      <c r="O1153" s="227"/>
      <c r="P1153" s="227"/>
      <c r="Q1153" s="227"/>
      <c r="R1153" s="227"/>
      <c r="S1153" s="227"/>
      <c r="T1153" s="227"/>
      <c r="U1153" s="227"/>
      <c r="V1153" s="227"/>
      <c r="W1153" s="227"/>
      <c r="X1153" s="227"/>
      <c r="Y1153" s="227"/>
      <c r="Z1153" s="227"/>
      <c r="AA1153" s="227"/>
      <c r="AB1153" s="227"/>
      <c r="AC1153" s="227"/>
      <c r="AD1153" s="227"/>
      <c r="AE1153" s="227"/>
      <c r="AF1153" s="227"/>
      <c r="AG1153" s="227"/>
      <c r="AH1153" s="227"/>
      <c r="AI1153" s="227"/>
    </row>
    <row r="1154" hidden="1">
      <c r="A1154" s="227"/>
      <c r="B1154" s="227"/>
      <c r="C1154" s="227"/>
      <c r="D1154" s="227"/>
      <c r="E1154" s="227"/>
      <c r="F1154" s="227"/>
      <c r="G1154" s="227"/>
      <c r="H1154" s="227"/>
      <c r="I1154" s="227"/>
      <c r="J1154" s="227"/>
      <c r="K1154" s="227"/>
      <c r="L1154" s="227"/>
      <c r="M1154" s="227"/>
      <c r="N1154" s="227"/>
      <c r="O1154" s="227"/>
      <c r="P1154" s="227"/>
      <c r="Q1154" s="227"/>
      <c r="R1154" s="227"/>
      <c r="S1154" s="227"/>
      <c r="T1154" s="227"/>
      <c r="U1154" s="227"/>
      <c r="V1154" s="227"/>
      <c r="W1154" s="227"/>
      <c r="X1154" s="227"/>
      <c r="Y1154" s="227"/>
      <c r="Z1154" s="227"/>
      <c r="AA1154" s="227"/>
      <c r="AB1154" s="227"/>
      <c r="AC1154" s="227"/>
      <c r="AD1154" s="227"/>
      <c r="AE1154" s="227"/>
      <c r="AF1154" s="227"/>
      <c r="AG1154" s="227"/>
      <c r="AH1154" s="227"/>
      <c r="AI1154" s="227"/>
    </row>
    <row r="1155" hidden="1">
      <c r="A1155" s="227"/>
      <c r="B1155" s="227"/>
      <c r="C1155" s="227"/>
      <c r="D1155" s="227"/>
      <c r="E1155" s="227"/>
      <c r="F1155" s="227"/>
      <c r="G1155" s="227"/>
      <c r="H1155" s="227"/>
      <c r="I1155" s="227"/>
      <c r="J1155" s="227"/>
      <c r="K1155" s="227"/>
      <c r="L1155" s="227"/>
      <c r="M1155" s="227"/>
      <c r="N1155" s="227"/>
      <c r="O1155" s="227"/>
      <c r="P1155" s="227"/>
      <c r="Q1155" s="227"/>
      <c r="R1155" s="227"/>
      <c r="S1155" s="227"/>
      <c r="T1155" s="227"/>
      <c r="U1155" s="227"/>
      <c r="V1155" s="227"/>
      <c r="W1155" s="227"/>
      <c r="X1155" s="227"/>
      <c r="Y1155" s="227"/>
      <c r="Z1155" s="227"/>
      <c r="AA1155" s="227"/>
      <c r="AB1155" s="227"/>
      <c r="AC1155" s="227"/>
      <c r="AD1155" s="227"/>
      <c r="AE1155" s="227"/>
      <c r="AF1155" s="227"/>
      <c r="AG1155" s="227"/>
      <c r="AH1155" s="227"/>
      <c r="AI1155" s="227"/>
    </row>
    <row r="1156" hidden="1">
      <c r="A1156" s="227"/>
      <c r="B1156" s="227"/>
      <c r="C1156" s="227"/>
      <c r="D1156" s="227"/>
      <c r="E1156" s="227"/>
      <c r="F1156" s="227"/>
      <c r="G1156" s="227"/>
      <c r="H1156" s="227"/>
      <c r="I1156" s="227"/>
      <c r="J1156" s="227"/>
      <c r="K1156" s="227"/>
      <c r="L1156" s="227"/>
      <c r="M1156" s="227"/>
      <c r="N1156" s="227"/>
      <c r="O1156" s="227"/>
      <c r="P1156" s="227"/>
      <c r="Q1156" s="227"/>
      <c r="R1156" s="227"/>
      <c r="S1156" s="227"/>
      <c r="T1156" s="227"/>
      <c r="U1156" s="227"/>
      <c r="V1156" s="227"/>
      <c r="W1156" s="227"/>
      <c r="X1156" s="227"/>
      <c r="Y1156" s="227"/>
      <c r="Z1156" s="227"/>
      <c r="AA1156" s="227"/>
      <c r="AB1156" s="227"/>
      <c r="AC1156" s="227"/>
      <c r="AD1156" s="227"/>
      <c r="AE1156" s="227"/>
      <c r="AF1156" s="227"/>
      <c r="AG1156" s="227"/>
      <c r="AH1156" s="227"/>
      <c r="AI1156" s="227"/>
    </row>
    <row r="1157" hidden="1">
      <c r="A1157" s="227"/>
      <c r="B1157" s="227"/>
      <c r="C1157" s="227"/>
      <c r="D1157" s="227"/>
      <c r="E1157" s="227"/>
      <c r="F1157" s="227"/>
      <c r="G1157" s="227"/>
      <c r="H1157" s="227"/>
      <c r="I1157" s="227"/>
      <c r="J1157" s="227"/>
      <c r="K1157" s="227"/>
      <c r="L1157" s="227"/>
      <c r="M1157" s="227"/>
      <c r="N1157" s="227"/>
      <c r="O1157" s="227"/>
      <c r="P1157" s="227"/>
      <c r="Q1157" s="227"/>
      <c r="R1157" s="227"/>
      <c r="S1157" s="227"/>
      <c r="T1157" s="227"/>
      <c r="U1157" s="227"/>
      <c r="V1157" s="227"/>
      <c r="W1157" s="227"/>
      <c r="X1157" s="227"/>
      <c r="Y1157" s="227"/>
      <c r="Z1157" s="227"/>
      <c r="AA1157" s="227"/>
      <c r="AB1157" s="227"/>
      <c r="AC1157" s="227"/>
      <c r="AD1157" s="227"/>
      <c r="AE1157" s="227"/>
      <c r="AF1157" s="227"/>
      <c r="AG1157" s="227"/>
      <c r="AH1157" s="227"/>
      <c r="AI1157" s="227"/>
    </row>
    <row r="1158" hidden="1">
      <c r="A1158" s="227"/>
      <c r="B1158" s="227"/>
      <c r="C1158" s="227"/>
      <c r="D1158" s="227"/>
      <c r="E1158" s="227"/>
      <c r="F1158" s="227"/>
      <c r="G1158" s="227"/>
      <c r="H1158" s="227"/>
      <c r="I1158" s="227"/>
      <c r="J1158" s="227"/>
      <c r="K1158" s="227"/>
      <c r="L1158" s="227"/>
      <c r="M1158" s="227"/>
      <c r="N1158" s="227"/>
      <c r="O1158" s="227"/>
      <c r="P1158" s="227"/>
      <c r="Q1158" s="227"/>
      <c r="R1158" s="227"/>
      <c r="S1158" s="227"/>
      <c r="T1158" s="227"/>
      <c r="U1158" s="227"/>
      <c r="V1158" s="227"/>
      <c r="W1158" s="227"/>
      <c r="X1158" s="227"/>
      <c r="Y1158" s="227"/>
      <c r="Z1158" s="227"/>
      <c r="AA1158" s="227"/>
      <c r="AB1158" s="227"/>
      <c r="AC1158" s="227"/>
      <c r="AD1158" s="227"/>
      <c r="AE1158" s="227"/>
      <c r="AF1158" s="227"/>
      <c r="AG1158" s="227"/>
      <c r="AH1158" s="227"/>
      <c r="AI1158" s="227"/>
    </row>
    <row r="1159" hidden="1">
      <c r="A1159" s="227"/>
      <c r="B1159" s="227"/>
      <c r="C1159" s="227"/>
      <c r="D1159" s="227"/>
      <c r="E1159" s="227"/>
      <c r="F1159" s="227"/>
      <c r="G1159" s="227"/>
      <c r="H1159" s="227"/>
      <c r="I1159" s="227"/>
      <c r="J1159" s="227"/>
      <c r="K1159" s="227"/>
      <c r="L1159" s="227"/>
      <c r="M1159" s="227"/>
      <c r="N1159" s="227"/>
      <c r="O1159" s="227"/>
      <c r="P1159" s="227"/>
      <c r="Q1159" s="227"/>
      <c r="R1159" s="227"/>
      <c r="S1159" s="227"/>
      <c r="T1159" s="227"/>
      <c r="U1159" s="227"/>
      <c r="V1159" s="227"/>
      <c r="W1159" s="227"/>
      <c r="X1159" s="227"/>
      <c r="Y1159" s="227"/>
      <c r="Z1159" s="227"/>
      <c r="AA1159" s="227"/>
      <c r="AB1159" s="227"/>
      <c r="AC1159" s="227"/>
      <c r="AD1159" s="227"/>
      <c r="AE1159" s="227"/>
      <c r="AF1159" s="227"/>
      <c r="AG1159" s="227"/>
      <c r="AH1159" s="227"/>
      <c r="AI1159" s="227"/>
    </row>
    <row r="1160" hidden="1">
      <c r="A1160" s="227"/>
      <c r="B1160" s="227"/>
      <c r="C1160" s="227"/>
      <c r="D1160" s="227"/>
      <c r="E1160" s="227"/>
      <c r="F1160" s="227"/>
      <c r="G1160" s="227"/>
      <c r="H1160" s="227"/>
      <c r="I1160" s="227"/>
      <c r="J1160" s="227"/>
      <c r="K1160" s="227"/>
      <c r="L1160" s="227"/>
      <c r="M1160" s="227"/>
      <c r="N1160" s="227"/>
      <c r="O1160" s="227"/>
      <c r="P1160" s="227"/>
      <c r="Q1160" s="227"/>
      <c r="R1160" s="227"/>
      <c r="S1160" s="227"/>
      <c r="T1160" s="227"/>
      <c r="U1160" s="227"/>
      <c r="V1160" s="227"/>
      <c r="W1160" s="227"/>
      <c r="X1160" s="227"/>
      <c r="Y1160" s="227"/>
      <c r="Z1160" s="227"/>
      <c r="AA1160" s="227"/>
      <c r="AB1160" s="227"/>
      <c r="AC1160" s="227"/>
      <c r="AD1160" s="227"/>
      <c r="AE1160" s="227"/>
      <c r="AF1160" s="227"/>
      <c r="AG1160" s="227"/>
      <c r="AH1160" s="227"/>
      <c r="AI1160" s="227"/>
    </row>
    <row r="1161" hidden="1">
      <c r="A1161" s="227"/>
      <c r="B1161" s="227"/>
      <c r="C1161" s="227"/>
      <c r="D1161" s="227"/>
      <c r="E1161" s="227"/>
      <c r="F1161" s="227"/>
      <c r="G1161" s="227"/>
      <c r="H1161" s="227"/>
      <c r="I1161" s="227"/>
      <c r="J1161" s="227"/>
      <c r="K1161" s="227"/>
      <c r="L1161" s="227"/>
      <c r="M1161" s="227"/>
      <c r="N1161" s="227"/>
      <c r="O1161" s="227"/>
      <c r="P1161" s="227"/>
      <c r="Q1161" s="227"/>
      <c r="R1161" s="227"/>
      <c r="S1161" s="227"/>
      <c r="T1161" s="227"/>
      <c r="U1161" s="227"/>
      <c r="V1161" s="227"/>
      <c r="W1161" s="227"/>
      <c r="X1161" s="227"/>
      <c r="Y1161" s="227"/>
      <c r="Z1161" s="227"/>
      <c r="AA1161" s="227"/>
      <c r="AB1161" s="227"/>
      <c r="AC1161" s="227"/>
      <c r="AD1161" s="227"/>
      <c r="AE1161" s="227"/>
      <c r="AF1161" s="227"/>
      <c r="AG1161" s="227"/>
      <c r="AH1161" s="227"/>
      <c r="AI1161" s="227"/>
    </row>
    <row r="1162" hidden="1">
      <c r="A1162" s="227"/>
      <c r="B1162" s="227"/>
      <c r="C1162" s="227"/>
      <c r="D1162" s="227"/>
      <c r="E1162" s="227"/>
      <c r="F1162" s="227"/>
      <c r="G1162" s="227"/>
      <c r="H1162" s="227"/>
      <c r="I1162" s="227"/>
      <c r="J1162" s="227"/>
      <c r="K1162" s="227"/>
      <c r="L1162" s="227"/>
      <c r="M1162" s="227"/>
      <c r="N1162" s="227"/>
      <c r="O1162" s="227"/>
      <c r="P1162" s="227"/>
      <c r="Q1162" s="227"/>
      <c r="R1162" s="227"/>
      <c r="S1162" s="227"/>
      <c r="T1162" s="227"/>
      <c r="U1162" s="227"/>
      <c r="V1162" s="227"/>
      <c r="W1162" s="227"/>
      <c r="X1162" s="227"/>
      <c r="Y1162" s="227"/>
      <c r="Z1162" s="227"/>
      <c r="AA1162" s="227"/>
      <c r="AB1162" s="227"/>
      <c r="AC1162" s="227"/>
      <c r="AD1162" s="227"/>
      <c r="AE1162" s="227"/>
      <c r="AF1162" s="227"/>
      <c r="AG1162" s="227"/>
      <c r="AH1162" s="227"/>
      <c r="AI1162" s="227"/>
    </row>
    <row r="1163" hidden="1">
      <c r="A1163" s="227"/>
      <c r="B1163" s="227"/>
      <c r="C1163" s="227"/>
      <c r="D1163" s="227"/>
      <c r="E1163" s="227"/>
      <c r="F1163" s="227"/>
      <c r="G1163" s="227"/>
      <c r="H1163" s="227"/>
      <c r="I1163" s="227"/>
      <c r="J1163" s="227"/>
      <c r="K1163" s="227"/>
      <c r="L1163" s="227"/>
      <c r="M1163" s="227"/>
      <c r="N1163" s="227"/>
      <c r="O1163" s="227"/>
      <c r="P1163" s="227"/>
      <c r="Q1163" s="227"/>
      <c r="R1163" s="227"/>
      <c r="S1163" s="227"/>
      <c r="T1163" s="227"/>
      <c r="U1163" s="227"/>
      <c r="V1163" s="227"/>
      <c r="W1163" s="227"/>
      <c r="X1163" s="227"/>
      <c r="Y1163" s="227"/>
      <c r="Z1163" s="227"/>
      <c r="AA1163" s="227"/>
      <c r="AB1163" s="227"/>
      <c r="AC1163" s="227"/>
      <c r="AD1163" s="227"/>
      <c r="AE1163" s="227"/>
      <c r="AF1163" s="227"/>
      <c r="AG1163" s="227"/>
      <c r="AH1163" s="227"/>
      <c r="AI1163" s="227"/>
    </row>
    <row r="1164" hidden="1">
      <c r="A1164" s="227"/>
      <c r="B1164" s="227"/>
      <c r="C1164" s="227"/>
      <c r="D1164" s="227"/>
      <c r="E1164" s="227"/>
      <c r="F1164" s="227"/>
      <c r="G1164" s="227"/>
      <c r="H1164" s="227"/>
      <c r="I1164" s="227"/>
      <c r="J1164" s="227"/>
      <c r="K1164" s="227"/>
      <c r="L1164" s="227"/>
      <c r="M1164" s="227"/>
      <c r="N1164" s="227"/>
      <c r="O1164" s="227"/>
      <c r="P1164" s="227"/>
      <c r="Q1164" s="227"/>
      <c r="R1164" s="227"/>
      <c r="S1164" s="227"/>
      <c r="T1164" s="227"/>
      <c r="U1164" s="227"/>
      <c r="V1164" s="227"/>
      <c r="W1164" s="227"/>
      <c r="X1164" s="227"/>
      <c r="Y1164" s="227"/>
      <c r="Z1164" s="227"/>
      <c r="AA1164" s="227"/>
      <c r="AB1164" s="227"/>
      <c r="AC1164" s="227"/>
      <c r="AD1164" s="227"/>
      <c r="AE1164" s="227"/>
      <c r="AF1164" s="227"/>
      <c r="AG1164" s="227"/>
      <c r="AH1164" s="227"/>
      <c r="AI1164" s="227"/>
    </row>
    <row r="1165" hidden="1">
      <c r="A1165" s="227"/>
      <c r="B1165" s="227"/>
      <c r="C1165" s="227"/>
      <c r="D1165" s="227"/>
      <c r="E1165" s="227"/>
      <c r="F1165" s="227"/>
      <c r="G1165" s="227"/>
      <c r="H1165" s="227"/>
      <c r="I1165" s="227"/>
      <c r="J1165" s="227"/>
      <c r="K1165" s="227"/>
      <c r="L1165" s="227"/>
      <c r="M1165" s="227"/>
      <c r="N1165" s="227"/>
      <c r="O1165" s="227"/>
      <c r="P1165" s="227"/>
      <c r="Q1165" s="227"/>
      <c r="R1165" s="227"/>
      <c r="S1165" s="227"/>
      <c r="T1165" s="227"/>
      <c r="U1165" s="227"/>
      <c r="V1165" s="227"/>
      <c r="W1165" s="227"/>
      <c r="X1165" s="227"/>
      <c r="Y1165" s="227"/>
      <c r="Z1165" s="227"/>
      <c r="AA1165" s="227"/>
      <c r="AB1165" s="227"/>
      <c r="AC1165" s="227"/>
      <c r="AD1165" s="227"/>
      <c r="AE1165" s="227"/>
      <c r="AF1165" s="227"/>
      <c r="AG1165" s="227"/>
      <c r="AH1165" s="227"/>
      <c r="AI1165" s="227"/>
    </row>
    <row r="1166" hidden="1">
      <c r="A1166" s="227"/>
      <c r="B1166" s="227"/>
      <c r="C1166" s="227"/>
      <c r="D1166" s="227"/>
      <c r="E1166" s="227"/>
      <c r="F1166" s="227"/>
      <c r="G1166" s="227"/>
      <c r="H1166" s="227"/>
      <c r="I1166" s="227"/>
      <c r="J1166" s="227"/>
      <c r="K1166" s="227"/>
      <c r="L1166" s="227"/>
      <c r="M1166" s="227"/>
      <c r="N1166" s="227"/>
      <c r="O1166" s="227"/>
      <c r="P1166" s="227"/>
      <c r="Q1166" s="227"/>
      <c r="R1166" s="227"/>
      <c r="S1166" s="227"/>
      <c r="T1166" s="227"/>
      <c r="U1166" s="227"/>
      <c r="V1166" s="227"/>
      <c r="W1166" s="227"/>
      <c r="X1166" s="227"/>
      <c r="Y1166" s="227"/>
      <c r="Z1166" s="227"/>
      <c r="AA1166" s="227"/>
      <c r="AB1166" s="227"/>
      <c r="AC1166" s="227"/>
      <c r="AD1166" s="227"/>
      <c r="AE1166" s="227"/>
      <c r="AF1166" s="227"/>
      <c r="AG1166" s="227"/>
      <c r="AH1166" s="227"/>
      <c r="AI1166" s="227"/>
    </row>
    <row r="1167" hidden="1">
      <c r="A1167" s="227"/>
      <c r="B1167" s="227"/>
      <c r="C1167" s="227"/>
      <c r="D1167" s="227"/>
      <c r="E1167" s="227"/>
      <c r="F1167" s="227"/>
      <c r="G1167" s="227"/>
      <c r="H1167" s="227"/>
      <c r="I1167" s="227"/>
      <c r="J1167" s="227"/>
      <c r="K1167" s="227"/>
      <c r="L1167" s="227"/>
      <c r="M1167" s="227"/>
      <c r="N1167" s="227"/>
      <c r="O1167" s="227"/>
      <c r="P1167" s="227"/>
      <c r="Q1167" s="227"/>
      <c r="R1167" s="227"/>
      <c r="S1167" s="227"/>
      <c r="T1167" s="227"/>
      <c r="U1167" s="227"/>
      <c r="V1167" s="227"/>
      <c r="W1167" s="227"/>
      <c r="X1167" s="227"/>
      <c r="Y1167" s="227"/>
      <c r="Z1167" s="227"/>
      <c r="AA1167" s="227"/>
      <c r="AB1167" s="227"/>
      <c r="AC1167" s="227"/>
      <c r="AD1167" s="227"/>
      <c r="AE1167" s="227"/>
      <c r="AF1167" s="227"/>
      <c r="AG1167" s="227"/>
      <c r="AH1167" s="227"/>
      <c r="AI1167" s="227"/>
    </row>
    <row r="1168" hidden="1">
      <c r="A1168" s="227"/>
      <c r="B1168" s="227"/>
      <c r="C1168" s="227"/>
      <c r="D1168" s="227"/>
      <c r="E1168" s="227"/>
      <c r="F1168" s="227"/>
      <c r="G1168" s="227"/>
      <c r="H1168" s="227"/>
      <c r="I1168" s="227"/>
      <c r="J1168" s="227"/>
      <c r="K1168" s="227"/>
      <c r="L1168" s="227"/>
      <c r="M1168" s="227"/>
      <c r="N1168" s="227"/>
      <c r="O1168" s="227"/>
      <c r="P1168" s="227"/>
      <c r="Q1168" s="227"/>
      <c r="R1168" s="227"/>
      <c r="S1168" s="227"/>
      <c r="T1168" s="227"/>
      <c r="U1168" s="227"/>
      <c r="V1168" s="227"/>
      <c r="W1168" s="227"/>
      <c r="X1168" s="227"/>
      <c r="Y1168" s="227"/>
      <c r="Z1168" s="227"/>
      <c r="AA1168" s="227"/>
      <c r="AB1168" s="227"/>
      <c r="AC1168" s="227"/>
      <c r="AD1168" s="227"/>
      <c r="AE1168" s="227"/>
      <c r="AF1168" s="227"/>
      <c r="AG1168" s="227"/>
      <c r="AH1168" s="227"/>
      <c r="AI1168" s="227"/>
    </row>
    <row r="1169" hidden="1">
      <c r="A1169" s="227"/>
      <c r="B1169" s="227"/>
      <c r="C1169" s="227"/>
      <c r="D1169" s="227"/>
      <c r="E1169" s="227"/>
      <c r="F1169" s="227"/>
      <c r="G1169" s="227"/>
      <c r="H1169" s="227"/>
      <c r="I1169" s="227"/>
      <c r="J1169" s="227"/>
      <c r="K1169" s="227"/>
      <c r="L1169" s="227"/>
      <c r="M1169" s="227"/>
      <c r="N1169" s="227"/>
      <c r="O1169" s="227"/>
      <c r="P1169" s="227"/>
      <c r="Q1169" s="227"/>
      <c r="R1169" s="227"/>
      <c r="S1169" s="227"/>
      <c r="T1169" s="227"/>
      <c r="U1169" s="227"/>
      <c r="V1169" s="227"/>
      <c r="W1169" s="227"/>
      <c r="X1169" s="227"/>
      <c r="Y1169" s="227"/>
      <c r="Z1169" s="227"/>
      <c r="AA1169" s="227"/>
      <c r="AB1169" s="227"/>
      <c r="AC1169" s="227"/>
      <c r="AD1169" s="227"/>
      <c r="AE1169" s="227"/>
      <c r="AF1169" s="227"/>
      <c r="AG1169" s="227"/>
      <c r="AH1169" s="227"/>
      <c r="AI1169" s="227"/>
    </row>
    <row r="1170" hidden="1">
      <c r="A1170" s="227"/>
      <c r="B1170" s="227"/>
      <c r="C1170" s="227"/>
      <c r="D1170" s="227"/>
      <c r="E1170" s="227"/>
      <c r="F1170" s="227"/>
      <c r="G1170" s="227"/>
      <c r="H1170" s="227"/>
      <c r="I1170" s="227"/>
      <c r="J1170" s="227"/>
      <c r="K1170" s="227"/>
      <c r="L1170" s="227"/>
      <c r="M1170" s="227"/>
      <c r="N1170" s="227"/>
      <c r="O1170" s="227"/>
      <c r="P1170" s="227"/>
      <c r="Q1170" s="227"/>
      <c r="R1170" s="227"/>
      <c r="S1170" s="227"/>
      <c r="T1170" s="227"/>
      <c r="U1170" s="227"/>
      <c r="V1170" s="227"/>
      <c r="W1170" s="227"/>
      <c r="X1170" s="227"/>
      <c r="Y1170" s="227"/>
      <c r="Z1170" s="227"/>
      <c r="AA1170" s="227"/>
      <c r="AB1170" s="227"/>
      <c r="AC1170" s="227"/>
      <c r="AD1170" s="227"/>
      <c r="AE1170" s="227"/>
      <c r="AF1170" s="227"/>
      <c r="AG1170" s="227"/>
      <c r="AH1170" s="227"/>
      <c r="AI1170" s="227"/>
    </row>
    <row r="1171" hidden="1">
      <c r="A1171" s="227"/>
      <c r="B1171" s="227"/>
      <c r="C1171" s="227"/>
      <c r="D1171" s="227"/>
      <c r="E1171" s="227"/>
      <c r="F1171" s="227"/>
      <c r="G1171" s="227"/>
      <c r="H1171" s="227"/>
      <c r="I1171" s="227"/>
      <c r="J1171" s="227"/>
      <c r="K1171" s="227"/>
      <c r="L1171" s="227"/>
      <c r="M1171" s="227"/>
      <c r="N1171" s="227"/>
      <c r="O1171" s="227"/>
      <c r="P1171" s="227"/>
      <c r="Q1171" s="227"/>
      <c r="R1171" s="227"/>
      <c r="S1171" s="227"/>
      <c r="T1171" s="227"/>
      <c r="U1171" s="227"/>
      <c r="V1171" s="227"/>
      <c r="W1171" s="227"/>
      <c r="X1171" s="227"/>
      <c r="Y1171" s="227"/>
      <c r="Z1171" s="227"/>
      <c r="AA1171" s="227"/>
      <c r="AB1171" s="227"/>
      <c r="AC1171" s="227"/>
      <c r="AD1171" s="227"/>
      <c r="AE1171" s="227"/>
      <c r="AF1171" s="227"/>
      <c r="AG1171" s="227"/>
      <c r="AH1171" s="227"/>
      <c r="AI1171" s="227"/>
    </row>
    <row r="1172" hidden="1">
      <c r="A1172" s="227"/>
      <c r="B1172" s="227"/>
      <c r="C1172" s="227"/>
      <c r="D1172" s="227"/>
      <c r="E1172" s="227"/>
      <c r="F1172" s="227"/>
      <c r="G1172" s="227"/>
      <c r="H1172" s="227"/>
      <c r="I1172" s="227"/>
      <c r="J1172" s="227"/>
      <c r="K1172" s="227"/>
      <c r="L1172" s="227"/>
      <c r="M1172" s="227"/>
      <c r="N1172" s="227"/>
      <c r="O1172" s="227"/>
      <c r="P1172" s="227"/>
      <c r="Q1172" s="227"/>
      <c r="R1172" s="227"/>
      <c r="S1172" s="227"/>
      <c r="T1172" s="227"/>
      <c r="U1172" s="227"/>
      <c r="V1172" s="227"/>
      <c r="W1172" s="227"/>
      <c r="X1172" s="227"/>
      <c r="Y1172" s="227"/>
      <c r="Z1172" s="227"/>
      <c r="AA1172" s="227"/>
      <c r="AB1172" s="227"/>
      <c r="AC1172" s="227"/>
      <c r="AD1172" s="227"/>
      <c r="AE1172" s="227"/>
      <c r="AF1172" s="227"/>
      <c r="AG1172" s="227"/>
      <c r="AH1172" s="227"/>
      <c r="AI1172" s="227"/>
    </row>
    <row r="1173" hidden="1">
      <c r="A1173" s="227"/>
      <c r="B1173" s="227"/>
      <c r="C1173" s="227"/>
      <c r="D1173" s="227"/>
      <c r="E1173" s="227"/>
      <c r="F1173" s="227"/>
      <c r="G1173" s="227"/>
      <c r="H1173" s="227"/>
      <c r="I1173" s="227"/>
      <c r="J1173" s="227"/>
      <c r="K1173" s="227"/>
      <c r="L1173" s="227"/>
      <c r="M1173" s="227"/>
      <c r="N1173" s="227"/>
      <c r="O1173" s="227"/>
      <c r="P1173" s="227"/>
      <c r="Q1173" s="227"/>
      <c r="R1173" s="227"/>
      <c r="S1173" s="227"/>
      <c r="T1173" s="227"/>
      <c r="U1173" s="227"/>
      <c r="V1173" s="227"/>
      <c r="W1173" s="227"/>
      <c r="X1173" s="227"/>
      <c r="Y1173" s="227"/>
      <c r="Z1173" s="227"/>
      <c r="AA1173" s="227"/>
      <c r="AB1173" s="227"/>
      <c r="AC1173" s="227"/>
      <c r="AD1173" s="227"/>
      <c r="AE1173" s="227"/>
      <c r="AF1173" s="227"/>
      <c r="AG1173" s="227"/>
      <c r="AH1173" s="227"/>
      <c r="AI1173" s="227"/>
    </row>
    <row r="1174" hidden="1">
      <c r="A1174" s="227"/>
      <c r="B1174" s="227"/>
      <c r="C1174" s="227"/>
      <c r="D1174" s="227"/>
      <c r="E1174" s="227"/>
      <c r="F1174" s="227"/>
      <c r="G1174" s="227"/>
      <c r="H1174" s="227"/>
      <c r="I1174" s="227"/>
      <c r="J1174" s="227"/>
      <c r="K1174" s="227"/>
      <c r="L1174" s="227"/>
      <c r="M1174" s="227"/>
      <c r="N1174" s="227"/>
      <c r="O1174" s="227"/>
      <c r="P1174" s="227"/>
      <c r="Q1174" s="227"/>
      <c r="R1174" s="227"/>
      <c r="S1174" s="227"/>
      <c r="T1174" s="227"/>
      <c r="U1174" s="227"/>
      <c r="V1174" s="227"/>
      <c r="W1174" s="227"/>
      <c r="X1174" s="227"/>
      <c r="Y1174" s="227"/>
      <c r="Z1174" s="227"/>
      <c r="AA1174" s="227"/>
      <c r="AB1174" s="227"/>
      <c r="AC1174" s="227"/>
      <c r="AD1174" s="227"/>
      <c r="AE1174" s="227"/>
      <c r="AF1174" s="227"/>
      <c r="AG1174" s="227"/>
      <c r="AH1174" s="227"/>
      <c r="AI1174" s="227"/>
    </row>
    <row r="1175" hidden="1">
      <c r="A1175" s="227"/>
      <c r="B1175" s="227"/>
      <c r="C1175" s="227"/>
      <c r="D1175" s="227"/>
      <c r="E1175" s="227"/>
      <c r="F1175" s="227"/>
      <c r="G1175" s="227"/>
      <c r="H1175" s="227"/>
      <c r="I1175" s="227"/>
      <c r="J1175" s="227"/>
      <c r="K1175" s="227"/>
      <c r="L1175" s="227"/>
      <c r="M1175" s="227"/>
      <c r="N1175" s="227"/>
      <c r="O1175" s="227"/>
      <c r="P1175" s="227"/>
      <c r="Q1175" s="227"/>
      <c r="R1175" s="227"/>
      <c r="S1175" s="227"/>
      <c r="T1175" s="227"/>
      <c r="U1175" s="227"/>
      <c r="V1175" s="227"/>
      <c r="W1175" s="227"/>
      <c r="X1175" s="227"/>
      <c r="Y1175" s="227"/>
      <c r="Z1175" s="227"/>
      <c r="AA1175" s="227"/>
      <c r="AB1175" s="227"/>
      <c r="AC1175" s="227"/>
      <c r="AD1175" s="227"/>
      <c r="AE1175" s="227"/>
      <c r="AF1175" s="227"/>
      <c r="AG1175" s="227"/>
      <c r="AH1175" s="227"/>
      <c r="AI1175" s="227"/>
    </row>
    <row r="1176" hidden="1">
      <c r="A1176" s="227"/>
      <c r="B1176" s="227"/>
      <c r="C1176" s="227"/>
      <c r="D1176" s="227"/>
      <c r="E1176" s="227"/>
      <c r="F1176" s="227"/>
      <c r="G1176" s="227"/>
      <c r="H1176" s="227"/>
      <c r="I1176" s="227"/>
      <c r="J1176" s="227"/>
      <c r="K1176" s="227"/>
      <c r="L1176" s="227"/>
      <c r="M1176" s="227"/>
      <c r="N1176" s="227"/>
      <c r="O1176" s="227"/>
      <c r="P1176" s="227"/>
      <c r="Q1176" s="227"/>
      <c r="R1176" s="227"/>
      <c r="S1176" s="227"/>
      <c r="T1176" s="227"/>
      <c r="U1176" s="227"/>
      <c r="V1176" s="227"/>
      <c r="W1176" s="227"/>
      <c r="X1176" s="227"/>
      <c r="Y1176" s="227"/>
      <c r="Z1176" s="227"/>
      <c r="AA1176" s="227"/>
      <c r="AB1176" s="227"/>
      <c r="AC1176" s="227"/>
      <c r="AD1176" s="227"/>
      <c r="AE1176" s="227"/>
      <c r="AF1176" s="227"/>
      <c r="AG1176" s="227"/>
      <c r="AH1176" s="227"/>
      <c r="AI1176" s="227"/>
    </row>
    <row r="1177" hidden="1">
      <c r="A1177" s="227"/>
      <c r="B1177" s="227"/>
      <c r="C1177" s="227"/>
      <c r="D1177" s="227"/>
      <c r="E1177" s="227"/>
      <c r="F1177" s="227"/>
      <c r="G1177" s="227"/>
      <c r="H1177" s="227"/>
      <c r="I1177" s="227"/>
      <c r="J1177" s="227"/>
      <c r="K1177" s="227"/>
      <c r="L1177" s="227"/>
      <c r="M1177" s="227"/>
      <c r="N1177" s="227"/>
      <c r="O1177" s="227"/>
      <c r="P1177" s="227"/>
      <c r="Q1177" s="227"/>
      <c r="R1177" s="227"/>
      <c r="S1177" s="227"/>
      <c r="T1177" s="227"/>
      <c r="U1177" s="227"/>
      <c r="V1177" s="227"/>
      <c r="W1177" s="227"/>
      <c r="X1177" s="227"/>
      <c r="Y1177" s="227"/>
      <c r="Z1177" s="227"/>
      <c r="AA1177" s="227"/>
      <c r="AB1177" s="227"/>
      <c r="AC1177" s="227"/>
      <c r="AD1177" s="227"/>
      <c r="AE1177" s="227"/>
      <c r="AF1177" s="227"/>
      <c r="AG1177" s="227"/>
      <c r="AH1177" s="227"/>
      <c r="AI1177" s="227"/>
    </row>
    <row r="1178" hidden="1">
      <c r="A1178" s="227"/>
      <c r="B1178" s="227"/>
      <c r="C1178" s="227"/>
      <c r="D1178" s="227"/>
      <c r="E1178" s="227"/>
      <c r="F1178" s="227"/>
      <c r="G1178" s="227"/>
      <c r="H1178" s="227"/>
      <c r="I1178" s="227"/>
      <c r="J1178" s="227"/>
      <c r="K1178" s="227"/>
      <c r="L1178" s="227"/>
      <c r="M1178" s="227"/>
      <c r="N1178" s="227"/>
      <c r="O1178" s="227"/>
      <c r="P1178" s="227"/>
      <c r="Q1178" s="227"/>
      <c r="R1178" s="227"/>
      <c r="S1178" s="227"/>
      <c r="T1178" s="227"/>
      <c r="U1178" s="227"/>
      <c r="V1178" s="227"/>
      <c r="W1178" s="227"/>
      <c r="X1178" s="227"/>
      <c r="Y1178" s="227"/>
      <c r="Z1178" s="227"/>
      <c r="AA1178" s="227"/>
      <c r="AB1178" s="227"/>
      <c r="AC1178" s="227"/>
      <c r="AD1178" s="227"/>
      <c r="AE1178" s="227"/>
      <c r="AF1178" s="227"/>
      <c r="AG1178" s="227"/>
      <c r="AH1178" s="227"/>
      <c r="AI1178" s="227"/>
    </row>
    <row r="1179" hidden="1">
      <c r="A1179" s="227"/>
      <c r="B1179" s="227"/>
      <c r="C1179" s="227"/>
      <c r="D1179" s="227"/>
      <c r="E1179" s="227"/>
      <c r="F1179" s="227"/>
      <c r="G1179" s="227"/>
      <c r="H1179" s="227"/>
      <c r="I1179" s="227"/>
      <c r="J1179" s="227"/>
      <c r="K1179" s="227"/>
      <c r="L1179" s="227"/>
      <c r="M1179" s="227"/>
      <c r="N1179" s="227"/>
      <c r="O1179" s="227"/>
      <c r="P1179" s="227"/>
      <c r="Q1179" s="227"/>
      <c r="R1179" s="227"/>
      <c r="S1179" s="227"/>
      <c r="T1179" s="227"/>
      <c r="U1179" s="227"/>
      <c r="V1179" s="227"/>
      <c r="W1179" s="227"/>
      <c r="X1179" s="227"/>
      <c r="Y1179" s="227"/>
      <c r="Z1179" s="227"/>
      <c r="AA1179" s="227"/>
      <c r="AB1179" s="227"/>
      <c r="AC1179" s="227"/>
      <c r="AD1179" s="227"/>
      <c r="AE1179" s="227"/>
      <c r="AF1179" s="227"/>
      <c r="AG1179" s="227"/>
      <c r="AH1179" s="227"/>
      <c r="AI1179" s="227"/>
    </row>
    <row r="1180" hidden="1">
      <c r="A1180" s="227"/>
      <c r="B1180" s="227"/>
      <c r="C1180" s="227"/>
      <c r="D1180" s="227"/>
      <c r="E1180" s="227"/>
      <c r="F1180" s="227"/>
      <c r="G1180" s="227"/>
      <c r="H1180" s="227"/>
      <c r="I1180" s="227"/>
      <c r="J1180" s="227"/>
      <c r="K1180" s="227"/>
      <c r="L1180" s="227"/>
      <c r="M1180" s="227"/>
      <c r="N1180" s="227"/>
      <c r="O1180" s="227"/>
      <c r="P1180" s="227"/>
      <c r="Q1180" s="227"/>
      <c r="R1180" s="227"/>
      <c r="S1180" s="227"/>
      <c r="T1180" s="227"/>
      <c r="U1180" s="227"/>
      <c r="V1180" s="227"/>
      <c r="W1180" s="227"/>
      <c r="X1180" s="227"/>
      <c r="Y1180" s="227"/>
      <c r="Z1180" s="227"/>
      <c r="AA1180" s="227"/>
      <c r="AB1180" s="227"/>
      <c r="AC1180" s="227"/>
      <c r="AD1180" s="227"/>
      <c r="AE1180" s="227"/>
      <c r="AF1180" s="227"/>
      <c r="AG1180" s="227"/>
      <c r="AH1180" s="227"/>
      <c r="AI1180" s="227"/>
    </row>
    <row r="1181" hidden="1">
      <c r="A1181" s="227"/>
      <c r="B1181" s="227"/>
      <c r="C1181" s="227"/>
      <c r="D1181" s="227"/>
      <c r="E1181" s="227"/>
      <c r="F1181" s="227"/>
      <c r="G1181" s="227"/>
      <c r="H1181" s="227"/>
      <c r="I1181" s="227"/>
      <c r="J1181" s="227"/>
      <c r="K1181" s="227"/>
      <c r="L1181" s="227"/>
      <c r="M1181" s="227"/>
      <c r="N1181" s="227"/>
      <c r="O1181" s="227"/>
      <c r="P1181" s="227"/>
      <c r="Q1181" s="227"/>
      <c r="R1181" s="227"/>
      <c r="S1181" s="227"/>
      <c r="T1181" s="227"/>
      <c r="U1181" s="227"/>
      <c r="V1181" s="227"/>
      <c r="W1181" s="227"/>
      <c r="X1181" s="227"/>
      <c r="Y1181" s="227"/>
      <c r="Z1181" s="227"/>
      <c r="AA1181" s="227"/>
      <c r="AB1181" s="227"/>
      <c r="AC1181" s="227"/>
      <c r="AD1181" s="227"/>
      <c r="AE1181" s="227"/>
      <c r="AF1181" s="227"/>
      <c r="AG1181" s="227"/>
      <c r="AH1181" s="227"/>
      <c r="AI1181" s="227"/>
    </row>
    <row r="1182" hidden="1">
      <c r="A1182" s="227"/>
      <c r="B1182" s="227"/>
      <c r="C1182" s="227"/>
      <c r="D1182" s="227"/>
      <c r="E1182" s="227"/>
      <c r="F1182" s="227"/>
      <c r="G1182" s="227"/>
      <c r="H1182" s="227"/>
      <c r="I1182" s="227"/>
      <c r="J1182" s="227"/>
      <c r="K1182" s="227"/>
      <c r="L1182" s="227"/>
      <c r="M1182" s="227"/>
      <c r="N1182" s="227"/>
      <c r="O1182" s="227"/>
      <c r="P1182" s="227"/>
      <c r="Q1182" s="227"/>
      <c r="R1182" s="227"/>
      <c r="S1182" s="227"/>
      <c r="T1182" s="227"/>
      <c r="U1182" s="227"/>
      <c r="V1182" s="227"/>
      <c r="W1182" s="227"/>
      <c r="X1182" s="227"/>
      <c r="Y1182" s="227"/>
      <c r="Z1182" s="227"/>
      <c r="AA1182" s="227"/>
      <c r="AB1182" s="227"/>
      <c r="AC1182" s="227"/>
      <c r="AD1182" s="227"/>
      <c r="AE1182" s="227"/>
      <c r="AF1182" s="227"/>
      <c r="AG1182" s="227"/>
      <c r="AH1182" s="227"/>
      <c r="AI1182" s="227"/>
    </row>
    <row r="1183" hidden="1">
      <c r="A1183" s="227"/>
      <c r="B1183" s="227"/>
      <c r="C1183" s="227"/>
      <c r="D1183" s="227"/>
      <c r="E1183" s="227"/>
      <c r="F1183" s="227"/>
      <c r="G1183" s="227"/>
      <c r="H1183" s="227"/>
      <c r="I1183" s="227"/>
      <c r="J1183" s="227"/>
      <c r="K1183" s="227"/>
      <c r="L1183" s="227"/>
      <c r="M1183" s="227"/>
      <c r="N1183" s="227"/>
      <c r="O1183" s="227"/>
      <c r="P1183" s="227"/>
      <c r="Q1183" s="227"/>
      <c r="R1183" s="227"/>
      <c r="S1183" s="227"/>
      <c r="T1183" s="227"/>
      <c r="U1183" s="227"/>
      <c r="V1183" s="227"/>
      <c r="W1183" s="227"/>
      <c r="X1183" s="227"/>
      <c r="Y1183" s="227"/>
      <c r="Z1183" s="227"/>
      <c r="AA1183" s="227"/>
      <c r="AB1183" s="227"/>
      <c r="AC1183" s="227"/>
      <c r="AD1183" s="227"/>
      <c r="AE1183" s="227"/>
      <c r="AF1183" s="227"/>
      <c r="AG1183" s="227"/>
      <c r="AH1183" s="227"/>
      <c r="AI1183" s="227"/>
    </row>
    <row r="1184" hidden="1">
      <c r="A1184" s="227"/>
      <c r="B1184" s="227"/>
      <c r="C1184" s="227"/>
      <c r="D1184" s="227"/>
      <c r="E1184" s="227"/>
      <c r="F1184" s="227"/>
      <c r="G1184" s="227"/>
      <c r="H1184" s="227"/>
      <c r="I1184" s="227"/>
      <c r="J1184" s="227"/>
      <c r="K1184" s="227"/>
      <c r="L1184" s="227"/>
      <c r="M1184" s="227"/>
      <c r="N1184" s="227"/>
      <c r="O1184" s="227"/>
      <c r="P1184" s="227"/>
      <c r="Q1184" s="227"/>
      <c r="R1184" s="227"/>
      <c r="S1184" s="227"/>
      <c r="T1184" s="227"/>
      <c r="U1184" s="227"/>
      <c r="V1184" s="227"/>
      <c r="W1184" s="227"/>
      <c r="X1184" s="227"/>
      <c r="Y1184" s="227"/>
      <c r="Z1184" s="227"/>
      <c r="AA1184" s="227"/>
      <c r="AB1184" s="227"/>
      <c r="AC1184" s="227"/>
      <c r="AD1184" s="227"/>
      <c r="AE1184" s="227"/>
      <c r="AF1184" s="227"/>
      <c r="AG1184" s="227"/>
      <c r="AH1184" s="227"/>
      <c r="AI1184" s="227"/>
    </row>
    <row r="1185" hidden="1">
      <c r="A1185" s="227"/>
      <c r="B1185" s="227"/>
      <c r="C1185" s="227"/>
      <c r="D1185" s="227"/>
      <c r="E1185" s="227"/>
      <c r="F1185" s="227"/>
      <c r="G1185" s="227"/>
      <c r="H1185" s="227"/>
      <c r="I1185" s="227"/>
      <c r="J1185" s="227"/>
      <c r="K1185" s="227"/>
      <c r="L1185" s="227"/>
      <c r="M1185" s="227"/>
      <c r="N1185" s="227"/>
      <c r="O1185" s="227"/>
      <c r="P1185" s="227"/>
      <c r="Q1185" s="227"/>
      <c r="R1185" s="227"/>
      <c r="S1185" s="227"/>
      <c r="T1185" s="227"/>
      <c r="U1185" s="227"/>
      <c r="V1185" s="227"/>
      <c r="W1185" s="227"/>
      <c r="X1185" s="227"/>
      <c r="Y1185" s="227"/>
      <c r="Z1185" s="227"/>
      <c r="AA1185" s="227"/>
      <c r="AB1185" s="227"/>
      <c r="AC1185" s="227"/>
      <c r="AD1185" s="227"/>
      <c r="AE1185" s="227"/>
      <c r="AF1185" s="227"/>
      <c r="AG1185" s="227"/>
      <c r="AH1185" s="227"/>
      <c r="AI1185" s="227"/>
    </row>
    <row r="1186" hidden="1">
      <c r="A1186" s="227"/>
      <c r="B1186" s="227"/>
      <c r="C1186" s="227"/>
      <c r="D1186" s="227"/>
      <c r="E1186" s="227"/>
      <c r="F1186" s="227"/>
      <c r="G1186" s="227"/>
      <c r="H1186" s="227"/>
      <c r="I1186" s="227"/>
      <c r="J1186" s="227"/>
      <c r="K1186" s="227"/>
      <c r="L1186" s="227"/>
      <c r="M1186" s="227"/>
      <c r="N1186" s="227"/>
      <c r="O1186" s="227"/>
      <c r="P1186" s="227"/>
      <c r="Q1186" s="227"/>
      <c r="R1186" s="227"/>
      <c r="S1186" s="227"/>
      <c r="T1186" s="227"/>
      <c r="U1186" s="227"/>
      <c r="V1186" s="227"/>
      <c r="W1186" s="227"/>
      <c r="X1186" s="227"/>
      <c r="Y1186" s="227"/>
      <c r="Z1186" s="227"/>
      <c r="AA1186" s="227"/>
      <c r="AB1186" s="227"/>
      <c r="AC1186" s="227"/>
      <c r="AD1186" s="227"/>
      <c r="AE1186" s="227"/>
      <c r="AF1186" s="227"/>
      <c r="AG1186" s="227"/>
      <c r="AH1186" s="227"/>
      <c r="AI1186" s="227"/>
    </row>
    <row r="1187" hidden="1">
      <c r="A1187" s="227"/>
      <c r="B1187" s="227"/>
      <c r="C1187" s="227"/>
      <c r="D1187" s="227"/>
      <c r="E1187" s="227"/>
      <c r="F1187" s="227"/>
      <c r="G1187" s="227"/>
      <c r="H1187" s="227"/>
      <c r="I1187" s="227"/>
      <c r="J1187" s="227"/>
      <c r="K1187" s="227"/>
      <c r="L1187" s="227"/>
      <c r="M1187" s="227"/>
      <c r="N1187" s="227"/>
      <c r="O1187" s="227"/>
      <c r="P1187" s="227"/>
      <c r="Q1187" s="227"/>
      <c r="R1187" s="227"/>
      <c r="S1187" s="227"/>
      <c r="T1187" s="227"/>
      <c r="U1187" s="227"/>
      <c r="V1187" s="227"/>
      <c r="W1187" s="227"/>
      <c r="X1187" s="227"/>
      <c r="Y1187" s="227"/>
      <c r="Z1187" s="227"/>
      <c r="AA1187" s="227"/>
      <c r="AB1187" s="227"/>
      <c r="AC1187" s="227"/>
      <c r="AD1187" s="227"/>
      <c r="AE1187" s="227"/>
      <c r="AF1187" s="227"/>
      <c r="AG1187" s="227"/>
      <c r="AH1187" s="227"/>
      <c r="AI1187" s="227"/>
    </row>
    <row r="1188" hidden="1">
      <c r="A1188" s="227"/>
      <c r="B1188" s="227"/>
      <c r="C1188" s="227"/>
      <c r="D1188" s="227"/>
      <c r="E1188" s="227"/>
      <c r="F1188" s="227"/>
      <c r="G1188" s="227"/>
      <c r="H1188" s="227"/>
      <c r="I1188" s="227"/>
      <c r="J1188" s="227"/>
      <c r="K1188" s="227"/>
      <c r="L1188" s="227"/>
      <c r="M1188" s="227"/>
      <c r="N1188" s="227"/>
      <c r="O1188" s="227"/>
      <c r="P1188" s="227"/>
      <c r="Q1188" s="227"/>
      <c r="R1188" s="227"/>
      <c r="S1188" s="227"/>
      <c r="T1188" s="227"/>
      <c r="U1188" s="227"/>
      <c r="V1188" s="227"/>
      <c r="W1188" s="227"/>
      <c r="X1188" s="227"/>
      <c r="Y1188" s="227"/>
      <c r="Z1188" s="227"/>
      <c r="AA1188" s="227"/>
      <c r="AB1188" s="227"/>
      <c r="AC1188" s="227"/>
      <c r="AD1188" s="227"/>
      <c r="AE1188" s="227"/>
      <c r="AF1188" s="227"/>
      <c r="AG1188" s="227"/>
      <c r="AH1188" s="227"/>
      <c r="AI1188" s="227"/>
    </row>
    <row r="1189" hidden="1">
      <c r="A1189" s="227"/>
      <c r="B1189" s="227"/>
      <c r="C1189" s="227"/>
      <c r="D1189" s="227"/>
      <c r="E1189" s="227"/>
      <c r="F1189" s="227"/>
      <c r="G1189" s="227"/>
      <c r="H1189" s="227"/>
      <c r="I1189" s="227"/>
      <c r="J1189" s="227"/>
      <c r="K1189" s="227"/>
      <c r="L1189" s="227"/>
      <c r="M1189" s="227"/>
      <c r="N1189" s="227"/>
      <c r="O1189" s="227"/>
      <c r="P1189" s="227"/>
      <c r="Q1189" s="227"/>
      <c r="R1189" s="227"/>
      <c r="S1189" s="227"/>
      <c r="T1189" s="227"/>
      <c r="U1189" s="227"/>
      <c r="V1189" s="227"/>
      <c r="W1189" s="227"/>
      <c r="X1189" s="227"/>
      <c r="Y1189" s="227"/>
      <c r="Z1189" s="227"/>
      <c r="AA1189" s="227"/>
      <c r="AB1189" s="227"/>
      <c r="AC1189" s="227"/>
      <c r="AD1189" s="227"/>
      <c r="AE1189" s="227"/>
      <c r="AF1189" s="227"/>
      <c r="AG1189" s="227"/>
      <c r="AH1189" s="227"/>
      <c r="AI1189" s="227"/>
    </row>
    <row r="1190" hidden="1">
      <c r="A1190" s="227"/>
      <c r="B1190" s="227"/>
      <c r="C1190" s="227"/>
      <c r="D1190" s="227"/>
      <c r="E1190" s="227"/>
      <c r="F1190" s="227"/>
      <c r="G1190" s="227"/>
      <c r="H1190" s="227"/>
      <c r="I1190" s="227"/>
      <c r="J1190" s="227"/>
      <c r="K1190" s="227"/>
      <c r="L1190" s="227"/>
      <c r="M1190" s="227"/>
      <c r="N1190" s="227"/>
      <c r="O1190" s="227"/>
      <c r="P1190" s="227"/>
      <c r="Q1190" s="227"/>
      <c r="R1190" s="227"/>
      <c r="S1190" s="227"/>
      <c r="T1190" s="227"/>
      <c r="U1190" s="227"/>
      <c r="V1190" s="227"/>
      <c r="W1190" s="227"/>
      <c r="X1190" s="227"/>
      <c r="Y1190" s="227"/>
      <c r="Z1190" s="227"/>
      <c r="AA1190" s="227"/>
      <c r="AB1190" s="227"/>
      <c r="AC1190" s="227"/>
      <c r="AD1190" s="227"/>
      <c r="AE1190" s="227"/>
      <c r="AF1190" s="227"/>
      <c r="AG1190" s="227"/>
      <c r="AH1190" s="227"/>
      <c r="AI1190" s="227"/>
    </row>
    <row r="1191" hidden="1">
      <c r="A1191" s="227"/>
      <c r="B1191" s="227"/>
      <c r="C1191" s="227"/>
      <c r="D1191" s="227"/>
      <c r="E1191" s="227"/>
      <c r="F1191" s="227"/>
      <c r="G1191" s="227"/>
      <c r="H1191" s="227"/>
      <c r="I1191" s="227"/>
      <c r="J1191" s="227"/>
      <c r="K1191" s="227"/>
      <c r="L1191" s="227"/>
      <c r="M1191" s="227"/>
      <c r="N1191" s="227"/>
      <c r="O1191" s="227"/>
      <c r="P1191" s="227"/>
      <c r="Q1191" s="227"/>
      <c r="R1191" s="227"/>
      <c r="S1191" s="227"/>
      <c r="T1191" s="227"/>
      <c r="U1191" s="227"/>
      <c r="V1191" s="227"/>
      <c r="W1191" s="227"/>
      <c r="X1191" s="227"/>
      <c r="Y1191" s="227"/>
      <c r="Z1191" s="227"/>
      <c r="AA1191" s="227"/>
      <c r="AB1191" s="227"/>
      <c r="AC1191" s="227"/>
      <c r="AD1191" s="227"/>
      <c r="AE1191" s="227"/>
      <c r="AF1191" s="227"/>
      <c r="AG1191" s="227"/>
      <c r="AH1191" s="227"/>
      <c r="AI1191" s="227"/>
    </row>
    <row r="1192" hidden="1">
      <c r="A1192" s="227"/>
      <c r="B1192" s="227"/>
      <c r="C1192" s="227"/>
      <c r="D1192" s="227"/>
      <c r="E1192" s="227"/>
      <c r="F1192" s="227"/>
      <c r="G1192" s="227"/>
      <c r="H1192" s="227"/>
      <c r="I1192" s="227"/>
      <c r="J1192" s="227"/>
      <c r="K1192" s="227"/>
      <c r="L1192" s="227"/>
      <c r="M1192" s="227"/>
      <c r="N1192" s="227"/>
      <c r="O1192" s="227"/>
      <c r="P1192" s="227"/>
      <c r="Q1192" s="227"/>
      <c r="R1192" s="227"/>
      <c r="S1192" s="227"/>
      <c r="T1192" s="227"/>
      <c r="U1192" s="227"/>
      <c r="V1192" s="227"/>
      <c r="W1192" s="227"/>
      <c r="X1192" s="227"/>
      <c r="Y1192" s="227"/>
      <c r="Z1192" s="227"/>
      <c r="AA1192" s="227"/>
      <c r="AB1192" s="227"/>
      <c r="AC1192" s="227"/>
      <c r="AD1192" s="227"/>
      <c r="AE1192" s="227"/>
      <c r="AF1192" s="227"/>
      <c r="AG1192" s="227"/>
      <c r="AH1192" s="227"/>
      <c r="AI1192" s="227"/>
    </row>
    <row r="1193" hidden="1">
      <c r="A1193" s="227"/>
      <c r="B1193" s="227"/>
      <c r="C1193" s="227"/>
      <c r="D1193" s="227"/>
      <c r="E1193" s="227"/>
      <c r="F1193" s="227"/>
      <c r="G1193" s="227"/>
      <c r="H1193" s="227"/>
      <c r="I1193" s="227"/>
      <c r="J1193" s="227"/>
      <c r="K1193" s="227"/>
      <c r="L1193" s="227"/>
      <c r="M1193" s="227"/>
      <c r="N1193" s="227"/>
      <c r="O1193" s="227"/>
      <c r="P1193" s="227"/>
      <c r="Q1193" s="227"/>
      <c r="R1193" s="227"/>
      <c r="S1193" s="227"/>
      <c r="T1193" s="227"/>
      <c r="U1193" s="227"/>
      <c r="V1193" s="227"/>
      <c r="W1193" s="227"/>
      <c r="X1193" s="227"/>
      <c r="Y1193" s="227"/>
      <c r="Z1193" s="227"/>
      <c r="AA1193" s="227"/>
      <c r="AB1193" s="227"/>
      <c r="AC1193" s="227"/>
      <c r="AD1193" s="227"/>
      <c r="AE1193" s="227"/>
      <c r="AF1193" s="227"/>
      <c r="AG1193" s="227"/>
      <c r="AH1193" s="227"/>
      <c r="AI1193" s="227"/>
    </row>
    <row r="1194" hidden="1">
      <c r="A1194" s="227"/>
      <c r="B1194" s="227"/>
      <c r="C1194" s="227"/>
      <c r="D1194" s="227"/>
      <c r="E1194" s="227"/>
      <c r="F1194" s="227"/>
      <c r="G1194" s="227"/>
      <c r="H1194" s="227"/>
      <c r="I1194" s="227"/>
      <c r="J1194" s="227"/>
      <c r="K1194" s="227"/>
      <c r="L1194" s="227"/>
      <c r="M1194" s="227"/>
      <c r="N1194" s="227"/>
      <c r="O1194" s="227"/>
      <c r="P1194" s="227"/>
      <c r="Q1194" s="227"/>
      <c r="R1194" s="227"/>
      <c r="S1194" s="227"/>
      <c r="T1194" s="227"/>
      <c r="U1194" s="227"/>
      <c r="V1194" s="227"/>
      <c r="W1194" s="227"/>
      <c r="X1194" s="227"/>
      <c r="Y1194" s="227"/>
      <c r="Z1194" s="227"/>
      <c r="AA1194" s="227"/>
      <c r="AB1194" s="227"/>
      <c r="AC1194" s="227"/>
      <c r="AD1194" s="227"/>
      <c r="AE1194" s="227"/>
      <c r="AF1194" s="227"/>
      <c r="AG1194" s="227"/>
      <c r="AH1194" s="227"/>
      <c r="AI1194" s="227"/>
    </row>
    <row r="1195" hidden="1">
      <c r="A1195" s="227"/>
      <c r="B1195" s="227"/>
      <c r="C1195" s="227"/>
      <c r="D1195" s="227"/>
      <c r="E1195" s="227"/>
      <c r="F1195" s="227"/>
      <c r="G1195" s="227"/>
      <c r="H1195" s="227"/>
      <c r="I1195" s="227"/>
      <c r="J1195" s="227"/>
      <c r="K1195" s="227"/>
      <c r="L1195" s="227"/>
      <c r="M1195" s="227"/>
      <c r="N1195" s="227"/>
      <c r="O1195" s="227"/>
      <c r="P1195" s="227"/>
      <c r="Q1195" s="227"/>
      <c r="R1195" s="227"/>
      <c r="S1195" s="227"/>
      <c r="T1195" s="227"/>
      <c r="U1195" s="227"/>
      <c r="V1195" s="227"/>
      <c r="W1195" s="227"/>
      <c r="X1195" s="227"/>
      <c r="Y1195" s="227"/>
      <c r="Z1195" s="227"/>
      <c r="AA1195" s="227"/>
      <c r="AB1195" s="227"/>
      <c r="AC1195" s="227"/>
      <c r="AD1195" s="227"/>
      <c r="AE1195" s="227"/>
      <c r="AF1195" s="227"/>
      <c r="AG1195" s="227"/>
      <c r="AH1195" s="227"/>
      <c r="AI1195" s="227"/>
    </row>
    <row r="1196" hidden="1">
      <c r="A1196" s="227"/>
      <c r="B1196" s="227"/>
      <c r="C1196" s="227"/>
      <c r="D1196" s="227"/>
      <c r="E1196" s="227"/>
      <c r="F1196" s="227"/>
      <c r="G1196" s="227"/>
      <c r="H1196" s="227"/>
      <c r="I1196" s="227"/>
      <c r="J1196" s="227"/>
      <c r="K1196" s="227"/>
      <c r="L1196" s="227"/>
      <c r="M1196" s="227"/>
      <c r="N1196" s="227"/>
      <c r="O1196" s="227"/>
      <c r="P1196" s="227"/>
      <c r="Q1196" s="227"/>
      <c r="R1196" s="227"/>
      <c r="S1196" s="227"/>
      <c r="T1196" s="227"/>
      <c r="U1196" s="227"/>
      <c r="V1196" s="227"/>
      <c r="W1196" s="227"/>
      <c r="X1196" s="227"/>
      <c r="Y1196" s="227"/>
      <c r="Z1196" s="227"/>
      <c r="AA1196" s="227"/>
      <c r="AB1196" s="227"/>
      <c r="AC1196" s="227"/>
      <c r="AD1196" s="227"/>
      <c r="AE1196" s="227"/>
      <c r="AF1196" s="227"/>
      <c r="AG1196" s="227"/>
      <c r="AH1196" s="227"/>
      <c r="AI1196" s="227"/>
    </row>
    <row r="1197" hidden="1">
      <c r="A1197" s="227"/>
      <c r="B1197" s="227"/>
      <c r="C1197" s="227"/>
      <c r="D1197" s="227"/>
      <c r="E1197" s="227"/>
      <c r="F1197" s="227"/>
      <c r="G1197" s="227"/>
      <c r="H1197" s="227"/>
      <c r="I1197" s="227"/>
      <c r="J1197" s="227"/>
      <c r="K1197" s="227"/>
      <c r="L1197" s="227"/>
      <c r="M1197" s="227"/>
      <c r="N1197" s="227"/>
      <c r="O1197" s="227"/>
      <c r="P1197" s="227"/>
      <c r="Q1197" s="227"/>
      <c r="R1197" s="227"/>
      <c r="S1197" s="227"/>
      <c r="T1197" s="227"/>
      <c r="U1197" s="227"/>
      <c r="V1197" s="227"/>
      <c r="W1197" s="227"/>
      <c r="X1197" s="227"/>
      <c r="Y1197" s="227"/>
      <c r="Z1197" s="227"/>
      <c r="AA1197" s="227"/>
      <c r="AB1197" s="227"/>
      <c r="AC1197" s="227"/>
      <c r="AD1197" s="227"/>
      <c r="AE1197" s="227"/>
      <c r="AF1197" s="227"/>
      <c r="AG1197" s="227"/>
      <c r="AH1197" s="227"/>
      <c r="AI1197" s="227"/>
    </row>
    <row r="1198" hidden="1">
      <c r="A1198" s="227"/>
      <c r="B1198" s="227"/>
      <c r="C1198" s="227"/>
      <c r="D1198" s="227"/>
      <c r="E1198" s="227"/>
      <c r="F1198" s="227"/>
      <c r="G1198" s="227"/>
      <c r="H1198" s="227"/>
      <c r="I1198" s="227"/>
      <c r="J1198" s="227"/>
      <c r="K1198" s="227"/>
      <c r="L1198" s="227"/>
      <c r="M1198" s="227"/>
      <c r="N1198" s="227"/>
      <c r="O1198" s="227"/>
      <c r="P1198" s="227"/>
      <c r="Q1198" s="227"/>
      <c r="R1198" s="227"/>
      <c r="S1198" s="227"/>
      <c r="T1198" s="227"/>
      <c r="U1198" s="227"/>
      <c r="V1198" s="227"/>
      <c r="W1198" s="227"/>
      <c r="X1198" s="227"/>
      <c r="Y1198" s="227"/>
      <c r="Z1198" s="227"/>
      <c r="AA1198" s="227"/>
      <c r="AB1198" s="227"/>
      <c r="AC1198" s="227"/>
      <c r="AD1198" s="227"/>
      <c r="AE1198" s="227"/>
      <c r="AF1198" s="227"/>
      <c r="AG1198" s="227"/>
      <c r="AH1198" s="227"/>
      <c r="AI1198" s="227"/>
    </row>
    <row r="1199" hidden="1">
      <c r="A1199" s="227"/>
      <c r="B1199" s="227"/>
      <c r="C1199" s="227"/>
      <c r="D1199" s="227"/>
      <c r="E1199" s="227"/>
      <c r="F1199" s="227"/>
      <c r="G1199" s="227"/>
      <c r="H1199" s="227"/>
      <c r="I1199" s="227"/>
      <c r="J1199" s="227"/>
      <c r="K1199" s="227"/>
      <c r="L1199" s="227"/>
      <c r="M1199" s="227"/>
      <c r="N1199" s="227"/>
      <c r="O1199" s="227"/>
      <c r="P1199" s="227"/>
      <c r="Q1199" s="227"/>
      <c r="R1199" s="227"/>
      <c r="S1199" s="227"/>
      <c r="T1199" s="227"/>
      <c r="U1199" s="227"/>
      <c r="V1199" s="227"/>
      <c r="W1199" s="227"/>
      <c r="X1199" s="227"/>
      <c r="Y1199" s="227"/>
      <c r="Z1199" s="227"/>
      <c r="AA1199" s="227"/>
      <c r="AB1199" s="227"/>
      <c r="AC1199" s="227"/>
      <c r="AD1199" s="227"/>
      <c r="AE1199" s="227"/>
      <c r="AF1199" s="227"/>
      <c r="AG1199" s="227"/>
      <c r="AH1199" s="227"/>
      <c r="AI1199" s="227"/>
    </row>
    <row r="1200" hidden="1">
      <c r="A1200" s="227"/>
      <c r="B1200" s="227"/>
      <c r="C1200" s="227"/>
      <c r="D1200" s="227"/>
      <c r="E1200" s="227"/>
      <c r="F1200" s="227"/>
      <c r="G1200" s="227"/>
      <c r="H1200" s="227"/>
      <c r="I1200" s="227"/>
      <c r="J1200" s="227"/>
      <c r="K1200" s="227"/>
      <c r="L1200" s="227"/>
      <c r="M1200" s="227"/>
      <c r="N1200" s="227"/>
      <c r="O1200" s="227"/>
      <c r="P1200" s="227"/>
      <c r="Q1200" s="227"/>
      <c r="R1200" s="227"/>
      <c r="S1200" s="227"/>
      <c r="T1200" s="227"/>
      <c r="U1200" s="227"/>
      <c r="V1200" s="227"/>
      <c r="W1200" s="227"/>
      <c r="X1200" s="227"/>
      <c r="Y1200" s="227"/>
      <c r="Z1200" s="227"/>
      <c r="AA1200" s="227"/>
      <c r="AB1200" s="227"/>
      <c r="AC1200" s="227"/>
      <c r="AD1200" s="227"/>
      <c r="AE1200" s="227"/>
      <c r="AF1200" s="227"/>
      <c r="AG1200" s="227"/>
      <c r="AH1200" s="227"/>
      <c r="AI1200" s="227"/>
    </row>
    <row r="1201" hidden="1">
      <c r="A1201" s="227"/>
      <c r="B1201" s="227"/>
      <c r="C1201" s="227"/>
      <c r="D1201" s="227"/>
      <c r="E1201" s="227"/>
      <c r="F1201" s="227"/>
      <c r="G1201" s="227"/>
      <c r="H1201" s="227"/>
      <c r="I1201" s="227"/>
      <c r="J1201" s="227"/>
      <c r="K1201" s="227"/>
      <c r="L1201" s="227"/>
      <c r="M1201" s="227"/>
      <c r="N1201" s="227"/>
      <c r="O1201" s="227"/>
      <c r="P1201" s="227"/>
      <c r="Q1201" s="227"/>
      <c r="R1201" s="227"/>
      <c r="S1201" s="227"/>
      <c r="T1201" s="227"/>
      <c r="U1201" s="227"/>
      <c r="V1201" s="227"/>
      <c r="W1201" s="227"/>
      <c r="X1201" s="227"/>
      <c r="Y1201" s="227"/>
      <c r="Z1201" s="227"/>
      <c r="AA1201" s="227"/>
      <c r="AB1201" s="227"/>
      <c r="AC1201" s="227"/>
      <c r="AD1201" s="227"/>
      <c r="AE1201" s="227"/>
      <c r="AF1201" s="227"/>
      <c r="AG1201" s="227"/>
      <c r="AH1201" s="227"/>
      <c r="AI1201" s="227"/>
    </row>
    <row r="1202" hidden="1">
      <c r="A1202" s="227"/>
      <c r="B1202" s="227"/>
      <c r="C1202" s="227"/>
      <c r="D1202" s="227"/>
      <c r="E1202" s="227"/>
      <c r="F1202" s="227"/>
      <c r="G1202" s="227"/>
      <c r="H1202" s="227"/>
      <c r="I1202" s="227"/>
      <c r="J1202" s="227"/>
      <c r="K1202" s="227"/>
      <c r="L1202" s="227"/>
      <c r="M1202" s="227"/>
      <c r="N1202" s="227"/>
      <c r="O1202" s="227"/>
      <c r="P1202" s="227"/>
      <c r="Q1202" s="227"/>
      <c r="R1202" s="227"/>
      <c r="S1202" s="227"/>
      <c r="T1202" s="227"/>
      <c r="U1202" s="227"/>
      <c r="V1202" s="227"/>
      <c r="W1202" s="227"/>
      <c r="X1202" s="227"/>
      <c r="Y1202" s="227"/>
      <c r="Z1202" s="227"/>
      <c r="AA1202" s="227"/>
      <c r="AB1202" s="227"/>
      <c r="AC1202" s="227"/>
      <c r="AD1202" s="227"/>
      <c r="AE1202" s="227"/>
      <c r="AF1202" s="227"/>
      <c r="AG1202" s="227"/>
      <c r="AH1202" s="227"/>
      <c r="AI1202" s="227"/>
    </row>
    <row r="1203" hidden="1">
      <c r="A1203" s="227"/>
      <c r="B1203" s="227"/>
      <c r="C1203" s="227"/>
      <c r="D1203" s="227"/>
      <c r="E1203" s="227"/>
      <c r="F1203" s="227"/>
      <c r="G1203" s="227"/>
      <c r="H1203" s="227"/>
      <c r="I1203" s="227"/>
      <c r="J1203" s="227"/>
      <c r="K1203" s="227"/>
      <c r="L1203" s="227"/>
      <c r="M1203" s="227"/>
      <c r="N1203" s="227"/>
      <c r="O1203" s="227"/>
      <c r="P1203" s="227"/>
      <c r="Q1203" s="227"/>
      <c r="R1203" s="227"/>
      <c r="S1203" s="227"/>
      <c r="T1203" s="227"/>
      <c r="U1203" s="227"/>
      <c r="V1203" s="227"/>
      <c r="W1203" s="227"/>
      <c r="X1203" s="227"/>
      <c r="Y1203" s="227"/>
      <c r="Z1203" s="227"/>
      <c r="AA1203" s="227"/>
      <c r="AB1203" s="227"/>
      <c r="AC1203" s="227"/>
      <c r="AD1203" s="227"/>
      <c r="AE1203" s="227"/>
      <c r="AF1203" s="227"/>
      <c r="AG1203" s="227"/>
      <c r="AH1203" s="227"/>
      <c r="AI1203" s="227"/>
    </row>
    <row r="1204" hidden="1">
      <c r="A1204" s="227"/>
      <c r="B1204" s="227"/>
      <c r="C1204" s="227"/>
      <c r="D1204" s="227"/>
      <c r="E1204" s="227"/>
      <c r="F1204" s="227"/>
      <c r="G1204" s="227"/>
      <c r="H1204" s="227"/>
      <c r="I1204" s="227"/>
      <c r="J1204" s="227"/>
      <c r="K1204" s="227"/>
      <c r="L1204" s="227"/>
      <c r="M1204" s="227"/>
      <c r="N1204" s="227"/>
      <c r="O1204" s="227"/>
      <c r="P1204" s="227"/>
      <c r="Q1204" s="227"/>
      <c r="R1204" s="227"/>
      <c r="S1204" s="227"/>
      <c r="T1204" s="227"/>
      <c r="U1204" s="227"/>
      <c r="V1204" s="227"/>
      <c r="W1204" s="227"/>
      <c r="X1204" s="227"/>
      <c r="Y1204" s="227"/>
      <c r="Z1204" s="227"/>
      <c r="AA1204" s="227"/>
      <c r="AB1204" s="227"/>
      <c r="AC1204" s="227"/>
      <c r="AD1204" s="227"/>
      <c r="AE1204" s="227"/>
      <c r="AF1204" s="227"/>
      <c r="AG1204" s="227"/>
      <c r="AH1204" s="227"/>
      <c r="AI1204" s="227"/>
    </row>
    <row r="1205" hidden="1">
      <c r="A1205" s="227"/>
      <c r="B1205" s="227"/>
      <c r="C1205" s="227"/>
      <c r="D1205" s="227"/>
      <c r="E1205" s="227"/>
      <c r="F1205" s="227"/>
      <c r="G1205" s="227"/>
      <c r="H1205" s="227"/>
      <c r="I1205" s="227"/>
      <c r="J1205" s="227"/>
      <c r="K1205" s="227"/>
      <c r="L1205" s="227"/>
      <c r="M1205" s="227"/>
      <c r="N1205" s="227"/>
      <c r="O1205" s="227"/>
      <c r="P1205" s="227"/>
      <c r="Q1205" s="227"/>
      <c r="R1205" s="227"/>
      <c r="S1205" s="227"/>
      <c r="T1205" s="227"/>
      <c r="U1205" s="227"/>
      <c r="V1205" s="227"/>
      <c r="W1205" s="227"/>
      <c r="X1205" s="227"/>
      <c r="Y1205" s="227"/>
      <c r="Z1205" s="227"/>
      <c r="AA1205" s="227"/>
      <c r="AB1205" s="227"/>
      <c r="AC1205" s="227"/>
      <c r="AD1205" s="227"/>
      <c r="AE1205" s="227"/>
      <c r="AF1205" s="227"/>
      <c r="AG1205" s="227"/>
      <c r="AH1205" s="227"/>
      <c r="AI1205" s="227"/>
    </row>
    <row r="1206" hidden="1">
      <c r="A1206" s="227"/>
      <c r="B1206" s="227"/>
      <c r="C1206" s="227"/>
      <c r="D1206" s="227"/>
      <c r="E1206" s="227"/>
      <c r="F1206" s="227"/>
      <c r="G1206" s="227"/>
      <c r="H1206" s="227"/>
      <c r="I1206" s="227"/>
      <c r="J1206" s="227"/>
      <c r="K1206" s="227"/>
      <c r="L1206" s="227"/>
      <c r="M1206" s="227"/>
      <c r="N1206" s="227"/>
      <c r="O1206" s="227"/>
      <c r="P1206" s="227"/>
      <c r="Q1206" s="227"/>
      <c r="R1206" s="227"/>
      <c r="S1206" s="227"/>
      <c r="T1206" s="227"/>
      <c r="U1206" s="227"/>
      <c r="V1206" s="227"/>
      <c r="W1206" s="227"/>
      <c r="X1206" s="227"/>
      <c r="Y1206" s="227"/>
      <c r="Z1206" s="227"/>
      <c r="AA1206" s="227"/>
      <c r="AB1206" s="227"/>
      <c r="AC1206" s="227"/>
      <c r="AD1206" s="227"/>
      <c r="AE1206" s="227"/>
      <c r="AF1206" s="227"/>
      <c r="AG1206" s="227"/>
      <c r="AH1206" s="227"/>
      <c r="AI1206" s="227"/>
    </row>
    <row r="1207" hidden="1">
      <c r="A1207" s="227"/>
      <c r="B1207" s="227"/>
      <c r="C1207" s="227"/>
      <c r="D1207" s="227"/>
      <c r="E1207" s="227"/>
      <c r="F1207" s="227"/>
      <c r="G1207" s="227"/>
      <c r="H1207" s="227"/>
      <c r="I1207" s="227"/>
      <c r="J1207" s="227"/>
      <c r="K1207" s="227"/>
      <c r="L1207" s="227"/>
      <c r="M1207" s="227"/>
      <c r="N1207" s="227"/>
      <c r="O1207" s="227"/>
      <c r="P1207" s="227"/>
      <c r="Q1207" s="227"/>
      <c r="R1207" s="227"/>
      <c r="S1207" s="227"/>
      <c r="T1207" s="227"/>
      <c r="U1207" s="227"/>
      <c r="V1207" s="227"/>
      <c r="W1207" s="227"/>
      <c r="X1207" s="227"/>
      <c r="Y1207" s="227"/>
      <c r="Z1207" s="227"/>
      <c r="AA1207" s="227"/>
      <c r="AB1207" s="227"/>
      <c r="AC1207" s="227"/>
      <c r="AD1207" s="227"/>
      <c r="AE1207" s="227"/>
      <c r="AF1207" s="227"/>
      <c r="AG1207" s="227"/>
      <c r="AH1207" s="227"/>
      <c r="AI1207" s="227"/>
    </row>
    <row r="1208" hidden="1">
      <c r="A1208" s="227"/>
      <c r="B1208" s="227"/>
      <c r="C1208" s="227"/>
      <c r="D1208" s="227"/>
      <c r="E1208" s="227"/>
      <c r="F1208" s="227"/>
      <c r="G1208" s="227"/>
      <c r="H1208" s="227"/>
      <c r="I1208" s="227"/>
      <c r="J1208" s="227"/>
      <c r="K1208" s="227"/>
      <c r="L1208" s="227"/>
      <c r="M1208" s="227"/>
      <c r="N1208" s="227"/>
      <c r="O1208" s="227"/>
      <c r="P1208" s="227"/>
      <c r="Q1208" s="227"/>
      <c r="R1208" s="227"/>
      <c r="S1208" s="227"/>
      <c r="T1208" s="227"/>
      <c r="U1208" s="227"/>
      <c r="V1208" s="227"/>
      <c r="W1208" s="227"/>
      <c r="X1208" s="227"/>
      <c r="Y1208" s="227"/>
      <c r="Z1208" s="227"/>
      <c r="AA1208" s="227"/>
      <c r="AB1208" s="227"/>
      <c r="AC1208" s="227"/>
      <c r="AD1208" s="227"/>
      <c r="AE1208" s="227"/>
      <c r="AF1208" s="227"/>
      <c r="AG1208" s="227"/>
      <c r="AH1208" s="227"/>
      <c r="AI1208" s="227"/>
    </row>
    <row r="1209" hidden="1">
      <c r="A1209" s="227"/>
      <c r="B1209" s="227"/>
      <c r="C1209" s="227"/>
      <c r="D1209" s="227"/>
      <c r="E1209" s="227"/>
      <c r="F1209" s="227"/>
      <c r="G1209" s="227"/>
      <c r="H1209" s="227"/>
      <c r="I1209" s="227"/>
      <c r="J1209" s="227"/>
      <c r="K1209" s="227"/>
      <c r="L1209" s="227"/>
      <c r="M1209" s="227"/>
      <c r="N1209" s="227"/>
      <c r="O1209" s="227"/>
      <c r="P1209" s="227"/>
      <c r="Q1209" s="227"/>
      <c r="R1209" s="227"/>
      <c r="S1209" s="227"/>
      <c r="T1209" s="227"/>
      <c r="U1209" s="227"/>
      <c r="V1209" s="227"/>
      <c r="W1209" s="227"/>
      <c r="X1209" s="227"/>
      <c r="Y1209" s="227"/>
      <c r="Z1209" s="227"/>
      <c r="AA1209" s="227"/>
      <c r="AB1209" s="227"/>
      <c r="AC1209" s="227"/>
      <c r="AD1209" s="227"/>
      <c r="AE1209" s="227"/>
      <c r="AF1209" s="227"/>
      <c r="AG1209" s="227"/>
      <c r="AH1209" s="227"/>
      <c r="AI1209" s="227"/>
    </row>
    <row r="1210" hidden="1">
      <c r="A1210" s="227"/>
      <c r="B1210" s="227"/>
      <c r="C1210" s="227"/>
      <c r="D1210" s="227"/>
      <c r="E1210" s="227"/>
      <c r="F1210" s="227"/>
      <c r="G1210" s="227"/>
      <c r="H1210" s="227"/>
      <c r="I1210" s="227"/>
      <c r="J1210" s="227"/>
      <c r="K1210" s="227"/>
      <c r="L1210" s="227"/>
      <c r="M1210" s="227"/>
      <c r="N1210" s="227"/>
      <c r="O1210" s="227"/>
      <c r="P1210" s="227"/>
      <c r="Q1210" s="227"/>
      <c r="R1210" s="227"/>
      <c r="S1210" s="227"/>
      <c r="T1210" s="227"/>
      <c r="U1210" s="227"/>
      <c r="V1210" s="227"/>
      <c r="W1210" s="227"/>
      <c r="X1210" s="227"/>
      <c r="Y1210" s="227"/>
      <c r="Z1210" s="227"/>
      <c r="AA1210" s="227"/>
      <c r="AB1210" s="227"/>
      <c r="AC1210" s="227"/>
      <c r="AD1210" s="227"/>
      <c r="AE1210" s="227"/>
      <c r="AF1210" s="227"/>
      <c r="AG1210" s="227"/>
      <c r="AH1210" s="227"/>
      <c r="AI1210" s="227"/>
    </row>
    <row r="1211" hidden="1">
      <c r="A1211" s="227"/>
      <c r="B1211" s="227"/>
      <c r="C1211" s="227"/>
      <c r="D1211" s="227"/>
      <c r="E1211" s="227"/>
      <c r="F1211" s="227"/>
      <c r="G1211" s="227"/>
      <c r="H1211" s="227"/>
      <c r="I1211" s="227"/>
      <c r="J1211" s="227"/>
      <c r="K1211" s="227"/>
      <c r="L1211" s="227"/>
      <c r="M1211" s="227"/>
      <c r="N1211" s="227"/>
      <c r="O1211" s="227"/>
      <c r="P1211" s="227"/>
      <c r="Q1211" s="227"/>
      <c r="R1211" s="227"/>
      <c r="S1211" s="227"/>
      <c r="T1211" s="227"/>
      <c r="U1211" s="227"/>
      <c r="V1211" s="227"/>
      <c r="W1211" s="227"/>
      <c r="X1211" s="227"/>
      <c r="Y1211" s="227"/>
      <c r="Z1211" s="227"/>
      <c r="AA1211" s="227"/>
      <c r="AB1211" s="227"/>
      <c r="AC1211" s="227"/>
      <c r="AD1211" s="227"/>
      <c r="AE1211" s="227"/>
      <c r="AF1211" s="227"/>
      <c r="AG1211" s="227"/>
      <c r="AH1211" s="227"/>
      <c r="AI1211" s="227"/>
    </row>
    <row r="1212" hidden="1">
      <c r="A1212" s="227"/>
      <c r="B1212" s="227"/>
      <c r="C1212" s="227"/>
      <c r="D1212" s="227"/>
      <c r="E1212" s="227"/>
      <c r="F1212" s="227"/>
      <c r="G1212" s="227"/>
      <c r="H1212" s="227"/>
      <c r="I1212" s="227"/>
      <c r="J1212" s="227"/>
      <c r="K1212" s="227"/>
      <c r="L1212" s="227"/>
      <c r="M1212" s="227"/>
      <c r="N1212" s="227"/>
      <c r="O1212" s="227"/>
      <c r="P1212" s="227"/>
      <c r="Q1212" s="227"/>
      <c r="R1212" s="227"/>
      <c r="S1212" s="227"/>
      <c r="T1212" s="227"/>
      <c r="U1212" s="227"/>
      <c r="V1212" s="227"/>
      <c r="W1212" s="227"/>
      <c r="X1212" s="227"/>
      <c r="Y1212" s="227"/>
      <c r="Z1212" s="227"/>
      <c r="AA1212" s="227"/>
      <c r="AB1212" s="227"/>
      <c r="AC1212" s="227"/>
      <c r="AD1212" s="227"/>
      <c r="AE1212" s="227"/>
      <c r="AF1212" s="227"/>
      <c r="AG1212" s="227"/>
      <c r="AH1212" s="227"/>
      <c r="AI1212" s="227"/>
    </row>
    <row r="1213" hidden="1">
      <c r="A1213" s="227"/>
      <c r="B1213" s="227"/>
      <c r="C1213" s="227"/>
      <c r="D1213" s="227"/>
      <c r="E1213" s="227"/>
      <c r="F1213" s="227"/>
      <c r="G1213" s="227"/>
      <c r="H1213" s="227"/>
      <c r="I1213" s="227"/>
      <c r="J1213" s="227"/>
      <c r="K1213" s="227"/>
      <c r="L1213" s="227"/>
      <c r="M1213" s="227"/>
      <c r="N1213" s="227"/>
      <c r="O1213" s="227"/>
      <c r="P1213" s="227"/>
      <c r="Q1213" s="227"/>
      <c r="R1213" s="227"/>
      <c r="S1213" s="227"/>
      <c r="T1213" s="227"/>
      <c r="U1213" s="227"/>
      <c r="V1213" s="227"/>
      <c r="W1213" s="227"/>
      <c r="X1213" s="227"/>
      <c r="Y1213" s="227"/>
      <c r="Z1213" s="227"/>
      <c r="AA1213" s="227"/>
      <c r="AB1213" s="227"/>
      <c r="AC1213" s="227"/>
      <c r="AD1213" s="227"/>
      <c r="AE1213" s="227"/>
      <c r="AF1213" s="227"/>
      <c r="AG1213" s="227"/>
      <c r="AH1213" s="227"/>
      <c r="AI1213" s="227"/>
    </row>
    <row r="1214" hidden="1">
      <c r="A1214" s="227"/>
      <c r="B1214" s="227"/>
      <c r="C1214" s="227"/>
      <c r="D1214" s="227"/>
      <c r="E1214" s="227"/>
      <c r="F1214" s="227"/>
      <c r="G1214" s="227"/>
      <c r="H1214" s="227"/>
      <c r="I1214" s="227"/>
      <c r="J1214" s="227"/>
      <c r="K1214" s="227"/>
      <c r="L1214" s="227"/>
      <c r="M1214" s="227"/>
      <c r="N1214" s="227"/>
      <c r="O1214" s="227"/>
      <c r="P1214" s="227"/>
      <c r="Q1214" s="227"/>
      <c r="R1214" s="227"/>
      <c r="S1214" s="227"/>
      <c r="T1214" s="227"/>
      <c r="U1214" s="227"/>
      <c r="V1214" s="227"/>
      <c r="W1214" s="227"/>
      <c r="X1214" s="227"/>
      <c r="Y1214" s="227"/>
      <c r="Z1214" s="227"/>
      <c r="AA1214" s="227"/>
      <c r="AB1214" s="227"/>
      <c r="AC1214" s="227"/>
      <c r="AD1214" s="227"/>
      <c r="AE1214" s="227"/>
      <c r="AF1214" s="227"/>
      <c r="AG1214" s="227"/>
      <c r="AH1214" s="227"/>
      <c r="AI1214" s="227"/>
    </row>
    <row r="1215" hidden="1">
      <c r="A1215" s="227"/>
      <c r="B1215" s="227"/>
      <c r="C1215" s="227"/>
      <c r="D1215" s="227"/>
      <c r="E1215" s="227"/>
      <c r="F1215" s="227"/>
      <c r="G1215" s="227"/>
      <c r="H1215" s="227"/>
      <c r="I1215" s="227"/>
      <c r="J1215" s="227"/>
      <c r="K1215" s="227"/>
      <c r="L1215" s="227"/>
      <c r="M1215" s="227"/>
      <c r="N1215" s="227"/>
      <c r="O1215" s="227"/>
      <c r="P1215" s="227"/>
      <c r="Q1215" s="227"/>
      <c r="R1215" s="227"/>
      <c r="S1215" s="227"/>
      <c r="T1215" s="227"/>
      <c r="U1215" s="227"/>
      <c r="V1215" s="227"/>
      <c r="W1215" s="227"/>
      <c r="X1215" s="227"/>
      <c r="Y1215" s="227"/>
      <c r="Z1215" s="227"/>
      <c r="AA1215" s="227"/>
      <c r="AB1215" s="227"/>
      <c r="AC1215" s="227"/>
      <c r="AD1215" s="227"/>
      <c r="AE1215" s="227"/>
      <c r="AF1215" s="227"/>
      <c r="AG1215" s="227"/>
      <c r="AH1215" s="227"/>
      <c r="AI1215" s="227"/>
    </row>
    <row r="1216" hidden="1">
      <c r="A1216" s="227"/>
      <c r="B1216" s="227"/>
      <c r="C1216" s="227"/>
      <c r="D1216" s="227"/>
      <c r="E1216" s="227"/>
      <c r="F1216" s="227"/>
      <c r="G1216" s="227"/>
      <c r="H1216" s="227"/>
      <c r="I1216" s="227"/>
      <c r="J1216" s="227"/>
      <c r="K1216" s="227"/>
      <c r="L1216" s="227"/>
      <c r="M1216" s="227"/>
      <c r="N1216" s="227"/>
      <c r="O1216" s="227"/>
      <c r="P1216" s="227"/>
      <c r="Q1216" s="227"/>
      <c r="R1216" s="227"/>
      <c r="S1216" s="227"/>
      <c r="T1216" s="227"/>
      <c r="U1216" s="227"/>
      <c r="V1216" s="227"/>
      <c r="W1216" s="227"/>
      <c r="X1216" s="227"/>
      <c r="Y1216" s="227"/>
      <c r="Z1216" s="227"/>
      <c r="AA1216" s="227"/>
      <c r="AB1216" s="227"/>
      <c r="AC1216" s="227"/>
      <c r="AD1216" s="227"/>
      <c r="AE1216" s="227"/>
      <c r="AF1216" s="227"/>
      <c r="AG1216" s="227"/>
      <c r="AH1216" s="227"/>
      <c r="AI1216" s="227"/>
    </row>
    <row r="1217" hidden="1">
      <c r="A1217" s="227"/>
      <c r="B1217" s="227"/>
      <c r="C1217" s="227"/>
      <c r="D1217" s="227"/>
      <c r="E1217" s="227"/>
      <c r="F1217" s="227"/>
      <c r="G1217" s="227"/>
      <c r="H1217" s="227"/>
      <c r="I1217" s="227"/>
      <c r="J1217" s="227"/>
      <c r="K1217" s="227"/>
      <c r="L1217" s="227"/>
      <c r="M1217" s="227"/>
      <c r="N1217" s="227"/>
      <c r="O1217" s="227"/>
      <c r="P1217" s="227"/>
      <c r="Q1217" s="227"/>
      <c r="R1217" s="227"/>
      <c r="S1217" s="227"/>
      <c r="T1217" s="227"/>
      <c r="U1217" s="227"/>
      <c r="V1217" s="227"/>
      <c r="W1217" s="227"/>
      <c r="X1217" s="227"/>
      <c r="Y1217" s="227"/>
      <c r="Z1217" s="227"/>
      <c r="AA1217" s="227"/>
      <c r="AB1217" s="227"/>
      <c r="AC1217" s="227"/>
      <c r="AD1217" s="227"/>
      <c r="AE1217" s="227"/>
      <c r="AF1217" s="227"/>
      <c r="AG1217" s="227"/>
      <c r="AH1217" s="227"/>
      <c r="AI1217" s="227"/>
    </row>
    <row r="1218" hidden="1">
      <c r="A1218" s="227"/>
      <c r="B1218" s="227"/>
      <c r="C1218" s="227"/>
      <c r="D1218" s="227"/>
      <c r="E1218" s="227"/>
      <c r="F1218" s="227"/>
      <c r="G1218" s="227"/>
      <c r="H1218" s="227"/>
      <c r="I1218" s="227"/>
      <c r="J1218" s="227"/>
      <c r="K1218" s="227"/>
      <c r="L1218" s="227"/>
      <c r="M1218" s="227"/>
      <c r="N1218" s="227"/>
      <c r="O1218" s="227"/>
      <c r="P1218" s="227"/>
      <c r="Q1218" s="227"/>
      <c r="R1218" s="227"/>
      <c r="S1218" s="227"/>
      <c r="T1218" s="227"/>
      <c r="U1218" s="227"/>
      <c r="V1218" s="227"/>
      <c r="W1218" s="227"/>
      <c r="X1218" s="227"/>
      <c r="Y1218" s="227"/>
      <c r="Z1218" s="227"/>
      <c r="AA1218" s="227"/>
      <c r="AB1218" s="227"/>
      <c r="AC1218" s="227"/>
      <c r="AD1218" s="227"/>
      <c r="AE1218" s="227"/>
      <c r="AF1218" s="227"/>
      <c r="AG1218" s="227"/>
      <c r="AH1218" s="227"/>
      <c r="AI1218" s="227"/>
    </row>
    <row r="1219" hidden="1">
      <c r="A1219" s="227"/>
      <c r="B1219" s="227"/>
      <c r="C1219" s="227"/>
      <c r="D1219" s="227"/>
      <c r="E1219" s="227"/>
      <c r="F1219" s="227"/>
      <c r="G1219" s="227"/>
      <c r="H1219" s="227"/>
      <c r="I1219" s="227"/>
      <c r="J1219" s="227"/>
      <c r="K1219" s="227"/>
      <c r="L1219" s="227"/>
      <c r="M1219" s="227"/>
      <c r="N1219" s="227"/>
      <c r="O1219" s="227"/>
      <c r="P1219" s="227"/>
      <c r="Q1219" s="227"/>
      <c r="R1219" s="227"/>
      <c r="S1219" s="227"/>
      <c r="T1219" s="227"/>
      <c r="U1219" s="227"/>
      <c r="V1219" s="227"/>
      <c r="W1219" s="227"/>
      <c r="X1219" s="227"/>
      <c r="Y1219" s="227"/>
      <c r="Z1219" s="227"/>
      <c r="AA1219" s="227"/>
      <c r="AB1219" s="227"/>
      <c r="AC1219" s="227"/>
      <c r="AD1219" s="227"/>
      <c r="AE1219" s="227"/>
      <c r="AF1219" s="227"/>
      <c r="AG1219" s="227"/>
      <c r="AH1219" s="227"/>
      <c r="AI1219" s="227"/>
    </row>
    <row r="1220" hidden="1">
      <c r="A1220" s="227"/>
      <c r="B1220" s="227"/>
      <c r="C1220" s="227"/>
      <c r="D1220" s="227"/>
      <c r="E1220" s="227"/>
      <c r="F1220" s="227"/>
      <c r="G1220" s="227"/>
      <c r="H1220" s="227"/>
      <c r="I1220" s="227"/>
      <c r="J1220" s="227"/>
      <c r="K1220" s="227"/>
      <c r="L1220" s="227"/>
      <c r="M1220" s="227"/>
      <c r="N1220" s="227"/>
      <c r="O1220" s="227"/>
      <c r="P1220" s="227"/>
      <c r="Q1220" s="227"/>
      <c r="R1220" s="227"/>
      <c r="S1220" s="227"/>
      <c r="T1220" s="227"/>
      <c r="U1220" s="227"/>
      <c r="V1220" s="227"/>
      <c r="W1220" s="227"/>
      <c r="X1220" s="227"/>
      <c r="Y1220" s="227"/>
      <c r="Z1220" s="227"/>
      <c r="AA1220" s="227"/>
      <c r="AB1220" s="227"/>
      <c r="AC1220" s="227"/>
      <c r="AD1220" s="227"/>
      <c r="AE1220" s="227"/>
      <c r="AF1220" s="227"/>
      <c r="AG1220" s="227"/>
      <c r="AH1220" s="227"/>
      <c r="AI1220" s="227"/>
    </row>
    <row r="1221" hidden="1">
      <c r="A1221" s="227"/>
      <c r="B1221" s="227"/>
      <c r="C1221" s="227"/>
      <c r="D1221" s="227"/>
      <c r="E1221" s="227"/>
      <c r="F1221" s="227"/>
      <c r="G1221" s="227"/>
      <c r="H1221" s="227"/>
      <c r="I1221" s="227"/>
      <c r="J1221" s="227"/>
      <c r="K1221" s="227"/>
      <c r="L1221" s="227"/>
      <c r="M1221" s="227"/>
      <c r="N1221" s="227"/>
      <c r="O1221" s="227"/>
      <c r="P1221" s="227"/>
      <c r="Q1221" s="227"/>
      <c r="R1221" s="227"/>
      <c r="S1221" s="227"/>
      <c r="T1221" s="227"/>
      <c r="U1221" s="227"/>
      <c r="V1221" s="227"/>
      <c r="W1221" s="227"/>
      <c r="X1221" s="227"/>
      <c r="Y1221" s="227"/>
      <c r="Z1221" s="227"/>
      <c r="AA1221" s="227"/>
      <c r="AB1221" s="227"/>
      <c r="AC1221" s="227"/>
      <c r="AD1221" s="227"/>
      <c r="AE1221" s="227"/>
      <c r="AF1221" s="227"/>
      <c r="AG1221" s="227"/>
      <c r="AH1221" s="227"/>
      <c r="AI1221" s="227"/>
    </row>
    <row r="1222" hidden="1">
      <c r="A1222" s="227"/>
      <c r="B1222" s="227"/>
      <c r="C1222" s="227"/>
      <c r="D1222" s="227"/>
      <c r="E1222" s="227"/>
      <c r="F1222" s="227"/>
      <c r="G1222" s="227"/>
      <c r="H1222" s="227"/>
      <c r="I1222" s="227"/>
      <c r="J1222" s="227"/>
      <c r="K1222" s="227"/>
      <c r="L1222" s="227"/>
      <c r="M1222" s="227"/>
      <c r="N1222" s="227"/>
      <c r="O1222" s="227"/>
      <c r="P1222" s="227"/>
      <c r="Q1222" s="227"/>
      <c r="R1222" s="227"/>
      <c r="S1222" s="227"/>
      <c r="T1222" s="227"/>
      <c r="U1222" s="227"/>
      <c r="V1222" s="227"/>
      <c r="W1222" s="227"/>
      <c r="X1222" s="227"/>
      <c r="Y1222" s="227"/>
      <c r="Z1222" s="227"/>
      <c r="AA1222" s="227"/>
      <c r="AB1222" s="227"/>
      <c r="AC1222" s="227"/>
      <c r="AD1222" s="227"/>
      <c r="AE1222" s="227"/>
      <c r="AF1222" s="227"/>
      <c r="AG1222" s="227"/>
      <c r="AH1222" s="227"/>
      <c r="AI1222" s="227"/>
    </row>
    <row r="1223" hidden="1">
      <c r="A1223" s="227"/>
      <c r="B1223" s="227"/>
      <c r="C1223" s="227"/>
      <c r="D1223" s="227"/>
      <c r="E1223" s="227"/>
      <c r="F1223" s="227"/>
      <c r="G1223" s="227"/>
      <c r="H1223" s="227"/>
      <c r="I1223" s="227"/>
      <c r="J1223" s="227"/>
      <c r="K1223" s="227"/>
      <c r="L1223" s="227"/>
      <c r="M1223" s="227"/>
      <c r="N1223" s="227"/>
      <c r="O1223" s="227"/>
      <c r="P1223" s="227"/>
      <c r="Q1223" s="227"/>
      <c r="R1223" s="227"/>
      <c r="S1223" s="227"/>
      <c r="T1223" s="227"/>
      <c r="U1223" s="227"/>
      <c r="V1223" s="227"/>
      <c r="W1223" s="227"/>
      <c r="X1223" s="227"/>
      <c r="Y1223" s="227"/>
      <c r="Z1223" s="227"/>
      <c r="AA1223" s="227"/>
      <c r="AB1223" s="227"/>
      <c r="AC1223" s="227"/>
      <c r="AD1223" s="227"/>
      <c r="AE1223" s="227"/>
      <c r="AF1223" s="227"/>
      <c r="AG1223" s="227"/>
      <c r="AH1223" s="227"/>
      <c r="AI1223" s="227"/>
    </row>
    <row r="1224" hidden="1">
      <c r="A1224" s="227"/>
      <c r="B1224" s="227"/>
      <c r="C1224" s="227"/>
      <c r="D1224" s="227"/>
      <c r="E1224" s="227"/>
      <c r="F1224" s="227"/>
      <c r="G1224" s="227"/>
      <c r="H1224" s="227"/>
      <c r="I1224" s="227"/>
      <c r="J1224" s="227"/>
      <c r="K1224" s="227"/>
      <c r="L1224" s="227"/>
      <c r="M1224" s="227"/>
      <c r="N1224" s="227"/>
      <c r="O1224" s="227"/>
      <c r="P1224" s="227"/>
      <c r="Q1224" s="227"/>
      <c r="R1224" s="227"/>
      <c r="S1224" s="227"/>
      <c r="T1224" s="227"/>
      <c r="U1224" s="227"/>
      <c r="V1224" s="227"/>
      <c r="W1224" s="227"/>
      <c r="X1224" s="227"/>
      <c r="Y1224" s="227"/>
      <c r="Z1224" s="227"/>
      <c r="AA1224" s="227"/>
      <c r="AB1224" s="227"/>
      <c r="AC1224" s="227"/>
      <c r="AD1224" s="227"/>
      <c r="AE1224" s="227"/>
      <c r="AF1224" s="227"/>
      <c r="AG1224" s="227"/>
      <c r="AH1224" s="227"/>
      <c r="AI1224" s="227"/>
    </row>
    <row r="1225" hidden="1">
      <c r="A1225" s="227"/>
      <c r="B1225" s="227"/>
      <c r="C1225" s="227"/>
      <c r="D1225" s="227"/>
      <c r="E1225" s="227"/>
      <c r="F1225" s="227"/>
      <c r="G1225" s="227"/>
      <c r="H1225" s="227"/>
      <c r="I1225" s="227"/>
      <c r="J1225" s="227"/>
      <c r="K1225" s="227"/>
      <c r="L1225" s="227"/>
      <c r="M1225" s="227"/>
      <c r="N1225" s="227"/>
      <c r="O1225" s="227"/>
      <c r="P1225" s="227"/>
      <c r="Q1225" s="227"/>
      <c r="R1225" s="227"/>
      <c r="S1225" s="227"/>
      <c r="T1225" s="227"/>
      <c r="U1225" s="227"/>
      <c r="V1225" s="227"/>
      <c r="W1225" s="227"/>
      <c r="X1225" s="227"/>
      <c r="Y1225" s="227"/>
      <c r="Z1225" s="227"/>
      <c r="AA1225" s="227"/>
      <c r="AB1225" s="227"/>
      <c r="AC1225" s="227"/>
      <c r="AD1225" s="227"/>
      <c r="AE1225" s="227"/>
      <c r="AF1225" s="227"/>
      <c r="AG1225" s="227"/>
      <c r="AH1225" s="227"/>
      <c r="AI1225" s="227"/>
    </row>
    <row r="1226" hidden="1">
      <c r="A1226" s="227"/>
      <c r="B1226" s="227"/>
      <c r="C1226" s="227"/>
      <c r="D1226" s="227"/>
      <c r="E1226" s="227"/>
      <c r="F1226" s="227"/>
      <c r="G1226" s="227"/>
      <c r="H1226" s="227"/>
      <c r="I1226" s="227"/>
      <c r="J1226" s="227"/>
      <c r="K1226" s="227"/>
      <c r="L1226" s="227"/>
      <c r="M1226" s="227"/>
      <c r="N1226" s="227"/>
      <c r="O1226" s="227"/>
      <c r="P1226" s="227"/>
      <c r="Q1226" s="227"/>
      <c r="R1226" s="227"/>
      <c r="S1226" s="227"/>
      <c r="T1226" s="227"/>
      <c r="U1226" s="227"/>
      <c r="V1226" s="227"/>
      <c r="W1226" s="227"/>
      <c r="X1226" s="227"/>
      <c r="Y1226" s="227"/>
      <c r="Z1226" s="227"/>
      <c r="AA1226" s="227"/>
      <c r="AB1226" s="227"/>
      <c r="AC1226" s="227"/>
      <c r="AD1226" s="227"/>
      <c r="AE1226" s="227"/>
      <c r="AF1226" s="227"/>
      <c r="AG1226" s="227"/>
      <c r="AH1226" s="227"/>
      <c r="AI1226" s="227"/>
    </row>
    <row r="1227" hidden="1">
      <c r="A1227" s="227"/>
      <c r="B1227" s="227"/>
      <c r="C1227" s="227"/>
      <c r="D1227" s="227"/>
      <c r="E1227" s="227"/>
      <c r="F1227" s="227"/>
      <c r="G1227" s="227"/>
      <c r="H1227" s="227"/>
      <c r="I1227" s="227"/>
      <c r="J1227" s="227"/>
      <c r="K1227" s="227"/>
      <c r="L1227" s="227"/>
      <c r="M1227" s="227"/>
      <c r="N1227" s="227"/>
      <c r="O1227" s="227"/>
      <c r="P1227" s="227"/>
      <c r="Q1227" s="227"/>
      <c r="R1227" s="227"/>
      <c r="S1227" s="227"/>
      <c r="T1227" s="227"/>
      <c r="U1227" s="227"/>
      <c r="V1227" s="227"/>
      <c r="W1227" s="227"/>
      <c r="X1227" s="227"/>
      <c r="Y1227" s="227"/>
      <c r="Z1227" s="227"/>
      <c r="AA1227" s="227"/>
      <c r="AB1227" s="227"/>
      <c r="AC1227" s="227"/>
      <c r="AD1227" s="227"/>
      <c r="AE1227" s="227"/>
      <c r="AF1227" s="227"/>
      <c r="AG1227" s="227"/>
      <c r="AH1227" s="227"/>
      <c r="AI1227" s="227"/>
    </row>
    <row r="1228" hidden="1">
      <c r="A1228" s="227"/>
      <c r="B1228" s="227"/>
      <c r="C1228" s="227"/>
      <c r="D1228" s="227"/>
      <c r="E1228" s="227"/>
      <c r="F1228" s="227"/>
      <c r="G1228" s="227"/>
      <c r="H1228" s="227"/>
      <c r="I1228" s="227"/>
      <c r="J1228" s="227"/>
      <c r="K1228" s="227"/>
      <c r="L1228" s="227"/>
      <c r="M1228" s="227"/>
      <c r="N1228" s="227"/>
      <c r="O1228" s="227"/>
      <c r="P1228" s="227"/>
      <c r="Q1228" s="227"/>
      <c r="R1228" s="227"/>
      <c r="S1228" s="227"/>
      <c r="T1228" s="227"/>
      <c r="U1228" s="227"/>
      <c r="V1228" s="227"/>
      <c r="W1228" s="227"/>
      <c r="X1228" s="227"/>
      <c r="Y1228" s="227"/>
      <c r="Z1228" s="227"/>
      <c r="AA1228" s="227"/>
      <c r="AB1228" s="227"/>
      <c r="AC1228" s="227"/>
      <c r="AD1228" s="227"/>
      <c r="AE1228" s="227"/>
      <c r="AF1228" s="227"/>
      <c r="AG1228" s="227"/>
      <c r="AH1228" s="227"/>
      <c r="AI1228" s="227"/>
    </row>
    <row r="1229" hidden="1">
      <c r="A1229" s="227"/>
      <c r="B1229" s="227"/>
      <c r="C1229" s="227"/>
      <c r="D1229" s="227"/>
      <c r="E1229" s="227"/>
      <c r="F1229" s="227"/>
      <c r="G1229" s="227"/>
      <c r="H1229" s="227"/>
      <c r="I1229" s="227"/>
      <c r="J1229" s="227"/>
      <c r="K1229" s="227"/>
      <c r="L1229" s="227"/>
      <c r="M1229" s="227"/>
      <c r="N1229" s="227"/>
      <c r="O1229" s="227"/>
      <c r="P1229" s="227"/>
      <c r="Q1229" s="227"/>
      <c r="R1229" s="227"/>
      <c r="S1229" s="227"/>
      <c r="T1229" s="227"/>
      <c r="U1229" s="227"/>
      <c r="V1229" s="227"/>
      <c r="W1229" s="227"/>
      <c r="X1229" s="227"/>
      <c r="Y1229" s="227"/>
      <c r="Z1229" s="227"/>
      <c r="AA1229" s="227"/>
      <c r="AB1229" s="227"/>
      <c r="AC1229" s="227"/>
      <c r="AD1229" s="227"/>
      <c r="AE1229" s="227"/>
      <c r="AF1229" s="227"/>
      <c r="AG1229" s="227"/>
      <c r="AH1229" s="227"/>
      <c r="AI1229" s="227"/>
    </row>
    <row r="1230" hidden="1">
      <c r="A1230" s="227"/>
      <c r="B1230" s="227"/>
      <c r="C1230" s="227"/>
      <c r="D1230" s="227"/>
      <c r="E1230" s="227"/>
      <c r="F1230" s="227"/>
      <c r="G1230" s="227"/>
      <c r="H1230" s="227"/>
      <c r="I1230" s="227"/>
      <c r="J1230" s="227"/>
      <c r="K1230" s="227"/>
      <c r="L1230" s="227"/>
      <c r="M1230" s="227"/>
      <c r="N1230" s="227"/>
      <c r="O1230" s="227"/>
      <c r="P1230" s="227"/>
      <c r="Q1230" s="227"/>
      <c r="R1230" s="227"/>
      <c r="S1230" s="227"/>
      <c r="T1230" s="227"/>
      <c r="U1230" s="227"/>
      <c r="V1230" s="227"/>
      <c r="W1230" s="227"/>
      <c r="X1230" s="227"/>
      <c r="Y1230" s="227"/>
      <c r="Z1230" s="227"/>
      <c r="AA1230" s="227"/>
      <c r="AB1230" s="227"/>
      <c r="AC1230" s="227"/>
      <c r="AD1230" s="227"/>
      <c r="AE1230" s="227"/>
      <c r="AF1230" s="227"/>
      <c r="AG1230" s="227"/>
      <c r="AH1230" s="227"/>
      <c r="AI1230" s="227"/>
    </row>
    <row r="1231" hidden="1">
      <c r="A1231" s="227"/>
      <c r="B1231" s="227"/>
      <c r="C1231" s="227"/>
      <c r="D1231" s="227"/>
      <c r="E1231" s="227"/>
      <c r="F1231" s="227"/>
      <c r="G1231" s="227"/>
      <c r="H1231" s="227"/>
      <c r="I1231" s="227"/>
      <c r="J1231" s="227"/>
      <c r="K1231" s="227"/>
      <c r="L1231" s="227"/>
      <c r="M1231" s="227"/>
      <c r="N1231" s="227"/>
      <c r="O1231" s="227"/>
      <c r="P1231" s="227"/>
      <c r="Q1231" s="227"/>
      <c r="R1231" s="227"/>
      <c r="S1231" s="227"/>
      <c r="T1231" s="227"/>
      <c r="U1231" s="227"/>
      <c r="V1231" s="227"/>
      <c r="W1231" s="227"/>
      <c r="X1231" s="227"/>
      <c r="Y1231" s="227"/>
      <c r="Z1231" s="227"/>
      <c r="AA1231" s="227"/>
      <c r="AB1231" s="227"/>
      <c r="AC1231" s="227"/>
      <c r="AD1231" s="227"/>
      <c r="AE1231" s="227"/>
      <c r="AF1231" s="227"/>
      <c r="AG1231" s="227"/>
      <c r="AH1231" s="227"/>
      <c r="AI1231" s="227"/>
    </row>
    <row r="1232" hidden="1">
      <c r="A1232" s="227"/>
      <c r="B1232" s="227"/>
      <c r="C1232" s="227"/>
      <c r="D1232" s="227"/>
      <c r="E1232" s="227"/>
      <c r="F1232" s="227"/>
      <c r="G1232" s="227"/>
      <c r="H1232" s="227"/>
      <c r="I1232" s="227"/>
      <c r="J1232" s="227"/>
      <c r="K1232" s="227"/>
      <c r="L1232" s="227"/>
      <c r="M1232" s="227"/>
      <c r="N1232" s="227"/>
      <c r="O1232" s="227"/>
      <c r="P1232" s="227"/>
      <c r="Q1232" s="227"/>
      <c r="R1232" s="227"/>
      <c r="S1232" s="227"/>
      <c r="T1232" s="227"/>
      <c r="U1232" s="227"/>
      <c r="V1232" s="227"/>
      <c r="W1232" s="227"/>
      <c r="X1232" s="227"/>
      <c r="Y1232" s="227"/>
      <c r="Z1232" s="227"/>
      <c r="AA1232" s="227"/>
      <c r="AB1232" s="227"/>
      <c r="AC1232" s="227"/>
      <c r="AD1232" s="227"/>
      <c r="AE1232" s="227"/>
      <c r="AF1232" s="227"/>
      <c r="AG1232" s="227"/>
      <c r="AH1232" s="227"/>
      <c r="AI1232" s="227"/>
    </row>
    <row r="1233" hidden="1">
      <c r="A1233" s="227"/>
      <c r="B1233" s="227"/>
      <c r="C1233" s="227"/>
      <c r="D1233" s="227"/>
      <c r="E1233" s="227"/>
      <c r="F1233" s="227"/>
      <c r="G1233" s="227"/>
      <c r="H1233" s="227"/>
      <c r="I1233" s="227"/>
      <c r="J1233" s="227"/>
      <c r="K1233" s="227"/>
      <c r="L1233" s="227"/>
      <c r="M1233" s="227"/>
      <c r="N1233" s="227"/>
      <c r="O1233" s="227"/>
      <c r="P1233" s="227"/>
      <c r="Q1233" s="227"/>
      <c r="R1233" s="227"/>
      <c r="S1233" s="227"/>
      <c r="T1233" s="227"/>
      <c r="U1233" s="227"/>
      <c r="V1233" s="227"/>
      <c r="W1233" s="227"/>
      <c r="X1233" s="227"/>
      <c r="Y1233" s="227"/>
      <c r="Z1233" s="227"/>
      <c r="AA1233" s="227"/>
      <c r="AB1233" s="227"/>
      <c r="AC1233" s="227"/>
      <c r="AD1233" s="227"/>
      <c r="AE1233" s="227"/>
      <c r="AF1233" s="227"/>
      <c r="AG1233" s="227"/>
      <c r="AH1233" s="227"/>
      <c r="AI1233" s="227"/>
    </row>
    <row r="1234" hidden="1">
      <c r="A1234" s="227"/>
      <c r="B1234" s="227"/>
      <c r="C1234" s="227"/>
      <c r="D1234" s="227"/>
      <c r="E1234" s="227"/>
      <c r="F1234" s="227"/>
      <c r="G1234" s="227"/>
      <c r="H1234" s="227"/>
      <c r="I1234" s="227"/>
      <c r="J1234" s="227"/>
      <c r="K1234" s="227"/>
      <c r="L1234" s="227"/>
      <c r="M1234" s="227"/>
      <c r="N1234" s="227"/>
      <c r="O1234" s="227"/>
      <c r="P1234" s="227"/>
      <c r="Q1234" s="227"/>
      <c r="R1234" s="227"/>
      <c r="S1234" s="227"/>
      <c r="T1234" s="227"/>
      <c r="U1234" s="227"/>
      <c r="V1234" s="227"/>
      <c r="W1234" s="227"/>
      <c r="X1234" s="227"/>
      <c r="Y1234" s="227"/>
      <c r="Z1234" s="227"/>
      <c r="AA1234" s="227"/>
      <c r="AB1234" s="227"/>
      <c r="AC1234" s="227"/>
      <c r="AD1234" s="227"/>
      <c r="AE1234" s="227"/>
      <c r="AF1234" s="227"/>
      <c r="AG1234" s="227"/>
      <c r="AH1234" s="227"/>
      <c r="AI1234" s="227"/>
    </row>
    <row r="1235" hidden="1">
      <c r="A1235" s="227"/>
      <c r="B1235" s="227"/>
      <c r="C1235" s="227"/>
      <c r="D1235" s="227"/>
      <c r="E1235" s="227"/>
      <c r="F1235" s="227"/>
      <c r="G1235" s="227"/>
      <c r="H1235" s="227"/>
      <c r="I1235" s="227"/>
      <c r="J1235" s="227"/>
      <c r="K1235" s="227"/>
      <c r="L1235" s="227"/>
      <c r="M1235" s="227"/>
      <c r="N1235" s="227"/>
      <c r="O1235" s="227"/>
      <c r="P1235" s="227"/>
      <c r="Q1235" s="227"/>
      <c r="R1235" s="227"/>
      <c r="S1235" s="227"/>
      <c r="T1235" s="227"/>
      <c r="U1235" s="227"/>
      <c r="V1235" s="227"/>
      <c r="W1235" s="227"/>
      <c r="X1235" s="227"/>
      <c r="Y1235" s="227"/>
      <c r="Z1235" s="227"/>
      <c r="AA1235" s="227"/>
      <c r="AB1235" s="227"/>
      <c r="AC1235" s="227"/>
      <c r="AD1235" s="227"/>
      <c r="AE1235" s="227"/>
      <c r="AF1235" s="227"/>
      <c r="AG1235" s="227"/>
      <c r="AH1235" s="227"/>
      <c r="AI1235" s="227"/>
    </row>
    <row r="1236" hidden="1">
      <c r="A1236" s="227"/>
      <c r="B1236" s="227"/>
      <c r="C1236" s="227"/>
      <c r="D1236" s="227"/>
      <c r="E1236" s="227"/>
      <c r="F1236" s="227"/>
      <c r="G1236" s="227"/>
      <c r="H1236" s="227"/>
      <c r="I1236" s="227"/>
      <c r="J1236" s="227"/>
      <c r="K1236" s="227"/>
      <c r="L1236" s="227"/>
      <c r="M1236" s="227"/>
      <c r="N1236" s="227"/>
      <c r="O1236" s="227"/>
      <c r="P1236" s="227"/>
      <c r="Q1236" s="227"/>
      <c r="R1236" s="227"/>
      <c r="S1236" s="227"/>
      <c r="T1236" s="227"/>
      <c r="U1236" s="227"/>
      <c r="V1236" s="227"/>
      <c r="W1236" s="227"/>
      <c r="X1236" s="227"/>
      <c r="Y1236" s="227"/>
      <c r="Z1236" s="227"/>
      <c r="AA1236" s="227"/>
      <c r="AB1236" s="227"/>
      <c r="AC1236" s="227"/>
      <c r="AD1236" s="227"/>
      <c r="AE1236" s="227"/>
      <c r="AF1236" s="227"/>
      <c r="AG1236" s="227"/>
      <c r="AH1236" s="227"/>
      <c r="AI1236" s="227"/>
    </row>
    <row r="1237" hidden="1">
      <c r="A1237" s="227"/>
      <c r="B1237" s="227"/>
      <c r="C1237" s="227"/>
      <c r="D1237" s="227"/>
      <c r="E1237" s="227"/>
      <c r="F1237" s="227"/>
      <c r="G1237" s="227"/>
      <c r="H1237" s="227"/>
      <c r="I1237" s="227"/>
      <c r="J1237" s="227"/>
      <c r="K1237" s="227"/>
      <c r="L1237" s="227"/>
      <c r="M1237" s="227"/>
      <c r="N1237" s="227"/>
      <c r="O1237" s="227"/>
      <c r="P1237" s="227"/>
      <c r="Q1237" s="227"/>
      <c r="R1237" s="227"/>
      <c r="S1237" s="227"/>
      <c r="T1237" s="227"/>
      <c r="U1237" s="227"/>
      <c r="V1237" s="227"/>
      <c r="W1237" s="227"/>
      <c r="X1237" s="227"/>
      <c r="Y1237" s="227"/>
      <c r="Z1237" s="227"/>
      <c r="AA1237" s="227"/>
      <c r="AB1237" s="227"/>
      <c r="AC1237" s="227"/>
      <c r="AD1237" s="227"/>
      <c r="AE1237" s="227"/>
      <c r="AF1237" s="227"/>
      <c r="AG1237" s="227"/>
      <c r="AH1237" s="227"/>
      <c r="AI1237" s="227"/>
    </row>
    <row r="1238" hidden="1">
      <c r="A1238" s="227"/>
      <c r="B1238" s="227"/>
      <c r="C1238" s="227"/>
      <c r="D1238" s="227"/>
      <c r="E1238" s="227"/>
      <c r="F1238" s="227"/>
      <c r="G1238" s="227"/>
      <c r="H1238" s="227"/>
      <c r="I1238" s="227"/>
      <c r="J1238" s="227"/>
      <c r="K1238" s="227"/>
      <c r="L1238" s="227"/>
      <c r="M1238" s="227"/>
      <c r="N1238" s="227"/>
      <c r="O1238" s="227"/>
      <c r="P1238" s="227"/>
      <c r="Q1238" s="227"/>
      <c r="R1238" s="227"/>
      <c r="S1238" s="227"/>
      <c r="T1238" s="227"/>
      <c r="U1238" s="227"/>
      <c r="V1238" s="227"/>
      <c r="W1238" s="227"/>
      <c r="X1238" s="227"/>
      <c r="Y1238" s="227"/>
      <c r="Z1238" s="227"/>
      <c r="AA1238" s="227"/>
      <c r="AB1238" s="227"/>
      <c r="AC1238" s="227"/>
      <c r="AD1238" s="227"/>
      <c r="AE1238" s="227"/>
      <c r="AF1238" s="227"/>
      <c r="AG1238" s="227"/>
      <c r="AH1238" s="227"/>
      <c r="AI1238" s="227"/>
    </row>
    <row r="1239" hidden="1">
      <c r="A1239" s="227"/>
      <c r="B1239" s="227"/>
      <c r="C1239" s="227"/>
      <c r="D1239" s="227"/>
      <c r="E1239" s="227"/>
      <c r="F1239" s="227"/>
      <c r="G1239" s="227"/>
      <c r="H1239" s="227"/>
      <c r="I1239" s="227"/>
      <c r="J1239" s="227"/>
      <c r="K1239" s="227"/>
      <c r="L1239" s="227"/>
      <c r="M1239" s="227"/>
      <c r="N1239" s="227"/>
      <c r="O1239" s="227"/>
      <c r="P1239" s="227"/>
      <c r="Q1239" s="227"/>
      <c r="R1239" s="227"/>
      <c r="S1239" s="227"/>
      <c r="T1239" s="227"/>
      <c r="U1239" s="227"/>
      <c r="V1239" s="227"/>
      <c r="W1239" s="227"/>
      <c r="X1239" s="227"/>
      <c r="Y1239" s="227"/>
      <c r="Z1239" s="227"/>
      <c r="AA1239" s="227"/>
      <c r="AB1239" s="227"/>
      <c r="AC1239" s="227"/>
      <c r="AD1239" s="227"/>
      <c r="AE1239" s="227"/>
      <c r="AF1239" s="227"/>
      <c r="AG1239" s="227"/>
      <c r="AH1239" s="227"/>
      <c r="AI1239" s="227"/>
    </row>
    <row r="1240" hidden="1">
      <c r="A1240" s="227"/>
      <c r="B1240" s="227"/>
      <c r="C1240" s="227"/>
      <c r="D1240" s="227"/>
      <c r="E1240" s="227"/>
      <c r="F1240" s="227"/>
      <c r="G1240" s="227"/>
      <c r="H1240" s="227"/>
      <c r="I1240" s="227"/>
      <c r="J1240" s="227"/>
      <c r="K1240" s="227"/>
      <c r="L1240" s="227"/>
      <c r="M1240" s="227"/>
      <c r="N1240" s="227"/>
      <c r="O1240" s="227"/>
      <c r="P1240" s="227"/>
      <c r="Q1240" s="227"/>
      <c r="R1240" s="227"/>
      <c r="S1240" s="227"/>
      <c r="T1240" s="227"/>
      <c r="U1240" s="227"/>
      <c r="V1240" s="227"/>
      <c r="W1240" s="227"/>
      <c r="X1240" s="227"/>
      <c r="Y1240" s="227"/>
      <c r="Z1240" s="227"/>
      <c r="AA1240" s="227"/>
      <c r="AB1240" s="227"/>
      <c r="AC1240" s="227"/>
      <c r="AD1240" s="227"/>
      <c r="AE1240" s="227"/>
      <c r="AF1240" s="227"/>
      <c r="AG1240" s="227"/>
      <c r="AH1240" s="227"/>
      <c r="AI1240" s="227"/>
    </row>
    <row r="1241" hidden="1">
      <c r="A1241" s="227"/>
      <c r="B1241" s="227"/>
      <c r="C1241" s="227"/>
      <c r="D1241" s="227"/>
      <c r="E1241" s="227"/>
      <c r="F1241" s="227"/>
      <c r="G1241" s="227"/>
      <c r="H1241" s="227"/>
      <c r="I1241" s="227"/>
      <c r="J1241" s="227"/>
      <c r="K1241" s="227"/>
      <c r="L1241" s="227"/>
      <c r="M1241" s="227"/>
      <c r="N1241" s="227"/>
      <c r="O1241" s="227"/>
      <c r="P1241" s="227"/>
      <c r="Q1241" s="227"/>
      <c r="R1241" s="227"/>
      <c r="S1241" s="227"/>
      <c r="T1241" s="227"/>
      <c r="U1241" s="227"/>
      <c r="V1241" s="227"/>
      <c r="W1241" s="227"/>
      <c r="X1241" s="227"/>
      <c r="Y1241" s="227"/>
      <c r="Z1241" s="227"/>
      <c r="AA1241" s="227"/>
      <c r="AB1241" s="227"/>
      <c r="AC1241" s="227"/>
      <c r="AD1241" s="227"/>
      <c r="AE1241" s="227"/>
      <c r="AF1241" s="227"/>
      <c r="AG1241" s="227"/>
      <c r="AH1241" s="227"/>
      <c r="AI1241" s="227"/>
    </row>
    <row r="1242" hidden="1">
      <c r="A1242" s="227"/>
      <c r="B1242" s="227"/>
      <c r="C1242" s="227"/>
      <c r="D1242" s="227"/>
      <c r="E1242" s="227"/>
      <c r="F1242" s="227"/>
      <c r="G1242" s="227"/>
      <c r="H1242" s="227"/>
      <c r="I1242" s="227"/>
      <c r="J1242" s="227"/>
      <c r="K1242" s="227"/>
      <c r="L1242" s="227"/>
      <c r="M1242" s="227"/>
      <c r="N1242" s="227"/>
      <c r="O1242" s="227"/>
      <c r="P1242" s="227"/>
      <c r="Q1242" s="227"/>
      <c r="R1242" s="227"/>
      <c r="S1242" s="227"/>
      <c r="T1242" s="227"/>
      <c r="U1242" s="227"/>
      <c r="V1242" s="227"/>
      <c r="W1242" s="227"/>
      <c r="X1242" s="227"/>
      <c r="Y1242" s="227"/>
      <c r="Z1242" s="227"/>
      <c r="AA1242" s="227"/>
      <c r="AB1242" s="227"/>
      <c r="AC1242" s="227"/>
      <c r="AD1242" s="227"/>
      <c r="AE1242" s="227"/>
      <c r="AF1242" s="227"/>
      <c r="AG1242" s="227"/>
      <c r="AH1242" s="227"/>
      <c r="AI1242" s="227"/>
    </row>
    <row r="1243" hidden="1">
      <c r="A1243" s="227"/>
      <c r="B1243" s="227"/>
      <c r="C1243" s="227"/>
      <c r="D1243" s="227"/>
      <c r="E1243" s="227"/>
      <c r="F1243" s="227"/>
      <c r="G1243" s="227"/>
      <c r="H1243" s="227"/>
      <c r="I1243" s="227"/>
      <c r="J1243" s="227"/>
      <c r="K1243" s="227"/>
      <c r="L1243" s="227"/>
      <c r="M1243" s="227"/>
      <c r="N1243" s="227"/>
      <c r="O1243" s="227"/>
      <c r="P1243" s="227"/>
      <c r="Q1243" s="227"/>
      <c r="R1243" s="227"/>
      <c r="S1243" s="227"/>
      <c r="T1243" s="227"/>
      <c r="U1243" s="227"/>
      <c r="V1243" s="227"/>
      <c r="W1243" s="227"/>
      <c r="X1243" s="227"/>
      <c r="Y1243" s="227"/>
      <c r="Z1243" s="227"/>
      <c r="AA1243" s="227"/>
      <c r="AB1243" s="227"/>
      <c r="AC1243" s="227"/>
      <c r="AD1243" s="227"/>
      <c r="AE1243" s="227"/>
      <c r="AF1243" s="227"/>
      <c r="AG1243" s="227"/>
      <c r="AH1243" s="227"/>
      <c r="AI1243" s="227"/>
    </row>
    <row r="1244" hidden="1">
      <c r="A1244" s="227"/>
      <c r="B1244" s="227"/>
      <c r="C1244" s="227"/>
      <c r="D1244" s="227"/>
      <c r="E1244" s="227"/>
      <c r="F1244" s="227"/>
      <c r="G1244" s="227"/>
      <c r="H1244" s="227"/>
      <c r="I1244" s="227"/>
      <c r="J1244" s="227"/>
      <c r="K1244" s="227"/>
      <c r="L1244" s="227"/>
      <c r="M1244" s="227"/>
      <c r="N1244" s="227"/>
      <c r="O1244" s="227"/>
      <c r="P1244" s="227"/>
      <c r="Q1244" s="227"/>
      <c r="R1244" s="227"/>
      <c r="S1244" s="227"/>
      <c r="T1244" s="227"/>
      <c r="U1244" s="227"/>
      <c r="V1244" s="227"/>
      <c r="W1244" s="227"/>
      <c r="X1244" s="227"/>
      <c r="Y1244" s="227"/>
      <c r="Z1244" s="227"/>
      <c r="AA1244" s="227"/>
      <c r="AB1244" s="227"/>
      <c r="AC1244" s="227"/>
      <c r="AD1244" s="227"/>
      <c r="AE1244" s="227"/>
      <c r="AF1244" s="227"/>
      <c r="AG1244" s="227"/>
      <c r="AH1244" s="227"/>
      <c r="AI1244" s="227"/>
    </row>
    <row r="1245" hidden="1">
      <c r="A1245" s="227"/>
      <c r="B1245" s="227"/>
      <c r="C1245" s="227"/>
      <c r="D1245" s="227"/>
      <c r="E1245" s="227"/>
      <c r="F1245" s="227"/>
      <c r="G1245" s="227"/>
      <c r="H1245" s="227"/>
      <c r="I1245" s="227"/>
      <c r="J1245" s="227"/>
      <c r="K1245" s="227"/>
      <c r="L1245" s="227"/>
      <c r="M1245" s="227"/>
      <c r="N1245" s="227"/>
      <c r="O1245" s="227"/>
      <c r="P1245" s="227"/>
      <c r="Q1245" s="227"/>
      <c r="R1245" s="227"/>
      <c r="S1245" s="227"/>
      <c r="T1245" s="227"/>
      <c r="U1245" s="227"/>
      <c r="V1245" s="227"/>
      <c r="W1245" s="227"/>
      <c r="X1245" s="227"/>
      <c r="Y1245" s="227"/>
      <c r="Z1245" s="227"/>
      <c r="AA1245" s="227"/>
      <c r="AB1245" s="227"/>
      <c r="AC1245" s="227"/>
      <c r="AD1245" s="227"/>
      <c r="AE1245" s="227"/>
      <c r="AF1245" s="227"/>
      <c r="AG1245" s="227"/>
      <c r="AH1245" s="227"/>
      <c r="AI1245" s="227"/>
    </row>
    <row r="1246" hidden="1">
      <c r="A1246" s="227"/>
      <c r="B1246" s="227"/>
      <c r="C1246" s="227"/>
      <c r="D1246" s="227"/>
      <c r="E1246" s="227"/>
      <c r="F1246" s="227"/>
      <c r="G1246" s="227"/>
      <c r="H1246" s="227"/>
      <c r="I1246" s="227"/>
      <c r="J1246" s="227"/>
      <c r="K1246" s="227"/>
      <c r="L1246" s="227"/>
      <c r="M1246" s="227"/>
      <c r="N1246" s="227"/>
      <c r="O1246" s="227"/>
      <c r="P1246" s="227"/>
      <c r="Q1246" s="227"/>
      <c r="R1246" s="227"/>
      <c r="S1246" s="227"/>
      <c r="T1246" s="227"/>
      <c r="U1246" s="227"/>
      <c r="V1246" s="227"/>
      <c r="W1246" s="227"/>
      <c r="X1246" s="227"/>
      <c r="Y1246" s="227"/>
      <c r="Z1246" s="227"/>
      <c r="AA1246" s="227"/>
      <c r="AB1246" s="227"/>
      <c r="AC1246" s="227"/>
      <c r="AD1246" s="227"/>
      <c r="AE1246" s="227"/>
      <c r="AF1246" s="227"/>
      <c r="AG1246" s="227"/>
      <c r="AH1246" s="227"/>
      <c r="AI1246" s="227"/>
    </row>
    <row r="1247" hidden="1">
      <c r="A1247" s="227"/>
      <c r="B1247" s="227"/>
      <c r="C1247" s="227"/>
      <c r="D1247" s="227"/>
      <c r="E1247" s="227"/>
      <c r="F1247" s="227"/>
      <c r="G1247" s="227"/>
      <c r="H1247" s="227"/>
      <c r="I1247" s="227"/>
      <c r="J1247" s="227"/>
      <c r="K1247" s="227"/>
      <c r="L1247" s="227"/>
      <c r="M1247" s="227"/>
      <c r="N1247" s="227"/>
      <c r="O1247" s="227"/>
      <c r="P1247" s="227"/>
      <c r="Q1247" s="227"/>
      <c r="R1247" s="227"/>
      <c r="S1247" s="227"/>
      <c r="T1247" s="227"/>
      <c r="U1247" s="227"/>
      <c r="V1247" s="227"/>
      <c r="W1247" s="227"/>
      <c r="X1247" s="227"/>
      <c r="Y1247" s="227"/>
      <c r="Z1247" s="227"/>
      <c r="AA1247" s="227"/>
      <c r="AB1247" s="227"/>
      <c r="AC1247" s="227"/>
      <c r="AD1247" s="227"/>
      <c r="AE1247" s="227"/>
      <c r="AF1247" s="227"/>
      <c r="AG1247" s="227"/>
      <c r="AH1247" s="227"/>
      <c r="AI1247" s="227"/>
    </row>
    <row r="1248" hidden="1">
      <c r="A1248" s="227"/>
      <c r="B1248" s="227"/>
      <c r="C1248" s="227"/>
      <c r="D1248" s="227"/>
      <c r="E1248" s="227"/>
      <c r="F1248" s="227"/>
      <c r="G1248" s="227"/>
      <c r="H1248" s="227"/>
      <c r="I1248" s="227"/>
      <c r="J1248" s="227"/>
      <c r="K1248" s="227"/>
      <c r="L1248" s="227"/>
      <c r="M1248" s="227"/>
      <c r="N1248" s="227"/>
      <c r="O1248" s="227"/>
      <c r="P1248" s="227"/>
      <c r="Q1248" s="227"/>
      <c r="R1248" s="227"/>
      <c r="S1248" s="227"/>
      <c r="T1248" s="227"/>
      <c r="U1248" s="227"/>
      <c r="V1248" s="227"/>
      <c r="W1248" s="227"/>
      <c r="X1248" s="227"/>
      <c r="Y1248" s="227"/>
      <c r="Z1248" s="227"/>
      <c r="AA1248" s="227"/>
      <c r="AB1248" s="227"/>
      <c r="AC1248" s="227"/>
      <c r="AD1248" s="227"/>
      <c r="AE1248" s="227"/>
      <c r="AF1248" s="227"/>
      <c r="AG1248" s="227"/>
      <c r="AH1248" s="227"/>
      <c r="AI1248" s="227"/>
    </row>
    <row r="1249" hidden="1">
      <c r="A1249" s="227"/>
      <c r="B1249" s="227"/>
      <c r="C1249" s="227"/>
      <c r="D1249" s="227"/>
      <c r="E1249" s="227"/>
      <c r="F1249" s="227"/>
      <c r="G1249" s="227"/>
      <c r="H1249" s="227"/>
      <c r="I1249" s="227"/>
      <c r="J1249" s="227"/>
      <c r="K1249" s="227"/>
      <c r="L1249" s="227"/>
      <c r="M1249" s="227"/>
      <c r="N1249" s="227"/>
      <c r="O1249" s="227"/>
      <c r="P1249" s="227"/>
      <c r="Q1249" s="227"/>
      <c r="R1249" s="227"/>
      <c r="S1249" s="227"/>
      <c r="T1249" s="227"/>
      <c r="U1249" s="227"/>
      <c r="V1249" s="227"/>
      <c r="W1249" s="227"/>
      <c r="X1249" s="227"/>
      <c r="Y1249" s="227"/>
      <c r="Z1249" s="227"/>
      <c r="AA1249" s="227"/>
      <c r="AB1249" s="227"/>
      <c r="AC1249" s="227"/>
      <c r="AD1249" s="227"/>
      <c r="AE1249" s="227"/>
      <c r="AF1249" s="227"/>
      <c r="AG1249" s="227"/>
      <c r="AH1249" s="227"/>
      <c r="AI1249" s="227"/>
    </row>
    <row r="1250" hidden="1">
      <c r="A1250" s="227"/>
      <c r="B1250" s="227"/>
      <c r="C1250" s="227"/>
      <c r="D1250" s="227"/>
      <c r="E1250" s="227"/>
      <c r="F1250" s="227"/>
      <c r="G1250" s="227"/>
      <c r="H1250" s="227"/>
      <c r="I1250" s="227"/>
      <c r="J1250" s="227"/>
      <c r="K1250" s="227"/>
      <c r="L1250" s="227"/>
      <c r="M1250" s="227"/>
      <c r="N1250" s="227"/>
      <c r="O1250" s="227"/>
      <c r="P1250" s="227"/>
      <c r="Q1250" s="227"/>
      <c r="R1250" s="227"/>
      <c r="S1250" s="227"/>
      <c r="T1250" s="227"/>
      <c r="U1250" s="227"/>
      <c r="V1250" s="227"/>
      <c r="W1250" s="227"/>
      <c r="X1250" s="227"/>
      <c r="Y1250" s="227"/>
      <c r="Z1250" s="227"/>
      <c r="AA1250" s="227"/>
      <c r="AB1250" s="227"/>
      <c r="AC1250" s="227"/>
      <c r="AD1250" s="227"/>
      <c r="AE1250" s="227"/>
      <c r="AF1250" s="227"/>
      <c r="AG1250" s="227"/>
      <c r="AH1250" s="227"/>
      <c r="AI1250" s="227"/>
    </row>
    <row r="1251" hidden="1">
      <c r="A1251" s="227"/>
      <c r="B1251" s="227"/>
      <c r="C1251" s="227"/>
      <c r="D1251" s="227"/>
      <c r="E1251" s="227"/>
      <c r="F1251" s="227"/>
      <c r="G1251" s="227"/>
      <c r="H1251" s="227"/>
      <c r="I1251" s="227"/>
      <c r="J1251" s="227"/>
      <c r="K1251" s="227"/>
      <c r="L1251" s="227"/>
      <c r="M1251" s="227"/>
      <c r="N1251" s="227"/>
      <c r="O1251" s="227"/>
      <c r="P1251" s="227"/>
      <c r="Q1251" s="227"/>
      <c r="R1251" s="227"/>
      <c r="S1251" s="227"/>
      <c r="T1251" s="227"/>
      <c r="U1251" s="227"/>
      <c r="V1251" s="227"/>
      <c r="W1251" s="227"/>
      <c r="X1251" s="227"/>
      <c r="Y1251" s="227"/>
      <c r="Z1251" s="227"/>
      <c r="AA1251" s="227"/>
      <c r="AB1251" s="227"/>
      <c r="AC1251" s="227"/>
      <c r="AD1251" s="227"/>
      <c r="AE1251" s="227"/>
      <c r="AF1251" s="227"/>
      <c r="AG1251" s="227"/>
      <c r="AH1251" s="227"/>
      <c r="AI1251" s="227"/>
    </row>
    <row r="1252" hidden="1">
      <c r="A1252" s="227"/>
      <c r="B1252" s="227"/>
      <c r="C1252" s="227"/>
      <c r="D1252" s="227"/>
      <c r="E1252" s="227"/>
      <c r="F1252" s="227"/>
      <c r="G1252" s="227"/>
      <c r="H1252" s="227"/>
      <c r="I1252" s="227"/>
      <c r="J1252" s="227"/>
      <c r="K1252" s="227"/>
      <c r="L1252" s="227"/>
      <c r="M1252" s="227"/>
      <c r="N1252" s="227"/>
      <c r="O1252" s="227"/>
      <c r="P1252" s="227"/>
      <c r="Q1252" s="227"/>
      <c r="R1252" s="227"/>
      <c r="S1252" s="227"/>
      <c r="T1252" s="227"/>
      <c r="U1252" s="227"/>
      <c r="V1252" s="227"/>
      <c r="W1252" s="227"/>
      <c r="X1252" s="227"/>
      <c r="Y1252" s="227"/>
      <c r="Z1252" s="227"/>
      <c r="AA1252" s="227"/>
      <c r="AB1252" s="227"/>
      <c r="AC1252" s="227"/>
      <c r="AD1252" s="227"/>
      <c r="AE1252" s="227"/>
      <c r="AF1252" s="227"/>
      <c r="AG1252" s="227"/>
      <c r="AH1252" s="227"/>
      <c r="AI1252" s="227"/>
    </row>
    <row r="1253" hidden="1">
      <c r="A1253" s="227"/>
      <c r="B1253" s="227"/>
      <c r="C1253" s="227"/>
      <c r="D1253" s="227"/>
      <c r="E1253" s="227"/>
      <c r="F1253" s="227"/>
      <c r="G1253" s="227"/>
      <c r="H1253" s="227"/>
      <c r="I1253" s="227"/>
      <c r="J1253" s="227"/>
      <c r="K1253" s="227"/>
      <c r="L1253" s="227"/>
      <c r="M1253" s="227"/>
      <c r="N1253" s="227"/>
      <c r="O1253" s="227"/>
      <c r="P1253" s="227"/>
      <c r="Q1253" s="227"/>
      <c r="R1253" s="227"/>
      <c r="S1253" s="227"/>
      <c r="T1253" s="227"/>
      <c r="U1253" s="227"/>
      <c r="V1253" s="227"/>
      <c r="W1253" s="227"/>
      <c r="X1253" s="227"/>
      <c r="Y1253" s="227"/>
      <c r="Z1253" s="227"/>
      <c r="AA1253" s="227"/>
      <c r="AB1253" s="227"/>
      <c r="AC1253" s="227"/>
      <c r="AD1253" s="227"/>
      <c r="AE1253" s="227"/>
      <c r="AF1253" s="227"/>
      <c r="AG1253" s="227"/>
      <c r="AH1253" s="227"/>
      <c r="AI1253" s="227"/>
    </row>
    <row r="1254" hidden="1">
      <c r="A1254" s="227"/>
      <c r="B1254" s="227"/>
      <c r="C1254" s="227"/>
      <c r="D1254" s="227"/>
      <c r="E1254" s="227"/>
      <c r="F1254" s="227"/>
      <c r="G1254" s="227"/>
      <c r="H1254" s="227"/>
      <c r="I1254" s="227"/>
      <c r="J1254" s="227"/>
      <c r="K1254" s="227"/>
      <c r="L1254" s="227"/>
      <c r="M1254" s="227"/>
      <c r="N1254" s="227"/>
      <c r="O1254" s="227"/>
      <c r="P1254" s="227"/>
      <c r="Q1254" s="227"/>
      <c r="R1254" s="227"/>
      <c r="S1254" s="227"/>
      <c r="T1254" s="227"/>
      <c r="U1254" s="227"/>
      <c r="V1254" s="227"/>
      <c r="W1254" s="227"/>
      <c r="X1254" s="227"/>
      <c r="Y1254" s="227"/>
      <c r="Z1254" s="227"/>
      <c r="AA1254" s="227"/>
      <c r="AB1254" s="227"/>
      <c r="AC1254" s="227"/>
      <c r="AD1254" s="227"/>
      <c r="AE1254" s="227"/>
      <c r="AF1254" s="227"/>
      <c r="AG1254" s="227"/>
      <c r="AH1254" s="227"/>
      <c r="AI1254" s="227"/>
    </row>
    <row r="1255" hidden="1">
      <c r="A1255" s="227"/>
      <c r="B1255" s="227"/>
      <c r="C1255" s="227"/>
      <c r="D1255" s="227"/>
      <c r="E1255" s="227"/>
      <c r="F1255" s="227"/>
      <c r="G1255" s="227"/>
      <c r="H1255" s="227"/>
      <c r="I1255" s="227"/>
      <c r="J1255" s="227"/>
      <c r="K1255" s="227"/>
      <c r="L1255" s="227"/>
      <c r="M1255" s="227"/>
      <c r="N1255" s="227"/>
      <c r="O1255" s="227"/>
      <c r="P1255" s="227"/>
      <c r="Q1255" s="227"/>
      <c r="R1255" s="227"/>
      <c r="S1255" s="227"/>
      <c r="T1255" s="227"/>
      <c r="U1255" s="227"/>
      <c r="V1255" s="227"/>
      <c r="W1255" s="227"/>
      <c r="X1255" s="227"/>
      <c r="Y1255" s="227"/>
      <c r="Z1255" s="227"/>
      <c r="AA1255" s="227"/>
      <c r="AB1255" s="227"/>
      <c r="AC1255" s="227"/>
      <c r="AD1255" s="227"/>
      <c r="AE1255" s="227"/>
      <c r="AF1255" s="227"/>
      <c r="AG1255" s="227"/>
      <c r="AH1255" s="227"/>
      <c r="AI1255" s="227"/>
    </row>
    <row r="1256" hidden="1">
      <c r="A1256" s="227"/>
      <c r="B1256" s="227"/>
      <c r="C1256" s="227"/>
      <c r="D1256" s="227"/>
      <c r="E1256" s="227"/>
      <c r="F1256" s="227"/>
      <c r="G1256" s="227"/>
      <c r="H1256" s="227"/>
      <c r="I1256" s="227"/>
      <c r="J1256" s="227"/>
      <c r="K1256" s="227"/>
      <c r="L1256" s="227"/>
      <c r="M1256" s="227"/>
      <c r="N1256" s="227"/>
      <c r="O1256" s="227"/>
      <c r="P1256" s="227"/>
      <c r="Q1256" s="227"/>
      <c r="R1256" s="227"/>
      <c r="S1256" s="227"/>
      <c r="T1256" s="227"/>
      <c r="U1256" s="227"/>
      <c r="V1256" s="227"/>
      <c r="W1256" s="227"/>
      <c r="X1256" s="227"/>
      <c r="Y1256" s="227"/>
      <c r="Z1256" s="227"/>
      <c r="AA1256" s="227"/>
      <c r="AB1256" s="227"/>
      <c r="AC1256" s="227"/>
      <c r="AD1256" s="227"/>
      <c r="AE1256" s="227"/>
      <c r="AF1256" s="227"/>
      <c r="AG1256" s="227"/>
      <c r="AH1256" s="227"/>
      <c r="AI1256" s="227"/>
    </row>
    <row r="1257" hidden="1">
      <c r="A1257" s="227"/>
      <c r="B1257" s="227"/>
      <c r="C1257" s="227"/>
      <c r="D1257" s="227"/>
      <c r="E1257" s="227"/>
      <c r="F1257" s="227"/>
      <c r="G1257" s="227"/>
      <c r="H1257" s="227"/>
      <c r="I1257" s="227"/>
      <c r="J1257" s="227"/>
      <c r="K1257" s="227"/>
      <c r="L1257" s="227"/>
      <c r="M1257" s="227"/>
      <c r="N1257" s="227"/>
      <c r="O1257" s="227"/>
      <c r="P1257" s="227"/>
      <c r="Q1257" s="227"/>
      <c r="R1257" s="227"/>
      <c r="S1257" s="227"/>
      <c r="T1257" s="227"/>
      <c r="U1257" s="227"/>
      <c r="V1257" s="227"/>
      <c r="W1257" s="227"/>
      <c r="X1257" s="227"/>
      <c r="Y1257" s="227"/>
      <c r="Z1257" s="227"/>
      <c r="AA1257" s="227"/>
      <c r="AB1257" s="227"/>
      <c r="AC1257" s="227"/>
      <c r="AD1257" s="227"/>
      <c r="AE1257" s="227"/>
      <c r="AF1257" s="227"/>
      <c r="AG1257" s="227"/>
      <c r="AH1257" s="227"/>
      <c r="AI1257" s="227"/>
    </row>
    <row r="1258" hidden="1">
      <c r="A1258" s="227"/>
      <c r="B1258" s="227"/>
      <c r="C1258" s="227"/>
      <c r="D1258" s="227"/>
      <c r="E1258" s="227"/>
      <c r="F1258" s="227"/>
      <c r="G1258" s="227"/>
      <c r="H1258" s="227"/>
      <c r="I1258" s="227"/>
      <c r="J1258" s="227"/>
      <c r="K1258" s="227"/>
      <c r="L1258" s="227"/>
      <c r="M1258" s="227"/>
      <c r="N1258" s="227"/>
      <c r="O1258" s="227"/>
      <c r="P1258" s="227"/>
      <c r="Q1258" s="227"/>
      <c r="R1258" s="227"/>
      <c r="S1258" s="227"/>
      <c r="T1258" s="227"/>
      <c r="U1258" s="227"/>
      <c r="V1258" s="227"/>
      <c r="W1258" s="227"/>
      <c r="X1258" s="227"/>
      <c r="Y1258" s="227"/>
      <c r="Z1258" s="227"/>
      <c r="AA1258" s="227"/>
      <c r="AB1258" s="227"/>
      <c r="AC1258" s="227"/>
      <c r="AD1258" s="227"/>
      <c r="AE1258" s="227"/>
      <c r="AF1258" s="227"/>
      <c r="AG1258" s="227"/>
      <c r="AH1258" s="227"/>
      <c r="AI1258" s="227"/>
    </row>
    <row r="1259" hidden="1">
      <c r="A1259" s="227"/>
      <c r="B1259" s="227"/>
      <c r="C1259" s="227"/>
      <c r="D1259" s="227"/>
      <c r="E1259" s="227"/>
      <c r="F1259" s="227"/>
      <c r="G1259" s="227"/>
      <c r="H1259" s="227"/>
      <c r="I1259" s="227"/>
      <c r="J1259" s="227"/>
      <c r="K1259" s="227"/>
      <c r="L1259" s="227"/>
      <c r="M1259" s="227"/>
      <c r="N1259" s="227"/>
      <c r="O1259" s="227"/>
      <c r="P1259" s="227"/>
      <c r="Q1259" s="227"/>
      <c r="R1259" s="227"/>
      <c r="S1259" s="227"/>
      <c r="T1259" s="227"/>
      <c r="U1259" s="227"/>
      <c r="V1259" s="227"/>
      <c r="W1259" s="227"/>
      <c r="X1259" s="227"/>
      <c r="Y1259" s="227"/>
      <c r="Z1259" s="227"/>
      <c r="AA1259" s="227"/>
      <c r="AB1259" s="227"/>
      <c r="AC1259" s="227"/>
      <c r="AD1259" s="227"/>
      <c r="AE1259" s="227"/>
      <c r="AF1259" s="227"/>
      <c r="AG1259" s="227"/>
      <c r="AH1259" s="227"/>
      <c r="AI1259" s="227"/>
    </row>
    <row r="1260" hidden="1">
      <c r="A1260" s="227"/>
      <c r="B1260" s="227"/>
      <c r="C1260" s="227"/>
      <c r="D1260" s="227"/>
      <c r="E1260" s="227"/>
      <c r="F1260" s="227"/>
      <c r="G1260" s="227"/>
      <c r="H1260" s="227"/>
      <c r="I1260" s="227"/>
      <c r="J1260" s="227"/>
      <c r="K1260" s="227"/>
      <c r="L1260" s="227"/>
      <c r="M1260" s="227"/>
      <c r="N1260" s="227"/>
      <c r="O1260" s="227"/>
      <c r="P1260" s="227"/>
      <c r="Q1260" s="227"/>
      <c r="R1260" s="227"/>
      <c r="S1260" s="227"/>
      <c r="T1260" s="227"/>
      <c r="U1260" s="227"/>
      <c r="V1260" s="227"/>
      <c r="W1260" s="227"/>
      <c r="X1260" s="227"/>
      <c r="Y1260" s="227"/>
      <c r="Z1260" s="227"/>
      <c r="AA1260" s="227"/>
      <c r="AB1260" s="227"/>
      <c r="AC1260" s="227"/>
      <c r="AD1260" s="227"/>
      <c r="AE1260" s="227"/>
      <c r="AF1260" s="227"/>
      <c r="AG1260" s="227"/>
      <c r="AH1260" s="227"/>
      <c r="AI1260" s="227"/>
    </row>
    <row r="1261" hidden="1">
      <c r="A1261" s="227"/>
      <c r="B1261" s="227"/>
      <c r="C1261" s="227"/>
      <c r="D1261" s="227"/>
      <c r="E1261" s="227"/>
      <c r="F1261" s="227"/>
      <c r="G1261" s="227"/>
      <c r="H1261" s="227"/>
      <c r="I1261" s="227"/>
      <c r="J1261" s="227"/>
      <c r="K1261" s="227"/>
      <c r="L1261" s="227"/>
      <c r="M1261" s="227"/>
      <c r="N1261" s="227"/>
      <c r="O1261" s="227"/>
      <c r="P1261" s="227"/>
      <c r="Q1261" s="227"/>
      <c r="R1261" s="227"/>
      <c r="S1261" s="227"/>
      <c r="T1261" s="227"/>
      <c r="U1261" s="227"/>
      <c r="V1261" s="227"/>
      <c r="W1261" s="227"/>
      <c r="X1261" s="227"/>
      <c r="Y1261" s="227"/>
      <c r="Z1261" s="227"/>
      <c r="AA1261" s="227"/>
      <c r="AB1261" s="227"/>
      <c r="AC1261" s="227"/>
      <c r="AD1261" s="227"/>
      <c r="AE1261" s="227"/>
      <c r="AF1261" s="227"/>
      <c r="AG1261" s="227"/>
      <c r="AH1261" s="227"/>
      <c r="AI1261" s="227"/>
    </row>
    <row r="1262" hidden="1">
      <c r="A1262" s="227"/>
      <c r="B1262" s="227"/>
      <c r="C1262" s="227"/>
      <c r="D1262" s="227"/>
      <c r="E1262" s="227"/>
      <c r="F1262" s="227"/>
      <c r="G1262" s="227"/>
      <c r="H1262" s="227"/>
      <c r="I1262" s="227"/>
      <c r="J1262" s="227"/>
      <c r="K1262" s="227"/>
      <c r="L1262" s="227"/>
      <c r="M1262" s="227"/>
      <c r="N1262" s="227"/>
      <c r="O1262" s="227"/>
      <c r="P1262" s="227"/>
      <c r="Q1262" s="227"/>
      <c r="R1262" s="227"/>
      <c r="S1262" s="227"/>
      <c r="T1262" s="227"/>
      <c r="U1262" s="227"/>
      <c r="V1262" s="227"/>
      <c r="W1262" s="227"/>
      <c r="X1262" s="227"/>
      <c r="Y1262" s="227"/>
      <c r="Z1262" s="227"/>
      <c r="AA1262" s="227"/>
      <c r="AB1262" s="227"/>
      <c r="AC1262" s="227"/>
      <c r="AD1262" s="227"/>
      <c r="AE1262" s="227"/>
      <c r="AF1262" s="227"/>
      <c r="AG1262" s="227"/>
      <c r="AH1262" s="227"/>
      <c r="AI1262" s="227"/>
    </row>
    <row r="1263" hidden="1">
      <c r="A1263" s="227"/>
      <c r="B1263" s="227"/>
      <c r="C1263" s="227"/>
      <c r="D1263" s="227"/>
      <c r="E1263" s="227"/>
      <c r="F1263" s="227"/>
      <c r="G1263" s="227"/>
      <c r="H1263" s="227"/>
      <c r="I1263" s="227"/>
      <c r="J1263" s="227"/>
      <c r="K1263" s="227"/>
      <c r="L1263" s="227"/>
      <c r="M1263" s="227"/>
      <c r="N1263" s="227"/>
      <c r="O1263" s="227"/>
      <c r="P1263" s="227"/>
      <c r="Q1263" s="227"/>
      <c r="R1263" s="227"/>
      <c r="S1263" s="227"/>
      <c r="T1263" s="227"/>
      <c r="U1263" s="227"/>
      <c r="V1263" s="227"/>
      <c r="W1263" s="227"/>
      <c r="X1263" s="227"/>
      <c r="Y1263" s="227"/>
      <c r="Z1263" s="227"/>
      <c r="AA1263" s="227"/>
      <c r="AB1263" s="227"/>
      <c r="AC1263" s="227"/>
      <c r="AD1263" s="227"/>
      <c r="AE1263" s="227"/>
      <c r="AF1263" s="227"/>
      <c r="AG1263" s="227"/>
      <c r="AH1263" s="227"/>
      <c r="AI1263" s="227"/>
    </row>
    <row r="1264" hidden="1">
      <c r="A1264" s="227"/>
      <c r="B1264" s="227"/>
      <c r="C1264" s="227"/>
      <c r="D1264" s="227"/>
      <c r="E1264" s="227"/>
      <c r="F1264" s="227"/>
      <c r="G1264" s="227"/>
      <c r="H1264" s="227"/>
      <c r="I1264" s="227"/>
      <c r="J1264" s="227"/>
      <c r="K1264" s="227"/>
      <c r="L1264" s="227"/>
      <c r="M1264" s="227"/>
      <c r="N1264" s="227"/>
      <c r="O1264" s="227"/>
      <c r="P1264" s="227"/>
      <c r="Q1264" s="227"/>
      <c r="R1264" s="227"/>
      <c r="S1264" s="227"/>
      <c r="T1264" s="227"/>
      <c r="U1264" s="227"/>
      <c r="V1264" s="227"/>
      <c r="W1264" s="227"/>
      <c r="X1264" s="227"/>
      <c r="Y1264" s="227"/>
      <c r="Z1264" s="227"/>
      <c r="AA1264" s="227"/>
      <c r="AB1264" s="227"/>
      <c r="AC1264" s="227"/>
      <c r="AD1264" s="227"/>
      <c r="AE1264" s="227"/>
      <c r="AF1264" s="227"/>
      <c r="AG1264" s="227"/>
      <c r="AH1264" s="227"/>
      <c r="AI1264" s="227"/>
    </row>
    <row r="1265" hidden="1">
      <c r="A1265" s="227"/>
      <c r="B1265" s="227"/>
      <c r="C1265" s="227"/>
      <c r="D1265" s="227"/>
      <c r="E1265" s="227"/>
      <c r="F1265" s="227"/>
      <c r="G1265" s="227"/>
      <c r="H1265" s="227"/>
      <c r="I1265" s="227"/>
      <c r="J1265" s="227"/>
      <c r="K1265" s="227"/>
      <c r="L1265" s="227"/>
      <c r="M1265" s="227"/>
      <c r="N1265" s="227"/>
      <c r="O1265" s="227"/>
      <c r="P1265" s="227"/>
      <c r="Q1265" s="227"/>
      <c r="R1265" s="227"/>
      <c r="S1265" s="227"/>
      <c r="T1265" s="227"/>
      <c r="U1265" s="227"/>
      <c r="V1265" s="227"/>
      <c r="W1265" s="227"/>
      <c r="X1265" s="227"/>
      <c r="Y1265" s="227"/>
      <c r="Z1265" s="227"/>
      <c r="AA1265" s="227"/>
      <c r="AB1265" s="227"/>
      <c r="AC1265" s="227"/>
      <c r="AD1265" s="227"/>
      <c r="AE1265" s="227"/>
      <c r="AF1265" s="227"/>
      <c r="AG1265" s="227"/>
      <c r="AH1265" s="227"/>
      <c r="AI1265" s="227"/>
    </row>
    <row r="1266" hidden="1">
      <c r="A1266" s="227"/>
      <c r="B1266" s="227"/>
      <c r="C1266" s="227"/>
      <c r="D1266" s="227"/>
      <c r="E1266" s="227"/>
      <c r="F1266" s="227"/>
      <c r="G1266" s="227"/>
      <c r="H1266" s="227"/>
      <c r="I1266" s="227"/>
      <c r="J1266" s="227"/>
      <c r="K1266" s="227"/>
      <c r="L1266" s="227"/>
      <c r="M1266" s="227"/>
      <c r="N1266" s="227"/>
      <c r="O1266" s="227"/>
      <c r="P1266" s="227"/>
      <c r="Q1266" s="227"/>
      <c r="R1266" s="227"/>
      <c r="S1266" s="227"/>
      <c r="T1266" s="227"/>
      <c r="U1266" s="227"/>
      <c r="V1266" s="227"/>
      <c r="W1266" s="227"/>
      <c r="X1266" s="227"/>
      <c r="Y1266" s="227"/>
      <c r="Z1266" s="227"/>
      <c r="AA1266" s="227"/>
      <c r="AB1266" s="227"/>
      <c r="AC1266" s="227"/>
      <c r="AD1266" s="227"/>
      <c r="AE1266" s="227"/>
      <c r="AF1266" s="227"/>
      <c r="AG1266" s="227"/>
      <c r="AH1266" s="227"/>
      <c r="AI1266" s="227"/>
    </row>
    <row r="1267" hidden="1">
      <c r="A1267" s="227"/>
      <c r="B1267" s="227"/>
      <c r="C1267" s="227"/>
      <c r="D1267" s="227"/>
      <c r="E1267" s="227"/>
      <c r="F1267" s="227"/>
      <c r="G1267" s="227"/>
      <c r="H1267" s="227"/>
      <c r="I1267" s="227"/>
      <c r="J1267" s="227"/>
      <c r="K1267" s="227"/>
      <c r="L1267" s="227"/>
      <c r="M1267" s="227"/>
      <c r="N1267" s="227"/>
      <c r="O1267" s="227"/>
      <c r="P1267" s="227"/>
      <c r="Q1267" s="227"/>
      <c r="R1267" s="227"/>
      <c r="S1267" s="227"/>
      <c r="T1267" s="227"/>
      <c r="U1267" s="227"/>
      <c r="V1267" s="227"/>
      <c r="W1267" s="227"/>
      <c r="X1267" s="227"/>
      <c r="Y1267" s="227"/>
      <c r="Z1267" s="227"/>
      <c r="AA1267" s="227"/>
      <c r="AB1267" s="227"/>
      <c r="AC1267" s="227"/>
      <c r="AD1267" s="227"/>
      <c r="AE1267" s="227"/>
      <c r="AF1267" s="227"/>
      <c r="AG1267" s="227"/>
      <c r="AH1267" s="227"/>
      <c r="AI1267" s="227"/>
    </row>
    <row r="1268" hidden="1">
      <c r="A1268" s="227"/>
      <c r="B1268" s="227"/>
      <c r="C1268" s="227"/>
      <c r="D1268" s="227"/>
      <c r="E1268" s="227"/>
      <c r="F1268" s="227"/>
      <c r="G1268" s="227"/>
      <c r="H1268" s="227"/>
      <c r="I1268" s="227"/>
      <c r="J1268" s="227"/>
      <c r="K1268" s="227"/>
      <c r="L1268" s="227"/>
      <c r="M1268" s="227"/>
      <c r="N1268" s="227"/>
      <c r="O1268" s="227"/>
      <c r="P1268" s="227"/>
      <c r="Q1268" s="227"/>
      <c r="R1268" s="227"/>
      <c r="S1268" s="227"/>
      <c r="T1268" s="227"/>
      <c r="U1268" s="227"/>
      <c r="V1268" s="227"/>
      <c r="W1268" s="227"/>
      <c r="X1268" s="227"/>
      <c r="Y1268" s="227"/>
      <c r="Z1268" s="227"/>
      <c r="AA1268" s="227"/>
      <c r="AB1268" s="227"/>
      <c r="AC1268" s="227"/>
      <c r="AD1268" s="227"/>
      <c r="AE1268" s="227"/>
      <c r="AF1268" s="227"/>
      <c r="AG1268" s="227"/>
      <c r="AH1268" s="227"/>
      <c r="AI1268" s="227"/>
    </row>
    <row r="1269" hidden="1">
      <c r="A1269" s="227"/>
      <c r="B1269" s="227"/>
      <c r="C1269" s="227"/>
      <c r="D1269" s="227"/>
      <c r="E1269" s="227"/>
      <c r="F1269" s="227"/>
      <c r="G1269" s="227"/>
      <c r="H1269" s="227"/>
      <c r="I1269" s="227"/>
      <c r="J1269" s="227"/>
      <c r="K1269" s="227"/>
      <c r="L1269" s="227"/>
      <c r="M1269" s="227"/>
      <c r="N1269" s="227"/>
      <c r="O1269" s="227"/>
      <c r="P1269" s="227"/>
      <c r="Q1269" s="227"/>
      <c r="R1269" s="227"/>
      <c r="S1269" s="227"/>
      <c r="T1269" s="227"/>
      <c r="U1269" s="227"/>
      <c r="V1269" s="227"/>
      <c r="W1269" s="227"/>
      <c r="X1269" s="227"/>
      <c r="Y1269" s="227"/>
      <c r="Z1269" s="227"/>
      <c r="AA1269" s="227"/>
      <c r="AB1269" s="227"/>
      <c r="AC1269" s="227"/>
      <c r="AD1269" s="227"/>
      <c r="AE1269" s="227"/>
      <c r="AF1269" s="227"/>
      <c r="AG1269" s="227"/>
      <c r="AH1269" s="227"/>
      <c r="AI1269" s="227"/>
    </row>
    <row r="1270" hidden="1">
      <c r="A1270" s="227"/>
      <c r="B1270" s="227"/>
      <c r="C1270" s="227"/>
      <c r="D1270" s="227"/>
      <c r="E1270" s="227"/>
      <c r="F1270" s="227"/>
      <c r="G1270" s="227"/>
      <c r="H1270" s="227"/>
      <c r="I1270" s="227"/>
      <c r="J1270" s="227"/>
      <c r="K1270" s="227"/>
      <c r="L1270" s="227"/>
      <c r="M1270" s="227"/>
      <c r="N1270" s="227"/>
      <c r="O1270" s="227"/>
      <c r="P1270" s="227"/>
      <c r="Q1270" s="227"/>
      <c r="R1270" s="227"/>
      <c r="S1270" s="227"/>
      <c r="T1270" s="227"/>
      <c r="U1270" s="227"/>
      <c r="V1270" s="227"/>
      <c r="W1270" s="227"/>
      <c r="X1270" s="227"/>
      <c r="Y1270" s="227"/>
      <c r="Z1270" s="227"/>
      <c r="AA1270" s="227"/>
      <c r="AB1270" s="227"/>
      <c r="AC1270" s="227"/>
      <c r="AD1270" s="227"/>
      <c r="AE1270" s="227"/>
      <c r="AF1270" s="227"/>
      <c r="AG1270" s="227"/>
      <c r="AH1270" s="227"/>
      <c r="AI1270" s="227"/>
    </row>
    <row r="1271" hidden="1">
      <c r="A1271" s="227"/>
      <c r="B1271" s="227"/>
      <c r="C1271" s="227"/>
      <c r="D1271" s="227"/>
      <c r="E1271" s="227"/>
      <c r="F1271" s="227"/>
      <c r="G1271" s="227"/>
      <c r="H1271" s="227"/>
      <c r="I1271" s="227"/>
      <c r="J1271" s="227"/>
      <c r="K1271" s="227"/>
      <c r="L1271" s="227"/>
      <c r="M1271" s="227"/>
      <c r="N1271" s="227"/>
      <c r="O1271" s="227"/>
      <c r="P1271" s="227"/>
      <c r="Q1271" s="227"/>
      <c r="R1271" s="227"/>
      <c r="S1271" s="227"/>
      <c r="T1271" s="227"/>
      <c r="U1271" s="227"/>
      <c r="V1271" s="227"/>
      <c r="W1271" s="227"/>
      <c r="X1271" s="227"/>
      <c r="Y1271" s="227"/>
      <c r="Z1271" s="227"/>
      <c r="AA1271" s="227"/>
      <c r="AB1271" s="227"/>
      <c r="AC1271" s="227"/>
      <c r="AD1271" s="227"/>
      <c r="AE1271" s="227"/>
      <c r="AF1271" s="227"/>
      <c r="AG1271" s="227"/>
      <c r="AH1271" s="227"/>
      <c r="AI1271" s="227"/>
    </row>
    <row r="1272" hidden="1">
      <c r="A1272" s="227"/>
      <c r="B1272" s="227"/>
      <c r="C1272" s="227"/>
      <c r="D1272" s="227"/>
      <c r="E1272" s="227"/>
      <c r="F1272" s="227"/>
      <c r="G1272" s="227"/>
      <c r="H1272" s="227"/>
      <c r="I1272" s="227"/>
      <c r="J1272" s="227"/>
      <c r="K1272" s="227"/>
      <c r="L1272" s="227"/>
      <c r="M1272" s="227"/>
      <c r="N1272" s="227"/>
      <c r="O1272" s="227"/>
      <c r="P1272" s="227"/>
      <c r="Q1272" s="227"/>
      <c r="R1272" s="227"/>
      <c r="S1272" s="227"/>
      <c r="T1272" s="227"/>
      <c r="U1272" s="227"/>
      <c r="V1272" s="227"/>
      <c r="W1272" s="227"/>
      <c r="X1272" s="227"/>
      <c r="Y1272" s="227"/>
      <c r="Z1272" s="227"/>
      <c r="AA1272" s="227"/>
      <c r="AB1272" s="227"/>
      <c r="AC1272" s="227"/>
      <c r="AD1272" s="227"/>
      <c r="AE1272" s="227"/>
      <c r="AF1272" s="227"/>
      <c r="AG1272" s="227"/>
      <c r="AH1272" s="227"/>
      <c r="AI1272" s="227"/>
    </row>
    <row r="1273" hidden="1">
      <c r="A1273" s="227"/>
      <c r="B1273" s="227"/>
      <c r="C1273" s="227"/>
      <c r="D1273" s="227"/>
      <c r="E1273" s="227"/>
      <c r="F1273" s="227"/>
      <c r="G1273" s="227"/>
      <c r="H1273" s="227"/>
      <c r="I1273" s="227"/>
      <c r="J1273" s="227"/>
      <c r="K1273" s="227"/>
      <c r="L1273" s="227"/>
      <c r="M1273" s="227"/>
      <c r="N1273" s="227"/>
      <c r="O1273" s="227"/>
      <c r="P1273" s="227"/>
      <c r="Q1273" s="227"/>
      <c r="R1273" s="227"/>
      <c r="S1273" s="227"/>
      <c r="T1273" s="227"/>
      <c r="U1273" s="227"/>
      <c r="V1273" s="227"/>
      <c r="W1273" s="227"/>
      <c r="X1273" s="227"/>
      <c r="Y1273" s="227"/>
      <c r="Z1273" s="227"/>
      <c r="AA1273" s="227"/>
      <c r="AB1273" s="227"/>
      <c r="AC1273" s="227"/>
      <c r="AD1273" s="227"/>
      <c r="AE1273" s="227"/>
      <c r="AF1273" s="227"/>
      <c r="AG1273" s="227"/>
      <c r="AH1273" s="227"/>
      <c r="AI1273" s="227"/>
    </row>
    <row r="1274" hidden="1">
      <c r="A1274" s="227"/>
      <c r="B1274" s="227"/>
      <c r="C1274" s="227"/>
      <c r="D1274" s="227"/>
      <c r="E1274" s="227"/>
      <c r="F1274" s="227"/>
      <c r="G1274" s="227"/>
      <c r="H1274" s="227"/>
      <c r="I1274" s="227"/>
      <c r="J1274" s="227"/>
      <c r="K1274" s="227"/>
      <c r="L1274" s="227"/>
      <c r="M1274" s="227"/>
      <c r="N1274" s="227"/>
      <c r="O1274" s="227"/>
      <c r="P1274" s="227"/>
      <c r="Q1274" s="227"/>
      <c r="R1274" s="227"/>
      <c r="S1274" s="227"/>
      <c r="T1274" s="227"/>
      <c r="U1274" s="227"/>
      <c r="V1274" s="227"/>
      <c r="W1274" s="227"/>
      <c r="X1274" s="227"/>
      <c r="Y1274" s="227"/>
      <c r="Z1274" s="227"/>
      <c r="AA1274" s="227"/>
      <c r="AB1274" s="227"/>
      <c r="AC1274" s="227"/>
      <c r="AD1274" s="227"/>
      <c r="AE1274" s="227"/>
      <c r="AF1274" s="227"/>
      <c r="AG1274" s="227"/>
      <c r="AH1274" s="227"/>
      <c r="AI1274" s="227"/>
    </row>
    <row r="1275" hidden="1">
      <c r="A1275" s="227"/>
      <c r="B1275" s="227"/>
      <c r="C1275" s="227"/>
      <c r="D1275" s="227"/>
      <c r="E1275" s="227"/>
      <c r="F1275" s="227"/>
      <c r="G1275" s="227"/>
      <c r="H1275" s="227"/>
      <c r="I1275" s="227"/>
      <c r="J1275" s="227"/>
      <c r="K1275" s="227"/>
      <c r="L1275" s="227"/>
      <c r="M1275" s="227"/>
      <c r="N1275" s="227"/>
      <c r="O1275" s="227"/>
      <c r="P1275" s="227"/>
      <c r="Q1275" s="227"/>
      <c r="R1275" s="227"/>
      <c r="S1275" s="227"/>
      <c r="T1275" s="227"/>
      <c r="U1275" s="227"/>
      <c r="V1275" s="227"/>
      <c r="W1275" s="227"/>
      <c r="X1275" s="227"/>
      <c r="Y1275" s="227"/>
      <c r="Z1275" s="227"/>
      <c r="AA1275" s="227"/>
      <c r="AB1275" s="227"/>
      <c r="AC1275" s="227"/>
      <c r="AD1275" s="227"/>
      <c r="AE1275" s="227"/>
      <c r="AF1275" s="227"/>
      <c r="AG1275" s="227"/>
      <c r="AH1275" s="227"/>
      <c r="AI1275" s="227"/>
    </row>
    <row r="1276" hidden="1">
      <c r="A1276" s="227"/>
      <c r="B1276" s="227"/>
      <c r="C1276" s="227"/>
      <c r="D1276" s="227"/>
      <c r="E1276" s="227"/>
      <c r="F1276" s="227"/>
      <c r="G1276" s="227"/>
      <c r="H1276" s="227"/>
      <c r="I1276" s="227"/>
      <c r="J1276" s="227"/>
      <c r="K1276" s="227"/>
      <c r="L1276" s="227"/>
      <c r="M1276" s="227"/>
      <c r="N1276" s="227"/>
      <c r="O1276" s="227"/>
      <c r="P1276" s="227"/>
      <c r="Q1276" s="227"/>
      <c r="R1276" s="227"/>
      <c r="S1276" s="227"/>
      <c r="T1276" s="227"/>
      <c r="U1276" s="227"/>
      <c r="V1276" s="227"/>
      <c r="W1276" s="227"/>
      <c r="X1276" s="227"/>
      <c r="Y1276" s="227"/>
      <c r="Z1276" s="227"/>
      <c r="AA1276" s="227"/>
      <c r="AB1276" s="227"/>
      <c r="AC1276" s="227"/>
      <c r="AD1276" s="227"/>
      <c r="AE1276" s="227"/>
      <c r="AF1276" s="227"/>
      <c r="AG1276" s="227"/>
      <c r="AH1276" s="227"/>
      <c r="AI1276" s="227"/>
    </row>
    <row r="1277" hidden="1">
      <c r="A1277" s="227"/>
      <c r="B1277" s="227"/>
      <c r="C1277" s="227"/>
      <c r="D1277" s="227"/>
      <c r="E1277" s="227"/>
      <c r="F1277" s="227"/>
      <c r="G1277" s="227"/>
      <c r="H1277" s="227"/>
      <c r="I1277" s="227"/>
      <c r="J1277" s="227"/>
      <c r="K1277" s="227"/>
      <c r="L1277" s="227"/>
      <c r="M1277" s="227"/>
      <c r="N1277" s="227"/>
      <c r="O1277" s="227"/>
      <c r="P1277" s="227"/>
      <c r="Q1277" s="227"/>
      <c r="R1277" s="227"/>
      <c r="S1277" s="227"/>
      <c r="T1277" s="227"/>
      <c r="U1277" s="227"/>
      <c r="V1277" s="227"/>
      <c r="W1277" s="227"/>
      <c r="X1277" s="227"/>
      <c r="Y1277" s="227"/>
      <c r="Z1277" s="227"/>
      <c r="AA1277" s="227"/>
      <c r="AB1277" s="227"/>
      <c r="AC1277" s="227"/>
      <c r="AD1277" s="227"/>
      <c r="AE1277" s="227"/>
      <c r="AF1277" s="227"/>
      <c r="AG1277" s="227"/>
      <c r="AH1277" s="227"/>
      <c r="AI1277" s="227"/>
    </row>
    <row r="1278" hidden="1">
      <c r="A1278" s="227"/>
      <c r="B1278" s="227"/>
      <c r="C1278" s="227"/>
      <c r="D1278" s="227"/>
      <c r="E1278" s="227"/>
      <c r="F1278" s="227"/>
      <c r="G1278" s="227"/>
      <c r="H1278" s="227"/>
      <c r="I1278" s="227"/>
      <c r="J1278" s="227"/>
      <c r="K1278" s="227"/>
      <c r="L1278" s="227"/>
      <c r="M1278" s="227"/>
      <c r="N1278" s="227"/>
      <c r="O1278" s="227"/>
      <c r="P1278" s="227"/>
      <c r="Q1278" s="227"/>
      <c r="R1278" s="227"/>
      <c r="S1278" s="227"/>
      <c r="T1278" s="227"/>
      <c r="U1278" s="227"/>
      <c r="V1278" s="227"/>
      <c r="W1278" s="227"/>
      <c r="X1278" s="227"/>
      <c r="Y1278" s="227"/>
      <c r="Z1278" s="227"/>
      <c r="AA1278" s="227"/>
      <c r="AB1278" s="227"/>
      <c r="AC1278" s="227"/>
      <c r="AD1278" s="227"/>
      <c r="AE1278" s="227"/>
      <c r="AF1278" s="227"/>
      <c r="AG1278" s="227"/>
      <c r="AH1278" s="227"/>
      <c r="AI1278" s="227"/>
    </row>
    <row r="1279" hidden="1">
      <c r="A1279" s="227"/>
      <c r="B1279" s="227"/>
      <c r="C1279" s="227"/>
      <c r="D1279" s="227"/>
      <c r="E1279" s="227"/>
      <c r="F1279" s="227"/>
      <c r="G1279" s="227"/>
      <c r="H1279" s="227"/>
      <c r="I1279" s="227"/>
      <c r="J1279" s="227"/>
      <c r="K1279" s="227"/>
      <c r="L1279" s="227"/>
      <c r="M1279" s="227"/>
      <c r="N1279" s="227"/>
      <c r="O1279" s="227"/>
      <c r="P1279" s="227"/>
      <c r="Q1279" s="227"/>
      <c r="R1279" s="227"/>
      <c r="S1279" s="227"/>
      <c r="T1279" s="227"/>
      <c r="U1279" s="227"/>
      <c r="V1279" s="227"/>
      <c r="W1279" s="227"/>
      <c r="X1279" s="227"/>
      <c r="Y1279" s="227"/>
      <c r="Z1279" s="227"/>
      <c r="AA1279" s="227"/>
      <c r="AB1279" s="227"/>
      <c r="AC1279" s="227"/>
      <c r="AD1279" s="227"/>
      <c r="AE1279" s="227"/>
      <c r="AF1279" s="227"/>
      <c r="AG1279" s="227"/>
      <c r="AH1279" s="227"/>
      <c r="AI1279" s="227"/>
    </row>
    <row r="1280" hidden="1">
      <c r="A1280" s="227"/>
      <c r="B1280" s="227"/>
      <c r="C1280" s="227"/>
      <c r="D1280" s="227"/>
      <c r="E1280" s="227"/>
      <c r="F1280" s="227"/>
      <c r="G1280" s="227"/>
      <c r="H1280" s="227"/>
      <c r="I1280" s="227"/>
      <c r="J1280" s="227"/>
      <c r="K1280" s="227"/>
      <c r="L1280" s="227"/>
      <c r="M1280" s="227"/>
      <c r="N1280" s="227"/>
      <c r="O1280" s="227"/>
      <c r="P1280" s="227"/>
      <c r="Q1280" s="227"/>
      <c r="R1280" s="227"/>
      <c r="S1280" s="227"/>
      <c r="T1280" s="227"/>
      <c r="U1280" s="227"/>
      <c r="V1280" s="227"/>
      <c r="W1280" s="227"/>
      <c r="X1280" s="227"/>
      <c r="Y1280" s="227"/>
      <c r="Z1280" s="227"/>
      <c r="AA1280" s="227"/>
      <c r="AB1280" s="227"/>
      <c r="AC1280" s="227"/>
      <c r="AD1280" s="227"/>
      <c r="AE1280" s="227"/>
      <c r="AF1280" s="227"/>
      <c r="AG1280" s="227"/>
      <c r="AH1280" s="227"/>
      <c r="AI1280" s="227"/>
    </row>
    <row r="1281" hidden="1">
      <c r="A1281" s="227"/>
      <c r="B1281" s="227"/>
      <c r="C1281" s="227"/>
      <c r="D1281" s="227"/>
      <c r="E1281" s="227"/>
      <c r="F1281" s="227"/>
      <c r="G1281" s="227"/>
      <c r="H1281" s="227"/>
      <c r="I1281" s="227"/>
      <c r="J1281" s="227"/>
      <c r="K1281" s="227"/>
      <c r="L1281" s="227"/>
      <c r="M1281" s="227"/>
      <c r="N1281" s="227"/>
      <c r="O1281" s="227"/>
      <c r="P1281" s="227"/>
      <c r="Q1281" s="227"/>
      <c r="R1281" s="227"/>
      <c r="S1281" s="227"/>
      <c r="T1281" s="227"/>
      <c r="U1281" s="227"/>
      <c r="V1281" s="227"/>
      <c r="W1281" s="227"/>
      <c r="X1281" s="227"/>
      <c r="Y1281" s="227"/>
      <c r="Z1281" s="227"/>
      <c r="AA1281" s="227"/>
      <c r="AB1281" s="227"/>
      <c r="AC1281" s="227"/>
      <c r="AD1281" s="227"/>
      <c r="AE1281" s="227"/>
      <c r="AF1281" s="227"/>
      <c r="AG1281" s="227"/>
      <c r="AH1281" s="227"/>
      <c r="AI1281" s="227"/>
    </row>
    <row r="1282" hidden="1">
      <c r="A1282" s="227"/>
      <c r="B1282" s="227"/>
      <c r="C1282" s="227"/>
      <c r="D1282" s="227"/>
      <c r="E1282" s="227"/>
      <c r="F1282" s="227"/>
      <c r="G1282" s="227"/>
      <c r="H1282" s="227"/>
      <c r="I1282" s="227"/>
      <c r="J1282" s="227"/>
      <c r="K1282" s="227"/>
      <c r="L1282" s="227"/>
      <c r="M1282" s="227"/>
      <c r="N1282" s="227"/>
      <c r="O1282" s="227"/>
      <c r="P1282" s="227"/>
      <c r="Q1282" s="227"/>
      <c r="R1282" s="227"/>
      <c r="S1282" s="227"/>
      <c r="T1282" s="227"/>
      <c r="U1282" s="227"/>
      <c r="V1282" s="227"/>
      <c r="W1282" s="227"/>
      <c r="X1282" s="227"/>
      <c r="Y1282" s="227"/>
      <c r="Z1282" s="227"/>
      <c r="AA1282" s="227"/>
      <c r="AB1282" s="227"/>
      <c r="AC1282" s="227"/>
      <c r="AD1282" s="227"/>
      <c r="AE1282" s="227"/>
      <c r="AF1282" s="227"/>
      <c r="AG1282" s="227"/>
      <c r="AH1282" s="227"/>
      <c r="AI1282" s="227"/>
    </row>
    <row r="1283" hidden="1">
      <c r="A1283" s="227"/>
      <c r="B1283" s="227"/>
      <c r="C1283" s="227"/>
      <c r="D1283" s="227"/>
      <c r="E1283" s="227"/>
      <c r="F1283" s="227"/>
      <c r="G1283" s="227"/>
      <c r="H1283" s="227"/>
      <c r="I1283" s="227"/>
      <c r="J1283" s="227"/>
      <c r="K1283" s="227"/>
      <c r="L1283" s="227"/>
      <c r="M1283" s="227"/>
      <c r="N1283" s="227"/>
      <c r="O1283" s="227"/>
      <c r="P1283" s="227"/>
      <c r="Q1283" s="227"/>
      <c r="R1283" s="227"/>
      <c r="S1283" s="227"/>
      <c r="T1283" s="227"/>
      <c r="U1283" s="227"/>
      <c r="V1283" s="227"/>
      <c r="W1283" s="227"/>
      <c r="X1283" s="227"/>
      <c r="Y1283" s="227"/>
      <c r="Z1283" s="227"/>
      <c r="AA1283" s="227"/>
      <c r="AB1283" s="227"/>
      <c r="AC1283" s="227"/>
      <c r="AD1283" s="227"/>
      <c r="AE1283" s="227"/>
      <c r="AF1283" s="227"/>
      <c r="AG1283" s="227"/>
      <c r="AH1283" s="227"/>
      <c r="AI1283" s="227"/>
    </row>
    <row r="1284" hidden="1">
      <c r="A1284" s="227"/>
      <c r="B1284" s="227"/>
      <c r="C1284" s="227"/>
      <c r="D1284" s="227"/>
      <c r="E1284" s="227"/>
      <c r="F1284" s="227"/>
      <c r="G1284" s="227"/>
      <c r="H1284" s="227"/>
      <c r="I1284" s="227"/>
      <c r="J1284" s="227"/>
      <c r="K1284" s="227"/>
      <c r="L1284" s="227"/>
      <c r="M1284" s="227"/>
      <c r="N1284" s="227"/>
      <c r="O1284" s="227"/>
      <c r="P1284" s="227"/>
      <c r="Q1284" s="227"/>
      <c r="R1284" s="227"/>
      <c r="S1284" s="227"/>
      <c r="T1284" s="227"/>
      <c r="U1284" s="227"/>
      <c r="V1284" s="227"/>
      <c r="W1284" s="227"/>
      <c r="X1284" s="227"/>
      <c r="Y1284" s="227"/>
      <c r="Z1284" s="227"/>
      <c r="AA1284" s="227"/>
      <c r="AB1284" s="227"/>
      <c r="AC1284" s="227"/>
      <c r="AD1284" s="227"/>
      <c r="AE1284" s="227"/>
      <c r="AF1284" s="227"/>
      <c r="AG1284" s="227"/>
      <c r="AH1284" s="227"/>
      <c r="AI1284" s="227"/>
    </row>
    <row r="1285" hidden="1">
      <c r="A1285" s="227"/>
      <c r="B1285" s="227"/>
      <c r="C1285" s="227"/>
      <c r="D1285" s="227"/>
      <c r="E1285" s="227"/>
      <c r="F1285" s="227"/>
      <c r="G1285" s="227"/>
      <c r="H1285" s="227"/>
      <c r="I1285" s="227"/>
      <c r="J1285" s="227"/>
      <c r="K1285" s="227"/>
      <c r="L1285" s="227"/>
      <c r="M1285" s="227"/>
      <c r="N1285" s="227"/>
      <c r="O1285" s="227"/>
      <c r="P1285" s="227"/>
      <c r="Q1285" s="227"/>
      <c r="R1285" s="227"/>
      <c r="S1285" s="227"/>
      <c r="T1285" s="227"/>
      <c r="U1285" s="227"/>
      <c r="V1285" s="227"/>
      <c r="W1285" s="227"/>
      <c r="X1285" s="227"/>
      <c r="Y1285" s="227"/>
      <c r="Z1285" s="227"/>
      <c r="AA1285" s="227"/>
      <c r="AB1285" s="227"/>
      <c r="AC1285" s="227"/>
      <c r="AD1285" s="227"/>
      <c r="AE1285" s="227"/>
      <c r="AF1285" s="227"/>
      <c r="AG1285" s="227"/>
      <c r="AH1285" s="227"/>
      <c r="AI1285" s="227"/>
    </row>
    <row r="1286" hidden="1">
      <c r="A1286" s="227"/>
      <c r="B1286" s="227"/>
      <c r="C1286" s="227"/>
      <c r="D1286" s="227"/>
      <c r="E1286" s="227"/>
      <c r="F1286" s="227"/>
      <c r="G1286" s="227"/>
      <c r="H1286" s="227"/>
      <c r="I1286" s="227"/>
      <c r="J1286" s="227"/>
      <c r="K1286" s="227"/>
      <c r="L1286" s="227"/>
      <c r="M1286" s="227"/>
      <c r="N1286" s="227"/>
      <c r="O1286" s="227"/>
      <c r="P1286" s="227"/>
      <c r="Q1286" s="227"/>
      <c r="R1286" s="227"/>
      <c r="S1286" s="227"/>
      <c r="T1286" s="227"/>
      <c r="U1286" s="227"/>
      <c r="V1286" s="227"/>
      <c r="W1286" s="227"/>
      <c r="X1286" s="227"/>
      <c r="Y1286" s="227"/>
      <c r="Z1286" s="227"/>
      <c r="AA1286" s="227"/>
      <c r="AB1286" s="227"/>
      <c r="AC1286" s="227"/>
      <c r="AD1286" s="227"/>
      <c r="AE1286" s="227"/>
      <c r="AF1286" s="227"/>
      <c r="AG1286" s="227"/>
      <c r="AH1286" s="227"/>
      <c r="AI1286" s="227"/>
    </row>
    <row r="1287" hidden="1">
      <c r="A1287" s="227"/>
      <c r="B1287" s="227"/>
      <c r="C1287" s="227"/>
      <c r="D1287" s="227"/>
      <c r="E1287" s="227"/>
      <c r="F1287" s="227"/>
      <c r="G1287" s="227"/>
      <c r="H1287" s="227"/>
      <c r="I1287" s="227"/>
      <c r="J1287" s="227"/>
      <c r="K1287" s="227"/>
      <c r="L1287" s="227"/>
      <c r="M1287" s="227"/>
      <c r="N1287" s="227"/>
      <c r="O1287" s="227"/>
      <c r="P1287" s="227"/>
      <c r="Q1287" s="227"/>
      <c r="R1287" s="227"/>
      <c r="S1287" s="227"/>
      <c r="T1287" s="227"/>
      <c r="U1287" s="227"/>
      <c r="V1287" s="227"/>
      <c r="W1287" s="227"/>
      <c r="X1287" s="227"/>
      <c r="Y1287" s="227"/>
      <c r="Z1287" s="227"/>
      <c r="AA1287" s="227"/>
      <c r="AB1287" s="227"/>
      <c r="AC1287" s="227"/>
      <c r="AD1287" s="227"/>
      <c r="AE1287" s="227"/>
      <c r="AF1287" s="227"/>
      <c r="AG1287" s="227"/>
      <c r="AH1287" s="227"/>
      <c r="AI1287" s="227"/>
    </row>
    <row r="1288" hidden="1">
      <c r="A1288" s="227"/>
      <c r="B1288" s="227"/>
      <c r="C1288" s="227"/>
      <c r="D1288" s="227"/>
      <c r="E1288" s="227"/>
      <c r="F1288" s="227"/>
      <c r="G1288" s="227"/>
      <c r="H1288" s="227"/>
      <c r="I1288" s="227"/>
      <c r="J1288" s="227"/>
      <c r="K1288" s="227"/>
      <c r="L1288" s="227"/>
      <c r="M1288" s="227"/>
      <c r="N1288" s="227"/>
      <c r="O1288" s="227"/>
      <c r="P1288" s="227"/>
      <c r="Q1288" s="227"/>
      <c r="R1288" s="227"/>
      <c r="S1288" s="227"/>
      <c r="T1288" s="227"/>
      <c r="U1288" s="227"/>
      <c r="V1288" s="227"/>
      <c r="W1288" s="227"/>
      <c r="X1288" s="227"/>
      <c r="Y1288" s="227"/>
      <c r="Z1288" s="227"/>
      <c r="AA1288" s="227"/>
      <c r="AB1288" s="227"/>
      <c r="AC1288" s="227"/>
      <c r="AD1288" s="227"/>
      <c r="AE1288" s="227"/>
      <c r="AF1288" s="227"/>
      <c r="AG1288" s="227"/>
      <c r="AH1288" s="227"/>
      <c r="AI1288" s="227"/>
    </row>
    <row r="1289" hidden="1">
      <c r="A1289" s="227"/>
      <c r="B1289" s="227"/>
      <c r="C1289" s="227"/>
      <c r="D1289" s="227"/>
      <c r="E1289" s="227"/>
      <c r="F1289" s="227"/>
      <c r="G1289" s="227"/>
      <c r="H1289" s="227"/>
      <c r="I1289" s="227"/>
      <c r="J1289" s="227"/>
      <c r="K1289" s="227"/>
      <c r="L1289" s="227"/>
      <c r="M1289" s="227"/>
      <c r="N1289" s="227"/>
      <c r="O1289" s="227"/>
      <c r="P1289" s="227"/>
      <c r="Q1289" s="227"/>
      <c r="R1289" s="227"/>
      <c r="S1289" s="227"/>
      <c r="T1289" s="227"/>
      <c r="U1289" s="227"/>
      <c r="V1289" s="227"/>
      <c r="W1289" s="227"/>
      <c r="X1289" s="227"/>
      <c r="Y1289" s="227"/>
      <c r="Z1289" s="227"/>
      <c r="AA1289" s="227"/>
      <c r="AB1289" s="227"/>
      <c r="AC1289" s="227"/>
      <c r="AD1289" s="227"/>
      <c r="AE1289" s="227"/>
      <c r="AF1289" s="227"/>
      <c r="AG1289" s="227"/>
      <c r="AH1289" s="227"/>
      <c r="AI1289" s="227"/>
    </row>
    <row r="1290" hidden="1">
      <c r="A1290" s="227"/>
      <c r="B1290" s="227"/>
      <c r="C1290" s="227"/>
      <c r="D1290" s="227"/>
      <c r="E1290" s="227"/>
      <c r="F1290" s="227"/>
      <c r="G1290" s="227"/>
      <c r="H1290" s="227"/>
      <c r="I1290" s="227"/>
      <c r="J1290" s="227"/>
      <c r="K1290" s="227"/>
      <c r="L1290" s="227"/>
      <c r="M1290" s="227"/>
      <c r="N1290" s="227"/>
      <c r="O1290" s="227"/>
      <c r="P1290" s="227"/>
      <c r="Q1290" s="227"/>
      <c r="R1290" s="227"/>
      <c r="S1290" s="227"/>
      <c r="T1290" s="227"/>
      <c r="U1290" s="227"/>
      <c r="V1290" s="227"/>
      <c r="W1290" s="227"/>
      <c r="X1290" s="227"/>
      <c r="Y1290" s="227"/>
      <c r="Z1290" s="227"/>
      <c r="AA1290" s="227"/>
      <c r="AB1290" s="227"/>
      <c r="AC1290" s="227"/>
      <c r="AD1290" s="227"/>
      <c r="AE1290" s="227"/>
      <c r="AF1290" s="227"/>
      <c r="AG1290" s="227"/>
      <c r="AH1290" s="227"/>
      <c r="AI1290" s="227"/>
    </row>
    <row r="1291" hidden="1">
      <c r="A1291" s="227"/>
      <c r="B1291" s="227"/>
      <c r="C1291" s="227"/>
      <c r="D1291" s="227"/>
      <c r="E1291" s="227"/>
      <c r="F1291" s="227"/>
      <c r="G1291" s="227"/>
      <c r="H1291" s="227"/>
      <c r="I1291" s="227"/>
      <c r="J1291" s="227"/>
      <c r="K1291" s="227"/>
      <c r="L1291" s="227"/>
      <c r="M1291" s="227"/>
      <c r="N1291" s="227"/>
      <c r="O1291" s="227"/>
      <c r="P1291" s="227"/>
      <c r="Q1291" s="227"/>
      <c r="R1291" s="227"/>
      <c r="S1291" s="227"/>
      <c r="T1291" s="227"/>
      <c r="U1291" s="227"/>
      <c r="V1291" s="227"/>
      <c r="W1291" s="227"/>
      <c r="X1291" s="227"/>
      <c r="Y1291" s="227"/>
      <c r="Z1291" s="227"/>
      <c r="AA1291" s="227"/>
      <c r="AB1291" s="227"/>
      <c r="AC1291" s="227"/>
      <c r="AD1291" s="227"/>
      <c r="AE1291" s="227"/>
      <c r="AF1291" s="227"/>
      <c r="AG1291" s="227"/>
      <c r="AH1291" s="227"/>
      <c r="AI1291" s="227"/>
    </row>
    <row r="1292" hidden="1">
      <c r="A1292" s="227"/>
      <c r="B1292" s="227"/>
      <c r="C1292" s="227"/>
      <c r="D1292" s="227"/>
      <c r="E1292" s="227"/>
      <c r="F1292" s="227"/>
      <c r="G1292" s="227"/>
      <c r="H1292" s="227"/>
      <c r="I1292" s="227"/>
      <c r="J1292" s="227"/>
      <c r="K1292" s="227"/>
      <c r="L1292" s="227"/>
      <c r="M1292" s="227"/>
      <c r="N1292" s="227"/>
      <c r="O1292" s="227"/>
      <c r="P1292" s="227"/>
      <c r="Q1292" s="227"/>
      <c r="R1292" s="227"/>
      <c r="S1292" s="227"/>
      <c r="T1292" s="227"/>
      <c r="U1292" s="227"/>
      <c r="V1292" s="227"/>
      <c r="W1292" s="227"/>
      <c r="X1292" s="227"/>
      <c r="Y1292" s="227"/>
      <c r="Z1292" s="227"/>
      <c r="AA1292" s="227"/>
      <c r="AB1292" s="227"/>
      <c r="AC1292" s="227"/>
      <c r="AD1292" s="227"/>
      <c r="AE1292" s="227"/>
      <c r="AF1292" s="227"/>
      <c r="AG1292" s="227"/>
      <c r="AH1292" s="227"/>
      <c r="AI1292" s="227"/>
    </row>
    <row r="1293" hidden="1">
      <c r="A1293" s="227"/>
      <c r="B1293" s="227"/>
      <c r="C1293" s="227"/>
      <c r="D1293" s="227"/>
      <c r="E1293" s="227"/>
      <c r="F1293" s="227"/>
      <c r="G1293" s="227"/>
      <c r="H1293" s="227"/>
      <c r="I1293" s="227"/>
      <c r="J1293" s="227"/>
      <c r="K1293" s="227"/>
      <c r="L1293" s="227"/>
      <c r="M1293" s="227"/>
      <c r="N1293" s="227"/>
      <c r="O1293" s="227"/>
      <c r="P1293" s="227"/>
      <c r="Q1293" s="227"/>
      <c r="R1293" s="227"/>
      <c r="S1293" s="227"/>
      <c r="T1293" s="227"/>
      <c r="U1293" s="227"/>
      <c r="V1293" s="227"/>
      <c r="W1293" s="227"/>
      <c r="X1293" s="227"/>
      <c r="Y1293" s="227"/>
      <c r="Z1293" s="227"/>
      <c r="AA1293" s="227"/>
      <c r="AB1293" s="227"/>
      <c r="AC1293" s="227"/>
      <c r="AD1293" s="227"/>
      <c r="AE1293" s="227"/>
      <c r="AF1293" s="227"/>
      <c r="AG1293" s="227"/>
      <c r="AH1293" s="227"/>
      <c r="AI1293" s="227"/>
    </row>
    <row r="1294" hidden="1">
      <c r="A1294" s="227"/>
      <c r="B1294" s="227"/>
      <c r="C1294" s="227"/>
      <c r="D1294" s="227"/>
      <c r="E1294" s="227"/>
      <c r="F1294" s="227"/>
      <c r="G1294" s="227"/>
      <c r="H1294" s="227"/>
      <c r="I1294" s="227"/>
      <c r="J1294" s="227"/>
      <c r="K1294" s="227"/>
      <c r="L1294" s="227"/>
      <c r="M1294" s="227"/>
      <c r="N1294" s="227"/>
      <c r="O1294" s="227"/>
      <c r="P1294" s="227"/>
      <c r="Q1294" s="227"/>
      <c r="R1294" s="227"/>
      <c r="S1294" s="227"/>
      <c r="T1294" s="227"/>
      <c r="U1294" s="227"/>
      <c r="V1294" s="227"/>
      <c r="W1294" s="227"/>
      <c r="X1294" s="227"/>
      <c r="Y1294" s="227"/>
      <c r="Z1294" s="227"/>
      <c r="AA1294" s="227"/>
      <c r="AB1294" s="227"/>
      <c r="AC1294" s="227"/>
      <c r="AD1294" s="227"/>
      <c r="AE1294" s="227"/>
      <c r="AF1294" s="227"/>
      <c r="AG1294" s="227"/>
      <c r="AH1294" s="227"/>
      <c r="AI1294" s="227"/>
    </row>
    <row r="1295" hidden="1">
      <c r="A1295" s="227"/>
      <c r="B1295" s="227"/>
      <c r="C1295" s="227"/>
      <c r="D1295" s="227"/>
      <c r="E1295" s="227"/>
      <c r="F1295" s="227"/>
      <c r="G1295" s="227"/>
      <c r="H1295" s="227"/>
      <c r="I1295" s="227"/>
      <c r="J1295" s="227"/>
      <c r="K1295" s="227"/>
      <c r="L1295" s="227"/>
      <c r="M1295" s="227"/>
      <c r="N1295" s="227"/>
      <c r="O1295" s="227"/>
      <c r="P1295" s="227"/>
      <c r="Q1295" s="227"/>
      <c r="R1295" s="227"/>
      <c r="S1295" s="227"/>
      <c r="T1295" s="227"/>
      <c r="U1295" s="227"/>
      <c r="V1295" s="227"/>
      <c r="W1295" s="227"/>
      <c r="X1295" s="227"/>
      <c r="Y1295" s="227"/>
      <c r="Z1295" s="227"/>
      <c r="AA1295" s="227"/>
      <c r="AB1295" s="227"/>
      <c r="AC1295" s="227"/>
      <c r="AD1295" s="227"/>
      <c r="AE1295" s="227"/>
      <c r="AF1295" s="227"/>
      <c r="AG1295" s="227"/>
      <c r="AH1295" s="227"/>
      <c r="AI1295" s="227"/>
    </row>
    <row r="1296" hidden="1">
      <c r="A1296" s="227"/>
      <c r="B1296" s="227"/>
      <c r="C1296" s="227"/>
      <c r="D1296" s="227"/>
      <c r="E1296" s="227"/>
      <c r="F1296" s="227"/>
      <c r="G1296" s="227"/>
      <c r="H1296" s="227"/>
      <c r="I1296" s="227"/>
      <c r="J1296" s="227"/>
      <c r="K1296" s="227"/>
      <c r="L1296" s="227"/>
      <c r="M1296" s="227"/>
      <c r="N1296" s="227"/>
      <c r="O1296" s="227"/>
      <c r="P1296" s="227"/>
      <c r="Q1296" s="227"/>
      <c r="R1296" s="227"/>
      <c r="S1296" s="227"/>
      <c r="T1296" s="227"/>
      <c r="U1296" s="227"/>
      <c r="V1296" s="227"/>
      <c r="W1296" s="227"/>
      <c r="X1296" s="227"/>
      <c r="Y1296" s="227"/>
      <c r="Z1296" s="227"/>
      <c r="AA1296" s="227"/>
      <c r="AB1296" s="227"/>
      <c r="AC1296" s="227"/>
      <c r="AD1296" s="227"/>
      <c r="AE1296" s="227"/>
      <c r="AF1296" s="227"/>
      <c r="AG1296" s="227"/>
      <c r="AH1296" s="227"/>
      <c r="AI1296" s="227"/>
    </row>
    <row r="1297" hidden="1">
      <c r="A1297" s="227"/>
      <c r="B1297" s="227"/>
      <c r="C1297" s="227"/>
      <c r="D1297" s="227"/>
      <c r="E1297" s="227"/>
      <c r="F1297" s="227"/>
      <c r="G1297" s="227"/>
      <c r="H1297" s="227"/>
      <c r="I1297" s="227"/>
      <c r="J1297" s="227"/>
      <c r="K1297" s="227"/>
      <c r="L1297" s="227"/>
      <c r="M1297" s="227"/>
      <c r="N1297" s="227"/>
      <c r="O1297" s="227"/>
      <c r="P1297" s="227"/>
      <c r="Q1297" s="227"/>
      <c r="R1297" s="227"/>
      <c r="S1297" s="227"/>
      <c r="T1297" s="227"/>
      <c r="U1297" s="227"/>
      <c r="V1297" s="227"/>
      <c r="W1297" s="227"/>
      <c r="X1297" s="227"/>
      <c r="Y1297" s="227"/>
      <c r="Z1297" s="227"/>
      <c r="AA1297" s="227"/>
      <c r="AB1297" s="227"/>
      <c r="AC1297" s="227"/>
      <c r="AD1297" s="227"/>
      <c r="AE1297" s="227"/>
      <c r="AF1297" s="227"/>
      <c r="AG1297" s="227"/>
      <c r="AH1297" s="227"/>
      <c r="AI1297" s="227"/>
    </row>
    <row r="1298" hidden="1">
      <c r="A1298" s="227"/>
      <c r="B1298" s="227"/>
      <c r="C1298" s="227"/>
      <c r="D1298" s="227"/>
      <c r="E1298" s="227"/>
      <c r="F1298" s="227"/>
      <c r="G1298" s="227"/>
      <c r="H1298" s="227"/>
      <c r="I1298" s="227"/>
      <c r="J1298" s="227"/>
      <c r="K1298" s="227"/>
      <c r="L1298" s="227"/>
      <c r="M1298" s="227"/>
      <c r="N1298" s="227"/>
      <c r="O1298" s="227"/>
      <c r="P1298" s="227"/>
      <c r="Q1298" s="227"/>
      <c r="R1298" s="227"/>
      <c r="S1298" s="227"/>
      <c r="T1298" s="227"/>
      <c r="U1298" s="227"/>
      <c r="V1298" s="227"/>
      <c r="W1298" s="227"/>
      <c r="X1298" s="227"/>
      <c r="Y1298" s="227"/>
      <c r="Z1298" s="227"/>
      <c r="AA1298" s="227"/>
      <c r="AB1298" s="227"/>
      <c r="AC1298" s="227"/>
      <c r="AD1298" s="227"/>
      <c r="AE1298" s="227"/>
      <c r="AF1298" s="227"/>
      <c r="AG1298" s="227"/>
      <c r="AH1298" s="227"/>
      <c r="AI1298" s="227"/>
    </row>
    <row r="1299" hidden="1">
      <c r="A1299" s="227"/>
      <c r="B1299" s="227"/>
      <c r="C1299" s="227"/>
      <c r="D1299" s="227"/>
      <c r="E1299" s="227"/>
      <c r="F1299" s="227"/>
      <c r="G1299" s="227"/>
      <c r="H1299" s="227"/>
      <c r="I1299" s="227"/>
      <c r="J1299" s="227"/>
      <c r="K1299" s="227"/>
      <c r="L1299" s="227"/>
      <c r="M1299" s="227"/>
      <c r="N1299" s="227"/>
      <c r="O1299" s="227"/>
      <c r="P1299" s="227"/>
      <c r="Q1299" s="227"/>
      <c r="R1299" s="227"/>
      <c r="S1299" s="227"/>
      <c r="T1299" s="227"/>
      <c r="U1299" s="227"/>
      <c r="V1299" s="227"/>
      <c r="W1299" s="227"/>
      <c r="X1299" s="227"/>
      <c r="Y1299" s="227"/>
      <c r="Z1299" s="227"/>
      <c r="AA1299" s="227"/>
      <c r="AB1299" s="227"/>
      <c r="AC1299" s="227"/>
      <c r="AD1299" s="227"/>
      <c r="AE1299" s="227"/>
      <c r="AF1299" s="227"/>
      <c r="AG1299" s="227"/>
      <c r="AH1299" s="227"/>
      <c r="AI1299" s="227"/>
    </row>
    <row r="1300" hidden="1">
      <c r="A1300" s="227"/>
      <c r="B1300" s="227"/>
      <c r="C1300" s="227"/>
      <c r="D1300" s="227"/>
      <c r="E1300" s="227"/>
      <c r="F1300" s="227"/>
      <c r="G1300" s="227"/>
      <c r="H1300" s="227"/>
      <c r="I1300" s="227"/>
      <c r="J1300" s="227"/>
      <c r="K1300" s="227"/>
      <c r="L1300" s="227"/>
      <c r="M1300" s="227"/>
      <c r="N1300" s="227"/>
      <c r="O1300" s="227"/>
      <c r="P1300" s="227"/>
      <c r="Q1300" s="227"/>
      <c r="R1300" s="227"/>
      <c r="S1300" s="227"/>
      <c r="T1300" s="227"/>
      <c r="U1300" s="227"/>
      <c r="V1300" s="227"/>
      <c r="W1300" s="227"/>
      <c r="X1300" s="227"/>
      <c r="Y1300" s="227"/>
      <c r="Z1300" s="227"/>
      <c r="AA1300" s="227"/>
      <c r="AB1300" s="227"/>
      <c r="AC1300" s="227"/>
      <c r="AD1300" s="227"/>
      <c r="AE1300" s="227"/>
      <c r="AF1300" s="227"/>
      <c r="AG1300" s="227"/>
      <c r="AH1300" s="227"/>
      <c r="AI1300" s="227"/>
    </row>
    <row r="1301" hidden="1">
      <c r="A1301" s="227"/>
      <c r="B1301" s="227"/>
      <c r="C1301" s="227"/>
      <c r="D1301" s="227"/>
      <c r="E1301" s="227"/>
      <c r="F1301" s="227"/>
      <c r="G1301" s="227"/>
      <c r="H1301" s="227"/>
      <c r="I1301" s="227"/>
      <c r="J1301" s="227"/>
      <c r="K1301" s="227"/>
      <c r="L1301" s="227"/>
      <c r="M1301" s="227"/>
      <c r="N1301" s="227"/>
      <c r="O1301" s="227"/>
      <c r="P1301" s="227"/>
      <c r="Q1301" s="227"/>
      <c r="R1301" s="227"/>
      <c r="S1301" s="227"/>
      <c r="T1301" s="227"/>
      <c r="U1301" s="227"/>
      <c r="V1301" s="227"/>
      <c r="W1301" s="227"/>
      <c r="X1301" s="227"/>
      <c r="Y1301" s="227"/>
      <c r="Z1301" s="227"/>
      <c r="AA1301" s="227"/>
      <c r="AB1301" s="227"/>
      <c r="AC1301" s="227"/>
      <c r="AD1301" s="227"/>
      <c r="AE1301" s="227"/>
      <c r="AF1301" s="227"/>
      <c r="AG1301" s="227"/>
      <c r="AH1301" s="227"/>
      <c r="AI1301" s="227"/>
    </row>
    <row r="1302" hidden="1">
      <c r="A1302" s="227"/>
      <c r="B1302" s="227"/>
      <c r="C1302" s="227"/>
      <c r="D1302" s="227"/>
      <c r="E1302" s="227"/>
      <c r="F1302" s="227"/>
      <c r="G1302" s="227"/>
      <c r="H1302" s="227"/>
      <c r="I1302" s="227"/>
      <c r="J1302" s="227"/>
      <c r="K1302" s="227"/>
      <c r="L1302" s="227"/>
      <c r="M1302" s="227"/>
      <c r="N1302" s="227"/>
      <c r="O1302" s="227"/>
      <c r="P1302" s="227"/>
      <c r="Q1302" s="227"/>
      <c r="R1302" s="227"/>
      <c r="S1302" s="227"/>
      <c r="T1302" s="227"/>
      <c r="U1302" s="227"/>
      <c r="V1302" s="227"/>
      <c r="W1302" s="227"/>
      <c r="X1302" s="227"/>
      <c r="Y1302" s="227"/>
      <c r="Z1302" s="227"/>
      <c r="AA1302" s="227"/>
      <c r="AB1302" s="227"/>
      <c r="AC1302" s="227"/>
      <c r="AD1302" s="227"/>
      <c r="AE1302" s="227"/>
      <c r="AF1302" s="227"/>
      <c r="AG1302" s="227"/>
      <c r="AH1302" s="227"/>
      <c r="AI1302" s="227"/>
    </row>
    <row r="1303" hidden="1">
      <c r="A1303" s="227"/>
      <c r="B1303" s="227"/>
      <c r="C1303" s="227"/>
      <c r="D1303" s="227"/>
      <c r="E1303" s="227"/>
      <c r="F1303" s="227"/>
      <c r="G1303" s="227"/>
      <c r="H1303" s="227"/>
      <c r="I1303" s="227"/>
      <c r="J1303" s="227"/>
      <c r="K1303" s="227"/>
      <c r="L1303" s="227"/>
      <c r="M1303" s="227"/>
      <c r="N1303" s="227"/>
      <c r="O1303" s="227"/>
      <c r="P1303" s="227"/>
      <c r="Q1303" s="227"/>
      <c r="R1303" s="227"/>
      <c r="S1303" s="227"/>
      <c r="T1303" s="227"/>
      <c r="U1303" s="227"/>
      <c r="V1303" s="227"/>
      <c r="W1303" s="227"/>
      <c r="X1303" s="227"/>
      <c r="Y1303" s="227"/>
      <c r="Z1303" s="227"/>
      <c r="AA1303" s="227"/>
      <c r="AB1303" s="227"/>
      <c r="AC1303" s="227"/>
      <c r="AD1303" s="227"/>
      <c r="AE1303" s="227"/>
      <c r="AF1303" s="227"/>
      <c r="AG1303" s="227"/>
      <c r="AH1303" s="227"/>
      <c r="AI1303" s="227"/>
    </row>
    <row r="1304" hidden="1">
      <c r="A1304" s="227"/>
      <c r="B1304" s="227"/>
      <c r="C1304" s="227"/>
      <c r="D1304" s="227"/>
      <c r="E1304" s="227"/>
      <c r="F1304" s="227"/>
      <c r="G1304" s="227"/>
      <c r="H1304" s="227"/>
      <c r="I1304" s="227"/>
      <c r="J1304" s="227"/>
      <c r="K1304" s="227"/>
      <c r="L1304" s="227"/>
      <c r="M1304" s="227"/>
      <c r="N1304" s="227"/>
      <c r="O1304" s="227"/>
      <c r="P1304" s="227"/>
      <c r="Q1304" s="227"/>
      <c r="R1304" s="227"/>
      <c r="S1304" s="227"/>
      <c r="T1304" s="227"/>
      <c r="U1304" s="227"/>
      <c r="V1304" s="227"/>
      <c r="W1304" s="227"/>
      <c r="X1304" s="227"/>
      <c r="Y1304" s="227"/>
      <c r="Z1304" s="227"/>
      <c r="AA1304" s="227"/>
      <c r="AB1304" s="227"/>
      <c r="AC1304" s="227"/>
      <c r="AD1304" s="227"/>
      <c r="AE1304" s="227"/>
      <c r="AF1304" s="227"/>
      <c r="AG1304" s="227"/>
      <c r="AH1304" s="227"/>
      <c r="AI1304" s="227"/>
    </row>
    <row r="1305" hidden="1">
      <c r="A1305" s="227"/>
      <c r="B1305" s="227"/>
      <c r="C1305" s="227"/>
      <c r="D1305" s="227"/>
      <c r="E1305" s="227"/>
      <c r="F1305" s="227"/>
      <c r="G1305" s="227"/>
      <c r="H1305" s="227"/>
      <c r="I1305" s="227"/>
      <c r="J1305" s="227"/>
      <c r="K1305" s="227"/>
      <c r="L1305" s="227"/>
      <c r="M1305" s="227"/>
      <c r="N1305" s="227"/>
      <c r="O1305" s="227"/>
      <c r="P1305" s="227"/>
      <c r="Q1305" s="227"/>
      <c r="R1305" s="227"/>
      <c r="S1305" s="227"/>
      <c r="T1305" s="227"/>
      <c r="U1305" s="227"/>
      <c r="V1305" s="227"/>
      <c r="W1305" s="227"/>
      <c r="X1305" s="227"/>
      <c r="Y1305" s="227"/>
      <c r="Z1305" s="227"/>
      <c r="AA1305" s="227"/>
      <c r="AB1305" s="227"/>
      <c r="AC1305" s="227"/>
      <c r="AD1305" s="227"/>
      <c r="AE1305" s="227"/>
      <c r="AF1305" s="227"/>
      <c r="AG1305" s="227"/>
      <c r="AH1305" s="227"/>
      <c r="AI1305" s="227"/>
    </row>
    <row r="1306" hidden="1">
      <c r="A1306" s="227"/>
      <c r="B1306" s="227"/>
      <c r="C1306" s="227"/>
      <c r="D1306" s="227"/>
      <c r="E1306" s="227"/>
      <c r="F1306" s="227"/>
      <c r="G1306" s="227"/>
      <c r="H1306" s="227"/>
      <c r="I1306" s="227"/>
      <c r="J1306" s="227"/>
      <c r="K1306" s="227"/>
      <c r="L1306" s="227"/>
      <c r="M1306" s="227"/>
      <c r="N1306" s="227"/>
      <c r="O1306" s="227"/>
      <c r="P1306" s="227"/>
      <c r="Q1306" s="227"/>
      <c r="R1306" s="227"/>
      <c r="S1306" s="227"/>
      <c r="T1306" s="227"/>
      <c r="U1306" s="227"/>
      <c r="V1306" s="227"/>
      <c r="W1306" s="227"/>
      <c r="X1306" s="227"/>
      <c r="Y1306" s="227"/>
      <c r="Z1306" s="227"/>
      <c r="AA1306" s="227"/>
      <c r="AB1306" s="227"/>
      <c r="AC1306" s="227"/>
      <c r="AD1306" s="227"/>
      <c r="AE1306" s="227"/>
      <c r="AF1306" s="227"/>
      <c r="AG1306" s="227"/>
      <c r="AH1306" s="227"/>
      <c r="AI1306" s="227"/>
    </row>
    <row r="1307" hidden="1">
      <c r="A1307" s="227"/>
      <c r="B1307" s="227"/>
      <c r="C1307" s="227"/>
      <c r="D1307" s="227"/>
      <c r="E1307" s="227"/>
      <c r="F1307" s="227"/>
      <c r="G1307" s="227"/>
      <c r="H1307" s="227"/>
      <c r="I1307" s="227"/>
      <c r="J1307" s="227"/>
      <c r="K1307" s="227"/>
      <c r="L1307" s="227"/>
      <c r="M1307" s="227"/>
      <c r="N1307" s="227"/>
      <c r="O1307" s="227"/>
      <c r="P1307" s="227"/>
      <c r="Q1307" s="227"/>
      <c r="R1307" s="227"/>
      <c r="S1307" s="227"/>
      <c r="T1307" s="227"/>
      <c r="U1307" s="227"/>
      <c r="V1307" s="227"/>
      <c r="W1307" s="227"/>
      <c r="X1307" s="227"/>
      <c r="Y1307" s="227"/>
      <c r="Z1307" s="227"/>
      <c r="AA1307" s="227"/>
      <c r="AB1307" s="227"/>
      <c r="AC1307" s="227"/>
      <c r="AD1307" s="227"/>
      <c r="AE1307" s="227"/>
      <c r="AF1307" s="227"/>
      <c r="AG1307" s="227"/>
      <c r="AH1307" s="227"/>
      <c r="AI1307" s="227"/>
    </row>
    <row r="1308" hidden="1">
      <c r="A1308" s="227"/>
      <c r="B1308" s="227"/>
      <c r="C1308" s="227"/>
      <c r="D1308" s="227"/>
      <c r="E1308" s="227"/>
      <c r="F1308" s="227"/>
      <c r="G1308" s="227"/>
      <c r="H1308" s="227"/>
      <c r="I1308" s="227"/>
      <c r="J1308" s="227"/>
      <c r="K1308" s="227"/>
      <c r="L1308" s="227"/>
      <c r="M1308" s="227"/>
      <c r="N1308" s="227"/>
      <c r="O1308" s="227"/>
      <c r="P1308" s="227"/>
      <c r="Q1308" s="227"/>
      <c r="R1308" s="227"/>
      <c r="S1308" s="227"/>
      <c r="T1308" s="227"/>
      <c r="U1308" s="227"/>
      <c r="V1308" s="227"/>
      <c r="W1308" s="227"/>
      <c r="X1308" s="227"/>
      <c r="Y1308" s="227"/>
      <c r="Z1308" s="227"/>
      <c r="AA1308" s="227"/>
      <c r="AB1308" s="227"/>
      <c r="AC1308" s="227"/>
      <c r="AD1308" s="227"/>
      <c r="AE1308" s="227"/>
      <c r="AF1308" s="227"/>
      <c r="AG1308" s="227"/>
      <c r="AH1308" s="227"/>
      <c r="AI1308" s="227"/>
    </row>
    <row r="1309" hidden="1">
      <c r="A1309" s="227"/>
      <c r="B1309" s="227"/>
      <c r="C1309" s="227"/>
      <c r="D1309" s="227"/>
      <c r="E1309" s="227"/>
      <c r="F1309" s="227"/>
      <c r="G1309" s="227"/>
      <c r="H1309" s="227"/>
      <c r="I1309" s="227"/>
      <c r="J1309" s="227"/>
      <c r="K1309" s="227"/>
      <c r="L1309" s="227"/>
      <c r="M1309" s="227"/>
      <c r="N1309" s="227"/>
      <c r="O1309" s="227"/>
      <c r="P1309" s="227"/>
      <c r="Q1309" s="227"/>
      <c r="R1309" s="227"/>
      <c r="S1309" s="227"/>
      <c r="T1309" s="227"/>
      <c r="U1309" s="227"/>
      <c r="V1309" s="227"/>
      <c r="W1309" s="227"/>
      <c r="X1309" s="227"/>
      <c r="Y1309" s="227"/>
      <c r="Z1309" s="227"/>
      <c r="AA1309" s="227"/>
      <c r="AB1309" s="227"/>
      <c r="AC1309" s="227"/>
      <c r="AD1309" s="227"/>
      <c r="AE1309" s="227"/>
      <c r="AF1309" s="227"/>
      <c r="AG1309" s="227"/>
      <c r="AH1309" s="227"/>
      <c r="AI1309" s="227"/>
    </row>
    <row r="1310" hidden="1">
      <c r="A1310" s="227"/>
      <c r="B1310" s="227"/>
      <c r="C1310" s="227"/>
      <c r="D1310" s="227"/>
      <c r="E1310" s="227"/>
      <c r="F1310" s="227"/>
      <c r="G1310" s="227"/>
      <c r="H1310" s="227"/>
      <c r="I1310" s="227"/>
      <c r="J1310" s="227"/>
      <c r="K1310" s="227"/>
      <c r="L1310" s="227"/>
      <c r="M1310" s="227"/>
      <c r="N1310" s="227"/>
      <c r="O1310" s="227"/>
      <c r="P1310" s="227"/>
      <c r="Q1310" s="227"/>
      <c r="R1310" s="227"/>
      <c r="S1310" s="227"/>
      <c r="T1310" s="227"/>
      <c r="U1310" s="227"/>
      <c r="V1310" s="227"/>
      <c r="W1310" s="227"/>
      <c r="X1310" s="227"/>
      <c r="Y1310" s="227"/>
      <c r="Z1310" s="227"/>
      <c r="AA1310" s="227"/>
      <c r="AB1310" s="227"/>
      <c r="AC1310" s="227"/>
      <c r="AD1310" s="227"/>
      <c r="AE1310" s="227"/>
      <c r="AF1310" s="227"/>
      <c r="AG1310" s="227"/>
      <c r="AH1310" s="227"/>
      <c r="AI1310" s="227"/>
    </row>
    <row r="1311" hidden="1">
      <c r="A1311" s="227"/>
      <c r="B1311" s="227"/>
      <c r="C1311" s="227"/>
      <c r="D1311" s="227"/>
      <c r="E1311" s="227"/>
      <c r="F1311" s="227"/>
      <c r="G1311" s="227"/>
      <c r="H1311" s="227"/>
      <c r="I1311" s="227"/>
      <c r="J1311" s="227"/>
      <c r="K1311" s="227"/>
      <c r="L1311" s="227"/>
      <c r="M1311" s="227"/>
      <c r="N1311" s="227"/>
      <c r="O1311" s="227"/>
      <c r="P1311" s="227"/>
      <c r="Q1311" s="227"/>
      <c r="R1311" s="227"/>
      <c r="S1311" s="227"/>
      <c r="T1311" s="227"/>
      <c r="U1311" s="227"/>
      <c r="V1311" s="227"/>
      <c r="W1311" s="227"/>
      <c r="X1311" s="227"/>
      <c r="Y1311" s="227"/>
      <c r="Z1311" s="227"/>
      <c r="AA1311" s="227"/>
      <c r="AB1311" s="227"/>
      <c r="AC1311" s="227"/>
      <c r="AD1311" s="227"/>
      <c r="AE1311" s="227"/>
      <c r="AF1311" s="227"/>
      <c r="AG1311" s="227"/>
      <c r="AH1311" s="227"/>
      <c r="AI1311" s="227"/>
    </row>
    <row r="1312" hidden="1">
      <c r="A1312" s="227"/>
      <c r="B1312" s="227"/>
      <c r="C1312" s="227"/>
      <c r="D1312" s="227"/>
      <c r="E1312" s="227"/>
      <c r="F1312" s="227"/>
      <c r="G1312" s="227"/>
      <c r="H1312" s="227"/>
      <c r="I1312" s="227"/>
      <c r="J1312" s="227"/>
      <c r="K1312" s="227"/>
      <c r="L1312" s="227"/>
      <c r="M1312" s="227"/>
      <c r="N1312" s="227"/>
      <c r="O1312" s="227"/>
      <c r="P1312" s="227"/>
      <c r="Q1312" s="227"/>
      <c r="R1312" s="227"/>
      <c r="S1312" s="227"/>
      <c r="T1312" s="227"/>
      <c r="U1312" s="227"/>
      <c r="V1312" s="227"/>
      <c r="W1312" s="227"/>
      <c r="X1312" s="227"/>
      <c r="Y1312" s="227"/>
      <c r="Z1312" s="227"/>
      <c r="AA1312" s="227"/>
      <c r="AB1312" s="227"/>
      <c r="AC1312" s="227"/>
      <c r="AD1312" s="227"/>
      <c r="AE1312" s="227"/>
      <c r="AF1312" s="227"/>
      <c r="AG1312" s="227"/>
      <c r="AH1312" s="227"/>
      <c r="AI1312" s="227"/>
    </row>
    <row r="1313" hidden="1">
      <c r="A1313" s="227"/>
      <c r="B1313" s="227"/>
      <c r="C1313" s="227"/>
      <c r="D1313" s="227"/>
      <c r="E1313" s="227"/>
      <c r="F1313" s="227"/>
      <c r="G1313" s="227"/>
      <c r="H1313" s="227"/>
      <c r="I1313" s="227"/>
      <c r="J1313" s="227"/>
      <c r="K1313" s="227"/>
      <c r="L1313" s="227"/>
      <c r="M1313" s="227"/>
      <c r="N1313" s="227"/>
      <c r="O1313" s="227"/>
      <c r="P1313" s="227"/>
      <c r="Q1313" s="227"/>
      <c r="R1313" s="227"/>
      <c r="S1313" s="227"/>
      <c r="T1313" s="227"/>
      <c r="U1313" s="227"/>
      <c r="V1313" s="227"/>
      <c r="W1313" s="227"/>
      <c r="X1313" s="227"/>
      <c r="Y1313" s="227"/>
      <c r="Z1313" s="227"/>
      <c r="AA1313" s="227"/>
      <c r="AB1313" s="227"/>
      <c r="AC1313" s="227"/>
      <c r="AD1313" s="227"/>
      <c r="AE1313" s="227"/>
      <c r="AF1313" s="227"/>
      <c r="AG1313" s="227"/>
      <c r="AH1313" s="227"/>
      <c r="AI1313" s="227"/>
    </row>
    <row r="1314" hidden="1">
      <c r="A1314" s="227"/>
      <c r="B1314" s="227"/>
      <c r="C1314" s="227"/>
      <c r="D1314" s="227"/>
      <c r="E1314" s="227"/>
      <c r="F1314" s="227"/>
      <c r="G1314" s="227"/>
      <c r="H1314" s="227"/>
      <c r="I1314" s="227"/>
      <c r="J1314" s="227"/>
      <c r="K1314" s="227"/>
      <c r="L1314" s="227"/>
      <c r="M1314" s="227"/>
      <c r="N1314" s="227"/>
      <c r="O1314" s="227"/>
      <c r="P1314" s="227"/>
      <c r="Q1314" s="227"/>
      <c r="R1314" s="227"/>
      <c r="S1314" s="227"/>
      <c r="T1314" s="227"/>
      <c r="U1314" s="227"/>
      <c r="V1314" s="227"/>
      <c r="W1314" s="227"/>
      <c r="X1314" s="227"/>
      <c r="Y1314" s="227"/>
      <c r="Z1314" s="227"/>
      <c r="AA1314" s="227"/>
      <c r="AB1314" s="227"/>
      <c r="AC1314" s="227"/>
      <c r="AD1314" s="227"/>
      <c r="AE1314" s="227"/>
      <c r="AF1314" s="227"/>
      <c r="AG1314" s="227"/>
      <c r="AH1314" s="227"/>
      <c r="AI1314" s="227"/>
    </row>
    <row r="1315" hidden="1">
      <c r="A1315" s="227"/>
      <c r="B1315" s="227"/>
      <c r="C1315" s="227"/>
      <c r="D1315" s="227"/>
      <c r="E1315" s="227"/>
      <c r="F1315" s="227"/>
      <c r="G1315" s="227"/>
      <c r="H1315" s="227"/>
      <c r="I1315" s="227"/>
      <c r="J1315" s="227"/>
      <c r="K1315" s="227"/>
      <c r="L1315" s="227"/>
      <c r="M1315" s="227"/>
      <c r="N1315" s="227"/>
      <c r="O1315" s="227"/>
      <c r="P1315" s="227"/>
      <c r="Q1315" s="227"/>
      <c r="R1315" s="227"/>
      <c r="S1315" s="227"/>
      <c r="T1315" s="227"/>
      <c r="U1315" s="227"/>
      <c r="V1315" s="227"/>
      <c r="W1315" s="227"/>
      <c r="X1315" s="227"/>
      <c r="Y1315" s="227"/>
      <c r="Z1315" s="227"/>
      <c r="AA1315" s="227"/>
      <c r="AB1315" s="227"/>
      <c r="AC1315" s="227"/>
      <c r="AD1315" s="227"/>
      <c r="AE1315" s="227"/>
      <c r="AF1315" s="227"/>
      <c r="AG1315" s="227"/>
      <c r="AH1315" s="227"/>
      <c r="AI1315" s="227"/>
    </row>
    <row r="1316" hidden="1">
      <c r="A1316" s="227"/>
      <c r="B1316" s="227"/>
      <c r="C1316" s="227"/>
      <c r="D1316" s="227"/>
      <c r="E1316" s="227"/>
      <c r="F1316" s="227"/>
      <c r="G1316" s="227"/>
      <c r="H1316" s="227"/>
      <c r="I1316" s="227"/>
      <c r="J1316" s="227"/>
      <c r="K1316" s="227"/>
      <c r="L1316" s="227"/>
      <c r="M1316" s="227"/>
      <c r="N1316" s="227"/>
      <c r="O1316" s="227"/>
      <c r="P1316" s="227"/>
      <c r="Q1316" s="227"/>
      <c r="R1316" s="227"/>
      <c r="S1316" s="227"/>
      <c r="T1316" s="227"/>
      <c r="U1316" s="227"/>
      <c r="V1316" s="227"/>
      <c r="W1316" s="227"/>
      <c r="X1316" s="227"/>
      <c r="Y1316" s="227"/>
      <c r="Z1316" s="227"/>
      <c r="AA1316" s="227"/>
      <c r="AB1316" s="227"/>
      <c r="AC1316" s="227"/>
      <c r="AD1316" s="227"/>
      <c r="AE1316" s="227"/>
      <c r="AF1316" s="227"/>
      <c r="AG1316" s="227"/>
      <c r="AH1316" s="227"/>
      <c r="AI1316" s="227"/>
    </row>
    <row r="1317" hidden="1">
      <c r="A1317" s="227"/>
      <c r="B1317" s="227"/>
      <c r="C1317" s="227"/>
      <c r="D1317" s="227"/>
      <c r="E1317" s="227"/>
      <c r="F1317" s="227"/>
      <c r="G1317" s="227"/>
      <c r="H1317" s="227"/>
      <c r="I1317" s="227"/>
      <c r="J1317" s="227"/>
      <c r="K1317" s="227"/>
      <c r="L1317" s="227"/>
      <c r="M1317" s="227"/>
      <c r="N1317" s="227"/>
      <c r="O1317" s="227"/>
      <c r="P1317" s="227"/>
      <c r="Q1317" s="227"/>
      <c r="R1317" s="227"/>
      <c r="S1317" s="227"/>
      <c r="T1317" s="227"/>
      <c r="U1317" s="227"/>
      <c r="V1317" s="227"/>
      <c r="W1317" s="227"/>
      <c r="X1317" s="227"/>
      <c r="Y1317" s="227"/>
      <c r="Z1317" s="227"/>
      <c r="AA1317" s="227"/>
      <c r="AB1317" s="227"/>
      <c r="AC1317" s="227"/>
      <c r="AD1317" s="227"/>
      <c r="AE1317" s="227"/>
      <c r="AF1317" s="227"/>
      <c r="AG1317" s="227"/>
      <c r="AH1317" s="227"/>
      <c r="AI1317" s="227"/>
    </row>
    <row r="1318" hidden="1">
      <c r="A1318" s="227"/>
      <c r="B1318" s="227"/>
      <c r="C1318" s="227"/>
      <c r="D1318" s="227"/>
      <c r="E1318" s="227"/>
      <c r="F1318" s="227"/>
      <c r="G1318" s="227"/>
      <c r="H1318" s="227"/>
      <c r="I1318" s="227"/>
      <c r="J1318" s="227"/>
      <c r="K1318" s="227"/>
      <c r="L1318" s="227"/>
      <c r="M1318" s="227"/>
      <c r="N1318" s="227"/>
      <c r="O1318" s="227"/>
      <c r="P1318" s="227"/>
      <c r="Q1318" s="227"/>
      <c r="R1318" s="227"/>
      <c r="S1318" s="227"/>
      <c r="T1318" s="227"/>
      <c r="U1318" s="227"/>
      <c r="V1318" s="227"/>
      <c r="W1318" s="227"/>
      <c r="X1318" s="227"/>
      <c r="Y1318" s="227"/>
      <c r="Z1318" s="227"/>
      <c r="AA1318" s="227"/>
      <c r="AB1318" s="227"/>
      <c r="AC1318" s="227"/>
      <c r="AD1318" s="227"/>
      <c r="AE1318" s="227"/>
      <c r="AF1318" s="227"/>
      <c r="AG1318" s="227"/>
      <c r="AH1318" s="227"/>
      <c r="AI1318" s="227"/>
    </row>
    <row r="1319" hidden="1">
      <c r="A1319" s="227"/>
      <c r="B1319" s="227"/>
      <c r="C1319" s="227"/>
      <c r="D1319" s="227"/>
      <c r="E1319" s="227"/>
      <c r="F1319" s="227"/>
      <c r="G1319" s="227"/>
      <c r="H1319" s="227"/>
      <c r="I1319" s="227"/>
      <c r="J1319" s="227"/>
      <c r="K1319" s="227"/>
      <c r="L1319" s="227"/>
      <c r="M1319" s="227"/>
      <c r="N1319" s="227"/>
      <c r="O1319" s="227"/>
      <c r="P1319" s="227"/>
      <c r="Q1319" s="227"/>
      <c r="R1319" s="227"/>
      <c r="S1319" s="227"/>
      <c r="T1319" s="227"/>
      <c r="U1319" s="227"/>
      <c r="V1319" s="227"/>
      <c r="W1319" s="227"/>
      <c r="X1319" s="227"/>
      <c r="Y1319" s="227"/>
      <c r="Z1319" s="227"/>
      <c r="AA1319" s="227"/>
      <c r="AB1319" s="227"/>
      <c r="AC1319" s="227"/>
      <c r="AD1319" s="227"/>
      <c r="AE1319" s="227"/>
      <c r="AF1319" s="227"/>
      <c r="AG1319" s="227"/>
      <c r="AH1319" s="227"/>
      <c r="AI1319" s="227"/>
    </row>
    <row r="1320" hidden="1">
      <c r="A1320" s="227"/>
      <c r="B1320" s="227"/>
      <c r="C1320" s="227"/>
      <c r="D1320" s="227"/>
      <c r="E1320" s="227"/>
      <c r="F1320" s="227"/>
      <c r="G1320" s="227"/>
      <c r="H1320" s="227"/>
      <c r="I1320" s="227"/>
      <c r="J1320" s="227"/>
      <c r="K1320" s="227"/>
      <c r="L1320" s="227"/>
      <c r="M1320" s="227"/>
      <c r="N1320" s="227"/>
      <c r="O1320" s="227"/>
      <c r="P1320" s="227"/>
      <c r="Q1320" s="227"/>
      <c r="R1320" s="227"/>
      <c r="S1320" s="227"/>
      <c r="T1320" s="227"/>
      <c r="U1320" s="227"/>
      <c r="V1320" s="227"/>
      <c r="W1320" s="227"/>
      <c r="X1320" s="227"/>
      <c r="Y1320" s="227"/>
      <c r="Z1320" s="227"/>
      <c r="AA1320" s="227"/>
      <c r="AB1320" s="227"/>
      <c r="AC1320" s="227"/>
      <c r="AD1320" s="227"/>
      <c r="AE1320" s="227"/>
      <c r="AF1320" s="227"/>
      <c r="AG1320" s="227"/>
      <c r="AH1320" s="227"/>
      <c r="AI1320" s="227"/>
    </row>
    <row r="1321" hidden="1">
      <c r="A1321" s="227"/>
      <c r="B1321" s="227"/>
      <c r="C1321" s="227"/>
      <c r="D1321" s="227"/>
      <c r="E1321" s="227"/>
      <c r="F1321" s="227"/>
      <c r="G1321" s="227"/>
      <c r="H1321" s="227"/>
      <c r="I1321" s="227"/>
      <c r="J1321" s="227"/>
      <c r="K1321" s="227"/>
      <c r="L1321" s="227"/>
      <c r="M1321" s="227"/>
      <c r="N1321" s="227"/>
      <c r="O1321" s="227"/>
      <c r="P1321" s="227"/>
      <c r="Q1321" s="227"/>
      <c r="R1321" s="227"/>
      <c r="S1321" s="227"/>
      <c r="T1321" s="227"/>
      <c r="U1321" s="227"/>
      <c r="V1321" s="227"/>
      <c r="W1321" s="227"/>
      <c r="X1321" s="227"/>
      <c r="Y1321" s="227"/>
      <c r="Z1321" s="227"/>
      <c r="AA1321" s="227"/>
      <c r="AB1321" s="227"/>
      <c r="AC1321" s="227"/>
      <c r="AD1321" s="227"/>
      <c r="AE1321" s="227"/>
      <c r="AF1321" s="227"/>
      <c r="AG1321" s="227"/>
      <c r="AH1321" s="227"/>
      <c r="AI1321" s="227"/>
    </row>
    <row r="1322" hidden="1">
      <c r="A1322" s="227"/>
      <c r="B1322" s="227"/>
      <c r="C1322" s="227"/>
      <c r="D1322" s="227"/>
      <c r="E1322" s="227"/>
      <c r="F1322" s="227"/>
      <c r="G1322" s="227"/>
      <c r="H1322" s="227"/>
      <c r="I1322" s="227"/>
      <c r="J1322" s="227"/>
      <c r="K1322" s="227"/>
      <c r="L1322" s="227"/>
      <c r="M1322" s="227"/>
      <c r="N1322" s="227"/>
      <c r="O1322" s="227"/>
      <c r="P1322" s="227"/>
      <c r="Q1322" s="227"/>
      <c r="R1322" s="227"/>
      <c r="S1322" s="227"/>
      <c r="T1322" s="227"/>
      <c r="U1322" s="227"/>
      <c r="V1322" s="227"/>
      <c r="W1322" s="227"/>
      <c r="X1322" s="227"/>
      <c r="Y1322" s="227"/>
      <c r="Z1322" s="227"/>
      <c r="AA1322" s="227"/>
      <c r="AB1322" s="227"/>
      <c r="AC1322" s="227"/>
      <c r="AD1322" s="227"/>
      <c r="AE1322" s="227"/>
      <c r="AF1322" s="227"/>
      <c r="AG1322" s="227"/>
      <c r="AH1322" s="227"/>
      <c r="AI1322" s="227"/>
    </row>
    <row r="1323" hidden="1">
      <c r="A1323" s="227"/>
      <c r="B1323" s="227"/>
      <c r="C1323" s="227"/>
      <c r="D1323" s="227"/>
      <c r="E1323" s="227"/>
      <c r="F1323" s="227"/>
      <c r="G1323" s="227"/>
      <c r="H1323" s="227"/>
      <c r="I1323" s="227"/>
      <c r="J1323" s="227"/>
      <c r="K1323" s="227"/>
      <c r="L1323" s="227"/>
      <c r="M1323" s="227"/>
      <c r="N1323" s="227"/>
      <c r="O1323" s="227"/>
      <c r="P1323" s="227"/>
      <c r="Q1323" s="227"/>
      <c r="R1323" s="227"/>
      <c r="S1323" s="227"/>
      <c r="T1323" s="227"/>
      <c r="U1323" s="227"/>
      <c r="V1323" s="227"/>
      <c r="W1323" s="227"/>
      <c r="X1323" s="227"/>
      <c r="Y1323" s="227"/>
      <c r="Z1323" s="227"/>
      <c r="AA1323" s="227"/>
      <c r="AB1323" s="227"/>
      <c r="AC1323" s="227"/>
      <c r="AD1323" s="227"/>
      <c r="AE1323" s="227"/>
      <c r="AF1323" s="227"/>
      <c r="AG1323" s="227"/>
      <c r="AH1323" s="227"/>
      <c r="AI1323" s="227"/>
    </row>
    <row r="1324" hidden="1">
      <c r="A1324" s="227"/>
      <c r="B1324" s="227"/>
      <c r="C1324" s="227"/>
      <c r="D1324" s="227"/>
      <c r="E1324" s="227"/>
      <c r="F1324" s="227"/>
      <c r="G1324" s="227"/>
      <c r="H1324" s="227"/>
      <c r="I1324" s="227"/>
      <c r="J1324" s="227"/>
      <c r="K1324" s="227"/>
      <c r="L1324" s="227"/>
      <c r="M1324" s="227"/>
      <c r="N1324" s="227"/>
      <c r="O1324" s="227"/>
      <c r="P1324" s="227"/>
      <c r="Q1324" s="227"/>
      <c r="R1324" s="227"/>
      <c r="S1324" s="227"/>
      <c r="T1324" s="227"/>
      <c r="U1324" s="227"/>
      <c r="V1324" s="227"/>
      <c r="W1324" s="227"/>
      <c r="X1324" s="227"/>
      <c r="Y1324" s="227"/>
      <c r="Z1324" s="227"/>
      <c r="AA1324" s="227"/>
      <c r="AB1324" s="227"/>
      <c r="AC1324" s="227"/>
      <c r="AD1324" s="227"/>
      <c r="AE1324" s="227"/>
      <c r="AF1324" s="227"/>
      <c r="AG1324" s="227"/>
      <c r="AH1324" s="227"/>
      <c r="AI1324" s="227"/>
    </row>
    <row r="1325" hidden="1">
      <c r="A1325" s="227"/>
      <c r="B1325" s="227"/>
      <c r="C1325" s="227"/>
      <c r="D1325" s="227"/>
      <c r="E1325" s="227"/>
      <c r="F1325" s="227"/>
      <c r="G1325" s="227"/>
      <c r="H1325" s="227"/>
      <c r="I1325" s="227"/>
      <c r="J1325" s="227"/>
      <c r="K1325" s="227"/>
      <c r="L1325" s="227"/>
      <c r="M1325" s="227"/>
      <c r="N1325" s="227"/>
      <c r="O1325" s="227"/>
      <c r="P1325" s="227"/>
      <c r="Q1325" s="227"/>
      <c r="R1325" s="227"/>
      <c r="S1325" s="227"/>
      <c r="T1325" s="227"/>
      <c r="U1325" s="227"/>
      <c r="V1325" s="227"/>
      <c r="W1325" s="227"/>
      <c r="X1325" s="227"/>
      <c r="Y1325" s="227"/>
      <c r="Z1325" s="227"/>
      <c r="AA1325" s="227"/>
      <c r="AB1325" s="227"/>
      <c r="AC1325" s="227"/>
      <c r="AD1325" s="227"/>
      <c r="AE1325" s="227"/>
      <c r="AF1325" s="227"/>
      <c r="AG1325" s="227"/>
      <c r="AH1325" s="227"/>
      <c r="AI1325" s="227"/>
    </row>
    <row r="1326" hidden="1">
      <c r="A1326" s="227"/>
      <c r="B1326" s="227"/>
      <c r="C1326" s="227"/>
      <c r="D1326" s="227"/>
      <c r="E1326" s="227"/>
      <c r="F1326" s="227"/>
      <c r="G1326" s="227"/>
      <c r="H1326" s="227"/>
      <c r="I1326" s="227"/>
      <c r="J1326" s="227"/>
      <c r="K1326" s="227"/>
      <c r="L1326" s="227"/>
      <c r="M1326" s="227"/>
      <c r="N1326" s="227"/>
      <c r="O1326" s="227"/>
      <c r="P1326" s="227"/>
      <c r="Q1326" s="227"/>
      <c r="R1326" s="227"/>
      <c r="S1326" s="227"/>
      <c r="T1326" s="227"/>
      <c r="U1326" s="227"/>
      <c r="V1326" s="227"/>
      <c r="W1326" s="227"/>
      <c r="X1326" s="227"/>
      <c r="Y1326" s="227"/>
      <c r="Z1326" s="227"/>
      <c r="AA1326" s="227"/>
      <c r="AB1326" s="227"/>
      <c r="AC1326" s="227"/>
      <c r="AD1326" s="227"/>
      <c r="AE1326" s="227"/>
      <c r="AF1326" s="227"/>
      <c r="AG1326" s="227"/>
      <c r="AH1326" s="227"/>
      <c r="AI1326" s="227"/>
    </row>
    <row r="1327" hidden="1">
      <c r="A1327" s="227"/>
      <c r="B1327" s="227"/>
      <c r="C1327" s="227"/>
      <c r="D1327" s="227"/>
      <c r="E1327" s="227"/>
      <c r="F1327" s="227"/>
      <c r="G1327" s="227"/>
      <c r="H1327" s="227"/>
      <c r="I1327" s="227"/>
      <c r="J1327" s="227"/>
      <c r="K1327" s="227"/>
      <c r="L1327" s="227"/>
      <c r="M1327" s="227"/>
      <c r="N1327" s="227"/>
      <c r="O1327" s="227"/>
      <c r="P1327" s="227"/>
      <c r="Q1327" s="227"/>
      <c r="R1327" s="227"/>
      <c r="S1327" s="227"/>
      <c r="T1327" s="227"/>
      <c r="U1327" s="227"/>
      <c r="V1327" s="227"/>
      <c r="W1327" s="227"/>
      <c r="X1327" s="227"/>
      <c r="Y1327" s="227"/>
      <c r="Z1327" s="227"/>
      <c r="AA1327" s="227"/>
      <c r="AB1327" s="227"/>
      <c r="AC1327" s="227"/>
      <c r="AD1327" s="227"/>
      <c r="AE1327" s="227"/>
      <c r="AF1327" s="227"/>
      <c r="AG1327" s="227"/>
      <c r="AH1327" s="227"/>
      <c r="AI1327" s="227"/>
    </row>
    <row r="1328" hidden="1">
      <c r="A1328" s="227"/>
      <c r="B1328" s="227"/>
      <c r="C1328" s="227"/>
      <c r="D1328" s="227"/>
      <c r="E1328" s="227"/>
      <c r="F1328" s="227"/>
      <c r="G1328" s="227"/>
      <c r="H1328" s="227"/>
      <c r="I1328" s="227"/>
      <c r="J1328" s="227"/>
      <c r="K1328" s="227"/>
      <c r="L1328" s="227"/>
      <c r="M1328" s="227"/>
      <c r="N1328" s="227"/>
      <c r="O1328" s="227"/>
      <c r="P1328" s="227"/>
      <c r="Q1328" s="227"/>
      <c r="R1328" s="227"/>
      <c r="S1328" s="227"/>
      <c r="T1328" s="227"/>
      <c r="U1328" s="227"/>
      <c r="V1328" s="227"/>
      <c r="W1328" s="227"/>
      <c r="X1328" s="227"/>
      <c r="Y1328" s="227"/>
      <c r="Z1328" s="227"/>
      <c r="AA1328" s="227"/>
      <c r="AB1328" s="227"/>
      <c r="AC1328" s="227"/>
      <c r="AD1328" s="227"/>
      <c r="AE1328" s="227"/>
      <c r="AF1328" s="227"/>
      <c r="AG1328" s="227"/>
      <c r="AH1328" s="227"/>
      <c r="AI1328" s="227"/>
    </row>
    <row r="1329" hidden="1">
      <c r="A1329" s="227"/>
      <c r="B1329" s="227"/>
      <c r="C1329" s="227"/>
      <c r="D1329" s="227"/>
      <c r="E1329" s="227"/>
      <c r="F1329" s="227"/>
      <c r="G1329" s="227"/>
      <c r="H1329" s="227"/>
      <c r="I1329" s="227"/>
      <c r="J1329" s="227"/>
      <c r="K1329" s="227"/>
      <c r="L1329" s="227"/>
      <c r="M1329" s="227"/>
      <c r="N1329" s="227"/>
      <c r="O1329" s="227"/>
      <c r="P1329" s="227"/>
      <c r="Q1329" s="227"/>
      <c r="R1329" s="227"/>
      <c r="S1329" s="227"/>
      <c r="T1329" s="227"/>
      <c r="U1329" s="227"/>
      <c r="V1329" s="227"/>
      <c r="W1329" s="227"/>
      <c r="X1329" s="227"/>
      <c r="Y1329" s="227"/>
      <c r="Z1329" s="227"/>
      <c r="AA1329" s="227"/>
      <c r="AB1329" s="227"/>
      <c r="AC1329" s="227"/>
      <c r="AD1329" s="227"/>
      <c r="AE1329" s="227"/>
      <c r="AF1329" s="227"/>
      <c r="AG1329" s="227"/>
      <c r="AH1329" s="227"/>
      <c r="AI1329" s="227"/>
    </row>
    <row r="1330" hidden="1">
      <c r="A1330" s="227"/>
      <c r="B1330" s="227"/>
      <c r="C1330" s="227"/>
      <c r="D1330" s="227"/>
      <c r="E1330" s="227"/>
      <c r="F1330" s="227"/>
      <c r="G1330" s="227"/>
      <c r="H1330" s="227"/>
      <c r="I1330" s="227"/>
      <c r="J1330" s="227"/>
      <c r="K1330" s="227"/>
      <c r="L1330" s="227"/>
      <c r="M1330" s="227"/>
      <c r="N1330" s="227"/>
      <c r="O1330" s="227"/>
      <c r="P1330" s="227"/>
      <c r="Q1330" s="227"/>
      <c r="R1330" s="227"/>
      <c r="S1330" s="227"/>
      <c r="T1330" s="227"/>
      <c r="U1330" s="227"/>
      <c r="V1330" s="227"/>
      <c r="W1330" s="227"/>
      <c r="X1330" s="227"/>
      <c r="Y1330" s="227"/>
      <c r="Z1330" s="227"/>
      <c r="AA1330" s="227"/>
      <c r="AB1330" s="227"/>
      <c r="AC1330" s="227"/>
      <c r="AD1330" s="227"/>
      <c r="AE1330" s="227"/>
      <c r="AF1330" s="227"/>
      <c r="AG1330" s="227"/>
      <c r="AH1330" s="227"/>
      <c r="AI1330" s="227"/>
    </row>
    <row r="1331" hidden="1">
      <c r="A1331" s="227"/>
      <c r="B1331" s="227"/>
      <c r="C1331" s="227"/>
      <c r="D1331" s="227"/>
      <c r="E1331" s="227"/>
      <c r="F1331" s="227"/>
      <c r="G1331" s="227"/>
      <c r="H1331" s="227"/>
      <c r="I1331" s="227"/>
      <c r="J1331" s="227"/>
      <c r="K1331" s="227"/>
      <c r="L1331" s="227"/>
      <c r="M1331" s="227"/>
      <c r="N1331" s="227"/>
      <c r="O1331" s="227"/>
      <c r="P1331" s="227"/>
      <c r="Q1331" s="227"/>
      <c r="R1331" s="227"/>
      <c r="S1331" s="227"/>
      <c r="T1331" s="227"/>
      <c r="U1331" s="227"/>
      <c r="V1331" s="227"/>
      <c r="W1331" s="227"/>
      <c r="X1331" s="227"/>
      <c r="Y1331" s="227"/>
      <c r="Z1331" s="227"/>
      <c r="AA1331" s="227"/>
      <c r="AB1331" s="227"/>
      <c r="AC1331" s="227"/>
      <c r="AD1331" s="227"/>
      <c r="AE1331" s="227"/>
      <c r="AF1331" s="227"/>
      <c r="AG1331" s="227"/>
      <c r="AH1331" s="227"/>
      <c r="AI1331" s="227"/>
    </row>
    <row r="1332" hidden="1">
      <c r="A1332" s="227"/>
      <c r="B1332" s="227"/>
      <c r="C1332" s="227"/>
      <c r="D1332" s="227"/>
      <c r="E1332" s="227"/>
      <c r="F1332" s="227"/>
      <c r="G1332" s="227"/>
      <c r="H1332" s="227"/>
      <c r="I1332" s="227"/>
      <c r="J1332" s="227"/>
      <c r="K1332" s="227"/>
      <c r="L1332" s="227"/>
      <c r="M1332" s="227"/>
      <c r="N1332" s="227"/>
      <c r="O1332" s="227"/>
      <c r="P1332" s="227"/>
      <c r="Q1332" s="227"/>
      <c r="R1332" s="227"/>
      <c r="S1332" s="227"/>
      <c r="T1332" s="227"/>
      <c r="U1332" s="227"/>
      <c r="V1332" s="227"/>
      <c r="W1332" s="227"/>
      <c r="X1332" s="227"/>
      <c r="Y1332" s="227"/>
      <c r="Z1332" s="227"/>
      <c r="AA1332" s="227"/>
      <c r="AB1332" s="227"/>
      <c r="AC1332" s="227"/>
      <c r="AD1332" s="227"/>
      <c r="AE1332" s="227"/>
      <c r="AF1332" s="227"/>
      <c r="AG1332" s="227"/>
      <c r="AH1332" s="227"/>
      <c r="AI1332" s="227"/>
    </row>
    <row r="1333" hidden="1">
      <c r="A1333" s="227"/>
      <c r="B1333" s="227"/>
      <c r="C1333" s="227"/>
      <c r="D1333" s="227"/>
      <c r="E1333" s="227"/>
      <c r="F1333" s="227"/>
      <c r="G1333" s="227"/>
      <c r="H1333" s="227"/>
      <c r="I1333" s="227"/>
      <c r="J1333" s="227"/>
      <c r="K1333" s="227"/>
      <c r="L1333" s="227"/>
      <c r="M1333" s="227"/>
      <c r="N1333" s="227"/>
      <c r="O1333" s="227"/>
      <c r="P1333" s="227"/>
      <c r="Q1333" s="227"/>
      <c r="R1333" s="227"/>
      <c r="S1333" s="227"/>
      <c r="T1333" s="227"/>
      <c r="U1333" s="227"/>
      <c r="V1333" s="227"/>
      <c r="W1333" s="227"/>
      <c r="X1333" s="227"/>
      <c r="Y1333" s="227"/>
      <c r="Z1333" s="227"/>
      <c r="AA1333" s="227"/>
      <c r="AB1333" s="227"/>
      <c r="AC1333" s="227"/>
      <c r="AD1333" s="227"/>
      <c r="AE1333" s="227"/>
      <c r="AF1333" s="227"/>
      <c r="AG1333" s="227"/>
      <c r="AH1333" s="227"/>
      <c r="AI1333" s="227"/>
    </row>
    <row r="1334" hidden="1">
      <c r="A1334" s="227"/>
      <c r="B1334" s="227"/>
      <c r="C1334" s="227"/>
      <c r="D1334" s="227"/>
      <c r="E1334" s="227"/>
      <c r="F1334" s="227"/>
      <c r="G1334" s="227"/>
      <c r="H1334" s="227"/>
      <c r="I1334" s="227"/>
      <c r="J1334" s="227"/>
      <c r="K1334" s="227"/>
      <c r="L1334" s="227"/>
      <c r="M1334" s="227"/>
      <c r="N1334" s="227"/>
      <c r="O1334" s="227"/>
      <c r="P1334" s="227"/>
      <c r="Q1334" s="227"/>
      <c r="R1334" s="227"/>
      <c r="S1334" s="227"/>
      <c r="T1334" s="227"/>
      <c r="U1334" s="227"/>
      <c r="V1334" s="227"/>
      <c r="W1334" s="227"/>
      <c r="X1334" s="227"/>
      <c r="Y1334" s="227"/>
      <c r="Z1334" s="227"/>
      <c r="AA1334" s="227"/>
      <c r="AB1334" s="227"/>
      <c r="AC1334" s="227"/>
      <c r="AD1334" s="227"/>
      <c r="AE1334" s="227"/>
      <c r="AF1334" s="227"/>
      <c r="AG1334" s="227"/>
      <c r="AH1334" s="227"/>
      <c r="AI1334" s="227"/>
    </row>
    <row r="1335" hidden="1">
      <c r="A1335" s="227"/>
      <c r="B1335" s="227"/>
      <c r="C1335" s="227"/>
      <c r="D1335" s="227"/>
      <c r="E1335" s="227"/>
      <c r="F1335" s="227"/>
      <c r="G1335" s="227"/>
      <c r="H1335" s="227"/>
      <c r="I1335" s="227"/>
      <c r="J1335" s="227"/>
      <c r="K1335" s="227"/>
      <c r="L1335" s="227"/>
      <c r="M1335" s="227"/>
      <c r="N1335" s="227"/>
      <c r="O1335" s="227"/>
      <c r="P1335" s="227"/>
      <c r="Q1335" s="227"/>
      <c r="R1335" s="227"/>
      <c r="S1335" s="227"/>
      <c r="T1335" s="227"/>
      <c r="U1335" s="227"/>
      <c r="V1335" s="227"/>
      <c r="W1335" s="227"/>
      <c r="X1335" s="227"/>
      <c r="Y1335" s="227"/>
      <c r="Z1335" s="227"/>
      <c r="AA1335" s="227"/>
      <c r="AB1335" s="227"/>
      <c r="AC1335" s="227"/>
      <c r="AD1335" s="227"/>
      <c r="AE1335" s="227"/>
      <c r="AF1335" s="227"/>
      <c r="AG1335" s="227"/>
      <c r="AH1335" s="227"/>
      <c r="AI1335" s="227"/>
    </row>
    <row r="1336" hidden="1">
      <c r="A1336" s="227"/>
      <c r="B1336" s="227"/>
      <c r="C1336" s="227"/>
      <c r="D1336" s="227"/>
      <c r="E1336" s="227"/>
      <c r="F1336" s="227"/>
      <c r="G1336" s="227"/>
      <c r="H1336" s="227"/>
      <c r="I1336" s="227"/>
      <c r="J1336" s="227"/>
      <c r="K1336" s="227"/>
      <c r="L1336" s="227"/>
      <c r="M1336" s="227"/>
      <c r="N1336" s="227"/>
      <c r="O1336" s="227"/>
      <c r="P1336" s="227"/>
      <c r="Q1336" s="227"/>
      <c r="R1336" s="227"/>
      <c r="S1336" s="227"/>
      <c r="T1336" s="227"/>
      <c r="U1336" s="227"/>
      <c r="V1336" s="227"/>
      <c r="W1336" s="227"/>
      <c r="X1336" s="227"/>
      <c r="Y1336" s="227"/>
      <c r="Z1336" s="227"/>
      <c r="AA1336" s="227"/>
      <c r="AB1336" s="227"/>
      <c r="AC1336" s="227"/>
      <c r="AD1336" s="227"/>
      <c r="AE1336" s="227"/>
      <c r="AF1336" s="227"/>
      <c r="AG1336" s="227"/>
      <c r="AH1336" s="227"/>
      <c r="AI1336" s="227"/>
    </row>
    <row r="1337" hidden="1">
      <c r="A1337" s="227"/>
      <c r="B1337" s="227"/>
      <c r="C1337" s="227"/>
      <c r="D1337" s="227"/>
      <c r="E1337" s="227"/>
      <c r="F1337" s="227"/>
      <c r="G1337" s="227"/>
      <c r="H1337" s="227"/>
      <c r="I1337" s="227"/>
      <c r="J1337" s="227"/>
      <c r="K1337" s="227"/>
      <c r="L1337" s="227"/>
      <c r="M1337" s="227"/>
      <c r="N1337" s="227"/>
      <c r="O1337" s="227"/>
      <c r="P1337" s="227"/>
      <c r="Q1337" s="227"/>
      <c r="R1337" s="227"/>
      <c r="S1337" s="227"/>
      <c r="T1337" s="227"/>
      <c r="U1337" s="227"/>
      <c r="V1337" s="227"/>
      <c r="W1337" s="227"/>
      <c r="X1337" s="227"/>
      <c r="Y1337" s="227"/>
      <c r="Z1337" s="227"/>
      <c r="AA1337" s="227"/>
      <c r="AB1337" s="227"/>
      <c r="AC1337" s="227"/>
      <c r="AD1337" s="227"/>
      <c r="AE1337" s="227"/>
      <c r="AF1337" s="227"/>
      <c r="AG1337" s="227"/>
      <c r="AH1337" s="227"/>
      <c r="AI1337" s="227"/>
    </row>
    <row r="1338" hidden="1">
      <c r="A1338" s="227"/>
      <c r="B1338" s="227"/>
      <c r="C1338" s="227"/>
      <c r="D1338" s="227"/>
      <c r="E1338" s="227"/>
      <c r="F1338" s="227"/>
      <c r="G1338" s="227"/>
      <c r="H1338" s="227"/>
      <c r="I1338" s="227"/>
      <c r="J1338" s="227"/>
      <c r="K1338" s="227"/>
      <c r="L1338" s="227"/>
      <c r="M1338" s="227"/>
      <c r="N1338" s="227"/>
      <c r="O1338" s="227"/>
      <c r="P1338" s="227"/>
      <c r="Q1338" s="227"/>
      <c r="R1338" s="227"/>
      <c r="S1338" s="227"/>
      <c r="T1338" s="227"/>
      <c r="U1338" s="227"/>
      <c r="V1338" s="227"/>
      <c r="W1338" s="227"/>
      <c r="X1338" s="227"/>
      <c r="Y1338" s="227"/>
      <c r="Z1338" s="227"/>
      <c r="AA1338" s="227"/>
      <c r="AB1338" s="227"/>
      <c r="AC1338" s="227"/>
      <c r="AD1338" s="227"/>
      <c r="AE1338" s="227"/>
      <c r="AF1338" s="227"/>
      <c r="AG1338" s="227"/>
      <c r="AH1338" s="227"/>
      <c r="AI1338" s="227"/>
    </row>
    <row r="1339" hidden="1">
      <c r="A1339" s="227"/>
      <c r="B1339" s="227"/>
      <c r="C1339" s="227"/>
      <c r="D1339" s="227"/>
      <c r="E1339" s="227"/>
      <c r="F1339" s="227"/>
      <c r="G1339" s="227"/>
      <c r="H1339" s="227"/>
      <c r="I1339" s="227"/>
      <c r="J1339" s="227"/>
      <c r="K1339" s="227"/>
      <c r="L1339" s="227"/>
      <c r="M1339" s="227"/>
      <c r="N1339" s="227"/>
      <c r="O1339" s="227"/>
      <c r="P1339" s="227"/>
      <c r="Q1339" s="227"/>
      <c r="R1339" s="227"/>
      <c r="S1339" s="227"/>
      <c r="T1339" s="227"/>
      <c r="U1339" s="227"/>
      <c r="V1339" s="227"/>
      <c r="W1339" s="227"/>
      <c r="X1339" s="227"/>
      <c r="Y1339" s="227"/>
      <c r="Z1339" s="227"/>
      <c r="AA1339" s="227"/>
      <c r="AB1339" s="227"/>
      <c r="AC1339" s="227"/>
      <c r="AD1339" s="227"/>
      <c r="AE1339" s="227"/>
      <c r="AF1339" s="227"/>
      <c r="AG1339" s="227"/>
      <c r="AH1339" s="227"/>
      <c r="AI1339" s="227"/>
    </row>
    <row r="1340" hidden="1">
      <c r="A1340" s="227"/>
      <c r="B1340" s="227"/>
      <c r="C1340" s="227"/>
      <c r="D1340" s="227"/>
      <c r="E1340" s="227"/>
      <c r="F1340" s="227"/>
      <c r="G1340" s="227"/>
      <c r="H1340" s="227"/>
      <c r="I1340" s="227"/>
      <c r="J1340" s="227"/>
      <c r="K1340" s="227"/>
      <c r="L1340" s="227"/>
      <c r="M1340" s="227"/>
      <c r="N1340" s="227"/>
      <c r="O1340" s="227"/>
      <c r="P1340" s="227"/>
      <c r="Q1340" s="227"/>
      <c r="R1340" s="227"/>
      <c r="S1340" s="227"/>
      <c r="T1340" s="227"/>
      <c r="U1340" s="227"/>
      <c r="V1340" s="227"/>
      <c r="W1340" s="227"/>
      <c r="X1340" s="227"/>
      <c r="Y1340" s="227"/>
      <c r="Z1340" s="227"/>
      <c r="AA1340" s="227"/>
      <c r="AB1340" s="227"/>
      <c r="AC1340" s="227"/>
      <c r="AD1340" s="227"/>
      <c r="AE1340" s="227"/>
      <c r="AF1340" s="227"/>
      <c r="AG1340" s="227"/>
      <c r="AH1340" s="227"/>
      <c r="AI1340" s="227"/>
    </row>
    <row r="1341" hidden="1">
      <c r="A1341" s="227"/>
      <c r="B1341" s="227"/>
      <c r="C1341" s="227"/>
      <c r="D1341" s="227"/>
      <c r="E1341" s="227"/>
      <c r="F1341" s="227"/>
      <c r="G1341" s="227"/>
      <c r="H1341" s="227"/>
      <c r="I1341" s="227"/>
      <c r="J1341" s="227"/>
      <c r="K1341" s="227"/>
      <c r="L1341" s="227"/>
      <c r="M1341" s="227"/>
      <c r="N1341" s="227"/>
      <c r="O1341" s="227"/>
      <c r="P1341" s="227"/>
      <c r="Q1341" s="227"/>
      <c r="R1341" s="227"/>
      <c r="S1341" s="227"/>
      <c r="T1341" s="227"/>
      <c r="U1341" s="227"/>
      <c r="V1341" s="227"/>
      <c r="W1341" s="227"/>
      <c r="X1341" s="227"/>
      <c r="Y1341" s="227"/>
      <c r="Z1341" s="227"/>
      <c r="AA1341" s="227"/>
      <c r="AB1341" s="227"/>
      <c r="AC1341" s="227"/>
      <c r="AD1341" s="227"/>
      <c r="AE1341" s="227"/>
      <c r="AF1341" s="227"/>
      <c r="AG1341" s="227"/>
      <c r="AH1341" s="227"/>
      <c r="AI1341" s="227"/>
    </row>
    <row r="1342" hidden="1">
      <c r="A1342" s="227"/>
      <c r="B1342" s="227"/>
      <c r="C1342" s="227"/>
      <c r="D1342" s="227"/>
      <c r="E1342" s="227"/>
      <c r="F1342" s="227"/>
      <c r="G1342" s="227"/>
      <c r="H1342" s="227"/>
      <c r="I1342" s="227"/>
      <c r="J1342" s="227"/>
      <c r="K1342" s="227"/>
      <c r="L1342" s="227"/>
      <c r="M1342" s="227"/>
      <c r="N1342" s="227"/>
      <c r="O1342" s="227"/>
      <c r="P1342" s="227"/>
      <c r="Q1342" s="227"/>
      <c r="R1342" s="227"/>
      <c r="S1342" s="227"/>
      <c r="T1342" s="227"/>
      <c r="U1342" s="227"/>
      <c r="V1342" s="227"/>
      <c r="W1342" s="227"/>
      <c r="X1342" s="227"/>
      <c r="Y1342" s="227"/>
      <c r="Z1342" s="227"/>
      <c r="AA1342" s="227"/>
      <c r="AB1342" s="227"/>
      <c r="AC1342" s="227"/>
      <c r="AD1342" s="227"/>
      <c r="AE1342" s="227"/>
      <c r="AF1342" s="227"/>
      <c r="AG1342" s="227"/>
      <c r="AH1342" s="227"/>
      <c r="AI1342" s="227"/>
    </row>
    <row r="1343" hidden="1">
      <c r="A1343" s="227"/>
      <c r="B1343" s="227"/>
      <c r="C1343" s="227"/>
      <c r="D1343" s="227"/>
      <c r="E1343" s="227"/>
      <c r="F1343" s="227"/>
      <c r="G1343" s="227"/>
      <c r="H1343" s="227"/>
      <c r="I1343" s="227"/>
      <c r="J1343" s="227"/>
      <c r="K1343" s="227"/>
      <c r="L1343" s="227"/>
      <c r="M1343" s="227"/>
      <c r="N1343" s="227"/>
      <c r="O1343" s="227"/>
      <c r="P1343" s="227"/>
      <c r="Q1343" s="227"/>
      <c r="R1343" s="227"/>
      <c r="S1343" s="227"/>
      <c r="T1343" s="227"/>
      <c r="U1343" s="227"/>
      <c r="V1343" s="227"/>
      <c r="W1343" s="227"/>
      <c r="X1343" s="227"/>
      <c r="Y1343" s="227"/>
      <c r="Z1343" s="227"/>
      <c r="AA1343" s="227"/>
      <c r="AB1343" s="227"/>
      <c r="AC1343" s="227"/>
      <c r="AD1343" s="227"/>
      <c r="AE1343" s="227"/>
      <c r="AF1343" s="227"/>
      <c r="AG1343" s="227"/>
      <c r="AH1343" s="227"/>
      <c r="AI1343" s="227"/>
    </row>
    <row r="1344" hidden="1">
      <c r="A1344" s="227"/>
      <c r="B1344" s="227"/>
      <c r="C1344" s="227"/>
      <c r="D1344" s="227"/>
      <c r="E1344" s="227"/>
      <c r="F1344" s="227"/>
      <c r="G1344" s="227"/>
      <c r="H1344" s="227"/>
      <c r="I1344" s="227"/>
      <c r="J1344" s="227"/>
      <c r="K1344" s="227"/>
      <c r="L1344" s="227"/>
      <c r="M1344" s="227"/>
      <c r="N1344" s="227"/>
      <c r="O1344" s="227"/>
      <c r="P1344" s="227"/>
      <c r="Q1344" s="227"/>
      <c r="R1344" s="227"/>
      <c r="S1344" s="227"/>
      <c r="T1344" s="227"/>
      <c r="U1344" s="227"/>
      <c r="V1344" s="227"/>
      <c r="W1344" s="227"/>
      <c r="X1344" s="227"/>
      <c r="Y1344" s="227"/>
      <c r="Z1344" s="227"/>
      <c r="AA1344" s="227"/>
      <c r="AB1344" s="227"/>
      <c r="AC1344" s="227"/>
      <c r="AD1344" s="227"/>
      <c r="AE1344" s="227"/>
      <c r="AF1344" s="227"/>
      <c r="AG1344" s="227"/>
      <c r="AH1344" s="227"/>
      <c r="AI1344" s="227"/>
    </row>
    <row r="1345" hidden="1">
      <c r="A1345" s="227"/>
      <c r="B1345" s="227"/>
      <c r="C1345" s="227"/>
      <c r="D1345" s="227"/>
      <c r="E1345" s="227"/>
      <c r="F1345" s="227"/>
      <c r="G1345" s="227"/>
      <c r="H1345" s="227"/>
      <c r="I1345" s="227"/>
      <c r="J1345" s="227"/>
      <c r="K1345" s="227"/>
      <c r="L1345" s="227"/>
      <c r="M1345" s="227"/>
      <c r="N1345" s="227"/>
      <c r="O1345" s="227"/>
      <c r="P1345" s="227"/>
      <c r="Q1345" s="227"/>
      <c r="R1345" s="227"/>
      <c r="S1345" s="227"/>
      <c r="T1345" s="227"/>
      <c r="U1345" s="227"/>
      <c r="V1345" s="227"/>
      <c r="W1345" s="227"/>
      <c r="X1345" s="227"/>
      <c r="Y1345" s="227"/>
      <c r="Z1345" s="227"/>
      <c r="AA1345" s="227"/>
      <c r="AB1345" s="227"/>
      <c r="AC1345" s="227"/>
      <c r="AD1345" s="227"/>
      <c r="AE1345" s="227"/>
      <c r="AF1345" s="227"/>
      <c r="AG1345" s="227"/>
      <c r="AH1345" s="227"/>
      <c r="AI1345" s="227"/>
    </row>
    <row r="1346" hidden="1">
      <c r="A1346" s="227"/>
      <c r="B1346" s="227"/>
      <c r="C1346" s="227"/>
      <c r="D1346" s="227"/>
      <c r="E1346" s="227"/>
      <c r="F1346" s="227"/>
      <c r="G1346" s="227"/>
      <c r="H1346" s="227"/>
      <c r="I1346" s="227"/>
      <c r="J1346" s="227"/>
      <c r="K1346" s="227"/>
      <c r="L1346" s="227"/>
      <c r="M1346" s="227"/>
      <c r="N1346" s="227"/>
      <c r="O1346" s="227"/>
      <c r="P1346" s="227"/>
      <c r="Q1346" s="227"/>
      <c r="R1346" s="227"/>
      <c r="S1346" s="227"/>
      <c r="T1346" s="227"/>
      <c r="U1346" s="227"/>
      <c r="V1346" s="227"/>
      <c r="W1346" s="227"/>
      <c r="X1346" s="227"/>
      <c r="Y1346" s="227"/>
      <c r="Z1346" s="227"/>
      <c r="AA1346" s="227"/>
      <c r="AB1346" s="227"/>
      <c r="AC1346" s="227"/>
      <c r="AD1346" s="227"/>
      <c r="AE1346" s="227"/>
      <c r="AF1346" s="227"/>
      <c r="AG1346" s="227"/>
      <c r="AH1346" s="227"/>
      <c r="AI1346" s="227"/>
    </row>
    <row r="1347" hidden="1">
      <c r="A1347" s="227"/>
      <c r="B1347" s="227"/>
      <c r="C1347" s="227"/>
      <c r="D1347" s="227"/>
      <c r="E1347" s="227"/>
      <c r="F1347" s="227"/>
      <c r="G1347" s="227"/>
      <c r="H1347" s="227"/>
      <c r="I1347" s="227"/>
      <c r="J1347" s="227"/>
      <c r="K1347" s="227"/>
      <c r="L1347" s="227"/>
      <c r="M1347" s="227"/>
      <c r="N1347" s="227"/>
      <c r="O1347" s="227"/>
      <c r="P1347" s="227"/>
      <c r="Q1347" s="227"/>
      <c r="R1347" s="227"/>
      <c r="S1347" s="227"/>
      <c r="T1347" s="227"/>
      <c r="U1347" s="227"/>
      <c r="V1347" s="227"/>
      <c r="W1347" s="227"/>
      <c r="X1347" s="227"/>
      <c r="Y1347" s="227"/>
      <c r="Z1347" s="227"/>
      <c r="AA1347" s="227"/>
      <c r="AB1347" s="227"/>
      <c r="AC1347" s="227"/>
      <c r="AD1347" s="227"/>
      <c r="AE1347" s="227"/>
      <c r="AF1347" s="227"/>
      <c r="AG1347" s="227"/>
      <c r="AH1347" s="227"/>
      <c r="AI1347" s="227"/>
    </row>
    <row r="1348" hidden="1">
      <c r="A1348" s="227"/>
      <c r="B1348" s="227"/>
      <c r="C1348" s="227"/>
      <c r="D1348" s="227"/>
      <c r="E1348" s="227"/>
      <c r="F1348" s="227"/>
      <c r="G1348" s="227"/>
      <c r="H1348" s="227"/>
      <c r="I1348" s="227"/>
      <c r="J1348" s="227"/>
      <c r="K1348" s="227"/>
      <c r="L1348" s="227"/>
      <c r="M1348" s="227"/>
      <c r="N1348" s="227"/>
      <c r="O1348" s="227"/>
      <c r="P1348" s="227"/>
      <c r="Q1348" s="227"/>
      <c r="R1348" s="227"/>
      <c r="S1348" s="227"/>
      <c r="T1348" s="227"/>
      <c r="U1348" s="227"/>
      <c r="V1348" s="227"/>
      <c r="W1348" s="227"/>
      <c r="X1348" s="227"/>
      <c r="Y1348" s="227"/>
      <c r="Z1348" s="227"/>
      <c r="AA1348" s="227"/>
      <c r="AB1348" s="227"/>
      <c r="AC1348" s="227"/>
      <c r="AD1348" s="227"/>
      <c r="AE1348" s="227"/>
      <c r="AF1348" s="227"/>
      <c r="AG1348" s="227"/>
      <c r="AH1348" s="227"/>
      <c r="AI1348" s="227"/>
    </row>
    <row r="1349" hidden="1">
      <c r="A1349" s="227"/>
      <c r="B1349" s="227"/>
      <c r="C1349" s="227"/>
      <c r="D1349" s="227"/>
      <c r="E1349" s="227"/>
      <c r="F1349" s="227"/>
      <c r="G1349" s="227"/>
      <c r="H1349" s="227"/>
      <c r="I1349" s="227"/>
      <c r="J1349" s="227"/>
      <c r="K1349" s="227"/>
      <c r="L1349" s="227"/>
      <c r="M1349" s="227"/>
      <c r="N1349" s="227"/>
      <c r="O1349" s="227"/>
      <c r="P1349" s="227"/>
      <c r="Q1349" s="227"/>
      <c r="R1349" s="227"/>
      <c r="S1349" s="227"/>
      <c r="T1349" s="227"/>
      <c r="U1349" s="227"/>
      <c r="V1349" s="227"/>
      <c r="W1349" s="227"/>
      <c r="X1349" s="227"/>
      <c r="Y1349" s="227"/>
      <c r="Z1349" s="227"/>
      <c r="AA1349" s="227"/>
      <c r="AB1349" s="227"/>
      <c r="AC1349" s="227"/>
      <c r="AD1349" s="227"/>
      <c r="AE1349" s="227"/>
      <c r="AF1349" s="227"/>
      <c r="AG1349" s="227"/>
      <c r="AH1349" s="227"/>
      <c r="AI1349" s="227"/>
    </row>
    <row r="1350" hidden="1">
      <c r="A1350" s="227"/>
      <c r="B1350" s="227"/>
      <c r="C1350" s="227"/>
      <c r="D1350" s="227"/>
      <c r="E1350" s="227"/>
      <c r="F1350" s="227"/>
      <c r="G1350" s="227"/>
      <c r="H1350" s="227"/>
      <c r="I1350" s="227"/>
      <c r="J1350" s="227"/>
      <c r="K1350" s="227"/>
      <c r="L1350" s="227"/>
      <c r="M1350" s="227"/>
      <c r="N1350" s="227"/>
      <c r="O1350" s="227"/>
      <c r="P1350" s="227"/>
      <c r="Q1350" s="227"/>
      <c r="R1350" s="227"/>
      <c r="S1350" s="227"/>
      <c r="T1350" s="227"/>
      <c r="U1350" s="227"/>
      <c r="V1350" s="227"/>
      <c r="W1350" s="227"/>
      <c r="X1350" s="227"/>
      <c r="Y1350" s="227"/>
      <c r="Z1350" s="227"/>
      <c r="AA1350" s="227"/>
      <c r="AB1350" s="227"/>
      <c r="AC1350" s="227"/>
      <c r="AD1350" s="227"/>
      <c r="AE1350" s="227"/>
      <c r="AF1350" s="227"/>
      <c r="AG1350" s="227"/>
      <c r="AH1350" s="227"/>
      <c r="AI1350" s="227"/>
    </row>
    <row r="1351" hidden="1">
      <c r="A1351" s="227"/>
      <c r="B1351" s="227"/>
      <c r="C1351" s="227"/>
      <c r="D1351" s="227"/>
      <c r="E1351" s="227"/>
      <c r="F1351" s="227"/>
      <c r="G1351" s="227"/>
      <c r="H1351" s="227"/>
      <c r="I1351" s="227"/>
      <c r="J1351" s="227"/>
      <c r="K1351" s="227"/>
      <c r="L1351" s="227"/>
      <c r="M1351" s="227"/>
      <c r="N1351" s="227"/>
      <c r="O1351" s="227"/>
      <c r="P1351" s="227"/>
      <c r="Q1351" s="227"/>
      <c r="R1351" s="227"/>
      <c r="S1351" s="227"/>
      <c r="T1351" s="227"/>
      <c r="U1351" s="227"/>
      <c r="V1351" s="227"/>
      <c r="W1351" s="227"/>
      <c r="X1351" s="227"/>
      <c r="Y1351" s="227"/>
      <c r="Z1351" s="227"/>
      <c r="AA1351" s="227"/>
      <c r="AB1351" s="227"/>
      <c r="AC1351" s="227"/>
      <c r="AD1351" s="227"/>
      <c r="AE1351" s="227"/>
      <c r="AF1351" s="227"/>
      <c r="AG1351" s="227"/>
      <c r="AH1351" s="227"/>
      <c r="AI1351" s="227"/>
    </row>
    <row r="1352" hidden="1">
      <c r="A1352" s="227"/>
      <c r="B1352" s="227"/>
      <c r="C1352" s="227"/>
      <c r="D1352" s="227"/>
      <c r="E1352" s="227"/>
      <c r="F1352" s="227"/>
      <c r="G1352" s="227"/>
      <c r="H1352" s="227"/>
      <c r="I1352" s="227"/>
      <c r="J1352" s="227"/>
      <c r="K1352" s="227"/>
      <c r="L1352" s="227"/>
      <c r="M1352" s="227"/>
      <c r="N1352" s="227"/>
      <c r="O1352" s="227"/>
      <c r="P1352" s="227"/>
      <c r="Q1352" s="227"/>
      <c r="R1352" s="227"/>
      <c r="S1352" s="227"/>
      <c r="T1352" s="227"/>
      <c r="U1352" s="227"/>
      <c r="V1352" s="227"/>
      <c r="W1352" s="227"/>
      <c r="X1352" s="227"/>
      <c r="Y1352" s="227"/>
      <c r="Z1352" s="227"/>
      <c r="AA1352" s="227"/>
      <c r="AB1352" s="227"/>
      <c r="AC1352" s="227"/>
      <c r="AD1352" s="227"/>
      <c r="AE1352" s="227"/>
      <c r="AF1352" s="227"/>
      <c r="AG1352" s="227"/>
      <c r="AH1352" s="227"/>
      <c r="AI1352" s="227"/>
    </row>
    <row r="1353" hidden="1">
      <c r="A1353" s="227"/>
      <c r="B1353" s="227"/>
      <c r="C1353" s="227"/>
      <c r="D1353" s="227"/>
      <c r="E1353" s="227"/>
      <c r="F1353" s="227"/>
      <c r="G1353" s="227"/>
      <c r="H1353" s="227"/>
      <c r="I1353" s="227"/>
      <c r="J1353" s="227"/>
      <c r="K1353" s="227"/>
      <c r="L1353" s="227"/>
      <c r="M1353" s="227"/>
      <c r="N1353" s="227"/>
      <c r="O1353" s="227"/>
      <c r="P1353" s="227"/>
      <c r="Q1353" s="227"/>
      <c r="R1353" s="227"/>
      <c r="S1353" s="227"/>
      <c r="T1353" s="227"/>
      <c r="U1353" s="227"/>
      <c r="V1353" s="227"/>
      <c r="W1353" s="227"/>
      <c r="X1353" s="227"/>
      <c r="Y1353" s="227"/>
      <c r="Z1353" s="227"/>
      <c r="AA1353" s="227"/>
      <c r="AB1353" s="227"/>
      <c r="AC1353" s="227"/>
      <c r="AD1353" s="227"/>
      <c r="AE1353" s="227"/>
      <c r="AF1353" s="227"/>
      <c r="AG1353" s="227"/>
      <c r="AH1353" s="227"/>
      <c r="AI1353" s="227"/>
    </row>
    <row r="1354" hidden="1">
      <c r="A1354" s="227"/>
      <c r="B1354" s="227"/>
      <c r="C1354" s="227"/>
      <c r="D1354" s="227"/>
      <c r="E1354" s="227"/>
      <c r="F1354" s="227"/>
      <c r="G1354" s="227"/>
      <c r="H1354" s="227"/>
      <c r="I1354" s="227"/>
      <c r="J1354" s="227"/>
      <c r="K1354" s="227"/>
      <c r="L1354" s="227"/>
      <c r="M1354" s="227"/>
      <c r="N1354" s="227"/>
      <c r="O1354" s="227"/>
      <c r="P1354" s="227"/>
      <c r="Q1354" s="227"/>
      <c r="R1354" s="227"/>
      <c r="S1354" s="227"/>
      <c r="T1354" s="227"/>
      <c r="U1354" s="227"/>
      <c r="V1354" s="227"/>
      <c r="W1354" s="227"/>
      <c r="X1354" s="227"/>
      <c r="Y1354" s="227"/>
      <c r="Z1354" s="227"/>
      <c r="AA1354" s="227"/>
      <c r="AB1354" s="227"/>
      <c r="AC1354" s="227"/>
      <c r="AD1354" s="227"/>
      <c r="AE1354" s="227"/>
      <c r="AF1354" s="227"/>
      <c r="AG1354" s="227"/>
      <c r="AH1354" s="227"/>
      <c r="AI1354" s="227"/>
    </row>
    <row r="1355" hidden="1">
      <c r="A1355" s="227"/>
      <c r="B1355" s="227"/>
      <c r="C1355" s="227"/>
      <c r="D1355" s="227"/>
      <c r="E1355" s="227"/>
      <c r="F1355" s="227"/>
      <c r="G1355" s="227"/>
      <c r="H1355" s="227"/>
      <c r="I1355" s="227"/>
      <c r="J1355" s="227"/>
      <c r="K1355" s="227"/>
      <c r="L1355" s="227"/>
      <c r="M1355" s="227"/>
      <c r="N1355" s="227"/>
      <c r="O1355" s="227"/>
      <c r="P1355" s="227"/>
      <c r="Q1355" s="227"/>
      <c r="R1355" s="227"/>
      <c r="S1355" s="227"/>
      <c r="T1355" s="227"/>
      <c r="U1355" s="227"/>
      <c r="V1355" s="227"/>
      <c r="W1355" s="227"/>
      <c r="X1355" s="227"/>
      <c r="Y1355" s="227"/>
      <c r="Z1355" s="227"/>
      <c r="AA1355" s="227"/>
      <c r="AB1355" s="227"/>
      <c r="AC1355" s="227"/>
      <c r="AD1355" s="227"/>
      <c r="AE1355" s="227"/>
      <c r="AF1355" s="227"/>
      <c r="AG1355" s="227"/>
      <c r="AH1355" s="227"/>
      <c r="AI1355" s="227"/>
    </row>
    <row r="1356" hidden="1">
      <c r="A1356" s="227"/>
      <c r="B1356" s="227"/>
      <c r="C1356" s="227"/>
      <c r="D1356" s="227"/>
      <c r="E1356" s="227"/>
      <c r="F1356" s="227"/>
      <c r="G1356" s="227"/>
      <c r="H1356" s="227"/>
      <c r="I1356" s="227"/>
      <c r="J1356" s="227"/>
      <c r="K1356" s="227"/>
      <c r="L1356" s="227"/>
      <c r="M1356" s="227"/>
      <c r="N1356" s="227"/>
      <c r="O1356" s="227"/>
      <c r="P1356" s="227"/>
      <c r="Q1356" s="227"/>
      <c r="R1356" s="227"/>
      <c r="S1356" s="227"/>
      <c r="T1356" s="227"/>
      <c r="U1356" s="227"/>
      <c r="V1356" s="227"/>
      <c r="W1356" s="227"/>
      <c r="X1356" s="227"/>
      <c r="Y1356" s="227"/>
      <c r="Z1356" s="227"/>
      <c r="AA1356" s="227"/>
      <c r="AB1356" s="227"/>
      <c r="AC1356" s="227"/>
      <c r="AD1356" s="227"/>
      <c r="AE1356" s="227"/>
      <c r="AF1356" s="227"/>
      <c r="AG1356" s="227"/>
      <c r="AH1356" s="227"/>
      <c r="AI1356" s="227"/>
    </row>
    <row r="1357" hidden="1">
      <c r="A1357" s="227"/>
      <c r="B1357" s="227"/>
      <c r="C1357" s="227"/>
      <c r="D1357" s="227"/>
      <c r="E1357" s="227"/>
      <c r="F1357" s="227"/>
      <c r="G1357" s="227"/>
      <c r="H1357" s="227"/>
      <c r="I1357" s="227"/>
      <c r="J1357" s="227"/>
      <c r="K1357" s="227"/>
      <c r="L1357" s="227"/>
      <c r="M1357" s="227"/>
      <c r="N1357" s="227"/>
      <c r="O1357" s="227"/>
      <c r="P1357" s="227"/>
      <c r="Q1357" s="227"/>
      <c r="R1357" s="227"/>
      <c r="S1357" s="227"/>
      <c r="T1357" s="227"/>
      <c r="U1357" s="227"/>
      <c r="V1357" s="227"/>
      <c r="W1357" s="227"/>
      <c r="X1357" s="227"/>
      <c r="Y1357" s="227"/>
      <c r="Z1357" s="227"/>
      <c r="AA1357" s="227"/>
      <c r="AB1357" s="227"/>
      <c r="AC1357" s="227"/>
      <c r="AD1357" s="227"/>
      <c r="AE1357" s="227"/>
      <c r="AF1357" s="227"/>
      <c r="AG1357" s="227"/>
      <c r="AH1357" s="227"/>
      <c r="AI1357" s="227"/>
    </row>
    <row r="1358" hidden="1">
      <c r="A1358" s="227"/>
      <c r="B1358" s="227"/>
      <c r="C1358" s="227"/>
      <c r="D1358" s="227"/>
      <c r="E1358" s="227"/>
      <c r="F1358" s="227"/>
      <c r="G1358" s="227"/>
      <c r="H1358" s="227"/>
      <c r="I1358" s="227"/>
      <c r="J1358" s="227"/>
      <c r="K1358" s="227"/>
      <c r="L1358" s="227"/>
      <c r="M1358" s="227"/>
      <c r="N1358" s="227"/>
      <c r="O1358" s="227"/>
      <c r="P1358" s="227"/>
      <c r="Q1358" s="227"/>
      <c r="R1358" s="227"/>
      <c r="S1358" s="227"/>
      <c r="T1358" s="227"/>
      <c r="U1358" s="227"/>
      <c r="V1358" s="227"/>
      <c r="W1358" s="227"/>
      <c r="X1358" s="227"/>
      <c r="Y1358" s="227"/>
      <c r="Z1358" s="227"/>
      <c r="AA1358" s="227"/>
      <c r="AB1358" s="227"/>
      <c r="AC1358" s="227"/>
      <c r="AD1358" s="227"/>
      <c r="AE1358" s="227"/>
      <c r="AF1358" s="227"/>
      <c r="AG1358" s="227"/>
      <c r="AH1358" s="227"/>
      <c r="AI1358" s="227"/>
    </row>
    <row r="1359" hidden="1">
      <c r="A1359" s="227"/>
      <c r="B1359" s="227"/>
      <c r="C1359" s="227"/>
      <c r="D1359" s="227"/>
      <c r="E1359" s="227"/>
      <c r="F1359" s="227"/>
      <c r="G1359" s="227"/>
      <c r="H1359" s="227"/>
      <c r="I1359" s="227"/>
      <c r="J1359" s="227"/>
      <c r="K1359" s="227"/>
      <c r="L1359" s="227"/>
      <c r="M1359" s="227"/>
      <c r="N1359" s="227"/>
      <c r="O1359" s="227"/>
      <c r="P1359" s="227"/>
      <c r="Q1359" s="227"/>
      <c r="R1359" s="227"/>
      <c r="S1359" s="227"/>
      <c r="T1359" s="227"/>
      <c r="U1359" s="227"/>
      <c r="V1359" s="227"/>
      <c r="W1359" s="227"/>
      <c r="X1359" s="227"/>
      <c r="Y1359" s="227"/>
      <c r="Z1359" s="227"/>
      <c r="AA1359" s="227"/>
      <c r="AB1359" s="227"/>
      <c r="AC1359" s="227"/>
      <c r="AD1359" s="227"/>
      <c r="AE1359" s="227"/>
      <c r="AF1359" s="227"/>
      <c r="AG1359" s="227"/>
      <c r="AH1359" s="227"/>
      <c r="AI1359" s="227"/>
    </row>
    <row r="1360" hidden="1">
      <c r="A1360" s="227"/>
      <c r="B1360" s="227"/>
      <c r="C1360" s="227"/>
      <c r="D1360" s="227"/>
      <c r="E1360" s="227"/>
      <c r="F1360" s="227"/>
      <c r="G1360" s="227"/>
      <c r="H1360" s="227"/>
      <c r="I1360" s="227"/>
      <c r="J1360" s="227"/>
      <c r="K1360" s="227"/>
      <c r="L1360" s="227"/>
      <c r="M1360" s="227"/>
      <c r="N1360" s="227"/>
      <c r="O1360" s="227"/>
      <c r="P1360" s="227"/>
      <c r="Q1360" s="227"/>
      <c r="R1360" s="227"/>
      <c r="S1360" s="227"/>
      <c r="T1360" s="227"/>
      <c r="U1360" s="227"/>
      <c r="V1360" s="227"/>
      <c r="W1360" s="227"/>
      <c r="X1360" s="227"/>
      <c r="Y1360" s="227"/>
      <c r="Z1360" s="227"/>
      <c r="AA1360" s="227"/>
      <c r="AB1360" s="227"/>
      <c r="AC1360" s="227"/>
      <c r="AD1360" s="227"/>
      <c r="AE1360" s="227"/>
      <c r="AF1360" s="227"/>
      <c r="AG1360" s="227"/>
      <c r="AH1360" s="227"/>
      <c r="AI1360" s="227"/>
    </row>
    <row r="1361" hidden="1">
      <c r="A1361" s="227"/>
      <c r="B1361" s="227"/>
      <c r="C1361" s="227"/>
      <c r="D1361" s="227"/>
      <c r="E1361" s="227"/>
      <c r="F1361" s="227"/>
      <c r="G1361" s="227"/>
      <c r="H1361" s="227"/>
      <c r="I1361" s="227"/>
      <c r="J1361" s="227"/>
      <c r="K1361" s="227"/>
      <c r="L1361" s="227"/>
      <c r="M1361" s="227"/>
      <c r="N1361" s="227"/>
      <c r="O1361" s="227"/>
      <c r="P1361" s="227"/>
      <c r="Q1361" s="227"/>
      <c r="R1361" s="227"/>
      <c r="S1361" s="227"/>
      <c r="T1361" s="227"/>
      <c r="U1361" s="227"/>
      <c r="V1361" s="227"/>
      <c r="W1361" s="227"/>
      <c r="X1361" s="227"/>
      <c r="Y1361" s="227"/>
      <c r="Z1361" s="227"/>
      <c r="AA1361" s="227"/>
      <c r="AB1361" s="227"/>
      <c r="AC1361" s="227"/>
      <c r="AD1361" s="227"/>
      <c r="AE1361" s="227"/>
      <c r="AF1361" s="227"/>
      <c r="AG1361" s="227"/>
      <c r="AH1361" s="227"/>
      <c r="AI1361" s="227"/>
    </row>
    <row r="1362" hidden="1">
      <c r="A1362" s="227"/>
      <c r="B1362" s="227"/>
      <c r="C1362" s="227"/>
      <c r="D1362" s="227"/>
      <c r="E1362" s="227"/>
      <c r="F1362" s="227"/>
      <c r="G1362" s="227"/>
      <c r="H1362" s="227"/>
      <c r="I1362" s="227"/>
      <c r="J1362" s="227"/>
      <c r="K1362" s="227"/>
      <c r="L1362" s="227"/>
      <c r="M1362" s="227"/>
      <c r="N1362" s="227"/>
      <c r="O1362" s="227"/>
      <c r="P1362" s="227"/>
      <c r="Q1362" s="227"/>
      <c r="R1362" s="227"/>
      <c r="S1362" s="227"/>
      <c r="T1362" s="227"/>
      <c r="U1362" s="227"/>
      <c r="V1362" s="227"/>
      <c r="W1362" s="227"/>
      <c r="X1362" s="227"/>
      <c r="Y1362" s="227"/>
      <c r="Z1362" s="227"/>
      <c r="AA1362" s="227"/>
      <c r="AB1362" s="227"/>
      <c r="AC1362" s="227"/>
      <c r="AD1362" s="227"/>
      <c r="AE1362" s="227"/>
      <c r="AF1362" s="227"/>
      <c r="AG1362" s="227"/>
      <c r="AH1362" s="227"/>
      <c r="AI1362" s="227"/>
    </row>
    <row r="1363" hidden="1">
      <c r="A1363" s="227"/>
      <c r="B1363" s="227"/>
      <c r="C1363" s="227"/>
      <c r="D1363" s="227"/>
      <c r="E1363" s="227"/>
      <c r="F1363" s="227"/>
      <c r="G1363" s="227"/>
      <c r="H1363" s="227"/>
      <c r="I1363" s="227"/>
      <c r="J1363" s="227"/>
      <c r="K1363" s="227"/>
      <c r="L1363" s="227"/>
      <c r="M1363" s="227"/>
      <c r="N1363" s="227"/>
      <c r="O1363" s="227"/>
      <c r="P1363" s="227"/>
      <c r="Q1363" s="227"/>
      <c r="R1363" s="227"/>
      <c r="S1363" s="227"/>
      <c r="T1363" s="227"/>
      <c r="U1363" s="227"/>
      <c r="V1363" s="227"/>
      <c r="W1363" s="227"/>
      <c r="X1363" s="227"/>
      <c r="Y1363" s="227"/>
      <c r="Z1363" s="227"/>
      <c r="AA1363" s="227"/>
      <c r="AB1363" s="227"/>
      <c r="AC1363" s="227"/>
      <c r="AD1363" s="227"/>
      <c r="AE1363" s="227"/>
      <c r="AF1363" s="227"/>
      <c r="AG1363" s="227"/>
      <c r="AH1363" s="227"/>
      <c r="AI1363" s="227"/>
    </row>
    <row r="1364" hidden="1">
      <c r="A1364" s="227"/>
      <c r="B1364" s="227"/>
      <c r="C1364" s="227"/>
      <c r="D1364" s="227"/>
      <c r="E1364" s="227"/>
      <c r="F1364" s="227"/>
      <c r="G1364" s="227"/>
      <c r="H1364" s="227"/>
      <c r="I1364" s="227"/>
      <c r="J1364" s="227"/>
      <c r="K1364" s="227"/>
      <c r="L1364" s="227"/>
      <c r="M1364" s="227"/>
      <c r="N1364" s="227"/>
      <c r="O1364" s="227"/>
      <c r="P1364" s="227"/>
      <c r="Q1364" s="227"/>
      <c r="R1364" s="227"/>
      <c r="S1364" s="227"/>
      <c r="T1364" s="227"/>
      <c r="U1364" s="227"/>
      <c r="V1364" s="227"/>
      <c r="W1364" s="227"/>
      <c r="X1364" s="227"/>
      <c r="Y1364" s="227"/>
      <c r="Z1364" s="227"/>
      <c r="AA1364" s="227"/>
      <c r="AB1364" s="227"/>
      <c r="AC1364" s="227"/>
      <c r="AD1364" s="227"/>
      <c r="AE1364" s="227"/>
      <c r="AF1364" s="227"/>
      <c r="AG1364" s="227"/>
      <c r="AH1364" s="227"/>
      <c r="AI1364" s="227"/>
    </row>
    <row r="1365" hidden="1">
      <c r="A1365" s="227"/>
      <c r="B1365" s="227"/>
      <c r="C1365" s="227"/>
      <c r="D1365" s="227"/>
      <c r="E1365" s="227"/>
      <c r="F1365" s="227"/>
      <c r="G1365" s="227"/>
      <c r="H1365" s="227"/>
      <c r="I1365" s="227"/>
      <c r="J1365" s="227"/>
      <c r="K1365" s="227"/>
      <c r="L1365" s="227"/>
      <c r="M1365" s="227"/>
      <c r="N1365" s="227"/>
      <c r="O1365" s="227"/>
      <c r="P1365" s="227"/>
      <c r="Q1365" s="227"/>
      <c r="R1365" s="227"/>
      <c r="S1365" s="227"/>
      <c r="T1365" s="227"/>
      <c r="U1365" s="227"/>
      <c r="V1365" s="227"/>
      <c r="W1365" s="227"/>
      <c r="X1365" s="227"/>
      <c r="Y1365" s="227"/>
      <c r="Z1365" s="227"/>
      <c r="AA1365" s="227"/>
      <c r="AB1365" s="227"/>
      <c r="AC1365" s="227"/>
      <c r="AD1365" s="227"/>
      <c r="AE1365" s="227"/>
      <c r="AF1365" s="227"/>
      <c r="AG1365" s="227"/>
      <c r="AH1365" s="227"/>
      <c r="AI1365" s="227"/>
    </row>
    <row r="1366" hidden="1">
      <c r="A1366" s="227"/>
      <c r="B1366" s="227"/>
      <c r="C1366" s="227"/>
      <c r="D1366" s="227"/>
      <c r="E1366" s="227"/>
      <c r="F1366" s="227"/>
      <c r="G1366" s="227"/>
      <c r="H1366" s="227"/>
      <c r="I1366" s="227"/>
      <c r="J1366" s="227"/>
      <c r="K1366" s="227"/>
      <c r="L1366" s="227"/>
      <c r="M1366" s="227"/>
      <c r="N1366" s="227"/>
      <c r="O1366" s="227"/>
      <c r="P1366" s="227"/>
      <c r="Q1366" s="227"/>
      <c r="R1366" s="227"/>
      <c r="S1366" s="227"/>
      <c r="T1366" s="227"/>
      <c r="U1366" s="227"/>
      <c r="V1366" s="227"/>
      <c r="W1366" s="227"/>
      <c r="X1366" s="227"/>
      <c r="Y1366" s="227"/>
      <c r="Z1366" s="227"/>
      <c r="AA1366" s="227"/>
      <c r="AB1366" s="227"/>
      <c r="AC1366" s="227"/>
      <c r="AD1366" s="227"/>
      <c r="AE1366" s="227"/>
      <c r="AF1366" s="227"/>
      <c r="AG1366" s="227"/>
      <c r="AH1366" s="227"/>
      <c r="AI1366" s="227"/>
    </row>
    <row r="1367" hidden="1">
      <c r="A1367" s="227"/>
      <c r="B1367" s="227"/>
      <c r="C1367" s="227"/>
      <c r="D1367" s="227"/>
      <c r="E1367" s="227"/>
      <c r="F1367" s="227"/>
      <c r="G1367" s="227"/>
      <c r="H1367" s="227"/>
      <c r="I1367" s="227"/>
      <c r="J1367" s="227"/>
      <c r="K1367" s="227"/>
      <c r="L1367" s="227"/>
      <c r="M1367" s="227"/>
      <c r="N1367" s="227"/>
      <c r="O1367" s="227"/>
      <c r="P1367" s="227"/>
      <c r="Q1367" s="227"/>
      <c r="R1367" s="227"/>
      <c r="S1367" s="227"/>
      <c r="T1367" s="227"/>
      <c r="U1367" s="227"/>
      <c r="V1367" s="227"/>
      <c r="W1367" s="227"/>
      <c r="X1367" s="227"/>
      <c r="Y1367" s="227"/>
      <c r="Z1367" s="227"/>
      <c r="AA1367" s="227"/>
      <c r="AB1367" s="227"/>
      <c r="AC1367" s="227"/>
      <c r="AD1367" s="227"/>
      <c r="AE1367" s="227"/>
      <c r="AF1367" s="227"/>
      <c r="AG1367" s="227"/>
      <c r="AH1367" s="227"/>
      <c r="AI1367" s="227"/>
    </row>
    <row r="1368" hidden="1">
      <c r="A1368" s="227"/>
      <c r="B1368" s="227"/>
      <c r="C1368" s="227"/>
      <c r="D1368" s="227"/>
      <c r="E1368" s="227"/>
      <c r="F1368" s="227"/>
      <c r="G1368" s="227"/>
      <c r="H1368" s="227"/>
      <c r="I1368" s="227"/>
      <c r="J1368" s="227"/>
      <c r="K1368" s="227"/>
      <c r="L1368" s="227"/>
      <c r="M1368" s="227"/>
      <c r="N1368" s="227"/>
      <c r="O1368" s="227"/>
      <c r="P1368" s="227"/>
      <c r="Q1368" s="227"/>
      <c r="R1368" s="227"/>
      <c r="S1368" s="227"/>
      <c r="T1368" s="227"/>
      <c r="U1368" s="227"/>
      <c r="V1368" s="227"/>
      <c r="W1368" s="227"/>
      <c r="X1368" s="227"/>
      <c r="Y1368" s="227"/>
      <c r="Z1368" s="227"/>
      <c r="AA1368" s="227"/>
      <c r="AB1368" s="227"/>
      <c r="AC1368" s="227"/>
      <c r="AD1368" s="227"/>
      <c r="AE1368" s="227"/>
      <c r="AF1368" s="227"/>
      <c r="AG1368" s="227"/>
      <c r="AH1368" s="227"/>
      <c r="AI1368" s="227"/>
    </row>
    <row r="1369" hidden="1">
      <c r="A1369" s="227"/>
      <c r="B1369" s="227"/>
      <c r="C1369" s="227"/>
      <c r="D1369" s="227"/>
      <c r="E1369" s="227"/>
      <c r="F1369" s="227"/>
      <c r="G1369" s="227"/>
      <c r="H1369" s="227"/>
      <c r="I1369" s="227"/>
      <c r="J1369" s="227"/>
      <c r="K1369" s="227"/>
      <c r="L1369" s="227"/>
      <c r="M1369" s="227"/>
      <c r="N1369" s="227"/>
      <c r="O1369" s="227"/>
      <c r="P1369" s="227"/>
      <c r="Q1369" s="227"/>
      <c r="R1369" s="227"/>
      <c r="S1369" s="227"/>
      <c r="T1369" s="227"/>
      <c r="U1369" s="227"/>
      <c r="V1369" s="227"/>
      <c r="W1369" s="227"/>
      <c r="X1369" s="227"/>
      <c r="Y1369" s="227"/>
      <c r="Z1369" s="227"/>
      <c r="AA1369" s="227"/>
      <c r="AB1369" s="227"/>
      <c r="AC1369" s="227"/>
      <c r="AD1369" s="227"/>
      <c r="AE1369" s="227"/>
      <c r="AF1369" s="227"/>
      <c r="AG1369" s="227"/>
      <c r="AH1369" s="227"/>
      <c r="AI1369" s="227"/>
    </row>
    <row r="1370" hidden="1">
      <c r="A1370" s="227"/>
      <c r="B1370" s="227"/>
      <c r="C1370" s="227"/>
      <c r="D1370" s="227"/>
      <c r="E1370" s="227"/>
      <c r="F1370" s="227"/>
      <c r="G1370" s="227"/>
      <c r="H1370" s="227"/>
      <c r="I1370" s="227"/>
      <c r="J1370" s="227"/>
      <c r="K1370" s="227"/>
      <c r="L1370" s="227"/>
      <c r="M1370" s="227"/>
      <c r="N1370" s="227"/>
      <c r="O1370" s="227"/>
      <c r="P1370" s="227"/>
      <c r="Q1370" s="227"/>
      <c r="R1370" s="227"/>
      <c r="S1370" s="227"/>
      <c r="T1370" s="227"/>
      <c r="U1370" s="227"/>
      <c r="V1370" s="227"/>
      <c r="W1370" s="227"/>
      <c r="X1370" s="227"/>
      <c r="Y1370" s="227"/>
      <c r="Z1370" s="227"/>
      <c r="AA1370" s="227"/>
      <c r="AB1370" s="227"/>
      <c r="AC1370" s="227"/>
      <c r="AD1370" s="227"/>
      <c r="AE1370" s="227"/>
      <c r="AF1370" s="227"/>
      <c r="AG1370" s="227"/>
      <c r="AH1370" s="227"/>
      <c r="AI1370" s="227"/>
    </row>
    <row r="1371" hidden="1">
      <c r="A1371" s="227"/>
      <c r="B1371" s="227"/>
      <c r="C1371" s="227"/>
      <c r="D1371" s="227"/>
      <c r="E1371" s="227"/>
      <c r="F1371" s="227"/>
      <c r="G1371" s="227"/>
      <c r="H1371" s="227"/>
      <c r="I1371" s="227"/>
      <c r="J1371" s="227"/>
      <c r="K1371" s="227"/>
      <c r="L1371" s="227"/>
      <c r="M1371" s="227"/>
      <c r="N1371" s="227"/>
      <c r="O1371" s="227"/>
      <c r="P1371" s="227"/>
      <c r="Q1371" s="227"/>
      <c r="R1371" s="227"/>
      <c r="S1371" s="227"/>
      <c r="T1371" s="227"/>
      <c r="U1371" s="227"/>
      <c r="V1371" s="227"/>
      <c r="W1371" s="227"/>
      <c r="X1371" s="227"/>
      <c r="Y1371" s="227"/>
      <c r="Z1371" s="227"/>
      <c r="AA1371" s="227"/>
      <c r="AB1371" s="227"/>
      <c r="AC1371" s="227"/>
      <c r="AD1371" s="227"/>
      <c r="AE1371" s="227"/>
      <c r="AF1371" s="227"/>
      <c r="AG1371" s="227"/>
      <c r="AH1371" s="227"/>
      <c r="AI1371" s="227"/>
    </row>
    <row r="1372" hidden="1">
      <c r="A1372" s="227"/>
      <c r="B1372" s="227"/>
      <c r="C1372" s="227"/>
      <c r="D1372" s="227"/>
      <c r="E1372" s="227"/>
      <c r="F1372" s="227"/>
      <c r="G1372" s="227"/>
      <c r="H1372" s="227"/>
      <c r="I1372" s="227"/>
      <c r="J1372" s="227"/>
      <c r="K1372" s="227"/>
      <c r="L1372" s="227"/>
      <c r="M1372" s="227"/>
      <c r="N1372" s="227"/>
      <c r="O1372" s="227"/>
      <c r="P1372" s="227"/>
      <c r="Q1372" s="227"/>
      <c r="R1372" s="227"/>
      <c r="S1372" s="227"/>
      <c r="T1372" s="227"/>
      <c r="U1372" s="227"/>
      <c r="V1372" s="227"/>
      <c r="W1372" s="227"/>
      <c r="X1372" s="227"/>
      <c r="Y1372" s="227"/>
      <c r="Z1372" s="227"/>
      <c r="AA1372" s="227"/>
      <c r="AB1372" s="227"/>
      <c r="AC1372" s="227"/>
      <c r="AD1372" s="227"/>
      <c r="AE1372" s="227"/>
      <c r="AF1372" s="227"/>
      <c r="AG1372" s="227"/>
      <c r="AH1372" s="227"/>
      <c r="AI1372" s="227"/>
    </row>
    <row r="1373" hidden="1">
      <c r="A1373" s="227"/>
      <c r="B1373" s="227"/>
      <c r="C1373" s="227"/>
      <c r="D1373" s="227"/>
      <c r="E1373" s="227"/>
      <c r="F1373" s="227"/>
      <c r="G1373" s="227"/>
      <c r="H1373" s="227"/>
      <c r="I1373" s="227"/>
      <c r="J1373" s="227"/>
      <c r="K1373" s="227"/>
      <c r="L1373" s="227"/>
      <c r="M1373" s="227"/>
      <c r="N1373" s="227"/>
      <c r="O1373" s="227"/>
      <c r="P1373" s="227"/>
      <c r="Q1373" s="227"/>
      <c r="R1373" s="227"/>
      <c r="S1373" s="227"/>
      <c r="T1373" s="227"/>
      <c r="U1373" s="227"/>
      <c r="V1373" s="227"/>
      <c r="W1373" s="227"/>
      <c r="X1373" s="227"/>
      <c r="Y1373" s="227"/>
      <c r="Z1373" s="227"/>
      <c r="AA1373" s="227"/>
      <c r="AB1373" s="227"/>
      <c r="AC1373" s="227"/>
      <c r="AD1373" s="227"/>
      <c r="AE1373" s="227"/>
      <c r="AF1373" s="227"/>
      <c r="AG1373" s="227"/>
      <c r="AH1373" s="227"/>
      <c r="AI1373" s="227"/>
    </row>
    <row r="1374" hidden="1">
      <c r="A1374" s="227"/>
      <c r="B1374" s="227"/>
      <c r="C1374" s="227"/>
      <c r="D1374" s="227"/>
      <c r="E1374" s="227"/>
      <c r="F1374" s="227"/>
      <c r="G1374" s="227"/>
      <c r="H1374" s="227"/>
      <c r="I1374" s="227"/>
      <c r="J1374" s="227"/>
      <c r="K1374" s="227"/>
      <c r="L1374" s="227"/>
      <c r="M1374" s="227"/>
      <c r="N1374" s="227"/>
      <c r="O1374" s="227"/>
      <c r="P1374" s="227"/>
      <c r="Q1374" s="227"/>
      <c r="R1374" s="227"/>
      <c r="S1374" s="227"/>
      <c r="T1374" s="227"/>
      <c r="U1374" s="227"/>
      <c r="V1374" s="227"/>
      <c r="W1374" s="227"/>
      <c r="X1374" s="227"/>
      <c r="Y1374" s="227"/>
      <c r="Z1374" s="227"/>
      <c r="AA1374" s="227"/>
      <c r="AB1374" s="227"/>
      <c r="AC1374" s="227"/>
      <c r="AD1374" s="227"/>
      <c r="AE1374" s="227"/>
      <c r="AF1374" s="227"/>
      <c r="AG1374" s="227"/>
      <c r="AH1374" s="227"/>
      <c r="AI1374" s="227"/>
    </row>
    <row r="1375" hidden="1">
      <c r="A1375" s="227"/>
      <c r="B1375" s="227"/>
      <c r="C1375" s="227"/>
      <c r="D1375" s="227"/>
      <c r="E1375" s="227"/>
      <c r="F1375" s="227"/>
      <c r="G1375" s="227"/>
      <c r="H1375" s="227"/>
      <c r="I1375" s="227"/>
      <c r="J1375" s="227"/>
      <c r="K1375" s="227"/>
      <c r="L1375" s="227"/>
      <c r="M1375" s="227"/>
      <c r="N1375" s="227"/>
      <c r="O1375" s="227"/>
      <c r="P1375" s="227"/>
      <c r="Q1375" s="227"/>
      <c r="R1375" s="227"/>
      <c r="S1375" s="227"/>
      <c r="T1375" s="227"/>
      <c r="U1375" s="227"/>
      <c r="V1375" s="227"/>
      <c r="W1375" s="227"/>
      <c r="X1375" s="227"/>
      <c r="Y1375" s="227"/>
      <c r="Z1375" s="227"/>
      <c r="AA1375" s="227"/>
      <c r="AB1375" s="227"/>
      <c r="AC1375" s="227"/>
      <c r="AD1375" s="227"/>
      <c r="AE1375" s="227"/>
      <c r="AF1375" s="227"/>
      <c r="AG1375" s="227"/>
      <c r="AH1375" s="227"/>
      <c r="AI1375" s="227"/>
    </row>
    <row r="1376" hidden="1">
      <c r="A1376" s="227"/>
      <c r="B1376" s="227"/>
      <c r="C1376" s="227"/>
      <c r="D1376" s="227"/>
      <c r="E1376" s="227"/>
      <c r="F1376" s="227"/>
      <c r="G1376" s="227"/>
      <c r="H1376" s="227"/>
      <c r="I1376" s="227"/>
      <c r="J1376" s="227"/>
      <c r="K1376" s="227"/>
      <c r="L1376" s="227"/>
      <c r="M1376" s="227"/>
      <c r="N1376" s="227"/>
      <c r="O1376" s="227"/>
      <c r="P1376" s="227"/>
      <c r="Q1376" s="227"/>
      <c r="R1376" s="227"/>
      <c r="S1376" s="227"/>
      <c r="T1376" s="227"/>
      <c r="U1376" s="227"/>
      <c r="V1376" s="227"/>
      <c r="W1376" s="227"/>
      <c r="X1376" s="227"/>
      <c r="Y1376" s="227"/>
      <c r="Z1376" s="227"/>
      <c r="AA1376" s="227"/>
      <c r="AB1376" s="227"/>
      <c r="AC1376" s="227"/>
      <c r="AD1376" s="227"/>
      <c r="AE1376" s="227"/>
      <c r="AF1376" s="227"/>
      <c r="AG1376" s="227"/>
      <c r="AH1376" s="227"/>
      <c r="AI1376" s="227"/>
    </row>
    <row r="1377" hidden="1">
      <c r="A1377" s="227"/>
      <c r="B1377" s="227"/>
      <c r="C1377" s="227"/>
      <c r="D1377" s="227"/>
      <c r="E1377" s="227"/>
      <c r="F1377" s="227"/>
      <c r="G1377" s="227"/>
      <c r="H1377" s="227"/>
      <c r="I1377" s="227"/>
      <c r="J1377" s="227"/>
      <c r="K1377" s="227"/>
      <c r="L1377" s="227"/>
      <c r="M1377" s="227"/>
      <c r="N1377" s="227"/>
      <c r="O1377" s="227"/>
      <c r="P1377" s="227"/>
      <c r="Q1377" s="227"/>
      <c r="R1377" s="227"/>
      <c r="S1377" s="227"/>
      <c r="T1377" s="227"/>
      <c r="U1377" s="227"/>
      <c r="V1377" s="227"/>
      <c r="W1377" s="227"/>
      <c r="X1377" s="227"/>
      <c r="Y1377" s="227"/>
      <c r="Z1377" s="227"/>
      <c r="AA1377" s="227"/>
      <c r="AB1377" s="227"/>
      <c r="AC1377" s="227"/>
      <c r="AD1377" s="227"/>
      <c r="AE1377" s="227"/>
      <c r="AF1377" s="227"/>
      <c r="AG1377" s="227"/>
      <c r="AH1377" s="227"/>
      <c r="AI1377" s="227"/>
    </row>
    <row r="1378" hidden="1">
      <c r="A1378" s="227"/>
      <c r="B1378" s="227"/>
      <c r="C1378" s="227"/>
      <c r="D1378" s="227"/>
      <c r="E1378" s="227"/>
      <c r="F1378" s="227"/>
      <c r="G1378" s="227"/>
      <c r="H1378" s="227"/>
      <c r="I1378" s="227"/>
      <c r="J1378" s="227"/>
      <c r="K1378" s="227"/>
      <c r="L1378" s="227"/>
      <c r="M1378" s="227"/>
      <c r="N1378" s="227"/>
      <c r="O1378" s="227"/>
      <c r="P1378" s="227"/>
      <c r="Q1378" s="227"/>
      <c r="R1378" s="227"/>
      <c r="S1378" s="227"/>
      <c r="T1378" s="227"/>
      <c r="U1378" s="227"/>
      <c r="V1378" s="227"/>
      <c r="W1378" s="227"/>
      <c r="X1378" s="227"/>
      <c r="Y1378" s="227"/>
      <c r="Z1378" s="227"/>
      <c r="AA1378" s="227"/>
      <c r="AB1378" s="227"/>
      <c r="AC1378" s="227"/>
      <c r="AD1378" s="227"/>
      <c r="AE1378" s="227"/>
      <c r="AF1378" s="227"/>
      <c r="AG1378" s="227"/>
      <c r="AH1378" s="227"/>
      <c r="AI1378" s="227"/>
    </row>
    <row r="1379" hidden="1">
      <c r="A1379" s="227"/>
      <c r="B1379" s="227"/>
      <c r="C1379" s="227"/>
      <c r="D1379" s="227"/>
      <c r="E1379" s="227"/>
      <c r="F1379" s="227"/>
      <c r="G1379" s="227"/>
      <c r="H1379" s="227"/>
      <c r="I1379" s="227"/>
      <c r="J1379" s="227"/>
      <c r="K1379" s="227"/>
      <c r="L1379" s="227"/>
      <c r="M1379" s="227"/>
      <c r="N1379" s="227"/>
      <c r="O1379" s="227"/>
      <c r="P1379" s="227"/>
      <c r="Q1379" s="227"/>
      <c r="R1379" s="227"/>
      <c r="S1379" s="227"/>
      <c r="T1379" s="227"/>
      <c r="U1379" s="227"/>
      <c r="V1379" s="227"/>
      <c r="W1379" s="227"/>
      <c r="X1379" s="227"/>
      <c r="Y1379" s="227"/>
      <c r="Z1379" s="227"/>
      <c r="AA1379" s="227"/>
      <c r="AB1379" s="227"/>
      <c r="AC1379" s="227"/>
      <c r="AD1379" s="227"/>
      <c r="AE1379" s="227"/>
      <c r="AF1379" s="227"/>
      <c r="AG1379" s="227"/>
      <c r="AH1379" s="227"/>
      <c r="AI1379" s="227"/>
    </row>
    <row r="1380" hidden="1">
      <c r="A1380" s="227"/>
      <c r="B1380" s="227"/>
      <c r="C1380" s="227"/>
      <c r="D1380" s="227"/>
      <c r="E1380" s="227"/>
      <c r="F1380" s="227"/>
      <c r="G1380" s="227"/>
      <c r="H1380" s="227"/>
      <c r="I1380" s="227"/>
      <c r="J1380" s="227"/>
      <c r="K1380" s="227"/>
      <c r="L1380" s="227"/>
      <c r="M1380" s="227"/>
      <c r="N1380" s="227"/>
      <c r="O1380" s="227"/>
      <c r="P1380" s="227"/>
      <c r="Q1380" s="227"/>
      <c r="R1380" s="227"/>
      <c r="S1380" s="227"/>
      <c r="T1380" s="227"/>
      <c r="U1380" s="227"/>
      <c r="V1380" s="227"/>
      <c r="W1380" s="227"/>
      <c r="X1380" s="227"/>
      <c r="Y1380" s="227"/>
      <c r="Z1380" s="227"/>
      <c r="AA1380" s="227"/>
      <c r="AB1380" s="227"/>
      <c r="AC1380" s="227"/>
      <c r="AD1380" s="227"/>
      <c r="AE1380" s="227"/>
      <c r="AF1380" s="227"/>
      <c r="AG1380" s="227"/>
      <c r="AH1380" s="227"/>
      <c r="AI1380" s="227"/>
    </row>
    <row r="1381" hidden="1">
      <c r="A1381" s="227"/>
      <c r="B1381" s="227"/>
      <c r="C1381" s="227"/>
      <c r="D1381" s="227"/>
      <c r="E1381" s="227"/>
      <c r="F1381" s="227"/>
      <c r="G1381" s="227"/>
      <c r="H1381" s="227"/>
      <c r="I1381" s="227"/>
      <c r="J1381" s="227"/>
      <c r="K1381" s="227"/>
      <c r="L1381" s="227"/>
      <c r="M1381" s="227"/>
      <c r="N1381" s="227"/>
      <c r="O1381" s="227"/>
      <c r="P1381" s="227"/>
      <c r="Q1381" s="227"/>
      <c r="R1381" s="227"/>
      <c r="S1381" s="227"/>
      <c r="T1381" s="227"/>
      <c r="U1381" s="227"/>
      <c r="V1381" s="227"/>
      <c r="W1381" s="227"/>
      <c r="X1381" s="227"/>
      <c r="Y1381" s="227"/>
      <c r="Z1381" s="227"/>
      <c r="AA1381" s="227"/>
      <c r="AB1381" s="227"/>
      <c r="AC1381" s="227"/>
      <c r="AD1381" s="227"/>
      <c r="AE1381" s="227"/>
      <c r="AF1381" s="227"/>
      <c r="AG1381" s="227"/>
      <c r="AH1381" s="227"/>
      <c r="AI1381" s="227"/>
    </row>
    <row r="1382" hidden="1">
      <c r="A1382" s="227"/>
      <c r="B1382" s="227"/>
      <c r="C1382" s="227"/>
      <c r="D1382" s="227"/>
      <c r="E1382" s="227"/>
      <c r="F1382" s="227"/>
      <c r="G1382" s="227"/>
      <c r="H1382" s="227"/>
      <c r="I1382" s="227"/>
      <c r="J1382" s="227"/>
      <c r="K1382" s="227"/>
      <c r="L1382" s="227"/>
      <c r="M1382" s="227"/>
      <c r="N1382" s="227"/>
      <c r="O1382" s="227"/>
      <c r="P1382" s="227"/>
      <c r="Q1382" s="227"/>
      <c r="R1382" s="227"/>
      <c r="S1382" s="227"/>
      <c r="T1382" s="227"/>
      <c r="U1382" s="227"/>
      <c r="V1382" s="227"/>
      <c r="W1382" s="227"/>
      <c r="X1382" s="227"/>
      <c r="Y1382" s="227"/>
      <c r="Z1382" s="227"/>
      <c r="AA1382" s="227"/>
      <c r="AB1382" s="227"/>
      <c r="AC1382" s="227"/>
      <c r="AD1382" s="227"/>
      <c r="AE1382" s="227"/>
      <c r="AF1382" s="227"/>
      <c r="AG1382" s="227"/>
      <c r="AH1382" s="227"/>
      <c r="AI1382" s="227"/>
    </row>
    <row r="1383" hidden="1">
      <c r="A1383" s="227"/>
      <c r="B1383" s="227"/>
      <c r="C1383" s="227"/>
      <c r="D1383" s="227"/>
      <c r="E1383" s="227"/>
      <c r="F1383" s="227"/>
      <c r="G1383" s="227"/>
      <c r="H1383" s="227"/>
      <c r="I1383" s="227"/>
      <c r="J1383" s="227"/>
      <c r="K1383" s="227"/>
      <c r="L1383" s="227"/>
      <c r="M1383" s="227"/>
      <c r="N1383" s="227"/>
      <c r="O1383" s="227"/>
      <c r="P1383" s="227"/>
      <c r="Q1383" s="227"/>
      <c r="R1383" s="227"/>
      <c r="S1383" s="227"/>
      <c r="T1383" s="227"/>
      <c r="U1383" s="227"/>
      <c r="V1383" s="227"/>
      <c r="W1383" s="227"/>
      <c r="X1383" s="227"/>
      <c r="Y1383" s="227"/>
      <c r="Z1383" s="227"/>
      <c r="AA1383" s="227"/>
      <c r="AB1383" s="227"/>
      <c r="AC1383" s="227"/>
      <c r="AD1383" s="227"/>
      <c r="AE1383" s="227"/>
      <c r="AF1383" s="227"/>
      <c r="AG1383" s="227"/>
      <c r="AH1383" s="227"/>
      <c r="AI1383" s="227"/>
    </row>
    <row r="1384" hidden="1">
      <c r="A1384" s="227"/>
      <c r="B1384" s="227"/>
      <c r="C1384" s="227"/>
      <c r="D1384" s="227"/>
      <c r="E1384" s="227"/>
      <c r="F1384" s="227"/>
      <c r="G1384" s="227"/>
      <c r="H1384" s="227"/>
      <c r="I1384" s="227"/>
      <c r="J1384" s="227"/>
      <c r="K1384" s="227"/>
      <c r="L1384" s="227"/>
      <c r="M1384" s="227"/>
      <c r="N1384" s="227"/>
      <c r="O1384" s="227"/>
      <c r="P1384" s="227"/>
      <c r="Q1384" s="227"/>
      <c r="R1384" s="227"/>
      <c r="S1384" s="227"/>
      <c r="T1384" s="227"/>
      <c r="U1384" s="227"/>
      <c r="V1384" s="227"/>
      <c r="W1384" s="227"/>
      <c r="X1384" s="227"/>
      <c r="Y1384" s="227"/>
      <c r="Z1384" s="227"/>
      <c r="AA1384" s="227"/>
      <c r="AB1384" s="227"/>
      <c r="AC1384" s="227"/>
      <c r="AD1384" s="227"/>
      <c r="AE1384" s="227"/>
      <c r="AF1384" s="227"/>
      <c r="AG1384" s="227"/>
      <c r="AH1384" s="227"/>
      <c r="AI1384" s="227"/>
    </row>
    <row r="1385" hidden="1">
      <c r="A1385" s="227"/>
      <c r="B1385" s="227"/>
      <c r="C1385" s="227"/>
      <c r="D1385" s="227"/>
      <c r="E1385" s="227"/>
      <c r="F1385" s="227"/>
      <c r="G1385" s="227"/>
      <c r="H1385" s="227"/>
      <c r="I1385" s="227"/>
      <c r="J1385" s="227"/>
      <c r="K1385" s="227"/>
      <c r="L1385" s="227"/>
      <c r="M1385" s="227"/>
      <c r="N1385" s="227"/>
      <c r="O1385" s="227"/>
      <c r="P1385" s="227"/>
      <c r="Q1385" s="227"/>
      <c r="R1385" s="227"/>
      <c r="S1385" s="227"/>
      <c r="T1385" s="227"/>
      <c r="U1385" s="227"/>
      <c r="V1385" s="227"/>
      <c r="W1385" s="227"/>
      <c r="X1385" s="227"/>
      <c r="Y1385" s="227"/>
      <c r="Z1385" s="227"/>
      <c r="AA1385" s="227"/>
      <c r="AB1385" s="227"/>
      <c r="AC1385" s="227"/>
      <c r="AD1385" s="227"/>
      <c r="AE1385" s="227"/>
      <c r="AF1385" s="227"/>
      <c r="AG1385" s="227"/>
      <c r="AH1385" s="227"/>
      <c r="AI1385" s="227"/>
    </row>
    <row r="1386" hidden="1">
      <c r="A1386" s="227"/>
      <c r="B1386" s="227"/>
      <c r="C1386" s="227"/>
      <c r="D1386" s="227"/>
      <c r="E1386" s="227"/>
      <c r="F1386" s="227"/>
      <c r="G1386" s="227"/>
      <c r="H1386" s="227"/>
      <c r="I1386" s="227"/>
      <c r="J1386" s="227"/>
      <c r="K1386" s="227"/>
      <c r="L1386" s="227"/>
      <c r="M1386" s="227"/>
      <c r="N1386" s="227"/>
      <c r="O1386" s="227"/>
      <c r="P1386" s="227"/>
      <c r="Q1386" s="227"/>
      <c r="R1386" s="227"/>
      <c r="S1386" s="227"/>
      <c r="T1386" s="227"/>
      <c r="U1386" s="227"/>
      <c r="V1386" s="227"/>
      <c r="W1386" s="227"/>
      <c r="X1386" s="227"/>
      <c r="Y1386" s="227"/>
      <c r="Z1386" s="227"/>
      <c r="AA1386" s="227"/>
      <c r="AB1386" s="227"/>
      <c r="AC1386" s="227"/>
      <c r="AD1386" s="227"/>
      <c r="AE1386" s="227"/>
      <c r="AF1386" s="227"/>
      <c r="AG1386" s="227"/>
      <c r="AH1386" s="227"/>
      <c r="AI1386" s="227"/>
    </row>
    <row r="1387" hidden="1">
      <c r="A1387" s="227"/>
      <c r="B1387" s="227"/>
      <c r="C1387" s="227"/>
      <c r="D1387" s="227"/>
      <c r="E1387" s="227"/>
      <c r="F1387" s="227"/>
      <c r="G1387" s="227"/>
      <c r="H1387" s="227"/>
      <c r="I1387" s="227"/>
      <c r="J1387" s="227"/>
      <c r="K1387" s="227"/>
      <c r="L1387" s="227"/>
      <c r="M1387" s="227"/>
      <c r="N1387" s="227"/>
      <c r="O1387" s="227"/>
      <c r="P1387" s="227"/>
      <c r="Q1387" s="227"/>
      <c r="R1387" s="227"/>
      <c r="S1387" s="227"/>
      <c r="T1387" s="227"/>
      <c r="U1387" s="227"/>
      <c r="V1387" s="227"/>
      <c r="W1387" s="227"/>
      <c r="X1387" s="227"/>
      <c r="Y1387" s="227"/>
      <c r="Z1387" s="227"/>
      <c r="AA1387" s="227"/>
      <c r="AB1387" s="227"/>
      <c r="AC1387" s="227"/>
      <c r="AD1387" s="227"/>
      <c r="AE1387" s="227"/>
      <c r="AF1387" s="227"/>
      <c r="AG1387" s="227"/>
      <c r="AH1387" s="227"/>
      <c r="AI1387" s="227"/>
    </row>
    <row r="1388" hidden="1">
      <c r="A1388" s="227"/>
      <c r="B1388" s="227"/>
      <c r="C1388" s="227"/>
      <c r="D1388" s="227"/>
      <c r="E1388" s="227"/>
      <c r="F1388" s="227"/>
      <c r="G1388" s="227"/>
      <c r="H1388" s="227"/>
      <c r="I1388" s="227"/>
      <c r="J1388" s="227"/>
      <c r="K1388" s="227"/>
      <c r="L1388" s="227"/>
      <c r="M1388" s="227"/>
      <c r="N1388" s="227"/>
      <c r="O1388" s="227"/>
      <c r="P1388" s="227"/>
      <c r="Q1388" s="227"/>
      <c r="R1388" s="227"/>
      <c r="S1388" s="227"/>
      <c r="T1388" s="227"/>
      <c r="U1388" s="227"/>
      <c r="V1388" s="227"/>
      <c r="W1388" s="227"/>
      <c r="X1388" s="227"/>
      <c r="Y1388" s="227"/>
      <c r="Z1388" s="227"/>
      <c r="AA1388" s="227"/>
      <c r="AB1388" s="227"/>
      <c r="AC1388" s="227"/>
      <c r="AD1388" s="227"/>
      <c r="AE1388" s="227"/>
      <c r="AF1388" s="227"/>
      <c r="AG1388" s="227"/>
      <c r="AH1388" s="227"/>
      <c r="AI1388" s="227"/>
    </row>
    <row r="1389" hidden="1">
      <c r="A1389" s="227"/>
      <c r="B1389" s="227"/>
      <c r="C1389" s="227"/>
      <c r="D1389" s="227"/>
      <c r="E1389" s="227"/>
      <c r="F1389" s="227"/>
      <c r="G1389" s="227"/>
      <c r="H1389" s="227"/>
      <c r="I1389" s="227"/>
      <c r="J1389" s="227"/>
      <c r="K1389" s="227"/>
      <c r="L1389" s="227"/>
      <c r="M1389" s="227"/>
      <c r="N1389" s="227"/>
      <c r="O1389" s="227"/>
      <c r="P1389" s="227"/>
      <c r="Q1389" s="227"/>
      <c r="R1389" s="227"/>
      <c r="S1389" s="227"/>
      <c r="T1389" s="227"/>
      <c r="U1389" s="227"/>
      <c r="V1389" s="227"/>
      <c r="W1389" s="227"/>
      <c r="X1389" s="227"/>
      <c r="Y1389" s="227"/>
      <c r="Z1389" s="227"/>
      <c r="AA1389" s="227"/>
      <c r="AB1389" s="227"/>
      <c r="AC1389" s="227"/>
      <c r="AD1389" s="227"/>
      <c r="AE1389" s="227"/>
      <c r="AF1389" s="227"/>
      <c r="AG1389" s="227"/>
      <c r="AH1389" s="227"/>
      <c r="AI1389" s="227"/>
    </row>
    <row r="1390" hidden="1">
      <c r="A1390" s="227"/>
      <c r="B1390" s="227"/>
      <c r="C1390" s="227"/>
      <c r="D1390" s="227"/>
      <c r="E1390" s="227"/>
      <c r="F1390" s="227"/>
      <c r="G1390" s="227"/>
      <c r="H1390" s="227"/>
      <c r="I1390" s="227"/>
      <c r="J1390" s="227"/>
      <c r="K1390" s="227"/>
      <c r="L1390" s="227"/>
      <c r="M1390" s="227"/>
      <c r="N1390" s="227"/>
      <c r="O1390" s="227"/>
      <c r="P1390" s="227"/>
      <c r="Q1390" s="227"/>
      <c r="R1390" s="227"/>
      <c r="S1390" s="227"/>
      <c r="T1390" s="227"/>
      <c r="U1390" s="227"/>
      <c r="V1390" s="227"/>
      <c r="W1390" s="227"/>
      <c r="X1390" s="227"/>
      <c r="Y1390" s="227"/>
      <c r="Z1390" s="227"/>
      <c r="AA1390" s="227"/>
      <c r="AB1390" s="227"/>
      <c r="AC1390" s="227"/>
      <c r="AD1390" s="227"/>
      <c r="AE1390" s="227"/>
      <c r="AF1390" s="227"/>
      <c r="AG1390" s="227"/>
      <c r="AH1390" s="227"/>
      <c r="AI1390" s="227"/>
    </row>
    <row r="1391" hidden="1">
      <c r="A1391" s="227"/>
      <c r="B1391" s="227"/>
      <c r="C1391" s="227"/>
      <c r="D1391" s="227"/>
      <c r="E1391" s="227"/>
      <c r="F1391" s="227"/>
      <c r="G1391" s="227"/>
      <c r="H1391" s="227"/>
      <c r="I1391" s="227"/>
      <c r="J1391" s="227"/>
      <c r="K1391" s="227"/>
      <c r="L1391" s="227"/>
      <c r="M1391" s="227"/>
      <c r="N1391" s="227"/>
      <c r="O1391" s="227"/>
      <c r="P1391" s="227"/>
      <c r="Q1391" s="227"/>
      <c r="R1391" s="227"/>
      <c r="S1391" s="227"/>
      <c r="T1391" s="227"/>
      <c r="U1391" s="227"/>
      <c r="V1391" s="227"/>
      <c r="W1391" s="227"/>
      <c r="X1391" s="227"/>
      <c r="Y1391" s="227"/>
      <c r="Z1391" s="227"/>
      <c r="AA1391" s="227"/>
      <c r="AB1391" s="227"/>
      <c r="AC1391" s="227"/>
      <c r="AD1391" s="227"/>
      <c r="AE1391" s="227"/>
      <c r="AF1391" s="227"/>
      <c r="AG1391" s="227"/>
      <c r="AH1391" s="227"/>
      <c r="AI1391" s="227"/>
    </row>
    <row r="1392" hidden="1">
      <c r="A1392" s="227"/>
      <c r="B1392" s="227"/>
      <c r="C1392" s="227"/>
      <c r="D1392" s="227"/>
      <c r="E1392" s="227"/>
      <c r="F1392" s="227"/>
      <c r="G1392" s="227"/>
      <c r="H1392" s="227"/>
      <c r="I1392" s="227"/>
      <c r="J1392" s="227"/>
      <c r="K1392" s="227"/>
      <c r="L1392" s="227"/>
      <c r="M1392" s="227"/>
      <c r="N1392" s="227"/>
      <c r="O1392" s="227"/>
      <c r="P1392" s="227"/>
      <c r="Q1392" s="227"/>
      <c r="R1392" s="227"/>
      <c r="S1392" s="227"/>
      <c r="T1392" s="227"/>
      <c r="U1392" s="227"/>
      <c r="V1392" s="227"/>
      <c r="W1392" s="227"/>
      <c r="X1392" s="227"/>
      <c r="Y1392" s="227"/>
      <c r="Z1392" s="227"/>
      <c r="AA1392" s="227"/>
      <c r="AB1392" s="227"/>
      <c r="AC1392" s="227"/>
      <c r="AD1392" s="227"/>
      <c r="AE1392" s="227"/>
      <c r="AF1392" s="227"/>
      <c r="AG1392" s="227"/>
      <c r="AH1392" s="227"/>
      <c r="AI1392" s="227"/>
    </row>
    <row r="1393" hidden="1">
      <c r="A1393" s="227"/>
      <c r="B1393" s="227"/>
      <c r="C1393" s="227"/>
      <c r="D1393" s="227"/>
      <c r="E1393" s="227"/>
      <c r="F1393" s="227"/>
      <c r="G1393" s="227"/>
      <c r="H1393" s="227"/>
      <c r="I1393" s="227"/>
      <c r="J1393" s="227"/>
      <c r="K1393" s="227"/>
      <c r="L1393" s="227"/>
      <c r="M1393" s="227"/>
      <c r="N1393" s="227"/>
      <c r="O1393" s="227"/>
      <c r="P1393" s="227"/>
      <c r="Q1393" s="227"/>
      <c r="R1393" s="227"/>
      <c r="S1393" s="227"/>
      <c r="T1393" s="227"/>
      <c r="U1393" s="227"/>
      <c r="V1393" s="227"/>
      <c r="W1393" s="227"/>
      <c r="X1393" s="227"/>
      <c r="Y1393" s="227"/>
      <c r="Z1393" s="227"/>
      <c r="AA1393" s="227"/>
      <c r="AB1393" s="227"/>
      <c r="AC1393" s="227"/>
      <c r="AD1393" s="227"/>
      <c r="AE1393" s="227"/>
      <c r="AF1393" s="227"/>
      <c r="AG1393" s="227"/>
      <c r="AH1393" s="227"/>
      <c r="AI1393" s="227"/>
    </row>
    <row r="1394" hidden="1">
      <c r="A1394" s="227"/>
      <c r="B1394" s="227"/>
      <c r="C1394" s="227"/>
      <c r="D1394" s="227"/>
      <c r="E1394" s="227"/>
      <c r="F1394" s="227"/>
      <c r="G1394" s="227"/>
      <c r="H1394" s="227"/>
      <c r="I1394" s="227"/>
      <c r="J1394" s="227"/>
      <c r="K1394" s="227"/>
      <c r="L1394" s="227"/>
      <c r="M1394" s="227"/>
      <c r="N1394" s="227"/>
      <c r="O1394" s="227"/>
      <c r="P1394" s="227"/>
      <c r="Q1394" s="227"/>
      <c r="R1394" s="227"/>
      <c r="S1394" s="227"/>
      <c r="T1394" s="227"/>
      <c r="U1394" s="227"/>
      <c r="V1394" s="227"/>
      <c r="W1394" s="227"/>
      <c r="X1394" s="227"/>
      <c r="Y1394" s="227"/>
      <c r="Z1394" s="227"/>
      <c r="AA1394" s="227"/>
      <c r="AB1394" s="227"/>
      <c r="AC1394" s="227"/>
      <c r="AD1394" s="227"/>
      <c r="AE1394" s="227"/>
      <c r="AF1394" s="227"/>
      <c r="AG1394" s="227"/>
      <c r="AH1394" s="227"/>
      <c r="AI1394" s="227"/>
    </row>
    <row r="1395" hidden="1">
      <c r="A1395" s="227"/>
      <c r="B1395" s="227"/>
      <c r="C1395" s="227"/>
      <c r="D1395" s="227"/>
      <c r="E1395" s="227"/>
      <c r="F1395" s="227"/>
      <c r="G1395" s="227"/>
      <c r="H1395" s="227"/>
      <c r="I1395" s="227"/>
      <c r="J1395" s="227"/>
      <c r="K1395" s="227"/>
      <c r="L1395" s="227"/>
      <c r="M1395" s="227"/>
      <c r="N1395" s="227"/>
      <c r="O1395" s="227"/>
      <c r="P1395" s="227"/>
      <c r="Q1395" s="227"/>
      <c r="R1395" s="227"/>
      <c r="S1395" s="227"/>
      <c r="T1395" s="227"/>
      <c r="U1395" s="227"/>
      <c r="V1395" s="227"/>
      <c r="W1395" s="227"/>
      <c r="X1395" s="227"/>
      <c r="Y1395" s="227"/>
      <c r="Z1395" s="227"/>
      <c r="AA1395" s="227"/>
      <c r="AB1395" s="227"/>
      <c r="AC1395" s="227"/>
      <c r="AD1395" s="227"/>
      <c r="AE1395" s="227"/>
      <c r="AF1395" s="227"/>
      <c r="AG1395" s="227"/>
      <c r="AH1395" s="227"/>
      <c r="AI1395" s="227"/>
    </row>
    <row r="1396" hidden="1">
      <c r="A1396" s="227"/>
      <c r="B1396" s="227"/>
      <c r="C1396" s="227"/>
      <c r="D1396" s="227"/>
      <c r="E1396" s="227"/>
      <c r="F1396" s="227"/>
      <c r="G1396" s="227"/>
      <c r="H1396" s="227"/>
      <c r="I1396" s="227"/>
      <c r="J1396" s="227"/>
      <c r="K1396" s="227"/>
      <c r="L1396" s="227"/>
      <c r="M1396" s="227"/>
      <c r="N1396" s="227"/>
      <c r="O1396" s="227"/>
      <c r="P1396" s="227"/>
      <c r="Q1396" s="227"/>
      <c r="R1396" s="227"/>
      <c r="S1396" s="227"/>
      <c r="T1396" s="227"/>
      <c r="U1396" s="227"/>
      <c r="V1396" s="227"/>
      <c r="W1396" s="227"/>
      <c r="X1396" s="227"/>
      <c r="Y1396" s="227"/>
      <c r="Z1396" s="227"/>
      <c r="AA1396" s="227"/>
      <c r="AB1396" s="227"/>
      <c r="AC1396" s="227"/>
      <c r="AD1396" s="227"/>
      <c r="AE1396" s="227"/>
      <c r="AF1396" s="227"/>
      <c r="AG1396" s="227"/>
      <c r="AH1396" s="227"/>
      <c r="AI1396" s="227"/>
    </row>
    <row r="1397" hidden="1">
      <c r="A1397" s="227"/>
      <c r="B1397" s="227"/>
      <c r="C1397" s="227"/>
      <c r="D1397" s="227"/>
      <c r="E1397" s="227"/>
      <c r="F1397" s="227"/>
      <c r="G1397" s="227"/>
      <c r="H1397" s="227"/>
      <c r="I1397" s="227"/>
      <c r="J1397" s="227"/>
      <c r="K1397" s="227"/>
      <c r="L1397" s="227"/>
      <c r="M1397" s="227"/>
      <c r="N1397" s="227"/>
      <c r="O1397" s="227"/>
      <c r="P1397" s="227"/>
      <c r="Q1397" s="227"/>
      <c r="R1397" s="227"/>
      <c r="S1397" s="227"/>
      <c r="T1397" s="227"/>
      <c r="U1397" s="227"/>
      <c r="V1397" s="227"/>
      <c r="W1397" s="227"/>
      <c r="X1397" s="227"/>
      <c r="Y1397" s="227"/>
      <c r="Z1397" s="227"/>
      <c r="AA1397" s="227"/>
      <c r="AB1397" s="227"/>
      <c r="AC1397" s="227"/>
      <c r="AD1397" s="227"/>
      <c r="AE1397" s="227"/>
      <c r="AF1397" s="227"/>
      <c r="AG1397" s="227"/>
      <c r="AH1397" s="227"/>
      <c r="AI1397" s="227"/>
    </row>
    <row r="1398" hidden="1">
      <c r="A1398" s="227"/>
      <c r="B1398" s="227"/>
      <c r="C1398" s="227"/>
      <c r="D1398" s="227"/>
      <c r="E1398" s="227"/>
      <c r="F1398" s="227"/>
      <c r="G1398" s="227"/>
      <c r="H1398" s="227"/>
      <c r="I1398" s="227"/>
      <c r="J1398" s="227"/>
      <c r="K1398" s="227"/>
      <c r="L1398" s="227"/>
      <c r="M1398" s="227"/>
      <c r="N1398" s="227"/>
      <c r="O1398" s="227"/>
      <c r="P1398" s="227"/>
      <c r="Q1398" s="227"/>
      <c r="R1398" s="227"/>
      <c r="S1398" s="227"/>
      <c r="T1398" s="227"/>
      <c r="U1398" s="227"/>
      <c r="V1398" s="227"/>
      <c r="W1398" s="227"/>
      <c r="X1398" s="227"/>
      <c r="Y1398" s="227"/>
      <c r="Z1398" s="227"/>
      <c r="AA1398" s="227"/>
      <c r="AB1398" s="227"/>
      <c r="AC1398" s="227"/>
      <c r="AD1398" s="227"/>
      <c r="AE1398" s="227"/>
      <c r="AF1398" s="227"/>
      <c r="AG1398" s="227"/>
      <c r="AH1398" s="227"/>
      <c r="AI1398" s="227"/>
    </row>
    <row r="1399" hidden="1">
      <c r="A1399" s="227"/>
      <c r="B1399" s="227"/>
      <c r="C1399" s="227"/>
      <c r="D1399" s="227"/>
      <c r="E1399" s="227"/>
      <c r="F1399" s="227"/>
      <c r="G1399" s="227"/>
      <c r="H1399" s="227"/>
      <c r="I1399" s="227"/>
      <c r="J1399" s="227"/>
      <c r="K1399" s="227"/>
      <c r="L1399" s="227"/>
      <c r="M1399" s="227"/>
      <c r="N1399" s="227"/>
      <c r="O1399" s="227"/>
      <c r="P1399" s="227"/>
      <c r="Q1399" s="227"/>
      <c r="R1399" s="227"/>
      <c r="S1399" s="227"/>
      <c r="T1399" s="227"/>
      <c r="U1399" s="227"/>
      <c r="V1399" s="227"/>
      <c r="W1399" s="227"/>
      <c r="X1399" s="227"/>
      <c r="Y1399" s="227"/>
      <c r="Z1399" s="227"/>
      <c r="AA1399" s="227"/>
      <c r="AB1399" s="227"/>
      <c r="AC1399" s="227"/>
      <c r="AD1399" s="227"/>
      <c r="AE1399" s="227"/>
      <c r="AF1399" s="227"/>
      <c r="AG1399" s="227"/>
      <c r="AH1399" s="227"/>
      <c r="AI1399" s="227"/>
    </row>
    <row r="1400" hidden="1">
      <c r="A1400" s="227"/>
      <c r="B1400" s="227"/>
      <c r="C1400" s="227"/>
      <c r="D1400" s="227"/>
      <c r="E1400" s="227"/>
      <c r="F1400" s="227"/>
      <c r="G1400" s="227"/>
      <c r="H1400" s="227"/>
      <c r="I1400" s="227"/>
      <c r="J1400" s="227"/>
      <c r="K1400" s="227"/>
      <c r="L1400" s="227"/>
      <c r="M1400" s="227"/>
      <c r="N1400" s="227"/>
      <c r="O1400" s="227"/>
      <c r="P1400" s="227"/>
      <c r="Q1400" s="227"/>
      <c r="R1400" s="227"/>
      <c r="S1400" s="227"/>
      <c r="T1400" s="227"/>
      <c r="U1400" s="227"/>
      <c r="V1400" s="227"/>
      <c r="W1400" s="227"/>
      <c r="X1400" s="227"/>
      <c r="Y1400" s="227"/>
      <c r="Z1400" s="227"/>
      <c r="AA1400" s="227"/>
      <c r="AB1400" s="227"/>
      <c r="AC1400" s="227"/>
      <c r="AD1400" s="227"/>
      <c r="AE1400" s="227"/>
      <c r="AF1400" s="227"/>
      <c r="AG1400" s="227"/>
      <c r="AH1400" s="227"/>
      <c r="AI1400" s="227"/>
    </row>
    <row r="1401" hidden="1">
      <c r="A1401" s="227"/>
      <c r="B1401" s="227"/>
      <c r="C1401" s="227"/>
      <c r="D1401" s="227"/>
      <c r="E1401" s="227"/>
      <c r="F1401" s="227"/>
      <c r="G1401" s="227"/>
      <c r="H1401" s="227"/>
      <c r="I1401" s="227"/>
      <c r="J1401" s="227"/>
      <c r="K1401" s="227"/>
      <c r="L1401" s="227"/>
      <c r="M1401" s="227"/>
      <c r="N1401" s="227"/>
      <c r="O1401" s="227"/>
      <c r="P1401" s="227"/>
      <c r="Q1401" s="227"/>
      <c r="R1401" s="227"/>
      <c r="S1401" s="227"/>
      <c r="T1401" s="227"/>
      <c r="U1401" s="227"/>
      <c r="V1401" s="227"/>
      <c r="W1401" s="227"/>
      <c r="X1401" s="227"/>
      <c r="Y1401" s="227"/>
      <c r="Z1401" s="227"/>
      <c r="AA1401" s="227"/>
      <c r="AB1401" s="227"/>
      <c r="AC1401" s="227"/>
      <c r="AD1401" s="227"/>
      <c r="AE1401" s="227"/>
      <c r="AF1401" s="227"/>
      <c r="AG1401" s="227"/>
      <c r="AH1401" s="227"/>
      <c r="AI1401" s="227"/>
    </row>
    <row r="1402" hidden="1">
      <c r="A1402" s="227"/>
      <c r="B1402" s="227"/>
      <c r="C1402" s="227"/>
      <c r="D1402" s="227"/>
      <c r="E1402" s="227"/>
      <c r="F1402" s="227"/>
      <c r="G1402" s="227"/>
      <c r="H1402" s="227"/>
      <c r="I1402" s="227"/>
      <c r="J1402" s="227"/>
      <c r="K1402" s="227"/>
      <c r="L1402" s="227"/>
      <c r="M1402" s="227"/>
      <c r="N1402" s="227"/>
      <c r="O1402" s="227"/>
      <c r="P1402" s="227"/>
      <c r="Q1402" s="227"/>
      <c r="R1402" s="227"/>
      <c r="S1402" s="227"/>
      <c r="T1402" s="227"/>
      <c r="U1402" s="227"/>
      <c r="V1402" s="227"/>
      <c r="W1402" s="227"/>
      <c r="X1402" s="227"/>
      <c r="Y1402" s="227"/>
      <c r="Z1402" s="227"/>
      <c r="AA1402" s="227"/>
      <c r="AB1402" s="227"/>
      <c r="AC1402" s="227"/>
      <c r="AD1402" s="227"/>
      <c r="AE1402" s="227"/>
      <c r="AF1402" s="227"/>
      <c r="AG1402" s="227"/>
      <c r="AH1402" s="227"/>
      <c r="AI1402" s="227"/>
    </row>
    <row r="1403" hidden="1">
      <c r="A1403" s="227"/>
      <c r="B1403" s="227"/>
      <c r="C1403" s="227"/>
      <c r="D1403" s="227"/>
      <c r="E1403" s="227"/>
      <c r="F1403" s="227"/>
      <c r="G1403" s="227"/>
      <c r="H1403" s="227"/>
      <c r="I1403" s="227"/>
      <c r="J1403" s="227"/>
      <c r="K1403" s="227"/>
      <c r="L1403" s="227"/>
      <c r="M1403" s="227"/>
      <c r="N1403" s="227"/>
      <c r="O1403" s="227"/>
      <c r="P1403" s="227"/>
      <c r="Q1403" s="227"/>
      <c r="R1403" s="227"/>
      <c r="S1403" s="227"/>
      <c r="T1403" s="227"/>
      <c r="U1403" s="227"/>
      <c r="V1403" s="227"/>
      <c r="W1403" s="227"/>
      <c r="X1403" s="227"/>
      <c r="Y1403" s="227"/>
      <c r="Z1403" s="227"/>
      <c r="AA1403" s="227"/>
      <c r="AB1403" s="227"/>
      <c r="AC1403" s="227"/>
      <c r="AD1403" s="227"/>
      <c r="AE1403" s="227"/>
      <c r="AF1403" s="227"/>
      <c r="AG1403" s="227"/>
      <c r="AH1403" s="227"/>
      <c r="AI1403" s="227"/>
    </row>
    <row r="1404" hidden="1">
      <c r="A1404" s="227"/>
      <c r="B1404" s="227"/>
      <c r="C1404" s="227"/>
      <c r="D1404" s="227"/>
      <c r="E1404" s="227"/>
      <c r="F1404" s="227"/>
      <c r="G1404" s="227"/>
      <c r="H1404" s="227"/>
      <c r="I1404" s="227"/>
      <c r="J1404" s="227"/>
      <c r="K1404" s="227"/>
      <c r="L1404" s="227"/>
      <c r="M1404" s="227"/>
      <c r="N1404" s="227"/>
      <c r="O1404" s="227"/>
      <c r="P1404" s="227"/>
      <c r="Q1404" s="227"/>
      <c r="R1404" s="227"/>
      <c r="S1404" s="227"/>
      <c r="T1404" s="227"/>
      <c r="U1404" s="227"/>
      <c r="V1404" s="227"/>
      <c r="W1404" s="227"/>
      <c r="X1404" s="227"/>
      <c r="Y1404" s="227"/>
      <c r="Z1404" s="227"/>
      <c r="AA1404" s="227"/>
      <c r="AB1404" s="227"/>
      <c r="AC1404" s="227"/>
      <c r="AD1404" s="227"/>
      <c r="AE1404" s="227"/>
      <c r="AF1404" s="227"/>
      <c r="AG1404" s="227"/>
      <c r="AH1404" s="227"/>
      <c r="AI1404" s="227"/>
    </row>
    <row r="1405" hidden="1">
      <c r="A1405" s="227"/>
      <c r="B1405" s="227"/>
      <c r="C1405" s="227"/>
      <c r="D1405" s="227"/>
      <c r="E1405" s="227"/>
      <c r="F1405" s="227"/>
      <c r="G1405" s="227"/>
      <c r="H1405" s="227"/>
      <c r="I1405" s="227"/>
      <c r="J1405" s="227"/>
      <c r="K1405" s="227"/>
      <c r="L1405" s="227"/>
      <c r="M1405" s="227"/>
      <c r="N1405" s="227"/>
      <c r="O1405" s="227"/>
      <c r="P1405" s="227"/>
      <c r="Q1405" s="227"/>
      <c r="R1405" s="227"/>
      <c r="S1405" s="227"/>
      <c r="T1405" s="227"/>
      <c r="U1405" s="227"/>
      <c r="V1405" s="227"/>
      <c r="W1405" s="227"/>
      <c r="X1405" s="227"/>
      <c r="Y1405" s="227"/>
      <c r="Z1405" s="227"/>
      <c r="AA1405" s="227"/>
      <c r="AB1405" s="227"/>
      <c r="AC1405" s="227"/>
      <c r="AD1405" s="227"/>
      <c r="AE1405" s="227"/>
      <c r="AF1405" s="227"/>
      <c r="AG1405" s="227"/>
      <c r="AH1405" s="227"/>
      <c r="AI1405" s="227"/>
    </row>
    <row r="1406" hidden="1">
      <c r="A1406" s="227"/>
      <c r="B1406" s="227"/>
      <c r="C1406" s="227"/>
      <c r="D1406" s="227"/>
      <c r="E1406" s="227"/>
      <c r="F1406" s="227"/>
      <c r="G1406" s="227"/>
      <c r="H1406" s="227"/>
      <c r="I1406" s="227"/>
      <c r="J1406" s="227"/>
      <c r="K1406" s="227"/>
      <c r="L1406" s="227"/>
      <c r="M1406" s="227"/>
      <c r="N1406" s="227"/>
      <c r="O1406" s="227"/>
      <c r="P1406" s="227"/>
      <c r="Q1406" s="227"/>
      <c r="R1406" s="227"/>
      <c r="S1406" s="227"/>
      <c r="T1406" s="227"/>
      <c r="U1406" s="227"/>
      <c r="V1406" s="227"/>
      <c r="W1406" s="227"/>
      <c r="X1406" s="227"/>
      <c r="Y1406" s="227"/>
      <c r="Z1406" s="227"/>
      <c r="AA1406" s="227"/>
      <c r="AB1406" s="227"/>
      <c r="AC1406" s="227"/>
      <c r="AD1406" s="227"/>
      <c r="AE1406" s="227"/>
      <c r="AF1406" s="227"/>
      <c r="AG1406" s="227"/>
      <c r="AH1406" s="227"/>
      <c r="AI1406" s="227"/>
    </row>
    <row r="1407" hidden="1">
      <c r="A1407" s="227"/>
      <c r="B1407" s="227"/>
      <c r="C1407" s="227"/>
      <c r="D1407" s="227"/>
      <c r="E1407" s="227"/>
      <c r="F1407" s="227"/>
      <c r="G1407" s="227"/>
      <c r="H1407" s="227"/>
      <c r="I1407" s="227"/>
      <c r="J1407" s="227"/>
      <c r="K1407" s="227"/>
      <c r="L1407" s="227"/>
      <c r="M1407" s="227"/>
      <c r="N1407" s="227"/>
      <c r="O1407" s="227"/>
      <c r="P1407" s="227"/>
      <c r="Q1407" s="227"/>
      <c r="R1407" s="227"/>
      <c r="S1407" s="227"/>
      <c r="T1407" s="227"/>
      <c r="U1407" s="227"/>
      <c r="V1407" s="227"/>
      <c r="W1407" s="227"/>
      <c r="X1407" s="227"/>
      <c r="Y1407" s="227"/>
      <c r="Z1407" s="227"/>
      <c r="AA1407" s="227"/>
      <c r="AB1407" s="227"/>
      <c r="AC1407" s="227"/>
      <c r="AD1407" s="227"/>
      <c r="AE1407" s="227"/>
      <c r="AF1407" s="227"/>
      <c r="AG1407" s="227"/>
      <c r="AH1407" s="227"/>
      <c r="AI1407" s="227"/>
    </row>
    <row r="1408" hidden="1">
      <c r="A1408" s="227"/>
      <c r="B1408" s="227"/>
      <c r="C1408" s="227"/>
      <c r="D1408" s="227"/>
      <c r="E1408" s="227"/>
      <c r="F1408" s="227"/>
      <c r="G1408" s="227"/>
      <c r="H1408" s="227"/>
      <c r="I1408" s="227"/>
      <c r="J1408" s="227"/>
      <c r="K1408" s="227"/>
      <c r="L1408" s="227"/>
      <c r="M1408" s="227"/>
      <c r="N1408" s="227"/>
      <c r="O1408" s="227"/>
      <c r="P1408" s="227"/>
      <c r="Q1408" s="227"/>
      <c r="R1408" s="227"/>
      <c r="S1408" s="227"/>
      <c r="T1408" s="227"/>
      <c r="U1408" s="227"/>
      <c r="V1408" s="227"/>
      <c r="W1408" s="227"/>
      <c r="X1408" s="227"/>
      <c r="Y1408" s="227"/>
      <c r="Z1408" s="227"/>
      <c r="AA1408" s="227"/>
      <c r="AB1408" s="227"/>
      <c r="AC1408" s="227"/>
      <c r="AD1408" s="227"/>
      <c r="AE1408" s="227"/>
      <c r="AF1408" s="227"/>
      <c r="AG1408" s="227"/>
      <c r="AH1408" s="227"/>
      <c r="AI1408" s="227"/>
    </row>
    <row r="1409" hidden="1">
      <c r="A1409" s="227"/>
      <c r="B1409" s="227"/>
      <c r="C1409" s="227"/>
      <c r="D1409" s="227"/>
      <c r="E1409" s="227"/>
      <c r="F1409" s="227"/>
      <c r="G1409" s="227"/>
      <c r="H1409" s="227"/>
      <c r="I1409" s="227"/>
      <c r="J1409" s="227"/>
      <c r="K1409" s="227"/>
      <c r="L1409" s="227"/>
      <c r="M1409" s="227"/>
      <c r="N1409" s="227"/>
      <c r="O1409" s="227"/>
      <c r="P1409" s="227"/>
      <c r="Q1409" s="227"/>
      <c r="R1409" s="227"/>
      <c r="S1409" s="227"/>
      <c r="T1409" s="227"/>
      <c r="U1409" s="227"/>
      <c r="V1409" s="227"/>
      <c r="W1409" s="227"/>
      <c r="X1409" s="227"/>
      <c r="Y1409" s="227"/>
      <c r="Z1409" s="227"/>
      <c r="AA1409" s="227"/>
      <c r="AB1409" s="227"/>
      <c r="AC1409" s="227"/>
      <c r="AD1409" s="227"/>
      <c r="AE1409" s="227"/>
      <c r="AF1409" s="227"/>
      <c r="AG1409" s="227"/>
      <c r="AH1409" s="227"/>
      <c r="AI1409" s="227"/>
    </row>
    <row r="1410" hidden="1">
      <c r="A1410" s="227"/>
      <c r="B1410" s="227"/>
      <c r="C1410" s="227"/>
      <c r="D1410" s="227"/>
      <c r="E1410" s="227"/>
      <c r="F1410" s="227"/>
      <c r="G1410" s="227"/>
      <c r="H1410" s="227"/>
      <c r="I1410" s="227"/>
      <c r="J1410" s="227"/>
      <c r="K1410" s="227"/>
      <c r="L1410" s="227"/>
      <c r="M1410" s="227"/>
      <c r="N1410" s="227"/>
      <c r="O1410" s="227"/>
      <c r="P1410" s="227"/>
      <c r="Q1410" s="227"/>
      <c r="R1410" s="227"/>
      <c r="S1410" s="227"/>
      <c r="T1410" s="227"/>
      <c r="U1410" s="227"/>
      <c r="V1410" s="227"/>
      <c r="W1410" s="227"/>
      <c r="X1410" s="227"/>
      <c r="Y1410" s="227"/>
      <c r="Z1410" s="227"/>
      <c r="AA1410" s="227"/>
      <c r="AB1410" s="227"/>
      <c r="AC1410" s="227"/>
      <c r="AD1410" s="227"/>
      <c r="AE1410" s="227"/>
      <c r="AF1410" s="227"/>
      <c r="AG1410" s="227"/>
      <c r="AH1410" s="227"/>
      <c r="AI1410" s="227"/>
    </row>
    <row r="1411" hidden="1">
      <c r="A1411" s="227"/>
      <c r="B1411" s="227"/>
      <c r="C1411" s="227"/>
      <c r="D1411" s="227"/>
      <c r="E1411" s="227"/>
      <c r="F1411" s="227"/>
      <c r="G1411" s="227"/>
      <c r="H1411" s="227"/>
      <c r="I1411" s="227"/>
      <c r="J1411" s="227"/>
      <c r="K1411" s="227"/>
      <c r="L1411" s="227"/>
      <c r="M1411" s="227"/>
      <c r="N1411" s="227"/>
      <c r="O1411" s="227"/>
      <c r="P1411" s="227"/>
      <c r="Q1411" s="227"/>
      <c r="R1411" s="227"/>
      <c r="S1411" s="227"/>
      <c r="T1411" s="227"/>
      <c r="U1411" s="227"/>
      <c r="V1411" s="227"/>
      <c r="W1411" s="227"/>
      <c r="X1411" s="227"/>
      <c r="Y1411" s="227"/>
      <c r="Z1411" s="227"/>
      <c r="AA1411" s="227"/>
      <c r="AB1411" s="227"/>
      <c r="AC1411" s="227"/>
      <c r="AD1411" s="227"/>
      <c r="AE1411" s="227"/>
      <c r="AF1411" s="227"/>
      <c r="AG1411" s="227"/>
      <c r="AH1411" s="227"/>
      <c r="AI1411" s="227"/>
    </row>
    <row r="1412" hidden="1">
      <c r="A1412" s="227"/>
      <c r="B1412" s="227"/>
      <c r="C1412" s="227"/>
      <c r="D1412" s="227"/>
      <c r="E1412" s="227"/>
      <c r="F1412" s="227"/>
      <c r="G1412" s="227"/>
      <c r="H1412" s="227"/>
      <c r="I1412" s="227"/>
      <c r="J1412" s="227"/>
      <c r="K1412" s="227"/>
      <c r="L1412" s="227"/>
      <c r="M1412" s="227"/>
      <c r="N1412" s="227"/>
      <c r="O1412" s="227"/>
      <c r="P1412" s="227"/>
      <c r="Q1412" s="227"/>
      <c r="R1412" s="227"/>
      <c r="S1412" s="227"/>
      <c r="T1412" s="227"/>
      <c r="U1412" s="227"/>
      <c r="V1412" s="227"/>
      <c r="W1412" s="227"/>
      <c r="X1412" s="227"/>
      <c r="Y1412" s="227"/>
      <c r="Z1412" s="227"/>
      <c r="AA1412" s="227"/>
      <c r="AB1412" s="227"/>
      <c r="AC1412" s="227"/>
      <c r="AD1412" s="227"/>
      <c r="AE1412" s="227"/>
      <c r="AF1412" s="227"/>
      <c r="AG1412" s="227"/>
      <c r="AH1412" s="227"/>
      <c r="AI1412" s="227"/>
    </row>
    <row r="1413" hidden="1">
      <c r="A1413" s="227"/>
      <c r="B1413" s="227"/>
      <c r="C1413" s="227"/>
      <c r="D1413" s="227"/>
      <c r="E1413" s="227"/>
      <c r="F1413" s="227"/>
      <c r="G1413" s="227"/>
      <c r="H1413" s="227"/>
      <c r="I1413" s="227"/>
      <c r="J1413" s="227"/>
      <c r="K1413" s="227"/>
      <c r="L1413" s="227"/>
      <c r="M1413" s="227"/>
      <c r="N1413" s="227"/>
      <c r="O1413" s="227"/>
      <c r="P1413" s="227"/>
      <c r="Q1413" s="227"/>
      <c r="R1413" s="227"/>
      <c r="S1413" s="227"/>
      <c r="T1413" s="227"/>
      <c r="U1413" s="227"/>
      <c r="V1413" s="227"/>
      <c r="W1413" s="227"/>
      <c r="X1413" s="227"/>
      <c r="Y1413" s="227"/>
      <c r="Z1413" s="227"/>
      <c r="AA1413" s="227"/>
      <c r="AB1413" s="227"/>
      <c r="AC1413" s="227"/>
      <c r="AD1413" s="227"/>
      <c r="AE1413" s="227"/>
      <c r="AF1413" s="227"/>
      <c r="AG1413" s="227"/>
      <c r="AH1413" s="227"/>
      <c r="AI1413" s="227"/>
    </row>
    <row r="1414" hidden="1">
      <c r="A1414" s="227"/>
      <c r="B1414" s="227"/>
      <c r="C1414" s="227"/>
      <c r="D1414" s="227"/>
      <c r="E1414" s="227"/>
      <c r="F1414" s="227"/>
      <c r="G1414" s="227"/>
      <c r="H1414" s="227"/>
      <c r="I1414" s="227"/>
      <c r="J1414" s="227"/>
      <c r="K1414" s="227"/>
      <c r="L1414" s="227"/>
      <c r="M1414" s="227"/>
      <c r="N1414" s="227"/>
      <c r="O1414" s="227"/>
      <c r="P1414" s="227"/>
      <c r="Q1414" s="227"/>
      <c r="R1414" s="227"/>
      <c r="S1414" s="227"/>
      <c r="T1414" s="227"/>
      <c r="U1414" s="227"/>
      <c r="V1414" s="227"/>
      <c r="W1414" s="227"/>
      <c r="X1414" s="227"/>
      <c r="Y1414" s="227"/>
      <c r="Z1414" s="227"/>
      <c r="AA1414" s="227"/>
      <c r="AB1414" s="227"/>
      <c r="AC1414" s="227"/>
      <c r="AD1414" s="227"/>
      <c r="AE1414" s="227"/>
      <c r="AF1414" s="227"/>
      <c r="AG1414" s="227"/>
      <c r="AH1414" s="227"/>
      <c r="AI1414" s="227"/>
    </row>
    <row r="1415" hidden="1">
      <c r="A1415" s="227"/>
      <c r="B1415" s="227"/>
      <c r="C1415" s="227"/>
      <c r="D1415" s="227"/>
      <c r="E1415" s="227"/>
      <c r="F1415" s="227"/>
      <c r="G1415" s="227"/>
      <c r="H1415" s="227"/>
      <c r="I1415" s="227"/>
      <c r="J1415" s="227"/>
      <c r="K1415" s="227"/>
      <c r="L1415" s="227"/>
      <c r="M1415" s="227"/>
      <c r="N1415" s="227"/>
      <c r="O1415" s="227"/>
      <c r="P1415" s="227"/>
      <c r="Q1415" s="227"/>
      <c r="R1415" s="227"/>
      <c r="S1415" s="227"/>
      <c r="T1415" s="227"/>
      <c r="U1415" s="227"/>
      <c r="V1415" s="227"/>
      <c r="W1415" s="227"/>
      <c r="X1415" s="227"/>
      <c r="Y1415" s="227"/>
      <c r="Z1415" s="227"/>
      <c r="AA1415" s="227"/>
      <c r="AB1415" s="227"/>
      <c r="AC1415" s="227"/>
      <c r="AD1415" s="227"/>
      <c r="AE1415" s="227"/>
      <c r="AF1415" s="227"/>
      <c r="AG1415" s="227"/>
      <c r="AH1415" s="227"/>
      <c r="AI1415" s="227"/>
    </row>
    <row r="1416" hidden="1">
      <c r="A1416" s="227"/>
      <c r="B1416" s="227"/>
      <c r="C1416" s="227"/>
      <c r="D1416" s="227"/>
      <c r="E1416" s="227"/>
      <c r="F1416" s="227"/>
      <c r="G1416" s="227"/>
      <c r="H1416" s="227"/>
      <c r="I1416" s="227"/>
      <c r="J1416" s="227"/>
      <c r="K1416" s="227"/>
      <c r="L1416" s="227"/>
      <c r="M1416" s="227"/>
      <c r="N1416" s="227"/>
      <c r="O1416" s="227"/>
      <c r="P1416" s="227"/>
      <c r="Q1416" s="227"/>
      <c r="R1416" s="227"/>
      <c r="S1416" s="227"/>
      <c r="T1416" s="227"/>
      <c r="U1416" s="227"/>
      <c r="V1416" s="227"/>
      <c r="W1416" s="227"/>
      <c r="X1416" s="227"/>
      <c r="Y1416" s="227"/>
      <c r="Z1416" s="227"/>
      <c r="AA1416" s="227"/>
      <c r="AB1416" s="227"/>
      <c r="AC1416" s="227"/>
      <c r="AD1416" s="227"/>
      <c r="AE1416" s="227"/>
      <c r="AF1416" s="227"/>
      <c r="AG1416" s="227"/>
      <c r="AH1416" s="227"/>
      <c r="AI1416" s="227"/>
    </row>
    <row r="1417" hidden="1">
      <c r="A1417" s="227"/>
      <c r="B1417" s="227"/>
      <c r="C1417" s="227"/>
      <c r="D1417" s="227"/>
      <c r="E1417" s="227"/>
      <c r="F1417" s="227"/>
      <c r="G1417" s="227"/>
      <c r="H1417" s="227"/>
      <c r="I1417" s="227"/>
      <c r="J1417" s="227"/>
      <c r="K1417" s="227"/>
      <c r="L1417" s="227"/>
      <c r="M1417" s="227"/>
      <c r="N1417" s="227"/>
      <c r="O1417" s="227"/>
      <c r="P1417" s="227"/>
      <c r="Q1417" s="227"/>
      <c r="R1417" s="227"/>
      <c r="S1417" s="227"/>
      <c r="T1417" s="227"/>
      <c r="U1417" s="227"/>
      <c r="V1417" s="227"/>
      <c r="W1417" s="227"/>
      <c r="X1417" s="227"/>
      <c r="Y1417" s="227"/>
      <c r="Z1417" s="227"/>
      <c r="AA1417" s="227"/>
      <c r="AB1417" s="227"/>
      <c r="AC1417" s="227"/>
      <c r="AD1417" s="227"/>
      <c r="AE1417" s="227"/>
      <c r="AF1417" s="227"/>
      <c r="AG1417" s="227"/>
      <c r="AH1417" s="227"/>
      <c r="AI1417" s="227"/>
    </row>
    <row r="1418" hidden="1">
      <c r="A1418" s="227"/>
      <c r="B1418" s="227"/>
      <c r="C1418" s="227"/>
      <c r="D1418" s="227"/>
      <c r="E1418" s="227"/>
      <c r="F1418" s="227"/>
      <c r="G1418" s="227"/>
      <c r="H1418" s="227"/>
      <c r="I1418" s="227"/>
      <c r="J1418" s="227"/>
      <c r="K1418" s="227"/>
      <c r="L1418" s="227"/>
      <c r="M1418" s="227"/>
      <c r="N1418" s="227"/>
      <c r="O1418" s="227"/>
      <c r="P1418" s="227"/>
      <c r="Q1418" s="227"/>
      <c r="R1418" s="227"/>
      <c r="S1418" s="227"/>
      <c r="T1418" s="227"/>
      <c r="U1418" s="227"/>
      <c r="V1418" s="227"/>
      <c r="W1418" s="227"/>
      <c r="X1418" s="227"/>
      <c r="Y1418" s="227"/>
      <c r="Z1418" s="227"/>
      <c r="AA1418" s="227"/>
      <c r="AB1418" s="227"/>
      <c r="AC1418" s="227"/>
      <c r="AD1418" s="227"/>
      <c r="AE1418" s="227"/>
      <c r="AF1418" s="227"/>
      <c r="AG1418" s="227"/>
      <c r="AH1418" s="227"/>
      <c r="AI1418" s="227"/>
    </row>
    <row r="1419" hidden="1">
      <c r="A1419" s="227"/>
      <c r="B1419" s="227"/>
      <c r="C1419" s="227"/>
      <c r="D1419" s="227"/>
      <c r="E1419" s="227"/>
      <c r="F1419" s="227"/>
      <c r="G1419" s="227"/>
      <c r="H1419" s="227"/>
      <c r="I1419" s="227"/>
      <c r="J1419" s="227"/>
      <c r="K1419" s="227"/>
      <c r="L1419" s="227"/>
      <c r="M1419" s="227"/>
      <c r="N1419" s="227"/>
      <c r="O1419" s="227"/>
      <c r="P1419" s="227"/>
      <c r="Q1419" s="227"/>
      <c r="R1419" s="227"/>
      <c r="S1419" s="227"/>
      <c r="T1419" s="227"/>
      <c r="U1419" s="227"/>
      <c r="V1419" s="227"/>
      <c r="W1419" s="227"/>
      <c r="X1419" s="227"/>
      <c r="Y1419" s="227"/>
      <c r="Z1419" s="227"/>
      <c r="AA1419" s="227"/>
      <c r="AB1419" s="227"/>
      <c r="AC1419" s="227"/>
      <c r="AD1419" s="227"/>
      <c r="AE1419" s="227"/>
      <c r="AF1419" s="227"/>
      <c r="AG1419" s="227"/>
      <c r="AH1419" s="227"/>
      <c r="AI1419" s="227"/>
    </row>
    <row r="1420" hidden="1">
      <c r="A1420" s="227"/>
      <c r="B1420" s="227"/>
      <c r="C1420" s="227"/>
      <c r="D1420" s="227"/>
      <c r="E1420" s="227"/>
      <c r="F1420" s="227"/>
      <c r="G1420" s="227"/>
      <c r="H1420" s="227"/>
      <c r="I1420" s="227"/>
      <c r="J1420" s="227"/>
      <c r="K1420" s="227"/>
      <c r="L1420" s="227"/>
      <c r="M1420" s="227"/>
      <c r="N1420" s="227"/>
      <c r="O1420" s="227"/>
      <c r="P1420" s="227"/>
      <c r="Q1420" s="227"/>
      <c r="R1420" s="227"/>
      <c r="S1420" s="227"/>
      <c r="T1420" s="227"/>
      <c r="U1420" s="227"/>
      <c r="V1420" s="227"/>
      <c r="W1420" s="227"/>
      <c r="X1420" s="227"/>
      <c r="Y1420" s="227"/>
      <c r="Z1420" s="227"/>
      <c r="AA1420" s="227"/>
      <c r="AB1420" s="227"/>
      <c r="AC1420" s="227"/>
      <c r="AD1420" s="227"/>
      <c r="AE1420" s="227"/>
      <c r="AF1420" s="227"/>
      <c r="AG1420" s="227"/>
      <c r="AH1420" s="227"/>
      <c r="AI1420" s="227"/>
    </row>
    <row r="1421" hidden="1">
      <c r="A1421" s="227"/>
      <c r="B1421" s="227"/>
      <c r="C1421" s="227"/>
      <c r="D1421" s="227"/>
      <c r="E1421" s="227"/>
      <c r="F1421" s="227"/>
      <c r="G1421" s="227"/>
      <c r="H1421" s="227"/>
      <c r="I1421" s="227"/>
      <c r="J1421" s="227"/>
      <c r="K1421" s="227"/>
      <c r="L1421" s="227"/>
      <c r="M1421" s="227"/>
      <c r="N1421" s="227"/>
      <c r="O1421" s="227"/>
      <c r="P1421" s="227"/>
      <c r="Q1421" s="227"/>
      <c r="R1421" s="227"/>
      <c r="S1421" s="227"/>
      <c r="T1421" s="227"/>
      <c r="U1421" s="227"/>
      <c r="V1421" s="227"/>
      <c r="W1421" s="227"/>
      <c r="X1421" s="227"/>
      <c r="Y1421" s="227"/>
      <c r="Z1421" s="227"/>
      <c r="AA1421" s="227"/>
      <c r="AB1421" s="227"/>
      <c r="AC1421" s="227"/>
      <c r="AD1421" s="227"/>
      <c r="AE1421" s="227"/>
      <c r="AF1421" s="227"/>
      <c r="AG1421" s="227"/>
      <c r="AH1421" s="227"/>
      <c r="AI1421" s="227"/>
    </row>
    <row r="1422" hidden="1">
      <c r="A1422" s="227"/>
      <c r="B1422" s="227"/>
      <c r="C1422" s="227"/>
      <c r="D1422" s="227"/>
      <c r="E1422" s="227"/>
      <c r="F1422" s="227"/>
      <c r="G1422" s="227"/>
      <c r="H1422" s="227"/>
      <c r="I1422" s="227"/>
      <c r="J1422" s="227"/>
      <c r="K1422" s="227"/>
      <c r="L1422" s="227"/>
      <c r="M1422" s="227"/>
      <c r="N1422" s="227"/>
      <c r="O1422" s="227"/>
      <c r="P1422" s="227"/>
      <c r="Q1422" s="227"/>
      <c r="R1422" s="227"/>
      <c r="S1422" s="227"/>
      <c r="T1422" s="227"/>
      <c r="U1422" s="227"/>
      <c r="V1422" s="227"/>
      <c r="W1422" s="227"/>
      <c r="X1422" s="227"/>
      <c r="Y1422" s="227"/>
      <c r="Z1422" s="227"/>
      <c r="AA1422" s="227"/>
      <c r="AB1422" s="227"/>
      <c r="AC1422" s="227"/>
      <c r="AD1422" s="227"/>
      <c r="AE1422" s="227"/>
      <c r="AF1422" s="227"/>
      <c r="AG1422" s="227"/>
      <c r="AH1422" s="227"/>
      <c r="AI1422" s="227"/>
    </row>
    <row r="1423" hidden="1">
      <c r="A1423" s="227"/>
      <c r="B1423" s="227"/>
      <c r="C1423" s="227"/>
      <c r="D1423" s="227"/>
      <c r="E1423" s="227"/>
      <c r="F1423" s="227"/>
      <c r="G1423" s="227"/>
      <c r="H1423" s="227"/>
      <c r="I1423" s="227"/>
      <c r="J1423" s="227"/>
      <c r="K1423" s="227"/>
      <c r="L1423" s="227"/>
      <c r="M1423" s="227"/>
      <c r="N1423" s="227"/>
      <c r="O1423" s="227"/>
      <c r="P1423" s="227"/>
      <c r="Q1423" s="227"/>
      <c r="R1423" s="227"/>
      <c r="S1423" s="227"/>
      <c r="T1423" s="227"/>
      <c r="U1423" s="227"/>
      <c r="V1423" s="227"/>
      <c r="W1423" s="227"/>
      <c r="X1423" s="227"/>
      <c r="Y1423" s="227"/>
      <c r="Z1423" s="227"/>
      <c r="AA1423" s="227"/>
      <c r="AB1423" s="227"/>
      <c r="AC1423" s="227"/>
      <c r="AD1423" s="227"/>
      <c r="AE1423" s="227"/>
      <c r="AF1423" s="227"/>
      <c r="AG1423" s="227"/>
      <c r="AH1423" s="227"/>
      <c r="AI1423" s="227"/>
    </row>
    <row r="1424" hidden="1">
      <c r="A1424" s="227"/>
      <c r="B1424" s="227"/>
      <c r="C1424" s="227"/>
      <c r="D1424" s="227"/>
      <c r="E1424" s="227"/>
      <c r="F1424" s="227"/>
      <c r="G1424" s="227"/>
      <c r="H1424" s="227"/>
      <c r="I1424" s="227"/>
      <c r="J1424" s="227"/>
      <c r="K1424" s="227"/>
      <c r="L1424" s="227"/>
      <c r="M1424" s="227"/>
      <c r="N1424" s="227"/>
      <c r="O1424" s="227"/>
      <c r="P1424" s="227"/>
      <c r="Q1424" s="227"/>
      <c r="R1424" s="227"/>
      <c r="S1424" s="227"/>
      <c r="T1424" s="227"/>
      <c r="U1424" s="227"/>
      <c r="V1424" s="227"/>
      <c r="W1424" s="227"/>
      <c r="X1424" s="227"/>
      <c r="Y1424" s="227"/>
      <c r="Z1424" s="227"/>
      <c r="AA1424" s="227"/>
      <c r="AB1424" s="227"/>
      <c r="AC1424" s="227"/>
      <c r="AD1424" s="227"/>
      <c r="AE1424" s="227"/>
      <c r="AF1424" s="227"/>
      <c r="AG1424" s="227"/>
      <c r="AH1424" s="227"/>
      <c r="AI1424" s="227"/>
    </row>
    <row r="1425" hidden="1">
      <c r="A1425" s="227"/>
      <c r="B1425" s="227"/>
      <c r="C1425" s="227"/>
      <c r="D1425" s="227"/>
      <c r="E1425" s="227"/>
      <c r="F1425" s="227"/>
      <c r="G1425" s="227"/>
      <c r="H1425" s="227"/>
      <c r="I1425" s="227"/>
      <c r="J1425" s="227"/>
      <c r="K1425" s="227"/>
      <c r="L1425" s="227"/>
      <c r="M1425" s="227"/>
      <c r="N1425" s="227"/>
      <c r="O1425" s="227"/>
      <c r="P1425" s="227"/>
      <c r="Q1425" s="227"/>
      <c r="R1425" s="227"/>
      <c r="S1425" s="227"/>
      <c r="T1425" s="227"/>
      <c r="U1425" s="227"/>
      <c r="V1425" s="227"/>
      <c r="W1425" s="227"/>
      <c r="X1425" s="227"/>
      <c r="Y1425" s="227"/>
      <c r="Z1425" s="227"/>
      <c r="AA1425" s="227"/>
      <c r="AB1425" s="227"/>
      <c r="AC1425" s="227"/>
      <c r="AD1425" s="227"/>
      <c r="AE1425" s="227"/>
      <c r="AF1425" s="227"/>
      <c r="AG1425" s="227"/>
      <c r="AH1425" s="227"/>
      <c r="AI1425" s="227"/>
    </row>
    <row r="1426" hidden="1">
      <c r="A1426" s="227"/>
      <c r="B1426" s="227"/>
      <c r="C1426" s="227"/>
      <c r="D1426" s="227"/>
      <c r="E1426" s="227"/>
      <c r="F1426" s="227"/>
      <c r="G1426" s="227"/>
      <c r="H1426" s="227"/>
      <c r="I1426" s="227"/>
      <c r="J1426" s="227"/>
      <c r="K1426" s="227"/>
      <c r="L1426" s="227"/>
      <c r="M1426" s="227"/>
      <c r="N1426" s="227"/>
      <c r="O1426" s="227"/>
      <c r="P1426" s="227"/>
      <c r="Q1426" s="227"/>
      <c r="R1426" s="227"/>
      <c r="S1426" s="227"/>
      <c r="T1426" s="227"/>
      <c r="U1426" s="227"/>
      <c r="V1426" s="227"/>
      <c r="W1426" s="227"/>
      <c r="X1426" s="227"/>
      <c r="Y1426" s="227"/>
      <c r="Z1426" s="227"/>
      <c r="AA1426" s="227"/>
      <c r="AB1426" s="227"/>
      <c r="AC1426" s="227"/>
      <c r="AD1426" s="227"/>
      <c r="AE1426" s="227"/>
      <c r="AF1426" s="227"/>
      <c r="AG1426" s="227"/>
      <c r="AH1426" s="227"/>
      <c r="AI1426" s="227"/>
    </row>
    <row r="1427" hidden="1">
      <c r="A1427" s="227"/>
      <c r="B1427" s="227"/>
      <c r="C1427" s="227"/>
      <c r="D1427" s="227"/>
      <c r="E1427" s="227"/>
      <c r="F1427" s="227"/>
      <c r="G1427" s="227"/>
      <c r="H1427" s="227"/>
      <c r="I1427" s="227"/>
      <c r="J1427" s="227"/>
      <c r="K1427" s="227"/>
      <c r="L1427" s="227"/>
      <c r="M1427" s="227"/>
      <c r="N1427" s="227"/>
      <c r="O1427" s="227"/>
      <c r="P1427" s="227"/>
      <c r="Q1427" s="227"/>
      <c r="R1427" s="227"/>
      <c r="S1427" s="227"/>
      <c r="T1427" s="227"/>
      <c r="U1427" s="227"/>
      <c r="V1427" s="227"/>
      <c r="W1427" s="227"/>
      <c r="X1427" s="227"/>
      <c r="Y1427" s="227"/>
      <c r="Z1427" s="227"/>
      <c r="AA1427" s="227"/>
      <c r="AB1427" s="227"/>
      <c r="AC1427" s="227"/>
      <c r="AD1427" s="227"/>
      <c r="AE1427" s="227"/>
      <c r="AF1427" s="227"/>
      <c r="AG1427" s="227"/>
      <c r="AH1427" s="227"/>
      <c r="AI1427" s="227"/>
    </row>
    <row r="1428" hidden="1">
      <c r="A1428" s="227"/>
      <c r="B1428" s="227"/>
      <c r="C1428" s="227"/>
      <c r="D1428" s="227"/>
      <c r="E1428" s="227"/>
      <c r="F1428" s="227"/>
      <c r="G1428" s="227"/>
      <c r="H1428" s="227"/>
      <c r="I1428" s="227"/>
      <c r="J1428" s="227"/>
      <c r="K1428" s="227"/>
      <c r="L1428" s="227"/>
      <c r="M1428" s="227"/>
      <c r="N1428" s="227"/>
      <c r="O1428" s="227"/>
      <c r="P1428" s="227"/>
      <c r="Q1428" s="227"/>
      <c r="R1428" s="227"/>
      <c r="S1428" s="227"/>
      <c r="T1428" s="227"/>
      <c r="U1428" s="227"/>
      <c r="V1428" s="227"/>
      <c r="W1428" s="227"/>
      <c r="X1428" s="227"/>
      <c r="Y1428" s="227"/>
      <c r="Z1428" s="227"/>
      <c r="AA1428" s="227"/>
      <c r="AB1428" s="227"/>
      <c r="AC1428" s="227"/>
      <c r="AD1428" s="227"/>
      <c r="AE1428" s="227"/>
      <c r="AF1428" s="227"/>
      <c r="AG1428" s="227"/>
      <c r="AH1428" s="227"/>
      <c r="AI1428" s="227"/>
    </row>
    <row r="1429" hidden="1">
      <c r="A1429" s="227"/>
      <c r="B1429" s="227"/>
      <c r="C1429" s="227"/>
      <c r="D1429" s="227"/>
      <c r="E1429" s="227"/>
      <c r="F1429" s="227"/>
      <c r="G1429" s="227"/>
      <c r="H1429" s="227"/>
      <c r="I1429" s="227"/>
      <c r="J1429" s="227"/>
      <c r="K1429" s="227"/>
      <c r="L1429" s="227"/>
      <c r="M1429" s="227"/>
      <c r="N1429" s="227"/>
      <c r="O1429" s="227"/>
      <c r="P1429" s="227"/>
      <c r="Q1429" s="227"/>
      <c r="R1429" s="227"/>
      <c r="S1429" s="227"/>
      <c r="T1429" s="227"/>
      <c r="U1429" s="227"/>
      <c r="V1429" s="227"/>
      <c r="W1429" s="227"/>
      <c r="X1429" s="227"/>
      <c r="Y1429" s="227"/>
      <c r="Z1429" s="227"/>
      <c r="AA1429" s="227"/>
      <c r="AB1429" s="227"/>
      <c r="AC1429" s="227"/>
      <c r="AD1429" s="227"/>
      <c r="AE1429" s="227"/>
      <c r="AF1429" s="227"/>
      <c r="AG1429" s="227"/>
      <c r="AH1429" s="227"/>
      <c r="AI1429" s="227"/>
    </row>
    <row r="1430" hidden="1">
      <c r="A1430" s="227"/>
      <c r="B1430" s="227"/>
      <c r="C1430" s="227"/>
      <c r="D1430" s="227"/>
      <c r="E1430" s="227"/>
      <c r="F1430" s="227"/>
      <c r="G1430" s="227"/>
      <c r="H1430" s="227"/>
      <c r="I1430" s="227"/>
      <c r="J1430" s="227"/>
      <c r="K1430" s="227"/>
      <c r="L1430" s="227"/>
      <c r="M1430" s="227"/>
      <c r="N1430" s="227"/>
      <c r="O1430" s="227"/>
      <c r="P1430" s="227"/>
      <c r="Q1430" s="227"/>
      <c r="R1430" s="227"/>
      <c r="S1430" s="227"/>
      <c r="T1430" s="227"/>
      <c r="U1430" s="227"/>
      <c r="V1430" s="227"/>
      <c r="W1430" s="227"/>
      <c r="X1430" s="227"/>
      <c r="Y1430" s="227"/>
      <c r="Z1430" s="227"/>
      <c r="AA1430" s="227"/>
      <c r="AB1430" s="227"/>
      <c r="AC1430" s="227"/>
      <c r="AD1430" s="227"/>
      <c r="AE1430" s="227"/>
      <c r="AF1430" s="227"/>
      <c r="AG1430" s="227"/>
      <c r="AH1430" s="227"/>
      <c r="AI1430" s="227"/>
    </row>
    <row r="1431" hidden="1">
      <c r="A1431" s="227"/>
      <c r="B1431" s="227"/>
      <c r="C1431" s="227"/>
      <c r="D1431" s="227"/>
      <c r="E1431" s="227"/>
      <c r="F1431" s="227"/>
      <c r="G1431" s="227"/>
      <c r="H1431" s="227"/>
      <c r="I1431" s="227"/>
      <c r="J1431" s="227"/>
      <c r="K1431" s="227"/>
      <c r="L1431" s="227"/>
      <c r="M1431" s="227"/>
      <c r="N1431" s="227"/>
      <c r="O1431" s="227"/>
      <c r="P1431" s="227"/>
      <c r="Q1431" s="227"/>
      <c r="R1431" s="227"/>
      <c r="S1431" s="227"/>
      <c r="T1431" s="227"/>
      <c r="U1431" s="227"/>
      <c r="V1431" s="227"/>
      <c r="W1431" s="227"/>
      <c r="X1431" s="227"/>
      <c r="Y1431" s="227"/>
      <c r="Z1431" s="227"/>
      <c r="AA1431" s="227"/>
      <c r="AB1431" s="227"/>
      <c r="AC1431" s="227"/>
      <c r="AD1431" s="227"/>
      <c r="AE1431" s="227"/>
      <c r="AF1431" s="227"/>
      <c r="AG1431" s="227"/>
      <c r="AH1431" s="227"/>
      <c r="AI1431" s="227"/>
    </row>
    <row r="1432" hidden="1">
      <c r="A1432" s="227"/>
      <c r="B1432" s="227"/>
      <c r="C1432" s="227"/>
      <c r="D1432" s="227"/>
      <c r="E1432" s="227"/>
      <c r="F1432" s="227"/>
      <c r="G1432" s="227"/>
      <c r="H1432" s="227"/>
      <c r="I1432" s="227"/>
      <c r="J1432" s="227"/>
      <c r="K1432" s="227"/>
      <c r="L1432" s="227"/>
      <c r="M1432" s="227"/>
      <c r="N1432" s="227"/>
      <c r="O1432" s="227"/>
      <c r="P1432" s="227"/>
      <c r="Q1432" s="227"/>
      <c r="R1432" s="227"/>
      <c r="S1432" s="227"/>
      <c r="T1432" s="227"/>
      <c r="U1432" s="227"/>
      <c r="V1432" s="227"/>
      <c r="W1432" s="227"/>
      <c r="X1432" s="227"/>
      <c r="Y1432" s="227"/>
      <c r="Z1432" s="227"/>
      <c r="AA1432" s="227"/>
      <c r="AB1432" s="227"/>
      <c r="AC1432" s="227"/>
      <c r="AD1432" s="227"/>
      <c r="AE1432" s="227"/>
      <c r="AF1432" s="227"/>
      <c r="AG1432" s="227"/>
      <c r="AH1432" s="227"/>
      <c r="AI1432" s="227"/>
    </row>
    <row r="1433" hidden="1">
      <c r="A1433" s="227"/>
      <c r="B1433" s="227"/>
      <c r="C1433" s="227"/>
      <c r="D1433" s="227"/>
      <c r="E1433" s="227"/>
      <c r="F1433" s="227"/>
      <c r="G1433" s="227"/>
      <c r="H1433" s="227"/>
      <c r="I1433" s="227"/>
      <c r="J1433" s="227"/>
      <c r="K1433" s="227"/>
      <c r="L1433" s="227"/>
      <c r="M1433" s="227"/>
      <c r="N1433" s="227"/>
      <c r="O1433" s="227"/>
      <c r="P1433" s="227"/>
      <c r="Q1433" s="227"/>
      <c r="R1433" s="227"/>
      <c r="S1433" s="227"/>
      <c r="T1433" s="227"/>
      <c r="U1433" s="227"/>
      <c r="V1433" s="227"/>
      <c r="W1433" s="227"/>
      <c r="X1433" s="227"/>
      <c r="Y1433" s="227"/>
      <c r="Z1433" s="227"/>
      <c r="AA1433" s="227"/>
      <c r="AB1433" s="227"/>
      <c r="AC1433" s="227"/>
      <c r="AD1433" s="227"/>
      <c r="AE1433" s="227"/>
      <c r="AF1433" s="227"/>
      <c r="AG1433" s="227"/>
      <c r="AH1433" s="227"/>
      <c r="AI1433" s="227"/>
    </row>
    <row r="1434" hidden="1">
      <c r="A1434" s="227"/>
      <c r="B1434" s="227"/>
      <c r="C1434" s="227"/>
      <c r="D1434" s="227"/>
      <c r="E1434" s="227"/>
      <c r="F1434" s="227"/>
      <c r="G1434" s="227"/>
      <c r="H1434" s="227"/>
      <c r="I1434" s="227"/>
      <c r="J1434" s="227"/>
      <c r="K1434" s="227"/>
      <c r="L1434" s="227"/>
      <c r="M1434" s="227"/>
      <c r="N1434" s="227"/>
      <c r="O1434" s="227"/>
      <c r="P1434" s="227"/>
      <c r="Q1434" s="227"/>
      <c r="R1434" s="227"/>
      <c r="S1434" s="227"/>
      <c r="T1434" s="227"/>
      <c r="U1434" s="227"/>
      <c r="V1434" s="227"/>
      <c r="W1434" s="227"/>
      <c r="X1434" s="227"/>
      <c r="Y1434" s="227"/>
      <c r="Z1434" s="227"/>
      <c r="AA1434" s="227"/>
      <c r="AB1434" s="227"/>
      <c r="AC1434" s="227"/>
      <c r="AD1434" s="227"/>
      <c r="AE1434" s="227"/>
      <c r="AF1434" s="227"/>
      <c r="AG1434" s="227"/>
      <c r="AH1434" s="227"/>
      <c r="AI1434" s="227"/>
    </row>
    <row r="1435" hidden="1">
      <c r="A1435" s="227"/>
      <c r="B1435" s="227"/>
      <c r="C1435" s="227"/>
      <c r="D1435" s="227"/>
      <c r="E1435" s="227"/>
      <c r="F1435" s="227"/>
      <c r="G1435" s="227"/>
      <c r="H1435" s="227"/>
      <c r="I1435" s="227"/>
      <c r="J1435" s="227"/>
      <c r="K1435" s="227"/>
      <c r="L1435" s="227"/>
      <c r="M1435" s="227"/>
      <c r="N1435" s="227"/>
      <c r="O1435" s="227"/>
      <c r="P1435" s="227"/>
      <c r="Q1435" s="227"/>
      <c r="R1435" s="227"/>
      <c r="S1435" s="227"/>
      <c r="T1435" s="227"/>
      <c r="U1435" s="227"/>
      <c r="V1435" s="227"/>
      <c r="W1435" s="227"/>
      <c r="X1435" s="227"/>
      <c r="Y1435" s="227"/>
      <c r="Z1435" s="227"/>
      <c r="AA1435" s="227"/>
      <c r="AB1435" s="227"/>
      <c r="AC1435" s="227"/>
      <c r="AD1435" s="227"/>
      <c r="AE1435" s="227"/>
      <c r="AF1435" s="227"/>
      <c r="AG1435" s="227"/>
      <c r="AH1435" s="227"/>
      <c r="AI1435" s="227"/>
    </row>
    <row r="1436" hidden="1">
      <c r="A1436" s="227"/>
      <c r="B1436" s="227"/>
      <c r="C1436" s="227"/>
      <c r="D1436" s="227"/>
      <c r="E1436" s="227"/>
      <c r="F1436" s="227"/>
      <c r="G1436" s="227"/>
      <c r="H1436" s="227"/>
      <c r="I1436" s="227"/>
      <c r="J1436" s="227"/>
      <c r="K1436" s="227"/>
      <c r="L1436" s="227"/>
      <c r="M1436" s="227"/>
      <c r="N1436" s="227"/>
      <c r="O1436" s="227"/>
      <c r="P1436" s="227"/>
      <c r="Q1436" s="227"/>
      <c r="R1436" s="227"/>
      <c r="S1436" s="227"/>
      <c r="T1436" s="227"/>
      <c r="U1436" s="227"/>
      <c r="V1436" s="227"/>
      <c r="W1436" s="227"/>
      <c r="X1436" s="227"/>
      <c r="Y1436" s="227"/>
      <c r="Z1436" s="227"/>
      <c r="AA1436" s="227"/>
      <c r="AB1436" s="227"/>
      <c r="AC1436" s="227"/>
      <c r="AD1436" s="227"/>
      <c r="AE1436" s="227"/>
      <c r="AF1436" s="227"/>
      <c r="AG1436" s="227"/>
      <c r="AH1436" s="227"/>
      <c r="AI1436" s="227"/>
    </row>
    <row r="1437" hidden="1">
      <c r="A1437" s="227"/>
      <c r="B1437" s="227"/>
      <c r="C1437" s="227"/>
      <c r="D1437" s="227"/>
      <c r="E1437" s="227"/>
      <c r="F1437" s="227"/>
      <c r="G1437" s="227"/>
      <c r="H1437" s="227"/>
      <c r="I1437" s="227"/>
      <c r="J1437" s="227"/>
      <c r="K1437" s="227"/>
      <c r="L1437" s="227"/>
      <c r="M1437" s="227"/>
      <c r="N1437" s="227"/>
      <c r="O1437" s="227"/>
      <c r="P1437" s="227"/>
      <c r="Q1437" s="227"/>
      <c r="R1437" s="227"/>
      <c r="S1437" s="227"/>
      <c r="T1437" s="227"/>
      <c r="U1437" s="227"/>
      <c r="V1437" s="227"/>
      <c r="W1437" s="227"/>
      <c r="X1437" s="227"/>
      <c r="Y1437" s="227"/>
      <c r="Z1437" s="227"/>
      <c r="AA1437" s="227"/>
      <c r="AB1437" s="227"/>
      <c r="AC1437" s="227"/>
      <c r="AD1437" s="227"/>
      <c r="AE1437" s="227"/>
      <c r="AF1437" s="227"/>
      <c r="AG1437" s="227"/>
      <c r="AH1437" s="227"/>
      <c r="AI1437" s="227"/>
    </row>
    <row r="1438" hidden="1">
      <c r="A1438" s="227"/>
      <c r="B1438" s="227"/>
      <c r="C1438" s="227"/>
      <c r="D1438" s="227"/>
      <c r="E1438" s="227"/>
      <c r="F1438" s="227"/>
      <c r="G1438" s="227"/>
      <c r="H1438" s="227"/>
      <c r="I1438" s="227"/>
      <c r="J1438" s="227"/>
      <c r="K1438" s="227"/>
      <c r="L1438" s="227"/>
      <c r="M1438" s="227"/>
      <c r="N1438" s="227"/>
      <c r="O1438" s="227"/>
      <c r="P1438" s="227"/>
      <c r="Q1438" s="227"/>
      <c r="R1438" s="227"/>
      <c r="S1438" s="227"/>
      <c r="T1438" s="227"/>
      <c r="U1438" s="227"/>
      <c r="V1438" s="227"/>
      <c r="W1438" s="227"/>
      <c r="X1438" s="227"/>
      <c r="Y1438" s="227"/>
      <c r="Z1438" s="227"/>
      <c r="AA1438" s="227"/>
      <c r="AB1438" s="227"/>
      <c r="AC1438" s="227"/>
      <c r="AD1438" s="227"/>
      <c r="AE1438" s="227"/>
      <c r="AF1438" s="227"/>
      <c r="AG1438" s="227"/>
      <c r="AH1438" s="227"/>
      <c r="AI1438" s="227"/>
    </row>
    <row r="1439" hidden="1">
      <c r="A1439" s="227"/>
      <c r="B1439" s="227"/>
      <c r="C1439" s="227"/>
      <c r="D1439" s="227"/>
      <c r="E1439" s="227"/>
      <c r="F1439" s="227"/>
      <c r="G1439" s="227"/>
      <c r="H1439" s="227"/>
      <c r="I1439" s="227"/>
      <c r="J1439" s="227"/>
      <c r="K1439" s="227"/>
      <c r="L1439" s="227"/>
      <c r="M1439" s="227"/>
      <c r="N1439" s="227"/>
      <c r="O1439" s="227"/>
      <c r="P1439" s="227"/>
      <c r="Q1439" s="227"/>
      <c r="R1439" s="227"/>
      <c r="S1439" s="227"/>
      <c r="T1439" s="227"/>
      <c r="U1439" s="227"/>
      <c r="V1439" s="227"/>
      <c r="W1439" s="227"/>
      <c r="X1439" s="227"/>
      <c r="Y1439" s="227"/>
      <c r="Z1439" s="227"/>
      <c r="AA1439" s="227"/>
      <c r="AB1439" s="227"/>
      <c r="AC1439" s="227"/>
      <c r="AD1439" s="227"/>
      <c r="AE1439" s="227"/>
      <c r="AF1439" s="227"/>
      <c r="AG1439" s="227"/>
      <c r="AH1439" s="227"/>
      <c r="AI1439" s="227"/>
    </row>
    <row r="1440" hidden="1">
      <c r="A1440" s="227"/>
      <c r="B1440" s="227"/>
      <c r="C1440" s="227"/>
      <c r="D1440" s="227"/>
      <c r="E1440" s="227"/>
      <c r="F1440" s="227"/>
      <c r="G1440" s="227"/>
      <c r="H1440" s="227"/>
      <c r="I1440" s="227"/>
      <c r="J1440" s="227"/>
      <c r="K1440" s="227"/>
      <c r="L1440" s="227"/>
      <c r="M1440" s="227"/>
      <c r="N1440" s="227"/>
      <c r="O1440" s="227"/>
      <c r="P1440" s="227"/>
      <c r="Q1440" s="227"/>
      <c r="R1440" s="227"/>
      <c r="S1440" s="227"/>
      <c r="T1440" s="227"/>
      <c r="U1440" s="227"/>
      <c r="V1440" s="227"/>
      <c r="W1440" s="227"/>
      <c r="X1440" s="227"/>
      <c r="Y1440" s="227"/>
      <c r="Z1440" s="227"/>
      <c r="AA1440" s="227"/>
      <c r="AB1440" s="227"/>
      <c r="AC1440" s="227"/>
      <c r="AD1440" s="227"/>
      <c r="AE1440" s="227"/>
      <c r="AF1440" s="227"/>
      <c r="AG1440" s="227"/>
      <c r="AH1440" s="227"/>
      <c r="AI1440" s="227"/>
    </row>
    <row r="1441" hidden="1">
      <c r="A1441" s="227"/>
      <c r="B1441" s="227"/>
      <c r="C1441" s="227"/>
      <c r="D1441" s="227"/>
      <c r="E1441" s="227"/>
      <c r="F1441" s="227"/>
      <c r="G1441" s="227"/>
      <c r="H1441" s="227"/>
      <c r="I1441" s="227"/>
      <c r="J1441" s="227"/>
      <c r="K1441" s="227"/>
      <c r="L1441" s="227"/>
      <c r="M1441" s="227"/>
      <c r="N1441" s="227"/>
      <c r="O1441" s="227"/>
      <c r="P1441" s="227"/>
      <c r="Q1441" s="227"/>
      <c r="R1441" s="227"/>
      <c r="S1441" s="227"/>
      <c r="T1441" s="227"/>
      <c r="U1441" s="227"/>
      <c r="V1441" s="227"/>
      <c r="W1441" s="227"/>
      <c r="X1441" s="227"/>
      <c r="Y1441" s="227"/>
      <c r="Z1441" s="227"/>
      <c r="AA1441" s="227"/>
      <c r="AB1441" s="227"/>
      <c r="AC1441" s="227"/>
      <c r="AD1441" s="227"/>
      <c r="AE1441" s="227"/>
      <c r="AF1441" s="227"/>
      <c r="AG1441" s="227"/>
      <c r="AH1441" s="227"/>
      <c r="AI1441" s="227"/>
    </row>
    <row r="1442" hidden="1">
      <c r="A1442" s="227"/>
      <c r="B1442" s="227"/>
      <c r="C1442" s="227"/>
      <c r="D1442" s="227"/>
      <c r="E1442" s="227"/>
      <c r="F1442" s="227"/>
      <c r="G1442" s="227"/>
      <c r="H1442" s="227"/>
      <c r="I1442" s="227"/>
      <c r="J1442" s="227"/>
      <c r="K1442" s="227"/>
      <c r="L1442" s="227"/>
      <c r="M1442" s="227"/>
      <c r="N1442" s="227"/>
      <c r="O1442" s="227"/>
      <c r="P1442" s="227"/>
      <c r="Q1442" s="227"/>
      <c r="R1442" s="227"/>
      <c r="S1442" s="227"/>
      <c r="T1442" s="227"/>
      <c r="U1442" s="227"/>
      <c r="V1442" s="227"/>
      <c r="W1442" s="227"/>
      <c r="X1442" s="227"/>
      <c r="Y1442" s="227"/>
      <c r="Z1442" s="227"/>
      <c r="AA1442" s="227"/>
      <c r="AB1442" s="227"/>
      <c r="AC1442" s="227"/>
      <c r="AD1442" s="227"/>
      <c r="AE1442" s="227"/>
      <c r="AF1442" s="227"/>
      <c r="AG1442" s="227"/>
      <c r="AH1442" s="227"/>
      <c r="AI1442" s="227"/>
    </row>
    <row r="1443" hidden="1">
      <c r="A1443" s="227"/>
      <c r="B1443" s="227"/>
      <c r="C1443" s="227"/>
      <c r="D1443" s="227"/>
      <c r="E1443" s="227"/>
      <c r="F1443" s="227"/>
      <c r="G1443" s="227"/>
      <c r="H1443" s="227"/>
      <c r="I1443" s="227"/>
      <c r="J1443" s="227"/>
      <c r="K1443" s="227"/>
      <c r="L1443" s="227"/>
      <c r="M1443" s="227"/>
      <c r="N1443" s="227"/>
      <c r="O1443" s="227"/>
      <c r="P1443" s="227"/>
      <c r="Q1443" s="227"/>
      <c r="R1443" s="227"/>
      <c r="S1443" s="227"/>
      <c r="T1443" s="227"/>
      <c r="U1443" s="227"/>
      <c r="V1443" s="227"/>
      <c r="W1443" s="227"/>
      <c r="X1443" s="227"/>
      <c r="Y1443" s="227"/>
      <c r="Z1443" s="227"/>
      <c r="AA1443" s="227"/>
      <c r="AB1443" s="227"/>
      <c r="AC1443" s="227"/>
      <c r="AD1443" s="227"/>
      <c r="AE1443" s="227"/>
      <c r="AF1443" s="227"/>
      <c r="AG1443" s="227"/>
      <c r="AH1443" s="227"/>
      <c r="AI1443" s="227"/>
    </row>
    <row r="1444" hidden="1">
      <c r="A1444" s="227"/>
      <c r="B1444" s="227"/>
      <c r="C1444" s="227"/>
      <c r="D1444" s="227"/>
      <c r="E1444" s="227"/>
      <c r="F1444" s="227"/>
      <c r="G1444" s="227"/>
      <c r="H1444" s="227"/>
      <c r="I1444" s="227"/>
      <c r="J1444" s="227"/>
      <c r="K1444" s="227"/>
      <c r="L1444" s="227"/>
      <c r="M1444" s="227"/>
      <c r="N1444" s="227"/>
      <c r="O1444" s="227"/>
      <c r="P1444" s="227"/>
      <c r="Q1444" s="227"/>
      <c r="R1444" s="227"/>
      <c r="S1444" s="227"/>
      <c r="T1444" s="227"/>
      <c r="U1444" s="227"/>
      <c r="V1444" s="227"/>
      <c r="W1444" s="227"/>
      <c r="X1444" s="227"/>
      <c r="Y1444" s="227"/>
      <c r="Z1444" s="227"/>
      <c r="AA1444" s="227"/>
      <c r="AB1444" s="227"/>
      <c r="AC1444" s="227"/>
      <c r="AD1444" s="227"/>
      <c r="AE1444" s="227"/>
      <c r="AF1444" s="227"/>
      <c r="AG1444" s="227"/>
      <c r="AH1444" s="227"/>
      <c r="AI1444" s="227"/>
    </row>
    <row r="1445" hidden="1">
      <c r="A1445" s="227"/>
      <c r="B1445" s="227"/>
      <c r="C1445" s="227"/>
      <c r="D1445" s="227"/>
      <c r="E1445" s="227"/>
      <c r="F1445" s="227"/>
      <c r="G1445" s="227"/>
      <c r="H1445" s="227"/>
      <c r="I1445" s="227"/>
      <c r="J1445" s="227"/>
      <c r="K1445" s="227"/>
      <c r="L1445" s="227"/>
      <c r="M1445" s="227"/>
      <c r="N1445" s="227"/>
      <c r="O1445" s="227"/>
      <c r="P1445" s="227"/>
      <c r="Q1445" s="227"/>
      <c r="R1445" s="227"/>
      <c r="S1445" s="227"/>
      <c r="T1445" s="227"/>
      <c r="U1445" s="227"/>
      <c r="V1445" s="227"/>
      <c r="W1445" s="227"/>
      <c r="X1445" s="227"/>
      <c r="Y1445" s="227"/>
      <c r="Z1445" s="227"/>
      <c r="AA1445" s="227"/>
      <c r="AB1445" s="227"/>
      <c r="AC1445" s="227"/>
      <c r="AD1445" s="227"/>
      <c r="AE1445" s="227"/>
      <c r="AF1445" s="227"/>
      <c r="AG1445" s="227"/>
      <c r="AH1445" s="227"/>
      <c r="AI1445" s="227"/>
    </row>
    <row r="1446" hidden="1">
      <c r="A1446" s="227"/>
      <c r="B1446" s="227"/>
      <c r="C1446" s="227"/>
      <c r="D1446" s="227"/>
      <c r="E1446" s="227"/>
      <c r="F1446" s="227"/>
      <c r="G1446" s="227"/>
      <c r="H1446" s="227"/>
      <c r="I1446" s="227"/>
      <c r="J1446" s="227"/>
      <c r="K1446" s="227"/>
      <c r="L1446" s="227"/>
      <c r="M1446" s="227"/>
      <c r="N1446" s="227"/>
      <c r="O1446" s="227"/>
      <c r="P1446" s="227"/>
      <c r="Q1446" s="227"/>
      <c r="R1446" s="227"/>
      <c r="S1446" s="227"/>
      <c r="T1446" s="227"/>
      <c r="U1446" s="227"/>
      <c r="V1446" s="227"/>
      <c r="W1446" s="227"/>
      <c r="X1446" s="227"/>
      <c r="Y1446" s="227"/>
      <c r="Z1446" s="227"/>
      <c r="AA1446" s="227"/>
      <c r="AB1446" s="227"/>
      <c r="AC1446" s="227"/>
      <c r="AD1446" s="227"/>
      <c r="AE1446" s="227"/>
      <c r="AF1446" s="227"/>
      <c r="AG1446" s="227"/>
      <c r="AH1446" s="227"/>
      <c r="AI1446" s="227"/>
    </row>
    <row r="1447" hidden="1">
      <c r="A1447" s="227"/>
      <c r="B1447" s="227"/>
      <c r="C1447" s="227"/>
      <c r="D1447" s="227"/>
      <c r="E1447" s="227"/>
      <c r="F1447" s="227"/>
      <c r="G1447" s="227"/>
      <c r="H1447" s="227"/>
      <c r="I1447" s="227"/>
      <c r="J1447" s="227"/>
      <c r="K1447" s="227"/>
      <c r="L1447" s="227"/>
      <c r="M1447" s="227"/>
      <c r="N1447" s="227"/>
      <c r="O1447" s="227"/>
      <c r="P1447" s="227"/>
      <c r="Q1447" s="227"/>
      <c r="R1447" s="227"/>
      <c r="S1447" s="227"/>
      <c r="T1447" s="227"/>
      <c r="U1447" s="227"/>
      <c r="V1447" s="227"/>
      <c r="W1447" s="227"/>
      <c r="X1447" s="227"/>
      <c r="Y1447" s="227"/>
      <c r="Z1447" s="227"/>
      <c r="AA1447" s="227"/>
      <c r="AB1447" s="227"/>
      <c r="AC1447" s="227"/>
      <c r="AD1447" s="227"/>
      <c r="AE1447" s="227"/>
      <c r="AF1447" s="227"/>
      <c r="AG1447" s="227"/>
      <c r="AH1447" s="227"/>
      <c r="AI1447" s="227"/>
    </row>
    <row r="1448" hidden="1">
      <c r="A1448" s="227"/>
      <c r="B1448" s="227"/>
      <c r="C1448" s="227"/>
      <c r="D1448" s="227"/>
      <c r="E1448" s="227"/>
      <c r="F1448" s="227"/>
      <c r="G1448" s="227"/>
      <c r="H1448" s="227"/>
      <c r="I1448" s="227"/>
      <c r="J1448" s="227"/>
      <c r="K1448" s="227"/>
      <c r="L1448" s="227"/>
      <c r="M1448" s="227"/>
      <c r="N1448" s="227"/>
      <c r="O1448" s="227"/>
      <c r="P1448" s="227"/>
      <c r="Q1448" s="227"/>
      <c r="R1448" s="227"/>
      <c r="S1448" s="227"/>
      <c r="T1448" s="227"/>
      <c r="U1448" s="227"/>
      <c r="V1448" s="227"/>
      <c r="W1448" s="227"/>
      <c r="X1448" s="227"/>
      <c r="Y1448" s="227"/>
      <c r="Z1448" s="227"/>
      <c r="AA1448" s="227"/>
      <c r="AB1448" s="227"/>
      <c r="AC1448" s="227"/>
      <c r="AD1448" s="227"/>
      <c r="AE1448" s="227"/>
      <c r="AF1448" s="227"/>
      <c r="AG1448" s="227"/>
      <c r="AH1448" s="227"/>
      <c r="AI1448" s="227"/>
    </row>
    <row r="1449" hidden="1">
      <c r="A1449" s="227"/>
      <c r="B1449" s="227"/>
      <c r="C1449" s="227"/>
      <c r="D1449" s="227"/>
      <c r="E1449" s="227"/>
      <c r="F1449" s="227"/>
      <c r="G1449" s="227"/>
      <c r="H1449" s="227"/>
      <c r="I1449" s="227"/>
      <c r="J1449" s="227"/>
      <c r="K1449" s="227"/>
      <c r="L1449" s="227"/>
      <c r="M1449" s="227"/>
      <c r="N1449" s="227"/>
      <c r="O1449" s="227"/>
      <c r="P1449" s="227"/>
      <c r="Q1449" s="227"/>
      <c r="R1449" s="227"/>
      <c r="S1449" s="227"/>
      <c r="T1449" s="227"/>
      <c r="U1449" s="227"/>
      <c r="V1449" s="227"/>
      <c r="W1449" s="227"/>
      <c r="X1449" s="227"/>
      <c r="Y1449" s="227"/>
      <c r="Z1449" s="227"/>
      <c r="AA1449" s="227"/>
      <c r="AB1449" s="227"/>
      <c r="AC1449" s="227"/>
      <c r="AD1449" s="227"/>
      <c r="AE1449" s="227"/>
      <c r="AF1449" s="227"/>
      <c r="AG1449" s="227"/>
      <c r="AH1449" s="227"/>
      <c r="AI1449" s="227"/>
    </row>
    <row r="1450" hidden="1">
      <c r="A1450" s="227"/>
      <c r="B1450" s="227"/>
      <c r="C1450" s="227"/>
      <c r="D1450" s="227"/>
      <c r="E1450" s="227"/>
      <c r="F1450" s="227"/>
      <c r="G1450" s="227"/>
      <c r="H1450" s="227"/>
      <c r="I1450" s="227"/>
      <c r="J1450" s="227"/>
      <c r="K1450" s="227"/>
      <c r="L1450" s="227"/>
      <c r="M1450" s="227"/>
      <c r="N1450" s="227"/>
      <c r="O1450" s="227"/>
      <c r="P1450" s="227"/>
      <c r="Q1450" s="227"/>
      <c r="R1450" s="227"/>
      <c r="S1450" s="227"/>
      <c r="T1450" s="227"/>
      <c r="U1450" s="227"/>
      <c r="V1450" s="227"/>
      <c r="W1450" s="227"/>
      <c r="X1450" s="227"/>
      <c r="Y1450" s="227"/>
      <c r="Z1450" s="227"/>
      <c r="AA1450" s="227"/>
      <c r="AB1450" s="227"/>
      <c r="AC1450" s="227"/>
      <c r="AD1450" s="227"/>
      <c r="AE1450" s="227"/>
      <c r="AF1450" s="227"/>
      <c r="AG1450" s="227"/>
      <c r="AH1450" s="227"/>
      <c r="AI1450" s="227"/>
    </row>
    <row r="1451" hidden="1">
      <c r="A1451" s="227"/>
      <c r="B1451" s="227"/>
      <c r="C1451" s="227"/>
      <c r="D1451" s="227"/>
      <c r="E1451" s="227"/>
      <c r="F1451" s="227"/>
      <c r="G1451" s="227"/>
      <c r="H1451" s="227"/>
      <c r="I1451" s="227"/>
      <c r="J1451" s="227"/>
      <c r="K1451" s="227"/>
      <c r="L1451" s="227"/>
      <c r="M1451" s="227"/>
      <c r="N1451" s="227"/>
      <c r="O1451" s="227"/>
      <c r="P1451" s="227"/>
      <c r="Q1451" s="227"/>
      <c r="R1451" s="227"/>
      <c r="S1451" s="227"/>
      <c r="T1451" s="227"/>
      <c r="U1451" s="227"/>
      <c r="V1451" s="227"/>
      <c r="W1451" s="227"/>
      <c r="X1451" s="227"/>
      <c r="Y1451" s="227"/>
      <c r="Z1451" s="227"/>
      <c r="AA1451" s="227"/>
      <c r="AB1451" s="227"/>
      <c r="AC1451" s="227"/>
      <c r="AD1451" s="227"/>
      <c r="AE1451" s="227"/>
      <c r="AF1451" s="227"/>
      <c r="AG1451" s="227"/>
      <c r="AH1451" s="227"/>
      <c r="AI1451" s="227"/>
    </row>
    <row r="1452" hidden="1">
      <c r="A1452" s="227"/>
      <c r="B1452" s="227"/>
      <c r="C1452" s="227"/>
      <c r="D1452" s="227"/>
      <c r="E1452" s="227"/>
      <c r="F1452" s="227"/>
      <c r="G1452" s="227"/>
      <c r="H1452" s="227"/>
      <c r="I1452" s="227"/>
      <c r="J1452" s="227"/>
      <c r="K1452" s="227"/>
      <c r="L1452" s="227"/>
      <c r="M1452" s="227"/>
      <c r="N1452" s="227"/>
      <c r="O1452" s="227"/>
      <c r="P1452" s="227"/>
      <c r="Q1452" s="227"/>
      <c r="R1452" s="227"/>
      <c r="S1452" s="227"/>
      <c r="T1452" s="227"/>
      <c r="U1452" s="227"/>
      <c r="V1452" s="227"/>
      <c r="W1452" s="227"/>
      <c r="X1452" s="227"/>
      <c r="Y1452" s="227"/>
      <c r="Z1452" s="227"/>
      <c r="AA1452" s="227"/>
      <c r="AB1452" s="227"/>
      <c r="AC1452" s="227"/>
      <c r="AD1452" s="227"/>
      <c r="AE1452" s="227"/>
      <c r="AF1452" s="227"/>
      <c r="AG1452" s="227"/>
      <c r="AH1452" s="227"/>
      <c r="AI1452" s="227"/>
    </row>
    <row r="1453" hidden="1">
      <c r="A1453" s="227"/>
      <c r="B1453" s="227"/>
      <c r="C1453" s="227"/>
      <c r="D1453" s="227"/>
      <c r="E1453" s="227"/>
      <c r="F1453" s="227"/>
      <c r="G1453" s="227"/>
      <c r="H1453" s="227"/>
      <c r="I1453" s="227"/>
      <c r="J1453" s="227"/>
      <c r="K1453" s="227"/>
      <c r="L1453" s="227"/>
      <c r="M1453" s="227"/>
      <c r="N1453" s="227"/>
      <c r="O1453" s="227"/>
      <c r="P1453" s="227"/>
      <c r="Q1453" s="227"/>
      <c r="R1453" s="227"/>
      <c r="S1453" s="227"/>
      <c r="T1453" s="227"/>
      <c r="U1453" s="227"/>
      <c r="V1453" s="227"/>
      <c r="W1453" s="227"/>
      <c r="X1453" s="227"/>
      <c r="Y1453" s="227"/>
      <c r="Z1453" s="227"/>
      <c r="AA1453" s="227"/>
      <c r="AB1453" s="227"/>
      <c r="AC1453" s="227"/>
      <c r="AD1453" s="227"/>
      <c r="AE1453" s="227"/>
      <c r="AF1453" s="227"/>
      <c r="AG1453" s="227"/>
      <c r="AH1453" s="227"/>
      <c r="AI1453" s="227"/>
    </row>
    <row r="1454" hidden="1">
      <c r="A1454" s="227"/>
      <c r="B1454" s="227"/>
      <c r="C1454" s="227"/>
      <c r="D1454" s="227"/>
      <c r="E1454" s="227"/>
      <c r="F1454" s="227"/>
      <c r="G1454" s="227"/>
      <c r="H1454" s="227"/>
      <c r="I1454" s="227"/>
      <c r="J1454" s="227"/>
      <c r="K1454" s="227"/>
      <c r="L1454" s="227"/>
      <c r="M1454" s="227"/>
      <c r="N1454" s="227"/>
      <c r="O1454" s="227"/>
      <c r="P1454" s="227"/>
      <c r="Q1454" s="227"/>
      <c r="R1454" s="227"/>
      <c r="S1454" s="227"/>
      <c r="T1454" s="227"/>
      <c r="U1454" s="227"/>
      <c r="V1454" s="227"/>
      <c r="W1454" s="227"/>
      <c r="X1454" s="227"/>
      <c r="Y1454" s="227"/>
      <c r="Z1454" s="227"/>
      <c r="AA1454" s="227"/>
      <c r="AB1454" s="227"/>
      <c r="AC1454" s="227"/>
      <c r="AD1454" s="227"/>
      <c r="AE1454" s="227"/>
      <c r="AF1454" s="227"/>
      <c r="AG1454" s="227"/>
      <c r="AH1454" s="227"/>
      <c r="AI1454" s="227"/>
    </row>
    <row r="1455" hidden="1">
      <c r="A1455" s="227"/>
      <c r="B1455" s="227"/>
      <c r="C1455" s="227"/>
      <c r="D1455" s="227"/>
      <c r="E1455" s="227"/>
      <c r="F1455" s="227"/>
      <c r="G1455" s="227"/>
      <c r="H1455" s="227"/>
      <c r="I1455" s="227"/>
      <c r="J1455" s="227"/>
      <c r="K1455" s="227"/>
      <c r="L1455" s="227"/>
      <c r="M1455" s="227"/>
      <c r="N1455" s="227"/>
      <c r="O1455" s="227"/>
      <c r="P1455" s="227"/>
      <c r="Q1455" s="227"/>
      <c r="R1455" s="227"/>
      <c r="S1455" s="227"/>
      <c r="T1455" s="227"/>
      <c r="U1455" s="227"/>
      <c r="V1455" s="227"/>
      <c r="W1455" s="227"/>
      <c r="X1455" s="227"/>
      <c r="Y1455" s="227"/>
      <c r="Z1455" s="227"/>
      <c r="AA1455" s="227"/>
      <c r="AB1455" s="227"/>
      <c r="AC1455" s="227"/>
      <c r="AD1455" s="227"/>
      <c r="AE1455" s="227"/>
      <c r="AF1455" s="227"/>
      <c r="AG1455" s="227"/>
      <c r="AH1455" s="227"/>
      <c r="AI1455" s="227"/>
    </row>
    <row r="1456" hidden="1">
      <c r="A1456" s="227"/>
      <c r="B1456" s="227"/>
      <c r="C1456" s="227"/>
      <c r="D1456" s="227"/>
      <c r="E1456" s="227"/>
      <c r="F1456" s="227"/>
      <c r="G1456" s="227"/>
      <c r="H1456" s="227"/>
      <c r="I1456" s="227"/>
      <c r="J1456" s="227"/>
      <c r="K1456" s="227"/>
      <c r="L1456" s="227"/>
      <c r="M1456" s="227"/>
      <c r="N1456" s="227"/>
      <c r="O1456" s="227"/>
      <c r="P1456" s="227"/>
      <c r="Q1456" s="227"/>
      <c r="R1456" s="227"/>
      <c r="S1456" s="227"/>
      <c r="T1456" s="227"/>
      <c r="U1456" s="227"/>
      <c r="V1456" s="227"/>
      <c r="W1456" s="227"/>
      <c r="X1456" s="227"/>
      <c r="Y1456" s="227"/>
      <c r="Z1456" s="227"/>
      <c r="AA1456" s="227"/>
      <c r="AB1456" s="227"/>
      <c r="AC1456" s="227"/>
      <c r="AD1456" s="227"/>
      <c r="AE1456" s="227"/>
      <c r="AF1456" s="227"/>
      <c r="AG1456" s="227"/>
      <c r="AH1456" s="227"/>
      <c r="AI1456" s="227"/>
    </row>
    <row r="1457" hidden="1">
      <c r="A1457" s="227"/>
      <c r="B1457" s="227"/>
      <c r="C1457" s="227"/>
      <c r="D1457" s="227"/>
      <c r="E1457" s="227"/>
      <c r="F1457" s="227"/>
      <c r="G1457" s="227"/>
      <c r="H1457" s="227"/>
      <c r="I1457" s="227"/>
      <c r="J1457" s="227"/>
      <c r="K1457" s="227"/>
      <c r="L1457" s="227"/>
      <c r="M1457" s="227"/>
      <c r="N1457" s="227"/>
      <c r="O1457" s="227"/>
      <c r="P1457" s="227"/>
      <c r="Q1457" s="227"/>
      <c r="R1457" s="227"/>
      <c r="S1457" s="227"/>
      <c r="T1457" s="227"/>
      <c r="U1457" s="227"/>
      <c r="V1457" s="227"/>
      <c r="W1457" s="227"/>
      <c r="X1457" s="227"/>
      <c r="Y1457" s="227"/>
      <c r="Z1457" s="227"/>
      <c r="AA1457" s="227"/>
      <c r="AB1457" s="227"/>
      <c r="AC1457" s="227"/>
      <c r="AD1457" s="227"/>
      <c r="AE1457" s="227"/>
      <c r="AF1457" s="227"/>
      <c r="AG1457" s="227"/>
      <c r="AH1457" s="227"/>
      <c r="AI1457" s="227"/>
    </row>
    <row r="1458" hidden="1">
      <c r="A1458" s="227"/>
      <c r="B1458" s="227"/>
      <c r="C1458" s="227"/>
      <c r="D1458" s="227"/>
      <c r="E1458" s="227"/>
      <c r="F1458" s="227"/>
      <c r="G1458" s="227"/>
      <c r="H1458" s="227"/>
      <c r="I1458" s="227"/>
      <c r="J1458" s="227"/>
      <c r="K1458" s="227"/>
      <c r="L1458" s="227"/>
      <c r="M1458" s="227"/>
      <c r="N1458" s="227"/>
      <c r="O1458" s="227"/>
      <c r="P1458" s="227"/>
      <c r="Q1458" s="227"/>
      <c r="R1458" s="227"/>
      <c r="S1458" s="227"/>
      <c r="T1458" s="227"/>
      <c r="U1458" s="227"/>
      <c r="V1458" s="227"/>
      <c r="W1458" s="227"/>
      <c r="X1458" s="227"/>
      <c r="Y1458" s="227"/>
      <c r="Z1458" s="227"/>
      <c r="AA1458" s="227"/>
      <c r="AB1458" s="227"/>
      <c r="AC1458" s="227"/>
      <c r="AD1458" s="227"/>
      <c r="AE1458" s="227"/>
      <c r="AF1458" s="227"/>
      <c r="AG1458" s="227"/>
      <c r="AH1458" s="227"/>
      <c r="AI1458" s="227"/>
    </row>
    <row r="1459" hidden="1">
      <c r="A1459" s="227"/>
      <c r="B1459" s="227"/>
      <c r="C1459" s="227"/>
      <c r="D1459" s="227"/>
      <c r="E1459" s="227"/>
      <c r="F1459" s="227"/>
      <c r="G1459" s="227"/>
      <c r="H1459" s="227"/>
      <c r="I1459" s="227"/>
      <c r="J1459" s="227"/>
      <c r="K1459" s="227"/>
      <c r="L1459" s="227"/>
      <c r="M1459" s="227"/>
      <c r="N1459" s="227"/>
      <c r="O1459" s="227"/>
      <c r="P1459" s="227"/>
      <c r="Q1459" s="227"/>
      <c r="R1459" s="227"/>
      <c r="S1459" s="227"/>
      <c r="T1459" s="227"/>
      <c r="U1459" s="227"/>
      <c r="V1459" s="227"/>
      <c r="W1459" s="227"/>
      <c r="X1459" s="227"/>
      <c r="Y1459" s="227"/>
      <c r="Z1459" s="227"/>
      <c r="AA1459" s="227"/>
      <c r="AB1459" s="227"/>
      <c r="AC1459" s="227"/>
      <c r="AD1459" s="227"/>
      <c r="AE1459" s="227"/>
      <c r="AF1459" s="227"/>
      <c r="AG1459" s="227"/>
      <c r="AH1459" s="227"/>
      <c r="AI1459" s="227"/>
    </row>
    <row r="1460" hidden="1">
      <c r="A1460" s="227"/>
      <c r="B1460" s="227"/>
      <c r="C1460" s="227"/>
      <c r="D1460" s="227"/>
      <c r="E1460" s="227"/>
      <c r="F1460" s="227"/>
      <c r="G1460" s="227"/>
      <c r="H1460" s="227"/>
      <c r="I1460" s="227"/>
      <c r="J1460" s="227"/>
      <c r="K1460" s="227"/>
      <c r="L1460" s="227"/>
      <c r="M1460" s="227"/>
      <c r="N1460" s="227"/>
      <c r="O1460" s="227"/>
      <c r="P1460" s="227"/>
      <c r="Q1460" s="227"/>
      <c r="R1460" s="227"/>
      <c r="S1460" s="227"/>
      <c r="T1460" s="227"/>
      <c r="U1460" s="227"/>
      <c r="V1460" s="227"/>
      <c r="W1460" s="227"/>
      <c r="X1460" s="227"/>
      <c r="Y1460" s="227"/>
      <c r="Z1460" s="227"/>
      <c r="AA1460" s="227"/>
      <c r="AB1460" s="227"/>
      <c r="AC1460" s="227"/>
      <c r="AD1460" s="227"/>
      <c r="AE1460" s="227"/>
      <c r="AF1460" s="227"/>
      <c r="AG1460" s="227"/>
      <c r="AH1460" s="227"/>
      <c r="AI1460" s="227"/>
    </row>
    <row r="1461" hidden="1">
      <c r="A1461" s="227"/>
      <c r="B1461" s="227"/>
      <c r="C1461" s="227"/>
      <c r="D1461" s="227"/>
      <c r="E1461" s="227"/>
      <c r="F1461" s="227"/>
      <c r="G1461" s="227"/>
      <c r="H1461" s="227"/>
      <c r="I1461" s="227"/>
      <c r="J1461" s="227"/>
      <c r="K1461" s="227"/>
      <c r="L1461" s="227"/>
      <c r="M1461" s="227"/>
      <c r="N1461" s="227"/>
      <c r="O1461" s="227"/>
      <c r="P1461" s="227"/>
      <c r="Q1461" s="227"/>
      <c r="R1461" s="227"/>
      <c r="S1461" s="227"/>
      <c r="T1461" s="227"/>
      <c r="U1461" s="227"/>
      <c r="V1461" s="227"/>
      <c r="W1461" s="227"/>
      <c r="X1461" s="227"/>
      <c r="Y1461" s="227"/>
      <c r="Z1461" s="227"/>
      <c r="AA1461" s="227"/>
      <c r="AB1461" s="227"/>
      <c r="AC1461" s="227"/>
      <c r="AD1461" s="227"/>
      <c r="AE1461" s="227"/>
      <c r="AF1461" s="227"/>
      <c r="AG1461" s="227"/>
      <c r="AH1461" s="227"/>
      <c r="AI1461" s="227"/>
    </row>
    <row r="1462" hidden="1">
      <c r="A1462" s="227"/>
      <c r="B1462" s="227"/>
      <c r="C1462" s="227"/>
      <c r="D1462" s="227"/>
      <c r="E1462" s="227"/>
      <c r="F1462" s="227"/>
      <c r="G1462" s="227"/>
      <c r="H1462" s="227"/>
      <c r="I1462" s="227"/>
      <c r="J1462" s="227"/>
      <c r="K1462" s="227"/>
      <c r="L1462" s="227"/>
      <c r="M1462" s="227"/>
      <c r="N1462" s="227"/>
      <c r="O1462" s="227"/>
      <c r="P1462" s="227"/>
      <c r="Q1462" s="227"/>
      <c r="R1462" s="227"/>
      <c r="S1462" s="227"/>
      <c r="T1462" s="227"/>
      <c r="U1462" s="227"/>
      <c r="V1462" s="227"/>
      <c r="W1462" s="227"/>
      <c r="X1462" s="227"/>
      <c r="Y1462" s="227"/>
      <c r="Z1462" s="227"/>
      <c r="AA1462" s="227"/>
      <c r="AB1462" s="227"/>
      <c r="AC1462" s="227"/>
      <c r="AD1462" s="227"/>
      <c r="AE1462" s="227"/>
      <c r="AF1462" s="227"/>
      <c r="AG1462" s="227"/>
      <c r="AH1462" s="227"/>
      <c r="AI1462" s="227"/>
    </row>
    <row r="1463" hidden="1">
      <c r="A1463" s="227"/>
      <c r="B1463" s="227"/>
      <c r="C1463" s="227"/>
      <c r="D1463" s="227"/>
      <c r="E1463" s="227"/>
      <c r="F1463" s="227"/>
      <c r="G1463" s="227"/>
      <c r="H1463" s="227"/>
      <c r="I1463" s="227"/>
      <c r="J1463" s="227"/>
      <c r="K1463" s="227"/>
      <c r="L1463" s="227"/>
      <c r="M1463" s="227"/>
      <c r="N1463" s="227"/>
      <c r="O1463" s="227"/>
      <c r="P1463" s="227"/>
      <c r="Q1463" s="227"/>
      <c r="R1463" s="227"/>
      <c r="S1463" s="227"/>
      <c r="T1463" s="227"/>
      <c r="U1463" s="227"/>
      <c r="V1463" s="227"/>
      <c r="W1463" s="227"/>
      <c r="X1463" s="227"/>
      <c r="Y1463" s="227"/>
      <c r="Z1463" s="227"/>
      <c r="AA1463" s="227"/>
      <c r="AB1463" s="227"/>
      <c r="AC1463" s="227"/>
      <c r="AD1463" s="227"/>
      <c r="AE1463" s="227"/>
      <c r="AF1463" s="227"/>
      <c r="AG1463" s="227"/>
      <c r="AH1463" s="227"/>
      <c r="AI1463" s="227"/>
    </row>
    <row r="1464" hidden="1">
      <c r="A1464" s="227"/>
      <c r="B1464" s="227"/>
      <c r="C1464" s="227"/>
      <c r="D1464" s="227"/>
      <c r="E1464" s="227"/>
      <c r="F1464" s="227"/>
      <c r="G1464" s="227"/>
      <c r="H1464" s="227"/>
      <c r="I1464" s="227"/>
      <c r="J1464" s="227"/>
      <c r="K1464" s="227"/>
      <c r="L1464" s="227"/>
      <c r="M1464" s="227"/>
      <c r="N1464" s="227"/>
      <c r="O1464" s="227"/>
      <c r="P1464" s="227"/>
      <c r="Q1464" s="227"/>
      <c r="R1464" s="227"/>
      <c r="S1464" s="227"/>
      <c r="T1464" s="227"/>
      <c r="U1464" s="227"/>
      <c r="V1464" s="227"/>
      <c r="W1464" s="227"/>
      <c r="X1464" s="227"/>
      <c r="Y1464" s="227"/>
      <c r="Z1464" s="227"/>
      <c r="AA1464" s="227"/>
      <c r="AB1464" s="227"/>
      <c r="AC1464" s="227"/>
      <c r="AD1464" s="227"/>
      <c r="AE1464" s="227"/>
      <c r="AF1464" s="227"/>
      <c r="AG1464" s="227"/>
      <c r="AH1464" s="227"/>
      <c r="AI1464" s="227"/>
    </row>
    <row r="1465" hidden="1">
      <c r="A1465" s="227"/>
      <c r="B1465" s="227"/>
      <c r="C1465" s="227"/>
      <c r="D1465" s="227"/>
      <c r="E1465" s="227"/>
      <c r="F1465" s="227"/>
      <c r="G1465" s="227"/>
      <c r="H1465" s="227"/>
      <c r="I1465" s="227"/>
      <c r="J1465" s="227"/>
      <c r="K1465" s="227"/>
      <c r="L1465" s="227"/>
      <c r="M1465" s="227"/>
      <c r="N1465" s="227"/>
      <c r="O1465" s="227"/>
      <c r="P1465" s="227"/>
      <c r="Q1465" s="227"/>
      <c r="R1465" s="227"/>
      <c r="S1465" s="227"/>
      <c r="T1465" s="227"/>
      <c r="U1465" s="227"/>
      <c r="V1465" s="227"/>
      <c r="W1465" s="227"/>
      <c r="X1465" s="227"/>
      <c r="Y1465" s="227"/>
      <c r="Z1465" s="227"/>
      <c r="AA1465" s="227"/>
      <c r="AB1465" s="227"/>
      <c r="AC1465" s="227"/>
      <c r="AD1465" s="227"/>
      <c r="AE1465" s="227"/>
      <c r="AF1465" s="227"/>
      <c r="AG1465" s="227"/>
      <c r="AH1465" s="227"/>
      <c r="AI1465" s="227"/>
    </row>
    <row r="1466" hidden="1">
      <c r="A1466" s="227"/>
      <c r="B1466" s="227"/>
      <c r="C1466" s="227"/>
      <c r="D1466" s="227"/>
      <c r="E1466" s="227"/>
      <c r="F1466" s="227"/>
      <c r="G1466" s="227"/>
      <c r="H1466" s="227"/>
      <c r="I1466" s="227"/>
      <c r="J1466" s="227"/>
      <c r="K1466" s="227"/>
      <c r="L1466" s="227"/>
      <c r="M1466" s="227"/>
      <c r="N1466" s="227"/>
      <c r="O1466" s="227"/>
      <c r="P1466" s="227"/>
      <c r="Q1466" s="227"/>
      <c r="R1466" s="227"/>
      <c r="S1466" s="227"/>
      <c r="T1466" s="227"/>
      <c r="U1466" s="227"/>
      <c r="V1466" s="227"/>
      <c r="W1466" s="227"/>
      <c r="X1466" s="227"/>
      <c r="Y1466" s="227"/>
      <c r="Z1466" s="227"/>
      <c r="AA1466" s="227"/>
      <c r="AB1466" s="227"/>
      <c r="AC1466" s="227"/>
      <c r="AD1466" s="227"/>
      <c r="AE1466" s="227"/>
      <c r="AF1466" s="227"/>
      <c r="AG1466" s="227"/>
      <c r="AH1466" s="227"/>
      <c r="AI1466" s="227"/>
    </row>
    <row r="1467" hidden="1">
      <c r="A1467" s="227"/>
      <c r="B1467" s="227"/>
      <c r="C1467" s="227"/>
      <c r="D1467" s="227"/>
      <c r="E1467" s="227"/>
      <c r="F1467" s="227"/>
      <c r="G1467" s="227"/>
      <c r="H1467" s="227"/>
      <c r="I1467" s="227"/>
      <c r="J1467" s="227"/>
      <c r="K1467" s="227"/>
      <c r="L1467" s="227"/>
      <c r="M1467" s="227"/>
      <c r="N1467" s="227"/>
      <c r="O1467" s="227"/>
      <c r="P1467" s="227"/>
      <c r="Q1467" s="227"/>
      <c r="R1467" s="227"/>
      <c r="S1467" s="227"/>
      <c r="T1467" s="227"/>
      <c r="U1467" s="227"/>
      <c r="V1467" s="227"/>
      <c r="W1467" s="227"/>
      <c r="X1467" s="227"/>
      <c r="Y1467" s="227"/>
      <c r="Z1467" s="227"/>
      <c r="AA1467" s="227"/>
      <c r="AB1467" s="227"/>
      <c r="AC1467" s="227"/>
      <c r="AD1467" s="227"/>
      <c r="AE1467" s="227"/>
      <c r="AF1467" s="227"/>
      <c r="AG1467" s="227"/>
      <c r="AH1467" s="227"/>
      <c r="AI1467" s="227"/>
    </row>
    <row r="1468" hidden="1">
      <c r="A1468" s="227"/>
      <c r="B1468" s="227"/>
      <c r="C1468" s="227"/>
      <c r="D1468" s="227"/>
      <c r="E1468" s="227"/>
      <c r="F1468" s="227"/>
      <c r="G1468" s="227"/>
      <c r="H1468" s="227"/>
      <c r="I1468" s="227"/>
      <c r="J1468" s="227"/>
      <c r="K1468" s="227"/>
      <c r="L1468" s="227"/>
      <c r="M1468" s="227"/>
      <c r="N1468" s="227"/>
      <c r="O1468" s="227"/>
      <c r="P1468" s="227"/>
      <c r="Q1468" s="227"/>
      <c r="R1468" s="227"/>
      <c r="S1468" s="227"/>
      <c r="T1468" s="227"/>
      <c r="U1468" s="227"/>
      <c r="V1468" s="227"/>
      <c r="W1468" s="227"/>
      <c r="X1468" s="227"/>
      <c r="Y1468" s="227"/>
      <c r="Z1468" s="227"/>
      <c r="AA1468" s="227"/>
      <c r="AB1468" s="227"/>
      <c r="AC1468" s="227"/>
      <c r="AD1468" s="227"/>
      <c r="AE1468" s="227"/>
      <c r="AF1468" s="227"/>
      <c r="AG1468" s="227"/>
      <c r="AH1468" s="227"/>
      <c r="AI1468" s="227"/>
    </row>
    <row r="1469" hidden="1">
      <c r="A1469" s="227"/>
      <c r="B1469" s="227"/>
      <c r="C1469" s="227"/>
      <c r="D1469" s="227"/>
      <c r="E1469" s="227"/>
      <c r="F1469" s="227"/>
      <c r="G1469" s="227"/>
      <c r="H1469" s="227"/>
      <c r="I1469" s="227"/>
      <c r="J1469" s="227"/>
      <c r="K1469" s="227"/>
      <c r="L1469" s="227"/>
      <c r="M1469" s="227"/>
      <c r="N1469" s="227"/>
      <c r="O1469" s="227"/>
      <c r="P1469" s="227"/>
      <c r="Q1469" s="227"/>
      <c r="R1469" s="227"/>
      <c r="S1469" s="227"/>
      <c r="T1469" s="227"/>
      <c r="U1469" s="227"/>
      <c r="V1469" s="227"/>
      <c r="W1469" s="227"/>
      <c r="X1469" s="227"/>
      <c r="Y1469" s="227"/>
      <c r="Z1469" s="227"/>
      <c r="AA1469" s="227"/>
      <c r="AB1469" s="227"/>
      <c r="AC1469" s="227"/>
      <c r="AD1469" s="227"/>
      <c r="AE1469" s="227"/>
      <c r="AF1469" s="227"/>
      <c r="AG1469" s="227"/>
      <c r="AH1469" s="227"/>
      <c r="AI1469" s="227"/>
    </row>
    <row r="1470" hidden="1">
      <c r="A1470" s="227"/>
      <c r="B1470" s="227"/>
      <c r="C1470" s="227"/>
      <c r="D1470" s="227"/>
      <c r="E1470" s="227"/>
      <c r="F1470" s="227"/>
      <c r="G1470" s="227"/>
      <c r="H1470" s="227"/>
      <c r="I1470" s="227"/>
      <c r="J1470" s="227"/>
      <c r="K1470" s="227"/>
      <c r="L1470" s="227"/>
      <c r="M1470" s="227"/>
      <c r="N1470" s="227"/>
      <c r="O1470" s="227"/>
      <c r="P1470" s="227"/>
      <c r="Q1470" s="227"/>
      <c r="R1470" s="227"/>
      <c r="S1470" s="227"/>
      <c r="T1470" s="227"/>
      <c r="U1470" s="227"/>
      <c r="V1470" s="227"/>
      <c r="W1470" s="227"/>
      <c r="X1470" s="227"/>
      <c r="Y1470" s="227"/>
      <c r="Z1470" s="227"/>
      <c r="AA1470" s="227"/>
      <c r="AB1470" s="227"/>
      <c r="AC1470" s="227"/>
      <c r="AD1470" s="227"/>
      <c r="AE1470" s="227"/>
      <c r="AF1470" s="227"/>
      <c r="AG1470" s="227"/>
      <c r="AH1470" s="227"/>
      <c r="AI1470" s="227"/>
    </row>
    <row r="1471" hidden="1">
      <c r="A1471" s="227"/>
      <c r="B1471" s="227"/>
      <c r="C1471" s="227"/>
      <c r="D1471" s="227"/>
      <c r="E1471" s="227"/>
      <c r="F1471" s="227"/>
      <c r="G1471" s="227"/>
      <c r="H1471" s="227"/>
      <c r="I1471" s="227"/>
      <c r="J1471" s="227"/>
      <c r="K1471" s="227"/>
      <c r="L1471" s="227"/>
      <c r="M1471" s="227"/>
      <c r="N1471" s="227"/>
      <c r="O1471" s="227"/>
      <c r="P1471" s="227"/>
      <c r="Q1471" s="227"/>
      <c r="R1471" s="227"/>
      <c r="S1471" s="227"/>
      <c r="T1471" s="227"/>
      <c r="U1471" s="227"/>
      <c r="V1471" s="227"/>
      <c r="W1471" s="227"/>
      <c r="X1471" s="227"/>
      <c r="Y1471" s="227"/>
      <c r="Z1471" s="227"/>
      <c r="AA1471" s="227"/>
      <c r="AB1471" s="227"/>
      <c r="AC1471" s="227"/>
      <c r="AD1471" s="227"/>
      <c r="AE1471" s="227"/>
      <c r="AF1471" s="227"/>
      <c r="AG1471" s="227"/>
      <c r="AH1471" s="227"/>
      <c r="AI1471" s="227"/>
    </row>
    <row r="1472" hidden="1">
      <c r="A1472" s="227"/>
      <c r="B1472" s="227"/>
      <c r="C1472" s="227"/>
      <c r="D1472" s="227"/>
      <c r="E1472" s="227"/>
      <c r="F1472" s="227"/>
      <c r="G1472" s="227"/>
      <c r="H1472" s="227"/>
      <c r="I1472" s="227"/>
      <c r="J1472" s="227"/>
      <c r="K1472" s="227"/>
      <c r="L1472" s="227"/>
      <c r="M1472" s="227"/>
      <c r="N1472" s="227"/>
      <c r="O1472" s="227"/>
      <c r="P1472" s="227"/>
      <c r="Q1472" s="227"/>
      <c r="R1472" s="227"/>
      <c r="S1472" s="227"/>
      <c r="T1472" s="227"/>
      <c r="U1472" s="227"/>
      <c r="V1472" s="227"/>
      <c r="W1472" s="227"/>
      <c r="X1472" s="227"/>
      <c r="Y1472" s="227"/>
      <c r="Z1472" s="227"/>
      <c r="AA1472" s="227"/>
      <c r="AB1472" s="227"/>
      <c r="AC1472" s="227"/>
      <c r="AD1472" s="227"/>
      <c r="AE1472" s="227"/>
      <c r="AF1472" s="227"/>
      <c r="AG1472" s="227"/>
      <c r="AH1472" s="227"/>
      <c r="AI1472" s="227"/>
    </row>
    <row r="1473" hidden="1">
      <c r="A1473" s="227"/>
      <c r="B1473" s="227"/>
      <c r="C1473" s="227"/>
      <c r="D1473" s="227"/>
      <c r="E1473" s="227"/>
      <c r="F1473" s="227"/>
      <c r="G1473" s="227"/>
      <c r="H1473" s="227"/>
      <c r="I1473" s="227"/>
      <c r="J1473" s="227"/>
      <c r="K1473" s="227"/>
      <c r="L1473" s="227"/>
      <c r="M1473" s="227"/>
      <c r="N1473" s="227"/>
      <c r="O1473" s="227"/>
      <c r="P1473" s="227"/>
      <c r="Q1473" s="227"/>
      <c r="R1473" s="227"/>
      <c r="S1473" s="227"/>
      <c r="T1473" s="227"/>
      <c r="U1473" s="227"/>
      <c r="V1473" s="227"/>
      <c r="W1473" s="227"/>
      <c r="X1473" s="227"/>
      <c r="Y1473" s="227"/>
      <c r="Z1473" s="227"/>
      <c r="AA1473" s="227"/>
      <c r="AB1473" s="227"/>
      <c r="AC1473" s="227"/>
      <c r="AD1473" s="227"/>
      <c r="AE1473" s="227"/>
      <c r="AF1473" s="227"/>
      <c r="AG1473" s="227"/>
      <c r="AH1473" s="227"/>
      <c r="AI1473" s="227"/>
    </row>
    <row r="1474" hidden="1">
      <c r="A1474" s="227"/>
      <c r="B1474" s="227"/>
      <c r="C1474" s="227"/>
      <c r="D1474" s="227"/>
      <c r="E1474" s="227"/>
      <c r="F1474" s="227"/>
      <c r="G1474" s="227"/>
      <c r="H1474" s="227"/>
      <c r="I1474" s="227"/>
      <c r="J1474" s="227"/>
      <c r="K1474" s="227"/>
      <c r="L1474" s="227"/>
      <c r="M1474" s="227"/>
      <c r="N1474" s="227"/>
      <c r="O1474" s="227"/>
      <c r="P1474" s="227"/>
      <c r="Q1474" s="227"/>
      <c r="R1474" s="227"/>
      <c r="S1474" s="227"/>
      <c r="T1474" s="227"/>
      <c r="U1474" s="227"/>
      <c r="V1474" s="227"/>
      <c r="W1474" s="227"/>
      <c r="X1474" s="227"/>
      <c r="Y1474" s="227"/>
      <c r="Z1474" s="227"/>
      <c r="AA1474" s="227"/>
      <c r="AB1474" s="227"/>
      <c r="AC1474" s="227"/>
      <c r="AD1474" s="227"/>
      <c r="AE1474" s="227"/>
      <c r="AF1474" s="227"/>
      <c r="AG1474" s="227"/>
      <c r="AH1474" s="227"/>
      <c r="AI1474" s="227"/>
    </row>
    <row r="1475" hidden="1">
      <c r="A1475" s="227"/>
      <c r="B1475" s="227"/>
      <c r="C1475" s="227"/>
      <c r="D1475" s="227"/>
      <c r="E1475" s="227"/>
      <c r="F1475" s="227"/>
      <c r="G1475" s="227"/>
      <c r="H1475" s="227"/>
      <c r="I1475" s="227"/>
      <c r="J1475" s="227"/>
      <c r="K1475" s="227"/>
      <c r="L1475" s="227"/>
      <c r="M1475" s="227"/>
      <c r="N1475" s="227"/>
      <c r="O1475" s="227"/>
      <c r="P1475" s="227"/>
      <c r="Q1475" s="227"/>
      <c r="R1475" s="227"/>
      <c r="S1475" s="227"/>
      <c r="T1475" s="227"/>
      <c r="U1475" s="227"/>
      <c r="V1475" s="227"/>
      <c r="W1475" s="227"/>
      <c r="X1475" s="227"/>
      <c r="Y1475" s="227"/>
      <c r="Z1475" s="227"/>
      <c r="AA1475" s="227"/>
      <c r="AB1475" s="227"/>
      <c r="AC1475" s="227"/>
      <c r="AD1475" s="227"/>
      <c r="AE1475" s="227"/>
      <c r="AF1475" s="227"/>
      <c r="AG1475" s="227"/>
      <c r="AH1475" s="227"/>
      <c r="AI1475" s="227"/>
    </row>
    <row r="1476" hidden="1">
      <c r="A1476" s="227"/>
      <c r="B1476" s="227"/>
      <c r="C1476" s="227"/>
      <c r="D1476" s="227"/>
      <c r="E1476" s="227"/>
      <c r="F1476" s="227"/>
      <c r="G1476" s="227"/>
      <c r="H1476" s="227"/>
      <c r="I1476" s="227"/>
      <c r="J1476" s="227"/>
      <c r="K1476" s="227"/>
      <c r="L1476" s="227"/>
      <c r="M1476" s="227"/>
      <c r="N1476" s="227"/>
      <c r="O1476" s="227"/>
      <c r="P1476" s="227"/>
      <c r="Q1476" s="227"/>
      <c r="R1476" s="227"/>
      <c r="S1476" s="227"/>
      <c r="T1476" s="227"/>
      <c r="U1476" s="227"/>
      <c r="V1476" s="227"/>
      <c r="W1476" s="227"/>
      <c r="X1476" s="227"/>
      <c r="Y1476" s="227"/>
      <c r="Z1476" s="227"/>
      <c r="AA1476" s="227"/>
      <c r="AB1476" s="227"/>
      <c r="AC1476" s="227"/>
      <c r="AD1476" s="227"/>
      <c r="AE1476" s="227"/>
      <c r="AF1476" s="227"/>
      <c r="AG1476" s="227"/>
      <c r="AH1476" s="227"/>
      <c r="AI1476" s="227"/>
    </row>
    <row r="1477" hidden="1">
      <c r="A1477" s="227"/>
      <c r="B1477" s="227"/>
      <c r="C1477" s="227"/>
      <c r="D1477" s="227"/>
      <c r="E1477" s="227"/>
      <c r="F1477" s="227"/>
      <c r="G1477" s="227"/>
      <c r="H1477" s="227"/>
      <c r="I1477" s="227"/>
      <c r="J1477" s="227"/>
      <c r="K1477" s="227"/>
      <c r="L1477" s="227"/>
      <c r="M1477" s="227"/>
      <c r="N1477" s="227"/>
      <c r="O1477" s="227"/>
      <c r="P1477" s="227"/>
      <c r="Q1477" s="227"/>
      <c r="R1477" s="227"/>
      <c r="S1477" s="227"/>
      <c r="T1477" s="227"/>
      <c r="U1477" s="227"/>
      <c r="V1477" s="227"/>
      <c r="W1477" s="227"/>
      <c r="X1477" s="227"/>
      <c r="Y1477" s="227"/>
      <c r="Z1477" s="227"/>
      <c r="AA1477" s="227"/>
      <c r="AB1477" s="227"/>
      <c r="AC1477" s="227"/>
      <c r="AD1477" s="227"/>
      <c r="AE1477" s="227"/>
      <c r="AF1477" s="227"/>
      <c r="AG1477" s="227"/>
      <c r="AH1477" s="227"/>
      <c r="AI1477" s="227"/>
    </row>
    <row r="1478" hidden="1">
      <c r="A1478" s="227"/>
      <c r="B1478" s="227"/>
      <c r="C1478" s="227"/>
      <c r="D1478" s="227"/>
      <c r="E1478" s="227"/>
      <c r="F1478" s="227"/>
      <c r="G1478" s="227"/>
      <c r="H1478" s="227"/>
      <c r="I1478" s="227"/>
      <c r="J1478" s="227"/>
      <c r="K1478" s="227"/>
      <c r="L1478" s="227"/>
      <c r="M1478" s="227"/>
      <c r="N1478" s="227"/>
      <c r="O1478" s="227"/>
      <c r="P1478" s="227"/>
      <c r="Q1478" s="227"/>
      <c r="R1478" s="227"/>
      <c r="S1478" s="227"/>
      <c r="T1478" s="227"/>
      <c r="U1478" s="227"/>
      <c r="V1478" s="227"/>
      <c r="W1478" s="227"/>
      <c r="X1478" s="227"/>
      <c r="Y1478" s="227"/>
      <c r="Z1478" s="227"/>
      <c r="AA1478" s="227"/>
      <c r="AB1478" s="227"/>
      <c r="AC1478" s="227"/>
      <c r="AD1478" s="227"/>
      <c r="AE1478" s="227"/>
      <c r="AF1478" s="227"/>
      <c r="AG1478" s="227"/>
      <c r="AH1478" s="227"/>
      <c r="AI1478" s="227"/>
    </row>
    <row r="1479" hidden="1">
      <c r="A1479" s="227"/>
      <c r="B1479" s="227"/>
      <c r="C1479" s="227"/>
      <c r="D1479" s="227"/>
      <c r="E1479" s="227"/>
      <c r="F1479" s="227"/>
      <c r="G1479" s="227"/>
      <c r="H1479" s="227"/>
      <c r="I1479" s="227"/>
      <c r="J1479" s="227"/>
      <c r="K1479" s="227"/>
      <c r="L1479" s="227"/>
      <c r="M1479" s="227"/>
      <c r="N1479" s="227"/>
      <c r="O1479" s="227"/>
      <c r="P1479" s="227"/>
      <c r="Q1479" s="227"/>
      <c r="R1479" s="227"/>
      <c r="S1479" s="227"/>
      <c r="T1479" s="227"/>
      <c r="U1479" s="227"/>
      <c r="V1479" s="227"/>
      <c r="W1479" s="227"/>
      <c r="X1479" s="227"/>
      <c r="Y1479" s="227"/>
      <c r="Z1479" s="227"/>
      <c r="AA1479" s="227"/>
      <c r="AB1479" s="227"/>
      <c r="AC1479" s="227"/>
      <c r="AD1479" s="227"/>
      <c r="AE1479" s="227"/>
      <c r="AF1479" s="227"/>
      <c r="AG1479" s="227"/>
      <c r="AH1479" s="227"/>
      <c r="AI1479" s="227"/>
    </row>
    <row r="1480" hidden="1">
      <c r="A1480" s="227"/>
      <c r="B1480" s="227"/>
      <c r="C1480" s="227"/>
      <c r="D1480" s="227"/>
      <c r="E1480" s="227"/>
      <c r="F1480" s="227"/>
      <c r="G1480" s="227"/>
      <c r="H1480" s="227"/>
      <c r="I1480" s="227"/>
      <c r="J1480" s="227"/>
      <c r="K1480" s="227"/>
      <c r="L1480" s="227"/>
      <c r="M1480" s="227"/>
      <c r="N1480" s="227"/>
      <c r="O1480" s="227"/>
      <c r="P1480" s="227"/>
      <c r="Q1480" s="227"/>
      <c r="R1480" s="227"/>
      <c r="S1480" s="227"/>
      <c r="T1480" s="227"/>
      <c r="U1480" s="227"/>
      <c r="V1480" s="227"/>
      <c r="W1480" s="227"/>
      <c r="X1480" s="227"/>
      <c r="Y1480" s="227"/>
      <c r="Z1480" s="227"/>
      <c r="AA1480" s="227"/>
      <c r="AB1480" s="227"/>
      <c r="AC1480" s="227"/>
      <c r="AD1480" s="227"/>
      <c r="AE1480" s="227"/>
      <c r="AF1480" s="227"/>
      <c r="AG1480" s="227"/>
      <c r="AH1480" s="227"/>
      <c r="AI1480" s="227"/>
    </row>
    <row r="1481" hidden="1">
      <c r="A1481" s="227"/>
      <c r="B1481" s="227"/>
      <c r="C1481" s="227"/>
      <c r="D1481" s="227"/>
      <c r="E1481" s="227"/>
      <c r="F1481" s="227"/>
      <c r="G1481" s="227"/>
      <c r="H1481" s="227"/>
      <c r="I1481" s="227"/>
      <c r="J1481" s="227"/>
      <c r="K1481" s="227"/>
      <c r="L1481" s="227"/>
      <c r="M1481" s="227"/>
      <c r="N1481" s="227"/>
      <c r="O1481" s="227"/>
      <c r="P1481" s="227"/>
      <c r="Q1481" s="227"/>
      <c r="R1481" s="227"/>
      <c r="S1481" s="227"/>
      <c r="T1481" s="227"/>
      <c r="U1481" s="227"/>
      <c r="V1481" s="227"/>
      <c r="W1481" s="227"/>
      <c r="X1481" s="227"/>
      <c r="Y1481" s="227"/>
      <c r="Z1481" s="227"/>
      <c r="AA1481" s="227"/>
      <c r="AB1481" s="227"/>
      <c r="AC1481" s="227"/>
      <c r="AD1481" s="227"/>
      <c r="AE1481" s="227"/>
      <c r="AF1481" s="227"/>
      <c r="AG1481" s="227"/>
      <c r="AH1481" s="227"/>
      <c r="AI1481" s="227"/>
    </row>
    <row r="1482" hidden="1">
      <c r="A1482" s="227"/>
      <c r="B1482" s="227"/>
      <c r="C1482" s="227"/>
      <c r="D1482" s="227"/>
      <c r="E1482" s="227"/>
      <c r="F1482" s="227"/>
      <c r="G1482" s="227"/>
      <c r="H1482" s="227"/>
      <c r="I1482" s="227"/>
      <c r="J1482" s="227"/>
      <c r="K1482" s="227"/>
      <c r="L1482" s="227"/>
      <c r="M1482" s="227"/>
      <c r="N1482" s="227"/>
      <c r="O1482" s="227"/>
      <c r="P1482" s="227"/>
      <c r="Q1482" s="227"/>
      <c r="R1482" s="227"/>
      <c r="S1482" s="227"/>
      <c r="T1482" s="227"/>
      <c r="U1482" s="227"/>
      <c r="V1482" s="227"/>
      <c r="W1482" s="227"/>
      <c r="X1482" s="227"/>
      <c r="Y1482" s="227"/>
      <c r="Z1482" s="227"/>
      <c r="AA1482" s="227"/>
      <c r="AB1482" s="227"/>
      <c r="AC1482" s="227"/>
      <c r="AD1482" s="227"/>
      <c r="AE1482" s="227"/>
      <c r="AF1482" s="227"/>
      <c r="AG1482" s="227"/>
      <c r="AH1482" s="227"/>
      <c r="AI1482" s="227"/>
    </row>
    <row r="1483" hidden="1">
      <c r="A1483" s="227"/>
      <c r="B1483" s="227"/>
      <c r="C1483" s="227"/>
      <c r="D1483" s="227"/>
      <c r="E1483" s="227"/>
      <c r="F1483" s="227"/>
      <c r="G1483" s="227"/>
      <c r="H1483" s="227"/>
      <c r="I1483" s="227"/>
      <c r="J1483" s="227"/>
      <c r="K1483" s="227"/>
      <c r="L1483" s="227"/>
      <c r="M1483" s="227"/>
      <c r="N1483" s="227"/>
      <c r="O1483" s="227"/>
      <c r="P1483" s="227"/>
      <c r="Q1483" s="227"/>
      <c r="R1483" s="227"/>
      <c r="S1483" s="227"/>
      <c r="T1483" s="227"/>
      <c r="U1483" s="227"/>
      <c r="V1483" s="227"/>
      <c r="W1483" s="227"/>
      <c r="X1483" s="227"/>
      <c r="Y1483" s="227"/>
      <c r="Z1483" s="227"/>
      <c r="AA1483" s="227"/>
      <c r="AB1483" s="227"/>
      <c r="AC1483" s="227"/>
      <c r="AD1483" s="227"/>
      <c r="AE1483" s="227"/>
      <c r="AF1483" s="227"/>
      <c r="AG1483" s="227"/>
      <c r="AH1483" s="227"/>
      <c r="AI1483" s="227"/>
    </row>
    <row r="1484" hidden="1">
      <c r="A1484" s="227"/>
      <c r="B1484" s="227"/>
      <c r="C1484" s="227"/>
      <c r="D1484" s="227"/>
      <c r="E1484" s="227"/>
      <c r="F1484" s="227"/>
      <c r="G1484" s="227"/>
      <c r="H1484" s="227"/>
      <c r="I1484" s="227"/>
      <c r="J1484" s="227"/>
      <c r="K1484" s="227"/>
      <c r="L1484" s="227"/>
      <c r="M1484" s="227"/>
      <c r="N1484" s="227"/>
      <c r="O1484" s="227"/>
      <c r="P1484" s="227"/>
      <c r="Q1484" s="227"/>
      <c r="R1484" s="227"/>
      <c r="S1484" s="227"/>
      <c r="T1484" s="227"/>
      <c r="U1484" s="227"/>
      <c r="V1484" s="227"/>
      <c r="W1484" s="227"/>
      <c r="X1484" s="227"/>
      <c r="Y1484" s="227"/>
      <c r="Z1484" s="227"/>
      <c r="AA1484" s="227"/>
      <c r="AB1484" s="227"/>
      <c r="AC1484" s="227"/>
      <c r="AD1484" s="227"/>
      <c r="AE1484" s="227"/>
      <c r="AF1484" s="227"/>
      <c r="AG1484" s="227"/>
      <c r="AH1484" s="227"/>
      <c r="AI1484" s="227"/>
    </row>
    <row r="1485" hidden="1">
      <c r="A1485" s="227"/>
      <c r="B1485" s="227"/>
      <c r="C1485" s="227"/>
      <c r="D1485" s="227"/>
      <c r="E1485" s="227"/>
      <c r="F1485" s="227"/>
      <c r="G1485" s="227"/>
      <c r="H1485" s="227"/>
      <c r="I1485" s="227"/>
      <c r="J1485" s="227"/>
      <c r="K1485" s="227"/>
      <c r="L1485" s="227"/>
      <c r="M1485" s="227"/>
      <c r="N1485" s="227"/>
      <c r="O1485" s="227"/>
      <c r="P1485" s="227"/>
      <c r="Q1485" s="227"/>
      <c r="R1485" s="227"/>
      <c r="S1485" s="227"/>
      <c r="T1485" s="227"/>
      <c r="U1485" s="227"/>
      <c r="V1485" s="227"/>
      <c r="W1485" s="227"/>
      <c r="X1485" s="227"/>
      <c r="Y1485" s="227"/>
      <c r="Z1485" s="227"/>
      <c r="AA1485" s="227"/>
      <c r="AB1485" s="227"/>
      <c r="AC1485" s="227"/>
      <c r="AD1485" s="227"/>
      <c r="AE1485" s="227"/>
      <c r="AF1485" s="227"/>
      <c r="AG1485" s="227"/>
      <c r="AH1485" s="227"/>
      <c r="AI1485" s="227"/>
    </row>
    <row r="1486" hidden="1">
      <c r="A1486" s="227"/>
      <c r="B1486" s="227"/>
      <c r="C1486" s="227"/>
      <c r="D1486" s="227"/>
      <c r="E1486" s="227"/>
      <c r="F1486" s="227"/>
      <c r="G1486" s="227"/>
      <c r="H1486" s="227"/>
      <c r="I1486" s="227"/>
      <c r="J1486" s="227"/>
      <c r="K1486" s="227"/>
      <c r="L1486" s="227"/>
      <c r="M1486" s="227"/>
      <c r="N1486" s="227"/>
      <c r="O1486" s="227"/>
      <c r="P1486" s="227"/>
      <c r="Q1486" s="227"/>
      <c r="R1486" s="227"/>
      <c r="S1486" s="227"/>
      <c r="T1486" s="227"/>
      <c r="U1486" s="227"/>
      <c r="V1486" s="227"/>
      <c r="W1486" s="227"/>
      <c r="X1486" s="227"/>
      <c r="Y1486" s="227"/>
      <c r="Z1486" s="227"/>
      <c r="AA1486" s="227"/>
      <c r="AB1486" s="227"/>
      <c r="AC1486" s="227"/>
      <c r="AD1486" s="227"/>
      <c r="AE1486" s="227"/>
      <c r="AF1486" s="227"/>
      <c r="AG1486" s="227"/>
      <c r="AH1486" s="227"/>
      <c r="AI1486" s="227"/>
    </row>
    <row r="1487" hidden="1">
      <c r="A1487" s="227"/>
      <c r="B1487" s="227"/>
      <c r="C1487" s="227"/>
      <c r="D1487" s="227"/>
      <c r="E1487" s="227"/>
      <c r="F1487" s="227"/>
      <c r="G1487" s="227"/>
      <c r="H1487" s="227"/>
      <c r="I1487" s="227"/>
      <c r="J1487" s="227"/>
      <c r="K1487" s="227"/>
      <c r="L1487" s="227"/>
      <c r="M1487" s="227"/>
      <c r="N1487" s="227"/>
      <c r="O1487" s="227"/>
      <c r="P1487" s="227"/>
      <c r="Q1487" s="227"/>
      <c r="R1487" s="227"/>
      <c r="S1487" s="227"/>
      <c r="T1487" s="227"/>
      <c r="U1487" s="227"/>
      <c r="V1487" s="227"/>
      <c r="W1487" s="227"/>
      <c r="X1487" s="227"/>
      <c r="Y1487" s="227"/>
      <c r="Z1487" s="227"/>
      <c r="AA1487" s="227"/>
      <c r="AB1487" s="227"/>
      <c r="AC1487" s="227"/>
      <c r="AD1487" s="227"/>
      <c r="AE1487" s="227"/>
      <c r="AF1487" s="227"/>
      <c r="AG1487" s="227"/>
      <c r="AH1487" s="227"/>
      <c r="AI1487" s="227"/>
    </row>
    <row r="1488" hidden="1">
      <c r="A1488" s="227"/>
      <c r="B1488" s="227"/>
      <c r="C1488" s="227"/>
      <c r="D1488" s="227"/>
      <c r="E1488" s="227"/>
      <c r="F1488" s="227"/>
      <c r="G1488" s="227"/>
      <c r="H1488" s="227"/>
      <c r="I1488" s="227"/>
      <c r="J1488" s="227"/>
      <c r="K1488" s="227"/>
      <c r="L1488" s="227"/>
      <c r="M1488" s="227"/>
      <c r="N1488" s="227"/>
      <c r="O1488" s="227"/>
      <c r="P1488" s="227"/>
      <c r="Q1488" s="227"/>
      <c r="R1488" s="227"/>
      <c r="S1488" s="227"/>
      <c r="T1488" s="227"/>
      <c r="U1488" s="227"/>
      <c r="V1488" s="227"/>
      <c r="W1488" s="227"/>
      <c r="X1488" s="227"/>
      <c r="Y1488" s="227"/>
      <c r="Z1488" s="227"/>
      <c r="AA1488" s="227"/>
      <c r="AB1488" s="227"/>
      <c r="AC1488" s="227"/>
      <c r="AD1488" s="227"/>
      <c r="AE1488" s="227"/>
      <c r="AF1488" s="227"/>
      <c r="AG1488" s="227"/>
      <c r="AH1488" s="227"/>
      <c r="AI1488" s="227"/>
    </row>
    <row r="1489" hidden="1">
      <c r="A1489" s="227"/>
      <c r="B1489" s="227"/>
      <c r="C1489" s="227"/>
      <c r="D1489" s="227"/>
      <c r="E1489" s="227"/>
      <c r="F1489" s="227"/>
      <c r="G1489" s="227"/>
      <c r="H1489" s="227"/>
      <c r="I1489" s="227"/>
      <c r="J1489" s="227"/>
      <c r="K1489" s="227"/>
      <c r="L1489" s="227"/>
      <c r="M1489" s="227"/>
      <c r="N1489" s="227"/>
      <c r="O1489" s="227"/>
      <c r="P1489" s="227"/>
      <c r="Q1489" s="227"/>
      <c r="R1489" s="227"/>
      <c r="S1489" s="227"/>
      <c r="T1489" s="227"/>
      <c r="U1489" s="227"/>
      <c r="V1489" s="227"/>
      <c r="W1489" s="227"/>
      <c r="X1489" s="227"/>
      <c r="Y1489" s="227"/>
      <c r="Z1489" s="227"/>
      <c r="AA1489" s="227"/>
      <c r="AB1489" s="227"/>
      <c r="AC1489" s="227"/>
      <c r="AD1489" s="227"/>
      <c r="AE1489" s="227"/>
      <c r="AF1489" s="227"/>
      <c r="AG1489" s="227"/>
      <c r="AH1489" s="227"/>
      <c r="AI1489" s="227"/>
    </row>
    <row r="1490" hidden="1">
      <c r="A1490" s="227"/>
      <c r="B1490" s="227"/>
      <c r="C1490" s="227"/>
      <c r="D1490" s="227"/>
      <c r="E1490" s="227"/>
      <c r="F1490" s="227"/>
      <c r="G1490" s="227"/>
      <c r="H1490" s="227"/>
      <c r="I1490" s="227"/>
      <c r="J1490" s="227"/>
      <c r="K1490" s="227"/>
      <c r="L1490" s="227"/>
      <c r="M1490" s="227"/>
      <c r="N1490" s="227"/>
      <c r="O1490" s="227"/>
      <c r="P1490" s="227"/>
      <c r="Q1490" s="227"/>
      <c r="R1490" s="227"/>
      <c r="S1490" s="227"/>
      <c r="T1490" s="227"/>
      <c r="U1490" s="227"/>
      <c r="V1490" s="227"/>
      <c r="W1490" s="227"/>
      <c r="X1490" s="227"/>
      <c r="Y1490" s="227"/>
      <c r="Z1490" s="227"/>
      <c r="AA1490" s="227"/>
      <c r="AB1490" s="227"/>
      <c r="AC1490" s="227"/>
      <c r="AD1490" s="227"/>
      <c r="AE1490" s="227"/>
      <c r="AF1490" s="227"/>
      <c r="AG1490" s="227"/>
      <c r="AH1490" s="227"/>
      <c r="AI1490" s="227"/>
    </row>
    <row r="1491" hidden="1">
      <c r="A1491" s="227"/>
      <c r="B1491" s="227"/>
      <c r="C1491" s="227"/>
      <c r="D1491" s="227"/>
      <c r="E1491" s="227"/>
      <c r="F1491" s="227"/>
      <c r="G1491" s="227"/>
      <c r="H1491" s="227"/>
      <c r="I1491" s="227"/>
      <c r="J1491" s="227"/>
      <c r="K1491" s="227"/>
      <c r="L1491" s="227"/>
      <c r="M1491" s="227"/>
      <c r="N1491" s="227"/>
      <c r="O1491" s="227"/>
      <c r="P1491" s="227"/>
      <c r="Q1491" s="227"/>
      <c r="R1491" s="227"/>
      <c r="S1491" s="227"/>
      <c r="T1491" s="227"/>
      <c r="U1491" s="227"/>
      <c r="V1491" s="227"/>
      <c r="W1491" s="227"/>
      <c r="X1491" s="227"/>
      <c r="Y1491" s="227"/>
      <c r="Z1491" s="227"/>
      <c r="AA1491" s="227"/>
      <c r="AB1491" s="227"/>
      <c r="AC1491" s="227"/>
      <c r="AD1491" s="227"/>
      <c r="AE1491" s="227"/>
      <c r="AF1491" s="227"/>
      <c r="AG1491" s="227"/>
      <c r="AH1491" s="227"/>
      <c r="AI1491" s="227"/>
    </row>
    <row r="1492" hidden="1">
      <c r="A1492" s="227"/>
      <c r="B1492" s="227"/>
      <c r="C1492" s="227"/>
      <c r="D1492" s="227"/>
      <c r="E1492" s="227"/>
      <c r="F1492" s="227"/>
      <c r="G1492" s="227"/>
      <c r="H1492" s="227"/>
      <c r="I1492" s="227"/>
      <c r="J1492" s="227"/>
      <c r="K1492" s="227"/>
      <c r="L1492" s="227"/>
      <c r="M1492" s="227"/>
      <c r="N1492" s="227"/>
      <c r="O1492" s="227"/>
      <c r="P1492" s="227"/>
      <c r="Q1492" s="227"/>
      <c r="R1492" s="227"/>
      <c r="S1492" s="227"/>
      <c r="T1492" s="227"/>
      <c r="U1492" s="227"/>
      <c r="V1492" s="227"/>
      <c r="W1492" s="227"/>
      <c r="X1492" s="227"/>
      <c r="Y1492" s="227"/>
      <c r="Z1492" s="227"/>
      <c r="AA1492" s="227"/>
      <c r="AB1492" s="227"/>
      <c r="AC1492" s="227"/>
      <c r="AD1492" s="227"/>
      <c r="AE1492" s="227"/>
      <c r="AF1492" s="227"/>
      <c r="AG1492" s="227"/>
      <c r="AH1492" s="227"/>
      <c r="AI1492" s="227"/>
    </row>
    <row r="1493" hidden="1">
      <c r="A1493" s="227"/>
      <c r="B1493" s="227"/>
      <c r="C1493" s="227"/>
      <c r="D1493" s="227"/>
      <c r="E1493" s="227"/>
      <c r="F1493" s="227"/>
      <c r="G1493" s="227"/>
      <c r="H1493" s="227"/>
      <c r="I1493" s="227"/>
      <c r="J1493" s="227"/>
      <c r="K1493" s="227"/>
      <c r="L1493" s="227"/>
      <c r="M1493" s="227"/>
      <c r="N1493" s="227"/>
      <c r="O1493" s="227"/>
      <c r="P1493" s="227"/>
      <c r="Q1493" s="227"/>
      <c r="R1493" s="227"/>
      <c r="S1493" s="227"/>
      <c r="T1493" s="227"/>
      <c r="U1493" s="227"/>
      <c r="V1493" s="227"/>
      <c r="W1493" s="227"/>
      <c r="X1493" s="227"/>
      <c r="Y1493" s="227"/>
      <c r="Z1493" s="227"/>
      <c r="AA1493" s="227"/>
      <c r="AB1493" s="227"/>
      <c r="AC1493" s="227"/>
      <c r="AD1493" s="227"/>
      <c r="AE1493" s="227"/>
      <c r="AF1493" s="227"/>
      <c r="AG1493" s="227"/>
      <c r="AH1493" s="227"/>
      <c r="AI1493" s="227"/>
    </row>
    <row r="1494" hidden="1">
      <c r="A1494" s="227"/>
      <c r="B1494" s="227"/>
      <c r="C1494" s="227"/>
      <c r="D1494" s="227"/>
      <c r="E1494" s="227"/>
      <c r="F1494" s="227"/>
      <c r="G1494" s="227"/>
      <c r="H1494" s="227"/>
      <c r="I1494" s="227"/>
      <c r="J1494" s="227"/>
      <c r="K1494" s="227"/>
      <c r="L1494" s="227"/>
      <c r="M1494" s="227"/>
      <c r="N1494" s="227"/>
      <c r="O1494" s="227"/>
      <c r="P1494" s="227"/>
      <c r="Q1494" s="227"/>
      <c r="R1494" s="227"/>
      <c r="S1494" s="227"/>
      <c r="T1494" s="227"/>
      <c r="U1494" s="227"/>
      <c r="V1494" s="227"/>
      <c r="W1494" s="227"/>
      <c r="X1494" s="227"/>
      <c r="Y1494" s="227"/>
      <c r="Z1494" s="227"/>
      <c r="AA1494" s="227"/>
      <c r="AB1494" s="227"/>
      <c r="AC1494" s="227"/>
      <c r="AD1494" s="227"/>
      <c r="AE1494" s="227"/>
      <c r="AF1494" s="227"/>
      <c r="AG1494" s="227"/>
      <c r="AH1494" s="227"/>
      <c r="AI1494" s="227"/>
    </row>
    <row r="1495" hidden="1">
      <c r="A1495" s="227"/>
      <c r="B1495" s="227"/>
      <c r="C1495" s="227"/>
      <c r="D1495" s="227"/>
      <c r="E1495" s="227"/>
      <c r="F1495" s="227"/>
      <c r="G1495" s="227"/>
      <c r="H1495" s="227"/>
      <c r="I1495" s="227"/>
      <c r="J1495" s="227"/>
      <c r="K1495" s="227"/>
      <c r="L1495" s="227"/>
      <c r="M1495" s="227"/>
      <c r="N1495" s="227"/>
      <c r="O1495" s="227"/>
      <c r="P1495" s="227"/>
      <c r="Q1495" s="227"/>
      <c r="R1495" s="227"/>
      <c r="S1495" s="227"/>
      <c r="T1495" s="227"/>
      <c r="U1495" s="227"/>
      <c r="V1495" s="227"/>
      <c r="W1495" s="227"/>
      <c r="X1495" s="227"/>
      <c r="Y1495" s="227"/>
      <c r="Z1495" s="227"/>
      <c r="AA1495" s="227"/>
      <c r="AB1495" s="227"/>
      <c r="AC1495" s="227"/>
      <c r="AD1495" s="227"/>
      <c r="AE1495" s="227"/>
      <c r="AF1495" s="227"/>
      <c r="AG1495" s="227"/>
      <c r="AH1495" s="227"/>
      <c r="AI1495" s="227"/>
    </row>
    <row r="1496" hidden="1">
      <c r="A1496" s="227"/>
      <c r="B1496" s="227"/>
      <c r="C1496" s="227"/>
      <c r="D1496" s="227"/>
      <c r="E1496" s="227"/>
      <c r="F1496" s="227"/>
      <c r="G1496" s="227"/>
      <c r="H1496" s="227"/>
      <c r="I1496" s="227"/>
      <c r="J1496" s="227"/>
      <c r="K1496" s="227"/>
      <c r="L1496" s="227"/>
      <c r="M1496" s="227"/>
      <c r="N1496" s="227"/>
      <c r="O1496" s="227"/>
      <c r="P1496" s="227"/>
      <c r="Q1496" s="227"/>
      <c r="R1496" s="227"/>
      <c r="S1496" s="227"/>
      <c r="T1496" s="227"/>
      <c r="U1496" s="227"/>
      <c r="V1496" s="227"/>
      <c r="W1496" s="227"/>
      <c r="X1496" s="227"/>
      <c r="Y1496" s="227"/>
      <c r="Z1496" s="227"/>
      <c r="AA1496" s="227"/>
      <c r="AB1496" s="227"/>
      <c r="AC1496" s="227"/>
      <c r="AD1496" s="227"/>
      <c r="AE1496" s="227"/>
      <c r="AF1496" s="227"/>
      <c r="AG1496" s="227"/>
      <c r="AH1496" s="227"/>
      <c r="AI1496" s="227"/>
    </row>
    <row r="1497" hidden="1">
      <c r="A1497" s="227"/>
      <c r="B1497" s="227"/>
      <c r="C1497" s="227"/>
      <c r="D1497" s="227"/>
      <c r="E1497" s="227"/>
      <c r="F1497" s="227"/>
      <c r="G1497" s="227"/>
      <c r="H1497" s="227"/>
      <c r="I1497" s="227"/>
      <c r="J1497" s="227"/>
      <c r="K1497" s="227"/>
      <c r="L1497" s="227"/>
      <c r="M1497" s="227"/>
      <c r="N1497" s="227"/>
      <c r="O1497" s="227"/>
      <c r="P1497" s="227"/>
      <c r="Q1497" s="227"/>
      <c r="R1497" s="227"/>
      <c r="S1497" s="227"/>
      <c r="T1497" s="227"/>
      <c r="U1497" s="227"/>
      <c r="V1497" s="227"/>
      <c r="W1497" s="227"/>
      <c r="X1497" s="227"/>
      <c r="Y1497" s="227"/>
      <c r="Z1497" s="227"/>
      <c r="AA1497" s="227"/>
      <c r="AB1497" s="227"/>
      <c r="AC1497" s="227"/>
      <c r="AD1497" s="227"/>
      <c r="AE1497" s="227"/>
      <c r="AF1497" s="227"/>
      <c r="AG1497" s="227"/>
      <c r="AH1497" s="227"/>
      <c r="AI1497" s="227"/>
    </row>
    <row r="1498" hidden="1">
      <c r="A1498" s="227"/>
      <c r="B1498" s="227"/>
      <c r="C1498" s="227"/>
      <c r="D1498" s="227"/>
      <c r="E1498" s="227"/>
      <c r="F1498" s="227"/>
      <c r="G1498" s="227"/>
      <c r="H1498" s="227"/>
      <c r="I1498" s="227"/>
      <c r="J1498" s="227"/>
      <c r="K1498" s="227"/>
      <c r="L1498" s="227"/>
      <c r="M1498" s="227"/>
      <c r="N1498" s="227"/>
      <c r="O1498" s="227"/>
      <c r="P1498" s="227"/>
      <c r="Q1498" s="227"/>
      <c r="R1498" s="227"/>
      <c r="S1498" s="227"/>
      <c r="T1498" s="227"/>
      <c r="U1498" s="227"/>
      <c r="V1498" s="227"/>
      <c r="W1498" s="227"/>
      <c r="X1498" s="227"/>
      <c r="Y1498" s="227"/>
      <c r="Z1498" s="227"/>
      <c r="AA1498" s="227"/>
      <c r="AB1498" s="227"/>
      <c r="AC1498" s="227"/>
      <c r="AD1498" s="227"/>
      <c r="AE1498" s="227"/>
      <c r="AF1498" s="227"/>
      <c r="AG1498" s="227"/>
      <c r="AH1498" s="227"/>
      <c r="AI1498" s="227"/>
    </row>
    <row r="1499" hidden="1">
      <c r="A1499" s="227"/>
      <c r="B1499" s="227"/>
      <c r="C1499" s="227"/>
      <c r="D1499" s="227"/>
      <c r="E1499" s="227"/>
      <c r="F1499" s="227"/>
      <c r="G1499" s="227"/>
      <c r="H1499" s="227"/>
      <c r="I1499" s="227"/>
      <c r="J1499" s="227"/>
      <c r="K1499" s="227"/>
      <c r="L1499" s="227"/>
      <c r="M1499" s="227"/>
      <c r="N1499" s="227"/>
      <c r="O1499" s="227"/>
      <c r="P1499" s="227"/>
      <c r="Q1499" s="227"/>
      <c r="R1499" s="227"/>
      <c r="S1499" s="227"/>
      <c r="T1499" s="227"/>
      <c r="U1499" s="227"/>
      <c r="V1499" s="227"/>
      <c r="W1499" s="227"/>
      <c r="X1499" s="227"/>
      <c r="Y1499" s="227"/>
      <c r="Z1499" s="227"/>
      <c r="AA1499" s="227"/>
      <c r="AB1499" s="227"/>
      <c r="AC1499" s="227"/>
      <c r="AD1499" s="227"/>
      <c r="AE1499" s="227"/>
      <c r="AF1499" s="227"/>
      <c r="AG1499" s="227"/>
      <c r="AH1499" s="227"/>
      <c r="AI1499" s="227"/>
    </row>
    <row r="1500" hidden="1">
      <c r="A1500" s="227"/>
      <c r="B1500" s="227"/>
      <c r="C1500" s="227"/>
      <c r="D1500" s="227"/>
      <c r="E1500" s="227"/>
      <c r="F1500" s="227"/>
      <c r="G1500" s="227"/>
      <c r="H1500" s="227"/>
      <c r="I1500" s="227"/>
      <c r="J1500" s="227"/>
      <c r="K1500" s="227"/>
      <c r="L1500" s="227"/>
      <c r="M1500" s="227"/>
      <c r="N1500" s="227"/>
      <c r="O1500" s="227"/>
      <c r="P1500" s="227"/>
      <c r="Q1500" s="227"/>
      <c r="R1500" s="227"/>
      <c r="S1500" s="227"/>
      <c r="T1500" s="227"/>
      <c r="U1500" s="227"/>
      <c r="V1500" s="227"/>
      <c r="W1500" s="227"/>
      <c r="X1500" s="227"/>
      <c r="Y1500" s="227"/>
      <c r="Z1500" s="227"/>
      <c r="AA1500" s="227"/>
      <c r="AB1500" s="227"/>
      <c r="AC1500" s="227"/>
      <c r="AD1500" s="227"/>
      <c r="AE1500" s="227"/>
      <c r="AF1500" s="227"/>
      <c r="AG1500" s="227"/>
      <c r="AH1500" s="227"/>
      <c r="AI1500" s="227"/>
    </row>
    <row r="1501" hidden="1">
      <c r="A1501" s="227"/>
      <c r="B1501" s="227"/>
      <c r="C1501" s="227"/>
      <c r="D1501" s="227"/>
      <c r="E1501" s="227"/>
      <c r="F1501" s="227"/>
      <c r="G1501" s="227"/>
      <c r="H1501" s="227"/>
      <c r="I1501" s="227"/>
      <c r="J1501" s="227"/>
      <c r="K1501" s="227"/>
      <c r="L1501" s="227"/>
      <c r="M1501" s="227"/>
      <c r="N1501" s="227"/>
      <c r="O1501" s="227"/>
      <c r="P1501" s="227"/>
      <c r="Q1501" s="227"/>
      <c r="R1501" s="227"/>
      <c r="S1501" s="227"/>
      <c r="T1501" s="227"/>
      <c r="U1501" s="227"/>
      <c r="V1501" s="227"/>
      <c r="W1501" s="227"/>
      <c r="X1501" s="227"/>
      <c r="Y1501" s="227"/>
      <c r="Z1501" s="227"/>
      <c r="AA1501" s="227"/>
      <c r="AB1501" s="227"/>
      <c r="AC1501" s="227"/>
      <c r="AD1501" s="227"/>
      <c r="AE1501" s="227"/>
      <c r="AF1501" s="227"/>
      <c r="AG1501" s="227"/>
      <c r="AH1501" s="227"/>
      <c r="AI1501" s="227"/>
    </row>
    <row r="1502" hidden="1">
      <c r="A1502" s="227"/>
      <c r="B1502" s="227"/>
      <c r="C1502" s="227"/>
      <c r="D1502" s="227"/>
      <c r="E1502" s="227"/>
      <c r="F1502" s="227"/>
      <c r="G1502" s="227"/>
      <c r="H1502" s="227"/>
      <c r="I1502" s="227"/>
      <c r="J1502" s="227"/>
      <c r="K1502" s="227"/>
      <c r="L1502" s="227"/>
      <c r="M1502" s="227"/>
      <c r="N1502" s="227"/>
      <c r="O1502" s="227"/>
      <c r="P1502" s="227"/>
      <c r="Q1502" s="227"/>
      <c r="R1502" s="227"/>
      <c r="S1502" s="227"/>
      <c r="T1502" s="227"/>
      <c r="U1502" s="227"/>
      <c r="V1502" s="227"/>
      <c r="W1502" s="227"/>
      <c r="X1502" s="227"/>
      <c r="Y1502" s="227"/>
      <c r="Z1502" s="227"/>
      <c r="AA1502" s="227"/>
      <c r="AB1502" s="227"/>
      <c r="AC1502" s="227"/>
      <c r="AD1502" s="227"/>
      <c r="AE1502" s="227"/>
      <c r="AF1502" s="227"/>
      <c r="AG1502" s="227"/>
      <c r="AH1502" s="227"/>
      <c r="AI1502" s="227"/>
    </row>
    <row r="1503" hidden="1">
      <c r="A1503" s="227"/>
      <c r="B1503" s="227"/>
      <c r="C1503" s="227"/>
      <c r="D1503" s="227"/>
      <c r="E1503" s="227"/>
      <c r="F1503" s="227"/>
      <c r="G1503" s="227"/>
      <c r="H1503" s="227"/>
      <c r="I1503" s="227"/>
      <c r="J1503" s="227"/>
      <c r="K1503" s="227"/>
      <c r="L1503" s="227"/>
      <c r="M1503" s="227"/>
      <c r="N1503" s="227"/>
      <c r="O1503" s="227"/>
      <c r="P1503" s="227"/>
      <c r="Q1503" s="227"/>
      <c r="R1503" s="227"/>
      <c r="S1503" s="227"/>
      <c r="T1503" s="227"/>
      <c r="U1503" s="227"/>
      <c r="V1503" s="227"/>
      <c r="W1503" s="227"/>
      <c r="X1503" s="227"/>
      <c r="Y1503" s="227"/>
      <c r="Z1503" s="227"/>
      <c r="AA1503" s="227"/>
      <c r="AB1503" s="227"/>
      <c r="AC1503" s="227"/>
      <c r="AD1503" s="227"/>
      <c r="AE1503" s="227"/>
      <c r="AF1503" s="227"/>
      <c r="AG1503" s="227"/>
      <c r="AH1503" s="227"/>
      <c r="AI1503" s="227"/>
    </row>
    <row r="1504" hidden="1">
      <c r="A1504" s="227"/>
      <c r="B1504" s="227"/>
      <c r="C1504" s="227"/>
      <c r="D1504" s="227"/>
      <c r="E1504" s="227"/>
      <c r="F1504" s="227"/>
      <c r="G1504" s="227"/>
      <c r="H1504" s="227"/>
      <c r="I1504" s="227"/>
      <c r="J1504" s="227"/>
      <c r="K1504" s="227"/>
      <c r="L1504" s="227"/>
      <c r="M1504" s="227"/>
      <c r="N1504" s="227"/>
      <c r="O1504" s="227"/>
      <c r="P1504" s="227"/>
      <c r="Q1504" s="227"/>
      <c r="R1504" s="227"/>
      <c r="S1504" s="227"/>
      <c r="T1504" s="227"/>
      <c r="U1504" s="227"/>
      <c r="V1504" s="227"/>
      <c r="W1504" s="227"/>
      <c r="X1504" s="227"/>
      <c r="Y1504" s="227"/>
      <c r="Z1504" s="227"/>
      <c r="AA1504" s="227"/>
      <c r="AB1504" s="227"/>
      <c r="AC1504" s="227"/>
      <c r="AD1504" s="227"/>
      <c r="AE1504" s="227"/>
      <c r="AF1504" s="227"/>
      <c r="AG1504" s="227"/>
      <c r="AH1504" s="227"/>
      <c r="AI1504" s="227"/>
    </row>
    <row r="1505" hidden="1">
      <c r="A1505" s="227"/>
      <c r="B1505" s="227"/>
      <c r="C1505" s="227"/>
      <c r="D1505" s="227"/>
      <c r="E1505" s="227"/>
      <c r="F1505" s="227"/>
      <c r="G1505" s="227"/>
      <c r="H1505" s="227"/>
      <c r="I1505" s="227"/>
      <c r="J1505" s="227"/>
      <c r="K1505" s="227"/>
      <c r="L1505" s="227"/>
      <c r="M1505" s="227"/>
      <c r="N1505" s="227"/>
      <c r="O1505" s="227"/>
      <c r="P1505" s="227"/>
      <c r="Q1505" s="227"/>
      <c r="R1505" s="227"/>
      <c r="S1505" s="227"/>
      <c r="T1505" s="227"/>
      <c r="U1505" s="227"/>
      <c r="V1505" s="227"/>
      <c r="W1505" s="227"/>
      <c r="X1505" s="227"/>
      <c r="Y1505" s="227"/>
      <c r="Z1505" s="227"/>
      <c r="AA1505" s="227"/>
      <c r="AB1505" s="227"/>
      <c r="AC1505" s="227"/>
      <c r="AD1505" s="227"/>
      <c r="AE1505" s="227"/>
      <c r="AF1505" s="227"/>
      <c r="AG1505" s="227"/>
      <c r="AH1505" s="227"/>
      <c r="AI1505" s="227"/>
    </row>
    <row r="1506" hidden="1">
      <c r="A1506" s="227"/>
      <c r="B1506" s="227"/>
      <c r="C1506" s="227"/>
      <c r="D1506" s="227"/>
      <c r="E1506" s="227"/>
      <c r="F1506" s="227"/>
      <c r="G1506" s="227"/>
      <c r="H1506" s="227"/>
      <c r="I1506" s="227"/>
      <c r="J1506" s="227"/>
      <c r="K1506" s="227"/>
      <c r="L1506" s="227"/>
      <c r="M1506" s="227"/>
      <c r="N1506" s="227"/>
      <c r="O1506" s="227"/>
      <c r="P1506" s="227"/>
      <c r="Q1506" s="227"/>
      <c r="R1506" s="227"/>
      <c r="S1506" s="227"/>
      <c r="T1506" s="227"/>
      <c r="U1506" s="227"/>
      <c r="V1506" s="227"/>
      <c r="W1506" s="227"/>
      <c r="X1506" s="227"/>
      <c r="Y1506" s="227"/>
      <c r="Z1506" s="227"/>
      <c r="AA1506" s="227"/>
      <c r="AB1506" s="227"/>
      <c r="AC1506" s="227"/>
      <c r="AD1506" s="227"/>
      <c r="AE1506" s="227"/>
      <c r="AF1506" s="227"/>
      <c r="AG1506" s="227"/>
      <c r="AH1506" s="227"/>
      <c r="AI1506" s="227"/>
    </row>
    <row r="1507" hidden="1">
      <c r="A1507" s="227"/>
      <c r="B1507" s="227"/>
      <c r="C1507" s="227"/>
      <c r="D1507" s="227"/>
      <c r="E1507" s="227"/>
      <c r="F1507" s="227"/>
      <c r="G1507" s="227"/>
      <c r="H1507" s="227"/>
      <c r="I1507" s="227"/>
      <c r="J1507" s="227"/>
      <c r="K1507" s="227"/>
      <c r="L1507" s="227"/>
      <c r="M1507" s="227"/>
      <c r="N1507" s="227"/>
      <c r="O1507" s="227"/>
      <c r="P1507" s="227"/>
      <c r="Q1507" s="227"/>
      <c r="R1507" s="227"/>
      <c r="S1507" s="227"/>
      <c r="T1507" s="227"/>
      <c r="U1507" s="227"/>
      <c r="V1507" s="227"/>
      <c r="W1507" s="227"/>
      <c r="X1507" s="227"/>
      <c r="Y1507" s="227"/>
      <c r="Z1507" s="227"/>
      <c r="AA1507" s="227"/>
      <c r="AB1507" s="227"/>
      <c r="AC1507" s="227"/>
      <c r="AD1507" s="227"/>
      <c r="AE1507" s="227"/>
      <c r="AF1507" s="227"/>
      <c r="AG1507" s="227"/>
      <c r="AH1507" s="227"/>
      <c r="AI1507" s="227"/>
    </row>
    <row r="1508" hidden="1">
      <c r="A1508" s="227"/>
      <c r="B1508" s="227"/>
      <c r="C1508" s="227"/>
      <c r="D1508" s="227"/>
      <c r="E1508" s="227"/>
      <c r="F1508" s="227"/>
      <c r="G1508" s="227"/>
      <c r="H1508" s="227"/>
      <c r="I1508" s="227"/>
      <c r="J1508" s="227"/>
      <c r="K1508" s="227"/>
      <c r="L1508" s="227"/>
      <c r="M1508" s="227"/>
      <c r="N1508" s="227"/>
      <c r="O1508" s="227"/>
      <c r="P1508" s="227"/>
      <c r="Q1508" s="227"/>
      <c r="R1508" s="227"/>
      <c r="S1508" s="227"/>
      <c r="T1508" s="227"/>
      <c r="U1508" s="227"/>
      <c r="V1508" s="227"/>
      <c r="W1508" s="227"/>
      <c r="X1508" s="227"/>
      <c r="Y1508" s="227"/>
      <c r="Z1508" s="227"/>
      <c r="AA1508" s="227"/>
      <c r="AB1508" s="227"/>
      <c r="AC1508" s="227"/>
      <c r="AD1508" s="227"/>
      <c r="AE1508" s="227"/>
      <c r="AF1508" s="227"/>
      <c r="AG1508" s="227"/>
      <c r="AH1508" s="227"/>
      <c r="AI1508" s="227"/>
    </row>
    <row r="1509" hidden="1">
      <c r="A1509" s="227"/>
      <c r="B1509" s="227"/>
      <c r="C1509" s="227"/>
      <c r="D1509" s="227"/>
      <c r="E1509" s="227"/>
      <c r="F1509" s="227"/>
      <c r="G1509" s="227"/>
      <c r="H1509" s="227"/>
      <c r="I1509" s="227"/>
      <c r="J1509" s="227"/>
      <c r="K1509" s="227"/>
      <c r="L1509" s="227"/>
      <c r="M1509" s="227"/>
      <c r="N1509" s="227"/>
      <c r="O1509" s="227"/>
      <c r="P1509" s="227"/>
      <c r="Q1509" s="227"/>
      <c r="R1509" s="227"/>
      <c r="S1509" s="227"/>
      <c r="T1509" s="227"/>
      <c r="U1509" s="227"/>
      <c r="V1509" s="227"/>
      <c r="W1509" s="227"/>
      <c r="X1509" s="227"/>
      <c r="Y1509" s="227"/>
      <c r="Z1509" s="227"/>
      <c r="AA1509" s="227"/>
      <c r="AB1509" s="227"/>
      <c r="AC1509" s="227"/>
      <c r="AD1509" s="227"/>
      <c r="AE1509" s="227"/>
      <c r="AF1509" s="227"/>
      <c r="AG1509" s="227"/>
      <c r="AH1509" s="227"/>
      <c r="AI1509" s="227"/>
    </row>
    <row r="1510" hidden="1">
      <c r="A1510" s="227"/>
      <c r="B1510" s="227"/>
      <c r="C1510" s="227"/>
      <c r="D1510" s="227"/>
      <c r="E1510" s="227"/>
      <c r="F1510" s="227"/>
      <c r="G1510" s="227"/>
      <c r="H1510" s="227"/>
      <c r="I1510" s="227"/>
      <c r="J1510" s="227"/>
      <c r="K1510" s="227"/>
      <c r="L1510" s="227"/>
      <c r="M1510" s="227"/>
      <c r="N1510" s="227"/>
      <c r="O1510" s="227"/>
      <c r="P1510" s="227"/>
      <c r="Q1510" s="227"/>
      <c r="R1510" s="227"/>
      <c r="S1510" s="227"/>
      <c r="T1510" s="227"/>
      <c r="U1510" s="227"/>
      <c r="V1510" s="227"/>
      <c r="W1510" s="227"/>
      <c r="X1510" s="227"/>
      <c r="Y1510" s="227"/>
      <c r="Z1510" s="227"/>
      <c r="AA1510" s="227"/>
      <c r="AB1510" s="227"/>
      <c r="AC1510" s="227"/>
      <c r="AD1510" s="227"/>
      <c r="AE1510" s="227"/>
      <c r="AF1510" s="227"/>
      <c r="AG1510" s="227"/>
      <c r="AH1510" s="227"/>
      <c r="AI1510" s="227"/>
    </row>
    <row r="1511" hidden="1">
      <c r="A1511" s="227"/>
      <c r="B1511" s="227"/>
      <c r="C1511" s="227"/>
      <c r="D1511" s="227"/>
      <c r="E1511" s="227"/>
      <c r="F1511" s="227"/>
      <c r="G1511" s="227"/>
      <c r="H1511" s="227"/>
      <c r="I1511" s="227"/>
      <c r="J1511" s="227"/>
      <c r="K1511" s="227"/>
      <c r="L1511" s="227"/>
      <c r="M1511" s="227"/>
      <c r="N1511" s="227"/>
      <c r="O1511" s="227"/>
      <c r="P1511" s="227"/>
      <c r="Q1511" s="227"/>
      <c r="R1511" s="227"/>
      <c r="S1511" s="227"/>
      <c r="T1511" s="227"/>
      <c r="U1511" s="227"/>
      <c r="V1511" s="227"/>
      <c r="W1511" s="227"/>
      <c r="X1511" s="227"/>
      <c r="Y1511" s="227"/>
      <c r="Z1511" s="227"/>
      <c r="AA1511" s="227"/>
      <c r="AB1511" s="227"/>
      <c r="AC1511" s="227"/>
      <c r="AD1511" s="227"/>
      <c r="AE1511" s="227"/>
      <c r="AF1511" s="227"/>
      <c r="AG1511" s="227"/>
      <c r="AH1511" s="227"/>
      <c r="AI1511" s="227"/>
    </row>
    <row r="1512" hidden="1">
      <c r="A1512" s="227"/>
      <c r="B1512" s="227"/>
      <c r="C1512" s="227"/>
      <c r="D1512" s="227"/>
      <c r="E1512" s="227"/>
      <c r="F1512" s="227"/>
      <c r="G1512" s="227"/>
      <c r="H1512" s="227"/>
      <c r="I1512" s="227"/>
      <c r="J1512" s="227"/>
      <c r="K1512" s="227"/>
      <c r="L1512" s="227"/>
      <c r="M1512" s="227"/>
      <c r="N1512" s="227"/>
      <c r="O1512" s="227"/>
      <c r="P1512" s="227"/>
      <c r="Q1512" s="227"/>
      <c r="R1512" s="227"/>
      <c r="S1512" s="227"/>
      <c r="T1512" s="227"/>
      <c r="U1512" s="227"/>
      <c r="V1512" s="227"/>
      <c r="W1512" s="227"/>
      <c r="X1512" s="227"/>
      <c r="Y1512" s="227"/>
      <c r="Z1512" s="227"/>
      <c r="AA1512" s="227"/>
      <c r="AB1512" s="227"/>
      <c r="AC1512" s="227"/>
      <c r="AD1512" s="227"/>
      <c r="AE1512" s="227"/>
      <c r="AF1512" s="227"/>
      <c r="AG1512" s="227"/>
      <c r="AH1512" s="227"/>
      <c r="AI1512" s="227"/>
    </row>
    <row r="1513" hidden="1">
      <c r="A1513" s="227"/>
      <c r="B1513" s="227"/>
      <c r="C1513" s="227"/>
      <c r="D1513" s="227"/>
      <c r="E1513" s="227"/>
      <c r="F1513" s="227"/>
      <c r="G1513" s="227"/>
      <c r="H1513" s="227"/>
      <c r="I1513" s="227"/>
      <c r="J1513" s="227"/>
      <c r="K1513" s="227"/>
      <c r="L1513" s="227"/>
      <c r="M1513" s="227"/>
      <c r="N1513" s="227"/>
      <c r="O1513" s="227"/>
      <c r="P1513" s="227"/>
      <c r="Q1513" s="227"/>
      <c r="R1513" s="227"/>
      <c r="S1513" s="227"/>
      <c r="T1513" s="227"/>
      <c r="U1513" s="227"/>
      <c r="V1513" s="227"/>
      <c r="W1513" s="227"/>
      <c r="X1513" s="227"/>
      <c r="Y1513" s="227"/>
      <c r="Z1513" s="227"/>
      <c r="AA1513" s="227"/>
      <c r="AB1513" s="227"/>
      <c r="AC1513" s="227"/>
      <c r="AD1513" s="227"/>
      <c r="AE1513" s="227"/>
      <c r="AF1513" s="227"/>
      <c r="AG1513" s="227"/>
      <c r="AH1513" s="227"/>
      <c r="AI1513" s="227"/>
    </row>
    <row r="1514" hidden="1">
      <c r="A1514" s="227"/>
      <c r="B1514" s="227"/>
      <c r="C1514" s="227"/>
      <c r="D1514" s="227"/>
      <c r="E1514" s="227"/>
      <c r="F1514" s="227"/>
      <c r="G1514" s="227"/>
      <c r="H1514" s="227"/>
      <c r="I1514" s="227"/>
      <c r="J1514" s="227"/>
      <c r="K1514" s="227"/>
      <c r="L1514" s="227"/>
      <c r="M1514" s="227"/>
      <c r="N1514" s="227"/>
      <c r="O1514" s="227"/>
      <c r="P1514" s="227"/>
      <c r="Q1514" s="227"/>
      <c r="R1514" s="227"/>
      <c r="S1514" s="227"/>
      <c r="T1514" s="227"/>
      <c r="U1514" s="227"/>
      <c r="V1514" s="227"/>
      <c r="W1514" s="227"/>
      <c r="X1514" s="227"/>
      <c r="Y1514" s="227"/>
      <c r="Z1514" s="227"/>
      <c r="AA1514" s="227"/>
      <c r="AB1514" s="227"/>
      <c r="AC1514" s="227"/>
      <c r="AD1514" s="227"/>
      <c r="AE1514" s="227"/>
      <c r="AF1514" s="227"/>
      <c r="AG1514" s="227"/>
      <c r="AH1514" s="227"/>
      <c r="AI1514" s="227"/>
    </row>
    <row r="1515" hidden="1">
      <c r="A1515" s="227"/>
      <c r="B1515" s="227"/>
      <c r="C1515" s="227"/>
      <c r="D1515" s="227"/>
      <c r="E1515" s="227"/>
      <c r="F1515" s="227"/>
      <c r="G1515" s="227"/>
      <c r="H1515" s="227"/>
      <c r="I1515" s="227"/>
      <c r="J1515" s="227"/>
      <c r="K1515" s="227"/>
      <c r="L1515" s="227"/>
      <c r="M1515" s="227"/>
      <c r="N1515" s="227"/>
      <c r="O1515" s="227"/>
      <c r="P1515" s="227"/>
      <c r="Q1515" s="227"/>
      <c r="R1515" s="227"/>
      <c r="S1515" s="227"/>
      <c r="T1515" s="227"/>
      <c r="U1515" s="227"/>
      <c r="V1515" s="227"/>
      <c r="W1515" s="227"/>
      <c r="X1515" s="227"/>
      <c r="Y1515" s="227"/>
      <c r="Z1515" s="227"/>
      <c r="AA1515" s="227"/>
      <c r="AB1515" s="227"/>
      <c r="AC1515" s="227"/>
      <c r="AD1515" s="227"/>
      <c r="AE1515" s="227"/>
      <c r="AF1515" s="227"/>
      <c r="AG1515" s="227"/>
      <c r="AH1515" s="227"/>
      <c r="AI1515" s="227"/>
    </row>
    <row r="1516" hidden="1">
      <c r="A1516" s="227"/>
      <c r="B1516" s="227"/>
      <c r="C1516" s="227"/>
      <c r="D1516" s="227"/>
      <c r="E1516" s="227"/>
      <c r="F1516" s="227"/>
      <c r="G1516" s="227"/>
      <c r="H1516" s="227"/>
      <c r="I1516" s="227"/>
      <c r="J1516" s="227"/>
      <c r="K1516" s="227"/>
      <c r="L1516" s="227"/>
      <c r="M1516" s="227"/>
      <c r="N1516" s="227"/>
      <c r="O1516" s="227"/>
      <c r="P1516" s="227"/>
      <c r="Q1516" s="227"/>
      <c r="R1516" s="227"/>
      <c r="S1516" s="227"/>
      <c r="T1516" s="227"/>
      <c r="U1516" s="227"/>
      <c r="V1516" s="227"/>
      <c r="W1516" s="227"/>
      <c r="X1516" s="227"/>
      <c r="Y1516" s="227"/>
      <c r="Z1516" s="227"/>
      <c r="AA1516" s="227"/>
      <c r="AB1516" s="227"/>
      <c r="AC1516" s="227"/>
      <c r="AD1516" s="227"/>
      <c r="AE1516" s="227"/>
      <c r="AF1516" s="227"/>
      <c r="AG1516" s="227"/>
      <c r="AH1516" s="227"/>
      <c r="AI1516" s="227"/>
    </row>
    <row r="1517" hidden="1">
      <c r="A1517" s="227"/>
      <c r="B1517" s="227"/>
      <c r="C1517" s="227"/>
      <c r="D1517" s="227"/>
      <c r="E1517" s="227"/>
      <c r="F1517" s="227"/>
      <c r="G1517" s="227"/>
      <c r="H1517" s="227"/>
      <c r="I1517" s="227"/>
      <c r="J1517" s="227"/>
      <c r="K1517" s="227"/>
      <c r="L1517" s="227"/>
      <c r="M1517" s="227"/>
      <c r="N1517" s="227"/>
      <c r="O1517" s="227"/>
      <c r="P1517" s="227"/>
      <c r="Q1517" s="227"/>
      <c r="R1517" s="227"/>
      <c r="S1517" s="227"/>
      <c r="T1517" s="227"/>
      <c r="U1517" s="227"/>
      <c r="V1517" s="227"/>
      <c r="W1517" s="227"/>
      <c r="X1517" s="227"/>
      <c r="Y1517" s="227"/>
      <c r="Z1517" s="227"/>
      <c r="AA1517" s="227"/>
      <c r="AB1517" s="227"/>
      <c r="AC1517" s="227"/>
      <c r="AD1517" s="227"/>
      <c r="AE1517" s="227"/>
      <c r="AF1517" s="227"/>
      <c r="AG1517" s="227"/>
      <c r="AH1517" s="227"/>
      <c r="AI1517" s="227"/>
    </row>
    <row r="1518" hidden="1">
      <c r="A1518" s="227"/>
      <c r="B1518" s="227"/>
      <c r="C1518" s="227"/>
      <c r="D1518" s="227"/>
      <c r="E1518" s="227"/>
      <c r="F1518" s="227"/>
      <c r="G1518" s="227"/>
      <c r="H1518" s="227"/>
      <c r="I1518" s="227"/>
      <c r="J1518" s="227"/>
      <c r="K1518" s="227"/>
      <c r="L1518" s="227"/>
      <c r="M1518" s="227"/>
      <c r="N1518" s="227"/>
      <c r="O1518" s="227"/>
      <c r="P1518" s="227"/>
      <c r="Q1518" s="227"/>
      <c r="R1518" s="227"/>
      <c r="S1518" s="227"/>
      <c r="T1518" s="227"/>
      <c r="U1518" s="227"/>
      <c r="V1518" s="227"/>
      <c r="W1518" s="227"/>
      <c r="X1518" s="227"/>
      <c r="Y1518" s="227"/>
      <c r="Z1518" s="227"/>
      <c r="AA1518" s="227"/>
      <c r="AB1518" s="227"/>
      <c r="AC1518" s="227"/>
      <c r="AD1518" s="227"/>
      <c r="AE1518" s="227"/>
      <c r="AF1518" s="227"/>
      <c r="AG1518" s="227"/>
      <c r="AH1518" s="227"/>
      <c r="AI1518" s="227"/>
    </row>
    <row r="1519" hidden="1">
      <c r="A1519" s="227"/>
      <c r="B1519" s="227"/>
      <c r="C1519" s="227"/>
      <c r="D1519" s="227"/>
      <c r="E1519" s="227"/>
      <c r="F1519" s="227"/>
      <c r="G1519" s="227"/>
      <c r="H1519" s="227"/>
      <c r="I1519" s="227"/>
      <c r="J1519" s="227"/>
      <c r="K1519" s="227"/>
      <c r="L1519" s="227"/>
      <c r="M1519" s="227"/>
      <c r="N1519" s="227"/>
      <c r="O1519" s="227"/>
      <c r="P1519" s="227"/>
      <c r="Q1519" s="227"/>
      <c r="R1519" s="227"/>
      <c r="S1519" s="227"/>
      <c r="T1519" s="227"/>
      <c r="U1519" s="227"/>
      <c r="V1519" s="227"/>
      <c r="W1519" s="227"/>
      <c r="X1519" s="227"/>
      <c r="Y1519" s="227"/>
      <c r="Z1519" s="227"/>
      <c r="AA1519" s="227"/>
      <c r="AB1519" s="227"/>
      <c r="AC1519" s="227"/>
      <c r="AD1519" s="227"/>
      <c r="AE1519" s="227"/>
      <c r="AF1519" s="227"/>
      <c r="AG1519" s="227"/>
      <c r="AH1519" s="227"/>
      <c r="AI1519" s="227"/>
    </row>
    <row r="1520" hidden="1">
      <c r="A1520" s="227"/>
      <c r="B1520" s="227"/>
      <c r="C1520" s="227"/>
      <c r="D1520" s="227"/>
      <c r="E1520" s="227"/>
      <c r="F1520" s="227"/>
      <c r="G1520" s="227"/>
      <c r="H1520" s="227"/>
      <c r="I1520" s="227"/>
      <c r="J1520" s="227"/>
      <c r="K1520" s="227"/>
      <c r="L1520" s="227"/>
      <c r="M1520" s="227"/>
      <c r="N1520" s="227"/>
      <c r="O1520" s="227"/>
      <c r="P1520" s="227"/>
      <c r="Q1520" s="227"/>
      <c r="R1520" s="227"/>
      <c r="S1520" s="227"/>
      <c r="T1520" s="227"/>
      <c r="U1520" s="227"/>
      <c r="V1520" s="227"/>
      <c r="W1520" s="227"/>
      <c r="X1520" s="227"/>
      <c r="Y1520" s="227"/>
      <c r="Z1520" s="227"/>
      <c r="AA1520" s="227"/>
      <c r="AB1520" s="227"/>
      <c r="AC1520" s="227"/>
      <c r="AD1520" s="227"/>
      <c r="AE1520" s="227"/>
      <c r="AF1520" s="227"/>
      <c r="AG1520" s="227"/>
      <c r="AH1520" s="227"/>
      <c r="AI1520" s="227"/>
    </row>
    <row r="1521" hidden="1">
      <c r="A1521" s="227"/>
      <c r="B1521" s="227"/>
      <c r="C1521" s="227"/>
      <c r="D1521" s="227"/>
      <c r="E1521" s="227"/>
      <c r="F1521" s="227"/>
      <c r="G1521" s="227"/>
      <c r="H1521" s="227"/>
      <c r="I1521" s="227"/>
      <c r="J1521" s="227"/>
      <c r="K1521" s="227"/>
      <c r="L1521" s="227"/>
      <c r="M1521" s="227"/>
      <c r="N1521" s="227"/>
      <c r="O1521" s="227"/>
      <c r="P1521" s="227"/>
      <c r="Q1521" s="227"/>
      <c r="R1521" s="227"/>
      <c r="S1521" s="227"/>
      <c r="T1521" s="227"/>
      <c r="U1521" s="227"/>
      <c r="V1521" s="227"/>
      <c r="W1521" s="227"/>
      <c r="X1521" s="227"/>
      <c r="Y1521" s="227"/>
      <c r="Z1521" s="227"/>
      <c r="AA1521" s="227"/>
      <c r="AB1521" s="227"/>
      <c r="AC1521" s="227"/>
      <c r="AD1521" s="227"/>
      <c r="AE1521" s="227"/>
      <c r="AF1521" s="227"/>
      <c r="AG1521" s="227"/>
      <c r="AH1521" s="227"/>
      <c r="AI1521" s="227"/>
    </row>
    <row r="1522" hidden="1">
      <c r="A1522" s="227"/>
      <c r="B1522" s="227"/>
      <c r="C1522" s="227"/>
      <c r="D1522" s="227"/>
      <c r="E1522" s="227"/>
      <c r="F1522" s="227"/>
      <c r="G1522" s="227"/>
      <c r="H1522" s="227"/>
      <c r="I1522" s="227"/>
      <c r="J1522" s="227"/>
      <c r="K1522" s="227"/>
      <c r="L1522" s="227"/>
      <c r="M1522" s="227"/>
      <c r="N1522" s="227"/>
      <c r="O1522" s="227"/>
      <c r="P1522" s="227"/>
      <c r="Q1522" s="227"/>
      <c r="R1522" s="227"/>
      <c r="S1522" s="227"/>
      <c r="T1522" s="227"/>
      <c r="U1522" s="227"/>
      <c r="V1522" s="227"/>
      <c r="W1522" s="227"/>
      <c r="X1522" s="227"/>
      <c r="Y1522" s="227"/>
      <c r="Z1522" s="227"/>
      <c r="AA1522" s="227"/>
      <c r="AB1522" s="227"/>
      <c r="AC1522" s="227"/>
      <c r="AD1522" s="227"/>
      <c r="AE1522" s="227"/>
      <c r="AF1522" s="227"/>
      <c r="AG1522" s="227"/>
      <c r="AH1522" s="227"/>
      <c r="AI1522" s="227"/>
    </row>
    <row r="1523" hidden="1">
      <c r="A1523" s="227"/>
      <c r="B1523" s="227"/>
      <c r="C1523" s="227"/>
      <c r="D1523" s="227"/>
      <c r="E1523" s="227"/>
      <c r="F1523" s="227"/>
      <c r="G1523" s="227"/>
      <c r="H1523" s="227"/>
      <c r="I1523" s="227"/>
      <c r="J1523" s="227"/>
      <c r="K1523" s="227"/>
      <c r="L1523" s="227"/>
      <c r="M1523" s="227"/>
      <c r="N1523" s="227"/>
      <c r="O1523" s="227"/>
      <c r="P1523" s="227"/>
      <c r="Q1523" s="227"/>
      <c r="R1523" s="227"/>
      <c r="S1523" s="227"/>
      <c r="T1523" s="227"/>
      <c r="U1523" s="227"/>
      <c r="V1523" s="227"/>
      <c r="W1523" s="227"/>
      <c r="X1523" s="227"/>
      <c r="Y1523" s="227"/>
      <c r="Z1523" s="227"/>
      <c r="AA1523" s="227"/>
      <c r="AB1523" s="227"/>
      <c r="AC1523" s="227"/>
      <c r="AD1523" s="227"/>
      <c r="AE1523" s="227"/>
      <c r="AF1523" s="227"/>
      <c r="AG1523" s="227"/>
      <c r="AH1523" s="227"/>
      <c r="AI1523" s="227"/>
    </row>
    <row r="1524" hidden="1">
      <c r="A1524" s="227"/>
      <c r="B1524" s="227"/>
      <c r="C1524" s="227"/>
      <c r="D1524" s="227"/>
      <c r="E1524" s="227"/>
      <c r="F1524" s="227"/>
      <c r="G1524" s="227"/>
      <c r="H1524" s="227"/>
      <c r="I1524" s="227"/>
      <c r="J1524" s="227"/>
      <c r="K1524" s="227"/>
      <c r="L1524" s="227"/>
      <c r="M1524" s="227"/>
      <c r="N1524" s="227"/>
      <c r="O1524" s="227"/>
      <c r="P1524" s="227"/>
      <c r="Q1524" s="227"/>
      <c r="R1524" s="227"/>
      <c r="S1524" s="227"/>
      <c r="T1524" s="227"/>
      <c r="U1524" s="227"/>
      <c r="V1524" s="227"/>
      <c r="W1524" s="227"/>
      <c r="X1524" s="227"/>
      <c r="Y1524" s="227"/>
      <c r="Z1524" s="227"/>
      <c r="AA1524" s="227"/>
      <c r="AB1524" s="227"/>
      <c r="AC1524" s="227"/>
      <c r="AD1524" s="227"/>
      <c r="AE1524" s="227"/>
      <c r="AF1524" s="227"/>
      <c r="AG1524" s="227"/>
      <c r="AH1524" s="227"/>
      <c r="AI1524" s="227"/>
    </row>
    <row r="1525" hidden="1">
      <c r="A1525" s="227"/>
      <c r="B1525" s="227"/>
      <c r="C1525" s="227"/>
      <c r="D1525" s="227"/>
      <c r="E1525" s="227"/>
      <c r="F1525" s="227"/>
      <c r="G1525" s="227"/>
      <c r="H1525" s="227"/>
      <c r="I1525" s="227"/>
      <c r="J1525" s="227"/>
      <c r="K1525" s="227"/>
      <c r="L1525" s="227"/>
      <c r="M1525" s="227"/>
      <c r="N1525" s="227"/>
      <c r="O1525" s="227"/>
      <c r="P1525" s="227"/>
      <c r="Q1525" s="227"/>
      <c r="R1525" s="227"/>
      <c r="S1525" s="227"/>
      <c r="T1525" s="227"/>
      <c r="U1525" s="227"/>
      <c r="V1525" s="227"/>
      <c r="W1525" s="227"/>
      <c r="X1525" s="227"/>
      <c r="Y1525" s="227"/>
      <c r="Z1525" s="227"/>
      <c r="AA1525" s="227"/>
      <c r="AB1525" s="227"/>
      <c r="AC1525" s="227"/>
      <c r="AD1525" s="227"/>
      <c r="AE1525" s="227"/>
      <c r="AF1525" s="227"/>
      <c r="AG1525" s="227"/>
      <c r="AH1525" s="227"/>
      <c r="AI1525" s="227"/>
    </row>
    <row r="1526" hidden="1">
      <c r="A1526" s="227"/>
      <c r="B1526" s="227"/>
      <c r="C1526" s="227"/>
      <c r="D1526" s="227"/>
      <c r="E1526" s="227"/>
      <c r="F1526" s="227"/>
      <c r="G1526" s="227"/>
      <c r="H1526" s="227"/>
      <c r="I1526" s="227"/>
      <c r="J1526" s="227"/>
      <c r="K1526" s="227"/>
      <c r="L1526" s="227"/>
      <c r="M1526" s="227"/>
      <c r="N1526" s="227"/>
      <c r="O1526" s="227"/>
      <c r="P1526" s="227"/>
      <c r="Q1526" s="227"/>
      <c r="R1526" s="227"/>
      <c r="S1526" s="227"/>
      <c r="T1526" s="227"/>
      <c r="U1526" s="227"/>
      <c r="V1526" s="227"/>
      <c r="W1526" s="227"/>
      <c r="X1526" s="227"/>
      <c r="Y1526" s="227"/>
      <c r="Z1526" s="227"/>
      <c r="AA1526" s="227"/>
      <c r="AB1526" s="227"/>
      <c r="AC1526" s="227"/>
      <c r="AD1526" s="227"/>
      <c r="AE1526" s="227"/>
      <c r="AF1526" s="227"/>
      <c r="AG1526" s="227"/>
      <c r="AH1526" s="227"/>
      <c r="AI1526" s="227"/>
    </row>
    <row r="1527" hidden="1">
      <c r="A1527" s="227"/>
      <c r="B1527" s="227"/>
      <c r="C1527" s="227"/>
      <c r="D1527" s="227"/>
      <c r="E1527" s="227"/>
      <c r="F1527" s="227"/>
      <c r="G1527" s="227"/>
      <c r="H1527" s="227"/>
      <c r="I1527" s="227"/>
      <c r="J1527" s="227"/>
      <c r="K1527" s="227"/>
      <c r="L1527" s="227"/>
      <c r="M1527" s="227"/>
      <c r="N1527" s="227"/>
      <c r="O1527" s="227"/>
      <c r="P1527" s="227"/>
      <c r="Q1527" s="227"/>
      <c r="R1527" s="227"/>
      <c r="S1527" s="227"/>
      <c r="T1527" s="227"/>
      <c r="U1527" s="227"/>
      <c r="V1527" s="227"/>
      <c r="W1527" s="227"/>
      <c r="X1527" s="227"/>
      <c r="Y1527" s="227"/>
      <c r="Z1527" s="227"/>
      <c r="AA1527" s="227"/>
      <c r="AB1527" s="227"/>
      <c r="AC1527" s="227"/>
      <c r="AD1527" s="227"/>
      <c r="AE1527" s="227"/>
      <c r="AF1527" s="227"/>
      <c r="AG1527" s="227"/>
      <c r="AH1527" s="227"/>
      <c r="AI1527" s="227"/>
    </row>
    <row r="1528" hidden="1">
      <c r="A1528" s="227"/>
      <c r="B1528" s="227"/>
      <c r="C1528" s="227"/>
      <c r="D1528" s="227"/>
      <c r="E1528" s="227"/>
      <c r="F1528" s="227"/>
      <c r="G1528" s="227"/>
      <c r="H1528" s="227"/>
      <c r="I1528" s="227"/>
      <c r="J1528" s="227"/>
      <c r="K1528" s="227"/>
      <c r="L1528" s="227"/>
      <c r="M1528" s="227"/>
      <c r="N1528" s="227"/>
      <c r="O1528" s="227"/>
      <c r="P1528" s="227"/>
      <c r="Q1528" s="227"/>
      <c r="R1528" s="227"/>
      <c r="S1528" s="227"/>
      <c r="T1528" s="227"/>
      <c r="U1528" s="227"/>
      <c r="V1528" s="227"/>
      <c r="W1528" s="227"/>
      <c r="X1528" s="227"/>
      <c r="Y1528" s="227"/>
      <c r="Z1528" s="227"/>
      <c r="AA1528" s="227"/>
      <c r="AB1528" s="227"/>
      <c r="AC1528" s="227"/>
      <c r="AD1528" s="227"/>
      <c r="AE1528" s="227"/>
      <c r="AF1528" s="227"/>
      <c r="AG1528" s="227"/>
      <c r="AH1528" s="227"/>
      <c r="AI1528" s="227"/>
    </row>
    <row r="1529" hidden="1">
      <c r="A1529" s="227"/>
      <c r="B1529" s="227"/>
      <c r="C1529" s="227"/>
      <c r="D1529" s="227"/>
      <c r="E1529" s="227"/>
      <c r="F1529" s="227"/>
      <c r="G1529" s="227"/>
      <c r="H1529" s="227"/>
      <c r="I1529" s="227"/>
      <c r="J1529" s="227"/>
      <c r="K1529" s="227"/>
      <c r="L1529" s="227"/>
      <c r="M1529" s="227"/>
      <c r="N1529" s="227"/>
      <c r="O1529" s="227"/>
      <c r="P1529" s="227"/>
      <c r="Q1529" s="227"/>
      <c r="R1529" s="227"/>
      <c r="S1529" s="227"/>
      <c r="T1529" s="227"/>
      <c r="U1529" s="227"/>
      <c r="V1529" s="227"/>
      <c r="W1529" s="227"/>
      <c r="X1529" s="227"/>
      <c r="Y1529" s="227"/>
      <c r="Z1529" s="227"/>
      <c r="AA1529" s="227"/>
      <c r="AB1529" s="227"/>
      <c r="AC1529" s="227"/>
      <c r="AD1529" s="227"/>
      <c r="AE1529" s="227"/>
      <c r="AF1529" s="227"/>
      <c r="AG1529" s="227"/>
      <c r="AH1529" s="227"/>
      <c r="AI1529" s="227"/>
    </row>
    <row r="1530" hidden="1">
      <c r="A1530" s="227"/>
      <c r="B1530" s="227"/>
      <c r="C1530" s="227"/>
      <c r="D1530" s="227"/>
      <c r="E1530" s="227"/>
      <c r="F1530" s="227"/>
      <c r="G1530" s="227"/>
      <c r="H1530" s="227"/>
      <c r="I1530" s="227"/>
      <c r="J1530" s="227"/>
      <c r="K1530" s="227"/>
      <c r="L1530" s="227"/>
      <c r="M1530" s="227"/>
      <c r="N1530" s="227"/>
      <c r="O1530" s="227"/>
      <c r="P1530" s="227"/>
      <c r="Q1530" s="227"/>
      <c r="R1530" s="227"/>
      <c r="S1530" s="227"/>
      <c r="T1530" s="227"/>
      <c r="U1530" s="227"/>
      <c r="V1530" s="227"/>
      <c r="W1530" s="227"/>
      <c r="X1530" s="227"/>
      <c r="Y1530" s="227"/>
      <c r="Z1530" s="227"/>
      <c r="AA1530" s="227"/>
      <c r="AB1530" s="227"/>
      <c r="AC1530" s="227"/>
      <c r="AD1530" s="227"/>
      <c r="AE1530" s="227"/>
      <c r="AF1530" s="227"/>
      <c r="AG1530" s="227"/>
      <c r="AH1530" s="227"/>
      <c r="AI1530" s="227"/>
    </row>
    <row r="1531" hidden="1">
      <c r="A1531" s="227"/>
      <c r="B1531" s="227"/>
      <c r="C1531" s="227"/>
      <c r="D1531" s="227"/>
      <c r="E1531" s="227"/>
      <c r="F1531" s="227"/>
      <c r="G1531" s="227"/>
      <c r="H1531" s="227"/>
      <c r="I1531" s="227"/>
      <c r="J1531" s="227"/>
      <c r="K1531" s="227"/>
      <c r="L1531" s="227"/>
      <c r="M1531" s="227"/>
      <c r="N1531" s="227"/>
      <c r="O1531" s="227"/>
      <c r="P1531" s="227"/>
      <c r="Q1531" s="227"/>
      <c r="R1531" s="227"/>
      <c r="S1531" s="227"/>
      <c r="T1531" s="227"/>
      <c r="U1531" s="227"/>
      <c r="V1531" s="227"/>
      <c r="W1531" s="227"/>
      <c r="X1531" s="227"/>
      <c r="Y1531" s="227"/>
      <c r="Z1531" s="227"/>
      <c r="AA1531" s="227"/>
      <c r="AB1531" s="227"/>
      <c r="AC1531" s="227"/>
      <c r="AD1531" s="227"/>
      <c r="AE1531" s="227"/>
      <c r="AF1531" s="227"/>
      <c r="AG1531" s="227"/>
      <c r="AH1531" s="227"/>
      <c r="AI1531" s="227"/>
    </row>
    <row r="1532" hidden="1">
      <c r="A1532" s="227"/>
      <c r="B1532" s="227"/>
      <c r="C1532" s="227"/>
      <c r="D1532" s="227"/>
      <c r="E1532" s="227"/>
      <c r="F1532" s="227"/>
      <c r="G1532" s="227"/>
      <c r="H1532" s="227"/>
      <c r="I1532" s="227"/>
      <c r="J1532" s="227"/>
      <c r="K1532" s="227"/>
      <c r="L1532" s="227"/>
      <c r="M1532" s="227"/>
      <c r="N1532" s="227"/>
      <c r="O1532" s="227"/>
      <c r="P1532" s="227"/>
      <c r="Q1532" s="227"/>
      <c r="R1532" s="227"/>
      <c r="S1532" s="227"/>
      <c r="T1532" s="227"/>
      <c r="U1532" s="227"/>
      <c r="V1532" s="227"/>
      <c r="W1532" s="227"/>
      <c r="X1532" s="227"/>
      <c r="Y1532" s="227"/>
      <c r="Z1532" s="227"/>
      <c r="AA1532" s="227"/>
      <c r="AB1532" s="227"/>
      <c r="AC1532" s="227"/>
      <c r="AD1532" s="227"/>
      <c r="AE1532" s="227"/>
      <c r="AF1532" s="227"/>
      <c r="AG1532" s="227"/>
      <c r="AH1532" s="227"/>
      <c r="AI1532" s="227"/>
    </row>
    <row r="1533" hidden="1">
      <c r="A1533" s="227"/>
      <c r="B1533" s="227"/>
      <c r="C1533" s="227"/>
      <c r="D1533" s="227"/>
      <c r="E1533" s="227"/>
      <c r="F1533" s="227"/>
      <c r="G1533" s="227"/>
      <c r="H1533" s="227"/>
      <c r="I1533" s="227"/>
      <c r="J1533" s="227"/>
      <c r="K1533" s="227"/>
      <c r="L1533" s="227"/>
      <c r="M1533" s="227"/>
      <c r="N1533" s="227"/>
      <c r="O1533" s="227"/>
      <c r="P1533" s="227"/>
      <c r="Q1533" s="227"/>
      <c r="R1533" s="227"/>
      <c r="S1533" s="227"/>
      <c r="T1533" s="227"/>
      <c r="U1533" s="227"/>
      <c r="V1533" s="227"/>
      <c r="W1533" s="227"/>
      <c r="X1533" s="227"/>
      <c r="Y1533" s="227"/>
      <c r="Z1533" s="227"/>
      <c r="AA1533" s="227"/>
      <c r="AB1533" s="227"/>
      <c r="AC1533" s="227"/>
      <c r="AD1533" s="227"/>
      <c r="AE1533" s="227"/>
      <c r="AF1533" s="227"/>
      <c r="AG1533" s="227"/>
      <c r="AH1533" s="227"/>
      <c r="AI1533" s="227"/>
    </row>
    <row r="1534" hidden="1">
      <c r="A1534" s="227"/>
      <c r="B1534" s="227"/>
      <c r="C1534" s="227"/>
      <c r="D1534" s="227"/>
      <c r="E1534" s="227"/>
      <c r="F1534" s="227"/>
      <c r="G1534" s="227"/>
      <c r="H1534" s="227"/>
      <c r="I1534" s="227"/>
      <c r="J1534" s="227"/>
      <c r="K1534" s="227"/>
      <c r="L1534" s="227"/>
      <c r="M1534" s="227"/>
      <c r="N1534" s="227"/>
      <c r="O1534" s="227"/>
      <c r="P1534" s="227"/>
      <c r="Q1534" s="227"/>
      <c r="R1534" s="227"/>
      <c r="S1534" s="227"/>
      <c r="T1534" s="227"/>
      <c r="U1534" s="227"/>
      <c r="V1534" s="227"/>
      <c r="W1534" s="227"/>
      <c r="X1534" s="227"/>
      <c r="Y1534" s="227"/>
      <c r="Z1534" s="227"/>
      <c r="AA1534" s="227"/>
      <c r="AB1534" s="227"/>
      <c r="AC1534" s="227"/>
      <c r="AD1534" s="227"/>
      <c r="AE1534" s="227"/>
      <c r="AF1534" s="227"/>
      <c r="AG1534" s="227"/>
      <c r="AH1534" s="227"/>
      <c r="AI1534" s="227"/>
    </row>
    <row r="1535" hidden="1">
      <c r="A1535" s="227"/>
      <c r="B1535" s="227"/>
      <c r="C1535" s="227"/>
      <c r="D1535" s="227"/>
      <c r="E1535" s="227"/>
      <c r="F1535" s="227"/>
      <c r="G1535" s="227"/>
      <c r="H1535" s="227"/>
      <c r="I1535" s="227"/>
      <c r="J1535" s="227"/>
      <c r="K1535" s="227"/>
      <c r="L1535" s="227"/>
      <c r="M1535" s="227"/>
      <c r="N1535" s="227"/>
      <c r="O1535" s="227"/>
      <c r="P1535" s="227"/>
      <c r="Q1535" s="227"/>
      <c r="R1535" s="227"/>
      <c r="S1535" s="227"/>
      <c r="T1535" s="227"/>
      <c r="U1535" s="227"/>
      <c r="V1535" s="227"/>
      <c r="W1535" s="227"/>
      <c r="X1535" s="227"/>
      <c r="Y1535" s="227"/>
      <c r="Z1535" s="227"/>
      <c r="AA1535" s="227"/>
      <c r="AB1535" s="227"/>
      <c r="AC1535" s="227"/>
      <c r="AD1535" s="227"/>
      <c r="AE1535" s="227"/>
      <c r="AF1535" s="227"/>
      <c r="AG1535" s="227"/>
      <c r="AH1535" s="227"/>
      <c r="AI1535" s="227"/>
    </row>
    <row r="1536" hidden="1">
      <c r="A1536" s="227"/>
      <c r="B1536" s="227"/>
      <c r="C1536" s="227"/>
      <c r="D1536" s="227"/>
      <c r="E1536" s="227"/>
      <c r="F1536" s="227"/>
      <c r="G1536" s="227"/>
      <c r="H1536" s="227"/>
      <c r="I1536" s="227"/>
      <c r="J1536" s="227"/>
      <c r="K1536" s="227"/>
      <c r="L1536" s="227"/>
      <c r="M1536" s="227"/>
      <c r="N1536" s="227"/>
      <c r="O1536" s="227"/>
      <c r="P1536" s="227"/>
      <c r="Q1536" s="227"/>
      <c r="R1536" s="227"/>
      <c r="S1536" s="227"/>
      <c r="T1536" s="227"/>
      <c r="U1536" s="227"/>
      <c r="V1536" s="227"/>
      <c r="W1536" s="227"/>
      <c r="X1536" s="227"/>
      <c r="Y1536" s="227"/>
      <c r="Z1536" s="227"/>
      <c r="AA1536" s="227"/>
      <c r="AB1536" s="227"/>
      <c r="AC1536" s="227"/>
      <c r="AD1536" s="227"/>
      <c r="AE1536" s="227"/>
      <c r="AF1536" s="227"/>
      <c r="AG1536" s="227"/>
      <c r="AH1536" s="227"/>
      <c r="AI1536" s="227"/>
    </row>
    <row r="1537" hidden="1">
      <c r="A1537" s="227"/>
      <c r="B1537" s="227"/>
      <c r="C1537" s="227"/>
      <c r="D1537" s="227"/>
      <c r="E1537" s="227"/>
      <c r="F1537" s="227"/>
      <c r="G1537" s="227"/>
      <c r="H1537" s="227"/>
      <c r="I1537" s="227"/>
      <c r="J1537" s="227"/>
      <c r="K1537" s="227"/>
      <c r="L1537" s="227"/>
      <c r="M1537" s="227"/>
      <c r="N1537" s="227"/>
      <c r="O1537" s="227"/>
      <c r="P1537" s="227"/>
      <c r="Q1537" s="227"/>
      <c r="R1537" s="227"/>
      <c r="S1537" s="227"/>
      <c r="T1537" s="227"/>
      <c r="U1537" s="227"/>
      <c r="V1537" s="227"/>
      <c r="W1537" s="227"/>
      <c r="X1537" s="227"/>
      <c r="Y1537" s="227"/>
      <c r="Z1537" s="227"/>
      <c r="AA1537" s="227"/>
      <c r="AB1537" s="227"/>
      <c r="AC1537" s="227"/>
      <c r="AD1537" s="227"/>
      <c r="AE1537" s="227"/>
      <c r="AF1537" s="227"/>
      <c r="AG1537" s="227"/>
      <c r="AH1537" s="227"/>
      <c r="AI1537" s="227"/>
    </row>
    <row r="1538" hidden="1">
      <c r="A1538" s="227"/>
      <c r="B1538" s="227"/>
      <c r="C1538" s="227"/>
      <c r="D1538" s="227"/>
      <c r="E1538" s="227"/>
      <c r="F1538" s="227"/>
      <c r="G1538" s="227"/>
      <c r="H1538" s="227"/>
      <c r="I1538" s="227"/>
      <c r="J1538" s="227"/>
      <c r="K1538" s="227"/>
      <c r="L1538" s="227"/>
      <c r="M1538" s="227"/>
      <c r="N1538" s="227"/>
      <c r="O1538" s="227"/>
      <c r="P1538" s="227"/>
      <c r="Q1538" s="227"/>
      <c r="R1538" s="227"/>
      <c r="S1538" s="227"/>
      <c r="T1538" s="227"/>
      <c r="U1538" s="227"/>
      <c r="V1538" s="227"/>
      <c r="W1538" s="227"/>
      <c r="X1538" s="227"/>
      <c r="Y1538" s="227"/>
      <c r="Z1538" s="227"/>
      <c r="AA1538" s="227"/>
      <c r="AB1538" s="227"/>
      <c r="AC1538" s="227"/>
      <c r="AD1538" s="227"/>
      <c r="AE1538" s="227"/>
      <c r="AF1538" s="227"/>
      <c r="AG1538" s="227"/>
      <c r="AH1538" s="227"/>
      <c r="AI1538" s="227"/>
    </row>
    <row r="1539" hidden="1">
      <c r="A1539" s="227"/>
      <c r="B1539" s="227"/>
      <c r="C1539" s="227"/>
      <c r="D1539" s="227"/>
      <c r="E1539" s="227"/>
      <c r="F1539" s="227"/>
      <c r="G1539" s="227"/>
      <c r="H1539" s="227"/>
      <c r="I1539" s="227"/>
      <c r="J1539" s="227"/>
      <c r="K1539" s="227"/>
      <c r="L1539" s="227"/>
      <c r="M1539" s="227"/>
      <c r="N1539" s="227"/>
      <c r="O1539" s="227"/>
      <c r="P1539" s="227"/>
      <c r="Q1539" s="227"/>
      <c r="R1539" s="227"/>
      <c r="S1539" s="227"/>
      <c r="T1539" s="227"/>
      <c r="U1539" s="227"/>
      <c r="V1539" s="227"/>
      <c r="W1539" s="227"/>
      <c r="X1539" s="227"/>
      <c r="Y1539" s="227"/>
      <c r="Z1539" s="227"/>
      <c r="AA1539" s="227"/>
      <c r="AB1539" s="227"/>
      <c r="AC1539" s="227"/>
      <c r="AD1539" s="227"/>
      <c r="AE1539" s="227"/>
      <c r="AF1539" s="227"/>
      <c r="AG1539" s="227"/>
      <c r="AH1539" s="227"/>
      <c r="AI1539" s="227"/>
    </row>
    <row r="1540" hidden="1">
      <c r="A1540" s="227"/>
      <c r="B1540" s="227"/>
      <c r="C1540" s="227"/>
      <c r="D1540" s="227"/>
      <c r="E1540" s="227"/>
      <c r="F1540" s="227"/>
      <c r="G1540" s="227"/>
      <c r="H1540" s="227"/>
      <c r="I1540" s="227"/>
      <c r="J1540" s="227"/>
      <c r="K1540" s="227"/>
      <c r="L1540" s="227"/>
      <c r="M1540" s="227"/>
      <c r="N1540" s="227"/>
      <c r="O1540" s="227"/>
      <c r="P1540" s="227"/>
      <c r="Q1540" s="227"/>
      <c r="R1540" s="227"/>
      <c r="S1540" s="227"/>
      <c r="T1540" s="227"/>
      <c r="U1540" s="227"/>
      <c r="V1540" s="227"/>
      <c r="W1540" s="227"/>
      <c r="X1540" s="227"/>
      <c r="Y1540" s="227"/>
      <c r="Z1540" s="227"/>
      <c r="AA1540" s="227"/>
      <c r="AB1540" s="227"/>
      <c r="AC1540" s="227"/>
      <c r="AD1540" s="227"/>
      <c r="AE1540" s="227"/>
      <c r="AF1540" s="227"/>
      <c r="AG1540" s="227"/>
      <c r="AH1540" s="227"/>
      <c r="AI1540" s="227"/>
    </row>
    <row r="1541" hidden="1">
      <c r="A1541" s="227"/>
      <c r="B1541" s="227"/>
      <c r="C1541" s="227"/>
      <c r="D1541" s="227"/>
      <c r="E1541" s="227"/>
      <c r="F1541" s="227"/>
      <c r="G1541" s="227"/>
      <c r="H1541" s="227"/>
      <c r="I1541" s="227"/>
      <c r="J1541" s="227"/>
      <c r="K1541" s="227"/>
      <c r="L1541" s="227"/>
      <c r="M1541" s="227"/>
      <c r="N1541" s="227"/>
      <c r="O1541" s="227"/>
      <c r="P1541" s="227"/>
      <c r="Q1541" s="227"/>
      <c r="R1541" s="227"/>
      <c r="S1541" s="227"/>
      <c r="T1541" s="227"/>
      <c r="U1541" s="227"/>
      <c r="V1541" s="227"/>
      <c r="W1541" s="227"/>
      <c r="X1541" s="227"/>
      <c r="Y1541" s="227"/>
      <c r="Z1541" s="227"/>
      <c r="AA1541" s="227"/>
      <c r="AB1541" s="227"/>
      <c r="AC1541" s="227"/>
      <c r="AD1541" s="227"/>
      <c r="AE1541" s="227"/>
      <c r="AF1541" s="227"/>
      <c r="AG1541" s="227"/>
      <c r="AH1541" s="227"/>
      <c r="AI1541" s="227"/>
    </row>
    <row r="1542" hidden="1">
      <c r="A1542" s="227"/>
      <c r="B1542" s="227"/>
      <c r="C1542" s="227"/>
      <c r="D1542" s="227"/>
      <c r="E1542" s="227"/>
      <c r="F1542" s="227"/>
      <c r="G1542" s="227"/>
      <c r="H1542" s="227"/>
      <c r="I1542" s="227"/>
      <c r="J1542" s="227"/>
      <c r="K1542" s="227"/>
      <c r="L1542" s="227"/>
      <c r="M1542" s="227"/>
      <c r="N1542" s="227"/>
      <c r="O1542" s="227"/>
      <c r="P1542" s="227"/>
      <c r="Q1542" s="227"/>
      <c r="R1542" s="227"/>
      <c r="S1542" s="227"/>
      <c r="T1542" s="227"/>
      <c r="U1542" s="227"/>
      <c r="V1542" s="227"/>
      <c r="W1542" s="227"/>
      <c r="X1542" s="227"/>
      <c r="Y1542" s="227"/>
      <c r="Z1542" s="227"/>
      <c r="AA1542" s="227"/>
      <c r="AB1542" s="227"/>
      <c r="AC1542" s="227"/>
      <c r="AD1542" s="227"/>
      <c r="AE1542" s="227"/>
      <c r="AF1542" s="227"/>
      <c r="AG1542" s="227"/>
      <c r="AH1542" s="227"/>
      <c r="AI1542" s="227"/>
    </row>
    <row r="1543" hidden="1">
      <c r="A1543" s="227"/>
      <c r="B1543" s="227"/>
      <c r="C1543" s="227"/>
      <c r="D1543" s="227"/>
      <c r="E1543" s="227"/>
      <c r="F1543" s="227"/>
      <c r="G1543" s="227"/>
      <c r="H1543" s="227"/>
      <c r="I1543" s="227"/>
      <c r="J1543" s="227"/>
      <c r="K1543" s="227"/>
      <c r="L1543" s="227"/>
      <c r="M1543" s="227"/>
      <c r="N1543" s="227"/>
      <c r="O1543" s="227"/>
      <c r="P1543" s="227"/>
      <c r="Q1543" s="227"/>
      <c r="R1543" s="227"/>
      <c r="S1543" s="227"/>
      <c r="T1543" s="227"/>
      <c r="U1543" s="227"/>
      <c r="V1543" s="227"/>
      <c r="W1543" s="227"/>
      <c r="X1543" s="227"/>
      <c r="Y1543" s="227"/>
      <c r="Z1543" s="227"/>
      <c r="AA1543" s="227"/>
      <c r="AB1543" s="227"/>
      <c r="AC1543" s="227"/>
      <c r="AD1543" s="227"/>
      <c r="AE1543" s="227"/>
      <c r="AF1543" s="227"/>
      <c r="AG1543" s="227"/>
      <c r="AH1543" s="227"/>
      <c r="AI1543" s="227"/>
    </row>
    <row r="1544" hidden="1">
      <c r="A1544" s="227"/>
      <c r="B1544" s="227"/>
      <c r="C1544" s="227"/>
      <c r="D1544" s="227"/>
      <c r="E1544" s="227"/>
      <c r="F1544" s="227"/>
      <c r="G1544" s="227"/>
      <c r="H1544" s="227"/>
      <c r="I1544" s="227"/>
      <c r="J1544" s="227"/>
      <c r="K1544" s="227"/>
      <c r="L1544" s="227"/>
      <c r="M1544" s="227"/>
      <c r="N1544" s="227"/>
      <c r="O1544" s="227"/>
      <c r="P1544" s="227"/>
      <c r="Q1544" s="227"/>
      <c r="R1544" s="227"/>
      <c r="S1544" s="227"/>
      <c r="T1544" s="227"/>
      <c r="U1544" s="227"/>
      <c r="V1544" s="227"/>
      <c r="W1544" s="227"/>
      <c r="X1544" s="227"/>
      <c r="Y1544" s="227"/>
      <c r="Z1544" s="227"/>
      <c r="AA1544" s="227"/>
      <c r="AB1544" s="227"/>
      <c r="AC1544" s="227"/>
      <c r="AD1544" s="227"/>
      <c r="AE1544" s="227"/>
      <c r="AF1544" s="227"/>
      <c r="AG1544" s="227"/>
      <c r="AH1544" s="227"/>
      <c r="AI1544" s="227"/>
    </row>
    <row r="1545" hidden="1">
      <c r="A1545" s="227"/>
      <c r="B1545" s="227"/>
      <c r="C1545" s="227"/>
      <c r="D1545" s="227"/>
      <c r="E1545" s="227"/>
      <c r="F1545" s="227"/>
      <c r="G1545" s="227"/>
      <c r="H1545" s="227"/>
      <c r="I1545" s="227"/>
      <c r="J1545" s="227"/>
      <c r="K1545" s="227"/>
      <c r="L1545" s="227"/>
      <c r="M1545" s="227"/>
      <c r="N1545" s="227"/>
      <c r="O1545" s="227"/>
      <c r="P1545" s="227"/>
      <c r="Q1545" s="227"/>
      <c r="R1545" s="227"/>
      <c r="S1545" s="227"/>
      <c r="T1545" s="227"/>
      <c r="U1545" s="227"/>
      <c r="V1545" s="227"/>
      <c r="W1545" s="227"/>
      <c r="X1545" s="227"/>
      <c r="Y1545" s="227"/>
      <c r="Z1545" s="227"/>
      <c r="AA1545" s="227"/>
      <c r="AB1545" s="227"/>
      <c r="AC1545" s="227"/>
      <c r="AD1545" s="227"/>
      <c r="AE1545" s="227"/>
      <c r="AF1545" s="227"/>
      <c r="AG1545" s="227"/>
      <c r="AH1545" s="227"/>
      <c r="AI1545" s="227"/>
    </row>
    <row r="1546" hidden="1">
      <c r="A1546" s="227"/>
      <c r="B1546" s="227"/>
      <c r="C1546" s="227"/>
      <c r="D1546" s="227"/>
      <c r="E1546" s="227"/>
      <c r="F1546" s="227"/>
      <c r="G1546" s="227"/>
      <c r="H1546" s="227"/>
      <c r="I1546" s="227"/>
      <c r="J1546" s="227"/>
      <c r="K1546" s="227"/>
      <c r="L1546" s="227"/>
      <c r="M1546" s="227"/>
      <c r="N1546" s="227"/>
      <c r="O1546" s="227"/>
      <c r="P1546" s="227"/>
      <c r="Q1546" s="227"/>
      <c r="R1546" s="227"/>
      <c r="S1546" s="227"/>
      <c r="T1546" s="227"/>
      <c r="U1546" s="227"/>
      <c r="V1546" s="227"/>
      <c r="W1546" s="227"/>
      <c r="X1546" s="227"/>
      <c r="Y1546" s="227"/>
      <c r="Z1546" s="227"/>
      <c r="AA1546" s="227"/>
      <c r="AB1546" s="227"/>
      <c r="AC1546" s="227"/>
      <c r="AD1546" s="227"/>
      <c r="AE1546" s="227"/>
      <c r="AF1546" s="227"/>
      <c r="AG1546" s="227"/>
      <c r="AH1546" s="227"/>
      <c r="AI1546" s="227"/>
    </row>
    <row r="1547" hidden="1">
      <c r="A1547" s="227"/>
      <c r="B1547" s="227"/>
      <c r="C1547" s="227"/>
      <c r="D1547" s="227"/>
      <c r="E1547" s="227"/>
      <c r="F1547" s="227"/>
      <c r="G1547" s="227"/>
      <c r="H1547" s="227"/>
      <c r="I1547" s="227"/>
      <c r="J1547" s="227"/>
      <c r="K1547" s="227"/>
      <c r="L1547" s="227"/>
      <c r="M1547" s="227"/>
      <c r="N1547" s="227"/>
      <c r="O1547" s="227"/>
      <c r="P1547" s="227"/>
      <c r="Q1547" s="227"/>
      <c r="R1547" s="227"/>
      <c r="S1547" s="227"/>
      <c r="T1547" s="227"/>
      <c r="U1547" s="227"/>
      <c r="V1547" s="227"/>
      <c r="W1547" s="227"/>
      <c r="X1547" s="227"/>
      <c r="Y1547" s="227"/>
      <c r="Z1547" s="227"/>
      <c r="AA1547" s="227"/>
      <c r="AB1547" s="227"/>
      <c r="AC1547" s="227"/>
      <c r="AD1547" s="227"/>
      <c r="AE1547" s="227"/>
      <c r="AF1547" s="227"/>
      <c r="AG1547" s="227"/>
      <c r="AH1547" s="227"/>
      <c r="AI1547" s="227"/>
    </row>
    <row r="1548" hidden="1">
      <c r="A1548" s="227"/>
      <c r="B1548" s="227"/>
      <c r="C1548" s="227"/>
      <c r="D1548" s="227"/>
      <c r="E1548" s="227"/>
      <c r="F1548" s="227"/>
      <c r="G1548" s="227"/>
      <c r="H1548" s="227"/>
      <c r="I1548" s="227"/>
      <c r="J1548" s="227"/>
      <c r="K1548" s="227"/>
      <c r="L1548" s="227"/>
      <c r="M1548" s="227"/>
      <c r="N1548" s="227"/>
      <c r="O1548" s="227"/>
      <c r="P1548" s="227"/>
      <c r="Q1548" s="227"/>
      <c r="R1548" s="227"/>
      <c r="S1548" s="227"/>
      <c r="T1548" s="227"/>
      <c r="U1548" s="227"/>
      <c r="V1548" s="227"/>
      <c r="W1548" s="227"/>
      <c r="X1548" s="227"/>
      <c r="Y1548" s="227"/>
      <c r="Z1548" s="227"/>
      <c r="AA1548" s="227"/>
      <c r="AB1548" s="227"/>
      <c r="AC1548" s="227"/>
      <c r="AD1548" s="227"/>
      <c r="AE1548" s="227"/>
      <c r="AF1548" s="227"/>
      <c r="AG1548" s="227"/>
      <c r="AH1548" s="227"/>
      <c r="AI1548" s="227"/>
    </row>
    <row r="1549" hidden="1">
      <c r="A1549" s="227"/>
      <c r="B1549" s="227"/>
      <c r="C1549" s="227"/>
      <c r="D1549" s="227"/>
      <c r="E1549" s="227"/>
      <c r="F1549" s="227"/>
      <c r="G1549" s="227"/>
      <c r="H1549" s="227"/>
      <c r="I1549" s="227"/>
      <c r="J1549" s="227"/>
      <c r="K1549" s="227"/>
      <c r="L1549" s="227"/>
      <c r="M1549" s="227"/>
      <c r="N1549" s="227"/>
      <c r="O1549" s="227"/>
      <c r="P1549" s="227"/>
      <c r="Q1549" s="227"/>
      <c r="R1549" s="227"/>
      <c r="S1549" s="227"/>
      <c r="T1549" s="227"/>
      <c r="U1549" s="227"/>
      <c r="V1549" s="227"/>
      <c r="W1549" s="227"/>
      <c r="X1549" s="227"/>
      <c r="Y1549" s="227"/>
      <c r="Z1549" s="227"/>
      <c r="AA1549" s="227"/>
      <c r="AB1549" s="227"/>
      <c r="AC1549" s="227"/>
      <c r="AD1549" s="227"/>
      <c r="AE1549" s="227"/>
      <c r="AF1549" s="227"/>
      <c r="AG1549" s="227"/>
      <c r="AH1549" s="227"/>
      <c r="AI1549" s="227"/>
    </row>
    <row r="1550" hidden="1">
      <c r="A1550" s="227"/>
      <c r="B1550" s="227"/>
      <c r="C1550" s="227"/>
      <c r="D1550" s="227"/>
      <c r="E1550" s="227"/>
      <c r="F1550" s="227"/>
      <c r="G1550" s="227"/>
      <c r="H1550" s="227"/>
      <c r="I1550" s="227"/>
      <c r="J1550" s="227"/>
      <c r="K1550" s="227"/>
      <c r="L1550" s="227"/>
      <c r="M1550" s="227"/>
      <c r="N1550" s="227"/>
      <c r="O1550" s="227"/>
      <c r="P1550" s="227"/>
      <c r="Q1550" s="227"/>
      <c r="R1550" s="227"/>
      <c r="S1550" s="227"/>
      <c r="T1550" s="227"/>
      <c r="U1550" s="227"/>
      <c r="V1550" s="227"/>
      <c r="W1550" s="227"/>
      <c r="X1550" s="227"/>
      <c r="Y1550" s="227"/>
      <c r="Z1550" s="227"/>
      <c r="AA1550" s="227"/>
      <c r="AB1550" s="227"/>
      <c r="AC1550" s="227"/>
      <c r="AD1550" s="227"/>
      <c r="AE1550" s="227"/>
      <c r="AF1550" s="227"/>
      <c r="AG1550" s="227"/>
      <c r="AH1550" s="227"/>
      <c r="AI1550" s="227"/>
    </row>
    <row r="1551" hidden="1">
      <c r="A1551" s="227"/>
      <c r="B1551" s="227"/>
      <c r="C1551" s="227"/>
      <c r="D1551" s="227"/>
      <c r="E1551" s="227"/>
      <c r="F1551" s="227"/>
      <c r="G1551" s="227"/>
      <c r="H1551" s="227"/>
      <c r="I1551" s="227"/>
      <c r="J1551" s="227"/>
      <c r="K1551" s="227"/>
      <c r="L1551" s="227"/>
      <c r="M1551" s="227"/>
      <c r="N1551" s="227"/>
      <c r="O1551" s="227"/>
      <c r="P1551" s="227"/>
      <c r="Q1551" s="227"/>
      <c r="R1551" s="227"/>
      <c r="S1551" s="227"/>
      <c r="T1551" s="227"/>
      <c r="U1551" s="227"/>
      <c r="V1551" s="227"/>
      <c r="W1551" s="227"/>
      <c r="X1551" s="227"/>
      <c r="Y1551" s="227"/>
      <c r="Z1551" s="227"/>
      <c r="AA1551" s="227"/>
      <c r="AB1551" s="227"/>
      <c r="AC1551" s="227"/>
      <c r="AD1551" s="227"/>
      <c r="AE1551" s="227"/>
      <c r="AF1551" s="227"/>
      <c r="AG1551" s="227"/>
      <c r="AH1551" s="227"/>
      <c r="AI1551" s="227"/>
    </row>
    <row r="1552" hidden="1">
      <c r="A1552" s="227"/>
      <c r="B1552" s="227"/>
      <c r="C1552" s="227"/>
      <c r="D1552" s="227"/>
      <c r="E1552" s="227"/>
      <c r="F1552" s="227"/>
      <c r="G1552" s="227"/>
      <c r="H1552" s="227"/>
      <c r="I1552" s="227"/>
      <c r="J1552" s="227"/>
      <c r="K1552" s="227"/>
      <c r="L1552" s="227"/>
      <c r="M1552" s="227"/>
      <c r="N1552" s="227"/>
      <c r="O1552" s="227"/>
      <c r="P1552" s="227"/>
      <c r="Q1552" s="227"/>
      <c r="R1552" s="227"/>
      <c r="S1552" s="227"/>
      <c r="T1552" s="227"/>
      <c r="U1552" s="227"/>
      <c r="V1552" s="227"/>
      <c r="W1552" s="227"/>
      <c r="X1552" s="227"/>
      <c r="Y1552" s="227"/>
      <c r="Z1552" s="227"/>
      <c r="AA1552" s="227"/>
      <c r="AB1552" s="227"/>
      <c r="AC1552" s="227"/>
      <c r="AD1552" s="227"/>
      <c r="AE1552" s="227"/>
      <c r="AF1552" s="227"/>
      <c r="AG1552" s="227"/>
      <c r="AH1552" s="227"/>
      <c r="AI1552" s="227"/>
    </row>
    <row r="1553" hidden="1">
      <c r="A1553" s="227"/>
      <c r="B1553" s="227"/>
      <c r="C1553" s="227"/>
      <c r="D1553" s="227"/>
      <c r="E1553" s="227"/>
      <c r="F1553" s="227"/>
      <c r="G1553" s="227"/>
      <c r="H1553" s="227"/>
      <c r="I1553" s="227"/>
      <c r="J1553" s="227"/>
      <c r="K1553" s="227"/>
      <c r="L1553" s="227"/>
      <c r="M1553" s="227"/>
      <c r="N1553" s="227"/>
      <c r="O1553" s="227"/>
      <c r="P1553" s="227"/>
      <c r="Q1553" s="227"/>
      <c r="R1553" s="227"/>
      <c r="S1553" s="227"/>
      <c r="T1553" s="227"/>
      <c r="U1553" s="227"/>
      <c r="V1553" s="227"/>
      <c r="W1553" s="227"/>
      <c r="X1553" s="227"/>
      <c r="Y1553" s="227"/>
      <c r="Z1553" s="227"/>
      <c r="AA1553" s="227"/>
      <c r="AB1553" s="227"/>
      <c r="AC1553" s="227"/>
      <c r="AD1553" s="227"/>
      <c r="AE1553" s="227"/>
      <c r="AF1553" s="227"/>
      <c r="AG1553" s="227"/>
      <c r="AH1553" s="227"/>
      <c r="AI1553" s="227"/>
    </row>
    <row r="1554" hidden="1">
      <c r="A1554" s="227"/>
      <c r="B1554" s="227"/>
      <c r="C1554" s="227"/>
      <c r="D1554" s="227"/>
      <c r="E1554" s="227"/>
      <c r="F1554" s="227"/>
      <c r="G1554" s="227"/>
      <c r="H1554" s="227"/>
      <c r="I1554" s="227"/>
      <c r="J1554" s="227"/>
      <c r="K1554" s="227"/>
      <c r="L1554" s="227"/>
      <c r="M1554" s="227"/>
      <c r="N1554" s="227"/>
      <c r="O1554" s="227"/>
      <c r="P1554" s="227"/>
      <c r="Q1554" s="227"/>
      <c r="R1554" s="227"/>
      <c r="S1554" s="227"/>
      <c r="T1554" s="227"/>
      <c r="U1554" s="227"/>
      <c r="V1554" s="227"/>
      <c r="W1554" s="227"/>
      <c r="X1554" s="227"/>
      <c r="Y1554" s="227"/>
      <c r="Z1554" s="227"/>
      <c r="AA1554" s="227"/>
      <c r="AB1554" s="227"/>
      <c r="AC1554" s="227"/>
      <c r="AD1554" s="227"/>
      <c r="AE1554" s="227"/>
      <c r="AF1554" s="227"/>
      <c r="AG1554" s="227"/>
      <c r="AH1554" s="227"/>
      <c r="AI1554" s="227"/>
    </row>
    <row r="1555" hidden="1">
      <c r="A1555" s="227"/>
      <c r="B1555" s="227"/>
      <c r="C1555" s="227"/>
      <c r="D1555" s="227"/>
      <c r="E1555" s="227"/>
      <c r="F1555" s="227"/>
      <c r="G1555" s="227"/>
      <c r="H1555" s="227"/>
      <c r="I1555" s="227"/>
      <c r="J1555" s="227"/>
      <c r="K1555" s="227"/>
      <c r="L1555" s="227"/>
      <c r="M1555" s="227"/>
      <c r="N1555" s="227"/>
      <c r="O1555" s="227"/>
      <c r="P1555" s="227"/>
      <c r="Q1555" s="227"/>
      <c r="R1555" s="227"/>
      <c r="S1555" s="227"/>
      <c r="T1555" s="227"/>
      <c r="U1555" s="227"/>
      <c r="V1555" s="227"/>
      <c r="W1555" s="227"/>
      <c r="X1555" s="227"/>
      <c r="Y1555" s="227"/>
      <c r="Z1555" s="227"/>
      <c r="AA1555" s="227"/>
      <c r="AB1555" s="227"/>
      <c r="AC1555" s="227"/>
      <c r="AD1555" s="227"/>
      <c r="AE1555" s="227"/>
      <c r="AF1555" s="227"/>
      <c r="AG1555" s="227"/>
      <c r="AH1555" s="227"/>
      <c r="AI1555" s="227"/>
    </row>
    <row r="1556" hidden="1">
      <c r="A1556" s="227"/>
      <c r="B1556" s="227"/>
      <c r="C1556" s="227"/>
      <c r="D1556" s="227"/>
      <c r="E1556" s="227"/>
      <c r="F1556" s="227"/>
      <c r="G1556" s="227"/>
      <c r="H1556" s="227"/>
      <c r="I1556" s="227"/>
      <c r="J1556" s="227"/>
      <c r="K1556" s="227"/>
      <c r="L1556" s="227"/>
      <c r="M1556" s="227"/>
      <c r="N1556" s="227"/>
      <c r="O1556" s="227"/>
      <c r="P1556" s="227"/>
      <c r="Q1556" s="227"/>
      <c r="R1556" s="227"/>
      <c r="S1556" s="227"/>
      <c r="T1556" s="227"/>
      <c r="U1556" s="227"/>
      <c r="V1556" s="227"/>
      <c r="W1556" s="227"/>
      <c r="X1556" s="227"/>
      <c r="Y1556" s="227"/>
      <c r="Z1556" s="227"/>
      <c r="AA1556" s="227"/>
      <c r="AB1556" s="227"/>
      <c r="AC1556" s="227"/>
      <c r="AD1556" s="227"/>
      <c r="AE1556" s="227"/>
      <c r="AF1556" s="227"/>
      <c r="AG1556" s="227"/>
      <c r="AH1556" s="227"/>
      <c r="AI1556" s="227"/>
    </row>
    <row r="1557" hidden="1">
      <c r="A1557" s="227"/>
      <c r="B1557" s="227"/>
      <c r="C1557" s="227"/>
      <c r="D1557" s="227"/>
      <c r="E1557" s="227"/>
      <c r="F1557" s="227"/>
      <c r="G1557" s="227"/>
      <c r="H1557" s="227"/>
      <c r="I1557" s="227"/>
      <c r="J1557" s="227"/>
      <c r="K1557" s="227"/>
      <c r="L1557" s="227"/>
      <c r="M1557" s="227"/>
      <c r="N1557" s="227"/>
      <c r="O1557" s="227"/>
      <c r="P1557" s="227"/>
      <c r="Q1557" s="227"/>
      <c r="R1557" s="227"/>
      <c r="S1557" s="227"/>
      <c r="T1557" s="227"/>
      <c r="U1557" s="227"/>
      <c r="V1557" s="227"/>
      <c r="W1557" s="227"/>
      <c r="X1557" s="227"/>
      <c r="Y1557" s="227"/>
      <c r="Z1557" s="227"/>
      <c r="AA1557" s="227"/>
      <c r="AB1557" s="227"/>
      <c r="AC1557" s="227"/>
      <c r="AD1557" s="227"/>
      <c r="AE1557" s="227"/>
      <c r="AF1557" s="227"/>
      <c r="AG1557" s="227"/>
      <c r="AH1557" s="227"/>
      <c r="AI1557" s="227"/>
    </row>
    <row r="1558" hidden="1">
      <c r="A1558" s="227"/>
      <c r="B1558" s="227"/>
      <c r="C1558" s="227"/>
      <c r="D1558" s="227"/>
      <c r="E1558" s="227"/>
      <c r="F1558" s="227"/>
      <c r="G1558" s="227"/>
      <c r="H1558" s="227"/>
      <c r="I1558" s="227"/>
      <c r="J1558" s="227"/>
      <c r="K1558" s="227"/>
      <c r="L1558" s="227"/>
      <c r="M1558" s="227"/>
      <c r="N1558" s="227"/>
      <c r="O1558" s="227"/>
      <c r="P1558" s="227"/>
      <c r="Q1558" s="227"/>
      <c r="R1558" s="227"/>
      <c r="S1558" s="227"/>
      <c r="T1558" s="227"/>
      <c r="U1558" s="227"/>
      <c r="V1558" s="227"/>
      <c r="W1558" s="227"/>
      <c r="X1558" s="227"/>
      <c r="Y1558" s="227"/>
      <c r="Z1558" s="227"/>
      <c r="AA1558" s="227"/>
      <c r="AB1558" s="227"/>
      <c r="AC1558" s="227"/>
      <c r="AD1558" s="227"/>
      <c r="AE1558" s="227"/>
      <c r="AF1558" s="227"/>
      <c r="AG1558" s="227"/>
      <c r="AH1558" s="227"/>
      <c r="AI1558" s="227"/>
    </row>
    <row r="1559" hidden="1">
      <c r="A1559" s="227"/>
      <c r="B1559" s="227"/>
      <c r="C1559" s="227"/>
      <c r="D1559" s="227"/>
      <c r="E1559" s="227"/>
      <c r="F1559" s="227"/>
      <c r="G1559" s="227"/>
      <c r="H1559" s="227"/>
      <c r="I1559" s="227"/>
      <c r="J1559" s="227"/>
      <c r="K1559" s="227"/>
      <c r="L1559" s="227"/>
      <c r="M1559" s="227"/>
      <c r="N1559" s="227"/>
      <c r="O1559" s="227"/>
      <c r="P1559" s="227"/>
      <c r="Q1559" s="227"/>
      <c r="R1559" s="227"/>
      <c r="S1559" s="227"/>
      <c r="T1559" s="227"/>
      <c r="U1559" s="227"/>
      <c r="V1559" s="227"/>
      <c r="W1559" s="227"/>
      <c r="X1559" s="227"/>
      <c r="Y1559" s="227"/>
      <c r="Z1559" s="227"/>
      <c r="AA1559" s="227"/>
      <c r="AB1559" s="227"/>
      <c r="AC1559" s="227"/>
      <c r="AD1559" s="227"/>
      <c r="AE1559" s="227"/>
      <c r="AF1559" s="227"/>
      <c r="AG1559" s="227"/>
      <c r="AH1559" s="227"/>
      <c r="AI1559" s="227"/>
    </row>
    <row r="1560" hidden="1">
      <c r="A1560" s="227"/>
      <c r="B1560" s="227"/>
      <c r="C1560" s="227"/>
      <c r="D1560" s="227"/>
      <c r="E1560" s="227"/>
      <c r="F1560" s="227"/>
      <c r="G1560" s="227"/>
      <c r="H1560" s="227"/>
      <c r="I1560" s="227"/>
      <c r="J1560" s="227"/>
      <c r="K1560" s="227"/>
      <c r="L1560" s="227"/>
      <c r="M1560" s="227"/>
      <c r="N1560" s="227"/>
      <c r="O1560" s="227"/>
      <c r="P1560" s="227"/>
      <c r="Q1560" s="227"/>
      <c r="R1560" s="227"/>
      <c r="S1560" s="227"/>
      <c r="T1560" s="227"/>
      <c r="U1560" s="227"/>
      <c r="V1560" s="227"/>
      <c r="W1560" s="227"/>
      <c r="X1560" s="227"/>
      <c r="Y1560" s="227"/>
      <c r="Z1560" s="227"/>
      <c r="AA1560" s="227"/>
      <c r="AB1560" s="227"/>
      <c r="AC1560" s="227"/>
      <c r="AD1560" s="227"/>
      <c r="AE1560" s="227"/>
      <c r="AF1560" s="227"/>
      <c r="AG1560" s="227"/>
      <c r="AH1560" s="227"/>
      <c r="AI1560" s="227"/>
    </row>
    <row r="1561" hidden="1">
      <c r="A1561" s="227"/>
      <c r="B1561" s="227"/>
      <c r="C1561" s="227"/>
      <c r="D1561" s="227"/>
      <c r="E1561" s="227"/>
      <c r="F1561" s="227"/>
      <c r="G1561" s="227"/>
      <c r="H1561" s="227"/>
      <c r="I1561" s="227"/>
      <c r="J1561" s="227"/>
      <c r="K1561" s="227"/>
      <c r="L1561" s="227"/>
      <c r="M1561" s="227"/>
      <c r="N1561" s="227"/>
      <c r="O1561" s="227"/>
      <c r="P1561" s="227"/>
      <c r="Q1561" s="227"/>
      <c r="R1561" s="227"/>
      <c r="S1561" s="227"/>
      <c r="T1561" s="227"/>
      <c r="U1561" s="227"/>
      <c r="V1561" s="227"/>
      <c r="W1561" s="227"/>
      <c r="X1561" s="227"/>
      <c r="Y1561" s="227"/>
      <c r="Z1561" s="227"/>
      <c r="AA1561" s="227"/>
      <c r="AB1561" s="227"/>
      <c r="AC1561" s="227"/>
      <c r="AD1561" s="227"/>
      <c r="AE1561" s="227"/>
      <c r="AF1561" s="227"/>
      <c r="AG1561" s="227"/>
      <c r="AH1561" s="227"/>
      <c r="AI1561" s="227"/>
    </row>
    <row r="1562" hidden="1">
      <c r="A1562" s="227"/>
      <c r="B1562" s="227"/>
      <c r="C1562" s="227"/>
      <c r="D1562" s="227"/>
      <c r="E1562" s="227"/>
      <c r="F1562" s="227"/>
      <c r="G1562" s="227"/>
      <c r="H1562" s="227"/>
      <c r="I1562" s="227"/>
      <c r="J1562" s="227"/>
      <c r="K1562" s="227"/>
      <c r="L1562" s="227"/>
      <c r="M1562" s="227"/>
      <c r="N1562" s="227"/>
      <c r="O1562" s="227"/>
      <c r="P1562" s="227"/>
      <c r="Q1562" s="227"/>
      <c r="R1562" s="227"/>
      <c r="S1562" s="227"/>
      <c r="T1562" s="227"/>
      <c r="U1562" s="227"/>
      <c r="V1562" s="227"/>
      <c r="W1562" s="227"/>
      <c r="X1562" s="227"/>
      <c r="Y1562" s="227"/>
      <c r="Z1562" s="227"/>
      <c r="AA1562" s="227"/>
      <c r="AB1562" s="227"/>
      <c r="AC1562" s="227"/>
      <c r="AD1562" s="227"/>
      <c r="AE1562" s="227"/>
      <c r="AF1562" s="227"/>
      <c r="AG1562" s="227"/>
      <c r="AH1562" s="227"/>
      <c r="AI1562" s="227"/>
    </row>
    <row r="1563" hidden="1">
      <c r="A1563" s="227"/>
      <c r="B1563" s="227"/>
      <c r="C1563" s="227"/>
      <c r="D1563" s="227"/>
      <c r="E1563" s="227"/>
      <c r="F1563" s="227"/>
      <c r="G1563" s="227"/>
      <c r="H1563" s="227"/>
      <c r="I1563" s="227"/>
      <c r="J1563" s="227"/>
      <c r="K1563" s="227"/>
      <c r="L1563" s="227"/>
      <c r="M1563" s="227"/>
      <c r="N1563" s="227"/>
      <c r="O1563" s="227"/>
      <c r="P1563" s="227"/>
      <c r="Q1563" s="227"/>
      <c r="R1563" s="227"/>
      <c r="S1563" s="227"/>
      <c r="T1563" s="227"/>
      <c r="U1563" s="227"/>
      <c r="V1563" s="227"/>
      <c r="W1563" s="227"/>
      <c r="X1563" s="227"/>
      <c r="Y1563" s="227"/>
      <c r="Z1563" s="227"/>
      <c r="AA1563" s="227"/>
      <c r="AB1563" s="227"/>
      <c r="AC1563" s="227"/>
      <c r="AD1563" s="227"/>
      <c r="AE1563" s="227"/>
      <c r="AF1563" s="227"/>
      <c r="AG1563" s="227"/>
      <c r="AH1563" s="227"/>
      <c r="AI1563" s="227"/>
    </row>
    <row r="1564" hidden="1">
      <c r="A1564" s="227"/>
      <c r="B1564" s="227"/>
      <c r="C1564" s="227"/>
      <c r="D1564" s="227"/>
      <c r="E1564" s="227"/>
      <c r="F1564" s="227"/>
      <c r="G1564" s="227"/>
      <c r="H1564" s="227"/>
      <c r="I1564" s="227"/>
      <c r="J1564" s="227"/>
      <c r="K1564" s="227"/>
      <c r="L1564" s="227"/>
      <c r="M1564" s="227"/>
      <c r="N1564" s="227"/>
      <c r="O1564" s="227"/>
      <c r="P1564" s="227"/>
      <c r="Q1564" s="227"/>
      <c r="R1564" s="227"/>
      <c r="S1564" s="227"/>
      <c r="T1564" s="227"/>
      <c r="U1564" s="227"/>
      <c r="V1564" s="227"/>
      <c r="W1564" s="227"/>
      <c r="X1564" s="227"/>
      <c r="Y1564" s="227"/>
      <c r="Z1564" s="227"/>
      <c r="AA1564" s="227"/>
      <c r="AB1564" s="227"/>
      <c r="AC1564" s="227"/>
      <c r="AD1564" s="227"/>
      <c r="AE1564" s="227"/>
      <c r="AF1564" s="227"/>
      <c r="AG1564" s="227"/>
      <c r="AH1564" s="227"/>
      <c r="AI1564" s="227"/>
    </row>
    <row r="1565" hidden="1">
      <c r="A1565" s="227"/>
      <c r="B1565" s="227"/>
      <c r="C1565" s="227"/>
      <c r="D1565" s="227"/>
      <c r="E1565" s="227"/>
      <c r="F1565" s="227"/>
      <c r="G1565" s="227"/>
      <c r="H1565" s="227"/>
      <c r="I1565" s="227"/>
      <c r="J1565" s="227"/>
      <c r="K1565" s="227"/>
      <c r="L1565" s="227"/>
      <c r="M1565" s="227"/>
      <c r="N1565" s="227"/>
      <c r="O1565" s="227"/>
      <c r="P1565" s="227"/>
      <c r="Q1565" s="227"/>
      <c r="R1565" s="227"/>
      <c r="S1565" s="227"/>
      <c r="T1565" s="227"/>
      <c r="U1565" s="227"/>
      <c r="V1565" s="227"/>
      <c r="W1565" s="227"/>
      <c r="X1565" s="227"/>
      <c r="Y1565" s="227"/>
      <c r="Z1565" s="227"/>
      <c r="AA1565" s="227"/>
      <c r="AB1565" s="227"/>
      <c r="AC1565" s="227"/>
      <c r="AD1565" s="227"/>
      <c r="AE1565" s="227"/>
      <c r="AF1565" s="227"/>
      <c r="AG1565" s="227"/>
      <c r="AH1565" s="227"/>
      <c r="AI1565" s="227"/>
    </row>
    <row r="1566" hidden="1">
      <c r="A1566" s="227"/>
      <c r="B1566" s="227"/>
      <c r="C1566" s="227"/>
      <c r="D1566" s="227"/>
      <c r="E1566" s="227"/>
      <c r="F1566" s="227"/>
      <c r="G1566" s="227"/>
      <c r="H1566" s="227"/>
      <c r="I1566" s="227"/>
      <c r="J1566" s="227"/>
      <c r="K1566" s="227"/>
      <c r="L1566" s="227"/>
      <c r="M1566" s="227"/>
      <c r="N1566" s="227"/>
      <c r="O1566" s="227"/>
      <c r="P1566" s="227"/>
      <c r="Q1566" s="227"/>
      <c r="R1566" s="227"/>
      <c r="S1566" s="227"/>
      <c r="T1566" s="227"/>
      <c r="U1566" s="227"/>
      <c r="V1566" s="227"/>
      <c r="W1566" s="227"/>
      <c r="X1566" s="227"/>
      <c r="Y1566" s="227"/>
      <c r="Z1566" s="227"/>
      <c r="AA1566" s="227"/>
      <c r="AB1566" s="227"/>
      <c r="AC1566" s="227"/>
      <c r="AD1566" s="227"/>
      <c r="AE1566" s="227"/>
      <c r="AF1566" s="227"/>
      <c r="AG1566" s="227"/>
      <c r="AH1566" s="227"/>
      <c r="AI1566" s="227"/>
    </row>
    <row r="1567" hidden="1">
      <c r="A1567" s="227"/>
      <c r="B1567" s="227"/>
      <c r="C1567" s="227"/>
      <c r="D1567" s="227"/>
      <c r="E1567" s="227"/>
      <c r="F1567" s="227"/>
      <c r="G1567" s="227"/>
      <c r="H1567" s="227"/>
      <c r="I1567" s="227"/>
      <c r="J1567" s="227"/>
      <c r="K1567" s="227"/>
      <c r="L1567" s="227"/>
      <c r="M1567" s="227"/>
      <c r="N1567" s="227"/>
      <c r="O1567" s="227"/>
      <c r="P1567" s="227"/>
      <c r="Q1567" s="227"/>
      <c r="R1567" s="227"/>
      <c r="S1567" s="227"/>
      <c r="T1567" s="227"/>
      <c r="U1567" s="227"/>
      <c r="V1567" s="227"/>
      <c r="W1567" s="227"/>
      <c r="X1567" s="227"/>
      <c r="Y1567" s="227"/>
      <c r="Z1567" s="227"/>
      <c r="AA1567" s="227"/>
      <c r="AB1567" s="227"/>
      <c r="AC1567" s="227"/>
      <c r="AD1567" s="227"/>
      <c r="AE1567" s="227"/>
      <c r="AF1567" s="227"/>
      <c r="AG1567" s="227"/>
      <c r="AH1567" s="227"/>
      <c r="AI1567" s="227"/>
    </row>
    <row r="1568" hidden="1">
      <c r="A1568" s="227"/>
      <c r="B1568" s="227"/>
      <c r="C1568" s="227"/>
      <c r="D1568" s="227"/>
      <c r="E1568" s="227"/>
      <c r="F1568" s="227"/>
      <c r="G1568" s="227"/>
      <c r="H1568" s="227"/>
      <c r="I1568" s="227"/>
      <c r="J1568" s="227"/>
      <c r="K1568" s="227"/>
      <c r="L1568" s="227"/>
      <c r="M1568" s="227"/>
      <c r="N1568" s="227"/>
      <c r="O1568" s="227"/>
      <c r="P1568" s="227"/>
      <c r="Q1568" s="227"/>
      <c r="R1568" s="227"/>
      <c r="S1568" s="227"/>
      <c r="T1568" s="227"/>
      <c r="U1568" s="227"/>
      <c r="V1568" s="227"/>
      <c r="W1568" s="227"/>
      <c r="X1568" s="227"/>
      <c r="Y1568" s="227"/>
      <c r="Z1568" s="227"/>
      <c r="AA1568" s="227"/>
      <c r="AB1568" s="227"/>
      <c r="AC1568" s="227"/>
      <c r="AD1568" s="227"/>
      <c r="AE1568" s="227"/>
      <c r="AF1568" s="227"/>
      <c r="AG1568" s="227"/>
      <c r="AH1568" s="227"/>
      <c r="AI1568" s="227"/>
    </row>
    <row r="1569" hidden="1">
      <c r="A1569" s="227"/>
      <c r="B1569" s="227"/>
      <c r="C1569" s="227"/>
      <c r="D1569" s="227"/>
      <c r="E1569" s="227"/>
      <c r="F1569" s="227"/>
      <c r="G1569" s="227"/>
      <c r="H1569" s="227"/>
      <c r="I1569" s="227"/>
      <c r="J1569" s="227"/>
      <c r="K1569" s="227"/>
      <c r="L1569" s="227"/>
      <c r="M1569" s="227"/>
      <c r="N1569" s="227"/>
      <c r="O1569" s="227"/>
      <c r="P1569" s="227"/>
      <c r="Q1569" s="227"/>
      <c r="R1569" s="227"/>
      <c r="S1569" s="227"/>
      <c r="T1569" s="227"/>
      <c r="U1569" s="227"/>
      <c r="V1569" s="227"/>
      <c r="W1569" s="227"/>
      <c r="X1569" s="227"/>
      <c r="Y1569" s="227"/>
      <c r="Z1569" s="227"/>
      <c r="AA1569" s="227"/>
      <c r="AB1569" s="227"/>
      <c r="AC1569" s="227"/>
      <c r="AD1569" s="227"/>
      <c r="AE1569" s="227"/>
      <c r="AF1569" s="227"/>
      <c r="AG1569" s="227"/>
      <c r="AH1569" s="227"/>
      <c r="AI1569" s="227"/>
    </row>
    <row r="1570" hidden="1">
      <c r="A1570" s="227"/>
      <c r="B1570" s="227"/>
      <c r="C1570" s="227"/>
      <c r="D1570" s="227"/>
      <c r="E1570" s="227"/>
      <c r="F1570" s="227"/>
      <c r="G1570" s="227"/>
      <c r="H1570" s="227"/>
      <c r="I1570" s="227"/>
      <c r="J1570" s="227"/>
      <c r="K1570" s="227"/>
      <c r="L1570" s="227"/>
      <c r="M1570" s="227"/>
      <c r="N1570" s="227"/>
      <c r="O1570" s="227"/>
      <c r="P1570" s="227"/>
      <c r="Q1570" s="227"/>
      <c r="R1570" s="227"/>
      <c r="S1570" s="227"/>
      <c r="T1570" s="227"/>
      <c r="U1570" s="227"/>
      <c r="V1570" s="227"/>
      <c r="W1570" s="227"/>
      <c r="X1570" s="227"/>
      <c r="Y1570" s="227"/>
      <c r="Z1570" s="227"/>
      <c r="AA1570" s="227"/>
      <c r="AB1570" s="227"/>
      <c r="AC1570" s="227"/>
      <c r="AD1570" s="227"/>
      <c r="AE1570" s="227"/>
      <c r="AF1570" s="227"/>
      <c r="AG1570" s="227"/>
      <c r="AH1570" s="227"/>
      <c r="AI1570" s="227"/>
    </row>
    <row r="1571" hidden="1">
      <c r="A1571" s="227"/>
      <c r="B1571" s="227"/>
      <c r="C1571" s="227"/>
      <c r="D1571" s="227"/>
      <c r="E1571" s="227"/>
      <c r="F1571" s="227"/>
      <c r="G1571" s="227"/>
      <c r="H1571" s="227"/>
      <c r="I1571" s="227"/>
      <c r="J1571" s="227"/>
      <c r="K1571" s="227"/>
      <c r="L1571" s="227"/>
      <c r="M1571" s="227"/>
      <c r="N1571" s="227"/>
      <c r="O1571" s="227"/>
      <c r="P1571" s="227"/>
      <c r="Q1571" s="227"/>
      <c r="R1571" s="227"/>
      <c r="S1571" s="227"/>
      <c r="T1571" s="227"/>
      <c r="U1571" s="227"/>
      <c r="V1571" s="227"/>
      <c r="W1571" s="227"/>
      <c r="X1571" s="227"/>
      <c r="Y1571" s="227"/>
      <c r="Z1571" s="227"/>
      <c r="AA1571" s="227"/>
      <c r="AB1571" s="227"/>
      <c r="AC1571" s="227"/>
      <c r="AD1571" s="227"/>
      <c r="AE1571" s="227"/>
      <c r="AF1571" s="227"/>
      <c r="AG1571" s="227"/>
      <c r="AH1571" s="227"/>
      <c r="AI1571" s="227"/>
    </row>
    <row r="1572" hidden="1">
      <c r="A1572" s="227"/>
      <c r="B1572" s="227"/>
      <c r="C1572" s="227"/>
      <c r="D1572" s="227"/>
      <c r="E1572" s="227"/>
      <c r="F1572" s="227"/>
      <c r="G1572" s="227"/>
      <c r="H1572" s="227"/>
      <c r="I1572" s="227"/>
      <c r="J1572" s="227"/>
      <c r="K1572" s="227"/>
      <c r="L1572" s="227"/>
      <c r="M1572" s="227"/>
      <c r="N1572" s="227"/>
      <c r="O1572" s="227"/>
      <c r="P1572" s="227"/>
      <c r="Q1572" s="227"/>
      <c r="R1572" s="227"/>
      <c r="S1572" s="227"/>
      <c r="T1572" s="227"/>
      <c r="U1572" s="227"/>
      <c r="V1572" s="227"/>
      <c r="W1572" s="227"/>
      <c r="X1572" s="227"/>
      <c r="Y1572" s="227"/>
      <c r="Z1572" s="227"/>
      <c r="AA1572" s="227"/>
      <c r="AB1572" s="227"/>
      <c r="AC1572" s="227"/>
      <c r="AD1572" s="227"/>
      <c r="AE1572" s="227"/>
      <c r="AF1572" s="227"/>
      <c r="AG1572" s="227"/>
      <c r="AH1572" s="227"/>
      <c r="AI1572" s="227"/>
    </row>
    <row r="1573" hidden="1">
      <c r="A1573" s="227"/>
      <c r="B1573" s="227"/>
      <c r="C1573" s="227"/>
      <c r="D1573" s="227"/>
      <c r="E1573" s="227"/>
      <c r="F1573" s="227"/>
      <c r="G1573" s="227"/>
      <c r="H1573" s="227"/>
      <c r="I1573" s="227"/>
      <c r="J1573" s="227"/>
      <c r="K1573" s="227"/>
      <c r="L1573" s="227"/>
      <c r="M1573" s="227"/>
      <c r="N1573" s="227"/>
      <c r="O1573" s="227"/>
      <c r="P1573" s="227"/>
      <c r="Q1573" s="227"/>
      <c r="R1573" s="227"/>
      <c r="S1573" s="227"/>
      <c r="T1573" s="227"/>
      <c r="U1573" s="227"/>
      <c r="V1573" s="227"/>
      <c r="W1573" s="227"/>
      <c r="X1573" s="227"/>
      <c r="Y1573" s="227"/>
      <c r="Z1573" s="227"/>
      <c r="AA1573" s="227"/>
      <c r="AB1573" s="227"/>
      <c r="AC1573" s="227"/>
      <c r="AD1573" s="227"/>
      <c r="AE1573" s="227"/>
      <c r="AF1573" s="227"/>
      <c r="AG1573" s="227"/>
      <c r="AH1573" s="227"/>
      <c r="AI1573" s="227"/>
    </row>
    <row r="1574" hidden="1">
      <c r="A1574" s="227"/>
      <c r="B1574" s="227"/>
      <c r="C1574" s="227"/>
      <c r="D1574" s="227"/>
      <c r="E1574" s="227"/>
      <c r="F1574" s="227"/>
      <c r="G1574" s="227"/>
      <c r="H1574" s="227"/>
      <c r="I1574" s="227"/>
      <c r="J1574" s="227"/>
      <c r="K1574" s="227"/>
      <c r="L1574" s="227"/>
      <c r="M1574" s="227"/>
      <c r="N1574" s="227"/>
      <c r="O1574" s="227"/>
      <c r="P1574" s="227"/>
      <c r="Q1574" s="227"/>
      <c r="R1574" s="227"/>
      <c r="S1574" s="227"/>
      <c r="T1574" s="227"/>
      <c r="U1574" s="227"/>
      <c r="V1574" s="227"/>
      <c r="W1574" s="227"/>
      <c r="X1574" s="227"/>
      <c r="Y1574" s="227"/>
      <c r="Z1574" s="227"/>
      <c r="AA1574" s="227"/>
      <c r="AB1574" s="227"/>
      <c r="AC1574" s="227"/>
      <c r="AD1574" s="227"/>
      <c r="AE1574" s="227"/>
      <c r="AF1574" s="227"/>
      <c r="AG1574" s="227"/>
      <c r="AH1574" s="227"/>
      <c r="AI1574" s="227"/>
    </row>
    <row r="1575" hidden="1">
      <c r="A1575" s="227"/>
      <c r="B1575" s="227"/>
      <c r="C1575" s="227"/>
      <c r="D1575" s="227"/>
      <c r="E1575" s="227"/>
      <c r="F1575" s="227"/>
      <c r="G1575" s="227"/>
      <c r="H1575" s="227"/>
      <c r="I1575" s="227"/>
      <c r="J1575" s="227"/>
      <c r="K1575" s="227"/>
      <c r="L1575" s="227"/>
      <c r="M1575" s="227"/>
      <c r="N1575" s="227"/>
      <c r="O1575" s="227"/>
      <c r="P1575" s="227"/>
      <c r="Q1575" s="227"/>
      <c r="R1575" s="227"/>
      <c r="S1575" s="227"/>
      <c r="T1575" s="227"/>
      <c r="U1575" s="227"/>
      <c r="V1575" s="227"/>
      <c r="W1575" s="227"/>
      <c r="X1575" s="227"/>
      <c r="Y1575" s="227"/>
      <c r="Z1575" s="227"/>
      <c r="AA1575" s="227"/>
      <c r="AB1575" s="227"/>
      <c r="AC1575" s="227"/>
      <c r="AD1575" s="227"/>
      <c r="AE1575" s="227"/>
      <c r="AF1575" s="227"/>
      <c r="AG1575" s="227"/>
      <c r="AH1575" s="227"/>
      <c r="AI1575" s="227"/>
    </row>
    <row r="1576" hidden="1">
      <c r="A1576" s="227"/>
      <c r="B1576" s="227"/>
      <c r="C1576" s="227"/>
      <c r="D1576" s="227"/>
      <c r="E1576" s="227"/>
      <c r="F1576" s="227"/>
      <c r="G1576" s="227"/>
      <c r="H1576" s="227"/>
      <c r="I1576" s="227"/>
      <c r="J1576" s="227"/>
      <c r="K1576" s="227"/>
      <c r="L1576" s="227"/>
      <c r="M1576" s="227"/>
      <c r="N1576" s="227"/>
      <c r="O1576" s="227"/>
      <c r="P1576" s="227"/>
      <c r="Q1576" s="227"/>
      <c r="R1576" s="227"/>
      <c r="S1576" s="227"/>
      <c r="T1576" s="227"/>
      <c r="U1576" s="227"/>
      <c r="V1576" s="227"/>
      <c r="W1576" s="227"/>
      <c r="X1576" s="227"/>
      <c r="Y1576" s="227"/>
      <c r="Z1576" s="227"/>
      <c r="AA1576" s="227"/>
      <c r="AB1576" s="227"/>
      <c r="AC1576" s="227"/>
      <c r="AD1576" s="227"/>
      <c r="AE1576" s="227"/>
      <c r="AF1576" s="227"/>
      <c r="AG1576" s="227"/>
      <c r="AH1576" s="227"/>
      <c r="AI1576" s="227"/>
    </row>
    <row r="1577" hidden="1">
      <c r="A1577" s="227"/>
      <c r="B1577" s="227"/>
      <c r="C1577" s="227"/>
      <c r="D1577" s="227"/>
      <c r="E1577" s="227"/>
      <c r="F1577" s="227"/>
      <c r="G1577" s="227"/>
      <c r="H1577" s="227"/>
      <c r="I1577" s="227"/>
      <c r="J1577" s="227"/>
      <c r="K1577" s="227"/>
      <c r="L1577" s="227"/>
      <c r="M1577" s="227"/>
      <c r="N1577" s="227"/>
      <c r="O1577" s="227"/>
      <c r="P1577" s="227"/>
      <c r="Q1577" s="227"/>
      <c r="R1577" s="227"/>
      <c r="S1577" s="227"/>
      <c r="T1577" s="227"/>
      <c r="U1577" s="227"/>
      <c r="V1577" s="227"/>
      <c r="W1577" s="227"/>
      <c r="X1577" s="227"/>
      <c r="Y1577" s="227"/>
      <c r="Z1577" s="227"/>
      <c r="AA1577" s="227"/>
      <c r="AB1577" s="227"/>
      <c r="AC1577" s="227"/>
      <c r="AD1577" s="227"/>
      <c r="AE1577" s="227"/>
      <c r="AF1577" s="227"/>
      <c r="AG1577" s="227"/>
      <c r="AH1577" s="227"/>
      <c r="AI1577" s="227"/>
    </row>
    <row r="1578" hidden="1">
      <c r="A1578" s="227"/>
      <c r="B1578" s="227"/>
      <c r="C1578" s="227"/>
      <c r="D1578" s="227"/>
      <c r="E1578" s="227"/>
      <c r="F1578" s="227"/>
      <c r="G1578" s="227"/>
      <c r="H1578" s="227"/>
      <c r="I1578" s="227"/>
      <c r="J1578" s="227"/>
      <c r="K1578" s="227"/>
      <c r="L1578" s="227"/>
      <c r="M1578" s="227"/>
      <c r="N1578" s="227"/>
      <c r="O1578" s="227"/>
      <c r="P1578" s="227"/>
      <c r="Q1578" s="227"/>
      <c r="R1578" s="227"/>
      <c r="S1578" s="227"/>
      <c r="T1578" s="227"/>
      <c r="U1578" s="227"/>
      <c r="V1578" s="227"/>
      <c r="W1578" s="227"/>
      <c r="X1578" s="227"/>
      <c r="Y1578" s="227"/>
      <c r="Z1578" s="227"/>
      <c r="AA1578" s="227"/>
      <c r="AB1578" s="227"/>
      <c r="AC1578" s="227"/>
      <c r="AD1578" s="227"/>
      <c r="AE1578" s="227"/>
      <c r="AF1578" s="227"/>
      <c r="AG1578" s="227"/>
      <c r="AH1578" s="227"/>
      <c r="AI1578" s="227"/>
    </row>
    <row r="1579" hidden="1">
      <c r="A1579" s="227"/>
      <c r="B1579" s="227"/>
      <c r="C1579" s="227"/>
      <c r="D1579" s="227"/>
      <c r="E1579" s="227"/>
      <c r="F1579" s="227"/>
      <c r="G1579" s="227"/>
      <c r="H1579" s="227"/>
      <c r="I1579" s="227"/>
      <c r="J1579" s="227"/>
      <c r="K1579" s="227"/>
      <c r="L1579" s="227"/>
      <c r="M1579" s="227"/>
      <c r="N1579" s="227"/>
      <c r="O1579" s="227"/>
      <c r="P1579" s="227"/>
      <c r="Q1579" s="227"/>
      <c r="R1579" s="227"/>
      <c r="S1579" s="227"/>
      <c r="T1579" s="227"/>
      <c r="U1579" s="227"/>
      <c r="V1579" s="227"/>
      <c r="W1579" s="227"/>
      <c r="X1579" s="227"/>
      <c r="Y1579" s="227"/>
      <c r="Z1579" s="227"/>
      <c r="AA1579" s="227"/>
      <c r="AB1579" s="227"/>
      <c r="AC1579" s="227"/>
      <c r="AD1579" s="227"/>
      <c r="AE1579" s="227"/>
      <c r="AF1579" s="227"/>
      <c r="AG1579" s="227"/>
      <c r="AH1579" s="227"/>
      <c r="AI1579" s="227"/>
    </row>
    <row r="1580" hidden="1">
      <c r="A1580" s="227"/>
      <c r="B1580" s="227"/>
      <c r="C1580" s="227"/>
      <c r="D1580" s="227"/>
      <c r="E1580" s="227"/>
      <c r="F1580" s="227"/>
      <c r="G1580" s="227"/>
      <c r="H1580" s="227"/>
      <c r="I1580" s="227"/>
      <c r="J1580" s="227"/>
      <c r="K1580" s="227"/>
      <c r="L1580" s="227"/>
      <c r="M1580" s="227"/>
      <c r="N1580" s="227"/>
      <c r="O1580" s="227"/>
      <c r="P1580" s="227"/>
      <c r="Q1580" s="227"/>
      <c r="R1580" s="227"/>
      <c r="S1580" s="227"/>
      <c r="T1580" s="227"/>
      <c r="U1580" s="227"/>
      <c r="V1580" s="227"/>
      <c r="W1580" s="227"/>
      <c r="X1580" s="227"/>
      <c r="Y1580" s="227"/>
      <c r="Z1580" s="227"/>
      <c r="AA1580" s="227"/>
      <c r="AB1580" s="227"/>
      <c r="AC1580" s="227"/>
      <c r="AD1580" s="227"/>
      <c r="AE1580" s="227"/>
      <c r="AF1580" s="227"/>
      <c r="AG1580" s="227"/>
      <c r="AH1580" s="227"/>
      <c r="AI1580" s="227"/>
    </row>
    <row r="1581" hidden="1">
      <c r="A1581" s="227"/>
      <c r="B1581" s="227"/>
      <c r="C1581" s="227"/>
      <c r="D1581" s="227"/>
      <c r="E1581" s="227"/>
      <c r="F1581" s="227"/>
      <c r="G1581" s="227"/>
      <c r="H1581" s="227"/>
      <c r="I1581" s="227"/>
      <c r="J1581" s="227"/>
      <c r="K1581" s="227"/>
      <c r="L1581" s="227"/>
      <c r="M1581" s="227"/>
      <c r="N1581" s="227"/>
      <c r="O1581" s="227"/>
      <c r="P1581" s="227"/>
      <c r="Q1581" s="227"/>
      <c r="R1581" s="227"/>
      <c r="S1581" s="227"/>
      <c r="T1581" s="227"/>
      <c r="U1581" s="227"/>
      <c r="V1581" s="227"/>
      <c r="W1581" s="227"/>
      <c r="X1581" s="227"/>
      <c r="Y1581" s="227"/>
      <c r="Z1581" s="227"/>
      <c r="AA1581" s="227"/>
      <c r="AB1581" s="227"/>
      <c r="AC1581" s="227"/>
      <c r="AD1581" s="227"/>
      <c r="AE1581" s="227"/>
      <c r="AF1581" s="227"/>
      <c r="AG1581" s="227"/>
      <c r="AH1581" s="227"/>
      <c r="AI1581" s="227"/>
    </row>
    <row r="1582" hidden="1">
      <c r="A1582" s="227"/>
      <c r="B1582" s="227"/>
      <c r="C1582" s="227"/>
      <c r="D1582" s="227"/>
      <c r="E1582" s="227"/>
      <c r="F1582" s="227"/>
      <c r="G1582" s="227"/>
      <c r="H1582" s="227"/>
      <c r="I1582" s="227"/>
      <c r="J1582" s="227"/>
      <c r="K1582" s="227"/>
      <c r="L1582" s="227"/>
      <c r="M1582" s="227"/>
      <c r="N1582" s="227"/>
      <c r="O1582" s="227"/>
      <c r="P1582" s="227"/>
      <c r="Q1582" s="227"/>
      <c r="R1582" s="227"/>
      <c r="S1582" s="227"/>
      <c r="T1582" s="227"/>
      <c r="U1582" s="227"/>
      <c r="V1582" s="227"/>
      <c r="W1582" s="227"/>
      <c r="X1582" s="227"/>
      <c r="Y1582" s="227"/>
      <c r="Z1582" s="227"/>
      <c r="AA1582" s="227"/>
      <c r="AB1582" s="227"/>
      <c r="AC1582" s="227"/>
      <c r="AD1582" s="227"/>
      <c r="AE1582" s="227"/>
      <c r="AF1582" s="227"/>
      <c r="AG1582" s="227"/>
      <c r="AH1582" s="227"/>
      <c r="AI1582" s="227"/>
    </row>
    <row r="1583" hidden="1">
      <c r="A1583" s="227"/>
      <c r="B1583" s="227"/>
      <c r="C1583" s="227"/>
      <c r="D1583" s="227"/>
      <c r="E1583" s="227"/>
      <c r="F1583" s="227"/>
      <c r="G1583" s="227"/>
      <c r="H1583" s="227"/>
      <c r="I1583" s="227"/>
      <c r="J1583" s="227"/>
      <c r="K1583" s="227"/>
      <c r="L1583" s="227"/>
      <c r="M1583" s="227"/>
      <c r="N1583" s="227"/>
      <c r="O1583" s="227"/>
      <c r="P1583" s="227"/>
      <c r="Q1583" s="227"/>
      <c r="R1583" s="227"/>
      <c r="S1583" s="227"/>
      <c r="T1583" s="227"/>
      <c r="U1583" s="227"/>
      <c r="V1583" s="227"/>
      <c r="W1583" s="227"/>
      <c r="X1583" s="227"/>
      <c r="Y1583" s="227"/>
      <c r="Z1583" s="227"/>
      <c r="AA1583" s="227"/>
      <c r="AB1583" s="227"/>
      <c r="AC1583" s="227"/>
      <c r="AD1583" s="227"/>
      <c r="AE1583" s="227"/>
      <c r="AF1583" s="227"/>
      <c r="AG1583" s="227"/>
      <c r="AH1583" s="227"/>
      <c r="AI1583" s="227"/>
    </row>
    <row r="1584" hidden="1">
      <c r="A1584" s="227"/>
      <c r="B1584" s="227"/>
      <c r="C1584" s="227"/>
      <c r="D1584" s="227"/>
      <c r="E1584" s="227"/>
      <c r="F1584" s="227"/>
      <c r="G1584" s="227"/>
      <c r="H1584" s="227"/>
      <c r="I1584" s="227"/>
      <c r="J1584" s="227"/>
      <c r="K1584" s="227"/>
      <c r="L1584" s="227"/>
      <c r="M1584" s="227"/>
      <c r="N1584" s="227"/>
      <c r="O1584" s="227"/>
      <c r="P1584" s="227"/>
      <c r="Q1584" s="227"/>
      <c r="R1584" s="227"/>
      <c r="S1584" s="227"/>
      <c r="T1584" s="227"/>
      <c r="U1584" s="227"/>
      <c r="V1584" s="227"/>
      <c r="W1584" s="227"/>
      <c r="X1584" s="227"/>
      <c r="Y1584" s="227"/>
      <c r="Z1584" s="227"/>
      <c r="AA1584" s="227"/>
      <c r="AB1584" s="227"/>
      <c r="AC1584" s="227"/>
      <c r="AD1584" s="227"/>
      <c r="AE1584" s="227"/>
      <c r="AF1584" s="227"/>
      <c r="AG1584" s="227"/>
      <c r="AH1584" s="227"/>
      <c r="AI1584" s="227"/>
    </row>
    <row r="1585" hidden="1">
      <c r="A1585" s="227"/>
      <c r="B1585" s="227"/>
      <c r="C1585" s="227"/>
      <c r="D1585" s="227"/>
      <c r="E1585" s="227"/>
      <c r="F1585" s="227"/>
      <c r="G1585" s="227"/>
      <c r="H1585" s="227"/>
      <c r="I1585" s="227"/>
      <c r="J1585" s="227"/>
      <c r="K1585" s="227"/>
      <c r="L1585" s="227"/>
      <c r="M1585" s="227"/>
      <c r="N1585" s="227"/>
      <c r="O1585" s="227"/>
      <c r="P1585" s="227"/>
      <c r="Q1585" s="227"/>
      <c r="R1585" s="227"/>
      <c r="S1585" s="227"/>
      <c r="T1585" s="227"/>
      <c r="U1585" s="227"/>
      <c r="V1585" s="227"/>
      <c r="W1585" s="227"/>
      <c r="X1585" s="227"/>
      <c r="Y1585" s="227"/>
      <c r="Z1585" s="227"/>
      <c r="AA1585" s="227"/>
      <c r="AB1585" s="227"/>
      <c r="AC1585" s="227"/>
      <c r="AD1585" s="227"/>
      <c r="AE1585" s="227"/>
      <c r="AF1585" s="227"/>
      <c r="AG1585" s="227"/>
      <c r="AH1585" s="227"/>
      <c r="AI1585" s="227"/>
    </row>
    <row r="1586" hidden="1">
      <c r="A1586" s="227"/>
      <c r="B1586" s="227"/>
      <c r="C1586" s="227"/>
      <c r="D1586" s="227"/>
      <c r="E1586" s="227"/>
      <c r="F1586" s="227"/>
      <c r="G1586" s="227"/>
      <c r="H1586" s="227"/>
      <c r="I1586" s="227"/>
      <c r="J1586" s="227"/>
      <c r="K1586" s="227"/>
      <c r="L1586" s="227"/>
      <c r="M1586" s="227"/>
      <c r="N1586" s="227"/>
      <c r="O1586" s="227"/>
      <c r="P1586" s="227"/>
      <c r="Q1586" s="227"/>
      <c r="R1586" s="227"/>
      <c r="S1586" s="227"/>
      <c r="T1586" s="227"/>
      <c r="U1586" s="227"/>
      <c r="V1586" s="227"/>
      <c r="W1586" s="227"/>
      <c r="X1586" s="227"/>
      <c r="Y1586" s="227"/>
      <c r="Z1586" s="227"/>
      <c r="AA1586" s="227"/>
      <c r="AB1586" s="227"/>
      <c r="AC1586" s="227"/>
      <c r="AD1586" s="227"/>
      <c r="AE1586" s="227"/>
      <c r="AF1586" s="227"/>
      <c r="AG1586" s="227"/>
      <c r="AH1586" s="227"/>
      <c r="AI1586" s="227"/>
    </row>
    <row r="1587" hidden="1">
      <c r="A1587" s="227"/>
      <c r="B1587" s="227"/>
      <c r="C1587" s="227"/>
      <c r="D1587" s="227"/>
      <c r="E1587" s="227"/>
      <c r="F1587" s="227"/>
      <c r="G1587" s="227"/>
      <c r="H1587" s="227"/>
      <c r="I1587" s="227"/>
      <c r="J1587" s="227"/>
      <c r="K1587" s="227"/>
      <c r="L1587" s="227"/>
      <c r="M1587" s="227"/>
      <c r="N1587" s="227"/>
      <c r="O1587" s="227"/>
      <c r="P1587" s="227"/>
      <c r="Q1587" s="227"/>
      <c r="R1587" s="227"/>
      <c r="S1587" s="227"/>
      <c r="T1587" s="227"/>
      <c r="U1587" s="227"/>
      <c r="V1587" s="227"/>
      <c r="W1587" s="227"/>
      <c r="X1587" s="227"/>
      <c r="Y1587" s="227"/>
      <c r="Z1587" s="227"/>
      <c r="AA1587" s="227"/>
      <c r="AB1587" s="227"/>
      <c r="AC1587" s="227"/>
      <c r="AD1587" s="227"/>
      <c r="AE1587" s="227"/>
      <c r="AF1587" s="227"/>
      <c r="AG1587" s="227"/>
      <c r="AH1587" s="227"/>
      <c r="AI1587" s="227"/>
    </row>
    <row r="1588" hidden="1">
      <c r="A1588" s="227"/>
      <c r="B1588" s="227"/>
      <c r="C1588" s="227"/>
      <c r="D1588" s="227"/>
      <c r="E1588" s="227"/>
      <c r="F1588" s="227"/>
      <c r="G1588" s="227"/>
      <c r="H1588" s="227"/>
      <c r="I1588" s="227"/>
      <c r="J1588" s="227"/>
      <c r="K1588" s="227"/>
      <c r="L1588" s="227"/>
      <c r="M1588" s="227"/>
      <c r="N1588" s="227"/>
      <c r="O1588" s="227"/>
      <c r="P1588" s="227"/>
      <c r="Q1588" s="227"/>
      <c r="R1588" s="227"/>
      <c r="S1588" s="227"/>
      <c r="T1588" s="227"/>
      <c r="U1588" s="227"/>
      <c r="V1588" s="227"/>
      <c r="W1588" s="227"/>
      <c r="X1588" s="227"/>
      <c r="Y1588" s="227"/>
      <c r="Z1588" s="227"/>
      <c r="AA1588" s="227"/>
      <c r="AB1588" s="227"/>
      <c r="AC1588" s="227"/>
      <c r="AD1588" s="227"/>
      <c r="AE1588" s="227"/>
      <c r="AF1588" s="227"/>
      <c r="AG1588" s="227"/>
      <c r="AH1588" s="227"/>
      <c r="AI1588" s="227"/>
    </row>
    <row r="1589" hidden="1">
      <c r="A1589" s="227"/>
      <c r="B1589" s="227"/>
      <c r="C1589" s="227"/>
      <c r="D1589" s="227"/>
      <c r="E1589" s="227"/>
      <c r="F1589" s="227"/>
      <c r="G1589" s="227"/>
      <c r="H1589" s="227"/>
      <c r="I1589" s="227"/>
      <c r="J1589" s="227"/>
      <c r="K1589" s="227"/>
      <c r="L1589" s="227"/>
      <c r="M1589" s="227"/>
      <c r="N1589" s="227"/>
      <c r="O1589" s="227"/>
      <c r="P1589" s="227"/>
      <c r="Q1589" s="227"/>
      <c r="R1589" s="227"/>
      <c r="S1589" s="227"/>
      <c r="T1589" s="227"/>
      <c r="U1589" s="227"/>
      <c r="V1589" s="227"/>
      <c r="W1589" s="227"/>
      <c r="X1589" s="227"/>
      <c r="Y1589" s="227"/>
      <c r="Z1589" s="227"/>
      <c r="AA1589" s="227"/>
      <c r="AB1589" s="227"/>
      <c r="AC1589" s="227"/>
      <c r="AD1589" s="227"/>
      <c r="AE1589" s="227"/>
      <c r="AF1589" s="227"/>
      <c r="AG1589" s="227"/>
      <c r="AH1589" s="227"/>
      <c r="AI1589" s="227"/>
    </row>
    <row r="1590" hidden="1">
      <c r="A1590" s="227"/>
      <c r="B1590" s="227"/>
      <c r="C1590" s="227"/>
      <c r="D1590" s="227"/>
      <c r="E1590" s="227"/>
      <c r="F1590" s="227"/>
      <c r="G1590" s="227"/>
      <c r="H1590" s="227"/>
      <c r="I1590" s="227"/>
      <c r="J1590" s="227"/>
      <c r="K1590" s="227"/>
      <c r="L1590" s="227"/>
      <c r="M1590" s="227"/>
      <c r="N1590" s="227"/>
      <c r="O1590" s="227"/>
      <c r="P1590" s="227"/>
      <c r="Q1590" s="227"/>
      <c r="R1590" s="227"/>
      <c r="S1590" s="227"/>
      <c r="T1590" s="227"/>
      <c r="U1590" s="227"/>
      <c r="V1590" s="227"/>
      <c r="W1590" s="227"/>
      <c r="X1590" s="227"/>
      <c r="Y1590" s="227"/>
      <c r="Z1590" s="227"/>
      <c r="AA1590" s="227"/>
      <c r="AB1590" s="227"/>
      <c r="AC1590" s="227"/>
      <c r="AD1590" s="227"/>
      <c r="AE1590" s="227"/>
      <c r="AF1590" s="227"/>
      <c r="AG1590" s="227"/>
      <c r="AH1590" s="227"/>
      <c r="AI1590" s="227"/>
    </row>
    <row r="1591" hidden="1">
      <c r="A1591" s="227"/>
      <c r="B1591" s="227"/>
      <c r="C1591" s="227"/>
      <c r="D1591" s="227"/>
      <c r="E1591" s="227"/>
      <c r="F1591" s="227"/>
      <c r="G1591" s="227"/>
      <c r="H1591" s="227"/>
      <c r="I1591" s="227"/>
      <c r="J1591" s="227"/>
      <c r="K1591" s="227"/>
      <c r="L1591" s="227"/>
      <c r="M1591" s="227"/>
      <c r="N1591" s="227"/>
      <c r="O1591" s="227"/>
      <c r="P1591" s="227"/>
      <c r="Q1591" s="227"/>
      <c r="R1591" s="227"/>
      <c r="S1591" s="227"/>
      <c r="T1591" s="227"/>
      <c r="U1591" s="227"/>
      <c r="V1591" s="227"/>
      <c r="W1591" s="227"/>
      <c r="X1591" s="227"/>
      <c r="Y1591" s="227"/>
      <c r="Z1591" s="227"/>
      <c r="AA1591" s="227"/>
      <c r="AB1591" s="227"/>
      <c r="AC1591" s="227"/>
      <c r="AD1591" s="227"/>
      <c r="AE1591" s="227"/>
      <c r="AF1591" s="227"/>
      <c r="AG1591" s="227"/>
      <c r="AH1591" s="227"/>
      <c r="AI1591" s="227"/>
    </row>
    <row r="1592" hidden="1">
      <c r="A1592" s="227"/>
      <c r="B1592" s="227"/>
      <c r="C1592" s="227"/>
      <c r="D1592" s="227"/>
      <c r="E1592" s="227"/>
      <c r="F1592" s="227"/>
      <c r="G1592" s="227"/>
      <c r="H1592" s="227"/>
      <c r="I1592" s="227"/>
      <c r="J1592" s="227"/>
      <c r="K1592" s="227"/>
      <c r="L1592" s="227"/>
      <c r="M1592" s="227"/>
      <c r="N1592" s="227"/>
      <c r="O1592" s="227"/>
      <c r="P1592" s="227"/>
      <c r="Q1592" s="227"/>
      <c r="R1592" s="227"/>
      <c r="S1592" s="227"/>
      <c r="T1592" s="227"/>
      <c r="U1592" s="227"/>
      <c r="V1592" s="227"/>
      <c r="W1592" s="227"/>
      <c r="X1592" s="227"/>
      <c r="Y1592" s="227"/>
      <c r="Z1592" s="227"/>
      <c r="AA1592" s="227"/>
      <c r="AB1592" s="227"/>
      <c r="AC1592" s="227"/>
      <c r="AD1592" s="227"/>
      <c r="AE1592" s="227"/>
      <c r="AF1592" s="227"/>
      <c r="AG1592" s="227"/>
      <c r="AH1592" s="227"/>
      <c r="AI1592" s="227"/>
    </row>
    <row r="1593" hidden="1">
      <c r="A1593" s="227"/>
      <c r="B1593" s="227"/>
      <c r="C1593" s="227"/>
      <c r="D1593" s="227"/>
      <c r="E1593" s="227"/>
      <c r="F1593" s="227"/>
      <c r="G1593" s="227"/>
      <c r="H1593" s="227"/>
      <c r="I1593" s="227"/>
      <c r="J1593" s="227"/>
      <c r="K1593" s="227"/>
      <c r="L1593" s="227"/>
      <c r="M1593" s="227"/>
      <c r="N1593" s="227"/>
      <c r="O1593" s="227"/>
      <c r="P1593" s="227"/>
      <c r="Q1593" s="227"/>
      <c r="R1593" s="227"/>
      <c r="S1593" s="227"/>
      <c r="T1593" s="227"/>
      <c r="U1593" s="227"/>
      <c r="V1593" s="227"/>
      <c r="W1593" s="227"/>
      <c r="X1593" s="227"/>
      <c r="Y1593" s="227"/>
      <c r="Z1593" s="227"/>
      <c r="AA1593" s="227"/>
      <c r="AB1593" s="227"/>
      <c r="AC1593" s="227"/>
      <c r="AD1593" s="227"/>
      <c r="AE1593" s="227"/>
      <c r="AF1593" s="227"/>
      <c r="AG1593" s="227"/>
      <c r="AH1593" s="227"/>
      <c r="AI1593" s="227"/>
    </row>
    <row r="1594" hidden="1">
      <c r="A1594" s="227"/>
      <c r="B1594" s="227"/>
      <c r="C1594" s="227"/>
      <c r="D1594" s="227"/>
      <c r="E1594" s="227"/>
      <c r="F1594" s="227"/>
      <c r="G1594" s="227"/>
      <c r="H1594" s="227"/>
      <c r="I1594" s="227"/>
      <c r="J1594" s="227"/>
      <c r="K1594" s="227"/>
      <c r="L1594" s="227"/>
      <c r="M1594" s="227"/>
      <c r="N1594" s="227"/>
      <c r="O1594" s="227"/>
      <c r="P1594" s="227"/>
      <c r="Q1594" s="227"/>
      <c r="R1594" s="227"/>
      <c r="S1594" s="227"/>
      <c r="T1594" s="227"/>
      <c r="U1594" s="227"/>
      <c r="V1594" s="227"/>
      <c r="W1594" s="227"/>
      <c r="X1594" s="227"/>
      <c r="Y1594" s="227"/>
      <c r="Z1594" s="227"/>
      <c r="AA1594" s="227"/>
      <c r="AB1594" s="227"/>
      <c r="AC1594" s="227"/>
      <c r="AD1594" s="227"/>
      <c r="AE1594" s="227"/>
      <c r="AF1594" s="227"/>
      <c r="AG1594" s="227"/>
      <c r="AH1594" s="227"/>
      <c r="AI1594" s="227"/>
    </row>
    <row r="1595" hidden="1">
      <c r="A1595" s="227"/>
      <c r="B1595" s="227"/>
      <c r="C1595" s="227"/>
      <c r="D1595" s="227"/>
      <c r="E1595" s="227"/>
      <c r="F1595" s="227"/>
      <c r="G1595" s="227"/>
      <c r="H1595" s="227"/>
      <c r="I1595" s="227"/>
      <c r="J1595" s="227"/>
      <c r="K1595" s="227"/>
      <c r="L1595" s="227"/>
      <c r="M1595" s="227"/>
      <c r="N1595" s="227"/>
      <c r="O1595" s="227"/>
      <c r="P1595" s="227"/>
      <c r="Q1595" s="227"/>
      <c r="R1595" s="227"/>
      <c r="S1595" s="227"/>
      <c r="T1595" s="227"/>
      <c r="U1595" s="227"/>
      <c r="V1595" s="227"/>
      <c r="W1595" s="227"/>
      <c r="X1595" s="227"/>
      <c r="Y1595" s="227"/>
      <c r="Z1595" s="227"/>
      <c r="AA1595" s="227"/>
      <c r="AB1595" s="227"/>
      <c r="AC1595" s="227"/>
      <c r="AD1595" s="227"/>
      <c r="AE1595" s="227"/>
      <c r="AF1595" s="227"/>
      <c r="AG1595" s="227"/>
      <c r="AH1595" s="227"/>
      <c r="AI1595" s="227"/>
    </row>
    <row r="1596" hidden="1">
      <c r="A1596" s="227"/>
      <c r="B1596" s="227"/>
      <c r="C1596" s="227"/>
      <c r="D1596" s="227"/>
      <c r="E1596" s="227"/>
      <c r="F1596" s="227"/>
      <c r="G1596" s="227"/>
      <c r="H1596" s="227"/>
      <c r="I1596" s="227"/>
      <c r="J1596" s="227"/>
      <c r="K1596" s="227"/>
      <c r="L1596" s="227"/>
      <c r="M1596" s="227"/>
      <c r="N1596" s="227"/>
      <c r="O1596" s="227"/>
      <c r="P1596" s="227"/>
      <c r="Q1596" s="227"/>
      <c r="R1596" s="227"/>
      <c r="S1596" s="227"/>
      <c r="T1596" s="227"/>
      <c r="U1596" s="227"/>
      <c r="V1596" s="227"/>
      <c r="W1596" s="227"/>
      <c r="X1596" s="227"/>
      <c r="Y1596" s="227"/>
      <c r="Z1596" s="227"/>
      <c r="AA1596" s="227"/>
      <c r="AB1596" s="227"/>
      <c r="AC1596" s="227"/>
      <c r="AD1596" s="227"/>
      <c r="AE1596" s="227"/>
      <c r="AF1596" s="227"/>
      <c r="AG1596" s="227"/>
      <c r="AH1596" s="227"/>
      <c r="AI1596" s="227"/>
    </row>
    <row r="1597" hidden="1">
      <c r="A1597" s="227"/>
      <c r="B1597" s="227"/>
      <c r="C1597" s="227"/>
      <c r="D1597" s="227"/>
      <c r="E1597" s="227"/>
      <c r="F1597" s="227"/>
      <c r="G1597" s="227"/>
      <c r="H1597" s="227"/>
      <c r="I1597" s="227"/>
      <c r="J1597" s="227"/>
      <c r="K1597" s="227"/>
      <c r="L1597" s="227"/>
      <c r="M1597" s="227"/>
      <c r="N1597" s="227"/>
      <c r="O1597" s="227"/>
      <c r="P1597" s="227"/>
      <c r="Q1597" s="227"/>
      <c r="R1597" s="227"/>
      <c r="S1597" s="227"/>
      <c r="T1597" s="227"/>
      <c r="U1597" s="227"/>
      <c r="V1597" s="227"/>
      <c r="W1597" s="227"/>
      <c r="X1597" s="227"/>
      <c r="Y1597" s="227"/>
      <c r="Z1597" s="227"/>
      <c r="AA1597" s="227"/>
      <c r="AB1597" s="227"/>
      <c r="AC1597" s="227"/>
      <c r="AD1597" s="227"/>
      <c r="AE1597" s="227"/>
      <c r="AF1597" s="227"/>
      <c r="AG1597" s="227"/>
      <c r="AH1597" s="227"/>
      <c r="AI1597" s="227"/>
    </row>
    <row r="1598" hidden="1">
      <c r="A1598" s="227"/>
      <c r="B1598" s="227"/>
      <c r="C1598" s="227"/>
      <c r="D1598" s="227"/>
      <c r="E1598" s="227"/>
      <c r="F1598" s="227"/>
      <c r="G1598" s="227"/>
      <c r="H1598" s="227"/>
      <c r="I1598" s="227"/>
      <c r="J1598" s="227"/>
      <c r="K1598" s="227"/>
      <c r="L1598" s="227"/>
      <c r="M1598" s="227"/>
      <c r="N1598" s="227"/>
      <c r="O1598" s="227"/>
      <c r="P1598" s="227"/>
      <c r="Q1598" s="227"/>
      <c r="R1598" s="227"/>
      <c r="S1598" s="227"/>
      <c r="T1598" s="227"/>
      <c r="U1598" s="227"/>
      <c r="V1598" s="227"/>
      <c r="W1598" s="227"/>
      <c r="X1598" s="227"/>
      <c r="Y1598" s="227"/>
      <c r="Z1598" s="227"/>
      <c r="AA1598" s="227"/>
      <c r="AB1598" s="227"/>
      <c r="AC1598" s="227"/>
      <c r="AD1598" s="227"/>
      <c r="AE1598" s="227"/>
      <c r="AF1598" s="227"/>
      <c r="AG1598" s="227"/>
      <c r="AH1598" s="227"/>
      <c r="AI1598" s="227"/>
    </row>
    <row r="1599" hidden="1">
      <c r="A1599" s="227"/>
      <c r="B1599" s="227"/>
      <c r="C1599" s="227"/>
      <c r="D1599" s="227"/>
      <c r="E1599" s="227"/>
      <c r="F1599" s="227"/>
      <c r="G1599" s="227"/>
      <c r="H1599" s="227"/>
      <c r="I1599" s="227"/>
      <c r="J1599" s="227"/>
      <c r="K1599" s="227"/>
      <c r="L1599" s="227"/>
      <c r="M1599" s="227"/>
      <c r="N1599" s="227"/>
      <c r="O1599" s="227"/>
      <c r="P1599" s="227"/>
      <c r="Q1599" s="227"/>
      <c r="R1599" s="227"/>
      <c r="S1599" s="227"/>
      <c r="T1599" s="227"/>
      <c r="U1599" s="227"/>
      <c r="V1599" s="227"/>
      <c r="W1599" s="227"/>
      <c r="X1599" s="227"/>
      <c r="Y1599" s="227"/>
      <c r="Z1599" s="227"/>
      <c r="AA1599" s="227"/>
      <c r="AB1599" s="227"/>
      <c r="AC1599" s="227"/>
      <c r="AD1599" s="227"/>
      <c r="AE1599" s="227"/>
      <c r="AF1599" s="227"/>
      <c r="AG1599" s="227"/>
      <c r="AH1599" s="227"/>
      <c r="AI1599" s="227"/>
    </row>
    <row r="1600" hidden="1">
      <c r="A1600" s="227"/>
      <c r="B1600" s="227"/>
      <c r="C1600" s="227"/>
      <c r="D1600" s="227"/>
      <c r="E1600" s="227"/>
      <c r="F1600" s="227"/>
      <c r="G1600" s="227"/>
      <c r="H1600" s="227"/>
      <c r="I1600" s="227"/>
      <c r="J1600" s="227"/>
      <c r="K1600" s="227"/>
      <c r="L1600" s="227"/>
      <c r="M1600" s="227"/>
      <c r="N1600" s="227"/>
      <c r="O1600" s="227"/>
      <c r="P1600" s="227"/>
      <c r="Q1600" s="227"/>
      <c r="R1600" s="227"/>
      <c r="S1600" s="227"/>
      <c r="T1600" s="227"/>
      <c r="U1600" s="227"/>
      <c r="V1600" s="227"/>
      <c r="W1600" s="227"/>
      <c r="X1600" s="227"/>
      <c r="Y1600" s="227"/>
      <c r="Z1600" s="227"/>
      <c r="AA1600" s="227"/>
      <c r="AB1600" s="227"/>
      <c r="AC1600" s="227"/>
      <c r="AD1600" s="227"/>
      <c r="AE1600" s="227"/>
      <c r="AF1600" s="227"/>
      <c r="AG1600" s="227"/>
      <c r="AH1600" s="227"/>
      <c r="AI1600" s="227"/>
    </row>
    <row r="1601" hidden="1">
      <c r="A1601" s="227"/>
      <c r="B1601" s="227"/>
      <c r="C1601" s="227"/>
      <c r="D1601" s="227"/>
      <c r="E1601" s="227"/>
      <c r="F1601" s="227"/>
      <c r="G1601" s="227"/>
      <c r="H1601" s="227"/>
      <c r="I1601" s="227"/>
      <c r="J1601" s="227"/>
      <c r="K1601" s="227"/>
      <c r="L1601" s="227"/>
      <c r="M1601" s="227"/>
      <c r="N1601" s="227"/>
      <c r="O1601" s="227"/>
      <c r="P1601" s="227"/>
      <c r="Q1601" s="227"/>
      <c r="R1601" s="227"/>
      <c r="S1601" s="227"/>
      <c r="T1601" s="227"/>
      <c r="U1601" s="227"/>
      <c r="V1601" s="227"/>
      <c r="W1601" s="227"/>
      <c r="X1601" s="227"/>
      <c r="Y1601" s="227"/>
      <c r="Z1601" s="227"/>
      <c r="AA1601" s="227"/>
      <c r="AB1601" s="227"/>
      <c r="AC1601" s="227"/>
      <c r="AD1601" s="227"/>
      <c r="AE1601" s="227"/>
      <c r="AF1601" s="227"/>
      <c r="AG1601" s="227"/>
      <c r="AH1601" s="227"/>
      <c r="AI1601" s="227"/>
    </row>
    <row r="1602" hidden="1">
      <c r="A1602" s="227"/>
      <c r="B1602" s="227"/>
      <c r="C1602" s="227"/>
      <c r="D1602" s="227"/>
      <c r="E1602" s="227"/>
      <c r="F1602" s="227"/>
      <c r="G1602" s="227"/>
      <c r="H1602" s="227"/>
      <c r="I1602" s="227"/>
      <c r="J1602" s="227"/>
      <c r="K1602" s="227"/>
      <c r="L1602" s="227"/>
      <c r="M1602" s="227"/>
      <c r="N1602" s="227"/>
      <c r="O1602" s="227"/>
      <c r="P1602" s="227"/>
      <c r="Q1602" s="227"/>
      <c r="R1602" s="227"/>
      <c r="S1602" s="227"/>
      <c r="T1602" s="227"/>
      <c r="U1602" s="227"/>
      <c r="V1602" s="227"/>
      <c r="W1602" s="227"/>
      <c r="X1602" s="227"/>
      <c r="Y1602" s="227"/>
      <c r="Z1602" s="227"/>
      <c r="AA1602" s="227"/>
      <c r="AB1602" s="227"/>
      <c r="AC1602" s="227"/>
      <c r="AD1602" s="227"/>
      <c r="AE1602" s="227"/>
      <c r="AF1602" s="227"/>
      <c r="AG1602" s="227"/>
      <c r="AH1602" s="227"/>
      <c r="AI1602" s="227"/>
    </row>
    <row r="1603" hidden="1">
      <c r="A1603" s="227"/>
      <c r="B1603" s="227"/>
      <c r="C1603" s="227"/>
      <c r="D1603" s="227"/>
      <c r="E1603" s="227"/>
      <c r="F1603" s="227"/>
      <c r="G1603" s="227"/>
      <c r="H1603" s="227"/>
      <c r="I1603" s="227"/>
      <c r="J1603" s="227"/>
      <c r="K1603" s="227"/>
      <c r="L1603" s="227"/>
      <c r="M1603" s="227"/>
      <c r="N1603" s="227"/>
      <c r="O1603" s="227"/>
      <c r="P1603" s="227"/>
      <c r="Q1603" s="227"/>
      <c r="R1603" s="227"/>
      <c r="S1603" s="227"/>
      <c r="T1603" s="227"/>
      <c r="U1603" s="227"/>
      <c r="V1603" s="227"/>
      <c r="W1603" s="227"/>
      <c r="X1603" s="227"/>
      <c r="Y1603" s="227"/>
      <c r="Z1603" s="227"/>
      <c r="AA1603" s="227"/>
      <c r="AB1603" s="227"/>
      <c r="AC1603" s="227"/>
      <c r="AD1603" s="227"/>
      <c r="AE1603" s="227"/>
      <c r="AF1603" s="227"/>
      <c r="AG1603" s="227"/>
      <c r="AH1603" s="227"/>
      <c r="AI1603" s="227"/>
    </row>
    <row r="1604" hidden="1">
      <c r="A1604" s="227"/>
      <c r="B1604" s="227"/>
      <c r="C1604" s="227"/>
      <c r="D1604" s="227"/>
      <c r="E1604" s="227"/>
      <c r="F1604" s="227"/>
      <c r="G1604" s="227"/>
      <c r="H1604" s="227"/>
      <c r="I1604" s="227"/>
      <c r="J1604" s="227"/>
      <c r="K1604" s="227"/>
      <c r="L1604" s="227"/>
      <c r="M1604" s="227"/>
      <c r="N1604" s="227"/>
      <c r="O1604" s="227"/>
      <c r="P1604" s="227"/>
      <c r="Q1604" s="227"/>
      <c r="R1604" s="227"/>
      <c r="S1604" s="227"/>
      <c r="T1604" s="227"/>
      <c r="U1604" s="227"/>
      <c r="V1604" s="227"/>
      <c r="W1604" s="227"/>
      <c r="X1604" s="227"/>
      <c r="Y1604" s="227"/>
      <c r="Z1604" s="227"/>
      <c r="AA1604" s="227"/>
      <c r="AB1604" s="227"/>
      <c r="AC1604" s="227"/>
      <c r="AD1604" s="227"/>
      <c r="AE1604" s="227"/>
      <c r="AF1604" s="227"/>
      <c r="AG1604" s="227"/>
      <c r="AH1604" s="227"/>
      <c r="AI1604" s="227"/>
    </row>
    <row r="1605" hidden="1">
      <c r="A1605" s="227"/>
      <c r="B1605" s="227"/>
      <c r="C1605" s="227"/>
      <c r="D1605" s="227"/>
      <c r="E1605" s="227"/>
      <c r="F1605" s="227"/>
      <c r="G1605" s="227"/>
      <c r="H1605" s="227"/>
      <c r="I1605" s="227"/>
      <c r="J1605" s="227"/>
      <c r="K1605" s="227"/>
      <c r="L1605" s="227"/>
      <c r="M1605" s="227"/>
      <c r="N1605" s="227"/>
      <c r="O1605" s="227"/>
      <c r="P1605" s="227"/>
      <c r="Q1605" s="227"/>
      <c r="R1605" s="227"/>
      <c r="S1605" s="227"/>
      <c r="T1605" s="227"/>
      <c r="U1605" s="227"/>
      <c r="V1605" s="227"/>
      <c r="W1605" s="227"/>
      <c r="X1605" s="227"/>
      <c r="Y1605" s="227"/>
      <c r="Z1605" s="227"/>
      <c r="AA1605" s="227"/>
      <c r="AB1605" s="227"/>
      <c r="AC1605" s="227"/>
      <c r="AD1605" s="227"/>
      <c r="AE1605" s="227"/>
      <c r="AF1605" s="227"/>
      <c r="AG1605" s="227"/>
      <c r="AH1605" s="227"/>
      <c r="AI1605" s="227"/>
    </row>
    <row r="1606" hidden="1">
      <c r="A1606" s="227"/>
      <c r="B1606" s="227"/>
      <c r="C1606" s="227"/>
      <c r="D1606" s="227"/>
      <c r="E1606" s="227"/>
      <c r="F1606" s="227"/>
      <c r="G1606" s="227"/>
      <c r="H1606" s="227"/>
      <c r="I1606" s="227"/>
      <c r="J1606" s="227"/>
      <c r="K1606" s="227"/>
      <c r="L1606" s="227"/>
      <c r="M1606" s="227"/>
      <c r="N1606" s="227"/>
      <c r="O1606" s="227"/>
      <c r="P1606" s="227"/>
      <c r="Q1606" s="227"/>
      <c r="R1606" s="227"/>
      <c r="S1606" s="227"/>
      <c r="T1606" s="227"/>
      <c r="U1606" s="227"/>
      <c r="V1606" s="227"/>
      <c r="W1606" s="227"/>
      <c r="X1606" s="227"/>
      <c r="Y1606" s="227"/>
      <c r="Z1606" s="227"/>
      <c r="AA1606" s="227"/>
      <c r="AB1606" s="227"/>
      <c r="AC1606" s="227"/>
      <c r="AD1606" s="227"/>
      <c r="AE1606" s="227"/>
      <c r="AF1606" s="227"/>
      <c r="AG1606" s="227"/>
      <c r="AH1606" s="227"/>
      <c r="AI1606" s="227"/>
    </row>
    <row r="1607" hidden="1">
      <c r="A1607" s="227"/>
      <c r="B1607" s="227"/>
      <c r="C1607" s="227"/>
      <c r="D1607" s="227"/>
      <c r="E1607" s="227"/>
      <c r="F1607" s="227"/>
      <c r="G1607" s="227"/>
      <c r="H1607" s="227"/>
      <c r="I1607" s="227"/>
      <c r="J1607" s="227"/>
      <c r="K1607" s="227"/>
      <c r="L1607" s="227"/>
      <c r="M1607" s="227"/>
      <c r="N1607" s="227"/>
      <c r="O1607" s="227"/>
      <c r="P1607" s="227"/>
      <c r="Q1607" s="227"/>
      <c r="R1607" s="227"/>
      <c r="S1607" s="227"/>
      <c r="T1607" s="227"/>
      <c r="U1607" s="227"/>
      <c r="V1607" s="227"/>
      <c r="W1607" s="227"/>
      <c r="X1607" s="227"/>
      <c r="Y1607" s="227"/>
      <c r="Z1607" s="227"/>
      <c r="AA1607" s="227"/>
      <c r="AB1607" s="227"/>
      <c r="AC1607" s="227"/>
      <c r="AD1607" s="227"/>
      <c r="AE1607" s="227"/>
      <c r="AF1607" s="227"/>
      <c r="AG1607" s="227"/>
      <c r="AH1607" s="227"/>
      <c r="AI1607" s="227"/>
    </row>
    <row r="1608" hidden="1">
      <c r="A1608" s="227"/>
      <c r="B1608" s="227"/>
      <c r="C1608" s="227"/>
      <c r="D1608" s="227"/>
      <c r="E1608" s="227"/>
      <c r="F1608" s="227"/>
      <c r="G1608" s="227"/>
      <c r="H1608" s="227"/>
      <c r="I1608" s="227"/>
      <c r="J1608" s="227"/>
      <c r="K1608" s="227"/>
      <c r="L1608" s="227"/>
      <c r="M1608" s="227"/>
      <c r="N1608" s="227"/>
      <c r="O1608" s="227"/>
      <c r="P1608" s="227"/>
      <c r="Q1608" s="227"/>
      <c r="R1608" s="227"/>
      <c r="S1608" s="227"/>
      <c r="T1608" s="227"/>
      <c r="U1608" s="227"/>
      <c r="V1608" s="227"/>
      <c r="W1608" s="227"/>
      <c r="X1608" s="227"/>
      <c r="Y1608" s="227"/>
      <c r="Z1608" s="227"/>
      <c r="AA1608" s="227"/>
      <c r="AB1608" s="227"/>
      <c r="AC1608" s="227"/>
      <c r="AD1608" s="227"/>
      <c r="AE1608" s="227"/>
      <c r="AF1608" s="227"/>
      <c r="AG1608" s="227"/>
      <c r="AH1608" s="227"/>
      <c r="AI1608" s="227"/>
    </row>
    <row r="1609" hidden="1">
      <c r="A1609" s="227"/>
      <c r="B1609" s="227"/>
      <c r="C1609" s="227"/>
      <c r="D1609" s="227"/>
      <c r="E1609" s="227"/>
      <c r="F1609" s="227"/>
      <c r="G1609" s="227"/>
      <c r="H1609" s="227"/>
      <c r="I1609" s="227"/>
      <c r="J1609" s="227"/>
      <c r="K1609" s="227"/>
      <c r="L1609" s="227"/>
      <c r="M1609" s="227"/>
      <c r="N1609" s="227"/>
      <c r="O1609" s="227"/>
      <c r="P1609" s="227"/>
      <c r="Q1609" s="227"/>
      <c r="R1609" s="227"/>
      <c r="S1609" s="227"/>
      <c r="T1609" s="227"/>
      <c r="U1609" s="227"/>
      <c r="V1609" s="227"/>
      <c r="W1609" s="227"/>
      <c r="X1609" s="227"/>
      <c r="Y1609" s="227"/>
      <c r="Z1609" s="227"/>
      <c r="AA1609" s="227"/>
      <c r="AB1609" s="227"/>
      <c r="AC1609" s="227"/>
      <c r="AD1609" s="227"/>
      <c r="AE1609" s="227"/>
      <c r="AF1609" s="227"/>
      <c r="AG1609" s="227"/>
      <c r="AH1609" s="227"/>
      <c r="AI1609" s="227"/>
    </row>
    <row r="1610" hidden="1">
      <c r="A1610" s="227"/>
      <c r="B1610" s="227"/>
      <c r="C1610" s="227"/>
      <c r="D1610" s="227"/>
      <c r="E1610" s="227"/>
      <c r="F1610" s="227"/>
      <c r="G1610" s="227"/>
      <c r="H1610" s="227"/>
      <c r="I1610" s="227"/>
      <c r="J1610" s="227"/>
      <c r="K1610" s="227"/>
      <c r="L1610" s="227"/>
      <c r="M1610" s="227"/>
      <c r="N1610" s="227"/>
      <c r="O1610" s="227"/>
      <c r="P1610" s="227"/>
      <c r="Q1610" s="227"/>
      <c r="R1610" s="227"/>
      <c r="S1610" s="227"/>
      <c r="T1610" s="227"/>
      <c r="U1610" s="227"/>
      <c r="V1610" s="227"/>
      <c r="W1610" s="227"/>
      <c r="X1610" s="227"/>
      <c r="Y1610" s="227"/>
      <c r="Z1610" s="227"/>
      <c r="AA1610" s="227"/>
      <c r="AB1610" s="227"/>
      <c r="AC1610" s="227"/>
      <c r="AD1610" s="227"/>
      <c r="AE1610" s="227"/>
      <c r="AF1610" s="227"/>
      <c r="AG1610" s="227"/>
      <c r="AH1610" s="227"/>
      <c r="AI1610" s="227"/>
    </row>
    <row r="1611" hidden="1">
      <c r="A1611" s="227"/>
      <c r="B1611" s="227"/>
      <c r="C1611" s="227"/>
      <c r="D1611" s="227"/>
      <c r="E1611" s="227"/>
      <c r="F1611" s="227"/>
      <c r="G1611" s="227"/>
      <c r="H1611" s="227"/>
      <c r="I1611" s="227"/>
      <c r="J1611" s="227"/>
      <c r="K1611" s="227"/>
      <c r="L1611" s="227"/>
      <c r="M1611" s="227"/>
      <c r="N1611" s="227"/>
      <c r="O1611" s="227"/>
      <c r="P1611" s="227"/>
      <c r="Q1611" s="227"/>
      <c r="R1611" s="227"/>
      <c r="S1611" s="227"/>
      <c r="T1611" s="227"/>
      <c r="U1611" s="227"/>
      <c r="V1611" s="227"/>
      <c r="W1611" s="227"/>
      <c r="X1611" s="227"/>
      <c r="Y1611" s="227"/>
      <c r="Z1611" s="227"/>
      <c r="AA1611" s="227"/>
      <c r="AB1611" s="227"/>
      <c r="AC1611" s="227"/>
      <c r="AD1611" s="227"/>
      <c r="AE1611" s="227"/>
      <c r="AF1611" s="227"/>
      <c r="AG1611" s="227"/>
      <c r="AH1611" s="227"/>
      <c r="AI1611" s="227"/>
    </row>
    <row r="1612" hidden="1">
      <c r="A1612" s="227"/>
      <c r="B1612" s="227"/>
      <c r="C1612" s="227"/>
      <c r="D1612" s="227"/>
      <c r="E1612" s="227"/>
      <c r="F1612" s="227"/>
      <c r="G1612" s="227"/>
      <c r="H1612" s="227"/>
      <c r="I1612" s="227"/>
      <c r="J1612" s="227"/>
      <c r="K1612" s="227"/>
      <c r="L1612" s="227"/>
      <c r="M1612" s="227"/>
      <c r="N1612" s="227"/>
      <c r="O1612" s="227"/>
      <c r="P1612" s="227"/>
      <c r="Q1612" s="227"/>
      <c r="R1612" s="227"/>
      <c r="S1612" s="227"/>
      <c r="T1612" s="227"/>
      <c r="U1612" s="227"/>
      <c r="V1612" s="227"/>
      <c r="W1612" s="227"/>
      <c r="X1612" s="227"/>
      <c r="Y1612" s="227"/>
      <c r="Z1612" s="227"/>
      <c r="AA1612" s="227"/>
      <c r="AB1612" s="227"/>
      <c r="AC1612" s="227"/>
      <c r="AD1612" s="227"/>
      <c r="AE1612" s="227"/>
      <c r="AF1612" s="227"/>
      <c r="AG1612" s="227"/>
      <c r="AH1612" s="227"/>
      <c r="AI1612" s="227"/>
    </row>
    <row r="1613" hidden="1">
      <c r="A1613" s="227"/>
      <c r="B1613" s="227"/>
      <c r="C1613" s="227"/>
      <c r="D1613" s="227"/>
      <c r="E1613" s="227"/>
      <c r="F1613" s="227"/>
      <c r="G1613" s="227"/>
      <c r="H1613" s="227"/>
      <c r="I1613" s="227"/>
      <c r="J1613" s="227"/>
      <c r="K1613" s="227"/>
      <c r="L1613" s="227"/>
      <c r="M1613" s="227"/>
      <c r="N1613" s="227"/>
      <c r="O1613" s="227"/>
      <c r="P1613" s="227"/>
      <c r="Q1613" s="227"/>
      <c r="R1613" s="227"/>
      <c r="S1613" s="227"/>
      <c r="T1613" s="227"/>
      <c r="U1613" s="227"/>
      <c r="V1613" s="227"/>
      <c r="W1613" s="227"/>
      <c r="X1613" s="227"/>
      <c r="Y1613" s="227"/>
      <c r="Z1613" s="227"/>
      <c r="AA1613" s="227"/>
      <c r="AB1613" s="227"/>
      <c r="AC1613" s="227"/>
      <c r="AD1613" s="227"/>
      <c r="AE1613" s="227"/>
      <c r="AF1613" s="227"/>
      <c r="AG1613" s="227"/>
      <c r="AH1613" s="227"/>
      <c r="AI1613" s="227"/>
    </row>
    <row r="1614" hidden="1">
      <c r="A1614" s="227"/>
      <c r="B1614" s="227"/>
      <c r="C1614" s="227"/>
      <c r="D1614" s="227"/>
      <c r="E1614" s="227"/>
      <c r="F1614" s="227"/>
      <c r="G1614" s="227"/>
      <c r="H1614" s="227"/>
      <c r="I1614" s="227"/>
      <c r="J1614" s="227"/>
      <c r="K1614" s="227"/>
      <c r="L1614" s="227"/>
      <c r="M1614" s="227"/>
      <c r="N1614" s="227"/>
      <c r="O1614" s="227"/>
      <c r="P1614" s="227"/>
      <c r="Q1614" s="227"/>
      <c r="R1614" s="227"/>
      <c r="S1614" s="227"/>
      <c r="T1614" s="227"/>
      <c r="U1614" s="227"/>
      <c r="V1614" s="227"/>
      <c r="W1614" s="227"/>
      <c r="X1614" s="227"/>
      <c r="Y1614" s="227"/>
      <c r="Z1614" s="227"/>
      <c r="AA1614" s="227"/>
      <c r="AB1614" s="227"/>
      <c r="AC1614" s="227"/>
      <c r="AD1614" s="227"/>
      <c r="AE1614" s="227"/>
      <c r="AF1614" s="227"/>
      <c r="AG1614" s="227"/>
      <c r="AH1614" s="227"/>
      <c r="AI1614" s="227"/>
    </row>
    <row r="1615" hidden="1">
      <c r="A1615" s="227"/>
      <c r="B1615" s="227"/>
      <c r="C1615" s="227"/>
      <c r="D1615" s="227"/>
      <c r="E1615" s="227"/>
      <c r="F1615" s="227"/>
      <c r="G1615" s="227"/>
      <c r="H1615" s="227"/>
      <c r="I1615" s="227"/>
      <c r="J1615" s="227"/>
      <c r="K1615" s="227"/>
      <c r="L1615" s="227"/>
      <c r="M1615" s="227"/>
      <c r="N1615" s="227"/>
      <c r="O1615" s="227"/>
      <c r="P1615" s="227"/>
      <c r="Q1615" s="227"/>
      <c r="R1615" s="227"/>
      <c r="S1615" s="227"/>
      <c r="T1615" s="227"/>
      <c r="U1615" s="227"/>
      <c r="V1615" s="227"/>
      <c r="W1615" s="227"/>
      <c r="X1615" s="227"/>
      <c r="Y1615" s="227"/>
      <c r="Z1615" s="227"/>
      <c r="AA1615" s="227"/>
      <c r="AB1615" s="227"/>
      <c r="AC1615" s="227"/>
      <c r="AD1615" s="227"/>
      <c r="AE1615" s="227"/>
      <c r="AF1615" s="227"/>
      <c r="AG1615" s="227"/>
      <c r="AH1615" s="227"/>
      <c r="AI1615" s="227"/>
    </row>
    <row r="1616" hidden="1">
      <c r="A1616" s="227"/>
      <c r="B1616" s="227"/>
      <c r="C1616" s="227"/>
      <c r="D1616" s="227"/>
      <c r="E1616" s="227"/>
      <c r="F1616" s="227"/>
      <c r="G1616" s="227"/>
      <c r="H1616" s="227"/>
      <c r="I1616" s="227"/>
      <c r="J1616" s="227"/>
      <c r="K1616" s="227"/>
      <c r="L1616" s="227"/>
      <c r="M1616" s="227"/>
      <c r="N1616" s="227"/>
      <c r="O1616" s="227"/>
      <c r="P1616" s="227"/>
      <c r="Q1616" s="227"/>
      <c r="R1616" s="227"/>
      <c r="S1616" s="227"/>
      <c r="T1616" s="227"/>
      <c r="U1616" s="227"/>
      <c r="V1616" s="227"/>
      <c r="W1616" s="227"/>
      <c r="X1616" s="227"/>
      <c r="Y1616" s="227"/>
      <c r="Z1616" s="227"/>
      <c r="AA1616" s="227"/>
      <c r="AB1616" s="227"/>
      <c r="AC1616" s="227"/>
      <c r="AD1616" s="227"/>
      <c r="AE1616" s="227"/>
      <c r="AF1616" s="227"/>
      <c r="AG1616" s="227"/>
      <c r="AH1616" s="227"/>
      <c r="AI1616" s="227"/>
    </row>
    <row r="1617" hidden="1">
      <c r="A1617" s="227"/>
      <c r="B1617" s="227"/>
      <c r="C1617" s="227"/>
      <c r="D1617" s="227"/>
      <c r="E1617" s="227"/>
      <c r="F1617" s="227"/>
      <c r="G1617" s="227"/>
      <c r="H1617" s="227"/>
      <c r="I1617" s="227"/>
      <c r="J1617" s="227"/>
      <c r="K1617" s="227"/>
      <c r="L1617" s="227"/>
      <c r="M1617" s="227"/>
      <c r="N1617" s="227"/>
      <c r="O1617" s="227"/>
      <c r="P1617" s="227"/>
      <c r="Q1617" s="227"/>
      <c r="R1617" s="227"/>
      <c r="S1617" s="227"/>
      <c r="T1617" s="227"/>
      <c r="U1617" s="227"/>
      <c r="V1617" s="227"/>
      <c r="W1617" s="227"/>
      <c r="X1617" s="227"/>
      <c r="Y1617" s="227"/>
      <c r="Z1617" s="227"/>
      <c r="AA1617" s="227"/>
      <c r="AB1617" s="227"/>
      <c r="AC1617" s="227"/>
      <c r="AD1617" s="227"/>
      <c r="AE1617" s="227"/>
      <c r="AF1617" s="227"/>
      <c r="AG1617" s="227"/>
      <c r="AH1617" s="227"/>
      <c r="AI1617" s="227"/>
    </row>
    <row r="1618" hidden="1">
      <c r="A1618" s="227"/>
      <c r="B1618" s="227"/>
      <c r="C1618" s="227"/>
      <c r="D1618" s="227"/>
      <c r="E1618" s="227"/>
      <c r="F1618" s="227"/>
      <c r="G1618" s="227"/>
      <c r="H1618" s="227"/>
      <c r="I1618" s="227"/>
      <c r="J1618" s="227"/>
      <c r="K1618" s="227"/>
      <c r="L1618" s="227"/>
      <c r="M1618" s="227"/>
      <c r="N1618" s="227"/>
      <c r="O1618" s="227"/>
      <c r="P1618" s="227"/>
      <c r="Q1618" s="227"/>
      <c r="R1618" s="227"/>
      <c r="S1618" s="227"/>
      <c r="T1618" s="227"/>
      <c r="U1618" s="227"/>
      <c r="V1618" s="227"/>
      <c r="W1618" s="227"/>
      <c r="X1618" s="227"/>
      <c r="Y1618" s="227"/>
      <c r="Z1618" s="227"/>
      <c r="AA1618" s="227"/>
      <c r="AB1618" s="227"/>
      <c r="AC1618" s="227"/>
      <c r="AD1618" s="227"/>
      <c r="AE1618" s="227"/>
      <c r="AF1618" s="227"/>
      <c r="AG1618" s="227"/>
      <c r="AH1618" s="227"/>
      <c r="AI1618" s="227"/>
    </row>
    <row r="1619" hidden="1">
      <c r="A1619" s="227"/>
      <c r="B1619" s="227"/>
      <c r="C1619" s="227"/>
      <c r="D1619" s="227"/>
      <c r="E1619" s="227"/>
      <c r="F1619" s="227"/>
      <c r="G1619" s="227"/>
      <c r="H1619" s="227"/>
      <c r="I1619" s="227"/>
      <c r="J1619" s="227"/>
      <c r="K1619" s="227"/>
      <c r="L1619" s="227"/>
      <c r="M1619" s="227"/>
      <c r="N1619" s="227"/>
      <c r="O1619" s="227"/>
      <c r="P1619" s="227"/>
      <c r="Q1619" s="227"/>
      <c r="R1619" s="227"/>
      <c r="S1619" s="227"/>
      <c r="T1619" s="227"/>
      <c r="U1619" s="227"/>
      <c r="V1619" s="227"/>
      <c r="W1619" s="227"/>
      <c r="X1619" s="227"/>
      <c r="Y1619" s="227"/>
      <c r="Z1619" s="227"/>
      <c r="AA1619" s="227"/>
      <c r="AB1619" s="227"/>
      <c r="AC1619" s="227"/>
      <c r="AD1619" s="227"/>
      <c r="AE1619" s="227"/>
      <c r="AF1619" s="227"/>
      <c r="AG1619" s="227"/>
      <c r="AH1619" s="227"/>
      <c r="AI1619" s="227"/>
    </row>
    <row r="1620" hidden="1">
      <c r="A1620" s="227"/>
      <c r="B1620" s="227"/>
      <c r="C1620" s="227"/>
      <c r="D1620" s="227"/>
      <c r="E1620" s="227"/>
      <c r="F1620" s="227"/>
      <c r="G1620" s="227"/>
      <c r="H1620" s="227"/>
      <c r="I1620" s="227"/>
      <c r="J1620" s="227"/>
      <c r="K1620" s="227"/>
      <c r="L1620" s="227"/>
      <c r="M1620" s="227"/>
      <c r="N1620" s="227"/>
      <c r="O1620" s="227"/>
      <c r="P1620" s="227"/>
      <c r="Q1620" s="227"/>
      <c r="R1620" s="227"/>
      <c r="S1620" s="227"/>
      <c r="T1620" s="227"/>
      <c r="U1620" s="227"/>
      <c r="V1620" s="227"/>
      <c r="W1620" s="227"/>
      <c r="X1620" s="227"/>
      <c r="Y1620" s="227"/>
      <c r="Z1620" s="227"/>
      <c r="AA1620" s="227"/>
      <c r="AB1620" s="227"/>
      <c r="AC1620" s="227"/>
      <c r="AD1620" s="227"/>
      <c r="AE1620" s="227"/>
      <c r="AF1620" s="227"/>
      <c r="AG1620" s="227"/>
      <c r="AH1620" s="227"/>
      <c r="AI1620" s="227"/>
    </row>
    <row r="1621" hidden="1">
      <c r="A1621" s="227"/>
      <c r="B1621" s="227"/>
      <c r="C1621" s="227"/>
      <c r="D1621" s="227"/>
      <c r="E1621" s="227"/>
      <c r="F1621" s="227"/>
      <c r="G1621" s="227"/>
      <c r="H1621" s="227"/>
      <c r="I1621" s="227"/>
      <c r="J1621" s="227"/>
      <c r="K1621" s="227"/>
      <c r="L1621" s="227"/>
      <c r="M1621" s="227"/>
      <c r="N1621" s="227"/>
      <c r="O1621" s="227"/>
      <c r="P1621" s="227"/>
      <c r="Q1621" s="227"/>
      <c r="R1621" s="227"/>
      <c r="S1621" s="227"/>
      <c r="T1621" s="227"/>
      <c r="U1621" s="227"/>
      <c r="V1621" s="227"/>
      <c r="W1621" s="227"/>
      <c r="X1621" s="227"/>
      <c r="Y1621" s="227"/>
      <c r="Z1621" s="227"/>
      <c r="AA1621" s="227"/>
      <c r="AB1621" s="227"/>
      <c r="AC1621" s="227"/>
      <c r="AD1621" s="227"/>
      <c r="AE1621" s="227"/>
      <c r="AF1621" s="227"/>
      <c r="AG1621" s="227"/>
      <c r="AH1621" s="227"/>
      <c r="AI1621" s="227"/>
    </row>
    <row r="1622" hidden="1">
      <c r="A1622" s="227"/>
      <c r="B1622" s="227"/>
      <c r="C1622" s="227"/>
      <c r="D1622" s="227"/>
      <c r="E1622" s="227"/>
      <c r="F1622" s="227"/>
      <c r="G1622" s="227"/>
      <c r="H1622" s="227"/>
      <c r="I1622" s="227"/>
      <c r="J1622" s="227"/>
      <c r="K1622" s="227"/>
      <c r="L1622" s="227"/>
      <c r="M1622" s="227"/>
      <c r="N1622" s="227"/>
      <c r="O1622" s="227"/>
      <c r="P1622" s="227"/>
      <c r="Q1622" s="227"/>
      <c r="R1622" s="227"/>
      <c r="S1622" s="227"/>
      <c r="T1622" s="227"/>
      <c r="U1622" s="227"/>
      <c r="V1622" s="227"/>
      <c r="W1622" s="227"/>
      <c r="X1622" s="227"/>
      <c r="Y1622" s="227"/>
      <c r="Z1622" s="227"/>
      <c r="AA1622" s="227"/>
      <c r="AB1622" s="227"/>
      <c r="AC1622" s="227"/>
      <c r="AD1622" s="227"/>
      <c r="AE1622" s="227"/>
      <c r="AF1622" s="227"/>
      <c r="AG1622" s="227"/>
      <c r="AH1622" s="227"/>
      <c r="AI1622" s="227"/>
    </row>
    <row r="1623" hidden="1">
      <c r="A1623" s="227"/>
      <c r="B1623" s="227"/>
      <c r="C1623" s="227"/>
      <c r="D1623" s="227"/>
      <c r="E1623" s="227"/>
      <c r="F1623" s="227"/>
      <c r="G1623" s="227"/>
      <c r="H1623" s="227"/>
      <c r="I1623" s="227"/>
      <c r="J1623" s="227"/>
      <c r="K1623" s="227"/>
      <c r="L1623" s="227"/>
      <c r="M1623" s="227"/>
      <c r="N1623" s="227"/>
      <c r="O1623" s="227"/>
      <c r="P1623" s="227"/>
      <c r="Q1623" s="227"/>
      <c r="R1623" s="227"/>
      <c r="S1623" s="227"/>
      <c r="T1623" s="227"/>
      <c r="U1623" s="227"/>
      <c r="V1623" s="227"/>
      <c r="W1623" s="227"/>
      <c r="X1623" s="227"/>
      <c r="Y1623" s="227"/>
      <c r="Z1623" s="227"/>
      <c r="AA1623" s="227"/>
      <c r="AB1623" s="227"/>
      <c r="AC1623" s="227"/>
      <c r="AD1623" s="227"/>
      <c r="AE1623" s="227"/>
      <c r="AF1623" s="227"/>
      <c r="AG1623" s="227"/>
      <c r="AH1623" s="227"/>
      <c r="AI1623" s="227"/>
    </row>
    <row r="1624" hidden="1">
      <c r="A1624" s="227"/>
      <c r="B1624" s="227"/>
      <c r="C1624" s="227"/>
      <c r="D1624" s="227"/>
      <c r="E1624" s="227"/>
      <c r="F1624" s="227"/>
      <c r="G1624" s="227"/>
      <c r="H1624" s="227"/>
      <c r="I1624" s="227"/>
      <c r="J1624" s="227"/>
      <c r="K1624" s="227"/>
      <c r="L1624" s="227"/>
      <c r="M1624" s="227"/>
      <c r="N1624" s="227"/>
      <c r="O1624" s="227"/>
      <c r="P1624" s="227"/>
      <c r="Q1624" s="227"/>
      <c r="R1624" s="227"/>
      <c r="S1624" s="227"/>
      <c r="T1624" s="227"/>
      <c r="U1624" s="227"/>
      <c r="V1624" s="227"/>
      <c r="W1624" s="227"/>
      <c r="X1624" s="227"/>
      <c r="Y1624" s="227"/>
      <c r="Z1624" s="227"/>
      <c r="AA1624" s="227"/>
      <c r="AB1624" s="227"/>
      <c r="AC1624" s="227"/>
      <c r="AD1624" s="227"/>
      <c r="AE1624" s="227"/>
      <c r="AF1624" s="227"/>
      <c r="AG1624" s="227"/>
      <c r="AH1624" s="227"/>
      <c r="AI1624" s="227"/>
    </row>
    <row r="1625" hidden="1">
      <c r="A1625" s="227"/>
      <c r="B1625" s="227"/>
      <c r="C1625" s="227"/>
      <c r="D1625" s="227"/>
      <c r="E1625" s="227"/>
      <c r="F1625" s="227"/>
      <c r="G1625" s="227"/>
      <c r="H1625" s="227"/>
      <c r="I1625" s="227"/>
      <c r="J1625" s="227"/>
      <c r="K1625" s="227"/>
      <c r="L1625" s="227"/>
      <c r="M1625" s="227"/>
      <c r="N1625" s="227"/>
      <c r="O1625" s="227"/>
      <c r="P1625" s="227"/>
      <c r="Q1625" s="227"/>
      <c r="R1625" s="227"/>
      <c r="S1625" s="227"/>
      <c r="T1625" s="227"/>
      <c r="U1625" s="227"/>
      <c r="V1625" s="227"/>
      <c r="W1625" s="227"/>
      <c r="X1625" s="227"/>
      <c r="Y1625" s="227"/>
      <c r="Z1625" s="227"/>
      <c r="AA1625" s="227"/>
      <c r="AB1625" s="227"/>
      <c r="AC1625" s="227"/>
      <c r="AD1625" s="227"/>
      <c r="AE1625" s="227"/>
      <c r="AF1625" s="227"/>
      <c r="AG1625" s="227"/>
      <c r="AH1625" s="227"/>
      <c r="AI1625" s="227"/>
    </row>
    <row r="1626" hidden="1">
      <c r="A1626" s="227"/>
      <c r="B1626" s="227"/>
      <c r="C1626" s="227"/>
      <c r="D1626" s="227"/>
      <c r="E1626" s="227"/>
      <c r="F1626" s="227"/>
      <c r="G1626" s="227"/>
      <c r="H1626" s="227"/>
      <c r="I1626" s="227"/>
      <c r="J1626" s="227"/>
      <c r="K1626" s="227"/>
      <c r="L1626" s="227"/>
      <c r="M1626" s="227"/>
      <c r="N1626" s="227"/>
      <c r="O1626" s="227"/>
      <c r="P1626" s="227"/>
      <c r="Q1626" s="227"/>
      <c r="R1626" s="227"/>
      <c r="S1626" s="227"/>
      <c r="T1626" s="227"/>
      <c r="U1626" s="227"/>
      <c r="V1626" s="227"/>
      <c r="W1626" s="227"/>
      <c r="X1626" s="227"/>
      <c r="Y1626" s="227"/>
      <c r="Z1626" s="227"/>
      <c r="AA1626" s="227"/>
      <c r="AB1626" s="227"/>
      <c r="AC1626" s="227"/>
      <c r="AD1626" s="227"/>
      <c r="AE1626" s="227"/>
      <c r="AF1626" s="227"/>
      <c r="AG1626" s="227"/>
      <c r="AH1626" s="227"/>
      <c r="AI1626" s="227"/>
    </row>
    <row r="1627" hidden="1">
      <c r="A1627" s="227"/>
      <c r="B1627" s="227"/>
      <c r="C1627" s="227"/>
      <c r="D1627" s="227"/>
      <c r="E1627" s="227"/>
      <c r="F1627" s="227"/>
      <c r="G1627" s="227"/>
      <c r="H1627" s="227"/>
      <c r="I1627" s="227"/>
      <c r="J1627" s="227"/>
      <c r="K1627" s="227"/>
      <c r="L1627" s="227"/>
      <c r="M1627" s="227"/>
      <c r="N1627" s="227"/>
      <c r="O1627" s="227"/>
      <c r="P1627" s="227"/>
      <c r="Q1627" s="227"/>
      <c r="R1627" s="227"/>
      <c r="S1627" s="227"/>
      <c r="T1627" s="227"/>
      <c r="U1627" s="227"/>
      <c r="V1627" s="227"/>
      <c r="W1627" s="227"/>
      <c r="X1627" s="227"/>
      <c r="Y1627" s="227"/>
      <c r="Z1627" s="227"/>
      <c r="AA1627" s="227"/>
      <c r="AB1627" s="227"/>
      <c r="AC1627" s="227"/>
      <c r="AD1627" s="227"/>
      <c r="AE1627" s="227"/>
      <c r="AF1627" s="227"/>
      <c r="AG1627" s="227"/>
      <c r="AH1627" s="227"/>
      <c r="AI1627" s="227"/>
    </row>
    <row r="1628" hidden="1">
      <c r="A1628" s="227"/>
      <c r="B1628" s="227"/>
      <c r="C1628" s="227"/>
      <c r="D1628" s="227"/>
      <c r="E1628" s="227"/>
      <c r="F1628" s="227"/>
      <c r="G1628" s="227"/>
      <c r="H1628" s="227"/>
      <c r="I1628" s="227"/>
      <c r="J1628" s="227"/>
      <c r="K1628" s="227"/>
      <c r="L1628" s="227"/>
      <c r="M1628" s="227"/>
      <c r="N1628" s="227"/>
      <c r="O1628" s="227"/>
      <c r="P1628" s="227"/>
      <c r="Q1628" s="227"/>
      <c r="R1628" s="227"/>
      <c r="S1628" s="227"/>
      <c r="T1628" s="227"/>
      <c r="U1628" s="227"/>
      <c r="V1628" s="227"/>
      <c r="W1628" s="227"/>
      <c r="X1628" s="227"/>
      <c r="Y1628" s="227"/>
      <c r="Z1628" s="227"/>
      <c r="AA1628" s="227"/>
      <c r="AB1628" s="227"/>
      <c r="AC1628" s="227"/>
      <c r="AD1628" s="227"/>
      <c r="AE1628" s="227"/>
      <c r="AF1628" s="227"/>
      <c r="AG1628" s="227"/>
      <c r="AH1628" s="227"/>
      <c r="AI1628" s="227"/>
    </row>
    <row r="1629" hidden="1">
      <c r="A1629" s="227"/>
      <c r="B1629" s="227"/>
      <c r="C1629" s="227"/>
      <c r="D1629" s="227"/>
      <c r="E1629" s="227"/>
      <c r="F1629" s="227"/>
      <c r="G1629" s="227"/>
      <c r="H1629" s="227"/>
      <c r="I1629" s="227"/>
      <c r="J1629" s="227"/>
      <c r="K1629" s="227"/>
      <c r="L1629" s="227"/>
      <c r="M1629" s="227"/>
      <c r="N1629" s="227"/>
      <c r="O1629" s="227"/>
      <c r="P1629" s="227"/>
      <c r="Q1629" s="227"/>
      <c r="R1629" s="227"/>
      <c r="S1629" s="227"/>
      <c r="T1629" s="227"/>
      <c r="U1629" s="227"/>
      <c r="V1629" s="227"/>
      <c r="W1629" s="227"/>
      <c r="X1629" s="227"/>
      <c r="Y1629" s="227"/>
      <c r="Z1629" s="227"/>
      <c r="AA1629" s="227"/>
      <c r="AB1629" s="227"/>
      <c r="AC1629" s="227"/>
      <c r="AD1629" s="227"/>
      <c r="AE1629" s="227"/>
      <c r="AF1629" s="227"/>
      <c r="AG1629" s="227"/>
      <c r="AH1629" s="227"/>
      <c r="AI1629" s="227"/>
    </row>
    <row r="1630" hidden="1">
      <c r="A1630" s="227"/>
      <c r="B1630" s="227"/>
      <c r="C1630" s="227"/>
      <c r="D1630" s="227"/>
      <c r="E1630" s="227"/>
      <c r="F1630" s="227"/>
      <c r="G1630" s="227"/>
      <c r="H1630" s="227"/>
      <c r="I1630" s="227"/>
      <c r="J1630" s="227"/>
      <c r="K1630" s="227"/>
      <c r="L1630" s="227"/>
      <c r="M1630" s="227"/>
      <c r="N1630" s="227"/>
      <c r="O1630" s="227"/>
      <c r="P1630" s="227"/>
      <c r="Q1630" s="227"/>
      <c r="R1630" s="227"/>
      <c r="S1630" s="227"/>
      <c r="T1630" s="227"/>
      <c r="U1630" s="227"/>
      <c r="V1630" s="227"/>
      <c r="W1630" s="227"/>
      <c r="X1630" s="227"/>
      <c r="Y1630" s="227"/>
      <c r="Z1630" s="227"/>
      <c r="AA1630" s="227"/>
      <c r="AB1630" s="227"/>
      <c r="AC1630" s="227"/>
      <c r="AD1630" s="227"/>
      <c r="AE1630" s="227"/>
      <c r="AF1630" s="227"/>
      <c r="AG1630" s="227"/>
      <c r="AH1630" s="227"/>
      <c r="AI1630" s="227"/>
    </row>
    <row r="1631" hidden="1">
      <c r="A1631" s="227"/>
      <c r="B1631" s="227"/>
      <c r="C1631" s="227"/>
      <c r="D1631" s="227"/>
      <c r="E1631" s="227"/>
      <c r="F1631" s="227"/>
      <c r="G1631" s="227"/>
      <c r="H1631" s="227"/>
      <c r="I1631" s="227"/>
      <c r="J1631" s="227"/>
      <c r="K1631" s="227"/>
      <c r="L1631" s="227"/>
      <c r="M1631" s="227"/>
      <c r="N1631" s="227"/>
      <c r="O1631" s="227"/>
      <c r="P1631" s="227"/>
      <c r="Q1631" s="227"/>
      <c r="R1631" s="227"/>
      <c r="S1631" s="227"/>
      <c r="T1631" s="227"/>
      <c r="U1631" s="227"/>
      <c r="V1631" s="227"/>
      <c r="W1631" s="227"/>
      <c r="X1631" s="227"/>
      <c r="Y1631" s="227"/>
      <c r="Z1631" s="227"/>
      <c r="AA1631" s="227"/>
      <c r="AB1631" s="227"/>
      <c r="AC1631" s="227"/>
      <c r="AD1631" s="227"/>
      <c r="AE1631" s="227"/>
      <c r="AF1631" s="227"/>
      <c r="AG1631" s="227"/>
      <c r="AH1631" s="227"/>
      <c r="AI1631" s="227"/>
    </row>
    <row r="1632" hidden="1">
      <c r="A1632" s="227"/>
      <c r="B1632" s="227"/>
      <c r="C1632" s="227"/>
      <c r="D1632" s="227"/>
      <c r="E1632" s="227"/>
      <c r="F1632" s="227"/>
      <c r="G1632" s="227"/>
      <c r="H1632" s="227"/>
      <c r="I1632" s="227"/>
      <c r="J1632" s="227"/>
      <c r="K1632" s="227"/>
      <c r="L1632" s="227"/>
      <c r="M1632" s="227"/>
      <c r="N1632" s="227"/>
      <c r="O1632" s="227"/>
      <c r="P1632" s="227"/>
      <c r="Q1632" s="227"/>
      <c r="R1632" s="227"/>
      <c r="S1632" s="227"/>
      <c r="T1632" s="227"/>
      <c r="U1632" s="227"/>
      <c r="V1632" s="227"/>
      <c r="W1632" s="227"/>
      <c r="X1632" s="227"/>
      <c r="Y1632" s="227"/>
      <c r="Z1632" s="227"/>
      <c r="AA1632" s="227"/>
      <c r="AB1632" s="227"/>
      <c r="AC1632" s="227"/>
      <c r="AD1632" s="227"/>
      <c r="AE1632" s="227"/>
      <c r="AF1632" s="227"/>
      <c r="AG1632" s="227"/>
      <c r="AH1632" s="227"/>
      <c r="AI1632" s="227"/>
    </row>
    <row r="1633" hidden="1">
      <c r="A1633" s="227"/>
      <c r="B1633" s="227"/>
      <c r="C1633" s="227"/>
      <c r="D1633" s="227"/>
      <c r="E1633" s="227"/>
      <c r="F1633" s="227"/>
      <c r="G1633" s="227"/>
      <c r="H1633" s="227"/>
      <c r="I1633" s="227"/>
      <c r="J1633" s="227"/>
      <c r="K1633" s="227"/>
      <c r="L1633" s="227"/>
      <c r="M1633" s="227"/>
      <c r="N1633" s="227"/>
      <c r="O1633" s="227"/>
      <c r="P1633" s="227"/>
      <c r="Q1633" s="227"/>
      <c r="R1633" s="227"/>
      <c r="S1633" s="227"/>
      <c r="T1633" s="227"/>
      <c r="U1633" s="227"/>
      <c r="V1633" s="227"/>
      <c r="W1633" s="227"/>
      <c r="X1633" s="227"/>
      <c r="Y1633" s="227"/>
      <c r="Z1633" s="227"/>
      <c r="AA1633" s="227"/>
      <c r="AB1633" s="227"/>
      <c r="AC1633" s="227"/>
      <c r="AD1633" s="227"/>
      <c r="AE1633" s="227"/>
      <c r="AF1633" s="227"/>
      <c r="AG1633" s="227"/>
      <c r="AH1633" s="227"/>
      <c r="AI1633" s="227"/>
    </row>
    <row r="1634" hidden="1">
      <c r="A1634" s="227"/>
      <c r="B1634" s="227"/>
      <c r="C1634" s="227"/>
      <c r="D1634" s="227"/>
      <c r="E1634" s="227"/>
      <c r="F1634" s="227"/>
      <c r="G1634" s="227"/>
      <c r="H1634" s="227"/>
      <c r="I1634" s="227"/>
      <c r="J1634" s="227"/>
      <c r="K1634" s="227"/>
      <c r="L1634" s="227"/>
      <c r="M1634" s="227"/>
      <c r="N1634" s="227"/>
      <c r="O1634" s="227"/>
      <c r="P1634" s="227"/>
      <c r="Q1634" s="227"/>
      <c r="R1634" s="227"/>
      <c r="S1634" s="227"/>
      <c r="T1634" s="227"/>
      <c r="U1634" s="227"/>
      <c r="V1634" s="227"/>
      <c r="W1634" s="227"/>
      <c r="X1634" s="227"/>
      <c r="Y1634" s="227"/>
      <c r="Z1634" s="227"/>
      <c r="AA1634" s="227"/>
      <c r="AB1634" s="227"/>
      <c r="AC1634" s="227"/>
      <c r="AD1634" s="227"/>
      <c r="AE1634" s="227"/>
      <c r="AF1634" s="227"/>
      <c r="AG1634" s="227"/>
      <c r="AH1634" s="227"/>
      <c r="AI1634" s="227"/>
    </row>
    <row r="1635" hidden="1">
      <c r="A1635" s="227"/>
      <c r="B1635" s="227"/>
      <c r="C1635" s="227"/>
      <c r="D1635" s="227"/>
      <c r="E1635" s="227"/>
      <c r="F1635" s="227"/>
      <c r="G1635" s="227"/>
      <c r="H1635" s="227"/>
      <c r="I1635" s="227"/>
      <c r="J1635" s="227"/>
      <c r="K1635" s="227"/>
      <c r="L1635" s="227"/>
      <c r="M1635" s="227"/>
      <c r="N1635" s="227"/>
      <c r="O1635" s="227"/>
      <c r="P1635" s="227"/>
      <c r="Q1635" s="227"/>
      <c r="R1635" s="227"/>
      <c r="S1635" s="227"/>
      <c r="T1635" s="227"/>
      <c r="U1635" s="227"/>
      <c r="V1635" s="227"/>
      <c r="W1635" s="227"/>
      <c r="X1635" s="227"/>
      <c r="Y1635" s="227"/>
      <c r="Z1635" s="227"/>
      <c r="AA1635" s="227"/>
      <c r="AB1635" s="227"/>
      <c r="AC1635" s="227"/>
      <c r="AD1635" s="227"/>
      <c r="AE1635" s="227"/>
      <c r="AF1635" s="227"/>
      <c r="AG1635" s="227"/>
      <c r="AH1635" s="227"/>
      <c r="AI1635" s="227"/>
    </row>
    <row r="1636" hidden="1">
      <c r="A1636" s="227"/>
      <c r="B1636" s="227"/>
      <c r="C1636" s="227"/>
      <c r="D1636" s="227"/>
      <c r="E1636" s="227"/>
      <c r="F1636" s="227"/>
      <c r="G1636" s="227"/>
      <c r="H1636" s="227"/>
      <c r="I1636" s="227"/>
      <c r="J1636" s="227"/>
      <c r="K1636" s="227"/>
      <c r="L1636" s="227"/>
      <c r="M1636" s="227"/>
      <c r="N1636" s="227"/>
      <c r="O1636" s="227"/>
      <c r="P1636" s="227"/>
      <c r="Q1636" s="227"/>
      <c r="R1636" s="227"/>
      <c r="S1636" s="227"/>
      <c r="T1636" s="227"/>
      <c r="U1636" s="227"/>
      <c r="V1636" s="227"/>
      <c r="W1636" s="227"/>
      <c r="X1636" s="227"/>
      <c r="Y1636" s="227"/>
      <c r="Z1636" s="227"/>
      <c r="AA1636" s="227"/>
      <c r="AB1636" s="227"/>
      <c r="AC1636" s="227"/>
      <c r="AD1636" s="227"/>
      <c r="AE1636" s="227"/>
      <c r="AF1636" s="227"/>
      <c r="AG1636" s="227"/>
      <c r="AH1636" s="227"/>
      <c r="AI1636" s="227"/>
    </row>
    <row r="1637" hidden="1">
      <c r="A1637" s="227"/>
      <c r="B1637" s="227"/>
      <c r="C1637" s="227"/>
      <c r="D1637" s="227"/>
      <c r="E1637" s="227"/>
      <c r="F1637" s="227"/>
      <c r="G1637" s="227"/>
      <c r="H1637" s="227"/>
      <c r="I1637" s="227"/>
      <c r="J1637" s="227"/>
      <c r="K1637" s="227"/>
      <c r="L1637" s="227"/>
      <c r="M1637" s="227"/>
      <c r="N1637" s="227"/>
      <c r="O1637" s="227"/>
      <c r="P1637" s="227"/>
      <c r="Q1637" s="227"/>
      <c r="R1637" s="227"/>
      <c r="S1637" s="227"/>
      <c r="T1637" s="227"/>
      <c r="U1637" s="227"/>
      <c r="V1637" s="227"/>
      <c r="W1637" s="227"/>
      <c r="X1637" s="227"/>
      <c r="Y1637" s="227"/>
      <c r="Z1637" s="227"/>
      <c r="AA1637" s="227"/>
      <c r="AB1637" s="227"/>
      <c r="AC1637" s="227"/>
      <c r="AD1637" s="227"/>
      <c r="AE1637" s="227"/>
      <c r="AF1637" s="227"/>
      <c r="AG1637" s="227"/>
      <c r="AH1637" s="227"/>
      <c r="AI1637" s="227"/>
    </row>
    <row r="1638" hidden="1">
      <c r="A1638" s="227"/>
      <c r="B1638" s="227"/>
      <c r="C1638" s="227"/>
      <c r="D1638" s="227"/>
      <c r="E1638" s="227"/>
      <c r="F1638" s="227"/>
      <c r="G1638" s="227"/>
      <c r="H1638" s="227"/>
      <c r="I1638" s="227"/>
      <c r="J1638" s="227"/>
      <c r="K1638" s="227"/>
      <c r="L1638" s="227"/>
      <c r="M1638" s="227"/>
      <c r="N1638" s="227"/>
      <c r="O1638" s="227"/>
      <c r="P1638" s="227"/>
      <c r="Q1638" s="227"/>
      <c r="R1638" s="227"/>
      <c r="S1638" s="227"/>
      <c r="T1638" s="227"/>
      <c r="U1638" s="227"/>
      <c r="V1638" s="227"/>
      <c r="W1638" s="227"/>
      <c r="X1638" s="227"/>
      <c r="Y1638" s="227"/>
      <c r="Z1638" s="227"/>
      <c r="AA1638" s="227"/>
      <c r="AB1638" s="227"/>
      <c r="AC1638" s="227"/>
      <c r="AD1638" s="227"/>
      <c r="AE1638" s="227"/>
      <c r="AF1638" s="227"/>
      <c r="AG1638" s="227"/>
      <c r="AH1638" s="227"/>
      <c r="AI1638" s="227"/>
    </row>
    <row r="1639" hidden="1">
      <c r="A1639" s="227"/>
      <c r="B1639" s="227"/>
      <c r="C1639" s="227"/>
      <c r="D1639" s="227"/>
      <c r="E1639" s="227"/>
      <c r="F1639" s="227"/>
      <c r="G1639" s="227"/>
      <c r="H1639" s="227"/>
      <c r="I1639" s="227"/>
      <c r="J1639" s="227"/>
      <c r="K1639" s="227"/>
      <c r="L1639" s="227"/>
      <c r="M1639" s="227"/>
      <c r="N1639" s="227"/>
      <c r="O1639" s="227"/>
      <c r="P1639" s="227"/>
      <c r="Q1639" s="227"/>
      <c r="R1639" s="227"/>
      <c r="S1639" s="227"/>
      <c r="T1639" s="227"/>
      <c r="U1639" s="227"/>
      <c r="V1639" s="227"/>
      <c r="W1639" s="227"/>
      <c r="X1639" s="227"/>
      <c r="Y1639" s="227"/>
      <c r="Z1639" s="227"/>
      <c r="AA1639" s="227"/>
      <c r="AB1639" s="227"/>
      <c r="AC1639" s="227"/>
      <c r="AD1639" s="227"/>
      <c r="AE1639" s="227"/>
      <c r="AF1639" s="227"/>
      <c r="AG1639" s="227"/>
      <c r="AH1639" s="227"/>
      <c r="AI1639" s="227"/>
    </row>
    <row r="1640" hidden="1">
      <c r="A1640" s="227"/>
      <c r="B1640" s="227"/>
      <c r="C1640" s="227"/>
      <c r="D1640" s="227"/>
      <c r="E1640" s="227"/>
      <c r="F1640" s="227"/>
      <c r="G1640" s="227"/>
      <c r="H1640" s="227"/>
      <c r="I1640" s="227"/>
      <c r="J1640" s="227"/>
      <c r="K1640" s="227"/>
      <c r="L1640" s="227"/>
      <c r="M1640" s="227"/>
      <c r="N1640" s="227"/>
      <c r="O1640" s="227"/>
      <c r="P1640" s="227"/>
      <c r="Q1640" s="227"/>
      <c r="R1640" s="227"/>
      <c r="S1640" s="227"/>
      <c r="T1640" s="227"/>
      <c r="U1640" s="227"/>
      <c r="V1640" s="227"/>
      <c r="W1640" s="227"/>
      <c r="X1640" s="227"/>
      <c r="Y1640" s="227"/>
      <c r="Z1640" s="227"/>
      <c r="AA1640" s="227"/>
      <c r="AB1640" s="227"/>
      <c r="AC1640" s="227"/>
      <c r="AD1640" s="227"/>
      <c r="AE1640" s="227"/>
      <c r="AF1640" s="227"/>
      <c r="AG1640" s="227"/>
      <c r="AH1640" s="227"/>
      <c r="AI1640" s="227"/>
    </row>
    <row r="1641" hidden="1">
      <c r="A1641" s="227"/>
      <c r="B1641" s="227"/>
      <c r="C1641" s="227"/>
      <c r="D1641" s="227"/>
      <c r="E1641" s="227"/>
      <c r="F1641" s="227"/>
      <c r="G1641" s="227"/>
      <c r="H1641" s="227"/>
      <c r="I1641" s="227"/>
      <c r="J1641" s="227"/>
      <c r="K1641" s="227"/>
      <c r="L1641" s="227"/>
      <c r="M1641" s="227"/>
      <c r="N1641" s="227"/>
      <c r="O1641" s="227"/>
      <c r="P1641" s="227"/>
      <c r="Q1641" s="227"/>
      <c r="R1641" s="227"/>
      <c r="S1641" s="227"/>
      <c r="T1641" s="227"/>
      <c r="U1641" s="227"/>
      <c r="V1641" s="227"/>
      <c r="W1641" s="227"/>
      <c r="X1641" s="227"/>
      <c r="Y1641" s="227"/>
      <c r="Z1641" s="227"/>
      <c r="AA1641" s="227"/>
      <c r="AB1641" s="227"/>
      <c r="AC1641" s="227"/>
      <c r="AD1641" s="227"/>
      <c r="AE1641" s="227"/>
      <c r="AF1641" s="227"/>
      <c r="AG1641" s="227"/>
      <c r="AH1641" s="227"/>
      <c r="AI1641" s="227"/>
    </row>
    <row r="1642" hidden="1">
      <c r="A1642" s="227"/>
      <c r="B1642" s="227"/>
      <c r="C1642" s="227"/>
      <c r="D1642" s="227"/>
      <c r="E1642" s="227"/>
      <c r="F1642" s="227"/>
      <c r="G1642" s="227"/>
      <c r="H1642" s="227"/>
      <c r="I1642" s="227"/>
      <c r="J1642" s="227"/>
      <c r="K1642" s="227"/>
      <c r="L1642" s="227"/>
      <c r="M1642" s="227"/>
      <c r="N1642" s="227"/>
      <c r="O1642" s="227"/>
      <c r="P1642" s="227"/>
      <c r="Q1642" s="227"/>
      <c r="R1642" s="227"/>
      <c r="S1642" s="227"/>
      <c r="T1642" s="227"/>
      <c r="U1642" s="227"/>
      <c r="V1642" s="227"/>
      <c r="W1642" s="227"/>
      <c r="X1642" s="227"/>
      <c r="Y1642" s="227"/>
      <c r="Z1642" s="227"/>
      <c r="AA1642" s="227"/>
      <c r="AB1642" s="227"/>
      <c r="AC1642" s="227"/>
      <c r="AD1642" s="227"/>
      <c r="AE1642" s="227"/>
      <c r="AF1642" s="227"/>
      <c r="AG1642" s="227"/>
      <c r="AH1642" s="227"/>
      <c r="AI1642" s="227"/>
    </row>
    <row r="1643" hidden="1">
      <c r="A1643" s="227"/>
      <c r="B1643" s="227"/>
      <c r="C1643" s="227"/>
      <c r="D1643" s="227"/>
      <c r="E1643" s="227"/>
      <c r="F1643" s="227"/>
      <c r="G1643" s="227"/>
      <c r="H1643" s="227"/>
      <c r="I1643" s="227"/>
      <c r="J1643" s="227"/>
      <c r="K1643" s="227"/>
      <c r="L1643" s="227"/>
      <c r="M1643" s="227"/>
      <c r="N1643" s="227"/>
      <c r="O1643" s="227"/>
      <c r="P1643" s="227"/>
      <c r="Q1643" s="227"/>
      <c r="R1643" s="227"/>
      <c r="S1643" s="227"/>
      <c r="T1643" s="227"/>
      <c r="U1643" s="227"/>
      <c r="V1643" s="227"/>
      <c r="W1643" s="227"/>
      <c r="X1643" s="227"/>
      <c r="Y1643" s="227"/>
      <c r="Z1643" s="227"/>
      <c r="AA1643" s="227"/>
      <c r="AB1643" s="227"/>
      <c r="AC1643" s="227"/>
      <c r="AD1643" s="227"/>
      <c r="AE1643" s="227"/>
      <c r="AF1643" s="227"/>
      <c r="AG1643" s="227"/>
      <c r="AH1643" s="227"/>
      <c r="AI1643" s="227"/>
    </row>
    <row r="1644" hidden="1">
      <c r="A1644" s="227"/>
      <c r="B1644" s="227"/>
      <c r="C1644" s="227"/>
      <c r="D1644" s="227"/>
      <c r="E1644" s="227"/>
      <c r="F1644" s="227"/>
      <c r="G1644" s="227"/>
      <c r="H1644" s="227"/>
      <c r="I1644" s="227"/>
      <c r="J1644" s="227"/>
      <c r="K1644" s="227"/>
      <c r="L1644" s="227"/>
      <c r="M1644" s="227"/>
      <c r="N1644" s="227"/>
      <c r="O1644" s="227"/>
      <c r="P1644" s="227"/>
      <c r="Q1644" s="227"/>
      <c r="R1644" s="227"/>
      <c r="S1644" s="227"/>
      <c r="T1644" s="227"/>
      <c r="U1644" s="227"/>
      <c r="V1644" s="227"/>
      <c r="W1644" s="227"/>
      <c r="X1644" s="227"/>
      <c r="Y1644" s="227"/>
      <c r="Z1644" s="227"/>
      <c r="AA1644" s="227"/>
      <c r="AB1644" s="227"/>
      <c r="AC1644" s="227"/>
      <c r="AD1644" s="227"/>
      <c r="AE1644" s="227"/>
      <c r="AF1644" s="227"/>
      <c r="AG1644" s="227"/>
      <c r="AH1644" s="227"/>
      <c r="AI1644" s="227"/>
    </row>
    <row r="1645" hidden="1">
      <c r="A1645" s="227"/>
      <c r="B1645" s="227"/>
      <c r="C1645" s="227"/>
      <c r="D1645" s="227"/>
      <c r="E1645" s="227"/>
      <c r="F1645" s="227"/>
      <c r="G1645" s="227"/>
      <c r="H1645" s="227"/>
      <c r="I1645" s="227"/>
      <c r="J1645" s="227"/>
      <c r="K1645" s="227"/>
      <c r="L1645" s="227"/>
      <c r="M1645" s="227"/>
      <c r="N1645" s="227"/>
      <c r="O1645" s="227"/>
      <c r="P1645" s="227"/>
      <c r="Q1645" s="227"/>
      <c r="R1645" s="227"/>
      <c r="S1645" s="227"/>
      <c r="T1645" s="227"/>
      <c r="U1645" s="227"/>
      <c r="V1645" s="227"/>
      <c r="W1645" s="227"/>
      <c r="X1645" s="227"/>
      <c r="Y1645" s="227"/>
      <c r="Z1645" s="227"/>
      <c r="AA1645" s="227"/>
      <c r="AB1645" s="227"/>
      <c r="AC1645" s="227"/>
      <c r="AD1645" s="227"/>
      <c r="AE1645" s="227"/>
      <c r="AF1645" s="227"/>
      <c r="AG1645" s="227"/>
      <c r="AH1645" s="227"/>
      <c r="AI1645" s="227"/>
    </row>
    <row r="1646" hidden="1">
      <c r="A1646" s="227"/>
      <c r="B1646" s="227"/>
      <c r="C1646" s="227"/>
      <c r="D1646" s="227"/>
      <c r="E1646" s="227"/>
      <c r="F1646" s="227"/>
      <c r="G1646" s="227"/>
      <c r="H1646" s="227"/>
      <c r="I1646" s="227"/>
      <c r="J1646" s="227"/>
      <c r="K1646" s="227"/>
      <c r="L1646" s="227"/>
      <c r="M1646" s="227"/>
      <c r="N1646" s="227"/>
      <c r="O1646" s="227"/>
      <c r="P1646" s="227"/>
      <c r="Q1646" s="227"/>
      <c r="R1646" s="227"/>
      <c r="S1646" s="227"/>
      <c r="T1646" s="227"/>
      <c r="U1646" s="227"/>
      <c r="V1646" s="227"/>
      <c r="W1646" s="227"/>
      <c r="X1646" s="227"/>
      <c r="Y1646" s="227"/>
      <c r="Z1646" s="227"/>
      <c r="AA1646" s="227"/>
      <c r="AB1646" s="227"/>
      <c r="AC1646" s="227"/>
      <c r="AD1646" s="227"/>
      <c r="AE1646" s="227"/>
      <c r="AF1646" s="227"/>
      <c r="AG1646" s="227"/>
      <c r="AH1646" s="227"/>
      <c r="AI1646" s="227"/>
    </row>
    <row r="1647" hidden="1">
      <c r="A1647" s="227"/>
      <c r="B1647" s="227"/>
      <c r="C1647" s="227"/>
      <c r="D1647" s="227"/>
      <c r="E1647" s="227"/>
      <c r="F1647" s="227"/>
      <c r="G1647" s="227"/>
      <c r="H1647" s="227"/>
      <c r="I1647" s="227"/>
      <c r="J1647" s="227"/>
      <c r="K1647" s="227"/>
      <c r="L1647" s="227"/>
      <c r="M1647" s="227"/>
      <c r="N1647" s="227"/>
      <c r="O1647" s="227"/>
      <c r="P1647" s="227"/>
      <c r="Q1647" s="227"/>
      <c r="R1647" s="227"/>
      <c r="S1647" s="227"/>
      <c r="T1647" s="227"/>
      <c r="U1647" s="227"/>
      <c r="V1647" s="227"/>
      <c r="W1647" s="227"/>
      <c r="X1647" s="227"/>
      <c r="Y1647" s="227"/>
      <c r="Z1647" s="227"/>
      <c r="AA1647" s="227"/>
      <c r="AB1647" s="227"/>
      <c r="AC1647" s="227"/>
      <c r="AD1647" s="227"/>
      <c r="AE1647" s="227"/>
      <c r="AF1647" s="227"/>
      <c r="AG1647" s="227"/>
      <c r="AH1647" s="227"/>
      <c r="AI1647" s="227"/>
    </row>
    <row r="1648" hidden="1">
      <c r="A1648" s="227"/>
      <c r="B1648" s="227"/>
      <c r="C1648" s="227"/>
      <c r="D1648" s="227"/>
      <c r="E1648" s="227"/>
      <c r="F1648" s="227"/>
      <c r="G1648" s="227"/>
      <c r="H1648" s="227"/>
      <c r="I1648" s="227"/>
      <c r="J1648" s="227"/>
      <c r="K1648" s="227"/>
      <c r="L1648" s="227"/>
      <c r="M1648" s="227"/>
      <c r="N1648" s="227"/>
      <c r="O1648" s="227"/>
      <c r="P1648" s="227"/>
      <c r="Q1648" s="227"/>
      <c r="R1648" s="227"/>
      <c r="S1648" s="227"/>
      <c r="T1648" s="227"/>
      <c r="U1648" s="227"/>
      <c r="V1648" s="227"/>
      <c r="W1648" s="227"/>
      <c r="X1648" s="227"/>
      <c r="Y1648" s="227"/>
      <c r="Z1648" s="227"/>
      <c r="AA1648" s="227"/>
      <c r="AB1648" s="227"/>
      <c r="AC1648" s="227"/>
      <c r="AD1648" s="227"/>
      <c r="AE1648" s="227"/>
      <c r="AF1648" s="227"/>
      <c r="AG1648" s="227"/>
      <c r="AH1648" s="227"/>
      <c r="AI1648" s="227"/>
    </row>
    <row r="1649" hidden="1">
      <c r="A1649" s="227"/>
      <c r="B1649" s="227"/>
      <c r="C1649" s="227"/>
      <c r="D1649" s="227"/>
      <c r="E1649" s="227"/>
      <c r="F1649" s="227"/>
      <c r="G1649" s="227"/>
      <c r="H1649" s="227"/>
      <c r="I1649" s="227"/>
      <c r="J1649" s="227"/>
      <c r="K1649" s="227"/>
      <c r="L1649" s="227"/>
      <c r="M1649" s="227"/>
      <c r="N1649" s="227"/>
      <c r="O1649" s="227"/>
      <c r="P1649" s="227"/>
      <c r="Q1649" s="227"/>
      <c r="R1649" s="227"/>
      <c r="S1649" s="227"/>
      <c r="T1649" s="227"/>
      <c r="U1649" s="227"/>
      <c r="V1649" s="227"/>
      <c r="W1649" s="227"/>
      <c r="X1649" s="227"/>
      <c r="Y1649" s="227"/>
      <c r="Z1649" s="227"/>
      <c r="AA1649" s="227"/>
      <c r="AB1649" s="227"/>
      <c r="AC1649" s="227"/>
      <c r="AD1649" s="227"/>
      <c r="AE1649" s="227"/>
      <c r="AF1649" s="227"/>
      <c r="AG1649" s="227"/>
      <c r="AH1649" s="227"/>
      <c r="AI1649" s="227"/>
    </row>
    <row r="1650" hidden="1">
      <c r="A1650" s="227"/>
      <c r="B1650" s="227"/>
      <c r="C1650" s="227"/>
      <c r="D1650" s="227"/>
      <c r="E1650" s="227"/>
      <c r="F1650" s="227"/>
      <c r="G1650" s="227"/>
      <c r="H1650" s="227"/>
      <c r="I1650" s="227"/>
      <c r="J1650" s="227"/>
      <c r="K1650" s="227"/>
      <c r="L1650" s="227"/>
      <c r="M1650" s="227"/>
      <c r="N1650" s="227"/>
      <c r="O1650" s="227"/>
      <c r="P1650" s="227"/>
      <c r="Q1650" s="227"/>
      <c r="R1650" s="227"/>
      <c r="S1650" s="227"/>
      <c r="T1650" s="227"/>
      <c r="U1650" s="227"/>
      <c r="V1650" s="227"/>
      <c r="W1650" s="227"/>
      <c r="X1650" s="227"/>
      <c r="Y1650" s="227"/>
      <c r="Z1650" s="227"/>
      <c r="AA1650" s="227"/>
      <c r="AB1650" s="227"/>
      <c r="AC1650" s="227"/>
      <c r="AD1650" s="227"/>
      <c r="AE1650" s="227"/>
      <c r="AF1650" s="227"/>
      <c r="AG1650" s="227"/>
      <c r="AH1650" s="227"/>
      <c r="AI1650" s="227"/>
    </row>
    <row r="1651" hidden="1">
      <c r="A1651" s="227"/>
      <c r="B1651" s="227"/>
      <c r="C1651" s="227"/>
      <c r="D1651" s="227"/>
      <c r="E1651" s="227"/>
      <c r="F1651" s="227"/>
      <c r="G1651" s="227"/>
      <c r="H1651" s="227"/>
      <c r="I1651" s="227"/>
      <c r="J1651" s="227"/>
      <c r="K1651" s="227"/>
      <c r="L1651" s="227"/>
      <c r="M1651" s="227"/>
      <c r="N1651" s="227"/>
      <c r="O1651" s="227"/>
      <c r="P1651" s="227"/>
      <c r="Q1651" s="227"/>
      <c r="R1651" s="227"/>
      <c r="S1651" s="227"/>
      <c r="T1651" s="227"/>
      <c r="U1651" s="227"/>
      <c r="V1651" s="227"/>
      <c r="W1651" s="227"/>
      <c r="X1651" s="227"/>
      <c r="Y1651" s="227"/>
      <c r="Z1651" s="227"/>
      <c r="AA1651" s="227"/>
      <c r="AB1651" s="227"/>
      <c r="AC1651" s="227"/>
      <c r="AD1651" s="227"/>
      <c r="AE1651" s="227"/>
      <c r="AF1651" s="227"/>
      <c r="AG1651" s="227"/>
      <c r="AH1651" s="227"/>
      <c r="AI1651" s="227"/>
    </row>
    <row r="1652" hidden="1">
      <c r="A1652" s="227"/>
      <c r="B1652" s="227"/>
      <c r="C1652" s="227"/>
      <c r="D1652" s="227"/>
      <c r="E1652" s="227"/>
      <c r="F1652" s="227"/>
      <c r="G1652" s="227"/>
      <c r="H1652" s="227"/>
      <c r="I1652" s="227"/>
      <c r="J1652" s="227"/>
      <c r="K1652" s="227"/>
      <c r="L1652" s="227"/>
      <c r="M1652" s="227"/>
      <c r="N1652" s="227"/>
      <c r="O1652" s="227"/>
      <c r="P1652" s="227"/>
      <c r="Q1652" s="227"/>
      <c r="R1652" s="227"/>
      <c r="S1652" s="227"/>
      <c r="T1652" s="227"/>
      <c r="U1652" s="227"/>
      <c r="V1652" s="227"/>
      <c r="W1652" s="227"/>
      <c r="X1652" s="227"/>
      <c r="Y1652" s="227"/>
      <c r="Z1652" s="227"/>
      <c r="AA1652" s="227"/>
      <c r="AB1652" s="227"/>
      <c r="AC1652" s="227"/>
      <c r="AD1652" s="227"/>
      <c r="AE1652" s="227"/>
      <c r="AF1652" s="227"/>
      <c r="AG1652" s="227"/>
      <c r="AH1652" s="227"/>
      <c r="AI1652" s="227"/>
    </row>
    <row r="1653" hidden="1">
      <c r="A1653" s="227"/>
      <c r="B1653" s="227"/>
      <c r="C1653" s="227"/>
      <c r="D1653" s="227"/>
      <c r="E1653" s="227"/>
      <c r="F1653" s="227"/>
      <c r="G1653" s="227"/>
      <c r="H1653" s="227"/>
      <c r="I1653" s="227"/>
      <c r="J1653" s="227"/>
      <c r="K1653" s="227"/>
      <c r="L1653" s="227"/>
      <c r="M1653" s="227"/>
      <c r="N1653" s="227"/>
      <c r="O1653" s="227"/>
      <c r="P1653" s="227"/>
      <c r="Q1653" s="227"/>
      <c r="R1653" s="227"/>
      <c r="S1653" s="227"/>
      <c r="T1653" s="227"/>
      <c r="U1653" s="227"/>
      <c r="V1653" s="227"/>
      <c r="W1653" s="227"/>
      <c r="X1653" s="227"/>
      <c r="Y1653" s="227"/>
      <c r="Z1653" s="227"/>
      <c r="AA1653" s="227"/>
      <c r="AB1653" s="227"/>
      <c r="AC1653" s="227"/>
      <c r="AD1653" s="227"/>
      <c r="AE1653" s="227"/>
      <c r="AF1653" s="227"/>
      <c r="AG1653" s="227"/>
      <c r="AH1653" s="227"/>
      <c r="AI1653" s="227"/>
    </row>
    <row r="1654" hidden="1">
      <c r="A1654" s="227"/>
      <c r="B1654" s="227"/>
      <c r="C1654" s="227"/>
      <c r="D1654" s="227"/>
      <c r="E1654" s="227"/>
      <c r="F1654" s="227"/>
      <c r="G1654" s="227"/>
      <c r="H1654" s="227"/>
      <c r="I1654" s="227"/>
      <c r="J1654" s="227"/>
      <c r="K1654" s="227"/>
      <c r="L1654" s="227"/>
      <c r="M1654" s="227"/>
      <c r="N1654" s="227"/>
      <c r="O1654" s="227"/>
      <c r="P1654" s="227"/>
      <c r="Q1654" s="227"/>
      <c r="R1654" s="227"/>
      <c r="S1654" s="227"/>
      <c r="T1654" s="227"/>
      <c r="U1654" s="227"/>
      <c r="V1654" s="227"/>
      <c r="W1654" s="227"/>
      <c r="X1654" s="227"/>
      <c r="Y1654" s="227"/>
      <c r="Z1654" s="227"/>
      <c r="AA1654" s="227"/>
      <c r="AB1654" s="227"/>
      <c r="AC1654" s="227"/>
      <c r="AD1654" s="227"/>
      <c r="AE1654" s="227"/>
      <c r="AF1654" s="227"/>
      <c r="AG1654" s="227"/>
      <c r="AH1654" s="227"/>
      <c r="AI1654" s="227"/>
    </row>
    <row r="1655" hidden="1">
      <c r="A1655" s="227"/>
      <c r="B1655" s="227"/>
      <c r="C1655" s="227"/>
      <c r="D1655" s="227"/>
      <c r="E1655" s="227"/>
      <c r="F1655" s="227"/>
      <c r="G1655" s="227"/>
      <c r="H1655" s="227"/>
      <c r="I1655" s="227"/>
      <c r="J1655" s="227"/>
      <c r="K1655" s="227"/>
      <c r="L1655" s="227"/>
      <c r="M1655" s="227"/>
      <c r="N1655" s="227"/>
      <c r="O1655" s="227"/>
      <c r="P1655" s="227"/>
      <c r="Q1655" s="227"/>
      <c r="R1655" s="227"/>
      <c r="S1655" s="227"/>
      <c r="T1655" s="227"/>
      <c r="U1655" s="227"/>
      <c r="V1655" s="227"/>
      <c r="W1655" s="227"/>
      <c r="X1655" s="227"/>
      <c r="Y1655" s="227"/>
      <c r="Z1655" s="227"/>
      <c r="AA1655" s="227"/>
      <c r="AB1655" s="227"/>
      <c r="AC1655" s="227"/>
      <c r="AD1655" s="227"/>
      <c r="AE1655" s="227"/>
      <c r="AF1655" s="227"/>
      <c r="AG1655" s="227"/>
      <c r="AH1655" s="227"/>
      <c r="AI1655" s="227"/>
    </row>
    <row r="1656" hidden="1">
      <c r="A1656" s="227"/>
      <c r="B1656" s="227"/>
      <c r="C1656" s="227"/>
      <c r="D1656" s="227"/>
      <c r="E1656" s="227"/>
      <c r="F1656" s="227"/>
      <c r="G1656" s="227"/>
      <c r="H1656" s="227"/>
      <c r="I1656" s="227"/>
      <c r="J1656" s="227"/>
      <c r="K1656" s="227"/>
      <c r="L1656" s="227"/>
      <c r="M1656" s="227"/>
      <c r="N1656" s="227"/>
      <c r="O1656" s="227"/>
      <c r="P1656" s="227"/>
      <c r="Q1656" s="227"/>
      <c r="R1656" s="227"/>
      <c r="S1656" s="227"/>
      <c r="T1656" s="227"/>
      <c r="U1656" s="227"/>
      <c r="V1656" s="227"/>
      <c r="W1656" s="227"/>
      <c r="X1656" s="227"/>
      <c r="Y1656" s="227"/>
      <c r="Z1656" s="227"/>
      <c r="AA1656" s="227"/>
      <c r="AB1656" s="227"/>
      <c r="AC1656" s="227"/>
      <c r="AD1656" s="227"/>
      <c r="AE1656" s="227"/>
      <c r="AF1656" s="227"/>
      <c r="AG1656" s="227"/>
      <c r="AH1656" s="227"/>
      <c r="AI1656" s="227"/>
    </row>
    <row r="1657" hidden="1">
      <c r="A1657" s="227"/>
      <c r="B1657" s="227"/>
      <c r="C1657" s="227"/>
      <c r="D1657" s="227"/>
      <c r="E1657" s="227"/>
      <c r="F1657" s="227"/>
      <c r="G1657" s="227"/>
      <c r="H1657" s="227"/>
      <c r="I1657" s="227"/>
      <c r="J1657" s="227"/>
      <c r="K1657" s="227"/>
      <c r="L1657" s="227"/>
      <c r="M1657" s="227"/>
      <c r="N1657" s="227"/>
      <c r="O1657" s="227"/>
      <c r="P1657" s="227"/>
      <c r="Q1657" s="227"/>
      <c r="R1657" s="227"/>
      <c r="S1657" s="227"/>
      <c r="T1657" s="227"/>
      <c r="U1657" s="227"/>
      <c r="V1657" s="227"/>
      <c r="W1657" s="227"/>
      <c r="X1657" s="227"/>
      <c r="Y1657" s="227"/>
      <c r="Z1657" s="227"/>
      <c r="AA1657" s="227"/>
      <c r="AB1657" s="227"/>
      <c r="AC1657" s="227"/>
      <c r="AD1657" s="227"/>
      <c r="AE1657" s="227"/>
      <c r="AF1657" s="227"/>
      <c r="AG1657" s="227"/>
      <c r="AH1657" s="227"/>
      <c r="AI1657" s="227"/>
    </row>
    <row r="1658" hidden="1">
      <c r="A1658" s="227"/>
      <c r="B1658" s="227"/>
      <c r="C1658" s="227"/>
      <c r="D1658" s="227"/>
      <c r="E1658" s="227"/>
      <c r="F1658" s="227"/>
      <c r="G1658" s="227"/>
      <c r="H1658" s="227"/>
      <c r="I1658" s="227"/>
      <c r="J1658" s="227"/>
      <c r="K1658" s="227"/>
      <c r="L1658" s="227"/>
      <c r="M1658" s="227"/>
      <c r="N1658" s="227"/>
      <c r="O1658" s="227"/>
      <c r="P1658" s="227"/>
      <c r="Q1658" s="227"/>
      <c r="R1658" s="227"/>
      <c r="S1658" s="227"/>
      <c r="T1658" s="227"/>
      <c r="U1658" s="227"/>
      <c r="V1658" s="227"/>
      <c r="W1658" s="227"/>
      <c r="X1658" s="227"/>
      <c r="Y1658" s="227"/>
      <c r="Z1658" s="227"/>
      <c r="AA1658" s="227"/>
      <c r="AB1658" s="227"/>
      <c r="AC1658" s="227"/>
      <c r="AD1658" s="227"/>
      <c r="AE1658" s="227"/>
      <c r="AF1658" s="227"/>
      <c r="AG1658" s="227"/>
      <c r="AH1658" s="227"/>
      <c r="AI1658" s="227"/>
    </row>
    <row r="1659" hidden="1">
      <c r="A1659" s="227"/>
      <c r="B1659" s="227"/>
      <c r="C1659" s="227"/>
      <c r="D1659" s="227"/>
      <c r="E1659" s="227"/>
      <c r="F1659" s="227"/>
      <c r="G1659" s="227"/>
      <c r="H1659" s="227"/>
      <c r="I1659" s="227"/>
      <c r="J1659" s="227"/>
      <c r="K1659" s="227"/>
      <c r="L1659" s="227"/>
      <c r="M1659" s="227"/>
      <c r="N1659" s="227"/>
      <c r="O1659" s="227"/>
      <c r="P1659" s="227"/>
      <c r="Q1659" s="227"/>
      <c r="R1659" s="227"/>
      <c r="S1659" s="227"/>
      <c r="T1659" s="227"/>
      <c r="U1659" s="227"/>
      <c r="V1659" s="227"/>
      <c r="W1659" s="227"/>
      <c r="X1659" s="227"/>
      <c r="Y1659" s="227"/>
      <c r="Z1659" s="227"/>
      <c r="AA1659" s="227"/>
      <c r="AB1659" s="227"/>
      <c r="AC1659" s="227"/>
      <c r="AD1659" s="227"/>
      <c r="AE1659" s="227"/>
      <c r="AF1659" s="227"/>
      <c r="AG1659" s="227"/>
      <c r="AH1659" s="227"/>
      <c r="AI1659" s="227"/>
    </row>
    <row r="1660" hidden="1">
      <c r="A1660" s="227"/>
      <c r="B1660" s="227"/>
      <c r="C1660" s="227"/>
      <c r="D1660" s="227"/>
      <c r="E1660" s="227"/>
      <c r="F1660" s="227"/>
      <c r="G1660" s="227"/>
      <c r="H1660" s="227"/>
      <c r="I1660" s="227"/>
      <c r="J1660" s="227"/>
      <c r="K1660" s="227"/>
      <c r="L1660" s="227"/>
      <c r="M1660" s="227"/>
      <c r="N1660" s="227"/>
      <c r="O1660" s="227"/>
      <c r="P1660" s="227"/>
      <c r="Q1660" s="227"/>
      <c r="R1660" s="227"/>
      <c r="S1660" s="227"/>
      <c r="T1660" s="227"/>
      <c r="U1660" s="227"/>
      <c r="V1660" s="227"/>
      <c r="W1660" s="227"/>
      <c r="X1660" s="227"/>
      <c r="Y1660" s="227"/>
      <c r="Z1660" s="227"/>
      <c r="AA1660" s="227"/>
      <c r="AB1660" s="227"/>
      <c r="AC1660" s="227"/>
      <c r="AD1660" s="227"/>
      <c r="AE1660" s="227"/>
      <c r="AF1660" s="227"/>
      <c r="AG1660" s="227"/>
      <c r="AH1660" s="227"/>
      <c r="AI1660" s="227"/>
    </row>
    <row r="1661" hidden="1">
      <c r="A1661" s="227"/>
      <c r="B1661" s="227"/>
      <c r="C1661" s="227"/>
      <c r="D1661" s="227"/>
      <c r="E1661" s="227"/>
      <c r="F1661" s="227"/>
      <c r="G1661" s="227"/>
      <c r="H1661" s="227"/>
      <c r="I1661" s="227"/>
      <c r="J1661" s="227"/>
      <c r="K1661" s="227"/>
      <c r="L1661" s="227"/>
      <c r="M1661" s="227"/>
      <c r="N1661" s="227"/>
      <c r="O1661" s="227"/>
      <c r="P1661" s="227"/>
      <c r="Q1661" s="227"/>
      <c r="R1661" s="227"/>
      <c r="S1661" s="227"/>
      <c r="T1661" s="227"/>
      <c r="U1661" s="227"/>
      <c r="V1661" s="227"/>
      <c r="W1661" s="227"/>
      <c r="X1661" s="227"/>
      <c r="Y1661" s="227"/>
      <c r="Z1661" s="227"/>
      <c r="AA1661" s="227"/>
      <c r="AB1661" s="227"/>
      <c r="AC1661" s="227"/>
      <c r="AD1661" s="227"/>
      <c r="AE1661" s="227"/>
      <c r="AF1661" s="227"/>
      <c r="AG1661" s="227"/>
      <c r="AH1661" s="227"/>
      <c r="AI1661" s="227"/>
    </row>
    <row r="1662" hidden="1">
      <c r="A1662" s="227"/>
      <c r="B1662" s="227"/>
      <c r="C1662" s="227"/>
      <c r="D1662" s="227"/>
      <c r="E1662" s="227"/>
      <c r="F1662" s="227"/>
      <c r="G1662" s="227"/>
      <c r="H1662" s="227"/>
      <c r="I1662" s="227"/>
      <c r="J1662" s="227"/>
      <c r="K1662" s="227"/>
      <c r="L1662" s="227"/>
      <c r="M1662" s="227"/>
      <c r="N1662" s="227"/>
      <c r="O1662" s="227"/>
      <c r="P1662" s="227"/>
      <c r="Q1662" s="227"/>
      <c r="R1662" s="227"/>
      <c r="S1662" s="227"/>
      <c r="T1662" s="227"/>
      <c r="U1662" s="227"/>
      <c r="V1662" s="227"/>
      <c r="W1662" s="227"/>
      <c r="X1662" s="227"/>
      <c r="Y1662" s="227"/>
      <c r="Z1662" s="227"/>
      <c r="AA1662" s="227"/>
      <c r="AB1662" s="227"/>
      <c r="AC1662" s="227"/>
      <c r="AD1662" s="227"/>
      <c r="AE1662" s="227"/>
      <c r="AF1662" s="227"/>
      <c r="AG1662" s="227"/>
      <c r="AH1662" s="227"/>
      <c r="AI1662" s="227"/>
    </row>
    <row r="1663" hidden="1">
      <c r="A1663" s="227"/>
      <c r="B1663" s="227"/>
      <c r="C1663" s="227"/>
      <c r="D1663" s="227"/>
      <c r="E1663" s="227"/>
      <c r="F1663" s="227"/>
      <c r="G1663" s="227"/>
      <c r="H1663" s="227"/>
      <c r="I1663" s="227"/>
      <c r="J1663" s="227"/>
      <c r="K1663" s="227"/>
      <c r="L1663" s="227"/>
      <c r="M1663" s="227"/>
      <c r="N1663" s="227"/>
      <c r="O1663" s="227"/>
      <c r="P1663" s="227"/>
      <c r="Q1663" s="227"/>
      <c r="R1663" s="227"/>
      <c r="S1663" s="227"/>
      <c r="T1663" s="227"/>
      <c r="U1663" s="227"/>
      <c r="V1663" s="227"/>
      <c r="W1663" s="227"/>
      <c r="X1663" s="227"/>
      <c r="Y1663" s="227"/>
      <c r="Z1663" s="227"/>
      <c r="AA1663" s="227"/>
      <c r="AB1663" s="227"/>
      <c r="AC1663" s="227"/>
      <c r="AD1663" s="227"/>
      <c r="AE1663" s="227"/>
      <c r="AF1663" s="227"/>
      <c r="AG1663" s="227"/>
      <c r="AH1663" s="227"/>
      <c r="AI1663" s="227"/>
    </row>
    <row r="1664" hidden="1">
      <c r="A1664" s="227"/>
      <c r="B1664" s="227"/>
      <c r="C1664" s="227"/>
      <c r="D1664" s="227"/>
      <c r="E1664" s="227"/>
      <c r="F1664" s="227"/>
      <c r="G1664" s="227"/>
      <c r="H1664" s="227"/>
      <c r="I1664" s="227"/>
      <c r="J1664" s="227"/>
      <c r="K1664" s="227"/>
      <c r="L1664" s="227"/>
      <c r="M1664" s="227"/>
      <c r="N1664" s="227"/>
      <c r="O1664" s="227"/>
      <c r="P1664" s="227"/>
      <c r="Q1664" s="227"/>
      <c r="R1664" s="227"/>
      <c r="S1664" s="227"/>
      <c r="T1664" s="227"/>
      <c r="U1664" s="227"/>
      <c r="V1664" s="227"/>
      <c r="W1664" s="227"/>
      <c r="X1664" s="227"/>
      <c r="Y1664" s="227"/>
      <c r="Z1664" s="227"/>
      <c r="AA1664" s="227"/>
      <c r="AB1664" s="227"/>
      <c r="AC1664" s="227"/>
      <c r="AD1664" s="227"/>
      <c r="AE1664" s="227"/>
      <c r="AF1664" s="227"/>
      <c r="AG1664" s="227"/>
      <c r="AH1664" s="227"/>
      <c r="AI1664" s="227"/>
    </row>
    <row r="1665" hidden="1">
      <c r="A1665" s="227"/>
      <c r="B1665" s="227"/>
      <c r="C1665" s="227"/>
      <c r="D1665" s="227"/>
      <c r="E1665" s="227"/>
      <c r="F1665" s="227"/>
      <c r="G1665" s="227"/>
      <c r="H1665" s="227"/>
      <c r="I1665" s="227"/>
      <c r="J1665" s="227"/>
      <c r="K1665" s="227"/>
      <c r="L1665" s="227"/>
      <c r="M1665" s="227"/>
      <c r="N1665" s="227"/>
      <c r="O1665" s="227"/>
      <c r="P1665" s="227"/>
      <c r="Q1665" s="227"/>
      <c r="R1665" s="227"/>
      <c r="S1665" s="227"/>
      <c r="T1665" s="227"/>
      <c r="U1665" s="227"/>
      <c r="V1665" s="227"/>
      <c r="W1665" s="227"/>
      <c r="X1665" s="227"/>
      <c r="Y1665" s="227"/>
      <c r="Z1665" s="227"/>
      <c r="AA1665" s="227"/>
      <c r="AB1665" s="227"/>
      <c r="AC1665" s="227"/>
      <c r="AD1665" s="227"/>
      <c r="AE1665" s="227"/>
      <c r="AF1665" s="227"/>
      <c r="AG1665" s="227"/>
      <c r="AH1665" s="227"/>
      <c r="AI1665" s="227"/>
    </row>
    <row r="1666" hidden="1">
      <c r="A1666" s="227"/>
      <c r="B1666" s="227"/>
      <c r="C1666" s="227"/>
      <c r="D1666" s="227"/>
      <c r="E1666" s="227"/>
      <c r="F1666" s="227"/>
      <c r="G1666" s="227"/>
      <c r="H1666" s="227"/>
      <c r="I1666" s="227"/>
      <c r="J1666" s="227"/>
      <c r="K1666" s="227"/>
      <c r="L1666" s="227"/>
      <c r="M1666" s="227"/>
      <c r="N1666" s="227"/>
      <c r="O1666" s="227"/>
      <c r="P1666" s="227"/>
      <c r="Q1666" s="227"/>
      <c r="R1666" s="227"/>
      <c r="S1666" s="227"/>
      <c r="T1666" s="227"/>
      <c r="U1666" s="227"/>
      <c r="V1666" s="227"/>
      <c r="W1666" s="227"/>
      <c r="X1666" s="227"/>
      <c r="Y1666" s="227"/>
      <c r="Z1666" s="227"/>
      <c r="AA1666" s="227"/>
      <c r="AB1666" s="227"/>
      <c r="AC1666" s="227"/>
      <c r="AD1666" s="227"/>
      <c r="AE1666" s="227"/>
      <c r="AF1666" s="227"/>
      <c r="AG1666" s="227"/>
      <c r="AH1666" s="227"/>
      <c r="AI1666" s="227"/>
    </row>
    <row r="1667" hidden="1">
      <c r="A1667" s="227"/>
      <c r="B1667" s="227"/>
      <c r="C1667" s="227"/>
      <c r="D1667" s="227"/>
      <c r="E1667" s="227"/>
      <c r="F1667" s="227"/>
      <c r="G1667" s="227"/>
      <c r="H1667" s="227"/>
      <c r="I1667" s="227"/>
      <c r="J1667" s="227"/>
      <c r="K1667" s="227"/>
      <c r="L1667" s="227"/>
      <c r="M1667" s="227"/>
      <c r="N1667" s="227"/>
      <c r="O1667" s="227"/>
      <c r="P1667" s="227"/>
      <c r="Q1667" s="227"/>
      <c r="R1667" s="227"/>
      <c r="S1667" s="227"/>
      <c r="T1667" s="227"/>
      <c r="U1667" s="227"/>
      <c r="V1667" s="227"/>
      <c r="W1667" s="227"/>
      <c r="X1667" s="227"/>
      <c r="Y1667" s="227"/>
      <c r="Z1667" s="227"/>
      <c r="AA1667" s="227"/>
      <c r="AB1667" s="227"/>
      <c r="AC1667" s="227"/>
      <c r="AD1667" s="227"/>
      <c r="AE1667" s="227"/>
      <c r="AF1667" s="227"/>
      <c r="AG1667" s="227"/>
      <c r="AH1667" s="227"/>
      <c r="AI1667" s="227"/>
    </row>
    <row r="1668" hidden="1">
      <c r="A1668" s="227"/>
      <c r="B1668" s="227"/>
      <c r="C1668" s="227"/>
      <c r="D1668" s="227"/>
      <c r="E1668" s="227"/>
      <c r="F1668" s="227"/>
      <c r="G1668" s="227"/>
      <c r="H1668" s="227"/>
      <c r="I1668" s="227"/>
      <c r="J1668" s="227"/>
      <c r="K1668" s="227"/>
      <c r="L1668" s="227"/>
      <c r="M1668" s="227"/>
      <c r="N1668" s="227"/>
      <c r="O1668" s="227"/>
      <c r="P1668" s="227"/>
      <c r="Q1668" s="227"/>
      <c r="R1668" s="227"/>
      <c r="S1668" s="227"/>
      <c r="T1668" s="227"/>
      <c r="U1668" s="227"/>
      <c r="V1668" s="227"/>
      <c r="W1668" s="227"/>
      <c r="X1668" s="227"/>
      <c r="Y1668" s="227"/>
      <c r="Z1668" s="227"/>
      <c r="AA1668" s="227"/>
      <c r="AB1668" s="227"/>
      <c r="AC1668" s="227"/>
      <c r="AD1668" s="227"/>
      <c r="AE1668" s="227"/>
      <c r="AF1668" s="227"/>
      <c r="AG1668" s="227"/>
      <c r="AH1668" s="227"/>
      <c r="AI1668" s="227"/>
    </row>
    <row r="1669" hidden="1">
      <c r="A1669" s="227"/>
      <c r="B1669" s="227"/>
      <c r="C1669" s="227"/>
      <c r="D1669" s="227"/>
      <c r="E1669" s="227"/>
      <c r="F1669" s="227"/>
      <c r="G1669" s="227"/>
      <c r="H1669" s="227"/>
      <c r="I1669" s="227"/>
      <c r="J1669" s="227"/>
      <c r="K1669" s="227"/>
      <c r="L1669" s="227"/>
      <c r="M1669" s="227"/>
      <c r="N1669" s="227"/>
      <c r="O1669" s="227"/>
      <c r="P1669" s="227"/>
      <c r="Q1669" s="227"/>
      <c r="R1669" s="227"/>
      <c r="S1669" s="227"/>
      <c r="T1669" s="227"/>
      <c r="U1669" s="227"/>
      <c r="V1669" s="227"/>
      <c r="W1669" s="227"/>
      <c r="X1669" s="227"/>
      <c r="Y1669" s="227"/>
      <c r="Z1669" s="227"/>
      <c r="AA1669" s="227"/>
      <c r="AB1669" s="227"/>
      <c r="AC1669" s="227"/>
      <c r="AD1669" s="227"/>
      <c r="AE1669" s="227"/>
      <c r="AF1669" s="227"/>
      <c r="AG1669" s="227"/>
      <c r="AH1669" s="227"/>
      <c r="AI1669" s="227"/>
    </row>
    <row r="1670" hidden="1">
      <c r="A1670" s="227"/>
      <c r="B1670" s="227"/>
      <c r="C1670" s="227"/>
      <c r="D1670" s="227"/>
      <c r="E1670" s="227"/>
      <c r="F1670" s="227"/>
      <c r="G1670" s="227"/>
      <c r="H1670" s="227"/>
      <c r="I1670" s="227"/>
      <c r="J1670" s="227"/>
      <c r="K1670" s="227"/>
      <c r="L1670" s="227"/>
      <c r="M1670" s="227"/>
      <c r="N1670" s="227"/>
      <c r="O1670" s="227"/>
      <c r="P1670" s="227"/>
      <c r="Q1670" s="227"/>
      <c r="R1670" s="227"/>
      <c r="S1670" s="227"/>
      <c r="T1670" s="227"/>
      <c r="U1670" s="227"/>
      <c r="V1670" s="227"/>
      <c r="W1670" s="227"/>
      <c r="X1670" s="227"/>
      <c r="Y1670" s="227"/>
      <c r="Z1670" s="227"/>
      <c r="AA1670" s="227"/>
      <c r="AB1670" s="227"/>
      <c r="AC1670" s="227"/>
      <c r="AD1670" s="227"/>
      <c r="AE1670" s="227"/>
      <c r="AF1670" s="227"/>
      <c r="AG1670" s="227"/>
      <c r="AH1670" s="227"/>
      <c r="AI1670" s="227"/>
    </row>
    <row r="1671" hidden="1">
      <c r="A1671" s="227"/>
      <c r="B1671" s="227"/>
      <c r="C1671" s="227"/>
      <c r="D1671" s="227"/>
      <c r="E1671" s="227"/>
      <c r="F1671" s="227"/>
      <c r="G1671" s="227"/>
      <c r="H1671" s="227"/>
      <c r="I1671" s="227"/>
      <c r="J1671" s="227"/>
      <c r="K1671" s="227"/>
      <c r="L1671" s="227"/>
      <c r="M1671" s="227"/>
      <c r="N1671" s="227"/>
      <c r="O1671" s="227"/>
      <c r="P1671" s="227"/>
      <c r="Q1671" s="227"/>
      <c r="R1671" s="227"/>
      <c r="S1671" s="227"/>
      <c r="T1671" s="227"/>
      <c r="U1671" s="227"/>
      <c r="V1671" s="227"/>
      <c r="W1671" s="227"/>
      <c r="X1671" s="227"/>
      <c r="Y1671" s="227"/>
      <c r="Z1671" s="227"/>
      <c r="AA1671" s="227"/>
      <c r="AB1671" s="227"/>
      <c r="AC1671" s="227"/>
      <c r="AD1671" s="227"/>
      <c r="AE1671" s="227"/>
      <c r="AF1671" s="227"/>
      <c r="AG1671" s="227"/>
      <c r="AH1671" s="227"/>
      <c r="AI1671" s="227"/>
    </row>
    <row r="1672" hidden="1">
      <c r="A1672" s="227"/>
      <c r="B1672" s="227"/>
      <c r="C1672" s="227"/>
      <c r="D1672" s="227"/>
      <c r="E1672" s="227"/>
      <c r="F1672" s="227"/>
      <c r="G1672" s="227"/>
      <c r="H1672" s="227"/>
      <c r="I1672" s="227"/>
      <c r="J1672" s="227"/>
      <c r="K1672" s="227"/>
      <c r="L1672" s="227"/>
      <c r="M1672" s="227"/>
      <c r="N1672" s="227"/>
      <c r="O1672" s="227"/>
      <c r="P1672" s="227"/>
      <c r="Q1672" s="227"/>
      <c r="R1672" s="227"/>
      <c r="S1672" s="227"/>
      <c r="T1672" s="227"/>
      <c r="U1672" s="227"/>
      <c r="V1672" s="227"/>
      <c r="W1672" s="227"/>
      <c r="X1672" s="227"/>
      <c r="Y1672" s="227"/>
      <c r="Z1672" s="227"/>
      <c r="AA1672" s="227"/>
      <c r="AB1672" s="227"/>
      <c r="AC1672" s="227"/>
      <c r="AD1672" s="227"/>
      <c r="AE1672" s="227"/>
      <c r="AF1672" s="227"/>
      <c r="AG1672" s="227"/>
      <c r="AH1672" s="227"/>
      <c r="AI1672" s="227"/>
    </row>
    <row r="1673" hidden="1">
      <c r="A1673" s="227"/>
      <c r="B1673" s="227"/>
      <c r="C1673" s="227"/>
      <c r="D1673" s="227"/>
      <c r="E1673" s="227"/>
      <c r="F1673" s="227"/>
      <c r="G1673" s="227"/>
      <c r="H1673" s="227"/>
      <c r="I1673" s="227"/>
      <c r="J1673" s="227"/>
      <c r="K1673" s="227"/>
      <c r="L1673" s="227"/>
      <c r="M1673" s="227"/>
      <c r="N1673" s="227"/>
      <c r="O1673" s="227"/>
      <c r="P1673" s="227"/>
      <c r="Q1673" s="227"/>
      <c r="R1673" s="227"/>
      <c r="S1673" s="227"/>
      <c r="T1673" s="227"/>
      <c r="U1673" s="227"/>
      <c r="V1673" s="227"/>
      <c r="W1673" s="227"/>
      <c r="X1673" s="227"/>
      <c r="Y1673" s="227"/>
      <c r="Z1673" s="227"/>
      <c r="AA1673" s="227"/>
      <c r="AB1673" s="227"/>
      <c r="AC1673" s="227"/>
      <c r="AD1673" s="227"/>
      <c r="AE1673" s="227"/>
      <c r="AF1673" s="227"/>
      <c r="AG1673" s="227"/>
      <c r="AH1673" s="227"/>
      <c r="AI1673" s="227"/>
    </row>
    <row r="1674" hidden="1">
      <c r="A1674" s="227"/>
      <c r="B1674" s="227"/>
      <c r="C1674" s="227"/>
      <c r="D1674" s="227"/>
      <c r="E1674" s="227"/>
      <c r="F1674" s="227"/>
      <c r="G1674" s="227"/>
      <c r="H1674" s="227"/>
      <c r="I1674" s="227"/>
      <c r="J1674" s="227"/>
      <c r="K1674" s="227"/>
      <c r="L1674" s="227"/>
      <c r="M1674" s="227"/>
      <c r="N1674" s="227"/>
      <c r="O1674" s="227"/>
      <c r="P1674" s="227"/>
      <c r="Q1674" s="227"/>
      <c r="R1674" s="227"/>
      <c r="S1674" s="227"/>
      <c r="T1674" s="227"/>
      <c r="U1674" s="227"/>
      <c r="V1674" s="227"/>
      <c r="W1674" s="227"/>
      <c r="X1674" s="227"/>
      <c r="Y1674" s="227"/>
      <c r="Z1674" s="227"/>
      <c r="AA1674" s="227"/>
      <c r="AB1674" s="227"/>
      <c r="AC1674" s="227"/>
      <c r="AD1674" s="227"/>
      <c r="AE1674" s="227"/>
      <c r="AF1674" s="227"/>
      <c r="AG1674" s="227"/>
      <c r="AH1674" s="227"/>
      <c r="AI1674" s="227"/>
    </row>
    <row r="1675" hidden="1">
      <c r="A1675" s="227"/>
      <c r="B1675" s="227"/>
      <c r="C1675" s="227"/>
      <c r="D1675" s="227"/>
      <c r="E1675" s="227"/>
      <c r="F1675" s="227"/>
      <c r="G1675" s="227"/>
      <c r="H1675" s="227"/>
      <c r="I1675" s="227"/>
      <c r="J1675" s="227"/>
      <c r="K1675" s="227"/>
      <c r="L1675" s="227"/>
      <c r="M1675" s="227"/>
      <c r="N1675" s="227"/>
      <c r="O1675" s="227"/>
      <c r="P1675" s="227"/>
      <c r="Q1675" s="227"/>
      <c r="R1675" s="227"/>
      <c r="S1675" s="227"/>
      <c r="T1675" s="227"/>
      <c r="U1675" s="227"/>
      <c r="V1675" s="227"/>
      <c r="W1675" s="227"/>
      <c r="X1675" s="227"/>
      <c r="Y1675" s="227"/>
      <c r="Z1675" s="227"/>
      <c r="AA1675" s="227"/>
      <c r="AB1675" s="227"/>
      <c r="AC1675" s="227"/>
      <c r="AD1675" s="227"/>
      <c r="AE1675" s="227"/>
      <c r="AF1675" s="227"/>
      <c r="AG1675" s="227"/>
      <c r="AH1675" s="227"/>
      <c r="AI1675" s="227"/>
    </row>
    <row r="1676" hidden="1">
      <c r="A1676" s="227"/>
      <c r="B1676" s="227"/>
      <c r="C1676" s="227"/>
      <c r="D1676" s="227"/>
      <c r="E1676" s="227"/>
      <c r="F1676" s="227"/>
      <c r="G1676" s="227"/>
      <c r="H1676" s="227"/>
      <c r="I1676" s="227"/>
      <c r="J1676" s="227"/>
      <c r="K1676" s="227"/>
      <c r="L1676" s="227"/>
      <c r="M1676" s="227"/>
      <c r="N1676" s="227"/>
      <c r="O1676" s="227"/>
      <c r="P1676" s="227"/>
      <c r="Q1676" s="227"/>
      <c r="R1676" s="227"/>
      <c r="S1676" s="227"/>
      <c r="T1676" s="227"/>
      <c r="U1676" s="227"/>
      <c r="V1676" s="227"/>
      <c r="W1676" s="227"/>
      <c r="X1676" s="227"/>
      <c r="Y1676" s="227"/>
      <c r="Z1676" s="227"/>
      <c r="AA1676" s="227"/>
      <c r="AB1676" s="227"/>
      <c r="AC1676" s="227"/>
      <c r="AD1676" s="227"/>
      <c r="AE1676" s="227"/>
      <c r="AF1676" s="227"/>
      <c r="AG1676" s="227"/>
      <c r="AH1676" s="227"/>
      <c r="AI1676" s="227"/>
    </row>
    <row r="1677" hidden="1">
      <c r="A1677" s="227"/>
      <c r="B1677" s="227"/>
      <c r="C1677" s="227"/>
      <c r="D1677" s="227"/>
      <c r="E1677" s="227"/>
      <c r="F1677" s="227"/>
      <c r="G1677" s="227"/>
      <c r="H1677" s="227"/>
      <c r="I1677" s="227"/>
      <c r="J1677" s="227"/>
      <c r="K1677" s="227"/>
      <c r="L1677" s="227"/>
      <c r="M1677" s="227"/>
      <c r="N1677" s="227"/>
      <c r="O1677" s="227"/>
      <c r="P1677" s="227"/>
      <c r="Q1677" s="227"/>
      <c r="R1677" s="227"/>
      <c r="S1677" s="227"/>
      <c r="T1677" s="227"/>
      <c r="U1677" s="227"/>
      <c r="V1677" s="227"/>
      <c r="W1677" s="227"/>
      <c r="X1677" s="227"/>
      <c r="Y1677" s="227"/>
      <c r="Z1677" s="227"/>
      <c r="AA1677" s="227"/>
      <c r="AB1677" s="227"/>
      <c r="AC1677" s="227"/>
      <c r="AD1677" s="227"/>
      <c r="AE1677" s="227"/>
      <c r="AF1677" s="227"/>
      <c r="AG1677" s="227"/>
      <c r="AH1677" s="227"/>
      <c r="AI1677" s="227"/>
    </row>
    <row r="1678" hidden="1">
      <c r="A1678" s="227"/>
      <c r="B1678" s="227"/>
      <c r="C1678" s="227"/>
      <c r="D1678" s="227"/>
      <c r="E1678" s="227"/>
      <c r="F1678" s="227"/>
      <c r="G1678" s="227"/>
      <c r="H1678" s="227"/>
      <c r="I1678" s="227"/>
      <c r="J1678" s="227"/>
      <c r="K1678" s="227"/>
      <c r="L1678" s="227"/>
      <c r="M1678" s="227"/>
      <c r="N1678" s="227"/>
      <c r="O1678" s="227"/>
      <c r="P1678" s="227"/>
      <c r="Q1678" s="227"/>
      <c r="R1678" s="227"/>
      <c r="S1678" s="227"/>
      <c r="T1678" s="227"/>
      <c r="U1678" s="227"/>
      <c r="V1678" s="227"/>
      <c r="W1678" s="227"/>
      <c r="X1678" s="227"/>
      <c r="Y1678" s="227"/>
      <c r="Z1678" s="227"/>
      <c r="AA1678" s="227"/>
      <c r="AB1678" s="227"/>
      <c r="AC1678" s="227"/>
      <c r="AD1678" s="227"/>
      <c r="AE1678" s="227"/>
      <c r="AF1678" s="227"/>
      <c r="AG1678" s="227"/>
      <c r="AH1678" s="227"/>
      <c r="AI1678" s="227"/>
    </row>
    <row r="1679" hidden="1">
      <c r="A1679" s="227"/>
      <c r="B1679" s="227"/>
      <c r="C1679" s="227"/>
      <c r="D1679" s="227"/>
      <c r="E1679" s="227"/>
      <c r="F1679" s="227"/>
      <c r="G1679" s="227"/>
      <c r="H1679" s="227"/>
      <c r="I1679" s="227"/>
      <c r="J1679" s="227"/>
      <c r="K1679" s="227"/>
      <c r="L1679" s="227"/>
      <c r="M1679" s="227"/>
      <c r="N1679" s="227"/>
      <c r="O1679" s="227"/>
      <c r="P1679" s="227"/>
      <c r="Q1679" s="227"/>
      <c r="R1679" s="227"/>
      <c r="S1679" s="227"/>
      <c r="T1679" s="227"/>
      <c r="U1679" s="227"/>
      <c r="V1679" s="227"/>
      <c r="W1679" s="227"/>
      <c r="X1679" s="227"/>
      <c r="Y1679" s="227"/>
      <c r="Z1679" s="227"/>
      <c r="AA1679" s="227"/>
      <c r="AB1679" s="227"/>
      <c r="AC1679" s="227"/>
      <c r="AD1679" s="227"/>
      <c r="AE1679" s="227"/>
      <c r="AF1679" s="227"/>
      <c r="AG1679" s="227"/>
      <c r="AH1679" s="227"/>
      <c r="AI1679" s="227"/>
    </row>
    <row r="1680" hidden="1">
      <c r="A1680" s="227"/>
      <c r="B1680" s="227"/>
      <c r="C1680" s="227"/>
      <c r="D1680" s="227"/>
      <c r="E1680" s="227"/>
      <c r="F1680" s="227"/>
      <c r="G1680" s="227"/>
      <c r="H1680" s="227"/>
      <c r="I1680" s="227"/>
      <c r="J1680" s="227"/>
      <c r="K1680" s="227"/>
      <c r="L1680" s="227"/>
      <c r="M1680" s="227"/>
      <c r="N1680" s="227"/>
      <c r="O1680" s="227"/>
      <c r="P1680" s="227"/>
      <c r="Q1680" s="227"/>
      <c r="R1680" s="227"/>
      <c r="S1680" s="227"/>
      <c r="T1680" s="227"/>
      <c r="U1680" s="227"/>
      <c r="V1680" s="227"/>
      <c r="W1680" s="227"/>
      <c r="X1680" s="227"/>
      <c r="Y1680" s="227"/>
      <c r="Z1680" s="227"/>
      <c r="AA1680" s="227"/>
      <c r="AB1680" s="227"/>
      <c r="AC1680" s="227"/>
      <c r="AD1680" s="227"/>
      <c r="AE1680" s="227"/>
      <c r="AF1680" s="227"/>
      <c r="AG1680" s="227"/>
      <c r="AH1680" s="227"/>
      <c r="AI1680" s="227"/>
    </row>
    <row r="1681" hidden="1">
      <c r="A1681" s="227"/>
      <c r="B1681" s="227"/>
      <c r="C1681" s="227"/>
      <c r="D1681" s="227"/>
      <c r="E1681" s="227"/>
      <c r="F1681" s="227"/>
      <c r="G1681" s="227"/>
      <c r="H1681" s="227"/>
      <c r="I1681" s="227"/>
      <c r="J1681" s="227"/>
      <c r="K1681" s="227"/>
      <c r="L1681" s="227"/>
      <c r="M1681" s="227"/>
      <c r="N1681" s="227"/>
      <c r="O1681" s="227"/>
      <c r="P1681" s="227"/>
      <c r="Q1681" s="227"/>
      <c r="R1681" s="227"/>
      <c r="S1681" s="227"/>
      <c r="T1681" s="227"/>
      <c r="U1681" s="227"/>
      <c r="V1681" s="227"/>
      <c r="W1681" s="227"/>
      <c r="X1681" s="227"/>
      <c r="Y1681" s="227"/>
      <c r="Z1681" s="227"/>
      <c r="AA1681" s="227"/>
      <c r="AB1681" s="227"/>
      <c r="AC1681" s="227"/>
      <c r="AD1681" s="227"/>
      <c r="AE1681" s="227"/>
      <c r="AF1681" s="227"/>
      <c r="AG1681" s="227"/>
      <c r="AH1681" s="227"/>
      <c r="AI1681" s="227"/>
    </row>
    <row r="1682" hidden="1">
      <c r="A1682" s="227"/>
      <c r="B1682" s="227"/>
      <c r="C1682" s="227"/>
      <c r="D1682" s="227"/>
      <c r="E1682" s="227"/>
      <c r="F1682" s="227"/>
      <c r="G1682" s="227"/>
      <c r="H1682" s="227"/>
      <c r="I1682" s="227"/>
      <c r="J1682" s="227"/>
      <c r="K1682" s="227"/>
      <c r="L1682" s="227"/>
      <c r="M1682" s="227"/>
      <c r="N1682" s="227"/>
      <c r="O1682" s="227"/>
      <c r="P1682" s="227"/>
      <c r="Q1682" s="227"/>
      <c r="R1682" s="227"/>
      <c r="S1682" s="227"/>
      <c r="T1682" s="227"/>
      <c r="U1682" s="227"/>
      <c r="V1682" s="227"/>
      <c r="W1682" s="227"/>
      <c r="X1682" s="227"/>
      <c r="Y1682" s="227"/>
      <c r="Z1682" s="227"/>
      <c r="AA1682" s="227"/>
      <c r="AB1682" s="227"/>
      <c r="AC1682" s="227"/>
      <c r="AD1682" s="227"/>
      <c r="AE1682" s="227"/>
      <c r="AF1682" s="227"/>
      <c r="AG1682" s="227"/>
      <c r="AH1682" s="227"/>
      <c r="AI1682" s="227"/>
    </row>
    <row r="1683" hidden="1">
      <c r="A1683" s="227"/>
      <c r="B1683" s="227"/>
      <c r="C1683" s="227"/>
      <c r="D1683" s="227"/>
      <c r="E1683" s="227"/>
      <c r="F1683" s="227"/>
      <c r="G1683" s="227"/>
      <c r="H1683" s="227"/>
      <c r="I1683" s="227"/>
      <c r="J1683" s="227"/>
      <c r="K1683" s="227"/>
      <c r="L1683" s="227"/>
      <c r="M1683" s="227"/>
      <c r="N1683" s="227"/>
      <c r="O1683" s="227"/>
      <c r="P1683" s="227"/>
      <c r="Q1683" s="227"/>
      <c r="R1683" s="227"/>
      <c r="S1683" s="227"/>
      <c r="T1683" s="227"/>
      <c r="U1683" s="227"/>
      <c r="V1683" s="227"/>
      <c r="W1683" s="227"/>
      <c r="X1683" s="227"/>
      <c r="Y1683" s="227"/>
      <c r="Z1683" s="227"/>
      <c r="AA1683" s="227"/>
      <c r="AB1683" s="227"/>
      <c r="AC1683" s="227"/>
      <c r="AD1683" s="227"/>
      <c r="AE1683" s="227"/>
      <c r="AF1683" s="227"/>
      <c r="AG1683" s="227"/>
      <c r="AH1683" s="227"/>
      <c r="AI1683" s="227"/>
    </row>
    <row r="1684" hidden="1">
      <c r="A1684" s="227"/>
      <c r="B1684" s="227"/>
      <c r="C1684" s="227"/>
      <c r="D1684" s="227"/>
      <c r="E1684" s="227"/>
      <c r="F1684" s="227"/>
      <c r="G1684" s="227"/>
      <c r="H1684" s="227"/>
      <c r="I1684" s="227"/>
      <c r="J1684" s="227"/>
      <c r="K1684" s="227"/>
      <c r="L1684" s="227"/>
      <c r="M1684" s="227"/>
      <c r="N1684" s="227"/>
      <c r="O1684" s="227"/>
      <c r="P1684" s="227"/>
      <c r="Q1684" s="227"/>
      <c r="R1684" s="227"/>
      <c r="S1684" s="227"/>
      <c r="T1684" s="227"/>
      <c r="U1684" s="227"/>
      <c r="V1684" s="227"/>
      <c r="W1684" s="227"/>
      <c r="X1684" s="227"/>
      <c r="Y1684" s="227"/>
      <c r="Z1684" s="227"/>
      <c r="AA1684" s="227"/>
      <c r="AB1684" s="227"/>
      <c r="AC1684" s="227"/>
      <c r="AD1684" s="227"/>
      <c r="AE1684" s="227"/>
      <c r="AF1684" s="227"/>
      <c r="AG1684" s="227"/>
      <c r="AH1684" s="227"/>
      <c r="AI1684" s="227"/>
    </row>
    <row r="1685" hidden="1">
      <c r="A1685" s="227"/>
      <c r="B1685" s="227"/>
      <c r="C1685" s="227"/>
      <c r="D1685" s="227"/>
      <c r="E1685" s="227"/>
      <c r="F1685" s="227"/>
      <c r="G1685" s="227"/>
      <c r="H1685" s="227"/>
      <c r="I1685" s="227"/>
      <c r="J1685" s="227"/>
      <c r="K1685" s="227"/>
      <c r="L1685" s="227"/>
      <c r="M1685" s="227"/>
      <c r="N1685" s="227"/>
      <c r="O1685" s="227"/>
      <c r="P1685" s="227"/>
      <c r="Q1685" s="227"/>
      <c r="R1685" s="227"/>
      <c r="S1685" s="227"/>
      <c r="T1685" s="227"/>
      <c r="U1685" s="227"/>
      <c r="V1685" s="227"/>
      <c r="W1685" s="227"/>
      <c r="X1685" s="227"/>
      <c r="Y1685" s="227"/>
      <c r="Z1685" s="227"/>
      <c r="AA1685" s="227"/>
      <c r="AB1685" s="227"/>
      <c r="AC1685" s="227"/>
      <c r="AD1685" s="227"/>
      <c r="AE1685" s="227"/>
      <c r="AF1685" s="227"/>
      <c r="AG1685" s="227"/>
      <c r="AH1685" s="227"/>
      <c r="AI1685" s="227"/>
    </row>
    <row r="1686" hidden="1">
      <c r="A1686" s="227"/>
      <c r="B1686" s="227"/>
      <c r="C1686" s="227"/>
      <c r="D1686" s="227"/>
      <c r="E1686" s="227"/>
      <c r="F1686" s="227"/>
      <c r="G1686" s="227"/>
      <c r="H1686" s="227"/>
      <c r="I1686" s="227"/>
      <c r="J1686" s="227"/>
      <c r="K1686" s="227"/>
      <c r="L1686" s="227"/>
      <c r="M1686" s="227"/>
      <c r="N1686" s="227"/>
      <c r="O1686" s="227"/>
      <c r="P1686" s="227"/>
      <c r="Q1686" s="227"/>
      <c r="R1686" s="227"/>
      <c r="S1686" s="227"/>
      <c r="T1686" s="227"/>
      <c r="U1686" s="227"/>
      <c r="V1686" s="227"/>
      <c r="W1686" s="227"/>
      <c r="X1686" s="227"/>
      <c r="Y1686" s="227"/>
      <c r="Z1686" s="227"/>
      <c r="AA1686" s="227"/>
      <c r="AB1686" s="227"/>
      <c r="AC1686" s="227"/>
      <c r="AD1686" s="227"/>
      <c r="AE1686" s="227"/>
      <c r="AF1686" s="227"/>
      <c r="AG1686" s="227"/>
      <c r="AH1686" s="227"/>
      <c r="AI1686" s="227"/>
    </row>
    <row r="1687" hidden="1">
      <c r="A1687" s="227"/>
      <c r="B1687" s="227"/>
      <c r="C1687" s="227"/>
      <c r="D1687" s="227"/>
      <c r="E1687" s="227"/>
      <c r="F1687" s="227"/>
      <c r="G1687" s="227"/>
      <c r="H1687" s="227"/>
      <c r="I1687" s="227"/>
      <c r="J1687" s="227"/>
      <c r="K1687" s="227"/>
      <c r="L1687" s="227"/>
      <c r="M1687" s="227"/>
      <c r="N1687" s="227"/>
      <c r="O1687" s="227"/>
      <c r="P1687" s="227"/>
      <c r="Q1687" s="227"/>
      <c r="R1687" s="227"/>
      <c r="S1687" s="227"/>
      <c r="T1687" s="227"/>
      <c r="U1687" s="227"/>
      <c r="V1687" s="227"/>
      <c r="W1687" s="227"/>
      <c r="X1687" s="227"/>
      <c r="Y1687" s="227"/>
      <c r="Z1687" s="227"/>
      <c r="AA1687" s="227"/>
      <c r="AB1687" s="227"/>
      <c r="AC1687" s="227"/>
      <c r="AD1687" s="227"/>
      <c r="AE1687" s="227"/>
      <c r="AF1687" s="227"/>
      <c r="AG1687" s="227"/>
      <c r="AH1687" s="227"/>
      <c r="AI1687" s="227"/>
    </row>
    <row r="1688" hidden="1">
      <c r="A1688" s="227"/>
      <c r="B1688" s="227"/>
      <c r="C1688" s="227"/>
      <c r="D1688" s="227"/>
      <c r="E1688" s="227"/>
      <c r="F1688" s="227"/>
      <c r="G1688" s="227"/>
      <c r="H1688" s="227"/>
      <c r="I1688" s="227"/>
      <c r="J1688" s="227"/>
      <c r="K1688" s="227"/>
      <c r="L1688" s="227"/>
      <c r="M1688" s="227"/>
      <c r="N1688" s="227"/>
      <c r="O1688" s="227"/>
      <c r="P1688" s="227"/>
      <c r="Q1688" s="227"/>
      <c r="R1688" s="227"/>
      <c r="S1688" s="227"/>
      <c r="T1688" s="227"/>
      <c r="U1688" s="227"/>
      <c r="V1688" s="227"/>
      <c r="W1688" s="227"/>
      <c r="X1688" s="227"/>
      <c r="Y1688" s="227"/>
      <c r="Z1688" s="227"/>
      <c r="AA1688" s="227"/>
      <c r="AB1688" s="227"/>
      <c r="AC1688" s="227"/>
      <c r="AD1688" s="227"/>
      <c r="AE1688" s="227"/>
      <c r="AF1688" s="227"/>
      <c r="AG1688" s="227"/>
      <c r="AH1688" s="227"/>
      <c r="AI1688" s="227"/>
    </row>
    <row r="1689" hidden="1">
      <c r="A1689" s="227"/>
      <c r="B1689" s="227"/>
      <c r="C1689" s="227"/>
      <c r="D1689" s="227"/>
      <c r="E1689" s="227"/>
      <c r="F1689" s="227"/>
      <c r="G1689" s="227"/>
      <c r="H1689" s="227"/>
      <c r="I1689" s="227"/>
      <c r="J1689" s="227"/>
      <c r="K1689" s="227"/>
      <c r="L1689" s="227"/>
      <c r="M1689" s="227"/>
      <c r="N1689" s="227"/>
      <c r="O1689" s="227"/>
      <c r="P1689" s="227"/>
      <c r="Q1689" s="227"/>
      <c r="R1689" s="227"/>
      <c r="S1689" s="227"/>
      <c r="T1689" s="227"/>
      <c r="U1689" s="227"/>
      <c r="V1689" s="227"/>
      <c r="W1689" s="227"/>
      <c r="X1689" s="227"/>
      <c r="Y1689" s="227"/>
      <c r="Z1689" s="227"/>
      <c r="AA1689" s="227"/>
      <c r="AB1689" s="227"/>
      <c r="AC1689" s="227"/>
      <c r="AD1689" s="227"/>
      <c r="AE1689" s="227"/>
      <c r="AF1689" s="227"/>
      <c r="AG1689" s="227"/>
      <c r="AH1689" s="227"/>
      <c r="AI1689" s="227"/>
    </row>
    <row r="1690" hidden="1">
      <c r="A1690" s="227"/>
      <c r="B1690" s="227"/>
      <c r="C1690" s="227"/>
      <c r="D1690" s="227"/>
      <c r="E1690" s="227"/>
      <c r="F1690" s="227"/>
      <c r="G1690" s="227"/>
      <c r="H1690" s="227"/>
      <c r="I1690" s="227"/>
      <c r="J1690" s="227"/>
      <c r="K1690" s="227"/>
      <c r="L1690" s="227"/>
      <c r="M1690" s="227"/>
      <c r="N1690" s="227"/>
      <c r="O1690" s="227"/>
      <c r="P1690" s="227"/>
      <c r="Q1690" s="227"/>
      <c r="R1690" s="227"/>
      <c r="S1690" s="227"/>
      <c r="T1690" s="227"/>
      <c r="U1690" s="227"/>
      <c r="V1690" s="227"/>
      <c r="W1690" s="227"/>
      <c r="X1690" s="227"/>
      <c r="Y1690" s="227"/>
      <c r="Z1690" s="227"/>
      <c r="AA1690" s="227"/>
      <c r="AB1690" s="227"/>
      <c r="AC1690" s="227"/>
      <c r="AD1690" s="227"/>
      <c r="AE1690" s="227"/>
      <c r="AF1690" s="227"/>
      <c r="AG1690" s="227"/>
      <c r="AH1690" s="227"/>
      <c r="AI1690" s="227"/>
    </row>
    <row r="1691" hidden="1">
      <c r="A1691" s="227"/>
      <c r="B1691" s="227"/>
      <c r="C1691" s="227"/>
      <c r="D1691" s="227"/>
      <c r="E1691" s="227"/>
      <c r="F1691" s="227"/>
      <c r="G1691" s="227"/>
      <c r="H1691" s="227"/>
      <c r="I1691" s="227"/>
      <c r="J1691" s="227"/>
      <c r="K1691" s="227"/>
      <c r="L1691" s="227"/>
      <c r="M1691" s="227"/>
      <c r="N1691" s="227"/>
      <c r="O1691" s="227"/>
      <c r="P1691" s="227"/>
      <c r="Q1691" s="227"/>
      <c r="R1691" s="227"/>
      <c r="S1691" s="227"/>
      <c r="T1691" s="227"/>
      <c r="U1691" s="227"/>
      <c r="V1691" s="227"/>
      <c r="W1691" s="227"/>
      <c r="X1691" s="227"/>
      <c r="Y1691" s="227"/>
      <c r="Z1691" s="227"/>
      <c r="AA1691" s="227"/>
      <c r="AB1691" s="227"/>
      <c r="AC1691" s="227"/>
      <c r="AD1691" s="227"/>
      <c r="AE1691" s="227"/>
      <c r="AF1691" s="227"/>
      <c r="AG1691" s="227"/>
      <c r="AH1691" s="227"/>
      <c r="AI1691" s="227"/>
    </row>
    <row r="1692" hidden="1">
      <c r="A1692" s="227"/>
      <c r="B1692" s="227"/>
      <c r="C1692" s="227"/>
      <c r="D1692" s="227"/>
      <c r="E1692" s="227"/>
      <c r="F1692" s="227"/>
      <c r="G1692" s="227"/>
      <c r="H1692" s="227"/>
      <c r="I1692" s="227"/>
      <c r="J1692" s="227"/>
      <c r="K1692" s="227"/>
      <c r="L1692" s="227"/>
      <c r="M1692" s="227"/>
      <c r="N1692" s="227"/>
      <c r="O1692" s="227"/>
      <c r="P1692" s="227"/>
      <c r="Q1692" s="227"/>
      <c r="R1692" s="227"/>
      <c r="S1692" s="227"/>
      <c r="T1692" s="227"/>
      <c r="U1692" s="227"/>
      <c r="V1692" s="227"/>
      <c r="W1692" s="227"/>
      <c r="X1692" s="227"/>
      <c r="Y1692" s="227"/>
      <c r="Z1692" s="227"/>
      <c r="AA1692" s="227"/>
      <c r="AB1692" s="227"/>
      <c r="AC1692" s="227"/>
      <c r="AD1692" s="227"/>
      <c r="AE1692" s="227"/>
      <c r="AF1692" s="227"/>
      <c r="AG1692" s="227"/>
      <c r="AH1692" s="227"/>
      <c r="AI1692" s="227"/>
    </row>
    <row r="1693" hidden="1">
      <c r="A1693" s="227"/>
      <c r="B1693" s="227"/>
      <c r="C1693" s="227"/>
      <c r="D1693" s="227"/>
      <c r="E1693" s="227"/>
      <c r="F1693" s="227"/>
      <c r="G1693" s="227"/>
      <c r="H1693" s="227"/>
      <c r="I1693" s="227"/>
      <c r="J1693" s="227"/>
      <c r="K1693" s="227"/>
      <c r="L1693" s="227"/>
      <c r="M1693" s="227"/>
      <c r="N1693" s="227"/>
      <c r="O1693" s="227"/>
      <c r="P1693" s="227"/>
      <c r="Q1693" s="227"/>
      <c r="R1693" s="227"/>
      <c r="S1693" s="227"/>
      <c r="T1693" s="227"/>
      <c r="U1693" s="227"/>
      <c r="V1693" s="227"/>
      <c r="W1693" s="227"/>
      <c r="X1693" s="227"/>
      <c r="Y1693" s="227"/>
      <c r="Z1693" s="227"/>
      <c r="AA1693" s="227"/>
      <c r="AB1693" s="227"/>
      <c r="AC1693" s="227"/>
      <c r="AD1693" s="227"/>
      <c r="AE1693" s="227"/>
      <c r="AF1693" s="227"/>
      <c r="AG1693" s="227"/>
      <c r="AH1693" s="227"/>
      <c r="AI1693" s="227"/>
    </row>
    <row r="1694" hidden="1">
      <c r="A1694" s="227"/>
      <c r="B1694" s="227"/>
      <c r="C1694" s="227"/>
      <c r="D1694" s="227"/>
      <c r="E1694" s="227"/>
      <c r="F1694" s="227"/>
      <c r="G1694" s="227"/>
      <c r="H1694" s="227"/>
      <c r="I1694" s="227"/>
      <c r="J1694" s="227"/>
      <c r="K1694" s="227"/>
      <c r="L1694" s="227"/>
      <c r="M1694" s="227"/>
      <c r="N1694" s="227"/>
      <c r="O1694" s="227"/>
      <c r="P1694" s="227"/>
      <c r="Q1694" s="227"/>
      <c r="R1694" s="227"/>
      <c r="S1694" s="227"/>
      <c r="T1694" s="227"/>
      <c r="U1694" s="227"/>
      <c r="V1694" s="227"/>
      <c r="W1694" s="227"/>
      <c r="X1694" s="227"/>
      <c r="Y1694" s="227"/>
      <c r="Z1694" s="227"/>
      <c r="AA1694" s="227"/>
      <c r="AB1694" s="227"/>
      <c r="AC1694" s="227"/>
      <c r="AD1694" s="227"/>
      <c r="AE1694" s="227"/>
      <c r="AF1694" s="227"/>
      <c r="AG1694" s="227"/>
      <c r="AH1694" s="227"/>
      <c r="AI1694" s="227"/>
    </row>
    <row r="1695" hidden="1">
      <c r="A1695" s="227"/>
      <c r="B1695" s="227"/>
      <c r="C1695" s="227"/>
      <c r="D1695" s="227"/>
      <c r="E1695" s="227"/>
      <c r="F1695" s="227"/>
      <c r="G1695" s="227"/>
      <c r="H1695" s="227"/>
      <c r="I1695" s="227"/>
      <c r="J1695" s="227"/>
      <c r="K1695" s="227"/>
      <c r="L1695" s="227"/>
      <c r="M1695" s="227"/>
      <c r="N1695" s="227"/>
      <c r="O1695" s="227"/>
      <c r="P1695" s="227"/>
      <c r="Q1695" s="227"/>
      <c r="R1695" s="227"/>
      <c r="S1695" s="227"/>
      <c r="T1695" s="227"/>
      <c r="U1695" s="227"/>
      <c r="V1695" s="227"/>
      <c r="W1695" s="227"/>
      <c r="X1695" s="227"/>
      <c r="Y1695" s="227"/>
      <c r="Z1695" s="227"/>
      <c r="AA1695" s="227"/>
      <c r="AB1695" s="227"/>
      <c r="AC1695" s="227"/>
      <c r="AD1695" s="227"/>
      <c r="AE1695" s="227"/>
      <c r="AF1695" s="227"/>
      <c r="AG1695" s="227"/>
      <c r="AH1695" s="227"/>
      <c r="AI1695" s="227"/>
    </row>
    <row r="1696" hidden="1">
      <c r="A1696" s="227"/>
      <c r="B1696" s="227"/>
      <c r="C1696" s="227"/>
      <c r="D1696" s="227"/>
      <c r="E1696" s="227"/>
      <c r="F1696" s="227"/>
      <c r="G1696" s="227"/>
      <c r="H1696" s="227"/>
      <c r="I1696" s="227"/>
      <c r="J1696" s="227"/>
      <c r="K1696" s="227"/>
      <c r="L1696" s="227"/>
      <c r="M1696" s="227"/>
      <c r="N1696" s="227"/>
      <c r="O1696" s="227"/>
      <c r="P1696" s="227"/>
      <c r="Q1696" s="227"/>
      <c r="R1696" s="227"/>
      <c r="S1696" s="227"/>
      <c r="T1696" s="227"/>
      <c r="U1696" s="227"/>
      <c r="V1696" s="227"/>
      <c r="W1696" s="227"/>
      <c r="X1696" s="227"/>
      <c r="Y1696" s="227"/>
      <c r="Z1696" s="227"/>
      <c r="AA1696" s="227"/>
      <c r="AB1696" s="227"/>
      <c r="AC1696" s="227"/>
      <c r="AD1696" s="227"/>
      <c r="AE1696" s="227"/>
      <c r="AF1696" s="227"/>
      <c r="AG1696" s="227"/>
      <c r="AH1696" s="227"/>
      <c r="AI1696" s="227"/>
    </row>
    <row r="1697" hidden="1">
      <c r="A1697" s="227"/>
      <c r="B1697" s="227"/>
      <c r="C1697" s="227"/>
      <c r="D1697" s="227"/>
      <c r="E1697" s="227"/>
      <c r="F1697" s="227"/>
      <c r="G1697" s="227"/>
      <c r="H1697" s="227"/>
      <c r="I1697" s="227"/>
      <c r="J1697" s="227"/>
      <c r="K1697" s="227"/>
      <c r="L1697" s="227"/>
      <c r="M1697" s="227"/>
      <c r="N1697" s="227"/>
      <c r="O1697" s="227"/>
      <c r="P1697" s="227"/>
      <c r="Q1697" s="227"/>
      <c r="R1697" s="227"/>
      <c r="S1697" s="227"/>
      <c r="T1697" s="227"/>
      <c r="U1697" s="227"/>
      <c r="V1697" s="227"/>
      <c r="W1697" s="227"/>
      <c r="X1697" s="227"/>
      <c r="Y1697" s="227"/>
      <c r="Z1697" s="227"/>
      <c r="AA1697" s="227"/>
      <c r="AB1697" s="227"/>
      <c r="AC1697" s="227"/>
      <c r="AD1697" s="227"/>
      <c r="AE1697" s="227"/>
      <c r="AF1697" s="227"/>
      <c r="AG1697" s="227"/>
      <c r="AH1697" s="227"/>
      <c r="AI1697" s="227"/>
    </row>
    <row r="1698" hidden="1">
      <c r="A1698" s="227"/>
      <c r="B1698" s="227"/>
      <c r="C1698" s="227"/>
      <c r="D1698" s="227"/>
      <c r="E1698" s="227"/>
      <c r="F1698" s="227"/>
      <c r="G1698" s="227"/>
      <c r="H1698" s="227"/>
      <c r="I1698" s="227"/>
      <c r="J1698" s="227"/>
      <c r="K1698" s="227"/>
      <c r="L1698" s="227"/>
      <c r="M1698" s="227"/>
      <c r="N1698" s="227"/>
      <c r="O1698" s="227"/>
      <c r="P1698" s="227"/>
      <c r="Q1698" s="227"/>
      <c r="R1698" s="227"/>
      <c r="S1698" s="227"/>
      <c r="T1698" s="227"/>
      <c r="U1698" s="227"/>
      <c r="V1698" s="227"/>
      <c r="W1698" s="227"/>
      <c r="X1698" s="227"/>
      <c r="Y1698" s="227"/>
      <c r="Z1698" s="227"/>
      <c r="AA1698" s="227"/>
      <c r="AB1698" s="227"/>
      <c r="AC1698" s="227"/>
      <c r="AD1698" s="227"/>
      <c r="AE1698" s="227"/>
      <c r="AF1698" s="227"/>
      <c r="AG1698" s="227"/>
      <c r="AH1698" s="227"/>
      <c r="AI1698" s="227"/>
    </row>
    <row r="1699" hidden="1">
      <c r="A1699" s="227"/>
      <c r="B1699" s="227"/>
      <c r="C1699" s="227"/>
      <c r="D1699" s="227"/>
      <c r="E1699" s="227"/>
      <c r="F1699" s="227"/>
      <c r="G1699" s="227"/>
      <c r="H1699" s="227"/>
      <c r="I1699" s="227"/>
      <c r="J1699" s="227"/>
      <c r="K1699" s="227"/>
      <c r="L1699" s="227"/>
      <c r="M1699" s="227"/>
      <c r="N1699" s="227"/>
      <c r="O1699" s="227"/>
      <c r="P1699" s="227"/>
      <c r="Q1699" s="227"/>
      <c r="R1699" s="227"/>
      <c r="S1699" s="227"/>
      <c r="T1699" s="227"/>
      <c r="U1699" s="227"/>
      <c r="V1699" s="227"/>
      <c r="W1699" s="227"/>
      <c r="X1699" s="227"/>
      <c r="Y1699" s="227"/>
      <c r="Z1699" s="227"/>
      <c r="AA1699" s="227"/>
      <c r="AB1699" s="227"/>
      <c r="AC1699" s="227"/>
      <c r="AD1699" s="227"/>
      <c r="AE1699" s="227"/>
      <c r="AF1699" s="227"/>
      <c r="AG1699" s="227"/>
      <c r="AH1699" s="227"/>
      <c r="AI1699" s="227"/>
    </row>
    <row r="1700" hidden="1">
      <c r="A1700" s="227"/>
      <c r="B1700" s="227"/>
      <c r="C1700" s="227"/>
      <c r="D1700" s="227"/>
      <c r="E1700" s="227"/>
      <c r="F1700" s="227"/>
      <c r="G1700" s="227"/>
      <c r="H1700" s="227"/>
      <c r="I1700" s="227"/>
      <c r="J1700" s="227"/>
      <c r="K1700" s="227"/>
      <c r="L1700" s="227"/>
      <c r="M1700" s="227"/>
      <c r="N1700" s="227"/>
      <c r="O1700" s="227"/>
      <c r="P1700" s="227"/>
      <c r="Q1700" s="227"/>
      <c r="R1700" s="227"/>
      <c r="S1700" s="227"/>
      <c r="T1700" s="227"/>
      <c r="U1700" s="227"/>
      <c r="V1700" s="227"/>
      <c r="W1700" s="227"/>
      <c r="X1700" s="227"/>
      <c r="Y1700" s="227"/>
      <c r="Z1700" s="227"/>
      <c r="AA1700" s="227"/>
      <c r="AB1700" s="227"/>
      <c r="AC1700" s="227"/>
      <c r="AD1700" s="227"/>
      <c r="AE1700" s="227"/>
      <c r="AF1700" s="227"/>
      <c r="AG1700" s="227"/>
      <c r="AH1700" s="227"/>
      <c r="AI1700" s="227"/>
    </row>
    <row r="1701" hidden="1">
      <c r="A1701" s="227"/>
      <c r="B1701" s="227"/>
      <c r="C1701" s="227"/>
      <c r="D1701" s="227"/>
      <c r="E1701" s="227"/>
      <c r="F1701" s="227"/>
      <c r="G1701" s="227"/>
      <c r="H1701" s="227"/>
      <c r="I1701" s="227"/>
      <c r="J1701" s="227"/>
      <c r="K1701" s="227"/>
      <c r="L1701" s="227"/>
      <c r="M1701" s="227"/>
      <c r="N1701" s="227"/>
      <c r="O1701" s="227"/>
      <c r="P1701" s="227"/>
      <c r="Q1701" s="227"/>
      <c r="R1701" s="227"/>
      <c r="S1701" s="227"/>
      <c r="T1701" s="227"/>
      <c r="U1701" s="227"/>
      <c r="V1701" s="227"/>
      <c r="W1701" s="227"/>
      <c r="X1701" s="227"/>
      <c r="Y1701" s="227"/>
      <c r="Z1701" s="227"/>
      <c r="AA1701" s="227"/>
      <c r="AB1701" s="227"/>
      <c r="AC1701" s="227"/>
      <c r="AD1701" s="227"/>
      <c r="AE1701" s="227"/>
      <c r="AF1701" s="227"/>
      <c r="AG1701" s="227"/>
      <c r="AH1701" s="227"/>
      <c r="AI1701" s="227"/>
    </row>
    <row r="1702" hidden="1">
      <c r="A1702" s="227"/>
      <c r="B1702" s="227"/>
      <c r="C1702" s="227"/>
      <c r="D1702" s="227"/>
      <c r="E1702" s="227"/>
      <c r="F1702" s="227"/>
      <c r="G1702" s="227"/>
      <c r="H1702" s="227"/>
      <c r="I1702" s="227"/>
      <c r="J1702" s="227"/>
      <c r="K1702" s="227"/>
      <c r="L1702" s="227"/>
      <c r="M1702" s="227"/>
      <c r="N1702" s="227"/>
      <c r="O1702" s="227"/>
      <c r="P1702" s="227"/>
      <c r="Q1702" s="227"/>
      <c r="R1702" s="227"/>
      <c r="S1702" s="227"/>
      <c r="T1702" s="227"/>
      <c r="U1702" s="227"/>
      <c r="V1702" s="227"/>
      <c r="W1702" s="227"/>
      <c r="X1702" s="227"/>
      <c r="Y1702" s="227"/>
      <c r="Z1702" s="227"/>
      <c r="AA1702" s="227"/>
      <c r="AB1702" s="227"/>
      <c r="AC1702" s="227"/>
      <c r="AD1702" s="227"/>
      <c r="AE1702" s="227"/>
      <c r="AF1702" s="227"/>
      <c r="AG1702" s="227"/>
      <c r="AH1702" s="227"/>
      <c r="AI1702" s="227"/>
    </row>
    <row r="1703" hidden="1">
      <c r="A1703" s="227"/>
      <c r="B1703" s="227"/>
      <c r="C1703" s="227"/>
      <c r="D1703" s="227"/>
      <c r="E1703" s="227"/>
      <c r="F1703" s="227"/>
      <c r="G1703" s="227"/>
      <c r="H1703" s="227"/>
      <c r="I1703" s="227"/>
      <c r="J1703" s="227"/>
      <c r="K1703" s="227"/>
      <c r="L1703" s="227"/>
      <c r="M1703" s="227"/>
      <c r="N1703" s="227"/>
      <c r="O1703" s="227"/>
      <c r="P1703" s="227"/>
      <c r="Q1703" s="227"/>
      <c r="R1703" s="227"/>
      <c r="S1703" s="227"/>
      <c r="T1703" s="227"/>
      <c r="U1703" s="227"/>
      <c r="V1703" s="227"/>
      <c r="W1703" s="227"/>
      <c r="X1703" s="227"/>
      <c r="Y1703" s="227"/>
      <c r="Z1703" s="227"/>
      <c r="AA1703" s="227"/>
      <c r="AB1703" s="227"/>
      <c r="AC1703" s="227"/>
      <c r="AD1703" s="227"/>
      <c r="AE1703" s="227"/>
      <c r="AF1703" s="227"/>
      <c r="AG1703" s="227"/>
      <c r="AH1703" s="227"/>
      <c r="AI1703" s="227"/>
    </row>
    <row r="1704" hidden="1">
      <c r="A1704" s="227"/>
      <c r="B1704" s="227"/>
      <c r="C1704" s="227"/>
      <c r="D1704" s="227"/>
      <c r="E1704" s="227"/>
      <c r="F1704" s="227"/>
      <c r="G1704" s="227"/>
      <c r="H1704" s="227"/>
      <c r="I1704" s="227"/>
      <c r="J1704" s="227"/>
      <c r="K1704" s="227"/>
      <c r="L1704" s="227"/>
      <c r="M1704" s="227"/>
      <c r="N1704" s="227"/>
      <c r="O1704" s="227"/>
      <c r="P1704" s="227"/>
      <c r="Q1704" s="227"/>
      <c r="R1704" s="227"/>
      <c r="S1704" s="227"/>
      <c r="T1704" s="227"/>
      <c r="U1704" s="227"/>
      <c r="V1704" s="227"/>
      <c r="W1704" s="227"/>
      <c r="X1704" s="227"/>
      <c r="Y1704" s="227"/>
      <c r="Z1704" s="227"/>
      <c r="AA1704" s="227"/>
      <c r="AB1704" s="227"/>
      <c r="AC1704" s="227"/>
      <c r="AD1704" s="227"/>
      <c r="AE1704" s="227"/>
      <c r="AF1704" s="227"/>
      <c r="AG1704" s="227"/>
      <c r="AH1704" s="227"/>
      <c r="AI1704" s="227"/>
    </row>
    <row r="1705" hidden="1">
      <c r="A1705" s="227"/>
      <c r="B1705" s="227"/>
      <c r="C1705" s="227"/>
      <c r="D1705" s="227"/>
      <c r="E1705" s="227"/>
      <c r="F1705" s="227"/>
      <c r="G1705" s="227"/>
      <c r="H1705" s="227"/>
      <c r="I1705" s="227"/>
      <c r="J1705" s="227"/>
      <c r="K1705" s="227"/>
      <c r="L1705" s="227"/>
      <c r="M1705" s="227"/>
      <c r="N1705" s="227"/>
      <c r="O1705" s="227"/>
      <c r="P1705" s="227"/>
      <c r="Q1705" s="227"/>
      <c r="R1705" s="227"/>
      <c r="S1705" s="227"/>
      <c r="T1705" s="227"/>
      <c r="U1705" s="227"/>
      <c r="V1705" s="227"/>
      <c r="W1705" s="227"/>
      <c r="X1705" s="227"/>
      <c r="Y1705" s="227"/>
      <c r="Z1705" s="227"/>
      <c r="AA1705" s="227"/>
      <c r="AB1705" s="227"/>
      <c r="AC1705" s="227"/>
      <c r="AD1705" s="227"/>
      <c r="AE1705" s="227"/>
      <c r="AF1705" s="227"/>
      <c r="AG1705" s="227"/>
      <c r="AH1705" s="227"/>
      <c r="AI1705" s="227"/>
    </row>
    <row r="1706" hidden="1">
      <c r="A1706" s="227"/>
      <c r="B1706" s="227"/>
      <c r="C1706" s="227"/>
      <c r="D1706" s="227"/>
      <c r="E1706" s="227"/>
      <c r="F1706" s="227"/>
      <c r="G1706" s="227"/>
      <c r="H1706" s="227"/>
      <c r="I1706" s="227"/>
      <c r="J1706" s="227"/>
      <c r="K1706" s="227"/>
      <c r="L1706" s="227"/>
      <c r="M1706" s="227"/>
      <c r="N1706" s="227"/>
      <c r="O1706" s="227"/>
      <c r="P1706" s="227"/>
      <c r="Q1706" s="227"/>
      <c r="R1706" s="227"/>
      <c r="S1706" s="227"/>
      <c r="T1706" s="227"/>
      <c r="U1706" s="227"/>
      <c r="V1706" s="227"/>
      <c r="W1706" s="227"/>
      <c r="X1706" s="227"/>
      <c r="Y1706" s="227"/>
      <c r="Z1706" s="227"/>
      <c r="AA1706" s="227"/>
      <c r="AB1706" s="227"/>
      <c r="AC1706" s="227"/>
      <c r="AD1706" s="227"/>
      <c r="AE1706" s="227"/>
      <c r="AF1706" s="227"/>
      <c r="AG1706" s="227"/>
      <c r="AH1706" s="227"/>
      <c r="AI1706" s="227"/>
    </row>
    <row r="1707" hidden="1">
      <c r="A1707" s="227"/>
      <c r="B1707" s="227"/>
      <c r="C1707" s="227"/>
      <c r="D1707" s="227"/>
      <c r="E1707" s="227"/>
      <c r="F1707" s="227"/>
      <c r="G1707" s="227"/>
      <c r="H1707" s="227"/>
      <c r="I1707" s="227"/>
      <c r="J1707" s="227"/>
      <c r="K1707" s="227"/>
      <c r="L1707" s="227"/>
      <c r="M1707" s="227"/>
      <c r="N1707" s="227"/>
      <c r="O1707" s="227"/>
      <c r="P1707" s="227"/>
      <c r="Q1707" s="227"/>
      <c r="R1707" s="227"/>
      <c r="S1707" s="227"/>
      <c r="T1707" s="227"/>
      <c r="U1707" s="227"/>
      <c r="V1707" s="227"/>
      <c r="W1707" s="227"/>
      <c r="X1707" s="227"/>
      <c r="Y1707" s="227"/>
      <c r="Z1707" s="227"/>
      <c r="AA1707" s="227"/>
      <c r="AB1707" s="227"/>
      <c r="AC1707" s="227"/>
      <c r="AD1707" s="227"/>
      <c r="AE1707" s="227"/>
      <c r="AF1707" s="227"/>
      <c r="AG1707" s="227"/>
      <c r="AH1707" s="227"/>
      <c r="AI1707" s="227"/>
    </row>
    <row r="1708" hidden="1">
      <c r="A1708" s="227"/>
      <c r="B1708" s="227"/>
      <c r="C1708" s="227"/>
      <c r="D1708" s="227"/>
      <c r="E1708" s="227"/>
      <c r="F1708" s="227"/>
      <c r="G1708" s="227"/>
      <c r="H1708" s="227"/>
      <c r="I1708" s="227"/>
      <c r="J1708" s="227"/>
      <c r="K1708" s="227"/>
      <c r="L1708" s="227"/>
      <c r="M1708" s="227"/>
      <c r="N1708" s="227"/>
      <c r="O1708" s="227"/>
      <c r="P1708" s="227"/>
      <c r="Q1708" s="227"/>
      <c r="R1708" s="227"/>
      <c r="S1708" s="227"/>
      <c r="T1708" s="227"/>
      <c r="U1708" s="227"/>
      <c r="V1708" s="227"/>
      <c r="W1708" s="227"/>
      <c r="X1708" s="227"/>
      <c r="Y1708" s="227"/>
      <c r="Z1708" s="227"/>
      <c r="AA1708" s="227"/>
      <c r="AB1708" s="227"/>
      <c r="AC1708" s="227"/>
      <c r="AD1708" s="227"/>
      <c r="AE1708" s="227"/>
      <c r="AF1708" s="227"/>
      <c r="AG1708" s="227"/>
      <c r="AH1708" s="227"/>
      <c r="AI1708" s="227"/>
    </row>
    <row r="1709" hidden="1">
      <c r="A1709" s="227"/>
      <c r="B1709" s="227"/>
      <c r="C1709" s="227"/>
      <c r="D1709" s="227"/>
      <c r="E1709" s="227"/>
      <c r="F1709" s="227"/>
      <c r="G1709" s="227"/>
      <c r="H1709" s="227"/>
      <c r="I1709" s="227"/>
      <c r="J1709" s="227"/>
      <c r="K1709" s="227"/>
      <c r="L1709" s="227"/>
      <c r="M1709" s="227"/>
      <c r="N1709" s="227"/>
      <c r="O1709" s="227"/>
      <c r="P1709" s="227"/>
      <c r="Q1709" s="227"/>
      <c r="R1709" s="227"/>
      <c r="S1709" s="227"/>
      <c r="T1709" s="227"/>
      <c r="U1709" s="227"/>
      <c r="V1709" s="227"/>
      <c r="W1709" s="227"/>
      <c r="X1709" s="227"/>
      <c r="Y1709" s="227"/>
      <c r="Z1709" s="227"/>
      <c r="AA1709" s="227"/>
      <c r="AB1709" s="227"/>
      <c r="AC1709" s="227"/>
      <c r="AD1709" s="227"/>
      <c r="AE1709" s="227"/>
      <c r="AF1709" s="227"/>
      <c r="AG1709" s="227"/>
      <c r="AH1709" s="227"/>
      <c r="AI1709" s="227"/>
    </row>
    <row r="1710" hidden="1">
      <c r="A1710" s="227"/>
      <c r="B1710" s="227"/>
      <c r="C1710" s="227"/>
      <c r="D1710" s="227"/>
      <c r="E1710" s="227"/>
      <c r="F1710" s="227"/>
      <c r="G1710" s="227"/>
      <c r="H1710" s="227"/>
      <c r="I1710" s="227"/>
      <c r="J1710" s="227"/>
      <c r="K1710" s="227"/>
      <c r="L1710" s="227"/>
      <c r="M1710" s="227"/>
      <c r="N1710" s="227"/>
      <c r="O1710" s="227"/>
      <c r="P1710" s="227"/>
      <c r="Q1710" s="227"/>
      <c r="R1710" s="227"/>
      <c r="S1710" s="227"/>
      <c r="T1710" s="227"/>
      <c r="U1710" s="227"/>
      <c r="V1710" s="227"/>
      <c r="W1710" s="227"/>
      <c r="X1710" s="227"/>
      <c r="Y1710" s="227"/>
      <c r="Z1710" s="227"/>
      <c r="AA1710" s="227"/>
      <c r="AB1710" s="227"/>
      <c r="AC1710" s="227"/>
      <c r="AD1710" s="227"/>
      <c r="AE1710" s="227"/>
      <c r="AF1710" s="227"/>
      <c r="AG1710" s="227"/>
      <c r="AH1710" s="227"/>
      <c r="AI1710" s="227"/>
    </row>
    <row r="1711" hidden="1">
      <c r="A1711" s="227"/>
      <c r="B1711" s="227"/>
      <c r="C1711" s="227"/>
      <c r="D1711" s="227"/>
      <c r="E1711" s="227"/>
      <c r="F1711" s="227"/>
      <c r="G1711" s="227"/>
      <c r="H1711" s="227"/>
      <c r="I1711" s="227"/>
      <c r="J1711" s="227"/>
      <c r="K1711" s="227"/>
      <c r="L1711" s="227"/>
      <c r="M1711" s="227"/>
      <c r="N1711" s="227"/>
      <c r="O1711" s="227"/>
      <c r="P1711" s="227"/>
      <c r="Q1711" s="227"/>
      <c r="R1711" s="227"/>
      <c r="S1711" s="227"/>
      <c r="T1711" s="227"/>
      <c r="U1711" s="227"/>
      <c r="V1711" s="227"/>
      <c r="W1711" s="227"/>
      <c r="X1711" s="227"/>
      <c r="Y1711" s="227"/>
      <c r="Z1711" s="227"/>
      <c r="AA1711" s="227"/>
      <c r="AB1711" s="227"/>
      <c r="AC1711" s="227"/>
      <c r="AD1711" s="227"/>
      <c r="AE1711" s="227"/>
      <c r="AF1711" s="227"/>
      <c r="AG1711" s="227"/>
      <c r="AH1711" s="227"/>
      <c r="AI1711" s="227"/>
    </row>
    <row r="1712" hidden="1">
      <c r="A1712" s="227"/>
      <c r="B1712" s="227"/>
      <c r="C1712" s="227"/>
      <c r="D1712" s="227"/>
      <c r="E1712" s="227"/>
      <c r="F1712" s="227"/>
      <c r="G1712" s="227"/>
      <c r="H1712" s="227"/>
      <c r="I1712" s="227"/>
      <c r="J1712" s="227"/>
      <c r="K1712" s="227"/>
      <c r="L1712" s="227"/>
      <c r="M1712" s="227"/>
      <c r="N1712" s="227"/>
      <c r="O1712" s="227"/>
      <c r="P1712" s="227"/>
      <c r="Q1712" s="227"/>
      <c r="R1712" s="227"/>
      <c r="S1712" s="227"/>
      <c r="T1712" s="227"/>
      <c r="U1712" s="227"/>
      <c r="V1712" s="227"/>
      <c r="W1712" s="227"/>
      <c r="X1712" s="227"/>
      <c r="Y1712" s="227"/>
      <c r="Z1712" s="227"/>
      <c r="AA1712" s="227"/>
      <c r="AB1712" s="227"/>
      <c r="AC1712" s="227"/>
      <c r="AD1712" s="227"/>
      <c r="AE1712" s="227"/>
      <c r="AF1712" s="227"/>
      <c r="AG1712" s="227"/>
      <c r="AH1712" s="227"/>
      <c r="AI1712" s="227"/>
    </row>
    <row r="1713" hidden="1">
      <c r="A1713" s="227"/>
      <c r="B1713" s="227"/>
      <c r="C1713" s="227"/>
      <c r="D1713" s="227"/>
      <c r="E1713" s="227"/>
      <c r="F1713" s="227"/>
      <c r="G1713" s="227"/>
      <c r="H1713" s="227"/>
      <c r="I1713" s="227"/>
      <c r="J1713" s="227"/>
      <c r="K1713" s="227"/>
      <c r="L1713" s="227"/>
      <c r="M1713" s="227"/>
      <c r="N1713" s="227"/>
      <c r="O1713" s="227"/>
      <c r="P1713" s="227"/>
      <c r="Q1713" s="227"/>
      <c r="R1713" s="227"/>
      <c r="S1713" s="227"/>
      <c r="T1713" s="227"/>
      <c r="U1713" s="227"/>
      <c r="V1713" s="227"/>
      <c r="W1713" s="227"/>
      <c r="X1713" s="227"/>
      <c r="Y1713" s="227"/>
      <c r="Z1713" s="227"/>
      <c r="AA1713" s="227"/>
      <c r="AB1713" s="227"/>
      <c r="AC1713" s="227"/>
      <c r="AD1713" s="227"/>
      <c r="AE1713" s="227"/>
      <c r="AF1713" s="227"/>
      <c r="AG1713" s="227"/>
      <c r="AH1713" s="227"/>
      <c r="AI1713" s="227"/>
    </row>
    <row r="1714" hidden="1">
      <c r="A1714" s="227"/>
      <c r="B1714" s="227"/>
      <c r="C1714" s="227"/>
      <c r="D1714" s="227"/>
      <c r="E1714" s="227"/>
      <c r="F1714" s="227"/>
      <c r="G1714" s="227"/>
      <c r="H1714" s="227"/>
      <c r="I1714" s="227"/>
      <c r="J1714" s="227"/>
      <c r="K1714" s="227"/>
      <c r="L1714" s="227"/>
      <c r="M1714" s="227"/>
      <c r="N1714" s="227"/>
      <c r="O1714" s="227"/>
      <c r="P1714" s="227"/>
      <c r="Q1714" s="227"/>
      <c r="R1714" s="227"/>
      <c r="S1714" s="227"/>
      <c r="T1714" s="227"/>
      <c r="U1714" s="227"/>
      <c r="V1714" s="227"/>
      <c r="W1714" s="227"/>
      <c r="X1714" s="227"/>
      <c r="Y1714" s="227"/>
      <c r="Z1714" s="227"/>
      <c r="AA1714" s="227"/>
      <c r="AB1714" s="227"/>
      <c r="AC1714" s="227"/>
      <c r="AD1714" s="227"/>
      <c r="AE1714" s="227"/>
      <c r="AF1714" s="227"/>
      <c r="AG1714" s="227"/>
      <c r="AH1714" s="227"/>
      <c r="AI1714" s="227"/>
    </row>
    <row r="1715" hidden="1">
      <c r="A1715" s="227"/>
      <c r="B1715" s="227"/>
      <c r="C1715" s="227"/>
      <c r="D1715" s="227"/>
      <c r="E1715" s="227"/>
      <c r="F1715" s="227"/>
      <c r="G1715" s="227"/>
      <c r="H1715" s="227"/>
      <c r="I1715" s="227"/>
      <c r="J1715" s="227"/>
      <c r="K1715" s="227"/>
      <c r="L1715" s="227"/>
      <c r="M1715" s="227"/>
      <c r="N1715" s="227"/>
      <c r="O1715" s="227"/>
      <c r="P1715" s="227"/>
      <c r="Q1715" s="227"/>
      <c r="R1715" s="227"/>
      <c r="S1715" s="227"/>
      <c r="T1715" s="227"/>
      <c r="U1715" s="227"/>
      <c r="V1715" s="227"/>
      <c r="W1715" s="227"/>
      <c r="X1715" s="227"/>
      <c r="Y1715" s="227"/>
      <c r="Z1715" s="227"/>
      <c r="AA1715" s="227"/>
      <c r="AB1715" s="227"/>
      <c r="AC1715" s="227"/>
      <c r="AD1715" s="227"/>
      <c r="AE1715" s="227"/>
      <c r="AF1715" s="227"/>
      <c r="AG1715" s="227"/>
      <c r="AH1715" s="227"/>
      <c r="AI1715" s="227"/>
    </row>
    <row r="1716" hidden="1">
      <c r="A1716" s="227"/>
      <c r="B1716" s="227"/>
      <c r="C1716" s="227"/>
      <c r="D1716" s="227"/>
      <c r="E1716" s="227"/>
      <c r="F1716" s="227"/>
      <c r="G1716" s="227"/>
      <c r="H1716" s="227"/>
      <c r="I1716" s="227"/>
      <c r="J1716" s="227"/>
      <c r="K1716" s="227"/>
      <c r="L1716" s="227"/>
      <c r="M1716" s="227"/>
      <c r="N1716" s="227"/>
      <c r="O1716" s="227"/>
      <c r="P1716" s="227"/>
      <c r="Q1716" s="227"/>
      <c r="R1716" s="227"/>
      <c r="S1716" s="227"/>
      <c r="T1716" s="227"/>
      <c r="U1716" s="227"/>
      <c r="V1716" s="227"/>
      <c r="W1716" s="227"/>
      <c r="X1716" s="227"/>
      <c r="Y1716" s="227"/>
      <c r="Z1716" s="227"/>
      <c r="AA1716" s="227"/>
      <c r="AB1716" s="227"/>
      <c r="AC1716" s="227"/>
      <c r="AD1716" s="227"/>
      <c r="AE1716" s="227"/>
      <c r="AF1716" s="227"/>
      <c r="AG1716" s="227"/>
      <c r="AH1716" s="227"/>
      <c r="AI1716" s="227"/>
    </row>
    <row r="1717" hidden="1">
      <c r="A1717" s="227"/>
      <c r="B1717" s="227"/>
      <c r="C1717" s="227"/>
      <c r="D1717" s="227"/>
      <c r="E1717" s="227"/>
      <c r="F1717" s="227"/>
      <c r="G1717" s="227"/>
      <c r="H1717" s="227"/>
      <c r="I1717" s="227"/>
      <c r="J1717" s="227"/>
      <c r="K1717" s="227"/>
      <c r="L1717" s="227"/>
      <c r="M1717" s="227"/>
      <c r="N1717" s="227"/>
      <c r="O1717" s="227"/>
      <c r="P1717" s="227"/>
      <c r="Q1717" s="227"/>
      <c r="R1717" s="227"/>
      <c r="S1717" s="227"/>
      <c r="T1717" s="227"/>
      <c r="U1717" s="227"/>
      <c r="V1717" s="227"/>
      <c r="W1717" s="227"/>
      <c r="X1717" s="227"/>
      <c r="Y1717" s="227"/>
      <c r="Z1717" s="227"/>
      <c r="AA1717" s="227"/>
      <c r="AB1717" s="227"/>
      <c r="AC1717" s="227"/>
      <c r="AD1717" s="227"/>
      <c r="AE1717" s="227"/>
      <c r="AF1717" s="227"/>
      <c r="AG1717" s="227"/>
      <c r="AH1717" s="227"/>
      <c r="AI1717" s="227"/>
    </row>
    <row r="1718" hidden="1">
      <c r="A1718" s="227"/>
      <c r="B1718" s="227"/>
      <c r="C1718" s="227"/>
      <c r="D1718" s="227"/>
      <c r="E1718" s="227"/>
      <c r="F1718" s="227"/>
      <c r="G1718" s="227"/>
      <c r="H1718" s="227"/>
      <c r="I1718" s="227"/>
      <c r="J1718" s="227"/>
      <c r="K1718" s="227"/>
      <c r="L1718" s="227"/>
      <c r="M1718" s="227"/>
      <c r="N1718" s="227"/>
      <c r="O1718" s="227"/>
      <c r="P1718" s="227"/>
      <c r="Q1718" s="227"/>
      <c r="R1718" s="227"/>
      <c r="S1718" s="227"/>
      <c r="T1718" s="227"/>
      <c r="U1718" s="227"/>
      <c r="V1718" s="227"/>
      <c r="W1718" s="227"/>
      <c r="X1718" s="227"/>
      <c r="Y1718" s="227"/>
      <c r="Z1718" s="227"/>
      <c r="AA1718" s="227"/>
      <c r="AB1718" s="227"/>
      <c r="AC1718" s="227"/>
      <c r="AD1718" s="227"/>
      <c r="AE1718" s="227"/>
      <c r="AF1718" s="227"/>
      <c r="AG1718" s="227"/>
      <c r="AH1718" s="227"/>
      <c r="AI1718" s="227"/>
    </row>
    <row r="1719" hidden="1">
      <c r="A1719" s="227"/>
      <c r="B1719" s="227"/>
      <c r="C1719" s="227"/>
      <c r="D1719" s="227"/>
      <c r="E1719" s="227"/>
      <c r="F1719" s="227"/>
      <c r="G1719" s="227"/>
      <c r="H1719" s="227"/>
      <c r="I1719" s="227"/>
      <c r="J1719" s="227"/>
      <c r="K1719" s="227"/>
      <c r="L1719" s="227"/>
      <c r="M1719" s="227"/>
      <c r="N1719" s="227"/>
      <c r="O1719" s="227"/>
      <c r="P1719" s="227"/>
      <c r="Q1719" s="227"/>
      <c r="R1719" s="227"/>
      <c r="S1719" s="227"/>
      <c r="T1719" s="227"/>
      <c r="U1719" s="227"/>
      <c r="V1719" s="227"/>
      <c r="W1719" s="227"/>
      <c r="X1719" s="227"/>
      <c r="Y1719" s="227"/>
      <c r="Z1719" s="227"/>
      <c r="AA1719" s="227"/>
      <c r="AB1719" s="227"/>
      <c r="AC1719" s="227"/>
      <c r="AD1719" s="227"/>
      <c r="AE1719" s="227"/>
      <c r="AF1719" s="227"/>
      <c r="AG1719" s="227"/>
      <c r="AH1719" s="227"/>
      <c r="AI1719" s="227"/>
    </row>
    <row r="1720" hidden="1">
      <c r="A1720" s="227"/>
      <c r="B1720" s="227"/>
      <c r="C1720" s="227"/>
      <c r="D1720" s="227"/>
      <c r="E1720" s="227"/>
      <c r="F1720" s="227"/>
      <c r="G1720" s="227"/>
      <c r="H1720" s="227"/>
      <c r="I1720" s="227"/>
      <c r="J1720" s="227"/>
      <c r="K1720" s="227"/>
      <c r="L1720" s="227"/>
      <c r="M1720" s="227"/>
      <c r="N1720" s="227"/>
      <c r="O1720" s="227"/>
      <c r="P1720" s="227"/>
      <c r="Q1720" s="227"/>
      <c r="R1720" s="227"/>
      <c r="S1720" s="227"/>
      <c r="T1720" s="227"/>
      <c r="U1720" s="227"/>
      <c r="V1720" s="227"/>
      <c r="W1720" s="227"/>
      <c r="X1720" s="227"/>
      <c r="Y1720" s="227"/>
      <c r="Z1720" s="227"/>
      <c r="AA1720" s="227"/>
      <c r="AB1720" s="227"/>
      <c r="AC1720" s="227"/>
      <c r="AD1720" s="227"/>
      <c r="AE1720" s="227"/>
      <c r="AF1720" s="227"/>
      <c r="AG1720" s="227"/>
      <c r="AH1720" s="227"/>
      <c r="AI1720" s="227"/>
    </row>
    <row r="1721" hidden="1">
      <c r="A1721" s="227"/>
      <c r="B1721" s="227"/>
      <c r="C1721" s="227"/>
      <c r="D1721" s="227"/>
      <c r="E1721" s="227"/>
      <c r="F1721" s="227"/>
      <c r="G1721" s="227"/>
      <c r="H1721" s="227"/>
      <c r="I1721" s="227"/>
      <c r="J1721" s="227"/>
      <c r="K1721" s="227"/>
      <c r="L1721" s="227"/>
      <c r="M1721" s="227"/>
      <c r="N1721" s="227"/>
      <c r="O1721" s="227"/>
      <c r="P1721" s="227"/>
      <c r="Q1721" s="227"/>
      <c r="R1721" s="227"/>
      <c r="S1721" s="227"/>
      <c r="T1721" s="227"/>
      <c r="U1721" s="227"/>
      <c r="V1721" s="227"/>
      <c r="W1721" s="227"/>
      <c r="X1721" s="227"/>
      <c r="Y1721" s="227"/>
      <c r="Z1721" s="227"/>
      <c r="AA1721" s="227"/>
      <c r="AB1721" s="227"/>
      <c r="AC1721" s="227"/>
      <c r="AD1721" s="227"/>
      <c r="AE1721" s="227"/>
      <c r="AF1721" s="227"/>
      <c r="AG1721" s="227"/>
      <c r="AH1721" s="227"/>
      <c r="AI1721" s="227"/>
    </row>
    <row r="1722" hidden="1">
      <c r="A1722" s="227"/>
      <c r="B1722" s="227"/>
      <c r="C1722" s="227"/>
      <c r="D1722" s="227"/>
      <c r="E1722" s="227"/>
      <c r="F1722" s="227"/>
      <c r="G1722" s="227"/>
      <c r="H1722" s="227"/>
      <c r="I1722" s="227"/>
      <c r="J1722" s="227"/>
      <c r="K1722" s="227"/>
      <c r="L1722" s="227"/>
      <c r="M1722" s="227"/>
      <c r="N1722" s="227"/>
      <c r="O1722" s="227"/>
      <c r="P1722" s="227"/>
      <c r="Q1722" s="227"/>
      <c r="R1722" s="227"/>
      <c r="S1722" s="227"/>
      <c r="T1722" s="227"/>
      <c r="U1722" s="227"/>
      <c r="V1722" s="227"/>
      <c r="W1722" s="227"/>
      <c r="X1722" s="227"/>
      <c r="Y1722" s="227"/>
      <c r="Z1722" s="227"/>
      <c r="AA1722" s="227"/>
      <c r="AB1722" s="227"/>
      <c r="AC1722" s="227"/>
      <c r="AD1722" s="227"/>
      <c r="AE1722" s="227"/>
      <c r="AF1722" s="227"/>
      <c r="AG1722" s="227"/>
      <c r="AH1722" s="227"/>
      <c r="AI1722" s="227"/>
    </row>
    <row r="1723" hidden="1">
      <c r="A1723" s="227"/>
      <c r="B1723" s="227"/>
      <c r="C1723" s="227"/>
      <c r="D1723" s="227"/>
      <c r="E1723" s="227"/>
      <c r="F1723" s="227"/>
      <c r="G1723" s="227"/>
      <c r="H1723" s="227"/>
      <c r="I1723" s="227"/>
      <c r="J1723" s="227"/>
      <c r="K1723" s="227"/>
      <c r="L1723" s="227"/>
      <c r="M1723" s="227"/>
      <c r="N1723" s="227"/>
      <c r="O1723" s="227"/>
      <c r="P1723" s="227"/>
      <c r="Q1723" s="227"/>
      <c r="R1723" s="227"/>
      <c r="S1723" s="227"/>
      <c r="T1723" s="227"/>
      <c r="U1723" s="227"/>
      <c r="V1723" s="227"/>
      <c r="W1723" s="227"/>
      <c r="X1723" s="227"/>
      <c r="Y1723" s="227"/>
      <c r="Z1723" s="227"/>
      <c r="AA1723" s="227"/>
      <c r="AB1723" s="227"/>
      <c r="AC1723" s="227"/>
      <c r="AD1723" s="227"/>
      <c r="AE1723" s="227"/>
      <c r="AF1723" s="227"/>
      <c r="AG1723" s="227"/>
      <c r="AH1723" s="227"/>
      <c r="AI1723" s="227"/>
    </row>
    <row r="1724" hidden="1">
      <c r="A1724" s="227"/>
      <c r="B1724" s="227"/>
      <c r="C1724" s="227"/>
      <c r="D1724" s="227"/>
      <c r="E1724" s="227"/>
      <c r="F1724" s="227"/>
      <c r="G1724" s="227"/>
      <c r="H1724" s="227"/>
      <c r="I1724" s="227"/>
      <c r="J1724" s="227"/>
      <c r="K1724" s="227"/>
      <c r="L1724" s="227"/>
      <c r="M1724" s="227"/>
      <c r="N1724" s="227"/>
      <c r="O1724" s="227"/>
      <c r="P1724" s="227"/>
      <c r="Q1724" s="227"/>
      <c r="R1724" s="227"/>
      <c r="S1724" s="227"/>
      <c r="T1724" s="227"/>
      <c r="U1724" s="227"/>
      <c r="V1724" s="227"/>
      <c r="W1724" s="227"/>
      <c r="X1724" s="227"/>
      <c r="Y1724" s="227"/>
      <c r="Z1724" s="227"/>
      <c r="AA1724" s="227"/>
      <c r="AB1724" s="227"/>
      <c r="AC1724" s="227"/>
      <c r="AD1724" s="227"/>
      <c r="AE1724" s="227"/>
      <c r="AF1724" s="227"/>
      <c r="AG1724" s="227"/>
      <c r="AH1724" s="227"/>
      <c r="AI1724" s="227"/>
    </row>
    <row r="1725" hidden="1">
      <c r="A1725" s="227"/>
      <c r="B1725" s="227"/>
      <c r="C1725" s="227"/>
      <c r="D1725" s="227"/>
      <c r="E1725" s="227"/>
      <c r="F1725" s="227"/>
      <c r="G1725" s="227"/>
      <c r="H1725" s="227"/>
      <c r="I1725" s="227"/>
      <c r="J1725" s="227"/>
      <c r="K1725" s="227"/>
      <c r="L1725" s="227"/>
      <c r="M1725" s="227"/>
      <c r="N1725" s="227"/>
      <c r="O1725" s="227"/>
      <c r="P1725" s="227"/>
      <c r="Q1725" s="227"/>
      <c r="R1725" s="227"/>
      <c r="S1725" s="227"/>
      <c r="T1725" s="227"/>
      <c r="U1725" s="227"/>
      <c r="V1725" s="227"/>
      <c r="W1725" s="227"/>
      <c r="X1725" s="227"/>
      <c r="Y1725" s="227"/>
      <c r="Z1725" s="227"/>
      <c r="AA1725" s="227"/>
      <c r="AB1725" s="227"/>
      <c r="AC1725" s="227"/>
      <c r="AD1725" s="227"/>
      <c r="AE1725" s="227"/>
      <c r="AF1725" s="227"/>
      <c r="AG1725" s="227"/>
      <c r="AH1725" s="227"/>
      <c r="AI1725" s="227"/>
    </row>
    <row r="1726" hidden="1">
      <c r="A1726" s="227"/>
      <c r="B1726" s="227"/>
      <c r="C1726" s="227"/>
      <c r="D1726" s="227"/>
      <c r="E1726" s="227"/>
      <c r="F1726" s="227"/>
      <c r="G1726" s="227"/>
      <c r="H1726" s="227"/>
      <c r="I1726" s="227"/>
      <c r="J1726" s="227"/>
      <c r="K1726" s="227"/>
      <c r="L1726" s="227"/>
      <c r="M1726" s="227"/>
      <c r="N1726" s="227"/>
      <c r="O1726" s="227"/>
      <c r="P1726" s="227"/>
      <c r="Q1726" s="227"/>
      <c r="R1726" s="227"/>
      <c r="S1726" s="227"/>
      <c r="T1726" s="227"/>
      <c r="U1726" s="227"/>
      <c r="V1726" s="227"/>
      <c r="W1726" s="227"/>
      <c r="X1726" s="227"/>
      <c r="Y1726" s="227"/>
      <c r="Z1726" s="227"/>
      <c r="AA1726" s="227"/>
      <c r="AB1726" s="227"/>
      <c r="AC1726" s="227"/>
      <c r="AD1726" s="227"/>
      <c r="AE1726" s="227"/>
      <c r="AF1726" s="227"/>
      <c r="AG1726" s="227"/>
      <c r="AH1726" s="227"/>
      <c r="AI1726" s="227"/>
    </row>
    <row r="1727" hidden="1">
      <c r="A1727" s="227"/>
      <c r="B1727" s="227"/>
      <c r="C1727" s="227"/>
      <c r="D1727" s="227"/>
      <c r="E1727" s="227"/>
      <c r="F1727" s="227"/>
      <c r="G1727" s="227"/>
      <c r="H1727" s="227"/>
      <c r="I1727" s="227"/>
      <c r="J1727" s="227"/>
      <c r="K1727" s="227"/>
      <c r="L1727" s="227"/>
      <c r="M1727" s="227"/>
      <c r="N1727" s="227"/>
      <c r="O1727" s="227"/>
      <c r="P1727" s="227"/>
      <c r="Q1727" s="227"/>
      <c r="R1727" s="227"/>
      <c r="S1727" s="227"/>
      <c r="T1727" s="227"/>
      <c r="U1727" s="227"/>
      <c r="V1727" s="227"/>
      <c r="W1727" s="227"/>
      <c r="X1727" s="227"/>
      <c r="Y1727" s="227"/>
      <c r="Z1727" s="227"/>
      <c r="AA1727" s="227"/>
      <c r="AB1727" s="227"/>
      <c r="AC1727" s="227"/>
      <c r="AD1727" s="227"/>
      <c r="AE1727" s="227"/>
      <c r="AF1727" s="227"/>
      <c r="AG1727" s="227"/>
      <c r="AH1727" s="227"/>
      <c r="AI1727" s="227"/>
    </row>
    <row r="1728" hidden="1">
      <c r="A1728" s="227"/>
      <c r="B1728" s="227"/>
      <c r="C1728" s="227"/>
      <c r="D1728" s="227"/>
      <c r="E1728" s="227"/>
      <c r="F1728" s="227"/>
      <c r="G1728" s="227"/>
      <c r="H1728" s="227"/>
      <c r="I1728" s="227"/>
      <c r="J1728" s="227"/>
      <c r="K1728" s="227"/>
      <c r="L1728" s="227"/>
      <c r="M1728" s="227"/>
      <c r="N1728" s="227"/>
      <c r="O1728" s="227"/>
      <c r="P1728" s="227"/>
      <c r="Q1728" s="227"/>
      <c r="R1728" s="227"/>
      <c r="S1728" s="227"/>
      <c r="T1728" s="227"/>
      <c r="U1728" s="227"/>
      <c r="V1728" s="227"/>
      <c r="W1728" s="227"/>
      <c r="X1728" s="227"/>
      <c r="Y1728" s="227"/>
      <c r="Z1728" s="227"/>
      <c r="AA1728" s="227"/>
      <c r="AB1728" s="227"/>
      <c r="AC1728" s="227"/>
      <c r="AD1728" s="227"/>
      <c r="AE1728" s="227"/>
      <c r="AF1728" s="227"/>
      <c r="AG1728" s="227"/>
      <c r="AH1728" s="227"/>
      <c r="AI1728" s="227"/>
    </row>
    <row r="1729" hidden="1">
      <c r="A1729" s="227"/>
      <c r="B1729" s="227"/>
      <c r="C1729" s="227"/>
      <c r="D1729" s="227"/>
      <c r="E1729" s="227"/>
      <c r="F1729" s="227"/>
      <c r="G1729" s="227"/>
      <c r="H1729" s="227"/>
      <c r="I1729" s="227"/>
      <c r="J1729" s="227"/>
      <c r="K1729" s="227"/>
      <c r="L1729" s="227"/>
      <c r="M1729" s="227"/>
      <c r="N1729" s="227"/>
      <c r="O1729" s="227"/>
      <c r="P1729" s="227"/>
      <c r="Q1729" s="227"/>
      <c r="R1729" s="227"/>
      <c r="S1729" s="227"/>
      <c r="T1729" s="227"/>
      <c r="U1729" s="227"/>
      <c r="V1729" s="227"/>
      <c r="W1729" s="227"/>
      <c r="X1729" s="227"/>
      <c r="Y1729" s="227"/>
      <c r="Z1729" s="227"/>
      <c r="AA1729" s="227"/>
      <c r="AB1729" s="227"/>
      <c r="AC1729" s="227"/>
      <c r="AD1729" s="227"/>
      <c r="AE1729" s="227"/>
      <c r="AF1729" s="227"/>
      <c r="AG1729" s="227"/>
      <c r="AH1729" s="227"/>
      <c r="AI1729" s="227"/>
    </row>
    <row r="1730" hidden="1">
      <c r="A1730" s="227"/>
      <c r="B1730" s="227"/>
      <c r="C1730" s="227"/>
      <c r="D1730" s="227"/>
      <c r="E1730" s="227"/>
      <c r="F1730" s="227"/>
      <c r="G1730" s="227"/>
      <c r="H1730" s="227"/>
      <c r="I1730" s="227"/>
      <c r="J1730" s="227"/>
      <c r="K1730" s="227"/>
      <c r="L1730" s="227"/>
      <c r="M1730" s="227"/>
      <c r="N1730" s="227"/>
      <c r="O1730" s="227"/>
      <c r="P1730" s="227"/>
      <c r="Q1730" s="227"/>
      <c r="R1730" s="227"/>
      <c r="S1730" s="227"/>
      <c r="T1730" s="227"/>
      <c r="U1730" s="227"/>
      <c r="V1730" s="227"/>
      <c r="W1730" s="227"/>
      <c r="X1730" s="227"/>
      <c r="Y1730" s="227"/>
      <c r="Z1730" s="227"/>
      <c r="AA1730" s="227"/>
      <c r="AB1730" s="227"/>
      <c r="AC1730" s="227"/>
      <c r="AD1730" s="227"/>
      <c r="AE1730" s="227"/>
      <c r="AF1730" s="227"/>
      <c r="AG1730" s="227"/>
      <c r="AH1730" s="227"/>
      <c r="AI1730" s="227"/>
    </row>
    <row r="1731" hidden="1">
      <c r="A1731" s="227"/>
      <c r="B1731" s="227"/>
      <c r="C1731" s="227"/>
      <c r="D1731" s="227"/>
      <c r="E1731" s="227"/>
      <c r="F1731" s="227"/>
      <c r="G1731" s="227"/>
      <c r="H1731" s="227"/>
      <c r="I1731" s="227"/>
      <c r="J1731" s="227"/>
      <c r="K1731" s="227"/>
      <c r="L1731" s="227"/>
      <c r="M1731" s="227"/>
      <c r="N1731" s="227"/>
      <c r="O1731" s="227"/>
      <c r="P1731" s="227"/>
      <c r="Q1731" s="227"/>
      <c r="R1731" s="227"/>
      <c r="S1731" s="227"/>
      <c r="T1731" s="227"/>
      <c r="U1731" s="227"/>
      <c r="V1731" s="227"/>
      <c r="W1731" s="227"/>
      <c r="X1731" s="227"/>
      <c r="Y1731" s="227"/>
      <c r="Z1731" s="227"/>
      <c r="AA1731" s="227"/>
      <c r="AB1731" s="227"/>
      <c r="AC1731" s="227"/>
      <c r="AD1731" s="227"/>
      <c r="AE1731" s="227"/>
      <c r="AF1731" s="227"/>
      <c r="AG1731" s="227"/>
      <c r="AH1731" s="227"/>
      <c r="AI1731" s="227"/>
    </row>
    <row r="1732" hidden="1">
      <c r="A1732" s="227"/>
      <c r="B1732" s="227"/>
      <c r="C1732" s="227"/>
      <c r="D1732" s="227"/>
      <c r="E1732" s="227"/>
      <c r="F1732" s="227"/>
      <c r="G1732" s="227"/>
      <c r="H1732" s="227"/>
      <c r="I1732" s="227"/>
      <c r="J1732" s="227"/>
      <c r="K1732" s="227"/>
      <c r="L1732" s="227"/>
      <c r="M1732" s="227"/>
      <c r="N1732" s="227"/>
      <c r="O1732" s="227"/>
      <c r="P1732" s="227"/>
      <c r="Q1732" s="227"/>
      <c r="R1732" s="227"/>
      <c r="S1732" s="227"/>
      <c r="T1732" s="227"/>
      <c r="U1732" s="227"/>
      <c r="V1732" s="227"/>
      <c r="W1732" s="227"/>
      <c r="X1732" s="227"/>
      <c r="Y1732" s="227"/>
      <c r="Z1732" s="227"/>
      <c r="AA1732" s="227"/>
      <c r="AB1732" s="227"/>
      <c r="AC1732" s="227"/>
      <c r="AD1732" s="227"/>
      <c r="AE1732" s="227"/>
      <c r="AF1732" s="227"/>
      <c r="AG1732" s="227"/>
      <c r="AH1732" s="227"/>
      <c r="AI1732" s="227"/>
    </row>
    <row r="1733" hidden="1">
      <c r="A1733" s="227"/>
      <c r="B1733" s="227"/>
      <c r="C1733" s="227"/>
      <c r="D1733" s="227"/>
      <c r="E1733" s="227"/>
      <c r="F1733" s="227"/>
      <c r="G1733" s="227"/>
      <c r="H1733" s="227"/>
      <c r="I1733" s="227"/>
      <c r="J1733" s="227"/>
      <c r="K1733" s="227"/>
      <c r="L1733" s="227"/>
      <c r="M1733" s="227"/>
      <c r="N1733" s="227"/>
      <c r="O1733" s="227"/>
      <c r="P1733" s="227"/>
      <c r="Q1733" s="227"/>
      <c r="R1733" s="227"/>
      <c r="S1733" s="227"/>
      <c r="T1733" s="227"/>
      <c r="U1733" s="227"/>
      <c r="V1733" s="227"/>
      <c r="W1733" s="227"/>
      <c r="X1733" s="227"/>
      <c r="Y1733" s="227"/>
      <c r="Z1733" s="227"/>
      <c r="AA1733" s="227"/>
      <c r="AB1733" s="227"/>
      <c r="AC1733" s="227"/>
      <c r="AD1733" s="227"/>
      <c r="AE1733" s="227"/>
      <c r="AF1733" s="227"/>
      <c r="AG1733" s="227"/>
      <c r="AH1733" s="227"/>
      <c r="AI1733" s="227"/>
    </row>
    <row r="1734" hidden="1">
      <c r="A1734" s="227"/>
      <c r="B1734" s="227"/>
      <c r="C1734" s="227"/>
      <c r="D1734" s="227"/>
      <c r="E1734" s="227"/>
      <c r="F1734" s="227"/>
      <c r="G1734" s="227"/>
      <c r="H1734" s="227"/>
      <c r="I1734" s="227"/>
      <c r="J1734" s="227"/>
      <c r="K1734" s="227"/>
      <c r="L1734" s="227"/>
      <c r="M1734" s="227"/>
      <c r="N1734" s="227"/>
      <c r="O1734" s="227"/>
      <c r="P1734" s="227"/>
      <c r="Q1734" s="227"/>
      <c r="R1734" s="227"/>
      <c r="S1734" s="227"/>
      <c r="T1734" s="227"/>
      <c r="U1734" s="227"/>
      <c r="V1734" s="227"/>
      <c r="W1734" s="227"/>
      <c r="X1734" s="227"/>
      <c r="Y1734" s="227"/>
      <c r="Z1734" s="227"/>
      <c r="AA1734" s="227"/>
      <c r="AB1734" s="227"/>
      <c r="AC1734" s="227"/>
      <c r="AD1734" s="227"/>
      <c r="AE1734" s="227"/>
      <c r="AF1734" s="227"/>
      <c r="AG1734" s="227"/>
      <c r="AH1734" s="227"/>
      <c r="AI1734" s="227"/>
    </row>
    <row r="1735" hidden="1">
      <c r="A1735" s="227"/>
      <c r="B1735" s="227"/>
      <c r="C1735" s="227"/>
      <c r="D1735" s="227"/>
      <c r="E1735" s="227"/>
      <c r="F1735" s="227"/>
      <c r="G1735" s="227"/>
      <c r="H1735" s="227"/>
      <c r="I1735" s="227"/>
      <c r="J1735" s="227"/>
      <c r="K1735" s="227"/>
      <c r="L1735" s="227"/>
      <c r="M1735" s="227"/>
      <c r="N1735" s="227"/>
      <c r="O1735" s="227"/>
      <c r="P1735" s="227"/>
      <c r="Q1735" s="227"/>
      <c r="R1735" s="227"/>
      <c r="S1735" s="227"/>
      <c r="T1735" s="227"/>
      <c r="U1735" s="227"/>
      <c r="V1735" s="227"/>
      <c r="W1735" s="227"/>
      <c r="X1735" s="227"/>
      <c r="Y1735" s="227"/>
      <c r="Z1735" s="227"/>
      <c r="AA1735" s="227"/>
      <c r="AB1735" s="227"/>
      <c r="AC1735" s="227"/>
      <c r="AD1735" s="227"/>
      <c r="AE1735" s="227"/>
      <c r="AF1735" s="227"/>
      <c r="AG1735" s="227"/>
      <c r="AH1735" s="227"/>
      <c r="AI1735" s="227"/>
    </row>
    <row r="1736" hidden="1">
      <c r="A1736" s="227"/>
      <c r="B1736" s="227"/>
      <c r="C1736" s="227"/>
      <c r="D1736" s="227"/>
      <c r="E1736" s="227"/>
      <c r="F1736" s="227"/>
      <c r="G1736" s="227"/>
      <c r="H1736" s="227"/>
      <c r="I1736" s="227"/>
      <c r="J1736" s="227"/>
      <c r="K1736" s="227"/>
      <c r="L1736" s="227"/>
      <c r="M1736" s="227"/>
      <c r="N1736" s="227"/>
      <c r="O1736" s="227"/>
      <c r="P1736" s="227"/>
      <c r="Q1736" s="227"/>
      <c r="R1736" s="227"/>
      <c r="S1736" s="227"/>
      <c r="T1736" s="227"/>
      <c r="U1736" s="227"/>
      <c r="V1736" s="227"/>
      <c r="W1736" s="227"/>
      <c r="X1736" s="227"/>
      <c r="Y1736" s="227"/>
      <c r="Z1736" s="227"/>
      <c r="AA1736" s="227"/>
      <c r="AB1736" s="227"/>
      <c r="AC1736" s="227"/>
      <c r="AD1736" s="227"/>
      <c r="AE1736" s="227"/>
      <c r="AF1736" s="227"/>
      <c r="AG1736" s="227"/>
      <c r="AH1736" s="227"/>
      <c r="AI1736" s="227"/>
    </row>
    <row r="1737" hidden="1">
      <c r="A1737" s="227"/>
      <c r="B1737" s="227"/>
      <c r="C1737" s="227"/>
      <c r="D1737" s="227"/>
      <c r="E1737" s="227"/>
      <c r="F1737" s="227"/>
      <c r="G1737" s="227"/>
      <c r="H1737" s="227"/>
      <c r="I1737" s="227"/>
      <c r="J1737" s="227"/>
      <c r="K1737" s="227"/>
      <c r="L1737" s="227"/>
      <c r="M1737" s="227"/>
      <c r="N1737" s="227"/>
      <c r="O1737" s="227"/>
      <c r="P1737" s="227"/>
      <c r="Q1737" s="227"/>
      <c r="R1737" s="227"/>
      <c r="S1737" s="227"/>
      <c r="T1737" s="227"/>
      <c r="U1737" s="227"/>
      <c r="V1737" s="227"/>
      <c r="W1737" s="227"/>
      <c r="X1737" s="227"/>
      <c r="Y1737" s="227"/>
      <c r="Z1737" s="227"/>
      <c r="AA1737" s="227"/>
      <c r="AB1737" s="227"/>
      <c r="AC1737" s="227"/>
      <c r="AD1737" s="227"/>
      <c r="AE1737" s="227"/>
      <c r="AF1737" s="227"/>
      <c r="AG1737" s="227"/>
      <c r="AH1737" s="227"/>
      <c r="AI1737" s="227"/>
    </row>
    <row r="1738" hidden="1">
      <c r="A1738" s="227"/>
      <c r="B1738" s="227"/>
      <c r="C1738" s="227"/>
      <c r="D1738" s="227"/>
      <c r="E1738" s="227"/>
      <c r="F1738" s="227"/>
      <c r="G1738" s="227"/>
      <c r="H1738" s="227"/>
      <c r="I1738" s="227"/>
      <c r="J1738" s="227"/>
      <c r="K1738" s="227"/>
      <c r="L1738" s="227"/>
      <c r="M1738" s="227"/>
      <c r="N1738" s="227"/>
      <c r="O1738" s="227"/>
      <c r="P1738" s="227"/>
      <c r="Q1738" s="227"/>
      <c r="R1738" s="227"/>
      <c r="S1738" s="227"/>
      <c r="T1738" s="227"/>
      <c r="U1738" s="227"/>
      <c r="V1738" s="227"/>
      <c r="W1738" s="227"/>
      <c r="X1738" s="227"/>
      <c r="Y1738" s="227"/>
      <c r="Z1738" s="227"/>
      <c r="AA1738" s="227"/>
      <c r="AB1738" s="227"/>
      <c r="AC1738" s="227"/>
      <c r="AD1738" s="227"/>
      <c r="AE1738" s="227"/>
      <c r="AF1738" s="227"/>
      <c r="AG1738" s="227"/>
      <c r="AH1738" s="227"/>
      <c r="AI1738" s="227"/>
    </row>
    <row r="1739" hidden="1">
      <c r="A1739" s="227"/>
      <c r="B1739" s="227"/>
      <c r="C1739" s="227"/>
      <c r="D1739" s="227"/>
      <c r="E1739" s="227"/>
      <c r="F1739" s="227"/>
      <c r="G1739" s="227"/>
      <c r="H1739" s="227"/>
      <c r="I1739" s="227"/>
      <c r="J1739" s="227"/>
      <c r="K1739" s="227"/>
      <c r="L1739" s="227"/>
      <c r="M1739" s="227"/>
      <c r="N1739" s="227"/>
      <c r="O1739" s="227"/>
      <c r="P1739" s="227"/>
      <c r="Q1739" s="227"/>
      <c r="R1739" s="227"/>
      <c r="S1739" s="227"/>
      <c r="T1739" s="227"/>
      <c r="U1739" s="227"/>
      <c r="V1739" s="227"/>
      <c r="W1739" s="227"/>
      <c r="X1739" s="227"/>
      <c r="Y1739" s="227"/>
      <c r="Z1739" s="227"/>
      <c r="AA1739" s="227"/>
      <c r="AB1739" s="227"/>
      <c r="AC1739" s="227"/>
      <c r="AD1739" s="227"/>
      <c r="AE1739" s="227"/>
      <c r="AF1739" s="227"/>
      <c r="AG1739" s="227"/>
      <c r="AH1739" s="227"/>
      <c r="AI1739" s="227"/>
    </row>
    <row r="1740" hidden="1">
      <c r="A1740" s="227"/>
      <c r="B1740" s="227"/>
      <c r="C1740" s="227"/>
      <c r="D1740" s="227"/>
      <c r="E1740" s="227"/>
      <c r="F1740" s="227"/>
      <c r="G1740" s="227"/>
      <c r="H1740" s="227"/>
      <c r="I1740" s="227"/>
      <c r="J1740" s="227"/>
      <c r="K1740" s="227"/>
      <c r="L1740" s="227"/>
      <c r="M1740" s="227"/>
      <c r="N1740" s="227"/>
      <c r="O1740" s="227"/>
      <c r="P1740" s="227"/>
      <c r="Q1740" s="227"/>
      <c r="R1740" s="227"/>
      <c r="S1740" s="227"/>
      <c r="T1740" s="227"/>
      <c r="U1740" s="227"/>
      <c r="V1740" s="227"/>
      <c r="W1740" s="227"/>
      <c r="X1740" s="227"/>
      <c r="Y1740" s="227"/>
      <c r="Z1740" s="227"/>
      <c r="AA1740" s="227"/>
      <c r="AB1740" s="227"/>
      <c r="AC1740" s="227"/>
      <c r="AD1740" s="227"/>
      <c r="AE1740" s="227"/>
      <c r="AF1740" s="227"/>
      <c r="AG1740" s="227"/>
      <c r="AH1740" s="227"/>
      <c r="AI1740" s="227"/>
    </row>
    <row r="1741" hidden="1">
      <c r="A1741" s="227"/>
      <c r="B1741" s="227"/>
      <c r="C1741" s="227"/>
      <c r="D1741" s="227"/>
      <c r="E1741" s="227"/>
      <c r="F1741" s="227"/>
      <c r="G1741" s="227"/>
      <c r="H1741" s="227"/>
      <c r="I1741" s="227"/>
      <c r="J1741" s="227"/>
      <c r="K1741" s="227"/>
      <c r="L1741" s="227"/>
      <c r="M1741" s="227"/>
      <c r="N1741" s="227"/>
      <c r="O1741" s="227"/>
      <c r="P1741" s="227"/>
      <c r="Q1741" s="227"/>
      <c r="R1741" s="227"/>
      <c r="S1741" s="227"/>
      <c r="T1741" s="227"/>
      <c r="U1741" s="227"/>
      <c r="V1741" s="227"/>
      <c r="W1741" s="227"/>
      <c r="X1741" s="227"/>
      <c r="Y1741" s="227"/>
      <c r="Z1741" s="227"/>
      <c r="AA1741" s="227"/>
      <c r="AB1741" s="227"/>
      <c r="AC1741" s="227"/>
      <c r="AD1741" s="227"/>
      <c r="AE1741" s="227"/>
      <c r="AF1741" s="227"/>
      <c r="AG1741" s="227"/>
      <c r="AH1741" s="227"/>
      <c r="AI1741" s="227"/>
    </row>
    <row r="1742" hidden="1">
      <c r="A1742" s="227"/>
      <c r="B1742" s="227"/>
      <c r="C1742" s="227"/>
      <c r="D1742" s="227"/>
      <c r="E1742" s="227"/>
      <c r="F1742" s="227"/>
      <c r="G1742" s="227"/>
      <c r="H1742" s="227"/>
      <c r="I1742" s="227"/>
      <c r="J1742" s="227"/>
      <c r="K1742" s="227"/>
      <c r="L1742" s="227"/>
      <c r="M1742" s="227"/>
      <c r="N1742" s="227"/>
      <c r="O1742" s="227"/>
      <c r="P1742" s="227"/>
      <c r="Q1742" s="227"/>
      <c r="R1742" s="227"/>
      <c r="S1742" s="227"/>
      <c r="T1742" s="227"/>
      <c r="U1742" s="227"/>
      <c r="V1742" s="227"/>
      <c r="W1742" s="227"/>
      <c r="X1742" s="227"/>
      <c r="Y1742" s="227"/>
      <c r="Z1742" s="227"/>
      <c r="AA1742" s="227"/>
      <c r="AB1742" s="227"/>
      <c r="AC1742" s="227"/>
      <c r="AD1742" s="227"/>
      <c r="AE1742" s="227"/>
      <c r="AF1742" s="227"/>
      <c r="AG1742" s="227"/>
      <c r="AH1742" s="227"/>
      <c r="AI1742" s="227"/>
    </row>
    <row r="1743" hidden="1">
      <c r="A1743" s="227"/>
      <c r="B1743" s="227"/>
      <c r="C1743" s="227"/>
      <c r="D1743" s="227"/>
      <c r="E1743" s="227"/>
      <c r="F1743" s="227"/>
      <c r="G1743" s="227"/>
      <c r="H1743" s="227"/>
      <c r="I1743" s="227"/>
      <c r="J1743" s="227"/>
      <c r="K1743" s="227"/>
      <c r="L1743" s="227"/>
      <c r="M1743" s="227"/>
      <c r="N1743" s="227"/>
      <c r="O1743" s="227"/>
      <c r="P1743" s="227"/>
      <c r="Q1743" s="227"/>
      <c r="R1743" s="227"/>
      <c r="S1743" s="227"/>
      <c r="T1743" s="227"/>
      <c r="U1743" s="227"/>
      <c r="V1743" s="227"/>
      <c r="W1743" s="227"/>
      <c r="X1743" s="227"/>
      <c r="Y1743" s="227"/>
      <c r="Z1743" s="227"/>
      <c r="AA1743" s="227"/>
      <c r="AB1743" s="227"/>
      <c r="AC1743" s="227"/>
      <c r="AD1743" s="227"/>
      <c r="AE1743" s="227"/>
      <c r="AF1743" s="227"/>
      <c r="AG1743" s="227"/>
      <c r="AH1743" s="227"/>
      <c r="AI1743" s="227"/>
    </row>
    <row r="1744" hidden="1">
      <c r="A1744" s="227"/>
      <c r="B1744" s="227"/>
      <c r="C1744" s="227"/>
      <c r="D1744" s="227"/>
      <c r="E1744" s="227"/>
      <c r="F1744" s="227"/>
      <c r="G1744" s="227"/>
      <c r="H1744" s="227"/>
      <c r="I1744" s="227"/>
      <c r="J1744" s="227"/>
      <c r="K1744" s="227"/>
      <c r="L1744" s="227"/>
      <c r="M1744" s="227"/>
      <c r="N1744" s="227"/>
      <c r="O1744" s="227"/>
      <c r="P1744" s="227"/>
      <c r="Q1744" s="227"/>
      <c r="R1744" s="227"/>
      <c r="S1744" s="227"/>
      <c r="T1744" s="227"/>
      <c r="U1744" s="227"/>
      <c r="V1744" s="227"/>
      <c r="W1744" s="227"/>
      <c r="X1744" s="227"/>
      <c r="Y1744" s="227"/>
      <c r="Z1744" s="227"/>
      <c r="AA1744" s="227"/>
      <c r="AB1744" s="227"/>
      <c r="AC1744" s="227"/>
      <c r="AD1744" s="227"/>
      <c r="AE1744" s="227"/>
      <c r="AF1744" s="227"/>
      <c r="AG1744" s="227"/>
      <c r="AH1744" s="227"/>
      <c r="AI1744" s="227"/>
    </row>
    <row r="1745" hidden="1">
      <c r="A1745" s="227"/>
      <c r="B1745" s="227"/>
      <c r="C1745" s="227"/>
      <c r="D1745" s="227"/>
      <c r="E1745" s="227"/>
      <c r="F1745" s="227"/>
      <c r="G1745" s="227"/>
      <c r="H1745" s="227"/>
      <c r="I1745" s="227"/>
      <c r="J1745" s="227"/>
      <c r="K1745" s="227"/>
      <c r="L1745" s="227"/>
      <c r="M1745" s="227"/>
      <c r="N1745" s="227"/>
      <c r="O1745" s="227"/>
      <c r="P1745" s="227"/>
      <c r="Q1745" s="227"/>
      <c r="R1745" s="227"/>
      <c r="S1745" s="227"/>
      <c r="T1745" s="227"/>
      <c r="U1745" s="227"/>
      <c r="V1745" s="227"/>
      <c r="W1745" s="227"/>
      <c r="X1745" s="227"/>
      <c r="Y1745" s="227"/>
      <c r="Z1745" s="227"/>
      <c r="AA1745" s="227"/>
      <c r="AB1745" s="227"/>
      <c r="AC1745" s="227"/>
      <c r="AD1745" s="227"/>
      <c r="AE1745" s="227"/>
      <c r="AF1745" s="227"/>
      <c r="AG1745" s="227"/>
      <c r="AH1745" s="227"/>
      <c r="AI1745" s="227"/>
    </row>
    <row r="1746" hidden="1">
      <c r="A1746" s="227"/>
      <c r="B1746" s="227"/>
      <c r="C1746" s="227"/>
      <c r="D1746" s="227"/>
      <c r="E1746" s="227"/>
      <c r="F1746" s="227"/>
      <c r="G1746" s="227"/>
      <c r="H1746" s="227"/>
      <c r="I1746" s="227"/>
      <c r="J1746" s="227"/>
      <c r="K1746" s="227"/>
      <c r="L1746" s="227"/>
      <c r="M1746" s="227"/>
      <c r="N1746" s="227"/>
      <c r="O1746" s="227"/>
      <c r="P1746" s="227"/>
      <c r="Q1746" s="227"/>
      <c r="R1746" s="227"/>
      <c r="S1746" s="227"/>
      <c r="T1746" s="227"/>
      <c r="U1746" s="227"/>
      <c r="V1746" s="227"/>
      <c r="W1746" s="227"/>
      <c r="X1746" s="227"/>
      <c r="Y1746" s="227"/>
      <c r="Z1746" s="227"/>
      <c r="AA1746" s="227"/>
      <c r="AB1746" s="227"/>
      <c r="AC1746" s="227"/>
      <c r="AD1746" s="227"/>
      <c r="AE1746" s="227"/>
      <c r="AF1746" s="227"/>
      <c r="AG1746" s="227"/>
      <c r="AH1746" s="227"/>
      <c r="AI1746" s="227"/>
    </row>
    <row r="1747" hidden="1">
      <c r="A1747" s="227"/>
      <c r="B1747" s="227"/>
      <c r="C1747" s="227"/>
      <c r="D1747" s="227"/>
      <c r="E1747" s="227"/>
      <c r="F1747" s="227"/>
      <c r="G1747" s="227"/>
      <c r="H1747" s="227"/>
      <c r="I1747" s="227"/>
      <c r="J1747" s="227"/>
      <c r="K1747" s="227"/>
      <c r="L1747" s="227"/>
      <c r="M1747" s="227"/>
      <c r="N1747" s="227"/>
      <c r="O1747" s="227"/>
      <c r="P1747" s="227"/>
      <c r="Q1747" s="227"/>
      <c r="R1747" s="227"/>
      <c r="S1747" s="227"/>
      <c r="T1747" s="227"/>
      <c r="U1747" s="227"/>
      <c r="V1747" s="227"/>
      <c r="W1747" s="227"/>
      <c r="X1747" s="227"/>
      <c r="Y1747" s="227"/>
      <c r="Z1747" s="227"/>
      <c r="AA1747" s="227"/>
      <c r="AB1747" s="227"/>
      <c r="AC1747" s="227"/>
      <c r="AD1747" s="227"/>
      <c r="AE1747" s="227"/>
      <c r="AF1747" s="227"/>
      <c r="AG1747" s="227"/>
      <c r="AH1747" s="227"/>
      <c r="AI1747" s="227"/>
    </row>
    <row r="1748" hidden="1">
      <c r="A1748" s="227"/>
      <c r="B1748" s="227"/>
      <c r="C1748" s="227"/>
      <c r="D1748" s="227"/>
      <c r="E1748" s="227"/>
      <c r="F1748" s="227"/>
      <c r="G1748" s="227"/>
      <c r="H1748" s="227"/>
      <c r="I1748" s="227"/>
      <c r="J1748" s="227"/>
      <c r="K1748" s="227"/>
      <c r="L1748" s="227"/>
      <c r="M1748" s="227"/>
      <c r="N1748" s="227"/>
      <c r="O1748" s="227"/>
      <c r="P1748" s="227"/>
      <c r="Q1748" s="227"/>
      <c r="R1748" s="227"/>
      <c r="S1748" s="227"/>
      <c r="T1748" s="227"/>
      <c r="U1748" s="227"/>
      <c r="V1748" s="227"/>
      <c r="W1748" s="227"/>
      <c r="X1748" s="227"/>
      <c r="Y1748" s="227"/>
      <c r="Z1748" s="227"/>
      <c r="AA1748" s="227"/>
      <c r="AB1748" s="227"/>
      <c r="AC1748" s="227"/>
      <c r="AD1748" s="227"/>
      <c r="AE1748" s="227"/>
      <c r="AF1748" s="227"/>
      <c r="AG1748" s="227"/>
      <c r="AH1748" s="227"/>
      <c r="AI1748" s="227"/>
    </row>
    <row r="1749" hidden="1">
      <c r="A1749" s="227"/>
      <c r="B1749" s="227"/>
      <c r="C1749" s="227"/>
      <c r="D1749" s="227"/>
      <c r="E1749" s="227"/>
      <c r="F1749" s="227"/>
      <c r="G1749" s="227"/>
      <c r="H1749" s="227"/>
      <c r="I1749" s="227"/>
      <c r="J1749" s="227"/>
      <c r="K1749" s="227"/>
      <c r="L1749" s="227"/>
      <c r="M1749" s="227"/>
      <c r="N1749" s="227"/>
      <c r="O1749" s="227"/>
      <c r="P1749" s="227"/>
      <c r="Q1749" s="227"/>
      <c r="R1749" s="227"/>
      <c r="S1749" s="227"/>
      <c r="T1749" s="227"/>
      <c r="U1749" s="227"/>
      <c r="V1749" s="227"/>
      <c r="W1749" s="227"/>
      <c r="X1749" s="227"/>
      <c r="Y1749" s="227"/>
      <c r="Z1749" s="227"/>
      <c r="AA1749" s="227"/>
      <c r="AB1749" s="227"/>
      <c r="AC1749" s="227"/>
      <c r="AD1749" s="227"/>
      <c r="AE1749" s="227"/>
      <c r="AF1749" s="227"/>
      <c r="AG1749" s="227"/>
      <c r="AH1749" s="227"/>
      <c r="AI1749" s="227"/>
    </row>
    <row r="1750" hidden="1">
      <c r="A1750" s="227"/>
      <c r="B1750" s="227"/>
      <c r="C1750" s="227"/>
      <c r="D1750" s="227"/>
      <c r="E1750" s="227"/>
      <c r="F1750" s="227"/>
      <c r="G1750" s="227"/>
      <c r="H1750" s="227"/>
      <c r="I1750" s="227"/>
      <c r="J1750" s="227"/>
      <c r="K1750" s="227"/>
      <c r="L1750" s="227"/>
      <c r="M1750" s="227"/>
      <c r="N1750" s="227"/>
      <c r="O1750" s="227"/>
      <c r="P1750" s="227"/>
      <c r="Q1750" s="227"/>
      <c r="R1750" s="227"/>
      <c r="S1750" s="227"/>
      <c r="T1750" s="227"/>
      <c r="U1750" s="227"/>
      <c r="V1750" s="227"/>
      <c r="W1750" s="227"/>
      <c r="X1750" s="227"/>
      <c r="Y1750" s="227"/>
      <c r="Z1750" s="227"/>
      <c r="AA1750" s="227"/>
      <c r="AB1750" s="227"/>
      <c r="AC1750" s="227"/>
      <c r="AD1750" s="227"/>
      <c r="AE1750" s="227"/>
      <c r="AF1750" s="227"/>
      <c r="AG1750" s="227"/>
      <c r="AH1750" s="227"/>
      <c r="AI1750" s="227"/>
    </row>
    <row r="1751" hidden="1">
      <c r="A1751" s="227"/>
      <c r="B1751" s="227"/>
      <c r="C1751" s="227"/>
      <c r="D1751" s="227"/>
      <c r="E1751" s="227"/>
      <c r="F1751" s="227"/>
      <c r="G1751" s="227"/>
      <c r="H1751" s="227"/>
      <c r="I1751" s="227"/>
      <c r="J1751" s="227"/>
      <c r="K1751" s="227"/>
      <c r="L1751" s="227"/>
      <c r="M1751" s="227"/>
      <c r="N1751" s="227"/>
      <c r="O1751" s="227"/>
      <c r="P1751" s="227"/>
      <c r="Q1751" s="227"/>
      <c r="R1751" s="227"/>
      <c r="S1751" s="227"/>
      <c r="T1751" s="227"/>
      <c r="U1751" s="227"/>
      <c r="V1751" s="227"/>
      <c r="W1751" s="227"/>
      <c r="X1751" s="227"/>
      <c r="Y1751" s="227"/>
      <c r="Z1751" s="227"/>
      <c r="AA1751" s="227"/>
      <c r="AB1751" s="227"/>
      <c r="AC1751" s="227"/>
      <c r="AD1751" s="227"/>
      <c r="AE1751" s="227"/>
      <c r="AF1751" s="227"/>
      <c r="AG1751" s="227"/>
      <c r="AH1751" s="227"/>
      <c r="AI1751" s="227"/>
    </row>
    <row r="1752" hidden="1">
      <c r="A1752" s="227"/>
      <c r="B1752" s="227"/>
      <c r="C1752" s="227"/>
      <c r="D1752" s="227"/>
      <c r="E1752" s="227"/>
      <c r="F1752" s="227"/>
      <c r="G1752" s="227"/>
      <c r="H1752" s="227"/>
      <c r="I1752" s="227"/>
      <c r="J1752" s="227"/>
      <c r="K1752" s="227"/>
      <c r="L1752" s="227"/>
      <c r="M1752" s="227"/>
      <c r="N1752" s="227"/>
      <c r="O1752" s="227"/>
      <c r="P1752" s="227"/>
      <c r="Q1752" s="227"/>
      <c r="R1752" s="227"/>
      <c r="S1752" s="227"/>
      <c r="T1752" s="227"/>
      <c r="U1752" s="227"/>
      <c r="V1752" s="227"/>
      <c r="W1752" s="227"/>
      <c r="X1752" s="227"/>
      <c r="Y1752" s="227"/>
      <c r="Z1752" s="227"/>
      <c r="AA1752" s="227"/>
      <c r="AB1752" s="227"/>
      <c r="AC1752" s="227"/>
      <c r="AD1752" s="227"/>
      <c r="AE1752" s="227"/>
      <c r="AF1752" s="227"/>
      <c r="AG1752" s="227"/>
      <c r="AH1752" s="227"/>
      <c r="AI1752" s="227"/>
    </row>
    <row r="1753" hidden="1">
      <c r="A1753" s="227"/>
      <c r="B1753" s="227"/>
      <c r="C1753" s="227"/>
      <c r="D1753" s="227"/>
      <c r="E1753" s="227"/>
      <c r="F1753" s="227"/>
      <c r="G1753" s="227"/>
      <c r="H1753" s="227"/>
      <c r="I1753" s="227"/>
      <c r="J1753" s="227"/>
      <c r="K1753" s="227"/>
      <c r="L1753" s="227"/>
      <c r="M1753" s="227"/>
      <c r="N1753" s="227"/>
      <c r="O1753" s="227"/>
      <c r="P1753" s="227"/>
      <c r="Q1753" s="227"/>
      <c r="R1753" s="227"/>
      <c r="S1753" s="227"/>
      <c r="T1753" s="227"/>
      <c r="U1753" s="227"/>
      <c r="V1753" s="227"/>
      <c r="W1753" s="227"/>
      <c r="X1753" s="227"/>
      <c r="Y1753" s="227"/>
      <c r="Z1753" s="227"/>
      <c r="AA1753" s="227"/>
      <c r="AB1753" s="227"/>
      <c r="AC1753" s="227"/>
      <c r="AD1753" s="227"/>
      <c r="AE1753" s="227"/>
      <c r="AF1753" s="227"/>
      <c r="AG1753" s="227"/>
      <c r="AH1753" s="227"/>
      <c r="AI1753" s="227"/>
    </row>
    <row r="1754" hidden="1">
      <c r="A1754" s="227"/>
      <c r="B1754" s="227"/>
      <c r="C1754" s="227"/>
      <c r="D1754" s="227"/>
      <c r="E1754" s="227"/>
      <c r="F1754" s="227"/>
      <c r="G1754" s="227"/>
      <c r="H1754" s="227"/>
      <c r="I1754" s="227"/>
      <c r="J1754" s="227"/>
      <c r="K1754" s="227"/>
      <c r="L1754" s="227"/>
      <c r="M1754" s="227"/>
      <c r="N1754" s="227"/>
      <c r="O1754" s="227"/>
      <c r="P1754" s="227"/>
      <c r="Q1754" s="227"/>
      <c r="R1754" s="227"/>
      <c r="S1754" s="227"/>
      <c r="T1754" s="227"/>
      <c r="U1754" s="227"/>
      <c r="V1754" s="227"/>
      <c r="W1754" s="227"/>
      <c r="X1754" s="227"/>
      <c r="Y1754" s="227"/>
      <c r="Z1754" s="227"/>
      <c r="AA1754" s="227"/>
      <c r="AB1754" s="227"/>
      <c r="AC1754" s="227"/>
      <c r="AD1754" s="227"/>
      <c r="AE1754" s="227"/>
      <c r="AF1754" s="227"/>
      <c r="AG1754" s="227"/>
      <c r="AH1754" s="227"/>
      <c r="AI1754" s="227"/>
    </row>
    <row r="1755" hidden="1">
      <c r="A1755" s="227"/>
      <c r="B1755" s="227"/>
      <c r="C1755" s="227"/>
      <c r="D1755" s="227"/>
      <c r="E1755" s="227"/>
      <c r="F1755" s="227"/>
      <c r="G1755" s="227"/>
      <c r="H1755" s="227"/>
      <c r="I1755" s="227"/>
      <c r="J1755" s="227"/>
      <c r="K1755" s="227"/>
      <c r="L1755" s="227"/>
      <c r="M1755" s="227"/>
      <c r="N1755" s="227"/>
      <c r="O1755" s="227"/>
      <c r="P1755" s="227"/>
      <c r="Q1755" s="227"/>
      <c r="R1755" s="227"/>
      <c r="S1755" s="227"/>
      <c r="T1755" s="227"/>
      <c r="U1755" s="227"/>
      <c r="V1755" s="227"/>
      <c r="W1755" s="227"/>
      <c r="X1755" s="227"/>
      <c r="Y1755" s="227"/>
      <c r="Z1755" s="227"/>
      <c r="AA1755" s="227"/>
      <c r="AB1755" s="227"/>
      <c r="AC1755" s="227"/>
      <c r="AD1755" s="227"/>
      <c r="AE1755" s="227"/>
      <c r="AF1755" s="227"/>
      <c r="AG1755" s="227"/>
      <c r="AH1755" s="227"/>
      <c r="AI1755" s="227"/>
    </row>
    <row r="1756" hidden="1">
      <c r="A1756" s="227"/>
      <c r="B1756" s="227"/>
      <c r="C1756" s="227"/>
      <c r="D1756" s="227"/>
      <c r="E1756" s="227"/>
      <c r="F1756" s="227"/>
      <c r="G1756" s="227"/>
      <c r="H1756" s="227"/>
      <c r="I1756" s="227"/>
      <c r="J1756" s="227"/>
      <c r="K1756" s="227"/>
      <c r="L1756" s="227"/>
      <c r="M1756" s="227"/>
      <c r="N1756" s="227"/>
      <c r="O1756" s="227"/>
      <c r="P1756" s="227"/>
      <c r="Q1756" s="227"/>
      <c r="R1756" s="227"/>
      <c r="S1756" s="227"/>
      <c r="T1756" s="227"/>
      <c r="U1756" s="227"/>
      <c r="V1756" s="227"/>
      <c r="W1756" s="227"/>
      <c r="X1756" s="227"/>
      <c r="Y1756" s="227"/>
      <c r="Z1756" s="227"/>
      <c r="AA1756" s="227"/>
      <c r="AB1756" s="227"/>
      <c r="AC1756" s="227"/>
      <c r="AD1756" s="227"/>
      <c r="AE1756" s="227"/>
      <c r="AF1756" s="227"/>
      <c r="AG1756" s="227"/>
      <c r="AH1756" s="227"/>
      <c r="AI1756" s="227"/>
    </row>
    <row r="1757" hidden="1">
      <c r="A1757" s="227"/>
      <c r="B1757" s="227"/>
      <c r="C1757" s="227"/>
      <c r="D1757" s="227"/>
      <c r="E1757" s="227"/>
      <c r="F1757" s="227"/>
      <c r="G1757" s="227"/>
      <c r="H1757" s="227"/>
      <c r="I1757" s="227"/>
      <c r="J1757" s="227"/>
      <c r="K1757" s="227"/>
      <c r="L1757" s="227"/>
      <c r="M1757" s="227"/>
      <c r="N1757" s="227"/>
      <c r="O1757" s="227"/>
      <c r="P1757" s="227"/>
      <c r="Q1757" s="227"/>
      <c r="R1757" s="227"/>
      <c r="S1757" s="227"/>
      <c r="T1757" s="227"/>
      <c r="U1757" s="227"/>
      <c r="V1757" s="227"/>
      <c r="W1757" s="227"/>
      <c r="X1757" s="227"/>
      <c r="Y1757" s="227"/>
      <c r="Z1757" s="227"/>
      <c r="AA1757" s="227"/>
      <c r="AB1757" s="227"/>
      <c r="AC1757" s="227"/>
      <c r="AD1757" s="227"/>
      <c r="AE1757" s="227"/>
      <c r="AF1757" s="227"/>
      <c r="AG1757" s="227"/>
      <c r="AH1757" s="227"/>
      <c r="AI1757" s="227"/>
    </row>
    <row r="1758" hidden="1">
      <c r="A1758" s="227"/>
      <c r="B1758" s="227"/>
      <c r="C1758" s="227"/>
      <c r="D1758" s="227"/>
      <c r="E1758" s="227"/>
      <c r="F1758" s="227"/>
      <c r="G1758" s="227"/>
      <c r="H1758" s="227"/>
      <c r="I1758" s="227"/>
      <c r="J1758" s="227"/>
      <c r="K1758" s="227"/>
      <c r="L1758" s="227"/>
      <c r="M1758" s="227"/>
      <c r="N1758" s="227"/>
      <c r="O1758" s="227"/>
      <c r="P1758" s="227"/>
      <c r="Q1758" s="227"/>
      <c r="R1758" s="227"/>
      <c r="S1758" s="227"/>
      <c r="T1758" s="227"/>
      <c r="U1758" s="227"/>
      <c r="V1758" s="227"/>
      <c r="W1758" s="227"/>
      <c r="X1758" s="227"/>
      <c r="Y1758" s="227"/>
      <c r="Z1758" s="227"/>
      <c r="AA1758" s="227"/>
      <c r="AB1758" s="227"/>
      <c r="AC1758" s="227"/>
      <c r="AD1758" s="227"/>
      <c r="AE1758" s="227"/>
      <c r="AF1758" s="227"/>
      <c r="AG1758" s="227"/>
      <c r="AH1758" s="227"/>
      <c r="AI1758" s="227"/>
    </row>
    <row r="1759" hidden="1">
      <c r="A1759" s="227"/>
      <c r="B1759" s="227"/>
      <c r="C1759" s="227"/>
      <c r="D1759" s="227"/>
      <c r="E1759" s="227"/>
      <c r="F1759" s="227"/>
      <c r="G1759" s="227"/>
      <c r="H1759" s="227"/>
      <c r="I1759" s="227"/>
      <c r="J1759" s="227"/>
      <c r="K1759" s="227"/>
      <c r="L1759" s="227"/>
      <c r="M1759" s="227"/>
      <c r="N1759" s="227"/>
      <c r="O1759" s="227"/>
      <c r="P1759" s="227"/>
      <c r="Q1759" s="227"/>
      <c r="R1759" s="227"/>
      <c r="S1759" s="227"/>
      <c r="T1759" s="227"/>
      <c r="U1759" s="227"/>
      <c r="V1759" s="227"/>
      <c r="W1759" s="227"/>
      <c r="X1759" s="227"/>
      <c r="Y1759" s="227"/>
      <c r="Z1759" s="227"/>
      <c r="AA1759" s="227"/>
      <c r="AB1759" s="227"/>
      <c r="AC1759" s="227"/>
      <c r="AD1759" s="227"/>
      <c r="AE1759" s="227"/>
      <c r="AF1759" s="227"/>
      <c r="AG1759" s="227"/>
      <c r="AH1759" s="227"/>
      <c r="AI1759" s="227"/>
    </row>
    <row r="1760" hidden="1">
      <c r="A1760" s="227"/>
      <c r="B1760" s="227"/>
      <c r="C1760" s="227"/>
      <c r="D1760" s="227"/>
      <c r="E1760" s="227"/>
      <c r="F1760" s="227"/>
      <c r="G1760" s="227"/>
      <c r="H1760" s="227"/>
      <c r="I1760" s="227"/>
      <c r="J1760" s="227"/>
      <c r="K1760" s="227"/>
      <c r="L1760" s="227"/>
      <c r="M1760" s="227"/>
      <c r="N1760" s="227"/>
      <c r="O1760" s="227"/>
      <c r="P1760" s="227"/>
      <c r="Q1760" s="227"/>
      <c r="R1760" s="227"/>
      <c r="S1760" s="227"/>
      <c r="T1760" s="227"/>
      <c r="U1760" s="227"/>
      <c r="V1760" s="227"/>
      <c r="W1760" s="227"/>
      <c r="X1760" s="227"/>
      <c r="Y1760" s="227"/>
      <c r="Z1760" s="227"/>
      <c r="AA1760" s="227"/>
      <c r="AB1760" s="227"/>
      <c r="AC1760" s="227"/>
      <c r="AD1760" s="227"/>
      <c r="AE1760" s="227"/>
      <c r="AF1760" s="227"/>
      <c r="AG1760" s="227"/>
      <c r="AH1760" s="227"/>
      <c r="AI1760" s="227"/>
    </row>
    <row r="1761" hidden="1">
      <c r="A1761" s="227"/>
      <c r="B1761" s="227"/>
      <c r="C1761" s="227"/>
      <c r="D1761" s="227"/>
      <c r="E1761" s="227"/>
      <c r="F1761" s="227"/>
      <c r="G1761" s="227"/>
      <c r="H1761" s="227"/>
      <c r="I1761" s="227"/>
      <c r="J1761" s="227"/>
      <c r="K1761" s="227"/>
      <c r="L1761" s="227"/>
      <c r="M1761" s="227"/>
      <c r="N1761" s="227"/>
      <c r="O1761" s="227"/>
      <c r="P1761" s="227"/>
      <c r="Q1761" s="227"/>
      <c r="R1761" s="227"/>
      <c r="S1761" s="227"/>
      <c r="T1761" s="227"/>
      <c r="U1761" s="227"/>
      <c r="V1761" s="227"/>
      <c r="W1761" s="227"/>
      <c r="X1761" s="227"/>
      <c r="Y1761" s="227"/>
      <c r="Z1761" s="227"/>
      <c r="AA1761" s="227"/>
      <c r="AB1761" s="227"/>
      <c r="AC1761" s="227"/>
      <c r="AD1761" s="227"/>
      <c r="AE1761" s="227"/>
      <c r="AF1761" s="227"/>
      <c r="AG1761" s="227"/>
      <c r="AH1761" s="227"/>
      <c r="AI1761" s="227"/>
    </row>
    <row r="1762" hidden="1">
      <c r="A1762" s="227"/>
      <c r="B1762" s="227"/>
      <c r="C1762" s="227"/>
      <c r="D1762" s="227"/>
      <c r="E1762" s="227"/>
      <c r="F1762" s="227"/>
      <c r="G1762" s="227"/>
      <c r="H1762" s="227"/>
      <c r="I1762" s="227"/>
      <c r="J1762" s="227"/>
      <c r="K1762" s="227"/>
      <c r="L1762" s="227"/>
      <c r="M1762" s="227"/>
      <c r="N1762" s="227"/>
      <c r="O1762" s="227"/>
      <c r="P1762" s="227"/>
      <c r="Q1762" s="227"/>
      <c r="R1762" s="227"/>
      <c r="S1762" s="227"/>
      <c r="T1762" s="227"/>
      <c r="U1762" s="227"/>
      <c r="V1762" s="227"/>
      <c r="W1762" s="227"/>
      <c r="X1762" s="227"/>
      <c r="Y1762" s="227"/>
      <c r="Z1762" s="227"/>
      <c r="AA1762" s="227"/>
      <c r="AB1762" s="227"/>
      <c r="AC1762" s="227"/>
      <c r="AD1762" s="227"/>
      <c r="AE1762" s="227"/>
      <c r="AF1762" s="227"/>
      <c r="AG1762" s="227"/>
      <c r="AH1762" s="227"/>
      <c r="AI1762" s="227"/>
    </row>
    <row r="1763" hidden="1">
      <c r="A1763" s="227"/>
      <c r="B1763" s="227"/>
      <c r="C1763" s="227"/>
      <c r="D1763" s="227"/>
      <c r="E1763" s="227"/>
      <c r="F1763" s="227"/>
      <c r="G1763" s="227"/>
      <c r="H1763" s="227"/>
      <c r="I1763" s="227"/>
      <c r="J1763" s="227"/>
      <c r="K1763" s="227"/>
      <c r="L1763" s="227"/>
      <c r="M1763" s="227"/>
      <c r="N1763" s="227"/>
      <c r="O1763" s="227"/>
      <c r="P1763" s="227"/>
      <c r="Q1763" s="227"/>
      <c r="R1763" s="227"/>
      <c r="S1763" s="227"/>
      <c r="T1763" s="227"/>
      <c r="U1763" s="227"/>
      <c r="V1763" s="227"/>
      <c r="W1763" s="227"/>
      <c r="X1763" s="227"/>
      <c r="Y1763" s="227"/>
      <c r="Z1763" s="227"/>
      <c r="AA1763" s="227"/>
      <c r="AB1763" s="227"/>
      <c r="AC1763" s="227"/>
      <c r="AD1763" s="227"/>
      <c r="AE1763" s="227"/>
      <c r="AF1763" s="227"/>
      <c r="AG1763" s="227"/>
      <c r="AH1763" s="227"/>
      <c r="AI1763" s="227"/>
    </row>
    <row r="1764" hidden="1">
      <c r="A1764" s="227"/>
      <c r="B1764" s="227"/>
      <c r="C1764" s="227"/>
      <c r="D1764" s="227"/>
      <c r="E1764" s="227"/>
      <c r="F1764" s="227"/>
      <c r="G1764" s="227"/>
      <c r="H1764" s="227"/>
      <c r="I1764" s="227"/>
      <c r="J1764" s="227"/>
      <c r="K1764" s="227"/>
      <c r="L1764" s="227"/>
      <c r="M1764" s="227"/>
      <c r="N1764" s="227"/>
      <c r="O1764" s="227"/>
      <c r="P1764" s="227"/>
      <c r="Q1764" s="227"/>
      <c r="R1764" s="227"/>
      <c r="S1764" s="227"/>
      <c r="T1764" s="227"/>
      <c r="U1764" s="227"/>
      <c r="V1764" s="227"/>
      <c r="W1764" s="227"/>
      <c r="X1764" s="227"/>
      <c r="Y1764" s="227"/>
      <c r="Z1764" s="227"/>
      <c r="AA1764" s="227"/>
      <c r="AB1764" s="227"/>
      <c r="AC1764" s="227"/>
      <c r="AD1764" s="227"/>
      <c r="AE1764" s="227"/>
      <c r="AF1764" s="227"/>
      <c r="AG1764" s="227"/>
      <c r="AH1764" s="227"/>
      <c r="AI1764" s="227"/>
    </row>
    <row r="1765" hidden="1">
      <c r="A1765" s="227"/>
      <c r="B1765" s="227"/>
      <c r="C1765" s="227"/>
      <c r="D1765" s="227"/>
      <c r="E1765" s="227"/>
      <c r="F1765" s="227"/>
      <c r="G1765" s="227"/>
      <c r="H1765" s="227"/>
      <c r="I1765" s="227"/>
      <c r="J1765" s="227"/>
      <c r="K1765" s="227"/>
      <c r="L1765" s="227"/>
      <c r="M1765" s="227"/>
      <c r="N1765" s="227"/>
      <c r="O1765" s="227"/>
      <c r="P1765" s="227"/>
      <c r="Q1765" s="227"/>
      <c r="R1765" s="227"/>
      <c r="S1765" s="227"/>
      <c r="T1765" s="227"/>
      <c r="U1765" s="227"/>
      <c r="V1765" s="227"/>
      <c r="W1765" s="227"/>
      <c r="X1765" s="227"/>
      <c r="Y1765" s="227"/>
      <c r="Z1765" s="227"/>
      <c r="AA1765" s="227"/>
      <c r="AB1765" s="227"/>
      <c r="AC1765" s="227"/>
      <c r="AD1765" s="227"/>
      <c r="AE1765" s="227"/>
      <c r="AF1765" s="227"/>
      <c r="AG1765" s="227"/>
      <c r="AH1765" s="227"/>
      <c r="AI1765" s="227"/>
    </row>
    <row r="1766" hidden="1">
      <c r="A1766" s="227"/>
      <c r="B1766" s="227"/>
      <c r="C1766" s="227"/>
      <c r="D1766" s="227"/>
      <c r="E1766" s="227"/>
      <c r="F1766" s="227"/>
      <c r="G1766" s="227"/>
      <c r="H1766" s="227"/>
      <c r="I1766" s="227"/>
      <c r="J1766" s="227"/>
      <c r="K1766" s="227"/>
      <c r="L1766" s="227"/>
      <c r="M1766" s="227"/>
      <c r="N1766" s="227"/>
      <c r="O1766" s="227"/>
      <c r="P1766" s="227"/>
      <c r="Q1766" s="227"/>
      <c r="R1766" s="227"/>
      <c r="S1766" s="227"/>
      <c r="T1766" s="227"/>
      <c r="U1766" s="227"/>
      <c r="V1766" s="227"/>
      <c r="W1766" s="227"/>
      <c r="X1766" s="227"/>
      <c r="Y1766" s="227"/>
      <c r="Z1766" s="227"/>
      <c r="AA1766" s="227"/>
      <c r="AB1766" s="227"/>
      <c r="AC1766" s="227"/>
      <c r="AD1766" s="227"/>
      <c r="AE1766" s="227"/>
      <c r="AF1766" s="227"/>
      <c r="AG1766" s="227"/>
      <c r="AH1766" s="227"/>
      <c r="AI1766" s="227"/>
    </row>
    <row r="1767" hidden="1">
      <c r="A1767" s="227"/>
      <c r="B1767" s="227"/>
      <c r="C1767" s="227"/>
      <c r="D1767" s="227"/>
      <c r="E1767" s="227"/>
      <c r="F1767" s="227"/>
      <c r="G1767" s="227"/>
      <c r="H1767" s="227"/>
      <c r="I1767" s="227"/>
      <c r="J1767" s="227"/>
      <c r="K1767" s="227"/>
      <c r="L1767" s="227"/>
      <c r="M1767" s="227"/>
      <c r="N1767" s="227"/>
      <c r="O1767" s="227"/>
      <c r="P1767" s="227"/>
      <c r="Q1767" s="227"/>
      <c r="R1767" s="227"/>
      <c r="S1767" s="227"/>
      <c r="T1767" s="227"/>
      <c r="U1767" s="227"/>
      <c r="V1767" s="227"/>
      <c r="W1767" s="227"/>
      <c r="X1767" s="227"/>
      <c r="Y1767" s="227"/>
      <c r="Z1767" s="227"/>
      <c r="AA1767" s="227"/>
      <c r="AB1767" s="227"/>
      <c r="AC1767" s="227"/>
      <c r="AD1767" s="227"/>
      <c r="AE1767" s="227"/>
      <c r="AF1767" s="227"/>
      <c r="AG1767" s="227"/>
      <c r="AH1767" s="227"/>
      <c r="AI1767" s="227"/>
    </row>
    <row r="1768" hidden="1">
      <c r="A1768" s="227"/>
      <c r="B1768" s="227"/>
      <c r="C1768" s="227"/>
      <c r="D1768" s="227"/>
      <c r="E1768" s="227"/>
      <c r="F1768" s="227"/>
      <c r="G1768" s="227"/>
      <c r="H1768" s="227"/>
      <c r="I1768" s="227"/>
      <c r="J1768" s="227"/>
      <c r="K1768" s="227"/>
      <c r="L1768" s="227"/>
      <c r="M1768" s="227"/>
      <c r="N1768" s="227"/>
      <c r="O1768" s="227"/>
      <c r="P1768" s="227"/>
      <c r="Q1768" s="227"/>
      <c r="R1768" s="227"/>
      <c r="S1768" s="227"/>
      <c r="T1768" s="227"/>
      <c r="U1768" s="227"/>
      <c r="V1768" s="227"/>
      <c r="W1768" s="227"/>
      <c r="X1768" s="227"/>
      <c r="Y1768" s="227"/>
      <c r="Z1768" s="227"/>
      <c r="AA1768" s="227"/>
      <c r="AB1768" s="227"/>
      <c r="AC1768" s="227"/>
      <c r="AD1768" s="227"/>
      <c r="AE1768" s="227"/>
      <c r="AF1768" s="227"/>
      <c r="AG1768" s="227"/>
      <c r="AH1768" s="227"/>
      <c r="AI1768" s="227"/>
    </row>
    <row r="1769" hidden="1">
      <c r="A1769" s="227"/>
      <c r="B1769" s="227"/>
      <c r="C1769" s="227"/>
      <c r="D1769" s="227"/>
      <c r="E1769" s="227"/>
      <c r="F1769" s="227"/>
      <c r="G1769" s="227"/>
      <c r="H1769" s="227"/>
      <c r="I1769" s="227"/>
      <c r="J1769" s="227"/>
      <c r="K1769" s="227"/>
      <c r="L1769" s="227"/>
      <c r="M1769" s="227"/>
      <c r="N1769" s="227"/>
      <c r="O1769" s="227"/>
      <c r="P1769" s="227"/>
      <c r="Q1769" s="227"/>
      <c r="R1769" s="227"/>
      <c r="S1769" s="227"/>
      <c r="T1769" s="227"/>
      <c r="U1769" s="227"/>
      <c r="V1769" s="227"/>
      <c r="W1769" s="227"/>
      <c r="X1769" s="227"/>
      <c r="Y1769" s="227"/>
      <c r="Z1769" s="227"/>
      <c r="AA1769" s="227"/>
      <c r="AB1769" s="227"/>
      <c r="AC1769" s="227"/>
      <c r="AD1769" s="227"/>
      <c r="AE1769" s="227"/>
      <c r="AF1769" s="227"/>
      <c r="AG1769" s="227"/>
      <c r="AH1769" s="227"/>
      <c r="AI1769" s="227"/>
    </row>
    <row r="1770" hidden="1">
      <c r="A1770" s="227"/>
      <c r="B1770" s="227"/>
      <c r="C1770" s="227"/>
      <c r="D1770" s="227"/>
      <c r="E1770" s="227"/>
      <c r="F1770" s="227"/>
      <c r="G1770" s="227"/>
      <c r="H1770" s="227"/>
      <c r="I1770" s="227"/>
      <c r="J1770" s="227"/>
      <c r="K1770" s="227"/>
      <c r="L1770" s="227"/>
      <c r="M1770" s="227"/>
      <c r="N1770" s="227"/>
      <c r="O1770" s="227"/>
      <c r="P1770" s="227"/>
      <c r="Q1770" s="227"/>
      <c r="R1770" s="227"/>
      <c r="S1770" s="227"/>
      <c r="T1770" s="227"/>
      <c r="U1770" s="227"/>
      <c r="V1770" s="227"/>
      <c r="W1770" s="227"/>
      <c r="X1770" s="227"/>
      <c r="Y1770" s="227"/>
      <c r="Z1770" s="227"/>
      <c r="AA1770" s="227"/>
      <c r="AB1770" s="227"/>
      <c r="AC1770" s="227"/>
      <c r="AD1770" s="227"/>
      <c r="AE1770" s="227"/>
      <c r="AF1770" s="227"/>
      <c r="AG1770" s="227"/>
      <c r="AH1770" s="227"/>
      <c r="AI1770" s="227"/>
    </row>
    <row r="1771" hidden="1">
      <c r="A1771" s="227"/>
      <c r="B1771" s="227"/>
      <c r="C1771" s="227"/>
      <c r="D1771" s="227"/>
      <c r="E1771" s="227"/>
      <c r="F1771" s="227"/>
      <c r="G1771" s="227"/>
      <c r="H1771" s="227"/>
      <c r="I1771" s="227"/>
      <c r="J1771" s="227"/>
      <c r="K1771" s="227"/>
      <c r="L1771" s="227"/>
      <c r="M1771" s="227"/>
      <c r="N1771" s="227"/>
      <c r="O1771" s="227"/>
      <c r="P1771" s="227"/>
      <c r="Q1771" s="227"/>
      <c r="R1771" s="227"/>
      <c r="S1771" s="227"/>
      <c r="T1771" s="227"/>
      <c r="U1771" s="227"/>
      <c r="V1771" s="227"/>
      <c r="W1771" s="227"/>
      <c r="X1771" s="227"/>
      <c r="Y1771" s="227"/>
      <c r="Z1771" s="227"/>
      <c r="AA1771" s="227"/>
      <c r="AB1771" s="227"/>
      <c r="AC1771" s="227"/>
      <c r="AD1771" s="227"/>
      <c r="AE1771" s="227"/>
      <c r="AF1771" s="227"/>
      <c r="AG1771" s="227"/>
      <c r="AH1771" s="227"/>
      <c r="AI1771" s="227"/>
    </row>
    <row r="1772" hidden="1">
      <c r="A1772" s="227"/>
      <c r="B1772" s="227"/>
      <c r="C1772" s="227"/>
      <c r="D1772" s="227"/>
      <c r="E1772" s="227"/>
      <c r="F1772" s="227"/>
      <c r="G1772" s="227"/>
      <c r="H1772" s="227"/>
      <c r="I1772" s="227"/>
      <c r="J1772" s="227"/>
      <c r="K1772" s="227"/>
      <c r="L1772" s="227"/>
      <c r="M1772" s="227"/>
      <c r="N1772" s="227"/>
      <c r="O1772" s="227"/>
      <c r="P1772" s="227"/>
      <c r="Q1772" s="227"/>
      <c r="R1772" s="227"/>
      <c r="S1772" s="227"/>
      <c r="T1772" s="227"/>
      <c r="U1772" s="227"/>
      <c r="V1772" s="227"/>
      <c r="W1772" s="227"/>
      <c r="X1772" s="227"/>
      <c r="Y1772" s="227"/>
      <c r="Z1772" s="227"/>
      <c r="AA1772" s="227"/>
      <c r="AB1772" s="227"/>
      <c r="AC1772" s="227"/>
      <c r="AD1772" s="227"/>
      <c r="AE1772" s="227"/>
      <c r="AF1772" s="227"/>
      <c r="AG1772" s="227"/>
      <c r="AH1772" s="227"/>
      <c r="AI1772" s="227"/>
    </row>
    <row r="1773" hidden="1">
      <c r="A1773" s="227"/>
      <c r="B1773" s="227"/>
      <c r="C1773" s="227"/>
      <c r="D1773" s="227"/>
      <c r="E1773" s="227"/>
      <c r="F1773" s="227"/>
      <c r="G1773" s="227"/>
      <c r="H1773" s="227"/>
      <c r="I1773" s="227"/>
      <c r="J1773" s="227"/>
      <c r="K1773" s="227"/>
      <c r="L1773" s="227"/>
      <c r="M1773" s="227"/>
      <c r="N1773" s="227"/>
      <c r="O1773" s="227"/>
      <c r="P1773" s="227"/>
      <c r="Q1773" s="227"/>
      <c r="R1773" s="227"/>
      <c r="S1773" s="227"/>
      <c r="T1773" s="227"/>
      <c r="U1773" s="227"/>
      <c r="V1773" s="227"/>
      <c r="W1773" s="227"/>
      <c r="X1773" s="227"/>
      <c r="Y1773" s="227"/>
      <c r="Z1773" s="227"/>
      <c r="AA1773" s="227"/>
      <c r="AB1773" s="227"/>
      <c r="AC1773" s="227"/>
      <c r="AD1773" s="227"/>
      <c r="AE1773" s="227"/>
      <c r="AF1773" s="227"/>
      <c r="AG1773" s="227"/>
      <c r="AH1773" s="227"/>
      <c r="AI1773" s="227"/>
    </row>
    <row r="1774" hidden="1">
      <c r="A1774" s="227"/>
      <c r="B1774" s="227"/>
      <c r="C1774" s="227"/>
      <c r="D1774" s="227"/>
      <c r="E1774" s="227"/>
      <c r="F1774" s="227"/>
      <c r="G1774" s="227"/>
      <c r="H1774" s="227"/>
      <c r="I1774" s="227"/>
      <c r="J1774" s="227"/>
      <c r="K1774" s="227"/>
      <c r="L1774" s="227"/>
      <c r="M1774" s="227"/>
      <c r="N1774" s="227"/>
      <c r="O1774" s="227"/>
      <c r="P1774" s="227"/>
      <c r="Q1774" s="227"/>
      <c r="R1774" s="227"/>
      <c r="S1774" s="227"/>
      <c r="T1774" s="227"/>
      <c r="U1774" s="227"/>
      <c r="V1774" s="227"/>
      <c r="W1774" s="227"/>
      <c r="X1774" s="227"/>
      <c r="Y1774" s="227"/>
      <c r="Z1774" s="227"/>
      <c r="AA1774" s="227"/>
      <c r="AB1774" s="227"/>
      <c r="AC1774" s="227"/>
      <c r="AD1774" s="227"/>
      <c r="AE1774" s="227"/>
      <c r="AF1774" s="227"/>
      <c r="AG1774" s="227"/>
      <c r="AH1774" s="227"/>
      <c r="AI1774" s="227"/>
    </row>
    <row r="1775" hidden="1">
      <c r="A1775" s="227"/>
      <c r="B1775" s="227"/>
      <c r="C1775" s="227"/>
      <c r="D1775" s="227"/>
      <c r="E1775" s="227"/>
      <c r="F1775" s="227"/>
      <c r="G1775" s="227"/>
      <c r="H1775" s="227"/>
      <c r="I1775" s="227"/>
      <c r="J1775" s="227"/>
      <c r="K1775" s="227"/>
      <c r="L1775" s="227"/>
      <c r="M1775" s="227"/>
      <c r="N1775" s="227"/>
      <c r="O1775" s="227"/>
      <c r="P1775" s="227"/>
      <c r="Q1775" s="227"/>
      <c r="R1775" s="227"/>
      <c r="S1775" s="227"/>
      <c r="T1775" s="227"/>
      <c r="U1775" s="227"/>
      <c r="V1775" s="227"/>
      <c r="W1775" s="227"/>
      <c r="X1775" s="227"/>
      <c r="Y1775" s="227"/>
      <c r="Z1775" s="227"/>
      <c r="AA1775" s="227"/>
      <c r="AB1775" s="227"/>
      <c r="AC1775" s="227"/>
      <c r="AD1775" s="227"/>
      <c r="AE1775" s="227"/>
      <c r="AF1775" s="227"/>
      <c r="AG1775" s="227"/>
      <c r="AH1775" s="227"/>
      <c r="AI1775" s="227"/>
    </row>
    <row r="1776" hidden="1">
      <c r="A1776" s="227"/>
      <c r="B1776" s="227"/>
      <c r="C1776" s="227"/>
      <c r="D1776" s="227"/>
      <c r="E1776" s="227"/>
      <c r="F1776" s="227"/>
      <c r="G1776" s="227"/>
      <c r="H1776" s="227"/>
      <c r="I1776" s="227"/>
      <c r="J1776" s="227"/>
      <c r="K1776" s="227"/>
      <c r="L1776" s="227"/>
      <c r="M1776" s="227"/>
      <c r="N1776" s="227"/>
      <c r="O1776" s="227"/>
      <c r="P1776" s="227"/>
      <c r="Q1776" s="227"/>
      <c r="R1776" s="227"/>
      <c r="S1776" s="227"/>
      <c r="T1776" s="227"/>
      <c r="U1776" s="227"/>
      <c r="V1776" s="227"/>
      <c r="W1776" s="227"/>
      <c r="X1776" s="227"/>
      <c r="Y1776" s="227"/>
      <c r="Z1776" s="227"/>
      <c r="AA1776" s="227"/>
      <c r="AB1776" s="227"/>
      <c r="AC1776" s="227"/>
      <c r="AD1776" s="227"/>
      <c r="AE1776" s="227"/>
      <c r="AF1776" s="227"/>
      <c r="AG1776" s="227"/>
      <c r="AH1776" s="227"/>
      <c r="AI1776" s="227"/>
    </row>
    <row r="1777" hidden="1">
      <c r="A1777" s="227"/>
      <c r="B1777" s="227"/>
      <c r="C1777" s="227"/>
      <c r="D1777" s="227"/>
      <c r="E1777" s="227"/>
      <c r="F1777" s="227"/>
      <c r="G1777" s="227"/>
      <c r="H1777" s="227"/>
      <c r="I1777" s="227"/>
      <c r="J1777" s="227"/>
      <c r="K1777" s="227"/>
      <c r="L1777" s="227"/>
      <c r="M1777" s="227"/>
      <c r="N1777" s="227"/>
      <c r="O1777" s="227"/>
      <c r="P1777" s="227"/>
      <c r="Q1777" s="227"/>
      <c r="R1777" s="227"/>
      <c r="S1777" s="227"/>
      <c r="T1777" s="227"/>
      <c r="U1777" s="227"/>
      <c r="V1777" s="227"/>
      <c r="W1777" s="227"/>
      <c r="X1777" s="227"/>
      <c r="Y1777" s="227"/>
      <c r="Z1777" s="227"/>
      <c r="AA1777" s="227"/>
      <c r="AB1777" s="227"/>
      <c r="AC1777" s="227"/>
      <c r="AD1777" s="227"/>
      <c r="AE1777" s="227"/>
      <c r="AF1777" s="227"/>
      <c r="AG1777" s="227"/>
      <c r="AH1777" s="227"/>
      <c r="AI1777" s="227"/>
    </row>
    <row r="1778" hidden="1">
      <c r="A1778" s="227"/>
      <c r="B1778" s="227"/>
      <c r="C1778" s="227"/>
      <c r="D1778" s="227"/>
      <c r="E1778" s="227"/>
      <c r="F1778" s="227"/>
      <c r="G1778" s="227"/>
      <c r="H1778" s="227"/>
      <c r="I1778" s="227"/>
      <c r="J1778" s="227"/>
      <c r="K1778" s="227"/>
      <c r="L1778" s="227"/>
      <c r="M1778" s="227"/>
      <c r="N1778" s="227"/>
      <c r="O1778" s="227"/>
      <c r="P1778" s="227"/>
      <c r="Q1778" s="227"/>
      <c r="R1778" s="227"/>
      <c r="S1778" s="227"/>
      <c r="T1778" s="227"/>
      <c r="U1778" s="227"/>
      <c r="V1778" s="227"/>
      <c r="W1778" s="227"/>
      <c r="X1778" s="227"/>
      <c r="Y1778" s="227"/>
      <c r="Z1778" s="227"/>
      <c r="AA1778" s="227"/>
      <c r="AB1778" s="227"/>
      <c r="AC1778" s="227"/>
      <c r="AD1778" s="227"/>
      <c r="AE1778" s="227"/>
      <c r="AF1778" s="227"/>
      <c r="AG1778" s="227"/>
      <c r="AH1778" s="227"/>
      <c r="AI1778" s="227"/>
    </row>
    <row r="1779" hidden="1">
      <c r="A1779" s="227"/>
      <c r="B1779" s="227"/>
      <c r="C1779" s="227"/>
      <c r="D1779" s="227"/>
      <c r="E1779" s="227"/>
      <c r="F1779" s="227"/>
      <c r="G1779" s="227"/>
      <c r="H1779" s="227"/>
      <c r="I1779" s="227"/>
      <c r="J1779" s="227"/>
      <c r="K1779" s="227"/>
      <c r="L1779" s="227"/>
      <c r="M1779" s="227"/>
      <c r="N1779" s="227"/>
      <c r="O1779" s="227"/>
      <c r="P1779" s="227"/>
      <c r="Q1779" s="227"/>
      <c r="R1779" s="227"/>
      <c r="S1779" s="227"/>
      <c r="T1779" s="227"/>
      <c r="U1779" s="227"/>
      <c r="V1779" s="227"/>
      <c r="W1779" s="227"/>
      <c r="X1779" s="227"/>
      <c r="Y1779" s="227"/>
      <c r="Z1779" s="227"/>
      <c r="AA1779" s="227"/>
      <c r="AB1779" s="227"/>
      <c r="AC1779" s="227"/>
      <c r="AD1779" s="227"/>
      <c r="AE1779" s="227"/>
      <c r="AF1779" s="227"/>
      <c r="AG1779" s="227"/>
      <c r="AH1779" s="227"/>
      <c r="AI1779" s="227"/>
    </row>
    <row r="1780" hidden="1">
      <c r="A1780" s="227"/>
      <c r="B1780" s="227"/>
      <c r="C1780" s="227"/>
      <c r="D1780" s="227"/>
      <c r="E1780" s="227"/>
      <c r="F1780" s="227"/>
      <c r="G1780" s="227"/>
      <c r="H1780" s="227"/>
      <c r="I1780" s="227"/>
      <c r="J1780" s="227"/>
      <c r="K1780" s="227"/>
      <c r="L1780" s="227"/>
      <c r="M1780" s="227"/>
      <c r="N1780" s="227"/>
      <c r="O1780" s="227"/>
      <c r="P1780" s="227"/>
      <c r="Q1780" s="227"/>
      <c r="R1780" s="227"/>
      <c r="S1780" s="227"/>
      <c r="T1780" s="227"/>
      <c r="U1780" s="227"/>
      <c r="V1780" s="227"/>
      <c r="W1780" s="227"/>
      <c r="X1780" s="227"/>
      <c r="Y1780" s="227"/>
      <c r="Z1780" s="227"/>
      <c r="AA1780" s="227"/>
      <c r="AB1780" s="227"/>
      <c r="AC1780" s="227"/>
      <c r="AD1780" s="227"/>
      <c r="AE1780" s="227"/>
      <c r="AF1780" s="227"/>
      <c r="AG1780" s="227"/>
      <c r="AH1780" s="227"/>
      <c r="AI1780" s="227"/>
    </row>
    <row r="1781" hidden="1">
      <c r="A1781" s="227"/>
      <c r="B1781" s="227"/>
      <c r="C1781" s="227"/>
      <c r="D1781" s="227"/>
      <c r="E1781" s="227"/>
      <c r="F1781" s="227"/>
      <c r="G1781" s="227"/>
      <c r="H1781" s="227"/>
      <c r="I1781" s="227"/>
      <c r="J1781" s="227"/>
      <c r="K1781" s="227"/>
      <c r="L1781" s="227"/>
      <c r="M1781" s="227"/>
      <c r="N1781" s="227"/>
      <c r="O1781" s="227"/>
      <c r="P1781" s="227"/>
      <c r="Q1781" s="227"/>
      <c r="R1781" s="227"/>
      <c r="S1781" s="227"/>
      <c r="T1781" s="227"/>
      <c r="U1781" s="227"/>
      <c r="V1781" s="227"/>
      <c r="W1781" s="227"/>
      <c r="X1781" s="227"/>
      <c r="Y1781" s="227"/>
      <c r="Z1781" s="227"/>
      <c r="AA1781" s="227"/>
      <c r="AB1781" s="227"/>
      <c r="AC1781" s="227"/>
      <c r="AD1781" s="227"/>
      <c r="AE1781" s="227"/>
      <c r="AF1781" s="227"/>
      <c r="AG1781" s="227"/>
      <c r="AH1781" s="227"/>
      <c r="AI1781" s="227"/>
    </row>
    <row r="1782" hidden="1">
      <c r="A1782" s="227"/>
      <c r="B1782" s="227"/>
      <c r="C1782" s="227"/>
      <c r="D1782" s="227"/>
      <c r="E1782" s="227"/>
      <c r="F1782" s="227"/>
      <c r="G1782" s="227"/>
      <c r="H1782" s="227"/>
      <c r="I1782" s="227"/>
      <c r="J1782" s="227"/>
      <c r="K1782" s="227"/>
      <c r="L1782" s="227"/>
      <c r="M1782" s="227"/>
      <c r="N1782" s="227"/>
      <c r="O1782" s="227"/>
      <c r="P1782" s="227"/>
      <c r="Q1782" s="227"/>
      <c r="R1782" s="227"/>
      <c r="S1782" s="227"/>
      <c r="T1782" s="227"/>
      <c r="U1782" s="227"/>
      <c r="V1782" s="227"/>
      <c r="W1782" s="227"/>
      <c r="X1782" s="227"/>
      <c r="Y1782" s="227"/>
      <c r="Z1782" s="227"/>
      <c r="AA1782" s="227"/>
      <c r="AB1782" s="227"/>
      <c r="AC1782" s="227"/>
      <c r="AD1782" s="227"/>
      <c r="AE1782" s="227"/>
      <c r="AF1782" s="227"/>
      <c r="AG1782" s="227"/>
      <c r="AH1782" s="227"/>
      <c r="AI1782" s="227"/>
    </row>
    <row r="1783" hidden="1">
      <c r="A1783" s="227"/>
      <c r="B1783" s="227"/>
      <c r="C1783" s="227"/>
      <c r="D1783" s="227"/>
      <c r="E1783" s="227"/>
      <c r="F1783" s="227"/>
      <c r="G1783" s="227"/>
      <c r="H1783" s="227"/>
      <c r="I1783" s="227"/>
      <c r="J1783" s="227"/>
      <c r="K1783" s="227"/>
      <c r="L1783" s="227"/>
      <c r="M1783" s="227"/>
      <c r="N1783" s="227"/>
      <c r="O1783" s="227"/>
      <c r="P1783" s="227"/>
      <c r="Q1783" s="227"/>
      <c r="R1783" s="227"/>
      <c r="S1783" s="227"/>
      <c r="T1783" s="227"/>
      <c r="U1783" s="227"/>
      <c r="V1783" s="227"/>
      <c r="W1783" s="227"/>
      <c r="X1783" s="227"/>
      <c r="Y1783" s="227"/>
      <c r="Z1783" s="227"/>
      <c r="AA1783" s="227"/>
      <c r="AB1783" s="227"/>
      <c r="AC1783" s="227"/>
      <c r="AD1783" s="227"/>
      <c r="AE1783" s="227"/>
      <c r="AF1783" s="227"/>
      <c r="AG1783" s="227"/>
      <c r="AH1783" s="227"/>
      <c r="AI1783" s="227"/>
    </row>
    <row r="1784" hidden="1">
      <c r="A1784" s="227"/>
      <c r="B1784" s="227"/>
      <c r="C1784" s="227"/>
      <c r="D1784" s="227"/>
      <c r="E1784" s="227"/>
      <c r="F1784" s="227"/>
      <c r="G1784" s="227"/>
      <c r="H1784" s="227"/>
      <c r="I1784" s="227"/>
      <c r="J1784" s="227"/>
      <c r="K1784" s="227"/>
      <c r="L1784" s="227"/>
      <c r="M1784" s="227"/>
      <c r="N1784" s="227"/>
      <c r="O1784" s="227"/>
      <c r="P1784" s="227"/>
      <c r="Q1784" s="227"/>
      <c r="R1784" s="227"/>
      <c r="S1784" s="227"/>
      <c r="T1784" s="227"/>
      <c r="U1784" s="227"/>
      <c r="V1784" s="227"/>
      <c r="W1784" s="227"/>
      <c r="X1784" s="227"/>
      <c r="Y1784" s="227"/>
      <c r="Z1784" s="227"/>
      <c r="AA1784" s="227"/>
      <c r="AB1784" s="227"/>
      <c r="AC1784" s="227"/>
      <c r="AD1784" s="227"/>
      <c r="AE1784" s="227"/>
      <c r="AF1784" s="227"/>
      <c r="AG1784" s="227"/>
      <c r="AH1784" s="227"/>
      <c r="AI1784" s="227"/>
    </row>
    <row r="1785" hidden="1">
      <c r="A1785" s="227"/>
      <c r="B1785" s="227"/>
      <c r="C1785" s="227"/>
      <c r="D1785" s="227"/>
      <c r="E1785" s="227"/>
      <c r="F1785" s="227"/>
      <c r="G1785" s="227"/>
      <c r="H1785" s="227"/>
      <c r="I1785" s="227"/>
      <c r="J1785" s="227"/>
      <c r="K1785" s="227"/>
      <c r="L1785" s="227"/>
      <c r="M1785" s="227"/>
      <c r="N1785" s="227"/>
      <c r="O1785" s="227"/>
      <c r="P1785" s="227"/>
      <c r="Q1785" s="227"/>
      <c r="R1785" s="227"/>
      <c r="S1785" s="227"/>
      <c r="T1785" s="227"/>
      <c r="U1785" s="227"/>
      <c r="V1785" s="227"/>
      <c r="W1785" s="227"/>
      <c r="X1785" s="227"/>
      <c r="Y1785" s="227"/>
      <c r="Z1785" s="227"/>
      <c r="AA1785" s="227"/>
      <c r="AB1785" s="227"/>
      <c r="AC1785" s="227"/>
      <c r="AD1785" s="227"/>
      <c r="AE1785" s="227"/>
      <c r="AF1785" s="227"/>
      <c r="AG1785" s="227"/>
      <c r="AH1785" s="227"/>
      <c r="AI1785" s="227"/>
    </row>
    <row r="1786" hidden="1">
      <c r="A1786" s="227"/>
      <c r="B1786" s="227"/>
      <c r="C1786" s="227"/>
      <c r="D1786" s="227"/>
      <c r="E1786" s="227"/>
      <c r="F1786" s="227"/>
      <c r="G1786" s="227"/>
      <c r="H1786" s="227"/>
      <c r="I1786" s="227"/>
      <c r="J1786" s="227"/>
      <c r="K1786" s="227"/>
      <c r="L1786" s="227"/>
      <c r="M1786" s="227"/>
      <c r="N1786" s="227"/>
      <c r="O1786" s="227"/>
      <c r="P1786" s="227"/>
      <c r="Q1786" s="227"/>
      <c r="R1786" s="227"/>
      <c r="S1786" s="227"/>
      <c r="T1786" s="227"/>
      <c r="U1786" s="227"/>
      <c r="V1786" s="227"/>
      <c r="W1786" s="227"/>
      <c r="X1786" s="227"/>
      <c r="Y1786" s="227"/>
      <c r="Z1786" s="227"/>
      <c r="AA1786" s="227"/>
      <c r="AB1786" s="227"/>
      <c r="AC1786" s="227"/>
      <c r="AD1786" s="227"/>
      <c r="AE1786" s="227"/>
      <c r="AF1786" s="227"/>
      <c r="AG1786" s="227"/>
      <c r="AH1786" s="227"/>
      <c r="AI1786" s="227"/>
    </row>
    <row r="1787" hidden="1">
      <c r="A1787" s="227"/>
      <c r="B1787" s="227"/>
      <c r="C1787" s="227"/>
      <c r="D1787" s="227"/>
      <c r="E1787" s="227"/>
      <c r="F1787" s="227"/>
      <c r="G1787" s="227"/>
      <c r="H1787" s="227"/>
      <c r="I1787" s="227"/>
      <c r="J1787" s="227"/>
      <c r="K1787" s="227"/>
      <c r="L1787" s="227"/>
      <c r="M1787" s="227"/>
      <c r="N1787" s="227"/>
      <c r="O1787" s="227"/>
      <c r="P1787" s="227"/>
      <c r="Q1787" s="227"/>
      <c r="R1787" s="227"/>
      <c r="S1787" s="227"/>
      <c r="T1787" s="227"/>
      <c r="U1787" s="227"/>
      <c r="V1787" s="227"/>
      <c r="W1787" s="227"/>
      <c r="X1787" s="227"/>
      <c r="Y1787" s="227"/>
      <c r="Z1787" s="227"/>
      <c r="AA1787" s="227"/>
      <c r="AB1787" s="227"/>
      <c r="AC1787" s="227"/>
      <c r="AD1787" s="227"/>
      <c r="AE1787" s="227"/>
      <c r="AF1787" s="227"/>
      <c r="AG1787" s="227"/>
      <c r="AH1787" s="227"/>
      <c r="AI1787" s="227"/>
    </row>
    <row r="1788" hidden="1">
      <c r="A1788" s="227"/>
      <c r="B1788" s="227"/>
      <c r="C1788" s="227"/>
      <c r="D1788" s="227"/>
      <c r="E1788" s="227"/>
      <c r="F1788" s="227"/>
      <c r="G1788" s="227"/>
      <c r="H1788" s="227"/>
      <c r="I1788" s="227"/>
      <c r="J1788" s="227"/>
      <c r="K1788" s="227"/>
      <c r="L1788" s="227"/>
      <c r="M1788" s="227"/>
      <c r="N1788" s="227"/>
      <c r="O1788" s="227"/>
      <c r="P1788" s="227"/>
      <c r="Q1788" s="227"/>
      <c r="R1788" s="227"/>
      <c r="S1788" s="227"/>
      <c r="T1788" s="227"/>
      <c r="U1788" s="227"/>
      <c r="V1788" s="227"/>
      <c r="W1788" s="227"/>
      <c r="X1788" s="227"/>
      <c r="Y1788" s="227"/>
      <c r="Z1788" s="227"/>
      <c r="AA1788" s="227"/>
      <c r="AB1788" s="227"/>
      <c r="AC1788" s="227"/>
      <c r="AD1788" s="227"/>
      <c r="AE1788" s="227"/>
      <c r="AF1788" s="227"/>
      <c r="AG1788" s="227"/>
      <c r="AH1788" s="227"/>
      <c r="AI1788" s="227"/>
    </row>
    <row r="1789" hidden="1">
      <c r="A1789" s="227"/>
      <c r="B1789" s="227"/>
      <c r="C1789" s="227"/>
      <c r="D1789" s="227"/>
      <c r="E1789" s="227"/>
      <c r="F1789" s="227"/>
      <c r="G1789" s="227"/>
      <c r="H1789" s="227"/>
      <c r="I1789" s="227"/>
      <c r="J1789" s="227"/>
      <c r="K1789" s="227"/>
      <c r="L1789" s="227"/>
      <c r="M1789" s="227"/>
      <c r="N1789" s="227"/>
      <c r="O1789" s="227"/>
      <c r="P1789" s="227"/>
      <c r="Q1789" s="227"/>
      <c r="R1789" s="227"/>
      <c r="S1789" s="227"/>
      <c r="T1789" s="227"/>
      <c r="U1789" s="227"/>
      <c r="V1789" s="227"/>
      <c r="W1789" s="227"/>
      <c r="X1789" s="227"/>
      <c r="Y1789" s="227"/>
      <c r="Z1789" s="227"/>
      <c r="AA1789" s="227"/>
      <c r="AB1789" s="227"/>
      <c r="AC1789" s="227"/>
      <c r="AD1789" s="227"/>
      <c r="AE1789" s="227"/>
      <c r="AF1789" s="227"/>
      <c r="AG1789" s="227"/>
      <c r="AH1789" s="227"/>
      <c r="AI1789" s="227"/>
    </row>
    <row r="1790" hidden="1">
      <c r="A1790" s="227"/>
      <c r="B1790" s="227"/>
      <c r="C1790" s="227"/>
      <c r="D1790" s="227"/>
      <c r="E1790" s="227"/>
      <c r="F1790" s="227"/>
      <c r="G1790" s="227"/>
      <c r="H1790" s="227"/>
      <c r="I1790" s="227"/>
      <c r="J1790" s="227"/>
      <c r="K1790" s="227"/>
      <c r="L1790" s="227"/>
      <c r="M1790" s="227"/>
      <c r="N1790" s="227"/>
      <c r="O1790" s="227"/>
      <c r="P1790" s="227"/>
      <c r="Q1790" s="227"/>
      <c r="R1790" s="227"/>
      <c r="S1790" s="227"/>
      <c r="T1790" s="227"/>
      <c r="U1790" s="227"/>
      <c r="V1790" s="227"/>
      <c r="W1790" s="227"/>
      <c r="X1790" s="227"/>
      <c r="Y1790" s="227"/>
      <c r="Z1790" s="227"/>
      <c r="AA1790" s="227"/>
      <c r="AB1790" s="227"/>
      <c r="AC1790" s="227"/>
      <c r="AD1790" s="227"/>
      <c r="AE1790" s="227"/>
      <c r="AF1790" s="227"/>
      <c r="AG1790" s="227"/>
      <c r="AH1790" s="227"/>
      <c r="AI1790" s="227"/>
    </row>
    <row r="1791" hidden="1">
      <c r="A1791" s="227"/>
      <c r="B1791" s="227"/>
      <c r="C1791" s="227"/>
      <c r="D1791" s="227"/>
      <c r="E1791" s="227"/>
      <c r="F1791" s="227"/>
      <c r="G1791" s="227"/>
      <c r="H1791" s="227"/>
      <c r="I1791" s="227"/>
      <c r="J1791" s="227"/>
      <c r="K1791" s="227"/>
      <c r="L1791" s="227"/>
      <c r="M1791" s="227"/>
      <c r="N1791" s="227"/>
      <c r="O1791" s="227"/>
      <c r="P1791" s="227"/>
      <c r="Q1791" s="227"/>
      <c r="R1791" s="227"/>
      <c r="S1791" s="227"/>
      <c r="T1791" s="227"/>
      <c r="U1791" s="227"/>
      <c r="V1791" s="227"/>
      <c r="W1791" s="227"/>
      <c r="X1791" s="227"/>
      <c r="Y1791" s="227"/>
      <c r="Z1791" s="227"/>
      <c r="AA1791" s="227"/>
      <c r="AB1791" s="227"/>
      <c r="AC1791" s="227"/>
      <c r="AD1791" s="227"/>
      <c r="AE1791" s="227"/>
      <c r="AF1791" s="227"/>
      <c r="AG1791" s="227"/>
      <c r="AH1791" s="227"/>
      <c r="AI1791" s="227"/>
    </row>
    <row r="1792" hidden="1">
      <c r="A1792" s="227"/>
      <c r="B1792" s="227"/>
      <c r="C1792" s="227"/>
      <c r="D1792" s="227"/>
      <c r="E1792" s="227"/>
      <c r="F1792" s="227"/>
      <c r="G1792" s="227"/>
      <c r="H1792" s="227"/>
      <c r="I1792" s="227"/>
      <c r="J1792" s="227"/>
      <c r="K1792" s="227"/>
      <c r="L1792" s="227"/>
      <c r="M1792" s="227"/>
      <c r="N1792" s="227"/>
      <c r="O1792" s="227"/>
      <c r="P1792" s="227"/>
      <c r="Q1792" s="227"/>
      <c r="R1792" s="227"/>
      <c r="S1792" s="227"/>
      <c r="T1792" s="227"/>
      <c r="U1792" s="227"/>
      <c r="V1792" s="227"/>
      <c r="W1792" s="227"/>
      <c r="X1792" s="227"/>
      <c r="Y1792" s="227"/>
      <c r="Z1792" s="227"/>
      <c r="AA1792" s="227"/>
      <c r="AB1792" s="227"/>
      <c r="AC1792" s="227"/>
      <c r="AD1792" s="227"/>
      <c r="AE1792" s="227"/>
      <c r="AF1792" s="227"/>
      <c r="AG1792" s="227"/>
      <c r="AH1792" s="227"/>
      <c r="AI1792" s="227"/>
    </row>
    <row r="1793" hidden="1">
      <c r="A1793" s="227"/>
      <c r="B1793" s="227"/>
      <c r="C1793" s="227"/>
      <c r="D1793" s="227"/>
      <c r="E1793" s="227"/>
      <c r="F1793" s="227"/>
      <c r="G1793" s="227"/>
      <c r="H1793" s="227"/>
      <c r="I1793" s="227"/>
      <c r="J1793" s="227"/>
      <c r="K1793" s="227"/>
      <c r="L1793" s="227"/>
      <c r="M1793" s="227"/>
      <c r="N1793" s="227"/>
      <c r="O1793" s="227"/>
      <c r="P1793" s="227"/>
      <c r="Q1793" s="227"/>
      <c r="R1793" s="227"/>
      <c r="S1793" s="227"/>
      <c r="T1793" s="227"/>
      <c r="U1793" s="227"/>
      <c r="V1793" s="227"/>
      <c r="W1793" s="227"/>
      <c r="X1793" s="227"/>
      <c r="Y1793" s="227"/>
      <c r="Z1793" s="227"/>
      <c r="AA1793" s="227"/>
      <c r="AB1793" s="227"/>
      <c r="AC1793" s="227"/>
      <c r="AD1793" s="227"/>
      <c r="AE1793" s="227"/>
      <c r="AF1793" s="227"/>
      <c r="AG1793" s="227"/>
      <c r="AH1793" s="227"/>
      <c r="AI1793" s="227"/>
    </row>
    <row r="1794" hidden="1">
      <c r="A1794" s="227"/>
      <c r="B1794" s="227"/>
      <c r="C1794" s="227"/>
      <c r="D1794" s="227"/>
      <c r="E1794" s="227"/>
      <c r="F1794" s="227"/>
      <c r="G1794" s="227"/>
      <c r="H1794" s="227"/>
      <c r="I1794" s="227"/>
      <c r="J1794" s="227"/>
      <c r="K1794" s="227"/>
      <c r="L1794" s="227"/>
      <c r="M1794" s="227"/>
      <c r="N1794" s="227"/>
      <c r="O1794" s="227"/>
      <c r="P1794" s="227"/>
      <c r="Q1794" s="227"/>
      <c r="R1794" s="227"/>
      <c r="S1794" s="227"/>
      <c r="T1794" s="227"/>
      <c r="U1794" s="227"/>
      <c r="V1794" s="227"/>
      <c r="W1794" s="227"/>
      <c r="X1794" s="227"/>
      <c r="Y1794" s="227"/>
      <c r="Z1794" s="227"/>
      <c r="AA1794" s="227"/>
      <c r="AB1794" s="227"/>
      <c r="AC1794" s="227"/>
      <c r="AD1794" s="227"/>
      <c r="AE1794" s="227"/>
      <c r="AF1794" s="227"/>
      <c r="AG1794" s="227"/>
      <c r="AH1794" s="227"/>
      <c r="AI1794" s="227"/>
    </row>
    <row r="1795" hidden="1">
      <c r="A1795" s="227"/>
      <c r="B1795" s="227"/>
      <c r="C1795" s="227"/>
      <c r="D1795" s="227"/>
      <c r="E1795" s="227"/>
      <c r="F1795" s="227"/>
      <c r="G1795" s="227"/>
      <c r="H1795" s="227"/>
      <c r="I1795" s="227"/>
      <c r="J1795" s="227"/>
      <c r="K1795" s="227"/>
      <c r="L1795" s="227"/>
      <c r="M1795" s="227"/>
      <c r="N1795" s="227"/>
      <c r="O1795" s="227"/>
      <c r="P1795" s="227"/>
      <c r="Q1795" s="227"/>
      <c r="R1795" s="227"/>
      <c r="S1795" s="227"/>
      <c r="T1795" s="227"/>
      <c r="U1795" s="227"/>
      <c r="V1795" s="227"/>
      <c r="W1795" s="227"/>
      <c r="X1795" s="227"/>
      <c r="Y1795" s="227"/>
      <c r="Z1795" s="227"/>
      <c r="AA1795" s="227"/>
      <c r="AB1795" s="227"/>
      <c r="AC1795" s="227"/>
      <c r="AD1795" s="227"/>
      <c r="AE1795" s="227"/>
      <c r="AF1795" s="227"/>
      <c r="AG1795" s="227"/>
      <c r="AH1795" s="227"/>
      <c r="AI1795" s="227"/>
    </row>
    <row r="1796" hidden="1">
      <c r="A1796" s="227"/>
      <c r="B1796" s="227"/>
      <c r="C1796" s="227"/>
      <c r="D1796" s="227"/>
      <c r="E1796" s="227"/>
      <c r="F1796" s="227"/>
      <c r="G1796" s="227"/>
      <c r="H1796" s="227"/>
      <c r="I1796" s="227"/>
      <c r="J1796" s="227"/>
      <c r="K1796" s="227"/>
      <c r="L1796" s="227"/>
      <c r="M1796" s="227"/>
      <c r="N1796" s="227"/>
      <c r="O1796" s="227"/>
      <c r="P1796" s="227"/>
      <c r="Q1796" s="227"/>
      <c r="R1796" s="227"/>
      <c r="S1796" s="227"/>
      <c r="T1796" s="227"/>
      <c r="U1796" s="227"/>
      <c r="V1796" s="227"/>
      <c r="W1796" s="227"/>
      <c r="X1796" s="227"/>
      <c r="Y1796" s="227"/>
      <c r="Z1796" s="227"/>
      <c r="AA1796" s="227"/>
      <c r="AB1796" s="227"/>
      <c r="AC1796" s="227"/>
      <c r="AD1796" s="227"/>
      <c r="AE1796" s="227"/>
      <c r="AF1796" s="227"/>
      <c r="AG1796" s="227"/>
      <c r="AH1796" s="227"/>
      <c r="AI1796" s="227"/>
    </row>
    <row r="1797" hidden="1">
      <c r="A1797" s="227"/>
      <c r="B1797" s="227"/>
      <c r="C1797" s="227"/>
      <c r="D1797" s="227"/>
      <c r="E1797" s="227"/>
      <c r="F1797" s="227"/>
      <c r="G1797" s="227"/>
      <c r="H1797" s="227"/>
      <c r="I1797" s="227"/>
      <c r="J1797" s="227"/>
      <c r="K1797" s="227"/>
      <c r="L1797" s="227"/>
      <c r="M1797" s="227"/>
      <c r="N1797" s="227"/>
      <c r="O1797" s="227"/>
      <c r="P1797" s="227"/>
      <c r="Q1797" s="227"/>
      <c r="R1797" s="227"/>
      <c r="S1797" s="227"/>
      <c r="T1797" s="227"/>
      <c r="U1797" s="227"/>
      <c r="V1797" s="227"/>
      <c r="W1797" s="227"/>
      <c r="X1797" s="227"/>
      <c r="Y1797" s="227"/>
      <c r="Z1797" s="227"/>
      <c r="AA1797" s="227"/>
      <c r="AB1797" s="227"/>
      <c r="AC1797" s="227"/>
      <c r="AD1797" s="227"/>
      <c r="AE1797" s="227"/>
      <c r="AF1797" s="227"/>
      <c r="AG1797" s="227"/>
      <c r="AH1797" s="227"/>
      <c r="AI1797" s="227"/>
    </row>
    <row r="1798" hidden="1">
      <c r="A1798" s="227"/>
      <c r="B1798" s="227"/>
      <c r="C1798" s="227"/>
      <c r="D1798" s="227"/>
      <c r="E1798" s="227"/>
      <c r="F1798" s="227"/>
      <c r="G1798" s="227"/>
      <c r="H1798" s="227"/>
      <c r="I1798" s="227"/>
      <c r="J1798" s="227"/>
      <c r="K1798" s="227"/>
      <c r="L1798" s="227"/>
      <c r="M1798" s="227"/>
      <c r="N1798" s="227"/>
      <c r="O1798" s="227"/>
      <c r="P1798" s="227"/>
      <c r="Q1798" s="227"/>
      <c r="R1798" s="227"/>
      <c r="S1798" s="227"/>
      <c r="T1798" s="227"/>
      <c r="U1798" s="227"/>
      <c r="V1798" s="227"/>
      <c r="W1798" s="227"/>
      <c r="X1798" s="227"/>
      <c r="Y1798" s="227"/>
      <c r="Z1798" s="227"/>
      <c r="AA1798" s="227"/>
      <c r="AB1798" s="227"/>
      <c r="AC1798" s="227"/>
      <c r="AD1798" s="227"/>
      <c r="AE1798" s="227"/>
      <c r="AF1798" s="227"/>
      <c r="AG1798" s="227"/>
      <c r="AH1798" s="227"/>
      <c r="AI1798" s="227"/>
    </row>
    <row r="1799" hidden="1">
      <c r="A1799" s="227"/>
      <c r="B1799" s="227"/>
      <c r="C1799" s="227"/>
      <c r="D1799" s="227"/>
      <c r="E1799" s="227"/>
      <c r="F1799" s="227"/>
      <c r="G1799" s="227"/>
      <c r="H1799" s="227"/>
      <c r="I1799" s="227"/>
      <c r="J1799" s="227"/>
      <c r="K1799" s="227"/>
      <c r="L1799" s="227"/>
      <c r="M1799" s="227"/>
      <c r="N1799" s="227"/>
      <c r="O1799" s="227"/>
      <c r="P1799" s="227"/>
      <c r="Q1799" s="227"/>
      <c r="R1799" s="227"/>
      <c r="S1799" s="227"/>
      <c r="T1799" s="227"/>
      <c r="U1799" s="227"/>
      <c r="V1799" s="227"/>
      <c r="W1799" s="227"/>
      <c r="X1799" s="227"/>
      <c r="Y1799" s="227"/>
      <c r="Z1799" s="227"/>
      <c r="AA1799" s="227"/>
      <c r="AB1799" s="227"/>
      <c r="AC1799" s="227"/>
      <c r="AD1799" s="227"/>
      <c r="AE1799" s="227"/>
      <c r="AF1799" s="227"/>
      <c r="AG1799" s="227"/>
      <c r="AH1799" s="227"/>
      <c r="AI1799" s="227"/>
    </row>
    <row r="1800" hidden="1">
      <c r="A1800" s="227"/>
      <c r="B1800" s="227"/>
      <c r="C1800" s="227"/>
      <c r="D1800" s="227"/>
      <c r="E1800" s="227"/>
      <c r="F1800" s="227"/>
      <c r="G1800" s="227"/>
      <c r="H1800" s="227"/>
      <c r="I1800" s="227"/>
      <c r="J1800" s="227"/>
      <c r="K1800" s="227"/>
      <c r="L1800" s="227"/>
      <c r="M1800" s="227"/>
      <c r="N1800" s="227"/>
      <c r="O1800" s="227"/>
      <c r="P1800" s="227"/>
      <c r="Q1800" s="227"/>
      <c r="R1800" s="227"/>
      <c r="S1800" s="227"/>
      <c r="T1800" s="227"/>
      <c r="U1800" s="227"/>
      <c r="V1800" s="227"/>
      <c r="W1800" s="227"/>
      <c r="X1800" s="227"/>
      <c r="Y1800" s="227"/>
      <c r="Z1800" s="227"/>
      <c r="AA1800" s="227"/>
      <c r="AB1800" s="227"/>
      <c r="AC1800" s="227"/>
      <c r="AD1800" s="227"/>
      <c r="AE1800" s="227"/>
      <c r="AF1800" s="227"/>
      <c r="AG1800" s="227"/>
      <c r="AH1800" s="227"/>
      <c r="AI1800" s="227"/>
    </row>
    <row r="1801" hidden="1">
      <c r="A1801" s="227"/>
      <c r="B1801" s="227"/>
      <c r="C1801" s="227"/>
      <c r="D1801" s="227"/>
      <c r="E1801" s="227"/>
      <c r="F1801" s="227"/>
      <c r="G1801" s="227"/>
      <c r="H1801" s="227"/>
      <c r="I1801" s="227"/>
      <c r="J1801" s="227"/>
      <c r="K1801" s="227"/>
      <c r="L1801" s="227"/>
      <c r="M1801" s="227"/>
      <c r="N1801" s="227"/>
      <c r="O1801" s="227"/>
      <c r="P1801" s="227"/>
      <c r="Q1801" s="227"/>
      <c r="R1801" s="227"/>
      <c r="S1801" s="227"/>
      <c r="T1801" s="227"/>
      <c r="U1801" s="227"/>
      <c r="V1801" s="227"/>
      <c r="W1801" s="227"/>
      <c r="X1801" s="227"/>
      <c r="Y1801" s="227"/>
      <c r="Z1801" s="227"/>
      <c r="AA1801" s="227"/>
      <c r="AB1801" s="227"/>
      <c r="AC1801" s="227"/>
      <c r="AD1801" s="227"/>
      <c r="AE1801" s="227"/>
      <c r="AF1801" s="227"/>
      <c r="AG1801" s="227"/>
      <c r="AH1801" s="227"/>
      <c r="AI1801" s="227"/>
    </row>
    <row r="1802" hidden="1">
      <c r="A1802" s="227"/>
      <c r="B1802" s="227"/>
      <c r="C1802" s="227"/>
      <c r="D1802" s="227"/>
      <c r="E1802" s="227"/>
      <c r="F1802" s="227"/>
      <c r="G1802" s="227"/>
      <c r="H1802" s="227"/>
      <c r="I1802" s="227"/>
      <c r="J1802" s="227"/>
      <c r="K1802" s="227"/>
      <c r="L1802" s="227"/>
      <c r="M1802" s="227"/>
      <c r="N1802" s="227"/>
      <c r="O1802" s="227"/>
      <c r="P1802" s="227"/>
      <c r="Q1802" s="227"/>
      <c r="R1802" s="227"/>
      <c r="S1802" s="227"/>
      <c r="T1802" s="227"/>
      <c r="U1802" s="227"/>
      <c r="V1802" s="227"/>
      <c r="W1802" s="227"/>
      <c r="X1802" s="227"/>
      <c r="Y1802" s="227"/>
      <c r="Z1802" s="227"/>
      <c r="AA1802" s="227"/>
      <c r="AB1802" s="227"/>
      <c r="AC1802" s="227"/>
      <c r="AD1802" s="227"/>
      <c r="AE1802" s="227"/>
      <c r="AF1802" s="227"/>
      <c r="AG1802" s="227"/>
      <c r="AH1802" s="227"/>
      <c r="AI1802" s="227"/>
    </row>
    <row r="1803" hidden="1">
      <c r="A1803" s="227"/>
      <c r="B1803" s="227"/>
      <c r="C1803" s="227"/>
      <c r="D1803" s="227"/>
      <c r="E1803" s="227"/>
      <c r="F1803" s="227"/>
      <c r="G1803" s="227"/>
      <c r="H1803" s="227"/>
      <c r="I1803" s="227"/>
      <c r="J1803" s="227"/>
      <c r="K1803" s="227"/>
      <c r="L1803" s="227"/>
      <c r="M1803" s="227"/>
      <c r="N1803" s="227"/>
      <c r="O1803" s="227"/>
      <c r="P1803" s="227"/>
      <c r="Q1803" s="227"/>
      <c r="R1803" s="227"/>
      <c r="S1803" s="227"/>
      <c r="T1803" s="227"/>
      <c r="U1803" s="227"/>
      <c r="V1803" s="227"/>
      <c r="W1803" s="227"/>
      <c r="X1803" s="227"/>
      <c r="Y1803" s="227"/>
      <c r="Z1803" s="227"/>
      <c r="AA1803" s="227"/>
      <c r="AB1803" s="227"/>
      <c r="AC1803" s="227"/>
      <c r="AD1803" s="227"/>
      <c r="AE1803" s="227"/>
      <c r="AF1803" s="227"/>
      <c r="AG1803" s="227"/>
      <c r="AH1803" s="227"/>
      <c r="AI1803" s="227"/>
    </row>
    <row r="1804" hidden="1">
      <c r="A1804" s="227"/>
      <c r="B1804" s="227"/>
      <c r="C1804" s="227"/>
      <c r="D1804" s="227"/>
      <c r="E1804" s="227"/>
      <c r="F1804" s="227"/>
      <c r="G1804" s="227"/>
      <c r="H1804" s="227"/>
      <c r="I1804" s="227"/>
      <c r="J1804" s="227"/>
      <c r="K1804" s="227"/>
      <c r="L1804" s="227"/>
      <c r="M1804" s="227"/>
      <c r="N1804" s="227"/>
      <c r="O1804" s="227"/>
      <c r="P1804" s="227"/>
      <c r="Q1804" s="227"/>
      <c r="R1804" s="227"/>
      <c r="S1804" s="227"/>
      <c r="T1804" s="227"/>
      <c r="U1804" s="227"/>
      <c r="V1804" s="227"/>
      <c r="W1804" s="227"/>
      <c r="X1804" s="227"/>
      <c r="Y1804" s="227"/>
      <c r="Z1804" s="227"/>
      <c r="AA1804" s="227"/>
      <c r="AB1804" s="227"/>
      <c r="AC1804" s="227"/>
      <c r="AD1804" s="227"/>
      <c r="AE1804" s="227"/>
      <c r="AF1804" s="227"/>
      <c r="AG1804" s="227"/>
      <c r="AH1804" s="227"/>
      <c r="AI1804" s="227"/>
    </row>
    <row r="1805" hidden="1">
      <c r="A1805" s="227"/>
      <c r="B1805" s="227"/>
      <c r="C1805" s="227"/>
      <c r="D1805" s="227"/>
      <c r="E1805" s="227"/>
      <c r="F1805" s="227"/>
      <c r="G1805" s="227"/>
      <c r="H1805" s="227"/>
      <c r="I1805" s="227"/>
      <c r="J1805" s="227"/>
      <c r="K1805" s="227"/>
      <c r="L1805" s="227"/>
      <c r="M1805" s="227"/>
      <c r="N1805" s="227"/>
      <c r="O1805" s="227"/>
      <c r="P1805" s="227"/>
      <c r="Q1805" s="227"/>
      <c r="R1805" s="227"/>
      <c r="S1805" s="227"/>
      <c r="T1805" s="227"/>
      <c r="U1805" s="227"/>
      <c r="V1805" s="227"/>
      <c r="W1805" s="227"/>
      <c r="X1805" s="227"/>
      <c r="Y1805" s="227"/>
      <c r="Z1805" s="227"/>
      <c r="AA1805" s="227"/>
      <c r="AB1805" s="227"/>
      <c r="AC1805" s="227"/>
      <c r="AD1805" s="227"/>
      <c r="AE1805" s="227"/>
      <c r="AF1805" s="227"/>
      <c r="AG1805" s="227"/>
      <c r="AH1805" s="227"/>
      <c r="AI1805" s="227"/>
    </row>
    <row r="1806" hidden="1">
      <c r="A1806" s="227"/>
      <c r="B1806" s="227"/>
      <c r="C1806" s="227"/>
      <c r="D1806" s="227"/>
      <c r="E1806" s="227"/>
      <c r="F1806" s="227"/>
      <c r="G1806" s="227"/>
      <c r="H1806" s="227"/>
      <c r="I1806" s="227"/>
      <c r="J1806" s="227"/>
      <c r="K1806" s="227"/>
      <c r="L1806" s="227"/>
      <c r="M1806" s="227"/>
      <c r="N1806" s="227"/>
      <c r="O1806" s="227"/>
      <c r="P1806" s="227"/>
      <c r="Q1806" s="227"/>
      <c r="R1806" s="227"/>
      <c r="S1806" s="227"/>
      <c r="T1806" s="227"/>
      <c r="U1806" s="227"/>
      <c r="V1806" s="227"/>
      <c r="W1806" s="227"/>
      <c r="X1806" s="227"/>
      <c r="Y1806" s="227"/>
      <c r="Z1806" s="227"/>
      <c r="AA1806" s="227"/>
      <c r="AB1806" s="227"/>
      <c r="AC1806" s="227"/>
      <c r="AD1806" s="227"/>
      <c r="AE1806" s="227"/>
      <c r="AF1806" s="227"/>
      <c r="AG1806" s="227"/>
      <c r="AH1806" s="227"/>
      <c r="AI1806" s="227"/>
    </row>
    <row r="1807" hidden="1">
      <c r="A1807" s="227"/>
      <c r="B1807" s="227"/>
      <c r="C1807" s="227"/>
      <c r="D1807" s="227"/>
      <c r="E1807" s="227"/>
      <c r="F1807" s="227"/>
      <c r="G1807" s="227"/>
      <c r="H1807" s="227"/>
      <c r="I1807" s="227"/>
      <c r="J1807" s="227"/>
      <c r="K1807" s="227"/>
      <c r="L1807" s="227"/>
      <c r="M1807" s="227"/>
      <c r="N1807" s="227"/>
      <c r="O1807" s="227"/>
      <c r="P1807" s="227"/>
      <c r="Q1807" s="227"/>
      <c r="R1807" s="227"/>
      <c r="S1807" s="227"/>
      <c r="T1807" s="227"/>
      <c r="U1807" s="227"/>
      <c r="V1807" s="227"/>
      <c r="W1807" s="227"/>
      <c r="X1807" s="227"/>
      <c r="Y1807" s="227"/>
      <c r="Z1807" s="227"/>
      <c r="AA1807" s="227"/>
      <c r="AB1807" s="227"/>
      <c r="AC1807" s="227"/>
      <c r="AD1807" s="227"/>
      <c r="AE1807" s="227"/>
      <c r="AF1807" s="227"/>
      <c r="AG1807" s="227"/>
      <c r="AH1807" s="227"/>
      <c r="AI1807" s="227"/>
    </row>
    <row r="1808" hidden="1">
      <c r="A1808" s="227"/>
      <c r="B1808" s="227"/>
      <c r="C1808" s="227"/>
      <c r="D1808" s="227"/>
      <c r="E1808" s="227"/>
      <c r="F1808" s="227"/>
      <c r="G1808" s="227"/>
      <c r="H1808" s="227"/>
      <c r="I1808" s="227"/>
      <c r="J1808" s="227"/>
      <c r="K1808" s="227"/>
      <c r="L1808" s="227"/>
      <c r="M1808" s="227"/>
      <c r="N1808" s="227"/>
      <c r="O1808" s="227"/>
      <c r="P1808" s="227"/>
      <c r="Q1808" s="227"/>
      <c r="R1808" s="227"/>
      <c r="S1808" s="227"/>
      <c r="T1808" s="227"/>
      <c r="U1808" s="227"/>
      <c r="V1808" s="227"/>
      <c r="W1808" s="227"/>
      <c r="X1808" s="227"/>
      <c r="Y1808" s="227"/>
      <c r="Z1808" s="227"/>
      <c r="AA1808" s="227"/>
      <c r="AB1808" s="227"/>
      <c r="AC1808" s="227"/>
      <c r="AD1808" s="227"/>
      <c r="AE1808" s="227"/>
      <c r="AF1808" s="227"/>
      <c r="AG1808" s="227"/>
      <c r="AH1808" s="227"/>
      <c r="AI1808" s="227"/>
    </row>
    <row r="1809" hidden="1">
      <c r="A1809" s="227"/>
      <c r="B1809" s="227"/>
      <c r="C1809" s="227"/>
      <c r="D1809" s="227"/>
      <c r="E1809" s="227"/>
      <c r="F1809" s="227"/>
      <c r="G1809" s="227"/>
      <c r="H1809" s="227"/>
      <c r="I1809" s="227"/>
      <c r="J1809" s="227"/>
      <c r="K1809" s="227"/>
      <c r="L1809" s="227"/>
      <c r="M1809" s="227"/>
      <c r="N1809" s="227"/>
      <c r="O1809" s="227"/>
      <c r="P1809" s="227"/>
      <c r="Q1809" s="227"/>
      <c r="R1809" s="227"/>
      <c r="S1809" s="227"/>
      <c r="T1809" s="227"/>
      <c r="U1809" s="227"/>
      <c r="V1809" s="227"/>
      <c r="W1809" s="227"/>
      <c r="X1809" s="227"/>
      <c r="Y1809" s="227"/>
      <c r="Z1809" s="227"/>
      <c r="AA1809" s="227"/>
      <c r="AB1809" s="227"/>
      <c r="AC1809" s="227"/>
      <c r="AD1809" s="227"/>
      <c r="AE1809" s="227"/>
      <c r="AF1809" s="227"/>
      <c r="AG1809" s="227"/>
      <c r="AH1809" s="227"/>
      <c r="AI1809" s="227"/>
    </row>
    <row r="1810" hidden="1">
      <c r="A1810" s="227"/>
      <c r="B1810" s="227"/>
      <c r="C1810" s="227"/>
      <c r="D1810" s="227"/>
      <c r="E1810" s="227"/>
      <c r="F1810" s="227"/>
      <c r="G1810" s="227"/>
      <c r="H1810" s="227"/>
      <c r="I1810" s="227"/>
      <c r="J1810" s="227"/>
      <c r="K1810" s="227"/>
      <c r="L1810" s="227"/>
      <c r="M1810" s="227"/>
      <c r="N1810" s="227"/>
      <c r="O1810" s="227"/>
      <c r="P1810" s="227"/>
      <c r="Q1810" s="227"/>
      <c r="R1810" s="227"/>
      <c r="S1810" s="227"/>
      <c r="T1810" s="227"/>
      <c r="U1810" s="227"/>
      <c r="V1810" s="227"/>
      <c r="W1810" s="227"/>
      <c r="X1810" s="227"/>
      <c r="Y1810" s="227"/>
      <c r="Z1810" s="227"/>
      <c r="AA1810" s="227"/>
      <c r="AB1810" s="227"/>
      <c r="AC1810" s="227"/>
      <c r="AD1810" s="227"/>
      <c r="AE1810" s="227"/>
      <c r="AF1810" s="227"/>
      <c r="AG1810" s="227"/>
      <c r="AH1810" s="227"/>
      <c r="AI1810" s="227"/>
    </row>
    <row r="1811" hidden="1">
      <c r="A1811" s="227"/>
      <c r="B1811" s="227"/>
      <c r="C1811" s="227"/>
      <c r="D1811" s="227"/>
      <c r="E1811" s="227"/>
      <c r="F1811" s="227"/>
      <c r="G1811" s="227"/>
      <c r="H1811" s="227"/>
      <c r="I1811" s="227"/>
      <c r="J1811" s="227"/>
      <c r="K1811" s="227"/>
      <c r="L1811" s="227"/>
      <c r="M1811" s="227"/>
      <c r="N1811" s="227"/>
      <c r="O1811" s="227"/>
      <c r="P1811" s="227"/>
      <c r="Q1811" s="227"/>
      <c r="R1811" s="227"/>
      <c r="S1811" s="227"/>
      <c r="T1811" s="227"/>
      <c r="U1811" s="227"/>
      <c r="V1811" s="227"/>
      <c r="W1811" s="227"/>
      <c r="X1811" s="227"/>
      <c r="Y1811" s="227"/>
      <c r="Z1811" s="227"/>
      <c r="AA1811" s="227"/>
      <c r="AB1811" s="227"/>
      <c r="AC1811" s="227"/>
      <c r="AD1811" s="227"/>
      <c r="AE1811" s="227"/>
      <c r="AF1811" s="227"/>
      <c r="AG1811" s="227"/>
      <c r="AH1811" s="227"/>
      <c r="AI1811" s="227"/>
    </row>
    <row r="1812" hidden="1">
      <c r="A1812" s="227"/>
      <c r="B1812" s="227"/>
      <c r="C1812" s="227"/>
      <c r="D1812" s="227"/>
      <c r="E1812" s="227"/>
      <c r="F1812" s="227"/>
      <c r="G1812" s="227"/>
      <c r="H1812" s="227"/>
      <c r="I1812" s="227"/>
      <c r="J1812" s="227"/>
      <c r="K1812" s="227"/>
      <c r="L1812" s="227"/>
      <c r="M1812" s="227"/>
      <c r="N1812" s="227"/>
      <c r="O1812" s="227"/>
      <c r="P1812" s="227"/>
      <c r="Q1812" s="227"/>
      <c r="R1812" s="227"/>
      <c r="S1812" s="227"/>
      <c r="T1812" s="227"/>
      <c r="U1812" s="227"/>
      <c r="V1812" s="227"/>
      <c r="W1812" s="227"/>
      <c r="X1812" s="227"/>
      <c r="Y1812" s="227"/>
      <c r="Z1812" s="227"/>
      <c r="AA1812" s="227"/>
      <c r="AB1812" s="227"/>
      <c r="AC1812" s="227"/>
      <c r="AD1812" s="227"/>
      <c r="AE1812" s="227"/>
      <c r="AF1812" s="227"/>
      <c r="AG1812" s="227"/>
      <c r="AH1812" s="227"/>
      <c r="AI1812" s="227"/>
    </row>
    <row r="1813" hidden="1">
      <c r="A1813" s="227"/>
      <c r="B1813" s="227"/>
      <c r="C1813" s="227"/>
      <c r="D1813" s="227"/>
      <c r="E1813" s="227"/>
      <c r="F1813" s="227"/>
      <c r="G1813" s="227"/>
      <c r="H1813" s="227"/>
      <c r="I1813" s="227"/>
      <c r="J1813" s="227"/>
      <c r="K1813" s="227"/>
      <c r="L1813" s="227"/>
      <c r="M1813" s="227"/>
      <c r="N1813" s="227"/>
      <c r="O1813" s="227"/>
      <c r="P1813" s="227"/>
      <c r="Q1813" s="227"/>
      <c r="R1813" s="227"/>
      <c r="S1813" s="227"/>
      <c r="T1813" s="227"/>
      <c r="U1813" s="227"/>
      <c r="V1813" s="227"/>
      <c r="W1813" s="227"/>
      <c r="X1813" s="227"/>
      <c r="Y1813" s="227"/>
      <c r="Z1813" s="227"/>
      <c r="AA1813" s="227"/>
      <c r="AB1813" s="227"/>
      <c r="AC1813" s="227"/>
      <c r="AD1813" s="227"/>
      <c r="AE1813" s="227"/>
      <c r="AF1813" s="227"/>
      <c r="AG1813" s="227"/>
      <c r="AH1813" s="227"/>
      <c r="AI1813" s="227"/>
    </row>
    <row r="1814" hidden="1">
      <c r="A1814" s="227"/>
      <c r="B1814" s="227"/>
      <c r="C1814" s="227"/>
      <c r="D1814" s="227"/>
      <c r="E1814" s="227"/>
      <c r="F1814" s="227"/>
      <c r="G1814" s="227"/>
      <c r="H1814" s="227"/>
      <c r="I1814" s="227"/>
      <c r="J1814" s="227"/>
      <c r="K1814" s="227"/>
      <c r="L1814" s="227"/>
      <c r="M1814" s="227"/>
      <c r="N1814" s="227"/>
      <c r="O1814" s="227"/>
      <c r="P1814" s="227"/>
      <c r="Q1814" s="227"/>
      <c r="R1814" s="227"/>
      <c r="S1814" s="227"/>
      <c r="T1814" s="227"/>
      <c r="U1814" s="227"/>
      <c r="V1814" s="227"/>
      <c r="W1814" s="227"/>
      <c r="X1814" s="227"/>
      <c r="Y1814" s="227"/>
      <c r="Z1814" s="227"/>
      <c r="AA1814" s="227"/>
      <c r="AB1814" s="227"/>
      <c r="AC1814" s="227"/>
      <c r="AD1814" s="227"/>
      <c r="AE1814" s="227"/>
      <c r="AF1814" s="227"/>
      <c r="AG1814" s="227"/>
      <c r="AH1814" s="227"/>
      <c r="AI1814" s="227"/>
    </row>
    <row r="1815" hidden="1">
      <c r="A1815" s="227"/>
      <c r="B1815" s="227"/>
      <c r="C1815" s="227"/>
      <c r="D1815" s="227"/>
      <c r="E1815" s="227"/>
      <c r="F1815" s="227"/>
      <c r="G1815" s="227"/>
      <c r="H1815" s="227"/>
      <c r="I1815" s="227"/>
      <c r="J1815" s="227"/>
      <c r="K1815" s="227"/>
      <c r="L1815" s="227"/>
      <c r="M1815" s="227"/>
      <c r="N1815" s="227"/>
      <c r="O1815" s="227"/>
      <c r="P1815" s="227"/>
      <c r="Q1815" s="227"/>
      <c r="R1815" s="227"/>
      <c r="S1815" s="227"/>
      <c r="T1815" s="227"/>
      <c r="U1815" s="227"/>
      <c r="V1815" s="227"/>
      <c r="W1815" s="227"/>
      <c r="X1815" s="227"/>
      <c r="Y1815" s="227"/>
      <c r="Z1815" s="227"/>
      <c r="AA1815" s="227"/>
      <c r="AB1815" s="227"/>
      <c r="AC1815" s="227"/>
      <c r="AD1815" s="227"/>
      <c r="AE1815" s="227"/>
      <c r="AF1815" s="227"/>
      <c r="AG1815" s="227"/>
      <c r="AH1815" s="227"/>
      <c r="AI1815" s="227"/>
    </row>
    <row r="1816" hidden="1">
      <c r="A1816" s="227"/>
      <c r="B1816" s="227"/>
      <c r="C1816" s="227"/>
      <c r="D1816" s="227"/>
      <c r="E1816" s="227"/>
      <c r="F1816" s="227"/>
      <c r="G1816" s="227"/>
      <c r="H1816" s="227"/>
      <c r="I1816" s="227"/>
      <c r="J1816" s="227"/>
      <c r="K1816" s="227"/>
      <c r="L1816" s="227"/>
      <c r="M1816" s="227"/>
      <c r="N1816" s="227"/>
      <c r="O1816" s="227"/>
      <c r="P1816" s="227"/>
      <c r="Q1816" s="227"/>
      <c r="R1816" s="227"/>
      <c r="S1816" s="227"/>
      <c r="T1816" s="227"/>
      <c r="U1816" s="227"/>
      <c r="V1816" s="227"/>
      <c r="W1816" s="227"/>
      <c r="X1816" s="227"/>
      <c r="Y1816" s="227"/>
      <c r="Z1816" s="227"/>
      <c r="AA1816" s="227"/>
      <c r="AB1816" s="227"/>
      <c r="AC1816" s="227"/>
      <c r="AD1816" s="227"/>
      <c r="AE1816" s="227"/>
      <c r="AF1816" s="227"/>
      <c r="AG1816" s="227"/>
      <c r="AH1816" s="227"/>
      <c r="AI1816" s="227"/>
    </row>
    <row r="1817" hidden="1">
      <c r="A1817" s="227"/>
      <c r="B1817" s="227"/>
      <c r="C1817" s="227"/>
      <c r="D1817" s="227"/>
      <c r="E1817" s="227"/>
      <c r="F1817" s="227"/>
      <c r="G1817" s="227"/>
      <c r="H1817" s="227"/>
      <c r="I1817" s="227"/>
      <c r="J1817" s="227"/>
      <c r="K1817" s="227"/>
      <c r="L1817" s="227"/>
      <c r="M1817" s="227"/>
      <c r="N1817" s="227"/>
      <c r="O1817" s="227"/>
      <c r="P1817" s="227"/>
      <c r="Q1817" s="227"/>
      <c r="R1817" s="227"/>
      <c r="S1817" s="227"/>
      <c r="T1817" s="227"/>
      <c r="U1817" s="227"/>
      <c r="V1817" s="227"/>
      <c r="W1817" s="227"/>
      <c r="X1817" s="227"/>
      <c r="Y1817" s="227"/>
      <c r="Z1817" s="227"/>
      <c r="AA1817" s="227"/>
      <c r="AB1817" s="227"/>
      <c r="AC1817" s="227"/>
      <c r="AD1817" s="227"/>
      <c r="AE1817" s="227"/>
      <c r="AF1817" s="227"/>
      <c r="AG1817" s="227"/>
      <c r="AH1817" s="227"/>
      <c r="AI1817" s="227"/>
    </row>
    <row r="1818" hidden="1">
      <c r="A1818" s="227"/>
      <c r="B1818" s="227"/>
      <c r="C1818" s="227"/>
      <c r="D1818" s="227"/>
      <c r="E1818" s="227"/>
      <c r="F1818" s="227"/>
      <c r="G1818" s="227"/>
      <c r="H1818" s="227"/>
      <c r="I1818" s="227"/>
      <c r="J1818" s="227"/>
      <c r="K1818" s="227"/>
      <c r="L1818" s="227"/>
      <c r="M1818" s="227"/>
      <c r="N1818" s="227"/>
      <c r="O1818" s="227"/>
      <c r="P1818" s="227"/>
      <c r="Q1818" s="227"/>
      <c r="R1818" s="227"/>
      <c r="S1818" s="227"/>
      <c r="T1818" s="227"/>
      <c r="U1818" s="227"/>
      <c r="V1818" s="227"/>
      <c r="W1818" s="227"/>
      <c r="X1818" s="227"/>
      <c r="Y1818" s="227"/>
      <c r="Z1818" s="227"/>
      <c r="AA1818" s="227"/>
      <c r="AB1818" s="227"/>
      <c r="AC1818" s="227"/>
      <c r="AD1818" s="227"/>
      <c r="AE1818" s="227"/>
      <c r="AF1818" s="227"/>
      <c r="AG1818" s="227"/>
      <c r="AH1818" s="227"/>
      <c r="AI1818" s="227"/>
    </row>
    <row r="1819" hidden="1">
      <c r="A1819" s="227"/>
      <c r="B1819" s="227"/>
      <c r="C1819" s="227"/>
      <c r="D1819" s="227"/>
      <c r="E1819" s="227"/>
      <c r="F1819" s="227"/>
      <c r="G1819" s="227"/>
      <c r="H1819" s="227"/>
      <c r="I1819" s="227"/>
      <c r="J1819" s="227"/>
      <c r="K1819" s="227"/>
      <c r="L1819" s="227"/>
      <c r="M1819" s="227"/>
      <c r="N1819" s="227"/>
      <c r="O1819" s="227"/>
      <c r="P1819" s="227"/>
      <c r="Q1819" s="227"/>
      <c r="R1819" s="227"/>
      <c r="S1819" s="227"/>
      <c r="T1819" s="227"/>
      <c r="U1819" s="227"/>
      <c r="V1819" s="227"/>
      <c r="W1819" s="227"/>
      <c r="X1819" s="227"/>
      <c r="Y1819" s="227"/>
      <c r="Z1819" s="227"/>
      <c r="AA1819" s="227"/>
      <c r="AB1819" s="227"/>
      <c r="AC1819" s="227"/>
      <c r="AD1819" s="227"/>
      <c r="AE1819" s="227"/>
      <c r="AF1819" s="227"/>
      <c r="AG1819" s="227"/>
      <c r="AH1819" s="227"/>
      <c r="AI1819" s="227"/>
    </row>
    <row r="1820" hidden="1">
      <c r="A1820" s="227"/>
      <c r="B1820" s="227"/>
      <c r="C1820" s="227"/>
      <c r="D1820" s="227"/>
      <c r="E1820" s="227"/>
      <c r="F1820" s="227"/>
      <c r="G1820" s="227"/>
      <c r="H1820" s="227"/>
      <c r="I1820" s="227"/>
      <c r="J1820" s="227"/>
      <c r="K1820" s="227"/>
      <c r="L1820" s="227"/>
      <c r="M1820" s="227"/>
      <c r="N1820" s="227"/>
      <c r="O1820" s="227"/>
      <c r="P1820" s="227"/>
      <c r="Q1820" s="227"/>
      <c r="R1820" s="227"/>
      <c r="S1820" s="227"/>
      <c r="T1820" s="227"/>
      <c r="U1820" s="227"/>
      <c r="V1820" s="227"/>
      <c r="W1820" s="227"/>
      <c r="X1820" s="227"/>
      <c r="Y1820" s="227"/>
      <c r="Z1820" s="227"/>
      <c r="AA1820" s="227"/>
      <c r="AB1820" s="227"/>
      <c r="AC1820" s="227"/>
      <c r="AD1820" s="227"/>
      <c r="AE1820" s="227"/>
      <c r="AF1820" s="227"/>
      <c r="AG1820" s="227"/>
      <c r="AH1820" s="227"/>
      <c r="AI1820" s="227"/>
    </row>
    <row r="1821" hidden="1">
      <c r="A1821" s="227"/>
      <c r="B1821" s="227"/>
      <c r="C1821" s="227"/>
      <c r="D1821" s="227"/>
      <c r="E1821" s="227"/>
      <c r="F1821" s="227"/>
      <c r="G1821" s="227"/>
      <c r="H1821" s="227"/>
      <c r="I1821" s="227"/>
      <c r="J1821" s="227"/>
      <c r="K1821" s="227"/>
      <c r="L1821" s="227"/>
      <c r="M1821" s="227"/>
      <c r="N1821" s="227"/>
      <c r="O1821" s="227"/>
      <c r="P1821" s="227"/>
      <c r="Q1821" s="227"/>
      <c r="R1821" s="227"/>
      <c r="S1821" s="227"/>
      <c r="T1821" s="227"/>
      <c r="U1821" s="227"/>
      <c r="V1821" s="227"/>
      <c r="W1821" s="227"/>
      <c r="X1821" s="227"/>
      <c r="Y1821" s="227"/>
      <c r="Z1821" s="227"/>
      <c r="AA1821" s="227"/>
      <c r="AB1821" s="227"/>
      <c r="AC1821" s="227"/>
      <c r="AD1821" s="227"/>
      <c r="AE1821" s="227"/>
      <c r="AF1821" s="227"/>
      <c r="AG1821" s="227"/>
      <c r="AH1821" s="227"/>
      <c r="AI1821" s="227"/>
    </row>
    <row r="1822" hidden="1">
      <c r="A1822" s="227"/>
      <c r="B1822" s="227"/>
      <c r="C1822" s="227"/>
      <c r="D1822" s="227"/>
      <c r="E1822" s="227"/>
      <c r="F1822" s="227"/>
      <c r="G1822" s="227"/>
      <c r="H1822" s="227"/>
      <c r="I1822" s="227"/>
      <c r="J1822" s="227"/>
      <c r="K1822" s="227"/>
      <c r="L1822" s="227"/>
      <c r="M1822" s="227"/>
      <c r="N1822" s="227"/>
      <c r="O1822" s="227"/>
      <c r="P1822" s="227"/>
      <c r="Q1822" s="227"/>
      <c r="R1822" s="227"/>
      <c r="S1822" s="227"/>
      <c r="T1822" s="227"/>
      <c r="U1822" s="227"/>
      <c r="V1822" s="227"/>
      <c r="W1822" s="227"/>
      <c r="X1822" s="227"/>
      <c r="Y1822" s="227"/>
      <c r="Z1822" s="227"/>
      <c r="AA1822" s="227"/>
      <c r="AB1822" s="227"/>
      <c r="AC1822" s="227"/>
      <c r="AD1822" s="227"/>
      <c r="AE1822" s="227"/>
      <c r="AF1822" s="227"/>
      <c r="AG1822" s="227"/>
      <c r="AH1822" s="227"/>
      <c r="AI1822" s="227"/>
    </row>
    <row r="1823" hidden="1">
      <c r="A1823" s="227"/>
      <c r="B1823" s="227"/>
      <c r="C1823" s="227"/>
      <c r="D1823" s="227"/>
      <c r="E1823" s="227"/>
      <c r="F1823" s="227"/>
      <c r="G1823" s="227"/>
      <c r="H1823" s="227"/>
      <c r="I1823" s="227"/>
      <c r="J1823" s="227"/>
      <c r="K1823" s="227"/>
      <c r="L1823" s="227"/>
      <c r="M1823" s="227"/>
      <c r="N1823" s="227"/>
      <c r="O1823" s="227"/>
      <c r="P1823" s="227"/>
      <c r="Q1823" s="227"/>
      <c r="R1823" s="227"/>
      <c r="S1823" s="227"/>
      <c r="T1823" s="227"/>
      <c r="U1823" s="227"/>
      <c r="V1823" s="227"/>
      <c r="W1823" s="227"/>
      <c r="X1823" s="227"/>
      <c r="Y1823" s="227"/>
      <c r="Z1823" s="227"/>
      <c r="AA1823" s="227"/>
      <c r="AB1823" s="227"/>
      <c r="AC1823" s="227"/>
      <c r="AD1823" s="227"/>
      <c r="AE1823" s="227"/>
      <c r="AF1823" s="227"/>
      <c r="AG1823" s="227"/>
      <c r="AH1823" s="227"/>
      <c r="AI1823" s="227"/>
    </row>
    <row r="1824" hidden="1">
      <c r="A1824" s="227"/>
      <c r="B1824" s="227"/>
      <c r="C1824" s="227"/>
      <c r="D1824" s="227"/>
      <c r="E1824" s="227"/>
      <c r="F1824" s="227"/>
      <c r="G1824" s="227"/>
      <c r="H1824" s="227"/>
      <c r="I1824" s="227"/>
      <c r="J1824" s="227"/>
      <c r="K1824" s="227"/>
      <c r="L1824" s="227"/>
      <c r="M1824" s="227"/>
      <c r="N1824" s="227"/>
      <c r="O1824" s="227"/>
      <c r="P1824" s="227"/>
      <c r="Q1824" s="227"/>
      <c r="R1824" s="227"/>
      <c r="S1824" s="227"/>
      <c r="T1824" s="227"/>
      <c r="U1824" s="227"/>
      <c r="V1824" s="227"/>
      <c r="W1824" s="227"/>
      <c r="X1824" s="227"/>
      <c r="Y1824" s="227"/>
      <c r="Z1824" s="227"/>
      <c r="AA1824" s="227"/>
      <c r="AB1824" s="227"/>
      <c r="AC1824" s="227"/>
      <c r="AD1824" s="227"/>
      <c r="AE1824" s="227"/>
      <c r="AF1824" s="227"/>
      <c r="AG1824" s="227"/>
      <c r="AH1824" s="227"/>
      <c r="AI1824" s="227"/>
    </row>
    <row r="1825" hidden="1">
      <c r="A1825" s="227"/>
      <c r="B1825" s="227"/>
      <c r="C1825" s="227"/>
      <c r="D1825" s="227"/>
      <c r="E1825" s="227"/>
      <c r="F1825" s="227"/>
      <c r="G1825" s="227"/>
      <c r="H1825" s="227"/>
      <c r="I1825" s="227"/>
      <c r="J1825" s="227"/>
      <c r="K1825" s="227"/>
      <c r="L1825" s="227"/>
      <c r="M1825" s="227"/>
      <c r="N1825" s="227"/>
      <c r="O1825" s="227"/>
      <c r="P1825" s="227"/>
      <c r="Q1825" s="227"/>
      <c r="R1825" s="227"/>
      <c r="S1825" s="227"/>
      <c r="T1825" s="227"/>
      <c r="U1825" s="227"/>
      <c r="V1825" s="227"/>
      <c r="W1825" s="227"/>
      <c r="X1825" s="227"/>
      <c r="Y1825" s="227"/>
      <c r="Z1825" s="227"/>
      <c r="AA1825" s="227"/>
      <c r="AB1825" s="227"/>
      <c r="AC1825" s="227"/>
      <c r="AD1825" s="227"/>
      <c r="AE1825" s="227"/>
      <c r="AF1825" s="227"/>
      <c r="AG1825" s="227"/>
      <c r="AH1825" s="227"/>
      <c r="AI1825" s="227"/>
    </row>
    <row r="1826" hidden="1">
      <c r="A1826" s="227"/>
      <c r="B1826" s="227"/>
      <c r="C1826" s="227"/>
      <c r="D1826" s="227"/>
      <c r="E1826" s="227"/>
      <c r="F1826" s="227"/>
      <c r="G1826" s="227"/>
      <c r="H1826" s="227"/>
      <c r="I1826" s="227"/>
      <c r="J1826" s="227"/>
      <c r="K1826" s="227"/>
      <c r="L1826" s="227"/>
      <c r="M1826" s="227"/>
      <c r="N1826" s="227"/>
      <c r="O1826" s="227"/>
      <c r="P1826" s="227"/>
      <c r="Q1826" s="227"/>
      <c r="R1826" s="227"/>
      <c r="S1826" s="227"/>
      <c r="T1826" s="227"/>
      <c r="U1826" s="227"/>
      <c r="V1826" s="227"/>
      <c r="W1826" s="227"/>
      <c r="X1826" s="227"/>
      <c r="Y1826" s="227"/>
      <c r="Z1826" s="227"/>
      <c r="AA1826" s="227"/>
      <c r="AB1826" s="227"/>
      <c r="AC1826" s="227"/>
      <c r="AD1826" s="227"/>
      <c r="AE1826" s="227"/>
      <c r="AF1826" s="227"/>
      <c r="AG1826" s="227"/>
      <c r="AH1826" s="227"/>
      <c r="AI1826" s="227"/>
    </row>
    <row r="1827" hidden="1">
      <c r="A1827" s="227"/>
      <c r="B1827" s="227"/>
      <c r="C1827" s="227"/>
      <c r="D1827" s="227"/>
      <c r="E1827" s="227"/>
      <c r="F1827" s="227"/>
      <c r="G1827" s="227"/>
      <c r="H1827" s="227"/>
      <c r="I1827" s="227"/>
      <c r="J1827" s="227"/>
      <c r="K1827" s="227"/>
      <c r="L1827" s="227"/>
      <c r="M1827" s="227"/>
      <c r="N1827" s="227"/>
      <c r="O1827" s="227"/>
      <c r="P1827" s="227"/>
      <c r="Q1827" s="227"/>
      <c r="R1827" s="227"/>
      <c r="S1827" s="227"/>
      <c r="T1827" s="227"/>
      <c r="U1827" s="227"/>
      <c r="V1827" s="227"/>
      <c r="W1827" s="227"/>
      <c r="X1827" s="227"/>
      <c r="Y1827" s="227"/>
      <c r="Z1827" s="227"/>
      <c r="AA1827" s="227"/>
      <c r="AB1827" s="227"/>
      <c r="AC1827" s="227"/>
      <c r="AD1827" s="227"/>
      <c r="AE1827" s="227"/>
      <c r="AF1827" s="227"/>
      <c r="AG1827" s="227"/>
      <c r="AH1827" s="227"/>
      <c r="AI1827" s="227"/>
    </row>
    <row r="1828" hidden="1">
      <c r="A1828" s="227"/>
      <c r="B1828" s="227"/>
      <c r="C1828" s="227"/>
      <c r="D1828" s="227"/>
      <c r="E1828" s="227"/>
      <c r="F1828" s="227"/>
      <c r="G1828" s="227"/>
      <c r="H1828" s="227"/>
      <c r="I1828" s="227"/>
      <c r="J1828" s="227"/>
      <c r="K1828" s="227"/>
      <c r="L1828" s="227"/>
      <c r="M1828" s="227"/>
      <c r="N1828" s="227"/>
      <c r="O1828" s="227"/>
      <c r="P1828" s="227"/>
      <c r="Q1828" s="227"/>
      <c r="R1828" s="227"/>
      <c r="S1828" s="227"/>
      <c r="T1828" s="227"/>
      <c r="U1828" s="227"/>
      <c r="V1828" s="227"/>
      <c r="W1828" s="227"/>
      <c r="X1828" s="227"/>
      <c r="Y1828" s="227"/>
      <c r="Z1828" s="227"/>
      <c r="AA1828" s="227"/>
      <c r="AB1828" s="227"/>
      <c r="AC1828" s="227"/>
      <c r="AD1828" s="227"/>
      <c r="AE1828" s="227"/>
      <c r="AF1828" s="227"/>
      <c r="AG1828" s="227"/>
      <c r="AH1828" s="227"/>
      <c r="AI1828" s="227"/>
    </row>
    <row r="1829" hidden="1">
      <c r="A1829" s="227"/>
      <c r="B1829" s="227"/>
      <c r="C1829" s="227"/>
      <c r="D1829" s="227"/>
      <c r="E1829" s="227"/>
      <c r="F1829" s="227"/>
      <c r="G1829" s="227"/>
      <c r="H1829" s="227"/>
      <c r="I1829" s="227"/>
      <c r="J1829" s="227"/>
      <c r="K1829" s="227"/>
      <c r="L1829" s="227"/>
      <c r="M1829" s="227"/>
      <c r="N1829" s="227"/>
      <c r="O1829" s="227"/>
      <c r="P1829" s="227"/>
      <c r="Q1829" s="227"/>
      <c r="R1829" s="227"/>
      <c r="S1829" s="227"/>
      <c r="T1829" s="227"/>
      <c r="U1829" s="227"/>
      <c r="V1829" s="227"/>
      <c r="W1829" s="227"/>
      <c r="X1829" s="227"/>
      <c r="Y1829" s="227"/>
      <c r="Z1829" s="227"/>
      <c r="AA1829" s="227"/>
      <c r="AB1829" s="227"/>
      <c r="AC1829" s="227"/>
      <c r="AD1829" s="227"/>
      <c r="AE1829" s="227"/>
      <c r="AF1829" s="227"/>
      <c r="AG1829" s="227"/>
      <c r="AH1829" s="227"/>
      <c r="AI1829" s="227"/>
    </row>
    <row r="1830" hidden="1">
      <c r="A1830" s="227"/>
      <c r="B1830" s="227"/>
      <c r="C1830" s="227"/>
      <c r="D1830" s="227"/>
      <c r="E1830" s="227"/>
      <c r="F1830" s="227"/>
      <c r="G1830" s="227"/>
      <c r="H1830" s="227"/>
      <c r="I1830" s="227"/>
      <c r="J1830" s="227"/>
      <c r="K1830" s="227"/>
      <c r="L1830" s="227"/>
      <c r="M1830" s="227"/>
      <c r="N1830" s="227"/>
      <c r="O1830" s="227"/>
      <c r="P1830" s="227"/>
      <c r="Q1830" s="227"/>
      <c r="R1830" s="227"/>
      <c r="S1830" s="227"/>
      <c r="T1830" s="227"/>
      <c r="U1830" s="227"/>
      <c r="V1830" s="227"/>
      <c r="W1830" s="227"/>
      <c r="X1830" s="227"/>
      <c r="Y1830" s="227"/>
      <c r="Z1830" s="227"/>
      <c r="AA1830" s="227"/>
      <c r="AB1830" s="227"/>
      <c r="AC1830" s="227"/>
      <c r="AD1830" s="227"/>
      <c r="AE1830" s="227"/>
      <c r="AF1830" s="227"/>
      <c r="AG1830" s="227"/>
      <c r="AH1830" s="227"/>
      <c r="AI1830" s="227"/>
    </row>
    <row r="1831" hidden="1">
      <c r="A1831" s="227"/>
      <c r="B1831" s="227"/>
      <c r="C1831" s="227"/>
      <c r="D1831" s="227"/>
      <c r="E1831" s="227"/>
      <c r="F1831" s="227"/>
      <c r="G1831" s="227"/>
      <c r="H1831" s="227"/>
      <c r="I1831" s="227"/>
      <c r="J1831" s="227"/>
      <c r="K1831" s="227"/>
      <c r="L1831" s="227"/>
      <c r="M1831" s="227"/>
      <c r="N1831" s="227"/>
      <c r="O1831" s="227"/>
      <c r="P1831" s="227"/>
      <c r="Q1831" s="227"/>
      <c r="R1831" s="227"/>
      <c r="S1831" s="227"/>
      <c r="T1831" s="227"/>
      <c r="U1831" s="227"/>
      <c r="V1831" s="227"/>
      <c r="W1831" s="227"/>
      <c r="X1831" s="227"/>
      <c r="Y1831" s="227"/>
      <c r="Z1831" s="227"/>
      <c r="AA1831" s="227"/>
      <c r="AB1831" s="227"/>
      <c r="AC1831" s="227"/>
      <c r="AD1831" s="227"/>
      <c r="AE1831" s="227"/>
      <c r="AF1831" s="227"/>
      <c r="AG1831" s="227"/>
      <c r="AH1831" s="227"/>
      <c r="AI1831" s="227"/>
    </row>
    <row r="1832" hidden="1">
      <c r="A1832" s="227"/>
      <c r="B1832" s="227"/>
      <c r="C1832" s="227"/>
      <c r="D1832" s="227"/>
      <c r="E1832" s="227"/>
      <c r="F1832" s="227"/>
      <c r="G1832" s="227"/>
      <c r="H1832" s="227"/>
      <c r="I1832" s="227"/>
      <c r="J1832" s="227"/>
      <c r="K1832" s="227"/>
      <c r="L1832" s="227"/>
      <c r="M1832" s="227"/>
      <c r="N1832" s="227"/>
      <c r="O1832" s="227"/>
      <c r="P1832" s="227"/>
      <c r="Q1832" s="227"/>
      <c r="R1832" s="227"/>
      <c r="S1832" s="227"/>
      <c r="T1832" s="227"/>
      <c r="U1832" s="227"/>
      <c r="V1832" s="227"/>
      <c r="W1832" s="227"/>
      <c r="X1832" s="227"/>
      <c r="Y1832" s="227"/>
      <c r="Z1832" s="227"/>
      <c r="AA1832" s="227"/>
      <c r="AB1832" s="227"/>
      <c r="AC1832" s="227"/>
      <c r="AD1832" s="227"/>
      <c r="AE1832" s="227"/>
      <c r="AF1832" s="227"/>
      <c r="AG1832" s="227"/>
      <c r="AH1832" s="227"/>
      <c r="AI1832" s="227"/>
    </row>
    <row r="1833" hidden="1">
      <c r="A1833" s="227"/>
      <c r="B1833" s="227"/>
      <c r="C1833" s="227"/>
      <c r="D1833" s="227"/>
      <c r="E1833" s="227"/>
      <c r="F1833" s="227"/>
      <c r="G1833" s="227"/>
      <c r="H1833" s="227"/>
      <c r="I1833" s="227"/>
      <c r="J1833" s="227"/>
      <c r="K1833" s="227"/>
      <c r="L1833" s="227"/>
      <c r="M1833" s="227"/>
      <c r="N1833" s="227"/>
      <c r="O1833" s="227"/>
      <c r="P1833" s="227"/>
      <c r="Q1833" s="227"/>
      <c r="R1833" s="227"/>
      <c r="S1833" s="227"/>
      <c r="T1833" s="227"/>
      <c r="U1833" s="227"/>
      <c r="V1833" s="227"/>
      <c r="W1833" s="227"/>
      <c r="X1833" s="227"/>
      <c r="Y1833" s="227"/>
      <c r="Z1833" s="227"/>
      <c r="AA1833" s="227"/>
      <c r="AB1833" s="227"/>
      <c r="AC1833" s="227"/>
      <c r="AD1833" s="227"/>
      <c r="AE1833" s="227"/>
      <c r="AF1833" s="227"/>
      <c r="AG1833" s="227"/>
      <c r="AH1833" s="227"/>
      <c r="AI1833" s="227"/>
    </row>
    <row r="1834" hidden="1">
      <c r="A1834" s="227"/>
      <c r="B1834" s="227"/>
      <c r="C1834" s="227"/>
      <c r="D1834" s="227"/>
      <c r="E1834" s="227"/>
      <c r="F1834" s="227"/>
      <c r="G1834" s="227"/>
      <c r="H1834" s="227"/>
      <c r="I1834" s="227"/>
      <c r="J1834" s="227"/>
      <c r="K1834" s="227"/>
      <c r="L1834" s="227"/>
      <c r="M1834" s="227"/>
      <c r="N1834" s="227"/>
      <c r="O1834" s="227"/>
      <c r="P1834" s="227"/>
      <c r="Q1834" s="227"/>
      <c r="R1834" s="227"/>
      <c r="S1834" s="227"/>
      <c r="T1834" s="227"/>
      <c r="U1834" s="227"/>
      <c r="V1834" s="227"/>
      <c r="W1834" s="227"/>
      <c r="X1834" s="227"/>
      <c r="Y1834" s="227"/>
      <c r="Z1834" s="227"/>
      <c r="AA1834" s="227"/>
      <c r="AB1834" s="227"/>
      <c r="AC1834" s="227"/>
      <c r="AD1834" s="227"/>
      <c r="AE1834" s="227"/>
      <c r="AF1834" s="227"/>
      <c r="AG1834" s="227"/>
      <c r="AH1834" s="227"/>
      <c r="AI1834" s="227"/>
    </row>
    <row r="1835" hidden="1">
      <c r="A1835" s="227"/>
      <c r="B1835" s="227"/>
      <c r="C1835" s="227"/>
      <c r="D1835" s="227"/>
      <c r="E1835" s="227"/>
      <c r="F1835" s="227"/>
      <c r="G1835" s="227"/>
      <c r="H1835" s="227"/>
      <c r="I1835" s="227"/>
      <c r="J1835" s="227"/>
      <c r="K1835" s="227"/>
      <c r="L1835" s="227"/>
      <c r="M1835" s="227"/>
      <c r="N1835" s="227"/>
      <c r="O1835" s="227"/>
      <c r="P1835" s="227"/>
      <c r="Q1835" s="227"/>
      <c r="R1835" s="227"/>
      <c r="S1835" s="227"/>
      <c r="T1835" s="227"/>
      <c r="U1835" s="227"/>
      <c r="V1835" s="227"/>
      <c r="W1835" s="227"/>
      <c r="X1835" s="227"/>
      <c r="Y1835" s="227"/>
      <c r="Z1835" s="227"/>
      <c r="AA1835" s="227"/>
      <c r="AB1835" s="227"/>
      <c r="AC1835" s="227"/>
      <c r="AD1835" s="227"/>
      <c r="AE1835" s="227"/>
      <c r="AF1835" s="227"/>
      <c r="AG1835" s="227"/>
      <c r="AH1835" s="227"/>
      <c r="AI1835" s="227"/>
    </row>
    <row r="1836" hidden="1">
      <c r="A1836" s="227"/>
      <c r="B1836" s="227"/>
      <c r="C1836" s="227"/>
      <c r="D1836" s="227"/>
      <c r="E1836" s="227"/>
      <c r="F1836" s="227"/>
      <c r="G1836" s="227"/>
      <c r="H1836" s="227"/>
      <c r="I1836" s="227"/>
      <c r="J1836" s="227"/>
      <c r="K1836" s="227"/>
      <c r="L1836" s="227"/>
      <c r="M1836" s="227"/>
      <c r="N1836" s="227"/>
      <c r="O1836" s="227"/>
      <c r="P1836" s="227"/>
      <c r="Q1836" s="227"/>
      <c r="R1836" s="227"/>
      <c r="S1836" s="227"/>
      <c r="T1836" s="227"/>
      <c r="U1836" s="227"/>
      <c r="V1836" s="227"/>
      <c r="W1836" s="227"/>
      <c r="X1836" s="227"/>
      <c r="Y1836" s="227"/>
      <c r="Z1836" s="227"/>
      <c r="AA1836" s="227"/>
      <c r="AB1836" s="227"/>
      <c r="AC1836" s="227"/>
      <c r="AD1836" s="227"/>
      <c r="AE1836" s="227"/>
      <c r="AF1836" s="227"/>
      <c r="AG1836" s="227"/>
      <c r="AH1836" s="227"/>
      <c r="AI1836" s="227"/>
    </row>
    <row r="1837" hidden="1">
      <c r="A1837" s="227"/>
      <c r="B1837" s="227"/>
      <c r="C1837" s="227"/>
      <c r="D1837" s="227"/>
      <c r="E1837" s="227"/>
      <c r="F1837" s="227"/>
      <c r="G1837" s="227"/>
      <c r="H1837" s="227"/>
      <c r="I1837" s="227"/>
      <c r="J1837" s="227"/>
      <c r="K1837" s="227"/>
      <c r="L1837" s="227"/>
      <c r="M1837" s="227"/>
      <c r="N1837" s="227"/>
      <c r="O1837" s="227"/>
      <c r="P1837" s="227"/>
      <c r="Q1837" s="227"/>
      <c r="R1837" s="227"/>
      <c r="S1837" s="227"/>
      <c r="T1837" s="227"/>
      <c r="U1837" s="227"/>
      <c r="V1837" s="227"/>
      <c r="W1837" s="227"/>
      <c r="X1837" s="227"/>
      <c r="Y1837" s="227"/>
      <c r="Z1837" s="227"/>
      <c r="AA1837" s="227"/>
      <c r="AB1837" s="227"/>
      <c r="AC1837" s="227"/>
      <c r="AD1837" s="227"/>
      <c r="AE1837" s="227"/>
      <c r="AF1837" s="227"/>
      <c r="AG1837" s="227"/>
      <c r="AH1837" s="227"/>
      <c r="AI1837" s="227"/>
    </row>
    <row r="1838" hidden="1">
      <c r="A1838" s="227"/>
      <c r="B1838" s="227"/>
      <c r="C1838" s="227"/>
      <c r="D1838" s="227"/>
      <c r="E1838" s="227"/>
      <c r="F1838" s="227"/>
      <c r="G1838" s="227"/>
      <c r="H1838" s="227"/>
      <c r="I1838" s="227"/>
      <c r="J1838" s="227"/>
      <c r="K1838" s="227"/>
      <c r="L1838" s="227"/>
      <c r="M1838" s="227"/>
      <c r="N1838" s="227"/>
      <c r="O1838" s="227"/>
      <c r="P1838" s="227"/>
      <c r="Q1838" s="227"/>
      <c r="R1838" s="227"/>
      <c r="S1838" s="227"/>
      <c r="T1838" s="227"/>
      <c r="U1838" s="227"/>
      <c r="V1838" s="227"/>
      <c r="W1838" s="227"/>
      <c r="X1838" s="227"/>
      <c r="Y1838" s="227"/>
      <c r="Z1838" s="227"/>
      <c r="AA1838" s="227"/>
      <c r="AB1838" s="227"/>
      <c r="AC1838" s="227"/>
      <c r="AD1838" s="227"/>
      <c r="AE1838" s="227"/>
      <c r="AF1838" s="227"/>
      <c r="AG1838" s="227"/>
      <c r="AH1838" s="227"/>
      <c r="AI1838" s="227"/>
    </row>
    <row r="1839" hidden="1">
      <c r="A1839" s="227"/>
      <c r="B1839" s="227"/>
      <c r="C1839" s="227"/>
      <c r="D1839" s="227"/>
      <c r="E1839" s="227"/>
      <c r="F1839" s="227"/>
      <c r="G1839" s="227"/>
      <c r="H1839" s="227"/>
      <c r="I1839" s="227"/>
      <c r="J1839" s="227"/>
      <c r="K1839" s="227"/>
      <c r="L1839" s="227"/>
      <c r="M1839" s="227"/>
      <c r="N1839" s="227"/>
      <c r="O1839" s="227"/>
      <c r="P1839" s="227"/>
      <c r="Q1839" s="227"/>
      <c r="R1839" s="227"/>
      <c r="S1839" s="227"/>
      <c r="T1839" s="227"/>
      <c r="U1839" s="227"/>
      <c r="V1839" s="227"/>
      <c r="W1839" s="227"/>
      <c r="X1839" s="227"/>
      <c r="Y1839" s="227"/>
      <c r="Z1839" s="227"/>
      <c r="AA1839" s="227"/>
      <c r="AB1839" s="227"/>
      <c r="AC1839" s="227"/>
      <c r="AD1839" s="227"/>
      <c r="AE1839" s="227"/>
      <c r="AF1839" s="227"/>
      <c r="AG1839" s="227"/>
      <c r="AH1839" s="227"/>
      <c r="AI1839" s="227"/>
    </row>
    <row r="1840" hidden="1">
      <c r="A1840" s="227"/>
      <c r="B1840" s="227"/>
      <c r="C1840" s="227"/>
      <c r="D1840" s="227"/>
      <c r="E1840" s="227"/>
      <c r="F1840" s="227"/>
      <c r="G1840" s="227"/>
      <c r="H1840" s="227"/>
      <c r="I1840" s="227"/>
      <c r="J1840" s="227"/>
      <c r="K1840" s="227"/>
      <c r="L1840" s="227"/>
      <c r="M1840" s="227"/>
      <c r="N1840" s="227"/>
      <c r="O1840" s="227"/>
      <c r="P1840" s="227"/>
      <c r="Q1840" s="227"/>
      <c r="R1840" s="227"/>
      <c r="S1840" s="227"/>
      <c r="T1840" s="227"/>
      <c r="U1840" s="227"/>
      <c r="V1840" s="227"/>
      <c r="W1840" s="227"/>
      <c r="X1840" s="227"/>
      <c r="Y1840" s="227"/>
      <c r="Z1840" s="227"/>
      <c r="AA1840" s="227"/>
      <c r="AB1840" s="227"/>
      <c r="AC1840" s="227"/>
      <c r="AD1840" s="227"/>
      <c r="AE1840" s="227"/>
      <c r="AF1840" s="227"/>
      <c r="AG1840" s="227"/>
      <c r="AH1840" s="227"/>
      <c r="AI1840" s="227"/>
    </row>
    <row r="1841" hidden="1">
      <c r="A1841" s="227"/>
      <c r="B1841" s="227"/>
      <c r="C1841" s="227"/>
      <c r="D1841" s="227"/>
      <c r="E1841" s="227"/>
      <c r="F1841" s="227"/>
      <c r="G1841" s="227"/>
      <c r="H1841" s="227"/>
      <c r="I1841" s="227"/>
      <c r="J1841" s="227"/>
      <c r="K1841" s="227"/>
      <c r="L1841" s="227"/>
      <c r="M1841" s="227"/>
      <c r="N1841" s="227"/>
      <c r="O1841" s="227"/>
      <c r="P1841" s="227"/>
      <c r="Q1841" s="227"/>
      <c r="R1841" s="227"/>
      <c r="S1841" s="227"/>
      <c r="T1841" s="227"/>
      <c r="U1841" s="227"/>
      <c r="V1841" s="227"/>
      <c r="W1841" s="227"/>
      <c r="X1841" s="227"/>
      <c r="Y1841" s="227"/>
      <c r="Z1841" s="227"/>
      <c r="AA1841" s="227"/>
      <c r="AB1841" s="227"/>
      <c r="AC1841" s="227"/>
      <c r="AD1841" s="227"/>
      <c r="AE1841" s="227"/>
      <c r="AF1841" s="227"/>
      <c r="AG1841" s="227"/>
      <c r="AH1841" s="227"/>
      <c r="AI1841" s="227"/>
    </row>
    <row r="1842" hidden="1">
      <c r="A1842" s="227"/>
      <c r="B1842" s="227"/>
      <c r="C1842" s="227"/>
      <c r="D1842" s="227"/>
      <c r="E1842" s="227"/>
      <c r="F1842" s="227"/>
      <c r="G1842" s="227"/>
      <c r="H1842" s="227"/>
      <c r="I1842" s="227"/>
      <c r="J1842" s="227"/>
      <c r="K1842" s="227"/>
      <c r="L1842" s="227"/>
      <c r="M1842" s="227"/>
      <c r="N1842" s="227"/>
      <c r="O1842" s="227"/>
      <c r="P1842" s="227"/>
      <c r="Q1842" s="227"/>
      <c r="R1842" s="227"/>
      <c r="S1842" s="227"/>
      <c r="T1842" s="227"/>
      <c r="U1842" s="227"/>
      <c r="V1842" s="227"/>
      <c r="W1842" s="227"/>
      <c r="X1842" s="227"/>
      <c r="Y1842" s="227"/>
      <c r="Z1842" s="227"/>
      <c r="AA1842" s="227"/>
      <c r="AB1842" s="227"/>
      <c r="AC1842" s="227"/>
      <c r="AD1842" s="227"/>
      <c r="AE1842" s="227"/>
      <c r="AF1842" s="227"/>
      <c r="AG1842" s="227"/>
      <c r="AH1842" s="227"/>
      <c r="AI1842" s="227"/>
    </row>
    <row r="1843" hidden="1">
      <c r="A1843" s="227"/>
      <c r="B1843" s="227"/>
      <c r="C1843" s="227"/>
      <c r="D1843" s="227"/>
      <c r="E1843" s="227"/>
      <c r="F1843" s="227"/>
      <c r="G1843" s="227"/>
      <c r="H1843" s="227"/>
      <c r="I1843" s="227"/>
      <c r="J1843" s="227"/>
      <c r="K1843" s="227"/>
      <c r="L1843" s="227"/>
      <c r="M1843" s="227"/>
      <c r="N1843" s="227"/>
      <c r="O1843" s="227"/>
      <c r="P1843" s="227"/>
      <c r="Q1843" s="227"/>
      <c r="R1843" s="227"/>
      <c r="S1843" s="227"/>
      <c r="T1843" s="227"/>
      <c r="U1843" s="227"/>
      <c r="V1843" s="227"/>
      <c r="W1843" s="227"/>
      <c r="X1843" s="227"/>
      <c r="Y1843" s="227"/>
      <c r="Z1843" s="227"/>
      <c r="AA1843" s="227"/>
      <c r="AB1843" s="227"/>
      <c r="AC1843" s="227"/>
      <c r="AD1843" s="227"/>
      <c r="AE1843" s="227"/>
      <c r="AF1843" s="227"/>
      <c r="AG1843" s="227"/>
      <c r="AH1843" s="227"/>
      <c r="AI1843" s="227"/>
    </row>
    <row r="1844" hidden="1">
      <c r="A1844" s="227"/>
      <c r="B1844" s="227"/>
      <c r="C1844" s="227"/>
      <c r="D1844" s="227"/>
      <c r="E1844" s="227"/>
      <c r="F1844" s="227"/>
      <c r="G1844" s="227"/>
      <c r="H1844" s="227"/>
      <c r="I1844" s="227"/>
      <c r="J1844" s="227"/>
      <c r="K1844" s="227"/>
      <c r="L1844" s="227"/>
      <c r="M1844" s="227"/>
      <c r="N1844" s="227"/>
      <c r="O1844" s="227"/>
      <c r="P1844" s="227"/>
      <c r="Q1844" s="227"/>
      <c r="R1844" s="227"/>
      <c r="S1844" s="227"/>
      <c r="T1844" s="227"/>
      <c r="U1844" s="227"/>
      <c r="V1844" s="227"/>
      <c r="W1844" s="227"/>
      <c r="X1844" s="227"/>
      <c r="Y1844" s="227"/>
      <c r="Z1844" s="227"/>
      <c r="AA1844" s="227"/>
      <c r="AB1844" s="227"/>
      <c r="AC1844" s="227"/>
      <c r="AD1844" s="227"/>
      <c r="AE1844" s="227"/>
      <c r="AF1844" s="227"/>
      <c r="AG1844" s="227"/>
      <c r="AH1844" s="227"/>
      <c r="AI1844" s="227"/>
    </row>
    <row r="1845" hidden="1">
      <c r="A1845" s="227"/>
      <c r="B1845" s="227"/>
      <c r="C1845" s="227"/>
      <c r="D1845" s="227"/>
      <c r="E1845" s="227"/>
      <c r="F1845" s="227"/>
      <c r="G1845" s="227"/>
      <c r="H1845" s="227"/>
      <c r="I1845" s="227"/>
      <c r="J1845" s="227"/>
      <c r="K1845" s="227"/>
      <c r="L1845" s="227"/>
      <c r="M1845" s="227"/>
      <c r="N1845" s="227"/>
      <c r="O1845" s="227"/>
      <c r="P1845" s="227"/>
      <c r="Q1845" s="227"/>
      <c r="R1845" s="227"/>
      <c r="S1845" s="227"/>
      <c r="T1845" s="227"/>
      <c r="U1845" s="227"/>
      <c r="V1845" s="227"/>
      <c r="W1845" s="227"/>
      <c r="X1845" s="227"/>
      <c r="Y1845" s="227"/>
      <c r="Z1845" s="227"/>
      <c r="AA1845" s="227"/>
      <c r="AB1845" s="227"/>
      <c r="AC1845" s="227"/>
      <c r="AD1845" s="227"/>
      <c r="AE1845" s="227"/>
      <c r="AF1845" s="227"/>
      <c r="AG1845" s="227"/>
      <c r="AH1845" s="227"/>
      <c r="AI1845" s="227"/>
    </row>
    <row r="1846" hidden="1">
      <c r="A1846" s="227"/>
      <c r="B1846" s="227"/>
      <c r="C1846" s="227"/>
      <c r="D1846" s="227"/>
      <c r="E1846" s="227"/>
      <c r="F1846" s="227"/>
      <c r="G1846" s="227"/>
      <c r="H1846" s="227"/>
      <c r="I1846" s="227"/>
      <c r="J1846" s="227"/>
      <c r="K1846" s="227"/>
      <c r="L1846" s="227"/>
      <c r="M1846" s="227"/>
      <c r="N1846" s="227"/>
      <c r="O1846" s="227"/>
      <c r="P1846" s="227"/>
      <c r="Q1846" s="227"/>
      <c r="R1846" s="227"/>
      <c r="S1846" s="227"/>
      <c r="T1846" s="227"/>
      <c r="U1846" s="227"/>
      <c r="V1846" s="227"/>
      <c r="W1846" s="227"/>
      <c r="X1846" s="227"/>
      <c r="Y1846" s="227"/>
      <c r="Z1846" s="227"/>
      <c r="AA1846" s="227"/>
      <c r="AB1846" s="227"/>
      <c r="AC1846" s="227"/>
      <c r="AD1846" s="227"/>
      <c r="AE1846" s="227"/>
      <c r="AF1846" s="227"/>
      <c r="AG1846" s="227"/>
      <c r="AH1846" s="227"/>
      <c r="AI1846" s="227"/>
    </row>
    <row r="1847" hidden="1">
      <c r="A1847" s="227"/>
      <c r="B1847" s="227"/>
      <c r="C1847" s="227"/>
      <c r="D1847" s="227"/>
      <c r="E1847" s="227"/>
      <c r="F1847" s="227"/>
      <c r="G1847" s="227"/>
      <c r="H1847" s="227"/>
      <c r="I1847" s="227"/>
      <c r="J1847" s="227"/>
      <c r="K1847" s="227"/>
      <c r="L1847" s="227"/>
      <c r="M1847" s="227"/>
      <c r="N1847" s="227"/>
      <c r="O1847" s="227"/>
      <c r="P1847" s="227"/>
      <c r="Q1847" s="227"/>
      <c r="R1847" s="227"/>
      <c r="S1847" s="227"/>
      <c r="T1847" s="227"/>
      <c r="U1847" s="227"/>
      <c r="V1847" s="227"/>
      <c r="W1847" s="227"/>
      <c r="X1847" s="227"/>
      <c r="Y1847" s="227"/>
      <c r="Z1847" s="227"/>
      <c r="AA1847" s="227"/>
      <c r="AB1847" s="227"/>
      <c r="AC1847" s="227"/>
      <c r="AD1847" s="227"/>
      <c r="AE1847" s="227"/>
      <c r="AF1847" s="227"/>
      <c r="AG1847" s="227"/>
      <c r="AH1847" s="227"/>
      <c r="AI1847" s="227"/>
    </row>
    <row r="1848" hidden="1">
      <c r="A1848" s="227"/>
      <c r="B1848" s="227"/>
      <c r="C1848" s="227"/>
      <c r="D1848" s="227"/>
      <c r="E1848" s="227"/>
      <c r="F1848" s="227"/>
      <c r="G1848" s="227"/>
      <c r="H1848" s="227"/>
      <c r="I1848" s="227"/>
      <c r="J1848" s="227"/>
      <c r="K1848" s="227"/>
      <c r="L1848" s="227"/>
      <c r="M1848" s="227"/>
      <c r="N1848" s="227"/>
      <c r="O1848" s="227"/>
      <c r="P1848" s="227"/>
      <c r="Q1848" s="227"/>
      <c r="R1848" s="227"/>
      <c r="S1848" s="227"/>
      <c r="T1848" s="227"/>
      <c r="U1848" s="227"/>
      <c r="V1848" s="227"/>
      <c r="W1848" s="227"/>
      <c r="X1848" s="227"/>
      <c r="Y1848" s="227"/>
      <c r="Z1848" s="227"/>
      <c r="AA1848" s="227"/>
      <c r="AB1848" s="227"/>
      <c r="AC1848" s="227"/>
      <c r="AD1848" s="227"/>
      <c r="AE1848" s="227"/>
      <c r="AF1848" s="227"/>
      <c r="AG1848" s="227"/>
      <c r="AH1848" s="227"/>
      <c r="AI1848" s="227"/>
    </row>
    <row r="1849" hidden="1">
      <c r="A1849" s="227"/>
      <c r="B1849" s="227"/>
      <c r="C1849" s="227"/>
      <c r="D1849" s="227"/>
      <c r="E1849" s="227"/>
      <c r="F1849" s="227"/>
      <c r="G1849" s="227"/>
      <c r="H1849" s="227"/>
      <c r="I1849" s="227"/>
      <c r="J1849" s="227"/>
      <c r="K1849" s="227"/>
      <c r="L1849" s="227"/>
      <c r="M1849" s="227"/>
      <c r="N1849" s="227"/>
      <c r="O1849" s="227"/>
      <c r="P1849" s="227"/>
      <c r="Q1849" s="227"/>
      <c r="R1849" s="227"/>
      <c r="S1849" s="227"/>
      <c r="T1849" s="227"/>
      <c r="U1849" s="227"/>
      <c r="V1849" s="227"/>
      <c r="W1849" s="227"/>
      <c r="X1849" s="227"/>
      <c r="Y1849" s="227"/>
      <c r="Z1849" s="227"/>
      <c r="AA1849" s="227"/>
      <c r="AB1849" s="227"/>
      <c r="AC1849" s="227"/>
      <c r="AD1849" s="227"/>
      <c r="AE1849" s="227"/>
      <c r="AF1849" s="227"/>
      <c r="AG1849" s="227"/>
      <c r="AH1849" s="227"/>
      <c r="AI1849" s="227"/>
    </row>
    <row r="1850" hidden="1">
      <c r="A1850" s="227"/>
      <c r="B1850" s="227"/>
      <c r="C1850" s="227"/>
      <c r="D1850" s="227"/>
      <c r="E1850" s="227"/>
      <c r="F1850" s="227"/>
      <c r="G1850" s="227"/>
      <c r="H1850" s="227"/>
      <c r="I1850" s="227"/>
      <c r="J1850" s="227"/>
      <c r="K1850" s="227"/>
      <c r="L1850" s="227"/>
      <c r="M1850" s="227"/>
      <c r="N1850" s="227"/>
      <c r="O1850" s="227"/>
      <c r="P1850" s="227"/>
      <c r="Q1850" s="227"/>
      <c r="R1850" s="227"/>
      <c r="S1850" s="227"/>
      <c r="T1850" s="227"/>
      <c r="U1850" s="227"/>
      <c r="V1850" s="227"/>
      <c r="W1850" s="227"/>
      <c r="X1850" s="227"/>
      <c r="Y1850" s="227"/>
      <c r="Z1850" s="227"/>
      <c r="AA1850" s="227"/>
      <c r="AB1850" s="227"/>
      <c r="AC1850" s="227"/>
      <c r="AD1850" s="227"/>
      <c r="AE1850" s="227"/>
      <c r="AF1850" s="227"/>
      <c r="AG1850" s="227"/>
      <c r="AH1850" s="227"/>
      <c r="AI1850" s="227"/>
    </row>
    <row r="1851" hidden="1">
      <c r="A1851" s="227"/>
      <c r="B1851" s="227"/>
      <c r="C1851" s="227"/>
      <c r="D1851" s="227"/>
      <c r="E1851" s="227"/>
      <c r="F1851" s="227"/>
      <c r="G1851" s="227"/>
      <c r="H1851" s="227"/>
      <c r="I1851" s="227"/>
      <c r="J1851" s="227"/>
      <c r="K1851" s="227"/>
      <c r="L1851" s="227"/>
      <c r="M1851" s="227"/>
      <c r="N1851" s="227"/>
      <c r="O1851" s="227"/>
      <c r="P1851" s="227"/>
      <c r="Q1851" s="227"/>
      <c r="R1851" s="227"/>
      <c r="S1851" s="227"/>
      <c r="T1851" s="227"/>
      <c r="U1851" s="227"/>
      <c r="V1851" s="227"/>
      <c r="W1851" s="227"/>
      <c r="X1851" s="227"/>
      <c r="Y1851" s="227"/>
      <c r="Z1851" s="227"/>
      <c r="AA1851" s="227"/>
      <c r="AB1851" s="227"/>
      <c r="AC1851" s="227"/>
      <c r="AD1851" s="227"/>
      <c r="AE1851" s="227"/>
      <c r="AF1851" s="227"/>
      <c r="AG1851" s="227"/>
      <c r="AH1851" s="227"/>
      <c r="AI1851" s="227"/>
    </row>
    <row r="1852" hidden="1">
      <c r="A1852" s="227"/>
      <c r="B1852" s="227"/>
      <c r="C1852" s="227"/>
      <c r="D1852" s="227"/>
      <c r="E1852" s="227"/>
      <c r="F1852" s="227"/>
      <c r="G1852" s="227"/>
      <c r="H1852" s="227"/>
      <c r="I1852" s="227"/>
      <c r="J1852" s="227"/>
      <c r="K1852" s="227"/>
      <c r="L1852" s="227"/>
      <c r="M1852" s="227"/>
      <c r="N1852" s="227"/>
      <c r="O1852" s="227"/>
      <c r="P1852" s="227"/>
      <c r="Q1852" s="227"/>
      <c r="R1852" s="227"/>
      <c r="S1852" s="227"/>
      <c r="T1852" s="227"/>
      <c r="U1852" s="227"/>
      <c r="V1852" s="227"/>
      <c r="W1852" s="227"/>
      <c r="X1852" s="227"/>
      <c r="Y1852" s="227"/>
      <c r="Z1852" s="227"/>
      <c r="AA1852" s="227"/>
      <c r="AB1852" s="227"/>
      <c r="AC1852" s="227"/>
      <c r="AD1852" s="227"/>
      <c r="AE1852" s="227"/>
      <c r="AF1852" s="227"/>
      <c r="AG1852" s="227"/>
      <c r="AH1852" s="227"/>
      <c r="AI1852" s="227"/>
    </row>
    <row r="1853" hidden="1">
      <c r="A1853" s="227"/>
      <c r="B1853" s="227"/>
      <c r="C1853" s="227"/>
      <c r="D1853" s="227"/>
      <c r="E1853" s="227"/>
      <c r="F1853" s="227"/>
      <c r="G1853" s="227"/>
      <c r="H1853" s="227"/>
      <c r="I1853" s="227"/>
      <c r="J1853" s="227"/>
      <c r="K1853" s="227"/>
      <c r="L1853" s="227"/>
      <c r="M1853" s="227"/>
      <c r="N1853" s="227"/>
      <c r="O1853" s="227"/>
      <c r="P1853" s="227"/>
      <c r="Q1853" s="227"/>
      <c r="R1853" s="227"/>
      <c r="S1853" s="227"/>
      <c r="T1853" s="227"/>
      <c r="U1853" s="227"/>
      <c r="V1853" s="227"/>
      <c r="W1853" s="227"/>
      <c r="X1853" s="227"/>
      <c r="Y1853" s="227"/>
      <c r="Z1853" s="227"/>
      <c r="AA1853" s="227"/>
      <c r="AB1853" s="227"/>
      <c r="AC1853" s="227"/>
      <c r="AD1853" s="227"/>
      <c r="AE1853" s="227"/>
      <c r="AF1853" s="227"/>
      <c r="AG1853" s="227"/>
      <c r="AH1853" s="227"/>
      <c r="AI1853" s="227"/>
    </row>
    <row r="1854" hidden="1">
      <c r="A1854" s="227"/>
      <c r="B1854" s="227"/>
      <c r="C1854" s="227"/>
      <c r="D1854" s="227"/>
      <c r="E1854" s="227"/>
      <c r="F1854" s="227"/>
      <c r="G1854" s="227"/>
      <c r="H1854" s="227"/>
      <c r="I1854" s="227"/>
      <c r="J1854" s="227"/>
      <c r="K1854" s="227"/>
      <c r="L1854" s="227"/>
      <c r="M1854" s="227"/>
      <c r="N1854" s="227"/>
      <c r="O1854" s="227"/>
      <c r="P1854" s="227"/>
      <c r="Q1854" s="227"/>
      <c r="R1854" s="227"/>
      <c r="S1854" s="227"/>
      <c r="T1854" s="227"/>
      <c r="U1854" s="227"/>
      <c r="V1854" s="227"/>
      <c r="W1854" s="227"/>
      <c r="X1854" s="227"/>
      <c r="Y1854" s="227"/>
      <c r="Z1854" s="227"/>
      <c r="AA1854" s="227"/>
      <c r="AB1854" s="227"/>
      <c r="AC1854" s="227"/>
      <c r="AD1854" s="227"/>
      <c r="AE1854" s="227"/>
      <c r="AF1854" s="227"/>
      <c r="AG1854" s="227"/>
      <c r="AH1854" s="227"/>
      <c r="AI1854" s="227"/>
    </row>
    <row r="1855" hidden="1">
      <c r="A1855" s="227"/>
      <c r="B1855" s="227"/>
      <c r="C1855" s="227"/>
      <c r="D1855" s="227"/>
      <c r="E1855" s="227"/>
      <c r="F1855" s="227"/>
      <c r="G1855" s="227"/>
      <c r="H1855" s="227"/>
      <c r="I1855" s="227"/>
      <c r="J1855" s="227"/>
      <c r="K1855" s="227"/>
      <c r="L1855" s="227"/>
      <c r="M1855" s="227"/>
      <c r="N1855" s="227"/>
      <c r="O1855" s="227"/>
      <c r="P1855" s="227"/>
      <c r="Q1855" s="227"/>
      <c r="R1855" s="227"/>
      <c r="S1855" s="227"/>
      <c r="T1855" s="227"/>
      <c r="U1855" s="227"/>
      <c r="V1855" s="227"/>
      <c r="W1855" s="227"/>
      <c r="X1855" s="227"/>
      <c r="Y1855" s="227"/>
      <c r="Z1855" s="227"/>
      <c r="AA1855" s="227"/>
      <c r="AB1855" s="227"/>
      <c r="AC1855" s="227"/>
      <c r="AD1855" s="227"/>
      <c r="AE1855" s="227"/>
      <c r="AF1855" s="227"/>
      <c r="AG1855" s="227"/>
      <c r="AH1855" s="227"/>
      <c r="AI1855" s="227"/>
    </row>
    <row r="1856" hidden="1">
      <c r="A1856" s="227"/>
      <c r="B1856" s="227"/>
      <c r="C1856" s="227"/>
      <c r="D1856" s="227"/>
      <c r="E1856" s="227"/>
      <c r="F1856" s="227"/>
      <c r="G1856" s="227"/>
      <c r="H1856" s="227"/>
      <c r="I1856" s="227"/>
      <c r="J1856" s="227"/>
      <c r="K1856" s="227"/>
      <c r="L1856" s="227"/>
      <c r="M1856" s="227"/>
      <c r="N1856" s="227"/>
      <c r="O1856" s="227"/>
      <c r="P1856" s="227"/>
      <c r="Q1856" s="227"/>
      <c r="R1856" s="227"/>
      <c r="S1856" s="227"/>
      <c r="T1856" s="227"/>
      <c r="U1856" s="227"/>
      <c r="V1856" s="227"/>
      <c r="W1856" s="227"/>
      <c r="X1856" s="227"/>
      <c r="Y1856" s="227"/>
      <c r="Z1856" s="227"/>
      <c r="AA1856" s="227"/>
      <c r="AB1856" s="227"/>
      <c r="AC1856" s="227"/>
      <c r="AD1856" s="227"/>
      <c r="AE1856" s="227"/>
      <c r="AF1856" s="227"/>
      <c r="AG1856" s="227"/>
      <c r="AH1856" s="227"/>
      <c r="AI1856" s="227"/>
    </row>
    <row r="1857" hidden="1">
      <c r="A1857" s="227"/>
      <c r="B1857" s="227"/>
      <c r="C1857" s="227"/>
      <c r="D1857" s="227"/>
      <c r="E1857" s="227"/>
      <c r="F1857" s="227"/>
      <c r="G1857" s="227"/>
      <c r="H1857" s="227"/>
      <c r="I1857" s="227"/>
      <c r="J1857" s="227"/>
      <c r="K1857" s="227"/>
      <c r="L1857" s="227"/>
      <c r="M1857" s="227"/>
      <c r="N1857" s="227"/>
      <c r="O1857" s="227"/>
      <c r="P1857" s="227"/>
      <c r="Q1857" s="227"/>
      <c r="R1857" s="227"/>
      <c r="S1857" s="227"/>
      <c r="T1857" s="227"/>
      <c r="U1857" s="227"/>
      <c r="V1857" s="227"/>
      <c r="W1857" s="227"/>
      <c r="X1857" s="227"/>
      <c r="Y1857" s="227"/>
      <c r="Z1857" s="227"/>
      <c r="AA1857" s="227"/>
      <c r="AB1857" s="227"/>
      <c r="AC1857" s="227"/>
      <c r="AD1857" s="227"/>
      <c r="AE1857" s="227"/>
      <c r="AF1857" s="227"/>
      <c r="AG1857" s="227"/>
      <c r="AH1857" s="227"/>
      <c r="AI1857" s="227"/>
    </row>
    <row r="1858" hidden="1">
      <c r="A1858" s="227"/>
      <c r="B1858" s="227"/>
      <c r="C1858" s="227"/>
      <c r="D1858" s="227"/>
      <c r="E1858" s="227"/>
      <c r="F1858" s="227"/>
      <c r="G1858" s="227"/>
      <c r="H1858" s="227"/>
      <c r="I1858" s="227"/>
      <c r="J1858" s="227"/>
      <c r="K1858" s="227"/>
      <c r="L1858" s="227"/>
      <c r="M1858" s="227"/>
      <c r="N1858" s="227"/>
      <c r="O1858" s="227"/>
      <c r="P1858" s="227"/>
      <c r="Q1858" s="227"/>
      <c r="R1858" s="227"/>
      <c r="S1858" s="227"/>
      <c r="T1858" s="227"/>
      <c r="U1858" s="227"/>
      <c r="V1858" s="227"/>
      <c r="W1858" s="227"/>
      <c r="X1858" s="227"/>
      <c r="Y1858" s="227"/>
      <c r="Z1858" s="227"/>
      <c r="AA1858" s="227"/>
      <c r="AB1858" s="227"/>
      <c r="AC1858" s="227"/>
      <c r="AD1858" s="227"/>
      <c r="AE1858" s="227"/>
      <c r="AF1858" s="227"/>
      <c r="AG1858" s="227"/>
      <c r="AH1858" s="227"/>
      <c r="AI1858" s="227"/>
    </row>
    <row r="1859" hidden="1">
      <c r="A1859" s="227"/>
      <c r="B1859" s="227"/>
      <c r="C1859" s="227"/>
      <c r="D1859" s="227"/>
      <c r="E1859" s="227"/>
      <c r="F1859" s="227"/>
      <c r="G1859" s="227"/>
      <c r="H1859" s="227"/>
      <c r="I1859" s="227"/>
      <c r="J1859" s="227"/>
      <c r="K1859" s="227"/>
      <c r="L1859" s="227"/>
      <c r="M1859" s="227"/>
      <c r="N1859" s="227"/>
      <c r="O1859" s="227"/>
      <c r="P1859" s="227"/>
      <c r="Q1859" s="227"/>
      <c r="R1859" s="227"/>
      <c r="S1859" s="227"/>
      <c r="T1859" s="227"/>
      <c r="U1859" s="227"/>
      <c r="V1859" s="227"/>
      <c r="W1859" s="227"/>
      <c r="X1859" s="227"/>
      <c r="Y1859" s="227"/>
      <c r="Z1859" s="227"/>
      <c r="AA1859" s="227"/>
      <c r="AB1859" s="227"/>
      <c r="AC1859" s="227"/>
      <c r="AD1859" s="227"/>
      <c r="AE1859" s="227"/>
      <c r="AF1859" s="227"/>
      <c r="AG1859" s="227"/>
      <c r="AH1859" s="227"/>
      <c r="AI1859" s="227"/>
    </row>
    <row r="1860" hidden="1">
      <c r="A1860" s="227"/>
      <c r="B1860" s="227"/>
      <c r="C1860" s="227"/>
      <c r="D1860" s="227"/>
      <c r="E1860" s="227"/>
      <c r="F1860" s="227"/>
      <c r="G1860" s="227"/>
      <c r="H1860" s="227"/>
      <c r="I1860" s="227"/>
      <c r="J1860" s="227"/>
      <c r="K1860" s="227"/>
      <c r="L1860" s="227"/>
      <c r="M1860" s="227"/>
      <c r="N1860" s="227"/>
      <c r="O1860" s="227"/>
      <c r="P1860" s="227"/>
      <c r="Q1860" s="227"/>
      <c r="R1860" s="227"/>
      <c r="S1860" s="227"/>
      <c r="T1860" s="227"/>
      <c r="U1860" s="227"/>
      <c r="V1860" s="227"/>
      <c r="W1860" s="227"/>
      <c r="X1860" s="227"/>
      <c r="Y1860" s="227"/>
      <c r="Z1860" s="227"/>
      <c r="AA1860" s="227"/>
      <c r="AB1860" s="227"/>
      <c r="AC1860" s="227"/>
      <c r="AD1860" s="227"/>
      <c r="AE1860" s="227"/>
      <c r="AF1860" s="227"/>
      <c r="AG1860" s="227"/>
      <c r="AH1860" s="227"/>
      <c r="AI1860" s="227"/>
    </row>
    <row r="1861" hidden="1">
      <c r="A1861" s="227"/>
      <c r="B1861" s="227"/>
      <c r="C1861" s="227"/>
      <c r="D1861" s="227"/>
      <c r="E1861" s="227"/>
      <c r="F1861" s="227"/>
      <c r="G1861" s="227"/>
      <c r="H1861" s="227"/>
      <c r="I1861" s="227"/>
      <c r="J1861" s="227"/>
      <c r="K1861" s="227"/>
      <c r="L1861" s="227"/>
      <c r="M1861" s="227"/>
      <c r="N1861" s="227"/>
      <c r="O1861" s="227"/>
      <c r="P1861" s="227"/>
      <c r="Q1861" s="227"/>
      <c r="R1861" s="227"/>
      <c r="S1861" s="227"/>
      <c r="T1861" s="227"/>
      <c r="U1861" s="227"/>
      <c r="V1861" s="227"/>
      <c r="W1861" s="227"/>
      <c r="X1861" s="227"/>
      <c r="Y1861" s="227"/>
      <c r="Z1861" s="227"/>
      <c r="AA1861" s="227"/>
      <c r="AB1861" s="227"/>
      <c r="AC1861" s="227"/>
      <c r="AD1861" s="227"/>
      <c r="AE1861" s="227"/>
      <c r="AF1861" s="227"/>
      <c r="AG1861" s="227"/>
      <c r="AH1861" s="227"/>
      <c r="AI1861" s="227"/>
    </row>
    <row r="1862" hidden="1">
      <c r="A1862" s="227"/>
      <c r="B1862" s="227"/>
      <c r="C1862" s="227"/>
      <c r="D1862" s="227"/>
      <c r="E1862" s="227"/>
      <c r="F1862" s="227"/>
      <c r="G1862" s="227"/>
      <c r="H1862" s="227"/>
      <c r="I1862" s="227"/>
      <c r="J1862" s="227"/>
      <c r="K1862" s="227"/>
      <c r="L1862" s="227"/>
      <c r="M1862" s="227"/>
      <c r="N1862" s="227"/>
      <c r="O1862" s="227"/>
      <c r="P1862" s="227"/>
      <c r="Q1862" s="227"/>
      <c r="R1862" s="227"/>
      <c r="S1862" s="227"/>
      <c r="T1862" s="227"/>
      <c r="U1862" s="227"/>
      <c r="V1862" s="227"/>
      <c r="W1862" s="227"/>
      <c r="X1862" s="227"/>
      <c r="Y1862" s="227"/>
      <c r="Z1862" s="227"/>
      <c r="AA1862" s="227"/>
      <c r="AB1862" s="227"/>
      <c r="AC1862" s="227"/>
      <c r="AD1862" s="227"/>
      <c r="AE1862" s="227"/>
      <c r="AF1862" s="227"/>
      <c r="AG1862" s="227"/>
      <c r="AH1862" s="227"/>
      <c r="AI1862" s="227"/>
    </row>
    <row r="1863" hidden="1">
      <c r="A1863" s="227"/>
      <c r="B1863" s="227"/>
      <c r="C1863" s="227"/>
      <c r="D1863" s="227"/>
      <c r="E1863" s="227"/>
      <c r="F1863" s="227"/>
      <c r="G1863" s="227"/>
      <c r="H1863" s="227"/>
      <c r="I1863" s="227"/>
      <c r="J1863" s="227"/>
      <c r="K1863" s="227"/>
      <c r="L1863" s="227"/>
      <c r="M1863" s="227"/>
      <c r="N1863" s="227"/>
      <c r="O1863" s="227"/>
      <c r="P1863" s="227"/>
      <c r="Q1863" s="227"/>
      <c r="R1863" s="227"/>
      <c r="S1863" s="227"/>
      <c r="T1863" s="227"/>
      <c r="U1863" s="227"/>
      <c r="V1863" s="227"/>
      <c r="W1863" s="227"/>
      <c r="X1863" s="227"/>
      <c r="Y1863" s="227"/>
      <c r="Z1863" s="227"/>
      <c r="AA1863" s="227"/>
      <c r="AB1863" s="227"/>
      <c r="AC1863" s="227"/>
      <c r="AD1863" s="227"/>
      <c r="AE1863" s="227"/>
      <c r="AF1863" s="227"/>
      <c r="AG1863" s="227"/>
      <c r="AH1863" s="227"/>
      <c r="AI1863" s="227"/>
    </row>
    <row r="1864" hidden="1">
      <c r="A1864" s="227"/>
      <c r="B1864" s="227"/>
      <c r="C1864" s="227"/>
      <c r="D1864" s="227"/>
      <c r="E1864" s="227"/>
      <c r="F1864" s="227"/>
      <c r="G1864" s="227"/>
      <c r="H1864" s="227"/>
      <c r="I1864" s="227"/>
      <c r="J1864" s="227"/>
      <c r="K1864" s="227"/>
      <c r="L1864" s="227"/>
      <c r="M1864" s="227"/>
      <c r="N1864" s="227"/>
      <c r="O1864" s="227"/>
      <c r="P1864" s="227"/>
      <c r="Q1864" s="227"/>
      <c r="R1864" s="227"/>
      <c r="S1864" s="227"/>
      <c r="T1864" s="227"/>
      <c r="U1864" s="227"/>
      <c r="V1864" s="227"/>
      <c r="W1864" s="227"/>
      <c r="X1864" s="227"/>
      <c r="Y1864" s="227"/>
      <c r="Z1864" s="227"/>
      <c r="AA1864" s="227"/>
      <c r="AB1864" s="227"/>
      <c r="AC1864" s="227"/>
      <c r="AD1864" s="227"/>
      <c r="AE1864" s="227"/>
      <c r="AF1864" s="227"/>
      <c r="AG1864" s="227"/>
      <c r="AH1864" s="227"/>
      <c r="AI1864" s="227"/>
    </row>
    <row r="1865" hidden="1">
      <c r="A1865" s="227"/>
      <c r="B1865" s="227"/>
      <c r="C1865" s="227"/>
      <c r="D1865" s="227"/>
      <c r="E1865" s="227"/>
      <c r="F1865" s="227"/>
      <c r="G1865" s="227"/>
      <c r="H1865" s="227"/>
      <c r="I1865" s="227"/>
      <c r="J1865" s="227"/>
      <c r="K1865" s="227"/>
      <c r="L1865" s="227"/>
      <c r="M1865" s="227"/>
      <c r="N1865" s="227"/>
      <c r="O1865" s="227"/>
      <c r="P1865" s="227"/>
      <c r="Q1865" s="227"/>
      <c r="R1865" s="227"/>
      <c r="S1865" s="227"/>
      <c r="T1865" s="227"/>
      <c r="U1865" s="227"/>
      <c r="V1865" s="227"/>
      <c r="W1865" s="227"/>
      <c r="X1865" s="227"/>
      <c r="Y1865" s="227"/>
      <c r="Z1865" s="227"/>
      <c r="AA1865" s="227"/>
      <c r="AB1865" s="227"/>
      <c r="AC1865" s="227"/>
      <c r="AD1865" s="227"/>
      <c r="AE1865" s="227"/>
      <c r="AF1865" s="227"/>
      <c r="AG1865" s="227"/>
      <c r="AH1865" s="227"/>
      <c r="AI1865" s="227"/>
    </row>
    <row r="1866" hidden="1">
      <c r="A1866" s="227"/>
      <c r="B1866" s="227"/>
      <c r="C1866" s="227"/>
      <c r="D1866" s="227"/>
      <c r="E1866" s="227"/>
      <c r="F1866" s="227"/>
      <c r="G1866" s="227"/>
      <c r="H1866" s="227"/>
      <c r="I1866" s="227"/>
      <c r="J1866" s="227"/>
      <c r="K1866" s="227"/>
      <c r="L1866" s="227"/>
      <c r="M1866" s="227"/>
      <c r="N1866" s="227"/>
      <c r="O1866" s="227"/>
      <c r="P1866" s="227"/>
      <c r="Q1866" s="227"/>
      <c r="R1866" s="227"/>
      <c r="S1866" s="227"/>
      <c r="T1866" s="227"/>
      <c r="U1866" s="227"/>
      <c r="V1866" s="227"/>
      <c r="W1866" s="227"/>
      <c r="X1866" s="227"/>
      <c r="Y1866" s="227"/>
      <c r="Z1866" s="227"/>
      <c r="AA1866" s="227"/>
      <c r="AB1866" s="227"/>
      <c r="AC1866" s="227"/>
      <c r="AD1866" s="227"/>
      <c r="AE1866" s="227"/>
      <c r="AF1866" s="227"/>
      <c r="AG1866" s="227"/>
      <c r="AH1866" s="227"/>
      <c r="AI1866" s="227"/>
    </row>
    <row r="1867" hidden="1">
      <c r="A1867" s="227"/>
      <c r="B1867" s="227"/>
      <c r="C1867" s="227"/>
      <c r="D1867" s="227"/>
      <c r="E1867" s="227"/>
      <c r="F1867" s="227"/>
      <c r="G1867" s="227"/>
      <c r="H1867" s="227"/>
      <c r="I1867" s="227"/>
      <c r="J1867" s="227"/>
      <c r="K1867" s="227"/>
      <c r="L1867" s="227"/>
      <c r="M1867" s="227"/>
      <c r="N1867" s="227"/>
      <c r="O1867" s="227"/>
      <c r="P1867" s="227"/>
      <c r="Q1867" s="227"/>
      <c r="R1867" s="227"/>
      <c r="S1867" s="227"/>
      <c r="T1867" s="227"/>
      <c r="U1867" s="227"/>
      <c r="V1867" s="227"/>
      <c r="W1867" s="227"/>
      <c r="X1867" s="227"/>
      <c r="Y1867" s="227"/>
      <c r="Z1867" s="227"/>
      <c r="AA1867" s="227"/>
      <c r="AB1867" s="227"/>
      <c r="AC1867" s="227"/>
      <c r="AD1867" s="227"/>
      <c r="AE1867" s="227"/>
      <c r="AF1867" s="227"/>
      <c r="AG1867" s="227"/>
      <c r="AH1867" s="227"/>
      <c r="AI1867" s="227"/>
    </row>
    <row r="1868" hidden="1">
      <c r="A1868" s="227"/>
      <c r="B1868" s="227"/>
      <c r="C1868" s="227"/>
      <c r="D1868" s="227"/>
      <c r="E1868" s="227"/>
      <c r="F1868" s="227"/>
      <c r="G1868" s="227"/>
      <c r="H1868" s="227"/>
      <c r="I1868" s="227"/>
      <c r="J1868" s="227"/>
      <c r="K1868" s="227"/>
      <c r="L1868" s="227"/>
      <c r="M1868" s="227"/>
      <c r="N1868" s="227"/>
      <c r="O1868" s="227"/>
      <c r="P1868" s="227"/>
      <c r="Q1868" s="227"/>
      <c r="R1868" s="227"/>
      <c r="S1868" s="227"/>
      <c r="T1868" s="227"/>
      <c r="U1868" s="227"/>
      <c r="V1868" s="227"/>
      <c r="W1868" s="227"/>
      <c r="X1868" s="227"/>
      <c r="Y1868" s="227"/>
      <c r="Z1868" s="227"/>
      <c r="AA1868" s="227"/>
      <c r="AB1868" s="227"/>
      <c r="AC1868" s="227"/>
      <c r="AD1868" s="227"/>
      <c r="AE1868" s="227"/>
      <c r="AF1868" s="227"/>
      <c r="AG1868" s="227"/>
      <c r="AH1868" s="227"/>
      <c r="AI1868" s="227"/>
    </row>
    <row r="1869" hidden="1">
      <c r="A1869" s="227"/>
      <c r="B1869" s="227"/>
      <c r="C1869" s="227"/>
      <c r="D1869" s="227"/>
      <c r="E1869" s="227"/>
      <c r="F1869" s="227"/>
      <c r="G1869" s="227"/>
      <c r="H1869" s="227"/>
      <c r="I1869" s="227"/>
      <c r="J1869" s="227"/>
      <c r="K1869" s="227"/>
      <c r="L1869" s="227"/>
      <c r="M1869" s="227"/>
      <c r="N1869" s="227"/>
      <c r="O1869" s="227"/>
      <c r="P1869" s="227"/>
      <c r="Q1869" s="227"/>
      <c r="R1869" s="227"/>
      <c r="S1869" s="227"/>
      <c r="T1869" s="227"/>
      <c r="U1869" s="227"/>
      <c r="V1869" s="227"/>
      <c r="W1869" s="227"/>
      <c r="X1869" s="227"/>
      <c r="Y1869" s="227"/>
      <c r="Z1869" s="227"/>
      <c r="AA1869" s="227"/>
      <c r="AB1869" s="227"/>
      <c r="AC1869" s="227"/>
      <c r="AD1869" s="227"/>
      <c r="AE1869" s="227"/>
      <c r="AF1869" s="227"/>
      <c r="AG1869" s="227"/>
      <c r="AH1869" s="227"/>
      <c r="AI1869" s="227"/>
    </row>
    <row r="1870" hidden="1">
      <c r="A1870" s="227"/>
      <c r="B1870" s="227"/>
      <c r="C1870" s="227"/>
      <c r="D1870" s="227"/>
      <c r="E1870" s="227"/>
      <c r="F1870" s="227"/>
      <c r="G1870" s="227"/>
      <c r="H1870" s="227"/>
      <c r="I1870" s="227"/>
      <c r="J1870" s="227"/>
      <c r="K1870" s="227"/>
      <c r="L1870" s="227"/>
      <c r="M1870" s="227"/>
      <c r="N1870" s="227"/>
      <c r="O1870" s="227"/>
      <c r="P1870" s="227"/>
      <c r="Q1870" s="227"/>
      <c r="R1870" s="227"/>
      <c r="S1870" s="227"/>
      <c r="T1870" s="227"/>
      <c r="U1870" s="227"/>
      <c r="V1870" s="227"/>
      <c r="W1870" s="227"/>
      <c r="X1870" s="227"/>
      <c r="Y1870" s="227"/>
      <c r="Z1870" s="227"/>
      <c r="AA1870" s="227"/>
      <c r="AB1870" s="227"/>
      <c r="AC1870" s="227"/>
      <c r="AD1870" s="227"/>
      <c r="AE1870" s="227"/>
      <c r="AF1870" s="227"/>
      <c r="AG1870" s="227"/>
      <c r="AH1870" s="227"/>
      <c r="AI1870" s="227"/>
    </row>
    <row r="1871" hidden="1">
      <c r="A1871" s="227"/>
      <c r="B1871" s="227"/>
      <c r="C1871" s="227"/>
      <c r="D1871" s="227"/>
      <c r="E1871" s="227"/>
      <c r="F1871" s="227"/>
      <c r="G1871" s="227"/>
      <c r="H1871" s="227"/>
      <c r="I1871" s="227"/>
      <c r="J1871" s="227"/>
      <c r="K1871" s="227"/>
      <c r="L1871" s="227"/>
      <c r="M1871" s="227"/>
      <c r="N1871" s="227"/>
      <c r="O1871" s="227"/>
      <c r="P1871" s="227"/>
      <c r="Q1871" s="227"/>
      <c r="R1871" s="227"/>
      <c r="S1871" s="227"/>
      <c r="T1871" s="227"/>
      <c r="U1871" s="227"/>
      <c r="V1871" s="227"/>
      <c r="W1871" s="227"/>
      <c r="X1871" s="227"/>
      <c r="Y1871" s="227"/>
      <c r="Z1871" s="227"/>
      <c r="AA1871" s="227"/>
      <c r="AB1871" s="227"/>
      <c r="AC1871" s="227"/>
      <c r="AD1871" s="227"/>
      <c r="AE1871" s="227"/>
      <c r="AF1871" s="227"/>
      <c r="AG1871" s="227"/>
      <c r="AH1871" s="227"/>
      <c r="AI1871" s="227"/>
    </row>
    <row r="1872" hidden="1">
      <c r="A1872" s="227"/>
      <c r="B1872" s="227"/>
      <c r="C1872" s="227"/>
      <c r="D1872" s="227"/>
      <c r="E1872" s="227"/>
      <c r="F1872" s="227"/>
      <c r="G1872" s="227"/>
      <c r="H1872" s="227"/>
      <c r="I1872" s="227"/>
      <c r="J1872" s="227"/>
      <c r="K1872" s="227"/>
      <c r="L1872" s="227"/>
      <c r="M1872" s="227"/>
      <c r="N1872" s="227"/>
      <c r="O1872" s="227"/>
      <c r="P1872" s="227"/>
      <c r="Q1872" s="227"/>
      <c r="R1872" s="227"/>
      <c r="S1872" s="227"/>
      <c r="T1872" s="227"/>
      <c r="U1872" s="227"/>
      <c r="V1872" s="227"/>
      <c r="W1872" s="227"/>
      <c r="X1872" s="227"/>
      <c r="Y1872" s="227"/>
      <c r="Z1872" s="227"/>
      <c r="AA1872" s="227"/>
      <c r="AB1872" s="227"/>
      <c r="AC1872" s="227"/>
      <c r="AD1872" s="227"/>
      <c r="AE1872" s="227"/>
      <c r="AF1872" s="227"/>
      <c r="AG1872" s="227"/>
      <c r="AH1872" s="227"/>
      <c r="AI1872" s="227"/>
    </row>
    <row r="1873" hidden="1">
      <c r="A1873" s="227"/>
      <c r="B1873" s="227"/>
      <c r="C1873" s="227"/>
      <c r="D1873" s="227"/>
      <c r="E1873" s="227"/>
      <c r="F1873" s="227"/>
      <c r="G1873" s="227"/>
      <c r="H1873" s="227"/>
      <c r="I1873" s="227"/>
      <c r="J1873" s="227"/>
      <c r="K1873" s="227"/>
      <c r="L1873" s="227"/>
      <c r="M1873" s="227"/>
      <c r="N1873" s="227"/>
      <c r="O1873" s="227"/>
      <c r="P1873" s="227"/>
      <c r="Q1873" s="227"/>
      <c r="R1873" s="227"/>
      <c r="S1873" s="227"/>
      <c r="T1873" s="227"/>
      <c r="U1873" s="227"/>
      <c r="V1873" s="227"/>
      <c r="W1873" s="227"/>
      <c r="X1873" s="227"/>
      <c r="Y1873" s="227"/>
      <c r="Z1873" s="227"/>
      <c r="AA1873" s="227"/>
      <c r="AB1873" s="227"/>
      <c r="AC1873" s="227"/>
      <c r="AD1873" s="227"/>
      <c r="AE1873" s="227"/>
      <c r="AF1873" s="227"/>
      <c r="AG1873" s="227"/>
      <c r="AH1873" s="227"/>
      <c r="AI1873" s="227"/>
    </row>
    <row r="1874" hidden="1">
      <c r="A1874" s="227"/>
      <c r="B1874" s="227"/>
      <c r="C1874" s="227"/>
      <c r="D1874" s="227"/>
      <c r="E1874" s="227"/>
      <c r="F1874" s="227"/>
      <c r="G1874" s="227"/>
      <c r="H1874" s="227"/>
      <c r="I1874" s="227"/>
      <c r="J1874" s="227"/>
      <c r="K1874" s="227"/>
      <c r="L1874" s="227"/>
      <c r="M1874" s="227"/>
      <c r="N1874" s="227"/>
      <c r="O1874" s="227"/>
      <c r="P1874" s="227"/>
      <c r="Q1874" s="227"/>
      <c r="R1874" s="227"/>
      <c r="S1874" s="227"/>
      <c r="T1874" s="227"/>
      <c r="U1874" s="227"/>
      <c r="V1874" s="227"/>
      <c r="W1874" s="227"/>
      <c r="X1874" s="227"/>
      <c r="Y1874" s="227"/>
      <c r="Z1874" s="227"/>
      <c r="AA1874" s="227"/>
      <c r="AB1874" s="227"/>
      <c r="AC1874" s="227"/>
      <c r="AD1874" s="227"/>
      <c r="AE1874" s="227"/>
      <c r="AF1874" s="227"/>
      <c r="AG1874" s="227"/>
      <c r="AH1874" s="227"/>
      <c r="AI1874" s="227"/>
    </row>
    <row r="1875" hidden="1">
      <c r="A1875" s="227"/>
      <c r="B1875" s="227"/>
      <c r="C1875" s="227"/>
      <c r="D1875" s="227"/>
      <c r="E1875" s="227"/>
      <c r="F1875" s="227"/>
      <c r="G1875" s="227"/>
      <c r="H1875" s="227"/>
      <c r="I1875" s="227"/>
      <c r="J1875" s="227"/>
      <c r="K1875" s="227"/>
      <c r="L1875" s="227"/>
      <c r="M1875" s="227"/>
      <c r="N1875" s="227"/>
      <c r="O1875" s="227"/>
      <c r="P1875" s="227"/>
      <c r="Q1875" s="227"/>
      <c r="R1875" s="227"/>
      <c r="S1875" s="227"/>
      <c r="T1875" s="227"/>
      <c r="U1875" s="227"/>
      <c r="V1875" s="227"/>
      <c r="W1875" s="227"/>
      <c r="X1875" s="227"/>
      <c r="Y1875" s="227"/>
      <c r="Z1875" s="227"/>
      <c r="AA1875" s="227"/>
      <c r="AB1875" s="227"/>
      <c r="AC1875" s="227"/>
      <c r="AD1875" s="227"/>
      <c r="AE1875" s="227"/>
      <c r="AF1875" s="227"/>
      <c r="AG1875" s="227"/>
      <c r="AH1875" s="227"/>
      <c r="AI1875" s="227"/>
    </row>
    <row r="1876" hidden="1">
      <c r="A1876" s="227"/>
      <c r="B1876" s="227"/>
      <c r="C1876" s="227"/>
      <c r="D1876" s="227"/>
      <c r="E1876" s="227"/>
      <c r="F1876" s="227"/>
      <c r="G1876" s="227"/>
      <c r="H1876" s="227"/>
      <c r="I1876" s="227"/>
      <c r="J1876" s="227"/>
      <c r="K1876" s="227"/>
      <c r="L1876" s="227"/>
      <c r="M1876" s="227"/>
      <c r="N1876" s="227"/>
      <c r="O1876" s="227"/>
      <c r="P1876" s="227"/>
      <c r="Q1876" s="227"/>
      <c r="R1876" s="227"/>
      <c r="S1876" s="227"/>
      <c r="T1876" s="227"/>
      <c r="U1876" s="227"/>
      <c r="V1876" s="227"/>
      <c r="W1876" s="227"/>
      <c r="X1876" s="227"/>
      <c r="Y1876" s="227"/>
      <c r="Z1876" s="227"/>
      <c r="AA1876" s="227"/>
      <c r="AB1876" s="227"/>
      <c r="AC1876" s="227"/>
      <c r="AD1876" s="227"/>
      <c r="AE1876" s="227"/>
      <c r="AF1876" s="227"/>
      <c r="AG1876" s="227"/>
      <c r="AH1876" s="227"/>
      <c r="AI1876" s="227"/>
    </row>
    <row r="1877" hidden="1">
      <c r="A1877" s="227"/>
      <c r="B1877" s="227"/>
      <c r="C1877" s="227"/>
      <c r="D1877" s="227"/>
      <c r="E1877" s="227"/>
      <c r="F1877" s="227"/>
      <c r="G1877" s="227"/>
      <c r="H1877" s="227"/>
      <c r="I1877" s="227"/>
      <c r="J1877" s="227"/>
      <c r="K1877" s="227"/>
      <c r="L1877" s="227"/>
      <c r="M1877" s="227"/>
      <c r="N1877" s="227"/>
      <c r="O1877" s="227"/>
      <c r="P1877" s="227"/>
      <c r="Q1877" s="227"/>
      <c r="R1877" s="227"/>
      <c r="S1877" s="227"/>
      <c r="T1877" s="227"/>
      <c r="U1877" s="227"/>
      <c r="V1877" s="227"/>
      <c r="W1877" s="227"/>
      <c r="X1877" s="227"/>
      <c r="Y1877" s="227"/>
      <c r="Z1877" s="227"/>
      <c r="AA1877" s="227"/>
      <c r="AB1877" s="227"/>
      <c r="AC1877" s="227"/>
      <c r="AD1877" s="227"/>
      <c r="AE1877" s="227"/>
      <c r="AF1877" s="227"/>
      <c r="AG1877" s="227"/>
      <c r="AH1877" s="227"/>
      <c r="AI1877" s="227"/>
    </row>
    <row r="1878" hidden="1">
      <c r="A1878" s="227"/>
      <c r="B1878" s="227"/>
      <c r="C1878" s="227"/>
      <c r="D1878" s="227"/>
      <c r="E1878" s="227"/>
      <c r="F1878" s="227"/>
      <c r="G1878" s="227"/>
      <c r="H1878" s="227"/>
      <c r="I1878" s="227"/>
      <c r="J1878" s="227"/>
      <c r="K1878" s="227"/>
      <c r="L1878" s="227"/>
      <c r="M1878" s="227"/>
      <c r="N1878" s="227"/>
      <c r="O1878" s="227"/>
      <c r="P1878" s="227"/>
      <c r="Q1878" s="227"/>
      <c r="R1878" s="227"/>
      <c r="S1878" s="227"/>
      <c r="T1878" s="227"/>
      <c r="U1878" s="227"/>
      <c r="V1878" s="227"/>
      <c r="W1878" s="227"/>
      <c r="X1878" s="227"/>
      <c r="Y1878" s="227"/>
      <c r="Z1878" s="227"/>
      <c r="AA1878" s="227"/>
      <c r="AB1878" s="227"/>
      <c r="AC1878" s="227"/>
      <c r="AD1878" s="227"/>
      <c r="AE1878" s="227"/>
      <c r="AF1878" s="227"/>
      <c r="AG1878" s="227"/>
      <c r="AH1878" s="227"/>
      <c r="AI1878" s="227"/>
    </row>
    <row r="1879" hidden="1">
      <c r="A1879" s="227"/>
      <c r="B1879" s="227"/>
      <c r="C1879" s="227"/>
      <c r="D1879" s="227"/>
      <c r="E1879" s="227"/>
      <c r="F1879" s="227"/>
      <c r="G1879" s="227"/>
      <c r="H1879" s="227"/>
      <c r="I1879" s="227"/>
      <c r="J1879" s="227"/>
      <c r="K1879" s="227"/>
      <c r="L1879" s="227"/>
      <c r="M1879" s="227"/>
      <c r="N1879" s="227"/>
      <c r="O1879" s="227"/>
      <c r="P1879" s="227"/>
      <c r="Q1879" s="227"/>
      <c r="R1879" s="227"/>
      <c r="S1879" s="227"/>
      <c r="T1879" s="227"/>
      <c r="U1879" s="227"/>
      <c r="V1879" s="227"/>
      <c r="W1879" s="227"/>
      <c r="X1879" s="227"/>
      <c r="Y1879" s="227"/>
      <c r="Z1879" s="227"/>
      <c r="AA1879" s="227"/>
      <c r="AB1879" s="227"/>
      <c r="AC1879" s="227"/>
      <c r="AD1879" s="227"/>
      <c r="AE1879" s="227"/>
      <c r="AF1879" s="227"/>
      <c r="AG1879" s="227"/>
      <c r="AH1879" s="227"/>
      <c r="AI1879" s="227"/>
    </row>
    <row r="1880" hidden="1">
      <c r="A1880" s="227"/>
      <c r="B1880" s="227"/>
      <c r="C1880" s="227"/>
      <c r="D1880" s="227"/>
      <c r="E1880" s="227"/>
      <c r="F1880" s="227"/>
      <c r="G1880" s="227"/>
      <c r="H1880" s="227"/>
      <c r="I1880" s="227"/>
      <c r="J1880" s="227"/>
      <c r="K1880" s="227"/>
      <c r="L1880" s="227"/>
      <c r="M1880" s="227"/>
      <c r="N1880" s="227"/>
      <c r="O1880" s="227"/>
      <c r="P1880" s="227"/>
      <c r="Q1880" s="227"/>
      <c r="R1880" s="227"/>
      <c r="S1880" s="227"/>
      <c r="T1880" s="227"/>
      <c r="U1880" s="227"/>
      <c r="V1880" s="227"/>
      <c r="W1880" s="227"/>
      <c r="X1880" s="227"/>
      <c r="Y1880" s="227"/>
      <c r="Z1880" s="227"/>
      <c r="AA1880" s="227"/>
      <c r="AB1880" s="227"/>
      <c r="AC1880" s="227"/>
      <c r="AD1880" s="227"/>
      <c r="AE1880" s="227"/>
      <c r="AF1880" s="227"/>
      <c r="AG1880" s="227"/>
      <c r="AH1880" s="227"/>
      <c r="AI1880" s="227"/>
    </row>
    <row r="1881" hidden="1">
      <c r="A1881" s="227"/>
      <c r="B1881" s="227"/>
      <c r="C1881" s="227"/>
      <c r="D1881" s="227"/>
      <c r="E1881" s="227"/>
      <c r="F1881" s="227"/>
      <c r="G1881" s="227"/>
      <c r="H1881" s="227"/>
      <c r="I1881" s="227"/>
      <c r="J1881" s="227"/>
      <c r="K1881" s="227"/>
      <c r="L1881" s="227"/>
      <c r="M1881" s="227"/>
      <c r="N1881" s="227"/>
      <c r="O1881" s="227"/>
      <c r="P1881" s="227"/>
      <c r="Q1881" s="227"/>
      <c r="R1881" s="227"/>
      <c r="S1881" s="227"/>
      <c r="T1881" s="227"/>
      <c r="U1881" s="227"/>
      <c r="V1881" s="227"/>
      <c r="W1881" s="227"/>
      <c r="X1881" s="227"/>
      <c r="Y1881" s="227"/>
      <c r="Z1881" s="227"/>
      <c r="AA1881" s="227"/>
      <c r="AB1881" s="227"/>
      <c r="AC1881" s="227"/>
      <c r="AD1881" s="227"/>
      <c r="AE1881" s="227"/>
      <c r="AF1881" s="227"/>
      <c r="AG1881" s="227"/>
      <c r="AH1881" s="227"/>
      <c r="AI1881" s="227"/>
    </row>
    <row r="1882" hidden="1">
      <c r="A1882" s="227"/>
      <c r="B1882" s="227"/>
      <c r="C1882" s="227"/>
      <c r="D1882" s="227"/>
      <c r="E1882" s="227"/>
      <c r="F1882" s="227"/>
      <c r="G1882" s="227"/>
      <c r="H1882" s="227"/>
      <c r="I1882" s="227"/>
      <c r="J1882" s="227"/>
      <c r="K1882" s="227"/>
      <c r="L1882" s="227"/>
      <c r="M1882" s="227"/>
      <c r="N1882" s="227"/>
      <c r="O1882" s="227"/>
      <c r="P1882" s="227"/>
      <c r="Q1882" s="227"/>
      <c r="R1882" s="227"/>
      <c r="S1882" s="227"/>
      <c r="T1882" s="227"/>
      <c r="U1882" s="227"/>
      <c r="V1882" s="227"/>
      <c r="W1882" s="227"/>
      <c r="X1882" s="227"/>
      <c r="Y1882" s="227"/>
      <c r="Z1882" s="227"/>
      <c r="AA1882" s="227"/>
      <c r="AB1882" s="227"/>
      <c r="AC1882" s="227"/>
      <c r="AD1882" s="227"/>
      <c r="AE1882" s="227"/>
      <c r="AF1882" s="227"/>
      <c r="AG1882" s="227"/>
      <c r="AH1882" s="227"/>
      <c r="AI1882" s="227"/>
    </row>
    <row r="1883" hidden="1">
      <c r="A1883" s="227"/>
      <c r="B1883" s="227"/>
      <c r="C1883" s="227"/>
      <c r="D1883" s="227"/>
      <c r="E1883" s="227"/>
      <c r="F1883" s="227"/>
      <c r="G1883" s="227"/>
      <c r="H1883" s="227"/>
      <c r="I1883" s="227"/>
      <c r="J1883" s="227"/>
      <c r="K1883" s="227"/>
      <c r="L1883" s="227"/>
      <c r="M1883" s="227"/>
      <c r="N1883" s="227"/>
      <c r="O1883" s="227"/>
      <c r="P1883" s="227"/>
      <c r="Q1883" s="227"/>
      <c r="R1883" s="227"/>
      <c r="S1883" s="227"/>
      <c r="T1883" s="227"/>
      <c r="U1883" s="227"/>
      <c r="V1883" s="227"/>
      <c r="W1883" s="227"/>
      <c r="X1883" s="227"/>
      <c r="Y1883" s="227"/>
      <c r="Z1883" s="227"/>
      <c r="AA1883" s="227"/>
      <c r="AB1883" s="227"/>
      <c r="AC1883" s="227"/>
      <c r="AD1883" s="227"/>
      <c r="AE1883" s="227"/>
      <c r="AF1883" s="227"/>
      <c r="AG1883" s="227"/>
      <c r="AH1883" s="227"/>
      <c r="AI1883" s="227"/>
    </row>
    <row r="1884" hidden="1">
      <c r="A1884" s="227"/>
      <c r="B1884" s="227"/>
      <c r="C1884" s="227"/>
      <c r="D1884" s="227"/>
      <c r="E1884" s="227"/>
      <c r="F1884" s="227"/>
      <c r="G1884" s="227"/>
      <c r="H1884" s="227"/>
      <c r="I1884" s="227"/>
      <c r="J1884" s="227"/>
      <c r="K1884" s="227"/>
      <c r="L1884" s="227"/>
      <c r="M1884" s="227"/>
      <c r="N1884" s="227"/>
      <c r="O1884" s="227"/>
      <c r="P1884" s="227"/>
      <c r="Q1884" s="227"/>
      <c r="R1884" s="227"/>
      <c r="S1884" s="227"/>
      <c r="T1884" s="227"/>
      <c r="U1884" s="227"/>
      <c r="V1884" s="227"/>
      <c r="W1884" s="227"/>
      <c r="X1884" s="227"/>
      <c r="Y1884" s="227"/>
      <c r="Z1884" s="227"/>
      <c r="AA1884" s="227"/>
      <c r="AB1884" s="227"/>
      <c r="AC1884" s="227"/>
      <c r="AD1884" s="227"/>
      <c r="AE1884" s="227"/>
      <c r="AF1884" s="227"/>
      <c r="AG1884" s="227"/>
      <c r="AH1884" s="227"/>
      <c r="AI1884" s="227"/>
    </row>
    <row r="1885" hidden="1">
      <c r="A1885" s="227"/>
      <c r="B1885" s="227"/>
      <c r="C1885" s="227"/>
      <c r="D1885" s="227"/>
      <c r="E1885" s="227"/>
      <c r="F1885" s="227"/>
      <c r="G1885" s="227"/>
      <c r="H1885" s="227"/>
      <c r="I1885" s="227"/>
      <c r="J1885" s="227"/>
      <c r="K1885" s="227"/>
      <c r="L1885" s="227"/>
      <c r="M1885" s="227"/>
      <c r="N1885" s="227"/>
      <c r="O1885" s="227"/>
      <c r="P1885" s="227"/>
      <c r="Q1885" s="227"/>
      <c r="R1885" s="227"/>
      <c r="S1885" s="227"/>
      <c r="T1885" s="227"/>
      <c r="U1885" s="227"/>
      <c r="V1885" s="227"/>
      <c r="W1885" s="227"/>
      <c r="X1885" s="227"/>
      <c r="Y1885" s="227"/>
      <c r="Z1885" s="227"/>
      <c r="AA1885" s="227"/>
      <c r="AB1885" s="227"/>
      <c r="AC1885" s="227"/>
      <c r="AD1885" s="227"/>
      <c r="AE1885" s="227"/>
      <c r="AF1885" s="227"/>
      <c r="AG1885" s="227"/>
      <c r="AH1885" s="227"/>
      <c r="AI1885" s="227"/>
    </row>
    <row r="1886" hidden="1">
      <c r="A1886" s="227"/>
      <c r="B1886" s="227"/>
      <c r="C1886" s="227"/>
      <c r="D1886" s="227"/>
      <c r="E1886" s="227"/>
      <c r="F1886" s="227"/>
      <c r="G1886" s="227"/>
      <c r="H1886" s="227"/>
      <c r="I1886" s="227"/>
      <c r="J1886" s="227"/>
      <c r="K1886" s="227"/>
      <c r="L1886" s="227"/>
      <c r="M1886" s="227"/>
      <c r="N1886" s="227"/>
      <c r="O1886" s="227"/>
      <c r="P1886" s="227"/>
      <c r="Q1886" s="227"/>
      <c r="R1886" s="227"/>
      <c r="S1886" s="227"/>
      <c r="T1886" s="227"/>
      <c r="U1886" s="227"/>
      <c r="V1886" s="227"/>
      <c r="W1886" s="227"/>
      <c r="X1886" s="227"/>
      <c r="Y1886" s="227"/>
      <c r="Z1886" s="227"/>
      <c r="AA1886" s="227"/>
      <c r="AB1886" s="227"/>
      <c r="AC1886" s="227"/>
      <c r="AD1886" s="227"/>
      <c r="AE1886" s="227"/>
      <c r="AF1886" s="227"/>
      <c r="AG1886" s="227"/>
      <c r="AH1886" s="227"/>
      <c r="AI1886" s="227"/>
    </row>
    <row r="1887" hidden="1">
      <c r="A1887" s="227"/>
      <c r="B1887" s="227"/>
      <c r="C1887" s="227"/>
      <c r="D1887" s="227"/>
      <c r="E1887" s="227"/>
      <c r="F1887" s="227"/>
      <c r="G1887" s="227"/>
      <c r="H1887" s="227"/>
      <c r="I1887" s="227"/>
      <c r="J1887" s="227"/>
      <c r="K1887" s="227"/>
      <c r="L1887" s="227"/>
      <c r="M1887" s="227"/>
      <c r="N1887" s="227"/>
      <c r="O1887" s="227"/>
      <c r="P1887" s="227"/>
      <c r="Q1887" s="227"/>
      <c r="R1887" s="227"/>
      <c r="S1887" s="227"/>
      <c r="T1887" s="227"/>
      <c r="U1887" s="227"/>
      <c r="V1887" s="227"/>
      <c r="W1887" s="227"/>
      <c r="X1887" s="227"/>
      <c r="Y1887" s="227"/>
      <c r="Z1887" s="227"/>
      <c r="AA1887" s="227"/>
      <c r="AB1887" s="227"/>
      <c r="AC1887" s="227"/>
      <c r="AD1887" s="227"/>
      <c r="AE1887" s="227"/>
      <c r="AF1887" s="227"/>
      <c r="AG1887" s="227"/>
      <c r="AH1887" s="227"/>
      <c r="AI1887" s="227"/>
    </row>
    <row r="1888" hidden="1">
      <c r="A1888" s="227"/>
      <c r="B1888" s="227"/>
      <c r="C1888" s="227"/>
      <c r="D1888" s="227"/>
      <c r="E1888" s="227"/>
      <c r="F1888" s="227"/>
      <c r="G1888" s="227"/>
      <c r="H1888" s="227"/>
      <c r="I1888" s="227"/>
      <c r="J1888" s="227"/>
      <c r="K1888" s="227"/>
      <c r="L1888" s="227"/>
      <c r="M1888" s="227"/>
      <c r="N1888" s="227"/>
      <c r="O1888" s="227"/>
      <c r="P1888" s="227"/>
      <c r="Q1888" s="227"/>
      <c r="R1888" s="227"/>
      <c r="S1888" s="227"/>
      <c r="T1888" s="227"/>
      <c r="U1888" s="227"/>
      <c r="V1888" s="227"/>
      <c r="W1888" s="227"/>
      <c r="X1888" s="227"/>
      <c r="Y1888" s="227"/>
      <c r="Z1888" s="227"/>
      <c r="AA1888" s="227"/>
      <c r="AB1888" s="227"/>
      <c r="AC1888" s="227"/>
      <c r="AD1888" s="227"/>
      <c r="AE1888" s="227"/>
      <c r="AF1888" s="227"/>
      <c r="AG1888" s="227"/>
      <c r="AH1888" s="227"/>
      <c r="AI1888" s="227"/>
    </row>
    <row r="1889" hidden="1">
      <c r="A1889" s="227"/>
      <c r="B1889" s="227"/>
      <c r="C1889" s="227"/>
      <c r="D1889" s="227"/>
      <c r="E1889" s="227"/>
      <c r="F1889" s="227"/>
      <c r="G1889" s="227"/>
      <c r="H1889" s="227"/>
      <c r="I1889" s="227"/>
      <c r="J1889" s="227"/>
      <c r="K1889" s="227"/>
      <c r="L1889" s="227"/>
      <c r="M1889" s="227"/>
      <c r="N1889" s="227"/>
      <c r="O1889" s="227"/>
      <c r="P1889" s="227"/>
      <c r="Q1889" s="227"/>
      <c r="R1889" s="227"/>
      <c r="S1889" s="227"/>
      <c r="T1889" s="227"/>
      <c r="U1889" s="227"/>
      <c r="V1889" s="227"/>
      <c r="W1889" s="227"/>
      <c r="X1889" s="227"/>
      <c r="Y1889" s="227"/>
      <c r="Z1889" s="227"/>
      <c r="AA1889" s="227"/>
      <c r="AB1889" s="227"/>
      <c r="AC1889" s="227"/>
      <c r="AD1889" s="227"/>
      <c r="AE1889" s="227"/>
      <c r="AF1889" s="227"/>
      <c r="AG1889" s="227"/>
      <c r="AH1889" s="227"/>
      <c r="AI1889" s="227"/>
    </row>
    <row r="1890" hidden="1">
      <c r="A1890" s="227"/>
      <c r="B1890" s="227"/>
      <c r="C1890" s="227"/>
      <c r="D1890" s="227"/>
      <c r="E1890" s="227"/>
      <c r="F1890" s="227"/>
      <c r="G1890" s="227"/>
      <c r="H1890" s="227"/>
      <c r="I1890" s="227"/>
      <c r="J1890" s="227"/>
      <c r="K1890" s="227"/>
      <c r="L1890" s="227"/>
      <c r="M1890" s="227"/>
      <c r="N1890" s="227"/>
      <c r="O1890" s="227"/>
      <c r="P1890" s="227"/>
      <c r="Q1890" s="227"/>
      <c r="R1890" s="227"/>
      <c r="S1890" s="227"/>
      <c r="T1890" s="227"/>
      <c r="U1890" s="227"/>
      <c r="V1890" s="227"/>
      <c r="W1890" s="227"/>
      <c r="X1890" s="227"/>
      <c r="Y1890" s="227"/>
      <c r="Z1890" s="227"/>
      <c r="AA1890" s="227"/>
      <c r="AB1890" s="227"/>
      <c r="AC1890" s="227"/>
      <c r="AD1890" s="227"/>
      <c r="AE1890" s="227"/>
      <c r="AF1890" s="227"/>
      <c r="AG1890" s="227"/>
      <c r="AH1890" s="227"/>
      <c r="AI1890" s="227"/>
    </row>
    <row r="1891" hidden="1">
      <c r="A1891" s="227"/>
      <c r="B1891" s="227"/>
      <c r="C1891" s="227"/>
      <c r="D1891" s="227"/>
      <c r="E1891" s="227"/>
      <c r="F1891" s="227"/>
      <c r="G1891" s="227"/>
      <c r="H1891" s="227"/>
      <c r="I1891" s="227"/>
      <c r="J1891" s="227"/>
      <c r="K1891" s="227"/>
      <c r="L1891" s="227"/>
      <c r="M1891" s="227"/>
      <c r="N1891" s="227"/>
      <c r="O1891" s="227"/>
      <c r="P1891" s="227"/>
      <c r="Q1891" s="227"/>
      <c r="R1891" s="227"/>
      <c r="S1891" s="227"/>
      <c r="T1891" s="227"/>
      <c r="U1891" s="227"/>
      <c r="V1891" s="227"/>
      <c r="W1891" s="227"/>
      <c r="X1891" s="227"/>
      <c r="Y1891" s="227"/>
      <c r="Z1891" s="227"/>
      <c r="AA1891" s="227"/>
      <c r="AB1891" s="227"/>
      <c r="AC1891" s="227"/>
      <c r="AD1891" s="227"/>
      <c r="AE1891" s="227"/>
      <c r="AF1891" s="227"/>
      <c r="AG1891" s="227"/>
      <c r="AH1891" s="227"/>
      <c r="AI1891" s="227"/>
    </row>
    <row r="1892" hidden="1">
      <c r="A1892" s="227"/>
      <c r="B1892" s="227"/>
      <c r="C1892" s="227"/>
      <c r="D1892" s="227"/>
      <c r="E1892" s="227"/>
      <c r="F1892" s="227"/>
      <c r="G1892" s="227"/>
      <c r="H1892" s="227"/>
      <c r="I1892" s="227"/>
      <c r="J1892" s="227"/>
      <c r="K1892" s="227"/>
      <c r="L1892" s="227"/>
      <c r="M1892" s="227"/>
      <c r="N1892" s="227"/>
      <c r="O1892" s="227"/>
      <c r="P1892" s="227"/>
      <c r="Q1892" s="227"/>
      <c r="R1892" s="227"/>
      <c r="S1892" s="227"/>
      <c r="T1892" s="227"/>
      <c r="U1892" s="227"/>
      <c r="V1892" s="227"/>
      <c r="W1892" s="227"/>
      <c r="X1892" s="227"/>
      <c r="Y1892" s="227"/>
      <c r="Z1892" s="227"/>
      <c r="AA1892" s="227"/>
      <c r="AB1892" s="227"/>
      <c r="AC1892" s="227"/>
      <c r="AD1892" s="227"/>
      <c r="AE1892" s="227"/>
      <c r="AF1892" s="227"/>
      <c r="AG1892" s="227"/>
      <c r="AH1892" s="227"/>
      <c r="AI1892" s="227"/>
    </row>
    <row r="1893" hidden="1">
      <c r="A1893" s="227"/>
      <c r="B1893" s="227"/>
      <c r="C1893" s="227"/>
      <c r="D1893" s="227"/>
      <c r="E1893" s="227"/>
      <c r="F1893" s="227"/>
      <c r="G1893" s="227"/>
      <c r="H1893" s="227"/>
      <c r="I1893" s="227"/>
      <c r="J1893" s="227"/>
      <c r="K1893" s="227"/>
      <c r="L1893" s="227"/>
      <c r="M1893" s="227"/>
      <c r="N1893" s="227"/>
      <c r="O1893" s="227"/>
      <c r="P1893" s="227"/>
      <c r="Q1893" s="227"/>
      <c r="R1893" s="227"/>
      <c r="S1893" s="227"/>
      <c r="T1893" s="227"/>
      <c r="U1893" s="227"/>
      <c r="V1893" s="227"/>
      <c r="W1893" s="227"/>
      <c r="X1893" s="227"/>
      <c r="Y1893" s="227"/>
      <c r="Z1893" s="227"/>
      <c r="AA1893" s="227"/>
      <c r="AB1893" s="227"/>
      <c r="AC1893" s="227"/>
      <c r="AD1893" s="227"/>
      <c r="AE1893" s="227"/>
      <c r="AF1893" s="227"/>
      <c r="AG1893" s="227"/>
      <c r="AH1893" s="227"/>
      <c r="AI1893" s="227"/>
    </row>
    <row r="1894" hidden="1">
      <c r="A1894" s="227"/>
      <c r="B1894" s="227"/>
      <c r="C1894" s="227"/>
      <c r="D1894" s="227"/>
      <c r="E1894" s="227"/>
      <c r="F1894" s="227"/>
      <c r="G1894" s="227"/>
      <c r="H1894" s="227"/>
      <c r="I1894" s="227"/>
      <c r="J1894" s="227"/>
      <c r="K1894" s="227"/>
      <c r="L1894" s="227"/>
      <c r="M1894" s="227"/>
      <c r="N1894" s="227"/>
      <c r="O1894" s="227"/>
      <c r="P1894" s="227"/>
      <c r="Q1894" s="227"/>
      <c r="R1894" s="227"/>
      <c r="S1894" s="227"/>
      <c r="T1894" s="227"/>
      <c r="U1894" s="227"/>
      <c r="V1894" s="227"/>
      <c r="W1894" s="227"/>
      <c r="X1894" s="227"/>
      <c r="Y1894" s="227"/>
      <c r="Z1894" s="227"/>
      <c r="AA1894" s="227"/>
      <c r="AB1894" s="227"/>
      <c r="AC1894" s="227"/>
      <c r="AD1894" s="227"/>
      <c r="AE1894" s="227"/>
      <c r="AF1894" s="227"/>
      <c r="AG1894" s="227"/>
      <c r="AH1894" s="227"/>
      <c r="AI1894" s="227"/>
    </row>
    <row r="1895" hidden="1">
      <c r="A1895" s="227"/>
      <c r="B1895" s="227"/>
      <c r="C1895" s="227"/>
      <c r="D1895" s="227"/>
      <c r="E1895" s="227"/>
      <c r="F1895" s="227"/>
      <c r="G1895" s="227"/>
      <c r="H1895" s="227"/>
      <c r="I1895" s="227"/>
      <c r="J1895" s="227"/>
      <c r="K1895" s="227"/>
      <c r="L1895" s="227"/>
      <c r="M1895" s="227"/>
      <c r="N1895" s="227"/>
      <c r="O1895" s="227"/>
      <c r="P1895" s="227"/>
      <c r="Q1895" s="227"/>
      <c r="R1895" s="227"/>
      <c r="S1895" s="227"/>
      <c r="T1895" s="227"/>
      <c r="U1895" s="227"/>
      <c r="V1895" s="227"/>
      <c r="W1895" s="227"/>
      <c r="X1895" s="227"/>
      <c r="Y1895" s="227"/>
      <c r="Z1895" s="227"/>
      <c r="AA1895" s="227"/>
      <c r="AB1895" s="227"/>
      <c r="AC1895" s="227"/>
      <c r="AD1895" s="227"/>
      <c r="AE1895" s="227"/>
      <c r="AF1895" s="227"/>
      <c r="AG1895" s="227"/>
      <c r="AH1895" s="227"/>
      <c r="AI1895" s="227"/>
    </row>
    <row r="1896" hidden="1">
      <c r="A1896" s="227"/>
      <c r="B1896" s="227"/>
      <c r="C1896" s="227"/>
      <c r="D1896" s="227"/>
      <c r="E1896" s="227"/>
      <c r="F1896" s="227"/>
      <c r="G1896" s="227"/>
      <c r="H1896" s="227"/>
      <c r="I1896" s="227"/>
      <c r="J1896" s="227"/>
      <c r="K1896" s="227"/>
      <c r="L1896" s="227"/>
      <c r="M1896" s="227"/>
      <c r="N1896" s="227"/>
      <c r="O1896" s="227"/>
      <c r="P1896" s="227"/>
      <c r="Q1896" s="227"/>
      <c r="R1896" s="227"/>
      <c r="S1896" s="227"/>
      <c r="T1896" s="227"/>
      <c r="U1896" s="227"/>
      <c r="V1896" s="227"/>
      <c r="W1896" s="227"/>
      <c r="X1896" s="227"/>
      <c r="Y1896" s="227"/>
      <c r="Z1896" s="227"/>
      <c r="AA1896" s="227"/>
      <c r="AB1896" s="227"/>
      <c r="AC1896" s="227"/>
      <c r="AD1896" s="227"/>
      <c r="AE1896" s="227"/>
      <c r="AF1896" s="227"/>
      <c r="AG1896" s="227"/>
      <c r="AH1896" s="227"/>
      <c r="AI1896" s="227"/>
    </row>
    <row r="1897" hidden="1">
      <c r="A1897" s="227"/>
      <c r="B1897" s="227"/>
      <c r="C1897" s="227"/>
      <c r="D1897" s="227"/>
      <c r="E1897" s="227"/>
      <c r="F1897" s="227"/>
      <c r="G1897" s="227"/>
      <c r="H1897" s="227"/>
      <c r="I1897" s="227"/>
      <c r="J1897" s="227"/>
      <c r="K1897" s="227"/>
      <c r="L1897" s="227"/>
      <c r="M1897" s="227"/>
      <c r="N1897" s="227"/>
      <c r="O1897" s="227"/>
      <c r="P1897" s="227"/>
      <c r="Q1897" s="227"/>
      <c r="R1897" s="227"/>
      <c r="S1897" s="227"/>
      <c r="T1897" s="227"/>
      <c r="U1897" s="227"/>
      <c r="V1897" s="227"/>
      <c r="W1897" s="227"/>
      <c r="X1897" s="227"/>
      <c r="Y1897" s="227"/>
      <c r="Z1897" s="227"/>
      <c r="AA1897" s="227"/>
      <c r="AB1897" s="227"/>
      <c r="AC1897" s="227"/>
      <c r="AD1897" s="227"/>
      <c r="AE1897" s="227"/>
      <c r="AF1897" s="227"/>
      <c r="AG1897" s="227"/>
      <c r="AH1897" s="227"/>
      <c r="AI1897" s="227"/>
    </row>
    <row r="1898" hidden="1">
      <c r="A1898" s="227"/>
      <c r="B1898" s="227"/>
      <c r="C1898" s="227"/>
      <c r="D1898" s="227"/>
      <c r="E1898" s="227"/>
      <c r="F1898" s="227"/>
      <c r="G1898" s="227"/>
      <c r="H1898" s="227"/>
      <c r="I1898" s="227"/>
      <c r="J1898" s="227"/>
      <c r="K1898" s="227"/>
      <c r="L1898" s="227"/>
      <c r="M1898" s="227"/>
      <c r="N1898" s="227"/>
      <c r="O1898" s="227"/>
      <c r="P1898" s="227"/>
      <c r="Q1898" s="227"/>
      <c r="R1898" s="227"/>
      <c r="S1898" s="227"/>
      <c r="T1898" s="227"/>
      <c r="U1898" s="227"/>
      <c r="V1898" s="227"/>
      <c r="W1898" s="227"/>
      <c r="X1898" s="227"/>
      <c r="Y1898" s="227"/>
      <c r="Z1898" s="227"/>
      <c r="AA1898" s="227"/>
      <c r="AB1898" s="227"/>
      <c r="AC1898" s="227"/>
      <c r="AD1898" s="227"/>
      <c r="AE1898" s="227"/>
      <c r="AF1898" s="227"/>
      <c r="AG1898" s="227"/>
      <c r="AH1898" s="227"/>
      <c r="AI1898" s="227"/>
    </row>
    <row r="1899" hidden="1">
      <c r="A1899" s="227"/>
      <c r="B1899" s="227"/>
      <c r="C1899" s="227"/>
      <c r="D1899" s="227"/>
      <c r="E1899" s="227"/>
      <c r="F1899" s="227"/>
      <c r="G1899" s="227"/>
      <c r="H1899" s="227"/>
      <c r="I1899" s="227"/>
      <c r="J1899" s="227"/>
      <c r="K1899" s="227"/>
      <c r="L1899" s="227"/>
      <c r="M1899" s="227"/>
      <c r="N1899" s="227"/>
      <c r="O1899" s="227"/>
      <c r="P1899" s="227"/>
      <c r="Q1899" s="227"/>
      <c r="R1899" s="227"/>
      <c r="S1899" s="227"/>
      <c r="T1899" s="227"/>
      <c r="U1899" s="227"/>
      <c r="V1899" s="227"/>
      <c r="W1899" s="227"/>
      <c r="X1899" s="227"/>
      <c r="Y1899" s="227"/>
      <c r="Z1899" s="227"/>
      <c r="AA1899" s="227"/>
      <c r="AB1899" s="227"/>
      <c r="AC1899" s="227"/>
      <c r="AD1899" s="227"/>
      <c r="AE1899" s="227"/>
      <c r="AF1899" s="227"/>
      <c r="AG1899" s="227"/>
      <c r="AH1899" s="227"/>
      <c r="AI1899" s="227"/>
    </row>
    <row r="1900" hidden="1">
      <c r="A1900" s="227"/>
      <c r="B1900" s="227"/>
      <c r="C1900" s="227"/>
      <c r="D1900" s="227"/>
      <c r="E1900" s="227"/>
      <c r="F1900" s="227"/>
      <c r="G1900" s="227"/>
      <c r="H1900" s="227"/>
      <c r="I1900" s="227"/>
      <c r="J1900" s="227"/>
      <c r="K1900" s="227"/>
      <c r="L1900" s="227"/>
      <c r="M1900" s="227"/>
      <c r="N1900" s="227"/>
      <c r="O1900" s="227"/>
      <c r="P1900" s="227"/>
      <c r="Q1900" s="227"/>
      <c r="R1900" s="227"/>
      <c r="S1900" s="227"/>
      <c r="T1900" s="227"/>
      <c r="U1900" s="227"/>
      <c r="V1900" s="227"/>
      <c r="W1900" s="227"/>
      <c r="X1900" s="227"/>
      <c r="Y1900" s="227"/>
      <c r="Z1900" s="227"/>
      <c r="AA1900" s="227"/>
      <c r="AB1900" s="227"/>
      <c r="AC1900" s="227"/>
      <c r="AD1900" s="227"/>
      <c r="AE1900" s="227"/>
      <c r="AF1900" s="227"/>
      <c r="AG1900" s="227"/>
      <c r="AH1900" s="227"/>
      <c r="AI1900" s="227"/>
    </row>
    <row r="1901" hidden="1">
      <c r="A1901" s="227"/>
      <c r="B1901" s="227"/>
      <c r="C1901" s="227"/>
      <c r="D1901" s="227"/>
      <c r="E1901" s="227"/>
      <c r="F1901" s="227"/>
      <c r="G1901" s="227"/>
      <c r="H1901" s="227"/>
      <c r="I1901" s="227"/>
      <c r="J1901" s="227"/>
      <c r="K1901" s="227"/>
      <c r="L1901" s="227"/>
      <c r="M1901" s="227"/>
      <c r="N1901" s="227"/>
      <c r="O1901" s="227"/>
      <c r="P1901" s="227"/>
      <c r="Q1901" s="227"/>
      <c r="R1901" s="227"/>
      <c r="S1901" s="227"/>
      <c r="T1901" s="227"/>
      <c r="U1901" s="227"/>
      <c r="V1901" s="227"/>
      <c r="W1901" s="227"/>
      <c r="X1901" s="227"/>
      <c r="Y1901" s="227"/>
      <c r="Z1901" s="227"/>
      <c r="AA1901" s="227"/>
      <c r="AB1901" s="227"/>
      <c r="AC1901" s="227"/>
      <c r="AD1901" s="227"/>
      <c r="AE1901" s="227"/>
      <c r="AF1901" s="227"/>
      <c r="AG1901" s="227"/>
      <c r="AH1901" s="227"/>
      <c r="AI1901" s="227"/>
    </row>
    <row r="1902" hidden="1">
      <c r="A1902" s="227"/>
      <c r="B1902" s="227"/>
      <c r="C1902" s="227"/>
      <c r="D1902" s="227"/>
      <c r="E1902" s="227"/>
      <c r="F1902" s="227"/>
      <c r="G1902" s="227"/>
      <c r="H1902" s="227"/>
      <c r="I1902" s="227"/>
      <c r="J1902" s="227"/>
      <c r="K1902" s="227"/>
      <c r="L1902" s="227"/>
      <c r="M1902" s="227"/>
      <c r="N1902" s="227"/>
      <c r="O1902" s="227"/>
      <c r="P1902" s="227"/>
      <c r="Q1902" s="227"/>
      <c r="R1902" s="227"/>
      <c r="S1902" s="227"/>
      <c r="T1902" s="227"/>
      <c r="U1902" s="227"/>
      <c r="V1902" s="227"/>
      <c r="W1902" s="227"/>
      <c r="X1902" s="227"/>
      <c r="Y1902" s="227"/>
      <c r="Z1902" s="227"/>
      <c r="AA1902" s="227"/>
      <c r="AB1902" s="227"/>
      <c r="AC1902" s="227"/>
      <c r="AD1902" s="227"/>
      <c r="AE1902" s="227"/>
      <c r="AF1902" s="227"/>
      <c r="AG1902" s="227"/>
      <c r="AH1902" s="227"/>
      <c r="AI1902" s="227"/>
    </row>
    <row r="1903" hidden="1">
      <c r="A1903" s="227"/>
      <c r="B1903" s="227"/>
      <c r="C1903" s="227"/>
      <c r="D1903" s="227"/>
      <c r="E1903" s="227"/>
      <c r="F1903" s="227"/>
      <c r="G1903" s="227"/>
      <c r="H1903" s="227"/>
      <c r="I1903" s="227"/>
      <c r="J1903" s="227"/>
      <c r="K1903" s="227"/>
      <c r="L1903" s="227"/>
      <c r="M1903" s="227"/>
      <c r="N1903" s="227"/>
      <c r="O1903" s="227"/>
      <c r="P1903" s="227"/>
      <c r="Q1903" s="227"/>
      <c r="R1903" s="227"/>
      <c r="S1903" s="227"/>
      <c r="T1903" s="227"/>
      <c r="U1903" s="227"/>
      <c r="V1903" s="227"/>
      <c r="W1903" s="227"/>
      <c r="X1903" s="227"/>
      <c r="Y1903" s="227"/>
      <c r="Z1903" s="227"/>
      <c r="AA1903" s="227"/>
      <c r="AB1903" s="227"/>
      <c r="AC1903" s="227"/>
      <c r="AD1903" s="227"/>
      <c r="AE1903" s="227"/>
      <c r="AF1903" s="227"/>
      <c r="AG1903" s="227"/>
      <c r="AH1903" s="227"/>
      <c r="AI1903" s="227"/>
    </row>
    <row r="1904" hidden="1">
      <c r="A1904" s="227"/>
      <c r="B1904" s="227"/>
      <c r="C1904" s="227"/>
      <c r="D1904" s="227"/>
      <c r="E1904" s="227"/>
      <c r="F1904" s="227"/>
      <c r="G1904" s="227"/>
      <c r="H1904" s="227"/>
      <c r="I1904" s="227"/>
      <c r="J1904" s="227"/>
      <c r="K1904" s="227"/>
      <c r="L1904" s="227"/>
      <c r="M1904" s="227"/>
      <c r="N1904" s="227"/>
      <c r="O1904" s="227"/>
      <c r="P1904" s="227"/>
      <c r="Q1904" s="227"/>
      <c r="R1904" s="227"/>
      <c r="S1904" s="227"/>
      <c r="T1904" s="227"/>
      <c r="U1904" s="227"/>
      <c r="V1904" s="227"/>
      <c r="W1904" s="227"/>
      <c r="X1904" s="227"/>
      <c r="Y1904" s="227"/>
      <c r="Z1904" s="227"/>
      <c r="AA1904" s="227"/>
      <c r="AB1904" s="227"/>
      <c r="AC1904" s="227"/>
      <c r="AD1904" s="227"/>
      <c r="AE1904" s="227"/>
      <c r="AF1904" s="227"/>
      <c r="AG1904" s="227"/>
      <c r="AH1904" s="227"/>
      <c r="AI1904" s="227"/>
    </row>
    <row r="1905" hidden="1">
      <c r="A1905" s="227"/>
      <c r="B1905" s="227"/>
      <c r="C1905" s="227"/>
      <c r="D1905" s="227"/>
      <c r="E1905" s="227"/>
      <c r="F1905" s="227"/>
      <c r="G1905" s="227"/>
      <c r="H1905" s="227"/>
      <c r="I1905" s="227"/>
      <c r="J1905" s="227"/>
      <c r="K1905" s="227"/>
      <c r="L1905" s="227"/>
      <c r="M1905" s="227"/>
      <c r="N1905" s="227"/>
      <c r="O1905" s="227"/>
      <c r="P1905" s="227"/>
      <c r="Q1905" s="227"/>
      <c r="R1905" s="227"/>
      <c r="S1905" s="227"/>
      <c r="T1905" s="227"/>
      <c r="U1905" s="227"/>
      <c r="V1905" s="227"/>
      <c r="W1905" s="227"/>
      <c r="X1905" s="227"/>
      <c r="Y1905" s="227"/>
      <c r="Z1905" s="227"/>
      <c r="AA1905" s="227"/>
      <c r="AB1905" s="227"/>
      <c r="AC1905" s="227"/>
      <c r="AD1905" s="227"/>
      <c r="AE1905" s="227"/>
      <c r="AF1905" s="227"/>
      <c r="AG1905" s="227"/>
      <c r="AH1905" s="227"/>
      <c r="AI1905" s="227"/>
    </row>
    <row r="1906" hidden="1">
      <c r="A1906" s="227"/>
      <c r="B1906" s="227"/>
      <c r="C1906" s="227"/>
      <c r="D1906" s="227"/>
      <c r="E1906" s="227"/>
      <c r="F1906" s="227"/>
      <c r="G1906" s="227"/>
      <c r="H1906" s="227"/>
      <c r="I1906" s="227"/>
      <c r="J1906" s="227"/>
      <c r="K1906" s="227"/>
      <c r="L1906" s="227"/>
      <c r="M1906" s="227"/>
      <c r="N1906" s="227"/>
      <c r="O1906" s="227"/>
      <c r="P1906" s="227"/>
      <c r="Q1906" s="227"/>
      <c r="R1906" s="227"/>
      <c r="S1906" s="227"/>
      <c r="T1906" s="227"/>
      <c r="U1906" s="227"/>
      <c r="V1906" s="227"/>
      <c r="W1906" s="227"/>
      <c r="X1906" s="227"/>
      <c r="Y1906" s="227"/>
      <c r="Z1906" s="227"/>
      <c r="AA1906" s="227"/>
      <c r="AB1906" s="227"/>
      <c r="AC1906" s="227"/>
      <c r="AD1906" s="227"/>
      <c r="AE1906" s="227"/>
      <c r="AF1906" s="227"/>
      <c r="AG1906" s="227"/>
      <c r="AH1906" s="227"/>
      <c r="AI1906" s="227"/>
    </row>
    <row r="1907" hidden="1">
      <c r="A1907" s="227"/>
      <c r="B1907" s="227"/>
      <c r="C1907" s="227"/>
      <c r="D1907" s="227"/>
      <c r="E1907" s="227"/>
      <c r="F1907" s="227"/>
      <c r="G1907" s="227"/>
      <c r="H1907" s="227"/>
      <c r="I1907" s="227"/>
      <c r="J1907" s="227"/>
      <c r="K1907" s="227"/>
      <c r="L1907" s="227"/>
      <c r="M1907" s="227"/>
      <c r="N1907" s="227"/>
      <c r="O1907" s="227"/>
      <c r="P1907" s="227"/>
      <c r="Q1907" s="227"/>
      <c r="R1907" s="227"/>
      <c r="S1907" s="227"/>
      <c r="T1907" s="227"/>
      <c r="U1907" s="227"/>
      <c r="V1907" s="227"/>
      <c r="W1907" s="227"/>
      <c r="X1907" s="227"/>
      <c r="Y1907" s="227"/>
      <c r="Z1907" s="227"/>
      <c r="AA1907" s="227"/>
      <c r="AB1907" s="227"/>
      <c r="AC1907" s="227"/>
      <c r="AD1907" s="227"/>
      <c r="AE1907" s="227"/>
      <c r="AF1907" s="227"/>
      <c r="AG1907" s="227"/>
      <c r="AH1907" s="227"/>
      <c r="AI1907" s="227"/>
    </row>
    <row r="1908" hidden="1">
      <c r="A1908" s="227"/>
      <c r="B1908" s="227"/>
      <c r="C1908" s="227"/>
      <c r="D1908" s="227"/>
      <c r="E1908" s="227"/>
      <c r="F1908" s="227"/>
      <c r="G1908" s="227"/>
      <c r="H1908" s="227"/>
      <c r="I1908" s="227"/>
      <c r="J1908" s="227"/>
      <c r="K1908" s="227"/>
      <c r="L1908" s="227"/>
      <c r="M1908" s="227"/>
      <c r="N1908" s="227"/>
      <c r="O1908" s="227"/>
      <c r="P1908" s="227"/>
      <c r="Q1908" s="227"/>
      <c r="R1908" s="227"/>
      <c r="S1908" s="227"/>
      <c r="T1908" s="227"/>
      <c r="U1908" s="227"/>
      <c r="V1908" s="227"/>
      <c r="W1908" s="227"/>
      <c r="X1908" s="227"/>
      <c r="Y1908" s="227"/>
      <c r="Z1908" s="227"/>
      <c r="AA1908" s="227"/>
      <c r="AB1908" s="227"/>
      <c r="AC1908" s="227"/>
      <c r="AD1908" s="227"/>
      <c r="AE1908" s="227"/>
      <c r="AF1908" s="227"/>
      <c r="AG1908" s="227"/>
      <c r="AH1908" s="227"/>
      <c r="AI1908" s="227"/>
    </row>
    <row r="1909" hidden="1">
      <c r="A1909" s="227"/>
      <c r="B1909" s="227"/>
      <c r="C1909" s="227"/>
      <c r="D1909" s="227"/>
      <c r="E1909" s="227"/>
      <c r="F1909" s="227"/>
      <c r="G1909" s="227"/>
      <c r="H1909" s="227"/>
      <c r="I1909" s="227"/>
      <c r="J1909" s="227"/>
      <c r="K1909" s="227"/>
      <c r="L1909" s="227"/>
      <c r="M1909" s="227"/>
      <c r="N1909" s="227"/>
      <c r="O1909" s="227"/>
      <c r="P1909" s="227"/>
      <c r="Q1909" s="227"/>
      <c r="R1909" s="227"/>
      <c r="S1909" s="227"/>
      <c r="T1909" s="227"/>
      <c r="U1909" s="227"/>
      <c r="V1909" s="227"/>
      <c r="W1909" s="227"/>
      <c r="X1909" s="227"/>
      <c r="Y1909" s="227"/>
      <c r="Z1909" s="227"/>
      <c r="AA1909" s="227"/>
      <c r="AB1909" s="227"/>
      <c r="AC1909" s="227"/>
      <c r="AD1909" s="227"/>
      <c r="AE1909" s="227"/>
      <c r="AF1909" s="227"/>
      <c r="AG1909" s="227"/>
      <c r="AH1909" s="227"/>
      <c r="AI1909" s="227"/>
    </row>
    <row r="1910" hidden="1">
      <c r="A1910" s="227"/>
      <c r="B1910" s="227"/>
      <c r="C1910" s="227"/>
      <c r="D1910" s="227"/>
      <c r="E1910" s="227"/>
      <c r="F1910" s="227"/>
      <c r="G1910" s="227"/>
      <c r="H1910" s="227"/>
      <c r="I1910" s="227"/>
      <c r="J1910" s="227"/>
      <c r="K1910" s="227"/>
      <c r="L1910" s="227"/>
      <c r="M1910" s="227"/>
      <c r="N1910" s="227"/>
      <c r="O1910" s="227"/>
      <c r="P1910" s="227"/>
      <c r="Q1910" s="227"/>
      <c r="R1910" s="227"/>
      <c r="S1910" s="227"/>
      <c r="T1910" s="227"/>
      <c r="U1910" s="227"/>
      <c r="V1910" s="227"/>
      <c r="W1910" s="227"/>
      <c r="X1910" s="227"/>
      <c r="Y1910" s="227"/>
      <c r="Z1910" s="227"/>
      <c r="AA1910" s="227"/>
      <c r="AB1910" s="227"/>
      <c r="AC1910" s="227"/>
      <c r="AD1910" s="227"/>
      <c r="AE1910" s="227"/>
      <c r="AF1910" s="227"/>
      <c r="AG1910" s="227"/>
      <c r="AH1910" s="227"/>
      <c r="AI1910" s="227"/>
    </row>
    <row r="1911" hidden="1">
      <c r="A1911" s="227"/>
      <c r="B1911" s="227"/>
      <c r="C1911" s="227"/>
      <c r="D1911" s="227"/>
      <c r="E1911" s="227"/>
      <c r="F1911" s="227"/>
      <c r="G1911" s="227"/>
      <c r="H1911" s="227"/>
      <c r="I1911" s="227"/>
      <c r="J1911" s="227"/>
      <c r="K1911" s="227"/>
      <c r="L1911" s="227"/>
      <c r="M1911" s="227"/>
      <c r="N1911" s="227"/>
      <c r="O1911" s="227"/>
      <c r="P1911" s="227"/>
      <c r="Q1911" s="227"/>
      <c r="R1911" s="227"/>
      <c r="S1911" s="227"/>
      <c r="T1911" s="227"/>
      <c r="U1911" s="227"/>
      <c r="V1911" s="227"/>
      <c r="W1911" s="227"/>
      <c r="X1911" s="227"/>
      <c r="Y1911" s="227"/>
      <c r="Z1911" s="227"/>
      <c r="AA1911" s="227"/>
      <c r="AB1911" s="227"/>
      <c r="AC1911" s="227"/>
      <c r="AD1911" s="227"/>
      <c r="AE1911" s="227"/>
      <c r="AF1911" s="227"/>
      <c r="AG1911" s="227"/>
      <c r="AH1911" s="227"/>
      <c r="AI1911" s="227"/>
    </row>
    <row r="1912" hidden="1">
      <c r="A1912" s="227"/>
      <c r="B1912" s="227"/>
      <c r="C1912" s="227"/>
      <c r="D1912" s="227"/>
      <c r="E1912" s="227"/>
      <c r="F1912" s="227"/>
      <c r="G1912" s="227"/>
      <c r="H1912" s="227"/>
      <c r="I1912" s="227"/>
      <c r="J1912" s="227"/>
      <c r="K1912" s="227"/>
      <c r="L1912" s="227"/>
      <c r="M1912" s="227"/>
      <c r="N1912" s="227"/>
      <c r="O1912" s="227"/>
      <c r="P1912" s="227"/>
      <c r="Q1912" s="227"/>
      <c r="R1912" s="227"/>
      <c r="S1912" s="227"/>
      <c r="T1912" s="227"/>
      <c r="U1912" s="227"/>
      <c r="V1912" s="227"/>
      <c r="W1912" s="227"/>
      <c r="X1912" s="227"/>
      <c r="Y1912" s="227"/>
      <c r="Z1912" s="227"/>
      <c r="AA1912" s="227"/>
      <c r="AB1912" s="227"/>
      <c r="AC1912" s="227"/>
      <c r="AD1912" s="227"/>
      <c r="AE1912" s="227"/>
      <c r="AF1912" s="227"/>
      <c r="AG1912" s="227"/>
      <c r="AH1912" s="227"/>
      <c r="AI1912" s="227"/>
    </row>
    <row r="1913" hidden="1">
      <c r="A1913" s="227"/>
      <c r="B1913" s="227"/>
      <c r="C1913" s="227"/>
      <c r="D1913" s="227"/>
      <c r="E1913" s="227"/>
      <c r="F1913" s="227"/>
      <c r="G1913" s="227"/>
      <c r="H1913" s="227"/>
      <c r="I1913" s="227"/>
      <c r="J1913" s="227"/>
      <c r="K1913" s="227"/>
      <c r="L1913" s="227"/>
      <c r="M1913" s="227"/>
      <c r="N1913" s="227"/>
      <c r="O1913" s="227"/>
      <c r="P1913" s="227"/>
      <c r="Q1913" s="227"/>
      <c r="R1913" s="227"/>
      <c r="S1913" s="227"/>
      <c r="T1913" s="227"/>
      <c r="U1913" s="227"/>
      <c r="V1913" s="227"/>
      <c r="W1913" s="227"/>
      <c r="X1913" s="227"/>
      <c r="Y1913" s="227"/>
      <c r="Z1913" s="227"/>
      <c r="AA1913" s="227"/>
      <c r="AB1913" s="227"/>
      <c r="AC1913" s="227"/>
      <c r="AD1913" s="227"/>
      <c r="AE1913" s="227"/>
      <c r="AF1913" s="227"/>
      <c r="AG1913" s="227"/>
      <c r="AH1913" s="227"/>
      <c r="AI1913" s="227"/>
    </row>
    <row r="1914" hidden="1">
      <c r="A1914" s="227"/>
      <c r="B1914" s="227"/>
      <c r="C1914" s="227"/>
      <c r="D1914" s="227"/>
      <c r="E1914" s="227"/>
      <c r="F1914" s="227"/>
      <c r="G1914" s="227"/>
      <c r="H1914" s="227"/>
      <c r="I1914" s="227"/>
      <c r="J1914" s="227"/>
      <c r="K1914" s="227"/>
      <c r="L1914" s="227"/>
      <c r="M1914" s="227"/>
      <c r="N1914" s="227"/>
      <c r="O1914" s="227"/>
      <c r="P1914" s="227"/>
      <c r="Q1914" s="227"/>
      <c r="R1914" s="227"/>
      <c r="S1914" s="227"/>
      <c r="T1914" s="227"/>
      <c r="U1914" s="227"/>
      <c r="V1914" s="227"/>
      <c r="W1914" s="227"/>
      <c r="X1914" s="227"/>
      <c r="Y1914" s="227"/>
      <c r="Z1914" s="227"/>
      <c r="AA1914" s="227"/>
      <c r="AB1914" s="227"/>
      <c r="AC1914" s="227"/>
      <c r="AD1914" s="227"/>
      <c r="AE1914" s="227"/>
      <c r="AF1914" s="227"/>
      <c r="AG1914" s="227"/>
      <c r="AH1914" s="227"/>
      <c r="AI1914" s="227"/>
    </row>
    <row r="1915" hidden="1">
      <c r="A1915" s="227"/>
      <c r="B1915" s="227"/>
      <c r="C1915" s="227"/>
      <c r="D1915" s="227"/>
      <c r="E1915" s="227"/>
      <c r="F1915" s="227"/>
      <c r="G1915" s="227"/>
      <c r="H1915" s="227"/>
      <c r="I1915" s="227"/>
      <c r="J1915" s="227"/>
      <c r="K1915" s="227"/>
      <c r="L1915" s="227"/>
      <c r="M1915" s="227"/>
      <c r="N1915" s="227"/>
      <c r="O1915" s="227"/>
      <c r="P1915" s="227"/>
      <c r="Q1915" s="227"/>
      <c r="R1915" s="227"/>
      <c r="S1915" s="227"/>
      <c r="T1915" s="227"/>
      <c r="U1915" s="227"/>
      <c r="V1915" s="227"/>
      <c r="W1915" s="227"/>
      <c r="X1915" s="227"/>
      <c r="Y1915" s="227"/>
      <c r="Z1915" s="227"/>
      <c r="AA1915" s="227"/>
      <c r="AB1915" s="227"/>
      <c r="AC1915" s="227"/>
      <c r="AD1915" s="227"/>
      <c r="AE1915" s="227"/>
      <c r="AF1915" s="227"/>
      <c r="AG1915" s="227"/>
      <c r="AH1915" s="227"/>
      <c r="AI1915" s="227"/>
    </row>
    <row r="1916" hidden="1">
      <c r="A1916" s="227"/>
      <c r="B1916" s="227"/>
      <c r="C1916" s="227"/>
      <c r="D1916" s="227"/>
      <c r="E1916" s="227"/>
      <c r="F1916" s="227"/>
      <c r="G1916" s="227"/>
      <c r="H1916" s="227"/>
      <c r="I1916" s="227"/>
      <c r="J1916" s="227"/>
      <c r="K1916" s="227"/>
      <c r="L1916" s="227"/>
      <c r="M1916" s="227"/>
      <c r="N1916" s="227"/>
      <c r="O1916" s="227"/>
      <c r="P1916" s="227"/>
      <c r="Q1916" s="227"/>
      <c r="R1916" s="227"/>
      <c r="S1916" s="227"/>
      <c r="T1916" s="227"/>
      <c r="U1916" s="227"/>
      <c r="V1916" s="227"/>
      <c r="W1916" s="227"/>
      <c r="X1916" s="227"/>
      <c r="Y1916" s="227"/>
      <c r="Z1916" s="227"/>
      <c r="AA1916" s="227"/>
      <c r="AB1916" s="227"/>
      <c r="AC1916" s="227"/>
      <c r="AD1916" s="227"/>
      <c r="AE1916" s="227"/>
      <c r="AF1916" s="227"/>
      <c r="AG1916" s="227"/>
      <c r="AH1916" s="227"/>
      <c r="AI1916" s="227"/>
    </row>
    <row r="1917" hidden="1">
      <c r="A1917" s="227"/>
      <c r="B1917" s="227"/>
      <c r="C1917" s="227"/>
      <c r="D1917" s="227"/>
      <c r="E1917" s="227"/>
      <c r="F1917" s="227"/>
      <c r="G1917" s="227"/>
      <c r="H1917" s="227"/>
      <c r="I1917" s="227"/>
      <c r="J1917" s="227"/>
      <c r="K1917" s="227"/>
      <c r="L1917" s="227"/>
      <c r="M1917" s="227"/>
      <c r="N1917" s="227"/>
      <c r="O1917" s="227"/>
      <c r="P1917" s="227"/>
      <c r="Q1917" s="227"/>
      <c r="R1917" s="227"/>
      <c r="S1917" s="227"/>
      <c r="T1917" s="227"/>
      <c r="U1917" s="227"/>
      <c r="V1917" s="227"/>
      <c r="W1917" s="227"/>
      <c r="X1917" s="227"/>
      <c r="Y1917" s="227"/>
      <c r="Z1917" s="227"/>
      <c r="AA1917" s="227"/>
      <c r="AB1917" s="227"/>
      <c r="AC1917" s="227"/>
      <c r="AD1917" s="227"/>
      <c r="AE1917" s="227"/>
      <c r="AF1917" s="227"/>
      <c r="AG1917" s="227"/>
      <c r="AH1917" s="227"/>
      <c r="AI1917" s="227"/>
    </row>
    <row r="1918" hidden="1">
      <c r="A1918" s="227"/>
      <c r="B1918" s="227"/>
      <c r="C1918" s="227"/>
      <c r="D1918" s="227"/>
      <c r="E1918" s="227"/>
      <c r="F1918" s="227"/>
      <c r="G1918" s="227"/>
      <c r="H1918" s="227"/>
      <c r="I1918" s="227"/>
      <c r="J1918" s="227"/>
      <c r="K1918" s="227"/>
      <c r="L1918" s="227"/>
      <c r="M1918" s="227"/>
      <c r="N1918" s="227"/>
      <c r="O1918" s="227"/>
      <c r="P1918" s="227"/>
      <c r="Q1918" s="227"/>
      <c r="R1918" s="227"/>
      <c r="S1918" s="227"/>
      <c r="T1918" s="227"/>
      <c r="U1918" s="227"/>
      <c r="V1918" s="227"/>
      <c r="W1918" s="227"/>
      <c r="X1918" s="227"/>
      <c r="Y1918" s="227"/>
      <c r="Z1918" s="227"/>
      <c r="AA1918" s="227"/>
      <c r="AB1918" s="227"/>
      <c r="AC1918" s="227"/>
      <c r="AD1918" s="227"/>
      <c r="AE1918" s="227"/>
      <c r="AF1918" s="227"/>
      <c r="AG1918" s="227"/>
      <c r="AH1918" s="227"/>
      <c r="AI1918" s="227"/>
    </row>
    <row r="1919" hidden="1">
      <c r="A1919" s="227"/>
      <c r="B1919" s="227"/>
      <c r="C1919" s="227"/>
      <c r="D1919" s="227"/>
      <c r="E1919" s="227"/>
      <c r="F1919" s="227"/>
      <c r="G1919" s="227"/>
      <c r="H1919" s="227"/>
      <c r="I1919" s="227"/>
      <c r="J1919" s="227"/>
      <c r="K1919" s="227"/>
      <c r="L1919" s="227"/>
      <c r="M1919" s="227"/>
      <c r="N1919" s="227"/>
      <c r="O1919" s="227"/>
      <c r="P1919" s="227"/>
      <c r="Q1919" s="227"/>
      <c r="R1919" s="227"/>
      <c r="S1919" s="227"/>
      <c r="T1919" s="227"/>
      <c r="U1919" s="227"/>
      <c r="V1919" s="227"/>
      <c r="W1919" s="227"/>
      <c r="X1919" s="227"/>
      <c r="Y1919" s="227"/>
      <c r="Z1919" s="227"/>
      <c r="AA1919" s="227"/>
      <c r="AB1919" s="227"/>
      <c r="AC1919" s="227"/>
      <c r="AD1919" s="227"/>
      <c r="AE1919" s="227"/>
      <c r="AF1919" s="227"/>
      <c r="AG1919" s="227"/>
      <c r="AH1919" s="227"/>
      <c r="AI1919" s="227"/>
    </row>
    <row r="1920" hidden="1">
      <c r="A1920" s="227"/>
      <c r="B1920" s="227"/>
      <c r="C1920" s="227"/>
      <c r="D1920" s="227"/>
      <c r="E1920" s="227"/>
      <c r="F1920" s="227"/>
      <c r="G1920" s="227"/>
      <c r="H1920" s="227"/>
      <c r="I1920" s="227"/>
      <c r="J1920" s="227"/>
      <c r="K1920" s="227"/>
      <c r="L1920" s="227"/>
      <c r="M1920" s="227"/>
      <c r="N1920" s="227"/>
      <c r="O1920" s="227"/>
      <c r="P1920" s="227"/>
      <c r="Q1920" s="227"/>
      <c r="R1920" s="227"/>
      <c r="S1920" s="227"/>
      <c r="T1920" s="227"/>
      <c r="U1920" s="227"/>
      <c r="V1920" s="227"/>
      <c r="W1920" s="227"/>
      <c r="X1920" s="227"/>
      <c r="Y1920" s="227"/>
      <c r="Z1920" s="227"/>
      <c r="AA1920" s="227"/>
      <c r="AB1920" s="227"/>
      <c r="AC1920" s="227"/>
      <c r="AD1920" s="227"/>
      <c r="AE1920" s="227"/>
      <c r="AF1920" s="227"/>
      <c r="AG1920" s="227"/>
      <c r="AH1920" s="227"/>
      <c r="AI1920" s="227"/>
    </row>
    <row r="1921" hidden="1">
      <c r="A1921" s="227"/>
      <c r="B1921" s="227"/>
      <c r="C1921" s="227"/>
      <c r="D1921" s="227"/>
      <c r="E1921" s="227"/>
      <c r="F1921" s="227"/>
      <c r="G1921" s="227"/>
      <c r="H1921" s="227"/>
      <c r="I1921" s="227"/>
      <c r="J1921" s="227"/>
      <c r="K1921" s="227"/>
      <c r="L1921" s="227"/>
      <c r="M1921" s="227"/>
      <c r="N1921" s="227"/>
      <c r="O1921" s="227"/>
      <c r="P1921" s="227"/>
      <c r="Q1921" s="227"/>
      <c r="R1921" s="227"/>
      <c r="S1921" s="227"/>
      <c r="T1921" s="227"/>
      <c r="U1921" s="227"/>
      <c r="V1921" s="227"/>
      <c r="W1921" s="227"/>
      <c r="X1921" s="227"/>
      <c r="Y1921" s="227"/>
      <c r="Z1921" s="227"/>
      <c r="AA1921" s="227"/>
      <c r="AB1921" s="227"/>
      <c r="AC1921" s="227"/>
      <c r="AD1921" s="227"/>
      <c r="AE1921" s="227"/>
      <c r="AF1921" s="227"/>
      <c r="AG1921" s="227"/>
      <c r="AH1921" s="227"/>
      <c r="AI1921" s="227"/>
    </row>
    <row r="1922" hidden="1">
      <c r="A1922" s="227"/>
      <c r="B1922" s="227"/>
      <c r="C1922" s="227"/>
      <c r="D1922" s="227"/>
      <c r="E1922" s="227"/>
      <c r="F1922" s="227"/>
      <c r="G1922" s="227"/>
      <c r="H1922" s="227"/>
      <c r="I1922" s="227"/>
      <c r="J1922" s="227"/>
      <c r="K1922" s="227"/>
      <c r="L1922" s="227"/>
      <c r="M1922" s="227"/>
      <c r="N1922" s="227"/>
      <c r="O1922" s="227"/>
      <c r="P1922" s="227"/>
      <c r="Q1922" s="227"/>
      <c r="R1922" s="227"/>
      <c r="S1922" s="227"/>
      <c r="T1922" s="227"/>
      <c r="U1922" s="227"/>
      <c r="V1922" s="227"/>
      <c r="W1922" s="227"/>
      <c r="X1922" s="227"/>
      <c r="Y1922" s="227"/>
      <c r="Z1922" s="227"/>
      <c r="AA1922" s="227"/>
      <c r="AB1922" s="227"/>
      <c r="AC1922" s="227"/>
      <c r="AD1922" s="227"/>
      <c r="AE1922" s="227"/>
      <c r="AF1922" s="227"/>
      <c r="AG1922" s="227"/>
      <c r="AH1922" s="227"/>
      <c r="AI1922" s="227"/>
    </row>
    <row r="1923" hidden="1">
      <c r="A1923" s="227"/>
      <c r="B1923" s="227"/>
      <c r="C1923" s="227"/>
      <c r="D1923" s="227"/>
      <c r="E1923" s="227"/>
      <c r="F1923" s="227"/>
      <c r="G1923" s="227"/>
      <c r="H1923" s="227"/>
      <c r="I1923" s="227"/>
      <c r="J1923" s="227"/>
      <c r="K1923" s="227"/>
      <c r="L1923" s="227"/>
      <c r="M1923" s="227"/>
      <c r="N1923" s="227"/>
      <c r="O1923" s="227"/>
      <c r="P1923" s="227"/>
      <c r="Q1923" s="227"/>
      <c r="R1923" s="227"/>
      <c r="S1923" s="227"/>
      <c r="T1923" s="227"/>
      <c r="U1923" s="227"/>
      <c r="V1923" s="227"/>
      <c r="W1923" s="227"/>
      <c r="X1923" s="227"/>
      <c r="Y1923" s="227"/>
      <c r="Z1923" s="227"/>
      <c r="AA1923" s="227"/>
      <c r="AB1923" s="227"/>
      <c r="AC1923" s="227"/>
      <c r="AD1923" s="227"/>
      <c r="AE1923" s="227"/>
      <c r="AF1923" s="227"/>
      <c r="AG1923" s="227"/>
      <c r="AH1923" s="227"/>
      <c r="AI1923" s="227"/>
    </row>
    <row r="1924" hidden="1">
      <c r="A1924" s="227"/>
      <c r="B1924" s="227"/>
      <c r="C1924" s="227"/>
      <c r="D1924" s="227"/>
      <c r="E1924" s="227"/>
      <c r="F1924" s="227"/>
      <c r="G1924" s="227"/>
      <c r="H1924" s="227"/>
      <c r="I1924" s="227"/>
      <c r="J1924" s="227"/>
      <c r="K1924" s="227"/>
      <c r="L1924" s="227"/>
      <c r="M1924" s="227"/>
      <c r="N1924" s="227"/>
      <c r="O1924" s="227"/>
      <c r="P1924" s="227"/>
      <c r="Q1924" s="227"/>
      <c r="R1924" s="227"/>
      <c r="S1924" s="227"/>
      <c r="T1924" s="227"/>
      <c r="U1924" s="227"/>
      <c r="V1924" s="227"/>
      <c r="W1924" s="227"/>
      <c r="X1924" s="227"/>
      <c r="Y1924" s="227"/>
      <c r="Z1924" s="227"/>
      <c r="AA1924" s="227"/>
      <c r="AB1924" s="227"/>
      <c r="AC1924" s="227"/>
      <c r="AD1924" s="227"/>
      <c r="AE1924" s="227"/>
      <c r="AF1924" s="227"/>
      <c r="AG1924" s="227"/>
      <c r="AH1924" s="227"/>
      <c r="AI1924" s="227"/>
    </row>
    <row r="1925" hidden="1">
      <c r="A1925" s="227"/>
      <c r="B1925" s="227"/>
      <c r="C1925" s="227"/>
      <c r="D1925" s="227"/>
      <c r="E1925" s="227"/>
      <c r="F1925" s="227"/>
      <c r="G1925" s="227"/>
      <c r="H1925" s="227"/>
      <c r="I1925" s="227"/>
      <c r="J1925" s="227"/>
      <c r="K1925" s="227"/>
      <c r="L1925" s="227"/>
      <c r="M1925" s="227"/>
      <c r="N1925" s="227"/>
      <c r="O1925" s="227"/>
      <c r="P1925" s="227"/>
      <c r="Q1925" s="227"/>
      <c r="R1925" s="227"/>
      <c r="S1925" s="227"/>
      <c r="T1925" s="227"/>
      <c r="U1925" s="227"/>
      <c r="V1925" s="227"/>
      <c r="W1925" s="227"/>
      <c r="X1925" s="227"/>
      <c r="Y1925" s="227"/>
      <c r="Z1925" s="227"/>
      <c r="AA1925" s="227"/>
      <c r="AB1925" s="227"/>
      <c r="AC1925" s="227"/>
      <c r="AD1925" s="227"/>
      <c r="AE1925" s="227"/>
      <c r="AF1925" s="227"/>
      <c r="AG1925" s="227"/>
      <c r="AH1925" s="227"/>
      <c r="AI1925" s="227"/>
    </row>
    <row r="1926" hidden="1">
      <c r="A1926" s="227"/>
      <c r="B1926" s="227"/>
      <c r="C1926" s="227"/>
      <c r="D1926" s="227"/>
      <c r="E1926" s="227"/>
      <c r="F1926" s="227"/>
      <c r="G1926" s="227"/>
      <c r="H1926" s="227"/>
      <c r="I1926" s="227"/>
      <c r="J1926" s="227"/>
      <c r="K1926" s="227"/>
      <c r="L1926" s="227"/>
      <c r="M1926" s="227"/>
      <c r="N1926" s="227"/>
      <c r="O1926" s="227"/>
      <c r="P1926" s="227"/>
      <c r="Q1926" s="227"/>
      <c r="R1926" s="227"/>
      <c r="S1926" s="227"/>
      <c r="T1926" s="227"/>
      <c r="U1926" s="227"/>
      <c r="V1926" s="227"/>
      <c r="W1926" s="227"/>
      <c r="X1926" s="227"/>
      <c r="Y1926" s="227"/>
      <c r="Z1926" s="227"/>
      <c r="AA1926" s="227"/>
      <c r="AB1926" s="227"/>
      <c r="AC1926" s="227"/>
      <c r="AD1926" s="227"/>
      <c r="AE1926" s="227"/>
      <c r="AF1926" s="227"/>
      <c r="AG1926" s="227"/>
      <c r="AH1926" s="227"/>
      <c r="AI1926" s="227"/>
    </row>
    <row r="1927" hidden="1">
      <c r="A1927" s="227"/>
      <c r="B1927" s="227"/>
      <c r="C1927" s="227"/>
      <c r="D1927" s="227"/>
      <c r="E1927" s="227"/>
      <c r="F1927" s="227"/>
      <c r="G1927" s="227"/>
      <c r="H1927" s="227"/>
      <c r="I1927" s="227"/>
      <c r="J1927" s="227"/>
      <c r="K1927" s="227"/>
      <c r="L1927" s="227"/>
      <c r="M1927" s="227"/>
      <c r="N1927" s="227"/>
      <c r="O1927" s="227"/>
      <c r="P1927" s="227"/>
      <c r="Q1927" s="227"/>
      <c r="R1927" s="227"/>
      <c r="S1927" s="227"/>
      <c r="T1927" s="227"/>
      <c r="U1927" s="227"/>
      <c r="V1927" s="227"/>
      <c r="W1927" s="227"/>
      <c r="X1927" s="227"/>
      <c r="Y1927" s="227"/>
      <c r="Z1927" s="227"/>
      <c r="AA1927" s="227"/>
      <c r="AB1927" s="227"/>
      <c r="AC1927" s="227"/>
      <c r="AD1927" s="227"/>
      <c r="AE1927" s="227"/>
      <c r="AF1927" s="227"/>
      <c r="AG1927" s="227"/>
      <c r="AH1927" s="227"/>
      <c r="AI1927" s="227"/>
    </row>
    <row r="1928" hidden="1">
      <c r="A1928" s="227"/>
      <c r="B1928" s="227"/>
      <c r="C1928" s="227"/>
      <c r="D1928" s="227"/>
      <c r="E1928" s="227"/>
      <c r="F1928" s="227"/>
      <c r="G1928" s="227"/>
      <c r="H1928" s="227"/>
      <c r="I1928" s="227"/>
      <c r="J1928" s="227"/>
      <c r="K1928" s="227"/>
      <c r="L1928" s="227"/>
      <c r="M1928" s="227"/>
      <c r="N1928" s="227"/>
      <c r="O1928" s="227"/>
      <c r="P1928" s="227"/>
      <c r="Q1928" s="227"/>
      <c r="R1928" s="227"/>
      <c r="S1928" s="227"/>
      <c r="T1928" s="227"/>
      <c r="U1928" s="227"/>
      <c r="V1928" s="227"/>
      <c r="W1928" s="227"/>
      <c r="X1928" s="227"/>
      <c r="Y1928" s="227"/>
      <c r="Z1928" s="227"/>
      <c r="AA1928" s="227"/>
      <c r="AB1928" s="227"/>
      <c r="AC1928" s="227"/>
      <c r="AD1928" s="227"/>
      <c r="AE1928" s="227"/>
      <c r="AF1928" s="227"/>
      <c r="AG1928" s="227"/>
      <c r="AH1928" s="227"/>
      <c r="AI1928" s="227"/>
    </row>
    <row r="1929" hidden="1">
      <c r="A1929" s="227"/>
      <c r="B1929" s="227"/>
      <c r="C1929" s="227"/>
      <c r="D1929" s="227"/>
      <c r="E1929" s="227"/>
      <c r="F1929" s="227"/>
      <c r="G1929" s="227"/>
      <c r="H1929" s="227"/>
      <c r="I1929" s="227"/>
      <c r="J1929" s="227"/>
      <c r="K1929" s="227"/>
      <c r="L1929" s="227"/>
      <c r="M1929" s="227"/>
      <c r="N1929" s="227"/>
      <c r="O1929" s="227"/>
      <c r="P1929" s="227"/>
      <c r="Q1929" s="227"/>
      <c r="R1929" s="227"/>
      <c r="S1929" s="227"/>
      <c r="T1929" s="227"/>
      <c r="U1929" s="227"/>
      <c r="V1929" s="227"/>
      <c r="W1929" s="227"/>
      <c r="X1929" s="227"/>
      <c r="Y1929" s="227"/>
      <c r="Z1929" s="227"/>
      <c r="AA1929" s="227"/>
      <c r="AB1929" s="227"/>
      <c r="AC1929" s="227"/>
      <c r="AD1929" s="227"/>
      <c r="AE1929" s="227"/>
      <c r="AF1929" s="227"/>
      <c r="AG1929" s="227"/>
      <c r="AH1929" s="227"/>
      <c r="AI1929" s="227"/>
    </row>
    <row r="1930" hidden="1">
      <c r="A1930" s="227"/>
      <c r="B1930" s="227"/>
      <c r="C1930" s="227"/>
      <c r="D1930" s="227"/>
      <c r="E1930" s="227"/>
      <c r="F1930" s="227"/>
      <c r="G1930" s="227"/>
      <c r="H1930" s="227"/>
      <c r="I1930" s="227"/>
      <c r="J1930" s="227"/>
      <c r="K1930" s="227"/>
      <c r="L1930" s="227"/>
      <c r="M1930" s="227"/>
      <c r="N1930" s="227"/>
      <c r="O1930" s="227"/>
      <c r="P1930" s="227"/>
      <c r="Q1930" s="227"/>
      <c r="R1930" s="227"/>
      <c r="S1930" s="227"/>
      <c r="T1930" s="227"/>
      <c r="U1930" s="227"/>
      <c r="V1930" s="227"/>
      <c r="W1930" s="227"/>
      <c r="X1930" s="227"/>
      <c r="Y1930" s="227"/>
      <c r="Z1930" s="227"/>
      <c r="AA1930" s="227"/>
      <c r="AB1930" s="227"/>
      <c r="AC1930" s="227"/>
      <c r="AD1930" s="227"/>
      <c r="AE1930" s="227"/>
      <c r="AF1930" s="227"/>
      <c r="AG1930" s="227"/>
      <c r="AH1930" s="227"/>
      <c r="AI1930" s="227"/>
    </row>
    <row r="1931" hidden="1">
      <c r="A1931" s="227"/>
      <c r="B1931" s="227"/>
      <c r="C1931" s="227"/>
      <c r="D1931" s="227"/>
      <c r="E1931" s="227"/>
      <c r="F1931" s="227"/>
      <c r="G1931" s="227"/>
      <c r="H1931" s="227"/>
      <c r="I1931" s="227"/>
      <c r="J1931" s="227"/>
      <c r="K1931" s="227"/>
      <c r="L1931" s="227"/>
      <c r="M1931" s="227"/>
      <c r="N1931" s="227"/>
      <c r="O1931" s="227"/>
      <c r="P1931" s="227"/>
      <c r="Q1931" s="227"/>
      <c r="R1931" s="227"/>
      <c r="S1931" s="227"/>
      <c r="T1931" s="227"/>
      <c r="U1931" s="227"/>
      <c r="V1931" s="227"/>
      <c r="W1931" s="227"/>
      <c r="X1931" s="227"/>
      <c r="Y1931" s="227"/>
      <c r="Z1931" s="227"/>
      <c r="AA1931" s="227"/>
      <c r="AB1931" s="227"/>
      <c r="AC1931" s="227"/>
      <c r="AD1931" s="227"/>
      <c r="AE1931" s="227"/>
      <c r="AF1931" s="227"/>
      <c r="AG1931" s="227"/>
      <c r="AH1931" s="227"/>
      <c r="AI1931" s="227"/>
    </row>
    <row r="1932" hidden="1">
      <c r="A1932" s="227"/>
      <c r="B1932" s="227"/>
      <c r="C1932" s="227"/>
      <c r="D1932" s="227"/>
      <c r="E1932" s="227"/>
      <c r="F1932" s="227"/>
      <c r="G1932" s="227"/>
      <c r="H1932" s="227"/>
      <c r="I1932" s="227"/>
      <c r="J1932" s="227"/>
      <c r="K1932" s="227"/>
      <c r="L1932" s="227"/>
      <c r="M1932" s="227"/>
      <c r="N1932" s="227"/>
      <c r="O1932" s="227"/>
      <c r="P1932" s="227"/>
      <c r="Q1932" s="227"/>
      <c r="R1932" s="227"/>
      <c r="S1932" s="227"/>
      <c r="T1932" s="227"/>
      <c r="U1932" s="227"/>
      <c r="V1932" s="227"/>
      <c r="W1932" s="227"/>
      <c r="X1932" s="227"/>
      <c r="Y1932" s="227"/>
      <c r="Z1932" s="227"/>
      <c r="AA1932" s="227"/>
      <c r="AB1932" s="227"/>
      <c r="AC1932" s="227"/>
      <c r="AD1932" s="227"/>
      <c r="AE1932" s="227"/>
      <c r="AF1932" s="227"/>
      <c r="AG1932" s="227"/>
      <c r="AH1932" s="227"/>
      <c r="AI1932" s="227"/>
    </row>
    <row r="1933" hidden="1">
      <c r="A1933" s="227"/>
      <c r="B1933" s="227"/>
      <c r="C1933" s="227"/>
      <c r="D1933" s="227"/>
      <c r="E1933" s="227"/>
      <c r="F1933" s="227"/>
      <c r="G1933" s="227"/>
      <c r="H1933" s="227"/>
      <c r="I1933" s="227"/>
      <c r="J1933" s="227"/>
      <c r="K1933" s="227"/>
      <c r="L1933" s="227"/>
      <c r="M1933" s="227"/>
      <c r="N1933" s="227"/>
      <c r="O1933" s="227"/>
      <c r="P1933" s="227"/>
      <c r="Q1933" s="227"/>
      <c r="R1933" s="227"/>
      <c r="S1933" s="227"/>
      <c r="T1933" s="227"/>
      <c r="U1933" s="227"/>
      <c r="V1933" s="227"/>
      <c r="W1933" s="227"/>
      <c r="X1933" s="227"/>
      <c r="Y1933" s="227"/>
      <c r="Z1933" s="227"/>
      <c r="AA1933" s="227"/>
      <c r="AB1933" s="227"/>
      <c r="AC1933" s="227"/>
      <c r="AD1933" s="227"/>
      <c r="AE1933" s="227"/>
      <c r="AF1933" s="227"/>
      <c r="AG1933" s="227"/>
      <c r="AH1933" s="227"/>
      <c r="AI1933" s="227"/>
    </row>
    <row r="1934" hidden="1">
      <c r="A1934" s="227"/>
      <c r="B1934" s="227"/>
      <c r="C1934" s="227"/>
      <c r="D1934" s="227"/>
      <c r="E1934" s="227"/>
      <c r="F1934" s="227"/>
      <c r="G1934" s="227"/>
      <c r="H1934" s="227"/>
      <c r="I1934" s="227"/>
      <c r="J1934" s="227"/>
      <c r="K1934" s="227"/>
      <c r="L1934" s="227"/>
      <c r="M1934" s="227"/>
      <c r="N1934" s="227"/>
      <c r="O1934" s="227"/>
      <c r="P1934" s="227"/>
      <c r="Q1934" s="227"/>
      <c r="R1934" s="227"/>
      <c r="S1934" s="227"/>
      <c r="T1934" s="227"/>
      <c r="U1934" s="227"/>
      <c r="V1934" s="227"/>
      <c r="W1934" s="227"/>
      <c r="X1934" s="227"/>
      <c r="Y1934" s="227"/>
      <c r="Z1934" s="227"/>
      <c r="AA1934" s="227"/>
      <c r="AB1934" s="227"/>
      <c r="AC1934" s="227"/>
      <c r="AD1934" s="227"/>
      <c r="AE1934" s="227"/>
      <c r="AF1934" s="227"/>
      <c r="AG1934" s="227"/>
      <c r="AH1934" s="227"/>
      <c r="AI1934" s="227"/>
    </row>
    <row r="1935" hidden="1">
      <c r="A1935" s="227"/>
      <c r="B1935" s="227"/>
      <c r="C1935" s="227"/>
      <c r="D1935" s="227"/>
      <c r="E1935" s="227"/>
      <c r="F1935" s="227"/>
      <c r="G1935" s="227"/>
      <c r="H1935" s="227"/>
      <c r="I1935" s="227"/>
      <c r="J1935" s="227"/>
      <c r="K1935" s="227"/>
      <c r="L1935" s="227"/>
      <c r="M1935" s="227"/>
      <c r="N1935" s="227"/>
      <c r="O1935" s="227"/>
      <c r="P1935" s="227"/>
      <c r="Q1935" s="227"/>
      <c r="R1935" s="227"/>
      <c r="S1935" s="227"/>
      <c r="T1935" s="227"/>
      <c r="U1935" s="227"/>
      <c r="V1935" s="227"/>
      <c r="W1935" s="227"/>
      <c r="X1935" s="227"/>
      <c r="Y1935" s="227"/>
      <c r="Z1935" s="227"/>
      <c r="AA1935" s="227"/>
      <c r="AB1935" s="227"/>
      <c r="AC1935" s="227"/>
      <c r="AD1935" s="227"/>
      <c r="AE1935" s="227"/>
      <c r="AF1935" s="227"/>
      <c r="AG1935" s="227"/>
      <c r="AH1935" s="227"/>
      <c r="AI1935" s="227"/>
    </row>
    <row r="1936" hidden="1">
      <c r="A1936" s="227"/>
      <c r="B1936" s="227"/>
      <c r="C1936" s="227"/>
      <c r="D1936" s="227"/>
      <c r="E1936" s="227"/>
      <c r="F1936" s="227"/>
      <c r="G1936" s="227"/>
      <c r="H1936" s="227"/>
      <c r="I1936" s="227"/>
      <c r="J1936" s="227"/>
      <c r="K1936" s="227"/>
      <c r="L1936" s="227"/>
      <c r="M1936" s="227"/>
      <c r="N1936" s="227"/>
      <c r="O1936" s="227"/>
      <c r="P1936" s="227"/>
      <c r="Q1936" s="227"/>
      <c r="R1936" s="227"/>
      <c r="S1936" s="227"/>
      <c r="T1936" s="227"/>
      <c r="U1936" s="227"/>
      <c r="V1936" s="227"/>
      <c r="W1936" s="227"/>
      <c r="X1936" s="227"/>
      <c r="Y1936" s="227"/>
      <c r="Z1936" s="227"/>
      <c r="AA1936" s="227"/>
      <c r="AB1936" s="227"/>
      <c r="AC1936" s="227"/>
      <c r="AD1936" s="227"/>
      <c r="AE1936" s="227"/>
      <c r="AF1936" s="227"/>
      <c r="AG1936" s="227"/>
      <c r="AH1936" s="227"/>
      <c r="AI1936" s="227"/>
    </row>
    <row r="1937" hidden="1">
      <c r="A1937" s="227"/>
      <c r="B1937" s="227"/>
      <c r="C1937" s="227"/>
      <c r="D1937" s="227"/>
      <c r="E1937" s="227"/>
      <c r="F1937" s="227"/>
      <c r="G1937" s="227"/>
      <c r="H1937" s="227"/>
      <c r="I1937" s="227"/>
      <c r="J1937" s="227"/>
      <c r="K1937" s="227"/>
      <c r="L1937" s="227"/>
      <c r="M1937" s="227"/>
      <c r="N1937" s="227"/>
      <c r="O1937" s="227"/>
      <c r="P1937" s="227"/>
      <c r="Q1937" s="227"/>
      <c r="R1937" s="227"/>
      <c r="S1937" s="227"/>
      <c r="T1937" s="227"/>
      <c r="U1937" s="227"/>
      <c r="V1937" s="227"/>
      <c r="W1937" s="227"/>
      <c r="X1937" s="227"/>
      <c r="Y1937" s="227"/>
      <c r="Z1937" s="227"/>
      <c r="AA1937" s="227"/>
      <c r="AB1937" s="227"/>
      <c r="AC1937" s="227"/>
      <c r="AD1937" s="227"/>
      <c r="AE1937" s="227"/>
      <c r="AF1937" s="227"/>
      <c r="AG1937" s="227"/>
      <c r="AH1937" s="227"/>
      <c r="AI1937" s="227"/>
    </row>
    <row r="1938" hidden="1">
      <c r="A1938" s="227"/>
      <c r="B1938" s="227"/>
      <c r="C1938" s="227"/>
      <c r="D1938" s="227"/>
      <c r="E1938" s="227"/>
      <c r="F1938" s="227"/>
      <c r="G1938" s="227"/>
      <c r="H1938" s="227"/>
      <c r="I1938" s="227"/>
      <c r="J1938" s="227"/>
      <c r="K1938" s="227"/>
      <c r="L1938" s="227"/>
      <c r="M1938" s="227"/>
      <c r="N1938" s="227"/>
      <c r="O1938" s="227"/>
      <c r="P1938" s="227"/>
      <c r="Q1938" s="227"/>
      <c r="R1938" s="227"/>
      <c r="S1938" s="227"/>
      <c r="T1938" s="227"/>
      <c r="U1938" s="227"/>
      <c r="V1938" s="227"/>
      <c r="W1938" s="227"/>
      <c r="X1938" s="227"/>
      <c r="Y1938" s="227"/>
      <c r="Z1938" s="227"/>
      <c r="AA1938" s="227"/>
      <c r="AB1938" s="227"/>
      <c r="AC1938" s="227"/>
      <c r="AD1938" s="227"/>
      <c r="AE1938" s="227"/>
      <c r="AF1938" s="227"/>
      <c r="AG1938" s="227"/>
      <c r="AH1938" s="227"/>
      <c r="AI1938" s="227"/>
    </row>
    <row r="1939" hidden="1">
      <c r="A1939" s="227"/>
      <c r="B1939" s="227"/>
      <c r="C1939" s="227"/>
      <c r="D1939" s="227"/>
      <c r="E1939" s="227"/>
      <c r="F1939" s="227"/>
      <c r="G1939" s="227"/>
      <c r="H1939" s="227"/>
      <c r="I1939" s="227"/>
      <c r="J1939" s="227"/>
      <c r="K1939" s="227"/>
      <c r="L1939" s="227"/>
      <c r="M1939" s="227"/>
      <c r="N1939" s="227"/>
      <c r="O1939" s="227"/>
      <c r="P1939" s="227"/>
      <c r="Q1939" s="227"/>
      <c r="R1939" s="227"/>
      <c r="S1939" s="227"/>
      <c r="T1939" s="227"/>
      <c r="U1939" s="227"/>
      <c r="V1939" s="227"/>
      <c r="W1939" s="227"/>
      <c r="X1939" s="227"/>
      <c r="Y1939" s="227"/>
      <c r="Z1939" s="227"/>
      <c r="AA1939" s="227"/>
      <c r="AB1939" s="227"/>
      <c r="AC1939" s="227"/>
      <c r="AD1939" s="227"/>
      <c r="AE1939" s="227"/>
      <c r="AF1939" s="227"/>
      <c r="AG1939" s="227"/>
      <c r="AH1939" s="227"/>
      <c r="AI1939" s="227"/>
    </row>
    <row r="1940" hidden="1">
      <c r="A1940" s="227"/>
      <c r="B1940" s="227"/>
      <c r="C1940" s="227"/>
      <c r="D1940" s="227"/>
      <c r="E1940" s="227"/>
      <c r="F1940" s="227"/>
      <c r="G1940" s="227"/>
      <c r="H1940" s="227"/>
      <c r="I1940" s="227"/>
      <c r="J1940" s="227"/>
      <c r="K1940" s="227"/>
      <c r="L1940" s="227"/>
      <c r="M1940" s="227"/>
      <c r="N1940" s="227"/>
      <c r="O1940" s="227"/>
      <c r="P1940" s="227"/>
      <c r="Q1940" s="227"/>
      <c r="R1940" s="227"/>
      <c r="S1940" s="227"/>
      <c r="T1940" s="227"/>
      <c r="U1940" s="227"/>
      <c r="V1940" s="227"/>
      <c r="W1940" s="227"/>
      <c r="X1940" s="227"/>
      <c r="Y1940" s="227"/>
      <c r="Z1940" s="227"/>
      <c r="AA1940" s="227"/>
      <c r="AB1940" s="227"/>
      <c r="AC1940" s="227"/>
      <c r="AD1940" s="227"/>
      <c r="AE1940" s="227"/>
      <c r="AF1940" s="227"/>
      <c r="AG1940" s="227"/>
      <c r="AH1940" s="227"/>
      <c r="AI1940" s="227"/>
    </row>
    <row r="1941" hidden="1">
      <c r="A1941" s="227"/>
      <c r="B1941" s="227"/>
      <c r="C1941" s="227"/>
      <c r="D1941" s="227"/>
      <c r="E1941" s="227"/>
      <c r="F1941" s="227"/>
      <c r="G1941" s="227"/>
      <c r="H1941" s="227"/>
      <c r="I1941" s="227"/>
      <c r="J1941" s="227"/>
      <c r="K1941" s="227"/>
      <c r="L1941" s="227"/>
      <c r="M1941" s="227"/>
      <c r="N1941" s="227"/>
      <c r="O1941" s="227"/>
      <c r="P1941" s="227"/>
      <c r="Q1941" s="227"/>
      <c r="R1941" s="227"/>
      <c r="S1941" s="227"/>
      <c r="T1941" s="227"/>
      <c r="U1941" s="227"/>
      <c r="V1941" s="227"/>
      <c r="W1941" s="227"/>
      <c r="X1941" s="227"/>
      <c r="Y1941" s="227"/>
      <c r="Z1941" s="227"/>
      <c r="AA1941" s="227"/>
      <c r="AB1941" s="227"/>
      <c r="AC1941" s="227"/>
      <c r="AD1941" s="227"/>
      <c r="AE1941" s="227"/>
      <c r="AF1941" s="227"/>
      <c r="AG1941" s="227"/>
      <c r="AH1941" s="227"/>
      <c r="AI1941" s="227"/>
    </row>
    <row r="1942" hidden="1">
      <c r="A1942" s="227"/>
      <c r="B1942" s="227"/>
      <c r="C1942" s="227"/>
      <c r="D1942" s="227"/>
      <c r="E1942" s="227"/>
      <c r="F1942" s="227"/>
      <c r="G1942" s="227"/>
      <c r="H1942" s="227"/>
      <c r="I1942" s="227"/>
      <c r="J1942" s="227"/>
      <c r="K1942" s="227"/>
      <c r="L1942" s="227"/>
      <c r="M1942" s="227"/>
      <c r="N1942" s="227"/>
      <c r="O1942" s="227"/>
      <c r="P1942" s="227"/>
      <c r="Q1942" s="227"/>
      <c r="R1942" s="227"/>
      <c r="S1942" s="227"/>
      <c r="T1942" s="227"/>
      <c r="U1942" s="227"/>
      <c r="V1942" s="227"/>
      <c r="W1942" s="227"/>
      <c r="X1942" s="227"/>
      <c r="Y1942" s="227"/>
      <c r="Z1942" s="227"/>
      <c r="AA1942" s="227"/>
      <c r="AB1942" s="227"/>
      <c r="AC1942" s="227"/>
      <c r="AD1942" s="227"/>
      <c r="AE1942" s="227"/>
      <c r="AF1942" s="227"/>
      <c r="AG1942" s="227"/>
      <c r="AH1942" s="227"/>
      <c r="AI1942" s="227"/>
    </row>
    <row r="1943" hidden="1">
      <c r="A1943" s="227"/>
      <c r="B1943" s="227"/>
      <c r="C1943" s="227"/>
      <c r="D1943" s="227"/>
      <c r="E1943" s="227"/>
      <c r="F1943" s="227"/>
      <c r="G1943" s="227"/>
      <c r="H1943" s="227"/>
      <c r="I1943" s="227"/>
      <c r="J1943" s="227"/>
      <c r="K1943" s="227"/>
      <c r="L1943" s="227"/>
      <c r="M1943" s="227"/>
      <c r="N1943" s="227"/>
      <c r="O1943" s="227"/>
      <c r="P1943" s="227"/>
      <c r="Q1943" s="227"/>
      <c r="R1943" s="227"/>
      <c r="S1943" s="227"/>
      <c r="T1943" s="227"/>
      <c r="U1943" s="227"/>
      <c r="V1943" s="227"/>
      <c r="W1943" s="227"/>
      <c r="X1943" s="227"/>
      <c r="Y1943" s="227"/>
      <c r="Z1943" s="227"/>
      <c r="AA1943" s="227"/>
      <c r="AB1943" s="227"/>
      <c r="AC1943" s="227"/>
      <c r="AD1943" s="227"/>
      <c r="AE1943" s="227"/>
      <c r="AF1943" s="227"/>
      <c r="AG1943" s="227"/>
      <c r="AH1943" s="227"/>
      <c r="AI1943" s="227"/>
    </row>
    <row r="1944" hidden="1">
      <c r="A1944" s="227"/>
      <c r="B1944" s="227"/>
      <c r="C1944" s="227"/>
      <c r="D1944" s="227"/>
      <c r="E1944" s="227"/>
      <c r="F1944" s="227"/>
      <c r="G1944" s="227"/>
      <c r="H1944" s="227"/>
      <c r="I1944" s="227"/>
      <c r="J1944" s="227"/>
      <c r="K1944" s="227"/>
      <c r="L1944" s="227"/>
      <c r="M1944" s="227"/>
      <c r="N1944" s="227"/>
      <c r="O1944" s="227"/>
      <c r="P1944" s="227"/>
      <c r="Q1944" s="227"/>
      <c r="R1944" s="227"/>
      <c r="S1944" s="227"/>
      <c r="T1944" s="227"/>
      <c r="U1944" s="227"/>
      <c r="V1944" s="227"/>
      <c r="W1944" s="227"/>
      <c r="X1944" s="227"/>
      <c r="Y1944" s="227"/>
      <c r="Z1944" s="227"/>
      <c r="AA1944" s="227"/>
      <c r="AB1944" s="227"/>
      <c r="AC1944" s="227"/>
      <c r="AD1944" s="227"/>
      <c r="AE1944" s="227"/>
      <c r="AF1944" s="227"/>
      <c r="AG1944" s="227"/>
      <c r="AH1944" s="227"/>
      <c r="AI1944" s="227"/>
    </row>
    <row r="1945" hidden="1">
      <c r="A1945" s="227"/>
      <c r="B1945" s="227"/>
      <c r="C1945" s="227"/>
      <c r="D1945" s="227"/>
      <c r="E1945" s="227"/>
      <c r="F1945" s="227"/>
      <c r="G1945" s="227"/>
      <c r="H1945" s="227"/>
      <c r="I1945" s="227"/>
      <c r="J1945" s="227"/>
      <c r="K1945" s="227"/>
      <c r="L1945" s="227"/>
      <c r="M1945" s="227"/>
      <c r="N1945" s="227"/>
      <c r="O1945" s="227"/>
      <c r="P1945" s="227"/>
      <c r="Q1945" s="227"/>
      <c r="R1945" s="227"/>
      <c r="S1945" s="227"/>
      <c r="T1945" s="227"/>
      <c r="U1945" s="227"/>
      <c r="V1945" s="227"/>
      <c r="W1945" s="227"/>
      <c r="X1945" s="227"/>
      <c r="Y1945" s="227"/>
      <c r="Z1945" s="227"/>
      <c r="AA1945" s="227"/>
      <c r="AB1945" s="227"/>
      <c r="AC1945" s="227"/>
      <c r="AD1945" s="227"/>
      <c r="AE1945" s="227"/>
      <c r="AF1945" s="227"/>
      <c r="AG1945" s="227"/>
      <c r="AH1945" s="227"/>
      <c r="AI1945" s="227"/>
    </row>
    <row r="1946" hidden="1">
      <c r="A1946" s="227"/>
      <c r="B1946" s="227"/>
      <c r="C1946" s="227"/>
      <c r="D1946" s="227"/>
      <c r="E1946" s="227"/>
      <c r="F1946" s="227"/>
      <c r="G1946" s="227"/>
      <c r="H1946" s="227"/>
      <c r="I1946" s="227"/>
      <c r="J1946" s="227"/>
      <c r="K1946" s="227"/>
      <c r="L1946" s="227"/>
      <c r="M1946" s="227"/>
      <c r="N1946" s="227"/>
      <c r="O1946" s="227"/>
      <c r="P1946" s="227"/>
      <c r="Q1946" s="227"/>
      <c r="R1946" s="227"/>
      <c r="S1946" s="227"/>
      <c r="T1946" s="227"/>
      <c r="U1946" s="227"/>
      <c r="V1946" s="227"/>
      <c r="W1946" s="227"/>
      <c r="X1946" s="227"/>
      <c r="Y1946" s="227"/>
      <c r="Z1946" s="227"/>
      <c r="AA1946" s="227"/>
      <c r="AB1946" s="227"/>
      <c r="AC1946" s="227"/>
      <c r="AD1946" s="227"/>
      <c r="AE1946" s="227"/>
      <c r="AF1946" s="227"/>
      <c r="AG1946" s="227"/>
      <c r="AH1946" s="227"/>
      <c r="AI1946" s="227"/>
    </row>
    <row r="1947" hidden="1">
      <c r="A1947" s="227"/>
      <c r="B1947" s="227"/>
      <c r="C1947" s="227"/>
      <c r="D1947" s="227"/>
      <c r="E1947" s="227"/>
      <c r="F1947" s="227"/>
      <c r="G1947" s="227"/>
      <c r="H1947" s="227"/>
      <c r="I1947" s="227"/>
      <c r="J1947" s="227"/>
      <c r="K1947" s="227"/>
      <c r="L1947" s="227"/>
      <c r="M1947" s="227"/>
      <c r="N1947" s="227"/>
      <c r="O1947" s="227"/>
      <c r="P1947" s="227"/>
      <c r="Q1947" s="227"/>
      <c r="R1947" s="227"/>
      <c r="S1947" s="227"/>
      <c r="T1947" s="227"/>
      <c r="U1947" s="227"/>
      <c r="V1947" s="227"/>
      <c r="W1947" s="227"/>
      <c r="X1947" s="227"/>
      <c r="Y1947" s="227"/>
      <c r="Z1947" s="227"/>
      <c r="AA1947" s="227"/>
      <c r="AB1947" s="227"/>
      <c r="AC1947" s="227"/>
      <c r="AD1947" s="227"/>
      <c r="AE1947" s="227"/>
      <c r="AF1947" s="227"/>
      <c r="AG1947" s="227"/>
      <c r="AH1947" s="227"/>
      <c r="AI1947" s="227"/>
    </row>
    <row r="1948" hidden="1">
      <c r="A1948" s="227"/>
      <c r="B1948" s="227"/>
      <c r="C1948" s="227"/>
      <c r="D1948" s="227"/>
      <c r="E1948" s="227"/>
      <c r="F1948" s="227"/>
      <c r="G1948" s="227"/>
      <c r="H1948" s="227"/>
      <c r="I1948" s="227"/>
      <c r="J1948" s="227"/>
      <c r="K1948" s="227"/>
      <c r="L1948" s="227"/>
      <c r="M1948" s="227"/>
      <c r="N1948" s="227"/>
      <c r="O1948" s="227"/>
      <c r="P1948" s="227"/>
      <c r="Q1948" s="227"/>
      <c r="R1948" s="227"/>
      <c r="S1948" s="227"/>
      <c r="T1948" s="227"/>
      <c r="U1948" s="227"/>
      <c r="V1948" s="227"/>
      <c r="W1948" s="227"/>
      <c r="X1948" s="227"/>
      <c r="Y1948" s="227"/>
      <c r="Z1948" s="227"/>
      <c r="AA1948" s="227"/>
      <c r="AB1948" s="227"/>
      <c r="AC1948" s="227"/>
      <c r="AD1948" s="227"/>
      <c r="AE1948" s="227"/>
      <c r="AF1948" s="227"/>
      <c r="AG1948" s="227"/>
      <c r="AH1948" s="227"/>
      <c r="AI1948" s="227"/>
    </row>
    <row r="1949" hidden="1">
      <c r="A1949" s="227"/>
      <c r="B1949" s="227"/>
      <c r="C1949" s="227"/>
      <c r="D1949" s="227"/>
      <c r="E1949" s="227"/>
      <c r="F1949" s="227"/>
      <c r="G1949" s="227"/>
      <c r="H1949" s="227"/>
      <c r="I1949" s="227"/>
      <c r="J1949" s="227"/>
      <c r="K1949" s="227"/>
      <c r="L1949" s="227"/>
      <c r="M1949" s="227"/>
      <c r="N1949" s="227"/>
      <c r="O1949" s="227"/>
      <c r="P1949" s="227"/>
      <c r="Q1949" s="227"/>
      <c r="R1949" s="227"/>
      <c r="S1949" s="227"/>
      <c r="T1949" s="227"/>
      <c r="U1949" s="227"/>
      <c r="V1949" s="227"/>
      <c r="W1949" s="227"/>
      <c r="X1949" s="227"/>
      <c r="Y1949" s="227"/>
      <c r="Z1949" s="227"/>
      <c r="AA1949" s="227"/>
      <c r="AB1949" s="227"/>
      <c r="AC1949" s="227"/>
      <c r="AD1949" s="227"/>
      <c r="AE1949" s="227"/>
      <c r="AF1949" s="227"/>
      <c r="AG1949" s="227"/>
      <c r="AH1949" s="227"/>
      <c r="AI1949" s="227"/>
    </row>
    <row r="1950" hidden="1">
      <c r="A1950" s="227"/>
      <c r="B1950" s="227"/>
      <c r="C1950" s="227"/>
      <c r="D1950" s="227"/>
      <c r="E1950" s="227"/>
      <c r="F1950" s="227"/>
      <c r="G1950" s="227"/>
      <c r="H1950" s="227"/>
      <c r="I1950" s="227"/>
      <c r="J1950" s="227"/>
      <c r="K1950" s="227"/>
      <c r="L1950" s="227"/>
      <c r="M1950" s="227"/>
      <c r="N1950" s="227"/>
      <c r="O1950" s="227"/>
      <c r="P1950" s="227"/>
      <c r="Q1950" s="227"/>
      <c r="R1950" s="227"/>
      <c r="S1950" s="227"/>
      <c r="T1950" s="227"/>
      <c r="U1950" s="227"/>
      <c r="V1950" s="227"/>
      <c r="W1950" s="227"/>
      <c r="X1950" s="227"/>
      <c r="Y1950" s="227"/>
      <c r="Z1950" s="227"/>
      <c r="AA1950" s="227"/>
      <c r="AB1950" s="227"/>
      <c r="AC1950" s="227"/>
      <c r="AD1950" s="227"/>
      <c r="AE1950" s="227"/>
      <c r="AF1950" s="227"/>
      <c r="AG1950" s="227"/>
      <c r="AH1950" s="227"/>
      <c r="AI1950" s="227"/>
    </row>
    <row r="1951" hidden="1">
      <c r="A1951" s="227"/>
      <c r="B1951" s="227"/>
      <c r="C1951" s="227"/>
      <c r="D1951" s="227"/>
      <c r="E1951" s="227"/>
      <c r="F1951" s="227"/>
      <c r="G1951" s="227"/>
      <c r="H1951" s="227"/>
      <c r="I1951" s="227"/>
      <c r="J1951" s="227"/>
      <c r="K1951" s="227"/>
      <c r="L1951" s="227"/>
      <c r="M1951" s="227"/>
      <c r="N1951" s="227"/>
      <c r="O1951" s="227"/>
      <c r="P1951" s="227"/>
      <c r="Q1951" s="227"/>
      <c r="R1951" s="227"/>
      <c r="S1951" s="227"/>
      <c r="T1951" s="227"/>
      <c r="U1951" s="227"/>
      <c r="V1951" s="227"/>
      <c r="W1951" s="227"/>
      <c r="X1951" s="227"/>
      <c r="Y1951" s="227"/>
      <c r="Z1951" s="227"/>
      <c r="AA1951" s="227"/>
      <c r="AB1951" s="227"/>
      <c r="AC1951" s="227"/>
      <c r="AD1951" s="227"/>
      <c r="AE1951" s="227"/>
      <c r="AF1951" s="227"/>
      <c r="AG1951" s="227"/>
      <c r="AH1951" s="227"/>
      <c r="AI1951" s="227"/>
    </row>
    <row r="1952" hidden="1">
      <c r="A1952" s="227"/>
      <c r="B1952" s="227"/>
      <c r="C1952" s="227"/>
      <c r="D1952" s="227"/>
      <c r="E1952" s="227"/>
      <c r="F1952" s="227"/>
      <c r="G1952" s="227"/>
      <c r="H1952" s="227"/>
      <c r="I1952" s="227"/>
      <c r="J1952" s="227"/>
      <c r="K1952" s="227"/>
      <c r="L1952" s="227"/>
      <c r="M1952" s="227"/>
      <c r="N1952" s="227"/>
      <c r="O1952" s="227"/>
      <c r="P1952" s="227"/>
      <c r="Q1952" s="227"/>
      <c r="R1952" s="227"/>
      <c r="S1952" s="227"/>
      <c r="T1952" s="227"/>
      <c r="U1952" s="227"/>
      <c r="V1952" s="227"/>
      <c r="W1952" s="227"/>
      <c r="X1952" s="227"/>
      <c r="Y1952" s="227"/>
      <c r="Z1952" s="227"/>
      <c r="AA1952" s="227"/>
      <c r="AB1952" s="227"/>
      <c r="AC1952" s="227"/>
      <c r="AD1952" s="227"/>
      <c r="AE1952" s="227"/>
      <c r="AF1952" s="227"/>
      <c r="AG1952" s="227"/>
      <c r="AH1952" s="227"/>
      <c r="AI1952" s="227"/>
    </row>
    <row r="1953" hidden="1">
      <c r="A1953" s="227"/>
      <c r="B1953" s="227"/>
      <c r="C1953" s="227"/>
      <c r="D1953" s="227"/>
      <c r="E1953" s="227"/>
      <c r="F1953" s="227"/>
      <c r="G1953" s="227"/>
      <c r="H1953" s="227"/>
      <c r="I1953" s="227"/>
      <c r="J1953" s="227"/>
      <c r="K1953" s="227"/>
      <c r="L1953" s="227"/>
      <c r="M1953" s="227"/>
      <c r="N1953" s="227"/>
      <c r="O1953" s="227"/>
      <c r="P1953" s="227"/>
      <c r="Q1953" s="227"/>
      <c r="R1953" s="227"/>
      <c r="S1953" s="227"/>
      <c r="T1953" s="227"/>
      <c r="U1953" s="227"/>
      <c r="V1953" s="227"/>
      <c r="W1953" s="227"/>
      <c r="X1953" s="227"/>
      <c r="Y1953" s="227"/>
      <c r="Z1953" s="227"/>
      <c r="AA1953" s="227"/>
      <c r="AB1953" s="227"/>
      <c r="AC1953" s="227"/>
      <c r="AD1953" s="227"/>
      <c r="AE1953" s="227"/>
      <c r="AF1953" s="227"/>
      <c r="AG1953" s="227"/>
      <c r="AH1953" s="227"/>
      <c r="AI1953" s="227"/>
    </row>
    <row r="1954" hidden="1">
      <c r="A1954" s="227"/>
      <c r="B1954" s="227"/>
      <c r="C1954" s="227"/>
      <c r="D1954" s="227"/>
      <c r="E1954" s="227"/>
      <c r="F1954" s="227"/>
      <c r="G1954" s="227"/>
      <c r="H1954" s="227"/>
      <c r="I1954" s="227"/>
      <c r="J1954" s="227"/>
      <c r="K1954" s="227"/>
      <c r="L1954" s="227"/>
      <c r="M1954" s="227"/>
      <c r="N1954" s="227"/>
      <c r="O1954" s="227"/>
      <c r="P1954" s="227"/>
      <c r="Q1954" s="227"/>
      <c r="R1954" s="227"/>
      <c r="S1954" s="227"/>
      <c r="T1954" s="227"/>
      <c r="U1954" s="227"/>
      <c r="V1954" s="227"/>
      <c r="W1954" s="227"/>
      <c r="X1954" s="227"/>
      <c r="Y1954" s="227"/>
      <c r="Z1954" s="227"/>
      <c r="AA1954" s="227"/>
      <c r="AB1954" s="227"/>
      <c r="AC1954" s="227"/>
      <c r="AD1954" s="227"/>
      <c r="AE1954" s="227"/>
      <c r="AF1954" s="227"/>
      <c r="AG1954" s="227"/>
      <c r="AH1954" s="227"/>
      <c r="AI1954" s="227"/>
    </row>
    <row r="1955" hidden="1">
      <c r="A1955" s="227"/>
      <c r="B1955" s="227"/>
      <c r="C1955" s="227"/>
      <c r="D1955" s="227"/>
      <c r="E1955" s="227"/>
      <c r="F1955" s="227"/>
      <c r="G1955" s="227"/>
      <c r="H1955" s="227"/>
      <c r="I1955" s="227"/>
      <c r="J1955" s="227"/>
      <c r="K1955" s="227"/>
      <c r="L1955" s="227"/>
      <c r="M1955" s="227"/>
      <c r="N1955" s="227"/>
      <c r="O1955" s="227"/>
      <c r="P1955" s="227"/>
      <c r="Q1955" s="227"/>
      <c r="R1955" s="227"/>
      <c r="S1955" s="227"/>
      <c r="T1955" s="227"/>
      <c r="U1955" s="227"/>
      <c r="V1955" s="227"/>
      <c r="W1955" s="227"/>
      <c r="X1955" s="227"/>
      <c r="Y1955" s="227"/>
      <c r="Z1955" s="227"/>
      <c r="AA1955" s="227"/>
      <c r="AB1955" s="227"/>
      <c r="AC1955" s="227"/>
      <c r="AD1955" s="227"/>
      <c r="AE1955" s="227"/>
      <c r="AF1955" s="227"/>
      <c r="AG1955" s="227"/>
      <c r="AH1955" s="227"/>
      <c r="AI1955" s="227"/>
    </row>
    <row r="1956" hidden="1">
      <c r="A1956" s="227"/>
      <c r="B1956" s="227"/>
      <c r="C1956" s="227"/>
      <c r="D1956" s="227"/>
      <c r="E1956" s="227"/>
      <c r="F1956" s="227"/>
      <c r="G1956" s="227"/>
      <c r="H1956" s="227"/>
      <c r="I1956" s="227"/>
      <c r="J1956" s="227"/>
      <c r="K1956" s="227"/>
      <c r="L1956" s="227"/>
      <c r="M1956" s="227"/>
      <c r="N1956" s="227"/>
      <c r="O1956" s="227"/>
      <c r="P1956" s="227"/>
      <c r="Q1956" s="227"/>
      <c r="R1956" s="227"/>
      <c r="S1956" s="227"/>
      <c r="T1956" s="227"/>
      <c r="U1956" s="227"/>
      <c r="V1956" s="227"/>
      <c r="W1956" s="227"/>
      <c r="X1956" s="227"/>
      <c r="Y1956" s="227"/>
      <c r="Z1956" s="227"/>
      <c r="AA1956" s="227"/>
      <c r="AB1956" s="227"/>
      <c r="AC1956" s="227"/>
      <c r="AD1956" s="227"/>
      <c r="AE1956" s="227"/>
      <c r="AF1956" s="227"/>
      <c r="AG1956" s="227"/>
      <c r="AH1956" s="227"/>
      <c r="AI1956" s="227"/>
    </row>
    <row r="1957" hidden="1">
      <c r="A1957" s="227"/>
      <c r="B1957" s="227"/>
      <c r="C1957" s="227"/>
      <c r="D1957" s="227"/>
      <c r="E1957" s="227"/>
      <c r="F1957" s="227"/>
      <c r="G1957" s="227"/>
      <c r="H1957" s="227"/>
      <c r="I1957" s="227"/>
      <c r="J1957" s="227"/>
      <c r="K1957" s="227"/>
      <c r="L1957" s="227"/>
      <c r="M1957" s="227"/>
      <c r="N1957" s="227"/>
      <c r="O1957" s="227"/>
      <c r="P1957" s="227"/>
      <c r="Q1957" s="227"/>
      <c r="R1957" s="227"/>
      <c r="S1957" s="227"/>
      <c r="T1957" s="227"/>
      <c r="U1957" s="227"/>
      <c r="V1957" s="227"/>
      <c r="W1957" s="227"/>
      <c r="X1957" s="227"/>
      <c r="Y1957" s="227"/>
      <c r="Z1957" s="227"/>
      <c r="AA1957" s="227"/>
      <c r="AB1957" s="227"/>
      <c r="AC1957" s="227"/>
      <c r="AD1957" s="227"/>
      <c r="AE1957" s="227"/>
      <c r="AF1957" s="227"/>
      <c r="AG1957" s="227"/>
      <c r="AH1957" s="227"/>
      <c r="AI1957" s="227"/>
    </row>
    <row r="1958" hidden="1">
      <c r="A1958" s="227"/>
      <c r="B1958" s="227"/>
      <c r="C1958" s="227"/>
      <c r="D1958" s="227"/>
      <c r="E1958" s="227"/>
      <c r="F1958" s="227"/>
      <c r="G1958" s="227"/>
      <c r="H1958" s="227"/>
      <c r="I1958" s="227"/>
      <c r="J1958" s="227"/>
      <c r="K1958" s="227"/>
      <c r="L1958" s="227"/>
      <c r="M1958" s="227"/>
      <c r="N1958" s="227"/>
      <c r="O1958" s="227"/>
      <c r="P1958" s="227"/>
      <c r="Q1958" s="227"/>
      <c r="R1958" s="227"/>
      <c r="S1958" s="227"/>
      <c r="T1958" s="227"/>
      <c r="U1958" s="227"/>
      <c r="V1958" s="227"/>
      <c r="W1958" s="227"/>
      <c r="X1958" s="227"/>
      <c r="Y1958" s="227"/>
      <c r="Z1958" s="227"/>
      <c r="AA1958" s="227"/>
      <c r="AB1958" s="227"/>
      <c r="AC1958" s="227"/>
      <c r="AD1958" s="227"/>
      <c r="AE1958" s="227"/>
      <c r="AF1958" s="227"/>
      <c r="AG1958" s="227"/>
      <c r="AH1958" s="227"/>
      <c r="AI1958" s="227"/>
    </row>
    <row r="1959" hidden="1">
      <c r="A1959" s="227"/>
      <c r="B1959" s="227"/>
      <c r="C1959" s="227"/>
      <c r="D1959" s="227"/>
      <c r="E1959" s="227"/>
      <c r="F1959" s="227"/>
      <c r="G1959" s="227"/>
      <c r="H1959" s="227"/>
      <c r="I1959" s="227"/>
      <c r="J1959" s="227"/>
      <c r="K1959" s="227"/>
      <c r="L1959" s="227"/>
      <c r="M1959" s="227"/>
      <c r="N1959" s="227"/>
      <c r="O1959" s="227"/>
      <c r="P1959" s="227"/>
      <c r="Q1959" s="227"/>
      <c r="R1959" s="227"/>
      <c r="S1959" s="227"/>
      <c r="T1959" s="227"/>
      <c r="U1959" s="227"/>
      <c r="V1959" s="227"/>
      <c r="W1959" s="227"/>
      <c r="X1959" s="227"/>
      <c r="Y1959" s="227"/>
      <c r="Z1959" s="227"/>
      <c r="AA1959" s="227"/>
      <c r="AB1959" s="227"/>
      <c r="AC1959" s="227"/>
      <c r="AD1959" s="227"/>
      <c r="AE1959" s="227"/>
      <c r="AF1959" s="227"/>
      <c r="AG1959" s="227"/>
      <c r="AH1959" s="227"/>
      <c r="AI1959" s="227"/>
    </row>
    <row r="1960" hidden="1">
      <c r="A1960" s="227"/>
      <c r="B1960" s="227"/>
      <c r="C1960" s="227"/>
      <c r="D1960" s="227"/>
      <c r="E1960" s="227"/>
      <c r="F1960" s="227"/>
      <c r="G1960" s="227"/>
      <c r="H1960" s="227"/>
      <c r="I1960" s="227"/>
      <c r="J1960" s="227"/>
      <c r="K1960" s="227"/>
      <c r="L1960" s="227"/>
      <c r="M1960" s="227"/>
      <c r="N1960" s="227"/>
      <c r="O1960" s="227"/>
      <c r="P1960" s="227"/>
      <c r="Q1960" s="227"/>
      <c r="R1960" s="227"/>
      <c r="S1960" s="227"/>
      <c r="T1960" s="227"/>
      <c r="U1960" s="227"/>
      <c r="V1960" s="227"/>
      <c r="W1960" s="227"/>
      <c r="X1960" s="227"/>
      <c r="Y1960" s="227"/>
      <c r="Z1960" s="227"/>
      <c r="AA1960" s="227"/>
      <c r="AB1960" s="227"/>
      <c r="AC1960" s="227"/>
      <c r="AD1960" s="227"/>
      <c r="AE1960" s="227"/>
      <c r="AF1960" s="227"/>
      <c r="AG1960" s="227"/>
      <c r="AH1960" s="227"/>
      <c r="AI1960" s="227"/>
    </row>
    <row r="1961" hidden="1">
      <c r="A1961" s="227"/>
      <c r="B1961" s="227"/>
      <c r="C1961" s="227"/>
      <c r="D1961" s="227"/>
      <c r="E1961" s="227"/>
      <c r="F1961" s="227"/>
      <c r="G1961" s="227"/>
      <c r="H1961" s="227"/>
      <c r="I1961" s="227"/>
      <c r="J1961" s="227"/>
      <c r="K1961" s="227"/>
      <c r="L1961" s="227"/>
      <c r="M1961" s="227"/>
      <c r="N1961" s="227"/>
      <c r="O1961" s="227"/>
      <c r="P1961" s="227"/>
      <c r="Q1961" s="227"/>
      <c r="R1961" s="227"/>
      <c r="S1961" s="227"/>
      <c r="T1961" s="227"/>
      <c r="U1961" s="227"/>
      <c r="V1961" s="227"/>
      <c r="W1961" s="227"/>
      <c r="X1961" s="227"/>
      <c r="Y1961" s="227"/>
      <c r="Z1961" s="227"/>
      <c r="AA1961" s="227"/>
      <c r="AB1961" s="227"/>
      <c r="AC1961" s="227"/>
      <c r="AD1961" s="227"/>
      <c r="AE1961" s="227"/>
      <c r="AF1961" s="227"/>
      <c r="AG1961" s="227"/>
      <c r="AH1961" s="227"/>
      <c r="AI1961" s="227"/>
    </row>
    <row r="1962" hidden="1">
      <c r="A1962" s="227"/>
      <c r="B1962" s="227"/>
      <c r="C1962" s="227"/>
      <c r="D1962" s="227"/>
      <c r="E1962" s="227"/>
      <c r="F1962" s="227"/>
      <c r="G1962" s="227"/>
      <c r="H1962" s="227"/>
      <c r="I1962" s="227"/>
      <c r="J1962" s="227"/>
      <c r="K1962" s="227"/>
      <c r="L1962" s="227"/>
      <c r="M1962" s="227"/>
      <c r="N1962" s="227"/>
      <c r="O1962" s="227"/>
      <c r="P1962" s="227"/>
      <c r="Q1962" s="227"/>
      <c r="R1962" s="227"/>
      <c r="S1962" s="227"/>
      <c r="T1962" s="227"/>
      <c r="U1962" s="227"/>
      <c r="V1962" s="227"/>
      <c r="W1962" s="227"/>
      <c r="X1962" s="227"/>
      <c r="Y1962" s="227"/>
      <c r="Z1962" s="227"/>
      <c r="AA1962" s="227"/>
      <c r="AB1962" s="227"/>
      <c r="AC1962" s="227"/>
      <c r="AD1962" s="227"/>
      <c r="AE1962" s="227"/>
      <c r="AF1962" s="227"/>
      <c r="AG1962" s="227"/>
      <c r="AH1962" s="227"/>
      <c r="AI1962" s="227"/>
    </row>
    <row r="1963" hidden="1">
      <c r="A1963" s="227"/>
      <c r="B1963" s="227"/>
      <c r="C1963" s="227"/>
      <c r="D1963" s="227"/>
      <c r="E1963" s="227"/>
      <c r="F1963" s="227"/>
      <c r="G1963" s="227"/>
      <c r="H1963" s="227"/>
      <c r="I1963" s="227"/>
      <c r="J1963" s="227"/>
      <c r="K1963" s="227"/>
      <c r="L1963" s="227"/>
      <c r="M1963" s="227"/>
      <c r="N1963" s="227"/>
      <c r="O1963" s="227"/>
      <c r="P1963" s="227"/>
      <c r="Q1963" s="227"/>
      <c r="R1963" s="227"/>
      <c r="S1963" s="227"/>
      <c r="T1963" s="227"/>
      <c r="U1963" s="227"/>
      <c r="V1963" s="227"/>
      <c r="W1963" s="227"/>
      <c r="X1963" s="227"/>
      <c r="Y1963" s="227"/>
      <c r="Z1963" s="227"/>
      <c r="AA1963" s="227"/>
      <c r="AB1963" s="227"/>
      <c r="AC1963" s="227"/>
      <c r="AD1963" s="227"/>
      <c r="AE1963" s="227"/>
      <c r="AF1963" s="227"/>
      <c r="AG1963" s="227"/>
      <c r="AH1963" s="227"/>
      <c r="AI1963" s="227"/>
    </row>
    <row r="1964" hidden="1">
      <c r="A1964" s="227"/>
      <c r="B1964" s="227"/>
      <c r="C1964" s="227"/>
      <c r="D1964" s="227"/>
      <c r="E1964" s="227"/>
      <c r="F1964" s="227"/>
      <c r="G1964" s="227"/>
      <c r="H1964" s="227"/>
      <c r="I1964" s="227"/>
      <c r="J1964" s="227"/>
      <c r="K1964" s="227"/>
      <c r="L1964" s="227"/>
      <c r="M1964" s="227"/>
      <c r="N1964" s="227"/>
      <c r="O1964" s="227"/>
      <c r="P1964" s="227"/>
      <c r="Q1964" s="227"/>
      <c r="R1964" s="227"/>
      <c r="S1964" s="227"/>
      <c r="T1964" s="227"/>
      <c r="U1964" s="227"/>
      <c r="V1964" s="227"/>
      <c r="W1964" s="227"/>
      <c r="X1964" s="227"/>
      <c r="Y1964" s="227"/>
      <c r="Z1964" s="227"/>
      <c r="AA1964" s="227"/>
      <c r="AB1964" s="227"/>
      <c r="AC1964" s="227"/>
      <c r="AD1964" s="227"/>
      <c r="AE1964" s="227"/>
      <c r="AF1964" s="227"/>
      <c r="AG1964" s="227"/>
      <c r="AH1964" s="227"/>
      <c r="AI1964" s="227"/>
    </row>
    <row r="1965" hidden="1">
      <c r="A1965" s="227"/>
      <c r="B1965" s="227"/>
      <c r="C1965" s="227"/>
      <c r="D1965" s="227"/>
      <c r="E1965" s="227"/>
      <c r="F1965" s="227"/>
      <c r="G1965" s="227"/>
      <c r="H1965" s="227"/>
      <c r="I1965" s="227"/>
      <c r="J1965" s="227"/>
      <c r="K1965" s="227"/>
      <c r="L1965" s="227"/>
      <c r="M1965" s="227"/>
      <c r="N1965" s="227"/>
      <c r="O1965" s="227"/>
      <c r="P1965" s="227"/>
      <c r="Q1965" s="227"/>
      <c r="R1965" s="227"/>
      <c r="S1965" s="227"/>
      <c r="T1965" s="227"/>
      <c r="U1965" s="227"/>
      <c r="V1965" s="227"/>
      <c r="W1965" s="227"/>
      <c r="X1965" s="227"/>
      <c r="Y1965" s="227"/>
      <c r="Z1965" s="227"/>
      <c r="AA1965" s="227"/>
      <c r="AB1965" s="227"/>
      <c r="AC1965" s="227"/>
      <c r="AD1965" s="227"/>
      <c r="AE1965" s="227"/>
      <c r="AF1965" s="227"/>
      <c r="AG1965" s="227"/>
      <c r="AH1965" s="227"/>
      <c r="AI1965" s="227"/>
    </row>
    <row r="1966" hidden="1">
      <c r="A1966" s="227"/>
      <c r="B1966" s="227"/>
      <c r="C1966" s="227"/>
      <c r="D1966" s="227"/>
      <c r="E1966" s="227"/>
      <c r="F1966" s="227"/>
      <c r="G1966" s="227"/>
      <c r="H1966" s="227"/>
      <c r="I1966" s="227"/>
      <c r="J1966" s="227"/>
      <c r="K1966" s="227"/>
      <c r="L1966" s="227"/>
      <c r="M1966" s="227"/>
      <c r="N1966" s="227"/>
      <c r="O1966" s="227"/>
      <c r="P1966" s="227"/>
      <c r="Q1966" s="227"/>
      <c r="R1966" s="227"/>
      <c r="S1966" s="227"/>
      <c r="T1966" s="227"/>
      <c r="U1966" s="227"/>
      <c r="V1966" s="227"/>
      <c r="W1966" s="227"/>
      <c r="X1966" s="227"/>
      <c r="Y1966" s="227"/>
      <c r="Z1966" s="227"/>
      <c r="AA1966" s="227"/>
      <c r="AB1966" s="227"/>
      <c r="AC1966" s="227"/>
      <c r="AD1966" s="227"/>
      <c r="AE1966" s="227"/>
      <c r="AF1966" s="227"/>
      <c r="AG1966" s="227"/>
      <c r="AH1966" s="227"/>
      <c r="AI1966" s="227"/>
    </row>
    <row r="1967" hidden="1">
      <c r="A1967" s="227"/>
      <c r="B1967" s="227"/>
      <c r="C1967" s="227"/>
      <c r="D1967" s="227"/>
      <c r="E1967" s="227"/>
      <c r="F1967" s="227"/>
      <c r="G1967" s="227"/>
      <c r="H1967" s="227"/>
      <c r="I1967" s="227"/>
      <c r="J1967" s="227"/>
      <c r="K1967" s="227"/>
      <c r="L1967" s="227"/>
      <c r="M1967" s="227"/>
      <c r="N1967" s="227"/>
      <c r="O1967" s="227"/>
      <c r="P1967" s="227"/>
      <c r="Q1967" s="227"/>
      <c r="R1967" s="227"/>
      <c r="S1967" s="227"/>
      <c r="T1967" s="227"/>
      <c r="U1967" s="227"/>
      <c r="V1967" s="227"/>
      <c r="W1967" s="227"/>
      <c r="X1967" s="227"/>
      <c r="Y1967" s="227"/>
      <c r="Z1967" s="227"/>
      <c r="AA1967" s="227"/>
      <c r="AB1967" s="227"/>
      <c r="AC1967" s="227"/>
      <c r="AD1967" s="227"/>
      <c r="AE1967" s="227"/>
      <c r="AF1967" s="227"/>
      <c r="AG1967" s="227"/>
      <c r="AH1967" s="227"/>
      <c r="AI1967" s="227"/>
    </row>
    <row r="1968" hidden="1">
      <c r="A1968" s="227"/>
      <c r="B1968" s="227"/>
      <c r="C1968" s="227"/>
      <c r="D1968" s="227"/>
      <c r="E1968" s="227"/>
      <c r="F1968" s="227"/>
      <c r="G1968" s="227"/>
      <c r="H1968" s="227"/>
      <c r="I1968" s="227"/>
      <c r="J1968" s="227"/>
      <c r="K1968" s="227"/>
      <c r="L1968" s="227"/>
      <c r="M1968" s="227"/>
      <c r="N1968" s="227"/>
      <c r="O1968" s="227"/>
      <c r="P1968" s="227"/>
      <c r="Q1968" s="227"/>
      <c r="R1968" s="227"/>
      <c r="S1968" s="227"/>
      <c r="T1968" s="227"/>
      <c r="U1968" s="227"/>
      <c r="V1968" s="227"/>
      <c r="W1968" s="227"/>
      <c r="X1968" s="227"/>
      <c r="Y1968" s="227"/>
      <c r="Z1968" s="227"/>
      <c r="AA1968" s="227"/>
      <c r="AB1968" s="227"/>
      <c r="AC1968" s="227"/>
      <c r="AD1968" s="227"/>
      <c r="AE1968" s="227"/>
      <c r="AF1968" s="227"/>
      <c r="AG1968" s="227"/>
      <c r="AH1968" s="227"/>
      <c r="AI1968" s="227"/>
    </row>
    <row r="1969" hidden="1">
      <c r="A1969" s="227"/>
      <c r="B1969" s="227"/>
      <c r="C1969" s="227"/>
      <c r="D1969" s="227"/>
      <c r="E1969" s="227"/>
      <c r="F1969" s="227"/>
      <c r="G1969" s="227"/>
      <c r="H1969" s="227"/>
      <c r="I1969" s="227"/>
      <c r="J1969" s="227"/>
      <c r="K1969" s="227"/>
      <c r="L1969" s="227"/>
      <c r="M1969" s="227"/>
      <c r="N1969" s="227"/>
      <c r="O1969" s="227"/>
      <c r="P1969" s="227"/>
      <c r="Q1969" s="227"/>
      <c r="R1969" s="227"/>
      <c r="S1969" s="227"/>
      <c r="T1969" s="227"/>
      <c r="U1969" s="227"/>
      <c r="V1969" s="227"/>
      <c r="W1969" s="227"/>
      <c r="X1969" s="227"/>
      <c r="Y1969" s="227"/>
      <c r="Z1969" s="227"/>
      <c r="AA1969" s="227"/>
      <c r="AB1969" s="227"/>
      <c r="AC1969" s="227"/>
      <c r="AD1969" s="227"/>
      <c r="AE1969" s="227"/>
      <c r="AF1969" s="227"/>
      <c r="AG1969" s="227"/>
      <c r="AH1969" s="227"/>
      <c r="AI1969" s="227"/>
    </row>
    <row r="1970" hidden="1">
      <c r="A1970" s="227"/>
      <c r="B1970" s="227"/>
      <c r="C1970" s="227"/>
      <c r="D1970" s="227"/>
      <c r="E1970" s="227"/>
      <c r="F1970" s="227"/>
      <c r="G1970" s="227"/>
      <c r="H1970" s="227"/>
      <c r="I1970" s="227"/>
      <c r="J1970" s="227"/>
      <c r="K1970" s="227"/>
      <c r="L1970" s="227"/>
      <c r="M1970" s="227"/>
      <c r="N1970" s="227"/>
      <c r="O1970" s="227"/>
      <c r="P1970" s="227"/>
      <c r="Q1970" s="227"/>
      <c r="R1970" s="227"/>
      <c r="S1970" s="227"/>
      <c r="T1970" s="227"/>
      <c r="U1970" s="227"/>
      <c r="V1970" s="227"/>
      <c r="W1970" s="227"/>
      <c r="X1970" s="227"/>
      <c r="Y1970" s="227"/>
      <c r="Z1970" s="227"/>
      <c r="AA1970" s="227"/>
      <c r="AB1970" s="227"/>
      <c r="AC1970" s="227"/>
      <c r="AD1970" s="227"/>
      <c r="AE1970" s="227"/>
      <c r="AF1970" s="227"/>
      <c r="AG1970" s="227"/>
      <c r="AH1970" s="227"/>
      <c r="AI1970" s="227"/>
    </row>
    <row r="1971" hidden="1">
      <c r="A1971" s="227"/>
      <c r="B1971" s="227"/>
      <c r="C1971" s="227"/>
      <c r="D1971" s="227"/>
      <c r="E1971" s="227"/>
      <c r="F1971" s="227"/>
      <c r="G1971" s="227"/>
      <c r="H1971" s="227"/>
      <c r="I1971" s="227"/>
      <c r="J1971" s="227"/>
      <c r="K1971" s="227"/>
      <c r="L1971" s="227"/>
      <c r="M1971" s="227"/>
      <c r="N1971" s="227"/>
      <c r="O1971" s="227"/>
      <c r="P1971" s="227"/>
      <c r="Q1971" s="227"/>
      <c r="R1971" s="227"/>
      <c r="S1971" s="227"/>
      <c r="T1971" s="227"/>
      <c r="U1971" s="227"/>
      <c r="V1971" s="227"/>
      <c r="W1971" s="227"/>
      <c r="X1971" s="227"/>
      <c r="Y1971" s="227"/>
      <c r="Z1971" s="227"/>
      <c r="AA1971" s="227"/>
      <c r="AB1971" s="227"/>
      <c r="AC1971" s="227"/>
      <c r="AD1971" s="227"/>
      <c r="AE1971" s="227"/>
      <c r="AF1971" s="227"/>
      <c r="AG1971" s="227"/>
      <c r="AH1971" s="227"/>
      <c r="AI1971" s="227"/>
    </row>
    <row r="1972" hidden="1">
      <c r="A1972" s="227"/>
      <c r="B1972" s="227"/>
      <c r="C1972" s="227"/>
      <c r="D1972" s="227"/>
      <c r="E1972" s="227"/>
      <c r="F1972" s="227"/>
      <c r="G1972" s="227"/>
      <c r="H1972" s="227"/>
      <c r="I1972" s="227"/>
      <c r="J1972" s="227"/>
      <c r="K1972" s="227"/>
      <c r="L1972" s="227"/>
      <c r="M1972" s="227"/>
      <c r="N1972" s="227"/>
      <c r="O1972" s="227"/>
      <c r="P1972" s="227"/>
      <c r="Q1972" s="227"/>
      <c r="R1972" s="227"/>
      <c r="S1972" s="227"/>
      <c r="T1972" s="227"/>
      <c r="U1972" s="227"/>
      <c r="V1972" s="227"/>
      <c r="W1972" s="227"/>
      <c r="X1972" s="227"/>
      <c r="Y1972" s="227"/>
      <c r="Z1972" s="227"/>
      <c r="AA1972" s="227"/>
      <c r="AB1972" s="227"/>
      <c r="AC1972" s="227"/>
      <c r="AD1972" s="227"/>
      <c r="AE1972" s="227"/>
      <c r="AF1972" s="227"/>
      <c r="AG1972" s="227"/>
      <c r="AH1972" s="227"/>
      <c r="AI1972" s="227"/>
    </row>
    <row r="1973" hidden="1">
      <c r="A1973" s="227"/>
      <c r="B1973" s="227"/>
      <c r="C1973" s="227"/>
      <c r="D1973" s="227"/>
      <c r="E1973" s="227"/>
      <c r="F1973" s="227"/>
      <c r="G1973" s="227"/>
      <c r="H1973" s="227"/>
      <c r="I1973" s="227"/>
      <c r="J1973" s="227"/>
      <c r="K1973" s="227"/>
      <c r="L1973" s="227"/>
      <c r="M1973" s="227"/>
      <c r="N1973" s="227"/>
      <c r="O1973" s="227"/>
      <c r="P1973" s="227"/>
      <c r="Q1973" s="227"/>
      <c r="R1973" s="227"/>
      <c r="S1973" s="227"/>
      <c r="T1973" s="227"/>
      <c r="U1973" s="227"/>
      <c r="V1973" s="227"/>
      <c r="W1973" s="227"/>
      <c r="X1973" s="227"/>
      <c r="Y1973" s="227"/>
      <c r="Z1973" s="227"/>
      <c r="AA1973" s="227"/>
      <c r="AB1973" s="227"/>
      <c r="AC1973" s="227"/>
      <c r="AD1973" s="227"/>
      <c r="AE1973" s="227"/>
      <c r="AF1973" s="227"/>
      <c r="AG1973" s="227"/>
      <c r="AH1973" s="227"/>
      <c r="AI1973" s="227"/>
    </row>
    <row r="1974" hidden="1">
      <c r="A1974" s="227"/>
      <c r="B1974" s="227"/>
      <c r="C1974" s="227"/>
      <c r="D1974" s="227"/>
      <c r="E1974" s="227"/>
      <c r="F1974" s="227"/>
      <c r="G1974" s="227"/>
      <c r="H1974" s="227"/>
      <c r="I1974" s="227"/>
      <c r="J1974" s="227"/>
      <c r="K1974" s="227"/>
      <c r="L1974" s="227"/>
      <c r="M1974" s="227"/>
      <c r="N1974" s="227"/>
      <c r="O1974" s="227"/>
      <c r="P1974" s="227"/>
      <c r="Q1974" s="227"/>
      <c r="R1974" s="227"/>
      <c r="S1974" s="227"/>
      <c r="T1974" s="227"/>
      <c r="U1974" s="227"/>
      <c r="V1974" s="227"/>
      <c r="W1974" s="227"/>
      <c r="X1974" s="227"/>
      <c r="Y1974" s="227"/>
      <c r="Z1974" s="227"/>
      <c r="AA1974" s="227"/>
      <c r="AB1974" s="227"/>
      <c r="AC1974" s="227"/>
      <c r="AD1974" s="227"/>
      <c r="AE1974" s="227"/>
      <c r="AF1974" s="227"/>
      <c r="AG1974" s="227"/>
      <c r="AH1974" s="227"/>
      <c r="AI1974" s="227"/>
    </row>
    <row r="1975" hidden="1">
      <c r="A1975" s="227"/>
      <c r="B1975" s="227"/>
      <c r="C1975" s="227"/>
      <c r="D1975" s="227"/>
      <c r="E1975" s="227"/>
      <c r="F1975" s="227"/>
      <c r="G1975" s="227"/>
      <c r="H1975" s="227"/>
      <c r="I1975" s="227"/>
      <c r="J1975" s="227"/>
      <c r="K1975" s="227"/>
      <c r="L1975" s="227"/>
      <c r="M1975" s="227"/>
      <c r="N1975" s="227"/>
      <c r="O1975" s="227"/>
      <c r="P1975" s="227"/>
      <c r="Q1975" s="227"/>
      <c r="R1975" s="227"/>
      <c r="S1975" s="227"/>
      <c r="T1975" s="227"/>
      <c r="U1975" s="227"/>
      <c r="V1975" s="227"/>
      <c r="W1975" s="227"/>
      <c r="X1975" s="227"/>
      <c r="Y1975" s="227"/>
      <c r="Z1975" s="227"/>
      <c r="AA1975" s="227"/>
      <c r="AB1975" s="227"/>
      <c r="AC1975" s="227"/>
      <c r="AD1975" s="227"/>
      <c r="AE1975" s="227"/>
      <c r="AF1975" s="227"/>
      <c r="AG1975" s="227"/>
      <c r="AH1975" s="227"/>
      <c r="AI1975" s="227"/>
    </row>
    <row r="1976" hidden="1">
      <c r="A1976" s="227"/>
      <c r="B1976" s="227"/>
      <c r="C1976" s="227"/>
      <c r="D1976" s="227"/>
      <c r="E1976" s="227"/>
      <c r="F1976" s="227"/>
      <c r="G1976" s="227"/>
      <c r="H1976" s="227"/>
      <c r="I1976" s="227"/>
      <c r="J1976" s="227"/>
      <c r="K1976" s="227"/>
      <c r="L1976" s="227"/>
      <c r="M1976" s="227"/>
      <c r="N1976" s="227"/>
      <c r="O1976" s="227"/>
      <c r="P1976" s="227"/>
      <c r="Q1976" s="227"/>
      <c r="R1976" s="227"/>
      <c r="S1976" s="227"/>
      <c r="T1976" s="227"/>
      <c r="U1976" s="227"/>
      <c r="V1976" s="227"/>
      <c r="W1976" s="227"/>
      <c r="X1976" s="227"/>
      <c r="Y1976" s="227"/>
      <c r="Z1976" s="227"/>
      <c r="AA1976" s="227"/>
      <c r="AB1976" s="227"/>
      <c r="AC1976" s="227"/>
      <c r="AD1976" s="227"/>
      <c r="AE1976" s="227"/>
      <c r="AF1976" s="227"/>
      <c r="AG1976" s="227"/>
      <c r="AH1976" s="227"/>
      <c r="AI1976" s="227"/>
    </row>
    <row r="1977" hidden="1">
      <c r="A1977" s="227"/>
      <c r="B1977" s="227"/>
      <c r="C1977" s="227"/>
      <c r="D1977" s="227"/>
      <c r="E1977" s="227"/>
      <c r="F1977" s="227"/>
      <c r="G1977" s="227"/>
      <c r="H1977" s="227"/>
      <c r="I1977" s="227"/>
      <c r="J1977" s="227"/>
      <c r="K1977" s="227"/>
      <c r="L1977" s="227"/>
      <c r="M1977" s="227"/>
      <c r="N1977" s="227"/>
      <c r="O1977" s="227"/>
      <c r="P1977" s="227"/>
      <c r="Q1977" s="227"/>
      <c r="R1977" s="227"/>
      <c r="S1977" s="227"/>
      <c r="T1977" s="227"/>
      <c r="U1977" s="227"/>
      <c r="V1977" s="227"/>
      <c r="W1977" s="227"/>
      <c r="X1977" s="227"/>
      <c r="Y1977" s="227"/>
      <c r="Z1977" s="227"/>
      <c r="AA1977" s="227"/>
      <c r="AB1977" s="227"/>
      <c r="AC1977" s="227"/>
      <c r="AD1977" s="227"/>
      <c r="AE1977" s="227"/>
      <c r="AF1977" s="227"/>
      <c r="AG1977" s="227"/>
      <c r="AH1977" s="227"/>
      <c r="AI1977" s="227"/>
    </row>
    <row r="1978" hidden="1">
      <c r="A1978" s="227"/>
      <c r="B1978" s="227"/>
      <c r="C1978" s="227"/>
      <c r="D1978" s="227"/>
      <c r="E1978" s="227"/>
      <c r="F1978" s="227"/>
      <c r="G1978" s="227"/>
      <c r="H1978" s="227"/>
      <c r="I1978" s="227"/>
      <c r="J1978" s="227"/>
      <c r="K1978" s="227"/>
      <c r="L1978" s="227"/>
      <c r="M1978" s="227"/>
      <c r="N1978" s="227"/>
      <c r="O1978" s="227"/>
      <c r="P1978" s="227"/>
      <c r="Q1978" s="227"/>
      <c r="R1978" s="227"/>
      <c r="S1978" s="227"/>
      <c r="T1978" s="227"/>
      <c r="U1978" s="227"/>
      <c r="V1978" s="227"/>
      <c r="W1978" s="227"/>
      <c r="X1978" s="227"/>
      <c r="Y1978" s="227"/>
      <c r="Z1978" s="227"/>
      <c r="AA1978" s="227"/>
      <c r="AB1978" s="227"/>
      <c r="AC1978" s="227"/>
      <c r="AD1978" s="227"/>
      <c r="AE1978" s="227"/>
      <c r="AF1978" s="227"/>
      <c r="AG1978" s="227"/>
      <c r="AH1978" s="227"/>
      <c r="AI1978" s="227"/>
    </row>
    <row r="1979" hidden="1">
      <c r="A1979" s="227"/>
      <c r="B1979" s="227"/>
      <c r="C1979" s="227"/>
      <c r="D1979" s="227"/>
      <c r="E1979" s="227"/>
      <c r="F1979" s="227"/>
      <c r="G1979" s="227"/>
      <c r="H1979" s="227"/>
      <c r="I1979" s="227"/>
      <c r="J1979" s="227"/>
      <c r="K1979" s="227"/>
      <c r="L1979" s="227"/>
      <c r="M1979" s="227"/>
      <c r="N1979" s="227"/>
      <c r="O1979" s="227"/>
      <c r="P1979" s="227"/>
      <c r="Q1979" s="227"/>
      <c r="R1979" s="227"/>
      <c r="S1979" s="227"/>
      <c r="T1979" s="227"/>
      <c r="U1979" s="227"/>
      <c r="V1979" s="227"/>
      <c r="W1979" s="227"/>
      <c r="X1979" s="227"/>
      <c r="Y1979" s="227"/>
      <c r="Z1979" s="227"/>
      <c r="AA1979" s="227"/>
      <c r="AB1979" s="227"/>
      <c r="AC1979" s="227"/>
      <c r="AD1979" s="227"/>
      <c r="AE1979" s="227"/>
      <c r="AF1979" s="227"/>
      <c r="AG1979" s="227"/>
      <c r="AH1979" s="227"/>
      <c r="AI1979" s="227"/>
    </row>
    <row r="1980" hidden="1">
      <c r="A1980" s="227"/>
      <c r="B1980" s="227"/>
      <c r="C1980" s="227"/>
      <c r="D1980" s="227"/>
      <c r="E1980" s="227"/>
      <c r="F1980" s="227"/>
      <c r="G1980" s="227"/>
      <c r="H1980" s="227"/>
      <c r="I1980" s="227"/>
      <c r="J1980" s="227"/>
      <c r="K1980" s="227"/>
      <c r="L1980" s="227"/>
      <c r="M1980" s="227"/>
      <c r="N1980" s="227"/>
      <c r="O1980" s="227"/>
      <c r="P1980" s="227"/>
      <c r="Q1980" s="227"/>
      <c r="R1980" s="227"/>
      <c r="S1980" s="227"/>
      <c r="T1980" s="227"/>
      <c r="U1980" s="227"/>
      <c r="V1980" s="227"/>
      <c r="W1980" s="227"/>
      <c r="X1980" s="227"/>
      <c r="Y1980" s="227"/>
      <c r="Z1980" s="227"/>
      <c r="AA1980" s="227"/>
      <c r="AB1980" s="227"/>
      <c r="AC1980" s="227"/>
      <c r="AD1980" s="227"/>
      <c r="AE1980" s="227"/>
      <c r="AF1980" s="227"/>
      <c r="AG1980" s="227"/>
      <c r="AH1980" s="227"/>
      <c r="AI1980" s="227"/>
    </row>
    <row r="1981" hidden="1">
      <c r="A1981" s="227"/>
      <c r="B1981" s="227"/>
      <c r="C1981" s="227"/>
      <c r="D1981" s="227"/>
      <c r="E1981" s="227"/>
      <c r="F1981" s="227"/>
      <c r="G1981" s="227"/>
      <c r="H1981" s="227"/>
      <c r="I1981" s="227"/>
      <c r="J1981" s="227"/>
      <c r="K1981" s="227"/>
      <c r="L1981" s="227"/>
      <c r="M1981" s="227"/>
      <c r="N1981" s="227"/>
      <c r="O1981" s="227"/>
      <c r="P1981" s="227"/>
      <c r="Q1981" s="227"/>
      <c r="R1981" s="227"/>
      <c r="S1981" s="227"/>
      <c r="T1981" s="227"/>
      <c r="U1981" s="227"/>
      <c r="V1981" s="227"/>
      <c r="W1981" s="227"/>
      <c r="X1981" s="227"/>
      <c r="Y1981" s="227"/>
      <c r="Z1981" s="227"/>
      <c r="AA1981" s="227"/>
      <c r="AB1981" s="227"/>
      <c r="AC1981" s="227"/>
      <c r="AD1981" s="227"/>
      <c r="AE1981" s="227"/>
      <c r="AF1981" s="227"/>
      <c r="AG1981" s="227"/>
      <c r="AH1981" s="227"/>
      <c r="AI1981" s="227"/>
    </row>
    <row r="1982" hidden="1">
      <c r="A1982" s="227"/>
      <c r="B1982" s="227"/>
      <c r="C1982" s="227"/>
      <c r="D1982" s="227"/>
      <c r="E1982" s="227"/>
      <c r="F1982" s="227"/>
      <c r="G1982" s="227"/>
      <c r="H1982" s="227"/>
      <c r="I1982" s="227"/>
      <c r="J1982" s="227"/>
      <c r="K1982" s="227"/>
      <c r="L1982" s="227"/>
      <c r="M1982" s="227"/>
      <c r="N1982" s="227"/>
      <c r="O1982" s="227"/>
      <c r="P1982" s="227"/>
      <c r="Q1982" s="227"/>
      <c r="R1982" s="227"/>
      <c r="S1982" s="227"/>
      <c r="T1982" s="227"/>
      <c r="U1982" s="227"/>
      <c r="V1982" s="227"/>
      <c r="W1982" s="227"/>
      <c r="X1982" s="227"/>
      <c r="Y1982" s="227"/>
      <c r="Z1982" s="227"/>
      <c r="AA1982" s="227"/>
      <c r="AB1982" s="227"/>
      <c r="AC1982" s="227"/>
      <c r="AD1982" s="227"/>
      <c r="AE1982" s="227"/>
      <c r="AF1982" s="227"/>
      <c r="AG1982" s="227"/>
      <c r="AH1982" s="227"/>
      <c r="AI1982" s="227"/>
    </row>
    <row r="1983" hidden="1">
      <c r="A1983" s="227"/>
      <c r="B1983" s="227"/>
      <c r="C1983" s="227"/>
      <c r="D1983" s="227"/>
      <c r="E1983" s="227"/>
      <c r="F1983" s="227"/>
      <c r="G1983" s="227"/>
      <c r="H1983" s="227"/>
      <c r="I1983" s="227"/>
      <c r="J1983" s="227"/>
      <c r="K1983" s="227"/>
      <c r="L1983" s="227"/>
      <c r="M1983" s="227"/>
      <c r="N1983" s="227"/>
      <c r="O1983" s="227"/>
      <c r="P1983" s="227"/>
      <c r="Q1983" s="227"/>
      <c r="R1983" s="227"/>
      <c r="S1983" s="227"/>
      <c r="T1983" s="227"/>
      <c r="U1983" s="227"/>
      <c r="V1983" s="227"/>
      <c r="W1983" s="227"/>
      <c r="X1983" s="227"/>
      <c r="Y1983" s="227"/>
      <c r="Z1983" s="227"/>
      <c r="AA1983" s="227"/>
      <c r="AB1983" s="227"/>
      <c r="AC1983" s="227"/>
      <c r="AD1983" s="227"/>
      <c r="AE1983" s="227"/>
      <c r="AF1983" s="227"/>
      <c r="AG1983" s="227"/>
      <c r="AH1983" s="227"/>
      <c r="AI1983" s="227"/>
    </row>
    <row r="1984" hidden="1">
      <c r="A1984" s="227"/>
      <c r="B1984" s="227"/>
      <c r="C1984" s="227"/>
      <c r="D1984" s="227"/>
      <c r="E1984" s="227"/>
      <c r="F1984" s="227"/>
      <c r="G1984" s="227"/>
      <c r="H1984" s="227"/>
      <c r="I1984" s="227"/>
      <c r="J1984" s="227"/>
      <c r="K1984" s="227"/>
      <c r="L1984" s="227"/>
      <c r="M1984" s="227"/>
      <c r="N1984" s="227"/>
      <c r="O1984" s="227"/>
      <c r="P1984" s="227"/>
      <c r="Q1984" s="227"/>
      <c r="R1984" s="227"/>
      <c r="S1984" s="227"/>
      <c r="T1984" s="227"/>
      <c r="U1984" s="227"/>
      <c r="V1984" s="227"/>
      <c r="W1984" s="227"/>
      <c r="X1984" s="227"/>
      <c r="Y1984" s="227"/>
      <c r="Z1984" s="227"/>
      <c r="AA1984" s="227"/>
      <c r="AB1984" s="227"/>
      <c r="AC1984" s="227"/>
      <c r="AD1984" s="227"/>
      <c r="AE1984" s="227"/>
      <c r="AF1984" s="227"/>
      <c r="AG1984" s="227"/>
      <c r="AH1984" s="227"/>
      <c r="AI1984" s="227"/>
    </row>
    <row r="1985" hidden="1">
      <c r="A1985" s="227"/>
      <c r="B1985" s="227"/>
      <c r="C1985" s="227"/>
      <c r="D1985" s="227"/>
      <c r="E1985" s="227"/>
      <c r="F1985" s="227"/>
      <c r="G1985" s="227"/>
      <c r="H1985" s="227"/>
      <c r="I1985" s="227"/>
      <c r="J1985" s="227"/>
      <c r="K1985" s="227"/>
      <c r="L1985" s="227"/>
      <c r="M1985" s="227"/>
      <c r="N1985" s="227"/>
      <c r="O1985" s="227"/>
      <c r="P1985" s="227"/>
      <c r="Q1985" s="227"/>
      <c r="R1985" s="227"/>
      <c r="S1985" s="227"/>
      <c r="T1985" s="227"/>
      <c r="U1985" s="227"/>
      <c r="V1985" s="227"/>
      <c r="W1985" s="227"/>
      <c r="X1985" s="227"/>
      <c r="Y1985" s="227"/>
      <c r="Z1985" s="227"/>
      <c r="AA1985" s="227"/>
      <c r="AB1985" s="227"/>
      <c r="AC1985" s="227"/>
      <c r="AD1985" s="227"/>
      <c r="AE1985" s="227"/>
      <c r="AF1985" s="227"/>
      <c r="AG1985" s="227"/>
      <c r="AH1985" s="227"/>
      <c r="AI1985" s="227"/>
    </row>
    <row r="1986" hidden="1">
      <c r="A1986" s="227"/>
      <c r="B1986" s="227"/>
      <c r="C1986" s="227"/>
      <c r="D1986" s="227"/>
      <c r="E1986" s="227"/>
      <c r="F1986" s="227"/>
      <c r="G1986" s="227"/>
      <c r="H1986" s="227"/>
      <c r="I1986" s="227"/>
      <c r="J1986" s="227"/>
      <c r="K1986" s="227"/>
      <c r="L1986" s="227"/>
      <c r="M1986" s="227"/>
      <c r="N1986" s="227"/>
      <c r="O1986" s="227"/>
      <c r="P1986" s="227"/>
      <c r="Q1986" s="227"/>
      <c r="R1986" s="227"/>
      <c r="S1986" s="227"/>
      <c r="T1986" s="227"/>
      <c r="U1986" s="227"/>
      <c r="V1986" s="227"/>
      <c r="W1986" s="227"/>
      <c r="X1986" s="227"/>
      <c r="Y1986" s="227"/>
      <c r="Z1986" s="227"/>
      <c r="AA1986" s="227"/>
      <c r="AB1986" s="227"/>
      <c r="AC1986" s="227"/>
      <c r="AD1986" s="227"/>
      <c r="AE1986" s="227"/>
      <c r="AF1986" s="227"/>
      <c r="AG1986" s="227"/>
      <c r="AH1986" s="227"/>
      <c r="AI1986" s="227"/>
    </row>
    <row r="1987" hidden="1">
      <c r="A1987" s="227"/>
      <c r="B1987" s="227"/>
      <c r="C1987" s="227"/>
      <c r="D1987" s="227"/>
      <c r="E1987" s="227"/>
      <c r="F1987" s="227"/>
      <c r="G1987" s="227"/>
      <c r="H1987" s="227"/>
      <c r="I1987" s="227"/>
      <c r="J1987" s="227"/>
      <c r="K1987" s="227"/>
      <c r="L1987" s="227"/>
      <c r="M1987" s="227"/>
      <c r="N1987" s="227"/>
      <c r="O1987" s="227"/>
      <c r="P1987" s="227"/>
      <c r="Q1987" s="227"/>
      <c r="R1987" s="227"/>
      <c r="S1987" s="227"/>
      <c r="T1987" s="227"/>
      <c r="U1987" s="227"/>
      <c r="V1987" s="227"/>
      <c r="W1987" s="227"/>
      <c r="X1987" s="227"/>
      <c r="Y1987" s="227"/>
      <c r="Z1987" s="227"/>
      <c r="AA1987" s="227"/>
      <c r="AB1987" s="227"/>
      <c r="AC1987" s="227"/>
      <c r="AD1987" s="227"/>
      <c r="AE1987" s="227"/>
      <c r="AF1987" s="227"/>
      <c r="AG1987" s="227"/>
      <c r="AH1987" s="227"/>
      <c r="AI1987" s="227"/>
    </row>
    <row r="1988" hidden="1">
      <c r="A1988" s="227"/>
      <c r="B1988" s="227"/>
      <c r="C1988" s="227"/>
      <c r="D1988" s="227"/>
      <c r="E1988" s="227"/>
      <c r="F1988" s="227"/>
      <c r="G1988" s="227"/>
      <c r="H1988" s="227"/>
      <c r="I1988" s="227"/>
      <c r="J1988" s="227"/>
      <c r="K1988" s="227"/>
      <c r="L1988" s="227"/>
      <c r="M1988" s="227"/>
      <c r="N1988" s="227"/>
      <c r="O1988" s="227"/>
      <c r="P1988" s="227"/>
      <c r="Q1988" s="227"/>
      <c r="R1988" s="227"/>
      <c r="S1988" s="227"/>
      <c r="T1988" s="227"/>
      <c r="U1988" s="227"/>
      <c r="V1988" s="227"/>
      <c r="W1988" s="227"/>
      <c r="X1988" s="227"/>
      <c r="Y1988" s="227"/>
      <c r="Z1988" s="227"/>
      <c r="AA1988" s="227"/>
      <c r="AB1988" s="227"/>
      <c r="AC1988" s="227"/>
      <c r="AD1988" s="227"/>
      <c r="AE1988" s="227"/>
      <c r="AF1988" s="227"/>
      <c r="AG1988" s="227"/>
      <c r="AH1988" s="227"/>
      <c r="AI1988" s="227"/>
    </row>
    <row r="1989" hidden="1">
      <c r="A1989" s="227"/>
      <c r="B1989" s="227"/>
      <c r="C1989" s="227"/>
      <c r="D1989" s="227"/>
      <c r="E1989" s="227"/>
      <c r="F1989" s="227"/>
      <c r="G1989" s="227"/>
      <c r="H1989" s="227"/>
      <c r="I1989" s="227"/>
      <c r="J1989" s="227"/>
      <c r="K1989" s="227"/>
      <c r="L1989" s="227"/>
      <c r="M1989" s="227"/>
      <c r="N1989" s="227"/>
      <c r="O1989" s="227"/>
      <c r="P1989" s="227"/>
      <c r="Q1989" s="227"/>
      <c r="R1989" s="227"/>
      <c r="S1989" s="227"/>
      <c r="T1989" s="227"/>
      <c r="U1989" s="227"/>
      <c r="V1989" s="227"/>
      <c r="W1989" s="227"/>
      <c r="X1989" s="227"/>
      <c r="Y1989" s="227"/>
      <c r="Z1989" s="227"/>
      <c r="AA1989" s="227"/>
      <c r="AB1989" s="227"/>
      <c r="AC1989" s="227"/>
      <c r="AD1989" s="227"/>
      <c r="AE1989" s="227"/>
      <c r="AF1989" s="227"/>
      <c r="AG1989" s="227"/>
      <c r="AH1989" s="227"/>
      <c r="AI1989" s="227"/>
    </row>
    <row r="1990" hidden="1">
      <c r="A1990" s="227"/>
      <c r="B1990" s="227"/>
      <c r="C1990" s="227"/>
      <c r="D1990" s="227"/>
      <c r="E1990" s="227"/>
      <c r="F1990" s="227"/>
      <c r="G1990" s="227"/>
      <c r="H1990" s="227"/>
      <c r="I1990" s="227"/>
      <c r="J1990" s="227"/>
      <c r="K1990" s="227"/>
      <c r="L1990" s="227"/>
      <c r="M1990" s="227"/>
      <c r="N1990" s="227"/>
      <c r="O1990" s="227"/>
      <c r="P1990" s="227"/>
      <c r="Q1990" s="227"/>
      <c r="R1990" s="227"/>
      <c r="S1990" s="227"/>
      <c r="T1990" s="227"/>
      <c r="U1990" s="227"/>
      <c r="V1990" s="227"/>
      <c r="W1990" s="227"/>
      <c r="X1990" s="227"/>
      <c r="Y1990" s="227"/>
      <c r="Z1990" s="227"/>
      <c r="AA1990" s="227"/>
      <c r="AB1990" s="227"/>
      <c r="AC1990" s="227"/>
      <c r="AD1990" s="227"/>
      <c r="AE1990" s="227"/>
      <c r="AF1990" s="227"/>
      <c r="AG1990" s="227"/>
      <c r="AH1990" s="227"/>
      <c r="AI1990" s="227"/>
    </row>
    <row r="1991" hidden="1">
      <c r="A1991" s="227"/>
      <c r="B1991" s="227"/>
      <c r="C1991" s="227"/>
      <c r="D1991" s="227"/>
      <c r="E1991" s="227"/>
      <c r="F1991" s="227"/>
      <c r="G1991" s="227"/>
      <c r="H1991" s="227"/>
      <c r="I1991" s="227"/>
      <c r="J1991" s="227"/>
      <c r="K1991" s="227"/>
      <c r="L1991" s="227"/>
      <c r="M1991" s="227"/>
      <c r="N1991" s="227"/>
      <c r="O1991" s="227"/>
      <c r="P1991" s="227"/>
      <c r="Q1991" s="227"/>
      <c r="R1991" s="227"/>
      <c r="S1991" s="227"/>
      <c r="T1991" s="227"/>
      <c r="U1991" s="227"/>
      <c r="V1991" s="227"/>
      <c r="W1991" s="227"/>
      <c r="X1991" s="227"/>
      <c r="Y1991" s="227"/>
      <c r="Z1991" s="227"/>
      <c r="AA1991" s="227"/>
      <c r="AB1991" s="227"/>
      <c r="AC1991" s="227"/>
      <c r="AD1991" s="227"/>
      <c r="AE1991" s="227"/>
      <c r="AF1991" s="227"/>
      <c r="AG1991" s="227"/>
      <c r="AH1991" s="227"/>
      <c r="AI1991" s="227"/>
    </row>
    <row r="1992" hidden="1">
      <c r="A1992" s="227"/>
      <c r="B1992" s="227"/>
      <c r="C1992" s="227"/>
      <c r="D1992" s="227"/>
      <c r="E1992" s="227"/>
      <c r="F1992" s="227"/>
      <c r="G1992" s="227"/>
      <c r="H1992" s="227"/>
      <c r="I1992" s="227"/>
      <c r="J1992" s="227"/>
      <c r="K1992" s="227"/>
      <c r="L1992" s="227"/>
      <c r="M1992" s="227"/>
      <c r="N1992" s="227"/>
      <c r="O1992" s="227"/>
      <c r="P1992" s="227"/>
      <c r="Q1992" s="227"/>
      <c r="R1992" s="227"/>
      <c r="S1992" s="227"/>
      <c r="T1992" s="227"/>
      <c r="U1992" s="227"/>
      <c r="V1992" s="227"/>
      <c r="W1992" s="227"/>
      <c r="X1992" s="227"/>
      <c r="Y1992" s="227"/>
      <c r="Z1992" s="227"/>
      <c r="AA1992" s="227"/>
      <c r="AB1992" s="227"/>
      <c r="AC1992" s="227"/>
      <c r="AD1992" s="227"/>
      <c r="AE1992" s="227"/>
      <c r="AF1992" s="227"/>
      <c r="AG1992" s="227"/>
      <c r="AH1992" s="227"/>
      <c r="AI1992" s="227"/>
    </row>
    <row r="1993" hidden="1">
      <c r="A1993" s="227"/>
      <c r="B1993" s="227"/>
      <c r="C1993" s="227"/>
      <c r="D1993" s="227"/>
      <c r="E1993" s="227"/>
      <c r="F1993" s="227"/>
      <c r="G1993" s="227"/>
      <c r="H1993" s="227"/>
      <c r="I1993" s="227"/>
      <c r="J1993" s="227"/>
      <c r="K1993" s="227"/>
      <c r="L1993" s="227"/>
      <c r="M1993" s="227"/>
      <c r="N1993" s="227"/>
      <c r="O1993" s="227"/>
      <c r="P1993" s="227"/>
      <c r="Q1993" s="227"/>
      <c r="R1993" s="227"/>
      <c r="S1993" s="227"/>
      <c r="T1993" s="227"/>
      <c r="U1993" s="227"/>
      <c r="V1993" s="227"/>
      <c r="W1993" s="227"/>
      <c r="X1993" s="227"/>
      <c r="Y1993" s="227"/>
      <c r="Z1993" s="227"/>
      <c r="AA1993" s="227"/>
      <c r="AB1993" s="227"/>
      <c r="AC1993" s="227"/>
      <c r="AD1993" s="227"/>
      <c r="AE1993" s="227"/>
      <c r="AF1993" s="227"/>
      <c r="AG1993" s="227"/>
      <c r="AH1993" s="227"/>
      <c r="AI1993" s="227"/>
    </row>
    <row r="1994" hidden="1">
      <c r="A1994" s="227"/>
      <c r="B1994" s="227"/>
      <c r="C1994" s="227"/>
      <c r="D1994" s="227"/>
      <c r="E1994" s="227"/>
      <c r="F1994" s="227"/>
      <c r="G1994" s="227"/>
      <c r="H1994" s="227"/>
      <c r="I1994" s="227"/>
      <c r="J1994" s="227"/>
      <c r="K1994" s="227"/>
      <c r="L1994" s="227"/>
      <c r="M1994" s="227"/>
      <c r="N1994" s="227"/>
      <c r="O1994" s="227"/>
      <c r="P1994" s="227"/>
      <c r="Q1994" s="227"/>
      <c r="R1994" s="227"/>
      <c r="S1994" s="227"/>
      <c r="T1994" s="227"/>
      <c r="U1994" s="227"/>
      <c r="V1994" s="227"/>
      <c r="W1994" s="227"/>
      <c r="X1994" s="227"/>
      <c r="Y1994" s="227"/>
      <c r="Z1994" s="227"/>
      <c r="AA1994" s="227"/>
      <c r="AB1994" s="227"/>
      <c r="AC1994" s="227"/>
      <c r="AD1994" s="227"/>
      <c r="AE1994" s="227"/>
      <c r="AF1994" s="227"/>
      <c r="AG1994" s="227"/>
      <c r="AH1994" s="227"/>
      <c r="AI1994" s="227"/>
    </row>
    <row r="1995" hidden="1">
      <c r="A1995" s="227"/>
      <c r="B1995" s="227"/>
      <c r="C1995" s="227"/>
      <c r="D1995" s="227"/>
      <c r="E1995" s="227"/>
      <c r="F1995" s="227"/>
      <c r="G1995" s="227"/>
      <c r="H1995" s="227"/>
      <c r="I1995" s="227"/>
      <c r="J1995" s="227"/>
      <c r="K1995" s="227"/>
      <c r="L1995" s="227"/>
      <c r="M1995" s="227"/>
      <c r="N1995" s="227"/>
      <c r="O1995" s="227"/>
      <c r="P1995" s="227"/>
      <c r="Q1995" s="227"/>
      <c r="R1995" s="227"/>
      <c r="S1995" s="227"/>
      <c r="T1995" s="227"/>
      <c r="U1995" s="227"/>
      <c r="V1995" s="227"/>
      <c r="W1995" s="227"/>
      <c r="X1995" s="227"/>
      <c r="Y1995" s="227"/>
      <c r="Z1995" s="227"/>
      <c r="AA1995" s="227"/>
      <c r="AB1995" s="227"/>
      <c r="AC1995" s="227"/>
      <c r="AD1995" s="227"/>
      <c r="AE1995" s="227"/>
      <c r="AF1995" s="227"/>
      <c r="AG1995" s="227"/>
      <c r="AH1995" s="227"/>
      <c r="AI1995" s="227"/>
    </row>
  </sheetData>
  <hyperlinks>
    <hyperlink r:id="rId1" ref="A1"/>
    <hyperlink r:id="rId2" ref="K5"/>
    <hyperlink r:id="rId3" ref="K6"/>
    <hyperlink r:id="rId4" ref="K7"/>
    <hyperlink r:id="rId5" ref="K8"/>
    <hyperlink r:id="rId6" ref="K9"/>
    <hyperlink r:id="rId7" ref="L9"/>
    <hyperlink r:id="rId8" ref="K10"/>
    <hyperlink r:id="rId9" ref="K11"/>
    <hyperlink r:id="rId10" ref="L11"/>
    <hyperlink r:id="rId11" ref="K12"/>
    <hyperlink r:id="rId12" ref="L12"/>
    <hyperlink r:id="rId13" ref="K13"/>
    <hyperlink r:id="rId14" ref="K14"/>
    <hyperlink r:id="rId15" ref="K15"/>
    <hyperlink r:id="rId16" ref="K16"/>
    <hyperlink r:id="rId17" ref="K17"/>
    <hyperlink r:id="rId18" ref="K18"/>
    <hyperlink r:id="rId19" ref="K19"/>
    <hyperlink r:id="rId20" ref="L19"/>
    <hyperlink r:id="rId21" ref="K20"/>
    <hyperlink r:id="rId22" ref="K21"/>
    <hyperlink r:id="rId23" ref="L21"/>
    <hyperlink r:id="rId24" ref="K22"/>
    <hyperlink r:id="rId25" ref="K23"/>
    <hyperlink r:id="rId26" ref="K24"/>
    <hyperlink r:id="rId27" ref="K25"/>
    <hyperlink r:id="rId28" ref="K26"/>
    <hyperlink r:id="rId29" ref="K27"/>
    <hyperlink r:id="rId30" ref="K28"/>
    <hyperlink r:id="rId31" ref="K29"/>
    <hyperlink r:id="rId32" ref="K30"/>
    <hyperlink r:id="rId33" ref="L30"/>
    <hyperlink r:id="rId34" ref="K31"/>
    <hyperlink r:id="rId35" ref="L31"/>
    <hyperlink r:id="rId36" ref="K32"/>
    <hyperlink r:id="rId37" ref="L32"/>
    <hyperlink r:id="rId38" ref="K33"/>
    <hyperlink r:id="rId39" ref="K34"/>
    <hyperlink r:id="rId40" ref="L34"/>
    <hyperlink r:id="rId41" ref="K35"/>
    <hyperlink r:id="rId42" ref="K36"/>
    <hyperlink r:id="rId43" ref="K37"/>
    <hyperlink r:id="rId44" ref="M37"/>
    <hyperlink r:id="rId45" ref="K38"/>
    <hyperlink r:id="rId46" ref="K39"/>
    <hyperlink r:id="rId47" ref="K40"/>
    <hyperlink r:id="rId48" ref="L40"/>
    <hyperlink r:id="rId49" ref="K41"/>
    <hyperlink r:id="rId50" ref="K42"/>
    <hyperlink r:id="rId51" ref="K43"/>
    <hyperlink r:id="rId52" ref="K44"/>
    <hyperlink r:id="rId53" ref="K45"/>
    <hyperlink r:id="rId54" ref="L45"/>
    <hyperlink r:id="rId55" ref="K46"/>
    <hyperlink r:id="rId56" ref="K47"/>
    <hyperlink r:id="rId57" ref="K48"/>
    <hyperlink r:id="rId58" ref="K49"/>
    <hyperlink r:id="rId59" ref="K50"/>
    <hyperlink r:id="rId60" ref="L50"/>
    <hyperlink r:id="rId61" ref="K51"/>
    <hyperlink r:id="rId62" ref="K52"/>
    <hyperlink r:id="rId63" ref="K53"/>
    <hyperlink r:id="rId64" ref="L53"/>
    <hyperlink r:id="rId65" ref="K54"/>
    <hyperlink r:id="rId66" ref="K55"/>
    <hyperlink r:id="rId67" ref="K56"/>
    <hyperlink r:id="rId68" ref="K57"/>
    <hyperlink r:id="rId69" ref="K58"/>
    <hyperlink r:id="rId70" ref="K59"/>
    <hyperlink r:id="rId71" ref="L59"/>
    <hyperlink r:id="rId72" ref="K60"/>
    <hyperlink r:id="rId73" ref="K61"/>
    <hyperlink r:id="rId74" ref="K62"/>
    <hyperlink r:id="rId75" ref="K63"/>
    <hyperlink r:id="rId76" ref="L63"/>
    <hyperlink r:id="rId77" ref="K64"/>
    <hyperlink r:id="rId78" ref="K65"/>
    <hyperlink r:id="rId79" ref="K66"/>
    <hyperlink r:id="rId80" ref="K67"/>
    <hyperlink r:id="rId81" ref="K68"/>
    <hyperlink r:id="rId82" ref="L68"/>
    <hyperlink r:id="rId83" ref="K69"/>
    <hyperlink r:id="rId84" ref="K70"/>
    <hyperlink r:id="rId85" ref="K71"/>
    <hyperlink r:id="rId86" ref="L71"/>
    <hyperlink r:id="rId87" ref="K72"/>
    <hyperlink r:id="rId88" ref="K73"/>
    <hyperlink r:id="rId89" ref="L73"/>
    <hyperlink r:id="rId90" ref="K74"/>
    <hyperlink r:id="rId91" ref="K75"/>
    <hyperlink r:id="rId92" ref="L75"/>
    <hyperlink r:id="rId93" ref="K76"/>
    <hyperlink r:id="rId94" ref="K77"/>
    <hyperlink r:id="rId95" ref="K78"/>
    <hyperlink r:id="rId96" ref="L78"/>
    <hyperlink r:id="rId97" ref="M78"/>
    <hyperlink r:id="rId98" ref="K79"/>
    <hyperlink r:id="rId99" ref="K80"/>
    <hyperlink r:id="rId100" ref="L80"/>
    <hyperlink r:id="rId101" ref="K81"/>
    <hyperlink r:id="rId102" ref="K82"/>
    <hyperlink r:id="rId103" ref="L82"/>
    <hyperlink r:id="rId104" ref="K83"/>
    <hyperlink r:id="rId105" ref="K84"/>
    <hyperlink r:id="rId106" ref="K85"/>
    <hyperlink r:id="rId107" ref="K86"/>
    <hyperlink r:id="rId108" ref="K87"/>
    <hyperlink r:id="rId109" ref="K88"/>
    <hyperlink r:id="rId110" ref="K89"/>
    <hyperlink r:id="rId111" ref="K90"/>
    <hyperlink r:id="rId112" ref="K91"/>
    <hyperlink r:id="rId113" ref="K92"/>
    <hyperlink r:id="rId114" ref="K93"/>
    <hyperlink r:id="rId115" ref="K94"/>
    <hyperlink r:id="rId116" ref="K95"/>
    <hyperlink r:id="rId117" ref="L95"/>
    <hyperlink r:id="rId118" ref="K96"/>
    <hyperlink r:id="rId119" ref="K97"/>
    <hyperlink r:id="rId120" ref="K98"/>
    <hyperlink r:id="rId121" ref="K99"/>
    <hyperlink r:id="rId122" ref="K100"/>
    <hyperlink r:id="rId123" ref="K101"/>
    <hyperlink r:id="rId124" ref="K102"/>
    <hyperlink r:id="rId125" ref="K103"/>
    <hyperlink r:id="rId126" ref="K104"/>
    <hyperlink r:id="rId127" ref="K105"/>
    <hyperlink r:id="rId128" ref="K106"/>
    <hyperlink r:id="rId129" ref="K108"/>
    <hyperlink r:id="rId130" ref="K110"/>
    <hyperlink r:id="rId131" ref="K124"/>
    <hyperlink r:id="rId132" ref="K125"/>
    <hyperlink r:id="rId133" ref="K127"/>
    <hyperlink r:id="rId134" ref="K130"/>
    <hyperlink r:id="rId135" ref="K131"/>
    <hyperlink r:id="rId136" ref="K134"/>
    <hyperlink r:id="rId137" ref="K135"/>
    <hyperlink r:id="rId138" ref="K136"/>
    <hyperlink r:id="rId139" ref="K137"/>
    <hyperlink r:id="rId140" ref="K139"/>
    <hyperlink r:id="rId141" ref="K140"/>
    <hyperlink r:id="rId142" ref="K141"/>
    <hyperlink r:id="rId143" ref="K142"/>
    <hyperlink r:id="rId144" ref="K144"/>
    <hyperlink r:id="rId145" ref="K148"/>
    <hyperlink r:id="rId146" ref="K149"/>
    <hyperlink r:id="rId147" ref="K150"/>
    <hyperlink r:id="rId148" ref="K174"/>
    <hyperlink r:id="rId149" ref="K183"/>
    <hyperlink r:id="rId150" ref="K184"/>
    <hyperlink r:id="rId151" ref="K185"/>
    <hyperlink r:id="rId152" ref="K186"/>
    <hyperlink r:id="rId153" ref="K187"/>
    <hyperlink r:id="rId154" ref="K188"/>
    <hyperlink r:id="rId155" ref="K189"/>
    <hyperlink r:id="rId156" ref="K194"/>
    <hyperlink r:id="rId157" ref="K195"/>
    <hyperlink r:id="rId158" ref="K197"/>
    <hyperlink r:id="rId159" ref="M197"/>
    <hyperlink r:id="rId160" ref="K201"/>
    <hyperlink r:id="rId161" ref="K204"/>
    <hyperlink r:id="rId162" ref="K205"/>
    <hyperlink r:id="rId163" ref="K207"/>
    <hyperlink r:id="rId164" ref="K209"/>
    <hyperlink r:id="rId165" ref="K210"/>
    <hyperlink r:id="rId166" ref="K213"/>
    <hyperlink r:id="rId167" ref="K215"/>
    <hyperlink r:id="rId168" ref="K216"/>
    <hyperlink r:id="rId169" ref="K217"/>
    <hyperlink r:id="rId170" ref="K220"/>
    <hyperlink r:id="rId171" ref="K221"/>
    <hyperlink r:id="rId172" ref="K222"/>
    <hyperlink r:id="rId173" ref="K227"/>
    <hyperlink r:id="rId174" ref="K228"/>
    <hyperlink r:id="rId175" ref="K229"/>
    <hyperlink r:id="rId176" ref="K230"/>
    <hyperlink r:id="rId177" ref="K234"/>
    <hyperlink r:id="rId178" ref="K236"/>
    <hyperlink r:id="rId179" ref="K238"/>
    <hyperlink r:id="rId180" ref="K239"/>
    <hyperlink r:id="rId181" ref="K241"/>
    <hyperlink r:id="rId182" ref="K242"/>
    <hyperlink r:id="rId183" ref="K244"/>
    <hyperlink r:id="rId184" ref="K246"/>
    <hyperlink r:id="rId185" ref="K249"/>
    <hyperlink r:id="rId186" ref="K258"/>
    <hyperlink r:id="rId187" ref="K259"/>
    <hyperlink r:id="rId188" ref="K260"/>
    <hyperlink r:id="rId189" ref="K261"/>
    <hyperlink r:id="rId190" ref="K262"/>
    <hyperlink r:id="rId191" ref="K263"/>
    <hyperlink r:id="rId192" ref="K264"/>
    <hyperlink r:id="rId193" ref="K265"/>
    <hyperlink r:id="rId194" ref="K266"/>
    <hyperlink r:id="rId195" ref="K267"/>
    <hyperlink r:id="rId196" ref="K268"/>
    <hyperlink r:id="rId197" ref="K269"/>
    <hyperlink r:id="rId198" ref="K270"/>
    <hyperlink r:id="rId199" ref="K271"/>
    <hyperlink r:id="rId200" ref="K284"/>
    <hyperlink r:id="rId201" ref="K287"/>
    <hyperlink r:id="rId202" ref="K295"/>
    <hyperlink r:id="rId203" ref="K302"/>
    <hyperlink r:id="rId204" ref="K304"/>
    <hyperlink r:id="rId205" ref="K306"/>
    <hyperlink r:id="rId206" ref="K309"/>
    <hyperlink r:id="rId207" ref="K322"/>
    <hyperlink r:id="rId208" ref="K325"/>
    <hyperlink r:id="rId209" ref="K327"/>
    <hyperlink r:id="rId210" ref="K328"/>
    <hyperlink r:id="rId211" ref="K330"/>
  </hyperlinks>
  <drawing r:id="rId21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0.63"/>
  </cols>
  <sheetData>
    <row r="1">
      <c r="A1" s="301" t="s">
        <v>183</v>
      </c>
      <c r="B1" s="303" t="s">
        <v>271</v>
      </c>
      <c r="C1" s="294">
        <v>93.0</v>
      </c>
    </row>
    <row r="2">
      <c r="A2" s="301" t="s">
        <v>183</v>
      </c>
      <c r="B2" s="294" t="s">
        <v>56</v>
      </c>
      <c r="C2" s="294">
        <v>39.0</v>
      </c>
    </row>
    <row r="3">
      <c r="A3" s="301" t="s">
        <v>183</v>
      </c>
      <c r="B3" s="303" t="s">
        <v>123</v>
      </c>
      <c r="C3" s="294">
        <v>10.0</v>
      </c>
    </row>
    <row r="4">
      <c r="A4" s="301" t="s">
        <v>183</v>
      </c>
      <c r="B4" s="303" t="s">
        <v>129</v>
      </c>
      <c r="C4" s="294">
        <v>10.0</v>
      </c>
    </row>
    <row r="5">
      <c r="A5" s="301" t="s">
        <v>183</v>
      </c>
      <c r="B5" s="294" t="s">
        <v>139</v>
      </c>
      <c r="C5" s="19">
        <v>10.0</v>
      </c>
    </row>
    <row r="6">
      <c r="A6" s="301" t="s">
        <v>183</v>
      </c>
      <c r="B6" s="294" t="s">
        <v>25</v>
      </c>
      <c r="C6" s="294">
        <v>9.0</v>
      </c>
    </row>
    <row r="7">
      <c r="A7" s="301" t="s">
        <v>183</v>
      </c>
      <c r="B7" s="303" t="s">
        <v>79</v>
      </c>
      <c r="C7" s="294">
        <v>9.0</v>
      </c>
    </row>
    <row r="8">
      <c r="A8" s="301" t="s">
        <v>183</v>
      </c>
      <c r="B8" s="303" t="s">
        <v>35</v>
      </c>
      <c r="C8" s="294">
        <v>8.0</v>
      </c>
    </row>
    <row r="9">
      <c r="A9" s="301" t="s">
        <v>183</v>
      </c>
      <c r="B9" s="303" t="s">
        <v>74</v>
      </c>
      <c r="C9" s="294">
        <v>8.0</v>
      </c>
    </row>
    <row r="10">
      <c r="A10" s="301" t="s">
        <v>183</v>
      </c>
      <c r="B10" s="294" t="s">
        <v>23</v>
      </c>
      <c r="C10" s="294">
        <v>7.0</v>
      </c>
    </row>
    <row r="11">
      <c r="A11" s="301" t="s">
        <v>183</v>
      </c>
      <c r="B11" s="19" t="s">
        <v>1764</v>
      </c>
      <c r="C11" s="19">
        <v>6.0</v>
      </c>
    </row>
    <row r="12">
      <c r="A12" s="301" t="s">
        <v>183</v>
      </c>
      <c r="B12" s="294" t="s">
        <v>54</v>
      </c>
      <c r="C12" s="294">
        <v>6.0</v>
      </c>
    </row>
    <row r="13">
      <c r="A13" s="301" t="s">
        <v>183</v>
      </c>
      <c r="B13" s="303" t="s">
        <v>134</v>
      </c>
      <c r="C13" s="294">
        <v>6.0</v>
      </c>
    </row>
    <row r="14">
      <c r="A14" s="301" t="s">
        <v>183</v>
      </c>
      <c r="B14" s="303" t="s">
        <v>49</v>
      </c>
      <c r="C14" s="294">
        <v>5.0</v>
      </c>
    </row>
    <row r="15">
      <c r="A15" s="301" t="s">
        <v>183</v>
      </c>
      <c r="B15" s="303" t="s">
        <v>88</v>
      </c>
      <c r="C15" s="294">
        <v>5.0</v>
      </c>
    </row>
    <row r="16">
      <c r="A16" s="301" t="s">
        <v>183</v>
      </c>
      <c r="B16" s="294" t="s">
        <v>95</v>
      </c>
      <c r="C16" s="294">
        <v>5.0</v>
      </c>
    </row>
    <row r="17">
      <c r="A17" s="301" t="s">
        <v>183</v>
      </c>
      <c r="B17" s="294" t="s">
        <v>117</v>
      </c>
      <c r="C17" s="19">
        <v>5.0</v>
      </c>
    </row>
    <row r="18">
      <c r="A18" s="301" t="s">
        <v>183</v>
      </c>
      <c r="B18" s="303" t="s">
        <v>44</v>
      </c>
      <c r="C18" s="294">
        <v>4.0</v>
      </c>
    </row>
    <row r="19">
      <c r="A19" s="301" t="s">
        <v>183</v>
      </c>
      <c r="B19" s="294" t="s">
        <v>138</v>
      </c>
      <c r="C19" s="294">
        <v>4.0</v>
      </c>
    </row>
    <row r="20">
      <c r="A20" s="301" t="s">
        <v>183</v>
      </c>
      <c r="B20" s="303" t="s">
        <v>19</v>
      </c>
      <c r="C20" s="294">
        <v>3.0</v>
      </c>
    </row>
    <row r="21">
      <c r="A21" s="301" t="s">
        <v>183</v>
      </c>
      <c r="B21" s="303" t="s">
        <v>68</v>
      </c>
      <c r="C21" s="294">
        <v>3.0</v>
      </c>
    </row>
    <row r="22">
      <c r="A22" s="301" t="s">
        <v>183</v>
      </c>
      <c r="B22" s="294" t="s">
        <v>76</v>
      </c>
      <c r="C22" s="294">
        <v>3.0</v>
      </c>
    </row>
    <row r="23">
      <c r="A23" s="301" t="s">
        <v>183</v>
      </c>
      <c r="B23" s="303" t="s">
        <v>103</v>
      </c>
      <c r="C23" s="294">
        <v>3.0</v>
      </c>
    </row>
    <row r="24">
      <c r="A24" s="301" t="s">
        <v>183</v>
      </c>
      <c r="B24" s="294" t="s">
        <v>126</v>
      </c>
      <c r="C24" s="294">
        <v>3.0</v>
      </c>
    </row>
    <row r="25">
      <c r="A25" s="301" t="s">
        <v>183</v>
      </c>
      <c r="B25" s="303" t="s">
        <v>127</v>
      </c>
      <c r="C25" s="294">
        <v>3.0</v>
      </c>
    </row>
    <row r="26">
      <c r="A26" s="301" t="s">
        <v>183</v>
      </c>
      <c r="B26" s="303" t="s">
        <v>32</v>
      </c>
      <c r="C26" s="294">
        <v>2.0</v>
      </c>
    </row>
    <row r="27">
      <c r="A27" s="301" t="s">
        <v>183</v>
      </c>
      <c r="B27" s="303" t="s">
        <v>38</v>
      </c>
      <c r="C27" s="294">
        <v>2.0</v>
      </c>
    </row>
    <row r="28">
      <c r="A28" s="301" t="s">
        <v>183</v>
      </c>
      <c r="B28" s="303" t="s">
        <v>42</v>
      </c>
      <c r="C28" s="294">
        <v>2.0</v>
      </c>
    </row>
    <row r="29">
      <c r="A29" s="301" t="s">
        <v>183</v>
      </c>
      <c r="B29" s="303" t="s">
        <v>43</v>
      </c>
      <c r="C29" s="294">
        <v>2.0</v>
      </c>
    </row>
    <row r="30">
      <c r="A30" s="301" t="s">
        <v>183</v>
      </c>
      <c r="B30" s="303" t="s">
        <v>57</v>
      </c>
      <c r="C30" s="294">
        <v>2.0</v>
      </c>
    </row>
    <row r="31">
      <c r="A31" s="301" t="s">
        <v>183</v>
      </c>
      <c r="B31" s="303" t="s">
        <v>60</v>
      </c>
      <c r="C31" s="294">
        <v>2.0</v>
      </c>
    </row>
    <row r="32">
      <c r="A32" s="301" t="s">
        <v>183</v>
      </c>
      <c r="B32" s="294" t="s">
        <v>64</v>
      </c>
      <c r="C32" s="294">
        <v>2.0</v>
      </c>
    </row>
    <row r="33">
      <c r="A33" s="301" t="s">
        <v>183</v>
      </c>
      <c r="B33" s="303" t="s">
        <v>70</v>
      </c>
      <c r="C33" s="294">
        <v>2.0</v>
      </c>
    </row>
    <row r="34">
      <c r="A34" s="301" t="s">
        <v>183</v>
      </c>
      <c r="B34" s="294" t="s">
        <v>80</v>
      </c>
      <c r="C34" s="294">
        <v>2.0</v>
      </c>
    </row>
    <row r="35">
      <c r="A35" s="301" t="s">
        <v>183</v>
      </c>
      <c r="B35" s="303" t="s">
        <v>85</v>
      </c>
      <c r="C35" s="294">
        <v>2.0</v>
      </c>
    </row>
    <row r="36">
      <c r="A36" s="301" t="s">
        <v>183</v>
      </c>
      <c r="B36" s="294" t="s">
        <v>106</v>
      </c>
      <c r="C36" s="294">
        <v>2.0</v>
      </c>
    </row>
    <row r="37">
      <c r="A37" s="301" t="s">
        <v>183</v>
      </c>
      <c r="B37" s="294" t="s">
        <v>121</v>
      </c>
      <c r="C37" s="294">
        <v>2.0</v>
      </c>
    </row>
    <row r="38">
      <c r="A38" s="301" t="s">
        <v>183</v>
      </c>
      <c r="B38" s="294" t="s">
        <v>125</v>
      </c>
      <c r="C38" s="294">
        <v>2.0</v>
      </c>
    </row>
    <row r="39">
      <c r="A39" s="301" t="s">
        <v>183</v>
      </c>
      <c r="B39" s="303" t="s">
        <v>131</v>
      </c>
      <c r="C39" s="294">
        <v>2.0</v>
      </c>
    </row>
    <row r="40">
      <c r="A40" s="301" t="s">
        <v>183</v>
      </c>
      <c r="B40" s="303" t="s">
        <v>136</v>
      </c>
      <c r="C40" s="294">
        <v>2.0</v>
      </c>
    </row>
    <row r="41">
      <c r="A41" s="301" t="s">
        <v>183</v>
      </c>
      <c r="B41" s="303" t="s">
        <v>15</v>
      </c>
      <c r="C41" s="294">
        <v>1.0</v>
      </c>
    </row>
    <row r="42">
      <c r="A42" s="301" t="s">
        <v>183</v>
      </c>
      <c r="B42" s="303" t="s">
        <v>28</v>
      </c>
      <c r="C42" s="294">
        <v>1.0</v>
      </c>
    </row>
    <row r="43">
      <c r="A43" s="301" t="s">
        <v>183</v>
      </c>
      <c r="B43" s="303" t="s">
        <v>33</v>
      </c>
      <c r="C43" s="294">
        <v>1.0</v>
      </c>
    </row>
    <row r="44">
      <c r="A44" s="301" t="s">
        <v>183</v>
      </c>
      <c r="B44" s="303" t="s">
        <v>46</v>
      </c>
      <c r="C44" s="294">
        <v>1.0</v>
      </c>
    </row>
    <row r="45">
      <c r="A45" s="301" t="s">
        <v>183</v>
      </c>
      <c r="B45" s="294" t="s">
        <v>47</v>
      </c>
      <c r="C45" s="294">
        <v>1.0</v>
      </c>
    </row>
    <row r="46">
      <c r="A46" s="301" t="s">
        <v>183</v>
      </c>
      <c r="B46" s="303" t="s">
        <v>48</v>
      </c>
      <c r="C46" s="294">
        <v>1.0</v>
      </c>
    </row>
    <row r="47">
      <c r="A47" s="301" t="s">
        <v>183</v>
      </c>
      <c r="B47" s="303" t="s">
        <v>51</v>
      </c>
      <c r="C47" s="294">
        <v>1.0</v>
      </c>
    </row>
    <row r="48">
      <c r="A48" s="301" t="s">
        <v>183</v>
      </c>
      <c r="B48" s="294" t="s">
        <v>59</v>
      </c>
      <c r="C48" s="294">
        <v>1.0</v>
      </c>
    </row>
    <row r="49">
      <c r="A49" s="301" t="s">
        <v>183</v>
      </c>
      <c r="B49" s="303" t="s">
        <v>61</v>
      </c>
      <c r="C49" s="294">
        <v>1.0</v>
      </c>
    </row>
    <row r="50">
      <c r="A50" s="301" t="s">
        <v>183</v>
      </c>
      <c r="B50" s="303" t="s">
        <v>63</v>
      </c>
      <c r="C50" s="294">
        <v>1.0</v>
      </c>
    </row>
    <row r="51">
      <c r="A51" s="301" t="s">
        <v>183</v>
      </c>
      <c r="B51" s="294" t="s">
        <v>71</v>
      </c>
      <c r="C51" s="294">
        <v>1.0</v>
      </c>
    </row>
    <row r="52">
      <c r="A52" s="301" t="s">
        <v>183</v>
      </c>
      <c r="B52" s="294" t="s">
        <v>81</v>
      </c>
      <c r="C52" s="294">
        <v>1.0</v>
      </c>
    </row>
    <row r="53">
      <c r="A53" s="301" t="s">
        <v>183</v>
      </c>
      <c r="B53" s="303" t="s">
        <v>83</v>
      </c>
      <c r="C53" s="294">
        <v>1.0</v>
      </c>
    </row>
    <row r="54">
      <c r="A54" s="301" t="s">
        <v>183</v>
      </c>
      <c r="B54" s="303" t="s">
        <v>93</v>
      </c>
      <c r="C54" s="294">
        <v>1.0</v>
      </c>
    </row>
    <row r="55">
      <c r="A55" s="301" t="s">
        <v>183</v>
      </c>
      <c r="B55" s="303" t="s">
        <v>96</v>
      </c>
      <c r="C55" s="294">
        <v>1.0</v>
      </c>
    </row>
    <row r="56">
      <c r="A56" s="301" t="s">
        <v>183</v>
      </c>
      <c r="B56" s="294" t="s">
        <v>102</v>
      </c>
      <c r="C56" s="294">
        <v>1.0</v>
      </c>
    </row>
    <row r="57">
      <c r="A57" s="301" t="s">
        <v>183</v>
      </c>
      <c r="B57" s="294" t="s">
        <v>111</v>
      </c>
      <c r="C57" s="294">
        <v>1.0</v>
      </c>
    </row>
    <row r="58">
      <c r="A58" s="301" t="s">
        <v>183</v>
      </c>
      <c r="B58" s="303" t="s">
        <v>112</v>
      </c>
      <c r="C58" s="294">
        <v>1.0</v>
      </c>
    </row>
    <row r="59">
      <c r="A59" s="301" t="s">
        <v>183</v>
      </c>
      <c r="B59" s="303" t="s">
        <v>114</v>
      </c>
      <c r="C59" s="294">
        <v>1.0</v>
      </c>
    </row>
    <row r="60">
      <c r="A60" s="301" t="s">
        <v>183</v>
      </c>
      <c r="B60" s="303" t="s">
        <v>1797</v>
      </c>
      <c r="C60" s="294">
        <v>1.0</v>
      </c>
    </row>
    <row r="61">
      <c r="A61" s="301" t="s">
        <v>183</v>
      </c>
      <c r="B61" s="294" t="s">
        <v>116</v>
      </c>
      <c r="C61" s="294">
        <v>1.0</v>
      </c>
    </row>
    <row r="62">
      <c r="A62" s="301" t="s">
        <v>183</v>
      </c>
      <c r="B62" s="294" t="s">
        <v>119</v>
      </c>
      <c r="C62" s="294">
        <v>1.0</v>
      </c>
    </row>
    <row r="63">
      <c r="A63" s="301" t="s">
        <v>183</v>
      </c>
      <c r="B63" s="294" t="s">
        <v>122</v>
      </c>
      <c r="C63" s="294">
        <v>1.0</v>
      </c>
    </row>
    <row r="64">
      <c r="A64" s="301" t="s">
        <v>183</v>
      </c>
      <c r="B64" s="294" t="s">
        <v>128</v>
      </c>
      <c r="C64" s="294">
        <v>1.0</v>
      </c>
    </row>
    <row r="65">
      <c r="A65" s="301" t="s">
        <v>183</v>
      </c>
      <c r="B65" s="294" t="s">
        <v>130</v>
      </c>
      <c r="C65" s="294">
        <v>1.0</v>
      </c>
    </row>
    <row r="66">
      <c r="A66" s="301" t="s">
        <v>183</v>
      </c>
      <c r="B66" s="294" t="s">
        <v>135</v>
      </c>
      <c r="C66" s="294">
        <v>1.0</v>
      </c>
    </row>
    <row r="67">
      <c r="A67" s="301" t="s">
        <v>183</v>
      </c>
      <c r="B67" s="303" t="s">
        <v>137</v>
      </c>
      <c r="C67" s="294">
        <v>1.0</v>
      </c>
    </row>
    <row r="68">
      <c r="A68" s="301" t="s">
        <v>183</v>
      </c>
      <c r="B68" s="303" t="s">
        <v>142</v>
      </c>
      <c r="C68" s="294">
        <v>1.0</v>
      </c>
    </row>
    <row r="69">
      <c r="A69" s="301" t="s">
        <v>183</v>
      </c>
      <c r="B69" s="294" t="s">
        <v>143</v>
      </c>
      <c r="C69" s="294">
        <v>1.0</v>
      </c>
    </row>
    <row r="70">
      <c r="A70" s="301" t="s">
        <v>183</v>
      </c>
      <c r="B70" s="294" t="s">
        <v>144</v>
      </c>
      <c r="C70" s="294">
        <v>1.0</v>
      </c>
    </row>
    <row r="71">
      <c r="A71" s="301" t="s">
        <v>183</v>
      </c>
      <c r="B71" s="303" t="s">
        <v>148</v>
      </c>
      <c r="C71" s="294">
        <v>1.0</v>
      </c>
    </row>
    <row r="72">
      <c r="A72" s="301" t="s">
        <v>183</v>
      </c>
      <c r="B72" s="303" t="s">
        <v>149</v>
      </c>
      <c r="C72" s="294">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3.88"/>
    <col customWidth="1" min="3" max="3" width="18.13"/>
  </cols>
  <sheetData>
    <row r="1">
      <c r="A1" s="229" t="s">
        <v>166</v>
      </c>
      <c r="B1" s="229" t="s">
        <v>167</v>
      </c>
      <c r="C1" s="120" t="s">
        <v>2154</v>
      </c>
      <c r="D1" s="229" t="s">
        <v>152</v>
      </c>
      <c r="E1" s="229" t="s">
        <v>919</v>
      </c>
      <c r="F1" s="229" t="s">
        <v>168</v>
      </c>
    </row>
    <row r="2">
      <c r="A2" s="68" t="s">
        <v>16</v>
      </c>
      <c r="B2" s="185" t="s">
        <v>195</v>
      </c>
      <c r="C2" s="185" t="s">
        <v>2</v>
      </c>
      <c r="D2" s="68" t="s">
        <v>16</v>
      </c>
      <c r="E2" s="68" t="s">
        <v>15</v>
      </c>
      <c r="F2" s="257" t="s">
        <v>1342</v>
      </c>
    </row>
    <row r="3">
      <c r="A3" s="68" t="s">
        <v>20</v>
      </c>
      <c r="B3" s="185" t="s">
        <v>197</v>
      </c>
      <c r="C3" s="185" t="s">
        <v>2</v>
      </c>
      <c r="D3" s="68" t="s">
        <v>20</v>
      </c>
      <c r="E3" s="68" t="s">
        <v>19</v>
      </c>
      <c r="F3" s="257" t="s">
        <v>1342</v>
      </c>
    </row>
    <row r="4">
      <c r="A4" s="68" t="s">
        <v>20</v>
      </c>
      <c r="B4" s="240" t="s">
        <v>468</v>
      </c>
      <c r="C4" s="234" t="s">
        <v>3</v>
      </c>
      <c r="D4" s="68" t="s">
        <v>20</v>
      </c>
      <c r="E4" s="239" t="s">
        <v>19</v>
      </c>
      <c r="F4" s="257" t="s">
        <v>1342</v>
      </c>
    </row>
    <row r="5">
      <c r="A5" s="68" t="s">
        <v>20</v>
      </c>
      <c r="B5" s="240" t="s">
        <v>469</v>
      </c>
      <c r="C5" s="234" t="s">
        <v>3</v>
      </c>
      <c r="D5" s="68" t="s">
        <v>20</v>
      </c>
      <c r="E5" s="235" t="s">
        <v>19</v>
      </c>
      <c r="F5" s="257" t="s">
        <v>1342</v>
      </c>
    </row>
    <row r="6">
      <c r="A6" s="235" t="s">
        <v>24</v>
      </c>
      <c r="B6" s="240" t="s">
        <v>471</v>
      </c>
      <c r="C6" s="234" t="s">
        <v>3</v>
      </c>
      <c r="D6" s="235" t="s">
        <v>24</v>
      </c>
      <c r="E6" s="73" t="s">
        <v>23</v>
      </c>
      <c r="F6" s="257" t="s">
        <v>1342</v>
      </c>
    </row>
    <row r="7">
      <c r="A7" s="235" t="s">
        <v>24</v>
      </c>
      <c r="B7" s="240" t="s">
        <v>470</v>
      </c>
      <c r="C7" s="234" t="s">
        <v>3</v>
      </c>
      <c r="D7" s="235" t="s">
        <v>24</v>
      </c>
      <c r="E7" s="73" t="s">
        <v>23</v>
      </c>
      <c r="F7" s="257" t="s">
        <v>1342</v>
      </c>
    </row>
    <row r="8">
      <c r="A8" s="235" t="s">
        <v>24</v>
      </c>
      <c r="B8" s="236" t="s">
        <v>616</v>
      </c>
      <c r="C8" s="234" t="s">
        <v>4</v>
      </c>
      <c r="D8" s="235" t="s">
        <v>24</v>
      </c>
      <c r="E8" s="239" t="s">
        <v>23</v>
      </c>
      <c r="F8" s="257" t="s">
        <v>1342</v>
      </c>
    </row>
    <row r="9">
      <c r="A9" s="235" t="s">
        <v>24</v>
      </c>
      <c r="B9" s="236" t="s">
        <v>617</v>
      </c>
      <c r="C9" s="234" t="s">
        <v>4</v>
      </c>
      <c r="D9" s="235" t="s">
        <v>24</v>
      </c>
      <c r="E9" s="239" t="s">
        <v>23</v>
      </c>
      <c r="F9" s="257" t="s">
        <v>1342</v>
      </c>
    </row>
    <row r="10">
      <c r="A10" s="235" t="s">
        <v>24</v>
      </c>
      <c r="B10" s="236" t="s">
        <v>618</v>
      </c>
      <c r="C10" s="234" t="s">
        <v>4</v>
      </c>
      <c r="D10" s="235" t="s">
        <v>24</v>
      </c>
      <c r="E10" s="239" t="s">
        <v>23</v>
      </c>
      <c r="F10" s="257" t="s">
        <v>1342</v>
      </c>
    </row>
    <row r="11">
      <c r="A11" s="235" t="s">
        <v>24</v>
      </c>
      <c r="B11" s="236" t="s">
        <v>619</v>
      </c>
      <c r="C11" s="234" t="s">
        <v>4</v>
      </c>
      <c r="D11" s="235" t="s">
        <v>24</v>
      </c>
      <c r="E11" s="239" t="s">
        <v>23</v>
      </c>
      <c r="F11" s="257" t="s">
        <v>1342</v>
      </c>
    </row>
    <row r="12">
      <c r="A12" s="235" t="s">
        <v>24</v>
      </c>
      <c r="B12" s="236" t="s">
        <v>620</v>
      </c>
      <c r="C12" s="234" t="s">
        <v>4</v>
      </c>
      <c r="D12" s="235" t="s">
        <v>24</v>
      </c>
      <c r="E12" s="239" t="s">
        <v>23</v>
      </c>
      <c r="F12" s="257" t="s">
        <v>1342</v>
      </c>
    </row>
    <row r="13">
      <c r="A13" s="234" t="s">
        <v>26</v>
      </c>
      <c r="B13" s="234" t="s">
        <v>621</v>
      </c>
      <c r="C13" s="234" t="s">
        <v>4</v>
      </c>
      <c r="D13" s="234" t="s">
        <v>26</v>
      </c>
      <c r="E13" s="239" t="s">
        <v>25</v>
      </c>
      <c r="F13" s="257" t="s">
        <v>1342</v>
      </c>
    </row>
    <row r="14">
      <c r="A14" s="234" t="s">
        <v>26</v>
      </c>
      <c r="B14" s="236" t="s">
        <v>622</v>
      </c>
      <c r="C14" s="234" t="s">
        <v>4</v>
      </c>
      <c r="D14" s="234" t="s">
        <v>26</v>
      </c>
      <c r="E14" s="239" t="s">
        <v>25</v>
      </c>
      <c r="F14" s="257" t="s">
        <v>1342</v>
      </c>
    </row>
    <row r="15">
      <c r="A15" s="234" t="s">
        <v>26</v>
      </c>
      <c r="B15" s="236" t="s">
        <v>623</v>
      </c>
      <c r="C15" s="234" t="s">
        <v>4</v>
      </c>
      <c r="D15" s="234" t="s">
        <v>26</v>
      </c>
      <c r="E15" s="239" t="s">
        <v>25</v>
      </c>
      <c r="F15" s="257" t="s">
        <v>1342</v>
      </c>
    </row>
    <row r="16">
      <c r="A16" s="234" t="s">
        <v>26</v>
      </c>
      <c r="B16" s="236" t="s">
        <v>624</v>
      </c>
      <c r="C16" s="234" t="s">
        <v>4</v>
      </c>
      <c r="D16" s="234" t="s">
        <v>26</v>
      </c>
      <c r="E16" s="239" t="s">
        <v>25</v>
      </c>
      <c r="F16" s="257" t="s">
        <v>1342</v>
      </c>
    </row>
    <row r="17">
      <c r="A17" s="234" t="s">
        <v>26</v>
      </c>
      <c r="B17" s="236" t="s">
        <v>625</v>
      </c>
      <c r="C17" s="234" t="s">
        <v>4</v>
      </c>
      <c r="D17" s="234" t="s">
        <v>26</v>
      </c>
      <c r="E17" s="239" t="s">
        <v>25</v>
      </c>
      <c r="F17" s="257" t="s">
        <v>1342</v>
      </c>
    </row>
    <row r="18">
      <c r="A18" s="234" t="s">
        <v>26</v>
      </c>
      <c r="B18" s="234" t="s">
        <v>629</v>
      </c>
      <c r="C18" s="234" t="s">
        <v>4</v>
      </c>
      <c r="D18" s="234" t="s">
        <v>26</v>
      </c>
      <c r="E18" s="239" t="s">
        <v>25</v>
      </c>
      <c r="F18" s="257" t="s">
        <v>1342</v>
      </c>
    </row>
    <row r="19">
      <c r="A19" s="234" t="s">
        <v>26</v>
      </c>
      <c r="B19" s="234" t="s">
        <v>626</v>
      </c>
      <c r="C19" s="234" t="s">
        <v>4</v>
      </c>
      <c r="D19" s="234" t="s">
        <v>26</v>
      </c>
      <c r="E19" s="239" t="s">
        <v>25</v>
      </c>
      <c r="F19" s="257" t="s">
        <v>1342</v>
      </c>
    </row>
    <row r="20">
      <c r="A20" s="234" t="s">
        <v>26</v>
      </c>
      <c r="B20" s="234" t="s">
        <v>627</v>
      </c>
      <c r="C20" s="234" t="s">
        <v>4</v>
      </c>
      <c r="D20" s="234" t="s">
        <v>26</v>
      </c>
      <c r="E20" s="239" t="s">
        <v>25</v>
      </c>
      <c r="F20" s="257" t="s">
        <v>1342</v>
      </c>
    </row>
    <row r="21">
      <c r="A21" s="234" t="s">
        <v>26</v>
      </c>
      <c r="B21" s="234" t="s">
        <v>628</v>
      </c>
      <c r="C21" s="234" t="s">
        <v>4</v>
      </c>
      <c r="D21" s="234" t="s">
        <v>26</v>
      </c>
      <c r="E21" s="239" t="s">
        <v>25</v>
      </c>
      <c r="F21" s="257" t="s">
        <v>1342</v>
      </c>
    </row>
    <row r="22">
      <c r="A22" s="68" t="s">
        <v>29</v>
      </c>
      <c r="B22" s="244" t="s">
        <v>198</v>
      </c>
      <c r="C22" s="185" t="s">
        <v>2</v>
      </c>
      <c r="D22" s="68" t="s">
        <v>29</v>
      </c>
      <c r="E22" s="68" t="s">
        <v>28</v>
      </c>
      <c r="F22" s="257" t="s">
        <v>1342</v>
      </c>
    </row>
    <row r="23">
      <c r="A23" s="235" t="s">
        <v>20</v>
      </c>
      <c r="B23" s="240" t="s">
        <v>472</v>
      </c>
      <c r="C23" s="234" t="s">
        <v>3</v>
      </c>
      <c r="D23" s="235" t="s">
        <v>20</v>
      </c>
      <c r="E23" s="235" t="s">
        <v>30</v>
      </c>
      <c r="F23" s="257" t="s">
        <v>1342</v>
      </c>
    </row>
    <row r="24">
      <c r="A24" s="235" t="s">
        <v>20</v>
      </c>
      <c r="B24" s="234" t="s">
        <v>882</v>
      </c>
      <c r="C24" s="234" t="s">
        <v>6</v>
      </c>
      <c r="D24" s="235" t="s">
        <v>20</v>
      </c>
      <c r="E24" s="259" t="s">
        <v>30</v>
      </c>
      <c r="F24" s="257" t="s">
        <v>1342</v>
      </c>
    </row>
    <row r="25">
      <c r="A25" s="235" t="s">
        <v>20</v>
      </c>
      <c r="B25" s="236" t="s">
        <v>630</v>
      </c>
      <c r="C25" s="234" t="s">
        <v>4</v>
      </c>
      <c r="D25" s="235" t="s">
        <v>20</v>
      </c>
      <c r="E25" s="239" t="s">
        <v>30</v>
      </c>
      <c r="F25" s="257" t="s">
        <v>1342</v>
      </c>
    </row>
    <row r="26">
      <c r="A26" s="68" t="s">
        <v>20</v>
      </c>
      <c r="B26" s="185" t="s">
        <v>201</v>
      </c>
      <c r="C26" s="185" t="s">
        <v>2</v>
      </c>
      <c r="D26" s="68" t="s">
        <v>20</v>
      </c>
      <c r="E26" s="68" t="s">
        <v>1764</v>
      </c>
      <c r="F26" s="257" t="s">
        <v>1342</v>
      </c>
    </row>
    <row r="27">
      <c r="A27" s="68" t="s">
        <v>20</v>
      </c>
      <c r="B27" s="244" t="s">
        <v>200</v>
      </c>
      <c r="C27" s="185" t="s">
        <v>2</v>
      </c>
      <c r="D27" s="68" t="s">
        <v>20</v>
      </c>
      <c r="E27" s="68" t="s">
        <v>1764</v>
      </c>
      <c r="F27" s="257" t="s">
        <v>1342</v>
      </c>
    </row>
    <row r="28">
      <c r="A28" s="68" t="s">
        <v>20</v>
      </c>
      <c r="B28" s="185" t="s">
        <v>199</v>
      </c>
      <c r="C28" s="185" t="s">
        <v>2</v>
      </c>
      <c r="D28" s="68" t="s">
        <v>20</v>
      </c>
      <c r="E28" s="68" t="s">
        <v>1764</v>
      </c>
      <c r="F28" s="257" t="s">
        <v>1342</v>
      </c>
    </row>
    <row r="29">
      <c r="A29" s="68" t="s">
        <v>26</v>
      </c>
      <c r="B29" s="244" t="s">
        <v>202</v>
      </c>
      <c r="C29" s="185" t="s">
        <v>2</v>
      </c>
      <c r="D29" s="68" t="s">
        <v>26</v>
      </c>
      <c r="E29" s="68" t="s">
        <v>32</v>
      </c>
      <c r="F29" s="257" t="s">
        <v>1342</v>
      </c>
    </row>
    <row r="30">
      <c r="A30" s="68" t="s">
        <v>26</v>
      </c>
      <c r="B30" s="240" t="s">
        <v>473</v>
      </c>
      <c r="C30" s="234" t="s">
        <v>3</v>
      </c>
      <c r="D30" s="68" t="s">
        <v>26</v>
      </c>
      <c r="E30" s="239" t="s">
        <v>32</v>
      </c>
      <c r="F30" s="257" t="s">
        <v>1342</v>
      </c>
    </row>
    <row r="31">
      <c r="A31" s="68" t="s">
        <v>29</v>
      </c>
      <c r="B31" s="185" t="s">
        <v>203</v>
      </c>
      <c r="C31" s="185" t="s">
        <v>2</v>
      </c>
      <c r="D31" s="68" t="s">
        <v>29</v>
      </c>
      <c r="E31" s="68" t="s">
        <v>33</v>
      </c>
      <c r="F31" s="257" t="s">
        <v>1342</v>
      </c>
    </row>
    <row r="32">
      <c r="A32" s="68" t="s">
        <v>18</v>
      </c>
      <c r="B32" s="244" t="s">
        <v>204</v>
      </c>
      <c r="C32" s="185" t="s">
        <v>2</v>
      </c>
      <c r="D32" s="68" t="s">
        <v>18</v>
      </c>
      <c r="E32" s="68" t="s">
        <v>35</v>
      </c>
      <c r="F32" s="257" t="s">
        <v>1342</v>
      </c>
    </row>
    <row r="33">
      <c r="A33" s="68" t="s">
        <v>18</v>
      </c>
      <c r="B33" s="240" t="s">
        <v>474</v>
      </c>
      <c r="C33" s="234" t="s">
        <v>3</v>
      </c>
      <c r="D33" s="68" t="s">
        <v>18</v>
      </c>
      <c r="E33" s="239" t="s">
        <v>35</v>
      </c>
      <c r="F33" s="257" t="s">
        <v>1342</v>
      </c>
    </row>
    <row r="34">
      <c r="A34" s="68" t="s">
        <v>18</v>
      </c>
      <c r="B34" s="240" t="s">
        <v>476</v>
      </c>
      <c r="C34" s="234" t="s">
        <v>3</v>
      </c>
      <c r="D34" s="68" t="s">
        <v>18</v>
      </c>
      <c r="E34" s="235" t="s">
        <v>35</v>
      </c>
      <c r="F34" s="257" t="s">
        <v>1342</v>
      </c>
    </row>
    <row r="35">
      <c r="A35" s="68" t="s">
        <v>18</v>
      </c>
      <c r="B35" s="240" t="s">
        <v>475</v>
      </c>
      <c r="C35" s="234" t="s">
        <v>3</v>
      </c>
      <c r="D35" s="68" t="s">
        <v>18</v>
      </c>
      <c r="E35" s="235" t="s">
        <v>35</v>
      </c>
      <c r="F35" s="257" t="s">
        <v>1342</v>
      </c>
    </row>
    <row r="36">
      <c r="A36" s="68" t="s">
        <v>18</v>
      </c>
      <c r="B36" s="236" t="s">
        <v>631</v>
      </c>
      <c r="C36" s="234" t="s">
        <v>4</v>
      </c>
      <c r="D36" s="68" t="s">
        <v>18</v>
      </c>
      <c r="E36" s="239" t="s">
        <v>35</v>
      </c>
      <c r="F36" s="257" t="s">
        <v>1342</v>
      </c>
    </row>
    <row r="37">
      <c r="A37" s="68" t="s">
        <v>18</v>
      </c>
      <c r="B37" s="236" t="s">
        <v>632</v>
      </c>
      <c r="C37" s="234" t="s">
        <v>4</v>
      </c>
      <c r="D37" s="68" t="s">
        <v>18</v>
      </c>
      <c r="E37" s="239" t="s">
        <v>35</v>
      </c>
      <c r="F37" s="257" t="s">
        <v>1342</v>
      </c>
    </row>
    <row r="38">
      <c r="A38" s="68" t="s">
        <v>18</v>
      </c>
      <c r="B38" s="236" t="s">
        <v>633</v>
      </c>
      <c r="C38" s="234" t="s">
        <v>4</v>
      </c>
      <c r="D38" s="68" t="s">
        <v>18</v>
      </c>
      <c r="E38" s="239" t="s">
        <v>35</v>
      </c>
      <c r="F38" s="257" t="s">
        <v>1342</v>
      </c>
    </row>
    <row r="39">
      <c r="A39" s="68" t="s">
        <v>18</v>
      </c>
      <c r="B39" s="236" t="s">
        <v>634</v>
      </c>
      <c r="C39" s="234" t="s">
        <v>4</v>
      </c>
      <c r="D39" s="68" t="s">
        <v>18</v>
      </c>
      <c r="E39" s="239" t="s">
        <v>35</v>
      </c>
      <c r="F39" s="257" t="s">
        <v>1342</v>
      </c>
    </row>
    <row r="40">
      <c r="A40" s="68" t="s">
        <v>20</v>
      </c>
      <c r="B40" s="185" t="s">
        <v>205</v>
      </c>
      <c r="C40" s="185" t="s">
        <v>2</v>
      </c>
      <c r="D40" s="68" t="s">
        <v>20</v>
      </c>
      <c r="E40" s="68" t="s">
        <v>38</v>
      </c>
      <c r="F40" s="257" t="s">
        <v>1342</v>
      </c>
    </row>
    <row r="41">
      <c r="A41" s="68" t="s">
        <v>20</v>
      </c>
      <c r="B41" s="236" t="s">
        <v>635</v>
      </c>
      <c r="C41" s="234" t="s">
        <v>4</v>
      </c>
      <c r="D41" s="68" t="s">
        <v>20</v>
      </c>
      <c r="E41" s="239" t="s">
        <v>38</v>
      </c>
      <c r="F41" s="257" t="s">
        <v>1342</v>
      </c>
    </row>
    <row r="42">
      <c r="A42" s="68" t="s">
        <v>18</v>
      </c>
      <c r="B42" s="244" t="s">
        <v>206</v>
      </c>
      <c r="C42" s="185" t="s">
        <v>2</v>
      </c>
      <c r="D42" s="68" t="s">
        <v>18</v>
      </c>
      <c r="E42" s="68" t="s">
        <v>42</v>
      </c>
      <c r="F42" s="257" t="s">
        <v>1342</v>
      </c>
    </row>
    <row r="43">
      <c r="A43" s="68" t="s">
        <v>18</v>
      </c>
      <c r="B43" s="240" t="s">
        <v>477</v>
      </c>
      <c r="C43" s="234" t="s">
        <v>3</v>
      </c>
      <c r="D43" s="68" t="s">
        <v>18</v>
      </c>
      <c r="E43" s="73" t="s">
        <v>42</v>
      </c>
      <c r="F43" s="257" t="s">
        <v>1342</v>
      </c>
    </row>
    <row r="44">
      <c r="A44" s="68" t="s">
        <v>18</v>
      </c>
      <c r="B44" s="244" t="s">
        <v>207</v>
      </c>
      <c r="C44" s="185" t="s">
        <v>2</v>
      </c>
      <c r="D44" s="68" t="s">
        <v>18</v>
      </c>
      <c r="E44" s="68" t="s">
        <v>43</v>
      </c>
      <c r="F44" s="257" t="s">
        <v>1342</v>
      </c>
    </row>
    <row r="45">
      <c r="A45" s="68" t="s">
        <v>18</v>
      </c>
      <c r="B45" s="185" t="s">
        <v>208</v>
      </c>
      <c r="C45" s="185" t="s">
        <v>2</v>
      </c>
      <c r="D45" s="68" t="s">
        <v>18</v>
      </c>
      <c r="E45" s="68" t="s">
        <v>43</v>
      </c>
      <c r="F45" s="257" t="s">
        <v>1342</v>
      </c>
    </row>
    <row r="46">
      <c r="A46" s="68" t="s">
        <v>26</v>
      </c>
      <c r="B46" s="185" t="s">
        <v>209</v>
      </c>
      <c r="C46" s="185" t="s">
        <v>2</v>
      </c>
      <c r="D46" s="68" t="s">
        <v>26</v>
      </c>
      <c r="E46" s="68" t="s">
        <v>44</v>
      </c>
      <c r="F46" s="257" t="s">
        <v>1342</v>
      </c>
    </row>
    <row r="47">
      <c r="A47" s="68" t="s">
        <v>26</v>
      </c>
      <c r="B47" s="240" t="s">
        <v>480</v>
      </c>
      <c r="C47" s="234" t="s">
        <v>3</v>
      </c>
      <c r="D47" s="68" t="s">
        <v>26</v>
      </c>
      <c r="E47" s="239" t="s">
        <v>44</v>
      </c>
      <c r="F47" s="257" t="s">
        <v>1342</v>
      </c>
    </row>
    <row r="48">
      <c r="A48" s="68" t="s">
        <v>26</v>
      </c>
      <c r="B48" s="240" t="s">
        <v>478</v>
      </c>
      <c r="C48" s="234" t="s">
        <v>3</v>
      </c>
      <c r="D48" s="68" t="s">
        <v>26</v>
      </c>
      <c r="E48" s="239" t="s">
        <v>44</v>
      </c>
      <c r="F48" s="257" t="s">
        <v>1342</v>
      </c>
    </row>
    <row r="49">
      <c r="A49" s="68" t="s">
        <v>26</v>
      </c>
      <c r="B49" s="240" t="s">
        <v>479</v>
      </c>
      <c r="C49" s="234" t="s">
        <v>3</v>
      </c>
      <c r="D49" s="68" t="s">
        <v>26</v>
      </c>
      <c r="E49" s="235" t="s">
        <v>44</v>
      </c>
      <c r="F49" s="257" t="s">
        <v>1342</v>
      </c>
    </row>
    <row r="50">
      <c r="A50" s="68" t="s">
        <v>29</v>
      </c>
      <c r="B50" s="244" t="s">
        <v>210</v>
      </c>
      <c r="C50" s="185" t="s">
        <v>2</v>
      </c>
      <c r="D50" s="68" t="s">
        <v>29</v>
      </c>
      <c r="E50" s="68" t="s">
        <v>46</v>
      </c>
      <c r="F50" s="257" t="s">
        <v>1342</v>
      </c>
    </row>
    <row r="51">
      <c r="A51" s="234" t="s">
        <v>26</v>
      </c>
      <c r="B51" s="236" t="s">
        <v>636</v>
      </c>
      <c r="C51" s="234" t="s">
        <v>4</v>
      </c>
      <c r="D51" s="234" t="s">
        <v>26</v>
      </c>
      <c r="E51" s="239" t="s">
        <v>47</v>
      </c>
      <c r="F51" s="257" t="s">
        <v>1342</v>
      </c>
    </row>
    <row r="52">
      <c r="A52" s="68" t="s">
        <v>18</v>
      </c>
      <c r="B52" s="244" t="s">
        <v>211</v>
      </c>
      <c r="C52" s="185" t="s">
        <v>2</v>
      </c>
      <c r="D52" s="68" t="s">
        <v>18</v>
      </c>
      <c r="E52" s="68" t="s">
        <v>48</v>
      </c>
      <c r="F52" s="257" t="s">
        <v>1342</v>
      </c>
    </row>
    <row r="53">
      <c r="A53" s="68" t="s">
        <v>18</v>
      </c>
      <c r="B53" s="244" t="s">
        <v>212</v>
      </c>
      <c r="C53" s="185" t="s">
        <v>2</v>
      </c>
      <c r="D53" s="68" t="s">
        <v>18</v>
      </c>
      <c r="E53" s="68" t="s">
        <v>49</v>
      </c>
      <c r="F53" s="257" t="s">
        <v>1342</v>
      </c>
    </row>
    <row r="54">
      <c r="A54" s="68" t="s">
        <v>18</v>
      </c>
      <c r="B54" s="185" t="s">
        <v>213</v>
      </c>
      <c r="C54" s="185" t="s">
        <v>2</v>
      </c>
      <c r="D54" s="68" t="s">
        <v>18</v>
      </c>
      <c r="E54" s="68" t="s">
        <v>49</v>
      </c>
      <c r="F54" s="257" t="s">
        <v>1342</v>
      </c>
    </row>
    <row r="55">
      <c r="A55" s="68" t="s">
        <v>18</v>
      </c>
      <c r="B55" s="244" t="s">
        <v>214</v>
      </c>
      <c r="C55" s="185" t="s">
        <v>2</v>
      </c>
      <c r="D55" s="68" t="s">
        <v>18</v>
      </c>
      <c r="E55" s="68" t="s">
        <v>49</v>
      </c>
      <c r="F55" s="257" t="s">
        <v>1342</v>
      </c>
    </row>
    <row r="56">
      <c r="A56" s="68" t="s">
        <v>18</v>
      </c>
      <c r="B56" s="244" t="s">
        <v>215</v>
      </c>
      <c r="C56" s="185" t="s">
        <v>2</v>
      </c>
      <c r="D56" s="68" t="s">
        <v>18</v>
      </c>
      <c r="E56" s="68" t="s">
        <v>49</v>
      </c>
      <c r="F56" s="257" t="s">
        <v>1342</v>
      </c>
    </row>
    <row r="57">
      <c r="A57" s="68" t="s">
        <v>18</v>
      </c>
      <c r="B57" s="240" t="s">
        <v>481</v>
      </c>
      <c r="C57" s="234" t="s">
        <v>3</v>
      </c>
      <c r="D57" s="68" t="s">
        <v>18</v>
      </c>
      <c r="E57" s="235" t="s">
        <v>49</v>
      </c>
      <c r="F57" s="257" t="s">
        <v>1342</v>
      </c>
    </row>
    <row r="58">
      <c r="A58" s="68" t="s">
        <v>29</v>
      </c>
      <c r="B58" s="244" t="s">
        <v>216</v>
      </c>
      <c r="C58" s="185" t="s">
        <v>2</v>
      </c>
      <c r="D58" s="68" t="s">
        <v>29</v>
      </c>
      <c r="E58" s="68" t="s">
        <v>51</v>
      </c>
      <c r="F58" s="257" t="s">
        <v>1342</v>
      </c>
    </row>
    <row r="59">
      <c r="A59" s="235" t="s">
        <v>26</v>
      </c>
      <c r="B59" s="240" t="s">
        <v>484</v>
      </c>
      <c r="C59" s="234" t="s">
        <v>3</v>
      </c>
      <c r="D59" s="235" t="s">
        <v>26</v>
      </c>
      <c r="E59" s="73" t="s">
        <v>54</v>
      </c>
      <c r="F59" s="257" t="s">
        <v>1342</v>
      </c>
    </row>
    <row r="60">
      <c r="A60" s="235" t="s">
        <v>26</v>
      </c>
      <c r="B60" s="240" t="s">
        <v>483</v>
      </c>
      <c r="C60" s="234" t="s">
        <v>3</v>
      </c>
      <c r="D60" s="235" t="s">
        <v>26</v>
      </c>
      <c r="E60" s="239" t="s">
        <v>54</v>
      </c>
      <c r="F60" s="257" t="s">
        <v>1342</v>
      </c>
    </row>
    <row r="61">
      <c r="A61" s="235" t="s">
        <v>26</v>
      </c>
      <c r="B61" s="240" t="s">
        <v>485</v>
      </c>
      <c r="C61" s="234" t="s">
        <v>3</v>
      </c>
      <c r="D61" s="235" t="s">
        <v>26</v>
      </c>
      <c r="E61" s="235" t="s">
        <v>54</v>
      </c>
      <c r="F61" s="257" t="s">
        <v>1342</v>
      </c>
    </row>
    <row r="62">
      <c r="A62" s="235" t="s">
        <v>26</v>
      </c>
      <c r="B62" s="240" t="s">
        <v>482</v>
      </c>
      <c r="C62" s="234" t="s">
        <v>3</v>
      </c>
      <c r="D62" s="235" t="s">
        <v>26</v>
      </c>
      <c r="E62" s="235" t="s">
        <v>54</v>
      </c>
      <c r="F62" s="257" t="s">
        <v>1342</v>
      </c>
    </row>
    <row r="63">
      <c r="A63" s="235" t="s">
        <v>26</v>
      </c>
      <c r="B63" s="234" t="s">
        <v>883</v>
      </c>
      <c r="C63" s="234" t="s">
        <v>6</v>
      </c>
      <c r="D63" s="235" t="s">
        <v>26</v>
      </c>
      <c r="E63" s="234" t="s">
        <v>54</v>
      </c>
      <c r="F63" s="257" t="s">
        <v>1342</v>
      </c>
    </row>
    <row r="64">
      <c r="A64" s="235" t="s">
        <v>26</v>
      </c>
      <c r="B64" s="236" t="s">
        <v>637</v>
      </c>
      <c r="C64" s="234" t="s">
        <v>4</v>
      </c>
      <c r="D64" s="235" t="s">
        <v>26</v>
      </c>
      <c r="E64" s="239" t="s">
        <v>54</v>
      </c>
      <c r="F64" s="257" t="s">
        <v>1342</v>
      </c>
    </row>
    <row r="65">
      <c r="A65" s="235" t="s">
        <v>26</v>
      </c>
      <c r="B65" s="240" t="s">
        <v>487</v>
      </c>
      <c r="C65" s="234" t="s">
        <v>3</v>
      </c>
      <c r="D65" s="235" t="s">
        <v>26</v>
      </c>
      <c r="E65" s="73" t="s">
        <v>56</v>
      </c>
      <c r="F65" s="257" t="s">
        <v>1342</v>
      </c>
    </row>
    <row r="66">
      <c r="A66" s="235" t="s">
        <v>26</v>
      </c>
      <c r="B66" s="240" t="s">
        <v>489</v>
      </c>
      <c r="C66" s="234" t="s">
        <v>3</v>
      </c>
      <c r="D66" s="235" t="s">
        <v>26</v>
      </c>
      <c r="E66" s="239" t="s">
        <v>56</v>
      </c>
      <c r="F66" s="257" t="s">
        <v>1342</v>
      </c>
    </row>
    <row r="67">
      <c r="A67" s="235" t="s">
        <v>26</v>
      </c>
      <c r="B67" s="240" t="s">
        <v>486</v>
      </c>
      <c r="C67" s="234" t="s">
        <v>3</v>
      </c>
      <c r="D67" s="235" t="s">
        <v>26</v>
      </c>
      <c r="E67" s="73" t="s">
        <v>56</v>
      </c>
      <c r="F67" s="257" t="s">
        <v>1342</v>
      </c>
    </row>
    <row r="68">
      <c r="A68" s="235" t="s">
        <v>26</v>
      </c>
      <c r="B68" s="240" t="s">
        <v>490</v>
      </c>
      <c r="C68" s="234" t="s">
        <v>3</v>
      </c>
      <c r="D68" s="235" t="s">
        <v>26</v>
      </c>
      <c r="E68" s="235" t="s">
        <v>56</v>
      </c>
      <c r="F68" s="257" t="s">
        <v>1342</v>
      </c>
    </row>
    <row r="69">
      <c r="A69" s="235" t="s">
        <v>26</v>
      </c>
      <c r="B69" s="240" t="s">
        <v>488</v>
      </c>
      <c r="C69" s="234" t="s">
        <v>3</v>
      </c>
      <c r="D69" s="235" t="s">
        <v>26</v>
      </c>
      <c r="E69" s="235" t="s">
        <v>56</v>
      </c>
      <c r="F69" s="257" t="s">
        <v>1342</v>
      </c>
    </row>
    <row r="70">
      <c r="A70" s="235" t="s">
        <v>26</v>
      </c>
      <c r="B70" s="236" t="s">
        <v>638</v>
      </c>
      <c r="C70" s="234" t="s">
        <v>4</v>
      </c>
      <c r="D70" s="235" t="s">
        <v>26</v>
      </c>
      <c r="E70" s="239" t="s">
        <v>56</v>
      </c>
      <c r="F70" s="257" t="s">
        <v>1342</v>
      </c>
    </row>
    <row r="71">
      <c r="A71" s="235" t="s">
        <v>26</v>
      </c>
      <c r="B71" s="234" t="s">
        <v>639</v>
      </c>
      <c r="C71" s="234" t="s">
        <v>4</v>
      </c>
      <c r="D71" s="235" t="s">
        <v>26</v>
      </c>
      <c r="E71" s="239" t="s">
        <v>56</v>
      </c>
      <c r="F71" s="257" t="s">
        <v>1342</v>
      </c>
    </row>
    <row r="72">
      <c r="A72" s="235" t="s">
        <v>26</v>
      </c>
      <c r="B72" s="234" t="s">
        <v>640</v>
      </c>
      <c r="C72" s="234" t="s">
        <v>4</v>
      </c>
      <c r="D72" s="235" t="s">
        <v>26</v>
      </c>
      <c r="E72" s="239" t="s">
        <v>56</v>
      </c>
      <c r="F72" s="257" t="s">
        <v>1342</v>
      </c>
    </row>
    <row r="73">
      <c r="A73" s="235" t="s">
        <v>26</v>
      </c>
      <c r="B73" s="236" t="s">
        <v>641</v>
      </c>
      <c r="C73" s="234" t="s">
        <v>4</v>
      </c>
      <c r="D73" s="235" t="s">
        <v>26</v>
      </c>
      <c r="E73" s="239" t="s">
        <v>56</v>
      </c>
      <c r="F73" s="257" t="s">
        <v>1342</v>
      </c>
    </row>
    <row r="74">
      <c r="A74" s="235" t="s">
        <v>26</v>
      </c>
      <c r="B74" s="236" t="s">
        <v>642</v>
      </c>
      <c r="C74" s="234" t="s">
        <v>4</v>
      </c>
      <c r="D74" s="235" t="s">
        <v>26</v>
      </c>
      <c r="E74" s="239" t="s">
        <v>56</v>
      </c>
      <c r="F74" s="257" t="s">
        <v>1342</v>
      </c>
    </row>
    <row r="75">
      <c r="A75" s="235" t="s">
        <v>26</v>
      </c>
      <c r="B75" s="234" t="s">
        <v>643</v>
      </c>
      <c r="C75" s="234" t="s">
        <v>4</v>
      </c>
      <c r="D75" s="235" t="s">
        <v>26</v>
      </c>
      <c r="E75" s="239" t="s">
        <v>56</v>
      </c>
      <c r="F75" s="257" t="s">
        <v>1342</v>
      </c>
    </row>
    <row r="76">
      <c r="A76" s="235" t="s">
        <v>26</v>
      </c>
      <c r="B76" s="234" t="s">
        <v>644</v>
      </c>
      <c r="C76" s="234" t="s">
        <v>4</v>
      </c>
      <c r="D76" s="235" t="s">
        <v>26</v>
      </c>
      <c r="E76" s="239" t="s">
        <v>56</v>
      </c>
      <c r="F76" s="257" t="s">
        <v>1342</v>
      </c>
    </row>
    <row r="77">
      <c r="A77" s="235" t="s">
        <v>26</v>
      </c>
      <c r="B77" s="236" t="s">
        <v>645</v>
      </c>
      <c r="C77" s="234" t="s">
        <v>4</v>
      </c>
      <c r="D77" s="235" t="s">
        <v>26</v>
      </c>
      <c r="E77" s="239" t="s">
        <v>56</v>
      </c>
      <c r="F77" s="257" t="s">
        <v>1342</v>
      </c>
    </row>
    <row r="78">
      <c r="A78" s="235" t="s">
        <v>26</v>
      </c>
      <c r="B78" s="236" t="s">
        <v>646</v>
      </c>
      <c r="C78" s="234" t="s">
        <v>4</v>
      </c>
      <c r="D78" s="235" t="s">
        <v>26</v>
      </c>
      <c r="E78" s="239" t="s">
        <v>56</v>
      </c>
      <c r="F78" s="257" t="s">
        <v>1342</v>
      </c>
    </row>
    <row r="79">
      <c r="A79" s="235" t="s">
        <v>26</v>
      </c>
      <c r="B79" s="236" t="s">
        <v>647</v>
      </c>
      <c r="C79" s="234" t="s">
        <v>4</v>
      </c>
      <c r="D79" s="235" t="s">
        <v>26</v>
      </c>
      <c r="E79" s="239" t="s">
        <v>56</v>
      </c>
      <c r="F79" s="257" t="s">
        <v>1342</v>
      </c>
    </row>
    <row r="80">
      <c r="A80" s="235" t="s">
        <v>26</v>
      </c>
      <c r="B80" s="236" t="s">
        <v>648</v>
      </c>
      <c r="C80" s="234" t="s">
        <v>4</v>
      </c>
      <c r="D80" s="235" t="s">
        <v>26</v>
      </c>
      <c r="E80" s="239" t="s">
        <v>56</v>
      </c>
      <c r="F80" s="257" t="s">
        <v>1342</v>
      </c>
    </row>
    <row r="81">
      <c r="A81" s="235" t="s">
        <v>26</v>
      </c>
      <c r="B81" s="236" t="s">
        <v>649</v>
      </c>
      <c r="C81" s="234" t="s">
        <v>4</v>
      </c>
      <c r="D81" s="235" t="s">
        <v>26</v>
      </c>
      <c r="E81" s="239" t="s">
        <v>56</v>
      </c>
      <c r="F81" s="257" t="s">
        <v>1342</v>
      </c>
    </row>
    <row r="82">
      <c r="A82" s="235" t="s">
        <v>26</v>
      </c>
      <c r="B82" s="236" t="s">
        <v>650</v>
      </c>
      <c r="C82" s="234" t="s">
        <v>4</v>
      </c>
      <c r="D82" s="235" t="s">
        <v>26</v>
      </c>
      <c r="E82" s="239" t="s">
        <v>56</v>
      </c>
      <c r="F82" s="257" t="s">
        <v>1342</v>
      </c>
    </row>
    <row r="83">
      <c r="A83" s="235" t="s">
        <v>26</v>
      </c>
      <c r="B83" s="236" t="s">
        <v>651</v>
      </c>
      <c r="C83" s="234" t="s">
        <v>4</v>
      </c>
      <c r="D83" s="235" t="s">
        <v>26</v>
      </c>
      <c r="E83" s="239" t="s">
        <v>56</v>
      </c>
      <c r="F83" s="257" t="s">
        <v>1342</v>
      </c>
    </row>
    <row r="84">
      <c r="A84" s="235" t="s">
        <v>26</v>
      </c>
      <c r="B84" s="236" t="s">
        <v>652</v>
      </c>
      <c r="C84" s="234" t="s">
        <v>4</v>
      </c>
      <c r="D84" s="235" t="s">
        <v>26</v>
      </c>
      <c r="E84" s="239" t="s">
        <v>56</v>
      </c>
      <c r="F84" s="257" t="s">
        <v>1342</v>
      </c>
    </row>
    <row r="85">
      <c r="A85" s="235" t="s">
        <v>26</v>
      </c>
      <c r="B85" s="236" t="s">
        <v>653</v>
      </c>
      <c r="C85" s="234" t="s">
        <v>4</v>
      </c>
      <c r="D85" s="235" t="s">
        <v>26</v>
      </c>
      <c r="E85" s="239" t="s">
        <v>56</v>
      </c>
      <c r="F85" s="257" t="s">
        <v>1342</v>
      </c>
    </row>
    <row r="86">
      <c r="A86" s="235" t="s">
        <v>26</v>
      </c>
      <c r="B86" s="236" t="s">
        <v>654</v>
      </c>
      <c r="C86" s="234" t="s">
        <v>4</v>
      </c>
      <c r="D86" s="235" t="s">
        <v>26</v>
      </c>
      <c r="E86" s="239" t="s">
        <v>56</v>
      </c>
      <c r="F86" s="257" t="s">
        <v>1342</v>
      </c>
    </row>
    <row r="87">
      <c r="A87" s="235" t="s">
        <v>26</v>
      </c>
      <c r="B87" s="236" t="s">
        <v>655</v>
      </c>
      <c r="C87" s="234" t="s">
        <v>4</v>
      </c>
      <c r="D87" s="235" t="s">
        <v>26</v>
      </c>
      <c r="E87" s="239" t="s">
        <v>56</v>
      </c>
      <c r="F87" s="257" t="s">
        <v>1342</v>
      </c>
    </row>
    <row r="88">
      <c r="A88" s="235" t="s">
        <v>26</v>
      </c>
      <c r="B88" s="236" t="s">
        <v>656</v>
      </c>
      <c r="C88" s="234" t="s">
        <v>4</v>
      </c>
      <c r="D88" s="235" t="s">
        <v>26</v>
      </c>
      <c r="E88" s="239" t="s">
        <v>56</v>
      </c>
      <c r="F88" s="257" t="s">
        <v>1342</v>
      </c>
    </row>
    <row r="89">
      <c r="A89" s="235" t="s">
        <v>26</v>
      </c>
      <c r="B89" s="236" t="s">
        <v>657</v>
      </c>
      <c r="C89" s="234" t="s">
        <v>4</v>
      </c>
      <c r="D89" s="235" t="s">
        <v>26</v>
      </c>
      <c r="E89" s="239" t="s">
        <v>56</v>
      </c>
      <c r="F89" s="257" t="s">
        <v>1342</v>
      </c>
    </row>
    <row r="90">
      <c r="A90" s="235" t="s">
        <v>26</v>
      </c>
      <c r="B90" s="236" t="s">
        <v>658</v>
      </c>
      <c r="C90" s="234" t="s">
        <v>4</v>
      </c>
      <c r="D90" s="235" t="s">
        <v>26</v>
      </c>
      <c r="E90" s="239" t="s">
        <v>56</v>
      </c>
      <c r="F90" s="257" t="s">
        <v>1342</v>
      </c>
    </row>
    <row r="91">
      <c r="A91" s="235" t="s">
        <v>26</v>
      </c>
      <c r="B91" s="236" t="s">
        <v>659</v>
      </c>
      <c r="C91" s="234" t="s">
        <v>4</v>
      </c>
      <c r="D91" s="235" t="s">
        <v>26</v>
      </c>
      <c r="E91" s="239" t="s">
        <v>56</v>
      </c>
      <c r="F91" s="257" t="s">
        <v>1342</v>
      </c>
    </row>
    <row r="92">
      <c r="A92" s="235" t="s">
        <v>26</v>
      </c>
      <c r="B92" s="236" t="s">
        <v>660</v>
      </c>
      <c r="C92" s="234" t="s">
        <v>4</v>
      </c>
      <c r="D92" s="235" t="s">
        <v>26</v>
      </c>
      <c r="E92" s="239" t="s">
        <v>56</v>
      </c>
      <c r="F92" s="257" t="s">
        <v>1342</v>
      </c>
    </row>
    <row r="93">
      <c r="A93" s="235" t="s">
        <v>26</v>
      </c>
      <c r="B93" s="236" t="s">
        <v>661</v>
      </c>
      <c r="C93" s="234" t="s">
        <v>4</v>
      </c>
      <c r="D93" s="235" t="s">
        <v>26</v>
      </c>
      <c r="E93" s="239" t="s">
        <v>56</v>
      </c>
      <c r="F93" s="257" t="s">
        <v>1342</v>
      </c>
    </row>
    <row r="94">
      <c r="A94" s="235" t="s">
        <v>26</v>
      </c>
      <c r="B94" s="236" t="s">
        <v>663</v>
      </c>
      <c r="C94" s="234" t="s">
        <v>4</v>
      </c>
      <c r="D94" s="235" t="s">
        <v>26</v>
      </c>
      <c r="E94" s="239" t="s">
        <v>56</v>
      </c>
      <c r="F94" s="257" t="s">
        <v>1342</v>
      </c>
    </row>
    <row r="95">
      <c r="A95" s="235" t="s">
        <v>26</v>
      </c>
      <c r="B95" s="236" t="s">
        <v>664</v>
      </c>
      <c r="C95" s="234" t="s">
        <v>4</v>
      </c>
      <c r="D95" s="235" t="s">
        <v>26</v>
      </c>
      <c r="E95" s="239" t="s">
        <v>56</v>
      </c>
      <c r="F95" s="257" t="s">
        <v>1342</v>
      </c>
    </row>
    <row r="96">
      <c r="A96" s="235" t="s">
        <v>26</v>
      </c>
      <c r="B96" s="236" t="s">
        <v>665</v>
      </c>
      <c r="C96" s="234" t="s">
        <v>4</v>
      </c>
      <c r="D96" s="235" t="s">
        <v>26</v>
      </c>
      <c r="E96" s="239" t="s">
        <v>56</v>
      </c>
      <c r="F96" s="257" t="s">
        <v>1342</v>
      </c>
    </row>
    <row r="97">
      <c r="A97" s="235" t="s">
        <v>26</v>
      </c>
      <c r="B97" s="236" t="s">
        <v>666</v>
      </c>
      <c r="C97" s="234" t="s">
        <v>4</v>
      </c>
      <c r="D97" s="235" t="s">
        <v>26</v>
      </c>
      <c r="E97" s="239" t="s">
        <v>56</v>
      </c>
      <c r="F97" s="257" t="s">
        <v>1342</v>
      </c>
    </row>
    <row r="98">
      <c r="A98" s="235" t="s">
        <v>26</v>
      </c>
      <c r="B98" s="236" t="s">
        <v>669</v>
      </c>
      <c r="C98" s="234" t="s">
        <v>4</v>
      </c>
      <c r="D98" s="235" t="s">
        <v>26</v>
      </c>
      <c r="E98" s="239" t="s">
        <v>56</v>
      </c>
      <c r="F98" s="257" t="s">
        <v>1342</v>
      </c>
    </row>
    <row r="99">
      <c r="A99" s="235" t="s">
        <v>26</v>
      </c>
      <c r="B99" s="236" t="s">
        <v>671</v>
      </c>
      <c r="C99" s="234" t="s">
        <v>4</v>
      </c>
      <c r="D99" s="235" t="s">
        <v>26</v>
      </c>
      <c r="E99" s="239" t="s">
        <v>56</v>
      </c>
      <c r="F99" s="257" t="s">
        <v>1342</v>
      </c>
    </row>
    <row r="100">
      <c r="A100" s="235" t="s">
        <v>26</v>
      </c>
      <c r="B100" s="234" t="s">
        <v>662</v>
      </c>
      <c r="C100" s="234" t="s">
        <v>4</v>
      </c>
      <c r="D100" s="235" t="s">
        <v>26</v>
      </c>
      <c r="E100" s="239" t="s">
        <v>56</v>
      </c>
      <c r="F100" s="257" t="s">
        <v>1342</v>
      </c>
    </row>
    <row r="101">
      <c r="A101" s="235" t="s">
        <v>26</v>
      </c>
      <c r="B101" s="234" t="s">
        <v>667</v>
      </c>
      <c r="C101" s="234" t="s">
        <v>4</v>
      </c>
      <c r="D101" s="235" t="s">
        <v>26</v>
      </c>
      <c r="E101" s="239" t="s">
        <v>56</v>
      </c>
      <c r="F101" s="257" t="s">
        <v>1342</v>
      </c>
    </row>
    <row r="102">
      <c r="A102" s="235" t="s">
        <v>26</v>
      </c>
      <c r="B102" s="234" t="s">
        <v>668</v>
      </c>
      <c r="C102" s="234" t="s">
        <v>4</v>
      </c>
      <c r="D102" s="235" t="s">
        <v>26</v>
      </c>
      <c r="E102" s="239" t="s">
        <v>56</v>
      </c>
      <c r="F102" s="257" t="s">
        <v>1342</v>
      </c>
    </row>
    <row r="103">
      <c r="A103" s="235" t="s">
        <v>26</v>
      </c>
      <c r="B103" s="234" t="s">
        <v>670</v>
      </c>
      <c r="C103" s="234" t="s">
        <v>4</v>
      </c>
      <c r="D103" s="235" t="s">
        <v>26</v>
      </c>
      <c r="E103" s="239" t="s">
        <v>56</v>
      </c>
      <c r="F103" s="257" t="s">
        <v>1342</v>
      </c>
    </row>
    <row r="104">
      <c r="A104" s="68" t="s">
        <v>29</v>
      </c>
      <c r="B104" s="244" t="s">
        <v>217</v>
      </c>
      <c r="C104" s="185" t="s">
        <v>2</v>
      </c>
      <c r="D104" s="68" t="s">
        <v>29</v>
      </c>
      <c r="E104" s="68" t="s">
        <v>57</v>
      </c>
      <c r="F104" s="257" t="s">
        <v>1342</v>
      </c>
    </row>
    <row r="105">
      <c r="A105" s="68" t="s">
        <v>29</v>
      </c>
      <c r="B105" s="244" t="s">
        <v>218</v>
      </c>
      <c r="C105" s="185" t="s">
        <v>2</v>
      </c>
      <c r="D105" s="68" t="s">
        <v>29</v>
      </c>
      <c r="E105" s="68" t="s">
        <v>57</v>
      </c>
      <c r="F105" s="257" t="s">
        <v>1342</v>
      </c>
    </row>
    <row r="106">
      <c r="A106" s="235" t="s">
        <v>26</v>
      </c>
      <c r="B106" s="240" t="s">
        <v>491</v>
      </c>
      <c r="C106" s="234" t="s">
        <v>3</v>
      </c>
      <c r="D106" s="235" t="s">
        <v>26</v>
      </c>
      <c r="E106" s="73" t="s">
        <v>59</v>
      </c>
      <c r="F106" s="257" t="s">
        <v>1342</v>
      </c>
    </row>
    <row r="107">
      <c r="A107" s="68" t="s">
        <v>20</v>
      </c>
      <c r="B107" s="185" t="s">
        <v>219</v>
      </c>
      <c r="C107" s="185" t="s">
        <v>2</v>
      </c>
      <c r="D107" s="68" t="s">
        <v>20</v>
      </c>
      <c r="E107" s="68" t="s">
        <v>60</v>
      </c>
      <c r="F107" s="257" t="s">
        <v>1342</v>
      </c>
    </row>
    <row r="108">
      <c r="A108" s="68" t="s">
        <v>20</v>
      </c>
      <c r="B108" s="185" t="s">
        <v>220</v>
      </c>
      <c r="C108" s="185" t="s">
        <v>2</v>
      </c>
      <c r="D108" s="68" t="s">
        <v>20</v>
      </c>
      <c r="E108" s="68" t="s">
        <v>60</v>
      </c>
      <c r="F108" s="257" t="s">
        <v>1342</v>
      </c>
    </row>
    <row r="109">
      <c r="A109" s="68" t="s">
        <v>18</v>
      </c>
      <c r="B109" s="244" t="s">
        <v>221</v>
      </c>
      <c r="C109" s="185" t="s">
        <v>2</v>
      </c>
      <c r="D109" s="68" t="s">
        <v>18</v>
      </c>
      <c r="E109" s="68" t="s">
        <v>61</v>
      </c>
      <c r="F109" s="257" t="s">
        <v>1342</v>
      </c>
    </row>
    <row r="110">
      <c r="A110" s="68" t="s">
        <v>18</v>
      </c>
      <c r="B110" s="185" t="s">
        <v>222</v>
      </c>
      <c r="C110" s="185" t="s">
        <v>2</v>
      </c>
      <c r="D110" s="68" t="s">
        <v>18</v>
      </c>
      <c r="E110" s="68" t="s">
        <v>63</v>
      </c>
      <c r="F110" s="257" t="s">
        <v>1342</v>
      </c>
    </row>
    <row r="111">
      <c r="A111" s="235" t="s">
        <v>16</v>
      </c>
      <c r="B111" s="240" t="s">
        <v>493</v>
      </c>
      <c r="C111" s="234" t="s">
        <v>3</v>
      </c>
      <c r="D111" s="235" t="s">
        <v>16</v>
      </c>
      <c r="E111" s="235" t="s">
        <v>64</v>
      </c>
      <c r="F111" s="257" t="s">
        <v>1342</v>
      </c>
    </row>
    <row r="112">
      <c r="A112" s="235" t="s">
        <v>16</v>
      </c>
      <c r="B112" s="240" t="s">
        <v>492</v>
      </c>
      <c r="C112" s="234" t="s">
        <v>3</v>
      </c>
      <c r="D112" s="235" t="s">
        <v>16</v>
      </c>
      <c r="E112" s="235" t="s">
        <v>64</v>
      </c>
      <c r="F112" s="257" t="s">
        <v>1342</v>
      </c>
    </row>
    <row r="113">
      <c r="A113" s="68" t="s">
        <v>16</v>
      </c>
      <c r="B113" s="244" t="s">
        <v>223</v>
      </c>
      <c r="C113" s="185" t="s">
        <v>2</v>
      </c>
      <c r="D113" s="68" t="s">
        <v>16</v>
      </c>
      <c r="E113" s="68" t="s">
        <v>68</v>
      </c>
      <c r="F113" s="257" t="s">
        <v>1342</v>
      </c>
    </row>
    <row r="114">
      <c r="A114" s="235" t="s">
        <v>16</v>
      </c>
      <c r="B114" s="240" t="s">
        <v>494</v>
      </c>
      <c r="C114" s="234" t="s">
        <v>3</v>
      </c>
      <c r="D114" s="235" t="s">
        <v>16</v>
      </c>
      <c r="E114" s="235" t="s">
        <v>68</v>
      </c>
      <c r="F114" s="257" t="s">
        <v>1342</v>
      </c>
    </row>
    <row r="115">
      <c r="A115" s="239" t="s">
        <v>16</v>
      </c>
      <c r="B115" s="73" t="s">
        <v>884</v>
      </c>
      <c r="C115" s="234" t="s">
        <v>6</v>
      </c>
      <c r="D115" s="239" t="s">
        <v>16</v>
      </c>
      <c r="E115" s="73" t="s">
        <v>68</v>
      </c>
      <c r="F115" s="257" t="s">
        <v>1342</v>
      </c>
    </row>
    <row r="116">
      <c r="A116" s="68" t="s">
        <v>16</v>
      </c>
      <c r="B116" s="40" t="s">
        <v>224</v>
      </c>
      <c r="C116" s="185" t="s">
        <v>2</v>
      </c>
      <c r="D116" s="68" t="s">
        <v>16</v>
      </c>
      <c r="E116" s="68" t="s">
        <v>70</v>
      </c>
      <c r="F116" s="257" t="s">
        <v>1342</v>
      </c>
    </row>
    <row r="117">
      <c r="A117" s="68" t="s">
        <v>16</v>
      </c>
      <c r="B117" s="239" t="s">
        <v>885</v>
      </c>
      <c r="C117" s="234" t="s">
        <v>6</v>
      </c>
      <c r="D117" s="68" t="s">
        <v>16</v>
      </c>
      <c r="E117" s="235" t="s">
        <v>70</v>
      </c>
      <c r="F117" s="257" t="s">
        <v>1342</v>
      </c>
    </row>
    <row r="118">
      <c r="A118" s="235" t="s">
        <v>26</v>
      </c>
      <c r="B118" s="240" t="s">
        <v>495</v>
      </c>
      <c r="C118" s="234" t="s">
        <v>3</v>
      </c>
      <c r="D118" s="235" t="s">
        <v>26</v>
      </c>
      <c r="E118" s="73" t="s">
        <v>71</v>
      </c>
      <c r="F118" s="257" t="s">
        <v>1342</v>
      </c>
    </row>
    <row r="119">
      <c r="A119" s="68" t="s">
        <v>26</v>
      </c>
      <c r="B119" s="244" t="s">
        <v>225</v>
      </c>
      <c r="C119" s="185" t="s">
        <v>2</v>
      </c>
      <c r="D119" s="68" t="s">
        <v>26</v>
      </c>
      <c r="E119" s="68" t="s">
        <v>74</v>
      </c>
      <c r="F119" s="257" t="s">
        <v>1342</v>
      </c>
    </row>
    <row r="120">
      <c r="A120" s="68" t="s">
        <v>26</v>
      </c>
      <c r="B120" s="244" t="s">
        <v>227</v>
      </c>
      <c r="C120" s="185" t="s">
        <v>2</v>
      </c>
      <c r="D120" s="68" t="s">
        <v>26</v>
      </c>
      <c r="E120" s="68" t="s">
        <v>74</v>
      </c>
      <c r="F120" s="257" t="s">
        <v>1342</v>
      </c>
    </row>
    <row r="121">
      <c r="A121" s="68" t="s">
        <v>26</v>
      </c>
      <c r="B121" s="185" t="s">
        <v>226</v>
      </c>
      <c r="C121" s="185" t="s">
        <v>2</v>
      </c>
      <c r="D121" s="68" t="s">
        <v>26</v>
      </c>
      <c r="E121" s="68" t="s">
        <v>74</v>
      </c>
      <c r="F121" s="257" t="s">
        <v>1342</v>
      </c>
    </row>
    <row r="122">
      <c r="A122" s="68" t="s">
        <v>26</v>
      </c>
      <c r="B122" s="244" t="s">
        <v>228</v>
      </c>
      <c r="C122" s="185" t="s">
        <v>2</v>
      </c>
      <c r="D122" s="68" t="s">
        <v>26</v>
      </c>
      <c r="E122" s="68" t="s">
        <v>74</v>
      </c>
      <c r="F122" s="257" t="s">
        <v>1342</v>
      </c>
    </row>
    <row r="123">
      <c r="A123" s="234" t="s">
        <v>26</v>
      </c>
      <c r="B123" s="234" t="s">
        <v>887</v>
      </c>
      <c r="C123" s="234" t="s">
        <v>6</v>
      </c>
      <c r="D123" s="234" t="s">
        <v>26</v>
      </c>
      <c r="E123" s="234" t="s">
        <v>74</v>
      </c>
      <c r="F123" s="257" t="s">
        <v>1342</v>
      </c>
    </row>
    <row r="124">
      <c r="A124" s="234" t="s">
        <v>26</v>
      </c>
      <c r="B124" s="234" t="s">
        <v>886</v>
      </c>
      <c r="C124" s="234" t="s">
        <v>6</v>
      </c>
      <c r="D124" s="234" t="s">
        <v>26</v>
      </c>
      <c r="E124" s="234" t="s">
        <v>74</v>
      </c>
      <c r="F124" s="257" t="s">
        <v>1342</v>
      </c>
    </row>
    <row r="125">
      <c r="A125" s="234" t="s">
        <v>26</v>
      </c>
      <c r="B125" s="236" t="s">
        <v>672</v>
      </c>
      <c r="C125" s="234" t="s">
        <v>4</v>
      </c>
      <c r="D125" s="234" t="s">
        <v>26</v>
      </c>
      <c r="E125" s="239" t="s">
        <v>74</v>
      </c>
      <c r="F125" s="257" t="s">
        <v>1342</v>
      </c>
    </row>
    <row r="126">
      <c r="A126" s="234" t="s">
        <v>26</v>
      </c>
      <c r="B126" s="236" t="s">
        <v>673</v>
      </c>
      <c r="C126" s="234" t="s">
        <v>4</v>
      </c>
      <c r="D126" s="234" t="s">
        <v>26</v>
      </c>
      <c r="E126" s="239" t="s">
        <v>74</v>
      </c>
      <c r="F126" s="257" t="s">
        <v>1342</v>
      </c>
    </row>
    <row r="127">
      <c r="A127" s="235" t="s">
        <v>16</v>
      </c>
      <c r="B127" s="240" t="s">
        <v>496</v>
      </c>
      <c r="C127" s="234" t="s">
        <v>3</v>
      </c>
      <c r="D127" s="235" t="s">
        <v>16</v>
      </c>
      <c r="E127" s="235" t="s">
        <v>76</v>
      </c>
      <c r="F127" s="257" t="s">
        <v>1342</v>
      </c>
    </row>
    <row r="128">
      <c r="A128" s="234" t="s">
        <v>16</v>
      </c>
      <c r="B128" s="239" t="s">
        <v>888</v>
      </c>
      <c r="C128" s="234" t="s">
        <v>6</v>
      </c>
      <c r="D128" s="234" t="s">
        <v>16</v>
      </c>
      <c r="E128" s="73" t="s">
        <v>76</v>
      </c>
      <c r="F128" s="257" t="s">
        <v>1342</v>
      </c>
    </row>
    <row r="129">
      <c r="A129" s="234" t="s">
        <v>16</v>
      </c>
      <c r="B129" s="236" t="s">
        <v>674</v>
      </c>
      <c r="C129" s="234" t="s">
        <v>4</v>
      </c>
      <c r="D129" s="234" t="s">
        <v>16</v>
      </c>
      <c r="E129" s="239" t="s">
        <v>76</v>
      </c>
      <c r="F129" s="257" t="s">
        <v>1342</v>
      </c>
    </row>
    <row r="130">
      <c r="A130" s="68" t="s">
        <v>29</v>
      </c>
      <c r="B130" s="244" t="s">
        <v>236</v>
      </c>
      <c r="C130" s="185" t="s">
        <v>2</v>
      </c>
      <c r="D130" s="68" t="s">
        <v>29</v>
      </c>
      <c r="E130" s="68" t="s">
        <v>79</v>
      </c>
      <c r="F130" s="257" t="s">
        <v>1342</v>
      </c>
    </row>
    <row r="131">
      <c r="A131" s="68" t="s">
        <v>29</v>
      </c>
      <c r="B131" s="244" t="s">
        <v>230</v>
      </c>
      <c r="C131" s="185" t="s">
        <v>2</v>
      </c>
      <c r="D131" s="68" t="s">
        <v>29</v>
      </c>
      <c r="E131" s="68" t="s">
        <v>79</v>
      </c>
      <c r="F131" s="257" t="s">
        <v>1342</v>
      </c>
    </row>
    <row r="132">
      <c r="A132" s="68" t="s">
        <v>29</v>
      </c>
      <c r="B132" s="244" t="s">
        <v>232</v>
      </c>
      <c r="C132" s="185" t="s">
        <v>2</v>
      </c>
      <c r="D132" s="68" t="s">
        <v>29</v>
      </c>
      <c r="E132" s="68" t="s">
        <v>79</v>
      </c>
      <c r="F132" s="257" t="s">
        <v>1342</v>
      </c>
    </row>
    <row r="133">
      <c r="A133" s="68" t="s">
        <v>29</v>
      </c>
      <c r="B133" s="244" t="s">
        <v>229</v>
      </c>
      <c r="C133" s="185" t="s">
        <v>2</v>
      </c>
      <c r="D133" s="68" t="s">
        <v>29</v>
      </c>
      <c r="E133" s="68" t="s">
        <v>79</v>
      </c>
      <c r="F133" s="257" t="s">
        <v>1342</v>
      </c>
    </row>
    <row r="134">
      <c r="A134" s="68" t="s">
        <v>29</v>
      </c>
      <c r="B134" s="244" t="s">
        <v>231</v>
      </c>
      <c r="C134" s="185" t="s">
        <v>2</v>
      </c>
      <c r="D134" s="68" t="s">
        <v>29</v>
      </c>
      <c r="E134" s="68" t="s">
        <v>79</v>
      </c>
      <c r="F134" s="257" t="s">
        <v>1342</v>
      </c>
    </row>
    <row r="135">
      <c r="A135" s="68" t="s">
        <v>29</v>
      </c>
      <c r="B135" s="244" t="s">
        <v>233</v>
      </c>
      <c r="C135" s="185" t="s">
        <v>2</v>
      </c>
      <c r="D135" s="68" t="s">
        <v>29</v>
      </c>
      <c r="E135" s="68" t="s">
        <v>79</v>
      </c>
      <c r="F135" s="257" t="s">
        <v>1342</v>
      </c>
    </row>
    <row r="136">
      <c r="A136" s="68" t="s">
        <v>29</v>
      </c>
      <c r="B136" s="244" t="s">
        <v>234</v>
      </c>
      <c r="C136" s="185" t="s">
        <v>2</v>
      </c>
      <c r="D136" s="68" t="s">
        <v>29</v>
      </c>
      <c r="E136" s="68" t="s">
        <v>79</v>
      </c>
      <c r="F136" s="257" t="s">
        <v>1342</v>
      </c>
    </row>
    <row r="137">
      <c r="A137" s="68" t="s">
        <v>29</v>
      </c>
      <c r="B137" s="185" t="s">
        <v>235</v>
      </c>
      <c r="C137" s="185" t="s">
        <v>2</v>
      </c>
      <c r="D137" s="68" t="s">
        <v>29</v>
      </c>
      <c r="E137" s="68" t="s">
        <v>79</v>
      </c>
      <c r="F137" s="257" t="s">
        <v>1342</v>
      </c>
    </row>
    <row r="138">
      <c r="A138" s="68" t="s">
        <v>29</v>
      </c>
      <c r="B138" s="240" t="s">
        <v>497</v>
      </c>
      <c r="C138" s="234" t="s">
        <v>3</v>
      </c>
      <c r="D138" s="68" t="s">
        <v>29</v>
      </c>
      <c r="E138" s="235" t="s">
        <v>79</v>
      </c>
      <c r="F138" s="257" t="s">
        <v>1342</v>
      </c>
    </row>
    <row r="139">
      <c r="A139" s="235" t="s">
        <v>26</v>
      </c>
      <c r="B139" s="240" t="s">
        <v>498</v>
      </c>
      <c r="C139" s="234" t="s">
        <v>3</v>
      </c>
      <c r="D139" s="235" t="s">
        <v>26</v>
      </c>
      <c r="E139" s="235" t="s">
        <v>80</v>
      </c>
      <c r="F139" s="257" t="s">
        <v>1342</v>
      </c>
    </row>
    <row r="140">
      <c r="A140" s="234" t="s">
        <v>26</v>
      </c>
      <c r="B140" s="239" t="s">
        <v>889</v>
      </c>
      <c r="C140" s="234" t="s">
        <v>6</v>
      </c>
      <c r="D140" s="234" t="s">
        <v>26</v>
      </c>
      <c r="E140" s="73" t="s">
        <v>80</v>
      </c>
      <c r="F140" s="257" t="s">
        <v>1342</v>
      </c>
    </row>
    <row r="141">
      <c r="A141" s="234" t="s">
        <v>26</v>
      </c>
      <c r="B141" s="236" t="s">
        <v>675</v>
      </c>
      <c r="C141" s="234" t="s">
        <v>4</v>
      </c>
      <c r="D141" s="234" t="s">
        <v>26</v>
      </c>
      <c r="E141" s="239" t="s">
        <v>81</v>
      </c>
      <c r="F141" s="257" t="s">
        <v>1342</v>
      </c>
    </row>
    <row r="142">
      <c r="A142" s="68" t="s">
        <v>29</v>
      </c>
      <c r="B142" s="185" t="s">
        <v>237</v>
      </c>
      <c r="C142" s="185" t="s">
        <v>2</v>
      </c>
      <c r="D142" s="68" t="s">
        <v>29</v>
      </c>
      <c r="E142" s="68" t="s">
        <v>83</v>
      </c>
      <c r="F142" s="257" t="s">
        <v>1342</v>
      </c>
    </row>
    <row r="143">
      <c r="A143" s="68" t="s">
        <v>26</v>
      </c>
      <c r="B143" s="185" t="s">
        <v>238</v>
      </c>
      <c r="C143" s="185" t="s">
        <v>2</v>
      </c>
      <c r="D143" s="68" t="s">
        <v>26</v>
      </c>
      <c r="E143" s="68" t="s">
        <v>85</v>
      </c>
      <c r="F143" s="257" t="s">
        <v>1342</v>
      </c>
    </row>
    <row r="144">
      <c r="A144" s="234" t="s">
        <v>26</v>
      </c>
      <c r="B144" s="236" t="s">
        <v>676</v>
      </c>
      <c r="C144" s="234" t="s">
        <v>4</v>
      </c>
      <c r="D144" s="234" t="s">
        <v>26</v>
      </c>
      <c r="E144" s="239" t="s">
        <v>85</v>
      </c>
      <c r="F144" s="257" t="s">
        <v>1342</v>
      </c>
    </row>
    <row r="145">
      <c r="A145" s="68" t="s">
        <v>18</v>
      </c>
      <c r="B145" s="185" t="s">
        <v>240</v>
      </c>
      <c r="C145" s="185" t="s">
        <v>2</v>
      </c>
      <c r="D145" s="68" t="s">
        <v>18</v>
      </c>
      <c r="E145" s="68" t="s">
        <v>88</v>
      </c>
      <c r="F145" s="257" t="s">
        <v>1342</v>
      </c>
    </row>
    <row r="146">
      <c r="A146" s="68" t="s">
        <v>18</v>
      </c>
      <c r="B146" s="244" t="s">
        <v>239</v>
      </c>
      <c r="C146" s="185" t="s">
        <v>2</v>
      </c>
      <c r="D146" s="68" t="s">
        <v>18</v>
      </c>
      <c r="E146" s="68" t="s">
        <v>88</v>
      </c>
      <c r="F146" s="257" t="s">
        <v>1342</v>
      </c>
    </row>
    <row r="147">
      <c r="A147" s="235" t="s">
        <v>18</v>
      </c>
      <c r="B147" s="239" t="s">
        <v>890</v>
      </c>
      <c r="C147" s="234" t="s">
        <v>6</v>
      </c>
      <c r="D147" s="235" t="s">
        <v>18</v>
      </c>
      <c r="E147" s="73" t="s">
        <v>88</v>
      </c>
      <c r="F147" s="257" t="s">
        <v>1342</v>
      </c>
    </row>
    <row r="148">
      <c r="A148" s="235" t="s">
        <v>18</v>
      </c>
      <c r="B148" s="236" t="s">
        <v>677</v>
      </c>
      <c r="C148" s="234" t="s">
        <v>4</v>
      </c>
      <c r="D148" s="235" t="s">
        <v>18</v>
      </c>
      <c r="E148" s="239" t="s">
        <v>88</v>
      </c>
      <c r="F148" s="257" t="s">
        <v>1342</v>
      </c>
    </row>
    <row r="149">
      <c r="A149" s="235" t="s">
        <v>18</v>
      </c>
      <c r="B149" s="236" t="s">
        <v>678</v>
      </c>
      <c r="C149" s="234" t="s">
        <v>4</v>
      </c>
      <c r="D149" s="235" t="s">
        <v>18</v>
      </c>
      <c r="E149" s="239" t="s">
        <v>88</v>
      </c>
      <c r="F149" s="257" t="s">
        <v>1342</v>
      </c>
    </row>
    <row r="150">
      <c r="A150" s="68" t="s">
        <v>18</v>
      </c>
      <c r="B150" s="244" t="s">
        <v>241</v>
      </c>
      <c r="C150" s="185" t="s">
        <v>2</v>
      </c>
      <c r="D150" s="68" t="s">
        <v>18</v>
      </c>
      <c r="E150" s="68" t="s">
        <v>93</v>
      </c>
      <c r="F150" s="257" t="s">
        <v>1342</v>
      </c>
    </row>
    <row r="151">
      <c r="A151" s="234" t="s">
        <v>26</v>
      </c>
      <c r="B151" s="234" t="s">
        <v>679</v>
      </c>
      <c r="C151" s="234" t="s">
        <v>4</v>
      </c>
      <c r="D151" s="234" t="s">
        <v>26</v>
      </c>
      <c r="E151" s="235" t="s">
        <v>95</v>
      </c>
      <c r="F151" s="257" t="s">
        <v>1342</v>
      </c>
    </row>
    <row r="152">
      <c r="A152" s="234" t="s">
        <v>26</v>
      </c>
      <c r="B152" s="244" t="s">
        <v>242</v>
      </c>
      <c r="C152" s="185" t="s">
        <v>2</v>
      </c>
      <c r="D152" s="234" t="s">
        <v>26</v>
      </c>
      <c r="E152" s="68" t="s">
        <v>95</v>
      </c>
      <c r="F152" s="257" t="s">
        <v>1342</v>
      </c>
    </row>
    <row r="153">
      <c r="A153" s="234" t="s">
        <v>26</v>
      </c>
      <c r="B153" s="240" t="s">
        <v>499</v>
      </c>
      <c r="C153" s="234" t="s">
        <v>3</v>
      </c>
      <c r="D153" s="234" t="s">
        <v>26</v>
      </c>
      <c r="E153" s="239" t="s">
        <v>95</v>
      </c>
      <c r="F153" s="257" t="s">
        <v>1342</v>
      </c>
    </row>
    <row r="154">
      <c r="A154" s="234" t="s">
        <v>26</v>
      </c>
      <c r="B154" s="240" t="s">
        <v>500</v>
      </c>
      <c r="C154" s="234" t="s">
        <v>3</v>
      </c>
      <c r="D154" s="234" t="s">
        <v>26</v>
      </c>
      <c r="E154" s="235" t="s">
        <v>95</v>
      </c>
      <c r="F154" s="257" t="s">
        <v>1342</v>
      </c>
    </row>
    <row r="155">
      <c r="A155" s="234" t="s">
        <v>26</v>
      </c>
      <c r="B155" s="234" t="s">
        <v>680</v>
      </c>
      <c r="C155" s="234" t="s">
        <v>4</v>
      </c>
      <c r="D155" s="234" t="s">
        <v>26</v>
      </c>
      <c r="E155" s="239" t="s">
        <v>95</v>
      </c>
      <c r="F155" s="257" t="s">
        <v>1342</v>
      </c>
    </row>
    <row r="156">
      <c r="A156" s="68" t="s">
        <v>20</v>
      </c>
      <c r="B156" s="185" t="s">
        <v>243</v>
      </c>
      <c r="C156" s="185" t="s">
        <v>2</v>
      </c>
      <c r="D156" s="68" t="s">
        <v>20</v>
      </c>
      <c r="E156" s="68" t="s">
        <v>96</v>
      </c>
      <c r="F156" s="257" t="s">
        <v>1342</v>
      </c>
    </row>
    <row r="157">
      <c r="A157" s="235" t="s">
        <v>24</v>
      </c>
      <c r="B157" s="240" t="s">
        <v>501</v>
      </c>
      <c r="C157" s="234" t="s">
        <v>3</v>
      </c>
      <c r="D157" s="235" t="s">
        <v>24</v>
      </c>
      <c r="E157" s="235" t="s">
        <v>102</v>
      </c>
      <c r="F157" s="257" t="s">
        <v>1342</v>
      </c>
    </row>
    <row r="158">
      <c r="A158" s="68" t="s">
        <v>29</v>
      </c>
      <c r="B158" s="244" t="s">
        <v>244</v>
      </c>
      <c r="C158" s="185" t="s">
        <v>2</v>
      </c>
      <c r="D158" s="68" t="s">
        <v>29</v>
      </c>
      <c r="E158" s="68" t="s">
        <v>103</v>
      </c>
      <c r="F158" s="257" t="s">
        <v>1342</v>
      </c>
    </row>
    <row r="159">
      <c r="A159" s="68" t="s">
        <v>29</v>
      </c>
      <c r="B159" s="185" t="s">
        <v>246</v>
      </c>
      <c r="C159" s="185" t="s">
        <v>2</v>
      </c>
      <c r="D159" s="68" t="s">
        <v>29</v>
      </c>
      <c r="E159" s="68" t="s">
        <v>103</v>
      </c>
      <c r="F159" s="257" t="s">
        <v>1342</v>
      </c>
    </row>
    <row r="160">
      <c r="A160" s="68" t="s">
        <v>29</v>
      </c>
      <c r="B160" s="185" t="s">
        <v>245</v>
      </c>
      <c r="C160" s="185" t="s">
        <v>2</v>
      </c>
      <c r="D160" s="68" t="s">
        <v>29</v>
      </c>
      <c r="E160" s="68" t="s">
        <v>103</v>
      </c>
      <c r="F160" s="257" t="s">
        <v>1342</v>
      </c>
    </row>
    <row r="161">
      <c r="A161" s="235" t="s">
        <v>26</v>
      </c>
      <c r="B161" s="240" t="s">
        <v>502</v>
      </c>
      <c r="C161" s="234" t="s">
        <v>3</v>
      </c>
      <c r="D161" s="235" t="s">
        <v>26</v>
      </c>
      <c r="E161" s="239" t="s">
        <v>106</v>
      </c>
      <c r="F161" s="257" t="s">
        <v>1342</v>
      </c>
    </row>
    <row r="162">
      <c r="A162" s="234" t="s">
        <v>26</v>
      </c>
      <c r="B162" s="236" t="s">
        <v>681</v>
      </c>
      <c r="C162" s="234" t="s">
        <v>4</v>
      </c>
      <c r="D162" s="234" t="s">
        <v>26</v>
      </c>
      <c r="E162" s="239" t="s">
        <v>106</v>
      </c>
      <c r="F162" s="257" t="s">
        <v>1342</v>
      </c>
    </row>
    <row r="163">
      <c r="A163" s="234" t="s">
        <v>16</v>
      </c>
      <c r="B163" s="236" t="s">
        <v>682</v>
      </c>
      <c r="C163" s="234" t="s">
        <v>4</v>
      </c>
      <c r="D163" s="234" t="s">
        <v>16</v>
      </c>
      <c r="E163" s="239" t="s">
        <v>111</v>
      </c>
      <c r="F163" s="257" t="s">
        <v>1342</v>
      </c>
    </row>
    <row r="164">
      <c r="A164" s="68" t="s">
        <v>20</v>
      </c>
      <c r="B164" s="185" t="s">
        <v>247</v>
      </c>
      <c r="C164" s="185" t="s">
        <v>2</v>
      </c>
      <c r="D164" s="68" t="s">
        <v>20</v>
      </c>
      <c r="E164" s="68" t="s">
        <v>112</v>
      </c>
      <c r="F164" s="257" t="s">
        <v>1342</v>
      </c>
    </row>
    <row r="165">
      <c r="A165" s="68" t="s">
        <v>20</v>
      </c>
      <c r="B165" s="185" t="s">
        <v>248</v>
      </c>
      <c r="C165" s="185" t="s">
        <v>2</v>
      </c>
      <c r="D165" s="68" t="s">
        <v>20</v>
      </c>
      <c r="E165" s="68" t="s">
        <v>114</v>
      </c>
      <c r="F165" s="257" t="s">
        <v>1342</v>
      </c>
    </row>
    <row r="166">
      <c r="A166" s="68" t="s">
        <v>16</v>
      </c>
      <c r="B166" s="244" t="s">
        <v>249</v>
      </c>
      <c r="C166" s="185" t="s">
        <v>2</v>
      </c>
      <c r="D166" s="68" t="s">
        <v>16</v>
      </c>
      <c r="E166" s="68" t="s">
        <v>1797</v>
      </c>
      <c r="F166" s="257" t="s">
        <v>1342</v>
      </c>
    </row>
    <row r="167">
      <c r="A167" s="235" t="s">
        <v>26</v>
      </c>
      <c r="B167" s="240" t="s">
        <v>503</v>
      </c>
      <c r="C167" s="234" t="s">
        <v>3</v>
      </c>
      <c r="D167" s="235" t="s">
        <v>26</v>
      </c>
      <c r="E167" s="73" t="s">
        <v>116</v>
      </c>
      <c r="F167" s="257" t="s">
        <v>1342</v>
      </c>
    </row>
    <row r="168">
      <c r="A168" s="235" t="s">
        <v>26</v>
      </c>
      <c r="B168" s="240" t="s">
        <v>504</v>
      </c>
      <c r="C168" s="234" t="s">
        <v>3</v>
      </c>
      <c r="D168" s="235" t="s">
        <v>26</v>
      </c>
      <c r="E168" s="73" t="s">
        <v>117</v>
      </c>
      <c r="F168" s="257" t="s">
        <v>1342</v>
      </c>
    </row>
    <row r="169">
      <c r="A169" s="235" t="s">
        <v>26</v>
      </c>
      <c r="B169" s="236" t="s">
        <v>683</v>
      </c>
      <c r="C169" s="234" t="s">
        <v>4</v>
      </c>
      <c r="D169" s="235" t="s">
        <v>26</v>
      </c>
      <c r="E169" s="239" t="s">
        <v>117</v>
      </c>
      <c r="F169" s="257" t="s">
        <v>1342</v>
      </c>
    </row>
    <row r="170">
      <c r="A170" s="235" t="s">
        <v>26</v>
      </c>
      <c r="B170" s="236" t="s">
        <v>684</v>
      </c>
      <c r="C170" s="234" t="s">
        <v>4</v>
      </c>
      <c r="D170" s="235" t="s">
        <v>26</v>
      </c>
      <c r="E170" s="239" t="s">
        <v>117</v>
      </c>
      <c r="F170" s="257" t="s">
        <v>1342</v>
      </c>
    </row>
    <row r="171">
      <c r="A171" s="235" t="s">
        <v>26</v>
      </c>
      <c r="B171" s="244" t="s">
        <v>251</v>
      </c>
      <c r="C171" s="185" t="s">
        <v>2</v>
      </c>
      <c r="D171" s="235" t="s">
        <v>26</v>
      </c>
      <c r="E171" s="68" t="s">
        <v>1884</v>
      </c>
      <c r="F171" s="257" t="s">
        <v>1342</v>
      </c>
    </row>
    <row r="172">
      <c r="A172" s="235" t="s">
        <v>26</v>
      </c>
      <c r="B172" s="185" t="s">
        <v>250</v>
      </c>
      <c r="C172" s="185" t="s">
        <v>2</v>
      </c>
      <c r="D172" s="235" t="s">
        <v>26</v>
      </c>
      <c r="E172" s="68" t="s">
        <v>1884</v>
      </c>
      <c r="F172" s="257" t="s">
        <v>1342</v>
      </c>
    </row>
    <row r="173">
      <c r="A173" s="235" t="s">
        <v>26</v>
      </c>
      <c r="B173" s="234" t="s">
        <v>891</v>
      </c>
      <c r="C173" s="234" t="s">
        <v>6</v>
      </c>
      <c r="D173" s="235" t="s">
        <v>26</v>
      </c>
      <c r="E173" s="234" t="s">
        <v>119</v>
      </c>
      <c r="F173" s="257" t="s">
        <v>1342</v>
      </c>
    </row>
    <row r="174">
      <c r="A174" s="235" t="s">
        <v>16</v>
      </c>
      <c r="B174" s="240" t="s">
        <v>505</v>
      </c>
      <c r="C174" s="234" t="s">
        <v>3</v>
      </c>
      <c r="D174" s="235" t="s">
        <v>16</v>
      </c>
      <c r="E174" s="73" t="s">
        <v>121</v>
      </c>
      <c r="F174" s="257" t="s">
        <v>1342</v>
      </c>
    </row>
    <row r="175">
      <c r="A175" s="234" t="s">
        <v>16</v>
      </c>
      <c r="B175" s="236" t="s">
        <v>685</v>
      </c>
      <c r="C175" s="234" t="s">
        <v>4</v>
      </c>
      <c r="D175" s="234" t="s">
        <v>16</v>
      </c>
      <c r="E175" s="239" t="s">
        <v>121</v>
      </c>
      <c r="F175" s="257" t="s">
        <v>1342</v>
      </c>
    </row>
    <row r="176">
      <c r="A176" s="235" t="s">
        <v>26</v>
      </c>
      <c r="B176" s="240" t="s">
        <v>506</v>
      </c>
      <c r="C176" s="234" t="s">
        <v>3</v>
      </c>
      <c r="D176" s="235" t="s">
        <v>26</v>
      </c>
      <c r="E176" s="235" t="s">
        <v>122</v>
      </c>
      <c r="F176" s="257" t="s">
        <v>1342</v>
      </c>
    </row>
    <row r="177">
      <c r="A177" s="68" t="s">
        <v>29</v>
      </c>
      <c r="B177" s="244" t="s">
        <v>252</v>
      </c>
      <c r="C177" s="185" t="s">
        <v>2</v>
      </c>
      <c r="D177" s="68" t="s">
        <v>29</v>
      </c>
      <c r="E177" s="68" t="s">
        <v>123</v>
      </c>
      <c r="F177" s="257" t="s">
        <v>1342</v>
      </c>
    </row>
    <row r="178">
      <c r="A178" s="68" t="s">
        <v>29</v>
      </c>
      <c r="B178" s="244" t="s">
        <v>253</v>
      </c>
      <c r="C178" s="185" t="s">
        <v>2</v>
      </c>
      <c r="D178" s="68" t="s">
        <v>29</v>
      </c>
      <c r="E178" s="68" t="s">
        <v>123</v>
      </c>
      <c r="F178" s="257" t="s">
        <v>1342</v>
      </c>
    </row>
    <row r="179">
      <c r="A179" s="68" t="s">
        <v>29</v>
      </c>
      <c r="B179" s="244" t="s">
        <v>254</v>
      </c>
      <c r="C179" s="185" t="s">
        <v>2</v>
      </c>
      <c r="D179" s="68" t="s">
        <v>29</v>
      </c>
      <c r="E179" s="68" t="s">
        <v>123</v>
      </c>
      <c r="F179" s="257" t="s">
        <v>1342</v>
      </c>
    </row>
    <row r="180">
      <c r="A180" s="68" t="s">
        <v>29</v>
      </c>
      <c r="B180" s="244" t="s">
        <v>256</v>
      </c>
      <c r="C180" s="185" t="s">
        <v>2</v>
      </c>
      <c r="D180" s="68" t="s">
        <v>29</v>
      </c>
      <c r="E180" s="68" t="s">
        <v>123</v>
      </c>
      <c r="F180" s="257" t="s">
        <v>1342</v>
      </c>
    </row>
    <row r="181">
      <c r="A181" s="68" t="s">
        <v>29</v>
      </c>
      <c r="B181" s="244" t="s">
        <v>257</v>
      </c>
      <c r="C181" s="185" t="s">
        <v>2</v>
      </c>
      <c r="D181" s="68" t="s">
        <v>29</v>
      </c>
      <c r="E181" s="68" t="s">
        <v>123</v>
      </c>
      <c r="F181" s="257" t="s">
        <v>1342</v>
      </c>
    </row>
    <row r="182">
      <c r="A182" s="68" t="s">
        <v>29</v>
      </c>
      <c r="B182" s="244" t="s">
        <v>258</v>
      </c>
      <c r="C182" s="185" t="s">
        <v>2</v>
      </c>
      <c r="D182" s="68" t="s">
        <v>29</v>
      </c>
      <c r="E182" s="68" t="s">
        <v>123</v>
      </c>
      <c r="F182" s="257" t="s">
        <v>1342</v>
      </c>
    </row>
    <row r="183">
      <c r="A183" s="68" t="s">
        <v>29</v>
      </c>
      <c r="B183" s="244" t="s">
        <v>259</v>
      </c>
      <c r="C183" s="185" t="s">
        <v>2</v>
      </c>
      <c r="D183" s="68" t="s">
        <v>29</v>
      </c>
      <c r="E183" s="68" t="s">
        <v>123</v>
      </c>
      <c r="F183" s="257" t="s">
        <v>1342</v>
      </c>
    </row>
    <row r="184">
      <c r="A184" s="68" t="s">
        <v>29</v>
      </c>
      <c r="B184" s="244" t="s">
        <v>260</v>
      </c>
      <c r="C184" s="185" t="s">
        <v>2</v>
      </c>
      <c r="D184" s="68" t="s">
        <v>29</v>
      </c>
      <c r="E184" s="68" t="s">
        <v>123</v>
      </c>
      <c r="F184" s="257" t="s">
        <v>1342</v>
      </c>
    </row>
    <row r="185">
      <c r="A185" s="68" t="s">
        <v>29</v>
      </c>
      <c r="B185" s="185" t="s">
        <v>255</v>
      </c>
      <c r="C185" s="185" t="s">
        <v>2</v>
      </c>
      <c r="D185" s="68" t="s">
        <v>29</v>
      </c>
      <c r="E185" s="68" t="s">
        <v>123</v>
      </c>
      <c r="F185" s="257" t="s">
        <v>1342</v>
      </c>
    </row>
    <row r="186">
      <c r="A186" s="68" t="s">
        <v>29</v>
      </c>
      <c r="B186" s="240" t="s">
        <v>481</v>
      </c>
      <c r="C186" s="234" t="s">
        <v>3</v>
      </c>
      <c r="D186" s="68" t="s">
        <v>29</v>
      </c>
      <c r="E186" s="73" t="s">
        <v>123</v>
      </c>
      <c r="F186" s="257" t="s">
        <v>1342</v>
      </c>
    </row>
    <row r="187">
      <c r="A187" s="257" t="s">
        <v>16</v>
      </c>
      <c r="B187" s="240" t="s">
        <v>507</v>
      </c>
      <c r="C187" s="234" t="s">
        <v>3</v>
      </c>
      <c r="D187" s="257" t="s">
        <v>16</v>
      </c>
      <c r="E187" s="235" t="s">
        <v>125</v>
      </c>
      <c r="F187" s="257" t="s">
        <v>1342</v>
      </c>
    </row>
    <row r="188">
      <c r="A188" s="234" t="s">
        <v>16</v>
      </c>
      <c r="B188" s="236" t="s">
        <v>686</v>
      </c>
      <c r="C188" s="234" t="s">
        <v>4</v>
      </c>
      <c r="D188" s="234" t="s">
        <v>16</v>
      </c>
      <c r="E188" s="239" t="s">
        <v>125</v>
      </c>
      <c r="F188" s="257" t="s">
        <v>1342</v>
      </c>
    </row>
    <row r="189">
      <c r="A189" s="235" t="s">
        <v>26</v>
      </c>
      <c r="B189" s="240" t="s">
        <v>508</v>
      </c>
      <c r="C189" s="234" t="s">
        <v>3</v>
      </c>
      <c r="D189" s="235" t="s">
        <v>26</v>
      </c>
      <c r="E189" s="73" t="s">
        <v>126</v>
      </c>
      <c r="F189" s="257" t="s">
        <v>1342</v>
      </c>
    </row>
    <row r="190">
      <c r="A190" s="235" t="s">
        <v>26</v>
      </c>
      <c r="B190" s="240" t="s">
        <v>509</v>
      </c>
      <c r="C190" s="234" t="s">
        <v>3</v>
      </c>
      <c r="D190" s="235" t="s">
        <v>26</v>
      </c>
      <c r="E190" s="235" t="s">
        <v>126</v>
      </c>
      <c r="F190" s="257" t="s">
        <v>1342</v>
      </c>
    </row>
    <row r="191">
      <c r="A191" s="234" t="s">
        <v>26</v>
      </c>
      <c r="B191" s="236" t="s">
        <v>687</v>
      </c>
      <c r="C191" s="234" t="s">
        <v>4</v>
      </c>
      <c r="D191" s="234" t="s">
        <v>26</v>
      </c>
      <c r="E191" s="239" t="s">
        <v>126</v>
      </c>
      <c r="F191" s="257" t="s">
        <v>1342</v>
      </c>
    </row>
    <row r="192">
      <c r="A192" s="68" t="s">
        <v>20</v>
      </c>
      <c r="B192" s="244" t="s">
        <v>261</v>
      </c>
      <c r="C192" s="185" t="s">
        <v>2</v>
      </c>
      <c r="D192" s="68" t="s">
        <v>20</v>
      </c>
      <c r="E192" s="68" t="s">
        <v>127</v>
      </c>
      <c r="F192" s="257" t="s">
        <v>1342</v>
      </c>
    </row>
    <row r="193">
      <c r="A193" s="68" t="s">
        <v>20</v>
      </c>
      <c r="B193" s="244" t="s">
        <v>262</v>
      </c>
      <c r="C193" s="185" t="s">
        <v>2</v>
      </c>
      <c r="D193" s="68" t="s">
        <v>20</v>
      </c>
      <c r="E193" s="68" t="s">
        <v>127</v>
      </c>
      <c r="F193" s="257" t="s">
        <v>1342</v>
      </c>
    </row>
    <row r="194">
      <c r="A194" s="68" t="s">
        <v>20</v>
      </c>
      <c r="B194" s="240" t="s">
        <v>510</v>
      </c>
      <c r="C194" s="234" t="s">
        <v>3</v>
      </c>
      <c r="D194" s="68" t="s">
        <v>20</v>
      </c>
      <c r="E194" s="73" t="s">
        <v>127</v>
      </c>
      <c r="F194" s="257" t="s">
        <v>1342</v>
      </c>
    </row>
    <row r="195">
      <c r="A195" s="234" t="s">
        <v>26</v>
      </c>
      <c r="B195" s="236" t="s">
        <v>688</v>
      </c>
      <c r="C195" s="234" t="s">
        <v>4</v>
      </c>
      <c r="D195" s="234" t="s">
        <v>26</v>
      </c>
      <c r="E195" s="239" t="s">
        <v>128</v>
      </c>
      <c r="F195" s="257" t="s">
        <v>1342</v>
      </c>
    </row>
    <row r="196">
      <c r="A196" s="68" t="s">
        <v>26</v>
      </c>
      <c r="B196" s="244" t="s">
        <v>263</v>
      </c>
      <c r="C196" s="185" t="s">
        <v>2</v>
      </c>
      <c r="D196" s="68" t="s">
        <v>26</v>
      </c>
      <c r="E196" s="68" t="s">
        <v>129</v>
      </c>
      <c r="F196" s="257" t="s">
        <v>1342</v>
      </c>
    </row>
    <row r="197">
      <c r="A197" s="68" t="s">
        <v>26</v>
      </c>
      <c r="B197" s="240" t="s">
        <v>514</v>
      </c>
      <c r="C197" s="234" t="s">
        <v>3</v>
      </c>
      <c r="D197" s="68" t="s">
        <v>26</v>
      </c>
      <c r="E197" s="73" t="s">
        <v>129</v>
      </c>
      <c r="F197" s="257" t="s">
        <v>1342</v>
      </c>
    </row>
    <row r="198">
      <c r="A198" s="68" t="s">
        <v>26</v>
      </c>
      <c r="B198" s="240" t="s">
        <v>512</v>
      </c>
      <c r="C198" s="234" t="s">
        <v>3</v>
      </c>
      <c r="D198" s="68" t="s">
        <v>26</v>
      </c>
      <c r="E198" s="235" t="s">
        <v>129</v>
      </c>
      <c r="F198" s="257" t="s">
        <v>1342</v>
      </c>
    </row>
    <row r="199">
      <c r="A199" s="68" t="s">
        <v>26</v>
      </c>
      <c r="B199" s="240" t="s">
        <v>513</v>
      </c>
      <c r="C199" s="234" t="s">
        <v>3</v>
      </c>
      <c r="D199" s="68" t="s">
        <v>26</v>
      </c>
      <c r="E199" s="235" t="s">
        <v>129</v>
      </c>
      <c r="F199" s="257" t="s">
        <v>1342</v>
      </c>
    </row>
    <row r="200">
      <c r="A200" s="68" t="s">
        <v>26</v>
      </c>
      <c r="B200" s="240" t="s">
        <v>511</v>
      </c>
      <c r="C200" s="234" t="s">
        <v>3</v>
      </c>
      <c r="D200" s="68" t="s">
        <v>26</v>
      </c>
      <c r="E200" s="235" t="s">
        <v>129</v>
      </c>
      <c r="F200" s="257" t="s">
        <v>1342</v>
      </c>
    </row>
    <row r="201">
      <c r="A201" s="68" t="s">
        <v>26</v>
      </c>
      <c r="B201" s="234" t="s">
        <v>892</v>
      </c>
      <c r="C201" s="234" t="s">
        <v>6</v>
      </c>
      <c r="D201" s="68" t="s">
        <v>26</v>
      </c>
      <c r="E201" s="234" t="s">
        <v>129</v>
      </c>
      <c r="F201" s="257" t="s">
        <v>1342</v>
      </c>
    </row>
    <row r="202">
      <c r="A202" s="68" t="s">
        <v>26</v>
      </c>
      <c r="B202" s="236" t="s">
        <v>689</v>
      </c>
      <c r="C202" s="234" t="s">
        <v>4</v>
      </c>
      <c r="D202" s="68" t="s">
        <v>26</v>
      </c>
      <c r="E202" s="239" t="s">
        <v>129</v>
      </c>
      <c r="F202" s="257" t="s">
        <v>1342</v>
      </c>
    </row>
    <row r="203">
      <c r="A203" s="68" t="s">
        <v>26</v>
      </c>
      <c r="B203" s="234" t="s">
        <v>690</v>
      </c>
      <c r="C203" s="234" t="s">
        <v>4</v>
      </c>
      <c r="D203" s="68" t="s">
        <v>26</v>
      </c>
      <c r="E203" s="239" t="s">
        <v>129</v>
      </c>
      <c r="F203" s="257" t="s">
        <v>1342</v>
      </c>
    </row>
    <row r="204">
      <c r="A204" s="68" t="s">
        <v>26</v>
      </c>
      <c r="B204" s="234" t="s">
        <v>691</v>
      </c>
      <c r="C204" s="234" t="s">
        <v>4</v>
      </c>
      <c r="D204" s="68" t="s">
        <v>26</v>
      </c>
      <c r="E204" s="239" t="s">
        <v>129</v>
      </c>
      <c r="F204" s="257" t="s">
        <v>1342</v>
      </c>
    </row>
    <row r="205">
      <c r="A205" s="68" t="s">
        <v>26</v>
      </c>
      <c r="B205" s="236" t="s">
        <v>692</v>
      </c>
      <c r="C205" s="234" t="s">
        <v>4</v>
      </c>
      <c r="D205" s="68" t="s">
        <v>26</v>
      </c>
      <c r="E205" s="239" t="s">
        <v>129</v>
      </c>
      <c r="F205" s="257" t="s">
        <v>1342</v>
      </c>
    </row>
    <row r="206">
      <c r="A206" s="234" t="s">
        <v>16</v>
      </c>
      <c r="B206" s="236" t="s">
        <v>693</v>
      </c>
      <c r="C206" s="234" t="s">
        <v>4</v>
      </c>
      <c r="D206" s="234" t="s">
        <v>16</v>
      </c>
      <c r="E206" s="239" t="s">
        <v>130</v>
      </c>
      <c r="F206" s="257" t="s">
        <v>1342</v>
      </c>
    </row>
    <row r="207">
      <c r="A207" s="68" t="s">
        <v>29</v>
      </c>
      <c r="B207" s="244" t="s">
        <v>264</v>
      </c>
      <c r="C207" s="185" t="s">
        <v>2</v>
      </c>
      <c r="D207" s="68" t="s">
        <v>29</v>
      </c>
      <c r="E207" s="68" t="s">
        <v>131</v>
      </c>
      <c r="F207" s="257" t="s">
        <v>1342</v>
      </c>
    </row>
    <row r="208">
      <c r="A208" s="68" t="s">
        <v>29</v>
      </c>
      <c r="B208" s="185" t="s">
        <v>265</v>
      </c>
      <c r="C208" s="185" t="s">
        <v>2</v>
      </c>
      <c r="D208" s="68" t="s">
        <v>29</v>
      </c>
      <c r="E208" s="68" t="s">
        <v>131</v>
      </c>
      <c r="F208" s="257" t="s">
        <v>1342</v>
      </c>
    </row>
    <row r="209">
      <c r="A209" s="68" t="s">
        <v>16</v>
      </c>
      <c r="B209" s="185" t="s">
        <v>266</v>
      </c>
      <c r="C209" s="185" t="s">
        <v>2</v>
      </c>
      <c r="D209" s="68" t="s">
        <v>16</v>
      </c>
      <c r="E209" s="68" t="s">
        <v>134</v>
      </c>
      <c r="F209" s="257" t="s">
        <v>1342</v>
      </c>
    </row>
    <row r="210">
      <c r="A210" s="68" t="s">
        <v>16</v>
      </c>
      <c r="B210" s="240" t="s">
        <v>515</v>
      </c>
      <c r="C210" s="234" t="s">
        <v>3</v>
      </c>
      <c r="D210" s="68" t="s">
        <v>16</v>
      </c>
      <c r="E210" s="235" t="s">
        <v>134</v>
      </c>
      <c r="F210" s="257" t="s">
        <v>1342</v>
      </c>
    </row>
    <row r="211">
      <c r="A211" s="68" t="s">
        <v>16</v>
      </c>
      <c r="B211" s="234" t="s">
        <v>894</v>
      </c>
      <c r="C211" s="234" t="s">
        <v>6</v>
      </c>
      <c r="D211" s="68" t="s">
        <v>16</v>
      </c>
      <c r="E211" s="235" t="s">
        <v>134</v>
      </c>
      <c r="F211" s="257" t="s">
        <v>1342</v>
      </c>
    </row>
    <row r="212">
      <c r="A212" s="68" t="s">
        <v>16</v>
      </c>
      <c r="B212" s="235" t="s">
        <v>893</v>
      </c>
      <c r="C212" s="234" t="s">
        <v>6</v>
      </c>
      <c r="D212" s="68" t="s">
        <v>16</v>
      </c>
      <c r="E212" s="234" t="s">
        <v>134</v>
      </c>
      <c r="F212" s="257" t="s">
        <v>1342</v>
      </c>
    </row>
    <row r="213">
      <c r="A213" s="68" t="s">
        <v>16</v>
      </c>
      <c r="B213" s="236" t="s">
        <v>694</v>
      </c>
      <c r="C213" s="234" t="s">
        <v>4</v>
      </c>
      <c r="D213" s="68" t="s">
        <v>16</v>
      </c>
      <c r="E213" s="239" t="s">
        <v>134</v>
      </c>
      <c r="F213" s="257" t="s">
        <v>1342</v>
      </c>
    </row>
    <row r="214">
      <c r="A214" s="68" t="s">
        <v>16</v>
      </c>
      <c r="B214" s="236" t="s">
        <v>695</v>
      </c>
      <c r="C214" s="234" t="s">
        <v>4</v>
      </c>
      <c r="D214" s="68" t="s">
        <v>16</v>
      </c>
      <c r="E214" s="239" t="s">
        <v>134</v>
      </c>
      <c r="F214" s="257" t="s">
        <v>1342</v>
      </c>
    </row>
    <row r="215">
      <c r="A215" s="234" t="s">
        <v>16</v>
      </c>
      <c r="B215" s="236" t="s">
        <v>696</v>
      </c>
      <c r="C215" s="234" t="s">
        <v>4</v>
      </c>
      <c r="D215" s="234" t="s">
        <v>16</v>
      </c>
      <c r="E215" s="239" t="s">
        <v>135</v>
      </c>
      <c r="F215" s="257" t="s">
        <v>1342</v>
      </c>
    </row>
    <row r="216">
      <c r="A216" s="68" t="s">
        <v>29</v>
      </c>
      <c r="B216" s="244" t="s">
        <v>267</v>
      </c>
      <c r="C216" s="185" t="s">
        <v>2</v>
      </c>
      <c r="D216" s="68" t="s">
        <v>29</v>
      </c>
      <c r="E216" s="68" t="s">
        <v>136</v>
      </c>
      <c r="F216" s="257" t="s">
        <v>1342</v>
      </c>
    </row>
    <row r="217">
      <c r="A217" s="235" t="s">
        <v>29</v>
      </c>
      <c r="B217" s="239" t="s">
        <v>895</v>
      </c>
      <c r="C217" s="234" t="s">
        <v>6</v>
      </c>
      <c r="D217" s="235" t="s">
        <v>29</v>
      </c>
      <c r="E217" s="73" t="s">
        <v>136</v>
      </c>
      <c r="F217" s="257" t="s">
        <v>1342</v>
      </c>
    </row>
    <row r="218">
      <c r="A218" s="235" t="s">
        <v>26</v>
      </c>
      <c r="B218" s="244" t="s">
        <v>268</v>
      </c>
      <c r="C218" s="185" t="s">
        <v>2</v>
      </c>
      <c r="D218" s="235" t="s">
        <v>26</v>
      </c>
      <c r="E218" s="68" t="s">
        <v>137</v>
      </c>
      <c r="F218" s="257" t="s">
        <v>1342</v>
      </c>
    </row>
    <row r="219">
      <c r="A219" s="235" t="s">
        <v>16</v>
      </c>
      <c r="B219" s="240" t="s">
        <v>518</v>
      </c>
      <c r="C219" s="234" t="s">
        <v>3</v>
      </c>
      <c r="D219" s="235" t="s">
        <v>16</v>
      </c>
      <c r="E219" s="239" t="s">
        <v>138</v>
      </c>
      <c r="F219" s="257" t="s">
        <v>1342</v>
      </c>
    </row>
    <row r="220">
      <c r="A220" s="235" t="s">
        <v>16</v>
      </c>
      <c r="B220" s="240" t="s">
        <v>517</v>
      </c>
      <c r="C220" s="234" t="s">
        <v>3</v>
      </c>
      <c r="D220" s="235" t="s">
        <v>16</v>
      </c>
      <c r="E220" s="239" t="s">
        <v>138</v>
      </c>
      <c r="F220" s="257" t="s">
        <v>1342</v>
      </c>
    </row>
    <row r="221">
      <c r="A221" s="235" t="s">
        <v>16</v>
      </c>
      <c r="B221" s="240" t="s">
        <v>516</v>
      </c>
      <c r="C221" s="234" t="s">
        <v>3</v>
      </c>
      <c r="D221" s="235" t="s">
        <v>16</v>
      </c>
      <c r="E221" s="239" t="s">
        <v>138</v>
      </c>
      <c r="F221" s="257" t="s">
        <v>1342</v>
      </c>
    </row>
    <row r="222">
      <c r="A222" s="235" t="s">
        <v>16</v>
      </c>
      <c r="B222" s="236" t="s">
        <v>697</v>
      </c>
      <c r="C222" s="234" t="s">
        <v>4</v>
      </c>
      <c r="D222" s="235" t="s">
        <v>16</v>
      </c>
      <c r="E222" s="239" t="s">
        <v>138</v>
      </c>
      <c r="F222" s="257" t="s">
        <v>1342</v>
      </c>
    </row>
    <row r="223">
      <c r="A223" s="235" t="s">
        <v>26</v>
      </c>
      <c r="B223" s="240" t="s">
        <v>519</v>
      </c>
      <c r="C223" s="234" t="s">
        <v>3</v>
      </c>
      <c r="D223" s="235" t="s">
        <v>26</v>
      </c>
      <c r="E223" s="239" t="s">
        <v>139</v>
      </c>
      <c r="F223" s="257" t="s">
        <v>1342</v>
      </c>
    </row>
    <row r="224">
      <c r="A224" s="235" t="s">
        <v>26</v>
      </c>
      <c r="B224" s="240" t="s">
        <v>523</v>
      </c>
      <c r="C224" s="234" t="s">
        <v>3</v>
      </c>
      <c r="D224" s="235" t="s">
        <v>26</v>
      </c>
      <c r="E224" s="239" t="s">
        <v>139</v>
      </c>
      <c r="F224" s="257" t="s">
        <v>1342</v>
      </c>
    </row>
    <row r="225">
      <c r="A225" s="235" t="s">
        <v>26</v>
      </c>
      <c r="B225" s="240" t="s">
        <v>522</v>
      </c>
      <c r="C225" s="234" t="s">
        <v>3</v>
      </c>
      <c r="D225" s="235" t="s">
        <v>26</v>
      </c>
      <c r="E225" s="239" t="s">
        <v>139</v>
      </c>
      <c r="F225" s="257" t="s">
        <v>1342</v>
      </c>
    </row>
    <row r="226">
      <c r="A226" s="235" t="s">
        <v>26</v>
      </c>
      <c r="B226" s="240" t="s">
        <v>520</v>
      </c>
      <c r="C226" s="234" t="s">
        <v>3</v>
      </c>
      <c r="D226" s="235" t="s">
        <v>26</v>
      </c>
      <c r="E226" s="239" t="s">
        <v>139</v>
      </c>
      <c r="F226" s="257" t="s">
        <v>1342</v>
      </c>
    </row>
    <row r="227">
      <c r="A227" s="235" t="s">
        <v>26</v>
      </c>
      <c r="B227" s="240" t="s">
        <v>521</v>
      </c>
      <c r="C227" s="234" t="s">
        <v>3</v>
      </c>
      <c r="D227" s="235" t="s">
        <v>26</v>
      </c>
      <c r="E227" s="239" t="s">
        <v>139</v>
      </c>
      <c r="F227" s="257" t="s">
        <v>1342</v>
      </c>
    </row>
    <row r="228">
      <c r="A228" s="235" t="s">
        <v>26</v>
      </c>
      <c r="B228" s="239" t="s">
        <v>896</v>
      </c>
      <c r="C228" s="234" t="s">
        <v>6</v>
      </c>
      <c r="D228" s="235" t="s">
        <v>26</v>
      </c>
      <c r="E228" s="239" t="s">
        <v>139</v>
      </c>
      <c r="F228" s="257" t="s">
        <v>1342</v>
      </c>
    </row>
    <row r="229">
      <c r="A229" s="235" t="s">
        <v>26</v>
      </c>
      <c r="B229" s="236" t="s">
        <v>698</v>
      </c>
      <c r="C229" s="234" t="s">
        <v>4</v>
      </c>
      <c r="D229" s="235" t="s">
        <v>26</v>
      </c>
      <c r="E229" s="239" t="s">
        <v>139</v>
      </c>
      <c r="F229" s="257" t="s">
        <v>1342</v>
      </c>
    </row>
    <row r="230">
      <c r="A230" s="235" t="s">
        <v>26</v>
      </c>
      <c r="B230" s="236" t="s">
        <v>699</v>
      </c>
      <c r="C230" s="234" t="s">
        <v>4</v>
      </c>
      <c r="D230" s="235" t="s">
        <v>26</v>
      </c>
      <c r="E230" s="239" t="s">
        <v>139</v>
      </c>
      <c r="F230" s="257" t="s">
        <v>1342</v>
      </c>
    </row>
    <row r="231">
      <c r="A231" s="235" t="s">
        <v>26</v>
      </c>
      <c r="B231" s="236" t="s">
        <v>700</v>
      </c>
      <c r="C231" s="234" t="s">
        <v>4</v>
      </c>
      <c r="D231" s="235" t="s">
        <v>26</v>
      </c>
      <c r="E231" s="239" t="s">
        <v>139</v>
      </c>
      <c r="F231" s="257" t="s">
        <v>1342</v>
      </c>
    </row>
    <row r="232">
      <c r="A232" s="68" t="s">
        <v>26</v>
      </c>
      <c r="B232" s="185" t="s">
        <v>269</v>
      </c>
      <c r="C232" s="185" t="s">
        <v>2</v>
      </c>
      <c r="D232" s="68" t="s">
        <v>26</v>
      </c>
      <c r="E232" s="68" t="s">
        <v>1795</v>
      </c>
      <c r="F232" s="257" t="s">
        <v>1342</v>
      </c>
    </row>
    <row r="233">
      <c r="A233" s="68" t="s">
        <v>18</v>
      </c>
      <c r="B233" s="244" t="s">
        <v>274</v>
      </c>
      <c r="C233" s="185" t="s">
        <v>2</v>
      </c>
      <c r="D233" s="68" t="s">
        <v>18</v>
      </c>
      <c r="E233" s="68" t="s">
        <v>271</v>
      </c>
      <c r="F233" s="257" t="s">
        <v>1342</v>
      </c>
    </row>
    <row r="234">
      <c r="A234" s="68" t="s">
        <v>18</v>
      </c>
      <c r="B234" s="244" t="s">
        <v>270</v>
      </c>
      <c r="C234" s="185" t="s">
        <v>2</v>
      </c>
      <c r="D234" s="68" t="s">
        <v>18</v>
      </c>
      <c r="E234" s="68" t="s">
        <v>271</v>
      </c>
      <c r="F234" s="257" t="s">
        <v>1342</v>
      </c>
    </row>
    <row r="235">
      <c r="A235" s="68" t="s">
        <v>18</v>
      </c>
      <c r="B235" s="185" t="s">
        <v>272</v>
      </c>
      <c r="C235" s="185" t="s">
        <v>2</v>
      </c>
      <c r="D235" s="68" t="s">
        <v>18</v>
      </c>
      <c r="E235" s="68" t="s">
        <v>271</v>
      </c>
      <c r="F235" s="257" t="s">
        <v>1342</v>
      </c>
    </row>
    <row r="236">
      <c r="A236" s="68" t="s">
        <v>18</v>
      </c>
      <c r="B236" s="244" t="s">
        <v>273</v>
      </c>
      <c r="C236" s="185" t="s">
        <v>2</v>
      </c>
      <c r="D236" s="68" t="s">
        <v>18</v>
      </c>
      <c r="E236" s="68" t="s">
        <v>271</v>
      </c>
      <c r="F236" s="257" t="s">
        <v>1342</v>
      </c>
    </row>
    <row r="237">
      <c r="A237" s="68" t="s">
        <v>20</v>
      </c>
      <c r="B237" s="185" t="s">
        <v>275</v>
      </c>
      <c r="C237" s="185" t="s">
        <v>2</v>
      </c>
      <c r="D237" s="68" t="s">
        <v>20</v>
      </c>
      <c r="E237" s="68" t="s">
        <v>142</v>
      </c>
      <c r="F237" s="257" t="s">
        <v>1342</v>
      </c>
    </row>
    <row r="238">
      <c r="A238" s="68" t="s">
        <v>18</v>
      </c>
      <c r="B238" s="240" t="s">
        <v>544</v>
      </c>
      <c r="C238" s="234" t="s">
        <v>3</v>
      </c>
      <c r="D238" s="68" t="s">
        <v>18</v>
      </c>
      <c r="E238" s="68" t="s">
        <v>271</v>
      </c>
      <c r="F238" s="257" t="s">
        <v>1342</v>
      </c>
    </row>
    <row r="239">
      <c r="A239" s="68" t="s">
        <v>18</v>
      </c>
      <c r="B239" s="240" t="s">
        <v>547</v>
      </c>
      <c r="C239" s="234" t="s">
        <v>3</v>
      </c>
      <c r="D239" s="68" t="s">
        <v>18</v>
      </c>
      <c r="E239" s="68" t="s">
        <v>271</v>
      </c>
      <c r="F239" s="257" t="s">
        <v>1342</v>
      </c>
    </row>
    <row r="240">
      <c r="A240" s="68" t="s">
        <v>18</v>
      </c>
      <c r="B240" s="240" t="s">
        <v>526</v>
      </c>
      <c r="C240" s="234" t="s">
        <v>3</v>
      </c>
      <c r="D240" s="68" t="s">
        <v>18</v>
      </c>
      <c r="E240" s="68" t="s">
        <v>271</v>
      </c>
      <c r="F240" s="257" t="s">
        <v>1342</v>
      </c>
    </row>
    <row r="241">
      <c r="A241" s="68" t="s">
        <v>18</v>
      </c>
      <c r="B241" s="240" t="s">
        <v>529</v>
      </c>
      <c r="C241" s="234" t="s">
        <v>3</v>
      </c>
      <c r="D241" s="68" t="s">
        <v>18</v>
      </c>
      <c r="E241" s="68" t="s">
        <v>271</v>
      </c>
      <c r="F241" s="257" t="s">
        <v>1342</v>
      </c>
    </row>
    <row r="242">
      <c r="A242" s="68" t="s">
        <v>18</v>
      </c>
      <c r="B242" s="240" t="s">
        <v>538</v>
      </c>
      <c r="C242" s="234" t="s">
        <v>3</v>
      </c>
      <c r="D242" s="68" t="s">
        <v>18</v>
      </c>
      <c r="E242" s="68" t="s">
        <v>271</v>
      </c>
      <c r="F242" s="257" t="s">
        <v>1342</v>
      </c>
    </row>
    <row r="243">
      <c r="A243" s="68" t="s">
        <v>18</v>
      </c>
      <c r="B243" s="240" t="s">
        <v>524</v>
      </c>
      <c r="C243" s="234" t="s">
        <v>3</v>
      </c>
      <c r="D243" s="68" t="s">
        <v>18</v>
      </c>
      <c r="E243" s="68" t="s">
        <v>271</v>
      </c>
      <c r="F243" s="257" t="s">
        <v>1342</v>
      </c>
    </row>
    <row r="244">
      <c r="A244" s="68" t="s">
        <v>18</v>
      </c>
      <c r="B244" s="240" t="s">
        <v>549</v>
      </c>
      <c r="C244" s="234" t="s">
        <v>3</v>
      </c>
      <c r="D244" s="68" t="s">
        <v>18</v>
      </c>
      <c r="E244" s="68" t="s">
        <v>271</v>
      </c>
      <c r="F244" s="257" t="s">
        <v>1342</v>
      </c>
    </row>
    <row r="245">
      <c r="A245" s="68" t="s">
        <v>18</v>
      </c>
      <c r="B245" s="240" t="s">
        <v>540</v>
      </c>
      <c r="C245" s="234" t="s">
        <v>3</v>
      </c>
      <c r="D245" s="68" t="s">
        <v>18</v>
      </c>
      <c r="E245" s="68" t="s">
        <v>271</v>
      </c>
      <c r="F245" s="257" t="s">
        <v>1342</v>
      </c>
    </row>
    <row r="246">
      <c r="A246" s="68" t="s">
        <v>18</v>
      </c>
      <c r="B246" s="260" t="s">
        <v>546</v>
      </c>
      <c r="C246" s="234" t="s">
        <v>3</v>
      </c>
      <c r="D246" s="68" t="s">
        <v>18</v>
      </c>
      <c r="E246" s="68" t="s">
        <v>271</v>
      </c>
      <c r="F246" s="257" t="s">
        <v>1342</v>
      </c>
    </row>
    <row r="247">
      <c r="A247" s="68" t="s">
        <v>18</v>
      </c>
      <c r="B247" s="240" t="s">
        <v>548</v>
      </c>
      <c r="C247" s="234" t="s">
        <v>3</v>
      </c>
      <c r="D247" s="68" t="s">
        <v>18</v>
      </c>
      <c r="E247" s="68" t="s">
        <v>271</v>
      </c>
      <c r="F247" s="257" t="s">
        <v>1342</v>
      </c>
    </row>
    <row r="248">
      <c r="A248" s="68" t="s">
        <v>18</v>
      </c>
      <c r="B248" s="240" t="s">
        <v>543</v>
      </c>
      <c r="C248" s="234" t="s">
        <v>3</v>
      </c>
      <c r="D248" s="68" t="s">
        <v>18</v>
      </c>
      <c r="E248" s="68" t="s">
        <v>271</v>
      </c>
      <c r="F248" s="257" t="s">
        <v>1342</v>
      </c>
    </row>
    <row r="249">
      <c r="A249" s="68" t="s">
        <v>18</v>
      </c>
      <c r="B249" s="240" t="s">
        <v>534</v>
      </c>
      <c r="C249" s="234" t="s">
        <v>3</v>
      </c>
      <c r="D249" s="68" t="s">
        <v>18</v>
      </c>
      <c r="E249" s="68" t="s">
        <v>271</v>
      </c>
      <c r="F249" s="257" t="s">
        <v>1342</v>
      </c>
    </row>
    <row r="250">
      <c r="A250" s="68" t="s">
        <v>18</v>
      </c>
      <c r="B250" s="240" t="s">
        <v>527</v>
      </c>
      <c r="C250" s="234" t="s">
        <v>3</v>
      </c>
      <c r="D250" s="68" t="s">
        <v>18</v>
      </c>
      <c r="E250" s="68" t="s">
        <v>271</v>
      </c>
      <c r="F250" s="257" t="s">
        <v>1342</v>
      </c>
    </row>
    <row r="251">
      <c r="A251" s="68" t="s">
        <v>18</v>
      </c>
      <c r="B251" s="240" t="s">
        <v>537</v>
      </c>
      <c r="C251" s="234" t="s">
        <v>3</v>
      </c>
      <c r="D251" s="68" t="s">
        <v>18</v>
      </c>
      <c r="E251" s="68" t="s">
        <v>271</v>
      </c>
      <c r="F251" s="257" t="s">
        <v>1342</v>
      </c>
    </row>
    <row r="252">
      <c r="A252" s="68" t="s">
        <v>18</v>
      </c>
      <c r="B252" s="240" t="s">
        <v>545</v>
      </c>
      <c r="C252" s="234" t="s">
        <v>3</v>
      </c>
      <c r="D252" s="68" t="s">
        <v>18</v>
      </c>
      <c r="E252" s="68" t="s">
        <v>271</v>
      </c>
      <c r="F252" s="257" t="s">
        <v>1342</v>
      </c>
    </row>
    <row r="253">
      <c r="A253" s="68" t="s">
        <v>18</v>
      </c>
      <c r="B253" s="240" t="s">
        <v>533</v>
      </c>
      <c r="C253" s="234" t="s">
        <v>3</v>
      </c>
      <c r="D253" s="68" t="s">
        <v>18</v>
      </c>
      <c r="E253" s="68" t="s">
        <v>271</v>
      </c>
      <c r="F253" s="257" t="s">
        <v>1342</v>
      </c>
    </row>
    <row r="254">
      <c r="A254" s="68" t="s">
        <v>18</v>
      </c>
      <c r="B254" s="240" t="s">
        <v>526</v>
      </c>
      <c r="C254" s="234" t="s">
        <v>3</v>
      </c>
      <c r="D254" s="68" t="s">
        <v>18</v>
      </c>
      <c r="E254" s="68" t="s">
        <v>271</v>
      </c>
      <c r="F254" s="257" t="s">
        <v>1342</v>
      </c>
    </row>
    <row r="255">
      <c r="A255" s="68" t="s">
        <v>18</v>
      </c>
      <c r="B255" s="240" t="s">
        <v>528</v>
      </c>
      <c r="C255" s="234" t="s">
        <v>3</v>
      </c>
      <c r="D255" s="68" t="s">
        <v>18</v>
      </c>
      <c r="E255" s="68" t="s">
        <v>271</v>
      </c>
      <c r="F255" s="257" t="s">
        <v>1342</v>
      </c>
    </row>
    <row r="256">
      <c r="A256" s="68" t="s">
        <v>18</v>
      </c>
      <c r="B256" s="240" t="s">
        <v>542</v>
      </c>
      <c r="C256" s="234" t="s">
        <v>3</v>
      </c>
      <c r="D256" s="68" t="s">
        <v>18</v>
      </c>
      <c r="E256" s="68" t="s">
        <v>271</v>
      </c>
      <c r="F256" s="257" t="s">
        <v>1342</v>
      </c>
    </row>
    <row r="257">
      <c r="A257" s="68" t="s">
        <v>18</v>
      </c>
      <c r="B257" s="240" t="s">
        <v>541</v>
      </c>
      <c r="C257" s="234" t="s">
        <v>3</v>
      </c>
      <c r="D257" s="68" t="s">
        <v>18</v>
      </c>
      <c r="E257" s="68" t="s">
        <v>271</v>
      </c>
      <c r="F257" s="257" t="s">
        <v>1342</v>
      </c>
    </row>
    <row r="258">
      <c r="A258" s="68" t="s">
        <v>18</v>
      </c>
      <c r="B258" s="240" t="s">
        <v>535</v>
      </c>
      <c r="C258" s="234" t="s">
        <v>3</v>
      </c>
      <c r="D258" s="68" t="s">
        <v>18</v>
      </c>
      <c r="E258" s="68" t="s">
        <v>271</v>
      </c>
      <c r="F258" s="257" t="s">
        <v>1342</v>
      </c>
    </row>
    <row r="259">
      <c r="A259" s="68" t="s">
        <v>18</v>
      </c>
      <c r="B259" s="240" t="s">
        <v>525</v>
      </c>
      <c r="C259" s="234" t="s">
        <v>3</v>
      </c>
      <c r="D259" s="68" t="s">
        <v>18</v>
      </c>
      <c r="E259" s="68" t="s">
        <v>271</v>
      </c>
      <c r="F259" s="257" t="s">
        <v>1342</v>
      </c>
    </row>
    <row r="260">
      <c r="A260" s="68" t="s">
        <v>18</v>
      </c>
      <c r="B260" s="240" t="s">
        <v>539</v>
      </c>
      <c r="C260" s="234" t="s">
        <v>3</v>
      </c>
      <c r="D260" s="68" t="s">
        <v>18</v>
      </c>
      <c r="E260" s="68" t="s">
        <v>271</v>
      </c>
      <c r="F260" s="257" t="s">
        <v>1342</v>
      </c>
    </row>
    <row r="261">
      <c r="A261" s="68" t="s">
        <v>18</v>
      </c>
      <c r="B261" s="240" t="s">
        <v>536</v>
      </c>
      <c r="C261" s="234" t="s">
        <v>3</v>
      </c>
      <c r="D261" s="68" t="s">
        <v>18</v>
      </c>
      <c r="E261" s="68" t="s">
        <v>271</v>
      </c>
      <c r="F261" s="257" t="s">
        <v>1342</v>
      </c>
    </row>
    <row r="262">
      <c r="A262" s="68" t="s">
        <v>18</v>
      </c>
      <c r="B262" s="240" t="s">
        <v>532</v>
      </c>
      <c r="C262" s="234" t="s">
        <v>3</v>
      </c>
      <c r="D262" s="68" t="s">
        <v>18</v>
      </c>
      <c r="E262" s="68" t="s">
        <v>271</v>
      </c>
      <c r="F262" s="257" t="s">
        <v>1342</v>
      </c>
    </row>
    <row r="263">
      <c r="A263" s="68" t="s">
        <v>18</v>
      </c>
      <c r="B263" s="240" t="s">
        <v>531</v>
      </c>
      <c r="C263" s="234" t="s">
        <v>3</v>
      </c>
      <c r="D263" s="68" t="s">
        <v>18</v>
      </c>
      <c r="E263" s="68" t="s">
        <v>271</v>
      </c>
      <c r="F263" s="257" t="s">
        <v>1342</v>
      </c>
    </row>
    <row r="264">
      <c r="A264" s="68" t="s">
        <v>18</v>
      </c>
      <c r="B264" s="240" t="s">
        <v>530</v>
      </c>
      <c r="C264" s="234" t="s">
        <v>3</v>
      </c>
      <c r="D264" s="68" t="s">
        <v>18</v>
      </c>
      <c r="E264" s="68" t="s">
        <v>271</v>
      </c>
      <c r="F264" s="257" t="s">
        <v>1342</v>
      </c>
    </row>
    <row r="265">
      <c r="A265" s="68" t="s">
        <v>18</v>
      </c>
      <c r="B265" s="235" t="s">
        <v>901</v>
      </c>
      <c r="C265" s="234" t="s">
        <v>6</v>
      </c>
      <c r="D265" s="68" t="s">
        <v>18</v>
      </c>
      <c r="E265" s="68" t="s">
        <v>271</v>
      </c>
      <c r="F265" s="257" t="s">
        <v>1342</v>
      </c>
    </row>
    <row r="266">
      <c r="A266" s="68" t="s">
        <v>18</v>
      </c>
      <c r="B266" s="235" t="s">
        <v>902</v>
      </c>
      <c r="C266" s="234" t="s">
        <v>6</v>
      </c>
      <c r="D266" s="68" t="s">
        <v>18</v>
      </c>
      <c r="E266" s="68" t="s">
        <v>271</v>
      </c>
      <c r="F266" s="257" t="s">
        <v>1342</v>
      </c>
    </row>
    <row r="267">
      <c r="A267" s="68" t="s">
        <v>18</v>
      </c>
      <c r="B267" s="235" t="s">
        <v>903</v>
      </c>
      <c r="C267" s="234" t="s">
        <v>6</v>
      </c>
      <c r="D267" s="68" t="s">
        <v>18</v>
      </c>
      <c r="E267" s="68" t="s">
        <v>271</v>
      </c>
      <c r="F267" s="257" t="s">
        <v>1342</v>
      </c>
    </row>
    <row r="268">
      <c r="A268" s="68" t="s">
        <v>18</v>
      </c>
      <c r="B268" s="239" t="s">
        <v>898</v>
      </c>
      <c r="C268" s="234" t="s">
        <v>6</v>
      </c>
      <c r="D268" s="68" t="s">
        <v>18</v>
      </c>
      <c r="E268" s="68" t="s">
        <v>271</v>
      </c>
      <c r="F268" s="257" t="s">
        <v>1342</v>
      </c>
    </row>
    <row r="269">
      <c r="A269" s="68" t="s">
        <v>18</v>
      </c>
      <c r="B269" s="235" t="s">
        <v>900</v>
      </c>
      <c r="C269" s="234" t="s">
        <v>6</v>
      </c>
      <c r="D269" s="68" t="s">
        <v>18</v>
      </c>
      <c r="E269" s="68" t="s">
        <v>271</v>
      </c>
      <c r="F269" s="257" t="s">
        <v>1342</v>
      </c>
    </row>
    <row r="270">
      <c r="A270" s="68" t="s">
        <v>18</v>
      </c>
      <c r="B270" s="235" t="s">
        <v>899</v>
      </c>
      <c r="C270" s="234" t="s">
        <v>6</v>
      </c>
      <c r="D270" s="68" t="s">
        <v>18</v>
      </c>
      <c r="E270" s="68" t="s">
        <v>271</v>
      </c>
      <c r="F270" s="257" t="s">
        <v>1342</v>
      </c>
    </row>
    <row r="271">
      <c r="A271" s="68" t="s">
        <v>18</v>
      </c>
      <c r="B271" s="234" t="s">
        <v>897</v>
      </c>
      <c r="C271" s="234" t="s">
        <v>6</v>
      </c>
      <c r="D271" s="68" t="s">
        <v>18</v>
      </c>
      <c r="E271" s="68" t="s">
        <v>271</v>
      </c>
      <c r="F271" s="257" t="s">
        <v>1342</v>
      </c>
    </row>
    <row r="272">
      <c r="A272" s="68" t="s">
        <v>18</v>
      </c>
      <c r="B272" s="239" t="s">
        <v>455</v>
      </c>
      <c r="C272" s="234" t="s">
        <v>6</v>
      </c>
      <c r="D272" s="68" t="s">
        <v>18</v>
      </c>
      <c r="E272" s="68" t="s">
        <v>271</v>
      </c>
      <c r="F272" s="257" t="s">
        <v>1342</v>
      </c>
    </row>
    <row r="273">
      <c r="A273" s="68" t="s">
        <v>18</v>
      </c>
      <c r="B273" s="236" t="s">
        <v>704</v>
      </c>
      <c r="C273" s="234" t="s">
        <v>4</v>
      </c>
      <c r="D273" s="68" t="s">
        <v>18</v>
      </c>
      <c r="E273" s="68" t="s">
        <v>271</v>
      </c>
      <c r="F273" s="257" t="s">
        <v>1342</v>
      </c>
    </row>
    <row r="274">
      <c r="A274" s="68" t="s">
        <v>18</v>
      </c>
      <c r="B274" s="236" t="s">
        <v>725</v>
      </c>
      <c r="C274" s="234" t="s">
        <v>4</v>
      </c>
      <c r="D274" s="68" t="s">
        <v>18</v>
      </c>
      <c r="E274" s="68" t="s">
        <v>271</v>
      </c>
      <c r="F274" s="257" t="s">
        <v>1342</v>
      </c>
    </row>
    <row r="275">
      <c r="A275" s="68" t="s">
        <v>18</v>
      </c>
      <c r="B275" s="236" t="s">
        <v>735</v>
      </c>
      <c r="C275" s="234" t="s">
        <v>4</v>
      </c>
      <c r="D275" s="68" t="s">
        <v>18</v>
      </c>
      <c r="E275" s="68" t="s">
        <v>271</v>
      </c>
      <c r="F275" s="257" t="s">
        <v>1342</v>
      </c>
    </row>
    <row r="276">
      <c r="A276" s="68" t="s">
        <v>18</v>
      </c>
      <c r="B276" s="234" t="s">
        <v>717</v>
      </c>
      <c r="C276" s="234" t="s">
        <v>4</v>
      </c>
      <c r="D276" s="68" t="s">
        <v>18</v>
      </c>
      <c r="E276" s="68" t="s">
        <v>271</v>
      </c>
      <c r="F276" s="257" t="s">
        <v>1342</v>
      </c>
    </row>
    <row r="277">
      <c r="A277" s="68" t="s">
        <v>18</v>
      </c>
      <c r="B277" s="234" t="s">
        <v>718</v>
      </c>
      <c r="C277" s="234" t="s">
        <v>4</v>
      </c>
      <c r="D277" s="68" t="s">
        <v>18</v>
      </c>
      <c r="E277" s="68" t="s">
        <v>271</v>
      </c>
      <c r="F277" s="257" t="s">
        <v>1342</v>
      </c>
    </row>
    <row r="278">
      <c r="A278" s="68" t="s">
        <v>18</v>
      </c>
      <c r="B278" s="234" t="s">
        <v>747</v>
      </c>
      <c r="C278" s="234" t="s">
        <v>4</v>
      </c>
      <c r="D278" s="68" t="s">
        <v>18</v>
      </c>
      <c r="E278" s="68" t="s">
        <v>271</v>
      </c>
      <c r="F278" s="257" t="s">
        <v>1342</v>
      </c>
    </row>
    <row r="279">
      <c r="A279" s="68" t="s">
        <v>18</v>
      </c>
      <c r="B279" s="234" t="s">
        <v>748</v>
      </c>
      <c r="C279" s="234" t="s">
        <v>4</v>
      </c>
      <c r="D279" s="68" t="s">
        <v>18</v>
      </c>
      <c r="E279" s="68" t="s">
        <v>271</v>
      </c>
      <c r="F279" s="257" t="s">
        <v>1342</v>
      </c>
    </row>
    <row r="280">
      <c r="A280" s="68" t="s">
        <v>18</v>
      </c>
      <c r="B280" s="236" t="s">
        <v>726</v>
      </c>
      <c r="C280" s="234" t="s">
        <v>4</v>
      </c>
      <c r="D280" s="68" t="s">
        <v>18</v>
      </c>
      <c r="E280" s="68" t="s">
        <v>271</v>
      </c>
      <c r="F280" s="257" t="s">
        <v>1342</v>
      </c>
    </row>
    <row r="281">
      <c r="A281" s="68" t="s">
        <v>18</v>
      </c>
      <c r="B281" s="236" t="s">
        <v>720</v>
      </c>
      <c r="C281" s="234" t="s">
        <v>4</v>
      </c>
      <c r="D281" s="68" t="s">
        <v>18</v>
      </c>
      <c r="E281" s="68" t="s">
        <v>271</v>
      </c>
      <c r="F281" s="257" t="s">
        <v>1342</v>
      </c>
    </row>
    <row r="282">
      <c r="A282" s="68" t="s">
        <v>18</v>
      </c>
      <c r="B282" s="236" t="s">
        <v>713</v>
      </c>
      <c r="C282" s="234" t="s">
        <v>4</v>
      </c>
      <c r="D282" s="68" t="s">
        <v>18</v>
      </c>
      <c r="E282" s="68" t="s">
        <v>271</v>
      </c>
      <c r="F282" s="257" t="s">
        <v>1342</v>
      </c>
    </row>
    <row r="283">
      <c r="A283" s="68" t="s">
        <v>18</v>
      </c>
      <c r="B283" s="236" t="s">
        <v>749</v>
      </c>
      <c r="C283" s="234" t="s">
        <v>4</v>
      </c>
      <c r="D283" s="68" t="s">
        <v>18</v>
      </c>
      <c r="E283" s="68" t="s">
        <v>271</v>
      </c>
      <c r="F283" s="257" t="s">
        <v>1342</v>
      </c>
    </row>
    <row r="284">
      <c r="A284" s="68" t="s">
        <v>18</v>
      </c>
      <c r="B284" s="236" t="s">
        <v>736</v>
      </c>
      <c r="C284" s="234" t="s">
        <v>4</v>
      </c>
      <c r="D284" s="68" t="s">
        <v>18</v>
      </c>
      <c r="E284" s="68" t="s">
        <v>271</v>
      </c>
      <c r="F284" s="257" t="s">
        <v>1342</v>
      </c>
    </row>
    <row r="285">
      <c r="A285" s="68" t="s">
        <v>18</v>
      </c>
      <c r="B285" s="236" t="s">
        <v>745</v>
      </c>
      <c r="C285" s="234" t="s">
        <v>4</v>
      </c>
      <c r="D285" s="68" t="s">
        <v>18</v>
      </c>
      <c r="E285" s="68" t="s">
        <v>271</v>
      </c>
      <c r="F285" s="257" t="s">
        <v>1342</v>
      </c>
    </row>
    <row r="286">
      <c r="A286" s="68" t="s">
        <v>18</v>
      </c>
      <c r="B286" s="236" t="s">
        <v>721</v>
      </c>
      <c r="C286" s="234" t="s">
        <v>4</v>
      </c>
      <c r="D286" s="68" t="s">
        <v>18</v>
      </c>
      <c r="E286" s="68" t="s">
        <v>271</v>
      </c>
      <c r="F286" s="257" t="s">
        <v>1342</v>
      </c>
    </row>
    <row r="287">
      <c r="A287" s="68" t="s">
        <v>18</v>
      </c>
      <c r="B287" s="236" t="s">
        <v>739</v>
      </c>
      <c r="C287" s="234" t="s">
        <v>4</v>
      </c>
      <c r="D287" s="68" t="s">
        <v>18</v>
      </c>
      <c r="E287" s="68" t="s">
        <v>271</v>
      </c>
      <c r="F287" s="257" t="s">
        <v>1342</v>
      </c>
    </row>
    <row r="288">
      <c r="A288" s="68" t="s">
        <v>18</v>
      </c>
      <c r="B288" s="236" t="s">
        <v>740</v>
      </c>
      <c r="C288" s="234" t="s">
        <v>4</v>
      </c>
      <c r="D288" s="68" t="s">
        <v>18</v>
      </c>
      <c r="E288" s="68" t="s">
        <v>271</v>
      </c>
      <c r="F288" s="257" t="s">
        <v>1342</v>
      </c>
    </row>
    <row r="289">
      <c r="A289" s="68" t="s">
        <v>18</v>
      </c>
      <c r="B289" s="236" t="s">
        <v>741</v>
      </c>
      <c r="C289" s="234" t="s">
        <v>4</v>
      </c>
      <c r="D289" s="68" t="s">
        <v>18</v>
      </c>
      <c r="E289" s="68" t="s">
        <v>271</v>
      </c>
      <c r="F289" s="257" t="s">
        <v>1342</v>
      </c>
    </row>
    <row r="290">
      <c r="A290" s="68" t="s">
        <v>18</v>
      </c>
      <c r="B290" s="236" t="s">
        <v>750</v>
      </c>
      <c r="C290" s="234" t="s">
        <v>4</v>
      </c>
      <c r="D290" s="68" t="s">
        <v>18</v>
      </c>
      <c r="E290" s="68" t="s">
        <v>271</v>
      </c>
      <c r="F290" s="257" t="s">
        <v>1342</v>
      </c>
    </row>
    <row r="291">
      <c r="A291" s="68" t="s">
        <v>18</v>
      </c>
      <c r="B291" s="236" t="s">
        <v>711</v>
      </c>
      <c r="C291" s="234" t="s">
        <v>4</v>
      </c>
      <c r="D291" s="68" t="s">
        <v>18</v>
      </c>
      <c r="E291" s="68" t="s">
        <v>271</v>
      </c>
      <c r="F291" s="257" t="s">
        <v>1342</v>
      </c>
    </row>
    <row r="292">
      <c r="A292" s="68" t="s">
        <v>18</v>
      </c>
      <c r="B292" s="236" t="s">
        <v>727</v>
      </c>
      <c r="C292" s="234" t="s">
        <v>4</v>
      </c>
      <c r="D292" s="68" t="s">
        <v>18</v>
      </c>
      <c r="E292" s="68" t="s">
        <v>271</v>
      </c>
      <c r="F292" s="257" t="s">
        <v>1342</v>
      </c>
    </row>
    <row r="293">
      <c r="A293" s="68" t="s">
        <v>18</v>
      </c>
      <c r="B293" s="236" t="s">
        <v>753</v>
      </c>
      <c r="C293" s="234" t="s">
        <v>4</v>
      </c>
      <c r="D293" s="68" t="s">
        <v>18</v>
      </c>
      <c r="E293" s="68" t="s">
        <v>271</v>
      </c>
      <c r="F293" s="257" t="s">
        <v>1342</v>
      </c>
    </row>
    <row r="294">
      <c r="A294" s="68" t="s">
        <v>18</v>
      </c>
      <c r="B294" s="236" t="s">
        <v>728</v>
      </c>
      <c r="C294" s="234" t="s">
        <v>4</v>
      </c>
      <c r="D294" s="68" t="s">
        <v>18</v>
      </c>
      <c r="E294" s="68" t="s">
        <v>271</v>
      </c>
      <c r="F294" s="257" t="s">
        <v>1342</v>
      </c>
    </row>
    <row r="295">
      <c r="A295" s="68" t="s">
        <v>18</v>
      </c>
      <c r="B295" s="236" t="s">
        <v>737</v>
      </c>
      <c r="C295" s="234" t="s">
        <v>4</v>
      </c>
      <c r="D295" s="68" t="s">
        <v>18</v>
      </c>
      <c r="E295" s="68" t="s">
        <v>271</v>
      </c>
      <c r="F295" s="257" t="s">
        <v>1342</v>
      </c>
    </row>
    <row r="296">
      <c r="A296" s="68" t="s">
        <v>18</v>
      </c>
      <c r="B296" s="236" t="s">
        <v>719</v>
      </c>
      <c r="C296" s="234" t="s">
        <v>4</v>
      </c>
      <c r="D296" s="68" t="s">
        <v>18</v>
      </c>
      <c r="E296" s="68" t="s">
        <v>271</v>
      </c>
      <c r="F296" s="257" t="s">
        <v>1342</v>
      </c>
    </row>
    <row r="297">
      <c r="A297" s="68" t="s">
        <v>18</v>
      </c>
      <c r="B297" s="236" t="s">
        <v>751</v>
      </c>
      <c r="C297" s="234" t="s">
        <v>4</v>
      </c>
      <c r="D297" s="68" t="s">
        <v>18</v>
      </c>
      <c r="E297" s="68" t="s">
        <v>271</v>
      </c>
      <c r="F297" s="257" t="s">
        <v>1342</v>
      </c>
    </row>
    <row r="298">
      <c r="A298" s="68" t="s">
        <v>18</v>
      </c>
      <c r="B298" s="236" t="s">
        <v>701</v>
      </c>
      <c r="C298" s="234" t="s">
        <v>4</v>
      </c>
      <c r="D298" s="68" t="s">
        <v>18</v>
      </c>
      <c r="E298" s="68" t="s">
        <v>271</v>
      </c>
      <c r="F298" s="257" t="s">
        <v>1342</v>
      </c>
    </row>
    <row r="299">
      <c r="A299" s="68" t="s">
        <v>18</v>
      </c>
      <c r="B299" s="236" t="s">
        <v>723</v>
      </c>
      <c r="C299" s="234" t="s">
        <v>4</v>
      </c>
      <c r="D299" s="68" t="s">
        <v>18</v>
      </c>
      <c r="E299" s="68" t="s">
        <v>271</v>
      </c>
      <c r="F299" s="257" t="s">
        <v>1342</v>
      </c>
    </row>
    <row r="300">
      <c r="A300" s="68" t="s">
        <v>18</v>
      </c>
      <c r="B300" s="236" t="s">
        <v>731</v>
      </c>
      <c r="C300" s="234" t="s">
        <v>4</v>
      </c>
      <c r="D300" s="68" t="s">
        <v>18</v>
      </c>
      <c r="E300" s="68" t="s">
        <v>271</v>
      </c>
      <c r="F300" s="257" t="s">
        <v>1342</v>
      </c>
    </row>
    <row r="301">
      <c r="A301" s="68" t="s">
        <v>18</v>
      </c>
      <c r="B301" s="236" t="s">
        <v>732</v>
      </c>
      <c r="C301" s="234" t="s">
        <v>4</v>
      </c>
      <c r="D301" s="68" t="s">
        <v>18</v>
      </c>
      <c r="E301" s="68" t="s">
        <v>271</v>
      </c>
      <c r="F301" s="257" t="s">
        <v>1342</v>
      </c>
    </row>
    <row r="302">
      <c r="A302" s="68" t="s">
        <v>18</v>
      </c>
      <c r="B302" s="236" t="s">
        <v>724</v>
      </c>
      <c r="C302" s="234" t="s">
        <v>4</v>
      </c>
      <c r="D302" s="68" t="s">
        <v>18</v>
      </c>
      <c r="E302" s="68" t="s">
        <v>271</v>
      </c>
      <c r="F302" s="257" t="s">
        <v>1342</v>
      </c>
    </row>
    <row r="303">
      <c r="A303" s="68" t="s">
        <v>18</v>
      </c>
      <c r="B303" s="236" t="s">
        <v>722</v>
      </c>
      <c r="C303" s="234" t="s">
        <v>4</v>
      </c>
      <c r="D303" s="68" t="s">
        <v>18</v>
      </c>
      <c r="E303" s="68" t="s">
        <v>271</v>
      </c>
      <c r="F303" s="257" t="s">
        <v>1342</v>
      </c>
    </row>
    <row r="304">
      <c r="A304" s="68" t="s">
        <v>18</v>
      </c>
      <c r="B304" s="236" t="s">
        <v>703</v>
      </c>
      <c r="C304" s="234" t="s">
        <v>4</v>
      </c>
      <c r="D304" s="68" t="s">
        <v>18</v>
      </c>
      <c r="E304" s="68" t="s">
        <v>271</v>
      </c>
      <c r="F304" s="257" t="s">
        <v>1342</v>
      </c>
    </row>
    <row r="305">
      <c r="A305" s="68" t="s">
        <v>18</v>
      </c>
      <c r="B305" s="236" t="s">
        <v>705</v>
      </c>
      <c r="C305" s="234" t="s">
        <v>4</v>
      </c>
      <c r="D305" s="68" t="s">
        <v>18</v>
      </c>
      <c r="E305" s="68" t="s">
        <v>271</v>
      </c>
      <c r="F305" s="257" t="s">
        <v>1342</v>
      </c>
    </row>
    <row r="306">
      <c r="A306" s="68" t="s">
        <v>18</v>
      </c>
      <c r="B306" s="234" t="s">
        <v>706</v>
      </c>
      <c r="C306" s="234" t="s">
        <v>4</v>
      </c>
      <c r="D306" s="68" t="s">
        <v>18</v>
      </c>
      <c r="E306" s="68" t="s">
        <v>271</v>
      </c>
      <c r="F306" s="257" t="s">
        <v>1342</v>
      </c>
    </row>
    <row r="307">
      <c r="A307" s="68" t="s">
        <v>18</v>
      </c>
      <c r="B307" s="234" t="s">
        <v>707</v>
      </c>
      <c r="C307" s="234" t="s">
        <v>4</v>
      </c>
      <c r="D307" s="68" t="s">
        <v>18</v>
      </c>
      <c r="E307" s="68" t="s">
        <v>271</v>
      </c>
      <c r="F307" s="257" t="s">
        <v>1342</v>
      </c>
    </row>
    <row r="308">
      <c r="A308" s="68" t="s">
        <v>18</v>
      </c>
      <c r="B308" s="236" t="s">
        <v>714</v>
      </c>
      <c r="C308" s="234" t="s">
        <v>4</v>
      </c>
      <c r="D308" s="68" t="s">
        <v>18</v>
      </c>
      <c r="E308" s="68" t="s">
        <v>271</v>
      </c>
      <c r="F308" s="257" t="s">
        <v>1342</v>
      </c>
    </row>
    <row r="309">
      <c r="A309" s="68" t="s">
        <v>18</v>
      </c>
      <c r="B309" s="236" t="s">
        <v>730</v>
      </c>
      <c r="C309" s="234" t="s">
        <v>4</v>
      </c>
      <c r="D309" s="68" t="s">
        <v>18</v>
      </c>
      <c r="E309" s="68" t="s">
        <v>271</v>
      </c>
      <c r="F309" s="257" t="s">
        <v>1342</v>
      </c>
    </row>
    <row r="310">
      <c r="A310" s="68" t="s">
        <v>18</v>
      </c>
      <c r="B310" s="236" t="s">
        <v>712</v>
      </c>
      <c r="C310" s="234" t="s">
        <v>4</v>
      </c>
      <c r="D310" s="68" t="s">
        <v>18</v>
      </c>
      <c r="E310" s="68" t="s">
        <v>271</v>
      </c>
      <c r="F310" s="257" t="s">
        <v>1342</v>
      </c>
    </row>
    <row r="311">
      <c r="A311" s="68" t="s">
        <v>18</v>
      </c>
      <c r="B311" s="236" t="s">
        <v>746</v>
      </c>
      <c r="C311" s="234" t="s">
        <v>4</v>
      </c>
      <c r="D311" s="68" t="s">
        <v>18</v>
      </c>
      <c r="E311" s="68" t="s">
        <v>271</v>
      </c>
      <c r="F311" s="257" t="s">
        <v>1342</v>
      </c>
    </row>
    <row r="312">
      <c r="A312" s="68" t="s">
        <v>18</v>
      </c>
      <c r="B312" s="236" t="s">
        <v>734</v>
      </c>
      <c r="C312" s="234" t="s">
        <v>4</v>
      </c>
      <c r="D312" s="68" t="s">
        <v>18</v>
      </c>
      <c r="E312" s="68" t="s">
        <v>271</v>
      </c>
      <c r="F312" s="257" t="s">
        <v>1342</v>
      </c>
    </row>
    <row r="313">
      <c r="A313" s="68" t="s">
        <v>18</v>
      </c>
      <c r="B313" s="236" t="s">
        <v>729</v>
      </c>
      <c r="C313" s="234" t="s">
        <v>4</v>
      </c>
      <c r="D313" s="68" t="s">
        <v>18</v>
      </c>
      <c r="E313" s="68" t="s">
        <v>271</v>
      </c>
      <c r="F313" s="257" t="s">
        <v>1342</v>
      </c>
    </row>
    <row r="314">
      <c r="A314" s="68" t="s">
        <v>18</v>
      </c>
      <c r="B314" s="236" t="s">
        <v>744</v>
      </c>
      <c r="C314" s="234" t="s">
        <v>4</v>
      </c>
      <c r="D314" s="68" t="s">
        <v>18</v>
      </c>
      <c r="E314" s="68" t="s">
        <v>271</v>
      </c>
      <c r="F314" s="257" t="s">
        <v>1342</v>
      </c>
    </row>
    <row r="315">
      <c r="A315" s="68" t="s">
        <v>18</v>
      </c>
      <c r="B315" s="236" t="s">
        <v>702</v>
      </c>
      <c r="C315" s="234" t="s">
        <v>4</v>
      </c>
      <c r="D315" s="68" t="s">
        <v>18</v>
      </c>
      <c r="E315" s="68" t="s">
        <v>271</v>
      </c>
      <c r="F315" s="257" t="s">
        <v>1342</v>
      </c>
    </row>
    <row r="316">
      <c r="A316" s="68" t="s">
        <v>18</v>
      </c>
      <c r="B316" s="236" t="s">
        <v>743</v>
      </c>
      <c r="C316" s="234" t="s">
        <v>4</v>
      </c>
      <c r="D316" s="68" t="s">
        <v>18</v>
      </c>
      <c r="E316" s="68" t="s">
        <v>271</v>
      </c>
      <c r="F316" s="257" t="s">
        <v>1342</v>
      </c>
    </row>
    <row r="317">
      <c r="A317" s="68" t="s">
        <v>18</v>
      </c>
      <c r="B317" s="236" t="s">
        <v>738</v>
      </c>
      <c r="C317" s="234" t="s">
        <v>4</v>
      </c>
      <c r="D317" s="68" t="s">
        <v>18</v>
      </c>
      <c r="E317" s="68" t="s">
        <v>271</v>
      </c>
      <c r="F317" s="257" t="s">
        <v>1342</v>
      </c>
    </row>
    <row r="318">
      <c r="A318" s="68" t="s">
        <v>18</v>
      </c>
      <c r="B318" s="236" t="s">
        <v>708</v>
      </c>
      <c r="C318" s="234" t="s">
        <v>4</v>
      </c>
      <c r="D318" s="68" t="s">
        <v>18</v>
      </c>
      <c r="E318" s="68" t="s">
        <v>271</v>
      </c>
      <c r="F318" s="257" t="s">
        <v>1342</v>
      </c>
    </row>
    <row r="319">
      <c r="A319" s="68" t="s">
        <v>18</v>
      </c>
      <c r="B319" s="236" t="s">
        <v>752</v>
      </c>
      <c r="C319" s="234" t="s">
        <v>4</v>
      </c>
      <c r="D319" s="68" t="s">
        <v>18</v>
      </c>
      <c r="E319" s="68" t="s">
        <v>271</v>
      </c>
      <c r="F319" s="257" t="s">
        <v>1342</v>
      </c>
    </row>
    <row r="320">
      <c r="A320" s="68" t="s">
        <v>18</v>
      </c>
      <c r="B320" s="236" t="s">
        <v>709</v>
      </c>
      <c r="C320" s="234" t="s">
        <v>4</v>
      </c>
      <c r="D320" s="68" t="s">
        <v>18</v>
      </c>
      <c r="E320" s="68" t="s">
        <v>271</v>
      </c>
      <c r="F320" s="257" t="s">
        <v>1342</v>
      </c>
    </row>
    <row r="321">
      <c r="A321" s="68" t="s">
        <v>18</v>
      </c>
      <c r="B321" s="236" t="s">
        <v>710</v>
      </c>
      <c r="C321" s="234" t="s">
        <v>4</v>
      </c>
      <c r="D321" s="68" t="s">
        <v>18</v>
      </c>
      <c r="E321" s="68" t="s">
        <v>271</v>
      </c>
      <c r="F321" s="257" t="s">
        <v>1342</v>
      </c>
    </row>
    <row r="322">
      <c r="A322" s="68" t="s">
        <v>18</v>
      </c>
      <c r="B322" s="236" t="s">
        <v>754</v>
      </c>
      <c r="C322" s="234" t="s">
        <v>4</v>
      </c>
      <c r="D322" s="68" t="s">
        <v>18</v>
      </c>
      <c r="E322" s="68" t="s">
        <v>271</v>
      </c>
      <c r="F322" s="257" t="s">
        <v>1342</v>
      </c>
    </row>
    <row r="323">
      <c r="A323" s="68" t="s">
        <v>18</v>
      </c>
      <c r="B323" s="236" t="s">
        <v>715</v>
      </c>
      <c r="C323" s="234" t="s">
        <v>4</v>
      </c>
      <c r="D323" s="68" t="s">
        <v>18</v>
      </c>
      <c r="E323" s="68" t="s">
        <v>271</v>
      </c>
      <c r="F323" s="257" t="s">
        <v>1342</v>
      </c>
    </row>
    <row r="324">
      <c r="A324" s="68" t="s">
        <v>18</v>
      </c>
      <c r="B324" s="236" t="s">
        <v>733</v>
      </c>
      <c r="C324" s="234" t="s">
        <v>4</v>
      </c>
      <c r="D324" s="68" t="s">
        <v>18</v>
      </c>
      <c r="E324" s="68" t="s">
        <v>271</v>
      </c>
      <c r="F324" s="257" t="s">
        <v>1342</v>
      </c>
    </row>
    <row r="325">
      <c r="A325" s="68" t="s">
        <v>18</v>
      </c>
      <c r="B325" s="236" t="s">
        <v>716</v>
      </c>
      <c r="C325" s="234" t="s">
        <v>4</v>
      </c>
      <c r="D325" s="68" t="s">
        <v>18</v>
      </c>
      <c r="E325" s="68" t="s">
        <v>271</v>
      </c>
      <c r="F325" s="257" t="s">
        <v>1342</v>
      </c>
    </row>
    <row r="326">
      <c r="A326" s="68" t="s">
        <v>18</v>
      </c>
      <c r="B326" s="236" t="s">
        <v>742</v>
      </c>
      <c r="C326" s="234" t="s">
        <v>4</v>
      </c>
      <c r="D326" s="68" t="s">
        <v>18</v>
      </c>
      <c r="E326" s="68" t="s">
        <v>271</v>
      </c>
      <c r="F326" s="257" t="s">
        <v>1342</v>
      </c>
    </row>
    <row r="327">
      <c r="A327" s="234" t="s">
        <v>20</v>
      </c>
      <c r="B327" s="236" t="s">
        <v>755</v>
      </c>
      <c r="C327" s="234" t="s">
        <v>4</v>
      </c>
      <c r="D327" s="234" t="s">
        <v>20</v>
      </c>
      <c r="E327" s="239" t="s">
        <v>143</v>
      </c>
      <c r="F327" s="257" t="s">
        <v>1342</v>
      </c>
    </row>
    <row r="328">
      <c r="A328" s="234" t="s">
        <v>16</v>
      </c>
      <c r="B328" s="236" t="s">
        <v>756</v>
      </c>
      <c r="C328" s="234" t="s">
        <v>4</v>
      </c>
      <c r="D328" s="234" t="s">
        <v>16</v>
      </c>
      <c r="E328" s="239" t="s">
        <v>144</v>
      </c>
      <c r="F328" s="257" t="s">
        <v>1342</v>
      </c>
    </row>
    <row r="329">
      <c r="A329" s="68" t="s">
        <v>29</v>
      </c>
      <c r="B329" s="244" t="s">
        <v>276</v>
      </c>
      <c r="C329" s="185" t="s">
        <v>2</v>
      </c>
      <c r="D329" s="68" t="s">
        <v>29</v>
      </c>
      <c r="E329" s="68" t="s">
        <v>148</v>
      </c>
      <c r="F329" s="257" t="s">
        <v>1342</v>
      </c>
    </row>
    <row r="330">
      <c r="A330" s="68" t="s">
        <v>29</v>
      </c>
      <c r="B330" s="185" t="s">
        <v>277</v>
      </c>
      <c r="C330" s="185" t="s">
        <v>2</v>
      </c>
      <c r="D330" s="68" t="s">
        <v>29</v>
      </c>
      <c r="E330" s="68" t="s">
        <v>149</v>
      </c>
      <c r="F330" s="257" t="s">
        <v>1342</v>
      </c>
    </row>
    <row r="331">
      <c r="A331" s="227"/>
      <c r="B331" s="227" t="s">
        <v>2143</v>
      </c>
      <c r="C331" s="227"/>
      <c r="D331" s="227"/>
      <c r="E331" s="227"/>
      <c r="F331" s="227"/>
    </row>
    <row r="332">
      <c r="A332" s="227"/>
      <c r="B332" s="227" t="s">
        <v>2143</v>
      </c>
      <c r="C332" s="227"/>
      <c r="D332" s="227"/>
      <c r="E332" s="227"/>
      <c r="F332" s="227"/>
    </row>
    <row r="333">
      <c r="A333" s="227"/>
      <c r="B333" s="227" t="s">
        <v>2143</v>
      </c>
      <c r="C333" s="227"/>
      <c r="D333" s="227"/>
      <c r="E333" s="227"/>
      <c r="F333" s="227"/>
    </row>
    <row r="334">
      <c r="A334" s="227"/>
      <c r="B334" s="227" t="s">
        <v>2143</v>
      </c>
      <c r="C334" s="227"/>
      <c r="D334" s="227"/>
      <c r="E334" s="227"/>
      <c r="F334" s="227"/>
    </row>
    <row r="335">
      <c r="A335" s="227"/>
      <c r="B335" s="227" t="s">
        <v>2143</v>
      </c>
      <c r="C335" s="227"/>
      <c r="D335" s="227"/>
      <c r="E335" s="227"/>
      <c r="F335" s="227"/>
    </row>
    <row r="336">
      <c r="A336" s="227"/>
      <c r="B336" s="227" t="s">
        <v>2143</v>
      </c>
      <c r="C336" s="227"/>
      <c r="D336" s="227"/>
      <c r="E336" s="227"/>
      <c r="F336" s="227"/>
    </row>
    <row r="337">
      <c r="A337" s="227"/>
      <c r="B337" s="227" t="s">
        <v>2143</v>
      </c>
      <c r="C337" s="227"/>
      <c r="D337" s="227"/>
      <c r="E337" s="227"/>
      <c r="F337" s="227"/>
    </row>
    <row r="338">
      <c r="A338" s="227"/>
      <c r="B338" s="227" t="s">
        <v>2143</v>
      </c>
      <c r="C338" s="227"/>
      <c r="D338" s="227"/>
      <c r="E338" s="227"/>
      <c r="F338" s="227"/>
    </row>
    <row r="339">
      <c r="A339" s="227"/>
      <c r="B339" s="227" t="s">
        <v>2143</v>
      </c>
      <c r="C339" s="227"/>
      <c r="D339" s="227"/>
      <c r="E339" s="227"/>
      <c r="F339" s="227"/>
    </row>
    <row r="340">
      <c r="A340" s="227"/>
      <c r="B340" s="227" t="s">
        <v>2143</v>
      </c>
      <c r="C340" s="227"/>
      <c r="D340" s="227"/>
      <c r="E340" s="227"/>
      <c r="F340" s="227"/>
    </row>
    <row r="341">
      <c r="A341" s="227"/>
      <c r="B341" s="227" t="s">
        <v>2143</v>
      </c>
      <c r="C341" s="227"/>
      <c r="D341" s="227"/>
      <c r="E341" s="227"/>
      <c r="F341" s="227"/>
    </row>
    <row r="342">
      <c r="A342" s="227"/>
      <c r="B342" s="227" t="s">
        <v>2143</v>
      </c>
      <c r="C342" s="227"/>
      <c r="D342" s="227"/>
      <c r="E342" s="227"/>
      <c r="F342" s="227"/>
    </row>
    <row r="343">
      <c r="A343" s="227"/>
      <c r="B343" s="227" t="s">
        <v>2143</v>
      </c>
      <c r="C343" s="227"/>
      <c r="D343" s="227"/>
      <c r="E343" s="227"/>
      <c r="F343" s="227"/>
    </row>
    <row r="344">
      <c r="A344" s="227"/>
      <c r="B344" s="227" t="s">
        <v>2143</v>
      </c>
      <c r="C344" s="227"/>
      <c r="D344" s="227"/>
      <c r="E344" s="227"/>
      <c r="F344" s="227"/>
    </row>
    <row r="345">
      <c r="A345" s="227"/>
      <c r="B345" s="227" t="s">
        <v>2143</v>
      </c>
      <c r="C345" s="227"/>
      <c r="D345" s="227"/>
      <c r="E345" s="227"/>
      <c r="F345" s="227"/>
    </row>
    <row r="346">
      <c r="A346" s="227"/>
      <c r="B346" s="227" t="s">
        <v>2143</v>
      </c>
      <c r="C346" s="227"/>
      <c r="D346" s="227"/>
      <c r="E346" s="227"/>
      <c r="F346" s="227"/>
    </row>
    <row r="347">
      <c r="A347" s="227"/>
      <c r="B347" s="227" t="s">
        <v>2143</v>
      </c>
      <c r="C347" s="227"/>
      <c r="D347" s="227"/>
      <c r="E347" s="227"/>
      <c r="F347" s="227"/>
    </row>
    <row r="348">
      <c r="A348" s="227"/>
      <c r="B348" s="227" t="s">
        <v>2143</v>
      </c>
      <c r="C348" s="227"/>
      <c r="D348" s="227"/>
      <c r="E348" s="227"/>
      <c r="F348" s="227"/>
    </row>
    <row r="349">
      <c r="A349" s="227"/>
      <c r="B349" s="227" t="s">
        <v>2143</v>
      </c>
      <c r="C349" s="227"/>
      <c r="D349" s="227"/>
      <c r="E349" s="227"/>
      <c r="F349" s="227"/>
    </row>
    <row r="350">
      <c r="A350" s="227"/>
      <c r="B350" s="227"/>
      <c r="C350" s="227"/>
      <c r="D350" s="227"/>
      <c r="E350" s="227"/>
      <c r="F350" s="227"/>
    </row>
    <row r="351">
      <c r="A351" s="227"/>
      <c r="B351" s="227"/>
      <c r="C351" s="227"/>
      <c r="D351" s="227"/>
      <c r="E351" s="227"/>
      <c r="F351" s="227"/>
    </row>
    <row r="352">
      <c r="A352" s="227"/>
      <c r="B352" s="227"/>
      <c r="C352" s="227"/>
      <c r="D352" s="227"/>
      <c r="E352" s="227"/>
      <c r="F352" s="227"/>
    </row>
    <row r="353">
      <c r="A353" s="227"/>
      <c r="B353" s="227"/>
      <c r="C353" s="227"/>
      <c r="D353" s="227"/>
      <c r="E353" s="227"/>
      <c r="F353" s="227"/>
    </row>
    <row r="354">
      <c r="A354" s="227"/>
      <c r="B354" s="227"/>
      <c r="C354" s="227"/>
      <c r="D354" s="227"/>
      <c r="E354" s="227"/>
      <c r="F354" s="227"/>
    </row>
    <row r="355">
      <c r="A355" s="227"/>
      <c r="B355" s="227"/>
      <c r="C355" s="227"/>
      <c r="D355" s="227"/>
      <c r="E355" s="227"/>
      <c r="F355" s="227"/>
    </row>
    <row r="356">
      <c r="A356" s="227"/>
      <c r="B356" s="227"/>
      <c r="C356" s="227"/>
      <c r="D356" s="227"/>
      <c r="E356" s="227"/>
      <c r="F356" s="227"/>
    </row>
    <row r="357">
      <c r="A357" s="227"/>
      <c r="B357" s="227"/>
      <c r="C357" s="227"/>
      <c r="D357" s="227"/>
      <c r="E357" s="227"/>
      <c r="F357" s="227"/>
    </row>
    <row r="358">
      <c r="A358" s="227"/>
      <c r="B358" s="227"/>
      <c r="C358" s="227"/>
      <c r="D358" s="227"/>
      <c r="E358" s="227"/>
      <c r="F358" s="227"/>
    </row>
    <row r="359">
      <c r="A359" s="227"/>
      <c r="B359" s="227"/>
      <c r="C359" s="227"/>
      <c r="D359" s="227"/>
      <c r="E359" s="227"/>
      <c r="F359" s="227"/>
    </row>
    <row r="360">
      <c r="A360" s="227"/>
      <c r="B360" s="227"/>
      <c r="C360" s="227"/>
      <c r="D360" s="227"/>
      <c r="E360" s="227"/>
      <c r="F360" s="227"/>
    </row>
    <row r="361">
      <c r="A361" s="227"/>
      <c r="B361" s="227"/>
      <c r="C361" s="227"/>
      <c r="D361" s="227"/>
      <c r="E361" s="227"/>
      <c r="F361" s="227"/>
    </row>
    <row r="362">
      <c r="A362" s="227"/>
      <c r="B362" s="227"/>
      <c r="C362" s="227"/>
      <c r="D362" s="227"/>
      <c r="E362" s="227"/>
      <c r="F362" s="227"/>
    </row>
    <row r="363">
      <c r="A363" s="227"/>
      <c r="B363" s="227"/>
      <c r="C363" s="227"/>
      <c r="D363" s="227"/>
      <c r="E363" s="227"/>
      <c r="F363" s="227"/>
    </row>
    <row r="364">
      <c r="A364" s="227"/>
      <c r="B364" s="227"/>
      <c r="C364" s="227"/>
      <c r="D364" s="227"/>
      <c r="E364" s="227"/>
      <c r="F364" s="227"/>
    </row>
    <row r="365">
      <c r="A365" s="227"/>
      <c r="B365" s="227"/>
      <c r="C365" s="227"/>
      <c r="D365" s="227"/>
      <c r="E365" s="227"/>
      <c r="F365" s="227"/>
    </row>
    <row r="366">
      <c r="A366" s="227"/>
      <c r="B366" s="227"/>
      <c r="C366" s="227"/>
      <c r="D366" s="227"/>
      <c r="E366" s="227"/>
      <c r="F366" s="227"/>
    </row>
    <row r="367">
      <c r="A367" s="227"/>
      <c r="B367" s="227"/>
      <c r="C367" s="227"/>
      <c r="D367" s="227"/>
      <c r="E367" s="227"/>
      <c r="F367" s="227"/>
    </row>
    <row r="368">
      <c r="A368" s="227"/>
      <c r="B368" s="227"/>
      <c r="C368" s="227"/>
      <c r="D368" s="227"/>
      <c r="E368" s="227"/>
      <c r="F368" s="227"/>
    </row>
    <row r="369">
      <c r="A369" s="227"/>
      <c r="B369" s="227"/>
      <c r="C369" s="227"/>
      <c r="D369" s="227"/>
      <c r="E369" s="227"/>
      <c r="F369" s="227"/>
    </row>
    <row r="370">
      <c r="A370" s="227"/>
      <c r="B370" s="227"/>
      <c r="C370" s="227"/>
      <c r="D370" s="227"/>
      <c r="E370" s="227"/>
      <c r="F370" s="227"/>
    </row>
    <row r="371">
      <c r="A371" s="227"/>
      <c r="B371" s="227"/>
      <c r="C371" s="227"/>
      <c r="D371" s="227"/>
      <c r="E371" s="227"/>
      <c r="F371" s="227"/>
    </row>
    <row r="372">
      <c r="A372" s="227"/>
      <c r="B372" s="227"/>
      <c r="C372" s="227"/>
      <c r="D372" s="227"/>
      <c r="E372" s="227"/>
      <c r="F372" s="227"/>
    </row>
    <row r="373">
      <c r="A373" s="227"/>
      <c r="B373" s="227"/>
      <c r="C373" s="227"/>
      <c r="D373" s="227"/>
      <c r="E373" s="227"/>
      <c r="F373" s="227"/>
    </row>
    <row r="374">
      <c r="A374" s="227"/>
      <c r="B374" s="227"/>
      <c r="C374" s="227"/>
      <c r="D374" s="227"/>
      <c r="E374" s="227"/>
      <c r="F374" s="227"/>
    </row>
    <row r="375">
      <c r="A375" s="227"/>
      <c r="B375" s="227"/>
      <c r="C375" s="227"/>
      <c r="D375" s="227"/>
      <c r="E375" s="227"/>
      <c r="F375" s="227"/>
    </row>
    <row r="376">
      <c r="A376" s="227"/>
      <c r="B376" s="227"/>
      <c r="C376" s="227"/>
      <c r="D376" s="227"/>
      <c r="E376" s="227"/>
      <c r="F376" s="227"/>
    </row>
    <row r="377">
      <c r="A377" s="227"/>
      <c r="B377" s="227"/>
      <c r="C377" s="227"/>
      <c r="D377" s="227"/>
      <c r="E377" s="227"/>
      <c r="F377" s="227"/>
    </row>
    <row r="378">
      <c r="A378" s="227"/>
      <c r="B378" s="227"/>
      <c r="C378" s="227"/>
      <c r="D378" s="227"/>
      <c r="E378" s="227"/>
      <c r="F378" s="227"/>
    </row>
    <row r="379">
      <c r="A379" s="227"/>
      <c r="B379" s="227"/>
      <c r="C379" s="227"/>
      <c r="D379" s="227"/>
      <c r="E379" s="227"/>
      <c r="F379" s="227"/>
    </row>
    <row r="380">
      <c r="A380" s="227"/>
      <c r="B380" s="227"/>
      <c r="C380" s="227"/>
      <c r="D380" s="227"/>
      <c r="E380" s="227"/>
      <c r="F380" s="227"/>
    </row>
    <row r="381">
      <c r="A381" s="227"/>
      <c r="B381" s="227"/>
      <c r="C381" s="227"/>
      <c r="D381" s="227"/>
      <c r="E381" s="227"/>
      <c r="F381" s="227"/>
    </row>
    <row r="382">
      <c r="A382" s="227"/>
      <c r="B382" s="227"/>
      <c r="C382" s="227"/>
      <c r="D382" s="227"/>
      <c r="E382" s="227"/>
      <c r="F382" s="227"/>
    </row>
    <row r="383">
      <c r="A383" s="227"/>
      <c r="B383" s="227"/>
      <c r="C383" s="227"/>
      <c r="D383" s="227"/>
      <c r="E383" s="227"/>
      <c r="F383" s="227"/>
    </row>
    <row r="384">
      <c r="A384" s="227"/>
      <c r="B384" s="227"/>
      <c r="C384" s="227"/>
      <c r="D384" s="227"/>
      <c r="E384" s="227"/>
      <c r="F384" s="227"/>
    </row>
    <row r="385">
      <c r="A385" s="227"/>
      <c r="B385" s="227"/>
      <c r="C385" s="227"/>
      <c r="D385" s="227"/>
      <c r="E385" s="227"/>
      <c r="F385" s="227"/>
    </row>
    <row r="386">
      <c r="A386" s="227"/>
      <c r="B386" s="227"/>
      <c r="C386" s="227"/>
      <c r="D386" s="227"/>
      <c r="E386" s="227"/>
      <c r="F386" s="227"/>
    </row>
    <row r="387">
      <c r="A387" s="227"/>
      <c r="B387" s="227"/>
      <c r="C387" s="227"/>
      <c r="D387" s="227"/>
      <c r="E387" s="227"/>
      <c r="F387" s="227"/>
    </row>
    <row r="388">
      <c r="A388" s="227"/>
      <c r="B388" s="227"/>
      <c r="C388" s="227"/>
      <c r="D388" s="227"/>
      <c r="E388" s="227"/>
      <c r="F388" s="227"/>
    </row>
    <row r="389">
      <c r="A389" s="227"/>
      <c r="B389" s="227"/>
      <c r="C389" s="227"/>
      <c r="D389" s="227"/>
      <c r="E389" s="227"/>
      <c r="F389" s="227"/>
    </row>
    <row r="390">
      <c r="A390" s="227"/>
      <c r="B390" s="227"/>
      <c r="C390" s="227"/>
      <c r="D390" s="227"/>
      <c r="E390" s="227"/>
      <c r="F390" s="227"/>
    </row>
    <row r="391">
      <c r="A391" s="227"/>
      <c r="B391" s="227"/>
      <c r="C391" s="227"/>
      <c r="D391" s="227"/>
      <c r="E391" s="227"/>
      <c r="F391" s="227"/>
    </row>
    <row r="392">
      <c r="A392" s="227"/>
      <c r="B392" s="227"/>
      <c r="C392" s="227"/>
      <c r="D392" s="227"/>
      <c r="E392" s="227"/>
      <c r="F392" s="227"/>
    </row>
    <row r="393">
      <c r="A393" s="227"/>
      <c r="B393" s="227"/>
      <c r="C393" s="227"/>
      <c r="D393" s="227"/>
      <c r="E393" s="227"/>
      <c r="F393" s="227"/>
    </row>
    <row r="394">
      <c r="A394" s="227"/>
      <c r="B394" s="227"/>
      <c r="C394" s="227"/>
      <c r="D394" s="227"/>
      <c r="E394" s="227"/>
      <c r="F394" s="227"/>
    </row>
    <row r="395">
      <c r="A395" s="227"/>
      <c r="B395" s="227"/>
      <c r="C395" s="227"/>
      <c r="D395" s="227"/>
      <c r="E395" s="227"/>
      <c r="F395" s="227"/>
    </row>
    <row r="396">
      <c r="A396" s="227"/>
      <c r="B396" s="227"/>
      <c r="C396" s="227"/>
      <c r="D396" s="227"/>
      <c r="E396" s="227"/>
      <c r="F396" s="227"/>
    </row>
    <row r="397">
      <c r="A397" s="227"/>
      <c r="B397" s="227"/>
      <c r="C397" s="227"/>
      <c r="D397" s="227"/>
      <c r="E397" s="227"/>
      <c r="F397" s="227"/>
    </row>
    <row r="398">
      <c r="A398" s="227"/>
      <c r="B398" s="227"/>
      <c r="C398" s="227"/>
      <c r="D398" s="227"/>
      <c r="E398" s="227"/>
      <c r="F398" s="227"/>
    </row>
    <row r="399">
      <c r="A399" s="227"/>
      <c r="B399" s="227"/>
      <c r="C399" s="227"/>
      <c r="D399" s="227"/>
      <c r="E399" s="227"/>
      <c r="F399" s="227"/>
    </row>
    <row r="400">
      <c r="A400" s="227"/>
      <c r="B400" s="227"/>
      <c r="C400" s="227"/>
      <c r="D400" s="227"/>
      <c r="E400" s="227"/>
      <c r="F400" s="227"/>
    </row>
    <row r="401">
      <c r="A401" s="227"/>
      <c r="B401" s="227"/>
      <c r="C401" s="227"/>
      <c r="D401" s="227"/>
      <c r="E401" s="227"/>
      <c r="F401" s="227"/>
    </row>
    <row r="402">
      <c r="A402" s="227"/>
      <c r="B402" s="227"/>
      <c r="C402" s="227"/>
      <c r="D402" s="227"/>
      <c r="E402" s="227"/>
      <c r="F402" s="227"/>
    </row>
    <row r="403">
      <c r="A403" s="227"/>
      <c r="B403" s="227"/>
      <c r="C403" s="227"/>
      <c r="D403" s="227"/>
      <c r="E403" s="227"/>
      <c r="F403" s="227"/>
    </row>
    <row r="404">
      <c r="A404" s="227"/>
      <c r="B404" s="227"/>
      <c r="C404" s="227"/>
      <c r="D404" s="227"/>
      <c r="E404" s="227"/>
      <c r="F404" s="227"/>
    </row>
    <row r="405">
      <c r="A405" s="227"/>
      <c r="B405" s="227"/>
      <c r="C405" s="227"/>
      <c r="D405" s="227"/>
      <c r="E405" s="227"/>
      <c r="F405" s="227"/>
    </row>
    <row r="406">
      <c r="A406" s="227"/>
      <c r="B406" s="227"/>
      <c r="C406" s="227"/>
      <c r="D406" s="227"/>
      <c r="E406" s="227"/>
      <c r="F406" s="227"/>
    </row>
    <row r="407">
      <c r="A407" s="227"/>
      <c r="B407" s="227"/>
      <c r="C407" s="227"/>
      <c r="D407" s="227"/>
      <c r="E407" s="227"/>
      <c r="F407" s="227"/>
    </row>
    <row r="408">
      <c r="A408" s="227"/>
      <c r="B408" s="227"/>
      <c r="C408" s="227"/>
      <c r="D408" s="227"/>
      <c r="E408" s="227"/>
      <c r="F408" s="227"/>
    </row>
    <row r="409">
      <c r="A409" s="227"/>
      <c r="B409" s="227"/>
      <c r="C409" s="227"/>
      <c r="D409" s="227"/>
      <c r="E409" s="227"/>
      <c r="F409" s="227"/>
    </row>
    <row r="410">
      <c r="A410" s="227"/>
      <c r="B410" s="227"/>
      <c r="C410" s="227"/>
      <c r="D410" s="227"/>
      <c r="E410" s="227"/>
      <c r="F410" s="227"/>
    </row>
    <row r="411">
      <c r="A411" s="227"/>
      <c r="B411" s="227"/>
      <c r="C411" s="227"/>
      <c r="D411" s="227"/>
      <c r="E411" s="227"/>
      <c r="F411" s="227"/>
    </row>
    <row r="412">
      <c r="A412" s="227"/>
      <c r="B412" s="227"/>
      <c r="C412" s="227"/>
      <c r="D412" s="227"/>
      <c r="E412" s="227"/>
      <c r="F412" s="227"/>
    </row>
    <row r="413">
      <c r="A413" s="227"/>
      <c r="B413" s="227"/>
      <c r="C413" s="227"/>
      <c r="D413" s="227"/>
      <c r="E413" s="227"/>
      <c r="F413" s="227"/>
    </row>
    <row r="414">
      <c r="A414" s="227"/>
      <c r="B414" s="227"/>
      <c r="C414" s="227"/>
      <c r="D414" s="227"/>
      <c r="E414" s="227"/>
      <c r="F414" s="227"/>
    </row>
    <row r="415">
      <c r="A415" s="227"/>
      <c r="B415" s="227"/>
      <c r="C415" s="227"/>
      <c r="D415" s="227"/>
      <c r="E415" s="227"/>
      <c r="F415" s="227"/>
    </row>
    <row r="416">
      <c r="A416" s="227"/>
      <c r="B416" s="227"/>
      <c r="C416" s="227"/>
      <c r="D416" s="227"/>
      <c r="E416" s="227"/>
      <c r="F416" s="227"/>
    </row>
    <row r="417">
      <c r="A417" s="227"/>
      <c r="B417" s="227"/>
      <c r="C417" s="227"/>
      <c r="D417" s="227"/>
      <c r="E417" s="227"/>
      <c r="F417" s="227"/>
    </row>
    <row r="418">
      <c r="A418" s="227"/>
      <c r="B418" s="227"/>
      <c r="C418" s="227"/>
      <c r="D418" s="227"/>
      <c r="E418" s="227"/>
      <c r="F418" s="227"/>
    </row>
    <row r="419">
      <c r="A419" s="227"/>
      <c r="B419" s="227"/>
      <c r="C419" s="227"/>
      <c r="D419" s="227"/>
      <c r="E419" s="227"/>
      <c r="F419" s="227"/>
    </row>
    <row r="420">
      <c r="A420" s="227"/>
      <c r="B420" s="227"/>
      <c r="C420" s="227"/>
      <c r="D420" s="227"/>
      <c r="E420" s="227"/>
      <c r="F420" s="227"/>
    </row>
    <row r="421">
      <c r="A421" s="227"/>
      <c r="B421" s="227"/>
      <c r="C421" s="227"/>
      <c r="D421" s="227"/>
      <c r="E421" s="227"/>
      <c r="F421" s="227"/>
    </row>
    <row r="422">
      <c r="A422" s="227"/>
      <c r="B422" s="227"/>
      <c r="C422" s="227"/>
      <c r="D422" s="227"/>
      <c r="E422" s="227"/>
      <c r="F422" s="227"/>
    </row>
    <row r="423">
      <c r="A423" s="227"/>
      <c r="B423" s="227"/>
      <c r="C423" s="227"/>
      <c r="D423" s="227"/>
      <c r="E423" s="227"/>
      <c r="F423" s="227"/>
    </row>
    <row r="424">
      <c r="A424" s="227"/>
      <c r="B424" s="227"/>
      <c r="C424" s="227"/>
      <c r="D424" s="227"/>
      <c r="E424" s="227"/>
      <c r="F424" s="227"/>
    </row>
    <row r="425">
      <c r="A425" s="227"/>
      <c r="B425" s="227"/>
      <c r="C425" s="227"/>
      <c r="D425" s="227"/>
      <c r="E425" s="227"/>
      <c r="F425" s="227"/>
    </row>
    <row r="426">
      <c r="A426" s="227"/>
      <c r="B426" s="227"/>
      <c r="C426" s="227"/>
      <c r="D426" s="227"/>
      <c r="E426" s="227"/>
      <c r="F426" s="227"/>
    </row>
    <row r="427">
      <c r="A427" s="227"/>
      <c r="B427" s="227"/>
      <c r="C427" s="227"/>
      <c r="D427" s="227"/>
      <c r="E427" s="227"/>
      <c r="F427" s="227"/>
    </row>
    <row r="428">
      <c r="A428" s="227"/>
      <c r="B428" s="227"/>
      <c r="C428" s="227"/>
      <c r="D428" s="227"/>
      <c r="E428" s="227"/>
      <c r="F428" s="227"/>
    </row>
    <row r="429">
      <c r="A429" s="227"/>
      <c r="B429" s="227"/>
      <c r="C429" s="227"/>
      <c r="D429" s="227"/>
      <c r="E429" s="227"/>
      <c r="F429" s="227"/>
    </row>
    <row r="430">
      <c r="A430" s="227"/>
      <c r="B430" s="227"/>
      <c r="C430" s="227"/>
      <c r="D430" s="227"/>
      <c r="E430" s="227"/>
      <c r="F430" s="227"/>
    </row>
    <row r="431">
      <c r="A431" s="227"/>
      <c r="B431" s="227"/>
      <c r="C431" s="227"/>
      <c r="D431" s="227"/>
      <c r="E431" s="227"/>
      <c r="F431" s="227"/>
    </row>
    <row r="432">
      <c r="A432" s="227"/>
      <c r="B432" s="227"/>
      <c r="C432" s="227"/>
      <c r="D432" s="227"/>
      <c r="E432" s="227"/>
      <c r="F432" s="227"/>
    </row>
    <row r="433">
      <c r="A433" s="227"/>
      <c r="B433" s="227"/>
      <c r="C433" s="227"/>
      <c r="D433" s="227"/>
      <c r="E433" s="227"/>
      <c r="F433" s="227"/>
    </row>
    <row r="434">
      <c r="A434" s="227"/>
      <c r="B434" s="227"/>
      <c r="C434" s="227"/>
      <c r="D434" s="227"/>
      <c r="E434" s="227"/>
      <c r="F434" s="227"/>
    </row>
    <row r="435">
      <c r="A435" s="227"/>
      <c r="B435" s="227"/>
      <c r="C435" s="227"/>
      <c r="D435" s="227"/>
      <c r="E435" s="227"/>
      <c r="F435" s="227"/>
    </row>
    <row r="436">
      <c r="A436" s="227"/>
      <c r="B436" s="227"/>
      <c r="C436" s="227"/>
      <c r="D436" s="227"/>
      <c r="E436" s="227"/>
      <c r="F436" s="227"/>
    </row>
    <row r="437">
      <c r="A437" s="227"/>
      <c r="B437" s="227"/>
      <c r="C437" s="227"/>
      <c r="D437" s="227"/>
      <c r="E437" s="227"/>
      <c r="F437" s="227"/>
    </row>
    <row r="438">
      <c r="A438" s="227"/>
      <c r="B438" s="227"/>
      <c r="C438" s="227"/>
      <c r="D438" s="227"/>
      <c r="E438" s="227"/>
      <c r="F438" s="227"/>
    </row>
    <row r="439">
      <c r="A439" s="227"/>
      <c r="B439" s="227"/>
      <c r="C439" s="227"/>
      <c r="D439" s="227"/>
      <c r="E439" s="227"/>
      <c r="F439" s="227"/>
    </row>
    <row r="440">
      <c r="A440" s="227"/>
      <c r="B440" s="227"/>
      <c r="C440" s="227"/>
      <c r="D440" s="227"/>
      <c r="E440" s="227"/>
      <c r="F440" s="227"/>
    </row>
    <row r="441">
      <c r="A441" s="227"/>
      <c r="B441" s="227"/>
      <c r="C441" s="227"/>
      <c r="D441" s="227"/>
      <c r="E441" s="227"/>
      <c r="F441" s="227"/>
    </row>
    <row r="442">
      <c r="A442" s="227"/>
      <c r="B442" s="227"/>
      <c r="C442" s="227"/>
      <c r="D442" s="227"/>
      <c r="E442" s="227"/>
      <c r="F442" s="227"/>
    </row>
    <row r="443">
      <c r="A443" s="227"/>
      <c r="B443" s="227"/>
      <c r="C443" s="227"/>
      <c r="D443" s="227"/>
      <c r="E443" s="227"/>
      <c r="F443" s="227"/>
    </row>
    <row r="444">
      <c r="A444" s="227"/>
      <c r="B444" s="227"/>
      <c r="C444" s="227"/>
      <c r="D444" s="227"/>
      <c r="E444" s="227"/>
      <c r="F444" s="227"/>
    </row>
    <row r="445">
      <c r="A445" s="227"/>
      <c r="B445" s="227"/>
      <c r="C445" s="227"/>
      <c r="D445" s="227"/>
      <c r="E445" s="227"/>
      <c r="F445" s="227"/>
    </row>
    <row r="446">
      <c r="A446" s="227"/>
      <c r="B446" s="227"/>
      <c r="C446" s="227"/>
      <c r="D446" s="227"/>
      <c r="E446" s="227"/>
      <c r="F446" s="227"/>
    </row>
    <row r="447">
      <c r="A447" s="227"/>
      <c r="B447" s="227"/>
      <c r="C447" s="227"/>
      <c r="D447" s="227"/>
      <c r="E447" s="227"/>
      <c r="F447" s="227"/>
    </row>
    <row r="448">
      <c r="A448" s="227"/>
      <c r="B448" s="227"/>
      <c r="C448" s="227"/>
      <c r="D448" s="227"/>
      <c r="E448" s="227"/>
      <c r="F448" s="227"/>
    </row>
    <row r="449">
      <c r="A449" s="227"/>
      <c r="B449" s="227"/>
      <c r="C449" s="227"/>
      <c r="D449" s="227"/>
      <c r="E449" s="227"/>
      <c r="F449" s="227"/>
    </row>
    <row r="450">
      <c r="A450" s="227"/>
      <c r="B450" s="227"/>
      <c r="C450" s="227"/>
      <c r="D450" s="227"/>
      <c r="E450" s="227"/>
      <c r="F450" s="227"/>
    </row>
    <row r="451">
      <c r="A451" s="227"/>
      <c r="B451" s="227"/>
      <c r="C451" s="227"/>
      <c r="D451" s="227"/>
      <c r="E451" s="227"/>
      <c r="F451" s="227"/>
    </row>
    <row r="452">
      <c r="A452" s="227"/>
      <c r="B452" s="227"/>
      <c r="C452" s="227"/>
      <c r="D452" s="227"/>
      <c r="E452" s="227"/>
      <c r="F452" s="227"/>
    </row>
    <row r="453">
      <c r="A453" s="227"/>
      <c r="B453" s="227"/>
      <c r="C453" s="227"/>
      <c r="D453" s="227"/>
      <c r="E453" s="227"/>
      <c r="F453" s="227"/>
    </row>
    <row r="454">
      <c r="A454" s="227"/>
      <c r="B454" s="227"/>
      <c r="C454" s="227"/>
      <c r="D454" s="227"/>
      <c r="E454" s="227"/>
      <c r="F454" s="227"/>
    </row>
    <row r="455">
      <c r="A455" s="227"/>
      <c r="B455" s="227"/>
      <c r="C455" s="227"/>
      <c r="D455" s="227"/>
      <c r="E455" s="227"/>
      <c r="F455" s="227"/>
    </row>
    <row r="456">
      <c r="A456" s="227"/>
      <c r="B456" s="227"/>
      <c r="C456" s="227"/>
      <c r="D456" s="227"/>
      <c r="E456" s="227"/>
      <c r="F456" s="227"/>
    </row>
    <row r="457">
      <c r="A457" s="227"/>
      <c r="B457" s="227"/>
      <c r="C457" s="227"/>
      <c r="D457" s="227"/>
      <c r="E457" s="227"/>
      <c r="F457" s="227"/>
    </row>
    <row r="458">
      <c r="A458" s="227"/>
      <c r="B458" s="227"/>
      <c r="C458" s="227"/>
      <c r="D458" s="227"/>
      <c r="E458" s="227"/>
      <c r="F458" s="227"/>
    </row>
    <row r="459">
      <c r="A459" s="227"/>
      <c r="B459" s="227"/>
      <c r="C459" s="227"/>
      <c r="D459" s="227"/>
      <c r="E459" s="227"/>
      <c r="F459" s="227"/>
    </row>
    <row r="460">
      <c r="A460" s="227"/>
      <c r="B460" s="227"/>
      <c r="C460" s="227"/>
      <c r="D460" s="227"/>
      <c r="E460" s="227"/>
      <c r="F460" s="227"/>
    </row>
    <row r="461">
      <c r="A461" s="227"/>
      <c r="B461" s="227"/>
      <c r="C461" s="227"/>
      <c r="D461" s="227"/>
      <c r="E461" s="227"/>
      <c r="F461" s="227"/>
    </row>
    <row r="462">
      <c r="A462" s="227"/>
      <c r="B462" s="227"/>
      <c r="C462" s="227"/>
      <c r="D462" s="227"/>
      <c r="E462" s="227"/>
      <c r="F462" s="227"/>
    </row>
    <row r="463">
      <c r="A463" s="227"/>
      <c r="B463" s="227"/>
      <c r="C463" s="227"/>
      <c r="D463" s="227"/>
      <c r="E463" s="227"/>
      <c r="F463" s="227"/>
    </row>
    <row r="464">
      <c r="A464" s="227"/>
      <c r="B464" s="227"/>
      <c r="C464" s="227"/>
      <c r="D464" s="227"/>
      <c r="E464" s="227"/>
      <c r="F464" s="227"/>
    </row>
    <row r="465">
      <c r="A465" s="227"/>
      <c r="B465" s="227"/>
      <c r="C465" s="227"/>
      <c r="D465" s="227"/>
      <c r="E465" s="227"/>
      <c r="F465" s="227"/>
    </row>
    <row r="466">
      <c r="A466" s="227"/>
      <c r="B466" s="227"/>
      <c r="C466" s="227"/>
      <c r="D466" s="227"/>
      <c r="E466" s="227"/>
      <c r="F466" s="227"/>
    </row>
    <row r="467">
      <c r="A467" s="227"/>
      <c r="B467" s="227"/>
      <c r="C467" s="227"/>
      <c r="D467" s="227"/>
      <c r="E467" s="227"/>
      <c r="F467" s="227"/>
    </row>
    <row r="468">
      <c r="A468" s="227"/>
      <c r="B468" s="227"/>
      <c r="C468" s="227"/>
      <c r="D468" s="227"/>
      <c r="E468" s="227"/>
      <c r="F468" s="227"/>
    </row>
    <row r="469">
      <c r="A469" s="227"/>
      <c r="B469" s="227"/>
      <c r="C469" s="227"/>
      <c r="D469" s="227"/>
      <c r="E469" s="227"/>
      <c r="F469" s="227"/>
    </row>
    <row r="470">
      <c r="A470" s="227"/>
      <c r="B470" s="227"/>
      <c r="C470" s="227"/>
      <c r="D470" s="227"/>
      <c r="E470" s="227"/>
      <c r="F470" s="227"/>
    </row>
    <row r="471">
      <c r="A471" s="227"/>
      <c r="B471" s="227"/>
      <c r="C471" s="227"/>
      <c r="D471" s="227"/>
      <c r="E471" s="227"/>
      <c r="F471" s="227"/>
    </row>
    <row r="472">
      <c r="A472" s="227"/>
      <c r="B472" s="227"/>
      <c r="C472" s="227"/>
      <c r="D472" s="227"/>
      <c r="E472" s="227"/>
      <c r="F472" s="227"/>
    </row>
    <row r="473">
      <c r="A473" s="227"/>
      <c r="B473" s="227"/>
      <c r="C473" s="227"/>
      <c r="D473" s="227"/>
      <c r="E473" s="227"/>
      <c r="F473" s="227"/>
    </row>
    <row r="474">
      <c r="A474" s="227"/>
      <c r="B474" s="227"/>
      <c r="C474" s="227"/>
      <c r="D474" s="227"/>
      <c r="E474" s="227"/>
      <c r="F474" s="227"/>
    </row>
    <row r="475">
      <c r="A475" s="227"/>
      <c r="B475" s="227"/>
      <c r="C475" s="227"/>
      <c r="D475" s="227"/>
      <c r="E475" s="227"/>
      <c r="F475" s="227"/>
    </row>
    <row r="476">
      <c r="A476" s="227"/>
      <c r="B476" s="227"/>
      <c r="C476" s="227"/>
      <c r="D476" s="227"/>
      <c r="E476" s="227"/>
      <c r="F476" s="227"/>
    </row>
    <row r="477">
      <c r="A477" s="227"/>
      <c r="B477" s="227"/>
      <c r="C477" s="227"/>
      <c r="D477" s="227"/>
      <c r="E477" s="227"/>
      <c r="F477" s="227"/>
    </row>
    <row r="478">
      <c r="A478" s="227"/>
      <c r="B478" s="227"/>
      <c r="C478" s="227"/>
      <c r="D478" s="227"/>
      <c r="E478" s="227"/>
      <c r="F478" s="227"/>
    </row>
    <row r="479">
      <c r="A479" s="227"/>
      <c r="B479" s="227"/>
      <c r="C479" s="227"/>
      <c r="D479" s="227"/>
      <c r="E479" s="227"/>
      <c r="F479" s="227"/>
    </row>
    <row r="480">
      <c r="A480" s="227"/>
      <c r="B480" s="227"/>
      <c r="C480" s="227"/>
      <c r="D480" s="227"/>
      <c r="E480" s="227"/>
      <c r="F480" s="227"/>
    </row>
    <row r="481">
      <c r="A481" s="227"/>
      <c r="B481" s="227"/>
      <c r="C481" s="227"/>
      <c r="D481" s="227"/>
      <c r="E481" s="227"/>
      <c r="F481" s="227"/>
    </row>
    <row r="482">
      <c r="A482" s="227"/>
      <c r="B482" s="227"/>
      <c r="C482" s="227"/>
      <c r="D482" s="227"/>
      <c r="E482" s="227"/>
      <c r="F482" s="227"/>
    </row>
    <row r="483">
      <c r="A483" s="227"/>
      <c r="B483" s="227"/>
      <c r="C483" s="227"/>
      <c r="D483" s="227"/>
      <c r="E483" s="227"/>
      <c r="F483" s="227"/>
    </row>
    <row r="484">
      <c r="A484" s="227"/>
      <c r="B484" s="227"/>
      <c r="C484" s="227"/>
      <c r="D484" s="227"/>
      <c r="E484" s="227"/>
      <c r="F484" s="227"/>
    </row>
    <row r="485">
      <c r="A485" s="227"/>
      <c r="B485" s="227"/>
      <c r="C485" s="227"/>
      <c r="D485" s="227"/>
      <c r="E485" s="227"/>
      <c r="F485" s="227"/>
    </row>
    <row r="486">
      <c r="A486" s="227"/>
      <c r="B486" s="227"/>
      <c r="C486" s="227"/>
      <c r="D486" s="227"/>
      <c r="E486" s="227"/>
      <c r="F486" s="227"/>
    </row>
    <row r="487">
      <c r="A487" s="227"/>
      <c r="B487" s="227"/>
      <c r="C487" s="227"/>
      <c r="D487" s="227"/>
      <c r="E487" s="227"/>
      <c r="F487" s="227"/>
    </row>
    <row r="488">
      <c r="A488" s="227"/>
      <c r="B488" s="227"/>
      <c r="C488" s="227"/>
      <c r="D488" s="227"/>
      <c r="E488" s="227"/>
      <c r="F488" s="227"/>
    </row>
    <row r="489">
      <c r="A489" s="227"/>
      <c r="B489" s="227"/>
      <c r="C489" s="227"/>
      <c r="D489" s="227"/>
      <c r="E489" s="227"/>
      <c r="F489" s="227"/>
    </row>
    <row r="490">
      <c r="A490" s="227"/>
      <c r="B490" s="227"/>
      <c r="C490" s="227"/>
      <c r="D490" s="227"/>
      <c r="E490" s="227"/>
      <c r="F490" s="227"/>
    </row>
    <row r="491">
      <c r="A491" s="227"/>
      <c r="B491" s="227"/>
      <c r="C491" s="227"/>
      <c r="D491" s="227"/>
      <c r="E491" s="227"/>
      <c r="F491" s="227"/>
    </row>
    <row r="492">
      <c r="A492" s="227"/>
      <c r="B492" s="227"/>
      <c r="C492" s="227"/>
      <c r="D492" s="227"/>
      <c r="E492" s="227"/>
      <c r="F492" s="227"/>
    </row>
    <row r="493">
      <c r="A493" s="227"/>
      <c r="B493" s="227"/>
      <c r="C493" s="227"/>
      <c r="D493" s="227"/>
      <c r="E493" s="227"/>
      <c r="F493" s="227"/>
    </row>
    <row r="494">
      <c r="A494" s="227"/>
      <c r="B494" s="227"/>
      <c r="C494" s="227"/>
      <c r="D494" s="227"/>
      <c r="E494" s="227"/>
      <c r="F494" s="227"/>
    </row>
    <row r="495">
      <c r="A495" s="227"/>
      <c r="B495" s="227"/>
      <c r="C495" s="227"/>
      <c r="D495" s="227"/>
      <c r="E495" s="227"/>
      <c r="F495" s="227"/>
    </row>
    <row r="496">
      <c r="A496" s="227"/>
      <c r="B496" s="227"/>
      <c r="C496" s="227"/>
      <c r="D496" s="227"/>
      <c r="E496" s="227"/>
      <c r="F496" s="227"/>
    </row>
    <row r="497">
      <c r="A497" s="227"/>
      <c r="B497" s="227"/>
      <c r="C497" s="227"/>
      <c r="D497" s="227"/>
      <c r="E497" s="227"/>
      <c r="F497" s="227"/>
    </row>
    <row r="498">
      <c r="A498" s="227"/>
      <c r="B498" s="227"/>
      <c r="C498" s="227"/>
      <c r="D498" s="227"/>
      <c r="E498" s="227"/>
      <c r="F498" s="227"/>
    </row>
    <row r="499">
      <c r="A499" s="227"/>
      <c r="B499" s="227"/>
      <c r="C499" s="227"/>
      <c r="D499" s="227"/>
      <c r="E499" s="227"/>
      <c r="F499" s="227"/>
    </row>
    <row r="500">
      <c r="A500" s="227"/>
      <c r="B500" s="227"/>
      <c r="C500" s="227"/>
      <c r="D500" s="227"/>
      <c r="E500" s="227"/>
      <c r="F500" s="227"/>
    </row>
    <row r="501">
      <c r="A501" s="227"/>
      <c r="B501" s="227"/>
      <c r="C501" s="227"/>
      <c r="D501" s="227"/>
      <c r="E501" s="227"/>
      <c r="F501" s="227"/>
    </row>
    <row r="502">
      <c r="A502" s="227"/>
      <c r="B502" s="227"/>
      <c r="C502" s="227"/>
      <c r="D502" s="227"/>
      <c r="E502" s="227"/>
      <c r="F502" s="227"/>
    </row>
    <row r="503">
      <c r="A503" s="227"/>
      <c r="B503" s="227"/>
      <c r="C503" s="227"/>
      <c r="D503" s="227"/>
      <c r="E503" s="227"/>
      <c r="F503" s="227"/>
    </row>
    <row r="504">
      <c r="A504" s="227"/>
      <c r="B504" s="227"/>
      <c r="C504" s="227"/>
      <c r="D504" s="227"/>
      <c r="E504" s="227"/>
      <c r="F504" s="227"/>
    </row>
    <row r="505">
      <c r="A505" s="227"/>
      <c r="B505" s="227"/>
      <c r="C505" s="227"/>
      <c r="D505" s="227"/>
      <c r="E505" s="227"/>
      <c r="F505" s="227"/>
    </row>
    <row r="506">
      <c r="A506" s="227"/>
      <c r="B506" s="227"/>
      <c r="C506" s="227"/>
      <c r="D506" s="227"/>
      <c r="E506" s="227"/>
      <c r="F506" s="227"/>
    </row>
    <row r="507">
      <c r="A507" s="227"/>
      <c r="B507" s="227"/>
      <c r="C507" s="227"/>
      <c r="D507" s="227"/>
      <c r="E507" s="227"/>
      <c r="F507" s="227"/>
    </row>
    <row r="508">
      <c r="A508" s="227"/>
      <c r="B508" s="227"/>
      <c r="C508" s="227"/>
      <c r="D508" s="227"/>
      <c r="E508" s="227"/>
      <c r="F508" s="227"/>
    </row>
    <row r="509">
      <c r="A509" s="227"/>
      <c r="B509" s="227"/>
      <c r="C509" s="227"/>
      <c r="D509" s="227"/>
      <c r="E509" s="227"/>
      <c r="F509" s="227"/>
    </row>
    <row r="510">
      <c r="A510" s="227"/>
      <c r="B510" s="227"/>
      <c r="C510" s="227"/>
      <c r="D510" s="227"/>
      <c r="E510" s="227"/>
      <c r="F510" s="227"/>
    </row>
    <row r="511">
      <c r="A511" s="227"/>
      <c r="B511" s="227"/>
      <c r="C511" s="227"/>
      <c r="D511" s="227"/>
      <c r="E511" s="227"/>
      <c r="F511" s="227"/>
    </row>
    <row r="512">
      <c r="A512" s="227"/>
      <c r="B512" s="227"/>
      <c r="C512" s="227"/>
      <c r="D512" s="227"/>
      <c r="E512" s="227"/>
      <c r="F512" s="227"/>
    </row>
    <row r="513">
      <c r="A513" s="227"/>
      <c r="B513" s="227"/>
      <c r="C513" s="227"/>
      <c r="D513" s="227"/>
      <c r="E513" s="227"/>
      <c r="F513" s="227"/>
    </row>
    <row r="514">
      <c r="A514" s="227"/>
      <c r="B514" s="227"/>
      <c r="C514" s="227"/>
      <c r="D514" s="227"/>
      <c r="E514" s="227"/>
      <c r="F514" s="227"/>
    </row>
    <row r="515">
      <c r="A515" s="227"/>
      <c r="B515" s="227"/>
      <c r="C515" s="227"/>
      <c r="D515" s="227"/>
      <c r="E515" s="227"/>
      <c r="F515" s="227"/>
    </row>
    <row r="516">
      <c r="A516" s="227"/>
      <c r="B516" s="227"/>
      <c r="C516" s="227"/>
      <c r="D516" s="227"/>
      <c r="E516" s="227"/>
      <c r="F516" s="227"/>
    </row>
    <row r="517">
      <c r="A517" s="227"/>
      <c r="B517" s="227"/>
      <c r="C517" s="227"/>
      <c r="D517" s="227"/>
      <c r="E517" s="227"/>
      <c r="F517" s="227"/>
    </row>
    <row r="518">
      <c r="A518" s="227"/>
      <c r="B518" s="227"/>
      <c r="C518" s="227"/>
      <c r="D518" s="227"/>
      <c r="E518" s="227"/>
      <c r="F518" s="227"/>
    </row>
    <row r="519">
      <c r="A519" s="227"/>
      <c r="B519" s="227"/>
      <c r="C519" s="227"/>
      <c r="D519" s="227"/>
      <c r="E519" s="227"/>
      <c r="F519" s="227"/>
    </row>
    <row r="520">
      <c r="A520" s="227"/>
      <c r="B520" s="227"/>
      <c r="C520" s="227"/>
      <c r="D520" s="227"/>
      <c r="E520" s="227"/>
      <c r="F520" s="227"/>
    </row>
    <row r="521">
      <c r="A521" s="227"/>
      <c r="B521" s="227"/>
      <c r="C521" s="227"/>
      <c r="D521" s="227"/>
      <c r="E521" s="227"/>
      <c r="F521" s="227"/>
    </row>
    <row r="522">
      <c r="A522" s="227"/>
      <c r="B522" s="227"/>
      <c r="C522" s="227"/>
      <c r="D522" s="227"/>
      <c r="E522" s="227"/>
      <c r="F522" s="227"/>
    </row>
    <row r="523">
      <c r="A523" s="227"/>
      <c r="B523" s="227"/>
      <c r="C523" s="227"/>
      <c r="D523" s="227"/>
      <c r="E523" s="227"/>
      <c r="F523" s="227"/>
    </row>
    <row r="524">
      <c r="A524" s="227"/>
      <c r="B524" s="227"/>
      <c r="C524" s="227"/>
      <c r="D524" s="227"/>
      <c r="E524" s="227"/>
      <c r="F524" s="227"/>
    </row>
    <row r="525">
      <c r="A525" s="227"/>
      <c r="B525" s="227"/>
      <c r="C525" s="227"/>
      <c r="D525" s="227"/>
      <c r="E525" s="227"/>
      <c r="F525" s="227"/>
    </row>
    <row r="526">
      <c r="A526" s="227"/>
      <c r="B526" s="227"/>
      <c r="C526" s="227"/>
      <c r="D526" s="227"/>
      <c r="E526" s="227"/>
      <c r="F526" s="227"/>
    </row>
    <row r="527">
      <c r="A527" s="227"/>
      <c r="B527" s="227"/>
      <c r="C527" s="227"/>
      <c r="D527" s="227"/>
      <c r="E527" s="227"/>
      <c r="F527" s="227"/>
    </row>
    <row r="528">
      <c r="A528" s="227"/>
      <c r="B528" s="227"/>
      <c r="C528" s="227"/>
      <c r="D528" s="227"/>
      <c r="E528" s="227"/>
      <c r="F528" s="227"/>
    </row>
    <row r="529">
      <c r="A529" s="227"/>
      <c r="B529" s="227"/>
      <c r="C529" s="227"/>
      <c r="D529" s="227"/>
      <c r="E529" s="227"/>
      <c r="F529" s="227"/>
    </row>
    <row r="530">
      <c r="A530" s="227"/>
      <c r="B530" s="227"/>
      <c r="C530" s="227"/>
      <c r="D530" s="227"/>
      <c r="E530" s="227"/>
      <c r="F530" s="227"/>
    </row>
    <row r="531">
      <c r="A531" s="227"/>
      <c r="B531" s="227"/>
      <c r="C531" s="227"/>
      <c r="D531" s="227"/>
      <c r="E531" s="227"/>
      <c r="F531" s="227"/>
    </row>
    <row r="532">
      <c r="A532" s="227"/>
      <c r="B532" s="227"/>
      <c r="C532" s="227"/>
      <c r="D532" s="227"/>
      <c r="E532" s="227"/>
      <c r="F532" s="227"/>
    </row>
    <row r="533">
      <c r="A533" s="227"/>
      <c r="B533" s="227"/>
      <c r="C533" s="227"/>
      <c r="D533" s="227"/>
      <c r="E533" s="227"/>
      <c r="F533" s="227"/>
    </row>
    <row r="534">
      <c r="A534" s="227"/>
      <c r="B534" s="227"/>
      <c r="C534" s="227"/>
      <c r="D534" s="227"/>
      <c r="E534" s="227"/>
      <c r="F534" s="227"/>
    </row>
    <row r="535">
      <c r="A535" s="227"/>
      <c r="B535" s="227"/>
      <c r="C535" s="227"/>
      <c r="D535" s="227"/>
      <c r="E535" s="227"/>
      <c r="F535" s="227"/>
    </row>
    <row r="536">
      <c r="A536" s="227"/>
      <c r="B536" s="227"/>
      <c r="C536" s="227"/>
      <c r="D536" s="227"/>
      <c r="E536" s="227"/>
      <c r="F536" s="227"/>
    </row>
    <row r="537">
      <c r="A537" s="227"/>
      <c r="B537" s="227"/>
      <c r="C537" s="227"/>
      <c r="D537" s="227"/>
      <c r="E537" s="227"/>
      <c r="F537" s="227"/>
    </row>
    <row r="538">
      <c r="A538" s="227"/>
      <c r="B538" s="227"/>
      <c r="C538" s="227"/>
      <c r="D538" s="227"/>
      <c r="E538" s="227"/>
      <c r="F538" s="227"/>
    </row>
    <row r="539">
      <c r="A539" s="227"/>
      <c r="B539" s="227"/>
      <c r="C539" s="227"/>
      <c r="D539" s="227"/>
      <c r="E539" s="227"/>
      <c r="F539" s="227"/>
    </row>
    <row r="540">
      <c r="A540" s="227"/>
      <c r="B540" s="227"/>
      <c r="C540" s="227"/>
      <c r="D540" s="227"/>
      <c r="E540" s="227"/>
      <c r="F540" s="227"/>
    </row>
    <row r="541">
      <c r="A541" s="227"/>
      <c r="B541" s="227"/>
      <c r="C541" s="227"/>
      <c r="D541" s="227"/>
      <c r="E541" s="227"/>
      <c r="F541" s="227"/>
    </row>
    <row r="542">
      <c r="A542" s="227"/>
      <c r="B542" s="227"/>
      <c r="C542" s="227"/>
      <c r="D542" s="227"/>
      <c r="E542" s="227"/>
      <c r="F542" s="227"/>
    </row>
    <row r="543">
      <c r="A543" s="227"/>
      <c r="B543" s="227"/>
      <c r="C543" s="227"/>
      <c r="D543" s="227"/>
      <c r="E543" s="227"/>
      <c r="F543" s="227"/>
    </row>
    <row r="544">
      <c r="A544" s="227"/>
      <c r="B544" s="227"/>
      <c r="C544" s="227"/>
      <c r="D544" s="227"/>
      <c r="E544" s="227"/>
      <c r="F544" s="227"/>
    </row>
    <row r="545">
      <c r="A545" s="227"/>
      <c r="B545" s="227"/>
      <c r="C545" s="227"/>
      <c r="D545" s="227"/>
      <c r="E545" s="227"/>
      <c r="F545" s="227"/>
    </row>
    <row r="546">
      <c r="A546" s="227"/>
      <c r="B546" s="227"/>
      <c r="C546" s="227"/>
      <c r="D546" s="227"/>
      <c r="E546" s="227"/>
      <c r="F546" s="227"/>
    </row>
    <row r="547">
      <c r="A547" s="227"/>
      <c r="B547" s="227"/>
      <c r="C547" s="227"/>
      <c r="D547" s="227"/>
      <c r="E547" s="227"/>
      <c r="F547" s="227"/>
    </row>
    <row r="548">
      <c r="A548" s="227"/>
      <c r="B548" s="227"/>
      <c r="C548" s="227"/>
      <c r="D548" s="227"/>
      <c r="E548" s="227"/>
      <c r="F548" s="227"/>
    </row>
    <row r="549">
      <c r="A549" s="227"/>
      <c r="B549" s="227"/>
      <c r="C549" s="227"/>
      <c r="D549" s="227"/>
      <c r="E549" s="227"/>
      <c r="F549" s="227"/>
    </row>
    <row r="550">
      <c r="A550" s="227"/>
      <c r="B550" s="227"/>
      <c r="C550" s="227"/>
      <c r="D550" s="227"/>
      <c r="E550" s="227"/>
      <c r="F550" s="227"/>
    </row>
    <row r="551">
      <c r="A551" s="227"/>
      <c r="B551" s="227"/>
      <c r="C551" s="227"/>
      <c r="D551" s="227"/>
      <c r="E551" s="227"/>
      <c r="F551" s="227"/>
    </row>
    <row r="552">
      <c r="A552" s="227"/>
      <c r="B552" s="227"/>
      <c r="C552" s="227"/>
      <c r="D552" s="227"/>
      <c r="E552" s="227"/>
      <c r="F552" s="227"/>
    </row>
    <row r="553">
      <c r="A553" s="227"/>
      <c r="B553" s="227"/>
      <c r="C553" s="227"/>
      <c r="D553" s="227"/>
      <c r="E553" s="227"/>
      <c r="F553" s="227"/>
    </row>
    <row r="554">
      <c r="A554" s="227"/>
      <c r="B554" s="227"/>
      <c r="C554" s="227"/>
      <c r="D554" s="227"/>
      <c r="E554" s="227"/>
      <c r="F554" s="227"/>
    </row>
    <row r="555">
      <c r="A555" s="227"/>
      <c r="B555" s="227"/>
      <c r="C555" s="227"/>
      <c r="D555" s="227"/>
      <c r="E555" s="227"/>
      <c r="F555" s="227"/>
    </row>
    <row r="556">
      <c r="A556" s="227"/>
      <c r="B556" s="227"/>
      <c r="C556" s="227"/>
      <c r="D556" s="227"/>
      <c r="E556" s="227"/>
      <c r="F556" s="227"/>
    </row>
    <row r="557">
      <c r="A557" s="227"/>
      <c r="B557" s="227"/>
      <c r="C557" s="227"/>
      <c r="D557" s="227"/>
      <c r="E557" s="227"/>
      <c r="F557" s="227"/>
    </row>
    <row r="558">
      <c r="A558" s="227"/>
      <c r="B558" s="227"/>
      <c r="C558" s="227"/>
      <c r="D558" s="227"/>
      <c r="E558" s="227"/>
      <c r="F558" s="227"/>
    </row>
    <row r="559">
      <c r="A559" s="227"/>
      <c r="B559" s="227"/>
      <c r="C559" s="227"/>
      <c r="D559" s="227"/>
      <c r="E559" s="227"/>
      <c r="F559" s="227"/>
    </row>
    <row r="560">
      <c r="A560" s="227"/>
      <c r="B560" s="227"/>
      <c r="C560" s="227"/>
      <c r="D560" s="227"/>
      <c r="E560" s="227"/>
      <c r="F560" s="227"/>
    </row>
    <row r="561">
      <c r="A561" s="227"/>
      <c r="B561" s="227"/>
      <c r="C561" s="227"/>
      <c r="D561" s="227"/>
      <c r="E561" s="227"/>
      <c r="F561" s="227"/>
    </row>
    <row r="562">
      <c r="A562" s="227"/>
      <c r="B562" s="227"/>
      <c r="C562" s="227"/>
      <c r="D562" s="227"/>
      <c r="E562" s="227"/>
      <c r="F562" s="227"/>
    </row>
    <row r="563">
      <c r="A563" s="227"/>
      <c r="B563" s="227"/>
      <c r="C563" s="227"/>
      <c r="D563" s="227"/>
      <c r="E563" s="227"/>
      <c r="F563" s="227"/>
    </row>
    <row r="564">
      <c r="A564" s="227"/>
      <c r="B564" s="227"/>
      <c r="C564" s="227"/>
      <c r="D564" s="227"/>
      <c r="E564" s="227"/>
      <c r="F564" s="227"/>
    </row>
    <row r="565">
      <c r="A565" s="227"/>
      <c r="B565" s="227"/>
      <c r="C565" s="227"/>
      <c r="D565" s="227"/>
      <c r="E565" s="227"/>
      <c r="F565" s="227"/>
    </row>
    <row r="566">
      <c r="A566" s="227"/>
      <c r="B566" s="227"/>
      <c r="C566" s="227"/>
      <c r="D566" s="227"/>
      <c r="E566" s="227"/>
      <c r="F566" s="227"/>
    </row>
    <row r="567">
      <c r="A567" s="227"/>
      <c r="B567" s="227"/>
      <c r="C567" s="227"/>
      <c r="D567" s="227"/>
      <c r="E567" s="227"/>
      <c r="F567" s="227"/>
    </row>
    <row r="568">
      <c r="A568" s="227"/>
      <c r="B568" s="227"/>
      <c r="C568" s="227"/>
      <c r="D568" s="227"/>
      <c r="E568" s="227"/>
      <c r="F568" s="227"/>
    </row>
    <row r="569">
      <c r="A569" s="227"/>
      <c r="B569" s="227"/>
      <c r="C569" s="227"/>
      <c r="D569" s="227"/>
      <c r="E569" s="227"/>
      <c r="F569" s="227"/>
    </row>
    <row r="570">
      <c r="A570" s="227"/>
      <c r="B570" s="227"/>
      <c r="C570" s="227"/>
      <c r="D570" s="227"/>
      <c r="E570" s="227"/>
      <c r="F570" s="227"/>
    </row>
    <row r="571">
      <c r="A571" s="227"/>
      <c r="B571" s="227"/>
      <c r="C571" s="227"/>
      <c r="D571" s="227"/>
      <c r="E571" s="227"/>
      <c r="F571" s="227"/>
    </row>
    <row r="572">
      <c r="A572" s="227"/>
      <c r="B572" s="227"/>
      <c r="C572" s="227"/>
      <c r="D572" s="227"/>
      <c r="E572" s="227"/>
      <c r="F572" s="227"/>
    </row>
    <row r="573">
      <c r="A573" s="227"/>
      <c r="B573" s="227"/>
      <c r="C573" s="227"/>
      <c r="D573" s="227"/>
      <c r="E573" s="227"/>
      <c r="F573" s="227"/>
    </row>
    <row r="574">
      <c r="A574" s="227"/>
      <c r="B574" s="227"/>
      <c r="C574" s="227"/>
      <c r="D574" s="227"/>
      <c r="E574" s="227"/>
      <c r="F574" s="227"/>
    </row>
    <row r="575">
      <c r="A575" s="227"/>
      <c r="B575" s="227"/>
      <c r="C575" s="227"/>
      <c r="D575" s="227"/>
      <c r="E575" s="227"/>
      <c r="F575" s="227"/>
    </row>
    <row r="576">
      <c r="A576" s="227"/>
      <c r="B576" s="227"/>
      <c r="C576" s="227"/>
      <c r="D576" s="227"/>
      <c r="E576" s="227"/>
      <c r="F576" s="227"/>
    </row>
    <row r="577">
      <c r="A577" s="227"/>
      <c r="B577" s="227"/>
      <c r="C577" s="227"/>
      <c r="D577" s="227"/>
      <c r="E577" s="227"/>
      <c r="F577" s="227"/>
    </row>
    <row r="578">
      <c r="A578" s="227"/>
      <c r="B578" s="227"/>
      <c r="C578" s="227"/>
      <c r="D578" s="227"/>
      <c r="E578" s="227"/>
      <c r="F578" s="227"/>
    </row>
    <row r="579">
      <c r="A579" s="227"/>
      <c r="B579" s="227"/>
      <c r="C579" s="227"/>
      <c r="D579" s="227"/>
      <c r="E579" s="227"/>
      <c r="F579" s="227"/>
    </row>
    <row r="580">
      <c r="A580" s="227"/>
      <c r="B580" s="227"/>
      <c r="C580" s="227"/>
      <c r="D580" s="227"/>
      <c r="E580" s="227"/>
      <c r="F580" s="227"/>
    </row>
    <row r="581">
      <c r="A581" s="227"/>
      <c r="B581" s="227"/>
      <c r="C581" s="227"/>
      <c r="D581" s="227"/>
      <c r="E581" s="227"/>
      <c r="F581" s="227"/>
    </row>
    <row r="582">
      <c r="A582" s="227"/>
      <c r="B582" s="227"/>
      <c r="C582" s="227"/>
      <c r="D582" s="227"/>
      <c r="E582" s="227"/>
      <c r="F582" s="227"/>
    </row>
    <row r="583">
      <c r="A583" s="227"/>
      <c r="B583" s="227"/>
      <c r="C583" s="227"/>
      <c r="D583" s="227"/>
      <c r="E583" s="227"/>
      <c r="F583" s="227"/>
    </row>
    <row r="584">
      <c r="A584" s="227"/>
      <c r="B584" s="227"/>
      <c r="C584" s="227"/>
      <c r="D584" s="227"/>
      <c r="E584" s="227"/>
      <c r="F584" s="227"/>
    </row>
    <row r="585">
      <c r="A585" s="227"/>
      <c r="B585" s="227"/>
      <c r="C585" s="227"/>
      <c r="D585" s="227"/>
      <c r="E585" s="227"/>
      <c r="F585" s="227"/>
    </row>
    <row r="586">
      <c r="A586" s="227"/>
      <c r="B586" s="227"/>
      <c r="C586" s="227"/>
      <c r="D586" s="227"/>
      <c r="E586" s="227"/>
      <c r="F586" s="227"/>
    </row>
    <row r="587">
      <c r="A587" s="227"/>
      <c r="B587" s="227"/>
      <c r="C587" s="227"/>
      <c r="D587" s="227"/>
      <c r="E587" s="227"/>
      <c r="F587" s="227"/>
    </row>
    <row r="588">
      <c r="A588" s="227"/>
      <c r="B588" s="227"/>
      <c r="C588" s="227"/>
      <c r="D588" s="227"/>
      <c r="E588" s="227"/>
      <c r="F588" s="227"/>
    </row>
    <row r="589">
      <c r="A589" s="227"/>
      <c r="B589" s="227"/>
      <c r="C589" s="227"/>
      <c r="D589" s="227"/>
      <c r="E589" s="227"/>
      <c r="F589" s="227"/>
    </row>
    <row r="590">
      <c r="A590" s="227"/>
      <c r="B590" s="227"/>
      <c r="C590" s="227"/>
      <c r="D590" s="227"/>
      <c r="E590" s="227"/>
      <c r="F590" s="227"/>
    </row>
    <row r="591">
      <c r="A591" s="227"/>
      <c r="B591" s="227"/>
      <c r="C591" s="227"/>
      <c r="D591" s="227"/>
      <c r="E591" s="227"/>
      <c r="F591" s="227"/>
    </row>
    <row r="592">
      <c r="A592" s="227"/>
      <c r="B592" s="227"/>
      <c r="C592" s="227"/>
      <c r="D592" s="227"/>
      <c r="E592" s="227"/>
      <c r="F592" s="227"/>
    </row>
    <row r="593">
      <c r="A593" s="227"/>
      <c r="B593" s="227"/>
      <c r="C593" s="227"/>
      <c r="D593" s="227"/>
      <c r="E593" s="227"/>
      <c r="F593" s="227"/>
    </row>
    <row r="594">
      <c r="A594" s="227"/>
      <c r="B594" s="227"/>
      <c r="C594" s="227"/>
      <c r="D594" s="227"/>
      <c r="E594" s="227"/>
      <c r="F594" s="227"/>
    </row>
    <row r="595">
      <c r="A595" s="227"/>
      <c r="B595" s="227"/>
      <c r="C595" s="227"/>
      <c r="D595" s="227"/>
      <c r="E595" s="227"/>
      <c r="F595" s="227"/>
    </row>
    <row r="596">
      <c r="A596" s="227"/>
      <c r="B596" s="227"/>
      <c r="C596" s="227"/>
      <c r="D596" s="227"/>
      <c r="E596" s="227"/>
      <c r="F596" s="227"/>
    </row>
    <row r="597">
      <c r="A597" s="227"/>
      <c r="B597" s="227"/>
      <c r="C597" s="227"/>
      <c r="D597" s="227"/>
      <c r="E597" s="227"/>
      <c r="F597" s="227"/>
    </row>
    <row r="598">
      <c r="A598" s="227"/>
      <c r="B598" s="227"/>
      <c r="C598" s="227"/>
      <c r="D598" s="227"/>
      <c r="E598" s="227"/>
      <c r="F598" s="227"/>
    </row>
    <row r="599">
      <c r="A599" s="227"/>
      <c r="B599" s="227"/>
      <c r="C599" s="227"/>
      <c r="D599" s="227"/>
      <c r="E599" s="227"/>
      <c r="F599" s="227"/>
    </row>
    <row r="600">
      <c r="A600" s="227"/>
      <c r="B600" s="227"/>
      <c r="C600" s="227"/>
      <c r="D600" s="227"/>
      <c r="E600" s="227"/>
      <c r="F600" s="227"/>
    </row>
    <row r="601">
      <c r="A601" s="227"/>
      <c r="B601" s="227"/>
      <c r="C601" s="227"/>
      <c r="D601" s="227"/>
      <c r="E601" s="227"/>
      <c r="F601" s="227"/>
    </row>
    <row r="602">
      <c r="A602" s="227"/>
      <c r="B602" s="227"/>
      <c r="C602" s="227"/>
      <c r="D602" s="227"/>
      <c r="E602" s="227"/>
      <c r="F602" s="227"/>
    </row>
    <row r="603">
      <c r="A603" s="227"/>
      <c r="B603" s="227"/>
      <c r="C603" s="227"/>
      <c r="D603" s="227"/>
      <c r="E603" s="227"/>
      <c r="F603" s="227"/>
    </row>
    <row r="604">
      <c r="A604" s="227"/>
      <c r="B604" s="227"/>
      <c r="C604" s="227"/>
      <c r="D604" s="227"/>
      <c r="E604" s="227"/>
      <c r="F604" s="227"/>
    </row>
    <row r="605">
      <c r="A605" s="227"/>
      <c r="B605" s="227"/>
      <c r="C605" s="227"/>
      <c r="D605" s="227"/>
      <c r="E605" s="227"/>
      <c r="F605" s="227"/>
    </row>
    <row r="606">
      <c r="A606" s="227"/>
      <c r="B606" s="227"/>
      <c r="C606" s="227"/>
      <c r="D606" s="227"/>
      <c r="E606" s="227"/>
      <c r="F606" s="227"/>
    </row>
    <row r="607">
      <c r="A607" s="227"/>
      <c r="B607" s="227"/>
      <c r="C607" s="227"/>
      <c r="D607" s="227"/>
      <c r="E607" s="227"/>
      <c r="F607" s="227"/>
    </row>
    <row r="608">
      <c r="A608" s="227"/>
      <c r="B608" s="227"/>
      <c r="C608" s="227"/>
      <c r="D608" s="227"/>
      <c r="E608" s="227"/>
      <c r="F608" s="227"/>
    </row>
    <row r="609">
      <c r="A609" s="227"/>
      <c r="B609" s="227"/>
      <c r="C609" s="227"/>
      <c r="D609" s="227"/>
      <c r="E609" s="227"/>
      <c r="F609" s="227"/>
    </row>
    <row r="610">
      <c r="A610" s="227"/>
      <c r="B610" s="227"/>
      <c r="C610" s="227"/>
      <c r="D610" s="227"/>
      <c r="E610" s="227"/>
      <c r="F610" s="227"/>
    </row>
    <row r="611">
      <c r="A611" s="227"/>
      <c r="B611" s="227"/>
      <c r="C611" s="227"/>
      <c r="D611" s="227"/>
      <c r="E611" s="227"/>
      <c r="F611" s="227"/>
    </row>
    <row r="612">
      <c r="A612" s="227"/>
      <c r="B612" s="227"/>
      <c r="C612" s="227"/>
      <c r="D612" s="227"/>
      <c r="E612" s="227"/>
      <c r="F612" s="227"/>
    </row>
    <row r="613">
      <c r="A613" s="227"/>
      <c r="B613" s="227"/>
      <c r="C613" s="227"/>
      <c r="D613" s="227"/>
      <c r="E613" s="227"/>
      <c r="F613" s="227"/>
    </row>
    <row r="614">
      <c r="A614" s="227"/>
      <c r="B614" s="227"/>
      <c r="C614" s="227"/>
      <c r="D614" s="227"/>
      <c r="E614" s="227"/>
      <c r="F614" s="227"/>
    </row>
    <row r="615">
      <c r="A615" s="227"/>
      <c r="B615" s="227"/>
      <c r="C615" s="227"/>
      <c r="D615" s="227"/>
      <c r="E615" s="227"/>
      <c r="F615" s="227"/>
    </row>
    <row r="616">
      <c r="A616" s="227"/>
      <c r="B616" s="227"/>
      <c r="C616" s="227"/>
      <c r="D616" s="227"/>
      <c r="E616" s="227"/>
      <c r="F616" s="227"/>
    </row>
    <row r="617">
      <c r="A617" s="227"/>
      <c r="B617" s="227"/>
      <c r="C617" s="227"/>
      <c r="D617" s="227"/>
      <c r="E617" s="227"/>
      <c r="F617" s="227"/>
    </row>
    <row r="618">
      <c r="A618" s="227"/>
      <c r="B618" s="227"/>
      <c r="C618" s="227"/>
      <c r="D618" s="227"/>
      <c r="E618" s="227"/>
      <c r="F618" s="227"/>
    </row>
    <row r="619">
      <c r="A619" s="227"/>
      <c r="B619" s="227"/>
      <c r="C619" s="227"/>
      <c r="D619" s="227"/>
      <c r="E619" s="227"/>
      <c r="F619" s="227"/>
    </row>
    <row r="620">
      <c r="A620" s="227"/>
      <c r="B620" s="227"/>
      <c r="C620" s="227"/>
      <c r="D620" s="227"/>
      <c r="E620" s="227"/>
      <c r="F620" s="227"/>
    </row>
    <row r="621">
      <c r="A621" s="227"/>
      <c r="B621" s="227"/>
      <c r="C621" s="227"/>
      <c r="D621" s="227"/>
      <c r="E621" s="227"/>
      <c r="F621" s="227"/>
    </row>
    <row r="622">
      <c r="A622" s="227"/>
      <c r="B622" s="227"/>
      <c r="C622" s="227"/>
      <c r="D622" s="227"/>
      <c r="E622" s="227"/>
      <c r="F622" s="227"/>
    </row>
    <row r="623">
      <c r="A623" s="227"/>
      <c r="B623" s="227"/>
      <c r="C623" s="227"/>
      <c r="D623" s="227"/>
      <c r="E623" s="227"/>
      <c r="F623" s="227"/>
    </row>
    <row r="624">
      <c r="A624" s="227"/>
      <c r="B624" s="227"/>
      <c r="C624" s="227"/>
      <c r="D624" s="227"/>
      <c r="E624" s="227"/>
      <c r="F624" s="227"/>
    </row>
    <row r="625">
      <c r="A625" s="227"/>
      <c r="B625" s="227"/>
      <c r="C625" s="227"/>
      <c r="D625" s="227"/>
      <c r="E625" s="227"/>
      <c r="F625" s="227"/>
    </row>
    <row r="626">
      <c r="A626" s="227"/>
      <c r="B626" s="227"/>
      <c r="C626" s="227"/>
      <c r="D626" s="227"/>
      <c r="E626" s="227"/>
      <c r="F626" s="227"/>
    </row>
    <row r="627">
      <c r="A627" s="227"/>
      <c r="B627" s="227"/>
      <c r="C627" s="227"/>
      <c r="D627" s="227"/>
      <c r="E627" s="227"/>
      <c r="F627" s="227"/>
    </row>
    <row r="628">
      <c r="A628" s="227"/>
      <c r="B628" s="227"/>
      <c r="C628" s="227"/>
      <c r="D628" s="227"/>
      <c r="E628" s="227"/>
      <c r="F628" s="227"/>
    </row>
    <row r="629">
      <c r="A629" s="227"/>
      <c r="B629" s="227"/>
      <c r="C629" s="227"/>
      <c r="D629" s="227"/>
      <c r="E629" s="227"/>
      <c r="F629" s="227"/>
    </row>
    <row r="630">
      <c r="A630" s="227"/>
      <c r="B630" s="227"/>
      <c r="C630" s="227"/>
      <c r="D630" s="227"/>
      <c r="E630" s="227"/>
      <c r="F630" s="227"/>
    </row>
    <row r="631">
      <c r="A631" s="227"/>
      <c r="B631" s="227"/>
      <c r="C631" s="227"/>
      <c r="D631" s="227"/>
      <c r="E631" s="227"/>
      <c r="F631" s="227"/>
    </row>
    <row r="632">
      <c r="A632" s="227"/>
      <c r="B632" s="227"/>
      <c r="C632" s="227"/>
      <c r="D632" s="227"/>
      <c r="E632" s="227"/>
      <c r="F632" s="227"/>
    </row>
    <row r="633">
      <c r="A633" s="227"/>
      <c r="B633" s="227"/>
      <c r="C633" s="227"/>
      <c r="D633" s="227"/>
      <c r="E633" s="227"/>
      <c r="F633" s="227"/>
    </row>
    <row r="634">
      <c r="A634" s="227"/>
      <c r="B634" s="227"/>
      <c r="C634" s="227"/>
      <c r="D634" s="227"/>
      <c r="E634" s="227"/>
      <c r="F634" s="227"/>
    </row>
    <row r="635">
      <c r="A635" s="227"/>
      <c r="B635" s="227"/>
      <c r="C635" s="227"/>
      <c r="D635" s="227"/>
      <c r="E635" s="227"/>
      <c r="F635" s="227"/>
    </row>
    <row r="636">
      <c r="A636" s="227"/>
      <c r="B636" s="227"/>
      <c r="C636" s="227"/>
      <c r="D636" s="227"/>
      <c r="E636" s="227"/>
      <c r="F636" s="227"/>
    </row>
    <row r="637">
      <c r="A637" s="227"/>
      <c r="B637" s="227"/>
      <c r="C637" s="227"/>
      <c r="D637" s="227"/>
      <c r="E637" s="227"/>
      <c r="F637" s="227"/>
    </row>
    <row r="638">
      <c r="A638" s="227"/>
      <c r="B638" s="227"/>
      <c r="C638" s="227"/>
      <c r="D638" s="227"/>
      <c r="E638" s="227"/>
      <c r="F638" s="227"/>
    </row>
    <row r="639">
      <c r="A639" s="227"/>
      <c r="B639" s="227"/>
      <c r="C639" s="227"/>
      <c r="D639" s="227"/>
      <c r="E639" s="227"/>
      <c r="F639" s="227"/>
    </row>
    <row r="640">
      <c r="A640" s="227"/>
      <c r="B640" s="227"/>
      <c r="C640" s="227"/>
      <c r="D640" s="227"/>
      <c r="E640" s="227"/>
      <c r="F640" s="227"/>
    </row>
    <row r="641">
      <c r="A641" s="227"/>
      <c r="B641" s="227"/>
      <c r="C641" s="227"/>
      <c r="D641" s="227"/>
      <c r="E641" s="227"/>
      <c r="F641" s="227"/>
    </row>
    <row r="642">
      <c r="A642" s="227"/>
      <c r="B642" s="227"/>
      <c r="C642" s="227"/>
      <c r="D642" s="227"/>
      <c r="E642" s="227"/>
      <c r="F642" s="227"/>
    </row>
    <row r="643">
      <c r="A643" s="227"/>
      <c r="B643" s="227"/>
      <c r="C643" s="227"/>
      <c r="D643" s="227"/>
      <c r="E643" s="227"/>
      <c r="F643" s="227"/>
    </row>
    <row r="644">
      <c r="A644" s="227"/>
      <c r="B644" s="227"/>
      <c r="C644" s="227"/>
      <c r="D644" s="227"/>
      <c r="E644" s="227"/>
      <c r="F644" s="227"/>
    </row>
    <row r="645">
      <c r="A645" s="227"/>
      <c r="B645" s="227"/>
      <c r="C645" s="227"/>
      <c r="D645" s="227"/>
      <c r="E645" s="227"/>
      <c r="F645" s="227"/>
    </row>
    <row r="646">
      <c r="A646" s="227"/>
      <c r="B646" s="227"/>
      <c r="C646" s="227"/>
      <c r="D646" s="227"/>
      <c r="E646" s="227"/>
      <c r="F646" s="227"/>
    </row>
    <row r="647">
      <c r="A647" s="227"/>
      <c r="B647" s="227"/>
      <c r="C647" s="227"/>
      <c r="D647" s="227"/>
      <c r="E647" s="227"/>
      <c r="F647" s="227"/>
    </row>
    <row r="648">
      <c r="A648" s="227"/>
      <c r="B648" s="227"/>
      <c r="C648" s="227"/>
      <c r="D648" s="227"/>
      <c r="E648" s="227"/>
      <c r="F648" s="227"/>
    </row>
    <row r="649">
      <c r="A649" s="227"/>
      <c r="B649" s="227"/>
      <c r="C649" s="227"/>
      <c r="D649" s="227"/>
      <c r="E649" s="227"/>
      <c r="F649" s="227"/>
    </row>
    <row r="650">
      <c r="A650" s="227"/>
      <c r="B650" s="227"/>
      <c r="C650" s="227"/>
      <c r="D650" s="227"/>
      <c r="E650" s="227"/>
      <c r="F650" s="227"/>
    </row>
    <row r="651">
      <c r="A651" s="227"/>
      <c r="B651" s="227"/>
      <c r="C651" s="227"/>
      <c r="D651" s="227"/>
      <c r="E651" s="227"/>
      <c r="F651" s="227"/>
    </row>
    <row r="652">
      <c r="A652" s="227"/>
      <c r="B652" s="227"/>
      <c r="C652" s="227"/>
      <c r="D652" s="227"/>
      <c r="E652" s="227"/>
      <c r="F652" s="227"/>
    </row>
    <row r="653">
      <c r="A653" s="227"/>
      <c r="B653" s="227"/>
      <c r="C653" s="227"/>
      <c r="D653" s="227"/>
      <c r="E653" s="227"/>
      <c r="F653" s="227"/>
    </row>
    <row r="654">
      <c r="A654" s="227"/>
      <c r="B654" s="227"/>
      <c r="C654" s="227"/>
      <c r="D654" s="227"/>
      <c r="E654" s="227"/>
      <c r="F654" s="227"/>
    </row>
    <row r="655">
      <c r="A655" s="227"/>
      <c r="B655" s="227"/>
      <c r="C655" s="227"/>
      <c r="D655" s="227"/>
      <c r="E655" s="227"/>
      <c r="F655" s="227"/>
    </row>
    <row r="656">
      <c r="A656" s="227"/>
      <c r="B656" s="227"/>
      <c r="C656" s="227"/>
      <c r="D656" s="227"/>
      <c r="E656" s="227"/>
      <c r="F656" s="227"/>
    </row>
    <row r="657">
      <c r="A657" s="227"/>
      <c r="B657" s="227"/>
      <c r="C657" s="227"/>
      <c r="D657" s="227"/>
      <c r="E657" s="227"/>
      <c r="F657" s="227"/>
    </row>
    <row r="658">
      <c r="A658" s="227"/>
      <c r="B658" s="227"/>
      <c r="C658" s="227"/>
      <c r="D658" s="227"/>
      <c r="E658" s="227"/>
      <c r="F658" s="227"/>
    </row>
    <row r="659">
      <c r="A659" s="227"/>
      <c r="B659" s="227"/>
      <c r="C659" s="227"/>
      <c r="D659" s="227"/>
      <c r="E659" s="227"/>
      <c r="F659" s="227"/>
    </row>
    <row r="660">
      <c r="A660" s="227"/>
      <c r="B660" s="227"/>
      <c r="C660" s="227"/>
      <c r="D660" s="227"/>
      <c r="E660" s="227"/>
      <c r="F660" s="227"/>
    </row>
    <row r="661">
      <c r="A661" s="227"/>
      <c r="B661" s="227"/>
      <c r="C661" s="227"/>
      <c r="D661" s="227"/>
      <c r="E661" s="227"/>
      <c r="F661" s="227"/>
    </row>
    <row r="662">
      <c r="A662" s="227"/>
      <c r="B662" s="227"/>
      <c r="C662" s="227"/>
      <c r="D662" s="227"/>
      <c r="E662" s="227"/>
      <c r="F662" s="227"/>
    </row>
    <row r="663">
      <c r="A663" s="227"/>
      <c r="B663" s="227"/>
      <c r="C663" s="227"/>
      <c r="D663" s="227"/>
      <c r="E663" s="227"/>
      <c r="F663" s="227"/>
    </row>
    <row r="664">
      <c r="A664" s="227"/>
      <c r="B664" s="227"/>
      <c r="C664" s="227"/>
      <c r="D664" s="227"/>
      <c r="E664" s="227"/>
      <c r="F664" s="227"/>
    </row>
    <row r="665">
      <c r="A665" s="227"/>
      <c r="B665" s="227"/>
      <c r="C665" s="227"/>
      <c r="D665" s="227"/>
      <c r="E665" s="227"/>
      <c r="F665" s="227"/>
    </row>
    <row r="666">
      <c r="A666" s="227"/>
      <c r="B666" s="227"/>
      <c r="C666" s="227"/>
      <c r="D666" s="227"/>
      <c r="E666" s="227"/>
      <c r="F666" s="227"/>
    </row>
    <row r="667">
      <c r="A667" s="227"/>
      <c r="B667" s="227"/>
      <c r="C667" s="227"/>
      <c r="D667" s="227"/>
      <c r="E667" s="227"/>
      <c r="F667" s="227"/>
    </row>
    <row r="668">
      <c r="A668" s="227"/>
      <c r="B668" s="227"/>
      <c r="C668" s="227"/>
      <c r="D668" s="227"/>
      <c r="E668" s="227"/>
      <c r="F668" s="227"/>
    </row>
    <row r="669">
      <c r="A669" s="227"/>
      <c r="B669" s="227"/>
      <c r="C669" s="227"/>
      <c r="D669" s="227"/>
      <c r="E669" s="227"/>
      <c r="F669" s="227"/>
    </row>
    <row r="670">
      <c r="A670" s="227"/>
      <c r="B670" s="227"/>
      <c r="C670" s="227"/>
      <c r="D670" s="227"/>
      <c r="E670" s="227"/>
      <c r="F670" s="227"/>
    </row>
    <row r="671">
      <c r="A671" s="227"/>
      <c r="B671" s="227"/>
      <c r="C671" s="227"/>
      <c r="D671" s="227"/>
      <c r="E671" s="227"/>
      <c r="F671" s="227"/>
    </row>
    <row r="672">
      <c r="A672" s="227"/>
      <c r="B672" s="227"/>
      <c r="C672" s="227"/>
      <c r="D672" s="227"/>
      <c r="E672" s="227"/>
      <c r="F672" s="227"/>
    </row>
    <row r="673">
      <c r="A673" s="227"/>
      <c r="B673" s="227"/>
      <c r="C673" s="227"/>
      <c r="D673" s="227"/>
      <c r="E673" s="227"/>
      <c r="F673" s="227"/>
    </row>
    <row r="674">
      <c r="A674" s="227"/>
      <c r="B674" s="227"/>
      <c r="C674" s="227"/>
      <c r="D674" s="227"/>
      <c r="E674" s="227"/>
      <c r="F674" s="227"/>
    </row>
    <row r="675">
      <c r="A675" s="227"/>
      <c r="B675" s="227"/>
      <c r="C675" s="227"/>
      <c r="D675" s="227"/>
      <c r="E675" s="227"/>
      <c r="F675" s="227"/>
    </row>
    <row r="676">
      <c r="A676" s="227"/>
      <c r="B676" s="227"/>
      <c r="C676" s="227"/>
      <c r="D676" s="227"/>
      <c r="E676" s="227"/>
      <c r="F676" s="227"/>
    </row>
    <row r="677">
      <c r="A677" s="227"/>
      <c r="B677" s="227"/>
      <c r="C677" s="227"/>
      <c r="D677" s="227"/>
      <c r="E677" s="227"/>
      <c r="F677" s="227"/>
    </row>
    <row r="678">
      <c r="A678" s="227"/>
      <c r="B678" s="227"/>
      <c r="C678" s="227"/>
      <c r="D678" s="227"/>
      <c r="E678" s="227"/>
      <c r="F678" s="227"/>
    </row>
    <row r="679">
      <c r="A679" s="227"/>
      <c r="B679" s="227"/>
      <c r="C679" s="227"/>
      <c r="D679" s="227"/>
      <c r="E679" s="227"/>
      <c r="F679" s="227"/>
    </row>
    <row r="680">
      <c r="A680" s="227"/>
      <c r="B680" s="227"/>
      <c r="C680" s="227"/>
      <c r="D680" s="227"/>
      <c r="E680" s="227"/>
      <c r="F680" s="227"/>
    </row>
    <row r="681">
      <c r="A681" s="227"/>
      <c r="B681" s="227"/>
      <c r="C681" s="227"/>
      <c r="D681" s="227"/>
      <c r="E681" s="227"/>
      <c r="F681" s="227"/>
    </row>
    <row r="682">
      <c r="A682" s="227"/>
      <c r="B682" s="227"/>
      <c r="C682" s="227"/>
      <c r="D682" s="227"/>
      <c r="E682" s="227"/>
      <c r="F682" s="227"/>
    </row>
    <row r="683">
      <c r="A683" s="227"/>
      <c r="B683" s="227"/>
      <c r="C683" s="227"/>
      <c r="D683" s="227"/>
      <c r="E683" s="227"/>
      <c r="F683" s="227"/>
    </row>
    <row r="684">
      <c r="A684" s="227"/>
      <c r="B684" s="227"/>
      <c r="C684" s="227"/>
      <c r="D684" s="227"/>
      <c r="E684" s="227"/>
      <c r="F684" s="227"/>
    </row>
    <row r="685">
      <c r="A685" s="227"/>
      <c r="B685" s="227"/>
      <c r="C685" s="227"/>
      <c r="D685" s="227"/>
      <c r="E685" s="227"/>
      <c r="F685" s="227"/>
    </row>
    <row r="686">
      <c r="A686" s="227"/>
      <c r="B686" s="227"/>
      <c r="C686" s="227"/>
      <c r="D686" s="227"/>
      <c r="E686" s="227"/>
      <c r="F686" s="227"/>
    </row>
    <row r="687">
      <c r="A687" s="227"/>
      <c r="B687" s="227"/>
      <c r="C687" s="227"/>
      <c r="D687" s="227"/>
      <c r="E687" s="227"/>
      <c r="F687" s="227"/>
    </row>
    <row r="688">
      <c r="A688" s="227"/>
      <c r="B688" s="227"/>
      <c r="C688" s="227"/>
      <c r="D688" s="227"/>
      <c r="E688" s="227"/>
      <c r="F688" s="227"/>
    </row>
    <row r="689">
      <c r="A689" s="227"/>
      <c r="B689" s="227"/>
      <c r="C689" s="227"/>
      <c r="D689" s="227"/>
      <c r="E689" s="227"/>
      <c r="F689" s="227"/>
    </row>
    <row r="690">
      <c r="A690" s="227"/>
      <c r="B690" s="227"/>
      <c r="C690" s="227"/>
      <c r="D690" s="227"/>
      <c r="E690" s="227"/>
      <c r="F690" s="227"/>
    </row>
    <row r="691">
      <c r="A691" s="227"/>
      <c r="B691" s="227"/>
      <c r="C691" s="227"/>
      <c r="D691" s="227"/>
      <c r="E691" s="227"/>
      <c r="F691" s="227"/>
    </row>
    <row r="692">
      <c r="A692" s="227"/>
      <c r="B692" s="227"/>
      <c r="C692" s="227"/>
      <c r="D692" s="227"/>
      <c r="E692" s="227"/>
      <c r="F692" s="227"/>
    </row>
    <row r="693">
      <c r="A693" s="227"/>
      <c r="B693" s="227"/>
      <c r="C693" s="227"/>
      <c r="D693" s="227"/>
      <c r="E693" s="227"/>
      <c r="F693" s="227"/>
    </row>
    <row r="694">
      <c r="A694" s="227"/>
      <c r="B694" s="227"/>
      <c r="C694" s="227"/>
      <c r="D694" s="227"/>
      <c r="E694" s="227"/>
      <c r="F694" s="227"/>
    </row>
    <row r="695">
      <c r="A695" s="227"/>
      <c r="B695" s="227"/>
      <c r="C695" s="227"/>
      <c r="D695" s="227"/>
      <c r="E695" s="227"/>
      <c r="F695" s="227"/>
    </row>
    <row r="696">
      <c r="A696" s="227"/>
      <c r="B696" s="227"/>
      <c r="C696" s="227"/>
      <c r="D696" s="227"/>
      <c r="E696" s="227"/>
      <c r="F696" s="227"/>
    </row>
    <row r="697">
      <c r="A697" s="227"/>
      <c r="B697" s="227"/>
      <c r="C697" s="227"/>
      <c r="D697" s="227"/>
      <c r="E697" s="227"/>
      <c r="F697" s="227"/>
    </row>
    <row r="698">
      <c r="A698" s="227"/>
      <c r="B698" s="227"/>
      <c r="C698" s="227"/>
      <c r="D698" s="227"/>
      <c r="E698" s="227"/>
      <c r="F698" s="227"/>
    </row>
    <row r="699">
      <c r="A699" s="227"/>
      <c r="B699" s="227"/>
      <c r="C699" s="227"/>
      <c r="D699" s="227"/>
      <c r="E699" s="227"/>
      <c r="F699" s="227"/>
    </row>
    <row r="700">
      <c r="A700" s="227"/>
      <c r="B700" s="227"/>
      <c r="C700" s="227"/>
      <c r="D700" s="227"/>
      <c r="E700" s="227"/>
      <c r="F700" s="227"/>
    </row>
    <row r="701">
      <c r="A701" s="227"/>
      <c r="B701" s="227"/>
      <c r="C701" s="227"/>
      <c r="D701" s="227"/>
      <c r="E701" s="227"/>
      <c r="F701" s="227"/>
    </row>
    <row r="702">
      <c r="A702" s="227"/>
      <c r="B702" s="227"/>
      <c r="C702" s="227"/>
      <c r="D702" s="227"/>
      <c r="E702" s="227"/>
      <c r="F702" s="227"/>
    </row>
    <row r="703">
      <c r="A703" s="227"/>
      <c r="B703" s="227"/>
      <c r="C703" s="227"/>
      <c r="D703" s="227"/>
      <c r="E703" s="227"/>
      <c r="F703" s="227"/>
    </row>
    <row r="704">
      <c r="A704" s="227"/>
      <c r="B704" s="227"/>
      <c r="C704" s="227"/>
      <c r="D704" s="227"/>
      <c r="E704" s="227"/>
      <c r="F704" s="227"/>
    </row>
    <row r="705">
      <c r="A705" s="227"/>
      <c r="B705" s="227"/>
      <c r="C705" s="227"/>
      <c r="D705" s="227"/>
      <c r="E705" s="227"/>
      <c r="F705" s="227"/>
    </row>
    <row r="706">
      <c r="A706" s="227"/>
      <c r="B706" s="227"/>
      <c r="C706" s="227"/>
      <c r="D706" s="227"/>
      <c r="E706" s="227"/>
      <c r="F706" s="227"/>
    </row>
    <row r="707">
      <c r="A707" s="227"/>
      <c r="B707" s="227"/>
      <c r="C707" s="227"/>
      <c r="D707" s="227"/>
      <c r="E707" s="227"/>
      <c r="F707" s="227"/>
    </row>
    <row r="708">
      <c r="A708" s="227"/>
      <c r="B708" s="227"/>
      <c r="C708" s="227"/>
      <c r="D708" s="227"/>
      <c r="E708" s="227"/>
      <c r="F708" s="227"/>
    </row>
    <row r="709">
      <c r="A709" s="227"/>
      <c r="B709" s="227"/>
      <c r="C709" s="227"/>
      <c r="D709" s="227"/>
      <c r="E709" s="227"/>
      <c r="F709" s="227"/>
    </row>
    <row r="710">
      <c r="A710" s="227"/>
      <c r="B710" s="227"/>
      <c r="C710" s="227"/>
      <c r="D710" s="227"/>
      <c r="E710" s="227"/>
      <c r="F710" s="227"/>
    </row>
    <row r="711">
      <c r="A711" s="227"/>
      <c r="B711" s="227"/>
      <c r="C711" s="227"/>
      <c r="D711" s="227"/>
      <c r="E711" s="227"/>
      <c r="F711" s="227"/>
    </row>
    <row r="712">
      <c r="A712" s="227"/>
      <c r="B712" s="227"/>
      <c r="C712" s="227"/>
      <c r="D712" s="227"/>
      <c r="E712" s="227"/>
      <c r="F712" s="227"/>
    </row>
    <row r="713">
      <c r="A713" s="227"/>
      <c r="B713" s="227"/>
      <c r="C713" s="227"/>
      <c r="D713" s="227"/>
      <c r="E713" s="227"/>
      <c r="F713" s="227"/>
    </row>
    <row r="714">
      <c r="A714" s="227"/>
      <c r="B714" s="227"/>
      <c r="C714" s="227"/>
      <c r="D714" s="227"/>
      <c r="E714" s="227"/>
      <c r="F714" s="227"/>
    </row>
    <row r="715">
      <c r="A715" s="227"/>
      <c r="B715" s="227"/>
      <c r="C715" s="227"/>
      <c r="D715" s="227"/>
      <c r="E715" s="227"/>
      <c r="F715" s="227"/>
    </row>
    <row r="716">
      <c r="A716" s="227"/>
      <c r="B716" s="227"/>
      <c r="C716" s="227"/>
      <c r="D716" s="227"/>
      <c r="E716" s="227"/>
      <c r="F716" s="227"/>
    </row>
    <row r="717">
      <c r="A717" s="227"/>
      <c r="B717" s="227"/>
      <c r="C717" s="227"/>
      <c r="D717" s="227"/>
      <c r="E717" s="227"/>
      <c r="F717" s="227"/>
    </row>
    <row r="718">
      <c r="A718" s="227"/>
      <c r="B718" s="227"/>
      <c r="C718" s="227"/>
      <c r="D718" s="227"/>
      <c r="E718" s="227"/>
      <c r="F718" s="227"/>
    </row>
    <row r="719">
      <c r="A719" s="227"/>
      <c r="B719" s="227"/>
      <c r="C719" s="227"/>
      <c r="D719" s="227"/>
      <c r="E719" s="227"/>
      <c r="F719" s="227"/>
    </row>
    <row r="720">
      <c r="A720" s="227"/>
      <c r="B720" s="227"/>
      <c r="C720" s="227"/>
      <c r="D720" s="227"/>
      <c r="E720" s="227"/>
      <c r="F720" s="227"/>
    </row>
    <row r="721">
      <c r="A721" s="227"/>
      <c r="B721" s="227"/>
      <c r="C721" s="227"/>
      <c r="D721" s="227"/>
      <c r="E721" s="227"/>
      <c r="F721" s="227"/>
    </row>
    <row r="722">
      <c r="A722" s="227"/>
      <c r="B722" s="227"/>
      <c r="C722" s="227"/>
      <c r="D722" s="227"/>
      <c r="E722" s="227"/>
      <c r="F722" s="227"/>
    </row>
    <row r="723">
      <c r="A723" s="227"/>
      <c r="B723" s="227"/>
      <c r="C723" s="227"/>
      <c r="D723" s="227"/>
      <c r="E723" s="227"/>
      <c r="F723" s="227"/>
    </row>
    <row r="724">
      <c r="A724" s="227"/>
      <c r="B724" s="227"/>
      <c r="C724" s="227"/>
      <c r="D724" s="227"/>
      <c r="E724" s="227"/>
      <c r="F724" s="227"/>
    </row>
    <row r="725">
      <c r="A725" s="227"/>
      <c r="B725" s="227"/>
      <c r="C725" s="227"/>
      <c r="D725" s="227"/>
      <c r="E725" s="227"/>
      <c r="F725" s="227"/>
    </row>
    <row r="726">
      <c r="A726" s="227"/>
      <c r="B726" s="227"/>
      <c r="C726" s="227"/>
      <c r="D726" s="227"/>
      <c r="E726" s="227"/>
      <c r="F726" s="227"/>
    </row>
    <row r="727">
      <c r="A727" s="227"/>
      <c r="B727" s="227"/>
      <c r="C727" s="227"/>
      <c r="D727" s="227"/>
      <c r="E727" s="227"/>
      <c r="F727" s="227"/>
    </row>
    <row r="728">
      <c r="A728" s="227"/>
      <c r="B728" s="227"/>
      <c r="C728" s="227"/>
      <c r="D728" s="227"/>
      <c r="E728" s="227"/>
      <c r="F728" s="227"/>
    </row>
    <row r="729">
      <c r="A729" s="227"/>
      <c r="B729" s="227"/>
      <c r="C729" s="227"/>
      <c r="D729" s="227"/>
      <c r="E729" s="227"/>
      <c r="F729" s="227"/>
    </row>
    <row r="730">
      <c r="A730" s="227"/>
      <c r="B730" s="227"/>
      <c r="C730" s="227"/>
      <c r="D730" s="227"/>
      <c r="E730" s="227"/>
      <c r="F730" s="227"/>
    </row>
    <row r="731">
      <c r="A731" s="227"/>
      <c r="B731" s="227"/>
      <c r="C731" s="227"/>
      <c r="D731" s="227"/>
      <c r="E731" s="227"/>
      <c r="F731" s="227"/>
    </row>
    <row r="732">
      <c r="A732" s="227"/>
      <c r="B732" s="227"/>
      <c r="C732" s="227"/>
      <c r="D732" s="227"/>
      <c r="E732" s="227"/>
      <c r="F732" s="227"/>
    </row>
    <row r="733">
      <c r="A733" s="227"/>
      <c r="B733" s="227"/>
      <c r="C733" s="227"/>
      <c r="D733" s="227"/>
      <c r="E733" s="227"/>
      <c r="F733" s="227"/>
    </row>
    <row r="734">
      <c r="A734" s="227"/>
      <c r="B734" s="227"/>
      <c r="C734" s="227"/>
      <c r="D734" s="227"/>
      <c r="E734" s="227"/>
      <c r="F734" s="227"/>
    </row>
    <row r="735">
      <c r="A735" s="227"/>
      <c r="B735" s="227"/>
      <c r="C735" s="227"/>
      <c r="D735" s="227"/>
      <c r="E735" s="227"/>
      <c r="F735" s="227"/>
    </row>
    <row r="736">
      <c r="A736" s="227"/>
      <c r="B736" s="227"/>
      <c r="C736" s="227"/>
      <c r="D736" s="227"/>
      <c r="E736" s="227"/>
      <c r="F736" s="227"/>
    </row>
    <row r="737">
      <c r="A737" s="227"/>
      <c r="B737" s="227"/>
      <c r="C737" s="227"/>
      <c r="D737" s="227"/>
      <c r="E737" s="227"/>
      <c r="F737" s="227"/>
    </row>
    <row r="738">
      <c r="A738" s="227"/>
      <c r="B738" s="227"/>
      <c r="C738" s="227"/>
      <c r="D738" s="227"/>
      <c r="E738" s="227"/>
      <c r="F738" s="227"/>
    </row>
    <row r="739">
      <c r="A739" s="227"/>
      <c r="B739" s="227"/>
      <c r="C739" s="227"/>
      <c r="D739" s="227"/>
      <c r="E739" s="227"/>
      <c r="F739" s="227"/>
    </row>
    <row r="740">
      <c r="A740" s="227"/>
      <c r="B740" s="227"/>
      <c r="C740" s="227"/>
      <c r="D740" s="227"/>
      <c r="E740" s="227"/>
      <c r="F740" s="227"/>
    </row>
    <row r="741">
      <c r="A741" s="227"/>
      <c r="B741" s="227"/>
      <c r="C741" s="227"/>
      <c r="D741" s="227"/>
      <c r="E741" s="227"/>
      <c r="F741" s="227"/>
    </row>
    <row r="742">
      <c r="A742" s="227"/>
      <c r="B742" s="227"/>
      <c r="C742" s="227"/>
      <c r="D742" s="227"/>
      <c r="E742" s="227"/>
      <c r="F742" s="227"/>
    </row>
    <row r="743">
      <c r="A743" s="227"/>
      <c r="B743" s="227"/>
      <c r="C743" s="227"/>
      <c r="D743" s="227"/>
      <c r="E743" s="227"/>
      <c r="F743" s="227"/>
    </row>
    <row r="744">
      <c r="A744" s="227"/>
      <c r="B744" s="227"/>
      <c r="C744" s="227"/>
      <c r="D744" s="227"/>
      <c r="E744" s="227"/>
      <c r="F744" s="227"/>
    </row>
    <row r="745">
      <c r="A745" s="227"/>
      <c r="B745" s="227"/>
      <c r="C745" s="227"/>
      <c r="D745" s="227"/>
      <c r="E745" s="227"/>
      <c r="F745" s="227"/>
    </row>
    <row r="746">
      <c r="A746" s="227"/>
      <c r="B746" s="227"/>
      <c r="C746" s="227"/>
      <c r="D746" s="227"/>
      <c r="E746" s="227"/>
      <c r="F746" s="227"/>
    </row>
    <row r="747">
      <c r="A747" s="227"/>
      <c r="B747" s="227"/>
      <c r="C747" s="227"/>
      <c r="D747" s="227"/>
      <c r="E747" s="227"/>
      <c r="F747" s="227"/>
    </row>
    <row r="748">
      <c r="A748" s="227"/>
      <c r="B748" s="227"/>
      <c r="C748" s="227"/>
      <c r="D748" s="227"/>
      <c r="E748" s="227"/>
      <c r="F748" s="227"/>
    </row>
    <row r="749">
      <c r="A749" s="227"/>
      <c r="B749" s="227"/>
      <c r="C749" s="227"/>
      <c r="D749" s="227"/>
      <c r="E749" s="227"/>
      <c r="F749" s="227"/>
    </row>
    <row r="750">
      <c r="A750" s="227"/>
      <c r="B750" s="227"/>
      <c r="C750" s="227"/>
      <c r="D750" s="227"/>
      <c r="E750" s="227"/>
      <c r="F750" s="227"/>
    </row>
    <row r="751">
      <c r="A751" s="227"/>
      <c r="B751" s="227"/>
      <c r="C751" s="227"/>
      <c r="D751" s="227"/>
      <c r="E751" s="227"/>
      <c r="F751" s="227"/>
    </row>
    <row r="752">
      <c r="A752" s="227"/>
      <c r="B752" s="227"/>
      <c r="C752" s="227"/>
      <c r="D752" s="227"/>
      <c r="E752" s="227"/>
      <c r="F752" s="227"/>
    </row>
    <row r="753">
      <c r="A753" s="227"/>
      <c r="B753" s="227"/>
      <c r="C753" s="227"/>
      <c r="D753" s="227"/>
      <c r="E753" s="227"/>
      <c r="F753" s="227"/>
    </row>
    <row r="754">
      <c r="A754" s="227"/>
      <c r="B754" s="227"/>
      <c r="C754" s="227"/>
      <c r="D754" s="227"/>
      <c r="E754" s="227"/>
      <c r="F754" s="227"/>
    </row>
    <row r="755">
      <c r="A755" s="227"/>
      <c r="B755" s="227"/>
      <c r="C755" s="227"/>
      <c r="D755" s="227"/>
      <c r="E755" s="227"/>
      <c r="F755" s="227"/>
    </row>
    <row r="756">
      <c r="A756" s="227"/>
      <c r="B756" s="227"/>
      <c r="C756" s="227"/>
      <c r="D756" s="227"/>
      <c r="E756" s="227"/>
      <c r="F756" s="227"/>
    </row>
    <row r="757">
      <c r="A757" s="227"/>
      <c r="B757" s="227"/>
      <c r="C757" s="227"/>
      <c r="D757" s="227"/>
      <c r="E757" s="227"/>
      <c r="F757" s="227"/>
    </row>
    <row r="758">
      <c r="A758" s="227"/>
      <c r="B758" s="227"/>
      <c r="C758" s="227"/>
      <c r="D758" s="227"/>
      <c r="E758" s="227"/>
      <c r="F758" s="227"/>
    </row>
    <row r="759">
      <c r="A759" s="227"/>
      <c r="B759" s="227"/>
      <c r="C759" s="227"/>
      <c r="D759" s="227"/>
      <c r="E759" s="227"/>
      <c r="F759" s="227"/>
    </row>
    <row r="760">
      <c r="A760" s="227"/>
      <c r="B760" s="227"/>
      <c r="C760" s="227"/>
      <c r="D760" s="227"/>
      <c r="E760" s="227"/>
      <c r="F760" s="227"/>
    </row>
    <row r="761">
      <c r="A761" s="227"/>
      <c r="B761" s="227"/>
      <c r="C761" s="227"/>
      <c r="D761" s="227"/>
      <c r="E761" s="227"/>
      <c r="F761" s="227"/>
    </row>
    <row r="762">
      <c r="A762" s="227"/>
      <c r="B762" s="227"/>
      <c r="C762" s="227"/>
      <c r="D762" s="227"/>
      <c r="E762" s="227"/>
      <c r="F762" s="227"/>
    </row>
    <row r="763">
      <c r="A763" s="227"/>
      <c r="B763" s="227"/>
      <c r="C763" s="227"/>
      <c r="D763" s="227"/>
      <c r="E763" s="227"/>
      <c r="F763" s="227"/>
    </row>
    <row r="764">
      <c r="A764" s="227"/>
      <c r="B764" s="227"/>
      <c r="C764" s="227"/>
      <c r="D764" s="227"/>
      <c r="E764" s="227"/>
      <c r="F764" s="227"/>
    </row>
    <row r="765">
      <c r="A765" s="227"/>
      <c r="B765" s="227"/>
      <c r="C765" s="227"/>
      <c r="D765" s="227"/>
      <c r="E765" s="227"/>
      <c r="F765" s="227"/>
    </row>
    <row r="766">
      <c r="A766" s="227"/>
      <c r="B766" s="227"/>
      <c r="C766" s="227"/>
      <c r="D766" s="227"/>
      <c r="E766" s="227"/>
      <c r="F766" s="227"/>
    </row>
    <row r="767">
      <c r="A767" s="227"/>
      <c r="B767" s="227"/>
      <c r="C767" s="227"/>
      <c r="D767" s="227"/>
      <c r="E767" s="227"/>
      <c r="F767" s="227"/>
    </row>
    <row r="768">
      <c r="A768" s="227"/>
      <c r="B768" s="227"/>
      <c r="C768" s="227"/>
      <c r="D768" s="227"/>
      <c r="E768" s="227"/>
      <c r="F768" s="227"/>
    </row>
    <row r="769">
      <c r="A769" s="227"/>
      <c r="B769" s="227"/>
      <c r="C769" s="227"/>
      <c r="D769" s="227"/>
      <c r="E769" s="227"/>
      <c r="F769" s="227"/>
    </row>
    <row r="770">
      <c r="A770" s="227"/>
      <c r="B770" s="227"/>
      <c r="C770" s="227"/>
      <c r="D770" s="227"/>
      <c r="E770" s="227"/>
      <c r="F770" s="227"/>
    </row>
    <row r="771">
      <c r="A771" s="227"/>
      <c r="B771" s="227"/>
      <c r="C771" s="227"/>
      <c r="D771" s="227"/>
      <c r="E771" s="227"/>
      <c r="F771" s="227"/>
    </row>
    <row r="772">
      <c r="A772" s="227"/>
      <c r="B772" s="227"/>
      <c r="C772" s="227"/>
      <c r="D772" s="227"/>
      <c r="E772" s="227"/>
      <c r="F772" s="227"/>
    </row>
    <row r="773">
      <c r="A773" s="227"/>
      <c r="B773" s="227"/>
      <c r="C773" s="227"/>
      <c r="D773" s="227"/>
      <c r="E773" s="227"/>
      <c r="F773" s="227"/>
    </row>
    <row r="774">
      <c r="A774" s="227"/>
      <c r="B774" s="227"/>
      <c r="C774" s="227"/>
      <c r="D774" s="227"/>
      <c r="E774" s="227"/>
      <c r="F774" s="227"/>
    </row>
    <row r="775">
      <c r="A775" s="227"/>
      <c r="B775" s="227"/>
      <c r="C775" s="227"/>
      <c r="D775" s="227"/>
      <c r="E775" s="227"/>
      <c r="F775" s="227"/>
    </row>
    <row r="776">
      <c r="A776" s="227"/>
      <c r="B776" s="227"/>
      <c r="C776" s="227"/>
      <c r="D776" s="227"/>
      <c r="E776" s="227"/>
      <c r="F776" s="227"/>
    </row>
    <row r="777">
      <c r="A777" s="227"/>
      <c r="B777" s="227"/>
      <c r="C777" s="227"/>
      <c r="D777" s="227"/>
      <c r="E777" s="227"/>
      <c r="F777" s="227"/>
    </row>
    <row r="778">
      <c r="A778" s="227"/>
      <c r="B778" s="227"/>
      <c r="C778" s="227"/>
      <c r="D778" s="227"/>
      <c r="E778" s="227"/>
      <c r="F778" s="227"/>
    </row>
    <row r="779">
      <c r="A779" s="227"/>
      <c r="B779" s="227"/>
      <c r="C779" s="227"/>
      <c r="D779" s="227"/>
      <c r="E779" s="227"/>
      <c r="F779" s="227"/>
    </row>
    <row r="780">
      <c r="A780" s="227"/>
      <c r="B780" s="227"/>
      <c r="C780" s="227"/>
      <c r="D780" s="227"/>
      <c r="E780" s="227"/>
      <c r="F780" s="227"/>
    </row>
    <row r="781">
      <c r="A781" s="227"/>
      <c r="B781" s="227"/>
      <c r="C781" s="227"/>
      <c r="D781" s="227"/>
      <c r="E781" s="227"/>
      <c r="F781" s="227"/>
    </row>
    <row r="782">
      <c r="A782" s="227"/>
      <c r="B782" s="227"/>
      <c r="C782" s="227"/>
      <c r="D782" s="227"/>
      <c r="E782" s="227"/>
      <c r="F782" s="227"/>
    </row>
    <row r="783">
      <c r="A783" s="227"/>
      <c r="B783" s="227"/>
      <c r="C783" s="227"/>
      <c r="D783" s="227"/>
      <c r="E783" s="227"/>
      <c r="F783" s="227"/>
    </row>
    <row r="784">
      <c r="A784" s="227"/>
      <c r="B784" s="227"/>
      <c r="C784" s="227"/>
      <c r="D784" s="227"/>
      <c r="E784" s="227"/>
      <c r="F784" s="227"/>
    </row>
    <row r="785">
      <c r="A785" s="227"/>
      <c r="B785" s="227"/>
      <c r="C785" s="227"/>
      <c r="D785" s="227"/>
      <c r="E785" s="227"/>
      <c r="F785" s="227"/>
    </row>
    <row r="786">
      <c r="A786" s="227"/>
      <c r="B786" s="227"/>
      <c r="C786" s="227"/>
      <c r="D786" s="227"/>
      <c r="E786" s="227"/>
      <c r="F786" s="227"/>
    </row>
    <row r="787">
      <c r="A787" s="227"/>
      <c r="B787" s="227"/>
      <c r="C787" s="227"/>
      <c r="D787" s="227"/>
      <c r="E787" s="227"/>
      <c r="F787" s="227"/>
    </row>
    <row r="788">
      <c r="A788" s="227"/>
      <c r="B788" s="227"/>
      <c r="C788" s="227"/>
      <c r="D788" s="227"/>
      <c r="E788" s="227"/>
      <c r="F788" s="227"/>
    </row>
    <row r="789">
      <c r="A789" s="227"/>
      <c r="B789" s="227"/>
      <c r="C789" s="227"/>
      <c r="D789" s="227"/>
      <c r="E789" s="227"/>
      <c r="F789" s="227"/>
    </row>
    <row r="790">
      <c r="A790" s="227"/>
      <c r="B790" s="227"/>
      <c r="C790" s="227"/>
      <c r="D790" s="227"/>
      <c r="E790" s="227"/>
      <c r="F790" s="227"/>
    </row>
    <row r="791">
      <c r="A791" s="227"/>
      <c r="B791" s="227"/>
      <c r="C791" s="227"/>
      <c r="D791" s="227"/>
      <c r="E791" s="227"/>
      <c r="F791" s="227"/>
    </row>
    <row r="792">
      <c r="A792" s="227"/>
      <c r="B792" s="227"/>
      <c r="C792" s="227"/>
      <c r="D792" s="227"/>
      <c r="E792" s="227"/>
      <c r="F792" s="227"/>
    </row>
    <row r="793">
      <c r="A793" s="227"/>
      <c r="B793" s="227"/>
      <c r="C793" s="227"/>
      <c r="D793" s="227"/>
      <c r="E793" s="227"/>
      <c r="F793" s="227"/>
    </row>
    <row r="794">
      <c r="A794" s="227"/>
      <c r="B794" s="227"/>
      <c r="C794" s="227"/>
      <c r="D794" s="227"/>
      <c r="E794" s="227"/>
      <c r="F794" s="227"/>
    </row>
    <row r="795">
      <c r="A795" s="227"/>
      <c r="B795" s="227"/>
      <c r="C795" s="227"/>
      <c r="D795" s="227"/>
      <c r="E795" s="227"/>
      <c r="F795" s="227"/>
    </row>
    <row r="796">
      <c r="A796" s="227"/>
      <c r="B796" s="227"/>
      <c r="C796" s="227"/>
      <c r="D796" s="227"/>
      <c r="E796" s="227"/>
      <c r="F796" s="227"/>
    </row>
    <row r="797">
      <c r="A797" s="227"/>
      <c r="B797" s="227"/>
      <c r="C797" s="227"/>
      <c r="D797" s="227"/>
      <c r="E797" s="227"/>
      <c r="F797" s="227"/>
    </row>
    <row r="798">
      <c r="A798" s="227"/>
      <c r="B798" s="227"/>
      <c r="C798" s="227"/>
      <c r="D798" s="227"/>
      <c r="E798" s="227"/>
      <c r="F798" s="227"/>
    </row>
    <row r="799">
      <c r="A799" s="227"/>
      <c r="B799" s="227"/>
      <c r="C799" s="227"/>
      <c r="D799" s="227"/>
      <c r="E799" s="227"/>
      <c r="F799" s="227"/>
    </row>
    <row r="800">
      <c r="A800" s="227"/>
      <c r="B800" s="227"/>
      <c r="C800" s="227"/>
      <c r="D800" s="227"/>
      <c r="E800" s="227"/>
      <c r="F800" s="227"/>
    </row>
    <row r="801">
      <c r="A801" s="227"/>
      <c r="B801" s="227"/>
      <c r="C801" s="227"/>
      <c r="D801" s="227"/>
      <c r="E801" s="227"/>
      <c r="F801" s="227"/>
    </row>
    <row r="802">
      <c r="A802" s="227"/>
      <c r="B802" s="227"/>
      <c r="C802" s="227"/>
      <c r="D802" s="227"/>
      <c r="E802" s="227"/>
      <c r="F802" s="227"/>
    </row>
    <row r="803">
      <c r="A803" s="227"/>
      <c r="B803" s="227"/>
      <c r="C803" s="227"/>
      <c r="D803" s="227"/>
      <c r="E803" s="227"/>
      <c r="F803" s="227"/>
    </row>
    <row r="804">
      <c r="A804" s="227"/>
      <c r="B804" s="227"/>
      <c r="C804" s="227"/>
      <c r="D804" s="227"/>
      <c r="E804" s="227"/>
      <c r="F804" s="227"/>
    </row>
    <row r="805">
      <c r="A805" s="227"/>
      <c r="B805" s="227"/>
      <c r="C805" s="227"/>
      <c r="D805" s="227"/>
      <c r="E805" s="227"/>
      <c r="F805" s="227"/>
    </row>
    <row r="806">
      <c r="A806" s="227"/>
      <c r="B806" s="227"/>
      <c r="C806" s="227"/>
      <c r="D806" s="227"/>
      <c r="E806" s="227"/>
      <c r="F806" s="227"/>
    </row>
    <row r="807">
      <c r="A807" s="227"/>
      <c r="B807" s="227"/>
      <c r="C807" s="227"/>
      <c r="D807" s="227"/>
      <c r="E807" s="227"/>
      <c r="F807" s="227"/>
    </row>
    <row r="808">
      <c r="A808" s="227"/>
      <c r="B808" s="227"/>
      <c r="C808" s="227"/>
      <c r="D808" s="227"/>
      <c r="E808" s="227"/>
      <c r="F808" s="227"/>
    </row>
    <row r="809">
      <c r="A809" s="227"/>
      <c r="B809" s="227"/>
      <c r="C809" s="227"/>
      <c r="D809" s="227"/>
      <c r="E809" s="227"/>
      <c r="F809" s="227"/>
    </row>
    <row r="810">
      <c r="A810" s="227"/>
      <c r="B810" s="227"/>
      <c r="C810" s="227"/>
      <c r="D810" s="227"/>
      <c r="E810" s="227"/>
      <c r="F810" s="227"/>
    </row>
    <row r="811">
      <c r="A811" s="227"/>
      <c r="B811" s="227"/>
      <c r="C811" s="227"/>
      <c r="D811" s="227"/>
      <c r="E811" s="227"/>
      <c r="F811" s="227"/>
    </row>
    <row r="812">
      <c r="A812" s="227"/>
      <c r="B812" s="227"/>
      <c r="C812" s="227"/>
      <c r="D812" s="227"/>
      <c r="E812" s="227"/>
      <c r="F812" s="227"/>
    </row>
    <row r="813">
      <c r="A813" s="227"/>
      <c r="B813" s="227"/>
      <c r="C813" s="227"/>
      <c r="D813" s="227"/>
      <c r="E813" s="227"/>
      <c r="F813" s="227"/>
    </row>
    <row r="814">
      <c r="A814" s="227"/>
      <c r="B814" s="227"/>
      <c r="C814" s="227"/>
      <c r="D814" s="227"/>
      <c r="E814" s="227"/>
      <c r="F814" s="227"/>
    </row>
    <row r="815">
      <c r="A815" s="227"/>
      <c r="B815" s="227"/>
      <c r="C815" s="227"/>
      <c r="D815" s="227"/>
      <c r="E815" s="227"/>
      <c r="F815" s="227"/>
    </row>
    <row r="816">
      <c r="A816" s="227"/>
      <c r="B816" s="227"/>
      <c r="C816" s="227"/>
      <c r="D816" s="227"/>
      <c r="E816" s="227"/>
      <c r="F816" s="227"/>
    </row>
    <row r="817">
      <c r="A817" s="227"/>
      <c r="B817" s="227"/>
      <c r="C817" s="227"/>
      <c r="D817" s="227"/>
      <c r="E817" s="227"/>
      <c r="F817" s="227"/>
    </row>
    <row r="818">
      <c r="A818" s="227"/>
      <c r="B818" s="227"/>
      <c r="C818" s="227"/>
      <c r="D818" s="227"/>
      <c r="E818" s="227"/>
      <c r="F818" s="227"/>
    </row>
    <row r="819">
      <c r="A819" s="227"/>
      <c r="B819" s="227"/>
      <c r="C819" s="227"/>
      <c r="D819" s="227"/>
      <c r="E819" s="227"/>
      <c r="F819" s="227"/>
    </row>
    <row r="820">
      <c r="A820" s="227"/>
      <c r="B820" s="227"/>
      <c r="C820" s="227"/>
      <c r="D820" s="227"/>
      <c r="E820" s="227"/>
      <c r="F820" s="227"/>
    </row>
    <row r="821">
      <c r="A821" s="227"/>
      <c r="B821" s="227"/>
      <c r="C821" s="227"/>
      <c r="D821" s="227"/>
      <c r="E821" s="227"/>
      <c r="F821" s="227"/>
    </row>
    <row r="822">
      <c r="A822" s="227"/>
      <c r="B822" s="227"/>
      <c r="C822" s="227"/>
      <c r="D822" s="227"/>
      <c r="E822" s="227"/>
      <c r="F822" s="227"/>
    </row>
    <row r="823">
      <c r="A823" s="227"/>
      <c r="B823" s="227"/>
      <c r="C823" s="227"/>
      <c r="D823" s="227"/>
      <c r="E823" s="227"/>
      <c r="F823" s="227"/>
    </row>
    <row r="824">
      <c r="A824" s="227"/>
      <c r="B824" s="227"/>
      <c r="C824" s="227"/>
      <c r="D824" s="227"/>
      <c r="E824" s="227"/>
      <c r="F824" s="227"/>
    </row>
    <row r="825">
      <c r="A825" s="227"/>
      <c r="B825" s="227"/>
      <c r="C825" s="227"/>
      <c r="D825" s="227"/>
      <c r="E825" s="227"/>
      <c r="F825" s="227"/>
    </row>
    <row r="826">
      <c r="A826" s="227"/>
      <c r="B826" s="227"/>
      <c r="C826" s="227"/>
      <c r="D826" s="227"/>
      <c r="E826" s="227"/>
      <c r="F826" s="227"/>
    </row>
    <row r="827">
      <c r="A827" s="227"/>
      <c r="B827" s="227"/>
      <c r="C827" s="227"/>
      <c r="D827" s="227"/>
      <c r="E827" s="227"/>
      <c r="F827" s="227"/>
    </row>
    <row r="828">
      <c r="A828" s="227"/>
      <c r="B828" s="227"/>
      <c r="C828" s="227"/>
      <c r="D828" s="227"/>
      <c r="E828" s="227"/>
      <c r="F828" s="227"/>
    </row>
    <row r="829">
      <c r="A829" s="227"/>
      <c r="B829" s="227"/>
      <c r="C829" s="227"/>
      <c r="D829" s="227"/>
      <c r="E829" s="227"/>
      <c r="F829" s="227"/>
    </row>
    <row r="830">
      <c r="A830" s="227"/>
      <c r="B830" s="227"/>
      <c r="C830" s="227"/>
      <c r="D830" s="227"/>
      <c r="E830" s="227"/>
      <c r="F830" s="227"/>
    </row>
    <row r="831">
      <c r="A831" s="227"/>
      <c r="B831" s="227"/>
      <c r="C831" s="227"/>
      <c r="D831" s="227"/>
      <c r="E831" s="227"/>
      <c r="F831" s="227"/>
    </row>
    <row r="832">
      <c r="A832" s="227"/>
      <c r="B832" s="227"/>
      <c r="C832" s="227"/>
      <c r="D832" s="227"/>
      <c r="E832" s="227"/>
      <c r="F832" s="227"/>
    </row>
    <row r="833">
      <c r="A833" s="227"/>
      <c r="B833" s="227"/>
      <c r="C833" s="227"/>
      <c r="D833" s="227"/>
      <c r="E833" s="227"/>
      <c r="F833" s="227"/>
    </row>
    <row r="834">
      <c r="A834" s="227"/>
      <c r="B834" s="227"/>
      <c r="C834" s="227"/>
      <c r="D834" s="227"/>
      <c r="E834" s="227"/>
      <c r="F834" s="227"/>
    </row>
    <row r="835">
      <c r="A835" s="227"/>
      <c r="B835" s="227"/>
      <c r="C835" s="227"/>
      <c r="D835" s="227"/>
      <c r="E835" s="227"/>
      <c r="F835" s="227"/>
    </row>
    <row r="836">
      <c r="A836" s="227"/>
      <c r="B836" s="227"/>
      <c r="C836" s="227"/>
      <c r="D836" s="227"/>
      <c r="E836" s="227"/>
      <c r="F836" s="227"/>
    </row>
    <row r="837">
      <c r="A837" s="227"/>
      <c r="B837" s="227"/>
      <c r="C837" s="227"/>
      <c r="D837" s="227"/>
      <c r="E837" s="227"/>
      <c r="F837" s="227"/>
    </row>
    <row r="838">
      <c r="A838" s="227"/>
      <c r="B838" s="227"/>
      <c r="C838" s="227"/>
      <c r="D838" s="227"/>
      <c r="E838" s="227"/>
      <c r="F838" s="227"/>
    </row>
    <row r="839">
      <c r="A839" s="227"/>
      <c r="B839" s="227"/>
      <c r="C839" s="227"/>
      <c r="D839" s="227"/>
      <c r="E839" s="227"/>
      <c r="F839" s="227"/>
    </row>
    <row r="840">
      <c r="A840" s="227"/>
      <c r="B840" s="227"/>
      <c r="C840" s="227"/>
      <c r="D840" s="227"/>
      <c r="E840" s="227"/>
      <c r="F840" s="227"/>
    </row>
    <row r="841">
      <c r="A841" s="227"/>
      <c r="B841" s="227"/>
      <c r="C841" s="227"/>
      <c r="D841" s="227"/>
      <c r="E841" s="227"/>
      <c r="F841" s="227"/>
    </row>
    <row r="842">
      <c r="A842" s="227"/>
      <c r="B842" s="227"/>
      <c r="C842" s="227"/>
      <c r="D842" s="227"/>
      <c r="E842" s="227"/>
      <c r="F842" s="227"/>
    </row>
    <row r="843">
      <c r="A843" s="227"/>
      <c r="B843" s="227"/>
      <c r="C843" s="227"/>
      <c r="D843" s="227"/>
      <c r="E843" s="227"/>
      <c r="F843" s="227"/>
    </row>
    <row r="844">
      <c r="A844" s="227"/>
      <c r="B844" s="227"/>
      <c r="C844" s="227"/>
      <c r="D844" s="227"/>
      <c r="E844" s="227"/>
      <c r="F844" s="227"/>
    </row>
    <row r="845">
      <c r="A845" s="227"/>
      <c r="B845" s="227"/>
      <c r="C845" s="227"/>
      <c r="D845" s="227"/>
      <c r="E845" s="227"/>
      <c r="F845" s="227"/>
    </row>
    <row r="846">
      <c r="A846" s="227"/>
      <c r="B846" s="227"/>
      <c r="C846" s="227"/>
      <c r="D846" s="227"/>
      <c r="E846" s="227"/>
      <c r="F846" s="227"/>
    </row>
    <row r="847">
      <c r="A847" s="227"/>
      <c r="B847" s="227"/>
      <c r="C847" s="227"/>
      <c r="D847" s="227"/>
      <c r="E847" s="227"/>
      <c r="F847" s="227"/>
    </row>
    <row r="848">
      <c r="A848" s="227"/>
      <c r="B848" s="227"/>
      <c r="C848" s="227"/>
      <c r="D848" s="227"/>
      <c r="E848" s="227"/>
      <c r="F848" s="227"/>
    </row>
    <row r="849">
      <c r="A849" s="227"/>
      <c r="B849" s="227"/>
      <c r="C849" s="227"/>
      <c r="D849" s="227"/>
      <c r="E849" s="227"/>
      <c r="F849" s="227"/>
    </row>
    <row r="850">
      <c r="A850" s="227"/>
      <c r="B850" s="227"/>
      <c r="C850" s="227"/>
      <c r="D850" s="227"/>
      <c r="E850" s="227"/>
      <c r="F850" s="227"/>
    </row>
    <row r="851">
      <c r="A851" s="227"/>
      <c r="B851" s="227"/>
      <c r="C851" s="227"/>
      <c r="D851" s="227"/>
      <c r="E851" s="227"/>
      <c r="F851" s="227"/>
    </row>
    <row r="852">
      <c r="A852" s="227"/>
      <c r="B852" s="227"/>
      <c r="C852" s="227"/>
      <c r="D852" s="227"/>
      <c r="E852" s="227"/>
      <c r="F852" s="227"/>
    </row>
    <row r="853">
      <c r="A853" s="227"/>
      <c r="B853" s="227"/>
      <c r="C853" s="227"/>
      <c r="D853" s="227"/>
      <c r="E853" s="227"/>
      <c r="F853" s="227"/>
    </row>
    <row r="854">
      <c r="A854" s="227"/>
      <c r="B854" s="227"/>
      <c r="C854" s="227"/>
      <c r="D854" s="227"/>
      <c r="E854" s="227"/>
      <c r="F854" s="227"/>
    </row>
    <row r="855">
      <c r="A855" s="227"/>
      <c r="B855" s="227"/>
      <c r="C855" s="227"/>
      <c r="D855" s="227"/>
      <c r="E855" s="227"/>
      <c r="F855" s="227"/>
    </row>
    <row r="856">
      <c r="A856" s="227"/>
      <c r="B856" s="227"/>
      <c r="C856" s="227"/>
      <c r="D856" s="227"/>
      <c r="E856" s="227"/>
      <c r="F856" s="227"/>
    </row>
    <row r="857">
      <c r="A857" s="227"/>
      <c r="B857" s="227"/>
      <c r="C857" s="227"/>
      <c r="D857" s="227"/>
      <c r="E857" s="227"/>
      <c r="F857" s="227"/>
    </row>
    <row r="858">
      <c r="A858" s="227"/>
      <c r="B858" s="227"/>
      <c r="C858" s="227"/>
      <c r="D858" s="227"/>
      <c r="E858" s="227"/>
      <c r="F858" s="227"/>
    </row>
    <row r="859">
      <c r="A859" s="227"/>
      <c r="B859" s="227"/>
      <c r="C859" s="227"/>
      <c r="D859" s="227"/>
      <c r="E859" s="227"/>
      <c r="F859" s="227"/>
    </row>
    <row r="860">
      <c r="A860" s="227"/>
      <c r="B860" s="227"/>
      <c r="C860" s="227"/>
      <c r="D860" s="227"/>
      <c r="E860" s="227"/>
      <c r="F860" s="227"/>
    </row>
    <row r="861">
      <c r="A861" s="227"/>
      <c r="B861" s="227"/>
      <c r="C861" s="227"/>
      <c r="D861" s="227"/>
      <c r="E861" s="227"/>
      <c r="F861" s="227"/>
    </row>
    <row r="862">
      <c r="A862" s="227"/>
      <c r="B862" s="227"/>
      <c r="C862" s="227"/>
      <c r="D862" s="227"/>
      <c r="E862" s="227"/>
      <c r="F862" s="227"/>
    </row>
    <row r="863">
      <c r="A863" s="227"/>
      <c r="B863" s="227"/>
      <c r="C863" s="227"/>
      <c r="D863" s="227"/>
      <c r="E863" s="227"/>
      <c r="F863" s="227"/>
    </row>
    <row r="864">
      <c r="A864" s="227"/>
      <c r="B864" s="227"/>
      <c r="C864" s="227"/>
      <c r="D864" s="227"/>
      <c r="E864" s="227"/>
      <c r="F864" s="227"/>
    </row>
    <row r="865">
      <c r="A865" s="227"/>
      <c r="B865" s="227"/>
      <c r="C865" s="227"/>
      <c r="D865" s="227"/>
      <c r="E865" s="227"/>
      <c r="F865" s="227"/>
    </row>
    <row r="866">
      <c r="A866" s="227"/>
      <c r="B866" s="227"/>
      <c r="C866" s="227"/>
      <c r="D866" s="227"/>
      <c r="E866" s="227"/>
      <c r="F866" s="227"/>
    </row>
    <row r="867">
      <c r="A867" s="227"/>
      <c r="B867" s="227"/>
      <c r="C867" s="227"/>
      <c r="D867" s="227"/>
      <c r="E867" s="227"/>
      <c r="F867" s="227"/>
    </row>
    <row r="868">
      <c r="A868" s="227"/>
      <c r="B868" s="227"/>
      <c r="C868" s="227"/>
      <c r="D868" s="227"/>
      <c r="E868" s="227"/>
      <c r="F868" s="227"/>
    </row>
    <row r="869">
      <c r="A869" s="227"/>
      <c r="B869" s="227"/>
      <c r="C869" s="227"/>
      <c r="D869" s="227"/>
      <c r="E869" s="227"/>
      <c r="F869" s="227"/>
    </row>
    <row r="870">
      <c r="A870" s="227"/>
      <c r="B870" s="227"/>
      <c r="C870" s="227"/>
      <c r="D870" s="227"/>
      <c r="E870" s="227"/>
      <c r="F870" s="227"/>
    </row>
    <row r="871">
      <c r="A871" s="227"/>
      <c r="B871" s="227"/>
      <c r="C871" s="227"/>
      <c r="D871" s="227"/>
      <c r="E871" s="227"/>
      <c r="F871" s="227"/>
    </row>
    <row r="872">
      <c r="A872" s="227"/>
      <c r="B872" s="227"/>
      <c r="C872" s="227"/>
      <c r="D872" s="227"/>
      <c r="E872" s="227"/>
      <c r="F872" s="227"/>
    </row>
    <row r="873">
      <c r="A873" s="227"/>
      <c r="B873" s="227"/>
      <c r="C873" s="227"/>
      <c r="D873" s="227"/>
      <c r="E873" s="227"/>
      <c r="F873" s="227"/>
    </row>
    <row r="874">
      <c r="A874" s="227"/>
      <c r="B874" s="227"/>
      <c r="C874" s="227"/>
      <c r="D874" s="227"/>
      <c r="E874" s="227"/>
      <c r="F874" s="227"/>
    </row>
    <row r="875">
      <c r="A875" s="227"/>
      <c r="B875" s="227"/>
      <c r="C875" s="227"/>
      <c r="D875" s="227"/>
      <c r="E875" s="227"/>
      <c r="F875" s="227"/>
    </row>
    <row r="876">
      <c r="A876" s="227"/>
      <c r="B876" s="227"/>
      <c r="C876" s="227"/>
      <c r="D876" s="227"/>
      <c r="E876" s="227"/>
      <c r="F876" s="227"/>
    </row>
    <row r="877">
      <c r="A877" s="227"/>
      <c r="B877" s="227"/>
      <c r="C877" s="227"/>
      <c r="D877" s="227"/>
      <c r="E877" s="227"/>
      <c r="F877" s="227"/>
    </row>
    <row r="878">
      <c r="A878" s="227"/>
      <c r="B878" s="227"/>
      <c r="C878" s="227"/>
      <c r="D878" s="227"/>
      <c r="E878" s="227"/>
      <c r="F878" s="227"/>
    </row>
    <row r="879">
      <c r="A879" s="227"/>
      <c r="B879" s="227"/>
      <c r="C879" s="227"/>
      <c r="D879" s="227"/>
      <c r="E879" s="227"/>
      <c r="F879" s="227"/>
    </row>
    <row r="880">
      <c r="A880" s="227"/>
      <c r="B880" s="227"/>
      <c r="C880" s="227"/>
      <c r="D880" s="227"/>
      <c r="E880" s="227"/>
      <c r="F880" s="227"/>
    </row>
    <row r="881">
      <c r="A881" s="227"/>
      <c r="B881" s="227"/>
      <c r="C881" s="227"/>
      <c r="D881" s="227"/>
      <c r="E881" s="227"/>
      <c r="F881" s="227"/>
    </row>
    <row r="882">
      <c r="A882" s="227"/>
      <c r="B882" s="227"/>
      <c r="C882" s="227"/>
      <c r="D882" s="227"/>
      <c r="E882" s="227"/>
      <c r="F882" s="227"/>
    </row>
    <row r="883">
      <c r="A883" s="227"/>
      <c r="B883" s="227"/>
      <c r="C883" s="227"/>
      <c r="D883" s="227"/>
      <c r="E883" s="227"/>
      <c r="F883" s="227"/>
    </row>
    <row r="884">
      <c r="A884" s="227"/>
      <c r="B884" s="227"/>
      <c r="C884" s="227"/>
      <c r="D884" s="227"/>
      <c r="E884" s="227"/>
      <c r="F884" s="227"/>
    </row>
    <row r="885">
      <c r="A885" s="227"/>
      <c r="B885" s="227"/>
      <c r="C885" s="227"/>
      <c r="D885" s="227"/>
      <c r="E885" s="227"/>
      <c r="F885" s="227"/>
    </row>
    <row r="886">
      <c r="A886" s="227"/>
      <c r="B886" s="227"/>
      <c r="C886" s="227"/>
      <c r="D886" s="227"/>
      <c r="E886" s="227"/>
      <c r="F886" s="227"/>
    </row>
    <row r="887">
      <c r="A887" s="227"/>
      <c r="B887" s="227"/>
      <c r="C887" s="227"/>
      <c r="D887" s="227"/>
      <c r="E887" s="227"/>
      <c r="F887" s="227"/>
    </row>
    <row r="888">
      <c r="A888" s="227"/>
      <c r="B888" s="227"/>
      <c r="C888" s="227"/>
      <c r="D888" s="227"/>
      <c r="E888" s="227"/>
      <c r="F888" s="227"/>
    </row>
    <row r="889">
      <c r="A889" s="227"/>
      <c r="B889" s="227"/>
      <c r="C889" s="227"/>
      <c r="D889" s="227"/>
      <c r="E889" s="227"/>
      <c r="F889" s="227"/>
    </row>
    <row r="890">
      <c r="A890" s="227"/>
      <c r="B890" s="227"/>
      <c r="C890" s="227"/>
      <c r="D890" s="227"/>
      <c r="E890" s="227"/>
      <c r="F890" s="227"/>
    </row>
    <row r="891">
      <c r="A891" s="227"/>
      <c r="B891" s="227"/>
      <c r="C891" s="227"/>
      <c r="D891" s="227"/>
      <c r="E891" s="227"/>
      <c r="F891" s="227"/>
    </row>
    <row r="892">
      <c r="A892" s="227"/>
      <c r="B892" s="227"/>
      <c r="C892" s="227"/>
      <c r="D892" s="227"/>
      <c r="E892" s="227"/>
      <c r="F892" s="227"/>
    </row>
    <row r="893">
      <c r="A893" s="227"/>
      <c r="B893" s="227"/>
      <c r="C893" s="227"/>
      <c r="D893" s="227"/>
      <c r="E893" s="227"/>
      <c r="F893" s="227"/>
    </row>
    <row r="894">
      <c r="A894" s="227"/>
      <c r="B894" s="227"/>
      <c r="C894" s="227"/>
      <c r="D894" s="227"/>
      <c r="E894" s="227"/>
      <c r="F894" s="227"/>
    </row>
    <row r="895">
      <c r="A895" s="227"/>
      <c r="B895" s="227"/>
      <c r="C895" s="227"/>
      <c r="D895" s="227"/>
      <c r="E895" s="227"/>
      <c r="F895" s="227"/>
    </row>
    <row r="896">
      <c r="A896" s="227"/>
      <c r="B896" s="227"/>
      <c r="C896" s="227"/>
      <c r="D896" s="227"/>
      <c r="E896" s="227"/>
      <c r="F896" s="227"/>
    </row>
    <row r="897">
      <c r="A897" s="227"/>
      <c r="B897" s="227"/>
      <c r="C897" s="227"/>
      <c r="D897" s="227"/>
      <c r="E897" s="227"/>
      <c r="F897" s="227"/>
    </row>
    <row r="898">
      <c r="A898" s="227"/>
      <c r="B898" s="227"/>
      <c r="C898" s="227"/>
      <c r="D898" s="227"/>
      <c r="E898" s="227"/>
      <c r="F898" s="227"/>
    </row>
    <row r="899">
      <c r="A899" s="227"/>
      <c r="B899" s="227"/>
      <c r="C899" s="227"/>
      <c r="D899" s="227"/>
      <c r="E899" s="227"/>
      <c r="F899" s="227"/>
    </row>
    <row r="900">
      <c r="A900" s="227"/>
      <c r="B900" s="227"/>
      <c r="C900" s="227"/>
      <c r="D900" s="227"/>
      <c r="E900" s="227"/>
      <c r="F900" s="227"/>
    </row>
    <row r="901">
      <c r="A901" s="227"/>
      <c r="B901" s="227"/>
      <c r="C901" s="227"/>
      <c r="D901" s="227"/>
      <c r="E901" s="227"/>
      <c r="F901" s="227"/>
    </row>
    <row r="902">
      <c r="A902" s="227"/>
      <c r="B902" s="227"/>
      <c r="C902" s="227"/>
      <c r="D902" s="227"/>
      <c r="E902" s="227"/>
      <c r="F902" s="227"/>
    </row>
    <row r="903">
      <c r="A903" s="227"/>
      <c r="B903" s="227"/>
      <c r="C903" s="227"/>
      <c r="D903" s="227"/>
      <c r="E903" s="227"/>
      <c r="F903" s="227"/>
    </row>
    <row r="904">
      <c r="A904" s="227"/>
      <c r="B904" s="227"/>
      <c r="C904" s="227"/>
      <c r="D904" s="227"/>
      <c r="E904" s="227"/>
      <c r="F904" s="227"/>
    </row>
    <row r="905">
      <c r="A905" s="227"/>
      <c r="B905" s="227"/>
      <c r="C905" s="227"/>
      <c r="D905" s="227"/>
      <c r="E905" s="227"/>
      <c r="F905" s="227"/>
    </row>
    <row r="906">
      <c r="A906" s="227"/>
      <c r="B906" s="227"/>
      <c r="C906" s="227"/>
      <c r="D906" s="227"/>
      <c r="E906" s="227"/>
      <c r="F906" s="227"/>
    </row>
    <row r="907">
      <c r="A907" s="227"/>
      <c r="B907" s="227"/>
      <c r="C907" s="227"/>
      <c r="D907" s="227"/>
      <c r="E907" s="227"/>
      <c r="F907" s="227"/>
    </row>
    <row r="908">
      <c r="A908" s="227"/>
      <c r="B908" s="227"/>
      <c r="C908" s="227"/>
      <c r="D908" s="227"/>
      <c r="E908" s="227"/>
      <c r="F908" s="227"/>
    </row>
    <row r="909">
      <c r="A909" s="227"/>
      <c r="B909" s="227"/>
      <c r="C909" s="227"/>
      <c r="D909" s="227"/>
      <c r="E909" s="227"/>
      <c r="F909" s="227"/>
    </row>
    <row r="910">
      <c r="A910" s="227"/>
      <c r="B910" s="227"/>
      <c r="C910" s="227"/>
      <c r="D910" s="227"/>
      <c r="E910" s="227"/>
      <c r="F910" s="227"/>
    </row>
    <row r="911">
      <c r="A911" s="227"/>
      <c r="B911" s="227"/>
      <c r="C911" s="227"/>
      <c r="D911" s="227"/>
      <c r="E911" s="227"/>
      <c r="F911" s="227"/>
    </row>
    <row r="912">
      <c r="A912" s="227"/>
      <c r="B912" s="227"/>
      <c r="C912" s="227"/>
      <c r="D912" s="227"/>
      <c r="E912" s="227"/>
      <c r="F912" s="227"/>
    </row>
    <row r="913">
      <c r="A913" s="227"/>
      <c r="B913" s="227"/>
      <c r="C913" s="227"/>
      <c r="D913" s="227"/>
      <c r="E913" s="227"/>
      <c r="F913" s="227"/>
    </row>
    <row r="914">
      <c r="A914" s="227"/>
      <c r="B914" s="227"/>
      <c r="C914" s="227"/>
      <c r="D914" s="227"/>
      <c r="E914" s="227"/>
      <c r="F914" s="227"/>
    </row>
    <row r="915">
      <c r="A915" s="227"/>
      <c r="B915" s="227"/>
      <c r="C915" s="227"/>
      <c r="D915" s="227"/>
      <c r="E915" s="227"/>
      <c r="F915" s="227"/>
    </row>
    <row r="916">
      <c r="A916" s="227"/>
      <c r="B916" s="227"/>
      <c r="C916" s="227"/>
      <c r="D916" s="227"/>
      <c r="E916" s="227"/>
      <c r="F916" s="227"/>
    </row>
    <row r="917">
      <c r="A917" s="227"/>
      <c r="B917" s="227"/>
      <c r="C917" s="227"/>
      <c r="D917" s="227"/>
      <c r="E917" s="227"/>
      <c r="F917" s="227"/>
    </row>
    <row r="918">
      <c r="A918" s="227"/>
      <c r="B918" s="227"/>
      <c r="C918" s="227"/>
      <c r="D918" s="227"/>
      <c r="E918" s="227"/>
      <c r="F918" s="227"/>
    </row>
    <row r="919">
      <c r="A919" s="227"/>
      <c r="B919" s="227"/>
      <c r="C919" s="227"/>
      <c r="D919" s="227"/>
      <c r="E919" s="227"/>
      <c r="F919" s="227"/>
    </row>
    <row r="920">
      <c r="A920" s="227"/>
      <c r="B920" s="227"/>
      <c r="C920" s="227"/>
      <c r="D920" s="227"/>
      <c r="E920" s="227"/>
      <c r="F920" s="227"/>
    </row>
    <row r="921">
      <c r="A921" s="227"/>
      <c r="B921" s="227"/>
      <c r="C921" s="227"/>
      <c r="D921" s="227"/>
      <c r="E921" s="227"/>
      <c r="F921" s="227"/>
    </row>
    <row r="922">
      <c r="A922" s="227"/>
      <c r="B922" s="227"/>
      <c r="C922" s="227"/>
      <c r="D922" s="227"/>
      <c r="E922" s="227"/>
      <c r="F922" s="227"/>
    </row>
    <row r="923">
      <c r="A923" s="227"/>
      <c r="B923" s="227"/>
      <c r="C923" s="227"/>
      <c r="D923" s="227"/>
      <c r="E923" s="227"/>
      <c r="F923" s="227"/>
    </row>
    <row r="924">
      <c r="A924" s="227"/>
      <c r="B924" s="227"/>
      <c r="C924" s="227"/>
      <c r="D924" s="227"/>
      <c r="E924" s="227"/>
      <c r="F924" s="227"/>
    </row>
    <row r="925">
      <c r="A925" s="227"/>
      <c r="B925" s="227"/>
      <c r="C925" s="227"/>
      <c r="D925" s="227"/>
      <c r="E925" s="227"/>
      <c r="F925" s="227"/>
    </row>
    <row r="926">
      <c r="A926" s="227"/>
      <c r="B926" s="227"/>
      <c r="C926" s="227"/>
      <c r="D926" s="227"/>
      <c r="E926" s="227"/>
      <c r="F926" s="227"/>
    </row>
    <row r="927">
      <c r="A927" s="227"/>
      <c r="B927" s="227"/>
      <c r="C927" s="227"/>
      <c r="D927" s="227"/>
      <c r="E927" s="227"/>
      <c r="F927" s="227"/>
    </row>
    <row r="928">
      <c r="A928" s="227"/>
      <c r="B928" s="227"/>
      <c r="C928" s="227"/>
      <c r="D928" s="227"/>
      <c r="E928" s="227"/>
      <c r="F928" s="227"/>
    </row>
    <row r="929">
      <c r="A929" s="227"/>
      <c r="B929" s="227"/>
      <c r="C929" s="227"/>
      <c r="D929" s="227"/>
      <c r="E929" s="227"/>
      <c r="F929" s="227"/>
    </row>
    <row r="930">
      <c r="A930" s="227"/>
      <c r="B930" s="227"/>
      <c r="C930" s="227"/>
      <c r="D930" s="227"/>
      <c r="E930" s="227"/>
      <c r="F930" s="227"/>
    </row>
    <row r="931">
      <c r="A931" s="227"/>
      <c r="B931" s="227"/>
      <c r="C931" s="227"/>
      <c r="D931" s="227"/>
      <c r="E931" s="227"/>
      <c r="F931" s="227"/>
    </row>
    <row r="932">
      <c r="A932" s="227"/>
      <c r="B932" s="227"/>
      <c r="C932" s="227"/>
      <c r="D932" s="227"/>
      <c r="E932" s="227"/>
      <c r="F932" s="227"/>
    </row>
    <row r="933">
      <c r="A933" s="227"/>
      <c r="B933" s="227"/>
      <c r="C933" s="227"/>
      <c r="D933" s="227"/>
      <c r="E933" s="227"/>
      <c r="F933" s="227"/>
    </row>
    <row r="934">
      <c r="A934" s="227"/>
      <c r="B934" s="227"/>
      <c r="C934" s="227"/>
      <c r="D934" s="227"/>
      <c r="E934" s="227"/>
      <c r="F934" s="227"/>
    </row>
    <row r="935">
      <c r="A935" s="227"/>
      <c r="B935" s="227"/>
      <c r="C935" s="227"/>
      <c r="D935" s="227"/>
      <c r="E935" s="227"/>
      <c r="F935" s="227"/>
    </row>
    <row r="936">
      <c r="A936" s="227"/>
      <c r="B936" s="227"/>
      <c r="C936" s="227"/>
      <c r="D936" s="227"/>
      <c r="E936" s="227"/>
      <c r="F936" s="227"/>
    </row>
    <row r="937">
      <c r="A937" s="227"/>
      <c r="B937" s="227"/>
      <c r="C937" s="227"/>
      <c r="D937" s="227"/>
      <c r="E937" s="227"/>
      <c r="F937" s="227"/>
    </row>
    <row r="938">
      <c r="A938" s="227"/>
      <c r="B938" s="227"/>
      <c r="C938" s="227"/>
      <c r="D938" s="227"/>
      <c r="E938" s="227"/>
      <c r="F938" s="227"/>
    </row>
    <row r="939">
      <c r="A939" s="227"/>
      <c r="B939" s="227"/>
      <c r="C939" s="227"/>
      <c r="D939" s="227"/>
      <c r="E939" s="227"/>
      <c r="F939" s="227"/>
    </row>
    <row r="940">
      <c r="A940" s="227"/>
      <c r="B940" s="227"/>
      <c r="C940" s="227"/>
      <c r="D940" s="227"/>
      <c r="E940" s="227"/>
      <c r="F940" s="227"/>
    </row>
    <row r="941">
      <c r="A941" s="227"/>
      <c r="B941" s="227"/>
      <c r="C941" s="227"/>
      <c r="D941" s="227"/>
      <c r="E941" s="227"/>
      <c r="F941" s="227"/>
    </row>
    <row r="942">
      <c r="A942" s="227"/>
      <c r="B942" s="227"/>
      <c r="C942" s="227"/>
      <c r="D942" s="227"/>
      <c r="E942" s="227"/>
      <c r="F942" s="227"/>
    </row>
    <row r="943">
      <c r="A943" s="227"/>
      <c r="B943" s="227"/>
      <c r="C943" s="227"/>
      <c r="D943" s="227"/>
      <c r="E943" s="227"/>
      <c r="F943" s="227"/>
    </row>
    <row r="944">
      <c r="A944" s="227"/>
      <c r="B944" s="227"/>
      <c r="C944" s="227"/>
      <c r="D944" s="227"/>
      <c r="E944" s="227"/>
      <c r="F944" s="227"/>
    </row>
    <row r="945">
      <c r="A945" s="227"/>
      <c r="B945" s="227"/>
      <c r="C945" s="227"/>
      <c r="D945" s="227"/>
      <c r="E945" s="227"/>
      <c r="F945" s="227"/>
    </row>
    <row r="946">
      <c r="A946" s="227"/>
      <c r="B946" s="227"/>
      <c r="C946" s="227"/>
      <c r="D946" s="227"/>
      <c r="E946" s="227"/>
      <c r="F946" s="227"/>
    </row>
    <row r="947">
      <c r="A947" s="227"/>
      <c r="B947" s="227"/>
      <c r="C947" s="227"/>
      <c r="D947" s="227"/>
      <c r="E947" s="227"/>
      <c r="F947" s="227"/>
    </row>
    <row r="948">
      <c r="A948" s="227"/>
      <c r="B948" s="227"/>
      <c r="C948" s="227"/>
      <c r="D948" s="227"/>
      <c r="E948" s="227"/>
      <c r="F948" s="227"/>
    </row>
    <row r="949">
      <c r="A949" s="227"/>
      <c r="B949" s="227"/>
      <c r="C949" s="227"/>
      <c r="D949" s="227"/>
      <c r="E949" s="227"/>
      <c r="F949" s="227"/>
    </row>
    <row r="950">
      <c r="A950" s="227"/>
      <c r="B950" s="227"/>
      <c r="C950" s="227"/>
      <c r="D950" s="227"/>
      <c r="E950" s="227"/>
      <c r="F950" s="227"/>
    </row>
    <row r="951">
      <c r="A951" s="227"/>
      <c r="B951" s="227"/>
      <c r="C951" s="227"/>
      <c r="D951" s="227"/>
      <c r="E951" s="227"/>
      <c r="F951" s="227"/>
    </row>
    <row r="952">
      <c r="A952" s="227"/>
      <c r="B952" s="227"/>
      <c r="C952" s="227"/>
      <c r="D952" s="227"/>
      <c r="E952" s="227"/>
      <c r="F952" s="227"/>
    </row>
    <row r="953">
      <c r="A953" s="227"/>
      <c r="B953" s="227"/>
      <c r="C953" s="227"/>
      <c r="D953" s="227"/>
      <c r="E953" s="227"/>
      <c r="F953" s="227"/>
    </row>
    <row r="954">
      <c r="A954" s="227"/>
      <c r="B954" s="227"/>
      <c r="C954" s="227"/>
      <c r="D954" s="227"/>
      <c r="E954" s="227"/>
      <c r="F954" s="227"/>
    </row>
    <row r="955">
      <c r="A955" s="227"/>
      <c r="B955" s="227"/>
      <c r="C955" s="227"/>
      <c r="D955" s="227"/>
      <c r="E955" s="227"/>
      <c r="F955" s="227"/>
    </row>
    <row r="956">
      <c r="A956" s="227"/>
      <c r="B956" s="227"/>
      <c r="C956" s="227"/>
      <c r="D956" s="227"/>
      <c r="E956" s="227"/>
      <c r="F956" s="227"/>
    </row>
    <row r="957">
      <c r="A957" s="227"/>
      <c r="B957" s="227"/>
      <c r="C957" s="227"/>
      <c r="D957" s="227"/>
      <c r="E957" s="227"/>
      <c r="F957" s="227"/>
    </row>
    <row r="958">
      <c r="A958" s="227"/>
      <c r="B958" s="227"/>
      <c r="C958" s="227"/>
      <c r="D958" s="227"/>
      <c r="E958" s="227"/>
      <c r="F958" s="227"/>
    </row>
    <row r="959">
      <c r="A959" s="227"/>
      <c r="B959" s="227"/>
      <c r="C959" s="227"/>
      <c r="D959" s="227"/>
      <c r="E959" s="227"/>
      <c r="F959" s="227"/>
    </row>
    <row r="960">
      <c r="A960" s="227"/>
      <c r="B960" s="227"/>
      <c r="C960" s="227"/>
      <c r="D960" s="227"/>
      <c r="E960" s="227"/>
      <c r="F960" s="227"/>
    </row>
    <row r="961">
      <c r="A961" s="227"/>
      <c r="B961" s="227"/>
      <c r="C961" s="227"/>
      <c r="D961" s="227"/>
      <c r="E961" s="227"/>
      <c r="F961" s="227"/>
    </row>
    <row r="962">
      <c r="A962" s="227"/>
      <c r="B962" s="227"/>
      <c r="C962" s="227"/>
      <c r="D962" s="227"/>
      <c r="E962" s="227"/>
      <c r="F962" s="227"/>
    </row>
    <row r="963">
      <c r="A963" s="227"/>
      <c r="B963" s="227"/>
      <c r="C963" s="227"/>
      <c r="D963" s="227"/>
      <c r="E963" s="227"/>
      <c r="F963" s="227"/>
    </row>
    <row r="964">
      <c r="A964" s="227"/>
      <c r="B964" s="227"/>
      <c r="C964" s="227"/>
      <c r="D964" s="227"/>
      <c r="E964" s="227"/>
      <c r="F964" s="227"/>
    </row>
    <row r="965">
      <c r="A965" s="227"/>
      <c r="B965" s="227"/>
      <c r="C965" s="227"/>
      <c r="D965" s="227"/>
      <c r="E965" s="227"/>
      <c r="F965" s="227"/>
    </row>
    <row r="966">
      <c r="A966" s="227"/>
      <c r="B966" s="227"/>
      <c r="C966" s="227"/>
      <c r="D966" s="227"/>
      <c r="E966" s="227"/>
      <c r="F966" s="227"/>
    </row>
    <row r="967">
      <c r="A967" s="227"/>
      <c r="B967" s="227"/>
      <c r="C967" s="227"/>
      <c r="D967" s="227"/>
      <c r="E967" s="227"/>
      <c r="F967" s="227"/>
    </row>
    <row r="968">
      <c r="A968" s="227"/>
      <c r="B968" s="227"/>
      <c r="C968" s="227"/>
      <c r="D968" s="227"/>
      <c r="E968" s="227"/>
      <c r="F968" s="227"/>
    </row>
    <row r="969">
      <c r="A969" s="227"/>
      <c r="B969" s="227"/>
      <c r="C969" s="227"/>
      <c r="D969" s="227"/>
      <c r="E969" s="227"/>
      <c r="F969" s="227"/>
    </row>
    <row r="970">
      <c r="A970" s="227"/>
      <c r="B970" s="227"/>
      <c r="C970" s="227"/>
      <c r="D970" s="227"/>
      <c r="E970" s="227"/>
      <c r="F970" s="227"/>
    </row>
    <row r="971">
      <c r="A971" s="227"/>
      <c r="B971" s="227"/>
      <c r="C971" s="227"/>
      <c r="D971" s="227"/>
      <c r="E971" s="227"/>
      <c r="F971" s="227"/>
    </row>
    <row r="972">
      <c r="A972" s="227"/>
      <c r="B972" s="227"/>
      <c r="C972" s="227"/>
      <c r="D972" s="227"/>
      <c r="E972" s="227"/>
      <c r="F972" s="227"/>
    </row>
    <row r="973">
      <c r="A973" s="227"/>
      <c r="B973" s="227"/>
      <c r="C973" s="227"/>
      <c r="D973" s="227"/>
      <c r="E973" s="227"/>
      <c r="F973" s="227"/>
    </row>
    <row r="974">
      <c r="A974" s="227"/>
      <c r="B974" s="227"/>
      <c r="C974" s="227"/>
      <c r="D974" s="227"/>
      <c r="E974" s="227"/>
      <c r="F974" s="227"/>
    </row>
    <row r="975">
      <c r="A975" s="227"/>
      <c r="B975" s="227"/>
      <c r="C975" s="227"/>
      <c r="D975" s="227"/>
      <c r="E975" s="227"/>
      <c r="F975" s="227"/>
    </row>
    <row r="976">
      <c r="A976" s="227"/>
      <c r="B976" s="227"/>
      <c r="C976" s="227"/>
      <c r="D976" s="227"/>
      <c r="E976" s="227"/>
      <c r="F976" s="227"/>
    </row>
    <row r="977">
      <c r="A977" s="227"/>
      <c r="B977" s="227"/>
      <c r="C977" s="227"/>
      <c r="D977" s="227"/>
      <c r="E977" s="227"/>
      <c r="F977" s="227"/>
    </row>
    <row r="978">
      <c r="A978" s="227"/>
      <c r="B978" s="227"/>
      <c r="C978" s="227"/>
      <c r="D978" s="227"/>
      <c r="E978" s="227"/>
      <c r="F978" s="227"/>
    </row>
    <row r="979">
      <c r="A979" s="227"/>
      <c r="B979" s="227"/>
      <c r="C979" s="227"/>
      <c r="D979" s="227"/>
      <c r="E979" s="227"/>
      <c r="F979" s="227"/>
    </row>
    <row r="980">
      <c r="A980" s="227"/>
      <c r="B980" s="227"/>
      <c r="C980" s="227"/>
      <c r="D980" s="227"/>
      <c r="E980" s="227"/>
      <c r="F980" s="227"/>
    </row>
    <row r="981">
      <c r="A981" s="227"/>
      <c r="B981" s="227"/>
      <c r="C981" s="227"/>
      <c r="D981" s="227"/>
      <c r="E981" s="227"/>
      <c r="F981" s="227"/>
    </row>
    <row r="982">
      <c r="A982" s="227"/>
      <c r="B982" s="227"/>
      <c r="C982" s="227"/>
      <c r="D982" s="227"/>
      <c r="E982" s="227"/>
      <c r="F982" s="227"/>
    </row>
    <row r="983">
      <c r="A983" s="227"/>
      <c r="B983" s="227"/>
      <c r="C983" s="227"/>
      <c r="D983" s="227"/>
      <c r="E983" s="227"/>
      <c r="F983" s="227"/>
    </row>
    <row r="984">
      <c r="A984" s="227"/>
      <c r="B984" s="227"/>
      <c r="C984" s="227"/>
      <c r="D984" s="227"/>
      <c r="E984" s="227"/>
      <c r="F984" s="227"/>
    </row>
    <row r="985">
      <c r="A985" s="227"/>
      <c r="B985" s="227"/>
      <c r="C985" s="227"/>
      <c r="D985" s="227"/>
      <c r="E985" s="227"/>
      <c r="F985" s="227"/>
    </row>
    <row r="986">
      <c r="A986" s="227"/>
      <c r="B986" s="227"/>
      <c r="C986" s="227"/>
      <c r="D986" s="227"/>
      <c r="E986" s="227"/>
      <c r="F986" s="227"/>
    </row>
    <row r="987">
      <c r="A987" s="227"/>
      <c r="B987" s="227"/>
      <c r="C987" s="227"/>
      <c r="D987" s="227"/>
      <c r="E987" s="227"/>
      <c r="F987" s="227"/>
    </row>
    <row r="988">
      <c r="A988" s="227"/>
      <c r="B988" s="227"/>
      <c r="C988" s="227"/>
      <c r="D988" s="227"/>
      <c r="E988" s="227"/>
      <c r="F988" s="227"/>
    </row>
    <row r="989">
      <c r="A989" s="227"/>
      <c r="B989" s="227"/>
      <c r="C989" s="227"/>
      <c r="D989" s="227"/>
      <c r="E989" s="227"/>
      <c r="F989" s="227"/>
    </row>
    <row r="990">
      <c r="A990" s="227"/>
      <c r="B990" s="227"/>
      <c r="C990" s="227"/>
      <c r="D990" s="227"/>
      <c r="E990" s="227"/>
      <c r="F990" s="227"/>
    </row>
    <row r="991">
      <c r="A991" s="227"/>
      <c r="B991" s="227"/>
      <c r="C991" s="227"/>
      <c r="D991" s="227"/>
      <c r="E991" s="227"/>
      <c r="F991" s="227"/>
    </row>
    <row r="992">
      <c r="A992" s="227"/>
      <c r="B992" s="227"/>
      <c r="C992" s="227"/>
      <c r="D992" s="227"/>
      <c r="E992" s="227"/>
      <c r="F992" s="227"/>
    </row>
    <row r="993">
      <c r="A993" s="227"/>
      <c r="B993" s="227"/>
      <c r="C993" s="227"/>
      <c r="D993" s="227"/>
      <c r="E993" s="227"/>
      <c r="F993" s="227"/>
    </row>
    <row r="994">
      <c r="A994" s="227"/>
      <c r="B994" s="227"/>
      <c r="C994" s="227"/>
      <c r="D994" s="227"/>
      <c r="E994" s="227"/>
      <c r="F994" s="227"/>
    </row>
    <row r="995">
      <c r="A995" s="227"/>
      <c r="B995" s="227"/>
      <c r="C995" s="227"/>
      <c r="D995" s="227"/>
      <c r="E995" s="227"/>
      <c r="F995" s="227"/>
    </row>
    <row r="996">
      <c r="A996" s="227"/>
      <c r="B996" s="227"/>
      <c r="C996" s="227"/>
      <c r="D996" s="227"/>
      <c r="E996" s="227"/>
      <c r="F996" s="227"/>
    </row>
    <row r="997">
      <c r="A997" s="227"/>
      <c r="B997" s="227"/>
      <c r="C997" s="227"/>
      <c r="D997" s="227"/>
      <c r="E997" s="227"/>
      <c r="F997" s="227"/>
    </row>
    <row r="998">
      <c r="A998" s="227"/>
      <c r="B998" s="227"/>
      <c r="C998" s="227"/>
      <c r="D998" s="227"/>
      <c r="E998" s="227"/>
      <c r="F998" s="227"/>
    </row>
    <row r="999">
      <c r="A999" s="227"/>
      <c r="B999" s="227"/>
      <c r="C999" s="227"/>
      <c r="D999" s="227"/>
      <c r="E999" s="227"/>
      <c r="F999" s="227"/>
    </row>
    <row r="1000">
      <c r="A1000" s="227"/>
      <c r="B1000" s="227"/>
      <c r="C1000" s="227"/>
      <c r="D1000" s="227"/>
      <c r="E1000" s="227"/>
      <c r="F1000" s="227"/>
    </row>
    <row r="1001">
      <c r="A1001" s="227"/>
      <c r="B1001" s="227"/>
      <c r="C1001" s="227"/>
      <c r="D1001" s="227"/>
      <c r="E1001" s="227"/>
      <c r="F1001" s="227"/>
    </row>
    <row r="1002">
      <c r="A1002" s="227"/>
      <c r="B1002" s="227"/>
      <c r="C1002" s="227"/>
      <c r="D1002" s="227"/>
      <c r="E1002" s="227"/>
      <c r="F1002" s="227"/>
    </row>
    <row r="1003">
      <c r="A1003" s="227"/>
      <c r="B1003" s="227"/>
      <c r="C1003" s="227"/>
      <c r="D1003" s="227"/>
      <c r="E1003" s="227"/>
      <c r="F1003" s="227"/>
    </row>
    <row r="1004">
      <c r="A1004" s="227"/>
      <c r="B1004" s="227"/>
      <c r="C1004" s="227"/>
      <c r="D1004" s="227"/>
      <c r="E1004" s="227"/>
      <c r="F1004" s="227"/>
    </row>
    <row r="1005">
      <c r="A1005" s="227"/>
      <c r="B1005" s="227"/>
      <c r="C1005" s="227"/>
      <c r="D1005" s="227"/>
      <c r="E1005" s="227"/>
      <c r="F1005" s="227"/>
    </row>
    <row r="1006">
      <c r="A1006" s="227"/>
      <c r="B1006" s="227"/>
      <c r="C1006" s="227"/>
      <c r="D1006" s="227"/>
      <c r="E1006" s="227"/>
      <c r="F1006" s="227"/>
    </row>
    <row r="1007">
      <c r="A1007" s="227"/>
      <c r="B1007" s="227"/>
      <c r="C1007" s="227"/>
      <c r="D1007" s="227"/>
      <c r="E1007" s="227"/>
      <c r="F1007" s="227"/>
    </row>
    <row r="1008">
      <c r="A1008" s="227"/>
      <c r="B1008" s="227"/>
      <c r="C1008" s="227"/>
      <c r="D1008" s="227"/>
      <c r="E1008" s="227"/>
      <c r="F1008" s="227"/>
    </row>
    <row r="1009">
      <c r="A1009" s="227"/>
      <c r="B1009" s="227"/>
      <c r="C1009" s="227"/>
      <c r="D1009" s="227"/>
      <c r="E1009" s="227"/>
      <c r="F1009" s="227"/>
    </row>
    <row r="1010">
      <c r="A1010" s="227"/>
      <c r="B1010" s="227"/>
      <c r="C1010" s="227"/>
      <c r="D1010" s="227"/>
      <c r="E1010" s="227"/>
      <c r="F1010" s="227"/>
    </row>
    <row r="1011">
      <c r="A1011" s="227"/>
      <c r="B1011" s="227"/>
      <c r="C1011" s="227"/>
      <c r="D1011" s="227"/>
      <c r="E1011" s="227"/>
      <c r="F1011" s="227"/>
    </row>
    <row r="1012">
      <c r="A1012" s="227"/>
      <c r="B1012" s="227"/>
      <c r="C1012" s="227"/>
      <c r="D1012" s="227"/>
      <c r="E1012" s="227"/>
      <c r="F1012" s="227"/>
    </row>
    <row r="1013">
      <c r="A1013" s="227"/>
      <c r="B1013" s="227"/>
      <c r="C1013" s="227"/>
      <c r="D1013" s="227"/>
      <c r="E1013" s="227"/>
      <c r="F1013" s="227"/>
    </row>
    <row r="1014">
      <c r="A1014" s="227"/>
      <c r="B1014" s="227"/>
      <c r="C1014" s="227"/>
      <c r="D1014" s="227"/>
      <c r="E1014" s="227"/>
      <c r="F1014" s="227"/>
    </row>
    <row r="1015">
      <c r="A1015" s="227"/>
      <c r="B1015" s="227"/>
      <c r="C1015" s="227"/>
      <c r="D1015" s="227"/>
      <c r="E1015" s="227"/>
      <c r="F1015" s="227"/>
    </row>
    <row r="1016">
      <c r="A1016" s="227"/>
      <c r="B1016" s="227"/>
      <c r="C1016" s="227"/>
      <c r="D1016" s="227"/>
      <c r="E1016" s="227"/>
      <c r="F1016" s="227"/>
    </row>
    <row r="1017">
      <c r="A1017" s="227"/>
      <c r="B1017" s="227"/>
      <c r="C1017" s="227"/>
      <c r="D1017" s="227"/>
      <c r="E1017" s="227"/>
      <c r="F1017" s="227"/>
    </row>
    <row r="1018">
      <c r="A1018" s="227"/>
      <c r="B1018" s="227"/>
      <c r="C1018" s="227"/>
      <c r="D1018" s="227"/>
      <c r="E1018" s="227"/>
      <c r="F1018" s="227"/>
    </row>
    <row r="1019">
      <c r="A1019" s="227"/>
      <c r="B1019" s="227"/>
      <c r="C1019" s="227"/>
      <c r="D1019" s="227"/>
      <c r="E1019" s="227"/>
      <c r="F1019" s="227"/>
    </row>
    <row r="1020">
      <c r="A1020" s="227"/>
      <c r="B1020" s="227"/>
      <c r="C1020" s="227"/>
      <c r="D1020" s="227"/>
      <c r="E1020" s="227"/>
      <c r="F1020" s="227"/>
    </row>
    <row r="1021">
      <c r="A1021" s="227"/>
      <c r="B1021" s="227"/>
      <c r="C1021" s="227"/>
      <c r="D1021" s="227"/>
      <c r="E1021" s="227"/>
      <c r="F1021" s="227"/>
    </row>
    <row r="1022">
      <c r="A1022" s="227"/>
      <c r="B1022" s="227"/>
      <c r="C1022" s="227"/>
      <c r="D1022" s="227"/>
      <c r="E1022" s="227"/>
      <c r="F1022" s="227"/>
    </row>
    <row r="1023">
      <c r="A1023" s="227"/>
      <c r="B1023" s="227"/>
      <c r="C1023" s="227"/>
      <c r="D1023" s="227"/>
      <c r="E1023" s="227"/>
      <c r="F1023" s="227"/>
    </row>
    <row r="1024">
      <c r="A1024" s="227"/>
      <c r="B1024" s="227"/>
      <c r="C1024" s="227"/>
      <c r="D1024" s="227"/>
      <c r="E1024" s="227"/>
      <c r="F1024" s="227"/>
    </row>
    <row r="1025">
      <c r="A1025" s="227"/>
      <c r="B1025" s="227"/>
      <c r="C1025" s="227"/>
      <c r="D1025" s="227"/>
      <c r="E1025" s="227"/>
      <c r="F1025" s="227"/>
    </row>
    <row r="1026">
      <c r="A1026" s="227"/>
      <c r="B1026" s="227"/>
      <c r="C1026" s="227"/>
      <c r="D1026" s="227"/>
      <c r="E1026" s="227"/>
      <c r="F1026" s="227"/>
    </row>
    <row r="1027">
      <c r="A1027" s="227"/>
      <c r="B1027" s="227"/>
      <c r="C1027" s="227"/>
      <c r="D1027" s="227"/>
      <c r="E1027" s="227"/>
      <c r="F1027" s="227"/>
    </row>
    <row r="1028">
      <c r="A1028" s="227"/>
      <c r="B1028" s="227"/>
      <c r="C1028" s="227"/>
      <c r="D1028" s="227"/>
      <c r="E1028" s="227"/>
      <c r="F1028" s="227"/>
    </row>
    <row r="1029">
      <c r="A1029" s="227"/>
      <c r="B1029" s="227"/>
      <c r="C1029" s="227"/>
      <c r="D1029" s="227"/>
      <c r="E1029" s="227"/>
      <c r="F1029" s="227"/>
    </row>
    <row r="1030">
      <c r="A1030" s="227"/>
      <c r="B1030" s="227"/>
      <c r="C1030" s="227"/>
      <c r="D1030" s="227"/>
      <c r="E1030" s="227"/>
      <c r="F1030" s="227"/>
    </row>
    <row r="1031">
      <c r="A1031" s="227"/>
      <c r="B1031" s="227"/>
      <c r="C1031" s="227"/>
      <c r="D1031" s="227"/>
      <c r="E1031" s="227"/>
      <c r="F1031" s="227"/>
    </row>
    <row r="1032">
      <c r="A1032" s="227"/>
      <c r="B1032" s="227"/>
      <c r="C1032" s="227"/>
      <c r="D1032" s="227"/>
      <c r="E1032" s="227"/>
      <c r="F1032" s="227"/>
    </row>
    <row r="1033">
      <c r="A1033" s="227"/>
      <c r="B1033" s="227"/>
      <c r="C1033" s="227"/>
      <c r="D1033" s="227"/>
      <c r="E1033" s="227"/>
      <c r="F1033" s="227"/>
    </row>
    <row r="1034">
      <c r="A1034" s="227"/>
      <c r="B1034" s="227"/>
      <c r="C1034" s="227"/>
      <c r="D1034" s="227"/>
      <c r="E1034" s="227"/>
      <c r="F1034" s="227"/>
    </row>
    <row r="1035">
      <c r="A1035" s="227"/>
      <c r="B1035" s="227"/>
      <c r="C1035" s="227"/>
      <c r="D1035" s="227"/>
      <c r="E1035" s="227"/>
      <c r="F1035" s="227"/>
    </row>
    <row r="1036">
      <c r="A1036" s="227"/>
      <c r="B1036" s="227"/>
      <c r="C1036" s="227"/>
      <c r="D1036" s="227"/>
      <c r="E1036" s="227"/>
      <c r="F1036" s="227"/>
    </row>
    <row r="1037">
      <c r="A1037" s="227"/>
      <c r="B1037" s="227"/>
      <c r="C1037" s="227"/>
      <c r="D1037" s="227"/>
      <c r="E1037" s="227"/>
      <c r="F1037" s="227"/>
    </row>
    <row r="1038">
      <c r="A1038" s="227"/>
      <c r="B1038" s="227"/>
      <c r="C1038" s="227"/>
      <c r="D1038" s="227"/>
      <c r="E1038" s="227"/>
      <c r="F1038" s="227"/>
    </row>
    <row r="1039">
      <c r="A1039" s="227"/>
      <c r="B1039" s="227"/>
      <c r="C1039" s="227"/>
      <c r="D1039" s="227"/>
      <c r="E1039" s="227"/>
      <c r="F1039" s="227"/>
    </row>
    <row r="1040">
      <c r="A1040" s="227"/>
      <c r="B1040" s="227"/>
      <c r="C1040" s="227"/>
      <c r="D1040" s="227"/>
      <c r="E1040" s="227"/>
      <c r="F1040" s="227"/>
    </row>
    <row r="1041">
      <c r="A1041" s="227"/>
      <c r="B1041" s="227"/>
      <c r="C1041" s="227"/>
      <c r="D1041" s="227"/>
      <c r="E1041" s="227"/>
      <c r="F1041" s="227"/>
    </row>
    <row r="1042">
      <c r="A1042" s="227"/>
      <c r="B1042" s="227"/>
      <c r="C1042" s="227"/>
      <c r="D1042" s="227"/>
      <c r="E1042" s="227"/>
      <c r="F1042" s="227"/>
    </row>
    <row r="1043">
      <c r="A1043" s="227"/>
      <c r="B1043" s="227"/>
      <c r="C1043" s="227"/>
      <c r="D1043" s="227"/>
      <c r="E1043" s="227"/>
      <c r="F1043" s="227"/>
    </row>
    <row r="1044">
      <c r="A1044" s="227"/>
      <c r="B1044" s="227"/>
      <c r="C1044" s="227"/>
      <c r="D1044" s="227"/>
      <c r="E1044" s="227"/>
      <c r="F1044" s="227"/>
    </row>
    <row r="1045">
      <c r="A1045" s="227"/>
      <c r="B1045" s="227"/>
      <c r="C1045" s="227"/>
      <c r="D1045" s="227"/>
      <c r="E1045" s="227"/>
      <c r="F1045" s="227"/>
    </row>
    <row r="1046">
      <c r="A1046" s="227"/>
      <c r="B1046" s="227"/>
      <c r="C1046" s="227"/>
      <c r="D1046" s="227"/>
      <c r="E1046" s="227"/>
      <c r="F1046" s="227"/>
    </row>
    <row r="1047">
      <c r="A1047" s="227"/>
      <c r="B1047" s="227"/>
      <c r="C1047" s="227"/>
      <c r="D1047" s="227"/>
      <c r="E1047" s="227"/>
      <c r="F1047" s="227"/>
    </row>
    <row r="1048">
      <c r="A1048" s="227"/>
      <c r="B1048" s="227"/>
      <c r="C1048" s="227"/>
      <c r="D1048" s="227"/>
      <c r="E1048" s="227"/>
      <c r="F1048" s="227"/>
    </row>
    <row r="1049">
      <c r="A1049" s="227"/>
      <c r="B1049" s="227"/>
      <c r="C1049" s="227"/>
      <c r="D1049" s="227"/>
      <c r="E1049" s="227"/>
      <c r="F1049" s="227"/>
    </row>
    <row r="1050">
      <c r="A1050" s="227"/>
      <c r="B1050" s="227"/>
      <c r="C1050" s="227"/>
      <c r="D1050" s="227"/>
      <c r="E1050" s="227"/>
      <c r="F1050" s="227"/>
    </row>
    <row r="1051">
      <c r="A1051" s="227"/>
      <c r="B1051" s="227"/>
      <c r="C1051" s="227"/>
      <c r="D1051" s="227"/>
      <c r="E1051" s="227"/>
      <c r="F1051" s="227"/>
    </row>
    <row r="1052">
      <c r="A1052" s="227"/>
      <c r="B1052" s="227"/>
      <c r="C1052" s="227"/>
      <c r="D1052" s="227"/>
      <c r="E1052" s="227"/>
      <c r="F1052" s="227"/>
    </row>
    <row r="1053">
      <c r="A1053" s="227"/>
      <c r="B1053" s="227"/>
      <c r="C1053" s="227"/>
      <c r="D1053" s="227"/>
      <c r="E1053" s="227"/>
      <c r="F1053" s="227"/>
    </row>
    <row r="1054">
      <c r="A1054" s="227"/>
      <c r="B1054" s="227"/>
      <c r="C1054" s="227"/>
      <c r="D1054" s="227"/>
      <c r="E1054" s="227"/>
      <c r="F1054" s="227"/>
    </row>
    <row r="1055">
      <c r="A1055" s="227"/>
      <c r="B1055" s="227"/>
      <c r="C1055" s="227"/>
      <c r="D1055" s="227"/>
      <c r="E1055" s="227"/>
      <c r="F1055" s="227"/>
    </row>
    <row r="1056">
      <c r="A1056" s="227"/>
      <c r="B1056" s="227"/>
      <c r="C1056" s="227"/>
      <c r="D1056" s="227"/>
      <c r="E1056" s="227"/>
      <c r="F1056" s="227"/>
    </row>
    <row r="1057">
      <c r="A1057" s="227"/>
      <c r="B1057" s="227"/>
      <c r="C1057" s="227"/>
      <c r="D1057" s="227"/>
      <c r="E1057" s="227"/>
      <c r="F1057" s="227"/>
    </row>
    <row r="1058">
      <c r="A1058" s="227"/>
      <c r="B1058" s="227"/>
      <c r="C1058" s="227"/>
      <c r="D1058" s="227"/>
      <c r="E1058" s="227"/>
      <c r="F1058" s="227"/>
    </row>
    <row r="1059">
      <c r="A1059" s="227"/>
      <c r="B1059" s="227"/>
      <c r="C1059" s="227"/>
      <c r="D1059" s="227"/>
      <c r="E1059" s="227"/>
      <c r="F1059" s="227"/>
    </row>
    <row r="1060">
      <c r="A1060" s="227"/>
      <c r="B1060" s="227"/>
      <c r="C1060" s="227"/>
      <c r="D1060" s="227"/>
      <c r="E1060" s="227"/>
      <c r="F1060" s="227"/>
    </row>
    <row r="1061">
      <c r="A1061" s="227"/>
      <c r="B1061" s="227"/>
      <c r="C1061" s="227"/>
      <c r="D1061" s="227"/>
      <c r="E1061" s="227"/>
      <c r="F1061" s="227"/>
    </row>
    <row r="1062">
      <c r="A1062" s="227"/>
      <c r="B1062" s="227"/>
      <c r="C1062" s="227"/>
      <c r="D1062" s="227"/>
      <c r="E1062" s="227"/>
      <c r="F1062" s="227"/>
    </row>
    <row r="1063">
      <c r="A1063" s="227"/>
      <c r="B1063" s="227"/>
      <c r="C1063" s="227"/>
      <c r="D1063" s="227"/>
      <c r="E1063" s="227"/>
      <c r="F1063" s="227"/>
    </row>
    <row r="1064">
      <c r="A1064" s="227"/>
      <c r="B1064" s="227"/>
      <c r="C1064" s="227"/>
      <c r="D1064" s="227"/>
      <c r="E1064" s="227"/>
      <c r="F1064" s="227"/>
    </row>
    <row r="1065">
      <c r="A1065" s="227"/>
      <c r="B1065" s="227"/>
      <c r="C1065" s="227"/>
      <c r="D1065" s="227"/>
      <c r="E1065" s="227"/>
      <c r="F1065" s="227"/>
    </row>
    <row r="1066">
      <c r="A1066" s="227"/>
      <c r="B1066" s="227"/>
      <c r="C1066" s="227"/>
      <c r="D1066" s="227"/>
      <c r="E1066" s="227"/>
      <c r="F1066" s="227"/>
    </row>
    <row r="1067">
      <c r="A1067" s="227"/>
      <c r="B1067" s="227"/>
      <c r="C1067" s="227"/>
      <c r="D1067" s="227"/>
      <c r="E1067" s="227"/>
      <c r="F1067" s="227"/>
    </row>
    <row r="1068">
      <c r="A1068" s="227"/>
      <c r="B1068" s="227"/>
      <c r="C1068" s="227"/>
      <c r="D1068" s="227"/>
      <c r="E1068" s="227"/>
      <c r="F1068" s="227"/>
    </row>
    <row r="1069">
      <c r="A1069" s="227"/>
      <c r="B1069" s="227"/>
      <c r="C1069" s="227"/>
      <c r="D1069" s="227"/>
      <c r="E1069" s="227"/>
      <c r="F1069" s="227"/>
    </row>
    <row r="1070">
      <c r="A1070" s="227"/>
      <c r="B1070" s="227"/>
      <c r="C1070" s="227"/>
      <c r="D1070" s="227"/>
      <c r="E1070" s="227"/>
      <c r="F1070" s="227"/>
    </row>
    <row r="1071">
      <c r="A1071" s="227"/>
      <c r="B1071" s="227"/>
      <c r="C1071" s="227"/>
      <c r="D1071" s="227"/>
      <c r="E1071" s="227"/>
      <c r="F1071" s="227"/>
    </row>
    <row r="1072">
      <c r="A1072" s="227"/>
      <c r="B1072" s="227"/>
      <c r="C1072" s="227"/>
      <c r="D1072" s="227"/>
      <c r="E1072" s="227"/>
      <c r="F1072" s="227"/>
    </row>
    <row r="1073">
      <c r="A1073" s="227"/>
      <c r="B1073" s="227"/>
      <c r="C1073" s="227"/>
      <c r="D1073" s="227"/>
      <c r="E1073" s="227"/>
      <c r="F1073" s="227"/>
    </row>
    <row r="1074">
      <c r="A1074" s="227"/>
      <c r="B1074" s="227"/>
      <c r="C1074" s="227"/>
      <c r="D1074" s="227"/>
      <c r="E1074" s="227"/>
      <c r="F1074" s="227"/>
    </row>
    <row r="1075">
      <c r="A1075" s="227"/>
      <c r="B1075" s="227"/>
      <c r="C1075" s="227"/>
      <c r="D1075" s="227"/>
      <c r="E1075" s="227"/>
      <c r="F1075" s="227"/>
    </row>
    <row r="1076">
      <c r="A1076" s="227"/>
      <c r="B1076" s="227"/>
      <c r="C1076" s="227"/>
      <c r="D1076" s="227"/>
      <c r="E1076" s="227"/>
      <c r="F1076" s="227"/>
    </row>
    <row r="1077">
      <c r="A1077" s="227"/>
      <c r="B1077" s="227"/>
      <c r="C1077" s="227"/>
      <c r="D1077" s="227"/>
      <c r="E1077" s="227"/>
      <c r="F1077" s="227"/>
    </row>
    <row r="1078">
      <c r="A1078" s="227"/>
      <c r="B1078" s="227"/>
      <c r="C1078" s="227"/>
      <c r="D1078" s="227"/>
      <c r="E1078" s="227"/>
      <c r="F1078" s="227"/>
    </row>
    <row r="1079">
      <c r="A1079" s="227"/>
      <c r="B1079" s="227"/>
      <c r="C1079" s="227"/>
      <c r="D1079" s="227"/>
      <c r="E1079" s="227"/>
      <c r="F1079" s="227"/>
    </row>
    <row r="1080">
      <c r="A1080" s="227"/>
      <c r="B1080" s="227"/>
      <c r="C1080" s="227"/>
      <c r="D1080" s="227"/>
      <c r="E1080" s="227"/>
      <c r="F1080" s="227"/>
    </row>
    <row r="1081">
      <c r="A1081" s="227"/>
      <c r="B1081" s="227"/>
      <c r="C1081" s="227"/>
      <c r="D1081" s="227"/>
      <c r="E1081" s="227"/>
      <c r="F1081" s="227"/>
    </row>
    <row r="1082">
      <c r="A1082" s="227"/>
      <c r="B1082" s="227"/>
      <c r="C1082" s="227"/>
      <c r="D1082" s="227"/>
      <c r="E1082" s="227"/>
      <c r="F1082" s="227"/>
    </row>
    <row r="1083">
      <c r="A1083" s="227"/>
      <c r="B1083" s="227"/>
      <c r="C1083" s="227"/>
      <c r="D1083" s="227"/>
      <c r="E1083" s="227"/>
      <c r="F1083" s="227"/>
    </row>
    <row r="1084">
      <c r="A1084" s="227"/>
      <c r="B1084" s="227"/>
      <c r="C1084" s="227"/>
      <c r="D1084" s="227"/>
      <c r="E1084" s="227"/>
      <c r="F1084" s="227"/>
    </row>
    <row r="1085">
      <c r="A1085" s="227"/>
      <c r="B1085" s="227"/>
      <c r="C1085" s="227"/>
      <c r="D1085" s="227"/>
      <c r="E1085" s="227"/>
      <c r="F1085" s="227"/>
    </row>
    <row r="1086">
      <c r="A1086" s="227"/>
      <c r="B1086" s="227"/>
      <c r="C1086" s="227"/>
      <c r="D1086" s="227"/>
      <c r="E1086" s="227"/>
      <c r="F1086" s="227"/>
    </row>
    <row r="1087">
      <c r="A1087" s="227"/>
      <c r="B1087" s="227"/>
      <c r="C1087" s="227"/>
      <c r="D1087" s="227"/>
      <c r="E1087" s="227"/>
      <c r="F1087" s="227"/>
    </row>
    <row r="1088">
      <c r="A1088" s="227"/>
      <c r="B1088" s="227"/>
      <c r="C1088" s="227"/>
      <c r="D1088" s="227"/>
      <c r="E1088" s="227"/>
      <c r="F1088" s="227"/>
    </row>
    <row r="1089">
      <c r="A1089" s="227"/>
      <c r="B1089" s="227"/>
      <c r="C1089" s="227"/>
      <c r="D1089" s="227"/>
      <c r="E1089" s="227"/>
      <c r="F1089" s="227"/>
    </row>
    <row r="1090">
      <c r="A1090" s="227"/>
      <c r="B1090" s="227"/>
      <c r="C1090" s="227"/>
      <c r="D1090" s="227"/>
      <c r="E1090" s="227"/>
      <c r="F1090" s="227"/>
    </row>
    <row r="1091">
      <c r="A1091" s="227"/>
      <c r="B1091" s="227"/>
      <c r="C1091" s="227"/>
      <c r="D1091" s="227"/>
      <c r="E1091" s="227"/>
      <c r="F1091" s="227"/>
    </row>
    <row r="1092">
      <c r="A1092" s="227"/>
      <c r="B1092" s="227"/>
      <c r="C1092" s="227"/>
      <c r="D1092" s="227"/>
      <c r="E1092" s="227"/>
      <c r="F1092" s="227"/>
    </row>
    <row r="1093">
      <c r="A1093" s="227"/>
      <c r="B1093" s="227"/>
      <c r="C1093" s="227"/>
      <c r="D1093" s="227"/>
      <c r="E1093" s="227"/>
      <c r="F1093" s="227"/>
    </row>
    <row r="1094">
      <c r="A1094" s="227"/>
      <c r="B1094" s="227"/>
      <c r="C1094" s="227"/>
      <c r="D1094" s="227"/>
      <c r="E1094" s="227"/>
      <c r="F1094" s="227"/>
    </row>
    <row r="1095">
      <c r="A1095" s="227"/>
      <c r="B1095" s="227"/>
      <c r="C1095" s="227"/>
      <c r="D1095" s="227"/>
      <c r="E1095" s="227"/>
      <c r="F1095" s="227"/>
    </row>
    <row r="1096">
      <c r="A1096" s="227"/>
      <c r="B1096" s="227"/>
      <c r="C1096" s="227"/>
      <c r="D1096" s="227"/>
      <c r="E1096" s="227"/>
      <c r="F1096" s="227"/>
    </row>
    <row r="1097">
      <c r="A1097" s="227"/>
      <c r="B1097" s="227"/>
      <c r="C1097" s="227"/>
      <c r="D1097" s="227"/>
      <c r="E1097" s="227"/>
      <c r="F1097" s="227"/>
    </row>
    <row r="1098">
      <c r="A1098" s="227"/>
      <c r="B1098" s="227"/>
      <c r="C1098" s="227"/>
      <c r="D1098" s="227"/>
      <c r="E1098" s="227"/>
      <c r="F1098" s="227"/>
    </row>
    <row r="1099">
      <c r="A1099" s="227"/>
      <c r="B1099" s="227"/>
      <c r="C1099" s="227"/>
      <c r="D1099" s="227"/>
      <c r="E1099" s="227"/>
      <c r="F1099" s="227"/>
    </row>
    <row r="1100">
      <c r="A1100" s="227"/>
      <c r="B1100" s="227"/>
      <c r="C1100" s="227"/>
      <c r="D1100" s="227"/>
      <c r="E1100" s="227"/>
      <c r="F1100" s="227"/>
    </row>
    <row r="1101">
      <c r="A1101" s="227"/>
      <c r="B1101" s="227"/>
      <c r="C1101" s="227"/>
      <c r="D1101" s="227"/>
      <c r="E1101" s="227"/>
      <c r="F1101" s="227"/>
    </row>
    <row r="1102">
      <c r="A1102" s="227"/>
      <c r="B1102" s="227"/>
      <c r="C1102" s="227"/>
      <c r="D1102" s="227"/>
      <c r="E1102" s="227"/>
      <c r="F1102" s="227"/>
    </row>
    <row r="1103">
      <c r="A1103" s="227"/>
      <c r="B1103" s="227"/>
      <c r="C1103" s="227"/>
      <c r="D1103" s="227"/>
      <c r="E1103" s="227"/>
      <c r="F1103" s="227"/>
    </row>
    <row r="1104">
      <c r="A1104" s="227"/>
      <c r="B1104" s="227"/>
      <c r="C1104" s="227"/>
      <c r="D1104" s="227"/>
      <c r="E1104" s="227"/>
      <c r="F1104" s="227"/>
    </row>
    <row r="1105">
      <c r="A1105" s="227"/>
      <c r="B1105" s="227"/>
      <c r="C1105" s="227"/>
      <c r="D1105" s="227"/>
      <c r="E1105" s="227"/>
      <c r="F1105" s="227"/>
    </row>
    <row r="1106">
      <c r="A1106" s="227"/>
      <c r="B1106" s="227"/>
      <c r="C1106" s="227"/>
      <c r="D1106" s="227"/>
      <c r="E1106" s="227"/>
      <c r="F1106" s="227"/>
    </row>
    <row r="1107">
      <c r="A1107" s="227"/>
      <c r="B1107" s="227"/>
      <c r="C1107" s="227"/>
      <c r="D1107" s="227"/>
      <c r="E1107" s="227"/>
      <c r="F1107" s="227"/>
    </row>
    <row r="1108">
      <c r="A1108" s="227"/>
      <c r="B1108" s="227"/>
      <c r="C1108" s="227"/>
      <c r="D1108" s="227"/>
      <c r="E1108" s="227"/>
      <c r="F1108" s="227"/>
    </row>
    <row r="1109">
      <c r="A1109" s="227"/>
      <c r="B1109" s="227"/>
      <c r="C1109" s="227"/>
      <c r="D1109" s="227"/>
      <c r="E1109" s="227"/>
      <c r="F1109" s="227"/>
    </row>
    <row r="1110">
      <c r="A1110" s="227"/>
      <c r="B1110" s="227"/>
      <c r="C1110" s="227"/>
      <c r="D1110" s="227"/>
      <c r="E1110" s="227"/>
      <c r="F1110" s="227"/>
    </row>
    <row r="1111">
      <c r="A1111" s="227"/>
      <c r="B1111" s="227"/>
      <c r="C1111" s="227"/>
      <c r="D1111" s="227"/>
      <c r="E1111" s="227"/>
      <c r="F1111" s="227"/>
    </row>
    <row r="1112">
      <c r="A1112" s="227"/>
      <c r="B1112" s="227"/>
      <c r="C1112" s="227"/>
      <c r="D1112" s="227"/>
      <c r="E1112" s="227"/>
      <c r="F1112" s="227"/>
    </row>
    <row r="1113">
      <c r="A1113" s="227"/>
      <c r="B1113" s="227"/>
      <c r="C1113" s="227"/>
      <c r="D1113" s="227"/>
      <c r="E1113" s="227"/>
      <c r="F1113" s="227"/>
    </row>
    <row r="1114">
      <c r="A1114" s="227"/>
      <c r="B1114" s="227"/>
      <c r="C1114" s="227"/>
      <c r="D1114" s="227"/>
      <c r="E1114" s="227"/>
      <c r="F1114" s="227"/>
    </row>
    <row r="1115">
      <c r="A1115" s="227"/>
      <c r="B1115" s="227"/>
      <c r="C1115" s="227"/>
      <c r="D1115" s="227"/>
      <c r="E1115" s="227"/>
      <c r="F1115" s="227"/>
    </row>
    <row r="1116">
      <c r="A1116" s="227"/>
      <c r="B1116" s="227"/>
      <c r="C1116" s="227"/>
      <c r="D1116" s="227"/>
      <c r="E1116" s="227"/>
      <c r="F1116" s="227"/>
    </row>
    <row r="1117">
      <c r="A1117" s="227"/>
      <c r="B1117" s="227"/>
      <c r="C1117" s="227"/>
      <c r="D1117" s="227"/>
      <c r="E1117" s="227"/>
      <c r="F1117" s="227"/>
    </row>
    <row r="1118">
      <c r="A1118" s="227"/>
      <c r="B1118" s="227"/>
      <c r="C1118" s="227"/>
      <c r="D1118" s="227"/>
      <c r="E1118" s="227"/>
      <c r="F1118" s="227"/>
    </row>
    <row r="1119">
      <c r="A1119" s="227"/>
      <c r="B1119" s="227"/>
      <c r="C1119" s="227"/>
      <c r="D1119" s="227"/>
      <c r="E1119" s="227"/>
      <c r="F1119" s="227"/>
    </row>
    <row r="1120">
      <c r="A1120" s="227"/>
      <c r="B1120" s="227"/>
      <c r="C1120" s="227"/>
      <c r="D1120" s="227"/>
      <c r="E1120" s="227"/>
      <c r="F1120" s="227"/>
    </row>
    <row r="1121">
      <c r="A1121" s="227"/>
      <c r="B1121" s="227"/>
      <c r="C1121" s="227"/>
      <c r="D1121" s="227"/>
      <c r="E1121" s="227"/>
      <c r="F1121" s="227"/>
    </row>
    <row r="1122">
      <c r="A1122" s="227"/>
      <c r="B1122" s="227"/>
      <c r="C1122" s="227"/>
      <c r="D1122" s="227"/>
      <c r="E1122" s="227"/>
      <c r="F1122" s="227"/>
    </row>
    <row r="1123">
      <c r="A1123" s="227"/>
      <c r="B1123" s="227"/>
      <c r="C1123" s="227"/>
      <c r="D1123" s="227"/>
      <c r="E1123" s="227"/>
      <c r="F1123" s="227"/>
    </row>
    <row r="1124">
      <c r="A1124" s="227"/>
      <c r="B1124" s="227"/>
      <c r="C1124" s="227"/>
      <c r="D1124" s="227"/>
      <c r="E1124" s="227"/>
      <c r="F1124" s="227"/>
    </row>
    <row r="1125">
      <c r="A1125" s="227"/>
      <c r="B1125" s="227"/>
      <c r="C1125" s="227"/>
      <c r="D1125" s="227"/>
      <c r="E1125" s="227"/>
      <c r="F1125" s="227"/>
    </row>
    <row r="1126">
      <c r="A1126" s="227"/>
      <c r="B1126" s="227"/>
      <c r="C1126" s="227"/>
      <c r="D1126" s="227"/>
      <c r="E1126" s="227"/>
      <c r="F1126" s="227"/>
    </row>
    <row r="1127">
      <c r="A1127" s="227"/>
      <c r="B1127" s="227"/>
      <c r="C1127" s="227"/>
      <c r="D1127" s="227"/>
      <c r="E1127" s="227"/>
      <c r="F1127" s="227"/>
    </row>
    <row r="1128">
      <c r="A1128" s="227"/>
      <c r="B1128" s="227"/>
      <c r="C1128" s="227"/>
      <c r="D1128" s="227"/>
      <c r="E1128" s="227"/>
      <c r="F1128" s="227"/>
    </row>
    <row r="1129">
      <c r="A1129" s="227"/>
      <c r="B1129" s="227"/>
      <c r="C1129" s="227"/>
      <c r="D1129" s="227"/>
      <c r="E1129" s="227"/>
      <c r="F1129" s="227"/>
    </row>
    <row r="1130">
      <c r="A1130" s="227"/>
      <c r="B1130" s="227"/>
      <c r="C1130" s="227"/>
      <c r="D1130" s="227"/>
      <c r="E1130" s="227"/>
      <c r="F1130" s="227"/>
    </row>
    <row r="1131">
      <c r="A1131" s="227"/>
      <c r="B1131" s="227"/>
      <c r="C1131" s="227"/>
      <c r="D1131" s="227"/>
      <c r="E1131" s="227"/>
      <c r="F1131" s="227"/>
    </row>
    <row r="1132">
      <c r="A1132" s="227"/>
      <c r="B1132" s="227"/>
      <c r="C1132" s="227"/>
      <c r="D1132" s="227"/>
      <c r="E1132" s="227"/>
      <c r="F1132" s="227"/>
    </row>
    <row r="1133">
      <c r="A1133" s="227"/>
      <c r="B1133" s="227"/>
      <c r="C1133" s="227"/>
      <c r="D1133" s="227"/>
      <c r="E1133" s="227"/>
      <c r="F1133" s="227"/>
    </row>
    <row r="1134">
      <c r="A1134" s="227"/>
      <c r="B1134" s="227"/>
      <c r="C1134" s="227"/>
      <c r="D1134" s="227"/>
      <c r="E1134" s="227"/>
      <c r="F1134" s="227"/>
    </row>
    <row r="1135">
      <c r="A1135" s="227"/>
      <c r="B1135" s="227"/>
      <c r="C1135" s="227"/>
      <c r="D1135" s="227"/>
      <c r="E1135" s="227"/>
      <c r="F1135" s="227"/>
    </row>
    <row r="1136">
      <c r="A1136" s="227"/>
      <c r="B1136" s="227"/>
      <c r="C1136" s="227"/>
      <c r="D1136" s="227"/>
      <c r="E1136" s="227"/>
      <c r="F1136" s="227"/>
    </row>
    <row r="1137">
      <c r="A1137" s="227"/>
      <c r="B1137" s="227"/>
      <c r="C1137" s="227"/>
      <c r="D1137" s="227"/>
      <c r="E1137" s="227"/>
      <c r="F1137" s="227"/>
    </row>
    <row r="1138">
      <c r="A1138" s="227"/>
      <c r="B1138" s="227"/>
      <c r="C1138" s="227"/>
      <c r="D1138" s="227"/>
      <c r="E1138" s="227"/>
      <c r="F1138" s="227"/>
    </row>
    <row r="1139">
      <c r="A1139" s="227"/>
      <c r="B1139" s="227"/>
      <c r="C1139" s="227"/>
      <c r="D1139" s="227"/>
      <c r="E1139" s="227"/>
      <c r="F1139" s="227"/>
    </row>
    <row r="1140">
      <c r="A1140" s="227"/>
      <c r="B1140" s="227"/>
      <c r="C1140" s="227"/>
      <c r="D1140" s="227"/>
      <c r="E1140" s="227"/>
      <c r="F1140" s="227"/>
    </row>
    <row r="1141">
      <c r="A1141" s="227"/>
      <c r="B1141" s="227"/>
      <c r="C1141" s="227"/>
      <c r="D1141" s="227"/>
      <c r="E1141" s="227"/>
      <c r="F1141" s="227"/>
    </row>
    <row r="1142">
      <c r="A1142" s="227"/>
      <c r="B1142" s="227"/>
      <c r="C1142" s="227"/>
      <c r="D1142" s="227"/>
      <c r="E1142" s="227"/>
      <c r="F1142" s="227"/>
    </row>
    <row r="1143">
      <c r="A1143" s="227"/>
      <c r="B1143" s="227"/>
      <c r="C1143" s="227"/>
      <c r="D1143" s="227"/>
      <c r="E1143" s="227"/>
      <c r="F1143" s="227"/>
    </row>
    <row r="1144">
      <c r="A1144" s="227"/>
      <c r="B1144" s="227"/>
      <c r="C1144" s="227"/>
      <c r="D1144" s="227"/>
      <c r="E1144" s="227"/>
      <c r="F1144" s="227"/>
    </row>
    <row r="1145">
      <c r="A1145" s="227"/>
      <c r="B1145" s="227"/>
      <c r="C1145" s="227"/>
      <c r="D1145" s="227"/>
      <c r="E1145" s="227"/>
      <c r="F1145" s="227"/>
    </row>
    <row r="1146">
      <c r="A1146" s="227"/>
      <c r="B1146" s="227"/>
      <c r="C1146" s="227"/>
      <c r="D1146" s="227"/>
      <c r="E1146" s="227"/>
      <c r="F1146" s="227"/>
    </row>
    <row r="1147">
      <c r="A1147" s="227"/>
      <c r="B1147" s="227"/>
      <c r="C1147" s="227"/>
      <c r="D1147" s="227"/>
      <c r="E1147" s="227"/>
      <c r="F1147" s="227"/>
    </row>
    <row r="1148">
      <c r="A1148" s="227"/>
      <c r="B1148" s="227"/>
      <c r="C1148" s="227"/>
      <c r="D1148" s="227"/>
      <c r="E1148" s="227"/>
      <c r="F1148" s="227"/>
    </row>
    <row r="1149">
      <c r="A1149" s="227"/>
      <c r="B1149" s="227"/>
      <c r="C1149" s="227"/>
      <c r="D1149" s="227"/>
      <c r="E1149" s="227"/>
      <c r="F1149" s="227"/>
    </row>
    <row r="1150">
      <c r="A1150" s="227"/>
      <c r="B1150" s="227"/>
      <c r="C1150" s="227"/>
      <c r="D1150" s="227"/>
      <c r="E1150" s="227"/>
      <c r="F1150" s="227"/>
    </row>
    <row r="1151">
      <c r="A1151" s="227"/>
      <c r="B1151" s="227"/>
      <c r="C1151" s="227"/>
      <c r="D1151" s="227"/>
      <c r="E1151" s="227"/>
      <c r="F1151" s="227"/>
    </row>
    <row r="1152">
      <c r="A1152" s="227"/>
      <c r="B1152" s="227"/>
      <c r="C1152" s="227"/>
      <c r="D1152" s="227"/>
      <c r="E1152" s="227"/>
      <c r="F1152" s="227"/>
    </row>
    <row r="1153">
      <c r="A1153" s="227"/>
      <c r="B1153" s="227"/>
      <c r="C1153" s="227"/>
      <c r="D1153" s="227"/>
      <c r="E1153" s="227"/>
      <c r="F1153" s="227"/>
    </row>
    <row r="1154">
      <c r="A1154" s="227"/>
      <c r="B1154" s="227"/>
      <c r="C1154" s="227"/>
      <c r="D1154" s="227"/>
      <c r="E1154" s="227"/>
      <c r="F1154" s="227"/>
    </row>
    <row r="1155">
      <c r="A1155" s="227"/>
      <c r="B1155" s="227"/>
      <c r="C1155" s="227"/>
      <c r="D1155" s="227"/>
      <c r="E1155" s="227"/>
      <c r="F1155" s="227"/>
    </row>
    <row r="1156">
      <c r="A1156" s="227"/>
      <c r="B1156" s="227"/>
      <c r="C1156" s="227"/>
      <c r="D1156" s="227"/>
      <c r="E1156" s="227"/>
      <c r="F1156" s="227"/>
    </row>
    <row r="1157">
      <c r="A1157" s="227"/>
      <c r="B1157" s="227"/>
      <c r="C1157" s="227"/>
      <c r="D1157" s="227"/>
      <c r="E1157" s="227"/>
      <c r="F1157" s="227"/>
    </row>
    <row r="1158">
      <c r="A1158" s="227"/>
      <c r="B1158" s="227"/>
      <c r="C1158" s="227"/>
      <c r="D1158" s="227"/>
      <c r="E1158" s="227"/>
      <c r="F1158" s="227"/>
    </row>
    <row r="1159">
      <c r="A1159" s="227"/>
      <c r="B1159" s="227"/>
      <c r="C1159" s="227"/>
      <c r="D1159" s="227"/>
      <c r="E1159" s="227"/>
      <c r="F1159" s="227"/>
    </row>
    <row r="1160">
      <c r="A1160" s="227"/>
      <c r="B1160" s="227"/>
      <c r="C1160" s="227"/>
      <c r="D1160" s="227"/>
      <c r="E1160" s="227"/>
      <c r="F1160" s="227"/>
    </row>
    <row r="1161">
      <c r="A1161" s="227"/>
      <c r="B1161" s="227"/>
      <c r="C1161" s="227"/>
      <c r="D1161" s="227"/>
      <c r="E1161" s="227"/>
      <c r="F1161" s="227"/>
    </row>
    <row r="1162">
      <c r="A1162" s="227"/>
      <c r="B1162" s="227"/>
      <c r="C1162" s="227"/>
      <c r="D1162" s="227"/>
      <c r="E1162" s="227"/>
      <c r="F1162" s="227"/>
    </row>
    <row r="1163">
      <c r="A1163" s="227"/>
      <c r="B1163" s="227"/>
      <c r="C1163" s="227"/>
      <c r="D1163" s="227"/>
      <c r="E1163" s="227"/>
      <c r="F1163" s="227"/>
    </row>
    <row r="1164">
      <c r="A1164" s="227"/>
      <c r="B1164" s="227"/>
      <c r="C1164" s="227"/>
      <c r="D1164" s="227"/>
      <c r="E1164" s="227"/>
      <c r="F1164" s="227"/>
    </row>
    <row r="1165">
      <c r="A1165" s="227"/>
      <c r="B1165" s="227"/>
      <c r="C1165" s="227"/>
      <c r="D1165" s="227"/>
      <c r="E1165" s="227"/>
      <c r="F1165" s="227"/>
    </row>
    <row r="1166">
      <c r="A1166" s="227"/>
      <c r="B1166" s="227"/>
      <c r="C1166" s="227"/>
      <c r="D1166" s="227"/>
      <c r="E1166" s="227"/>
      <c r="F1166" s="227"/>
    </row>
    <row r="1167">
      <c r="A1167" s="227"/>
      <c r="B1167" s="227"/>
      <c r="C1167" s="227"/>
      <c r="D1167" s="227"/>
      <c r="E1167" s="227"/>
      <c r="F1167" s="227"/>
    </row>
    <row r="1168">
      <c r="A1168" s="227"/>
      <c r="B1168" s="227"/>
      <c r="C1168" s="227"/>
      <c r="D1168" s="227"/>
      <c r="E1168" s="227"/>
      <c r="F1168" s="227"/>
    </row>
    <row r="1169">
      <c r="A1169" s="227"/>
      <c r="B1169" s="227"/>
      <c r="C1169" s="227"/>
      <c r="D1169" s="227"/>
      <c r="E1169" s="227"/>
      <c r="F1169" s="227"/>
    </row>
    <row r="1170">
      <c r="A1170" s="227"/>
      <c r="B1170" s="227"/>
      <c r="C1170" s="227"/>
      <c r="D1170" s="227"/>
      <c r="E1170" s="227"/>
      <c r="F1170" s="227"/>
    </row>
    <row r="1171">
      <c r="A1171" s="227"/>
      <c r="B1171" s="227"/>
      <c r="C1171" s="227"/>
      <c r="D1171" s="227"/>
      <c r="E1171" s="227"/>
      <c r="F1171" s="227"/>
    </row>
    <row r="1172">
      <c r="A1172" s="227"/>
      <c r="B1172" s="227"/>
      <c r="C1172" s="227"/>
      <c r="D1172" s="227"/>
      <c r="E1172" s="227"/>
      <c r="F1172" s="227"/>
    </row>
    <row r="1173">
      <c r="A1173" s="227"/>
      <c r="B1173" s="227"/>
      <c r="C1173" s="227"/>
      <c r="D1173" s="227"/>
      <c r="E1173" s="227"/>
      <c r="F1173" s="227"/>
    </row>
    <row r="1174">
      <c r="A1174" s="227"/>
      <c r="B1174" s="227"/>
      <c r="C1174" s="227"/>
      <c r="D1174" s="227"/>
      <c r="E1174" s="227"/>
      <c r="F1174" s="227"/>
    </row>
    <row r="1175">
      <c r="A1175" s="227"/>
      <c r="B1175" s="227"/>
      <c r="C1175" s="227"/>
      <c r="D1175" s="227"/>
      <c r="E1175" s="227"/>
      <c r="F1175" s="227"/>
    </row>
    <row r="1176">
      <c r="A1176" s="227"/>
      <c r="B1176" s="227"/>
      <c r="C1176" s="227"/>
      <c r="D1176" s="227"/>
      <c r="E1176" s="227"/>
      <c r="F1176" s="227"/>
    </row>
    <row r="1177">
      <c r="A1177" s="227"/>
      <c r="B1177" s="227"/>
      <c r="C1177" s="227"/>
      <c r="D1177" s="227"/>
      <c r="E1177" s="227"/>
      <c r="F1177" s="227"/>
    </row>
    <row r="1178">
      <c r="A1178" s="227"/>
      <c r="B1178" s="227"/>
      <c r="C1178" s="227"/>
      <c r="D1178" s="227"/>
      <c r="E1178" s="227"/>
      <c r="F1178" s="227"/>
    </row>
    <row r="1179">
      <c r="A1179" s="227"/>
      <c r="B1179" s="227"/>
      <c r="C1179" s="227"/>
      <c r="D1179" s="227"/>
      <c r="E1179" s="227"/>
      <c r="F1179" s="227"/>
    </row>
    <row r="1180">
      <c r="A1180" s="227"/>
      <c r="B1180" s="227"/>
      <c r="C1180" s="227"/>
      <c r="D1180" s="227"/>
      <c r="E1180" s="227"/>
      <c r="F1180" s="227"/>
    </row>
    <row r="1181">
      <c r="A1181" s="227"/>
      <c r="B1181" s="227"/>
      <c r="C1181" s="227"/>
      <c r="D1181" s="227"/>
      <c r="E1181" s="227"/>
      <c r="F1181" s="227"/>
    </row>
    <row r="1182">
      <c r="A1182" s="227"/>
      <c r="B1182" s="227"/>
      <c r="C1182" s="227"/>
      <c r="D1182" s="227"/>
      <c r="E1182" s="227"/>
      <c r="F1182" s="227"/>
    </row>
    <row r="1183">
      <c r="A1183" s="227"/>
      <c r="B1183" s="227"/>
      <c r="C1183" s="227"/>
      <c r="D1183" s="227"/>
      <c r="E1183" s="227"/>
      <c r="F1183" s="227"/>
    </row>
    <row r="1184">
      <c r="A1184" s="227"/>
      <c r="B1184" s="227"/>
      <c r="C1184" s="227"/>
      <c r="D1184" s="227"/>
      <c r="E1184" s="227"/>
      <c r="F1184" s="227"/>
    </row>
    <row r="1185">
      <c r="A1185" s="227"/>
      <c r="B1185" s="227"/>
      <c r="C1185" s="227"/>
      <c r="D1185" s="227"/>
      <c r="E1185" s="227"/>
      <c r="F1185" s="227"/>
    </row>
    <row r="1186">
      <c r="A1186" s="227"/>
      <c r="B1186" s="227"/>
      <c r="C1186" s="227"/>
      <c r="D1186" s="227"/>
      <c r="E1186" s="227"/>
      <c r="F1186" s="227"/>
    </row>
    <row r="1187">
      <c r="A1187" s="227"/>
      <c r="B1187" s="227"/>
      <c r="C1187" s="227"/>
      <c r="D1187" s="227"/>
      <c r="E1187" s="227"/>
      <c r="F1187" s="227"/>
    </row>
    <row r="1188">
      <c r="A1188" s="227"/>
      <c r="B1188" s="227"/>
      <c r="C1188" s="227"/>
      <c r="D1188" s="227"/>
      <c r="E1188" s="227"/>
      <c r="F1188" s="227"/>
    </row>
    <row r="1189">
      <c r="A1189" s="227"/>
      <c r="B1189" s="227"/>
      <c r="C1189" s="227"/>
      <c r="D1189" s="227"/>
      <c r="E1189" s="227"/>
      <c r="F1189" s="227"/>
    </row>
    <row r="1190">
      <c r="A1190" s="227"/>
      <c r="B1190" s="227"/>
      <c r="C1190" s="227"/>
      <c r="D1190" s="227"/>
      <c r="E1190" s="227"/>
      <c r="F1190" s="227"/>
    </row>
    <row r="1191">
      <c r="A1191" s="227"/>
      <c r="B1191" s="227"/>
      <c r="C1191" s="227"/>
      <c r="D1191" s="227"/>
      <c r="E1191" s="227"/>
      <c r="F1191" s="227"/>
    </row>
    <row r="1192">
      <c r="A1192" s="227"/>
      <c r="B1192" s="227"/>
      <c r="C1192" s="227"/>
      <c r="D1192" s="227"/>
      <c r="E1192" s="227"/>
      <c r="F1192" s="227"/>
    </row>
    <row r="1193">
      <c r="A1193" s="227"/>
      <c r="B1193" s="227"/>
      <c r="C1193" s="227"/>
      <c r="D1193" s="227"/>
      <c r="E1193" s="227"/>
      <c r="F1193" s="227"/>
    </row>
    <row r="1194">
      <c r="A1194" s="227"/>
      <c r="B1194" s="227"/>
      <c r="C1194" s="227"/>
      <c r="D1194" s="227"/>
      <c r="E1194" s="227"/>
      <c r="F1194" s="227"/>
    </row>
    <row r="1195">
      <c r="A1195" s="227"/>
      <c r="B1195" s="227"/>
      <c r="C1195" s="227"/>
      <c r="D1195" s="227"/>
      <c r="E1195" s="227"/>
      <c r="F1195" s="227"/>
    </row>
    <row r="1196">
      <c r="A1196" s="227"/>
      <c r="B1196" s="227"/>
      <c r="C1196" s="227"/>
      <c r="D1196" s="227"/>
      <c r="E1196" s="227"/>
      <c r="F1196" s="227"/>
    </row>
    <row r="1197">
      <c r="A1197" s="227"/>
      <c r="B1197" s="227"/>
      <c r="C1197" s="227"/>
      <c r="D1197" s="227"/>
      <c r="E1197" s="227"/>
      <c r="F1197" s="227"/>
    </row>
    <row r="1198">
      <c r="A1198" s="227"/>
      <c r="B1198" s="227"/>
      <c r="C1198" s="227"/>
      <c r="D1198" s="227"/>
      <c r="E1198" s="227"/>
      <c r="F1198" s="227"/>
    </row>
    <row r="1199">
      <c r="A1199" s="227"/>
      <c r="B1199" s="227"/>
      <c r="C1199" s="227"/>
      <c r="D1199" s="227"/>
      <c r="E1199" s="227"/>
      <c r="F1199" s="227"/>
    </row>
    <row r="1200">
      <c r="A1200" s="227"/>
      <c r="B1200" s="227"/>
      <c r="C1200" s="227"/>
      <c r="D1200" s="227"/>
      <c r="E1200" s="227"/>
      <c r="F1200" s="227"/>
    </row>
    <row r="1201">
      <c r="A1201" s="227"/>
      <c r="B1201" s="227"/>
      <c r="C1201" s="227"/>
      <c r="D1201" s="227"/>
      <c r="E1201" s="227"/>
      <c r="F1201" s="227"/>
    </row>
    <row r="1202">
      <c r="A1202" s="227"/>
      <c r="B1202" s="227"/>
      <c r="C1202" s="227"/>
      <c r="D1202" s="227"/>
      <c r="E1202" s="227"/>
      <c r="F1202" s="227"/>
    </row>
    <row r="1203">
      <c r="A1203" s="227"/>
      <c r="B1203" s="227"/>
      <c r="C1203" s="227"/>
      <c r="D1203" s="227"/>
      <c r="E1203" s="227"/>
      <c r="F1203" s="227"/>
    </row>
    <row r="1204">
      <c r="A1204" s="227"/>
      <c r="B1204" s="227"/>
      <c r="C1204" s="227"/>
      <c r="D1204" s="227"/>
      <c r="E1204" s="227"/>
      <c r="F1204" s="227"/>
    </row>
    <row r="1205">
      <c r="A1205" s="227"/>
      <c r="B1205" s="227"/>
      <c r="C1205" s="227"/>
      <c r="D1205" s="227"/>
      <c r="E1205" s="227"/>
      <c r="F1205" s="227"/>
    </row>
    <row r="1206">
      <c r="A1206" s="227"/>
      <c r="B1206" s="227"/>
      <c r="C1206" s="227"/>
      <c r="D1206" s="227"/>
      <c r="E1206" s="227"/>
      <c r="F1206" s="227"/>
    </row>
    <row r="1207">
      <c r="A1207" s="227"/>
      <c r="B1207" s="227"/>
      <c r="C1207" s="227"/>
      <c r="D1207" s="227"/>
      <c r="E1207" s="227"/>
      <c r="F1207" s="227"/>
    </row>
    <row r="1208">
      <c r="A1208" s="227"/>
      <c r="B1208" s="227"/>
      <c r="C1208" s="227"/>
      <c r="D1208" s="227"/>
      <c r="E1208" s="227"/>
      <c r="F1208" s="227"/>
    </row>
    <row r="1209">
      <c r="A1209" s="227"/>
      <c r="B1209" s="227"/>
      <c r="C1209" s="227"/>
      <c r="D1209" s="227"/>
      <c r="E1209" s="227"/>
      <c r="F1209" s="227"/>
    </row>
    <row r="1210">
      <c r="A1210" s="227"/>
      <c r="B1210" s="227"/>
      <c r="C1210" s="227"/>
      <c r="D1210" s="227"/>
      <c r="E1210" s="227"/>
      <c r="F1210" s="227"/>
    </row>
    <row r="1211">
      <c r="A1211" s="227"/>
      <c r="B1211" s="227"/>
      <c r="C1211" s="227"/>
      <c r="D1211" s="227"/>
      <c r="E1211" s="227"/>
      <c r="F1211" s="227"/>
    </row>
    <row r="1212">
      <c r="A1212" s="227"/>
      <c r="B1212" s="227"/>
      <c r="C1212" s="227"/>
      <c r="D1212" s="227"/>
      <c r="E1212" s="227"/>
      <c r="F1212" s="227"/>
    </row>
    <row r="1213">
      <c r="A1213" s="227"/>
      <c r="B1213" s="227"/>
      <c r="C1213" s="227"/>
      <c r="D1213" s="227"/>
      <c r="E1213" s="227"/>
      <c r="F1213" s="227"/>
    </row>
    <row r="1214">
      <c r="A1214" s="227"/>
      <c r="B1214" s="227"/>
      <c r="C1214" s="227"/>
      <c r="D1214" s="227"/>
      <c r="E1214" s="227"/>
      <c r="F1214" s="227"/>
    </row>
    <row r="1215">
      <c r="A1215" s="227"/>
      <c r="B1215" s="227"/>
      <c r="C1215" s="227"/>
      <c r="D1215" s="227"/>
      <c r="E1215" s="227"/>
      <c r="F1215" s="227"/>
    </row>
    <row r="1216">
      <c r="A1216" s="227"/>
      <c r="B1216" s="227"/>
      <c r="C1216" s="227"/>
      <c r="D1216" s="227"/>
      <c r="E1216" s="227"/>
      <c r="F1216" s="227"/>
    </row>
    <row r="1217">
      <c r="A1217" s="227"/>
      <c r="B1217" s="227"/>
      <c r="C1217" s="227"/>
      <c r="D1217" s="227"/>
      <c r="E1217" s="227"/>
      <c r="F1217" s="227"/>
    </row>
    <row r="1218">
      <c r="A1218" s="227"/>
      <c r="B1218" s="227"/>
      <c r="C1218" s="227"/>
      <c r="D1218" s="227"/>
      <c r="E1218" s="227"/>
      <c r="F1218" s="227"/>
    </row>
    <row r="1219">
      <c r="A1219" s="227"/>
      <c r="B1219" s="227"/>
      <c r="C1219" s="227"/>
      <c r="D1219" s="227"/>
      <c r="E1219" s="227"/>
      <c r="F1219" s="227"/>
    </row>
    <row r="1220">
      <c r="A1220" s="227"/>
      <c r="B1220" s="227"/>
      <c r="C1220" s="227"/>
      <c r="D1220" s="227"/>
      <c r="E1220" s="227"/>
      <c r="F1220" s="227"/>
    </row>
    <row r="1221">
      <c r="A1221" s="227"/>
      <c r="B1221" s="227"/>
      <c r="C1221" s="227"/>
      <c r="D1221" s="227"/>
      <c r="E1221" s="227"/>
      <c r="F1221" s="227"/>
    </row>
    <row r="1222">
      <c r="A1222" s="227"/>
      <c r="B1222" s="227"/>
      <c r="C1222" s="227"/>
      <c r="D1222" s="227"/>
      <c r="E1222" s="227"/>
      <c r="F1222" s="227"/>
    </row>
    <row r="1223">
      <c r="A1223" s="227"/>
      <c r="B1223" s="227"/>
      <c r="C1223" s="227"/>
      <c r="D1223" s="227"/>
      <c r="E1223" s="227"/>
      <c r="F1223" s="227"/>
    </row>
    <row r="1224">
      <c r="A1224" s="227"/>
      <c r="B1224" s="227"/>
      <c r="C1224" s="227"/>
      <c r="D1224" s="227"/>
      <c r="E1224" s="227"/>
      <c r="F1224" s="227"/>
    </row>
    <row r="1225">
      <c r="A1225" s="227"/>
      <c r="B1225" s="227"/>
      <c r="C1225" s="227"/>
      <c r="D1225" s="227"/>
      <c r="E1225" s="227"/>
      <c r="F1225" s="227"/>
    </row>
    <row r="1226">
      <c r="A1226" s="227"/>
      <c r="B1226" s="227"/>
      <c r="C1226" s="227"/>
      <c r="D1226" s="227"/>
      <c r="E1226" s="227"/>
      <c r="F1226" s="227"/>
    </row>
    <row r="1227">
      <c r="A1227" s="227"/>
      <c r="B1227" s="227"/>
      <c r="C1227" s="227"/>
      <c r="D1227" s="227"/>
      <c r="E1227" s="227"/>
      <c r="F1227" s="227"/>
    </row>
    <row r="1228">
      <c r="A1228" s="227"/>
      <c r="B1228" s="227"/>
      <c r="C1228" s="227"/>
      <c r="D1228" s="227"/>
      <c r="E1228" s="227"/>
      <c r="F1228" s="227"/>
    </row>
    <row r="1229">
      <c r="A1229" s="227"/>
      <c r="B1229" s="227"/>
      <c r="C1229" s="227"/>
      <c r="D1229" s="227"/>
      <c r="E1229" s="227"/>
      <c r="F1229" s="227"/>
    </row>
    <row r="1230">
      <c r="A1230" s="227"/>
      <c r="B1230" s="227"/>
      <c r="C1230" s="227"/>
      <c r="D1230" s="227"/>
      <c r="E1230" s="227"/>
      <c r="F1230" s="227"/>
    </row>
    <row r="1231">
      <c r="A1231" s="227"/>
      <c r="B1231" s="227"/>
      <c r="C1231" s="227"/>
      <c r="D1231" s="227"/>
      <c r="E1231" s="227"/>
      <c r="F1231" s="227"/>
    </row>
    <row r="1232">
      <c r="A1232" s="227"/>
      <c r="B1232" s="227"/>
      <c r="C1232" s="227"/>
      <c r="D1232" s="227"/>
      <c r="E1232" s="227"/>
      <c r="F1232" s="227"/>
    </row>
    <row r="1233">
      <c r="A1233" s="227"/>
      <c r="B1233" s="227"/>
      <c r="C1233" s="227"/>
      <c r="D1233" s="227"/>
      <c r="E1233" s="227"/>
      <c r="F1233" s="227"/>
    </row>
    <row r="1234">
      <c r="A1234" s="227"/>
      <c r="B1234" s="227"/>
      <c r="C1234" s="227"/>
      <c r="D1234" s="227"/>
      <c r="E1234" s="227"/>
      <c r="F1234" s="227"/>
    </row>
    <row r="1235">
      <c r="A1235" s="227"/>
      <c r="B1235" s="227"/>
      <c r="C1235" s="227"/>
      <c r="D1235" s="227"/>
      <c r="E1235" s="227"/>
      <c r="F1235" s="227"/>
    </row>
    <row r="1236">
      <c r="A1236" s="227"/>
      <c r="B1236" s="227"/>
      <c r="C1236" s="227"/>
      <c r="D1236" s="227"/>
      <c r="E1236" s="227"/>
      <c r="F1236" s="227"/>
    </row>
    <row r="1237">
      <c r="A1237" s="227"/>
      <c r="B1237" s="227"/>
      <c r="C1237" s="227"/>
      <c r="D1237" s="227"/>
      <c r="E1237" s="227"/>
      <c r="F1237" s="227"/>
    </row>
    <row r="1238">
      <c r="A1238" s="227"/>
      <c r="B1238" s="227"/>
      <c r="C1238" s="227"/>
      <c r="D1238" s="227"/>
      <c r="E1238" s="227"/>
      <c r="F1238" s="227"/>
    </row>
    <row r="1239">
      <c r="A1239" s="227"/>
      <c r="B1239" s="227"/>
      <c r="C1239" s="227"/>
      <c r="D1239" s="227"/>
      <c r="E1239" s="227"/>
      <c r="F1239" s="227"/>
    </row>
    <row r="1240">
      <c r="A1240" s="227"/>
      <c r="B1240" s="227"/>
      <c r="C1240" s="227"/>
      <c r="D1240" s="227"/>
      <c r="E1240" s="227"/>
      <c r="F1240" s="227"/>
    </row>
    <row r="1241">
      <c r="A1241" s="227"/>
      <c r="B1241" s="227"/>
      <c r="C1241" s="227"/>
      <c r="D1241" s="227"/>
      <c r="E1241" s="227"/>
      <c r="F1241" s="227"/>
    </row>
    <row r="1242">
      <c r="A1242" s="227"/>
      <c r="B1242" s="227"/>
      <c r="C1242" s="227"/>
      <c r="D1242" s="227"/>
      <c r="E1242" s="227"/>
      <c r="F1242" s="227"/>
    </row>
    <row r="1243">
      <c r="A1243" s="227"/>
      <c r="B1243" s="227"/>
      <c r="C1243" s="227"/>
      <c r="D1243" s="227"/>
      <c r="E1243" s="227"/>
      <c r="F1243" s="227"/>
    </row>
    <row r="1244">
      <c r="A1244" s="227"/>
      <c r="B1244" s="227"/>
      <c r="C1244" s="227"/>
      <c r="D1244" s="227"/>
      <c r="E1244" s="227"/>
      <c r="F1244" s="227"/>
    </row>
    <row r="1245">
      <c r="A1245" s="227"/>
      <c r="B1245" s="227"/>
      <c r="C1245" s="227"/>
      <c r="D1245" s="227"/>
      <c r="E1245" s="227"/>
      <c r="F1245" s="227"/>
    </row>
    <row r="1246">
      <c r="A1246" s="227"/>
      <c r="B1246" s="227"/>
      <c r="C1246" s="227"/>
      <c r="D1246" s="227"/>
      <c r="E1246" s="227"/>
      <c r="F1246" s="227"/>
    </row>
    <row r="1247">
      <c r="A1247" s="227"/>
      <c r="B1247" s="227"/>
      <c r="C1247" s="227"/>
      <c r="D1247" s="227"/>
      <c r="E1247" s="227"/>
      <c r="F1247" s="227"/>
    </row>
    <row r="1248">
      <c r="A1248" s="227"/>
      <c r="B1248" s="227"/>
      <c r="C1248" s="227"/>
      <c r="D1248" s="227"/>
      <c r="E1248" s="227"/>
      <c r="F1248" s="227"/>
    </row>
    <row r="1249">
      <c r="A1249" s="227"/>
      <c r="B1249" s="227"/>
      <c r="C1249" s="227"/>
      <c r="D1249" s="227"/>
      <c r="E1249" s="227"/>
      <c r="F1249" s="227"/>
    </row>
    <row r="1250">
      <c r="A1250" s="227"/>
      <c r="B1250" s="227"/>
      <c r="C1250" s="227"/>
      <c r="D1250" s="227"/>
      <c r="E1250" s="227"/>
      <c r="F1250" s="227"/>
    </row>
    <row r="1251">
      <c r="A1251" s="227"/>
      <c r="B1251" s="227"/>
      <c r="C1251" s="227"/>
      <c r="D1251" s="227"/>
      <c r="E1251" s="227"/>
      <c r="F1251" s="227"/>
    </row>
    <row r="1252">
      <c r="A1252" s="227"/>
      <c r="B1252" s="227"/>
      <c r="C1252" s="227"/>
      <c r="D1252" s="227"/>
      <c r="E1252" s="227"/>
      <c r="F1252" s="227"/>
    </row>
    <row r="1253">
      <c r="A1253" s="227"/>
      <c r="B1253" s="227"/>
      <c r="C1253" s="227"/>
      <c r="D1253" s="227"/>
      <c r="E1253" s="227"/>
      <c r="F1253" s="227"/>
    </row>
    <row r="1254">
      <c r="A1254" s="227"/>
      <c r="B1254" s="227"/>
      <c r="C1254" s="227"/>
      <c r="D1254" s="227"/>
      <c r="E1254" s="227"/>
      <c r="F1254" s="227"/>
    </row>
    <row r="1255">
      <c r="A1255" s="227"/>
      <c r="B1255" s="227"/>
      <c r="C1255" s="227"/>
      <c r="D1255" s="227"/>
      <c r="E1255" s="227"/>
      <c r="F1255" s="227"/>
    </row>
    <row r="1256">
      <c r="A1256" s="227"/>
      <c r="B1256" s="227"/>
      <c r="C1256" s="227"/>
      <c r="D1256" s="227"/>
      <c r="E1256" s="227"/>
      <c r="F1256" s="227"/>
    </row>
    <row r="1257">
      <c r="A1257" s="227"/>
      <c r="B1257" s="227"/>
      <c r="C1257" s="227"/>
      <c r="D1257" s="227"/>
      <c r="E1257" s="227"/>
      <c r="F1257" s="227"/>
    </row>
    <row r="1258">
      <c r="A1258" s="227"/>
      <c r="B1258" s="227"/>
      <c r="C1258" s="227"/>
      <c r="D1258" s="227"/>
      <c r="E1258" s="227"/>
      <c r="F1258" s="227"/>
    </row>
    <row r="1259">
      <c r="A1259" s="227"/>
      <c r="B1259" s="227"/>
      <c r="C1259" s="227"/>
      <c r="D1259" s="227"/>
      <c r="E1259" s="227"/>
      <c r="F1259" s="227"/>
    </row>
    <row r="1260">
      <c r="A1260" s="227"/>
      <c r="B1260" s="227"/>
      <c r="C1260" s="227"/>
      <c r="D1260" s="227"/>
      <c r="E1260" s="227"/>
      <c r="F1260" s="227"/>
    </row>
    <row r="1261">
      <c r="A1261" s="227"/>
      <c r="B1261" s="227"/>
      <c r="C1261" s="227"/>
      <c r="D1261" s="227"/>
      <c r="E1261" s="227"/>
      <c r="F1261" s="227"/>
    </row>
    <row r="1262">
      <c r="A1262" s="227"/>
      <c r="B1262" s="227"/>
      <c r="C1262" s="227"/>
      <c r="D1262" s="227"/>
      <c r="E1262" s="227"/>
      <c r="F1262" s="227"/>
    </row>
    <row r="1263">
      <c r="A1263" s="227"/>
      <c r="B1263" s="227"/>
      <c r="C1263" s="227"/>
      <c r="D1263" s="227"/>
      <c r="E1263" s="227"/>
      <c r="F1263" s="227"/>
    </row>
    <row r="1264">
      <c r="A1264" s="227"/>
      <c r="B1264" s="227"/>
      <c r="C1264" s="227"/>
      <c r="D1264" s="227"/>
      <c r="E1264" s="227"/>
      <c r="F1264" s="227"/>
    </row>
    <row r="1265">
      <c r="A1265" s="227"/>
      <c r="B1265" s="227"/>
      <c r="C1265" s="227"/>
      <c r="D1265" s="227"/>
      <c r="E1265" s="227"/>
      <c r="F1265" s="227"/>
    </row>
    <row r="1266">
      <c r="A1266" s="227"/>
      <c r="B1266" s="227"/>
      <c r="C1266" s="227"/>
      <c r="D1266" s="227"/>
      <c r="E1266" s="227"/>
      <c r="F1266" s="227"/>
    </row>
    <row r="1267">
      <c r="A1267" s="227"/>
      <c r="B1267" s="227"/>
      <c r="C1267" s="227"/>
      <c r="D1267" s="227"/>
      <c r="E1267" s="227"/>
      <c r="F1267" s="227"/>
    </row>
    <row r="1268">
      <c r="A1268" s="227"/>
      <c r="B1268" s="227"/>
      <c r="C1268" s="227"/>
      <c r="D1268" s="227"/>
      <c r="E1268" s="227"/>
      <c r="F1268" s="227"/>
    </row>
    <row r="1269">
      <c r="A1269" s="227"/>
      <c r="B1269" s="227"/>
      <c r="C1269" s="227"/>
      <c r="D1269" s="227"/>
      <c r="E1269" s="227"/>
      <c r="F1269" s="227"/>
    </row>
    <row r="1270">
      <c r="A1270" s="227"/>
      <c r="B1270" s="227"/>
      <c r="C1270" s="227"/>
      <c r="D1270" s="227"/>
      <c r="E1270" s="227"/>
      <c r="F1270" s="227"/>
    </row>
    <row r="1271">
      <c r="A1271" s="227"/>
      <c r="B1271" s="227"/>
      <c r="C1271" s="227"/>
      <c r="D1271" s="227"/>
      <c r="E1271" s="227"/>
      <c r="F1271" s="227"/>
    </row>
    <row r="1272">
      <c r="A1272" s="227"/>
      <c r="B1272" s="227"/>
      <c r="C1272" s="227"/>
      <c r="D1272" s="227"/>
      <c r="E1272" s="227"/>
      <c r="F1272" s="227"/>
    </row>
    <row r="1273">
      <c r="A1273" s="227"/>
      <c r="B1273" s="227"/>
      <c r="C1273" s="227"/>
      <c r="D1273" s="227"/>
      <c r="E1273" s="227"/>
      <c r="F1273" s="227"/>
    </row>
    <row r="1274">
      <c r="A1274" s="227"/>
      <c r="B1274" s="227"/>
      <c r="C1274" s="227"/>
      <c r="D1274" s="227"/>
      <c r="E1274" s="227"/>
      <c r="F1274" s="227"/>
    </row>
    <row r="1275">
      <c r="A1275" s="227"/>
      <c r="B1275" s="227"/>
      <c r="C1275" s="227"/>
      <c r="D1275" s="227"/>
      <c r="E1275" s="227"/>
      <c r="F1275" s="227"/>
    </row>
    <row r="1276">
      <c r="A1276" s="227"/>
      <c r="B1276" s="227"/>
      <c r="C1276" s="227"/>
      <c r="D1276" s="227"/>
      <c r="E1276" s="227"/>
      <c r="F1276" s="227"/>
    </row>
    <row r="1277">
      <c r="A1277" s="227"/>
      <c r="B1277" s="227"/>
      <c r="C1277" s="227"/>
      <c r="D1277" s="227"/>
      <c r="E1277" s="227"/>
      <c r="F1277" s="227"/>
    </row>
    <row r="1278">
      <c r="A1278" s="227"/>
      <c r="B1278" s="227"/>
      <c r="C1278" s="227"/>
      <c r="D1278" s="227"/>
      <c r="E1278" s="227"/>
      <c r="F1278" s="227"/>
    </row>
    <row r="1279">
      <c r="A1279" s="227"/>
      <c r="B1279" s="227"/>
      <c r="C1279" s="227"/>
      <c r="D1279" s="227"/>
      <c r="E1279" s="227"/>
      <c r="F1279" s="227"/>
    </row>
    <row r="1280">
      <c r="A1280" s="227"/>
      <c r="B1280" s="227"/>
      <c r="C1280" s="227"/>
      <c r="D1280" s="227"/>
      <c r="E1280" s="227"/>
      <c r="F1280" s="227"/>
    </row>
    <row r="1281">
      <c r="A1281" s="227"/>
      <c r="B1281" s="227"/>
      <c r="C1281" s="227"/>
      <c r="D1281" s="227"/>
      <c r="E1281" s="227"/>
      <c r="F1281" s="227"/>
    </row>
    <row r="1282">
      <c r="A1282" s="227"/>
      <c r="B1282" s="227"/>
      <c r="C1282" s="227"/>
      <c r="D1282" s="227"/>
      <c r="E1282" s="227"/>
      <c r="F1282" s="227"/>
    </row>
    <row r="1283">
      <c r="A1283" s="227"/>
      <c r="B1283" s="227"/>
      <c r="C1283" s="227"/>
      <c r="D1283" s="227"/>
      <c r="E1283" s="227"/>
      <c r="F1283" s="227"/>
    </row>
    <row r="1284">
      <c r="A1284" s="227"/>
      <c r="B1284" s="227"/>
      <c r="C1284" s="227"/>
      <c r="D1284" s="227"/>
      <c r="E1284" s="227"/>
      <c r="F1284" s="227"/>
    </row>
    <row r="1285">
      <c r="A1285" s="227"/>
      <c r="B1285" s="227"/>
      <c r="C1285" s="227"/>
      <c r="D1285" s="227"/>
      <c r="E1285" s="227"/>
      <c r="F1285" s="227"/>
    </row>
    <row r="1286">
      <c r="A1286" s="227"/>
      <c r="B1286" s="227"/>
      <c r="C1286" s="227"/>
      <c r="D1286" s="227"/>
      <c r="E1286" s="227"/>
      <c r="F1286" s="227"/>
    </row>
    <row r="1287">
      <c r="A1287" s="227"/>
      <c r="B1287" s="227"/>
      <c r="C1287" s="227"/>
      <c r="D1287" s="227"/>
      <c r="E1287" s="227"/>
      <c r="F1287" s="227"/>
    </row>
    <row r="1288">
      <c r="A1288" s="227"/>
      <c r="B1288" s="227"/>
      <c r="C1288" s="227"/>
      <c r="D1288" s="227"/>
      <c r="E1288" s="227"/>
      <c r="F1288" s="227"/>
    </row>
    <row r="1289">
      <c r="A1289" s="227"/>
      <c r="B1289" s="227"/>
      <c r="C1289" s="227"/>
      <c r="D1289" s="227"/>
      <c r="E1289" s="227"/>
      <c r="F1289" s="227"/>
    </row>
    <row r="1290">
      <c r="A1290" s="227"/>
      <c r="B1290" s="227"/>
      <c r="C1290" s="227"/>
      <c r="D1290" s="227"/>
      <c r="E1290" s="227"/>
      <c r="F1290" s="227"/>
    </row>
    <row r="1291">
      <c r="A1291" s="227"/>
      <c r="B1291" s="227"/>
      <c r="C1291" s="227"/>
      <c r="D1291" s="227"/>
      <c r="E1291" s="227"/>
      <c r="F1291" s="227"/>
    </row>
    <row r="1292">
      <c r="A1292" s="227"/>
      <c r="B1292" s="227"/>
      <c r="C1292" s="227"/>
      <c r="D1292" s="227"/>
      <c r="E1292" s="227"/>
      <c r="F1292" s="227"/>
    </row>
    <row r="1293">
      <c r="A1293" s="227"/>
      <c r="B1293" s="227"/>
      <c r="C1293" s="227"/>
      <c r="D1293" s="227"/>
      <c r="E1293" s="227"/>
      <c r="F1293" s="227"/>
    </row>
    <row r="1294">
      <c r="A1294" s="227"/>
      <c r="B1294" s="227"/>
      <c r="C1294" s="227"/>
      <c r="D1294" s="227"/>
      <c r="E1294" s="227"/>
      <c r="F1294" s="227"/>
    </row>
    <row r="1295">
      <c r="A1295" s="227"/>
      <c r="B1295" s="227"/>
      <c r="C1295" s="227"/>
      <c r="D1295" s="227"/>
      <c r="E1295" s="227"/>
      <c r="F1295" s="227"/>
    </row>
    <row r="1296">
      <c r="A1296" s="227"/>
      <c r="B1296" s="227"/>
      <c r="C1296" s="227"/>
      <c r="D1296" s="227"/>
      <c r="E1296" s="227"/>
      <c r="F1296" s="227"/>
    </row>
    <row r="1297">
      <c r="A1297" s="227"/>
      <c r="B1297" s="227"/>
      <c r="C1297" s="227"/>
      <c r="D1297" s="227"/>
      <c r="E1297" s="227"/>
      <c r="F1297" s="227"/>
    </row>
    <row r="1298">
      <c r="A1298" s="227"/>
      <c r="B1298" s="227"/>
      <c r="C1298" s="227"/>
      <c r="D1298" s="227"/>
      <c r="E1298" s="227"/>
      <c r="F1298" s="227"/>
    </row>
    <row r="1299">
      <c r="A1299" s="227"/>
      <c r="B1299" s="227"/>
      <c r="C1299" s="227"/>
      <c r="D1299" s="227"/>
      <c r="E1299" s="227"/>
      <c r="F1299" s="227"/>
    </row>
    <row r="1300">
      <c r="A1300" s="227"/>
      <c r="B1300" s="227"/>
      <c r="C1300" s="227"/>
      <c r="D1300" s="227"/>
      <c r="E1300" s="227"/>
      <c r="F1300" s="227"/>
    </row>
    <row r="1301">
      <c r="A1301" s="227"/>
      <c r="B1301" s="227"/>
      <c r="C1301" s="227"/>
      <c r="D1301" s="227"/>
      <c r="E1301" s="227"/>
      <c r="F1301" s="227"/>
    </row>
    <row r="1302">
      <c r="A1302" s="227"/>
      <c r="B1302" s="227"/>
      <c r="C1302" s="227"/>
      <c r="D1302" s="227"/>
      <c r="E1302" s="227"/>
      <c r="F1302" s="227"/>
    </row>
    <row r="1303">
      <c r="A1303" s="227"/>
      <c r="B1303" s="227"/>
      <c r="C1303" s="227"/>
      <c r="D1303" s="227"/>
      <c r="E1303" s="227"/>
      <c r="F1303" s="227"/>
    </row>
    <row r="1304">
      <c r="A1304" s="227"/>
      <c r="B1304" s="227"/>
      <c r="C1304" s="227"/>
      <c r="D1304" s="227"/>
      <c r="E1304" s="227"/>
      <c r="F1304" s="227"/>
    </row>
    <row r="1305">
      <c r="A1305" s="227"/>
      <c r="B1305" s="227"/>
      <c r="C1305" s="227"/>
      <c r="D1305" s="227"/>
      <c r="E1305" s="227"/>
      <c r="F1305" s="227"/>
    </row>
    <row r="1306">
      <c r="A1306" s="227"/>
      <c r="B1306" s="227"/>
      <c r="C1306" s="227"/>
      <c r="D1306" s="227"/>
      <c r="E1306" s="227"/>
      <c r="F1306" s="227"/>
    </row>
    <row r="1307">
      <c r="A1307" s="227"/>
      <c r="B1307" s="227"/>
      <c r="C1307" s="227"/>
      <c r="D1307" s="227"/>
      <c r="E1307" s="227"/>
      <c r="F1307" s="227"/>
    </row>
    <row r="1308">
      <c r="A1308" s="227"/>
      <c r="B1308" s="227"/>
      <c r="C1308" s="227"/>
      <c r="D1308" s="227"/>
      <c r="E1308" s="227"/>
      <c r="F1308" s="227"/>
    </row>
    <row r="1309">
      <c r="A1309" s="227"/>
      <c r="B1309" s="227"/>
      <c r="C1309" s="227"/>
      <c r="D1309" s="227"/>
      <c r="E1309" s="227"/>
      <c r="F1309" s="227"/>
    </row>
    <row r="1310">
      <c r="A1310" s="227"/>
      <c r="B1310" s="227"/>
      <c r="C1310" s="227"/>
      <c r="D1310" s="227"/>
      <c r="E1310" s="227"/>
      <c r="F1310" s="227"/>
    </row>
    <row r="1311">
      <c r="A1311" s="227"/>
      <c r="B1311" s="227"/>
      <c r="C1311" s="227"/>
      <c r="D1311" s="227"/>
      <c r="E1311" s="227"/>
      <c r="F1311" s="227"/>
    </row>
    <row r="1312">
      <c r="A1312" s="227"/>
      <c r="B1312" s="227"/>
      <c r="C1312" s="227"/>
      <c r="D1312" s="227"/>
      <c r="E1312" s="227"/>
      <c r="F1312" s="227"/>
    </row>
    <row r="1313">
      <c r="A1313" s="227"/>
      <c r="B1313" s="227"/>
      <c r="C1313" s="227"/>
      <c r="D1313" s="227"/>
      <c r="E1313" s="227"/>
      <c r="F1313" s="227"/>
    </row>
    <row r="1314">
      <c r="A1314" s="227"/>
      <c r="B1314" s="227"/>
      <c r="C1314" s="227"/>
      <c r="D1314" s="227"/>
      <c r="E1314" s="227"/>
      <c r="F1314" s="227"/>
    </row>
    <row r="1315">
      <c r="A1315" s="227"/>
      <c r="B1315" s="227"/>
      <c r="C1315" s="227"/>
      <c r="D1315" s="227"/>
      <c r="E1315" s="227"/>
      <c r="F1315" s="227"/>
    </row>
    <row r="1316">
      <c r="A1316" s="227"/>
      <c r="B1316" s="227"/>
      <c r="C1316" s="227"/>
      <c r="D1316" s="227"/>
      <c r="E1316" s="227"/>
      <c r="F1316" s="227"/>
    </row>
    <row r="1317">
      <c r="A1317" s="227"/>
      <c r="B1317" s="227"/>
      <c r="C1317" s="227"/>
      <c r="D1317" s="227"/>
      <c r="E1317" s="227"/>
      <c r="F1317" s="227"/>
    </row>
    <row r="1318">
      <c r="A1318" s="227"/>
      <c r="B1318" s="227"/>
      <c r="C1318" s="227"/>
      <c r="D1318" s="227"/>
      <c r="E1318" s="227"/>
      <c r="F1318" s="227"/>
    </row>
    <row r="1319">
      <c r="A1319" s="227"/>
      <c r="B1319" s="227"/>
      <c r="C1319" s="227"/>
      <c r="D1319" s="227"/>
      <c r="E1319" s="227"/>
      <c r="F1319" s="227"/>
    </row>
    <row r="1320">
      <c r="A1320" s="227"/>
      <c r="B1320" s="227"/>
      <c r="C1320" s="227"/>
      <c r="D1320" s="227"/>
      <c r="E1320" s="227"/>
      <c r="F1320" s="227"/>
    </row>
    <row r="1321">
      <c r="A1321" s="227"/>
      <c r="B1321" s="227"/>
      <c r="C1321" s="227"/>
      <c r="D1321" s="227"/>
      <c r="E1321" s="227"/>
      <c r="F1321" s="227"/>
    </row>
    <row r="1322">
      <c r="A1322" s="227"/>
      <c r="B1322" s="227"/>
      <c r="C1322" s="227"/>
      <c r="D1322" s="227"/>
      <c r="E1322" s="227"/>
      <c r="F1322" s="227"/>
    </row>
    <row r="1323">
      <c r="A1323" s="227"/>
      <c r="B1323" s="227"/>
      <c r="C1323" s="227"/>
      <c r="D1323" s="227"/>
      <c r="E1323" s="227"/>
      <c r="F1323" s="227"/>
    </row>
    <row r="1324">
      <c r="A1324" s="227"/>
      <c r="B1324" s="227"/>
      <c r="C1324" s="227"/>
      <c r="D1324" s="227"/>
      <c r="E1324" s="227"/>
      <c r="F1324" s="227"/>
    </row>
    <row r="1325">
      <c r="A1325" s="227"/>
      <c r="B1325" s="227"/>
      <c r="C1325" s="227"/>
      <c r="D1325" s="227"/>
      <c r="E1325" s="227"/>
      <c r="F1325" s="227"/>
    </row>
    <row r="1326">
      <c r="A1326" s="227"/>
      <c r="B1326" s="227"/>
      <c r="C1326" s="227"/>
      <c r="D1326" s="227"/>
      <c r="E1326" s="227"/>
      <c r="F1326" s="227"/>
    </row>
    <row r="1327">
      <c r="A1327" s="227"/>
      <c r="B1327" s="227"/>
      <c r="C1327" s="227"/>
      <c r="D1327" s="227"/>
      <c r="E1327" s="227"/>
      <c r="F1327" s="227"/>
    </row>
    <row r="1328">
      <c r="A1328" s="227"/>
      <c r="B1328" s="227"/>
      <c r="C1328" s="227"/>
      <c r="D1328" s="227"/>
      <c r="E1328" s="227"/>
      <c r="F1328" s="227"/>
    </row>
    <row r="1329">
      <c r="A1329" s="227"/>
      <c r="B1329" s="227"/>
      <c r="C1329" s="227"/>
      <c r="D1329" s="227"/>
      <c r="E1329" s="227"/>
      <c r="F1329" s="227"/>
    </row>
    <row r="1330">
      <c r="A1330" s="227"/>
      <c r="B1330" s="227"/>
      <c r="C1330" s="227"/>
      <c r="D1330" s="227"/>
      <c r="E1330" s="227"/>
      <c r="F1330" s="227"/>
    </row>
    <row r="1331">
      <c r="A1331" s="227"/>
      <c r="B1331" s="227"/>
      <c r="C1331" s="227"/>
      <c r="D1331" s="227"/>
      <c r="E1331" s="227"/>
      <c r="F1331" s="227"/>
    </row>
    <row r="1332">
      <c r="A1332" s="227"/>
      <c r="B1332" s="227"/>
      <c r="C1332" s="227"/>
      <c r="D1332" s="227"/>
      <c r="E1332" s="227"/>
      <c r="F1332" s="227"/>
    </row>
    <row r="1333">
      <c r="A1333" s="227"/>
      <c r="B1333" s="227"/>
      <c r="C1333" s="227"/>
      <c r="D1333" s="227"/>
      <c r="E1333" s="227"/>
      <c r="F1333" s="227"/>
    </row>
    <row r="1334">
      <c r="A1334" s="227"/>
      <c r="B1334" s="227"/>
      <c r="C1334" s="227"/>
      <c r="D1334" s="227"/>
      <c r="E1334" s="227"/>
      <c r="F1334" s="227"/>
    </row>
    <row r="1335">
      <c r="A1335" s="227"/>
      <c r="B1335" s="227"/>
      <c r="C1335" s="227"/>
      <c r="D1335" s="227"/>
      <c r="E1335" s="227"/>
      <c r="F1335" s="227"/>
    </row>
    <row r="1336">
      <c r="A1336" s="227"/>
      <c r="B1336" s="227"/>
      <c r="C1336" s="227"/>
      <c r="D1336" s="227"/>
      <c r="E1336" s="227"/>
      <c r="F1336" s="227"/>
    </row>
    <row r="1337">
      <c r="A1337" s="227"/>
      <c r="B1337" s="227"/>
      <c r="C1337" s="227"/>
      <c r="D1337" s="227"/>
      <c r="E1337" s="227"/>
      <c r="F1337" s="227"/>
    </row>
    <row r="1338">
      <c r="A1338" s="227"/>
      <c r="B1338" s="227"/>
      <c r="C1338" s="227"/>
      <c r="D1338" s="227"/>
      <c r="E1338" s="227"/>
      <c r="F1338" s="227"/>
    </row>
    <row r="1339">
      <c r="A1339" s="227"/>
      <c r="B1339" s="227"/>
      <c r="C1339" s="227"/>
      <c r="D1339" s="227"/>
      <c r="E1339" s="227"/>
      <c r="F1339" s="227"/>
    </row>
    <row r="1340">
      <c r="A1340" s="227"/>
      <c r="B1340" s="227"/>
      <c r="C1340" s="227"/>
      <c r="D1340" s="227"/>
      <c r="E1340" s="227"/>
      <c r="F1340" s="227"/>
    </row>
    <row r="1341">
      <c r="A1341" s="227"/>
      <c r="B1341" s="227"/>
      <c r="C1341" s="227"/>
      <c r="D1341" s="227"/>
      <c r="E1341" s="227"/>
      <c r="F1341" s="227"/>
    </row>
    <row r="1342">
      <c r="A1342" s="227"/>
      <c r="B1342" s="227"/>
      <c r="C1342" s="227"/>
      <c r="D1342" s="227"/>
      <c r="E1342" s="227"/>
      <c r="F1342" s="227"/>
    </row>
    <row r="1343">
      <c r="A1343" s="227"/>
      <c r="B1343" s="227"/>
      <c r="C1343" s="227"/>
      <c r="D1343" s="227"/>
      <c r="E1343" s="227"/>
      <c r="F1343" s="227"/>
    </row>
    <row r="1344">
      <c r="A1344" s="227"/>
      <c r="B1344" s="227"/>
      <c r="C1344" s="227"/>
      <c r="D1344" s="227"/>
      <c r="E1344" s="227"/>
      <c r="F1344" s="227"/>
    </row>
    <row r="1345">
      <c r="A1345" s="227"/>
      <c r="B1345" s="227"/>
      <c r="C1345" s="227"/>
      <c r="D1345" s="227"/>
      <c r="E1345" s="227"/>
      <c r="F1345" s="227"/>
    </row>
    <row r="1346">
      <c r="A1346" s="227"/>
      <c r="B1346" s="227"/>
      <c r="C1346" s="227"/>
      <c r="D1346" s="227"/>
      <c r="E1346" s="227"/>
      <c r="F1346" s="227"/>
    </row>
    <row r="1347">
      <c r="A1347" s="227"/>
      <c r="B1347" s="227"/>
      <c r="C1347" s="227"/>
      <c r="D1347" s="227"/>
      <c r="E1347" s="227"/>
      <c r="F1347" s="227"/>
    </row>
    <row r="1348">
      <c r="A1348" s="227"/>
      <c r="B1348" s="227"/>
      <c r="C1348" s="227"/>
      <c r="D1348" s="227"/>
      <c r="E1348" s="227"/>
      <c r="F1348" s="227"/>
    </row>
    <row r="1349">
      <c r="A1349" s="227"/>
      <c r="B1349" s="227"/>
      <c r="C1349" s="227"/>
      <c r="D1349" s="227"/>
      <c r="E1349" s="227"/>
      <c r="F1349" s="227"/>
    </row>
    <row r="1350">
      <c r="A1350" s="227"/>
      <c r="B1350" s="227"/>
      <c r="C1350" s="227"/>
      <c r="D1350" s="227"/>
      <c r="E1350" s="227"/>
      <c r="F1350" s="227"/>
    </row>
    <row r="1351">
      <c r="A1351" s="227"/>
      <c r="B1351" s="227"/>
      <c r="C1351" s="227"/>
      <c r="D1351" s="227"/>
      <c r="E1351" s="227"/>
      <c r="F1351" s="227"/>
    </row>
    <row r="1352">
      <c r="A1352" s="227"/>
      <c r="B1352" s="227"/>
      <c r="C1352" s="227"/>
      <c r="D1352" s="227"/>
      <c r="E1352" s="227"/>
      <c r="F1352" s="227"/>
    </row>
    <row r="1353">
      <c r="A1353" s="227"/>
      <c r="B1353" s="227"/>
      <c r="C1353" s="227"/>
      <c r="D1353" s="227"/>
      <c r="E1353" s="227"/>
      <c r="F1353" s="227"/>
    </row>
    <row r="1354">
      <c r="A1354" s="227"/>
      <c r="B1354" s="227"/>
      <c r="C1354" s="227"/>
      <c r="D1354" s="227"/>
      <c r="E1354" s="227"/>
      <c r="F1354" s="227"/>
    </row>
    <row r="1355">
      <c r="A1355" s="227"/>
      <c r="B1355" s="227"/>
      <c r="C1355" s="227"/>
      <c r="D1355" s="227"/>
      <c r="E1355" s="227"/>
      <c r="F1355" s="227"/>
    </row>
    <row r="1356">
      <c r="A1356" s="227"/>
      <c r="B1356" s="227"/>
      <c r="C1356" s="227"/>
      <c r="D1356" s="227"/>
      <c r="E1356" s="227"/>
      <c r="F1356" s="227"/>
    </row>
    <row r="1357">
      <c r="A1357" s="227"/>
      <c r="B1357" s="227"/>
      <c r="C1357" s="227"/>
      <c r="D1357" s="227"/>
      <c r="E1357" s="227"/>
      <c r="F1357" s="227"/>
    </row>
    <row r="1358">
      <c r="A1358" s="227"/>
      <c r="B1358" s="227"/>
      <c r="C1358" s="227"/>
      <c r="D1358" s="227"/>
      <c r="E1358" s="227"/>
      <c r="F1358" s="227"/>
    </row>
    <row r="1359">
      <c r="A1359" s="227"/>
      <c r="B1359" s="227"/>
      <c r="C1359" s="227"/>
      <c r="D1359" s="227"/>
      <c r="E1359" s="227"/>
      <c r="F1359" s="227"/>
    </row>
    <row r="1360">
      <c r="A1360" s="227"/>
      <c r="B1360" s="227"/>
      <c r="C1360" s="227"/>
      <c r="D1360" s="227"/>
      <c r="E1360" s="227"/>
      <c r="F1360" s="227"/>
    </row>
    <row r="1361">
      <c r="A1361" s="227"/>
      <c r="B1361" s="227"/>
      <c r="C1361" s="227"/>
      <c r="D1361" s="227"/>
      <c r="E1361" s="227"/>
      <c r="F1361" s="227"/>
    </row>
    <row r="1362">
      <c r="A1362" s="227"/>
      <c r="B1362" s="227"/>
      <c r="C1362" s="227"/>
      <c r="D1362" s="227"/>
      <c r="E1362" s="227"/>
      <c r="F1362" s="227"/>
    </row>
    <row r="1363">
      <c r="A1363" s="227"/>
      <c r="B1363" s="227"/>
      <c r="C1363" s="227"/>
      <c r="D1363" s="227"/>
      <c r="E1363" s="227"/>
      <c r="F1363" s="227"/>
    </row>
    <row r="1364">
      <c r="A1364" s="227"/>
      <c r="B1364" s="227"/>
      <c r="C1364" s="227"/>
      <c r="D1364" s="227"/>
      <c r="E1364" s="227"/>
      <c r="F1364" s="227"/>
    </row>
    <row r="1365">
      <c r="A1365" s="227"/>
      <c r="B1365" s="227"/>
      <c r="C1365" s="227"/>
      <c r="D1365" s="227"/>
      <c r="E1365" s="227"/>
      <c r="F1365" s="227"/>
    </row>
    <row r="1366">
      <c r="A1366" s="227"/>
      <c r="B1366" s="227"/>
      <c r="C1366" s="227"/>
      <c r="D1366" s="227"/>
      <c r="E1366" s="227"/>
      <c r="F1366" s="227"/>
    </row>
    <row r="1367">
      <c r="A1367" s="227"/>
      <c r="B1367" s="227"/>
      <c r="C1367" s="227"/>
      <c r="D1367" s="227"/>
      <c r="E1367" s="227"/>
      <c r="F1367" s="227"/>
    </row>
    <row r="1368">
      <c r="A1368" s="227"/>
      <c r="B1368" s="227"/>
      <c r="C1368" s="227"/>
      <c r="D1368" s="227"/>
      <c r="E1368" s="227"/>
      <c r="F1368" s="227"/>
    </row>
    <row r="1369">
      <c r="A1369" s="227"/>
      <c r="B1369" s="227"/>
      <c r="C1369" s="227"/>
      <c r="D1369" s="227"/>
      <c r="E1369" s="227"/>
      <c r="F1369" s="227"/>
    </row>
    <row r="1370">
      <c r="A1370" s="227"/>
      <c r="B1370" s="227"/>
      <c r="C1370" s="227"/>
      <c r="D1370" s="227"/>
      <c r="E1370" s="227"/>
      <c r="F1370" s="227"/>
    </row>
    <row r="1371">
      <c r="A1371" s="227"/>
      <c r="B1371" s="227"/>
      <c r="C1371" s="227"/>
      <c r="D1371" s="227"/>
      <c r="E1371" s="227"/>
      <c r="F1371" s="227"/>
    </row>
    <row r="1372">
      <c r="A1372" s="227"/>
      <c r="B1372" s="227"/>
      <c r="C1372" s="227"/>
      <c r="D1372" s="227"/>
      <c r="E1372" s="227"/>
      <c r="F1372" s="227"/>
    </row>
    <row r="1373">
      <c r="A1373" s="227"/>
      <c r="B1373" s="227"/>
      <c r="C1373" s="227"/>
      <c r="D1373" s="227"/>
      <c r="E1373" s="227"/>
      <c r="F1373" s="227"/>
    </row>
    <row r="1374">
      <c r="A1374" s="227"/>
      <c r="B1374" s="227"/>
      <c r="C1374" s="227"/>
      <c r="D1374" s="227"/>
      <c r="E1374" s="227"/>
      <c r="F1374" s="227"/>
    </row>
    <row r="1375">
      <c r="A1375" s="227"/>
      <c r="B1375" s="227"/>
      <c r="C1375" s="227"/>
      <c r="D1375" s="227"/>
      <c r="E1375" s="227"/>
      <c r="F1375" s="227"/>
    </row>
    <row r="1376">
      <c r="A1376" s="227"/>
      <c r="B1376" s="227"/>
      <c r="C1376" s="227"/>
      <c r="D1376" s="227"/>
      <c r="E1376" s="227"/>
      <c r="F1376" s="227"/>
    </row>
    <row r="1377">
      <c r="A1377" s="227"/>
      <c r="B1377" s="227"/>
      <c r="C1377" s="227"/>
      <c r="D1377" s="227"/>
      <c r="E1377" s="227"/>
      <c r="F1377" s="227"/>
    </row>
    <row r="1378">
      <c r="A1378" s="227"/>
      <c r="B1378" s="227"/>
      <c r="C1378" s="227"/>
      <c r="D1378" s="227"/>
      <c r="E1378" s="227"/>
      <c r="F1378" s="227"/>
    </row>
    <row r="1379">
      <c r="A1379" s="227"/>
      <c r="B1379" s="227"/>
      <c r="C1379" s="227"/>
      <c r="D1379" s="227"/>
      <c r="E1379" s="227"/>
      <c r="F1379" s="227"/>
    </row>
    <row r="1380">
      <c r="A1380" s="227"/>
      <c r="B1380" s="227"/>
      <c r="C1380" s="227"/>
      <c r="D1380" s="227"/>
      <c r="E1380" s="227"/>
      <c r="F1380" s="227"/>
    </row>
    <row r="1381">
      <c r="A1381" s="227"/>
      <c r="B1381" s="227"/>
      <c r="C1381" s="227"/>
      <c r="D1381" s="227"/>
      <c r="E1381" s="227"/>
      <c r="F1381" s="227"/>
    </row>
    <row r="1382">
      <c r="A1382" s="227"/>
      <c r="B1382" s="227"/>
      <c r="C1382" s="227"/>
      <c r="D1382" s="227"/>
      <c r="E1382" s="227"/>
      <c r="F1382" s="227"/>
    </row>
    <row r="1383">
      <c r="A1383" s="227"/>
      <c r="B1383" s="227"/>
      <c r="C1383" s="227"/>
      <c r="D1383" s="227"/>
      <c r="E1383" s="227"/>
      <c r="F1383" s="227"/>
    </row>
    <row r="1384">
      <c r="A1384" s="227"/>
      <c r="B1384" s="227"/>
      <c r="C1384" s="227"/>
      <c r="D1384" s="227"/>
      <c r="E1384" s="227"/>
      <c r="F1384" s="227"/>
    </row>
    <row r="1385">
      <c r="A1385" s="227"/>
      <c r="B1385" s="227"/>
      <c r="C1385" s="227"/>
      <c r="D1385" s="227"/>
      <c r="E1385" s="227"/>
      <c r="F1385" s="227"/>
    </row>
    <row r="1386">
      <c r="A1386" s="227"/>
      <c r="B1386" s="227"/>
      <c r="C1386" s="227"/>
      <c r="D1386" s="227"/>
      <c r="E1386" s="227"/>
      <c r="F1386" s="227"/>
    </row>
    <row r="1387">
      <c r="A1387" s="227"/>
      <c r="B1387" s="227"/>
      <c r="C1387" s="227"/>
      <c r="D1387" s="227"/>
      <c r="E1387" s="227"/>
      <c r="F1387" s="227"/>
    </row>
    <row r="1388">
      <c r="A1388" s="227"/>
      <c r="B1388" s="227"/>
      <c r="C1388" s="227"/>
      <c r="D1388" s="227"/>
      <c r="E1388" s="227"/>
      <c r="F1388" s="227"/>
    </row>
    <row r="1389">
      <c r="A1389" s="227"/>
      <c r="B1389" s="227"/>
      <c r="C1389" s="227"/>
      <c r="D1389" s="227"/>
      <c r="E1389" s="227"/>
      <c r="F1389" s="227"/>
    </row>
    <row r="1390">
      <c r="A1390" s="227"/>
      <c r="B1390" s="227"/>
      <c r="C1390" s="227"/>
      <c r="D1390" s="227"/>
      <c r="E1390" s="227"/>
      <c r="F1390" s="227"/>
    </row>
    <row r="1391">
      <c r="A1391" s="227"/>
      <c r="B1391" s="227"/>
      <c r="C1391" s="227"/>
      <c r="D1391" s="227"/>
      <c r="E1391" s="227"/>
      <c r="F1391" s="227"/>
    </row>
    <row r="1392">
      <c r="A1392" s="227"/>
      <c r="B1392" s="227"/>
      <c r="C1392" s="227"/>
      <c r="D1392" s="227"/>
      <c r="E1392" s="227"/>
      <c r="F1392" s="227"/>
    </row>
    <row r="1393">
      <c r="A1393" s="227"/>
      <c r="B1393" s="227"/>
      <c r="C1393" s="227"/>
      <c r="D1393" s="227"/>
      <c r="E1393" s="227"/>
      <c r="F1393" s="227"/>
    </row>
    <row r="1394">
      <c r="A1394" s="227"/>
      <c r="B1394" s="227"/>
      <c r="C1394" s="227"/>
      <c r="D1394" s="227"/>
      <c r="E1394" s="227"/>
      <c r="F1394" s="227"/>
    </row>
    <row r="1395">
      <c r="A1395" s="227"/>
      <c r="B1395" s="227"/>
      <c r="C1395" s="227"/>
      <c r="D1395" s="227"/>
      <c r="E1395" s="227"/>
      <c r="F1395" s="227"/>
    </row>
    <row r="1396">
      <c r="A1396" s="227"/>
      <c r="B1396" s="227"/>
      <c r="C1396" s="227"/>
      <c r="D1396" s="227"/>
      <c r="E1396" s="227"/>
      <c r="F1396" s="227"/>
    </row>
    <row r="1397">
      <c r="A1397" s="227"/>
      <c r="B1397" s="227"/>
      <c r="C1397" s="227"/>
      <c r="D1397" s="227"/>
      <c r="E1397" s="227"/>
      <c r="F1397" s="227"/>
    </row>
    <row r="1398">
      <c r="A1398" s="227"/>
      <c r="B1398" s="227"/>
      <c r="C1398" s="227"/>
      <c r="D1398" s="227"/>
      <c r="E1398" s="227"/>
      <c r="F1398" s="227"/>
    </row>
    <row r="1399">
      <c r="A1399" s="227"/>
      <c r="B1399" s="227"/>
      <c r="C1399" s="227"/>
      <c r="D1399" s="227"/>
      <c r="E1399" s="227"/>
      <c r="F1399" s="227"/>
    </row>
    <row r="1400">
      <c r="A1400" s="227"/>
      <c r="B1400" s="227"/>
      <c r="C1400" s="227"/>
      <c r="D1400" s="227"/>
      <c r="E1400" s="227"/>
      <c r="F1400" s="227"/>
    </row>
    <row r="1401">
      <c r="A1401" s="227"/>
      <c r="B1401" s="227"/>
      <c r="C1401" s="227"/>
      <c r="D1401" s="227"/>
      <c r="E1401" s="227"/>
      <c r="F1401" s="227"/>
    </row>
    <row r="1402">
      <c r="A1402" s="227"/>
      <c r="B1402" s="227"/>
      <c r="C1402" s="227"/>
      <c r="D1402" s="227"/>
      <c r="E1402" s="227"/>
      <c r="F1402" s="227"/>
    </row>
    <row r="1403">
      <c r="A1403" s="227"/>
      <c r="B1403" s="227"/>
      <c r="C1403" s="227"/>
      <c r="D1403" s="227"/>
      <c r="E1403" s="227"/>
      <c r="F1403" s="227"/>
    </row>
    <row r="1404">
      <c r="A1404" s="227"/>
      <c r="B1404" s="227"/>
      <c r="C1404" s="227"/>
      <c r="D1404" s="227"/>
      <c r="E1404" s="227"/>
      <c r="F1404" s="227"/>
    </row>
    <row r="1405">
      <c r="A1405" s="227"/>
      <c r="B1405" s="227"/>
      <c r="C1405" s="227"/>
      <c r="D1405" s="227"/>
      <c r="E1405" s="227"/>
      <c r="F1405" s="227"/>
    </row>
    <row r="1406">
      <c r="A1406" s="227"/>
      <c r="B1406" s="227"/>
      <c r="C1406" s="227"/>
      <c r="D1406" s="227"/>
      <c r="E1406" s="227"/>
      <c r="F1406" s="227"/>
    </row>
    <row r="1407">
      <c r="A1407" s="227"/>
      <c r="B1407" s="227"/>
      <c r="C1407" s="227"/>
      <c r="D1407" s="227"/>
      <c r="E1407" s="227"/>
      <c r="F1407" s="227"/>
    </row>
    <row r="1408">
      <c r="A1408" s="227"/>
      <c r="B1408" s="227"/>
      <c r="C1408" s="227"/>
      <c r="D1408" s="227"/>
      <c r="E1408" s="227"/>
      <c r="F1408" s="227"/>
    </row>
    <row r="1409">
      <c r="A1409" s="227"/>
      <c r="B1409" s="227"/>
      <c r="C1409" s="227"/>
      <c r="D1409" s="227"/>
      <c r="E1409" s="227"/>
      <c r="F1409" s="227"/>
    </row>
    <row r="1410">
      <c r="A1410" s="227"/>
      <c r="B1410" s="227"/>
      <c r="C1410" s="227"/>
      <c r="D1410" s="227"/>
      <c r="E1410" s="227"/>
      <c r="F1410" s="227"/>
    </row>
    <row r="1411">
      <c r="A1411" s="227"/>
      <c r="B1411" s="227"/>
      <c r="C1411" s="227"/>
      <c r="D1411" s="227"/>
      <c r="E1411" s="227"/>
      <c r="F1411" s="227"/>
    </row>
    <row r="1412">
      <c r="A1412" s="227"/>
      <c r="B1412" s="227"/>
      <c r="C1412" s="227"/>
      <c r="D1412" s="227"/>
      <c r="E1412" s="227"/>
      <c r="F1412" s="227"/>
    </row>
    <row r="1413">
      <c r="A1413" s="227"/>
      <c r="B1413" s="227"/>
      <c r="C1413" s="227"/>
      <c r="D1413" s="227"/>
      <c r="E1413" s="227"/>
      <c r="F1413" s="227"/>
    </row>
    <row r="1414">
      <c r="A1414" s="227"/>
      <c r="B1414" s="227"/>
      <c r="C1414" s="227"/>
      <c r="D1414" s="227"/>
      <c r="E1414" s="227"/>
      <c r="F1414" s="227"/>
    </row>
    <row r="1415">
      <c r="A1415" s="227"/>
      <c r="B1415" s="227"/>
      <c r="C1415" s="227"/>
      <c r="D1415" s="227"/>
      <c r="E1415" s="227"/>
      <c r="F1415" s="227"/>
    </row>
    <row r="1416">
      <c r="A1416" s="227"/>
      <c r="B1416" s="227"/>
      <c r="C1416" s="227"/>
      <c r="D1416" s="227"/>
      <c r="E1416" s="227"/>
      <c r="F1416" s="227"/>
    </row>
    <row r="1417">
      <c r="A1417" s="227"/>
      <c r="B1417" s="227"/>
      <c r="C1417" s="227"/>
      <c r="D1417" s="227"/>
      <c r="E1417" s="227"/>
      <c r="F1417" s="227"/>
    </row>
    <row r="1418">
      <c r="A1418" s="227"/>
      <c r="B1418" s="227"/>
      <c r="C1418" s="227"/>
      <c r="D1418" s="227"/>
      <c r="E1418" s="227"/>
      <c r="F1418" s="227"/>
    </row>
    <row r="1419">
      <c r="A1419" s="227"/>
      <c r="B1419" s="227"/>
      <c r="C1419" s="227"/>
      <c r="D1419" s="227"/>
      <c r="E1419" s="227"/>
      <c r="F1419" s="227"/>
    </row>
    <row r="1420">
      <c r="A1420" s="227"/>
      <c r="B1420" s="227"/>
      <c r="C1420" s="227"/>
      <c r="D1420" s="227"/>
      <c r="E1420" s="227"/>
      <c r="F1420" s="227"/>
    </row>
    <row r="1421">
      <c r="A1421" s="227"/>
      <c r="B1421" s="227"/>
      <c r="C1421" s="227"/>
      <c r="D1421" s="227"/>
      <c r="E1421" s="227"/>
      <c r="F1421" s="227"/>
    </row>
    <row r="1422">
      <c r="A1422" s="227"/>
      <c r="B1422" s="227"/>
      <c r="C1422" s="227"/>
      <c r="D1422" s="227"/>
      <c r="E1422" s="227"/>
      <c r="F1422" s="227"/>
    </row>
    <row r="1423">
      <c r="A1423" s="227"/>
      <c r="B1423" s="227"/>
      <c r="C1423" s="227"/>
      <c r="D1423" s="227"/>
      <c r="E1423" s="227"/>
      <c r="F1423" s="227"/>
    </row>
    <row r="1424">
      <c r="A1424" s="227"/>
      <c r="B1424" s="227"/>
      <c r="C1424" s="227"/>
      <c r="D1424" s="227"/>
      <c r="E1424" s="227"/>
      <c r="F1424" s="227"/>
    </row>
    <row r="1425">
      <c r="A1425" s="227"/>
      <c r="B1425" s="227"/>
      <c r="C1425" s="227"/>
      <c r="D1425" s="227"/>
      <c r="E1425" s="227"/>
      <c r="F1425" s="227"/>
    </row>
    <row r="1426">
      <c r="A1426" s="227"/>
      <c r="B1426" s="227"/>
      <c r="C1426" s="227"/>
      <c r="D1426" s="227"/>
      <c r="E1426" s="227"/>
      <c r="F1426" s="227"/>
    </row>
    <row r="1427">
      <c r="A1427" s="227"/>
      <c r="B1427" s="227"/>
      <c r="C1427" s="227"/>
      <c r="D1427" s="227"/>
      <c r="E1427" s="227"/>
      <c r="F1427" s="227"/>
    </row>
    <row r="1428">
      <c r="A1428" s="227"/>
      <c r="B1428" s="227"/>
      <c r="C1428" s="227"/>
      <c r="D1428" s="227"/>
      <c r="E1428" s="227"/>
      <c r="F1428" s="227"/>
    </row>
    <row r="1429">
      <c r="A1429" s="227"/>
      <c r="B1429" s="227"/>
      <c r="C1429" s="227"/>
      <c r="D1429" s="227"/>
      <c r="E1429" s="227"/>
      <c r="F1429" s="227"/>
    </row>
    <row r="1430">
      <c r="A1430" s="227"/>
      <c r="B1430" s="227"/>
      <c r="C1430" s="227"/>
      <c r="D1430" s="227"/>
      <c r="E1430" s="227"/>
      <c r="F1430" s="227"/>
    </row>
    <row r="1431">
      <c r="A1431" s="227"/>
      <c r="B1431" s="227"/>
      <c r="C1431" s="227"/>
      <c r="D1431" s="227"/>
      <c r="E1431" s="227"/>
      <c r="F1431" s="227"/>
    </row>
    <row r="1432">
      <c r="A1432" s="227"/>
      <c r="B1432" s="227"/>
      <c r="C1432" s="227"/>
      <c r="D1432" s="227"/>
      <c r="E1432" s="227"/>
      <c r="F1432" s="227"/>
    </row>
    <row r="1433">
      <c r="A1433" s="227"/>
      <c r="B1433" s="227"/>
      <c r="C1433" s="227"/>
      <c r="D1433" s="227"/>
      <c r="E1433" s="227"/>
      <c r="F1433" s="227"/>
    </row>
    <row r="1434">
      <c r="A1434" s="227"/>
      <c r="B1434" s="227"/>
      <c r="C1434" s="227"/>
      <c r="D1434" s="227"/>
      <c r="E1434" s="227"/>
      <c r="F1434" s="227"/>
    </row>
    <row r="1435">
      <c r="A1435" s="227"/>
      <c r="B1435" s="227"/>
      <c r="C1435" s="227"/>
      <c r="D1435" s="227"/>
      <c r="E1435" s="227"/>
      <c r="F1435" s="227"/>
    </row>
    <row r="1436">
      <c r="A1436" s="227"/>
      <c r="B1436" s="227"/>
      <c r="C1436" s="227"/>
      <c r="D1436" s="227"/>
      <c r="E1436" s="227"/>
      <c r="F1436" s="227"/>
    </row>
    <row r="1437">
      <c r="A1437" s="227"/>
      <c r="B1437" s="227"/>
      <c r="C1437" s="227"/>
      <c r="D1437" s="227"/>
      <c r="E1437" s="227"/>
      <c r="F1437" s="227"/>
    </row>
    <row r="1438">
      <c r="A1438" s="227"/>
      <c r="B1438" s="227"/>
      <c r="C1438" s="227"/>
      <c r="D1438" s="227"/>
      <c r="E1438" s="227"/>
      <c r="F1438" s="227"/>
    </row>
    <row r="1439">
      <c r="A1439" s="227"/>
      <c r="B1439" s="227"/>
      <c r="C1439" s="227"/>
      <c r="D1439" s="227"/>
      <c r="E1439" s="227"/>
      <c r="F1439" s="227"/>
    </row>
    <row r="1440">
      <c r="A1440" s="227"/>
      <c r="B1440" s="227"/>
      <c r="C1440" s="227"/>
      <c r="D1440" s="227"/>
      <c r="E1440" s="227"/>
      <c r="F1440" s="227"/>
    </row>
    <row r="1441">
      <c r="A1441" s="227"/>
      <c r="B1441" s="227"/>
      <c r="C1441" s="227"/>
      <c r="D1441" s="227"/>
      <c r="E1441" s="227"/>
      <c r="F1441" s="227"/>
    </row>
    <row r="1442">
      <c r="A1442" s="227"/>
      <c r="B1442" s="227"/>
      <c r="C1442" s="227"/>
      <c r="D1442" s="227"/>
      <c r="E1442" s="227"/>
      <c r="F1442" s="227"/>
    </row>
    <row r="1443">
      <c r="A1443" s="227"/>
      <c r="B1443" s="227"/>
      <c r="C1443" s="227"/>
      <c r="D1443" s="227"/>
      <c r="E1443" s="227"/>
      <c r="F1443" s="227"/>
    </row>
    <row r="1444">
      <c r="A1444" s="227"/>
      <c r="B1444" s="227"/>
      <c r="C1444" s="227"/>
      <c r="D1444" s="227"/>
      <c r="E1444" s="227"/>
      <c r="F1444" s="227"/>
    </row>
    <row r="1445">
      <c r="A1445" s="227"/>
      <c r="B1445" s="227"/>
      <c r="C1445" s="227"/>
      <c r="D1445" s="227"/>
      <c r="E1445" s="227"/>
      <c r="F1445" s="227"/>
    </row>
    <row r="1446">
      <c r="A1446" s="227"/>
      <c r="B1446" s="227"/>
      <c r="C1446" s="227"/>
      <c r="D1446" s="227"/>
      <c r="E1446" s="227"/>
      <c r="F1446" s="227"/>
    </row>
    <row r="1447">
      <c r="A1447" s="227"/>
      <c r="B1447" s="227"/>
      <c r="C1447" s="227"/>
      <c r="D1447" s="227"/>
      <c r="E1447" s="227"/>
      <c r="F1447" s="227"/>
    </row>
    <row r="1448">
      <c r="A1448" s="227"/>
      <c r="B1448" s="227"/>
      <c r="C1448" s="227"/>
      <c r="D1448" s="227"/>
      <c r="E1448" s="227"/>
      <c r="F1448" s="227"/>
    </row>
    <row r="1449">
      <c r="A1449" s="227"/>
      <c r="B1449" s="227"/>
      <c r="C1449" s="227"/>
      <c r="D1449" s="227"/>
      <c r="E1449" s="227"/>
      <c r="F1449" s="227"/>
    </row>
    <row r="1450">
      <c r="A1450" s="227"/>
      <c r="B1450" s="227"/>
      <c r="C1450" s="227"/>
      <c r="D1450" s="227"/>
      <c r="E1450" s="227"/>
      <c r="F1450" s="227"/>
    </row>
    <row r="1451">
      <c r="A1451" s="227"/>
      <c r="B1451" s="227"/>
      <c r="C1451" s="227"/>
      <c r="D1451" s="227"/>
      <c r="E1451" s="227"/>
      <c r="F1451" s="227"/>
    </row>
    <row r="1452">
      <c r="A1452" s="227"/>
      <c r="B1452" s="227"/>
      <c r="C1452" s="227"/>
      <c r="D1452" s="227"/>
      <c r="E1452" s="227"/>
      <c r="F1452" s="227"/>
    </row>
    <row r="1453">
      <c r="A1453" s="227"/>
      <c r="B1453" s="227"/>
      <c r="C1453" s="227"/>
      <c r="D1453" s="227"/>
      <c r="E1453" s="227"/>
      <c r="F1453" s="227"/>
    </row>
    <row r="1454">
      <c r="A1454" s="227"/>
      <c r="B1454" s="227"/>
      <c r="C1454" s="227"/>
      <c r="D1454" s="227"/>
      <c r="E1454" s="227"/>
      <c r="F1454" s="227"/>
    </row>
    <row r="1455">
      <c r="A1455" s="227"/>
      <c r="B1455" s="227"/>
      <c r="C1455" s="227"/>
      <c r="D1455" s="227"/>
      <c r="E1455" s="227"/>
      <c r="F1455" s="227"/>
    </row>
    <row r="1456">
      <c r="A1456" s="227"/>
      <c r="B1456" s="227"/>
      <c r="C1456" s="227"/>
      <c r="D1456" s="227"/>
      <c r="E1456" s="227"/>
      <c r="F1456" s="227"/>
    </row>
    <row r="1457">
      <c r="A1457" s="227"/>
      <c r="B1457" s="227"/>
      <c r="C1457" s="227"/>
      <c r="D1457" s="227"/>
      <c r="E1457" s="227"/>
      <c r="F1457" s="227"/>
    </row>
    <row r="1458">
      <c r="A1458" s="227"/>
      <c r="B1458" s="227"/>
      <c r="C1458" s="227"/>
      <c r="D1458" s="227"/>
      <c r="E1458" s="227"/>
      <c r="F1458" s="227"/>
    </row>
    <row r="1459">
      <c r="A1459" s="227"/>
      <c r="B1459" s="227"/>
      <c r="C1459" s="227"/>
      <c r="D1459" s="227"/>
      <c r="E1459" s="227"/>
      <c r="F1459" s="227"/>
    </row>
    <row r="1460">
      <c r="A1460" s="227"/>
      <c r="B1460" s="227"/>
      <c r="C1460" s="227"/>
      <c r="D1460" s="227"/>
      <c r="E1460" s="227"/>
      <c r="F1460" s="227"/>
    </row>
    <row r="1461">
      <c r="A1461" s="227"/>
      <c r="B1461" s="227"/>
      <c r="C1461" s="227"/>
      <c r="D1461" s="227"/>
      <c r="E1461" s="227"/>
      <c r="F1461" s="227"/>
    </row>
    <row r="1462">
      <c r="A1462" s="227"/>
      <c r="B1462" s="227"/>
      <c r="C1462" s="227"/>
      <c r="D1462" s="227"/>
      <c r="E1462" s="227"/>
      <c r="F1462" s="227"/>
    </row>
    <row r="1463">
      <c r="A1463" s="227"/>
      <c r="B1463" s="227"/>
      <c r="C1463" s="227"/>
      <c r="D1463" s="227"/>
      <c r="E1463" s="227"/>
      <c r="F1463" s="227"/>
    </row>
    <row r="1464">
      <c r="A1464" s="227"/>
      <c r="B1464" s="227"/>
      <c r="C1464" s="227"/>
      <c r="D1464" s="227"/>
      <c r="E1464" s="227"/>
      <c r="F1464" s="227"/>
    </row>
    <row r="1465">
      <c r="A1465" s="227"/>
      <c r="B1465" s="227"/>
      <c r="C1465" s="227"/>
      <c r="D1465" s="227"/>
      <c r="E1465" s="227"/>
      <c r="F1465" s="227"/>
    </row>
    <row r="1466">
      <c r="A1466" s="227"/>
      <c r="B1466" s="227"/>
      <c r="C1466" s="227"/>
      <c r="D1466" s="227"/>
      <c r="E1466" s="227"/>
      <c r="F1466" s="227"/>
    </row>
    <row r="1467">
      <c r="A1467" s="227"/>
      <c r="B1467" s="227"/>
      <c r="C1467" s="227"/>
      <c r="D1467" s="227"/>
      <c r="E1467" s="227"/>
      <c r="F1467" s="227"/>
    </row>
    <row r="1468">
      <c r="A1468" s="227"/>
      <c r="B1468" s="227"/>
      <c r="C1468" s="227"/>
      <c r="D1468" s="227"/>
      <c r="E1468" s="227"/>
      <c r="F1468" s="227"/>
    </row>
    <row r="1469">
      <c r="A1469" s="227"/>
      <c r="B1469" s="227"/>
      <c r="C1469" s="227"/>
      <c r="D1469" s="227"/>
      <c r="E1469" s="227"/>
      <c r="F1469" s="227"/>
    </row>
    <row r="1470">
      <c r="A1470" s="227"/>
      <c r="B1470" s="227"/>
      <c r="C1470" s="227"/>
      <c r="D1470" s="227"/>
      <c r="E1470" s="227"/>
      <c r="F1470" s="227"/>
    </row>
    <row r="1471">
      <c r="A1471" s="227"/>
      <c r="B1471" s="227"/>
      <c r="C1471" s="227"/>
      <c r="D1471" s="227"/>
      <c r="E1471" s="227"/>
      <c r="F1471" s="227"/>
    </row>
    <row r="1472">
      <c r="A1472" s="227"/>
      <c r="B1472" s="227"/>
      <c r="C1472" s="227"/>
      <c r="D1472" s="227"/>
      <c r="E1472" s="227"/>
      <c r="F1472" s="227"/>
    </row>
    <row r="1473">
      <c r="A1473" s="227"/>
      <c r="B1473" s="227"/>
      <c r="C1473" s="227"/>
      <c r="D1473" s="227"/>
      <c r="E1473" s="227"/>
      <c r="F1473" s="227"/>
    </row>
    <row r="1474">
      <c r="A1474" s="227"/>
      <c r="B1474" s="227"/>
      <c r="C1474" s="227"/>
      <c r="D1474" s="227"/>
      <c r="E1474" s="227"/>
      <c r="F1474" s="227"/>
    </row>
    <row r="1475">
      <c r="A1475" s="227"/>
      <c r="B1475" s="227"/>
      <c r="C1475" s="227"/>
      <c r="D1475" s="227"/>
      <c r="E1475" s="227"/>
      <c r="F1475" s="227"/>
    </row>
    <row r="1476">
      <c r="A1476" s="227"/>
      <c r="B1476" s="227"/>
      <c r="C1476" s="227"/>
      <c r="D1476" s="227"/>
      <c r="E1476" s="227"/>
      <c r="F1476" s="227"/>
    </row>
    <row r="1477">
      <c r="A1477" s="227"/>
      <c r="B1477" s="227"/>
      <c r="C1477" s="227"/>
      <c r="D1477" s="227"/>
      <c r="E1477" s="227"/>
      <c r="F1477" s="227"/>
    </row>
    <row r="1478">
      <c r="A1478" s="227"/>
      <c r="B1478" s="227"/>
      <c r="C1478" s="227"/>
      <c r="D1478" s="227"/>
      <c r="E1478" s="227"/>
      <c r="F1478" s="227"/>
    </row>
    <row r="1479">
      <c r="A1479" s="227"/>
      <c r="B1479" s="227"/>
      <c r="C1479" s="227"/>
      <c r="D1479" s="227"/>
      <c r="E1479" s="227"/>
      <c r="F1479" s="227"/>
    </row>
    <row r="1480">
      <c r="A1480" s="227"/>
      <c r="B1480" s="227"/>
      <c r="C1480" s="227"/>
      <c r="D1480" s="227"/>
      <c r="E1480" s="227"/>
      <c r="F1480" s="227"/>
    </row>
    <row r="1481">
      <c r="A1481" s="227"/>
      <c r="B1481" s="227"/>
      <c r="C1481" s="227"/>
      <c r="D1481" s="227"/>
      <c r="E1481" s="227"/>
      <c r="F1481" s="227"/>
    </row>
    <row r="1482">
      <c r="A1482" s="227"/>
      <c r="B1482" s="227"/>
      <c r="C1482" s="227"/>
      <c r="D1482" s="227"/>
      <c r="E1482" s="227"/>
      <c r="F1482" s="227"/>
    </row>
    <row r="1483">
      <c r="A1483" s="227"/>
      <c r="B1483" s="227"/>
      <c r="C1483" s="227"/>
      <c r="D1483" s="227"/>
      <c r="E1483" s="227"/>
      <c r="F1483" s="227"/>
    </row>
    <row r="1484">
      <c r="A1484" s="227"/>
      <c r="B1484" s="227"/>
      <c r="C1484" s="227"/>
      <c r="D1484" s="227"/>
      <c r="E1484" s="227"/>
      <c r="F1484" s="227"/>
    </row>
    <row r="1485">
      <c r="A1485" s="227"/>
      <c r="B1485" s="227"/>
      <c r="C1485" s="227"/>
      <c r="D1485" s="227"/>
      <c r="E1485" s="227"/>
      <c r="F1485" s="227"/>
    </row>
    <row r="1486">
      <c r="A1486" s="227"/>
      <c r="B1486" s="227"/>
      <c r="C1486" s="227"/>
      <c r="D1486" s="227"/>
      <c r="E1486" s="227"/>
      <c r="F1486" s="227"/>
    </row>
    <row r="1487">
      <c r="A1487" s="227"/>
      <c r="B1487" s="227"/>
      <c r="C1487" s="227"/>
      <c r="D1487" s="227"/>
      <c r="E1487" s="227"/>
      <c r="F1487" s="227"/>
    </row>
    <row r="1488">
      <c r="A1488" s="227"/>
      <c r="B1488" s="227"/>
      <c r="C1488" s="227"/>
      <c r="D1488" s="227"/>
      <c r="E1488" s="227"/>
      <c r="F1488" s="227"/>
    </row>
    <row r="1489">
      <c r="A1489" s="227"/>
      <c r="B1489" s="227"/>
      <c r="C1489" s="227"/>
      <c r="D1489" s="227"/>
      <c r="E1489" s="227"/>
      <c r="F1489" s="227"/>
    </row>
    <row r="1490">
      <c r="A1490" s="227"/>
      <c r="B1490" s="227"/>
      <c r="C1490" s="227"/>
      <c r="D1490" s="227"/>
      <c r="E1490" s="227"/>
      <c r="F1490" s="227"/>
    </row>
    <row r="1491">
      <c r="A1491" s="227"/>
      <c r="B1491" s="227"/>
      <c r="C1491" s="227"/>
      <c r="D1491" s="227"/>
      <c r="E1491" s="227"/>
      <c r="F1491" s="227"/>
    </row>
    <row r="1492">
      <c r="A1492" s="227"/>
      <c r="B1492" s="227"/>
      <c r="C1492" s="227"/>
      <c r="D1492" s="227"/>
      <c r="E1492" s="227"/>
      <c r="F1492" s="227"/>
    </row>
    <row r="1493">
      <c r="A1493" s="227"/>
      <c r="B1493" s="227"/>
      <c r="C1493" s="227"/>
      <c r="D1493" s="227"/>
      <c r="E1493" s="227"/>
      <c r="F1493" s="227"/>
    </row>
    <row r="1494">
      <c r="A1494" s="227"/>
      <c r="B1494" s="227"/>
      <c r="C1494" s="227"/>
      <c r="D1494" s="227"/>
      <c r="E1494" s="227"/>
      <c r="F1494" s="227"/>
    </row>
    <row r="1495">
      <c r="A1495" s="227"/>
      <c r="B1495" s="227"/>
      <c r="C1495" s="227"/>
      <c r="D1495" s="227"/>
      <c r="E1495" s="227"/>
      <c r="F1495" s="227"/>
    </row>
    <row r="1496">
      <c r="A1496" s="227"/>
      <c r="B1496" s="227"/>
      <c r="C1496" s="227"/>
      <c r="D1496" s="227"/>
      <c r="E1496" s="227"/>
      <c r="F1496" s="227"/>
    </row>
    <row r="1497">
      <c r="A1497" s="227"/>
      <c r="B1497" s="227"/>
      <c r="C1497" s="227"/>
      <c r="D1497" s="227"/>
      <c r="E1497" s="227"/>
      <c r="F1497" s="227"/>
    </row>
    <row r="1498">
      <c r="A1498" s="227"/>
      <c r="B1498" s="227"/>
      <c r="C1498" s="227"/>
      <c r="D1498" s="227"/>
      <c r="E1498" s="227"/>
      <c r="F1498" s="227"/>
    </row>
    <row r="1499">
      <c r="A1499" s="227"/>
      <c r="B1499" s="227"/>
      <c r="C1499" s="227"/>
      <c r="D1499" s="227"/>
      <c r="E1499" s="227"/>
      <c r="F1499" s="227"/>
    </row>
    <row r="1500">
      <c r="A1500" s="227"/>
      <c r="B1500" s="227"/>
      <c r="C1500" s="227"/>
      <c r="D1500" s="227"/>
      <c r="E1500" s="227"/>
      <c r="F1500" s="227"/>
    </row>
    <row r="1501">
      <c r="A1501" s="227"/>
      <c r="B1501" s="227"/>
      <c r="C1501" s="227"/>
      <c r="D1501" s="227"/>
      <c r="E1501" s="227"/>
      <c r="F1501" s="227"/>
    </row>
    <row r="1502">
      <c r="A1502" s="227"/>
      <c r="B1502" s="227"/>
      <c r="C1502" s="227"/>
      <c r="D1502" s="227"/>
      <c r="E1502" s="227"/>
      <c r="F1502" s="227"/>
    </row>
    <row r="1503">
      <c r="A1503" s="227"/>
      <c r="B1503" s="227"/>
      <c r="C1503" s="227"/>
      <c r="D1503" s="227"/>
      <c r="E1503" s="227"/>
      <c r="F1503" s="227"/>
    </row>
    <row r="1504">
      <c r="A1504" s="227"/>
      <c r="B1504" s="227"/>
      <c r="C1504" s="227"/>
      <c r="D1504" s="227"/>
      <c r="E1504" s="227"/>
      <c r="F1504" s="227"/>
    </row>
    <row r="1505">
      <c r="A1505" s="227"/>
      <c r="B1505" s="227"/>
      <c r="C1505" s="227"/>
      <c r="D1505" s="227"/>
      <c r="E1505" s="227"/>
      <c r="F1505" s="227"/>
    </row>
    <row r="1506">
      <c r="A1506" s="227"/>
      <c r="B1506" s="227"/>
      <c r="C1506" s="227"/>
      <c r="D1506" s="227"/>
      <c r="E1506" s="227"/>
      <c r="F1506" s="227"/>
    </row>
    <row r="1507">
      <c r="A1507" s="227"/>
      <c r="B1507" s="227"/>
      <c r="C1507" s="227"/>
      <c r="D1507" s="227"/>
      <c r="E1507" s="227"/>
      <c r="F1507" s="227"/>
    </row>
    <row r="1508">
      <c r="A1508" s="227"/>
      <c r="B1508" s="227"/>
      <c r="C1508" s="227"/>
      <c r="D1508" s="227"/>
      <c r="E1508" s="227"/>
      <c r="F1508" s="227"/>
    </row>
    <row r="1509">
      <c r="A1509" s="227"/>
      <c r="B1509" s="227"/>
      <c r="C1509" s="227"/>
      <c r="D1509" s="227"/>
      <c r="E1509" s="227"/>
      <c r="F1509" s="227"/>
    </row>
    <row r="1510">
      <c r="A1510" s="227"/>
      <c r="B1510" s="227"/>
      <c r="C1510" s="227"/>
      <c r="D1510" s="227"/>
      <c r="E1510" s="227"/>
      <c r="F1510" s="227"/>
    </row>
    <row r="1511">
      <c r="A1511" s="227"/>
      <c r="B1511" s="227"/>
      <c r="C1511" s="227"/>
      <c r="D1511" s="227"/>
      <c r="E1511" s="227"/>
      <c r="F1511" s="227"/>
    </row>
    <row r="1512">
      <c r="A1512" s="227"/>
      <c r="B1512" s="227"/>
      <c r="C1512" s="227"/>
      <c r="D1512" s="227"/>
      <c r="E1512" s="227"/>
      <c r="F1512" s="227"/>
    </row>
    <row r="1513">
      <c r="A1513" s="227"/>
      <c r="B1513" s="227"/>
      <c r="C1513" s="227"/>
      <c r="D1513" s="227"/>
      <c r="E1513" s="227"/>
      <c r="F1513" s="227"/>
    </row>
    <row r="1514">
      <c r="A1514" s="227"/>
      <c r="B1514" s="227"/>
      <c r="C1514" s="227"/>
      <c r="D1514" s="227"/>
      <c r="E1514" s="227"/>
      <c r="F1514" s="227"/>
    </row>
    <row r="1515">
      <c r="A1515" s="227"/>
      <c r="B1515" s="227"/>
      <c r="C1515" s="227"/>
      <c r="D1515" s="227"/>
      <c r="E1515" s="227"/>
      <c r="F1515" s="227"/>
    </row>
    <row r="1516">
      <c r="A1516" s="227"/>
      <c r="B1516" s="227"/>
      <c r="C1516" s="227"/>
      <c r="D1516" s="227"/>
      <c r="E1516" s="227"/>
      <c r="F1516" s="227"/>
    </row>
    <row r="1517">
      <c r="A1517" s="227"/>
      <c r="B1517" s="227"/>
      <c r="C1517" s="227"/>
      <c r="D1517" s="227"/>
      <c r="E1517" s="227"/>
      <c r="F1517" s="227"/>
    </row>
    <row r="1518">
      <c r="A1518" s="227"/>
      <c r="B1518" s="227"/>
      <c r="C1518" s="227"/>
      <c r="D1518" s="227"/>
      <c r="E1518" s="227"/>
      <c r="F1518" s="227"/>
    </row>
    <row r="1519">
      <c r="A1519" s="227"/>
      <c r="B1519" s="227"/>
      <c r="C1519" s="227"/>
      <c r="D1519" s="227"/>
      <c r="E1519" s="227"/>
      <c r="F1519" s="227"/>
    </row>
    <row r="1520">
      <c r="A1520" s="227"/>
      <c r="B1520" s="227"/>
      <c r="C1520" s="227"/>
      <c r="D1520" s="227"/>
      <c r="E1520" s="227"/>
      <c r="F1520" s="227"/>
    </row>
    <row r="1521">
      <c r="A1521" s="227"/>
      <c r="B1521" s="227"/>
      <c r="C1521" s="227"/>
      <c r="D1521" s="227"/>
      <c r="E1521" s="227"/>
      <c r="F1521" s="227"/>
    </row>
    <row r="1522">
      <c r="A1522" s="227"/>
      <c r="B1522" s="227"/>
      <c r="C1522" s="227"/>
      <c r="D1522" s="227"/>
      <c r="E1522" s="227"/>
      <c r="F1522" s="227"/>
    </row>
    <row r="1523">
      <c r="A1523" s="227"/>
      <c r="B1523" s="227"/>
      <c r="C1523" s="227"/>
      <c r="D1523" s="227"/>
      <c r="E1523" s="227"/>
      <c r="F1523" s="227"/>
    </row>
    <row r="1524">
      <c r="A1524" s="227"/>
      <c r="B1524" s="227"/>
      <c r="C1524" s="227"/>
      <c r="D1524" s="227"/>
      <c r="E1524" s="227"/>
      <c r="F1524" s="227"/>
    </row>
    <row r="1525">
      <c r="A1525" s="227"/>
      <c r="B1525" s="227"/>
      <c r="C1525" s="227"/>
      <c r="D1525" s="227"/>
      <c r="E1525" s="227"/>
      <c r="F1525" s="227"/>
    </row>
    <row r="1526">
      <c r="A1526" s="227"/>
      <c r="B1526" s="227"/>
      <c r="C1526" s="227"/>
      <c r="D1526" s="227"/>
      <c r="E1526" s="227"/>
      <c r="F1526" s="227"/>
    </row>
    <row r="1527">
      <c r="A1527" s="227"/>
      <c r="B1527" s="227"/>
      <c r="C1527" s="227"/>
      <c r="D1527" s="227"/>
      <c r="E1527" s="227"/>
      <c r="F1527" s="227"/>
    </row>
    <row r="1528">
      <c r="A1528" s="227"/>
      <c r="B1528" s="227"/>
      <c r="C1528" s="227"/>
      <c r="D1528" s="227"/>
      <c r="E1528" s="227"/>
      <c r="F1528" s="227"/>
    </row>
    <row r="1529">
      <c r="A1529" s="227"/>
      <c r="B1529" s="227"/>
      <c r="C1529" s="227"/>
      <c r="D1529" s="227"/>
      <c r="E1529" s="227"/>
      <c r="F1529" s="227"/>
    </row>
    <row r="1530">
      <c r="A1530" s="227"/>
      <c r="B1530" s="227"/>
      <c r="C1530" s="227"/>
      <c r="D1530" s="227"/>
      <c r="E1530" s="227"/>
      <c r="F1530" s="227"/>
    </row>
    <row r="1531">
      <c r="A1531" s="227"/>
      <c r="B1531" s="227"/>
      <c r="C1531" s="227"/>
      <c r="D1531" s="227"/>
      <c r="E1531" s="227"/>
      <c r="F1531" s="227"/>
    </row>
    <row r="1532">
      <c r="A1532" s="227"/>
      <c r="B1532" s="227"/>
      <c r="C1532" s="227"/>
      <c r="D1532" s="227"/>
      <c r="E1532" s="227"/>
      <c r="F1532" s="227"/>
    </row>
    <row r="1533">
      <c r="A1533" s="227"/>
      <c r="B1533" s="227"/>
      <c r="C1533" s="227"/>
      <c r="D1533" s="227"/>
      <c r="E1533" s="227"/>
      <c r="F1533" s="227"/>
    </row>
    <row r="1534">
      <c r="A1534" s="227"/>
      <c r="B1534" s="227"/>
      <c r="C1534" s="227"/>
      <c r="D1534" s="227"/>
      <c r="E1534" s="227"/>
      <c r="F1534" s="227"/>
    </row>
    <row r="1535">
      <c r="A1535" s="227"/>
      <c r="B1535" s="227"/>
      <c r="C1535" s="227"/>
      <c r="D1535" s="227"/>
      <c r="E1535" s="227"/>
      <c r="F1535" s="227"/>
    </row>
    <row r="1536">
      <c r="A1536" s="227"/>
      <c r="B1536" s="227"/>
      <c r="C1536" s="227"/>
      <c r="D1536" s="227"/>
      <c r="E1536" s="227"/>
      <c r="F1536" s="227"/>
    </row>
    <row r="1537">
      <c r="A1537" s="227"/>
      <c r="B1537" s="227"/>
      <c r="C1537" s="227"/>
      <c r="D1537" s="227"/>
      <c r="E1537" s="227"/>
      <c r="F1537" s="227"/>
    </row>
    <row r="1538">
      <c r="A1538" s="227"/>
      <c r="B1538" s="227"/>
      <c r="C1538" s="227"/>
      <c r="D1538" s="227"/>
      <c r="E1538" s="227"/>
      <c r="F1538" s="227"/>
    </row>
    <row r="1539">
      <c r="A1539" s="227"/>
      <c r="B1539" s="227"/>
      <c r="C1539" s="227"/>
      <c r="D1539" s="227"/>
      <c r="E1539" s="227"/>
      <c r="F1539" s="227"/>
    </row>
    <row r="1540">
      <c r="A1540" s="227"/>
      <c r="B1540" s="227"/>
      <c r="C1540" s="227"/>
      <c r="D1540" s="227"/>
      <c r="E1540" s="227"/>
      <c r="F1540" s="227"/>
    </row>
    <row r="1541">
      <c r="A1541" s="227"/>
      <c r="B1541" s="227"/>
      <c r="C1541" s="227"/>
      <c r="D1541" s="227"/>
      <c r="E1541" s="227"/>
      <c r="F1541" s="227"/>
    </row>
    <row r="1542">
      <c r="A1542" s="227"/>
      <c r="B1542" s="227"/>
      <c r="C1542" s="227"/>
      <c r="D1542" s="227"/>
      <c r="E1542" s="227"/>
      <c r="F1542" s="227"/>
    </row>
    <row r="1543">
      <c r="A1543" s="227"/>
      <c r="B1543" s="227"/>
      <c r="C1543" s="227"/>
      <c r="D1543" s="227"/>
      <c r="E1543" s="227"/>
      <c r="F1543" s="227"/>
    </row>
    <row r="1544">
      <c r="A1544" s="227"/>
      <c r="B1544" s="227"/>
      <c r="C1544" s="227"/>
      <c r="D1544" s="227"/>
      <c r="E1544" s="227"/>
      <c r="F1544" s="227"/>
    </row>
    <row r="1545">
      <c r="A1545" s="227"/>
      <c r="B1545" s="227"/>
      <c r="C1545" s="227"/>
      <c r="D1545" s="227"/>
      <c r="E1545" s="227"/>
      <c r="F1545" s="227"/>
    </row>
    <row r="1546">
      <c r="A1546" s="227"/>
      <c r="B1546" s="227"/>
      <c r="C1546" s="227"/>
      <c r="D1546" s="227"/>
      <c r="E1546" s="227"/>
      <c r="F1546" s="227"/>
    </row>
    <row r="1547">
      <c r="A1547" s="227"/>
      <c r="B1547" s="227"/>
      <c r="C1547" s="227"/>
      <c r="D1547" s="227"/>
      <c r="E1547" s="227"/>
      <c r="F1547" s="227"/>
    </row>
    <row r="1548">
      <c r="A1548" s="227"/>
      <c r="B1548" s="227"/>
      <c r="C1548" s="227"/>
      <c r="D1548" s="227"/>
      <c r="E1548" s="227"/>
      <c r="F1548" s="227"/>
    </row>
    <row r="1549">
      <c r="A1549" s="227"/>
      <c r="B1549" s="227"/>
      <c r="C1549" s="227"/>
      <c r="D1549" s="227"/>
      <c r="E1549" s="227"/>
      <c r="F1549" s="227"/>
    </row>
    <row r="1550">
      <c r="A1550" s="227"/>
      <c r="B1550" s="227"/>
      <c r="C1550" s="227"/>
      <c r="D1550" s="227"/>
      <c r="E1550" s="227"/>
      <c r="F1550" s="227"/>
    </row>
    <row r="1551">
      <c r="A1551" s="227"/>
      <c r="B1551" s="227"/>
      <c r="C1551" s="227"/>
      <c r="D1551" s="227"/>
      <c r="E1551" s="227"/>
      <c r="F1551" s="227"/>
    </row>
    <row r="1552">
      <c r="A1552" s="227"/>
      <c r="B1552" s="227"/>
      <c r="C1552" s="227"/>
      <c r="D1552" s="227"/>
      <c r="E1552" s="227"/>
      <c r="F1552" s="227"/>
    </row>
    <row r="1553">
      <c r="A1553" s="227"/>
      <c r="B1553" s="227"/>
      <c r="C1553" s="227"/>
      <c r="D1553" s="227"/>
      <c r="E1553" s="227"/>
      <c r="F1553" s="227"/>
    </row>
    <row r="1554">
      <c r="A1554" s="227"/>
      <c r="B1554" s="227"/>
      <c r="C1554" s="227"/>
      <c r="D1554" s="227"/>
      <c r="E1554" s="227"/>
      <c r="F1554" s="227"/>
    </row>
    <row r="1555">
      <c r="A1555" s="227"/>
      <c r="B1555" s="227"/>
      <c r="C1555" s="227"/>
      <c r="D1555" s="227"/>
      <c r="E1555" s="227"/>
      <c r="F1555" s="227"/>
    </row>
    <row r="1556">
      <c r="A1556" s="227"/>
      <c r="B1556" s="227"/>
      <c r="C1556" s="227"/>
      <c r="D1556" s="227"/>
      <c r="E1556" s="227"/>
      <c r="F1556" s="227"/>
    </row>
    <row r="1557">
      <c r="A1557" s="227"/>
      <c r="B1557" s="227"/>
      <c r="C1557" s="227"/>
      <c r="D1557" s="227"/>
      <c r="E1557" s="227"/>
      <c r="F1557" s="227"/>
    </row>
    <row r="1558">
      <c r="A1558" s="227"/>
      <c r="B1558" s="227"/>
      <c r="C1558" s="227"/>
      <c r="D1558" s="227"/>
      <c r="E1558" s="227"/>
      <c r="F1558" s="227"/>
    </row>
    <row r="1559">
      <c r="A1559" s="227"/>
      <c r="B1559" s="227"/>
      <c r="C1559" s="227"/>
      <c r="D1559" s="227"/>
      <c r="E1559" s="227"/>
      <c r="F1559" s="227"/>
    </row>
    <row r="1560">
      <c r="A1560" s="227"/>
      <c r="B1560" s="227"/>
      <c r="C1560" s="227"/>
      <c r="D1560" s="227"/>
      <c r="E1560" s="227"/>
      <c r="F1560" s="227"/>
    </row>
    <row r="1561">
      <c r="A1561" s="227"/>
      <c r="B1561" s="227"/>
      <c r="C1561" s="227"/>
      <c r="D1561" s="227"/>
      <c r="E1561" s="227"/>
      <c r="F1561" s="227"/>
    </row>
    <row r="1562">
      <c r="A1562" s="227"/>
      <c r="B1562" s="227"/>
      <c r="C1562" s="227"/>
      <c r="D1562" s="227"/>
      <c r="E1562" s="227"/>
      <c r="F1562" s="227"/>
    </row>
    <row r="1563">
      <c r="A1563" s="227"/>
      <c r="B1563" s="227"/>
      <c r="C1563" s="227"/>
      <c r="D1563" s="227"/>
      <c r="E1563" s="227"/>
      <c r="F1563" s="227"/>
    </row>
    <row r="1564">
      <c r="A1564" s="227"/>
      <c r="B1564" s="227"/>
      <c r="C1564" s="227"/>
      <c r="D1564" s="227"/>
      <c r="E1564" s="227"/>
      <c r="F1564" s="227"/>
    </row>
    <row r="1565">
      <c r="A1565" s="227"/>
      <c r="B1565" s="227"/>
      <c r="C1565" s="227"/>
      <c r="D1565" s="227"/>
      <c r="E1565" s="227"/>
      <c r="F1565" s="227"/>
    </row>
    <row r="1566">
      <c r="A1566" s="227"/>
      <c r="B1566" s="227"/>
      <c r="C1566" s="227"/>
      <c r="D1566" s="227"/>
      <c r="E1566" s="227"/>
      <c r="F1566" s="227"/>
    </row>
    <row r="1567">
      <c r="A1567" s="227"/>
      <c r="B1567" s="227"/>
      <c r="C1567" s="227"/>
      <c r="D1567" s="227"/>
      <c r="E1567" s="227"/>
      <c r="F1567" s="227"/>
    </row>
    <row r="1568">
      <c r="A1568" s="227"/>
      <c r="B1568" s="227"/>
      <c r="C1568" s="227"/>
      <c r="D1568" s="227"/>
      <c r="E1568" s="227"/>
      <c r="F1568" s="227"/>
    </row>
    <row r="1569">
      <c r="A1569" s="227"/>
      <c r="B1569" s="227"/>
      <c r="C1569" s="227"/>
      <c r="D1569" s="227"/>
      <c r="E1569" s="227"/>
      <c r="F1569" s="227"/>
    </row>
    <row r="1570">
      <c r="A1570" s="227"/>
      <c r="B1570" s="227"/>
      <c r="C1570" s="227"/>
      <c r="D1570" s="227"/>
      <c r="E1570" s="227"/>
      <c r="F1570" s="227"/>
    </row>
    <row r="1571">
      <c r="A1571" s="227"/>
      <c r="B1571" s="227"/>
      <c r="C1571" s="227"/>
      <c r="D1571" s="227"/>
      <c r="E1571" s="227"/>
      <c r="F1571" s="227"/>
    </row>
    <row r="1572">
      <c r="A1572" s="227"/>
      <c r="B1572" s="227"/>
      <c r="C1572" s="227"/>
      <c r="D1572" s="227"/>
      <c r="E1572" s="227"/>
      <c r="F1572" s="227"/>
    </row>
    <row r="1573">
      <c r="A1573" s="227"/>
      <c r="B1573" s="227"/>
      <c r="C1573" s="227"/>
      <c r="D1573" s="227"/>
      <c r="E1573" s="227"/>
      <c r="F1573" s="227"/>
    </row>
    <row r="1574">
      <c r="A1574" s="227"/>
      <c r="B1574" s="227"/>
      <c r="C1574" s="227"/>
      <c r="D1574" s="227"/>
      <c r="E1574" s="227"/>
      <c r="F1574" s="227"/>
    </row>
    <row r="1575">
      <c r="A1575" s="227"/>
      <c r="B1575" s="227"/>
      <c r="C1575" s="227"/>
      <c r="D1575" s="227"/>
      <c r="E1575" s="227"/>
      <c r="F1575" s="227"/>
    </row>
    <row r="1576">
      <c r="A1576" s="227"/>
      <c r="B1576" s="227"/>
      <c r="C1576" s="227"/>
      <c r="D1576" s="227"/>
      <c r="E1576" s="227"/>
      <c r="F1576" s="227"/>
    </row>
    <row r="1577">
      <c r="A1577" s="227"/>
      <c r="B1577" s="227"/>
      <c r="C1577" s="227"/>
      <c r="D1577" s="227"/>
      <c r="E1577" s="227"/>
      <c r="F1577" s="227"/>
    </row>
    <row r="1578">
      <c r="A1578" s="227"/>
      <c r="B1578" s="227"/>
      <c r="C1578" s="227"/>
      <c r="D1578" s="227"/>
      <c r="E1578" s="227"/>
      <c r="F1578" s="227"/>
    </row>
    <row r="1579">
      <c r="A1579" s="227"/>
      <c r="B1579" s="227"/>
      <c r="C1579" s="227"/>
      <c r="D1579" s="227"/>
      <c r="E1579" s="227"/>
      <c r="F1579" s="227"/>
    </row>
    <row r="1580">
      <c r="A1580" s="227"/>
      <c r="B1580" s="227"/>
      <c r="C1580" s="227"/>
      <c r="D1580" s="227"/>
      <c r="E1580" s="227"/>
      <c r="F1580" s="227"/>
    </row>
    <row r="1581">
      <c r="A1581" s="227"/>
      <c r="B1581" s="227"/>
      <c r="C1581" s="227"/>
      <c r="D1581" s="227"/>
      <c r="E1581" s="227"/>
      <c r="F1581" s="227"/>
    </row>
    <row r="1582">
      <c r="A1582" s="227"/>
      <c r="B1582" s="227"/>
      <c r="C1582" s="227"/>
      <c r="D1582" s="227"/>
      <c r="E1582" s="227"/>
      <c r="F1582" s="227"/>
    </row>
    <row r="1583">
      <c r="A1583" s="227"/>
      <c r="B1583" s="227"/>
      <c r="C1583" s="227"/>
      <c r="D1583" s="227"/>
      <c r="E1583" s="227"/>
      <c r="F1583" s="227"/>
    </row>
    <row r="1584">
      <c r="A1584" s="227"/>
      <c r="B1584" s="227"/>
      <c r="C1584" s="227"/>
      <c r="D1584" s="227"/>
      <c r="E1584" s="227"/>
      <c r="F1584" s="227"/>
    </row>
    <row r="1585">
      <c r="A1585" s="227"/>
      <c r="B1585" s="227"/>
      <c r="C1585" s="227"/>
      <c r="D1585" s="227"/>
      <c r="E1585" s="227"/>
      <c r="F1585" s="227"/>
    </row>
    <row r="1586">
      <c r="A1586" s="227"/>
      <c r="B1586" s="227"/>
      <c r="C1586" s="227"/>
      <c r="D1586" s="227"/>
      <c r="E1586" s="227"/>
      <c r="F1586" s="227"/>
    </row>
    <row r="1587">
      <c r="A1587" s="227"/>
      <c r="B1587" s="227"/>
      <c r="C1587" s="227"/>
      <c r="D1587" s="227"/>
      <c r="E1587" s="227"/>
      <c r="F1587" s="227"/>
    </row>
    <row r="1588">
      <c r="A1588" s="227"/>
      <c r="B1588" s="227"/>
      <c r="C1588" s="227"/>
      <c r="D1588" s="227"/>
      <c r="E1588" s="227"/>
      <c r="F1588" s="227"/>
    </row>
    <row r="1589">
      <c r="A1589" s="227"/>
      <c r="B1589" s="227"/>
      <c r="C1589" s="227"/>
      <c r="D1589" s="227"/>
      <c r="E1589" s="227"/>
      <c r="F1589" s="227"/>
    </row>
    <row r="1590">
      <c r="A1590" s="227"/>
      <c r="B1590" s="227"/>
      <c r="C1590" s="227"/>
      <c r="D1590" s="227"/>
      <c r="E1590" s="227"/>
      <c r="F1590" s="227"/>
    </row>
    <row r="1591">
      <c r="A1591" s="227"/>
      <c r="B1591" s="227"/>
      <c r="C1591" s="227"/>
      <c r="D1591" s="227"/>
      <c r="E1591" s="227"/>
      <c r="F1591" s="227"/>
    </row>
    <row r="1592">
      <c r="A1592" s="227"/>
      <c r="B1592" s="227"/>
      <c r="C1592" s="227"/>
      <c r="D1592" s="227"/>
      <c r="E1592" s="227"/>
      <c r="F1592" s="227"/>
    </row>
    <row r="1593">
      <c r="A1593" s="227"/>
      <c r="B1593" s="227"/>
      <c r="C1593" s="227"/>
      <c r="D1593" s="227"/>
      <c r="E1593" s="227"/>
      <c r="F1593" s="227"/>
    </row>
    <row r="1594">
      <c r="A1594" s="227"/>
      <c r="B1594" s="227"/>
      <c r="C1594" s="227"/>
      <c r="D1594" s="227"/>
      <c r="E1594" s="227"/>
      <c r="F1594" s="227"/>
    </row>
    <row r="1595">
      <c r="A1595" s="227"/>
      <c r="B1595" s="227"/>
      <c r="C1595" s="227"/>
      <c r="D1595" s="227"/>
      <c r="E1595" s="227"/>
      <c r="F1595" s="227"/>
    </row>
    <row r="1596">
      <c r="A1596" s="227"/>
      <c r="B1596" s="227"/>
      <c r="C1596" s="227"/>
      <c r="D1596" s="227"/>
      <c r="E1596" s="227"/>
      <c r="F1596" s="227"/>
    </row>
    <row r="1597">
      <c r="A1597" s="227"/>
      <c r="B1597" s="227"/>
      <c r="C1597" s="227"/>
      <c r="D1597" s="227"/>
      <c r="E1597" s="227"/>
      <c r="F1597" s="227"/>
    </row>
    <row r="1598">
      <c r="A1598" s="227"/>
      <c r="B1598" s="227"/>
      <c r="C1598" s="227"/>
      <c r="D1598" s="227"/>
      <c r="E1598" s="227"/>
      <c r="F1598" s="227"/>
    </row>
    <row r="1599">
      <c r="A1599" s="227"/>
      <c r="B1599" s="227"/>
      <c r="C1599" s="227"/>
      <c r="D1599" s="227"/>
      <c r="E1599" s="227"/>
      <c r="F1599" s="227"/>
    </row>
    <row r="1600">
      <c r="A1600" s="227"/>
      <c r="B1600" s="227"/>
      <c r="C1600" s="227"/>
      <c r="D1600" s="227"/>
      <c r="E1600" s="227"/>
      <c r="F1600" s="227"/>
    </row>
    <row r="1601">
      <c r="A1601" s="227"/>
      <c r="B1601" s="227"/>
      <c r="C1601" s="227"/>
      <c r="D1601" s="227"/>
      <c r="E1601" s="227"/>
      <c r="F1601" s="227"/>
    </row>
    <row r="1602">
      <c r="A1602" s="227"/>
      <c r="B1602" s="227"/>
      <c r="C1602" s="227"/>
      <c r="D1602" s="227"/>
      <c r="E1602" s="227"/>
      <c r="F1602" s="227"/>
    </row>
    <row r="1603">
      <c r="A1603" s="227"/>
      <c r="B1603" s="227"/>
      <c r="C1603" s="227"/>
      <c r="D1603" s="227"/>
      <c r="E1603" s="227"/>
      <c r="F1603" s="227"/>
    </row>
    <row r="1604">
      <c r="A1604" s="227"/>
      <c r="B1604" s="227"/>
      <c r="C1604" s="227"/>
      <c r="D1604" s="227"/>
      <c r="E1604" s="227"/>
      <c r="F1604" s="227"/>
    </row>
    <row r="1605">
      <c r="A1605" s="227"/>
      <c r="B1605" s="227"/>
      <c r="C1605" s="227"/>
      <c r="D1605" s="227"/>
      <c r="E1605" s="227"/>
      <c r="F1605" s="227"/>
    </row>
    <row r="1606">
      <c r="A1606" s="227"/>
      <c r="B1606" s="227"/>
      <c r="C1606" s="227"/>
      <c r="D1606" s="227"/>
      <c r="E1606" s="227"/>
      <c r="F1606" s="227"/>
    </row>
    <row r="1607">
      <c r="A1607" s="227"/>
      <c r="B1607" s="227"/>
      <c r="C1607" s="227"/>
      <c r="D1607" s="227"/>
      <c r="E1607" s="227"/>
      <c r="F1607" s="227"/>
    </row>
    <row r="1608">
      <c r="A1608" s="227"/>
      <c r="B1608" s="227"/>
      <c r="C1608" s="227"/>
      <c r="D1608" s="227"/>
      <c r="E1608" s="227"/>
      <c r="F1608" s="227"/>
    </row>
    <row r="1609">
      <c r="A1609" s="227"/>
      <c r="B1609" s="227"/>
      <c r="C1609" s="227"/>
      <c r="D1609" s="227"/>
      <c r="E1609" s="227"/>
      <c r="F1609" s="227"/>
    </row>
    <row r="1610">
      <c r="A1610" s="227"/>
      <c r="B1610" s="227"/>
      <c r="C1610" s="227"/>
      <c r="D1610" s="227"/>
      <c r="E1610" s="227"/>
      <c r="F1610" s="227"/>
    </row>
    <row r="1611">
      <c r="A1611" s="227"/>
      <c r="B1611" s="227"/>
      <c r="C1611" s="227"/>
      <c r="D1611" s="227"/>
      <c r="E1611" s="227"/>
      <c r="F1611" s="227"/>
    </row>
    <row r="1612">
      <c r="A1612" s="227"/>
      <c r="B1612" s="227"/>
      <c r="C1612" s="227"/>
      <c r="D1612" s="227"/>
      <c r="E1612" s="227"/>
      <c r="F1612" s="227"/>
    </row>
    <row r="1613">
      <c r="A1613" s="227"/>
      <c r="B1613" s="227"/>
      <c r="C1613" s="227"/>
      <c r="D1613" s="227"/>
      <c r="E1613" s="227"/>
      <c r="F1613" s="227"/>
    </row>
    <row r="1614">
      <c r="A1614" s="227"/>
      <c r="B1614" s="227"/>
      <c r="C1614" s="227"/>
      <c r="D1614" s="227"/>
      <c r="E1614" s="227"/>
      <c r="F1614" s="227"/>
    </row>
    <row r="1615">
      <c r="A1615" s="227"/>
      <c r="B1615" s="227"/>
      <c r="C1615" s="227"/>
      <c r="D1615" s="227"/>
      <c r="E1615" s="227"/>
      <c r="F1615" s="227"/>
    </row>
    <row r="1616">
      <c r="A1616" s="227"/>
      <c r="B1616" s="227"/>
      <c r="C1616" s="227"/>
      <c r="D1616" s="227"/>
      <c r="E1616" s="227"/>
      <c r="F1616" s="227"/>
    </row>
    <row r="1617">
      <c r="A1617" s="227"/>
      <c r="B1617" s="227"/>
      <c r="C1617" s="227"/>
      <c r="D1617" s="227"/>
      <c r="E1617" s="227"/>
      <c r="F1617" s="227"/>
    </row>
    <row r="1618">
      <c r="A1618" s="227"/>
      <c r="B1618" s="227"/>
      <c r="C1618" s="227"/>
      <c r="D1618" s="227"/>
      <c r="E1618" s="227"/>
      <c r="F1618" s="227"/>
    </row>
    <row r="1619">
      <c r="A1619" s="227"/>
      <c r="B1619" s="227"/>
      <c r="C1619" s="227"/>
      <c r="D1619" s="227"/>
      <c r="E1619" s="227"/>
      <c r="F1619" s="227"/>
    </row>
    <row r="1620">
      <c r="A1620" s="227"/>
      <c r="B1620" s="227"/>
      <c r="C1620" s="227"/>
      <c r="D1620" s="227"/>
      <c r="E1620" s="227"/>
      <c r="F1620" s="227"/>
    </row>
    <row r="1621">
      <c r="A1621" s="227"/>
      <c r="B1621" s="227"/>
      <c r="C1621" s="227"/>
      <c r="D1621" s="227"/>
      <c r="E1621" s="227"/>
      <c r="F1621" s="227"/>
    </row>
    <row r="1622">
      <c r="A1622" s="227"/>
      <c r="B1622" s="227"/>
      <c r="C1622" s="227"/>
      <c r="D1622" s="227"/>
      <c r="E1622" s="227"/>
      <c r="F1622" s="227"/>
    </row>
    <row r="1623">
      <c r="A1623" s="227"/>
      <c r="B1623" s="227"/>
      <c r="C1623" s="227"/>
      <c r="D1623" s="227"/>
      <c r="E1623" s="227"/>
      <c r="F1623" s="227"/>
    </row>
    <row r="1624">
      <c r="A1624" s="227"/>
      <c r="B1624" s="227"/>
      <c r="C1624" s="227"/>
      <c r="D1624" s="227"/>
      <c r="E1624" s="227"/>
      <c r="F1624" s="227"/>
    </row>
    <row r="1625">
      <c r="A1625" s="227"/>
      <c r="B1625" s="227"/>
      <c r="C1625" s="227"/>
      <c r="D1625" s="227"/>
      <c r="E1625" s="227"/>
      <c r="F1625" s="227"/>
    </row>
    <row r="1626">
      <c r="A1626" s="227"/>
      <c r="B1626" s="227"/>
      <c r="C1626" s="227"/>
      <c r="D1626" s="227"/>
      <c r="E1626" s="227"/>
      <c r="F1626" s="227"/>
    </row>
    <row r="1627">
      <c r="A1627" s="227"/>
      <c r="B1627" s="227"/>
      <c r="C1627" s="227"/>
      <c r="D1627" s="227"/>
      <c r="E1627" s="227"/>
      <c r="F1627" s="227"/>
    </row>
    <row r="1628">
      <c r="A1628" s="227"/>
      <c r="B1628" s="227"/>
      <c r="C1628" s="227"/>
      <c r="D1628" s="227"/>
      <c r="E1628" s="227"/>
      <c r="F1628" s="227"/>
    </row>
    <row r="1629">
      <c r="A1629" s="227"/>
      <c r="B1629" s="227"/>
      <c r="C1629" s="227"/>
      <c r="D1629" s="227"/>
      <c r="E1629" s="227"/>
      <c r="F1629" s="227"/>
    </row>
    <row r="1630">
      <c r="A1630" s="227"/>
      <c r="B1630" s="227"/>
      <c r="C1630" s="227"/>
      <c r="D1630" s="227"/>
      <c r="E1630" s="227"/>
      <c r="F1630" s="227"/>
    </row>
    <row r="1631">
      <c r="A1631" s="227"/>
      <c r="B1631" s="227"/>
      <c r="C1631" s="227"/>
      <c r="D1631" s="227"/>
      <c r="E1631" s="227"/>
      <c r="F1631" s="227"/>
    </row>
    <row r="1632">
      <c r="A1632" s="227"/>
      <c r="B1632" s="227"/>
      <c r="C1632" s="227"/>
      <c r="D1632" s="227"/>
      <c r="E1632" s="227"/>
      <c r="F1632" s="227"/>
    </row>
    <row r="1633">
      <c r="A1633" s="227"/>
      <c r="B1633" s="227"/>
      <c r="C1633" s="227"/>
      <c r="D1633" s="227"/>
      <c r="E1633" s="227"/>
      <c r="F1633" s="227"/>
    </row>
    <row r="1634">
      <c r="A1634" s="227"/>
      <c r="B1634" s="227"/>
      <c r="C1634" s="227"/>
      <c r="D1634" s="227"/>
      <c r="E1634" s="227"/>
      <c r="F1634" s="227"/>
    </row>
    <row r="1635">
      <c r="A1635" s="227"/>
      <c r="B1635" s="227"/>
      <c r="C1635" s="227"/>
      <c r="D1635" s="227"/>
      <c r="E1635" s="227"/>
      <c r="F1635" s="227"/>
    </row>
    <row r="1636">
      <c r="A1636" s="227"/>
      <c r="B1636" s="227"/>
      <c r="C1636" s="227"/>
      <c r="D1636" s="227"/>
      <c r="E1636" s="227"/>
      <c r="F1636" s="227"/>
    </row>
    <row r="1637">
      <c r="A1637" s="227"/>
      <c r="B1637" s="227"/>
      <c r="C1637" s="227"/>
      <c r="D1637" s="227"/>
      <c r="E1637" s="227"/>
      <c r="F1637" s="227"/>
    </row>
    <row r="1638">
      <c r="A1638" s="227"/>
      <c r="B1638" s="227"/>
      <c r="C1638" s="227"/>
      <c r="D1638" s="227"/>
      <c r="E1638" s="227"/>
      <c r="F1638" s="227"/>
    </row>
    <row r="1639">
      <c r="A1639" s="227"/>
      <c r="B1639" s="227"/>
      <c r="C1639" s="227"/>
      <c r="D1639" s="227"/>
      <c r="E1639" s="227"/>
      <c r="F1639" s="227"/>
    </row>
    <row r="1640">
      <c r="A1640" s="227"/>
      <c r="B1640" s="227"/>
      <c r="C1640" s="227"/>
      <c r="D1640" s="227"/>
      <c r="E1640" s="227"/>
      <c r="F1640" s="227"/>
    </row>
    <row r="1641">
      <c r="A1641" s="227"/>
      <c r="B1641" s="227"/>
      <c r="C1641" s="227"/>
      <c r="D1641" s="227"/>
      <c r="E1641" s="227"/>
      <c r="F1641" s="227"/>
    </row>
    <row r="1642">
      <c r="A1642" s="227"/>
      <c r="B1642" s="227"/>
      <c r="C1642" s="227"/>
      <c r="D1642" s="227"/>
      <c r="E1642" s="227"/>
      <c r="F1642" s="227"/>
    </row>
    <row r="1643">
      <c r="A1643" s="227"/>
      <c r="B1643" s="227"/>
      <c r="C1643" s="227"/>
      <c r="D1643" s="227"/>
      <c r="E1643" s="227"/>
      <c r="F1643" s="227"/>
    </row>
    <row r="1644">
      <c r="A1644" s="227"/>
      <c r="B1644" s="227"/>
      <c r="C1644" s="227"/>
      <c r="D1644" s="227"/>
      <c r="E1644" s="227"/>
      <c r="F1644" s="227"/>
    </row>
    <row r="1645">
      <c r="A1645" s="227"/>
      <c r="B1645" s="227"/>
      <c r="C1645" s="227"/>
      <c r="D1645" s="227"/>
      <c r="E1645" s="227"/>
      <c r="F1645" s="227"/>
    </row>
    <row r="1646">
      <c r="A1646" s="227"/>
      <c r="B1646" s="227"/>
      <c r="C1646" s="227"/>
      <c r="D1646" s="227"/>
      <c r="E1646" s="227"/>
      <c r="F1646" s="227"/>
    </row>
    <row r="1647">
      <c r="A1647" s="227"/>
      <c r="B1647" s="227"/>
      <c r="C1647" s="227"/>
      <c r="D1647" s="227"/>
      <c r="E1647" s="227"/>
      <c r="F1647" s="227"/>
    </row>
    <row r="1648">
      <c r="A1648" s="227"/>
      <c r="B1648" s="227"/>
      <c r="C1648" s="227"/>
      <c r="D1648" s="227"/>
      <c r="E1648" s="227"/>
      <c r="F1648" s="227"/>
    </row>
    <row r="1649">
      <c r="A1649" s="227"/>
      <c r="B1649" s="227"/>
      <c r="C1649" s="227"/>
      <c r="D1649" s="227"/>
      <c r="E1649" s="227"/>
      <c r="F1649" s="227"/>
    </row>
    <row r="1650">
      <c r="A1650" s="227"/>
      <c r="B1650" s="227"/>
      <c r="C1650" s="227"/>
      <c r="D1650" s="227"/>
      <c r="E1650" s="227"/>
      <c r="F1650" s="227"/>
    </row>
    <row r="1651">
      <c r="A1651" s="227"/>
      <c r="B1651" s="227"/>
      <c r="C1651" s="227"/>
      <c r="D1651" s="227"/>
      <c r="E1651" s="227"/>
      <c r="F1651" s="227"/>
    </row>
    <row r="1652">
      <c r="A1652" s="227"/>
      <c r="B1652" s="227"/>
      <c r="C1652" s="227"/>
      <c r="D1652" s="227"/>
      <c r="E1652" s="227"/>
      <c r="F1652" s="227"/>
    </row>
    <row r="1653">
      <c r="A1653" s="227"/>
      <c r="B1653" s="227"/>
      <c r="C1653" s="227"/>
      <c r="D1653" s="227"/>
      <c r="E1653" s="227"/>
      <c r="F1653" s="227"/>
    </row>
    <row r="1654">
      <c r="A1654" s="227"/>
      <c r="B1654" s="227"/>
      <c r="C1654" s="227"/>
      <c r="D1654" s="227"/>
      <c r="E1654" s="227"/>
      <c r="F1654" s="227"/>
    </row>
    <row r="1655">
      <c r="A1655" s="227"/>
      <c r="B1655" s="227"/>
      <c r="C1655" s="227"/>
      <c r="D1655" s="227"/>
      <c r="E1655" s="227"/>
      <c r="F1655" s="227"/>
    </row>
    <row r="1656">
      <c r="A1656" s="227"/>
      <c r="B1656" s="227"/>
      <c r="C1656" s="227"/>
      <c r="D1656" s="227"/>
      <c r="E1656" s="227"/>
      <c r="F1656" s="227"/>
    </row>
    <row r="1657">
      <c r="A1657" s="227"/>
      <c r="B1657" s="227"/>
      <c r="C1657" s="227"/>
      <c r="D1657" s="227"/>
      <c r="E1657" s="227"/>
      <c r="F1657" s="227"/>
    </row>
    <row r="1658">
      <c r="A1658" s="227"/>
      <c r="B1658" s="227"/>
      <c r="C1658" s="227"/>
      <c r="D1658" s="227"/>
      <c r="E1658" s="227"/>
      <c r="F1658" s="227"/>
    </row>
    <row r="1659">
      <c r="A1659" s="227"/>
      <c r="B1659" s="227"/>
      <c r="C1659" s="227"/>
      <c r="D1659" s="227"/>
      <c r="E1659" s="227"/>
      <c r="F1659" s="227"/>
    </row>
    <row r="1660">
      <c r="A1660" s="227"/>
      <c r="B1660" s="227"/>
      <c r="C1660" s="227"/>
      <c r="D1660" s="227"/>
      <c r="E1660" s="227"/>
      <c r="F1660" s="227"/>
    </row>
    <row r="1661">
      <c r="A1661" s="227"/>
      <c r="B1661" s="227"/>
      <c r="C1661" s="227"/>
      <c r="D1661" s="227"/>
      <c r="E1661" s="227"/>
      <c r="F1661" s="227"/>
    </row>
    <row r="1662">
      <c r="A1662" s="227"/>
      <c r="B1662" s="227"/>
      <c r="C1662" s="227"/>
      <c r="D1662" s="227"/>
      <c r="E1662" s="227"/>
      <c r="F1662" s="227"/>
    </row>
    <row r="1663">
      <c r="A1663" s="227"/>
      <c r="B1663" s="227"/>
      <c r="C1663" s="227"/>
      <c r="D1663" s="227"/>
      <c r="E1663" s="227"/>
      <c r="F1663" s="227"/>
    </row>
    <row r="1664">
      <c r="A1664" s="227"/>
      <c r="B1664" s="227"/>
      <c r="C1664" s="227"/>
      <c r="D1664" s="227"/>
      <c r="E1664" s="227"/>
      <c r="F1664" s="227"/>
    </row>
    <row r="1665">
      <c r="A1665" s="227"/>
      <c r="B1665" s="227"/>
      <c r="C1665" s="227"/>
      <c r="D1665" s="227"/>
      <c r="E1665" s="227"/>
      <c r="F1665" s="227"/>
    </row>
    <row r="1666">
      <c r="A1666" s="227"/>
      <c r="B1666" s="227"/>
      <c r="C1666" s="227"/>
      <c r="D1666" s="227"/>
      <c r="E1666" s="227"/>
      <c r="F1666" s="227"/>
    </row>
    <row r="1667">
      <c r="A1667" s="227"/>
      <c r="B1667" s="227"/>
      <c r="C1667" s="227"/>
      <c r="D1667" s="227"/>
      <c r="E1667" s="227"/>
      <c r="F1667" s="227"/>
    </row>
    <row r="1668">
      <c r="A1668" s="227"/>
      <c r="B1668" s="227"/>
      <c r="C1668" s="227"/>
      <c r="D1668" s="227"/>
      <c r="E1668" s="227"/>
      <c r="F1668" s="227"/>
    </row>
    <row r="1669">
      <c r="A1669" s="227"/>
      <c r="B1669" s="227"/>
      <c r="C1669" s="227"/>
      <c r="D1669" s="227"/>
      <c r="E1669" s="227"/>
      <c r="F1669" s="227"/>
    </row>
    <row r="1670">
      <c r="A1670" s="227"/>
      <c r="B1670" s="227"/>
      <c r="C1670" s="227"/>
      <c r="D1670" s="227"/>
      <c r="E1670" s="227"/>
      <c r="F1670" s="227"/>
    </row>
    <row r="1671">
      <c r="A1671" s="227"/>
      <c r="B1671" s="227"/>
      <c r="C1671" s="227"/>
      <c r="D1671" s="227"/>
      <c r="E1671" s="227"/>
      <c r="F1671" s="227"/>
    </row>
    <row r="1672">
      <c r="A1672" s="227"/>
      <c r="B1672" s="227"/>
      <c r="C1672" s="227"/>
      <c r="D1672" s="227"/>
      <c r="E1672" s="227"/>
      <c r="F1672" s="227"/>
    </row>
    <row r="1673">
      <c r="A1673" s="227"/>
      <c r="B1673" s="227"/>
      <c r="C1673" s="227"/>
      <c r="D1673" s="227"/>
      <c r="E1673" s="227"/>
      <c r="F1673" s="227"/>
    </row>
    <row r="1674">
      <c r="A1674" s="227"/>
      <c r="B1674" s="227"/>
      <c r="C1674" s="227"/>
      <c r="D1674" s="227"/>
      <c r="E1674" s="227"/>
      <c r="F1674" s="227"/>
    </row>
    <row r="1675">
      <c r="A1675" s="227"/>
      <c r="B1675" s="227"/>
      <c r="C1675" s="227"/>
      <c r="D1675" s="227"/>
      <c r="E1675" s="227"/>
      <c r="F1675" s="227"/>
    </row>
    <row r="1676">
      <c r="A1676" s="227"/>
      <c r="B1676" s="227"/>
      <c r="C1676" s="227"/>
      <c r="D1676" s="227"/>
      <c r="E1676" s="227"/>
      <c r="F1676" s="227"/>
    </row>
    <row r="1677">
      <c r="A1677" s="227"/>
      <c r="B1677" s="227"/>
      <c r="C1677" s="227"/>
      <c r="D1677" s="227"/>
      <c r="E1677" s="227"/>
      <c r="F1677" s="227"/>
    </row>
    <row r="1678">
      <c r="A1678" s="227"/>
      <c r="B1678" s="227"/>
      <c r="C1678" s="227"/>
      <c r="D1678" s="227"/>
      <c r="E1678" s="227"/>
      <c r="F1678" s="227"/>
    </row>
    <row r="1679">
      <c r="A1679" s="227"/>
      <c r="B1679" s="227"/>
      <c r="C1679" s="227"/>
      <c r="D1679" s="227"/>
      <c r="E1679" s="227"/>
      <c r="F1679" s="227"/>
    </row>
    <row r="1680">
      <c r="A1680" s="227"/>
      <c r="B1680" s="227"/>
      <c r="C1680" s="227"/>
      <c r="D1680" s="227"/>
      <c r="E1680" s="227"/>
      <c r="F1680" s="227"/>
    </row>
    <row r="1681">
      <c r="A1681" s="227"/>
      <c r="B1681" s="227"/>
      <c r="C1681" s="227"/>
      <c r="D1681" s="227"/>
      <c r="E1681" s="227"/>
      <c r="F1681" s="227"/>
    </row>
    <row r="1682">
      <c r="A1682" s="227"/>
      <c r="B1682" s="227"/>
      <c r="C1682" s="227"/>
      <c r="D1682" s="227"/>
      <c r="E1682" s="227"/>
      <c r="F1682" s="227"/>
    </row>
    <row r="1683">
      <c r="A1683" s="227"/>
      <c r="B1683" s="227"/>
      <c r="C1683" s="227"/>
      <c r="D1683" s="227"/>
      <c r="E1683" s="227"/>
      <c r="F1683" s="227"/>
    </row>
    <row r="1684">
      <c r="A1684" s="227"/>
      <c r="B1684" s="227"/>
      <c r="C1684" s="227"/>
      <c r="D1684" s="227"/>
      <c r="E1684" s="227"/>
      <c r="F1684" s="227"/>
    </row>
    <row r="1685">
      <c r="A1685" s="227"/>
      <c r="B1685" s="227"/>
      <c r="C1685" s="227"/>
      <c r="D1685" s="227"/>
      <c r="E1685" s="227"/>
      <c r="F1685" s="227"/>
    </row>
    <row r="1686">
      <c r="A1686" s="227"/>
      <c r="B1686" s="227"/>
      <c r="C1686" s="227"/>
      <c r="D1686" s="227"/>
      <c r="E1686" s="227"/>
      <c r="F1686" s="227"/>
    </row>
    <row r="1687">
      <c r="A1687" s="227"/>
      <c r="B1687" s="227"/>
      <c r="C1687" s="227"/>
      <c r="D1687" s="227"/>
      <c r="E1687" s="227"/>
      <c r="F1687" s="227"/>
    </row>
    <row r="1688">
      <c r="A1688" s="227"/>
      <c r="B1688" s="227"/>
      <c r="C1688" s="227"/>
      <c r="D1688" s="227"/>
      <c r="E1688" s="227"/>
      <c r="F1688" s="227"/>
    </row>
    <row r="1689">
      <c r="A1689" s="227"/>
      <c r="B1689" s="227"/>
      <c r="C1689" s="227"/>
      <c r="D1689" s="227"/>
      <c r="E1689" s="227"/>
      <c r="F1689" s="227"/>
    </row>
    <row r="1690">
      <c r="A1690" s="227"/>
      <c r="B1690" s="227"/>
      <c r="C1690" s="227"/>
      <c r="D1690" s="227"/>
      <c r="E1690" s="227"/>
      <c r="F1690" s="227"/>
    </row>
    <row r="1691">
      <c r="A1691" s="227"/>
      <c r="B1691" s="227"/>
      <c r="C1691" s="227"/>
      <c r="D1691" s="227"/>
      <c r="E1691" s="227"/>
      <c r="F1691" s="227"/>
    </row>
    <row r="1692">
      <c r="A1692" s="227"/>
      <c r="B1692" s="227"/>
      <c r="C1692" s="227"/>
      <c r="D1692" s="227"/>
      <c r="E1692" s="227"/>
      <c r="F1692" s="227"/>
    </row>
    <row r="1693">
      <c r="A1693" s="227"/>
      <c r="B1693" s="227"/>
      <c r="C1693" s="227"/>
      <c r="D1693" s="227"/>
      <c r="E1693" s="227"/>
      <c r="F1693" s="227"/>
    </row>
    <row r="1694">
      <c r="A1694" s="227"/>
      <c r="B1694" s="227"/>
      <c r="C1694" s="227"/>
      <c r="D1694" s="227"/>
      <c r="E1694" s="227"/>
      <c r="F1694" s="227"/>
    </row>
    <row r="1695">
      <c r="A1695" s="227"/>
      <c r="B1695" s="227"/>
      <c r="C1695" s="227"/>
      <c r="D1695" s="227"/>
      <c r="E1695" s="227"/>
      <c r="F1695" s="227"/>
    </row>
    <row r="1696">
      <c r="A1696" s="227"/>
      <c r="B1696" s="227"/>
      <c r="C1696" s="227"/>
      <c r="D1696" s="227"/>
      <c r="E1696" s="227"/>
      <c r="F1696" s="227"/>
    </row>
    <row r="1697">
      <c r="A1697" s="227"/>
      <c r="B1697" s="227"/>
      <c r="C1697" s="227"/>
      <c r="D1697" s="227"/>
      <c r="E1697" s="227"/>
      <c r="F1697" s="227"/>
    </row>
    <row r="1698">
      <c r="A1698" s="227"/>
      <c r="B1698" s="227"/>
      <c r="C1698" s="227"/>
      <c r="D1698" s="227"/>
      <c r="E1698" s="227"/>
      <c r="F1698" s="227"/>
    </row>
    <row r="1699">
      <c r="A1699" s="227"/>
      <c r="B1699" s="227"/>
      <c r="C1699" s="227"/>
      <c r="D1699" s="227"/>
      <c r="E1699" s="227"/>
      <c r="F1699" s="227"/>
    </row>
    <row r="1700">
      <c r="A1700" s="227"/>
      <c r="B1700" s="227"/>
      <c r="C1700" s="227"/>
      <c r="D1700" s="227"/>
      <c r="E1700" s="227"/>
      <c r="F1700" s="227"/>
    </row>
    <row r="1701">
      <c r="A1701" s="227"/>
      <c r="B1701" s="227"/>
      <c r="C1701" s="227"/>
      <c r="D1701" s="227"/>
      <c r="E1701" s="227"/>
      <c r="F1701" s="227"/>
    </row>
    <row r="1702">
      <c r="A1702" s="227"/>
      <c r="B1702" s="227"/>
      <c r="C1702" s="227"/>
      <c r="D1702" s="227"/>
      <c r="E1702" s="227"/>
      <c r="F1702" s="227"/>
    </row>
    <row r="1703">
      <c r="A1703" s="227"/>
      <c r="B1703" s="227"/>
      <c r="C1703" s="227"/>
      <c r="D1703" s="227"/>
      <c r="E1703" s="227"/>
      <c r="F1703" s="227"/>
    </row>
    <row r="1704">
      <c r="A1704" s="227"/>
      <c r="B1704" s="227"/>
      <c r="C1704" s="227"/>
      <c r="D1704" s="227"/>
      <c r="E1704" s="227"/>
      <c r="F1704" s="227"/>
    </row>
    <row r="1705">
      <c r="A1705" s="227"/>
      <c r="B1705" s="227"/>
      <c r="C1705" s="227"/>
      <c r="D1705" s="227"/>
      <c r="E1705" s="227"/>
      <c r="F1705" s="227"/>
    </row>
    <row r="1706">
      <c r="A1706" s="227"/>
      <c r="B1706" s="227"/>
      <c r="C1706" s="227"/>
      <c r="D1706" s="227"/>
      <c r="E1706" s="227"/>
      <c r="F1706" s="227"/>
    </row>
    <row r="1707">
      <c r="A1707" s="227"/>
      <c r="B1707" s="227"/>
      <c r="C1707" s="227"/>
      <c r="D1707" s="227"/>
      <c r="E1707" s="227"/>
      <c r="F1707" s="227"/>
    </row>
    <row r="1708">
      <c r="A1708" s="227"/>
      <c r="B1708" s="227"/>
      <c r="C1708" s="227"/>
      <c r="D1708" s="227"/>
      <c r="E1708" s="227"/>
      <c r="F1708" s="227"/>
    </row>
    <row r="1709">
      <c r="A1709" s="227"/>
      <c r="B1709" s="227"/>
      <c r="C1709" s="227"/>
      <c r="D1709" s="227"/>
      <c r="E1709" s="227"/>
      <c r="F1709" s="227"/>
    </row>
    <row r="1710">
      <c r="A1710" s="227"/>
      <c r="B1710" s="227"/>
      <c r="C1710" s="227"/>
      <c r="D1710" s="227"/>
      <c r="E1710" s="227"/>
      <c r="F1710" s="227"/>
    </row>
    <row r="1711">
      <c r="A1711" s="227"/>
      <c r="B1711" s="227"/>
      <c r="C1711" s="227"/>
      <c r="D1711" s="227"/>
      <c r="E1711" s="227"/>
      <c r="F1711" s="227"/>
    </row>
    <row r="1712">
      <c r="A1712" s="227"/>
      <c r="B1712" s="227"/>
      <c r="C1712" s="227"/>
      <c r="D1712" s="227"/>
      <c r="E1712" s="227"/>
      <c r="F1712" s="227"/>
    </row>
    <row r="1713">
      <c r="A1713" s="227"/>
      <c r="B1713" s="227"/>
      <c r="C1713" s="227"/>
      <c r="D1713" s="227"/>
      <c r="E1713" s="227"/>
      <c r="F1713" s="227"/>
    </row>
    <row r="1714">
      <c r="A1714" s="227"/>
      <c r="B1714" s="227"/>
      <c r="C1714" s="227"/>
      <c r="D1714" s="227"/>
      <c r="E1714" s="227"/>
      <c r="F1714" s="227"/>
    </row>
    <row r="1715">
      <c r="A1715" s="227"/>
      <c r="B1715" s="227"/>
      <c r="C1715" s="227"/>
      <c r="D1715" s="227"/>
      <c r="E1715" s="227"/>
      <c r="F1715" s="227"/>
    </row>
    <row r="1716">
      <c r="A1716" s="227"/>
      <c r="B1716" s="227"/>
      <c r="C1716" s="227"/>
      <c r="D1716" s="227"/>
      <c r="E1716" s="227"/>
      <c r="F1716" s="227"/>
    </row>
    <row r="1717">
      <c r="A1717" s="227"/>
      <c r="B1717" s="227"/>
      <c r="C1717" s="227"/>
      <c r="D1717" s="227"/>
      <c r="E1717" s="227"/>
      <c r="F1717" s="227"/>
    </row>
    <row r="1718">
      <c r="A1718" s="227"/>
      <c r="B1718" s="227"/>
      <c r="C1718" s="227"/>
      <c r="D1718" s="227"/>
      <c r="E1718" s="227"/>
      <c r="F1718" s="227"/>
    </row>
    <row r="1719">
      <c r="A1719" s="227"/>
      <c r="B1719" s="227"/>
      <c r="C1719" s="227"/>
      <c r="D1719" s="227"/>
      <c r="E1719" s="227"/>
      <c r="F1719" s="227"/>
    </row>
    <row r="1720">
      <c r="A1720" s="227"/>
      <c r="B1720" s="227"/>
      <c r="C1720" s="227"/>
      <c r="D1720" s="227"/>
      <c r="E1720" s="227"/>
      <c r="F1720" s="227"/>
    </row>
    <row r="1721">
      <c r="A1721" s="227"/>
      <c r="B1721" s="227"/>
      <c r="C1721" s="227"/>
      <c r="D1721" s="227"/>
      <c r="E1721" s="227"/>
      <c r="F1721" s="227"/>
    </row>
    <row r="1722">
      <c r="A1722" s="227"/>
      <c r="B1722" s="227"/>
      <c r="C1722" s="227"/>
      <c r="D1722" s="227"/>
      <c r="E1722" s="227"/>
      <c r="F1722" s="227"/>
    </row>
    <row r="1723">
      <c r="A1723" s="227"/>
      <c r="B1723" s="227"/>
      <c r="C1723" s="227"/>
      <c r="D1723" s="227"/>
      <c r="E1723" s="227"/>
      <c r="F1723" s="227"/>
    </row>
    <row r="1724">
      <c r="A1724" s="227"/>
      <c r="B1724" s="227"/>
      <c r="C1724" s="227"/>
      <c r="D1724" s="227"/>
      <c r="E1724" s="227"/>
      <c r="F1724" s="227"/>
    </row>
    <row r="1725">
      <c r="A1725" s="227"/>
      <c r="B1725" s="227"/>
      <c r="C1725" s="227"/>
      <c r="D1725" s="227"/>
      <c r="E1725" s="227"/>
      <c r="F1725" s="227"/>
    </row>
    <row r="1726">
      <c r="A1726" s="227"/>
      <c r="B1726" s="227"/>
      <c r="C1726" s="227"/>
      <c r="D1726" s="227"/>
      <c r="E1726" s="227"/>
      <c r="F1726" s="227"/>
    </row>
    <row r="1727">
      <c r="A1727" s="227"/>
      <c r="B1727" s="227"/>
      <c r="C1727" s="227"/>
      <c r="D1727" s="227"/>
      <c r="E1727" s="227"/>
      <c r="F1727" s="227"/>
    </row>
    <row r="1728">
      <c r="A1728" s="227"/>
      <c r="B1728" s="227"/>
      <c r="C1728" s="227"/>
      <c r="D1728" s="227"/>
      <c r="E1728" s="227"/>
      <c r="F1728" s="227"/>
    </row>
    <row r="1729">
      <c r="A1729" s="227"/>
      <c r="B1729" s="227"/>
      <c r="C1729" s="227"/>
      <c r="D1729" s="227"/>
      <c r="E1729" s="227"/>
      <c r="F1729" s="227"/>
    </row>
    <row r="1730">
      <c r="A1730" s="227"/>
      <c r="B1730" s="227"/>
      <c r="C1730" s="227"/>
      <c r="D1730" s="227"/>
      <c r="E1730" s="227"/>
      <c r="F1730" s="227"/>
    </row>
    <row r="1731">
      <c r="A1731" s="227"/>
      <c r="B1731" s="227"/>
      <c r="C1731" s="227"/>
      <c r="D1731" s="227"/>
      <c r="E1731" s="227"/>
      <c r="F1731" s="227"/>
    </row>
    <row r="1732">
      <c r="A1732" s="227"/>
      <c r="B1732" s="227"/>
      <c r="C1732" s="227"/>
      <c r="D1732" s="227"/>
      <c r="E1732" s="227"/>
      <c r="F1732" s="227"/>
    </row>
    <row r="1733">
      <c r="A1733" s="227"/>
      <c r="B1733" s="227"/>
      <c r="C1733" s="227"/>
      <c r="D1733" s="227"/>
      <c r="E1733" s="227"/>
      <c r="F1733" s="227"/>
    </row>
    <row r="1734">
      <c r="A1734" s="227"/>
      <c r="B1734" s="227"/>
      <c r="C1734" s="227"/>
      <c r="D1734" s="227"/>
      <c r="E1734" s="227"/>
      <c r="F1734" s="227"/>
    </row>
    <row r="1735">
      <c r="A1735" s="227"/>
      <c r="B1735" s="227"/>
      <c r="C1735" s="227"/>
      <c r="D1735" s="227"/>
      <c r="E1735" s="227"/>
      <c r="F1735" s="227"/>
    </row>
    <row r="1736">
      <c r="A1736" s="227"/>
      <c r="B1736" s="227"/>
      <c r="C1736" s="227"/>
      <c r="D1736" s="227"/>
      <c r="E1736" s="227"/>
      <c r="F1736" s="227"/>
    </row>
    <row r="1737">
      <c r="A1737" s="227"/>
      <c r="B1737" s="227"/>
      <c r="C1737" s="227"/>
      <c r="D1737" s="227"/>
      <c r="E1737" s="227"/>
      <c r="F1737" s="227"/>
    </row>
    <row r="1738">
      <c r="A1738" s="227"/>
      <c r="B1738" s="227"/>
      <c r="C1738" s="227"/>
      <c r="D1738" s="227"/>
      <c r="E1738" s="227"/>
      <c r="F1738" s="227"/>
    </row>
    <row r="1739">
      <c r="A1739" s="227"/>
      <c r="B1739" s="227"/>
      <c r="C1739" s="227"/>
      <c r="D1739" s="227"/>
      <c r="E1739" s="227"/>
      <c r="F1739" s="227"/>
    </row>
    <row r="1740">
      <c r="A1740" s="227"/>
      <c r="B1740" s="227"/>
      <c r="C1740" s="227"/>
      <c r="D1740" s="227"/>
      <c r="E1740" s="227"/>
      <c r="F1740" s="227"/>
    </row>
    <row r="1741">
      <c r="A1741" s="227"/>
      <c r="B1741" s="227"/>
      <c r="C1741" s="227"/>
      <c r="D1741" s="227"/>
      <c r="E1741" s="227"/>
      <c r="F1741" s="227"/>
    </row>
    <row r="1742">
      <c r="A1742" s="227"/>
      <c r="B1742" s="227"/>
      <c r="C1742" s="227"/>
      <c r="D1742" s="227"/>
      <c r="E1742" s="227"/>
      <c r="F1742" s="227"/>
    </row>
    <row r="1743">
      <c r="A1743" s="227"/>
      <c r="B1743" s="227"/>
      <c r="C1743" s="227"/>
      <c r="D1743" s="227"/>
      <c r="E1743" s="227"/>
      <c r="F1743" s="227"/>
    </row>
    <row r="1744">
      <c r="A1744" s="227"/>
      <c r="B1744" s="227"/>
      <c r="C1744" s="227"/>
      <c r="D1744" s="227"/>
      <c r="E1744" s="227"/>
      <c r="F1744" s="227"/>
    </row>
    <row r="1745">
      <c r="A1745" s="227"/>
      <c r="B1745" s="227"/>
      <c r="C1745" s="227"/>
      <c r="D1745" s="227"/>
      <c r="E1745" s="227"/>
      <c r="F1745" s="227"/>
    </row>
    <row r="1746">
      <c r="A1746" s="227"/>
      <c r="B1746" s="227"/>
      <c r="C1746" s="227"/>
      <c r="D1746" s="227"/>
      <c r="E1746" s="227"/>
      <c r="F1746" s="227"/>
    </row>
    <row r="1747">
      <c r="A1747" s="227"/>
      <c r="B1747" s="227"/>
      <c r="C1747" s="227"/>
      <c r="D1747" s="227"/>
      <c r="E1747" s="227"/>
      <c r="F1747" s="227"/>
    </row>
    <row r="1748">
      <c r="A1748" s="227"/>
      <c r="B1748" s="227"/>
      <c r="C1748" s="227"/>
      <c r="D1748" s="227"/>
      <c r="E1748" s="227"/>
      <c r="F1748" s="227"/>
    </row>
    <row r="1749">
      <c r="A1749" s="227"/>
      <c r="B1749" s="227"/>
      <c r="C1749" s="227"/>
      <c r="D1749" s="227"/>
      <c r="E1749" s="227"/>
      <c r="F1749" s="227"/>
    </row>
    <row r="1750">
      <c r="A1750" s="227"/>
      <c r="B1750" s="227"/>
      <c r="C1750" s="227"/>
      <c r="D1750" s="227"/>
      <c r="E1750" s="227"/>
      <c r="F1750" s="227"/>
    </row>
    <row r="1751">
      <c r="A1751" s="227"/>
      <c r="B1751" s="227"/>
      <c r="C1751" s="227"/>
      <c r="D1751" s="227"/>
      <c r="E1751" s="227"/>
      <c r="F1751" s="227"/>
    </row>
    <row r="1752">
      <c r="A1752" s="227"/>
      <c r="B1752" s="227"/>
      <c r="C1752" s="227"/>
      <c r="D1752" s="227"/>
      <c r="E1752" s="227"/>
      <c r="F1752" s="227"/>
    </row>
    <row r="1753">
      <c r="A1753" s="227"/>
      <c r="B1753" s="227"/>
      <c r="C1753" s="227"/>
      <c r="D1753" s="227"/>
      <c r="E1753" s="227"/>
      <c r="F1753" s="227"/>
    </row>
    <row r="1754">
      <c r="A1754" s="227"/>
      <c r="B1754" s="227"/>
      <c r="C1754" s="227"/>
      <c r="D1754" s="227"/>
      <c r="E1754" s="227"/>
      <c r="F1754" s="227"/>
    </row>
    <row r="1755">
      <c r="A1755" s="227"/>
      <c r="B1755" s="227"/>
      <c r="C1755" s="227"/>
      <c r="D1755" s="227"/>
      <c r="E1755" s="227"/>
      <c r="F1755" s="227"/>
    </row>
    <row r="1756">
      <c r="A1756" s="227"/>
      <c r="B1756" s="227"/>
      <c r="C1756" s="227"/>
      <c r="D1756" s="227"/>
      <c r="E1756" s="227"/>
      <c r="F1756" s="227"/>
    </row>
    <row r="1757">
      <c r="A1757" s="227"/>
      <c r="B1757" s="227"/>
      <c r="C1757" s="227"/>
      <c r="D1757" s="227"/>
      <c r="E1757" s="227"/>
      <c r="F1757" s="227"/>
    </row>
    <row r="1758">
      <c r="A1758" s="227"/>
      <c r="B1758" s="227"/>
      <c r="C1758" s="227"/>
      <c r="D1758" s="227"/>
      <c r="E1758" s="227"/>
      <c r="F1758" s="227"/>
    </row>
    <row r="1759">
      <c r="A1759" s="227"/>
      <c r="B1759" s="227"/>
      <c r="C1759" s="227"/>
      <c r="D1759" s="227"/>
      <c r="E1759" s="227"/>
      <c r="F1759" s="227"/>
    </row>
    <row r="1760">
      <c r="A1760" s="227"/>
      <c r="B1760" s="227"/>
      <c r="C1760" s="227"/>
      <c r="D1760" s="227"/>
      <c r="E1760" s="227"/>
      <c r="F1760" s="227"/>
    </row>
    <row r="1761">
      <c r="A1761" s="227"/>
      <c r="B1761" s="227"/>
      <c r="C1761" s="227"/>
      <c r="D1761" s="227"/>
      <c r="E1761" s="227"/>
      <c r="F1761" s="227"/>
    </row>
    <row r="1762">
      <c r="A1762" s="227"/>
      <c r="B1762" s="227"/>
      <c r="C1762" s="227"/>
      <c r="D1762" s="227"/>
      <c r="E1762" s="227"/>
      <c r="F1762" s="227"/>
    </row>
    <row r="1763">
      <c r="A1763" s="227"/>
      <c r="B1763" s="227"/>
      <c r="C1763" s="227"/>
      <c r="D1763" s="227"/>
      <c r="E1763" s="227"/>
      <c r="F1763" s="227"/>
    </row>
    <row r="1764">
      <c r="A1764" s="227"/>
      <c r="B1764" s="227"/>
      <c r="C1764" s="227"/>
      <c r="D1764" s="227"/>
      <c r="E1764" s="227"/>
      <c r="F1764" s="227"/>
    </row>
    <row r="1765">
      <c r="A1765" s="227"/>
      <c r="B1765" s="227"/>
      <c r="C1765" s="227"/>
      <c r="D1765" s="227"/>
      <c r="E1765" s="227"/>
      <c r="F1765" s="227"/>
    </row>
    <row r="1766">
      <c r="A1766" s="227"/>
      <c r="B1766" s="227"/>
      <c r="C1766" s="227"/>
      <c r="D1766" s="227"/>
      <c r="E1766" s="227"/>
      <c r="F1766" s="227"/>
    </row>
    <row r="1767">
      <c r="A1767" s="227"/>
      <c r="B1767" s="227"/>
      <c r="C1767" s="227"/>
      <c r="D1767" s="227"/>
      <c r="E1767" s="227"/>
      <c r="F1767" s="227"/>
    </row>
    <row r="1768">
      <c r="A1768" s="227"/>
      <c r="B1768" s="227"/>
      <c r="C1768" s="227"/>
      <c r="D1768" s="227"/>
      <c r="E1768" s="227"/>
      <c r="F1768" s="227"/>
    </row>
    <row r="1769">
      <c r="A1769" s="227"/>
      <c r="B1769" s="227"/>
      <c r="C1769" s="227"/>
      <c r="D1769" s="227"/>
      <c r="E1769" s="227"/>
      <c r="F1769" s="227"/>
    </row>
    <row r="1770">
      <c r="A1770" s="227"/>
      <c r="B1770" s="227"/>
      <c r="C1770" s="227"/>
      <c r="D1770" s="227"/>
      <c r="E1770" s="227"/>
      <c r="F1770" s="227"/>
    </row>
    <row r="1771">
      <c r="A1771" s="227"/>
      <c r="B1771" s="227"/>
      <c r="C1771" s="227"/>
      <c r="D1771" s="227"/>
      <c r="E1771" s="227"/>
      <c r="F1771" s="227"/>
    </row>
    <row r="1772">
      <c r="A1772" s="227"/>
      <c r="B1772" s="227"/>
      <c r="C1772" s="227"/>
      <c r="D1772" s="227"/>
      <c r="E1772" s="227"/>
      <c r="F1772" s="227"/>
    </row>
    <row r="1773">
      <c r="A1773" s="227"/>
      <c r="B1773" s="227"/>
      <c r="C1773" s="227"/>
      <c r="D1773" s="227"/>
      <c r="E1773" s="227"/>
      <c r="F1773" s="227"/>
    </row>
    <row r="1774">
      <c r="A1774" s="227"/>
      <c r="B1774" s="227"/>
      <c r="C1774" s="227"/>
      <c r="D1774" s="227"/>
      <c r="E1774" s="227"/>
      <c r="F1774" s="227"/>
    </row>
    <row r="1775">
      <c r="A1775" s="227"/>
      <c r="B1775" s="227"/>
      <c r="C1775" s="227"/>
      <c r="D1775" s="227"/>
      <c r="E1775" s="227"/>
      <c r="F1775" s="227"/>
    </row>
    <row r="1776">
      <c r="A1776" s="227"/>
      <c r="B1776" s="227"/>
      <c r="C1776" s="227"/>
      <c r="D1776" s="227"/>
      <c r="E1776" s="227"/>
      <c r="F1776" s="227"/>
    </row>
    <row r="1777">
      <c r="A1777" s="227"/>
      <c r="B1777" s="227"/>
      <c r="C1777" s="227"/>
      <c r="D1777" s="227"/>
      <c r="E1777" s="227"/>
      <c r="F1777" s="227"/>
    </row>
    <row r="1778">
      <c r="A1778" s="227"/>
      <c r="B1778" s="227"/>
      <c r="C1778" s="227"/>
      <c r="D1778" s="227"/>
      <c r="E1778" s="227"/>
      <c r="F1778" s="227"/>
    </row>
    <row r="1779">
      <c r="A1779" s="227"/>
      <c r="B1779" s="227"/>
      <c r="C1779" s="227"/>
      <c r="D1779" s="227"/>
      <c r="E1779" s="227"/>
      <c r="F1779" s="227"/>
    </row>
    <row r="1780">
      <c r="A1780" s="227"/>
      <c r="B1780" s="227"/>
      <c r="C1780" s="227"/>
      <c r="D1780" s="227"/>
      <c r="E1780" s="227"/>
      <c r="F1780" s="227"/>
    </row>
    <row r="1781">
      <c r="A1781" s="227"/>
      <c r="B1781" s="227"/>
      <c r="C1781" s="227"/>
      <c r="D1781" s="227"/>
      <c r="E1781" s="227"/>
      <c r="F1781" s="227"/>
    </row>
    <row r="1782">
      <c r="A1782" s="227"/>
      <c r="B1782" s="227"/>
      <c r="C1782" s="227"/>
      <c r="D1782" s="227"/>
      <c r="E1782" s="227"/>
      <c r="F1782" s="227"/>
    </row>
    <row r="1783">
      <c r="A1783" s="227"/>
      <c r="B1783" s="227"/>
      <c r="C1783" s="227"/>
      <c r="D1783" s="227"/>
      <c r="E1783" s="227"/>
      <c r="F1783" s="227"/>
    </row>
    <row r="1784">
      <c r="A1784" s="227"/>
      <c r="B1784" s="227"/>
      <c r="C1784" s="227"/>
      <c r="D1784" s="227"/>
      <c r="E1784" s="227"/>
      <c r="F1784" s="227"/>
    </row>
    <row r="1785">
      <c r="A1785" s="227"/>
      <c r="B1785" s="227"/>
      <c r="C1785" s="227"/>
      <c r="D1785" s="227"/>
      <c r="E1785" s="227"/>
      <c r="F1785" s="227"/>
    </row>
    <row r="1786">
      <c r="A1786" s="227"/>
      <c r="B1786" s="227"/>
      <c r="C1786" s="227"/>
      <c r="D1786" s="227"/>
      <c r="E1786" s="227"/>
      <c r="F1786" s="227"/>
    </row>
    <row r="1787">
      <c r="A1787" s="227"/>
      <c r="B1787" s="227"/>
      <c r="C1787" s="227"/>
      <c r="D1787" s="227"/>
      <c r="E1787" s="227"/>
      <c r="F1787" s="227"/>
    </row>
    <row r="1788">
      <c r="A1788" s="227"/>
      <c r="B1788" s="227"/>
      <c r="C1788" s="227"/>
      <c r="D1788" s="227"/>
      <c r="E1788" s="227"/>
      <c r="F1788" s="227"/>
    </row>
    <row r="1789">
      <c r="A1789" s="227"/>
      <c r="B1789" s="227"/>
      <c r="C1789" s="227"/>
      <c r="D1789" s="227"/>
      <c r="E1789" s="227"/>
      <c r="F1789" s="227"/>
    </row>
    <row r="1790">
      <c r="A1790" s="227"/>
      <c r="B1790" s="227"/>
      <c r="C1790" s="227"/>
      <c r="D1790" s="227"/>
      <c r="E1790" s="227"/>
      <c r="F1790" s="227"/>
    </row>
    <row r="1791">
      <c r="A1791" s="227"/>
      <c r="B1791" s="227"/>
      <c r="C1791" s="227"/>
      <c r="D1791" s="227"/>
      <c r="E1791" s="227"/>
      <c r="F1791" s="227"/>
    </row>
    <row r="1792">
      <c r="A1792" s="227"/>
      <c r="B1792" s="227"/>
      <c r="C1792" s="227"/>
      <c r="D1792" s="227"/>
      <c r="E1792" s="227"/>
      <c r="F1792" s="227"/>
    </row>
    <row r="1793">
      <c r="A1793" s="227"/>
      <c r="B1793" s="227"/>
      <c r="C1793" s="227"/>
      <c r="D1793" s="227"/>
      <c r="E1793" s="227"/>
      <c r="F1793" s="227"/>
    </row>
    <row r="1794">
      <c r="A1794" s="227"/>
      <c r="B1794" s="227"/>
      <c r="C1794" s="227"/>
      <c r="D1794" s="227"/>
      <c r="E1794" s="227"/>
      <c r="F1794" s="227"/>
    </row>
    <row r="1795">
      <c r="A1795" s="227"/>
      <c r="B1795" s="227"/>
      <c r="C1795" s="227"/>
      <c r="D1795" s="227"/>
      <c r="E1795" s="227"/>
      <c r="F1795" s="227"/>
    </row>
    <row r="1796">
      <c r="A1796" s="227"/>
      <c r="B1796" s="227"/>
      <c r="C1796" s="227"/>
      <c r="D1796" s="227"/>
      <c r="E1796" s="227"/>
      <c r="F1796" s="227"/>
    </row>
    <row r="1797">
      <c r="A1797" s="227"/>
      <c r="B1797" s="227"/>
      <c r="C1797" s="227"/>
      <c r="D1797" s="227"/>
      <c r="E1797" s="227"/>
      <c r="F1797" s="227"/>
    </row>
    <row r="1798">
      <c r="A1798" s="227"/>
      <c r="B1798" s="227"/>
      <c r="C1798" s="227"/>
      <c r="D1798" s="227"/>
      <c r="E1798" s="227"/>
      <c r="F1798" s="227"/>
    </row>
    <row r="1799">
      <c r="A1799" s="227"/>
      <c r="B1799" s="227"/>
      <c r="C1799" s="227"/>
      <c r="D1799" s="227"/>
      <c r="E1799" s="227"/>
      <c r="F1799" s="227"/>
    </row>
    <row r="1800">
      <c r="A1800" s="227"/>
      <c r="B1800" s="227"/>
      <c r="C1800" s="227"/>
      <c r="D1800" s="227"/>
      <c r="E1800" s="227"/>
      <c r="F1800" s="227"/>
    </row>
    <row r="1801">
      <c r="A1801" s="227"/>
      <c r="B1801" s="227"/>
      <c r="C1801" s="227"/>
      <c r="D1801" s="227"/>
      <c r="E1801" s="227"/>
      <c r="F1801" s="227"/>
    </row>
    <row r="1802">
      <c r="A1802" s="227"/>
      <c r="B1802" s="227"/>
      <c r="C1802" s="227"/>
      <c r="D1802" s="227"/>
      <c r="E1802" s="227"/>
      <c r="F1802" s="227"/>
    </row>
    <row r="1803">
      <c r="A1803" s="227"/>
      <c r="B1803" s="227"/>
      <c r="C1803" s="227"/>
      <c r="D1803" s="227"/>
      <c r="E1803" s="227"/>
      <c r="F1803" s="227"/>
    </row>
    <row r="1804">
      <c r="A1804" s="227"/>
      <c r="B1804" s="227"/>
      <c r="C1804" s="227"/>
      <c r="D1804" s="227"/>
      <c r="E1804" s="227"/>
      <c r="F1804" s="227"/>
    </row>
    <row r="1805">
      <c r="A1805" s="227"/>
      <c r="B1805" s="227"/>
      <c r="C1805" s="227"/>
      <c r="D1805" s="227"/>
      <c r="E1805" s="227"/>
      <c r="F1805" s="227"/>
    </row>
    <row r="1806">
      <c r="A1806" s="227"/>
      <c r="B1806" s="227"/>
      <c r="C1806" s="227"/>
      <c r="D1806" s="227"/>
      <c r="E1806" s="227"/>
      <c r="F1806" s="227"/>
    </row>
    <row r="1807">
      <c r="A1807" s="227"/>
      <c r="B1807" s="227"/>
      <c r="C1807" s="227"/>
      <c r="D1807" s="227"/>
      <c r="E1807" s="227"/>
      <c r="F1807" s="227"/>
    </row>
    <row r="1808">
      <c r="A1808" s="227"/>
      <c r="B1808" s="227"/>
      <c r="C1808" s="227"/>
      <c r="D1808" s="227"/>
      <c r="E1808" s="227"/>
      <c r="F1808" s="227"/>
    </row>
    <row r="1809">
      <c r="A1809" s="227"/>
      <c r="B1809" s="227"/>
      <c r="C1809" s="227"/>
      <c r="D1809" s="227"/>
      <c r="E1809" s="227"/>
      <c r="F1809" s="227"/>
    </row>
    <row r="1810">
      <c r="A1810" s="227"/>
      <c r="B1810" s="227"/>
      <c r="C1810" s="227"/>
      <c r="D1810" s="227"/>
      <c r="E1810" s="227"/>
      <c r="F1810" s="227"/>
    </row>
    <row r="1811">
      <c r="A1811" s="227"/>
      <c r="B1811" s="227"/>
      <c r="C1811" s="227"/>
      <c r="D1811" s="227"/>
      <c r="E1811" s="227"/>
      <c r="F1811" s="227"/>
    </row>
    <row r="1812">
      <c r="A1812" s="227"/>
      <c r="B1812" s="227"/>
      <c r="C1812" s="227"/>
      <c r="D1812" s="227"/>
      <c r="E1812" s="227"/>
      <c r="F1812" s="227"/>
    </row>
    <row r="1813">
      <c r="A1813" s="227"/>
      <c r="B1813" s="227"/>
      <c r="C1813" s="227"/>
      <c r="D1813" s="227"/>
      <c r="E1813" s="227"/>
      <c r="F1813" s="227"/>
    </row>
    <row r="1814">
      <c r="A1814" s="227"/>
      <c r="B1814" s="227"/>
      <c r="C1814" s="227"/>
      <c r="D1814" s="227"/>
      <c r="E1814" s="227"/>
      <c r="F1814" s="227"/>
    </row>
    <row r="1815">
      <c r="A1815" s="227"/>
      <c r="B1815" s="227"/>
      <c r="C1815" s="227"/>
      <c r="D1815" s="227"/>
      <c r="E1815" s="227"/>
      <c r="F1815" s="227"/>
    </row>
    <row r="1816">
      <c r="A1816" s="227"/>
      <c r="B1816" s="227"/>
      <c r="C1816" s="227"/>
      <c r="D1816" s="227"/>
      <c r="E1816" s="227"/>
      <c r="F1816" s="227"/>
    </row>
    <row r="1817">
      <c r="A1817" s="227"/>
      <c r="B1817" s="227"/>
      <c r="C1817" s="227"/>
      <c r="D1817" s="227"/>
      <c r="E1817" s="227"/>
      <c r="F1817" s="227"/>
    </row>
    <row r="1818">
      <c r="A1818" s="227"/>
      <c r="B1818" s="227"/>
      <c r="C1818" s="227"/>
      <c r="D1818" s="227"/>
      <c r="E1818" s="227"/>
      <c r="F1818" s="227"/>
    </row>
    <row r="1819">
      <c r="A1819" s="227"/>
      <c r="B1819" s="227"/>
      <c r="C1819" s="227"/>
      <c r="D1819" s="227"/>
      <c r="E1819" s="227"/>
      <c r="F1819" s="227"/>
    </row>
    <row r="1820">
      <c r="A1820" s="227"/>
      <c r="B1820" s="227"/>
      <c r="C1820" s="227"/>
      <c r="D1820" s="227"/>
      <c r="E1820" s="227"/>
      <c r="F1820" s="227"/>
    </row>
    <row r="1821">
      <c r="A1821" s="227"/>
      <c r="B1821" s="227"/>
      <c r="C1821" s="227"/>
      <c r="D1821" s="227"/>
      <c r="E1821" s="227"/>
      <c r="F1821" s="227"/>
    </row>
    <row r="1822">
      <c r="A1822" s="227"/>
      <c r="B1822" s="227"/>
      <c r="C1822" s="227"/>
      <c r="D1822" s="227"/>
      <c r="E1822" s="227"/>
      <c r="F1822" s="227"/>
    </row>
    <row r="1823">
      <c r="A1823" s="227"/>
      <c r="B1823" s="227"/>
      <c r="C1823" s="227"/>
      <c r="D1823" s="227"/>
      <c r="E1823" s="227"/>
      <c r="F1823" s="227"/>
    </row>
    <row r="1824">
      <c r="A1824" s="227"/>
      <c r="B1824" s="227"/>
      <c r="C1824" s="227"/>
      <c r="D1824" s="227"/>
      <c r="E1824" s="227"/>
      <c r="F1824" s="227"/>
    </row>
    <row r="1825">
      <c r="A1825" s="227"/>
      <c r="B1825" s="227"/>
      <c r="C1825" s="227"/>
      <c r="D1825" s="227"/>
      <c r="E1825" s="227"/>
      <c r="F1825" s="227"/>
    </row>
    <row r="1826">
      <c r="A1826" s="227"/>
      <c r="B1826" s="227"/>
      <c r="C1826" s="227"/>
      <c r="D1826" s="227"/>
      <c r="E1826" s="227"/>
      <c r="F1826" s="227"/>
    </row>
    <row r="1827">
      <c r="A1827" s="227"/>
      <c r="B1827" s="227"/>
      <c r="C1827" s="227"/>
      <c r="D1827" s="227"/>
      <c r="E1827" s="227"/>
      <c r="F1827" s="227"/>
    </row>
    <row r="1828">
      <c r="A1828" s="227"/>
      <c r="B1828" s="227"/>
      <c r="C1828" s="227"/>
      <c r="D1828" s="227"/>
      <c r="E1828" s="227"/>
      <c r="F1828" s="227"/>
    </row>
    <row r="1829">
      <c r="A1829" s="227"/>
      <c r="B1829" s="227"/>
      <c r="C1829" s="227"/>
      <c r="D1829" s="227"/>
      <c r="E1829" s="227"/>
      <c r="F1829" s="227"/>
    </row>
    <row r="1830">
      <c r="A1830" s="227"/>
      <c r="B1830" s="227"/>
      <c r="C1830" s="227"/>
      <c r="D1830" s="227"/>
      <c r="E1830" s="227"/>
      <c r="F1830" s="227"/>
    </row>
    <row r="1831">
      <c r="A1831" s="227"/>
      <c r="B1831" s="227"/>
      <c r="C1831" s="227"/>
      <c r="D1831" s="227"/>
      <c r="E1831" s="227"/>
      <c r="F1831" s="227"/>
    </row>
    <row r="1832">
      <c r="A1832" s="227"/>
      <c r="B1832" s="227"/>
      <c r="C1832" s="227"/>
      <c r="D1832" s="227"/>
      <c r="E1832" s="227"/>
      <c r="F1832" s="227"/>
    </row>
    <row r="1833">
      <c r="A1833" s="227"/>
      <c r="B1833" s="227"/>
      <c r="C1833" s="227"/>
      <c r="D1833" s="227"/>
      <c r="E1833" s="227"/>
      <c r="F1833" s="227"/>
    </row>
    <row r="1834">
      <c r="A1834" s="227"/>
      <c r="B1834" s="227"/>
      <c r="C1834" s="227"/>
      <c r="D1834" s="227"/>
      <c r="E1834" s="227"/>
      <c r="F1834" s="227"/>
    </row>
    <row r="1835">
      <c r="A1835" s="227"/>
      <c r="B1835" s="227"/>
      <c r="C1835" s="227"/>
      <c r="D1835" s="227"/>
      <c r="E1835" s="227"/>
      <c r="F1835" s="227"/>
    </row>
    <row r="1836">
      <c r="A1836" s="227"/>
      <c r="B1836" s="227"/>
      <c r="C1836" s="227"/>
      <c r="D1836" s="227"/>
      <c r="E1836" s="227"/>
      <c r="F1836" s="227"/>
    </row>
    <row r="1837">
      <c r="A1837" s="227"/>
      <c r="B1837" s="227"/>
      <c r="C1837" s="227"/>
      <c r="D1837" s="227"/>
      <c r="E1837" s="227"/>
      <c r="F1837" s="227"/>
    </row>
    <row r="1838">
      <c r="A1838" s="227"/>
      <c r="B1838" s="227"/>
      <c r="C1838" s="227"/>
      <c r="D1838" s="227"/>
      <c r="E1838" s="227"/>
      <c r="F1838" s="227"/>
    </row>
    <row r="1839">
      <c r="A1839" s="227"/>
      <c r="B1839" s="227"/>
      <c r="C1839" s="227"/>
      <c r="D1839" s="227"/>
      <c r="E1839" s="227"/>
      <c r="F1839" s="227"/>
    </row>
    <row r="1840">
      <c r="A1840" s="227"/>
      <c r="B1840" s="227"/>
      <c r="C1840" s="227"/>
      <c r="D1840" s="227"/>
      <c r="E1840" s="227"/>
      <c r="F1840" s="227"/>
    </row>
    <row r="1841">
      <c r="A1841" s="227"/>
      <c r="B1841" s="227"/>
      <c r="C1841" s="227"/>
      <c r="D1841" s="227"/>
      <c r="E1841" s="227"/>
      <c r="F1841" s="227"/>
    </row>
    <row r="1842">
      <c r="A1842" s="227"/>
      <c r="B1842" s="227"/>
      <c r="C1842" s="227"/>
      <c r="D1842" s="227"/>
      <c r="E1842" s="227"/>
      <c r="F1842" s="227"/>
    </row>
    <row r="1843">
      <c r="A1843" s="227"/>
      <c r="B1843" s="227"/>
      <c r="C1843" s="227"/>
      <c r="D1843" s="227"/>
      <c r="E1843" s="227"/>
      <c r="F1843" s="227"/>
    </row>
    <row r="1844">
      <c r="A1844" s="227"/>
      <c r="B1844" s="227"/>
      <c r="C1844" s="227"/>
      <c r="D1844" s="227"/>
      <c r="E1844" s="227"/>
      <c r="F1844" s="227"/>
    </row>
    <row r="1845">
      <c r="A1845" s="227"/>
      <c r="B1845" s="227"/>
      <c r="C1845" s="227"/>
      <c r="D1845" s="227"/>
      <c r="E1845" s="227"/>
      <c r="F1845" s="227"/>
    </row>
    <row r="1846">
      <c r="A1846" s="227"/>
      <c r="B1846" s="227"/>
      <c r="C1846" s="227"/>
      <c r="D1846" s="227"/>
      <c r="E1846" s="227"/>
      <c r="F1846" s="227"/>
    </row>
    <row r="1847">
      <c r="A1847" s="227"/>
      <c r="B1847" s="227"/>
      <c r="C1847" s="227"/>
      <c r="D1847" s="227"/>
      <c r="E1847" s="227"/>
      <c r="F1847" s="227"/>
    </row>
    <row r="1848">
      <c r="A1848" s="227"/>
      <c r="B1848" s="227"/>
      <c r="C1848" s="227"/>
      <c r="D1848" s="227"/>
      <c r="E1848" s="227"/>
      <c r="F1848" s="227"/>
    </row>
    <row r="1849">
      <c r="A1849" s="227"/>
      <c r="B1849" s="227"/>
      <c r="C1849" s="227"/>
      <c r="D1849" s="227"/>
      <c r="E1849" s="227"/>
      <c r="F1849" s="227"/>
    </row>
    <row r="1850">
      <c r="A1850" s="227"/>
      <c r="B1850" s="227"/>
      <c r="C1850" s="227"/>
      <c r="D1850" s="227"/>
      <c r="E1850" s="227"/>
      <c r="F1850" s="227"/>
    </row>
    <row r="1851">
      <c r="A1851" s="227"/>
      <c r="B1851" s="227"/>
      <c r="C1851" s="227"/>
      <c r="D1851" s="227"/>
      <c r="E1851" s="227"/>
      <c r="F1851" s="227"/>
    </row>
    <row r="1852">
      <c r="A1852" s="227"/>
      <c r="B1852" s="227"/>
      <c r="C1852" s="227"/>
      <c r="D1852" s="227"/>
      <c r="E1852" s="227"/>
      <c r="F1852" s="227"/>
    </row>
    <row r="1853">
      <c r="A1853" s="227"/>
      <c r="B1853" s="227"/>
      <c r="C1853" s="227"/>
      <c r="D1853" s="227"/>
      <c r="E1853" s="227"/>
      <c r="F1853" s="227"/>
    </row>
    <row r="1854">
      <c r="A1854" s="227"/>
      <c r="B1854" s="227"/>
      <c r="C1854" s="227"/>
      <c r="D1854" s="227"/>
      <c r="E1854" s="227"/>
      <c r="F1854" s="227"/>
    </row>
    <row r="1855">
      <c r="A1855" s="227"/>
      <c r="B1855" s="227"/>
      <c r="C1855" s="227"/>
      <c r="D1855" s="227"/>
      <c r="E1855" s="227"/>
      <c r="F1855" s="227"/>
    </row>
    <row r="1856">
      <c r="A1856" s="227"/>
      <c r="B1856" s="227"/>
      <c r="C1856" s="227"/>
      <c r="D1856" s="227"/>
      <c r="E1856" s="227"/>
      <c r="F1856" s="227"/>
    </row>
    <row r="1857">
      <c r="A1857" s="227"/>
      <c r="B1857" s="227"/>
      <c r="C1857" s="227"/>
      <c r="D1857" s="227"/>
      <c r="E1857" s="227"/>
      <c r="F1857" s="227"/>
    </row>
    <row r="1858">
      <c r="A1858" s="227"/>
      <c r="B1858" s="227"/>
      <c r="C1858" s="227"/>
      <c r="D1858" s="227"/>
      <c r="E1858" s="227"/>
      <c r="F1858" s="227"/>
    </row>
    <row r="1859">
      <c r="A1859" s="227"/>
      <c r="B1859" s="227"/>
      <c r="C1859" s="227"/>
      <c r="D1859" s="227"/>
      <c r="E1859" s="227"/>
      <c r="F1859" s="227"/>
    </row>
    <row r="1860">
      <c r="A1860" s="227"/>
      <c r="B1860" s="227"/>
      <c r="C1860" s="227"/>
      <c r="D1860" s="227"/>
      <c r="E1860" s="227"/>
      <c r="F1860" s="227"/>
    </row>
    <row r="1861">
      <c r="A1861" s="227"/>
      <c r="B1861" s="227"/>
      <c r="C1861" s="227"/>
      <c r="D1861" s="227"/>
      <c r="E1861" s="227"/>
      <c r="F1861" s="227"/>
    </row>
    <row r="1862">
      <c r="A1862" s="227"/>
      <c r="B1862" s="227"/>
      <c r="C1862" s="227"/>
      <c r="D1862" s="227"/>
      <c r="E1862" s="227"/>
      <c r="F1862" s="227"/>
    </row>
    <row r="1863">
      <c r="A1863" s="227"/>
      <c r="B1863" s="227"/>
      <c r="C1863" s="227"/>
      <c r="D1863" s="227"/>
      <c r="E1863" s="227"/>
      <c r="F1863" s="227"/>
    </row>
    <row r="1864">
      <c r="A1864" s="227"/>
      <c r="B1864" s="227"/>
      <c r="C1864" s="227"/>
      <c r="D1864" s="227"/>
      <c r="E1864" s="227"/>
      <c r="F1864" s="227"/>
    </row>
    <row r="1865">
      <c r="A1865" s="227"/>
      <c r="B1865" s="227"/>
      <c r="C1865" s="227"/>
      <c r="D1865" s="227"/>
      <c r="E1865" s="227"/>
      <c r="F1865" s="227"/>
    </row>
    <row r="1866">
      <c r="A1866" s="227"/>
      <c r="B1866" s="227"/>
      <c r="C1866" s="227"/>
      <c r="D1866" s="227"/>
      <c r="E1866" s="227"/>
      <c r="F1866" s="227"/>
    </row>
    <row r="1867">
      <c r="A1867" s="227"/>
      <c r="B1867" s="227"/>
      <c r="C1867" s="227"/>
      <c r="D1867" s="227"/>
      <c r="E1867" s="227"/>
      <c r="F1867" s="227"/>
    </row>
    <row r="1868">
      <c r="A1868" s="227"/>
      <c r="B1868" s="227"/>
      <c r="C1868" s="227"/>
      <c r="D1868" s="227"/>
      <c r="E1868" s="227"/>
      <c r="F1868" s="227"/>
    </row>
    <row r="1869">
      <c r="A1869" s="227"/>
      <c r="B1869" s="227"/>
      <c r="C1869" s="227"/>
      <c r="D1869" s="227"/>
      <c r="E1869" s="227"/>
      <c r="F1869" s="227"/>
    </row>
    <row r="1870">
      <c r="A1870" s="227"/>
      <c r="B1870" s="227"/>
      <c r="C1870" s="227"/>
      <c r="D1870" s="227"/>
      <c r="E1870" s="227"/>
      <c r="F1870" s="227"/>
    </row>
    <row r="1871">
      <c r="A1871" s="227"/>
      <c r="B1871" s="227"/>
      <c r="C1871" s="227"/>
      <c r="D1871" s="227"/>
      <c r="E1871" s="227"/>
      <c r="F1871" s="227"/>
    </row>
    <row r="1872">
      <c r="A1872" s="227"/>
      <c r="B1872" s="227"/>
      <c r="C1872" s="227"/>
      <c r="D1872" s="227"/>
      <c r="E1872" s="227"/>
      <c r="F1872" s="227"/>
    </row>
    <row r="1873">
      <c r="A1873" s="227"/>
      <c r="B1873" s="227"/>
      <c r="C1873" s="227"/>
      <c r="D1873" s="227"/>
      <c r="E1873" s="227"/>
      <c r="F1873" s="227"/>
    </row>
    <row r="1874">
      <c r="A1874" s="227"/>
      <c r="B1874" s="227"/>
      <c r="C1874" s="227"/>
      <c r="D1874" s="227"/>
      <c r="E1874" s="227"/>
      <c r="F1874" s="227"/>
    </row>
    <row r="1875">
      <c r="A1875" s="227"/>
      <c r="B1875" s="227"/>
      <c r="C1875" s="227"/>
      <c r="D1875" s="227"/>
      <c r="E1875" s="227"/>
      <c r="F1875" s="227"/>
    </row>
    <row r="1876">
      <c r="A1876" s="227"/>
      <c r="B1876" s="227"/>
      <c r="C1876" s="227"/>
      <c r="D1876" s="227"/>
      <c r="E1876" s="227"/>
      <c r="F1876" s="227"/>
    </row>
    <row r="1877">
      <c r="A1877" s="227"/>
      <c r="B1877" s="227"/>
      <c r="C1877" s="227"/>
      <c r="D1877" s="227"/>
      <c r="E1877" s="227"/>
      <c r="F1877" s="227"/>
    </row>
    <row r="1878">
      <c r="A1878" s="227"/>
      <c r="B1878" s="227"/>
      <c r="C1878" s="227"/>
      <c r="D1878" s="227"/>
      <c r="E1878" s="227"/>
      <c r="F1878" s="227"/>
    </row>
    <row r="1879">
      <c r="A1879" s="227"/>
      <c r="B1879" s="227"/>
      <c r="C1879" s="227"/>
      <c r="D1879" s="227"/>
      <c r="E1879" s="227"/>
      <c r="F1879" s="227"/>
    </row>
    <row r="1880">
      <c r="A1880" s="227"/>
      <c r="B1880" s="227"/>
      <c r="C1880" s="227"/>
      <c r="D1880" s="227"/>
      <c r="E1880" s="227"/>
      <c r="F1880" s="227"/>
    </row>
    <row r="1881">
      <c r="A1881" s="227"/>
      <c r="B1881" s="227"/>
      <c r="C1881" s="227"/>
      <c r="D1881" s="227"/>
      <c r="E1881" s="227"/>
      <c r="F1881" s="227"/>
    </row>
    <row r="1882">
      <c r="A1882" s="227"/>
      <c r="B1882" s="227"/>
      <c r="C1882" s="227"/>
      <c r="D1882" s="227"/>
      <c r="E1882" s="227"/>
      <c r="F1882" s="227"/>
    </row>
    <row r="1883">
      <c r="A1883" s="227"/>
      <c r="B1883" s="227"/>
      <c r="C1883" s="227"/>
      <c r="D1883" s="227"/>
      <c r="E1883" s="227"/>
      <c r="F1883" s="227"/>
    </row>
    <row r="1884">
      <c r="A1884" s="227"/>
      <c r="B1884" s="227"/>
      <c r="C1884" s="227"/>
      <c r="D1884" s="227"/>
      <c r="E1884" s="227"/>
      <c r="F1884" s="227"/>
    </row>
    <row r="1885">
      <c r="A1885" s="227"/>
      <c r="B1885" s="227"/>
      <c r="C1885" s="227"/>
      <c r="D1885" s="227"/>
      <c r="E1885" s="227"/>
      <c r="F1885" s="227"/>
    </row>
    <row r="1886">
      <c r="A1886" s="227"/>
      <c r="B1886" s="227"/>
      <c r="C1886" s="227"/>
      <c r="D1886" s="227"/>
      <c r="E1886" s="227"/>
      <c r="F1886" s="227"/>
    </row>
    <row r="1887">
      <c r="A1887" s="227"/>
      <c r="B1887" s="227"/>
      <c r="C1887" s="227"/>
      <c r="D1887" s="227"/>
      <c r="E1887" s="227"/>
      <c r="F1887" s="227"/>
    </row>
    <row r="1888">
      <c r="A1888" s="227"/>
      <c r="B1888" s="227"/>
      <c r="C1888" s="227"/>
      <c r="D1888" s="227"/>
      <c r="E1888" s="227"/>
      <c r="F1888" s="227"/>
    </row>
    <row r="1889">
      <c r="A1889" s="227"/>
      <c r="B1889" s="227"/>
      <c r="C1889" s="227"/>
      <c r="D1889" s="227"/>
      <c r="E1889" s="227"/>
      <c r="F1889" s="227"/>
    </row>
    <row r="1890">
      <c r="A1890" s="227"/>
      <c r="B1890" s="227"/>
      <c r="C1890" s="227"/>
      <c r="D1890" s="227"/>
      <c r="E1890" s="227"/>
      <c r="F1890" s="227"/>
    </row>
    <row r="1891">
      <c r="A1891" s="227"/>
      <c r="B1891" s="227"/>
      <c r="C1891" s="227"/>
      <c r="D1891" s="227"/>
      <c r="E1891" s="227"/>
      <c r="F1891" s="227"/>
    </row>
    <row r="1892">
      <c r="A1892" s="227"/>
      <c r="B1892" s="227"/>
      <c r="C1892" s="227"/>
      <c r="D1892" s="227"/>
      <c r="E1892" s="227"/>
      <c r="F1892" s="227"/>
    </row>
    <row r="1893">
      <c r="A1893" s="227"/>
      <c r="B1893" s="227"/>
      <c r="C1893" s="227"/>
      <c r="D1893" s="227"/>
      <c r="E1893" s="227"/>
      <c r="F1893" s="227"/>
    </row>
    <row r="1894">
      <c r="A1894" s="227"/>
      <c r="B1894" s="227"/>
      <c r="C1894" s="227"/>
      <c r="D1894" s="227"/>
      <c r="E1894" s="227"/>
      <c r="F1894" s="227"/>
    </row>
    <row r="1895">
      <c r="A1895" s="227"/>
      <c r="B1895" s="227"/>
      <c r="C1895" s="227"/>
      <c r="D1895" s="227"/>
      <c r="E1895" s="227"/>
      <c r="F1895" s="227"/>
    </row>
    <row r="1896">
      <c r="A1896" s="227"/>
      <c r="B1896" s="227"/>
      <c r="C1896" s="227"/>
      <c r="D1896" s="227"/>
      <c r="E1896" s="227"/>
      <c r="F1896" s="227"/>
    </row>
    <row r="1897">
      <c r="A1897" s="227"/>
      <c r="B1897" s="227"/>
      <c r="C1897" s="227"/>
      <c r="D1897" s="227"/>
      <c r="E1897" s="227"/>
      <c r="F1897" s="227"/>
    </row>
    <row r="1898">
      <c r="A1898" s="227"/>
      <c r="B1898" s="227"/>
      <c r="C1898" s="227"/>
      <c r="D1898" s="227"/>
      <c r="E1898" s="227"/>
      <c r="F1898" s="227"/>
    </row>
    <row r="1899">
      <c r="A1899" s="227"/>
      <c r="B1899" s="227"/>
      <c r="C1899" s="227"/>
      <c r="D1899" s="227"/>
      <c r="E1899" s="227"/>
      <c r="F1899" s="227"/>
    </row>
    <row r="1900">
      <c r="A1900" s="227"/>
      <c r="B1900" s="227"/>
      <c r="C1900" s="227"/>
      <c r="D1900" s="227"/>
      <c r="E1900" s="227"/>
      <c r="F1900" s="227"/>
    </row>
    <row r="1901">
      <c r="A1901" s="227"/>
      <c r="B1901" s="227"/>
      <c r="C1901" s="227"/>
      <c r="D1901" s="227"/>
      <c r="E1901" s="227"/>
      <c r="F1901" s="227"/>
    </row>
    <row r="1902">
      <c r="A1902" s="227"/>
      <c r="B1902" s="227"/>
      <c r="C1902" s="227"/>
      <c r="D1902" s="227"/>
      <c r="E1902" s="227"/>
      <c r="F1902" s="227"/>
    </row>
    <row r="1903">
      <c r="A1903" s="227"/>
      <c r="B1903" s="227"/>
      <c r="C1903" s="227"/>
      <c r="D1903" s="227"/>
      <c r="E1903" s="227"/>
      <c r="F1903" s="227"/>
    </row>
    <row r="1904">
      <c r="A1904" s="227"/>
      <c r="B1904" s="227"/>
      <c r="C1904" s="227"/>
      <c r="D1904" s="227"/>
      <c r="E1904" s="227"/>
      <c r="F1904" s="227"/>
    </row>
    <row r="1905">
      <c r="A1905" s="227"/>
      <c r="B1905" s="227"/>
      <c r="C1905" s="227"/>
      <c r="D1905" s="227"/>
      <c r="E1905" s="227"/>
      <c r="F1905" s="227"/>
    </row>
    <row r="1906">
      <c r="A1906" s="227"/>
      <c r="B1906" s="227"/>
      <c r="C1906" s="227"/>
      <c r="D1906" s="227"/>
      <c r="E1906" s="227"/>
      <c r="F1906" s="227"/>
    </row>
    <row r="1907">
      <c r="A1907" s="227"/>
      <c r="B1907" s="227"/>
      <c r="C1907" s="227"/>
      <c r="D1907" s="227"/>
      <c r="E1907" s="227"/>
      <c r="F1907" s="227"/>
    </row>
    <row r="1908">
      <c r="A1908" s="227"/>
      <c r="B1908" s="227"/>
      <c r="C1908" s="227"/>
      <c r="D1908" s="227"/>
      <c r="E1908" s="227"/>
      <c r="F1908" s="227"/>
    </row>
    <row r="1909">
      <c r="A1909" s="227"/>
      <c r="B1909" s="227"/>
      <c r="C1909" s="227"/>
      <c r="D1909" s="227"/>
      <c r="E1909" s="227"/>
      <c r="F1909" s="227"/>
    </row>
    <row r="1910">
      <c r="A1910" s="227"/>
      <c r="B1910" s="227"/>
      <c r="C1910" s="227"/>
      <c r="D1910" s="227"/>
      <c r="E1910" s="227"/>
      <c r="F1910" s="227"/>
    </row>
    <row r="1911">
      <c r="A1911" s="227"/>
      <c r="B1911" s="227"/>
      <c r="C1911" s="227"/>
      <c r="D1911" s="227"/>
      <c r="E1911" s="227"/>
      <c r="F1911" s="227"/>
    </row>
    <row r="1912">
      <c r="A1912" s="227"/>
      <c r="B1912" s="227"/>
      <c r="C1912" s="227"/>
      <c r="D1912" s="227"/>
      <c r="E1912" s="227"/>
      <c r="F1912" s="227"/>
    </row>
    <row r="1913">
      <c r="A1913" s="227"/>
      <c r="B1913" s="227"/>
      <c r="C1913" s="227"/>
      <c r="D1913" s="227"/>
      <c r="E1913" s="227"/>
      <c r="F1913" s="227"/>
    </row>
    <row r="1914">
      <c r="A1914" s="227"/>
      <c r="B1914" s="227"/>
      <c r="C1914" s="227"/>
      <c r="D1914" s="227"/>
      <c r="E1914" s="227"/>
      <c r="F1914" s="227"/>
    </row>
    <row r="1915">
      <c r="A1915" s="227"/>
      <c r="B1915" s="227"/>
      <c r="C1915" s="227"/>
      <c r="D1915" s="227"/>
      <c r="E1915" s="227"/>
      <c r="F1915" s="227"/>
    </row>
    <row r="1916">
      <c r="A1916" s="227"/>
      <c r="B1916" s="227"/>
      <c r="C1916" s="227"/>
      <c r="D1916" s="227"/>
      <c r="E1916" s="227"/>
      <c r="F1916" s="227"/>
    </row>
    <row r="1917">
      <c r="A1917" s="227"/>
      <c r="B1917" s="227"/>
      <c r="C1917" s="227"/>
      <c r="D1917" s="227"/>
      <c r="E1917" s="227"/>
      <c r="F1917" s="227"/>
    </row>
    <row r="1918">
      <c r="A1918" s="227"/>
      <c r="B1918" s="227"/>
      <c r="C1918" s="227"/>
      <c r="D1918" s="227"/>
      <c r="E1918" s="227"/>
      <c r="F1918" s="227"/>
    </row>
    <row r="1919">
      <c r="A1919" s="227"/>
      <c r="B1919" s="227"/>
      <c r="C1919" s="227"/>
      <c r="D1919" s="227"/>
      <c r="E1919" s="227"/>
      <c r="F1919" s="227"/>
    </row>
    <row r="1920">
      <c r="A1920" s="227"/>
      <c r="B1920" s="227"/>
      <c r="C1920" s="227"/>
      <c r="D1920" s="227"/>
      <c r="E1920" s="227"/>
      <c r="F1920" s="227"/>
    </row>
    <row r="1921">
      <c r="A1921" s="227"/>
      <c r="B1921" s="227"/>
      <c r="C1921" s="227"/>
      <c r="D1921" s="227"/>
      <c r="E1921" s="227"/>
      <c r="F1921" s="227"/>
    </row>
    <row r="1922">
      <c r="A1922" s="227"/>
      <c r="B1922" s="227"/>
      <c r="C1922" s="227"/>
      <c r="D1922" s="227"/>
      <c r="E1922" s="227"/>
      <c r="F1922" s="227"/>
    </row>
    <row r="1923">
      <c r="A1923" s="227"/>
      <c r="B1923" s="227"/>
      <c r="C1923" s="227"/>
      <c r="D1923" s="227"/>
      <c r="E1923" s="227"/>
      <c r="F1923" s="227"/>
    </row>
    <row r="1924">
      <c r="A1924" s="227"/>
      <c r="B1924" s="227"/>
      <c r="C1924" s="227"/>
      <c r="D1924" s="227"/>
      <c r="E1924" s="227"/>
      <c r="F1924" s="227"/>
    </row>
    <row r="1925">
      <c r="A1925" s="227"/>
      <c r="B1925" s="227"/>
      <c r="C1925" s="227"/>
      <c r="D1925" s="227"/>
      <c r="E1925" s="227"/>
      <c r="F1925" s="227"/>
    </row>
    <row r="1926">
      <c r="A1926" s="227"/>
      <c r="B1926" s="227"/>
      <c r="C1926" s="227"/>
      <c r="D1926" s="227"/>
      <c r="E1926" s="227"/>
      <c r="F1926" s="227"/>
    </row>
    <row r="1927">
      <c r="A1927" s="227"/>
      <c r="B1927" s="227"/>
      <c r="C1927" s="227"/>
      <c r="D1927" s="227"/>
      <c r="E1927" s="227"/>
      <c r="F1927" s="227"/>
    </row>
    <row r="1928">
      <c r="A1928" s="227"/>
      <c r="B1928" s="227"/>
      <c r="C1928" s="227"/>
      <c r="D1928" s="227"/>
      <c r="E1928" s="227"/>
      <c r="F1928" s="227"/>
    </row>
    <row r="1929">
      <c r="A1929" s="227"/>
      <c r="B1929" s="227"/>
      <c r="C1929" s="227"/>
      <c r="D1929" s="227"/>
      <c r="E1929" s="227"/>
      <c r="F1929" s="227"/>
    </row>
    <row r="1930">
      <c r="A1930" s="227"/>
      <c r="B1930" s="227"/>
      <c r="C1930" s="227"/>
      <c r="D1930" s="227"/>
      <c r="E1930" s="227"/>
      <c r="F1930" s="227"/>
    </row>
    <row r="1931">
      <c r="A1931" s="227"/>
      <c r="B1931" s="227"/>
      <c r="C1931" s="227"/>
      <c r="D1931" s="227"/>
      <c r="E1931" s="227"/>
      <c r="F1931" s="227"/>
    </row>
    <row r="1932">
      <c r="A1932" s="227"/>
      <c r="B1932" s="227"/>
      <c r="C1932" s="227"/>
      <c r="D1932" s="227"/>
      <c r="E1932" s="227"/>
      <c r="F1932" s="227"/>
    </row>
    <row r="1933">
      <c r="A1933" s="227"/>
      <c r="B1933" s="227"/>
      <c r="C1933" s="227"/>
      <c r="D1933" s="227"/>
      <c r="E1933" s="227"/>
      <c r="F1933" s="227"/>
    </row>
    <row r="1934">
      <c r="A1934" s="227"/>
      <c r="B1934" s="227"/>
      <c r="C1934" s="227"/>
      <c r="D1934" s="227"/>
      <c r="E1934" s="227"/>
      <c r="F1934" s="227"/>
    </row>
    <row r="1935">
      <c r="A1935" s="227"/>
      <c r="B1935" s="227"/>
      <c r="C1935" s="227"/>
      <c r="D1935" s="227"/>
      <c r="E1935" s="227"/>
      <c r="F1935" s="227"/>
    </row>
    <row r="1936">
      <c r="A1936" s="227"/>
      <c r="B1936" s="227"/>
      <c r="C1936" s="227"/>
      <c r="D1936" s="227"/>
      <c r="E1936" s="227"/>
      <c r="F1936" s="227"/>
    </row>
    <row r="1937">
      <c r="A1937" s="227"/>
      <c r="B1937" s="227"/>
      <c r="C1937" s="227"/>
      <c r="D1937" s="227"/>
      <c r="E1937" s="227"/>
      <c r="F1937" s="227"/>
    </row>
    <row r="1938">
      <c r="A1938" s="227"/>
      <c r="B1938" s="227"/>
      <c r="C1938" s="227"/>
      <c r="D1938" s="227"/>
      <c r="E1938" s="227"/>
      <c r="F1938" s="227"/>
    </row>
    <row r="1939">
      <c r="A1939" s="227"/>
      <c r="B1939" s="227"/>
      <c r="C1939" s="227"/>
      <c r="D1939" s="227"/>
      <c r="E1939" s="227"/>
      <c r="F1939" s="227"/>
    </row>
    <row r="1940">
      <c r="A1940" s="227"/>
      <c r="B1940" s="227"/>
      <c r="C1940" s="227"/>
      <c r="D1940" s="227"/>
      <c r="E1940" s="227"/>
      <c r="F1940" s="227"/>
    </row>
    <row r="1941">
      <c r="A1941" s="227"/>
      <c r="B1941" s="227"/>
      <c r="C1941" s="227"/>
      <c r="D1941" s="227"/>
      <c r="E1941" s="227"/>
      <c r="F1941" s="227"/>
    </row>
    <row r="1942">
      <c r="A1942" s="227"/>
      <c r="B1942" s="227"/>
      <c r="C1942" s="227"/>
      <c r="D1942" s="227"/>
      <c r="E1942" s="227"/>
      <c r="F1942" s="227"/>
    </row>
    <row r="1943">
      <c r="A1943" s="227"/>
      <c r="B1943" s="227"/>
      <c r="C1943" s="227"/>
      <c r="D1943" s="227"/>
      <c r="E1943" s="227"/>
      <c r="F1943" s="227"/>
    </row>
    <row r="1944">
      <c r="A1944" s="227"/>
      <c r="B1944" s="227"/>
      <c r="C1944" s="227"/>
      <c r="D1944" s="227"/>
      <c r="E1944" s="227"/>
      <c r="F1944" s="227"/>
    </row>
    <row r="1945">
      <c r="A1945" s="227"/>
      <c r="B1945" s="227"/>
      <c r="C1945" s="227"/>
      <c r="D1945" s="227"/>
      <c r="E1945" s="227"/>
      <c r="F1945" s="227"/>
    </row>
    <row r="1946">
      <c r="A1946" s="227"/>
      <c r="B1946" s="227"/>
      <c r="C1946" s="227"/>
      <c r="D1946" s="227"/>
      <c r="E1946" s="227"/>
      <c r="F1946" s="227"/>
    </row>
    <row r="1947">
      <c r="A1947" s="227"/>
      <c r="B1947" s="227"/>
      <c r="C1947" s="227"/>
      <c r="D1947" s="227"/>
      <c r="E1947" s="227"/>
      <c r="F1947" s="227"/>
    </row>
    <row r="1948">
      <c r="A1948" s="227"/>
      <c r="B1948" s="227"/>
      <c r="C1948" s="227"/>
      <c r="D1948" s="227"/>
      <c r="E1948" s="227"/>
      <c r="F1948" s="227"/>
    </row>
    <row r="1949">
      <c r="A1949" s="227"/>
      <c r="B1949" s="227"/>
      <c r="C1949" s="227"/>
      <c r="D1949" s="227"/>
      <c r="E1949" s="227"/>
      <c r="F1949" s="227"/>
    </row>
    <row r="1950">
      <c r="A1950" s="227"/>
      <c r="B1950" s="227"/>
      <c r="C1950" s="227"/>
      <c r="D1950" s="227"/>
      <c r="E1950" s="227"/>
      <c r="F1950" s="227"/>
    </row>
    <row r="1951">
      <c r="A1951" s="227"/>
      <c r="B1951" s="227"/>
      <c r="C1951" s="227"/>
      <c r="D1951" s="227"/>
      <c r="E1951" s="227"/>
      <c r="F1951" s="227"/>
    </row>
    <row r="1952">
      <c r="A1952" s="227"/>
      <c r="B1952" s="227"/>
      <c r="C1952" s="227"/>
      <c r="D1952" s="227"/>
      <c r="E1952" s="227"/>
      <c r="F1952" s="227"/>
    </row>
    <row r="1953">
      <c r="A1953" s="227"/>
      <c r="B1953" s="227"/>
      <c r="C1953" s="227"/>
      <c r="D1953" s="227"/>
      <c r="E1953" s="227"/>
      <c r="F1953" s="227"/>
    </row>
    <row r="1954">
      <c r="A1954" s="227"/>
      <c r="B1954" s="227"/>
      <c r="C1954" s="227"/>
      <c r="D1954" s="227"/>
      <c r="E1954" s="227"/>
      <c r="F1954" s="227"/>
    </row>
    <row r="1955">
      <c r="A1955" s="227"/>
      <c r="B1955" s="227"/>
      <c r="C1955" s="227"/>
      <c r="D1955" s="227"/>
      <c r="E1955" s="227"/>
      <c r="F1955" s="227"/>
    </row>
    <row r="1956">
      <c r="A1956" s="227"/>
      <c r="B1956" s="227"/>
      <c r="C1956" s="227"/>
      <c r="D1956" s="227"/>
      <c r="E1956" s="227"/>
      <c r="F1956" s="227"/>
    </row>
    <row r="1957">
      <c r="A1957" s="227"/>
      <c r="B1957" s="227"/>
      <c r="C1957" s="227"/>
      <c r="D1957" s="227"/>
      <c r="E1957" s="227"/>
      <c r="F1957" s="227"/>
    </row>
    <row r="1958">
      <c r="A1958" s="227"/>
      <c r="B1958" s="227"/>
      <c r="C1958" s="227"/>
      <c r="D1958" s="227"/>
      <c r="E1958" s="227"/>
      <c r="F1958" s="227"/>
    </row>
    <row r="1959">
      <c r="A1959" s="227"/>
      <c r="B1959" s="227"/>
      <c r="C1959" s="227"/>
      <c r="D1959" s="227"/>
      <c r="E1959" s="227"/>
      <c r="F1959" s="227"/>
    </row>
    <row r="1960">
      <c r="A1960" s="227"/>
      <c r="B1960" s="227"/>
      <c r="C1960" s="227"/>
      <c r="D1960" s="227"/>
      <c r="E1960" s="227"/>
      <c r="F1960" s="227"/>
    </row>
    <row r="1961">
      <c r="A1961" s="227"/>
      <c r="B1961" s="227"/>
      <c r="C1961" s="227"/>
      <c r="D1961" s="227"/>
      <c r="E1961" s="227"/>
      <c r="F1961" s="227"/>
    </row>
    <row r="1962">
      <c r="A1962" s="227"/>
      <c r="B1962" s="227"/>
      <c r="C1962" s="227"/>
      <c r="D1962" s="227"/>
      <c r="E1962" s="227"/>
      <c r="F1962" s="227"/>
    </row>
    <row r="1963">
      <c r="A1963" s="227"/>
      <c r="B1963" s="227"/>
      <c r="C1963" s="227"/>
      <c r="D1963" s="227"/>
      <c r="E1963" s="227"/>
      <c r="F1963" s="227"/>
    </row>
    <row r="1964">
      <c r="A1964" s="227"/>
      <c r="B1964" s="227"/>
      <c r="C1964" s="227"/>
      <c r="D1964" s="227"/>
      <c r="E1964" s="227"/>
      <c r="F1964" s="227"/>
    </row>
    <row r="1965">
      <c r="A1965" s="227"/>
      <c r="B1965" s="227"/>
      <c r="C1965" s="227"/>
      <c r="D1965" s="227"/>
      <c r="E1965" s="227"/>
      <c r="F1965" s="227"/>
    </row>
    <row r="1966">
      <c r="A1966" s="227"/>
      <c r="B1966" s="227"/>
      <c r="C1966" s="227"/>
      <c r="D1966" s="227"/>
      <c r="E1966" s="227"/>
      <c r="F1966" s="227"/>
    </row>
    <row r="1967">
      <c r="A1967" s="227"/>
      <c r="B1967" s="227"/>
      <c r="C1967" s="227"/>
      <c r="D1967" s="227"/>
      <c r="E1967" s="227"/>
      <c r="F1967" s="227"/>
    </row>
    <row r="1968">
      <c r="A1968" s="227"/>
      <c r="B1968" s="227"/>
      <c r="C1968" s="227"/>
      <c r="D1968" s="227"/>
      <c r="E1968" s="227"/>
      <c r="F1968" s="227"/>
    </row>
    <row r="1969">
      <c r="A1969" s="227"/>
      <c r="B1969" s="227"/>
      <c r="C1969" s="227"/>
      <c r="D1969" s="227"/>
      <c r="E1969" s="227"/>
      <c r="F1969" s="227"/>
    </row>
    <row r="1970">
      <c r="A1970" s="227"/>
      <c r="B1970" s="227"/>
      <c r="C1970" s="227"/>
      <c r="D1970" s="227"/>
      <c r="E1970" s="227"/>
      <c r="F1970" s="227"/>
    </row>
    <row r="1971">
      <c r="A1971" s="227"/>
      <c r="B1971" s="227"/>
      <c r="C1971" s="227"/>
      <c r="D1971" s="227"/>
      <c r="E1971" s="227"/>
      <c r="F1971" s="227"/>
    </row>
    <row r="1972">
      <c r="A1972" s="227"/>
      <c r="B1972" s="227"/>
      <c r="C1972" s="227"/>
      <c r="D1972" s="227"/>
      <c r="E1972" s="227"/>
      <c r="F1972" s="227"/>
    </row>
    <row r="1973">
      <c r="A1973" s="227"/>
      <c r="B1973" s="227"/>
      <c r="C1973" s="227"/>
      <c r="D1973" s="227"/>
      <c r="E1973" s="227"/>
      <c r="F1973" s="227"/>
    </row>
    <row r="1974">
      <c r="A1974" s="227"/>
      <c r="B1974" s="227"/>
      <c r="C1974" s="227"/>
      <c r="D1974" s="227"/>
      <c r="E1974" s="227"/>
      <c r="F1974" s="227"/>
    </row>
    <row r="1975">
      <c r="A1975" s="227"/>
      <c r="B1975" s="227"/>
      <c r="C1975" s="227"/>
      <c r="D1975" s="227"/>
      <c r="E1975" s="227"/>
      <c r="F1975" s="227"/>
    </row>
    <row r="1976">
      <c r="A1976" s="227"/>
      <c r="B1976" s="227"/>
      <c r="C1976" s="227"/>
      <c r="D1976" s="227"/>
      <c r="E1976" s="227"/>
      <c r="F1976" s="227"/>
    </row>
    <row r="1977">
      <c r="A1977" s="227"/>
      <c r="B1977" s="227"/>
      <c r="C1977" s="227"/>
      <c r="D1977" s="227"/>
      <c r="E1977" s="227"/>
      <c r="F1977" s="227"/>
    </row>
    <row r="1978">
      <c r="A1978" s="227"/>
      <c r="B1978" s="227"/>
      <c r="C1978" s="227"/>
      <c r="D1978" s="227"/>
      <c r="E1978" s="227"/>
      <c r="F1978" s="227"/>
    </row>
    <row r="1979">
      <c r="A1979" s="227"/>
      <c r="B1979" s="227"/>
      <c r="C1979" s="227"/>
      <c r="D1979" s="227"/>
      <c r="E1979" s="227"/>
      <c r="F1979" s="227"/>
    </row>
    <row r="1980">
      <c r="A1980" s="227"/>
      <c r="B1980" s="227"/>
      <c r="C1980" s="227"/>
      <c r="D1980" s="227"/>
      <c r="E1980" s="227"/>
      <c r="F1980" s="227"/>
    </row>
    <row r="1981">
      <c r="A1981" s="227"/>
      <c r="B1981" s="227"/>
      <c r="C1981" s="227"/>
      <c r="D1981" s="227"/>
      <c r="E1981" s="227"/>
      <c r="F1981" s="227"/>
    </row>
    <row r="1982">
      <c r="A1982" s="227"/>
      <c r="B1982" s="227"/>
      <c r="C1982" s="227"/>
      <c r="D1982" s="227"/>
      <c r="E1982" s="227"/>
      <c r="F1982" s="227"/>
    </row>
    <row r="1983">
      <c r="A1983" s="227"/>
      <c r="B1983" s="227"/>
      <c r="C1983" s="227"/>
      <c r="D1983" s="227"/>
      <c r="E1983" s="227"/>
      <c r="F1983" s="227"/>
    </row>
    <row r="1984">
      <c r="A1984" s="227"/>
      <c r="B1984" s="227"/>
      <c r="C1984" s="227"/>
      <c r="D1984" s="227"/>
      <c r="E1984" s="227"/>
      <c r="F1984" s="227"/>
    </row>
    <row r="1985">
      <c r="A1985" s="227"/>
      <c r="B1985" s="227"/>
      <c r="C1985" s="227"/>
      <c r="D1985" s="227"/>
      <c r="E1985" s="227"/>
      <c r="F1985" s="227"/>
    </row>
    <row r="1986">
      <c r="A1986" s="227"/>
      <c r="B1986" s="227"/>
      <c r="C1986" s="227"/>
      <c r="D1986" s="227"/>
      <c r="E1986" s="227"/>
      <c r="F1986" s="227"/>
    </row>
    <row r="1987">
      <c r="A1987" s="227"/>
      <c r="B1987" s="227"/>
      <c r="C1987" s="227"/>
      <c r="D1987" s="227"/>
      <c r="E1987" s="227"/>
      <c r="F1987" s="227"/>
    </row>
    <row r="1988">
      <c r="A1988" s="227"/>
      <c r="B1988" s="227"/>
      <c r="C1988" s="227"/>
      <c r="D1988" s="227"/>
      <c r="E1988" s="227"/>
      <c r="F1988" s="227"/>
    </row>
    <row r="1989">
      <c r="A1989" s="227"/>
      <c r="B1989" s="227"/>
      <c r="C1989" s="227"/>
      <c r="D1989" s="227"/>
      <c r="E1989" s="227"/>
      <c r="F1989" s="227"/>
    </row>
    <row r="1990">
      <c r="A1990" s="227"/>
      <c r="B1990" s="227"/>
      <c r="C1990" s="227"/>
      <c r="D1990" s="227"/>
      <c r="E1990" s="227"/>
      <c r="F1990" s="227"/>
    </row>
    <row r="1991">
      <c r="A1991" s="227"/>
      <c r="B1991" s="227"/>
      <c r="C1991" s="227"/>
      <c r="D1991" s="227"/>
      <c r="E1991" s="227"/>
      <c r="F1991" s="227"/>
    </row>
    <row r="1992">
      <c r="A1992" s="227"/>
      <c r="B1992" s="227"/>
      <c r="C1992" s="227"/>
      <c r="D1992" s="227"/>
      <c r="E1992" s="227"/>
      <c r="F1992" s="227"/>
    </row>
    <row r="1993">
      <c r="A1993" s="227"/>
      <c r="B1993" s="227"/>
      <c r="C1993" s="227"/>
      <c r="D1993" s="227"/>
      <c r="E1993" s="227"/>
      <c r="F1993" s="227"/>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3" max="3" width="18.13"/>
    <col customWidth="1" min="8" max="8" width="21.88"/>
    <col hidden="1" min="10" max="31" width="12.63"/>
  </cols>
  <sheetData>
    <row r="1">
      <c r="A1" s="309" t="s">
        <v>2155</v>
      </c>
      <c r="B1" s="306"/>
      <c r="C1" s="306"/>
      <c r="D1" s="306"/>
      <c r="E1" s="306"/>
      <c r="F1" s="306"/>
      <c r="G1" s="306"/>
      <c r="H1" s="306"/>
      <c r="I1" s="306"/>
      <c r="J1" s="306"/>
      <c r="K1" s="306"/>
      <c r="L1" s="306"/>
      <c r="M1" s="306"/>
      <c r="N1" s="306"/>
      <c r="O1" s="306"/>
      <c r="P1" s="306"/>
      <c r="Q1" s="306"/>
      <c r="R1" s="306"/>
      <c r="S1" s="306"/>
      <c r="T1" s="306"/>
      <c r="U1" s="306"/>
      <c r="V1" s="306"/>
      <c r="W1" s="306"/>
      <c r="X1" s="306"/>
      <c r="Y1" s="306"/>
      <c r="Z1" s="306"/>
      <c r="AA1" s="306"/>
      <c r="AB1" s="306"/>
      <c r="AC1" s="306"/>
      <c r="AD1" s="306"/>
      <c r="AE1" s="306"/>
    </row>
    <row r="2">
      <c r="A2" s="305" t="s">
        <v>2156</v>
      </c>
      <c r="B2" s="306"/>
      <c r="C2" s="306"/>
      <c r="D2" s="306"/>
      <c r="E2" s="306"/>
      <c r="F2" s="306"/>
      <c r="G2" s="306"/>
      <c r="H2" s="306"/>
      <c r="I2" s="306"/>
      <c r="J2" s="306"/>
      <c r="K2" s="306"/>
      <c r="L2" s="306"/>
      <c r="M2" s="306"/>
      <c r="N2" s="306"/>
      <c r="O2" s="306"/>
      <c r="P2" s="306"/>
      <c r="Q2" s="306"/>
      <c r="R2" s="306"/>
      <c r="S2" s="306"/>
      <c r="T2" s="306"/>
      <c r="U2" s="306"/>
      <c r="V2" s="306"/>
      <c r="W2" s="306"/>
      <c r="X2" s="306"/>
      <c r="Y2" s="306"/>
      <c r="Z2" s="306"/>
      <c r="AA2" s="306"/>
      <c r="AB2" s="306"/>
      <c r="AC2" s="306"/>
      <c r="AD2" s="306"/>
      <c r="AE2" s="306"/>
    </row>
    <row r="3">
      <c r="A3" s="232"/>
      <c r="B3" s="232"/>
      <c r="C3" s="307"/>
      <c r="D3" s="232"/>
      <c r="E3" s="232"/>
      <c r="F3" s="232"/>
      <c r="G3" s="232"/>
      <c r="H3" s="232"/>
      <c r="I3" s="308"/>
      <c r="J3" s="233"/>
      <c r="K3" s="233"/>
      <c r="L3" s="233"/>
      <c r="M3" s="233"/>
      <c r="N3" s="233"/>
      <c r="O3" s="233"/>
      <c r="P3" s="233"/>
      <c r="Q3" s="233"/>
      <c r="R3" s="233"/>
      <c r="S3" s="233"/>
      <c r="T3" s="233"/>
      <c r="U3" s="233"/>
      <c r="V3" s="233"/>
      <c r="W3" s="233"/>
      <c r="X3" s="233"/>
      <c r="Y3" s="233"/>
      <c r="Z3" s="233"/>
      <c r="AA3" s="233"/>
      <c r="AB3" s="233"/>
      <c r="AC3" s="233"/>
      <c r="AD3" s="233"/>
      <c r="AE3" s="233"/>
    </row>
    <row r="4">
      <c r="A4" s="229" t="s">
        <v>2148</v>
      </c>
      <c r="B4" s="229" t="s">
        <v>2157</v>
      </c>
      <c r="C4" s="120" t="s">
        <v>2158</v>
      </c>
      <c r="D4" s="229" t="s">
        <v>183</v>
      </c>
      <c r="E4" s="229" t="s">
        <v>0</v>
      </c>
      <c r="F4" s="229" t="s">
        <v>2159</v>
      </c>
      <c r="G4" s="229" t="s">
        <v>1</v>
      </c>
      <c r="H4" s="229" t="s">
        <v>2160</v>
      </c>
      <c r="I4" s="310" t="s">
        <v>2161</v>
      </c>
      <c r="J4" s="233"/>
      <c r="K4" s="233"/>
      <c r="L4" s="233"/>
      <c r="M4" s="233"/>
      <c r="N4" s="233"/>
      <c r="O4" s="233"/>
      <c r="P4" s="233"/>
      <c r="Q4" s="233"/>
      <c r="R4" s="233"/>
      <c r="S4" s="233"/>
      <c r="T4" s="233"/>
      <c r="U4" s="233"/>
      <c r="V4" s="233"/>
      <c r="W4" s="233"/>
      <c r="X4" s="233"/>
      <c r="Y4" s="233"/>
      <c r="Z4" s="233"/>
      <c r="AA4" s="233"/>
      <c r="AB4" s="233"/>
      <c r="AC4" s="233"/>
      <c r="AD4" s="233"/>
      <c r="AE4" s="233"/>
    </row>
    <row r="5">
      <c r="A5" s="236"/>
      <c r="B5" s="236"/>
      <c r="C5" s="236"/>
      <c r="D5" s="239" t="s">
        <v>23</v>
      </c>
      <c r="E5" s="236"/>
      <c r="F5" s="239" t="s">
        <v>1529</v>
      </c>
      <c r="G5" s="239"/>
      <c r="H5" s="239" t="s">
        <v>1651</v>
      </c>
      <c r="I5" s="236"/>
      <c r="J5" s="227"/>
      <c r="K5" s="227"/>
      <c r="L5" s="227"/>
      <c r="M5" s="227"/>
      <c r="N5" s="227"/>
      <c r="O5" s="227"/>
      <c r="P5" s="227"/>
      <c r="Q5" s="227"/>
      <c r="R5" s="227"/>
      <c r="S5" s="227"/>
      <c r="T5" s="227"/>
      <c r="U5" s="227"/>
      <c r="V5" s="227"/>
      <c r="W5" s="227"/>
      <c r="X5" s="227"/>
      <c r="Y5" s="227"/>
      <c r="Z5" s="227"/>
      <c r="AA5" s="227"/>
      <c r="AB5" s="227"/>
      <c r="AC5" s="227"/>
      <c r="AD5" s="227"/>
      <c r="AE5" s="227"/>
    </row>
    <row r="6">
      <c r="A6" s="236"/>
      <c r="B6" s="236"/>
      <c r="C6" s="234">
        <v>1.0</v>
      </c>
      <c r="D6" s="239" t="s">
        <v>1669</v>
      </c>
      <c r="E6" s="236"/>
      <c r="F6" s="239" t="s">
        <v>934</v>
      </c>
      <c r="G6" s="239"/>
      <c r="H6" s="239" t="s">
        <v>1670</v>
      </c>
      <c r="I6" s="236"/>
      <c r="J6" s="227"/>
      <c r="K6" s="227"/>
      <c r="L6" s="227"/>
      <c r="M6" s="227"/>
      <c r="N6" s="227"/>
      <c r="O6" s="227"/>
      <c r="P6" s="227"/>
      <c r="Q6" s="227"/>
      <c r="R6" s="227"/>
      <c r="S6" s="227"/>
      <c r="T6" s="227"/>
      <c r="U6" s="227"/>
      <c r="V6" s="227"/>
      <c r="W6" s="227"/>
      <c r="X6" s="227"/>
      <c r="Y6" s="227"/>
      <c r="Z6" s="227"/>
      <c r="AA6" s="227"/>
      <c r="AB6" s="227"/>
      <c r="AC6" s="227"/>
      <c r="AD6" s="227"/>
      <c r="AE6" s="227"/>
    </row>
    <row r="7">
      <c r="A7" s="236"/>
      <c r="B7" s="236"/>
      <c r="C7" s="234">
        <v>2.0</v>
      </c>
      <c r="D7" s="239" t="s">
        <v>95</v>
      </c>
      <c r="E7" s="236"/>
      <c r="F7" s="239" t="s">
        <v>934</v>
      </c>
      <c r="G7" s="239"/>
      <c r="H7" s="239" t="s">
        <v>1671</v>
      </c>
      <c r="I7" s="236"/>
      <c r="J7" s="227"/>
      <c r="K7" s="227"/>
      <c r="L7" s="227"/>
      <c r="M7" s="227"/>
      <c r="N7" s="227"/>
      <c r="O7" s="227"/>
      <c r="P7" s="227"/>
      <c r="Q7" s="227"/>
      <c r="R7" s="227"/>
      <c r="S7" s="227"/>
      <c r="T7" s="227"/>
      <c r="U7" s="227"/>
      <c r="V7" s="227"/>
      <c r="W7" s="227"/>
      <c r="X7" s="227"/>
      <c r="Y7" s="227"/>
      <c r="Z7" s="227"/>
      <c r="AA7" s="227"/>
      <c r="AB7" s="227"/>
      <c r="AC7" s="227"/>
      <c r="AD7" s="227"/>
      <c r="AE7" s="227"/>
    </row>
    <row r="8">
      <c r="A8" s="236"/>
      <c r="B8" s="236"/>
      <c r="C8" s="236"/>
      <c r="D8" s="239" t="s">
        <v>2162</v>
      </c>
      <c r="E8" s="234" t="s">
        <v>937</v>
      </c>
      <c r="F8" s="239" t="s">
        <v>1530</v>
      </c>
      <c r="G8" s="239"/>
      <c r="H8" s="239" t="s">
        <v>1672</v>
      </c>
      <c r="I8" s="236"/>
      <c r="J8" s="227"/>
      <c r="K8" s="227"/>
      <c r="L8" s="227"/>
      <c r="M8" s="227"/>
      <c r="N8" s="227"/>
      <c r="O8" s="227"/>
      <c r="P8" s="227"/>
      <c r="Q8" s="227"/>
      <c r="R8" s="227"/>
      <c r="S8" s="227"/>
      <c r="T8" s="227"/>
      <c r="U8" s="227"/>
      <c r="V8" s="227"/>
      <c r="W8" s="227"/>
      <c r="X8" s="227"/>
      <c r="Y8" s="227"/>
      <c r="Z8" s="227"/>
      <c r="AA8" s="227"/>
      <c r="AB8" s="227"/>
      <c r="AC8" s="227"/>
      <c r="AD8" s="227"/>
      <c r="AE8" s="227"/>
    </row>
    <row r="9">
      <c r="A9" s="236"/>
      <c r="B9" s="236"/>
      <c r="C9" s="236"/>
      <c r="D9" s="239" t="s">
        <v>2162</v>
      </c>
      <c r="E9" s="234" t="s">
        <v>954</v>
      </c>
      <c r="F9" s="239" t="s">
        <v>1531</v>
      </c>
      <c r="G9" s="239"/>
      <c r="H9" s="239" t="s">
        <v>1673</v>
      </c>
      <c r="I9" s="236"/>
      <c r="J9" s="227"/>
      <c r="K9" s="227"/>
      <c r="L9" s="227"/>
      <c r="M9" s="227"/>
      <c r="N9" s="227"/>
      <c r="O9" s="227"/>
      <c r="P9" s="227"/>
      <c r="Q9" s="227"/>
      <c r="R9" s="227"/>
      <c r="S9" s="227"/>
      <c r="T9" s="227"/>
      <c r="U9" s="227"/>
      <c r="V9" s="227"/>
      <c r="W9" s="227"/>
      <c r="X9" s="227"/>
      <c r="Y9" s="227"/>
      <c r="Z9" s="227"/>
      <c r="AA9" s="227"/>
      <c r="AB9" s="227"/>
      <c r="AC9" s="227"/>
      <c r="AD9" s="227"/>
      <c r="AE9" s="227"/>
    </row>
    <row r="10">
      <c r="A10" s="236"/>
      <c r="B10" s="236"/>
      <c r="C10" s="236"/>
      <c r="D10" s="239" t="s">
        <v>2162</v>
      </c>
      <c r="E10" s="234" t="s">
        <v>1532</v>
      </c>
      <c r="F10" s="239" t="s">
        <v>1533</v>
      </c>
      <c r="G10" s="239"/>
      <c r="H10" s="239" t="s">
        <v>1677</v>
      </c>
      <c r="I10" s="236"/>
      <c r="J10" s="227"/>
      <c r="K10" s="227"/>
      <c r="L10" s="227"/>
      <c r="M10" s="227"/>
      <c r="N10" s="227"/>
      <c r="O10" s="227"/>
      <c r="P10" s="227"/>
      <c r="Q10" s="227"/>
      <c r="R10" s="227"/>
      <c r="S10" s="227"/>
      <c r="T10" s="227"/>
      <c r="U10" s="227"/>
      <c r="V10" s="227"/>
      <c r="W10" s="227"/>
      <c r="X10" s="227"/>
      <c r="Y10" s="227"/>
      <c r="Z10" s="227"/>
      <c r="AA10" s="227"/>
      <c r="AB10" s="227"/>
      <c r="AC10" s="227"/>
      <c r="AD10" s="227"/>
      <c r="AE10" s="227"/>
    </row>
    <row r="11">
      <c r="A11" s="236"/>
      <c r="B11" s="236"/>
      <c r="C11" s="234">
        <v>1.0</v>
      </c>
      <c r="D11" s="239" t="s">
        <v>2162</v>
      </c>
      <c r="E11" s="234" t="s">
        <v>946</v>
      </c>
      <c r="F11" s="239" t="s">
        <v>1511</v>
      </c>
      <c r="G11" s="239"/>
      <c r="H11" s="239" t="s">
        <v>1678</v>
      </c>
      <c r="I11" s="236"/>
      <c r="J11" s="227"/>
      <c r="K11" s="227"/>
      <c r="L11" s="227"/>
      <c r="M11" s="227"/>
      <c r="N11" s="227"/>
      <c r="O11" s="227"/>
      <c r="P11" s="227"/>
      <c r="Q11" s="227"/>
      <c r="R11" s="227"/>
      <c r="S11" s="227"/>
      <c r="T11" s="227"/>
      <c r="U11" s="227"/>
      <c r="V11" s="227"/>
      <c r="W11" s="227"/>
      <c r="X11" s="227"/>
      <c r="Y11" s="227"/>
      <c r="Z11" s="227"/>
      <c r="AA11" s="227"/>
      <c r="AB11" s="227"/>
      <c r="AC11" s="227"/>
      <c r="AD11" s="227"/>
      <c r="AE11" s="227"/>
    </row>
    <row r="12">
      <c r="A12" s="236"/>
      <c r="B12" s="236"/>
      <c r="C12" s="234">
        <v>2.0</v>
      </c>
      <c r="D12" s="239" t="s">
        <v>2162</v>
      </c>
      <c r="E12" s="234" t="s">
        <v>946</v>
      </c>
      <c r="F12" s="239" t="s">
        <v>1511</v>
      </c>
      <c r="G12" s="239"/>
      <c r="H12" s="239" t="s">
        <v>1679</v>
      </c>
      <c r="I12" s="236"/>
      <c r="J12" s="227"/>
      <c r="K12" s="227"/>
      <c r="L12" s="227"/>
      <c r="M12" s="227"/>
      <c r="N12" s="227"/>
      <c r="O12" s="227"/>
      <c r="P12" s="227"/>
      <c r="Q12" s="227"/>
      <c r="R12" s="227"/>
      <c r="S12" s="227"/>
      <c r="T12" s="227"/>
      <c r="U12" s="227"/>
      <c r="V12" s="227"/>
      <c r="W12" s="227"/>
      <c r="X12" s="227"/>
      <c r="Y12" s="227"/>
      <c r="Z12" s="227"/>
      <c r="AA12" s="227"/>
      <c r="AB12" s="227"/>
      <c r="AC12" s="227"/>
      <c r="AD12" s="227"/>
      <c r="AE12" s="227"/>
    </row>
    <row r="13">
      <c r="A13" s="236"/>
      <c r="B13" s="236"/>
      <c r="C13" s="236"/>
      <c r="D13" s="239" t="s">
        <v>56</v>
      </c>
      <c r="E13" s="234" t="s">
        <v>1680</v>
      </c>
      <c r="F13" s="239" t="s">
        <v>1534</v>
      </c>
      <c r="G13" s="239"/>
      <c r="H13" s="239" t="s">
        <v>140</v>
      </c>
      <c r="I13" s="236"/>
      <c r="J13" s="227"/>
      <c r="K13" s="227"/>
      <c r="L13" s="227"/>
      <c r="M13" s="227"/>
      <c r="N13" s="227"/>
      <c r="O13" s="227"/>
      <c r="P13" s="227"/>
      <c r="Q13" s="227"/>
      <c r="R13" s="227"/>
      <c r="S13" s="227"/>
      <c r="T13" s="227"/>
      <c r="U13" s="227"/>
      <c r="V13" s="227"/>
      <c r="W13" s="227"/>
      <c r="X13" s="227"/>
      <c r="Y13" s="227"/>
      <c r="Z13" s="227"/>
      <c r="AA13" s="227"/>
      <c r="AB13" s="227"/>
      <c r="AC13" s="227"/>
      <c r="AD13" s="227"/>
      <c r="AE13" s="227"/>
    </row>
    <row r="14">
      <c r="A14" s="236"/>
      <c r="B14" s="236"/>
      <c r="C14" s="234">
        <v>1.0</v>
      </c>
      <c r="D14" s="239" t="s">
        <v>2162</v>
      </c>
      <c r="E14" s="234" t="s">
        <v>950</v>
      </c>
      <c r="F14" s="239" t="s">
        <v>968</v>
      </c>
      <c r="G14" s="239"/>
      <c r="H14" s="239" t="s">
        <v>1681</v>
      </c>
      <c r="I14" s="236"/>
      <c r="J14" s="227"/>
      <c r="K14" s="227"/>
      <c r="L14" s="227"/>
      <c r="M14" s="227"/>
      <c r="N14" s="227"/>
      <c r="O14" s="227"/>
      <c r="P14" s="227"/>
      <c r="Q14" s="227"/>
      <c r="R14" s="227"/>
      <c r="S14" s="227"/>
      <c r="T14" s="227"/>
      <c r="U14" s="227"/>
      <c r="V14" s="227"/>
      <c r="W14" s="227"/>
      <c r="X14" s="227"/>
      <c r="Y14" s="227"/>
      <c r="Z14" s="227"/>
      <c r="AA14" s="227"/>
      <c r="AB14" s="227"/>
      <c r="AC14" s="227"/>
      <c r="AD14" s="227"/>
      <c r="AE14" s="227"/>
    </row>
    <row r="15">
      <c r="A15" s="236"/>
      <c r="B15" s="236"/>
      <c r="C15" s="234">
        <v>2.0</v>
      </c>
      <c r="D15" s="239" t="s">
        <v>2162</v>
      </c>
      <c r="E15" s="234" t="s">
        <v>950</v>
      </c>
      <c r="F15" s="239" t="s">
        <v>968</v>
      </c>
      <c r="G15" s="239"/>
      <c r="H15" s="239" t="s">
        <v>1682</v>
      </c>
      <c r="I15" s="236"/>
      <c r="J15" s="227"/>
      <c r="K15" s="227"/>
      <c r="L15" s="227"/>
      <c r="M15" s="227"/>
      <c r="N15" s="227"/>
      <c r="O15" s="227"/>
      <c r="P15" s="227"/>
      <c r="Q15" s="227"/>
      <c r="R15" s="227"/>
      <c r="S15" s="227"/>
      <c r="T15" s="227"/>
      <c r="U15" s="227"/>
      <c r="V15" s="227"/>
      <c r="W15" s="227"/>
      <c r="X15" s="227"/>
      <c r="Y15" s="227"/>
      <c r="Z15" s="227"/>
      <c r="AA15" s="227"/>
      <c r="AB15" s="227"/>
      <c r="AC15" s="227"/>
      <c r="AD15" s="227"/>
      <c r="AE15" s="227"/>
    </row>
    <row r="16">
      <c r="A16" s="236"/>
      <c r="B16" s="236"/>
      <c r="C16" s="236"/>
      <c r="D16" s="239" t="s">
        <v>134</v>
      </c>
      <c r="E16" s="236"/>
      <c r="F16" s="239" t="s">
        <v>1525</v>
      </c>
      <c r="G16" s="239"/>
      <c r="H16" s="239" t="s">
        <v>1688</v>
      </c>
      <c r="I16" s="236"/>
      <c r="J16" s="227"/>
      <c r="K16" s="227"/>
      <c r="L16" s="227"/>
      <c r="M16" s="227"/>
      <c r="N16" s="227"/>
      <c r="O16" s="227"/>
      <c r="P16" s="227"/>
      <c r="Q16" s="227"/>
      <c r="R16" s="227"/>
      <c r="S16" s="227"/>
      <c r="T16" s="227"/>
      <c r="U16" s="227"/>
      <c r="V16" s="227"/>
      <c r="W16" s="227"/>
      <c r="X16" s="227"/>
      <c r="Y16" s="227"/>
      <c r="Z16" s="227"/>
      <c r="AA16" s="227"/>
      <c r="AB16" s="227"/>
      <c r="AC16" s="227"/>
      <c r="AD16" s="227"/>
      <c r="AE16" s="227"/>
    </row>
    <row r="17">
      <c r="A17" s="236"/>
      <c r="B17" s="236"/>
      <c r="C17" s="236"/>
      <c r="D17" s="239" t="s">
        <v>129</v>
      </c>
      <c r="E17" s="236"/>
      <c r="F17" s="239" t="s">
        <v>1535</v>
      </c>
      <c r="G17" s="239"/>
      <c r="H17" s="239" t="s">
        <v>140</v>
      </c>
      <c r="I17" s="236"/>
      <c r="J17" s="227"/>
      <c r="K17" s="227"/>
      <c r="L17" s="227"/>
      <c r="M17" s="227"/>
      <c r="N17" s="227"/>
      <c r="O17" s="227"/>
      <c r="P17" s="227"/>
      <c r="Q17" s="227"/>
      <c r="R17" s="227"/>
      <c r="S17" s="227"/>
      <c r="T17" s="227"/>
      <c r="U17" s="227"/>
      <c r="V17" s="227"/>
      <c r="W17" s="227"/>
      <c r="X17" s="227"/>
      <c r="Y17" s="227"/>
      <c r="Z17" s="227"/>
      <c r="AA17" s="227"/>
      <c r="AB17" s="227"/>
      <c r="AC17" s="227"/>
      <c r="AD17" s="227"/>
      <c r="AE17" s="227"/>
    </row>
    <row r="18">
      <c r="A18" s="236"/>
      <c r="B18" s="236"/>
      <c r="C18" s="236"/>
      <c r="D18" s="239" t="s">
        <v>2162</v>
      </c>
      <c r="E18" s="234" t="s">
        <v>1437</v>
      </c>
      <c r="F18" s="239" t="s">
        <v>1536</v>
      </c>
      <c r="G18" s="239"/>
      <c r="H18" s="239" t="s">
        <v>1691</v>
      </c>
      <c r="I18" s="236"/>
      <c r="J18" s="227"/>
      <c r="K18" s="227"/>
      <c r="L18" s="227"/>
      <c r="M18" s="227"/>
      <c r="N18" s="227"/>
      <c r="O18" s="227"/>
      <c r="P18" s="227"/>
      <c r="Q18" s="227"/>
      <c r="R18" s="227"/>
      <c r="S18" s="227"/>
      <c r="T18" s="227"/>
      <c r="U18" s="227"/>
      <c r="V18" s="227"/>
      <c r="W18" s="227"/>
      <c r="X18" s="227"/>
      <c r="Y18" s="227"/>
      <c r="Z18" s="227"/>
      <c r="AA18" s="227"/>
      <c r="AB18" s="227"/>
      <c r="AC18" s="227"/>
      <c r="AD18" s="227"/>
      <c r="AE18" s="227"/>
    </row>
    <row r="19">
      <c r="A19" s="236"/>
      <c r="B19" s="236"/>
      <c r="C19" s="236"/>
      <c r="D19" s="239" t="s">
        <v>139</v>
      </c>
      <c r="E19" s="236"/>
      <c r="F19" s="239" t="s">
        <v>1537</v>
      </c>
      <c r="G19" s="239"/>
      <c r="H19" s="239" t="s">
        <v>1692</v>
      </c>
      <c r="I19" s="236"/>
      <c r="J19" s="227"/>
      <c r="K19" s="227"/>
      <c r="L19" s="227"/>
      <c r="M19" s="227"/>
      <c r="N19" s="227"/>
      <c r="O19" s="227"/>
      <c r="P19" s="227"/>
      <c r="Q19" s="227"/>
      <c r="R19" s="227"/>
      <c r="S19" s="227"/>
      <c r="T19" s="227"/>
      <c r="U19" s="227"/>
      <c r="V19" s="227"/>
      <c r="W19" s="227"/>
      <c r="X19" s="227"/>
      <c r="Y19" s="227"/>
      <c r="Z19" s="227"/>
      <c r="AA19" s="227"/>
      <c r="AB19" s="227"/>
      <c r="AC19" s="227"/>
      <c r="AD19" s="227"/>
      <c r="AE19" s="227"/>
    </row>
    <row r="20">
      <c r="A20" s="236"/>
      <c r="B20" s="236"/>
      <c r="C20" s="234">
        <v>1.0</v>
      </c>
      <c r="D20" s="239" t="s">
        <v>56</v>
      </c>
      <c r="E20" s="236"/>
      <c r="F20" s="239" t="s">
        <v>1448</v>
      </c>
      <c r="G20" s="239"/>
      <c r="H20" s="239" t="s">
        <v>1693</v>
      </c>
      <c r="I20" s="236"/>
      <c r="J20" s="227"/>
      <c r="K20" s="227"/>
      <c r="L20" s="227"/>
      <c r="M20" s="227"/>
      <c r="N20" s="227"/>
      <c r="O20" s="227"/>
      <c r="P20" s="227"/>
      <c r="Q20" s="227"/>
      <c r="R20" s="227"/>
      <c r="S20" s="227"/>
      <c r="T20" s="227"/>
      <c r="U20" s="227"/>
      <c r="V20" s="227"/>
      <c r="W20" s="227"/>
      <c r="X20" s="227"/>
      <c r="Y20" s="227"/>
      <c r="Z20" s="227"/>
      <c r="AA20" s="227"/>
      <c r="AB20" s="227"/>
      <c r="AC20" s="227"/>
      <c r="AD20" s="227"/>
      <c r="AE20" s="227"/>
    </row>
    <row r="21">
      <c r="A21" s="236"/>
      <c r="B21" s="236"/>
      <c r="C21" s="234">
        <v>2.0</v>
      </c>
      <c r="D21" s="239" t="s">
        <v>56</v>
      </c>
      <c r="E21" s="236"/>
      <c r="F21" s="239" t="s">
        <v>1448</v>
      </c>
      <c r="G21" s="239"/>
      <c r="H21" s="239" t="s">
        <v>140</v>
      </c>
      <c r="I21" s="236"/>
      <c r="J21" s="227"/>
      <c r="K21" s="227"/>
      <c r="L21" s="227"/>
      <c r="M21" s="227"/>
      <c r="N21" s="227"/>
      <c r="O21" s="227"/>
      <c r="P21" s="227"/>
      <c r="Q21" s="227"/>
      <c r="R21" s="227"/>
      <c r="S21" s="227"/>
      <c r="T21" s="227"/>
      <c r="U21" s="227"/>
      <c r="V21" s="227"/>
      <c r="W21" s="227"/>
      <c r="X21" s="227"/>
      <c r="Y21" s="227"/>
      <c r="Z21" s="227"/>
      <c r="AA21" s="227"/>
      <c r="AB21" s="227"/>
      <c r="AC21" s="227"/>
      <c r="AD21" s="227"/>
      <c r="AE21" s="227"/>
    </row>
    <row r="22">
      <c r="A22" s="236"/>
      <c r="B22" s="236"/>
      <c r="C22" s="234">
        <v>1.0</v>
      </c>
      <c r="D22" s="239" t="s">
        <v>129</v>
      </c>
      <c r="E22" s="236"/>
      <c r="F22" s="239" t="s">
        <v>1538</v>
      </c>
      <c r="G22" s="239"/>
      <c r="H22" s="239" t="s">
        <v>1694</v>
      </c>
      <c r="I22" s="236"/>
      <c r="J22" s="227"/>
      <c r="K22" s="227"/>
      <c r="L22" s="227"/>
      <c r="M22" s="227"/>
      <c r="N22" s="227"/>
      <c r="O22" s="227"/>
      <c r="P22" s="227"/>
      <c r="Q22" s="227"/>
      <c r="R22" s="227"/>
      <c r="S22" s="227"/>
      <c r="T22" s="227"/>
      <c r="U22" s="227"/>
      <c r="V22" s="227"/>
      <c r="W22" s="227"/>
      <c r="X22" s="227"/>
      <c r="Y22" s="227"/>
      <c r="Z22" s="227"/>
      <c r="AA22" s="227"/>
      <c r="AB22" s="227"/>
      <c r="AC22" s="227"/>
      <c r="AD22" s="227"/>
      <c r="AE22" s="227"/>
    </row>
    <row r="23">
      <c r="A23" s="236"/>
      <c r="B23" s="236"/>
      <c r="C23" s="234">
        <v>2.0</v>
      </c>
      <c r="D23" s="239" t="s">
        <v>129</v>
      </c>
      <c r="E23" s="236"/>
      <c r="F23" s="239" t="s">
        <v>1538</v>
      </c>
      <c r="G23" s="239"/>
      <c r="H23" s="239" t="s">
        <v>140</v>
      </c>
      <c r="I23" s="236"/>
      <c r="J23" s="227"/>
      <c r="K23" s="227"/>
      <c r="L23" s="227"/>
      <c r="M23" s="227"/>
      <c r="N23" s="227"/>
      <c r="O23" s="227"/>
      <c r="P23" s="227"/>
      <c r="Q23" s="227"/>
      <c r="R23" s="227"/>
      <c r="S23" s="227"/>
      <c r="T23" s="227"/>
      <c r="U23" s="227"/>
      <c r="V23" s="227"/>
      <c r="W23" s="227"/>
      <c r="X23" s="227"/>
      <c r="Y23" s="227"/>
      <c r="Z23" s="227"/>
      <c r="AA23" s="227"/>
      <c r="AB23" s="227"/>
      <c r="AC23" s="227"/>
      <c r="AD23" s="227"/>
      <c r="AE23" s="227"/>
    </row>
    <row r="24">
      <c r="A24" s="236"/>
      <c r="B24" s="236"/>
      <c r="C24" s="236"/>
      <c r="D24" s="239" t="s">
        <v>25</v>
      </c>
      <c r="E24" s="234" t="s">
        <v>1960</v>
      </c>
      <c r="F24" s="239" t="s">
        <v>1565</v>
      </c>
      <c r="G24" s="239"/>
      <c r="H24" s="239" t="s">
        <v>140</v>
      </c>
      <c r="I24" s="236"/>
      <c r="J24" s="227"/>
      <c r="K24" s="227"/>
      <c r="L24" s="227"/>
      <c r="M24" s="227"/>
      <c r="N24" s="227"/>
      <c r="O24" s="227"/>
      <c r="P24" s="227"/>
      <c r="Q24" s="227"/>
      <c r="R24" s="227"/>
      <c r="S24" s="227"/>
      <c r="T24" s="227"/>
      <c r="U24" s="227"/>
      <c r="V24" s="227"/>
      <c r="W24" s="227"/>
      <c r="X24" s="227"/>
      <c r="Y24" s="227"/>
      <c r="Z24" s="227"/>
      <c r="AA24" s="227"/>
      <c r="AB24" s="227"/>
      <c r="AC24" s="227"/>
      <c r="AD24" s="227"/>
      <c r="AE24" s="227"/>
    </row>
    <row r="25">
      <c r="A25" s="236"/>
      <c r="B25" s="236"/>
      <c r="C25" s="236"/>
      <c r="D25" s="239" t="s">
        <v>2162</v>
      </c>
      <c r="E25" s="234" t="s">
        <v>1539</v>
      </c>
      <c r="F25" s="239" t="s">
        <v>1540</v>
      </c>
      <c r="G25" s="239"/>
      <c r="H25" s="239" t="s">
        <v>1898</v>
      </c>
      <c r="I25" s="236"/>
      <c r="J25" s="227"/>
      <c r="K25" s="227"/>
      <c r="L25" s="227"/>
      <c r="M25" s="227"/>
      <c r="N25" s="227"/>
      <c r="O25" s="227"/>
      <c r="P25" s="227"/>
      <c r="Q25" s="227"/>
      <c r="R25" s="227"/>
      <c r="S25" s="227"/>
      <c r="T25" s="227"/>
      <c r="U25" s="227"/>
      <c r="V25" s="227"/>
      <c r="W25" s="227"/>
      <c r="X25" s="227"/>
      <c r="Y25" s="227"/>
      <c r="Z25" s="227"/>
      <c r="AA25" s="227"/>
      <c r="AB25" s="227"/>
      <c r="AC25" s="227"/>
      <c r="AD25" s="227"/>
      <c r="AE25" s="227"/>
    </row>
    <row r="26">
      <c r="A26" s="236"/>
      <c r="B26" s="236"/>
      <c r="C26" s="236"/>
      <c r="D26" s="239" t="s">
        <v>56</v>
      </c>
      <c r="E26" s="234" t="s">
        <v>1899</v>
      </c>
      <c r="F26" s="239" t="s">
        <v>1541</v>
      </c>
      <c r="G26" s="239"/>
      <c r="H26" s="239" t="s">
        <v>140</v>
      </c>
      <c r="I26" s="236"/>
      <c r="J26" s="227"/>
      <c r="K26" s="227"/>
      <c r="L26" s="227"/>
      <c r="M26" s="227"/>
      <c r="N26" s="227"/>
      <c r="O26" s="227"/>
      <c r="P26" s="227"/>
      <c r="Q26" s="227"/>
      <c r="R26" s="227"/>
      <c r="S26" s="227"/>
      <c r="T26" s="227"/>
      <c r="U26" s="227"/>
      <c r="V26" s="227"/>
      <c r="W26" s="227"/>
      <c r="X26" s="227"/>
      <c r="Y26" s="227"/>
      <c r="Z26" s="227"/>
      <c r="AA26" s="227"/>
      <c r="AB26" s="227"/>
      <c r="AC26" s="227"/>
      <c r="AD26" s="227"/>
      <c r="AE26" s="227"/>
    </row>
    <row r="27">
      <c r="A27" s="236"/>
      <c r="B27" s="236"/>
      <c r="C27" s="236"/>
      <c r="D27" s="239" t="s">
        <v>23</v>
      </c>
      <c r="E27" s="236"/>
      <c r="F27" s="239" t="s">
        <v>1542</v>
      </c>
      <c r="G27" s="239"/>
      <c r="H27" s="239" t="s">
        <v>1900</v>
      </c>
      <c r="I27" s="236"/>
      <c r="J27" s="227"/>
      <c r="K27" s="227"/>
      <c r="L27" s="227"/>
      <c r="M27" s="227"/>
      <c r="N27" s="227"/>
      <c r="O27" s="227"/>
      <c r="P27" s="227"/>
      <c r="Q27" s="227"/>
      <c r="R27" s="227"/>
      <c r="S27" s="227"/>
      <c r="T27" s="227"/>
      <c r="U27" s="227"/>
      <c r="V27" s="227"/>
      <c r="W27" s="227"/>
      <c r="X27" s="227"/>
      <c r="Y27" s="227"/>
      <c r="Z27" s="227"/>
      <c r="AA27" s="227"/>
      <c r="AB27" s="227"/>
      <c r="AC27" s="227"/>
      <c r="AD27" s="227"/>
      <c r="AE27" s="227"/>
    </row>
    <row r="28">
      <c r="A28" s="236"/>
      <c r="B28" s="236"/>
      <c r="C28" s="236"/>
      <c r="D28" s="239" t="s">
        <v>2162</v>
      </c>
      <c r="E28" s="234" t="s">
        <v>951</v>
      </c>
      <c r="F28" s="239" t="s">
        <v>1543</v>
      </c>
      <c r="G28" s="239"/>
      <c r="H28" s="239" t="s">
        <v>1901</v>
      </c>
      <c r="I28" s="236"/>
      <c r="J28" s="227"/>
      <c r="K28" s="227"/>
      <c r="L28" s="227"/>
      <c r="M28" s="227"/>
      <c r="N28" s="227"/>
      <c r="O28" s="227"/>
      <c r="P28" s="227"/>
      <c r="Q28" s="227"/>
      <c r="R28" s="227"/>
      <c r="S28" s="227"/>
      <c r="T28" s="227"/>
      <c r="U28" s="227"/>
      <c r="V28" s="227"/>
      <c r="W28" s="227"/>
      <c r="X28" s="227"/>
      <c r="Y28" s="227"/>
      <c r="Z28" s="227"/>
      <c r="AA28" s="227"/>
      <c r="AB28" s="227"/>
      <c r="AC28" s="227"/>
      <c r="AD28" s="227"/>
      <c r="AE28" s="227"/>
    </row>
    <row r="29">
      <c r="A29" s="236"/>
      <c r="B29" s="236"/>
      <c r="C29" s="236"/>
      <c r="D29" s="239" t="s">
        <v>2162</v>
      </c>
      <c r="E29" s="234" t="s">
        <v>950</v>
      </c>
      <c r="F29" s="239" t="s">
        <v>1544</v>
      </c>
      <c r="G29" s="239"/>
      <c r="H29" s="239" t="s">
        <v>1902</v>
      </c>
      <c r="I29" s="236"/>
      <c r="J29" s="227"/>
      <c r="K29" s="227"/>
      <c r="L29" s="227"/>
      <c r="M29" s="227"/>
      <c r="N29" s="227"/>
      <c r="O29" s="227"/>
      <c r="P29" s="227"/>
      <c r="Q29" s="227"/>
      <c r="R29" s="227"/>
      <c r="S29" s="227"/>
      <c r="T29" s="227"/>
      <c r="U29" s="227"/>
      <c r="V29" s="227"/>
      <c r="W29" s="227"/>
      <c r="X29" s="227"/>
      <c r="Y29" s="227"/>
      <c r="Z29" s="227"/>
      <c r="AA29" s="227"/>
      <c r="AB29" s="227"/>
      <c r="AC29" s="227"/>
      <c r="AD29" s="227"/>
      <c r="AE29" s="227"/>
    </row>
    <row r="30">
      <c r="A30" s="236"/>
      <c r="B30" s="236"/>
      <c r="C30" s="236"/>
      <c r="D30" s="239" t="s">
        <v>35</v>
      </c>
      <c r="E30" s="236"/>
      <c r="F30" s="239" t="s">
        <v>1522</v>
      </c>
      <c r="G30" s="239"/>
      <c r="H30" s="239" t="s">
        <v>1912</v>
      </c>
      <c r="I30" s="236"/>
      <c r="J30" s="227"/>
      <c r="K30" s="227"/>
      <c r="L30" s="227"/>
      <c r="M30" s="227"/>
      <c r="N30" s="227"/>
      <c r="O30" s="227"/>
      <c r="P30" s="227"/>
      <c r="Q30" s="227"/>
      <c r="R30" s="227"/>
      <c r="S30" s="227"/>
      <c r="T30" s="227"/>
      <c r="U30" s="227"/>
      <c r="V30" s="227"/>
      <c r="W30" s="227"/>
      <c r="X30" s="227"/>
      <c r="Y30" s="227"/>
      <c r="Z30" s="227"/>
      <c r="AA30" s="227"/>
      <c r="AB30" s="227"/>
      <c r="AC30" s="227"/>
      <c r="AD30" s="227"/>
      <c r="AE30" s="227"/>
    </row>
    <row r="31">
      <c r="A31" s="236"/>
      <c r="B31" s="236"/>
      <c r="C31" s="236"/>
      <c r="D31" s="239" t="s">
        <v>143</v>
      </c>
      <c r="E31" s="236"/>
      <c r="F31" s="239" t="s">
        <v>1545</v>
      </c>
      <c r="G31" s="239"/>
      <c r="H31" s="239" t="s">
        <v>1915</v>
      </c>
      <c r="I31" s="236"/>
      <c r="J31" s="227"/>
      <c r="K31" s="227"/>
      <c r="L31" s="227"/>
      <c r="M31" s="227"/>
      <c r="N31" s="227"/>
      <c r="O31" s="227"/>
      <c r="P31" s="227"/>
      <c r="Q31" s="227"/>
      <c r="R31" s="227"/>
      <c r="S31" s="227"/>
      <c r="T31" s="227"/>
      <c r="U31" s="227"/>
      <c r="V31" s="227"/>
      <c r="W31" s="227"/>
      <c r="X31" s="227"/>
      <c r="Y31" s="227"/>
      <c r="Z31" s="227"/>
      <c r="AA31" s="227"/>
      <c r="AB31" s="227"/>
      <c r="AC31" s="227"/>
      <c r="AD31" s="227"/>
      <c r="AE31" s="227"/>
    </row>
    <row r="32">
      <c r="A32" s="236"/>
      <c r="B32" s="236"/>
      <c r="C32" s="236"/>
      <c r="D32" s="239" t="s">
        <v>2162</v>
      </c>
      <c r="E32" s="234" t="s">
        <v>1532</v>
      </c>
      <c r="F32" s="239" t="s">
        <v>1546</v>
      </c>
      <c r="G32" s="239"/>
      <c r="H32" s="239" t="s">
        <v>1918</v>
      </c>
      <c r="I32" s="236"/>
      <c r="J32" s="227"/>
      <c r="K32" s="227"/>
      <c r="L32" s="227"/>
      <c r="M32" s="227"/>
      <c r="N32" s="227"/>
      <c r="O32" s="227"/>
      <c r="P32" s="227"/>
      <c r="Q32" s="227"/>
      <c r="R32" s="227"/>
      <c r="S32" s="227"/>
      <c r="T32" s="227"/>
      <c r="U32" s="227"/>
      <c r="V32" s="227"/>
      <c r="W32" s="227"/>
      <c r="X32" s="227"/>
      <c r="Y32" s="227"/>
      <c r="Z32" s="227"/>
      <c r="AA32" s="227"/>
      <c r="AB32" s="227"/>
      <c r="AC32" s="227"/>
      <c r="AD32" s="227"/>
      <c r="AE32" s="227"/>
    </row>
    <row r="33">
      <c r="A33" s="236"/>
      <c r="B33" s="236"/>
      <c r="C33" s="236"/>
      <c r="D33" s="239" t="s">
        <v>2162</v>
      </c>
      <c r="E33" s="234" t="s">
        <v>962</v>
      </c>
      <c r="F33" s="239" t="s">
        <v>1547</v>
      </c>
      <c r="G33" s="239"/>
      <c r="H33" s="239" t="s">
        <v>1919</v>
      </c>
      <c r="I33" s="236"/>
      <c r="J33" s="227"/>
      <c r="K33" s="227"/>
      <c r="L33" s="227"/>
      <c r="M33" s="227"/>
      <c r="N33" s="227"/>
      <c r="O33" s="227"/>
      <c r="P33" s="227"/>
      <c r="Q33" s="227"/>
      <c r="R33" s="227"/>
      <c r="S33" s="227"/>
      <c r="T33" s="227"/>
      <c r="U33" s="227"/>
      <c r="V33" s="227"/>
      <c r="W33" s="227"/>
      <c r="X33" s="227"/>
      <c r="Y33" s="227"/>
      <c r="Z33" s="227"/>
      <c r="AA33" s="227"/>
      <c r="AB33" s="227"/>
      <c r="AC33" s="227"/>
      <c r="AD33" s="227"/>
      <c r="AE33" s="227"/>
    </row>
    <row r="34">
      <c r="A34" s="236"/>
      <c r="B34" s="236"/>
      <c r="C34" s="236"/>
      <c r="D34" s="239" t="s">
        <v>134</v>
      </c>
      <c r="E34" s="236"/>
      <c r="F34" s="239" t="s">
        <v>1548</v>
      </c>
      <c r="G34" s="239"/>
      <c r="H34" s="239" t="s">
        <v>1922</v>
      </c>
      <c r="I34" s="236"/>
      <c r="J34" s="227"/>
      <c r="K34" s="227"/>
      <c r="L34" s="227"/>
      <c r="M34" s="227"/>
      <c r="N34" s="227"/>
      <c r="O34" s="227"/>
      <c r="P34" s="227"/>
      <c r="Q34" s="227"/>
      <c r="R34" s="227"/>
      <c r="S34" s="227"/>
      <c r="T34" s="227"/>
      <c r="U34" s="227"/>
      <c r="V34" s="227"/>
      <c r="W34" s="227"/>
      <c r="X34" s="227"/>
      <c r="Y34" s="227"/>
      <c r="Z34" s="227"/>
      <c r="AA34" s="227"/>
      <c r="AB34" s="227"/>
      <c r="AC34" s="227"/>
      <c r="AD34" s="227"/>
      <c r="AE34" s="227"/>
    </row>
    <row r="35">
      <c r="A35" s="236"/>
      <c r="B35" s="236"/>
      <c r="C35" s="236"/>
      <c r="D35" s="239" t="s">
        <v>2162</v>
      </c>
      <c r="E35" s="234" t="s">
        <v>944</v>
      </c>
      <c r="F35" s="239" t="s">
        <v>1481</v>
      </c>
      <c r="G35" s="239"/>
      <c r="H35" s="239" t="s">
        <v>1923</v>
      </c>
      <c r="I35" s="236"/>
      <c r="J35" s="227"/>
      <c r="K35" s="227"/>
      <c r="L35" s="227"/>
      <c r="M35" s="227"/>
      <c r="N35" s="227"/>
      <c r="O35" s="227"/>
      <c r="P35" s="227"/>
      <c r="Q35" s="227"/>
      <c r="R35" s="227"/>
      <c r="S35" s="227"/>
      <c r="T35" s="227"/>
      <c r="U35" s="227"/>
      <c r="V35" s="227"/>
      <c r="W35" s="227"/>
      <c r="X35" s="227"/>
      <c r="Y35" s="227"/>
      <c r="Z35" s="227"/>
      <c r="AA35" s="227"/>
      <c r="AB35" s="227"/>
      <c r="AC35" s="227"/>
      <c r="AD35" s="227"/>
      <c r="AE35" s="227"/>
    </row>
    <row r="36">
      <c r="A36" s="236"/>
      <c r="B36" s="236"/>
      <c r="C36" s="236"/>
      <c r="D36" s="239" t="s">
        <v>2162</v>
      </c>
      <c r="E36" s="234" t="s">
        <v>107</v>
      </c>
      <c r="F36" s="239" t="s">
        <v>1467</v>
      </c>
      <c r="G36" s="239"/>
      <c r="H36" s="239" t="s">
        <v>1924</v>
      </c>
      <c r="I36" s="236"/>
      <c r="J36" s="227"/>
      <c r="K36" s="227"/>
      <c r="L36" s="227"/>
      <c r="M36" s="227"/>
      <c r="N36" s="227"/>
      <c r="O36" s="227"/>
      <c r="P36" s="227"/>
      <c r="Q36" s="227"/>
      <c r="R36" s="227"/>
      <c r="S36" s="227"/>
      <c r="T36" s="227"/>
      <c r="U36" s="227"/>
      <c r="V36" s="227"/>
      <c r="W36" s="227"/>
      <c r="X36" s="227"/>
      <c r="Y36" s="227"/>
      <c r="Z36" s="227"/>
      <c r="AA36" s="227"/>
      <c r="AB36" s="227"/>
      <c r="AC36" s="227"/>
      <c r="AD36" s="227"/>
      <c r="AE36" s="227"/>
    </row>
    <row r="37">
      <c r="A37" s="236"/>
      <c r="B37" s="236"/>
      <c r="C37" s="236"/>
      <c r="D37" s="239" t="s">
        <v>2162</v>
      </c>
      <c r="E37" s="234" t="s">
        <v>107</v>
      </c>
      <c r="F37" s="239" t="s">
        <v>1482</v>
      </c>
      <c r="G37" s="239"/>
      <c r="H37" s="239" t="s">
        <v>1925</v>
      </c>
      <c r="I37" s="236"/>
      <c r="J37" s="227"/>
      <c r="K37" s="227"/>
      <c r="L37" s="227"/>
      <c r="M37" s="227"/>
      <c r="N37" s="227"/>
      <c r="O37" s="227"/>
      <c r="P37" s="227"/>
      <c r="Q37" s="227"/>
      <c r="R37" s="227"/>
      <c r="S37" s="227"/>
      <c r="T37" s="227"/>
      <c r="U37" s="227"/>
      <c r="V37" s="227"/>
      <c r="W37" s="227"/>
      <c r="X37" s="227"/>
      <c r="Y37" s="227"/>
      <c r="Z37" s="227"/>
      <c r="AA37" s="227"/>
      <c r="AB37" s="227"/>
      <c r="AC37" s="227"/>
      <c r="AD37" s="227"/>
      <c r="AE37" s="227"/>
    </row>
    <row r="38">
      <c r="A38" s="236"/>
      <c r="B38" s="236"/>
      <c r="C38" s="236"/>
      <c r="D38" s="239" t="s">
        <v>2162</v>
      </c>
      <c r="E38" s="234" t="s">
        <v>107</v>
      </c>
      <c r="F38" s="239" t="s">
        <v>1477</v>
      </c>
      <c r="G38" s="239"/>
      <c r="H38" s="239" t="s">
        <v>1927</v>
      </c>
      <c r="I38" s="236"/>
      <c r="J38" s="227"/>
      <c r="K38" s="227"/>
      <c r="L38" s="227"/>
      <c r="M38" s="227"/>
      <c r="N38" s="227"/>
      <c r="O38" s="227"/>
      <c r="P38" s="227"/>
      <c r="Q38" s="227"/>
      <c r="R38" s="227"/>
      <c r="S38" s="227"/>
      <c r="T38" s="227"/>
      <c r="U38" s="227"/>
      <c r="V38" s="227"/>
      <c r="W38" s="227"/>
      <c r="X38" s="227"/>
      <c r="Y38" s="227"/>
      <c r="Z38" s="227"/>
      <c r="AA38" s="227"/>
      <c r="AB38" s="227"/>
      <c r="AC38" s="227"/>
      <c r="AD38" s="227"/>
      <c r="AE38" s="227"/>
    </row>
    <row r="39">
      <c r="A39" s="236"/>
      <c r="B39" s="236"/>
      <c r="C39" s="236"/>
      <c r="D39" s="239" t="s">
        <v>47</v>
      </c>
      <c r="E39" s="236"/>
      <c r="F39" s="239" t="s">
        <v>1549</v>
      </c>
      <c r="G39" s="239"/>
      <c r="H39" s="239" t="s">
        <v>1928</v>
      </c>
      <c r="I39" s="236"/>
      <c r="J39" s="227"/>
      <c r="K39" s="227"/>
      <c r="L39" s="227"/>
      <c r="M39" s="227"/>
      <c r="N39" s="227"/>
      <c r="O39" s="227"/>
      <c r="P39" s="227"/>
      <c r="Q39" s="227"/>
      <c r="R39" s="227"/>
      <c r="S39" s="227"/>
      <c r="T39" s="227"/>
      <c r="U39" s="227"/>
      <c r="V39" s="227"/>
      <c r="W39" s="227"/>
      <c r="X39" s="227"/>
      <c r="Y39" s="227"/>
      <c r="Z39" s="227"/>
      <c r="AA39" s="227"/>
      <c r="AB39" s="227"/>
      <c r="AC39" s="227"/>
      <c r="AD39" s="227"/>
      <c r="AE39" s="227"/>
    </row>
    <row r="40">
      <c r="A40" s="236"/>
      <c r="B40" s="236"/>
      <c r="C40" s="236"/>
      <c r="D40" s="239" t="s">
        <v>2162</v>
      </c>
      <c r="E40" s="234" t="s">
        <v>950</v>
      </c>
      <c r="F40" s="239" t="s">
        <v>1550</v>
      </c>
      <c r="G40" s="239"/>
      <c r="H40" s="239" t="s">
        <v>1932</v>
      </c>
      <c r="I40" s="236"/>
      <c r="J40" s="227"/>
      <c r="K40" s="227"/>
      <c r="L40" s="227"/>
      <c r="M40" s="227"/>
      <c r="N40" s="227"/>
      <c r="O40" s="227"/>
      <c r="P40" s="227"/>
      <c r="Q40" s="227"/>
      <c r="R40" s="227"/>
      <c r="S40" s="227"/>
      <c r="T40" s="227"/>
      <c r="U40" s="227"/>
      <c r="V40" s="227"/>
      <c r="W40" s="227"/>
      <c r="X40" s="227"/>
      <c r="Y40" s="227"/>
      <c r="Z40" s="227"/>
      <c r="AA40" s="227"/>
      <c r="AB40" s="227"/>
      <c r="AC40" s="227"/>
      <c r="AD40" s="227"/>
      <c r="AE40" s="227"/>
    </row>
    <row r="41">
      <c r="A41" s="236"/>
      <c r="B41" s="236"/>
      <c r="C41" s="236"/>
      <c r="D41" s="239" t="s">
        <v>56</v>
      </c>
      <c r="E41" s="234" t="s">
        <v>1933</v>
      </c>
      <c r="F41" s="239" t="s">
        <v>1551</v>
      </c>
      <c r="G41" s="239"/>
      <c r="H41" s="239" t="s">
        <v>140</v>
      </c>
      <c r="I41" s="236"/>
      <c r="J41" s="227"/>
      <c r="K41" s="227"/>
      <c r="L41" s="227"/>
      <c r="M41" s="227"/>
      <c r="N41" s="227"/>
      <c r="O41" s="227"/>
      <c r="P41" s="227"/>
      <c r="Q41" s="227"/>
      <c r="R41" s="227"/>
      <c r="S41" s="227"/>
      <c r="T41" s="227"/>
      <c r="U41" s="227"/>
      <c r="V41" s="227"/>
      <c r="W41" s="227"/>
      <c r="X41" s="227"/>
      <c r="Y41" s="227"/>
      <c r="Z41" s="227"/>
      <c r="AA41" s="227"/>
      <c r="AB41" s="227"/>
      <c r="AC41" s="227"/>
      <c r="AD41" s="227"/>
      <c r="AE41" s="227"/>
    </row>
    <row r="42">
      <c r="A42" s="236"/>
      <c r="B42" s="236"/>
      <c r="C42" s="236"/>
      <c r="D42" s="239" t="s">
        <v>2162</v>
      </c>
      <c r="E42" s="234" t="s">
        <v>957</v>
      </c>
      <c r="F42" s="239" t="s">
        <v>969</v>
      </c>
      <c r="G42" s="239"/>
      <c r="H42" s="239" t="s">
        <v>1934</v>
      </c>
      <c r="I42" s="236"/>
      <c r="J42" s="227"/>
      <c r="K42" s="227"/>
      <c r="L42" s="227"/>
      <c r="M42" s="227"/>
      <c r="N42" s="227"/>
      <c r="O42" s="227"/>
      <c r="P42" s="227"/>
      <c r="Q42" s="227"/>
      <c r="R42" s="227"/>
      <c r="S42" s="227"/>
      <c r="T42" s="227"/>
      <c r="U42" s="227"/>
      <c r="V42" s="227"/>
      <c r="W42" s="227"/>
      <c r="X42" s="227"/>
      <c r="Y42" s="227"/>
      <c r="Z42" s="227"/>
      <c r="AA42" s="227"/>
      <c r="AB42" s="227"/>
      <c r="AC42" s="227"/>
      <c r="AD42" s="227"/>
      <c r="AE42" s="227"/>
    </row>
    <row r="43">
      <c r="A43" s="236"/>
      <c r="B43" s="236"/>
      <c r="C43" s="236"/>
      <c r="D43" s="239" t="s">
        <v>2162</v>
      </c>
      <c r="E43" s="234" t="s">
        <v>1437</v>
      </c>
      <c r="F43" s="239" t="s">
        <v>1552</v>
      </c>
      <c r="G43" s="239"/>
      <c r="H43" s="239" t="s">
        <v>1935</v>
      </c>
      <c r="I43" s="236"/>
      <c r="J43" s="227"/>
      <c r="K43" s="227"/>
      <c r="L43" s="227"/>
      <c r="M43" s="227"/>
      <c r="N43" s="227"/>
      <c r="O43" s="227"/>
      <c r="P43" s="227"/>
      <c r="Q43" s="227"/>
      <c r="R43" s="227"/>
      <c r="S43" s="227"/>
      <c r="T43" s="227"/>
      <c r="U43" s="227"/>
      <c r="V43" s="227"/>
      <c r="W43" s="227"/>
      <c r="X43" s="227"/>
      <c r="Y43" s="227"/>
      <c r="Z43" s="227"/>
      <c r="AA43" s="227"/>
      <c r="AB43" s="227"/>
      <c r="AC43" s="227"/>
      <c r="AD43" s="227"/>
      <c r="AE43" s="227"/>
    </row>
    <row r="44">
      <c r="A44" s="236"/>
      <c r="B44" s="236"/>
      <c r="C44" s="234">
        <v>1.0</v>
      </c>
      <c r="D44" s="239" t="s">
        <v>56</v>
      </c>
      <c r="E44" s="236"/>
      <c r="F44" s="239" t="s">
        <v>1553</v>
      </c>
      <c r="G44" s="239"/>
      <c r="H44" s="239" t="s">
        <v>1938</v>
      </c>
      <c r="I44" s="236"/>
      <c r="J44" s="227"/>
      <c r="K44" s="227"/>
      <c r="L44" s="227"/>
      <c r="M44" s="227"/>
      <c r="N44" s="227"/>
      <c r="O44" s="227"/>
      <c r="P44" s="227"/>
      <c r="Q44" s="227"/>
      <c r="R44" s="227"/>
      <c r="S44" s="227"/>
      <c r="T44" s="227"/>
      <c r="U44" s="227"/>
      <c r="V44" s="227"/>
      <c r="W44" s="227"/>
      <c r="X44" s="227"/>
      <c r="Y44" s="227"/>
      <c r="Z44" s="227"/>
      <c r="AA44" s="227"/>
      <c r="AB44" s="227"/>
      <c r="AC44" s="227"/>
      <c r="AD44" s="227"/>
      <c r="AE44" s="227"/>
    </row>
    <row r="45">
      <c r="A45" s="236"/>
      <c r="B45" s="236"/>
      <c r="C45" s="234">
        <v>2.0</v>
      </c>
      <c r="D45" s="239" t="s">
        <v>56</v>
      </c>
      <c r="E45" s="234" t="s">
        <v>1939</v>
      </c>
      <c r="F45" s="239" t="s">
        <v>1553</v>
      </c>
      <c r="G45" s="239"/>
      <c r="H45" s="239" t="s">
        <v>140</v>
      </c>
      <c r="I45" s="236"/>
      <c r="J45" s="227"/>
      <c r="K45" s="227"/>
      <c r="L45" s="227"/>
      <c r="M45" s="227"/>
      <c r="N45" s="227"/>
      <c r="O45" s="227"/>
      <c r="P45" s="227"/>
      <c r="Q45" s="227"/>
      <c r="R45" s="227"/>
      <c r="S45" s="227"/>
      <c r="T45" s="227"/>
      <c r="U45" s="227"/>
      <c r="V45" s="227"/>
      <c r="W45" s="227"/>
      <c r="X45" s="227"/>
      <c r="Y45" s="227"/>
      <c r="Z45" s="227"/>
      <c r="AA45" s="227"/>
      <c r="AB45" s="227"/>
      <c r="AC45" s="227"/>
      <c r="AD45" s="227"/>
      <c r="AE45" s="227"/>
    </row>
    <row r="46">
      <c r="A46" s="236"/>
      <c r="B46" s="236"/>
      <c r="C46" s="236"/>
      <c r="D46" s="239" t="s">
        <v>138</v>
      </c>
      <c r="E46" s="236"/>
      <c r="F46" s="239" t="s">
        <v>1474</v>
      </c>
      <c r="G46" s="239"/>
      <c r="H46" s="239" t="s">
        <v>1940</v>
      </c>
      <c r="I46" s="236"/>
      <c r="J46" s="227"/>
      <c r="K46" s="227"/>
      <c r="L46" s="227"/>
      <c r="M46" s="227"/>
      <c r="N46" s="227"/>
      <c r="O46" s="227"/>
      <c r="P46" s="227"/>
      <c r="Q46" s="227"/>
      <c r="R46" s="227"/>
      <c r="S46" s="227"/>
      <c r="T46" s="227"/>
      <c r="U46" s="227"/>
      <c r="V46" s="227"/>
      <c r="W46" s="227"/>
      <c r="X46" s="227"/>
      <c r="Y46" s="227"/>
      <c r="Z46" s="227"/>
      <c r="AA46" s="227"/>
      <c r="AB46" s="227"/>
      <c r="AC46" s="227"/>
      <c r="AD46" s="227"/>
      <c r="AE46" s="227"/>
    </row>
    <row r="47">
      <c r="A47" s="236"/>
      <c r="B47" s="236"/>
      <c r="C47" s="236"/>
      <c r="D47" s="239" t="s">
        <v>56</v>
      </c>
      <c r="E47" s="234" t="s">
        <v>1899</v>
      </c>
      <c r="F47" s="239" t="s">
        <v>1554</v>
      </c>
      <c r="G47" s="239"/>
      <c r="H47" s="239" t="s">
        <v>140</v>
      </c>
      <c r="I47" s="236"/>
      <c r="J47" s="227"/>
      <c r="K47" s="227"/>
      <c r="L47" s="227"/>
      <c r="M47" s="227"/>
      <c r="N47" s="227"/>
      <c r="O47" s="227"/>
      <c r="P47" s="227"/>
      <c r="Q47" s="227"/>
      <c r="R47" s="227"/>
      <c r="S47" s="227"/>
      <c r="T47" s="227"/>
      <c r="U47" s="227"/>
      <c r="V47" s="227"/>
      <c r="W47" s="227"/>
      <c r="X47" s="227"/>
      <c r="Y47" s="227"/>
      <c r="Z47" s="227"/>
      <c r="AA47" s="227"/>
      <c r="AB47" s="227"/>
      <c r="AC47" s="227"/>
      <c r="AD47" s="227"/>
      <c r="AE47" s="227"/>
    </row>
    <row r="48">
      <c r="A48" s="236"/>
      <c r="B48" s="236"/>
      <c r="C48" s="236"/>
      <c r="D48" s="239" t="s">
        <v>56</v>
      </c>
      <c r="E48" s="234" t="s">
        <v>1899</v>
      </c>
      <c r="F48" s="239" t="s">
        <v>1555</v>
      </c>
      <c r="G48" s="239"/>
      <c r="H48" s="239" t="s">
        <v>140</v>
      </c>
      <c r="I48" s="236"/>
      <c r="J48" s="227"/>
      <c r="K48" s="227"/>
      <c r="L48" s="227"/>
      <c r="M48" s="227"/>
      <c r="N48" s="227"/>
      <c r="O48" s="227"/>
      <c r="P48" s="227"/>
      <c r="Q48" s="227"/>
      <c r="R48" s="227"/>
      <c r="S48" s="227"/>
      <c r="T48" s="227"/>
      <c r="U48" s="227"/>
      <c r="V48" s="227"/>
      <c r="W48" s="227"/>
      <c r="X48" s="227"/>
      <c r="Y48" s="227"/>
      <c r="Z48" s="227"/>
      <c r="AA48" s="227"/>
      <c r="AB48" s="227"/>
      <c r="AC48" s="227"/>
      <c r="AD48" s="227"/>
      <c r="AE48" s="227"/>
    </row>
    <row r="49">
      <c r="A49" s="236"/>
      <c r="B49" s="236"/>
      <c r="C49" s="236"/>
      <c r="D49" s="239" t="s">
        <v>56</v>
      </c>
      <c r="E49" s="234" t="s">
        <v>1680</v>
      </c>
      <c r="F49" s="239" t="s">
        <v>1556</v>
      </c>
      <c r="G49" s="239"/>
      <c r="H49" s="239" t="s">
        <v>1950</v>
      </c>
      <c r="I49" s="236"/>
      <c r="J49" s="227"/>
      <c r="K49" s="227"/>
      <c r="L49" s="227"/>
      <c r="M49" s="227"/>
      <c r="N49" s="227"/>
      <c r="O49" s="227"/>
      <c r="P49" s="227"/>
      <c r="Q49" s="227"/>
      <c r="R49" s="227"/>
      <c r="S49" s="227"/>
      <c r="T49" s="227"/>
      <c r="U49" s="227"/>
      <c r="V49" s="227"/>
      <c r="W49" s="227"/>
      <c r="X49" s="227"/>
      <c r="Y49" s="227"/>
      <c r="Z49" s="227"/>
      <c r="AA49" s="227"/>
      <c r="AB49" s="227"/>
      <c r="AC49" s="227"/>
      <c r="AD49" s="227"/>
      <c r="AE49" s="227"/>
    </row>
    <row r="50">
      <c r="A50" s="236"/>
      <c r="B50" s="236"/>
      <c r="C50" s="236"/>
      <c r="D50" s="239" t="s">
        <v>56</v>
      </c>
      <c r="E50" s="234" t="s">
        <v>1933</v>
      </c>
      <c r="F50" s="239" t="s">
        <v>1557</v>
      </c>
      <c r="G50" s="239"/>
      <c r="H50" s="239" t="s">
        <v>140</v>
      </c>
      <c r="I50" s="236"/>
      <c r="J50" s="227"/>
      <c r="K50" s="227"/>
      <c r="L50" s="227"/>
      <c r="M50" s="227"/>
      <c r="N50" s="227"/>
      <c r="O50" s="227"/>
      <c r="P50" s="227"/>
      <c r="Q50" s="227"/>
      <c r="R50" s="227"/>
      <c r="S50" s="227"/>
      <c r="T50" s="227"/>
      <c r="U50" s="227"/>
      <c r="V50" s="227"/>
      <c r="W50" s="227"/>
      <c r="X50" s="227"/>
      <c r="Y50" s="227"/>
      <c r="Z50" s="227"/>
      <c r="AA50" s="227"/>
      <c r="AB50" s="227"/>
      <c r="AC50" s="227"/>
      <c r="AD50" s="227"/>
      <c r="AE50" s="227"/>
    </row>
    <row r="51">
      <c r="A51" s="236"/>
      <c r="B51" s="236"/>
      <c r="C51" s="236"/>
      <c r="D51" s="239" t="s">
        <v>56</v>
      </c>
      <c r="E51" s="234" t="s">
        <v>1953</v>
      </c>
      <c r="F51" s="239" t="s">
        <v>1558</v>
      </c>
      <c r="G51" s="239"/>
      <c r="H51" s="239" t="s">
        <v>140</v>
      </c>
      <c r="I51" s="236"/>
      <c r="J51" s="227"/>
      <c r="K51" s="227"/>
      <c r="L51" s="227"/>
      <c r="M51" s="227"/>
      <c r="N51" s="227"/>
      <c r="O51" s="227"/>
      <c r="P51" s="227"/>
      <c r="Q51" s="227"/>
      <c r="R51" s="227"/>
      <c r="S51" s="227"/>
      <c r="T51" s="227"/>
      <c r="U51" s="227"/>
      <c r="V51" s="227"/>
      <c r="W51" s="227"/>
      <c r="X51" s="227"/>
      <c r="Y51" s="227"/>
      <c r="Z51" s="227"/>
      <c r="AA51" s="227"/>
      <c r="AB51" s="227"/>
      <c r="AC51" s="227"/>
      <c r="AD51" s="227"/>
      <c r="AE51" s="227"/>
    </row>
    <row r="52">
      <c r="A52" s="236"/>
      <c r="B52" s="236"/>
      <c r="C52" s="236"/>
      <c r="D52" s="239" t="s">
        <v>56</v>
      </c>
      <c r="E52" s="234" t="s">
        <v>1680</v>
      </c>
      <c r="F52" s="239" t="s">
        <v>1559</v>
      </c>
      <c r="G52" s="239"/>
      <c r="H52" s="239" t="s">
        <v>140</v>
      </c>
      <c r="I52" s="236"/>
      <c r="J52" s="227"/>
      <c r="K52" s="227"/>
      <c r="L52" s="227"/>
      <c r="M52" s="227"/>
      <c r="N52" s="227"/>
      <c r="O52" s="227"/>
      <c r="P52" s="227"/>
      <c r="Q52" s="227"/>
      <c r="R52" s="227"/>
      <c r="S52" s="227"/>
      <c r="T52" s="227"/>
      <c r="U52" s="227"/>
      <c r="V52" s="227"/>
      <c r="W52" s="227"/>
      <c r="X52" s="227"/>
      <c r="Y52" s="227"/>
      <c r="Z52" s="227"/>
      <c r="AA52" s="227"/>
      <c r="AB52" s="227"/>
      <c r="AC52" s="227"/>
      <c r="AD52" s="227"/>
      <c r="AE52" s="227"/>
    </row>
    <row r="53">
      <c r="A53" s="236"/>
      <c r="B53" s="236"/>
      <c r="C53" s="236"/>
      <c r="D53" s="239" t="s">
        <v>2162</v>
      </c>
      <c r="E53" s="234" t="s">
        <v>1954</v>
      </c>
      <c r="F53" s="239" t="s">
        <v>1560</v>
      </c>
      <c r="G53" s="239"/>
      <c r="H53" s="239" t="s">
        <v>1955</v>
      </c>
      <c r="I53" s="236"/>
      <c r="J53" s="227"/>
      <c r="K53" s="227"/>
      <c r="L53" s="227"/>
      <c r="M53" s="227"/>
      <c r="N53" s="227"/>
      <c r="O53" s="227"/>
      <c r="P53" s="227"/>
      <c r="Q53" s="227"/>
      <c r="R53" s="227"/>
      <c r="S53" s="227"/>
      <c r="T53" s="227"/>
      <c r="U53" s="227"/>
      <c r="V53" s="227"/>
      <c r="W53" s="227"/>
      <c r="X53" s="227"/>
      <c r="Y53" s="227"/>
      <c r="Z53" s="227"/>
      <c r="AA53" s="227"/>
      <c r="AB53" s="227"/>
      <c r="AC53" s="227"/>
      <c r="AD53" s="227"/>
      <c r="AE53" s="227"/>
    </row>
    <row r="54">
      <c r="A54" s="236"/>
      <c r="B54" s="236"/>
      <c r="C54" s="236"/>
      <c r="D54" s="239" t="s">
        <v>128</v>
      </c>
      <c r="E54" s="236"/>
      <c r="F54" s="239" t="s">
        <v>1561</v>
      </c>
      <c r="G54" s="239"/>
      <c r="H54" s="239" t="s">
        <v>1956</v>
      </c>
      <c r="I54" s="236"/>
      <c r="J54" s="227"/>
      <c r="K54" s="227"/>
      <c r="L54" s="227"/>
      <c r="M54" s="227"/>
      <c r="N54" s="227"/>
      <c r="O54" s="227"/>
      <c r="P54" s="227"/>
      <c r="Q54" s="227"/>
      <c r="R54" s="227"/>
      <c r="S54" s="227"/>
      <c r="T54" s="227"/>
      <c r="U54" s="227"/>
      <c r="V54" s="227"/>
      <c r="W54" s="227"/>
      <c r="X54" s="227"/>
      <c r="Y54" s="227"/>
      <c r="Z54" s="227"/>
      <c r="AA54" s="227"/>
      <c r="AB54" s="227"/>
      <c r="AC54" s="227"/>
      <c r="AD54" s="227"/>
      <c r="AE54" s="227"/>
    </row>
    <row r="55">
      <c r="A55" s="236"/>
      <c r="B55" s="236"/>
      <c r="C55" s="236"/>
      <c r="D55" s="239" t="s">
        <v>56</v>
      </c>
      <c r="E55" s="234" t="s">
        <v>1957</v>
      </c>
      <c r="F55" s="239" t="s">
        <v>1562</v>
      </c>
      <c r="G55" s="239"/>
      <c r="H55" s="239" t="s">
        <v>140</v>
      </c>
      <c r="I55" s="236"/>
      <c r="J55" s="227"/>
      <c r="K55" s="227"/>
      <c r="L55" s="227"/>
      <c r="M55" s="227"/>
      <c r="N55" s="227"/>
      <c r="O55" s="227"/>
      <c r="P55" s="227"/>
      <c r="Q55" s="227"/>
      <c r="R55" s="227"/>
      <c r="S55" s="227"/>
      <c r="T55" s="227"/>
      <c r="U55" s="227"/>
      <c r="V55" s="227"/>
      <c r="W55" s="227"/>
      <c r="X55" s="227"/>
      <c r="Y55" s="227"/>
      <c r="Z55" s="227"/>
      <c r="AA55" s="227"/>
      <c r="AB55" s="227"/>
      <c r="AC55" s="227"/>
      <c r="AD55" s="227"/>
      <c r="AE55" s="227"/>
    </row>
    <row r="56">
      <c r="A56" s="236"/>
      <c r="B56" s="236"/>
      <c r="C56" s="236"/>
      <c r="D56" s="239" t="s">
        <v>126</v>
      </c>
      <c r="E56" s="234" t="s">
        <v>1958</v>
      </c>
      <c r="F56" s="239" t="s">
        <v>1563</v>
      </c>
      <c r="G56" s="239"/>
      <c r="H56" s="239" t="s">
        <v>140</v>
      </c>
      <c r="I56" s="236"/>
      <c r="J56" s="227"/>
      <c r="K56" s="227"/>
      <c r="L56" s="227"/>
      <c r="M56" s="227"/>
      <c r="N56" s="227"/>
      <c r="O56" s="227"/>
      <c r="P56" s="227"/>
      <c r="Q56" s="227"/>
      <c r="R56" s="227"/>
      <c r="S56" s="227"/>
      <c r="T56" s="227"/>
      <c r="U56" s="227"/>
      <c r="V56" s="227"/>
      <c r="W56" s="227"/>
      <c r="X56" s="227"/>
      <c r="Y56" s="227"/>
      <c r="Z56" s="227"/>
      <c r="AA56" s="227"/>
      <c r="AB56" s="227"/>
      <c r="AC56" s="227"/>
      <c r="AD56" s="227"/>
      <c r="AE56" s="227"/>
    </row>
    <row r="57">
      <c r="A57" s="236"/>
      <c r="B57" s="236"/>
      <c r="C57" s="236"/>
      <c r="D57" s="239" t="s">
        <v>2162</v>
      </c>
      <c r="E57" s="234" t="s">
        <v>1437</v>
      </c>
      <c r="F57" s="239" t="s">
        <v>1564</v>
      </c>
      <c r="G57" s="239"/>
      <c r="H57" s="239" t="s">
        <v>1959</v>
      </c>
      <c r="I57" s="236"/>
      <c r="J57" s="227"/>
      <c r="K57" s="227"/>
      <c r="L57" s="227"/>
      <c r="M57" s="227"/>
      <c r="N57" s="227"/>
      <c r="O57" s="227"/>
      <c r="P57" s="227"/>
      <c r="Q57" s="227"/>
      <c r="R57" s="227"/>
      <c r="S57" s="227"/>
      <c r="T57" s="227"/>
      <c r="U57" s="227"/>
      <c r="V57" s="227"/>
      <c r="W57" s="227"/>
      <c r="X57" s="227"/>
      <c r="Y57" s="227"/>
      <c r="Z57" s="227"/>
      <c r="AA57" s="227"/>
      <c r="AB57" s="227"/>
      <c r="AC57" s="227"/>
      <c r="AD57" s="227"/>
      <c r="AE57" s="227"/>
    </row>
    <row r="58">
      <c r="A58" s="236"/>
      <c r="B58" s="236"/>
      <c r="C58" s="236"/>
      <c r="D58" s="239" t="s">
        <v>88</v>
      </c>
      <c r="E58" s="236"/>
      <c r="F58" s="239" t="s">
        <v>1566</v>
      </c>
      <c r="G58" s="239"/>
      <c r="H58" s="239" t="s">
        <v>1961</v>
      </c>
      <c r="I58" s="236"/>
      <c r="J58" s="227"/>
      <c r="K58" s="227"/>
      <c r="L58" s="227"/>
      <c r="M58" s="227"/>
      <c r="N58" s="227"/>
      <c r="O58" s="227"/>
      <c r="P58" s="227"/>
      <c r="Q58" s="227"/>
      <c r="R58" s="227"/>
      <c r="S58" s="227"/>
      <c r="T58" s="227"/>
      <c r="U58" s="227"/>
      <c r="V58" s="227"/>
      <c r="W58" s="227"/>
      <c r="X58" s="227"/>
      <c r="Y58" s="227"/>
      <c r="Z58" s="227"/>
      <c r="AA58" s="227"/>
      <c r="AB58" s="227"/>
      <c r="AC58" s="227"/>
      <c r="AD58" s="227"/>
      <c r="AE58" s="227"/>
    </row>
    <row r="59">
      <c r="A59" s="236"/>
      <c r="B59" s="236"/>
      <c r="C59" s="236"/>
      <c r="D59" s="239" t="s">
        <v>35</v>
      </c>
      <c r="E59" s="236"/>
      <c r="F59" s="239" t="s">
        <v>1567</v>
      </c>
      <c r="G59" s="239"/>
      <c r="H59" s="239" t="s">
        <v>1964</v>
      </c>
      <c r="I59" s="236"/>
      <c r="J59" s="227"/>
      <c r="K59" s="227"/>
      <c r="L59" s="227"/>
      <c r="M59" s="227"/>
      <c r="N59" s="227"/>
      <c r="O59" s="227"/>
      <c r="P59" s="227"/>
      <c r="Q59" s="227"/>
      <c r="R59" s="227"/>
      <c r="S59" s="227"/>
      <c r="T59" s="227"/>
      <c r="U59" s="227"/>
      <c r="V59" s="227"/>
      <c r="W59" s="227"/>
      <c r="X59" s="227"/>
      <c r="Y59" s="227"/>
      <c r="Z59" s="227"/>
      <c r="AA59" s="227"/>
      <c r="AB59" s="227"/>
      <c r="AC59" s="227"/>
      <c r="AD59" s="227"/>
      <c r="AE59" s="227"/>
    </row>
    <row r="60">
      <c r="A60" s="236"/>
      <c r="B60" s="236"/>
      <c r="C60" s="236"/>
      <c r="D60" s="239" t="s">
        <v>56</v>
      </c>
      <c r="E60" s="234" t="s">
        <v>1967</v>
      </c>
      <c r="F60" s="239" t="s">
        <v>1568</v>
      </c>
      <c r="G60" s="239"/>
      <c r="H60" s="239" t="s">
        <v>140</v>
      </c>
      <c r="I60" s="236"/>
      <c r="J60" s="227"/>
      <c r="K60" s="227"/>
      <c r="L60" s="227"/>
      <c r="M60" s="227"/>
      <c r="N60" s="227"/>
      <c r="O60" s="227"/>
      <c r="P60" s="227"/>
      <c r="Q60" s="227"/>
      <c r="R60" s="227"/>
      <c r="S60" s="227"/>
      <c r="T60" s="227"/>
      <c r="U60" s="227"/>
      <c r="V60" s="227"/>
      <c r="W60" s="227"/>
      <c r="X60" s="227"/>
      <c r="Y60" s="227"/>
      <c r="Z60" s="227"/>
      <c r="AA60" s="227"/>
      <c r="AB60" s="227"/>
      <c r="AC60" s="227"/>
      <c r="AD60" s="227"/>
      <c r="AE60" s="227"/>
    </row>
    <row r="61">
      <c r="A61" s="236"/>
      <c r="B61" s="236"/>
      <c r="C61" s="236"/>
      <c r="D61" s="239" t="s">
        <v>56</v>
      </c>
      <c r="E61" s="234" t="s">
        <v>1957</v>
      </c>
      <c r="F61" s="239" t="s">
        <v>1505</v>
      </c>
      <c r="G61" s="239"/>
      <c r="H61" s="239" t="s">
        <v>140</v>
      </c>
      <c r="I61" s="236"/>
      <c r="J61" s="227"/>
      <c r="K61" s="227"/>
      <c r="L61" s="227"/>
      <c r="M61" s="227"/>
      <c r="N61" s="227"/>
      <c r="O61" s="227"/>
      <c r="P61" s="227"/>
      <c r="Q61" s="227"/>
      <c r="R61" s="227"/>
      <c r="S61" s="227"/>
      <c r="T61" s="227"/>
      <c r="U61" s="227"/>
      <c r="V61" s="227"/>
      <c r="W61" s="227"/>
      <c r="X61" s="227"/>
      <c r="Y61" s="227"/>
      <c r="Z61" s="227"/>
      <c r="AA61" s="227"/>
      <c r="AB61" s="227"/>
      <c r="AC61" s="227"/>
      <c r="AD61" s="227"/>
      <c r="AE61" s="227"/>
    </row>
    <row r="62">
      <c r="A62" s="236"/>
      <c r="B62" s="236"/>
      <c r="C62" s="236"/>
      <c r="D62" s="239" t="s">
        <v>56</v>
      </c>
      <c r="E62" s="234" t="s">
        <v>1899</v>
      </c>
      <c r="F62" s="239" t="s">
        <v>1569</v>
      </c>
      <c r="G62" s="239"/>
      <c r="H62" s="239" t="s">
        <v>140</v>
      </c>
      <c r="I62" s="236"/>
      <c r="J62" s="227"/>
      <c r="K62" s="227"/>
      <c r="L62" s="227"/>
      <c r="M62" s="227"/>
      <c r="N62" s="227"/>
      <c r="O62" s="227"/>
      <c r="P62" s="227"/>
      <c r="Q62" s="227"/>
      <c r="R62" s="227"/>
      <c r="S62" s="227"/>
      <c r="T62" s="227"/>
      <c r="U62" s="227"/>
      <c r="V62" s="227"/>
      <c r="W62" s="227"/>
      <c r="X62" s="227"/>
      <c r="Y62" s="227"/>
      <c r="Z62" s="227"/>
      <c r="AA62" s="227"/>
      <c r="AB62" s="227"/>
      <c r="AC62" s="227"/>
      <c r="AD62" s="227"/>
      <c r="AE62" s="227"/>
    </row>
    <row r="63">
      <c r="A63" s="236"/>
      <c r="B63" s="236"/>
      <c r="C63" s="236"/>
      <c r="D63" s="239" t="s">
        <v>2162</v>
      </c>
      <c r="E63" s="234" t="s">
        <v>1532</v>
      </c>
      <c r="F63" s="239" t="s">
        <v>1570</v>
      </c>
      <c r="G63" s="239"/>
      <c r="H63" s="239" t="s">
        <v>1970</v>
      </c>
      <c r="I63" s="236"/>
      <c r="J63" s="227"/>
      <c r="K63" s="227"/>
      <c r="L63" s="227"/>
      <c r="M63" s="227"/>
      <c r="N63" s="227"/>
      <c r="O63" s="227"/>
      <c r="P63" s="227"/>
      <c r="Q63" s="227"/>
      <c r="R63" s="227"/>
      <c r="S63" s="227"/>
      <c r="T63" s="227"/>
      <c r="U63" s="227"/>
      <c r="V63" s="227"/>
      <c r="W63" s="227"/>
      <c r="X63" s="227"/>
      <c r="Y63" s="227"/>
      <c r="Z63" s="227"/>
      <c r="AA63" s="227"/>
      <c r="AB63" s="227"/>
      <c r="AC63" s="227"/>
      <c r="AD63" s="227"/>
      <c r="AE63" s="227"/>
    </row>
    <row r="64">
      <c r="A64" s="236"/>
      <c r="B64" s="236"/>
      <c r="C64" s="236"/>
      <c r="D64" s="239" t="s">
        <v>2162</v>
      </c>
      <c r="E64" s="234" t="s">
        <v>1571</v>
      </c>
      <c r="F64" s="239" t="s">
        <v>1572</v>
      </c>
      <c r="G64" s="239"/>
      <c r="H64" s="239" t="s">
        <v>1971</v>
      </c>
      <c r="I64" s="236"/>
      <c r="J64" s="227"/>
      <c r="K64" s="227"/>
      <c r="L64" s="227"/>
      <c r="M64" s="227"/>
      <c r="N64" s="227"/>
      <c r="O64" s="227"/>
      <c r="P64" s="227"/>
      <c r="Q64" s="227"/>
      <c r="R64" s="227"/>
      <c r="S64" s="227"/>
      <c r="T64" s="227"/>
      <c r="U64" s="227"/>
      <c r="V64" s="227"/>
      <c r="W64" s="227"/>
      <c r="X64" s="227"/>
      <c r="Y64" s="227"/>
      <c r="Z64" s="227"/>
      <c r="AA64" s="227"/>
      <c r="AB64" s="227"/>
      <c r="AC64" s="227"/>
      <c r="AD64" s="227"/>
      <c r="AE64" s="227"/>
    </row>
    <row r="65">
      <c r="A65" s="236"/>
      <c r="B65" s="236"/>
      <c r="C65" s="236"/>
      <c r="D65" s="239" t="s">
        <v>2162</v>
      </c>
      <c r="E65" s="234" t="s">
        <v>950</v>
      </c>
      <c r="F65" s="239" t="s">
        <v>1465</v>
      </c>
      <c r="G65" s="239"/>
      <c r="H65" s="239" t="s">
        <v>1972</v>
      </c>
      <c r="I65" s="236"/>
      <c r="J65" s="227"/>
      <c r="K65" s="227"/>
      <c r="L65" s="227"/>
      <c r="M65" s="227"/>
      <c r="N65" s="227"/>
      <c r="O65" s="227"/>
      <c r="P65" s="227"/>
      <c r="Q65" s="227"/>
      <c r="R65" s="227"/>
      <c r="S65" s="227"/>
      <c r="T65" s="227"/>
      <c r="U65" s="227"/>
      <c r="V65" s="227"/>
      <c r="W65" s="227"/>
      <c r="X65" s="227"/>
      <c r="Y65" s="227"/>
      <c r="Z65" s="227"/>
      <c r="AA65" s="227"/>
      <c r="AB65" s="227"/>
      <c r="AC65" s="227"/>
      <c r="AD65" s="227"/>
      <c r="AE65" s="227"/>
    </row>
    <row r="66">
      <c r="A66" s="236"/>
      <c r="B66" s="236"/>
      <c r="C66" s="236"/>
      <c r="D66" s="239" t="s">
        <v>2162</v>
      </c>
      <c r="E66" s="234" t="s">
        <v>1573</v>
      </c>
      <c r="F66" s="239" t="s">
        <v>1574</v>
      </c>
      <c r="G66" s="239"/>
      <c r="H66" s="239" t="s">
        <v>1974</v>
      </c>
      <c r="I66" s="236"/>
      <c r="J66" s="227"/>
      <c r="K66" s="227"/>
      <c r="L66" s="227"/>
      <c r="M66" s="227"/>
      <c r="N66" s="227"/>
      <c r="O66" s="227"/>
      <c r="P66" s="227"/>
      <c r="Q66" s="227"/>
      <c r="R66" s="227"/>
      <c r="S66" s="227"/>
      <c r="T66" s="227"/>
      <c r="U66" s="227"/>
      <c r="V66" s="227"/>
      <c r="W66" s="227"/>
      <c r="X66" s="227"/>
      <c r="Y66" s="227"/>
      <c r="Z66" s="227"/>
      <c r="AA66" s="227"/>
      <c r="AB66" s="227"/>
      <c r="AC66" s="227"/>
      <c r="AD66" s="227"/>
      <c r="AE66" s="227"/>
    </row>
    <row r="67">
      <c r="A67" s="236"/>
      <c r="B67" s="236"/>
      <c r="C67" s="236"/>
      <c r="D67" s="239" t="s">
        <v>2162</v>
      </c>
      <c r="E67" s="234" t="s">
        <v>1499</v>
      </c>
      <c r="F67" s="239" t="s">
        <v>1575</v>
      </c>
      <c r="G67" s="239"/>
      <c r="H67" s="239" t="s">
        <v>1975</v>
      </c>
      <c r="I67" s="236"/>
      <c r="J67" s="227"/>
      <c r="K67" s="227"/>
      <c r="L67" s="227"/>
      <c r="M67" s="227"/>
      <c r="N67" s="227"/>
      <c r="O67" s="227"/>
      <c r="P67" s="227"/>
      <c r="Q67" s="227"/>
      <c r="R67" s="227"/>
      <c r="S67" s="227"/>
      <c r="T67" s="227"/>
      <c r="U67" s="227"/>
      <c r="V67" s="227"/>
      <c r="W67" s="227"/>
      <c r="X67" s="227"/>
      <c r="Y67" s="227"/>
      <c r="Z67" s="227"/>
      <c r="AA67" s="227"/>
      <c r="AB67" s="227"/>
      <c r="AC67" s="227"/>
      <c r="AD67" s="227"/>
      <c r="AE67" s="227"/>
    </row>
    <row r="68">
      <c r="A68" s="236"/>
      <c r="B68" s="236"/>
      <c r="C68" s="236"/>
      <c r="D68" s="239" t="s">
        <v>25</v>
      </c>
      <c r="E68" s="234" t="s">
        <v>1978</v>
      </c>
      <c r="F68" s="239" t="s">
        <v>1576</v>
      </c>
      <c r="G68" s="239"/>
      <c r="H68" s="239" t="s">
        <v>140</v>
      </c>
      <c r="I68" s="236"/>
      <c r="J68" s="227"/>
      <c r="K68" s="227"/>
      <c r="L68" s="227"/>
      <c r="M68" s="227"/>
      <c r="N68" s="227"/>
      <c r="O68" s="227"/>
      <c r="P68" s="227"/>
      <c r="Q68" s="227"/>
      <c r="R68" s="227"/>
      <c r="S68" s="227"/>
      <c r="T68" s="227"/>
      <c r="U68" s="227"/>
      <c r="V68" s="227"/>
      <c r="W68" s="227"/>
      <c r="X68" s="227"/>
      <c r="Y68" s="227"/>
      <c r="Z68" s="227"/>
      <c r="AA68" s="227"/>
      <c r="AB68" s="227"/>
      <c r="AC68" s="227"/>
      <c r="AD68" s="227"/>
      <c r="AE68" s="227"/>
    </row>
    <row r="69">
      <c r="A69" s="236"/>
      <c r="B69" s="236"/>
      <c r="C69" s="236"/>
      <c r="D69" s="239" t="s">
        <v>2162</v>
      </c>
      <c r="E69" s="234" t="s">
        <v>1577</v>
      </c>
      <c r="F69" s="239" t="s">
        <v>1578</v>
      </c>
      <c r="G69" s="239"/>
      <c r="H69" s="239" t="s">
        <v>1979</v>
      </c>
      <c r="I69" s="236"/>
      <c r="J69" s="227"/>
      <c r="K69" s="227"/>
      <c r="L69" s="227"/>
      <c r="M69" s="227"/>
      <c r="N69" s="227"/>
      <c r="O69" s="227"/>
      <c r="P69" s="227"/>
      <c r="Q69" s="227"/>
      <c r="R69" s="227"/>
      <c r="S69" s="227"/>
      <c r="T69" s="227"/>
      <c r="U69" s="227"/>
      <c r="V69" s="227"/>
      <c r="W69" s="227"/>
      <c r="X69" s="227"/>
      <c r="Y69" s="227"/>
      <c r="Z69" s="227"/>
      <c r="AA69" s="227"/>
      <c r="AB69" s="227"/>
      <c r="AC69" s="227"/>
      <c r="AD69" s="227"/>
      <c r="AE69" s="227"/>
    </row>
    <row r="70">
      <c r="A70" s="236"/>
      <c r="B70" s="236"/>
      <c r="C70" s="236"/>
      <c r="D70" s="239" t="s">
        <v>2162</v>
      </c>
      <c r="E70" s="234" t="s">
        <v>1485</v>
      </c>
      <c r="F70" s="239" t="s">
        <v>1486</v>
      </c>
      <c r="G70" s="239"/>
      <c r="H70" s="239" t="s">
        <v>1981</v>
      </c>
      <c r="I70" s="236"/>
      <c r="J70" s="227"/>
      <c r="K70" s="227"/>
      <c r="L70" s="227"/>
      <c r="M70" s="227"/>
      <c r="N70" s="227"/>
      <c r="O70" s="227"/>
      <c r="P70" s="227"/>
      <c r="Q70" s="227"/>
      <c r="R70" s="227"/>
      <c r="S70" s="227"/>
      <c r="T70" s="227"/>
      <c r="U70" s="227"/>
      <c r="V70" s="227"/>
      <c r="W70" s="227"/>
      <c r="X70" s="227"/>
      <c r="Y70" s="227"/>
      <c r="Z70" s="227"/>
      <c r="AA70" s="227"/>
      <c r="AB70" s="227"/>
      <c r="AC70" s="227"/>
      <c r="AD70" s="227"/>
      <c r="AE70" s="227"/>
    </row>
    <row r="71">
      <c r="A71" s="236"/>
      <c r="B71" s="236"/>
      <c r="C71" s="236"/>
      <c r="D71" s="239" t="s">
        <v>56</v>
      </c>
      <c r="E71" s="234" t="s">
        <v>1680</v>
      </c>
      <c r="F71" s="239" t="s">
        <v>1579</v>
      </c>
      <c r="G71" s="239"/>
      <c r="H71" s="239" t="s">
        <v>140</v>
      </c>
      <c r="I71" s="236"/>
      <c r="J71" s="227"/>
      <c r="K71" s="227"/>
      <c r="L71" s="227"/>
      <c r="M71" s="227"/>
      <c r="N71" s="227"/>
      <c r="O71" s="227"/>
      <c r="P71" s="227"/>
      <c r="Q71" s="227"/>
      <c r="R71" s="227"/>
      <c r="S71" s="227"/>
      <c r="T71" s="227"/>
      <c r="U71" s="227"/>
      <c r="V71" s="227"/>
      <c r="W71" s="227"/>
      <c r="X71" s="227"/>
      <c r="Y71" s="227"/>
      <c r="Z71" s="227"/>
      <c r="AA71" s="227"/>
      <c r="AB71" s="227"/>
      <c r="AC71" s="227"/>
      <c r="AD71" s="227"/>
      <c r="AE71" s="227"/>
    </row>
    <row r="72">
      <c r="A72" s="236"/>
      <c r="B72" s="236"/>
      <c r="C72" s="236"/>
      <c r="D72" s="239" t="s">
        <v>25</v>
      </c>
      <c r="E72" s="234" t="s">
        <v>1960</v>
      </c>
      <c r="F72" s="239" t="s">
        <v>1580</v>
      </c>
      <c r="G72" s="239"/>
      <c r="H72" s="239" t="s">
        <v>140</v>
      </c>
      <c r="I72" s="236"/>
      <c r="J72" s="227"/>
      <c r="K72" s="227"/>
      <c r="L72" s="227"/>
      <c r="M72" s="227"/>
      <c r="N72" s="227"/>
      <c r="O72" s="227"/>
      <c r="P72" s="227"/>
      <c r="Q72" s="227"/>
      <c r="R72" s="227"/>
      <c r="S72" s="227"/>
      <c r="T72" s="227"/>
      <c r="U72" s="227"/>
      <c r="V72" s="227"/>
      <c r="W72" s="227"/>
      <c r="X72" s="227"/>
      <c r="Y72" s="227"/>
      <c r="Z72" s="227"/>
      <c r="AA72" s="227"/>
      <c r="AB72" s="227"/>
      <c r="AC72" s="227"/>
      <c r="AD72" s="227"/>
      <c r="AE72" s="227"/>
    </row>
    <row r="73">
      <c r="A73" s="236"/>
      <c r="B73" s="236"/>
      <c r="C73" s="236"/>
      <c r="D73" s="239" t="s">
        <v>56</v>
      </c>
      <c r="E73" s="234" t="s">
        <v>1983</v>
      </c>
      <c r="F73" s="239" t="s">
        <v>1581</v>
      </c>
      <c r="G73" s="239"/>
      <c r="H73" s="239" t="s">
        <v>140</v>
      </c>
      <c r="I73" s="236"/>
      <c r="J73" s="227"/>
      <c r="K73" s="227"/>
      <c r="L73" s="227"/>
      <c r="M73" s="227"/>
      <c r="N73" s="227"/>
      <c r="O73" s="227"/>
      <c r="P73" s="227"/>
      <c r="Q73" s="227"/>
      <c r="R73" s="227"/>
      <c r="S73" s="227"/>
      <c r="T73" s="227"/>
      <c r="U73" s="227"/>
      <c r="V73" s="227"/>
      <c r="W73" s="227"/>
      <c r="X73" s="227"/>
      <c r="Y73" s="227"/>
      <c r="Z73" s="227"/>
      <c r="AA73" s="227"/>
      <c r="AB73" s="227"/>
      <c r="AC73" s="227"/>
      <c r="AD73" s="227"/>
      <c r="AE73" s="227"/>
    </row>
    <row r="74">
      <c r="A74" s="236"/>
      <c r="B74" s="236"/>
      <c r="C74" s="236"/>
      <c r="D74" s="239" t="s">
        <v>56</v>
      </c>
      <c r="E74" s="234" t="s">
        <v>1899</v>
      </c>
      <c r="F74" s="239" t="s">
        <v>1582</v>
      </c>
      <c r="G74" s="239"/>
      <c r="H74" s="239" t="s">
        <v>140</v>
      </c>
      <c r="I74" s="236"/>
      <c r="J74" s="227"/>
      <c r="K74" s="227"/>
      <c r="L74" s="227"/>
      <c r="M74" s="227"/>
      <c r="N74" s="227"/>
      <c r="O74" s="227"/>
      <c r="P74" s="227"/>
      <c r="Q74" s="227"/>
      <c r="R74" s="227"/>
      <c r="S74" s="227"/>
      <c r="T74" s="227"/>
      <c r="U74" s="227"/>
      <c r="V74" s="227"/>
      <c r="W74" s="227"/>
      <c r="X74" s="227"/>
      <c r="Y74" s="227"/>
      <c r="Z74" s="227"/>
      <c r="AA74" s="227"/>
      <c r="AB74" s="227"/>
      <c r="AC74" s="227"/>
      <c r="AD74" s="227"/>
      <c r="AE74" s="227"/>
    </row>
    <row r="75">
      <c r="A75" s="236"/>
      <c r="B75" s="236"/>
      <c r="C75" s="236"/>
      <c r="D75" s="239" t="s">
        <v>56</v>
      </c>
      <c r="E75" s="234" t="s">
        <v>1953</v>
      </c>
      <c r="F75" s="239" t="s">
        <v>1583</v>
      </c>
      <c r="G75" s="239"/>
      <c r="H75" s="239" t="s">
        <v>140</v>
      </c>
      <c r="I75" s="236"/>
      <c r="J75" s="227"/>
      <c r="K75" s="227"/>
      <c r="L75" s="227"/>
      <c r="M75" s="227"/>
      <c r="N75" s="227"/>
      <c r="O75" s="227"/>
      <c r="P75" s="227"/>
      <c r="Q75" s="227"/>
      <c r="R75" s="227"/>
      <c r="S75" s="227"/>
      <c r="T75" s="227"/>
      <c r="U75" s="227"/>
      <c r="V75" s="227"/>
      <c r="W75" s="227"/>
      <c r="X75" s="227"/>
      <c r="Y75" s="227"/>
      <c r="Z75" s="227"/>
      <c r="AA75" s="227"/>
      <c r="AB75" s="227"/>
      <c r="AC75" s="227"/>
      <c r="AD75" s="227"/>
      <c r="AE75" s="227"/>
    </row>
    <row r="76">
      <c r="A76" s="236"/>
      <c r="B76" s="236"/>
      <c r="C76" s="236"/>
      <c r="D76" s="239" t="s">
        <v>117</v>
      </c>
      <c r="E76" s="236"/>
      <c r="F76" s="239" t="s">
        <v>1453</v>
      </c>
      <c r="G76" s="239"/>
      <c r="H76" s="239" t="s">
        <v>1670</v>
      </c>
      <c r="I76" s="236"/>
      <c r="J76" s="227"/>
      <c r="K76" s="227"/>
      <c r="L76" s="227"/>
      <c r="M76" s="227"/>
      <c r="N76" s="227"/>
      <c r="O76" s="227"/>
      <c r="P76" s="227"/>
      <c r="Q76" s="227"/>
      <c r="R76" s="227"/>
      <c r="S76" s="227"/>
      <c r="T76" s="227"/>
      <c r="U76" s="227"/>
      <c r="V76" s="227"/>
      <c r="W76" s="227"/>
      <c r="X76" s="227"/>
      <c r="Y76" s="227"/>
      <c r="Z76" s="227"/>
      <c r="AA76" s="227"/>
      <c r="AB76" s="227"/>
      <c r="AC76" s="227"/>
      <c r="AD76" s="227"/>
      <c r="AE76" s="227"/>
    </row>
    <row r="77">
      <c r="A77" s="236"/>
      <c r="B77" s="236"/>
      <c r="C77" s="236"/>
      <c r="D77" s="239" t="s">
        <v>111</v>
      </c>
      <c r="E77" s="236"/>
      <c r="F77" s="239" t="s">
        <v>1584</v>
      </c>
      <c r="G77" s="239"/>
      <c r="H77" s="239" t="s">
        <v>1940</v>
      </c>
      <c r="I77" s="236"/>
      <c r="J77" s="227"/>
      <c r="K77" s="227"/>
      <c r="L77" s="227"/>
      <c r="M77" s="227"/>
      <c r="N77" s="227"/>
      <c r="O77" s="227"/>
      <c r="P77" s="227"/>
      <c r="Q77" s="227"/>
      <c r="R77" s="227"/>
      <c r="S77" s="227"/>
      <c r="T77" s="227"/>
      <c r="U77" s="227"/>
      <c r="V77" s="227"/>
      <c r="W77" s="227"/>
      <c r="X77" s="227"/>
      <c r="Y77" s="227"/>
      <c r="Z77" s="227"/>
      <c r="AA77" s="227"/>
      <c r="AB77" s="227"/>
      <c r="AC77" s="227"/>
      <c r="AD77" s="227"/>
      <c r="AE77" s="227"/>
    </row>
    <row r="78">
      <c r="A78" s="236"/>
      <c r="B78" s="236"/>
      <c r="C78" s="236"/>
      <c r="D78" s="239" t="s">
        <v>56</v>
      </c>
      <c r="E78" s="234" t="s">
        <v>1939</v>
      </c>
      <c r="F78" s="239" t="s">
        <v>1585</v>
      </c>
      <c r="G78" s="239"/>
      <c r="H78" s="239" t="s">
        <v>140</v>
      </c>
      <c r="I78" s="236"/>
      <c r="J78" s="227"/>
      <c r="K78" s="227"/>
      <c r="L78" s="227"/>
      <c r="M78" s="227"/>
      <c r="N78" s="227"/>
      <c r="O78" s="227"/>
      <c r="P78" s="227"/>
      <c r="Q78" s="227"/>
      <c r="R78" s="227"/>
      <c r="S78" s="227"/>
      <c r="T78" s="227"/>
      <c r="U78" s="227"/>
      <c r="V78" s="227"/>
      <c r="W78" s="227"/>
      <c r="X78" s="227"/>
      <c r="Y78" s="227"/>
      <c r="Z78" s="227"/>
      <c r="AA78" s="227"/>
      <c r="AB78" s="227"/>
      <c r="AC78" s="227"/>
      <c r="AD78" s="227"/>
      <c r="AE78" s="227"/>
    </row>
    <row r="79">
      <c r="A79" s="236"/>
      <c r="B79" s="236"/>
      <c r="C79" s="236"/>
      <c r="D79" s="239" t="s">
        <v>2162</v>
      </c>
      <c r="E79" s="234" t="s">
        <v>1586</v>
      </c>
      <c r="F79" s="239" t="s">
        <v>1587</v>
      </c>
      <c r="G79" s="239"/>
      <c r="H79" s="239" t="s">
        <v>1997</v>
      </c>
      <c r="I79" s="236"/>
      <c r="J79" s="227"/>
      <c r="K79" s="227"/>
      <c r="L79" s="227"/>
      <c r="M79" s="227"/>
      <c r="N79" s="227"/>
      <c r="O79" s="227"/>
      <c r="P79" s="227"/>
      <c r="Q79" s="227"/>
      <c r="R79" s="227"/>
      <c r="S79" s="227"/>
      <c r="T79" s="227"/>
      <c r="U79" s="227"/>
      <c r="V79" s="227"/>
      <c r="W79" s="227"/>
      <c r="X79" s="227"/>
      <c r="Y79" s="227"/>
      <c r="Z79" s="227"/>
      <c r="AA79" s="227"/>
      <c r="AB79" s="227"/>
      <c r="AC79" s="227"/>
      <c r="AD79" s="227"/>
      <c r="AE79" s="227"/>
    </row>
    <row r="80">
      <c r="A80" s="236"/>
      <c r="B80" s="236"/>
      <c r="C80" s="236"/>
      <c r="D80" s="239" t="s">
        <v>81</v>
      </c>
      <c r="E80" s="234" t="s">
        <v>81</v>
      </c>
      <c r="F80" s="239" t="s">
        <v>81</v>
      </c>
      <c r="G80" s="239"/>
      <c r="H80" s="239" t="s">
        <v>140</v>
      </c>
      <c r="I80" s="236"/>
      <c r="J80" s="227"/>
      <c r="K80" s="227"/>
      <c r="L80" s="227"/>
      <c r="M80" s="227"/>
      <c r="N80" s="227"/>
      <c r="O80" s="227"/>
      <c r="P80" s="227"/>
      <c r="Q80" s="227"/>
      <c r="R80" s="227"/>
      <c r="S80" s="227"/>
      <c r="T80" s="227"/>
      <c r="U80" s="227"/>
      <c r="V80" s="227"/>
      <c r="W80" s="227"/>
      <c r="X80" s="227"/>
      <c r="Y80" s="227"/>
      <c r="Z80" s="227"/>
      <c r="AA80" s="227"/>
      <c r="AB80" s="227"/>
      <c r="AC80" s="227"/>
      <c r="AD80" s="227"/>
      <c r="AE80" s="227"/>
    </row>
    <row r="81">
      <c r="A81" s="236"/>
      <c r="B81" s="236"/>
      <c r="C81" s="236"/>
      <c r="D81" s="239" t="s">
        <v>2162</v>
      </c>
      <c r="E81" s="234" t="s">
        <v>944</v>
      </c>
      <c r="F81" s="239" t="s">
        <v>1588</v>
      </c>
      <c r="G81" s="239"/>
      <c r="H81" s="239" t="s">
        <v>1998</v>
      </c>
      <c r="I81" s="236"/>
      <c r="J81" s="227"/>
      <c r="K81" s="227"/>
      <c r="L81" s="227"/>
      <c r="M81" s="227"/>
      <c r="N81" s="227"/>
      <c r="O81" s="227"/>
      <c r="P81" s="227"/>
      <c r="Q81" s="227"/>
      <c r="R81" s="227"/>
      <c r="S81" s="227"/>
      <c r="T81" s="227"/>
      <c r="U81" s="227"/>
      <c r="V81" s="227"/>
      <c r="W81" s="227"/>
      <c r="X81" s="227"/>
      <c r="Y81" s="227"/>
      <c r="Z81" s="227"/>
      <c r="AA81" s="227"/>
      <c r="AB81" s="227"/>
      <c r="AC81" s="227"/>
      <c r="AD81" s="227"/>
      <c r="AE81" s="227"/>
    </row>
    <row r="82">
      <c r="A82" s="236"/>
      <c r="B82" s="236"/>
      <c r="C82" s="236"/>
      <c r="D82" s="239" t="s">
        <v>117</v>
      </c>
      <c r="E82" s="236"/>
      <c r="F82" s="239" t="s">
        <v>1589</v>
      </c>
      <c r="G82" s="239"/>
      <c r="H82" s="239" t="s">
        <v>1999</v>
      </c>
      <c r="I82" s="236"/>
      <c r="J82" s="227"/>
      <c r="K82" s="227"/>
      <c r="L82" s="227"/>
      <c r="M82" s="227"/>
      <c r="N82" s="227"/>
      <c r="O82" s="227"/>
      <c r="P82" s="227"/>
      <c r="Q82" s="227"/>
      <c r="R82" s="227"/>
      <c r="S82" s="227"/>
      <c r="T82" s="227"/>
      <c r="U82" s="227"/>
      <c r="V82" s="227"/>
      <c r="W82" s="227"/>
      <c r="X82" s="227"/>
      <c r="Y82" s="227"/>
      <c r="Z82" s="227"/>
      <c r="AA82" s="227"/>
      <c r="AB82" s="227"/>
      <c r="AC82" s="227"/>
      <c r="AD82" s="227"/>
      <c r="AE82" s="227"/>
    </row>
    <row r="83">
      <c r="A83" s="236"/>
      <c r="B83" s="236"/>
      <c r="C83" s="236"/>
      <c r="D83" s="239" t="s">
        <v>2162</v>
      </c>
      <c r="E83" s="234" t="s">
        <v>1590</v>
      </c>
      <c r="F83" s="239" t="s">
        <v>1591</v>
      </c>
      <c r="G83" s="239"/>
      <c r="H83" s="239" t="s">
        <v>2000</v>
      </c>
      <c r="I83" s="236"/>
      <c r="J83" s="227"/>
      <c r="K83" s="227"/>
      <c r="L83" s="227"/>
      <c r="M83" s="227"/>
      <c r="N83" s="227"/>
      <c r="O83" s="227"/>
      <c r="P83" s="227"/>
      <c r="Q83" s="227"/>
      <c r="R83" s="227"/>
      <c r="S83" s="227"/>
      <c r="T83" s="227"/>
      <c r="U83" s="227"/>
      <c r="V83" s="227"/>
      <c r="W83" s="227"/>
      <c r="X83" s="227"/>
      <c r="Y83" s="227"/>
      <c r="Z83" s="227"/>
      <c r="AA83" s="227"/>
      <c r="AB83" s="227"/>
      <c r="AC83" s="227"/>
      <c r="AD83" s="227"/>
      <c r="AE83" s="227"/>
    </row>
    <row r="84">
      <c r="A84" s="236"/>
      <c r="B84" s="236"/>
      <c r="C84" s="236"/>
      <c r="D84" s="239" t="s">
        <v>139</v>
      </c>
      <c r="E84" s="236"/>
      <c r="F84" s="239" t="s">
        <v>959</v>
      </c>
      <c r="G84" s="239"/>
      <c r="H84" s="239" t="s">
        <v>2001</v>
      </c>
      <c r="I84" s="236"/>
      <c r="J84" s="227"/>
      <c r="K84" s="227"/>
      <c r="L84" s="227"/>
      <c r="M84" s="227"/>
      <c r="N84" s="227"/>
      <c r="O84" s="227"/>
      <c r="P84" s="227"/>
      <c r="Q84" s="227"/>
      <c r="R84" s="227"/>
      <c r="S84" s="227"/>
      <c r="T84" s="227"/>
      <c r="U84" s="227"/>
      <c r="V84" s="227"/>
      <c r="W84" s="227"/>
      <c r="X84" s="227"/>
      <c r="Y84" s="227"/>
      <c r="Z84" s="227"/>
      <c r="AA84" s="227"/>
      <c r="AB84" s="227"/>
      <c r="AC84" s="227"/>
      <c r="AD84" s="227"/>
      <c r="AE84" s="227"/>
    </row>
    <row r="85">
      <c r="A85" s="236"/>
      <c r="B85" s="236"/>
      <c r="C85" s="236"/>
      <c r="D85" s="239" t="s">
        <v>2162</v>
      </c>
      <c r="E85" s="234" t="s">
        <v>937</v>
      </c>
      <c r="F85" s="239" t="s">
        <v>1592</v>
      </c>
      <c r="G85" s="239"/>
      <c r="H85" s="239" t="s">
        <v>2002</v>
      </c>
      <c r="I85" s="236"/>
      <c r="J85" s="227"/>
      <c r="K85" s="227"/>
      <c r="L85" s="227"/>
      <c r="M85" s="227"/>
      <c r="N85" s="227"/>
      <c r="O85" s="227"/>
      <c r="P85" s="227"/>
      <c r="Q85" s="227"/>
      <c r="R85" s="227"/>
      <c r="S85" s="227"/>
      <c r="T85" s="227"/>
      <c r="U85" s="227"/>
      <c r="V85" s="227"/>
      <c r="W85" s="227"/>
      <c r="X85" s="227"/>
      <c r="Y85" s="227"/>
      <c r="Z85" s="227"/>
      <c r="AA85" s="227"/>
      <c r="AB85" s="227"/>
      <c r="AC85" s="227"/>
      <c r="AD85" s="227"/>
      <c r="AE85" s="227"/>
    </row>
    <row r="86">
      <c r="A86" s="236"/>
      <c r="B86" s="236"/>
      <c r="C86" s="234">
        <v>1.0</v>
      </c>
      <c r="D86" s="239" t="s">
        <v>2162</v>
      </c>
      <c r="E86" s="234" t="s">
        <v>937</v>
      </c>
      <c r="F86" s="239" t="s">
        <v>967</v>
      </c>
      <c r="G86" s="239"/>
      <c r="H86" s="239" t="s">
        <v>2003</v>
      </c>
      <c r="I86" s="236"/>
      <c r="J86" s="227"/>
      <c r="K86" s="227"/>
      <c r="L86" s="227"/>
      <c r="M86" s="227"/>
      <c r="N86" s="227"/>
      <c r="O86" s="227"/>
      <c r="P86" s="227"/>
      <c r="Q86" s="227"/>
      <c r="R86" s="227"/>
      <c r="S86" s="227"/>
      <c r="T86" s="227"/>
      <c r="U86" s="227"/>
      <c r="V86" s="227"/>
      <c r="W86" s="227"/>
      <c r="X86" s="227"/>
      <c r="Y86" s="227"/>
      <c r="Z86" s="227"/>
      <c r="AA86" s="227"/>
      <c r="AB86" s="227"/>
      <c r="AC86" s="227"/>
      <c r="AD86" s="227"/>
      <c r="AE86" s="227"/>
    </row>
    <row r="87">
      <c r="A87" s="236"/>
      <c r="B87" s="236"/>
      <c r="C87" s="234">
        <v>2.0</v>
      </c>
      <c r="D87" s="239" t="s">
        <v>2162</v>
      </c>
      <c r="E87" s="234" t="s">
        <v>937</v>
      </c>
      <c r="F87" s="239" t="s">
        <v>967</v>
      </c>
      <c r="G87" s="239"/>
      <c r="H87" s="239" t="s">
        <v>2004</v>
      </c>
      <c r="I87" s="236"/>
      <c r="J87" s="227"/>
      <c r="K87" s="227"/>
      <c r="L87" s="227"/>
      <c r="M87" s="227"/>
      <c r="N87" s="227"/>
      <c r="O87" s="227"/>
      <c r="P87" s="227"/>
      <c r="Q87" s="227"/>
      <c r="R87" s="227"/>
      <c r="S87" s="227"/>
      <c r="T87" s="227"/>
      <c r="U87" s="227"/>
      <c r="V87" s="227"/>
      <c r="W87" s="227"/>
      <c r="X87" s="227"/>
      <c r="Y87" s="227"/>
      <c r="Z87" s="227"/>
      <c r="AA87" s="227"/>
      <c r="AB87" s="227"/>
      <c r="AC87" s="227"/>
      <c r="AD87" s="227"/>
      <c r="AE87" s="227"/>
    </row>
    <row r="88">
      <c r="A88" s="236"/>
      <c r="B88" s="236"/>
      <c r="C88" s="236"/>
      <c r="D88" s="239" t="s">
        <v>56</v>
      </c>
      <c r="E88" s="234" t="s">
        <v>1983</v>
      </c>
      <c r="F88" s="239" t="s">
        <v>1593</v>
      </c>
      <c r="G88" s="239"/>
      <c r="H88" s="239" t="s">
        <v>140</v>
      </c>
      <c r="I88" s="236"/>
      <c r="J88" s="227"/>
      <c r="K88" s="227"/>
      <c r="L88" s="227"/>
      <c r="M88" s="227"/>
      <c r="N88" s="227"/>
      <c r="O88" s="227"/>
      <c r="P88" s="227"/>
      <c r="Q88" s="227"/>
      <c r="R88" s="227"/>
      <c r="S88" s="227"/>
      <c r="T88" s="227"/>
      <c r="U88" s="227"/>
      <c r="V88" s="227"/>
      <c r="W88" s="227"/>
      <c r="X88" s="227"/>
      <c r="Y88" s="227"/>
      <c r="Z88" s="227"/>
      <c r="AA88" s="227"/>
      <c r="AB88" s="227"/>
      <c r="AC88" s="227"/>
      <c r="AD88" s="227"/>
      <c r="AE88" s="227"/>
    </row>
    <row r="89">
      <c r="A89" s="236"/>
      <c r="B89" s="236"/>
      <c r="C89" s="236"/>
      <c r="D89" s="239" t="s">
        <v>56</v>
      </c>
      <c r="E89" s="234" t="s">
        <v>1953</v>
      </c>
      <c r="F89" s="239" t="s">
        <v>1594</v>
      </c>
      <c r="G89" s="239"/>
      <c r="H89" s="239" t="s">
        <v>140</v>
      </c>
      <c r="I89" s="236"/>
      <c r="J89" s="227"/>
      <c r="K89" s="227"/>
      <c r="L89" s="227"/>
      <c r="M89" s="227"/>
      <c r="N89" s="227"/>
      <c r="O89" s="227"/>
      <c r="P89" s="227"/>
      <c r="Q89" s="227"/>
      <c r="R89" s="227"/>
      <c r="S89" s="227"/>
      <c r="T89" s="227"/>
      <c r="U89" s="227"/>
      <c r="V89" s="227"/>
      <c r="W89" s="227"/>
      <c r="X89" s="227"/>
      <c r="Y89" s="227"/>
      <c r="Z89" s="227"/>
      <c r="AA89" s="227"/>
      <c r="AB89" s="227"/>
      <c r="AC89" s="227"/>
      <c r="AD89" s="227"/>
      <c r="AE89" s="227"/>
    </row>
    <row r="90">
      <c r="A90" s="236"/>
      <c r="B90" s="236"/>
      <c r="C90" s="236"/>
      <c r="D90" s="239" t="s">
        <v>23</v>
      </c>
      <c r="E90" s="236"/>
      <c r="F90" s="239" t="s">
        <v>1595</v>
      </c>
      <c r="G90" s="239"/>
      <c r="H90" s="239" t="s">
        <v>2013</v>
      </c>
      <c r="I90" s="236"/>
      <c r="J90" s="227"/>
      <c r="K90" s="227"/>
      <c r="L90" s="227"/>
      <c r="M90" s="227"/>
      <c r="N90" s="227"/>
      <c r="O90" s="227"/>
      <c r="P90" s="227"/>
      <c r="Q90" s="227"/>
      <c r="R90" s="227"/>
      <c r="S90" s="227"/>
      <c r="T90" s="227"/>
      <c r="U90" s="227"/>
      <c r="V90" s="227"/>
      <c r="W90" s="227"/>
      <c r="X90" s="227"/>
      <c r="Y90" s="227"/>
      <c r="Z90" s="227"/>
      <c r="AA90" s="227"/>
      <c r="AB90" s="227"/>
      <c r="AC90" s="227"/>
      <c r="AD90" s="227"/>
      <c r="AE90" s="227"/>
    </row>
    <row r="91">
      <c r="A91" s="236"/>
      <c r="B91" s="236"/>
      <c r="C91" s="236"/>
      <c r="D91" s="239" t="s">
        <v>88</v>
      </c>
      <c r="E91" s="236"/>
      <c r="F91" s="239" t="s">
        <v>1596</v>
      </c>
      <c r="G91" s="239"/>
      <c r="H91" s="239" t="s">
        <v>2014</v>
      </c>
      <c r="I91" s="236"/>
      <c r="J91" s="227"/>
      <c r="K91" s="227"/>
      <c r="L91" s="227"/>
      <c r="M91" s="227"/>
      <c r="N91" s="227"/>
      <c r="O91" s="227"/>
      <c r="P91" s="227"/>
      <c r="Q91" s="227"/>
      <c r="R91" s="227"/>
      <c r="S91" s="227"/>
      <c r="T91" s="227"/>
      <c r="U91" s="227"/>
      <c r="V91" s="227"/>
      <c r="W91" s="227"/>
      <c r="X91" s="227"/>
      <c r="Y91" s="227"/>
      <c r="Z91" s="227"/>
      <c r="AA91" s="227"/>
      <c r="AB91" s="227"/>
      <c r="AC91" s="227"/>
      <c r="AD91" s="227"/>
      <c r="AE91" s="227"/>
    </row>
    <row r="92">
      <c r="A92" s="236"/>
      <c r="B92" s="236"/>
      <c r="C92" s="236"/>
      <c r="D92" s="239" t="s">
        <v>2162</v>
      </c>
      <c r="E92" s="234" t="s">
        <v>951</v>
      </c>
      <c r="F92" s="239" t="s">
        <v>971</v>
      </c>
      <c r="G92" s="239"/>
      <c r="H92" s="239" t="s">
        <v>2015</v>
      </c>
      <c r="I92" s="236"/>
      <c r="J92" s="227"/>
      <c r="K92" s="227"/>
      <c r="L92" s="227"/>
      <c r="M92" s="227"/>
      <c r="N92" s="227"/>
      <c r="O92" s="227"/>
      <c r="P92" s="227"/>
      <c r="Q92" s="227"/>
      <c r="R92" s="227"/>
      <c r="S92" s="227"/>
      <c r="T92" s="227"/>
      <c r="U92" s="227"/>
      <c r="V92" s="227"/>
      <c r="W92" s="227"/>
      <c r="X92" s="227"/>
      <c r="Y92" s="227"/>
      <c r="Z92" s="227"/>
      <c r="AA92" s="227"/>
      <c r="AB92" s="227"/>
      <c r="AC92" s="227"/>
      <c r="AD92" s="227"/>
      <c r="AE92" s="227"/>
    </row>
    <row r="93">
      <c r="A93" s="236"/>
      <c r="B93" s="236"/>
      <c r="C93" s="236"/>
      <c r="D93" s="239" t="s">
        <v>74</v>
      </c>
      <c r="E93" s="236"/>
      <c r="F93" s="239" t="s">
        <v>1597</v>
      </c>
      <c r="G93" s="239"/>
      <c r="H93" s="239" t="s">
        <v>2016</v>
      </c>
      <c r="I93" s="236"/>
      <c r="J93" s="227"/>
      <c r="K93" s="227"/>
      <c r="L93" s="227"/>
      <c r="M93" s="227"/>
      <c r="N93" s="227"/>
      <c r="O93" s="227"/>
      <c r="P93" s="227"/>
      <c r="Q93" s="227"/>
      <c r="R93" s="227"/>
      <c r="S93" s="227"/>
      <c r="T93" s="227"/>
      <c r="U93" s="227"/>
      <c r="V93" s="227"/>
      <c r="W93" s="227"/>
      <c r="X93" s="227"/>
      <c r="Y93" s="227"/>
      <c r="Z93" s="227"/>
      <c r="AA93" s="227"/>
      <c r="AB93" s="227"/>
      <c r="AC93" s="227"/>
      <c r="AD93" s="227"/>
      <c r="AE93" s="227"/>
    </row>
    <row r="94">
      <c r="A94" s="236"/>
      <c r="B94" s="236"/>
      <c r="C94" s="236"/>
      <c r="D94" s="239" t="s">
        <v>2162</v>
      </c>
      <c r="E94" s="234" t="s">
        <v>953</v>
      </c>
      <c r="F94" s="239" t="s">
        <v>1598</v>
      </c>
      <c r="G94" s="239"/>
      <c r="H94" s="239" t="s">
        <v>2019</v>
      </c>
      <c r="I94" s="236"/>
      <c r="J94" s="227"/>
      <c r="K94" s="227"/>
      <c r="L94" s="227"/>
      <c r="M94" s="227"/>
      <c r="N94" s="227"/>
      <c r="O94" s="227"/>
      <c r="P94" s="227"/>
      <c r="Q94" s="227"/>
      <c r="R94" s="227"/>
      <c r="S94" s="227"/>
      <c r="T94" s="227"/>
      <c r="U94" s="227"/>
      <c r="V94" s="227"/>
      <c r="W94" s="227"/>
      <c r="X94" s="227"/>
      <c r="Y94" s="227"/>
      <c r="Z94" s="227"/>
      <c r="AA94" s="227"/>
      <c r="AB94" s="227"/>
      <c r="AC94" s="227"/>
      <c r="AD94" s="227"/>
      <c r="AE94" s="227"/>
    </row>
    <row r="95">
      <c r="A95" s="236"/>
      <c r="B95" s="236"/>
      <c r="C95" s="236"/>
      <c r="D95" s="239" t="s">
        <v>35</v>
      </c>
      <c r="E95" s="236"/>
      <c r="F95" s="239" t="s">
        <v>1460</v>
      </c>
      <c r="G95" s="239"/>
      <c r="H95" s="239" t="s">
        <v>2023</v>
      </c>
      <c r="I95" s="236"/>
      <c r="J95" s="227"/>
      <c r="K95" s="227"/>
      <c r="L95" s="227"/>
      <c r="M95" s="227"/>
      <c r="N95" s="227"/>
      <c r="O95" s="227"/>
      <c r="P95" s="227"/>
      <c r="Q95" s="227"/>
      <c r="R95" s="227"/>
      <c r="S95" s="227"/>
      <c r="T95" s="227"/>
      <c r="U95" s="227"/>
      <c r="V95" s="227"/>
      <c r="W95" s="227"/>
      <c r="X95" s="227"/>
      <c r="Y95" s="227"/>
      <c r="Z95" s="227"/>
      <c r="AA95" s="227"/>
      <c r="AB95" s="227"/>
      <c r="AC95" s="227"/>
      <c r="AD95" s="227"/>
      <c r="AE95" s="227"/>
    </row>
    <row r="96">
      <c r="A96" s="236"/>
      <c r="B96" s="236"/>
      <c r="C96" s="236"/>
      <c r="D96" s="239" t="s">
        <v>2162</v>
      </c>
      <c r="E96" s="234" t="s">
        <v>957</v>
      </c>
      <c r="F96" s="239" t="s">
        <v>1599</v>
      </c>
      <c r="G96" s="239"/>
      <c r="H96" s="239" t="s">
        <v>2024</v>
      </c>
      <c r="I96" s="236"/>
      <c r="J96" s="227"/>
      <c r="K96" s="227"/>
      <c r="L96" s="227"/>
      <c r="M96" s="227"/>
      <c r="N96" s="227"/>
      <c r="O96" s="227"/>
      <c r="P96" s="227"/>
      <c r="Q96" s="227"/>
      <c r="R96" s="227"/>
      <c r="S96" s="227"/>
      <c r="T96" s="227"/>
      <c r="U96" s="227"/>
      <c r="V96" s="227"/>
      <c r="W96" s="227"/>
      <c r="X96" s="227"/>
      <c r="Y96" s="227"/>
      <c r="Z96" s="227"/>
      <c r="AA96" s="227"/>
      <c r="AB96" s="227"/>
      <c r="AC96" s="227"/>
      <c r="AD96" s="227"/>
      <c r="AE96" s="227"/>
    </row>
    <row r="97">
      <c r="A97" s="236"/>
      <c r="B97" s="236"/>
      <c r="C97" s="236"/>
      <c r="D97" s="239" t="s">
        <v>56</v>
      </c>
      <c r="E97" s="234" t="s">
        <v>1680</v>
      </c>
      <c r="F97" s="239" t="s">
        <v>1600</v>
      </c>
      <c r="G97" s="239"/>
      <c r="H97" s="239" t="s">
        <v>140</v>
      </c>
      <c r="I97" s="236"/>
      <c r="J97" s="227"/>
      <c r="K97" s="227"/>
      <c r="L97" s="227"/>
      <c r="M97" s="227"/>
      <c r="N97" s="227"/>
      <c r="O97" s="227"/>
      <c r="P97" s="227"/>
      <c r="Q97" s="227"/>
      <c r="R97" s="227"/>
      <c r="S97" s="227"/>
      <c r="T97" s="227"/>
      <c r="U97" s="227"/>
      <c r="V97" s="227"/>
      <c r="W97" s="227"/>
      <c r="X97" s="227"/>
      <c r="Y97" s="227"/>
      <c r="Z97" s="227"/>
      <c r="AA97" s="227"/>
      <c r="AB97" s="227"/>
      <c r="AC97" s="227"/>
      <c r="AD97" s="227"/>
      <c r="AE97" s="227"/>
    </row>
    <row r="98">
      <c r="A98" s="236"/>
      <c r="B98" s="236"/>
      <c r="C98" s="236"/>
      <c r="D98" s="239" t="s">
        <v>2162</v>
      </c>
      <c r="E98" s="234" t="s">
        <v>962</v>
      </c>
      <c r="F98" s="239" t="s">
        <v>963</v>
      </c>
      <c r="G98" s="239"/>
      <c r="H98" s="239" t="s">
        <v>2026</v>
      </c>
      <c r="I98" s="236"/>
      <c r="J98" s="227"/>
      <c r="K98" s="227"/>
      <c r="L98" s="227"/>
      <c r="M98" s="227"/>
      <c r="N98" s="227"/>
      <c r="O98" s="227"/>
      <c r="P98" s="227"/>
      <c r="Q98" s="227"/>
      <c r="R98" s="227"/>
      <c r="S98" s="227"/>
      <c r="T98" s="227"/>
      <c r="U98" s="227"/>
      <c r="V98" s="227"/>
      <c r="W98" s="227"/>
      <c r="X98" s="227"/>
      <c r="Y98" s="227"/>
      <c r="Z98" s="227"/>
      <c r="AA98" s="227"/>
      <c r="AB98" s="227"/>
      <c r="AC98" s="227"/>
      <c r="AD98" s="227"/>
      <c r="AE98" s="227"/>
    </row>
    <row r="99">
      <c r="A99" s="236"/>
      <c r="B99" s="236"/>
      <c r="C99" s="236"/>
      <c r="D99" s="239" t="s">
        <v>2162</v>
      </c>
      <c r="E99" s="234" t="s">
        <v>100</v>
      </c>
      <c r="F99" s="239" t="s">
        <v>958</v>
      </c>
      <c r="G99" s="239"/>
      <c r="H99" s="239" t="s">
        <v>2033</v>
      </c>
      <c r="I99" s="236"/>
      <c r="J99" s="227"/>
      <c r="K99" s="227"/>
      <c r="L99" s="227"/>
      <c r="M99" s="227"/>
      <c r="N99" s="227"/>
      <c r="O99" s="227"/>
      <c r="P99" s="227"/>
      <c r="Q99" s="227"/>
      <c r="R99" s="227"/>
      <c r="S99" s="227"/>
      <c r="T99" s="227"/>
      <c r="U99" s="227"/>
      <c r="V99" s="227"/>
      <c r="W99" s="227"/>
      <c r="X99" s="227"/>
      <c r="Y99" s="227"/>
      <c r="Z99" s="227"/>
      <c r="AA99" s="227"/>
      <c r="AB99" s="227"/>
      <c r="AC99" s="227"/>
      <c r="AD99" s="227"/>
      <c r="AE99" s="227"/>
    </row>
    <row r="100">
      <c r="A100" s="236"/>
      <c r="B100" s="236"/>
      <c r="C100" s="236"/>
      <c r="D100" s="239" t="s">
        <v>106</v>
      </c>
      <c r="E100" s="236"/>
      <c r="F100" s="239" t="s">
        <v>1518</v>
      </c>
      <c r="G100" s="239"/>
      <c r="H100" s="239" t="s">
        <v>2036</v>
      </c>
      <c r="I100" s="236"/>
      <c r="J100" s="227"/>
      <c r="K100" s="227"/>
      <c r="L100" s="227"/>
      <c r="M100" s="227"/>
      <c r="N100" s="227"/>
      <c r="O100" s="227"/>
      <c r="P100" s="227"/>
      <c r="Q100" s="227"/>
      <c r="R100" s="227"/>
      <c r="S100" s="227"/>
      <c r="T100" s="227"/>
      <c r="U100" s="227"/>
      <c r="V100" s="227"/>
      <c r="W100" s="227"/>
      <c r="X100" s="227"/>
      <c r="Y100" s="227"/>
      <c r="Z100" s="227"/>
      <c r="AA100" s="227"/>
      <c r="AB100" s="227"/>
      <c r="AC100" s="227"/>
      <c r="AD100" s="227"/>
      <c r="AE100" s="227"/>
    </row>
    <row r="101">
      <c r="A101" s="236"/>
      <c r="B101" s="236"/>
      <c r="C101" s="236"/>
      <c r="D101" s="239" t="s">
        <v>56</v>
      </c>
      <c r="E101" s="234" t="s">
        <v>1957</v>
      </c>
      <c r="F101" s="239" t="s">
        <v>1601</v>
      </c>
      <c r="G101" s="239"/>
      <c r="H101" s="239" t="s">
        <v>140</v>
      </c>
      <c r="I101" s="236"/>
      <c r="J101" s="227"/>
      <c r="K101" s="227"/>
      <c r="L101" s="227"/>
      <c r="M101" s="227"/>
      <c r="N101" s="227"/>
      <c r="O101" s="227"/>
      <c r="P101" s="227"/>
      <c r="Q101" s="227"/>
      <c r="R101" s="227"/>
      <c r="S101" s="227"/>
      <c r="T101" s="227"/>
      <c r="U101" s="227"/>
      <c r="V101" s="227"/>
      <c r="W101" s="227"/>
      <c r="X101" s="227"/>
      <c r="Y101" s="227"/>
      <c r="Z101" s="227"/>
      <c r="AA101" s="227"/>
      <c r="AB101" s="227"/>
      <c r="AC101" s="227"/>
      <c r="AD101" s="227"/>
      <c r="AE101" s="227"/>
    </row>
    <row r="102">
      <c r="A102" s="236"/>
      <c r="B102" s="236"/>
      <c r="C102" s="236"/>
      <c r="D102" s="239" t="s">
        <v>2162</v>
      </c>
      <c r="E102" s="234" t="s">
        <v>1437</v>
      </c>
      <c r="F102" s="239" t="s">
        <v>1602</v>
      </c>
      <c r="G102" s="239"/>
      <c r="H102" s="239" t="s">
        <v>2039</v>
      </c>
      <c r="I102" s="236"/>
      <c r="J102" s="227"/>
      <c r="K102" s="227"/>
      <c r="L102" s="227"/>
      <c r="M102" s="227"/>
      <c r="N102" s="227"/>
      <c r="O102" s="227"/>
      <c r="P102" s="227"/>
      <c r="Q102" s="227"/>
      <c r="R102" s="227"/>
      <c r="S102" s="227"/>
      <c r="T102" s="227"/>
      <c r="U102" s="227"/>
      <c r="V102" s="227"/>
      <c r="W102" s="227"/>
      <c r="X102" s="227"/>
      <c r="Y102" s="227"/>
      <c r="Z102" s="227"/>
      <c r="AA102" s="227"/>
      <c r="AB102" s="227"/>
      <c r="AC102" s="227"/>
      <c r="AD102" s="227"/>
      <c r="AE102" s="227"/>
    </row>
    <row r="103">
      <c r="A103" s="236"/>
      <c r="B103" s="236"/>
      <c r="C103" s="236"/>
      <c r="D103" s="239" t="s">
        <v>56</v>
      </c>
      <c r="E103" s="234" t="s">
        <v>1899</v>
      </c>
      <c r="F103" s="239" t="s">
        <v>1603</v>
      </c>
      <c r="G103" s="239"/>
      <c r="H103" s="239" t="s">
        <v>140</v>
      </c>
      <c r="I103" s="236"/>
      <c r="J103" s="227"/>
      <c r="K103" s="227"/>
      <c r="L103" s="227"/>
      <c r="M103" s="227"/>
      <c r="N103" s="227"/>
      <c r="O103" s="227"/>
      <c r="P103" s="227"/>
      <c r="Q103" s="227"/>
      <c r="R103" s="227"/>
      <c r="S103" s="227"/>
      <c r="T103" s="227"/>
      <c r="U103" s="227"/>
      <c r="V103" s="227"/>
      <c r="W103" s="227"/>
      <c r="X103" s="227"/>
      <c r="Y103" s="227"/>
      <c r="Z103" s="227"/>
      <c r="AA103" s="227"/>
      <c r="AB103" s="227"/>
      <c r="AC103" s="227"/>
      <c r="AD103" s="227"/>
      <c r="AE103" s="227"/>
    </row>
    <row r="104">
      <c r="A104" s="236"/>
      <c r="B104" s="236"/>
      <c r="C104" s="236"/>
      <c r="D104" s="239" t="s">
        <v>54</v>
      </c>
      <c r="E104" s="236"/>
      <c r="F104" s="239" t="s">
        <v>1455</v>
      </c>
      <c r="G104" s="239"/>
      <c r="H104" s="239" t="s">
        <v>2040</v>
      </c>
      <c r="I104" s="236"/>
      <c r="J104" s="227"/>
      <c r="K104" s="227"/>
      <c r="L104" s="227"/>
      <c r="M104" s="227"/>
      <c r="N104" s="227"/>
      <c r="O104" s="227"/>
      <c r="P104" s="227"/>
      <c r="Q104" s="227"/>
      <c r="R104" s="227"/>
      <c r="S104" s="227"/>
      <c r="T104" s="227"/>
      <c r="U104" s="227"/>
      <c r="V104" s="227"/>
      <c r="W104" s="227"/>
      <c r="X104" s="227"/>
      <c r="Y104" s="227"/>
      <c r="Z104" s="227"/>
      <c r="AA104" s="227"/>
      <c r="AB104" s="227"/>
      <c r="AC104" s="227"/>
      <c r="AD104" s="227"/>
      <c r="AE104" s="227"/>
    </row>
    <row r="105">
      <c r="A105" s="236"/>
      <c r="B105" s="236"/>
      <c r="C105" s="236"/>
      <c r="D105" s="239" t="s">
        <v>56</v>
      </c>
      <c r="E105" s="234" t="s">
        <v>1680</v>
      </c>
      <c r="F105" s="239" t="s">
        <v>1604</v>
      </c>
      <c r="G105" s="239"/>
      <c r="H105" s="239" t="s">
        <v>140</v>
      </c>
      <c r="I105" s="236"/>
      <c r="J105" s="227"/>
      <c r="K105" s="227"/>
      <c r="L105" s="227"/>
      <c r="M105" s="227"/>
      <c r="N105" s="227"/>
      <c r="O105" s="227"/>
      <c r="P105" s="227"/>
      <c r="Q105" s="227"/>
      <c r="R105" s="227"/>
      <c r="S105" s="227"/>
      <c r="T105" s="227"/>
      <c r="U105" s="227"/>
      <c r="V105" s="227"/>
      <c r="W105" s="227"/>
      <c r="X105" s="227"/>
      <c r="Y105" s="227"/>
      <c r="Z105" s="227"/>
      <c r="AA105" s="227"/>
      <c r="AB105" s="227"/>
      <c r="AC105" s="227"/>
      <c r="AD105" s="227"/>
      <c r="AE105" s="227"/>
    </row>
    <row r="106">
      <c r="A106" s="236"/>
      <c r="B106" s="236"/>
      <c r="C106" s="236"/>
      <c r="D106" s="239" t="s">
        <v>23</v>
      </c>
      <c r="E106" s="236"/>
      <c r="F106" s="239" t="s">
        <v>1605</v>
      </c>
      <c r="G106" s="239"/>
      <c r="H106" s="239" t="s">
        <v>2041</v>
      </c>
      <c r="I106" s="236"/>
      <c r="J106" s="227"/>
      <c r="K106" s="227"/>
      <c r="L106" s="227"/>
      <c r="M106" s="227"/>
      <c r="N106" s="227"/>
      <c r="O106" s="227"/>
      <c r="P106" s="227"/>
      <c r="Q106" s="227"/>
      <c r="R106" s="227"/>
      <c r="S106" s="227"/>
      <c r="T106" s="227"/>
      <c r="U106" s="227"/>
      <c r="V106" s="227"/>
      <c r="W106" s="227"/>
      <c r="X106" s="227"/>
      <c r="Y106" s="227"/>
      <c r="Z106" s="227"/>
      <c r="AA106" s="227"/>
      <c r="AB106" s="227"/>
      <c r="AC106" s="227"/>
      <c r="AD106" s="227"/>
      <c r="AE106" s="227"/>
    </row>
    <row r="107">
      <c r="A107" s="236"/>
      <c r="B107" s="236"/>
      <c r="C107" s="236"/>
      <c r="D107" s="239" t="s">
        <v>2162</v>
      </c>
      <c r="E107" s="234" t="s">
        <v>947</v>
      </c>
      <c r="F107" s="239" t="s">
        <v>1606</v>
      </c>
      <c r="G107" s="239"/>
      <c r="H107" s="239" t="s">
        <v>2042</v>
      </c>
      <c r="I107" s="236"/>
      <c r="J107" s="227"/>
      <c r="K107" s="227"/>
      <c r="L107" s="227"/>
      <c r="M107" s="227"/>
      <c r="N107" s="227"/>
      <c r="O107" s="227"/>
      <c r="P107" s="227"/>
      <c r="Q107" s="227"/>
      <c r="R107" s="227"/>
      <c r="S107" s="227"/>
      <c r="T107" s="227"/>
      <c r="U107" s="227"/>
      <c r="V107" s="227"/>
      <c r="W107" s="227"/>
      <c r="X107" s="227"/>
      <c r="Y107" s="227"/>
      <c r="Z107" s="227"/>
      <c r="AA107" s="227"/>
      <c r="AB107" s="227"/>
      <c r="AC107" s="227"/>
      <c r="AD107" s="227"/>
      <c r="AE107" s="227"/>
    </row>
    <row r="108">
      <c r="A108" s="236"/>
      <c r="B108" s="236"/>
      <c r="C108" s="236"/>
      <c r="D108" s="239" t="s">
        <v>2162</v>
      </c>
      <c r="E108" s="234" t="s">
        <v>949</v>
      </c>
      <c r="F108" s="239" t="s">
        <v>1607</v>
      </c>
      <c r="G108" s="239"/>
      <c r="H108" s="239" t="s">
        <v>2043</v>
      </c>
      <c r="I108" s="236"/>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row>
    <row r="109">
      <c r="A109" s="236"/>
      <c r="B109" s="236"/>
      <c r="C109" s="236"/>
      <c r="D109" s="239" t="s">
        <v>2162</v>
      </c>
      <c r="E109" s="234" t="s">
        <v>1608</v>
      </c>
      <c r="F109" s="239" t="s">
        <v>1609</v>
      </c>
      <c r="G109" s="239"/>
      <c r="H109" s="239" t="s">
        <v>2054</v>
      </c>
      <c r="I109" s="236"/>
      <c r="J109" s="227"/>
      <c r="K109" s="227"/>
      <c r="L109" s="227"/>
      <c r="M109" s="227"/>
      <c r="N109" s="227"/>
      <c r="O109" s="227"/>
      <c r="P109" s="227"/>
      <c r="Q109" s="227"/>
      <c r="R109" s="227"/>
      <c r="S109" s="227"/>
      <c r="T109" s="227"/>
      <c r="U109" s="227"/>
      <c r="V109" s="227"/>
      <c r="W109" s="227"/>
      <c r="X109" s="227"/>
      <c r="Y109" s="227"/>
      <c r="Z109" s="227"/>
      <c r="AA109" s="227"/>
      <c r="AB109" s="227"/>
      <c r="AC109" s="227"/>
      <c r="AD109" s="227"/>
      <c r="AE109" s="227"/>
    </row>
    <row r="110">
      <c r="A110" s="236"/>
      <c r="B110" s="236"/>
      <c r="C110" s="236"/>
      <c r="D110" s="239" t="s">
        <v>2162</v>
      </c>
      <c r="E110" s="234" t="s">
        <v>1532</v>
      </c>
      <c r="F110" s="239" t="s">
        <v>1610</v>
      </c>
      <c r="G110" s="239"/>
      <c r="H110" s="239" t="s">
        <v>2065</v>
      </c>
      <c r="I110" s="236"/>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row>
    <row r="111">
      <c r="A111" s="236"/>
      <c r="B111" s="236"/>
      <c r="C111" s="236"/>
      <c r="D111" s="239" t="s">
        <v>2162</v>
      </c>
      <c r="E111" s="234" t="s">
        <v>937</v>
      </c>
      <c r="F111" s="239" t="s">
        <v>1611</v>
      </c>
      <c r="G111" s="239"/>
      <c r="H111" s="239" t="s">
        <v>2066</v>
      </c>
      <c r="I111" s="236"/>
      <c r="J111" s="227"/>
      <c r="K111" s="227"/>
      <c r="L111" s="227"/>
      <c r="M111" s="227"/>
      <c r="N111" s="227"/>
      <c r="O111" s="227"/>
      <c r="P111" s="227"/>
      <c r="Q111" s="227"/>
      <c r="R111" s="227"/>
      <c r="S111" s="227"/>
      <c r="T111" s="227"/>
      <c r="U111" s="227"/>
      <c r="V111" s="227"/>
      <c r="W111" s="227"/>
      <c r="X111" s="227"/>
      <c r="Y111" s="227"/>
      <c r="Z111" s="227"/>
      <c r="AA111" s="227"/>
      <c r="AB111" s="227"/>
      <c r="AC111" s="227"/>
      <c r="AD111" s="227"/>
      <c r="AE111" s="227"/>
    </row>
    <row r="112">
      <c r="A112" s="236"/>
      <c r="B112" s="236"/>
      <c r="C112" s="236"/>
      <c r="D112" s="239" t="s">
        <v>74</v>
      </c>
      <c r="E112" s="236"/>
      <c r="F112" s="239" t="s">
        <v>1612</v>
      </c>
      <c r="G112" s="239"/>
      <c r="H112" s="239" t="s">
        <v>2067</v>
      </c>
      <c r="I112" s="236"/>
      <c r="J112" s="227"/>
      <c r="K112" s="227"/>
      <c r="L112" s="227"/>
      <c r="M112" s="227"/>
      <c r="N112" s="227"/>
      <c r="O112" s="227"/>
      <c r="P112" s="227"/>
      <c r="Q112" s="227"/>
      <c r="R112" s="227"/>
      <c r="S112" s="227"/>
      <c r="T112" s="227"/>
      <c r="U112" s="227"/>
      <c r="V112" s="227"/>
      <c r="W112" s="227"/>
      <c r="X112" s="227"/>
      <c r="Y112" s="227"/>
      <c r="Z112" s="227"/>
      <c r="AA112" s="227"/>
      <c r="AB112" s="227"/>
      <c r="AC112" s="227"/>
      <c r="AD112" s="227"/>
      <c r="AE112" s="227"/>
    </row>
    <row r="113">
      <c r="A113" s="236"/>
      <c r="B113" s="236"/>
      <c r="C113" s="236"/>
      <c r="D113" s="239" t="s">
        <v>25</v>
      </c>
      <c r="E113" s="234" t="s">
        <v>2068</v>
      </c>
      <c r="F113" s="239" t="s">
        <v>1613</v>
      </c>
      <c r="G113" s="239"/>
      <c r="H113" s="239" t="s">
        <v>140</v>
      </c>
      <c r="I113" s="236"/>
      <c r="J113" s="227"/>
      <c r="K113" s="227"/>
      <c r="L113" s="227"/>
      <c r="M113" s="227"/>
      <c r="N113" s="227"/>
      <c r="O113" s="227"/>
      <c r="P113" s="227"/>
      <c r="Q113" s="227"/>
      <c r="R113" s="227"/>
      <c r="S113" s="227"/>
      <c r="T113" s="227"/>
      <c r="U113" s="227"/>
      <c r="V113" s="227"/>
      <c r="W113" s="227"/>
      <c r="X113" s="227"/>
      <c r="Y113" s="227"/>
      <c r="Z113" s="227"/>
      <c r="AA113" s="227"/>
      <c r="AB113" s="227"/>
      <c r="AC113" s="227"/>
      <c r="AD113" s="227"/>
      <c r="AE113" s="227"/>
    </row>
    <row r="114">
      <c r="A114" s="236"/>
      <c r="B114" s="236"/>
      <c r="C114" s="236"/>
      <c r="D114" s="239" t="s">
        <v>144</v>
      </c>
      <c r="E114" s="236"/>
      <c r="F114" s="239" t="s">
        <v>1614</v>
      </c>
      <c r="G114" s="239"/>
      <c r="H114" s="239" t="s">
        <v>2072</v>
      </c>
      <c r="I114" s="236"/>
      <c r="J114" s="227"/>
      <c r="K114" s="227"/>
      <c r="L114" s="227"/>
      <c r="M114" s="227"/>
      <c r="N114" s="227"/>
      <c r="O114" s="227"/>
      <c r="P114" s="227"/>
      <c r="Q114" s="227"/>
      <c r="R114" s="227"/>
      <c r="S114" s="227"/>
      <c r="T114" s="227"/>
      <c r="U114" s="227"/>
      <c r="V114" s="227"/>
      <c r="W114" s="227"/>
      <c r="X114" s="227"/>
      <c r="Y114" s="227"/>
      <c r="Z114" s="227"/>
      <c r="AA114" s="227"/>
      <c r="AB114" s="227"/>
      <c r="AC114" s="227"/>
      <c r="AD114" s="227"/>
      <c r="AE114" s="227"/>
    </row>
    <row r="115">
      <c r="A115" s="236"/>
      <c r="B115" s="236"/>
      <c r="C115" s="236"/>
      <c r="D115" s="239" t="s">
        <v>25</v>
      </c>
      <c r="E115" s="236"/>
      <c r="F115" s="239" t="s">
        <v>1615</v>
      </c>
      <c r="G115" s="239"/>
      <c r="H115" s="239" t="s">
        <v>140</v>
      </c>
      <c r="I115" s="236"/>
      <c r="J115" s="227"/>
      <c r="K115" s="227"/>
      <c r="L115" s="227"/>
      <c r="M115" s="227"/>
      <c r="N115" s="227"/>
      <c r="O115" s="227"/>
      <c r="P115" s="227"/>
      <c r="Q115" s="227"/>
      <c r="R115" s="227"/>
      <c r="S115" s="227"/>
      <c r="T115" s="227"/>
      <c r="U115" s="227"/>
      <c r="V115" s="227"/>
      <c r="W115" s="227"/>
      <c r="X115" s="227"/>
      <c r="Y115" s="227"/>
      <c r="Z115" s="227"/>
      <c r="AA115" s="227"/>
      <c r="AB115" s="227"/>
      <c r="AC115" s="227"/>
      <c r="AD115" s="227"/>
      <c r="AE115" s="227"/>
    </row>
    <row r="116">
      <c r="A116" s="236"/>
      <c r="B116" s="236"/>
      <c r="C116" s="236"/>
      <c r="D116" s="239" t="s">
        <v>2162</v>
      </c>
      <c r="E116" s="234" t="s">
        <v>950</v>
      </c>
      <c r="F116" s="239" t="s">
        <v>1616</v>
      </c>
      <c r="G116" s="239"/>
      <c r="H116" s="239" t="s">
        <v>2073</v>
      </c>
      <c r="I116" s="236"/>
      <c r="J116" s="227"/>
      <c r="K116" s="227"/>
      <c r="L116" s="227"/>
      <c r="M116" s="227"/>
      <c r="N116" s="227"/>
      <c r="O116" s="227"/>
      <c r="P116" s="227"/>
      <c r="Q116" s="227"/>
      <c r="R116" s="227"/>
      <c r="S116" s="227"/>
      <c r="T116" s="227"/>
      <c r="U116" s="227"/>
      <c r="V116" s="227"/>
      <c r="W116" s="227"/>
      <c r="X116" s="227"/>
      <c r="Y116" s="227"/>
      <c r="Z116" s="227"/>
      <c r="AA116" s="227"/>
      <c r="AB116" s="227"/>
      <c r="AC116" s="227"/>
      <c r="AD116" s="227"/>
      <c r="AE116" s="227"/>
    </row>
    <row r="117">
      <c r="A117" s="236"/>
      <c r="B117" s="236"/>
      <c r="C117" s="236"/>
      <c r="D117" s="239" t="s">
        <v>2162</v>
      </c>
      <c r="E117" s="234" t="s">
        <v>937</v>
      </c>
      <c r="F117" s="239" t="s">
        <v>1617</v>
      </c>
      <c r="G117" s="239"/>
      <c r="H117" s="239" t="s">
        <v>2074</v>
      </c>
      <c r="I117" s="236"/>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row>
    <row r="118">
      <c r="A118" s="236"/>
      <c r="B118" s="236"/>
      <c r="C118" s="236"/>
      <c r="D118" s="239" t="s">
        <v>2162</v>
      </c>
      <c r="E118" s="234" t="s">
        <v>937</v>
      </c>
      <c r="F118" s="239" t="s">
        <v>1618</v>
      </c>
      <c r="G118" s="239"/>
      <c r="H118" s="239" t="s">
        <v>2075</v>
      </c>
      <c r="I118" s="236"/>
      <c r="J118" s="227"/>
      <c r="K118" s="227"/>
      <c r="L118" s="227"/>
      <c r="M118" s="227"/>
      <c r="N118" s="227"/>
      <c r="O118" s="227"/>
      <c r="P118" s="227"/>
      <c r="Q118" s="227"/>
      <c r="R118" s="227"/>
      <c r="S118" s="227"/>
      <c r="T118" s="227"/>
      <c r="U118" s="227"/>
      <c r="V118" s="227"/>
      <c r="W118" s="227"/>
      <c r="X118" s="227"/>
      <c r="Y118" s="227"/>
      <c r="Z118" s="227"/>
      <c r="AA118" s="227"/>
      <c r="AB118" s="227"/>
      <c r="AC118" s="227"/>
      <c r="AD118" s="227"/>
      <c r="AE118" s="227"/>
    </row>
    <row r="119">
      <c r="A119" s="236"/>
      <c r="B119" s="236"/>
      <c r="C119" s="236"/>
      <c r="D119" s="239" t="s">
        <v>30</v>
      </c>
      <c r="E119" s="236"/>
      <c r="F119" s="239" t="s">
        <v>1619</v>
      </c>
      <c r="G119" s="239"/>
      <c r="H119" s="239" t="s">
        <v>2078</v>
      </c>
      <c r="I119" s="236"/>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row>
    <row r="120">
      <c r="A120" s="236"/>
      <c r="B120" s="236"/>
      <c r="C120" s="236"/>
      <c r="D120" s="239" t="s">
        <v>2162</v>
      </c>
      <c r="E120" s="234" t="s">
        <v>1954</v>
      </c>
      <c r="F120" s="239" t="s">
        <v>1620</v>
      </c>
      <c r="G120" s="239"/>
      <c r="H120" s="239" t="s">
        <v>2081</v>
      </c>
      <c r="I120" s="236"/>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row>
    <row r="121">
      <c r="A121" s="236"/>
      <c r="B121" s="236"/>
      <c r="C121" s="236"/>
      <c r="D121" s="239" t="s">
        <v>125</v>
      </c>
      <c r="E121" s="236"/>
      <c r="F121" s="239" t="s">
        <v>1501</v>
      </c>
      <c r="G121" s="239"/>
      <c r="H121" s="239" t="s">
        <v>2082</v>
      </c>
      <c r="I121" s="236"/>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row>
    <row r="122">
      <c r="A122" s="236"/>
      <c r="B122" s="236"/>
      <c r="C122" s="236"/>
      <c r="D122" s="239" t="s">
        <v>139</v>
      </c>
      <c r="E122" s="236"/>
      <c r="F122" s="239" t="s">
        <v>1621</v>
      </c>
      <c r="G122" s="239"/>
      <c r="H122" s="239" t="s">
        <v>2083</v>
      </c>
      <c r="I122" s="236"/>
      <c r="J122" s="227"/>
      <c r="K122" s="227"/>
      <c r="L122" s="227"/>
      <c r="M122" s="227"/>
      <c r="N122" s="227"/>
      <c r="O122" s="227"/>
      <c r="P122" s="227"/>
      <c r="Q122" s="227"/>
      <c r="R122" s="227"/>
      <c r="S122" s="227"/>
      <c r="T122" s="227"/>
      <c r="U122" s="227"/>
      <c r="V122" s="227"/>
      <c r="W122" s="227"/>
      <c r="X122" s="227"/>
      <c r="Y122" s="227"/>
      <c r="Z122" s="227"/>
      <c r="AA122" s="227"/>
      <c r="AB122" s="227"/>
      <c r="AC122" s="227"/>
      <c r="AD122" s="227"/>
      <c r="AE122" s="227"/>
    </row>
    <row r="123">
      <c r="A123" s="236"/>
      <c r="B123" s="236"/>
      <c r="C123" s="236"/>
      <c r="D123" s="239" t="s">
        <v>121</v>
      </c>
      <c r="E123" s="236"/>
      <c r="F123" s="239" t="s">
        <v>121</v>
      </c>
      <c r="G123" s="239"/>
      <c r="H123" s="239" t="s">
        <v>2085</v>
      </c>
      <c r="I123" s="236"/>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row>
    <row r="124">
      <c r="A124" s="236"/>
      <c r="B124" s="236"/>
      <c r="C124" s="236"/>
      <c r="D124" s="239" t="s">
        <v>85</v>
      </c>
      <c r="E124" s="236"/>
      <c r="F124" s="239" t="s">
        <v>1622</v>
      </c>
      <c r="G124" s="239"/>
      <c r="H124" s="239" t="s">
        <v>2086</v>
      </c>
      <c r="I124" s="236"/>
      <c r="J124" s="227"/>
      <c r="K124" s="227"/>
      <c r="L124" s="227"/>
      <c r="M124" s="227"/>
      <c r="N124" s="227"/>
      <c r="O124" s="227"/>
      <c r="P124" s="227"/>
      <c r="Q124" s="227"/>
      <c r="R124" s="227"/>
      <c r="S124" s="227"/>
      <c r="T124" s="227"/>
      <c r="U124" s="227"/>
      <c r="V124" s="227"/>
      <c r="W124" s="227"/>
      <c r="X124" s="227"/>
      <c r="Y124" s="227"/>
      <c r="Z124" s="227"/>
      <c r="AA124" s="227"/>
      <c r="AB124" s="227"/>
      <c r="AC124" s="227"/>
      <c r="AD124" s="227"/>
      <c r="AE124" s="227"/>
    </row>
    <row r="125">
      <c r="A125" s="236"/>
      <c r="B125" s="236"/>
      <c r="C125" s="236"/>
      <c r="D125" s="239" t="s">
        <v>2162</v>
      </c>
      <c r="E125" s="234" t="s">
        <v>951</v>
      </c>
      <c r="F125" s="239" t="s">
        <v>1623</v>
      </c>
      <c r="G125" s="239"/>
      <c r="H125" s="239" t="s">
        <v>2092</v>
      </c>
      <c r="I125" s="236"/>
      <c r="J125" s="227"/>
      <c r="K125" s="227"/>
      <c r="L125" s="227"/>
      <c r="M125" s="227"/>
      <c r="N125" s="227"/>
      <c r="O125" s="227"/>
      <c r="P125" s="227"/>
      <c r="Q125" s="227"/>
      <c r="R125" s="227"/>
      <c r="S125" s="227"/>
      <c r="T125" s="227"/>
      <c r="U125" s="227"/>
      <c r="V125" s="227"/>
      <c r="W125" s="227"/>
      <c r="X125" s="227"/>
      <c r="Y125" s="227"/>
      <c r="Z125" s="227"/>
      <c r="AA125" s="227"/>
      <c r="AB125" s="227"/>
      <c r="AC125" s="227"/>
      <c r="AD125" s="227"/>
      <c r="AE125" s="227"/>
    </row>
    <row r="126">
      <c r="A126" s="236"/>
      <c r="B126" s="236"/>
      <c r="C126" s="236"/>
      <c r="D126" s="239" t="s">
        <v>2162</v>
      </c>
      <c r="E126" s="234" t="s">
        <v>1485</v>
      </c>
      <c r="F126" s="239" t="s">
        <v>1624</v>
      </c>
      <c r="G126" s="239"/>
      <c r="H126" s="239" t="s">
        <v>2093</v>
      </c>
      <c r="I126" s="236"/>
      <c r="J126" s="227"/>
      <c r="K126" s="227"/>
      <c r="L126" s="227"/>
      <c r="M126" s="227"/>
      <c r="N126" s="227"/>
      <c r="O126" s="227"/>
      <c r="P126" s="227"/>
      <c r="Q126" s="227"/>
      <c r="R126" s="227"/>
      <c r="S126" s="227"/>
      <c r="T126" s="227"/>
      <c r="U126" s="227"/>
      <c r="V126" s="227"/>
      <c r="W126" s="227"/>
      <c r="X126" s="227"/>
      <c r="Y126" s="227"/>
      <c r="Z126" s="227"/>
      <c r="AA126" s="227"/>
      <c r="AB126" s="227"/>
      <c r="AC126" s="227"/>
      <c r="AD126" s="227"/>
      <c r="AE126" s="227"/>
    </row>
    <row r="127">
      <c r="A127" s="236"/>
      <c r="B127" s="236"/>
      <c r="C127" s="236"/>
      <c r="D127" s="239" t="s">
        <v>56</v>
      </c>
      <c r="E127" s="234" t="s">
        <v>1953</v>
      </c>
      <c r="F127" s="239" t="s">
        <v>1625</v>
      </c>
      <c r="G127" s="239"/>
      <c r="H127" s="239" t="s">
        <v>140</v>
      </c>
      <c r="I127" s="236"/>
      <c r="J127" s="227"/>
      <c r="K127" s="227"/>
      <c r="L127" s="227"/>
      <c r="M127" s="227"/>
      <c r="N127" s="227"/>
      <c r="O127" s="227"/>
      <c r="P127" s="227"/>
      <c r="Q127" s="227"/>
      <c r="R127" s="227"/>
      <c r="S127" s="227"/>
      <c r="T127" s="227"/>
      <c r="U127" s="227"/>
      <c r="V127" s="227"/>
      <c r="W127" s="227"/>
      <c r="X127" s="227"/>
      <c r="Y127" s="227"/>
      <c r="Z127" s="227"/>
      <c r="AA127" s="227"/>
      <c r="AB127" s="227"/>
      <c r="AC127" s="227"/>
      <c r="AD127" s="227"/>
      <c r="AE127" s="227"/>
    </row>
    <row r="128">
      <c r="A128" s="236"/>
      <c r="B128" s="236"/>
      <c r="C128" s="236"/>
      <c r="D128" s="239" t="s">
        <v>23</v>
      </c>
      <c r="E128" s="236"/>
      <c r="F128" s="239" t="s">
        <v>1449</v>
      </c>
      <c r="G128" s="239"/>
      <c r="H128" s="239" t="s">
        <v>2099</v>
      </c>
      <c r="I128" s="236"/>
      <c r="J128" s="227"/>
      <c r="K128" s="227"/>
      <c r="L128" s="227"/>
      <c r="M128" s="227"/>
      <c r="N128" s="227"/>
      <c r="O128" s="227"/>
      <c r="P128" s="227"/>
      <c r="Q128" s="227"/>
      <c r="R128" s="227"/>
      <c r="S128" s="227"/>
      <c r="T128" s="227"/>
      <c r="U128" s="227"/>
      <c r="V128" s="227"/>
      <c r="W128" s="227"/>
      <c r="X128" s="227"/>
      <c r="Y128" s="227"/>
      <c r="Z128" s="227"/>
      <c r="AA128" s="227"/>
      <c r="AB128" s="227"/>
      <c r="AC128" s="227"/>
      <c r="AD128" s="227"/>
      <c r="AE128" s="227"/>
    </row>
    <row r="129">
      <c r="A129" s="236"/>
      <c r="B129" s="236"/>
      <c r="C129" s="236"/>
      <c r="D129" s="239" t="s">
        <v>130</v>
      </c>
      <c r="E129" s="236"/>
      <c r="F129" s="239" t="s">
        <v>1626</v>
      </c>
      <c r="G129" s="239"/>
      <c r="H129" s="239" t="s">
        <v>2102</v>
      </c>
      <c r="I129" s="236"/>
      <c r="J129" s="227"/>
      <c r="K129" s="227"/>
      <c r="L129" s="227"/>
      <c r="M129" s="227"/>
      <c r="N129" s="227"/>
      <c r="O129" s="227"/>
      <c r="P129" s="227"/>
      <c r="Q129" s="227"/>
      <c r="R129" s="227"/>
      <c r="S129" s="227"/>
      <c r="T129" s="227"/>
      <c r="U129" s="227"/>
      <c r="V129" s="227"/>
      <c r="W129" s="227"/>
      <c r="X129" s="227"/>
      <c r="Y129" s="227"/>
      <c r="Z129" s="227"/>
      <c r="AA129" s="227"/>
      <c r="AB129" s="227"/>
      <c r="AC129" s="227"/>
      <c r="AD129" s="227"/>
      <c r="AE129" s="227"/>
    </row>
    <row r="130">
      <c r="A130" s="236"/>
      <c r="B130" s="236"/>
      <c r="C130" s="236"/>
      <c r="D130" s="239" t="s">
        <v>2162</v>
      </c>
      <c r="E130" s="234" t="s">
        <v>951</v>
      </c>
      <c r="F130" s="239" t="s">
        <v>1627</v>
      </c>
      <c r="G130" s="239"/>
      <c r="H130" s="239" t="s">
        <v>2103</v>
      </c>
      <c r="I130" s="236"/>
      <c r="J130" s="227"/>
      <c r="K130" s="227"/>
      <c r="L130" s="227"/>
      <c r="M130" s="227"/>
      <c r="N130" s="227"/>
      <c r="O130" s="227"/>
      <c r="P130" s="227"/>
      <c r="Q130" s="227"/>
      <c r="R130" s="227"/>
      <c r="S130" s="227"/>
      <c r="T130" s="227"/>
      <c r="U130" s="227"/>
      <c r="V130" s="227"/>
      <c r="W130" s="227"/>
      <c r="X130" s="227"/>
      <c r="Y130" s="227"/>
      <c r="Z130" s="227"/>
      <c r="AA130" s="227"/>
      <c r="AB130" s="227"/>
      <c r="AC130" s="227"/>
      <c r="AD130" s="227"/>
      <c r="AE130" s="227"/>
    </row>
    <row r="131">
      <c r="A131" s="236"/>
      <c r="B131" s="236"/>
      <c r="C131" s="236"/>
      <c r="D131" s="239" t="s">
        <v>76</v>
      </c>
      <c r="E131" s="236"/>
      <c r="F131" s="239" t="s">
        <v>1504</v>
      </c>
      <c r="G131" s="239"/>
      <c r="H131" s="239" t="s">
        <v>2123</v>
      </c>
      <c r="I131" s="236"/>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row>
    <row r="132">
      <c r="A132" s="236"/>
      <c r="B132" s="236"/>
      <c r="C132" s="236"/>
      <c r="D132" s="239" t="s">
        <v>2162</v>
      </c>
      <c r="E132" s="234" t="s">
        <v>107</v>
      </c>
      <c r="F132" s="239" t="s">
        <v>1628</v>
      </c>
      <c r="G132" s="239"/>
      <c r="H132" s="239" t="s">
        <v>2124</v>
      </c>
      <c r="I132" s="236"/>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row>
    <row r="133">
      <c r="A133" s="236"/>
      <c r="B133" s="236"/>
      <c r="C133" s="236"/>
      <c r="D133" s="239" t="s">
        <v>35</v>
      </c>
      <c r="E133" s="236"/>
      <c r="F133" s="239" t="s">
        <v>1445</v>
      </c>
      <c r="G133" s="239"/>
      <c r="H133" s="239" t="s">
        <v>2125</v>
      </c>
      <c r="I133" s="236"/>
      <c r="J133" s="227"/>
      <c r="K133" s="227"/>
      <c r="L133" s="227"/>
      <c r="M133" s="227"/>
      <c r="N133" s="227"/>
      <c r="O133" s="227"/>
      <c r="P133" s="227"/>
      <c r="Q133" s="227"/>
      <c r="R133" s="227"/>
      <c r="S133" s="227"/>
      <c r="T133" s="227"/>
      <c r="U133" s="227"/>
      <c r="V133" s="227"/>
      <c r="W133" s="227"/>
      <c r="X133" s="227"/>
      <c r="Y133" s="227"/>
      <c r="Z133" s="227"/>
      <c r="AA133" s="227"/>
      <c r="AB133" s="227"/>
      <c r="AC133" s="227"/>
      <c r="AD133" s="227"/>
      <c r="AE133" s="227"/>
    </row>
    <row r="134">
      <c r="A134" s="236"/>
      <c r="B134" s="236"/>
      <c r="C134" s="236"/>
      <c r="D134" s="239" t="s">
        <v>56</v>
      </c>
      <c r="E134" s="234" t="s">
        <v>1953</v>
      </c>
      <c r="F134" s="239" t="s">
        <v>1629</v>
      </c>
      <c r="G134" s="239"/>
      <c r="H134" s="239" t="s">
        <v>140</v>
      </c>
      <c r="I134" s="236"/>
      <c r="J134" s="227"/>
      <c r="K134" s="227"/>
      <c r="L134" s="227"/>
      <c r="M134" s="227"/>
      <c r="N134" s="227"/>
      <c r="O134" s="227"/>
      <c r="P134" s="227"/>
      <c r="Q134" s="227"/>
      <c r="R134" s="227"/>
      <c r="S134" s="227"/>
      <c r="T134" s="227"/>
      <c r="U134" s="227"/>
      <c r="V134" s="227"/>
      <c r="W134" s="227"/>
      <c r="X134" s="227"/>
      <c r="Y134" s="227"/>
      <c r="Z134" s="227"/>
      <c r="AA134" s="227"/>
      <c r="AB134" s="227"/>
      <c r="AC134" s="227"/>
      <c r="AD134" s="227"/>
      <c r="AE134" s="227"/>
    </row>
    <row r="135">
      <c r="A135" s="236"/>
      <c r="B135" s="236"/>
      <c r="C135" s="236"/>
      <c r="D135" s="239" t="s">
        <v>25</v>
      </c>
      <c r="E135" s="234" t="s">
        <v>2135</v>
      </c>
      <c r="F135" s="239" t="s">
        <v>1938</v>
      </c>
      <c r="G135" s="239"/>
      <c r="H135" s="239" t="s">
        <v>140</v>
      </c>
      <c r="I135" s="236"/>
      <c r="J135" s="227"/>
      <c r="K135" s="227"/>
      <c r="L135" s="227"/>
      <c r="M135" s="227"/>
      <c r="N135" s="227"/>
      <c r="O135" s="227"/>
      <c r="P135" s="227"/>
      <c r="Q135" s="227"/>
      <c r="R135" s="227"/>
      <c r="S135" s="227"/>
      <c r="T135" s="227"/>
      <c r="U135" s="227"/>
      <c r="V135" s="227"/>
      <c r="W135" s="227"/>
      <c r="X135" s="227"/>
      <c r="Y135" s="227"/>
      <c r="Z135" s="227"/>
      <c r="AA135" s="227"/>
      <c r="AB135" s="227"/>
      <c r="AC135" s="227"/>
      <c r="AD135" s="227"/>
      <c r="AE135" s="227"/>
    </row>
    <row r="136">
      <c r="A136" s="236"/>
      <c r="B136" s="236"/>
      <c r="C136" s="236"/>
      <c r="D136" s="239" t="s">
        <v>56</v>
      </c>
      <c r="E136" s="234" t="s">
        <v>2012</v>
      </c>
      <c r="F136" s="239" t="s">
        <v>1938</v>
      </c>
      <c r="G136" s="239"/>
      <c r="H136" s="239" t="s">
        <v>140</v>
      </c>
      <c r="I136" s="236"/>
      <c r="J136" s="227"/>
      <c r="K136" s="227"/>
      <c r="L136" s="227"/>
      <c r="M136" s="227"/>
      <c r="N136" s="227"/>
      <c r="O136" s="227"/>
      <c r="P136" s="227"/>
      <c r="Q136" s="227"/>
      <c r="R136" s="227"/>
      <c r="S136" s="227"/>
      <c r="T136" s="227"/>
      <c r="U136" s="227"/>
      <c r="V136" s="227"/>
      <c r="W136" s="227"/>
      <c r="X136" s="227"/>
      <c r="Y136" s="227"/>
      <c r="Z136" s="227"/>
      <c r="AA136" s="227"/>
      <c r="AB136" s="227"/>
      <c r="AC136" s="227"/>
      <c r="AD136" s="227"/>
      <c r="AE136" s="227"/>
    </row>
    <row r="137">
      <c r="A137" s="236"/>
      <c r="B137" s="236"/>
      <c r="C137" s="236"/>
      <c r="D137" s="239" t="s">
        <v>56</v>
      </c>
      <c r="E137" s="234" t="s">
        <v>2070</v>
      </c>
      <c r="F137" s="239" t="s">
        <v>1938</v>
      </c>
      <c r="G137" s="239"/>
      <c r="H137" s="239" t="s">
        <v>140</v>
      </c>
      <c r="I137" s="236"/>
      <c r="J137" s="227"/>
      <c r="K137" s="227"/>
      <c r="L137" s="227"/>
      <c r="M137" s="227"/>
      <c r="N137" s="227"/>
      <c r="O137" s="227"/>
      <c r="P137" s="227"/>
      <c r="Q137" s="227"/>
      <c r="R137" s="227"/>
      <c r="S137" s="227"/>
      <c r="T137" s="227"/>
      <c r="U137" s="227"/>
      <c r="V137" s="227"/>
      <c r="W137" s="227"/>
      <c r="X137" s="227"/>
      <c r="Y137" s="227"/>
      <c r="Z137" s="227"/>
      <c r="AA137" s="227"/>
      <c r="AB137" s="227"/>
      <c r="AC137" s="227"/>
      <c r="AD137" s="227"/>
      <c r="AE137" s="227"/>
    </row>
    <row r="138">
      <c r="A138" s="236"/>
      <c r="B138" s="236"/>
      <c r="C138" s="236"/>
      <c r="D138" s="239" t="s">
        <v>56</v>
      </c>
      <c r="E138" s="234" t="s">
        <v>2071</v>
      </c>
      <c r="F138" s="239" t="s">
        <v>1938</v>
      </c>
      <c r="G138" s="239"/>
      <c r="H138" s="239" t="s">
        <v>140</v>
      </c>
      <c r="I138" s="236"/>
      <c r="J138" s="227"/>
      <c r="K138" s="227"/>
      <c r="L138" s="227"/>
      <c r="M138" s="227"/>
      <c r="N138" s="227"/>
      <c r="O138" s="227"/>
      <c r="P138" s="227"/>
      <c r="Q138" s="227"/>
      <c r="R138" s="227"/>
      <c r="S138" s="227"/>
      <c r="T138" s="227"/>
      <c r="U138" s="227"/>
      <c r="V138" s="227"/>
      <c r="W138" s="227"/>
      <c r="X138" s="227"/>
      <c r="Y138" s="227"/>
      <c r="Z138" s="227"/>
      <c r="AA138" s="227"/>
      <c r="AB138" s="227"/>
      <c r="AC138" s="227"/>
      <c r="AD138" s="227"/>
      <c r="AE138" s="227"/>
    </row>
    <row r="139">
      <c r="A139" s="236"/>
      <c r="B139" s="236"/>
      <c r="C139" s="236"/>
      <c r="D139" s="239" t="s">
        <v>56</v>
      </c>
      <c r="E139" s="234" t="s">
        <v>2120</v>
      </c>
      <c r="F139" s="239" t="s">
        <v>1938</v>
      </c>
      <c r="G139" s="239"/>
      <c r="H139" s="239" t="s">
        <v>140</v>
      </c>
      <c r="I139" s="236"/>
      <c r="J139" s="227"/>
      <c r="K139" s="227"/>
      <c r="L139" s="227"/>
      <c r="M139" s="227"/>
      <c r="N139" s="227"/>
      <c r="O139" s="227"/>
      <c r="P139" s="227"/>
      <c r="Q139" s="227"/>
      <c r="R139" s="227"/>
      <c r="S139" s="227"/>
      <c r="T139" s="227"/>
      <c r="U139" s="227"/>
      <c r="V139" s="227"/>
      <c r="W139" s="227"/>
      <c r="X139" s="227"/>
      <c r="Y139" s="227"/>
      <c r="Z139" s="227"/>
      <c r="AA139" s="227"/>
      <c r="AB139" s="227"/>
      <c r="AC139" s="227"/>
      <c r="AD139" s="227"/>
      <c r="AE139" s="227"/>
    </row>
    <row r="140">
      <c r="A140" s="236"/>
      <c r="B140" s="236"/>
      <c r="C140" s="234">
        <v>1.0</v>
      </c>
      <c r="D140" s="239" t="s">
        <v>25</v>
      </c>
      <c r="E140" s="236"/>
      <c r="F140" s="239" t="s">
        <v>1630</v>
      </c>
      <c r="G140" s="239"/>
      <c r="H140" s="239" t="s">
        <v>2130</v>
      </c>
      <c r="I140" s="236"/>
      <c r="J140" s="227"/>
      <c r="K140" s="227"/>
      <c r="L140" s="227"/>
      <c r="M140" s="227"/>
      <c r="N140" s="227"/>
      <c r="O140" s="227"/>
      <c r="P140" s="227"/>
      <c r="Q140" s="227"/>
      <c r="R140" s="227"/>
      <c r="S140" s="227"/>
      <c r="T140" s="227"/>
      <c r="U140" s="227"/>
      <c r="V140" s="227"/>
      <c r="W140" s="227"/>
      <c r="X140" s="227"/>
      <c r="Y140" s="227"/>
      <c r="Z140" s="227"/>
      <c r="AA140" s="227"/>
      <c r="AB140" s="227"/>
      <c r="AC140" s="227"/>
      <c r="AD140" s="227"/>
      <c r="AE140" s="227"/>
    </row>
    <row r="141">
      <c r="A141" s="236"/>
      <c r="B141" s="236"/>
      <c r="C141" s="234">
        <v>2.0</v>
      </c>
      <c r="D141" s="239" t="s">
        <v>25</v>
      </c>
      <c r="E141" s="236"/>
      <c r="F141" s="239" t="s">
        <v>1630</v>
      </c>
      <c r="G141" s="239"/>
      <c r="H141" s="239" t="s">
        <v>2131</v>
      </c>
      <c r="I141" s="236"/>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row>
    <row r="142">
      <c r="A142" s="236"/>
      <c r="B142" s="236"/>
      <c r="C142" s="234">
        <v>3.0</v>
      </c>
      <c r="D142" s="239" t="s">
        <v>25</v>
      </c>
      <c r="E142" s="234" t="s">
        <v>2132</v>
      </c>
      <c r="F142" s="239" t="s">
        <v>1630</v>
      </c>
      <c r="G142" s="239"/>
      <c r="H142" s="239" t="s">
        <v>140</v>
      </c>
      <c r="I142" s="236"/>
      <c r="J142" s="227"/>
      <c r="K142" s="227"/>
      <c r="L142" s="227"/>
      <c r="M142" s="227"/>
      <c r="N142" s="227"/>
      <c r="O142" s="227"/>
      <c r="P142" s="227"/>
      <c r="Q142" s="227"/>
      <c r="R142" s="227"/>
      <c r="S142" s="227"/>
      <c r="T142" s="227"/>
      <c r="U142" s="227"/>
      <c r="V142" s="227"/>
      <c r="W142" s="227"/>
      <c r="X142" s="227"/>
      <c r="Y142" s="227"/>
      <c r="Z142" s="227"/>
      <c r="AA142" s="227"/>
      <c r="AB142" s="227"/>
      <c r="AC142" s="227"/>
      <c r="AD142" s="227"/>
      <c r="AE142" s="227"/>
    </row>
    <row r="143">
      <c r="A143" s="236"/>
      <c r="B143" s="236"/>
      <c r="C143" s="236"/>
      <c r="D143" s="239" t="s">
        <v>38</v>
      </c>
      <c r="E143" s="236"/>
      <c r="F143" s="239" t="s">
        <v>1631</v>
      </c>
      <c r="G143" s="239"/>
      <c r="H143" s="239" t="s">
        <v>2134</v>
      </c>
      <c r="I143" s="236"/>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row>
    <row r="144">
      <c r="A144" s="236"/>
      <c r="B144" s="236"/>
      <c r="C144" s="236"/>
      <c r="D144" s="239" t="s">
        <v>135</v>
      </c>
      <c r="E144" s="234" t="s">
        <v>2139</v>
      </c>
      <c r="F144" s="239" t="s">
        <v>1632</v>
      </c>
      <c r="G144" s="239"/>
      <c r="H144" s="239" t="s">
        <v>2140</v>
      </c>
      <c r="I144" s="236"/>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row>
    <row r="145">
      <c r="A145" s="236"/>
      <c r="B145" s="236"/>
      <c r="C145" s="236"/>
      <c r="D145" s="239" t="s">
        <v>129</v>
      </c>
      <c r="E145" s="236"/>
      <c r="F145" s="239" t="s">
        <v>1633</v>
      </c>
      <c r="G145" s="239"/>
      <c r="H145" s="239" t="s">
        <v>140</v>
      </c>
      <c r="I145" s="236"/>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row>
    <row r="146" hidden="1">
      <c r="A146" s="227"/>
      <c r="B146" s="227"/>
      <c r="C146" s="227"/>
      <c r="D146" s="311"/>
      <c r="E146" s="227"/>
      <c r="F146" s="311"/>
      <c r="G146" s="311"/>
      <c r="H146" s="311"/>
      <c r="I146" s="227"/>
      <c r="J146" s="227"/>
      <c r="K146" s="227"/>
      <c r="L146" s="227"/>
      <c r="M146" s="227"/>
      <c r="N146" s="227"/>
      <c r="O146" s="227"/>
      <c r="P146" s="227"/>
      <c r="Q146" s="227"/>
      <c r="R146" s="227"/>
      <c r="S146" s="227"/>
      <c r="T146" s="227"/>
      <c r="U146" s="227"/>
      <c r="V146" s="227"/>
      <c r="W146" s="227"/>
      <c r="X146" s="227"/>
      <c r="Y146" s="227"/>
      <c r="Z146" s="227"/>
      <c r="AA146" s="227"/>
      <c r="AB146" s="227"/>
      <c r="AC146" s="227"/>
      <c r="AD146" s="227"/>
      <c r="AE146" s="227"/>
    </row>
    <row r="147" hidden="1">
      <c r="A147" s="227"/>
      <c r="B147" s="227"/>
      <c r="C147" s="227"/>
      <c r="D147" s="311"/>
      <c r="E147" s="227"/>
      <c r="F147" s="311"/>
      <c r="G147" s="311"/>
      <c r="H147" s="311"/>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row>
    <row r="148" hidden="1">
      <c r="A148" s="227"/>
      <c r="B148" s="227"/>
      <c r="C148" s="227"/>
      <c r="D148" s="311"/>
      <c r="E148" s="227"/>
      <c r="F148" s="311"/>
      <c r="G148" s="311"/>
      <c r="H148" s="311"/>
      <c r="I148" s="227"/>
      <c r="J148" s="227"/>
      <c r="K148" s="227"/>
      <c r="L148" s="227"/>
      <c r="M148" s="227"/>
      <c r="N148" s="227"/>
      <c r="O148" s="227"/>
      <c r="P148" s="227"/>
      <c r="Q148" s="227"/>
      <c r="R148" s="227"/>
      <c r="S148" s="227"/>
      <c r="T148" s="227"/>
      <c r="U148" s="227"/>
      <c r="V148" s="227"/>
      <c r="W148" s="227"/>
      <c r="X148" s="227"/>
      <c r="Y148" s="227"/>
      <c r="Z148" s="227"/>
      <c r="AA148" s="227"/>
      <c r="AB148" s="227"/>
      <c r="AC148" s="227"/>
      <c r="AD148" s="227"/>
      <c r="AE148" s="227"/>
    </row>
    <row r="149" hidden="1">
      <c r="A149" s="227"/>
      <c r="B149" s="227"/>
      <c r="C149" s="227"/>
      <c r="D149" s="311"/>
      <c r="E149" s="227"/>
      <c r="F149" s="311"/>
      <c r="G149" s="311"/>
      <c r="H149" s="311"/>
      <c r="I149" s="227"/>
      <c r="J149" s="227"/>
      <c r="K149" s="227"/>
      <c r="L149" s="227"/>
      <c r="M149" s="227"/>
      <c r="N149" s="227"/>
      <c r="O149" s="227"/>
      <c r="P149" s="227"/>
      <c r="Q149" s="227"/>
      <c r="R149" s="227"/>
      <c r="S149" s="227"/>
      <c r="T149" s="227"/>
      <c r="U149" s="227"/>
      <c r="V149" s="227"/>
      <c r="W149" s="227"/>
      <c r="X149" s="227"/>
      <c r="Y149" s="227"/>
      <c r="Z149" s="227"/>
      <c r="AA149" s="227"/>
      <c r="AB149" s="227"/>
      <c r="AC149" s="227"/>
      <c r="AD149" s="227"/>
      <c r="AE149" s="227"/>
    </row>
    <row r="150" hidden="1">
      <c r="A150" s="227"/>
      <c r="B150" s="227"/>
      <c r="C150" s="227"/>
      <c r="D150" s="311"/>
      <c r="E150" s="227"/>
      <c r="F150" s="311"/>
      <c r="G150" s="311"/>
      <c r="H150" s="311"/>
      <c r="I150" s="227"/>
      <c r="J150" s="227"/>
      <c r="K150" s="227"/>
      <c r="L150" s="227"/>
      <c r="M150" s="227"/>
      <c r="N150" s="227"/>
      <c r="O150" s="227"/>
      <c r="P150" s="227"/>
      <c r="Q150" s="227"/>
      <c r="R150" s="227"/>
      <c r="S150" s="227"/>
      <c r="T150" s="227"/>
      <c r="U150" s="227"/>
      <c r="V150" s="227"/>
      <c r="W150" s="227"/>
      <c r="X150" s="227"/>
      <c r="Y150" s="227"/>
      <c r="Z150" s="227"/>
      <c r="AA150" s="227"/>
      <c r="AB150" s="227"/>
      <c r="AC150" s="227"/>
      <c r="AD150" s="227"/>
      <c r="AE150" s="227"/>
    </row>
    <row r="151" hidden="1">
      <c r="A151" s="227"/>
      <c r="B151" s="227"/>
      <c r="C151" s="227"/>
      <c r="D151" s="311"/>
      <c r="E151" s="227"/>
      <c r="F151" s="311"/>
      <c r="G151" s="311"/>
      <c r="H151" s="311"/>
      <c r="I151" s="227"/>
      <c r="J151" s="227"/>
      <c r="K151" s="227"/>
      <c r="L151" s="227"/>
      <c r="M151" s="227"/>
      <c r="N151" s="227"/>
      <c r="O151" s="227"/>
      <c r="P151" s="227"/>
      <c r="Q151" s="227"/>
      <c r="R151" s="227"/>
      <c r="S151" s="227"/>
      <c r="T151" s="227"/>
      <c r="U151" s="227"/>
      <c r="V151" s="227"/>
      <c r="W151" s="227"/>
      <c r="X151" s="227"/>
      <c r="Y151" s="227"/>
      <c r="Z151" s="227"/>
      <c r="AA151" s="227"/>
      <c r="AB151" s="227"/>
      <c r="AC151" s="227"/>
      <c r="AD151" s="227"/>
      <c r="AE151" s="227"/>
    </row>
    <row r="152" hidden="1">
      <c r="A152" s="227"/>
      <c r="B152" s="227"/>
      <c r="C152" s="227"/>
      <c r="D152" s="311"/>
      <c r="E152" s="227"/>
      <c r="F152" s="311"/>
      <c r="G152" s="311"/>
      <c r="H152" s="311"/>
      <c r="I152" s="227"/>
      <c r="J152" s="227"/>
      <c r="K152" s="227"/>
      <c r="L152" s="227"/>
      <c r="M152" s="227"/>
      <c r="N152" s="227"/>
      <c r="O152" s="227"/>
      <c r="P152" s="227"/>
      <c r="Q152" s="227"/>
      <c r="R152" s="227"/>
      <c r="S152" s="227"/>
      <c r="T152" s="227"/>
      <c r="U152" s="227"/>
      <c r="V152" s="227"/>
      <c r="W152" s="227"/>
      <c r="X152" s="227"/>
      <c r="Y152" s="227"/>
      <c r="Z152" s="227"/>
      <c r="AA152" s="227"/>
      <c r="AB152" s="227"/>
      <c r="AC152" s="227"/>
      <c r="AD152" s="227"/>
      <c r="AE152" s="227"/>
    </row>
    <row r="153" hidden="1">
      <c r="A153" s="227"/>
      <c r="B153" s="227"/>
      <c r="C153" s="227"/>
      <c r="D153" s="311"/>
      <c r="E153" s="227"/>
      <c r="F153" s="311"/>
      <c r="G153" s="311"/>
      <c r="H153" s="311"/>
      <c r="I153" s="227"/>
      <c r="J153" s="227"/>
      <c r="K153" s="227"/>
      <c r="L153" s="227"/>
      <c r="M153" s="227"/>
      <c r="N153" s="227"/>
      <c r="O153" s="227"/>
      <c r="P153" s="227"/>
      <c r="Q153" s="227"/>
      <c r="R153" s="227"/>
      <c r="S153" s="227"/>
      <c r="T153" s="227"/>
      <c r="U153" s="227"/>
      <c r="V153" s="227"/>
      <c r="W153" s="227"/>
      <c r="X153" s="227"/>
      <c r="Y153" s="227"/>
      <c r="Z153" s="227"/>
      <c r="AA153" s="227"/>
      <c r="AB153" s="227"/>
      <c r="AC153" s="227"/>
      <c r="AD153" s="227"/>
      <c r="AE153" s="227"/>
    </row>
    <row r="154" hidden="1">
      <c r="A154" s="227"/>
      <c r="B154" s="227"/>
      <c r="C154" s="227"/>
      <c r="D154" s="311"/>
      <c r="E154" s="227"/>
      <c r="F154" s="311"/>
      <c r="G154" s="311"/>
      <c r="H154" s="311"/>
      <c r="I154" s="227"/>
      <c r="J154" s="227"/>
      <c r="K154" s="227"/>
      <c r="L154" s="227"/>
      <c r="M154" s="227"/>
      <c r="N154" s="227"/>
      <c r="O154" s="227"/>
      <c r="P154" s="227"/>
      <c r="Q154" s="227"/>
      <c r="R154" s="227"/>
      <c r="S154" s="227"/>
      <c r="T154" s="227"/>
      <c r="U154" s="227"/>
      <c r="V154" s="227"/>
      <c r="W154" s="227"/>
      <c r="X154" s="227"/>
      <c r="Y154" s="227"/>
      <c r="Z154" s="227"/>
      <c r="AA154" s="227"/>
      <c r="AB154" s="227"/>
      <c r="AC154" s="227"/>
      <c r="AD154" s="227"/>
      <c r="AE154" s="227"/>
    </row>
    <row r="155" hidden="1">
      <c r="A155" s="227"/>
      <c r="B155" s="227"/>
      <c r="C155" s="227"/>
      <c r="D155" s="311"/>
      <c r="E155" s="227"/>
      <c r="F155" s="311"/>
      <c r="G155" s="311"/>
      <c r="H155" s="311"/>
      <c r="I155" s="227"/>
      <c r="J155" s="227"/>
      <c r="K155" s="227"/>
      <c r="L155" s="227"/>
      <c r="M155" s="227"/>
      <c r="N155" s="227"/>
      <c r="O155" s="227"/>
      <c r="P155" s="227"/>
      <c r="Q155" s="227"/>
      <c r="R155" s="227"/>
      <c r="S155" s="227"/>
      <c r="T155" s="227"/>
      <c r="U155" s="227"/>
      <c r="V155" s="227"/>
      <c r="W155" s="227"/>
      <c r="X155" s="227"/>
      <c r="Y155" s="227"/>
      <c r="Z155" s="227"/>
      <c r="AA155" s="227"/>
      <c r="AB155" s="227"/>
      <c r="AC155" s="227"/>
      <c r="AD155" s="227"/>
      <c r="AE155" s="227"/>
    </row>
    <row r="156" hidden="1">
      <c r="A156" s="227"/>
      <c r="B156" s="227"/>
      <c r="C156" s="227"/>
      <c r="D156" s="311"/>
      <c r="E156" s="227"/>
      <c r="F156" s="311"/>
      <c r="G156" s="311"/>
      <c r="H156" s="311"/>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row>
    <row r="157" hidden="1">
      <c r="A157" s="227"/>
      <c r="B157" s="227"/>
      <c r="C157" s="227"/>
      <c r="D157" s="311"/>
      <c r="E157" s="227"/>
      <c r="F157" s="311"/>
      <c r="G157" s="311"/>
      <c r="H157" s="311"/>
      <c r="I157" s="227"/>
      <c r="J157" s="227"/>
      <c r="K157" s="227"/>
      <c r="L157" s="227"/>
      <c r="M157" s="227"/>
      <c r="N157" s="227"/>
      <c r="O157" s="227"/>
      <c r="P157" s="227"/>
      <c r="Q157" s="227"/>
      <c r="R157" s="227"/>
      <c r="S157" s="227"/>
      <c r="T157" s="227"/>
      <c r="U157" s="227"/>
      <c r="V157" s="227"/>
      <c r="W157" s="227"/>
      <c r="X157" s="227"/>
      <c r="Y157" s="227"/>
      <c r="Z157" s="227"/>
      <c r="AA157" s="227"/>
      <c r="AB157" s="227"/>
      <c r="AC157" s="227"/>
      <c r="AD157" s="227"/>
      <c r="AE157" s="227"/>
    </row>
    <row r="158" hidden="1">
      <c r="A158" s="227"/>
      <c r="B158" s="227"/>
      <c r="C158" s="227"/>
      <c r="D158" s="311"/>
      <c r="E158" s="227"/>
      <c r="F158" s="311"/>
      <c r="G158" s="311"/>
      <c r="H158" s="311"/>
      <c r="I158" s="227"/>
      <c r="J158" s="227"/>
      <c r="K158" s="227"/>
      <c r="L158" s="227"/>
      <c r="M158" s="227"/>
      <c r="N158" s="227"/>
      <c r="O158" s="227"/>
      <c r="P158" s="227"/>
      <c r="Q158" s="227"/>
      <c r="R158" s="227"/>
      <c r="S158" s="227"/>
      <c r="T158" s="227"/>
      <c r="U158" s="227"/>
      <c r="V158" s="227"/>
      <c r="W158" s="227"/>
      <c r="X158" s="227"/>
      <c r="Y158" s="227"/>
      <c r="Z158" s="227"/>
      <c r="AA158" s="227"/>
      <c r="AB158" s="227"/>
      <c r="AC158" s="227"/>
      <c r="AD158" s="227"/>
      <c r="AE158" s="227"/>
    </row>
    <row r="159" hidden="1">
      <c r="A159" s="227"/>
      <c r="B159" s="227"/>
      <c r="C159" s="227"/>
      <c r="D159" s="311"/>
      <c r="E159" s="227"/>
      <c r="F159" s="311"/>
      <c r="G159" s="311"/>
      <c r="H159" s="311"/>
      <c r="I159" s="227"/>
      <c r="J159" s="227"/>
      <c r="K159" s="227"/>
      <c r="L159" s="227"/>
      <c r="M159" s="227"/>
      <c r="N159" s="227"/>
      <c r="O159" s="227"/>
      <c r="P159" s="227"/>
      <c r="Q159" s="227"/>
      <c r="R159" s="227"/>
      <c r="S159" s="227"/>
      <c r="T159" s="227"/>
      <c r="U159" s="227"/>
      <c r="V159" s="227"/>
      <c r="W159" s="227"/>
      <c r="X159" s="227"/>
      <c r="Y159" s="227"/>
      <c r="Z159" s="227"/>
      <c r="AA159" s="227"/>
      <c r="AB159" s="227"/>
      <c r="AC159" s="227"/>
      <c r="AD159" s="227"/>
      <c r="AE159" s="227"/>
    </row>
    <row r="160" hidden="1">
      <c r="A160" s="227"/>
      <c r="B160" s="227"/>
      <c r="C160" s="227"/>
      <c r="D160" s="311"/>
      <c r="E160" s="227"/>
      <c r="F160" s="311"/>
      <c r="G160" s="311"/>
      <c r="H160" s="311"/>
      <c r="I160" s="227"/>
      <c r="J160" s="227"/>
      <c r="K160" s="227"/>
      <c r="L160" s="227"/>
      <c r="M160" s="227"/>
      <c r="N160" s="227"/>
      <c r="O160" s="227"/>
      <c r="P160" s="227"/>
      <c r="Q160" s="227"/>
      <c r="R160" s="227"/>
      <c r="S160" s="227"/>
      <c r="T160" s="227"/>
      <c r="U160" s="227"/>
      <c r="V160" s="227"/>
      <c r="W160" s="227"/>
      <c r="X160" s="227"/>
      <c r="Y160" s="227"/>
      <c r="Z160" s="227"/>
      <c r="AA160" s="227"/>
      <c r="AB160" s="227"/>
      <c r="AC160" s="227"/>
      <c r="AD160" s="227"/>
      <c r="AE160" s="227"/>
    </row>
    <row r="161" hidden="1">
      <c r="A161" s="227"/>
      <c r="B161" s="227"/>
      <c r="C161" s="227"/>
      <c r="D161" s="311"/>
      <c r="E161" s="227"/>
      <c r="F161" s="311"/>
      <c r="G161" s="311"/>
      <c r="H161" s="311"/>
      <c r="I161" s="227"/>
      <c r="J161" s="227"/>
      <c r="K161" s="227"/>
      <c r="L161" s="227"/>
      <c r="M161" s="227"/>
      <c r="N161" s="227"/>
      <c r="O161" s="227"/>
      <c r="P161" s="227"/>
      <c r="Q161" s="227"/>
      <c r="R161" s="227"/>
      <c r="S161" s="227"/>
      <c r="T161" s="227"/>
      <c r="U161" s="227"/>
      <c r="V161" s="227"/>
      <c r="W161" s="227"/>
      <c r="X161" s="227"/>
      <c r="Y161" s="227"/>
      <c r="Z161" s="227"/>
      <c r="AA161" s="227"/>
      <c r="AB161" s="227"/>
      <c r="AC161" s="227"/>
      <c r="AD161" s="227"/>
      <c r="AE161" s="227"/>
    </row>
    <row r="162" hidden="1">
      <c r="A162" s="227"/>
      <c r="B162" s="227"/>
      <c r="C162" s="227"/>
      <c r="D162" s="311"/>
      <c r="E162" s="227"/>
      <c r="F162" s="311"/>
      <c r="G162" s="311"/>
      <c r="H162" s="311"/>
      <c r="I162" s="227"/>
      <c r="J162" s="227"/>
      <c r="K162" s="227"/>
      <c r="L162" s="227"/>
      <c r="M162" s="227"/>
      <c r="N162" s="227"/>
      <c r="O162" s="227"/>
      <c r="P162" s="227"/>
      <c r="Q162" s="227"/>
      <c r="R162" s="227"/>
      <c r="S162" s="227"/>
      <c r="T162" s="227"/>
      <c r="U162" s="227"/>
      <c r="V162" s="227"/>
      <c r="W162" s="227"/>
      <c r="X162" s="227"/>
      <c r="Y162" s="227"/>
      <c r="Z162" s="227"/>
      <c r="AA162" s="227"/>
      <c r="AB162" s="227"/>
      <c r="AC162" s="227"/>
      <c r="AD162" s="227"/>
      <c r="AE162" s="227"/>
    </row>
    <row r="163" hidden="1">
      <c r="A163" s="227"/>
      <c r="B163" s="227"/>
      <c r="C163" s="227"/>
      <c r="D163" s="311"/>
      <c r="E163" s="227"/>
      <c r="F163" s="311"/>
      <c r="G163" s="311"/>
      <c r="H163" s="311"/>
      <c r="I163" s="227"/>
      <c r="J163" s="227"/>
      <c r="K163" s="227"/>
      <c r="L163" s="227"/>
      <c r="M163" s="227"/>
      <c r="N163" s="227"/>
      <c r="O163" s="227"/>
      <c r="P163" s="227"/>
      <c r="Q163" s="227"/>
      <c r="R163" s="227"/>
      <c r="S163" s="227"/>
      <c r="T163" s="227"/>
      <c r="U163" s="227"/>
      <c r="V163" s="227"/>
      <c r="W163" s="227"/>
      <c r="X163" s="227"/>
      <c r="Y163" s="227"/>
      <c r="Z163" s="227"/>
      <c r="AA163" s="227"/>
      <c r="AB163" s="227"/>
      <c r="AC163" s="227"/>
      <c r="AD163" s="227"/>
      <c r="AE163" s="227"/>
    </row>
    <row r="164" hidden="1">
      <c r="A164" s="227"/>
      <c r="B164" s="227"/>
      <c r="C164" s="227"/>
      <c r="D164" s="311"/>
      <c r="E164" s="227"/>
      <c r="F164" s="311"/>
      <c r="G164" s="311"/>
      <c r="H164" s="311"/>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row>
    <row r="165" hidden="1">
      <c r="A165" s="227"/>
      <c r="B165" s="227"/>
      <c r="C165" s="227"/>
      <c r="D165" s="311"/>
      <c r="E165" s="227"/>
      <c r="F165" s="311"/>
      <c r="G165" s="311"/>
      <c r="H165" s="311"/>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row>
    <row r="166" hidden="1">
      <c r="A166" s="227"/>
      <c r="B166" s="227"/>
      <c r="C166" s="227"/>
      <c r="D166" s="311"/>
      <c r="E166" s="227"/>
      <c r="F166" s="311"/>
      <c r="G166" s="311"/>
      <c r="H166" s="311"/>
      <c r="I166" s="227"/>
      <c r="J166" s="227"/>
      <c r="K166" s="227"/>
      <c r="L166" s="227"/>
      <c r="M166" s="227"/>
      <c r="N166" s="227"/>
      <c r="O166" s="227"/>
      <c r="P166" s="227"/>
      <c r="Q166" s="227"/>
      <c r="R166" s="227"/>
      <c r="S166" s="227"/>
      <c r="T166" s="227"/>
      <c r="U166" s="227"/>
      <c r="V166" s="227"/>
      <c r="W166" s="227"/>
      <c r="X166" s="227"/>
      <c r="Y166" s="227"/>
      <c r="Z166" s="227"/>
      <c r="AA166" s="227"/>
      <c r="AB166" s="227"/>
      <c r="AC166" s="227"/>
      <c r="AD166" s="227"/>
      <c r="AE166" s="227"/>
    </row>
    <row r="167" hidden="1">
      <c r="A167" s="227"/>
      <c r="B167" s="227"/>
      <c r="C167" s="227"/>
      <c r="D167" s="311"/>
      <c r="E167" s="227"/>
      <c r="F167" s="311"/>
      <c r="G167" s="311"/>
      <c r="H167" s="311"/>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row>
    <row r="168" hidden="1">
      <c r="A168" s="227"/>
      <c r="B168" s="227"/>
      <c r="C168" s="227"/>
      <c r="D168" s="311"/>
      <c r="E168" s="227"/>
      <c r="F168" s="311"/>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row>
    <row r="169" hidden="1">
      <c r="A169" s="227"/>
      <c r="B169" s="227"/>
      <c r="C169" s="227"/>
      <c r="D169" s="311"/>
      <c r="E169" s="227"/>
      <c r="F169" s="311"/>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row>
    <row r="170" hidden="1">
      <c r="A170" s="227"/>
      <c r="B170" s="227"/>
      <c r="C170" s="227"/>
      <c r="D170" s="311"/>
      <c r="E170" s="227"/>
      <c r="F170" s="311"/>
      <c r="G170" s="227"/>
      <c r="H170" s="227"/>
      <c r="I170" s="227"/>
      <c r="J170" s="227"/>
      <c r="K170" s="227"/>
      <c r="L170" s="227"/>
      <c r="M170" s="227"/>
      <c r="N170" s="227"/>
      <c r="O170" s="227"/>
      <c r="P170" s="227"/>
      <c r="Q170" s="227"/>
      <c r="R170" s="227"/>
      <c r="S170" s="227"/>
      <c r="T170" s="227"/>
      <c r="U170" s="227"/>
      <c r="V170" s="227"/>
      <c r="W170" s="227"/>
      <c r="X170" s="227"/>
      <c r="Y170" s="227"/>
      <c r="Z170" s="227"/>
      <c r="AA170" s="227"/>
      <c r="AB170" s="227"/>
      <c r="AC170" s="227"/>
      <c r="AD170" s="227"/>
      <c r="AE170" s="227"/>
    </row>
    <row r="171" hidden="1">
      <c r="A171" s="227"/>
      <c r="B171" s="227"/>
      <c r="C171" s="227"/>
      <c r="D171" s="311"/>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row>
    <row r="172" hidden="1">
      <c r="A172" s="227"/>
      <c r="B172" s="227"/>
      <c r="C172" s="227"/>
      <c r="D172" s="311"/>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c r="AA172" s="227"/>
      <c r="AB172" s="227"/>
      <c r="AC172" s="227"/>
      <c r="AD172" s="227"/>
      <c r="AE172" s="227"/>
    </row>
    <row r="173" hidden="1">
      <c r="A173" s="227"/>
      <c r="B173" s="227"/>
      <c r="C173" s="227"/>
      <c r="D173" s="311"/>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c r="AC173" s="227"/>
      <c r="AD173" s="227"/>
      <c r="AE173" s="227"/>
    </row>
    <row r="174" hidden="1">
      <c r="A174" s="227"/>
      <c r="B174" s="227"/>
      <c r="C174" s="227"/>
      <c r="D174" s="311"/>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c r="AC174" s="227"/>
      <c r="AD174" s="227"/>
      <c r="AE174" s="227"/>
    </row>
    <row r="175" hidden="1">
      <c r="A175" s="227"/>
      <c r="B175" s="227"/>
      <c r="C175" s="227"/>
      <c r="D175" s="311"/>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c r="AC175" s="227"/>
      <c r="AD175" s="227"/>
      <c r="AE175" s="227"/>
    </row>
    <row r="176" hidden="1">
      <c r="A176" s="227"/>
      <c r="B176" s="227"/>
      <c r="C176" s="227"/>
      <c r="D176" s="311"/>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c r="AC176" s="227"/>
      <c r="AD176" s="227"/>
      <c r="AE176" s="227"/>
    </row>
    <row r="177" hidden="1">
      <c r="A177" s="227"/>
      <c r="B177" s="227"/>
      <c r="C177" s="227"/>
      <c r="D177" s="311"/>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c r="AC177" s="227"/>
      <c r="AD177" s="227"/>
      <c r="AE177" s="227"/>
    </row>
    <row r="178" hidden="1">
      <c r="A178" s="227"/>
      <c r="B178" s="227"/>
      <c r="C178" s="227"/>
      <c r="D178" s="311"/>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c r="AC178" s="227"/>
      <c r="AD178" s="227"/>
      <c r="AE178" s="227"/>
    </row>
    <row r="179" hidden="1">
      <c r="A179" s="227"/>
      <c r="B179" s="227"/>
      <c r="C179" s="227"/>
      <c r="D179" s="311"/>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c r="AC179" s="227"/>
      <c r="AD179" s="227"/>
      <c r="AE179" s="227"/>
    </row>
    <row r="180" hidden="1">
      <c r="A180" s="227"/>
      <c r="B180" s="227"/>
      <c r="C180" s="227"/>
      <c r="D180" s="311"/>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row>
    <row r="181" hidden="1">
      <c r="A181" s="227"/>
      <c r="B181" s="227"/>
      <c r="C181" s="227"/>
      <c r="D181" s="311"/>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c r="AA181" s="227"/>
      <c r="AB181" s="227"/>
      <c r="AC181" s="227"/>
      <c r="AD181" s="227"/>
      <c r="AE181" s="227"/>
    </row>
    <row r="182" hidden="1">
      <c r="A182" s="227"/>
      <c r="B182" s="227"/>
      <c r="C182" s="227"/>
      <c r="D182" s="311"/>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c r="AC182" s="227"/>
      <c r="AD182" s="227"/>
      <c r="AE182" s="227"/>
    </row>
    <row r="183" hidden="1">
      <c r="A183" s="227"/>
      <c r="B183" s="227"/>
      <c r="C183" s="227"/>
      <c r="D183" s="311"/>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c r="AC183" s="227"/>
      <c r="AD183" s="227"/>
      <c r="AE183" s="227"/>
    </row>
    <row r="184" hidden="1">
      <c r="A184" s="227"/>
      <c r="B184" s="227"/>
      <c r="C184" s="227"/>
      <c r="D184" s="311"/>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c r="AC184" s="227"/>
      <c r="AD184" s="227"/>
      <c r="AE184" s="227"/>
    </row>
    <row r="185" hidden="1">
      <c r="A185" s="227"/>
      <c r="B185" s="227"/>
      <c r="C185" s="227"/>
      <c r="D185" s="311"/>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c r="AC185" s="227"/>
      <c r="AD185" s="227"/>
      <c r="AE185" s="227"/>
    </row>
    <row r="186" hidden="1">
      <c r="A186" s="227"/>
      <c r="B186" s="227"/>
      <c r="C186" s="227"/>
      <c r="D186" s="311"/>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c r="AC186" s="227"/>
      <c r="AD186" s="227"/>
      <c r="AE186" s="227"/>
    </row>
    <row r="187" hidden="1">
      <c r="A187" s="227"/>
      <c r="B187" s="227"/>
      <c r="C187" s="227"/>
      <c r="D187" s="311"/>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row>
    <row r="188" hidden="1">
      <c r="A188" s="227"/>
      <c r="B188" s="227"/>
      <c r="C188" s="227"/>
      <c r="D188" s="311"/>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c r="AC188" s="227"/>
      <c r="AD188" s="227"/>
      <c r="AE188" s="227"/>
    </row>
    <row r="189" hidden="1">
      <c r="A189" s="227"/>
      <c r="B189" s="227"/>
      <c r="C189" s="227"/>
      <c r="D189" s="311"/>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row>
    <row r="190" hidden="1">
      <c r="A190" s="227"/>
      <c r="B190" s="227"/>
      <c r="C190" s="227"/>
      <c r="D190" s="227"/>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c r="AA190" s="227"/>
      <c r="AB190" s="227"/>
      <c r="AC190" s="227"/>
      <c r="AD190" s="227"/>
      <c r="AE190" s="227"/>
    </row>
    <row r="191" hidden="1">
      <c r="A191" s="227"/>
      <c r="B191" s="227"/>
      <c r="C191" s="227"/>
      <c r="D191" s="227"/>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row>
    <row r="192" hidden="1">
      <c r="A192" s="227"/>
      <c r="B192" s="227"/>
      <c r="C192" s="227"/>
      <c r="D192" s="227"/>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row>
    <row r="193" hidden="1">
      <c r="A193" s="227"/>
      <c r="B193" s="227"/>
      <c r="C193" s="227"/>
      <c r="D193" s="227"/>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row>
    <row r="194" hidden="1">
      <c r="A194" s="227"/>
      <c r="B194" s="227"/>
      <c r="C194" s="227"/>
      <c r="D194" s="227"/>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c r="AC194" s="227"/>
      <c r="AD194" s="227"/>
      <c r="AE194" s="227"/>
    </row>
    <row r="195" hidden="1">
      <c r="A195" s="227"/>
      <c r="B195" s="227"/>
      <c r="C195" s="227"/>
      <c r="D195" s="227"/>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row>
    <row r="196" hidden="1">
      <c r="A196" s="227"/>
      <c r="B196" s="227"/>
      <c r="C196" s="227"/>
      <c r="D196" s="227"/>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c r="AA196" s="227"/>
      <c r="AB196" s="227"/>
      <c r="AC196" s="227"/>
      <c r="AD196" s="227"/>
      <c r="AE196" s="227"/>
    </row>
    <row r="197" hidden="1">
      <c r="A197" s="227"/>
      <c r="B197" s="227"/>
      <c r="C197" s="227"/>
      <c r="D197" s="227"/>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c r="AC197" s="227"/>
      <c r="AD197" s="227"/>
      <c r="AE197" s="227"/>
    </row>
    <row r="198" hidden="1">
      <c r="A198" s="227"/>
      <c r="B198" s="227"/>
      <c r="C198" s="227"/>
      <c r="D198" s="227"/>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c r="AC198" s="227"/>
      <c r="AD198" s="227"/>
      <c r="AE198" s="227"/>
    </row>
    <row r="199" hidden="1">
      <c r="A199" s="227"/>
      <c r="B199" s="227"/>
      <c r="C199" s="227"/>
      <c r="D199" s="227"/>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c r="AC199" s="227"/>
      <c r="AD199" s="227"/>
      <c r="AE199" s="227"/>
    </row>
    <row r="200" hidden="1">
      <c r="A200" s="227"/>
      <c r="B200" s="227"/>
      <c r="C200" s="227"/>
      <c r="D200" s="227"/>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c r="AC200" s="227"/>
      <c r="AD200" s="227"/>
      <c r="AE200" s="227"/>
    </row>
    <row r="201" hidden="1">
      <c r="A201" s="227"/>
      <c r="B201" s="227"/>
      <c r="C201" s="227"/>
      <c r="D201" s="227"/>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c r="AC201" s="227"/>
      <c r="AD201" s="227"/>
      <c r="AE201" s="227"/>
    </row>
    <row r="202" hidden="1">
      <c r="A202" s="227"/>
      <c r="B202" s="227"/>
      <c r="C202" s="227"/>
      <c r="D202" s="227"/>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c r="AC202" s="227"/>
      <c r="AD202" s="227"/>
      <c r="AE202" s="227"/>
    </row>
    <row r="203" hidden="1">
      <c r="A203" s="227"/>
      <c r="B203" s="227"/>
      <c r="C203" s="227"/>
      <c r="D203" s="227"/>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c r="AC203" s="227"/>
      <c r="AD203" s="227"/>
      <c r="AE203" s="227"/>
    </row>
    <row r="204" hidden="1">
      <c r="A204" s="227"/>
      <c r="B204" s="227"/>
      <c r="C204" s="227"/>
      <c r="D204" s="227"/>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row>
    <row r="205" hidden="1">
      <c r="A205" s="227"/>
      <c r="B205" s="227"/>
      <c r="C205" s="227"/>
      <c r="D205" s="227"/>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c r="AA205" s="227"/>
      <c r="AB205" s="227"/>
      <c r="AC205" s="227"/>
      <c r="AD205" s="227"/>
      <c r="AE205" s="227"/>
    </row>
    <row r="206" hidden="1">
      <c r="A206" s="227"/>
      <c r="B206" s="227"/>
      <c r="C206" s="227"/>
      <c r="D206" s="227"/>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c r="AC206" s="227"/>
      <c r="AD206" s="227"/>
      <c r="AE206" s="227"/>
    </row>
    <row r="207" hidden="1">
      <c r="A207" s="227"/>
      <c r="B207" s="227"/>
      <c r="C207" s="227"/>
      <c r="D207" s="227"/>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c r="AC207" s="227"/>
      <c r="AD207" s="227"/>
      <c r="AE207" s="227"/>
    </row>
    <row r="208" hidden="1">
      <c r="A208" s="227"/>
      <c r="B208" s="227"/>
      <c r="C208" s="227"/>
      <c r="D208" s="227"/>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c r="AC208" s="227"/>
      <c r="AD208" s="227"/>
      <c r="AE208" s="227"/>
    </row>
    <row r="209" hidden="1">
      <c r="A209" s="227"/>
      <c r="B209" s="227"/>
      <c r="C209" s="227"/>
      <c r="D209" s="227"/>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c r="AC209" s="227"/>
      <c r="AD209" s="227"/>
      <c r="AE209" s="227"/>
    </row>
    <row r="210" hidden="1">
      <c r="A210" s="227"/>
      <c r="B210" s="227"/>
      <c r="C210" s="227"/>
      <c r="D210" s="227"/>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c r="AC210" s="227"/>
      <c r="AD210" s="227"/>
      <c r="AE210" s="227"/>
    </row>
    <row r="211" hidden="1">
      <c r="A211" s="227"/>
      <c r="B211" s="227"/>
      <c r="C211" s="227"/>
      <c r="D211" s="227"/>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row>
    <row r="212" hidden="1">
      <c r="A212" s="227"/>
      <c r="B212" s="227"/>
      <c r="C212" s="227"/>
      <c r="D212" s="227"/>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c r="AC212" s="227"/>
      <c r="AD212" s="227"/>
      <c r="AE212" s="227"/>
    </row>
    <row r="213" hidden="1">
      <c r="A213" s="227"/>
      <c r="B213" s="227"/>
      <c r="C213" s="227"/>
      <c r="D213" s="227"/>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row>
    <row r="214" hidden="1">
      <c r="A214" s="227"/>
      <c r="B214" s="227"/>
      <c r="C214" s="227"/>
      <c r="D214" s="227"/>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c r="AA214" s="227"/>
      <c r="AB214" s="227"/>
      <c r="AC214" s="227"/>
      <c r="AD214" s="227"/>
      <c r="AE214" s="227"/>
    </row>
    <row r="215" hidden="1">
      <c r="A215" s="227"/>
      <c r="B215" s="227"/>
      <c r="C215" s="227"/>
      <c r="D215" s="227"/>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row>
    <row r="216" hidden="1">
      <c r="A216" s="227"/>
      <c r="B216" s="227"/>
      <c r="C216" s="227"/>
      <c r="D216" s="227"/>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row>
    <row r="217" hidden="1">
      <c r="A217" s="227"/>
      <c r="B217" s="227"/>
      <c r="C217" s="227"/>
      <c r="D217" s="227"/>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row>
    <row r="218" hidden="1">
      <c r="A218" s="227"/>
      <c r="B218" s="227"/>
      <c r="C218" s="227"/>
      <c r="D218" s="227"/>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c r="AA218" s="227"/>
      <c r="AB218" s="227"/>
      <c r="AC218" s="227"/>
      <c r="AD218" s="227"/>
      <c r="AE218" s="227"/>
    </row>
    <row r="219" hidden="1">
      <c r="A219" s="227"/>
      <c r="B219" s="227"/>
      <c r="C219" s="227"/>
      <c r="D219" s="227"/>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row>
    <row r="220" hidden="1">
      <c r="A220" s="227"/>
      <c r="B220" s="227"/>
      <c r="C220" s="227"/>
      <c r="D220" s="227"/>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c r="AA220" s="227"/>
      <c r="AB220" s="227"/>
      <c r="AC220" s="227"/>
      <c r="AD220" s="227"/>
      <c r="AE220" s="227"/>
    </row>
    <row r="221" hidden="1">
      <c r="A221" s="227"/>
      <c r="B221" s="227"/>
      <c r="C221" s="227"/>
      <c r="D221" s="227"/>
      <c r="E221" s="227"/>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c r="AC221" s="227"/>
      <c r="AD221" s="227"/>
      <c r="AE221" s="227"/>
    </row>
    <row r="222" hidden="1">
      <c r="A222" s="227"/>
      <c r="B222" s="227"/>
      <c r="C222" s="227"/>
      <c r="D222" s="227"/>
      <c r="E222" s="227"/>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c r="AC222" s="227"/>
      <c r="AD222" s="227"/>
      <c r="AE222" s="227"/>
    </row>
    <row r="223" hidden="1">
      <c r="A223" s="227"/>
      <c r="B223" s="227"/>
      <c r="C223" s="227"/>
      <c r="D223" s="227"/>
      <c r="E223" s="227"/>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c r="AC223" s="227"/>
      <c r="AD223" s="227"/>
      <c r="AE223" s="227"/>
    </row>
    <row r="224" hidden="1">
      <c r="A224" s="227"/>
      <c r="B224" s="227"/>
      <c r="C224" s="227"/>
      <c r="D224" s="227"/>
      <c r="E224" s="227"/>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c r="AC224" s="227"/>
      <c r="AD224" s="227"/>
      <c r="AE224" s="227"/>
    </row>
    <row r="225" hidden="1">
      <c r="A225" s="227"/>
      <c r="B225" s="227"/>
      <c r="C225" s="227"/>
      <c r="D225" s="227"/>
      <c r="E225" s="227"/>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c r="AC225" s="227"/>
      <c r="AD225" s="227"/>
      <c r="AE225" s="227"/>
    </row>
    <row r="226" hidden="1">
      <c r="A226" s="227"/>
      <c r="B226" s="227"/>
      <c r="C226" s="227"/>
      <c r="D226" s="227"/>
      <c r="E226" s="227"/>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c r="AC226" s="227"/>
      <c r="AD226" s="227"/>
      <c r="AE226" s="227"/>
    </row>
    <row r="227" hidden="1">
      <c r="A227" s="227"/>
      <c r="B227" s="227"/>
      <c r="C227" s="227"/>
      <c r="D227" s="227"/>
      <c r="E227" s="227"/>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c r="AC227" s="227"/>
      <c r="AD227" s="227"/>
      <c r="AE227" s="227"/>
    </row>
    <row r="228" hidden="1">
      <c r="A228" s="227"/>
      <c r="B228" s="227"/>
      <c r="C228" s="227"/>
      <c r="D228" s="227"/>
      <c r="E228" s="227"/>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row>
    <row r="229" hidden="1">
      <c r="A229" s="227"/>
      <c r="B229" s="227"/>
      <c r="C229" s="227"/>
      <c r="D229" s="227"/>
      <c r="E229" s="227"/>
      <c r="F229" s="227"/>
      <c r="G229" s="227"/>
      <c r="H229" s="227"/>
      <c r="I229" s="227"/>
      <c r="J229" s="227"/>
      <c r="K229" s="227"/>
      <c r="L229" s="227"/>
      <c r="M229" s="227"/>
      <c r="N229" s="227"/>
      <c r="O229" s="227"/>
      <c r="P229" s="227"/>
      <c r="Q229" s="227"/>
      <c r="R229" s="227"/>
      <c r="S229" s="227"/>
      <c r="T229" s="227"/>
      <c r="U229" s="227"/>
      <c r="V229" s="227"/>
      <c r="W229" s="227"/>
      <c r="X229" s="227"/>
      <c r="Y229" s="227"/>
      <c r="Z229" s="227"/>
      <c r="AA229" s="227"/>
      <c r="AB229" s="227"/>
      <c r="AC229" s="227"/>
      <c r="AD229" s="227"/>
      <c r="AE229" s="227"/>
    </row>
    <row r="230" hidden="1">
      <c r="A230" s="227"/>
      <c r="B230" s="227"/>
      <c r="C230" s="227"/>
      <c r="D230" s="227"/>
      <c r="E230" s="227"/>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c r="AC230" s="227"/>
      <c r="AD230" s="227"/>
      <c r="AE230" s="227"/>
    </row>
    <row r="231" hidden="1">
      <c r="A231" s="227"/>
      <c r="B231" s="227"/>
      <c r="C231" s="227"/>
      <c r="D231" s="227"/>
      <c r="E231" s="227"/>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c r="AC231" s="227"/>
      <c r="AD231" s="227"/>
      <c r="AE231" s="227"/>
    </row>
    <row r="232" hidden="1">
      <c r="A232" s="227"/>
      <c r="B232" s="227"/>
      <c r="C232" s="227"/>
      <c r="D232" s="227"/>
      <c r="E232" s="227"/>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c r="AC232" s="227"/>
      <c r="AD232" s="227"/>
      <c r="AE232" s="227"/>
    </row>
    <row r="233" hidden="1">
      <c r="A233" s="227"/>
      <c r="B233" s="227"/>
      <c r="C233" s="227"/>
      <c r="D233" s="227"/>
      <c r="E233" s="227"/>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c r="AC233" s="227"/>
      <c r="AD233" s="227"/>
      <c r="AE233" s="227"/>
    </row>
    <row r="234" hidden="1">
      <c r="A234" s="227"/>
      <c r="B234" s="227"/>
      <c r="C234" s="227"/>
      <c r="D234" s="227"/>
      <c r="E234" s="227"/>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c r="AC234" s="227"/>
      <c r="AD234" s="227"/>
      <c r="AE234" s="227"/>
    </row>
    <row r="235" hidden="1">
      <c r="A235" s="227"/>
      <c r="B235" s="227"/>
      <c r="C235" s="227"/>
      <c r="D235" s="227"/>
      <c r="E235" s="227"/>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c r="AC235" s="227"/>
      <c r="AD235" s="227"/>
      <c r="AE235" s="227"/>
    </row>
    <row r="236" hidden="1">
      <c r="A236" s="227"/>
      <c r="B236" s="227"/>
      <c r="C236" s="227"/>
      <c r="D236" s="227"/>
      <c r="E236" s="227"/>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c r="AC236" s="227"/>
      <c r="AD236" s="227"/>
      <c r="AE236" s="227"/>
    </row>
    <row r="237" hidden="1">
      <c r="A237" s="227"/>
      <c r="B237" s="227"/>
      <c r="C237" s="227"/>
      <c r="D237" s="227"/>
      <c r="E237" s="227"/>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row>
    <row r="238" hidden="1">
      <c r="A238" s="227"/>
      <c r="B238" s="227"/>
      <c r="C238" s="227"/>
      <c r="D238" s="227"/>
      <c r="E238" s="227"/>
      <c r="F238" s="227"/>
      <c r="G238" s="227"/>
      <c r="H238" s="227"/>
      <c r="I238" s="227"/>
      <c r="J238" s="227"/>
      <c r="K238" s="227"/>
      <c r="L238" s="227"/>
      <c r="M238" s="227"/>
      <c r="N238" s="227"/>
      <c r="O238" s="227"/>
      <c r="P238" s="227"/>
      <c r="Q238" s="227"/>
      <c r="R238" s="227"/>
      <c r="S238" s="227"/>
      <c r="T238" s="227"/>
      <c r="U238" s="227"/>
      <c r="V238" s="227"/>
      <c r="W238" s="227"/>
      <c r="X238" s="227"/>
      <c r="Y238" s="227"/>
      <c r="Z238" s="227"/>
      <c r="AA238" s="227"/>
      <c r="AB238" s="227"/>
      <c r="AC238" s="227"/>
      <c r="AD238" s="227"/>
      <c r="AE238" s="227"/>
    </row>
    <row r="239" hidden="1">
      <c r="A239" s="227"/>
      <c r="B239" s="227"/>
      <c r="C239" s="227"/>
      <c r="D239" s="227"/>
      <c r="E239" s="227"/>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row>
    <row r="240" hidden="1">
      <c r="A240" s="227"/>
      <c r="B240" s="227"/>
      <c r="C240" s="227"/>
      <c r="D240" s="227"/>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row>
    <row r="241" hidden="1">
      <c r="A241" s="227"/>
      <c r="B241" s="227"/>
      <c r="C241" s="227"/>
      <c r="D241" s="227"/>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row>
    <row r="242" hidden="1">
      <c r="A242" s="227"/>
      <c r="B242" s="227"/>
      <c r="C242" s="227"/>
      <c r="D242" s="227"/>
      <c r="E242" s="227"/>
      <c r="F242" s="227"/>
      <c r="G242" s="227"/>
      <c r="H242" s="227"/>
      <c r="I242" s="227"/>
      <c r="J242" s="227"/>
      <c r="K242" s="227"/>
      <c r="L242" s="227"/>
      <c r="M242" s="227"/>
      <c r="N242" s="227"/>
      <c r="O242" s="227"/>
      <c r="P242" s="227"/>
      <c r="Q242" s="227"/>
      <c r="R242" s="227"/>
      <c r="S242" s="227"/>
      <c r="T242" s="227"/>
      <c r="U242" s="227"/>
      <c r="V242" s="227"/>
      <c r="W242" s="227"/>
      <c r="X242" s="227"/>
      <c r="Y242" s="227"/>
      <c r="Z242" s="227"/>
      <c r="AA242" s="227"/>
      <c r="AB242" s="227"/>
      <c r="AC242" s="227"/>
      <c r="AD242" s="227"/>
      <c r="AE242" s="227"/>
    </row>
    <row r="243" hidden="1">
      <c r="A243" s="227"/>
      <c r="B243" s="227"/>
      <c r="C243" s="227"/>
      <c r="D243" s="227"/>
      <c r="E243" s="227"/>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row>
    <row r="244" hidden="1">
      <c r="A244" s="227"/>
      <c r="B244" s="227"/>
      <c r="C244" s="227"/>
      <c r="D244" s="227"/>
      <c r="E244" s="227"/>
      <c r="F244" s="227"/>
      <c r="G244" s="227"/>
      <c r="H244" s="227"/>
      <c r="I244" s="227"/>
      <c r="J244" s="227"/>
      <c r="K244" s="227"/>
      <c r="L244" s="227"/>
      <c r="M244" s="227"/>
      <c r="N244" s="227"/>
      <c r="O244" s="227"/>
      <c r="P244" s="227"/>
      <c r="Q244" s="227"/>
      <c r="R244" s="227"/>
      <c r="S244" s="227"/>
      <c r="T244" s="227"/>
      <c r="U244" s="227"/>
      <c r="V244" s="227"/>
      <c r="W244" s="227"/>
      <c r="X244" s="227"/>
      <c r="Y244" s="227"/>
      <c r="Z244" s="227"/>
      <c r="AA244" s="227"/>
      <c r="AB244" s="227"/>
      <c r="AC244" s="227"/>
      <c r="AD244" s="227"/>
      <c r="AE244" s="227"/>
    </row>
    <row r="245" hidden="1">
      <c r="A245" s="227"/>
      <c r="B245" s="227"/>
      <c r="C245" s="227"/>
      <c r="D245" s="227"/>
      <c r="E245" s="227"/>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c r="AC245" s="227"/>
      <c r="AD245" s="227"/>
      <c r="AE245" s="227"/>
    </row>
    <row r="246" hidden="1">
      <c r="A246" s="227"/>
      <c r="B246" s="227"/>
      <c r="C246" s="227"/>
      <c r="D246" s="227"/>
      <c r="E246" s="227"/>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c r="AC246" s="227"/>
      <c r="AD246" s="227"/>
      <c r="AE246" s="227"/>
    </row>
    <row r="247" hidden="1">
      <c r="A247" s="227"/>
      <c r="B247" s="227"/>
      <c r="C247" s="227"/>
      <c r="D247" s="227"/>
      <c r="E247" s="227"/>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c r="AC247" s="227"/>
      <c r="AD247" s="227"/>
      <c r="AE247" s="227"/>
    </row>
    <row r="248" hidden="1">
      <c r="A248" s="227"/>
      <c r="B248" s="227"/>
      <c r="C248" s="227"/>
      <c r="D248" s="227"/>
      <c r="E248" s="227"/>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c r="AC248" s="227"/>
      <c r="AD248" s="227"/>
      <c r="AE248" s="227"/>
    </row>
    <row r="249" hidden="1">
      <c r="A249" s="227"/>
      <c r="B249" s="227"/>
      <c r="C249" s="227"/>
      <c r="D249" s="227"/>
      <c r="E249" s="227"/>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c r="AC249" s="227"/>
      <c r="AD249" s="227"/>
      <c r="AE249" s="227"/>
    </row>
    <row r="250" hidden="1">
      <c r="A250" s="227"/>
      <c r="B250" s="227"/>
      <c r="C250" s="227"/>
      <c r="D250" s="227"/>
      <c r="E250" s="227"/>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c r="AC250" s="227"/>
      <c r="AD250" s="227"/>
      <c r="AE250" s="227"/>
    </row>
    <row r="251" hidden="1">
      <c r="A251" s="227"/>
      <c r="B251" s="227"/>
      <c r="C251" s="227"/>
      <c r="D251" s="227"/>
      <c r="E251" s="227"/>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c r="AC251" s="227"/>
      <c r="AD251" s="227"/>
      <c r="AE251" s="227"/>
    </row>
    <row r="252" hidden="1">
      <c r="A252" s="227"/>
      <c r="B252" s="227"/>
      <c r="C252" s="227"/>
      <c r="D252" s="227"/>
      <c r="E252" s="227"/>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row>
    <row r="253" hidden="1">
      <c r="A253" s="227"/>
      <c r="B253" s="227"/>
      <c r="C253" s="227"/>
      <c r="D253" s="227"/>
      <c r="E253" s="227"/>
      <c r="F253" s="227"/>
      <c r="G253" s="227"/>
      <c r="H253" s="227"/>
      <c r="I253" s="227"/>
      <c r="J253" s="227"/>
      <c r="K253" s="227"/>
      <c r="L253" s="227"/>
      <c r="M253" s="227"/>
      <c r="N253" s="227"/>
      <c r="O253" s="227"/>
      <c r="P253" s="227"/>
      <c r="Q253" s="227"/>
      <c r="R253" s="227"/>
      <c r="S253" s="227"/>
      <c r="T253" s="227"/>
      <c r="U253" s="227"/>
      <c r="V253" s="227"/>
      <c r="W253" s="227"/>
      <c r="X253" s="227"/>
      <c r="Y253" s="227"/>
      <c r="Z253" s="227"/>
      <c r="AA253" s="227"/>
      <c r="AB253" s="227"/>
      <c r="AC253" s="227"/>
      <c r="AD253" s="227"/>
      <c r="AE253" s="227"/>
    </row>
    <row r="254" hidden="1">
      <c r="A254" s="227"/>
      <c r="B254" s="227"/>
      <c r="C254" s="227"/>
      <c r="D254" s="227"/>
      <c r="E254" s="227"/>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c r="AC254" s="227"/>
      <c r="AD254" s="227"/>
      <c r="AE254" s="227"/>
    </row>
    <row r="255" hidden="1">
      <c r="A255" s="227"/>
      <c r="B255" s="227"/>
      <c r="C255" s="227"/>
      <c r="D255" s="227"/>
      <c r="E255" s="227"/>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c r="AC255" s="227"/>
      <c r="AD255" s="227"/>
      <c r="AE255" s="227"/>
    </row>
    <row r="256" hidden="1">
      <c r="A256" s="227"/>
      <c r="B256" s="227"/>
      <c r="C256" s="227"/>
      <c r="D256" s="227"/>
      <c r="E256" s="227"/>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c r="AC256" s="227"/>
      <c r="AD256" s="227"/>
      <c r="AE256" s="227"/>
    </row>
    <row r="257" hidden="1">
      <c r="A257" s="227"/>
      <c r="B257" s="227"/>
      <c r="C257" s="227"/>
      <c r="D257" s="227"/>
      <c r="E257" s="227"/>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c r="AC257" s="227"/>
      <c r="AD257" s="227"/>
      <c r="AE257" s="227"/>
    </row>
    <row r="258" hidden="1">
      <c r="A258" s="227"/>
      <c r="B258" s="227"/>
      <c r="C258" s="227"/>
      <c r="D258" s="227"/>
      <c r="E258" s="227"/>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c r="AC258" s="227"/>
      <c r="AD258" s="227"/>
      <c r="AE258" s="227"/>
    </row>
    <row r="259" hidden="1">
      <c r="A259" s="227"/>
      <c r="B259" s="227"/>
      <c r="C259" s="227"/>
      <c r="D259" s="227"/>
      <c r="E259" s="227"/>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c r="AC259" s="227"/>
      <c r="AD259" s="227"/>
      <c r="AE259" s="227"/>
    </row>
    <row r="260" hidden="1">
      <c r="A260" s="227"/>
      <c r="B260" s="227"/>
      <c r="C260" s="227"/>
      <c r="D260" s="227"/>
      <c r="E260" s="227"/>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c r="AC260" s="227"/>
      <c r="AD260" s="227"/>
      <c r="AE260" s="227"/>
    </row>
    <row r="261" hidden="1">
      <c r="A261" s="227"/>
      <c r="B261" s="227"/>
      <c r="C261" s="227"/>
      <c r="D261" s="227"/>
      <c r="E261" s="227"/>
      <c r="F261" s="227"/>
      <c r="G261" s="227"/>
      <c r="H261" s="227"/>
      <c r="I261" s="227"/>
      <c r="J261" s="227"/>
      <c r="K261" s="227"/>
      <c r="L261" s="227"/>
      <c r="M261" s="227"/>
      <c r="N261" s="227"/>
      <c r="O261" s="227"/>
      <c r="P261" s="227"/>
      <c r="Q261" s="227"/>
      <c r="R261" s="227"/>
      <c r="S261" s="227"/>
      <c r="T261" s="227"/>
      <c r="U261" s="227"/>
      <c r="V261" s="227"/>
      <c r="W261" s="227"/>
      <c r="X261" s="227"/>
      <c r="Y261" s="227"/>
      <c r="Z261" s="227"/>
      <c r="AA261" s="227"/>
      <c r="AB261" s="227"/>
      <c r="AC261" s="227"/>
      <c r="AD261" s="227"/>
      <c r="AE261" s="227"/>
    </row>
    <row r="262" hidden="1">
      <c r="A262" s="227"/>
      <c r="B262" s="227"/>
      <c r="C262" s="227"/>
      <c r="D262" s="227"/>
      <c r="E262" s="227"/>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row>
    <row r="263" hidden="1">
      <c r="A263" s="227"/>
      <c r="B263" s="227"/>
      <c r="C263" s="227"/>
      <c r="D263" s="227"/>
      <c r="E263" s="227"/>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row>
    <row r="264" hidden="1">
      <c r="A264" s="227"/>
      <c r="B264" s="227"/>
      <c r="C264" s="227"/>
      <c r="D264" s="227"/>
      <c r="E264" s="227"/>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row>
    <row r="265" hidden="1">
      <c r="A265" s="227"/>
      <c r="B265" s="227"/>
      <c r="C265" s="227"/>
      <c r="D265" s="227"/>
      <c r="E265" s="227"/>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row>
    <row r="266" hidden="1">
      <c r="A266" s="227"/>
      <c r="B266" s="227"/>
      <c r="C266" s="227"/>
      <c r="D266" s="227"/>
      <c r="E266" s="227"/>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row>
    <row r="267" hidden="1">
      <c r="A267" s="227"/>
      <c r="B267" s="227"/>
      <c r="C267" s="227"/>
      <c r="D267" s="227"/>
      <c r="E267" s="227"/>
      <c r="F267" s="227"/>
      <c r="G267" s="227"/>
      <c r="H267" s="227"/>
      <c r="I267" s="227"/>
      <c r="J267" s="227"/>
      <c r="K267" s="227"/>
      <c r="L267" s="227"/>
      <c r="M267" s="227"/>
      <c r="N267" s="227"/>
      <c r="O267" s="227"/>
      <c r="P267" s="227"/>
      <c r="Q267" s="227"/>
      <c r="R267" s="227"/>
      <c r="S267" s="227"/>
      <c r="T267" s="227"/>
      <c r="U267" s="227"/>
      <c r="V267" s="227"/>
      <c r="W267" s="227"/>
      <c r="X267" s="227"/>
      <c r="Y267" s="227"/>
      <c r="Z267" s="227"/>
      <c r="AA267" s="227"/>
      <c r="AB267" s="227"/>
      <c r="AC267" s="227"/>
      <c r="AD267" s="227"/>
      <c r="AE267" s="227"/>
    </row>
    <row r="268" hidden="1">
      <c r="A268" s="227"/>
      <c r="B268" s="227"/>
      <c r="C268" s="227"/>
      <c r="D268" s="227"/>
      <c r="E268" s="227"/>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row>
    <row r="269" hidden="1">
      <c r="A269" s="227"/>
      <c r="B269" s="227"/>
      <c r="C269" s="227"/>
      <c r="D269" s="227"/>
      <c r="E269" s="227"/>
      <c r="F269" s="227"/>
      <c r="G269" s="227"/>
      <c r="H269" s="227"/>
      <c r="I269" s="227"/>
      <c r="J269" s="227"/>
      <c r="K269" s="227"/>
      <c r="L269" s="227"/>
      <c r="M269" s="227"/>
      <c r="N269" s="227"/>
      <c r="O269" s="227"/>
      <c r="P269" s="227"/>
      <c r="Q269" s="227"/>
      <c r="R269" s="227"/>
      <c r="S269" s="227"/>
      <c r="T269" s="227"/>
      <c r="U269" s="227"/>
      <c r="V269" s="227"/>
      <c r="W269" s="227"/>
      <c r="X269" s="227"/>
      <c r="Y269" s="227"/>
      <c r="Z269" s="227"/>
      <c r="AA269" s="227"/>
      <c r="AB269" s="227"/>
      <c r="AC269" s="227"/>
      <c r="AD269" s="227"/>
      <c r="AE269" s="227"/>
    </row>
    <row r="270" hidden="1">
      <c r="A270" s="227"/>
      <c r="B270" s="227"/>
      <c r="C270" s="227"/>
      <c r="D270" s="227"/>
      <c r="E270" s="227"/>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row>
    <row r="271" hidden="1">
      <c r="A271" s="227"/>
      <c r="B271" s="227"/>
      <c r="C271" s="227"/>
      <c r="D271" s="227"/>
      <c r="E271" s="227"/>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row>
    <row r="272" hidden="1">
      <c r="A272" s="227"/>
      <c r="B272" s="227"/>
      <c r="C272" s="227"/>
      <c r="D272" s="227"/>
      <c r="E272" s="227"/>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row>
    <row r="273" hidden="1">
      <c r="A273" s="227"/>
      <c r="B273" s="227"/>
      <c r="C273" s="227"/>
      <c r="D273" s="227"/>
      <c r="E273" s="227"/>
      <c r="F273" s="227"/>
      <c r="G273" s="227"/>
      <c r="H273" s="227"/>
      <c r="I273" s="227"/>
      <c r="J273" s="227"/>
      <c r="K273" s="227"/>
      <c r="L273" s="227"/>
      <c r="M273" s="227"/>
      <c r="N273" s="227"/>
      <c r="O273" s="227"/>
      <c r="P273" s="227"/>
      <c r="Q273" s="227"/>
      <c r="R273" s="227"/>
      <c r="S273" s="227"/>
      <c r="T273" s="227"/>
      <c r="U273" s="227"/>
      <c r="V273" s="227"/>
      <c r="W273" s="227"/>
      <c r="X273" s="227"/>
      <c r="Y273" s="227"/>
      <c r="Z273" s="227"/>
      <c r="AA273" s="227"/>
      <c r="AB273" s="227"/>
      <c r="AC273" s="227"/>
      <c r="AD273" s="227"/>
      <c r="AE273" s="227"/>
    </row>
    <row r="274" hidden="1">
      <c r="A274" s="227"/>
      <c r="B274" s="227"/>
      <c r="C274" s="227"/>
      <c r="D274" s="227"/>
      <c r="E274" s="227"/>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row>
    <row r="275" hidden="1">
      <c r="A275" s="227"/>
      <c r="B275" s="227"/>
      <c r="C275" s="227"/>
      <c r="D275" s="227"/>
      <c r="E275" s="227"/>
      <c r="F275" s="227"/>
      <c r="G275" s="227"/>
      <c r="H275" s="227"/>
      <c r="I275" s="227"/>
      <c r="J275" s="227"/>
      <c r="K275" s="227"/>
      <c r="L275" s="227"/>
      <c r="M275" s="227"/>
      <c r="N275" s="227"/>
      <c r="O275" s="227"/>
      <c r="P275" s="227"/>
      <c r="Q275" s="227"/>
      <c r="R275" s="227"/>
      <c r="S275" s="227"/>
      <c r="T275" s="227"/>
      <c r="U275" s="227"/>
      <c r="V275" s="227"/>
      <c r="W275" s="227"/>
      <c r="X275" s="227"/>
      <c r="Y275" s="227"/>
      <c r="Z275" s="227"/>
      <c r="AA275" s="227"/>
      <c r="AB275" s="227"/>
      <c r="AC275" s="227"/>
      <c r="AD275" s="227"/>
      <c r="AE275" s="227"/>
    </row>
    <row r="276" hidden="1">
      <c r="A276" s="227"/>
      <c r="B276" s="227"/>
      <c r="C276" s="227"/>
      <c r="D276" s="227"/>
      <c r="E276" s="227"/>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c r="AC276" s="227"/>
      <c r="AD276" s="227"/>
      <c r="AE276" s="227"/>
    </row>
    <row r="277" hidden="1">
      <c r="A277" s="227"/>
      <c r="B277" s="227"/>
      <c r="C277" s="227"/>
      <c r="D277" s="227"/>
      <c r="E277" s="227"/>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c r="AC277" s="227"/>
      <c r="AD277" s="227"/>
      <c r="AE277" s="227"/>
    </row>
    <row r="278" hidden="1">
      <c r="A278" s="227"/>
      <c r="B278" s="227"/>
      <c r="C278" s="227"/>
      <c r="D278" s="227"/>
      <c r="E278" s="227"/>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c r="AC278" s="227"/>
      <c r="AD278" s="227"/>
      <c r="AE278" s="227"/>
    </row>
    <row r="279" hidden="1">
      <c r="A279" s="227"/>
      <c r="B279" s="227"/>
      <c r="C279" s="227"/>
      <c r="D279" s="227"/>
      <c r="E279" s="227"/>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c r="AC279" s="227"/>
      <c r="AD279" s="227"/>
      <c r="AE279" s="227"/>
    </row>
    <row r="280" hidden="1">
      <c r="A280" s="227"/>
      <c r="B280" s="227"/>
      <c r="C280" s="227"/>
      <c r="D280" s="227"/>
      <c r="E280" s="227"/>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c r="AC280" s="227"/>
      <c r="AD280" s="227"/>
      <c r="AE280" s="227"/>
    </row>
    <row r="281" hidden="1">
      <c r="A281" s="227"/>
      <c r="B281" s="227"/>
      <c r="C281" s="227"/>
      <c r="D281" s="227"/>
      <c r="E281" s="227"/>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c r="AC281" s="227"/>
      <c r="AD281" s="227"/>
      <c r="AE281" s="227"/>
    </row>
    <row r="282" hidden="1">
      <c r="A282" s="227"/>
      <c r="B282" s="227"/>
      <c r="C282" s="227"/>
      <c r="D282" s="227"/>
      <c r="E282" s="227"/>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c r="AC282" s="227"/>
      <c r="AD282" s="227"/>
      <c r="AE282" s="227"/>
    </row>
    <row r="283" hidden="1">
      <c r="A283" s="227"/>
      <c r="B283" s="227"/>
      <c r="C283" s="227"/>
      <c r="D283" s="227"/>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row>
    <row r="284" hidden="1">
      <c r="A284" s="227"/>
      <c r="B284" s="227"/>
      <c r="C284" s="227"/>
      <c r="D284" s="227"/>
      <c r="E284" s="227"/>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row>
    <row r="285" hidden="1">
      <c r="A285" s="227"/>
      <c r="B285" s="227"/>
      <c r="C285" s="227"/>
      <c r="D285" s="227"/>
      <c r="E285" s="227"/>
      <c r="F285" s="227"/>
      <c r="G285" s="227"/>
      <c r="H285" s="227"/>
      <c r="I285" s="227"/>
      <c r="J285" s="227"/>
      <c r="K285" s="227"/>
      <c r="L285" s="227"/>
      <c r="M285" s="227"/>
      <c r="N285" s="227"/>
      <c r="O285" s="227"/>
      <c r="P285" s="227"/>
      <c r="Q285" s="227"/>
      <c r="R285" s="227"/>
      <c r="S285" s="227"/>
      <c r="T285" s="227"/>
      <c r="U285" s="227"/>
      <c r="V285" s="227"/>
      <c r="W285" s="227"/>
      <c r="X285" s="227"/>
      <c r="Y285" s="227"/>
      <c r="Z285" s="227"/>
      <c r="AA285" s="227"/>
      <c r="AB285" s="227"/>
      <c r="AC285" s="227"/>
      <c r="AD285" s="227"/>
      <c r="AE285" s="227"/>
    </row>
    <row r="286" hidden="1">
      <c r="A286" s="227"/>
      <c r="B286" s="227"/>
      <c r="C286" s="227"/>
      <c r="D286" s="227"/>
      <c r="E286" s="227"/>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c r="AC286" s="227"/>
      <c r="AD286" s="227"/>
      <c r="AE286" s="227"/>
    </row>
    <row r="287" hidden="1">
      <c r="A287" s="227"/>
      <c r="B287" s="227"/>
      <c r="C287" s="227"/>
      <c r="D287" s="227"/>
      <c r="E287" s="227"/>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c r="AC287" s="227"/>
      <c r="AD287" s="227"/>
      <c r="AE287" s="227"/>
    </row>
    <row r="288" hidden="1">
      <c r="A288" s="227"/>
      <c r="B288" s="227"/>
      <c r="C288" s="227"/>
      <c r="D288" s="227"/>
      <c r="E288" s="227"/>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c r="AC288" s="227"/>
      <c r="AD288" s="227"/>
      <c r="AE288" s="227"/>
    </row>
    <row r="289" hidden="1">
      <c r="A289" s="227"/>
      <c r="B289" s="227"/>
      <c r="C289" s="227"/>
      <c r="D289" s="227"/>
      <c r="E289" s="227"/>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c r="AC289" s="227"/>
      <c r="AD289" s="227"/>
      <c r="AE289" s="227"/>
    </row>
    <row r="290" hidden="1">
      <c r="A290" s="227"/>
      <c r="B290" s="227"/>
      <c r="C290" s="227"/>
      <c r="D290" s="227"/>
      <c r="E290" s="227"/>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c r="AC290" s="227"/>
      <c r="AD290" s="227"/>
      <c r="AE290" s="227"/>
    </row>
    <row r="291" hidden="1">
      <c r="A291" s="227"/>
      <c r="B291" s="227"/>
      <c r="C291" s="227"/>
      <c r="D291" s="227"/>
      <c r="E291" s="227"/>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c r="AC291" s="227"/>
      <c r="AD291" s="227"/>
      <c r="AE291" s="227"/>
    </row>
    <row r="292" hidden="1">
      <c r="A292" s="227"/>
      <c r="B292" s="227"/>
      <c r="C292" s="227"/>
      <c r="D292" s="227"/>
      <c r="E292" s="227"/>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c r="AC292" s="227"/>
      <c r="AD292" s="227"/>
      <c r="AE292" s="227"/>
    </row>
    <row r="293" hidden="1">
      <c r="A293" s="227"/>
      <c r="B293" s="227"/>
      <c r="C293" s="227"/>
      <c r="D293" s="227"/>
      <c r="E293" s="227"/>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c r="AC293" s="227"/>
      <c r="AD293" s="227"/>
      <c r="AE293" s="227"/>
    </row>
    <row r="294" hidden="1">
      <c r="A294" s="227"/>
      <c r="B294" s="227"/>
      <c r="C294" s="227"/>
      <c r="D294" s="227"/>
      <c r="E294" s="227"/>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row>
    <row r="295" hidden="1">
      <c r="A295" s="227"/>
      <c r="B295" s="227"/>
      <c r="C295" s="227"/>
      <c r="D295" s="227"/>
      <c r="E295" s="227"/>
      <c r="F295" s="227"/>
      <c r="G295" s="227"/>
      <c r="H295" s="227"/>
      <c r="I295" s="227"/>
      <c r="J295" s="227"/>
      <c r="K295" s="227"/>
      <c r="L295" s="227"/>
      <c r="M295" s="227"/>
      <c r="N295" s="227"/>
      <c r="O295" s="227"/>
      <c r="P295" s="227"/>
      <c r="Q295" s="227"/>
      <c r="R295" s="227"/>
      <c r="S295" s="227"/>
      <c r="T295" s="227"/>
      <c r="U295" s="227"/>
      <c r="V295" s="227"/>
      <c r="W295" s="227"/>
      <c r="X295" s="227"/>
      <c r="Y295" s="227"/>
      <c r="Z295" s="227"/>
      <c r="AA295" s="227"/>
      <c r="AB295" s="227"/>
      <c r="AC295" s="227"/>
      <c r="AD295" s="227"/>
      <c r="AE295" s="227"/>
    </row>
    <row r="296" hidden="1">
      <c r="A296" s="227"/>
      <c r="B296" s="227"/>
      <c r="C296" s="227"/>
      <c r="D296" s="227"/>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row>
    <row r="297" hidden="1">
      <c r="A297" s="227"/>
      <c r="B297" s="227"/>
      <c r="C297" s="227"/>
      <c r="D297" s="227"/>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row>
    <row r="298" hidden="1">
      <c r="A298" s="227"/>
      <c r="B298" s="227"/>
      <c r="C298" s="227"/>
      <c r="D298" s="227"/>
      <c r="E298" s="227"/>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row>
    <row r="299" hidden="1">
      <c r="A299" s="227"/>
      <c r="B299" s="227"/>
      <c r="C299" s="227"/>
      <c r="D299" s="227"/>
      <c r="E299" s="227"/>
      <c r="F299" s="227"/>
      <c r="G299" s="227"/>
      <c r="H299" s="227"/>
      <c r="I299" s="227"/>
      <c r="J299" s="227"/>
      <c r="K299" s="227"/>
      <c r="L299" s="227"/>
      <c r="M299" s="227"/>
      <c r="N299" s="227"/>
      <c r="O299" s="227"/>
      <c r="P299" s="227"/>
      <c r="Q299" s="227"/>
      <c r="R299" s="227"/>
      <c r="S299" s="227"/>
      <c r="T299" s="227"/>
      <c r="U299" s="227"/>
      <c r="V299" s="227"/>
      <c r="W299" s="227"/>
      <c r="X299" s="227"/>
      <c r="Y299" s="227"/>
      <c r="Z299" s="227"/>
      <c r="AA299" s="227"/>
      <c r="AB299" s="227"/>
      <c r="AC299" s="227"/>
      <c r="AD299" s="227"/>
      <c r="AE299" s="227"/>
    </row>
    <row r="300" hidden="1">
      <c r="A300" s="227"/>
      <c r="B300" s="227"/>
      <c r="C300" s="227"/>
      <c r="D300" s="227"/>
      <c r="E300" s="227"/>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row>
    <row r="301" hidden="1">
      <c r="A301" s="227"/>
      <c r="B301" s="227"/>
      <c r="C301" s="227"/>
      <c r="D301" s="227"/>
      <c r="E301" s="227"/>
      <c r="F301" s="227"/>
      <c r="G301" s="227"/>
      <c r="H301" s="227"/>
      <c r="I301" s="227"/>
      <c r="J301" s="227"/>
      <c r="K301" s="227"/>
      <c r="L301" s="227"/>
      <c r="M301" s="227"/>
      <c r="N301" s="227"/>
      <c r="O301" s="227"/>
      <c r="P301" s="227"/>
      <c r="Q301" s="227"/>
      <c r="R301" s="227"/>
      <c r="S301" s="227"/>
      <c r="T301" s="227"/>
      <c r="U301" s="227"/>
      <c r="V301" s="227"/>
      <c r="W301" s="227"/>
      <c r="X301" s="227"/>
      <c r="Y301" s="227"/>
      <c r="Z301" s="227"/>
      <c r="AA301" s="227"/>
      <c r="AB301" s="227"/>
      <c r="AC301" s="227"/>
      <c r="AD301" s="227"/>
      <c r="AE301" s="227"/>
    </row>
    <row r="302" hidden="1">
      <c r="A302" s="227"/>
      <c r="B302" s="227"/>
      <c r="C302" s="227"/>
      <c r="D302" s="227"/>
      <c r="E302" s="227"/>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c r="AC302" s="227"/>
      <c r="AD302" s="227"/>
      <c r="AE302" s="227"/>
    </row>
    <row r="303" hidden="1">
      <c r="A303" s="227"/>
      <c r="B303" s="227"/>
      <c r="C303" s="227"/>
      <c r="D303" s="227"/>
      <c r="E303" s="227"/>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c r="AC303" s="227"/>
      <c r="AD303" s="227"/>
      <c r="AE303" s="227"/>
    </row>
    <row r="304" hidden="1">
      <c r="A304" s="227"/>
      <c r="B304" s="227"/>
      <c r="C304" s="227"/>
      <c r="D304" s="227"/>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row>
    <row r="305" hidden="1">
      <c r="A305" s="227"/>
      <c r="B305" s="227"/>
      <c r="C305" s="227"/>
      <c r="D305" s="227"/>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row>
    <row r="306" hidden="1">
      <c r="A306" s="227"/>
      <c r="B306" s="227"/>
      <c r="C306" s="227"/>
      <c r="D306" s="227"/>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row>
    <row r="307" hidden="1">
      <c r="A307" s="227"/>
      <c r="B307" s="227"/>
      <c r="C307" s="227"/>
      <c r="D307" s="227"/>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row>
    <row r="308" hidden="1">
      <c r="A308" s="227"/>
      <c r="B308" s="227"/>
      <c r="C308" s="227"/>
      <c r="D308" s="227"/>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row>
    <row r="309" hidden="1">
      <c r="A309" s="227"/>
      <c r="B309" s="227"/>
      <c r="C309" s="227"/>
      <c r="D309" s="227"/>
      <c r="E309" s="227"/>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c r="AC309" s="227"/>
      <c r="AD309" s="227"/>
      <c r="AE309" s="227"/>
    </row>
    <row r="310" hidden="1">
      <c r="A310" s="227"/>
      <c r="B310" s="227"/>
      <c r="C310" s="227"/>
      <c r="D310" s="227"/>
      <c r="E310" s="227"/>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row>
    <row r="311" hidden="1">
      <c r="A311" s="227"/>
      <c r="B311" s="227"/>
      <c r="C311" s="227"/>
      <c r="D311" s="227"/>
      <c r="E311" s="227"/>
      <c r="F311" s="227"/>
      <c r="G311" s="227"/>
      <c r="H311" s="227"/>
      <c r="I311" s="227"/>
      <c r="J311" s="227"/>
      <c r="K311" s="227"/>
      <c r="L311" s="227"/>
      <c r="M311" s="227"/>
      <c r="N311" s="227"/>
      <c r="O311" s="227"/>
      <c r="P311" s="227"/>
      <c r="Q311" s="227"/>
      <c r="R311" s="227"/>
      <c r="S311" s="227"/>
      <c r="T311" s="227"/>
      <c r="U311" s="227"/>
      <c r="V311" s="227"/>
      <c r="W311" s="227"/>
      <c r="X311" s="227"/>
      <c r="Y311" s="227"/>
      <c r="Z311" s="227"/>
      <c r="AA311" s="227"/>
      <c r="AB311" s="227"/>
      <c r="AC311" s="227"/>
      <c r="AD311" s="227"/>
      <c r="AE311" s="227"/>
    </row>
    <row r="312" hidden="1">
      <c r="A312" s="227"/>
      <c r="B312" s="227"/>
      <c r="C312" s="227"/>
      <c r="D312" s="227"/>
      <c r="E312" s="227"/>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c r="AC312" s="227"/>
      <c r="AD312" s="227"/>
      <c r="AE312" s="227"/>
    </row>
    <row r="313" hidden="1">
      <c r="A313" s="227"/>
      <c r="B313" s="227"/>
      <c r="C313" s="227"/>
      <c r="D313" s="227"/>
      <c r="E313" s="227"/>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c r="AC313" s="227"/>
      <c r="AD313" s="227"/>
      <c r="AE313" s="227"/>
    </row>
    <row r="314" hidden="1">
      <c r="A314" s="227"/>
      <c r="B314" s="227"/>
      <c r="C314" s="227"/>
      <c r="D314" s="227"/>
      <c r="E314" s="227"/>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c r="AC314" s="227"/>
      <c r="AD314" s="227"/>
      <c r="AE314" s="227"/>
    </row>
    <row r="315" hidden="1">
      <c r="A315" s="227"/>
      <c r="B315" s="227"/>
      <c r="C315" s="227"/>
      <c r="D315" s="227"/>
      <c r="E315" s="227"/>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c r="AC315" s="227"/>
      <c r="AD315" s="227"/>
      <c r="AE315" s="227"/>
    </row>
    <row r="316" hidden="1">
      <c r="A316" s="227"/>
      <c r="B316" s="227"/>
      <c r="C316" s="227"/>
      <c r="D316" s="227"/>
      <c r="E316" s="227"/>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c r="AC316" s="227"/>
      <c r="AD316" s="227"/>
      <c r="AE316" s="227"/>
    </row>
    <row r="317" hidden="1">
      <c r="A317" s="227"/>
      <c r="B317" s="227"/>
      <c r="C317" s="227"/>
      <c r="D317" s="227"/>
      <c r="E317" s="227"/>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c r="AC317" s="227"/>
      <c r="AD317" s="227"/>
      <c r="AE317" s="227"/>
    </row>
    <row r="318" hidden="1">
      <c r="A318" s="227"/>
      <c r="B318" s="227"/>
      <c r="C318" s="227"/>
      <c r="D318" s="227"/>
      <c r="E318" s="227"/>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c r="AC318" s="227"/>
      <c r="AD318" s="227"/>
      <c r="AE318" s="227"/>
    </row>
    <row r="319" hidden="1">
      <c r="A319" s="227"/>
      <c r="B319" s="227"/>
      <c r="C319" s="227"/>
      <c r="D319" s="227"/>
      <c r="E319" s="227"/>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c r="AC319" s="227"/>
      <c r="AD319" s="227"/>
      <c r="AE319" s="227"/>
    </row>
    <row r="320" hidden="1">
      <c r="A320" s="227"/>
      <c r="B320" s="227"/>
      <c r="C320" s="227"/>
      <c r="D320" s="227"/>
      <c r="E320" s="227"/>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row>
    <row r="321" hidden="1">
      <c r="A321" s="227"/>
      <c r="B321" s="227"/>
      <c r="C321" s="227"/>
      <c r="D321" s="227"/>
      <c r="E321" s="227"/>
      <c r="F321" s="227"/>
      <c r="G321" s="227"/>
      <c r="H321" s="227"/>
      <c r="I321" s="227"/>
      <c r="J321" s="227"/>
      <c r="K321" s="227"/>
      <c r="L321" s="227"/>
      <c r="M321" s="227"/>
      <c r="N321" s="227"/>
      <c r="O321" s="227"/>
      <c r="P321" s="227"/>
      <c r="Q321" s="227"/>
      <c r="R321" s="227"/>
      <c r="S321" s="227"/>
      <c r="T321" s="227"/>
      <c r="U321" s="227"/>
      <c r="V321" s="227"/>
      <c r="W321" s="227"/>
      <c r="X321" s="227"/>
      <c r="Y321" s="227"/>
      <c r="Z321" s="227"/>
      <c r="AA321" s="227"/>
      <c r="AB321" s="227"/>
      <c r="AC321" s="227"/>
      <c r="AD321" s="227"/>
      <c r="AE321" s="227"/>
    </row>
    <row r="322" hidden="1">
      <c r="A322" s="227"/>
      <c r="B322" s="227"/>
      <c r="C322" s="227"/>
      <c r="D322" s="227"/>
      <c r="E322" s="227"/>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row>
    <row r="323" hidden="1">
      <c r="A323" s="227"/>
      <c r="B323" s="227"/>
      <c r="C323" s="227"/>
      <c r="D323" s="227"/>
      <c r="E323" s="227"/>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row>
    <row r="324" hidden="1">
      <c r="A324" s="227"/>
      <c r="B324" s="227"/>
      <c r="C324" s="227"/>
      <c r="D324" s="227"/>
      <c r="E324" s="227"/>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row>
    <row r="325" hidden="1">
      <c r="A325" s="227"/>
      <c r="B325" s="227"/>
      <c r="C325" s="227"/>
      <c r="D325" s="227"/>
      <c r="E325" s="227"/>
      <c r="F325" s="227"/>
      <c r="G325" s="227"/>
      <c r="H325" s="227"/>
      <c r="I325" s="227"/>
      <c r="J325" s="227"/>
      <c r="K325" s="227"/>
      <c r="L325" s="227"/>
      <c r="M325" s="227"/>
      <c r="N325" s="227"/>
      <c r="O325" s="227"/>
      <c r="P325" s="227"/>
      <c r="Q325" s="227"/>
      <c r="R325" s="227"/>
      <c r="S325" s="227"/>
      <c r="T325" s="227"/>
      <c r="U325" s="227"/>
      <c r="V325" s="227"/>
      <c r="W325" s="227"/>
      <c r="X325" s="227"/>
      <c r="Y325" s="227"/>
      <c r="Z325" s="227"/>
      <c r="AA325" s="227"/>
      <c r="AB325" s="227"/>
      <c r="AC325" s="227"/>
      <c r="AD325" s="227"/>
      <c r="AE325" s="227"/>
    </row>
    <row r="326" hidden="1">
      <c r="A326" s="227"/>
      <c r="B326" s="227"/>
      <c r="C326" s="227"/>
      <c r="D326" s="227"/>
      <c r="E326" s="227"/>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row>
    <row r="327" hidden="1">
      <c r="A327" s="227"/>
      <c r="B327" s="227"/>
      <c r="C327" s="227"/>
      <c r="D327" s="227"/>
      <c r="E327" s="227"/>
      <c r="F327" s="227"/>
      <c r="G327" s="227"/>
      <c r="H327" s="227"/>
      <c r="I327" s="227"/>
      <c r="J327" s="227"/>
      <c r="K327" s="227"/>
      <c r="L327" s="227"/>
      <c r="M327" s="227"/>
      <c r="N327" s="227"/>
      <c r="O327" s="227"/>
      <c r="P327" s="227"/>
      <c r="Q327" s="227"/>
      <c r="R327" s="227"/>
      <c r="S327" s="227"/>
      <c r="T327" s="227"/>
      <c r="U327" s="227"/>
      <c r="V327" s="227"/>
      <c r="W327" s="227"/>
      <c r="X327" s="227"/>
      <c r="Y327" s="227"/>
      <c r="Z327" s="227"/>
      <c r="AA327" s="227"/>
      <c r="AB327" s="227"/>
      <c r="AC327" s="227"/>
      <c r="AD327" s="227"/>
      <c r="AE327" s="227"/>
    </row>
    <row r="328" hidden="1">
      <c r="A328" s="227"/>
      <c r="B328" s="227"/>
      <c r="C328" s="227"/>
      <c r="D328" s="227"/>
      <c r="E328" s="227"/>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c r="AC328" s="227"/>
      <c r="AD328" s="227"/>
      <c r="AE328" s="227"/>
    </row>
    <row r="329" hidden="1">
      <c r="A329" s="227"/>
      <c r="B329" s="227"/>
      <c r="C329" s="227"/>
      <c r="D329" s="227"/>
      <c r="E329" s="227"/>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c r="AC329" s="227"/>
      <c r="AD329" s="227"/>
      <c r="AE329" s="227"/>
    </row>
    <row r="330" hidden="1">
      <c r="A330" s="227"/>
      <c r="B330" s="227"/>
      <c r="C330" s="227"/>
      <c r="D330" s="227"/>
      <c r="E330" s="227"/>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c r="AC330" s="227"/>
      <c r="AD330" s="227"/>
      <c r="AE330" s="227"/>
    </row>
    <row r="331" hidden="1">
      <c r="A331" s="227"/>
      <c r="B331" s="227"/>
      <c r="C331" s="227"/>
      <c r="D331" s="227"/>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row>
    <row r="332" hidden="1">
      <c r="A332" s="227"/>
      <c r="B332" s="227"/>
      <c r="C332" s="227"/>
      <c r="D332" s="227"/>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row>
    <row r="333" hidden="1">
      <c r="A333" s="227"/>
      <c r="B333" s="227"/>
      <c r="C333" s="227"/>
      <c r="D333" s="227"/>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row>
    <row r="334" hidden="1">
      <c r="A334" s="227"/>
      <c r="B334" s="227"/>
      <c r="C334" s="227"/>
      <c r="D334" s="227"/>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row>
    <row r="335" hidden="1">
      <c r="A335" s="227"/>
      <c r="B335" s="227"/>
      <c r="C335" s="227"/>
      <c r="D335" s="227"/>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row>
    <row r="336" hidden="1">
      <c r="A336" s="227"/>
      <c r="B336" s="227"/>
      <c r="C336" s="227"/>
      <c r="D336" s="227"/>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row>
    <row r="337" hidden="1">
      <c r="A337" s="227"/>
      <c r="B337" s="227"/>
      <c r="C337" s="227"/>
      <c r="D337" s="227"/>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c r="AC337" s="227"/>
      <c r="AD337" s="227"/>
      <c r="AE337" s="227"/>
    </row>
    <row r="338" hidden="1">
      <c r="A338" s="227"/>
      <c r="B338" s="227"/>
      <c r="C338" s="227"/>
      <c r="D338" s="227"/>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row>
    <row r="339" hidden="1">
      <c r="A339" s="227"/>
      <c r="B339" s="227"/>
      <c r="C339" s="227"/>
      <c r="D339" s="227"/>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row>
    <row r="340" hidden="1">
      <c r="A340" s="227"/>
      <c r="B340" s="227"/>
      <c r="C340" s="227"/>
      <c r="D340" s="227"/>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row>
    <row r="341" hidden="1">
      <c r="A341" s="227"/>
      <c r="B341" s="227"/>
      <c r="C341" s="227"/>
      <c r="D341" s="227"/>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row>
    <row r="342" hidden="1">
      <c r="A342" s="227"/>
      <c r="B342" s="227"/>
      <c r="C342" s="227"/>
      <c r="D342" s="227"/>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row>
    <row r="343" hidden="1">
      <c r="A343" s="227"/>
      <c r="B343" s="227"/>
      <c r="C343" s="227"/>
      <c r="D343" s="227"/>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row>
    <row r="344" hidden="1">
      <c r="A344" s="227"/>
      <c r="B344" s="227"/>
      <c r="C344" s="227"/>
      <c r="D344" s="227"/>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row>
    <row r="345" hidden="1">
      <c r="A345" s="227"/>
      <c r="B345" s="227"/>
      <c r="C345" s="227"/>
      <c r="D345" s="227"/>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row>
    <row r="346" hidden="1">
      <c r="A346" s="227"/>
      <c r="B346" s="227"/>
      <c r="C346" s="227"/>
      <c r="D346" s="227"/>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row>
    <row r="347" hidden="1">
      <c r="A347" s="227"/>
      <c r="B347" s="227"/>
      <c r="C347" s="227"/>
      <c r="D347" s="227"/>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c r="AC347" s="227"/>
      <c r="AD347" s="227"/>
      <c r="AE347" s="227"/>
    </row>
    <row r="348" hidden="1">
      <c r="A348" s="227"/>
      <c r="B348" s="227"/>
      <c r="C348" s="227"/>
      <c r="D348" s="227"/>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row>
    <row r="349" hidden="1">
      <c r="A349" s="227"/>
      <c r="B349" s="227"/>
      <c r="C349" s="227"/>
      <c r="D349" s="227"/>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row>
    <row r="350" hidden="1">
      <c r="A350" s="227"/>
      <c r="B350" s="227"/>
      <c r="C350" s="227"/>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row>
    <row r="351" hidden="1">
      <c r="A351" s="227"/>
      <c r="B351" s="227"/>
      <c r="C351" s="227"/>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c r="AC351" s="227"/>
      <c r="AD351" s="227"/>
      <c r="AE351" s="227"/>
    </row>
    <row r="352" hidden="1">
      <c r="A352" s="227"/>
      <c r="B352" s="227"/>
      <c r="C352" s="227"/>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row>
    <row r="353" hidden="1">
      <c r="A353" s="227"/>
      <c r="B353" s="227"/>
      <c r="C353" s="227"/>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c r="AC353" s="227"/>
      <c r="AD353" s="227"/>
      <c r="AE353" s="227"/>
    </row>
    <row r="354" hidden="1">
      <c r="A354" s="227"/>
      <c r="B354" s="227"/>
      <c r="C354" s="227"/>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row>
    <row r="355" hidden="1">
      <c r="A355" s="227"/>
      <c r="B355" s="227"/>
      <c r="C355" s="227"/>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row>
    <row r="356" hidden="1">
      <c r="A356" s="227"/>
      <c r="B356" s="227"/>
      <c r="C356" s="227"/>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row>
    <row r="357" hidden="1">
      <c r="A357" s="227"/>
      <c r="B357" s="227"/>
      <c r="C357" s="227"/>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row>
    <row r="358" hidden="1">
      <c r="A358" s="227"/>
      <c r="B358" s="227"/>
      <c r="C358" s="227"/>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row>
    <row r="359" hidden="1">
      <c r="A359" s="227"/>
      <c r="B359" s="227"/>
      <c r="C359" s="227"/>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row>
    <row r="360" hidden="1">
      <c r="A360" s="227"/>
      <c r="B360" s="227"/>
      <c r="C360" s="227"/>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row>
    <row r="361" hidden="1">
      <c r="A361" s="227"/>
      <c r="B361" s="227"/>
      <c r="C361" s="227"/>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row>
    <row r="362" hidden="1">
      <c r="A362" s="227"/>
      <c r="B362" s="227"/>
      <c r="C362" s="227"/>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row>
    <row r="363" hidden="1">
      <c r="A363" s="227"/>
      <c r="B363" s="227"/>
      <c r="C363" s="227"/>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c r="AC363" s="227"/>
      <c r="AD363" s="227"/>
      <c r="AE363" s="227"/>
    </row>
    <row r="364" hidden="1">
      <c r="A364" s="227"/>
      <c r="B364" s="227"/>
      <c r="C364" s="227"/>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row>
    <row r="365" hidden="1">
      <c r="A365" s="227"/>
      <c r="B365" s="227"/>
      <c r="C365" s="227"/>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row>
    <row r="366" hidden="1">
      <c r="A366" s="227"/>
      <c r="B366" s="227"/>
      <c r="C366" s="227"/>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row>
    <row r="367" hidden="1">
      <c r="A367" s="227"/>
      <c r="B367" s="227"/>
      <c r="C367" s="227"/>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row>
    <row r="368" hidden="1">
      <c r="A368" s="227"/>
      <c r="B368" s="227"/>
      <c r="C368" s="227"/>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row>
    <row r="369" hidden="1">
      <c r="A369" s="227"/>
      <c r="B369" s="227"/>
      <c r="C369" s="227"/>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row>
    <row r="370" hidden="1">
      <c r="A370" s="227"/>
      <c r="B370" s="227"/>
      <c r="C370" s="227"/>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row>
    <row r="371" hidden="1">
      <c r="A371" s="227"/>
      <c r="B371" s="227"/>
      <c r="C371" s="227"/>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row>
    <row r="372" hidden="1">
      <c r="A372" s="227"/>
      <c r="B372" s="227"/>
      <c r="C372" s="227"/>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row>
    <row r="373" hidden="1">
      <c r="A373" s="227"/>
      <c r="B373" s="227"/>
      <c r="C373" s="227"/>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c r="AC373" s="227"/>
      <c r="AD373" s="227"/>
      <c r="AE373" s="227"/>
    </row>
    <row r="374" hidden="1">
      <c r="A374" s="227"/>
      <c r="B374" s="227"/>
      <c r="C374" s="227"/>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row>
    <row r="375" hidden="1">
      <c r="A375" s="227"/>
      <c r="B375" s="227"/>
      <c r="C375" s="227"/>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row>
    <row r="376" hidden="1">
      <c r="A376" s="227"/>
      <c r="B376" s="227"/>
      <c r="C376" s="227"/>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row>
    <row r="377" hidden="1">
      <c r="A377" s="227"/>
      <c r="B377" s="227"/>
      <c r="C377" s="227"/>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c r="AC377" s="227"/>
      <c r="AD377" s="227"/>
      <c r="AE377" s="227"/>
    </row>
    <row r="378" hidden="1">
      <c r="A378" s="227"/>
      <c r="B378" s="227"/>
      <c r="C378" s="227"/>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row>
    <row r="379" hidden="1">
      <c r="A379" s="227"/>
      <c r="B379" s="227"/>
      <c r="C379" s="227"/>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c r="AC379" s="227"/>
      <c r="AD379" s="227"/>
      <c r="AE379" s="227"/>
    </row>
    <row r="380" hidden="1">
      <c r="A380" s="227"/>
      <c r="B380" s="227"/>
      <c r="C380" s="227"/>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row>
    <row r="381" hidden="1">
      <c r="A381" s="227"/>
      <c r="B381" s="227"/>
      <c r="C381" s="227"/>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row>
    <row r="382" hidden="1">
      <c r="A382" s="227"/>
      <c r="B382" s="227"/>
      <c r="C382" s="227"/>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row>
    <row r="383" hidden="1">
      <c r="A383" s="227"/>
      <c r="B383" s="227"/>
      <c r="C383" s="227"/>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row>
    <row r="384" hidden="1">
      <c r="A384" s="227"/>
      <c r="B384" s="227"/>
      <c r="C384" s="227"/>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row>
    <row r="385" hidden="1">
      <c r="A385" s="227"/>
      <c r="B385" s="227"/>
      <c r="C385" s="227"/>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row>
    <row r="386" hidden="1">
      <c r="A386" s="227"/>
      <c r="B386" s="227"/>
      <c r="C386" s="227"/>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row>
    <row r="387" hidden="1">
      <c r="A387" s="227"/>
      <c r="B387" s="227"/>
      <c r="C387" s="227"/>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row>
    <row r="388" hidden="1">
      <c r="A388" s="227"/>
      <c r="B388" s="227"/>
      <c r="C388" s="227"/>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row>
    <row r="389" hidden="1">
      <c r="A389" s="227"/>
      <c r="B389" s="227"/>
      <c r="C389" s="227"/>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c r="AC389" s="227"/>
      <c r="AD389" s="227"/>
      <c r="AE389" s="227"/>
    </row>
    <row r="390" hidden="1">
      <c r="A390" s="227"/>
      <c r="B390" s="227"/>
      <c r="C390" s="227"/>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row>
    <row r="391" hidden="1">
      <c r="A391" s="227"/>
      <c r="B391" s="227"/>
      <c r="C391" s="227"/>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row>
    <row r="392" hidden="1">
      <c r="A392" s="227"/>
      <c r="B392" s="227"/>
      <c r="C392" s="227"/>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row>
    <row r="393" hidden="1">
      <c r="A393" s="227"/>
      <c r="B393" s="227"/>
      <c r="C393" s="227"/>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row>
    <row r="394" hidden="1">
      <c r="A394" s="227"/>
      <c r="B394" s="227"/>
      <c r="C394" s="227"/>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row>
    <row r="395" hidden="1">
      <c r="A395" s="227"/>
      <c r="B395" s="227"/>
      <c r="C395" s="227"/>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row>
    <row r="396" hidden="1">
      <c r="A396" s="227"/>
      <c r="B396" s="227"/>
      <c r="C396" s="227"/>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row>
    <row r="397" hidden="1">
      <c r="A397" s="227"/>
      <c r="B397" s="227"/>
      <c r="C397" s="227"/>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row>
    <row r="398" hidden="1">
      <c r="A398" s="227"/>
      <c r="B398" s="227"/>
      <c r="C398" s="227"/>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row>
    <row r="399" hidden="1">
      <c r="A399" s="227"/>
      <c r="B399" s="227"/>
      <c r="C399" s="227"/>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c r="AC399" s="227"/>
      <c r="AD399" s="227"/>
      <c r="AE399" s="227"/>
    </row>
    <row r="400" hidden="1">
      <c r="A400" s="227"/>
      <c r="B400" s="227"/>
      <c r="C400" s="227"/>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row>
    <row r="401" hidden="1">
      <c r="A401" s="227"/>
      <c r="B401" s="227"/>
      <c r="C401" s="227"/>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row>
    <row r="402" hidden="1">
      <c r="A402" s="227"/>
      <c r="B402" s="227"/>
      <c r="C402" s="227"/>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row>
    <row r="403" hidden="1">
      <c r="A403" s="227"/>
      <c r="B403" s="227"/>
      <c r="C403" s="227"/>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c r="AC403" s="227"/>
      <c r="AD403" s="227"/>
      <c r="AE403" s="227"/>
    </row>
    <row r="404" hidden="1">
      <c r="A404" s="227"/>
      <c r="B404" s="227"/>
      <c r="C404" s="227"/>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row>
    <row r="405" hidden="1">
      <c r="A405" s="227"/>
      <c r="B405" s="227"/>
      <c r="C405" s="227"/>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c r="AC405" s="227"/>
      <c r="AD405" s="227"/>
      <c r="AE405" s="227"/>
    </row>
    <row r="406" hidden="1">
      <c r="A406" s="227"/>
      <c r="B406" s="227"/>
      <c r="C406" s="227"/>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row>
    <row r="407" hidden="1">
      <c r="A407" s="227"/>
      <c r="B407" s="227"/>
      <c r="C407" s="227"/>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row>
    <row r="408" hidden="1">
      <c r="A408" s="227"/>
      <c r="B408" s="227"/>
      <c r="C408" s="227"/>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row>
    <row r="409" hidden="1">
      <c r="A409" s="227"/>
      <c r="B409" s="227"/>
      <c r="C409" s="227"/>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row>
    <row r="410" hidden="1">
      <c r="A410" s="227"/>
      <c r="B410" s="227"/>
      <c r="C410" s="227"/>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row>
    <row r="411" hidden="1">
      <c r="A411" s="227"/>
      <c r="B411" s="227"/>
      <c r="C411" s="227"/>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row>
    <row r="412" hidden="1">
      <c r="A412" s="227"/>
      <c r="B412" s="227"/>
      <c r="C412" s="227"/>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row>
    <row r="413" hidden="1">
      <c r="A413" s="227"/>
      <c r="B413" s="227"/>
      <c r="C413" s="227"/>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row>
    <row r="414" hidden="1">
      <c r="A414" s="227"/>
      <c r="B414" s="227"/>
      <c r="C414" s="227"/>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row>
    <row r="415" hidden="1">
      <c r="A415" s="227"/>
      <c r="B415" s="227"/>
      <c r="C415" s="227"/>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c r="AC415" s="227"/>
      <c r="AD415" s="227"/>
      <c r="AE415" s="227"/>
    </row>
    <row r="416" hidden="1">
      <c r="A416" s="227"/>
      <c r="B416" s="227"/>
      <c r="C416" s="227"/>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row>
    <row r="417" hidden="1">
      <c r="A417" s="227"/>
      <c r="B417" s="227"/>
      <c r="C417" s="227"/>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row>
    <row r="418" hidden="1">
      <c r="A418" s="227"/>
      <c r="B418" s="227"/>
      <c r="C418" s="227"/>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row>
    <row r="419" hidden="1">
      <c r="A419" s="227"/>
      <c r="B419" s="227"/>
      <c r="C419" s="227"/>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row>
    <row r="420" hidden="1">
      <c r="A420" s="227"/>
      <c r="B420" s="227"/>
      <c r="C420" s="227"/>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row>
    <row r="421" hidden="1">
      <c r="A421" s="227"/>
      <c r="B421" s="227"/>
      <c r="C421" s="227"/>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row>
    <row r="422" hidden="1">
      <c r="A422" s="227"/>
      <c r="B422" s="227"/>
      <c r="C422" s="227"/>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row>
    <row r="423" hidden="1">
      <c r="A423" s="227"/>
      <c r="B423" s="227"/>
      <c r="C423" s="227"/>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row>
    <row r="424" hidden="1">
      <c r="A424" s="227"/>
      <c r="B424" s="227"/>
      <c r="C424" s="227"/>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row>
    <row r="425" hidden="1">
      <c r="A425" s="227"/>
      <c r="B425" s="227"/>
      <c r="C425" s="227"/>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c r="AC425" s="227"/>
      <c r="AD425" s="227"/>
      <c r="AE425" s="227"/>
    </row>
    <row r="426" hidden="1">
      <c r="A426" s="227"/>
      <c r="B426" s="227"/>
      <c r="C426" s="227"/>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row>
    <row r="427" hidden="1">
      <c r="A427" s="227"/>
      <c r="B427" s="227"/>
      <c r="C427" s="227"/>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row>
    <row r="428" hidden="1">
      <c r="A428" s="227"/>
      <c r="B428" s="227"/>
      <c r="C428" s="227"/>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row>
    <row r="429" hidden="1">
      <c r="A429" s="227"/>
      <c r="B429" s="227"/>
      <c r="C429" s="227"/>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c r="AC429" s="227"/>
      <c r="AD429" s="227"/>
      <c r="AE429" s="227"/>
    </row>
    <row r="430" hidden="1">
      <c r="A430" s="227"/>
      <c r="B430" s="227"/>
      <c r="C430" s="227"/>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row>
    <row r="431" hidden="1">
      <c r="A431" s="227"/>
      <c r="B431" s="227"/>
      <c r="C431" s="227"/>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c r="AC431" s="227"/>
      <c r="AD431" s="227"/>
      <c r="AE431" s="227"/>
    </row>
    <row r="432" hidden="1">
      <c r="A432" s="227"/>
      <c r="B432" s="227"/>
      <c r="C432" s="227"/>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row>
    <row r="433" hidden="1">
      <c r="A433" s="227"/>
      <c r="B433" s="227"/>
      <c r="C433" s="227"/>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row>
    <row r="434" hidden="1">
      <c r="A434" s="227"/>
      <c r="B434" s="227"/>
      <c r="C434" s="227"/>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row>
    <row r="435" hidden="1">
      <c r="A435" s="227"/>
      <c r="B435" s="227"/>
      <c r="C435" s="227"/>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row>
    <row r="436" hidden="1">
      <c r="A436" s="227"/>
      <c r="B436" s="227"/>
      <c r="C436" s="227"/>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row>
    <row r="437" hidden="1">
      <c r="A437" s="227"/>
      <c r="B437" s="227"/>
      <c r="C437" s="227"/>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row>
    <row r="438" hidden="1">
      <c r="A438" s="227"/>
      <c r="B438" s="227"/>
      <c r="C438" s="227"/>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row>
    <row r="439" hidden="1">
      <c r="A439" s="227"/>
      <c r="B439" s="227"/>
      <c r="C439" s="227"/>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row>
    <row r="440" hidden="1">
      <c r="A440" s="227"/>
      <c r="B440" s="227"/>
      <c r="C440" s="227"/>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row>
    <row r="441" hidden="1">
      <c r="A441" s="227"/>
      <c r="B441" s="227"/>
      <c r="C441" s="227"/>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c r="AC441" s="227"/>
      <c r="AD441" s="227"/>
      <c r="AE441" s="227"/>
    </row>
    <row r="442" hidden="1">
      <c r="A442" s="227"/>
      <c r="B442" s="227"/>
      <c r="C442" s="227"/>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row>
    <row r="443" hidden="1">
      <c r="A443" s="227"/>
      <c r="B443" s="227"/>
      <c r="C443" s="227"/>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row>
    <row r="444" hidden="1">
      <c r="A444" s="227"/>
      <c r="B444" s="227"/>
      <c r="C444" s="227"/>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row>
    <row r="445" hidden="1">
      <c r="A445" s="227"/>
      <c r="B445" s="227"/>
      <c r="C445" s="227"/>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row>
    <row r="446" hidden="1">
      <c r="A446" s="227"/>
      <c r="B446" s="227"/>
      <c r="C446" s="227"/>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row>
    <row r="447" hidden="1">
      <c r="A447" s="227"/>
      <c r="B447" s="227"/>
      <c r="C447" s="227"/>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row>
    <row r="448" hidden="1">
      <c r="A448" s="227"/>
      <c r="B448" s="227"/>
      <c r="C448" s="227"/>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row>
    <row r="449" hidden="1">
      <c r="A449" s="227"/>
      <c r="B449" s="227"/>
      <c r="C449" s="227"/>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row>
    <row r="450" hidden="1">
      <c r="A450" s="227"/>
      <c r="B450" s="227"/>
      <c r="C450" s="227"/>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row>
    <row r="451" hidden="1">
      <c r="A451" s="227"/>
      <c r="B451" s="227"/>
      <c r="C451" s="227"/>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c r="AC451" s="227"/>
      <c r="AD451" s="227"/>
      <c r="AE451" s="227"/>
    </row>
    <row r="452" hidden="1">
      <c r="A452" s="227"/>
      <c r="B452" s="227"/>
      <c r="C452" s="227"/>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row>
    <row r="453" hidden="1">
      <c r="A453" s="227"/>
      <c r="B453" s="227"/>
      <c r="C453" s="227"/>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row>
    <row r="454" hidden="1">
      <c r="A454" s="227"/>
      <c r="B454" s="227"/>
      <c r="C454" s="227"/>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row>
    <row r="455" hidden="1">
      <c r="A455" s="227"/>
      <c r="B455" s="227"/>
      <c r="C455" s="227"/>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c r="AC455" s="227"/>
      <c r="AD455" s="227"/>
      <c r="AE455" s="227"/>
    </row>
    <row r="456" hidden="1">
      <c r="A456" s="227"/>
      <c r="B456" s="227"/>
      <c r="C456" s="227"/>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row>
    <row r="457" hidden="1">
      <c r="A457" s="227"/>
      <c r="B457" s="227"/>
      <c r="C457" s="227"/>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c r="AC457" s="227"/>
      <c r="AD457" s="227"/>
      <c r="AE457" s="227"/>
    </row>
    <row r="458" hidden="1">
      <c r="A458" s="227"/>
      <c r="B458" s="227"/>
      <c r="C458" s="227"/>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row>
    <row r="459" hidden="1">
      <c r="A459" s="227"/>
      <c r="B459" s="227"/>
      <c r="C459" s="227"/>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row>
    <row r="460" hidden="1">
      <c r="A460" s="227"/>
      <c r="B460" s="227"/>
      <c r="C460" s="227"/>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row>
    <row r="461" hidden="1">
      <c r="A461" s="227"/>
      <c r="B461" s="227"/>
      <c r="C461" s="227"/>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row>
    <row r="462" hidden="1">
      <c r="A462" s="227"/>
      <c r="B462" s="227"/>
      <c r="C462" s="227"/>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row>
    <row r="463" hidden="1">
      <c r="A463" s="227"/>
      <c r="B463" s="227"/>
      <c r="C463" s="227"/>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row>
    <row r="464" hidden="1">
      <c r="A464" s="227"/>
      <c r="B464" s="227"/>
      <c r="C464" s="227"/>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row>
    <row r="465" hidden="1">
      <c r="A465" s="227"/>
      <c r="B465" s="227"/>
      <c r="C465" s="227"/>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row>
    <row r="466" hidden="1">
      <c r="A466" s="227"/>
      <c r="B466" s="227"/>
      <c r="C466" s="227"/>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row>
    <row r="467" hidden="1">
      <c r="A467" s="227"/>
      <c r="B467" s="227"/>
      <c r="C467" s="227"/>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c r="AC467" s="227"/>
      <c r="AD467" s="227"/>
      <c r="AE467" s="227"/>
    </row>
    <row r="468" hidden="1">
      <c r="A468" s="227"/>
      <c r="B468" s="227"/>
      <c r="C468" s="227"/>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row>
    <row r="469" hidden="1">
      <c r="A469" s="227"/>
      <c r="B469" s="227"/>
      <c r="C469" s="227"/>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row>
    <row r="470" hidden="1">
      <c r="A470" s="227"/>
      <c r="B470" s="227"/>
      <c r="C470" s="227"/>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row>
    <row r="471" hidden="1">
      <c r="A471" s="227"/>
      <c r="B471" s="227"/>
      <c r="C471" s="227"/>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row>
    <row r="472" hidden="1">
      <c r="A472" s="227"/>
      <c r="B472" s="227"/>
      <c r="C472" s="227"/>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row>
    <row r="473" hidden="1">
      <c r="A473" s="227"/>
      <c r="B473" s="227"/>
      <c r="C473" s="227"/>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row>
    <row r="474" hidden="1">
      <c r="A474" s="227"/>
      <c r="B474" s="227"/>
      <c r="C474" s="227"/>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row>
    <row r="475" hidden="1">
      <c r="A475" s="227"/>
      <c r="B475" s="227"/>
      <c r="C475" s="227"/>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row>
    <row r="476" hidden="1">
      <c r="A476" s="227"/>
      <c r="B476" s="227"/>
      <c r="C476" s="227"/>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row>
    <row r="477" hidden="1">
      <c r="A477" s="227"/>
      <c r="B477" s="227"/>
      <c r="C477" s="227"/>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c r="AC477" s="227"/>
      <c r="AD477" s="227"/>
      <c r="AE477" s="227"/>
    </row>
    <row r="478" hidden="1">
      <c r="A478" s="227"/>
      <c r="B478" s="227"/>
      <c r="C478" s="227"/>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row>
    <row r="479" hidden="1">
      <c r="A479" s="227"/>
      <c r="B479" s="227"/>
      <c r="C479" s="227"/>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row>
    <row r="480" hidden="1">
      <c r="A480" s="227"/>
      <c r="B480" s="227"/>
      <c r="C480" s="227"/>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row>
    <row r="481" hidden="1">
      <c r="A481" s="227"/>
      <c r="B481" s="227"/>
      <c r="C481" s="227"/>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c r="AC481" s="227"/>
      <c r="AD481" s="227"/>
      <c r="AE481" s="227"/>
    </row>
    <row r="482" hidden="1">
      <c r="A482" s="227"/>
      <c r="B482" s="227"/>
      <c r="C482" s="227"/>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row>
    <row r="483" hidden="1">
      <c r="A483" s="227"/>
      <c r="B483" s="227"/>
      <c r="C483" s="227"/>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c r="AC483" s="227"/>
      <c r="AD483" s="227"/>
      <c r="AE483" s="227"/>
    </row>
    <row r="484" hidden="1">
      <c r="A484" s="227"/>
      <c r="B484" s="227"/>
      <c r="C484" s="227"/>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row>
    <row r="485" hidden="1">
      <c r="A485" s="227"/>
      <c r="B485" s="227"/>
      <c r="C485" s="227"/>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row>
    <row r="486" hidden="1">
      <c r="A486" s="227"/>
      <c r="B486" s="227"/>
      <c r="C486" s="227"/>
      <c r="D486" s="227"/>
      <c r="E486" s="227"/>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row>
    <row r="487" hidden="1">
      <c r="A487" s="227"/>
      <c r="B487" s="227"/>
      <c r="C487" s="227"/>
      <c r="D487" s="227"/>
      <c r="E487" s="227"/>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row>
    <row r="488" hidden="1">
      <c r="A488" s="227"/>
      <c r="B488" s="227"/>
      <c r="C488" s="227"/>
      <c r="D488" s="227"/>
      <c r="E488" s="227"/>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row>
    <row r="489" hidden="1">
      <c r="A489" s="227"/>
      <c r="B489" s="227"/>
      <c r="C489" s="227"/>
      <c r="D489" s="227"/>
      <c r="E489" s="227"/>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row>
    <row r="490" hidden="1">
      <c r="A490" s="227"/>
      <c r="B490" s="227"/>
      <c r="C490" s="227"/>
      <c r="D490" s="227"/>
      <c r="E490" s="227"/>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row>
    <row r="491" hidden="1">
      <c r="A491" s="227"/>
      <c r="B491" s="227"/>
      <c r="C491" s="227"/>
      <c r="D491" s="227"/>
      <c r="E491" s="227"/>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row>
    <row r="492" hidden="1">
      <c r="A492" s="227"/>
      <c r="B492" s="227"/>
      <c r="C492" s="227"/>
      <c r="D492" s="227"/>
      <c r="E492" s="227"/>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row>
    <row r="493" hidden="1">
      <c r="A493" s="227"/>
      <c r="B493" s="227"/>
      <c r="C493" s="227"/>
      <c r="D493" s="227"/>
      <c r="E493" s="227"/>
      <c r="F493" s="227"/>
      <c r="G493" s="227"/>
      <c r="H493" s="227"/>
      <c r="I493" s="227"/>
      <c r="J493" s="227"/>
      <c r="K493" s="227"/>
      <c r="L493" s="227"/>
      <c r="M493" s="227"/>
      <c r="N493" s="227"/>
      <c r="O493" s="227"/>
      <c r="P493" s="227"/>
      <c r="Q493" s="227"/>
      <c r="R493" s="227"/>
      <c r="S493" s="227"/>
      <c r="T493" s="227"/>
      <c r="U493" s="227"/>
      <c r="V493" s="227"/>
      <c r="W493" s="227"/>
      <c r="X493" s="227"/>
      <c r="Y493" s="227"/>
      <c r="Z493" s="227"/>
      <c r="AA493" s="227"/>
      <c r="AB493" s="227"/>
      <c r="AC493" s="227"/>
      <c r="AD493" s="227"/>
      <c r="AE493" s="227"/>
    </row>
    <row r="494" hidden="1">
      <c r="A494" s="227"/>
      <c r="B494" s="227"/>
      <c r="C494" s="227"/>
      <c r="D494" s="227"/>
      <c r="E494" s="227"/>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row>
    <row r="495" hidden="1">
      <c r="A495" s="227"/>
      <c r="B495" s="227"/>
      <c r="C495" s="227"/>
      <c r="D495" s="227"/>
      <c r="E495" s="227"/>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row>
    <row r="496" hidden="1">
      <c r="A496" s="227"/>
      <c r="B496" s="227"/>
      <c r="C496" s="227"/>
      <c r="D496" s="227"/>
      <c r="E496" s="227"/>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row>
    <row r="497" hidden="1">
      <c r="A497" s="227"/>
      <c r="B497" s="227"/>
      <c r="C497" s="227"/>
      <c r="D497" s="227"/>
      <c r="E497" s="227"/>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row>
    <row r="498" hidden="1">
      <c r="A498" s="227"/>
      <c r="B498" s="227"/>
      <c r="C498" s="227"/>
      <c r="D498" s="227"/>
      <c r="E498" s="227"/>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row>
    <row r="499" hidden="1">
      <c r="A499" s="227"/>
      <c r="B499" s="227"/>
      <c r="C499" s="227"/>
      <c r="D499" s="227"/>
      <c r="E499" s="227"/>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row>
    <row r="500" hidden="1">
      <c r="A500" s="227"/>
      <c r="B500" s="227"/>
      <c r="C500" s="227"/>
      <c r="D500" s="227"/>
      <c r="E500" s="227"/>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row>
    <row r="501" hidden="1">
      <c r="A501" s="227"/>
      <c r="B501" s="227"/>
      <c r="C501" s="227"/>
      <c r="D501" s="227"/>
      <c r="E501" s="227"/>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row>
    <row r="502" hidden="1">
      <c r="A502" s="227"/>
      <c r="B502" s="227"/>
      <c r="C502" s="227"/>
      <c r="D502" s="227"/>
      <c r="E502" s="227"/>
      <c r="F502" s="227"/>
      <c r="G502" s="227"/>
      <c r="H502" s="227"/>
      <c r="I502" s="227"/>
      <c r="J502" s="227"/>
      <c r="K502" s="227"/>
      <c r="L502" s="227"/>
      <c r="M502" s="227"/>
      <c r="N502" s="227"/>
      <c r="O502" s="227"/>
      <c r="P502" s="227"/>
      <c r="Q502" s="227"/>
      <c r="R502" s="227"/>
      <c r="S502" s="227"/>
      <c r="T502" s="227"/>
      <c r="U502" s="227"/>
      <c r="V502" s="227"/>
      <c r="W502" s="227"/>
      <c r="X502" s="227"/>
      <c r="Y502" s="227"/>
      <c r="Z502" s="227"/>
      <c r="AA502" s="227"/>
      <c r="AB502" s="227"/>
      <c r="AC502" s="227"/>
      <c r="AD502" s="227"/>
      <c r="AE502" s="227"/>
    </row>
    <row r="503" hidden="1">
      <c r="A503" s="227"/>
      <c r="B503" s="227"/>
      <c r="C503" s="227"/>
      <c r="D503" s="227"/>
      <c r="E503" s="227"/>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row>
    <row r="504" hidden="1">
      <c r="A504" s="227"/>
      <c r="B504" s="227"/>
      <c r="C504" s="227"/>
      <c r="D504" s="227"/>
      <c r="E504" s="227"/>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row>
    <row r="505" hidden="1">
      <c r="A505" s="227"/>
      <c r="B505" s="227"/>
      <c r="C505" s="227"/>
      <c r="D505" s="227"/>
      <c r="E505" s="227"/>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row>
    <row r="506" hidden="1">
      <c r="A506" s="227"/>
      <c r="B506" s="227"/>
      <c r="C506" s="227"/>
      <c r="D506" s="227"/>
      <c r="E506" s="227"/>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row>
    <row r="507" hidden="1">
      <c r="A507" s="227"/>
      <c r="B507" s="227"/>
      <c r="C507" s="227"/>
      <c r="D507" s="227"/>
      <c r="E507" s="227"/>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row>
    <row r="508" hidden="1">
      <c r="A508" s="227"/>
      <c r="B508" s="227"/>
      <c r="C508" s="227"/>
      <c r="D508" s="227"/>
      <c r="E508" s="227"/>
      <c r="F508" s="227"/>
      <c r="G508" s="227"/>
      <c r="H508" s="227"/>
      <c r="I508" s="227"/>
      <c r="J508" s="227"/>
      <c r="K508" s="227"/>
      <c r="L508" s="227"/>
      <c r="M508" s="227"/>
      <c r="N508" s="227"/>
      <c r="O508" s="227"/>
      <c r="P508" s="227"/>
      <c r="Q508" s="227"/>
      <c r="R508" s="227"/>
      <c r="S508" s="227"/>
      <c r="T508" s="227"/>
      <c r="U508" s="227"/>
      <c r="V508" s="227"/>
      <c r="W508" s="227"/>
      <c r="X508" s="227"/>
      <c r="Y508" s="227"/>
      <c r="Z508" s="227"/>
      <c r="AA508" s="227"/>
      <c r="AB508" s="227"/>
      <c r="AC508" s="227"/>
      <c r="AD508" s="227"/>
      <c r="AE508" s="227"/>
    </row>
    <row r="509" hidden="1">
      <c r="A509" s="227"/>
      <c r="B509" s="227"/>
      <c r="C509" s="227"/>
      <c r="D509" s="227"/>
      <c r="E509" s="227"/>
      <c r="F509" s="227"/>
      <c r="G509" s="227"/>
      <c r="H509" s="227"/>
      <c r="I509" s="227"/>
      <c r="J509" s="227"/>
      <c r="K509" s="227"/>
      <c r="L509" s="227"/>
      <c r="M509" s="227"/>
      <c r="N509" s="227"/>
      <c r="O509" s="227"/>
      <c r="P509" s="227"/>
      <c r="Q509" s="227"/>
      <c r="R509" s="227"/>
      <c r="S509" s="227"/>
      <c r="T509" s="227"/>
      <c r="U509" s="227"/>
      <c r="V509" s="227"/>
      <c r="W509" s="227"/>
      <c r="X509" s="227"/>
      <c r="Y509" s="227"/>
      <c r="Z509" s="227"/>
      <c r="AA509" s="227"/>
      <c r="AB509" s="227"/>
      <c r="AC509" s="227"/>
      <c r="AD509" s="227"/>
      <c r="AE509" s="227"/>
    </row>
    <row r="510" hidden="1">
      <c r="A510" s="227"/>
      <c r="B510" s="227"/>
      <c r="C510" s="227"/>
      <c r="D510" s="227"/>
      <c r="E510" s="227"/>
      <c r="F510" s="227"/>
      <c r="G510" s="227"/>
      <c r="H510" s="227"/>
      <c r="I510" s="227"/>
      <c r="J510" s="227"/>
      <c r="K510" s="227"/>
      <c r="L510" s="227"/>
      <c r="M510" s="227"/>
      <c r="N510" s="227"/>
      <c r="O510" s="227"/>
      <c r="P510" s="227"/>
      <c r="Q510" s="227"/>
      <c r="R510" s="227"/>
      <c r="S510" s="227"/>
      <c r="T510" s="227"/>
      <c r="U510" s="227"/>
      <c r="V510" s="227"/>
      <c r="W510" s="227"/>
      <c r="X510" s="227"/>
      <c r="Y510" s="227"/>
      <c r="Z510" s="227"/>
      <c r="AA510" s="227"/>
      <c r="AB510" s="227"/>
      <c r="AC510" s="227"/>
      <c r="AD510" s="227"/>
      <c r="AE510" s="227"/>
    </row>
    <row r="511" hidden="1">
      <c r="A511" s="227"/>
      <c r="B511" s="227"/>
      <c r="C511" s="227"/>
      <c r="D511" s="227"/>
      <c r="E511" s="227"/>
      <c r="F511" s="227"/>
      <c r="G511" s="227"/>
      <c r="H511" s="227"/>
      <c r="I511" s="227"/>
      <c r="J511" s="227"/>
      <c r="K511" s="227"/>
      <c r="L511" s="227"/>
      <c r="M511" s="227"/>
      <c r="N511" s="227"/>
      <c r="O511" s="227"/>
      <c r="P511" s="227"/>
      <c r="Q511" s="227"/>
      <c r="R511" s="227"/>
      <c r="S511" s="227"/>
      <c r="T511" s="227"/>
      <c r="U511" s="227"/>
      <c r="V511" s="227"/>
      <c r="W511" s="227"/>
      <c r="X511" s="227"/>
      <c r="Y511" s="227"/>
      <c r="Z511" s="227"/>
      <c r="AA511" s="227"/>
      <c r="AB511" s="227"/>
      <c r="AC511" s="227"/>
      <c r="AD511" s="227"/>
      <c r="AE511" s="227"/>
    </row>
    <row r="512" hidden="1">
      <c r="A512" s="227"/>
      <c r="B512" s="227"/>
      <c r="C512" s="227"/>
      <c r="D512" s="227"/>
      <c r="E512" s="227"/>
      <c r="F512" s="227"/>
      <c r="G512" s="227"/>
      <c r="H512" s="227"/>
      <c r="I512" s="227"/>
      <c r="J512" s="227"/>
      <c r="K512" s="227"/>
      <c r="L512" s="227"/>
      <c r="M512" s="227"/>
      <c r="N512" s="227"/>
      <c r="O512" s="227"/>
      <c r="P512" s="227"/>
      <c r="Q512" s="227"/>
      <c r="R512" s="227"/>
      <c r="S512" s="227"/>
      <c r="T512" s="227"/>
      <c r="U512" s="227"/>
      <c r="V512" s="227"/>
      <c r="W512" s="227"/>
      <c r="X512" s="227"/>
      <c r="Y512" s="227"/>
      <c r="Z512" s="227"/>
      <c r="AA512" s="227"/>
      <c r="AB512" s="227"/>
      <c r="AC512" s="227"/>
      <c r="AD512" s="227"/>
      <c r="AE512" s="227"/>
    </row>
    <row r="513" hidden="1">
      <c r="A513" s="227"/>
      <c r="B513" s="227"/>
      <c r="C513" s="227"/>
      <c r="D513" s="227"/>
      <c r="E513" s="227"/>
      <c r="F513" s="227"/>
      <c r="G513" s="227"/>
      <c r="H513" s="227"/>
      <c r="I513" s="227"/>
      <c r="J513" s="227"/>
      <c r="K513" s="227"/>
      <c r="L513" s="227"/>
      <c r="M513" s="227"/>
      <c r="N513" s="227"/>
      <c r="O513" s="227"/>
      <c r="P513" s="227"/>
      <c r="Q513" s="227"/>
      <c r="R513" s="227"/>
      <c r="S513" s="227"/>
      <c r="T513" s="227"/>
      <c r="U513" s="227"/>
      <c r="V513" s="227"/>
      <c r="W513" s="227"/>
      <c r="X513" s="227"/>
      <c r="Y513" s="227"/>
      <c r="Z513" s="227"/>
      <c r="AA513" s="227"/>
      <c r="AB513" s="227"/>
      <c r="AC513" s="227"/>
      <c r="AD513" s="227"/>
      <c r="AE513" s="227"/>
    </row>
    <row r="514" hidden="1">
      <c r="A514" s="227"/>
      <c r="B514" s="227"/>
      <c r="C514" s="227"/>
      <c r="D514" s="227"/>
      <c r="E514" s="227"/>
      <c r="F514" s="227"/>
      <c r="G514" s="227"/>
      <c r="H514" s="227"/>
      <c r="I514" s="227"/>
      <c r="J514" s="227"/>
      <c r="K514" s="227"/>
      <c r="L514" s="227"/>
      <c r="M514" s="227"/>
      <c r="N514" s="227"/>
      <c r="O514" s="227"/>
      <c r="P514" s="227"/>
      <c r="Q514" s="227"/>
      <c r="R514" s="227"/>
      <c r="S514" s="227"/>
      <c r="T514" s="227"/>
      <c r="U514" s="227"/>
      <c r="V514" s="227"/>
      <c r="W514" s="227"/>
      <c r="X514" s="227"/>
      <c r="Y514" s="227"/>
      <c r="Z514" s="227"/>
      <c r="AA514" s="227"/>
      <c r="AB514" s="227"/>
      <c r="AC514" s="227"/>
      <c r="AD514" s="227"/>
      <c r="AE514" s="227"/>
    </row>
    <row r="515" hidden="1">
      <c r="A515" s="227"/>
      <c r="B515" s="227"/>
      <c r="C515" s="227"/>
      <c r="D515" s="227"/>
      <c r="E515" s="227"/>
      <c r="F515" s="227"/>
      <c r="G515" s="227"/>
      <c r="H515" s="227"/>
      <c r="I515" s="227"/>
      <c r="J515" s="227"/>
      <c r="K515" s="227"/>
      <c r="L515" s="227"/>
      <c r="M515" s="227"/>
      <c r="N515" s="227"/>
      <c r="O515" s="227"/>
      <c r="P515" s="227"/>
      <c r="Q515" s="227"/>
      <c r="R515" s="227"/>
      <c r="S515" s="227"/>
      <c r="T515" s="227"/>
      <c r="U515" s="227"/>
      <c r="V515" s="227"/>
      <c r="W515" s="227"/>
      <c r="X515" s="227"/>
      <c r="Y515" s="227"/>
      <c r="Z515" s="227"/>
      <c r="AA515" s="227"/>
      <c r="AB515" s="227"/>
      <c r="AC515" s="227"/>
      <c r="AD515" s="227"/>
      <c r="AE515" s="227"/>
    </row>
    <row r="516" hidden="1">
      <c r="A516" s="227"/>
      <c r="B516" s="227"/>
      <c r="C516" s="227"/>
      <c r="D516" s="227"/>
      <c r="E516" s="227"/>
      <c r="F516" s="227"/>
      <c r="G516" s="227"/>
      <c r="H516" s="227"/>
      <c r="I516" s="227"/>
      <c r="J516" s="227"/>
      <c r="K516" s="227"/>
      <c r="L516" s="227"/>
      <c r="M516" s="227"/>
      <c r="N516" s="227"/>
      <c r="O516" s="227"/>
      <c r="P516" s="227"/>
      <c r="Q516" s="227"/>
      <c r="R516" s="227"/>
      <c r="S516" s="227"/>
      <c r="T516" s="227"/>
      <c r="U516" s="227"/>
      <c r="V516" s="227"/>
      <c r="W516" s="227"/>
      <c r="X516" s="227"/>
      <c r="Y516" s="227"/>
      <c r="Z516" s="227"/>
      <c r="AA516" s="227"/>
      <c r="AB516" s="227"/>
      <c r="AC516" s="227"/>
      <c r="AD516" s="227"/>
      <c r="AE516" s="227"/>
    </row>
    <row r="517" hidden="1">
      <c r="A517" s="227"/>
      <c r="B517" s="227"/>
      <c r="C517" s="227"/>
      <c r="D517" s="227"/>
      <c r="E517" s="227"/>
      <c r="F517" s="227"/>
      <c r="G517" s="227"/>
      <c r="H517" s="227"/>
      <c r="I517" s="227"/>
      <c r="J517" s="227"/>
      <c r="K517" s="227"/>
      <c r="L517" s="227"/>
      <c r="M517" s="227"/>
      <c r="N517" s="227"/>
      <c r="O517" s="227"/>
      <c r="P517" s="227"/>
      <c r="Q517" s="227"/>
      <c r="R517" s="227"/>
      <c r="S517" s="227"/>
      <c r="T517" s="227"/>
      <c r="U517" s="227"/>
      <c r="V517" s="227"/>
      <c r="W517" s="227"/>
      <c r="X517" s="227"/>
      <c r="Y517" s="227"/>
      <c r="Z517" s="227"/>
      <c r="AA517" s="227"/>
      <c r="AB517" s="227"/>
      <c r="AC517" s="227"/>
      <c r="AD517" s="227"/>
      <c r="AE517" s="227"/>
    </row>
    <row r="518" hidden="1">
      <c r="A518" s="227"/>
      <c r="B518" s="227"/>
      <c r="C518" s="227"/>
      <c r="D518" s="227"/>
      <c r="E518" s="227"/>
      <c r="F518" s="227"/>
      <c r="G518" s="227"/>
      <c r="H518" s="227"/>
      <c r="I518" s="227"/>
      <c r="J518" s="227"/>
      <c r="K518" s="227"/>
      <c r="L518" s="227"/>
      <c r="M518" s="227"/>
      <c r="N518" s="227"/>
      <c r="O518" s="227"/>
      <c r="P518" s="227"/>
      <c r="Q518" s="227"/>
      <c r="R518" s="227"/>
      <c r="S518" s="227"/>
      <c r="T518" s="227"/>
      <c r="U518" s="227"/>
      <c r="V518" s="227"/>
      <c r="W518" s="227"/>
      <c r="X518" s="227"/>
      <c r="Y518" s="227"/>
      <c r="Z518" s="227"/>
      <c r="AA518" s="227"/>
      <c r="AB518" s="227"/>
      <c r="AC518" s="227"/>
      <c r="AD518" s="227"/>
      <c r="AE518" s="227"/>
    </row>
    <row r="519" hidden="1">
      <c r="A519" s="227"/>
      <c r="B519" s="227"/>
      <c r="C519" s="227"/>
      <c r="D519" s="227"/>
      <c r="E519" s="227"/>
      <c r="F519" s="227"/>
      <c r="G519" s="227"/>
      <c r="H519" s="227"/>
      <c r="I519" s="227"/>
      <c r="J519" s="227"/>
      <c r="K519" s="227"/>
      <c r="L519" s="227"/>
      <c r="M519" s="227"/>
      <c r="N519" s="227"/>
      <c r="O519" s="227"/>
      <c r="P519" s="227"/>
      <c r="Q519" s="227"/>
      <c r="R519" s="227"/>
      <c r="S519" s="227"/>
      <c r="T519" s="227"/>
      <c r="U519" s="227"/>
      <c r="V519" s="227"/>
      <c r="W519" s="227"/>
      <c r="X519" s="227"/>
      <c r="Y519" s="227"/>
      <c r="Z519" s="227"/>
      <c r="AA519" s="227"/>
      <c r="AB519" s="227"/>
      <c r="AC519" s="227"/>
      <c r="AD519" s="227"/>
      <c r="AE519" s="227"/>
    </row>
    <row r="520" hidden="1">
      <c r="A520" s="227"/>
      <c r="B520" s="227"/>
      <c r="C520" s="227"/>
      <c r="D520" s="227"/>
      <c r="E520" s="227"/>
      <c r="F520" s="227"/>
      <c r="G520" s="227"/>
      <c r="H520" s="227"/>
      <c r="I520" s="227"/>
      <c r="J520" s="227"/>
      <c r="K520" s="227"/>
      <c r="L520" s="227"/>
      <c r="M520" s="227"/>
      <c r="N520" s="227"/>
      <c r="O520" s="227"/>
      <c r="P520" s="227"/>
      <c r="Q520" s="227"/>
      <c r="R520" s="227"/>
      <c r="S520" s="227"/>
      <c r="T520" s="227"/>
      <c r="U520" s="227"/>
      <c r="V520" s="227"/>
      <c r="W520" s="227"/>
      <c r="X520" s="227"/>
      <c r="Y520" s="227"/>
      <c r="Z520" s="227"/>
      <c r="AA520" s="227"/>
      <c r="AB520" s="227"/>
      <c r="AC520" s="227"/>
      <c r="AD520" s="227"/>
      <c r="AE520" s="227"/>
    </row>
    <row r="521" hidden="1">
      <c r="A521" s="227"/>
      <c r="B521" s="227"/>
      <c r="C521" s="227"/>
      <c r="D521" s="227"/>
      <c r="E521" s="227"/>
      <c r="F521" s="227"/>
      <c r="G521" s="227"/>
      <c r="H521" s="227"/>
      <c r="I521" s="227"/>
      <c r="J521" s="227"/>
      <c r="K521" s="227"/>
      <c r="L521" s="227"/>
      <c r="M521" s="227"/>
      <c r="N521" s="227"/>
      <c r="O521" s="227"/>
      <c r="P521" s="227"/>
      <c r="Q521" s="227"/>
      <c r="R521" s="227"/>
      <c r="S521" s="227"/>
      <c r="T521" s="227"/>
      <c r="U521" s="227"/>
      <c r="V521" s="227"/>
      <c r="W521" s="227"/>
      <c r="X521" s="227"/>
      <c r="Y521" s="227"/>
      <c r="Z521" s="227"/>
      <c r="AA521" s="227"/>
      <c r="AB521" s="227"/>
      <c r="AC521" s="227"/>
      <c r="AD521" s="227"/>
      <c r="AE521" s="227"/>
    </row>
    <row r="522" hidden="1">
      <c r="A522" s="227"/>
      <c r="B522" s="227"/>
      <c r="C522" s="227"/>
      <c r="D522" s="227"/>
      <c r="E522" s="227"/>
      <c r="F522" s="227"/>
      <c r="G522" s="227"/>
      <c r="H522" s="227"/>
      <c r="I522" s="227"/>
      <c r="J522" s="227"/>
      <c r="K522" s="227"/>
      <c r="L522" s="227"/>
      <c r="M522" s="227"/>
      <c r="N522" s="227"/>
      <c r="O522" s="227"/>
      <c r="P522" s="227"/>
      <c r="Q522" s="227"/>
      <c r="R522" s="227"/>
      <c r="S522" s="227"/>
      <c r="T522" s="227"/>
      <c r="U522" s="227"/>
      <c r="V522" s="227"/>
      <c r="W522" s="227"/>
      <c r="X522" s="227"/>
      <c r="Y522" s="227"/>
      <c r="Z522" s="227"/>
      <c r="AA522" s="227"/>
      <c r="AB522" s="227"/>
      <c r="AC522" s="227"/>
      <c r="AD522" s="227"/>
      <c r="AE522" s="227"/>
    </row>
    <row r="523" hidden="1">
      <c r="A523" s="227"/>
      <c r="B523" s="227"/>
      <c r="C523" s="227"/>
      <c r="D523" s="227"/>
      <c r="E523" s="227"/>
      <c r="F523" s="227"/>
      <c r="G523" s="227"/>
      <c r="H523" s="227"/>
      <c r="I523" s="227"/>
      <c r="J523" s="227"/>
      <c r="K523" s="227"/>
      <c r="L523" s="227"/>
      <c r="M523" s="227"/>
      <c r="N523" s="227"/>
      <c r="O523" s="227"/>
      <c r="P523" s="227"/>
      <c r="Q523" s="227"/>
      <c r="R523" s="227"/>
      <c r="S523" s="227"/>
      <c r="T523" s="227"/>
      <c r="U523" s="227"/>
      <c r="V523" s="227"/>
      <c r="W523" s="227"/>
      <c r="X523" s="227"/>
      <c r="Y523" s="227"/>
      <c r="Z523" s="227"/>
      <c r="AA523" s="227"/>
      <c r="AB523" s="227"/>
      <c r="AC523" s="227"/>
      <c r="AD523" s="227"/>
      <c r="AE523" s="227"/>
    </row>
    <row r="524" hidden="1">
      <c r="A524" s="227"/>
      <c r="B524" s="227"/>
      <c r="C524" s="227"/>
      <c r="D524" s="227"/>
      <c r="E524" s="227"/>
      <c r="F524" s="227"/>
      <c r="G524" s="227"/>
      <c r="H524" s="227"/>
      <c r="I524" s="227"/>
      <c r="J524" s="227"/>
      <c r="K524" s="227"/>
      <c r="L524" s="227"/>
      <c r="M524" s="227"/>
      <c r="N524" s="227"/>
      <c r="O524" s="227"/>
      <c r="P524" s="227"/>
      <c r="Q524" s="227"/>
      <c r="R524" s="227"/>
      <c r="S524" s="227"/>
      <c r="T524" s="227"/>
      <c r="U524" s="227"/>
      <c r="V524" s="227"/>
      <c r="W524" s="227"/>
      <c r="X524" s="227"/>
      <c r="Y524" s="227"/>
      <c r="Z524" s="227"/>
      <c r="AA524" s="227"/>
      <c r="AB524" s="227"/>
      <c r="AC524" s="227"/>
      <c r="AD524" s="227"/>
      <c r="AE524" s="227"/>
    </row>
    <row r="525" hidden="1">
      <c r="A525" s="227"/>
      <c r="B525" s="227"/>
      <c r="C525" s="227"/>
      <c r="D525" s="227"/>
      <c r="E525" s="227"/>
      <c r="F525" s="227"/>
      <c r="G525" s="227"/>
      <c r="H525" s="227"/>
      <c r="I525" s="227"/>
      <c r="J525" s="227"/>
      <c r="K525" s="227"/>
      <c r="L525" s="227"/>
      <c r="M525" s="227"/>
      <c r="N525" s="227"/>
      <c r="O525" s="227"/>
      <c r="P525" s="227"/>
      <c r="Q525" s="227"/>
      <c r="R525" s="227"/>
      <c r="S525" s="227"/>
      <c r="T525" s="227"/>
      <c r="U525" s="227"/>
      <c r="V525" s="227"/>
      <c r="W525" s="227"/>
      <c r="X525" s="227"/>
      <c r="Y525" s="227"/>
      <c r="Z525" s="227"/>
      <c r="AA525" s="227"/>
      <c r="AB525" s="227"/>
      <c r="AC525" s="227"/>
      <c r="AD525" s="227"/>
      <c r="AE525" s="227"/>
    </row>
    <row r="526" hidden="1">
      <c r="A526" s="227"/>
      <c r="B526" s="227"/>
      <c r="C526" s="227"/>
      <c r="D526" s="227"/>
      <c r="E526" s="227"/>
      <c r="F526" s="227"/>
      <c r="G526" s="227"/>
      <c r="H526" s="227"/>
      <c r="I526" s="227"/>
      <c r="J526" s="227"/>
      <c r="K526" s="227"/>
      <c r="L526" s="227"/>
      <c r="M526" s="227"/>
      <c r="N526" s="227"/>
      <c r="O526" s="227"/>
      <c r="P526" s="227"/>
      <c r="Q526" s="227"/>
      <c r="R526" s="227"/>
      <c r="S526" s="227"/>
      <c r="T526" s="227"/>
      <c r="U526" s="227"/>
      <c r="V526" s="227"/>
      <c r="W526" s="227"/>
      <c r="X526" s="227"/>
      <c r="Y526" s="227"/>
      <c r="Z526" s="227"/>
      <c r="AA526" s="227"/>
      <c r="AB526" s="227"/>
      <c r="AC526" s="227"/>
      <c r="AD526" s="227"/>
      <c r="AE526" s="227"/>
    </row>
    <row r="527" hidden="1">
      <c r="A527" s="227"/>
      <c r="B527" s="227"/>
      <c r="C527" s="227"/>
      <c r="D527" s="227"/>
      <c r="E527" s="227"/>
      <c r="F527" s="227"/>
      <c r="G527" s="227"/>
      <c r="H527" s="227"/>
      <c r="I527" s="227"/>
      <c r="J527" s="227"/>
      <c r="K527" s="227"/>
      <c r="L527" s="227"/>
      <c r="M527" s="227"/>
      <c r="N527" s="227"/>
      <c r="O527" s="227"/>
      <c r="P527" s="227"/>
      <c r="Q527" s="227"/>
      <c r="R527" s="227"/>
      <c r="S527" s="227"/>
      <c r="T527" s="227"/>
      <c r="U527" s="227"/>
      <c r="V527" s="227"/>
      <c r="W527" s="227"/>
      <c r="X527" s="227"/>
      <c r="Y527" s="227"/>
      <c r="Z527" s="227"/>
      <c r="AA527" s="227"/>
      <c r="AB527" s="227"/>
      <c r="AC527" s="227"/>
      <c r="AD527" s="227"/>
      <c r="AE527" s="227"/>
    </row>
    <row r="528" hidden="1">
      <c r="A528" s="227"/>
      <c r="B528" s="227"/>
      <c r="C528" s="227"/>
      <c r="D528" s="227"/>
      <c r="E528" s="227"/>
      <c r="F528" s="227"/>
      <c r="G528" s="227"/>
      <c r="H528" s="227"/>
      <c r="I528" s="227"/>
      <c r="J528" s="227"/>
      <c r="K528" s="227"/>
      <c r="L528" s="227"/>
      <c r="M528" s="227"/>
      <c r="N528" s="227"/>
      <c r="O528" s="227"/>
      <c r="P528" s="227"/>
      <c r="Q528" s="227"/>
      <c r="R528" s="227"/>
      <c r="S528" s="227"/>
      <c r="T528" s="227"/>
      <c r="U528" s="227"/>
      <c r="V528" s="227"/>
      <c r="W528" s="227"/>
      <c r="X528" s="227"/>
      <c r="Y528" s="227"/>
      <c r="Z528" s="227"/>
      <c r="AA528" s="227"/>
      <c r="AB528" s="227"/>
      <c r="AC528" s="227"/>
      <c r="AD528" s="227"/>
      <c r="AE528" s="227"/>
    </row>
    <row r="529" hidden="1">
      <c r="A529" s="227"/>
      <c r="B529" s="227"/>
      <c r="C529" s="227"/>
      <c r="D529" s="227"/>
      <c r="E529" s="227"/>
      <c r="F529" s="227"/>
      <c r="G529" s="227"/>
      <c r="H529" s="227"/>
      <c r="I529" s="227"/>
      <c r="J529" s="227"/>
      <c r="K529" s="227"/>
      <c r="L529" s="227"/>
      <c r="M529" s="227"/>
      <c r="N529" s="227"/>
      <c r="O529" s="227"/>
      <c r="P529" s="227"/>
      <c r="Q529" s="227"/>
      <c r="R529" s="227"/>
      <c r="S529" s="227"/>
      <c r="T529" s="227"/>
      <c r="U529" s="227"/>
      <c r="V529" s="227"/>
      <c r="W529" s="227"/>
      <c r="X529" s="227"/>
      <c r="Y529" s="227"/>
      <c r="Z529" s="227"/>
      <c r="AA529" s="227"/>
      <c r="AB529" s="227"/>
      <c r="AC529" s="227"/>
      <c r="AD529" s="227"/>
      <c r="AE529" s="227"/>
    </row>
    <row r="530" hidden="1">
      <c r="A530" s="227"/>
      <c r="B530" s="227"/>
      <c r="C530" s="227"/>
      <c r="D530" s="227"/>
      <c r="E530" s="227"/>
      <c r="F530" s="227"/>
      <c r="G530" s="227"/>
      <c r="H530" s="227"/>
      <c r="I530" s="227"/>
      <c r="J530" s="227"/>
      <c r="K530" s="227"/>
      <c r="L530" s="227"/>
      <c r="M530" s="227"/>
      <c r="N530" s="227"/>
      <c r="O530" s="227"/>
      <c r="P530" s="227"/>
      <c r="Q530" s="227"/>
      <c r="R530" s="227"/>
      <c r="S530" s="227"/>
      <c r="T530" s="227"/>
      <c r="U530" s="227"/>
      <c r="V530" s="227"/>
      <c r="W530" s="227"/>
      <c r="X530" s="227"/>
      <c r="Y530" s="227"/>
      <c r="Z530" s="227"/>
      <c r="AA530" s="227"/>
      <c r="AB530" s="227"/>
      <c r="AC530" s="227"/>
      <c r="AD530" s="227"/>
      <c r="AE530" s="227"/>
    </row>
    <row r="531" hidden="1">
      <c r="A531" s="227"/>
      <c r="B531" s="227"/>
      <c r="C531" s="227"/>
      <c r="D531" s="227"/>
      <c r="E531" s="227"/>
      <c r="F531" s="227"/>
      <c r="G531" s="227"/>
      <c r="H531" s="227"/>
      <c r="I531" s="227"/>
      <c r="J531" s="227"/>
      <c r="K531" s="227"/>
      <c r="L531" s="227"/>
      <c r="M531" s="227"/>
      <c r="N531" s="227"/>
      <c r="O531" s="227"/>
      <c r="P531" s="227"/>
      <c r="Q531" s="227"/>
      <c r="R531" s="227"/>
      <c r="S531" s="227"/>
      <c r="T531" s="227"/>
      <c r="U531" s="227"/>
      <c r="V531" s="227"/>
      <c r="W531" s="227"/>
      <c r="X531" s="227"/>
      <c r="Y531" s="227"/>
      <c r="Z531" s="227"/>
      <c r="AA531" s="227"/>
      <c r="AB531" s="227"/>
      <c r="AC531" s="227"/>
      <c r="AD531" s="227"/>
      <c r="AE531" s="227"/>
    </row>
    <row r="532" hidden="1">
      <c r="A532" s="227"/>
      <c r="B532" s="227"/>
      <c r="C532" s="227"/>
      <c r="D532" s="227"/>
      <c r="E532" s="227"/>
      <c r="F532" s="227"/>
      <c r="G532" s="227"/>
      <c r="H532" s="227"/>
      <c r="I532" s="227"/>
      <c r="J532" s="227"/>
      <c r="K532" s="227"/>
      <c r="L532" s="227"/>
      <c r="M532" s="227"/>
      <c r="N532" s="227"/>
      <c r="O532" s="227"/>
      <c r="P532" s="227"/>
      <c r="Q532" s="227"/>
      <c r="R532" s="227"/>
      <c r="S532" s="227"/>
      <c r="T532" s="227"/>
      <c r="U532" s="227"/>
      <c r="V532" s="227"/>
      <c r="W532" s="227"/>
      <c r="X532" s="227"/>
      <c r="Y532" s="227"/>
      <c r="Z532" s="227"/>
      <c r="AA532" s="227"/>
      <c r="AB532" s="227"/>
      <c r="AC532" s="227"/>
      <c r="AD532" s="227"/>
      <c r="AE532" s="227"/>
    </row>
    <row r="533" hidden="1">
      <c r="A533" s="227"/>
      <c r="B533" s="227"/>
      <c r="C533" s="227"/>
      <c r="D533" s="227"/>
      <c r="E533" s="227"/>
      <c r="F533" s="227"/>
      <c r="G533" s="227"/>
      <c r="H533" s="227"/>
      <c r="I533" s="227"/>
      <c r="J533" s="227"/>
      <c r="K533" s="227"/>
      <c r="L533" s="227"/>
      <c r="M533" s="227"/>
      <c r="N533" s="227"/>
      <c r="O533" s="227"/>
      <c r="P533" s="227"/>
      <c r="Q533" s="227"/>
      <c r="R533" s="227"/>
      <c r="S533" s="227"/>
      <c r="T533" s="227"/>
      <c r="U533" s="227"/>
      <c r="V533" s="227"/>
      <c r="W533" s="227"/>
      <c r="X533" s="227"/>
      <c r="Y533" s="227"/>
      <c r="Z533" s="227"/>
      <c r="AA533" s="227"/>
      <c r="AB533" s="227"/>
      <c r="AC533" s="227"/>
      <c r="AD533" s="227"/>
      <c r="AE533" s="227"/>
    </row>
    <row r="534" hidden="1">
      <c r="A534" s="227"/>
      <c r="B534" s="227"/>
      <c r="C534" s="227"/>
      <c r="D534" s="227"/>
      <c r="E534" s="227"/>
      <c r="F534" s="227"/>
      <c r="G534" s="227"/>
      <c r="H534" s="227"/>
      <c r="I534" s="227"/>
      <c r="J534" s="227"/>
      <c r="K534" s="227"/>
      <c r="L534" s="227"/>
      <c r="M534" s="227"/>
      <c r="N534" s="227"/>
      <c r="O534" s="227"/>
      <c r="P534" s="227"/>
      <c r="Q534" s="227"/>
      <c r="R534" s="227"/>
      <c r="S534" s="227"/>
      <c r="T534" s="227"/>
      <c r="U534" s="227"/>
      <c r="V534" s="227"/>
      <c r="W534" s="227"/>
      <c r="X534" s="227"/>
      <c r="Y534" s="227"/>
      <c r="Z534" s="227"/>
      <c r="AA534" s="227"/>
      <c r="AB534" s="227"/>
      <c r="AC534" s="227"/>
      <c r="AD534" s="227"/>
      <c r="AE534" s="227"/>
    </row>
    <row r="535" hidden="1">
      <c r="A535" s="227"/>
      <c r="B535" s="227"/>
      <c r="C535" s="227"/>
      <c r="D535" s="227"/>
      <c r="E535" s="227"/>
      <c r="F535" s="227"/>
      <c r="G535" s="227"/>
      <c r="H535" s="227"/>
      <c r="I535" s="227"/>
      <c r="J535" s="227"/>
      <c r="K535" s="227"/>
      <c r="L535" s="227"/>
      <c r="M535" s="227"/>
      <c r="N535" s="227"/>
      <c r="O535" s="227"/>
      <c r="P535" s="227"/>
      <c r="Q535" s="227"/>
      <c r="R535" s="227"/>
      <c r="S535" s="227"/>
      <c r="T535" s="227"/>
      <c r="U535" s="227"/>
      <c r="V535" s="227"/>
      <c r="W535" s="227"/>
      <c r="X535" s="227"/>
      <c r="Y535" s="227"/>
      <c r="Z535" s="227"/>
      <c r="AA535" s="227"/>
      <c r="AB535" s="227"/>
      <c r="AC535" s="227"/>
      <c r="AD535" s="227"/>
      <c r="AE535" s="227"/>
    </row>
    <row r="536" hidden="1">
      <c r="A536" s="227"/>
      <c r="B536" s="227"/>
      <c r="C536" s="227"/>
      <c r="D536" s="227"/>
      <c r="E536" s="227"/>
      <c r="F536" s="227"/>
      <c r="G536" s="227"/>
      <c r="H536" s="227"/>
      <c r="I536" s="227"/>
      <c r="J536" s="227"/>
      <c r="K536" s="227"/>
      <c r="L536" s="227"/>
      <c r="M536" s="227"/>
      <c r="N536" s="227"/>
      <c r="O536" s="227"/>
      <c r="P536" s="227"/>
      <c r="Q536" s="227"/>
      <c r="R536" s="227"/>
      <c r="S536" s="227"/>
      <c r="T536" s="227"/>
      <c r="U536" s="227"/>
      <c r="V536" s="227"/>
      <c r="W536" s="227"/>
      <c r="X536" s="227"/>
      <c r="Y536" s="227"/>
      <c r="Z536" s="227"/>
      <c r="AA536" s="227"/>
      <c r="AB536" s="227"/>
      <c r="AC536" s="227"/>
      <c r="AD536" s="227"/>
      <c r="AE536" s="227"/>
    </row>
    <row r="537" hidden="1">
      <c r="A537" s="227"/>
      <c r="B537" s="227"/>
      <c r="C537" s="227"/>
      <c r="D537" s="227"/>
      <c r="E537" s="227"/>
      <c r="F537" s="227"/>
      <c r="G537" s="227"/>
      <c r="H537" s="227"/>
      <c r="I537" s="227"/>
      <c r="J537" s="227"/>
      <c r="K537" s="227"/>
      <c r="L537" s="227"/>
      <c r="M537" s="227"/>
      <c r="N537" s="227"/>
      <c r="O537" s="227"/>
      <c r="P537" s="227"/>
      <c r="Q537" s="227"/>
      <c r="R537" s="227"/>
      <c r="S537" s="227"/>
      <c r="T537" s="227"/>
      <c r="U537" s="227"/>
      <c r="V537" s="227"/>
      <c r="W537" s="227"/>
      <c r="X537" s="227"/>
      <c r="Y537" s="227"/>
      <c r="Z537" s="227"/>
      <c r="AA537" s="227"/>
      <c r="AB537" s="227"/>
      <c r="AC537" s="227"/>
      <c r="AD537" s="227"/>
      <c r="AE537" s="227"/>
    </row>
    <row r="538" hidden="1">
      <c r="A538" s="227"/>
      <c r="B538" s="227"/>
      <c r="C538" s="227"/>
      <c r="D538" s="227"/>
      <c r="E538" s="227"/>
      <c r="F538" s="227"/>
      <c r="G538" s="227"/>
      <c r="H538" s="227"/>
      <c r="I538" s="227"/>
      <c r="J538" s="227"/>
      <c r="K538" s="227"/>
      <c r="L538" s="227"/>
      <c r="M538" s="227"/>
      <c r="N538" s="227"/>
      <c r="O538" s="227"/>
      <c r="P538" s="227"/>
      <c r="Q538" s="227"/>
      <c r="R538" s="227"/>
      <c r="S538" s="227"/>
      <c r="T538" s="227"/>
      <c r="U538" s="227"/>
      <c r="V538" s="227"/>
      <c r="W538" s="227"/>
      <c r="X538" s="227"/>
      <c r="Y538" s="227"/>
      <c r="Z538" s="227"/>
      <c r="AA538" s="227"/>
      <c r="AB538" s="227"/>
      <c r="AC538" s="227"/>
      <c r="AD538" s="227"/>
      <c r="AE538" s="227"/>
    </row>
    <row r="539" hidden="1">
      <c r="A539" s="227"/>
      <c r="B539" s="227"/>
      <c r="C539" s="227"/>
      <c r="D539" s="227"/>
      <c r="E539" s="227"/>
      <c r="F539" s="227"/>
      <c r="G539" s="227"/>
      <c r="H539" s="227"/>
      <c r="I539" s="227"/>
      <c r="J539" s="227"/>
      <c r="K539" s="227"/>
      <c r="L539" s="227"/>
      <c r="M539" s="227"/>
      <c r="N539" s="227"/>
      <c r="O539" s="227"/>
      <c r="P539" s="227"/>
      <c r="Q539" s="227"/>
      <c r="R539" s="227"/>
      <c r="S539" s="227"/>
      <c r="T539" s="227"/>
      <c r="U539" s="227"/>
      <c r="V539" s="227"/>
      <c r="W539" s="227"/>
      <c r="X539" s="227"/>
      <c r="Y539" s="227"/>
      <c r="Z539" s="227"/>
      <c r="AA539" s="227"/>
      <c r="AB539" s="227"/>
      <c r="AC539" s="227"/>
      <c r="AD539" s="227"/>
      <c r="AE539" s="227"/>
    </row>
    <row r="540" hidden="1">
      <c r="A540" s="227"/>
      <c r="B540" s="227"/>
      <c r="C540" s="227"/>
      <c r="D540" s="227"/>
      <c r="E540" s="227"/>
      <c r="F540" s="227"/>
      <c r="G540" s="227"/>
      <c r="H540" s="227"/>
      <c r="I540" s="227"/>
      <c r="J540" s="227"/>
      <c r="K540" s="227"/>
      <c r="L540" s="227"/>
      <c r="M540" s="227"/>
      <c r="N540" s="227"/>
      <c r="O540" s="227"/>
      <c r="P540" s="227"/>
      <c r="Q540" s="227"/>
      <c r="R540" s="227"/>
      <c r="S540" s="227"/>
      <c r="T540" s="227"/>
      <c r="U540" s="227"/>
      <c r="V540" s="227"/>
      <c r="W540" s="227"/>
      <c r="X540" s="227"/>
      <c r="Y540" s="227"/>
      <c r="Z540" s="227"/>
      <c r="AA540" s="227"/>
      <c r="AB540" s="227"/>
      <c r="AC540" s="227"/>
      <c r="AD540" s="227"/>
      <c r="AE540" s="227"/>
    </row>
    <row r="541" hidden="1">
      <c r="A541" s="227"/>
      <c r="B541" s="227"/>
      <c r="C541" s="227"/>
      <c r="D541" s="227"/>
      <c r="E541" s="227"/>
      <c r="F541" s="227"/>
      <c r="G541" s="227"/>
      <c r="H541" s="227"/>
      <c r="I541" s="227"/>
      <c r="J541" s="227"/>
      <c r="K541" s="227"/>
      <c r="L541" s="227"/>
      <c r="M541" s="227"/>
      <c r="N541" s="227"/>
      <c r="O541" s="227"/>
      <c r="P541" s="227"/>
      <c r="Q541" s="227"/>
      <c r="R541" s="227"/>
      <c r="S541" s="227"/>
      <c r="T541" s="227"/>
      <c r="U541" s="227"/>
      <c r="V541" s="227"/>
      <c r="W541" s="227"/>
      <c r="X541" s="227"/>
      <c r="Y541" s="227"/>
      <c r="Z541" s="227"/>
      <c r="AA541" s="227"/>
      <c r="AB541" s="227"/>
      <c r="AC541" s="227"/>
      <c r="AD541" s="227"/>
      <c r="AE541" s="227"/>
    </row>
    <row r="542" hidden="1">
      <c r="A542" s="227"/>
      <c r="B542" s="227"/>
      <c r="C542" s="227"/>
      <c r="D542" s="227"/>
      <c r="E542" s="227"/>
      <c r="F542" s="227"/>
      <c r="G542" s="227"/>
      <c r="H542" s="227"/>
      <c r="I542" s="227"/>
      <c r="J542" s="227"/>
      <c r="K542" s="227"/>
      <c r="L542" s="227"/>
      <c r="M542" s="227"/>
      <c r="N542" s="227"/>
      <c r="O542" s="227"/>
      <c r="P542" s="227"/>
      <c r="Q542" s="227"/>
      <c r="R542" s="227"/>
      <c r="S542" s="227"/>
      <c r="T542" s="227"/>
      <c r="U542" s="227"/>
      <c r="V542" s="227"/>
      <c r="W542" s="227"/>
      <c r="X542" s="227"/>
      <c r="Y542" s="227"/>
      <c r="Z542" s="227"/>
      <c r="AA542" s="227"/>
      <c r="AB542" s="227"/>
      <c r="AC542" s="227"/>
      <c r="AD542" s="227"/>
      <c r="AE542" s="227"/>
    </row>
    <row r="543" hidden="1">
      <c r="A543" s="227"/>
      <c r="B543" s="227"/>
      <c r="C543" s="227"/>
      <c r="D543" s="227"/>
      <c r="E543" s="227"/>
      <c r="F543" s="227"/>
      <c r="G543" s="227"/>
      <c r="H543" s="227"/>
      <c r="I543" s="227"/>
      <c r="J543" s="227"/>
      <c r="K543" s="227"/>
      <c r="L543" s="227"/>
      <c r="M543" s="227"/>
      <c r="N543" s="227"/>
      <c r="O543" s="227"/>
      <c r="P543" s="227"/>
      <c r="Q543" s="227"/>
      <c r="R543" s="227"/>
      <c r="S543" s="227"/>
      <c r="T543" s="227"/>
      <c r="U543" s="227"/>
      <c r="V543" s="227"/>
      <c r="W543" s="227"/>
      <c r="X543" s="227"/>
      <c r="Y543" s="227"/>
      <c r="Z543" s="227"/>
      <c r="AA543" s="227"/>
      <c r="AB543" s="227"/>
      <c r="AC543" s="227"/>
      <c r="AD543" s="227"/>
      <c r="AE543" s="227"/>
    </row>
    <row r="544" hidden="1">
      <c r="A544" s="227"/>
      <c r="B544" s="227"/>
      <c r="C544" s="227"/>
      <c r="D544" s="227"/>
      <c r="E544" s="227"/>
      <c r="F544" s="227"/>
      <c r="G544" s="227"/>
      <c r="H544" s="227"/>
      <c r="I544" s="227"/>
      <c r="J544" s="227"/>
      <c r="K544" s="227"/>
      <c r="L544" s="227"/>
      <c r="M544" s="227"/>
      <c r="N544" s="227"/>
      <c r="O544" s="227"/>
      <c r="P544" s="227"/>
      <c r="Q544" s="227"/>
      <c r="R544" s="227"/>
      <c r="S544" s="227"/>
      <c r="T544" s="227"/>
      <c r="U544" s="227"/>
      <c r="V544" s="227"/>
      <c r="W544" s="227"/>
      <c r="X544" s="227"/>
      <c r="Y544" s="227"/>
      <c r="Z544" s="227"/>
      <c r="AA544" s="227"/>
      <c r="AB544" s="227"/>
      <c r="AC544" s="227"/>
      <c r="AD544" s="227"/>
      <c r="AE544" s="227"/>
    </row>
    <row r="545" hidden="1">
      <c r="A545" s="227"/>
      <c r="B545" s="227"/>
      <c r="C545" s="227"/>
      <c r="D545" s="227"/>
      <c r="E545" s="227"/>
      <c r="F545" s="227"/>
      <c r="G545" s="227"/>
      <c r="H545" s="227"/>
      <c r="I545" s="227"/>
      <c r="J545" s="227"/>
      <c r="K545" s="227"/>
      <c r="L545" s="227"/>
      <c r="M545" s="227"/>
      <c r="N545" s="227"/>
      <c r="O545" s="227"/>
      <c r="P545" s="227"/>
      <c r="Q545" s="227"/>
      <c r="R545" s="227"/>
      <c r="S545" s="227"/>
      <c r="T545" s="227"/>
      <c r="U545" s="227"/>
      <c r="V545" s="227"/>
      <c r="W545" s="227"/>
      <c r="X545" s="227"/>
      <c r="Y545" s="227"/>
      <c r="Z545" s="227"/>
      <c r="AA545" s="227"/>
      <c r="AB545" s="227"/>
      <c r="AC545" s="227"/>
      <c r="AD545" s="227"/>
      <c r="AE545" s="227"/>
    </row>
    <row r="546" hidden="1">
      <c r="A546" s="227"/>
      <c r="B546" s="227"/>
      <c r="C546" s="227"/>
      <c r="D546" s="227"/>
      <c r="E546" s="227"/>
      <c r="F546" s="227"/>
      <c r="G546" s="227"/>
      <c r="H546" s="227"/>
      <c r="I546" s="227"/>
      <c r="J546" s="227"/>
      <c r="K546" s="227"/>
      <c r="L546" s="227"/>
      <c r="M546" s="227"/>
      <c r="N546" s="227"/>
      <c r="O546" s="227"/>
      <c r="P546" s="227"/>
      <c r="Q546" s="227"/>
      <c r="R546" s="227"/>
      <c r="S546" s="227"/>
      <c r="T546" s="227"/>
      <c r="U546" s="227"/>
      <c r="V546" s="227"/>
      <c r="W546" s="227"/>
      <c r="X546" s="227"/>
      <c r="Y546" s="227"/>
      <c r="Z546" s="227"/>
      <c r="AA546" s="227"/>
      <c r="AB546" s="227"/>
      <c r="AC546" s="227"/>
      <c r="AD546" s="227"/>
      <c r="AE546" s="227"/>
    </row>
    <row r="547" hidden="1">
      <c r="A547" s="227"/>
      <c r="B547" s="227"/>
      <c r="C547" s="227"/>
      <c r="D547" s="227"/>
      <c r="E547" s="227"/>
      <c r="F547" s="227"/>
      <c r="G547" s="227"/>
      <c r="H547" s="227"/>
      <c r="I547" s="227"/>
      <c r="J547" s="227"/>
      <c r="K547" s="227"/>
      <c r="L547" s="227"/>
      <c r="M547" s="227"/>
      <c r="N547" s="227"/>
      <c r="O547" s="227"/>
      <c r="P547" s="227"/>
      <c r="Q547" s="227"/>
      <c r="R547" s="227"/>
      <c r="S547" s="227"/>
      <c r="T547" s="227"/>
      <c r="U547" s="227"/>
      <c r="V547" s="227"/>
      <c r="W547" s="227"/>
      <c r="X547" s="227"/>
      <c r="Y547" s="227"/>
      <c r="Z547" s="227"/>
      <c r="AA547" s="227"/>
      <c r="AB547" s="227"/>
      <c r="AC547" s="227"/>
      <c r="AD547" s="227"/>
      <c r="AE547" s="227"/>
    </row>
    <row r="548" hidden="1">
      <c r="A548" s="227"/>
      <c r="B548" s="227"/>
      <c r="C548" s="227"/>
      <c r="D548" s="227"/>
      <c r="E548" s="227"/>
      <c r="F548" s="227"/>
      <c r="G548" s="227"/>
      <c r="H548" s="227"/>
      <c r="I548" s="227"/>
      <c r="J548" s="227"/>
      <c r="K548" s="227"/>
      <c r="L548" s="227"/>
      <c r="M548" s="227"/>
      <c r="N548" s="227"/>
      <c r="O548" s="227"/>
      <c r="P548" s="227"/>
      <c r="Q548" s="227"/>
      <c r="R548" s="227"/>
      <c r="S548" s="227"/>
      <c r="T548" s="227"/>
      <c r="U548" s="227"/>
      <c r="V548" s="227"/>
      <c r="W548" s="227"/>
      <c r="X548" s="227"/>
      <c r="Y548" s="227"/>
      <c r="Z548" s="227"/>
      <c r="AA548" s="227"/>
      <c r="AB548" s="227"/>
      <c r="AC548" s="227"/>
      <c r="AD548" s="227"/>
      <c r="AE548" s="227"/>
    </row>
    <row r="549" hidden="1">
      <c r="A549" s="227"/>
      <c r="B549" s="227"/>
      <c r="C549" s="227"/>
      <c r="D549" s="227"/>
      <c r="E549" s="227"/>
      <c r="F549" s="227"/>
      <c r="G549" s="227"/>
      <c r="H549" s="227"/>
      <c r="I549" s="227"/>
      <c r="J549" s="227"/>
      <c r="K549" s="227"/>
      <c r="L549" s="227"/>
      <c r="M549" s="227"/>
      <c r="N549" s="227"/>
      <c r="O549" s="227"/>
      <c r="P549" s="227"/>
      <c r="Q549" s="227"/>
      <c r="R549" s="227"/>
      <c r="S549" s="227"/>
      <c r="T549" s="227"/>
      <c r="U549" s="227"/>
      <c r="V549" s="227"/>
      <c r="W549" s="227"/>
      <c r="X549" s="227"/>
      <c r="Y549" s="227"/>
      <c r="Z549" s="227"/>
      <c r="AA549" s="227"/>
      <c r="AB549" s="227"/>
      <c r="AC549" s="227"/>
      <c r="AD549" s="227"/>
      <c r="AE549" s="227"/>
    </row>
    <row r="550" hidden="1">
      <c r="A550" s="227"/>
      <c r="B550" s="227"/>
      <c r="C550" s="227"/>
      <c r="D550" s="227"/>
      <c r="E550" s="227"/>
      <c r="F550" s="227"/>
      <c r="G550" s="227"/>
      <c r="H550" s="227"/>
      <c r="I550" s="227"/>
      <c r="J550" s="227"/>
      <c r="K550" s="227"/>
      <c r="L550" s="227"/>
      <c r="M550" s="227"/>
      <c r="N550" s="227"/>
      <c r="O550" s="227"/>
      <c r="P550" s="227"/>
      <c r="Q550" s="227"/>
      <c r="R550" s="227"/>
      <c r="S550" s="227"/>
      <c r="T550" s="227"/>
      <c r="U550" s="227"/>
      <c r="V550" s="227"/>
      <c r="W550" s="227"/>
      <c r="X550" s="227"/>
      <c r="Y550" s="227"/>
      <c r="Z550" s="227"/>
      <c r="AA550" s="227"/>
      <c r="AB550" s="227"/>
      <c r="AC550" s="227"/>
      <c r="AD550" s="227"/>
      <c r="AE550" s="227"/>
    </row>
    <row r="551" hidden="1">
      <c r="A551" s="227"/>
      <c r="B551" s="227"/>
      <c r="C551" s="227"/>
      <c r="D551" s="227"/>
      <c r="E551" s="227"/>
      <c r="F551" s="227"/>
      <c r="G551" s="227"/>
      <c r="H551" s="227"/>
      <c r="I551" s="227"/>
      <c r="J551" s="227"/>
      <c r="K551" s="227"/>
      <c r="L551" s="227"/>
      <c r="M551" s="227"/>
      <c r="N551" s="227"/>
      <c r="O551" s="227"/>
      <c r="P551" s="227"/>
      <c r="Q551" s="227"/>
      <c r="R551" s="227"/>
      <c r="S551" s="227"/>
      <c r="T551" s="227"/>
      <c r="U551" s="227"/>
      <c r="V551" s="227"/>
      <c r="W551" s="227"/>
      <c r="X551" s="227"/>
      <c r="Y551" s="227"/>
      <c r="Z551" s="227"/>
      <c r="AA551" s="227"/>
      <c r="AB551" s="227"/>
      <c r="AC551" s="227"/>
      <c r="AD551" s="227"/>
      <c r="AE551" s="227"/>
    </row>
    <row r="552" hidden="1">
      <c r="A552" s="227"/>
      <c r="B552" s="227"/>
      <c r="C552" s="227"/>
      <c r="D552" s="227"/>
      <c r="E552" s="227"/>
      <c r="F552" s="227"/>
      <c r="G552" s="227"/>
      <c r="H552" s="227"/>
      <c r="I552" s="227"/>
      <c r="J552" s="227"/>
      <c r="K552" s="227"/>
      <c r="L552" s="227"/>
      <c r="M552" s="227"/>
      <c r="N552" s="227"/>
      <c r="O552" s="227"/>
      <c r="P552" s="227"/>
      <c r="Q552" s="227"/>
      <c r="R552" s="227"/>
      <c r="S552" s="227"/>
      <c r="T552" s="227"/>
      <c r="U552" s="227"/>
      <c r="V552" s="227"/>
      <c r="W552" s="227"/>
      <c r="X552" s="227"/>
      <c r="Y552" s="227"/>
      <c r="Z552" s="227"/>
      <c r="AA552" s="227"/>
      <c r="AB552" s="227"/>
      <c r="AC552" s="227"/>
      <c r="AD552" s="227"/>
      <c r="AE552" s="227"/>
    </row>
    <row r="553" hidden="1">
      <c r="A553" s="227"/>
      <c r="B553" s="227"/>
      <c r="C553" s="227"/>
      <c r="D553" s="227"/>
      <c r="E553" s="227"/>
      <c r="F553" s="227"/>
      <c r="G553" s="227"/>
      <c r="H553" s="227"/>
      <c r="I553" s="227"/>
      <c r="J553" s="227"/>
      <c r="K553" s="227"/>
      <c r="L553" s="227"/>
      <c r="M553" s="227"/>
      <c r="N553" s="227"/>
      <c r="O553" s="227"/>
      <c r="P553" s="227"/>
      <c r="Q553" s="227"/>
      <c r="R553" s="227"/>
      <c r="S553" s="227"/>
      <c r="T553" s="227"/>
      <c r="U553" s="227"/>
      <c r="V553" s="227"/>
      <c r="W553" s="227"/>
      <c r="X553" s="227"/>
      <c r="Y553" s="227"/>
      <c r="Z553" s="227"/>
      <c r="AA553" s="227"/>
      <c r="AB553" s="227"/>
      <c r="AC553" s="227"/>
      <c r="AD553" s="227"/>
      <c r="AE553" s="227"/>
    </row>
    <row r="554" hidden="1">
      <c r="A554" s="227"/>
      <c r="B554" s="227"/>
      <c r="C554" s="227"/>
      <c r="D554" s="227"/>
      <c r="E554" s="227"/>
      <c r="F554" s="227"/>
      <c r="G554" s="227"/>
      <c r="H554" s="227"/>
      <c r="I554" s="227"/>
      <c r="J554" s="227"/>
      <c r="K554" s="227"/>
      <c r="L554" s="227"/>
      <c r="M554" s="227"/>
      <c r="N554" s="227"/>
      <c r="O554" s="227"/>
      <c r="P554" s="227"/>
      <c r="Q554" s="227"/>
      <c r="R554" s="227"/>
      <c r="S554" s="227"/>
      <c r="T554" s="227"/>
      <c r="U554" s="227"/>
      <c r="V554" s="227"/>
      <c r="W554" s="227"/>
      <c r="X554" s="227"/>
      <c r="Y554" s="227"/>
      <c r="Z554" s="227"/>
      <c r="AA554" s="227"/>
      <c r="AB554" s="227"/>
      <c r="AC554" s="227"/>
      <c r="AD554" s="227"/>
      <c r="AE554" s="227"/>
    </row>
    <row r="555" hidden="1">
      <c r="A555" s="227"/>
      <c r="B555" s="227"/>
      <c r="C555" s="227"/>
      <c r="D555" s="227"/>
      <c r="E555" s="227"/>
      <c r="F555" s="227"/>
      <c r="G555" s="227"/>
      <c r="H555" s="227"/>
      <c r="I555" s="227"/>
      <c r="J555" s="227"/>
      <c r="K555" s="227"/>
      <c r="L555" s="227"/>
      <c r="M555" s="227"/>
      <c r="N555" s="227"/>
      <c r="O555" s="227"/>
      <c r="P555" s="227"/>
      <c r="Q555" s="227"/>
      <c r="R555" s="227"/>
      <c r="S555" s="227"/>
      <c r="T555" s="227"/>
      <c r="U555" s="227"/>
      <c r="V555" s="227"/>
      <c r="W555" s="227"/>
      <c r="X555" s="227"/>
      <c r="Y555" s="227"/>
      <c r="Z555" s="227"/>
      <c r="AA555" s="227"/>
      <c r="AB555" s="227"/>
      <c r="AC555" s="227"/>
      <c r="AD555" s="227"/>
      <c r="AE555" s="227"/>
    </row>
    <row r="556" hidden="1">
      <c r="A556" s="227"/>
      <c r="B556" s="227"/>
      <c r="C556" s="227"/>
      <c r="D556" s="227"/>
      <c r="E556" s="227"/>
      <c r="F556" s="227"/>
      <c r="G556" s="227"/>
      <c r="H556" s="227"/>
      <c r="I556" s="227"/>
      <c r="J556" s="227"/>
      <c r="K556" s="227"/>
      <c r="L556" s="227"/>
      <c r="M556" s="227"/>
      <c r="N556" s="227"/>
      <c r="O556" s="227"/>
      <c r="P556" s="227"/>
      <c r="Q556" s="227"/>
      <c r="R556" s="227"/>
      <c r="S556" s="227"/>
      <c r="T556" s="227"/>
      <c r="U556" s="227"/>
      <c r="V556" s="227"/>
      <c r="W556" s="227"/>
      <c r="X556" s="227"/>
      <c r="Y556" s="227"/>
      <c r="Z556" s="227"/>
      <c r="AA556" s="227"/>
      <c r="AB556" s="227"/>
      <c r="AC556" s="227"/>
      <c r="AD556" s="227"/>
      <c r="AE556" s="227"/>
    </row>
    <row r="557" hidden="1">
      <c r="A557" s="227"/>
      <c r="B557" s="227"/>
      <c r="C557" s="227"/>
      <c r="D557" s="227"/>
      <c r="E557" s="227"/>
      <c r="F557" s="227"/>
      <c r="G557" s="227"/>
      <c r="H557" s="227"/>
      <c r="I557" s="227"/>
      <c r="J557" s="227"/>
      <c r="K557" s="227"/>
      <c r="L557" s="227"/>
      <c r="M557" s="227"/>
      <c r="N557" s="227"/>
      <c r="O557" s="227"/>
      <c r="P557" s="227"/>
      <c r="Q557" s="227"/>
      <c r="R557" s="227"/>
      <c r="S557" s="227"/>
      <c r="T557" s="227"/>
      <c r="U557" s="227"/>
      <c r="V557" s="227"/>
      <c r="W557" s="227"/>
      <c r="X557" s="227"/>
      <c r="Y557" s="227"/>
      <c r="Z557" s="227"/>
      <c r="AA557" s="227"/>
      <c r="AB557" s="227"/>
      <c r="AC557" s="227"/>
      <c r="AD557" s="227"/>
      <c r="AE557" s="227"/>
    </row>
    <row r="558" hidden="1">
      <c r="A558" s="227"/>
      <c r="B558" s="227"/>
      <c r="C558" s="227"/>
      <c r="D558" s="227"/>
      <c r="E558" s="227"/>
      <c r="F558" s="227"/>
      <c r="G558" s="227"/>
      <c r="H558" s="227"/>
      <c r="I558" s="227"/>
      <c r="J558" s="227"/>
      <c r="K558" s="227"/>
      <c r="L558" s="227"/>
      <c r="M558" s="227"/>
      <c r="N558" s="227"/>
      <c r="O558" s="227"/>
      <c r="P558" s="227"/>
      <c r="Q558" s="227"/>
      <c r="R558" s="227"/>
      <c r="S558" s="227"/>
      <c r="T558" s="227"/>
      <c r="U558" s="227"/>
      <c r="V558" s="227"/>
      <c r="W558" s="227"/>
      <c r="X558" s="227"/>
      <c r="Y558" s="227"/>
      <c r="Z558" s="227"/>
      <c r="AA558" s="227"/>
      <c r="AB558" s="227"/>
      <c r="AC558" s="227"/>
      <c r="AD558" s="227"/>
      <c r="AE558" s="227"/>
    </row>
    <row r="559" hidden="1">
      <c r="A559" s="227"/>
      <c r="B559" s="227"/>
      <c r="C559" s="227"/>
      <c r="D559" s="227"/>
      <c r="E559" s="227"/>
      <c r="F559" s="227"/>
      <c r="G559" s="227"/>
      <c r="H559" s="227"/>
      <c r="I559" s="227"/>
      <c r="J559" s="227"/>
      <c r="K559" s="227"/>
      <c r="L559" s="227"/>
      <c r="M559" s="227"/>
      <c r="N559" s="227"/>
      <c r="O559" s="227"/>
      <c r="P559" s="227"/>
      <c r="Q559" s="227"/>
      <c r="R559" s="227"/>
      <c r="S559" s="227"/>
      <c r="T559" s="227"/>
      <c r="U559" s="227"/>
      <c r="V559" s="227"/>
      <c r="W559" s="227"/>
      <c r="X559" s="227"/>
      <c r="Y559" s="227"/>
      <c r="Z559" s="227"/>
      <c r="AA559" s="227"/>
      <c r="AB559" s="227"/>
      <c r="AC559" s="227"/>
      <c r="AD559" s="227"/>
      <c r="AE559" s="227"/>
    </row>
    <row r="560" hidden="1">
      <c r="A560" s="227"/>
      <c r="B560" s="227"/>
      <c r="C560" s="227"/>
      <c r="D560" s="227"/>
      <c r="E560" s="227"/>
      <c r="F560" s="227"/>
      <c r="G560" s="227"/>
      <c r="H560" s="227"/>
      <c r="I560" s="227"/>
      <c r="J560" s="227"/>
      <c r="K560" s="227"/>
      <c r="L560" s="227"/>
      <c r="M560" s="227"/>
      <c r="N560" s="227"/>
      <c r="O560" s="227"/>
      <c r="P560" s="227"/>
      <c r="Q560" s="227"/>
      <c r="R560" s="227"/>
      <c r="S560" s="227"/>
      <c r="T560" s="227"/>
      <c r="U560" s="227"/>
      <c r="V560" s="227"/>
      <c r="W560" s="227"/>
      <c r="X560" s="227"/>
      <c r="Y560" s="227"/>
      <c r="Z560" s="227"/>
      <c r="AA560" s="227"/>
      <c r="AB560" s="227"/>
      <c r="AC560" s="227"/>
      <c r="AD560" s="227"/>
      <c r="AE560" s="227"/>
    </row>
    <row r="561" hidden="1">
      <c r="A561" s="227"/>
      <c r="B561" s="227"/>
      <c r="C561" s="227"/>
      <c r="D561" s="227"/>
      <c r="E561" s="227"/>
      <c r="F561" s="227"/>
      <c r="G561" s="227"/>
      <c r="H561" s="227"/>
      <c r="I561" s="227"/>
      <c r="J561" s="227"/>
      <c r="K561" s="227"/>
      <c r="L561" s="227"/>
      <c r="M561" s="227"/>
      <c r="N561" s="227"/>
      <c r="O561" s="227"/>
      <c r="P561" s="227"/>
      <c r="Q561" s="227"/>
      <c r="R561" s="227"/>
      <c r="S561" s="227"/>
      <c r="T561" s="227"/>
      <c r="U561" s="227"/>
      <c r="V561" s="227"/>
      <c r="W561" s="227"/>
      <c r="X561" s="227"/>
      <c r="Y561" s="227"/>
      <c r="Z561" s="227"/>
      <c r="AA561" s="227"/>
      <c r="AB561" s="227"/>
      <c r="AC561" s="227"/>
      <c r="AD561" s="227"/>
      <c r="AE561" s="227"/>
    </row>
    <row r="562" hidden="1">
      <c r="A562" s="227"/>
      <c r="B562" s="227"/>
      <c r="C562" s="227"/>
      <c r="D562" s="227"/>
      <c r="E562" s="227"/>
      <c r="F562" s="227"/>
      <c r="G562" s="227"/>
      <c r="H562" s="227"/>
      <c r="I562" s="227"/>
      <c r="J562" s="227"/>
      <c r="K562" s="227"/>
      <c r="L562" s="227"/>
      <c r="M562" s="227"/>
      <c r="N562" s="227"/>
      <c r="O562" s="227"/>
      <c r="P562" s="227"/>
      <c r="Q562" s="227"/>
      <c r="R562" s="227"/>
      <c r="S562" s="227"/>
      <c r="T562" s="227"/>
      <c r="U562" s="227"/>
      <c r="V562" s="227"/>
      <c r="W562" s="227"/>
      <c r="X562" s="227"/>
      <c r="Y562" s="227"/>
      <c r="Z562" s="227"/>
      <c r="AA562" s="227"/>
      <c r="AB562" s="227"/>
      <c r="AC562" s="227"/>
      <c r="AD562" s="227"/>
      <c r="AE562" s="227"/>
    </row>
    <row r="563" hidden="1">
      <c r="A563" s="227"/>
      <c r="B563" s="227"/>
      <c r="C563" s="227"/>
      <c r="D563" s="227"/>
      <c r="E563" s="227"/>
      <c r="F563" s="227"/>
      <c r="G563" s="227"/>
      <c r="H563" s="227"/>
      <c r="I563" s="227"/>
      <c r="J563" s="227"/>
      <c r="K563" s="227"/>
      <c r="L563" s="227"/>
      <c r="M563" s="227"/>
      <c r="N563" s="227"/>
      <c r="O563" s="227"/>
      <c r="P563" s="227"/>
      <c r="Q563" s="227"/>
      <c r="R563" s="227"/>
      <c r="S563" s="227"/>
      <c r="T563" s="227"/>
      <c r="U563" s="227"/>
      <c r="V563" s="227"/>
      <c r="W563" s="227"/>
      <c r="X563" s="227"/>
      <c r="Y563" s="227"/>
      <c r="Z563" s="227"/>
      <c r="AA563" s="227"/>
      <c r="AB563" s="227"/>
      <c r="AC563" s="227"/>
      <c r="AD563" s="227"/>
      <c r="AE563" s="227"/>
    </row>
    <row r="564" hidden="1">
      <c r="A564" s="227"/>
      <c r="B564" s="227"/>
      <c r="C564" s="227"/>
      <c r="D564" s="227"/>
      <c r="E564" s="227"/>
      <c r="F564" s="227"/>
      <c r="G564" s="227"/>
      <c r="H564" s="227"/>
      <c r="I564" s="227"/>
      <c r="J564" s="227"/>
      <c r="K564" s="227"/>
      <c r="L564" s="227"/>
      <c r="M564" s="227"/>
      <c r="N564" s="227"/>
      <c r="O564" s="227"/>
      <c r="P564" s="227"/>
      <c r="Q564" s="227"/>
      <c r="R564" s="227"/>
      <c r="S564" s="227"/>
      <c r="T564" s="227"/>
      <c r="U564" s="227"/>
      <c r="V564" s="227"/>
      <c r="W564" s="227"/>
      <c r="X564" s="227"/>
      <c r="Y564" s="227"/>
      <c r="Z564" s="227"/>
      <c r="AA564" s="227"/>
      <c r="AB564" s="227"/>
      <c r="AC564" s="227"/>
      <c r="AD564" s="227"/>
      <c r="AE564" s="227"/>
    </row>
    <row r="565" hidden="1">
      <c r="A565" s="227"/>
      <c r="B565" s="227"/>
      <c r="C565" s="227"/>
      <c r="D565" s="227"/>
      <c r="E565" s="227"/>
      <c r="F565" s="227"/>
      <c r="G565" s="227"/>
      <c r="H565" s="227"/>
      <c r="I565" s="227"/>
      <c r="J565" s="227"/>
      <c r="K565" s="227"/>
      <c r="L565" s="227"/>
      <c r="M565" s="227"/>
      <c r="N565" s="227"/>
      <c r="O565" s="227"/>
      <c r="P565" s="227"/>
      <c r="Q565" s="227"/>
      <c r="R565" s="227"/>
      <c r="S565" s="227"/>
      <c r="T565" s="227"/>
      <c r="U565" s="227"/>
      <c r="V565" s="227"/>
      <c r="W565" s="227"/>
      <c r="X565" s="227"/>
      <c r="Y565" s="227"/>
      <c r="Z565" s="227"/>
      <c r="AA565" s="227"/>
      <c r="AB565" s="227"/>
      <c r="AC565" s="227"/>
      <c r="AD565" s="227"/>
      <c r="AE565" s="227"/>
    </row>
    <row r="566" hidden="1">
      <c r="A566" s="227"/>
      <c r="B566" s="227"/>
      <c r="C566" s="227"/>
      <c r="D566" s="227"/>
      <c r="E566" s="227"/>
      <c r="F566" s="227"/>
      <c r="G566" s="227"/>
      <c r="H566" s="227"/>
      <c r="I566" s="227"/>
      <c r="J566" s="227"/>
      <c r="K566" s="227"/>
      <c r="L566" s="227"/>
      <c r="M566" s="227"/>
      <c r="N566" s="227"/>
      <c r="O566" s="227"/>
      <c r="P566" s="227"/>
      <c r="Q566" s="227"/>
      <c r="R566" s="227"/>
      <c r="S566" s="227"/>
      <c r="T566" s="227"/>
      <c r="U566" s="227"/>
      <c r="V566" s="227"/>
      <c r="W566" s="227"/>
      <c r="X566" s="227"/>
      <c r="Y566" s="227"/>
      <c r="Z566" s="227"/>
      <c r="AA566" s="227"/>
      <c r="AB566" s="227"/>
      <c r="AC566" s="227"/>
      <c r="AD566" s="227"/>
      <c r="AE566" s="227"/>
    </row>
    <row r="567" hidden="1">
      <c r="A567" s="227"/>
      <c r="B567" s="227"/>
      <c r="C567" s="227"/>
      <c r="D567" s="227"/>
      <c r="E567" s="227"/>
      <c r="F567" s="227"/>
      <c r="G567" s="227"/>
      <c r="H567" s="227"/>
      <c r="I567" s="227"/>
      <c r="J567" s="227"/>
      <c r="K567" s="227"/>
      <c r="L567" s="227"/>
      <c r="M567" s="227"/>
      <c r="N567" s="227"/>
      <c r="O567" s="227"/>
      <c r="P567" s="227"/>
      <c r="Q567" s="227"/>
      <c r="R567" s="227"/>
      <c r="S567" s="227"/>
      <c r="T567" s="227"/>
      <c r="U567" s="227"/>
      <c r="V567" s="227"/>
      <c r="W567" s="227"/>
      <c r="X567" s="227"/>
      <c r="Y567" s="227"/>
      <c r="Z567" s="227"/>
      <c r="AA567" s="227"/>
      <c r="AB567" s="227"/>
      <c r="AC567" s="227"/>
      <c r="AD567" s="227"/>
      <c r="AE567" s="227"/>
    </row>
    <row r="568" hidden="1">
      <c r="A568" s="227"/>
      <c r="B568" s="227"/>
      <c r="C568" s="227"/>
      <c r="D568" s="227"/>
      <c r="E568" s="227"/>
      <c r="F568" s="227"/>
      <c r="G568" s="227"/>
      <c r="H568" s="227"/>
      <c r="I568" s="227"/>
      <c r="J568" s="227"/>
      <c r="K568" s="227"/>
      <c r="L568" s="227"/>
      <c r="M568" s="227"/>
      <c r="N568" s="227"/>
      <c r="O568" s="227"/>
      <c r="P568" s="227"/>
      <c r="Q568" s="227"/>
      <c r="R568" s="227"/>
      <c r="S568" s="227"/>
      <c r="T568" s="227"/>
      <c r="U568" s="227"/>
      <c r="V568" s="227"/>
      <c r="W568" s="227"/>
      <c r="X568" s="227"/>
      <c r="Y568" s="227"/>
      <c r="Z568" s="227"/>
      <c r="AA568" s="227"/>
      <c r="AB568" s="227"/>
      <c r="AC568" s="227"/>
      <c r="AD568" s="227"/>
      <c r="AE568" s="227"/>
    </row>
    <row r="569" hidden="1">
      <c r="A569" s="227"/>
      <c r="B569" s="227"/>
      <c r="C569" s="227"/>
      <c r="D569" s="227"/>
      <c r="E569" s="227"/>
      <c r="F569" s="227"/>
      <c r="G569" s="227"/>
      <c r="H569" s="227"/>
      <c r="I569" s="227"/>
      <c r="J569" s="227"/>
      <c r="K569" s="227"/>
      <c r="L569" s="227"/>
      <c r="M569" s="227"/>
      <c r="N569" s="227"/>
      <c r="O569" s="227"/>
      <c r="P569" s="227"/>
      <c r="Q569" s="227"/>
      <c r="R569" s="227"/>
      <c r="S569" s="227"/>
      <c r="T569" s="227"/>
      <c r="U569" s="227"/>
      <c r="V569" s="227"/>
      <c r="W569" s="227"/>
      <c r="X569" s="227"/>
      <c r="Y569" s="227"/>
      <c r="Z569" s="227"/>
      <c r="AA569" s="227"/>
      <c r="AB569" s="227"/>
      <c r="AC569" s="227"/>
      <c r="AD569" s="227"/>
      <c r="AE569" s="227"/>
    </row>
    <row r="570" hidden="1">
      <c r="A570" s="227"/>
      <c r="B570" s="227"/>
      <c r="C570" s="227"/>
      <c r="D570" s="227"/>
      <c r="E570" s="227"/>
      <c r="F570" s="227"/>
      <c r="G570" s="227"/>
      <c r="H570" s="227"/>
      <c r="I570" s="227"/>
      <c r="J570" s="227"/>
      <c r="K570" s="227"/>
      <c r="L570" s="227"/>
      <c r="M570" s="227"/>
      <c r="N570" s="227"/>
      <c r="O570" s="227"/>
      <c r="P570" s="227"/>
      <c r="Q570" s="227"/>
      <c r="R570" s="227"/>
      <c r="S570" s="227"/>
      <c r="T570" s="227"/>
      <c r="U570" s="227"/>
      <c r="V570" s="227"/>
      <c r="W570" s="227"/>
      <c r="X570" s="227"/>
      <c r="Y570" s="227"/>
      <c r="Z570" s="227"/>
      <c r="AA570" s="227"/>
      <c r="AB570" s="227"/>
      <c r="AC570" s="227"/>
      <c r="AD570" s="227"/>
      <c r="AE570" s="227"/>
    </row>
    <row r="571" hidden="1">
      <c r="A571" s="227"/>
      <c r="B571" s="227"/>
      <c r="C571" s="227"/>
      <c r="D571" s="227"/>
      <c r="E571" s="227"/>
      <c r="F571" s="227"/>
      <c r="G571" s="227"/>
      <c r="H571" s="227"/>
      <c r="I571" s="227"/>
      <c r="J571" s="227"/>
      <c r="K571" s="227"/>
      <c r="L571" s="227"/>
      <c r="M571" s="227"/>
      <c r="N571" s="227"/>
      <c r="O571" s="227"/>
      <c r="P571" s="227"/>
      <c r="Q571" s="227"/>
      <c r="R571" s="227"/>
      <c r="S571" s="227"/>
      <c r="T571" s="227"/>
      <c r="U571" s="227"/>
      <c r="V571" s="227"/>
      <c r="W571" s="227"/>
      <c r="X571" s="227"/>
      <c r="Y571" s="227"/>
      <c r="Z571" s="227"/>
      <c r="AA571" s="227"/>
      <c r="AB571" s="227"/>
      <c r="AC571" s="227"/>
      <c r="AD571" s="227"/>
      <c r="AE571" s="227"/>
    </row>
    <row r="572" hidden="1">
      <c r="A572" s="227"/>
      <c r="B572" s="227"/>
      <c r="C572" s="227"/>
      <c r="D572" s="227"/>
      <c r="E572" s="227"/>
      <c r="F572" s="227"/>
      <c r="G572" s="227"/>
      <c r="H572" s="227"/>
      <c r="I572" s="227"/>
      <c r="J572" s="227"/>
      <c r="K572" s="227"/>
      <c r="L572" s="227"/>
      <c r="M572" s="227"/>
      <c r="N572" s="227"/>
      <c r="O572" s="227"/>
      <c r="P572" s="227"/>
      <c r="Q572" s="227"/>
      <c r="R572" s="227"/>
      <c r="S572" s="227"/>
      <c r="T572" s="227"/>
      <c r="U572" s="227"/>
      <c r="V572" s="227"/>
      <c r="W572" s="227"/>
      <c r="X572" s="227"/>
      <c r="Y572" s="227"/>
      <c r="Z572" s="227"/>
      <c r="AA572" s="227"/>
      <c r="AB572" s="227"/>
      <c r="AC572" s="227"/>
      <c r="AD572" s="227"/>
      <c r="AE572" s="227"/>
    </row>
    <row r="573" hidden="1">
      <c r="A573" s="227"/>
      <c r="B573" s="227"/>
      <c r="C573" s="227"/>
      <c r="D573" s="227"/>
      <c r="E573" s="227"/>
      <c r="F573" s="227"/>
      <c r="G573" s="227"/>
      <c r="H573" s="227"/>
      <c r="I573" s="227"/>
      <c r="J573" s="227"/>
      <c r="K573" s="227"/>
      <c r="L573" s="227"/>
      <c r="M573" s="227"/>
      <c r="N573" s="227"/>
      <c r="O573" s="227"/>
      <c r="P573" s="227"/>
      <c r="Q573" s="227"/>
      <c r="R573" s="227"/>
      <c r="S573" s="227"/>
      <c r="T573" s="227"/>
      <c r="U573" s="227"/>
      <c r="V573" s="227"/>
      <c r="W573" s="227"/>
      <c r="X573" s="227"/>
      <c r="Y573" s="227"/>
      <c r="Z573" s="227"/>
      <c r="AA573" s="227"/>
      <c r="AB573" s="227"/>
      <c r="AC573" s="227"/>
      <c r="AD573" s="227"/>
      <c r="AE573" s="227"/>
    </row>
    <row r="574" hidden="1">
      <c r="A574" s="227"/>
      <c r="B574" s="227"/>
      <c r="C574" s="227"/>
      <c r="D574" s="227"/>
      <c r="E574" s="227"/>
      <c r="F574" s="227"/>
      <c r="G574" s="227"/>
      <c r="H574" s="227"/>
      <c r="I574" s="227"/>
      <c r="J574" s="227"/>
      <c r="K574" s="227"/>
      <c r="L574" s="227"/>
      <c r="M574" s="227"/>
      <c r="N574" s="227"/>
      <c r="O574" s="227"/>
      <c r="P574" s="227"/>
      <c r="Q574" s="227"/>
      <c r="R574" s="227"/>
      <c r="S574" s="227"/>
      <c r="T574" s="227"/>
      <c r="U574" s="227"/>
      <c r="V574" s="227"/>
      <c r="W574" s="227"/>
      <c r="X574" s="227"/>
      <c r="Y574" s="227"/>
      <c r="Z574" s="227"/>
      <c r="AA574" s="227"/>
      <c r="AB574" s="227"/>
      <c r="AC574" s="227"/>
      <c r="AD574" s="227"/>
      <c r="AE574" s="227"/>
    </row>
    <row r="575" hidden="1">
      <c r="A575" s="227"/>
      <c r="B575" s="227"/>
      <c r="C575" s="227"/>
      <c r="D575" s="227"/>
      <c r="E575" s="227"/>
      <c r="F575" s="227"/>
      <c r="G575" s="227"/>
      <c r="H575" s="227"/>
      <c r="I575" s="227"/>
      <c r="J575" s="227"/>
      <c r="K575" s="227"/>
      <c r="L575" s="227"/>
      <c r="M575" s="227"/>
      <c r="N575" s="227"/>
      <c r="O575" s="227"/>
      <c r="P575" s="227"/>
      <c r="Q575" s="227"/>
      <c r="R575" s="227"/>
      <c r="S575" s="227"/>
      <c r="T575" s="227"/>
      <c r="U575" s="227"/>
      <c r="V575" s="227"/>
      <c r="W575" s="227"/>
      <c r="X575" s="227"/>
      <c r="Y575" s="227"/>
      <c r="Z575" s="227"/>
      <c r="AA575" s="227"/>
      <c r="AB575" s="227"/>
      <c r="AC575" s="227"/>
      <c r="AD575" s="227"/>
      <c r="AE575" s="227"/>
    </row>
    <row r="576" hidden="1">
      <c r="A576" s="227"/>
      <c r="B576" s="227"/>
      <c r="C576" s="227"/>
      <c r="D576" s="227"/>
      <c r="E576" s="227"/>
      <c r="F576" s="227"/>
      <c r="G576" s="227"/>
      <c r="H576" s="227"/>
      <c r="I576" s="227"/>
      <c r="J576" s="227"/>
      <c r="K576" s="227"/>
      <c r="L576" s="227"/>
      <c r="M576" s="227"/>
      <c r="N576" s="227"/>
      <c r="O576" s="227"/>
      <c r="P576" s="227"/>
      <c r="Q576" s="227"/>
      <c r="R576" s="227"/>
      <c r="S576" s="227"/>
      <c r="T576" s="227"/>
      <c r="U576" s="227"/>
      <c r="V576" s="227"/>
      <c r="W576" s="227"/>
      <c r="X576" s="227"/>
      <c r="Y576" s="227"/>
      <c r="Z576" s="227"/>
      <c r="AA576" s="227"/>
      <c r="AB576" s="227"/>
      <c r="AC576" s="227"/>
      <c r="AD576" s="227"/>
      <c r="AE576" s="227"/>
    </row>
    <row r="577" hidden="1">
      <c r="A577" s="227"/>
      <c r="B577" s="227"/>
      <c r="C577" s="227"/>
      <c r="D577" s="227"/>
      <c r="E577" s="227"/>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row>
    <row r="578" hidden="1">
      <c r="A578" s="227"/>
      <c r="B578" s="227"/>
      <c r="C578" s="227"/>
      <c r="D578" s="227"/>
      <c r="E578" s="227"/>
      <c r="F578" s="227"/>
      <c r="G578" s="227"/>
      <c r="H578" s="227"/>
      <c r="I578" s="227"/>
      <c r="J578" s="227"/>
      <c r="K578" s="227"/>
      <c r="L578" s="227"/>
      <c r="M578" s="227"/>
      <c r="N578" s="227"/>
      <c r="O578" s="227"/>
      <c r="P578" s="227"/>
      <c r="Q578" s="227"/>
      <c r="R578" s="227"/>
      <c r="S578" s="227"/>
      <c r="T578" s="227"/>
      <c r="U578" s="227"/>
      <c r="V578" s="227"/>
      <c r="W578" s="227"/>
      <c r="X578" s="227"/>
      <c r="Y578" s="227"/>
      <c r="Z578" s="227"/>
      <c r="AA578" s="227"/>
      <c r="AB578" s="227"/>
      <c r="AC578" s="227"/>
      <c r="AD578" s="227"/>
      <c r="AE578" s="227"/>
    </row>
    <row r="579" hidden="1">
      <c r="A579" s="227"/>
      <c r="B579" s="227"/>
      <c r="C579" s="227"/>
      <c r="D579" s="227"/>
      <c r="E579" s="227"/>
      <c r="F579" s="227"/>
      <c r="G579" s="227"/>
      <c r="H579" s="227"/>
      <c r="I579" s="227"/>
      <c r="J579" s="227"/>
      <c r="K579" s="227"/>
      <c r="L579" s="227"/>
      <c r="M579" s="227"/>
      <c r="N579" s="227"/>
      <c r="O579" s="227"/>
      <c r="P579" s="227"/>
      <c r="Q579" s="227"/>
      <c r="R579" s="227"/>
      <c r="S579" s="227"/>
      <c r="T579" s="227"/>
      <c r="U579" s="227"/>
      <c r="V579" s="227"/>
      <c r="W579" s="227"/>
      <c r="X579" s="227"/>
      <c r="Y579" s="227"/>
      <c r="Z579" s="227"/>
      <c r="AA579" s="227"/>
      <c r="AB579" s="227"/>
      <c r="AC579" s="227"/>
      <c r="AD579" s="227"/>
      <c r="AE579" s="227"/>
    </row>
    <row r="580" hidden="1">
      <c r="A580" s="227"/>
      <c r="B580" s="227"/>
      <c r="C580" s="227"/>
      <c r="D580" s="227"/>
      <c r="E580" s="227"/>
      <c r="F580" s="227"/>
      <c r="G580" s="227"/>
      <c r="H580" s="227"/>
      <c r="I580" s="227"/>
      <c r="J580" s="227"/>
      <c r="K580" s="227"/>
      <c r="L580" s="227"/>
      <c r="M580" s="227"/>
      <c r="N580" s="227"/>
      <c r="O580" s="227"/>
      <c r="P580" s="227"/>
      <c r="Q580" s="227"/>
      <c r="R580" s="227"/>
      <c r="S580" s="227"/>
      <c r="T580" s="227"/>
      <c r="U580" s="227"/>
      <c r="V580" s="227"/>
      <c r="W580" s="227"/>
      <c r="X580" s="227"/>
      <c r="Y580" s="227"/>
      <c r="Z580" s="227"/>
      <c r="AA580" s="227"/>
      <c r="AB580" s="227"/>
      <c r="AC580" s="227"/>
      <c r="AD580" s="227"/>
      <c r="AE580" s="227"/>
    </row>
    <row r="581" hidden="1">
      <c r="A581" s="227"/>
      <c r="B581" s="227"/>
      <c r="C581" s="227"/>
      <c r="D581" s="227"/>
      <c r="E581" s="227"/>
      <c r="F581" s="227"/>
      <c r="G581" s="227"/>
      <c r="H581" s="227"/>
      <c r="I581" s="227"/>
      <c r="J581" s="227"/>
      <c r="K581" s="227"/>
      <c r="L581" s="227"/>
      <c r="M581" s="227"/>
      <c r="N581" s="227"/>
      <c r="O581" s="227"/>
      <c r="P581" s="227"/>
      <c r="Q581" s="227"/>
      <c r="R581" s="227"/>
      <c r="S581" s="227"/>
      <c r="T581" s="227"/>
      <c r="U581" s="227"/>
      <c r="V581" s="227"/>
      <c r="W581" s="227"/>
      <c r="X581" s="227"/>
      <c r="Y581" s="227"/>
      <c r="Z581" s="227"/>
      <c r="AA581" s="227"/>
      <c r="AB581" s="227"/>
      <c r="AC581" s="227"/>
      <c r="AD581" s="227"/>
      <c r="AE581" s="227"/>
    </row>
    <row r="582" hidden="1">
      <c r="A582" s="227"/>
      <c r="B582" s="227"/>
      <c r="C582" s="227"/>
      <c r="D582" s="227"/>
      <c r="E582" s="227"/>
      <c r="F582" s="227"/>
      <c r="G582" s="227"/>
      <c r="H582" s="227"/>
      <c r="I582" s="227"/>
      <c r="J582" s="227"/>
      <c r="K582" s="227"/>
      <c r="L582" s="227"/>
      <c r="M582" s="227"/>
      <c r="N582" s="227"/>
      <c r="O582" s="227"/>
      <c r="P582" s="227"/>
      <c r="Q582" s="227"/>
      <c r="R582" s="227"/>
      <c r="S582" s="227"/>
      <c r="T582" s="227"/>
      <c r="U582" s="227"/>
      <c r="V582" s="227"/>
      <c r="W582" s="227"/>
      <c r="X582" s="227"/>
      <c r="Y582" s="227"/>
      <c r="Z582" s="227"/>
      <c r="AA582" s="227"/>
      <c r="AB582" s="227"/>
      <c r="AC582" s="227"/>
      <c r="AD582" s="227"/>
      <c r="AE582" s="227"/>
    </row>
    <row r="583" hidden="1">
      <c r="A583" s="227"/>
      <c r="B583" s="227"/>
      <c r="C583" s="227"/>
      <c r="D583" s="227"/>
      <c r="E583" s="227"/>
      <c r="F583" s="227"/>
      <c r="G583" s="227"/>
      <c r="H583" s="227"/>
      <c r="I583" s="227"/>
      <c r="J583" s="227"/>
      <c r="K583" s="227"/>
      <c r="L583" s="227"/>
      <c r="M583" s="227"/>
      <c r="N583" s="227"/>
      <c r="O583" s="227"/>
      <c r="P583" s="227"/>
      <c r="Q583" s="227"/>
      <c r="R583" s="227"/>
      <c r="S583" s="227"/>
      <c r="T583" s="227"/>
      <c r="U583" s="227"/>
      <c r="V583" s="227"/>
      <c r="W583" s="227"/>
      <c r="X583" s="227"/>
      <c r="Y583" s="227"/>
      <c r="Z583" s="227"/>
      <c r="AA583" s="227"/>
      <c r="AB583" s="227"/>
      <c r="AC583" s="227"/>
      <c r="AD583" s="227"/>
      <c r="AE583" s="227"/>
    </row>
    <row r="584" hidden="1">
      <c r="A584" s="227"/>
      <c r="B584" s="227"/>
      <c r="C584" s="227"/>
      <c r="D584" s="227"/>
      <c r="E584" s="227"/>
      <c r="F584" s="227"/>
      <c r="G584" s="227"/>
      <c r="H584" s="227"/>
      <c r="I584" s="227"/>
      <c r="J584" s="227"/>
      <c r="K584" s="227"/>
      <c r="L584" s="227"/>
      <c r="M584" s="227"/>
      <c r="N584" s="227"/>
      <c r="O584" s="227"/>
      <c r="P584" s="227"/>
      <c r="Q584" s="227"/>
      <c r="R584" s="227"/>
      <c r="S584" s="227"/>
      <c r="T584" s="227"/>
      <c r="U584" s="227"/>
      <c r="V584" s="227"/>
      <c r="W584" s="227"/>
      <c r="X584" s="227"/>
      <c r="Y584" s="227"/>
      <c r="Z584" s="227"/>
      <c r="AA584" s="227"/>
      <c r="AB584" s="227"/>
      <c r="AC584" s="227"/>
      <c r="AD584" s="227"/>
      <c r="AE584" s="227"/>
    </row>
    <row r="585" hidden="1">
      <c r="A585" s="227"/>
      <c r="B585" s="227"/>
      <c r="C585" s="227"/>
      <c r="D585" s="227"/>
      <c r="E585" s="227"/>
      <c r="F585" s="227"/>
      <c r="G585" s="227"/>
      <c r="H585" s="227"/>
      <c r="I585" s="227"/>
      <c r="J585" s="227"/>
      <c r="K585" s="227"/>
      <c r="L585" s="227"/>
      <c r="M585" s="227"/>
      <c r="N585" s="227"/>
      <c r="O585" s="227"/>
      <c r="P585" s="227"/>
      <c r="Q585" s="227"/>
      <c r="R585" s="227"/>
      <c r="S585" s="227"/>
      <c r="T585" s="227"/>
      <c r="U585" s="227"/>
      <c r="V585" s="227"/>
      <c r="W585" s="227"/>
      <c r="X585" s="227"/>
      <c r="Y585" s="227"/>
      <c r="Z585" s="227"/>
      <c r="AA585" s="227"/>
      <c r="AB585" s="227"/>
      <c r="AC585" s="227"/>
      <c r="AD585" s="227"/>
      <c r="AE585" s="227"/>
    </row>
    <row r="586" hidden="1">
      <c r="A586" s="227"/>
      <c r="B586" s="227"/>
      <c r="C586" s="227"/>
      <c r="D586" s="227"/>
      <c r="E586" s="227"/>
      <c r="F586" s="227"/>
      <c r="G586" s="227"/>
      <c r="H586" s="227"/>
      <c r="I586" s="227"/>
      <c r="J586" s="227"/>
      <c r="K586" s="227"/>
      <c r="L586" s="227"/>
      <c r="M586" s="227"/>
      <c r="N586" s="227"/>
      <c r="O586" s="227"/>
      <c r="P586" s="227"/>
      <c r="Q586" s="227"/>
      <c r="R586" s="227"/>
      <c r="S586" s="227"/>
      <c r="T586" s="227"/>
      <c r="U586" s="227"/>
      <c r="V586" s="227"/>
      <c r="W586" s="227"/>
      <c r="X586" s="227"/>
      <c r="Y586" s="227"/>
      <c r="Z586" s="227"/>
      <c r="AA586" s="227"/>
      <c r="AB586" s="227"/>
      <c r="AC586" s="227"/>
      <c r="AD586" s="227"/>
      <c r="AE586" s="227"/>
    </row>
    <row r="587" hidden="1">
      <c r="A587" s="227"/>
      <c r="B587" s="227"/>
      <c r="C587" s="227"/>
      <c r="D587" s="227"/>
      <c r="E587" s="227"/>
      <c r="F587" s="227"/>
      <c r="G587" s="227"/>
      <c r="H587" s="227"/>
      <c r="I587" s="227"/>
      <c r="J587" s="227"/>
      <c r="K587" s="227"/>
      <c r="L587" s="227"/>
      <c r="M587" s="227"/>
      <c r="N587" s="227"/>
      <c r="O587" s="227"/>
      <c r="P587" s="227"/>
      <c r="Q587" s="227"/>
      <c r="R587" s="227"/>
      <c r="S587" s="227"/>
      <c r="T587" s="227"/>
      <c r="U587" s="227"/>
      <c r="V587" s="227"/>
      <c r="W587" s="227"/>
      <c r="X587" s="227"/>
      <c r="Y587" s="227"/>
      <c r="Z587" s="227"/>
      <c r="AA587" s="227"/>
      <c r="AB587" s="227"/>
      <c r="AC587" s="227"/>
      <c r="AD587" s="227"/>
      <c r="AE587" s="227"/>
    </row>
    <row r="588" hidden="1">
      <c r="A588" s="227"/>
      <c r="B588" s="227"/>
      <c r="C588" s="227"/>
      <c r="D588" s="227"/>
      <c r="E588" s="227"/>
      <c r="F588" s="227"/>
      <c r="G588" s="227"/>
      <c r="H588" s="227"/>
      <c r="I588" s="227"/>
      <c r="J588" s="227"/>
      <c r="K588" s="227"/>
      <c r="L588" s="227"/>
      <c r="M588" s="227"/>
      <c r="N588" s="227"/>
      <c r="O588" s="227"/>
      <c r="P588" s="227"/>
      <c r="Q588" s="227"/>
      <c r="R588" s="227"/>
      <c r="S588" s="227"/>
      <c r="T588" s="227"/>
      <c r="U588" s="227"/>
      <c r="V588" s="227"/>
      <c r="W588" s="227"/>
      <c r="X588" s="227"/>
      <c r="Y588" s="227"/>
      <c r="Z588" s="227"/>
      <c r="AA588" s="227"/>
      <c r="AB588" s="227"/>
      <c r="AC588" s="227"/>
      <c r="AD588" s="227"/>
      <c r="AE588" s="227"/>
    </row>
    <row r="589" hidden="1">
      <c r="A589" s="227"/>
      <c r="B589" s="227"/>
      <c r="C589" s="227"/>
      <c r="D589" s="227"/>
      <c r="E589" s="227"/>
      <c r="F589" s="227"/>
      <c r="G589" s="227"/>
      <c r="H589" s="227"/>
      <c r="I589" s="227"/>
      <c r="J589" s="227"/>
      <c r="K589" s="227"/>
      <c r="L589" s="227"/>
      <c r="M589" s="227"/>
      <c r="N589" s="227"/>
      <c r="O589" s="227"/>
      <c r="P589" s="227"/>
      <c r="Q589" s="227"/>
      <c r="R589" s="227"/>
      <c r="S589" s="227"/>
      <c r="T589" s="227"/>
      <c r="U589" s="227"/>
      <c r="V589" s="227"/>
      <c r="W589" s="227"/>
      <c r="X589" s="227"/>
      <c r="Y589" s="227"/>
      <c r="Z589" s="227"/>
      <c r="AA589" s="227"/>
      <c r="AB589" s="227"/>
      <c r="AC589" s="227"/>
      <c r="AD589" s="227"/>
      <c r="AE589" s="227"/>
    </row>
    <row r="590" hidden="1">
      <c r="A590" s="227"/>
      <c r="B590" s="227"/>
      <c r="C590" s="227"/>
      <c r="D590" s="227"/>
      <c r="E590" s="227"/>
      <c r="F590" s="227"/>
      <c r="G590" s="227"/>
      <c r="H590" s="227"/>
      <c r="I590" s="227"/>
      <c r="J590" s="227"/>
      <c r="K590" s="227"/>
      <c r="L590" s="227"/>
      <c r="M590" s="227"/>
      <c r="N590" s="227"/>
      <c r="O590" s="227"/>
      <c r="P590" s="227"/>
      <c r="Q590" s="227"/>
      <c r="R590" s="227"/>
      <c r="S590" s="227"/>
      <c r="T590" s="227"/>
      <c r="U590" s="227"/>
      <c r="V590" s="227"/>
      <c r="W590" s="227"/>
      <c r="X590" s="227"/>
      <c r="Y590" s="227"/>
      <c r="Z590" s="227"/>
      <c r="AA590" s="227"/>
      <c r="AB590" s="227"/>
      <c r="AC590" s="227"/>
      <c r="AD590" s="227"/>
      <c r="AE590" s="227"/>
    </row>
    <row r="591" hidden="1">
      <c r="A591" s="227"/>
      <c r="B591" s="227"/>
      <c r="C591" s="227"/>
      <c r="D591" s="227"/>
      <c r="E591" s="227"/>
      <c r="F591" s="227"/>
      <c r="G591" s="227"/>
      <c r="H591" s="227"/>
      <c r="I591" s="227"/>
      <c r="J591" s="227"/>
      <c r="K591" s="227"/>
      <c r="L591" s="227"/>
      <c r="M591" s="227"/>
      <c r="N591" s="227"/>
      <c r="O591" s="227"/>
      <c r="P591" s="227"/>
      <c r="Q591" s="227"/>
      <c r="R591" s="227"/>
      <c r="S591" s="227"/>
      <c r="T591" s="227"/>
      <c r="U591" s="227"/>
      <c r="V591" s="227"/>
      <c r="W591" s="227"/>
      <c r="X591" s="227"/>
      <c r="Y591" s="227"/>
      <c r="Z591" s="227"/>
      <c r="AA591" s="227"/>
      <c r="AB591" s="227"/>
      <c r="AC591" s="227"/>
      <c r="AD591" s="227"/>
      <c r="AE591" s="227"/>
    </row>
    <row r="592" hidden="1">
      <c r="A592" s="227"/>
      <c r="B592" s="227"/>
      <c r="C592" s="227"/>
      <c r="D592" s="227"/>
      <c r="E592" s="227"/>
      <c r="F592" s="227"/>
      <c r="G592" s="227"/>
      <c r="H592" s="227"/>
      <c r="I592" s="227"/>
      <c r="J592" s="227"/>
      <c r="K592" s="227"/>
      <c r="L592" s="227"/>
      <c r="M592" s="227"/>
      <c r="N592" s="227"/>
      <c r="O592" s="227"/>
      <c r="P592" s="227"/>
      <c r="Q592" s="227"/>
      <c r="R592" s="227"/>
      <c r="S592" s="227"/>
      <c r="T592" s="227"/>
      <c r="U592" s="227"/>
      <c r="V592" s="227"/>
      <c r="W592" s="227"/>
      <c r="X592" s="227"/>
      <c r="Y592" s="227"/>
      <c r="Z592" s="227"/>
      <c r="AA592" s="227"/>
      <c r="AB592" s="227"/>
      <c r="AC592" s="227"/>
      <c r="AD592" s="227"/>
      <c r="AE592" s="227"/>
    </row>
    <row r="593" hidden="1">
      <c r="A593" s="227"/>
      <c r="B593" s="227"/>
      <c r="C593" s="227"/>
      <c r="D593" s="227"/>
      <c r="E593" s="227"/>
      <c r="F593" s="227"/>
      <c r="G593" s="227"/>
      <c r="H593" s="227"/>
      <c r="I593" s="227"/>
      <c r="J593" s="227"/>
      <c r="K593" s="227"/>
      <c r="L593" s="227"/>
      <c r="M593" s="227"/>
      <c r="N593" s="227"/>
      <c r="O593" s="227"/>
      <c r="P593" s="227"/>
      <c r="Q593" s="227"/>
      <c r="R593" s="227"/>
      <c r="S593" s="227"/>
      <c r="T593" s="227"/>
      <c r="U593" s="227"/>
      <c r="V593" s="227"/>
      <c r="W593" s="227"/>
      <c r="X593" s="227"/>
      <c r="Y593" s="227"/>
      <c r="Z593" s="227"/>
      <c r="AA593" s="227"/>
      <c r="AB593" s="227"/>
      <c r="AC593" s="227"/>
      <c r="AD593" s="227"/>
      <c r="AE593" s="227"/>
    </row>
    <row r="594" hidden="1">
      <c r="A594" s="227"/>
      <c r="B594" s="227"/>
      <c r="C594" s="227"/>
      <c r="D594" s="227"/>
      <c r="E594" s="227"/>
      <c r="F594" s="227"/>
      <c r="G594" s="227"/>
      <c r="H594" s="227"/>
      <c r="I594" s="227"/>
      <c r="J594" s="227"/>
      <c r="K594" s="227"/>
      <c r="L594" s="227"/>
      <c r="M594" s="227"/>
      <c r="N594" s="227"/>
      <c r="O594" s="227"/>
      <c r="P594" s="227"/>
      <c r="Q594" s="227"/>
      <c r="R594" s="227"/>
      <c r="S594" s="227"/>
      <c r="T594" s="227"/>
      <c r="U594" s="227"/>
      <c r="V594" s="227"/>
      <c r="W594" s="227"/>
      <c r="X594" s="227"/>
      <c r="Y594" s="227"/>
      <c r="Z594" s="227"/>
      <c r="AA594" s="227"/>
      <c r="AB594" s="227"/>
      <c r="AC594" s="227"/>
      <c r="AD594" s="227"/>
      <c r="AE594" s="227"/>
    </row>
    <row r="595" hidden="1">
      <c r="A595" s="227"/>
      <c r="B595" s="227"/>
      <c r="C595" s="227"/>
      <c r="D595" s="227"/>
      <c r="E595" s="227"/>
      <c r="F595" s="227"/>
      <c r="G595" s="227"/>
      <c r="H595" s="227"/>
      <c r="I595" s="227"/>
      <c r="J595" s="227"/>
      <c r="K595" s="227"/>
      <c r="L595" s="227"/>
      <c r="M595" s="227"/>
      <c r="N595" s="227"/>
      <c r="O595" s="227"/>
      <c r="P595" s="227"/>
      <c r="Q595" s="227"/>
      <c r="R595" s="227"/>
      <c r="S595" s="227"/>
      <c r="T595" s="227"/>
      <c r="U595" s="227"/>
      <c r="V595" s="227"/>
      <c r="W595" s="227"/>
      <c r="X595" s="227"/>
      <c r="Y595" s="227"/>
      <c r="Z595" s="227"/>
      <c r="AA595" s="227"/>
      <c r="AB595" s="227"/>
      <c r="AC595" s="227"/>
      <c r="AD595" s="227"/>
      <c r="AE595" s="227"/>
    </row>
    <row r="596" hidden="1">
      <c r="A596" s="227"/>
      <c r="B596" s="227"/>
      <c r="C596" s="227"/>
      <c r="D596" s="227"/>
      <c r="E596" s="227"/>
      <c r="F596" s="227"/>
      <c r="G596" s="227"/>
      <c r="H596" s="227"/>
      <c r="I596" s="227"/>
      <c r="J596" s="227"/>
      <c r="K596" s="227"/>
      <c r="L596" s="227"/>
      <c r="M596" s="227"/>
      <c r="N596" s="227"/>
      <c r="O596" s="227"/>
      <c r="P596" s="227"/>
      <c r="Q596" s="227"/>
      <c r="R596" s="227"/>
      <c r="S596" s="227"/>
      <c r="T596" s="227"/>
      <c r="U596" s="227"/>
      <c r="V596" s="227"/>
      <c r="W596" s="227"/>
      <c r="X596" s="227"/>
      <c r="Y596" s="227"/>
      <c r="Z596" s="227"/>
      <c r="AA596" s="227"/>
      <c r="AB596" s="227"/>
      <c r="AC596" s="227"/>
      <c r="AD596" s="227"/>
      <c r="AE596" s="227"/>
    </row>
    <row r="597" hidden="1">
      <c r="A597" s="227"/>
      <c r="B597" s="227"/>
      <c r="C597" s="227"/>
      <c r="D597" s="227"/>
      <c r="E597" s="227"/>
      <c r="F597" s="227"/>
      <c r="G597" s="227"/>
      <c r="H597" s="227"/>
      <c r="I597" s="227"/>
      <c r="J597" s="227"/>
      <c r="K597" s="227"/>
      <c r="L597" s="227"/>
      <c r="M597" s="227"/>
      <c r="N597" s="227"/>
      <c r="O597" s="227"/>
      <c r="P597" s="227"/>
      <c r="Q597" s="227"/>
      <c r="R597" s="227"/>
      <c r="S597" s="227"/>
      <c r="T597" s="227"/>
      <c r="U597" s="227"/>
      <c r="V597" s="227"/>
      <c r="W597" s="227"/>
      <c r="X597" s="227"/>
      <c r="Y597" s="227"/>
      <c r="Z597" s="227"/>
      <c r="AA597" s="227"/>
      <c r="AB597" s="227"/>
      <c r="AC597" s="227"/>
      <c r="AD597" s="227"/>
      <c r="AE597" s="227"/>
    </row>
    <row r="598" hidden="1">
      <c r="A598" s="227"/>
      <c r="B598" s="227"/>
      <c r="C598" s="227"/>
      <c r="D598" s="227"/>
      <c r="E598" s="227"/>
      <c r="F598" s="227"/>
      <c r="G598" s="227"/>
      <c r="H598" s="227"/>
      <c r="I598" s="227"/>
      <c r="J598" s="227"/>
      <c r="K598" s="227"/>
      <c r="L598" s="227"/>
      <c r="M598" s="227"/>
      <c r="N598" s="227"/>
      <c r="O598" s="227"/>
      <c r="P598" s="227"/>
      <c r="Q598" s="227"/>
      <c r="R598" s="227"/>
      <c r="S598" s="227"/>
      <c r="T598" s="227"/>
      <c r="U598" s="227"/>
      <c r="V598" s="227"/>
      <c r="W598" s="227"/>
      <c r="X598" s="227"/>
      <c r="Y598" s="227"/>
      <c r="Z598" s="227"/>
      <c r="AA598" s="227"/>
      <c r="AB598" s="227"/>
      <c r="AC598" s="227"/>
      <c r="AD598" s="227"/>
      <c r="AE598" s="227"/>
    </row>
    <row r="599" hidden="1">
      <c r="A599" s="227"/>
      <c r="B599" s="227"/>
      <c r="C599" s="227"/>
      <c r="D599" s="227"/>
      <c r="E599" s="227"/>
      <c r="F599" s="227"/>
      <c r="G599" s="227"/>
      <c r="H599" s="227"/>
      <c r="I599" s="227"/>
      <c r="J599" s="227"/>
      <c r="K599" s="227"/>
      <c r="L599" s="227"/>
      <c r="M599" s="227"/>
      <c r="N599" s="227"/>
      <c r="O599" s="227"/>
      <c r="P599" s="227"/>
      <c r="Q599" s="227"/>
      <c r="R599" s="227"/>
      <c r="S599" s="227"/>
      <c r="T599" s="227"/>
      <c r="U599" s="227"/>
      <c r="V599" s="227"/>
      <c r="W599" s="227"/>
      <c r="X599" s="227"/>
      <c r="Y599" s="227"/>
      <c r="Z599" s="227"/>
      <c r="AA599" s="227"/>
      <c r="AB599" s="227"/>
      <c r="AC599" s="227"/>
      <c r="AD599" s="227"/>
      <c r="AE599" s="227"/>
    </row>
    <row r="600" hidden="1">
      <c r="A600" s="227"/>
      <c r="B600" s="227"/>
      <c r="C600" s="227"/>
      <c r="D600" s="227"/>
      <c r="E600" s="227"/>
      <c r="F600" s="227"/>
      <c r="G600" s="227"/>
      <c r="H600" s="227"/>
      <c r="I600" s="227"/>
      <c r="J600" s="227"/>
      <c r="K600" s="227"/>
      <c r="L600" s="227"/>
      <c r="M600" s="227"/>
      <c r="N600" s="227"/>
      <c r="O600" s="227"/>
      <c r="P600" s="227"/>
      <c r="Q600" s="227"/>
      <c r="R600" s="227"/>
      <c r="S600" s="227"/>
      <c r="T600" s="227"/>
      <c r="U600" s="227"/>
      <c r="V600" s="227"/>
      <c r="W600" s="227"/>
      <c r="X600" s="227"/>
      <c r="Y600" s="227"/>
      <c r="Z600" s="227"/>
      <c r="AA600" s="227"/>
      <c r="AB600" s="227"/>
      <c r="AC600" s="227"/>
      <c r="AD600" s="227"/>
      <c r="AE600" s="227"/>
    </row>
    <row r="601" hidden="1">
      <c r="A601" s="227"/>
      <c r="B601" s="227"/>
      <c r="C601" s="227"/>
      <c r="D601" s="227"/>
      <c r="E601" s="227"/>
      <c r="F601" s="227"/>
      <c r="G601" s="227"/>
      <c r="H601" s="227"/>
      <c r="I601" s="227"/>
      <c r="J601" s="227"/>
      <c r="K601" s="227"/>
      <c r="L601" s="227"/>
      <c r="M601" s="227"/>
      <c r="N601" s="227"/>
      <c r="O601" s="227"/>
      <c r="P601" s="227"/>
      <c r="Q601" s="227"/>
      <c r="R601" s="227"/>
      <c r="S601" s="227"/>
      <c r="T601" s="227"/>
      <c r="U601" s="227"/>
      <c r="V601" s="227"/>
      <c r="W601" s="227"/>
      <c r="X601" s="227"/>
      <c r="Y601" s="227"/>
      <c r="Z601" s="227"/>
      <c r="AA601" s="227"/>
      <c r="AB601" s="227"/>
      <c r="AC601" s="227"/>
      <c r="AD601" s="227"/>
      <c r="AE601" s="227"/>
    </row>
    <row r="602" hidden="1">
      <c r="A602" s="227"/>
      <c r="B602" s="227"/>
      <c r="C602" s="227"/>
      <c r="D602" s="227"/>
      <c r="E602" s="227"/>
      <c r="F602" s="227"/>
      <c r="G602" s="227"/>
      <c r="H602" s="227"/>
      <c r="I602" s="227"/>
      <c r="J602" s="227"/>
      <c r="K602" s="227"/>
      <c r="L602" s="227"/>
      <c r="M602" s="227"/>
      <c r="N602" s="227"/>
      <c r="O602" s="227"/>
      <c r="P602" s="227"/>
      <c r="Q602" s="227"/>
      <c r="R602" s="227"/>
      <c r="S602" s="227"/>
      <c r="T602" s="227"/>
      <c r="U602" s="227"/>
      <c r="V602" s="227"/>
      <c r="W602" s="227"/>
      <c r="X602" s="227"/>
      <c r="Y602" s="227"/>
      <c r="Z602" s="227"/>
      <c r="AA602" s="227"/>
      <c r="AB602" s="227"/>
      <c r="AC602" s="227"/>
      <c r="AD602" s="227"/>
      <c r="AE602" s="227"/>
    </row>
    <row r="603" hidden="1">
      <c r="A603" s="227"/>
      <c r="B603" s="227"/>
      <c r="C603" s="227"/>
      <c r="D603" s="227"/>
      <c r="E603" s="227"/>
      <c r="F603" s="227"/>
      <c r="G603" s="227"/>
      <c r="H603" s="227"/>
      <c r="I603" s="227"/>
      <c r="J603" s="227"/>
      <c r="K603" s="227"/>
      <c r="L603" s="227"/>
      <c r="M603" s="227"/>
      <c r="N603" s="227"/>
      <c r="O603" s="227"/>
      <c r="P603" s="227"/>
      <c r="Q603" s="227"/>
      <c r="R603" s="227"/>
      <c r="S603" s="227"/>
      <c r="T603" s="227"/>
      <c r="U603" s="227"/>
      <c r="V603" s="227"/>
      <c r="W603" s="227"/>
      <c r="X603" s="227"/>
      <c r="Y603" s="227"/>
      <c r="Z603" s="227"/>
      <c r="AA603" s="227"/>
      <c r="AB603" s="227"/>
      <c r="AC603" s="227"/>
      <c r="AD603" s="227"/>
      <c r="AE603" s="227"/>
    </row>
    <row r="604" hidden="1">
      <c r="A604" s="227"/>
      <c r="B604" s="227"/>
      <c r="C604" s="227"/>
      <c r="D604" s="227"/>
      <c r="E604" s="227"/>
      <c r="F604" s="227"/>
      <c r="G604" s="227"/>
      <c r="H604" s="227"/>
      <c r="I604" s="227"/>
      <c r="J604" s="227"/>
      <c r="K604" s="227"/>
      <c r="L604" s="227"/>
      <c r="M604" s="227"/>
      <c r="N604" s="227"/>
      <c r="O604" s="227"/>
      <c r="P604" s="227"/>
      <c r="Q604" s="227"/>
      <c r="R604" s="227"/>
      <c r="S604" s="227"/>
      <c r="T604" s="227"/>
      <c r="U604" s="227"/>
      <c r="V604" s="227"/>
      <c r="W604" s="227"/>
      <c r="X604" s="227"/>
      <c r="Y604" s="227"/>
      <c r="Z604" s="227"/>
      <c r="AA604" s="227"/>
      <c r="AB604" s="227"/>
      <c r="AC604" s="227"/>
      <c r="AD604" s="227"/>
      <c r="AE604" s="227"/>
    </row>
    <row r="605" hidden="1">
      <c r="A605" s="227"/>
      <c r="B605" s="227"/>
      <c r="C605" s="227"/>
      <c r="D605" s="227"/>
      <c r="E605" s="227"/>
      <c r="F605" s="227"/>
      <c r="G605" s="227"/>
      <c r="H605" s="227"/>
      <c r="I605" s="227"/>
      <c r="J605" s="227"/>
      <c r="K605" s="227"/>
      <c r="L605" s="227"/>
      <c r="M605" s="227"/>
      <c r="N605" s="227"/>
      <c r="O605" s="227"/>
      <c r="P605" s="227"/>
      <c r="Q605" s="227"/>
      <c r="R605" s="227"/>
      <c r="S605" s="227"/>
      <c r="T605" s="227"/>
      <c r="U605" s="227"/>
      <c r="V605" s="227"/>
      <c r="W605" s="227"/>
      <c r="X605" s="227"/>
      <c r="Y605" s="227"/>
      <c r="Z605" s="227"/>
      <c r="AA605" s="227"/>
      <c r="AB605" s="227"/>
      <c r="AC605" s="227"/>
      <c r="AD605" s="227"/>
      <c r="AE605" s="227"/>
    </row>
    <row r="606" hidden="1">
      <c r="A606" s="227"/>
      <c r="B606" s="227"/>
      <c r="C606" s="227"/>
      <c r="D606" s="227"/>
      <c r="E606" s="227"/>
      <c r="F606" s="227"/>
      <c r="G606" s="227"/>
      <c r="H606" s="227"/>
      <c r="I606" s="227"/>
      <c r="J606" s="227"/>
      <c r="K606" s="227"/>
      <c r="L606" s="227"/>
      <c r="M606" s="227"/>
      <c r="N606" s="227"/>
      <c r="O606" s="227"/>
      <c r="P606" s="227"/>
      <c r="Q606" s="227"/>
      <c r="R606" s="227"/>
      <c r="S606" s="227"/>
      <c r="T606" s="227"/>
      <c r="U606" s="227"/>
      <c r="V606" s="227"/>
      <c r="W606" s="227"/>
      <c r="X606" s="227"/>
      <c r="Y606" s="227"/>
      <c r="Z606" s="227"/>
      <c r="AA606" s="227"/>
      <c r="AB606" s="227"/>
      <c r="AC606" s="227"/>
      <c r="AD606" s="227"/>
      <c r="AE606" s="227"/>
    </row>
    <row r="607" hidden="1">
      <c r="A607" s="227"/>
      <c r="B607" s="227"/>
      <c r="C607" s="227"/>
      <c r="D607" s="227"/>
      <c r="E607" s="227"/>
      <c r="F607" s="227"/>
      <c r="G607" s="227"/>
      <c r="H607" s="227"/>
      <c r="I607" s="227"/>
      <c r="J607" s="227"/>
      <c r="K607" s="227"/>
      <c r="L607" s="227"/>
      <c r="M607" s="227"/>
      <c r="N607" s="227"/>
      <c r="O607" s="227"/>
      <c r="P607" s="227"/>
      <c r="Q607" s="227"/>
      <c r="R607" s="227"/>
      <c r="S607" s="227"/>
      <c r="T607" s="227"/>
      <c r="U607" s="227"/>
      <c r="V607" s="227"/>
      <c r="W607" s="227"/>
      <c r="X607" s="227"/>
      <c r="Y607" s="227"/>
      <c r="Z607" s="227"/>
      <c r="AA607" s="227"/>
      <c r="AB607" s="227"/>
      <c r="AC607" s="227"/>
      <c r="AD607" s="227"/>
      <c r="AE607" s="227"/>
    </row>
    <row r="608" hidden="1">
      <c r="A608" s="227"/>
      <c r="B608" s="227"/>
      <c r="C608" s="227"/>
      <c r="D608" s="227"/>
      <c r="E608" s="227"/>
      <c r="F608" s="227"/>
      <c r="G608" s="227"/>
      <c r="H608" s="227"/>
      <c r="I608" s="227"/>
      <c r="J608" s="227"/>
      <c r="K608" s="227"/>
      <c r="L608" s="227"/>
      <c r="M608" s="227"/>
      <c r="N608" s="227"/>
      <c r="O608" s="227"/>
      <c r="P608" s="227"/>
      <c r="Q608" s="227"/>
      <c r="R608" s="227"/>
      <c r="S608" s="227"/>
      <c r="T608" s="227"/>
      <c r="U608" s="227"/>
      <c r="V608" s="227"/>
      <c r="W608" s="227"/>
      <c r="X608" s="227"/>
      <c r="Y608" s="227"/>
      <c r="Z608" s="227"/>
      <c r="AA608" s="227"/>
      <c r="AB608" s="227"/>
      <c r="AC608" s="227"/>
      <c r="AD608" s="227"/>
      <c r="AE608" s="227"/>
    </row>
    <row r="609" hidden="1">
      <c r="A609" s="227"/>
      <c r="B609" s="227"/>
      <c r="C609" s="227"/>
      <c r="D609" s="227"/>
      <c r="E609" s="227"/>
      <c r="F609" s="227"/>
      <c r="G609" s="227"/>
      <c r="H609" s="227"/>
      <c r="I609" s="227"/>
      <c r="J609" s="227"/>
      <c r="K609" s="227"/>
      <c r="L609" s="227"/>
      <c r="M609" s="227"/>
      <c r="N609" s="227"/>
      <c r="O609" s="227"/>
      <c r="P609" s="227"/>
      <c r="Q609" s="227"/>
      <c r="R609" s="227"/>
      <c r="S609" s="227"/>
      <c r="T609" s="227"/>
      <c r="U609" s="227"/>
      <c r="V609" s="227"/>
      <c r="W609" s="227"/>
      <c r="X609" s="227"/>
      <c r="Y609" s="227"/>
      <c r="Z609" s="227"/>
      <c r="AA609" s="227"/>
      <c r="AB609" s="227"/>
      <c r="AC609" s="227"/>
      <c r="AD609" s="227"/>
      <c r="AE609" s="227"/>
    </row>
    <row r="610" hidden="1">
      <c r="A610" s="227"/>
      <c r="B610" s="227"/>
      <c r="C610" s="227"/>
      <c r="D610" s="227"/>
      <c r="E610" s="227"/>
      <c r="F610" s="227"/>
      <c r="G610" s="227"/>
      <c r="H610" s="227"/>
      <c r="I610" s="227"/>
      <c r="J610" s="227"/>
      <c r="K610" s="227"/>
      <c r="L610" s="227"/>
      <c r="M610" s="227"/>
      <c r="N610" s="227"/>
      <c r="O610" s="227"/>
      <c r="P610" s="227"/>
      <c r="Q610" s="227"/>
      <c r="R610" s="227"/>
      <c r="S610" s="227"/>
      <c r="T610" s="227"/>
      <c r="U610" s="227"/>
      <c r="V610" s="227"/>
      <c r="W610" s="227"/>
      <c r="X610" s="227"/>
      <c r="Y610" s="227"/>
      <c r="Z610" s="227"/>
      <c r="AA610" s="227"/>
      <c r="AB610" s="227"/>
      <c r="AC610" s="227"/>
      <c r="AD610" s="227"/>
      <c r="AE610" s="227"/>
    </row>
    <row r="611" hidden="1">
      <c r="A611" s="227"/>
      <c r="B611" s="227"/>
      <c r="C611" s="227"/>
      <c r="D611" s="227"/>
      <c r="E611" s="227"/>
      <c r="F611" s="227"/>
      <c r="G611" s="227"/>
      <c r="H611" s="227"/>
      <c r="I611" s="227"/>
      <c r="J611" s="227"/>
      <c r="K611" s="227"/>
      <c r="L611" s="227"/>
      <c r="M611" s="227"/>
      <c r="N611" s="227"/>
      <c r="O611" s="227"/>
      <c r="P611" s="227"/>
      <c r="Q611" s="227"/>
      <c r="R611" s="227"/>
      <c r="S611" s="227"/>
      <c r="T611" s="227"/>
      <c r="U611" s="227"/>
      <c r="V611" s="227"/>
      <c r="W611" s="227"/>
      <c r="X611" s="227"/>
      <c r="Y611" s="227"/>
      <c r="Z611" s="227"/>
      <c r="AA611" s="227"/>
      <c r="AB611" s="227"/>
      <c r="AC611" s="227"/>
      <c r="AD611" s="227"/>
      <c r="AE611" s="227"/>
    </row>
    <row r="612" hidden="1">
      <c r="A612" s="227"/>
      <c r="B612" s="227"/>
      <c r="C612" s="227"/>
      <c r="D612" s="227"/>
      <c r="E612" s="227"/>
      <c r="F612" s="227"/>
      <c r="G612" s="227"/>
      <c r="H612" s="227"/>
      <c r="I612" s="227"/>
      <c r="J612" s="227"/>
      <c r="K612" s="227"/>
      <c r="L612" s="227"/>
      <c r="M612" s="227"/>
      <c r="N612" s="227"/>
      <c r="O612" s="227"/>
      <c r="P612" s="227"/>
      <c r="Q612" s="227"/>
      <c r="R612" s="227"/>
      <c r="S612" s="227"/>
      <c r="T612" s="227"/>
      <c r="U612" s="227"/>
      <c r="V612" s="227"/>
      <c r="W612" s="227"/>
      <c r="X612" s="227"/>
      <c r="Y612" s="227"/>
      <c r="Z612" s="227"/>
      <c r="AA612" s="227"/>
      <c r="AB612" s="227"/>
      <c r="AC612" s="227"/>
      <c r="AD612" s="227"/>
      <c r="AE612" s="227"/>
    </row>
    <row r="613" hidden="1">
      <c r="A613" s="227"/>
      <c r="B613" s="227"/>
      <c r="C613" s="227"/>
      <c r="D613" s="227"/>
      <c r="E613" s="227"/>
      <c r="F613" s="227"/>
      <c r="G613" s="227"/>
      <c r="H613" s="227"/>
      <c r="I613" s="227"/>
      <c r="J613" s="227"/>
      <c r="K613" s="227"/>
      <c r="L613" s="227"/>
      <c r="M613" s="227"/>
      <c r="N613" s="227"/>
      <c r="O613" s="227"/>
      <c r="P613" s="227"/>
      <c r="Q613" s="227"/>
      <c r="R613" s="227"/>
      <c r="S613" s="227"/>
      <c r="T613" s="227"/>
      <c r="U613" s="227"/>
      <c r="V613" s="227"/>
      <c r="W613" s="227"/>
      <c r="X613" s="227"/>
      <c r="Y613" s="227"/>
      <c r="Z613" s="227"/>
      <c r="AA613" s="227"/>
      <c r="AB613" s="227"/>
      <c r="AC613" s="227"/>
      <c r="AD613" s="227"/>
      <c r="AE613" s="227"/>
    </row>
    <row r="614" hidden="1">
      <c r="A614" s="227"/>
      <c r="B614" s="227"/>
      <c r="C614" s="227"/>
      <c r="D614" s="227"/>
      <c r="E614" s="227"/>
      <c r="F614" s="227"/>
      <c r="G614" s="227"/>
      <c r="H614" s="227"/>
      <c r="I614" s="227"/>
      <c r="J614" s="227"/>
      <c r="K614" s="227"/>
      <c r="L614" s="227"/>
      <c r="M614" s="227"/>
      <c r="N614" s="227"/>
      <c r="O614" s="227"/>
      <c r="P614" s="227"/>
      <c r="Q614" s="227"/>
      <c r="R614" s="227"/>
      <c r="S614" s="227"/>
      <c r="T614" s="227"/>
      <c r="U614" s="227"/>
      <c r="V614" s="227"/>
      <c r="W614" s="227"/>
      <c r="X614" s="227"/>
      <c r="Y614" s="227"/>
      <c r="Z614" s="227"/>
      <c r="AA614" s="227"/>
      <c r="AB614" s="227"/>
      <c r="AC614" s="227"/>
      <c r="AD614" s="227"/>
      <c r="AE614" s="227"/>
    </row>
    <row r="615" hidden="1">
      <c r="A615" s="227"/>
      <c r="B615" s="227"/>
      <c r="C615" s="227"/>
      <c r="D615" s="227"/>
      <c r="E615" s="227"/>
      <c r="F615" s="227"/>
      <c r="G615" s="227"/>
      <c r="H615" s="227"/>
      <c r="I615" s="227"/>
      <c r="J615" s="227"/>
      <c r="K615" s="227"/>
      <c r="L615" s="227"/>
      <c r="M615" s="227"/>
      <c r="N615" s="227"/>
      <c r="O615" s="227"/>
      <c r="P615" s="227"/>
      <c r="Q615" s="227"/>
      <c r="R615" s="227"/>
      <c r="S615" s="227"/>
      <c r="T615" s="227"/>
      <c r="U615" s="227"/>
      <c r="V615" s="227"/>
      <c r="W615" s="227"/>
      <c r="X615" s="227"/>
      <c r="Y615" s="227"/>
      <c r="Z615" s="227"/>
      <c r="AA615" s="227"/>
      <c r="AB615" s="227"/>
      <c r="AC615" s="227"/>
      <c r="AD615" s="227"/>
      <c r="AE615" s="227"/>
    </row>
    <row r="616" hidden="1">
      <c r="A616" s="227"/>
      <c r="B616" s="227"/>
      <c r="C616" s="227"/>
      <c r="D616" s="227"/>
      <c r="E616" s="227"/>
      <c r="F616" s="227"/>
      <c r="G616" s="227"/>
      <c r="H616" s="227"/>
      <c r="I616" s="227"/>
      <c r="J616" s="227"/>
      <c r="K616" s="227"/>
      <c r="L616" s="227"/>
      <c r="M616" s="227"/>
      <c r="N616" s="227"/>
      <c r="O616" s="227"/>
      <c r="P616" s="227"/>
      <c r="Q616" s="227"/>
      <c r="R616" s="227"/>
      <c r="S616" s="227"/>
      <c r="T616" s="227"/>
      <c r="U616" s="227"/>
      <c r="V616" s="227"/>
      <c r="W616" s="227"/>
      <c r="X616" s="227"/>
      <c r="Y616" s="227"/>
      <c r="Z616" s="227"/>
      <c r="AA616" s="227"/>
      <c r="AB616" s="227"/>
      <c r="AC616" s="227"/>
      <c r="AD616" s="227"/>
      <c r="AE616" s="227"/>
    </row>
    <row r="617" hidden="1">
      <c r="A617" s="227"/>
      <c r="B617" s="227"/>
      <c r="C617" s="227"/>
      <c r="D617" s="227"/>
      <c r="E617" s="227"/>
      <c r="F617" s="227"/>
      <c r="G617" s="227"/>
      <c r="H617" s="227"/>
      <c r="I617" s="227"/>
      <c r="J617" s="227"/>
      <c r="K617" s="227"/>
      <c r="L617" s="227"/>
      <c r="M617" s="227"/>
      <c r="N617" s="227"/>
      <c r="O617" s="227"/>
      <c r="P617" s="227"/>
      <c r="Q617" s="227"/>
      <c r="R617" s="227"/>
      <c r="S617" s="227"/>
      <c r="T617" s="227"/>
      <c r="U617" s="227"/>
      <c r="V617" s="227"/>
      <c r="W617" s="227"/>
      <c r="X617" s="227"/>
      <c r="Y617" s="227"/>
      <c r="Z617" s="227"/>
      <c r="AA617" s="227"/>
      <c r="AB617" s="227"/>
      <c r="AC617" s="227"/>
      <c r="AD617" s="227"/>
      <c r="AE617" s="227"/>
    </row>
    <row r="618" hidden="1">
      <c r="A618" s="227"/>
      <c r="B618" s="227"/>
      <c r="C618" s="227"/>
      <c r="D618" s="227"/>
      <c r="E618" s="227"/>
      <c r="F618" s="227"/>
      <c r="G618" s="227"/>
      <c r="H618" s="227"/>
      <c r="I618" s="227"/>
      <c r="J618" s="227"/>
      <c r="K618" s="227"/>
      <c r="L618" s="227"/>
      <c r="M618" s="227"/>
      <c r="N618" s="227"/>
      <c r="O618" s="227"/>
      <c r="P618" s="227"/>
      <c r="Q618" s="227"/>
      <c r="R618" s="227"/>
      <c r="S618" s="227"/>
      <c r="T618" s="227"/>
      <c r="U618" s="227"/>
      <c r="V618" s="227"/>
      <c r="W618" s="227"/>
      <c r="X618" s="227"/>
      <c r="Y618" s="227"/>
      <c r="Z618" s="227"/>
      <c r="AA618" s="227"/>
      <c r="AB618" s="227"/>
      <c r="AC618" s="227"/>
      <c r="AD618" s="227"/>
      <c r="AE618" s="227"/>
    </row>
    <row r="619" hidden="1">
      <c r="A619" s="227"/>
      <c r="B619" s="227"/>
      <c r="C619" s="227"/>
      <c r="D619" s="227"/>
      <c r="E619" s="227"/>
      <c r="F619" s="227"/>
      <c r="G619" s="227"/>
      <c r="H619" s="227"/>
      <c r="I619" s="227"/>
      <c r="J619" s="227"/>
      <c r="K619" s="227"/>
      <c r="L619" s="227"/>
      <c r="M619" s="227"/>
      <c r="N619" s="227"/>
      <c r="O619" s="227"/>
      <c r="P619" s="227"/>
      <c r="Q619" s="227"/>
      <c r="R619" s="227"/>
      <c r="S619" s="227"/>
      <c r="T619" s="227"/>
      <c r="U619" s="227"/>
      <c r="V619" s="227"/>
      <c r="W619" s="227"/>
      <c r="X619" s="227"/>
      <c r="Y619" s="227"/>
      <c r="Z619" s="227"/>
      <c r="AA619" s="227"/>
      <c r="AB619" s="227"/>
      <c r="AC619" s="227"/>
      <c r="AD619" s="227"/>
      <c r="AE619" s="227"/>
    </row>
    <row r="620" hidden="1">
      <c r="A620" s="227"/>
      <c r="B620" s="227"/>
      <c r="C620" s="227"/>
      <c r="D620" s="227"/>
      <c r="E620" s="227"/>
      <c r="F620" s="227"/>
      <c r="G620" s="227"/>
      <c r="H620" s="227"/>
      <c r="I620" s="227"/>
      <c r="J620" s="227"/>
      <c r="K620" s="227"/>
      <c r="L620" s="227"/>
      <c r="M620" s="227"/>
      <c r="N620" s="227"/>
      <c r="O620" s="227"/>
      <c r="P620" s="227"/>
      <c r="Q620" s="227"/>
      <c r="R620" s="227"/>
      <c r="S620" s="227"/>
      <c r="T620" s="227"/>
      <c r="U620" s="227"/>
      <c r="V620" s="227"/>
      <c r="W620" s="227"/>
      <c r="X620" s="227"/>
      <c r="Y620" s="227"/>
      <c r="Z620" s="227"/>
      <c r="AA620" s="227"/>
      <c r="AB620" s="227"/>
      <c r="AC620" s="227"/>
      <c r="AD620" s="227"/>
      <c r="AE620" s="227"/>
    </row>
    <row r="621" hidden="1">
      <c r="A621" s="227"/>
      <c r="B621" s="227"/>
      <c r="C621" s="227"/>
      <c r="D621" s="227"/>
      <c r="E621" s="227"/>
      <c r="F621" s="227"/>
      <c r="G621" s="227"/>
      <c r="H621" s="227"/>
      <c r="I621" s="227"/>
      <c r="J621" s="227"/>
      <c r="K621" s="227"/>
      <c r="L621" s="227"/>
      <c r="M621" s="227"/>
      <c r="N621" s="227"/>
      <c r="O621" s="227"/>
      <c r="P621" s="227"/>
      <c r="Q621" s="227"/>
      <c r="R621" s="227"/>
      <c r="S621" s="227"/>
      <c r="T621" s="227"/>
      <c r="U621" s="227"/>
      <c r="V621" s="227"/>
      <c r="W621" s="227"/>
      <c r="X621" s="227"/>
      <c r="Y621" s="227"/>
      <c r="Z621" s="227"/>
      <c r="AA621" s="227"/>
      <c r="AB621" s="227"/>
      <c r="AC621" s="227"/>
      <c r="AD621" s="227"/>
      <c r="AE621" s="227"/>
    </row>
    <row r="622" hidden="1">
      <c r="A622" s="227"/>
      <c r="B622" s="227"/>
      <c r="C622" s="227"/>
      <c r="D622" s="227"/>
      <c r="E622" s="227"/>
      <c r="F622" s="227"/>
      <c r="G622" s="227"/>
      <c r="H622" s="227"/>
      <c r="I622" s="227"/>
      <c r="J622" s="227"/>
      <c r="K622" s="227"/>
      <c r="L622" s="227"/>
      <c r="M622" s="227"/>
      <c r="N622" s="227"/>
      <c r="O622" s="227"/>
      <c r="P622" s="227"/>
      <c r="Q622" s="227"/>
      <c r="R622" s="227"/>
      <c r="S622" s="227"/>
      <c r="T622" s="227"/>
      <c r="U622" s="227"/>
      <c r="V622" s="227"/>
      <c r="W622" s="227"/>
      <c r="X622" s="227"/>
      <c r="Y622" s="227"/>
      <c r="Z622" s="227"/>
      <c r="AA622" s="227"/>
      <c r="AB622" s="227"/>
      <c r="AC622" s="227"/>
      <c r="AD622" s="227"/>
      <c r="AE622" s="227"/>
    </row>
    <row r="623" hidden="1">
      <c r="A623" s="227"/>
      <c r="B623" s="227"/>
      <c r="C623" s="227"/>
      <c r="D623" s="227"/>
      <c r="E623" s="227"/>
      <c r="F623" s="227"/>
      <c r="G623" s="227"/>
      <c r="H623" s="227"/>
      <c r="I623" s="227"/>
      <c r="J623" s="227"/>
      <c r="K623" s="227"/>
      <c r="L623" s="227"/>
      <c r="M623" s="227"/>
      <c r="N623" s="227"/>
      <c r="O623" s="227"/>
      <c r="P623" s="227"/>
      <c r="Q623" s="227"/>
      <c r="R623" s="227"/>
      <c r="S623" s="227"/>
      <c r="T623" s="227"/>
      <c r="U623" s="227"/>
      <c r="V623" s="227"/>
      <c r="W623" s="227"/>
      <c r="X623" s="227"/>
      <c r="Y623" s="227"/>
      <c r="Z623" s="227"/>
      <c r="AA623" s="227"/>
      <c r="AB623" s="227"/>
      <c r="AC623" s="227"/>
      <c r="AD623" s="227"/>
      <c r="AE623" s="227"/>
    </row>
    <row r="624" hidden="1">
      <c r="A624" s="227"/>
      <c r="B624" s="227"/>
      <c r="C624" s="227"/>
      <c r="D624" s="227"/>
      <c r="E624" s="227"/>
      <c r="F624" s="227"/>
      <c r="G624" s="227"/>
      <c r="H624" s="227"/>
      <c r="I624" s="227"/>
      <c r="J624" s="227"/>
      <c r="K624" s="227"/>
      <c r="L624" s="227"/>
      <c r="M624" s="227"/>
      <c r="N624" s="227"/>
      <c r="O624" s="227"/>
      <c r="P624" s="227"/>
      <c r="Q624" s="227"/>
      <c r="R624" s="227"/>
      <c r="S624" s="227"/>
      <c r="T624" s="227"/>
      <c r="U624" s="227"/>
      <c r="V624" s="227"/>
      <c r="W624" s="227"/>
      <c r="X624" s="227"/>
      <c r="Y624" s="227"/>
      <c r="Z624" s="227"/>
      <c r="AA624" s="227"/>
      <c r="AB624" s="227"/>
      <c r="AC624" s="227"/>
      <c r="AD624" s="227"/>
      <c r="AE624" s="227"/>
    </row>
    <row r="625" hidden="1">
      <c r="A625" s="227"/>
      <c r="B625" s="227"/>
      <c r="C625" s="227"/>
      <c r="D625" s="227"/>
      <c r="E625" s="227"/>
      <c r="F625" s="227"/>
      <c r="G625" s="227"/>
      <c r="H625" s="227"/>
      <c r="I625" s="227"/>
      <c r="J625" s="227"/>
      <c r="K625" s="227"/>
      <c r="L625" s="227"/>
      <c r="M625" s="227"/>
      <c r="N625" s="227"/>
      <c r="O625" s="227"/>
      <c r="P625" s="227"/>
      <c r="Q625" s="227"/>
      <c r="R625" s="227"/>
      <c r="S625" s="227"/>
      <c r="T625" s="227"/>
      <c r="U625" s="227"/>
      <c r="V625" s="227"/>
      <c r="W625" s="227"/>
      <c r="X625" s="227"/>
      <c r="Y625" s="227"/>
      <c r="Z625" s="227"/>
      <c r="AA625" s="227"/>
      <c r="AB625" s="227"/>
      <c r="AC625" s="227"/>
      <c r="AD625" s="227"/>
      <c r="AE625" s="227"/>
    </row>
    <row r="626" hidden="1">
      <c r="A626" s="227"/>
      <c r="B626" s="227"/>
      <c r="C626" s="227"/>
      <c r="D626" s="227"/>
      <c r="E626" s="227"/>
      <c r="F626" s="227"/>
      <c r="G626" s="227"/>
      <c r="H626" s="227"/>
      <c r="I626" s="227"/>
      <c r="J626" s="227"/>
      <c r="K626" s="227"/>
      <c r="L626" s="227"/>
      <c r="M626" s="227"/>
      <c r="N626" s="227"/>
      <c r="O626" s="227"/>
      <c r="P626" s="227"/>
      <c r="Q626" s="227"/>
      <c r="R626" s="227"/>
      <c r="S626" s="227"/>
      <c r="T626" s="227"/>
      <c r="U626" s="227"/>
      <c r="V626" s="227"/>
      <c r="W626" s="227"/>
      <c r="X626" s="227"/>
      <c r="Y626" s="227"/>
      <c r="Z626" s="227"/>
      <c r="AA626" s="227"/>
      <c r="AB626" s="227"/>
      <c r="AC626" s="227"/>
      <c r="AD626" s="227"/>
      <c r="AE626" s="227"/>
    </row>
    <row r="627" hidden="1">
      <c r="A627" s="227"/>
      <c r="B627" s="227"/>
      <c r="C627" s="227"/>
      <c r="D627" s="227"/>
      <c r="E627" s="227"/>
      <c r="F627" s="227"/>
      <c r="G627" s="227"/>
      <c r="H627" s="227"/>
      <c r="I627" s="227"/>
      <c r="J627" s="227"/>
      <c r="K627" s="227"/>
      <c r="L627" s="227"/>
      <c r="M627" s="227"/>
      <c r="N627" s="227"/>
      <c r="O627" s="227"/>
      <c r="P627" s="227"/>
      <c r="Q627" s="227"/>
      <c r="R627" s="227"/>
      <c r="S627" s="227"/>
      <c r="T627" s="227"/>
      <c r="U627" s="227"/>
      <c r="V627" s="227"/>
      <c r="W627" s="227"/>
      <c r="X627" s="227"/>
      <c r="Y627" s="227"/>
      <c r="Z627" s="227"/>
      <c r="AA627" s="227"/>
      <c r="AB627" s="227"/>
      <c r="AC627" s="227"/>
      <c r="AD627" s="227"/>
      <c r="AE627" s="227"/>
    </row>
    <row r="628" hidden="1">
      <c r="A628" s="227"/>
      <c r="B628" s="227"/>
      <c r="C628" s="227"/>
      <c r="D628" s="227"/>
      <c r="E628" s="227"/>
      <c r="F628" s="227"/>
      <c r="G628" s="227"/>
      <c r="H628" s="227"/>
      <c r="I628" s="227"/>
      <c r="J628" s="227"/>
      <c r="K628" s="227"/>
      <c r="L628" s="227"/>
      <c r="M628" s="227"/>
      <c r="N628" s="227"/>
      <c r="O628" s="227"/>
      <c r="P628" s="227"/>
      <c r="Q628" s="227"/>
      <c r="R628" s="227"/>
      <c r="S628" s="227"/>
      <c r="T628" s="227"/>
      <c r="U628" s="227"/>
      <c r="V628" s="227"/>
      <c r="W628" s="227"/>
      <c r="X628" s="227"/>
      <c r="Y628" s="227"/>
      <c r="Z628" s="227"/>
      <c r="AA628" s="227"/>
      <c r="AB628" s="227"/>
      <c r="AC628" s="227"/>
      <c r="AD628" s="227"/>
      <c r="AE628" s="227"/>
    </row>
    <row r="629" hidden="1">
      <c r="A629" s="227"/>
      <c r="B629" s="227"/>
      <c r="C629" s="227"/>
      <c r="D629" s="227"/>
      <c r="E629" s="227"/>
      <c r="F629" s="227"/>
      <c r="G629" s="227"/>
      <c r="H629" s="227"/>
      <c r="I629" s="227"/>
      <c r="J629" s="227"/>
      <c r="K629" s="227"/>
      <c r="L629" s="227"/>
      <c r="M629" s="227"/>
      <c r="N629" s="227"/>
      <c r="O629" s="227"/>
      <c r="P629" s="227"/>
      <c r="Q629" s="227"/>
      <c r="R629" s="227"/>
      <c r="S629" s="227"/>
      <c r="T629" s="227"/>
      <c r="U629" s="227"/>
      <c r="V629" s="227"/>
      <c r="W629" s="227"/>
      <c r="X629" s="227"/>
      <c r="Y629" s="227"/>
      <c r="Z629" s="227"/>
      <c r="AA629" s="227"/>
      <c r="AB629" s="227"/>
      <c r="AC629" s="227"/>
      <c r="AD629" s="227"/>
      <c r="AE629" s="227"/>
    </row>
    <row r="630" hidden="1">
      <c r="A630" s="227"/>
      <c r="B630" s="227"/>
      <c r="C630" s="227"/>
      <c r="D630" s="227"/>
      <c r="E630" s="227"/>
      <c r="F630" s="227"/>
      <c r="G630" s="227"/>
      <c r="H630" s="227"/>
      <c r="I630" s="227"/>
      <c r="J630" s="227"/>
      <c r="K630" s="227"/>
      <c r="L630" s="227"/>
      <c r="M630" s="227"/>
      <c r="N630" s="227"/>
      <c r="O630" s="227"/>
      <c r="P630" s="227"/>
      <c r="Q630" s="227"/>
      <c r="R630" s="227"/>
      <c r="S630" s="227"/>
      <c r="T630" s="227"/>
      <c r="U630" s="227"/>
      <c r="V630" s="227"/>
      <c r="W630" s="227"/>
      <c r="X630" s="227"/>
      <c r="Y630" s="227"/>
      <c r="Z630" s="227"/>
      <c r="AA630" s="227"/>
      <c r="AB630" s="227"/>
      <c r="AC630" s="227"/>
      <c r="AD630" s="227"/>
      <c r="AE630" s="227"/>
    </row>
    <row r="631" hidden="1">
      <c r="A631" s="227"/>
      <c r="B631" s="227"/>
      <c r="C631" s="227"/>
      <c r="D631" s="227"/>
      <c r="E631" s="227"/>
      <c r="F631" s="227"/>
      <c r="G631" s="227"/>
      <c r="H631" s="227"/>
      <c r="I631" s="227"/>
      <c r="J631" s="227"/>
      <c r="K631" s="227"/>
      <c r="L631" s="227"/>
      <c r="M631" s="227"/>
      <c r="N631" s="227"/>
      <c r="O631" s="227"/>
      <c r="P631" s="227"/>
      <c r="Q631" s="227"/>
      <c r="R631" s="227"/>
      <c r="S631" s="227"/>
      <c r="T631" s="227"/>
      <c r="U631" s="227"/>
      <c r="V631" s="227"/>
      <c r="W631" s="227"/>
      <c r="X631" s="227"/>
      <c r="Y631" s="227"/>
      <c r="Z631" s="227"/>
      <c r="AA631" s="227"/>
      <c r="AB631" s="227"/>
      <c r="AC631" s="227"/>
      <c r="AD631" s="227"/>
      <c r="AE631" s="227"/>
    </row>
    <row r="632" hidden="1">
      <c r="A632" s="227"/>
      <c r="B632" s="227"/>
      <c r="C632" s="227"/>
      <c r="D632" s="227"/>
      <c r="E632" s="227"/>
      <c r="F632" s="227"/>
      <c r="G632" s="227"/>
      <c r="H632" s="227"/>
      <c r="I632" s="227"/>
      <c r="J632" s="227"/>
      <c r="K632" s="227"/>
      <c r="L632" s="227"/>
      <c r="M632" s="227"/>
      <c r="N632" s="227"/>
      <c r="O632" s="227"/>
      <c r="P632" s="227"/>
      <c r="Q632" s="227"/>
      <c r="R632" s="227"/>
      <c r="S632" s="227"/>
      <c r="T632" s="227"/>
      <c r="U632" s="227"/>
      <c r="V632" s="227"/>
      <c r="W632" s="227"/>
      <c r="X632" s="227"/>
      <c r="Y632" s="227"/>
      <c r="Z632" s="227"/>
      <c r="AA632" s="227"/>
      <c r="AB632" s="227"/>
      <c r="AC632" s="227"/>
      <c r="AD632" s="227"/>
      <c r="AE632" s="227"/>
    </row>
    <row r="633" hidden="1">
      <c r="A633" s="227"/>
      <c r="B633" s="227"/>
      <c r="C633" s="227"/>
      <c r="D633" s="227"/>
      <c r="E633" s="227"/>
      <c r="F633" s="227"/>
      <c r="G633" s="227"/>
      <c r="H633" s="227"/>
      <c r="I633" s="227"/>
      <c r="J633" s="227"/>
      <c r="K633" s="227"/>
      <c r="L633" s="227"/>
      <c r="M633" s="227"/>
      <c r="N633" s="227"/>
      <c r="O633" s="227"/>
      <c r="P633" s="227"/>
      <c r="Q633" s="227"/>
      <c r="R633" s="227"/>
      <c r="S633" s="227"/>
      <c r="T633" s="227"/>
      <c r="U633" s="227"/>
      <c r="V633" s="227"/>
      <c r="W633" s="227"/>
      <c r="X633" s="227"/>
      <c r="Y633" s="227"/>
      <c r="Z633" s="227"/>
      <c r="AA633" s="227"/>
      <c r="AB633" s="227"/>
      <c r="AC633" s="227"/>
      <c r="AD633" s="227"/>
      <c r="AE633" s="227"/>
    </row>
    <row r="634" hidden="1">
      <c r="A634" s="227"/>
      <c r="B634" s="227"/>
      <c r="C634" s="227"/>
      <c r="D634" s="227"/>
      <c r="E634" s="227"/>
      <c r="F634" s="227"/>
      <c r="G634" s="227"/>
      <c r="H634" s="227"/>
      <c r="I634" s="227"/>
      <c r="J634" s="227"/>
      <c r="K634" s="227"/>
      <c r="L634" s="227"/>
      <c r="M634" s="227"/>
      <c r="N634" s="227"/>
      <c r="O634" s="227"/>
      <c r="P634" s="227"/>
      <c r="Q634" s="227"/>
      <c r="R634" s="227"/>
      <c r="S634" s="227"/>
      <c r="T634" s="227"/>
      <c r="U634" s="227"/>
      <c r="V634" s="227"/>
      <c r="W634" s="227"/>
      <c r="X634" s="227"/>
      <c r="Y634" s="227"/>
      <c r="Z634" s="227"/>
      <c r="AA634" s="227"/>
      <c r="AB634" s="227"/>
      <c r="AC634" s="227"/>
      <c r="AD634" s="227"/>
      <c r="AE634" s="227"/>
    </row>
    <row r="635" hidden="1">
      <c r="A635" s="227"/>
      <c r="B635" s="227"/>
      <c r="C635" s="227"/>
      <c r="D635" s="227"/>
      <c r="E635" s="227"/>
      <c r="F635" s="227"/>
      <c r="G635" s="227"/>
      <c r="H635" s="227"/>
      <c r="I635" s="227"/>
      <c r="J635" s="227"/>
      <c r="K635" s="227"/>
      <c r="L635" s="227"/>
      <c r="M635" s="227"/>
      <c r="N635" s="227"/>
      <c r="O635" s="227"/>
      <c r="P635" s="227"/>
      <c r="Q635" s="227"/>
      <c r="R635" s="227"/>
      <c r="S635" s="227"/>
      <c r="T635" s="227"/>
      <c r="U635" s="227"/>
      <c r="V635" s="227"/>
      <c r="W635" s="227"/>
      <c r="X635" s="227"/>
      <c r="Y635" s="227"/>
      <c r="Z635" s="227"/>
      <c r="AA635" s="227"/>
      <c r="AB635" s="227"/>
      <c r="AC635" s="227"/>
      <c r="AD635" s="227"/>
      <c r="AE635" s="227"/>
    </row>
    <row r="636" hidden="1">
      <c r="A636" s="227"/>
      <c r="B636" s="227"/>
      <c r="C636" s="227"/>
      <c r="D636" s="227"/>
      <c r="E636" s="227"/>
      <c r="F636" s="227"/>
      <c r="G636" s="227"/>
      <c r="H636" s="227"/>
      <c r="I636" s="227"/>
      <c r="J636" s="227"/>
      <c r="K636" s="227"/>
      <c r="L636" s="227"/>
      <c r="M636" s="227"/>
      <c r="N636" s="227"/>
      <c r="O636" s="227"/>
      <c r="P636" s="227"/>
      <c r="Q636" s="227"/>
      <c r="R636" s="227"/>
      <c r="S636" s="227"/>
      <c r="T636" s="227"/>
      <c r="U636" s="227"/>
      <c r="V636" s="227"/>
      <c r="W636" s="227"/>
      <c r="X636" s="227"/>
      <c r="Y636" s="227"/>
      <c r="Z636" s="227"/>
      <c r="AA636" s="227"/>
      <c r="AB636" s="227"/>
      <c r="AC636" s="227"/>
      <c r="AD636" s="227"/>
      <c r="AE636" s="227"/>
    </row>
    <row r="637" hidden="1">
      <c r="A637" s="227"/>
      <c r="B637" s="227"/>
      <c r="C637" s="227"/>
      <c r="D637" s="227"/>
      <c r="E637" s="227"/>
      <c r="F637" s="227"/>
      <c r="G637" s="227"/>
      <c r="H637" s="227"/>
      <c r="I637" s="227"/>
      <c r="J637" s="227"/>
      <c r="K637" s="227"/>
      <c r="L637" s="227"/>
      <c r="M637" s="227"/>
      <c r="N637" s="227"/>
      <c r="O637" s="227"/>
      <c r="P637" s="227"/>
      <c r="Q637" s="227"/>
      <c r="R637" s="227"/>
      <c r="S637" s="227"/>
      <c r="T637" s="227"/>
      <c r="U637" s="227"/>
      <c r="V637" s="227"/>
      <c r="W637" s="227"/>
      <c r="X637" s="227"/>
      <c r="Y637" s="227"/>
      <c r="Z637" s="227"/>
      <c r="AA637" s="227"/>
      <c r="AB637" s="227"/>
      <c r="AC637" s="227"/>
      <c r="AD637" s="227"/>
      <c r="AE637" s="227"/>
    </row>
    <row r="638" hidden="1">
      <c r="A638" s="227"/>
      <c r="B638" s="227"/>
      <c r="C638" s="227"/>
      <c r="D638" s="227"/>
      <c r="E638" s="227"/>
      <c r="F638" s="227"/>
      <c r="G638" s="227"/>
      <c r="H638" s="227"/>
      <c r="I638" s="227"/>
      <c r="J638" s="227"/>
      <c r="K638" s="227"/>
      <c r="L638" s="227"/>
      <c r="M638" s="227"/>
      <c r="N638" s="227"/>
      <c r="O638" s="227"/>
      <c r="P638" s="227"/>
      <c r="Q638" s="227"/>
      <c r="R638" s="227"/>
      <c r="S638" s="227"/>
      <c r="T638" s="227"/>
      <c r="U638" s="227"/>
      <c r="V638" s="227"/>
      <c r="W638" s="227"/>
      <c r="X638" s="227"/>
      <c r="Y638" s="227"/>
      <c r="Z638" s="227"/>
      <c r="AA638" s="227"/>
      <c r="AB638" s="227"/>
      <c r="AC638" s="227"/>
      <c r="AD638" s="227"/>
      <c r="AE638" s="227"/>
    </row>
    <row r="639" hidden="1">
      <c r="A639" s="227"/>
      <c r="B639" s="227"/>
      <c r="C639" s="227"/>
      <c r="D639" s="227"/>
      <c r="E639" s="227"/>
      <c r="F639" s="227"/>
      <c r="G639" s="227"/>
      <c r="H639" s="227"/>
      <c r="I639" s="227"/>
      <c r="J639" s="227"/>
      <c r="K639" s="227"/>
      <c r="L639" s="227"/>
      <c r="M639" s="227"/>
      <c r="N639" s="227"/>
      <c r="O639" s="227"/>
      <c r="P639" s="227"/>
      <c r="Q639" s="227"/>
      <c r="R639" s="227"/>
      <c r="S639" s="227"/>
      <c r="T639" s="227"/>
      <c r="U639" s="227"/>
      <c r="V639" s="227"/>
      <c r="W639" s="227"/>
      <c r="X639" s="227"/>
      <c r="Y639" s="227"/>
      <c r="Z639" s="227"/>
      <c r="AA639" s="227"/>
      <c r="AB639" s="227"/>
      <c r="AC639" s="227"/>
      <c r="AD639" s="227"/>
      <c r="AE639" s="227"/>
    </row>
    <row r="640" hidden="1">
      <c r="A640" s="227"/>
      <c r="B640" s="227"/>
      <c r="C640" s="227"/>
      <c r="D640" s="227"/>
      <c r="E640" s="227"/>
      <c r="F640" s="227"/>
      <c r="G640" s="227"/>
      <c r="H640" s="227"/>
      <c r="I640" s="227"/>
      <c r="J640" s="227"/>
      <c r="K640" s="227"/>
      <c r="L640" s="227"/>
      <c r="M640" s="227"/>
      <c r="N640" s="227"/>
      <c r="O640" s="227"/>
      <c r="P640" s="227"/>
      <c r="Q640" s="227"/>
      <c r="R640" s="227"/>
      <c r="S640" s="227"/>
      <c r="T640" s="227"/>
      <c r="U640" s="227"/>
      <c r="V640" s="227"/>
      <c r="W640" s="227"/>
      <c r="X640" s="227"/>
      <c r="Y640" s="227"/>
      <c r="Z640" s="227"/>
      <c r="AA640" s="227"/>
      <c r="AB640" s="227"/>
      <c r="AC640" s="227"/>
      <c r="AD640" s="227"/>
      <c r="AE640" s="227"/>
    </row>
    <row r="641" hidden="1">
      <c r="A641" s="227"/>
      <c r="B641" s="227"/>
      <c r="C641" s="227"/>
      <c r="D641" s="227"/>
      <c r="E641" s="227"/>
      <c r="F641" s="227"/>
      <c r="G641" s="227"/>
      <c r="H641" s="227"/>
      <c r="I641" s="227"/>
      <c r="J641" s="227"/>
      <c r="K641" s="227"/>
      <c r="L641" s="227"/>
      <c r="M641" s="227"/>
      <c r="N641" s="227"/>
      <c r="O641" s="227"/>
      <c r="P641" s="227"/>
      <c r="Q641" s="227"/>
      <c r="R641" s="227"/>
      <c r="S641" s="227"/>
      <c r="T641" s="227"/>
      <c r="U641" s="227"/>
      <c r="V641" s="227"/>
      <c r="W641" s="227"/>
      <c r="X641" s="227"/>
      <c r="Y641" s="227"/>
      <c r="Z641" s="227"/>
      <c r="AA641" s="227"/>
      <c r="AB641" s="227"/>
      <c r="AC641" s="227"/>
      <c r="AD641" s="227"/>
      <c r="AE641" s="227"/>
    </row>
    <row r="642" hidden="1">
      <c r="A642" s="227"/>
      <c r="B642" s="227"/>
      <c r="C642" s="227"/>
      <c r="D642" s="227"/>
      <c r="E642" s="227"/>
      <c r="F642" s="227"/>
      <c r="G642" s="227"/>
      <c r="H642" s="227"/>
      <c r="I642" s="227"/>
      <c r="J642" s="227"/>
      <c r="K642" s="227"/>
      <c r="L642" s="227"/>
      <c r="M642" s="227"/>
      <c r="N642" s="227"/>
      <c r="O642" s="227"/>
      <c r="P642" s="227"/>
      <c r="Q642" s="227"/>
      <c r="R642" s="227"/>
      <c r="S642" s="227"/>
      <c r="T642" s="227"/>
      <c r="U642" s="227"/>
      <c r="V642" s="227"/>
      <c r="W642" s="227"/>
      <c r="X642" s="227"/>
      <c r="Y642" s="227"/>
      <c r="Z642" s="227"/>
      <c r="AA642" s="227"/>
      <c r="AB642" s="227"/>
      <c r="AC642" s="227"/>
      <c r="AD642" s="227"/>
      <c r="AE642" s="227"/>
    </row>
    <row r="643" hidden="1">
      <c r="A643" s="227"/>
      <c r="B643" s="227"/>
      <c r="C643" s="227"/>
      <c r="D643" s="227"/>
      <c r="E643" s="227"/>
      <c r="F643" s="227"/>
      <c r="G643" s="227"/>
      <c r="H643" s="227"/>
      <c r="I643" s="227"/>
      <c r="J643" s="227"/>
      <c r="K643" s="227"/>
      <c r="L643" s="227"/>
      <c r="M643" s="227"/>
      <c r="N643" s="227"/>
      <c r="O643" s="227"/>
      <c r="P643" s="227"/>
      <c r="Q643" s="227"/>
      <c r="R643" s="227"/>
      <c r="S643" s="227"/>
      <c r="T643" s="227"/>
      <c r="U643" s="227"/>
      <c r="V643" s="227"/>
      <c r="W643" s="227"/>
      <c r="X643" s="227"/>
      <c r="Y643" s="227"/>
      <c r="Z643" s="227"/>
      <c r="AA643" s="227"/>
      <c r="AB643" s="227"/>
      <c r="AC643" s="227"/>
      <c r="AD643" s="227"/>
      <c r="AE643" s="227"/>
    </row>
    <row r="644" hidden="1">
      <c r="A644" s="227"/>
      <c r="B644" s="227"/>
      <c r="C644" s="227"/>
      <c r="D644" s="227"/>
      <c r="E644" s="227"/>
      <c r="F644" s="227"/>
      <c r="G644" s="227"/>
      <c r="H644" s="227"/>
      <c r="I644" s="227"/>
      <c r="J644" s="227"/>
      <c r="K644" s="227"/>
      <c r="L644" s="227"/>
      <c r="M644" s="227"/>
      <c r="N644" s="227"/>
      <c r="O644" s="227"/>
      <c r="P644" s="227"/>
      <c r="Q644" s="227"/>
      <c r="R644" s="227"/>
      <c r="S644" s="227"/>
      <c r="T644" s="227"/>
      <c r="U644" s="227"/>
      <c r="V644" s="227"/>
      <c r="W644" s="227"/>
      <c r="X644" s="227"/>
      <c r="Y644" s="227"/>
      <c r="Z644" s="227"/>
      <c r="AA644" s="227"/>
      <c r="AB644" s="227"/>
      <c r="AC644" s="227"/>
      <c r="AD644" s="227"/>
      <c r="AE644" s="227"/>
    </row>
    <row r="645" hidden="1">
      <c r="A645" s="227"/>
      <c r="B645" s="227"/>
      <c r="C645" s="227"/>
      <c r="D645" s="227"/>
      <c r="E645" s="227"/>
      <c r="F645" s="227"/>
      <c r="G645" s="227"/>
      <c r="H645" s="227"/>
      <c r="I645" s="227"/>
      <c r="J645" s="227"/>
      <c r="K645" s="227"/>
      <c r="L645" s="227"/>
      <c r="M645" s="227"/>
      <c r="N645" s="227"/>
      <c r="O645" s="227"/>
      <c r="P645" s="227"/>
      <c r="Q645" s="227"/>
      <c r="R645" s="227"/>
      <c r="S645" s="227"/>
      <c r="T645" s="227"/>
      <c r="U645" s="227"/>
      <c r="V645" s="227"/>
      <c r="W645" s="227"/>
      <c r="X645" s="227"/>
      <c r="Y645" s="227"/>
      <c r="Z645" s="227"/>
      <c r="AA645" s="227"/>
      <c r="AB645" s="227"/>
      <c r="AC645" s="227"/>
      <c r="AD645" s="227"/>
      <c r="AE645" s="227"/>
    </row>
    <row r="646" hidden="1">
      <c r="A646" s="227"/>
      <c r="B646" s="227"/>
      <c r="C646" s="227"/>
      <c r="D646" s="227"/>
      <c r="E646" s="227"/>
      <c r="F646" s="227"/>
      <c r="G646" s="227"/>
      <c r="H646" s="227"/>
      <c r="I646" s="227"/>
      <c r="J646" s="227"/>
      <c r="K646" s="227"/>
      <c r="L646" s="227"/>
      <c r="M646" s="227"/>
      <c r="N646" s="227"/>
      <c r="O646" s="227"/>
      <c r="P646" s="227"/>
      <c r="Q646" s="227"/>
      <c r="R646" s="227"/>
      <c r="S646" s="227"/>
      <c r="T646" s="227"/>
      <c r="U646" s="227"/>
      <c r="V646" s="227"/>
      <c r="W646" s="227"/>
      <c r="X646" s="227"/>
      <c r="Y646" s="227"/>
      <c r="Z646" s="227"/>
      <c r="AA646" s="227"/>
      <c r="AB646" s="227"/>
      <c r="AC646" s="227"/>
      <c r="AD646" s="227"/>
      <c r="AE646" s="227"/>
    </row>
    <row r="647" hidden="1">
      <c r="A647" s="227"/>
      <c r="B647" s="227"/>
      <c r="C647" s="227"/>
      <c r="D647" s="227"/>
      <c r="E647" s="227"/>
      <c r="F647" s="227"/>
      <c r="G647" s="227"/>
      <c r="H647" s="227"/>
      <c r="I647" s="227"/>
      <c r="J647" s="227"/>
      <c r="K647" s="227"/>
      <c r="L647" s="227"/>
      <c r="M647" s="227"/>
      <c r="N647" s="227"/>
      <c r="O647" s="227"/>
      <c r="P647" s="227"/>
      <c r="Q647" s="227"/>
      <c r="R647" s="227"/>
      <c r="S647" s="227"/>
      <c r="T647" s="227"/>
      <c r="U647" s="227"/>
      <c r="V647" s="227"/>
      <c r="W647" s="227"/>
      <c r="X647" s="227"/>
      <c r="Y647" s="227"/>
      <c r="Z647" s="227"/>
      <c r="AA647" s="227"/>
      <c r="AB647" s="227"/>
      <c r="AC647" s="227"/>
      <c r="AD647" s="227"/>
      <c r="AE647" s="227"/>
    </row>
    <row r="648" hidden="1">
      <c r="A648" s="227"/>
      <c r="B648" s="227"/>
      <c r="C648" s="227"/>
      <c r="D648" s="227"/>
      <c r="E648" s="227"/>
      <c r="F648" s="227"/>
      <c r="G648" s="227"/>
      <c r="H648" s="227"/>
      <c r="I648" s="227"/>
      <c r="J648" s="227"/>
      <c r="K648" s="227"/>
      <c r="L648" s="227"/>
      <c r="M648" s="227"/>
      <c r="N648" s="227"/>
      <c r="O648" s="227"/>
      <c r="P648" s="227"/>
      <c r="Q648" s="227"/>
      <c r="R648" s="227"/>
      <c r="S648" s="227"/>
      <c r="T648" s="227"/>
      <c r="U648" s="227"/>
      <c r="V648" s="227"/>
      <c r="W648" s="227"/>
      <c r="X648" s="227"/>
      <c r="Y648" s="227"/>
      <c r="Z648" s="227"/>
      <c r="AA648" s="227"/>
      <c r="AB648" s="227"/>
      <c r="AC648" s="227"/>
      <c r="AD648" s="227"/>
      <c r="AE648" s="227"/>
    </row>
    <row r="649" hidden="1">
      <c r="A649" s="227"/>
      <c r="B649" s="227"/>
      <c r="C649" s="227"/>
      <c r="D649" s="227"/>
      <c r="E649" s="227"/>
      <c r="F649" s="227"/>
      <c r="G649" s="227"/>
      <c r="H649" s="227"/>
      <c r="I649" s="227"/>
      <c r="J649" s="227"/>
      <c r="K649" s="227"/>
      <c r="L649" s="227"/>
      <c r="M649" s="227"/>
      <c r="N649" s="227"/>
      <c r="O649" s="227"/>
      <c r="P649" s="227"/>
      <c r="Q649" s="227"/>
      <c r="R649" s="227"/>
      <c r="S649" s="227"/>
      <c r="T649" s="227"/>
      <c r="U649" s="227"/>
      <c r="V649" s="227"/>
      <c r="W649" s="227"/>
      <c r="X649" s="227"/>
      <c r="Y649" s="227"/>
      <c r="Z649" s="227"/>
      <c r="AA649" s="227"/>
      <c r="AB649" s="227"/>
      <c r="AC649" s="227"/>
      <c r="AD649" s="227"/>
      <c r="AE649" s="227"/>
    </row>
    <row r="650" hidden="1">
      <c r="A650" s="227"/>
      <c r="B650" s="227"/>
      <c r="C650" s="227"/>
      <c r="D650" s="227"/>
      <c r="E650" s="227"/>
      <c r="F650" s="227"/>
      <c r="G650" s="227"/>
      <c r="H650" s="227"/>
      <c r="I650" s="227"/>
      <c r="J650" s="227"/>
      <c r="K650" s="227"/>
      <c r="L650" s="227"/>
      <c r="M650" s="227"/>
      <c r="N650" s="227"/>
      <c r="O650" s="227"/>
      <c r="P650" s="227"/>
      <c r="Q650" s="227"/>
      <c r="R650" s="227"/>
      <c r="S650" s="227"/>
      <c r="T650" s="227"/>
      <c r="U650" s="227"/>
      <c r="V650" s="227"/>
      <c r="W650" s="227"/>
      <c r="X650" s="227"/>
      <c r="Y650" s="227"/>
      <c r="Z650" s="227"/>
      <c r="AA650" s="227"/>
      <c r="AB650" s="227"/>
      <c r="AC650" s="227"/>
      <c r="AD650" s="227"/>
      <c r="AE650" s="227"/>
    </row>
    <row r="651" hidden="1">
      <c r="A651" s="227"/>
      <c r="B651" s="227"/>
      <c r="C651" s="227"/>
      <c r="D651" s="227"/>
      <c r="E651" s="227"/>
      <c r="F651" s="227"/>
      <c r="G651" s="227"/>
      <c r="H651" s="227"/>
      <c r="I651" s="227"/>
      <c r="J651" s="227"/>
      <c r="K651" s="227"/>
      <c r="L651" s="227"/>
      <c r="M651" s="227"/>
      <c r="N651" s="227"/>
      <c r="O651" s="227"/>
      <c r="P651" s="227"/>
      <c r="Q651" s="227"/>
      <c r="R651" s="227"/>
      <c r="S651" s="227"/>
      <c r="T651" s="227"/>
      <c r="U651" s="227"/>
      <c r="V651" s="227"/>
      <c r="W651" s="227"/>
      <c r="X651" s="227"/>
      <c r="Y651" s="227"/>
      <c r="Z651" s="227"/>
      <c r="AA651" s="227"/>
      <c r="AB651" s="227"/>
      <c r="AC651" s="227"/>
      <c r="AD651" s="227"/>
      <c r="AE651" s="227"/>
    </row>
    <row r="652" hidden="1">
      <c r="A652" s="227"/>
      <c r="B652" s="227"/>
      <c r="C652" s="227"/>
      <c r="D652" s="227"/>
      <c r="E652" s="227"/>
      <c r="F652" s="227"/>
      <c r="G652" s="227"/>
      <c r="H652" s="227"/>
      <c r="I652" s="227"/>
      <c r="J652" s="227"/>
      <c r="K652" s="227"/>
      <c r="L652" s="227"/>
      <c r="M652" s="227"/>
      <c r="N652" s="227"/>
      <c r="O652" s="227"/>
      <c r="P652" s="227"/>
      <c r="Q652" s="227"/>
      <c r="R652" s="227"/>
      <c r="S652" s="227"/>
      <c r="T652" s="227"/>
      <c r="U652" s="227"/>
      <c r="V652" s="227"/>
      <c r="W652" s="227"/>
      <c r="X652" s="227"/>
      <c r="Y652" s="227"/>
      <c r="Z652" s="227"/>
      <c r="AA652" s="227"/>
      <c r="AB652" s="227"/>
      <c r="AC652" s="227"/>
      <c r="AD652" s="227"/>
      <c r="AE652" s="227"/>
    </row>
    <row r="653" hidden="1">
      <c r="A653" s="227"/>
      <c r="B653" s="227"/>
      <c r="C653" s="227"/>
      <c r="D653" s="227"/>
      <c r="E653" s="227"/>
      <c r="F653" s="227"/>
      <c r="G653" s="227"/>
      <c r="H653" s="227"/>
      <c r="I653" s="227"/>
      <c r="J653" s="227"/>
      <c r="K653" s="227"/>
      <c r="L653" s="227"/>
      <c r="M653" s="227"/>
      <c r="N653" s="227"/>
      <c r="O653" s="227"/>
      <c r="P653" s="227"/>
      <c r="Q653" s="227"/>
      <c r="R653" s="227"/>
      <c r="S653" s="227"/>
      <c r="T653" s="227"/>
      <c r="U653" s="227"/>
      <c r="V653" s="227"/>
      <c r="W653" s="227"/>
      <c r="X653" s="227"/>
      <c r="Y653" s="227"/>
      <c r="Z653" s="227"/>
      <c r="AA653" s="227"/>
      <c r="AB653" s="227"/>
      <c r="AC653" s="227"/>
      <c r="AD653" s="227"/>
      <c r="AE653" s="227"/>
    </row>
    <row r="654" hidden="1">
      <c r="A654" s="227"/>
      <c r="B654" s="227"/>
      <c r="C654" s="227"/>
      <c r="D654" s="227"/>
      <c r="E654" s="227"/>
      <c r="F654" s="227"/>
      <c r="G654" s="227"/>
      <c r="H654" s="227"/>
      <c r="I654" s="227"/>
      <c r="J654" s="227"/>
      <c r="K654" s="227"/>
      <c r="L654" s="227"/>
      <c r="M654" s="227"/>
      <c r="N654" s="227"/>
      <c r="O654" s="227"/>
      <c r="P654" s="227"/>
      <c r="Q654" s="227"/>
      <c r="R654" s="227"/>
      <c r="S654" s="227"/>
      <c r="T654" s="227"/>
      <c r="U654" s="227"/>
      <c r="V654" s="227"/>
      <c r="W654" s="227"/>
      <c r="X654" s="227"/>
      <c r="Y654" s="227"/>
      <c r="Z654" s="227"/>
      <c r="AA654" s="227"/>
      <c r="AB654" s="227"/>
      <c r="AC654" s="227"/>
      <c r="AD654" s="227"/>
      <c r="AE654" s="227"/>
    </row>
    <row r="655" hidden="1">
      <c r="A655" s="227"/>
      <c r="B655" s="227"/>
      <c r="C655" s="227"/>
      <c r="D655" s="227"/>
      <c r="E655" s="227"/>
      <c r="F655" s="227"/>
      <c r="G655" s="227"/>
      <c r="H655" s="227"/>
      <c r="I655" s="227"/>
      <c r="J655" s="227"/>
      <c r="K655" s="227"/>
      <c r="L655" s="227"/>
      <c r="M655" s="227"/>
      <c r="N655" s="227"/>
      <c r="O655" s="227"/>
      <c r="P655" s="227"/>
      <c r="Q655" s="227"/>
      <c r="R655" s="227"/>
      <c r="S655" s="227"/>
      <c r="T655" s="227"/>
      <c r="U655" s="227"/>
      <c r="V655" s="227"/>
      <c r="W655" s="227"/>
      <c r="X655" s="227"/>
      <c r="Y655" s="227"/>
      <c r="Z655" s="227"/>
      <c r="AA655" s="227"/>
      <c r="AB655" s="227"/>
      <c r="AC655" s="227"/>
      <c r="AD655" s="227"/>
      <c r="AE655" s="227"/>
    </row>
    <row r="656" hidden="1">
      <c r="A656" s="227"/>
      <c r="B656" s="227"/>
      <c r="C656" s="227"/>
      <c r="D656" s="227"/>
      <c r="E656" s="227"/>
      <c r="F656" s="227"/>
      <c r="G656" s="227"/>
      <c r="H656" s="227"/>
      <c r="I656" s="227"/>
      <c r="J656" s="227"/>
      <c r="K656" s="227"/>
      <c r="L656" s="227"/>
      <c r="M656" s="227"/>
      <c r="N656" s="227"/>
      <c r="O656" s="227"/>
      <c r="P656" s="227"/>
      <c r="Q656" s="227"/>
      <c r="R656" s="227"/>
      <c r="S656" s="227"/>
      <c r="T656" s="227"/>
      <c r="U656" s="227"/>
      <c r="V656" s="227"/>
      <c r="W656" s="227"/>
      <c r="X656" s="227"/>
      <c r="Y656" s="227"/>
      <c r="Z656" s="227"/>
      <c r="AA656" s="227"/>
      <c r="AB656" s="227"/>
      <c r="AC656" s="227"/>
      <c r="AD656" s="227"/>
      <c r="AE656" s="227"/>
    </row>
    <row r="657" hidden="1">
      <c r="A657" s="227"/>
      <c r="B657" s="227"/>
      <c r="C657" s="227"/>
      <c r="D657" s="227"/>
      <c r="E657" s="227"/>
      <c r="F657" s="227"/>
      <c r="G657" s="227"/>
      <c r="H657" s="227"/>
      <c r="I657" s="227"/>
      <c r="J657" s="227"/>
      <c r="K657" s="227"/>
      <c r="L657" s="227"/>
      <c r="M657" s="227"/>
      <c r="N657" s="227"/>
      <c r="O657" s="227"/>
      <c r="P657" s="227"/>
      <c r="Q657" s="227"/>
      <c r="R657" s="227"/>
      <c r="S657" s="227"/>
      <c r="T657" s="227"/>
      <c r="U657" s="227"/>
      <c r="V657" s="227"/>
      <c r="W657" s="227"/>
      <c r="X657" s="227"/>
      <c r="Y657" s="227"/>
      <c r="Z657" s="227"/>
      <c r="AA657" s="227"/>
      <c r="AB657" s="227"/>
      <c r="AC657" s="227"/>
      <c r="AD657" s="227"/>
      <c r="AE657" s="227"/>
    </row>
    <row r="658" hidden="1">
      <c r="A658" s="227"/>
      <c r="B658" s="227"/>
      <c r="C658" s="227"/>
      <c r="D658" s="227"/>
      <c r="E658" s="227"/>
      <c r="F658" s="227"/>
      <c r="G658" s="227"/>
      <c r="H658" s="227"/>
      <c r="I658" s="227"/>
      <c r="J658" s="227"/>
      <c r="K658" s="227"/>
      <c r="L658" s="227"/>
      <c r="M658" s="227"/>
      <c r="N658" s="227"/>
      <c r="O658" s="227"/>
      <c r="P658" s="227"/>
      <c r="Q658" s="227"/>
      <c r="R658" s="227"/>
      <c r="S658" s="227"/>
      <c r="T658" s="227"/>
      <c r="U658" s="227"/>
      <c r="V658" s="227"/>
      <c r="W658" s="227"/>
      <c r="X658" s="227"/>
      <c r="Y658" s="227"/>
      <c r="Z658" s="227"/>
      <c r="AA658" s="227"/>
      <c r="AB658" s="227"/>
      <c r="AC658" s="227"/>
      <c r="AD658" s="227"/>
      <c r="AE658" s="227"/>
    </row>
    <row r="659" hidden="1">
      <c r="A659" s="227"/>
      <c r="B659" s="227"/>
      <c r="C659" s="227"/>
      <c r="D659" s="227"/>
      <c r="E659" s="227"/>
      <c r="F659" s="227"/>
      <c r="G659" s="227"/>
      <c r="H659" s="227"/>
      <c r="I659" s="227"/>
      <c r="J659" s="227"/>
      <c r="K659" s="227"/>
      <c r="L659" s="227"/>
      <c r="M659" s="227"/>
      <c r="N659" s="227"/>
      <c r="O659" s="227"/>
      <c r="P659" s="227"/>
      <c r="Q659" s="227"/>
      <c r="R659" s="227"/>
      <c r="S659" s="227"/>
      <c r="T659" s="227"/>
      <c r="U659" s="227"/>
      <c r="V659" s="227"/>
      <c r="W659" s="227"/>
      <c r="X659" s="227"/>
      <c r="Y659" s="227"/>
      <c r="Z659" s="227"/>
      <c r="AA659" s="227"/>
      <c r="AB659" s="227"/>
      <c r="AC659" s="227"/>
      <c r="AD659" s="227"/>
      <c r="AE659" s="227"/>
    </row>
    <row r="660" hidden="1">
      <c r="A660" s="227"/>
      <c r="B660" s="227"/>
      <c r="C660" s="227"/>
      <c r="D660" s="227"/>
      <c r="E660" s="227"/>
      <c r="F660" s="227"/>
      <c r="G660" s="227"/>
      <c r="H660" s="227"/>
      <c r="I660" s="227"/>
      <c r="J660" s="227"/>
      <c r="K660" s="227"/>
      <c r="L660" s="227"/>
      <c r="M660" s="227"/>
      <c r="N660" s="227"/>
      <c r="O660" s="227"/>
      <c r="P660" s="227"/>
      <c r="Q660" s="227"/>
      <c r="R660" s="227"/>
      <c r="S660" s="227"/>
      <c r="T660" s="227"/>
      <c r="U660" s="227"/>
      <c r="V660" s="227"/>
      <c r="W660" s="227"/>
      <c r="X660" s="227"/>
      <c r="Y660" s="227"/>
      <c r="Z660" s="227"/>
      <c r="AA660" s="227"/>
      <c r="AB660" s="227"/>
      <c r="AC660" s="227"/>
      <c r="AD660" s="227"/>
      <c r="AE660" s="227"/>
    </row>
    <row r="661" hidden="1">
      <c r="A661" s="227"/>
      <c r="B661" s="227"/>
      <c r="C661" s="227"/>
      <c r="D661" s="227"/>
      <c r="E661" s="227"/>
      <c r="F661" s="227"/>
      <c r="G661" s="227"/>
      <c r="H661" s="227"/>
      <c r="I661" s="227"/>
      <c r="J661" s="227"/>
      <c r="K661" s="227"/>
      <c r="L661" s="227"/>
      <c r="M661" s="227"/>
      <c r="N661" s="227"/>
      <c r="O661" s="227"/>
      <c r="P661" s="227"/>
      <c r="Q661" s="227"/>
      <c r="R661" s="227"/>
      <c r="S661" s="227"/>
      <c r="T661" s="227"/>
      <c r="U661" s="227"/>
      <c r="V661" s="227"/>
      <c r="W661" s="227"/>
      <c r="X661" s="227"/>
      <c r="Y661" s="227"/>
      <c r="Z661" s="227"/>
      <c r="AA661" s="227"/>
      <c r="AB661" s="227"/>
      <c r="AC661" s="227"/>
      <c r="AD661" s="227"/>
      <c r="AE661" s="227"/>
    </row>
    <row r="662" hidden="1">
      <c r="A662" s="227"/>
      <c r="B662" s="227"/>
      <c r="C662" s="227"/>
      <c r="D662" s="227"/>
      <c r="E662" s="227"/>
      <c r="F662" s="227"/>
      <c r="G662" s="227"/>
      <c r="H662" s="227"/>
      <c r="I662" s="227"/>
      <c r="J662" s="227"/>
      <c r="K662" s="227"/>
      <c r="L662" s="227"/>
      <c r="M662" s="227"/>
      <c r="N662" s="227"/>
      <c r="O662" s="227"/>
      <c r="P662" s="227"/>
      <c r="Q662" s="227"/>
      <c r="R662" s="227"/>
      <c r="S662" s="227"/>
      <c r="T662" s="227"/>
      <c r="U662" s="227"/>
      <c r="V662" s="227"/>
      <c r="W662" s="227"/>
      <c r="X662" s="227"/>
      <c r="Y662" s="227"/>
      <c r="Z662" s="227"/>
      <c r="AA662" s="227"/>
      <c r="AB662" s="227"/>
      <c r="AC662" s="227"/>
      <c r="AD662" s="227"/>
      <c r="AE662" s="227"/>
    </row>
    <row r="663" hidden="1">
      <c r="A663" s="227"/>
      <c r="B663" s="227"/>
      <c r="C663" s="227"/>
      <c r="D663" s="227"/>
      <c r="E663" s="227"/>
      <c r="F663" s="227"/>
      <c r="G663" s="227"/>
      <c r="H663" s="227"/>
      <c r="I663" s="227"/>
      <c r="J663" s="227"/>
      <c r="K663" s="227"/>
      <c r="L663" s="227"/>
      <c r="M663" s="227"/>
      <c r="N663" s="227"/>
      <c r="O663" s="227"/>
      <c r="P663" s="227"/>
      <c r="Q663" s="227"/>
      <c r="R663" s="227"/>
      <c r="S663" s="227"/>
      <c r="T663" s="227"/>
      <c r="U663" s="227"/>
      <c r="V663" s="227"/>
      <c r="W663" s="227"/>
      <c r="X663" s="227"/>
      <c r="Y663" s="227"/>
      <c r="Z663" s="227"/>
      <c r="AA663" s="227"/>
      <c r="AB663" s="227"/>
      <c r="AC663" s="227"/>
      <c r="AD663" s="227"/>
      <c r="AE663" s="227"/>
    </row>
    <row r="664" hidden="1">
      <c r="A664" s="227"/>
      <c r="B664" s="227"/>
      <c r="C664" s="227"/>
      <c r="D664" s="227"/>
      <c r="E664" s="227"/>
      <c r="F664" s="227"/>
      <c r="G664" s="227"/>
      <c r="H664" s="227"/>
      <c r="I664" s="227"/>
      <c r="J664" s="227"/>
      <c r="K664" s="227"/>
      <c r="L664" s="227"/>
      <c r="M664" s="227"/>
      <c r="N664" s="227"/>
      <c r="O664" s="227"/>
      <c r="P664" s="227"/>
      <c r="Q664" s="227"/>
      <c r="R664" s="227"/>
      <c r="S664" s="227"/>
      <c r="T664" s="227"/>
      <c r="U664" s="227"/>
      <c r="V664" s="227"/>
      <c r="W664" s="227"/>
      <c r="X664" s="227"/>
      <c r="Y664" s="227"/>
      <c r="Z664" s="227"/>
      <c r="AA664" s="227"/>
      <c r="AB664" s="227"/>
      <c r="AC664" s="227"/>
      <c r="AD664" s="227"/>
      <c r="AE664" s="227"/>
    </row>
    <row r="665" hidden="1">
      <c r="A665" s="227"/>
      <c r="B665" s="227"/>
      <c r="C665" s="227"/>
      <c r="D665" s="227"/>
      <c r="E665" s="227"/>
      <c r="F665" s="227"/>
      <c r="G665" s="227"/>
      <c r="H665" s="227"/>
      <c r="I665" s="227"/>
      <c r="J665" s="227"/>
      <c r="K665" s="227"/>
      <c r="L665" s="227"/>
      <c r="M665" s="227"/>
      <c r="N665" s="227"/>
      <c r="O665" s="227"/>
      <c r="P665" s="227"/>
      <c r="Q665" s="227"/>
      <c r="R665" s="227"/>
      <c r="S665" s="227"/>
      <c r="T665" s="227"/>
      <c r="U665" s="227"/>
      <c r="V665" s="227"/>
      <c r="W665" s="227"/>
      <c r="X665" s="227"/>
      <c r="Y665" s="227"/>
      <c r="Z665" s="227"/>
      <c r="AA665" s="227"/>
      <c r="AB665" s="227"/>
      <c r="AC665" s="227"/>
      <c r="AD665" s="227"/>
      <c r="AE665" s="227"/>
    </row>
    <row r="666" hidden="1">
      <c r="A666" s="227"/>
      <c r="B666" s="227"/>
      <c r="C666" s="227"/>
      <c r="D666" s="227"/>
      <c r="E666" s="227"/>
      <c r="F666" s="227"/>
      <c r="G666" s="227"/>
      <c r="H666" s="227"/>
      <c r="I666" s="227"/>
      <c r="J666" s="227"/>
      <c r="K666" s="227"/>
      <c r="L666" s="227"/>
      <c r="M666" s="227"/>
      <c r="N666" s="227"/>
      <c r="O666" s="227"/>
      <c r="P666" s="227"/>
      <c r="Q666" s="227"/>
      <c r="R666" s="227"/>
      <c r="S666" s="227"/>
      <c r="T666" s="227"/>
      <c r="U666" s="227"/>
      <c r="V666" s="227"/>
      <c r="W666" s="227"/>
      <c r="X666" s="227"/>
      <c r="Y666" s="227"/>
      <c r="Z666" s="227"/>
      <c r="AA666" s="227"/>
      <c r="AB666" s="227"/>
      <c r="AC666" s="227"/>
      <c r="AD666" s="227"/>
      <c r="AE666" s="227"/>
    </row>
    <row r="667" hidden="1">
      <c r="A667" s="227"/>
      <c r="B667" s="227"/>
      <c r="C667" s="227"/>
      <c r="D667" s="227"/>
      <c r="E667" s="227"/>
      <c r="F667" s="227"/>
      <c r="G667" s="227"/>
      <c r="H667" s="227"/>
      <c r="I667" s="227"/>
      <c r="J667" s="227"/>
      <c r="K667" s="227"/>
      <c r="L667" s="227"/>
      <c r="M667" s="227"/>
      <c r="N667" s="227"/>
      <c r="O667" s="227"/>
      <c r="P667" s="227"/>
      <c r="Q667" s="227"/>
      <c r="R667" s="227"/>
      <c r="S667" s="227"/>
      <c r="T667" s="227"/>
      <c r="U667" s="227"/>
      <c r="V667" s="227"/>
      <c r="W667" s="227"/>
      <c r="X667" s="227"/>
      <c r="Y667" s="227"/>
      <c r="Z667" s="227"/>
      <c r="AA667" s="227"/>
      <c r="AB667" s="227"/>
      <c r="AC667" s="227"/>
      <c r="AD667" s="227"/>
      <c r="AE667" s="227"/>
    </row>
    <row r="668" hidden="1">
      <c r="A668" s="227"/>
      <c r="B668" s="227"/>
      <c r="C668" s="227"/>
      <c r="D668" s="227"/>
      <c r="E668" s="227"/>
      <c r="F668" s="227"/>
      <c r="G668" s="227"/>
      <c r="H668" s="227"/>
      <c r="I668" s="227"/>
      <c r="J668" s="227"/>
      <c r="K668" s="227"/>
      <c r="L668" s="227"/>
      <c r="M668" s="227"/>
      <c r="N668" s="227"/>
      <c r="O668" s="227"/>
      <c r="P668" s="227"/>
      <c r="Q668" s="227"/>
      <c r="R668" s="227"/>
      <c r="S668" s="227"/>
      <c r="T668" s="227"/>
      <c r="U668" s="227"/>
      <c r="V668" s="227"/>
      <c r="W668" s="227"/>
      <c r="X668" s="227"/>
      <c r="Y668" s="227"/>
      <c r="Z668" s="227"/>
      <c r="AA668" s="227"/>
      <c r="AB668" s="227"/>
      <c r="AC668" s="227"/>
      <c r="AD668" s="227"/>
      <c r="AE668" s="227"/>
    </row>
    <row r="669" hidden="1">
      <c r="A669" s="227"/>
      <c r="B669" s="227"/>
      <c r="C669" s="227"/>
      <c r="D669" s="227"/>
      <c r="E669" s="227"/>
      <c r="F669" s="227"/>
      <c r="G669" s="227"/>
      <c r="H669" s="227"/>
      <c r="I669" s="227"/>
      <c r="J669" s="227"/>
      <c r="K669" s="227"/>
      <c r="L669" s="227"/>
      <c r="M669" s="227"/>
      <c r="N669" s="227"/>
      <c r="O669" s="227"/>
      <c r="P669" s="227"/>
      <c r="Q669" s="227"/>
      <c r="R669" s="227"/>
      <c r="S669" s="227"/>
      <c r="T669" s="227"/>
      <c r="U669" s="227"/>
      <c r="V669" s="227"/>
      <c r="W669" s="227"/>
      <c r="X669" s="227"/>
      <c r="Y669" s="227"/>
      <c r="Z669" s="227"/>
      <c r="AA669" s="227"/>
      <c r="AB669" s="227"/>
      <c r="AC669" s="227"/>
      <c r="AD669" s="227"/>
      <c r="AE669" s="227"/>
    </row>
    <row r="670" hidden="1">
      <c r="A670" s="227"/>
      <c r="B670" s="227"/>
      <c r="C670" s="227"/>
      <c r="D670" s="227"/>
      <c r="E670" s="227"/>
      <c r="F670" s="227"/>
      <c r="G670" s="227"/>
      <c r="H670" s="227"/>
      <c r="I670" s="227"/>
      <c r="J670" s="227"/>
      <c r="K670" s="227"/>
      <c r="L670" s="227"/>
      <c r="M670" s="227"/>
      <c r="N670" s="227"/>
      <c r="O670" s="227"/>
      <c r="P670" s="227"/>
      <c r="Q670" s="227"/>
      <c r="R670" s="227"/>
      <c r="S670" s="227"/>
      <c r="T670" s="227"/>
      <c r="U670" s="227"/>
      <c r="V670" s="227"/>
      <c r="W670" s="227"/>
      <c r="X670" s="227"/>
      <c r="Y670" s="227"/>
      <c r="Z670" s="227"/>
      <c r="AA670" s="227"/>
      <c r="AB670" s="227"/>
      <c r="AC670" s="227"/>
      <c r="AD670" s="227"/>
      <c r="AE670" s="227"/>
    </row>
    <row r="671" hidden="1">
      <c r="A671" s="227"/>
      <c r="B671" s="227"/>
      <c r="C671" s="227"/>
      <c r="D671" s="227"/>
      <c r="E671" s="227"/>
      <c r="F671" s="227"/>
      <c r="G671" s="227"/>
      <c r="H671" s="227"/>
      <c r="I671" s="227"/>
      <c r="J671" s="227"/>
      <c r="K671" s="227"/>
      <c r="L671" s="227"/>
      <c r="M671" s="227"/>
      <c r="N671" s="227"/>
      <c r="O671" s="227"/>
      <c r="P671" s="227"/>
      <c r="Q671" s="227"/>
      <c r="R671" s="227"/>
      <c r="S671" s="227"/>
      <c r="T671" s="227"/>
      <c r="U671" s="227"/>
      <c r="V671" s="227"/>
      <c r="W671" s="227"/>
      <c r="X671" s="227"/>
      <c r="Y671" s="227"/>
      <c r="Z671" s="227"/>
      <c r="AA671" s="227"/>
      <c r="AB671" s="227"/>
      <c r="AC671" s="227"/>
      <c r="AD671" s="227"/>
      <c r="AE671" s="227"/>
    </row>
    <row r="672" hidden="1">
      <c r="A672" s="227"/>
      <c r="B672" s="227"/>
      <c r="C672" s="227"/>
      <c r="D672" s="227"/>
      <c r="E672" s="227"/>
      <c r="F672" s="227"/>
      <c r="G672" s="227"/>
      <c r="H672" s="227"/>
      <c r="I672" s="227"/>
      <c r="J672" s="227"/>
      <c r="K672" s="227"/>
      <c r="L672" s="227"/>
      <c r="M672" s="227"/>
      <c r="N672" s="227"/>
      <c r="O672" s="227"/>
      <c r="P672" s="227"/>
      <c r="Q672" s="227"/>
      <c r="R672" s="227"/>
      <c r="S672" s="227"/>
      <c r="T672" s="227"/>
      <c r="U672" s="227"/>
      <c r="V672" s="227"/>
      <c r="W672" s="227"/>
      <c r="X672" s="227"/>
      <c r="Y672" s="227"/>
      <c r="Z672" s="227"/>
      <c r="AA672" s="227"/>
      <c r="AB672" s="227"/>
      <c r="AC672" s="227"/>
      <c r="AD672" s="227"/>
      <c r="AE672" s="227"/>
    </row>
    <row r="673" hidden="1">
      <c r="A673" s="227"/>
      <c r="B673" s="227"/>
      <c r="C673" s="227"/>
      <c r="D673" s="227"/>
      <c r="E673" s="227"/>
      <c r="F673" s="227"/>
      <c r="G673" s="227"/>
      <c r="H673" s="227"/>
      <c r="I673" s="227"/>
      <c r="J673" s="227"/>
      <c r="K673" s="227"/>
      <c r="L673" s="227"/>
      <c r="M673" s="227"/>
      <c r="N673" s="227"/>
      <c r="O673" s="227"/>
      <c r="P673" s="227"/>
      <c r="Q673" s="227"/>
      <c r="R673" s="227"/>
      <c r="S673" s="227"/>
      <c r="T673" s="227"/>
      <c r="U673" s="227"/>
      <c r="V673" s="227"/>
      <c r="W673" s="227"/>
      <c r="X673" s="227"/>
      <c r="Y673" s="227"/>
      <c r="Z673" s="227"/>
      <c r="AA673" s="227"/>
      <c r="AB673" s="227"/>
      <c r="AC673" s="227"/>
      <c r="AD673" s="227"/>
      <c r="AE673" s="227"/>
    </row>
    <row r="674" hidden="1">
      <c r="A674" s="227"/>
      <c r="B674" s="227"/>
      <c r="C674" s="227"/>
      <c r="D674" s="227"/>
      <c r="E674" s="227"/>
      <c r="F674" s="227"/>
      <c r="G674" s="227"/>
      <c r="H674" s="227"/>
      <c r="I674" s="227"/>
      <c r="J674" s="227"/>
      <c r="K674" s="227"/>
      <c r="L674" s="227"/>
      <c r="M674" s="227"/>
      <c r="N674" s="227"/>
      <c r="O674" s="227"/>
      <c r="P674" s="227"/>
      <c r="Q674" s="227"/>
      <c r="R674" s="227"/>
      <c r="S674" s="227"/>
      <c r="T674" s="227"/>
      <c r="U674" s="227"/>
      <c r="V674" s="227"/>
      <c r="W674" s="227"/>
      <c r="X674" s="227"/>
      <c r="Y674" s="227"/>
      <c r="Z674" s="227"/>
      <c r="AA674" s="227"/>
      <c r="AB674" s="227"/>
      <c r="AC674" s="227"/>
      <c r="AD674" s="227"/>
      <c r="AE674" s="227"/>
    </row>
    <row r="675" hidden="1">
      <c r="A675" s="227"/>
      <c r="B675" s="227"/>
      <c r="C675" s="227"/>
      <c r="D675" s="227"/>
      <c r="E675" s="227"/>
      <c r="F675" s="227"/>
      <c r="G675" s="227"/>
      <c r="H675" s="227"/>
      <c r="I675" s="227"/>
      <c r="J675" s="227"/>
      <c r="K675" s="227"/>
      <c r="L675" s="227"/>
      <c r="M675" s="227"/>
      <c r="N675" s="227"/>
      <c r="O675" s="227"/>
      <c r="P675" s="227"/>
      <c r="Q675" s="227"/>
      <c r="R675" s="227"/>
      <c r="S675" s="227"/>
      <c r="T675" s="227"/>
      <c r="U675" s="227"/>
      <c r="V675" s="227"/>
      <c r="W675" s="227"/>
      <c r="X675" s="227"/>
      <c r="Y675" s="227"/>
      <c r="Z675" s="227"/>
      <c r="AA675" s="227"/>
      <c r="AB675" s="227"/>
      <c r="AC675" s="227"/>
      <c r="AD675" s="227"/>
      <c r="AE675" s="227"/>
    </row>
    <row r="676" hidden="1">
      <c r="A676" s="227"/>
      <c r="B676" s="227"/>
      <c r="C676" s="227"/>
      <c r="D676" s="227"/>
      <c r="E676" s="227"/>
      <c r="F676" s="227"/>
      <c r="G676" s="227"/>
      <c r="H676" s="227"/>
      <c r="I676" s="227"/>
      <c r="J676" s="227"/>
      <c r="K676" s="227"/>
      <c r="L676" s="227"/>
      <c r="M676" s="227"/>
      <c r="N676" s="227"/>
      <c r="O676" s="227"/>
      <c r="P676" s="227"/>
      <c r="Q676" s="227"/>
      <c r="R676" s="227"/>
      <c r="S676" s="227"/>
      <c r="T676" s="227"/>
      <c r="U676" s="227"/>
      <c r="V676" s="227"/>
      <c r="W676" s="227"/>
      <c r="X676" s="227"/>
      <c r="Y676" s="227"/>
      <c r="Z676" s="227"/>
      <c r="AA676" s="227"/>
      <c r="AB676" s="227"/>
      <c r="AC676" s="227"/>
      <c r="AD676" s="227"/>
      <c r="AE676" s="227"/>
    </row>
    <row r="677" hidden="1">
      <c r="A677" s="227"/>
      <c r="B677" s="227"/>
      <c r="C677" s="227"/>
      <c r="D677" s="227"/>
      <c r="E677" s="227"/>
      <c r="F677" s="227"/>
      <c r="G677" s="227"/>
      <c r="H677" s="227"/>
      <c r="I677" s="227"/>
      <c r="J677" s="227"/>
      <c r="K677" s="227"/>
      <c r="L677" s="227"/>
      <c r="M677" s="227"/>
      <c r="N677" s="227"/>
      <c r="O677" s="227"/>
      <c r="P677" s="227"/>
      <c r="Q677" s="227"/>
      <c r="R677" s="227"/>
      <c r="S677" s="227"/>
      <c r="T677" s="227"/>
      <c r="U677" s="227"/>
      <c r="V677" s="227"/>
      <c r="W677" s="227"/>
      <c r="X677" s="227"/>
      <c r="Y677" s="227"/>
      <c r="Z677" s="227"/>
      <c r="AA677" s="227"/>
      <c r="AB677" s="227"/>
      <c r="AC677" s="227"/>
      <c r="AD677" s="227"/>
      <c r="AE677" s="227"/>
    </row>
    <row r="678" hidden="1">
      <c r="A678" s="227"/>
      <c r="B678" s="227"/>
      <c r="C678" s="227"/>
      <c r="D678" s="227"/>
      <c r="E678" s="227"/>
      <c r="F678" s="227"/>
      <c r="G678" s="227"/>
      <c r="H678" s="227"/>
      <c r="I678" s="227"/>
      <c r="J678" s="227"/>
      <c r="K678" s="227"/>
      <c r="L678" s="227"/>
      <c r="M678" s="227"/>
      <c r="N678" s="227"/>
      <c r="O678" s="227"/>
      <c r="P678" s="227"/>
      <c r="Q678" s="227"/>
      <c r="R678" s="227"/>
      <c r="S678" s="227"/>
      <c r="T678" s="227"/>
      <c r="U678" s="227"/>
      <c r="V678" s="227"/>
      <c r="W678" s="227"/>
      <c r="X678" s="227"/>
      <c r="Y678" s="227"/>
      <c r="Z678" s="227"/>
      <c r="AA678" s="227"/>
      <c r="AB678" s="227"/>
      <c r="AC678" s="227"/>
      <c r="AD678" s="227"/>
      <c r="AE678" s="227"/>
    </row>
    <row r="679" hidden="1">
      <c r="A679" s="227"/>
      <c r="B679" s="227"/>
      <c r="C679" s="227"/>
      <c r="D679" s="227"/>
      <c r="E679" s="227"/>
      <c r="F679" s="227"/>
      <c r="G679" s="227"/>
      <c r="H679" s="227"/>
      <c r="I679" s="227"/>
      <c r="J679" s="227"/>
      <c r="K679" s="227"/>
      <c r="L679" s="227"/>
      <c r="M679" s="227"/>
      <c r="N679" s="227"/>
      <c r="O679" s="227"/>
      <c r="P679" s="227"/>
      <c r="Q679" s="227"/>
      <c r="R679" s="227"/>
      <c r="S679" s="227"/>
      <c r="T679" s="227"/>
      <c r="U679" s="227"/>
      <c r="V679" s="227"/>
      <c r="W679" s="227"/>
      <c r="X679" s="227"/>
      <c r="Y679" s="227"/>
      <c r="Z679" s="227"/>
      <c r="AA679" s="227"/>
      <c r="AB679" s="227"/>
      <c r="AC679" s="227"/>
      <c r="AD679" s="227"/>
      <c r="AE679" s="227"/>
    </row>
    <row r="680" hidden="1">
      <c r="A680" s="227"/>
      <c r="B680" s="227"/>
      <c r="C680" s="227"/>
      <c r="D680" s="227"/>
      <c r="E680" s="227"/>
      <c r="F680" s="227"/>
      <c r="G680" s="227"/>
      <c r="H680" s="227"/>
      <c r="I680" s="227"/>
      <c r="J680" s="227"/>
      <c r="K680" s="227"/>
      <c r="L680" s="227"/>
      <c r="M680" s="227"/>
      <c r="N680" s="227"/>
      <c r="O680" s="227"/>
      <c r="P680" s="227"/>
      <c r="Q680" s="227"/>
      <c r="R680" s="227"/>
      <c r="S680" s="227"/>
      <c r="T680" s="227"/>
      <c r="U680" s="227"/>
      <c r="V680" s="227"/>
      <c r="W680" s="227"/>
      <c r="X680" s="227"/>
      <c r="Y680" s="227"/>
      <c r="Z680" s="227"/>
      <c r="AA680" s="227"/>
      <c r="AB680" s="227"/>
      <c r="AC680" s="227"/>
      <c r="AD680" s="227"/>
      <c r="AE680" s="227"/>
    </row>
    <row r="681" hidden="1">
      <c r="A681" s="227"/>
      <c r="B681" s="227"/>
      <c r="C681" s="227"/>
      <c r="D681" s="227"/>
      <c r="E681" s="227"/>
      <c r="F681" s="227"/>
      <c r="G681" s="227"/>
      <c r="H681" s="227"/>
      <c r="I681" s="227"/>
      <c r="J681" s="227"/>
      <c r="K681" s="227"/>
      <c r="L681" s="227"/>
      <c r="M681" s="227"/>
      <c r="N681" s="227"/>
      <c r="O681" s="227"/>
      <c r="P681" s="227"/>
      <c r="Q681" s="227"/>
      <c r="R681" s="227"/>
      <c r="S681" s="227"/>
      <c r="T681" s="227"/>
      <c r="U681" s="227"/>
      <c r="V681" s="227"/>
      <c r="W681" s="227"/>
      <c r="X681" s="227"/>
      <c r="Y681" s="227"/>
      <c r="Z681" s="227"/>
      <c r="AA681" s="227"/>
      <c r="AB681" s="227"/>
      <c r="AC681" s="227"/>
      <c r="AD681" s="227"/>
      <c r="AE681" s="227"/>
    </row>
    <row r="682" hidden="1">
      <c r="A682" s="227"/>
      <c r="B682" s="227"/>
      <c r="C682" s="227"/>
      <c r="D682" s="227"/>
      <c r="E682" s="227"/>
      <c r="F682" s="227"/>
      <c r="G682" s="227"/>
      <c r="H682" s="227"/>
      <c r="I682" s="227"/>
      <c r="J682" s="227"/>
      <c r="K682" s="227"/>
      <c r="L682" s="227"/>
      <c r="M682" s="227"/>
      <c r="N682" s="227"/>
      <c r="O682" s="227"/>
      <c r="P682" s="227"/>
      <c r="Q682" s="227"/>
      <c r="R682" s="227"/>
      <c r="S682" s="227"/>
      <c r="T682" s="227"/>
      <c r="U682" s="227"/>
      <c r="V682" s="227"/>
      <c r="W682" s="227"/>
      <c r="X682" s="227"/>
      <c r="Y682" s="227"/>
      <c r="Z682" s="227"/>
      <c r="AA682" s="227"/>
      <c r="AB682" s="227"/>
      <c r="AC682" s="227"/>
      <c r="AD682" s="227"/>
      <c r="AE682" s="227"/>
    </row>
    <row r="683" hidden="1">
      <c r="A683" s="227"/>
      <c r="B683" s="227"/>
      <c r="C683" s="227"/>
      <c r="D683" s="227"/>
      <c r="E683" s="227"/>
      <c r="F683" s="227"/>
      <c r="G683" s="227"/>
      <c r="H683" s="227"/>
      <c r="I683" s="227"/>
      <c r="J683" s="227"/>
      <c r="K683" s="227"/>
      <c r="L683" s="227"/>
      <c r="M683" s="227"/>
      <c r="N683" s="227"/>
      <c r="O683" s="227"/>
      <c r="P683" s="227"/>
      <c r="Q683" s="227"/>
      <c r="R683" s="227"/>
      <c r="S683" s="227"/>
      <c r="T683" s="227"/>
      <c r="U683" s="227"/>
      <c r="V683" s="227"/>
      <c r="W683" s="227"/>
      <c r="X683" s="227"/>
      <c r="Y683" s="227"/>
      <c r="Z683" s="227"/>
      <c r="AA683" s="227"/>
      <c r="AB683" s="227"/>
      <c r="AC683" s="227"/>
      <c r="AD683" s="227"/>
      <c r="AE683" s="227"/>
    </row>
    <row r="684" hidden="1">
      <c r="A684" s="227"/>
      <c r="B684" s="227"/>
      <c r="C684" s="227"/>
      <c r="D684" s="227"/>
      <c r="E684" s="227"/>
      <c r="F684" s="227"/>
      <c r="G684" s="227"/>
      <c r="H684" s="227"/>
      <c r="I684" s="227"/>
      <c r="J684" s="227"/>
      <c r="K684" s="227"/>
      <c r="L684" s="227"/>
      <c r="M684" s="227"/>
      <c r="N684" s="227"/>
      <c r="O684" s="227"/>
      <c r="P684" s="227"/>
      <c r="Q684" s="227"/>
      <c r="R684" s="227"/>
      <c r="S684" s="227"/>
      <c r="T684" s="227"/>
      <c r="U684" s="227"/>
      <c r="V684" s="227"/>
      <c r="W684" s="227"/>
      <c r="X684" s="227"/>
      <c r="Y684" s="227"/>
      <c r="Z684" s="227"/>
      <c r="AA684" s="227"/>
      <c r="AB684" s="227"/>
      <c r="AC684" s="227"/>
      <c r="AD684" s="227"/>
      <c r="AE684" s="227"/>
    </row>
    <row r="685" hidden="1">
      <c r="A685" s="227"/>
      <c r="B685" s="227"/>
      <c r="C685" s="227"/>
      <c r="D685" s="227"/>
      <c r="E685" s="227"/>
      <c r="F685" s="227"/>
      <c r="G685" s="227"/>
      <c r="H685" s="227"/>
      <c r="I685" s="227"/>
      <c r="J685" s="227"/>
      <c r="K685" s="227"/>
      <c r="L685" s="227"/>
      <c r="M685" s="227"/>
      <c r="N685" s="227"/>
      <c r="O685" s="227"/>
      <c r="P685" s="227"/>
      <c r="Q685" s="227"/>
      <c r="R685" s="227"/>
      <c r="S685" s="227"/>
      <c r="T685" s="227"/>
      <c r="U685" s="227"/>
      <c r="V685" s="227"/>
      <c r="W685" s="227"/>
      <c r="X685" s="227"/>
      <c r="Y685" s="227"/>
      <c r="Z685" s="227"/>
      <c r="AA685" s="227"/>
      <c r="AB685" s="227"/>
      <c r="AC685" s="227"/>
      <c r="AD685" s="227"/>
      <c r="AE685" s="227"/>
    </row>
    <row r="686" hidden="1">
      <c r="A686" s="227"/>
      <c r="B686" s="227"/>
      <c r="C686" s="227"/>
      <c r="D686" s="227"/>
      <c r="E686" s="227"/>
      <c r="F686" s="227"/>
      <c r="G686" s="227"/>
      <c r="H686" s="227"/>
      <c r="I686" s="227"/>
      <c r="J686" s="227"/>
      <c r="K686" s="227"/>
      <c r="L686" s="227"/>
      <c r="M686" s="227"/>
      <c r="N686" s="227"/>
      <c r="O686" s="227"/>
      <c r="P686" s="227"/>
      <c r="Q686" s="227"/>
      <c r="R686" s="227"/>
      <c r="S686" s="227"/>
      <c r="T686" s="227"/>
      <c r="U686" s="227"/>
      <c r="V686" s="227"/>
      <c r="W686" s="227"/>
      <c r="X686" s="227"/>
      <c r="Y686" s="227"/>
      <c r="Z686" s="227"/>
      <c r="AA686" s="227"/>
      <c r="AB686" s="227"/>
      <c r="AC686" s="227"/>
      <c r="AD686" s="227"/>
      <c r="AE686" s="227"/>
    </row>
    <row r="687" hidden="1">
      <c r="A687" s="227"/>
      <c r="B687" s="227"/>
      <c r="C687" s="227"/>
      <c r="D687" s="227"/>
      <c r="E687" s="227"/>
      <c r="F687" s="227"/>
      <c r="G687" s="227"/>
      <c r="H687" s="227"/>
      <c r="I687" s="227"/>
      <c r="J687" s="227"/>
      <c r="K687" s="227"/>
      <c r="L687" s="227"/>
      <c r="M687" s="227"/>
      <c r="N687" s="227"/>
      <c r="O687" s="227"/>
      <c r="P687" s="227"/>
      <c r="Q687" s="227"/>
      <c r="R687" s="227"/>
      <c r="S687" s="227"/>
      <c r="T687" s="227"/>
      <c r="U687" s="227"/>
      <c r="V687" s="227"/>
      <c r="W687" s="227"/>
      <c r="X687" s="227"/>
      <c r="Y687" s="227"/>
      <c r="Z687" s="227"/>
      <c r="AA687" s="227"/>
      <c r="AB687" s="227"/>
      <c r="AC687" s="227"/>
      <c r="AD687" s="227"/>
      <c r="AE687" s="227"/>
    </row>
    <row r="688" hidden="1">
      <c r="A688" s="227"/>
      <c r="B688" s="227"/>
      <c r="C688" s="227"/>
      <c r="D688" s="227"/>
      <c r="E688" s="227"/>
      <c r="F688" s="227"/>
      <c r="G688" s="227"/>
      <c r="H688" s="227"/>
      <c r="I688" s="227"/>
      <c r="J688" s="227"/>
      <c r="K688" s="227"/>
      <c r="L688" s="227"/>
      <c r="M688" s="227"/>
      <c r="N688" s="227"/>
      <c r="O688" s="227"/>
      <c r="P688" s="227"/>
      <c r="Q688" s="227"/>
      <c r="R688" s="227"/>
      <c r="S688" s="227"/>
      <c r="T688" s="227"/>
      <c r="U688" s="227"/>
      <c r="V688" s="227"/>
      <c r="W688" s="227"/>
      <c r="X688" s="227"/>
      <c r="Y688" s="227"/>
      <c r="Z688" s="227"/>
      <c r="AA688" s="227"/>
      <c r="AB688" s="227"/>
      <c r="AC688" s="227"/>
      <c r="AD688" s="227"/>
      <c r="AE688" s="227"/>
    </row>
    <row r="689" hidden="1">
      <c r="A689" s="227"/>
      <c r="B689" s="227"/>
      <c r="C689" s="227"/>
      <c r="D689" s="227"/>
      <c r="E689" s="227"/>
      <c r="F689" s="227"/>
      <c r="G689" s="227"/>
      <c r="H689" s="227"/>
      <c r="I689" s="227"/>
      <c r="J689" s="227"/>
      <c r="K689" s="227"/>
      <c r="L689" s="227"/>
      <c r="M689" s="227"/>
      <c r="N689" s="227"/>
      <c r="O689" s="227"/>
      <c r="P689" s="227"/>
      <c r="Q689" s="227"/>
      <c r="R689" s="227"/>
      <c r="S689" s="227"/>
      <c r="T689" s="227"/>
      <c r="U689" s="227"/>
      <c r="V689" s="227"/>
      <c r="W689" s="227"/>
      <c r="X689" s="227"/>
      <c r="Y689" s="227"/>
      <c r="Z689" s="227"/>
      <c r="AA689" s="227"/>
      <c r="AB689" s="227"/>
      <c r="AC689" s="227"/>
      <c r="AD689" s="227"/>
      <c r="AE689" s="227"/>
    </row>
    <row r="690" hidden="1">
      <c r="A690" s="227"/>
      <c r="B690" s="227"/>
      <c r="C690" s="227"/>
      <c r="D690" s="227"/>
      <c r="E690" s="227"/>
      <c r="F690" s="227"/>
      <c r="G690" s="227"/>
      <c r="H690" s="227"/>
      <c r="I690" s="227"/>
      <c r="J690" s="227"/>
      <c r="K690" s="227"/>
      <c r="L690" s="227"/>
      <c r="M690" s="227"/>
      <c r="N690" s="227"/>
      <c r="O690" s="227"/>
      <c r="P690" s="227"/>
      <c r="Q690" s="227"/>
      <c r="R690" s="227"/>
      <c r="S690" s="227"/>
      <c r="T690" s="227"/>
      <c r="U690" s="227"/>
      <c r="V690" s="227"/>
      <c r="W690" s="227"/>
      <c r="X690" s="227"/>
      <c r="Y690" s="227"/>
      <c r="Z690" s="227"/>
      <c r="AA690" s="227"/>
      <c r="AB690" s="227"/>
      <c r="AC690" s="227"/>
      <c r="AD690" s="227"/>
      <c r="AE690" s="227"/>
    </row>
    <row r="691" hidden="1">
      <c r="A691" s="227"/>
      <c r="B691" s="227"/>
      <c r="C691" s="227"/>
      <c r="D691" s="227"/>
      <c r="E691" s="227"/>
      <c r="F691" s="227"/>
      <c r="G691" s="227"/>
      <c r="H691" s="227"/>
      <c r="I691" s="227"/>
      <c r="J691" s="227"/>
      <c r="K691" s="227"/>
      <c r="L691" s="227"/>
      <c r="M691" s="227"/>
      <c r="N691" s="227"/>
      <c r="O691" s="227"/>
      <c r="P691" s="227"/>
      <c r="Q691" s="227"/>
      <c r="R691" s="227"/>
      <c r="S691" s="227"/>
      <c r="T691" s="227"/>
      <c r="U691" s="227"/>
      <c r="V691" s="227"/>
      <c r="W691" s="227"/>
      <c r="X691" s="227"/>
      <c r="Y691" s="227"/>
      <c r="Z691" s="227"/>
      <c r="AA691" s="227"/>
      <c r="AB691" s="227"/>
      <c r="AC691" s="227"/>
      <c r="AD691" s="227"/>
      <c r="AE691" s="227"/>
    </row>
    <row r="692" hidden="1">
      <c r="A692" s="227"/>
      <c r="B692" s="227"/>
      <c r="C692" s="227"/>
      <c r="D692" s="227"/>
      <c r="E692" s="227"/>
      <c r="F692" s="227"/>
      <c r="G692" s="227"/>
      <c r="H692" s="227"/>
      <c r="I692" s="227"/>
      <c r="J692" s="227"/>
      <c r="K692" s="227"/>
      <c r="L692" s="227"/>
      <c r="M692" s="227"/>
      <c r="N692" s="227"/>
      <c r="O692" s="227"/>
      <c r="P692" s="227"/>
      <c r="Q692" s="227"/>
      <c r="R692" s="227"/>
      <c r="S692" s="227"/>
      <c r="T692" s="227"/>
      <c r="U692" s="227"/>
      <c r="V692" s="227"/>
      <c r="W692" s="227"/>
      <c r="X692" s="227"/>
      <c r="Y692" s="227"/>
      <c r="Z692" s="227"/>
      <c r="AA692" s="227"/>
      <c r="AB692" s="227"/>
      <c r="AC692" s="227"/>
      <c r="AD692" s="227"/>
      <c r="AE692" s="227"/>
    </row>
    <row r="693" hidden="1">
      <c r="A693" s="227"/>
      <c r="B693" s="227"/>
      <c r="C693" s="227"/>
      <c r="D693" s="227"/>
      <c r="E693" s="227"/>
      <c r="F693" s="227"/>
      <c r="G693" s="227"/>
      <c r="H693" s="227"/>
      <c r="I693" s="227"/>
      <c r="J693" s="227"/>
      <c r="K693" s="227"/>
      <c r="L693" s="227"/>
      <c r="M693" s="227"/>
      <c r="N693" s="227"/>
      <c r="O693" s="227"/>
      <c r="P693" s="227"/>
      <c r="Q693" s="227"/>
      <c r="R693" s="227"/>
      <c r="S693" s="227"/>
      <c r="T693" s="227"/>
      <c r="U693" s="227"/>
      <c r="V693" s="227"/>
      <c r="W693" s="227"/>
      <c r="X693" s="227"/>
      <c r="Y693" s="227"/>
      <c r="Z693" s="227"/>
      <c r="AA693" s="227"/>
      <c r="AB693" s="227"/>
      <c r="AC693" s="227"/>
      <c r="AD693" s="227"/>
      <c r="AE693" s="227"/>
    </row>
    <row r="694" hidden="1">
      <c r="A694" s="227"/>
      <c r="B694" s="227"/>
      <c r="C694" s="227"/>
      <c r="D694" s="227"/>
      <c r="E694" s="227"/>
      <c r="F694" s="227"/>
      <c r="G694" s="227"/>
      <c r="H694" s="227"/>
      <c r="I694" s="227"/>
      <c r="J694" s="227"/>
      <c r="K694" s="227"/>
      <c r="L694" s="227"/>
      <c r="M694" s="227"/>
      <c r="N694" s="227"/>
      <c r="O694" s="227"/>
      <c r="P694" s="227"/>
      <c r="Q694" s="227"/>
      <c r="R694" s="227"/>
      <c r="S694" s="227"/>
      <c r="T694" s="227"/>
      <c r="U694" s="227"/>
      <c r="V694" s="227"/>
      <c r="W694" s="227"/>
      <c r="X694" s="227"/>
      <c r="Y694" s="227"/>
      <c r="Z694" s="227"/>
      <c r="AA694" s="227"/>
      <c r="AB694" s="227"/>
      <c r="AC694" s="227"/>
      <c r="AD694" s="227"/>
      <c r="AE694" s="227"/>
    </row>
    <row r="695" hidden="1">
      <c r="A695" s="227"/>
      <c r="B695" s="227"/>
      <c r="C695" s="227"/>
      <c r="D695" s="227"/>
      <c r="E695" s="227"/>
      <c r="F695" s="227"/>
      <c r="G695" s="227"/>
      <c r="H695" s="227"/>
      <c r="I695" s="227"/>
      <c r="J695" s="227"/>
      <c r="K695" s="227"/>
      <c r="L695" s="227"/>
      <c r="M695" s="227"/>
      <c r="N695" s="227"/>
      <c r="O695" s="227"/>
      <c r="P695" s="227"/>
      <c r="Q695" s="227"/>
      <c r="R695" s="227"/>
      <c r="S695" s="227"/>
      <c r="T695" s="227"/>
      <c r="U695" s="227"/>
      <c r="V695" s="227"/>
      <c r="W695" s="227"/>
      <c r="X695" s="227"/>
      <c r="Y695" s="227"/>
      <c r="Z695" s="227"/>
      <c r="AA695" s="227"/>
      <c r="AB695" s="227"/>
      <c r="AC695" s="227"/>
      <c r="AD695" s="227"/>
      <c r="AE695" s="227"/>
    </row>
    <row r="696" hidden="1">
      <c r="A696" s="227"/>
      <c r="B696" s="227"/>
      <c r="C696" s="227"/>
      <c r="D696" s="227"/>
      <c r="E696" s="227"/>
      <c r="F696" s="227"/>
      <c r="G696" s="227"/>
      <c r="H696" s="227"/>
      <c r="I696" s="227"/>
      <c r="J696" s="227"/>
      <c r="K696" s="227"/>
      <c r="L696" s="227"/>
      <c r="M696" s="227"/>
      <c r="N696" s="227"/>
      <c r="O696" s="227"/>
      <c r="P696" s="227"/>
      <c r="Q696" s="227"/>
      <c r="R696" s="227"/>
      <c r="S696" s="227"/>
      <c r="T696" s="227"/>
      <c r="U696" s="227"/>
      <c r="V696" s="227"/>
      <c r="W696" s="227"/>
      <c r="X696" s="227"/>
      <c r="Y696" s="227"/>
      <c r="Z696" s="227"/>
      <c r="AA696" s="227"/>
      <c r="AB696" s="227"/>
      <c r="AC696" s="227"/>
      <c r="AD696" s="227"/>
      <c r="AE696" s="227"/>
    </row>
    <row r="697" hidden="1">
      <c r="A697" s="227"/>
      <c r="B697" s="227"/>
      <c r="C697" s="227"/>
      <c r="D697" s="227"/>
      <c r="E697" s="227"/>
      <c r="F697" s="227"/>
      <c r="G697" s="227"/>
      <c r="H697" s="227"/>
      <c r="I697" s="227"/>
      <c r="J697" s="227"/>
      <c r="K697" s="227"/>
      <c r="L697" s="227"/>
      <c r="M697" s="227"/>
      <c r="N697" s="227"/>
      <c r="O697" s="227"/>
      <c r="P697" s="227"/>
      <c r="Q697" s="227"/>
      <c r="R697" s="227"/>
      <c r="S697" s="227"/>
      <c r="T697" s="227"/>
      <c r="U697" s="227"/>
      <c r="V697" s="227"/>
      <c r="W697" s="227"/>
      <c r="X697" s="227"/>
      <c r="Y697" s="227"/>
      <c r="Z697" s="227"/>
      <c r="AA697" s="227"/>
      <c r="AB697" s="227"/>
      <c r="AC697" s="227"/>
      <c r="AD697" s="227"/>
      <c r="AE697" s="227"/>
    </row>
    <row r="698" hidden="1">
      <c r="A698" s="227"/>
      <c r="B698" s="227"/>
      <c r="C698" s="227"/>
      <c r="D698" s="227"/>
      <c r="E698" s="227"/>
      <c r="F698" s="227"/>
      <c r="G698" s="227"/>
      <c r="H698" s="227"/>
      <c r="I698" s="227"/>
      <c r="J698" s="227"/>
      <c r="K698" s="227"/>
      <c r="L698" s="227"/>
      <c r="M698" s="227"/>
      <c r="N698" s="227"/>
      <c r="O698" s="227"/>
      <c r="P698" s="227"/>
      <c r="Q698" s="227"/>
      <c r="R698" s="227"/>
      <c r="S698" s="227"/>
      <c r="T698" s="227"/>
      <c r="U698" s="227"/>
      <c r="V698" s="227"/>
      <c r="W698" s="227"/>
      <c r="X698" s="227"/>
      <c r="Y698" s="227"/>
      <c r="Z698" s="227"/>
      <c r="AA698" s="227"/>
      <c r="AB698" s="227"/>
      <c r="AC698" s="227"/>
      <c r="AD698" s="227"/>
      <c r="AE698" s="227"/>
    </row>
    <row r="699" hidden="1">
      <c r="A699" s="227"/>
      <c r="B699" s="227"/>
      <c r="C699" s="227"/>
      <c r="D699" s="227"/>
      <c r="E699" s="227"/>
      <c r="F699" s="227"/>
      <c r="G699" s="227"/>
      <c r="H699" s="227"/>
      <c r="I699" s="227"/>
      <c r="J699" s="227"/>
      <c r="K699" s="227"/>
      <c r="L699" s="227"/>
      <c r="M699" s="227"/>
      <c r="N699" s="227"/>
      <c r="O699" s="227"/>
      <c r="P699" s="227"/>
      <c r="Q699" s="227"/>
      <c r="R699" s="227"/>
      <c r="S699" s="227"/>
      <c r="T699" s="227"/>
      <c r="U699" s="227"/>
      <c r="V699" s="227"/>
      <c r="W699" s="227"/>
      <c r="X699" s="227"/>
      <c r="Y699" s="227"/>
      <c r="Z699" s="227"/>
      <c r="AA699" s="227"/>
      <c r="AB699" s="227"/>
      <c r="AC699" s="227"/>
      <c r="AD699" s="227"/>
      <c r="AE699" s="227"/>
    </row>
    <row r="700" hidden="1">
      <c r="A700" s="227"/>
      <c r="B700" s="227"/>
      <c r="C700" s="227"/>
      <c r="D700" s="227"/>
      <c r="E700" s="227"/>
      <c r="F700" s="227"/>
      <c r="G700" s="227"/>
      <c r="H700" s="227"/>
      <c r="I700" s="227"/>
      <c r="J700" s="227"/>
      <c r="K700" s="227"/>
      <c r="L700" s="227"/>
      <c r="M700" s="227"/>
      <c r="N700" s="227"/>
      <c r="O700" s="227"/>
      <c r="P700" s="227"/>
      <c r="Q700" s="227"/>
      <c r="R700" s="227"/>
      <c r="S700" s="227"/>
      <c r="T700" s="227"/>
      <c r="U700" s="227"/>
      <c r="V700" s="227"/>
      <c r="W700" s="227"/>
      <c r="X700" s="227"/>
      <c r="Y700" s="227"/>
      <c r="Z700" s="227"/>
      <c r="AA700" s="227"/>
      <c r="AB700" s="227"/>
      <c r="AC700" s="227"/>
      <c r="AD700" s="227"/>
      <c r="AE700" s="227"/>
    </row>
    <row r="701" hidden="1">
      <c r="A701" s="227"/>
      <c r="B701" s="227"/>
      <c r="C701" s="227"/>
      <c r="D701" s="227"/>
      <c r="E701" s="227"/>
      <c r="F701" s="227"/>
      <c r="G701" s="227"/>
      <c r="H701" s="227"/>
      <c r="I701" s="227"/>
      <c r="J701" s="227"/>
      <c r="K701" s="227"/>
      <c r="L701" s="227"/>
      <c r="M701" s="227"/>
      <c r="N701" s="227"/>
      <c r="O701" s="227"/>
      <c r="P701" s="227"/>
      <c r="Q701" s="227"/>
      <c r="R701" s="227"/>
      <c r="S701" s="227"/>
      <c r="T701" s="227"/>
      <c r="U701" s="227"/>
      <c r="V701" s="227"/>
      <c r="W701" s="227"/>
      <c r="X701" s="227"/>
      <c r="Y701" s="227"/>
      <c r="Z701" s="227"/>
      <c r="AA701" s="227"/>
      <c r="AB701" s="227"/>
      <c r="AC701" s="227"/>
      <c r="AD701" s="227"/>
      <c r="AE701" s="227"/>
    </row>
    <row r="702" hidden="1">
      <c r="A702" s="227"/>
      <c r="B702" s="227"/>
      <c r="C702" s="227"/>
      <c r="D702" s="227"/>
      <c r="E702" s="227"/>
      <c r="F702" s="227"/>
      <c r="G702" s="227"/>
      <c r="H702" s="227"/>
      <c r="I702" s="227"/>
      <c r="J702" s="227"/>
      <c r="K702" s="227"/>
      <c r="L702" s="227"/>
      <c r="M702" s="227"/>
      <c r="N702" s="227"/>
      <c r="O702" s="227"/>
      <c r="P702" s="227"/>
      <c r="Q702" s="227"/>
      <c r="R702" s="227"/>
      <c r="S702" s="227"/>
      <c r="T702" s="227"/>
      <c r="U702" s="227"/>
      <c r="V702" s="227"/>
      <c r="W702" s="227"/>
      <c r="X702" s="227"/>
      <c r="Y702" s="227"/>
      <c r="Z702" s="227"/>
      <c r="AA702" s="227"/>
      <c r="AB702" s="227"/>
      <c r="AC702" s="227"/>
      <c r="AD702" s="227"/>
      <c r="AE702" s="227"/>
    </row>
    <row r="703" hidden="1">
      <c r="A703" s="227"/>
      <c r="B703" s="227"/>
      <c r="C703" s="227"/>
      <c r="D703" s="227"/>
      <c r="E703" s="227"/>
      <c r="F703" s="227"/>
      <c r="G703" s="227"/>
      <c r="H703" s="227"/>
      <c r="I703" s="227"/>
      <c r="J703" s="227"/>
      <c r="K703" s="227"/>
      <c r="L703" s="227"/>
      <c r="M703" s="227"/>
      <c r="N703" s="227"/>
      <c r="O703" s="227"/>
      <c r="P703" s="227"/>
      <c r="Q703" s="227"/>
      <c r="R703" s="227"/>
      <c r="S703" s="227"/>
      <c r="T703" s="227"/>
      <c r="U703" s="227"/>
      <c r="V703" s="227"/>
      <c r="W703" s="227"/>
      <c r="X703" s="227"/>
      <c r="Y703" s="227"/>
      <c r="Z703" s="227"/>
      <c r="AA703" s="227"/>
      <c r="AB703" s="227"/>
      <c r="AC703" s="227"/>
      <c r="AD703" s="227"/>
      <c r="AE703" s="227"/>
    </row>
    <row r="704" hidden="1">
      <c r="A704" s="227"/>
      <c r="B704" s="227"/>
      <c r="C704" s="227"/>
      <c r="D704" s="227"/>
      <c r="E704" s="227"/>
      <c r="F704" s="227"/>
      <c r="G704" s="227"/>
      <c r="H704" s="227"/>
      <c r="I704" s="227"/>
      <c r="J704" s="227"/>
      <c r="K704" s="227"/>
      <c r="L704" s="227"/>
      <c r="M704" s="227"/>
      <c r="N704" s="227"/>
      <c r="O704" s="227"/>
      <c r="P704" s="227"/>
      <c r="Q704" s="227"/>
      <c r="R704" s="227"/>
      <c r="S704" s="227"/>
      <c r="T704" s="227"/>
      <c r="U704" s="227"/>
      <c r="V704" s="227"/>
      <c r="W704" s="227"/>
      <c r="X704" s="227"/>
      <c r="Y704" s="227"/>
      <c r="Z704" s="227"/>
      <c r="AA704" s="227"/>
      <c r="AB704" s="227"/>
      <c r="AC704" s="227"/>
      <c r="AD704" s="227"/>
      <c r="AE704" s="227"/>
    </row>
    <row r="705" hidden="1">
      <c r="A705" s="227"/>
      <c r="B705" s="227"/>
      <c r="C705" s="227"/>
      <c r="D705" s="227"/>
      <c r="E705" s="227"/>
      <c r="F705" s="227"/>
      <c r="G705" s="227"/>
      <c r="H705" s="227"/>
      <c r="I705" s="227"/>
      <c r="J705" s="227"/>
      <c r="K705" s="227"/>
      <c r="L705" s="227"/>
      <c r="M705" s="227"/>
      <c r="N705" s="227"/>
      <c r="O705" s="227"/>
      <c r="P705" s="227"/>
      <c r="Q705" s="227"/>
      <c r="R705" s="227"/>
      <c r="S705" s="227"/>
      <c r="T705" s="227"/>
      <c r="U705" s="227"/>
      <c r="V705" s="227"/>
      <c r="W705" s="227"/>
      <c r="X705" s="227"/>
      <c r="Y705" s="227"/>
      <c r="Z705" s="227"/>
      <c r="AA705" s="227"/>
      <c r="AB705" s="227"/>
      <c r="AC705" s="227"/>
      <c r="AD705" s="227"/>
      <c r="AE705" s="227"/>
    </row>
    <row r="706" hidden="1">
      <c r="A706" s="227"/>
      <c r="B706" s="227"/>
      <c r="C706" s="227"/>
      <c r="D706" s="227"/>
      <c r="E706" s="227"/>
      <c r="F706" s="227"/>
      <c r="G706" s="227"/>
      <c r="H706" s="227"/>
      <c r="I706" s="227"/>
      <c r="J706" s="227"/>
      <c r="K706" s="227"/>
      <c r="L706" s="227"/>
      <c r="M706" s="227"/>
      <c r="N706" s="227"/>
      <c r="O706" s="227"/>
      <c r="P706" s="227"/>
      <c r="Q706" s="227"/>
      <c r="R706" s="227"/>
      <c r="S706" s="227"/>
      <c r="T706" s="227"/>
      <c r="U706" s="227"/>
      <c r="V706" s="227"/>
      <c r="W706" s="227"/>
      <c r="X706" s="227"/>
      <c r="Y706" s="227"/>
      <c r="Z706" s="227"/>
      <c r="AA706" s="227"/>
      <c r="AB706" s="227"/>
      <c r="AC706" s="227"/>
      <c r="AD706" s="227"/>
      <c r="AE706" s="227"/>
    </row>
    <row r="707" hidden="1">
      <c r="A707" s="227"/>
      <c r="B707" s="227"/>
      <c r="C707" s="227"/>
      <c r="D707" s="227"/>
      <c r="E707" s="227"/>
      <c r="F707" s="227"/>
      <c r="G707" s="227"/>
      <c r="H707" s="227"/>
      <c r="I707" s="227"/>
      <c r="J707" s="227"/>
      <c r="K707" s="227"/>
      <c r="L707" s="227"/>
      <c r="M707" s="227"/>
      <c r="N707" s="227"/>
      <c r="O707" s="227"/>
      <c r="P707" s="227"/>
      <c r="Q707" s="227"/>
      <c r="R707" s="227"/>
      <c r="S707" s="227"/>
      <c r="T707" s="227"/>
      <c r="U707" s="227"/>
      <c r="V707" s="227"/>
      <c r="W707" s="227"/>
      <c r="X707" s="227"/>
      <c r="Y707" s="227"/>
      <c r="Z707" s="227"/>
      <c r="AA707" s="227"/>
      <c r="AB707" s="227"/>
      <c r="AC707" s="227"/>
      <c r="AD707" s="227"/>
      <c r="AE707" s="227"/>
    </row>
    <row r="708" hidden="1">
      <c r="A708" s="227"/>
      <c r="B708" s="227"/>
      <c r="C708" s="227"/>
      <c r="D708" s="227"/>
      <c r="E708" s="227"/>
      <c r="F708" s="227"/>
      <c r="G708" s="227"/>
      <c r="H708" s="227"/>
      <c r="I708" s="227"/>
      <c r="J708" s="227"/>
      <c r="K708" s="227"/>
      <c r="L708" s="227"/>
      <c r="M708" s="227"/>
      <c r="N708" s="227"/>
      <c r="O708" s="227"/>
      <c r="P708" s="227"/>
      <c r="Q708" s="227"/>
      <c r="R708" s="227"/>
      <c r="S708" s="227"/>
      <c r="T708" s="227"/>
      <c r="U708" s="227"/>
      <c r="V708" s="227"/>
      <c r="W708" s="227"/>
      <c r="X708" s="227"/>
      <c r="Y708" s="227"/>
      <c r="Z708" s="227"/>
      <c r="AA708" s="227"/>
      <c r="AB708" s="227"/>
      <c r="AC708" s="227"/>
      <c r="AD708" s="227"/>
      <c r="AE708" s="227"/>
    </row>
    <row r="709" hidden="1">
      <c r="A709" s="227"/>
      <c r="B709" s="227"/>
      <c r="C709" s="227"/>
      <c r="D709" s="227"/>
      <c r="E709" s="227"/>
      <c r="F709" s="227"/>
      <c r="G709" s="227"/>
      <c r="H709" s="227"/>
      <c r="I709" s="227"/>
      <c r="J709" s="227"/>
      <c r="K709" s="227"/>
      <c r="L709" s="227"/>
      <c r="M709" s="227"/>
      <c r="N709" s="227"/>
      <c r="O709" s="227"/>
      <c r="P709" s="227"/>
      <c r="Q709" s="227"/>
      <c r="R709" s="227"/>
      <c r="S709" s="227"/>
      <c r="T709" s="227"/>
      <c r="U709" s="227"/>
      <c r="V709" s="227"/>
      <c r="W709" s="227"/>
      <c r="X709" s="227"/>
      <c r="Y709" s="227"/>
      <c r="Z709" s="227"/>
      <c r="AA709" s="227"/>
      <c r="AB709" s="227"/>
      <c r="AC709" s="227"/>
      <c r="AD709" s="227"/>
      <c r="AE709" s="227"/>
    </row>
    <row r="710" hidden="1">
      <c r="A710" s="227"/>
      <c r="B710" s="227"/>
      <c r="C710" s="227"/>
      <c r="D710" s="227"/>
      <c r="E710" s="227"/>
      <c r="F710" s="227"/>
      <c r="G710" s="227"/>
      <c r="H710" s="227"/>
      <c r="I710" s="227"/>
      <c r="J710" s="227"/>
      <c r="K710" s="227"/>
      <c r="L710" s="227"/>
      <c r="M710" s="227"/>
      <c r="N710" s="227"/>
      <c r="O710" s="227"/>
      <c r="P710" s="227"/>
      <c r="Q710" s="227"/>
      <c r="R710" s="227"/>
      <c r="S710" s="227"/>
      <c r="T710" s="227"/>
      <c r="U710" s="227"/>
      <c r="V710" s="227"/>
      <c r="W710" s="227"/>
      <c r="X710" s="227"/>
      <c r="Y710" s="227"/>
      <c r="Z710" s="227"/>
      <c r="AA710" s="227"/>
      <c r="AB710" s="227"/>
      <c r="AC710" s="227"/>
      <c r="AD710" s="227"/>
      <c r="AE710" s="227"/>
    </row>
    <row r="711" hidden="1">
      <c r="A711" s="227"/>
      <c r="B711" s="227"/>
      <c r="C711" s="227"/>
      <c r="D711" s="227"/>
      <c r="E711" s="227"/>
      <c r="F711" s="227"/>
      <c r="G711" s="227"/>
      <c r="H711" s="227"/>
      <c r="I711" s="227"/>
      <c r="J711" s="227"/>
      <c r="K711" s="227"/>
      <c r="L711" s="227"/>
      <c r="M711" s="227"/>
      <c r="N711" s="227"/>
      <c r="O711" s="227"/>
      <c r="P711" s="227"/>
      <c r="Q711" s="227"/>
      <c r="R711" s="227"/>
      <c r="S711" s="227"/>
      <c r="T711" s="227"/>
      <c r="U711" s="227"/>
      <c r="V711" s="227"/>
      <c r="W711" s="227"/>
      <c r="X711" s="227"/>
      <c r="Y711" s="227"/>
      <c r="Z711" s="227"/>
      <c r="AA711" s="227"/>
      <c r="AB711" s="227"/>
      <c r="AC711" s="227"/>
      <c r="AD711" s="227"/>
      <c r="AE711" s="227"/>
    </row>
    <row r="712" hidden="1">
      <c r="A712" s="227"/>
      <c r="B712" s="227"/>
      <c r="C712" s="227"/>
      <c r="D712" s="227"/>
      <c r="E712" s="227"/>
      <c r="F712" s="227"/>
      <c r="G712" s="227"/>
      <c r="H712" s="227"/>
      <c r="I712" s="227"/>
      <c r="J712" s="227"/>
      <c r="K712" s="227"/>
      <c r="L712" s="227"/>
      <c r="M712" s="227"/>
      <c r="N712" s="227"/>
      <c r="O712" s="227"/>
      <c r="P712" s="227"/>
      <c r="Q712" s="227"/>
      <c r="R712" s="227"/>
      <c r="S712" s="227"/>
      <c r="T712" s="227"/>
      <c r="U712" s="227"/>
      <c r="V712" s="227"/>
      <c r="W712" s="227"/>
      <c r="X712" s="227"/>
      <c r="Y712" s="227"/>
      <c r="Z712" s="227"/>
      <c r="AA712" s="227"/>
      <c r="AB712" s="227"/>
      <c r="AC712" s="227"/>
      <c r="AD712" s="227"/>
      <c r="AE712" s="227"/>
    </row>
    <row r="713" hidden="1">
      <c r="A713" s="227"/>
      <c r="B713" s="227"/>
      <c r="C713" s="227"/>
      <c r="D713" s="227"/>
      <c r="E713" s="227"/>
      <c r="F713" s="227"/>
      <c r="G713" s="227"/>
      <c r="H713" s="227"/>
      <c r="I713" s="227"/>
      <c r="J713" s="227"/>
      <c r="K713" s="227"/>
      <c r="L713" s="227"/>
      <c r="M713" s="227"/>
      <c r="N713" s="227"/>
      <c r="O713" s="227"/>
      <c r="P713" s="227"/>
      <c r="Q713" s="227"/>
      <c r="R713" s="227"/>
      <c r="S713" s="227"/>
      <c r="T713" s="227"/>
      <c r="U713" s="227"/>
      <c r="V713" s="227"/>
      <c r="W713" s="227"/>
      <c r="X713" s="227"/>
      <c r="Y713" s="227"/>
      <c r="Z713" s="227"/>
      <c r="AA713" s="227"/>
      <c r="AB713" s="227"/>
      <c r="AC713" s="227"/>
      <c r="AD713" s="227"/>
      <c r="AE713" s="227"/>
    </row>
    <row r="714" hidden="1">
      <c r="A714" s="227"/>
      <c r="B714" s="227"/>
      <c r="C714" s="227"/>
      <c r="D714" s="227"/>
      <c r="E714" s="227"/>
      <c r="F714" s="227"/>
      <c r="G714" s="227"/>
      <c r="H714" s="227"/>
      <c r="I714" s="227"/>
      <c r="J714" s="227"/>
      <c r="K714" s="227"/>
      <c r="L714" s="227"/>
      <c r="M714" s="227"/>
      <c r="N714" s="227"/>
      <c r="O714" s="227"/>
      <c r="P714" s="227"/>
      <c r="Q714" s="227"/>
      <c r="R714" s="227"/>
      <c r="S714" s="227"/>
      <c r="T714" s="227"/>
      <c r="U714" s="227"/>
      <c r="V714" s="227"/>
      <c r="W714" s="227"/>
      <c r="X714" s="227"/>
      <c r="Y714" s="227"/>
      <c r="Z714" s="227"/>
      <c r="AA714" s="227"/>
      <c r="AB714" s="227"/>
      <c r="AC714" s="227"/>
      <c r="AD714" s="227"/>
      <c r="AE714" s="227"/>
    </row>
    <row r="715" hidden="1">
      <c r="A715" s="227"/>
      <c r="B715" s="227"/>
      <c r="C715" s="227"/>
      <c r="D715" s="227"/>
      <c r="E715" s="227"/>
      <c r="F715" s="227"/>
      <c r="G715" s="227"/>
      <c r="H715" s="227"/>
      <c r="I715" s="227"/>
      <c r="J715" s="227"/>
      <c r="K715" s="227"/>
      <c r="L715" s="227"/>
      <c r="M715" s="227"/>
      <c r="N715" s="227"/>
      <c r="O715" s="227"/>
      <c r="P715" s="227"/>
      <c r="Q715" s="227"/>
      <c r="R715" s="227"/>
      <c r="S715" s="227"/>
      <c r="T715" s="227"/>
      <c r="U715" s="227"/>
      <c r="V715" s="227"/>
      <c r="W715" s="227"/>
      <c r="X715" s="227"/>
      <c r="Y715" s="227"/>
      <c r="Z715" s="227"/>
      <c r="AA715" s="227"/>
      <c r="AB715" s="227"/>
      <c r="AC715" s="227"/>
      <c r="AD715" s="227"/>
      <c r="AE715" s="227"/>
    </row>
    <row r="716" hidden="1">
      <c r="A716" s="227"/>
      <c r="B716" s="227"/>
      <c r="C716" s="227"/>
      <c r="D716" s="227"/>
      <c r="E716" s="227"/>
      <c r="F716" s="227"/>
      <c r="G716" s="227"/>
      <c r="H716" s="227"/>
      <c r="I716" s="227"/>
      <c r="J716" s="227"/>
      <c r="K716" s="227"/>
      <c r="L716" s="227"/>
      <c r="M716" s="227"/>
      <c r="N716" s="227"/>
      <c r="O716" s="227"/>
      <c r="P716" s="227"/>
      <c r="Q716" s="227"/>
      <c r="R716" s="227"/>
      <c r="S716" s="227"/>
      <c r="T716" s="227"/>
      <c r="U716" s="227"/>
      <c r="V716" s="227"/>
      <c r="W716" s="227"/>
      <c r="X716" s="227"/>
      <c r="Y716" s="227"/>
      <c r="Z716" s="227"/>
      <c r="AA716" s="227"/>
      <c r="AB716" s="227"/>
      <c r="AC716" s="227"/>
      <c r="AD716" s="227"/>
      <c r="AE716" s="227"/>
    </row>
    <row r="717" hidden="1">
      <c r="A717" s="227"/>
      <c r="B717" s="227"/>
      <c r="C717" s="227"/>
      <c r="D717" s="227"/>
      <c r="E717" s="227"/>
      <c r="F717" s="227"/>
      <c r="G717" s="227"/>
      <c r="H717" s="227"/>
      <c r="I717" s="227"/>
      <c r="J717" s="227"/>
      <c r="K717" s="227"/>
      <c r="L717" s="227"/>
      <c r="M717" s="227"/>
      <c r="N717" s="227"/>
      <c r="O717" s="227"/>
      <c r="P717" s="227"/>
      <c r="Q717" s="227"/>
      <c r="R717" s="227"/>
      <c r="S717" s="227"/>
      <c r="T717" s="227"/>
      <c r="U717" s="227"/>
      <c r="V717" s="227"/>
      <c r="W717" s="227"/>
      <c r="X717" s="227"/>
      <c r="Y717" s="227"/>
      <c r="Z717" s="227"/>
      <c r="AA717" s="227"/>
      <c r="AB717" s="227"/>
      <c r="AC717" s="227"/>
      <c r="AD717" s="227"/>
      <c r="AE717" s="227"/>
    </row>
    <row r="718" hidden="1">
      <c r="A718" s="227"/>
      <c r="B718" s="227"/>
      <c r="C718" s="227"/>
      <c r="D718" s="227"/>
      <c r="E718" s="227"/>
      <c r="F718" s="227"/>
      <c r="G718" s="227"/>
      <c r="H718" s="227"/>
      <c r="I718" s="227"/>
      <c r="J718" s="227"/>
      <c r="K718" s="227"/>
      <c r="L718" s="227"/>
      <c r="M718" s="227"/>
      <c r="N718" s="227"/>
      <c r="O718" s="227"/>
      <c r="P718" s="227"/>
      <c r="Q718" s="227"/>
      <c r="R718" s="227"/>
      <c r="S718" s="227"/>
      <c r="T718" s="227"/>
      <c r="U718" s="227"/>
      <c r="V718" s="227"/>
      <c r="W718" s="227"/>
      <c r="X718" s="227"/>
      <c r="Y718" s="227"/>
      <c r="Z718" s="227"/>
      <c r="AA718" s="227"/>
      <c r="AB718" s="227"/>
      <c r="AC718" s="227"/>
      <c r="AD718" s="227"/>
      <c r="AE718" s="227"/>
    </row>
    <row r="719" hidden="1">
      <c r="A719" s="227"/>
      <c r="B719" s="227"/>
      <c r="C719" s="227"/>
      <c r="D719" s="227"/>
      <c r="E719" s="227"/>
      <c r="F719" s="227"/>
      <c r="G719" s="227"/>
      <c r="H719" s="227"/>
      <c r="I719" s="227"/>
      <c r="J719" s="227"/>
      <c r="K719" s="227"/>
      <c r="L719" s="227"/>
      <c r="M719" s="227"/>
      <c r="N719" s="227"/>
      <c r="O719" s="227"/>
      <c r="P719" s="227"/>
      <c r="Q719" s="227"/>
      <c r="R719" s="227"/>
      <c r="S719" s="227"/>
      <c r="T719" s="227"/>
      <c r="U719" s="227"/>
      <c r="V719" s="227"/>
      <c r="W719" s="227"/>
      <c r="X719" s="227"/>
      <c r="Y719" s="227"/>
      <c r="Z719" s="227"/>
      <c r="AA719" s="227"/>
      <c r="AB719" s="227"/>
      <c r="AC719" s="227"/>
      <c r="AD719" s="227"/>
      <c r="AE719" s="227"/>
    </row>
    <row r="720" hidden="1">
      <c r="A720" s="227"/>
      <c r="B720" s="227"/>
      <c r="C720" s="227"/>
      <c r="D720" s="227"/>
      <c r="E720" s="227"/>
      <c r="F720" s="227"/>
      <c r="G720" s="227"/>
      <c r="H720" s="227"/>
      <c r="I720" s="227"/>
      <c r="J720" s="227"/>
      <c r="K720" s="227"/>
      <c r="L720" s="227"/>
      <c r="M720" s="227"/>
      <c r="N720" s="227"/>
      <c r="O720" s="227"/>
      <c r="P720" s="227"/>
      <c r="Q720" s="227"/>
      <c r="R720" s="227"/>
      <c r="S720" s="227"/>
      <c r="T720" s="227"/>
      <c r="U720" s="227"/>
      <c r="V720" s="227"/>
      <c r="W720" s="227"/>
      <c r="X720" s="227"/>
      <c r="Y720" s="227"/>
      <c r="Z720" s="227"/>
      <c r="AA720" s="227"/>
      <c r="AB720" s="227"/>
      <c r="AC720" s="227"/>
      <c r="AD720" s="227"/>
      <c r="AE720" s="227"/>
    </row>
    <row r="721" hidden="1">
      <c r="A721" s="227"/>
      <c r="B721" s="227"/>
      <c r="C721" s="227"/>
      <c r="D721" s="227"/>
      <c r="E721" s="227"/>
      <c r="F721" s="227"/>
      <c r="G721" s="227"/>
      <c r="H721" s="227"/>
      <c r="I721" s="227"/>
      <c r="J721" s="227"/>
      <c r="K721" s="227"/>
      <c r="L721" s="227"/>
      <c r="M721" s="227"/>
      <c r="N721" s="227"/>
      <c r="O721" s="227"/>
      <c r="P721" s="227"/>
      <c r="Q721" s="227"/>
      <c r="R721" s="227"/>
      <c r="S721" s="227"/>
      <c r="T721" s="227"/>
      <c r="U721" s="227"/>
      <c r="V721" s="227"/>
      <c r="W721" s="227"/>
      <c r="X721" s="227"/>
      <c r="Y721" s="227"/>
      <c r="Z721" s="227"/>
      <c r="AA721" s="227"/>
      <c r="AB721" s="227"/>
      <c r="AC721" s="227"/>
      <c r="AD721" s="227"/>
      <c r="AE721" s="227"/>
    </row>
    <row r="722" hidden="1">
      <c r="A722" s="227"/>
      <c r="B722" s="227"/>
      <c r="C722" s="227"/>
      <c r="D722" s="227"/>
      <c r="E722" s="227"/>
      <c r="F722" s="227"/>
      <c r="G722" s="227"/>
      <c r="H722" s="227"/>
      <c r="I722" s="227"/>
      <c r="J722" s="227"/>
      <c r="K722" s="227"/>
      <c r="L722" s="227"/>
      <c r="M722" s="227"/>
      <c r="N722" s="227"/>
      <c r="O722" s="227"/>
      <c r="P722" s="227"/>
      <c r="Q722" s="227"/>
      <c r="R722" s="227"/>
      <c r="S722" s="227"/>
      <c r="T722" s="227"/>
      <c r="U722" s="227"/>
      <c r="V722" s="227"/>
      <c r="W722" s="227"/>
      <c r="X722" s="227"/>
      <c r="Y722" s="227"/>
      <c r="Z722" s="227"/>
      <c r="AA722" s="227"/>
      <c r="AB722" s="227"/>
      <c r="AC722" s="227"/>
      <c r="AD722" s="227"/>
      <c r="AE722" s="227"/>
    </row>
    <row r="723" hidden="1">
      <c r="A723" s="227"/>
      <c r="B723" s="227"/>
      <c r="C723" s="227"/>
      <c r="D723" s="227"/>
      <c r="E723" s="227"/>
      <c r="F723" s="227"/>
      <c r="G723" s="227"/>
      <c r="H723" s="227"/>
      <c r="I723" s="227"/>
      <c r="J723" s="227"/>
      <c r="K723" s="227"/>
      <c r="L723" s="227"/>
      <c r="M723" s="227"/>
      <c r="N723" s="227"/>
      <c r="O723" s="227"/>
      <c r="P723" s="227"/>
      <c r="Q723" s="227"/>
      <c r="R723" s="227"/>
      <c r="S723" s="227"/>
      <c r="T723" s="227"/>
      <c r="U723" s="227"/>
      <c r="V723" s="227"/>
      <c r="W723" s="227"/>
      <c r="X723" s="227"/>
      <c r="Y723" s="227"/>
      <c r="Z723" s="227"/>
      <c r="AA723" s="227"/>
      <c r="AB723" s="227"/>
      <c r="AC723" s="227"/>
      <c r="AD723" s="227"/>
      <c r="AE723" s="227"/>
    </row>
    <row r="724" hidden="1">
      <c r="A724" s="227"/>
      <c r="B724" s="227"/>
      <c r="C724" s="227"/>
      <c r="D724" s="227"/>
      <c r="E724" s="227"/>
      <c r="F724" s="227"/>
      <c r="G724" s="227"/>
      <c r="H724" s="227"/>
      <c r="I724" s="227"/>
      <c r="J724" s="227"/>
      <c r="K724" s="227"/>
      <c r="L724" s="227"/>
      <c r="M724" s="227"/>
      <c r="N724" s="227"/>
      <c r="O724" s="227"/>
      <c r="P724" s="227"/>
      <c r="Q724" s="227"/>
      <c r="R724" s="227"/>
      <c r="S724" s="227"/>
      <c r="T724" s="227"/>
      <c r="U724" s="227"/>
      <c r="V724" s="227"/>
      <c r="W724" s="227"/>
      <c r="X724" s="227"/>
      <c r="Y724" s="227"/>
      <c r="Z724" s="227"/>
      <c r="AA724" s="227"/>
      <c r="AB724" s="227"/>
      <c r="AC724" s="227"/>
      <c r="AD724" s="227"/>
      <c r="AE724" s="227"/>
    </row>
    <row r="725" hidden="1">
      <c r="A725" s="227"/>
      <c r="B725" s="227"/>
      <c r="C725" s="227"/>
      <c r="D725" s="227"/>
      <c r="E725" s="227"/>
      <c r="F725" s="227"/>
      <c r="G725" s="227"/>
      <c r="H725" s="227"/>
      <c r="I725" s="227"/>
      <c r="J725" s="227"/>
      <c r="K725" s="227"/>
      <c r="L725" s="227"/>
      <c r="M725" s="227"/>
      <c r="N725" s="227"/>
      <c r="O725" s="227"/>
      <c r="P725" s="227"/>
      <c r="Q725" s="227"/>
      <c r="R725" s="227"/>
      <c r="S725" s="227"/>
      <c r="T725" s="227"/>
      <c r="U725" s="227"/>
      <c r="V725" s="227"/>
      <c r="W725" s="227"/>
      <c r="X725" s="227"/>
      <c r="Y725" s="227"/>
      <c r="Z725" s="227"/>
      <c r="AA725" s="227"/>
      <c r="AB725" s="227"/>
      <c r="AC725" s="227"/>
      <c r="AD725" s="227"/>
      <c r="AE725" s="227"/>
    </row>
    <row r="726" hidden="1">
      <c r="A726" s="227"/>
      <c r="B726" s="227"/>
      <c r="C726" s="227"/>
      <c r="D726" s="227"/>
      <c r="E726" s="227"/>
      <c r="F726" s="227"/>
      <c r="G726" s="227"/>
      <c r="H726" s="227"/>
      <c r="I726" s="227"/>
      <c r="J726" s="227"/>
      <c r="K726" s="227"/>
      <c r="L726" s="227"/>
      <c r="M726" s="227"/>
      <c r="N726" s="227"/>
      <c r="O726" s="227"/>
      <c r="P726" s="227"/>
      <c r="Q726" s="227"/>
      <c r="R726" s="227"/>
      <c r="S726" s="227"/>
      <c r="T726" s="227"/>
      <c r="U726" s="227"/>
      <c r="V726" s="227"/>
      <c r="W726" s="227"/>
      <c r="X726" s="227"/>
      <c r="Y726" s="227"/>
      <c r="Z726" s="227"/>
      <c r="AA726" s="227"/>
      <c r="AB726" s="227"/>
      <c r="AC726" s="227"/>
      <c r="AD726" s="227"/>
      <c r="AE726" s="227"/>
    </row>
    <row r="727" hidden="1">
      <c r="A727" s="227"/>
      <c r="B727" s="227"/>
      <c r="C727" s="227"/>
      <c r="D727" s="227"/>
      <c r="E727" s="227"/>
      <c r="F727" s="227"/>
      <c r="G727" s="227"/>
      <c r="H727" s="227"/>
      <c r="I727" s="227"/>
      <c r="J727" s="227"/>
      <c r="K727" s="227"/>
      <c r="L727" s="227"/>
      <c r="M727" s="227"/>
      <c r="N727" s="227"/>
      <c r="O727" s="227"/>
      <c r="P727" s="227"/>
      <c r="Q727" s="227"/>
      <c r="R727" s="227"/>
      <c r="S727" s="227"/>
      <c r="T727" s="227"/>
      <c r="U727" s="227"/>
      <c r="V727" s="227"/>
      <c r="W727" s="227"/>
      <c r="X727" s="227"/>
      <c r="Y727" s="227"/>
      <c r="Z727" s="227"/>
      <c r="AA727" s="227"/>
      <c r="AB727" s="227"/>
      <c r="AC727" s="227"/>
      <c r="AD727" s="227"/>
      <c r="AE727" s="227"/>
    </row>
    <row r="728" hidden="1">
      <c r="A728" s="227"/>
      <c r="B728" s="227"/>
      <c r="C728" s="227"/>
      <c r="D728" s="227"/>
      <c r="E728" s="227"/>
      <c r="F728" s="227"/>
      <c r="G728" s="227"/>
      <c r="H728" s="227"/>
      <c r="I728" s="227"/>
      <c r="J728" s="227"/>
      <c r="K728" s="227"/>
      <c r="L728" s="227"/>
      <c r="M728" s="227"/>
      <c r="N728" s="227"/>
      <c r="O728" s="227"/>
      <c r="P728" s="227"/>
      <c r="Q728" s="227"/>
      <c r="R728" s="227"/>
      <c r="S728" s="227"/>
      <c r="T728" s="227"/>
      <c r="U728" s="227"/>
      <c r="V728" s="227"/>
      <c r="W728" s="227"/>
      <c r="X728" s="227"/>
      <c r="Y728" s="227"/>
      <c r="Z728" s="227"/>
      <c r="AA728" s="227"/>
      <c r="AB728" s="227"/>
      <c r="AC728" s="227"/>
      <c r="AD728" s="227"/>
      <c r="AE728" s="227"/>
    </row>
    <row r="729" hidden="1">
      <c r="A729" s="227"/>
      <c r="B729" s="227"/>
      <c r="C729" s="227"/>
      <c r="D729" s="227"/>
      <c r="E729" s="227"/>
      <c r="F729" s="227"/>
      <c r="G729" s="227"/>
      <c r="H729" s="227"/>
      <c r="I729" s="227"/>
      <c r="J729" s="227"/>
      <c r="K729" s="227"/>
      <c r="L729" s="227"/>
      <c r="M729" s="227"/>
      <c r="N729" s="227"/>
      <c r="O729" s="227"/>
      <c r="P729" s="227"/>
      <c r="Q729" s="227"/>
      <c r="R729" s="227"/>
      <c r="S729" s="227"/>
      <c r="T729" s="227"/>
      <c r="U729" s="227"/>
      <c r="V729" s="227"/>
      <c r="W729" s="227"/>
      <c r="X729" s="227"/>
      <c r="Y729" s="227"/>
      <c r="Z729" s="227"/>
      <c r="AA729" s="227"/>
      <c r="AB729" s="227"/>
      <c r="AC729" s="227"/>
      <c r="AD729" s="227"/>
      <c r="AE729" s="227"/>
    </row>
    <row r="730" hidden="1">
      <c r="A730" s="227"/>
      <c r="B730" s="227"/>
      <c r="C730" s="227"/>
      <c r="D730" s="227"/>
      <c r="E730" s="227"/>
      <c r="F730" s="227"/>
      <c r="G730" s="227"/>
      <c r="H730" s="227"/>
      <c r="I730" s="227"/>
      <c r="J730" s="227"/>
      <c r="K730" s="227"/>
      <c r="L730" s="227"/>
      <c r="M730" s="227"/>
      <c r="N730" s="227"/>
      <c r="O730" s="227"/>
      <c r="P730" s="227"/>
      <c r="Q730" s="227"/>
      <c r="R730" s="227"/>
      <c r="S730" s="227"/>
      <c r="T730" s="227"/>
      <c r="U730" s="227"/>
      <c r="V730" s="227"/>
      <c r="W730" s="227"/>
      <c r="X730" s="227"/>
      <c r="Y730" s="227"/>
      <c r="Z730" s="227"/>
      <c r="AA730" s="227"/>
      <c r="AB730" s="227"/>
      <c r="AC730" s="227"/>
      <c r="AD730" s="227"/>
      <c r="AE730" s="227"/>
    </row>
    <row r="731" hidden="1">
      <c r="A731" s="227"/>
      <c r="B731" s="227"/>
      <c r="C731" s="227"/>
      <c r="D731" s="227"/>
      <c r="E731" s="227"/>
      <c r="F731" s="227"/>
      <c r="G731" s="227"/>
      <c r="H731" s="227"/>
      <c r="I731" s="227"/>
      <c r="J731" s="227"/>
      <c r="K731" s="227"/>
      <c r="L731" s="227"/>
      <c r="M731" s="227"/>
      <c r="N731" s="227"/>
      <c r="O731" s="227"/>
      <c r="P731" s="227"/>
      <c r="Q731" s="227"/>
      <c r="R731" s="227"/>
      <c r="S731" s="227"/>
      <c r="T731" s="227"/>
      <c r="U731" s="227"/>
      <c r="V731" s="227"/>
      <c r="W731" s="227"/>
      <c r="X731" s="227"/>
      <c r="Y731" s="227"/>
      <c r="Z731" s="227"/>
      <c r="AA731" s="227"/>
      <c r="AB731" s="227"/>
      <c r="AC731" s="227"/>
      <c r="AD731" s="227"/>
      <c r="AE731" s="227"/>
    </row>
    <row r="732" hidden="1">
      <c r="A732" s="227"/>
      <c r="B732" s="227"/>
      <c r="C732" s="227"/>
      <c r="D732" s="227"/>
      <c r="E732" s="227"/>
      <c r="F732" s="227"/>
      <c r="G732" s="227"/>
      <c r="H732" s="227"/>
      <c r="I732" s="227"/>
      <c r="J732" s="227"/>
      <c r="K732" s="227"/>
      <c r="L732" s="227"/>
      <c r="M732" s="227"/>
      <c r="N732" s="227"/>
      <c r="O732" s="227"/>
      <c r="P732" s="227"/>
      <c r="Q732" s="227"/>
      <c r="R732" s="227"/>
      <c r="S732" s="227"/>
      <c r="T732" s="227"/>
      <c r="U732" s="227"/>
      <c r="V732" s="227"/>
      <c r="W732" s="227"/>
      <c r="X732" s="227"/>
      <c r="Y732" s="227"/>
      <c r="Z732" s="227"/>
      <c r="AA732" s="227"/>
      <c r="AB732" s="227"/>
      <c r="AC732" s="227"/>
      <c r="AD732" s="227"/>
      <c r="AE732" s="227"/>
    </row>
    <row r="733" hidden="1">
      <c r="A733" s="227"/>
      <c r="B733" s="227"/>
      <c r="C733" s="227"/>
      <c r="D733" s="227"/>
      <c r="E733" s="227"/>
      <c r="F733" s="227"/>
      <c r="G733" s="227"/>
      <c r="H733" s="227"/>
      <c r="I733" s="227"/>
      <c r="J733" s="227"/>
      <c r="K733" s="227"/>
      <c r="L733" s="227"/>
      <c r="M733" s="227"/>
      <c r="N733" s="227"/>
      <c r="O733" s="227"/>
      <c r="P733" s="227"/>
      <c r="Q733" s="227"/>
      <c r="R733" s="227"/>
      <c r="S733" s="227"/>
      <c r="T733" s="227"/>
      <c r="U733" s="227"/>
      <c r="V733" s="227"/>
      <c r="W733" s="227"/>
      <c r="X733" s="227"/>
      <c r="Y733" s="227"/>
      <c r="Z733" s="227"/>
      <c r="AA733" s="227"/>
      <c r="AB733" s="227"/>
      <c r="AC733" s="227"/>
      <c r="AD733" s="227"/>
      <c r="AE733" s="227"/>
    </row>
    <row r="734" hidden="1">
      <c r="A734" s="227"/>
      <c r="B734" s="227"/>
      <c r="C734" s="227"/>
      <c r="D734" s="227"/>
      <c r="E734" s="227"/>
      <c r="F734" s="227"/>
      <c r="G734" s="227"/>
      <c r="H734" s="227"/>
      <c r="I734" s="227"/>
      <c r="J734" s="227"/>
      <c r="K734" s="227"/>
      <c r="L734" s="227"/>
      <c r="M734" s="227"/>
      <c r="N734" s="227"/>
      <c r="O734" s="227"/>
      <c r="P734" s="227"/>
      <c r="Q734" s="227"/>
      <c r="R734" s="227"/>
      <c r="S734" s="227"/>
      <c r="T734" s="227"/>
      <c r="U734" s="227"/>
      <c r="V734" s="227"/>
      <c r="W734" s="227"/>
      <c r="X734" s="227"/>
      <c r="Y734" s="227"/>
      <c r="Z734" s="227"/>
      <c r="AA734" s="227"/>
      <c r="AB734" s="227"/>
      <c r="AC734" s="227"/>
      <c r="AD734" s="227"/>
      <c r="AE734" s="227"/>
    </row>
    <row r="735" hidden="1">
      <c r="A735" s="227"/>
      <c r="B735" s="227"/>
      <c r="C735" s="227"/>
      <c r="D735" s="227"/>
      <c r="E735" s="227"/>
      <c r="F735" s="227"/>
      <c r="G735" s="227"/>
      <c r="H735" s="227"/>
      <c r="I735" s="227"/>
      <c r="J735" s="227"/>
      <c r="K735" s="227"/>
      <c r="L735" s="227"/>
      <c r="M735" s="227"/>
      <c r="N735" s="227"/>
      <c r="O735" s="227"/>
      <c r="P735" s="227"/>
      <c r="Q735" s="227"/>
      <c r="R735" s="227"/>
      <c r="S735" s="227"/>
      <c r="T735" s="227"/>
      <c r="U735" s="227"/>
      <c r="V735" s="227"/>
      <c r="W735" s="227"/>
      <c r="X735" s="227"/>
      <c r="Y735" s="227"/>
      <c r="Z735" s="227"/>
      <c r="AA735" s="227"/>
      <c r="AB735" s="227"/>
      <c r="AC735" s="227"/>
      <c r="AD735" s="227"/>
      <c r="AE735" s="227"/>
    </row>
    <row r="736" hidden="1">
      <c r="A736" s="227"/>
      <c r="B736" s="227"/>
      <c r="C736" s="227"/>
      <c r="D736" s="227"/>
      <c r="E736" s="227"/>
      <c r="F736" s="227"/>
      <c r="G736" s="227"/>
      <c r="H736" s="227"/>
      <c r="I736" s="227"/>
      <c r="J736" s="227"/>
      <c r="K736" s="227"/>
      <c r="L736" s="227"/>
      <c r="M736" s="227"/>
      <c r="N736" s="227"/>
      <c r="O736" s="227"/>
      <c r="P736" s="227"/>
      <c r="Q736" s="227"/>
      <c r="R736" s="227"/>
      <c r="S736" s="227"/>
      <c r="T736" s="227"/>
      <c r="U736" s="227"/>
      <c r="V736" s="227"/>
      <c r="W736" s="227"/>
      <c r="X736" s="227"/>
      <c r="Y736" s="227"/>
      <c r="Z736" s="227"/>
      <c r="AA736" s="227"/>
      <c r="AB736" s="227"/>
      <c r="AC736" s="227"/>
      <c r="AD736" s="227"/>
      <c r="AE736" s="227"/>
    </row>
    <row r="737" hidden="1">
      <c r="A737" s="227"/>
      <c r="B737" s="227"/>
      <c r="C737" s="227"/>
      <c r="D737" s="227"/>
      <c r="E737" s="227"/>
      <c r="F737" s="227"/>
      <c r="G737" s="227"/>
      <c r="H737" s="227"/>
      <c r="I737" s="227"/>
      <c r="J737" s="227"/>
      <c r="K737" s="227"/>
      <c r="L737" s="227"/>
      <c r="M737" s="227"/>
      <c r="N737" s="227"/>
      <c r="O737" s="227"/>
      <c r="P737" s="227"/>
      <c r="Q737" s="227"/>
      <c r="R737" s="227"/>
      <c r="S737" s="227"/>
      <c r="T737" s="227"/>
      <c r="U737" s="227"/>
      <c r="V737" s="227"/>
      <c r="W737" s="227"/>
      <c r="X737" s="227"/>
      <c r="Y737" s="227"/>
      <c r="Z737" s="227"/>
      <c r="AA737" s="227"/>
      <c r="AB737" s="227"/>
      <c r="AC737" s="227"/>
      <c r="AD737" s="227"/>
      <c r="AE737" s="227"/>
    </row>
    <row r="738" hidden="1">
      <c r="A738" s="227"/>
      <c r="B738" s="227"/>
      <c r="C738" s="227"/>
      <c r="D738" s="227"/>
      <c r="E738" s="227"/>
      <c r="F738" s="227"/>
      <c r="G738" s="227"/>
      <c r="H738" s="227"/>
      <c r="I738" s="227"/>
      <c r="J738" s="227"/>
      <c r="K738" s="227"/>
      <c r="L738" s="227"/>
      <c r="M738" s="227"/>
      <c r="N738" s="227"/>
      <c r="O738" s="227"/>
      <c r="P738" s="227"/>
      <c r="Q738" s="227"/>
      <c r="R738" s="227"/>
      <c r="S738" s="227"/>
      <c r="T738" s="227"/>
      <c r="U738" s="227"/>
      <c r="V738" s="227"/>
      <c r="W738" s="227"/>
      <c r="X738" s="227"/>
      <c r="Y738" s="227"/>
      <c r="Z738" s="227"/>
      <c r="AA738" s="227"/>
      <c r="AB738" s="227"/>
      <c r="AC738" s="227"/>
      <c r="AD738" s="227"/>
      <c r="AE738" s="227"/>
    </row>
    <row r="739" hidden="1">
      <c r="A739" s="227"/>
      <c r="B739" s="227"/>
      <c r="C739" s="227"/>
      <c r="D739" s="227"/>
      <c r="E739" s="227"/>
      <c r="F739" s="227"/>
      <c r="G739" s="227"/>
      <c r="H739" s="227"/>
      <c r="I739" s="227"/>
      <c r="J739" s="227"/>
      <c r="K739" s="227"/>
      <c r="L739" s="227"/>
      <c r="M739" s="227"/>
      <c r="N739" s="227"/>
      <c r="O739" s="227"/>
      <c r="P739" s="227"/>
      <c r="Q739" s="227"/>
      <c r="R739" s="227"/>
      <c r="S739" s="227"/>
      <c r="T739" s="227"/>
      <c r="U739" s="227"/>
      <c r="V739" s="227"/>
      <c r="W739" s="227"/>
      <c r="X739" s="227"/>
      <c r="Y739" s="227"/>
      <c r="Z739" s="227"/>
      <c r="AA739" s="227"/>
      <c r="AB739" s="227"/>
      <c r="AC739" s="227"/>
      <c r="AD739" s="227"/>
      <c r="AE739" s="227"/>
    </row>
    <row r="740" hidden="1">
      <c r="A740" s="227"/>
      <c r="B740" s="227"/>
      <c r="C740" s="227"/>
      <c r="D740" s="227"/>
      <c r="E740" s="227"/>
      <c r="F740" s="227"/>
      <c r="G740" s="227"/>
      <c r="H740" s="227"/>
      <c r="I740" s="227"/>
      <c r="J740" s="227"/>
      <c r="K740" s="227"/>
      <c r="L740" s="227"/>
      <c r="M740" s="227"/>
      <c r="N740" s="227"/>
      <c r="O740" s="227"/>
      <c r="P740" s="227"/>
      <c r="Q740" s="227"/>
      <c r="R740" s="227"/>
      <c r="S740" s="227"/>
      <c r="T740" s="227"/>
      <c r="U740" s="227"/>
      <c r="V740" s="227"/>
      <c r="W740" s="227"/>
      <c r="X740" s="227"/>
      <c r="Y740" s="227"/>
      <c r="Z740" s="227"/>
      <c r="AA740" s="227"/>
      <c r="AB740" s="227"/>
      <c r="AC740" s="227"/>
      <c r="AD740" s="227"/>
      <c r="AE740" s="227"/>
    </row>
    <row r="741" hidden="1">
      <c r="A741" s="227"/>
      <c r="B741" s="227"/>
      <c r="C741" s="227"/>
      <c r="D741" s="227"/>
      <c r="E741" s="227"/>
      <c r="F741" s="227"/>
      <c r="G741" s="227"/>
      <c r="H741" s="227"/>
      <c r="I741" s="227"/>
      <c r="J741" s="227"/>
      <c r="K741" s="227"/>
      <c r="L741" s="227"/>
      <c r="M741" s="227"/>
      <c r="N741" s="227"/>
      <c r="O741" s="227"/>
      <c r="P741" s="227"/>
      <c r="Q741" s="227"/>
      <c r="R741" s="227"/>
      <c r="S741" s="227"/>
      <c r="T741" s="227"/>
      <c r="U741" s="227"/>
      <c r="V741" s="227"/>
      <c r="W741" s="227"/>
      <c r="X741" s="227"/>
      <c r="Y741" s="227"/>
      <c r="Z741" s="227"/>
      <c r="AA741" s="227"/>
      <c r="AB741" s="227"/>
      <c r="AC741" s="227"/>
      <c r="AD741" s="227"/>
      <c r="AE741" s="227"/>
    </row>
    <row r="742" hidden="1">
      <c r="A742" s="227"/>
      <c r="B742" s="227"/>
      <c r="C742" s="227"/>
      <c r="D742" s="227"/>
      <c r="E742" s="227"/>
      <c r="F742" s="227"/>
      <c r="G742" s="227"/>
      <c r="H742" s="227"/>
      <c r="I742" s="227"/>
      <c r="J742" s="227"/>
      <c r="K742" s="227"/>
      <c r="L742" s="227"/>
      <c r="M742" s="227"/>
      <c r="N742" s="227"/>
      <c r="O742" s="227"/>
      <c r="P742" s="227"/>
      <c r="Q742" s="227"/>
      <c r="R742" s="227"/>
      <c r="S742" s="227"/>
      <c r="T742" s="227"/>
      <c r="U742" s="227"/>
      <c r="V742" s="227"/>
      <c r="W742" s="227"/>
      <c r="X742" s="227"/>
      <c r="Y742" s="227"/>
      <c r="Z742" s="227"/>
      <c r="AA742" s="227"/>
      <c r="AB742" s="227"/>
      <c r="AC742" s="227"/>
      <c r="AD742" s="227"/>
      <c r="AE742" s="227"/>
    </row>
    <row r="743" hidden="1">
      <c r="A743" s="227"/>
      <c r="B743" s="227"/>
      <c r="C743" s="227"/>
      <c r="D743" s="227"/>
      <c r="E743" s="227"/>
      <c r="F743" s="227"/>
      <c r="G743" s="227"/>
      <c r="H743" s="227"/>
      <c r="I743" s="227"/>
      <c r="J743" s="227"/>
      <c r="K743" s="227"/>
      <c r="L743" s="227"/>
      <c r="M743" s="227"/>
      <c r="N743" s="227"/>
      <c r="O743" s="227"/>
      <c r="P743" s="227"/>
      <c r="Q743" s="227"/>
      <c r="R743" s="227"/>
      <c r="S743" s="227"/>
      <c r="T743" s="227"/>
      <c r="U743" s="227"/>
      <c r="V743" s="227"/>
      <c r="W743" s="227"/>
      <c r="X743" s="227"/>
      <c r="Y743" s="227"/>
      <c r="Z743" s="227"/>
      <c r="AA743" s="227"/>
      <c r="AB743" s="227"/>
      <c r="AC743" s="227"/>
      <c r="AD743" s="227"/>
      <c r="AE743" s="227"/>
    </row>
    <row r="744" hidden="1">
      <c r="A744" s="227"/>
      <c r="B744" s="227"/>
      <c r="C744" s="227"/>
      <c r="D744" s="227"/>
      <c r="E744" s="227"/>
      <c r="F744" s="227"/>
      <c r="G744" s="227"/>
      <c r="H744" s="227"/>
      <c r="I744" s="227"/>
      <c r="J744" s="227"/>
      <c r="K744" s="227"/>
      <c r="L744" s="227"/>
      <c r="M744" s="227"/>
      <c r="N744" s="227"/>
      <c r="O744" s="227"/>
      <c r="P744" s="227"/>
      <c r="Q744" s="227"/>
      <c r="R744" s="227"/>
      <c r="S744" s="227"/>
      <c r="T744" s="227"/>
      <c r="U744" s="227"/>
      <c r="V744" s="227"/>
      <c r="W744" s="227"/>
      <c r="X744" s="227"/>
      <c r="Y744" s="227"/>
      <c r="Z744" s="227"/>
      <c r="AA744" s="227"/>
      <c r="AB744" s="227"/>
      <c r="AC744" s="227"/>
      <c r="AD744" s="227"/>
      <c r="AE744" s="227"/>
    </row>
    <row r="745" hidden="1">
      <c r="A745" s="227"/>
      <c r="B745" s="227"/>
      <c r="C745" s="227"/>
      <c r="D745" s="227"/>
      <c r="E745" s="227"/>
      <c r="F745" s="227"/>
      <c r="G745" s="227"/>
      <c r="H745" s="227"/>
      <c r="I745" s="227"/>
      <c r="J745" s="227"/>
      <c r="K745" s="227"/>
      <c r="L745" s="227"/>
      <c r="M745" s="227"/>
      <c r="N745" s="227"/>
      <c r="O745" s="227"/>
      <c r="P745" s="227"/>
      <c r="Q745" s="227"/>
      <c r="R745" s="227"/>
      <c r="S745" s="227"/>
      <c r="T745" s="227"/>
      <c r="U745" s="227"/>
      <c r="V745" s="227"/>
      <c r="W745" s="227"/>
      <c r="X745" s="227"/>
      <c r="Y745" s="227"/>
      <c r="Z745" s="227"/>
      <c r="AA745" s="227"/>
      <c r="AB745" s="227"/>
      <c r="AC745" s="227"/>
      <c r="AD745" s="227"/>
      <c r="AE745" s="227"/>
    </row>
    <row r="746" hidden="1">
      <c r="A746" s="227"/>
      <c r="B746" s="227"/>
      <c r="C746" s="227"/>
      <c r="D746" s="227"/>
      <c r="E746" s="227"/>
      <c r="F746" s="227"/>
      <c r="G746" s="227"/>
      <c r="H746" s="227"/>
      <c r="I746" s="227"/>
      <c r="J746" s="227"/>
      <c r="K746" s="227"/>
      <c r="L746" s="227"/>
      <c r="M746" s="227"/>
      <c r="N746" s="227"/>
      <c r="O746" s="227"/>
      <c r="P746" s="227"/>
      <c r="Q746" s="227"/>
      <c r="R746" s="227"/>
      <c r="S746" s="227"/>
      <c r="T746" s="227"/>
      <c r="U746" s="227"/>
      <c r="V746" s="227"/>
      <c r="W746" s="227"/>
      <c r="X746" s="227"/>
      <c r="Y746" s="227"/>
      <c r="Z746" s="227"/>
      <c r="AA746" s="227"/>
      <c r="AB746" s="227"/>
      <c r="AC746" s="227"/>
      <c r="AD746" s="227"/>
      <c r="AE746" s="227"/>
    </row>
    <row r="747" hidden="1">
      <c r="A747" s="227"/>
      <c r="B747" s="227"/>
      <c r="C747" s="227"/>
      <c r="D747" s="227"/>
      <c r="E747" s="227"/>
      <c r="F747" s="227"/>
      <c r="G747" s="227"/>
      <c r="H747" s="227"/>
      <c r="I747" s="227"/>
      <c r="J747" s="227"/>
      <c r="K747" s="227"/>
      <c r="L747" s="227"/>
      <c r="M747" s="227"/>
      <c r="N747" s="227"/>
      <c r="O747" s="227"/>
      <c r="P747" s="227"/>
      <c r="Q747" s="227"/>
      <c r="R747" s="227"/>
      <c r="S747" s="227"/>
      <c r="T747" s="227"/>
      <c r="U747" s="227"/>
      <c r="V747" s="227"/>
      <c r="W747" s="227"/>
      <c r="X747" s="227"/>
      <c r="Y747" s="227"/>
      <c r="Z747" s="227"/>
      <c r="AA747" s="227"/>
      <c r="AB747" s="227"/>
      <c r="AC747" s="227"/>
      <c r="AD747" s="227"/>
      <c r="AE747" s="227"/>
    </row>
    <row r="748" hidden="1">
      <c r="A748" s="227"/>
      <c r="B748" s="227"/>
      <c r="C748" s="227"/>
      <c r="D748" s="227"/>
      <c r="E748" s="227"/>
      <c r="F748" s="227"/>
      <c r="G748" s="227"/>
      <c r="H748" s="227"/>
      <c r="I748" s="227"/>
      <c r="J748" s="227"/>
      <c r="K748" s="227"/>
      <c r="L748" s="227"/>
      <c r="M748" s="227"/>
      <c r="N748" s="227"/>
      <c r="O748" s="227"/>
      <c r="P748" s="227"/>
      <c r="Q748" s="227"/>
      <c r="R748" s="227"/>
      <c r="S748" s="227"/>
      <c r="T748" s="227"/>
      <c r="U748" s="227"/>
      <c r="V748" s="227"/>
      <c r="W748" s="227"/>
      <c r="X748" s="227"/>
      <c r="Y748" s="227"/>
      <c r="Z748" s="227"/>
      <c r="AA748" s="227"/>
      <c r="AB748" s="227"/>
      <c r="AC748" s="227"/>
      <c r="AD748" s="227"/>
      <c r="AE748" s="227"/>
    </row>
    <row r="749" hidden="1">
      <c r="A749" s="227"/>
      <c r="B749" s="227"/>
      <c r="C749" s="227"/>
      <c r="D749" s="227"/>
      <c r="E749" s="227"/>
      <c r="F749" s="227"/>
      <c r="G749" s="227"/>
      <c r="H749" s="227"/>
      <c r="I749" s="227"/>
      <c r="J749" s="227"/>
      <c r="K749" s="227"/>
      <c r="L749" s="227"/>
      <c r="M749" s="227"/>
      <c r="N749" s="227"/>
      <c r="O749" s="227"/>
      <c r="P749" s="227"/>
      <c r="Q749" s="227"/>
      <c r="R749" s="227"/>
      <c r="S749" s="227"/>
      <c r="T749" s="227"/>
      <c r="U749" s="227"/>
      <c r="V749" s="227"/>
      <c r="W749" s="227"/>
      <c r="X749" s="227"/>
      <c r="Y749" s="227"/>
      <c r="Z749" s="227"/>
      <c r="AA749" s="227"/>
      <c r="AB749" s="227"/>
      <c r="AC749" s="227"/>
      <c r="AD749" s="227"/>
      <c r="AE749" s="227"/>
    </row>
    <row r="750" hidden="1">
      <c r="A750" s="227"/>
      <c r="B750" s="227"/>
      <c r="C750" s="227"/>
      <c r="D750" s="227"/>
      <c r="E750" s="227"/>
      <c r="F750" s="227"/>
      <c r="G750" s="227"/>
      <c r="H750" s="227"/>
      <c r="I750" s="227"/>
      <c r="J750" s="227"/>
      <c r="K750" s="227"/>
      <c r="L750" s="227"/>
      <c r="M750" s="227"/>
      <c r="N750" s="227"/>
      <c r="O750" s="227"/>
      <c r="P750" s="227"/>
      <c r="Q750" s="227"/>
      <c r="R750" s="227"/>
      <c r="S750" s="227"/>
      <c r="T750" s="227"/>
      <c r="U750" s="227"/>
      <c r="V750" s="227"/>
      <c r="W750" s="227"/>
      <c r="X750" s="227"/>
      <c r="Y750" s="227"/>
      <c r="Z750" s="227"/>
      <c r="AA750" s="227"/>
      <c r="AB750" s="227"/>
      <c r="AC750" s="227"/>
      <c r="AD750" s="227"/>
      <c r="AE750" s="227"/>
    </row>
    <row r="751" hidden="1">
      <c r="A751" s="227"/>
      <c r="B751" s="227"/>
      <c r="C751" s="227"/>
      <c r="D751" s="227"/>
      <c r="E751" s="227"/>
      <c r="F751" s="227"/>
      <c r="G751" s="227"/>
      <c r="H751" s="227"/>
      <c r="I751" s="227"/>
      <c r="J751" s="227"/>
      <c r="K751" s="227"/>
      <c r="L751" s="227"/>
      <c r="M751" s="227"/>
      <c r="N751" s="227"/>
      <c r="O751" s="227"/>
      <c r="P751" s="227"/>
      <c r="Q751" s="227"/>
      <c r="R751" s="227"/>
      <c r="S751" s="227"/>
      <c r="T751" s="227"/>
      <c r="U751" s="227"/>
      <c r="V751" s="227"/>
      <c r="W751" s="227"/>
      <c r="X751" s="227"/>
      <c r="Y751" s="227"/>
      <c r="Z751" s="227"/>
      <c r="AA751" s="227"/>
      <c r="AB751" s="227"/>
      <c r="AC751" s="227"/>
      <c r="AD751" s="227"/>
      <c r="AE751" s="227"/>
    </row>
    <row r="752" hidden="1">
      <c r="A752" s="227"/>
      <c r="B752" s="227"/>
      <c r="C752" s="227"/>
      <c r="D752" s="227"/>
      <c r="E752" s="227"/>
      <c r="F752" s="227"/>
      <c r="G752" s="227"/>
      <c r="H752" s="227"/>
      <c r="I752" s="227"/>
      <c r="J752" s="227"/>
      <c r="K752" s="227"/>
      <c r="L752" s="227"/>
      <c r="M752" s="227"/>
      <c r="N752" s="227"/>
      <c r="O752" s="227"/>
      <c r="P752" s="227"/>
      <c r="Q752" s="227"/>
      <c r="R752" s="227"/>
      <c r="S752" s="227"/>
      <c r="T752" s="227"/>
      <c r="U752" s="227"/>
      <c r="V752" s="227"/>
      <c r="W752" s="227"/>
      <c r="X752" s="227"/>
      <c r="Y752" s="227"/>
      <c r="Z752" s="227"/>
      <c r="AA752" s="227"/>
      <c r="AB752" s="227"/>
      <c r="AC752" s="227"/>
      <c r="AD752" s="227"/>
      <c r="AE752" s="227"/>
    </row>
    <row r="753" hidden="1">
      <c r="A753" s="227"/>
      <c r="B753" s="227"/>
      <c r="C753" s="227"/>
      <c r="D753" s="227"/>
      <c r="E753" s="227"/>
      <c r="F753" s="227"/>
      <c r="G753" s="227"/>
      <c r="H753" s="227"/>
      <c r="I753" s="227"/>
      <c r="J753" s="227"/>
      <c r="K753" s="227"/>
      <c r="L753" s="227"/>
      <c r="M753" s="227"/>
      <c r="N753" s="227"/>
      <c r="O753" s="227"/>
      <c r="P753" s="227"/>
      <c r="Q753" s="227"/>
      <c r="R753" s="227"/>
      <c r="S753" s="227"/>
      <c r="T753" s="227"/>
      <c r="U753" s="227"/>
      <c r="V753" s="227"/>
      <c r="W753" s="227"/>
      <c r="X753" s="227"/>
      <c r="Y753" s="227"/>
      <c r="Z753" s="227"/>
      <c r="AA753" s="227"/>
      <c r="AB753" s="227"/>
      <c r="AC753" s="227"/>
      <c r="AD753" s="227"/>
      <c r="AE753" s="227"/>
    </row>
    <row r="754" hidden="1">
      <c r="A754" s="227"/>
      <c r="B754" s="227"/>
      <c r="C754" s="227"/>
      <c r="D754" s="227"/>
      <c r="E754" s="227"/>
      <c r="F754" s="227"/>
      <c r="G754" s="227"/>
      <c r="H754" s="227"/>
      <c r="I754" s="227"/>
      <c r="J754" s="227"/>
      <c r="K754" s="227"/>
      <c r="L754" s="227"/>
      <c r="M754" s="227"/>
      <c r="N754" s="227"/>
      <c r="O754" s="227"/>
      <c r="P754" s="227"/>
      <c r="Q754" s="227"/>
      <c r="R754" s="227"/>
      <c r="S754" s="227"/>
      <c r="T754" s="227"/>
      <c r="U754" s="227"/>
      <c r="V754" s="227"/>
      <c r="W754" s="227"/>
      <c r="X754" s="227"/>
      <c r="Y754" s="227"/>
      <c r="Z754" s="227"/>
      <c r="AA754" s="227"/>
      <c r="AB754" s="227"/>
      <c r="AC754" s="227"/>
      <c r="AD754" s="227"/>
      <c r="AE754" s="227"/>
    </row>
    <row r="755" hidden="1">
      <c r="A755" s="227"/>
      <c r="B755" s="227"/>
      <c r="C755" s="227"/>
      <c r="D755" s="227"/>
      <c r="E755" s="227"/>
      <c r="F755" s="227"/>
      <c r="G755" s="227"/>
      <c r="H755" s="227"/>
      <c r="I755" s="227"/>
      <c r="J755" s="227"/>
      <c r="K755" s="227"/>
      <c r="L755" s="227"/>
      <c r="M755" s="227"/>
      <c r="N755" s="227"/>
      <c r="O755" s="227"/>
      <c r="P755" s="227"/>
      <c r="Q755" s="227"/>
      <c r="R755" s="227"/>
      <c r="S755" s="227"/>
      <c r="T755" s="227"/>
      <c r="U755" s="227"/>
      <c r="V755" s="227"/>
      <c r="W755" s="227"/>
      <c r="X755" s="227"/>
      <c r="Y755" s="227"/>
      <c r="Z755" s="227"/>
      <c r="AA755" s="227"/>
      <c r="AB755" s="227"/>
      <c r="AC755" s="227"/>
      <c r="AD755" s="227"/>
      <c r="AE755" s="227"/>
    </row>
    <row r="756" hidden="1">
      <c r="A756" s="227"/>
      <c r="B756" s="227"/>
      <c r="C756" s="227"/>
      <c r="D756" s="227"/>
      <c r="E756" s="227"/>
      <c r="F756" s="227"/>
      <c r="G756" s="227"/>
      <c r="H756" s="227"/>
      <c r="I756" s="227"/>
      <c r="J756" s="227"/>
      <c r="K756" s="227"/>
      <c r="L756" s="227"/>
      <c r="M756" s="227"/>
      <c r="N756" s="227"/>
      <c r="O756" s="227"/>
      <c r="P756" s="227"/>
      <c r="Q756" s="227"/>
      <c r="R756" s="227"/>
      <c r="S756" s="227"/>
      <c r="T756" s="227"/>
      <c r="U756" s="227"/>
      <c r="V756" s="227"/>
      <c r="W756" s="227"/>
      <c r="X756" s="227"/>
      <c r="Y756" s="227"/>
      <c r="Z756" s="227"/>
      <c r="AA756" s="227"/>
      <c r="AB756" s="227"/>
      <c r="AC756" s="227"/>
      <c r="AD756" s="227"/>
      <c r="AE756" s="227"/>
    </row>
    <row r="757" hidden="1">
      <c r="A757" s="227"/>
      <c r="B757" s="227"/>
      <c r="C757" s="227"/>
      <c r="D757" s="227"/>
      <c r="E757" s="227"/>
      <c r="F757" s="227"/>
      <c r="G757" s="227"/>
      <c r="H757" s="227"/>
      <c r="I757" s="227"/>
      <c r="J757" s="227"/>
      <c r="K757" s="227"/>
      <c r="L757" s="227"/>
      <c r="M757" s="227"/>
      <c r="N757" s="227"/>
      <c r="O757" s="227"/>
      <c r="P757" s="227"/>
      <c r="Q757" s="227"/>
      <c r="R757" s="227"/>
      <c r="S757" s="227"/>
      <c r="T757" s="227"/>
      <c r="U757" s="227"/>
      <c r="V757" s="227"/>
      <c r="W757" s="227"/>
      <c r="X757" s="227"/>
      <c r="Y757" s="227"/>
      <c r="Z757" s="227"/>
      <c r="AA757" s="227"/>
      <c r="AB757" s="227"/>
      <c r="AC757" s="227"/>
      <c r="AD757" s="227"/>
      <c r="AE757" s="227"/>
    </row>
    <row r="758" hidden="1">
      <c r="A758" s="227"/>
      <c r="B758" s="227"/>
      <c r="C758" s="227"/>
      <c r="D758" s="227"/>
      <c r="E758" s="227"/>
      <c r="F758" s="227"/>
      <c r="G758" s="227"/>
      <c r="H758" s="227"/>
      <c r="I758" s="227"/>
      <c r="J758" s="227"/>
      <c r="K758" s="227"/>
      <c r="L758" s="227"/>
      <c r="M758" s="227"/>
      <c r="N758" s="227"/>
      <c r="O758" s="227"/>
      <c r="P758" s="227"/>
      <c r="Q758" s="227"/>
      <c r="R758" s="227"/>
      <c r="S758" s="227"/>
      <c r="T758" s="227"/>
      <c r="U758" s="227"/>
      <c r="V758" s="227"/>
      <c r="W758" s="227"/>
      <c r="X758" s="227"/>
      <c r="Y758" s="227"/>
      <c r="Z758" s="227"/>
      <c r="AA758" s="227"/>
      <c r="AB758" s="227"/>
      <c r="AC758" s="227"/>
      <c r="AD758" s="227"/>
      <c r="AE758" s="227"/>
    </row>
    <row r="759" hidden="1">
      <c r="A759" s="227"/>
      <c r="B759" s="227"/>
      <c r="C759" s="227"/>
      <c r="D759" s="227"/>
      <c r="E759" s="227"/>
      <c r="F759" s="227"/>
      <c r="G759" s="227"/>
      <c r="H759" s="227"/>
      <c r="I759" s="227"/>
      <c r="J759" s="227"/>
      <c r="K759" s="227"/>
      <c r="L759" s="227"/>
      <c r="M759" s="227"/>
      <c r="N759" s="227"/>
      <c r="O759" s="227"/>
      <c r="P759" s="227"/>
      <c r="Q759" s="227"/>
      <c r="R759" s="227"/>
      <c r="S759" s="227"/>
      <c r="T759" s="227"/>
      <c r="U759" s="227"/>
      <c r="V759" s="227"/>
      <c r="W759" s="227"/>
      <c r="X759" s="227"/>
      <c r="Y759" s="227"/>
      <c r="Z759" s="227"/>
      <c r="AA759" s="227"/>
      <c r="AB759" s="227"/>
      <c r="AC759" s="227"/>
      <c r="AD759" s="227"/>
      <c r="AE759" s="227"/>
    </row>
    <row r="760" hidden="1">
      <c r="A760" s="227"/>
      <c r="B760" s="227"/>
      <c r="C760" s="227"/>
      <c r="D760" s="227"/>
      <c r="E760" s="227"/>
      <c r="F760" s="227"/>
      <c r="G760" s="227"/>
      <c r="H760" s="227"/>
      <c r="I760" s="227"/>
      <c r="J760" s="227"/>
      <c r="K760" s="227"/>
      <c r="L760" s="227"/>
      <c r="M760" s="227"/>
      <c r="N760" s="227"/>
      <c r="O760" s="227"/>
      <c r="P760" s="227"/>
      <c r="Q760" s="227"/>
      <c r="R760" s="227"/>
      <c r="S760" s="227"/>
      <c r="T760" s="227"/>
      <c r="U760" s="227"/>
      <c r="V760" s="227"/>
      <c r="W760" s="227"/>
      <c r="X760" s="227"/>
      <c r="Y760" s="227"/>
      <c r="Z760" s="227"/>
      <c r="AA760" s="227"/>
      <c r="AB760" s="227"/>
      <c r="AC760" s="227"/>
      <c r="AD760" s="227"/>
      <c r="AE760" s="227"/>
    </row>
    <row r="761" hidden="1">
      <c r="A761" s="227"/>
      <c r="B761" s="227"/>
      <c r="C761" s="227"/>
      <c r="D761" s="227"/>
      <c r="E761" s="227"/>
      <c r="F761" s="227"/>
      <c r="G761" s="227"/>
      <c r="H761" s="227"/>
      <c r="I761" s="227"/>
      <c r="J761" s="227"/>
      <c r="K761" s="227"/>
      <c r="L761" s="227"/>
      <c r="M761" s="227"/>
      <c r="N761" s="227"/>
      <c r="O761" s="227"/>
      <c r="P761" s="227"/>
      <c r="Q761" s="227"/>
      <c r="R761" s="227"/>
      <c r="S761" s="227"/>
      <c r="T761" s="227"/>
      <c r="U761" s="227"/>
      <c r="V761" s="227"/>
      <c r="W761" s="227"/>
      <c r="X761" s="227"/>
      <c r="Y761" s="227"/>
      <c r="Z761" s="227"/>
      <c r="AA761" s="227"/>
      <c r="AB761" s="227"/>
      <c r="AC761" s="227"/>
      <c r="AD761" s="227"/>
      <c r="AE761" s="227"/>
    </row>
    <row r="762" hidden="1">
      <c r="A762" s="227"/>
      <c r="B762" s="227"/>
      <c r="C762" s="227"/>
      <c r="D762" s="227"/>
      <c r="E762" s="227"/>
      <c r="F762" s="227"/>
      <c r="G762" s="227"/>
      <c r="H762" s="227"/>
      <c r="I762" s="227"/>
      <c r="J762" s="227"/>
      <c r="K762" s="227"/>
      <c r="L762" s="227"/>
      <c r="M762" s="227"/>
      <c r="N762" s="227"/>
      <c r="O762" s="227"/>
      <c r="P762" s="227"/>
      <c r="Q762" s="227"/>
      <c r="R762" s="227"/>
      <c r="S762" s="227"/>
      <c r="T762" s="227"/>
      <c r="U762" s="227"/>
      <c r="V762" s="227"/>
      <c r="W762" s="227"/>
      <c r="X762" s="227"/>
      <c r="Y762" s="227"/>
      <c r="Z762" s="227"/>
      <c r="AA762" s="227"/>
      <c r="AB762" s="227"/>
      <c r="AC762" s="227"/>
      <c r="AD762" s="227"/>
      <c r="AE762" s="227"/>
    </row>
    <row r="763" hidden="1">
      <c r="A763" s="227"/>
      <c r="B763" s="227"/>
      <c r="C763" s="227"/>
      <c r="D763" s="227"/>
      <c r="E763" s="227"/>
      <c r="F763" s="227"/>
      <c r="G763" s="227"/>
      <c r="H763" s="227"/>
      <c r="I763" s="227"/>
      <c r="J763" s="227"/>
      <c r="K763" s="227"/>
      <c r="L763" s="227"/>
      <c r="M763" s="227"/>
      <c r="N763" s="227"/>
      <c r="O763" s="227"/>
      <c r="P763" s="227"/>
      <c r="Q763" s="227"/>
      <c r="R763" s="227"/>
      <c r="S763" s="227"/>
      <c r="T763" s="227"/>
      <c r="U763" s="227"/>
      <c r="V763" s="227"/>
      <c r="W763" s="227"/>
      <c r="X763" s="227"/>
      <c r="Y763" s="227"/>
      <c r="Z763" s="227"/>
      <c r="AA763" s="227"/>
      <c r="AB763" s="227"/>
      <c r="AC763" s="227"/>
      <c r="AD763" s="227"/>
      <c r="AE763" s="227"/>
    </row>
    <row r="764" hidden="1">
      <c r="A764" s="227"/>
      <c r="B764" s="227"/>
      <c r="C764" s="227"/>
      <c r="D764" s="227"/>
      <c r="E764" s="227"/>
      <c r="F764" s="227"/>
      <c r="G764" s="227"/>
      <c r="H764" s="227"/>
      <c r="I764" s="227"/>
      <c r="J764" s="227"/>
      <c r="K764" s="227"/>
      <c r="L764" s="227"/>
      <c r="M764" s="227"/>
      <c r="N764" s="227"/>
      <c r="O764" s="227"/>
      <c r="P764" s="227"/>
      <c r="Q764" s="227"/>
      <c r="R764" s="227"/>
      <c r="S764" s="227"/>
      <c r="T764" s="227"/>
      <c r="U764" s="227"/>
      <c r="V764" s="227"/>
      <c r="W764" s="227"/>
      <c r="X764" s="227"/>
      <c r="Y764" s="227"/>
      <c r="Z764" s="227"/>
      <c r="AA764" s="227"/>
      <c r="AB764" s="227"/>
      <c r="AC764" s="227"/>
      <c r="AD764" s="227"/>
      <c r="AE764" s="227"/>
    </row>
    <row r="765" hidden="1">
      <c r="A765" s="227"/>
      <c r="B765" s="227"/>
      <c r="C765" s="227"/>
      <c r="D765" s="227"/>
      <c r="E765" s="227"/>
      <c r="F765" s="227"/>
      <c r="G765" s="227"/>
      <c r="H765" s="227"/>
      <c r="I765" s="227"/>
      <c r="J765" s="227"/>
      <c r="K765" s="227"/>
      <c r="L765" s="227"/>
      <c r="M765" s="227"/>
      <c r="N765" s="227"/>
      <c r="O765" s="227"/>
      <c r="P765" s="227"/>
      <c r="Q765" s="227"/>
      <c r="R765" s="227"/>
      <c r="S765" s="227"/>
      <c r="T765" s="227"/>
      <c r="U765" s="227"/>
      <c r="V765" s="227"/>
      <c r="W765" s="227"/>
      <c r="X765" s="227"/>
      <c r="Y765" s="227"/>
      <c r="Z765" s="227"/>
      <c r="AA765" s="227"/>
      <c r="AB765" s="227"/>
      <c r="AC765" s="227"/>
      <c r="AD765" s="227"/>
      <c r="AE765" s="227"/>
    </row>
    <row r="766" hidden="1">
      <c r="A766" s="227"/>
      <c r="B766" s="227"/>
      <c r="C766" s="227"/>
      <c r="D766" s="227"/>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c r="AA766" s="227"/>
      <c r="AB766" s="227"/>
      <c r="AC766" s="227"/>
      <c r="AD766" s="227"/>
      <c r="AE766" s="227"/>
    </row>
    <row r="767" hidden="1">
      <c r="A767" s="227"/>
      <c r="B767" s="227"/>
      <c r="C767" s="227"/>
      <c r="D767" s="227"/>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c r="AA767" s="227"/>
      <c r="AB767" s="227"/>
      <c r="AC767" s="227"/>
      <c r="AD767" s="227"/>
      <c r="AE767" s="227"/>
    </row>
    <row r="768" hidden="1">
      <c r="A768" s="227"/>
      <c r="B768" s="227"/>
      <c r="C768" s="227"/>
      <c r="D768" s="227"/>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c r="AA768" s="227"/>
      <c r="AB768" s="227"/>
      <c r="AC768" s="227"/>
      <c r="AD768" s="227"/>
      <c r="AE768" s="227"/>
    </row>
    <row r="769" hidden="1">
      <c r="A769" s="227"/>
      <c r="B769" s="227"/>
      <c r="C769" s="227"/>
      <c r="D769" s="227"/>
      <c r="E769" s="227"/>
      <c r="F769" s="227"/>
      <c r="G769" s="227"/>
      <c r="H769" s="227"/>
      <c r="I769" s="227"/>
      <c r="J769" s="227"/>
      <c r="K769" s="227"/>
      <c r="L769" s="227"/>
      <c r="M769" s="227"/>
      <c r="N769" s="227"/>
      <c r="O769" s="227"/>
      <c r="P769" s="227"/>
      <c r="Q769" s="227"/>
      <c r="R769" s="227"/>
      <c r="S769" s="227"/>
      <c r="T769" s="227"/>
      <c r="U769" s="227"/>
      <c r="V769" s="227"/>
      <c r="W769" s="227"/>
      <c r="X769" s="227"/>
      <c r="Y769" s="227"/>
      <c r="Z769" s="227"/>
      <c r="AA769" s="227"/>
      <c r="AB769" s="227"/>
      <c r="AC769" s="227"/>
      <c r="AD769" s="227"/>
      <c r="AE769" s="227"/>
    </row>
    <row r="770" hidden="1">
      <c r="A770" s="227"/>
      <c r="B770" s="227"/>
      <c r="C770" s="227"/>
      <c r="D770" s="227"/>
      <c r="E770" s="227"/>
      <c r="F770" s="227"/>
      <c r="G770" s="227"/>
      <c r="H770" s="227"/>
      <c r="I770" s="227"/>
      <c r="J770" s="227"/>
      <c r="K770" s="227"/>
      <c r="L770" s="227"/>
      <c r="M770" s="227"/>
      <c r="N770" s="227"/>
      <c r="O770" s="227"/>
      <c r="P770" s="227"/>
      <c r="Q770" s="227"/>
      <c r="R770" s="227"/>
      <c r="S770" s="227"/>
      <c r="T770" s="227"/>
      <c r="U770" s="227"/>
      <c r="V770" s="227"/>
      <c r="W770" s="227"/>
      <c r="X770" s="227"/>
      <c r="Y770" s="227"/>
      <c r="Z770" s="227"/>
      <c r="AA770" s="227"/>
      <c r="AB770" s="227"/>
      <c r="AC770" s="227"/>
      <c r="AD770" s="227"/>
      <c r="AE770" s="227"/>
    </row>
    <row r="771" hidden="1">
      <c r="A771" s="227"/>
      <c r="B771" s="227"/>
      <c r="C771" s="227"/>
      <c r="D771" s="227"/>
      <c r="E771" s="227"/>
      <c r="F771" s="227"/>
      <c r="G771" s="227"/>
      <c r="H771" s="227"/>
      <c r="I771" s="227"/>
      <c r="J771" s="227"/>
      <c r="K771" s="227"/>
      <c r="L771" s="227"/>
      <c r="M771" s="227"/>
      <c r="N771" s="227"/>
      <c r="O771" s="227"/>
      <c r="P771" s="227"/>
      <c r="Q771" s="227"/>
      <c r="R771" s="227"/>
      <c r="S771" s="227"/>
      <c r="T771" s="227"/>
      <c r="U771" s="227"/>
      <c r="V771" s="227"/>
      <c r="W771" s="227"/>
      <c r="X771" s="227"/>
      <c r="Y771" s="227"/>
      <c r="Z771" s="227"/>
      <c r="AA771" s="227"/>
      <c r="AB771" s="227"/>
      <c r="AC771" s="227"/>
      <c r="AD771" s="227"/>
      <c r="AE771" s="227"/>
    </row>
    <row r="772" hidden="1">
      <c r="A772" s="227"/>
      <c r="B772" s="227"/>
      <c r="C772" s="227"/>
      <c r="D772" s="227"/>
      <c r="E772" s="227"/>
      <c r="F772" s="227"/>
      <c r="G772" s="227"/>
      <c r="H772" s="227"/>
      <c r="I772" s="227"/>
      <c r="J772" s="227"/>
      <c r="K772" s="227"/>
      <c r="L772" s="227"/>
      <c r="M772" s="227"/>
      <c r="N772" s="227"/>
      <c r="O772" s="227"/>
      <c r="P772" s="227"/>
      <c r="Q772" s="227"/>
      <c r="R772" s="227"/>
      <c r="S772" s="227"/>
      <c r="T772" s="227"/>
      <c r="U772" s="227"/>
      <c r="V772" s="227"/>
      <c r="W772" s="227"/>
      <c r="X772" s="227"/>
      <c r="Y772" s="227"/>
      <c r="Z772" s="227"/>
      <c r="AA772" s="227"/>
      <c r="AB772" s="227"/>
      <c r="AC772" s="227"/>
      <c r="AD772" s="227"/>
      <c r="AE772" s="227"/>
    </row>
    <row r="773" hidden="1">
      <c r="A773" s="227"/>
      <c r="B773" s="227"/>
      <c r="C773" s="227"/>
      <c r="D773" s="227"/>
      <c r="E773" s="227"/>
      <c r="F773" s="227"/>
      <c r="G773" s="227"/>
      <c r="H773" s="227"/>
      <c r="I773" s="227"/>
      <c r="J773" s="227"/>
      <c r="K773" s="227"/>
      <c r="L773" s="227"/>
      <c r="M773" s="227"/>
      <c r="N773" s="227"/>
      <c r="O773" s="227"/>
      <c r="P773" s="227"/>
      <c r="Q773" s="227"/>
      <c r="R773" s="227"/>
      <c r="S773" s="227"/>
      <c r="T773" s="227"/>
      <c r="U773" s="227"/>
      <c r="V773" s="227"/>
      <c r="W773" s="227"/>
      <c r="X773" s="227"/>
      <c r="Y773" s="227"/>
      <c r="Z773" s="227"/>
      <c r="AA773" s="227"/>
      <c r="AB773" s="227"/>
      <c r="AC773" s="227"/>
      <c r="AD773" s="227"/>
      <c r="AE773" s="227"/>
    </row>
    <row r="774" hidden="1">
      <c r="A774" s="227"/>
      <c r="B774" s="227"/>
      <c r="C774" s="227"/>
      <c r="D774" s="227"/>
      <c r="E774" s="227"/>
      <c r="F774" s="227"/>
      <c r="G774" s="227"/>
      <c r="H774" s="227"/>
      <c r="I774" s="227"/>
      <c r="J774" s="227"/>
      <c r="K774" s="227"/>
      <c r="L774" s="227"/>
      <c r="M774" s="227"/>
      <c r="N774" s="227"/>
      <c r="O774" s="227"/>
      <c r="P774" s="227"/>
      <c r="Q774" s="227"/>
      <c r="R774" s="227"/>
      <c r="S774" s="227"/>
      <c r="T774" s="227"/>
      <c r="U774" s="227"/>
      <c r="V774" s="227"/>
      <c r="W774" s="227"/>
      <c r="X774" s="227"/>
      <c r="Y774" s="227"/>
      <c r="Z774" s="227"/>
      <c r="AA774" s="227"/>
      <c r="AB774" s="227"/>
      <c r="AC774" s="227"/>
      <c r="AD774" s="227"/>
      <c r="AE774" s="227"/>
    </row>
    <row r="775" hidden="1">
      <c r="A775" s="227"/>
      <c r="B775" s="227"/>
      <c r="C775" s="227"/>
      <c r="D775" s="227"/>
      <c r="E775" s="227"/>
      <c r="F775" s="227"/>
      <c r="G775" s="227"/>
      <c r="H775" s="227"/>
      <c r="I775" s="227"/>
      <c r="J775" s="227"/>
      <c r="K775" s="227"/>
      <c r="L775" s="227"/>
      <c r="M775" s="227"/>
      <c r="N775" s="227"/>
      <c r="O775" s="227"/>
      <c r="P775" s="227"/>
      <c r="Q775" s="227"/>
      <c r="R775" s="227"/>
      <c r="S775" s="227"/>
      <c r="T775" s="227"/>
      <c r="U775" s="227"/>
      <c r="V775" s="227"/>
      <c r="W775" s="227"/>
      <c r="X775" s="227"/>
      <c r="Y775" s="227"/>
      <c r="Z775" s="227"/>
      <c r="AA775" s="227"/>
      <c r="AB775" s="227"/>
      <c r="AC775" s="227"/>
      <c r="AD775" s="227"/>
      <c r="AE775" s="227"/>
    </row>
    <row r="776" hidden="1">
      <c r="A776" s="227"/>
      <c r="B776" s="227"/>
      <c r="C776" s="227"/>
      <c r="D776" s="227"/>
      <c r="E776" s="227"/>
      <c r="F776" s="227"/>
      <c r="G776" s="227"/>
      <c r="H776" s="227"/>
      <c r="I776" s="227"/>
      <c r="J776" s="227"/>
      <c r="K776" s="227"/>
      <c r="L776" s="227"/>
      <c r="M776" s="227"/>
      <c r="N776" s="227"/>
      <c r="O776" s="227"/>
      <c r="P776" s="227"/>
      <c r="Q776" s="227"/>
      <c r="R776" s="227"/>
      <c r="S776" s="227"/>
      <c r="T776" s="227"/>
      <c r="U776" s="227"/>
      <c r="V776" s="227"/>
      <c r="W776" s="227"/>
      <c r="X776" s="227"/>
      <c r="Y776" s="227"/>
      <c r="Z776" s="227"/>
      <c r="AA776" s="227"/>
      <c r="AB776" s="227"/>
      <c r="AC776" s="227"/>
      <c r="AD776" s="227"/>
      <c r="AE776" s="227"/>
    </row>
    <row r="777" hidden="1">
      <c r="A777" s="227"/>
      <c r="B777" s="227"/>
      <c r="C777" s="227"/>
      <c r="D777" s="227"/>
      <c r="E777" s="227"/>
      <c r="F777" s="227"/>
      <c r="G777" s="227"/>
      <c r="H777" s="227"/>
      <c r="I777" s="227"/>
      <c r="J777" s="227"/>
      <c r="K777" s="227"/>
      <c r="L777" s="227"/>
      <c r="M777" s="227"/>
      <c r="N777" s="227"/>
      <c r="O777" s="227"/>
      <c r="P777" s="227"/>
      <c r="Q777" s="227"/>
      <c r="R777" s="227"/>
      <c r="S777" s="227"/>
      <c r="T777" s="227"/>
      <c r="U777" s="227"/>
      <c r="V777" s="227"/>
      <c r="W777" s="227"/>
      <c r="X777" s="227"/>
      <c r="Y777" s="227"/>
      <c r="Z777" s="227"/>
      <c r="AA777" s="227"/>
      <c r="AB777" s="227"/>
      <c r="AC777" s="227"/>
      <c r="AD777" s="227"/>
      <c r="AE777" s="227"/>
    </row>
    <row r="778" hidden="1">
      <c r="A778" s="227"/>
      <c r="B778" s="227"/>
      <c r="C778" s="227"/>
      <c r="D778" s="227"/>
      <c r="E778" s="227"/>
      <c r="F778" s="227"/>
      <c r="G778" s="227"/>
      <c r="H778" s="227"/>
      <c r="I778" s="227"/>
      <c r="J778" s="227"/>
      <c r="K778" s="227"/>
      <c r="L778" s="227"/>
      <c r="M778" s="227"/>
      <c r="N778" s="227"/>
      <c r="O778" s="227"/>
      <c r="P778" s="227"/>
      <c r="Q778" s="227"/>
      <c r="R778" s="227"/>
      <c r="S778" s="227"/>
      <c r="T778" s="227"/>
      <c r="U778" s="227"/>
      <c r="V778" s="227"/>
      <c r="W778" s="227"/>
      <c r="X778" s="227"/>
      <c r="Y778" s="227"/>
      <c r="Z778" s="227"/>
      <c r="AA778" s="227"/>
      <c r="AB778" s="227"/>
      <c r="AC778" s="227"/>
      <c r="AD778" s="227"/>
      <c r="AE778" s="227"/>
    </row>
    <row r="779" hidden="1">
      <c r="A779" s="227"/>
      <c r="B779" s="227"/>
      <c r="C779" s="227"/>
      <c r="D779" s="227"/>
      <c r="E779" s="227"/>
      <c r="F779" s="227"/>
      <c r="G779" s="227"/>
      <c r="H779" s="227"/>
      <c r="I779" s="227"/>
      <c r="J779" s="227"/>
      <c r="K779" s="227"/>
      <c r="L779" s="227"/>
      <c r="M779" s="227"/>
      <c r="N779" s="227"/>
      <c r="O779" s="227"/>
      <c r="P779" s="227"/>
      <c r="Q779" s="227"/>
      <c r="R779" s="227"/>
      <c r="S779" s="227"/>
      <c r="T779" s="227"/>
      <c r="U779" s="227"/>
      <c r="V779" s="227"/>
      <c r="W779" s="227"/>
      <c r="X779" s="227"/>
      <c r="Y779" s="227"/>
      <c r="Z779" s="227"/>
      <c r="AA779" s="227"/>
      <c r="AB779" s="227"/>
      <c r="AC779" s="227"/>
      <c r="AD779" s="227"/>
      <c r="AE779" s="227"/>
    </row>
    <row r="780" hidden="1">
      <c r="A780" s="227"/>
      <c r="B780" s="227"/>
      <c r="C780" s="227"/>
      <c r="D780" s="227"/>
      <c r="E780" s="227"/>
      <c r="F780" s="227"/>
      <c r="G780" s="227"/>
      <c r="H780" s="227"/>
      <c r="I780" s="227"/>
      <c r="J780" s="227"/>
      <c r="K780" s="227"/>
      <c r="L780" s="227"/>
      <c r="M780" s="227"/>
      <c r="N780" s="227"/>
      <c r="O780" s="227"/>
      <c r="P780" s="227"/>
      <c r="Q780" s="227"/>
      <c r="R780" s="227"/>
      <c r="S780" s="227"/>
      <c r="T780" s="227"/>
      <c r="U780" s="227"/>
      <c r="V780" s="227"/>
      <c r="W780" s="227"/>
      <c r="X780" s="227"/>
      <c r="Y780" s="227"/>
      <c r="Z780" s="227"/>
      <c r="AA780" s="227"/>
      <c r="AB780" s="227"/>
      <c r="AC780" s="227"/>
      <c r="AD780" s="227"/>
      <c r="AE780" s="227"/>
    </row>
    <row r="781" hidden="1">
      <c r="A781" s="227"/>
      <c r="B781" s="227"/>
      <c r="C781" s="227"/>
      <c r="D781" s="227"/>
      <c r="E781" s="227"/>
      <c r="F781" s="227"/>
      <c r="G781" s="227"/>
      <c r="H781" s="227"/>
      <c r="I781" s="227"/>
      <c r="J781" s="227"/>
      <c r="K781" s="227"/>
      <c r="L781" s="227"/>
      <c r="M781" s="227"/>
      <c r="N781" s="227"/>
      <c r="O781" s="227"/>
      <c r="P781" s="227"/>
      <c r="Q781" s="227"/>
      <c r="R781" s="227"/>
      <c r="S781" s="227"/>
      <c r="T781" s="227"/>
      <c r="U781" s="227"/>
      <c r="V781" s="227"/>
      <c r="W781" s="227"/>
      <c r="X781" s="227"/>
      <c r="Y781" s="227"/>
      <c r="Z781" s="227"/>
      <c r="AA781" s="227"/>
      <c r="AB781" s="227"/>
      <c r="AC781" s="227"/>
      <c r="AD781" s="227"/>
      <c r="AE781" s="227"/>
    </row>
    <row r="782" hidden="1">
      <c r="A782" s="227"/>
      <c r="B782" s="227"/>
      <c r="C782" s="227"/>
      <c r="D782" s="227"/>
      <c r="E782" s="227"/>
      <c r="F782" s="227"/>
      <c r="G782" s="227"/>
      <c r="H782" s="227"/>
      <c r="I782" s="227"/>
      <c r="J782" s="227"/>
      <c r="K782" s="227"/>
      <c r="L782" s="227"/>
      <c r="M782" s="227"/>
      <c r="N782" s="227"/>
      <c r="O782" s="227"/>
      <c r="P782" s="227"/>
      <c r="Q782" s="227"/>
      <c r="R782" s="227"/>
      <c r="S782" s="227"/>
      <c r="T782" s="227"/>
      <c r="U782" s="227"/>
      <c r="V782" s="227"/>
      <c r="W782" s="227"/>
      <c r="X782" s="227"/>
      <c r="Y782" s="227"/>
      <c r="Z782" s="227"/>
      <c r="AA782" s="227"/>
      <c r="AB782" s="227"/>
      <c r="AC782" s="227"/>
      <c r="AD782" s="227"/>
      <c r="AE782" s="227"/>
    </row>
    <row r="783" hidden="1">
      <c r="A783" s="227"/>
      <c r="B783" s="227"/>
      <c r="C783" s="227"/>
      <c r="D783" s="227"/>
      <c r="E783" s="227"/>
      <c r="F783" s="227"/>
      <c r="G783" s="227"/>
      <c r="H783" s="227"/>
      <c r="I783" s="227"/>
      <c r="J783" s="227"/>
      <c r="K783" s="227"/>
      <c r="L783" s="227"/>
      <c r="M783" s="227"/>
      <c r="N783" s="227"/>
      <c r="O783" s="227"/>
      <c r="P783" s="227"/>
      <c r="Q783" s="227"/>
      <c r="R783" s="227"/>
      <c r="S783" s="227"/>
      <c r="T783" s="227"/>
      <c r="U783" s="227"/>
      <c r="V783" s="227"/>
      <c r="W783" s="227"/>
      <c r="X783" s="227"/>
      <c r="Y783" s="227"/>
      <c r="Z783" s="227"/>
      <c r="AA783" s="227"/>
      <c r="AB783" s="227"/>
      <c r="AC783" s="227"/>
      <c r="AD783" s="227"/>
      <c r="AE783" s="227"/>
    </row>
    <row r="784" hidden="1">
      <c r="A784" s="227"/>
      <c r="B784" s="227"/>
      <c r="C784" s="227"/>
      <c r="D784" s="227"/>
      <c r="E784" s="227"/>
      <c r="F784" s="227"/>
      <c r="G784" s="227"/>
      <c r="H784" s="227"/>
      <c r="I784" s="227"/>
      <c r="J784" s="227"/>
      <c r="K784" s="227"/>
      <c r="L784" s="227"/>
      <c r="M784" s="227"/>
      <c r="N784" s="227"/>
      <c r="O784" s="227"/>
      <c r="P784" s="227"/>
      <c r="Q784" s="227"/>
      <c r="R784" s="227"/>
      <c r="S784" s="227"/>
      <c r="T784" s="227"/>
      <c r="U784" s="227"/>
      <c r="V784" s="227"/>
      <c r="W784" s="227"/>
      <c r="X784" s="227"/>
      <c r="Y784" s="227"/>
      <c r="Z784" s="227"/>
      <c r="AA784" s="227"/>
      <c r="AB784" s="227"/>
      <c r="AC784" s="227"/>
      <c r="AD784" s="227"/>
      <c r="AE784" s="227"/>
    </row>
    <row r="785" hidden="1">
      <c r="A785" s="227"/>
      <c r="B785" s="227"/>
      <c r="C785" s="227"/>
      <c r="D785" s="227"/>
      <c r="E785" s="227"/>
      <c r="F785" s="227"/>
      <c r="G785" s="227"/>
      <c r="H785" s="227"/>
      <c r="I785" s="227"/>
      <c r="J785" s="227"/>
      <c r="K785" s="227"/>
      <c r="L785" s="227"/>
      <c r="M785" s="227"/>
      <c r="N785" s="227"/>
      <c r="O785" s="227"/>
      <c r="P785" s="227"/>
      <c r="Q785" s="227"/>
      <c r="R785" s="227"/>
      <c r="S785" s="227"/>
      <c r="T785" s="227"/>
      <c r="U785" s="227"/>
      <c r="V785" s="227"/>
      <c r="W785" s="227"/>
      <c r="X785" s="227"/>
      <c r="Y785" s="227"/>
      <c r="Z785" s="227"/>
      <c r="AA785" s="227"/>
      <c r="AB785" s="227"/>
      <c r="AC785" s="227"/>
      <c r="AD785" s="227"/>
      <c r="AE785" s="227"/>
    </row>
    <row r="786" hidden="1">
      <c r="A786" s="227"/>
      <c r="B786" s="227"/>
      <c r="C786" s="227"/>
      <c r="D786" s="227"/>
      <c r="E786" s="227"/>
      <c r="F786" s="227"/>
      <c r="G786" s="227"/>
      <c r="H786" s="227"/>
      <c r="I786" s="227"/>
      <c r="J786" s="227"/>
      <c r="K786" s="227"/>
      <c r="L786" s="227"/>
      <c r="M786" s="227"/>
      <c r="N786" s="227"/>
      <c r="O786" s="227"/>
      <c r="P786" s="227"/>
      <c r="Q786" s="227"/>
      <c r="R786" s="227"/>
      <c r="S786" s="227"/>
      <c r="T786" s="227"/>
      <c r="U786" s="227"/>
      <c r="V786" s="227"/>
      <c r="W786" s="227"/>
      <c r="X786" s="227"/>
      <c r="Y786" s="227"/>
      <c r="Z786" s="227"/>
      <c r="AA786" s="227"/>
      <c r="AB786" s="227"/>
      <c r="AC786" s="227"/>
      <c r="AD786" s="227"/>
      <c r="AE786" s="227"/>
    </row>
    <row r="787" hidden="1">
      <c r="A787" s="227"/>
      <c r="B787" s="227"/>
      <c r="C787" s="227"/>
      <c r="D787" s="227"/>
      <c r="E787" s="227"/>
      <c r="F787" s="227"/>
      <c r="G787" s="227"/>
      <c r="H787" s="227"/>
      <c r="I787" s="227"/>
      <c r="J787" s="227"/>
      <c r="K787" s="227"/>
      <c r="L787" s="227"/>
      <c r="M787" s="227"/>
      <c r="N787" s="227"/>
      <c r="O787" s="227"/>
      <c r="P787" s="227"/>
      <c r="Q787" s="227"/>
      <c r="R787" s="227"/>
      <c r="S787" s="227"/>
      <c r="T787" s="227"/>
      <c r="U787" s="227"/>
      <c r="V787" s="227"/>
      <c r="W787" s="227"/>
      <c r="X787" s="227"/>
      <c r="Y787" s="227"/>
      <c r="Z787" s="227"/>
      <c r="AA787" s="227"/>
      <c r="AB787" s="227"/>
      <c r="AC787" s="227"/>
      <c r="AD787" s="227"/>
      <c r="AE787" s="227"/>
    </row>
    <row r="788" hidden="1">
      <c r="A788" s="227"/>
      <c r="B788" s="227"/>
      <c r="C788" s="227"/>
      <c r="D788" s="227"/>
      <c r="E788" s="227"/>
      <c r="F788" s="227"/>
      <c r="G788" s="227"/>
      <c r="H788" s="227"/>
      <c r="I788" s="227"/>
      <c r="J788" s="227"/>
      <c r="K788" s="227"/>
      <c r="L788" s="227"/>
      <c r="M788" s="227"/>
      <c r="N788" s="227"/>
      <c r="O788" s="227"/>
      <c r="P788" s="227"/>
      <c r="Q788" s="227"/>
      <c r="R788" s="227"/>
      <c r="S788" s="227"/>
      <c r="T788" s="227"/>
      <c r="U788" s="227"/>
      <c r="V788" s="227"/>
      <c r="W788" s="227"/>
      <c r="X788" s="227"/>
      <c r="Y788" s="227"/>
      <c r="Z788" s="227"/>
      <c r="AA788" s="227"/>
      <c r="AB788" s="227"/>
      <c r="AC788" s="227"/>
      <c r="AD788" s="227"/>
      <c r="AE788" s="227"/>
    </row>
    <row r="789" hidden="1">
      <c r="A789" s="227"/>
      <c r="B789" s="227"/>
      <c r="C789" s="227"/>
      <c r="D789" s="227"/>
      <c r="E789" s="227"/>
      <c r="F789" s="227"/>
      <c r="G789" s="227"/>
      <c r="H789" s="227"/>
      <c r="I789" s="227"/>
      <c r="J789" s="227"/>
      <c r="K789" s="227"/>
      <c r="L789" s="227"/>
      <c r="M789" s="227"/>
      <c r="N789" s="227"/>
      <c r="O789" s="227"/>
      <c r="P789" s="227"/>
      <c r="Q789" s="227"/>
      <c r="R789" s="227"/>
      <c r="S789" s="227"/>
      <c r="T789" s="227"/>
      <c r="U789" s="227"/>
      <c r="V789" s="227"/>
      <c r="W789" s="227"/>
      <c r="X789" s="227"/>
      <c r="Y789" s="227"/>
      <c r="Z789" s="227"/>
      <c r="AA789" s="227"/>
      <c r="AB789" s="227"/>
      <c r="AC789" s="227"/>
      <c r="AD789" s="227"/>
      <c r="AE789" s="227"/>
    </row>
    <row r="790" hidden="1">
      <c r="A790" s="227"/>
      <c r="B790" s="227"/>
      <c r="C790" s="227"/>
      <c r="D790" s="227"/>
      <c r="E790" s="227"/>
      <c r="F790" s="227"/>
      <c r="G790" s="227"/>
      <c r="H790" s="227"/>
      <c r="I790" s="227"/>
      <c r="J790" s="227"/>
      <c r="K790" s="227"/>
      <c r="L790" s="227"/>
      <c r="M790" s="227"/>
      <c r="N790" s="227"/>
      <c r="O790" s="227"/>
      <c r="P790" s="227"/>
      <c r="Q790" s="227"/>
      <c r="R790" s="227"/>
      <c r="S790" s="227"/>
      <c r="T790" s="227"/>
      <c r="U790" s="227"/>
      <c r="V790" s="227"/>
      <c r="W790" s="227"/>
      <c r="X790" s="227"/>
      <c r="Y790" s="227"/>
      <c r="Z790" s="227"/>
      <c r="AA790" s="227"/>
      <c r="AB790" s="227"/>
      <c r="AC790" s="227"/>
      <c r="AD790" s="227"/>
      <c r="AE790" s="227"/>
    </row>
    <row r="791" hidden="1">
      <c r="A791" s="227"/>
      <c r="B791" s="227"/>
      <c r="C791" s="227"/>
      <c r="D791" s="227"/>
      <c r="E791" s="227"/>
      <c r="F791" s="227"/>
      <c r="G791" s="227"/>
      <c r="H791" s="227"/>
      <c r="I791" s="227"/>
      <c r="J791" s="227"/>
      <c r="K791" s="227"/>
      <c r="L791" s="227"/>
      <c r="M791" s="227"/>
      <c r="N791" s="227"/>
      <c r="O791" s="227"/>
      <c r="P791" s="227"/>
      <c r="Q791" s="227"/>
      <c r="R791" s="227"/>
      <c r="S791" s="227"/>
      <c r="T791" s="227"/>
      <c r="U791" s="227"/>
      <c r="V791" s="227"/>
      <c r="W791" s="227"/>
      <c r="X791" s="227"/>
      <c r="Y791" s="227"/>
      <c r="Z791" s="227"/>
      <c r="AA791" s="227"/>
      <c r="AB791" s="227"/>
      <c r="AC791" s="227"/>
      <c r="AD791" s="227"/>
      <c r="AE791" s="227"/>
    </row>
    <row r="792" hidden="1">
      <c r="A792" s="227"/>
      <c r="B792" s="227"/>
      <c r="C792" s="227"/>
      <c r="D792" s="227"/>
      <c r="E792" s="227"/>
      <c r="F792" s="227"/>
      <c r="G792" s="227"/>
      <c r="H792" s="227"/>
      <c r="I792" s="227"/>
      <c r="J792" s="227"/>
      <c r="K792" s="227"/>
      <c r="L792" s="227"/>
      <c r="M792" s="227"/>
      <c r="N792" s="227"/>
      <c r="O792" s="227"/>
      <c r="P792" s="227"/>
      <c r="Q792" s="227"/>
      <c r="R792" s="227"/>
      <c r="S792" s="227"/>
      <c r="T792" s="227"/>
      <c r="U792" s="227"/>
      <c r="V792" s="227"/>
      <c r="W792" s="227"/>
      <c r="X792" s="227"/>
      <c r="Y792" s="227"/>
      <c r="Z792" s="227"/>
      <c r="AA792" s="227"/>
      <c r="AB792" s="227"/>
      <c r="AC792" s="227"/>
      <c r="AD792" s="227"/>
      <c r="AE792" s="227"/>
    </row>
    <row r="793" hidden="1">
      <c r="A793" s="227"/>
      <c r="B793" s="227"/>
      <c r="C793" s="227"/>
      <c r="D793" s="227"/>
      <c r="E793" s="227"/>
      <c r="F793" s="227"/>
      <c r="G793" s="227"/>
      <c r="H793" s="227"/>
      <c r="I793" s="227"/>
      <c r="J793" s="227"/>
      <c r="K793" s="227"/>
      <c r="L793" s="227"/>
      <c r="M793" s="227"/>
      <c r="N793" s="227"/>
      <c r="O793" s="227"/>
      <c r="P793" s="227"/>
      <c r="Q793" s="227"/>
      <c r="R793" s="227"/>
      <c r="S793" s="227"/>
      <c r="T793" s="227"/>
      <c r="U793" s="227"/>
      <c r="V793" s="227"/>
      <c r="W793" s="227"/>
      <c r="X793" s="227"/>
      <c r="Y793" s="227"/>
      <c r="Z793" s="227"/>
      <c r="AA793" s="227"/>
      <c r="AB793" s="227"/>
      <c r="AC793" s="227"/>
      <c r="AD793" s="227"/>
      <c r="AE793" s="227"/>
    </row>
    <row r="794" hidden="1">
      <c r="A794" s="227"/>
      <c r="B794" s="227"/>
      <c r="C794" s="227"/>
      <c r="D794" s="227"/>
      <c r="E794" s="227"/>
      <c r="F794" s="227"/>
      <c r="G794" s="227"/>
      <c r="H794" s="227"/>
      <c r="I794" s="227"/>
      <c r="J794" s="227"/>
      <c r="K794" s="227"/>
      <c r="L794" s="227"/>
      <c r="M794" s="227"/>
      <c r="N794" s="227"/>
      <c r="O794" s="227"/>
      <c r="P794" s="227"/>
      <c r="Q794" s="227"/>
      <c r="R794" s="227"/>
      <c r="S794" s="227"/>
      <c r="T794" s="227"/>
      <c r="U794" s="227"/>
      <c r="V794" s="227"/>
      <c r="W794" s="227"/>
      <c r="X794" s="227"/>
      <c r="Y794" s="227"/>
      <c r="Z794" s="227"/>
      <c r="AA794" s="227"/>
      <c r="AB794" s="227"/>
      <c r="AC794" s="227"/>
      <c r="AD794" s="227"/>
      <c r="AE794" s="227"/>
    </row>
    <row r="795" hidden="1">
      <c r="A795" s="227"/>
      <c r="B795" s="227"/>
      <c r="C795" s="227"/>
      <c r="D795" s="227"/>
      <c r="E795" s="227"/>
      <c r="F795" s="227"/>
      <c r="G795" s="227"/>
      <c r="H795" s="227"/>
      <c r="I795" s="227"/>
      <c r="J795" s="227"/>
      <c r="K795" s="227"/>
      <c r="L795" s="227"/>
      <c r="M795" s="227"/>
      <c r="N795" s="227"/>
      <c r="O795" s="227"/>
      <c r="P795" s="227"/>
      <c r="Q795" s="227"/>
      <c r="R795" s="227"/>
      <c r="S795" s="227"/>
      <c r="T795" s="227"/>
      <c r="U795" s="227"/>
      <c r="V795" s="227"/>
      <c r="W795" s="227"/>
      <c r="X795" s="227"/>
      <c r="Y795" s="227"/>
      <c r="Z795" s="227"/>
      <c r="AA795" s="227"/>
      <c r="AB795" s="227"/>
      <c r="AC795" s="227"/>
      <c r="AD795" s="227"/>
      <c r="AE795" s="227"/>
    </row>
    <row r="796" hidden="1">
      <c r="A796" s="227"/>
      <c r="B796" s="227"/>
      <c r="C796" s="227"/>
      <c r="D796" s="227"/>
      <c r="E796" s="227"/>
      <c r="F796" s="227"/>
      <c r="G796" s="227"/>
      <c r="H796" s="227"/>
      <c r="I796" s="227"/>
      <c r="J796" s="227"/>
      <c r="K796" s="227"/>
      <c r="L796" s="227"/>
      <c r="M796" s="227"/>
      <c r="N796" s="227"/>
      <c r="O796" s="227"/>
      <c r="P796" s="227"/>
      <c r="Q796" s="227"/>
      <c r="R796" s="227"/>
      <c r="S796" s="227"/>
      <c r="T796" s="227"/>
      <c r="U796" s="227"/>
      <c r="V796" s="227"/>
      <c r="W796" s="227"/>
      <c r="X796" s="227"/>
      <c r="Y796" s="227"/>
      <c r="Z796" s="227"/>
      <c r="AA796" s="227"/>
      <c r="AB796" s="227"/>
      <c r="AC796" s="227"/>
      <c r="AD796" s="227"/>
      <c r="AE796" s="227"/>
    </row>
    <row r="797" hidden="1">
      <c r="A797" s="227"/>
      <c r="B797" s="227"/>
      <c r="C797" s="227"/>
      <c r="D797" s="227"/>
      <c r="E797" s="227"/>
      <c r="F797" s="227"/>
      <c r="G797" s="227"/>
      <c r="H797" s="227"/>
      <c r="I797" s="227"/>
      <c r="J797" s="227"/>
      <c r="K797" s="227"/>
      <c r="L797" s="227"/>
      <c r="M797" s="227"/>
      <c r="N797" s="227"/>
      <c r="O797" s="227"/>
      <c r="P797" s="227"/>
      <c r="Q797" s="227"/>
      <c r="R797" s="227"/>
      <c r="S797" s="227"/>
      <c r="T797" s="227"/>
      <c r="U797" s="227"/>
      <c r="V797" s="227"/>
      <c r="W797" s="227"/>
      <c r="X797" s="227"/>
      <c r="Y797" s="227"/>
      <c r="Z797" s="227"/>
      <c r="AA797" s="227"/>
      <c r="AB797" s="227"/>
      <c r="AC797" s="227"/>
      <c r="AD797" s="227"/>
      <c r="AE797" s="227"/>
    </row>
    <row r="798" hidden="1">
      <c r="A798" s="227"/>
      <c r="B798" s="227"/>
      <c r="C798" s="227"/>
      <c r="D798" s="227"/>
      <c r="E798" s="227"/>
      <c r="F798" s="227"/>
      <c r="G798" s="227"/>
      <c r="H798" s="227"/>
      <c r="I798" s="227"/>
      <c r="J798" s="227"/>
      <c r="K798" s="227"/>
      <c r="L798" s="227"/>
      <c r="M798" s="227"/>
      <c r="N798" s="227"/>
      <c r="O798" s="227"/>
      <c r="P798" s="227"/>
      <c r="Q798" s="227"/>
      <c r="R798" s="227"/>
      <c r="S798" s="227"/>
      <c r="T798" s="227"/>
      <c r="U798" s="227"/>
      <c r="V798" s="227"/>
      <c r="W798" s="227"/>
      <c r="X798" s="227"/>
      <c r="Y798" s="227"/>
      <c r="Z798" s="227"/>
      <c r="AA798" s="227"/>
      <c r="AB798" s="227"/>
      <c r="AC798" s="227"/>
      <c r="AD798" s="227"/>
      <c r="AE798" s="227"/>
    </row>
    <row r="799" hidden="1">
      <c r="A799" s="227"/>
      <c r="B799" s="227"/>
      <c r="C799" s="227"/>
      <c r="D799" s="227"/>
      <c r="E799" s="227"/>
      <c r="F799" s="227"/>
      <c r="G799" s="227"/>
      <c r="H799" s="227"/>
      <c r="I799" s="227"/>
      <c r="J799" s="227"/>
      <c r="K799" s="227"/>
      <c r="L799" s="227"/>
      <c r="M799" s="227"/>
      <c r="N799" s="227"/>
      <c r="O799" s="227"/>
      <c r="P799" s="227"/>
      <c r="Q799" s="227"/>
      <c r="R799" s="227"/>
      <c r="S799" s="227"/>
      <c r="T799" s="227"/>
      <c r="U799" s="227"/>
      <c r="V799" s="227"/>
      <c r="W799" s="227"/>
      <c r="X799" s="227"/>
      <c r="Y799" s="227"/>
      <c r="Z799" s="227"/>
      <c r="AA799" s="227"/>
      <c r="AB799" s="227"/>
      <c r="AC799" s="227"/>
      <c r="AD799" s="227"/>
      <c r="AE799" s="227"/>
    </row>
    <row r="800" hidden="1">
      <c r="A800" s="227"/>
      <c r="B800" s="227"/>
      <c r="C800" s="227"/>
      <c r="D800" s="227"/>
      <c r="E800" s="227"/>
      <c r="F800" s="227"/>
      <c r="G800" s="227"/>
      <c r="H800" s="227"/>
      <c r="I800" s="227"/>
      <c r="J800" s="227"/>
      <c r="K800" s="227"/>
      <c r="L800" s="227"/>
      <c r="M800" s="227"/>
      <c r="N800" s="227"/>
      <c r="O800" s="227"/>
      <c r="P800" s="227"/>
      <c r="Q800" s="227"/>
      <c r="R800" s="227"/>
      <c r="S800" s="227"/>
      <c r="T800" s="227"/>
      <c r="U800" s="227"/>
      <c r="V800" s="227"/>
      <c r="W800" s="227"/>
      <c r="X800" s="227"/>
      <c r="Y800" s="227"/>
      <c r="Z800" s="227"/>
      <c r="AA800" s="227"/>
      <c r="AB800" s="227"/>
      <c r="AC800" s="227"/>
      <c r="AD800" s="227"/>
      <c r="AE800" s="227"/>
    </row>
    <row r="801" hidden="1">
      <c r="A801" s="227"/>
      <c r="B801" s="227"/>
      <c r="C801" s="227"/>
      <c r="D801" s="227"/>
      <c r="E801" s="227"/>
      <c r="F801" s="227"/>
      <c r="G801" s="227"/>
      <c r="H801" s="227"/>
      <c r="I801" s="227"/>
      <c r="J801" s="227"/>
      <c r="K801" s="227"/>
      <c r="L801" s="227"/>
      <c r="M801" s="227"/>
      <c r="N801" s="227"/>
      <c r="O801" s="227"/>
      <c r="P801" s="227"/>
      <c r="Q801" s="227"/>
      <c r="R801" s="227"/>
      <c r="S801" s="227"/>
      <c r="T801" s="227"/>
      <c r="U801" s="227"/>
      <c r="V801" s="227"/>
      <c r="W801" s="227"/>
      <c r="X801" s="227"/>
      <c r="Y801" s="227"/>
      <c r="Z801" s="227"/>
      <c r="AA801" s="227"/>
      <c r="AB801" s="227"/>
      <c r="AC801" s="227"/>
      <c r="AD801" s="227"/>
      <c r="AE801" s="227"/>
    </row>
    <row r="802" hidden="1">
      <c r="A802" s="227"/>
      <c r="B802" s="227"/>
      <c r="C802" s="227"/>
      <c r="D802" s="227"/>
      <c r="E802" s="227"/>
      <c r="F802" s="227"/>
      <c r="G802" s="227"/>
      <c r="H802" s="227"/>
      <c r="I802" s="227"/>
      <c r="J802" s="227"/>
      <c r="K802" s="227"/>
      <c r="L802" s="227"/>
      <c r="M802" s="227"/>
      <c r="N802" s="227"/>
      <c r="O802" s="227"/>
      <c r="P802" s="227"/>
      <c r="Q802" s="227"/>
      <c r="R802" s="227"/>
      <c r="S802" s="227"/>
      <c r="T802" s="227"/>
      <c r="U802" s="227"/>
      <c r="V802" s="227"/>
      <c r="W802" s="227"/>
      <c r="X802" s="227"/>
      <c r="Y802" s="227"/>
      <c r="Z802" s="227"/>
      <c r="AA802" s="227"/>
      <c r="AB802" s="227"/>
      <c r="AC802" s="227"/>
      <c r="AD802" s="227"/>
      <c r="AE802" s="227"/>
    </row>
    <row r="803" hidden="1">
      <c r="A803" s="227"/>
      <c r="B803" s="227"/>
      <c r="C803" s="227"/>
      <c r="D803" s="227"/>
      <c r="E803" s="227"/>
      <c r="F803" s="227"/>
      <c r="G803" s="227"/>
      <c r="H803" s="227"/>
      <c r="I803" s="227"/>
      <c r="J803" s="227"/>
      <c r="K803" s="227"/>
      <c r="L803" s="227"/>
      <c r="M803" s="227"/>
      <c r="N803" s="227"/>
      <c r="O803" s="227"/>
      <c r="P803" s="227"/>
      <c r="Q803" s="227"/>
      <c r="R803" s="227"/>
      <c r="S803" s="227"/>
      <c r="T803" s="227"/>
      <c r="U803" s="227"/>
      <c r="V803" s="227"/>
      <c r="W803" s="227"/>
      <c r="X803" s="227"/>
      <c r="Y803" s="227"/>
      <c r="Z803" s="227"/>
      <c r="AA803" s="227"/>
      <c r="AB803" s="227"/>
      <c r="AC803" s="227"/>
      <c r="AD803" s="227"/>
      <c r="AE803" s="227"/>
    </row>
    <row r="804" hidden="1">
      <c r="A804" s="227"/>
      <c r="B804" s="227"/>
      <c r="C804" s="227"/>
      <c r="D804" s="227"/>
      <c r="E804" s="227"/>
      <c r="F804" s="227"/>
      <c r="G804" s="227"/>
      <c r="H804" s="227"/>
      <c r="I804" s="227"/>
      <c r="J804" s="227"/>
      <c r="K804" s="227"/>
      <c r="L804" s="227"/>
      <c r="M804" s="227"/>
      <c r="N804" s="227"/>
      <c r="O804" s="227"/>
      <c r="P804" s="227"/>
      <c r="Q804" s="227"/>
      <c r="R804" s="227"/>
      <c r="S804" s="227"/>
      <c r="T804" s="227"/>
      <c r="U804" s="227"/>
      <c r="V804" s="227"/>
      <c r="W804" s="227"/>
      <c r="X804" s="227"/>
      <c r="Y804" s="227"/>
      <c r="Z804" s="227"/>
      <c r="AA804" s="227"/>
      <c r="AB804" s="227"/>
      <c r="AC804" s="227"/>
      <c r="AD804" s="227"/>
      <c r="AE804" s="227"/>
    </row>
    <row r="805" hidden="1">
      <c r="A805" s="227"/>
      <c r="B805" s="227"/>
      <c r="C805" s="227"/>
      <c r="D805" s="227"/>
      <c r="E805" s="227"/>
      <c r="F805" s="227"/>
      <c r="G805" s="227"/>
      <c r="H805" s="227"/>
      <c r="I805" s="227"/>
      <c r="J805" s="227"/>
      <c r="K805" s="227"/>
      <c r="L805" s="227"/>
      <c r="M805" s="227"/>
      <c r="N805" s="227"/>
      <c r="O805" s="227"/>
      <c r="P805" s="227"/>
      <c r="Q805" s="227"/>
      <c r="R805" s="227"/>
      <c r="S805" s="227"/>
      <c r="T805" s="227"/>
      <c r="U805" s="227"/>
      <c r="V805" s="227"/>
      <c r="W805" s="227"/>
      <c r="X805" s="227"/>
      <c r="Y805" s="227"/>
      <c r="Z805" s="227"/>
      <c r="AA805" s="227"/>
      <c r="AB805" s="227"/>
      <c r="AC805" s="227"/>
      <c r="AD805" s="227"/>
      <c r="AE805" s="227"/>
    </row>
    <row r="806" hidden="1">
      <c r="A806" s="227"/>
      <c r="B806" s="227"/>
      <c r="C806" s="227"/>
      <c r="D806" s="227"/>
      <c r="E806" s="227"/>
      <c r="F806" s="227"/>
      <c r="G806" s="227"/>
      <c r="H806" s="227"/>
      <c r="I806" s="227"/>
      <c r="J806" s="227"/>
      <c r="K806" s="227"/>
      <c r="L806" s="227"/>
      <c r="M806" s="227"/>
      <c r="N806" s="227"/>
      <c r="O806" s="227"/>
      <c r="P806" s="227"/>
      <c r="Q806" s="227"/>
      <c r="R806" s="227"/>
      <c r="S806" s="227"/>
      <c r="T806" s="227"/>
      <c r="U806" s="227"/>
      <c r="V806" s="227"/>
      <c r="W806" s="227"/>
      <c r="X806" s="227"/>
      <c r="Y806" s="227"/>
      <c r="Z806" s="227"/>
      <c r="AA806" s="227"/>
      <c r="AB806" s="227"/>
      <c r="AC806" s="227"/>
      <c r="AD806" s="227"/>
      <c r="AE806" s="227"/>
    </row>
    <row r="807" hidden="1">
      <c r="A807" s="227"/>
      <c r="B807" s="227"/>
      <c r="C807" s="227"/>
      <c r="D807" s="227"/>
      <c r="E807" s="227"/>
      <c r="F807" s="227"/>
      <c r="G807" s="227"/>
      <c r="H807" s="227"/>
      <c r="I807" s="227"/>
      <c r="J807" s="227"/>
      <c r="K807" s="227"/>
      <c r="L807" s="227"/>
      <c r="M807" s="227"/>
      <c r="N807" s="227"/>
      <c r="O807" s="227"/>
      <c r="P807" s="227"/>
      <c r="Q807" s="227"/>
      <c r="R807" s="227"/>
      <c r="S807" s="227"/>
      <c r="T807" s="227"/>
      <c r="U807" s="227"/>
      <c r="V807" s="227"/>
      <c r="W807" s="227"/>
      <c r="X807" s="227"/>
      <c r="Y807" s="227"/>
      <c r="Z807" s="227"/>
      <c r="AA807" s="227"/>
      <c r="AB807" s="227"/>
      <c r="AC807" s="227"/>
      <c r="AD807" s="227"/>
      <c r="AE807" s="227"/>
    </row>
    <row r="808" hidden="1">
      <c r="A808" s="227"/>
      <c r="B808" s="227"/>
      <c r="C808" s="227"/>
      <c r="D808" s="227"/>
      <c r="E808" s="227"/>
      <c r="F808" s="227"/>
      <c r="G808" s="227"/>
      <c r="H808" s="227"/>
      <c r="I808" s="227"/>
      <c r="J808" s="227"/>
      <c r="K808" s="227"/>
      <c r="L808" s="227"/>
      <c r="M808" s="227"/>
      <c r="N808" s="227"/>
      <c r="O808" s="227"/>
      <c r="P808" s="227"/>
      <c r="Q808" s="227"/>
      <c r="R808" s="227"/>
      <c r="S808" s="227"/>
      <c r="T808" s="227"/>
      <c r="U808" s="227"/>
      <c r="V808" s="227"/>
      <c r="W808" s="227"/>
      <c r="X808" s="227"/>
      <c r="Y808" s="227"/>
      <c r="Z808" s="227"/>
      <c r="AA808" s="227"/>
      <c r="AB808" s="227"/>
      <c r="AC808" s="227"/>
      <c r="AD808" s="227"/>
      <c r="AE808" s="227"/>
    </row>
    <row r="809" hidden="1">
      <c r="A809" s="227"/>
      <c r="B809" s="227"/>
      <c r="C809" s="227"/>
      <c r="D809" s="227"/>
      <c r="E809" s="227"/>
      <c r="F809" s="227"/>
      <c r="G809" s="227"/>
      <c r="H809" s="227"/>
      <c r="I809" s="227"/>
      <c r="J809" s="227"/>
      <c r="K809" s="227"/>
      <c r="L809" s="227"/>
      <c r="M809" s="227"/>
      <c r="N809" s="227"/>
      <c r="O809" s="227"/>
      <c r="P809" s="227"/>
      <c r="Q809" s="227"/>
      <c r="R809" s="227"/>
      <c r="S809" s="227"/>
      <c r="T809" s="227"/>
      <c r="U809" s="227"/>
      <c r="V809" s="227"/>
      <c r="W809" s="227"/>
      <c r="X809" s="227"/>
      <c r="Y809" s="227"/>
      <c r="Z809" s="227"/>
      <c r="AA809" s="227"/>
      <c r="AB809" s="227"/>
      <c r="AC809" s="227"/>
      <c r="AD809" s="227"/>
      <c r="AE809" s="227"/>
    </row>
    <row r="810" hidden="1">
      <c r="A810" s="227"/>
      <c r="B810" s="227"/>
      <c r="C810" s="227"/>
      <c r="D810" s="227"/>
      <c r="E810" s="227"/>
      <c r="F810" s="227"/>
      <c r="G810" s="227"/>
      <c r="H810" s="227"/>
      <c r="I810" s="227"/>
      <c r="J810" s="227"/>
      <c r="K810" s="227"/>
      <c r="L810" s="227"/>
      <c r="M810" s="227"/>
      <c r="N810" s="227"/>
      <c r="O810" s="227"/>
      <c r="P810" s="227"/>
      <c r="Q810" s="227"/>
      <c r="R810" s="227"/>
      <c r="S810" s="227"/>
      <c r="T810" s="227"/>
      <c r="U810" s="227"/>
      <c r="V810" s="227"/>
      <c r="W810" s="227"/>
      <c r="X810" s="227"/>
      <c r="Y810" s="227"/>
      <c r="Z810" s="227"/>
      <c r="AA810" s="227"/>
      <c r="AB810" s="227"/>
      <c r="AC810" s="227"/>
      <c r="AD810" s="227"/>
      <c r="AE810" s="227"/>
    </row>
    <row r="811" hidden="1">
      <c r="A811" s="227"/>
      <c r="B811" s="227"/>
      <c r="C811" s="227"/>
      <c r="D811" s="227"/>
      <c r="E811" s="227"/>
      <c r="F811" s="227"/>
      <c r="G811" s="227"/>
      <c r="H811" s="227"/>
      <c r="I811" s="227"/>
      <c r="J811" s="227"/>
      <c r="K811" s="227"/>
      <c r="L811" s="227"/>
      <c r="M811" s="227"/>
      <c r="N811" s="227"/>
      <c r="O811" s="227"/>
      <c r="P811" s="227"/>
      <c r="Q811" s="227"/>
      <c r="R811" s="227"/>
      <c r="S811" s="227"/>
      <c r="T811" s="227"/>
      <c r="U811" s="227"/>
      <c r="V811" s="227"/>
      <c r="W811" s="227"/>
      <c r="X811" s="227"/>
      <c r="Y811" s="227"/>
      <c r="Z811" s="227"/>
      <c r="AA811" s="227"/>
      <c r="AB811" s="227"/>
      <c r="AC811" s="227"/>
      <c r="AD811" s="227"/>
      <c r="AE811" s="227"/>
    </row>
    <row r="812" hidden="1">
      <c r="A812" s="227"/>
      <c r="B812" s="227"/>
      <c r="C812" s="227"/>
      <c r="D812" s="227"/>
      <c r="E812" s="227"/>
      <c r="F812" s="227"/>
      <c r="G812" s="227"/>
      <c r="H812" s="227"/>
      <c r="I812" s="227"/>
      <c r="J812" s="227"/>
      <c r="K812" s="227"/>
      <c r="L812" s="227"/>
      <c r="M812" s="227"/>
      <c r="N812" s="227"/>
      <c r="O812" s="227"/>
      <c r="P812" s="227"/>
      <c r="Q812" s="227"/>
      <c r="R812" s="227"/>
      <c r="S812" s="227"/>
      <c r="T812" s="227"/>
      <c r="U812" s="227"/>
      <c r="V812" s="227"/>
      <c r="W812" s="227"/>
      <c r="X812" s="227"/>
      <c r="Y812" s="227"/>
      <c r="Z812" s="227"/>
      <c r="AA812" s="227"/>
      <c r="AB812" s="227"/>
      <c r="AC812" s="227"/>
      <c r="AD812" s="227"/>
      <c r="AE812" s="227"/>
    </row>
    <row r="813" hidden="1">
      <c r="A813" s="227"/>
      <c r="B813" s="227"/>
      <c r="C813" s="227"/>
      <c r="D813" s="227"/>
      <c r="E813" s="227"/>
      <c r="F813" s="227"/>
      <c r="G813" s="227"/>
      <c r="H813" s="227"/>
      <c r="I813" s="227"/>
      <c r="J813" s="227"/>
      <c r="K813" s="227"/>
      <c r="L813" s="227"/>
      <c r="M813" s="227"/>
      <c r="N813" s="227"/>
      <c r="O813" s="227"/>
      <c r="P813" s="227"/>
      <c r="Q813" s="227"/>
      <c r="R813" s="227"/>
      <c r="S813" s="227"/>
      <c r="T813" s="227"/>
      <c r="U813" s="227"/>
      <c r="V813" s="227"/>
      <c r="W813" s="227"/>
      <c r="X813" s="227"/>
      <c r="Y813" s="227"/>
      <c r="Z813" s="227"/>
      <c r="AA813" s="227"/>
      <c r="AB813" s="227"/>
      <c r="AC813" s="227"/>
      <c r="AD813" s="227"/>
      <c r="AE813" s="227"/>
    </row>
    <row r="814" hidden="1">
      <c r="A814" s="227"/>
      <c r="B814" s="227"/>
      <c r="C814" s="227"/>
      <c r="D814" s="227"/>
      <c r="E814" s="227"/>
      <c r="F814" s="227"/>
      <c r="G814" s="227"/>
      <c r="H814" s="227"/>
      <c r="I814" s="227"/>
      <c r="J814" s="227"/>
      <c r="K814" s="227"/>
      <c r="L814" s="227"/>
      <c r="M814" s="227"/>
      <c r="N814" s="227"/>
      <c r="O814" s="227"/>
      <c r="P814" s="227"/>
      <c r="Q814" s="227"/>
      <c r="R814" s="227"/>
      <c r="S814" s="227"/>
      <c r="T814" s="227"/>
      <c r="U814" s="227"/>
      <c r="V814" s="227"/>
      <c r="W814" s="227"/>
      <c r="X814" s="227"/>
      <c r="Y814" s="227"/>
      <c r="Z814" s="227"/>
      <c r="AA814" s="227"/>
      <c r="AB814" s="227"/>
      <c r="AC814" s="227"/>
      <c r="AD814" s="227"/>
      <c r="AE814" s="227"/>
    </row>
    <row r="815" hidden="1">
      <c r="A815" s="227"/>
      <c r="B815" s="227"/>
      <c r="C815" s="227"/>
      <c r="D815" s="227"/>
      <c r="E815" s="227"/>
      <c r="F815" s="227"/>
      <c r="G815" s="227"/>
      <c r="H815" s="227"/>
      <c r="I815" s="227"/>
      <c r="J815" s="227"/>
      <c r="K815" s="227"/>
      <c r="L815" s="227"/>
      <c r="M815" s="227"/>
      <c r="N815" s="227"/>
      <c r="O815" s="227"/>
      <c r="P815" s="227"/>
      <c r="Q815" s="227"/>
      <c r="R815" s="227"/>
      <c r="S815" s="227"/>
      <c r="T815" s="227"/>
      <c r="U815" s="227"/>
      <c r="V815" s="227"/>
      <c r="W815" s="227"/>
      <c r="X815" s="227"/>
      <c r="Y815" s="227"/>
      <c r="Z815" s="227"/>
      <c r="AA815" s="227"/>
      <c r="AB815" s="227"/>
      <c r="AC815" s="227"/>
      <c r="AD815" s="227"/>
      <c r="AE815" s="227"/>
    </row>
    <row r="816" hidden="1">
      <c r="A816" s="227"/>
      <c r="B816" s="227"/>
      <c r="C816" s="227"/>
      <c r="D816" s="227"/>
      <c r="E816" s="227"/>
      <c r="F816" s="227"/>
      <c r="G816" s="227"/>
      <c r="H816" s="227"/>
      <c r="I816" s="227"/>
      <c r="J816" s="227"/>
      <c r="K816" s="227"/>
      <c r="L816" s="227"/>
      <c r="M816" s="227"/>
      <c r="N816" s="227"/>
      <c r="O816" s="227"/>
      <c r="P816" s="227"/>
      <c r="Q816" s="227"/>
      <c r="R816" s="227"/>
      <c r="S816" s="227"/>
      <c r="T816" s="227"/>
      <c r="U816" s="227"/>
      <c r="V816" s="227"/>
      <c r="W816" s="227"/>
      <c r="X816" s="227"/>
      <c r="Y816" s="227"/>
      <c r="Z816" s="227"/>
      <c r="AA816" s="227"/>
      <c r="AB816" s="227"/>
      <c r="AC816" s="227"/>
      <c r="AD816" s="227"/>
      <c r="AE816" s="227"/>
    </row>
    <row r="817" hidden="1">
      <c r="A817" s="227"/>
      <c r="B817" s="227"/>
      <c r="C817" s="227"/>
      <c r="D817" s="227"/>
      <c r="E817" s="227"/>
      <c r="F817" s="227"/>
      <c r="G817" s="227"/>
      <c r="H817" s="227"/>
      <c r="I817" s="227"/>
      <c r="J817" s="227"/>
      <c r="K817" s="227"/>
      <c r="L817" s="227"/>
      <c r="M817" s="227"/>
      <c r="N817" s="227"/>
      <c r="O817" s="227"/>
      <c r="P817" s="227"/>
      <c r="Q817" s="227"/>
      <c r="R817" s="227"/>
      <c r="S817" s="227"/>
      <c r="T817" s="227"/>
      <c r="U817" s="227"/>
      <c r="V817" s="227"/>
      <c r="W817" s="227"/>
      <c r="X817" s="227"/>
      <c r="Y817" s="227"/>
      <c r="Z817" s="227"/>
      <c r="AA817" s="227"/>
      <c r="AB817" s="227"/>
      <c r="AC817" s="227"/>
      <c r="AD817" s="227"/>
      <c r="AE817" s="227"/>
    </row>
    <row r="818" hidden="1">
      <c r="A818" s="227"/>
      <c r="B818" s="227"/>
      <c r="C818" s="227"/>
      <c r="D818" s="227"/>
      <c r="E818" s="227"/>
      <c r="F818" s="227"/>
      <c r="G818" s="227"/>
      <c r="H818" s="227"/>
      <c r="I818" s="227"/>
      <c r="J818" s="227"/>
      <c r="K818" s="227"/>
      <c r="L818" s="227"/>
      <c r="M818" s="227"/>
      <c r="N818" s="227"/>
      <c r="O818" s="227"/>
      <c r="P818" s="227"/>
      <c r="Q818" s="227"/>
      <c r="R818" s="227"/>
      <c r="S818" s="227"/>
      <c r="T818" s="227"/>
      <c r="U818" s="227"/>
      <c r="V818" s="227"/>
      <c r="W818" s="227"/>
      <c r="X818" s="227"/>
      <c r="Y818" s="227"/>
      <c r="Z818" s="227"/>
      <c r="AA818" s="227"/>
      <c r="AB818" s="227"/>
      <c r="AC818" s="227"/>
      <c r="AD818" s="227"/>
      <c r="AE818" s="227"/>
    </row>
    <row r="819" hidden="1">
      <c r="A819" s="227"/>
      <c r="B819" s="227"/>
      <c r="C819" s="227"/>
      <c r="D819" s="227"/>
      <c r="E819" s="227"/>
      <c r="F819" s="227"/>
      <c r="G819" s="227"/>
      <c r="H819" s="227"/>
      <c r="I819" s="227"/>
      <c r="J819" s="227"/>
      <c r="K819" s="227"/>
      <c r="L819" s="227"/>
      <c r="M819" s="227"/>
      <c r="N819" s="227"/>
      <c r="O819" s="227"/>
      <c r="P819" s="227"/>
      <c r="Q819" s="227"/>
      <c r="R819" s="227"/>
      <c r="S819" s="227"/>
      <c r="T819" s="227"/>
      <c r="U819" s="227"/>
      <c r="V819" s="227"/>
      <c r="W819" s="227"/>
      <c r="X819" s="227"/>
      <c r="Y819" s="227"/>
      <c r="Z819" s="227"/>
      <c r="AA819" s="227"/>
      <c r="AB819" s="227"/>
      <c r="AC819" s="227"/>
      <c r="AD819" s="227"/>
      <c r="AE819" s="227"/>
    </row>
    <row r="820" hidden="1">
      <c r="A820" s="227"/>
      <c r="B820" s="227"/>
      <c r="C820" s="227"/>
      <c r="D820" s="227"/>
      <c r="E820" s="227"/>
      <c r="F820" s="227"/>
      <c r="G820" s="227"/>
      <c r="H820" s="227"/>
      <c r="I820" s="227"/>
      <c r="J820" s="227"/>
      <c r="K820" s="227"/>
      <c r="L820" s="227"/>
      <c r="M820" s="227"/>
      <c r="N820" s="227"/>
      <c r="O820" s="227"/>
      <c r="P820" s="227"/>
      <c r="Q820" s="227"/>
      <c r="R820" s="227"/>
      <c r="S820" s="227"/>
      <c r="T820" s="227"/>
      <c r="U820" s="227"/>
      <c r="V820" s="227"/>
      <c r="W820" s="227"/>
      <c r="X820" s="227"/>
      <c r="Y820" s="227"/>
      <c r="Z820" s="227"/>
      <c r="AA820" s="227"/>
      <c r="AB820" s="227"/>
      <c r="AC820" s="227"/>
      <c r="AD820" s="227"/>
      <c r="AE820" s="227"/>
    </row>
    <row r="821" hidden="1">
      <c r="A821" s="227"/>
      <c r="B821" s="227"/>
      <c r="C821" s="227"/>
      <c r="D821" s="227"/>
      <c r="E821" s="227"/>
      <c r="F821" s="227"/>
      <c r="G821" s="227"/>
      <c r="H821" s="227"/>
      <c r="I821" s="227"/>
      <c r="J821" s="227"/>
      <c r="K821" s="227"/>
      <c r="L821" s="227"/>
      <c r="M821" s="227"/>
      <c r="N821" s="227"/>
      <c r="O821" s="227"/>
      <c r="P821" s="227"/>
      <c r="Q821" s="227"/>
      <c r="R821" s="227"/>
      <c r="S821" s="227"/>
      <c r="T821" s="227"/>
      <c r="U821" s="227"/>
      <c r="V821" s="227"/>
      <c r="W821" s="227"/>
      <c r="X821" s="227"/>
      <c r="Y821" s="227"/>
      <c r="Z821" s="227"/>
      <c r="AA821" s="227"/>
      <c r="AB821" s="227"/>
      <c r="AC821" s="227"/>
      <c r="AD821" s="227"/>
      <c r="AE821" s="227"/>
    </row>
    <row r="822" hidden="1">
      <c r="A822" s="227"/>
      <c r="B822" s="227"/>
      <c r="C822" s="227"/>
      <c r="D822" s="227"/>
      <c r="E822" s="227"/>
      <c r="F822" s="227"/>
      <c r="G822" s="227"/>
      <c r="H822" s="227"/>
      <c r="I822" s="227"/>
      <c r="J822" s="227"/>
      <c r="K822" s="227"/>
      <c r="L822" s="227"/>
      <c r="M822" s="227"/>
      <c r="N822" s="227"/>
      <c r="O822" s="227"/>
      <c r="P822" s="227"/>
      <c r="Q822" s="227"/>
      <c r="R822" s="227"/>
      <c r="S822" s="227"/>
      <c r="T822" s="227"/>
      <c r="U822" s="227"/>
      <c r="V822" s="227"/>
      <c r="W822" s="227"/>
      <c r="X822" s="227"/>
      <c r="Y822" s="227"/>
      <c r="Z822" s="227"/>
      <c r="AA822" s="227"/>
      <c r="AB822" s="227"/>
      <c r="AC822" s="227"/>
      <c r="AD822" s="227"/>
      <c r="AE822" s="227"/>
    </row>
    <row r="823" hidden="1">
      <c r="A823" s="227"/>
      <c r="B823" s="227"/>
      <c r="C823" s="227"/>
      <c r="D823" s="227"/>
      <c r="E823" s="227"/>
      <c r="F823" s="227"/>
      <c r="G823" s="227"/>
      <c r="H823" s="227"/>
      <c r="I823" s="227"/>
      <c r="J823" s="227"/>
      <c r="K823" s="227"/>
      <c r="L823" s="227"/>
      <c r="M823" s="227"/>
      <c r="N823" s="227"/>
      <c r="O823" s="227"/>
      <c r="P823" s="227"/>
      <c r="Q823" s="227"/>
      <c r="R823" s="227"/>
      <c r="S823" s="227"/>
      <c r="T823" s="227"/>
      <c r="U823" s="227"/>
      <c r="V823" s="227"/>
      <c r="W823" s="227"/>
      <c r="X823" s="227"/>
      <c r="Y823" s="227"/>
      <c r="Z823" s="227"/>
      <c r="AA823" s="227"/>
      <c r="AB823" s="227"/>
      <c r="AC823" s="227"/>
      <c r="AD823" s="227"/>
      <c r="AE823" s="227"/>
    </row>
    <row r="824" hidden="1">
      <c r="A824" s="227"/>
      <c r="B824" s="227"/>
      <c r="C824" s="227"/>
      <c r="D824" s="227"/>
      <c r="E824" s="227"/>
      <c r="F824" s="227"/>
      <c r="G824" s="227"/>
      <c r="H824" s="227"/>
      <c r="I824" s="227"/>
      <c r="J824" s="227"/>
      <c r="K824" s="227"/>
      <c r="L824" s="227"/>
      <c r="M824" s="227"/>
      <c r="N824" s="227"/>
      <c r="O824" s="227"/>
      <c r="P824" s="227"/>
      <c r="Q824" s="227"/>
      <c r="R824" s="227"/>
      <c r="S824" s="227"/>
      <c r="T824" s="227"/>
      <c r="U824" s="227"/>
      <c r="V824" s="227"/>
      <c r="W824" s="227"/>
      <c r="X824" s="227"/>
      <c r="Y824" s="227"/>
      <c r="Z824" s="227"/>
      <c r="AA824" s="227"/>
      <c r="AB824" s="227"/>
      <c r="AC824" s="227"/>
      <c r="AD824" s="227"/>
      <c r="AE824" s="227"/>
    </row>
    <row r="825" hidden="1">
      <c r="A825" s="227"/>
      <c r="B825" s="227"/>
      <c r="C825" s="227"/>
      <c r="D825" s="227"/>
      <c r="E825" s="227"/>
      <c r="F825" s="227"/>
      <c r="G825" s="227"/>
      <c r="H825" s="227"/>
      <c r="I825" s="227"/>
      <c r="J825" s="227"/>
      <c r="K825" s="227"/>
      <c r="L825" s="227"/>
      <c r="M825" s="227"/>
      <c r="N825" s="227"/>
      <c r="O825" s="227"/>
      <c r="P825" s="227"/>
      <c r="Q825" s="227"/>
      <c r="R825" s="227"/>
      <c r="S825" s="227"/>
      <c r="T825" s="227"/>
      <c r="U825" s="227"/>
      <c r="V825" s="227"/>
      <c r="W825" s="227"/>
      <c r="X825" s="227"/>
      <c r="Y825" s="227"/>
      <c r="Z825" s="227"/>
      <c r="AA825" s="227"/>
      <c r="AB825" s="227"/>
      <c r="AC825" s="227"/>
      <c r="AD825" s="227"/>
      <c r="AE825" s="227"/>
    </row>
    <row r="826" hidden="1">
      <c r="A826" s="227"/>
      <c r="B826" s="227"/>
      <c r="C826" s="227"/>
      <c r="D826" s="227"/>
      <c r="E826" s="227"/>
      <c r="F826" s="227"/>
      <c r="G826" s="227"/>
      <c r="H826" s="227"/>
      <c r="I826" s="227"/>
      <c r="J826" s="227"/>
      <c r="K826" s="227"/>
      <c r="L826" s="227"/>
      <c r="M826" s="227"/>
      <c r="N826" s="227"/>
      <c r="O826" s="227"/>
      <c r="P826" s="227"/>
      <c r="Q826" s="227"/>
      <c r="R826" s="227"/>
      <c r="S826" s="227"/>
      <c r="T826" s="227"/>
      <c r="U826" s="227"/>
      <c r="V826" s="227"/>
      <c r="W826" s="227"/>
      <c r="X826" s="227"/>
      <c r="Y826" s="227"/>
      <c r="Z826" s="227"/>
      <c r="AA826" s="227"/>
      <c r="AB826" s="227"/>
      <c r="AC826" s="227"/>
      <c r="AD826" s="227"/>
      <c r="AE826" s="227"/>
    </row>
    <row r="827" hidden="1">
      <c r="A827" s="227"/>
      <c r="B827" s="227"/>
      <c r="C827" s="227"/>
      <c r="D827" s="227"/>
      <c r="E827" s="227"/>
      <c r="F827" s="227"/>
      <c r="G827" s="227"/>
      <c r="H827" s="227"/>
      <c r="I827" s="227"/>
      <c r="J827" s="227"/>
      <c r="K827" s="227"/>
      <c r="L827" s="227"/>
      <c r="M827" s="227"/>
      <c r="N827" s="227"/>
      <c r="O827" s="227"/>
      <c r="P827" s="227"/>
      <c r="Q827" s="227"/>
      <c r="R827" s="227"/>
      <c r="S827" s="227"/>
      <c r="T827" s="227"/>
      <c r="U827" s="227"/>
      <c r="V827" s="227"/>
      <c r="W827" s="227"/>
      <c r="X827" s="227"/>
      <c r="Y827" s="227"/>
      <c r="Z827" s="227"/>
      <c r="AA827" s="227"/>
      <c r="AB827" s="227"/>
      <c r="AC827" s="227"/>
      <c r="AD827" s="227"/>
      <c r="AE827" s="227"/>
    </row>
    <row r="828" hidden="1">
      <c r="A828" s="227"/>
      <c r="B828" s="227"/>
      <c r="C828" s="227"/>
      <c r="D828" s="227"/>
      <c r="E828" s="227"/>
      <c r="F828" s="227"/>
      <c r="G828" s="227"/>
      <c r="H828" s="227"/>
      <c r="I828" s="227"/>
      <c r="J828" s="227"/>
      <c r="K828" s="227"/>
      <c r="L828" s="227"/>
      <c r="M828" s="227"/>
      <c r="N828" s="227"/>
      <c r="O828" s="227"/>
      <c r="P828" s="227"/>
      <c r="Q828" s="227"/>
      <c r="R828" s="227"/>
      <c r="S828" s="227"/>
      <c r="T828" s="227"/>
      <c r="U828" s="227"/>
      <c r="V828" s="227"/>
      <c r="W828" s="227"/>
      <c r="X828" s="227"/>
      <c r="Y828" s="227"/>
      <c r="Z828" s="227"/>
      <c r="AA828" s="227"/>
      <c r="AB828" s="227"/>
      <c r="AC828" s="227"/>
      <c r="AD828" s="227"/>
      <c r="AE828" s="227"/>
    </row>
    <row r="829" hidden="1">
      <c r="A829" s="227"/>
      <c r="B829" s="227"/>
      <c r="C829" s="227"/>
      <c r="D829" s="227"/>
      <c r="E829" s="227"/>
      <c r="F829" s="227"/>
      <c r="G829" s="227"/>
      <c r="H829" s="227"/>
      <c r="I829" s="227"/>
      <c r="J829" s="227"/>
      <c r="K829" s="227"/>
      <c r="L829" s="227"/>
      <c r="M829" s="227"/>
      <c r="N829" s="227"/>
      <c r="O829" s="227"/>
      <c r="P829" s="227"/>
      <c r="Q829" s="227"/>
      <c r="R829" s="227"/>
      <c r="S829" s="227"/>
      <c r="T829" s="227"/>
      <c r="U829" s="227"/>
      <c r="V829" s="227"/>
      <c r="W829" s="227"/>
      <c r="X829" s="227"/>
      <c r="Y829" s="227"/>
      <c r="Z829" s="227"/>
      <c r="AA829" s="227"/>
      <c r="AB829" s="227"/>
      <c r="AC829" s="227"/>
      <c r="AD829" s="227"/>
      <c r="AE829" s="227"/>
    </row>
    <row r="830" hidden="1">
      <c r="A830" s="227"/>
      <c r="B830" s="227"/>
      <c r="C830" s="227"/>
      <c r="D830" s="227"/>
      <c r="E830" s="227"/>
      <c r="F830" s="227"/>
      <c r="G830" s="227"/>
      <c r="H830" s="227"/>
      <c r="I830" s="227"/>
      <c r="J830" s="227"/>
      <c r="K830" s="227"/>
      <c r="L830" s="227"/>
      <c r="M830" s="227"/>
      <c r="N830" s="227"/>
      <c r="O830" s="227"/>
      <c r="P830" s="227"/>
      <c r="Q830" s="227"/>
      <c r="R830" s="227"/>
      <c r="S830" s="227"/>
      <c r="T830" s="227"/>
      <c r="U830" s="227"/>
      <c r="V830" s="227"/>
      <c r="W830" s="227"/>
      <c r="X830" s="227"/>
      <c r="Y830" s="227"/>
      <c r="Z830" s="227"/>
      <c r="AA830" s="227"/>
      <c r="AB830" s="227"/>
      <c r="AC830" s="227"/>
      <c r="AD830" s="227"/>
      <c r="AE830" s="227"/>
    </row>
    <row r="831" hidden="1">
      <c r="A831" s="227"/>
      <c r="B831" s="227"/>
      <c r="C831" s="227"/>
      <c r="D831" s="227"/>
      <c r="E831" s="227"/>
      <c r="F831" s="227"/>
      <c r="G831" s="227"/>
      <c r="H831" s="227"/>
      <c r="I831" s="227"/>
      <c r="J831" s="227"/>
      <c r="K831" s="227"/>
      <c r="L831" s="227"/>
      <c r="M831" s="227"/>
      <c r="N831" s="227"/>
      <c r="O831" s="227"/>
      <c r="P831" s="227"/>
      <c r="Q831" s="227"/>
      <c r="R831" s="227"/>
      <c r="S831" s="227"/>
      <c r="T831" s="227"/>
      <c r="U831" s="227"/>
      <c r="V831" s="227"/>
      <c r="W831" s="227"/>
      <c r="X831" s="227"/>
      <c r="Y831" s="227"/>
      <c r="Z831" s="227"/>
      <c r="AA831" s="227"/>
      <c r="AB831" s="227"/>
      <c r="AC831" s="227"/>
      <c r="AD831" s="227"/>
      <c r="AE831" s="227"/>
    </row>
    <row r="832" hidden="1">
      <c r="A832" s="227"/>
      <c r="B832" s="227"/>
      <c r="C832" s="227"/>
      <c r="D832" s="227"/>
      <c r="E832" s="227"/>
      <c r="F832" s="227"/>
      <c r="G832" s="227"/>
      <c r="H832" s="227"/>
      <c r="I832" s="227"/>
      <c r="J832" s="227"/>
      <c r="K832" s="227"/>
      <c r="L832" s="227"/>
      <c r="M832" s="227"/>
      <c r="N832" s="227"/>
      <c r="O832" s="227"/>
      <c r="P832" s="227"/>
      <c r="Q832" s="227"/>
      <c r="R832" s="227"/>
      <c r="S832" s="227"/>
      <c r="T832" s="227"/>
      <c r="U832" s="227"/>
      <c r="V832" s="227"/>
      <c r="W832" s="227"/>
      <c r="X832" s="227"/>
      <c r="Y832" s="227"/>
      <c r="Z832" s="227"/>
      <c r="AA832" s="227"/>
      <c r="AB832" s="227"/>
      <c r="AC832" s="227"/>
      <c r="AD832" s="227"/>
      <c r="AE832" s="227"/>
    </row>
    <row r="833" hidden="1">
      <c r="A833" s="227"/>
      <c r="B833" s="227"/>
      <c r="C833" s="227"/>
      <c r="D833" s="227"/>
      <c r="E833" s="227"/>
      <c r="F833" s="227"/>
      <c r="G833" s="227"/>
      <c r="H833" s="227"/>
      <c r="I833" s="227"/>
      <c r="J833" s="227"/>
      <c r="K833" s="227"/>
      <c r="L833" s="227"/>
      <c r="M833" s="227"/>
      <c r="N833" s="227"/>
      <c r="O833" s="227"/>
      <c r="P833" s="227"/>
      <c r="Q833" s="227"/>
      <c r="R833" s="227"/>
      <c r="S833" s="227"/>
      <c r="T833" s="227"/>
      <c r="U833" s="227"/>
      <c r="V833" s="227"/>
      <c r="W833" s="227"/>
      <c r="X833" s="227"/>
      <c r="Y833" s="227"/>
      <c r="Z833" s="227"/>
      <c r="AA833" s="227"/>
      <c r="AB833" s="227"/>
      <c r="AC833" s="227"/>
      <c r="AD833" s="227"/>
      <c r="AE833" s="227"/>
    </row>
    <row r="834" hidden="1">
      <c r="A834" s="227"/>
      <c r="B834" s="227"/>
      <c r="C834" s="227"/>
      <c r="D834" s="227"/>
      <c r="E834" s="227"/>
      <c r="F834" s="227"/>
      <c r="G834" s="227"/>
      <c r="H834" s="227"/>
      <c r="I834" s="227"/>
      <c r="J834" s="227"/>
      <c r="K834" s="227"/>
      <c r="L834" s="227"/>
      <c r="M834" s="227"/>
      <c r="N834" s="227"/>
      <c r="O834" s="227"/>
      <c r="P834" s="227"/>
      <c r="Q834" s="227"/>
      <c r="R834" s="227"/>
      <c r="S834" s="227"/>
      <c r="T834" s="227"/>
      <c r="U834" s="227"/>
      <c r="V834" s="227"/>
      <c r="W834" s="227"/>
      <c r="X834" s="227"/>
      <c r="Y834" s="227"/>
      <c r="Z834" s="227"/>
      <c r="AA834" s="227"/>
      <c r="AB834" s="227"/>
      <c r="AC834" s="227"/>
      <c r="AD834" s="227"/>
      <c r="AE834" s="227"/>
    </row>
    <row r="835" hidden="1">
      <c r="A835" s="227"/>
      <c r="B835" s="227"/>
      <c r="C835" s="227"/>
      <c r="D835" s="227"/>
      <c r="E835" s="227"/>
      <c r="F835" s="227"/>
      <c r="G835" s="227"/>
      <c r="H835" s="227"/>
      <c r="I835" s="227"/>
      <c r="J835" s="227"/>
      <c r="K835" s="227"/>
      <c r="L835" s="227"/>
      <c r="M835" s="227"/>
      <c r="N835" s="227"/>
      <c r="O835" s="227"/>
      <c r="P835" s="227"/>
      <c r="Q835" s="227"/>
      <c r="R835" s="227"/>
      <c r="S835" s="227"/>
      <c r="T835" s="227"/>
      <c r="U835" s="227"/>
      <c r="V835" s="227"/>
      <c r="W835" s="227"/>
      <c r="X835" s="227"/>
      <c r="Y835" s="227"/>
      <c r="Z835" s="227"/>
      <c r="AA835" s="227"/>
      <c r="AB835" s="227"/>
      <c r="AC835" s="227"/>
      <c r="AD835" s="227"/>
      <c r="AE835" s="227"/>
    </row>
    <row r="836" hidden="1">
      <c r="A836" s="227"/>
      <c r="B836" s="227"/>
      <c r="C836" s="227"/>
      <c r="D836" s="227"/>
      <c r="E836" s="227"/>
      <c r="F836" s="227"/>
      <c r="G836" s="227"/>
      <c r="H836" s="227"/>
      <c r="I836" s="227"/>
      <c r="J836" s="227"/>
      <c r="K836" s="227"/>
      <c r="L836" s="227"/>
      <c r="M836" s="227"/>
      <c r="N836" s="227"/>
      <c r="O836" s="227"/>
      <c r="P836" s="227"/>
      <c r="Q836" s="227"/>
      <c r="R836" s="227"/>
      <c r="S836" s="227"/>
      <c r="T836" s="227"/>
      <c r="U836" s="227"/>
      <c r="V836" s="227"/>
      <c r="W836" s="227"/>
      <c r="X836" s="227"/>
      <c r="Y836" s="227"/>
      <c r="Z836" s="227"/>
      <c r="AA836" s="227"/>
      <c r="AB836" s="227"/>
      <c r="AC836" s="227"/>
      <c r="AD836" s="227"/>
      <c r="AE836" s="227"/>
    </row>
    <row r="837" hidden="1">
      <c r="A837" s="227"/>
      <c r="B837" s="227"/>
      <c r="C837" s="227"/>
      <c r="D837" s="227"/>
      <c r="E837" s="227"/>
      <c r="F837" s="227"/>
      <c r="G837" s="227"/>
      <c r="H837" s="227"/>
      <c r="I837" s="227"/>
      <c r="J837" s="227"/>
      <c r="K837" s="227"/>
      <c r="L837" s="227"/>
      <c r="M837" s="227"/>
      <c r="N837" s="227"/>
      <c r="O837" s="227"/>
      <c r="P837" s="227"/>
      <c r="Q837" s="227"/>
      <c r="R837" s="227"/>
      <c r="S837" s="227"/>
      <c r="T837" s="227"/>
      <c r="U837" s="227"/>
      <c r="V837" s="227"/>
      <c r="W837" s="227"/>
      <c r="X837" s="227"/>
      <c r="Y837" s="227"/>
      <c r="Z837" s="227"/>
      <c r="AA837" s="227"/>
      <c r="AB837" s="227"/>
      <c r="AC837" s="227"/>
      <c r="AD837" s="227"/>
      <c r="AE837" s="227"/>
    </row>
    <row r="838" hidden="1">
      <c r="A838" s="227"/>
      <c r="B838" s="227"/>
      <c r="C838" s="227"/>
      <c r="D838" s="227"/>
      <c r="E838" s="227"/>
      <c r="F838" s="227"/>
      <c r="G838" s="227"/>
      <c r="H838" s="227"/>
      <c r="I838" s="227"/>
      <c r="J838" s="227"/>
      <c r="K838" s="227"/>
      <c r="L838" s="227"/>
      <c r="M838" s="227"/>
      <c r="N838" s="227"/>
      <c r="O838" s="227"/>
      <c r="P838" s="227"/>
      <c r="Q838" s="227"/>
      <c r="R838" s="227"/>
      <c r="S838" s="227"/>
      <c r="T838" s="227"/>
      <c r="U838" s="227"/>
      <c r="V838" s="227"/>
      <c r="W838" s="227"/>
      <c r="X838" s="227"/>
      <c r="Y838" s="227"/>
      <c r="Z838" s="227"/>
      <c r="AA838" s="227"/>
      <c r="AB838" s="227"/>
      <c r="AC838" s="227"/>
      <c r="AD838" s="227"/>
      <c r="AE838" s="227"/>
    </row>
    <row r="839" hidden="1">
      <c r="A839" s="227"/>
      <c r="B839" s="227"/>
      <c r="C839" s="227"/>
      <c r="D839" s="227"/>
      <c r="E839" s="227"/>
      <c r="F839" s="227"/>
      <c r="G839" s="227"/>
      <c r="H839" s="227"/>
      <c r="I839" s="227"/>
      <c r="J839" s="227"/>
      <c r="K839" s="227"/>
      <c r="L839" s="227"/>
      <c r="M839" s="227"/>
      <c r="N839" s="227"/>
      <c r="O839" s="227"/>
      <c r="P839" s="227"/>
      <c r="Q839" s="227"/>
      <c r="R839" s="227"/>
      <c r="S839" s="227"/>
      <c r="T839" s="227"/>
      <c r="U839" s="227"/>
      <c r="V839" s="227"/>
      <c r="W839" s="227"/>
      <c r="X839" s="227"/>
      <c r="Y839" s="227"/>
      <c r="Z839" s="227"/>
      <c r="AA839" s="227"/>
      <c r="AB839" s="227"/>
      <c r="AC839" s="227"/>
      <c r="AD839" s="227"/>
      <c r="AE839" s="227"/>
    </row>
    <row r="840" hidden="1">
      <c r="A840" s="227"/>
      <c r="B840" s="227"/>
      <c r="C840" s="227"/>
      <c r="D840" s="227"/>
      <c r="E840" s="227"/>
      <c r="F840" s="227"/>
      <c r="G840" s="227"/>
      <c r="H840" s="227"/>
      <c r="I840" s="227"/>
      <c r="J840" s="227"/>
      <c r="K840" s="227"/>
      <c r="L840" s="227"/>
      <c r="M840" s="227"/>
      <c r="N840" s="227"/>
      <c r="O840" s="227"/>
      <c r="P840" s="227"/>
      <c r="Q840" s="227"/>
      <c r="R840" s="227"/>
      <c r="S840" s="227"/>
      <c r="T840" s="227"/>
      <c r="U840" s="227"/>
      <c r="V840" s="227"/>
      <c r="W840" s="227"/>
      <c r="X840" s="227"/>
      <c r="Y840" s="227"/>
      <c r="Z840" s="227"/>
      <c r="AA840" s="227"/>
      <c r="AB840" s="227"/>
      <c r="AC840" s="227"/>
      <c r="AD840" s="227"/>
      <c r="AE840" s="227"/>
    </row>
    <row r="841" hidden="1">
      <c r="A841" s="227"/>
      <c r="B841" s="227"/>
      <c r="C841" s="227"/>
      <c r="D841" s="227"/>
      <c r="E841" s="227"/>
      <c r="F841" s="227"/>
      <c r="G841" s="227"/>
      <c r="H841" s="227"/>
      <c r="I841" s="227"/>
      <c r="J841" s="227"/>
      <c r="K841" s="227"/>
      <c r="L841" s="227"/>
      <c r="M841" s="227"/>
      <c r="N841" s="227"/>
      <c r="O841" s="227"/>
      <c r="P841" s="227"/>
      <c r="Q841" s="227"/>
      <c r="R841" s="227"/>
      <c r="S841" s="227"/>
      <c r="T841" s="227"/>
      <c r="U841" s="227"/>
      <c r="V841" s="227"/>
      <c r="W841" s="227"/>
      <c r="X841" s="227"/>
      <c r="Y841" s="227"/>
      <c r="Z841" s="227"/>
      <c r="AA841" s="227"/>
      <c r="AB841" s="227"/>
      <c r="AC841" s="227"/>
      <c r="AD841" s="227"/>
      <c r="AE841" s="227"/>
    </row>
    <row r="842" hidden="1">
      <c r="A842" s="227"/>
      <c r="B842" s="227"/>
      <c r="C842" s="227"/>
      <c r="D842" s="227"/>
      <c r="E842" s="227"/>
      <c r="F842" s="227"/>
      <c r="G842" s="227"/>
      <c r="H842" s="227"/>
      <c r="I842" s="227"/>
      <c r="J842" s="227"/>
      <c r="K842" s="227"/>
      <c r="L842" s="227"/>
      <c r="M842" s="227"/>
      <c r="N842" s="227"/>
      <c r="O842" s="227"/>
      <c r="P842" s="227"/>
      <c r="Q842" s="227"/>
      <c r="R842" s="227"/>
      <c r="S842" s="227"/>
      <c r="T842" s="227"/>
      <c r="U842" s="227"/>
      <c r="V842" s="227"/>
      <c r="W842" s="227"/>
      <c r="X842" s="227"/>
      <c r="Y842" s="227"/>
      <c r="Z842" s="227"/>
      <c r="AA842" s="227"/>
      <c r="AB842" s="227"/>
      <c r="AC842" s="227"/>
      <c r="AD842" s="227"/>
      <c r="AE842" s="227"/>
    </row>
    <row r="843" hidden="1">
      <c r="A843" s="227"/>
      <c r="B843" s="227"/>
      <c r="C843" s="227"/>
      <c r="D843" s="227"/>
      <c r="E843" s="227"/>
      <c r="F843" s="227"/>
      <c r="G843" s="227"/>
      <c r="H843" s="227"/>
      <c r="I843" s="227"/>
      <c r="J843" s="227"/>
      <c r="K843" s="227"/>
      <c r="L843" s="227"/>
      <c r="M843" s="227"/>
      <c r="N843" s="227"/>
      <c r="O843" s="227"/>
      <c r="P843" s="227"/>
      <c r="Q843" s="227"/>
      <c r="R843" s="227"/>
      <c r="S843" s="227"/>
      <c r="T843" s="227"/>
      <c r="U843" s="227"/>
      <c r="V843" s="227"/>
      <c r="W843" s="227"/>
      <c r="X843" s="227"/>
      <c r="Y843" s="227"/>
      <c r="Z843" s="227"/>
      <c r="AA843" s="227"/>
      <c r="AB843" s="227"/>
      <c r="AC843" s="227"/>
      <c r="AD843" s="227"/>
      <c r="AE843" s="227"/>
    </row>
    <row r="844" hidden="1">
      <c r="A844" s="227"/>
      <c r="B844" s="227"/>
      <c r="C844" s="227"/>
      <c r="D844" s="227"/>
      <c r="E844" s="227"/>
      <c r="F844" s="227"/>
      <c r="G844" s="227"/>
      <c r="H844" s="227"/>
      <c r="I844" s="227"/>
      <c r="J844" s="227"/>
      <c r="K844" s="227"/>
      <c r="L844" s="227"/>
      <c r="M844" s="227"/>
      <c r="N844" s="227"/>
      <c r="O844" s="227"/>
      <c r="P844" s="227"/>
      <c r="Q844" s="227"/>
      <c r="R844" s="227"/>
      <c r="S844" s="227"/>
      <c r="T844" s="227"/>
      <c r="U844" s="227"/>
      <c r="V844" s="227"/>
      <c r="W844" s="227"/>
      <c r="X844" s="227"/>
      <c r="Y844" s="227"/>
      <c r="Z844" s="227"/>
      <c r="AA844" s="227"/>
      <c r="AB844" s="227"/>
      <c r="AC844" s="227"/>
      <c r="AD844" s="227"/>
      <c r="AE844" s="227"/>
    </row>
    <row r="845" hidden="1">
      <c r="A845" s="227"/>
      <c r="B845" s="227"/>
      <c r="C845" s="227"/>
      <c r="D845" s="227"/>
      <c r="E845" s="227"/>
      <c r="F845" s="227"/>
      <c r="G845" s="227"/>
      <c r="H845" s="227"/>
      <c r="I845" s="227"/>
      <c r="J845" s="227"/>
      <c r="K845" s="227"/>
      <c r="L845" s="227"/>
      <c r="M845" s="227"/>
      <c r="N845" s="227"/>
      <c r="O845" s="227"/>
      <c r="P845" s="227"/>
      <c r="Q845" s="227"/>
      <c r="R845" s="227"/>
      <c r="S845" s="227"/>
      <c r="T845" s="227"/>
      <c r="U845" s="227"/>
      <c r="V845" s="227"/>
      <c r="W845" s="227"/>
      <c r="X845" s="227"/>
      <c r="Y845" s="227"/>
      <c r="Z845" s="227"/>
      <c r="AA845" s="227"/>
      <c r="AB845" s="227"/>
      <c r="AC845" s="227"/>
      <c r="AD845" s="227"/>
      <c r="AE845" s="227"/>
    </row>
    <row r="846" hidden="1">
      <c r="A846" s="227"/>
      <c r="B846" s="227"/>
      <c r="C846" s="227"/>
      <c r="D846" s="227"/>
      <c r="E846" s="227"/>
      <c r="F846" s="227"/>
      <c r="G846" s="227"/>
      <c r="H846" s="227"/>
      <c r="I846" s="227"/>
      <c r="J846" s="227"/>
      <c r="K846" s="227"/>
      <c r="L846" s="227"/>
      <c r="M846" s="227"/>
      <c r="N846" s="227"/>
      <c r="O846" s="227"/>
      <c r="P846" s="227"/>
      <c r="Q846" s="227"/>
      <c r="R846" s="227"/>
      <c r="S846" s="227"/>
      <c r="T846" s="227"/>
      <c r="U846" s="227"/>
      <c r="V846" s="227"/>
      <c r="W846" s="227"/>
      <c r="X846" s="227"/>
      <c r="Y846" s="227"/>
      <c r="Z846" s="227"/>
      <c r="AA846" s="227"/>
      <c r="AB846" s="227"/>
      <c r="AC846" s="227"/>
      <c r="AD846" s="227"/>
      <c r="AE846" s="227"/>
    </row>
    <row r="847" hidden="1">
      <c r="A847" s="227"/>
      <c r="B847" s="227"/>
      <c r="C847" s="227"/>
      <c r="D847" s="227"/>
      <c r="E847" s="227"/>
      <c r="F847" s="227"/>
      <c r="G847" s="227"/>
      <c r="H847" s="227"/>
      <c r="I847" s="227"/>
      <c r="J847" s="227"/>
      <c r="K847" s="227"/>
      <c r="L847" s="227"/>
      <c r="M847" s="227"/>
      <c r="N847" s="227"/>
      <c r="O847" s="227"/>
      <c r="P847" s="227"/>
      <c r="Q847" s="227"/>
      <c r="R847" s="227"/>
      <c r="S847" s="227"/>
      <c r="T847" s="227"/>
      <c r="U847" s="227"/>
      <c r="V847" s="227"/>
      <c r="W847" s="227"/>
      <c r="X847" s="227"/>
      <c r="Y847" s="227"/>
      <c r="Z847" s="227"/>
      <c r="AA847" s="227"/>
      <c r="AB847" s="227"/>
      <c r="AC847" s="227"/>
      <c r="AD847" s="227"/>
      <c r="AE847" s="227"/>
    </row>
    <row r="848" hidden="1">
      <c r="A848" s="227"/>
      <c r="B848" s="227"/>
      <c r="C848" s="227"/>
      <c r="D848" s="227"/>
      <c r="E848" s="227"/>
      <c r="F848" s="227"/>
      <c r="G848" s="227"/>
      <c r="H848" s="227"/>
      <c r="I848" s="227"/>
      <c r="J848" s="227"/>
      <c r="K848" s="227"/>
      <c r="L848" s="227"/>
      <c r="M848" s="227"/>
      <c r="N848" s="227"/>
      <c r="O848" s="227"/>
      <c r="P848" s="227"/>
      <c r="Q848" s="227"/>
      <c r="R848" s="227"/>
      <c r="S848" s="227"/>
      <c r="T848" s="227"/>
      <c r="U848" s="227"/>
      <c r="V848" s="227"/>
      <c r="W848" s="227"/>
      <c r="X848" s="227"/>
      <c r="Y848" s="227"/>
      <c r="Z848" s="227"/>
      <c r="AA848" s="227"/>
      <c r="AB848" s="227"/>
      <c r="AC848" s="227"/>
      <c r="AD848" s="227"/>
      <c r="AE848" s="227"/>
    </row>
    <row r="849" hidden="1">
      <c r="A849" s="227"/>
      <c r="B849" s="227"/>
      <c r="C849" s="227"/>
      <c r="D849" s="227"/>
      <c r="E849" s="227"/>
      <c r="F849" s="227"/>
      <c r="G849" s="227"/>
      <c r="H849" s="227"/>
      <c r="I849" s="227"/>
      <c r="J849" s="227"/>
      <c r="K849" s="227"/>
      <c r="L849" s="227"/>
      <c r="M849" s="227"/>
      <c r="N849" s="227"/>
      <c r="O849" s="227"/>
      <c r="P849" s="227"/>
      <c r="Q849" s="227"/>
      <c r="R849" s="227"/>
      <c r="S849" s="227"/>
      <c r="T849" s="227"/>
      <c r="U849" s="227"/>
      <c r="V849" s="227"/>
      <c r="W849" s="227"/>
      <c r="X849" s="227"/>
      <c r="Y849" s="227"/>
      <c r="Z849" s="227"/>
      <c r="AA849" s="227"/>
      <c r="AB849" s="227"/>
      <c r="AC849" s="227"/>
      <c r="AD849" s="227"/>
      <c r="AE849" s="227"/>
    </row>
    <row r="850" hidden="1">
      <c r="A850" s="227"/>
      <c r="B850" s="227"/>
      <c r="C850" s="227"/>
      <c r="D850" s="227"/>
      <c r="E850" s="227"/>
      <c r="F850" s="227"/>
      <c r="G850" s="227"/>
      <c r="H850" s="227"/>
      <c r="I850" s="227"/>
      <c r="J850" s="227"/>
      <c r="K850" s="227"/>
      <c r="L850" s="227"/>
      <c r="M850" s="227"/>
      <c r="N850" s="227"/>
      <c r="O850" s="227"/>
      <c r="P850" s="227"/>
      <c r="Q850" s="227"/>
      <c r="R850" s="227"/>
      <c r="S850" s="227"/>
      <c r="T850" s="227"/>
      <c r="U850" s="227"/>
      <c r="V850" s="227"/>
      <c r="W850" s="227"/>
      <c r="X850" s="227"/>
      <c r="Y850" s="227"/>
      <c r="Z850" s="227"/>
      <c r="AA850" s="227"/>
      <c r="AB850" s="227"/>
      <c r="AC850" s="227"/>
      <c r="AD850" s="227"/>
      <c r="AE850" s="227"/>
    </row>
    <row r="851" hidden="1">
      <c r="A851" s="227"/>
      <c r="B851" s="227"/>
      <c r="C851" s="227"/>
      <c r="D851" s="227"/>
      <c r="E851" s="227"/>
      <c r="F851" s="227"/>
      <c r="G851" s="227"/>
      <c r="H851" s="227"/>
      <c r="I851" s="227"/>
      <c r="J851" s="227"/>
      <c r="K851" s="227"/>
      <c r="L851" s="227"/>
      <c r="M851" s="227"/>
      <c r="N851" s="227"/>
      <c r="O851" s="227"/>
      <c r="P851" s="227"/>
      <c r="Q851" s="227"/>
      <c r="R851" s="227"/>
      <c r="S851" s="227"/>
      <c r="T851" s="227"/>
      <c r="U851" s="227"/>
      <c r="V851" s="227"/>
      <c r="W851" s="227"/>
      <c r="X851" s="227"/>
      <c r="Y851" s="227"/>
      <c r="Z851" s="227"/>
      <c r="AA851" s="227"/>
      <c r="AB851" s="227"/>
      <c r="AC851" s="227"/>
      <c r="AD851" s="227"/>
      <c r="AE851" s="227"/>
    </row>
    <row r="852" hidden="1">
      <c r="A852" s="227"/>
      <c r="B852" s="227"/>
      <c r="C852" s="227"/>
      <c r="D852" s="227"/>
      <c r="E852" s="227"/>
      <c r="F852" s="227"/>
      <c r="G852" s="227"/>
      <c r="H852" s="227"/>
      <c r="I852" s="227"/>
      <c r="J852" s="227"/>
      <c r="K852" s="227"/>
      <c r="L852" s="227"/>
      <c r="M852" s="227"/>
      <c r="N852" s="227"/>
      <c r="O852" s="227"/>
      <c r="P852" s="227"/>
      <c r="Q852" s="227"/>
      <c r="R852" s="227"/>
      <c r="S852" s="227"/>
      <c r="T852" s="227"/>
      <c r="U852" s="227"/>
      <c r="V852" s="227"/>
      <c r="W852" s="227"/>
      <c r="X852" s="227"/>
      <c r="Y852" s="227"/>
      <c r="Z852" s="227"/>
      <c r="AA852" s="227"/>
      <c r="AB852" s="227"/>
      <c r="AC852" s="227"/>
      <c r="AD852" s="227"/>
      <c r="AE852" s="227"/>
    </row>
    <row r="853" hidden="1">
      <c r="A853" s="227"/>
      <c r="B853" s="227"/>
      <c r="C853" s="227"/>
      <c r="D853" s="227"/>
      <c r="E853" s="227"/>
      <c r="F853" s="227"/>
      <c r="G853" s="227"/>
      <c r="H853" s="227"/>
      <c r="I853" s="227"/>
      <c r="J853" s="227"/>
      <c r="K853" s="227"/>
      <c r="L853" s="227"/>
      <c r="M853" s="227"/>
      <c r="N853" s="227"/>
      <c r="O853" s="227"/>
      <c r="P853" s="227"/>
      <c r="Q853" s="227"/>
      <c r="R853" s="227"/>
      <c r="S853" s="227"/>
      <c r="T853" s="227"/>
      <c r="U853" s="227"/>
      <c r="V853" s="227"/>
      <c r="W853" s="227"/>
      <c r="X853" s="227"/>
      <c r="Y853" s="227"/>
      <c r="Z853" s="227"/>
      <c r="AA853" s="227"/>
      <c r="AB853" s="227"/>
      <c r="AC853" s="227"/>
      <c r="AD853" s="227"/>
      <c r="AE853" s="227"/>
    </row>
    <row r="854" hidden="1">
      <c r="A854" s="227"/>
      <c r="B854" s="227"/>
      <c r="C854" s="227"/>
      <c r="D854" s="227"/>
      <c r="E854" s="227"/>
      <c r="F854" s="227"/>
      <c r="G854" s="227"/>
      <c r="H854" s="227"/>
      <c r="I854" s="227"/>
      <c r="J854" s="227"/>
      <c r="K854" s="227"/>
      <c r="L854" s="227"/>
      <c r="M854" s="227"/>
      <c r="N854" s="227"/>
      <c r="O854" s="227"/>
      <c r="P854" s="227"/>
      <c r="Q854" s="227"/>
      <c r="R854" s="227"/>
      <c r="S854" s="227"/>
      <c r="T854" s="227"/>
      <c r="U854" s="227"/>
      <c r="V854" s="227"/>
      <c r="W854" s="227"/>
      <c r="X854" s="227"/>
      <c r="Y854" s="227"/>
      <c r="Z854" s="227"/>
      <c r="AA854" s="227"/>
      <c r="AB854" s="227"/>
      <c r="AC854" s="227"/>
      <c r="AD854" s="227"/>
      <c r="AE854" s="227"/>
    </row>
    <row r="855" hidden="1">
      <c r="A855" s="227"/>
      <c r="B855" s="227"/>
      <c r="C855" s="227"/>
      <c r="D855" s="227"/>
      <c r="E855" s="227"/>
      <c r="F855" s="227"/>
      <c r="G855" s="227"/>
      <c r="H855" s="227"/>
      <c r="I855" s="227"/>
      <c r="J855" s="227"/>
      <c r="K855" s="227"/>
      <c r="L855" s="227"/>
      <c r="M855" s="227"/>
      <c r="N855" s="227"/>
      <c r="O855" s="227"/>
      <c r="P855" s="227"/>
      <c r="Q855" s="227"/>
      <c r="R855" s="227"/>
      <c r="S855" s="227"/>
      <c r="T855" s="227"/>
      <c r="U855" s="227"/>
      <c r="V855" s="227"/>
      <c r="W855" s="227"/>
      <c r="X855" s="227"/>
      <c r="Y855" s="227"/>
      <c r="Z855" s="227"/>
      <c r="AA855" s="227"/>
      <c r="AB855" s="227"/>
      <c r="AC855" s="227"/>
      <c r="AD855" s="227"/>
      <c r="AE855" s="227"/>
    </row>
    <row r="856" hidden="1">
      <c r="A856" s="227"/>
      <c r="B856" s="227"/>
      <c r="C856" s="227"/>
      <c r="D856" s="227"/>
      <c r="E856" s="227"/>
      <c r="F856" s="227"/>
      <c r="G856" s="227"/>
      <c r="H856" s="227"/>
      <c r="I856" s="227"/>
      <c r="J856" s="227"/>
      <c r="K856" s="227"/>
      <c r="L856" s="227"/>
      <c r="M856" s="227"/>
      <c r="N856" s="227"/>
      <c r="O856" s="227"/>
      <c r="P856" s="227"/>
      <c r="Q856" s="227"/>
      <c r="R856" s="227"/>
      <c r="S856" s="227"/>
      <c r="T856" s="227"/>
      <c r="U856" s="227"/>
      <c r="V856" s="227"/>
      <c r="W856" s="227"/>
      <c r="X856" s="227"/>
      <c r="Y856" s="227"/>
      <c r="Z856" s="227"/>
      <c r="AA856" s="227"/>
      <c r="AB856" s="227"/>
      <c r="AC856" s="227"/>
      <c r="AD856" s="227"/>
      <c r="AE856" s="227"/>
    </row>
    <row r="857" hidden="1">
      <c r="A857" s="227"/>
      <c r="B857" s="227"/>
      <c r="C857" s="227"/>
      <c r="D857" s="227"/>
      <c r="E857" s="227"/>
      <c r="F857" s="227"/>
      <c r="G857" s="227"/>
      <c r="H857" s="227"/>
      <c r="I857" s="227"/>
      <c r="J857" s="227"/>
      <c r="K857" s="227"/>
      <c r="L857" s="227"/>
      <c r="M857" s="227"/>
      <c r="N857" s="227"/>
      <c r="O857" s="227"/>
      <c r="P857" s="227"/>
      <c r="Q857" s="227"/>
      <c r="R857" s="227"/>
      <c r="S857" s="227"/>
      <c r="T857" s="227"/>
      <c r="U857" s="227"/>
      <c r="V857" s="227"/>
      <c r="W857" s="227"/>
      <c r="X857" s="227"/>
      <c r="Y857" s="227"/>
      <c r="Z857" s="227"/>
      <c r="AA857" s="227"/>
      <c r="AB857" s="227"/>
      <c r="AC857" s="227"/>
      <c r="AD857" s="227"/>
      <c r="AE857" s="227"/>
    </row>
    <row r="858" hidden="1">
      <c r="A858" s="227"/>
      <c r="B858" s="227"/>
      <c r="C858" s="227"/>
      <c r="D858" s="227"/>
      <c r="E858" s="227"/>
      <c r="F858" s="227"/>
      <c r="G858" s="227"/>
      <c r="H858" s="227"/>
      <c r="I858" s="227"/>
      <c r="J858" s="227"/>
      <c r="K858" s="227"/>
      <c r="L858" s="227"/>
      <c r="M858" s="227"/>
      <c r="N858" s="227"/>
      <c r="O858" s="227"/>
      <c r="P858" s="227"/>
      <c r="Q858" s="227"/>
      <c r="R858" s="227"/>
      <c r="S858" s="227"/>
      <c r="T858" s="227"/>
      <c r="U858" s="227"/>
      <c r="V858" s="227"/>
      <c r="W858" s="227"/>
      <c r="X858" s="227"/>
      <c r="Y858" s="227"/>
      <c r="Z858" s="227"/>
      <c r="AA858" s="227"/>
      <c r="AB858" s="227"/>
      <c r="AC858" s="227"/>
      <c r="AD858" s="227"/>
      <c r="AE858" s="227"/>
    </row>
    <row r="859" hidden="1">
      <c r="A859" s="227"/>
      <c r="B859" s="227"/>
      <c r="C859" s="227"/>
      <c r="D859" s="227"/>
      <c r="E859" s="227"/>
      <c r="F859" s="227"/>
      <c r="G859" s="227"/>
      <c r="H859" s="227"/>
      <c r="I859" s="227"/>
      <c r="J859" s="227"/>
      <c r="K859" s="227"/>
      <c r="L859" s="227"/>
      <c r="M859" s="227"/>
      <c r="N859" s="227"/>
      <c r="O859" s="227"/>
      <c r="P859" s="227"/>
      <c r="Q859" s="227"/>
      <c r="R859" s="227"/>
      <c r="S859" s="227"/>
      <c r="T859" s="227"/>
      <c r="U859" s="227"/>
      <c r="V859" s="227"/>
      <c r="W859" s="227"/>
      <c r="X859" s="227"/>
      <c r="Y859" s="227"/>
      <c r="Z859" s="227"/>
      <c r="AA859" s="227"/>
      <c r="AB859" s="227"/>
      <c r="AC859" s="227"/>
      <c r="AD859" s="227"/>
      <c r="AE859" s="227"/>
    </row>
    <row r="860" hidden="1">
      <c r="A860" s="227"/>
      <c r="B860" s="227"/>
      <c r="C860" s="227"/>
      <c r="D860" s="227"/>
      <c r="E860" s="227"/>
      <c r="F860" s="227"/>
      <c r="G860" s="227"/>
      <c r="H860" s="227"/>
      <c r="I860" s="227"/>
      <c r="J860" s="227"/>
      <c r="K860" s="227"/>
      <c r="L860" s="227"/>
      <c r="M860" s="227"/>
      <c r="N860" s="227"/>
      <c r="O860" s="227"/>
      <c r="P860" s="227"/>
      <c r="Q860" s="227"/>
      <c r="R860" s="227"/>
      <c r="S860" s="227"/>
      <c r="T860" s="227"/>
      <c r="U860" s="227"/>
      <c r="V860" s="227"/>
      <c r="W860" s="227"/>
      <c r="X860" s="227"/>
      <c r="Y860" s="227"/>
      <c r="Z860" s="227"/>
      <c r="AA860" s="227"/>
      <c r="AB860" s="227"/>
      <c r="AC860" s="227"/>
      <c r="AD860" s="227"/>
      <c r="AE860" s="227"/>
    </row>
    <row r="861" hidden="1">
      <c r="A861" s="227"/>
      <c r="B861" s="227"/>
      <c r="C861" s="227"/>
      <c r="D861" s="227"/>
      <c r="E861" s="227"/>
      <c r="F861" s="227"/>
      <c r="G861" s="227"/>
      <c r="H861" s="227"/>
      <c r="I861" s="227"/>
      <c r="J861" s="227"/>
      <c r="K861" s="227"/>
      <c r="L861" s="227"/>
      <c r="M861" s="227"/>
      <c r="N861" s="227"/>
      <c r="O861" s="227"/>
      <c r="P861" s="227"/>
      <c r="Q861" s="227"/>
      <c r="R861" s="227"/>
      <c r="S861" s="227"/>
      <c r="T861" s="227"/>
      <c r="U861" s="227"/>
      <c r="V861" s="227"/>
      <c r="W861" s="227"/>
      <c r="X861" s="227"/>
      <c r="Y861" s="227"/>
      <c r="Z861" s="227"/>
      <c r="AA861" s="227"/>
      <c r="AB861" s="227"/>
      <c r="AC861" s="227"/>
      <c r="AD861" s="227"/>
      <c r="AE861" s="227"/>
    </row>
    <row r="862" hidden="1">
      <c r="A862" s="227"/>
      <c r="B862" s="227"/>
      <c r="C862" s="227"/>
      <c r="D862" s="227"/>
      <c r="E862" s="227"/>
      <c r="F862" s="227"/>
      <c r="G862" s="227"/>
      <c r="H862" s="227"/>
      <c r="I862" s="227"/>
      <c r="J862" s="227"/>
      <c r="K862" s="227"/>
      <c r="L862" s="227"/>
      <c r="M862" s="227"/>
      <c r="N862" s="227"/>
      <c r="O862" s="227"/>
      <c r="P862" s="227"/>
      <c r="Q862" s="227"/>
      <c r="R862" s="227"/>
      <c r="S862" s="227"/>
      <c r="T862" s="227"/>
      <c r="U862" s="227"/>
      <c r="V862" s="227"/>
      <c r="W862" s="227"/>
      <c r="X862" s="227"/>
      <c r="Y862" s="227"/>
      <c r="Z862" s="227"/>
      <c r="AA862" s="227"/>
      <c r="AB862" s="227"/>
      <c r="AC862" s="227"/>
      <c r="AD862" s="227"/>
      <c r="AE862" s="227"/>
    </row>
    <row r="863" hidden="1">
      <c r="A863" s="227"/>
      <c r="B863" s="227"/>
      <c r="C863" s="227"/>
      <c r="D863" s="227"/>
      <c r="E863" s="227"/>
      <c r="F863" s="227"/>
      <c r="G863" s="227"/>
      <c r="H863" s="227"/>
      <c r="I863" s="227"/>
      <c r="J863" s="227"/>
      <c r="K863" s="227"/>
      <c r="L863" s="227"/>
      <c r="M863" s="227"/>
      <c r="N863" s="227"/>
      <c r="O863" s="227"/>
      <c r="P863" s="227"/>
      <c r="Q863" s="227"/>
      <c r="R863" s="227"/>
      <c r="S863" s="227"/>
      <c r="T863" s="227"/>
      <c r="U863" s="227"/>
      <c r="V863" s="227"/>
      <c r="W863" s="227"/>
      <c r="X863" s="227"/>
      <c r="Y863" s="227"/>
      <c r="Z863" s="227"/>
      <c r="AA863" s="227"/>
      <c r="AB863" s="227"/>
      <c r="AC863" s="227"/>
      <c r="AD863" s="227"/>
      <c r="AE863" s="227"/>
    </row>
    <row r="864" hidden="1">
      <c r="A864" s="227"/>
      <c r="B864" s="227"/>
      <c r="C864" s="227"/>
      <c r="D864" s="227"/>
      <c r="E864" s="227"/>
      <c r="F864" s="227"/>
      <c r="G864" s="227"/>
      <c r="H864" s="227"/>
      <c r="I864" s="227"/>
      <c r="J864" s="227"/>
      <c r="K864" s="227"/>
      <c r="L864" s="227"/>
      <c r="M864" s="227"/>
      <c r="N864" s="227"/>
      <c r="O864" s="227"/>
      <c r="P864" s="227"/>
      <c r="Q864" s="227"/>
      <c r="R864" s="227"/>
      <c r="S864" s="227"/>
      <c r="T864" s="227"/>
      <c r="U864" s="227"/>
      <c r="V864" s="227"/>
      <c r="W864" s="227"/>
      <c r="X864" s="227"/>
      <c r="Y864" s="227"/>
      <c r="Z864" s="227"/>
      <c r="AA864" s="227"/>
      <c r="AB864" s="227"/>
      <c r="AC864" s="227"/>
      <c r="AD864" s="227"/>
      <c r="AE864" s="227"/>
    </row>
    <row r="865" hidden="1">
      <c r="A865" s="227"/>
      <c r="B865" s="227"/>
      <c r="C865" s="227"/>
      <c r="D865" s="227"/>
      <c r="E865" s="227"/>
      <c r="F865" s="227"/>
      <c r="G865" s="227"/>
      <c r="H865" s="227"/>
      <c r="I865" s="227"/>
      <c r="J865" s="227"/>
      <c r="K865" s="227"/>
      <c r="L865" s="227"/>
      <c r="M865" s="227"/>
      <c r="N865" s="227"/>
      <c r="O865" s="227"/>
      <c r="P865" s="227"/>
      <c r="Q865" s="227"/>
      <c r="R865" s="227"/>
      <c r="S865" s="227"/>
      <c r="T865" s="227"/>
      <c r="U865" s="227"/>
      <c r="V865" s="227"/>
      <c r="W865" s="227"/>
      <c r="X865" s="227"/>
      <c r="Y865" s="227"/>
      <c r="Z865" s="227"/>
      <c r="AA865" s="227"/>
      <c r="AB865" s="227"/>
      <c r="AC865" s="227"/>
      <c r="AD865" s="227"/>
      <c r="AE865" s="227"/>
    </row>
    <row r="866" hidden="1">
      <c r="A866" s="227"/>
      <c r="B866" s="227"/>
      <c r="C866" s="227"/>
      <c r="D866" s="227"/>
      <c r="E866" s="227"/>
      <c r="F866" s="227"/>
      <c r="G866" s="227"/>
      <c r="H866" s="227"/>
      <c r="I866" s="227"/>
      <c r="J866" s="227"/>
      <c r="K866" s="227"/>
      <c r="L866" s="227"/>
      <c r="M866" s="227"/>
      <c r="N866" s="227"/>
      <c r="O866" s="227"/>
      <c r="P866" s="227"/>
      <c r="Q866" s="227"/>
      <c r="R866" s="227"/>
      <c r="S866" s="227"/>
      <c r="T866" s="227"/>
      <c r="U866" s="227"/>
      <c r="V866" s="227"/>
      <c r="W866" s="227"/>
      <c r="X866" s="227"/>
      <c r="Y866" s="227"/>
      <c r="Z866" s="227"/>
      <c r="AA866" s="227"/>
      <c r="AB866" s="227"/>
      <c r="AC866" s="227"/>
      <c r="AD866" s="227"/>
      <c r="AE866" s="227"/>
    </row>
    <row r="867" hidden="1">
      <c r="A867" s="227"/>
      <c r="B867" s="227"/>
      <c r="C867" s="227"/>
      <c r="D867" s="227"/>
      <c r="E867" s="227"/>
      <c r="F867" s="227"/>
      <c r="G867" s="227"/>
      <c r="H867" s="227"/>
      <c r="I867" s="227"/>
      <c r="J867" s="227"/>
      <c r="K867" s="227"/>
      <c r="L867" s="227"/>
      <c r="M867" s="227"/>
      <c r="N867" s="227"/>
      <c r="O867" s="227"/>
      <c r="P867" s="227"/>
      <c r="Q867" s="227"/>
      <c r="R867" s="227"/>
      <c r="S867" s="227"/>
      <c r="T867" s="227"/>
      <c r="U867" s="227"/>
      <c r="V867" s="227"/>
      <c r="W867" s="227"/>
      <c r="X867" s="227"/>
      <c r="Y867" s="227"/>
      <c r="Z867" s="227"/>
      <c r="AA867" s="227"/>
      <c r="AB867" s="227"/>
      <c r="AC867" s="227"/>
      <c r="AD867" s="227"/>
      <c r="AE867" s="227"/>
    </row>
    <row r="868" hidden="1">
      <c r="A868" s="227"/>
      <c r="B868" s="227"/>
      <c r="C868" s="227"/>
      <c r="D868" s="227"/>
      <c r="E868" s="227"/>
      <c r="F868" s="227"/>
      <c r="G868" s="227"/>
      <c r="H868" s="227"/>
      <c r="I868" s="227"/>
      <c r="J868" s="227"/>
      <c r="K868" s="227"/>
      <c r="L868" s="227"/>
      <c r="M868" s="227"/>
      <c r="N868" s="227"/>
      <c r="O868" s="227"/>
      <c r="P868" s="227"/>
      <c r="Q868" s="227"/>
      <c r="R868" s="227"/>
      <c r="S868" s="227"/>
      <c r="T868" s="227"/>
      <c r="U868" s="227"/>
      <c r="V868" s="227"/>
      <c r="W868" s="227"/>
      <c r="X868" s="227"/>
      <c r="Y868" s="227"/>
      <c r="Z868" s="227"/>
      <c r="AA868" s="227"/>
      <c r="AB868" s="227"/>
      <c r="AC868" s="227"/>
      <c r="AD868" s="227"/>
      <c r="AE868" s="227"/>
    </row>
    <row r="869" hidden="1">
      <c r="A869" s="227"/>
      <c r="B869" s="227"/>
      <c r="C869" s="227"/>
      <c r="D869" s="227"/>
      <c r="E869" s="227"/>
      <c r="F869" s="227"/>
      <c r="G869" s="227"/>
      <c r="H869" s="227"/>
      <c r="I869" s="227"/>
      <c r="J869" s="227"/>
      <c r="K869" s="227"/>
      <c r="L869" s="227"/>
      <c r="M869" s="227"/>
      <c r="N869" s="227"/>
      <c r="O869" s="227"/>
      <c r="P869" s="227"/>
      <c r="Q869" s="227"/>
      <c r="R869" s="227"/>
      <c r="S869" s="227"/>
      <c r="T869" s="227"/>
      <c r="U869" s="227"/>
      <c r="V869" s="227"/>
      <c r="W869" s="227"/>
      <c r="X869" s="227"/>
      <c r="Y869" s="227"/>
      <c r="Z869" s="227"/>
      <c r="AA869" s="227"/>
      <c r="AB869" s="227"/>
      <c r="AC869" s="227"/>
      <c r="AD869" s="227"/>
      <c r="AE869" s="227"/>
    </row>
    <row r="870" hidden="1">
      <c r="A870" s="227"/>
      <c r="B870" s="227"/>
      <c r="C870" s="227"/>
      <c r="D870" s="227"/>
      <c r="E870" s="227"/>
      <c r="F870" s="227"/>
      <c r="G870" s="227"/>
      <c r="H870" s="227"/>
      <c r="I870" s="227"/>
      <c r="J870" s="227"/>
      <c r="K870" s="227"/>
      <c r="L870" s="227"/>
      <c r="M870" s="227"/>
      <c r="N870" s="227"/>
      <c r="O870" s="227"/>
      <c r="P870" s="227"/>
      <c r="Q870" s="227"/>
      <c r="R870" s="227"/>
      <c r="S870" s="227"/>
      <c r="T870" s="227"/>
      <c r="U870" s="227"/>
      <c r="V870" s="227"/>
      <c r="W870" s="227"/>
      <c r="X870" s="227"/>
      <c r="Y870" s="227"/>
      <c r="Z870" s="227"/>
      <c r="AA870" s="227"/>
      <c r="AB870" s="227"/>
      <c r="AC870" s="227"/>
      <c r="AD870" s="227"/>
      <c r="AE870" s="227"/>
    </row>
    <row r="871" hidden="1">
      <c r="A871" s="227"/>
      <c r="B871" s="227"/>
      <c r="C871" s="227"/>
      <c r="D871" s="227"/>
      <c r="E871" s="227"/>
      <c r="F871" s="227"/>
      <c r="G871" s="227"/>
      <c r="H871" s="227"/>
      <c r="I871" s="227"/>
      <c r="J871" s="227"/>
      <c r="K871" s="227"/>
      <c r="L871" s="227"/>
      <c r="M871" s="227"/>
      <c r="N871" s="227"/>
      <c r="O871" s="227"/>
      <c r="P871" s="227"/>
      <c r="Q871" s="227"/>
      <c r="R871" s="227"/>
      <c r="S871" s="227"/>
      <c r="T871" s="227"/>
      <c r="U871" s="227"/>
      <c r="V871" s="227"/>
      <c r="W871" s="227"/>
      <c r="X871" s="227"/>
      <c r="Y871" s="227"/>
      <c r="Z871" s="227"/>
      <c r="AA871" s="227"/>
      <c r="AB871" s="227"/>
      <c r="AC871" s="227"/>
      <c r="AD871" s="227"/>
      <c r="AE871" s="227"/>
    </row>
    <row r="872" hidden="1">
      <c r="A872" s="227"/>
      <c r="B872" s="227"/>
      <c r="C872" s="227"/>
      <c r="D872" s="227"/>
      <c r="E872" s="227"/>
      <c r="F872" s="227"/>
      <c r="G872" s="227"/>
      <c r="H872" s="227"/>
      <c r="I872" s="227"/>
      <c r="J872" s="227"/>
      <c r="K872" s="227"/>
      <c r="L872" s="227"/>
      <c r="M872" s="227"/>
      <c r="N872" s="227"/>
      <c r="O872" s="227"/>
      <c r="P872" s="227"/>
      <c r="Q872" s="227"/>
      <c r="R872" s="227"/>
      <c r="S872" s="227"/>
      <c r="T872" s="227"/>
      <c r="U872" s="227"/>
      <c r="V872" s="227"/>
      <c r="W872" s="227"/>
      <c r="X872" s="227"/>
      <c r="Y872" s="227"/>
      <c r="Z872" s="227"/>
      <c r="AA872" s="227"/>
      <c r="AB872" s="227"/>
      <c r="AC872" s="227"/>
      <c r="AD872" s="227"/>
      <c r="AE872" s="227"/>
    </row>
    <row r="873" hidden="1">
      <c r="A873" s="227"/>
      <c r="B873" s="227"/>
      <c r="C873" s="227"/>
      <c r="D873" s="227"/>
      <c r="E873" s="227"/>
      <c r="F873" s="227"/>
      <c r="G873" s="227"/>
      <c r="H873" s="227"/>
      <c r="I873" s="227"/>
      <c r="J873" s="227"/>
      <c r="K873" s="227"/>
      <c r="L873" s="227"/>
      <c r="M873" s="227"/>
      <c r="N873" s="227"/>
      <c r="O873" s="227"/>
      <c r="P873" s="227"/>
      <c r="Q873" s="227"/>
      <c r="R873" s="227"/>
      <c r="S873" s="227"/>
      <c r="T873" s="227"/>
      <c r="U873" s="227"/>
      <c r="V873" s="227"/>
      <c r="W873" s="227"/>
      <c r="X873" s="227"/>
      <c r="Y873" s="227"/>
      <c r="Z873" s="227"/>
      <c r="AA873" s="227"/>
      <c r="AB873" s="227"/>
      <c r="AC873" s="227"/>
      <c r="AD873" s="227"/>
      <c r="AE873" s="227"/>
    </row>
    <row r="874" hidden="1">
      <c r="A874" s="227"/>
      <c r="B874" s="227"/>
      <c r="C874" s="227"/>
      <c r="D874" s="227"/>
      <c r="E874" s="227"/>
      <c r="F874" s="227"/>
      <c r="G874" s="227"/>
      <c r="H874" s="227"/>
      <c r="I874" s="227"/>
      <c r="J874" s="227"/>
      <c r="K874" s="227"/>
      <c r="L874" s="227"/>
      <c r="M874" s="227"/>
      <c r="N874" s="227"/>
      <c r="O874" s="227"/>
      <c r="P874" s="227"/>
      <c r="Q874" s="227"/>
      <c r="R874" s="227"/>
      <c r="S874" s="227"/>
      <c r="T874" s="227"/>
      <c r="U874" s="227"/>
      <c r="V874" s="227"/>
      <c r="W874" s="227"/>
      <c r="X874" s="227"/>
      <c r="Y874" s="227"/>
      <c r="Z874" s="227"/>
      <c r="AA874" s="227"/>
      <c r="AB874" s="227"/>
      <c r="AC874" s="227"/>
      <c r="AD874" s="227"/>
      <c r="AE874" s="227"/>
    </row>
    <row r="875" hidden="1">
      <c r="A875" s="227"/>
      <c r="B875" s="227"/>
      <c r="C875" s="227"/>
      <c r="D875" s="227"/>
      <c r="E875" s="227"/>
      <c r="F875" s="227"/>
      <c r="G875" s="227"/>
      <c r="H875" s="227"/>
      <c r="I875" s="227"/>
      <c r="J875" s="227"/>
      <c r="K875" s="227"/>
      <c r="L875" s="227"/>
      <c r="M875" s="227"/>
      <c r="N875" s="227"/>
      <c r="O875" s="227"/>
      <c r="P875" s="227"/>
      <c r="Q875" s="227"/>
      <c r="R875" s="227"/>
      <c r="S875" s="227"/>
      <c r="T875" s="227"/>
      <c r="U875" s="227"/>
      <c r="V875" s="227"/>
      <c r="W875" s="227"/>
      <c r="X875" s="227"/>
      <c r="Y875" s="227"/>
      <c r="Z875" s="227"/>
      <c r="AA875" s="227"/>
      <c r="AB875" s="227"/>
      <c r="AC875" s="227"/>
      <c r="AD875" s="227"/>
      <c r="AE875" s="227"/>
    </row>
    <row r="876" hidden="1">
      <c r="A876" s="227"/>
      <c r="B876" s="227"/>
      <c r="C876" s="227"/>
      <c r="D876" s="227"/>
      <c r="E876" s="227"/>
      <c r="F876" s="227"/>
      <c r="G876" s="227"/>
      <c r="H876" s="227"/>
      <c r="I876" s="227"/>
      <c r="J876" s="227"/>
      <c r="K876" s="227"/>
      <c r="L876" s="227"/>
      <c r="M876" s="227"/>
      <c r="N876" s="227"/>
      <c r="O876" s="227"/>
      <c r="P876" s="227"/>
      <c r="Q876" s="227"/>
      <c r="R876" s="227"/>
      <c r="S876" s="227"/>
      <c r="T876" s="227"/>
      <c r="U876" s="227"/>
      <c r="V876" s="227"/>
      <c r="W876" s="227"/>
      <c r="X876" s="227"/>
      <c r="Y876" s="227"/>
      <c r="Z876" s="227"/>
      <c r="AA876" s="227"/>
      <c r="AB876" s="227"/>
      <c r="AC876" s="227"/>
      <c r="AD876" s="227"/>
      <c r="AE876" s="227"/>
    </row>
    <row r="877" hidden="1">
      <c r="A877" s="227"/>
      <c r="B877" s="227"/>
      <c r="C877" s="227"/>
      <c r="D877" s="227"/>
      <c r="E877" s="227"/>
      <c r="F877" s="227"/>
      <c r="G877" s="227"/>
      <c r="H877" s="227"/>
      <c r="I877" s="227"/>
      <c r="J877" s="227"/>
      <c r="K877" s="227"/>
      <c r="L877" s="227"/>
      <c r="M877" s="227"/>
      <c r="N877" s="227"/>
      <c r="O877" s="227"/>
      <c r="P877" s="227"/>
      <c r="Q877" s="227"/>
      <c r="R877" s="227"/>
      <c r="S877" s="227"/>
      <c r="T877" s="227"/>
      <c r="U877" s="227"/>
      <c r="V877" s="227"/>
      <c r="W877" s="227"/>
      <c r="X877" s="227"/>
      <c r="Y877" s="227"/>
      <c r="Z877" s="227"/>
      <c r="AA877" s="227"/>
      <c r="AB877" s="227"/>
      <c r="AC877" s="227"/>
      <c r="AD877" s="227"/>
      <c r="AE877" s="227"/>
    </row>
    <row r="878" hidden="1">
      <c r="A878" s="227"/>
      <c r="B878" s="227"/>
      <c r="C878" s="227"/>
      <c r="D878" s="227"/>
      <c r="E878" s="227"/>
      <c r="F878" s="227"/>
      <c r="G878" s="227"/>
      <c r="H878" s="227"/>
      <c r="I878" s="227"/>
      <c r="J878" s="227"/>
      <c r="K878" s="227"/>
      <c r="L878" s="227"/>
      <c r="M878" s="227"/>
      <c r="N878" s="227"/>
      <c r="O878" s="227"/>
      <c r="P878" s="227"/>
      <c r="Q878" s="227"/>
      <c r="R878" s="227"/>
      <c r="S878" s="227"/>
      <c r="T878" s="227"/>
      <c r="U878" s="227"/>
      <c r="V878" s="227"/>
      <c r="W878" s="227"/>
      <c r="X878" s="227"/>
      <c r="Y878" s="227"/>
      <c r="Z878" s="227"/>
      <c r="AA878" s="227"/>
      <c r="AB878" s="227"/>
      <c r="AC878" s="227"/>
      <c r="AD878" s="227"/>
      <c r="AE878" s="227"/>
    </row>
    <row r="879" hidden="1">
      <c r="A879" s="227"/>
      <c r="B879" s="227"/>
      <c r="C879" s="227"/>
      <c r="D879" s="227"/>
      <c r="E879" s="227"/>
      <c r="F879" s="227"/>
      <c r="G879" s="227"/>
      <c r="H879" s="227"/>
      <c r="I879" s="227"/>
      <c r="J879" s="227"/>
      <c r="K879" s="227"/>
      <c r="L879" s="227"/>
      <c r="M879" s="227"/>
      <c r="N879" s="227"/>
      <c r="O879" s="227"/>
      <c r="P879" s="227"/>
      <c r="Q879" s="227"/>
      <c r="R879" s="227"/>
      <c r="S879" s="227"/>
      <c r="T879" s="227"/>
      <c r="U879" s="227"/>
      <c r="V879" s="227"/>
      <c r="W879" s="227"/>
      <c r="X879" s="227"/>
      <c r="Y879" s="227"/>
      <c r="Z879" s="227"/>
      <c r="AA879" s="227"/>
      <c r="AB879" s="227"/>
      <c r="AC879" s="227"/>
      <c r="AD879" s="227"/>
      <c r="AE879" s="227"/>
    </row>
    <row r="880" hidden="1">
      <c r="A880" s="227"/>
      <c r="B880" s="227"/>
      <c r="C880" s="227"/>
      <c r="D880" s="227"/>
      <c r="E880" s="227"/>
      <c r="F880" s="227"/>
      <c r="G880" s="227"/>
      <c r="H880" s="227"/>
      <c r="I880" s="227"/>
      <c r="J880" s="227"/>
      <c r="K880" s="227"/>
      <c r="L880" s="227"/>
      <c r="M880" s="227"/>
      <c r="N880" s="227"/>
      <c r="O880" s="227"/>
      <c r="P880" s="227"/>
      <c r="Q880" s="227"/>
      <c r="R880" s="227"/>
      <c r="S880" s="227"/>
      <c r="T880" s="227"/>
      <c r="U880" s="227"/>
      <c r="V880" s="227"/>
      <c r="W880" s="227"/>
      <c r="X880" s="227"/>
      <c r="Y880" s="227"/>
      <c r="Z880" s="227"/>
      <c r="AA880" s="227"/>
      <c r="AB880" s="227"/>
      <c r="AC880" s="227"/>
      <c r="AD880" s="227"/>
      <c r="AE880" s="227"/>
    </row>
    <row r="881" hidden="1">
      <c r="A881" s="227"/>
      <c r="B881" s="227"/>
      <c r="C881" s="227"/>
      <c r="D881" s="227"/>
      <c r="E881" s="227"/>
      <c r="F881" s="227"/>
      <c r="G881" s="227"/>
      <c r="H881" s="227"/>
      <c r="I881" s="227"/>
      <c r="J881" s="227"/>
      <c r="K881" s="227"/>
      <c r="L881" s="227"/>
      <c r="M881" s="227"/>
      <c r="N881" s="227"/>
      <c r="O881" s="227"/>
      <c r="P881" s="227"/>
      <c r="Q881" s="227"/>
      <c r="R881" s="227"/>
      <c r="S881" s="227"/>
      <c r="T881" s="227"/>
      <c r="U881" s="227"/>
      <c r="V881" s="227"/>
      <c r="W881" s="227"/>
      <c r="X881" s="227"/>
      <c r="Y881" s="227"/>
      <c r="Z881" s="227"/>
      <c r="AA881" s="227"/>
      <c r="AB881" s="227"/>
      <c r="AC881" s="227"/>
      <c r="AD881" s="227"/>
      <c r="AE881" s="227"/>
    </row>
    <row r="882" hidden="1">
      <c r="A882" s="227"/>
      <c r="B882" s="227"/>
      <c r="C882" s="227"/>
      <c r="D882" s="227"/>
      <c r="E882" s="227"/>
      <c r="F882" s="227"/>
      <c r="G882" s="227"/>
      <c r="H882" s="227"/>
      <c r="I882" s="227"/>
      <c r="J882" s="227"/>
      <c r="K882" s="227"/>
      <c r="L882" s="227"/>
      <c r="M882" s="227"/>
      <c r="N882" s="227"/>
      <c r="O882" s="227"/>
      <c r="P882" s="227"/>
      <c r="Q882" s="227"/>
      <c r="R882" s="227"/>
      <c r="S882" s="227"/>
      <c r="T882" s="227"/>
      <c r="U882" s="227"/>
      <c r="V882" s="227"/>
      <c r="W882" s="227"/>
      <c r="X882" s="227"/>
      <c r="Y882" s="227"/>
      <c r="Z882" s="227"/>
      <c r="AA882" s="227"/>
      <c r="AB882" s="227"/>
      <c r="AC882" s="227"/>
      <c r="AD882" s="227"/>
      <c r="AE882" s="227"/>
    </row>
    <row r="883" hidden="1">
      <c r="A883" s="227"/>
      <c r="B883" s="227"/>
      <c r="C883" s="227"/>
      <c r="D883" s="227"/>
      <c r="E883" s="227"/>
      <c r="F883" s="227"/>
      <c r="G883" s="227"/>
      <c r="H883" s="227"/>
      <c r="I883" s="227"/>
      <c r="J883" s="227"/>
      <c r="K883" s="227"/>
      <c r="L883" s="227"/>
      <c r="M883" s="227"/>
      <c r="N883" s="227"/>
      <c r="O883" s="227"/>
      <c r="P883" s="227"/>
      <c r="Q883" s="227"/>
      <c r="R883" s="227"/>
      <c r="S883" s="227"/>
      <c r="T883" s="227"/>
      <c r="U883" s="227"/>
      <c r="V883" s="227"/>
      <c r="W883" s="227"/>
      <c r="X883" s="227"/>
      <c r="Y883" s="227"/>
      <c r="Z883" s="227"/>
      <c r="AA883" s="227"/>
      <c r="AB883" s="227"/>
      <c r="AC883" s="227"/>
      <c r="AD883" s="227"/>
      <c r="AE883" s="227"/>
    </row>
    <row r="884" hidden="1">
      <c r="A884" s="227"/>
      <c r="B884" s="227"/>
      <c r="C884" s="227"/>
      <c r="D884" s="227"/>
      <c r="E884" s="227"/>
      <c r="F884" s="227"/>
      <c r="G884" s="227"/>
      <c r="H884" s="227"/>
      <c r="I884" s="227"/>
      <c r="J884" s="227"/>
      <c r="K884" s="227"/>
      <c r="L884" s="227"/>
      <c r="M884" s="227"/>
      <c r="N884" s="227"/>
      <c r="O884" s="227"/>
      <c r="P884" s="227"/>
      <c r="Q884" s="227"/>
      <c r="R884" s="227"/>
      <c r="S884" s="227"/>
      <c r="T884" s="227"/>
      <c r="U884" s="227"/>
      <c r="V884" s="227"/>
      <c r="W884" s="227"/>
      <c r="X884" s="227"/>
      <c r="Y884" s="227"/>
      <c r="Z884" s="227"/>
      <c r="AA884" s="227"/>
      <c r="AB884" s="227"/>
      <c r="AC884" s="227"/>
      <c r="AD884" s="227"/>
      <c r="AE884" s="227"/>
    </row>
    <row r="885" hidden="1">
      <c r="A885" s="227"/>
      <c r="B885" s="227"/>
      <c r="C885" s="227"/>
      <c r="D885" s="227"/>
      <c r="E885" s="227"/>
      <c r="F885" s="227"/>
      <c r="G885" s="227"/>
      <c r="H885" s="227"/>
      <c r="I885" s="227"/>
      <c r="J885" s="227"/>
      <c r="K885" s="227"/>
      <c r="L885" s="227"/>
      <c r="M885" s="227"/>
      <c r="N885" s="227"/>
      <c r="O885" s="227"/>
      <c r="P885" s="227"/>
      <c r="Q885" s="227"/>
      <c r="R885" s="227"/>
      <c r="S885" s="227"/>
      <c r="T885" s="227"/>
      <c r="U885" s="227"/>
      <c r="V885" s="227"/>
      <c r="W885" s="227"/>
      <c r="X885" s="227"/>
      <c r="Y885" s="227"/>
      <c r="Z885" s="227"/>
      <c r="AA885" s="227"/>
      <c r="AB885" s="227"/>
      <c r="AC885" s="227"/>
      <c r="AD885" s="227"/>
      <c r="AE885" s="227"/>
    </row>
    <row r="886" hidden="1">
      <c r="A886" s="227"/>
      <c r="B886" s="227"/>
      <c r="C886" s="227"/>
      <c r="D886" s="227"/>
      <c r="E886" s="227"/>
      <c r="F886" s="227"/>
      <c r="G886" s="227"/>
      <c r="H886" s="227"/>
      <c r="I886" s="227"/>
      <c r="J886" s="227"/>
      <c r="K886" s="227"/>
      <c r="L886" s="227"/>
      <c r="M886" s="227"/>
      <c r="N886" s="227"/>
      <c r="O886" s="227"/>
      <c r="P886" s="227"/>
      <c r="Q886" s="227"/>
      <c r="R886" s="227"/>
      <c r="S886" s="227"/>
      <c r="T886" s="227"/>
      <c r="U886" s="227"/>
      <c r="V886" s="227"/>
      <c r="W886" s="227"/>
      <c r="X886" s="227"/>
      <c r="Y886" s="227"/>
      <c r="Z886" s="227"/>
      <c r="AA886" s="227"/>
      <c r="AB886" s="227"/>
      <c r="AC886" s="227"/>
      <c r="AD886" s="227"/>
      <c r="AE886" s="227"/>
    </row>
    <row r="887" hidden="1">
      <c r="A887" s="227"/>
      <c r="B887" s="227"/>
      <c r="C887" s="227"/>
      <c r="D887" s="227"/>
      <c r="E887" s="227"/>
      <c r="F887" s="227"/>
      <c r="G887" s="227"/>
      <c r="H887" s="227"/>
      <c r="I887" s="227"/>
      <c r="J887" s="227"/>
      <c r="K887" s="227"/>
      <c r="L887" s="227"/>
      <c r="M887" s="227"/>
      <c r="N887" s="227"/>
      <c r="O887" s="227"/>
      <c r="P887" s="227"/>
      <c r="Q887" s="227"/>
      <c r="R887" s="227"/>
      <c r="S887" s="227"/>
      <c r="T887" s="227"/>
      <c r="U887" s="227"/>
      <c r="V887" s="227"/>
      <c r="W887" s="227"/>
      <c r="X887" s="227"/>
      <c r="Y887" s="227"/>
      <c r="Z887" s="227"/>
      <c r="AA887" s="227"/>
      <c r="AB887" s="227"/>
      <c r="AC887" s="227"/>
      <c r="AD887" s="227"/>
      <c r="AE887" s="227"/>
    </row>
    <row r="888" hidden="1">
      <c r="A888" s="227"/>
      <c r="B888" s="227"/>
      <c r="C888" s="227"/>
      <c r="D888" s="227"/>
      <c r="E888" s="227"/>
      <c r="F888" s="227"/>
      <c r="G888" s="227"/>
      <c r="H888" s="227"/>
      <c r="I888" s="227"/>
      <c r="J888" s="227"/>
      <c r="K888" s="227"/>
      <c r="L888" s="227"/>
      <c r="M888" s="227"/>
      <c r="N888" s="227"/>
      <c r="O888" s="227"/>
      <c r="P888" s="227"/>
      <c r="Q888" s="227"/>
      <c r="R888" s="227"/>
      <c r="S888" s="227"/>
      <c r="T888" s="227"/>
      <c r="U888" s="227"/>
      <c r="V888" s="227"/>
      <c r="W888" s="227"/>
      <c r="X888" s="227"/>
      <c r="Y888" s="227"/>
      <c r="Z888" s="227"/>
      <c r="AA888" s="227"/>
      <c r="AB888" s="227"/>
      <c r="AC888" s="227"/>
      <c r="AD888" s="227"/>
      <c r="AE888" s="227"/>
    </row>
    <row r="889" hidden="1">
      <c r="A889" s="227"/>
      <c r="B889" s="227"/>
      <c r="C889" s="227"/>
      <c r="D889" s="227"/>
      <c r="E889" s="227"/>
      <c r="F889" s="227"/>
      <c r="G889" s="227"/>
      <c r="H889" s="227"/>
      <c r="I889" s="227"/>
      <c r="J889" s="227"/>
      <c r="K889" s="227"/>
      <c r="L889" s="227"/>
      <c r="M889" s="227"/>
      <c r="N889" s="227"/>
      <c r="O889" s="227"/>
      <c r="P889" s="227"/>
      <c r="Q889" s="227"/>
      <c r="R889" s="227"/>
      <c r="S889" s="227"/>
      <c r="T889" s="227"/>
      <c r="U889" s="227"/>
      <c r="V889" s="227"/>
      <c r="W889" s="227"/>
      <c r="X889" s="227"/>
      <c r="Y889" s="227"/>
      <c r="Z889" s="227"/>
      <c r="AA889" s="227"/>
      <c r="AB889" s="227"/>
      <c r="AC889" s="227"/>
      <c r="AD889" s="227"/>
      <c r="AE889" s="227"/>
    </row>
    <row r="890" hidden="1">
      <c r="A890" s="227"/>
      <c r="B890" s="227"/>
      <c r="C890" s="227"/>
      <c r="D890" s="227"/>
      <c r="E890" s="227"/>
      <c r="F890" s="227"/>
      <c r="G890" s="227"/>
      <c r="H890" s="227"/>
      <c r="I890" s="227"/>
      <c r="J890" s="227"/>
      <c r="K890" s="227"/>
      <c r="L890" s="227"/>
      <c r="M890" s="227"/>
      <c r="N890" s="227"/>
      <c r="O890" s="227"/>
      <c r="P890" s="227"/>
      <c r="Q890" s="227"/>
      <c r="R890" s="227"/>
      <c r="S890" s="227"/>
      <c r="T890" s="227"/>
      <c r="U890" s="227"/>
      <c r="V890" s="227"/>
      <c r="W890" s="227"/>
      <c r="X890" s="227"/>
      <c r="Y890" s="227"/>
      <c r="Z890" s="227"/>
      <c r="AA890" s="227"/>
      <c r="AB890" s="227"/>
      <c r="AC890" s="227"/>
      <c r="AD890" s="227"/>
      <c r="AE890" s="227"/>
    </row>
    <row r="891" hidden="1">
      <c r="A891" s="227"/>
      <c r="B891" s="227"/>
      <c r="C891" s="227"/>
      <c r="D891" s="227"/>
      <c r="E891" s="227"/>
      <c r="F891" s="227"/>
      <c r="G891" s="227"/>
      <c r="H891" s="227"/>
      <c r="I891" s="227"/>
      <c r="J891" s="227"/>
      <c r="K891" s="227"/>
      <c r="L891" s="227"/>
      <c r="M891" s="227"/>
      <c r="N891" s="227"/>
      <c r="O891" s="227"/>
      <c r="P891" s="227"/>
      <c r="Q891" s="227"/>
      <c r="R891" s="227"/>
      <c r="S891" s="227"/>
      <c r="T891" s="227"/>
      <c r="U891" s="227"/>
      <c r="V891" s="227"/>
      <c r="W891" s="227"/>
      <c r="X891" s="227"/>
      <c r="Y891" s="227"/>
      <c r="Z891" s="227"/>
      <c r="AA891" s="227"/>
      <c r="AB891" s="227"/>
      <c r="AC891" s="227"/>
      <c r="AD891" s="227"/>
      <c r="AE891" s="227"/>
    </row>
    <row r="892" hidden="1">
      <c r="A892" s="227"/>
      <c r="B892" s="227"/>
      <c r="C892" s="227"/>
      <c r="D892" s="227"/>
      <c r="E892" s="227"/>
      <c r="F892" s="227"/>
      <c r="G892" s="227"/>
      <c r="H892" s="227"/>
      <c r="I892" s="227"/>
      <c r="J892" s="227"/>
      <c r="K892" s="227"/>
      <c r="L892" s="227"/>
      <c r="M892" s="227"/>
      <c r="N892" s="227"/>
      <c r="O892" s="227"/>
      <c r="P892" s="227"/>
      <c r="Q892" s="227"/>
      <c r="R892" s="227"/>
      <c r="S892" s="227"/>
      <c r="T892" s="227"/>
      <c r="U892" s="227"/>
      <c r="V892" s="227"/>
      <c r="W892" s="227"/>
      <c r="X892" s="227"/>
      <c r="Y892" s="227"/>
      <c r="Z892" s="227"/>
      <c r="AA892" s="227"/>
      <c r="AB892" s="227"/>
      <c r="AC892" s="227"/>
      <c r="AD892" s="227"/>
      <c r="AE892" s="227"/>
    </row>
    <row r="893" hidden="1">
      <c r="A893" s="227"/>
      <c r="B893" s="227"/>
      <c r="C893" s="227"/>
      <c r="D893" s="227"/>
      <c r="E893" s="227"/>
      <c r="F893" s="227"/>
      <c r="G893" s="227"/>
      <c r="H893" s="227"/>
      <c r="I893" s="227"/>
      <c r="J893" s="227"/>
      <c r="K893" s="227"/>
      <c r="L893" s="227"/>
      <c r="M893" s="227"/>
      <c r="N893" s="227"/>
      <c r="O893" s="227"/>
      <c r="P893" s="227"/>
      <c r="Q893" s="227"/>
      <c r="R893" s="227"/>
      <c r="S893" s="227"/>
      <c r="T893" s="227"/>
      <c r="U893" s="227"/>
      <c r="V893" s="227"/>
      <c r="W893" s="227"/>
      <c r="X893" s="227"/>
      <c r="Y893" s="227"/>
      <c r="Z893" s="227"/>
      <c r="AA893" s="227"/>
      <c r="AB893" s="227"/>
      <c r="AC893" s="227"/>
      <c r="AD893" s="227"/>
      <c r="AE893" s="227"/>
    </row>
    <row r="894" hidden="1">
      <c r="A894" s="227"/>
      <c r="B894" s="227"/>
      <c r="C894" s="227"/>
      <c r="D894" s="227"/>
      <c r="E894" s="227"/>
      <c r="F894" s="227"/>
      <c r="G894" s="227"/>
      <c r="H894" s="227"/>
      <c r="I894" s="227"/>
      <c r="J894" s="227"/>
      <c r="K894" s="227"/>
      <c r="L894" s="227"/>
      <c r="M894" s="227"/>
      <c r="N894" s="227"/>
      <c r="O894" s="227"/>
      <c r="P894" s="227"/>
      <c r="Q894" s="227"/>
      <c r="R894" s="227"/>
      <c r="S894" s="227"/>
      <c r="T894" s="227"/>
      <c r="U894" s="227"/>
      <c r="V894" s="227"/>
      <c r="W894" s="227"/>
      <c r="X894" s="227"/>
      <c r="Y894" s="227"/>
      <c r="Z894" s="227"/>
      <c r="AA894" s="227"/>
      <c r="AB894" s="227"/>
      <c r="AC894" s="227"/>
      <c r="AD894" s="227"/>
      <c r="AE894" s="227"/>
    </row>
    <row r="895" hidden="1">
      <c r="A895" s="227"/>
      <c r="B895" s="227"/>
      <c r="C895" s="227"/>
      <c r="D895" s="227"/>
      <c r="E895" s="227"/>
      <c r="F895" s="227"/>
      <c r="G895" s="227"/>
      <c r="H895" s="227"/>
      <c r="I895" s="227"/>
      <c r="J895" s="227"/>
      <c r="K895" s="227"/>
      <c r="L895" s="227"/>
      <c r="M895" s="227"/>
      <c r="N895" s="227"/>
      <c r="O895" s="227"/>
      <c r="P895" s="227"/>
      <c r="Q895" s="227"/>
      <c r="R895" s="227"/>
      <c r="S895" s="227"/>
      <c r="T895" s="227"/>
      <c r="U895" s="227"/>
      <c r="V895" s="227"/>
      <c r="W895" s="227"/>
      <c r="X895" s="227"/>
      <c r="Y895" s="227"/>
      <c r="Z895" s="227"/>
      <c r="AA895" s="227"/>
      <c r="AB895" s="227"/>
      <c r="AC895" s="227"/>
      <c r="AD895" s="227"/>
      <c r="AE895" s="227"/>
    </row>
    <row r="896" hidden="1">
      <c r="A896" s="227"/>
      <c r="B896" s="227"/>
      <c r="C896" s="227"/>
      <c r="D896" s="227"/>
      <c r="E896" s="227"/>
      <c r="F896" s="227"/>
      <c r="G896" s="227"/>
      <c r="H896" s="227"/>
      <c r="I896" s="227"/>
      <c r="J896" s="227"/>
      <c r="K896" s="227"/>
      <c r="L896" s="227"/>
      <c r="M896" s="227"/>
      <c r="N896" s="227"/>
      <c r="O896" s="227"/>
      <c r="P896" s="227"/>
      <c r="Q896" s="227"/>
      <c r="R896" s="227"/>
      <c r="S896" s="227"/>
      <c r="T896" s="227"/>
      <c r="U896" s="227"/>
      <c r="V896" s="227"/>
      <c r="W896" s="227"/>
      <c r="X896" s="227"/>
      <c r="Y896" s="227"/>
      <c r="Z896" s="227"/>
      <c r="AA896" s="227"/>
      <c r="AB896" s="227"/>
      <c r="AC896" s="227"/>
      <c r="AD896" s="227"/>
      <c r="AE896" s="227"/>
    </row>
    <row r="897" hidden="1">
      <c r="A897" s="227"/>
      <c r="B897" s="227"/>
      <c r="C897" s="227"/>
      <c r="D897" s="227"/>
      <c r="E897" s="227"/>
      <c r="F897" s="227"/>
      <c r="G897" s="227"/>
      <c r="H897" s="227"/>
      <c r="I897" s="227"/>
      <c r="J897" s="227"/>
      <c r="K897" s="227"/>
      <c r="L897" s="227"/>
      <c r="M897" s="227"/>
      <c r="N897" s="227"/>
      <c r="O897" s="227"/>
      <c r="P897" s="227"/>
      <c r="Q897" s="227"/>
      <c r="R897" s="227"/>
      <c r="S897" s="227"/>
      <c r="T897" s="227"/>
      <c r="U897" s="227"/>
      <c r="V897" s="227"/>
      <c r="W897" s="227"/>
      <c r="X897" s="227"/>
      <c r="Y897" s="227"/>
      <c r="Z897" s="227"/>
      <c r="AA897" s="227"/>
      <c r="AB897" s="227"/>
      <c r="AC897" s="227"/>
      <c r="AD897" s="227"/>
      <c r="AE897" s="227"/>
    </row>
    <row r="898" hidden="1">
      <c r="A898" s="227"/>
      <c r="B898" s="227"/>
      <c r="C898" s="227"/>
      <c r="D898" s="227"/>
      <c r="E898" s="227"/>
      <c r="F898" s="227"/>
      <c r="G898" s="227"/>
      <c r="H898" s="227"/>
      <c r="I898" s="227"/>
      <c r="J898" s="227"/>
      <c r="K898" s="227"/>
      <c r="L898" s="227"/>
      <c r="M898" s="227"/>
      <c r="N898" s="227"/>
      <c r="O898" s="227"/>
      <c r="P898" s="227"/>
      <c r="Q898" s="227"/>
      <c r="R898" s="227"/>
      <c r="S898" s="227"/>
      <c r="T898" s="227"/>
      <c r="U898" s="227"/>
      <c r="V898" s="227"/>
      <c r="W898" s="227"/>
      <c r="X898" s="227"/>
      <c r="Y898" s="227"/>
      <c r="Z898" s="227"/>
      <c r="AA898" s="227"/>
      <c r="AB898" s="227"/>
      <c r="AC898" s="227"/>
      <c r="AD898" s="227"/>
      <c r="AE898" s="227"/>
    </row>
    <row r="899" hidden="1">
      <c r="A899" s="227"/>
      <c r="B899" s="227"/>
      <c r="C899" s="227"/>
      <c r="D899" s="227"/>
      <c r="E899" s="227"/>
      <c r="F899" s="227"/>
      <c r="G899" s="227"/>
      <c r="H899" s="227"/>
      <c r="I899" s="227"/>
      <c r="J899" s="227"/>
      <c r="K899" s="227"/>
      <c r="L899" s="227"/>
      <c r="M899" s="227"/>
      <c r="N899" s="227"/>
      <c r="O899" s="227"/>
      <c r="P899" s="227"/>
      <c r="Q899" s="227"/>
      <c r="R899" s="227"/>
      <c r="S899" s="227"/>
      <c r="T899" s="227"/>
      <c r="U899" s="227"/>
      <c r="V899" s="227"/>
      <c r="W899" s="227"/>
      <c r="X899" s="227"/>
      <c r="Y899" s="227"/>
      <c r="Z899" s="227"/>
      <c r="AA899" s="227"/>
      <c r="AB899" s="227"/>
      <c r="AC899" s="227"/>
      <c r="AD899" s="227"/>
      <c r="AE899" s="227"/>
    </row>
    <row r="900" hidden="1">
      <c r="A900" s="227"/>
      <c r="B900" s="227"/>
      <c r="C900" s="227"/>
      <c r="D900" s="227"/>
      <c r="E900" s="227"/>
      <c r="F900" s="227"/>
      <c r="G900" s="227"/>
      <c r="H900" s="227"/>
      <c r="I900" s="227"/>
      <c r="J900" s="227"/>
      <c r="K900" s="227"/>
      <c r="L900" s="227"/>
      <c r="M900" s="227"/>
      <c r="N900" s="227"/>
      <c r="O900" s="227"/>
      <c r="P900" s="227"/>
      <c r="Q900" s="227"/>
      <c r="R900" s="227"/>
      <c r="S900" s="227"/>
      <c r="T900" s="227"/>
      <c r="U900" s="227"/>
      <c r="V900" s="227"/>
      <c r="W900" s="227"/>
      <c r="X900" s="227"/>
      <c r="Y900" s="227"/>
      <c r="Z900" s="227"/>
      <c r="AA900" s="227"/>
      <c r="AB900" s="227"/>
      <c r="AC900" s="227"/>
      <c r="AD900" s="227"/>
      <c r="AE900" s="227"/>
    </row>
    <row r="901" hidden="1">
      <c r="A901" s="227"/>
      <c r="B901" s="227"/>
      <c r="C901" s="227"/>
      <c r="D901" s="227"/>
      <c r="E901" s="227"/>
      <c r="F901" s="227"/>
      <c r="G901" s="227"/>
      <c r="H901" s="227"/>
      <c r="I901" s="227"/>
      <c r="J901" s="227"/>
      <c r="K901" s="227"/>
      <c r="L901" s="227"/>
      <c r="M901" s="227"/>
      <c r="N901" s="227"/>
      <c r="O901" s="227"/>
      <c r="P901" s="227"/>
      <c r="Q901" s="227"/>
      <c r="R901" s="227"/>
      <c r="S901" s="227"/>
      <c r="T901" s="227"/>
      <c r="U901" s="227"/>
      <c r="V901" s="227"/>
      <c r="W901" s="227"/>
      <c r="X901" s="227"/>
      <c r="Y901" s="227"/>
      <c r="Z901" s="227"/>
      <c r="AA901" s="227"/>
      <c r="AB901" s="227"/>
      <c r="AC901" s="227"/>
      <c r="AD901" s="227"/>
      <c r="AE901" s="227"/>
    </row>
    <row r="902" hidden="1">
      <c r="A902" s="227"/>
      <c r="B902" s="227"/>
      <c r="C902" s="227"/>
      <c r="D902" s="227"/>
      <c r="E902" s="227"/>
      <c r="F902" s="227"/>
      <c r="G902" s="227"/>
      <c r="H902" s="227"/>
      <c r="I902" s="227"/>
      <c r="J902" s="227"/>
      <c r="K902" s="227"/>
      <c r="L902" s="227"/>
      <c r="M902" s="227"/>
      <c r="N902" s="227"/>
      <c r="O902" s="227"/>
      <c r="P902" s="227"/>
      <c r="Q902" s="227"/>
      <c r="R902" s="227"/>
      <c r="S902" s="227"/>
      <c r="T902" s="227"/>
      <c r="U902" s="227"/>
      <c r="V902" s="227"/>
      <c r="W902" s="227"/>
      <c r="X902" s="227"/>
      <c r="Y902" s="227"/>
      <c r="Z902" s="227"/>
      <c r="AA902" s="227"/>
      <c r="AB902" s="227"/>
      <c r="AC902" s="227"/>
      <c r="AD902" s="227"/>
      <c r="AE902" s="227"/>
    </row>
    <row r="903" hidden="1">
      <c r="A903" s="227"/>
      <c r="B903" s="227"/>
      <c r="C903" s="227"/>
      <c r="D903" s="227"/>
      <c r="E903" s="227"/>
      <c r="F903" s="227"/>
      <c r="G903" s="227"/>
      <c r="H903" s="227"/>
      <c r="I903" s="227"/>
      <c r="J903" s="227"/>
      <c r="K903" s="227"/>
      <c r="L903" s="227"/>
      <c r="M903" s="227"/>
      <c r="N903" s="227"/>
      <c r="O903" s="227"/>
      <c r="P903" s="227"/>
      <c r="Q903" s="227"/>
      <c r="R903" s="227"/>
      <c r="S903" s="227"/>
      <c r="T903" s="227"/>
      <c r="U903" s="227"/>
      <c r="V903" s="227"/>
      <c r="W903" s="227"/>
      <c r="X903" s="227"/>
      <c r="Y903" s="227"/>
      <c r="Z903" s="227"/>
      <c r="AA903" s="227"/>
      <c r="AB903" s="227"/>
      <c r="AC903" s="227"/>
      <c r="AD903" s="227"/>
      <c r="AE903" s="227"/>
    </row>
    <row r="904" hidden="1">
      <c r="A904" s="227"/>
      <c r="B904" s="227"/>
      <c r="C904" s="227"/>
      <c r="D904" s="227"/>
      <c r="E904" s="227"/>
      <c r="F904" s="227"/>
      <c r="G904" s="227"/>
      <c r="H904" s="227"/>
      <c r="I904" s="227"/>
      <c r="J904" s="227"/>
      <c r="K904" s="227"/>
      <c r="L904" s="227"/>
      <c r="M904" s="227"/>
      <c r="N904" s="227"/>
      <c r="O904" s="227"/>
      <c r="P904" s="227"/>
      <c r="Q904" s="227"/>
      <c r="R904" s="227"/>
      <c r="S904" s="227"/>
      <c r="T904" s="227"/>
      <c r="U904" s="227"/>
      <c r="V904" s="227"/>
      <c r="W904" s="227"/>
      <c r="X904" s="227"/>
      <c r="Y904" s="227"/>
      <c r="Z904" s="227"/>
      <c r="AA904" s="227"/>
      <c r="AB904" s="227"/>
      <c r="AC904" s="227"/>
      <c r="AD904" s="227"/>
      <c r="AE904" s="227"/>
    </row>
    <row r="905" hidden="1">
      <c r="A905" s="227"/>
      <c r="B905" s="227"/>
      <c r="C905" s="227"/>
      <c r="D905" s="227"/>
      <c r="E905" s="227"/>
      <c r="F905" s="227"/>
      <c r="G905" s="227"/>
      <c r="H905" s="227"/>
      <c r="I905" s="227"/>
      <c r="J905" s="227"/>
      <c r="K905" s="227"/>
      <c r="L905" s="227"/>
      <c r="M905" s="227"/>
      <c r="N905" s="227"/>
      <c r="O905" s="227"/>
      <c r="P905" s="227"/>
      <c r="Q905" s="227"/>
      <c r="R905" s="227"/>
      <c r="S905" s="227"/>
      <c r="T905" s="227"/>
      <c r="U905" s="227"/>
      <c r="V905" s="227"/>
      <c r="W905" s="227"/>
      <c r="X905" s="227"/>
      <c r="Y905" s="227"/>
      <c r="Z905" s="227"/>
      <c r="AA905" s="227"/>
      <c r="AB905" s="227"/>
      <c r="AC905" s="227"/>
      <c r="AD905" s="227"/>
      <c r="AE905" s="227"/>
    </row>
    <row r="906" hidden="1">
      <c r="A906" s="227"/>
      <c r="B906" s="227"/>
      <c r="C906" s="227"/>
      <c r="D906" s="227"/>
      <c r="E906" s="227"/>
      <c r="F906" s="227"/>
      <c r="G906" s="227"/>
      <c r="H906" s="227"/>
      <c r="I906" s="227"/>
      <c r="J906" s="227"/>
      <c r="K906" s="227"/>
      <c r="L906" s="227"/>
      <c r="M906" s="227"/>
      <c r="N906" s="227"/>
      <c r="O906" s="227"/>
      <c r="P906" s="227"/>
      <c r="Q906" s="227"/>
      <c r="R906" s="227"/>
      <c r="S906" s="227"/>
      <c r="T906" s="227"/>
      <c r="U906" s="227"/>
      <c r="V906" s="227"/>
      <c r="W906" s="227"/>
      <c r="X906" s="227"/>
      <c r="Y906" s="227"/>
      <c r="Z906" s="227"/>
      <c r="AA906" s="227"/>
      <c r="AB906" s="227"/>
      <c r="AC906" s="227"/>
      <c r="AD906" s="227"/>
      <c r="AE906" s="227"/>
    </row>
    <row r="907" hidden="1">
      <c r="A907" s="227"/>
      <c r="B907" s="227"/>
      <c r="C907" s="227"/>
      <c r="D907" s="227"/>
      <c r="E907" s="227"/>
      <c r="F907" s="227"/>
      <c r="G907" s="227"/>
      <c r="H907" s="227"/>
      <c r="I907" s="227"/>
      <c r="J907" s="227"/>
      <c r="K907" s="227"/>
      <c r="L907" s="227"/>
      <c r="M907" s="227"/>
      <c r="N907" s="227"/>
      <c r="O907" s="227"/>
      <c r="P907" s="227"/>
      <c r="Q907" s="227"/>
      <c r="R907" s="227"/>
      <c r="S907" s="227"/>
      <c r="T907" s="227"/>
      <c r="U907" s="227"/>
      <c r="V907" s="227"/>
      <c r="W907" s="227"/>
      <c r="X907" s="227"/>
      <c r="Y907" s="227"/>
      <c r="Z907" s="227"/>
      <c r="AA907" s="227"/>
      <c r="AB907" s="227"/>
      <c r="AC907" s="227"/>
      <c r="AD907" s="227"/>
      <c r="AE907" s="227"/>
    </row>
    <row r="908" hidden="1">
      <c r="A908" s="227"/>
      <c r="B908" s="227"/>
      <c r="C908" s="227"/>
      <c r="D908" s="227"/>
      <c r="E908" s="227"/>
      <c r="F908" s="227"/>
      <c r="G908" s="227"/>
      <c r="H908" s="227"/>
      <c r="I908" s="227"/>
      <c r="J908" s="227"/>
      <c r="K908" s="227"/>
      <c r="L908" s="227"/>
      <c r="M908" s="227"/>
      <c r="N908" s="227"/>
      <c r="O908" s="227"/>
      <c r="P908" s="227"/>
      <c r="Q908" s="227"/>
      <c r="R908" s="227"/>
      <c r="S908" s="227"/>
      <c r="T908" s="227"/>
      <c r="U908" s="227"/>
      <c r="V908" s="227"/>
      <c r="W908" s="227"/>
      <c r="X908" s="227"/>
      <c r="Y908" s="227"/>
      <c r="Z908" s="227"/>
      <c r="AA908" s="227"/>
      <c r="AB908" s="227"/>
      <c r="AC908" s="227"/>
      <c r="AD908" s="227"/>
      <c r="AE908" s="227"/>
    </row>
    <row r="909" hidden="1">
      <c r="A909" s="227"/>
      <c r="B909" s="227"/>
      <c r="C909" s="227"/>
      <c r="D909" s="227"/>
      <c r="E909" s="227"/>
      <c r="F909" s="227"/>
      <c r="G909" s="227"/>
      <c r="H909" s="227"/>
      <c r="I909" s="227"/>
      <c r="J909" s="227"/>
      <c r="K909" s="227"/>
      <c r="L909" s="227"/>
      <c r="M909" s="227"/>
      <c r="N909" s="227"/>
      <c r="O909" s="227"/>
      <c r="P909" s="227"/>
      <c r="Q909" s="227"/>
      <c r="R909" s="227"/>
      <c r="S909" s="227"/>
      <c r="T909" s="227"/>
      <c r="U909" s="227"/>
      <c r="V909" s="227"/>
      <c r="W909" s="227"/>
      <c r="X909" s="227"/>
      <c r="Y909" s="227"/>
      <c r="Z909" s="227"/>
      <c r="AA909" s="227"/>
      <c r="AB909" s="227"/>
      <c r="AC909" s="227"/>
      <c r="AD909" s="227"/>
      <c r="AE909" s="227"/>
    </row>
    <row r="910" hidden="1">
      <c r="A910" s="227"/>
      <c r="B910" s="227"/>
      <c r="C910" s="227"/>
      <c r="D910" s="227"/>
      <c r="E910" s="227"/>
      <c r="F910" s="227"/>
      <c r="G910" s="227"/>
      <c r="H910" s="227"/>
      <c r="I910" s="227"/>
      <c r="J910" s="227"/>
      <c r="K910" s="227"/>
      <c r="L910" s="227"/>
      <c r="M910" s="227"/>
      <c r="N910" s="227"/>
      <c r="O910" s="227"/>
      <c r="P910" s="227"/>
      <c r="Q910" s="227"/>
      <c r="R910" s="227"/>
      <c r="S910" s="227"/>
      <c r="T910" s="227"/>
      <c r="U910" s="227"/>
      <c r="V910" s="227"/>
      <c r="W910" s="227"/>
      <c r="X910" s="227"/>
      <c r="Y910" s="227"/>
      <c r="Z910" s="227"/>
      <c r="AA910" s="227"/>
      <c r="AB910" s="227"/>
      <c r="AC910" s="227"/>
      <c r="AD910" s="227"/>
      <c r="AE910" s="227"/>
    </row>
    <row r="911" hidden="1">
      <c r="A911" s="227"/>
      <c r="B911" s="227"/>
      <c r="C911" s="227"/>
      <c r="D911" s="227"/>
      <c r="E911" s="227"/>
      <c r="F911" s="227"/>
      <c r="G911" s="227"/>
      <c r="H911" s="227"/>
      <c r="I911" s="227"/>
      <c r="J911" s="227"/>
      <c r="K911" s="227"/>
      <c r="L911" s="227"/>
      <c r="M911" s="227"/>
      <c r="N911" s="227"/>
      <c r="O911" s="227"/>
      <c r="P911" s="227"/>
      <c r="Q911" s="227"/>
      <c r="R911" s="227"/>
      <c r="S911" s="227"/>
      <c r="T911" s="227"/>
      <c r="U911" s="227"/>
      <c r="V911" s="227"/>
      <c r="W911" s="227"/>
      <c r="X911" s="227"/>
      <c r="Y911" s="227"/>
      <c r="Z911" s="227"/>
      <c r="AA911" s="227"/>
      <c r="AB911" s="227"/>
      <c r="AC911" s="227"/>
      <c r="AD911" s="227"/>
      <c r="AE911" s="227"/>
    </row>
    <row r="912" hidden="1">
      <c r="A912" s="227"/>
      <c r="B912" s="227"/>
      <c r="C912" s="227"/>
      <c r="D912" s="227"/>
      <c r="E912" s="227"/>
      <c r="F912" s="227"/>
      <c r="G912" s="227"/>
      <c r="H912" s="227"/>
      <c r="I912" s="227"/>
      <c r="J912" s="227"/>
      <c r="K912" s="227"/>
      <c r="L912" s="227"/>
      <c r="M912" s="227"/>
      <c r="N912" s="227"/>
      <c r="O912" s="227"/>
      <c r="P912" s="227"/>
      <c r="Q912" s="227"/>
      <c r="R912" s="227"/>
      <c r="S912" s="227"/>
      <c r="T912" s="227"/>
      <c r="U912" s="227"/>
      <c r="V912" s="227"/>
      <c r="W912" s="227"/>
      <c r="X912" s="227"/>
      <c r="Y912" s="227"/>
      <c r="Z912" s="227"/>
      <c r="AA912" s="227"/>
      <c r="AB912" s="227"/>
      <c r="AC912" s="227"/>
      <c r="AD912" s="227"/>
      <c r="AE912" s="227"/>
    </row>
    <row r="913" hidden="1">
      <c r="A913" s="227"/>
      <c r="B913" s="227"/>
      <c r="C913" s="227"/>
      <c r="D913" s="227"/>
      <c r="E913" s="227"/>
      <c r="F913" s="227"/>
      <c r="G913" s="227"/>
      <c r="H913" s="227"/>
      <c r="I913" s="227"/>
      <c r="J913" s="227"/>
      <c r="K913" s="227"/>
      <c r="L913" s="227"/>
      <c r="M913" s="227"/>
      <c r="N913" s="227"/>
      <c r="O913" s="227"/>
      <c r="P913" s="227"/>
      <c r="Q913" s="227"/>
      <c r="R913" s="227"/>
      <c r="S913" s="227"/>
      <c r="T913" s="227"/>
      <c r="U913" s="227"/>
      <c r="V913" s="227"/>
      <c r="W913" s="227"/>
      <c r="X913" s="227"/>
      <c r="Y913" s="227"/>
      <c r="Z913" s="227"/>
      <c r="AA913" s="227"/>
      <c r="AB913" s="227"/>
      <c r="AC913" s="227"/>
      <c r="AD913" s="227"/>
      <c r="AE913" s="227"/>
    </row>
    <row r="914" hidden="1">
      <c r="A914" s="227"/>
      <c r="B914" s="227"/>
      <c r="C914" s="227"/>
      <c r="D914" s="227"/>
      <c r="E914" s="227"/>
      <c r="F914" s="227"/>
      <c r="G914" s="227"/>
      <c r="H914" s="227"/>
      <c r="I914" s="227"/>
      <c r="J914" s="227"/>
      <c r="K914" s="227"/>
      <c r="L914" s="227"/>
      <c r="M914" s="227"/>
      <c r="N914" s="227"/>
      <c r="O914" s="227"/>
      <c r="P914" s="227"/>
      <c r="Q914" s="227"/>
      <c r="R914" s="227"/>
      <c r="S914" s="227"/>
      <c r="T914" s="227"/>
      <c r="U914" s="227"/>
      <c r="V914" s="227"/>
      <c r="W914" s="227"/>
      <c r="X914" s="227"/>
      <c r="Y914" s="227"/>
      <c r="Z914" s="227"/>
      <c r="AA914" s="227"/>
      <c r="AB914" s="227"/>
      <c r="AC914" s="227"/>
      <c r="AD914" s="227"/>
      <c r="AE914" s="227"/>
    </row>
    <row r="915" hidden="1">
      <c r="A915" s="227"/>
      <c r="B915" s="227"/>
      <c r="C915" s="227"/>
      <c r="D915" s="227"/>
      <c r="E915" s="227"/>
      <c r="F915" s="227"/>
      <c r="G915" s="227"/>
      <c r="H915" s="227"/>
      <c r="I915" s="227"/>
      <c r="J915" s="227"/>
      <c r="K915" s="227"/>
      <c r="L915" s="227"/>
      <c r="M915" s="227"/>
      <c r="N915" s="227"/>
      <c r="O915" s="227"/>
      <c r="P915" s="227"/>
      <c r="Q915" s="227"/>
      <c r="R915" s="227"/>
      <c r="S915" s="227"/>
      <c r="T915" s="227"/>
      <c r="U915" s="227"/>
      <c r="V915" s="227"/>
      <c r="W915" s="227"/>
      <c r="X915" s="227"/>
      <c r="Y915" s="227"/>
      <c r="Z915" s="227"/>
      <c r="AA915" s="227"/>
      <c r="AB915" s="227"/>
      <c r="AC915" s="227"/>
      <c r="AD915" s="227"/>
      <c r="AE915" s="227"/>
    </row>
    <row r="916" hidden="1">
      <c r="A916" s="227"/>
      <c r="B916" s="227"/>
      <c r="C916" s="227"/>
      <c r="D916" s="227"/>
      <c r="E916" s="227"/>
      <c r="F916" s="227"/>
      <c r="G916" s="227"/>
      <c r="H916" s="227"/>
      <c r="I916" s="227"/>
      <c r="J916" s="227"/>
      <c r="K916" s="227"/>
      <c r="L916" s="227"/>
      <c r="M916" s="227"/>
      <c r="N916" s="227"/>
      <c r="O916" s="227"/>
      <c r="P916" s="227"/>
      <c r="Q916" s="227"/>
      <c r="R916" s="227"/>
      <c r="S916" s="227"/>
      <c r="T916" s="227"/>
      <c r="U916" s="227"/>
      <c r="V916" s="227"/>
      <c r="W916" s="227"/>
      <c r="X916" s="227"/>
      <c r="Y916" s="227"/>
      <c r="Z916" s="227"/>
      <c r="AA916" s="227"/>
      <c r="AB916" s="227"/>
      <c r="AC916" s="227"/>
      <c r="AD916" s="227"/>
      <c r="AE916" s="227"/>
    </row>
    <row r="917" hidden="1">
      <c r="A917" s="227"/>
      <c r="B917" s="227"/>
      <c r="C917" s="227"/>
      <c r="D917" s="227"/>
      <c r="E917" s="227"/>
      <c r="F917" s="227"/>
      <c r="G917" s="227"/>
      <c r="H917" s="227"/>
      <c r="I917" s="227"/>
      <c r="J917" s="227"/>
      <c r="K917" s="227"/>
      <c r="L917" s="227"/>
      <c r="M917" s="227"/>
      <c r="N917" s="227"/>
      <c r="O917" s="227"/>
      <c r="P917" s="227"/>
      <c r="Q917" s="227"/>
      <c r="R917" s="227"/>
      <c r="S917" s="227"/>
      <c r="T917" s="227"/>
      <c r="U917" s="227"/>
      <c r="V917" s="227"/>
      <c r="W917" s="227"/>
      <c r="X917" s="227"/>
      <c r="Y917" s="227"/>
      <c r="Z917" s="227"/>
      <c r="AA917" s="227"/>
      <c r="AB917" s="227"/>
      <c r="AC917" s="227"/>
      <c r="AD917" s="227"/>
      <c r="AE917" s="227"/>
    </row>
    <row r="918" hidden="1">
      <c r="A918" s="227"/>
      <c r="B918" s="227"/>
      <c r="C918" s="227"/>
      <c r="D918" s="227"/>
      <c r="E918" s="227"/>
      <c r="F918" s="227"/>
      <c r="G918" s="227"/>
      <c r="H918" s="227"/>
      <c r="I918" s="227"/>
      <c r="J918" s="227"/>
      <c r="K918" s="227"/>
      <c r="L918" s="227"/>
      <c r="M918" s="227"/>
      <c r="N918" s="227"/>
      <c r="O918" s="227"/>
      <c r="P918" s="227"/>
      <c r="Q918" s="227"/>
      <c r="R918" s="227"/>
      <c r="S918" s="227"/>
      <c r="T918" s="227"/>
      <c r="U918" s="227"/>
      <c r="V918" s="227"/>
      <c r="W918" s="227"/>
      <c r="X918" s="227"/>
      <c r="Y918" s="227"/>
      <c r="Z918" s="227"/>
      <c r="AA918" s="227"/>
      <c r="AB918" s="227"/>
      <c r="AC918" s="227"/>
      <c r="AD918" s="227"/>
      <c r="AE918" s="227"/>
    </row>
    <row r="919" hidden="1">
      <c r="A919" s="227"/>
      <c r="B919" s="227"/>
      <c r="C919" s="227"/>
      <c r="D919" s="227"/>
      <c r="E919" s="227"/>
      <c r="F919" s="227"/>
      <c r="G919" s="227"/>
      <c r="H919" s="227"/>
      <c r="I919" s="227"/>
      <c r="J919" s="227"/>
      <c r="K919" s="227"/>
      <c r="L919" s="227"/>
      <c r="M919" s="227"/>
      <c r="N919" s="227"/>
      <c r="O919" s="227"/>
      <c r="P919" s="227"/>
      <c r="Q919" s="227"/>
      <c r="R919" s="227"/>
      <c r="S919" s="227"/>
      <c r="T919" s="227"/>
      <c r="U919" s="227"/>
      <c r="V919" s="227"/>
      <c r="W919" s="227"/>
      <c r="X919" s="227"/>
      <c r="Y919" s="227"/>
      <c r="Z919" s="227"/>
      <c r="AA919" s="227"/>
      <c r="AB919" s="227"/>
      <c r="AC919" s="227"/>
      <c r="AD919" s="227"/>
      <c r="AE919" s="227"/>
    </row>
    <row r="920" hidden="1">
      <c r="A920" s="227"/>
      <c r="B920" s="227"/>
      <c r="C920" s="227"/>
      <c r="D920" s="227"/>
      <c r="E920" s="227"/>
      <c r="F920" s="227"/>
      <c r="G920" s="227"/>
      <c r="H920" s="227"/>
      <c r="I920" s="227"/>
      <c r="J920" s="227"/>
      <c r="K920" s="227"/>
      <c r="L920" s="227"/>
      <c r="M920" s="227"/>
      <c r="N920" s="227"/>
      <c r="O920" s="227"/>
      <c r="P920" s="227"/>
      <c r="Q920" s="227"/>
      <c r="R920" s="227"/>
      <c r="S920" s="227"/>
      <c r="T920" s="227"/>
      <c r="U920" s="227"/>
      <c r="V920" s="227"/>
      <c r="W920" s="227"/>
      <c r="X920" s="227"/>
      <c r="Y920" s="227"/>
      <c r="Z920" s="227"/>
      <c r="AA920" s="227"/>
      <c r="AB920" s="227"/>
      <c r="AC920" s="227"/>
      <c r="AD920" s="227"/>
      <c r="AE920" s="227"/>
    </row>
    <row r="921" hidden="1">
      <c r="A921" s="227"/>
      <c r="B921" s="227"/>
      <c r="C921" s="227"/>
      <c r="D921" s="227"/>
      <c r="E921" s="227"/>
      <c r="F921" s="227"/>
      <c r="G921" s="227"/>
      <c r="H921" s="227"/>
      <c r="I921" s="227"/>
      <c r="J921" s="227"/>
      <c r="K921" s="227"/>
      <c r="L921" s="227"/>
      <c r="M921" s="227"/>
      <c r="N921" s="227"/>
      <c r="O921" s="227"/>
      <c r="P921" s="227"/>
      <c r="Q921" s="227"/>
      <c r="R921" s="227"/>
      <c r="S921" s="227"/>
      <c r="T921" s="227"/>
      <c r="U921" s="227"/>
      <c r="V921" s="227"/>
      <c r="W921" s="227"/>
      <c r="X921" s="227"/>
      <c r="Y921" s="227"/>
      <c r="Z921" s="227"/>
      <c r="AA921" s="227"/>
      <c r="AB921" s="227"/>
      <c r="AC921" s="227"/>
      <c r="AD921" s="227"/>
      <c r="AE921" s="227"/>
    </row>
    <row r="922" hidden="1">
      <c r="A922" s="227"/>
      <c r="B922" s="227"/>
      <c r="C922" s="227"/>
      <c r="D922" s="227"/>
      <c r="E922" s="227"/>
      <c r="F922" s="227"/>
      <c r="G922" s="227"/>
      <c r="H922" s="227"/>
      <c r="I922" s="227"/>
      <c r="J922" s="227"/>
      <c r="K922" s="227"/>
      <c r="L922" s="227"/>
      <c r="M922" s="227"/>
      <c r="N922" s="227"/>
      <c r="O922" s="227"/>
      <c r="P922" s="227"/>
      <c r="Q922" s="227"/>
      <c r="R922" s="227"/>
      <c r="S922" s="227"/>
      <c r="T922" s="227"/>
      <c r="U922" s="227"/>
      <c r="V922" s="227"/>
      <c r="W922" s="227"/>
      <c r="X922" s="227"/>
      <c r="Y922" s="227"/>
      <c r="Z922" s="227"/>
      <c r="AA922" s="227"/>
      <c r="AB922" s="227"/>
      <c r="AC922" s="227"/>
      <c r="AD922" s="227"/>
      <c r="AE922" s="227"/>
    </row>
    <row r="923" hidden="1">
      <c r="A923" s="227"/>
      <c r="B923" s="227"/>
      <c r="C923" s="227"/>
      <c r="D923" s="227"/>
      <c r="E923" s="227"/>
      <c r="F923" s="227"/>
      <c r="G923" s="227"/>
      <c r="H923" s="227"/>
      <c r="I923" s="227"/>
      <c r="J923" s="227"/>
      <c r="K923" s="227"/>
      <c r="L923" s="227"/>
      <c r="M923" s="227"/>
      <c r="N923" s="227"/>
      <c r="O923" s="227"/>
      <c r="P923" s="227"/>
      <c r="Q923" s="227"/>
      <c r="R923" s="227"/>
      <c r="S923" s="227"/>
      <c r="T923" s="227"/>
      <c r="U923" s="227"/>
      <c r="V923" s="227"/>
      <c r="W923" s="227"/>
      <c r="X923" s="227"/>
      <c r="Y923" s="227"/>
      <c r="Z923" s="227"/>
      <c r="AA923" s="227"/>
      <c r="AB923" s="227"/>
      <c r="AC923" s="227"/>
      <c r="AD923" s="227"/>
      <c r="AE923" s="227"/>
    </row>
    <row r="924" hidden="1">
      <c r="A924" s="227"/>
      <c r="B924" s="227"/>
      <c r="C924" s="227"/>
      <c r="D924" s="227"/>
      <c r="E924" s="227"/>
      <c r="F924" s="227"/>
      <c r="G924" s="227"/>
      <c r="H924" s="227"/>
      <c r="I924" s="227"/>
      <c r="J924" s="227"/>
      <c r="K924" s="227"/>
      <c r="L924" s="227"/>
      <c r="M924" s="227"/>
      <c r="N924" s="227"/>
      <c r="O924" s="227"/>
      <c r="P924" s="227"/>
      <c r="Q924" s="227"/>
      <c r="R924" s="227"/>
      <c r="S924" s="227"/>
      <c r="T924" s="227"/>
      <c r="U924" s="227"/>
      <c r="V924" s="227"/>
      <c r="W924" s="227"/>
      <c r="X924" s="227"/>
      <c r="Y924" s="227"/>
      <c r="Z924" s="227"/>
      <c r="AA924" s="227"/>
      <c r="AB924" s="227"/>
      <c r="AC924" s="227"/>
      <c r="AD924" s="227"/>
      <c r="AE924" s="227"/>
    </row>
    <row r="925" hidden="1">
      <c r="A925" s="227"/>
      <c r="B925" s="227"/>
      <c r="C925" s="227"/>
      <c r="D925" s="227"/>
      <c r="E925" s="227"/>
      <c r="F925" s="227"/>
      <c r="G925" s="227"/>
      <c r="H925" s="227"/>
      <c r="I925" s="227"/>
      <c r="J925" s="227"/>
      <c r="K925" s="227"/>
      <c r="L925" s="227"/>
      <c r="M925" s="227"/>
      <c r="N925" s="227"/>
      <c r="O925" s="227"/>
      <c r="P925" s="227"/>
      <c r="Q925" s="227"/>
      <c r="R925" s="227"/>
      <c r="S925" s="227"/>
      <c r="T925" s="227"/>
      <c r="U925" s="227"/>
      <c r="V925" s="227"/>
      <c r="W925" s="227"/>
      <c r="X925" s="227"/>
      <c r="Y925" s="227"/>
      <c r="Z925" s="227"/>
      <c r="AA925" s="227"/>
      <c r="AB925" s="227"/>
      <c r="AC925" s="227"/>
      <c r="AD925" s="227"/>
      <c r="AE925" s="227"/>
    </row>
    <row r="926" hidden="1">
      <c r="A926" s="227"/>
      <c r="B926" s="227"/>
      <c r="C926" s="227"/>
      <c r="D926" s="227"/>
      <c r="E926" s="227"/>
      <c r="F926" s="227"/>
      <c r="G926" s="227"/>
      <c r="H926" s="227"/>
      <c r="I926" s="227"/>
      <c r="J926" s="227"/>
      <c r="K926" s="227"/>
      <c r="L926" s="227"/>
      <c r="M926" s="227"/>
      <c r="N926" s="227"/>
      <c r="O926" s="227"/>
      <c r="P926" s="227"/>
      <c r="Q926" s="227"/>
      <c r="R926" s="227"/>
      <c r="S926" s="227"/>
      <c r="T926" s="227"/>
      <c r="U926" s="227"/>
      <c r="V926" s="227"/>
      <c r="W926" s="227"/>
      <c r="X926" s="227"/>
      <c r="Y926" s="227"/>
      <c r="Z926" s="227"/>
      <c r="AA926" s="227"/>
      <c r="AB926" s="227"/>
      <c r="AC926" s="227"/>
      <c r="AD926" s="227"/>
      <c r="AE926" s="227"/>
    </row>
    <row r="927" hidden="1">
      <c r="A927" s="227"/>
      <c r="B927" s="227"/>
      <c r="C927" s="227"/>
      <c r="D927" s="227"/>
      <c r="E927" s="227"/>
      <c r="F927" s="227"/>
      <c r="G927" s="227"/>
      <c r="H927" s="227"/>
      <c r="I927" s="227"/>
      <c r="J927" s="227"/>
      <c r="K927" s="227"/>
      <c r="L927" s="227"/>
      <c r="M927" s="227"/>
      <c r="N927" s="227"/>
      <c r="O927" s="227"/>
      <c r="P927" s="227"/>
      <c r="Q927" s="227"/>
      <c r="R927" s="227"/>
      <c r="S927" s="227"/>
      <c r="T927" s="227"/>
      <c r="U927" s="227"/>
      <c r="V927" s="227"/>
      <c r="W927" s="227"/>
      <c r="X927" s="227"/>
      <c r="Y927" s="227"/>
      <c r="Z927" s="227"/>
      <c r="AA927" s="227"/>
      <c r="AB927" s="227"/>
      <c r="AC927" s="227"/>
      <c r="AD927" s="227"/>
      <c r="AE927" s="227"/>
    </row>
    <row r="928" hidden="1">
      <c r="A928" s="227"/>
      <c r="B928" s="227"/>
      <c r="C928" s="227"/>
      <c r="D928" s="227"/>
      <c r="E928" s="227"/>
      <c r="F928" s="227"/>
      <c r="G928" s="227"/>
      <c r="H928" s="227"/>
      <c r="I928" s="227"/>
      <c r="J928" s="227"/>
      <c r="K928" s="227"/>
      <c r="L928" s="227"/>
      <c r="M928" s="227"/>
      <c r="N928" s="227"/>
      <c r="O928" s="227"/>
      <c r="P928" s="227"/>
      <c r="Q928" s="227"/>
      <c r="R928" s="227"/>
      <c r="S928" s="227"/>
      <c r="T928" s="227"/>
      <c r="U928" s="227"/>
      <c r="V928" s="227"/>
      <c r="W928" s="227"/>
      <c r="X928" s="227"/>
      <c r="Y928" s="227"/>
      <c r="Z928" s="227"/>
      <c r="AA928" s="227"/>
      <c r="AB928" s="227"/>
      <c r="AC928" s="227"/>
      <c r="AD928" s="227"/>
      <c r="AE928" s="227"/>
    </row>
    <row r="929" hidden="1">
      <c r="A929" s="227"/>
      <c r="B929" s="227"/>
      <c r="C929" s="227"/>
      <c r="D929" s="227"/>
      <c r="E929" s="227"/>
      <c r="F929" s="227"/>
      <c r="G929" s="227"/>
      <c r="H929" s="227"/>
      <c r="I929" s="227"/>
      <c r="J929" s="227"/>
      <c r="K929" s="227"/>
      <c r="L929" s="227"/>
      <c r="M929" s="227"/>
      <c r="N929" s="227"/>
      <c r="O929" s="227"/>
      <c r="P929" s="227"/>
      <c r="Q929" s="227"/>
      <c r="R929" s="227"/>
      <c r="S929" s="227"/>
      <c r="T929" s="227"/>
      <c r="U929" s="227"/>
      <c r="V929" s="227"/>
      <c r="W929" s="227"/>
      <c r="X929" s="227"/>
      <c r="Y929" s="227"/>
      <c r="Z929" s="227"/>
      <c r="AA929" s="227"/>
      <c r="AB929" s="227"/>
      <c r="AC929" s="227"/>
      <c r="AD929" s="227"/>
      <c r="AE929" s="227"/>
    </row>
    <row r="930" hidden="1">
      <c r="A930" s="227"/>
      <c r="B930" s="227"/>
      <c r="C930" s="227"/>
      <c r="D930" s="227"/>
      <c r="E930" s="227"/>
      <c r="F930" s="227"/>
      <c r="G930" s="227"/>
      <c r="H930" s="227"/>
      <c r="I930" s="227"/>
      <c r="J930" s="227"/>
      <c r="K930" s="227"/>
      <c r="L930" s="227"/>
      <c r="M930" s="227"/>
      <c r="N930" s="227"/>
      <c r="O930" s="227"/>
      <c r="P930" s="227"/>
      <c r="Q930" s="227"/>
      <c r="R930" s="227"/>
      <c r="S930" s="227"/>
      <c r="T930" s="227"/>
      <c r="U930" s="227"/>
      <c r="V930" s="227"/>
      <c r="W930" s="227"/>
      <c r="X930" s="227"/>
      <c r="Y930" s="227"/>
      <c r="Z930" s="227"/>
      <c r="AA930" s="227"/>
      <c r="AB930" s="227"/>
      <c r="AC930" s="227"/>
      <c r="AD930" s="227"/>
      <c r="AE930" s="227"/>
    </row>
    <row r="931" hidden="1">
      <c r="A931" s="227"/>
      <c r="B931" s="227"/>
      <c r="C931" s="227"/>
      <c r="D931" s="227"/>
      <c r="E931" s="227"/>
      <c r="F931" s="227"/>
      <c r="G931" s="227"/>
      <c r="H931" s="227"/>
      <c r="I931" s="227"/>
      <c r="J931" s="227"/>
      <c r="K931" s="227"/>
      <c r="L931" s="227"/>
      <c r="M931" s="227"/>
      <c r="N931" s="227"/>
      <c r="O931" s="227"/>
      <c r="P931" s="227"/>
      <c r="Q931" s="227"/>
      <c r="R931" s="227"/>
      <c r="S931" s="227"/>
      <c r="T931" s="227"/>
      <c r="U931" s="227"/>
      <c r="V931" s="227"/>
      <c r="W931" s="227"/>
      <c r="X931" s="227"/>
      <c r="Y931" s="227"/>
      <c r="Z931" s="227"/>
      <c r="AA931" s="227"/>
      <c r="AB931" s="227"/>
      <c r="AC931" s="227"/>
      <c r="AD931" s="227"/>
      <c r="AE931" s="227"/>
    </row>
    <row r="932" hidden="1">
      <c r="A932" s="227"/>
      <c r="B932" s="227"/>
      <c r="C932" s="227"/>
      <c r="D932" s="227"/>
      <c r="E932" s="227"/>
      <c r="F932" s="227"/>
      <c r="G932" s="227"/>
      <c r="H932" s="227"/>
      <c r="I932" s="227"/>
      <c r="J932" s="227"/>
      <c r="K932" s="227"/>
      <c r="L932" s="227"/>
      <c r="M932" s="227"/>
      <c r="N932" s="227"/>
      <c r="O932" s="227"/>
      <c r="P932" s="227"/>
      <c r="Q932" s="227"/>
      <c r="R932" s="227"/>
      <c r="S932" s="227"/>
      <c r="T932" s="227"/>
      <c r="U932" s="227"/>
      <c r="V932" s="227"/>
      <c r="W932" s="227"/>
      <c r="X932" s="227"/>
      <c r="Y932" s="227"/>
      <c r="Z932" s="227"/>
      <c r="AA932" s="227"/>
      <c r="AB932" s="227"/>
      <c r="AC932" s="227"/>
      <c r="AD932" s="227"/>
      <c r="AE932" s="227"/>
    </row>
    <row r="933" hidden="1">
      <c r="A933" s="227"/>
      <c r="B933" s="227"/>
      <c r="C933" s="227"/>
      <c r="D933" s="227"/>
      <c r="E933" s="227"/>
      <c r="F933" s="227"/>
      <c r="G933" s="227"/>
      <c r="H933" s="227"/>
      <c r="I933" s="227"/>
      <c r="J933" s="227"/>
      <c r="K933" s="227"/>
      <c r="L933" s="227"/>
      <c r="M933" s="227"/>
      <c r="N933" s="227"/>
      <c r="O933" s="227"/>
      <c r="P933" s="227"/>
      <c r="Q933" s="227"/>
      <c r="R933" s="227"/>
      <c r="S933" s="227"/>
      <c r="T933" s="227"/>
      <c r="U933" s="227"/>
      <c r="V933" s="227"/>
      <c r="W933" s="227"/>
      <c r="X933" s="227"/>
      <c r="Y933" s="227"/>
      <c r="Z933" s="227"/>
      <c r="AA933" s="227"/>
      <c r="AB933" s="227"/>
      <c r="AC933" s="227"/>
      <c r="AD933" s="227"/>
      <c r="AE933" s="227"/>
    </row>
    <row r="934" hidden="1">
      <c r="A934" s="227"/>
      <c r="B934" s="227"/>
      <c r="C934" s="227"/>
      <c r="D934" s="227"/>
      <c r="E934" s="227"/>
      <c r="F934" s="227"/>
      <c r="G934" s="227"/>
      <c r="H934" s="227"/>
      <c r="I934" s="227"/>
      <c r="J934" s="227"/>
      <c r="K934" s="227"/>
      <c r="L934" s="227"/>
      <c r="M934" s="227"/>
      <c r="N934" s="227"/>
      <c r="O934" s="227"/>
      <c r="P934" s="227"/>
      <c r="Q934" s="227"/>
      <c r="R934" s="227"/>
      <c r="S934" s="227"/>
      <c r="T934" s="227"/>
      <c r="U934" s="227"/>
      <c r="V934" s="227"/>
      <c r="W934" s="227"/>
      <c r="X934" s="227"/>
      <c r="Y934" s="227"/>
      <c r="Z934" s="227"/>
      <c r="AA934" s="227"/>
      <c r="AB934" s="227"/>
      <c r="AC934" s="227"/>
      <c r="AD934" s="227"/>
      <c r="AE934" s="227"/>
    </row>
    <row r="935" hidden="1">
      <c r="A935" s="227"/>
      <c r="B935" s="227"/>
      <c r="C935" s="227"/>
      <c r="D935" s="227"/>
      <c r="E935" s="227"/>
      <c r="F935" s="227"/>
      <c r="G935" s="227"/>
      <c r="H935" s="227"/>
      <c r="I935" s="227"/>
      <c r="J935" s="227"/>
      <c r="K935" s="227"/>
      <c r="L935" s="227"/>
      <c r="M935" s="227"/>
      <c r="N935" s="227"/>
      <c r="O935" s="227"/>
      <c r="P935" s="227"/>
      <c r="Q935" s="227"/>
      <c r="R935" s="227"/>
      <c r="S935" s="227"/>
      <c r="T935" s="227"/>
      <c r="U935" s="227"/>
      <c r="V935" s="227"/>
      <c r="W935" s="227"/>
      <c r="X935" s="227"/>
      <c r="Y935" s="227"/>
      <c r="Z935" s="227"/>
      <c r="AA935" s="227"/>
      <c r="AB935" s="227"/>
      <c r="AC935" s="227"/>
      <c r="AD935" s="227"/>
      <c r="AE935" s="227"/>
    </row>
    <row r="936" hidden="1">
      <c r="A936" s="227"/>
      <c r="B936" s="227"/>
      <c r="C936" s="227"/>
      <c r="D936" s="227"/>
      <c r="E936" s="227"/>
      <c r="F936" s="227"/>
      <c r="G936" s="227"/>
      <c r="H936" s="227"/>
      <c r="I936" s="227"/>
      <c r="J936" s="227"/>
      <c r="K936" s="227"/>
      <c r="L936" s="227"/>
      <c r="M936" s="227"/>
      <c r="N936" s="227"/>
      <c r="O936" s="227"/>
      <c r="P936" s="227"/>
      <c r="Q936" s="227"/>
      <c r="R936" s="227"/>
      <c r="S936" s="227"/>
      <c r="T936" s="227"/>
      <c r="U936" s="227"/>
      <c r="V936" s="227"/>
      <c r="W936" s="227"/>
      <c r="X936" s="227"/>
      <c r="Y936" s="227"/>
      <c r="Z936" s="227"/>
      <c r="AA936" s="227"/>
      <c r="AB936" s="227"/>
      <c r="AC936" s="227"/>
      <c r="AD936" s="227"/>
      <c r="AE936" s="227"/>
    </row>
    <row r="937" hidden="1">
      <c r="A937" s="227"/>
      <c r="B937" s="227"/>
      <c r="C937" s="227"/>
      <c r="D937" s="227"/>
      <c r="E937" s="227"/>
      <c r="F937" s="227"/>
      <c r="G937" s="227"/>
      <c r="H937" s="227"/>
      <c r="I937" s="227"/>
      <c r="J937" s="227"/>
      <c r="K937" s="227"/>
      <c r="L937" s="227"/>
      <c r="M937" s="227"/>
      <c r="N937" s="227"/>
      <c r="O937" s="227"/>
      <c r="P937" s="227"/>
      <c r="Q937" s="227"/>
      <c r="R937" s="227"/>
      <c r="S937" s="227"/>
      <c r="T937" s="227"/>
      <c r="U937" s="227"/>
      <c r="V937" s="227"/>
      <c r="W937" s="227"/>
      <c r="X937" s="227"/>
      <c r="Y937" s="227"/>
      <c r="Z937" s="227"/>
      <c r="AA937" s="227"/>
      <c r="AB937" s="227"/>
      <c r="AC937" s="227"/>
      <c r="AD937" s="227"/>
      <c r="AE937" s="227"/>
    </row>
    <row r="938" hidden="1">
      <c r="A938" s="227"/>
      <c r="B938" s="227"/>
      <c r="C938" s="227"/>
      <c r="D938" s="227"/>
      <c r="E938" s="227"/>
      <c r="F938" s="227"/>
      <c r="G938" s="227"/>
      <c r="H938" s="227"/>
      <c r="I938" s="227"/>
      <c r="J938" s="227"/>
      <c r="K938" s="227"/>
      <c r="L938" s="227"/>
      <c r="M938" s="227"/>
      <c r="N938" s="227"/>
      <c r="O938" s="227"/>
      <c r="P938" s="227"/>
      <c r="Q938" s="227"/>
      <c r="R938" s="227"/>
      <c r="S938" s="227"/>
      <c r="T938" s="227"/>
      <c r="U938" s="227"/>
      <c r="V938" s="227"/>
      <c r="W938" s="227"/>
      <c r="X938" s="227"/>
      <c r="Y938" s="227"/>
      <c r="Z938" s="227"/>
      <c r="AA938" s="227"/>
      <c r="AB938" s="227"/>
      <c r="AC938" s="227"/>
      <c r="AD938" s="227"/>
      <c r="AE938" s="227"/>
    </row>
    <row r="939" hidden="1">
      <c r="A939" s="227"/>
      <c r="B939" s="227"/>
      <c r="C939" s="227"/>
      <c r="D939" s="227"/>
      <c r="E939" s="227"/>
      <c r="F939" s="227"/>
      <c r="G939" s="227"/>
      <c r="H939" s="227"/>
      <c r="I939" s="227"/>
      <c r="J939" s="227"/>
      <c r="K939" s="227"/>
      <c r="L939" s="227"/>
      <c r="M939" s="227"/>
      <c r="N939" s="227"/>
      <c r="O939" s="227"/>
      <c r="P939" s="227"/>
      <c r="Q939" s="227"/>
      <c r="R939" s="227"/>
      <c r="S939" s="227"/>
      <c r="T939" s="227"/>
      <c r="U939" s="227"/>
      <c r="V939" s="227"/>
      <c r="W939" s="227"/>
      <c r="X939" s="227"/>
      <c r="Y939" s="227"/>
      <c r="Z939" s="227"/>
      <c r="AA939" s="227"/>
      <c r="AB939" s="227"/>
      <c r="AC939" s="227"/>
      <c r="AD939" s="227"/>
      <c r="AE939" s="227"/>
    </row>
    <row r="940" hidden="1">
      <c r="A940" s="227"/>
      <c r="B940" s="227"/>
      <c r="C940" s="227"/>
      <c r="D940" s="227"/>
      <c r="E940" s="227"/>
      <c r="F940" s="227"/>
      <c r="G940" s="227"/>
      <c r="H940" s="227"/>
      <c r="I940" s="227"/>
      <c r="J940" s="227"/>
      <c r="K940" s="227"/>
      <c r="L940" s="227"/>
      <c r="M940" s="227"/>
      <c r="N940" s="227"/>
      <c r="O940" s="227"/>
      <c r="P940" s="227"/>
      <c r="Q940" s="227"/>
      <c r="R940" s="227"/>
      <c r="S940" s="227"/>
      <c r="T940" s="227"/>
      <c r="U940" s="227"/>
      <c r="V940" s="227"/>
      <c r="W940" s="227"/>
      <c r="X940" s="227"/>
      <c r="Y940" s="227"/>
      <c r="Z940" s="227"/>
      <c r="AA940" s="227"/>
      <c r="AB940" s="227"/>
      <c r="AC940" s="227"/>
      <c r="AD940" s="227"/>
      <c r="AE940" s="227"/>
    </row>
    <row r="941" hidden="1">
      <c r="A941" s="227"/>
      <c r="B941" s="227"/>
      <c r="C941" s="227"/>
      <c r="D941" s="227"/>
      <c r="E941" s="227"/>
      <c r="F941" s="227"/>
      <c r="G941" s="227"/>
      <c r="H941" s="227"/>
      <c r="I941" s="227"/>
      <c r="J941" s="227"/>
      <c r="K941" s="227"/>
      <c r="L941" s="227"/>
      <c r="M941" s="227"/>
      <c r="N941" s="227"/>
      <c r="O941" s="227"/>
      <c r="P941" s="227"/>
      <c r="Q941" s="227"/>
      <c r="R941" s="227"/>
      <c r="S941" s="227"/>
      <c r="T941" s="227"/>
      <c r="U941" s="227"/>
      <c r="V941" s="227"/>
      <c r="W941" s="227"/>
      <c r="X941" s="227"/>
      <c r="Y941" s="227"/>
      <c r="Z941" s="227"/>
      <c r="AA941" s="227"/>
      <c r="AB941" s="227"/>
      <c r="AC941" s="227"/>
      <c r="AD941" s="227"/>
      <c r="AE941" s="227"/>
    </row>
    <row r="942" hidden="1">
      <c r="A942" s="227"/>
      <c r="B942" s="227"/>
      <c r="C942" s="227"/>
      <c r="D942" s="227"/>
      <c r="E942" s="227"/>
      <c r="F942" s="227"/>
      <c r="G942" s="227"/>
      <c r="H942" s="227"/>
      <c r="I942" s="227"/>
      <c r="J942" s="227"/>
      <c r="K942" s="227"/>
      <c r="L942" s="227"/>
      <c r="M942" s="227"/>
      <c r="N942" s="227"/>
      <c r="O942" s="227"/>
      <c r="P942" s="227"/>
      <c r="Q942" s="227"/>
      <c r="R942" s="227"/>
      <c r="S942" s="227"/>
      <c r="T942" s="227"/>
      <c r="U942" s="227"/>
      <c r="V942" s="227"/>
      <c r="W942" s="227"/>
      <c r="X942" s="227"/>
      <c r="Y942" s="227"/>
      <c r="Z942" s="227"/>
      <c r="AA942" s="227"/>
      <c r="AB942" s="227"/>
      <c r="AC942" s="227"/>
      <c r="AD942" s="227"/>
      <c r="AE942" s="227"/>
    </row>
    <row r="943" hidden="1">
      <c r="A943" s="227"/>
      <c r="B943" s="227"/>
      <c r="C943" s="227"/>
      <c r="D943" s="227"/>
      <c r="E943" s="227"/>
      <c r="F943" s="227"/>
      <c r="G943" s="227"/>
      <c r="H943" s="227"/>
      <c r="I943" s="227"/>
      <c r="J943" s="227"/>
      <c r="K943" s="227"/>
      <c r="L943" s="227"/>
      <c r="M943" s="227"/>
      <c r="N943" s="227"/>
      <c r="O943" s="227"/>
      <c r="P943" s="227"/>
      <c r="Q943" s="227"/>
      <c r="R943" s="227"/>
      <c r="S943" s="227"/>
      <c r="T943" s="227"/>
      <c r="U943" s="227"/>
      <c r="V943" s="227"/>
      <c r="W943" s="227"/>
      <c r="X943" s="227"/>
      <c r="Y943" s="227"/>
      <c r="Z943" s="227"/>
      <c r="AA943" s="227"/>
      <c r="AB943" s="227"/>
      <c r="AC943" s="227"/>
      <c r="AD943" s="227"/>
      <c r="AE943" s="227"/>
    </row>
    <row r="944" hidden="1">
      <c r="A944" s="227"/>
      <c r="B944" s="227"/>
      <c r="C944" s="227"/>
      <c r="D944" s="227"/>
      <c r="E944" s="227"/>
      <c r="F944" s="227"/>
      <c r="G944" s="227"/>
      <c r="H944" s="227"/>
      <c r="I944" s="227"/>
      <c r="J944" s="227"/>
      <c r="K944" s="227"/>
      <c r="L944" s="227"/>
      <c r="M944" s="227"/>
      <c r="N944" s="227"/>
      <c r="O944" s="227"/>
      <c r="P944" s="227"/>
      <c r="Q944" s="227"/>
      <c r="R944" s="227"/>
      <c r="S944" s="227"/>
      <c r="T944" s="227"/>
      <c r="U944" s="227"/>
      <c r="V944" s="227"/>
      <c r="W944" s="227"/>
      <c r="X944" s="227"/>
      <c r="Y944" s="227"/>
      <c r="Z944" s="227"/>
      <c r="AA944" s="227"/>
      <c r="AB944" s="227"/>
      <c r="AC944" s="227"/>
      <c r="AD944" s="227"/>
      <c r="AE944" s="227"/>
    </row>
    <row r="945" hidden="1">
      <c r="A945" s="227"/>
      <c r="B945" s="227"/>
      <c r="C945" s="227"/>
      <c r="D945" s="227"/>
      <c r="E945" s="227"/>
      <c r="F945" s="227"/>
      <c r="G945" s="227"/>
      <c r="H945" s="227"/>
      <c r="I945" s="227"/>
      <c r="J945" s="227"/>
      <c r="K945" s="227"/>
      <c r="L945" s="227"/>
      <c r="M945" s="227"/>
      <c r="N945" s="227"/>
      <c r="O945" s="227"/>
      <c r="P945" s="227"/>
      <c r="Q945" s="227"/>
      <c r="R945" s="227"/>
      <c r="S945" s="227"/>
      <c r="T945" s="227"/>
      <c r="U945" s="227"/>
      <c r="V945" s="227"/>
      <c r="W945" s="227"/>
      <c r="X945" s="227"/>
      <c r="Y945" s="227"/>
      <c r="Z945" s="227"/>
      <c r="AA945" s="227"/>
      <c r="AB945" s="227"/>
      <c r="AC945" s="227"/>
      <c r="AD945" s="227"/>
      <c r="AE945" s="227"/>
    </row>
    <row r="946" hidden="1">
      <c r="A946" s="227"/>
      <c r="B946" s="227"/>
      <c r="C946" s="227"/>
      <c r="D946" s="227"/>
      <c r="E946" s="227"/>
      <c r="F946" s="227"/>
      <c r="G946" s="227"/>
      <c r="H946" s="227"/>
      <c r="I946" s="227"/>
      <c r="J946" s="227"/>
      <c r="K946" s="227"/>
      <c r="L946" s="227"/>
      <c r="M946" s="227"/>
      <c r="N946" s="227"/>
      <c r="O946" s="227"/>
      <c r="P946" s="227"/>
      <c r="Q946" s="227"/>
      <c r="R946" s="227"/>
      <c r="S946" s="227"/>
      <c r="T946" s="227"/>
      <c r="U946" s="227"/>
      <c r="V946" s="227"/>
      <c r="W946" s="227"/>
      <c r="X946" s="227"/>
      <c r="Y946" s="227"/>
      <c r="Z946" s="227"/>
      <c r="AA946" s="227"/>
      <c r="AB946" s="227"/>
      <c r="AC946" s="227"/>
      <c r="AD946" s="227"/>
      <c r="AE946" s="227"/>
    </row>
    <row r="947" hidden="1">
      <c r="A947" s="227"/>
      <c r="B947" s="227"/>
      <c r="C947" s="227"/>
      <c r="D947" s="227"/>
      <c r="E947" s="227"/>
      <c r="F947" s="227"/>
      <c r="G947" s="227"/>
      <c r="H947" s="227"/>
      <c r="I947" s="227"/>
      <c r="J947" s="227"/>
      <c r="K947" s="227"/>
      <c r="L947" s="227"/>
      <c r="M947" s="227"/>
      <c r="N947" s="227"/>
      <c r="O947" s="227"/>
      <c r="P947" s="227"/>
      <c r="Q947" s="227"/>
      <c r="R947" s="227"/>
      <c r="S947" s="227"/>
      <c r="T947" s="227"/>
      <c r="U947" s="227"/>
      <c r="V947" s="227"/>
      <c r="W947" s="227"/>
      <c r="X947" s="227"/>
      <c r="Y947" s="227"/>
      <c r="Z947" s="227"/>
      <c r="AA947" s="227"/>
      <c r="AB947" s="227"/>
      <c r="AC947" s="227"/>
      <c r="AD947" s="227"/>
      <c r="AE947" s="227"/>
    </row>
    <row r="948" hidden="1">
      <c r="A948" s="227"/>
      <c r="B948" s="227"/>
      <c r="C948" s="227"/>
      <c r="D948" s="227"/>
      <c r="E948" s="227"/>
      <c r="F948" s="227"/>
      <c r="G948" s="227"/>
      <c r="H948" s="227"/>
      <c r="I948" s="227"/>
      <c r="J948" s="227"/>
      <c r="K948" s="227"/>
      <c r="L948" s="227"/>
      <c r="M948" s="227"/>
      <c r="N948" s="227"/>
      <c r="O948" s="227"/>
      <c r="P948" s="227"/>
      <c r="Q948" s="227"/>
      <c r="R948" s="227"/>
      <c r="S948" s="227"/>
      <c r="T948" s="227"/>
      <c r="U948" s="227"/>
      <c r="V948" s="227"/>
      <c r="W948" s="227"/>
      <c r="X948" s="227"/>
      <c r="Y948" s="227"/>
      <c r="Z948" s="227"/>
      <c r="AA948" s="227"/>
      <c r="AB948" s="227"/>
      <c r="AC948" s="227"/>
      <c r="AD948" s="227"/>
      <c r="AE948" s="227"/>
    </row>
    <row r="949" hidden="1">
      <c r="A949" s="227"/>
      <c r="B949" s="227"/>
      <c r="C949" s="227"/>
      <c r="D949" s="227"/>
      <c r="E949" s="227"/>
      <c r="F949" s="227"/>
      <c r="G949" s="227"/>
      <c r="H949" s="227"/>
      <c r="I949" s="227"/>
      <c r="J949" s="227"/>
      <c r="K949" s="227"/>
      <c r="L949" s="227"/>
      <c r="M949" s="227"/>
      <c r="N949" s="227"/>
      <c r="O949" s="227"/>
      <c r="P949" s="227"/>
      <c r="Q949" s="227"/>
      <c r="R949" s="227"/>
      <c r="S949" s="227"/>
      <c r="T949" s="227"/>
      <c r="U949" s="227"/>
      <c r="V949" s="227"/>
      <c r="W949" s="227"/>
      <c r="X949" s="227"/>
      <c r="Y949" s="227"/>
      <c r="Z949" s="227"/>
      <c r="AA949" s="227"/>
      <c r="AB949" s="227"/>
      <c r="AC949" s="227"/>
      <c r="AD949" s="227"/>
      <c r="AE949" s="227"/>
    </row>
    <row r="950" hidden="1">
      <c r="A950" s="227"/>
      <c r="B950" s="227"/>
      <c r="C950" s="227"/>
      <c r="D950" s="227"/>
      <c r="E950" s="227"/>
      <c r="F950" s="227"/>
      <c r="G950" s="227"/>
      <c r="H950" s="227"/>
      <c r="I950" s="227"/>
      <c r="J950" s="227"/>
      <c r="K950" s="227"/>
      <c r="L950" s="227"/>
      <c r="M950" s="227"/>
      <c r="N950" s="227"/>
      <c r="O950" s="227"/>
      <c r="P950" s="227"/>
      <c r="Q950" s="227"/>
      <c r="R950" s="227"/>
      <c r="S950" s="227"/>
      <c r="T950" s="227"/>
      <c r="U950" s="227"/>
      <c r="V950" s="227"/>
      <c r="W950" s="227"/>
      <c r="X950" s="227"/>
      <c r="Y950" s="227"/>
      <c r="Z950" s="227"/>
      <c r="AA950" s="227"/>
      <c r="AB950" s="227"/>
      <c r="AC950" s="227"/>
      <c r="AD950" s="227"/>
      <c r="AE950" s="227"/>
    </row>
    <row r="951" hidden="1">
      <c r="A951" s="227"/>
      <c r="B951" s="227"/>
      <c r="C951" s="227"/>
      <c r="D951" s="227"/>
      <c r="E951" s="227"/>
      <c r="F951" s="227"/>
      <c r="G951" s="227"/>
      <c r="H951" s="227"/>
      <c r="I951" s="227"/>
      <c r="J951" s="227"/>
      <c r="K951" s="227"/>
      <c r="L951" s="227"/>
      <c r="M951" s="227"/>
      <c r="N951" s="227"/>
      <c r="O951" s="227"/>
      <c r="P951" s="227"/>
      <c r="Q951" s="227"/>
      <c r="R951" s="227"/>
      <c r="S951" s="227"/>
      <c r="T951" s="227"/>
      <c r="U951" s="227"/>
      <c r="V951" s="227"/>
      <c r="W951" s="227"/>
      <c r="X951" s="227"/>
      <c r="Y951" s="227"/>
      <c r="Z951" s="227"/>
      <c r="AA951" s="227"/>
      <c r="AB951" s="227"/>
      <c r="AC951" s="227"/>
      <c r="AD951" s="227"/>
      <c r="AE951" s="227"/>
    </row>
    <row r="952" hidden="1">
      <c r="A952" s="227"/>
      <c r="B952" s="227"/>
      <c r="C952" s="227"/>
      <c r="D952" s="227"/>
      <c r="E952" s="227"/>
      <c r="F952" s="227"/>
      <c r="G952" s="227"/>
      <c r="H952" s="227"/>
      <c r="I952" s="227"/>
      <c r="J952" s="227"/>
      <c r="K952" s="227"/>
      <c r="L952" s="227"/>
      <c r="M952" s="227"/>
      <c r="N952" s="227"/>
      <c r="O952" s="227"/>
      <c r="P952" s="227"/>
      <c r="Q952" s="227"/>
      <c r="R952" s="227"/>
      <c r="S952" s="227"/>
      <c r="T952" s="227"/>
      <c r="U952" s="227"/>
      <c r="V952" s="227"/>
      <c r="W952" s="227"/>
      <c r="X952" s="227"/>
      <c r="Y952" s="227"/>
      <c r="Z952" s="227"/>
      <c r="AA952" s="227"/>
      <c r="AB952" s="227"/>
      <c r="AC952" s="227"/>
      <c r="AD952" s="227"/>
      <c r="AE952" s="227"/>
    </row>
    <row r="953" hidden="1">
      <c r="A953" s="227"/>
      <c r="B953" s="227"/>
      <c r="C953" s="227"/>
      <c r="D953" s="227"/>
      <c r="E953" s="227"/>
      <c r="F953" s="227"/>
      <c r="G953" s="227"/>
      <c r="H953" s="227"/>
      <c r="I953" s="227"/>
      <c r="J953" s="227"/>
      <c r="K953" s="227"/>
      <c r="L953" s="227"/>
      <c r="M953" s="227"/>
      <c r="N953" s="227"/>
      <c r="O953" s="227"/>
      <c r="P953" s="227"/>
      <c r="Q953" s="227"/>
      <c r="R953" s="227"/>
      <c r="S953" s="227"/>
      <c r="T953" s="227"/>
      <c r="U953" s="227"/>
      <c r="V953" s="227"/>
      <c r="W953" s="227"/>
      <c r="X953" s="227"/>
      <c r="Y953" s="227"/>
      <c r="Z953" s="227"/>
      <c r="AA953" s="227"/>
      <c r="AB953" s="227"/>
      <c r="AC953" s="227"/>
      <c r="AD953" s="227"/>
      <c r="AE953" s="227"/>
    </row>
    <row r="954" hidden="1">
      <c r="A954" s="227"/>
      <c r="B954" s="227"/>
      <c r="C954" s="227"/>
      <c r="D954" s="227"/>
      <c r="E954" s="227"/>
      <c r="F954" s="227"/>
      <c r="G954" s="227"/>
      <c r="H954" s="227"/>
      <c r="I954" s="227"/>
      <c r="J954" s="227"/>
      <c r="K954" s="227"/>
      <c r="L954" s="227"/>
      <c r="M954" s="227"/>
      <c r="N954" s="227"/>
      <c r="O954" s="227"/>
      <c r="P954" s="227"/>
      <c r="Q954" s="227"/>
      <c r="R954" s="227"/>
      <c r="S954" s="227"/>
      <c r="T954" s="227"/>
      <c r="U954" s="227"/>
      <c r="V954" s="227"/>
      <c r="W954" s="227"/>
      <c r="X954" s="227"/>
      <c r="Y954" s="227"/>
      <c r="Z954" s="227"/>
      <c r="AA954" s="227"/>
      <c r="AB954" s="227"/>
      <c r="AC954" s="227"/>
      <c r="AD954" s="227"/>
      <c r="AE954" s="227"/>
    </row>
    <row r="955" hidden="1">
      <c r="A955" s="227"/>
      <c r="B955" s="227"/>
      <c r="C955" s="227"/>
      <c r="D955" s="227"/>
      <c r="E955" s="227"/>
      <c r="F955" s="227"/>
      <c r="G955" s="227"/>
      <c r="H955" s="227"/>
      <c r="I955" s="227"/>
      <c r="J955" s="227"/>
      <c r="K955" s="227"/>
      <c r="L955" s="227"/>
      <c r="M955" s="227"/>
      <c r="N955" s="227"/>
      <c r="O955" s="227"/>
      <c r="P955" s="227"/>
      <c r="Q955" s="227"/>
      <c r="R955" s="227"/>
      <c r="S955" s="227"/>
      <c r="T955" s="227"/>
      <c r="U955" s="227"/>
      <c r="V955" s="227"/>
      <c r="W955" s="227"/>
      <c r="X955" s="227"/>
      <c r="Y955" s="227"/>
      <c r="Z955" s="227"/>
      <c r="AA955" s="227"/>
      <c r="AB955" s="227"/>
      <c r="AC955" s="227"/>
      <c r="AD955" s="227"/>
      <c r="AE955" s="227"/>
    </row>
    <row r="956" hidden="1">
      <c r="A956" s="227"/>
      <c r="B956" s="227"/>
      <c r="C956" s="227"/>
      <c r="D956" s="227"/>
      <c r="E956" s="227"/>
      <c r="F956" s="227"/>
      <c r="G956" s="227"/>
      <c r="H956" s="227"/>
      <c r="I956" s="227"/>
      <c r="J956" s="227"/>
      <c r="K956" s="227"/>
      <c r="L956" s="227"/>
      <c r="M956" s="227"/>
      <c r="N956" s="227"/>
      <c r="O956" s="227"/>
      <c r="P956" s="227"/>
      <c r="Q956" s="227"/>
      <c r="R956" s="227"/>
      <c r="S956" s="227"/>
      <c r="T956" s="227"/>
      <c r="U956" s="227"/>
      <c r="V956" s="227"/>
      <c r="W956" s="227"/>
      <c r="X956" s="227"/>
      <c r="Y956" s="227"/>
      <c r="Z956" s="227"/>
      <c r="AA956" s="227"/>
      <c r="AB956" s="227"/>
      <c r="AC956" s="227"/>
      <c r="AD956" s="227"/>
      <c r="AE956" s="227"/>
    </row>
    <row r="957" hidden="1">
      <c r="A957" s="227"/>
      <c r="B957" s="227"/>
      <c r="C957" s="227"/>
      <c r="D957" s="227"/>
      <c r="E957" s="227"/>
      <c r="F957" s="227"/>
      <c r="G957" s="227"/>
      <c r="H957" s="227"/>
      <c r="I957" s="227"/>
      <c r="J957" s="227"/>
      <c r="K957" s="227"/>
      <c r="L957" s="227"/>
      <c r="M957" s="227"/>
      <c r="N957" s="227"/>
      <c r="O957" s="227"/>
      <c r="P957" s="227"/>
      <c r="Q957" s="227"/>
      <c r="R957" s="227"/>
      <c r="S957" s="227"/>
      <c r="T957" s="227"/>
      <c r="U957" s="227"/>
      <c r="V957" s="227"/>
      <c r="W957" s="227"/>
      <c r="X957" s="227"/>
      <c r="Y957" s="227"/>
      <c r="Z957" s="227"/>
      <c r="AA957" s="227"/>
      <c r="AB957" s="227"/>
      <c r="AC957" s="227"/>
      <c r="AD957" s="227"/>
      <c r="AE957" s="227"/>
    </row>
    <row r="958" hidden="1">
      <c r="A958" s="227"/>
      <c r="B958" s="227"/>
      <c r="C958" s="227"/>
      <c r="D958" s="227"/>
      <c r="E958" s="227"/>
      <c r="F958" s="227"/>
      <c r="G958" s="227"/>
      <c r="H958" s="227"/>
      <c r="I958" s="227"/>
      <c r="J958" s="227"/>
      <c r="K958" s="227"/>
      <c r="L958" s="227"/>
      <c r="M958" s="227"/>
      <c r="N958" s="227"/>
      <c r="O958" s="227"/>
      <c r="P958" s="227"/>
      <c r="Q958" s="227"/>
      <c r="R958" s="227"/>
      <c r="S958" s="227"/>
      <c r="T958" s="227"/>
      <c r="U958" s="227"/>
      <c r="V958" s="227"/>
      <c r="W958" s="227"/>
      <c r="X958" s="227"/>
      <c r="Y958" s="227"/>
      <c r="Z958" s="227"/>
      <c r="AA958" s="227"/>
      <c r="AB958" s="227"/>
      <c r="AC958" s="227"/>
      <c r="AD958" s="227"/>
      <c r="AE958" s="227"/>
    </row>
    <row r="959" hidden="1">
      <c r="A959" s="227"/>
      <c r="B959" s="227"/>
      <c r="C959" s="227"/>
      <c r="D959" s="227"/>
      <c r="E959" s="227"/>
      <c r="F959" s="227"/>
      <c r="G959" s="227"/>
      <c r="H959" s="227"/>
      <c r="I959" s="227"/>
      <c r="J959" s="227"/>
      <c r="K959" s="227"/>
      <c r="L959" s="227"/>
      <c r="M959" s="227"/>
      <c r="N959" s="227"/>
      <c r="O959" s="227"/>
      <c r="P959" s="227"/>
      <c r="Q959" s="227"/>
      <c r="R959" s="227"/>
      <c r="S959" s="227"/>
      <c r="T959" s="227"/>
      <c r="U959" s="227"/>
      <c r="V959" s="227"/>
      <c r="W959" s="227"/>
      <c r="X959" s="227"/>
      <c r="Y959" s="227"/>
      <c r="Z959" s="227"/>
      <c r="AA959" s="227"/>
      <c r="AB959" s="227"/>
      <c r="AC959" s="227"/>
      <c r="AD959" s="227"/>
      <c r="AE959" s="227"/>
    </row>
    <row r="960" hidden="1">
      <c r="A960" s="227"/>
      <c r="B960" s="227"/>
      <c r="C960" s="227"/>
      <c r="D960" s="227"/>
      <c r="E960" s="227"/>
      <c r="F960" s="227"/>
      <c r="G960" s="227"/>
      <c r="H960" s="227"/>
      <c r="I960" s="227"/>
      <c r="J960" s="227"/>
      <c r="K960" s="227"/>
      <c r="L960" s="227"/>
      <c r="M960" s="227"/>
      <c r="N960" s="227"/>
      <c r="O960" s="227"/>
      <c r="P960" s="227"/>
      <c r="Q960" s="227"/>
      <c r="R960" s="227"/>
      <c r="S960" s="227"/>
      <c r="T960" s="227"/>
      <c r="U960" s="227"/>
      <c r="V960" s="227"/>
      <c r="W960" s="227"/>
      <c r="X960" s="227"/>
      <c r="Y960" s="227"/>
      <c r="Z960" s="227"/>
      <c r="AA960" s="227"/>
      <c r="AB960" s="227"/>
      <c r="AC960" s="227"/>
      <c r="AD960" s="227"/>
      <c r="AE960" s="227"/>
    </row>
    <row r="961" hidden="1">
      <c r="A961" s="227"/>
      <c r="B961" s="227"/>
      <c r="C961" s="227"/>
      <c r="D961" s="227"/>
      <c r="E961" s="227"/>
      <c r="F961" s="227"/>
      <c r="G961" s="227"/>
      <c r="H961" s="227"/>
      <c r="I961" s="227"/>
      <c r="J961" s="227"/>
      <c r="K961" s="227"/>
      <c r="L961" s="227"/>
      <c r="M961" s="227"/>
      <c r="N961" s="227"/>
      <c r="O961" s="227"/>
      <c r="P961" s="227"/>
      <c r="Q961" s="227"/>
      <c r="R961" s="227"/>
      <c r="S961" s="227"/>
      <c r="T961" s="227"/>
      <c r="U961" s="227"/>
      <c r="V961" s="227"/>
      <c r="W961" s="227"/>
      <c r="X961" s="227"/>
      <c r="Y961" s="227"/>
      <c r="Z961" s="227"/>
      <c r="AA961" s="227"/>
      <c r="AB961" s="227"/>
      <c r="AC961" s="227"/>
      <c r="AD961" s="227"/>
      <c r="AE961" s="227"/>
    </row>
    <row r="962" hidden="1">
      <c r="A962" s="227"/>
      <c r="B962" s="227"/>
      <c r="C962" s="227"/>
      <c r="D962" s="227"/>
      <c r="E962" s="227"/>
      <c r="F962" s="227"/>
      <c r="G962" s="227"/>
      <c r="H962" s="227"/>
      <c r="I962" s="227"/>
      <c r="J962" s="227"/>
      <c r="K962" s="227"/>
      <c r="L962" s="227"/>
      <c r="M962" s="227"/>
      <c r="N962" s="227"/>
      <c r="O962" s="227"/>
      <c r="P962" s="227"/>
      <c r="Q962" s="227"/>
      <c r="R962" s="227"/>
      <c r="S962" s="227"/>
      <c r="T962" s="227"/>
      <c r="U962" s="227"/>
      <c r="V962" s="227"/>
      <c r="W962" s="227"/>
      <c r="X962" s="227"/>
      <c r="Y962" s="227"/>
      <c r="Z962" s="227"/>
      <c r="AA962" s="227"/>
      <c r="AB962" s="227"/>
      <c r="AC962" s="227"/>
      <c r="AD962" s="227"/>
      <c r="AE962" s="227"/>
    </row>
    <row r="963" hidden="1">
      <c r="A963" s="227"/>
      <c r="B963" s="227"/>
      <c r="C963" s="227"/>
      <c r="D963" s="227"/>
      <c r="E963" s="227"/>
      <c r="F963" s="227"/>
      <c r="G963" s="227"/>
      <c r="H963" s="227"/>
      <c r="I963" s="227"/>
      <c r="J963" s="227"/>
      <c r="K963" s="227"/>
      <c r="L963" s="227"/>
      <c r="M963" s="227"/>
      <c r="N963" s="227"/>
      <c r="O963" s="227"/>
      <c r="P963" s="227"/>
      <c r="Q963" s="227"/>
      <c r="R963" s="227"/>
      <c r="S963" s="227"/>
      <c r="T963" s="227"/>
      <c r="U963" s="227"/>
      <c r="V963" s="227"/>
      <c r="W963" s="227"/>
      <c r="X963" s="227"/>
      <c r="Y963" s="227"/>
      <c r="Z963" s="227"/>
      <c r="AA963" s="227"/>
      <c r="AB963" s="227"/>
      <c r="AC963" s="227"/>
      <c r="AD963" s="227"/>
      <c r="AE963" s="227"/>
    </row>
    <row r="964" hidden="1">
      <c r="A964" s="227"/>
      <c r="B964" s="227"/>
      <c r="C964" s="227"/>
      <c r="D964" s="227"/>
      <c r="E964" s="227"/>
      <c r="F964" s="227"/>
      <c r="G964" s="227"/>
      <c r="H964" s="227"/>
      <c r="I964" s="227"/>
      <c r="J964" s="227"/>
      <c r="K964" s="227"/>
      <c r="L964" s="227"/>
      <c r="M964" s="227"/>
      <c r="N964" s="227"/>
      <c r="O964" s="227"/>
      <c r="P964" s="227"/>
      <c r="Q964" s="227"/>
      <c r="R964" s="227"/>
      <c r="S964" s="227"/>
      <c r="T964" s="227"/>
      <c r="U964" s="227"/>
      <c r="V964" s="227"/>
      <c r="W964" s="227"/>
      <c r="X964" s="227"/>
      <c r="Y964" s="227"/>
      <c r="Z964" s="227"/>
      <c r="AA964" s="227"/>
      <c r="AB964" s="227"/>
      <c r="AC964" s="227"/>
      <c r="AD964" s="227"/>
      <c r="AE964" s="227"/>
    </row>
    <row r="965" hidden="1">
      <c r="A965" s="227"/>
      <c r="B965" s="227"/>
      <c r="C965" s="227"/>
      <c r="D965" s="227"/>
      <c r="E965" s="227"/>
      <c r="F965" s="227"/>
      <c r="G965" s="227"/>
      <c r="H965" s="227"/>
      <c r="I965" s="227"/>
      <c r="J965" s="227"/>
      <c r="K965" s="227"/>
      <c r="L965" s="227"/>
      <c r="M965" s="227"/>
      <c r="N965" s="227"/>
      <c r="O965" s="227"/>
      <c r="P965" s="227"/>
      <c r="Q965" s="227"/>
      <c r="R965" s="227"/>
      <c r="S965" s="227"/>
      <c r="T965" s="227"/>
      <c r="U965" s="227"/>
      <c r="V965" s="227"/>
      <c r="W965" s="227"/>
      <c r="X965" s="227"/>
      <c r="Y965" s="227"/>
      <c r="Z965" s="227"/>
      <c r="AA965" s="227"/>
      <c r="AB965" s="227"/>
      <c r="AC965" s="227"/>
      <c r="AD965" s="227"/>
      <c r="AE965" s="227"/>
    </row>
    <row r="966" hidden="1">
      <c r="A966" s="227"/>
      <c r="B966" s="227"/>
      <c r="C966" s="227"/>
      <c r="D966" s="227"/>
      <c r="E966" s="227"/>
      <c r="F966" s="227"/>
      <c r="G966" s="227"/>
      <c r="H966" s="227"/>
      <c r="I966" s="227"/>
      <c r="J966" s="227"/>
      <c r="K966" s="227"/>
      <c r="L966" s="227"/>
      <c r="M966" s="227"/>
      <c r="N966" s="227"/>
      <c r="O966" s="227"/>
      <c r="P966" s="227"/>
      <c r="Q966" s="227"/>
      <c r="R966" s="227"/>
      <c r="S966" s="227"/>
      <c r="T966" s="227"/>
      <c r="U966" s="227"/>
      <c r="V966" s="227"/>
      <c r="W966" s="227"/>
      <c r="X966" s="227"/>
      <c r="Y966" s="227"/>
      <c r="Z966" s="227"/>
      <c r="AA966" s="227"/>
      <c r="AB966" s="227"/>
      <c r="AC966" s="227"/>
      <c r="AD966" s="227"/>
      <c r="AE966" s="227"/>
    </row>
    <row r="967" hidden="1">
      <c r="A967" s="227"/>
      <c r="B967" s="227"/>
      <c r="C967" s="227"/>
      <c r="D967" s="227"/>
      <c r="E967" s="227"/>
      <c r="F967" s="227"/>
      <c r="G967" s="227"/>
      <c r="H967" s="227"/>
      <c r="I967" s="227"/>
      <c r="J967" s="227"/>
      <c r="K967" s="227"/>
      <c r="L967" s="227"/>
      <c r="M967" s="227"/>
      <c r="N967" s="227"/>
      <c r="O967" s="227"/>
      <c r="P967" s="227"/>
      <c r="Q967" s="227"/>
      <c r="R967" s="227"/>
      <c r="S967" s="227"/>
      <c r="T967" s="227"/>
      <c r="U967" s="227"/>
      <c r="V967" s="227"/>
      <c r="W967" s="227"/>
      <c r="X967" s="227"/>
      <c r="Y967" s="227"/>
      <c r="Z967" s="227"/>
      <c r="AA967" s="227"/>
      <c r="AB967" s="227"/>
      <c r="AC967" s="227"/>
      <c r="AD967" s="227"/>
      <c r="AE967" s="227"/>
    </row>
    <row r="968" hidden="1">
      <c r="A968" s="227"/>
      <c r="B968" s="227"/>
      <c r="C968" s="227"/>
      <c r="D968" s="227"/>
      <c r="E968" s="227"/>
      <c r="F968" s="227"/>
      <c r="G968" s="227"/>
      <c r="H968" s="227"/>
      <c r="I968" s="227"/>
      <c r="J968" s="227"/>
      <c r="K968" s="227"/>
      <c r="L968" s="227"/>
      <c r="M968" s="227"/>
      <c r="N968" s="227"/>
      <c r="O968" s="227"/>
      <c r="P968" s="227"/>
      <c r="Q968" s="227"/>
      <c r="R968" s="227"/>
      <c r="S968" s="227"/>
      <c r="T968" s="227"/>
      <c r="U968" s="227"/>
      <c r="V968" s="227"/>
      <c r="W968" s="227"/>
      <c r="X968" s="227"/>
      <c r="Y968" s="227"/>
      <c r="Z968" s="227"/>
      <c r="AA968" s="227"/>
      <c r="AB968" s="227"/>
      <c r="AC968" s="227"/>
      <c r="AD968" s="227"/>
      <c r="AE968" s="227"/>
    </row>
    <row r="969" hidden="1">
      <c r="A969" s="227"/>
      <c r="B969" s="227"/>
      <c r="C969" s="227"/>
      <c r="D969" s="227"/>
      <c r="E969" s="227"/>
      <c r="F969" s="227"/>
      <c r="G969" s="227"/>
      <c r="H969" s="227"/>
      <c r="I969" s="227"/>
      <c r="J969" s="227"/>
      <c r="K969" s="227"/>
      <c r="L969" s="227"/>
      <c r="M969" s="227"/>
      <c r="N969" s="227"/>
      <c r="O969" s="227"/>
      <c r="P969" s="227"/>
      <c r="Q969" s="227"/>
      <c r="R969" s="227"/>
      <c r="S969" s="227"/>
      <c r="T969" s="227"/>
      <c r="U969" s="227"/>
      <c r="V969" s="227"/>
      <c r="W969" s="227"/>
      <c r="X969" s="227"/>
      <c r="Y969" s="227"/>
      <c r="Z969" s="227"/>
      <c r="AA969" s="227"/>
      <c r="AB969" s="227"/>
      <c r="AC969" s="227"/>
      <c r="AD969" s="227"/>
      <c r="AE969" s="227"/>
    </row>
    <row r="970" hidden="1">
      <c r="A970" s="227"/>
      <c r="B970" s="227"/>
      <c r="C970" s="227"/>
      <c r="D970" s="227"/>
      <c r="E970" s="227"/>
      <c r="F970" s="227"/>
      <c r="G970" s="227"/>
      <c r="H970" s="227"/>
      <c r="I970" s="227"/>
      <c r="J970" s="227"/>
      <c r="K970" s="227"/>
      <c r="L970" s="227"/>
      <c r="M970" s="227"/>
      <c r="N970" s="227"/>
      <c r="O970" s="227"/>
      <c r="P970" s="227"/>
      <c r="Q970" s="227"/>
      <c r="R970" s="227"/>
      <c r="S970" s="227"/>
      <c r="T970" s="227"/>
      <c r="U970" s="227"/>
      <c r="V970" s="227"/>
      <c r="W970" s="227"/>
      <c r="X970" s="227"/>
      <c r="Y970" s="227"/>
      <c r="Z970" s="227"/>
      <c r="AA970" s="227"/>
      <c r="AB970" s="227"/>
      <c r="AC970" s="227"/>
      <c r="AD970" s="227"/>
      <c r="AE970" s="227"/>
    </row>
    <row r="971" hidden="1">
      <c r="A971" s="227"/>
      <c r="B971" s="227"/>
      <c r="C971" s="227"/>
      <c r="D971" s="227"/>
      <c r="E971" s="227"/>
      <c r="F971" s="227"/>
      <c r="G971" s="227"/>
      <c r="H971" s="227"/>
      <c r="I971" s="227"/>
      <c r="J971" s="227"/>
      <c r="K971" s="227"/>
      <c r="L971" s="227"/>
      <c r="M971" s="227"/>
      <c r="N971" s="227"/>
      <c r="O971" s="227"/>
      <c r="P971" s="227"/>
      <c r="Q971" s="227"/>
      <c r="R971" s="227"/>
      <c r="S971" s="227"/>
      <c r="T971" s="227"/>
      <c r="U971" s="227"/>
      <c r="V971" s="227"/>
      <c r="W971" s="227"/>
      <c r="X971" s="227"/>
      <c r="Y971" s="227"/>
      <c r="Z971" s="227"/>
      <c r="AA971" s="227"/>
      <c r="AB971" s="227"/>
      <c r="AC971" s="227"/>
      <c r="AD971" s="227"/>
      <c r="AE971" s="227"/>
    </row>
    <row r="972" hidden="1">
      <c r="A972" s="227"/>
      <c r="B972" s="227"/>
      <c r="C972" s="227"/>
      <c r="D972" s="227"/>
      <c r="E972" s="227"/>
      <c r="F972" s="227"/>
      <c r="G972" s="227"/>
      <c r="H972" s="227"/>
      <c r="I972" s="227"/>
      <c r="J972" s="227"/>
      <c r="K972" s="227"/>
      <c r="L972" s="227"/>
      <c r="M972" s="227"/>
      <c r="N972" s="227"/>
      <c r="O972" s="227"/>
      <c r="P972" s="227"/>
      <c r="Q972" s="227"/>
      <c r="R972" s="227"/>
      <c r="S972" s="227"/>
      <c r="T972" s="227"/>
      <c r="U972" s="227"/>
      <c r="V972" s="227"/>
      <c r="W972" s="227"/>
      <c r="X972" s="227"/>
      <c r="Y972" s="227"/>
      <c r="Z972" s="227"/>
      <c r="AA972" s="227"/>
      <c r="AB972" s="227"/>
      <c r="AC972" s="227"/>
      <c r="AD972" s="227"/>
      <c r="AE972" s="227"/>
    </row>
    <row r="973" hidden="1">
      <c r="A973" s="227"/>
      <c r="B973" s="227"/>
      <c r="C973" s="227"/>
      <c r="D973" s="227"/>
      <c r="E973" s="227"/>
      <c r="F973" s="227"/>
      <c r="G973" s="227"/>
      <c r="H973" s="227"/>
      <c r="I973" s="227"/>
      <c r="J973" s="227"/>
      <c r="K973" s="227"/>
      <c r="L973" s="227"/>
      <c r="M973" s="227"/>
      <c r="N973" s="227"/>
      <c r="O973" s="227"/>
      <c r="P973" s="227"/>
      <c r="Q973" s="227"/>
      <c r="R973" s="227"/>
      <c r="S973" s="227"/>
      <c r="T973" s="227"/>
      <c r="U973" s="227"/>
      <c r="V973" s="227"/>
      <c r="W973" s="227"/>
      <c r="X973" s="227"/>
      <c r="Y973" s="227"/>
      <c r="Z973" s="227"/>
      <c r="AA973" s="227"/>
      <c r="AB973" s="227"/>
      <c r="AC973" s="227"/>
      <c r="AD973" s="227"/>
      <c r="AE973" s="227"/>
    </row>
    <row r="974" hidden="1">
      <c r="A974" s="227"/>
      <c r="B974" s="227"/>
      <c r="C974" s="227"/>
      <c r="D974" s="227"/>
      <c r="E974" s="227"/>
      <c r="F974" s="227"/>
      <c r="G974" s="227"/>
      <c r="H974" s="227"/>
      <c r="I974" s="227"/>
      <c r="J974" s="227"/>
      <c r="K974" s="227"/>
      <c r="L974" s="227"/>
      <c r="M974" s="227"/>
      <c r="N974" s="227"/>
      <c r="O974" s="227"/>
      <c r="P974" s="227"/>
      <c r="Q974" s="227"/>
      <c r="R974" s="227"/>
      <c r="S974" s="227"/>
      <c r="T974" s="227"/>
      <c r="U974" s="227"/>
      <c r="V974" s="227"/>
      <c r="W974" s="227"/>
      <c r="X974" s="227"/>
      <c r="Y974" s="227"/>
      <c r="Z974" s="227"/>
      <c r="AA974" s="227"/>
      <c r="AB974" s="227"/>
      <c r="AC974" s="227"/>
      <c r="AD974" s="227"/>
      <c r="AE974" s="227"/>
    </row>
    <row r="975" hidden="1">
      <c r="A975" s="227"/>
      <c r="B975" s="227"/>
      <c r="C975" s="227"/>
      <c r="D975" s="227"/>
      <c r="E975" s="227"/>
      <c r="F975" s="227"/>
      <c r="G975" s="227"/>
      <c r="H975" s="227"/>
      <c r="I975" s="227"/>
      <c r="J975" s="227"/>
      <c r="K975" s="227"/>
      <c r="L975" s="227"/>
      <c r="M975" s="227"/>
      <c r="N975" s="227"/>
      <c r="O975" s="227"/>
      <c r="P975" s="227"/>
      <c r="Q975" s="227"/>
      <c r="R975" s="227"/>
      <c r="S975" s="227"/>
      <c r="T975" s="227"/>
      <c r="U975" s="227"/>
      <c r="V975" s="227"/>
      <c r="W975" s="227"/>
      <c r="X975" s="227"/>
      <c r="Y975" s="227"/>
      <c r="Z975" s="227"/>
      <c r="AA975" s="227"/>
      <c r="AB975" s="227"/>
      <c r="AC975" s="227"/>
      <c r="AD975" s="227"/>
      <c r="AE975" s="227"/>
    </row>
    <row r="976" hidden="1">
      <c r="A976" s="227"/>
      <c r="B976" s="227"/>
      <c r="C976" s="227"/>
      <c r="D976" s="227"/>
      <c r="E976" s="227"/>
      <c r="F976" s="227"/>
      <c r="G976" s="227"/>
      <c r="H976" s="227"/>
      <c r="I976" s="227"/>
      <c r="J976" s="227"/>
      <c r="K976" s="227"/>
      <c r="L976" s="227"/>
      <c r="M976" s="227"/>
      <c r="N976" s="227"/>
      <c r="O976" s="227"/>
      <c r="P976" s="227"/>
      <c r="Q976" s="227"/>
      <c r="R976" s="227"/>
      <c r="S976" s="227"/>
      <c r="T976" s="227"/>
      <c r="U976" s="227"/>
      <c r="V976" s="227"/>
      <c r="W976" s="227"/>
      <c r="X976" s="227"/>
      <c r="Y976" s="227"/>
      <c r="Z976" s="227"/>
      <c r="AA976" s="227"/>
      <c r="AB976" s="227"/>
      <c r="AC976" s="227"/>
      <c r="AD976" s="227"/>
      <c r="AE976" s="227"/>
    </row>
    <row r="977" hidden="1">
      <c r="A977" s="227"/>
      <c r="B977" s="227"/>
      <c r="C977" s="227"/>
      <c r="D977" s="227"/>
      <c r="E977" s="227"/>
      <c r="F977" s="227"/>
      <c r="G977" s="227"/>
      <c r="H977" s="227"/>
      <c r="I977" s="227"/>
      <c r="J977" s="227"/>
      <c r="K977" s="227"/>
      <c r="L977" s="227"/>
      <c r="M977" s="227"/>
      <c r="N977" s="227"/>
      <c r="O977" s="227"/>
      <c r="P977" s="227"/>
      <c r="Q977" s="227"/>
      <c r="R977" s="227"/>
      <c r="S977" s="227"/>
      <c r="T977" s="227"/>
      <c r="U977" s="227"/>
      <c r="V977" s="227"/>
      <c r="W977" s="227"/>
      <c r="X977" s="227"/>
      <c r="Y977" s="227"/>
      <c r="Z977" s="227"/>
      <c r="AA977" s="227"/>
      <c r="AB977" s="227"/>
      <c r="AC977" s="227"/>
      <c r="AD977" s="227"/>
      <c r="AE977" s="227"/>
    </row>
    <row r="978" hidden="1">
      <c r="A978" s="227"/>
      <c r="B978" s="227"/>
      <c r="C978" s="227"/>
      <c r="D978" s="227"/>
      <c r="E978" s="227"/>
      <c r="F978" s="227"/>
      <c r="G978" s="227"/>
      <c r="H978" s="227"/>
      <c r="I978" s="227"/>
      <c r="J978" s="227"/>
      <c r="K978" s="227"/>
      <c r="L978" s="227"/>
      <c r="M978" s="227"/>
      <c r="N978" s="227"/>
      <c r="O978" s="227"/>
      <c r="P978" s="227"/>
      <c r="Q978" s="227"/>
      <c r="R978" s="227"/>
      <c r="S978" s="227"/>
      <c r="T978" s="227"/>
      <c r="U978" s="227"/>
      <c r="V978" s="227"/>
      <c r="W978" s="227"/>
      <c r="X978" s="227"/>
      <c r="Y978" s="227"/>
      <c r="Z978" s="227"/>
      <c r="AA978" s="227"/>
      <c r="AB978" s="227"/>
      <c r="AC978" s="227"/>
      <c r="AD978" s="227"/>
      <c r="AE978" s="227"/>
    </row>
    <row r="979" hidden="1">
      <c r="A979" s="227"/>
      <c r="B979" s="227"/>
      <c r="C979" s="227"/>
      <c r="D979" s="227"/>
      <c r="E979" s="227"/>
      <c r="F979" s="227"/>
      <c r="G979" s="227"/>
      <c r="H979" s="227"/>
      <c r="I979" s="227"/>
      <c r="J979" s="227"/>
      <c r="K979" s="227"/>
      <c r="L979" s="227"/>
      <c r="M979" s="227"/>
      <c r="N979" s="227"/>
      <c r="O979" s="227"/>
      <c r="P979" s="227"/>
      <c r="Q979" s="227"/>
      <c r="R979" s="227"/>
      <c r="S979" s="227"/>
      <c r="T979" s="227"/>
      <c r="U979" s="227"/>
      <c r="V979" s="227"/>
      <c r="W979" s="227"/>
      <c r="X979" s="227"/>
      <c r="Y979" s="227"/>
      <c r="Z979" s="227"/>
      <c r="AA979" s="227"/>
      <c r="AB979" s="227"/>
      <c r="AC979" s="227"/>
      <c r="AD979" s="227"/>
      <c r="AE979" s="227"/>
    </row>
    <row r="980" hidden="1">
      <c r="A980" s="227"/>
      <c r="B980" s="227"/>
      <c r="C980" s="227"/>
      <c r="D980" s="227"/>
      <c r="E980" s="227"/>
      <c r="F980" s="227"/>
      <c r="G980" s="227"/>
      <c r="H980" s="227"/>
      <c r="I980" s="227"/>
      <c r="J980" s="227"/>
      <c r="K980" s="227"/>
      <c r="L980" s="227"/>
      <c r="M980" s="227"/>
      <c r="N980" s="227"/>
      <c r="O980" s="227"/>
      <c r="P980" s="227"/>
      <c r="Q980" s="227"/>
      <c r="R980" s="227"/>
      <c r="S980" s="227"/>
      <c r="T980" s="227"/>
      <c r="U980" s="227"/>
      <c r="V980" s="227"/>
      <c r="W980" s="227"/>
      <c r="X980" s="227"/>
      <c r="Y980" s="227"/>
      <c r="Z980" s="227"/>
      <c r="AA980" s="227"/>
      <c r="AB980" s="227"/>
      <c r="AC980" s="227"/>
      <c r="AD980" s="227"/>
      <c r="AE980" s="227"/>
    </row>
    <row r="981" hidden="1">
      <c r="A981" s="227"/>
      <c r="B981" s="227"/>
      <c r="C981" s="227"/>
      <c r="D981" s="227"/>
      <c r="E981" s="227"/>
      <c r="F981" s="227"/>
      <c r="G981" s="227"/>
      <c r="H981" s="227"/>
      <c r="I981" s="227"/>
      <c r="J981" s="227"/>
      <c r="K981" s="227"/>
      <c r="L981" s="227"/>
      <c r="M981" s="227"/>
      <c r="N981" s="227"/>
      <c r="O981" s="227"/>
      <c r="P981" s="227"/>
      <c r="Q981" s="227"/>
      <c r="R981" s="227"/>
      <c r="S981" s="227"/>
      <c r="T981" s="227"/>
      <c r="U981" s="227"/>
      <c r="V981" s="227"/>
      <c r="W981" s="227"/>
      <c r="X981" s="227"/>
      <c r="Y981" s="227"/>
      <c r="Z981" s="227"/>
      <c r="AA981" s="227"/>
      <c r="AB981" s="227"/>
      <c r="AC981" s="227"/>
      <c r="AD981" s="227"/>
      <c r="AE981" s="227"/>
    </row>
    <row r="982" hidden="1">
      <c r="A982" s="227"/>
      <c r="B982" s="227"/>
      <c r="C982" s="227"/>
      <c r="D982" s="227"/>
      <c r="E982" s="227"/>
      <c r="F982" s="227"/>
      <c r="G982" s="227"/>
      <c r="H982" s="227"/>
      <c r="I982" s="227"/>
      <c r="J982" s="227"/>
      <c r="K982" s="227"/>
      <c r="L982" s="227"/>
      <c r="M982" s="227"/>
      <c r="N982" s="227"/>
      <c r="O982" s="227"/>
      <c r="P982" s="227"/>
      <c r="Q982" s="227"/>
      <c r="R982" s="227"/>
      <c r="S982" s="227"/>
      <c r="T982" s="227"/>
      <c r="U982" s="227"/>
      <c r="V982" s="227"/>
      <c r="W982" s="227"/>
      <c r="X982" s="227"/>
      <c r="Y982" s="227"/>
      <c r="Z982" s="227"/>
      <c r="AA982" s="227"/>
      <c r="AB982" s="227"/>
      <c r="AC982" s="227"/>
      <c r="AD982" s="227"/>
      <c r="AE982" s="227"/>
    </row>
    <row r="983" hidden="1">
      <c r="A983" s="227"/>
      <c r="B983" s="227"/>
      <c r="C983" s="227"/>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row>
    <row r="984" hidden="1">
      <c r="A984" s="227"/>
      <c r="B984" s="227"/>
      <c r="C984" s="227"/>
      <c r="D984" s="227"/>
      <c r="E984" s="227"/>
      <c r="F984" s="227"/>
      <c r="G984" s="227"/>
      <c r="H984" s="227"/>
      <c r="I984" s="227"/>
      <c r="J984" s="227"/>
      <c r="K984" s="227"/>
      <c r="L984" s="227"/>
      <c r="M984" s="227"/>
      <c r="N984" s="227"/>
      <c r="O984" s="227"/>
      <c r="P984" s="227"/>
      <c r="Q984" s="227"/>
      <c r="R984" s="227"/>
      <c r="S984" s="227"/>
      <c r="T984" s="227"/>
      <c r="U984" s="227"/>
      <c r="V984" s="227"/>
      <c r="W984" s="227"/>
      <c r="X984" s="227"/>
      <c r="Y984" s="227"/>
      <c r="Z984" s="227"/>
      <c r="AA984" s="227"/>
      <c r="AB984" s="227"/>
      <c r="AC984" s="227"/>
      <c r="AD984" s="227"/>
      <c r="AE984" s="227"/>
    </row>
    <row r="985" hidden="1">
      <c r="A985" s="227"/>
      <c r="B985" s="227"/>
      <c r="C985" s="227"/>
      <c r="D985" s="227"/>
      <c r="E985" s="227"/>
      <c r="F985" s="227"/>
      <c r="G985" s="227"/>
      <c r="H985" s="227"/>
      <c r="I985" s="227"/>
      <c r="J985" s="227"/>
      <c r="K985" s="227"/>
      <c r="L985" s="227"/>
      <c r="M985" s="227"/>
      <c r="N985" s="227"/>
      <c r="O985" s="227"/>
      <c r="P985" s="227"/>
      <c r="Q985" s="227"/>
      <c r="R985" s="227"/>
      <c r="S985" s="227"/>
      <c r="T985" s="227"/>
      <c r="U985" s="227"/>
      <c r="V985" s="227"/>
      <c r="W985" s="227"/>
      <c r="X985" s="227"/>
      <c r="Y985" s="227"/>
      <c r="Z985" s="227"/>
      <c r="AA985" s="227"/>
      <c r="AB985" s="227"/>
      <c r="AC985" s="227"/>
      <c r="AD985" s="227"/>
      <c r="AE985" s="227"/>
    </row>
    <row r="986" hidden="1">
      <c r="A986" s="227"/>
      <c r="B986" s="227"/>
      <c r="C986" s="227"/>
      <c r="D986" s="227"/>
      <c r="E986" s="227"/>
      <c r="F986" s="227"/>
      <c r="G986" s="227"/>
      <c r="H986" s="227"/>
      <c r="I986" s="227"/>
      <c r="J986" s="227"/>
      <c r="K986" s="227"/>
      <c r="L986" s="227"/>
      <c r="M986" s="227"/>
      <c r="N986" s="227"/>
      <c r="O986" s="227"/>
      <c r="P986" s="227"/>
      <c r="Q986" s="227"/>
      <c r="R986" s="227"/>
      <c r="S986" s="227"/>
      <c r="T986" s="227"/>
      <c r="U986" s="227"/>
      <c r="V986" s="227"/>
      <c r="W986" s="227"/>
      <c r="X986" s="227"/>
      <c r="Y986" s="227"/>
      <c r="Z986" s="227"/>
      <c r="AA986" s="227"/>
      <c r="AB986" s="227"/>
      <c r="AC986" s="227"/>
      <c r="AD986" s="227"/>
      <c r="AE986" s="227"/>
    </row>
    <row r="987" hidden="1">
      <c r="A987" s="227"/>
      <c r="B987" s="227"/>
      <c r="C987" s="227"/>
      <c r="D987" s="227"/>
      <c r="E987" s="227"/>
      <c r="F987" s="227"/>
      <c r="G987" s="227"/>
      <c r="H987" s="227"/>
      <c r="I987" s="227"/>
      <c r="J987" s="227"/>
      <c r="K987" s="227"/>
      <c r="L987" s="227"/>
      <c r="M987" s="227"/>
      <c r="N987" s="227"/>
      <c r="O987" s="227"/>
      <c r="P987" s="227"/>
      <c r="Q987" s="227"/>
      <c r="R987" s="227"/>
      <c r="S987" s="227"/>
      <c r="T987" s="227"/>
      <c r="U987" s="227"/>
      <c r="V987" s="227"/>
      <c r="W987" s="227"/>
      <c r="X987" s="227"/>
      <c r="Y987" s="227"/>
      <c r="Z987" s="227"/>
      <c r="AA987" s="227"/>
      <c r="AB987" s="227"/>
      <c r="AC987" s="227"/>
      <c r="AD987" s="227"/>
      <c r="AE987" s="227"/>
    </row>
    <row r="988" hidden="1">
      <c r="A988" s="227"/>
      <c r="B988" s="227"/>
      <c r="C988" s="227"/>
      <c r="D988" s="227"/>
      <c r="E988" s="227"/>
      <c r="F988" s="227"/>
      <c r="G988" s="227"/>
      <c r="H988" s="227"/>
      <c r="I988" s="227"/>
      <c r="J988" s="227"/>
      <c r="K988" s="227"/>
      <c r="L988" s="227"/>
      <c r="M988" s="227"/>
      <c r="N988" s="227"/>
      <c r="O988" s="227"/>
      <c r="P988" s="227"/>
      <c r="Q988" s="227"/>
      <c r="R988" s="227"/>
      <c r="S988" s="227"/>
      <c r="T988" s="227"/>
      <c r="U988" s="227"/>
      <c r="V988" s="227"/>
      <c r="W988" s="227"/>
      <c r="X988" s="227"/>
      <c r="Y988" s="227"/>
      <c r="Z988" s="227"/>
      <c r="AA988" s="227"/>
      <c r="AB988" s="227"/>
      <c r="AC988" s="227"/>
      <c r="AD988" s="227"/>
      <c r="AE988" s="227"/>
    </row>
    <row r="989" hidden="1">
      <c r="A989" s="227"/>
      <c r="B989" s="227"/>
      <c r="C989" s="227"/>
      <c r="D989" s="227"/>
      <c r="E989" s="227"/>
      <c r="F989" s="227"/>
      <c r="G989" s="227"/>
      <c r="H989" s="227"/>
      <c r="I989" s="227"/>
      <c r="J989" s="227"/>
      <c r="K989" s="227"/>
      <c r="L989" s="227"/>
      <c r="M989" s="227"/>
      <c r="N989" s="227"/>
      <c r="O989" s="227"/>
      <c r="P989" s="227"/>
      <c r="Q989" s="227"/>
      <c r="R989" s="227"/>
      <c r="S989" s="227"/>
      <c r="T989" s="227"/>
      <c r="U989" s="227"/>
      <c r="V989" s="227"/>
      <c r="W989" s="227"/>
      <c r="X989" s="227"/>
      <c r="Y989" s="227"/>
      <c r="Z989" s="227"/>
      <c r="AA989" s="227"/>
      <c r="AB989" s="227"/>
      <c r="AC989" s="227"/>
      <c r="AD989" s="227"/>
      <c r="AE989" s="227"/>
    </row>
    <row r="990" hidden="1">
      <c r="A990" s="227"/>
      <c r="B990" s="227"/>
      <c r="C990" s="227"/>
      <c r="D990" s="227"/>
      <c r="E990" s="227"/>
      <c r="F990" s="227"/>
      <c r="G990" s="227"/>
      <c r="H990" s="227"/>
      <c r="I990" s="227"/>
      <c r="J990" s="227"/>
      <c r="K990" s="227"/>
      <c r="L990" s="227"/>
      <c r="M990" s="227"/>
      <c r="N990" s="227"/>
      <c r="O990" s="227"/>
      <c r="P990" s="227"/>
      <c r="Q990" s="227"/>
      <c r="R990" s="227"/>
      <c r="S990" s="227"/>
      <c r="T990" s="227"/>
      <c r="U990" s="227"/>
      <c r="V990" s="227"/>
      <c r="W990" s="227"/>
      <c r="X990" s="227"/>
      <c r="Y990" s="227"/>
      <c r="Z990" s="227"/>
      <c r="AA990" s="227"/>
      <c r="AB990" s="227"/>
      <c r="AC990" s="227"/>
      <c r="AD990" s="227"/>
      <c r="AE990" s="227"/>
    </row>
    <row r="991" hidden="1">
      <c r="A991" s="227"/>
      <c r="B991" s="227"/>
      <c r="C991" s="227"/>
      <c r="D991" s="227"/>
      <c r="E991" s="227"/>
      <c r="F991" s="227"/>
      <c r="G991" s="227"/>
      <c r="H991" s="227"/>
      <c r="I991" s="227"/>
      <c r="J991" s="227"/>
      <c r="K991" s="227"/>
      <c r="L991" s="227"/>
      <c r="M991" s="227"/>
      <c r="N991" s="227"/>
      <c r="O991" s="227"/>
      <c r="P991" s="227"/>
      <c r="Q991" s="227"/>
      <c r="R991" s="227"/>
      <c r="S991" s="227"/>
      <c r="T991" s="227"/>
      <c r="U991" s="227"/>
      <c r="V991" s="227"/>
      <c r="W991" s="227"/>
      <c r="X991" s="227"/>
      <c r="Y991" s="227"/>
      <c r="Z991" s="227"/>
      <c r="AA991" s="227"/>
      <c r="AB991" s="227"/>
      <c r="AC991" s="227"/>
      <c r="AD991" s="227"/>
      <c r="AE991" s="227"/>
    </row>
    <row r="992" hidden="1">
      <c r="A992" s="227"/>
      <c r="B992" s="227"/>
      <c r="C992" s="227"/>
      <c r="D992" s="227"/>
      <c r="E992" s="227"/>
      <c r="F992" s="227"/>
      <c r="G992" s="227"/>
      <c r="H992" s="227"/>
      <c r="I992" s="227"/>
      <c r="J992" s="227"/>
      <c r="K992" s="227"/>
      <c r="L992" s="227"/>
      <c r="M992" s="227"/>
      <c r="N992" s="227"/>
      <c r="O992" s="227"/>
      <c r="P992" s="227"/>
      <c r="Q992" s="227"/>
      <c r="R992" s="227"/>
      <c r="S992" s="227"/>
      <c r="T992" s="227"/>
      <c r="U992" s="227"/>
      <c r="V992" s="227"/>
      <c r="W992" s="227"/>
      <c r="X992" s="227"/>
      <c r="Y992" s="227"/>
      <c r="Z992" s="227"/>
      <c r="AA992" s="227"/>
      <c r="AB992" s="227"/>
      <c r="AC992" s="227"/>
      <c r="AD992" s="227"/>
      <c r="AE992" s="227"/>
    </row>
    <row r="993" hidden="1">
      <c r="A993" s="227"/>
      <c r="B993" s="227"/>
      <c r="C993" s="227"/>
      <c r="D993" s="227"/>
      <c r="E993" s="227"/>
      <c r="F993" s="227"/>
      <c r="G993" s="227"/>
      <c r="H993" s="227"/>
      <c r="I993" s="227"/>
      <c r="J993" s="227"/>
      <c r="K993" s="227"/>
      <c r="L993" s="227"/>
      <c r="M993" s="227"/>
      <c r="N993" s="227"/>
      <c r="O993" s="227"/>
      <c r="P993" s="227"/>
      <c r="Q993" s="227"/>
      <c r="R993" s="227"/>
      <c r="S993" s="227"/>
      <c r="T993" s="227"/>
      <c r="U993" s="227"/>
      <c r="V993" s="227"/>
      <c r="W993" s="227"/>
      <c r="X993" s="227"/>
      <c r="Y993" s="227"/>
      <c r="Z993" s="227"/>
      <c r="AA993" s="227"/>
      <c r="AB993" s="227"/>
      <c r="AC993" s="227"/>
      <c r="AD993" s="227"/>
      <c r="AE993" s="227"/>
    </row>
    <row r="994" hidden="1">
      <c r="A994" s="227"/>
      <c r="B994" s="227"/>
      <c r="C994" s="227"/>
      <c r="D994" s="227"/>
      <c r="E994" s="227"/>
      <c r="F994" s="227"/>
      <c r="G994" s="227"/>
      <c r="H994" s="227"/>
      <c r="I994" s="227"/>
      <c r="J994" s="227"/>
      <c r="K994" s="227"/>
      <c r="L994" s="227"/>
      <c r="M994" s="227"/>
      <c r="N994" s="227"/>
      <c r="O994" s="227"/>
      <c r="P994" s="227"/>
      <c r="Q994" s="227"/>
      <c r="R994" s="227"/>
      <c r="S994" s="227"/>
      <c r="T994" s="227"/>
      <c r="U994" s="227"/>
      <c r="V994" s="227"/>
      <c r="W994" s="227"/>
      <c r="X994" s="227"/>
      <c r="Y994" s="227"/>
      <c r="Z994" s="227"/>
      <c r="AA994" s="227"/>
      <c r="AB994" s="227"/>
      <c r="AC994" s="227"/>
      <c r="AD994" s="227"/>
      <c r="AE994" s="227"/>
    </row>
    <row r="995" hidden="1">
      <c r="A995" s="227"/>
      <c r="B995" s="227"/>
      <c r="C995" s="227"/>
      <c r="D995" s="227"/>
      <c r="E995" s="227"/>
      <c r="F995" s="227"/>
      <c r="G995" s="227"/>
      <c r="H995" s="227"/>
      <c r="I995" s="227"/>
      <c r="J995" s="227"/>
      <c r="K995" s="227"/>
      <c r="L995" s="227"/>
      <c r="M995" s="227"/>
      <c r="N995" s="227"/>
      <c r="O995" s="227"/>
      <c r="P995" s="227"/>
      <c r="Q995" s="227"/>
      <c r="R995" s="227"/>
      <c r="S995" s="227"/>
      <c r="T995" s="227"/>
      <c r="U995" s="227"/>
      <c r="V995" s="227"/>
      <c r="W995" s="227"/>
      <c r="X995" s="227"/>
      <c r="Y995" s="227"/>
      <c r="Z995" s="227"/>
      <c r="AA995" s="227"/>
      <c r="AB995" s="227"/>
      <c r="AC995" s="227"/>
      <c r="AD995" s="227"/>
      <c r="AE995" s="227"/>
    </row>
    <row r="996" hidden="1">
      <c r="A996" s="227"/>
      <c r="B996" s="227"/>
      <c r="C996" s="227"/>
      <c r="D996" s="227"/>
      <c r="E996" s="227"/>
      <c r="F996" s="227"/>
      <c r="G996" s="227"/>
      <c r="H996" s="227"/>
      <c r="I996" s="227"/>
      <c r="J996" s="227"/>
      <c r="K996" s="227"/>
      <c r="L996" s="227"/>
      <c r="M996" s="227"/>
      <c r="N996" s="227"/>
      <c r="O996" s="227"/>
      <c r="P996" s="227"/>
      <c r="Q996" s="227"/>
      <c r="R996" s="227"/>
      <c r="S996" s="227"/>
      <c r="T996" s="227"/>
      <c r="U996" s="227"/>
      <c r="V996" s="227"/>
      <c r="W996" s="227"/>
      <c r="X996" s="227"/>
      <c r="Y996" s="227"/>
      <c r="Z996" s="227"/>
      <c r="AA996" s="227"/>
      <c r="AB996" s="227"/>
      <c r="AC996" s="227"/>
      <c r="AD996" s="227"/>
      <c r="AE996" s="227"/>
    </row>
    <row r="997" hidden="1">
      <c r="A997" s="227"/>
      <c r="B997" s="227"/>
      <c r="C997" s="227"/>
      <c r="D997" s="227"/>
      <c r="E997" s="227"/>
      <c r="F997" s="227"/>
      <c r="G997" s="227"/>
      <c r="H997" s="227"/>
      <c r="I997" s="227"/>
      <c r="J997" s="227"/>
      <c r="K997" s="227"/>
      <c r="L997" s="227"/>
      <c r="M997" s="227"/>
      <c r="N997" s="227"/>
      <c r="O997" s="227"/>
      <c r="P997" s="227"/>
      <c r="Q997" s="227"/>
      <c r="R997" s="227"/>
      <c r="S997" s="227"/>
      <c r="T997" s="227"/>
      <c r="U997" s="227"/>
      <c r="V997" s="227"/>
      <c r="W997" s="227"/>
      <c r="X997" s="227"/>
      <c r="Y997" s="227"/>
      <c r="Z997" s="227"/>
      <c r="AA997" s="227"/>
      <c r="AB997" s="227"/>
      <c r="AC997" s="227"/>
      <c r="AD997" s="227"/>
      <c r="AE997" s="227"/>
    </row>
    <row r="998" hidden="1">
      <c r="A998" s="227"/>
      <c r="B998" s="227"/>
      <c r="C998" s="227"/>
      <c r="D998" s="227"/>
      <c r="E998" s="227"/>
      <c r="F998" s="227"/>
      <c r="G998" s="227"/>
      <c r="H998" s="227"/>
      <c r="I998" s="227"/>
      <c r="J998" s="227"/>
      <c r="K998" s="227"/>
      <c r="L998" s="227"/>
      <c r="M998" s="227"/>
      <c r="N998" s="227"/>
      <c r="O998" s="227"/>
      <c r="P998" s="227"/>
      <c r="Q998" s="227"/>
      <c r="R998" s="227"/>
      <c r="S998" s="227"/>
      <c r="T998" s="227"/>
      <c r="U998" s="227"/>
      <c r="V998" s="227"/>
      <c r="W998" s="227"/>
      <c r="X998" s="227"/>
      <c r="Y998" s="227"/>
      <c r="Z998" s="227"/>
      <c r="AA998" s="227"/>
      <c r="AB998" s="227"/>
      <c r="AC998" s="227"/>
      <c r="AD998" s="227"/>
      <c r="AE998" s="227"/>
    </row>
    <row r="999" hidden="1">
      <c r="A999" s="227"/>
      <c r="B999" s="227"/>
      <c r="C999" s="227"/>
      <c r="D999" s="227"/>
      <c r="E999" s="227"/>
      <c r="F999" s="227"/>
      <c r="G999" s="227"/>
      <c r="H999" s="227"/>
      <c r="I999" s="227"/>
      <c r="J999" s="227"/>
      <c r="K999" s="227"/>
      <c r="L999" s="227"/>
      <c r="M999" s="227"/>
      <c r="N999" s="227"/>
      <c r="O999" s="227"/>
      <c r="P999" s="227"/>
      <c r="Q999" s="227"/>
      <c r="R999" s="227"/>
      <c r="S999" s="227"/>
      <c r="T999" s="227"/>
      <c r="U999" s="227"/>
      <c r="V999" s="227"/>
      <c r="W999" s="227"/>
      <c r="X999" s="227"/>
      <c r="Y999" s="227"/>
      <c r="Z999" s="227"/>
      <c r="AA999" s="227"/>
      <c r="AB999" s="227"/>
      <c r="AC999" s="227"/>
      <c r="AD999" s="227"/>
      <c r="AE999" s="227"/>
    </row>
  </sheetData>
  <hyperlinks>
    <hyperlink r:id="rId1" ref="A1"/>
    <hyperlink r:id="rId2" ref="A2"/>
  </hyperlinks>
  <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2.63" defaultRowHeight="15.75"/>
  <cols>
    <col customWidth="1" min="1" max="1" width="22.25"/>
    <col customWidth="1" min="2" max="2" width="25.63"/>
    <col customWidth="1" min="3" max="3" width="23.38"/>
    <col customWidth="1" min="4" max="4" width="14.0"/>
    <col customWidth="1" min="5" max="5" width="15.5"/>
    <col customWidth="1" min="6" max="6" width="22.75"/>
    <col customWidth="1" min="7" max="8" width="26.13"/>
    <col customWidth="1" min="9" max="9" width="54.63"/>
    <col customWidth="1" hidden="1" min="10" max="10" width="20.88"/>
    <col hidden="1" min="11" max="31" width="12.63"/>
  </cols>
  <sheetData>
    <row r="1">
      <c r="A1" s="312" t="s">
        <v>2163</v>
      </c>
      <c r="B1" s="313"/>
      <c r="C1" s="314"/>
      <c r="D1" s="315"/>
      <c r="E1" s="313"/>
      <c r="F1" s="315"/>
      <c r="G1" s="316"/>
      <c r="H1" s="316"/>
      <c r="I1" s="317"/>
      <c r="J1" s="317"/>
      <c r="K1" s="317"/>
      <c r="L1" s="317"/>
      <c r="M1" s="317"/>
      <c r="N1" s="317"/>
      <c r="O1" s="317"/>
      <c r="P1" s="317"/>
      <c r="Q1" s="317"/>
      <c r="R1" s="317"/>
      <c r="S1" s="317"/>
      <c r="T1" s="317"/>
      <c r="U1" s="317"/>
      <c r="V1" s="317"/>
      <c r="W1" s="317"/>
      <c r="X1" s="317"/>
      <c r="Y1" s="317"/>
      <c r="Z1" s="317"/>
      <c r="AA1" s="317"/>
      <c r="AB1" s="317"/>
      <c r="AC1" s="317"/>
      <c r="AD1" s="317"/>
      <c r="AE1" s="317"/>
    </row>
    <row r="2">
      <c r="A2" s="318" t="s">
        <v>2164</v>
      </c>
      <c r="B2" s="319"/>
      <c r="C2" s="320"/>
      <c r="D2" s="315"/>
      <c r="E2" s="317"/>
      <c r="F2" s="315"/>
      <c r="G2" s="316"/>
      <c r="H2" s="316"/>
      <c r="I2" s="317"/>
      <c r="J2" s="317"/>
      <c r="K2" s="317"/>
      <c r="L2" s="317"/>
      <c r="M2" s="317"/>
      <c r="N2" s="317"/>
      <c r="O2" s="317"/>
      <c r="P2" s="317"/>
      <c r="Q2" s="317"/>
      <c r="R2" s="317"/>
      <c r="S2" s="317"/>
      <c r="T2" s="317"/>
      <c r="U2" s="317"/>
      <c r="V2" s="317"/>
      <c r="W2" s="317"/>
      <c r="X2" s="317"/>
      <c r="Y2" s="317"/>
      <c r="Z2" s="317"/>
      <c r="AA2" s="317"/>
      <c r="AB2" s="317"/>
      <c r="AC2" s="317"/>
      <c r="AD2" s="317"/>
      <c r="AE2" s="317"/>
    </row>
    <row r="3">
      <c r="A3" s="318" t="s">
        <v>2165</v>
      </c>
      <c r="B3" s="319"/>
      <c r="C3" s="320"/>
      <c r="D3" s="315"/>
      <c r="E3" s="317"/>
      <c r="F3" s="315"/>
      <c r="G3" s="316"/>
      <c r="H3" s="316"/>
      <c r="I3" s="317"/>
      <c r="J3" s="317"/>
      <c r="K3" s="317"/>
      <c r="L3" s="317"/>
      <c r="M3" s="317"/>
      <c r="N3" s="317"/>
      <c r="O3" s="317"/>
      <c r="P3" s="317"/>
      <c r="Q3" s="317"/>
      <c r="R3" s="317"/>
      <c r="S3" s="317"/>
      <c r="T3" s="317"/>
      <c r="U3" s="317"/>
      <c r="V3" s="317"/>
      <c r="W3" s="317"/>
      <c r="X3" s="317"/>
      <c r="Y3" s="317"/>
      <c r="Z3" s="317"/>
      <c r="AA3" s="317"/>
      <c r="AB3" s="317"/>
      <c r="AC3" s="317"/>
      <c r="AD3" s="317"/>
      <c r="AE3" s="317"/>
    </row>
    <row r="4">
      <c r="A4" s="321"/>
      <c r="B4" s="180"/>
      <c r="C4" s="322"/>
      <c r="D4" s="321"/>
      <c r="E4" s="321"/>
      <c r="F4" s="321"/>
      <c r="G4" s="321"/>
      <c r="H4" s="321"/>
      <c r="I4" s="323"/>
      <c r="J4" s="183"/>
      <c r="K4" s="183"/>
      <c r="L4" s="183"/>
      <c r="M4" s="183"/>
      <c r="N4" s="183"/>
      <c r="O4" s="183"/>
      <c r="P4" s="183"/>
      <c r="Q4" s="183"/>
      <c r="R4" s="183"/>
      <c r="S4" s="183"/>
      <c r="T4" s="183"/>
      <c r="U4" s="183"/>
      <c r="V4" s="183"/>
      <c r="W4" s="183"/>
      <c r="X4" s="183"/>
      <c r="Y4" s="183"/>
      <c r="Z4" s="183"/>
      <c r="AA4" s="183"/>
      <c r="AB4" s="183"/>
      <c r="AC4" s="183"/>
      <c r="AD4" s="183"/>
      <c r="AE4" s="183"/>
    </row>
    <row r="5">
      <c r="A5" s="60" t="s">
        <v>2148</v>
      </c>
      <c r="B5" s="60" t="s">
        <v>2157</v>
      </c>
      <c r="C5" s="324" t="s">
        <v>2158</v>
      </c>
      <c r="D5" s="60" t="s">
        <v>2159</v>
      </c>
      <c r="E5" s="60" t="s">
        <v>0</v>
      </c>
      <c r="F5" s="60" t="s">
        <v>183</v>
      </c>
      <c r="G5" s="60" t="s">
        <v>1</v>
      </c>
      <c r="H5" s="60" t="s">
        <v>2160</v>
      </c>
      <c r="I5" s="325" t="s">
        <v>2161</v>
      </c>
      <c r="J5" s="183"/>
      <c r="K5" s="183"/>
      <c r="L5" s="183"/>
      <c r="M5" s="183"/>
      <c r="N5" s="183"/>
      <c r="O5" s="183"/>
      <c r="P5" s="183"/>
      <c r="Q5" s="183"/>
      <c r="R5" s="183"/>
      <c r="S5" s="183"/>
      <c r="T5" s="183"/>
      <c r="U5" s="183"/>
      <c r="V5" s="183"/>
      <c r="W5" s="183"/>
      <c r="X5" s="183"/>
      <c r="Y5" s="183"/>
      <c r="Z5" s="183"/>
      <c r="AA5" s="183"/>
      <c r="AB5" s="183"/>
      <c r="AC5" s="183"/>
      <c r="AD5" s="183"/>
      <c r="AE5" s="183"/>
    </row>
    <row r="6">
      <c r="A6" s="244" t="s">
        <v>198</v>
      </c>
      <c r="B6" s="255" t="s">
        <v>2034</v>
      </c>
      <c r="C6" s="326" t="s">
        <v>1816</v>
      </c>
      <c r="D6" s="244"/>
      <c r="E6" s="244"/>
      <c r="F6" s="244" t="s">
        <v>28</v>
      </c>
      <c r="G6" s="327" t="s">
        <v>29</v>
      </c>
      <c r="H6" s="40"/>
      <c r="I6" s="40"/>
      <c r="J6" s="10"/>
      <c r="K6" s="10"/>
      <c r="L6" s="10"/>
      <c r="M6" s="10"/>
      <c r="N6" s="10"/>
      <c r="O6" s="10"/>
      <c r="P6" s="10"/>
      <c r="Q6" s="10"/>
      <c r="R6" s="10"/>
      <c r="S6" s="10"/>
      <c r="T6" s="10"/>
      <c r="U6" s="10"/>
      <c r="V6" s="10"/>
      <c r="W6" s="10"/>
      <c r="X6" s="10"/>
      <c r="Y6" s="10"/>
      <c r="Z6" s="10"/>
      <c r="AA6" s="10"/>
      <c r="AB6" s="10"/>
      <c r="AC6" s="10"/>
      <c r="AD6" s="10"/>
      <c r="AE6" s="10"/>
    </row>
    <row r="7">
      <c r="A7" s="185" t="s">
        <v>203</v>
      </c>
      <c r="B7" s="249" t="s">
        <v>1907</v>
      </c>
      <c r="C7" s="326" t="s">
        <v>1906</v>
      </c>
      <c r="D7" s="244"/>
      <c r="E7" s="244"/>
      <c r="F7" s="244" t="s">
        <v>33</v>
      </c>
      <c r="G7" s="72" t="s">
        <v>29</v>
      </c>
      <c r="H7" s="249" t="s">
        <v>1908</v>
      </c>
      <c r="I7" s="40"/>
      <c r="J7" s="10"/>
      <c r="K7" s="10"/>
      <c r="L7" s="10"/>
      <c r="M7" s="10"/>
      <c r="N7" s="10"/>
      <c r="O7" s="10"/>
      <c r="P7" s="10"/>
      <c r="Q7" s="10"/>
      <c r="R7" s="10"/>
      <c r="S7" s="10"/>
      <c r="T7" s="10"/>
      <c r="U7" s="10"/>
      <c r="V7" s="10"/>
      <c r="W7" s="10"/>
      <c r="X7" s="10"/>
      <c r="Y7" s="10"/>
      <c r="Z7" s="10"/>
      <c r="AA7" s="10"/>
      <c r="AB7" s="10"/>
      <c r="AC7" s="10"/>
      <c r="AD7" s="10"/>
      <c r="AE7" s="10"/>
    </row>
    <row r="8">
      <c r="A8" s="244" t="s">
        <v>210</v>
      </c>
      <c r="B8" s="249" t="s">
        <v>1982</v>
      </c>
      <c r="C8" s="326" t="s">
        <v>1769</v>
      </c>
      <c r="D8" s="185" t="s">
        <v>1436</v>
      </c>
      <c r="E8" s="244"/>
      <c r="F8" s="244" t="s">
        <v>46</v>
      </c>
      <c r="G8" s="327" t="s">
        <v>29</v>
      </c>
      <c r="H8" s="40"/>
      <c r="I8" s="40"/>
      <c r="J8" s="10"/>
      <c r="K8" s="10"/>
      <c r="L8" s="10"/>
      <c r="M8" s="10"/>
      <c r="N8" s="10"/>
      <c r="O8" s="10"/>
      <c r="P8" s="10"/>
      <c r="Q8" s="10"/>
      <c r="R8" s="10"/>
      <c r="S8" s="10"/>
      <c r="T8" s="10"/>
      <c r="U8" s="10"/>
      <c r="V8" s="10"/>
      <c r="W8" s="10"/>
      <c r="X8" s="10"/>
      <c r="Y8" s="10"/>
      <c r="Z8" s="10"/>
      <c r="AA8" s="10"/>
      <c r="AB8" s="10"/>
      <c r="AC8" s="10"/>
      <c r="AD8" s="10"/>
      <c r="AE8" s="10"/>
    </row>
    <row r="9">
      <c r="A9" s="244" t="s">
        <v>216</v>
      </c>
      <c r="B9" s="249" t="s">
        <v>1740</v>
      </c>
      <c r="C9" s="326" t="s">
        <v>1666</v>
      </c>
      <c r="D9" s="185" t="s">
        <v>1410</v>
      </c>
      <c r="E9" s="244"/>
      <c r="F9" s="244" t="s">
        <v>51</v>
      </c>
      <c r="G9" s="72" t="s">
        <v>29</v>
      </c>
      <c r="H9" s="249" t="s">
        <v>1741</v>
      </c>
      <c r="I9" s="40"/>
      <c r="J9" s="250"/>
      <c r="K9" s="10"/>
      <c r="L9" s="10"/>
      <c r="M9" s="10"/>
      <c r="N9" s="10"/>
      <c r="O9" s="10"/>
      <c r="P9" s="10"/>
      <c r="Q9" s="10"/>
      <c r="R9" s="10"/>
      <c r="S9" s="10"/>
      <c r="T9" s="10"/>
      <c r="U9" s="10"/>
      <c r="V9" s="10"/>
      <c r="W9" s="10"/>
      <c r="X9" s="10"/>
      <c r="Y9" s="10"/>
      <c r="Z9" s="10"/>
      <c r="AA9" s="10"/>
      <c r="AB9" s="10"/>
      <c r="AC9" s="10"/>
      <c r="AD9" s="10"/>
      <c r="AE9" s="10"/>
    </row>
    <row r="10">
      <c r="A10" s="244" t="s">
        <v>217</v>
      </c>
      <c r="B10" s="249" t="s">
        <v>1762</v>
      </c>
      <c r="C10" s="326" t="s">
        <v>1660</v>
      </c>
      <c r="D10" s="185" t="s">
        <v>1412</v>
      </c>
      <c r="E10" s="244"/>
      <c r="F10" s="244" t="s">
        <v>57</v>
      </c>
      <c r="G10" s="72" t="s">
        <v>29</v>
      </c>
      <c r="H10" s="249" t="s">
        <v>1763</v>
      </c>
      <c r="I10" s="40"/>
      <c r="J10" s="10"/>
      <c r="K10" s="10"/>
      <c r="L10" s="10"/>
      <c r="M10" s="10"/>
      <c r="N10" s="10"/>
      <c r="O10" s="10"/>
      <c r="P10" s="10"/>
      <c r="Q10" s="10"/>
      <c r="R10" s="10"/>
      <c r="S10" s="10"/>
      <c r="T10" s="10"/>
      <c r="U10" s="10"/>
      <c r="V10" s="10"/>
      <c r="W10" s="10"/>
      <c r="X10" s="10"/>
      <c r="Y10" s="10"/>
      <c r="Z10" s="10"/>
      <c r="AA10" s="10"/>
      <c r="AB10" s="10"/>
      <c r="AC10" s="10"/>
      <c r="AD10" s="10"/>
      <c r="AE10" s="10"/>
    </row>
    <row r="11">
      <c r="A11" s="244" t="s">
        <v>218</v>
      </c>
      <c r="B11" s="249" t="s">
        <v>1887</v>
      </c>
      <c r="C11" s="326" t="s">
        <v>1816</v>
      </c>
      <c r="D11" s="244"/>
      <c r="E11" s="244"/>
      <c r="F11" s="244" t="s">
        <v>57</v>
      </c>
      <c r="G11" s="72" t="s">
        <v>29</v>
      </c>
      <c r="H11" s="249" t="s">
        <v>1888</v>
      </c>
      <c r="I11" s="249" t="s">
        <v>1889</v>
      </c>
      <c r="J11" s="250"/>
      <c r="K11" s="10"/>
      <c r="L11" s="10"/>
      <c r="M11" s="10"/>
      <c r="N11" s="10"/>
      <c r="O11" s="10"/>
      <c r="P11" s="10"/>
      <c r="Q11" s="10"/>
      <c r="R11" s="10"/>
      <c r="S11" s="10"/>
      <c r="T11" s="10"/>
      <c r="U11" s="10"/>
      <c r="V11" s="10"/>
      <c r="W11" s="10"/>
      <c r="X11" s="10"/>
      <c r="Y11" s="10"/>
      <c r="Z11" s="10"/>
      <c r="AA11" s="10"/>
      <c r="AB11" s="10"/>
      <c r="AC11" s="10"/>
      <c r="AD11" s="10"/>
      <c r="AE11" s="10"/>
    </row>
    <row r="12">
      <c r="A12" s="244" t="s">
        <v>236</v>
      </c>
      <c r="B12" s="249" t="s">
        <v>2112</v>
      </c>
      <c r="C12" s="326" t="s">
        <v>2111</v>
      </c>
      <c r="D12" s="244" t="s">
        <v>1443</v>
      </c>
      <c r="E12" s="244"/>
      <c r="F12" s="185" t="s">
        <v>79</v>
      </c>
      <c r="G12" s="72" t="s">
        <v>29</v>
      </c>
      <c r="H12" s="249" t="s">
        <v>2113</v>
      </c>
      <c r="I12" s="40"/>
      <c r="J12" s="10"/>
      <c r="K12" s="10"/>
      <c r="L12" s="10"/>
      <c r="M12" s="10"/>
      <c r="N12" s="10"/>
      <c r="O12" s="10"/>
      <c r="P12" s="10"/>
      <c r="Q12" s="10"/>
      <c r="R12" s="10"/>
      <c r="S12" s="10"/>
      <c r="T12" s="10"/>
      <c r="U12" s="10"/>
      <c r="V12" s="10"/>
      <c r="W12" s="10"/>
      <c r="X12" s="10"/>
      <c r="Y12" s="10"/>
      <c r="Z12" s="10"/>
      <c r="AA12" s="10"/>
      <c r="AB12" s="10"/>
      <c r="AC12" s="10"/>
      <c r="AD12" s="10"/>
      <c r="AE12" s="10"/>
    </row>
    <row r="13">
      <c r="A13" s="244" t="s">
        <v>230</v>
      </c>
      <c r="B13" s="249" t="s">
        <v>1720</v>
      </c>
      <c r="C13" s="326" t="s">
        <v>1719</v>
      </c>
      <c r="D13" s="244"/>
      <c r="E13" s="244"/>
      <c r="F13" s="244" t="s">
        <v>79</v>
      </c>
      <c r="G13" s="72" t="s">
        <v>29</v>
      </c>
      <c r="H13" s="249" t="s">
        <v>1721</v>
      </c>
      <c r="I13" s="40"/>
      <c r="J13" s="250"/>
      <c r="K13" s="10"/>
      <c r="L13" s="10"/>
      <c r="M13" s="10"/>
      <c r="N13" s="10"/>
      <c r="O13" s="10"/>
      <c r="P13" s="10"/>
      <c r="Q13" s="10"/>
      <c r="R13" s="10"/>
      <c r="S13" s="10"/>
      <c r="T13" s="10"/>
      <c r="U13" s="10"/>
      <c r="V13" s="10"/>
      <c r="W13" s="10"/>
      <c r="X13" s="10"/>
      <c r="Y13" s="10"/>
      <c r="Z13" s="10"/>
      <c r="AA13" s="10"/>
      <c r="AB13" s="10"/>
      <c r="AC13" s="10"/>
      <c r="AD13" s="10"/>
      <c r="AE13" s="10"/>
    </row>
    <row r="14">
      <c r="A14" s="244" t="s">
        <v>232</v>
      </c>
      <c r="B14" s="249" t="s">
        <v>1753</v>
      </c>
      <c r="C14" s="326" t="s">
        <v>1732</v>
      </c>
      <c r="D14" s="244"/>
      <c r="E14" s="244"/>
      <c r="F14" s="244" t="s">
        <v>79</v>
      </c>
      <c r="G14" s="72" t="s">
        <v>29</v>
      </c>
      <c r="H14" s="249" t="s">
        <v>1754</v>
      </c>
      <c r="I14" s="40"/>
      <c r="J14" s="250"/>
      <c r="K14" s="10"/>
      <c r="L14" s="10"/>
      <c r="M14" s="10"/>
      <c r="N14" s="10"/>
      <c r="O14" s="10"/>
      <c r="P14" s="10"/>
      <c r="Q14" s="10"/>
      <c r="R14" s="10"/>
      <c r="S14" s="10"/>
      <c r="T14" s="10"/>
      <c r="U14" s="10"/>
      <c r="V14" s="10"/>
      <c r="W14" s="10"/>
      <c r="X14" s="10"/>
      <c r="Y14" s="10"/>
      <c r="Z14" s="10"/>
      <c r="AA14" s="10"/>
      <c r="AB14" s="10"/>
      <c r="AC14" s="10"/>
      <c r="AD14" s="10"/>
      <c r="AE14" s="10"/>
    </row>
    <row r="15">
      <c r="A15" s="244" t="s">
        <v>229</v>
      </c>
      <c r="B15" s="249" t="s">
        <v>1661</v>
      </c>
      <c r="C15" s="326" t="s">
        <v>1660</v>
      </c>
      <c r="D15" s="185" t="s">
        <v>1402</v>
      </c>
      <c r="E15" s="244"/>
      <c r="F15" s="244" t="s">
        <v>79</v>
      </c>
      <c r="G15" s="72" t="s">
        <v>29</v>
      </c>
      <c r="H15" s="244" t="s">
        <v>1662</v>
      </c>
      <c r="I15" s="40" t="s">
        <v>1663</v>
      </c>
      <c r="J15" s="10"/>
      <c r="K15" s="10"/>
      <c r="L15" s="10"/>
      <c r="M15" s="10"/>
      <c r="N15" s="10"/>
      <c r="O15" s="10"/>
      <c r="P15" s="10"/>
      <c r="Q15" s="10"/>
      <c r="R15" s="10"/>
      <c r="S15" s="10"/>
      <c r="T15" s="10"/>
      <c r="U15" s="10"/>
      <c r="V15" s="10"/>
      <c r="W15" s="10"/>
      <c r="X15" s="10"/>
      <c r="Y15" s="10"/>
      <c r="Z15" s="10"/>
      <c r="AA15" s="10"/>
      <c r="AB15" s="10"/>
      <c r="AC15" s="10"/>
      <c r="AD15" s="10"/>
      <c r="AE15" s="10"/>
    </row>
    <row r="16">
      <c r="A16" s="244" t="s">
        <v>231</v>
      </c>
      <c r="B16" s="249" t="s">
        <v>1743</v>
      </c>
      <c r="C16" s="326" t="s">
        <v>1742</v>
      </c>
      <c r="D16" s="244"/>
      <c r="E16" s="244"/>
      <c r="F16" s="244" t="s">
        <v>79</v>
      </c>
      <c r="G16" s="72" t="s">
        <v>29</v>
      </c>
      <c r="H16" s="249" t="s">
        <v>1744</v>
      </c>
      <c r="I16" s="40" t="s">
        <v>1745</v>
      </c>
      <c r="J16" s="10"/>
      <c r="K16" s="10"/>
      <c r="L16" s="10"/>
      <c r="M16" s="10"/>
      <c r="N16" s="10"/>
      <c r="O16" s="10"/>
      <c r="P16" s="10"/>
      <c r="Q16" s="10"/>
      <c r="R16" s="10"/>
      <c r="S16" s="10"/>
      <c r="T16" s="10"/>
      <c r="U16" s="10"/>
      <c r="V16" s="10"/>
      <c r="W16" s="10"/>
      <c r="X16" s="10"/>
      <c r="Y16" s="10"/>
      <c r="Z16" s="10"/>
      <c r="AA16" s="10"/>
      <c r="AB16" s="10"/>
      <c r="AC16" s="10"/>
      <c r="AD16" s="10"/>
      <c r="AE16" s="10"/>
    </row>
    <row r="17">
      <c r="A17" s="244" t="s">
        <v>233</v>
      </c>
      <c r="B17" s="255" t="s">
        <v>1805</v>
      </c>
      <c r="C17" s="326" t="s">
        <v>1804</v>
      </c>
      <c r="D17" s="244"/>
      <c r="E17" s="244"/>
      <c r="F17" s="244" t="s">
        <v>79</v>
      </c>
      <c r="G17" s="72" t="s">
        <v>29</v>
      </c>
      <c r="H17" s="249" t="s">
        <v>1806</v>
      </c>
      <c r="I17" s="40"/>
      <c r="J17" s="10"/>
      <c r="K17" s="10"/>
      <c r="L17" s="10"/>
      <c r="M17" s="10"/>
      <c r="N17" s="10"/>
      <c r="O17" s="10"/>
      <c r="P17" s="10"/>
      <c r="Q17" s="10"/>
      <c r="R17" s="10"/>
      <c r="S17" s="10"/>
      <c r="T17" s="10"/>
      <c r="U17" s="10"/>
      <c r="V17" s="10"/>
      <c r="W17" s="10"/>
      <c r="X17" s="10"/>
      <c r="Y17" s="10"/>
      <c r="Z17" s="10"/>
      <c r="AA17" s="10"/>
      <c r="AB17" s="10"/>
      <c r="AC17" s="10"/>
      <c r="AD17" s="10"/>
      <c r="AE17" s="10"/>
    </row>
    <row r="18">
      <c r="A18" s="244" t="s">
        <v>234</v>
      </c>
      <c r="B18" s="249" t="s">
        <v>1823</v>
      </c>
      <c r="C18" s="326" t="s">
        <v>1822</v>
      </c>
      <c r="D18" s="185" t="s">
        <v>1423</v>
      </c>
      <c r="E18" s="244"/>
      <c r="F18" s="244" t="s">
        <v>79</v>
      </c>
      <c r="G18" s="72" t="s">
        <v>29</v>
      </c>
      <c r="H18" s="249" t="s">
        <v>1824</v>
      </c>
      <c r="I18" s="40"/>
      <c r="J18" s="10"/>
      <c r="K18" s="10"/>
      <c r="L18" s="10"/>
      <c r="M18" s="10"/>
      <c r="N18" s="10"/>
      <c r="O18" s="10"/>
      <c r="P18" s="10"/>
      <c r="Q18" s="10"/>
      <c r="R18" s="10"/>
      <c r="S18" s="10"/>
      <c r="T18" s="10"/>
      <c r="U18" s="10"/>
      <c r="V18" s="10"/>
      <c r="W18" s="10"/>
      <c r="X18" s="10"/>
      <c r="Y18" s="10"/>
      <c r="Z18" s="10"/>
      <c r="AA18" s="10"/>
      <c r="AB18" s="10"/>
      <c r="AC18" s="10"/>
      <c r="AD18" s="10"/>
      <c r="AE18" s="10"/>
    </row>
    <row r="19">
      <c r="A19" s="185" t="s">
        <v>235</v>
      </c>
      <c r="B19" s="249" t="s">
        <v>1881</v>
      </c>
      <c r="C19" s="326" t="s">
        <v>1880</v>
      </c>
      <c r="D19" s="244"/>
      <c r="E19" s="244"/>
      <c r="F19" s="185" t="s">
        <v>79</v>
      </c>
      <c r="G19" s="72" t="s">
        <v>29</v>
      </c>
      <c r="H19" s="249" t="s">
        <v>1806</v>
      </c>
      <c r="I19" s="40"/>
      <c r="J19" s="10"/>
      <c r="K19" s="10"/>
      <c r="L19" s="10"/>
      <c r="M19" s="10"/>
      <c r="N19" s="10"/>
      <c r="O19" s="10"/>
      <c r="P19" s="10"/>
      <c r="Q19" s="10"/>
      <c r="R19" s="10"/>
      <c r="S19" s="10"/>
      <c r="T19" s="10"/>
      <c r="U19" s="10"/>
      <c r="V19" s="10"/>
      <c r="W19" s="10"/>
      <c r="X19" s="10"/>
      <c r="Y19" s="10"/>
      <c r="Z19" s="10"/>
      <c r="AA19" s="10"/>
      <c r="AB19" s="10"/>
      <c r="AC19" s="10"/>
      <c r="AD19" s="10"/>
      <c r="AE19" s="10"/>
    </row>
    <row r="20">
      <c r="A20" s="185" t="s">
        <v>237</v>
      </c>
      <c r="B20" s="249" t="s">
        <v>2006</v>
      </c>
      <c r="C20" s="328" t="s">
        <v>2005</v>
      </c>
      <c r="D20" s="244"/>
      <c r="E20" s="244"/>
      <c r="F20" s="244" t="s">
        <v>83</v>
      </c>
      <c r="G20" s="327" t="s">
        <v>29</v>
      </c>
      <c r="H20" s="40"/>
      <c r="I20" s="40"/>
      <c r="J20" s="10"/>
      <c r="K20" s="10"/>
      <c r="L20" s="10"/>
      <c r="M20" s="10"/>
      <c r="N20" s="10"/>
      <c r="O20" s="10"/>
      <c r="P20" s="10"/>
      <c r="Q20" s="10"/>
      <c r="R20" s="10"/>
      <c r="S20" s="10"/>
      <c r="T20" s="10"/>
      <c r="U20" s="10"/>
      <c r="V20" s="10"/>
      <c r="W20" s="10"/>
      <c r="X20" s="10"/>
      <c r="Y20" s="10"/>
      <c r="Z20" s="10"/>
      <c r="AA20" s="10"/>
      <c r="AB20" s="10"/>
      <c r="AC20" s="10"/>
      <c r="AD20" s="10"/>
      <c r="AE20" s="10"/>
    </row>
    <row r="21">
      <c r="A21" s="244" t="s">
        <v>244</v>
      </c>
      <c r="B21" s="255" t="s">
        <v>1711</v>
      </c>
      <c r="C21" s="326" t="s">
        <v>1710</v>
      </c>
      <c r="D21" s="185" t="s">
        <v>1405</v>
      </c>
      <c r="E21" s="185"/>
      <c r="F21" s="244" t="s">
        <v>103</v>
      </c>
      <c r="G21" s="72" t="s">
        <v>29</v>
      </c>
      <c r="H21" s="249" t="s">
        <v>1712</v>
      </c>
      <c r="I21" s="40"/>
      <c r="J21" s="10"/>
      <c r="K21" s="10"/>
      <c r="L21" s="10"/>
      <c r="M21" s="10"/>
      <c r="N21" s="10"/>
      <c r="O21" s="10"/>
      <c r="P21" s="10"/>
      <c r="Q21" s="10"/>
      <c r="R21" s="10"/>
      <c r="S21" s="10"/>
      <c r="T21" s="10"/>
      <c r="U21" s="10"/>
      <c r="V21" s="10"/>
      <c r="W21" s="10"/>
      <c r="X21" s="10"/>
      <c r="Y21" s="10"/>
      <c r="Z21" s="10"/>
      <c r="AA21" s="10"/>
      <c r="AB21" s="10"/>
      <c r="AC21" s="10"/>
      <c r="AD21" s="10"/>
      <c r="AE21" s="10"/>
    </row>
    <row r="22">
      <c r="A22" s="185" t="s">
        <v>246</v>
      </c>
      <c r="B22" s="255" t="s">
        <v>1911</v>
      </c>
      <c r="C22" s="326" t="s">
        <v>1804</v>
      </c>
      <c r="D22" s="185" t="s">
        <v>1434</v>
      </c>
      <c r="E22" s="185"/>
      <c r="F22" s="244" t="s">
        <v>103</v>
      </c>
      <c r="G22" s="327" t="s">
        <v>29</v>
      </c>
      <c r="H22" s="40"/>
      <c r="I22" s="40"/>
      <c r="J22" s="10"/>
      <c r="K22" s="10"/>
      <c r="L22" s="10"/>
      <c r="M22" s="10"/>
      <c r="N22" s="10"/>
      <c r="O22" s="10"/>
      <c r="P22" s="10"/>
      <c r="Q22" s="10"/>
      <c r="R22" s="10"/>
      <c r="S22" s="10"/>
      <c r="T22" s="10"/>
      <c r="U22" s="10"/>
      <c r="V22" s="10"/>
      <c r="W22" s="10"/>
      <c r="X22" s="10"/>
      <c r="Y22" s="10"/>
      <c r="Z22" s="10"/>
      <c r="AA22" s="10"/>
      <c r="AB22" s="10"/>
      <c r="AC22" s="10"/>
      <c r="AD22" s="10"/>
      <c r="AE22" s="10"/>
    </row>
    <row r="23">
      <c r="A23" s="185" t="s">
        <v>245</v>
      </c>
      <c r="B23" s="249" t="s">
        <v>1879</v>
      </c>
      <c r="C23" s="326" t="s">
        <v>1836</v>
      </c>
      <c r="D23" s="185" t="s">
        <v>1431</v>
      </c>
      <c r="E23" s="185"/>
      <c r="F23" s="244" t="s">
        <v>103</v>
      </c>
      <c r="G23" s="327" t="s">
        <v>29</v>
      </c>
      <c r="H23" s="40"/>
      <c r="I23" s="40"/>
      <c r="J23" s="10"/>
      <c r="K23" s="10"/>
      <c r="L23" s="10"/>
      <c r="M23" s="10"/>
      <c r="N23" s="10"/>
      <c r="O23" s="10"/>
      <c r="P23" s="10"/>
      <c r="Q23" s="10"/>
      <c r="R23" s="10"/>
      <c r="S23" s="10"/>
      <c r="T23" s="10"/>
      <c r="U23" s="10"/>
      <c r="V23" s="10"/>
      <c r="W23" s="10"/>
      <c r="X23" s="10"/>
      <c r="Y23" s="10"/>
      <c r="Z23" s="10"/>
      <c r="AA23" s="10"/>
      <c r="AB23" s="10"/>
      <c r="AC23" s="10"/>
      <c r="AD23" s="10"/>
      <c r="AE23" s="10"/>
    </row>
    <row r="24">
      <c r="A24" s="244" t="s">
        <v>252</v>
      </c>
      <c r="B24" s="249" t="s">
        <v>1770</v>
      </c>
      <c r="C24" s="326" t="s">
        <v>1769</v>
      </c>
      <c r="D24" s="185" t="s">
        <v>1414</v>
      </c>
      <c r="E24" s="244"/>
      <c r="F24" s="244" t="s">
        <v>123</v>
      </c>
      <c r="G24" s="72" t="s">
        <v>29</v>
      </c>
      <c r="H24" s="244" t="s">
        <v>1771</v>
      </c>
      <c r="I24" s="40"/>
      <c r="J24" s="10"/>
      <c r="K24" s="10"/>
      <c r="L24" s="10"/>
      <c r="M24" s="10"/>
      <c r="N24" s="10"/>
      <c r="O24" s="10"/>
      <c r="P24" s="10"/>
      <c r="Q24" s="10"/>
      <c r="R24" s="10"/>
      <c r="S24" s="10"/>
      <c r="T24" s="10"/>
      <c r="U24" s="10"/>
      <c r="V24" s="10"/>
      <c r="W24" s="10"/>
      <c r="X24" s="10"/>
      <c r="Y24" s="10"/>
      <c r="Z24" s="10"/>
      <c r="AA24" s="10"/>
      <c r="AB24" s="10"/>
      <c r="AC24" s="10"/>
      <c r="AD24" s="10"/>
      <c r="AE24" s="10"/>
    </row>
    <row r="25">
      <c r="A25" s="244" t="s">
        <v>253</v>
      </c>
      <c r="B25" s="255" t="s">
        <v>1773</v>
      </c>
      <c r="C25" s="326" t="s">
        <v>1772</v>
      </c>
      <c r="D25" s="185" t="s">
        <v>1415</v>
      </c>
      <c r="E25" s="244"/>
      <c r="F25" s="244" t="s">
        <v>123</v>
      </c>
      <c r="G25" s="327" t="s">
        <v>29</v>
      </c>
      <c r="H25" s="40"/>
      <c r="I25" s="40"/>
      <c r="J25" s="10"/>
      <c r="K25" s="10"/>
      <c r="L25" s="10"/>
      <c r="M25" s="10"/>
      <c r="N25" s="10"/>
      <c r="O25" s="10"/>
      <c r="P25" s="10"/>
      <c r="Q25" s="10"/>
      <c r="R25" s="10"/>
      <c r="S25" s="10"/>
      <c r="T25" s="10"/>
      <c r="U25" s="10"/>
      <c r="V25" s="10"/>
      <c r="W25" s="10"/>
      <c r="X25" s="10"/>
      <c r="Y25" s="10"/>
      <c r="Z25" s="10"/>
      <c r="AA25" s="10"/>
      <c r="AB25" s="10"/>
      <c r="AC25" s="10"/>
      <c r="AD25" s="10"/>
      <c r="AE25" s="10"/>
    </row>
    <row r="26">
      <c r="A26" s="244" t="s">
        <v>254</v>
      </c>
      <c r="B26" s="249" t="s">
        <v>1817</v>
      </c>
      <c r="C26" s="326" t="s">
        <v>1816</v>
      </c>
      <c r="D26" s="185" t="s">
        <v>1422</v>
      </c>
      <c r="E26" s="244"/>
      <c r="F26" s="244" t="s">
        <v>123</v>
      </c>
      <c r="G26" s="327" t="s">
        <v>29</v>
      </c>
      <c r="H26" s="40"/>
      <c r="I26" s="40"/>
      <c r="J26" s="10"/>
      <c r="K26" s="10"/>
      <c r="L26" s="10"/>
      <c r="M26" s="10"/>
      <c r="N26" s="10"/>
      <c r="O26" s="10"/>
      <c r="P26" s="10"/>
      <c r="Q26" s="10"/>
      <c r="R26" s="10"/>
      <c r="S26" s="10"/>
      <c r="T26" s="10"/>
      <c r="U26" s="10"/>
      <c r="V26" s="10"/>
      <c r="W26" s="10"/>
      <c r="X26" s="10"/>
      <c r="Y26" s="10"/>
      <c r="Z26" s="10"/>
      <c r="AA26" s="10"/>
      <c r="AB26" s="10"/>
      <c r="AC26" s="10"/>
      <c r="AD26" s="10"/>
      <c r="AE26" s="10"/>
    </row>
    <row r="27">
      <c r="A27" s="244" t="s">
        <v>256</v>
      </c>
      <c r="B27" s="255" t="s">
        <v>1853</v>
      </c>
      <c r="C27" s="328" t="s">
        <v>1852</v>
      </c>
      <c r="D27" s="185" t="s">
        <v>1427</v>
      </c>
      <c r="E27" s="244"/>
      <c r="F27" s="244" t="s">
        <v>123</v>
      </c>
      <c r="G27" s="327" t="s">
        <v>29</v>
      </c>
      <c r="H27" s="40"/>
      <c r="I27" s="40"/>
      <c r="J27" s="10"/>
      <c r="K27" s="10"/>
      <c r="L27" s="10"/>
      <c r="M27" s="10"/>
      <c r="N27" s="10"/>
      <c r="O27" s="10"/>
      <c r="P27" s="10"/>
      <c r="Q27" s="10"/>
      <c r="R27" s="10"/>
      <c r="S27" s="10"/>
      <c r="T27" s="10"/>
      <c r="U27" s="10"/>
      <c r="V27" s="10"/>
      <c r="W27" s="10"/>
      <c r="X27" s="10"/>
      <c r="Y27" s="10"/>
      <c r="Z27" s="10"/>
      <c r="AA27" s="10"/>
      <c r="AB27" s="10"/>
      <c r="AC27" s="10"/>
      <c r="AD27" s="10"/>
      <c r="AE27" s="10"/>
    </row>
    <row r="28">
      <c r="A28" s="244" t="s">
        <v>257</v>
      </c>
      <c r="B28" s="255" t="s">
        <v>1864</v>
      </c>
      <c r="C28" s="326" t="s">
        <v>1660</v>
      </c>
      <c r="D28" s="244"/>
      <c r="E28" s="244"/>
      <c r="F28" s="244" t="s">
        <v>123</v>
      </c>
      <c r="G28" s="327" t="s">
        <v>29</v>
      </c>
      <c r="H28" s="40"/>
      <c r="I28" s="40"/>
      <c r="J28" s="10"/>
      <c r="K28" s="10"/>
      <c r="L28" s="10"/>
      <c r="M28" s="10"/>
      <c r="N28" s="10"/>
      <c r="O28" s="10"/>
      <c r="P28" s="10"/>
      <c r="Q28" s="10"/>
      <c r="R28" s="10"/>
      <c r="S28" s="10"/>
      <c r="T28" s="10"/>
      <c r="U28" s="10"/>
      <c r="V28" s="10"/>
      <c r="W28" s="10"/>
      <c r="X28" s="10"/>
      <c r="Y28" s="10"/>
      <c r="Z28" s="10"/>
      <c r="AA28" s="10"/>
      <c r="AB28" s="10"/>
      <c r="AC28" s="10"/>
      <c r="AD28" s="10"/>
      <c r="AE28" s="10"/>
    </row>
    <row r="29">
      <c r="A29" s="244" t="s">
        <v>258</v>
      </c>
      <c r="B29" s="255" t="s">
        <v>1868</v>
      </c>
      <c r="C29" s="326" t="s">
        <v>1867</v>
      </c>
      <c r="D29" s="185" t="s">
        <v>1429</v>
      </c>
      <c r="E29" s="244"/>
      <c r="F29" s="244" t="s">
        <v>123</v>
      </c>
      <c r="G29" s="327" t="s">
        <v>29</v>
      </c>
      <c r="H29" s="40"/>
      <c r="I29" s="40"/>
      <c r="J29" s="10"/>
      <c r="K29" s="10"/>
      <c r="L29" s="10"/>
      <c r="M29" s="10"/>
      <c r="N29" s="10"/>
      <c r="O29" s="10"/>
      <c r="P29" s="10"/>
      <c r="Q29" s="10"/>
      <c r="R29" s="10"/>
      <c r="S29" s="10"/>
      <c r="T29" s="10"/>
      <c r="U29" s="10"/>
      <c r="V29" s="10"/>
      <c r="W29" s="10"/>
      <c r="X29" s="10"/>
      <c r="Y29" s="10"/>
      <c r="Z29" s="10"/>
      <c r="AA29" s="10"/>
      <c r="AB29" s="10"/>
      <c r="AC29" s="10"/>
      <c r="AD29" s="10"/>
      <c r="AE29" s="10"/>
    </row>
    <row r="30">
      <c r="A30" s="244" t="s">
        <v>259</v>
      </c>
      <c r="B30" s="249" t="s">
        <v>2084</v>
      </c>
      <c r="C30" s="326" t="s">
        <v>1765</v>
      </c>
      <c r="D30" s="185" t="s">
        <v>1414</v>
      </c>
      <c r="E30" s="244"/>
      <c r="F30" s="244" t="s">
        <v>123</v>
      </c>
      <c r="G30" s="327" t="s">
        <v>29</v>
      </c>
      <c r="H30" s="40"/>
      <c r="I30" s="40"/>
      <c r="J30" s="10"/>
      <c r="K30" s="10"/>
      <c r="L30" s="10"/>
      <c r="M30" s="10"/>
      <c r="N30" s="10"/>
      <c r="O30" s="10"/>
      <c r="P30" s="10"/>
      <c r="Q30" s="10"/>
      <c r="R30" s="10"/>
      <c r="S30" s="10"/>
      <c r="T30" s="10"/>
      <c r="U30" s="10"/>
      <c r="V30" s="10"/>
      <c r="W30" s="10"/>
      <c r="X30" s="10"/>
      <c r="Y30" s="10"/>
      <c r="Z30" s="10"/>
      <c r="AA30" s="10"/>
      <c r="AB30" s="10"/>
      <c r="AC30" s="10"/>
      <c r="AD30" s="10"/>
      <c r="AE30" s="10"/>
    </row>
    <row r="31">
      <c r="A31" s="244" t="s">
        <v>260</v>
      </c>
      <c r="B31" s="255" t="s">
        <v>2091</v>
      </c>
      <c r="C31" s="326" t="s">
        <v>1732</v>
      </c>
      <c r="D31" s="185" t="s">
        <v>1442</v>
      </c>
      <c r="E31" s="244"/>
      <c r="F31" s="244" t="s">
        <v>123</v>
      </c>
      <c r="G31" s="327" t="s">
        <v>29</v>
      </c>
      <c r="H31" s="40"/>
      <c r="I31" s="40"/>
      <c r="J31" s="10"/>
      <c r="K31" s="10"/>
      <c r="L31" s="10"/>
      <c r="M31" s="10"/>
      <c r="N31" s="10"/>
      <c r="O31" s="10"/>
      <c r="P31" s="10"/>
      <c r="Q31" s="10"/>
      <c r="R31" s="10"/>
      <c r="S31" s="10"/>
      <c r="T31" s="10"/>
      <c r="U31" s="10"/>
      <c r="V31" s="10"/>
      <c r="W31" s="10"/>
      <c r="X31" s="10"/>
      <c r="Y31" s="10"/>
      <c r="Z31" s="10"/>
      <c r="AA31" s="10"/>
      <c r="AB31" s="10"/>
      <c r="AC31" s="10"/>
      <c r="AD31" s="10"/>
      <c r="AE31" s="10"/>
    </row>
    <row r="32">
      <c r="A32" s="185" t="s">
        <v>255</v>
      </c>
      <c r="B32" s="249" t="s">
        <v>1837</v>
      </c>
      <c r="C32" s="326" t="s">
        <v>1836</v>
      </c>
      <c r="D32" s="185" t="s">
        <v>1424</v>
      </c>
      <c r="E32" s="244"/>
      <c r="F32" s="244" t="s">
        <v>123</v>
      </c>
      <c r="G32" s="327" t="s">
        <v>29</v>
      </c>
      <c r="H32" s="40"/>
      <c r="I32" s="40"/>
      <c r="J32" s="10"/>
      <c r="K32" s="10"/>
      <c r="L32" s="10"/>
      <c r="M32" s="10"/>
      <c r="N32" s="10"/>
      <c r="O32" s="10"/>
      <c r="P32" s="10"/>
      <c r="Q32" s="10"/>
      <c r="R32" s="10"/>
      <c r="S32" s="10"/>
      <c r="T32" s="10"/>
      <c r="U32" s="10"/>
      <c r="V32" s="10"/>
      <c r="W32" s="10"/>
      <c r="X32" s="10"/>
      <c r="Y32" s="10"/>
      <c r="Z32" s="10"/>
      <c r="AA32" s="10"/>
      <c r="AB32" s="10"/>
      <c r="AC32" s="10"/>
      <c r="AD32" s="10"/>
      <c r="AE32" s="10"/>
    </row>
    <row r="33">
      <c r="A33" s="244" t="s">
        <v>264</v>
      </c>
      <c r="B33" s="255" t="s">
        <v>1714</v>
      </c>
      <c r="C33" s="326" t="s">
        <v>1713</v>
      </c>
      <c r="D33" s="185" t="s">
        <v>1406</v>
      </c>
      <c r="E33" s="185"/>
      <c r="F33" s="244" t="s">
        <v>131</v>
      </c>
      <c r="G33" s="327" t="s">
        <v>29</v>
      </c>
      <c r="H33" s="40"/>
      <c r="I33" s="40"/>
      <c r="J33" s="10"/>
      <c r="K33" s="10"/>
      <c r="L33" s="10"/>
      <c r="M33" s="10"/>
      <c r="N33" s="10"/>
      <c r="O33" s="10"/>
      <c r="P33" s="10"/>
      <c r="Q33" s="10"/>
      <c r="R33" s="10"/>
      <c r="S33" s="10"/>
      <c r="T33" s="10"/>
      <c r="U33" s="10"/>
      <c r="V33" s="10"/>
      <c r="W33" s="10"/>
      <c r="X33" s="10"/>
      <c r="Y33" s="10"/>
      <c r="Z33" s="10"/>
      <c r="AA33" s="10"/>
      <c r="AB33" s="10"/>
      <c r="AC33" s="10"/>
      <c r="AD33" s="10"/>
      <c r="AE33" s="10"/>
    </row>
    <row r="34">
      <c r="A34" s="185" t="s">
        <v>265</v>
      </c>
      <c r="B34" s="249" t="s">
        <v>1882</v>
      </c>
      <c r="C34" s="326" t="s">
        <v>1786</v>
      </c>
      <c r="D34" s="185" t="s">
        <v>1432</v>
      </c>
      <c r="E34" s="185"/>
      <c r="F34" s="244" t="s">
        <v>131</v>
      </c>
      <c r="G34" s="72" t="s">
        <v>29</v>
      </c>
      <c r="H34" s="249" t="s">
        <v>1883</v>
      </c>
      <c r="I34" s="40"/>
      <c r="J34" s="10"/>
      <c r="K34" s="10"/>
      <c r="L34" s="10"/>
      <c r="M34" s="10"/>
      <c r="N34" s="10"/>
      <c r="O34" s="10"/>
      <c r="P34" s="10"/>
      <c r="Q34" s="10"/>
      <c r="R34" s="10"/>
      <c r="S34" s="10"/>
      <c r="T34" s="10"/>
      <c r="U34" s="10"/>
      <c r="V34" s="10"/>
      <c r="W34" s="10"/>
      <c r="X34" s="10"/>
      <c r="Y34" s="10"/>
      <c r="Z34" s="10"/>
      <c r="AA34" s="10"/>
      <c r="AB34" s="10"/>
      <c r="AC34" s="10"/>
      <c r="AD34" s="10"/>
      <c r="AE34" s="10"/>
    </row>
    <row r="35">
      <c r="A35" s="244" t="s">
        <v>267</v>
      </c>
      <c r="B35" s="255" t="s">
        <v>1803</v>
      </c>
      <c r="C35" s="326" t="s">
        <v>1734</v>
      </c>
      <c r="D35" s="185" t="s">
        <v>1420</v>
      </c>
      <c r="E35" s="244"/>
      <c r="F35" s="244" t="s">
        <v>136</v>
      </c>
      <c r="G35" s="327" t="s">
        <v>29</v>
      </c>
      <c r="H35" s="40"/>
      <c r="I35" s="40"/>
      <c r="J35" s="10"/>
      <c r="K35" s="10"/>
      <c r="L35" s="10"/>
      <c r="M35" s="10"/>
      <c r="N35" s="10"/>
      <c r="O35" s="10"/>
      <c r="P35" s="10"/>
      <c r="Q35" s="10"/>
      <c r="R35" s="10"/>
      <c r="S35" s="10"/>
      <c r="T35" s="10"/>
      <c r="U35" s="10"/>
      <c r="V35" s="10"/>
      <c r="W35" s="10"/>
      <c r="X35" s="10"/>
      <c r="Y35" s="10"/>
      <c r="Z35" s="10"/>
      <c r="AA35" s="10"/>
      <c r="AB35" s="10"/>
      <c r="AC35" s="10"/>
      <c r="AD35" s="10"/>
      <c r="AE35" s="10"/>
    </row>
    <row r="36">
      <c r="A36" s="244" t="s">
        <v>276</v>
      </c>
      <c r="B36" s="255" t="s">
        <v>1866</v>
      </c>
      <c r="C36" s="326" t="s">
        <v>1786</v>
      </c>
      <c r="D36" s="185" t="s">
        <v>1428</v>
      </c>
      <c r="E36" s="244"/>
      <c r="F36" s="244" t="s">
        <v>148</v>
      </c>
      <c r="G36" s="72" t="s">
        <v>29</v>
      </c>
      <c r="H36" s="249" t="s">
        <v>1821</v>
      </c>
      <c r="I36" s="40"/>
      <c r="J36" s="10"/>
      <c r="K36" s="10"/>
      <c r="L36" s="10"/>
      <c r="M36" s="10"/>
      <c r="N36" s="10"/>
      <c r="O36" s="10"/>
      <c r="P36" s="10"/>
      <c r="Q36" s="10"/>
      <c r="R36" s="10"/>
      <c r="S36" s="10"/>
      <c r="T36" s="10"/>
      <c r="U36" s="10"/>
      <c r="V36" s="10"/>
      <c r="W36" s="10"/>
      <c r="X36" s="10"/>
      <c r="Y36" s="10"/>
      <c r="Z36" s="10"/>
      <c r="AA36" s="10"/>
      <c r="AB36" s="10"/>
      <c r="AC36" s="10"/>
      <c r="AD36" s="10"/>
      <c r="AE36" s="10"/>
    </row>
    <row r="37">
      <c r="A37" s="185" t="s">
        <v>277</v>
      </c>
      <c r="B37" s="249" t="s">
        <v>1842</v>
      </c>
      <c r="C37" s="326" t="s">
        <v>1841</v>
      </c>
      <c r="D37" s="244"/>
      <c r="E37" s="244"/>
      <c r="F37" s="244" t="s">
        <v>149</v>
      </c>
      <c r="G37" s="72" t="s">
        <v>29</v>
      </c>
      <c r="H37" s="249" t="s">
        <v>1843</v>
      </c>
      <c r="I37" s="40"/>
      <c r="J37" s="10"/>
      <c r="K37" s="10"/>
      <c r="L37" s="10"/>
      <c r="M37" s="10"/>
      <c r="N37" s="10"/>
      <c r="O37" s="10"/>
      <c r="P37" s="10"/>
      <c r="Q37" s="10"/>
      <c r="R37" s="10"/>
      <c r="S37" s="10"/>
      <c r="T37" s="10"/>
      <c r="U37" s="10"/>
      <c r="V37" s="10"/>
      <c r="W37" s="10"/>
      <c r="X37" s="10"/>
      <c r="Y37" s="10"/>
      <c r="Z37" s="10"/>
      <c r="AA37" s="10"/>
      <c r="AB37" s="10"/>
      <c r="AC37" s="10"/>
      <c r="AD37" s="10"/>
      <c r="AE37" s="10"/>
    </row>
    <row r="38">
      <c r="A38" s="185" t="s">
        <v>195</v>
      </c>
      <c r="B38" s="249" t="s">
        <v>1980</v>
      </c>
      <c r="C38" s="326" t="s">
        <v>1827</v>
      </c>
      <c r="D38" s="244"/>
      <c r="E38" s="185"/>
      <c r="F38" s="244" t="s">
        <v>15</v>
      </c>
      <c r="G38" s="327" t="s">
        <v>16</v>
      </c>
      <c r="H38" s="40"/>
      <c r="I38" s="40"/>
      <c r="J38" s="10"/>
      <c r="K38" s="10"/>
      <c r="L38" s="10"/>
      <c r="M38" s="10"/>
      <c r="N38" s="10"/>
      <c r="O38" s="10"/>
      <c r="P38" s="10"/>
      <c r="Q38" s="10"/>
      <c r="R38" s="10"/>
      <c r="S38" s="10"/>
      <c r="T38" s="10"/>
      <c r="U38" s="10"/>
      <c r="V38" s="10"/>
      <c r="W38" s="10"/>
      <c r="X38" s="10"/>
      <c r="Y38" s="10"/>
      <c r="Z38" s="10"/>
      <c r="AA38" s="10"/>
      <c r="AB38" s="10"/>
      <c r="AC38" s="10"/>
      <c r="AD38" s="10"/>
      <c r="AE38" s="10"/>
    </row>
    <row r="39">
      <c r="A39" s="244" t="s">
        <v>223</v>
      </c>
      <c r="B39" s="249" t="s">
        <v>1729</v>
      </c>
      <c r="C39" s="326" t="s">
        <v>1728</v>
      </c>
      <c r="D39" s="185" t="s">
        <v>1407</v>
      </c>
      <c r="E39" s="185"/>
      <c r="F39" s="244" t="s">
        <v>68</v>
      </c>
      <c r="G39" s="327" t="s">
        <v>16</v>
      </c>
      <c r="H39" s="40"/>
      <c r="I39" s="40"/>
      <c r="J39" s="10"/>
      <c r="K39" s="10"/>
      <c r="L39" s="10"/>
      <c r="M39" s="10"/>
      <c r="N39" s="10"/>
      <c r="O39" s="10"/>
      <c r="P39" s="10"/>
      <c r="Q39" s="10"/>
      <c r="R39" s="10"/>
      <c r="S39" s="10"/>
      <c r="T39" s="10"/>
      <c r="U39" s="10"/>
      <c r="V39" s="10"/>
      <c r="W39" s="10"/>
      <c r="X39" s="10"/>
      <c r="Y39" s="10"/>
      <c r="Z39" s="10"/>
      <c r="AA39" s="10"/>
      <c r="AB39" s="10"/>
      <c r="AC39" s="10"/>
      <c r="AD39" s="10"/>
      <c r="AE39" s="10"/>
    </row>
    <row r="40">
      <c r="A40" s="40" t="s">
        <v>224</v>
      </c>
      <c r="B40" s="249" t="s">
        <v>1787</v>
      </c>
      <c r="C40" s="326" t="s">
        <v>1786</v>
      </c>
      <c r="D40" s="185" t="s">
        <v>1417</v>
      </c>
      <c r="E40" s="185"/>
      <c r="F40" s="40" t="s">
        <v>70</v>
      </c>
      <c r="G40" s="327" t="s">
        <v>16</v>
      </c>
      <c r="H40" s="40"/>
      <c r="I40" s="40"/>
      <c r="J40" s="10"/>
      <c r="K40" s="10"/>
      <c r="L40" s="10"/>
      <c r="M40" s="10"/>
      <c r="N40" s="10"/>
      <c r="O40" s="10"/>
      <c r="P40" s="10"/>
      <c r="Q40" s="10"/>
      <c r="R40" s="10"/>
      <c r="S40" s="10"/>
      <c r="T40" s="10"/>
      <c r="U40" s="10"/>
      <c r="V40" s="10"/>
      <c r="W40" s="10"/>
      <c r="X40" s="10"/>
      <c r="Y40" s="10"/>
      <c r="Z40" s="10"/>
      <c r="AA40" s="10"/>
      <c r="AB40" s="10"/>
      <c r="AC40" s="10"/>
      <c r="AD40" s="10"/>
      <c r="AE40" s="10"/>
    </row>
    <row r="41">
      <c r="A41" s="244" t="s">
        <v>249</v>
      </c>
      <c r="B41" s="249" t="s">
        <v>1799</v>
      </c>
      <c r="C41" s="326" t="s">
        <v>1798</v>
      </c>
      <c r="D41" s="185" t="s">
        <v>1418</v>
      </c>
      <c r="E41" s="185"/>
      <c r="F41" s="244" t="s">
        <v>1797</v>
      </c>
      <c r="G41" s="72" t="s">
        <v>16</v>
      </c>
      <c r="H41" s="249" t="s">
        <v>1800</v>
      </c>
      <c r="I41" s="40"/>
      <c r="J41" s="10"/>
      <c r="K41" s="10"/>
      <c r="L41" s="10"/>
      <c r="M41" s="10"/>
      <c r="N41" s="10"/>
      <c r="O41" s="10"/>
      <c r="P41" s="10"/>
      <c r="Q41" s="10"/>
      <c r="R41" s="10"/>
      <c r="S41" s="10"/>
      <c r="T41" s="10"/>
      <c r="U41" s="10"/>
      <c r="V41" s="10"/>
      <c r="W41" s="10"/>
      <c r="X41" s="10"/>
      <c r="Y41" s="10"/>
      <c r="Z41" s="10"/>
      <c r="AA41" s="10"/>
      <c r="AB41" s="10"/>
      <c r="AC41" s="10"/>
      <c r="AD41" s="10"/>
      <c r="AE41" s="10"/>
    </row>
    <row r="42">
      <c r="A42" s="244" t="s">
        <v>202</v>
      </c>
      <c r="B42" s="249" t="s">
        <v>2035</v>
      </c>
      <c r="C42" s="326" t="s">
        <v>1710</v>
      </c>
      <c r="D42" s="185" t="s">
        <v>1440</v>
      </c>
      <c r="E42" s="185"/>
      <c r="F42" s="244" t="s">
        <v>32</v>
      </c>
      <c r="G42" s="327" t="s">
        <v>26</v>
      </c>
      <c r="H42" s="40"/>
      <c r="I42" s="40"/>
      <c r="J42" s="10"/>
      <c r="K42" s="10"/>
      <c r="L42" s="10"/>
      <c r="M42" s="10"/>
      <c r="N42" s="10"/>
      <c r="O42" s="10"/>
      <c r="P42" s="10"/>
      <c r="Q42" s="10"/>
      <c r="R42" s="10"/>
      <c r="S42" s="10"/>
      <c r="T42" s="10"/>
      <c r="U42" s="10"/>
      <c r="V42" s="10"/>
      <c r="W42" s="10"/>
      <c r="X42" s="10"/>
      <c r="Y42" s="10"/>
      <c r="Z42" s="10"/>
      <c r="AA42" s="10"/>
      <c r="AB42" s="10"/>
      <c r="AC42" s="10"/>
      <c r="AD42" s="10"/>
      <c r="AE42" s="10"/>
    </row>
    <row r="43">
      <c r="A43" s="185" t="s">
        <v>209</v>
      </c>
      <c r="B43" s="249" t="s">
        <v>2126</v>
      </c>
      <c r="C43" s="326" t="s">
        <v>1903</v>
      </c>
      <c r="D43" s="244"/>
      <c r="E43" s="185"/>
      <c r="F43" s="244" t="s">
        <v>44</v>
      </c>
      <c r="G43" s="327" t="s">
        <v>26</v>
      </c>
      <c r="H43" s="40"/>
      <c r="I43" s="249" t="s">
        <v>2127</v>
      </c>
      <c r="J43" s="10"/>
      <c r="K43" s="10"/>
      <c r="L43" s="10"/>
      <c r="M43" s="10"/>
      <c r="N43" s="10"/>
      <c r="O43" s="10"/>
      <c r="P43" s="10"/>
      <c r="Q43" s="10"/>
      <c r="R43" s="10"/>
      <c r="S43" s="10"/>
      <c r="T43" s="10"/>
      <c r="U43" s="10"/>
      <c r="V43" s="10"/>
      <c r="W43" s="10"/>
      <c r="X43" s="10"/>
      <c r="Y43" s="10"/>
      <c r="Z43" s="10"/>
      <c r="AA43" s="10"/>
      <c r="AB43" s="10"/>
      <c r="AC43" s="10"/>
      <c r="AD43" s="10"/>
      <c r="AE43" s="10"/>
    </row>
    <row r="44">
      <c r="A44" s="244" t="s">
        <v>225</v>
      </c>
      <c r="B44" s="249" t="s">
        <v>1739</v>
      </c>
      <c r="C44" s="326" t="s">
        <v>1738</v>
      </c>
      <c r="D44" s="185" t="s">
        <v>1409</v>
      </c>
      <c r="E44" s="185"/>
      <c r="F44" s="244" t="s">
        <v>74</v>
      </c>
      <c r="G44" s="327" t="s">
        <v>26</v>
      </c>
      <c r="H44" s="40"/>
      <c r="I44" s="40"/>
      <c r="J44" s="10"/>
      <c r="K44" s="10"/>
      <c r="L44" s="10"/>
      <c r="M44" s="10"/>
      <c r="N44" s="10"/>
      <c r="O44" s="10"/>
      <c r="P44" s="10"/>
      <c r="Q44" s="10"/>
      <c r="R44" s="10"/>
      <c r="S44" s="10"/>
      <c r="T44" s="10"/>
      <c r="U44" s="10"/>
      <c r="V44" s="10"/>
      <c r="W44" s="10"/>
      <c r="X44" s="10"/>
      <c r="Y44" s="10"/>
      <c r="Z44" s="10"/>
      <c r="AA44" s="10"/>
      <c r="AB44" s="10"/>
      <c r="AC44" s="10"/>
      <c r="AD44" s="10"/>
      <c r="AE44" s="10"/>
    </row>
    <row r="45">
      <c r="A45" s="244" t="s">
        <v>227</v>
      </c>
      <c r="B45" s="255" t="s">
        <v>1865</v>
      </c>
      <c r="C45" s="329"/>
      <c r="D45" s="244"/>
      <c r="E45" s="185"/>
      <c r="F45" s="244" t="s">
        <v>74</v>
      </c>
      <c r="G45" s="327" t="s">
        <v>26</v>
      </c>
      <c r="H45" s="40"/>
      <c r="I45" s="40"/>
      <c r="J45" s="10"/>
      <c r="K45" s="10"/>
      <c r="L45" s="10"/>
      <c r="M45" s="10"/>
      <c r="N45" s="10"/>
      <c r="O45" s="10"/>
      <c r="P45" s="10"/>
      <c r="Q45" s="10"/>
      <c r="R45" s="10"/>
      <c r="S45" s="10"/>
      <c r="T45" s="10"/>
      <c r="U45" s="10"/>
      <c r="V45" s="10"/>
      <c r="W45" s="10"/>
      <c r="X45" s="10"/>
      <c r="Y45" s="10"/>
      <c r="Z45" s="10"/>
      <c r="AA45" s="10"/>
      <c r="AB45" s="10"/>
      <c r="AC45" s="10"/>
      <c r="AD45" s="10"/>
      <c r="AE45" s="10"/>
    </row>
    <row r="46">
      <c r="A46" s="185" t="s">
        <v>226</v>
      </c>
      <c r="B46" s="249" t="s">
        <v>1783</v>
      </c>
      <c r="C46" s="326" t="s">
        <v>1782</v>
      </c>
      <c r="D46" s="185" t="s">
        <v>1416</v>
      </c>
      <c r="E46" s="185"/>
      <c r="F46" s="244" t="s">
        <v>74</v>
      </c>
      <c r="G46" s="327" t="s">
        <v>26</v>
      </c>
      <c r="H46" s="40"/>
      <c r="I46" s="40"/>
      <c r="J46" s="10"/>
      <c r="K46" s="10"/>
      <c r="L46" s="10"/>
      <c r="M46" s="10"/>
      <c r="N46" s="10"/>
      <c r="O46" s="10"/>
      <c r="P46" s="10"/>
      <c r="Q46" s="10"/>
      <c r="R46" s="10"/>
      <c r="S46" s="10"/>
      <c r="T46" s="10"/>
      <c r="U46" s="10"/>
      <c r="V46" s="10"/>
      <c r="W46" s="10"/>
      <c r="X46" s="10"/>
      <c r="Y46" s="10"/>
      <c r="Z46" s="10"/>
      <c r="AA46" s="10"/>
      <c r="AB46" s="10"/>
      <c r="AC46" s="10"/>
      <c r="AD46" s="10"/>
      <c r="AE46" s="10"/>
    </row>
    <row r="47">
      <c r="A47" s="244" t="s">
        <v>228</v>
      </c>
      <c r="B47" s="249" t="s">
        <v>2133</v>
      </c>
      <c r="C47" s="326" t="s">
        <v>1946</v>
      </c>
      <c r="D47" s="185" t="s">
        <v>1444</v>
      </c>
      <c r="E47" s="185"/>
      <c r="F47" s="185" t="s">
        <v>74</v>
      </c>
      <c r="G47" s="327" t="s">
        <v>26</v>
      </c>
      <c r="H47" s="40"/>
      <c r="I47" s="40"/>
      <c r="J47" s="10"/>
      <c r="K47" s="10"/>
      <c r="L47" s="10"/>
      <c r="M47" s="10"/>
      <c r="N47" s="10"/>
      <c r="O47" s="10"/>
      <c r="P47" s="10"/>
      <c r="Q47" s="10"/>
      <c r="R47" s="10"/>
      <c r="S47" s="10"/>
      <c r="T47" s="10"/>
      <c r="U47" s="10"/>
      <c r="V47" s="10"/>
      <c r="W47" s="10"/>
      <c r="X47" s="10"/>
      <c r="Y47" s="10"/>
      <c r="Z47" s="10"/>
      <c r="AA47" s="10"/>
      <c r="AB47" s="10"/>
      <c r="AC47" s="10"/>
      <c r="AD47" s="10"/>
      <c r="AE47" s="10"/>
    </row>
    <row r="48">
      <c r="A48" s="185" t="s">
        <v>238</v>
      </c>
      <c r="B48" s="249" t="s">
        <v>1749</v>
      </c>
      <c r="C48" s="329"/>
      <c r="D48" s="244"/>
      <c r="E48" s="185"/>
      <c r="F48" s="244" t="s">
        <v>85</v>
      </c>
      <c r="G48" s="327" t="s">
        <v>26</v>
      </c>
      <c r="H48" s="40"/>
      <c r="I48" s="249" t="s">
        <v>1750</v>
      </c>
      <c r="J48" s="10"/>
      <c r="K48" s="10"/>
      <c r="L48" s="10"/>
      <c r="M48" s="10"/>
      <c r="N48" s="10"/>
      <c r="O48" s="10"/>
      <c r="P48" s="10"/>
      <c r="Q48" s="10"/>
      <c r="R48" s="10"/>
      <c r="S48" s="10"/>
      <c r="T48" s="10"/>
      <c r="U48" s="10"/>
      <c r="V48" s="10"/>
      <c r="W48" s="10"/>
      <c r="X48" s="10"/>
      <c r="Y48" s="10"/>
      <c r="Z48" s="10"/>
      <c r="AA48" s="10"/>
      <c r="AB48" s="10"/>
      <c r="AC48" s="10"/>
      <c r="AD48" s="10"/>
      <c r="AE48" s="10"/>
    </row>
    <row r="49">
      <c r="A49" s="244" t="s">
        <v>242</v>
      </c>
      <c r="B49" s="249" t="s">
        <v>1676</v>
      </c>
      <c r="C49" s="326" t="s">
        <v>1675</v>
      </c>
      <c r="D49" s="185" t="s">
        <v>1403</v>
      </c>
      <c r="E49" s="185"/>
      <c r="F49" s="244" t="s">
        <v>95</v>
      </c>
      <c r="G49" s="327" t="s">
        <v>26</v>
      </c>
      <c r="H49" s="40"/>
      <c r="I49" s="40"/>
      <c r="J49" s="10"/>
      <c r="K49" s="10"/>
      <c r="L49" s="10"/>
      <c r="M49" s="10"/>
      <c r="N49" s="10"/>
      <c r="O49" s="10"/>
      <c r="P49" s="10"/>
      <c r="Q49" s="10"/>
      <c r="R49" s="10"/>
      <c r="S49" s="10"/>
      <c r="T49" s="10"/>
      <c r="U49" s="10"/>
      <c r="V49" s="10"/>
      <c r="W49" s="10"/>
      <c r="X49" s="10"/>
      <c r="Y49" s="10"/>
      <c r="Z49" s="10"/>
      <c r="AA49" s="10"/>
      <c r="AB49" s="10"/>
      <c r="AC49" s="10"/>
      <c r="AD49" s="10"/>
      <c r="AE49" s="10"/>
    </row>
    <row r="50">
      <c r="A50" s="244" t="s">
        <v>251</v>
      </c>
      <c r="B50" s="249" t="s">
        <v>1951</v>
      </c>
      <c r="C50" s="326" t="s">
        <v>1867</v>
      </c>
      <c r="D50" s="185" t="s">
        <v>1435</v>
      </c>
      <c r="E50" s="185"/>
      <c r="F50" s="244" t="s">
        <v>1884</v>
      </c>
      <c r="G50" s="72" t="s">
        <v>26</v>
      </c>
      <c r="H50" s="185" t="s">
        <v>1952</v>
      </c>
      <c r="I50" s="40"/>
      <c r="J50" s="10"/>
      <c r="K50" s="10"/>
      <c r="L50" s="10"/>
      <c r="M50" s="10"/>
      <c r="N50" s="10"/>
      <c r="O50" s="10"/>
      <c r="P50" s="10"/>
      <c r="Q50" s="10"/>
      <c r="R50" s="10"/>
      <c r="S50" s="10"/>
      <c r="T50" s="10"/>
      <c r="U50" s="10"/>
      <c r="V50" s="10"/>
      <c r="W50" s="10"/>
      <c r="X50" s="10"/>
      <c r="Y50" s="10"/>
      <c r="Z50" s="10"/>
      <c r="AA50" s="10"/>
      <c r="AB50" s="10"/>
      <c r="AC50" s="10"/>
      <c r="AD50" s="10"/>
      <c r="AE50" s="10"/>
    </row>
    <row r="51">
      <c r="A51" s="185" t="s">
        <v>250</v>
      </c>
      <c r="B51" s="249" t="s">
        <v>1886</v>
      </c>
      <c r="C51" s="326" t="s">
        <v>1885</v>
      </c>
      <c r="D51" s="244"/>
      <c r="E51" s="185"/>
      <c r="F51" s="244" t="s">
        <v>1884</v>
      </c>
      <c r="G51" s="327" t="s">
        <v>26</v>
      </c>
      <c r="H51" s="40"/>
      <c r="I51" s="40"/>
      <c r="J51" s="10"/>
      <c r="K51" s="10"/>
      <c r="L51" s="10"/>
      <c r="M51" s="10"/>
      <c r="N51" s="10"/>
      <c r="O51" s="10"/>
      <c r="P51" s="10"/>
      <c r="Q51" s="10"/>
      <c r="R51" s="10"/>
      <c r="S51" s="10"/>
      <c r="T51" s="10"/>
      <c r="U51" s="10"/>
      <c r="V51" s="10"/>
      <c r="W51" s="10"/>
      <c r="X51" s="10"/>
      <c r="Y51" s="10"/>
      <c r="Z51" s="10"/>
      <c r="AA51" s="10"/>
      <c r="AB51" s="10"/>
      <c r="AC51" s="10"/>
      <c r="AD51" s="10"/>
      <c r="AE51" s="10"/>
    </row>
    <row r="52">
      <c r="A52" s="244" t="s">
        <v>263</v>
      </c>
      <c r="B52" s="249" t="s">
        <v>2051</v>
      </c>
      <c r="C52" s="326" t="s">
        <v>2050</v>
      </c>
      <c r="D52" s="185" t="s">
        <v>1441</v>
      </c>
      <c r="E52" s="185"/>
      <c r="F52" s="244" t="s">
        <v>129</v>
      </c>
      <c r="G52" s="72" t="s">
        <v>26</v>
      </c>
      <c r="H52" s="185" t="s">
        <v>2052</v>
      </c>
      <c r="I52" s="40"/>
      <c r="J52" s="10"/>
      <c r="K52" s="10"/>
      <c r="L52" s="10"/>
      <c r="M52" s="10"/>
      <c r="N52" s="10"/>
      <c r="O52" s="10"/>
      <c r="P52" s="10"/>
      <c r="Q52" s="10"/>
      <c r="R52" s="10"/>
      <c r="S52" s="10"/>
      <c r="T52" s="10"/>
      <c r="U52" s="10"/>
      <c r="V52" s="10"/>
      <c r="W52" s="10"/>
      <c r="X52" s="10"/>
      <c r="Y52" s="10"/>
      <c r="Z52" s="10"/>
      <c r="AA52" s="10"/>
      <c r="AB52" s="10"/>
      <c r="AC52" s="10"/>
      <c r="AD52" s="10"/>
      <c r="AE52" s="10"/>
    </row>
    <row r="53">
      <c r="A53" s="244" t="s">
        <v>268</v>
      </c>
      <c r="B53" s="255" t="s">
        <v>1943</v>
      </c>
      <c r="C53" s="326" t="s">
        <v>1786</v>
      </c>
      <c r="D53" s="244"/>
      <c r="E53" s="185"/>
      <c r="F53" s="244" t="s">
        <v>137</v>
      </c>
      <c r="G53" s="327" t="s">
        <v>26</v>
      </c>
      <c r="H53" s="40"/>
      <c r="I53" s="40"/>
      <c r="J53" s="10"/>
      <c r="K53" s="10"/>
      <c r="L53" s="10"/>
      <c r="M53" s="10"/>
      <c r="N53" s="10"/>
      <c r="O53" s="10"/>
      <c r="P53" s="10"/>
      <c r="Q53" s="10"/>
      <c r="R53" s="10"/>
      <c r="S53" s="10"/>
      <c r="T53" s="10"/>
      <c r="U53" s="10"/>
      <c r="V53" s="10"/>
      <c r="W53" s="10"/>
      <c r="X53" s="10"/>
      <c r="Y53" s="10"/>
      <c r="Z53" s="10"/>
      <c r="AA53" s="10"/>
      <c r="AB53" s="10"/>
      <c r="AC53" s="10"/>
      <c r="AD53" s="10"/>
      <c r="AE53" s="10"/>
    </row>
    <row r="54">
      <c r="A54" s="185" t="s">
        <v>269</v>
      </c>
      <c r="B54" s="249" t="s">
        <v>1796</v>
      </c>
      <c r="C54" s="326" t="s">
        <v>1732</v>
      </c>
      <c r="D54" s="185" t="s">
        <v>72</v>
      </c>
      <c r="E54" s="185"/>
      <c r="F54" s="244" t="s">
        <v>1795</v>
      </c>
      <c r="G54" s="327" t="s">
        <v>26</v>
      </c>
      <c r="H54" s="40"/>
      <c r="I54" s="40"/>
      <c r="J54" s="10"/>
      <c r="K54" s="10"/>
      <c r="L54" s="10"/>
      <c r="M54" s="10"/>
      <c r="N54" s="10"/>
      <c r="O54" s="10"/>
      <c r="P54" s="10"/>
      <c r="Q54" s="10"/>
      <c r="R54" s="10"/>
      <c r="S54" s="10"/>
      <c r="T54" s="10"/>
      <c r="U54" s="10"/>
      <c r="V54" s="10"/>
      <c r="W54" s="10"/>
      <c r="X54" s="10"/>
      <c r="Y54" s="10"/>
      <c r="Z54" s="10"/>
      <c r="AA54" s="10"/>
      <c r="AB54" s="10"/>
      <c r="AC54" s="10"/>
      <c r="AD54" s="10"/>
      <c r="AE54" s="10"/>
    </row>
    <row r="55">
      <c r="A55" s="185" t="s">
        <v>197</v>
      </c>
      <c r="B55" s="249" t="s">
        <v>1986</v>
      </c>
      <c r="C55" s="326" t="s">
        <v>1732</v>
      </c>
      <c r="D55" s="244"/>
      <c r="E55" s="185"/>
      <c r="F55" s="244" t="s">
        <v>19</v>
      </c>
      <c r="G55" s="327" t="s">
        <v>20</v>
      </c>
      <c r="H55" s="40"/>
      <c r="I55" s="40"/>
      <c r="J55" s="330"/>
      <c r="K55" s="10"/>
      <c r="L55" s="10"/>
      <c r="M55" s="10"/>
      <c r="N55" s="10"/>
      <c r="O55" s="10"/>
      <c r="P55" s="10"/>
      <c r="Q55" s="10"/>
      <c r="R55" s="10"/>
      <c r="S55" s="10"/>
      <c r="T55" s="10"/>
      <c r="U55" s="10"/>
      <c r="V55" s="10"/>
      <c r="W55" s="10"/>
      <c r="X55" s="10"/>
      <c r="Y55" s="10"/>
      <c r="Z55" s="10"/>
      <c r="AA55" s="10"/>
      <c r="AB55" s="10"/>
      <c r="AC55" s="10"/>
      <c r="AD55" s="10"/>
      <c r="AE55" s="10"/>
    </row>
    <row r="56">
      <c r="A56" s="185" t="s">
        <v>201</v>
      </c>
      <c r="B56" s="249" t="s">
        <v>2057</v>
      </c>
      <c r="C56" s="326" t="s">
        <v>1813</v>
      </c>
      <c r="D56" s="244"/>
      <c r="E56" s="185"/>
      <c r="F56" s="244" t="s">
        <v>1764</v>
      </c>
      <c r="G56" s="72" t="s">
        <v>20</v>
      </c>
      <c r="H56" s="249" t="s">
        <v>2058</v>
      </c>
      <c r="I56" s="40"/>
      <c r="J56" s="330"/>
      <c r="K56" s="10"/>
      <c r="L56" s="10"/>
      <c r="M56" s="10"/>
      <c r="N56" s="10"/>
      <c r="O56" s="10"/>
      <c r="P56" s="10"/>
      <c r="Q56" s="10"/>
      <c r="R56" s="10"/>
      <c r="S56" s="10"/>
      <c r="T56" s="10"/>
      <c r="U56" s="10"/>
      <c r="V56" s="10"/>
      <c r="W56" s="10"/>
      <c r="X56" s="10"/>
      <c r="Y56" s="10"/>
      <c r="Z56" s="10"/>
      <c r="AA56" s="10"/>
      <c r="AB56" s="10"/>
      <c r="AC56" s="10"/>
      <c r="AD56" s="10"/>
      <c r="AE56" s="10"/>
    </row>
    <row r="57">
      <c r="A57" s="244" t="s">
        <v>200</v>
      </c>
      <c r="B57" s="249" t="s">
        <v>2022</v>
      </c>
      <c r="C57" s="326" t="s">
        <v>2021</v>
      </c>
      <c r="D57" s="185" t="s">
        <v>1439</v>
      </c>
      <c r="E57" s="185"/>
      <c r="F57" s="244" t="s">
        <v>1764</v>
      </c>
      <c r="G57" s="327" t="s">
        <v>20</v>
      </c>
      <c r="H57" s="40"/>
      <c r="I57" s="40"/>
      <c r="J57" s="330"/>
      <c r="K57" s="10"/>
      <c r="L57" s="10"/>
      <c r="M57" s="10"/>
      <c r="N57" s="10"/>
      <c r="O57" s="10"/>
      <c r="P57" s="10"/>
      <c r="Q57" s="10"/>
      <c r="R57" s="10"/>
      <c r="S57" s="10"/>
      <c r="T57" s="10"/>
      <c r="U57" s="10"/>
      <c r="V57" s="10"/>
      <c r="W57" s="10"/>
      <c r="X57" s="10"/>
      <c r="Y57" s="10"/>
      <c r="Z57" s="10"/>
      <c r="AA57" s="10"/>
      <c r="AB57" s="10"/>
      <c r="AC57" s="10"/>
      <c r="AD57" s="10"/>
      <c r="AE57" s="10"/>
    </row>
    <row r="58">
      <c r="A58" s="185" t="s">
        <v>199</v>
      </c>
      <c r="B58" s="249" t="s">
        <v>1766</v>
      </c>
      <c r="C58" s="326" t="s">
        <v>1765</v>
      </c>
      <c r="D58" s="185" t="s">
        <v>1413</v>
      </c>
      <c r="E58" s="185"/>
      <c r="F58" s="244" t="s">
        <v>1764</v>
      </c>
      <c r="G58" s="327" t="s">
        <v>20</v>
      </c>
      <c r="H58" s="40"/>
      <c r="I58" s="40"/>
      <c r="J58" s="330"/>
      <c r="K58" s="10"/>
      <c r="L58" s="10"/>
      <c r="M58" s="10"/>
      <c r="N58" s="10"/>
      <c r="O58" s="10"/>
      <c r="P58" s="10"/>
      <c r="Q58" s="10"/>
      <c r="R58" s="10"/>
      <c r="S58" s="10"/>
      <c r="T58" s="10"/>
      <c r="U58" s="10"/>
      <c r="V58" s="10"/>
      <c r="W58" s="10"/>
      <c r="X58" s="10"/>
      <c r="Y58" s="10"/>
      <c r="Z58" s="10"/>
      <c r="AA58" s="10"/>
      <c r="AB58" s="10"/>
      <c r="AC58" s="10"/>
      <c r="AD58" s="10"/>
      <c r="AE58" s="10"/>
    </row>
    <row r="59">
      <c r="A59" s="185" t="s">
        <v>205</v>
      </c>
      <c r="B59" s="249" t="s">
        <v>1926</v>
      </c>
      <c r="C59" s="326" t="s">
        <v>1742</v>
      </c>
      <c r="D59" s="244"/>
      <c r="E59" s="185"/>
      <c r="F59" s="244" t="s">
        <v>38</v>
      </c>
      <c r="G59" s="327" t="s">
        <v>20</v>
      </c>
      <c r="H59" s="40"/>
      <c r="I59" s="40"/>
      <c r="J59" s="330"/>
      <c r="K59" s="10"/>
      <c r="L59" s="10"/>
      <c r="M59" s="10"/>
      <c r="N59" s="10"/>
      <c r="O59" s="10"/>
      <c r="P59" s="10"/>
      <c r="Q59" s="10"/>
      <c r="R59" s="10"/>
      <c r="S59" s="10"/>
      <c r="T59" s="10"/>
      <c r="U59" s="10"/>
      <c r="V59" s="10"/>
      <c r="W59" s="10"/>
      <c r="X59" s="10"/>
      <c r="Y59" s="10"/>
      <c r="Z59" s="10"/>
      <c r="AA59" s="10"/>
      <c r="AB59" s="10"/>
      <c r="AC59" s="10"/>
      <c r="AD59" s="10"/>
      <c r="AE59" s="10"/>
    </row>
    <row r="60">
      <c r="A60" s="185" t="s">
        <v>243</v>
      </c>
      <c r="B60" s="249" t="s">
        <v>1845</v>
      </c>
      <c r="C60" s="326" t="s">
        <v>1844</v>
      </c>
      <c r="D60" s="185" t="s">
        <v>1425</v>
      </c>
      <c r="E60" s="185"/>
      <c r="F60" s="185" t="s">
        <v>96</v>
      </c>
      <c r="G60" s="72" t="s">
        <v>20</v>
      </c>
      <c r="H60" s="244" t="s">
        <v>1846</v>
      </c>
      <c r="I60" s="40"/>
      <c r="J60" s="330"/>
      <c r="K60" s="10"/>
      <c r="L60" s="10"/>
      <c r="M60" s="10"/>
      <c r="N60" s="10"/>
      <c r="O60" s="10"/>
      <c r="P60" s="10"/>
      <c r="Q60" s="10"/>
      <c r="R60" s="10"/>
      <c r="S60" s="10"/>
      <c r="T60" s="10"/>
      <c r="U60" s="10"/>
      <c r="V60" s="10"/>
      <c r="W60" s="10"/>
      <c r="X60" s="10"/>
      <c r="Y60" s="10"/>
      <c r="Z60" s="10"/>
      <c r="AA60" s="10"/>
      <c r="AB60" s="10"/>
      <c r="AC60" s="10"/>
      <c r="AD60" s="10"/>
      <c r="AE60" s="10"/>
    </row>
    <row r="61">
      <c r="A61" s="185" t="s">
        <v>219</v>
      </c>
      <c r="B61" s="249" t="s">
        <v>1810</v>
      </c>
      <c r="C61" s="326" t="s">
        <v>1809</v>
      </c>
      <c r="D61" s="185" t="s">
        <v>1421</v>
      </c>
      <c r="E61" s="185"/>
      <c r="F61" s="244" t="s">
        <v>60</v>
      </c>
      <c r="G61" s="72" t="s">
        <v>20</v>
      </c>
      <c r="H61" s="244" t="s">
        <v>1811</v>
      </c>
      <c r="I61" s="40" t="s">
        <v>1812</v>
      </c>
      <c r="J61" s="331"/>
      <c r="K61" s="10"/>
      <c r="L61" s="10"/>
      <c r="M61" s="10"/>
      <c r="N61" s="10"/>
      <c r="O61" s="10"/>
      <c r="P61" s="10"/>
      <c r="Q61" s="10"/>
      <c r="R61" s="10"/>
      <c r="S61" s="10"/>
      <c r="T61" s="10"/>
      <c r="U61" s="10"/>
      <c r="V61" s="10"/>
      <c r="W61" s="10"/>
      <c r="X61" s="10"/>
      <c r="Y61" s="10"/>
      <c r="Z61" s="10"/>
      <c r="AA61" s="10"/>
      <c r="AB61" s="10"/>
      <c r="AC61" s="10"/>
      <c r="AD61" s="10"/>
      <c r="AE61" s="10"/>
    </row>
    <row r="62">
      <c r="A62" s="185" t="s">
        <v>220</v>
      </c>
      <c r="B62" s="249" t="s">
        <v>1814</v>
      </c>
      <c r="C62" s="326" t="s">
        <v>1813</v>
      </c>
      <c r="D62" s="244"/>
      <c r="E62" s="185"/>
      <c r="F62" s="244" t="s">
        <v>60</v>
      </c>
      <c r="G62" s="327" t="s">
        <v>20</v>
      </c>
      <c r="H62" s="40"/>
      <c r="I62" s="40"/>
      <c r="J62" s="330"/>
      <c r="K62" s="10"/>
      <c r="L62" s="10"/>
      <c r="M62" s="10"/>
      <c r="N62" s="10"/>
      <c r="O62" s="10"/>
      <c r="P62" s="10"/>
      <c r="Q62" s="10"/>
      <c r="R62" s="10"/>
      <c r="S62" s="10"/>
      <c r="T62" s="10"/>
      <c r="U62" s="10"/>
      <c r="V62" s="10"/>
      <c r="W62" s="10"/>
      <c r="X62" s="10"/>
      <c r="Y62" s="10"/>
      <c r="Z62" s="10"/>
      <c r="AA62" s="10"/>
      <c r="AB62" s="10"/>
      <c r="AC62" s="10"/>
      <c r="AD62" s="10"/>
      <c r="AE62" s="10"/>
    </row>
    <row r="63">
      <c r="A63" s="185" t="s">
        <v>247</v>
      </c>
      <c r="B63" s="249" t="s">
        <v>1829</v>
      </c>
      <c r="C63" s="326" t="s">
        <v>1827</v>
      </c>
      <c r="D63" s="244"/>
      <c r="E63" s="185"/>
      <c r="F63" s="244" t="s">
        <v>112</v>
      </c>
      <c r="G63" s="72" t="s">
        <v>20</v>
      </c>
      <c r="H63" s="255" t="s">
        <v>1830</v>
      </c>
      <c r="I63" s="40"/>
      <c r="J63" s="330"/>
      <c r="K63" s="10"/>
      <c r="L63" s="10"/>
      <c r="M63" s="10"/>
      <c r="N63" s="10"/>
      <c r="O63" s="10"/>
      <c r="P63" s="10"/>
      <c r="Q63" s="10"/>
      <c r="R63" s="10"/>
      <c r="S63" s="10"/>
      <c r="T63" s="10"/>
      <c r="U63" s="10"/>
      <c r="V63" s="10"/>
      <c r="W63" s="10"/>
      <c r="X63" s="10"/>
      <c r="Y63" s="10"/>
      <c r="Z63" s="10"/>
      <c r="AA63" s="10"/>
      <c r="AB63" s="10"/>
      <c r="AC63" s="10"/>
      <c r="AD63" s="10"/>
      <c r="AE63" s="10"/>
    </row>
    <row r="64">
      <c r="A64" s="185" t="s">
        <v>248</v>
      </c>
      <c r="B64" s="255" t="s">
        <v>2025</v>
      </c>
      <c r="C64" s="326" t="s">
        <v>2021</v>
      </c>
      <c r="D64" s="244"/>
      <c r="E64" s="185"/>
      <c r="F64" s="244" t="s">
        <v>114</v>
      </c>
      <c r="G64" s="327" t="s">
        <v>20</v>
      </c>
      <c r="H64" s="40"/>
      <c r="I64" s="40"/>
      <c r="J64" s="330"/>
      <c r="K64" s="10"/>
      <c r="L64" s="10"/>
      <c r="M64" s="10"/>
      <c r="N64" s="10"/>
      <c r="O64" s="10"/>
      <c r="P64" s="10"/>
      <c r="Q64" s="10"/>
      <c r="R64" s="10"/>
      <c r="S64" s="10"/>
      <c r="T64" s="10"/>
      <c r="U64" s="10"/>
      <c r="V64" s="10"/>
      <c r="W64" s="10"/>
      <c r="X64" s="10"/>
      <c r="Y64" s="10"/>
      <c r="Z64" s="10"/>
      <c r="AA64" s="10"/>
      <c r="AB64" s="10"/>
      <c r="AC64" s="10"/>
      <c r="AD64" s="10"/>
      <c r="AE64" s="10"/>
    </row>
    <row r="65">
      <c r="A65" s="244" t="s">
        <v>261</v>
      </c>
      <c r="B65" s="249" t="s">
        <v>1705</v>
      </c>
      <c r="C65" s="326" t="s">
        <v>1704</v>
      </c>
      <c r="D65" s="185" t="s">
        <v>1404</v>
      </c>
      <c r="E65" s="185"/>
      <c r="F65" s="244" t="s">
        <v>127</v>
      </c>
      <c r="G65" s="72" t="s">
        <v>20</v>
      </c>
      <c r="H65" s="249" t="s">
        <v>1706</v>
      </c>
      <c r="I65" s="40"/>
      <c r="J65" s="330"/>
      <c r="K65" s="10"/>
      <c r="L65" s="10"/>
      <c r="M65" s="10"/>
      <c r="N65" s="10"/>
      <c r="O65" s="10"/>
      <c r="P65" s="10"/>
      <c r="Q65" s="10"/>
      <c r="R65" s="10"/>
      <c r="S65" s="10"/>
      <c r="T65" s="10"/>
      <c r="U65" s="10"/>
      <c r="V65" s="10"/>
      <c r="W65" s="10"/>
      <c r="X65" s="10"/>
      <c r="Y65" s="10"/>
      <c r="Z65" s="10"/>
      <c r="AA65" s="10"/>
      <c r="AB65" s="10"/>
      <c r="AC65" s="10"/>
      <c r="AD65" s="10"/>
      <c r="AE65" s="10"/>
    </row>
    <row r="66">
      <c r="A66" s="244" t="s">
        <v>262</v>
      </c>
      <c r="B66" s="249" t="s">
        <v>1861</v>
      </c>
      <c r="C66" s="326" t="s">
        <v>1860</v>
      </c>
      <c r="D66" s="244"/>
      <c r="E66" s="185"/>
      <c r="F66" s="244" t="s">
        <v>127</v>
      </c>
      <c r="G66" s="72" t="s">
        <v>20</v>
      </c>
      <c r="H66" s="249" t="s">
        <v>1862</v>
      </c>
      <c r="I66" s="40"/>
      <c r="J66" s="330"/>
      <c r="K66" s="10"/>
      <c r="L66" s="10"/>
      <c r="M66" s="10"/>
      <c r="N66" s="10"/>
      <c r="O66" s="10"/>
      <c r="P66" s="10"/>
      <c r="Q66" s="10"/>
      <c r="R66" s="10"/>
      <c r="S66" s="10"/>
      <c r="T66" s="10"/>
      <c r="U66" s="10"/>
      <c r="V66" s="10"/>
      <c r="W66" s="10"/>
      <c r="X66" s="10"/>
      <c r="Y66" s="10"/>
      <c r="Z66" s="10"/>
      <c r="AA66" s="10"/>
      <c r="AB66" s="10"/>
      <c r="AC66" s="10"/>
      <c r="AD66" s="10"/>
      <c r="AE66" s="10"/>
    </row>
    <row r="67">
      <c r="A67" s="185" t="s">
        <v>275</v>
      </c>
      <c r="B67" s="249" t="s">
        <v>1947</v>
      </c>
      <c r="C67" s="326" t="s">
        <v>1946</v>
      </c>
      <c r="D67" s="244"/>
      <c r="E67" s="185"/>
      <c r="F67" s="244" t="s">
        <v>142</v>
      </c>
      <c r="G67" s="327" t="s">
        <v>20</v>
      </c>
      <c r="H67" s="40"/>
      <c r="I67" s="40"/>
      <c r="J67" s="332"/>
      <c r="K67" s="10"/>
      <c r="L67" s="10"/>
      <c r="M67" s="10"/>
      <c r="N67" s="10"/>
      <c r="O67" s="10"/>
      <c r="P67" s="10"/>
      <c r="Q67" s="10"/>
      <c r="R67" s="10"/>
      <c r="S67" s="10"/>
      <c r="T67" s="10"/>
      <c r="U67" s="10"/>
      <c r="V67" s="10"/>
      <c r="W67" s="10"/>
      <c r="X67" s="10"/>
      <c r="Y67" s="10"/>
      <c r="Z67" s="10"/>
      <c r="AA67" s="10"/>
      <c r="AB67" s="10"/>
      <c r="AC67" s="10"/>
      <c r="AD67" s="10"/>
      <c r="AE67" s="10"/>
    </row>
    <row r="68">
      <c r="A68" s="244" t="s">
        <v>204</v>
      </c>
      <c r="B68" s="255" t="s">
        <v>2116</v>
      </c>
      <c r="C68" s="326" t="s">
        <v>1827</v>
      </c>
      <c r="D68" s="244"/>
      <c r="E68" s="185"/>
      <c r="F68" s="244" t="s">
        <v>35</v>
      </c>
      <c r="G68" s="327" t="s">
        <v>18</v>
      </c>
      <c r="H68" s="40"/>
      <c r="I68" s="40"/>
      <c r="J68" s="10"/>
      <c r="K68" s="10"/>
      <c r="L68" s="10"/>
      <c r="M68" s="10"/>
      <c r="N68" s="10"/>
      <c r="O68" s="10"/>
      <c r="P68" s="10"/>
      <c r="Q68" s="10"/>
      <c r="R68" s="10"/>
      <c r="S68" s="10"/>
      <c r="T68" s="10"/>
      <c r="U68" s="10"/>
      <c r="V68" s="10"/>
      <c r="W68" s="10"/>
      <c r="X68" s="10"/>
      <c r="Y68" s="10"/>
      <c r="Z68" s="10"/>
      <c r="AA68" s="10"/>
      <c r="AB68" s="10"/>
      <c r="AC68" s="10"/>
      <c r="AD68" s="10"/>
      <c r="AE68" s="10"/>
    </row>
    <row r="69">
      <c r="A69" s="244" t="s">
        <v>206</v>
      </c>
      <c r="B69" s="249" t="s">
        <v>1802</v>
      </c>
      <c r="C69" s="326" t="s">
        <v>1801</v>
      </c>
      <c r="D69" s="185" t="s">
        <v>1419</v>
      </c>
      <c r="E69" s="185"/>
      <c r="F69" s="244" t="s">
        <v>42</v>
      </c>
      <c r="G69" s="327" t="s">
        <v>18</v>
      </c>
      <c r="H69" s="40"/>
      <c r="I69" s="40"/>
      <c r="J69" s="10"/>
      <c r="K69" s="10"/>
      <c r="L69" s="10"/>
      <c r="M69" s="10"/>
      <c r="N69" s="10"/>
      <c r="O69" s="10"/>
      <c r="P69" s="10"/>
      <c r="Q69" s="10"/>
      <c r="R69" s="10"/>
      <c r="S69" s="10"/>
      <c r="T69" s="10"/>
      <c r="U69" s="10"/>
      <c r="V69" s="10"/>
      <c r="W69" s="10"/>
      <c r="X69" s="10"/>
      <c r="Y69" s="10"/>
      <c r="Z69" s="10"/>
      <c r="AA69" s="10"/>
      <c r="AB69" s="10"/>
      <c r="AC69" s="10"/>
      <c r="AD69" s="10"/>
      <c r="AE69" s="10"/>
    </row>
    <row r="70">
      <c r="A70" s="244" t="s">
        <v>207</v>
      </c>
      <c r="B70" s="249" t="s">
        <v>1931</v>
      </c>
      <c r="C70" s="326" t="s">
        <v>1860</v>
      </c>
      <c r="D70" s="244"/>
      <c r="E70" s="185"/>
      <c r="F70" s="244" t="s">
        <v>43</v>
      </c>
      <c r="G70" s="327" t="s">
        <v>18</v>
      </c>
      <c r="H70" s="40"/>
      <c r="I70" s="40"/>
      <c r="J70" s="10"/>
      <c r="K70" s="10"/>
      <c r="L70" s="10"/>
      <c r="M70" s="10"/>
      <c r="N70" s="10"/>
      <c r="O70" s="10"/>
      <c r="P70" s="10"/>
      <c r="Q70" s="10"/>
      <c r="R70" s="10"/>
      <c r="S70" s="10"/>
      <c r="T70" s="10"/>
      <c r="U70" s="10"/>
      <c r="V70" s="10"/>
      <c r="W70" s="10"/>
      <c r="X70" s="10"/>
      <c r="Y70" s="10"/>
      <c r="Z70" s="10"/>
      <c r="AA70" s="10"/>
      <c r="AB70" s="10"/>
      <c r="AC70" s="10"/>
      <c r="AD70" s="10"/>
      <c r="AE70" s="10"/>
    </row>
    <row r="71">
      <c r="A71" s="185" t="s">
        <v>208</v>
      </c>
      <c r="B71" s="249" t="s">
        <v>1987</v>
      </c>
      <c r="C71" s="326" t="s">
        <v>1704</v>
      </c>
      <c r="D71" s="244"/>
      <c r="E71" s="185"/>
      <c r="F71" s="244" t="s">
        <v>43</v>
      </c>
      <c r="G71" s="327" t="s">
        <v>18</v>
      </c>
      <c r="H71" s="40"/>
      <c r="I71" s="40"/>
      <c r="J71" s="10"/>
      <c r="K71" s="10"/>
      <c r="L71" s="10"/>
      <c r="M71" s="10"/>
      <c r="N71" s="10"/>
      <c r="O71" s="10"/>
      <c r="P71" s="10"/>
      <c r="Q71" s="10"/>
      <c r="R71" s="10"/>
      <c r="S71" s="10"/>
      <c r="T71" s="10"/>
      <c r="U71" s="10"/>
      <c r="V71" s="10"/>
      <c r="W71" s="10"/>
      <c r="X71" s="10"/>
      <c r="Y71" s="10"/>
      <c r="Z71" s="10"/>
      <c r="AA71" s="10"/>
      <c r="AB71" s="10"/>
      <c r="AC71" s="10"/>
      <c r="AD71" s="10"/>
      <c r="AE71" s="10"/>
    </row>
    <row r="72">
      <c r="A72" s="244" t="s">
        <v>211</v>
      </c>
      <c r="B72" s="249" t="s">
        <v>1760</v>
      </c>
      <c r="C72" s="326" t="s">
        <v>1759</v>
      </c>
      <c r="D72" s="244"/>
      <c r="E72" s="185"/>
      <c r="F72" s="244" t="s">
        <v>48</v>
      </c>
      <c r="G72" s="72" t="s">
        <v>18</v>
      </c>
      <c r="H72" s="249" t="s">
        <v>1761</v>
      </c>
      <c r="I72" s="40"/>
      <c r="J72" s="10"/>
      <c r="K72" s="10"/>
      <c r="L72" s="10"/>
      <c r="M72" s="10"/>
      <c r="N72" s="10"/>
      <c r="O72" s="10"/>
      <c r="P72" s="10"/>
      <c r="Q72" s="10"/>
      <c r="R72" s="10"/>
      <c r="S72" s="10"/>
      <c r="T72" s="10"/>
      <c r="U72" s="10"/>
      <c r="V72" s="10"/>
      <c r="W72" s="10"/>
      <c r="X72" s="10"/>
      <c r="Y72" s="10"/>
      <c r="Z72" s="10"/>
      <c r="AA72" s="10"/>
      <c r="AB72" s="10"/>
      <c r="AC72" s="10"/>
      <c r="AD72" s="10"/>
      <c r="AE72" s="10"/>
    </row>
    <row r="73">
      <c r="A73" s="244" t="s">
        <v>212</v>
      </c>
      <c r="B73" s="249" t="s">
        <v>1726</v>
      </c>
      <c r="C73" s="326" t="s">
        <v>1725</v>
      </c>
      <c r="D73" s="244"/>
      <c r="E73" s="185"/>
      <c r="F73" s="244" t="s">
        <v>49</v>
      </c>
      <c r="G73" s="72" t="s">
        <v>18</v>
      </c>
      <c r="H73" s="185" t="s">
        <v>1727</v>
      </c>
      <c r="I73" s="40"/>
      <c r="J73" s="10"/>
      <c r="K73" s="10"/>
      <c r="L73" s="10"/>
      <c r="M73" s="10"/>
      <c r="N73" s="10"/>
      <c r="O73" s="10"/>
      <c r="P73" s="10"/>
      <c r="Q73" s="10"/>
      <c r="R73" s="10"/>
      <c r="S73" s="10"/>
      <c r="T73" s="10"/>
      <c r="U73" s="10"/>
      <c r="V73" s="10"/>
      <c r="W73" s="10"/>
      <c r="X73" s="10"/>
      <c r="Y73" s="10"/>
      <c r="Z73" s="10"/>
      <c r="AA73" s="10"/>
      <c r="AB73" s="10"/>
      <c r="AC73" s="10"/>
      <c r="AD73" s="10"/>
      <c r="AE73" s="10"/>
    </row>
    <row r="74">
      <c r="A74" s="185" t="s">
        <v>213</v>
      </c>
      <c r="B74" s="249" t="s">
        <v>1735</v>
      </c>
      <c r="C74" s="326" t="s">
        <v>1734</v>
      </c>
      <c r="D74" s="185" t="s">
        <v>1408</v>
      </c>
      <c r="E74" s="185"/>
      <c r="F74" s="244" t="s">
        <v>49</v>
      </c>
      <c r="G74" s="327" t="s">
        <v>18</v>
      </c>
      <c r="H74" s="40"/>
      <c r="I74" s="40"/>
      <c r="J74" s="10"/>
      <c r="K74" s="10"/>
      <c r="L74" s="10"/>
      <c r="M74" s="10"/>
      <c r="N74" s="10"/>
      <c r="O74" s="10"/>
      <c r="P74" s="10"/>
      <c r="Q74" s="10"/>
      <c r="R74" s="10"/>
      <c r="S74" s="10"/>
      <c r="T74" s="10"/>
      <c r="U74" s="10"/>
      <c r="V74" s="10"/>
      <c r="W74" s="10"/>
      <c r="X74" s="10"/>
      <c r="Y74" s="10"/>
      <c r="Z74" s="10"/>
      <c r="AA74" s="10"/>
      <c r="AB74" s="10"/>
      <c r="AC74" s="10"/>
      <c r="AD74" s="10"/>
      <c r="AE74" s="10"/>
    </row>
    <row r="75">
      <c r="A75" s="244" t="s">
        <v>214</v>
      </c>
      <c r="B75" s="249" t="s">
        <v>1808</v>
      </c>
      <c r="C75" s="326" t="s">
        <v>1807</v>
      </c>
      <c r="D75" s="244"/>
      <c r="E75" s="185"/>
      <c r="F75" s="244" t="s">
        <v>49</v>
      </c>
      <c r="G75" s="327" t="s">
        <v>18</v>
      </c>
      <c r="H75" s="40"/>
      <c r="I75" s="40"/>
      <c r="J75" s="10"/>
      <c r="K75" s="10"/>
      <c r="L75" s="10"/>
      <c r="M75" s="10"/>
      <c r="N75" s="10"/>
      <c r="O75" s="10"/>
      <c r="P75" s="10"/>
      <c r="Q75" s="10"/>
      <c r="R75" s="10"/>
      <c r="S75" s="10"/>
      <c r="T75" s="10"/>
      <c r="U75" s="10"/>
      <c r="V75" s="10"/>
      <c r="W75" s="10"/>
      <c r="X75" s="10"/>
      <c r="Y75" s="10"/>
      <c r="Z75" s="10"/>
      <c r="AA75" s="10"/>
      <c r="AB75" s="10"/>
      <c r="AC75" s="10"/>
      <c r="AD75" s="10"/>
      <c r="AE75" s="10"/>
    </row>
    <row r="76">
      <c r="A76" s="244" t="s">
        <v>215</v>
      </c>
      <c r="B76" s="249" t="s">
        <v>1828</v>
      </c>
      <c r="C76" s="326" t="s">
        <v>1827</v>
      </c>
      <c r="D76" s="244"/>
      <c r="E76" s="185"/>
      <c r="F76" s="244" t="s">
        <v>49</v>
      </c>
      <c r="G76" s="327" t="s">
        <v>18</v>
      </c>
      <c r="H76" s="40"/>
      <c r="I76" s="40"/>
      <c r="J76" s="10"/>
      <c r="K76" s="10"/>
      <c r="L76" s="10"/>
      <c r="M76" s="10"/>
      <c r="N76" s="10"/>
      <c r="O76" s="10"/>
      <c r="P76" s="10"/>
      <c r="Q76" s="10"/>
      <c r="R76" s="10"/>
      <c r="S76" s="10"/>
      <c r="T76" s="10"/>
      <c r="U76" s="10"/>
      <c r="V76" s="10"/>
      <c r="W76" s="10"/>
      <c r="X76" s="10"/>
      <c r="Y76" s="10"/>
      <c r="Z76" s="10"/>
      <c r="AA76" s="10"/>
      <c r="AB76" s="10"/>
      <c r="AC76" s="10"/>
      <c r="AD76" s="10"/>
      <c r="AE76" s="10"/>
    </row>
    <row r="77">
      <c r="A77" s="244" t="s">
        <v>221</v>
      </c>
      <c r="B77" s="249" t="s">
        <v>2138</v>
      </c>
      <c r="C77" s="326" t="s">
        <v>1816</v>
      </c>
      <c r="D77" s="244"/>
      <c r="E77" s="185"/>
      <c r="F77" s="244" t="s">
        <v>61</v>
      </c>
      <c r="G77" s="327" t="s">
        <v>18</v>
      </c>
      <c r="H77" s="40"/>
      <c r="I77" s="40"/>
      <c r="J77" s="10"/>
      <c r="K77" s="10"/>
      <c r="L77" s="10"/>
      <c r="M77" s="10"/>
      <c r="N77" s="10"/>
      <c r="O77" s="10"/>
      <c r="P77" s="10"/>
      <c r="Q77" s="10"/>
      <c r="R77" s="10"/>
      <c r="S77" s="10"/>
      <c r="T77" s="10"/>
      <c r="U77" s="10"/>
      <c r="V77" s="10"/>
      <c r="W77" s="10"/>
      <c r="X77" s="10"/>
      <c r="Y77" s="10"/>
      <c r="Z77" s="10"/>
      <c r="AA77" s="10"/>
      <c r="AB77" s="10"/>
      <c r="AC77" s="10"/>
      <c r="AD77" s="10"/>
      <c r="AE77" s="10"/>
    </row>
    <row r="78">
      <c r="A78" s="185" t="s">
        <v>222</v>
      </c>
      <c r="B78" s="249" t="s">
        <v>1667</v>
      </c>
      <c r="C78" s="326" t="s">
        <v>1666</v>
      </c>
      <c r="D78" s="244"/>
      <c r="E78" s="185"/>
      <c r="F78" s="244" t="s">
        <v>63</v>
      </c>
      <c r="G78" s="72" t="s">
        <v>18</v>
      </c>
      <c r="H78" s="244" t="s">
        <v>1668</v>
      </c>
      <c r="I78" s="40"/>
      <c r="J78" s="10"/>
      <c r="K78" s="10"/>
      <c r="L78" s="10"/>
      <c r="M78" s="10"/>
      <c r="N78" s="10"/>
      <c r="O78" s="10"/>
      <c r="P78" s="10"/>
      <c r="Q78" s="10"/>
      <c r="R78" s="10"/>
      <c r="S78" s="10"/>
      <c r="T78" s="10"/>
      <c r="U78" s="10"/>
      <c r="V78" s="10"/>
      <c r="W78" s="10"/>
      <c r="X78" s="10"/>
      <c r="Y78" s="10"/>
      <c r="Z78" s="10"/>
      <c r="AA78" s="10"/>
      <c r="AB78" s="10"/>
      <c r="AC78" s="10"/>
      <c r="AD78" s="10"/>
      <c r="AE78" s="10"/>
    </row>
    <row r="79">
      <c r="A79" s="185" t="s">
        <v>240</v>
      </c>
      <c r="B79" s="249" t="s">
        <v>1904</v>
      </c>
      <c r="C79" s="326" t="s">
        <v>1903</v>
      </c>
      <c r="D79" s="185" t="s">
        <v>1433</v>
      </c>
      <c r="E79" s="185"/>
      <c r="F79" s="40" t="s">
        <v>88</v>
      </c>
      <c r="G79" s="72" t="s">
        <v>18</v>
      </c>
      <c r="H79" s="185" t="s">
        <v>1905</v>
      </c>
      <c r="I79" s="40"/>
      <c r="J79" s="10"/>
      <c r="K79" s="10"/>
      <c r="L79" s="10"/>
      <c r="M79" s="10"/>
      <c r="N79" s="10"/>
      <c r="O79" s="10"/>
      <c r="P79" s="10"/>
      <c r="Q79" s="10"/>
      <c r="R79" s="10"/>
      <c r="S79" s="10"/>
      <c r="T79" s="10"/>
      <c r="U79" s="10"/>
      <c r="V79" s="10"/>
      <c r="W79" s="10"/>
      <c r="X79" s="10"/>
      <c r="Y79" s="10"/>
      <c r="Z79" s="10"/>
      <c r="AA79" s="10"/>
      <c r="AB79" s="10"/>
      <c r="AC79" s="10"/>
      <c r="AD79" s="10"/>
      <c r="AE79" s="10"/>
    </row>
    <row r="80">
      <c r="A80" s="244" t="s">
        <v>239</v>
      </c>
      <c r="B80" s="249" t="s">
        <v>1869</v>
      </c>
      <c r="C80" s="326" t="s">
        <v>1860</v>
      </c>
      <c r="D80" s="185" t="s">
        <v>1430</v>
      </c>
      <c r="E80" s="185"/>
      <c r="F80" s="244" t="s">
        <v>88</v>
      </c>
      <c r="G80" s="327" t="s">
        <v>18</v>
      </c>
      <c r="H80" s="40"/>
      <c r="I80" s="40"/>
      <c r="J80" s="10"/>
      <c r="K80" s="10"/>
      <c r="L80" s="10"/>
      <c r="M80" s="10"/>
      <c r="N80" s="10"/>
      <c r="O80" s="10"/>
      <c r="P80" s="10"/>
      <c r="Q80" s="10"/>
      <c r="R80" s="10"/>
      <c r="S80" s="10"/>
      <c r="T80" s="10"/>
      <c r="U80" s="10"/>
      <c r="V80" s="10"/>
      <c r="W80" s="10"/>
      <c r="X80" s="10"/>
      <c r="Y80" s="10"/>
      <c r="Z80" s="10"/>
      <c r="AA80" s="10"/>
      <c r="AB80" s="10"/>
      <c r="AC80" s="10"/>
      <c r="AD80" s="10"/>
      <c r="AE80" s="10"/>
    </row>
    <row r="81">
      <c r="A81" s="244" t="s">
        <v>241</v>
      </c>
      <c r="B81" s="255" t="s">
        <v>1820</v>
      </c>
      <c r="C81" s="326" t="s">
        <v>1816</v>
      </c>
      <c r="D81" s="244"/>
      <c r="E81" s="185"/>
      <c r="F81" s="244" t="s">
        <v>93</v>
      </c>
      <c r="G81" s="72" t="s">
        <v>18</v>
      </c>
      <c r="H81" s="249" t="s">
        <v>1821</v>
      </c>
      <c r="I81" s="40"/>
      <c r="J81" s="10"/>
      <c r="K81" s="10"/>
      <c r="L81" s="10"/>
      <c r="M81" s="10"/>
      <c r="N81" s="10"/>
      <c r="O81" s="10"/>
      <c r="P81" s="10"/>
      <c r="Q81" s="10"/>
      <c r="R81" s="10"/>
      <c r="S81" s="10"/>
      <c r="T81" s="10"/>
      <c r="U81" s="10"/>
      <c r="V81" s="10"/>
      <c r="W81" s="10"/>
      <c r="X81" s="10"/>
      <c r="Y81" s="10"/>
      <c r="Z81" s="10"/>
      <c r="AA81" s="10"/>
      <c r="AB81" s="10"/>
      <c r="AC81" s="10"/>
      <c r="AD81" s="10"/>
      <c r="AE81" s="10"/>
    </row>
    <row r="82">
      <c r="A82" s="244" t="s">
        <v>274</v>
      </c>
      <c r="B82" s="255" t="s">
        <v>1747</v>
      </c>
      <c r="C82" s="326" t="s">
        <v>1746</v>
      </c>
      <c r="D82" s="185" t="s">
        <v>1411</v>
      </c>
      <c r="E82" s="185"/>
      <c r="F82" s="244" t="s">
        <v>271</v>
      </c>
      <c r="G82" s="327" t="s">
        <v>18</v>
      </c>
      <c r="H82" s="40"/>
      <c r="I82" s="40"/>
      <c r="J82" s="10"/>
      <c r="K82" s="10"/>
      <c r="L82" s="10"/>
      <c r="M82" s="10"/>
      <c r="N82" s="10"/>
      <c r="O82" s="10"/>
      <c r="P82" s="10"/>
      <c r="Q82" s="10"/>
      <c r="R82" s="10"/>
      <c r="S82" s="10"/>
      <c r="T82" s="10"/>
      <c r="U82" s="10"/>
      <c r="V82" s="10"/>
      <c r="W82" s="10"/>
      <c r="X82" s="10"/>
      <c r="Y82" s="10"/>
      <c r="Z82" s="10"/>
      <c r="AA82" s="10"/>
      <c r="AB82" s="10"/>
      <c r="AC82" s="10"/>
      <c r="AD82" s="10"/>
      <c r="AE82" s="10"/>
    </row>
    <row r="83">
      <c r="A83" s="244" t="s">
        <v>270</v>
      </c>
      <c r="B83" s="249" t="s">
        <v>1850</v>
      </c>
      <c r="C83" s="328" t="s">
        <v>1849</v>
      </c>
      <c r="D83" s="185" t="s">
        <v>1426</v>
      </c>
      <c r="E83" s="185"/>
      <c r="F83" s="244" t="s">
        <v>271</v>
      </c>
      <c r="G83" s="72" t="s">
        <v>18</v>
      </c>
      <c r="H83" s="244" t="s">
        <v>1851</v>
      </c>
      <c r="I83" s="40"/>
      <c r="J83" s="10"/>
      <c r="K83" s="10"/>
      <c r="L83" s="10"/>
      <c r="M83" s="10"/>
      <c r="N83" s="10"/>
      <c r="O83" s="10"/>
      <c r="P83" s="10"/>
      <c r="Q83" s="10"/>
      <c r="R83" s="10"/>
      <c r="S83" s="10"/>
      <c r="T83" s="10"/>
      <c r="U83" s="10"/>
      <c r="V83" s="10"/>
      <c r="W83" s="10"/>
      <c r="X83" s="10"/>
      <c r="Y83" s="10"/>
      <c r="Z83" s="10"/>
      <c r="AA83" s="10"/>
      <c r="AB83" s="10"/>
      <c r="AC83" s="10"/>
      <c r="AD83" s="10"/>
      <c r="AE83" s="10"/>
    </row>
    <row r="84">
      <c r="A84" s="185" t="s">
        <v>272</v>
      </c>
      <c r="B84" s="249" t="s">
        <v>1724</v>
      </c>
      <c r="C84" s="326" t="s">
        <v>1723</v>
      </c>
      <c r="D84" s="244"/>
      <c r="E84" s="185"/>
      <c r="F84" s="244" t="s">
        <v>271</v>
      </c>
      <c r="G84" s="327" t="s">
        <v>18</v>
      </c>
      <c r="H84" s="40"/>
      <c r="I84" s="40"/>
      <c r="J84" s="10"/>
      <c r="K84" s="10"/>
      <c r="L84" s="10"/>
      <c r="M84" s="10"/>
      <c r="N84" s="10"/>
      <c r="O84" s="10"/>
      <c r="P84" s="10"/>
      <c r="Q84" s="10"/>
      <c r="R84" s="10"/>
      <c r="S84" s="10"/>
      <c r="T84" s="10"/>
      <c r="U84" s="10"/>
      <c r="V84" s="10"/>
      <c r="W84" s="10"/>
      <c r="X84" s="10"/>
      <c r="Y84" s="10"/>
      <c r="Z84" s="10"/>
      <c r="AA84" s="10"/>
      <c r="AB84" s="10"/>
      <c r="AC84" s="10"/>
      <c r="AD84" s="10"/>
      <c r="AE84" s="10"/>
    </row>
    <row r="85">
      <c r="A85" s="185" t="s">
        <v>266</v>
      </c>
      <c r="B85" s="249" t="s">
        <v>1733</v>
      </c>
      <c r="C85" s="326" t="s">
        <v>1732</v>
      </c>
      <c r="D85" s="185"/>
      <c r="E85" s="185"/>
      <c r="F85" s="185" t="s">
        <v>134</v>
      </c>
      <c r="G85" s="71" t="s">
        <v>16</v>
      </c>
      <c r="H85" s="40"/>
      <c r="I85" s="40"/>
      <c r="J85" s="10"/>
      <c r="K85" s="10"/>
      <c r="L85" s="10"/>
      <c r="M85" s="10"/>
      <c r="N85" s="10"/>
      <c r="O85" s="10"/>
      <c r="P85" s="10"/>
      <c r="Q85" s="10"/>
      <c r="R85" s="10"/>
      <c r="S85" s="10"/>
      <c r="T85" s="10"/>
      <c r="U85" s="10"/>
      <c r="V85" s="10"/>
      <c r="W85" s="10"/>
      <c r="X85" s="10"/>
      <c r="Y85" s="10"/>
      <c r="Z85" s="10"/>
      <c r="AA85" s="10"/>
      <c r="AB85" s="10"/>
      <c r="AC85" s="10"/>
      <c r="AD85" s="10"/>
      <c r="AE85" s="10"/>
    </row>
    <row r="86">
      <c r="A86" s="244" t="s">
        <v>273</v>
      </c>
      <c r="B86" s="255" t="s">
        <v>1991</v>
      </c>
      <c r="C86" s="326" t="s">
        <v>1990</v>
      </c>
      <c r="D86" s="185" t="s">
        <v>1438</v>
      </c>
      <c r="E86" s="185"/>
      <c r="F86" s="244" t="s">
        <v>271</v>
      </c>
      <c r="G86" s="327" t="s">
        <v>18</v>
      </c>
      <c r="H86" s="40"/>
      <c r="I86" s="40"/>
      <c r="J86" s="10"/>
      <c r="K86" s="10"/>
      <c r="L86" s="10"/>
      <c r="M86" s="10"/>
      <c r="N86" s="10"/>
      <c r="O86" s="10"/>
      <c r="P86" s="10"/>
      <c r="Q86" s="10"/>
      <c r="R86" s="10"/>
      <c r="S86" s="10"/>
      <c r="T86" s="10"/>
      <c r="U86" s="10"/>
      <c r="V86" s="10"/>
      <c r="W86" s="10"/>
      <c r="X86" s="10"/>
      <c r="Y86" s="10"/>
      <c r="Z86" s="10"/>
      <c r="AA86" s="10"/>
      <c r="AB86" s="10"/>
      <c r="AC86" s="10"/>
      <c r="AD86" s="10"/>
      <c r="AE86" s="10"/>
    </row>
    <row r="87">
      <c r="C87" s="333"/>
      <c r="G87" s="184"/>
      <c r="J87" s="334"/>
    </row>
    <row r="88">
      <c r="C88" s="333"/>
      <c r="G88" s="184"/>
    </row>
    <row r="89">
      <c r="C89" s="333"/>
      <c r="G89" s="184"/>
    </row>
    <row r="90">
      <c r="C90" s="333"/>
      <c r="G90" s="184"/>
    </row>
    <row r="91">
      <c r="C91" s="333"/>
      <c r="G91" s="184"/>
    </row>
    <row r="92">
      <c r="C92" s="333"/>
      <c r="G92" s="184"/>
    </row>
    <row r="93">
      <c r="C93" s="333"/>
      <c r="G93" s="184"/>
    </row>
    <row r="94">
      <c r="C94" s="333"/>
      <c r="G94" s="184"/>
    </row>
    <row r="95">
      <c r="C95" s="333"/>
      <c r="G95" s="184"/>
    </row>
    <row r="96">
      <c r="C96" s="333"/>
      <c r="G96" s="184"/>
    </row>
    <row r="97">
      <c r="A97" s="335"/>
      <c r="B97" s="335"/>
      <c r="C97" s="333"/>
      <c r="E97" s="335"/>
      <c r="G97" s="336"/>
    </row>
    <row r="98">
      <c r="C98" s="333"/>
      <c r="G98" s="184"/>
    </row>
    <row r="99">
      <c r="C99" s="333"/>
      <c r="G99" s="184"/>
    </row>
    <row r="100">
      <c r="C100" s="333"/>
      <c r="G100" s="184"/>
    </row>
    <row r="101">
      <c r="A101" s="294"/>
      <c r="B101" s="294"/>
      <c r="C101" s="333"/>
      <c r="G101" s="184"/>
    </row>
    <row r="102">
      <c r="A102" s="294"/>
      <c r="B102" s="294"/>
      <c r="C102" s="333"/>
      <c r="G102" s="184"/>
    </row>
    <row r="103">
      <c r="A103" s="294"/>
      <c r="B103" s="294"/>
      <c r="C103" s="333"/>
      <c r="G103" s="184"/>
    </row>
    <row r="104">
      <c r="A104" s="294"/>
      <c r="B104" s="294"/>
      <c r="C104" s="333"/>
      <c r="G104" s="184"/>
    </row>
    <row r="105">
      <c r="A105" s="294"/>
      <c r="B105" s="294"/>
      <c r="C105" s="333"/>
      <c r="G105" s="184"/>
    </row>
    <row r="106">
      <c r="A106" s="294"/>
      <c r="B106" s="294"/>
      <c r="C106" s="333"/>
      <c r="G106" s="184"/>
    </row>
    <row r="107">
      <c r="A107" s="294"/>
      <c r="B107" s="294"/>
      <c r="C107" s="333"/>
      <c r="G107" s="184"/>
    </row>
    <row r="108">
      <c r="A108" s="294"/>
      <c r="B108" s="294"/>
      <c r="C108" s="333"/>
      <c r="G108" s="184"/>
    </row>
    <row r="109">
      <c r="A109" s="294"/>
      <c r="B109" s="294"/>
      <c r="C109" s="333"/>
      <c r="G109" s="184"/>
    </row>
    <row r="110">
      <c r="A110" s="335"/>
      <c r="B110" s="335"/>
      <c r="C110" s="333"/>
      <c r="E110" s="335"/>
      <c r="G110" s="336"/>
    </row>
    <row r="111">
      <c r="A111" s="337"/>
      <c r="B111" s="337"/>
      <c r="C111" s="338"/>
      <c r="E111" s="337"/>
      <c r="G111" s="184"/>
    </row>
    <row r="112">
      <c r="A112" s="339"/>
      <c r="B112" s="339"/>
      <c r="C112" s="340"/>
      <c r="E112" s="339"/>
      <c r="G112" s="184"/>
    </row>
    <row r="113">
      <c r="A113" s="341"/>
      <c r="B113" s="341"/>
      <c r="C113" s="342"/>
      <c r="E113" s="341"/>
      <c r="G113" s="184"/>
    </row>
    <row r="114">
      <c r="A114" s="341"/>
      <c r="B114" s="341"/>
      <c r="C114" s="342"/>
      <c r="E114" s="341"/>
      <c r="G114" s="184"/>
    </row>
    <row r="115">
      <c r="A115" s="343"/>
      <c r="B115" s="343"/>
      <c r="C115" s="344"/>
      <c r="E115" s="343"/>
      <c r="G115" s="184"/>
    </row>
    <row r="116">
      <c r="A116" s="345"/>
      <c r="B116" s="345"/>
      <c r="C116" s="346"/>
      <c r="E116" s="345"/>
    </row>
    <row r="117">
      <c r="A117" s="347"/>
      <c r="B117" s="347"/>
      <c r="C117" s="346"/>
      <c r="E117" s="347"/>
    </row>
    <row r="118">
      <c r="A118" s="339"/>
      <c r="B118" s="339"/>
      <c r="C118" s="340"/>
      <c r="E118" s="339"/>
    </row>
    <row r="119">
      <c r="C119" s="333"/>
    </row>
    <row r="120">
      <c r="A120" s="348"/>
      <c r="B120" s="348"/>
      <c r="C120" s="349"/>
      <c r="D120" s="348"/>
      <c r="E120" s="348"/>
      <c r="F120" s="348"/>
    </row>
    <row r="121">
      <c r="A121" s="350"/>
      <c r="B121" s="350"/>
      <c r="C121" s="351"/>
      <c r="E121" s="350"/>
    </row>
    <row r="122">
      <c r="C122" s="333"/>
    </row>
    <row r="123">
      <c r="C123" s="333"/>
    </row>
    <row r="124">
      <c r="A124" s="352"/>
      <c r="B124" s="352"/>
      <c r="C124" s="353"/>
      <c r="E124" s="352"/>
    </row>
    <row r="125">
      <c r="A125" s="354"/>
      <c r="B125" s="354"/>
      <c r="C125" s="355"/>
      <c r="E125" s="354"/>
    </row>
    <row r="126">
      <c r="A126" s="345"/>
      <c r="B126" s="345"/>
      <c r="C126" s="346"/>
      <c r="E126" s="345"/>
    </row>
    <row r="127">
      <c r="A127" s="347"/>
      <c r="B127" s="347"/>
      <c r="C127" s="346"/>
      <c r="E127" s="347"/>
    </row>
    <row r="128">
      <c r="A128" s="356"/>
      <c r="B128" s="356"/>
      <c r="C128" s="357"/>
      <c r="E128" s="356"/>
    </row>
    <row r="129">
      <c r="C129" s="333"/>
    </row>
    <row r="130">
      <c r="A130" s="358"/>
      <c r="B130" s="358"/>
      <c r="C130" s="359"/>
      <c r="E130" s="358"/>
    </row>
    <row r="131">
      <c r="A131" s="358"/>
      <c r="B131" s="358"/>
      <c r="C131" s="359"/>
      <c r="E131" s="358"/>
    </row>
    <row r="132">
      <c r="C132" s="333"/>
    </row>
    <row r="133">
      <c r="C133" s="333"/>
    </row>
    <row r="134">
      <c r="A134" s="358"/>
      <c r="B134" s="358"/>
      <c r="C134" s="359"/>
      <c r="E134" s="358"/>
    </row>
    <row r="135">
      <c r="C135" s="333"/>
    </row>
    <row r="136">
      <c r="A136" s="360"/>
      <c r="B136" s="360"/>
      <c r="C136" s="361"/>
      <c r="E136" s="360"/>
    </row>
    <row r="137">
      <c r="C137" s="333"/>
    </row>
    <row r="138">
      <c r="A138" s="348"/>
      <c r="B138" s="348"/>
      <c r="C138" s="349"/>
      <c r="E138" s="348"/>
    </row>
    <row r="139">
      <c r="A139" s="362"/>
      <c r="B139" s="362"/>
      <c r="C139" s="363"/>
      <c r="E139" s="362"/>
    </row>
    <row r="140">
      <c r="C140" s="333"/>
    </row>
    <row r="141">
      <c r="C141" s="333"/>
    </row>
    <row r="142">
      <c r="C142" s="333"/>
    </row>
    <row r="143">
      <c r="C143" s="333"/>
    </row>
    <row r="144">
      <c r="C144" s="333"/>
    </row>
    <row r="145">
      <c r="C145" s="333"/>
    </row>
    <row r="146">
      <c r="C146" s="333"/>
    </row>
    <row r="147">
      <c r="C147" s="333"/>
    </row>
    <row r="148">
      <c r="C148" s="333"/>
    </row>
    <row r="149">
      <c r="C149" s="333"/>
    </row>
    <row r="150">
      <c r="C150" s="333"/>
    </row>
    <row r="151">
      <c r="C151" s="333"/>
    </row>
    <row r="152">
      <c r="C152" s="333"/>
    </row>
    <row r="153">
      <c r="C153" s="333"/>
    </row>
    <row r="154">
      <c r="C154" s="333"/>
    </row>
    <row r="155">
      <c r="C155" s="333"/>
    </row>
    <row r="156">
      <c r="C156" s="333"/>
    </row>
    <row r="157">
      <c r="C157" s="333"/>
    </row>
    <row r="158">
      <c r="C158" s="333"/>
    </row>
    <row r="159">
      <c r="C159" s="333"/>
    </row>
    <row r="160">
      <c r="C160" s="333"/>
    </row>
    <row r="161">
      <c r="C161" s="333"/>
    </row>
    <row r="162">
      <c r="C162" s="333"/>
    </row>
    <row r="163">
      <c r="C163" s="333"/>
    </row>
    <row r="164">
      <c r="C164" s="333"/>
    </row>
    <row r="165">
      <c r="C165" s="333"/>
    </row>
    <row r="166">
      <c r="C166" s="333"/>
    </row>
    <row r="167">
      <c r="C167" s="333"/>
    </row>
    <row r="168">
      <c r="C168" s="333"/>
    </row>
    <row r="169">
      <c r="C169" s="333"/>
    </row>
    <row r="170">
      <c r="C170" s="333"/>
    </row>
    <row r="171">
      <c r="C171" s="333"/>
    </row>
    <row r="172">
      <c r="C172" s="333"/>
    </row>
    <row r="173">
      <c r="C173" s="333"/>
    </row>
    <row r="174">
      <c r="C174" s="333"/>
    </row>
    <row r="175">
      <c r="C175" s="333"/>
    </row>
    <row r="176">
      <c r="C176" s="333"/>
    </row>
    <row r="177">
      <c r="C177" s="333"/>
    </row>
    <row r="178">
      <c r="C178" s="333"/>
    </row>
    <row r="179">
      <c r="C179" s="333"/>
    </row>
    <row r="180">
      <c r="C180" s="333"/>
    </row>
    <row r="181">
      <c r="C181" s="333"/>
    </row>
    <row r="182">
      <c r="C182" s="333"/>
    </row>
    <row r="183">
      <c r="C183" s="333"/>
    </row>
    <row r="184">
      <c r="C184" s="333"/>
    </row>
    <row r="185">
      <c r="C185" s="333"/>
    </row>
    <row r="186">
      <c r="C186" s="333"/>
    </row>
    <row r="187">
      <c r="C187" s="333"/>
    </row>
    <row r="188">
      <c r="C188" s="333"/>
    </row>
    <row r="189">
      <c r="C189" s="333"/>
    </row>
    <row r="190">
      <c r="C190" s="333"/>
    </row>
    <row r="191">
      <c r="C191" s="333"/>
    </row>
    <row r="192">
      <c r="C192" s="333"/>
    </row>
    <row r="193">
      <c r="C193" s="333"/>
    </row>
    <row r="194">
      <c r="C194" s="333"/>
    </row>
    <row r="195">
      <c r="C195" s="333"/>
    </row>
    <row r="196">
      <c r="C196" s="333"/>
    </row>
    <row r="197">
      <c r="C197" s="333"/>
    </row>
    <row r="198">
      <c r="C198" s="333"/>
    </row>
    <row r="199">
      <c r="C199" s="333"/>
    </row>
    <row r="200">
      <c r="C200" s="333"/>
    </row>
    <row r="201">
      <c r="C201" s="333"/>
    </row>
    <row r="202">
      <c r="C202" s="333"/>
    </row>
    <row r="203">
      <c r="C203" s="333"/>
    </row>
    <row r="204">
      <c r="C204" s="333"/>
    </row>
    <row r="205">
      <c r="C205" s="333"/>
    </row>
    <row r="206">
      <c r="C206" s="333"/>
    </row>
    <row r="207">
      <c r="C207" s="333"/>
    </row>
    <row r="208">
      <c r="C208" s="333"/>
    </row>
    <row r="209">
      <c r="C209" s="333"/>
    </row>
    <row r="210">
      <c r="C210" s="333"/>
    </row>
    <row r="211">
      <c r="C211" s="333"/>
    </row>
    <row r="212">
      <c r="C212" s="333"/>
    </row>
    <row r="213">
      <c r="C213" s="333"/>
    </row>
    <row r="214">
      <c r="C214" s="333"/>
    </row>
    <row r="215">
      <c r="C215" s="333"/>
    </row>
    <row r="216">
      <c r="C216" s="333"/>
    </row>
    <row r="217">
      <c r="C217" s="333"/>
    </row>
    <row r="218">
      <c r="C218" s="333"/>
    </row>
    <row r="219">
      <c r="C219" s="333"/>
    </row>
    <row r="220">
      <c r="C220" s="333"/>
    </row>
    <row r="221">
      <c r="C221" s="333"/>
    </row>
    <row r="222">
      <c r="C222" s="333"/>
    </row>
    <row r="223">
      <c r="C223" s="333"/>
    </row>
    <row r="224">
      <c r="C224" s="333"/>
    </row>
    <row r="225">
      <c r="C225" s="333"/>
    </row>
    <row r="226">
      <c r="C226" s="333"/>
    </row>
    <row r="227">
      <c r="C227" s="333"/>
    </row>
    <row r="228">
      <c r="C228" s="333"/>
    </row>
    <row r="229">
      <c r="C229" s="333"/>
    </row>
    <row r="230">
      <c r="C230" s="333"/>
    </row>
    <row r="231">
      <c r="C231" s="333"/>
    </row>
    <row r="232">
      <c r="C232" s="333"/>
    </row>
    <row r="233">
      <c r="C233" s="333"/>
    </row>
    <row r="234">
      <c r="C234" s="333"/>
    </row>
    <row r="235">
      <c r="C235" s="333"/>
    </row>
    <row r="236">
      <c r="C236" s="333"/>
    </row>
    <row r="237">
      <c r="C237" s="333"/>
    </row>
    <row r="238">
      <c r="C238" s="333"/>
    </row>
    <row r="239">
      <c r="C239" s="333"/>
    </row>
    <row r="240">
      <c r="C240" s="333"/>
    </row>
    <row r="241">
      <c r="C241" s="333"/>
    </row>
    <row r="242">
      <c r="C242" s="333"/>
    </row>
    <row r="243">
      <c r="C243" s="333"/>
    </row>
    <row r="244">
      <c r="C244" s="333"/>
    </row>
    <row r="245">
      <c r="C245" s="333"/>
    </row>
    <row r="246">
      <c r="C246" s="333"/>
    </row>
    <row r="247">
      <c r="C247" s="333"/>
    </row>
    <row r="248">
      <c r="C248" s="333"/>
    </row>
    <row r="249">
      <c r="C249" s="333"/>
    </row>
    <row r="250">
      <c r="C250" s="333"/>
    </row>
    <row r="251">
      <c r="C251" s="333"/>
    </row>
    <row r="252">
      <c r="C252" s="333"/>
    </row>
    <row r="253">
      <c r="C253" s="333"/>
    </row>
    <row r="254">
      <c r="C254" s="333"/>
    </row>
    <row r="255">
      <c r="C255" s="333"/>
    </row>
    <row r="256">
      <c r="C256" s="333"/>
    </row>
    <row r="257">
      <c r="C257" s="333"/>
    </row>
    <row r="258">
      <c r="C258" s="333"/>
    </row>
    <row r="259">
      <c r="C259" s="333"/>
    </row>
    <row r="260">
      <c r="C260" s="333"/>
    </row>
    <row r="261">
      <c r="C261" s="333"/>
    </row>
    <row r="262">
      <c r="C262" s="333"/>
    </row>
    <row r="263">
      <c r="C263" s="333"/>
    </row>
    <row r="264">
      <c r="C264" s="333"/>
    </row>
    <row r="265">
      <c r="C265" s="333"/>
    </row>
    <row r="266">
      <c r="C266" s="333"/>
    </row>
    <row r="267">
      <c r="C267" s="333"/>
    </row>
    <row r="268">
      <c r="C268" s="333"/>
    </row>
    <row r="269">
      <c r="C269" s="333"/>
    </row>
    <row r="270">
      <c r="C270" s="333"/>
    </row>
    <row r="271">
      <c r="C271" s="333"/>
    </row>
    <row r="272">
      <c r="C272" s="333"/>
    </row>
    <row r="273">
      <c r="C273" s="333"/>
    </row>
    <row r="274">
      <c r="C274" s="333"/>
    </row>
    <row r="275">
      <c r="C275" s="333"/>
    </row>
    <row r="276">
      <c r="C276" s="333"/>
    </row>
    <row r="277">
      <c r="C277" s="333"/>
    </row>
    <row r="278">
      <c r="C278" s="333"/>
    </row>
    <row r="279">
      <c r="C279" s="333"/>
    </row>
    <row r="280">
      <c r="C280" s="333"/>
    </row>
    <row r="281">
      <c r="C281" s="333"/>
    </row>
    <row r="282">
      <c r="C282" s="333"/>
    </row>
    <row r="283">
      <c r="C283" s="333"/>
    </row>
    <row r="284">
      <c r="C284" s="333"/>
    </row>
    <row r="285">
      <c r="C285" s="333"/>
    </row>
    <row r="286">
      <c r="C286" s="333"/>
    </row>
    <row r="287">
      <c r="C287" s="333"/>
    </row>
    <row r="288">
      <c r="C288" s="333"/>
    </row>
    <row r="289">
      <c r="C289" s="333"/>
    </row>
    <row r="290">
      <c r="C290" s="333"/>
    </row>
    <row r="291">
      <c r="C291" s="333"/>
    </row>
    <row r="292">
      <c r="C292" s="333"/>
    </row>
    <row r="293">
      <c r="C293" s="333"/>
    </row>
    <row r="294">
      <c r="C294" s="333"/>
    </row>
    <row r="295">
      <c r="C295" s="333"/>
    </row>
    <row r="296">
      <c r="C296" s="333"/>
    </row>
    <row r="297">
      <c r="C297" s="333"/>
    </row>
    <row r="298">
      <c r="C298" s="333"/>
    </row>
    <row r="299">
      <c r="C299" s="333"/>
    </row>
    <row r="300">
      <c r="C300" s="333"/>
    </row>
    <row r="301">
      <c r="C301" s="333"/>
    </row>
    <row r="302">
      <c r="C302" s="333"/>
    </row>
    <row r="303">
      <c r="C303" s="333"/>
    </row>
    <row r="304">
      <c r="C304" s="333"/>
    </row>
    <row r="305">
      <c r="C305" s="333"/>
    </row>
    <row r="306">
      <c r="C306" s="333"/>
    </row>
    <row r="307">
      <c r="C307" s="333"/>
    </row>
    <row r="308">
      <c r="C308" s="333"/>
    </row>
    <row r="309">
      <c r="C309" s="333"/>
    </row>
    <row r="310">
      <c r="C310" s="333"/>
    </row>
    <row r="311">
      <c r="C311" s="333"/>
    </row>
    <row r="312">
      <c r="C312" s="333"/>
    </row>
    <row r="313">
      <c r="C313" s="333"/>
    </row>
    <row r="314">
      <c r="C314" s="333"/>
    </row>
    <row r="315">
      <c r="C315" s="333"/>
    </row>
    <row r="316">
      <c r="C316" s="333"/>
    </row>
    <row r="317">
      <c r="C317" s="333"/>
    </row>
    <row r="318">
      <c r="C318" s="333"/>
    </row>
    <row r="319">
      <c r="C319" s="333"/>
    </row>
    <row r="320">
      <c r="C320" s="333"/>
    </row>
    <row r="321">
      <c r="C321" s="333"/>
    </row>
    <row r="322">
      <c r="C322" s="333"/>
    </row>
    <row r="323">
      <c r="C323" s="333"/>
    </row>
    <row r="324">
      <c r="C324" s="333"/>
    </row>
    <row r="325">
      <c r="C325" s="333"/>
    </row>
    <row r="326">
      <c r="C326" s="333"/>
    </row>
    <row r="327">
      <c r="C327" s="333"/>
    </row>
    <row r="328">
      <c r="C328" s="333"/>
    </row>
    <row r="329">
      <c r="C329" s="333"/>
    </row>
    <row r="330">
      <c r="C330" s="333"/>
    </row>
    <row r="331">
      <c r="C331" s="333"/>
    </row>
    <row r="332">
      <c r="C332" s="333"/>
    </row>
    <row r="333">
      <c r="C333" s="333"/>
    </row>
    <row r="334">
      <c r="C334" s="333"/>
    </row>
    <row r="335">
      <c r="C335" s="333"/>
    </row>
    <row r="336">
      <c r="C336" s="333"/>
    </row>
    <row r="337">
      <c r="C337" s="333"/>
    </row>
    <row r="338">
      <c r="C338" s="333"/>
    </row>
    <row r="339">
      <c r="C339" s="333"/>
    </row>
    <row r="340">
      <c r="C340" s="333"/>
    </row>
    <row r="341">
      <c r="C341" s="333"/>
    </row>
    <row r="342">
      <c r="C342" s="333"/>
    </row>
    <row r="343">
      <c r="C343" s="333"/>
    </row>
    <row r="344">
      <c r="C344" s="333"/>
    </row>
    <row r="345">
      <c r="C345" s="333"/>
    </row>
    <row r="346">
      <c r="C346" s="333"/>
    </row>
    <row r="347">
      <c r="C347" s="333"/>
    </row>
    <row r="348">
      <c r="C348" s="333"/>
    </row>
    <row r="349">
      <c r="C349" s="333"/>
    </row>
    <row r="350">
      <c r="C350" s="333"/>
    </row>
    <row r="351">
      <c r="C351" s="333"/>
    </row>
    <row r="352">
      <c r="C352" s="333"/>
    </row>
    <row r="353">
      <c r="C353" s="333"/>
    </row>
    <row r="354">
      <c r="C354" s="333"/>
    </row>
    <row r="355">
      <c r="C355" s="333"/>
    </row>
    <row r="356">
      <c r="C356" s="333"/>
    </row>
    <row r="357">
      <c r="C357" s="333"/>
    </row>
    <row r="358">
      <c r="C358" s="333"/>
    </row>
    <row r="359">
      <c r="C359" s="333"/>
    </row>
    <row r="360">
      <c r="C360" s="333"/>
    </row>
    <row r="361">
      <c r="C361" s="333"/>
    </row>
    <row r="362">
      <c r="C362" s="333"/>
    </row>
    <row r="363">
      <c r="C363" s="333"/>
    </row>
    <row r="364">
      <c r="C364" s="333"/>
    </row>
    <row r="365">
      <c r="C365" s="333"/>
    </row>
    <row r="366">
      <c r="C366" s="333"/>
    </row>
    <row r="367">
      <c r="C367" s="333"/>
    </row>
    <row r="368">
      <c r="C368" s="333"/>
    </row>
    <row r="369">
      <c r="C369" s="333"/>
    </row>
    <row r="370">
      <c r="C370" s="333"/>
    </row>
    <row r="371">
      <c r="C371" s="333"/>
    </row>
    <row r="372">
      <c r="C372" s="333"/>
    </row>
    <row r="373">
      <c r="C373" s="333"/>
    </row>
    <row r="374">
      <c r="C374" s="333"/>
    </row>
    <row r="375">
      <c r="C375" s="333"/>
    </row>
    <row r="376">
      <c r="C376" s="333"/>
    </row>
    <row r="377">
      <c r="C377" s="333"/>
    </row>
    <row r="378">
      <c r="C378" s="333"/>
    </row>
    <row r="379">
      <c r="C379" s="333"/>
    </row>
    <row r="380">
      <c r="C380" s="333"/>
    </row>
    <row r="381">
      <c r="C381" s="333"/>
    </row>
    <row r="382">
      <c r="C382" s="333"/>
    </row>
    <row r="383">
      <c r="C383" s="333"/>
    </row>
    <row r="384">
      <c r="C384" s="333"/>
    </row>
    <row r="385">
      <c r="C385" s="333"/>
    </row>
    <row r="386">
      <c r="C386" s="333"/>
    </row>
    <row r="387">
      <c r="C387" s="333"/>
    </row>
    <row r="388">
      <c r="C388" s="333"/>
    </row>
    <row r="389">
      <c r="C389" s="333"/>
    </row>
    <row r="390">
      <c r="C390" s="333"/>
    </row>
    <row r="391">
      <c r="C391" s="333"/>
    </row>
    <row r="392">
      <c r="C392" s="333"/>
    </row>
    <row r="393">
      <c r="C393" s="333"/>
    </row>
    <row r="394">
      <c r="C394" s="333"/>
    </row>
    <row r="395">
      <c r="C395" s="333"/>
    </row>
    <row r="396">
      <c r="C396" s="333"/>
    </row>
    <row r="397">
      <c r="C397" s="333"/>
    </row>
    <row r="398">
      <c r="C398" s="333"/>
    </row>
    <row r="399">
      <c r="C399" s="333"/>
    </row>
    <row r="400">
      <c r="C400" s="333"/>
    </row>
    <row r="401">
      <c r="C401" s="333"/>
    </row>
    <row r="402">
      <c r="C402" s="333"/>
    </row>
    <row r="403">
      <c r="C403" s="333"/>
    </row>
    <row r="404">
      <c r="C404" s="333"/>
    </row>
    <row r="405">
      <c r="C405" s="333"/>
    </row>
    <row r="406">
      <c r="C406" s="333"/>
    </row>
    <row r="407">
      <c r="C407" s="333"/>
    </row>
    <row r="408">
      <c r="C408" s="333"/>
    </row>
    <row r="409">
      <c r="C409" s="333"/>
    </row>
    <row r="410">
      <c r="C410" s="333"/>
    </row>
    <row r="411">
      <c r="C411" s="333"/>
    </row>
    <row r="412">
      <c r="C412" s="333"/>
    </row>
    <row r="413">
      <c r="C413" s="333"/>
    </row>
    <row r="414">
      <c r="C414" s="333"/>
    </row>
    <row r="415">
      <c r="C415" s="333"/>
    </row>
    <row r="416">
      <c r="C416" s="333"/>
    </row>
    <row r="417">
      <c r="C417" s="333"/>
    </row>
    <row r="418">
      <c r="C418" s="333"/>
    </row>
    <row r="419">
      <c r="C419" s="333"/>
    </row>
    <row r="420">
      <c r="C420" s="333"/>
    </row>
    <row r="421">
      <c r="C421" s="333"/>
    </row>
    <row r="422">
      <c r="C422" s="333"/>
    </row>
    <row r="423">
      <c r="C423" s="333"/>
    </row>
    <row r="424">
      <c r="C424" s="333"/>
    </row>
    <row r="425">
      <c r="C425" s="333"/>
    </row>
    <row r="426">
      <c r="C426" s="333"/>
    </row>
    <row r="427">
      <c r="C427" s="333"/>
    </row>
    <row r="428">
      <c r="C428" s="333"/>
    </row>
    <row r="429">
      <c r="C429" s="333"/>
    </row>
    <row r="430">
      <c r="C430" s="333"/>
    </row>
    <row r="431">
      <c r="C431" s="333"/>
    </row>
    <row r="432">
      <c r="C432" s="333"/>
    </row>
    <row r="433">
      <c r="C433" s="333"/>
    </row>
    <row r="434">
      <c r="C434" s="333"/>
    </row>
    <row r="435">
      <c r="C435" s="333"/>
    </row>
    <row r="436">
      <c r="C436" s="333"/>
    </row>
    <row r="437">
      <c r="C437" s="333"/>
    </row>
    <row r="438">
      <c r="C438" s="333"/>
    </row>
    <row r="439">
      <c r="C439" s="333"/>
    </row>
    <row r="440">
      <c r="C440" s="333"/>
    </row>
    <row r="441">
      <c r="C441" s="333"/>
    </row>
    <row r="442">
      <c r="C442" s="333"/>
    </row>
    <row r="443">
      <c r="C443" s="333"/>
    </row>
    <row r="444">
      <c r="C444" s="333"/>
    </row>
    <row r="445">
      <c r="C445" s="333"/>
    </row>
    <row r="446">
      <c r="C446" s="333"/>
    </row>
    <row r="447">
      <c r="C447" s="333"/>
    </row>
    <row r="448">
      <c r="C448" s="333"/>
    </row>
    <row r="449">
      <c r="C449" s="333"/>
    </row>
    <row r="450">
      <c r="C450" s="333"/>
    </row>
    <row r="451">
      <c r="C451" s="333"/>
    </row>
    <row r="452">
      <c r="C452" s="333"/>
    </row>
    <row r="453">
      <c r="C453" s="333"/>
    </row>
    <row r="454">
      <c r="C454" s="333"/>
    </row>
    <row r="455">
      <c r="C455" s="333"/>
    </row>
    <row r="456">
      <c r="C456" s="333"/>
    </row>
    <row r="457">
      <c r="C457" s="333"/>
    </row>
    <row r="458">
      <c r="C458" s="333"/>
    </row>
    <row r="459">
      <c r="C459" s="333"/>
    </row>
    <row r="460">
      <c r="C460" s="333"/>
    </row>
    <row r="461">
      <c r="C461" s="333"/>
    </row>
    <row r="462">
      <c r="C462" s="333"/>
    </row>
    <row r="463">
      <c r="C463" s="333"/>
    </row>
    <row r="464">
      <c r="C464" s="333"/>
    </row>
    <row r="465">
      <c r="C465" s="333"/>
    </row>
    <row r="466">
      <c r="C466" s="333"/>
    </row>
    <row r="467">
      <c r="C467" s="333"/>
    </row>
    <row r="468">
      <c r="C468" s="333"/>
    </row>
    <row r="469">
      <c r="C469" s="333"/>
    </row>
    <row r="470">
      <c r="C470" s="333"/>
    </row>
    <row r="471">
      <c r="C471" s="333"/>
    </row>
    <row r="472">
      <c r="C472" s="333"/>
    </row>
    <row r="473">
      <c r="C473" s="333"/>
    </row>
    <row r="474">
      <c r="C474" s="333"/>
    </row>
    <row r="475">
      <c r="C475" s="333"/>
    </row>
    <row r="476">
      <c r="C476" s="333"/>
    </row>
    <row r="477">
      <c r="C477" s="333"/>
    </row>
    <row r="478">
      <c r="C478" s="333"/>
    </row>
    <row r="479">
      <c r="C479" s="333"/>
    </row>
    <row r="480">
      <c r="C480" s="333"/>
    </row>
    <row r="481">
      <c r="C481" s="333"/>
    </row>
    <row r="482">
      <c r="C482" s="333"/>
    </row>
    <row r="483">
      <c r="C483" s="333"/>
    </row>
    <row r="484">
      <c r="C484" s="333"/>
    </row>
    <row r="485">
      <c r="C485" s="333"/>
    </row>
    <row r="486">
      <c r="C486" s="333"/>
    </row>
    <row r="487">
      <c r="C487" s="333"/>
    </row>
    <row r="488">
      <c r="C488" s="333"/>
    </row>
    <row r="489">
      <c r="C489" s="333"/>
    </row>
    <row r="490">
      <c r="C490" s="333"/>
    </row>
    <row r="491">
      <c r="C491" s="333"/>
    </row>
    <row r="492">
      <c r="C492" s="333"/>
    </row>
    <row r="493">
      <c r="C493" s="333"/>
    </row>
    <row r="494">
      <c r="C494" s="333"/>
    </row>
    <row r="495">
      <c r="C495" s="333"/>
    </row>
    <row r="496">
      <c r="C496" s="333"/>
    </row>
    <row r="497">
      <c r="C497" s="333"/>
    </row>
    <row r="498">
      <c r="C498" s="333"/>
    </row>
    <row r="499">
      <c r="C499" s="333"/>
    </row>
    <row r="500">
      <c r="C500" s="333"/>
    </row>
    <row r="501">
      <c r="C501" s="333"/>
    </row>
    <row r="502">
      <c r="C502" s="333"/>
    </row>
    <row r="503">
      <c r="C503" s="333"/>
    </row>
    <row r="504">
      <c r="C504" s="333"/>
    </row>
    <row r="505">
      <c r="C505" s="333"/>
    </row>
    <row r="506">
      <c r="C506" s="333"/>
    </row>
    <row r="507">
      <c r="C507" s="333"/>
    </row>
    <row r="508">
      <c r="C508" s="333"/>
    </row>
    <row r="509">
      <c r="C509" s="333"/>
    </row>
    <row r="510">
      <c r="C510" s="333"/>
    </row>
    <row r="511">
      <c r="C511" s="333"/>
    </row>
    <row r="512">
      <c r="C512" s="333"/>
    </row>
    <row r="513">
      <c r="C513" s="333"/>
    </row>
    <row r="514">
      <c r="C514" s="333"/>
    </row>
    <row r="515">
      <c r="C515" s="333"/>
    </row>
    <row r="516">
      <c r="C516" s="333"/>
    </row>
    <row r="517">
      <c r="C517" s="333"/>
    </row>
    <row r="518">
      <c r="C518" s="333"/>
    </row>
    <row r="519">
      <c r="C519" s="333"/>
    </row>
    <row r="520">
      <c r="C520" s="333"/>
    </row>
    <row r="521">
      <c r="C521" s="333"/>
    </row>
    <row r="522">
      <c r="C522" s="333"/>
    </row>
    <row r="523">
      <c r="C523" s="333"/>
    </row>
    <row r="524">
      <c r="C524" s="333"/>
    </row>
    <row r="525">
      <c r="C525" s="333"/>
    </row>
    <row r="526">
      <c r="C526" s="333"/>
    </row>
    <row r="527">
      <c r="C527" s="333"/>
    </row>
    <row r="528">
      <c r="C528" s="333"/>
    </row>
    <row r="529">
      <c r="C529" s="333"/>
    </row>
    <row r="530">
      <c r="C530" s="333"/>
    </row>
    <row r="531">
      <c r="C531" s="333"/>
    </row>
    <row r="532">
      <c r="C532" s="333"/>
    </row>
    <row r="533">
      <c r="C533" s="333"/>
    </row>
    <row r="534">
      <c r="C534" s="333"/>
    </row>
    <row r="535">
      <c r="C535" s="333"/>
    </row>
    <row r="536">
      <c r="C536" s="333"/>
    </row>
    <row r="537">
      <c r="C537" s="333"/>
    </row>
    <row r="538">
      <c r="C538" s="333"/>
    </row>
    <row r="539">
      <c r="C539" s="333"/>
    </row>
    <row r="540">
      <c r="C540" s="333"/>
    </row>
    <row r="541">
      <c r="C541" s="333"/>
    </row>
    <row r="542">
      <c r="C542" s="333"/>
    </row>
    <row r="543">
      <c r="C543" s="333"/>
    </row>
    <row r="544">
      <c r="C544" s="333"/>
    </row>
    <row r="545">
      <c r="C545" s="333"/>
    </row>
    <row r="546">
      <c r="C546" s="333"/>
    </row>
    <row r="547">
      <c r="C547" s="333"/>
    </row>
    <row r="548">
      <c r="C548" s="333"/>
    </row>
    <row r="549">
      <c r="C549" s="333"/>
    </row>
    <row r="550">
      <c r="C550" s="333"/>
    </row>
    <row r="551">
      <c r="C551" s="333"/>
    </row>
    <row r="552">
      <c r="C552" s="333"/>
    </row>
    <row r="553">
      <c r="C553" s="333"/>
    </row>
    <row r="554">
      <c r="C554" s="333"/>
    </row>
    <row r="555">
      <c r="C555" s="333"/>
    </row>
    <row r="556">
      <c r="C556" s="333"/>
    </row>
    <row r="557">
      <c r="C557" s="333"/>
    </row>
    <row r="558">
      <c r="C558" s="333"/>
    </row>
    <row r="559">
      <c r="C559" s="333"/>
    </row>
    <row r="560">
      <c r="C560" s="333"/>
    </row>
    <row r="561">
      <c r="C561" s="333"/>
    </row>
    <row r="562">
      <c r="C562" s="333"/>
    </row>
    <row r="563">
      <c r="C563" s="333"/>
    </row>
    <row r="564">
      <c r="C564" s="333"/>
    </row>
    <row r="565">
      <c r="C565" s="333"/>
    </row>
    <row r="566">
      <c r="C566" s="333"/>
    </row>
    <row r="567">
      <c r="C567" s="333"/>
    </row>
    <row r="568">
      <c r="C568" s="333"/>
    </row>
    <row r="569">
      <c r="C569" s="333"/>
    </row>
    <row r="570">
      <c r="C570" s="333"/>
    </row>
    <row r="571">
      <c r="C571" s="333"/>
    </row>
    <row r="572">
      <c r="C572" s="333"/>
    </row>
    <row r="573">
      <c r="C573" s="333"/>
    </row>
    <row r="574">
      <c r="C574" s="333"/>
    </row>
    <row r="575">
      <c r="C575" s="333"/>
    </row>
    <row r="576">
      <c r="C576" s="333"/>
    </row>
    <row r="577">
      <c r="C577" s="333"/>
    </row>
    <row r="578">
      <c r="C578" s="333"/>
    </row>
    <row r="579">
      <c r="C579" s="333"/>
    </row>
    <row r="580">
      <c r="C580" s="333"/>
    </row>
    <row r="581">
      <c r="C581" s="333"/>
    </row>
    <row r="582">
      <c r="C582" s="333"/>
    </row>
    <row r="583">
      <c r="C583" s="333"/>
    </row>
    <row r="584">
      <c r="C584" s="333"/>
    </row>
    <row r="585">
      <c r="C585" s="333"/>
    </row>
    <row r="586">
      <c r="C586" s="333"/>
    </row>
    <row r="587">
      <c r="C587" s="333"/>
    </row>
    <row r="588">
      <c r="C588" s="333"/>
    </row>
    <row r="589">
      <c r="C589" s="333"/>
    </row>
    <row r="590">
      <c r="C590" s="333"/>
    </row>
    <row r="591">
      <c r="C591" s="333"/>
    </row>
    <row r="592">
      <c r="C592" s="333"/>
    </row>
    <row r="593">
      <c r="C593" s="333"/>
    </row>
    <row r="594">
      <c r="C594" s="333"/>
    </row>
    <row r="595">
      <c r="C595" s="333"/>
    </row>
    <row r="596">
      <c r="C596" s="333"/>
    </row>
    <row r="597">
      <c r="C597" s="333"/>
    </row>
    <row r="598">
      <c r="C598" s="333"/>
    </row>
    <row r="599">
      <c r="C599" s="333"/>
    </row>
    <row r="600">
      <c r="C600" s="333"/>
    </row>
    <row r="601">
      <c r="C601" s="333"/>
    </row>
    <row r="602">
      <c r="C602" s="333"/>
    </row>
    <row r="603">
      <c r="C603" s="333"/>
    </row>
    <row r="604">
      <c r="C604" s="333"/>
    </row>
    <row r="605">
      <c r="C605" s="333"/>
    </row>
    <row r="606">
      <c r="C606" s="333"/>
    </row>
    <row r="607">
      <c r="C607" s="333"/>
    </row>
    <row r="608">
      <c r="C608" s="333"/>
    </row>
    <row r="609">
      <c r="C609" s="333"/>
    </row>
    <row r="610">
      <c r="C610" s="333"/>
    </row>
    <row r="611">
      <c r="C611" s="333"/>
    </row>
    <row r="612">
      <c r="C612" s="333"/>
    </row>
    <row r="613">
      <c r="C613" s="333"/>
    </row>
    <row r="614">
      <c r="C614" s="333"/>
    </row>
    <row r="615">
      <c r="C615" s="333"/>
    </row>
    <row r="616">
      <c r="C616" s="333"/>
    </row>
    <row r="617">
      <c r="C617" s="333"/>
    </row>
    <row r="618">
      <c r="C618" s="333"/>
    </row>
    <row r="619">
      <c r="C619" s="333"/>
    </row>
    <row r="620">
      <c r="C620" s="333"/>
    </row>
    <row r="621">
      <c r="C621" s="333"/>
    </row>
    <row r="622">
      <c r="C622" s="333"/>
    </row>
    <row r="623">
      <c r="C623" s="333"/>
    </row>
    <row r="624">
      <c r="C624" s="333"/>
    </row>
    <row r="625">
      <c r="C625" s="333"/>
    </row>
    <row r="626">
      <c r="C626" s="333"/>
    </row>
    <row r="627">
      <c r="C627" s="333"/>
    </row>
    <row r="628">
      <c r="C628" s="333"/>
    </row>
    <row r="629">
      <c r="C629" s="333"/>
    </row>
    <row r="630">
      <c r="C630" s="333"/>
    </row>
    <row r="631">
      <c r="C631" s="333"/>
    </row>
    <row r="632">
      <c r="C632" s="333"/>
    </row>
    <row r="633">
      <c r="C633" s="333"/>
    </row>
    <row r="634">
      <c r="C634" s="333"/>
    </row>
    <row r="635">
      <c r="C635" s="333"/>
    </row>
    <row r="636">
      <c r="C636" s="333"/>
    </row>
    <row r="637">
      <c r="C637" s="333"/>
    </row>
    <row r="638">
      <c r="C638" s="333"/>
    </row>
    <row r="639">
      <c r="C639" s="333"/>
    </row>
    <row r="640">
      <c r="C640" s="333"/>
    </row>
    <row r="641">
      <c r="C641" s="333"/>
    </row>
    <row r="642">
      <c r="C642" s="333"/>
    </row>
    <row r="643">
      <c r="C643" s="333"/>
    </row>
    <row r="644">
      <c r="C644" s="333"/>
    </row>
    <row r="645">
      <c r="C645" s="333"/>
    </row>
    <row r="646">
      <c r="C646" s="333"/>
    </row>
    <row r="647">
      <c r="C647" s="333"/>
    </row>
    <row r="648">
      <c r="C648" s="333"/>
    </row>
    <row r="649">
      <c r="C649" s="333"/>
    </row>
    <row r="650">
      <c r="C650" s="333"/>
    </row>
    <row r="651">
      <c r="C651" s="333"/>
    </row>
    <row r="652">
      <c r="C652" s="333"/>
    </row>
    <row r="653">
      <c r="C653" s="333"/>
    </row>
    <row r="654">
      <c r="C654" s="333"/>
    </row>
    <row r="655">
      <c r="C655" s="333"/>
    </row>
    <row r="656">
      <c r="C656" s="333"/>
    </row>
    <row r="657">
      <c r="C657" s="333"/>
    </row>
    <row r="658">
      <c r="C658" s="333"/>
    </row>
    <row r="659">
      <c r="C659" s="333"/>
    </row>
    <row r="660">
      <c r="C660" s="333"/>
    </row>
    <row r="661">
      <c r="C661" s="333"/>
    </row>
    <row r="662">
      <c r="C662" s="333"/>
    </row>
    <row r="663">
      <c r="C663" s="333"/>
    </row>
    <row r="664">
      <c r="C664" s="333"/>
    </row>
    <row r="665">
      <c r="C665" s="333"/>
    </row>
    <row r="666">
      <c r="C666" s="333"/>
    </row>
    <row r="667">
      <c r="C667" s="333"/>
    </row>
    <row r="668">
      <c r="C668" s="333"/>
    </row>
    <row r="669">
      <c r="C669" s="333"/>
    </row>
    <row r="670">
      <c r="C670" s="333"/>
    </row>
    <row r="671">
      <c r="C671" s="333"/>
    </row>
    <row r="672">
      <c r="C672" s="333"/>
    </row>
    <row r="673">
      <c r="C673" s="333"/>
    </row>
    <row r="674">
      <c r="C674" s="333"/>
    </row>
    <row r="675">
      <c r="C675" s="333"/>
    </row>
    <row r="676">
      <c r="C676" s="333"/>
    </row>
    <row r="677">
      <c r="C677" s="333"/>
    </row>
    <row r="678">
      <c r="C678" s="333"/>
    </row>
    <row r="679">
      <c r="C679" s="333"/>
    </row>
    <row r="680">
      <c r="C680" s="333"/>
    </row>
    <row r="681">
      <c r="C681" s="333"/>
    </row>
    <row r="682">
      <c r="C682" s="333"/>
    </row>
    <row r="683">
      <c r="C683" s="333"/>
    </row>
    <row r="684">
      <c r="C684" s="333"/>
    </row>
    <row r="685">
      <c r="C685" s="333"/>
    </row>
    <row r="686">
      <c r="C686" s="333"/>
    </row>
    <row r="687">
      <c r="C687" s="333"/>
    </row>
    <row r="688">
      <c r="C688" s="333"/>
    </row>
    <row r="689">
      <c r="C689" s="333"/>
    </row>
    <row r="690">
      <c r="C690" s="333"/>
    </row>
    <row r="691">
      <c r="C691" s="333"/>
    </row>
    <row r="692">
      <c r="C692" s="333"/>
    </row>
    <row r="693">
      <c r="C693" s="333"/>
    </row>
    <row r="694">
      <c r="C694" s="333"/>
    </row>
    <row r="695">
      <c r="C695" s="333"/>
    </row>
    <row r="696">
      <c r="C696" s="333"/>
    </row>
    <row r="697">
      <c r="C697" s="333"/>
    </row>
    <row r="698">
      <c r="C698" s="333"/>
    </row>
    <row r="699">
      <c r="C699" s="333"/>
    </row>
    <row r="700">
      <c r="C700" s="333"/>
    </row>
    <row r="701">
      <c r="C701" s="333"/>
    </row>
    <row r="702">
      <c r="C702" s="333"/>
    </row>
    <row r="703">
      <c r="C703" s="333"/>
    </row>
    <row r="704">
      <c r="C704" s="333"/>
    </row>
    <row r="705">
      <c r="C705" s="333"/>
    </row>
    <row r="706">
      <c r="C706" s="333"/>
    </row>
    <row r="707">
      <c r="C707" s="333"/>
    </row>
    <row r="708">
      <c r="C708" s="333"/>
    </row>
    <row r="709">
      <c r="C709" s="333"/>
    </row>
    <row r="710">
      <c r="C710" s="333"/>
    </row>
    <row r="711">
      <c r="C711" s="333"/>
    </row>
    <row r="712">
      <c r="C712" s="333"/>
    </row>
    <row r="713">
      <c r="C713" s="333"/>
    </row>
    <row r="714">
      <c r="C714" s="333"/>
    </row>
    <row r="715">
      <c r="C715" s="333"/>
    </row>
    <row r="716">
      <c r="C716" s="333"/>
    </row>
    <row r="717">
      <c r="C717" s="333"/>
    </row>
    <row r="718">
      <c r="C718" s="333"/>
    </row>
    <row r="719">
      <c r="C719" s="333"/>
    </row>
    <row r="720">
      <c r="C720" s="333"/>
    </row>
    <row r="721">
      <c r="C721" s="333"/>
    </row>
    <row r="722">
      <c r="C722" s="333"/>
    </row>
    <row r="723">
      <c r="C723" s="333"/>
    </row>
    <row r="724">
      <c r="C724" s="333"/>
    </row>
    <row r="725">
      <c r="C725" s="333"/>
    </row>
    <row r="726">
      <c r="C726" s="333"/>
    </row>
    <row r="727">
      <c r="C727" s="333"/>
    </row>
    <row r="728">
      <c r="C728" s="333"/>
    </row>
    <row r="729">
      <c r="C729" s="333"/>
    </row>
    <row r="730">
      <c r="C730" s="333"/>
    </row>
    <row r="731">
      <c r="C731" s="333"/>
    </row>
    <row r="732">
      <c r="C732" s="333"/>
    </row>
    <row r="733">
      <c r="C733" s="333"/>
    </row>
    <row r="734">
      <c r="C734" s="333"/>
    </row>
    <row r="735">
      <c r="C735" s="333"/>
    </row>
    <row r="736">
      <c r="C736" s="333"/>
    </row>
    <row r="737">
      <c r="C737" s="333"/>
    </row>
    <row r="738">
      <c r="C738" s="333"/>
    </row>
    <row r="739">
      <c r="C739" s="333"/>
    </row>
    <row r="740">
      <c r="C740" s="333"/>
    </row>
    <row r="741">
      <c r="C741" s="333"/>
    </row>
    <row r="742">
      <c r="C742" s="333"/>
    </row>
    <row r="743">
      <c r="C743" s="333"/>
    </row>
    <row r="744">
      <c r="C744" s="333"/>
    </row>
    <row r="745">
      <c r="C745" s="333"/>
    </row>
    <row r="746">
      <c r="C746" s="333"/>
    </row>
    <row r="747">
      <c r="C747" s="333"/>
    </row>
    <row r="748">
      <c r="C748" s="333"/>
    </row>
    <row r="749">
      <c r="C749" s="333"/>
    </row>
    <row r="750">
      <c r="C750" s="333"/>
    </row>
    <row r="751">
      <c r="C751" s="333"/>
    </row>
    <row r="752">
      <c r="C752" s="333"/>
    </row>
    <row r="753">
      <c r="C753" s="333"/>
    </row>
    <row r="754">
      <c r="C754" s="333"/>
    </row>
    <row r="755">
      <c r="C755" s="333"/>
    </row>
    <row r="756">
      <c r="C756" s="333"/>
    </row>
    <row r="757">
      <c r="C757" s="333"/>
    </row>
    <row r="758">
      <c r="C758" s="333"/>
    </row>
    <row r="759">
      <c r="C759" s="333"/>
    </row>
    <row r="760">
      <c r="C760" s="333"/>
    </row>
    <row r="761">
      <c r="C761" s="333"/>
    </row>
    <row r="762">
      <c r="C762" s="333"/>
    </row>
    <row r="763">
      <c r="C763" s="333"/>
    </row>
    <row r="764">
      <c r="C764" s="333"/>
    </row>
    <row r="765">
      <c r="C765" s="333"/>
    </row>
    <row r="766">
      <c r="C766" s="333"/>
    </row>
    <row r="767">
      <c r="C767" s="333"/>
    </row>
    <row r="768">
      <c r="C768" s="333"/>
    </row>
    <row r="769">
      <c r="C769" s="333"/>
    </row>
    <row r="770">
      <c r="C770" s="333"/>
    </row>
    <row r="771">
      <c r="C771" s="333"/>
    </row>
    <row r="772">
      <c r="C772" s="333"/>
    </row>
    <row r="773">
      <c r="C773" s="333"/>
    </row>
    <row r="774">
      <c r="C774" s="333"/>
    </row>
    <row r="775">
      <c r="C775" s="333"/>
    </row>
    <row r="776">
      <c r="C776" s="333"/>
    </row>
    <row r="777">
      <c r="C777" s="333"/>
    </row>
    <row r="778">
      <c r="C778" s="333"/>
    </row>
    <row r="779">
      <c r="C779" s="333"/>
    </row>
    <row r="780">
      <c r="C780" s="333"/>
    </row>
    <row r="781">
      <c r="C781" s="333"/>
    </row>
    <row r="782">
      <c r="C782" s="333"/>
    </row>
    <row r="783">
      <c r="C783" s="333"/>
    </row>
    <row r="784">
      <c r="C784" s="333"/>
    </row>
    <row r="785">
      <c r="C785" s="333"/>
    </row>
    <row r="786">
      <c r="C786" s="333"/>
    </row>
    <row r="787">
      <c r="C787" s="333"/>
    </row>
    <row r="788">
      <c r="C788" s="333"/>
    </row>
    <row r="789">
      <c r="C789" s="333"/>
    </row>
    <row r="790">
      <c r="C790" s="333"/>
    </row>
    <row r="791">
      <c r="C791" s="333"/>
    </row>
    <row r="792">
      <c r="C792" s="333"/>
    </row>
    <row r="793">
      <c r="C793" s="333"/>
    </row>
    <row r="794">
      <c r="C794" s="333"/>
    </row>
    <row r="795">
      <c r="C795" s="333"/>
    </row>
    <row r="796">
      <c r="C796" s="333"/>
    </row>
    <row r="797">
      <c r="C797" s="333"/>
    </row>
    <row r="798">
      <c r="C798" s="333"/>
    </row>
    <row r="799">
      <c r="C799" s="333"/>
    </row>
    <row r="800">
      <c r="C800" s="333"/>
    </row>
    <row r="801">
      <c r="C801" s="333"/>
    </row>
    <row r="802">
      <c r="C802" s="333"/>
    </row>
    <row r="803">
      <c r="C803" s="333"/>
    </row>
    <row r="804">
      <c r="C804" s="333"/>
    </row>
    <row r="805">
      <c r="C805" s="333"/>
    </row>
    <row r="806">
      <c r="C806" s="333"/>
    </row>
    <row r="807">
      <c r="C807" s="333"/>
    </row>
    <row r="808">
      <c r="C808" s="333"/>
    </row>
    <row r="809">
      <c r="C809" s="333"/>
    </row>
    <row r="810">
      <c r="C810" s="333"/>
    </row>
    <row r="811">
      <c r="C811" s="333"/>
    </row>
    <row r="812">
      <c r="C812" s="333"/>
    </row>
    <row r="813">
      <c r="C813" s="333"/>
    </row>
    <row r="814">
      <c r="C814" s="333"/>
    </row>
    <row r="815">
      <c r="C815" s="333"/>
    </row>
    <row r="816">
      <c r="C816" s="333"/>
    </row>
    <row r="817">
      <c r="C817" s="333"/>
    </row>
    <row r="818">
      <c r="C818" s="333"/>
    </row>
    <row r="819">
      <c r="C819" s="333"/>
    </row>
    <row r="820">
      <c r="C820" s="333"/>
    </row>
    <row r="821">
      <c r="C821" s="333"/>
    </row>
    <row r="822">
      <c r="C822" s="333"/>
    </row>
    <row r="823">
      <c r="C823" s="333"/>
    </row>
    <row r="824">
      <c r="C824" s="333"/>
    </row>
    <row r="825">
      <c r="C825" s="333"/>
    </row>
    <row r="826">
      <c r="C826" s="333"/>
    </row>
    <row r="827">
      <c r="C827" s="333"/>
    </row>
    <row r="828">
      <c r="C828" s="333"/>
    </row>
    <row r="829">
      <c r="C829" s="333"/>
    </row>
    <row r="830">
      <c r="C830" s="333"/>
    </row>
    <row r="831">
      <c r="C831" s="333"/>
    </row>
    <row r="832">
      <c r="C832" s="333"/>
    </row>
    <row r="833">
      <c r="C833" s="333"/>
    </row>
    <row r="834">
      <c r="C834" s="333"/>
    </row>
    <row r="835">
      <c r="C835" s="333"/>
    </row>
    <row r="836">
      <c r="C836" s="333"/>
    </row>
    <row r="837">
      <c r="C837" s="333"/>
    </row>
    <row r="838">
      <c r="C838" s="333"/>
    </row>
    <row r="839">
      <c r="C839" s="333"/>
    </row>
    <row r="840">
      <c r="C840" s="333"/>
    </row>
    <row r="841">
      <c r="C841" s="333"/>
    </row>
    <row r="842">
      <c r="C842" s="333"/>
    </row>
    <row r="843">
      <c r="C843" s="333"/>
    </row>
    <row r="844">
      <c r="C844" s="333"/>
    </row>
    <row r="845">
      <c r="C845" s="333"/>
    </row>
    <row r="846">
      <c r="C846" s="333"/>
    </row>
    <row r="847">
      <c r="C847" s="333"/>
    </row>
    <row r="848">
      <c r="C848" s="333"/>
    </row>
    <row r="849">
      <c r="C849" s="333"/>
    </row>
    <row r="850">
      <c r="C850" s="333"/>
    </row>
    <row r="851">
      <c r="C851" s="333"/>
    </row>
    <row r="852">
      <c r="C852" s="333"/>
    </row>
    <row r="853">
      <c r="C853" s="333"/>
    </row>
    <row r="854">
      <c r="C854" s="333"/>
    </row>
    <row r="855">
      <c r="C855" s="333"/>
    </row>
    <row r="856">
      <c r="C856" s="333"/>
    </row>
    <row r="857">
      <c r="C857" s="333"/>
    </row>
    <row r="858">
      <c r="C858" s="333"/>
    </row>
    <row r="859">
      <c r="C859" s="333"/>
    </row>
    <row r="860">
      <c r="C860" s="333"/>
    </row>
    <row r="861">
      <c r="C861" s="333"/>
    </row>
    <row r="862">
      <c r="C862" s="333"/>
    </row>
    <row r="863">
      <c r="C863" s="333"/>
    </row>
    <row r="864">
      <c r="C864" s="333"/>
    </row>
    <row r="865">
      <c r="C865" s="333"/>
    </row>
    <row r="866">
      <c r="C866" s="333"/>
    </row>
    <row r="867">
      <c r="C867" s="333"/>
    </row>
    <row r="868">
      <c r="C868" s="333"/>
    </row>
    <row r="869">
      <c r="C869" s="333"/>
    </row>
    <row r="870">
      <c r="C870" s="333"/>
    </row>
    <row r="871">
      <c r="C871" s="333"/>
    </row>
    <row r="872">
      <c r="C872" s="333"/>
    </row>
    <row r="873">
      <c r="C873" s="333"/>
    </row>
    <row r="874">
      <c r="C874" s="333"/>
    </row>
    <row r="875">
      <c r="C875" s="333"/>
    </row>
    <row r="876">
      <c r="C876" s="333"/>
    </row>
    <row r="877">
      <c r="C877" s="333"/>
    </row>
    <row r="878">
      <c r="C878" s="333"/>
    </row>
    <row r="879">
      <c r="C879" s="333"/>
    </row>
    <row r="880">
      <c r="C880" s="333"/>
    </row>
    <row r="881">
      <c r="C881" s="333"/>
    </row>
    <row r="882">
      <c r="C882" s="333"/>
    </row>
    <row r="883">
      <c r="C883" s="333"/>
    </row>
    <row r="884">
      <c r="C884" s="333"/>
    </row>
    <row r="885">
      <c r="C885" s="333"/>
    </row>
    <row r="886">
      <c r="C886" s="333"/>
    </row>
    <row r="887">
      <c r="C887" s="333"/>
    </row>
    <row r="888">
      <c r="C888" s="333"/>
    </row>
    <row r="889">
      <c r="C889" s="333"/>
    </row>
    <row r="890">
      <c r="C890" s="333"/>
    </row>
    <row r="891">
      <c r="C891" s="333"/>
    </row>
    <row r="892">
      <c r="C892" s="333"/>
    </row>
    <row r="893">
      <c r="C893" s="333"/>
    </row>
    <row r="894">
      <c r="C894" s="333"/>
    </row>
    <row r="895">
      <c r="C895" s="333"/>
    </row>
    <row r="896">
      <c r="C896" s="333"/>
    </row>
    <row r="897">
      <c r="C897" s="333"/>
    </row>
    <row r="898">
      <c r="C898" s="333"/>
    </row>
    <row r="899">
      <c r="C899" s="333"/>
    </row>
    <row r="900">
      <c r="C900" s="333"/>
    </row>
    <row r="901">
      <c r="C901" s="333"/>
    </row>
    <row r="902">
      <c r="C902" s="333"/>
    </row>
    <row r="903">
      <c r="C903" s="333"/>
    </row>
    <row r="904">
      <c r="C904" s="333"/>
    </row>
    <row r="905">
      <c r="C905" s="333"/>
    </row>
    <row r="906">
      <c r="C906" s="333"/>
    </row>
    <row r="907">
      <c r="C907" s="333"/>
    </row>
    <row r="908">
      <c r="C908" s="333"/>
    </row>
    <row r="909">
      <c r="C909" s="333"/>
    </row>
    <row r="910">
      <c r="C910" s="333"/>
    </row>
    <row r="911">
      <c r="C911" s="333"/>
    </row>
    <row r="912">
      <c r="C912" s="333"/>
    </row>
    <row r="913">
      <c r="C913" s="333"/>
    </row>
    <row r="914">
      <c r="C914" s="333"/>
    </row>
    <row r="915">
      <c r="C915" s="333"/>
    </row>
    <row r="916">
      <c r="C916" s="333"/>
    </row>
    <row r="917">
      <c r="C917" s="333"/>
    </row>
    <row r="918">
      <c r="C918" s="333"/>
    </row>
    <row r="919">
      <c r="C919" s="333"/>
    </row>
    <row r="920">
      <c r="C920" s="333"/>
    </row>
    <row r="921">
      <c r="C921" s="333"/>
    </row>
    <row r="922">
      <c r="C922" s="333"/>
    </row>
    <row r="923">
      <c r="C923" s="333"/>
    </row>
    <row r="924">
      <c r="C924" s="333"/>
    </row>
    <row r="925">
      <c r="C925" s="333"/>
    </row>
    <row r="926">
      <c r="C926" s="333"/>
    </row>
    <row r="927">
      <c r="C927" s="333"/>
    </row>
    <row r="928">
      <c r="C928" s="333"/>
    </row>
    <row r="929">
      <c r="C929" s="333"/>
    </row>
    <row r="930">
      <c r="C930" s="333"/>
    </row>
    <row r="931">
      <c r="C931" s="333"/>
    </row>
    <row r="932">
      <c r="C932" s="333"/>
    </row>
    <row r="933">
      <c r="C933" s="333"/>
    </row>
    <row r="934">
      <c r="C934" s="333"/>
    </row>
    <row r="935">
      <c r="C935" s="333"/>
    </row>
    <row r="936">
      <c r="C936" s="333"/>
    </row>
    <row r="937">
      <c r="C937" s="333"/>
    </row>
    <row r="938">
      <c r="C938" s="333"/>
    </row>
    <row r="939">
      <c r="C939" s="333"/>
    </row>
    <row r="940">
      <c r="C940" s="333"/>
    </row>
    <row r="941">
      <c r="C941" s="333"/>
    </row>
    <row r="942">
      <c r="C942" s="333"/>
    </row>
    <row r="943">
      <c r="C943" s="333"/>
    </row>
    <row r="944">
      <c r="C944" s="333"/>
    </row>
    <row r="945">
      <c r="C945" s="333"/>
    </row>
    <row r="946">
      <c r="C946" s="333"/>
    </row>
    <row r="947">
      <c r="C947" s="333"/>
    </row>
    <row r="948">
      <c r="C948" s="333"/>
    </row>
    <row r="949">
      <c r="C949" s="333"/>
    </row>
    <row r="950">
      <c r="C950" s="333"/>
    </row>
  </sheetData>
  <hyperlinks>
    <hyperlink r:id="rId2" ref="A1"/>
    <hyperlink r:id="rId3" ref="A2"/>
    <hyperlink r:id="rId4" ref="A3"/>
    <hyperlink r:id="rId5" ref="B6"/>
    <hyperlink r:id="rId6" ref="B7"/>
    <hyperlink r:id="rId7" ref="H7"/>
    <hyperlink r:id="rId8" ref="B8"/>
    <hyperlink r:id="rId9" ref="B9"/>
    <hyperlink r:id="rId10" ref="H9"/>
    <hyperlink r:id="rId11" ref="B10"/>
    <hyperlink r:id="rId12" ref="H10"/>
    <hyperlink r:id="rId13" ref="B11"/>
    <hyperlink r:id="rId14" ref="H11"/>
    <hyperlink r:id="rId15" ref="I11"/>
    <hyperlink r:id="rId16" ref="B12"/>
    <hyperlink r:id="rId17" ref="H12"/>
    <hyperlink r:id="rId18" ref="B13"/>
    <hyperlink r:id="rId19" ref="H13"/>
    <hyperlink r:id="rId20" ref="B14"/>
    <hyperlink r:id="rId21" ref="H14"/>
    <hyperlink r:id="rId22" ref="B15"/>
    <hyperlink r:id="rId23" ref="B16"/>
    <hyperlink r:id="rId24" ref="H16"/>
    <hyperlink r:id="rId25" ref="B17"/>
    <hyperlink r:id="rId26" ref="H17"/>
    <hyperlink r:id="rId27" ref="B18"/>
    <hyperlink r:id="rId28" ref="H18"/>
    <hyperlink r:id="rId29" ref="B19"/>
    <hyperlink r:id="rId30" ref="H19"/>
    <hyperlink r:id="rId31" ref="B20"/>
    <hyperlink r:id="rId32" ref="B21"/>
    <hyperlink r:id="rId33" ref="H21"/>
    <hyperlink r:id="rId34" ref="B22"/>
    <hyperlink r:id="rId35" ref="B23"/>
    <hyperlink r:id="rId36" ref="B24"/>
    <hyperlink r:id="rId37" ref="B25"/>
    <hyperlink r:id="rId38" ref="B26"/>
    <hyperlink r:id="rId39" ref="B27"/>
    <hyperlink r:id="rId40" ref="B28"/>
    <hyperlink r:id="rId41" ref="B29"/>
    <hyperlink r:id="rId42" ref="B30"/>
    <hyperlink r:id="rId43" ref="B31"/>
    <hyperlink r:id="rId44" ref="B32"/>
    <hyperlink r:id="rId45" ref="B33"/>
    <hyperlink r:id="rId46" ref="B34"/>
    <hyperlink r:id="rId47" ref="H34"/>
    <hyperlink r:id="rId48" ref="B35"/>
    <hyperlink r:id="rId49" ref="B36"/>
    <hyperlink r:id="rId50" ref="H36"/>
    <hyperlink r:id="rId51" ref="B37"/>
    <hyperlink r:id="rId52" ref="H37"/>
    <hyperlink r:id="rId53" ref="B38"/>
    <hyperlink r:id="rId54" ref="B39"/>
    <hyperlink r:id="rId55" ref="B40"/>
    <hyperlink r:id="rId56" ref="B41"/>
    <hyperlink r:id="rId57" ref="H41"/>
    <hyperlink r:id="rId58" ref="B42"/>
    <hyperlink r:id="rId59" ref="B43"/>
    <hyperlink r:id="rId60" ref="I43"/>
    <hyperlink r:id="rId61" ref="B44"/>
    <hyperlink r:id="rId62" ref="B45"/>
    <hyperlink r:id="rId63" ref="B46"/>
    <hyperlink r:id="rId64" ref="B47"/>
    <hyperlink r:id="rId65" ref="B48"/>
    <hyperlink r:id="rId66" ref="I48"/>
    <hyperlink r:id="rId67" ref="B49"/>
    <hyperlink r:id="rId68" ref="B50"/>
    <hyperlink r:id="rId69" ref="B51"/>
    <hyperlink r:id="rId70" ref="B52"/>
    <hyperlink r:id="rId71" ref="B53"/>
    <hyperlink r:id="rId72" ref="B54"/>
    <hyperlink r:id="rId73" ref="B55"/>
    <hyperlink r:id="rId74" ref="B56"/>
    <hyperlink r:id="rId75" ref="H56"/>
    <hyperlink r:id="rId76" ref="B57"/>
    <hyperlink r:id="rId77" ref="B58"/>
    <hyperlink r:id="rId78" ref="B59"/>
    <hyperlink r:id="rId79" ref="B60"/>
    <hyperlink r:id="rId80" ref="B61"/>
    <hyperlink r:id="rId81" ref="B62"/>
    <hyperlink r:id="rId82" ref="B63"/>
    <hyperlink r:id="rId83" ref="H63"/>
    <hyperlink r:id="rId84" ref="B64"/>
    <hyperlink r:id="rId85" ref="B65"/>
    <hyperlink r:id="rId86" ref="H65"/>
    <hyperlink r:id="rId87" ref="B66"/>
    <hyperlink r:id="rId88" ref="H66"/>
    <hyperlink r:id="rId89" ref="B67"/>
    <hyperlink r:id="rId90" ref="B68"/>
    <hyperlink r:id="rId91" ref="B69"/>
    <hyperlink r:id="rId92" ref="B70"/>
    <hyperlink r:id="rId93" ref="B71"/>
    <hyperlink r:id="rId94" ref="B72"/>
    <hyperlink r:id="rId95" ref="H72"/>
    <hyperlink r:id="rId96" ref="B73"/>
    <hyperlink r:id="rId97" ref="B74"/>
    <hyperlink r:id="rId98" ref="B75"/>
    <hyperlink r:id="rId99" ref="B76"/>
    <hyperlink r:id="rId100" ref="B77"/>
    <hyperlink r:id="rId101" ref="B78"/>
    <hyperlink r:id="rId102" ref="B79"/>
    <hyperlink r:id="rId103" ref="B80"/>
    <hyperlink r:id="rId104" ref="B81"/>
    <hyperlink r:id="rId105" ref="H81"/>
    <hyperlink r:id="rId106" ref="B82"/>
    <hyperlink r:id="rId107" ref="B83"/>
    <hyperlink r:id="rId108" ref="B84"/>
    <hyperlink r:id="rId109" ref="B85"/>
    <hyperlink r:id="rId110" ref="B86"/>
  </hyperlinks>
  <drawing r:id="rId111"/>
  <legacyDrawing r:id="rId11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32.25"/>
    <col customWidth="1" min="2" max="2" width="20.5"/>
    <col customWidth="1" min="3" max="3" width="24.63"/>
    <col customWidth="1" min="4" max="4" width="27.88"/>
    <col customWidth="1" min="5" max="5" width="27.38"/>
    <col hidden="1" min="11" max="32" width="12.63"/>
  </cols>
  <sheetData>
    <row r="1">
      <c r="A1" s="364" t="s">
        <v>2166</v>
      </c>
      <c r="B1" s="365"/>
      <c r="C1" s="366"/>
      <c r="D1" s="367"/>
      <c r="E1" s="311"/>
      <c r="F1" s="311"/>
      <c r="G1" s="311"/>
      <c r="H1" s="227"/>
      <c r="I1" s="227"/>
      <c r="J1" s="227"/>
      <c r="K1" s="227"/>
      <c r="L1" s="227"/>
      <c r="M1" s="227"/>
      <c r="N1" s="227"/>
      <c r="O1" s="227"/>
      <c r="P1" s="227"/>
      <c r="Q1" s="227"/>
      <c r="R1" s="227"/>
      <c r="S1" s="227"/>
      <c r="T1" s="227"/>
      <c r="U1" s="227"/>
      <c r="V1" s="227"/>
      <c r="W1" s="227"/>
      <c r="X1" s="227"/>
      <c r="Y1" s="227"/>
      <c r="Z1" s="227"/>
      <c r="AA1" s="227"/>
      <c r="AB1" s="227"/>
      <c r="AC1" s="227"/>
      <c r="AD1" s="227"/>
      <c r="AE1" s="227"/>
      <c r="AF1" s="227"/>
    </row>
    <row r="2">
      <c r="A2" s="232"/>
      <c r="B2" s="368"/>
      <c r="C2" s="307"/>
      <c r="D2" s="232"/>
      <c r="E2" s="232"/>
      <c r="F2" s="232"/>
      <c r="G2" s="232"/>
      <c r="H2" s="232"/>
      <c r="I2" s="232"/>
      <c r="J2" s="308"/>
      <c r="K2" s="233"/>
      <c r="L2" s="233"/>
      <c r="M2" s="233"/>
      <c r="N2" s="233"/>
      <c r="O2" s="233"/>
      <c r="P2" s="233"/>
      <c r="Q2" s="233"/>
      <c r="R2" s="233"/>
      <c r="S2" s="233"/>
      <c r="T2" s="233"/>
      <c r="U2" s="233"/>
      <c r="V2" s="233"/>
      <c r="W2" s="233"/>
      <c r="X2" s="233"/>
      <c r="Y2" s="233"/>
      <c r="Z2" s="233"/>
      <c r="AA2" s="233"/>
      <c r="AB2" s="233"/>
      <c r="AC2" s="233"/>
      <c r="AD2" s="233"/>
      <c r="AE2" s="233"/>
      <c r="AF2" s="233"/>
    </row>
    <row r="3">
      <c r="A3" s="229" t="s">
        <v>2148</v>
      </c>
      <c r="B3" s="369" t="s">
        <v>2167</v>
      </c>
      <c r="C3" s="370" t="s">
        <v>2158</v>
      </c>
      <c r="D3" s="229" t="s">
        <v>2168</v>
      </c>
      <c r="E3" s="229" t="s">
        <v>2159</v>
      </c>
      <c r="F3" s="229" t="s">
        <v>0</v>
      </c>
      <c r="G3" s="229" t="s">
        <v>183</v>
      </c>
      <c r="H3" s="229" t="s">
        <v>1</v>
      </c>
      <c r="I3" s="229" t="s">
        <v>2160</v>
      </c>
      <c r="J3" s="310" t="s">
        <v>2161</v>
      </c>
      <c r="K3" s="233"/>
      <c r="L3" s="233"/>
      <c r="M3" s="233"/>
      <c r="N3" s="233"/>
      <c r="O3" s="233"/>
      <c r="P3" s="233"/>
      <c r="Q3" s="233"/>
      <c r="R3" s="233"/>
      <c r="S3" s="233"/>
      <c r="T3" s="233"/>
      <c r="U3" s="233"/>
      <c r="V3" s="233"/>
      <c r="W3" s="233"/>
      <c r="X3" s="233"/>
      <c r="Y3" s="233"/>
      <c r="Z3" s="233"/>
      <c r="AA3" s="233"/>
      <c r="AB3" s="233"/>
      <c r="AC3" s="233"/>
      <c r="AD3" s="233"/>
      <c r="AE3" s="233"/>
      <c r="AF3" s="233"/>
    </row>
    <row r="4">
      <c r="A4" s="240" t="s">
        <v>517</v>
      </c>
      <c r="B4" s="241" t="s">
        <v>1825</v>
      </c>
      <c r="C4" s="240"/>
      <c r="D4" s="242" t="s">
        <v>1826</v>
      </c>
      <c r="E4" s="73" t="s">
        <v>1497</v>
      </c>
      <c r="F4" s="73"/>
      <c r="G4" s="73" t="s">
        <v>2169</v>
      </c>
      <c r="H4" s="236"/>
      <c r="I4" s="236"/>
      <c r="J4" s="236"/>
      <c r="K4" s="227"/>
      <c r="L4" s="227"/>
      <c r="M4" s="227"/>
      <c r="N4" s="227"/>
      <c r="O4" s="227"/>
      <c r="P4" s="227"/>
      <c r="Q4" s="227"/>
      <c r="R4" s="227"/>
      <c r="S4" s="227"/>
      <c r="T4" s="227"/>
      <c r="U4" s="227"/>
      <c r="V4" s="227"/>
      <c r="W4" s="227"/>
      <c r="X4" s="227"/>
      <c r="Y4" s="227"/>
      <c r="Z4" s="227"/>
      <c r="AA4" s="227"/>
      <c r="AB4" s="227"/>
      <c r="AC4" s="227"/>
      <c r="AD4" s="227"/>
      <c r="AE4" s="227"/>
      <c r="AF4" s="227"/>
    </row>
    <row r="5">
      <c r="A5" s="240" t="s">
        <v>516</v>
      </c>
      <c r="B5" s="241" t="s">
        <v>1818</v>
      </c>
      <c r="C5" s="240"/>
      <c r="D5" s="242" t="s">
        <v>1819</v>
      </c>
      <c r="E5" s="73" t="s">
        <v>1497</v>
      </c>
      <c r="F5" s="73"/>
      <c r="G5" s="73" t="s">
        <v>2169</v>
      </c>
      <c r="H5" s="236"/>
      <c r="I5" s="236"/>
      <c r="J5" s="236"/>
      <c r="K5" s="227"/>
      <c r="L5" s="227"/>
      <c r="M5" s="227"/>
      <c r="N5" s="227"/>
      <c r="O5" s="227"/>
      <c r="P5" s="227"/>
      <c r="Q5" s="227"/>
      <c r="R5" s="227"/>
      <c r="S5" s="227"/>
      <c r="T5" s="227"/>
      <c r="U5" s="227"/>
      <c r="V5" s="227"/>
      <c r="W5" s="227"/>
      <c r="X5" s="227"/>
      <c r="Y5" s="227"/>
      <c r="Z5" s="227"/>
      <c r="AA5" s="227"/>
      <c r="AB5" s="227"/>
      <c r="AC5" s="227"/>
      <c r="AD5" s="227"/>
      <c r="AE5" s="227"/>
      <c r="AF5" s="227"/>
    </row>
    <row r="6">
      <c r="A6" s="240" t="s">
        <v>500</v>
      </c>
      <c r="B6" s="241" t="s">
        <v>1708</v>
      </c>
      <c r="C6" s="240"/>
      <c r="D6" s="242" t="s">
        <v>1709</v>
      </c>
      <c r="E6" s="73" t="s">
        <v>934</v>
      </c>
      <c r="F6" s="73"/>
      <c r="G6" s="235" t="s">
        <v>95</v>
      </c>
      <c r="H6" s="236"/>
      <c r="I6" s="236"/>
      <c r="J6" s="236"/>
      <c r="K6" s="227"/>
      <c r="L6" s="227"/>
      <c r="M6" s="227"/>
      <c r="N6" s="227"/>
      <c r="O6" s="227"/>
      <c r="P6" s="227"/>
      <c r="Q6" s="227"/>
      <c r="R6" s="227"/>
      <c r="S6" s="227"/>
      <c r="T6" s="227"/>
      <c r="U6" s="227"/>
      <c r="V6" s="227"/>
      <c r="W6" s="227"/>
      <c r="X6" s="227"/>
      <c r="Y6" s="227"/>
      <c r="Z6" s="227"/>
      <c r="AA6" s="227"/>
      <c r="AB6" s="227"/>
      <c r="AC6" s="227"/>
      <c r="AD6" s="227"/>
      <c r="AE6" s="227"/>
      <c r="AF6" s="227"/>
    </row>
    <row r="7">
      <c r="A7" s="240" t="s">
        <v>482</v>
      </c>
      <c r="B7" s="241" t="s">
        <v>1684</v>
      </c>
      <c r="C7" s="240"/>
      <c r="D7" s="242" t="s">
        <v>1685</v>
      </c>
      <c r="E7" s="73" t="s">
        <v>1488</v>
      </c>
      <c r="F7" s="73" t="s">
        <v>1683</v>
      </c>
      <c r="G7" s="235" t="s">
        <v>54</v>
      </c>
      <c r="H7" s="236"/>
      <c r="I7" s="236"/>
      <c r="J7" s="236"/>
      <c r="K7" s="227"/>
      <c r="L7" s="227"/>
      <c r="M7" s="227"/>
      <c r="N7" s="227"/>
      <c r="O7" s="227"/>
      <c r="P7" s="227"/>
      <c r="Q7" s="227"/>
      <c r="R7" s="227"/>
      <c r="S7" s="227"/>
      <c r="T7" s="227"/>
      <c r="U7" s="227"/>
      <c r="V7" s="227"/>
      <c r="W7" s="227"/>
      <c r="X7" s="227"/>
      <c r="Y7" s="227"/>
      <c r="Z7" s="227"/>
      <c r="AA7" s="227"/>
      <c r="AB7" s="227"/>
      <c r="AC7" s="227"/>
      <c r="AD7" s="227"/>
      <c r="AE7" s="227"/>
      <c r="AF7" s="227"/>
    </row>
    <row r="8">
      <c r="A8" s="240" t="s">
        <v>499</v>
      </c>
      <c r="B8" s="241" t="s">
        <v>1657</v>
      </c>
      <c r="C8" s="240"/>
      <c r="D8" s="243">
        <v>45071.0</v>
      </c>
      <c r="E8" s="73" t="s">
        <v>1403</v>
      </c>
      <c r="F8" s="73"/>
      <c r="G8" s="239" t="s">
        <v>95</v>
      </c>
      <c r="H8" s="236"/>
      <c r="I8" s="236"/>
      <c r="J8" s="236"/>
      <c r="K8" s="227"/>
      <c r="L8" s="227"/>
      <c r="M8" s="227"/>
      <c r="N8" s="227"/>
      <c r="O8" s="227"/>
      <c r="P8" s="227"/>
      <c r="Q8" s="227"/>
      <c r="R8" s="227"/>
      <c r="S8" s="227"/>
      <c r="T8" s="227"/>
      <c r="U8" s="227"/>
      <c r="V8" s="227"/>
      <c r="W8" s="227"/>
      <c r="X8" s="227"/>
      <c r="Y8" s="227"/>
      <c r="Z8" s="227"/>
      <c r="AA8" s="227"/>
      <c r="AB8" s="227"/>
      <c r="AC8" s="227"/>
      <c r="AD8" s="227"/>
      <c r="AE8" s="227"/>
      <c r="AF8" s="227"/>
    </row>
    <row r="9">
      <c r="A9" s="240" t="s">
        <v>531</v>
      </c>
      <c r="B9" s="241" t="s">
        <v>2100</v>
      </c>
      <c r="C9" s="240"/>
      <c r="D9" s="242" t="s">
        <v>2101</v>
      </c>
      <c r="E9" s="73" t="s">
        <v>1511</v>
      </c>
      <c r="F9" s="73" t="s">
        <v>1968</v>
      </c>
      <c r="G9" s="235" t="s">
        <v>2162</v>
      </c>
      <c r="H9" s="236"/>
      <c r="I9" s="236"/>
      <c r="J9" s="236"/>
      <c r="K9" s="227"/>
      <c r="L9" s="227"/>
      <c r="M9" s="227"/>
      <c r="N9" s="227"/>
      <c r="O9" s="227"/>
      <c r="P9" s="227"/>
      <c r="Q9" s="227"/>
      <c r="R9" s="227"/>
      <c r="S9" s="227"/>
      <c r="T9" s="227"/>
      <c r="U9" s="227"/>
      <c r="V9" s="227"/>
      <c r="W9" s="227"/>
      <c r="X9" s="227"/>
      <c r="Y9" s="227"/>
      <c r="Z9" s="227"/>
      <c r="AA9" s="227"/>
      <c r="AB9" s="227"/>
      <c r="AC9" s="227"/>
      <c r="AD9" s="227"/>
      <c r="AE9" s="227"/>
      <c r="AF9" s="227"/>
    </row>
    <row r="10">
      <c r="A10" s="240" t="s">
        <v>530</v>
      </c>
      <c r="B10" s="241" t="s">
        <v>1969</v>
      </c>
      <c r="C10" s="240"/>
      <c r="D10" s="251">
        <v>45591.0</v>
      </c>
      <c r="E10" s="73" t="s">
        <v>1511</v>
      </c>
      <c r="F10" s="73" t="s">
        <v>1968</v>
      </c>
      <c r="G10" s="235" t="s">
        <v>2162</v>
      </c>
      <c r="H10" s="236"/>
      <c r="I10" s="236"/>
      <c r="J10" s="236"/>
      <c r="K10" s="227"/>
      <c r="L10" s="227"/>
      <c r="M10" s="227"/>
      <c r="N10" s="227"/>
      <c r="O10" s="227"/>
      <c r="P10" s="227"/>
      <c r="Q10" s="227"/>
      <c r="R10" s="227"/>
      <c r="S10" s="227"/>
      <c r="T10" s="227"/>
      <c r="U10" s="227"/>
      <c r="V10" s="227"/>
      <c r="W10" s="227"/>
      <c r="X10" s="227"/>
      <c r="Y10" s="227"/>
      <c r="Z10" s="227"/>
      <c r="AA10" s="227"/>
      <c r="AB10" s="227"/>
      <c r="AC10" s="227"/>
      <c r="AD10" s="227"/>
      <c r="AE10" s="227"/>
      <c r="AF10" s="227"/>
    </row>
    <row r="11">
      <c r="A11" s="240" t="s">
        <v>545</v>
      </c>
      <c r="B11" s="241" t="s">
        <v>1877</v>
      </c>
      <c r="C11" s="240"/>
      <c r="D11" s="242" t="s">
        <v>1878</v>
      </c>
      <c r="E11" s="73" t="s">
        <v>968</v>
      </c>
      <c r="F11" s="235" t="s">
        <v>1695</v>
      </c>
      <c r="G11" s="235" t="s">
        <v>2162</v>
      </c>
      <c r="H11" s="236"/>
      <c r="I11" s="236"/>
      <c r="J11" s="236"/>
      <c r="K11" s="227"/>
      <c r="L11" s="227"/>
      <c r="M11" s="227"/>
      <c r="N11" s="227"/>
      <c r="O11" s="227"/>
      <c r="P11" s="227"/>
      <c r="Q11" s="227"/>
      <c r="R11" s="227"/>
      <c r="S11" s="227"/>
      <c r="T11" s="227"/>
      <c r="U11" s="227"/>
      <c r="V11" s="227"/>
      <c r="W11" s="227"/>
      <c r="X11" s="227"/>
      <c r="Y11" s="227"/>
      <c r="Z11" s="227"/>
      <c r="AA11" s="227"/>
      <c r="AB11" s="227"/>
      <c r="AC11" s="227"/>
      <c r="AD11" s="227"/>
      <c r="AE11" s="227"/>
      <c r="AF11" s="227"/>
    </row>
    <row r="12">
      <c r="A12" s="240" t="s">
        <v>511</v>
      </c>
      <c r="B12" s="241" t="s">
        <v>1722</v>
      </c>
      <c r="C12" s="240"/>
      <c r="D12" s="251">
        <v>45633.0</v>
      </c>
      <c r="E12" s="73" t="s">
        <v>1491</v>
      </c>
      <c r="F12" s="73"/>
      <c r="G12" s="235" t="s">
        <v>129</v>
      </c>
      <c r="H12" s="236"/>
      <c r="I12" s="236"/>
      <c r="J12" s="236"/>
      <c r="K12" s="227"/>
      <c r="L12" s="227"/>
      <c r="M12" s="227"/>
      <c r="N12" s="227"/>
      <c r="O12" s="227"/>
      <c r="P12" s="227"/>
      <c r="Q12" s="227"/>
      <c r="R12" s="227"/>
      <c r="S12" s="227"/>
      <c r="T12" s="227"/>
      <c r="U12" s="227"/>
      <c r="V12" s="227"/>
      <c r="W12" s="227"/>
      <c r="X12" s="227"/>
      <c r="Y12" s="227"/>
      <c r="Z12" s="227"/>
      <c r="AA12" s="227"/>
      <c r="AB12" s="227"/>
      <c r="AC12" s="227"/>
      <c r="AD12" s="227"/>
      <c r="AE12" s="227"/>
      <c r="AF12" s="227"/>
    </row>
    <row r="13">
      <c r="A13" s="240" t="s">
        <v>515</v>
      </c>
      <c r="B13" s="241" t="s">
        <v>2104</v>
      </c>
      <c r="C13" s="240"/>
      <c r="D13" s="242" t="s">
        <v>2105</v>
      </c>
      <c r="E13" s="73" t="s">
        <v>1525</v>
      </c>
      <c r="F13" s="73"/>
      <c r="G13" s="235" t="s">
        <v>134</v>
      </c>
      <c r="H13" s="236"/>
      <c r="I13" s="236"/>
      <c r="J13" s="236"/>
      <c r="K13" s="227"/>
      <c r="L13" s="227"/>
      <c r="M13" s="227"/>
      <c r="N13" s="227"/>
      <c r="O13" s="227"/>
      <c r="P13" s="227"/>
      <c r="Q13" s="227"/>
      <c r="R13" s="227"/>
      <c r="S13" s="227"/>
      <c r="T13" s="227"/>
      <c r="U13" s="227"/>
      <c r="V13" s="227"/>
      <c r="W13" s="227"/>
      <c r="X13" s="227"/>
      <c r="Y13" s="227"/>
      <c r="Z13" s="227"/>
      <c r="AA13" s="227"/>
      <c r="AB13" s="227"/>
      <c r="AC13" s="227"/>
      <c r="AD13" s="227"/>
      <c r="AE13" s="227"/>
      <c r="AF13" s="227"/>
    </row>
    <row r="14">
      <c r="A14" s="240" t="s">
        <v>536</v>
      </c>
      <c r="B14" s="241" t="s">
        <v>2114</v>
      </c>
      <c r="C14" s="240"/>
      <c r="D14" s="242" t="s">
        <v>2115</v>
      </c>
      <c r="E14" s="73" t="s">
        <v>1527</v>
      </c>
      <c r="F14" s="73"/>
      <c r="G14" s="235" t="s">
        <v>2162</v>
      </c>
      <c r="H14" s="236"/>
      <c r="I14" s="236"/>
      <c r="J14" s="236"/>
      <c r="K14" s="227"/>
      <c r="L14" s="227"/>
      <c r="M14" s="227"/>
      <c r="N14" s="227"/>
      <c r="O14" s="227"/>
      <c r="P14" s="227"/>
      <c r="Q14" s="227"/>
      <c r="R14" s="227"/>
      <c r="S14" s="227"/>
      <c r="T14" s="227"/>
      <c r="U14" s="227"/>
      <c r="V14" s="227"/>
      <c r="W14" s="227"/>
      <c r="X14" s="227"/>
      <c r="Y14" s="227"/>
      <c r="Z14" s="227"/>
      <c r="AA14" s="227"/>
      <c r="AB14" s="227"/>
      <c r="AC14" s="227"/>
      <c r="AD14" s="227"/>
      <c r="AE14" s="227"/>
      <c r="AF14" s="227"/>
    </row>
    <row r="15">
      <c r="A15" s="240" t="s">
        <v>522</v>
      </c>
      <c r="B15" s="241" t="s">
        <v>1920</v>
      </c>
      <c r="C15" s="240"/>
      <c r="D15" s="242" t="s">
        <v>1921</v>
      </c>
      <c r="E15" s="73" t="s">
        <v>1509</v>
      </c>
      <c r="F15" s="73"/>
      <c r="G15" s="73" t="s">
        <v>1397</v>
      </c>
      <c r="H15" s="236"/>
      <c r="I15" s="236"/>
      <c r="J15" s="236"/>
      <c r="K15" s="227"/>
      <c r="L15" s="227"/>
      <c r="M15" s="227"/>
      <c r="N15" s="227"/>
      <c r="O15" s="227"/>
      <c r="P15" s="227"/>
      <c r="Q15" s="227"/>
      <c r="R15" s="227"/>
      <c r="S15" s="227"/>
      <c r="T15" s="227"/>
      <c r="U15" s="227"/>
      <c r="V15" s="227"/>
      <c r="W15" s="227"/>
      <c r="X15" s="227"/>
      <c r="Y15" s="227"/>
      <c r="Z15" s="227"/>
      <c r="AA15" s="227"/>
      <c r="AB15" s="227"/>
      <c r="AC15" s="227"/>
      <c r="AD15" s="227"/>
      <c r="AE15" s="227"/>
      <c r="AF15" s="227"/>
    </row>
    <row r="16">
      <c r="A16" s="240" t="s">
        <v>471</v>
      </c>
      <c r="B16" s="241" t="s">
        <v>1909</v>
      </c>
      <c r="C16" s="240"/>
      <c r="D16" s="242" t="s">
        <v>1910</v>
      </c>
      <c r="E16" s="73" t="s">
        <v>1508</v>
      </c>
      <c r="F16" s="73" t="s">
        <v>939</v>
      </c>
      <c r="G16" s="73" t="s">
        <v>23</v>
      </c>
      <c r="H16" s="236"/>
      <c r="I16" s="236"/>
      <c r="J16" s="236"/>
      <c r="K16" s="227"/>
      <c r="L16" s="227"/>
      <c r="M16" s="227"/>
      <c r="N16" s="227"/>
      <c r="O16" s="227"/>
      <c r="P16" s="227"/>
      <c r="Q16" s="227"/>
      <c r="R16" s="227"/>
      <c r="S16" s="227"/>
      <c r="T16" s="227"/>
      <c r="U16" s="227"/>
      <c r="V16" s="227"/>
      <c r="W16" s="227"/>
      <c r="X16" s="227"/>
      <c r="Y16" s="227"/>
      <c r="Z16" s="227"/>
      <c r="AA16" s="227"/>
      <c r="AB16" s="227"/>
      <c r="AC16" s="227"/>
      <c r="AD16" s="227"/>
      <c r="AE16" s="227"/>
      <c r="AF16" s="227"/>
    </row>
    <row r="17">
      <c r="A17" s="240" t="s">
        <v>489</v>
      </c>
      <c r="B17" s="241" t="s">
        <v>2031</v>
      </c>
      <c r="C17" s="240"/>
      <c r="D17" s="242" t="s">
        <v>2032</v>
      </c>
      <c r="E17" s="73" t="s">
        <v>1448</v>
      </c>
      <c r="F17" s="73"/>
      <c r="G17" s="239" t="s">
        <v>56</v>
      </c>
      <c r="H17" s="236"/>
      <c r="I17" s="236"/>
      <c r="J17" s="236"/>
      <c r="K17" s="227"/>
      <c r="L17" s="227"/>
      <c r="M17" s="227"/>
      <c r="N17" s="227"/>
      <c r="O17" s="227"/>
      <c r="P17" s="227"/>
      <c r="Q17" s="227"/>
      <c r="R17" s="227"/>
      <c r="S17" s="227"/>
      <c r="T17" s="227"/>
      <c r="U17" s="227"/>
      <c r="V17" s="227"/>
      <c r="W17" s="227"/>
      <c r="X17" s="227"/>
      <c r="Y17" s="227"/>
      <c r="Z17" s="227"/>
      <c r="AA17" s="227"/>
      <c r="AB17" s="227"/>
      <c r="AC17" s="227"/>
      <c r="AD17" s="227"/>
      <c r="AE17" s="227"/>
      <c r="AF17" s="227"/>
    </row>
    <row r="18">
      <c r="A18" s="240" t="s">
        <v>488</v>
      </c>
      <c r="B18" s="241" t="s">
        <v>1875</v>
      </c>
      <c r="C18" s="240"/>
      <c r="D18" s="242" t="s">
        <v>1876</v>
      </c>
      <c r="E18" s="73" t="s">
        <v>1448</v>
      </c>
      <c r="F18" s="73" t="s">
        <v>1874</v>
      </c>
      <c r="G18" s="235" t="s">
        <v>56</v>
      </c>
      <c r="H18" s="236"/>
      <c r="I18" s="236"/>
      <c r="J18" s="236"/>
      <c r="K18" s="227"/>
      <c r="L18" s="227"/>
      <c r="M18" s="227"/>
      <c r="N18" s="227"/>
      <c r="O18" s="227"/>
      <c r="P18" s="227"/>
      <c r="Q18" s="227"/>
      <c r="R18" s="227"/>
      <c r="S18" s="227"/>
      <c r="T18" s="227"/>
      <c r="U18" s="227"/>
      <c r="V18" s="227"/>
      <c r="W18" s="227"/>
      <c r="X18" s="227"/>
      <c r="Y18" s="227"/>
      <c r="Z18" s="227"/>
      <c r="AA18" s="227"/>
      <c r="AB18" s="227"/>
      <c r="AC18" s="227"/>
      <c r="AD18" s="227"/>
      <c r="AE18" s="227"/>
      <c r="AF18" s="227"/>
    </row>
    <row r="19">
      <c r="A19" s="240" t="s">
        <v>485</v>
      </c>
      <c r="B19" s="241" t="s">
        <v>2095</v>
      </c>
      <c r="C19" s="240"/>
      <c r="D19" s="242" t="s">
        <v>2096</v>
      </c>
      <c r="E19" s="73" t="s">
        <v>1523</v>
      </c>
      <c r="F19" s="73"/>
      <c r="G19" s="235" t="s">
        <v>54</v>
      </c>
      <c r="H19" s="236"/>
      <c r="I19" s="236"/>
      <c r="J19" s="236"/>
      <c r="K19" s="227"/>
      <c r="L19" s="227"/>
      <c r="M19" s="227"/>
      <c r="N19" s="227"/>
      <c r="O19" s="227"/>
      <c r="P19" s="227"/>
      <c r="Q19" s="227"/>
      <c r="R19" s="227"/>
      <c r="S19" s="227"/>
      <c r="T19" s="227"/>
      <c r="U19" s="227"/>
      <c r="V19" s="227"/>
      <c r="W19" s="227"/>
      <c r="X19" s="227"/>
      <c r="Y19" s="227"/>
      <c r="Z19" s="227"/>
      <c r="AA19" s="227"/>
      <c r="AB19" s="227"/>
      <c r="AC19" s="227"/>
      <c r="AD19" s="227"/>
      <c r="AE19" s="227"/>
      <c r="AF19" s="227"/>
    </row>
    <row r="20">
      <c r="A20" s="240" t="s">
        <v>533</v>
      </c>
      <c r="B20" s="241" t="s">
        <v>2011</v>
      </c>
      <c r="C20" s="240"/>
      <c r="D20" s="243">
        <v>45416.0</v>
      </c>
      <c r="E20" s="73" t="s">
        <v>1516</v>
      </c>
      <c r="F20" s="73" t="s">
        <v>2010</v>
      </c>
      <c r="G20" s="235" t="s">
        <v>2162</v>
      </c>
      <c r="H20" s="236"/>
      <c r="I20" s="236"/>
      <c r="J20" s="236"/>
      <c r="K20" s="227"/>
      <c r="L20" s="227"/>
      <c r="M20" s="227"/>
      <c r="N20" s="227"/>
      <c r="O20" s="227"/>
      <c r="P20" s="227"/>
      <c r="Q20" s="227"/>
      <c r="R20" s="227"/>
      <c r="S20" s="227"/>
      <c r="T20" s="227"/>
      <c r="U20" s="227"/>
      <c r="V20" s="227"/>
      <c r="W20" s="227"/>
      <c r="X20" s="227"/>
      <c r="Y20" s="227"/>
      <c r="Z20" s="227"/>
      <c r="AA20" s="227"/>
      <c r="AB20" s="227"/>
      <c r="AC20" s="227"/>
      <c r="AD20" s="227"/>
      <c r="AE20" s="227"/>
      <c r="AF20" s="227"/>
    </row>
    <row r="21">
      <c r="A21" s="240" t="s">
        <v>484</v>
      </c>
      <c r="B21" s="241" t="s">
        <v>1965</v>
      </c>
      <c r="C21" s="240"/>
      <c r="D21" s="242" t="s">
        <v>1966</v>
      </c>
      <c r="E21" s="73" t="s">
        <v>1494</v>
      </c>
      <c r="F21" s="73"/>
      <c r="G21" s="73" t="s">
        <v>54</v>
      </c>
      <c r="H21" s="236"/>
      <c r="I21" s="236"/>
      <c r="J21" s="236"/>
      <c r="K21" s="227"/>
      <c r="L21" s="227"/>
      <c r="M21" s="227"/>
      <c r="N21" s="227"/>
      <c r="O21" s="227"/>
      <c r="P21" s="227"/>
      <c r="Q21" s="227"/>
      <c r="R21" s="227"/>
      <c r="S21" s="227"/>
      <c r="T21" s="227"/>
      <c r="U21" s="227"/>
      <c r="V21" s="227"/>
      <c r="W21" s="227"/>
      <c r="X21" s="227"/>
      <c r="Y21" s="227"/>
      <c r="Z21" s="227"/>
      <c r="AA21" s="227"/>
      <c r="AB21" s="227"/>
      <c r="AC21" s="227"/>
      <c r="AD21" s="227"/>
      <c r="AE21" s="227"/>
      <c r="AF21" s="227"/>
    </row>
    <row r="22">
      <c r="A22" s="240" t="s">
        <v>483</v>
      </c>
      <c r="B22" s="241" t="s">
        <v>1767</v>
      </c>
      <c r="C22" s="240"/>
      <c r="D22" s="242" t="s">
        <v>1768</v>
      </c>
      <c r="E22" s="73" t="s">
        <v>1494</v>
      </c>
      <c r="F22" s="73"/>
      <c r="G22" s="239" t="s">
        <v>54</v>
      </c>
      <c r="H22" s="236"/>
      <c r="I22" s="236"/>
      <c r="J22" s="236"/>
      <c r="K22" s="227"/>
      <c r="L22" s="227"/>
      <c r="M22" s="227"/>
      <c r="N22" s="227"/>
      <c r="O22" s="227"/>
      <c r="P22" s="227"/>
      <c r="Q22" s="227"/>
      <c r="R22" s="227"/>
      <c r="S22" s="227"/>
      <c r="T22" s="227"/>
      <c r="U22" s="227"/>
      <c r="V22" s="227"/>
      <c r="W22" s="227"/>
      <c r="X22" s="227"/>
      <c r="Y22" s="227"/>
      <c r="Z22" s="227"/>
      <c r="AA22" s="227"/>
      <c r="AB22" s="227"/>
      <c r="AC22" s="227"/>
      <c r="AD22" s="227"/>
      <c r="AE22" s="227"/>
      <c r="AF22" s="227"/>
    </row>
    <row r="23">
      <c r="A23" s="240" t="s">
        <v>468</v>
      </c>
      <c r="B23" s="241" t="s">
        <v>1872</v>
      </c>
      <c r="C23" s="240"/>
      <c r="D23" s="242" t="s">
        <v>1873</v>
      </c>
      <c r="E23" s="73" t="s">
        <v>1506</v>
      </c>
      <c r="F23" s="73"/>
      <c r="G23" s="239" t="s">
        <v>19</v>
      </c>
      <c r="H23" s="236"/>
      <c r="I23" s="236"/>
      <c r="J23" s="236"/>
      <c r="K23" s="227"/>
      <c r="L23" s="227"/>
      <c r="M23" s="227"/>
      <c r="N23" s="227"/>
      <c r="O23" s="227"/>
      <c r="P23" s="227"/>
      <c r="Q23" s="227"/>
      <c r="R23" s="227"/>
      <c r="S23" s="227"/>
      <c r="T23" s="227"/>
      <c r="U23" s="227"/>
      <c r="V23" s="227"/>
      <c r="W23" s="227"/>
      <c r="X23" s="227"/>
      <c r="Y23" s="227"/>
      <c r="Z23" s="227"/>
      <c r="AA23" s="227"/>
      <c r="AB23" s="227"/>
      <c r="AC23" s="227"/>
      <c r="AD23" s="227"/>
      <c r="AE23" s="227"/>
      <c r="AF23" s="227"/>
    </row>
    <row r="24">
      <c r="A24" s="240" t="s">
        <v>469</v>
      </c>
      <c r="B24" s="241" t="s">
        <v>1988</v>
      </c>
      <c r="C24" s="240"/>
      <c r="D24" s="242" t="s">
        <v>1989</v>
      </c>
      <c r="E24" s="73" t="s">
        <v>1506</v>
      </c>
      <c r="F24" s="73"/>
      <c r="G24" s="235" t="s">
        <v>19</v>
      </c>
      <c r="H24" s="236"/>
      <c r="I24" s="236"/>
      <c r="J24" s="236"/>
      <c r="K24" s="227"/>
      <c r="L24" s="227"/>
      <c r="M24" s="227"/>
      <c r="N24" s="227"/>
      <c r="O24" s="227"/>
      <c r="P24" s="227"/>
      <c r="Q24" s="227"/>
      <c r="R24" s="227"/>
      <c r="S24" s="227"/>
      <c r="T24" s="227"/>
      <c r="U24" s="227"/>
      <c r="V24" s="227"/>
      <c r="W24" s="227"/>
      <c r="X24" s="227"/>
      <c r="Y24" s="227"/>
      <c r="Z24" s="227"/>
      <c r="AA24" s="227"/>
      <c r="AB24" s="227"/>
      <c r="AC24" s="227"/>
      <c r="AD24" s="227"/>
      <c r="AE24" s="227"/>
      <c r="AF24" s="227"/>
    </row>
    <row r="25">
      <c r="A25" s="240" t="s">
        <v>476</v>
      </c>
      <c r="B25" s="241" t="s">
        <v>2109</v>
      </c>
      <c r="C25" s="240"/>
      <c r="D25" s="242" t="s">
        <v>2110</v>
      </c>
      <c r="E25" s="73" t="s">
        <v>1522</v>
      </c>
      <c r="F25" s="73" t="s">
        <v>2089</v>
      </c>
      <c r="G25" s="235" t="s">
        <v>35</v>
      </c>
      <c r="H25" s="236"/>
      <c r="I25" s="236"/>
      <c r="J25" s="236"/>
      <c r="K25" s="227"/>
      <c r="L25" s="227"/>
      <c r="M25" s="227"/>
      <c r="N25" s="227"/>
      <c r="O25" s="227"/>
      <c r="P25" s="227"/>
      <c r="Q25" s="227"/>
      <c r="R25" s="227"/>
      <c r="S25" s="227"/>
      <c r="T25" s="227"/>
      <c r="U25" s="227"/>
      <c r="V25" s="227"/>
      <c r="W25" s="227"/>
      <c r="X25" s="227"/>
      <c r="Y25" s="227"/>
      <c r="Z25" s="227"/>
      <c r="AA25" s="227"/>
      <c r="AB25" s="227"/>
      <c r="AC25" s="227"/>
      <c r="AD25" s="227"/>
      <c r="AE25" s="227"/>
      <c r="AF25" s="227"/>
    </row>
    <row r="26">
      <c r="A26" s="240" t="s">
        <v>475</v>
      </c>
      <c r="B26" s="241" t="s">
        <v>2090</v>
      </c>
      <c r="C26" s="240"/>
      <c r="D26" s="251">
        <v>45612.0</v>
      </c>
      <c r="E26" s="73" t="s">
        <v>1522</v>
      </c>
      <c r="F26" s="73" t="s">
        <v>2089</v>
      </c>
      <c r="G26" s="235" t="s">
        <v>35</v>
      </c>
      <c r="H26" s="236"/>
      <c r="I26" s="236"/>
      <c r="J26" s="236"/>
      <c r="K26" s="227"/>
      <c r="L26" s="227"/>
      <c r="M26" s="227"/>
      <c r="N26" s="227"/>
      <c r="O26" s="227"/>
      <c r="P26" s="227"/>
      <c r="Q26" s="227"/>
      <c r="R26" s="227"/>
      <c r="S26" s="227"/>
      <c r="T26" s="227"/>
      <c r="U26" s="227"/>
      <c r="V26" s="227"/>
      <c r="W26" s="227"/>
      <c r="X26" s="227"/>
      <c r="Y26" s="227"/>
      <c r="Z26" s="227"/>
      <c r="AA26" s="227"/>
      <c r="AB26" s="227"/>
      <c r="AC26" s="227"/>
      <c r="AD26" s="227"/>
      <c r="AE26" s="227"/>
      <c r="AF26" s="227"/>
    </row>
    <row r="27">
      <c r="A27" s="240" t="s">
        <v>534</v>
      </c>
      <c r="B27" s="241" t="s">
        <v>2020</v>
      </c>
      <c r="C27" s="240"/>
      <c r="D27" s="242"/>
      <c r="E27" s="73" t="s">
        <v>955</v>
      </c>
      <c r="F27" s="73" t="s">
        <v>2010</v>
      </c>
      <c r="G27" s="235" t="s">
        <v>2162</v>
      </c>
      <c r="H27" s="236"/>
      <c r="I27" s="236"/>
      <c r="J27" s="236"/>
      <c r="K27" s="227"/>
      <c r="L27" s="227"/>
      <c r="M27" s="227"/>
      <c r="N27" s="227"/>
      <c r="O27" s="227"/>
      <c r="P27" s="227"/>
      <c r="Q27" s="227"/>
      <c r="R27" s="227"/>
      <c r="S27" s="227"/>
      <c r="T27" s="227"/>
      <c r="U27" s="227"/>
      <c r="V27" s="227"/>
      <c r="W27" s="227"/>
      <c r="X27" s="227"/>
      <c r="Y27" s="227"/>
      <c r="Z27" s="227"/>
      <c r="AA27" s="227"/>
      <c r="AB27" s="227"/>
      <c r="AC27" s="227"/>
      <c r="AD27" s="227"/>
      <c r="AE27" s="227"/>
      <c r="AF27" s="227"/>
    </row>
    <row r="28">
      <c r="A28" s="240" t="s">
        <v>481</v>
      </c>
      <c r="B28" s="241" t="s">
        <v>1655</v>
      </c>
      <c r="C28" s="240"/>
      <c r="D28" s="242" t="s">
        <v>1656</v>
      </c>
      <c r="E28" s="73" t="s">
        <v>1487</v>
      </c>
      <c r="F28" s="73"/>
      <c r="G28" s="73" t="s">
        <v>123</v>
      </c>
      <c r="H28" s="236"/>
      <c r="I28" s="236"/>
      <c r="J28" s="236"/>
      <c r="K28" s="227"/>
      <c r="L28" s="227"/>
      <c r="M28" s="227"/>
      <c r="N28" s="227"/>
      <c r="O28" s="227"/>
      <c r="P28" s="227"/>
      <c r="Q28" s="227"/>
      <c r="R28" s="227"/>
      <c r="S28" s="227"/>
      <c r="T28" s="227"/>
      <c r="U28" s="227"/>
      <c r="V28" s="227"/>
      <c r="W28" s="227"/>
      <c r="X28" s="227"/>
      <c r="Y28" s="227"/>
      <c r="Z28" s="227"/>
      <c r="AA28" s="227"/>
      <c r="AB28" s="227"/>
      <c r="AC28" s="227"/>
      <c r="AD28" s="227"/>
      <c r="AE28" s="227"/>
      <c r="AF28" s="227"/>
    </row>
    <row r="29">
      <c r="A29" s="240" t="s">
        <v>544</v>
      </c>
      <c r="B29" s="241" t="s">
        <v>1736</v>
      </c>
      <c r="C29" s="240"/>
      <c r="D29" s="242" t="s">
        <v>1737</v>
      </c>
      <c r="E29" s="73" t="s">
        <v>1468</v>
      </c>
      <c r="F29" s="235" t="s">
        <v>1695</v>
      </c>
      <c r="G29" s="235" t="s">
        <v>2162</v>
      </c>
      <c r="H29" s="236"/>
      <c r="I29" s="236"/>
      <c r="J29" s="236"/>
      <c r="K29" s="227"/>
      <c r="L29" s="227"/>
      <c r="M29" s="227"/>
      <c r="N29" s="227"/>
      <c r="O29" s="227"/>
      <c r="P29" s="227"/>
      <c r="Q29" s="227"/>
      <c r="R29" s="227"/>
      <c r="S29" s="227"/>
      <c r="T29" s="227"/>
      <c r="U29" s="227"/>
      <c r="V29" s="227"/>
      <c r="W29" s="227"/>
      <c r="X29" s="227"/>
      <c r="Y29" s="227"/>
      <c r="Z29" s="227"/>
      <c r="AA29" s="227"/>
      <c r="AB29" s="227"/>
      <c r="AC29" s="227"/>
      <c r="AD29" s="227"/>
      <c r="AE29" s="227"/>
      <c r="AF29" s="227"/>
    </row>
    <row r="30">
      <c r="A30" s="240" t="s">
        <v>543</v>
      </c>
      <c r="B30" s="241" t="s">
        <v>1696</v>
      </c>
      <c r="C30" s="240"/>
      <c r="D30" s="242" t="s">
        <v>1697</v>
      </c>
      <c r="E30" s="73" t="s">
        <v>1468</v>
      </c>
      <c r="F30" s="73" t="s">
        <v>1695</v>
      </c>
      <c r="G30" s="235" t="s">
        <v>2162</v>
      </c>
      <c r="H30" s="236"/>
      <c r="I30" s="236"/>
      <c r="J30" s="236"/>
      <c r="K30" s="227"/>
      <c r="L30" s="227"/>
      <c r="M30" s="227"/>
      <c r="N30" s="227"/>
      <c r="O30" s="227"/>
      <c r="P30" s="227"/>
      <c r="Q30" s="227"/>
      <c r="R30" s="227"/>
      <c r="S30" s="227"/>
      <c r="T30" s="227"/>
      <c r="U30" s="227"/>
      <c r="V30" s="227"/>
      <c r="W30" s="227"/>
      <c r="X30" s="227"/>
      <c r="Y30" s="227"/>
      <c r="Z30" s="227"/>
      <c r="AA30" s="227"/>
      <c r="AB30" s="227"/>
      <c r="AC30" s="227"/>
      <c r="AD30" s="227"/>
      <c r="AE30" s="227"/>
      <c r="AF30" s="227"/>
    </row>
    <row r="31">
      <c r="A31" s="240" t="s">
        <v>524</v>
      </c>
      <c r="B31" s="241" t="s">
        <v>1848</v>
      </c>
      <c r="C31" s="240"/>
      <c r="D31" s="251">
        <v>45351.0</v>
      </c>
      <c r="E31" s="73" t="s">
        <v>969</v>
      </c>
      <c r="F31" s="73" t="s">
        <v>1847</v>
      </c>
      <c r="G31" s="73" t="s">
        <v>2162</v>
      </c>
      <c r="H31" s="236"/>
      <c r="I31" s="236"/>
      <c r="J31" s="236"/>
      <c r="K31" s="227"/>
      <c r="L31" s="227"/>
      <c r="M31" s="227"/>
      <c r="N31" s="227"/>
      <c r="O31" s="227"/>
      <c r="P31" s="227"/>
      <c r="Q31" s="227"/>
      <c r="R31" s="227"/>
      <c r="S31" s="227"/>
      <c r="T31" s="227"/>
      <c r="U31" s="227"/>
      <c r="V31" s="227"/>
      <c r="W31" s="227"/>
      <c r="X31" s="227"/>
      <c r="Y31" s="227"/>
      <c r="Z31" s="227"/>
      <c r="AA31" s="227"/>
      <c r="AB31" s="227"/>
      <c r="AC31" s="227"/>
      <c r="AD31" s="227"/>
      <c r="AE31" s="227"/>
      <c r="AF31" s="227"/>
    </row>
    <row r="32">
      <c r="A32" s="240" t="s">
        <v>525</v>
      </c>
      <c r="B32" s="258"/>
      <c r="C32" s="240"/>
      <c r="D32" s="242" t="s">
        <v>2069</v>
      </c>
      <c r="E32" s="73" t="s">
        <v>1519</v>
      </c>
      <c r="F32" s="73" t="s">
        <v>1847</v>
      </c>
      <c r="G32" s="235" t="s">
        <v>2162</v>
      </c>
      <c r="H32" s="236"/>
      <c r="I32" s="236"/>
      <c r="J32" s="236"/>
      <c r="K32" s="227"/>
      <c r="L32" s="227"/>
      <c r="M32" s="227"/>
      <c r="N32" s="227"/>
      <c r="O32" s="227"/>
      <c r="P32" s="227"/>
      <c r="Q32" s="227"/>
      <c r="R32" s="227"/>
      <c r="S32" s="227"/>
      <c r="T32" s="227"/>
      <c r="U32" s="227"/>
      <c r="V32" s="227"/>
      <c r="W32" s="227"/>
      <c r="X32" s="227"/>
      <c r="Y32" s="227"/>
      <c r="Z32" s="227"/>
      <c r="AA32" s="227"/>
      <c r="AB32" s="227"/>
      <c r="AC32" s="227"/>
      <c r="AD32" s="227"/>
      <c r="AE32" s="227"/>
      <c r="AF32" s="227"/>
    </row>
    <row r="33">
      <c r="A33" s="240" t="s">
        <v>487</v>
      </c>
      <c r="B33" s="241" t="s">
        <v>1870</v>
      </c>
      <c r="C33" s="240"/>
      <c r="D33" s="242" t="s">
        <v>1871</v>
      </c>
      <c r="E33" s="73" t="s">
        <v>1505</v>
      </c>
      <c r="F33" s="73"/>
      <c r="G33" s="73" t="s">
        <v>56</v>
      </c>
      <c r="H33" s="236"/>
      <c r="I33" s="236"/>
      <c r="J33" s="236"/>
      <c r="K33" s="227"/>
      <c r="L33" s="227"/>
      <c r="M33" s="227"/>
      <c r="N33" s="227"/>
      <c r="O33" s="227"/>
      <c r="P33" s="227"/>
      <c r="Q33" s="227"/>
      <c r="R33" s="227"/>
      <c r="S33" s="227"/>
      <c r="T33" s="227"/>
      <c r="U33" s="227"/>
      <c r="V33" s="227"/>
      <c r="W33" s="227"/>
      <c r="X33" s="227"/>
      <c r="Y33" s="227"/>
      <c r="Z33" s="227"/>
      <c r="AA33" s="227"/>
      <c r="AB33" s="227"/>
      <c r="AC33" s="227"/>
      <c r="AD33" s="227"/>
      <c r="AE33" s="227"/>
      <c r="AF33" s="227"/>
    </row>
    <row r="34">
      <c r="A34" s="240" t="s">
        <v>492</v>
      </c>
      <c r="B34" s="241" t="s">
        <v>1715</v>
      </c>
      <c r="C34" s="240"/>
      <c r="D34" s="242" t="s">
        <v>1716</v>
      </c>
      <c r="E34" s="73" t="s">
        <v>64</v>
      </c>
      <c r="F34" s="73"/>
      <c r="G34" s="235" t="s">
        <v>64</v>
      </c>
      <c r="H34" s="236"/>
      <c r="I34" s="236"/>
      <c r="J34" s="236"/>
      <c r="K34" s="227"/>
      <c r="L34" s="227"/>
      <c r="M34" s="227"/>
      <c r="N34" s="227"/>
      <c r="O34" s="227"/>
      <c r="P34" s="227"/>
      <c r="Q34" s="227"/>
      <c r="R34" s="227"/>
      <c r="S34" s="227"/>
      <c r="T34" s="227"/>
      <c r="U34" s="227"/>
      <c r="V34" s="227"/>
      <c r="W34" s="227"/>
      <c r="X34" s="227"/>
      <c r="Y34" s="227"/>
      <c r="Z34" s="227"/>
      <c r="AA34" s="227"/>
      <c r="AB34" s="227"/>
      <c r="AC34" s="227"/>
      <c r="AD34" s="227"/>
      <c r="AE34" s="227"/>
      <c r="AF34" s="227"/>
    </row>
    <row r="35">
      <c r="A35" s="260" t="s">
        <v>546</v>
      </c>
      <c r="B35" s="241" t="s">
        <v>1944</v>
      </c>
      <c r="C35" s="240"/>
      <c r="D35" s="242" t="s">
        <v>1945</v>
      </c>
      <c r="E35" s="73" t="s">
        <v>1465</v>
      </c>
      <c r="F35" s="73" t="s">
        <v>1695</v>
      </c>
      <c r="G35" s="235" t="s">
        <v>2162</v>
      </c>
      <c r="H35" s="236"/>
      <c r="I35" s="236"/>
      <c r="J35" s="236"/>
      <c r="K35" s="227"/>
      <c r="L35" s="227"/>
      <c r="M35" s="227"/>
      <c r="N35" s="227"/>
      <c r="O35" s="227"/>
      <c r="P35" s="227"/>
      <c r="Q35" s="227"/>
      <c r="R35" s="227"/>
      <c r="S35" s="227"/>
      <c r="T35" s="227"/>
      <c r="U35" s="227"/>
      <c r="V35" s="227"/>
      <c r="W35" s="227"/>
      <c r="X35" s="227"/>
      <c r="Y35" s="227"/>
      <c r="Z35" s="227"/>
      <c r="AA35" s="227"/>
      <c r="AB35" s="227"/>
      <c r="AC35" s="227"/>
      <c r="AD35" s="227"/>
      <c r="AE35" s="227"/>
      <c r="AF35" s="227"/>
    </row>
    <row r="36">
      <c r="A36" s="240" t="s">
        <v>532</v>
      </c>
      <c r="B36" s="241" t="s">
        <v>1839</v>
      </c>
      <c r="C36" s="240"/>
      <c r="D36" s="242" t="s">
        <v>1840</v>
      </c>
      <c r="E36" s="73" t="s">
        <v>1500</v>
      </c>
      <c r="F36" s="73"/>
      <c r="G36" s="235" t="s">
        <v>2162</v>
      </c>
      <c r="H36" s="236"/>
      <c r="I36" s="236"/>
      <c r="J36" s="236"/>
      <c r="K36" s="227"/>
      <c r="L36" s="227"/>
      <c r="M36" s="227"/>
      <c r="N36" s="227"/>
      <c r="O36" s="227"/>
      <c r="P36" s="227"/>
      <c r="Q36" s="227"/>
      <c r="R36" s="227"/>
      <c r="S36" s="227"/>
      <c r="T36" s="227"/>
      <c r="U36" s="227"/>
      <c r="V36" s="227"/>
      <c r="W36" s="227"/>
      <c r="X36" s="227"/>
      <c r="Y36" s="227"/>
      <c r="Z36" s="227"/>
      <c r="AA36" s="227"/>
      <c r="AB36" s="227"/>
      <c r="AC36" s="227"/>
      <c r="AD36" s="227"/>
      <c r="AE36" s="227"/>
      <c r="AF36" s="227"/>
    </row>
    <row r="37">
      <c r="A37" s="240" t="s">
        <v>514</v>
      </c>
      <c r="B37" s="241" t="s">
        <v>2097</v>
      </c>
      <c r="C37" s="240"/>
      <c r="D37" s="242" t="s">
        <v>2098</v>
      </c>
      <c r="E37" s="73" t="s">
        <v>1524</v>
      </c>
      <c r="F37" s="73"/>
      <c r="G37" s="73" t="s">
        <v>129</v>
      </c>
      <c r="H37" s="236"/>
      <c r="I37" s="236"/>
      <c r="J37" s="236"/>
      <c r="K37" s="227"/>
      <c r="L37" s="227"/>
      <c r="M37" s="227"/>
      <c r="N37" s="227"/>
      <c r="O37" s="227"/>
      <c r="P37" s="227"/>
      <c r="Q37" s="227"/>
      <c r="R37" s="227"/>
      <c r="S37" s="227"/>
      <c r="T37" s="227"/>
      <c r="U37" s="227"/>
      <c r="V37" s="227"/>
      <c r="W37" s="227"/>
      <c r="X37" s="227"/>
      <c r="Y37" s="227"/>
      <c r="Z37" s="227"/>
      <c r="AA37" s="227"/>
      <c r="AB37" s="227"/>
      <c r="AC37" s="227"/>
      <c r="AD37" s="227"/>
      <c r="AE37" s="227"/>
      <c r="AF37" s="227"/>
    </row>
    <row r="38">
      <c r="A38" s="240" t="s">
        <v>512</v>
      </c>
      <c r="B38" s="241" t="s">
        <v>1995</v>
      </c>
      <c r="C38" s="240"/>
      <c r="D38" s="242" t="s">
        <v>1996</v>
      </c>
      <c r="E38" s="73" t="s">
        <v>1514</v>
      </c>
      <c r="F38" s="235"/>
      <c r="G38" s="235" t="s">
        <v>129</v>
      </c>
      <c r="H38" s="236"/>
      <c r="I38" s="236"/>
      <c r="J38" s="236"/>
      <c r="K38" s="227"/>
      <c r="L38" s="227"/>
      <c r="M38" s="227"/>
      <c r="N38" s="227"/>
      <c r="O38" s="227"/>
      <c r="P38" s="227"/>
      <c r="Q38" s="227"/>
      <c r="R38" s="227"/>
      <c r="S38" s="227"/>
      <c r="T38" s="227"/>
      <c r="U38" s="227"/>
      <c r="V38" s="227"/>
      <c r="W38" s="227"/>
      <c r="X38" s="227"/>
      <c r="Y38" s="227"/>
      <c r="Z38" s="227"/>
      <c r="AA38" s="227"/>
      <c r="AB38" s="227"/>
      <c r="AC38" s="227"/>
      <c r="AD38" s="227"/>
      <c r="AE38" s="227"/>
      <c r="AF38" s="227"/>
    </row>
    <row r="39">
      <c r="A39" s="240" t="s">
        <v>535</v>
      </c>
      <c r="B39" s="241" t="s">
        <v>1993</v>
      </c>
      <c r="C39" s="240"/>
      <c r="D39" s="242" t="s">
        <v>1994</v>
      </c>
      <c r="E39" s="73" t="s">
        <v>1513</v>
      </c>
      <c r="F39" s="73" t="s">
        <v>1992</v>
      </c>
      <c r="G39" s="235" t="s">
        <v>2162</v>
      </c>
      <c r="H39" s="236"/>
      <c r="I39" s="236"/>
      <c r="J39" s="236"/>
      <c r="K39" s="227"/>
      <c r="L39" s="227"/>
      <c r="M39" s="227"/>
      <c r="N39" s="227"/>
      <c r="O39" s="227"/>
      <c r="P39" s="227"/>
      <c r="Q39" s="227"/>
      <c r="R39" s="227"/>
      <c r="S39" s="227"/>
      <c r="T39" s="227"/>
      <c r="U39" s="227"/>
      <c r="V39" s="227"/>
      <c r="W39" s="227"/>
      <c r="X39" s="227"/>
      <c r="Y39" s="227"/>
      <c r="Z39" s="227"/>
      <c r="AA39" s="227"/>
      <c r="AB39" s="227"/>
      <c r="AC39" s="227"/>
      <c r="AD39" s="227"/>
      <c r="AE39" s="227"/>
      <c r="AF39" s="227"/>
    </row>
    <row r="40">
      <c r="A40" s="240" t="s">
        <v>538</v>
      </c>
      <c r="B40" s="241" t="s">
        <v>1894</v>
      </c>
      <c r="C40" s="240"/>
      <c r="D40" s="242" t="s">
        <v>1895</v>
      </c>
      <c r="E40" s="73" t="s">
        <v>1489</v>
      </c>
      <c r="F40" s="235" t="s">
        <v>1698</v>
      </c>
      <c r="G40" s="235" t="s">
        <v>2162</v>
      </c>
      <c r="H40" s="236"/>
      <c r="I40" s="236"/>
      <c r="J40" s="236"/>
      <c r="K40" s="227"/>
      <c r="L40" s="227"/>
      <c r="M40" s="227"/>
      <c r="N40" s="227"/>
      <c r="O40" s="227"/>
      <c r="P40" s="227"/>
      <c r="Q40" s="227"/>
      <c r="R40" s="227"/>
      <c r="S40" s="227"/>
      <c r="T40" s="227"/>
      <c r="U40" s="227"/>
      <c r="V40" s="227"/>
      <c r="W40" s="227"/>
      <c r="X40" s="227"/>
      <c r="Y40" s="227"/>
      <c r="Z40" s="227"/>
      <c r="AA40" s="227"/>
      <c r="AB40" s="227"/>
      <c r="AC40" s="227"/>
      <c r="AD40" s="227"/>
      <c r="AE40" s="227"/>
      <c r="AF40" s="227"/>
    </row>
    <row r="41">
      <c r="A41" s="240" t="s">
        <v>537</v>
      </c>
      <c r="B41" s="241" t="s">
        <v>1699</v>
      </c>
      <c r="C41" s="240"/>
      <c r="D41" s="242" t="s">
        <v>1700</v>
      </c>
      <c r="E41" s="73" t="s">
        <v>1489</v>
      </c>
      <c r="F41" s="73" t="s">
        <v>1698</v>
      </c>
      <c r="G41" s="235" t="s">
        <v>2162</v>
      </c>
      <c r="H41" s="236"/>
      <c r="I41" s="236"/>
      <c r="J41" s="236"/>
      <c r="K41" s="227"/>
      <c r="L41" s="227"/>
      <c r="M41" s="227"/>
      <c r="N41" s="227"/>
      <c r="O41" s="227"/>
      <c r="P41" s="227"/>
      <c r="Q41" s="227"/>
      <c r="R41" s="227"/>
      <c r="S41" s="227"/>
      <c r="T41" s="227"/>
      <c r="U41" s="227"/>
      <c r="V41" s="227"/>
      <c r="W41" s="227"/>
      <c r="X41" s="227"/>
      <c r="Y41" s="227"/>
      <c r="Z41" s="227"/>
      <c r="AA41" s="227"/>
      <c r="AB41" s="227"/>
      <c r="AC41" s="227"/>
      <c r="AD41" s="227"/>
      <c r="AE41" s="227"/>
      <c r="AF41" s="227"/>
    </row>
    <row r="42">
      <c r="A42" s="240" t="s">
        <v>539</v>
      </c>
      <c r="B42" s="241" t="s">
        <v>2128</v>
      </c>
      <c r="C42" s="240"/>
      <c r="D42" s="242" t="s">
        <v>2129</v>
      </c>
      <c r="E42" s="73" t="s">
        <v>1489</v>
      </c>
      <c r="F42" s="73"/>
      <c r="G42" s="235" t="s">
        <v>2162</v>
      </c>
      <c r="H42" s="236"/>
      <c r="I42" s="236"/>
      <c r="J42" s="236"/>
      <c r="K42" s="227"/>
      <c r="L42" s="227"/>
      <c r="M42" s="227"/>
      <c r="N42" s="227"/>
      <c r="O42" s="227"/>
      <c r="P42" s="227"/>
      <c r="Q42" s="227"/>
      <c r="R42" s="227"/>
      <c r="S42" s="227"/>
      <c r="T42" s="227"/>
      <c r="U42" s="227"/>
      <c r="V42" s="227"/>
      <c r="W42" s="227"/>
      <c r="X42" s="227"/>
      <c r="Y42" s="227"/>
      <c r="Z42" s="227"/>
      <c r="AA42" s="227"/>
      <c r="AB42" s="227"/>
      <c r="AC42" s="227"/>
      <c r="AD42" s="227"/>
      <c r="AE42" s="227"/>
      <c r="AF42" s="227"/>
    </row>
    <row r="43">
      <c r="A43" s="240" t="s">
        <v>519</v>
      </c>
      <c r="B43" s="241" t="s">
        <v>1658</v>
      </c>
      <c r="C43" s="240"/>
      <c r="D43" s="242" t="s">
        <v>1659</v>
      </c>
      <c r="E43" s="73" t="s">
        <v>959</v>
      </c>
      <c r="F43" s="239"/>
      <c r="G43" s="235" t="s">
        <v>1397</v>
      </c>
      <c r="H43" s="236"/>
      <c r="I43" s="236"/>
      <c r="J43" s="236"/>
      <c r="K43" s="227"/>
      <c r="L43" s="227"/>
      <c r="M43" s="227"/>
      <c r="N43" s="227"/>
      <c r="O43" s="227"/>
      <c r="P43" s="227"/>
      <c r="Q43" s="227"/>
      <c r="R43" s="227"/>
      <c r="S43" s="227"/>
      <c r="T43" s="227"/>
      <c r="U43" s="227"/>
      <c r="V43" s="227"/>
      <c r="W43" s="227"/>
      <c r="X43" s="227"/>
      <c r="Y43" s="227"/>
      <c r="Z43" s="227"/>
      <c r="AA43" s="227"/>
      <c r="AB43" s="227"/>
      <c r="AC43" s="227"/>
      <c r="AD43" s="227"/>
      <c r="AE43" s="227"/>
      <c r="AF43" s="227"/>
    </row>
    <row r="44">
      <c r="A44" s="240" t="s">
        <v>521</v>
      </c>
      <c r="B44" s="241" t="s">
        <v>1751</v>
      </c>
      <c r="C44" s="240"/>
      <c r="D44" s="242" t="s">
        <v>1752</v>
      </c>
      <c r="E44" s="73" t="s">
        <v>959</v>
      </c>
      <c r="F44" s="73"/>
      <c r="G44" s="235" t="s">
        <v>1397</v>
      </c>
      <c r="H44" s="236"/>
      <c r="I44" s="236"/>
      <c r="J44" s="236"/>
      <c r="K44" s="227"/>
      <c r="L44" s="227"/>
      <c r="M44" s="227"/>
      <c r="N44" s="227"/>
      <c r="O44" s="227"/>
      <c r="P44" s="227"/>
      <c r="Q44" s="227"/>
      <c r="R44" s="227"/>
      <c r="S44" s="227"/>
      <c r="T44" s="227"/>
      <c r="U44" s="227"/>
      <c r="V44" s="227"/>
      <c r="W44" s="227"/>
      <c r="X44" s="227"/>
      <c r="Y44" s="227"/>
      <c r="Z44" s="227"/>
      <c r="AA44" s="227"/>
      <c r="AB44" s="227"/>
      <c r="AC44" s="227"/>
      <c r="AD44" s="227"/>
      <c r="AE44" s="227"/>
      <c r="AF44" s="227"/>
    </row>
    <row r="45">
      <c r="A45" s="240" t="s">
        <v>513</v>
      </c>
      <c r="B45" s="241" t="s">
        <v>2047</v>
      </c>
      <c r="C45" s="240"/>
      <c r="D45" s="242" t="s">
        <v>2048</v>
      </c>
      <c r="E45" s="73" t="s">
        <v>1441</v>
      </c>
      <c r="F45" s="73" t="s">
        <v>2046</v>
      </c>
      <c r="G45" s="235" t="s">
        <v>129</v>
      </c>
      <c r="H45" s="236"/>
      <c r="I45" s="236"/>
      <c r="J45" s="236"/>
      <c r="K45" s="227"/>
      <c r="L45" s="227"/>
      <c r="M45" s="227"/>
      <c r="N45" s="227"/>
      <c r="O45" s="227"/>
      <c r="P45" s="227"/>
      <c r="Q45" s="227"/>
      <c r="R45" s="227"/>
      <c r="S45" s="227"/>
      <c r="T45" s="227"/>
      <c r="U45" s="227"/>
      <c r="V45" s="227"/>
      <c r="W45" s="227"/>
      <c r="X45" s="227"/>
      <c r="Y45" s="227"/>
      <c r="Z45" s="227"/>
      <c r="AA45" s="227"/>
      <c r="AB45" s="227"/>
      <c r="AC45" s="227"/>
      <c r="AD45" s="227"/>
      <c r="AE45" s="227"/>
      <c r="AF45" s="227"/>
    </row>
    <row r="46">
      <c r="A46" s="240" t="s">
        <v>504</v>
      </c>
      <c r="B46" s="241" t="s">
        <v>1717</v>
      </c>
      <c r="C46" s="240"/>
      <c r="D46" s="242" t="s">
        <v>1718</v>
      </c>
      <c r="E46" s="73" t="s">
        <v>1490</v>
      </c>
      <c r="F46" s="73"/>
      <c r="G46" s="73" t="s">
        <v>117</v>
      </c>
      <c r="H46" s="236"/>
      <c r="I46" s="236"/>
      <c r="J46" s="236"/>
      <c r="K46" s="227"/>
      <c r="L46" s="227"/>
      <c r="M46" s="227"/>
      <c r="N46" s="227"/>
      <c r="O46" s="227"/>
      <c r="P46" s="227"/>
      <c r="Q46" s="227"/>
      <c r="R46" s="227"/>
      <c r="S46" s="227"/>
      <c r="T46" s="227"/>
      <c r="U46" s="227"/>
      <c r="V46" s="227"/>
      <c r="W46" s="227"/>
      <c r="X46" s="227"/>
      <c r="Y46" s="227"/>
      <c r="Z46" s="227"/>
      <c r="AA46" s="227"/>
      <c r="AB46" s="227"/>
      <c r="AC46" s="227"/>
      <c r="AD46" s="227"/>
      <c r="AE46" s="227"/>
      <c r="AF46" s="227"/>
    </row>
    <row r="47">
      <c r="A47" s="240" t="s">
        <v>509</v>
      </c>
      <c r="B47" s="241" t="s">
        <v>2136</v>
      </c>
      <c r="C47" s="240"/>
      <c r="D47" s="242" t="s">
        <v>2137</v>
      </c>
      <c r="E47" s="73" t="s">
        <v>1478</v>
      </c>
      <c r="F47" s="73"/>
      <c r="G47" s="235" t="s">
        <v>126</v>
      </c>
      <c r="H47" s="236"/>
      <c r="I47" s="236"/>
      <c r="J47" s="236"/>
      <c r="K47" s="227"/>
      <c r="L47" s="227"/>
      <c r="M47" s="227"/>
      <c r="N47" s="227"/>
      <c r="O47" s="227"/>
      <c r="P47" s="227"/>
      <c r="Q47" s="227"/>
      <c r="R47" s="227"/>
      <c r="S47" s="227"/>
      <c r="T47" s="227"/>
      <c r="U47" s="227"/>
      <c r="V47" s="227"/>
      <c r="W47" s="227"/>
      <c r="X47" s="227"/>
      <c r="Y47" s="227"/>
      <c r="Z47" s="227"/>
      <c r="AA47" s="227"/>
      <c r="AB47" s="227"/>
      <c r="AC47" s="227"/>
      <c r="AD47" s="227"/>
      <c r="AE47" s="227"/>
      <c r="AF47" s="227"/>
    </row>
    <row r="48">
      <c r="A48" s="240" t="s">
        <v>506</v>
      </c>
      <c r="B48" s="241" t="s">
        <v>2029</v>
      </c>
      <c r="C48" s="240"/>
      <c r="D48" s="242" t="s">
        <v>2030</v>
      </c>
      <c r="E48" s="73" t="s">
        <v>1517</v>
      </c>
      <c r="F48" s="73"/>
      <c r="G48" s="235" t="s">
        <v>122</v>
      </c>
      <c r="H48" s="236"/>
      <c r="I48" s="236"/>
      <c r="J48" s="236"/>
      <c r="K48" s="227"/>
      <c r="L48" s="227"/>
      <c r="M48" s="227"/>
      <c r="N48" s="227"/>
      <c r="O48" s="227"/>
      <c r="P48" s="227"/>
      <c r="Q48" s="227"/>
      <c r="R48" s="227"/>
      <c r="S48" s="227"/>
      <c r="T48" s="227"/>
      <c r="U48" s="227"/>
      <c r="V48" s="227"/>
      <c r="W48" s="227"/>
      <c r="X48" s="227"/>
      <c r="Y48" s="227"/>
      <c r="Z48" s="227"/>
      <c r="AA48" s="227"/>
      <c r="AB48" s="227"/>
      <c r="AC48" s="227"/>
      <c r="AD48" s="227"/>
      <c r="AE48" s="227"/>
      <c r="AF48" s="227"/>
    </row>
    <row r="49">
      <c r="A49" s="240" t="s">
        <v>527</v>
      </c>
      <c r="B49" s="241" t="s">
        <v>1774</v>
      </c>
      <c r="C49" s="240"/>
      <c r="D49" s="243">
        <v>45038.0</v>
      </c>
      <c r="E49" s="73" t="s">
        <v>971</v>
      </c>
      <c r="F49" s="73" t="s">
        <v>1757</v>
      </c>
      <c r="G49" s="235" t="s">
        <v>2162</v>
      </c>
      <c r="H49" s="236"/>
      <c r="I49" s="236"/>
      <c r="J49" s="236"/>
      <c r="K49" s="227"/>
      <c r="L49" s="227"/>
      <c r="M49" s="227"/>
      <c r="N49" s="227"/>
      <c r="O49" s="227"/>
      <c r="P49" s="227"/>
      <c r="Q49" s="227"/>
      <c r="R49" s="227"/>
      <c r="S49" s="227"/>
      <c r="T49" s="227"/>
      <c r="U49" s="227"/>
      <c r="V49" s="227"/>
      <c r="W49" s="227"/>
      <c r="X49" s="227"/>
      <c r="Y49" s="227"/>
      <c r="Z49" s="227"/>
      <c r="AA49" s="227"/>
      <c r="AB49" s="227"/>
      <c r="AC49" s="227"/>
      <c r="AD49" s="227"/>
      <c r="AE49" s="227"/>
      <c r="AF49" s="227"/>
    </row>
    <row r="50">
      <c r="A50" s="240" t="s">
        <v>526</v>
      </c>
      <c r="B50" s="241" t="s">
        <v>1758</v>
      </c>
      <c r="C50" s="240"/>
      <c r="D50" s="243">
        <v>45423.0</v>
      </c>
      <c r="E50" s="73" t="s">
        <v>971</v>
      </c>
      <c r="F50" s="73" t="s">
        <v>1757</v>
      </c>
      <c r="G50" s="235" t="s">
        <v>2162</v>
      </c>
      <c r="H50" s="236"/>
      <c r="I50" s="236"/>
      <c r="J50" s="236"/>
      <c r="K50" s="227"/>
      <c r="L50" s="227"/>
      <c r="M50" s="227"/>
      <c r="N50" s="227"/>
      <c r="O50" s="227"/>
      <c r="P50" s="227"/>
      <c r="Q50" s="227"/>
      <c r="R50" s="227"/>
      <c r="S50" s="227"/>
      <c r="T50" s="227"/>
      <c r="U50" s="227"/>
      <c r="V50" s="227"/>
      <c r="W50" s="227"/>
      <c r="X50" s="227"/>
      <c r="Y50" s="227"/>
      <c r="Z50" s="227"/>
      <c r="AA50" s="227"/>
      <c r="AB50" s="227"/>
      <c r="AC50" s="227"/>
      <c r="AD50" s="227"/>
      <c r="AE50" s="227"/>
      <c r="AF50" s="227"/>
    </row>
    <row r="51">
      <c r="A51" s="240" t="s">
        <v>528</v>
      </c>
      <c r="B51" s="241" t="s">
        <v>2017</v>
      </c>
      <c r="C51" s="240"/>
      <c r="D51" s="242" t="s">
        <v>2018</v>
      </c>
      <c r="E51" s="73" t="s">
        <v>971</v>
      </c>
      <c r="F51" s="73" t="s">
        <v>1757</v>
      </c>
      <c r="G51" s="235" t="s">
        <v>2162</v>
      </c>
      <c r="H51" s="236"/>
      <c r="I51" s="236"/>
      <c r="J51" s="236"/>
      <c r="K51" s="227"/>
      <c r="L51" s="227"/>
      <c r="M51" s="227"/>
      <c r="N51" s="227"/>
      <c r="O51" s="227"/>
      <c r="P51" s="227"/>
      <c r="Q51" s="227"/>
      <c r="R51" s="227"/>
      <c r="S51" s="227"/>
      <c r="T51" s="227"/>
      <c r="U51" s="227"/>
      <c r="V51" s="227"/>
      <c r="W51" s="227"/>
      <c r="X51" s="227"/>
      <c r="Y51" s="227"/>
      <c r="Z51" s="227"/>
      <c r="AA51" s="227"/>
      <c r="AB51" s="227"/>
      <c r="AC51" s="227"/>
      <c r="AD51" s="227"/>
      <c r="AE51" s="227"/>
      <c r="AF51" s="227"/>
    </row>
    <row r="52">
      <c r="A52" s="240" t="s">
        <v>474</v>
      </c>
      <c r="B52" s="241" t="s">
        <v>1913</v>
      </c>
      <c r="C52" s="240"/>
      <c r="D52" s="242" t="s">
        <v>1914</v>
      </c>
      <c r="E52" s="73" t="s">
        <v>1460</v>
      </c>
      <c r="F52" s="73"/>
      <c r="G52" s="239" t="s">
        <v>35</v>
      </c>
      <c r="H52" s="236"/>
      <c r="I52" s="236"/>
      <c r="J52" s="236"/>
      <c r="K52" s="227"/>
      <c r="L52" s="227"/>
      <c r="M52" s="227"/>
      <c r="N52" s="227"/>
      <c r="O52" s="227"/>
      <c r="P52" s="227"/>
      <c r="Q52" s="227"/>
      <c r="R52" s="227"/>
      <c r="S52" s="227"/>
      <c r="T52" s="227"/>
      <c r="U52" s="227"/>
      <c r="V52" s="227"/>
      <c r="W52" s="227"/>
      <c r="X52" s="227"/>
      <c r="Y52" s="227"/>
      <c r="Z52" s="227"/>
      <c r="AA52" s="227"/>
      <c r="AB52" s="227"/>
      <c r="AC52" s="227"/>
      <c r="AD52" s="227"/>
      <c r="AE52" s="227"/>
      <c r="AF52" s="227"/>
    </row>
    <row r="53">
      <c r="A53" s="240" t="s">
        <v>497</v>
      </c>
      <c r="B53" s="241" t="s">
        <v>1664</v>
      </c>
      <c r="C53" s="240"/>
      <c r="D53" s="242" t="s">
        <v>1665</v>
      </c>
      <c r="E53" s="73" t="s">
        <v>1423</v>
      </c>
      <c r="F53" s="73"/>
      <c r="G53" s="235" t="s">
        <v>79</v>
      </c>
      <c r="H53" s="236"/>
      <c r="I53" s="236"/>
      <c r="J53" s="236"/>
      <c r="K53" s="227"/>
      <c r="L53" s="227"/>
      <c r="M53" s="227"/>
      <c r="N53" s="227"/>
      <c r="O53" s="227"/>
      <c r="P53" s="227"/>
      <c r="Q53" s="227"/>
      <c r="R53" s="227"/>
      <c r="S53" s="227"/>
      <c r="T53" s="227"/>
      <c r="U53" s="227"/>
      <c r="V53" s="227"/>
      <c r="W53" s="227"/>
      <c r="X53" s="227"/>
      <c r="Y53" s="227"/>
      <c r="Z53" s="227"/>
      <c r="AA53" s="227"/>
      <c r="AB53" s="227"/>
      <c r="AC53" s="227"/>
      <c r="AD53" s="227"/>
      <c r="AE53" s="227"/>
      <c r="AF53" s="227"/>
    </row>
    <row r="54">
      <c r="A54" s="240" t="s">
        <v>526</v>
      </c>
      <c r="B54" s="241" t="s">
        <v>1756</v>
      </c>
      <c r="C54" s="240"/>
      <c r="D54" s="243">
        <v>44946.0</v>
      </c>
      <c r="E54" s="73" t="s">
        <v>1493</v>
      </c>
      <c r="F54" s="235" t="s">
        <v>1755</v>
      </c>
      <c r="G54" s="235" t="s">
        <v>2162</v>
      </c>
      <c r="H54" s="236"/>
      <c r="I54" s="236"/>
      <c r="J54" s="236"/>
      <c r="K54" s="227"/>
      <c r="L54" s="227"/>
      <c r="M54" s="227"/>
      <c r="N54" s="227"/>
      <c r="O54" s="227"/>
      <c r="P54" s="227"/>
      <c r="Q54" s="227"/>
      <c r="R54" s="227"/>
      <c r="S54" s="227"/>
      <c r="T54" s="227"/>
      <c r="U54" s="227"/>
      <c r="V54" s="227"/>
      <c r="W54" s="227"/>
      <c r="X54" s="227"/>
      <c r="Y54" s="227"/>
      <c r="Z54" s="227"/>
      <c r="AA54" s="227"/>
      <c r="AB54" s="227"/>
      <c r="AC54" s="227"/>
      <c r="AD54" s="227"/>
      <c r="AE54" s="227"/>
      <c r="AF54" s="227"/>
    </row>
    <row r="55">
      <c r="A55" s="240" t="s">
        <v>547</v>
      </c>
      <c r="B55" s="241" t="s">
        <v>2027</v>
      </c>
      <c r="C55" s="240"/>
      <c r="D55" s="242" t="s">
        <v>2028</v>
      </c>
      <c r="E55" s="73" t="s">
        <v>963</v>
      </c>
      <c r="F55" s="235" t="s">
        <v>1695</v>
      </c>
      <c r="G55" s="235" t="s">
        <v>2162</v>
      </c>
      <c r="H55" s="236"/>
      <c r="I55" s="236"/>
      <c r="J55" s="236"/>
      <c r="K55" s="227"/>
      <c r="L55" s="227"/>
      <c r="M55" s="227"/>
      <c r="N55" s="227"/>
      <c r="O55" s="227"/>
      <c r="P55" s="227"/>
      <c r="Q55" s="227"/>
      <c r="R55" s="227"/>
      <c r="S55" s="227"/>
      <c r="T55" s="227"/>
      <c r="U55" s="227"/>
      <c r="V55" s="227"/>
      <c r="W55" s="227"/>
      <c r="X55" s="227"/>
      <c r="Y55" s="227"/>
      <c r="Z55" s="227"/>
      <c r="AA55" s="227"/>
      <c r="AB55" s="227"/>
      <c r="AC55" s="227"/>
      <c r="AD55" s="227"/>
      <c r="AE55" s="227"/>
      <c r="AF55" s="227"/>
    </row>
    <row r="56">
      <c r="A56" s="240" t="s">
        <v>542</v>
      </c>
      <c r="B56" s="241" t="s">
        <v>2106</v>
      </c>
      <c r="C56" s="240"/>
      <c r="D56" s="242" t="s">
        <v>2107</v>
      </c>
      <c r="E56" s="73" t="s">
        <v>963</v>
      </c>
      <c r="F56" s="73" t="s">
        <v>1701</v>
      </c>
      <c r="G56" s="235" t="s">
        <v>2162</v>
      </c>
      <c r="H56" s="236"/>
      <c r="I56" s="236"/>
      <c r="J56" s="236"/>
      <c r="K56" s="227"/>
      <c r="L56" s="227"/>
      <c r="M56" s="227"/>
      <c r="N56" s="227"/>
      <c r="O56" s="227"/>
      <c r="P56" s="227"/>
      <c r="Q56" s="227"/>
      <c r="R56" s="227"/>
      <c r="S56" s="227"/>
      <c r="T56" s="227"/>
      <c r="U56" s="227"/>
      <c r="V56" s="227"/>
      <c r="W56" s="227"/>
      <c r="X56" s="227"/>
      <c r="Y56" s="227"/>
      <c r="Z56" s="227"/>
      <c r="AA56" s="227"/>
      <c r="AB56" s="227"/>
      <c r="AC56" s="227"/>
      <c r="AD56" s="227"/>
      <c r="AE56" s="227"/>
      <c r="AF56" s="227"/>
    </row>
    <row r="57">
      <c r="A57" s="240" t="s">
        <v>541</v>
      </c>
      <c r="B57" s="241" t="s">
        <v>1702</v>
      </c>
      <c r="C57" s="240"/>
      <c r="D57" s="242" t="s">
        <v>1703</v>
      </c>
      <c r="E57" s="73" t="s">
        <v>963</v>
      </c>
      <c r="F57" s="73" t="s">
        <v>1701</v>
      </c>
      <c r="G57" s="235" t="s">
        <v>2162</v>
      </c>
      <c r="H57" s="236"/>
      <c r="I57" s="236"/>
      <c r="J57" s="236"/>
      <c r="K57" s="227"/>
      <c r="L57" s="227"/>
      <c r="M57" s="227"/>
      <c r="N57" s="227"/>
      <c r="O57" s="227"/>
      <c r="P57" s="227"/>
      <c r="Q57" s="227"/>
      <c r="R57" s="227"/>
      <c r="S57" s="227"/>
      <c r="T57" s="227"/>
      <c r="U57" s="227"/>
      <c r="V57" s="227"/>
      <c r="W57" s="227"/>
      <c r="X57" s="227"/>
      <c r="Y57" s="227"/>
      <c r="Z57" s="227"/>
      <c r="AA57" s="227"/>
      <c r="AB57" s="227"/>
      <c r="AC57" s="227"/>
      <c r="AD57" s="227"/>
      <c r="AE57" s="227"/>
      <c r="AF57" s="227"/>
    </row>
    <row r="58">
      <c r="A58" s="240" t="s">
        <v>495</v>
      </c>
      <c r="B58" s="241" t="s">
        <v>1794</v>
      </c>
      <c r="C58" s="240"/>
      <c r="D58" s="243">
        <v>45071.0</v>
      </c>
      <c r="E58" s="73" t="s">
        <v>1496</v>
      </c>
      <c r="F58" s="73" t="s">
        <v>1793</v>
      </c>
      <c r="G58" s="73" t="s">
        <v>71</v>
      </c>
      <c r="H58" s="236"/>
      <c r="I58" s="236"/>
      <c r="J58" s="236"/>
      <c r="K58" s="227"/>
      <c r="L58" s="227"/>
      <c r="M58" s="227"/>
      <c r="N58" s="227"/>
      <c r="O58" s="227"/>
      <c r="P58" s="227"/>
      <c r="Q58" s="227"/>
      <c r="R58" s="227"/>
      <c r="S58" s="227"/>
      <c r="T58" s="227"/>
      <c r="U58" s="227"/>
      <c r="V58" s="227"/>
      <c r="W58" s="227"/>
      <c r="X58" s="227"/>
      <c r="Y58" s="227"/>
      <c r="Z58" s="227"/>
      <c r="AA58" s="227"/>
      <c r="AB58" s="227"/>
      <c r="AC58" s="227"/>
      <c r="AD58" s="227"/>
      <c r="AE58" s="227"/>
      <c r="AF58" s="227"/>
    </row>
    <row r="59">
      <c r="A59" s="240" t="s">
        <v>523</v>
      </c>
      <c r="B59" s="241" t="s">
        <v>2108</v>
      </c>
      <c r="C59" s="240"/>
      <c r="D59" s="243">
        <v>45388.0</v>
      </c>
      <c r="E59" s="73" t="s">
        <v>1526</v>
      </c>
      <c r="F59" s="73"/>
      <c r="G59" s="235" t="s">
        <v>1397</v>
      </c>
      <c r="H59" s="236"/>
      <c r="I59" s="236"/>
      <c r="J59" s="236"/>
      <c r="K59" s="227"/>
      <c r="L59" s="227"/>
      <c r="M59" s="227"/>
      <c r="N59" s="227"/>
      <c r="O59" s="227"/>
      <c r="P59" s="227"/>
      <c r="Q59" s="227"/>
      <c r="R59" s="227"/>
      <c r="S59" s="227"/>
      <c r="T59" s="227"/>
      <c r="U59" s="227"/>
      <c r="V59" s="227"/>
      <c r="W59" s="227"/>
      <c r="X59" s="227"/>
      <c r="Y59" s="227"/>
      <c r="Z59" s="227"/>
      <c r="AA59" s="227"/>
      <c r="AB59" s="227"/>
      <c r="AC59" s="227"/>
      <c r="AD59" s="227"/>
      <c r="AE59" s="227"/>
      <c r="AF59" s="227"/>
    </row>
    <row r="60">
      <c r="A60" s="240" t="s">
        <v>502</v>
      </c>
      <c r="B60" s="241" t="s">
        <v>2037</v>
      </c>
      <c r="C60" s="240"/>
      <c r="D60" s="242" t="s">
        <v>2038</v>
      </c>
      <c r="E60" s="73" t="s">
        <v>1518</v>
      </c>
      <c r="F60" s="73"/>
      <c r="G60" s="239" t="s">
        <v>106</v>
      </c>
      <c r="H60" s="236"/>
      <c r="I60" s="236"/>
      <c r="J60" s="236"/>
      <c r="K60" s="227"/>
      <c r="L60" s="227"/>
      <c r="M60" s="227"/>
      <c r="N60" s="227"/>
      <c r="O60" s="227"/>
      <c r="P60" s="227"/>
      <c r="Q60" s="227"/>
      <c r="R60" s="227"/>
      <c r="S60" s="227"/>
      <c r="T60" s="227"/>
      <c r="U60" s="227"/>
      <c r="V60" s="227"/>
      <c r="W60" s="227"/>
      <c r="X60" s="227"/>
      <c r="Y60" s="227"/>
      <c r="Z60" s="227"/>
      <c r="AA60" s="227"/>
      <c r="AB60" s="227"/>
      <c r="AC60" s="227"/>
      <c r="AD60" s="227"/>
      <c r="AE60" s="227"/>
      <c r="AF60" s="227"/>
    </row>
    <row r="61">
      <c r="A61" s="240" t="s">
        <v>508</v>
      </c>
      <c r="B61" s="241" t="s">
        <v>2008</v>
      </c>
      <c r="C61" s="240"/>
      <c r="D61" s="242" t="s">
        <v>2009</v>
      </c>
      <c r="E61" s="73" t="s">
        <v>1515</v>
      </c>
      <c r="F61" s="73" t="s">
        <v>2007</v>
      </c>
      <c r="G61" s="73" t="s">
        <v>126</v>
      </c>
      <c r="H61" s="236"/>
      <c r="I61" s="236"/>
      <c r="J61" s="236"/>
      <c r="K61" s="227"/>
      <c r="L61" s="227"/>
      <c r="M61" s="227"/>
      <c r="N61" s="227"/>
      <c r="O61" s="227"/>
      <c r="P61" s="227"/>
      <c r="Q61" s="227"/>
      <c r="R61" s="227"/>
      <c r="S61" s="227"/>
      <c r="T61" s="227"/>
      <c r="U61" s="227"/>
      <c r="V61" s="227"/>
      <c r="W61" s="227"/>
      <c r="X61" s="227"/>
      <c r="Y61" s="227"/>
      <c r="Z61" s="227"/>
      <c r="AA61" s="227"/>
      <c r="AB61" s="227"/>
      <c r="AC61" s="227"/>
      <c r="AD61" s="227"/>
      <c r="AE61" s="227"/>
      <c r="AF61" s="227"/>
    </row>
    <row r="62">
      <c r="A62" s="240" t="s">
        <v>510</v>
      </c>
      <c r="B62" s="241" t="s">
        <v>1976</v>
      </c>
      <c r="C62" s="240"/>
      <c r="D62" s="242" t="s">
        <v>1977</v>
      </c>
      <c r="E62" s="73" t="s">
        <v>1512</v>
      </c>
      <c r="F62" s="73"/>
      <c r="G62" s="73" t="s">
        <v>127</v>
      </c>
      <c r="H62" s="236"/>
      <c r="I62" s="236"/>
      <c r="J62" s="236"/>
      <c r="K62" s="227"/>
      <c r="L62" s="227"/>
      <c r="M62" s="227"/>
      <c r="N62" s="227"/>
      <c r="O62" s="227"/>
      <c r="P62" s="227"/>
      <c r="Q62" s="227"/>
      <c r="R62" s="227"/>
      <c r="S62" s="227"/>
      <c r="T62" s="227"/>
      <c r="U62" s="227"/>
      <c r="V62" s="227"/>
      <c r="W62" s="227"/>
      <c r="X62" s="227"/>
      <c r="Y62" s="227"/>
      <c r="Z62" s="227"/>
      <c r="AA62" s="227"/>
      <c r="AB62" s="227"/>
      <c r="AC62" s="227"/>
      <c r="AD62" s="227"/>
      <c r="AE62" s="227"/>
      <c r="AF62" s="227"/>
    </row>
    <row r="63">
      <c r="A63" s="240" t="s">
        <v>480</v>
      </c>
      <c r="B63" s="241" t="s">
        <v>2044</v>
      </c>
      <c r="C63" s="240"/>
      <c r="D63" s="242" t="s">
        <v>2045</v>
      </c>
      <c r="E63" s="73" t="s">
        <v>1475</v>
      </c>
      <c r="F63" s="73"/>
      <c r="G63" s="239" t="s">
        <v>44</v>
      </c>
      <c r="H63" s="236"/>
      <c r="I63" s="236"/>
      <c r="J63" s="236"/>
      <c r="K63" s="227"/>
      <c r="L63" s="227"/>
      <c r="M63" s="227"/>
      <c r="N63" s="227"/>
      <c r="O63" s="227"/>
      <c r="P63" s="227"/>
      <c r="Q63" s="227"/>
      <c r="R63" s="227"/>
      <c r="S63" s="227"/>
      <c r="T63" s="227"/>
      <c r="U63" s="227"/>
      <c r="V63" s="227"/>
      <c r="W63" s="227"/>
      <c r="X63" s="227"/>
      <c r="Y63" s="227"/>
      <c r="Z63" s="227"/>
      <c r="AA63" s="227"/>
      <c r="AB63" s="227"/>
      <c r="AC63" s="227"/>
      <c r="AD63" s="227"/>
      <c r="AE63" s="227"/>
      <c r="AF63" s="227"/>
    </row>
    <row r="64">
      <c r="A64" s="240" t="s">
        <v>478</v>
      </c>
      <c r="B64" s="241" t="s">
        <v>1936</v>
      </c>
      <c r="C64" s="240"/>
      <c r="D64" s="242" t="s">
        <v>1937</v>
      </c>
      <c r="E64" s="73" t="s">
        <v>1475</v>
      </c>
      <c r="F64" s="73"/>
      <c r="G64" s="239" t="s">
        <v>44</v>
      </c>
      <c r="H64" s="236"/>
      <c r="I64" s="236"/>
      <c r="J64" s="236"/>
      <c r="K64" s="227"/>
      <c r="L64" s="227"/>
      <c r="M64" s="227"/>
      <c r="N64" s="227"/>
      <c r="O64" s="227"/>
      <c r="P64" s="227"/>
      <c r="Q64" s="227"/>
      <c r="R64" s="227"/>
      <c r="S64" s="227"/>
      <c r="T64" s="227"/>
      <c r="U64" s="227"/>
      <c r="V64" s="227"/>
      <c r="W64" s="227"/>
      <c r="X64" s="227"/>
      <c r="Y64" s="227"/>
      <c r="Z64" s="227"/>
      <c r="AA64" s="227"/>
      <c r="AB64" s="227"/>
      <c r="AC64" s="227"/>
      <c r="AD64" s="227"/>
      <c r="AE64" s="227"/>
      <c r="AF64" s="227"/>
    </row>
    <row r="65">
      <c r="A65" s="240" t="s">
        <v>479</v>
      </c>
      <c r="B65" s="241" t="s">
        <v>1962</v>
      </c>
      <c r="C65" s="240"/>
      <c r="D65" s="242" t="s">
        <v>1963</v>
      </c>
      <c r="E65" s="73" t="s">
        <v>1475</v>
      </c>
      <c r="F65" s="73"/>
      <c r="G65" s="235" t="s">
        <v>44</v>
      </c>
      <c r="H65" s="236"/>
      <c r="I65" s="236"/>
      <c r="J65" s="236"/>
      <c r="K65" s="227"/>
      <c r="L65" s="227"/>
      <c r="M65" s="227"/>
      <c r="N65" s="227"/>
      <c r="O65" s="227"/>
      <c r="P65" s="227"/>
      <c r="Q65" s="227"/>
      <c r="R65" s="227"/>
      <c r="S65" s="227"/>
      <c r="T65" s="227"/>
      <c r="U65" s="227"/>
      <c r="V65" s="227"/>
      <c r="W65" s="227"/>
      <c r="X65" s="227"/>
      <c r="Y65" s="227"/>
      <c r="Z65" s="227"/>
      <c r="AA65" s="227"/>
      <c r="AB65" s="227"/>
      <c r="AC65" s="227"/>
      <c r="AD65" s="227"/>
      <c r="AE65" s="227"/>
      <c r="AF65" s="227"/>
    </row>
    <row r="66">
      <c r="A66" s="240" t="s">
        <v>501</v>
      </c>
      <c r="B66" s="241" t="s">
        <v>1890</v>
      </c>
      <c r="C66" s="240"/>
      <c r="D66" s="242" t="s">
        <v>1891</v>
      </c>
      <c r="E66" s="73" t="s">
        <v>1507</v>
      </c>
      <c r="F66" s="73"/>
      <c r="G66" s="239" t="s">
        <v>2170</v>
      </c>
      <c r="H66" s="236"/>
      <c r="I66" s="236"/>
      <c r="J66" s="236"/>
      <c r="K66" s="227"/>
      <c r="L66" s="227"/>
      <c r="M66" s="227"/>
      <c r="N66" s="227"/>
      <c r="O66" s="227"/>
      <c r="P66" s="227"/>
      <c r="Q66" s="227"/>
      <c r="R66" s="227"/>
      <c r="S66" s="227"/>
      <c r="T66" s="227"/>
      <c r="U66" s="227"/>
      <c r="V66" s="227"/>
      <c r="W66" s="227"/>
      <c r="X66" s="227"/>
      <c r="Y66" s="227"/>
      <c r="Z66" s="227"/>
      <c r="AA66" s="227"/>
      <c r="AB66" s="227"/>
      <c r="AC66" s="227"/>
      <c r="AD66" s="227"/>
      <c r="AE66" s="227"/>
      <c r="AF66" s="227"/>
    </row>
    <row r="67">
      <c r="A67" s="240" t="s">
        <v>498</v>
      </c>
      <c r="B67" s="241" t="s">
        <v>1686</v>
      </c>
      <c r="C67" s="240"/>
      <c r="D67" s="242" t="s">
        <v>1687</v>
      </c>
      <c r="E67" s="73" t="s">
        <v>1462</v>
      </c>
      <c r="F67" s="73"/>
      <c r="G67" s="235" t="s">
        <v>80</v>
      </c>
      <c r="H67" s="236"/>
      <c r="I67" s="236"/>
      <c r="J67" s="236"/>
      <c r="K67" s="227"/>
      <c r="L67" s="227"/>
      <c r="M67" s="227"/>
      <c r="N67" s="227"/>
      <c r="O67" s="227"/>
      <c r="P67" s="227"/>
      <c r="Q67" s="227"/>
      <c r="R67" s="227"/>
      <c r="S67" s="227"/>
      <c r="T67" s="227"/>
      <c r="U67" s="227"/>
      <c r="V67" s="227"/>
      <c r="W67" s="227"/>
      <c r="X67" s="227"/>
      <c r="Y67" s="227"/>
      <c r="Z67" s="227"/>
      <c r="AA67" s="227"/>
      <c r="AB67" s="227"/>
      <c r="AC67" s="227"/>
      <c r="AD67" s="227"/>
      <c r="AE67" s="227"/>
      <c r="AF67" s="227"/>
    </row>
    <row r="68">
      <c r="A68" s="240" t="s">
        <v>481</v>
      </c>
      <c r="B68" s="241" t="s">
        <v>1653</v>
      </c>
      <c r="C68" s="240"/>
      <c r="D68" s="242" t="s">
        <v>1654</v>
      </c>
      <c r="E68" s="73" t="s">
        <v>1463</v>
      </c>
      <c r="F68" s="73" t="s">
        <v>1652</v>
      </c>
      <c r="G68" s="235" t="s">
        <v>49</v>
      </c>
      <c r="H68" s="236"/>
      <c r="I68" s="236"/>
      <c r="J68" s="236"/>
      <c r="K68" s="227"/>
      <c r="L68" s="227"/>
      <c r="M68" s="227"/>
      <c r="N68" s="227"/>
      <c r="O68" s="227"/>
      <c r="P68" s="227"/>
      <c r="Q68" s="227"/>
      <c r="R68" s="227"/>
      <c r="S68" s="227"/>
      <c r="T68" s="227"/>
      <c r="U68" s="227"/>
      <c r="V68" s="227"/>
      <c r="W68" s="227"/>
      <c r="X68" s="227"/>
      <c r="Y68" s="227"/>
      <c r="Z68" s="227"/>
      <c r="AA68" s="227"/>
      <c r="AB68" s="227"/>
      <c r="AC68" s="227"/>
      <c r="AD68" s="227"/>
      <c r="AE68" s="227"/>
      <c r="AF68" s="227"/>
    </row>
    <row r="69">
      <c r="A69" s="240" t="s">
        <v>491</v>
      </c>
      <c r="B69" s="241" t="s">
        <v>2076</v>
      </c>
      <c r="C69" s="240"/>
      <c r="D69" s="242" t="s">
        <v>2077</v>
      </c>
      <c r="E69" s="73" t="s">
        <v>1520</v>
      </c>
      <c r="F69" s="73"/>
      <c r="G69" s="73" t="s">
        <v>59</v>
      </c>
      <c r="H69" s="236"/>
      <c r="I69" s="236"/>
      <c r="J69" s="236"/>
      <c r="K69" s="227"/>
      <c r="L69" s="227"/>
      <c r="M69" s="227"/>
      <c r="N69" s="227"/>
      <c r="O69" s="227"/>
      <c r="P69" s="227"/>
      <c r="Q69" s="227"/>
      <c r="R69" s="227"/>
      <c r="S69" s="227"/>
      <c r="T69" s="227"/>
      <c r="U69" s="227"/>
      <c r="V69" s="227"/>
      <c r="W69" s="227"/>
      <c r="X69" s="227"/>
      <c r="Y69" s="227"/>
      <c r="Z69" s="227"/>
      <c r="AA69" s="227"/>
      <c r="AB69" s="227"/>
      <c r="AC69" s="227"/>
      <c r="AD69" s="227"/>
      <c r="AE69" s="227"/>
      <c r="AF69" s="227"/>
    </row>
    <row r="70">
      <c r="A70" s="240" t="s">
        <v>472</v>
      </c>
      <c r="B70" s="241" t="s">
        <v>2080</v>
      </c>
      <c r="C70" s="240"/>
      <c r="D70" s="242" t="s">
        <v>2030</v>
      </c>
      <c r="E70" s="73" t="s">
        <v>940</v>
      </c>
      <c r="F70" s="73" t="s">
        <v>2079</v>
      </c>
      <c r="G70" s="235" t="s">
        <v>30</v>
      </c>
      <c r="H70" s="236"/>
      <c r="I70" s="236"/>
      <c r="J70" s="236"/>
      <c r="K70" s="227"/>
      <c r="L70" s="227"/>
      <c r="M70" s="227"/>
      <c r="N70" s="227"/>
      <c r="O70" s="227"/>
      <c r="P70" s="227"/>
      <c r="Q70" s="227"/>
      <c r="R70" s="227"/>
      <c r="S70" s="227"/>
      <c r="T70" s="227"/>
      <c r="U70" s="227"/>
      <c r="V70" s="227"/>
      <c r="W70" s="227"/>
      <c r="X70" s="227"/>
      <c r="Y70" s="227"/>
      <c r="Z70" s="227"/>
      <c r="AA70" s="227"/>
      <c r="AB70" s="227"/>
      <c r="AC70" s="227"/>
      <c r="AD70" s="227"/>
      <c r="AE70" s="227"/>
      <c r="AF70" s="227"/>
    </row>
    <row r="71">
      <c r="A71" s="240" t="s">
        <v>507</v>
      </c>
      <c r="B71" s="241" t="s">
        <v>1854</v>
      </c>
      <c r="C71" s="240"/>
      <c r="D71" s="242" t="s">
        <v>1855</v>
      </c>
      <c r="E71" s="73" t="s">
        <v>1501</v>
      </c>
      <c r="F71" s="73"/>
      <c r="G71" s="239" t="s">
        <v>2171</v>
      </c>
      <c r="H71" s="236"/>
      <c r="I71" s="236"/>
      <c r="J71" s="236"/>
      <c r="K71" s="227"/>
      <c r="L71" s="227"/>
      <c r="M71" s="227"/>
      <c r="N71" s="227"/>
      <c r="O71" s="227"/>
      <c r="P71" s="227"/>
      <c r="Q71" s="227"/>
      <c r="R71" s="227"/>
      <c r="S71" s="227"/>
      <c r="T71" s="227"/>
      <c r="U71" s="227"/>
      <c r="V71" s="227"/>
      <c r="W71" s="227"/>
      <c r="X71" s="227"/>
      <c r="Y71" s="227"/>
      <c r="Z71" s="227"/>
      <c r="AA71" s="227"/>
      <c r="AB71" s="227"/>
      <c r="AC71" s="227"/>
      <c r="AD71" s="227"/>
      <c r="AE71" s="227"/>
      <c r="AF71" s="227"/>
    </row>
    <row r="72">
      <c r="A72" s="240" t="s">
        <v>473</v>
      </c>
      <c r="B72" s="241" t="s">
        <v>1929</v>
      </c>
      <c r="C72" s="240"/>
      <c r="D72" s="242" t="s">
        <v>1930</v>
      </c>
      <c r="E72" s="73" t="s">
        <v>1440</v>
      </c>
      <c r="F72" s="73"/>
      <c r="G72" s="239" t="s">
        <v>32</v>
      </c>
      <c r="H72" s="236"/>
      <c r="I72" s="236"/>
      <c r="J72" s="236"/>
      <c r="K72" s="227"/>
      <c r="L72" s="227"/>
      <c r="M72" s="227"/>
      <c r="N72" s="227"/>
      <c r="O72" s="227"/>
      <c r="P72" s="227"/>
      <c r="Q72" s="227"/>
      <c r="R72" s="227"/>
      <c r="S72" s="227"/>
      <c r="T72" s="227"/>
      <c r="U72" s="227"/>
      <c r="V72" s="227"/>
      <c r="W72" s="227"/>
      <c r="X72" s="227"/>
      <c r="Y72" s="227"/>
      <c r="Z72" s="227"/>
      <c r="AA72" s="227"/>
      <c r="AB72" s="227"/>
      <c r="AC72" s="227"/>
      <c r="AD72" s="227"/>
      <c r="AE72" s="227"/>
      <c r="AF72" s="227"/>
    </row>
    <row r="73">
      <c r="A73" s="240" t="s">
        <v>470</v>
      </c>
      <c r="B73" s="241" t="s">
        <v>1707</v>
      </c>
      <c r="C73" s="240"/>
      <c r="D73" s="243">
        <v>45008.0</v>
      </c>
      <c r="E73" s="73" t="s">
        <v>1449</v>
      </c>
      <c r="F73" s="73"/>
      <c r="G73" s="73" t="s">
        <v>23</v>
      </c>
      <c r="H73" s="236"/>
      <c r="I73" s="236"/>
      <c r="J73" s="236"/>
      <c r="K73" s="227"/>
      <c r="L73" s="227"/>
      <c r="M73" s="227"/>
      <c r="N73" s="227"/>
      <c r="O73" s="227"/>
      <c r="P73" s="227"/>
      <c r="Q73" s="227"/>
      <c r="R73" s="227"/>
      <c r="S73" s="227"/>
      <c r="T73" s="227"/>
      <c r="U73" s="227"/>
      <c r="V73" s="227"/>
      <c r="W73" s="227"/>
      <c r="X73" s="227"/>
      <c r="Y73" s="227"/>
      <c r="Z73" s="227"/>
      <c r="AA73" s="227"/>
      <c r="AB73" s="227"/>
      <c r="AC73" s="227"/>
      <c r="AD73" s="227"/>
      <c r="AE73" s="227"/>
      <c r="AF73" s="227"/>
    </row>
    <row r="74">
      <c r="A74" s="240" t="s">
        <v>529</v>
      </c>
      <c r="B74" s="241" t="s">
        <v>2087</v>
      </c>
      <c r="C74" s="240"/>
      <c r="D74" s="242" t="s">
        <v>2088</v>
      </c>
      <c r="E74" s="73" t="s">
        <v>1521</v>
      </c>
      <c r="F74" s="235" t="s">
        <v>1755</v>
      </c>
      <c r="G74" s="235" t="s">
        <v>2162</v>
      </c>
      <c r="H74" s="236"/>
      <c r="I74" s="236"/>
      <c r="J74" s="236"/>
      <c r="K74" s="227"/>
      <c r="L74" s="227"/>
      <c r="M74" s="227"/>
      <c r="N74" s="227"/>
      <c r="O74" s="227"/>
      <c r="P74" s="227"/>
      <c r="Q74" s="227"/>
      <c r="R74" s="227"/>
      <c r="S74" s="227"/>
      <c r="T74" s="227"/>
      <c r="U74" s="227"/>
      <c r="V74" s="227"/>
      <c r="W74" s="227"/>
      <c r="X74" s="227"/>
      <c r="Y74" s="227"/>
      <c r="Z74" s="227"/>
      <c r="AA74" s="227"/>
      <c r="AB74" s="227"/>
      <c r="AC74" s="227"/>
      <c r="AD74" s="227"/>
      <c r="AE74" s="227"/>
      <c r="AF74" s="227"/>
    </row>
    <row r="75">
      <c r="A75" s="240" t="s">
        <v>490</v>
      </c>
      <c r="B75" s="241" t="s">
        <v>2141</v>
      </c>
      <c r="C75" s="240"/>
      <c r="D75" s="242" t="s">
        <v>2142</v>
      </c>
      <c r="E75" s="73" t="s">
        <v>1528</v>
      </c>
      <c r="F75" s="73"/>
      <c r="G75" s="235" t="s">
        <v>56</v>
      </c>
      <c r="H75" s="236"/>
      <c r="I75" s="236"/>
      <c r="J75" s="236"/>
      <c r="K75" s="227"/>
      <c r="L75" s="227"/>
      <c r="M75" s="227"/>
      <c r="N75" s="227"/>
      <c r="O75" s="227"/>
      <c r="P75" s="227"/>
      <c r="Q75" s="227"/>
      <c r="R75" s="227"/>
      <c r="S75" s="227"/>
      <c r="T75" s="227"/>
      <c r="U75" s="227"/>
      <c r="V75" s="227"/>
      <c r="W75" s="227"/>
      <c r="X75" s="227"/>
      <c r="Y75" s="227"/>
      <c r="Z75" s="227"/>
      <c r="AA75" s="227"/>
      <c r="AB75" s="227"/>
      <c r="AC75" s="227"/>
      <c r="AD75" s="227"/>
      <c r="AE75" s="227"/>
      <c r="AF75" s="227"/>
    </row>
    <row r="76">
      <c r="A76" s="240" t="s">
        <v>549</v>
      </c>
      <c r="B76" s="241" t="s">
        <v>1858</v>
      </c>
      <c r="C76" s="240"/>
      <c r="D76" s="242" t="s">
        <v>1859</v>
      </c>
      <c r="E76" s="73" t="s">
        <v>1503</v>
      </c>
      <c r="F76" s="73" t="s">
        <v>1857</v>
      </c>
      <c r="G76" s="235" t="s">
        <v>2162</v>
      </c>
      <c r="H76" s="236"/>
      <c r="I76" s="236"/>
      <c r="J76" s="236"/>
      <c r="K76" s="227"/>
      <c r="L76" s="227"/>
      <c r="M76" s="227"/>
      <c r="N76" s="227"/>
      <c r="O76" s="227"/>
      <c r="P76" s="227"/>
      <c r="Q76" s="227"/>
      <c r="R76" s="227"/>
      <c r="S76" s="227"/>
      <c r="T76" s="227"/>
      <c r="U76" s="227"/>
      <c r="V76" s="227"/>
      <c r="W76" s="227"/>
      <c r="X76" s="227"/>
      <c r="Y76" s="227"/>
      <c r="Z76" s="227"/>
      <c r="AA76" s="227"/>
      <c r="AB76" s="227"/>
      <c r="AC76" s="227"/>
      <c r="AD76" s="227"/>
      <c r="AE76" s="227"/>
      <c r="AF76" s="227"/>
    </row>
    <row r="77">
      <c r="A77" s="240" t="s">
        <v>496</v>
      </c>
      <c r="B77" s="258"/>
      <c r="C77" s="240"/>
      <c r="D77" s="242" t="s">
        <v>1863</v>
      </c>
      <c r="E77" s="73" t="s">
        <v>1504</v>
      </c>
      <c r="F77" s="73"/>
      <c r="G77" s="235" t="s">
        <v>76</v>
      </c>
      <c r="H77" s="236"/>
      <c r="I77" s="236"/>
      <c r="J77" s="236"/>
      <c r="K77" s="227"/>
      <c r="L77" s="227"/>
      <c r="M77" s="227"/>
      <c r="N77" s="227"/>
      <c r="O77" s="227"/>
      <c r="P77" s="227"/>
      <c r="Q77" s="227"/>
      <c r="R77" s="227"/>
      <c r="S77" s="227"/>
      <c r="T77" s="227"/>
      <c r="U77" s="227"/>
      <c r="V77" s="227"/>
      <c r="W77" s="227"/>
      <c r="X77" s="227"/>
      <c r="Y77" s="227"/>
      <c r="Z77" s="227"/>
      <c r="AA77" s="227"/>
      <c r="AB77" s="227"/>
      <c r="AC77" s="227"/>
      <c r="AD77" s="227"/>
      <c r="AE77" s="227"/>
      <c r="AF77" s="227"/>
    </row>
    <row r="78">
      <c r="A78" s="240" t="s">
        <v>477</v>
      </c>
      <c r="B78" s="241" t="s">
        <v>1775</v>
      </c>
      <c r="C78" s="240"/>
      <c r="D78" s="242" t="s">
        <v>1776</v>
      </c>
      <c r="E78" s="73" t="s">
        <v>1495</v>
      </c>
      <c r="F78" s="73"/>
      <c r="G78" s="73" t="s">
        <v>42</v>
      </c>
      <c r="H78" s="236"/>
      <c r="I78" s="236"/>
      <c r="J78" s="236"/>
      <c r="K78" s="227"/>
      <c r="L78" s="227"/>
      <c r="M78" s="227"/>
      <c r="N78" s="227"/>
      <c r="O78" s="227"/>
      <c r="P78" s="227"/>
      <c r="Q78" s="227"/>
      <c r="R78" s="227"/>
      <c r="S78" s="227"/>
      <c r="T78" s="227"/>
      <c r="U78" s="227"/>
      <c r="V78" s="227"/>
      <c r="W78" s="227"/>
      <c r="X78" s="227"/>
      <c r="Y78" s="227"/>
      <c r="Z78" s="227"/>
      <c r="AA78" s="227"/>
      <c r="AB78" s="227"/>
      <c r="AC78" s="227"/>
      <c r="AD78" s="227"/>
      <c r="AE78" s="227"/>
      <c r="AF78" s="227"/>
    </row>
    <row r="79">
      <c r="A79" s="240" t="s">
        <v>520</v>
      </c>
      <c r="B79" s="241" t="s">
        <v>1730</v>
      </c>
      <c r="C79" s="240"/>
      <c r="D79" s="242" t="s">
        <v>1731</v>
      </c>
      <c r="E79" s="73" t="s">
        <v>1492</v>
      </c>
      <c r="F79" s="73"/>
      <c r="G79" s="73" t="s">
        <v>1397</v>
      </c>
      <c r="H79" s="236"/>
      <c r="I79" s="236"/>
      <c r="J79" s="236"/>
      <c r="K79" s="227"/>
      <c r="L79" s="227"/>
      <c r="M79" s="227"/>
      <c r="N79" s="227"/>
      <c r="O79" s="227"/>
      <c r="P79" s="227"/>
      <c r="Q79" s="227"/>
      <c r="R79" s="227"/>
      <c r="S79" s="227"/>
      <c r="T79" s="227"/>
      <c r="U79" s="227"/>
      <c r="V79" s="227"/>
      <c r="W79" s="227"/>
      <c r="X79" s="227"/>
      <c r="Y79" s="227"/>
      <c r="Z79" s="227"/>
      <c r="AA79" s="227"/>
      <c r="AB79" s="227"/>
      <c r="AC79" s="227"/>
      <c r="AD79" s="227"/>
      <c r="AE79" s="227"/>
      <c r="AF79" s="227"/>
    </row>
    <row r="80">
      <c r="A80" s="240" t="s">
        <v>503</v>
      </c>
      <c r="B80" s="241" t="s">
        <v>1948</v>
      </c>
      <c r="C80" s="240"/>
      <c r="D80" s="242" t="s">
        <v>1949</v>
      </c>
      <c r="E80" s="73" t="s">
        <v>1510</v>
      </c>
      <c r="F80" s="73"/>
      <c r="G80" s="73" t="s">
        <v>116</v>
      </c>
      <c r="H80" s="236"/>
      <c r="I80" s="236"/>
      <c r="J80" s="236"/>
      <c r="K80" s="227"/>
      <c r="L80" s="227"/>
      <c r="M80" s="227"/>
      <c r="N80" s="227"/>
      <c r="O80" s="227"/>
      <c r="P80" s="227"/>
      <c r="Q80" s="227"/>
      <c r="R80" s="227"/>
      <c r="S80" s="227"/>
      <c r="T80" s="227"/>
      <c r="U80" s="227"/>
      <c r="V80" s="227"/>
      <c r="W80" s="227"/>
      <c r="X80" s="227"/>
      <c r="Y80" s="227"/>
      <c r="Z80" s="227"/>
      <c r="AA80" s="227"/>
      <c r="AB80" s="227"/>
      <c r="AC80" s="227"/>
      <c r="AD80" s="227"/>
      <c r="AE80" s="227"/>
      <c r="AF80" s="227"/>
    </row>
    <row r="81">
      <c r="A81" s="240" t="s">
        <v>548</v>
      </c>
      <c r="B81" s="241" t="s">
        <v>1838</v>
      </c>
      <c r="C81" s="240"/>
      <c r="D81" s="243">
        <v>45025.0</v>
      </c>
      <c r="E81" s="73" t="s">
        <v>1498</v>
      </c>
      <c r="F81" s="239"/>
      <c r="G81" s="235" t="s">
        <v>2162</v>
      </c>
      <c r="H81" s="236"/>
      <c r="I81" s="236"/>
      <c r="J81" s="236"/>
      <c r="K81" s="227"/>
      <c r="L81" s="227"/>
      <c r="M81" s="227"/>
      <c r="N81" s="227"/>
      <c r="O81" s="227"/>
      <c r="P81" s="227"/>
      <c r="Q81" s="227"/>
      <c r="R81" s="227"/>
      <c r="S81" s="227"/>
      <c r="T81" s="227"/>
      <c r="U81" s="227"/>
      <c r="V81" s="227"/>
      <c r="W81" s="227"/>
      <c r="X81" s="227"/>
      <c r="Y81" s="227"/>
      <c r="Z81" s="227"/>
      <c r="AA81" s="227"/>
      <c r="AB81" s="227"/>
      <c r="AC81" s="227"/>
      <c r="AD81" s="227"/>
      <c r="AE81" s="227"/>
      <c r="AF81" s="227"/>
    </row>
    <row r="82">
      <c r="A82" s="240" t="s">
        <v>518</v>
      </c>
      <c r="B82" s="241" t="s">
        <v>1941</v>
      </c>
      <c r="C82" s="240"/>
      <c r="D82" s="242" t="s">
        <v>1942</v>
      </c>
      <c r="E82" s="73"/>
      <c r="F82" s="239"/>
      <c r="G82" s="73" t="s">
        <v>1474</v>
      </c>
      <c r="H82" s="236"/>
      <c r="I82" s="236"/>
      <c r="J82" s="236"/>
      <c r="K82" s="227"/>
      <c r="L82" s="227"/>
      <c r="M82" s="227"/>
      <c r="N82" s="227"/>
      <c r="O82" s="227"/>
      <c r="P82" s="227"/>
      <c r="Q82" s="227"/>
      <c r="R82" s="227"/>
      <c r="S82" s="227"/>
      <c r="T82" s="227"/>
      <c r="U82" s="227"/>
      <c r="V82" s="227"/>
      <c r="W82" s="227"/>
      <c r="X82" s="227"/>
      <c r="Y82" s="227"/>
      <c r="Z82" s="227"/>
      <c r="AA82" s="227"/>
      <c r="AB82" s="227"/>
      <c r="AC82" s="227"/>
      <c r="AD82" s="227"/>
      <c r="AE82" s="227"/>
      <c r="AF82" s="227"/>
    </row>
    <row r="83">
      <c r="A83" s="240" t="s">
        <v>505</v>
      </c>
      <c r="B83" s="241" t="s">
        <v>1856</v>
      </c>
      <c r="C83" s="240"/>
      <c r="D83" s="243">
        <v>45360.0</v>
      </c>
      <c r="E83" s="73"/>
      <c r="F83" s="239"/>
      <c r="G83" s="73" t="s">
        <v>121</v>
      </c>
      <c r="H83" s="236"/>
      <c r="I83" s="236"/>
      <c r="J83" s="236"/>
      <c r="K83" s="227"/>
      <c r="L83" s="227"/>
      <c r="M83" s="227"/>
      <c r="N83" s="227"/>
      <c r="O83" s="227"/>
      <c r="P83" s="227"/>
      <c r="Q83" s="227"/>
      <c r="R83" s="227"/>
      <c r="S83" s="227"/>
      <c r="T83" s="227"/>
      <c r="U83" s="227"/>
      <c r="V83" s="227"/>
      <c r="W83" s="227"/>
      <c r="X83" s="227"/>
      <c r="Y83" s="227"/>
      <c r="Z83" s="227"/>
      <c r="AA83" s="227"/>
      <c r="AB83" s="227"/>
      <c r="AC83" s="227"/>
      <c r="AD83" s="227"/>
      <c r="AE83" s="227"/>
      <c r="AF83" s="227"/>
    </row>
    <row r="84">
      <c r="A84" s="240" t="s">
        <v>540</v>
      </c>
      <c r="B84" s="241" t="s">
        <v>1792</v>
      </c>
      <c r="C84" s="240"/>
      <c r="D84" s="243">
        <v>45373.0</v>
      </c>
      <c r="E84" s="73"/>
      <c r="F84" s="235" t="s">
        <v>1791</v>
      </c>
      <c r="G84" s="235" t="s">
        <v>2162</v>
      </c>
      <c r="H84" s="236"/>
      <c r="I84" s="236"/>
      <c r="J84" s="236"/>
      <c r="K84" s="227"/>
      <c r="L84" s="227"/>
      <c r="M84" s="227"/>
      <c r="N84" s="227"/>
      <c r="O84" s="227"/>
      <c r="P84" s="227"/>
      <c r="Q84" s="227"/>
      <c r="R84" s="227"/>
      <c r="S84" s="227"/>
      <c r="T84" s="227"/>
      <c r="U84" s="227"/>
      <c r="V84" s="227"/>
      <c r="W84" s="227"/>
      <c r="X84" s="227"/>
      <c r="Y84" s="227"/>
      <c r="Z84" s="227"/>
      <c r="AA84" s="227"/>
      <c r="AB84" s="227"/>
      <c r="AC84" s="227"/>
      <c r="AD84" s="227"/>
      <c r="AE84" s="227"/>
      <c r="AF84" s="227"/>
    </row>
    <row r="85">
      <c r="A85" s="240" t="s">
        <v>493</v>
      </c>
      <c r="B85" s="241" t="s">
        <v>1815</v>
      </c>
      <c r="C85" s="240"/>
      <c r="D85" s="243">
        <v>45390.0</v>
      </c>
      <c r="E85" s="73"/>
      <c r="F85" s="73"/>
      <c r="G85" s="235" t="s">
        <v>64</v>
      </c>
      <c r="H85" s="236"/>
      <c r="I85" s="236"/>
      <c r="J85" s="236"/>
      <c r="K85" s="227"/>
      <c r="L85" s="227"/>
      <c r="M85" s="227"/>
      <c r="N85" s="227"/>
      <c r="O85" s="227"/>
      <c r="P85" s="227"/>
      <c r="Q85" s="227"/>
      <c r="R85" s="227"/>
      <c r="S85" s="227"/>
      <c r="T85" s="227"/>
      <c r="U85" s="227"/>
      <c r="V85" s="227"/>
      <c r="W85" s="227"/>
      <c r="X85" s="227"/>
      <c r="Y85" s="227"/>
      <c r="Z85" s="227"/>
      <c r="AA85" s="227"/>
      <c r="AB85" s="227"/>
      <c r="AC85" s="227"/>
      <c r="AD85" s="227"/>
      <c r="AE85" s="227"/>
      <c r="AF85" s="227"/>
    </row>
    <row r="86">
      <c r="A86" s="240" t="s">
        <v>486</v>
      </c>
      <c r="B86" s="241" t="s">
        <v>1780</v>
      </c>
      <c r="C86" s="240"/>
      <c r="D86" s="242" t="s">
        <v>1781</v>
      </c>
      <c r="E86" s="73"/>
      <c r="F86" s="239"/>
      <c r="G86" s="73" t="s">
        <v>56</v>
      </c>
      <c r="H86" s="236"/>
      <c r="I86" s="236"/>
      <c r="J86" s="236"/>
      <c r="K86" s="227"/>
      <c r="L86" s="227"/>
      <c r="M86" s="227"/>
      <c r="N86" s="227"/>
      <c r="O86" s="227"/>
      <c r="P86" s="227"/>
      <c r="Q86" s="227"/>
      <c r="R86" s="227"/>
      <c r="S86" s="227"/>
      <c r="T86" s="227"/>
      <c r="U86" s="227"/>
      <c r="V86" s="227"/>
      <c r="W86" s="227"/>
      <c r="X86" s="227"/>
      <c r="Y86" s="227"/>
      <c r="Z86" s="227"/>
      <c r="AA86" s="227"/>
      <c r="AB86" s="227"/>
      <c r="AC86" s="227"/>
      <c r="AD86" s="227"/>
      <c r="AE86" s="227"/>
      <c r="AF86" s="227"/>
    </row>
    <row r="87">
      <c r="A87" s="240" t="s">
        <v>494</v>
      </c>
      <c r="B87" s="241" t="s">
        <v>1784</v>
      </c>
      <c r="C87" s="240"/>
      <c r="D87" s="242" t="s">
        <v>1785</v>
      </c>
      <c r="E87" s="73"/>
      <c r="F87" s="239"/>
      <c r="G87" s="235" t="s">
        <v>68</v>
      </c>
      <c r="H87" s="236"/>
      <c r="I87" s="236"/>
      <c r="J87" s="236"/>
      <c r="K87" s="227"/>
      <c r="L87" s="227"/>
      <c r="M87" s="227"/>
      <c r="N87" s="227"/>
      <c r="O87" s="227"/>
      <c r="P87" s="227"/>
      <c r="Q87" s="227"/>
      <c r="R87" s="227"/>
      <c r="S87" s="227"/>
      <c r="T87" s="227"/>
      <c r="U87" s="227"/>
      <c r="V87" s="227"/>
      <c r="W87" s="227"/>
      <c r="X87" s="227"/>
      <c r="Y87" s="227"/>
      <c r="Z87" s="227"/>
      <c r="AA87" s="227"/>
      <c r="AB87" s="227"/>
      <c r="AC87" s="227"/>
      <c r="AD87" s="227"/>
      <c r="AE87" s="227"/>
      <c r="AF87" s="227"/>
    </row>
    <row r="88" hidden="1">
      <c r="A88" s="311"/>
      <c r="B88" s="371"/>
      <c r="C88" s="311"/>
      <c r="D88" s="372"/>
      <c r="E88" s="311"/>
      <c r="F88" s="311"/>
      <c r="G88" s="311"/>
      <c r="H88" s="227"/>
      <c r="I88" s="227"/>
      <c r="J88" s="227"/>
      <c r="K88" s="227"/>
      <c r="L88" s="227"/>
      <c r="M88" s="227"/>
      <c r="N88" s="227"/>
      <c r="O88" s="227"/>
      <c r="P88" s="227"/>
      <c r="Q88" s="227"/>
      <c r="R88" s="227"/>
      <c r="S88" s="227"/>
      <c r="T88" s="227"/>
      <c r="U88" s="227"/>
      <c r="V88" s="227"/>
      <c r="W88" s="227"/>
      <c r="X88" s="227"/>
      <c r="Y88" s="227"/>
      <c r="Z88" s="227"/>
      <c r="AA88" s="227"/>
      <c r="AB88" s="227"/>
      <c r="AC88" s="227"/>
      <c r="AD88" s="227"/>
      <c r="AE88" s="227"/>
      <c r="AF88" s="227"/>
    </row>
    <row r="89" hidden="1">
      <c r="A89" s="311"/>
      <c r="B89" s="371"/>
      <c r="C89" s="311"/>
      <c r="D89" s="372"/>
      <c r="E89" s="311"/>
      <c r="F89" s="311"/>
      <c r="G89" s="311"/>
      <c r="H89" s="227"/>
      <c r="I89" s="227"/>
      <c r="J89" s="227"/>
      <c r="K89" s="227"/>
      <c r="L89" s="227"/>
      <c r="M89" s="227"/>
      <c r="N89" s="227"/>
      <c r="O89" s="227"/>
      <c r="P89" s="227"/>
      <c r="Q89" s="227"/>
      <c r="R89" s="227"/>
      <c r="S89" s="227"/>
      <c r="T89" s="227"/>
      <c r="U89" s="227"/>
      <c r="V89" s="227"/>
      <c r="W89" s="227"/>
      <c r="X89" s="227"/>
      <c r="Y89" s="227"/>
      <c r="Z89" s="227"/>
      <c r="AA89" s="227"/>
      <c r="AB89" s="227"/>
      <c r="AC89" s="227"/>
      <c r="AD89" s="227"/>
      <c r="AE89" s="227"/>
      <c r="AF89" s="227"/>
    </row>
    <row r="90" hidden="1">
      <c r="A90" s="373"/>
      <c r="B90" s="371"/>
      <c r="C90" s="311"/>
      <c r="D90" s="372"/>
      <c r="E90" s="311"/>
      <c r="F90" s="311"/>
      <c r="G90" s="311"/>
      <c r="H90" s="227"/>
      <c r="I90" s="227"/>
      <c r="J90" s="227"/>
      <c r="K90" s="227"/>
      <c r="L90" s="227"/>
      <c r="M90" s="227"/>
      <c r="N90" s="227"/>
      <c r="O90" s="227"/>
      <c r="P90" s="227"/>
      <c r="Q90" s="227"/>
      <c r="R90" s="227"/>
      <c r="S90" s="227"/>
      <c r="T90" s="227"/>
      <c r="U90" s="227"/>
      <c r="V90" s="227"/>
      <c r="W90" s="227"/>
      <c r="X90" s="227"/>
      <c r="Y90" s="227"/>
      <c r="Z90" s="227"/>
      <c r="AA90" s="227"/>
      <c r="AB90" s="227"/>
      <c r="AC90" s="227"/>
      <c r="AD90" s="227"/>
      <c r="AE90" s="227"/>
      <c r="AF90" s="227"/>
    </row>
    <row r="91" hidden="1">
      <c r="A91" s="311"/>
      <c r="B91" s="371"/>
      <c r="C91" s="311"/>
      <c r="D91" s="372"/>
      <c r="E91" s="311"/>
      <c r="F91" s="311"/>
      <c r="G91" s="311"/>
      <c r="H91" s="227"/>
      <c r="I91" s="227"/>
      <c r="J91" s="227"/>
      <c r="K91" s="227"/>
      <c r="L91" s="227"/>
      <c r="M91" s="227"/>
      <c r="N91" s="227"/>
      <c r="O91" s="227"/>
      <c r="P91" s="227"/>
      <c r="Q91" s="227"/>
      <c r="R91" s="227"/>
      <c r="S91" s="227"/>
      <c r="T91" s="227"/>
      <c r="U91" s="227"/>
      <c r="V91" s="227"/>
      <c r="W91" s="227"/>
      <c r="X91" s="227"/>
      <c r="Y91" s="227"/>
      <c r="Z91" s="227"/>
      <c r="AA91" s="227"/>
      <c r="AB91" s="227"/>
      <c r="AC91" s="227"/>
      <c r="AD91" s="227"/>
      <c r="AE91" s="227"/>
      <c r="AF91" s="227"/>
    </row>
    <row r="92" hidden="1">
      <c r="A92" s="311"/>
      <c r="B92" s="374"/>
      <c r="C92" s="311"/>
      <c r="D92" s="372"/>
      <c r="E92" s="311"/>
      <c r="F92" s="311"/>
      <c r="G92" s="311"/>
      <c r="H92" s="227"/>
      <c r="I92" s="227"/>
      <c r="J92" s="227"/>
      <c r="K92" s="227"/>
      <c r="L92" s="227"/>
      <c r="M92" s="227"/>
      <c r="N92" s="227"/>
      <c r="O92" s="227"/>
      <c r="P92" s="227"/>
      <c r="Q92" s="227"/>
      <c r="R92" s="227"/>
      <c r="S92" s="227"/>
      <c r="T92" s="227"/>
      <c r="U92" s="227"/>
      <c r="V92" s="227"/>
      <c r="W92" s="227"/>
      <c r="X92" s="227"/>
      <c r="Y92" s="227"/>
      <c r="Z92" s="227"/>
      <c r="AA92" s="227"/>
      <c r="AB92" s="227"/>
      <c r="AC92" s="227"/>
      <c r="AD92" s="227"/>
      <c r="AE92" s="227"/>
      <c r="AF92" s="227"/>
    </row>
    <row r="93" hidden="1">
      <c r="A93" s="311"/>
      <c r="B93" s="371"/>
      <c r="C93" s="311"/>
      <c r="D93" s="372"/>
      <c r="E93" s="311"/>
      <c r="F93" s="311"/>
      <c r="G93" s="311"/>
      <c r="H93" s="227"/>
      <c r="I93" s="227"/>
      <c r="J93" s="227"/>
      <c r="K93" s="227"/>
      <c r="L93" s="227"/>
      <c r="M93" s="227"/>
      <c r="N93" s="227"/>
      <c r="O93" s="227"/>
      <c r="P93" s="227"/>
      <c r="Q93" s="227"/>
      <c r="R93" s="227"/>
      <c r="S93" s="227"/>
      <c r="T93" s="227"/>
      <c r="U93" s="227"/>
      <c r="V93" s="227"/>
      <c r="W93" s="227"/>
      <c r="X93" s="227"/>
      <c r="Y93" s="227"/>
      <c r="Z93" s="227"/>
      <c r="AA93" s="227"/>
      <c r="AB93" s="227"/>
      <c r="AC93" s="227"/>
      <c r="AD93" s="227"/>
      <c r="AE93" s="227"/>
      <c r="AF93" s="227"/>
    </row>
    <row r="94" hidden="1">
      <c r="A94" s="311"/>
      <c r="B94" s="371"/>
      <c r="C94" s="311"/>
      <c r="D94" s="372"/>
      <c r="E94" s="311"/>
      <c r="F94" s="311"/>
      <c r="G94" s="311"/>
      <c r="H94" s="227"/>
      <c r="I94" s="227"/>
      <c r="J94" s="227"/>
      <c r="K94" s="227"/>
      <c r="L94" s="227"/>
      <c r="M94" s="227"/>
      <c r="N94" s="227"/>
      <c r="O94" s="227"/>
      <c r="P94" s="227"/>
      <c r="Q94" s="227"/>
      <c r="R94" s="227"/>
      <c r="S94" s="227"/>
      <c r="T94" s="227"/>
      <c r="U94" s="227"/>
      <c r="V94" s="227"/>
      <c r="W94" s="227"/>
      <c r="X94" s="227"/>
      <c r="Y94" s="227"/>
      <c r="Z94" s="227"/>
      <c r="AA94" s="227"/>
      <c r="AB94" s="227"/>
      <c r="AC94" s="227"/>
      <c r="AD94" s="227"/>
      <c r="AE94" s="227"/>
      <c r="AF94" s="227"/>
    </row>
    <row r="95" hidden="1">
      <c r="A95" s="311"/>
      <c r="B95" s="371"/>
      <c r="C95" s="311"/>
      <c r="D95" s="372"/>
      <c r="E95" s="311"/>
      <c r="F95" s="311"/>
      <c r="G95" s="311"/>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row>
    <row r="96" hidden="1">
      <c r="A96" s="227"/>
      <c r="B96" s="375"/>
      <c r="C96" s="227"/>
      <c r="D96" s="264"/>
      <c r="E96" s="311"/>
      <c r="F96" s="311"/>
      <c r="G96" s="311"/>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row>
    <row r="97" hidden="1">
      <c r="A97" s="227"/>
      <c r="B97" s="375"/>
      <c r="C97" s="227"/>
      <c r="D97" s="264"/>
      <c r="E97" s="311"/>
      <c r="F97" s="311"/>
      <c r="G97" s="311"/>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row>
    <row r="98" hidden="1">
      <c r="A98" s="227"/>
      <c r="B98" s="375"/>
      <c r="C98" s="227"/>
      <c r="D98" s="264"/>
      <c r="E98" s="311"/>
      <c r="F98" s="311"/>
      <c r="G98" s="311"/>
      <c r="H98" s="227"/>
      <c r="I98" s="227"/>
      <c r="J98" s="227"/>
      <c r="K98" s="227"/>
      <c r="L98" s="227"/>
      <c r="M98" s="227"/>
      <c r="N98" s="227"/>
      <c r="O98" s="227"/>
      <c r="P98" s="227"/>
      <c r="Q98" s="227"/>
      <c r="R98" s="227"/>
      <c r="S98" s="227"/>
      <c r="T98" s="227"/>
      <c r="U98" s="227"/>
      <c r="V98" s="227"/>
      <c r="W98" s="227"/>
      <c r="X98" s="227"/>
      <c r="Y98" s="227"/>
      <c r="Z98" s="227"/>
      <c r="AA98" s="227"/>
      <c r="AB98" s="227"/>
      <c r="AC98" s="227"/>
      <c r="AD98" s="227"/>
      <c r="AE98" s="227"/>
      <c r="AF98" s="227"/>
    </row>
    <row r="99" hidden="1">
      <c r="A99" s="227"/>
      <c r="B99" s="375"/>
      <c r="C99" s="227"/>
      <c r="D99" s="264"/>
      <c r="E99" s="227"/>
      <c r="F99" s="227"/>
      <c r="G99" s="227"/>
      <c r="H99" s="227"/>
      <c r="I99" s="227"/>
      <c r="J99" s="227"/>
      <c r="K99" s="227"/>
      <c r="L99" s="227"/>
      <c r="M99" s="227"/>
      <c r="N99" s="227"/>
      <c r="O99" s="227"/>
      <c r="P99" s="227"/>
      <c r="Q99" s="227"/>
      <c r="R99" s="227"/>
      <c r="S99" s="227"/>
      <c r="T99" s="227"/>
      <c r="U99" s="227"/>
      <c r="V99" s="227"/>
      <c r="W99" s="227"/>
      <c r="X99" s="227"/>
      <c r="Y99" s="227"/>
      <c r="Z99" s="227"/>
      <c r="AA99" s="227"/>
      <c r="AB99" s="227"/>
      <c r="AC99" s="227"/>
      <c r="AD99" s="227"/>
      <c r="AE99" s="227"/>
      <c r="AF99" s="227"/>
    </row>
    <row r="100" hidden="1">
      <c r="A100" s="227"/>
      <c r="B100" s="375"/>
      <c r="C100" s="227"/>
      <c r="D100" s="264"/>
      <c r="E100" s="227"/>
      <c r="F100" s="227"/>
      <c r="G100" s="227"/>
      <c r="H100" s="227"/>
      <c r="I100" s="227"/>
      <c r="J100" s="227"/>
      <c r="K100" s="227"/>
      <c r="L100" s="227"/>
      <c r="M100" s="227"/>
      <c r="N100" s="227"/>
      <c r="O100" s="227"/>
      <c r="P100" s="227"/>
      <c r="Q100" s="227"/>
      <c r="R100" s="227"/>
      <c r="S100" s="227"/>
      <c r="T100" s="227"/>
      <c r="U100" s="227"/>
      <c r="V100" s="227"/>
      <c r="W100" s="227"/>
      <c r="X100" s="227"/>
      <c r="Y100" s="227"/>
      <c r="Z100" s="227"/>
      <c r="AA100" s="227"/>
      <c r="AB100" s="227"/>
      <c r="AC100" s="227"/>
      <c r="AD100" s="227"/>
      <c r="AE100" s="227"/>
      <c r="AF100" s="227"/>
    </row>
    <row r="101" hidden="1">
      <c r="A101" s="227"/>
      <c r="B101" s="375"/>
      <c r="C101" s="227"/>
      <c r="D101" s="264"/>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c r="AC101" s="227"/>
      <c r="AD101" s="227"/>
      <c r="AE101" s="227"/>
      <c r="AF101" s="227"/>
    </row>
    <row r="102" hidden="1">
      <c r="A102" s="227"/>
      <c r="B102" s="375"/>
      <c r="C102" s="227"/>
      <c r="D102" s="264"/>
      <c r="E102" s="227"/>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c r="AC102" s="227"/>
      <c r="AD102" s="227"/>
      <c r="AE102" s="227"/>
      <c r="AF102" s="227"/>
    </row>
    <row r="103" hidden="1">
      <c r="A103" s="227"/>
      <c r="B103" s="375"/>
      <c r="C103" s="227"/>
      <c r="D103" s="264"/>
      <c r="E103" s="227"/>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c r="AC103" s="227"/>
      <c r="AD103" s="227"/>
      <c r="AE103" s="227"/>
      <c r="AF103" s="227"/>
    </row>
    <row r="104" hidden="1">
      <c r="A104" s="227"/>
      <c r="B104" s="375"/>
      <c r="C104" s="227"/>
      <c r="D104" s="264"/>
      <c r="E104" s="227"/>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c r="AC104" s="227"/>
      <c r="AD104" s="227"/>
      <c r="AE104" s="227"/>
      <c r="AF104" s="227"/>
    </row>
    <row r="105" hidden="1">
      <c r="A105" s="227"/>
      <c r="B105" s="375"/>
      <c r="C105" s="227"/>
      <c r="D105" s="264"/>
      <c r="E105" s="227"/>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c r="AC105" s="227"/>
      <c r="AD105" s="227"/>
      <c r="AE105" s="227"/>
      <c r="AF105" s="227"/>
    </row>
    <row r="106" hidden="1">
      <c r="A106" s="227"/>
      <c r="B106" s="375"/>
      <c r="C106" s="227"/>
      <c r="D106" s="264"/>
      <c r="E106" s="227"/>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c r="AC106" s="227"/>
      <c r="AD106" s="227"/>
      <c r="AE106" s="227"/>
      <c r="AF106" s="227"/>
    </row>
    <row r="107" hidden="1">
      <c r="A107" s="227"/>
      <c r="B107" s="375"/>
      <c r="C107" s="227"/>
      <c r="D107" s="264"/>
      <c r="E107" s="227"/>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c r="AC107" s="227"/>
      <c r="AD107" s="227"/>
      <c r="AE107" s="227"/>
      <c r="AF107" s="227"/>
    </row>
    <row r="108" hidden="1">
      <c r="A108" s="227"/>
      <c r="B108" s="375"/>
      <c r="C108" s="227"/>
      <c r="D108" s="264"/>
      <c r="E108" s="227"/>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row>
    <row r="109" hidden="1">
      <c r="A109" s="227"/>
      <c r="B109" s="375"/>
      <c r="C109" s="227"/>
      <c r="D109" s="264"/>
      <c r="E109" s="227"/>
      <c r="F109" s="227"/>
      <c r="G109" s="227"/>
      <c r="H109" s="227"/>
      <c r="I109" s="227"/>
      <c r="J109" s="227"/>
      <c r="K109" s="227"/>
      <c r="L109" s="227"/>
      <c r="M109" s="227"/>
      <c r="N109" s="227"/>
      <c r="O109" s="227"/>
      <c r="P109" s="227"/>
      <c r="Q109" s="227"/>
      <c r="R109" s="227"/>
      <c r="S109" s="227"/>
      <c r="T109" s="227"/>
      <c r="U109" s="227"/>
      <c r="V109" s="227"/>
      <c r="W109" s="227"/>
      <c r="X109" s="227"/>
      <c r="Y109" s="227"/>
      <c r="Z109" s="227"/>
      <c r="AA109" s="227"/>
      <c r="AB109" s="227"/>
      <c r="AC109" s="227"/>
      <c r="AD109" s="227"/>
      <c r="AE109" s="227"/>
      <c r="AF109" s="227"/>
    </row>
    <row r="110" hidden="1">
      <c r="A110" s="227"/>
      <c r="B110" s="375"/>
      <c r="C110" s="227"/>
      <c r="D110" s="264"/>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row>
    <row r="111" hidden="1">
      <c r="A111" s="227"/>
      <c r="B111" s="375"/>
      <c r="C111" s="227"/>
      <c r="D111" s="264"/>
      <c r="E111" s="227"/>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c r="AC111" s="227"/>
      <c r="AD111" s="227"/>
      <c r="AE111" s="227"/>
      <c r="AF111" s="227"/>
    </row>
    <row r="112" hidden="1">
      <c r="A112" s="227"/>
      <c r="B112" s="375"/>
      <c r="C112" s="227"/>
      <c r="D112" s="264"/>
      <c r="E112" s="227"/>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c r="AC112" s="227"/>
      <c r="AD112" s="227"/>
      <c r="AE112" s="227"/>
      <c r="AF112" s="227"/>
    </row>
    <row r="113" hidden="1">
      <c r="A113" s="227"/>
      <c r="B113" s="375"/>
      <c r="C113" s="227"/>
      <c r="D113" s="264"/>
      <c r="E113" s="227"/>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c r="AC113" s="227"/>
      <c r="AD113" s="227"/>
      <c r="AE113" s="227"/>
      <c r="AF113" s="227"/>
    </row>
    <row r="114" hidden="1">
      <c r="A114" s="227"/>
      <c r="B114" s="375"/>
      <c r="C114" s="227"/>
      <c r="D114" s="264"/>
      <c r="E114" s="227"/>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c r="AC114" s="227"/>
      <c r="AD114" s="227"/>
      <c r="AE114" s="227"/>
      <c r="AF114" s="227"/>
    </row>
    <row r="115" hidden="1">
      <c r="A115" s="227"/>
      <c r="B115" s="375"/>
      <c r="C115" s="227"/>
      <c r="D115" s="264"/>
      <c r="E115" s="227"/>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c r="AC115" s="227"/>
      <c r="AD115" s="227"/>
      <c r="AE115" s="227"/>
      <c r="AF115" s="227"/>
    </row>
    <row r="116" hidden="1">
      <c r="A116" s="227"/>
      <c r="B116" s="375"/>
      <c r="C116" s="227"/>
      <c r="D116" s="264"/>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c r="AC116" s="227"/>
      <c r="AD116" s="227"/>
      <c r="AE116" s="227"/>
      <c r="AF116" s="227"/>
    </row>
    <row r="117" hidden="1">
      <c r="A117" s="227"/>
      <c r="B117" s="375"/>
      <c r="C117" s="227"/>
      <c r="D117" s="264"/>
      <c r="E117" s="227"/>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row>
    <row r="118" hidden="1">
      <c r="A118" s="227"/>
      <c r="B118" s="375"/>
      <c r="C118" s="227"/>
      <c r="D118" s="264"/>
      <c r="E118" s="227"/>
      <c r="F118" s="227"/>
      <c r="G118" s="227"/>
      <c r="H118" s="227"/>
      <c r="I118" s="227"/>
      <c r="J118" s="227"/>
      <c r="K118" s="227"/>
      <c r="L118" s="227"/>
      <c r="M118" s="227"/>
      <c r="N118" s="227"/>
      <c r="O118" s="227"/>
      <c r="P118" s="227"/>
      <c r="Q118" s="227"/>
      <c r="R118" s="227"/>
      <c r="S118" s="227"/>
      <c r="T118" s="227"/>
      <c r="U118" s="227"/>
      <c r="V118" s="227"/>
      <c r="W118" s="227"/>
      <c r="X118" s="227"/>
      <c r="Y118" s="227"/>
      <c r="Z118" s="227"/>
      <c r="AA118" s="227"/>
      <c r="AB118" s="227"/>
      <c r="AC118" s="227"/>
      <c r="AD118" s="227"/>
      <c r="AE118" s="227"/>
      <c r="AF118" s="227"/>
    </row>
    <row r="119" hidden="1">
      <c r="A119" s="227"/>
      <c r="B119" s="375"/>
      <c r="C119" s="227"/>
      <c r="D119" s="264"/>
      <c r="E119" s="227"/>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row>
    <row r="120" hidden="1">
      <c r="A120" s="227"/>
      <c r="B120" s="375"/>
      <c r="C120" s="227"/>
      <c r="D120" s="264"/>
      <c r="E120" s="227"/>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row>
    <row r="121" hidden="1">
      <c r="A121" s="227"/>
      <c r="B121" s="375"/>
      <c r="C121" s="227"/>
      <c r="D121" s="264"/>
      <c r="E121" s="227"/>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row>
    <row r="122" hidden="1">
      <c r="A122" s="227"/>
      <c r="B122" s="375"/>
      <c r="C122" s="227"/>
      <c r="D122" s="264"/>
      <c r="E122" s="227"/>
      <c r="F122" s="227"/>
      <c r="G122" s="227"/>
      <c r="H122" s="227"/>
      <c r="I122" s="227"/>
      <c r="J122" s="227"/>
      <c r="K122" s="227"/>
      <c r="L122" s="227"/>
      <c r="M122" s="227"/>
      <c r="N122" s="227"/>
      <c r="O122" s="227"/>
      <c r="P122" s="227"/>
      <c r="Q122" s="227"/>
      <c r="R122" s="227"/>
      <c r="S122" s="227"/>
      <c r="T122" s="227"/>
      <c r="U122" s="227"/>
      <c r="V122" s="227"/>
      <c r="W122" s="227"/>
      <c r="X122" s="227"/>
      <c r="Y122" s="227"/>
      <c r="Z122" s="227"/>
      <c r="AA122" s="227"/>
      <c r="AB122" s="227"/>
      <c r="AC122" s="227"/>
      <c r="AD122" s="227"/>
      <c r="AE122" s="227"/>
      <c r="AF122" s="227"/>
    </row>
    <row r="123" hidden="1">
      <c r="A123" s="227"/>
      <c r="B123" s="375"/>
      <c r="C123" s="227"/>
      <c r="D123" s="264"/>
      <c r="E123" s="227"/>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c r="AF123" s="227"/>
    </row>
    <row r="124" hidden="1">
      <c r="A124" s="227"/>
      <c r="B124" s="375"/>
      <c r="C124" s="227"/>
      <c r="D124" s="264"/>
      <c r="E124" s="227"/>
      <c r="F124" s="227"/>
      <c r="G124" s="227"/>
      <c r="H124" s="227"/>
      <c r="I124" s="227"/>
      <c r="J124" s="227"/>
      <c r="K124" s="227"/>
      <c r="L124" s="227"/>
      <c r="M124" s="227"/>
      <c r="N124" s="227"/>
      <c r="O124" s="227"/>
      <c r="P124" s="227"/>
      <c r="Q124" s="227"/>
      <c r="R124" s="227"/>
      <c r="S124" s="227"/>
      <c r="T124" s="227"/>
      <c r="U124" s="227"/>
      <c r="V124" s="227"/>
      <c r="W124" s="227"/>
      <c r="X124" s="227"/>
      <c r="Y124" s="227"/>
      <c r="Z124" s="227"/>
      <c r="AA124" s="227"/>
      <c r="AB124" s="227"/>
      <c r="AC124" s="227"/>
      <c r="AD124" s="227"/>
      <c r="AE124" s="227"/>
      <c r="AF124" s="227"/>
    </row>
    <row r="125" hidden="1">
      <c r="A125" s="227"/>
      <c r="B125" s="375"/>
      <c r="C125" s="227"/>
      <c r="D125" s="264"/>
      <c r="E125" s="227"/>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c r="AC125" s="227"/>
      <c r="AD125" s="227"/>
      <c r="AE125" s="227"/>
      <c r="AF125" s="227"/>
    </row>
    <row r="126" hidden="1">
      <c r="A126" s="227"/>
      <c r="B126" s="375"/>
      <c r="C126" s="227"/>
      <c r="D126" s="264"/>
      <c r="E126" s="227"/>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c r="AC126" s="227"/>
      <c r="AD126" s="227"/>
      <c r="AE126" s="227"/>
      <c r="AF126" s="227"/>
    </row>
    <row r="127" hidden="1">
      <c r="A127" s="227"/>
      <c r="B127" s="375"/>
      <c r="C127" s="227"/>
      <c r="D127" s="264"/>
      <c r="E127" s="227"/>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c r="AC127" s="227"/>
      <c r="AD127" s="227"/>
      <c r="AE127" s="227"/>
      <c r="AF127" s="227"/>
    </row>
    <row r="128" hidden="1">
      <c r="A128" s="227"/>
      <c r="B128" s="375"/>
      <c r="C128" s="227"/>
      <c r="D128" s="264"/>
      <c r="E128" s="227"/>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c r="AC128" s="227"/>
      <c r="AD128" s="227"/>
      <c r="AE128" s="227"/>
      <c r="AF128" s="227"/>
    </row>
    <row r="129" hidden="1">
      <c r="A129" s="227"/>
      <c r="B129" s="375"/>
      <c r="C129" s="227"/>
      <c r="D129" s="264"/>
      <c r="E129" s="227"/>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c r="AC129" s="227"/>
      <c r="AD129" s="227"/>
      <c r="AE129" s="227"/>
      <c r="AF129" s="227"/>
    </row>
    <row r="130" hidden="1">
      <c r="A130" s="227"/>
      <c r="B130" s="375"/>
      <c r="C130" s="227"/>
      <c r="D130" s="264"/>
      <c r="E130" s="227"/>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c r="AC130" s="227"/>
      <c r="AD130" s="227"/>
      <c r="AE130" s="227"/>
      <c r="AF130" s="227"/>
    </row>
    <row r="131" hidden="1">
      <c r="A131" s="227"/>
      <c r="B131" s="375"/>
      <c r="C131" s="227"/>
      <c r="D131" s="264"/>
      <c r="E131" s="227"/>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c r="AF131" s="227"/>
    </row>
    <row r="132" hidden="1">
      <c r="A132" s="227"/>
      <c r="B132" s="375"/>
      <c r="C132" s="227"/>
      <c r="D132" s="264"/>
      <c r="E132" s="227"/>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row>
    <row r="133" hidden="1">
      <c r="A133" s="227"/>
      <c r="B133" s="375"/>
      <c r="C133" s="227"/>
      <c r="D133" s="264"/>
      <c r="E133" s="227"/>
      <c r="F133" s="227"/>
      <c r="G133" s="227"/>
      <c r="H133" s="227"/>
      <c r="I133" s="227"/>
      <c r="J133" s="227"/>
      <c r="K133" s="227"/>
      <c r="L133" s="227"/>
      <c r="M133" s="227"/>
      <c r="N133" s="227"/>
      <c r="O133" s="227"/>
      <c r="P133" s="227"/>
      <c r="Q133" s="227"/>
      <c r="R133" s="227"/>
      <c r="S133" s="227"/>
      <c r="T133" s="227"/>
      <c r="U133" s="227"/>
      <c r="V133" s="227"/>
      <c r="W133" s="227"/>
      <c r="X133" s="227"/>
      <c r="Y133" s="227"/>
      <c r="Z133" s="227"/>
      <c r="AA133" s="227"/>
      <c r="AB133" s="227"/>
      <c r="AC133" s="227"/>
      <c r="AD133" s="227"/>
      <c r="AE133" s="227"/>
      <c r="AF133" s="227"/>
    </row>
    <row r="134" hidden="1">
      <c r="A134" s="227"/>
      <c r="B134" s="375"/>
      <c r="C134" s="227"/>
      <c r="D134" s="264"/>
      <c r="E134" s="227"/>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c r="AC134" s="227"/>
      <c r="AD134" s="227"/>
      <c r="AE134" s="227"/>
      <c r="AF134" s="227"/>
    </row>
    <row r="135" hidden="1">
      <c r="A135" s="227"/>
      <c r="B135" s="375"/>
      <c r="C135" s="227"/>
      <c r="D135" s="264"/>
      <c r="E135" s="227"/>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c r="AC135" s="227"/>
      <c r="AD135" s="227"/>
      <c r="AE135" s="227"/>
      <c r="AF135" s="227"/>
    </row>
    <row r="136" hidden="1">
      <c r="A136" s="227"/>
      <c r="B136" s="375"/>
      <c r="C136" s="227"/>
      <c r="D136" s="264"/>
      <c r="E136" s="227"/>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c r="AC136" s="227"/>
      <c r="AD136" s="227"/>
      <c r="AE136" s="227"/>
      <c r="AF136" s="227"/>
    </row>
    <row r="137" hidden="1">
      <c r="A137" s="227"/>
      <c r="B137" s="375"/>
      <c r="C137" s="227"/>
      <c r="D137" s="264"/>
      <c r="E137" s="227"/>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c r="AC137" s="227"/>
      <c r="AD137" s="227"/>
      <c r="AE137" s="227"/>
      <c r="AF137" s="227"/>
    </row>
    <row r="138" hidden="1">
      <c r="A138" s="227"/>
      <c r="B138" s="375"/>
      <c r="C138" s="227"/>
      <c r="D138" s="264"/>
      <c r="E138" s="227"/>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c r="AC138" s="227"/>
      <c r="AD138" s="227"/>
      <c r="AE138" s="227"/>
      <c r="AF138" s="227"/>
    </row>
    <row r="139" hidden="1">
      <c r="A139" s="227"/>
      <c r="B139" s="375"/>
      <c r="C139" s="227"/>
      <c r="D139" s="264"/>
      <c r="E139" s="227"/>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c r="AC139" s="227"/>
      <c r="AD139" s="227"/>
      <c r="AE139" s="227"/>
      <c r="AF139" s="227"/>
    </row>
    <row r="140" hidden="1">
      <c r="A140" s="227"/>
      <c r="B140" s="375"/>
      <c r="C140" s="227"/>
      <c r="D140" s="264"/>
      <c r="E140" s="227"/>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c r="AC140" s="227"/>
      <c r="AD140" s="227"/>
      <c r="AE140" s="227"/>
      <c r="AF140" s="227"/>
    </row>
    <row r="141" hidden="1">
      <c r="A141" s="227"/>
      <c r="B141" s="375"/>
      <c r="C141" s="227"/>
      <c r="D141" s="264"/>
      <c r="E141" s="227"/>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row>
    <row r="142" hidden="1">
      <c r="A142" s="227"/>
      <c r="B142" s="375"/>
      <c r="C142" s="227"/>
      <c r="D142" s="264"/>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c r="AA142" s="227"/>
      <c r="AB142" s="227"/>
      <c r="AC142" s="227"/>
      <c r="AD142" s="227"/>
      <c r="AE142" s="227"/>
      <c r="AF142" s="227"/>
    </row>
    <row r="143" hidden="1">
      <c r="A143" s="227"/>
      <c r="B143" s="375"/>
      <c r="C143" s="227"/>
      <c r="D143" s="264"/>
      <c r="E143" s="227"/>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row>
    <row r="144" hidden="1">
      <c r="A144" s="227"/>
      <c r="B144" s="375"/>
      <c r="C144" s="227"/>
      <c r="D144" s="264"/>
      <c r="E144" s="227"/>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row>
    <row r="145" hidden="1">
      <c r="A145" s="227"/>
      <c r="B145" s="375"/>
      <c r="C145" s="227"/>
      <c r="D145" s="264"/>
      <c r="E145" s="227"/>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row>
    <row r="146" hidden="1">
      <c r="A146" s="227"/>
      <c r="B146" s="375"/>
      <c r="C146" s="227"/>
      <c r="D146" s="264"/>
      <c r="E146" s="227"/>
      <c r="F146" s="227"/>
      <c r="G146" s="227"/>
      <c r="H146" s="227"/>
      <c r="I146" s="227"/>
      <c r="J146" s="227"/>
      <c r="K146" s="227"/>
      <c r="L146" s="227"/>
      <c r="M146" s="227"/>
      <c r="N146" s="227"/>
      <c r="O146" s="227"/>
      <c r="P146" s="227"/>
      <c r="Q146" s="227"/>
      <c r="R146" s="227"/>
      <c r="S146" s="227"/>
      <c r="T146" s="227"/>
      <c r="U146" s="227"/>
      <c r="V146" s="227"/>
      <c r="W146" s="227"/>
      <c r="X146" s="227"/>
      <c r="Y146" s="227"/>
      <c r="Z146" s="227"/>
      <c r="AA146" s="227"/>
      <c r="AB146" s="227"/>
      <c r="AC146" s="227"/>
      <c r="AD146" s="227"/>
      <c r="AE146" s="227"/>
      <c r="AF146" s="227"/>
    </row>
    <row r="147" hidden="1">
      <c r="A147" s="227"/>
      <c r="B147" s="375"/>
      <c r="C147" s="227"/>
      <c r="D147" s="264"/>
      <c r="E147" s="227"/>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c r="AF147" s="227"/>
    </row>
    <row r="148" hidden="1">
      <c r="A148" s="227"/>
      <c r="B148" s="375"/>
      <c r="C148" s="227"/>
      <c r="D148" s="264"/>
      <c r="E148" s="227"/>
      <c r="F148" s="227"/>
      <c r="G148" s="227"/>
      <c r="H148" s="227"/>
      <c r="I148" s="227"/>
      <c r="J148" s="227"/>
      <c r="K148" s="227"/>
      <c r="L148" s="227"/>
      <c r="M148" s="227"/>
      <c r="N148" s="227"/>
      <c r="O148" s="227"/>
      <c r="P148" s="227"/>
      <c r="Q148" s="227"/>
      <c r="R148" s="227"/>
      <c r="S148" s="227"/>
      <c r="T148" s="227"/>
      <c r="U148" s="227"/>
      <c r="V148" s="227"/>
      <c r="W148" s="227"/>
      <c r="X148" s="227"/>
      <c r="Y148" s="227"/>
      <c r="Z148" s="227"/>
      <c r="AA148" s="227"/>
      <c r="AB148" s="227"/>
      <c r="AC148" s="227"/>
      <c r="AD148" s="227"/>
      <c r="AE148" s="227"/>
      <c r="AF148" s="227"/>
    </row>
    <row r="149" hidden="1">
      <c r="A149" s="227"/>
      <c r="B149" s="375"/>
      <c r="C149" s="227"/>
      <c r="D149" s="264"/>
      <c r="E149" s="227"/>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c r="AC149" s="227"/>
      <c r="AD149" s="227"/>
      <c r="AE149" s="227"/>
      <c r="AF149" s="227"/>
    </row>
    <row r="150" hidden="1">
      <c r="A150" s="227"/>
      <c r="B150" s="375"/>
      <c r="C150" s="227"/>
      <c r="D150" s="264"/>
      <c r="E150" s="227"/>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c r="AC150" s="227"/>
      <c r="AD150" s="227"/>
      <c r="AE150" s="227"/>
      <c r="AF150" s="227"/>
    </row>
    <row r="151" hidden="1">
      <c r="A151" s="227"/>
      <c r="B151" s="375"/>
      <c r="C151" s="227"/>
      <c r="D151" s="264"/>
      <c r="E151" s="227"/>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c r="AC151" s="227"/>
      <c r="AD151" s="227"/>
      <c r="AE151" s="227"/>
      <c r="AF151" s="227"/>
    </row>
    <row r="152" hidden="1">
      <c r="A152" s="227"/>
      <c r="B152" s="375"/>
      <c r="C152" s="227"/>
      <c r="D152" s="264"/>
      <c r="E152" s="227"/>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c r="AC152" s="227"/>
      <c r="AD152" s="227"/>
      <c r="AE152" s="227"/>
      <c r="AF152" s="227"/>
    </row>
    <row r="153" hidden="1">
      <c r="A153" s="227"/>
      <c r="B153" s="375"/>
      <c r="C153" s="227"/>
      <c r="D153" s="264"/>
      <c r="E153" s="227"/>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c r="AC153" s="227"/>
      <c r="AD153" s="227"/>
      <c r="AE153" s="227"/>
      <c r="AF153" s="227"/>
    </row>
    <row r="154" hidden="1">
      <c r="A154" s="227"/>
      <c r="B154" s="375"/>
      <c r="C154" s="227"/>
      <c r="D154" s="264"/>
      <c r="E154" s="227"/>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c r="AC154" s="227"/>
      <c r="AD154" s="227"/>
      <c r="AE154" s="227"/>
      <c r="AF154" s="227"/>
    </row>
    <row r="155" hidden="1">
      <c r="A155" s="227"/>
      <c r="B155" s="375"/>
      <c r="C155" s="227"/>
      <c r="D155" s="264"/>
      <c r="E155" s="227"/>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c r="AC155" s="227"/>
      <c r="AD155" s="227"/>
      <c r="AE155" s="227"/>
      <c r="AF155" s="227"/>
    </row>
    <row r="156" hidden="1">
      <c r="A156" s="227"/>
      <c r="B156" s="375"/>
      <c r="C156" s="227"/>
      <c r="D156" s="264"/>
      <c r="E156" s="227"/>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row>
    <row r="157" hidden="1">
      <c r="A157" s="227"/>
      <c r="B157" s="375"/>
      <c r="C157" s="227"/>
      <c r="D157" s="264"/>
      <c r="E157" s="227"/>
      <c r="F157" s="227"/>
      <c r="G157" s="227"/>
      <c r="H157" s="227"/>
      <c r="I157" s="227"/>
      <c r="J157" s="227"/>
      <c r="K157" s="227"/>
      <c r="L157" s="227"/>
      <c r="M157" s="227"/>
      <c r="N157" s="227"/>
      <c r="O157" s="227"/>
      <c r="P157" s="227"/>
      <c r="Q157" s="227"/>
      <c r="R157" s="227"/>
      <c r="S157" s="227"/>
      <c r="T157" s="227"/>
      <c r="U157" s="227"/>
      <c r="V157" s="227"/>
      <c r="W157" s="227"/>
      <c r="X157" s="227"/>
      <c r="Y157" s="227"/>
      <c r="Z157" s="227"/>
      <c r="AA157" s="227"/>
      <c r="AB157" s="227"/>
      <c r="AC157" s="227"/>
      <c r="AD157" s="227"/>
      <c r="AE157" s="227"/>
      <c r="AF157" s="227"/>
    </row>
    <row r="158" hidden="1">
      <c r="A158" s="227"/>
      <c r="B158" s="375"/>
      <c r="C158" s="227"/>
      <c r="D158" s="264"/>
      <c r="E158" s="227"/>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c r="AC158" s="227"/>
      <c r="AD158" s="227"/>
      <c r="AE158" s="227"/>
      <c r="AF158" s="227"/>
    </row>
    <row r="159" hidden="1">
      <c r="A159" s="227"/>
      <c r="B159" s="375"/>
      <c r="C159" s="227"/>
      <c r="D159" s="264"/>
      <c r="E159" s="227"/>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c r="AC159" s="227"/>
      <c r="AD159" s="227"/>
      <c r="AE159" s="227"/>
      <c r="AF159" s="227"/>
    </row>
    <row r="160" hidden="1">
      <c r="A160" s="227"/>
      <c r="B160" s="375"/>
      <c r="C160" s="227"/>
      <c r="D160" s="264"/>
      <c r="E160" s="227"/>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c r="AC160" s="227"/>
      <c r="AD160" s="227"/>
      <c r="AE160" s="227"/>
      <c r="AF160" s="227"/>
    </row>
    <row r="161" hidden="1">
      <c r="A161" s="227"/>
      <c r="B161" s="375"/>
      <c r="C161" s="227"/>
      <c r="D161" s="264"/>
      <c r="E161" s="227"/>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c r="AC161" s="227"/>
      <c r="AD161" s="227"/>
      <c r="AE161" s="227"/>
      <c r="AF161" s="227"/>
    </row>
    <row r="162" hidden="1">
      <c r="A162" s="227"/>
      <c r="B162" s="375"/>
      <c r="C162" s="227"/>
      <c r="D162" s="264"/>
      <c r="E162" s="227"/>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c r="AC162" s="227"/>
      <c r="AD162" s="227"/>
      <c r="AE162" s="227"/>
      <c r="AF162" s="227"/>
    </row>
    <row r="163" hidden="1">
      <c r="A163" s="227"/>
      <c r="B163" s="375"/>
      <c r="C163" s="227"/>
      <c r="D163" s="264"/>
      <c r="E163" s="227"/>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c r="AC163" s="227"/>
      <c r="AD163" s="227"/>
      <c r="AE163" s="227"/>
      <c r="AF163" s="227"/>
    </row>
    <row r="164" hidden="1">
      <c r="A164" s="227"/>
      <c r="B164" s="375"/>
      <c r="C164" s="227"/>
      <c r="D164" s="264"/>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c r="AF164" s="227"/>
    </row>
    <row r="165" hidden="1">
      <c r="A165" s="227"/>
      <c r="B165" s="375"/>
      <c r="C165" s="227"/>
      <c r="D165" s="264"/>
      <c r="E165" s="227"/>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row>
    <row r="166" hidden="1">
      <c r="A166" s="227"/>
      <c r="B166" s="375"/>
      <c r="C166" s="227"/>
      <c r="D166" s="264"/>
      <c r="E166" s="227"/>
      <c r="F166" s="227"/>
      <c r="G166" s="227"/>
      <c r="H166" s="227"/>
      <c r="I166" s="227"/>
      <c r="J166" s="227"/>
      <c r="K166" s="227"/>
      <c r="L166" s="227"/>
      <c r="M166" s="227"/>
      <c r="N166" s="227"/>
      <c r="O166" s="227"/>
      <c r="P166" s="227"/>
      <c r="Q166" s="227"/>
      <c r="R166" s="227"/>
      <c r="S166" s="227"/>
      <c r="T166" s="227"/>
      <c r="U166" s="227"/>
      <c r="V166" s="227"/>
      <c r="W166" s="227"/>
      <c r="X166" s="227"/>
      <c r="Y166" s="227"/>
      <c r="Z166" s="227"/>
      <c r="AA166" s="227"/>
      <c r="AB166" s="227"/>
      <c r="AC166" s="227"/>
      <c r="AD166" s="227"/>
      <c r="AE166" s="227"/>
      <c r="AF166" s="227"/>
    </row>
    <row r="167" hidden="1">
      <c r="A167" s="227"/>
      <c r="B167" s="375"/>
      <c r="C167" s="227"/>
      <c r="D167" s="264"/>
      <c r="E167" s="227"/>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row>
    <row r="168" hidden="1">
      <c r="A168" s="227"/>
      <c r="B168" s="375"/>
      <c r="C168" s="227"/>
      <c r="D168" s="264"/>
      <c r="E168" s="227"/>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row>
    <row r="169" hidden="1">
      <c r="A169" s="227"/>
      <c r="B169" s="375"/>
      <c r="C169" s="227"/>
      <c r="D169" s="264"/>
      <c r="E169" s="227"/>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row>
    <row r="170" hidden="1">
      <c r="A170" s="227"/>
      <c r="B170" s="375"/>
      <c r="C170" s="227"/>
      <c r="D170" s="264"/>
      <c r="E170" s="227"/>
      <c r="F170" s="227"/>
      <c r="G170" s="227"/>
      <c r="H170" s="227"/>
      <c r="I170" s="227"/>
      <c r="J170" s="227"/>
      <c r="K170" s="227"/>
      <c r="L170" s="227"/>
      <c r="M170" s="227"/>
      <c r="N170" s="227"/>
      <c r="O170" s="227"/>
      <c r="P170" s="227"/>
      <c r="Q170" s="227"/>
      <c r="R170" s="227"/>
      <c r="S170" s="227"/>
      <c r="T170" s="227"/>
      <c r="U170" s="227"/>
      <c r="V170" s="227"/>
      <c r="W170" s="227"/>
      <c r="X170" s="227"/>
      <c r="Y170" s="227"/>
      <c r="Z170" s="227"/>
      <c r="AA170" s="227"/>
      <c r="AB170" s="227"/>
      <c r="AC170" s="227"/>
      <c r="AD170" s="227"/>
      <c r="AE170" s="227"/>
      <c r="AF170" s="227"/>
    </row>
    <row r="171" hidden="1">
      <c r="A171" s="227"/>
      <c r="B171" s="375"/>
      <c r="C171" s="227"/>
      <c r="D171" s="264"/>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c r="AF171" s="227"/>
    </row>
    <row r="172" hidden="1">
      <c r="A172" s="227"/>
      <c r="B172" s="375"/>
      <c r="C172" s="227"/>
      <c r="D172" s="264"/>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c r="AA172" s="227"/>
      <c r="AB172" s="227"/>
      <c r="AC172" s="227"/>
      <c r="AD172" s="227"/>
      <c r="AE172" s="227"/>
      <c r="AF172" s="227"/>
    </row>
    <row r="173" hidden="1">
      <c r="A173" s="227"/>
      <c r="B173" s="375"/>
      <c r="C173" s="227"/>
      <c r="D173" s="264"/>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c r="AC173" s="227"/>
      <c r="AD173" s="227"/>
      <c r="AE173" s="227"/>
      <c r="AF173" s="227"/>
    </row>
    <row r="174" hidden="1">
      <c r="A174" s="227"/>
      <c r="B174" s="375"/>
      <c r="C174" s="227"/>
      <c r="D174" s="264"/>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c r="AC174" s="227"/>
      <c r="AD174" s="227"/>
      <c r="AE174" s="227"/>
      <c r="AF174" s="227"/>
    </row>
    <row r="175" hidden="1">
      <c r="A175" s="227"/>
      <c r="B175" s="375"/>
      <c r="C175" s="227"/>
      <c r="D175" s="264"/>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c r="AC175" s="227"/>
      <c r="AD175" s="227"/>
      <c r="AE175" s="227"/>
      <c r="AF175" s="227"/>
    </row>
    <row r="176" hidden="1">
      <c r="A176" s="227"/>
      <c r="B176" s="375"/>
      <c r="C176" s="227"/>
      <c r="D176" s="264"/>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c r="AC176" s="227"/>
      <c r="AD176" s="227"/>
      <c r="AE176" s="227"/>
      <c r="AF176" s="227"/>
    </row>
    <row r="177" hidden="1">
      <c r="A177" s="227"/>
      <c r="B177" s="375"/>
      <c r="C177" s="227"/>
      <c r="D177" s="264"/>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c r="AC177" s="227"/>
      <c r="AD177" s="227"/>
      <c r="AE177" s="227"/>
      <c r="AF177" s="227"/>
    </row>
    <row r="178" hidden="1">
      <c r="A178" s="227"/>
      <c r="B178" s="375"/>
      <c r="C178" s="227"/>
      <c r="D178" s="264"/>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c r="AC178" s="227"/>
      <c r="AD178" s="227"/>
      <c r="AE178" s="227"/>
      <c r="AF178" s="227"/>
    </row>
    <row r="179" hidden="1">
      <c r="A179" s="227"/>
      <c r="B179" s="375"/>
      <c r="C179" s="227"/>
      <c r="D179" s="264"/>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c r="AC179" s="227"/>
      <c r="AD179" s="227"/>
      <c r="AE179" s="227"/>
      <c r="AF179" s="227"/>
    </row>
    <row r="180" hidden="1">
      <c r="A180" s="227"/>
      <c r="B180" s="375"/>
      <c r="C180" s="227"/>
      <c r="D180" s="264"/>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row>
    <row r="181" hidden="1">
      <c r="A181" s="227"/>
      <c r="B181" s="375"/>
      <c r="C181" s="227"/>
      <c r="D181" s="264"/>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c r="AA181" s="227"/>
      <c r="AB181" s="227"/>
      <c r="AC181" s="227"/>
      <c r="AD181" s="227"/>
      <c r="AE181" s="227"/>
      <c r="AF181" s="227"/>
    </row>
    <row r="182" hidden="1">
      <c r="A182" s="227"/>
      <c r="B182" s="375"/>
      <c r="C182" s="227"/>
      <c r="D182" s="264"/>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c r="AC182" s="227"/>
      <c r="AD182" s="227"/>
      <c r="AE182" s="227"/>
      <c r="AF182" s="227"/>
    </row>
    <row r="183" hidden="1">
      <c r="A183" s="227"/>
      <c r="B183" s="375"/>
      <c r="C183" s="227"/>
      <c r="D183" s="264"/>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c r="AC183" s="227"/>
      <c r="AD183" s="227"/>
      <c r="AE183" s="227"/>
      <c r="AF183" s="227"/>
    </row>
    <row r="184" hidden="1">
      <c r="A184" s="227"/>
      <c r="B184" s="375"/>
      <c r="C184" s="227"/>
      <c r="D184" s="264"/>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c r="AC184" s="227"/>
      <c r="AD184" s="227"/>
      <c r="AE184" s="227"/>
      <c r="AF184" s="227"/>
    </row>
    <row r="185" hidden="1">
      <c r="A185" s="227"/>
      <c r="B185" s="375"/>
      <c r="C185" s="227"/>
      <c r="D185" s="264"/>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c r="AC185" s="227"/>
      <c r="AD185" s="227"/>
      <c r="AE185" s="227"/>
      <c r="AF185" s="227"/>
    </row>
    <row r="186" hidden="1">
      <c r="A186" s="227"/>
      <c r="B186" s="375"/>
      <c r="C186" s="227"/>
      <c r="D186" s="264"/>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c r="AC186" s="227"/>
      <c r="AD186" s="227"/>
      <c r="AE186" s="227"/>
      <c r="AF186" s="227"/>
    </row>
    <row r="187" hidden="1">
      <c r="A187" s="227"/>
      <c r="B187" s="375"/>
      <c r="C187" s="227"/>
      <c r="D187" s="264"/>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c r="AF187" s="227"/>
    </row>
    <row r="188" hidden="1">
      <c r="A188" s="227"/>
      <c r="B188" s="375"/>
      <c r="C188" s="227"/>
      <c r="D188" s="264"/>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c r="AC188" s="227"/>
      <c r="AD188" s="227"/>
      <c r="AE188" s="227"/>
      <c r="AF188" s="227"/>
    </row>
    <row r="189" hidden="1">
      <c r="A189" s="227"/>
      <c r="B189" s="375"/>
      <c r="C189" s="227"/>
      <c r="D189" s="264"/>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row>
    <row r="190" hidden="1">
      <c r="A190" s="227"/>
      <c r="B190" s="375"/>
      <c r="C190" s="227"/>
      <c r="D190" s="264"/>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c r="AA190" s="227"/>
      <c r="AB190" s="227"/>
      <c r="AC190" s="227"/>
      <c r="AD190" s="227"/>
      <c r="AE190" s="227"/>
      <c r="AF190" s="227"/>
    </row>
    <row r="191" hidden="1">
      <c r="A191" s="227"/>
      <c r="B191" s="375"/>
      <c r="C191" s="227"/>
      <c r="D191" s="264"/>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row>
    <row r="192" hidden="1">
      <c r="A192" s="227"/>
      <c r="B192" s="375"/>
      <c r="C192" s="227"/>
      <c r="D192" s="264"/>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row>
    <row r="193" hidden="1">
      <c r="A193" s="227"/>
      <c r="B193" s="375"/>
      <c r="C193" s="227"/>
      <c r="D193" s="264"/>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row>
    <row r="194" hidden="1">
      <c r="A194" s="227"/>
      <c r="B194" s="375"/>
      <c r="C194" s="227"/>
      <c r="D194" s="264"/>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c r="AC194" s="227"/>
      <c r="AD194" s="227"/>
      <c r="AE194" s="227"/>
      <c r="AF194" s="227"/>
    </row>
    <row r="195" hidden="1">
      <c r="A195" s="227"/>
      <c r="B195" s="375"/>
      <c r="C195" s="227"/>
      <c r="D195" s="264"/>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c r="AF195" s="227"/>
    </row>
    <row r="196" hidden="1">
      <c r="A196" s="227"/>
      <c r="B196" s="375"/>
      <c r="C196" s="227"/>
      <c r="D196" s="264"/>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c r="AA196" s="227"/>
      <c r="AB196" s="227"/>
      <c r="AC196" s="227"/>
      <c r="AD196" s="227"/>
      <c r="AE196" s="227"/>
      <c r="AF196" s="227"/>
    </row>
    <row r="197" hidden="1">
      <c r="A197" s="227"/>
      <c r="B197" s="375"/>
      <c r="C197" s="227"/>
      <c r="D197" s="264"/>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c r="AC197" s="227"/>
      <c r="AD197" s="227"/>
      <c r="AE197" s="227"/>
      <c r="AF197" s="227"/>
    </row>
    <row r="198" hidden="1">
      <c r="A198" s="227"/>
      <c r="B198" s="375"/>
      <c r="C198" s="227"/>
      <c r="D198" s="264"/>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c r="AC198" s="227"/>
      <c r="AD198" s="227"/>
      <c r="AE198" s="227"/>
      <c r="AF198" s="227"/>
    </row>
    <row r="199" hidden="1">
      <c r="A199" s="227"/>
      <c r="B199" s="375"/>
      <c r="C199" s="227"/>
      <c r="D199" s="264"/>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c r="AC199" s="227"/>
      <c r="AD199" s="227"/>
      <c r="AE199" s="227"/>
      <c r="AF199" s="227"/>
    </row>
    <row r="200" hidden="1">
      <c r="A200" s="227"/>
      <c r="B200" s="375"/>
      <c r="C200" s="227"/>
      <c r="D200" s="264"/>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c r="AC200" s="227"/>
      <c r="AD200" s="227"/>
      <c r="AE200" s="227"/>
      <c r="AF200" s="227"/>
    </row>
    <row r="201" hidden="1">
      <c r="A201" s="227"/>
      <c r="B201" s="375"/>
      <c r="C201" s="227"/>
      <c r="D201" s="264"/>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c r="AC201" s="227"/>
      <c r="AD201" s="227"/>
      <c r="AE201" s="227"/>
      <c r="AF201" s="227"/>
    </row>
    <row r="202" hidden="1">
      <c r="A202" s="227"/>
      <c r="B202" s="375"/>
      <c r="C202" s="227"/>
      <c r="D202" s="264"/>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c r="AC202" s="227"/>
      <c r="AD202" s="227"/>
      <c r="AE202" s="227"/>
      <c r="AF202" s="227"/>
    </row>
    <row r="203" hidden="1">
      <c r="A203" s="227"/>
      <c r="B203" s="375"/>
      <c r="C203" s="227"/>
      <c r="D203" s="264"/>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c r="AC203" s="227"/>
      <c r="AD203" s="227"/>
      <c r="AE203" s="227"/>
      <c r="AF203" s="227"/>
    </row>
    <row r="204" hidden="1">
      <c r="A204" s="227"/>
      <c r="B204" s="375"/>
      <c r="C204" s="227"/>
      <c r="D204" s="264"/>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row>
    <row r="205" hidden="1">
      <c r="A205" s="227"/>
      <c r="B205" s="375"/>
      <c r="C205" s="227"/>
      <c r="D205" s="264"/>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c r="AA205" s="227"/>
      <c r="AB205" s="227"/>
      <c r="AC205" s="227"/>
      <c r="AD205" s="227"/>
      <c r="AE205" s="227"/>
      <c r="AF205" s="227"/>
    </row>
    <row r="206" hidden="1">
      <c r="A206" s="227"/>
      <c r="B206" s="375"/>
      <c r="C206" s="227"/>
      <c r="D206" s="264"/>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c r="AC206" s="227"/>
      <c r="AD206" s="227"/>
      <c r="AE206" s="227"/>
      <c r="AF206" s="227"/>
    </row>
    <row r="207" hidden="1">
      <c r="A207" s="227"/>
      <c r="B207" s="375"/>
      <c r="C207" s="227"/>
      <c r="D207" s="264"/>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c r="AC207" s="227"/>
      <c r="AD207" s="227"/>
      <c r="AE207" s="227"/>
      <c r="AF207" s="227"/>
    </row>
    <row r="208" hidden="1">
      <c r="A208" s="227"/>
      <c r="B208" s="375"/>
      <c r="C208" s="227"/>
      <c r="D208" s="264"/>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c r="AC208" s="227"/>
      <c r="AD208" s="227"/>
      <c r="AE208" s="227"/>
      <c r="AF208" s="227"/>
    </row>
    <row r="209" hidden="1">
      <c r="A209" s="227"/>
      <c r="B209" s="375"/>
      <c r="C209" s="227"/>
      <c r="D209" s="264"/>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c r="AC209" s="227"/>
      <c r="AD209" s="227"/>
      <c r="AE209" s="227"/>
      <c r="AF209" s="227"/>
    </row>
    <row r="210" hidden="1">
      <c r="A210" s="227"/>
      <c r="B210" s="375"/>
      <c r="C210" s="227"/>
      <c r="D210" s="264"/>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c r="AC210" s="227"/>
      <c r="AD210" s="227"/>
      <c r="AE210" s="227"/>
      <c r="AF210" s="227"/>
    </row>
    <row r="211" hidden="1">
      <c r="A211" s="227"/>
      <c r="B211" s="375"/>
      <c r="C211" s="227"/>
      <c r="D211" s="264"/>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c r="AF211" s="227"/>
    </row>
    <row r="212" hidden="1">
      <c r="A212" s="227"/>
      <c r="B212" s="375"/>
      <c r="C212" s="227"/>
      <c r="D212" s="264"/>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c r="AC212" s="227"/>
      <c r="AD212" s="227"/>
      <c r="AE212" s="227"/>
      <c r="AF212" s="227"/>
    </row>
    <row r="213" hidden="1">
      <c r="A213" s="227"/>
      <c r="B213" s="375"/>
      <c r="C213" s="227"/>
      <c r="D213" s="264"/>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row>
    <row r="214" hidden="1">
      <c r="A214" s="227"/>
      <c r="B214" s="375"/>
      <c r="C214" s="227"/>
      <c r="D214" s="264"/>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c r="AA214" s="227"/>
      <c r="AB214" s="227"/>
      <c r="AC214" s="227"/>
      <c r="AD214" s="227"/>
      <c r="AE214" s="227"/>
      <c r="AF214" s="227"/>
    </row>
    <row r="215" hidden="1">
      <c r="A215" s="227"/>
      <c r="B215" s="375"/>
      <c r="C215" s="227"/>
      <c r="D215" s="264"/>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row>
    <row r="216" hidden="1">
      <c r="A216" s="227"/>
      <c r="B216" s="375"/>
      <c r="C216" s="227"/>
      <c r="D216" s="264"/>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row>
    <row r="217" hidden="1">
      <c r="A217" s="227"/>
      <c r="B217" s="375"/>
      <c r="C217" s="227"/>
      <c r="D217" s="264"/>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row>
    <row r="218" hidden="1">
      <c r="A218" s="227"/>
      <c r="B218" s="375"/>
      <c r="C218" s="227"/>
      <c r="D218" s="264"/>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c r="AA218" s="227"/>
      <c r="AB218" s="227"/>
      <c r="AC218" s="227"/>
      <c r="AD218" s="227"/>
      <c r="AE218" s="227"/>
      <c r="AF218" s="227"/>
    </row>
    <row r="219" hidden="1">
      <c r="A219" s="227"/>
      <c r="B219" s="375"/>
      <c r="C219" s="227"/>
      <c r="D219" s="264"/>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c r="AF219" s="227"/>
    </row>
    <row r="220" hidden="1">
      <c r="A220" s="227"/>
      <c r="B220" s="375"/>
      <c r="C220" s="227"/>
      <c r="D220" s="264"/>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c r="AA220" s="227"/>
      <c r="AB220" s="227"/>
      <c r="AC220" s="227"/>
      <c r="AD220" s="227"/>
      <c r="AE220" s="227"/>
      <c r="AF220" s="227"/>
    </row>
    <row r="221" hidden="1">
      <c r="A221" s="227"/>
      <c r="B221" s="375"/>
      <c r="C221" s="227"/>
      <c r="D221" s="264"/>
      <c r="E221" s="227"/>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c r="AC221" s="227"/>
      <c r="AD221" s="227"/>
      <c r="AE221" s="227"/>
      <c r="AF221" s="227"/>
    </row>
    <row r="222" hidden="1">
      <c r="A222" s="227"/>
      <c r="B222" s="375"/>
      <c r="C222" s="227"/>
      <c r="D222" s="264"/>
      <c r="E222" s="227"/>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c r="AC222" s="227"/>
      <c r="AD222" s="227"/>
      <c r="AE222" s="227"/>
      <c r="AF222" s="227"/>
    </row>
    <row r="223" hidden="1">
      <c r="A223" s="227"/>
      <c r="B223" s="375"/>
      <c r="C223" s="227"/>
      <c r="D223" s="264"/>
      <c r="E223" s="227"/>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c r="AC223" s="227"/>
      <c r="AD223" s="227"/>
      <c r="AE223" s="227"/>
      <c r="AF223" s="227"/>
    </row>
    <row r="224" hidden="1">
      <c r="A224" s="227"/>
      <c r="B224" s="375"/>
      <c r="C224" s="227"/>
      <c r="D224" s="264"/>
      <c r="E224" s="227"/>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c r="AC224" s="227"/>
      <c r="AD224" s="227"/>
      <c r="AE224" s="227"/>
      <c r="AF224" s="227"/>
    </row>
    <row r="225" hidden="1">
      <c r="A225" s="227"/>
      <c r="B225" s="375"/>
      <c r="C225" s="227"/>
      <c r="D225" s="264"/>
      <c r="E225" s="227"/>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c r="AC225" s="227"/>
      <c r="AD225" s="227"/>
      <c r="AE225" s="227"/>
      <c r="AF225" s="227"/>
    </row>
    <row r="226" hidden="1">
      <c r="A226" s="227"/>
      <c r="B226" s="375"/>
      <c r="C226" s="227"/>
      <c r="D226" s="264"/>
      <c r="E226" s="227"/>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c r="AC226" s="227"/>
      <c r="AD226" s="227"/>
      <c r="AE226" s="227"/>
      <c r="AF226" s="227"/>
    </row>
    <row r="227" hidden="1">
      <c r="A227" s="227"/>
      <c r="B227" s="375"/>
      <c r="C227" s="227"/>
      <c r="D227" s="264"/>
      <c r="E227" s="227"/>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c r="AC227" s="227"/>
      <c r="AD227" s="227"/>
      <c r="AE227" s="227"/>
      <c r="AF227" s="227"/>
    </row>
    <row r="228" hidden="1">
      <c r="A228" s="227"/>
      <c r="B228" s="375"/>
      <c r="C228" s="227"/>
      <c r="D228" s="264"/>
      <c r="E228" s="227"/>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row>
    <row r="229" hidden="1">
      <c r="A229" s="227"/>
      <c r="B229" s="375"/>
      <c r="C229" s="227"/>
      <c r="D229" s="264"/>
      <c r="E229" s="227"/>
      <c r="F229" s="227"/>
      <c r="G229" s="227"/>
      <c r="H229" s="227"/>
      <c r="I229" s="227"/>
      <c r="J229" s="227"/>
      <c r="K229" s="227"/>
      <c r="L229" s="227"/>
      <c r="M229" s="227"/>
      <c r="N229" s="227"/>
      <c r="O229" s="227"/>
      <c r="P229" s="227"/>
      <c r="Q229" s="227"/>
      <c r="R229" s="227"/>
      <c r="S229" s="227"/>
      <c r="T229" s="227"/>
      <c r="U229" s="227"/>
      <c r="V229" s="227"/>
      <c r="W229" s="227"/>
      <c r="X229" s="227"/>
      <c r="Y229" s="227"/>
      <c r="Z229" s="227"/>
      <c r="AA229" s="227"/>
      <c r="AB229" s="227"/>
      <c r="AC229" s="227"/>
      <c r="AD229" s="227"/>
      <c r="AE229" s="227"/>
      <c r="AF229" s="227"/>
    </row>
    <row r="230" hidden="1">
      <c r="A230" s="227"/>
      <c r="B230" s="375"/>
      <c r="C230" s="227"/>
      <c r="D230" s="264"/>
      <c r="E230" s="227"/>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c r="AC230" s="227"/>
      <c r="AD230" s="227"/>
      <c r="AE230" s="227"/>
      <c r="AF230" s="227"/>
    </row>
    <row r="231" hidden="1">
      <c r="A231" s="227"/>
      <c r="B231" s="375"/>
      <c r="C231" s="227"/>
      <c r="D231" s="264"/>
      <c r="E231" s="227"/>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c r="AC231" s="227"/>
      <c r="AD231" s="227"/>
      <c r="AE231" s="227"/>
      <c r="AF231" s="227"/>
    </row>
    <row r="232" hidden="1">
      <c r="A232" s="227"/>
      <c r="B232" s="375"/>
      <c r="C232" s="227"/>
      <c r="D232" s="264"/>
      <c r="E232" s="227"/>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c r="AC232" s="227"/>
      <c r="AD232" s="227"/>
      <c r="AE232" s="227"/>
      <c r="AF232" s="227"/>
    </row>
    <row r="233" hidden="1">
      <c r="A233" s="227"/>
      <c r="B233" s="375"/>
      <c r="C233" s="227"/>
      <c r="D233" s="264"/>
      <c r="E233" s="227"/>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c r="AC233" s="227"/>
      <c r="AD233" s="227"/>
      <c r="AE233" s="227"/>
      <c r="AF233" s="227"/>
    </row>
    <row r="234" hidden="1">
      <c r="A234" s="227"/>
      <c r="B234" s="375"/>
      <c r="C234" s="227"/>
      <c r="D234" s="264"/>
      <c r="E234" s="227"/>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c r="AC234" s="227"/>
      <c r="AD234" s="227"/>
      <c r="AE234" s="227"/>
      <c r="AF234" s="227"/>
    </row>
    <row r="235" hidden="1">
      <c r="A235" s="227"/>
      <c r="B235" s="375"/>
      <c r="C235" s="227"/>
      <c r="D235" s="264"/>
      <c r="E235" s="227"/>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c r="AC235" s="227"/>
      <c r="AD235" s="227"/>
      <c r="AE235" s="227"/>
      <c r="AF235" s="227"/>
    </row>
    <row r="236" hidden="1">
      <c r="A236" s="227"/>
      <c r="B236" s="375"/>
      <c r="C236" s="227"/>
      <c r="D236" s="264"/>
      <c r="E236" s="227"/>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c r="AC236" s="227"/>
      <c r="AD236" s="227"/>
      <c r="AE236" s="227"/>
      <c r="AF236" s="227"/>
    </row>
    <row r="237" hidden="1">
      <c r="A237" s="227"/>
      <c r="B237" s="375"/>
      <c r="C237" s="227"/>
      <c r="D237" s="264"/>
      <c r="E237" s="227"/>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row>
    <row r="238" hidden="1">
      <c r="A238" s="227"/>
      <c r="B238" s="375"/>
      <c r="C238" s="227"/>
      <c r="D238" s="264"/>
      <c r="E238" s="227"/>
      <c r="F238" s="227"/>
      <c r="G238" s="227"/>
      <c r="H238" s="227"/>
      <c r="I238" s="227"/>
      <c r="J238" s="227"/>
      <c r="K238" s="227"/>
      <c r="L238" s="227"/>
      <c r="M238" s="227"/>
      <c r="N238" s="227"/>
      <c r="O238" s="227"/>
      <c r="P238" s="227"/>
      <c r="Q238" s="227"/>
      <c r="R238" s="227"/>
      <c r="S238" s="227"/>
      <c r="T238" s="227"/>
      <c r="U238" s="227"/>
      <c r="V238" s="227"/>
      <c r="W238" s="227"/>
      <c r="X238" s="227"/>
      <c r="Y238" s="227"/>
      <c r="Z238" s="227"/>
      <c r="AA238" s="227"/>
      <c r="AB238" s="227"/>
      <c r="AC238" s="227"/>
      <c r="AD238" s="227"/>
      <c r="AE238" s="227"/>
      <c r="AF238" s="227"/>
    </row>
    <row r="239" hidden="1">
      <c r="A239" s="227"/>
      <c r="B239" s="375"/>
      <c r="C239" s="227"/>
      <c r="D239" s="264"/>
      <c r="E239" s="227"/>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row>
    <row r="240" hidden="1">
      <c r="A240" s="227"/>
      <c r="B240" s="375"/>
      <c r="C240" s="227"/>
      <c r="D240" s="264"/>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row>
    <row r="241" hidden="1">
      <c r="A241" s="227"/>
      <c r="B241" s="375"/>
      <c r="C241" s="227"/>
      <c r="D241" s="264"/>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row>
    <row r="242" hidden="1">
      <c r="A242" s="227"/>
      <c r="B242" s="375"/>
      <c r="C242" s="227"/>
      <c r="D242" s="264"/>
      <c r="E242" s="227"/>
      <c r="F242" s="227"/>
      <c r="G242" s="227"/>
      <c r="H242" s="227"/>
      <c r="I242" s="227"/>
      <c r="J242" s="227"/>
      <c r="K242" s="227"/>
      <c r="L242" s="227"/>
      <c r="M242" s="227"/>
      <c r="N242" s="227"/>
      <c r="O242" s="227"/>
      <c r="P242" s="227"/>
      <c r="Q242" s="227"/>
      <c r="R242" s="227"/>
      <c r="S242" s="227"/>
      <c r="T242" s="227"/>
      <c r="U242" s="227"/>
      <c r="V242" s="227"/>
      <c r="W242" s="227"/>
      <c r="X242" s="227"/>
      <c r="Y242" s="227"/>
      <c r="Z242" s="227"/>
      <c r="AA242" s="227"/>
      <c r="AB242" s="227"/>
      <c r="AC242" s="227"/>
      <c r="AD242" s="227"/>
      <c r="AE242" s="227"/>
      <c r="AF242" s="227"/>
    </row>
    <row r="243" hidden="1">
      <c r="A243" s="227"/>
      <c r="B243" s="375"/>
      <c r="C243" s="227"/>
      <c r="D243" s="264"/>
      <c r="E243" s="227"/>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c r="AF243" s="227"/>
    </row>
    <row r="244" hidden="1">
      <c r="A244" s="227"/>
      <c r="B244" s="375"/>
      <c r="C244" s="227"/>
      <c r="D244" s="264"/>
      <c r="E244" s="227"/>
      <c r="F244" s="227"/>
      <c r="G244" s="227"/>
      <c r="H244" s="227"/>
      <c r="I244" s="227"/>
      <c r="J244" s="227"/>
      <c r="K244" s="227"/>
      <c r="L244" s="227"/>
      <c r="M244" s="227"/>
      <c r="N244" s="227"/>
      <c r="O244" s="227"/>
      <c r="P244" s="227"/>
      <c r="Q244" s="227"/>
      <c r="R244" s="227"/>
      <c r="S244" s="227"/>
      <c r="T244" s="227"/>
      <c r="U244" s="227"/>
      <c r="V244" s="227"/>
      <c r="W244" s="227"/>
      <c r="X244" s="227"/>
      <c r="Y244" s="227"/>
      <c r="Z244" s="227"/>
      <c r="AA244" s="227"/>
      <c r="AB244" s="227"/>
      <c r="AC244" s="227"/>
      <c r="AD244" s="227"/>
      <c r="AE244" s="227"/>
      <c r="AF244" s="227"/>
    </row>
    <row r="245" hidden="1">
      <c r="A245" s="227"/>
      <c r="B245" s="375"/>
      <c r="C245" s="227"/>
      <c r="D245" s="264"/>
      <c r="E245" s="227"/>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c r="AC245" s="227"/>
      <c r="AD245" s="227"/>
      <c r="AE245" s="227"/>
      <c r="AF245" s="227"/>
    </row>
    <row r="246" hidden="1">
      <c r="A246" s="227"/>
      <c r="B246" s="375"/>
      <c r="C246" s="227"/>
      <c r="D246" s="264"/>
      <c r="E246" s="227"/>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c r="AC246" s="227"/>
      <c r="AD246" s="227"/>
      <c r="AE246" s="227"/>
      <c r="AF246" s="227"/>
    </row>
    <row r="247" hidden="1">
      <c r="A247" s="227"/>
      <c r="B247" s="375"/>
      <c r="C247" s="227"/>
      <c r="D247" s="264"/>
      <c r="E247" s="227"/>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c r="AC247" s="227"/>
      <c r="AD247" s="227"/>
      <c r="AE247" s="227"/>
      <c r="AF247" s="227"/>
    </row>
    <row r="248" hidden="1">
      <c r="A248" s="227"/>
      <c r="B248" s="375"/>
      <c r="C248" s="227"/>
      <c r="D248" s="264"/>
      <c r="E248" s="227"/>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c r="AC248" s="227"/>
      <c r="AD248" s="227"/>
      <c r="AE248" s="227"/>
      <c r="AF248" s="227"/>
    </row>
    <row r="249" hidden="1">
      <c r="A249" s="227"/>
      <c r="B249" s="375"/>
      <c r="C249" s="227"/>
      <c r="D249" s="264"/>
      <c r="E249" s="227"/>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c r="AC249" s="227"/>
      <c r="AD249" s="227"/>
      <c r="AE249" s="227"/>
      <c r="AF249" s="227"/>
    </row>
    <row r="250" hidden="1">
      <c r="A250" s="227"/>
      <c r="B250" s="375"/>
      <c r="C250" s="227"/>
      <c r="D250" s="264"/>
      <c r="E250" s="227"/>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c r="AC250" s="227"/>
      <c r="AD250" s="227"/>
      <c r="AE250" s="227"/>
      <c r="AF250" s="227"/>
    </row>
    <row r="251" hidden="1">
      <c r="A251" s="227"/>
      <c r="B251" s="375"/>
      <c r="C251" s="227"/>
      <c r="D251" s="264"/>
      <c r="E251" s="227"/>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c r="AC251" s="227"/>
      <c r="AD251" s="227"/>
      <c r="AE251" s="227"/>
      <c r="AF251" s="227"/>
    </row>
    <row r="252" hidden="1">
      <c r="A252" s="227"/>
      <c r="B252" s="375"/>
      <c r="C252" s="227"/>
      <c r="D252" s="264"/>
      <c r="E252" s="227"/>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row>
    <row r="253" hidden="1">
      <c r="A253" s="227"/>
      <c r="B253" s="375"/>
      <c r="C253" s="227"/>
      <c r="D253" s="264"/>
      <c r="E253" s="227"/>
      <c r="F253" s="227"/>
      <c r="G253" s="227"/>
      <c r="H253" s="227"/>
      <c r="I253" s="227"/>
      <c r="J253" s="227"/>
      <c r="K253" s="227"/>
      <c r="L253" s="227"/>
      <c r="M253" s="227"/>
      <c r="N253" s="227"/>
      <c r="O253" s="227"/>
      <c r="P253" s="227"/>
      <c r="Q253" s="227"/>
      <c r="R253" s="227"/>
      <c r="S253" s="227"/>
      <c r="T253" s="227"/>
      <c r="U253" s="227"/>
      <c r="V253" s="227"/>
      <c r="W253" s="227"/>
      <c r="X253" s="227"/>
      <c r="Y253" s="227"/>
      <c r="Z253" s="227"/>
      <c r="AA253" s="227"/>
      <c r="AB253" s="227"/>
      <c r="AC253" s="227"/>
      <c r="AD253" s="227"/>
      <c r="AE253" s="227"/>
      <c r="AF253" s="227"/>
    </row>
    <row r="254" hidden="1">
      <c r="A254" s="227"/>
      <c r="B254" s="375"/>
      <c r="C254" s="227"/>
      <c r="D254" s="264"/>
      <c r="E254" s="227"/>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c r="AC254" s="227"/>
      <c r="AD254" s="227"/>
      <c r="AE254" s="227"/>
      <c r="AF254" s="227"/>
    </row>
    <row r="255" hidden="1">
      <c r="A255" s="227"/>
      <c r="B255" s="375"/>
      <c r="C255" s="227"/>
      <c r="D255" s="264"/>
      <c r="E255" s="227"/>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c r="AC255" s="227"/>
      <c r="AD255" s="227"/>
      <c r="AE255" s="227"/>
      <c r="AF255" s="227"/>
    </row>
    <row r="256" hidden="1">
      <c r="A256" s="227"/>
      <c r="B256" s="375"/>
      <c r="C256" s="227"/>
      <c r="D256" s="264"/>
      <c r="E256" s="227"/>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c r="AC256" s="227"/>
      <c r="AD256" s="227"/>
      <c r="AE256" s="227"/>
      <c r="AF256" s="227"/>
    </row>
    <row r="257" hidden="1">
      <c r="A257" s="227"/>
      <c r="B257" s="375"/>
      <c r="C257" s="227"/>
      <c r="D257" s="264"/>
      <c r="E257" s="227"/>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c r="AC257" s="227"/>
      <c r="AD257" s="227"/>
      <c r="AE257" s="227"/>
      <c r="AF257" s="227"/>
    </row>
    <row r="258" hidden="1">
      <c r="A258" s="227"/>
      <c r="B258" s="375"/>
      <c r="C258" s="227"/>
      <c r="D258" s="264"/>
      <c r="E258" s="227"/>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c r="AC258" s="227"/>
      <c r="AD258" s="227"/>
      <c r="AE258" s="227"/>
      <c r="AF258" s="227"/>
    </row>
    <row r="259" hidden="1">
      <c r="A259" s="227"/>
      <c r="B259" s="375"/>
      <c r="C259" s="227"/>
      <c r="D259" s="264"/>
      <c r="E259" s="227"/>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c r="AC259" s="227"/>
      <c r="AD259" s="227"/>
      <c r="AE259" s="227"/>
      <c r="AF259" s="227"/>
    </row>
    <row r="260" hidden="1">
      <c r="A260" s="227"/>
      <c r="B260" s="375"/>
      <c r="C260" s="227"/>
      <c r="D260" s="264"/>
      <c r="E260" s="227"/>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c r="AC260" s="227"/>
      <c r="AD260" s="227"/>
      <c r="AE260" s="227"/>
      <c r="AF260" s="227"/>
    </row>
    <row r="261" hidden="1">
      <c r="A261" s="227"/>
      <c r="B261" s="375"/>
      <c r="C261" s="227"/>
      <c r="D261" s="264"/>
      <c r="E261" s="227"/>
      <c r="F261" s="227"/>
      <c r="G261" s="227"/>
      <c r="H261" s="227"/>
      <c r="I261" s="227"/>
      <c r="J261" s="227"/>
      <c r="K261" s="227"/>
      <c r="L261" s="227"/>
      <c r="M261" s="227"/>
      <c r="N261" s="227"/>
      <c r="O261" s="227"/>
      <c r="P261" s="227"/>
      <c r="Q261" s="227"/>
      <c r="R261" s="227"/>
      <c r="S261" s="227"/>
      <c r="T261" s="227"/>
      <c r="U261" s="227"/>
      <c r="V261" s="227"/>
      <c r="W261" s="227"/>
      <c r="X261" s="227"/>
      <c r="Y261" s="227"/>
      <c r="Z261" s="227"/>
      <c r="AA261" s="227"/>
      <c r="AB261" s="227"/>
      <c r="AC261" s="227"/>
      <c r="AD261" s="227"/>
      <c r="AE261" s="227"/>
      <c r="AF261" s="227"/>
    </row>
    <row r="262" hidden="1">
      <c r="A262" s="227"/>
      <c r="B262" s="375"/>
      <c r="C262" s="227"/>
      <c r="D262" s="264"/>
      <c r="E262" s="227"/>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row>
    <row r="263" hidden="1">
      <c r="A263" s="227"/>
      <c r="B263" s="375"/>
      <c r="C263" s="227"/>
      <c r="D263" s="264"/>
      <c r="E263" s="227"/>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row>
    <row r="264" hidden="1">
      <c r="A264" s="227"/>
      <c r="B264" s="375"/>
      <c r="C264" s="227"/>
      <c r="D264" s="264"/>
      <c r="E264" s="227"/>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row>
    <row r="265" hidden="1">
      <c r="A265" s="227"/>
      <c r="B265" s="375"/>
      <c r="C265" s="227"/>
      <c r="D265" s="264"/>
      <c r="E265" s="227"/>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row>
    <row r="266" hidden="1">
      <c r="A266" s="227"/>
      <c r="B266" s="375"/>
      <c r="C266" s="227"/>
      <c r="D266" s="264"/>
      <c r="E266" s="227"/>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row>
    <row r="267" hidden="1">
      <c r="A267" s="227"/>
      <c r="B267" s="375"/>
      <c r="C267" s="227"/>
      <c r="D267" s="264"/>
      <c r="E267" s="227"/>
      <c r="F267" s="227"/>
      <c r="G267" s="227"/>
      <c r="H267" s="227"/>
      <c r="I267" s="227"/>
      <c r="J267" s="227"/>
      <c r="K267" s="227"/>
      <c r="L267" s="227"/>
      <c r="M267" s="227"/>
      <c r="N267" s="227"/>
      <c r="O267" s="227"/>
      <c r="P267" s="227"/>
      <c r="Q267" s="227"/>
      <c r="R267" s="227"/>
      <c r="S267" s="227"/>
      <c r="T267" s="227"/>
      <c r="U267" s="227"/>
      <c r="V267" s="227"/>
      <c r="W267" s="227"/>
      <c r="X267" s="227"/>
      <c r="Y267" s="227"/>
      <c r="Z267" s="227"/>
      <c r="AA267" s="227"/>
      <c r="AB267" s="227"/>
      <c r="AC267" s="227"/>
      <c r="AD267" s="227"/>
      <c r="AE267" s="227"/>
      <c r="AF267" s="227"/>
    </row>
    <row r="268" hidden="1">
      <c r="A268" s="227"/>
      <c r="B268" s="375"/>
      <c r="C268" s="227"/>
      <c r="D268" s="264"/>
      <c r="E268" s="227"/>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row>
    <row r="269" hidden="1">
      <c r="A269" s="227"/>
      <c r="B269" s="375"/>
      <c r="C269" s="227"/>
      <c r="D269" s="264"/>
      <c r="E269" s="227"/>
      <c r="F269" s="227"/>
      <c r="G269" s="227"/>
      <c r="H269" s="227"/>
      <c r="I269" s="227"/>
      <c r="J269" s="227"/>
      <c r="K269" s="227"/>
      <c r="L269" s="227"/>
      <c r="M269" s="227"/>
      <c r="N269" s="227"/>
      <c r="O269" s="227"/>
      <c r="P269" s="227"/>
      <c r="Q269" s="227"/>
      <c r="R269" s="227"/>
      <c r="S269" s="227"/>
      <c r="T269" s="227"/>
      <c r="U269" s="227"/>
      <c r="V269" s="227"/>
      <c r="W269" s="227"/>
      <c r="X269" s="227"/>
      <c r="Y269" s="227"/>
      <c r="Z269" s="227"/>
      <c r="AA269" s="227"/>
      <c r="AB269" s="227"/>
      <c r="AC269" s="227"/>
      <c r="AD269" s="227"/>
      <c r="AE269" s="227"/>
      <c r="AF269" s="227"/>
    </row>
    <row r="270" hidden="1">
      <c r="A270" s="227"/>
      <c r="B270" s="375"/>
      <c r="C270" s="227"/>
      <c r="D270" s="264"/>
      <c r="E270" s="227"/>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row>
    <row r="271" hidden="1">
      <c r="A271" s="227"/>
      <c r="B271" s="375"/>
      <c r="C271" s="227"/>
      <c r="D271" s="264"/>
      <c r="E271" s="227"/>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row>
    <row r="272" hidden="1">
      <c r="A272" s="227"/>
      <c r="B272" s="375"/>
      <c r="C272" s="227"/>
      <c r="D272" s="264"/>
      <c r="E272" s="227"/>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row>
    <row r="273" hidden="1">
      <c r="A273" s="227"/>
      <c r="B273" s="375"/>
      <c r="C273" s="227"/>
      <c r="D273" s="264"/>
      <c r="E273" s="227"/>
      <c r="F273" s="227"/>
      <c r="G273" s="227"/>
      <c r="H273" s="227"/>
      <c r="I273" s="227"/>
      <c r="J273" s="227"/>
      <c r="K273" s="227"/>
      <c r="L273" s="227"/>
      <c r="M273" s="227"/>
      <c r="N273" s="227"/>
      <c r="O273" s="227"/>
      <c r="P273" s="227"/>
      <c r="Q273" s="227"/>
      <c r="R273" s="227"/>
      <c r="S273" s="227"/>
      <c r="T273" s="227"/>
      <c r="U273" s="227"/>
      <c r="V273" s="227"/>
      <c r="W273" s="227"/>
      <c r="X273" s="227"/>
      <c r="Y273" s="227"/>
      <c r="Z273" s="227"/>
      <c r="AA273" s="227"/>
      <c r="AB273" s="227"/>
      <c r="AC273" s="227"/>
      <c r="AD273" s="227"/>
      <c r="AE273" s="227"/>
      <c r="AF273" s="227"/>
    </row>
    <row r="274" hidden="1">
      <c r="A274" s="227"/>
      <c r="B274" s="375"/>
      <c r="C274" s="227"/>
      <c r="D274" s="264"/>
      <c r="E274" s="227"/>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row>
    <row r="275" hidden="1">
      <c r="A275" s="227"/>
      <c r="B275" s="375"/>
      <c r="C275" s="227"/>
      <c r="D275" s="264"/>
      <c r="E275" s="227"/>
      <c r="F275" s="227"/>
      <c r="G275" s="227"/>
      <c r="H275" s="227"/>
      <c r="I275" s="227"/>
      <c r="J275" s="227"/>
      <c r="K275" s="227"/>
      <c r="L275" s="227"/>
      <c r="M275" s="227"/>
      <c r="N275" s="227"/>
      <c r="O275" s="227"/>
      <c r="P275" s="227"/>
      <c r="Q275" s="227"/>
      <c r="R275" s="227"/>
      <c r="S275" s="227"/>
      <c r="T275" s="227"/>
      <c r="U275" s="227"/>
      <c r="V275" s="227"/>
      <c r="W275" s="227"/>
      <c r="X275" s="227"/>
      <c r="Y275" s="227"/>
      <c r="Z275" s="227"/>
      <c r="AA275" s="227"/>
      <c r="AB275" s="227"/>
      <c r="AC275" s="227"/>
      <c r="AD275" s="227"/>
      <c r="AE275" s="227"/>
      <c r="AF275" s="227"/>
    </row>
    <row r="276" hidden="1">
      <c r="A276" s="227"/>
      <c r="B276" s="375"/>
      <c r="C276" s="227"/>
      <c r="D276" s="264"/>
      <c r="E276" s="227"/>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c r="AC276" s="227"/>
      <c r="AD276" s="227"/>
      <c r="AE276" s="227"/>
      <c r="AF276" s="227"/>
    </row>
    <row r="277" hidden="1">
      <c r="A277" s="227"/>
      <c r="B277" s="375"/>
      <c r="C277" s="227"/>
      <c r="D277" s="264"/>
      <c r="E277" s="227"/>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c r="AC277" s="227"/>
      <c r="AD277" s="227"/>
      <c r="AE277" s="227"/>
      <c r="AF277" s="227"/>
    </row>
    <row r="278" hidden="1">
      <c r="A278" s="227"/>
      <c r="B278" s="375"/>
      <c r="C278" s="227"/>
      <c r="D278" s="264"/>
      <c r="E278" s="227"/>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c r="AC278" s="227"/>
      <c r="AD278" s="227"/>
      <c r="AE278" s="227"/>
      <c r="AF278" s="227"/>
    </row>
    <row r="279" hidden="1">
      <c r="A279" s="227"/>
      <c r="B279" s="375"/>
      <c r="C279" s="227"/>
      <c r="D279" s="264"/>
      <c r="E279" s="227"/>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c r="AC279" s="227"/>
      <c r="AD279" s="227"/>
      <c r="AE279" s="227"/>
      <c r="AF279" s="227"/>
    </row>
    <row r="280" hidden="1">
      <c r="A280" s="227"/>
      <c r="B280" s="375"/>
      <c r="C280" s="227"/>
      <c r="D280" s="264"/>
      <c r="E280" s="227"/>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c r="AC280" s="227"/>
      <c r="AD280" s="227"/>
      <c r="AE280" s="227"/>
      <c r="AF280" s="227"/>
    </row>
    <row r="281" hidden="1">
      <c r="A281" s="227"/>
      <c r="B281" s="375"/>
      <c r="C281" s="227"/>
      <c r="D281" s="264"/>
      <c r="E281" s="227"/>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c r="AC281" s="227"/>
      <c r="AD281" s="227"/>
      <c r="AE281" s="227"/>
      <c r="AF281" s="227"/>
    </row>
    <row r="282" hidden="1">
      <c r="A282" s="227"/>
      <c r="B282" s="375"/>
      <c r="C282" s="227"/>
      <c r="D282" s="264"/>
      <c r="E282" s="227"/>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c r="AC282" s="227"/>
      <c r="AD282" s="227"/>
      <c r="AE282" s="227"/>
      <c r="AF282" s="227"/>
    </row>
    <row r="283" hidden="1">
      <c r="A283" s="227"/>
      <c r="B283" s="375"/>
      <c r="C283" s="227"/>
      <c r="D283" s="264"/>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c r="AF283" s="227"/>
    </row>
    <row r="284" hidden="1">
      <c r="A284" s="227"/>
      <c r="B284" s="375"/>
      <c r="C284" s="227"/>
      <c r="D284" s="264"/>
      <c r="E284" s="227"/>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row>
    <row r="285" hidden="1">
      <c r="A285" s="227"/>
      <c r="B285" s="375"/>
      <c r="C285" s="227"/>
      <c r="D285" s="264"/>
      <c r="E285" s="227"/>
      <c r="F285" s="227"/>
      <c r="G285" s="227"/>
      <c r="H285" s="227"/>
      <c r="I285" s="227"/>
      <c r="J285" s="227"/>
      <c r="K285" s="227"/>
      <c r="L285" s="227"/>
      <c r="M285" s="227"/>
      <c r="N285" s="227"/>
      <c r="O285" s="227"/>
      <c r="P285" s="227"/>
      <c r="Q285" s="227"/>
      <c r="R285" s="227"/>
      <c r="S285" s="227"/>
      <c r="T285" s="227"/>
      <c r="U285" s="227"/>
      <c r="V285" s="227"/>
      <c r="W285" s="227"/>
      <c r="X285" s="227"/>
      <c r="Y285" s="227"/>
      <c r="Z285" s="227"/>
      <c r="AA285" s="227"/>
      <c r="AB285" s="227"/>
      <c r="AC285" s="227"/>
      <c r="AD285" s="227"/>
      <c r="AE285" s="227"/>
      <c r="AF285" s="227"/>
    </row>
    <row r="286" hidden="1">
      <c r="A286" s="227"/>
      <c r="B286" s="375"/>
      <c r="C286" s="227"/>
      <c r="D286" s="264"/>
      <c r="E286" s="227"/>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c r="AC286" s="227"/>
      <c r="AD286" s="227"/>
      <c r="AE286" s="227"/>
      <c r="AF286" s="227"/>
    </row>
    <row r="287" hidden="1">
      <c r="A287" s="227"/>
      <c r="B287" s="375"/>
      <c r="C287" s="227"/>
      <c r="D287" s="264"/>
      <c r="E287" s="227"/>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c r="AC287" s="227"/>
      <c r="AD287" s="227"/>
      <c r="AE287" s="227"/>
      <c r="AF287" s="227"/>
    </row>
    <row r="288" hidden="1">
      <c r="A288" s="227"/>
      <c r="B288" s="375"/>
      <c r="C288" s="227"/>
      <c r="D288" s="264"/>
      <c r="E288" s="227"/>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c r="AC288" s="227"/>
      <c r="AD288" s="227"/>
      <c r="AE288" s="227"/>
      <c r="AF288" s="227"/>
    </row>
    <row r="289" hidden="1">
      <c r="A289" s="227"/>
      <c r="B289" s="375"/>
      <c r="C289" s="227"/>
      <c r="D289" s="264"/>
      <c r="E289" s="227"/>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c r="AC289" s="227"/>
      <c r="AD289" s="227"/>
      <c r="AE289" s="227"/>
      <c r="AF289" s="227"/>
    </row>
    <row r="290" hidden="1">
      <c r="A290" s="227"/>
      <c r="B290" s="375"/>
      <c r="C290" s="227"/>
      <c r="D290" s="264"/>
      <c r="E290" s="227"/>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c r="AC290" s="227"/>
      <c r="AD290" s="227"/>
      <c r="AE290" s="227"/>
      <c r="AF290" s="227"/>
    </row>
    <row r="291" hidden="1">
      <c r="A291" s="227"/>
      <c r="B291" s="375"/>
      <c r="C291" s="227"/>
      <c r="D291" s="264"/>
      <c r="E291" s="227"/>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c r="AC291" s="227"/>
      <c r="AD291" s="227"/>
      <c r="AE291" s="227"/>
      <c r="AF291" s="227"/>
    </row>
    <row r="292" hidden="1">
      <c r="A292" s="227"/>
      <c r="B292" s="375"/>
      <c r="C292" s="227"/>
      <c r="D292" s="264"/>
      <c r="E292" s="227"/>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c r="AC292" s="227"/>
      <c r="AD292" s="227"/>
      <c r="AE292" s="227"/>
      <c r="AF292" s="227"/>
    </row>
    <row r="293" hidden="1">
      <c r="A293" s="227"/>
      <c r="B293" s="375"/>
      <c r="C293" s="227"/>
      <c r="D293" s="264"/>
      <c r="E293" s="227"/>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c r="AC293" s="227"/>
      <c r="AD293" s="227"/>
      <c r="AE293" s="227"/>
      <c r="AF293" s="227"/>
    </row>
    <row r="294" hidden="1">
      <c r="A294" s="227"/>
      <c r="B294" s="375"/>
      <c r="C294" s="227"/>
      <c r="D294" s="264"/>
      <c r="E294" s="227"/>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row>
    <row r="295" hidden="1">
      <c r="A295" s="227"/>
      <c r="B295" s="375"/>
      <c r="C295" s="227"/>
      <c r="D295" s="264"/>
      <c r="E295" s="227"/>
      <c r="F295" s="227"/>
      <c r="G295" s="227"/>
      <c r="H295" s="227"/>
      <c r="I295" s="227"/>
      <c r="J295" s="227"/>
      <c r="K295" s="227"/>
      <c r="L295" s="227"/>
      <c r="M295" s="227"/>
      <c r="N295" s="227"/>
      <c r="O295" s="227"/>
      <c r="P295" s="227"/>
      <c r="Q295" s="227"/>
      <c r="R295" s="227"/>
      <c r="S295" s="227"/>
      <c r="T295" s="227"/>
      <c r="U295" s="227"/>
      <c r="V295" s="227"/>
      <c r="W295" s="227"/>
      <c r="X295" s="227"/>
      <c r="Y295" s="227"/>
      <c r="Z295" s="227"/>
      <c r="AA295" s="227"/>
      <c r="AB295" s="227"/>
      <c r="AC295" s="227"/>
      <c r="AD295" s="227"/>
      <c r="AE295" s="227"/>
      <c r="AF295" s="227"/>
    </row>
    <row r="296" hidden="1">
      <c r="A296" s="227"/>
      <c r="B296" s="375"/>
      <c r="C296" s="227"/>
      <c r="D296" s="264"/>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row>
    <row r="297" hidden="1">
      <c r="A297" s="227"/>
      <c r="B297" s="375"/>
      <c r="C297" s="227"/>
      <c r="D297" s="264"/>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row>
    <row r="298" hidden="1">
      <c r="A298" s="227"/>
      <c r="B298" s="375"/>
      <c r="C298" s="227"/>
      <c r="D298" s="264"/>
      <c r="E298" s="227"/>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row>
    <row r="299" hidden="1">
      <c r="A299" s="227"/>
      <c r="B299" s="375"/>
      <c r="C299" s="227"/>
      <c r="D299" s="264"/>
      <c r="E299" s="227"/>
      <c r="F299" s="227"/>
      <c r="G299" s="227"/>
      <c r="H299" s="227"/>
      <c r="I299" s="227"/>
      <c r="J299" s="227"/>
      <c r="K299" s="227"/>
      <c r="L299" s="227"/>
      <c r="M299" s="227"/>
      <c r="N299" s="227"/>
      <c r="O299" s="227"/>
      <c r="P299" s="227"/>
      <c r="Q299" s="227"/>
      <c r="R299" s="227"/>
      <c r="S299" s="227"/>
      <c r="T299" s="227"/>
      <c r="U299" s="227"/>
      <c r="V299" s="227"/>
      <c r="W299" s="227"/>
      <c r="X299" s="227"/>
      <c r="Y299" s="227"/>
      <c r="Z299" s="227"/>
      <c r="AA299" s="227"/>
      <c r="AB299" s="227"/>
      <c r="AC299" s="227"/>
      <c r="AD299" s="227"/>
      <c r="AE299" s="227"/>
      <c r="AF299" s="227"/>
    </row>
    <row r="300" hidden="1">
      <c r="A300" s="227"/>
      <c r="B300" s="375"/>
      <c r="C300" s="227"/>
      <c r="D300" s="264"/>
      <c r="E300" s="227"/>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row>
    <row r="301" hidden="1">
      <c r="A301" s="227"/>
      <c r="B301" s="375"/>
      <c r="C301" s="227"/>
      <c r="D301" s="264"/>
      <c r="E301" s="227"/>
      <c r="F301" s="227"/>
      <c r="G301" s="227"/>
      <c r="H301" s="227"/>
      <c r="I301" s="227"/>
      <c r="J301" s="227"/>
      <c r="K301" s="227"/>
      <c r="L301" s="227"/>
      <c r="M301" s="227"/>
      <c r="N301" s="227"/>
      <c r="O301" s="227"/>
      <c r="P301" s="227"/>
      <c r="Q301" s="227"/>
      <c r="R301" s="227"/>
      <c r="S301" s="227"/>
      <c r="T301" s="227"/>
      <c r="U301" s="227"/>
      <c r="V301" s="227"/>
      <c r="W301" s="227"/>
      <c r="X301" s="227"/>
      <c r="Y301" s="227"/>
      <c r="Z301" s="227"/>
      <c r="AA301" s="227"/>
      <c r="AB301" s="227"/>
      <c r="AC301" s="227"/>
      <c r="AD301" s="227"/>
      <c r="AE301" s="227"/>
      <c r="AF301" s="227"/>
    </row>
    <row r="302" hidden="1">
      <c r="A302" s="227"/>
      <c r="B302" s="375"/>
      <c r="C302" s="227"/>
      <c r="D302" s="264"/>
      <c r="E302" s="227"/>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c r="AC302" s="227"/>
      <c r="AD302" s="227"/>
      <c r="AE302" s="227"/>
      <c r="AF302" s="227"/>
    </row>
    <row r="303" hidden="1">
      <c r="A303" s="227"/>
      <c r="B303" s="375"/>
      <c r="C303" s="227"/>
      <c r="D303" s="264"/>
      <c r="E303" s="227"/>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c r="AC303" s="227"/>
      <c r="AD303" s="227"/>
      <c r="AE303" s="227"/>
      <c r="AF303" s="227"/>
    </row>
    <row r="304" hidden="1">
      <c r="A304" s="227"/>
      <c r="B304" s="375"/>
      <c r="C304" s="227"/>
      <c r="D304" s="264"/>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c r="AF304" s="227"/>
    </row>
    <row r="305" hidden="1">
      <c r="A305" s="227"/>
      <c r="B305" s="375"/>
      <c r="C305" s="227"/>
      <c r="D305" s="264"/>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c r="AF305" s="227"/>
    </row>
    <row r="306" hidden="1">
      <c r="A306" s="227"/>
      <c r="B306" s="375"/>
      <c r="C306" s="227"/>
      <c r="D306" s="264"/>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c r="AF306" s="227"/>
    </row>
    <row r="307" hidden="1">
      <c r="A307" s="227"/>
      <c r="B307" s="375"/>
      <c r="C307" s="227"/>
      <c r="D307" s="264"/>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c r="AF307" s="227"/>
    </row>
    <row r="308" hidden="1">
      <c r="A308" s="227"/>
      <c r="B308" s="375"/>
      <c r="C308" s="227"/>
      <c r="D308" s="264"/>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c r="AF308" s="227"/>
    </row>
    <row r="309" hidden="1">
      <c r="A309" s="227"/>
      <c r="B309" s="375"/>
      <c r="C309" s="227"/>
      <c r="D309" s="264"/>
      <c r="E309" s="227"/>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c r="AC309" s="227"/>
      <c r="AD309" s="227"/>
      <c r="AE309" s="227"/>
      <c r="AF309" s="227"/>
    </row>
    <row r="310" hidden="1">
      <c r="A310" s="227"/>
      <c r="B310" s="375"/>
      <c r="C310" s="227"/>
      <c r="D310" s="264"/>
      <c r="E310" s="227"/>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row>
    <row r="311" hidden="1">
      <c r="A311" s="227"/>
      <c r="B311" s="375"/>
      <c r="C311" s="227"/>
      <c r="D311" s="264"/>
      <c r="E311" s="227"/>
      <c r="F311" s="227"/>
      <c r="G311" s="227"/>
      <c r="H311" s="227"/>
      <c r="I311" s="227"/>
      <c r="J311" s="227"/>
      <c r="K311" s="227"/>
      <c r="L311" s="227"/>
      <c r="M311" s="227"/>
      <c r="N311" s="227"/>
      <c r="O311" s="227"/>
      <c r="P311" s="227"/>
      <c r="Q311" s="227"/>
      <c r="R311" s="227"/>
      <c r="S311" s="227"/>
      <c r="T311" s="227"/>
      <c r="U311" s="227"/>
      <c r="V311" s="227"/>
      <c r="W311" s="227"/>
      <c r="X311" s="227"/>
      <c r="Y311" s="227"/>
      <c r="Z311" s="227"/>
      <c r="AA311" s="227"/>
      <c r="AB311" s="227"/>
      <c r="AC311" s="227"/>
      <c r="AD311" s="227"/>
      <c r="AE311" s="227"/>
      <c r="AF311" s="227"/>
    </row>
    <row r="312" hidden="1">
      <c r="A312" s="227"/>
      <c r="B312" s="375"/>
      <c r="C312" s="227"/>
      <c r="D312" s="264"/>
      <c r="E312" s="227"/>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c r="AC312" s="227"/>
      <c r="AD312" s="227"/>
      <c r="AE312" s="227"/>
      <c r="AF312" s="227"/>
    </row>
    <row r="313" hidden="1">
      <c r="A313" s="227"/>
      <c r="B313" s="375"/>
      <c r="C313" s="227"/>
      <c r="D313" s="264"/>
      <c r="E313" s="227"/>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c r="AC313" s="227"/>
      <c r="AD313" s="227"/>
      <c r="AE313" s="227"/>
      <c r="AF313" s="227"/>
    </row>
    <row r="314" hidden="1">
      <c r="A314" s="227"/>
      <c r="B314" s="375"/>
      <c r="C314" s="227"/>
      <c r="D314" s="264"/>
      <c r="E314" s="227"/>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c r="AC314" s="227"/>
      <c r="AD314" s="227"/>
      <c r="AE314" s="227"/>
      <c r="AF314" s="227"/>
    </row>
    <row r="315" hidden="1">
      <c r="A315" s="227"/>
      <c r="B315" s="375"/>
      <c r="C315" s="227"/>
      <c r="D315" s="264"/>
      <c r="E315" s="227"/>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c r="AC315" s="227"/>
      <c r="AD315" s="227"/>
      <c r="AE315" s="227"/>
      <c r="AF315" s="227"/>
    </row>
    <row r="316" hidden="1">
      <c r="A316" s="227"/>
      <c r="B316" s="375"/>
      <c r="C316" s="227"/>
      <c r="D316" s="264"/>
      <c r="E316" s="227"/>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c r="AC316" s="227"/>
      <c r="AD316" s="227"/>
      <c r="AE316" s="227"/>
      <c r="AF316" s="227"/>
    </row>
    <row r="317" hidden="1">
      <c r="A317" s="227"/>
      <c r="B317" s="375"/>
      <c r="C317" s="227"/>
      <c r="D317" s="264"/>
      <c r="E317" s="227"/>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c r="AC317" s="227"/>
      <c r="AD317" s="227"/>
      <c r="AE317" s="227"/>
      <c r="AF317" s="227"/>
    </row>
    <row r="318" hidden="1">
      <c r="A318" s="227"/>
      <c r="B318" s="375"/>
      <c r="C318" s="227"/>
      <c r="D318" s="264"/>
      <c r="E318" s="227"/>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c r="AC318" s="227"/>
      <c r="AD318" s="227"/>
      <c r="AE318" s="227"/>
      <c r="AF318" s="227"/>
    </row>
    <row r="319" hidden="1">
      <c r="A319" s="227"/>
      <c r="B319" s="375"/>
      <c r="C319" s="227"/>
      <c r="D319" s="264"/>
      <c r="E319" s="227"/>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c r="AC319" s="227"/>
      <c r="AD319" s="227"/>
      <c r="AE319" s="227"/>
      <c r="AF319" s="227"/>
    </row>
    <row r="320" hidden="1">
      <c r="A320" s="227"/>
      <c r="B320" s="375"/>
      <c r="C320" s="227"/>
      <c r="D320" s="264"/>
      <c r="E320" s="227"/>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row>
    <row r="321" hidden="1">
      <c r="A321" s="227"/>
      <c r="B321" s="375"/>
      <c r="C321" s="227"/>
      <c r="D321" s="264"/>
      <c r="E321" s="227"/>
      <c r="F321" s="227"/>
      <c r="G321" s="227"/>
      <c r="H321" s="227"/>
      <c r="I321" s="227"/>
      <c r="J321" s="227"/>
      <c r="K321" s="227"/>
      <c r="L321" s="227"/>
      <c r="M321" s="227"/>
      <c r="N321" s="227"/>
      <c r="O321" s="227"/>
      <c r="P321" s="227"/>
      <c r="Q321" s="227"/>
      <c r="R321" s="227"/>
      <c r="S321" s="227"/>
      <c r="T321" s="227"/>
      <c r="U321" s="227"/>
      <c r="V321" s="227"/>
      <c r="W321" s="227"/>
      <c r="X321" s="227"/>
      <c r="Y321" s="227"/>
      <c r="Z321" s="227"/>
      <c r="AA321" s="227"/>
      <c r="AB321" s="227"/>
      <c r="AC321" s="227"/>
      <c r="AD321" s="227"/>
      <c r="AE321" s="227"/>
      <c r="AF321" s="227"/>
    </row>
    <row r="322" hidden="1">
      <c r="A322" s="227"/>
      <c r="B322" s="375"/>
      <c r="C322" s="227"/>
      <c r="D322" s="264"/>
      <c r="E322" s="227"/>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row>
    <row r="323" hidden="1">
      <c r="A323" s="227"/>
      <c r="B323" s="375"/>
      <c r="C323" s="227"/>
      <c r="D323" s="264"/>
      <c r="E323" s="227"/>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row>
    <row r="324" hidden="1">
      <c r="A324" s="227"/>
      <c r="B324" s="375"/>
      <c r="C324" s="227"/>
      <c r="D324" s="264"/>
      <c r="E324" s="227"/>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row>
    <row r="325" hidden="1">
      <c r="A325" s="227"/>
      <c r="B325" s="375"/>
      <c r="C325" s="227"/>
      <c r="D325" s="264"/>
      <c r="E325" s="227"/>
      <c r="F325" s="227"/>
      <c r="G325" s="227"/>
      <c r="H325" s="227"/>
      <c r="I325" s="227"/>
      <c r="J325" s="227"/>
      <c r="K325" s="227"/>
      <c r="L325" s="227"/>
      <c r="M325" s="227"/>
      <c r="N325" s="227"/>
      <c r="O325" s="227"/>
      <c r="P325" s="227"/>
      <c r="Q325" s="227"/>
      <c r="R325" s="227"/>
      <c r="S325" s="227"/>
      <c r="T325" s="227"/>
      <c r="U325" s="227"/>
      <c r="V325" s="227"/>
      <c r="W325" s="227"/>
      <c r="X325" s="227"/>
      <c r="Y325" s="227"/>
      <c r="Z325" s="227"/>
      <c r="AA325" s="227"/>
      <c r="AB325" s="227"/>
      <c r="AC325" s="227"/>
      <c r="AD325" s="227"/>
      <c r="AE325" s="227"/>
      <c r="AF325" s="227"/>
    </row>
    <row r="326" hidden="1">
      <c r="A326" s="227"/>
      <c r="B326" s="375"/>
      <c r="C326" s="227"/>
      <c r="D326" s="264"/>
      <c r="E326" s="227"/>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row>
    <row r="327" hidden="1">
      <c r="A327" s="227"/>
      <c r="B327" s="375"/>
      <c r="C327" s="227"/>
      <c r="D327" s="264"/>
      <c r="E327" s="227"/>
      <c r="F327" s="227"/>
      <c r="G327" s="227"/>
      <c r="H327" s="227"/>
      <c r="I327" s="227"/>
      <c r="J327" s="227"/>
      <c r="K327" s="227"/>
      <c r="L327" s="227"/>
      <c r="M327" s="227"/>
      <c r="N327" s="227"/>
      <c r="O327" s="227"/>
      <c r="P327" s="227"/>
      <c r="Q327" s="227"/>
      <c r="R327" s="227"/>
      <c r="S327" s="227"/>
      <c r="T327" s="227"/>
      <c r="U327" s="227"/>
      <c r="V327" s="227"/>
      <c r="W327" s="227"/>
      <c r="X327" s="227"/>
      <c r="Y327" s="227"/>
      <c r="Z327" s="227"/>
      <c r="AA327" s="227"/>
      <c r="AB327" s="227"/>
      <c r="AC327" s="227"/>
      <c r="AD327" s="227"/>
      <c r="AE327" s="227"/>
      <c r="AF327" s="227"/>
    </row>
    <row r="328" hidden="1">
      <c r="A328" s="227"/>
      <c r="B328" s="375"/>
      <c r="C328" s="227"/>
      <c r="D328" s="264"/>
      <c r="E328" s="227"/>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c r="AC328" s="227"/>
      <c r="AD328" s="227"/>
      <c r="AE328" s="227"/>
      <c r="AF328" s="227"/>
    </row>
    <row r="329" hidden="1">
      <c r="A329" s="227"/>
      <c r="B329" s="375"/>
      <c r="C329" s="227"/>
      <c r="D329" s="264"/>
      <c r="E329" s="227"/>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c r="AC329" s="227"/>
      <c r="AD329" s="227"/>
      <c r="AE329" s="227"/>
      <c r="AF329" s="227"/>
    </row>
    <row r="330" hidden="1">
      <c r="A330" s="227"/>
      <c r="B330" s="375"/>
      <c r="C330" s="227"/>
      <c r="D330" s="264"/>
      <c r="E330" s="227"/>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c r="AC330" s="227"/>
      <c r="AD330" s="227"/>
      <c r="AE330" s="227"/>
      <c r="AF330" s="227"/>
    </row>
    <row r="331" hidden="1">
      <c r="A331" s="227"/>
      <c r="B331" s="375"/>
      <c r="C331" s="227"/>
      <c r="D331" s="264"/>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c r="AF331" s="227"/>
    </row>
    <row r="332" hidden="1">
      <c r="A332" s="227"/>
      <c r="B332" s="375"/>
      <c r="C332" s="227"/>
      <c r="D332" s="264"/>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c r="AF332" s="227"/>
    </row>
    <row r="333" hidden="1">
      <c r="A333" s="227"/>
      <c r="B333" s="375"/>
      <c r="C333" s="227"/>
      <c r="D333" s="264"/>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row>
    <row r="334" hidden="1">
      <c r="A334" s="227"/>
      <c r="B334" s="375"/>
      <c r="C334" s="227"/>
      <c r="D334" s="264"/>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row>
    <row r="335" hidden="1">
      <c r="A335" s="227"/>
      <c r="B335" s="375"/>
      <c r="C335" s="227"/>
      <c r="D335" s="264"/>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row>
    <row r="336" hidden="1">
      <c r="A336" s="227"/>
      <c r="B336" s="375"/>
      <c r="C336" s="227"/>
      <c r="D336" s="264"/>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row>
    <row r="337" hidden="1">
      <c r="A337" s="227"/>
      <c r="B337" s="375"/>
      <c r="C337" s="227"/>
      <c r="D337" s="264"/>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c r="AC337" s="227"/>
      <c r="AD337" s="227"/>
      <c r="AE337" s="227"/>
      <c r="AF337" s="227"/>
    </row>
    <row r="338" hidden="1">
      <c r="A338" s="227"/>
      <c r="B338" s="375"/>
      <c r="C338" s="227"/>
      <c r="D338" s="264"/>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row>
    <row r="339" hidden="1">
      <c r="A339" s="227"/>
      <c r="B339" s="375"/>
      <c r="C339" s="227"/>
      <c r="D339" s="264"/>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row>
    <row r="340" hidden="1">
      <c r="A340" s="227"/>
      <c r="B340" s="375"/>
      <c r="C340" s="227"/>
      <c r="D340" s="264"/>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row>
    <row r="341" hidden="1">
      <c r="A341" s="227"/>
      <c r="B341" s="375"/>
      <c r="C341" s="227"/>
      <c r="D341" s="264"/>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row>
    <row r="342" hidden="1">
      <c r="A342" s="227"/>
      <c r="B342" s="375"/>
      <c r="C342" s="227"/>
      <c r="D342" s="264"/>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row>
    <row r="343" hidden="1">
      <c r="A343" s="227"/>
      <c r="B343" s="375"/>
      <c r="C343" s="227"/>
      <c r="D343" s="264"/>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row>
    <row r="344" hidden="1">
      <c r="A344" s="227"/>
      <c r="B344" s="375"/>
      <c r="C344" s="227"/>
      <c r="D344" s="264"/>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row>
    <row r="345" hidden="1">
      <c r="A345" s="227"/>
      <c r="B345" s="375"/>
      <c r="C345" s="227"/>
      <c r="D345" s="264"/>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row>
    <row r="346" hidden="1">
      <c r="A346" s="227"/>
      <c r="B346" s="375"/>
      <c r="C346" s="227"/>
      <c r="D346" s="264"/>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row>
    <row r="347" hidden="1">
      <c r="A347" s="227"/>
      <c r="B347" s="375"/>
      <c r="C347" s="227"/>
      <c r="D347" s="264"/>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c r="AC347" s="227"/>
      <c r="AD347" s="227"/>
      <c r="AE347" s="227"/>
      <c r="AF347" s="227"/>
    </row>
    <row r="348" hidden="1">
      <c r="A348" s="227"/>
      <c r="B348" s="375"/>
      <c r="C348" s="227"/>
      <c r="D348" s="264"/>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row>
    <row r="349" hidden="1">
      <c r="A349" s="227"/>
      <c r="B349" s="375"/>
      <c r="C349" s="227"/>
      <c r="D349" s="264"/>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row>
    <row r="350" hidden="1">
      <c r="A350" s="227"/>
      <c r="B350" s="375"/>
      <c r="C350" s="227"/>
      <c r="D350" s="264"/>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row>
    <row r="351" hidden="1">
      <c r="A351" s="227"/>
      <c r="B351" s="375"/>
      <c r="C351" s="227"/>
      <c r="D351" s="264"/>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c r="AC351" s="227"/>
      <c r="AD351" s="227"/>
      <c r="AE351" s="227"/>
      <c r="AF351" s="227"/>
    </row>
    <row r="352" hidden="1">
      <c r="A352" s="227"/>
      <c r="B352" s="375"/>
      <c r="C352" s="227"/>
      <c r="D352" s="264"/>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row>
    <row r="353" hidden="1">
      <c r="A353" s="227"/>
      <c r="B353" s="375"/>
      <c r="C353" s="227"/>
      <c r="D353" s="264"/>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c r="AC353" s="227"/>
      <c r="AD353" s="227"/>
      <c r="AE353" s="227"/>
      <c r="AF353" s="227"/>
    </row>
    <row r="354" hidden="1">
      <c r="A354" s="227"/>
      <c r="B354" s="375"/>
      <c r="C354" s="227"/>
      <c r="D354" s="264"/>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row>
    <row r="355" hidden="1">
      <c r="A355" s="227"/>
      <c r="B355" s="375"/>
      <c r="C355" s="227"/>
      <c r="D355" s="264"/>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row>
    <row r="356" hidden="1">
      <c r="A356" s="227"/>
      <c r="B356" s="375"/>
      <c r="C356" s="227"/>
      <c r="D356" s="264"/>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row>
    <row r="357" hidden="1">
      <c r="A357" s="227"/>
      <c r="B357" s="375"/>
      <c r="C357" s="227"/>
      <c r="D357" s="264"/>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row>
    <row r="358" hidden="1">
      <c r="A358" s="227"/>
      <c r="B358" s="375"/>
      <c r="C358" s="227"/>
      <c r="D358" s="264"/>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row>
    <row r="359" hidden="1">
      <c r="A359" s="227"/>
      <c r="B359" s="375"/>
      <c r="C359" s="227"/>
      <c r="D359" s="264"/>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row>
    <row r="360" hidden="1">
      <c r="A360" s="227"/>
      <c r="B360" s="375"/>
      <c r="C360" s="227"/>
      <c r="D360" s="264"/>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row>
    <row r="361" hidden="1">
      <c r="A361" s="227"/>
      <c r="B361" s="375"/>
      <c r="C361" s="227"/>
      <c r="D361" s="264"/>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row>
    <row r="362" hidden="1">
      <c r="A362" s="227"/>
      <c r="B362" s="375"/>
      <c r="C362" s="227"/>
      <c r="D362" s="264"/>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row>
    <row r="363" hidden="1">
      <c r="A363" s="227"/>
      <c r="B363" s="375"/>
      <c r="C363" s="227"/>
      <c r="D363" s="264"/>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c r="AC363" s="227"/>
      <c r="AD363" s="227"/>
      <c r="AE363" s="227"/>
      <c r="AF363" s="227"/>
    </row>
    <row r="364" hidden="1">
      <c r="A364" s="227"/>
      <c r="B364" s="375"/>
      <c r="C364" s="227"/>
      <c r="D364" s="264"/>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row>
    <row r="365" hidden="1">
      <c r="A365" s="227"/>
      <c r="B365" s="375"/>
      <c r="C365" s="227"/>
      <c r="D365" s="264"/>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row>
    <row r="366" hidden="1">
      <c r="A366" s="227"/>
      <c r="B366" s="375"/>
      <c r="C366" s="227"/>
      <c r="D366" s="264"/>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row>
    <row r="367" hidden="1">
      <c r="A367" s="227"/>
      <c r="B367" s="375"/>
      <c r="C367" s="227"/>
      <c r="D367" s="264"/>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row>
    <row r="368" hidden="1">
      <c r="A368" s="227"/>
      <c r="B368" s="375"/>
      <c r="C368" s="227"/>
      <c r="D368" s="264"/>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row>
    <row r="369" hidden="1">
      <c r="A369" s="227"/>
      <c r="B369" s="375"/>
      <c r="C369" s="227"/>
      <c r="D369" s="264"/>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row>
    <row r="370" hidden="1">
      <c r="A370" s="227"/>
      <c r="B370" s="375"/>
      <c r="C370" s="227"/>
      <c r="D370" s="264"/>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row>
    <row r="371" hidden="1">
      <c r="A371" s="227"/>
      <c r="B371" s="375"/>
      <c r="C371" s="227"/>
      <c r="D371" s="264"/>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row>
    <row r="372" hidden="1">
      <c r="A372" s="227"/>
      <c r="B372" s="375"/>
      <c r="C372" s="227"/>
      <c r="D372" s="264"/>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row>
    <row r="373" hidden="1">
      <c r="A373" s="227"/>
      <c r="B373" s="375"/>
      <c r="C373" s="227"/>
      <c r="D373" s="264"/>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c r="AC373" s="227"/>
      <c r="AD373" s="227"/>
      <c r="AE373" s="227"/>
      <c r="AF373" s="227"/>
    </row>
    <row r="374" hidden="1">
      <c r="A374" s="227"/>
      <c r="B374" s="375"/>
      <c r="C374" s="227"/>
      <c r="D374" s="264"/>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row>
    <row r="375" hidden="1">
      <c r="A375" s="227"/>
      <c r="B375" s="375"/>
      <c r="C375" s="227"/>
      <c r="D375" s="264"/>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row>
    <row r="376" hidden="1">
      <c r="A376" s="227"/>
      <c r="B376" s="375"/>
      <c r="C376" s="227"/>
      <c r="D376" s="264"/>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row>
    <row r="377" hidden="1">
      <c r="A377" s="227"/>
      <c r="B377" s="375"/>
      <c r="C377" s="227"/>
      <c r="D377" s="264"/>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c r="AC377" s="227"/>
      <c r="AD377" s="227"/>
      <c r="AE377" s="227"/>
      <c r="AF377" s="227"/>
    </row>
    <row r="378" hidden="1">
      <c r="A378" s="227"/>
      <c r="B378" s="375"/>
      <c r="C378" s="227"/>
      <c r="D378" s="264"/>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row>
    <row r="379" hidden="1">
      <c r="A379" s="227"/>
      <c r="B379" s="375"/>
      <c r="C379" s="227"/>
      <c r="D379" s="264"/>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c r="AC379" s="227"/>
      <c r="AD379" s="227"/>
      <c r="AE379" s="227"/>
      <c r="AF379" s="227"/>
    </row>
    <row r="380" hidden="1">
      <c r="A380" s="227"/>
      <c r="B380" s="375"/>
      <c r="C380" s="227"/>
      <c r="D380" s="264"/>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row>
    <row r="381" hidden="1">
      <c r="A381" s="227"/>
      <c r="B381" s="375"/>
      <c r="C381" s="227"/>
      <c r="D381" s="264"/>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row>
    <row r="382" hidden="1">
      <c r="A382" s="227"/>
      <c r="B382" s="375"/>
      <c r="C382" s="227"/>
      <c r="D382" s="264"/>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row>
    <row r="383" hidden="1">
      <c r="A383" s="227"/>
      <c r="B383" s="375"/>
      <c r="C383" s="227"/>
      <c r="D383" s="264"/>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row>
    <row r="384" hidden="1">
      <c r="A384" s="227"/>
      <c r="B384" s="375"/>
      <c r="C384" s="227"/>
      <c r="D384" s="264"/>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row>
    <row r="385" hidden="1">
      <c r="A385" s="227"/>
      <c r="B385" s="375"/>
      <c r="C385" s="227"/>
      <c r="D385" s="264"/>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row>
    <row r="386" hidden="1">
      <c r="A386" s="227"/>
      <c r="B386" s="375"/>
      <c r="C386" s="227"/>
      <c r="D386" s="264"/>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row>
    <row r="387" hidden="1">
      <c r="A387" s="227"/>
      <c r="B387" s="375"/>
      <c r="C387" s="227"/>
      <c r="D387" s="264"/>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row>
    <row r="388" hidden="1">
      <c r="A388" s="227"/>
      <c r="B388" s="375"/>
      <c r="C388" s="227"/>
      <c r="D388" s="264"/>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row>
    <row r="389" hidden="1">
      <c r="A389" s="227"/>
      <c r="B389" s="375"/>
      <c r="C389" s="227"/>
      <c r="D389" s="264"/>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c r="AC389" s="227"/>
      <c r="AD389" s="227"/>
      <c r="AE389" s="227"/>
      <c r="AF389" s="227"/>
    </row>
    <row r="390" hidden="1">
      <c r="A390" s="227"/>
      <c r="B390" s="375"/>
      <c r="C390" s="227"/>
      <c r="D390" s="264"/>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row>
    <row r="391" hidden="1">
      <c r="A391" s="227"/>
      <c r="B391" s="375"/>
      <c r="C391" s="227"/>
      <c r="D391" s="264"/>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row>
    <row r="392" hidden="1">
      <c r="A392" s="227"/>
      <c r="B392" s="375"/>
      <c r="C392" s="227"/>
      <c r="D392" s="264"/>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row>
    <row r="393" hidden="1">
      <c r="A393" s="227"/>
      <c r="B393" s="375"/>
      <c r="C393" s="227"/>
      <c r="D393" s="264"/>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row>
    <row r="394" hidden="1">
      <c r="A394" s="227"/>
      <c r="B394" s="375"/>
      <c r="C394" s="227"/>
      <c r="D394" s="264"/>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row>
    <row r="395" hidden="1">
      <c r="A395" s="227"/>
      <c r="B395" s="375"/>
      <c r="C395" s="227"/>
      <c r="D395" s="264"/>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row>
    <row r="396" hidden="1">
      <c r="A396" s="227"/>
      <c r="B396" s="375"/>
      <c r="C396" s="227"/>
      <c r="D396" s="264"/>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row>
    <row r="397" hidden="1">
      <c r="A397" s="227"/>
      <c r="B397" s="375"/>
      <c r="C397" s="227"/>
      <c r="D397" s="264"/>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row>
    <row r="398" hidden="1">
      <c r="A398" s="227"/>
      <c r="B398" s="375"/>
      <c r="C398" s="227"/>
      <c r="D398" s="264"/>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row>
    <row r="399" hidden="1">
      <c r="A399" s="227"/>
      <c r="B399" s="375"/>
      <c r="C399" s="227"/>
      <c r="D399" s="264"/>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c r="AC399" s="227"/>
      <c r="AD399" s="227"/>
      <c r="AE399" s="227"/>
      <c r="AF399" s="227"/>
    </row>
    <row r="400" hidden="1">
      <c r="A400" s="227"/>
      <c r="B400" s="375"/>
      <c r="C400" s="227"/>
      <c r="D400" s="264"/>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row>
    <row r="401" hidden="1">
      <c r="A401" s="227"/>
      <c r="B401" s="375"/>
      <c r="C401" s="227"/>
      <c r="D401" s="264"/>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row>
    <row r="402" hidden="1">
      <c r="A402" s="227"/>
      <c r="B402" s="375"/>
      <c r="C402" s="227"/>
      <c r="D402" s="264"/>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row>
    <row r="403" hidden="1">
      <c r="A403" s="227"/>
      <c r="B403" s="375"/>
      <c r="C403" s="227"/>
      <c r="D403" s="264"/>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c r="AC403" s="227"/>
      <c r="AD403" s="227"/>
      <c r="AE403" s="227"/>
      <c r="AF403" s="227"/>
    </row>
    <row r="404" hidden="1">
      <c r="A404" s="227"/>
      <c r="B404" s="375"/>
      <c r="C404" s="227"/>
      <c r="D404" s="264"/>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row>
    <row r="405" hidden="1">
      <c r="A405" s="227"/>
      <c r="B405" s="375"/>
      <c r="C405" s="227"/>
      <c r="D405" s="264"/>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c r="AC405" s="227"/>
      <c r="AD405" s="227"/>
      <c r="AE405" s="227"/>
      <c r="AF405" s="227"/>
    </row>
    <row r="406" hidden="1">
      <c r="A406" s="227"/>
      <c r="B406" s="375"/>
      <c r="C406" s="227"/>
      <c r="D406" s="264"/>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row>
    <row r="407" hidden="1">
      <c r="A407" s="227"/>
      <c r="B407" s="375"/>
      <c r="C407" s="227"/>
      <c r="D407" s="264"/>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row>
    <row r="408" hidden="1">
      <c r="A408" s="227"/>
      <c r="B408" s="375"/>
      <c r="C408" s="227"/>
      <c r="D408" s="264"/>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row>
    <row r="409" hidden="1">
      <c r="A409" s="227"/>
      <c r="B409" s="375"/>
      <c r="C409" s="227"/>
      <c r="D409" s="264"/>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row>
    <row r="410" hidden="1">
      <c r="A410" s="227"/>
      <c r="B410" s="375"/>
      <c r="C410" s="227"/>
      <c r="D410" s="264"/>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row>
    <row r="411" hidden="1">
      <c r="A411" s="227"/>
      <c r="B411" s="375"/>
      <c r="C411" s="227"/>
      <c r="D411" s="264"/>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row>
    <row r="412" hidden="1">
      <c r="A412" s="227"/>
      <c r="B412" s="375"/>
      <c r="C412" s="227"/>
      <c r="D412" s="264"/>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row>
    <row r="413" hidden="1">
      <c r="A413" s="227"/>
      <c r="B413" s="375"/>
      <c r="C413" s="227"/>
      <c r="D413" s="264"/>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row>
    <row r="414" hidden="1">
      <c r="A414" s="227"/>
      <c r="B414" s="375"/>
      <c r="C414" s="227"/>
      <c r="D414" s="264"/>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row>
    <row r="415" hidden="1">
      <c r="A415" s="227"/>
      <c r="B415" s="375"/>
      <c r="C415" s="227"/>
      <c r="D415" s="264"/>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c r="AC415" s="227"/>
      <c r="AD415" s="227"/>
      <c r="AE415" s="227"/>
      <c r="AF415" s="227"/>
    </row>
    <row r="416" hidden="1">
      <c r="A416" s="227"/>
      <c r="B416" s="375"/>
      <c r="C416" s="227"/>
      <c r="D416" s="264"/>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row>
    <row r="417" hidden="1">
      <c r="A417" s="227"/>
      <c r="B417" s="375"/>
      <c r="C417" s="227"/>
      <c r="D417" s="264"/>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row>
    <row r="418" hidden="1">
      <c r="A418" s="227"/>
      <c r="B418" s="375"/>
      <c r="C418" s="227"/>
      <c r="D418" s="264"/>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row>
    <row r="419" hidden="1">
      <c r="A419" s="227"/>
      <c r="B419" s="375"/>
      <c r="C419" s="227"/>
      <c r="D419" s="264"/>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row>
    <row r="420" hidden="1">
      <c r="A420" s="227"/>
      <c r="B420" s="375"/>
      <c r="C420" s="227"/>
      <c r="D420" s="264"/>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row>
    <row r="421" hidden="1">
      <c r="A421" s="227"/>
      <c r="B421" s="375"/>
      <c r="C421" s="227"/>
      <c r="D421" s="264"/>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row>
    <row r="422" hidden="1">
      <c r="A422" s="227"/>
      <c r="B422" s="375"/>
      <c r="C422" s="227"/>
      <c r="D422" s="264"/>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row>
    <row r="423" hidden="1">
      <c r="A423" s="227"/>
      <c r="B423" s="375"/>
      <c r="C423" s="227"/>
      <c r="D423" s="264"/>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row>
    <row r="424" hidden="1">
      <c r="A424" s="227"/>
      <c r="B424" s="375"/>
      <c r="C424" s="227"/>
      <c r="D424" s="264"/>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row>
    <row r="425" hidden="1">
      <c r="A425" s="227"/>
      <c r="B425" s="375"/>
      <c r="C425" s="227"/>
      <c r="D425" s="264"/>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c r="AC425" s="227"/>
      <c r="AD425" s="227"/>
      <c r="AE425" s="227"/>
      <c r="AF425" s="227"/>
    </row>
    <row r="426" hidden="1">
      <c r="A426" s="227"/>
      <c r="B426" s="375"/>
      <c r="C426" s="227"/>
      <c r="D426" s="264"/>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row>
    <row r="427" hidden="1">
      <c r="A427" s="227"/>
      <c r="B427" s="375"/>
      <c r="C427" s="227"/>
      <c r="D427" s="264"/>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row>
    <row r="428" hidden="1">
      <c r="A428" s="227"/>
      <c r="B428" s="375"/>
      <c r="C428" s="227"/>
      <c r="D428" s="264"/>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row>
    <row r="429" hidden="1">
      <c r="A429" s="227"/>
      <c r="B429" s="375"/>
      <c r="C429" s="227"/>
      <c r="D429" s="264"/>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c r="AC429" s="227"/>
      <c r="AD429" s="227"/>
      <c r="AE429" s="227"/>
      <c r="AF429" s="227"/>
    </row>
    <row r="430" hidden="1">
      <c r="A430" s="227"/>
      <c r="B430" s="375"/>
      <c r="C430" s="227"/>
      <c r="D430" s="264"/>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row>
    <row r="431" hidden="1">
      <c r="A431" s="227"/>
      <c r="B431" s="375"/>
      <c r="C431" s="227"/>
      <c r="D431" s="264"/>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c r="AC431" s="227"/>
      <c r="AD431" s="227"/>
      <c r="AE431" s="227"/>
      <c r="AF431" s="227"/>
    </row>
    <row r="432" hidden="1">
      <c r="A432" s="227"/>
      <c r="B432" s="375"/>
      <c r="C432" s="227"/>
      <c r="D432" s="264"/>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row>
    <row r="433" hidden="1">
      <c r="A433" s="227"/>
      <c r="B433" s="375"/>
      <c r="C433" s="227"/>
      <c r="D433" s="264"/>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row>
    <row r="434" hidden="1">
      <c r="A434" s="227"/>
      <c r="B434" s="375"/>
      <c r="C434" s="227"/>
      <c r="D434" s="264"/>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row>
    <row r="435" hidden="1">
      <c r="A435" s="227"/>
      <c r="B435" s="375"/>
      <c r="C435" s="227"/>
      <c r="D435" s="264"/>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row>
    <row r="436" hidden="1">
      <c r="A436" s="227"/>
      <c r="B436" s="375"/>
      <c r="C436" s="227"/>
      <c r="D436" s="264"/>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row>
    <row r="437" hidden="1">
      <c r="A437" s="227"/>
      <c r="B437" s="375"/>
      <c r="C437" s="227"/>
      <c r="D437" s="264"/>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row>
    <row r="438" hidden="1">
      <c r="A438" s="227"/>
      <c r="B438" s="375"/>
      <c r="C438" s="227"/>
      <c r="D438" s="264"/>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row>
    <row r="439" hidden="1">
      <c r="A439" s="227"/>
      <c r="B439" s="375"/>
      <c r="C439" s="227"/>
      <c r="D439" s="264"/>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row>
    <row r="440" hidden="1">
      <c r="A440" s="227"/>
      <c r="B440" s="375"/>
      <c r="C440" s="227"/>
      <c r="D440" s="264"/>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row>
    <row r="441" hidden="1">
      <c r="A441" s="227"/>
      <c r="B441" s="375"/>
      <c r="C441" s="227"/>
      <c r="D441" s="264"/>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c r="AC441" s="227"/>
      <c r="AD441" s="227"/>
      <c r="AE441" s="227"/>
      <c r="AF441" s="227"/>
    </row>
    <row r="442" hidden="1">
      <c r="A442" s="227"/>
      <c r="B442" s="375"/>
      <c r="C442" s="227"/>
      <c r="D442" s="264"/>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row>
    <row r="443" hidden="1">
      <c r="A443" s="227"/>
      <c r="B443" s="375"/>
      <c r="C443" s="227"/>
      <c r="D443" s="264"/>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row>
    <row r="444" hidden="1">
      <c r="A444" s="227"/>
      <c r="B444" s="375"/>
      <c r="C444" s="227"/>
      <c r="D444" s="264"/>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row>
    <row r="445" hidden="1">
      <c r="A445" s="227"/>
      <c r="B445" s="375"/>
      <c r="C445" s="227"/>
      <c r="D445" s="264"/>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row>
    <row r="446" hidden="1">
      <c r="A446" s="227"/>
      <c r="B446" s="375"/>
      <c r="C446" s="227"/>
      <c r="D446" s="264"/>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row>
    <row r="447" hidden="1">
      <c r="A447" s="227"/>
      <c r="B447" s="375"/>
      <c r="C447" s="227"/>
      <c r="D447" s="264"/>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row>
    <row r="448" hidden="1">
      <c r="A448" s="227"/>
      <c r="B448" s="375"/>
      <c r="C448" s="227"/>
      <c r="D448" s="264"/>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row>
    <row r="449" hidden="1">
      <c r="A449" s="227"/>
      <c r="B449" s="375"/>
      <c r="C449" s="227"/>
      <c r="D449" s="264"/>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row>
    <row r="450" hidden="1">
      <c r="A450" s="227"/>
      <c r="B450" s="375"/>
      <c r="C450" s="227"/>
      <c r="D450" s="264"/>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row>
    <row r="451" hidden="1">
      <c r="A451" s="227"/>
      <c r="B451" s="375"/>
      <c r="C451" s="227"/>
      <c r="D451" s="264"/>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c r="AC451" s="227"/>
      <c r="AD451" s="227"/>
      <c r="AE451" s="227"/>
      <c r="AF451" s="227"/>
    </row>
    <row r="452" hidden="1">
      <c r="A452" s="227"/>
      <c r="B452" s="375"/>
      <c r="C452" s="227"/>
      <c r="D452" s="264"/>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row>
    <row r="453" hidden="1">
      <c r="A453" s="227"/>
      <c r="B453" s="375"/>
      <c r="C453" s="227"/>
      <c r="D453" s="264"/>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row>
    <row r="454" hidden="1">
      <c r="A454" s="227"/>
      <c r="B454" s="375"/>
      <c r="C454" s="227"/>
      <c r="D454" s="264"/>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row>
    <row r="455" hidden="1">
      <c r="A455" s="227"/>
      <c r="B455" s="375"/>
      <c r="C455" s="227"/>
      <c r="D455" s="264"/>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c r="AC455" s="227"/>
      <c r="AD455" s="227"/>
      <c r="AE455" s="227"/>
      <c r="AF455" s="227"/>
    </row>
    <row r="456" hidden="1">
      <c r="A456" s="227"/>
      <c r="B456" s="375"/>
      <c r="C456" s="227"/>
      <c r="D456" s="264"/>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row>
    <row r="457" hidden="1">
      <c r="A457" s="227"/>
      <c r="B457" s="375"/>
      <c r="C457" s="227"/>
      <c r="D457" s="264"/>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c r="AC457" s="227"/>
      <c r="AD457" s="227"/>
      <c r="AE457" s="227"/>
      <c r="AF457" s="227"/>
    </row>
    <row r="458" hidden="1">
      <c r="A458" s="227"/>
      <c r="B458" s="375"/>
      <c r="C458" s="227"/>
      <c r="D458" s="264"/>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row>
    <row r="459" hidden="1">
      <c r="A459" s="227"/>
      <c r="B459" s="375"/>
      <c r="C459" s="227"/>
      <c r="D459" s="264"/>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row>
    <row r="460" hidden="1">
      <c r="A460" s="227"/>
      <c r="B460" s="375"/>
      <c r="C460" s="227"/>
      <c r="D460" s="264"/>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row>
    <row r="461" hidden="1">
      <c r="A461" s="227"/>
      <c r="B461" s="375"/>
      <c r="C461" s="227"/>
      <c r="D461" s="264"/>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row>
    <row r="462" hidden="1">
      <c r="A462" s="227"/>
      <c r="B462" s="375"/>
      <c r="C462" s="227"/>
      <c r="D462" s="264"/>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row>
    <row r="463" hidden="1">
      <c r="A463" s="227"/>
      <c r="B463" s="375"/>
      <c r="C463" s="227"/>
      <c r="D463" s="264"/>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row>
    <row r="464" hidden="1">
      <c r="A464" s="227"/>
      <c r="B464" s="375"/>
      <c r="C464" s="227"/>
      <c r="D464" s="264"/>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row>
    <row r="465" hidden="1">
      <c r="A465" s="227"/>
      <c r="B465" s="375"/>
      <c r="C465" s="227"/>
      <c r="D465" s="264"/>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row>
    <row r="466" hidden="1">
      <c r="A466" s="227"/>
      <c r="B466" s="375"/>
      <c r="C466" s="227"/>
      <c r="D466" s="264"/>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row>
    <row r="467" hidden="1">
      <c r="A467" s="227"/>
      <c r="B467" s="375"/>
      <c r="C467" s="227"/>
      <c r="D467" s="264"/>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c r="AC467" s="227"/>
      <c r="AD467" s="227"/>
      <c r="AE467" s="227"/>
      <c r="AF467" s="227"/>
    </row>
    <row r="468" hidden="1">
      <c r="A468" s="227"/>
      <c r="B468" s="375"/>
      <c r="C468" s="227"/>
      <c r="D468" s="264"/>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row>
    <row r="469" hidden="1">
      <c r="A469" s="227"/>
      <c r="B469" s="375"/>
      <c r="C469" s="227"/>
      <c r="D469" s="264"/>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row>
    <row r="470" hidden="1">
      <c r="A470" s="227"/>
      <c r="B470" s="375"/>
      <c r="C470" s="227"/>
      <c r="D470" s="264"/>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row>
    <row r="471" hidden="1">
      <c r="A471" s="227"/>
      <c r="B471" s="375"/>
      <c r="C471" s="227"/>
      <c r="D471" s="264"/>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row>
    <row r="472" hidden="1">
      <c r="A472" s="227"/>
      <c r="B472" s="375"/>
      <c r="C472" s="227"/>
      <c r="D472" s="264"/>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row>
    <row r="473" hidden="1">
      <c r="A473" s="227"/>
      <c r="B473" s="375"/>
      <c r="C473" s="227"/>
      <c r="D473" s="264"/>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row>
    <row r="474" hidden="1">
      <c r="A474" s="227"/>
      <c r="B474" s="375"/>
      <c r="C474" s="227"/>
      <c r="D474" s="264"/>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row>
    <row r="475" hidden="1">
      <c r="A475" s="227"/>
      <c r="B475" s="375"/>
      <c r="C475" s="227"/>
      <c r="D475" s="264"/>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row>
    <row r="476" hidden="1">
      <c r="A476" s="227"/>
      <c r="B476" s="375"/>
      <c r="C476" s="227"/>
      <c r="D476" s="264"/>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row>
    <row r="477" hidden="1">
      <c r="A477" s="227"/>
      <c r="B477" s="375"/>
      <c r="C477" s="227"/>
      <c r="D477" s="264"/>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c r="AC477" s="227"/>
      <c r="AD477" s="227"/>
      <c r="AE477" s="227"/>
      <c r="AF477" s="227"/>
    </row>
    <row r="478" hidden="1">
      <c r="A478" s="227"/>
      <c r="B478" s="375"/>
      <c r="C478" s="227"/>
      <c r="D478" s="264"/>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row>
    <row r="479" hidden="1">
      <c r="A479" s="227"/>
      <c r="B479" s="375"/>
      <c r="C479" s="227"/>
      <c r="D479" s="264"/>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row>
    <row r="480" hidden="1">
      <c r="A480" s="227"/>
      <c r="B480" s="375"/>
      <c r="C480" s="227"/>
      <c r="D480" s="264"/>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row>
    <row r="481" hidden="1">
      <c r="A481" s="227"/>
      <c r="B481" s="375"/>
      <c r="C481" s="227"/>
      <c r="D481" s="264"/>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c r="AC481" s="227"/>
      <c r="AD481" s="227"/>
      <c r="AE481" s="227"/>
      <c r="AF481" s="227"/>
    </row>
    <row r="482" hidden="1">
      <c r="A482" s="227"/>
      <c r="B482" s="375"/>
      <c r="C482" s="227"/>
      <c r="D482" s="264"/>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row>
    <row r="483" hidden="1">
      <c r="A483" s="227"/>
      <c r="B483" s="375"/>
      <c r="C483" s="227"/>
      <c r="D483" s="264"/>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c r="AC483" s="227"/>
      <c r="AD483" s="227"/>
      <c r="AE483" s="227"/>
      <c r="AF483" s="227"/>
    </row>
    <row r="484" hidden="1">
      <c r="A484" s="227"/>
      <c r="B484" s="375"/>
      <c r="C484" s="227"/>
      <c r="D484" s="264"/>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row>
    <row r="485" hidden="1">
      <c r="A485" s="227"/>
      <c r="B485" s="375"/>
      <c r="C485" s="227"/>
      <c r="D485" s="264"/>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row>
    <row r="486" hidden="1">
      <c r="A486" s="227"/>
      <c r="B486" s="375"/>
      <c r="C486" s="227"/>
      <c r="D486" s="264"/>
      <c r="E486" s="227"/>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row>
    <row r="487" hidden="1">
      <c r="A487" s="227"/>
      <c r="B487" s="375"/>
      <c r="C487" s="227"/>
      <c r="D487" s="264"/>
      <c r="E487" s="227"/>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row>
    <row r="488" hidden="1">
      <c r="A488" s="227"/>
      <c r="B488" s="375"/>
      <c r="C488" s="227"/>
      <c r="D488" s="264"/>
      <c r="E488" s="227"/>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row>
    <row r="489" hidden="1">
      <c r="A489" s="227"/>
      <c r="B489" s="375"/>
      <c r="C489" s="227"/>
      <c r="D489" s="264"/>
      <c r="E489" s="227"/>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row>
    <row r="490" hidden="1">
      <c r="A490" s="227"/>
      <c r="B490" s="375"/>
      <c r="C490" s="227"/>
      <c r="D490" s="264"/>
      <c r="E490" s="227"/>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row>
    <row r="491" hidden="1">
      <c r="A491" s="227"/>
      <c r="B491" s="375"/>
      <c r="C491" s="227"/>
      <c r="D491" s="264"/>
      <c r="E491" s="227"/>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row>
    <row r="492" hidden="1">
      <c r="A492" s="227"/>
      <c r="B492" s="375"/>
      <c r="C492" s="227"/>
      <c r="D492" s="264"/>
      <c r="E492" s="227"/>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row>
    <row r="493" hidden="1">
      <c r="A493" s="227"/>
      <c r="B493" s="375"/>
      <c r="C493" s="227"/>
      <c r="D493" s="264"/>
      <c r="E493" s="227"/>
      <c r="F493" s="227"/>
      <c r="G493" s="227"/>
      <c r="H493" s="227"/>
      <c r="I493" s="227"/>
      <c r="J493" s="227"/>
      <c r="K493" s="227"/>
      <c r="L493" s="227"/>
      <c r="M493" s="227"/>
      <c r="N493" s="227"/>
      <c r="O493" s="227"/>
      <c r="P493" s="227"/>
      <c r="Q493" s="227"/>
      <c r="R493" s="227"/>
      <c r="S493" s="227"/>
      <c r="T493" s="227"/>
      <c r="U493" s="227"/>
      <c r="V493" s="227"/>
      <c r="W493" s="227"/>
      <c r="X493" s="227"/>
      <c r="Y493" s="227"/>
      <c r="Z493" s="227"/>
      <c r="AA493" s="227"/>
      <c r="AB493" s="227"/>
      <c r="AC493" s="227"/>
      <c r="AD493" s="227"/>
      <c r="AE493" s="227"/>
      <c r="AF493" s="227"/>
    </row>
    <row r="494" hidden="1">
      <c r="A494" s="227"/>
      <c r="B494" s="375"/>
      <c r="C494" s="227"/>
      <c r="D494" s="264"/>
      <c r="E494" s="227"/>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row>
    <row r="495" hidden="1">
      <c r="A495" s="227"/>
      <c r="B495" s="375"/>
      <c r="C495" s="227"/>
      <c r="D495" s="264"/>
      <c r="E495" s="227"/>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row>
    <row r="496" hidden="1">
      <c r="A496" s="227"/>
      <c r="B496" s="375"/>
      <c r="C496" s="227"/>
      <c r="D496" s="264"/>
      <c r="E496" s="227"/>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row>
    <row r="497" hidden="1">
      <c r="A497" s="227"/>
      <c r="B497" s="375"/>
      <c r="C497" s="227"/>
      <c r="D497" s="264"/>
      <c r="E497" s="227"/>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row>
    <row r="498" hidden="1">
      <c r="A498" s="227"/>
      <c r="B498" s="375"/>
      <c r="C498" s="227"/>
      <c r="D498" s="264"/>
      <c r="E498" s="227"/>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row>
    <row r="499" hidden="1">
      <c r="A499" s="227"/>
      <c r="B499" s="375"/>
      <c r="C499" s="227"/>
      <c r="D499" s="264"/>
      <c r="E499" s="227"/>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row>
    <row r="500" hidden="1">
      <c r="A500" s="227"/>
      <c r="B500" s="375"/>
      <c r="C500" s="227"/>
      <c r="D500" s="264"/>
      <c r="E500" s="227"/>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row>
    <row r="501" hidden="1">
      <c r="A501" s="227"/>
      <c r="B501" s="375"/>
      <c r="C501" s="227"/>
      <c r="D501" s="264"/>
      <c r="E501" s="227"/>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row>
    <row r="502" hidden="1">
      <c r="A502" s="227"/>
      <c r="B502" s="375"/>
      <c r="C502" s="227"/>
      <c r="D502" s="264"/>
      <c r="E502" s="227"/>
      <c r="F502" s="227"/>
      <c r="G502" s="227"/>
      <c r="H502" s="227"/>
      <c r="I502" s="227"/>
      <c r="J502" s="227"/>
      <c r="K502" s="227"/>
      <c r="L502" s="227"/>
      <c r="M502" s="227"/>
      <c r="N502" s="227"/>
      <c r="O502" s="227"/>
      <c r="P502" s="227"/>
      <c r="Q502" s="227"/>
      <c r="R502" s="227"/>
      <c r="S502" s="227"/>
      <c r="T502" s="227"/>
      <c r="U502" s="227"/>
      <c r="V502" s="227"/>
      <c r="W502" s="227"/>
      <c r="X502" s="227"/>
      <c r="Y502" s="227"/>
      <c r="Z502" s="227"/>
      <c r="AA502" s="227"/>
      <c r="AB502" s="227"/>
      <c r="AC502" s="227"/>
      <c r="AD502" s="227"/>
      <c r="AE502" s="227"/>
      <c r="AF502" s="227"/>
    </row>
    <row r="503" hidden="1">
      <c r="A503" s="227"/>
      <c r="B503" s="375"/>
      <c r="C503" s="227"/>
      <c r="D503" s="264"/>
      <c r="E503" s="227"/>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row>
    <row r="504" hidden="1">
      <c r="A504" s="227"/>
      <c r="B504" s="375"/>
      <c r="C504" s="227"/>
      <c r="D504" s="264"/>
      <c r="E504" s="227"/>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row>
    <row r="505" hidden="1">
      <c r="A505" s="227"/>
      <c r="B505" s="375"/>
      <c r="C505" s="227"/>
      <c r="D505" s="264"/>
      <c r="E505" s="227"/>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row>
    <row r="506" hidden="1">
      <c r="A506" s="227"/>
      <c r="B506" s="375"/>
      <c r="C506" s="227"/>
      <c r="D506" s="264"/>
      <c r="E506" s="227"/>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row>
    <row r="507" hidden="1">
      <c r="A507" s="227"/>
      <c r="B507" s="375"/>
      <c r="C507" s="227"/>
      <c r="D507" s="264"/>
      <c r="E507" s="227"/>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row>
    <row r="508" hidden="1">
      <c r="A508" s="227"/>
      <c r="B508" s="375"/>
      <c r="C508" s="227"/>
      <c r="D508" s="264"/>
      <c r="E508" s="227"/>
      <c r="F508" s="227"/>
      <c r="G508" s="227"/>
      <c r="H508" s="227"/>
      <c r="I508" s="227"/>
      <c r="J508" s="227"/>
      <c r="K508" s="227"/>
      <c r="L508" s="227"/>
      <c r="M508" s="227"/>
      <c r="N508" s="227"/>
      <c r="O508" s="227"/>
      <c r="P508" s="227"/>
      <c r="Q508" s="227"/>
      <c r="R508" s="227"/>
      <c r="S508" s="227"/>
      <c r="T508" s="227"/>
      <c r="U508" s="227"/>
      <c r="V508" s="227"/>
      <c r="W508" s="227"/>
      <c r="X508" s="227"/>
      <c r="Y508" s="227"/>
      <c r="Z508" s="227"/>
      <c r="AA508" s="227"/>
      <c r="AB508" s="227"/>
      <c r="AC508" s="227"/>
      <c r="AD508" s="227"/>
      <c r="AE508" s="227"/>
      <c r="AF508" s="227"/>
    </row>
    <row r="509" hidden="1">
      <c r="A509" s="227"/>
      <c r="B509" s="375"/>
      <c r="C509" s="227"/>
      <c r="D509" s="264"/>
      <c r="E509" s="227"/>
      <c r="F509" s="227"/>
      <c r="G509" s="227"/>
      <c r="H509" s="227"/>
      <c r="I509" s="227"/>
      <c r="J509" s="227"/>
      <c r="K509" s="227"/>
      <c r="L509" s="227"/>
      <c r="M509" s="227"/>
      <c r="N509" s="227"/>
      <c r="O509" s="227"/>
      <c r="P509" s="227"/>
      <c r="Q509" s="227"/>
      <c r="R509" s="227"/>
      <c r="S509" s="227"/>
      <c r="T509" s="227"/>
      <c r="U509" s="227"/>
      <c r="V509" s="227"/>
      <c r="W509" s="227"/>
      <c r="X509" s="227"/>
      <c r="Y509" s="227"/>
      <c r="Z509" s="227"/>
      <c r="AA509" s="227"/>
      <c r="AB509" s="227"/>
      <c r="AC509" s="227"/>
      <c r="AD509" s="227"/>
      <c r="AE509" s="227"/>
      <c r="AF509" s="227"/>
    </row>
    <row r="510" hidden="1">
      <c r="A510" s="227"/>
      <c r="B510" s="375"/>
      <c r="C510" s="227"/>
      <c r="D510" s="264"/>
      <c r="E510" s="227"/>
      <c r="F510" s="227"/>
      <c r="G510" s="227"/>
      <c r="H510" s="227"/>
      <c r="I510" s="227"/>
      <c r="J510" s="227"/>
      <c r="K510" s="227"/>
      <c r="L510" s="227"/>
      <c r="M510" s="227"/>
      <c r="N510" s="227"/>
      <c r="O510" s="227"/>
      <c r="P510" s="227"/>
      <c r="Q510" s="227"/>
      <c r="R510" s="227"/>
      <c r="S510" s="227"/>
      <c r="T510" s="227"/>
      <c r="U510" s="227"/>
      <c r="V510" s="227"/>
      <c r="W510" s="227"/>
      <c r="X510" s="227"/>
      <c r="Y510" s="227"/>
      <c r="Z510" s="227"/>
      <c r="AA510" s="227"/>
      <c r="AB510" s="227"/>
      <c r="AC510" s="227"/>
      <c r="AD510" s="227"/>
      <c r="AE510" s="227"/>
      <c r="AF510" s="227"/>
    </row>
    <row r="511" hidden="1">
      <c r="A511" s="227"/>
      <c r="B511" s="375"/>
      <c r="C511" s="227"/>
      <c r="D511" s="264"/>
      <c r="E511" s="227"/>
      <c r="F511" s="227"/>
      <c r="G511" s="227"/>
      <c r="H511" s="227"/>
      <c r="I511" s="227"/>
      <c r="J511" s="227"/>
      <c r="K511" s="227"/>
      <c r="L511" s="227"/>
      <c r="M511" s="227"/>
      <c r="N511" s="227"/>
      <c r="O511" s="227"/>
      <c r="P511" s="227"/>
      <c r="Q511" s="227"/>
      <c r="R511" s="227"/>
      <c r="S511" s="227"/>
      <c r="T511" s="227"/>
      <c r="U511" s="227"/>
      <c r="V511" s="227"/>
      <c r="W511" s="227"/>
      <c r="X511" s="227"/>
      <c r="Y511" s="227"/>
      <c r="Z511" s="227"/>
      <c r="AA511" s="227"/>
      <c r="AB511" s="227"/>
      <c r="AC511" s="227"/>
      <c r="AD511" s="227"/>
      <c r="AE511" s="227"/>
      <c r="AF511" s="227"/>
    </row>
    <row r="512" hidden="1">
      <c r="A512" s="227"/>
      <c r="B512" s="375"/>
      <c r="C512" s="227"/>
      <c r="D512" s="264"/>
      <c r="E512" s="227"/>
      <c r="F512" s="227"/>
      <c r="G512" s="227"/>
      <c r="H512" s="227"/>
      <c r="I512" s="227"/>
      <c r="J512" s="227"/>
      <c r="K512" s="227"/>
      <c r="L512" s="227"/>
      <c r="M512" s="227"/>
      <c r="N512" s="227"/>
      <c r="O512" s="227"/>
      <c r="P512" s="227"/>
      <c r="Q512" s="227"/>
      <c r="R512" s="227"/>
      <c r="S512" s="227"/>
      <c r="T512" s="227"/>
      <c r="U512" s="227"/>
      <c r="V512" s="227"/>
      <c r="W512" s="227"/>
      <c r="X512" s="227"/>
      <c r="Y512" s="227"/>
      <c r="Z512" s="227"/>
      <c r="AA512" s="227"/>
      <c r="AB512" s="227"/>
      <c r="AC512" s="227"/>
      <c r="AD512" s="227"/>
      <c r="AE512" s="227"/>
      <c r="AF512" s="227"/>
    </row>
    <row r="513" hidden="1">
      <c r="A513" s="227"/>
      <c r="B513" s="375"/>
      <c r="C513" s="227"/>
      <c r="D513" s="264"/>
      <c r="E513" s="227"/>
      <c r="F513" s="227"/>
      <c r="G513" s="227"/>
      <c r="H513" s="227"/>
      <c r="I513" s="227"/>
      <c r="J513" s="227"/>
      <c r="K513" s="227"/>
      <c r="L513" s="227"/>
      <c r="M513" s="227"/>
      <c r="N513" s="227"/>
      <c r="O513" s="227"/>
      <c r="P513" s="227"/>
      <c r="Q513" s="227"/>
      <c r="R513" s="227"/>
      <c r="S513" s="227"/>
      <c r="T513" s="227"/>
      <c r="U513" s="227"/>
      <c r="V513" s="227"/>
      <c r="W513" s="227"/>
      <c r="X513" s="227"/>
      <c r="Y513" s="227"/>
      <c r="Z513" s="227"/>
      <c r="AA513" s="227"/>
      <c r="AB513" s="227"/>
      <c r="AC513" s="227"/>
      <c r="AD513" s="227"/>
      <c r="AE513" s="227"/>
      <c r="AF513" s="227"/>
    </row>
    <row r="514" hidden="1">
      <c r="A514" s="227"/>
      <c r="B514" s="375"/>
      <c r="C514" s="227"/>
      <c r="D514" s="264"/>
      <c r="E514" s="227"/>
      <c r="F514" s="227"/>
      <c r="G514" s="227"/>
      <c r="H514" s="227"/>
      <c r="I514" s="227"/>
      <c r="J514" s="227"/>
      <c r="K514" s="227"/>
      <c r="L514" s="227"/>
      <c r="M514" s="227"/>
      <c r="N514" s="227"/>
      <c r="O514" s="227"/>
      <c r="P514" s="227"/>
      <c r="Q514" s="227"/>
      <c r="R514" s="227"/>
      <c r="S514" s="227"/>
      <c r="T514" s="227"/>
      <c r="U514" s="227"/>
      <c r="V514" s="227"/>
      <c r="W514" s="227"/>
      <c r="X514" s="227"/>
      <c r="Y514" s="227"/>
      <c r="Z514" s="227"/>
      <c r="AA514" s="227"/>
      <c r="AB514" s="227"/>
      <c r="AC514" s="227"/>
      <c r="AD514" s="227"/>
      <c r="AE514" s="227"/>
      <c r="AF514" s="227"/>
    </row>
    <row r="515" hidden="1">
      <c r="A515" s="227"/>
      <c r="B515" s="375"/>
      <c r="C515" s="227"/>
      <c r="D515" s="264"/>
      <c r="E515" s="227"/>
      <c r="F515" s="227"/>
      <c r="G515" s="227"/>
      <c r="H515" s="227"/>
      <c r="I515" s="227"/>
      <c r="J515" s="227"/>
      <c r="K515" s="227"/>
      <c r="L515" s="227"/>
      <c r="M515" s="227"/>
      <c r="N515" s="227"/>
      <c r="O515" s="227"/>
      <c r="P515" s="227"/>
      <c r="Q515" s="227"/>
      <c r="R515" s="227"/>
      <c r="S515" s="227"/>
      <c r="T515" s="227"/>
      <c r="U515" s="227"/>
      <c r="V515" s="227"/>
      <c r="W515" s="227"/>
      <c r="X515" s="227"/>
      <c r="Y515" s="227"/>
      <c r="Z515" s="227"/>
      <c r="AA515" s="227"/>
      <c r="AB515" s="227"/>
      <c r="AC515" s="227"/>
      <c r="AD515" s="227"/>
      <c r="AE515" s="227"/>
      <c r="AF515" s="227"/>
    </row>
    <row r="516" hidden="1">
      <c r="A516" s="227"/>
      <c r="B516" s="375"/>
      <c r="C516" s="227"/>
      <c r="D516" s="264"/>
      <c r="E516" s="227"/>
      <c r="F516" s="227"/>
      <c r="G516" s="227"/>
      <c r="H516" s="227"/>
      <c r="I516" s="227"/>
      <c r="J516" s="227"/>
      <c r="K516" s="227"/>
      <c r="L516" s="227"/>
      <c r="M516" s="227"/>
      <c r="N516" s="227"/>
      <c r="O516" s="227"/>
      <c r="P516" s="227"/>
      <c r="Q516" s="227"/>
      <c r="R516" s="227"/>
      <c r="S516" s="227"/>
      <c r="T516" s="227"/>
      <c r="U516" s="227"/>
      <c r="V516" s="227"/>
      <c r="W516" s="227"/>
      <c r="X516" s="227"/>
      <c r="Y516" s="227"/>
      <c r="Z516" s="227"/>
      <c r="AA516" s="227"/>
      <c r="AB516" s="227"/>
      <c r="AC516" s="227"/>
      <c r="AD516" s="227"/>
      <c r="AE516" s="227"/>
      <c r="AF516" s="227"/>
    </row>
    <row r="517" hidden="1">
      <c r="A517" s="227"/>
      <c r="B517" s="375"/>
      <c r="C517" s="227"/>
      <c r="D517" s="264"/>
      <c r="E517" s="227"/>
      <c r="F517" s="227"/>
      <c r="G517" s="227"/>
      <c r="H517" s="227"/>
      <c r="I517" s="227"/>
      <c r="J517" s="227"/>
      <c r="K517" s="227"/>
      <c r="L517" s="227"/>
      <c r="M517" s="227"/>
      <c r="N517" s="227"/>
      <c r="O517" s="227"/>
      <c r="P517" s="227"/>
      <c r="Q517" s="227"/>
      <c r="R517" s="227"/>
      <c r="S517" s="227"/>
      <c r="T517" s="227"/>
      <c r="U517" s="227"/>
      <c r="V517" s="227"/>
      <c r="W517" s="227"/>
      <c r="X517" s="227"/>
      <c r="Y517" s="227"/>
      <c r="Z517" s="227"/>
      <c r="AA517" s="227"/>
      <c r="AB517" s="227"/>
      <c r="AC517" s="227"/>
      <c r="AD517" s="227"/>
      <c r="AE517" s="227"/>
      <c r="AF517" s="227"/>
    </row>
    <row r="518" hidden="1">
      <c r="A518" s="227"/>
      <c r="B518" s="375"/>
      <c r="C518" s="227"/>
      <c r="D518" s="264"/>
      <c r="E518" s="227"/>
      <c r="F518" s="227"/>
      <c r="G518" s="227"/>
      <c r="H518" s="227"/>
      <c r="I518" s="227"/>
      <c r="J518" s="227"/>
      <c r="K518" s="227"/>
      <c r="L518" s="227"/>
      <c r="M518" s="227"/>
      <c r="N518" s="227"/>
      <c r="O518" s="227"/>
      <c r="P518" s="227"/>
      <c r="Q518" s="227"/>
      <c r="R518" s="227"/>
      <c r="S518" s="227"/>
      <c r="T518" s="227"/>
      <c r="U518" s="227"/>
      <c r="V518" s="227"/>
      <c r="W518" s="227"/>
      <c r="X518" s="227"/>
      <c r="Y518" s="227"/>
      <c r="Z518" s="227"/>
      <c r="AA518" s="227"/>
      <c r="AB518" s="227"/>
      <c r="AC518" s="227"/>
      <c r="AD518" s="227"/>
      <c r="AE518" s="227"/>
      <c r="AF518" s="227"/>
    </row>
    <row r="519" hidden="1">
      <c r="A519" s="227"/>
      <c r="B519" s="375"/>
      <c r="C519" s="227"/>
      <c r="D519" s="264"/>
      <c r="E519" s="227"/>
      <c r="F519" s="227"/>
      <c r="G519" s="227"/>
      <c r="H519" s="227"/>
      <c r="I519" s="227"/>
      <c r="J519" s="227"/>
      <c r="K519" s="227"/>
      <c r="L519" s="227"/>
      <c r="M519" s="227"/>
      <c r="N519" s="227"/>
      <c r="O519" s="227"/>
      <c r="P519" s="227"/>
      <c r="Q519" s="227"/>
      <c r="R519" s="227"/>
      <c r="S519" s="227"/>
      <c r="T519" s="227"/>
      <c r="U519" s="227"/>
      <c r="V519" s="227"/>
      <c r="W519" s="227"/>
      <c r="X519" s="227"/>
      <c r="Y519" s="227"/>
      <c r="Z519" s="227"/>
      <c r="AA519" s="227"/>
      <c r="AB519" s="227"/>
      <c r="AC519" s="227"/>
      <c r="AD519" s="227"/>
      <c r="AE519" s="227"/>
      <c r="AF519" s="227"/>
    </row>
    <row r="520" hidden="1">
      <c r="A520" s="227"/>
      <c r="B520" s="375"/>
      <c r="C520" s="227"/>
      <c r="D520" s="264"/>
      <c r="E520" s="227"/>
      <c r="F520" s="227"/>
      <c r="G520" s="227"/>
      <c r="H520" s="227"/>
      <c r="I520" s="227"/>
      <c r="J520" s="227"/>
      <c r="K520" s="227"/>
      <c r="L520" s="227"/>
      <c r="M520" s="227"/>
      <c r="N520" s="227"/>
      <c r="O520" s="227"/>
      <c r="P520" s="227"/>
      <c r="Q520" s="227"/>
      <c r="R520" s="227"/>
      <c r="S520" s="227"/>
      <c r="T520" s="227"/>
      <c r="U520" s="227"/>
      <c r="V520" s="227"/>
      <c r="W520" s="227"/>
      <c r="X520" s="227"/>
      <c r="Y520" s="227"/>
      <c r="Z520" s="227"/>
      <c r="AA520" s="227"/>
      <c r="AB520" s="227"/>
      <c r="AC520" s="227"/>
      <c r="AD520" s="227"/>
      <c r="AE520" s="227"/>
      <c r="AF520" s="227"/>
    </row>
    <row r="521" hidden="1">
      <c r="A521" s="227"/>
      <c r="B521" s="375"/>
      <c r="C521" s="227"/>
      <c r="D521" s="264"/>
      <c r="E521" s="227"/>
      <c r="F521" s="227"/>
      <c r="G521" s="227"/>
      <c r="H521" s="227"/>
      <c r="I521" s="227"/>
      <c r="J521" s="227"/>
      <c r="K521" s="227"/>
      <c r="L521" s="227"/>
      <c r="M521" s="227"/>
      <c r="N521" s="227"/>
      <c r="O521" s="227"/>
      <c r="P521" s="227"/>
      <c r="Q521" s="227"/>
      <c r="R521" s="227"/>
      <c r="S521" s="227"/>
      <c r="T521" s="227"/>
      <c r="U521" s="227"/>
      <c r="V521" s="227"/>
      <c r="W521" s="227"/>
      <c r="X521" s="227"/>
      <c r="Y521" s="227"/>
      <c r="Z521" s="227"/>
      <c r="AA521" s="227"/>
      <c r="AB521" s="227"/>
      <c r="AC521" s="227"/>
      <c r="AD521" s="227"/>
      <c r="AE521" s="227"/>
      <c r="AF521" s="227"/>
    </row>
    <row r="522" hidden="1">
      <c r="A522" s="227"/>
      <c r="B522" s="375"/>
      <c r="C522" s="227"/>
      <c r="D522" s="264"/>
      <c r="E522" s="227"/>
      <c r="F522" s="227"/>
      <c r="G522" s="227"/>
      <c r="H522" s="227"/>
      <c r="I522" s="227"/>
      <c r="J522" s="227"/>
      <c r="K522" s="227"/>
      <c r="L522" s="227"/>
      <c r="M522" s="227"/>
      <c r="N522" s="227"/>
      <c r="O522" s="227"/>
      <c r="P522" s="227"/>
      <c r="Q522" s="227"/>
      <c r="R522" s="227"/>
      <c r="S522" s="227"/>
      <c r="T522" s="227"/>
      <c r="U522" s="227"/>
      <c r="V522" s="227"/>
      <c r="W522" s="227"/>
      <c r="X522" s="227"/>
      <c r="Y522" s="227"/>
      <c r="Z522" s="227"/>
      <c r="AA522" s="227"/>
      <c r="AB522" s="227"/>
      <c r="AC522" s="227"/>
      <c r="AD522" s="227"/>
      <c r="AE522" s="227"/>
      <c r="AF522" s="227"/>
    </row>
    <row r="523" hidden="1">
      <c r="A523" s="227"/>
      <c r="B523" s="375"/>
      <c r="C523" s="227"/>
      <c r="D523" s="264"/>
      <c r="E523" s="227"/>
      <c r="F523" s="227"/>
      <c r="G523" s="227"/>
      <c r="H523" s="227"/>
      <c r="I523" s="227"/>
      <c r="J523" s="227"/>
      <c r="K523" s="227"/>
      <c r="L523" s="227"/>
      <c r="M523" s="227"/>
      <c r="N523" s="227"/>
      <c r="O523" s="227"/>
      <c r="P523" s="227"/>
      <c r="Q523" s="227"/>
      <c r="R523" s="227"/>
      <c r="S523" s="227"/>
      <c r="T523" s="227"/>
      <c r="U523" s="227"/>
      <c r="V523" s="227"/>
      <c r="W523" s="227"/>
      <c r="X523" s="227"/>
      <c r="Y523" s="227"/>
      <c r="Z523" s="227"/>
      <c r="AA523" s="227"/>
      <c r="AB523" s="227"/>
      <c r="AC523" s="227"/>
      <c r="AD523" s="227"/>
      <c r="AE523" s="227"/>
      <c r="AF523" s="227"/>
    </row>
    <row r="524" hidden="1">
      <c r="A524" s="227"/>
      <c r="B524" s="375"/>
      <c r="C524" s="227"/>
      <c r="D524" s="264"/>
      <c r="E524" s="227"/>
      <c r="F524" s="227"/>
      <c r="G524" s="227"/>
      <c r="H524" s="227"/>
      <c r="I524" s="227"/>
      <c r="J524" s="227"/>
      <c r="K524" s="227"/>
      <c r="L524" s="227"/>
      <c r="M524" s="227"/>
      <c r="N524" s="227"/>
      <c r="O524" s="227"/>
      <c r="P524" s="227"/>
      <c r="Q524" s="227"/>
      <c r="R524" s="227"/>
      <c r="S524" s="227"/>
      <c r="T524" s="227"/>
      <c r="U524" s="227"/>
      <c r="V524" s="227"/>
      <c r="W524" s="227"/>
      <c r="X524" s="227"/>
      <c r="Y524" s="227"/>
      <c r="Z524" s="227"/>
      <c r="AA524" s="227"/>
      <c r="AB524" s="227"/>
      <c r="AC524" s="227"/>
      <c r="AD524" s="227"/>
      <c r="AE524" s="227"/>
      <c r="AF524" s="227"/>
    </row>
    <row r="525" hidden="1">
      <c r="A525" s="227"/>
      <c r="B525" s="375"/>
      <c r="C525" s="227"/>
      <c r="D525" s="264"/>
      <c r="E525" s="227"/>
      <c r="F525" s="227"/>
      <c r="G525" s="227"/>
      <c r="H525" s="227"/>
      <c r="I525" s="227"/>
      <c r="J525" s="227"/>
      <c r="K525" s="227"/>
      <c r="L525" s="227"/>
      <c r="M525" s="227"/>
      <c r="N525" s="227"/>
      <c r="O525" s="227"/>
      <c r="P525" s="227"/>
      <c r="Q525" s="227"/>
      <c r="R525" s="227"/>
      <c r="S525" s="227"/>
      <c r="T525" s="227"/>
      <c r="U525" s="227"/>
      <c r="V525" s="227"/>
      <c r="W525" s="227"/>
      <c r="X525" s="227"/>
      <c r="Y525" s="227"/>
      <c r="Z525" s="227"/>
      <c r="AA525" s="227"/>
      <c r="AB525" s="227"/>
      <c r="AC525" s="227"/>
      <c r="AD525" s="227"/>
      <c r="AE525" s="227"/>
      <c r="AF525" s="227"/>
    </row>
    <row r="526" hidden="1">
      <c r="A526" s="227"/>
      <c r="B526" s="375"/>
      <c r="C526" s="227"/>
      <c r="D526" s="264"/>
      <c r="E526" s="227"/>
      <c r="F526" s="227"/>
      <c r="G526" s="227"/>
      <c r="H526" s="227"/>
      <c r="I526" s="227"/>
      <c r="J526" s="227"/>
      <c r="K526" s="227"/>
      <c r="L526" s="227"/>
      <c r="M526" s="227"/>
      <c r="N526" s="227"/>
      <c r="O526" s="227"/>
      <c r="P526" s="227"/>
      <c r="Q526" s="227"/>
      <c r="R526" s="227"/>
      <c r="S526" s="227"/>
      <c r="T526" s="227"/>
      <c r="U526" s="227"/>
      <c r="V526" s="227"/>
      <c r="W526" s="227"/>
      <c r="X526" s="227"/>
      <c r="Y526" s="227"/>
      <c r="Z526" s="227"/>
      <c r="AA526" s="227"/>
      <c r="AB526" s="227"/>
      <c r="AC526" s="227"/>
      <c r="AD526" s="227"/>
      <c r="AE526" s="227"/>
      <c r="AF526" s="227"/>
    </row>
    <row r="527" hidden="1">
      <c r="A527" s="227"/>
      <c r="B527" s="375"/>
      <c r="C527" s="227"/>
      <c r="D527" s="264"/>
      <c r="E527" s="227"/>
      <c r="F527" s="227"/>
      <c r="G527" s="227"/>
      <c r="H527" s="227"/>
      <c r="I527" s="227"/>
      <c r="J527" s="227"/>
      <c r="K527" s="227"/>
      <c r="L527" s="227"/>
      <c r="M527" s="227"/>
      <c r="N527" s="227"/>
      <c r="O527" s="227"/>
      <c r="P527" s="227"/>
      <c r="Q527" s="227"/>
      <c r="R527" s="227"/>
      <c r="S527" s="227"/>
      <c r="T527" s="227"/>
      <c r="U527" s="227"/>
      <c r="V527" s="227"/>
      <c r="W527" s="227"/>
      <c r="X527" s="227"/>
      <c r="Y527" s="227"/>
      <c r="Z527" s="227"/>
      <c r="AA527" s="227"/>
      <c r="AB527" s="227"/>
      <c r="AC527" s="227"/>
      <c r="AD527" s="227"/>
      <c r="AE527" s="227"/>
      <c r="AF527" s="227"/>
    </row>
    <row r="528" hidden="1">
      <c r="A528" s="227"/>
      <c r="B528" s="375"/>
      <c r="C528" s="227"/>
      <c r="D528" s="264"/>
      <c r="E528" s="227"/>
      <c r="F528" s="227"/>
      <c r="G528" s="227"/>
      <c r="H528" s="227"/>
      <c r="I528" s="227"/>
      <c r="J528" s="227"/>
      <c r="K528" s="227"/>
      <c r="L528" s="227"/>
      <c r="M528" s="227"/>
      <c r="N528" s="227"/>
      <c r="O528" s="227"/>
      <c r="P528" s="227"/>
      <c r="Q528" s="227"/>
      <c r="R528" s="227"/>
      <c r="S528" s="227"/>
      <c r="T528" s="227"/>
      <c r="U528" s="227"/>
      <c r="V528" s="227"/>
      <c r="W528" s="227"/>
      <c r="X528" s="227"/>
      <c r="Y528" s="227"/>
      <c r="Z528" s="227"/>
      <c r="AA528" s="227"/>
      <c r="AB528" s="227"/>
      <c r="AC528" s="227"/>
      <c r="AD528" s="227"/>
      <c r="AE528" s="227"/>
      <c r="AF528" s="227"/>
    </row>
    <row r="529" hidden="1">
      <c r="A529" s="227"/>
      <c r="B529" s="375"/>
      <c r="C529" s="227"/>
      <c r="D529" s="264"/>
      <c r="E529" s="227"/>
      <c r="F529" s="227"/>
      <c r="G529" s="227"/>
      <c r="H529" s="227"/>
      <c r="I529" s="227"/>
      <c r="J529" s="227"/>
      <c r="K529" s="227"/>
      <c r="L529" s="227"/>
      <c r="M529" s="227"/>
      <c r="N529" s="227"/>
      <c r="O529" s="227"/>
      <c r="P529" s="227"/>
      <c r="Q529" s="227"/>
      <c r="R529" s="227"/>
      <c r="S529" s="227"/>
      <c r="T529" s="227"/>
      <c r="U529" s="227"/>
      <c r="V529" s="227"/>
      <c r="W529" s="227"/>
      <c r="X529" s="227"/>
      <c r="Y529" s="227"/>
      <c r="Z529" s="227"/>
      <c r="AA529" s="227"/>
      <c r="AB529" s="227"/>
      <c r="AC529" s="227"/>
      <c r="AD529" s="227"/>
      <c r="AE529" s="227"/>
      <c r="AF529" s="227"/>
    </row>
    <row r="530" hidden="1">
      <c r="A530" s="227"/>
      <c r="B530" s="375"/>
      <c r="C530" s="227"/>
      <c r="D530" s="264"/>
      <c r="E530" s="227"/>
      <c r="F530" s="227"/>
      <c r="G530" s="227"/>
      <c r="H530" s="227"/>
      <c r="I530" s="227"/>
      <c r="J530" s="227"/>
      <c r="K530" s="227"/>
      <c r="L530" s="227"/>
      <c r="M530" s="227"/>
      <c r="N530" s="227"/>
      <c r="O530" s="227"/>
      <c r="P530" s="227"/>
      <c r="Q530" s="227"/>
      <c r="R530" s="227"/>
      <c r="S530" s="227"/>
      <c r="T530" s="227"/>
      <c r="U530" s="227"/>
      <c r="V530" s="227"/>
      <c r="W530" s="227"/>
      <c r="X530" s="227"/>
      <c r="Y530" s="227"/>
      <c r="Z530" s="227"/>
      <c r="AA530" s="227"/>
      <c r="AB530" s="227"/>
      <c r="AC530" s="227"/>
      <c r="AD530" s="227"/>
      <c r="AE530" s="227"/>
      <c r="AF530" s="227"/>
    </row>
    <row r="531" hidden="1">
      <c r="A531" s="227"/>
      <c r="B531" s="375"/>
      <c r="C531" s="227"/>
      <c r="D531" s="264"/>
      <c r="E531" s="227"/>
      <c r="F531" s="227"/>
      <c r="G531" s="227"/>
      <c r="H531" s="227"/>
      <c r="I531" s="227"/>
      <c r="J531" s="227"/>
      <c r="K531" s="227"/>
      <c r="L531" s="227"/>
      <c r="M531" s="227"/>
      <c r="N531" s="227"/>
      <c r="O531" s="227"/>
      <c r="P531" s="227"/>
      <c r="Q531" s="227"/>
      <c r="R531" s="227"/>
      <c r="S531" s="227"/>
      <c r="T531" s="227"/>
      <c r="U531" s="227"/>
      <c r="V531" s="227"/>
      <c r="W531" s="227"/>
      <c r="X531" s="227"/>
      <c r="Y531" s="227"/>
      <c r="Z531" s="227"/>
      <c r="AA531" s="227"/>
      <c r="AB531" s="227"/>
      <c r="AC531" s="227"/>
      <c r="AD531" s="227"/>
      <c r="AE531" s="227"/>
      <c r="AF531" s="227"/>
    </row>
    <row r="532" hidden="1">
      <c r="A532" s="227"/>
      <c r="B532" s="375"/>
      <c r="C532" s="227"/>
      <c r="D532" s="264"/>
      <c r="E532" s="227"/>
      <c r="F532" s="227"/>
      <c r="G532" s="227"/>
      <c r="H532" s="227"/>
      <c r="I532" s="227"/>
      <c r="J532" s="227"/>
      <c r="K532" s="227"/>
      <c r="L532" s="227"/>
      <c r="M532" s="227"/>
      <c r="N532" s="227"/>
      <c r="O532" s="227"/>
      <c r="P532" s="227"/>
      <c r="Q532" s="227"/>
      <c r="R532" s="227"/>
      <c r="S532" s="227"/>
      <c r="T532" s="227"/>
      <c r="U532" s="227"/>
      <c r="V532" s="227"/>
      <c r="W532" s="227"/>
      <c r="X532" s="227"/>
      <c r="Y532" s="227"/>
      <c r="Z532" s="227"/>
      <c r="AA532" s="227"/>
      <c r="AB532" s="227"/>
      <c r="AC532" s="227"/>
      <c r="AD532" s="227"/>
      <c r="AE532" s="227"/>
      <c r="AF532" s="227"/>
    </row>
    <row r="533" hidden="1">
      <c r="A533" s="227"/>
      <c r="B533" s="375"/>
      <c r="C533" s="227"/>
      <c r="D533" s="264"/>
      <c r="E533" s="227"/>
      <c r="F533" s="227"/>
      <c r="G533" s="227"/>
      <c r="H533" s="227"/>
      <c r="I533" s="227"/>
      <c r="J533" s="227"/>
      <c r="K533" s="227"/>
      <c r="L533" s="227"/>
      <c r="M533" s="227"/>
      <c r="N533" s="227"/>
      <c r="O533" s="227"/>
      <c r="P533" s="227"/>
      <c r="Q533" s="227"/>
      <c r="R533" s="227"/>
      <c r="S533" s="227"/>
      <c r="T533" s="227"/>
      <c r="U533" s="227"/>
      <c r="V533" s="227"/>
      <c r="W533" s="227"/>
      <c r="X533" s="227"/>
      <c r="Y533" s="227"/>
      <c r="Z533" s="227"/>
      <c r="AA533" s="227"/>
      <c r="AB533" s="227"/>
      <c r="AC533" s="227"/>
      <c r="AD533" s="227"/>
      <c r="AE533" s="227"/>
      <c r="AF533" s="227"/>
    </row>
    <row r="534" hidden="1">
      <c r="A534" s="227"/>
      <c r="B534" s="375"/>
      <c r="C534" s="227"/>
      <c r="D534" s="264"/>
      <c r="E534" s="227"/>
      <c r="F534" s="227"/>
      <c r="G534" s="227"/>
      <c r="H534" s="227"/>
      <c r="I534" s="227"/>
      <c r="J534" s="227"/>
      <c r="K534" s="227"/>
      <c r="L534" s="227"/>
      <c r="M534" s="227"/>
      <c r="N534" s="227"/>
      <c r="O534" s="227"/>
      <c r="P534" s="227"/>
      <c r="Q534" s="227"/>
      <c r="R534" s="227"/>
      <c r="S534" s="227"/>
      <c r="T534" s="227"/>
      <c r="U534" s="227"/>
      <c r="V534" s="227"/>
      <c r="W534" s="227"/>
      <c r="X534" s="227"/>
      <c r="Y534" s="227"/>
      <c r="Z534" s="227"/>
      <c r="AA534" s="227"/>
      <c r="AB534" s="227"/>
      <c r="AC534" s="227"/>
      <c r="AD534" s="227"/>
      <c r="AE534" s="227"/>
      <c r="AF534" s="227"/>
    </row>
    <row r="535" hidden="1">
      <c r="A535" s="227"/>
      <c r="B535" s="375"/>
      <c r="C535" s="227"/>
      <c r="D535" s="264"/>
      <c r="E535" s="227"/>
      <c r="F535" s="227"/>
      <c r="G535" s="227"/>
      <c r="H535" s="227"/>
      <c r="I535" s="227"/>
      <c r="J535" s="227"/>
      <c r="K535" s="227"/>
      <c r="L535" s="227"/>
      <c r="M535" s="227"/>
      <c r="N535" s="227"/>
      <c r="O535" s="227"/>
      <c r="P535" s="227"/>
      <c r="Q535" s="227"/>
      <c r="R535" s="227"/>
      <c r="S535" s="227"/>
      <c r="T535" s="227"/>
      <c r="U535" s="227"/>
      <c r="V535" s="227"/>
      <c r="W535" s="227"/>
      <c r="X535" s="227"/>
      <c r="Y535" s="227"/>
      <c r="Z535" s="227"/>
      <c r="AA535" s="227"/>
      <c r="AB535" s="227"/>
      <c r="AC535" s="227"/>
      <c r="AD535" s="227"/>
      <c r="AE535" s="227"/>
      <c r="AF535" s="227"/>
    </row>
    <row r="536" hidden="1">
      <c r="A536" s="227"/>
      <c r="B536" s="375"/>
      <c r="C536" s="227"/>
      <c r="D536" s="264"/>
      <c r="E536" s="227"/>
      <c r="F536" s="227"/>
      <c r="G536" s="227"/>
      <c r="H536" s="227"/>
      <c r="I536" s="227"/>
      <c r="J536" s="227"/>
      <c r="K536" s="227"/>
      <c r="L536" s="227"/>
      <c r="M536" s="227"/>
      <c r="N536" s="227"/>
      <c r="O536" s="227"/>
      <c r="P536" s="227"/>
      <c r="Q536" s="227"/>
      <c r="R536" s="227"/>
      <c r="S536" s="227"/>
      <c r="T536" s="227"/>
      <c r="U536" s="227"/>
      <c r="V536" s="227"/>
      <c r="W536" s="227"/>
      <c r="X536" s="227"/>
      <c r="Y536" s="227"/>
      <c r="Z536" s="227"/>
      <c r="AA536" s="227"/>
      <c r="AB536" s="227"/>
      <c r="AC536" s="227"/>
      <c r="AD536" s="227"/>
      <c r="AE536" s="227"/>
      <c r="AF536" s="227"/>
    </row>
    <row r="537" hidden="1">
      <c r="A537" s="227"/>
      <c r="B537" s="375"/>
      <c r="C537" s="227"/>
      <c r="D537" s="264"/>
      <c r="E537" s="227"/>
      <c r="F537" s="227"/>
      <c r="G537" s="227"/>
      <c r="H537" s="227"/>
      <c r="I537" s="227"/>
      <c r="J537" s="227"/>
      <c r="K537" s="227"/>
      <c r="L537" s="227"/>
      <c r="M537" s="227"/>
      <c r="N537" s="227"/>
      <c r="O537" s="227"/>
      <c r="P537" s="227"/>
      <c r="Q537" s="227"/>
      <c r="R537" s="227"/>
      <c r="S537" s="227"/>
      <c r="T537" s="227"/>
      <c r="U537" s="227"/>
      <c r="V537" s="227"/>
      <c r="W537" s="227"/>
      <c r="X537" s="227"/>
      <c r="Y537" s="227"/>
      <c r="Z537" s="227"/>
      <c r="AA537" s="227"/>
      <c r="AB537" s="227"/>
      <c r="AC537" s="227"/>
      <c r="AD537" s="227"/>
      <c r="AE537" s="227"/>
      <c r="AF537" s="227"/>
    </row>
    <row r="538" hidden="1">
      <c r="A538" s="227"/>
      <c r="B538" s="375"/>
      <c r="C538" s="227"/>
      <c r="D538" s="264"/>
      <c r="E538" s="227"/>
      <c r="F538" s="227"/>
      <c r="G538" s="227"/>
      <c r="H538" s="227"/>
      <c r="I538" s="227"/>
      <c r="J538" s="227"/>
      <c r="K538" s="227"/>
      <c r="L538" s="227"/>
      <c r="M538" s="227"/>
      <c r="N538" s="227"/>
      <c r="O538" s="227"/>
      <c r="P538" s="227"/>
      <c r="Q538" s="227"/>
      <c r="R538" s="227"/>
      <c r="S538" s="227"/>
      <c r="T538" s="227"/>
      <c r="U538" s="227"/>
      <c r="V538" s="227"/>
      <c r="W538" s="227"/>
      <c r="X538" s="227"/>
      <c r="Y538" s="227"/>
      <c r="Z538" s="227"/>
      <c r="AA538" s="227"/>
      <c r="AB538" s="227"/>
      <c r="AC538" s="227"/>
      <c r="AD538" s="227"/>
      <c r="AE538" s="227"/>
      <c r="AF538" s="227"/>
    </row>
    <row r="539" hidden="1">
      <c r="A539" s="227"/>
      <c r="B539" s="375"/>
      <c r="C539" s="227"/>
      <c r="D539" s="264"/>
      <c r="E539" s="227"/>
      <c r="F539" s="227"/>
      <c r="G539" s="227"/>
      <c r="H539" s="227"/>
      <c r="I539" s="227"/>
      <c r="J539" s="227"/>
      <c r="K539" s="227"/>
      <c r="L539" s="227"/>
      <c r="M539" s="227"/>
      <c r="N539" s="227"/>
      <c r="O539" s="227"/>
      <c r="P539" s="227"/>
      <c r="Q539" s="227"/>
      <c r="R539" s="227"/>
      <c r="S539" s="227"/>
      <c r="T539" s="227"/>
      <c r="U539" s="227"/>
      <c r="V539" s="227"/>
      <c r="W539" s="227"/>
      <c r="X539" s="227"/>
      <c r="Y539" s="227"/>
      <c r="Z539" s="227"/>
      <c r="AA539" s="227"/>
      <c r="AB539" s="227"/>
      <c r="AC539" s="227"/>
      <c r="AD539" s="227"/>
      <c r="AE539" s="227"/>
      <c r="AF539" s="227"/>
    </row>
    <row r="540" hidden="1">
      <c r="A540" s="227"/>
      <c r="B540" s="375"/>
      <c r="C540" s="227"/>
      <c r="D540" s="264"/>
      <c r="E540" s="227"/>
      <c r="F540" s="227"/>
      <c r="G540" s="227"/>
      <c r="H540" s="227"/>
      <c r="I540" s="227"/>
      <c r="J540" s="227"/>
      <c r="K540" s="227"/>
      <c r="L540" s="227"/>
      <c r="M540" s="227"/>
      <c r="N540" s="227"/>
      <c r="O540" s="227"/>
      <c r="P540" s="227"/>
      <c r="Q540" s="227"/>
      <c r="R540" s="227"/>
      <c r="S540" s="227"/>
      <c r="T540" s="227"/>
      <c r="U540" s="227"/>
      <c r="V540" s="227"/>
      <c r="W540" s="227"/>
      <c r="X540" s="227"/>
      <c r="Y540" s="227"/>
      <c r="Z540" s="227"/>
      <c r="AA540" s="227"/>
      <c r="AB540" s="227"/>
      <c r="AC540" s="227"/>
      <c r="AD540" s="227"/>
      <c r="AE540" s="227"/>
      <c r="AF540" s="227"/>
    </row>
    <row r="541" hidden="1">
      <c r="A541" s="227"/>
      <c r="B541" s="375"/>
      <c r="C541" s="227"/>
      <c r="D541" s="264"/>
      <c r="E541" s="227"/>
      <c r="F541" s="227"/>
      <c r="G541" s="227"/>
      <c r="H541" s="227"/>
      <c r="I541" s="227"/>
      <c r="J541" s="227"/>
      <c r="K541" s="227"/>
      <c r="L541" s="227"/>
      <c r="M541" s="227"/>
      <c r="N541" s="227"/>
      <c r="O541" s="227"/>
      <c r="P541" s="227"/>
      <c r="Q541" s="227"/>
      <c r="R541" s="227"/>
      <c r="S541" s="227"/>
      <c r="T541" s="227"/>
      <c r="U541" s="227"/>
      <c r="V541" s="227"/>
      <c r="W541" s="227"/>
      <c r="X541" s="227"/>
      <c r="Y541" s="227"/>
      <c r="Z541" s="227"/>
      <c r="AA541" s="227"/>
      <c r="AB541" s="227"/>
      <c r="AC541" s="227"/>
      <c r="AD541" s="227"/>
      <c r="AE541" s="227"/>
      <c r="AF541" s="227"/>
    </row>
    <row r="542" hidden="1">
      <c r="A542" s="227"/>
      <c r="B542" s="375"/>
      <c r="C542" s="227"/>
      <c r="D542" s="264"/>
      <c r="E542" s="227"/>
      <c r="F542" s="227"/>
      <c r="G542" s="227"/>
      <c r="H542" s="227"/>
      <c r="I542" s="227"/>
      <c r="J542" s="227"/>
      <c r="K542" s="227"/>
      <c r="L542" s="227"/>
      <c r="M542" s="227"/>
      <c r="N542" s="227"/>
      <c r="O542" s="227"/>
      <c r="P542" s="227"/>
      <c r="Q542" s="227"/>
      <c r="R542" s="227"/>
      <c r="S542" s="227"/>
      <c r="T542" s="227"/>
      <c r="U542" s="227"/>
      <c r="V542" s="227"/>
      <c r="W542" s="227"/>
      <c r="X542" s="227"/>
      <c r="Y542" s="227"/>
      <c r="Z542" s="227"/>
      <c r="AA542" s="227"/>
      <c r="AB542" s="227"/>
      <c r="AC542" s="227"/>
      <c r="AD542" s="227"/>
      <c r="AE542" s="227"/>
      <c r="AF542" s="227"/>
    </row>
    <row r="543" hidden="1">
      <c r="A543" s="227"/>
      <c r="B543" s="375"/>
      <c r="C543" s="227"/>
      <c r="D543" s="264"/>
      <c r="E543" s="227"/>
      <c r="F543" s="227"/>
      <c r="G543" s="227"/>
      <c r="H543" s="227"/>
      <c r="I543" s="227"/>
      <c r="J543" s="227"/>
      <c r="K543" s="227"/>
      <c r="L543" s="227"/>
      <c r="M543" s="227"/>
      <c r="N543" s="227"/>
      <c r="O543" s="227"/>
      <c r="P543" s="227"/>
      <c r="Q543" s="227"/>
      <c r="R543" s="227"/>
      <c r="S543" s="227"/>
      <c r="T543" s="227"/>
      <c r="U543" s="227"/>
      <c r="V543" s="227"/>
      <c r="W543" s="227"/>
      <c r="X543" s="227"/>
      <c r="Y543" s="227"/>
      <c r="Z543" s="227"/>
      <c r="AA543" s="227"/>
      <c r="AB543" s="227"/>
      <c r="AC543" s="227"/>
      <c r="AD543" s="227"/>
      <c r="AE543" s="227"/>
      <c r="AF543" s="227"/>
    </row>
    <row r="544" hidden="1">
      <c r="A544" s="227"/>
      <c r="B544" s="375"/>
      <c r="C544" s="227"/>
      <c r="D544" s="264"/>
      <c r="E544" s="227"/>
      <c r="F544" s="227"/>
      <c r="G544" s="227"/>
      <c r="H544" s="227"/>
      <c r="I544" s="227"/>
      <c r="J544" s="227"/>
      <c r="K544" s="227"/>
      <c r="L544" s="227"/>
      <c r="M544" s="227"/>
      <c r="N544" s="227"/>
      <c r="O544" s="227"/>
      <c r="P544" s="227"/>
      <c r="Q544" s="227"/>
      <c r="R544" s="227"/>
      <c r="S544" s="227"/>
      <c r="T544" s="227"/>
      <c r="U544" s="227"/>
      <c r="V544" s="227"/>
      <c r="W544" s="227"/>
      <c r="X544" s="227"/>
      <c r="Y544" s="227"/>
      <c r="Z544" s="227"/>
      <c r="AA544" s="227"/>
      <c r="AB544" s="227"/>
      <c r="AC544" s="227"/>
      <c r="AD544" s="227"/>
      <c r="AE544" s="227"/>
      <c r="AF544" s="227"/>
    </row>
    <row r="545" hidden="1">
      <c r="A545" s="227"/>
      <c r="B545" s="375"/>
      <c r="C545" s="227"/>
      <c r="D545" s="264"/>
      <c r="E545" s="227"/>
      <c r="F545" s="227"/>
      <c r="G545" s="227"/>
      <c r="H545" s="227"/>
      <c r="I545" s="227"/>
      <c r="J545" s="227"/>
      <c r="K545" s="227"/>
      <c r="L545" s="227"/>
      <c r="M545" s="227"/>
      <c r="N545" s="227"/>
      <c r="O545" s="227"/>
      <c r="P545" s="227"/>
      <c r="Q545" s="227"/>
      <c r="R545" s="227"/>
      <c r="S545" s="227"/>
      <c r="T545" s="227"/>
      <c r="U545" s="227"/>
      <c r="V545" s="227"/>
      <c r="W545" s="227"/>
      <c r="X545" s="227"/>
      <c r="Y545" s="227"/>
      <c r="Z545" s="227"/>
      <c r="AA545" s="227"/>
      <c r="AB545" s="227"/>
      <c r="AC545" s="227"/>
      <c r="AD545" s="227"/>
      <c r="AE545" s="227"/>
      <c r="AF545" s="227"/>
    </row>
    <row r="546" hidden="1">
      <c r="A546" s="227"/>
      <c r="B546" s="375"/>
      <c r="C546" s="227"/>
      <c r="D546" s="264"/>
      <c r="E546" s="227"/>
      <c r="F546" s="227"/>
      <c r="G546" s="227"/>
      <c r="H546" s="227"/>
      <c r="I546" s="227"/>
      <c r="J546" s="227"/>
      <c r="K546" s="227"/>
      <c r="L546" s="227"/>
      <c r="M546" s="227"/>
      <c r="N546" s="227"/>
      <c r="O546" s="227"/>
      <c r="P546" s="227"/>
      <c r="Q546" s="227"/>
      <c r="R546" s="227"/>
      <c r="S546" s="227"/>
      <c r="T546" s="227"/>
      <c r="U546" s="227"/>
      <c r="V546" s="227"/>
      <c r="W546" s="227"/>
      <c r="X546" s="227"/>
      <c r="Y546" s="227"/>
      <c r="Z546" s="227"/>
      <c r="AA546" s="227"/>
      <c r="AB546" s="227"/>
      <c r="AC546" s="227"/>
      <c r="AD546" s="227"/>
      <c r="AE546" s="227"/>
      <c r="AF546" s="227"/>
    </row>
    <row r="547" hidden="1">
      <c r="A547" s="227"/>
      <c r="B547" s="375"/>
      <c r="C547" s="227"/>
      <c r="D547" s="264"/>
      <c r="E547" s="227"/>
      <c r="F547" s="227"/>
      <c r="G547" s="227"/>
      <c r="H547" s="227"/>
      <c r="I547" s="227"/>
      <c r="J547" s="227"/>
      <c r="K547" s="227"/>
      <c r="L547" s="227"/>
      <c r="M547" s="227"/>
      <c r="N547" s="227"/>
      <c r="O547" s="227"/>
      <c r="P547" s="227"/>
      <c r="Q547" s="227"/>
      <c r="R547" s="227"/>
      <c r="S547" s="227"/>
      <c r="T547" s="227"/>
      <c r="U547" s="227"/>
      <c r="V547" s="227"/>
      <c r="W547" s="227"/>
      <c r="X547" s="227"/>
      <c r="Y547" s="227"/>
      <c r="Z547" s="227"/>
      <c r="AA547" s="227"/>
      <c r="AB547" s="227"/>
      <c r="AC547" s="227"/>
      <c r="AD547" s="227"/>
      <c r="AE547" s="227"/>
      <c r="AF547" s="227"/>
    </row>
    <row r="548" hidden="1">
      <c r="A548" s="227"/>
      <c r="B548" s="375"/>
      <c r="C548" s="227"/>
      <c r="D548" s="264"/>
      <c r="E548" s="227"/>
      <c r="F548" s="227"/>
      <c r="G548" s="227"/>
      <c r="H548" s="227"/>
      <c r="I548" s="227"/>
      <c r="J548" s="227"/>
      <c r="K548" s="227"/>
      <c r="L548" s="227"/>
      <c r="M548" s="227"/>
      <c r="N548" s="227"/>
      <c r="O548" s="227"/>
      <c r="P548" s="227"/>
      <c r="Q548" s="227"/>
      <c r="R548" s="227"/>
      <c r="S548" s="227"/>
      <c r="T548" s="227"/>
      <c r="U548" s="227"/>
      <c r="V548" s="227"/>
      <c r="W548" s="227"/>
      <c r="X548" s="227"/>
      <c r="Y548" s="227"/>
      <c r="Z548" s="227"/>
      <c r="AA548" s="227"/>
      <c r="AB548" s="227"/>
      <c r="AC548" s="227"/>
      <c r="AD548" s="227"/>
      <c r="AE548" s="227"/>
      <c r="AF548" s="227"/>
    </row>
    <row r="549" hidden="1">
      <c r="A549" s="227"/>
      <c r="B549" s="375"/>
      <c r="C549" s="227"/>
      <c r="D549" s="264"/>
      <c r="E549" s="227"/>
      <c r="F549" s="227"/>
      <c r="G549" s="227"/>
      <c r="H549" s="227"/>
      <c r="I549" s="227"/>
      <c r="J549" s="227"/>
      <c r="K549" s="227"/>
      <c r="L549" s="227"/>
      <c r="M549" s="227"/>
      <c r="N549" s="227"/>
      <c r="O549" s="227"/>
      <c r="P549" s="227"/>
      <c r="Q549" s="227"/>
      <c r="R549" s="227"/>
      <c r="S549" s="227"/>
      <c r="T549" s="227"/>
      <c r="U549" s="227"/>
      <c r="V549" s="227"/>
      <c r="W549" s="227"/>
      <c r="X549" s="227"/>
      <c r="Y549" s="227"/>
      <c r="Z549" s="227"/>
      <c r="AA549" s="227"/>
      <c r="AB549" s="227"/>
      <c r="AC549" s="227"/>
      <c r="AD549" s="227"/>
      <c r="AE549" s="227"/>
      <c r="AF549" s="227"/>
    </row>
    <row r="550" hidden="1">
      <c r="A550" s="227"/>
      <c r="B550" s="375"/>
      <c r="C550" s="227"/>
      <c r="D550" s="264"/>
      <c r="E550" s="227"/>
      <c r="F550" s="227"/>
      <c r="G550" s="227"/>
      <c r="H550" s="227"/>
      <c r="I550" s="227"/>
      <c r="J550" s="227"/>
      <c r="K550" s="227"/>
      <c r="L550" s="227"/>
      <c r="M550" s="227"/>
      <c r="N550" s="227"/>
      <c r="O550" s="227"/>
      <c r="P550" s="227"/>
      <c r="Q550" s="227"/>
      <c r="R550" s="227"/>
      <c r="S550" s="227"/>
      <c r="T550" s="227"/>
      <c r="U550" s="227"/>
      <c r="V550" s="227"/>
      <c r="W550" s="227"/>
      <c r="X550" s="227"/>
      <c r="Y550" s="227"/>
      <c r="Z550" s="227"/>
      <c r="AA550" s="227"/>
      <c r="AB550" s="227"/>
      <c r="AC550" s="227"/>
      <c r="AD550" s="227"/>
      <c r="AE550" s="227"/>
      <c r="AF550" s="227"/>
    </row>
    <row r="551" hidden="1">
      <c r="A551" s="227"/>
      <c r="B551" s="375"/>
      <c r="C551" s="227"/>
      <c r="D551" s="264"/>
      <c r="E551" s="227"/>
      <c r="F551" s="227"/>
      <c r="G551" s="227"/>
      <c r="H551" s="227"/>
      <c r="I551" s="227"/>
      <c r="J551" s="227"/>
      <c r="K551" s="227"/>
      <c r="L551" s="227"/>
      <c r="M551" s="227"/>
      <c r="N551" s="227"/>
      <c r="O551" s="227"/>
      <c r="P551" s="227"/>
      <c r="Q551" s="227"/>
      <c r="R551" s="227"/>
      <c r="S551" s="227"/>
      <c r="T551" s="227"/>
      <c r="U551" s="227"/>
      <c r="V551" s="227"/>
      <c r="W551" s="227"/>
      <c r="X551" s="227"/>
      <c r="Y551" s="227"/>
      <c r="Z551" s="227"/>
      <c r="AA551" s="227"/>
      <c r="AB551" s="227"/>
      <c r="AC551" s="227"/>
      <c r="AD551" s="227"/>
      <c r="AE551" s="227"/>
      <c r="AF551" s="227"/>
    </row>
    <row r="552" hidden="1">
      <c r="A552" s="227"/>
      <c r="B552" s="375"/>
      <c r="C552" s="227"/>
      <c r="D552" s="264"/>
      <c r="E552" s="227"/>
      <c r="F552" s="227"/>
      <c r="G552" s="227"/>
      <c r="H552" s="227"/>
      <c r="I552" s="227"/>
      <c r="J552" s="227"/>
      <c r="K552" s="227"/>
      <c r="L552" s="227"/>
      <c r="M552" s="227"/>
      <c r="N552" s="227"/>
      <c r="O552" s="227"/>
      <c r="P552" s="227"/>
      <c r="Q552" s="227"/>
      <c r="R552" s="227"/>
      <c r="S552" s="227"/>
      <c r="T552" s="227"/>
      <c r="U552" s="227"/>
      <c r="V552" s="227"/>
      <c r="W552" s="227"/>
      <c r="X552" s="227"/>
      <c r="Y552" s="227"/>
      <c r="Z552" s="227"/>
      <c r="AA552" s="227"/>
      <c r="AB552" s="227"/>
      <c r="AC552" s="227"/>
      <c r="AD552" s="227"/>
      <c r="AE552" s="227"/>
      <c r="AF552" s="227"/>
    </row>
    <row r="553" hidden="1">
      <c r="A553" s="227"/>
      <c r="B553" s="375"/>
      <c r="C553" s="227"/>
      <c r="D553" s="264"/>
      <c r="E553" s="227"/>
      <c r="F553" s="227"/>
      <c r="G553" s="227"/>
      <c r="H553" s="227"/>
      <c r="I553" s="227"/>
      <c r="J553" s="227"/>
      <c r="K553" s="227"/>
      <c r="L553" s="227"/>
      <c r="M553" s="227"/>
      <c r="N553" s="227"/>
      <c r="O553" s="227"/>
      <c r="P553" s="227"/>
      <c r="Q553" s="227"/>
      <c r="R553" s="227"/>
      <c r="S553" s="227"/>
      <c r="T553" s="227"/>
      <c r="U553" s="227"/>
      <c r="V553" s="227"/>
      <c r="W553" s="227"/>
      <c r="X553" s="227"/>
      <c r="Y553" s="227"/>
      <c r="Z553" s="227"/>
      <c r="AA553" s="227"/>
      <c r="AB553" s="227"/>
      <c r="AC553" s="227"/>
      <c r="AD553" s="227"/>
      <c r="AE553" s="227"/>
      <c r="AF553" s="227"/>
    </row>
    <row r="554" hidden="1">
      <c r="A554" s="227"/>
      <c r="B554" s="375"/>
      <c r="C554" s="227"/>
      <c r="D554" s="264"/>
      <c r="E554" s="227"/>
      <c r="F554" s="227"/>
      <c r="G554" s="227"/>
      <c r="H554" s="227"/>
      <c r="I554" s="227"/>
      <c r="J554" s="227"/>
      <c r="K554" s="227"/>
      <c r="L554" s="227"/>
      <c r="M554" s="227"/>
      <c r="N554" s="227"/>
      <c r="O554" s="227"/>
      <c r="P554" s="227"/>
      <c r="Q554" s="227"/>
      <c r="R554" s="227"/>
      <c r="S554" s="227"/>
      <c r="T554" s="227"/>
      <c r="U554" s="227"/>
      <c r="V554" s="227"/>
      <c r="W554" s="227"/>
      <c r="X554" s="227"/>
      <c r="Y554" s="227"/>
      <c r="Z554" s="227"/>
      <c r="AA554" s="227"/>
      <c r="AB554" s="227"/>
      <c r="AC554" s="227"/>
      <c r="AD554" s="227"/>
      <c r="AE554" s="227"/>
      <c r="AF554" s="227"/>
    </row>
    <row r="555" hidden="1">
      <c r="A555" s="227"/>
      <c r="B555" s="375"/>
      <c r="C555" s="227"/>
      <c r="D555" s="264"/>
      <c r="E555" s="227"/>
      <c r="F555" s="227"/>
      <c r="G555" s="227"/>
      <c r="H555" s="227"/>
      <c r="I555" s="227"/>
      <c r="J555" s="227"/>
      <c r="K555" s="227"/>
      <c r="L555" s="227"/>
      <c r="M555" s="227"/>
      <c r="N555" s="227"/>
      <c r="O555" s="227"/>
      <c r="P555" s="227"/>
      <c r="Q555" s="227"/>
      <c r="R555" s="227"/>
      <c r="S555" s="227"/>
      <c r="T555" s="227"/>
      <c r="U555" s="227"/>
      <c r="V555" s="227"/>
      <c r="W555" s="227"/>
      <c r="X555" s="227"/>
      <c r="Y555" s="227"/>
      <c r="Z555" s="227"/>
      <c r="AA555" s="227"/>
      <c r="AB555" s="227"/>
      <c r="AC555" s="227"/>
      <c r="AD555" s="227"/>
      <c r="AE555" s="227"/>
      <c r="AF555" s="227"/>
    </row>
    <row r="556" hidden="1">
      <c r="A556" s="227"/>
      <c r="B556" s="375"/>
      <c r="C556" s="227"/>
      <c r="D556" s="264"/>
      <c r="E556" s="227"/>
      <c r="F556" s="227"/>
      <c r="G556" s="227"/>
      <c r="H556" s="227"/>
      <c r="I556" s="227"/>
      <c r="J556" s="227"/>
      <c r="K556" s="227"/>
      <c r="L556" s="227"/>
      <c r="M556" s="227"/>
      <c r="N556" s="227"/>
      <c r="O556" s="227"/>
      <c r="P556" s="227"/>
      <c r="Q556" s="227"/>
      <c r="R556" s="227"/>
      <c r="S556" s="227"/>
      <c r="T556" s="227"/>
      <c r="U556" s="227"/>
      <c r="V556" s="227"/>
      <c r="W556" s="227"/>
      <c r="X556" s="227"/>
      <c r="Y556" s="227"/>
      <c r="Z556" s="227"/>
      <c r="AA556" s="227"/>
      <c r="AB556" s="227"/>
      <c r="AC556" s="227"/>
      <c r="AD556" s="227"/>
      <c r="AE556" s="227"/>
      <c r="AF556" s="227"/>
    </row>
    <row r="557" hidden="1">
      <c r="A557" s="227"/>
      <c r="B557" s="375"/>
      <c r="C557" s="227"/>
      <c r="D557" s="264"/>
      <c r="E557" s="227"/>
      <c r="F557" s="227"/>
      <c r="G557" s="227"/>
      <c r="H557" s="227"/>
      <c r="I557" s="227"/>
      <c r="J557" s="227"/>
      <c r="K557" s="227"/>
      <c r="L557" s="227"/>
      <c r="M557" s="227"/>
      <c r="N557" s="227"/>
      <c r="O557" s="227"/>
      <c r="P557" s="227"/>
      <c r="Q557" s="227"/>
      <c r="R557" s="227"/>
      <c r="S557" s="227"/>
      <c r="T557" s="227"/>
      <c r="U557" s="227"/>
      <c r="V557" s="227"/>
      <c r="W557" s="227"/>
      <c r="X557" s="227"/>
      <c r="Y557" s="227"/>
      <c r="Z557" s="227"/>
      <c r="AA557" s="227"/>
      <c r="AB557" s="227"/>
      <c r="AC557" s="227"/>
      <c r="AD557" s="227"/>
      <c r="AE557" s="227"/>
      <c r="AF557" s="227"/>
    </row>
    <row r="558" hidden="1">
      <c r="A558" s="227"/>
      <c r="B558" s="375"/>
      <c r="C558" s="227"/>
      <c r="D558" s="264"/>
      <c r="E558" s="227"/>
      <c r="F558" s="227"/>
      <c r="G558" s="227"/>
      <c r="H558" s="227"/>
      <c r="I558" s="227"/>
      <c r="J558" s="227"/>
      <c r="K558" s="227"/>
      <c r="L558" s="227"/>
      <c r="M558" s="227"/>
      <c r="N558" s="227"/>
      <c r="O558" s="227"/>
      <c r="P558" s="227"/>
      <c r="Q558" s="227"/>
      <c r="R558" s="227"/>
      <c r="S558" s="227"/>
      <c r="T558" s="227"/>
      <c r="U558" s="227"/>
      <c r="V558" s="227"/>
      <c r="W558" s="227"/>
      <c r="X558" s="227"/>
      <c r="Y558" s="227"/>
      <c r="Z558" s="227"/>
      <c r="AA558" s="227"/>
      <c r="AB558" s="227"/>
      <c r="AC558" s="227"/>
      <c r="AD558" s="227"/>
      <c r="AE558" s="227"/>
      <c r="AF558" s="227"/>
    </row>
    <row r="559" hidden="1">
      <c r="A559" s="227"/>
      <c r="B559" s="375"/>
      <c r="C559" s="227"/>
      <c r="D559" s="264"/>
      <c r="E559" s="227"/>
      <c r="F559" s="227"/>
      <c r="G559" s="227"/>
      <c r="H559" s="227"/>
      <c r="I559" s="227"/>
      <c r="J559" s="227"/>
      <c r="K559" s="227"/>
      <c r="L559" s="227"/>
      <c r="M559" s="227"/>
      <c r="N559" s="227"/>
      <c r="O559" s="227"/>
      <c r="P559" s="227"/>
      <c r="Q559" s="227"/>
      <c r="R559" s="227"/>
      <c r="S559" s="227"/>
      <c r="T559" s="227"/>
      <c r="U559" s="227"/>
      <c r="V559" s="227"/>
      <c r="W559" s="227"/>
      <c r="X559" s="227"/>
      <c r="Y559" s="227"/>
      <c r="Z559" s="227"/>
      <c r="AA559" s="227"/>
      <c r="AB559" s="227"/>
      <c r="AC559" s="227"/>
      <c r="AD559" s="227"/>
      <c r="AE559" s="227"/>
      <c r="AF559" s="227"/>
    </row>
    <row r="560" hidden="1">
      <c r="A560" s="227"/>
      <c r="B560" s="375"/>
      <c r="C560" s="227"/>
      <c r="D560" s="264"/>
      <c r="E560" s="227"/>
      <c r="F560" s="227"/>
      <c r="G560" s="227"/>
      <c r="H560" s="227"/>
      <c r="I560" s="227"/>
      <c r="J560" s="227"/>
      <c r="K560" s="227"/>
      <c r="L560" s="227"/>
      <c r="M560" s="227"/>
      <c r="N560" s="227"/>
      <c r="O560" s="227"/>
      <c r="P560" s="227"/>
      <c r="Q560" s="227"/>
      <c r="R560" s="227"/>
      <c r="S560" s="227"/>
      <c r="T560" s="227"/>
      <c r="U560" s="227"/>
      <c r="V560" s="227"/>
      <c r="W560" s="227"/>
      <c r="X560" s="227"/>
      <c r="Y560" s="227"/>
      <c r="Z560" s="227"/>
      <c r="AA560" s="227"/>
      <c r="AB560" s="227"/>
      <c r="AC560" s="227"/>
      <c r="AD560" s="227"/>
      <c r="AE560" s="227"/>
      <c r="AF560" s="227"/>
    </row>
    <row r="561" hidden="1">
      <c r="A561" s="227"/>
      <c r="B561" s="375"/>
      <c r="C561" s="227"/>
      <c r="D561" s="264"/>
      <c r="E561" s="227"/>
      <c r="F561" s="227"/>
      <c r="G561" s="227"/>
      <c r="H561" s="227"/>
      <c r="I561" s="227"/>
      <c r="J561" s="227"/>
      <c r="K561" s="227"/>
      <c r="L561" s="227"/>
      <c r="M561" s="227"/>
      <c r="N561" s="227"/>
      <c r="O561" s="227"/>
      <c r="P561" s="227"/>
      <c r="Q561" s="227"/>
      <c r="R561" s="227"/>
      <c r="S561" s="227"/>
      <c r="T561" s="227"/>
      <c r="U561" s="227"/>
      <c r="V561" s="227"/>
      <c r="W561" s="227"/>
      <c r="X561" s="227"/>
      <c r="Y561" s="227"/>
      <c r="Z561" s="227"/>
      <c r="AA561" s="227"/>
      <c r="AB561" s="227"/>
      <c r="AC561" s="227"/>
      <c r="AD561" s="227"/>
      <c r="AE561" s="227"/>
      <c r="AF561" s="227"/>
    </row>
    <row r="562" hidden="1">
      <c r="A562" s="227"/>
      <c r="B562" s="375"/>
      <c r="C562" s="227"/>
      <c r="D562" s="264"/>
      <c r="E562" s="227"/>
      <c r="F562" s="227"/>
      <c r="G562" s="227"/>
      <c r="H562" s="227"/>
      <c r="I562" s="227"/>
      <c r="J562" s="227"/>
      <c r="K562" s="227"/>
      <c r="L562" s="227"/>
      <c r="M562" s="227"/>
      <c r="N562" s="227"/>
      <c r="O562" s="227"/>
      <c r="P562" s="227"/>
      <c r="Q562" s="227"/>
      <c r="R562" s="227"/>
      <c r="S562" s="227"/>
      <c r="T562" s="227"/>
      <c r="U562" s="227"/>
      <c r="V562" s="227"/>
      <c r="W562" s="227"/>
      <c r="X562" s="227"/>
      <c r="Y562" s="227"/>
      <c r="Z562" s="227"/>
      <c r="AA562" s="227"/>
      <c r="AB562" s="227"/>
      <c r="AC562" s="227"/>
      <c r="AD562" s="227"/>
      <c r="AE562" s="227"/>
      <c r="AF562" s="227"/>
    </row>
    <row r="563" hidden="1">
      <c r="A563" s="227"/>
      <c r="B563" s="375"/>
      <c r="C563" s="227"/>
      <c r="D563" s="264"/>
      <c r="E563" s="227"/>
      <c r="F563" s="227"/>
      <c r="G563" s="227"/>
      <c r="H563" s="227"/>
      <c r="I563" s="227"/>
      <c r="J563" s="227"/>
      <c r="K563" s="227"/>
      <c r="L563" s="227"/>
      <c r="M563" s="227"/>
      <c r="N563" s="227"/>
      <c r="O563" s="227"/>
      <c r="P563" s="227"/>
      <c r="Q563" s="227"/>
      <c r="R563" s="227"/>
      <c r="S563" s="227"/>
      <c r="T563" s="227"/>
      <c r="U563" s="227"/>
      <c r="V563" s="227"/>
      <c r="W563" s="227"/>
      <c r="X563" s="227"/>
      <c r="Y563" s="227"/>
      <c r="Z563" s="227"/>
      <c r="AA563" s="227"/>
      <c r="AB563" s="227"/>
      <c r="AC563" s="227"/>
      <c r="AD563" s="227"/>
      <c r="AE563" s="227"/>
      <c r="AF563" s="227"/>
    </row>
    <row r="564" hidden="1">
      <c r="A564" s="227"/>
      <c r="B564" s="375"/>
      <c r="C564" s="227"/>
      <c r="D564" s="264"/>
      <c r="E564" s="227"/>
      <c r="F564" s="227"/>
      <c r="G564" s="227"/>
      <c r="H564" s="227"/>
      <c r="I564" s="227"/>
      <c r="J564" s="227"/>
      <c r="K564" s="227"/>
      <c r="L564" s="227"/>
      <c r="M564" s="227"/>
      <c r="N564" s="227"/>
      <c r="O564" s="227"/>
      <c r="P564" s="227"/>
      <c r="Q564" s="227"/>
      <c r="R564" s="227"/>
      <c r="S564" s="227"/>
      <c r="T564" s="227"/>
      <c r="U564" s="227"/>
      <c r="V564" s="227"/>
      <c r="W564" s="227"/>
      <c r="X564" s="227"/>
      <c r="Y564" s="227"/>
      <c r="Z564" s="227"/>
      <c r="AA564" s="227"/>
      <c r="AB564" s="227"/>
      <c r="AC564" s="227"/>
      <c r="AD564" s="227"/>
      <c r="AE564" s="227"/>
      <c r="AF564" s="227"/>
    </row>
    <row r="565" hidden="1">
      <c r="A565" s="227"/>
      <c r="B565" s="375"/>
      <c r="C565" s="227"/>
      <c r="D565" s="264"/>
      <c r="E565" s="227"/>
      <c r="F565" s="227"/>
      <c r="G565" s="227"/>
      <c r="H565" s="227"/>
      <c r="I565" s="227"/>
      <c r="J565" s="227"/>
      <c r="K565" s="227"/>
      <c r="L565" s="227"/>
      <c r="M565" s="227"/>
      <c r="N565" s="227"/>
      <c r="O565" s="227"/>
      <c r="P565" s="227"/>
      <c r="Q565" s="227"/>
      <c r="R565" s="227"/>
      <c r="S565" s="227"/>
      <c r="T565" s="227"/>
      <c r="U565" s="227"/>
      <c r="V565" s="227"/>
      <c r="W565" s="227"/>
      <c r="X565" s="227"/>
      <c r="Y565" s="227"/>
      <c r="Z565" s="227"/>
      <c r="AA565" s="227"/>
      <c r="AB565" s="227"/>
      <c r="AC565" s="227"/>
      <c r="AD565" s="227"/>
      <c r="AE565" s="227"/>
      <c r="AF565" s="227"/>
    </row>
    <row r="566" hidden="1">
      <c r="A566" s="227"/>
      <c r="B566" s="375"/>
      <c r="C566" s="227"/>
      <c r="D566" s="264"/>
      <c r="E566" s="227"/>
      <c r="F566" s="227"/>
      <c r="G566" s="227"/>
      <c r="H566" s="227"/>
      <c r="I566" s="227"/>
      <c r="J566" s="227"/>
      <c r="K566" s="227"/>
      <c r="L566" s="227"/>
      <c r="M566" s="227"/>
      <c r="N566" s="227"/>
      <c r="O566" s="227"/>
      <c r="P566" s="227"/>
      <c r="Q566" s="227"/>
      <c r="R566" s="227"/>
      <c r="S566" s="227"/>
      <c r="T566" s="227"/>
      <c r="U566" s="227"/>
      <c r="V566" s="227"/>
      <c r="W566" s="227"/>
      <c r="X566" s="227"/>
      <c r="Y566" s="227"/>
      <c r="Z566" s="227"/>
      <c r="AA566" s="227"/>
      <c r="AB566" s="227"/>
      <c r="AC566" s="227"/>
      <c r="AD566" s="227"/>
      <c r="AE566" s="227"/>
      <c r="AF566" s="227"/>
    </row>
    <row r="567" hidden="1">
      <c r="A567" s="227"/>
      <c r="B567" s="375"/>
      <c r="C567" s="227"/>
      <c r="D567" s="264"/>
      <c r="E567" s="227"/>
      <c r="F567" s="227"/>
      <c r="G567" s="227"/>
      <c r="H567" s="227"/>
      <c r="I567" s="227"/>
      <c r="J567" s="227"/>
      <c r="K567" s="227"/>
      <c r="L567" s="227"/>
      <c r="M567" s="227"/>
      <c r="N567" s="227"/>
      <c r="O567" s="227"/>
      <c r="P567" s="227"/>
      <c r="Q567" s="227"/>
      <c r="R567" s="227"/>
      <c r="S567" s="227"/>
      <c r="T567" s="227"/>
      <c r="U567" s="227"/>
      <c r="V567" s="227"/>
      <c r="W567" s="227"/>
      <c r="X567" s="227"/>
      <c r="Y567" s="227"/>
      <c r="Z567" s="227"/>
      <c r="AA567" s="227"/>
      <c r="AB567" s="227"/>
      <c r="AC567" s="227"/>
      <c r="AD567" s="227"/>
      <c r="AE567" s="227"/>
      <c r="AF567" s="227"/>
    </row>
    <row r="568" hidden="1">
      <c r="A568" s="227"/>
      <c r="B568" s="375"/>
      <c r="C568" s="227"/>
      <c r="D568" s="264"/>
      <c r="E568" s="227"/>
      <c r="F568" s="227"/>
      <c r="G568" s="227"/>
      <c r="H568" s="227"/>
      <c r="I568" s="227"/>
      <c r="J568" s="227"/>
      <c r="K568" s="227"/>
      <c r="L568" s="227"/>
      <c r="M568" s="227"/>
      <c r="N568" s="227"/>
      <c r="O568" s="227"/>
      <c r="P568" s="227"/>
      <c r="Q568" s="227"/>
      <c r="R568" s="227"/>
      <c r="S568" s="227"/>
      <c r="T568" s="227"/>
      <c r="U568" s="227"/>
      <c r="V568" s="227"/>
      <c r="W568" s="227"/>
      <c r="X568" s="227"/>
      <c r="Y568" s="227"/>
      <c r="Z568" s="227"/>
      <c r="AA568" s="227"/>
      <c r="AB568" s="227"/>
      <c r="AC568" s="227"/>
      <c r="AD568" s="227"/>
      <c r="AE568" s="227"/>
      <c r="AF568" s="227"/>
    </row>
    <row r="569" hidden="1">
      <c r="A569" s="227"/>
      <c r="B569" s="375"/>
      <c r="C569" s="227"/>
      <c r="D569" s="264"/>
      <c r="E569" s="227"/>
      <c r="F569" s="227"/>
      <c r="G569" s="227"/>
      <c r="H569" s="227"/>
      <c r="I569" s="227"/>
      <c r="J569" s="227"/>
      <c r="K569" s="227"/>
      <c r="L569" s="227"/>
      <c r="M569" s="227"/>
      <c r="N569" s="227"/>
      <c r="O569" s="227"/>
      <c r="P569" s="227"/>
      <c r="Q569" s="227"/>
      <c r="R569" s="227"/>
      <c r="S569" s="227"/>
      <c r="T569" s="227"/>
      <c r="U569" s="227"/>
      <c r="V569" s="227"/>
      <c r="W569" s="227"/>
      <c r="X569" s="227"/>
      <c r="Y569" s="227"/>
      <c r="Z569" s="227"/>
      <c r="AA569" s="227"/>
      <c r="AB569" s="227"/>
      <c r="AC569" s="227"/>
      <c r="AD569" s="227"/>
      <c r="AE569" s="227"/>
      <c r="AF569" s="227"/>
    </row>
    <row r="570" hidden="1">
      <c r="A570" s="227"/>
      <c r="B570" s="375"/>
      <c r="C570" s="227"/>
      <c r="D570" s="264"/>
      <c r="E570" s="227"/>
      <c r="F570" s="227"/>
      <c r="G570" s="227"/>
      <c r="H570" s="227"/>
      <c r="I570" s="227"/>
      <c r="J570" s="227"/>
      <c r="K570" s="227"/>
      <c r="L570" s="227"/>
      <c r="M570" s="227"/>
      <c r="N570" s="227"/>
      <c r="O570" s="227"/>
      <c r="P570" s="227"/>
      <c r="Q570" s="227"/>
      <c r="R570" s="227"/>
      <c r="S570" s="227"/>
      <c r="T570" s="227"/>
      <c r="U570" s="227"/>
      <c r="V570" s="227"/>
      <c r="W570" s="227"/>
      <c r="X570" s="227"/>
      <c r="Y570" s="227"/>
      <c r="Z570" s="227"/>
      <c r="AA570" s="227"/>
      <c r="AB570" s="227"/>
      <c r="AC570" s="227"/>
      <c r="AD570" s="227"/>
      <c r="AE570" s="227"/>
      <c r="AF570" s="227"/>
    </row>
    <row r="571" hidden="1">
      <c r="A571" s="227"/>
      <c r="B571" s="375"/>
      <c r="C571" s="227"/>
      <c r="D571" s="264"/>
      <c r="E571" s="227"/>
      <c r="F571" s="227"/>
      <c r="G571" s="227"/>
      <c r="H571" s="227"/>
      <c r="I571" s="227"/>
      <c r="J571" s="227"/>
      <c r="K571" s="227"/>
      <c r="L571" s="227"/>
      <c r="M571" s="227"/>
      <c r="N571" s="227"/>
      <c r="O571" s="227"/>
      <c r="P571" s="227"/>
      <c r="Q571" s="227"/>
      <c r="R571" s="227"/>
      <c r="S571" s="227"/>
      <c r="T571" s="227"/>
      <c r="U571" s="227"/>
      <c r="V571" s="227"/>
      <c r="W571" s="227"/>
      <c r="X571" s="227"/>
      <c r="Y571" s="227"/>
      <c r="Z571" s="227"/>
      <c r="AA571" s="227"/>
      <c r="AB571" s="227"/>
      <c r="AC571" s="227"/>
      <c r="AD571" s="227"/>
      <c r="AE571" s="227"/>
      <c r="AF571" s="227"/>
    </row>
    <row r="572" hidden="1">
      <c r="A572" s="227"/>
      <c r="B572" s="375"/>
      <c r="C572" s="227"/>
      <c r="D572" s="264"/>
      <c r="E572" s="227"/>
      <c r="F572" s="227"/>
      <c r="G572" s="227"/>
      <c r="H572" s="227"/>
      <c r="I572" s="227"/>
      <c r="J572" s="227"/>
      <c r="K572" s="227"/>
      <c r="L572" s="227"/>
      <c r="M572" s="227"/>
      <c r="N572" s="227"/>
      <c r="O572" s="227"/>
      <c r="P572" s="227"/>
      <c r="Q572" s="227"/>
      <c r="R572" s="227"/>
      <c r="S572" s="227"/>
      <c r="T572" s="227"/>
      <c r="U572" s="227"/>
      <c r="V572" s="227"/>
      <c r="W572" s="227"/>
      <c r="X572" s="227"/>
      <c r="Y572" s="227"/>
      <c r="Z572" s="227"/>
      <c r="AA572" s="227"/>
      <c r="AB572" s="227"/>
      <c r="AC572" s="227"/>
      <c r="AD572" s="227"/>
      <c r="AE572" s="227"/>
      <c r="AF572" s="227"/>
    </row>
    <row r="573" hidden="1">
      <c r="A573" s="227"/>
      <c r="B573" s="375"/>
      <c r="C573" s="227"/>
      <c r="D573" s="264"/>
      <c r="E573" s="227"/>
      <c r="F573" s="227"/>
      <c r="G573" s="227"/>
      <c r="H573" s="227"/>
      <c r="I573" s="227"/>
      <c r="J573" s="227"/>
      <c r="K573" s="227"/>
      <c r="L573" s="227"/>
      <c r="M573" s="227"/>
      <c r="N573" s="227"/>
      <c r="O573" s="227"/>
      <c r="P573" s="227"/>
      <c r="Q573" s="227"/>
      <c r="R573" s="227"/>
      <c r="S573" s="227"/>
      <c r="T573" s="227"/>
      <c r="U573" s="227"/>
      <c r="V573" s="227"/>
      <c r="W573" s="227"/>
      <c r="X573" s="227"/>
      <c r="Y573" s="227"/>
      <c r="Z573" s="227"/>
      <c r="AA573" s="227"/>
      <c r="AB573" s="227"/>
      <c r="AC573" s="227"/>
      <c r="AD573" s="227"/>
      <c r="AE573" s="227"/>
      <c r="AF573" s="227"/>
    </row>
    <row r="574" hidden="1">
      <c r="A574" s="227"/>
      <c r="B574" s="375"/>
      <c r="C574" s="227"/>
      <c r="D574" s="264"/>
      <c r="E574" s="227"/>
      <c r="F574" s="227"/>
      <c r="G574" s="227"/>
      <c r="H574" s="227"/>
      <c r="I574" s="227"/>
      <c r="J574" s="227"/>
      <c r="K574" s="227"/>
      <c r="L574" s="227"/>
      <c r="M574" s="227"/>
      <c r="N574" s="227"/>
      <c r="O574" s="227"/>
      <c r="P574" s="227"/>
      <c r="Q574" s="227"/>
      <c r="R574" s="227"/>
      <c r="S574" s="227"/>
      <c r="T574" s="227"/>
      <c r="U574" s="227"/>
      <c r="V574" s="227"/>
      <c r="W574" s="227"/>
      <c r="X574" s="227"/>
      <c r="Y574" s="227"/>
      <c r="Z574" s="227"/>
      <c r="AA574" s="227"/>
      <c r="AB574" s="227"/>
      <c r="AC574" s="227"/>
      <c r="AD574" s="227"/>
      <c r="AE574" s="227"/>
      <c r="AF574" s="227"/>
    </row>
    <row r="575" hidden="1">
      <c r="A575" s="227"/>
      <c r="B575" s="375"/>
      <c r="C575" s="227"/>
      <c r="D575" s="264"/>
      <c r="E575" s="227"/>
      <c r="F575" s="227"/>
      <c r="G575" s="227"/>
      <c r="H575" s="227"/>
      <c r="I575" s="227"/>
      <c r="J575" s="227"/>
      <c r="K575" s="227"/>
      <c r="L575" s="227"/>
      <c r="M575" s="227"/>
      <c r="N575" s="227"/>
      <c r="O575" s="227"/>
      <c r="P575" s="227"/>
      <c r="Q575" s="227"/>
      <c r="R575" s="227"/>
      <c r="S575" s="227"/>
      <c r="T575" s="227"/>
      <c r="U575" s="227"/>
      <c r="V575" s="227"/>
      <c r="W575" s="227"/>
      <c r="X575" s="227"/>
      <c r="Y575" s="227"/>
      <c r="Z575" s="227"/>
      <c r="AA575" s="227"/>
      <c r="AB575" s="227"/>
      <c r="AC575" s="227"/>
      <c r="AD575" s="227"/>
      <c r="AE575" s="227"/>
      <c r="AF575" s="227"/>
    </row>
    <row r="576" hidden="1">
      <c r="A576" s="227"/>
      <c r="B576" s="375"/>
      <c r="C576" s="227"/>
      <c r="D576" s="264"/>
      <c r="E576" s="227"/>
      <c r="F576" s="227"/>
      <c r="G576" s="227"/>
      <c r="H576" s="227"/>
      <c r="I576" s="227"/>
      <c r="J576" s="227"/>
      <c r="K576" s="227"/>
      <c r="L576" s="227"/>
      <c r="M576" s="227"/>
      <c r="N576" s="227"/>
      <c r="O576" s="227"/>
      <c r="P576" s="227"/>
      <c r="Q576" s="227"/>
      <c r="R576" s="227"/>
      <c r="S576" s="227"/>
      <c r="T576" s="227"/>
      <c r="U576" s="227"/>
      <c r="V576" s="227"/>
      <c r="W576" s="227"/>
      <c r="X576" s="227"/>
      <c r="Y576" s="227"/>
      <c r="Z576" s="227"/>
      <c r="AA576" s="227"/>
      <c r="AB576" s="227"/>
      <c r="AC576" s="227"/>
      <c r="AD576" s="227"/>
      <c r="AE576" s="227"/>
      <c r="AF576" s="227"/>
    </row>
    <row r="577" hidden="1">
      <c r="A577" s="227"/>
      <c r="B577" s="375"/>
      <c r="C577" s="227"/>
      <c r="D577" s="264"/>
      <c r="E577" s="227"/>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c r="AF577" s="227"/>
    </row>
    <row r="578" hidden="1">
      <c r="A578" s="227"/>
      <c r="B578" s="375"/>
      <c r="C578" s="227"/>
      <c r="D578" s="264"/>
      <c r="E578" s="227"/>
      <c r="F578" s="227"/>
      <c r="G578" s="227"/>
      <c r="H578" s="227"/>
      <c r="I578" s="227"/>
      <c r="J578" s="227"/>
      <c r="K578" s="227"/>
      <c r="L578" s="227"/>
      <c r="M578" s="227"/>
      <c r="N578" s="227"/>
      <c r="O578" s="227"/>
      <c r="P578" s="227"/>
      <c r="Q578" s="227"/>
      <c r="R578" s="227"/>
      <c r="S578" s="227"/>
      <c r="T578" s="227"/>
      <c r="U578" s="227"/>
      <c r="V578" s="227"/>
      <c r="W578" s="227"/>
      <c r="X578" s="227"/>
      <c r="Y578" s="227"/>
      <c r="Z578" s="227"/>
      <c r="AA578" s="227"/>
      <c r="AB578" s="227"/>
      <c r="AC578" s="227"/>
      <c r="AD578" s="227"/>
      <c r="AE578" s="227"/>
      <c r="AF578" s="227"/>
    </row>
    <row r="579" hidden="1">
      <c r="A579" s="227"/>
      <c r="B579" s="375"/>
      <c r="C579" s="227"/>
      <c r="D579" s="264"/>
      <c r="E579" s="227"/>
      <c r="F579" s="227"/>
      <c r="G579" s="227"/>
      <c r="H579" s="227"/>
      <c r="I579" s="227"/>
      <c r="J579" s="227"/>
      <c r="K579" s="227"/>
      <c r="L579" s="227"/>
      <c r="M579" s="227"/>
      <c r="N579" s="227"/>
      <c r="O579" s="227"/>
      <c r="P579" s="227"/>
      <c r="Q579" s="227"/>
      <c r="R579" s="227"/>
      <c r="S579" s="227"/>
      <c r="T579" s="227"/>
      <c r="U579" s="227"/>
      <c r="V579" s="227"/>
      <c r="W579" s="227"/>
      <c r="X579" s="227"/>
      <c r="Y579" s="227"/>
      <c r="Z579" s="227"/>
      <c r="AA579" s="227"/>
      <c r="AB579" s="227"/>
      <c r="AC579" s="227"/>
      <c r="AD579" s="227"/>
      <c r="AE579" s="227"/>
      <c r="AF579" s="227"/>
    </row>
    <row r="580" hidden="1">
      <c r="A580" s="227"/>
      <c r="B580" s="375"/>
      <c r="C580" s="227"/>
      <c r="D580" s="264"/>
      <c r="E580" s="227"/>
      <c r="F580" s="227"/>
      <c r="G580" s="227"/>
      <c r="H580" s="227"/>
      <c r="I580" s="227"/>
      <c r="J580" s="227"/>
      <c r="K580" s="227"/>
      <c r="L580" s="227"/>
      <c r="M580" s="227"/>
      <c r="N580" s="227"/>
      <c r="O580" s="227"/>
      <c r="P580" s="227"/>
      <c r="Q580" s="227"/>
      <c r="R580" s="227"/>
      <c r="S580" s="227"/>
      <c r="T580" s="227"/>
      <c r="U580" s="227"/>
      <c r="V580" s="227"/>
      <c r="W580" s="227"/>
      <c r="X580" s="227"/>
      <c r="Y580" s="227"/>
      <c r="Z580" s="227"/>
      <c r="AA580" s="227"/>
      <c r="AB580" s="227"/>
      <c r="AC580" s="227"/>
      <c r="AD580" s="227"/>
      <c r="AE580" s="227"/>
      <c r="AF580" s="227"/>
    </row>
    <row r="581" hidden="1">
      <c r="A581" s="227"/>
      <c r="B581" s="375"/>
      <c r="C581" s="227"/>
      <c r="D581" s="264"/>
      <c r="E581" s="227"/>
      <c r="F581" s="227"/>
      <c r="G581" s="227"/>
      <c r="H581" s="227"/>
      <c r="I581" s="227"/>
      <c r="J581" s="227"/>
      <c r="K581" s="227"/>
      <c r="L581" s="227"/>
      <c r="M581" s="227"/>
      <c r="N581" s="227"/>
      <c r="O581" s="227"/>
      <c r="P581" s="227"/>
      <c r="Q581" s="227"/>
      <c r="R581" s="227"/>
      <c r="S581" s="227"/>
      <c r="T581" s="227"/>
      <c r="U581" s="227"/>
      <c r="V581" s="227"/>
      <c r="W581" s="227"/>
      <c r="X581" s="227"/>
      <c r="Y581" s="227"/>
      <c r="Z581" s="227"/>
      <c r="AA581" s="227"/>
      <c r="AB581" s="227"/>
      <c r="AC581" s="227"/>
      <c r="AD581" s="227"/>
      <c r="AE581" s="227"/>
      <c r="AF581" s="227"/>
    </row>
    <row r="582" hidden="1">
      <c r="A582" s="227"/>
      <c r="B582" s="375"/>
      <c r="C582" s="227"/>
      <c r="D582" s="264"/>
      <c r="E582" s="227"/>
      <c r="F582" s="227"/>
      <c r="G582" s="227"/>
      <c r="H582" s="227"/>
      <c r="I582" s="227"/>
      <c r="J582" s="227"/>
      <c r="K582" s="227"/>
      <c r="L582" s="227"/>
      <c r="M582" s="227"/>
      <c r="N582" s="227"/>
      <c r="O582" s="227"/>
      <c r="P582" s="227"/>
      <c r="Q582" s="227"/>
      <c r="R582" s="227"/>
      <c r="S582" s="227"/>
      <c r="T582" s="227"/>
      <c r="U582" s="227"/>
      <c r="V582" s="227"/>
      <c r="W582" s="227"/>
      <c r="X582" s="227"/>
      <c r="Y582" s="227"/>
      <c r="Z582" s="227"/>
      <c r="AA582" s="227"/>
      <c r="AB582" s="227"/>
      <c r="AC582" s="227"/>
      <c r="AD582" s="227"/>
      <c r="AE582" s="227"/>
      <c r="AF582" s="227"/>
    </row>
    <row r="583" hidden="1">
      <c r="A583" s="227"/>
      <c r="B583" s="375"/>
      <c r="C583" s="227"/>
      <c r="D583" s="264"/>
      <c r="E583" s="227"/>
      <c r="F583" s="227"/>
      <c r="G583" s="227"/>
      <c r="H583" s="227"/>
      <c r="I583" s="227"/>
      <c r="J583" s="227"/>
      <c r="K583" s="227"/>
      <c r="L583" s="227"/>
      <c r="M583" s="227"/>
      <c r="N583" s="227"/>
      <c r="O583" s="227"/>
      <c r="P583" s="227"/>
      <c r="Q583" s="227"/>
      <c r="R583" s="227"/>
      <c r="S583" s="227"/>
      <c r="T583" s="227"/>
      <c r="U583" s="227"/>
      <c r="V583" s="227"/>
      <c r="W583" s="227"/>
      <c r="X583" s="227"/>
      <c r="Y583" s="227"/>
      <c r="Z583" s="227"/>
      <c r="AA583" s="227"/>
      <c r="AB583" s="227"/>
      <c r="AC583" s="227"/>
      <c r="AD583" s="227"/>
      <c r="AE583" s="227"/>
      <c r="AF583" s="227"/>
    </row>
    <row r="584" hidden="1">
      <c r="A584" s="227"/>
      <c r="B584" s="375"/>
      <c r="C584" s="227"/>
      <c r="D584" s="264"/>
      <c r="E584" s="227"/>
      <c r="F584" s="227"/>
      <c r="G584" s="227"/>
      <c r="H584" s="227"/>
      <c r="I584" s="227"/>
      <c r="J584" s="227"/>
      <c r="K584" s="227"/>
      <c r="L584" s="227"/>
      <c r="M584" s="227"/>
      <c r="N584" s="227"/>
      <c r="O584" s="227"/>
      <c r="P584" s="227"/>
      <c r="Q584" s="227"/>
      <c r="R584" s="227"/>
      <c r="S584" s="227"/>
      <c r="T584" s="227"/>
      <c r="U584" s="227"/>
      <c r="V584" s="227"/>
      <c r="W584" s="227"/>
      <c r="X584" s="227"/>
      <c r="Y584" s="227"/>
      <c r="Z584" s="227"/>
      <c r="AA584" s="227"/>
      <c r="AB584" s="227"/>
      <c r="AC584" s="227"/>
      <c r="AD584" s="227"/>
      <c r="AE584" s="227"/>
      <c r="AF584" s="227"/>
    </row>
    <row r="585" hidden="1">
      <c r="A585" s="227"/>
      <c r="B585" s="375"/>
      <c r="C585" s="227"/>
      <c r="D585" s="264"/>
      <c r="E585" s="227"/>
      <c r="F585" s="227"/>
      <c r="G585" s="227"/>
      <c r="H585" s="227"/>
      <c r="I585" s="227"/>
      <c r="J585" s="227"/>
      <c r="K585" s="227"/>
      <c r="L585" s="227"/>
      <c r="M585" s="227"/>
      <c r="N585" s="227"/>
      <c r="O585" s="227"/>
      <c r="P585" s="227"/>
      <c r="Q585" s="227"/>
      <c r="R585" s="227"/>
      <c r="S585" s="227"/>
      <c r="T585" s="227"/>
      <c r="U585" s="227"/>
      <c r="V585" s="227"/>
      <c r="W585" s="227"/>
      <c r="X585" s="227"/>
      <c r="Y585" s="227"/>
      <c r="Z585" s="227"/>
      <c r="AA585" s="227"/>
      <c r="AB585" s="227"/>
      <c r="AC585" s="227"/>
      <c r="AD585" s="227"/>
      <c r="AE585" s="227"/>
      <c r="AF585" s="227"/>
    </row>
    <row r="586" hidden="1">
      <c r="A586" s="227"/>
      <c r="B586" s="375"/>
      <c r="C586" s="227"/>
      <c r="D586" s="264"/>
      <c r="E586" s="227"/>
      <c r="F586" s="227"/>
      <c r="G586" s="227"/>
      <c r="H586" s="227"/>
      <c r="I586" s="227"/>
      <c r="J586" s="227"/>
      <c r="K586" s="227"/>
      <c r="L586" s="227"/>
      <c r="M586" s="227"/>
      <c r="N586" s="227"/>
      <c r="O586" s="227"/>
      <c r="P586" s="227"/>
      <c r="Q586" s="227"/>
      <c r="R586" s="227"/>
      <c r="S586" s="227"/>
      <c r="T586" s="227"/>
      <c r="U586" s="227"/>
      <c r="V586" s="227"/>
      <c r="W586" s="227"/>
      <c r="X586" s="227"/>
      <c r="Y586" s="227"/>
      <c r="Z586" s="227"/>
      <c r="AA586" s="227"/>
      <c r="AB586" s="227"/>
      <c r="AC586" s="227"/>
      <c r="AD586" s="227"/>
      <c r="AE586" s="227"/>
      <c r="AF586" s="227"/>
    </row>
    <row r="587" hidden="1">
      <c r="A587" s="227"/>
      <c r="B587" s="375"/>
      <c r="C587" s="227"/>
      <c r="D587" s="264"/>
      <c r="E587" s="227"/>
      <c r="F587" s="227"/>
      <c r="G587" s="227"/>
      <c r="H587" s="227"/>
      <c r="I587" s="227"/>
      <c r="J587" s="227"/>
      <c r="K587" s="227"/>
      <c r="L587" s="227"/>
      <c r="M587" s="227"/>
      <c r="N587" s="227"/>
      <c r="O587" s="227"/>
      <c r="P587" s="227"/>
      <c r="Q587" s="227"/>
      <c r="R587" s="227"/>
      <c r="S587" s="227"/>
      <c r="T587" s="227"/>
      <c r="U587" s="227"/>
      <c r="V587" s="227"/>
      <c r="W587" s="227"/>
      <c r="X587" s="227"/>
      <c r="Y587" s="227"/>
      <c r="Z587" s="227"/>
      <c r="AA587" s="227"/>
      <c r="AB587" s="227"/>
      <c r="AC587" s="227"/>
      <c r="AD587" s="227"/>
      <c r="AE587" s="227"/>
      <c r="AF587" s="227"/>
    </row>
    <row r="588" hidden="1">
      <c r="A588" s="227"/>
      <c r="B588" s="375"/>
      <c r="C588" s="227"/>
      <c r="D588" s="264"/>
      <c r="E588" s="227"/>
      <c r="F588" s="227"/>
      <c r="G588" s="227"/>
      <c r="H588" s="227"/>
      <c r="I588" s="227"/>
      <c r="J588" s="227"/>
      <c r="K588" s="227"/>
      <c r="L588" s="227"/>
      <c r="M588" s="227"/>
      <c r="N588" s="227"/>
      <c r="O588" s="227"/>
      <c r="P588" s="227"/>
      <c r="Q588" s="227"/>
      <c r="R588" s="227"/>
      <c r="S588" s="227"/>
      <c r="T588" s="227"/>
      <c r="U588" s="227"/>
      <c r="V588" s="227"/>
      <c r="W588" s="227"/>
      <c r="X588" s="227"/>
      <c r="Y588" s="227"/>
      <c r="Z588" s="227"/>
      <c r="AA588" s="227"/>
      <c r="AB588" s="227"/>
      <c r="AC588" s="227"/>
      <c r="AD588" s="227"/>
      <c r="AE588" s="227"/>
      <c r="AF588" s="227"/>
    </row>
    <row r="589" hidden="1">
      <c r="A589" s="227"/>
      <c r="B589" s="375"/>
      <c r="C589" s="227"/>
      <c r="D589" s="264"/>
      <c r="E589" s="227"/>
      <c r="F589" s="227"/>
      <c r="G589" s="227"/>
      <c r="H589" s="227"/>
      <c r="I589" s="227"/>
      <c r="J589" s="227"/>
      <c r="K589" s="227"/>
      <c r="L589" s="227"/>
      <c r="M589" s="227"/>
      <c r="N589" s="227"/>
      <c r="O589" s="227"/>
      <c r="P589" s="227"/>
      <c r="Q589" s="227"/>
      <c r="R589" s="227"/>
      <c r="S589" s="227"/>
      <c r="T589" s="227"/>
      <c r="U589" s="227"/>
      <c r="V589" s="227"/>
      <c r="W589" s="227"/>
      <c r="X589" s="227"/>
      <c r="Y589" s="227"/>
      <c r="Z589" s="227"/>
      <c r="AA589" s="227"/>
      <c r="AB589" s="227"/>
      <c r="AC589" s="227"/>
      <c r="AD589" s="227"/>
      <c r="AE589" s="227"/>
      <c r="AF589" s="227"/>
    </row>
    <row r="590" hidden="1">
      <c r="A590" s="227"/>
      <c r="B590" s="375"/>
      <c r="C590" s="227"/>
      <c r="D590" s="264"/>
      <c r="E590" s="227"/>
      <c r="F590" s="227"/>
      <c r="G590" s="227"/>
      <c r="H590" s="227"/>
      <c r="I590" s="227"/>
      <c r="J590" s="227"/>
      <c r="K590" s="227"/>
      <c r="L590" s="227"/>
      <c r="M590" s="227"/>
      <c r="N590" s="227"/>
      <c r="O590" s="227"/>
      <c r="P590" s="227"/>
      <c r="Q590" s="227"/>
      <c r="R590" s="227"/>
      <c r="S590" s="227"/>
      <c r="T590" s="227"/>
      <c r="U590" s="227"/>
      <c r="V590" s="227"/>
      <c r="W590" s="227"/>
      <c r="X590" s="227"/>
      <c r="Y590" s="227"/>
      <c r="Z590" s="227"/>
      <c r="AA590" s="227"/>
      <c r="AB590" s="227"/>
      <c r="AC590" s="227"/>
      <c r="AD590" s="227"/>
      <c r="AE590" s="227"/>
      <c r="AF590" s="227"/>
    </row>
    <row r="591" hidden="1">
      <c r="A591" s="227"/>
      <c r="B591" s="375"/>
      <c r="C591" s="227"/>
      <c r="D591" s="264"/>
      <c r="E591" s="227"/>
      <c r="F591" s="227"/>
      <c r="G591" s="227"/>
      <c r="H591" s="227"/>
      <c r="I591" s="227"/>
      <c r="J591" s="227"/>
      <c r="K591" s="227"/>
      <c r="L591" s="227"/>
      <c r="M591" s="227"/>
      <c r="N591" s="227"/>
      <c r="O591" s="227"/>
      <c r="P591" s="227"/>
      <c r="Q591" s="227"/>
      <c r="R591" s="227"/>
      <c r="S591" s="227"/>
      <c r="T591" s="227"/>
      <c r="U591" s="227"/>
      <c r="V591" s="227"/>
      <c r="W591" s="227"/>
      <c r="X591" s="227"/>
      <c r="Y591" s="227"/>
      <c r="Z591" s="227"/>
      <c r="AA591" s="227"/>
      <c r="AB591" s="227"/>
      <c r="AC591" s="227"/>
      <c r="AD591" s="227"/>
      <c r="AE591" s="227"/>
      <c r="AF591" s="227"/>
    </row>
    <row r="592" hidden="1">
      <c r="A592" s="227"/>
      <c r="B592" s="375"/>
      <c r="C592" s="227"/>
      <c r="D592" s="264"/>
      <c r="E592" s="227"/>
      <c r="F592" s="227"/>
      <c r="G592" s="227"/>
      <c r="H592" s="227"/>
      <c r="I592" s="227"/>
      <c r="J592" s="227"/>
      <c r="K592" s="227"/>
      <c r="L592" s="227"/>
      <c r="M592" s="227"/>
      <c r="N592" s="227"/>
      <c r="O592" s="227"/>
      <c r="P592" s="227"/>
      <c r="Q592" s="227"/>
      <c r="R592" s="227"/>
      <c r="S592" s="227"/>
      <c r="T592" s="227"/>
      <c r="U592" s="227"/>
      <c r="V592" s="227"/>
      <c r="W592" s="227"/>
      <c r="X592" s="227"/>
      <c r="Y592" s="227"/>
      <c r="Z592" s="227"/>
      <c r="AA592" s="227"/>
      <c r="AB592" s="227"/>
      <c r="AC592" s="227"/>
      <c r="AD592" s="227"/>
      <c r="AE592" s="227"/>
      <c r="AF592" s="227"/>
    </row>
    <row r="593" hidden="1">
      <c r="A593" s="227"/>
      <c r="B593" s="375"/>
      <c r="C593" s="227"/>
      <c r="D593" s="264"/>
      <c r="E593" s="227"/>
      <c r="F593" s="227"/>
      <c r="G593" s="227"/>
      <c r="H593" s="227"/>
      <c r="I593" s="227"/>
      <c r="J593" s="227"/>
      <c r="K593" s="227"/>
      <c r="L593" s="227"/>
      <c r="M593" s="227"/>
      <c r="N593" s="227"/>
      <c r="O593" s="227"/>
      <c r="P593" s="227"/>
      <c r="Q593" s="227"/>
      <c r="R593" s="227"/>
      <c r="S593" s="227"/>
      <c r="T593" s="227"/>
      <c r="U593" s="227"/>
      <c r="V593" s="227"/>
      <c r="W593" s="227"/>
      <c r="X593" s="227"/>
      <c r="Y593" s="227"/>
      <c r="Z593" s="227"/>
      <c r="AA593" s="227"/>
      <c r="AB593" s="227"/>
      <c r="AC593" s="227"/>
      <c r="AD593" s="227"/>
      <c r="AE593" s="227"/>
      <c r="AF593" s="227"/>
    </row>
    <row r="594" hidden="1">
      <c r="A594" s="227"/>
      <c r="B594" s="375"/>
      <c r="C594" s="227"/>
      <c r="D594" s="264"/>
      <c r="E594" s="227"/>
      <c r="F594" s="227"/>
      <c r="G594" s="227"/>
      <c r="H594" s="227"/>
      <c r="I594" s="227"/>
      <c r="J594" s="227"/>
      <c r="K594" s="227"/>
      <c r="L594" s="227"/>
      <c r="M594" s="227"/>
      <c r="N594" s="227"/>
      <c r="O594" s="227"/>
      <c r="P594" s="227"/>
      <c r="Q594" s="227"/>
      <c r="R594" s="227"/>
      <c r="S594" s="227"/>
      <c r="T594" s="227"/>
      <c r="U594" s="227"/>
      <c r="V594" s="227"/>
      <c r="W594" s="227"/>
      <c r="X594" s="227"/>
      <c r="Y594" s="227"/>
      <c r="Z594" s="227"/>
      <c r="AA594" s="227"/>
      <c r="AB594" s="227"/>
      <c r="AC594" s="227"/>
      <c r="AD594" s="227"/>
      <c r="AE594" s="227"/>
      <c r="AF594" s="227"/>
    </row>
    <row r="595" hidden="1">
      <c r="A595" s="227"/>
      <c r="B595" s="375"/>
      <c r="C595" s="227"/>
      <c r="D595" s="264"/>
      <c r="E595" s="227"/>
      <c r="F595" s="227"/>
      <c r="G595" s="227"/>
      <c r="H595" s="227"/>
      <c r="I595" s="227"/>
      <c r="J595" s="227"/>
      <c r="K595" s="227"/>
      <c r="L595" s="227"/>
      <c r="M595" s="227"/>
      <c r="N595" s="227"/>
      <c r="O595" s="227"/>
      <c r="P595" s="227"/>
      <c r="Q595" s="227"/>
      <c r="R595" s="227"/>
      <c r="S595" s="227"/>
      <c r="T595" s="227"/>
      <c r="U595" s="227"/>
      <c r="V595" s="227"/>
      <c r="W595" s="227"/>
      <c r="X595" s="227"/>
      <c r="Y595" s="227"/>
      <c r="Z595" s="227"/>
      <c r="AA595" s="227"/>
      <c r="AB595" s="227"/>
      <c r="AC595" s="227"/>
      <c r="AD595" s="227"/>
      <c r="AE595" s="227"/>
      <c r="AF595" s="227"/>
    </row>
    <row r="596" hidden="1">
      <c r="A596" s="227"/>
      <c r="B596" s="375"/>
      <c r="C596" s="227"/>
      <c r="D596" s="264"/>
      <c r="E596" s="227"/>
      <c r="F596" s="227"/>
      <c r="G596" s="227"/>
      <c r="H596" s="227"/>
      <c r="I596" s="227"/>
      <c r="J596" s="227"/>
      <c r="K596" s="227"/>
      <c r="L596" s="227"/>
      <c r="M596" s="227"/>
      <c r="N596" s="227"/>
      <c r="O596" s="227"/>
      <c r="P596" s="227"/>
      <c r="Q596" s="227"/>
      <c r="R596" s="227"/>
      <c r="S596" s="227"/>
      <c r="T596" s="227"/>
      <c r="U596" s="227"/>
      <c r="V596" s="227"/>
      <c r="W596" s="227"/>
      <c r="X596" s="227"/>
      <c r="Y596" s="227"/>
      <c r="Z596" s="227"/>
      <c r="AA596" s="227"/>
      <c r="AB596" s="227"/>
      <c r="AC596" s="227"/>
      <c r="AD596" s="227"/>
      <c r="AE596" s="227"/>
      <c r="AF596" s="227"/>
    </row>
    <row r="597" hidden="1">
      <c r="A597" s="227"/>
      <c r="B597" s="375"/>
      <c r="C597" s="227"/>
      <c r="D597" s="264"/>
      <c r="E597" s="227"/>
      <c r="F597" s="227"/>
      <c r="G597" s="227"/>
      <c r="H597" s="227"/>
      <c r="I597" s="227"/>
      <c r="J597" s="227"/>
      <c r="K597" s="227"/>
      <c r="L597" s="227"/>
      <c r="M597" s="227"/>
      <c r="N597" s="227"/>
      <c r="O597" s="227"/>
      <c r="P597" s="227"/>
      <c r="Q597" s="227"/>
      <c r="R597" s="227"/>
      <c r="S597" s="227"/>
      <c r="T597" s="227"/>
      <c r="U597" s="227"/>
      <c r="V597" s="227"/>
      <c r="W597" s="227"/>
      <c r="X597" s="227"/>
      <c r="Y597" s="227"/>
      <c r="Z597" s="227"/>
      <c r="AA597" s="227"/>
      <c r="AB597" s="227"/>
      <c r="AC597" s="227"/>
      <c r="AD597" s="227"/>
      <c r="AE597" s="227"/>
      <c r="AF597" s="227"/>
    </row>
    <row r="598" hidden="1">
      <c r="A598" s="227"/>
      <c r="B598" s="375"/>
      <c r="C598" s="227"/>
      <c r="D598" s="264"/>
      <c r="E598" s="227"/>
      <c r="F598" s="227"/>
      <c r="G598" s="227"/>
      <c r="H598" s="227"/>
      <c r="I598" s="227"/>
      <c r="J598" s="227"/>
      <c r="K598" s="227"/>
      <c r="L598" s="227"/>
      <c r="M598" s="227"/>
      <c r="N598" s="227"/>
      <c r="O598" s="227"/>
      <c r="P598" s="227"/>
      <c r="Q598" s="227"/>
      <c r="R598" s="227"/>
      <c r="S598" s="227"/>
      <c r="T598" s="227"/>
      <c r="U598" s="227"/>
      <c r="V598" s="227"/>
      <c r="W598" s="227"/>
      <c r="X598" s="227"/>
      <c r="Y598" s="227"/>
      <c r="Z598" s="227"/>
      <c r="AA598" s="227"/>
      <c r="AB598" s="227"/>
      <c r="AC598" s="227"/>
      <c r="AD598" s="227"/>
      <c r="AE598" s="227"/>
      <c r="AF598" s="227"/>
    </row>
    <row r="599" hidden="1">
      <c r="A599" s="227"/>
      <c r="B599" s="375"/>
      <c r="C599" s="227"/>
      <c r="D599" s="264"/>
      <c r="E599" s="227"/>
      <c r="F599" s="227"/>
      <c r="G599" s="227"/>
      <c r="H599" s="227"/>
      <c r="I599" s="227"/>
      <c r="J599" s="227"/>
      <c r="K599" s="227"/>
      <c r="L599" s="227"/>
      <c r="M599" s="227"/>
      <c r="N599" s="227"/>
      <c r="O599" s="227"/>
      <c r="P599" s="227"/>
      <c r="Q599" s="227"/>
      <c r="R599" s="227"/>
      <c r="S599" s="227"/>
      <c r="T599" s="227"/>
      <c r="U599" s="227"/>
      <c r="V599" s="227"/>
      <c r="W599" s="227"/>
      <c r="X599" s="227"/>
      <c r="Y599" s="227"/>
      <c r="Z599" s="227"/>
      <c r="AA599" s="227"/>
      <c r="AB599" s="227"/>
      <c r="AC599" s="227"/>
      <c r="AD599" s="227"/>
      <c r="AE599" s="227"/>
      <c r="AF599" s="227"/>
    </row>
    <row r="600" hidden="1">
      <c r="A600" s="227"/>
      <c r="B600" s="375"/>
      <c r="C600" s="227"/>
      <c r="D600" s="264"/>
      <c r="E600" s="227"/>
      <c r="F600" s="227"/>
      <c r="G600" s="227"/>
      <c r="H600" s="227"/>
      <c r="I600" s="227"/>
      <c r="J600" s="227"/>
      <c r="K600" s="227"/>
      <c r="L600" s="227"/>
      <c r="M600" s="227"/>
      <c r="N600" s="227"/>
      <c r="O600" s="227"/>
      <c r="P600" s="227"/>
      <c r="Q600" s="227"/>
      <c r="R600" s="227"/>
      <c r="S600" s="227"/>
      <c r="T600" s="227"/>
      <c r="U600" s="227"/>
      <c r="V600" s="227"/>
      <c r="W600" s="227"/>
      <c r="X600" s="227"/>
      <c r="Y600" s="227"/>
      <c r="Z600" s="227"/>
      <c r="AA600" s="227"/>
      <c r="AB600" s="227"/>
      <c r="AC600" s="227"/>
      <c r="AD600" s="227"/>
      <c r="AE600" s="227"/>
      <c r="AF600" s="227"/>
    </row>
    <row r="601" hidden="1">
      <c r="A601" s="227"/>
      <c r="B601" s="375"/>
      <c r="C601" s="227"/>
      <c r="D601" s="264"/>
      <c r="E601" s="227"/>
      <c r="F601" s="227"/>
      <c r="G601" s="227"/>
      <c r="H601" s="227"/>
      <c r="I601" s="227"/>
      <c r="J601" s="227"/>
      <c r="K601" s="227"/>
      <c r="L601" s="227"/>
      <c r="M601" s="227"/>
      <c r="N601" s="227"/>
      <c r="O601" s="227"/>
      <c r="P601" s="227"/>
      <c r="Q601" s="227"/>
      <c r="R601" s="227"/>
      <c r="S601" s="227"/>
      <c r="T601" s="227"/>
      <c r="U601" s="227"/>
      <c r="V601" s="227"/>
      <c r="W601" s="227"/>
      <c r="X601" s="227"/>
      <c r="Y601" s="227"/>
      <c r="Z601" s="227"/>
      <c r="AA601" s="227"/>
      <c r="AB601" s="227"/>
      <c r="AC601" s="227"/>
      <c r="AD601" s="227"/>
      <c r="AE601" s="227"/>
      <c r="AF601" s="227"/>
    </row>
    <row r="602" hidden="1">
      <c r="A602" s="227"/>
      <c r="B602" s="375"/>
      <c r="C602" s="227"/>
      <c r="D602" s="264"/>
      <c r="E602" s="227"/>
      <c r="F602" s="227"/>
      <c r="G602" s="227"/>
      <c r="H602" s="227"/>
      <c r="I602" s="227"/>
      <c r="J602" s="227"/>
      <c r="K602" s="227"/>
      <c r="L602" s="227"/>
      <c r="M602" s="227"/>
      <c r="N602" s="227"/>
      <c r="O602" s="227"/>
      <c r="P602" s="227"/>
      <c r="Q602" s="227"/>
      <c r="R602" s="227"/>
      <c r="S602" s="227"/>
      <c r="T602" s="227"/>
      <c r="U602" s="227"/>
      <c r="V602" s="227"/>
      <c r="W602" s="227"/>
      <c r="X602" s="227"/>
      <c r="Y602" s="227"/>
      <c r="Z602" s="227"/>
      <c r="AA602" s="227"/>
      <c r="AB602" s="227"/>
      <c r="AC602" s="227"/>
      <c r="AD602" s="227"/>
      <c r="AE602" s="227"/>
      <c r="AF602" s="227"/>
    </row>
    <row r="603" hidden="1">
      <c r="A603" s="227"/>
      <c r="B603" s="375"/>
      <c r="C603" s="227"/>
      <c r="D603" s="264"/>
      <c r="E603" s="227"/>
      <c r="F603" s="227"/>
      <c r="G603" s="227"/>
      <c r="H603" s="227"/>
      <c r="I603" s="227"/>
      <c r="J603" s="227"/>
      <c r="K603" s="227"/>
      <c r="L603" s="227"/>
      <c r="M603" s="227"/>
      <c r="N603" s="227"/>
      <c r="O603" s="227"/>
      <c r="P603" s="227"/>
      <c r="Q603" s="227"/>
      <c r="R603" s="227"/>
      <c r="S603" s="227"/>
      <c r="T603" s="227"/>
      <c r="U603" s="227"/>
      <c r="V603" s="227"/>
      <c r="W603" s="227"/>
      <c r="X603" s="227"/>
      <c r="Y603" s="227"/>
      <c r="Z603" s="227"/>
      <c r="AA603" s="227"/>
      <c r="AB603" s="227"/>
      <c r="AC603" s="227"/>
      <c r="AD603" s="227"/>
      <c r="AE603" s="227"/>
      <c r="AF603" s="227"/>
    </row>
    <row r="604" hidden="1">
      <c r="A604" s="227"/>
      <c r="B604" s="375"/>
      <c r="C604" s="227"/>
      <c r="D604" s="264"/>
      <c r="E604" s="227"/>
      <c r="F604" s="227"/>
      <c r="G604" s="227"/>
      <c r="H604" s="227"/>
      <c r="I604" s="227"/>
      <c r="J604" s="227"/>
      <c r="K604" s="227"/>
      <c r="L604" s="227"/>
      <c r="M604" s="227"/>
      <c r="N604" s="227"/>
      <c r="O604" s="227"/>
      <c r="P604" s="227"/>
      <c r="Q604" s="227"/>
      <c r="R604" s="227"/>
      <c r="S604" s="227"/>
      <c r="T604" s="227"/>
      <c r="U604" s="227"/>
      <c r="V604" s="227"/>
      <c r="W604" s="227"/>
      <c r="X604" s="227"/>
      <c r="Y604" s="227"/>
      <c r="Z604" s="227"/>
      <c r="AA604" s="227"/>
      <c r="AB604" s="227"/>
      <c r="AC604" s="227"/>
      <c r="AD604" s="227"/>
      <c r="AE604" s="227"/>
      <c r="AF604" s="227"/>
    </row>
    <row r="605" hidden="1">
      <c r="A605" s="227"/>
      <c r="B605" s="375"/>
      <c r="C605" s="227"/>
      <c r="D605" s="264"/>
      <c r="E605" s="227"/>
      <c r="F605" s="227"/>
      <c r="G605" s="227"/>
      <c r="H605" s="227"/>
      <c r="I605" s="227"/>
      <c r="J605" s="227"/>
      <c r="K605" s="227"/>
      <c r="L605" s="227"/>
      <c r="M605" s="227"/>
      <c r="N605" s="227"/>
      <c r="O605" s="227"/>
      <c r="P605" s="227"/>
      <c r="Q605" s="227"/>
      <c r="R605" s="227"/>
      <c r="S605" s="227"/>
      <c r="T605" s="227"/>
      <c r="U605" s="227"/>
      <c r="V605" s="227"/>
      <c r="W605" s="227"/>
      <c r="X605" s="227"/>
      <c r="Y605" s="227"/>
      <c r="Z605" s="227"/>
      <c r="AA605" s="227"/>
      <c r="AB605" s="227"/>
      <c r="AC605" s="227"/>
      <c r="AD605" s="227"/>
      <c r="AE605" s="227"/>
      <c r="AF605" s="227"/>
    </row>
    <row r="606" hidden="1">
      <c r="A606" s="227"/>
      <c r="B606" s="375"/>
      <c r="C606" s="227"/>
      <c r="D606" s="264"/>
      <c r="E606" s="227"/>
      <c r="F606" s="227"/>
      <c r="G606" s="227"/>
      <c r="H606" s="227"/>
      <c r="I606" s="227"/>
      <c r="J606" s="227"/>
      <c r="K606" s="227"/>
      <c r="L606" s="227"/>
      <c r="M606" s="227"/>
      <c r="N606" s="227"/>
      <c r="O606" s="227"/>
      <c r="P606" s="227"/>
      <c r="Q606" s="227"/>
      <c r="R606" s="227"/>
      <c r="S606" s="227"/>
      <c r="T606" s="227"/>
      <c r="U606" s="227"/>
      <c r="V606" s="227"/>
      <c r="W606" s="227"/>
      <c r="X606" s="227"/>
      <c r="Y606" s="227"/>
      <c r="Z606" s="227"/>
      <c r="AA606" s="227"/>
      <c r="AB606" s="227"/>
      <c r="AC606" s="227"/>
      <c r="AD606" s="227"/>
      <c r="AE606" s="227"/>
      <c r="AF606" s="227"/>
    </row>
    <row r="607" hidden="1">
      <c r="A607" s="227"/>
      <c r="B607" s="375"/>
      <c r="C607" s="227"/>
      <c r="D607" s="264"/>
      <c r="E607" s="227"/>
      <c r="F607" s="227"/>
      <c r="G607" s="227"/>
      <c r="H607" s="227"/>
      <c r="I607" s="227"/>
      <c r="J607" s="227"/>
      <c r="K607" s="227"/>
      <c r="L607" s="227"/>
      <c r="M607" s="227"/>
      <c r="N607" s="227"/>
      <c r="O607" s="227"/>
      <c r="P607" s="227"/>
      <c r="Q607" s="227"/>
      <c r="R607" s="227"/>
      <c r="S607" s="227"/>
      <c r="T607" s="227"/>
      <c r="U607" s="227"/>
      <c r="V607" s="227"/>
      <c r="W607" s="227"/>
      <c r="X607" s="227"/>
      <c r="Y607" s="227"/>
      <c r="Z607" s="227"/>
      <c r="AA607" s="227"/>
      <c r="AB607" s="227"/>
      <c r="AC607" s="227"/>
      <c r="AD607" s="227"/>
      <c r="AE607" s="227"/>
      <c r="AF607" s="227"/>
    </row>
    <row r="608" hidden="1">
      <c r="A608" s="227"/>
      <c r="B608" s="375"/>
      <c r="C608" s="227"/>
      <c r="D608" s="264"/>
      <c r="E608" s="227"/>
      <c r="F608" s="227"/>
      <c r="G608" s="227"/>
      <c r="H608" s="227"/>
      <c r="I608" s="227"/>
      <c r="J608" s="227"/>
      <c r="K608" s="227"/>
      <c r="L608" s="227"/>
      <c r="M608" s="227"/>
      <c r="N608" s="227"/>
      <c r="O608" s="227"/>
      <c r="P608" s="227"/>
      <c r="Q608" s="227"/>
      <c r="R608" s="227"/>
      <c r="S608" s="227"/>
      <c r="T608" s="227"/>
      <c r="U608" s="227"/>
      <c r="V608" s="227"/>
      <c r="W608" s="227"/>
      <c r="X608" s="227"/>
      <c r="Y608" s="227"/>
      <c r="Z608" s="227"/>
      <c r="AA608" s="227"/>
      <c r="AB608" s="227"/>
      <c r="AC608" s="227"/>
      <c r="AD608" s="227"/>
      <c r="AE608" s="227"/>
      <c r="AF608" s="227"/>
    </row>
    <row r="609" hidden="1">
      <c r="A609" s="227"/>
      <c r="B609" s="375"/>
      <c r="C609" s="227"/>
      <c r="D609" s="264"/>
      <c r="E609" s="227"/>
      <c r="F609" s="227"/>
      <c r="G609" s="227"/>
      <c r="H609" s="227"/>
      <c r="I609" s="227"/>
      <c r="J609" s="227"/>
      <c r="K609" s="227"/>
      <c r="L609" s="227"/>
      <c r="M609" s="227"/>
      <c r="N609" s="227"/>
      <c r="O609" s="227"/>
      <c r="P609" s="227"/>
      <c r="Q609" s="227"/>
      <c r="R609" s="227"/>
      <c r="S609" s="227"/>
      <c r="T609" s="227"/>
      <c r="U609" s="227"/>
      <c r="V609" s="227"/>
      <c r="W609" s="227"/>
      <c r="X609" s="227"/>
      <c r="Y609" s="227"/>
      <c r="Z609" s="227"/>
      <c r="AA609" s="227"/>
      <c r="AB609" s="227"/>
      <c r="AC609" s="227"/>
      <c r="AD609" s="227"/>
      <c r="AE609" s="227"/>
      <c r="AF609" s="227"/>
    </row>
    <row r="610" hidden="1">
      <c r="A610" s="227"/>
      <c r="B610" s="375"/>
      <c r="C610" s="227"/>
      <c r="D610" s="264"/>
      <c r="E610" s="227"/>
      <c r="F610" s="227"/>
      <c r="G610" s="227"/>
      <c r="H610" s="227"/>
      <c r="I610" s="227"/>
      <c r="J610" s="227"/>
      <c r="K610" s="227"/>
      <c r="L610" s="227"/>
      <c r="M610" s="227"/>
      <c r="N610" s="227"/>
      <c r="O610" s="227"/>
      <c r="P610" s="227"/>
      <c r="Q610" s="227"/>
      <c r="R610" s="227"/>
      <c r="S610" s="227"/>
      <c r="T610" s="227"/>
      <c r="U610" s="227"/>
      <c r="V610" s="227"/>
      <c r="W610" s="227"/>
      <c r="X610" s="227"/>
      <c r="Y610" s="227"/>
      <c r="Z610" s="227"/>
      <c r="AA610" s="227"/>
      <c r="AB610" s="227"/>
      <c r="AC610" s="227"/>
      <c r="AD610" s="227"/>
      <c r="AE610" s="227"/>
      <c r="AF610" s="227"/>
    </row>
    <row r="611" hidden="1">
      <c r="A611" s="227"/>
      <c r="B611" s="375"/>
      <c r="C611" s="227"/>
      <c r="D611" s="264"/>
      <c r="E611" s="227"/>
      <c r="F611" s="227"/>
      <c r="G611" s="227"/>
      <c r="H611" s="227"/>
      <c r="I611" s="227"/>
      <c r="J611" s="227"/>
      <c r="K611" s="227"/>
      <c r="L611" s="227"/>
      <c r="M611" s="227"/>
      <c r="N611" s="227"/>
      <c r="O611" s="227"/>
      <c r="P611" s="227"/>
      <c r="Q611" s="227"/>
      <c r="R611" s="227"/>
      <c r="S611" s="227"/>
      <c r="T611" s="227"/>
      <c r="U611" s="227"/>
      <c r="V611" s="227"/>
      <c r="W611" s="227"/>
      <c r="X611" s="227"/>
      <c r="Y611" s="227"/>
      <c r="Z611" s="227"/>
      <c r="AA611" s="227"/>
      <c r="AB611" s="227"/>
      <c r="AC611" s="227"/>
      <c r="AD611" s="227"/>
      <c r="AE611" s="227"/>
      <c r="AF611" s="227"/>
    </row>
    <row r="612" hidden="1">
      <c r="A612" s="227"/>
      <c r="B612" s="375"/>
      <c r="C612" s="227"/>
      <c r="D612" s="264"/>
      <c r="E612" s="227"/>
      <c r="F612" s="227"/>
      <c r="G612" s="227"/>
      <c r="H612" s="227"/>
      <c r="I612" s="227"/>
      <c r="J612" s="227"/>
      <c r="K612" s="227"/>
      <c r="L612" s="227"/>
      <c r="M612" s="227"/>
      <c r="N612" s="227"/>
      <c r="O612" s="227"/>
      <c r="P612" s="227"/>
      <c r="Q612" s="227"/>
      <c r="R612" s="227"/>
      <c r="S612" s="227"/>
      <c r="T612" s="227"/>
      <c r="U612" s="227"/>
      <c r="V612" s="227"/>
      <c r="W612" s="227"/>
      <c r="X612" s="227"/>
      <c r="Y612" s="227"/>
      <c r="Z612" s="227"/>
      <c r="AA612" s="227"/>
      <c r="AB612" s="227"/>
      <c r="AC612" s="227"/>
      <c r="AD612" s="227"/>
      <c r="AE612" s="227"/>
      <c r="AF612" s="227"/>
    </row>
    <row r="613" hidden="1">
      <c r="A613" s="227"/>
      <c r="B613" s="375"/>
      <c r="C613" s="227"/>
      <c r="D613" s="264"/>
      <c r="E613" s="227"/>
      <c r="F613" s="227"/>
      <c r="G613" s="227"/>
      <c r="H613" s="227"/>
      <c r="I613" s="227"/>
      <c r="J613" s="227"/>
      <c r="K613" s="227"/>
      <c r="L613" s="227"/>
      <c r="M613" s="227"/>
      <c r="N613" s="227"/>
      <c r="O613" s="227"/>
      <c r="P613" s="227"/>
      <c r="Q613" s="227"/>
      <c r="R613" s="227"/>
      <c r="S613" s="227"/>
      <c r="T613" s="227"/>
      <c r="U613" s="227"/>
      <c r="V613" s="227"/>
      <c r="W613" s="227"/>
      <c r="X613" s="227"/>
      <c r="Y613" s="227"/>
      <c r="Z613" s="227"/>
      <c r="AA613" s="227"/>
      <c r="AB613" s="227"/>
      <c r="AC613" s="227"/>
      <c r="AD613" s="227"/>
      <c r="AE613" s="227"/>
      <c r="AF613" s="227"/>
    </row>
    <row r="614" hidden="1">
      <c r="A614" s="227"/>
      <c r="B614" s="375"/>
      <c r="C614" s="227"/>
      <c r="D614" s="264"/>
      <c r="E614" s="227"/>
      <c r="F614" s="227"/>
      <c r="G614" s="227"/>
      <c r="H614" s="227"/>
      <c r="I614" s="227"/>
      <c r="J614" s="227"/>
      <c r="K614" s="227"/>
      <c r="L614" s="227"/>
      <c r="M614" s="227"/>
      <c r="N614" s="227"/>
      <c r="O614" s="227"/>
      <c r="P614" s="227"/>
      <c r="Q614" s="227"/>
      <c r="R614" s="227"/>
      <c r="S614" s="227"/>
      <c r="T614" s="227"/>
      <c r="U614" s="227"/>
      <c r="V614" s="227"/>
      <c r="W614" s="227"/>
      <c r="X614" s="227"/>
      <c r="Y614" s="227"/>
      <c r="Z614" s="227"/>
      <c r="AA614" s="227"/>
      <c r="AB614" s="227"/>
      <c r="AC614" s="227"/>
      <c r="AD614" s="227"/>
      <c r="AE614" s="227"/>
      <c r="AF614" s="227"/>
    </row>
    <row r="615" hidden="1">
      <c r="A615" s="227"/>
      <c r="B615" s="375"/>
      <c r="C615" s="227"/>
      <c r="D615" s="264"/>
      <c r="E615" s="227"/>
      <c r="F615" s="227"/>
      <c r="G615" s="227"/>
      <c r="H615" s="227"/>
      <c r="I615" s="227"/>
      <c r="J615" s="227"/>
      <c r="K615" s="227"/>
      <c r="L615" s="227"/>
      <c r="M615" s="227"/>
      <c r="N615" s="227"/>
      <c r="O615" s="227"/>
      <c r="P615" s="227"/>
      <c r="Q615" s="227"/>
      <c r="R615" s="227"/>
      <c r="S615" s="227"/>
      <c r="T615" s="227"/>
      <c r="U615" s="227"/>
      <c r="V615" s="227"/>
      <c r="W615" s="227"/>
      <c r="X615" s="227"/>
      <c r="Y615" s="227"/>
      <c r="Z615" s="227"/>
      <c r="AA615" s="227"/>
      <c r="AB615" s="227"/>
      <c r="AC615" s="227"/>
      <c r="AD615" s="227"/>
      <c r="AE615" s="227"/>
      <c r="AF615" s="227"/>
    </row>
    <row r="616" hidden="1">
      <c r="A616" s="227"/>
      <c r="B616" s="375"/>
      <c r="C616" s="227"/>
      <c r="D616" s="264"/>
      <c r="E616" s="227"/>
      <c r="F616" s="227"/>
      <c r="G616" s="227"/>
      <c r="H616" s="227"/>
      <c r="I616" s="227"/>
      <c r="J616" s="227"/>
      <c r="K616" s="227"/>
      <c r="L616" s="227"/>
      <c r="M616" s="227"/>
      <c r="N616" s="227"/>
      <c r="O616" s="227"/>
      <c r="P616" s="227"/>
      <c r="Q616" s="227"/>
      <c r="R616" s="227"/>
      <c r="S616" s="227"/>
      <c r="T616" s="227"/>
      <c r="U616" s="227"/>
      <c r="V616" s="227"/>
      <c r="W616" s="227"/>
      <c r="X616" s="227"/>
      <c r="Y616" s="227"/>
      <c r="Z616" s="227"/>
      <c r="AA616" s="227"/>
      <c r="AB616" s="227"/>
      <c r="AC616" s="227"/>
      <c r="AD616" s="227"/>
      <c r="AE616" s="227"/>
      <c r="AF616" s="227"/>
    </row>
    <row r="617" hidden="1">
      <c r="A617" s="227"/>
      <c r="B617" s="375"/>
      <c r="C617" s="227"/>
      <c r="D617" s="264"/>
      <c r="E617" s="227"/>
      <c r="F617" s="227"/>
      <c r="G617" s="227"/>
      <c r="H617" s="227"/>
      <c r="I617" s="227"/>
      <c r="J617" s="227"/>
      <c r="K617" s="227"/>
      <c r="L617" s="227"/>
      <c r="M617" s="227"/>
      <c r="N617" s="227"/>
      <c r="O617" s="227"/>
      <c r="P617" s="227"/>
      <c r="Q617" s="227"/>
      <c r="R617" s="227"/>
      <c r="S617" s="227"/>
      <c r="T617" s="227"/>
      <c r="U617" s="227"/>
      <c r="V617" s="227"/>
      <c r="W617" s="227"/>
      <c r="X617" s="227"/>
      <c r="Y617" s="227"/>
      <c r="Z617" s="227"/>
      <c r="AA617" s="227"/>
      <c r="AB617" s="227"/>
      <c r="AC617" s="227"/>
      <c r="AD617" s="227"/>
      <c r="AE617" s="227"/>
      <c r="AF617" s="227"/>
    </row>
    <row r="618" hidden="1">
      <c r="A618" s="227"/>
      <c r="B618" s="375"/>
      <c r="C618" s="227"/>
      <c r="D618" s="264"/>
      <c r="E618" s="227"/>
      <c r="F618" s="227"/>
      <c r="G618" s="227"/>
      <c r="H618" s="227"/>
      <c r="I618" s="227"/>
      <c r="J618" s="227"/>
      <c r="K618" s="227"/>
      <c r="L618" s="227"/>
      <c r="M618" s="227"/>
      <c r="N618" s="227"/>
      <c r="O618" s="227"/>
      <c r="P618" s="227"/>
      <c r="Q618" s="227"/>
      <c r="R618" s="227"/>
      <c r="S618" s="227"/>
      <c r="T618" s="227"/>
      <c r="U618" s="227"/>
      <c r="V618" s="227"/>
      <c r="W618" s="227"/>
      <c r="X618" s="227"/>
      <c r="Y618" s="227"/>
      <c r="Z618" s="227"/>
      <c r="AA618" s="227"/>
      <c r="AB618" s="227"/>
      <c r="AC618" s="227"/>
      <c r="AD618" s="227"/>
      <c r="AE618" s="227"/>
      <c r="AF618" s="227"/>
    </row>
    <row r="619" hidden="1">
      <c r="A619" s="227"/>
      <c r="B619" s="375"/>
      <c r="C619" s="227"/>
      <c r="D619" s="264"/>
      <c r="E619" s="227"/>
      <c r="F619" s="227"/>
      <c r="G619" s="227"/>
      <c r="H619" s="227"/>
      <c r="I619" s="227"/>
      <c r="J619" s="227"/>
      <c r="K619" s="227"/>
      <c r="L619" s="227"/>
      <c r="M619" s="227"/>
      <c r="N619" s="227"/>
      <c r="O619" s="227"/>
      <c r="P619" s="227"/>
      <c r="Q619" s="227"/>
      <c r="R619" s="227"/>
      <c r="S619" s="227"/>
      <c r="T619" s="227"/>
      <c r="U619" s="227"/>
      <c r="V619" s="227"/>
      <c r="W619" s="227"/>
      <c r="X619" s="227"/>
      <c r="Y619" s="227"/>
      <c r="Z619" s="227"/>
      <c r="AA619" s="227"/>
      <c r="AB619" s="227"/>
      <c r="AC619" s="227"/>
      <c r="AD619" s="227"/>
      <c r="AE619" s="227"/>
      <c r="AF619" s="227"/>
    </row>
    <row r="620" hidden="1">
      <c r="A620" s="227"/>
      <c r="B620" s="375"/>
      <c r="C620" s="227"/>
      <c r="D620" s="264"/>
      <c r="E620" s="227"/>
      <c r="F620" s="227"/>
      <c r="G620" s="227"/>
      <c r="H620" s="227"/>
      <c r="I620" s="227"/>
      <c r="J620" s="227"/>
      <c r="K620" s="227"/>
      <c r="L620" s="227"/>
      <c r="M620" s="227"/>
      <c r="N620" s="227"/>
      <c r="O620" s="227"/>
      <c r="P620" s="227"/>
      <c r="Q620" s="227"/>
      <c r="R620" s="227"/>
      <c r="S620" s="227"/>
      <c r="T620" s="227"/>
      <c r="U620" s="227"/>
      <c r="V620" s="227"/>
      <c r="W620" s="227"/>
      <c r="X620" s="227"/>
      <c r="Y620" s="227"/>
      <c r="Z620" s="227"/>
      <c r="AA620" s="227"/>
      <c r="AB620" s="227"/>
      <c r="AC620" s="227"/>
      <c r="AD620" s="227"/>
      <c r="AE620" s="227"/>
      <c r="AF620" s="227"/>
    </row>
    <row r="621" hidden="1">
      <c r="A621" s="227"/>
      <c r="B621" s="375"/>
      <c r="C621" s="227"/>
      <c r="D621" s="264"/>
      <c r="E621" s="227"/>
      <c r="F621" s="227"/>
      <c r="G621" s="227"/>
      <c r="H621" s="227"/>
      <c r="I621" s="227"/>
      <c r="J621" s="227"/>
      <c r="K621" s="227"/>
      <c r="L621" s="227"/>
      <c r="M621" s="227"/>
      <c r="N621" s="227"/>
      <c r="O621" s="227"/>
      <c r="P621" s="227"/>
      <c r="Q621" s="227"/>
      <c r="R621" s="227"/>
      <c r="S621" s="227"/>
      <c r="T621" s="227"/>
      <c r="U621" s="227"/>
      <c r="V621" s="227"/>
      <c r="W621" s="227"/>
      <c r="X621" s="227"/>
      <c r="Y621" s="227"/>
      <c r="Z621" s="227"/>
      <c r="AA621" s="227"/>
      <c r="AB621" s="227"/>
      <c r="AC621" s="227"/>
      <c r="AD621" s="227"/>
      <c r="AE621" s="227"/>
      <c r="AF621" s="227"/>
    </row>
    <row r="622" hidden="1">
      <c r="A622" s="227"/>
      <c r="B622" s="375"/>
      <c r="C622" s="227"/>
      <c r="D622" s="264"/>
      <c r="E622" s="227"/>
      <c r="F622" s="227"/>
      <c r="G622" s="227"/>
      <c r="H622" s="227"/>
      <c r="I622" s="227"/>
      <c r="J622" s="227"/>
      <c r="K622" s="227"/>
      <c r="L622" s="227"/>
      <c r="M622" s="227"/>
      <c r="N622" s="227"/>
      <c r="O622" s="227"/>
      <c r="P622" s="227"/>
      <c r="Q622" s="227"/>
      <c r="R622" s="227"/>
      <c r="S622" s="227"/>
      <c r="T622" s="227"/>
      <c r="U622" s="227"/>
      <c r="V622" s="227"/>
      <c r="W622" s="227"/>
      <c r="X622" s="227"/>
      <c r="Y622" s="227"/>
      <c r="Z622" s="227"/>
      <c r="AA622" s="227"/>
      <c r="AB622" s="227"/>
      <c r="AC622" s="227"/>
      <c r="AD622" s="227"/>
      <c r="AE622" s="227"/>
      <c r="AF622" s="227"/>
    </row>
    <row r="623" hidden="1">
      <c r="A623" s="227"/>
      <c r="B623" s="375"/>
      <c r="C623" s="227"/>
      <c r="D623" s="264"/>
      <c r="E623" s="227"/>
      <c r="F623" s="227"/>
      <c r="G623" s="227"/>
      <c r="H623" s="227"/>
      <c r="I623" s="227"/>
      <c r="J623" s="227"/>
      <c r="K623" s="227"/>
      <c r="L623" s="227"/>
      <c r="M623" s="227"/>
      <c r="N623" s="227"/>
      <c r="O623" s="227"/>
      <c r="P623" s="227"/>
      <c r="Q623" s="227"/>
      <c r="R623" s="227"/>
      <c r="S623" s="227"/>
      <c r="T623" s="227"/>
      <c r="U623" s="227"/>
      <c r="V623" s="227"/>
      <c r="W623" s="227"/>
      <c r="X623" s="227"/>
      <c r="Y623" s="227"/>
      <c r="Z623" s="227"/>
      <c r="AA623" s="227"/>
      <c r="AB623" s="227"/>
      <c r="AC623" s="227"/>
      <c r="AD623" s="227"/>
      <c r="AE623" s="227"/>
      <c r="AF623" s="227"/>
    </row>
    <row r="624" hidden="1">
      <c r="A624" s="227"/>
      <c r="B624" s="375"/>
      <c r="C624" s="227"/>
      <c r="D624" s="264"/>
      <c r="E624" s="227"/>
      <c r="F624" s="227"/>
      <c r="G624" s="227"/>
      <c r="H624" s="227"/>
      <c r="I624" s="227"/>
      <c r="J624" s="227"/>
      <c r="K624" s="227"/>
      <c r="L624" s="227"/>
      <c r="M624" s="227"/>
      <c r="N624" s="227"/>
      <c r="O624" s="227"/>
      <c r="P624" s="227"/>
      <c r="Q624" s="227"/>
      <c r="R624" s="227"/>
      <c r="S624" s="227"/>
      <c r="T624" s="227"/>
      <c r="U624" s="227"/>
      <c r="V624" s="227"/>
      <c r="W624" s="227"/>
      <c r="X624" s="227"/>
      <c r="Y624" s="227"/>
      <c r="Z624" s="227"/>
      <c r="AA624" s="227"/>
      <c r="AB624" s="227"/>
      <c r="AC624" s="227"/>
      <c r="AD624" s="227"/>
      <c r="AE624" s="227"/>
      <c r="AF624" s="227"/>
    </row>
    <row r="625" hidden="1">
      <c r="A625" s="227"/>
      <c r="B625" s="375"/>
      <c r="C625" s="227"/>
      <c r="D625" s="264"/>
      <c r="E625" s="227"/>
      <c r="F625" s="227"/>
      <c r="G625" s="227"/>
      <c r="H625" s="227"/>
      <c r="I625" s="227"/>
      <c r="J625" s="227"/>
      <c r="K625" s="227"/>
      <c r="L625" s="227"/>
      <c r="M625" s="227"/>
      <c r="N625" s="227"/>
      <c r="O625" s="227"/>
      <c r="P625" s="227"/>
      <c r="Q625" s="227"/>
      <c r="R625" s="227"/>
      <c r="S625" s="227"/>
      <c r="T625" s="227"/>
      <c r="U625" s="227"/>
      <c r="V625" s="227"/>
      <c r="W625" s="227"/>
      <c r="X625" s="227"/>
      <c r="Y625" s="227"/>
      <c r="Z625" s="227"/>
      <c r="AA625" s="227"/>
      <c r="AB625" s="227"/>
      <c r="AC625" s="227"/>
      <c r="AD625" s="227"/>
      <c r="AE625" s="227"/>
      <c r="AF625" s="227"/>
    </row>
    <row r="626" hidden="1">
      <c r="A626" s="227"/>
      <c r="B626" s="375"/>
      <c r="C626" s="227"/>
      <c r="D626" s="264"/>
      <c r="E626" s="227"/>
      <c r="F626" s="227"/>
      <c r="G626" s="227"/>
      <c r="H626" s="227"/>
      <c r="I626" s="227"/>
      <c r="J626" s="227"/>
      <c r="K626" s="227"/>
      <c r="L626" s="227"/>
      <c r="M626" s="227"/>
      <c r="N626" s="227"/>
      <c r="O626" s="227"/>
      <c r="P626" s="227"/>
      <c r="Q626" s="227"/>
      <c r="R626" s="227"/>
      <c r="S626" s="227"/>
      <c r="T626" s="227"/>
      <c r="U626" s="227"/>
      <c r="V626" s="227"/>
      <c r="W626" s="227"/>
      <c r="X626" s="227"/>
      <c r="Y626" s="227"/>
      <c r="Z626" s="227"/>
      <c r="AA626" s="227"/>
      <c r="AB626" s="227"/>
      <c r="AC626" s="227"/>
      <c r="AD626" s="227"/>
      <c r="AE626" s="227"/>
      <c r="AF626" s="227"/>
    </row>
    <row r="627" hidden="1">
      <c r="A627" s="227"/>
      <c r="B627" s="375"/>
      <c r="C627" s="227"/>
      <c r="D627" s="264"/>
      <c r="E627" s="227"/>
      <c r="F627" s="227"/>
      <c r="G627" s="227"/>
      <c r="H627" s="227"/>
      <c r="I627" s="227"/>
      <c r="J627" s="227"/>
      <c r="K627" s="227"/>
      <c r="L627" s="227"/>
      <c r="M627" s="227"/>
      <c r="N627" s="227"/>
      <c r="O627" s="227"/>
      <c r="P627" s="227"/>
      <c r="Q627" s="227"/>
      <c r="R627" s="227"/>
      <c r="S627" s="227"/>
      <c r="T627" s="227"/>
      <c r="U627" s="227"/>
      <c r="V627" s="227"/>
      <c r="W627" s="227"/>
      <c r="X627" s="227"/>
      <c r="Y627" s="227"/>
      <c r="Z627" s="227"/>
      <c r="AA627" s="227"/>
      <c r="AB627" s="227"/>
      <c r="AC627" s="227"/>
      <c r="AD627" s="227"/>
      <c r="AE627" s="227"/>
      <c r="AF627" s="227"/>
    </row>
    <row r="628" hidden="1">
      <c r="A628" s="227"/>
      <c r="B628" s="375"/>
      <c r="C628" s="227"/>
      <c r="D628" s="264"/>
      <c r="E628" s="227"/>
      <c r="F628" s="227"/>
      <c r="G628" s="227"/>
      <c r="H628" s="227"/>
      <c r="I628" s="227"/>
      <c r="J628" s="227"/>
      <c r="K628" s="227"/>
      <c r="L628" s="227"/>
      <c r="M628" s="227"/>
      <c r="N628" s="227"/>
      <c r="O628" s="227"/>
      <c r="P628" s="227"/>
      <c r="Q628" s="227"/>
      <c r="R628" s="227"/>
      <c r="S628" s="227"/>
      <c r="T628" s="227"/>
      <c r="U628" s="227"/>
      <c r="V628" s="227"/>
      <c r="W628" s="227"/>
      <c r="X628" s="227"/>
      <c r="Y628" s="227"/>
      <c r="Z628" s="227"/>
      <c r="AA628" s="227"/>
      <c r="AB628" s="227"/>
      <c r="AC628" s="227"/>
      <c r="AD628" s="227"/>
      <c r="AE628" s="227"/>
      <c r="AF628" s="227"/>
    </row>
    <row r="629" hidden="1">
      <c r="A629" s="227"/>
      <c r="B629" s="375"/>
      <c r="C629" s="227"/>
      <c r="D629" s="264"/>
      <c r="E629" s="227"/>
      <c r="F629" s="227"/>
      <c r="G629" s="227"/>
      <c r="H629" s="227"/>
      <c r="I629" s="227"/>
      <c r="J629" s="227"/>
      <c r="K629" s="227"/>
      <c r="L629" s="227"/>
      <c r="M629" s="227"/>
      <c r="N629" s="227"/>
      <c r="O629" s="227"/>
      <c r="P629" s="227"/>
      <c r="Q629" s="227"/>
      <c r="R629" s="227"/>
      <c r="S629" s="227"/>
      <c r="T629" s="227"/>
      <c r="U629" s="227"/>
      <c r="V629" s="227"/>
      <c r="W629" s="227"/>
      <c r="X629" s="227"/>
      <c r="Y629" s="227"/>
      <c r="Z629" s="227"/>
      <c r="AA629" s="227"/>
      <c r="AB629" s="227"/>
      <c r="AC629" s="227"/>
      <c r="AD629" s="227"/>
      <c r="AE629" s="227"/>
      <c r="AF629" s="227"/>
    </row>
    <row r="630" hidden="1">
      <c r="A630" s="227"/>
      <c r="B630" s="375"/>
      <c r="C630" s="227"/>
      <c r="D630" s="264"/>
      <c r="E630" s="227"/>
      <c r="F630" s="227"/>
      <c r="G630" s="227"/>
      <c r="H630" s="227"/>
      <c r="I630" s="227"/>
      <c r="J630" s="227"/>
      <c r="K630" s="227"/>
      <c r="L630" s="227"/>
      <c r="M630" s="227"/>
      <c r="N630" s="227"/>
      <c r="O630" s="227"/>
      <c r="P630" s="227"/>
      <c r="Q630" s="227"/>
      <c r="R630" s="227"/>
      <c r="S630" s="227"/>
      <c r="T630" s="227"/>
      <c r="U630" s="227"/>
      <c r="V630" s="227"/>
      <c r="W630" s="227"/>
      <c r="X630" s="227"/>
      <c r="Y630" s="227"/>
      <c r="Z630" s="227"/>
      <c r="AA630" s="227"/>
      <c r="AB630" s="227"/>
      <c r="AC630" s="227"/>
      <c r="AD630" s="227"/>
      <c r="AE630" s="227"/>
      <c r="AF630" s="227"/>
    </row>
    <row r="631" hidden="1">
      <c r="A631" s="227"/>
      <c r="B631" s="375"/>
      <c r="C631" s="227"/>
      <c r="D631" s="264"/>
      <c r="E631" s="227"/>
      <c r="F631" s="227"/>
      <c r="G631" s="227"/>
      <c r="H631" s="227"/>
      <c r="I631" s="227"/>
      <c r="J631" s="227"/>
      <c r="K631" s="227"/>
      <c r="L631" s="227"/>
      <c r="M631" s="227"/>
      <c r="N631" s="227"/>
      <c r="O631" s="227"/>
      <c r="P631" s="227"/>
      <c r="Q631" s="227"/>
      <c r="R631" s="227"/>
      <c r="S631" s="227"/>
      <c r="T631" s="227"/>
      <c r="U631" s="227"/>
      <c r="V631" s="227"/>
      <c r="W631" s="227"/>
      <c r="X631" s="227"/>
      <c r="Y631" s="227"/>
      <c r="Z631" s="227"/>
      <c r="AA631" s="227"/>
      <c r="AB631" s="227"/>
      <c r="AC631" s="227"/>
      <c r="AD631" s="227"/>
      <c r="AE631" s="227"/>
      <c r="AF631" s="227"/>
    </row>
    <row r="632" hidden="1">
      <c r="A632" s="227"/>
      <c r="B632" s="375"/>
      <c r="C632" s="227"/>
      <c r="D632" s="264"/>
      <c r="E632" s="227"/>
      <c r="F632" s="227"/>
      <c r="G632" s="227"/>
      <c r="H632" s="227"/>
      <c r="I632" s="227"/>
      <c r="J632" s="227"/>
      <c r="K632" s="227"/>
      <c r="L632" s="227"/>
      <c r="M632" s="227"/>
      <c r="N632" s="227"/>
      <c r="O632" s="227"/>
      <c r="P632" s="227"/>
      <c r="Q632" s="227"/>
      <c r="R632" s="227"/>
      <c r="S632" s="227"/>
      <c r="T632" s="227"/>
      <c r="U632" s="227"/>
      <c r="V632" s="227"/>
      <c r="W632" s="227"/>
      <c r="X632" s="227"/>
      <c r="Y632" s="227"/>
      <c r="Z632" s="227"/>
      <c r="AA632" s="227"/>
      <c r="AB632" s="227"/>
      <c r="AC632" s="227"/>
      <c r="AD632" s="227"/>
      <c r="AE632" s="227"/>
      <c r="AF632" s="227"/>
    </row>
    <row r="633" hidden="1">
      <c r="A633" s="227"/>
      <c r="B633" s="375"/>
      <c r="C633" s="227"/>
      <c r="D633" s="264"/>
      <c r="E633" s="227"/>
      <c r="F633" s="227"/>
      <c r="G633" s="227"/>
      <c r="H633" s="227"/>
      <c r="I633" s="227"/>
      <c r="J633" s="227"/>
      <c r="K633" s="227"/>
      <c r="L633" s="227"/>
      <c r="M633" s="227"/>
      <c r="N633" s="227"/>
      <c r="O633" s="227"/>
      <c r="P633" s="227"/>
      <c r="Q633" s="227"/>
      <c r="R633" s="227"/>
      <c r="S633" s="227"/>
      <c r="T633" s="227"/>
      <c r="U633" s="227"/>
      <c r="V633" s="227"/>
      <c r="W633" s="227"/>
      <c r="X633" s="227"/>
      <c r="Y633" s="227"/>
      <c r="Z633" s="227"/>
      <c r="AA633" s="227"/>
      <c r="AB633" s="227"/>
      <c r="AC633" s="227"/>
      <c r="AD633" s="227"/>
      <c r="AE633" s="227"/>
      <c r="AF633" s="227"/>
    </row>
    <row r="634" hidden="1">
      <c r="A634" s="227"/>
      <c r="B634" s="375"/>
      <c r="C634" s="227"/>
      <c r="D634" s="264"/>
      <c r="E634" s="227"/>
      <c r="F634" s="227"/>
      <c r="G634" s="227"/>
      <c r="H634" s="227"/>
      <c r="I634" s="227"/>
      <c r="J634" s="227"/>
      <c r="K634" s="227"/>
      <c r="L634" s="227"/>
      <c r="M634" s="227"/>
      <c r="N634" s="227"/>
      <c r="O634" s="227"/>
      <c r="P634" s="227"/>
      <c r="Q634" s="227"/>
      <c r="R634" s="227"/>
      <c r="S634" s="227"/>
      <c r="T634" s="227"/>
      <c r="U634" s="227"/>
      <c r="V634" s="227"/>
      <c r="W634" s="227"/>
      <c r="X634" s="227"/>
      <c r="Y634" s="227"/>
      <c r="Z634" s="227"/>
      <c r="AA634" s="227"/>
      <c r="AB634" s="227"/>
      <c r="AC634" s="227"/>
      <c r="AD634" s="227"/>
      <c r="AE634" s="227"/>
      <c r="AF634" s="227"/>
    </row>
    <row r="635" hidden="1">
      <c r="A635" s="227"/>
      <c r="B635" s="375"/>
      <c r="C635" s="227"/>
      <c r="D635" s="264"/>
      <c r="E635" s="227"/>
      <c r="F635" s="227"/>
      <c r="G635" s="227"/>
      <c r="H635" s="227"/>
      <c r="I635" s="227"/>
      <c r="J635" s="227"/>
      <c r="K635" s="227"/>
      <c r="L635" s="227"/>
      <c r="M635" s="227"/>
      <c r="N635" s="227"/>
      <c r="O635" s="227"/>
      <c r="P635" s="227"/>
      <c r="Q635" s="227"/>
      <c r="R635" s="227"/>
      <c r="S635" s="227"/>
      <c r="T635" s="227"/>
      <c r="U635" s="227"/>
      <c r="V635" s="227"/>
      <c r="W635" s="227"/>
      <c r="X635" s="227"/>
      <c r="Y635" s="227"/>
      <c r="Z635" s="227"/>
      <c r="AA635" s="227"/>
      <c r="AB635" s="227"/>
      <c r="AC635" s="227"/>
      <c r="AD635" s="227"/>
      <c r="AE635" s="227"/>
      <c r="AF635" s="227"/>
    </row>
    <row r="636" hidden="1">
      <c r="A636" s="227"/>
      <c r="B636" s="375"/>
      <c r="C636" s="227"/>
      <c r="D636" s="264"/>
      <c r="E636" s="227"/>
      <c r="F636" s="227"/>
      <c r="G636" s="227"/>
      <c r="H636" s="227"/>
      <c r="I636" s="227"/>
      <c r="J636" s="227"/>
      <c r="K636" s="227"/>
      <c r="L636" s="227"/>
      <c r="M636" s="227"/>
      <c r="N636" s="227"/>
      <c r="O636" s="227"/>
      <c r="P636" s="227"/>
      <c r="Q636" s="227"/>
      <c r="R636" s="227"/>
      <c r="S636" s="227"/>
      <c r="T636" s="227"/>
      <c r="U636" s="227"/>
      <c r="V636" s="227"/>
      <c r="W636" s="227"/>
      <c r="X636" s="227"/>
      <c r="Y636" s="227"/>
      <c r="Z636" s="227"/>
      <c r="AA636" s="227"/>
      <c r="AB636" s="227"/>
      <c r="AC636" s="227"/>
      <c r="AD636" s="227"/>
      <c r="AE636" s="227"/>
      <c r="AF636" s="227"/>
    </row>
    <row r="637" hidden="1">
      <c r="A637" s="227"/>
      <c r="B637" s="375"/>
      <c r="C637" s="227"/>
      <c r="D637" s="264"/>
      <c r="E637" s="227"/>
      <c r="F637" s="227"/>
      <c r="G637" s="227"/>
      <c r="H637" s="227"/>
      <c r="I637" s="227"/>
      <c r="J637" s="227"/>
      <c r="K637" s="227"/>
      <c r="L637" s="227"/>
      <c r="M637" s="227"/>
      <c r="N637" s="227"/>
      <c r="O637" s="227"/>
      <c r="P637" s="227"/>
      <c r="Q637" s="227"/>
      <c r="R637" s="227"/>
      <c r="S637" s="227"/>
      <c r="T637" s="227"/>
      <c r="U637" s="227"/>
      <c r="V637" s="227"/>
      <c r="W637" s="227"/>
      <c r="X637" s="227"/>
      <c r="Y637" s="227"/>
      <c r="Z637" s="227"/>
      <c r="AA637" s="227"/>
      <c r="AB637" s="227"/>
      <c r="AC637" s="227"/>
      <c r="AD637" s="227"/>
      <c r="AE637" s="227"/>
      <c r="AF637" s="227"/>
    </row>
    <row r="638" hidden="1">
      <c r="A638" s="227"/>
      <c r="B638" s="375"/>
      <c r="C638" s="227"/>
      <c r="D638" s="264"/>
      <c r="E638" s="227"/>
      <c r="F638" s="227"/>
      <c r="G638" s="227"/>
      <c r="H638" s="227"/>
      <c r="I638" s="227"/>
      <c r="J638" s="227"/>
      <c r="K638" s="227"/>
      <c r="L638" s="227"/>
      <c r="M638" s="227"/>
      <c r="N638" s="227"/>
      <c r="O638" s="227"/>
      <c r="P638" s="227"/>
      <c r="Q638" s="227"/>
      <c r="R638" s="227"/>
      <c r="S638" s="227"/>
      <c r="T638" s="227"/>
      <c r="U638" s="227"/>
      <c r="V638" s="227"/>
      <c r="W638" s="227"/>
      <c r="X638" s="227"/>
      <c r="Y638" s="227"/>
      <c r="Z638" s="227"/>
      <c r="AA638" s="227"/>
      <c r="AB638" s="227"/>
      <c r="AC638" s="227"/>
      <c r="AD638" s="227"/>
      <c r="AE638" s="227"/>
      <c r="AF638" s="227"/>
    </row>
    <row r="639" hidden="1">
      <c r="A639" s="227"/>
      <c r="B639" s="375"/>
      <c r="C639" s="227"/>
      <c r="D639" s="264"/>
      <c r="E639" s="227"/>
      <c r="F639" s="227"/>
      <c r="G639" s="227"/>
      <c r="H639" s="227"/>
      <c r="I639" s="227"/>
      <c r="J639" s="227"/>
      <c r="K639" s="227"/>
      <c r="L639" s="227"/>
      <c r="M639" s="227"/>
      <c r="N639" s="227"/>
      <c r="O639" s="227"/>
      <c r="P639" s="227"/>
      <c r="Q639" s="227"/>
      <c r="R639" s="227"/>
      <c r="S639" s="227"/>
      <c r="T639" s="227"/>
      <c r="U639" s="227"/>
      <c r="V639" s="227"/>
      <c r="W639" s="227"/>
      <c r="X639" s="227"/>
      <c r="Y639" s="227"/>
      <c r="Z639" s="227"/>
      <c r="AA639" s="227"/>
      <c r="AB639" s="227"/>
      <c r="AC639" s="227"/>
      <c r="AD639" s="227"/>
      <c r="AE639" s="227"/>
      <c r="AF639" s="227"/>
    </row>
    <row r="640" hidden="1">
      <c r="A640" s="227"/>
      <c r="B640" s="375"/>
      <c r="C640" s="227"/>
      <c r="D640" s="264"/>
      <c r="E640" s="227"/>
      <c r="F640" s="227"/>
      <c r="G640" s="227"/>
      <c r="H640" s="227"/>
      <c r="I640" s="227"/>
      <c r="J640" s="227"/>
      <c r="K640" s="227"/>
      <c r="L640" s="227"/>
      <c r="M640" s="227"/>
      <c r="N640" s="227"/>
      <c r="O640" s="227"/>
      <c r="P640" s="227"/>
      <c r="Q640" s="227"/>
      <c r="R640" s="227"/>
      <c r="S640" s="227"/>
      <c r="T640" s="227"/>
      <c r="U640" s="227"/>
      <c r="V640" s="227"/>
      <c r="W640" s="227"/>
      <c r="X640" s="227"/>
      <c r="Y640" s="227"/>
      <c r="Z640" s="227"/>
      <c r="AA640" s="227"/>
      <c r="AB640" s="227"/>
      <c r="AC640" s="227"/>
      <c r="AD640" s="227"/>
      <c r="AE640" s="227"/>
      <c r="AF640" s="227"/>
    </row>
    <row r="641" hidden="1">
      <c r="A641" s="227"/>
      <c r="B641" s="375"/>
      <c r="C641" s="227"/>
      <c r="D641" s="264"/>
      <c r="E641" s="227"/>
      <c r="F641" s="227"/>
      <c r="G641" s="227"/>
      <c r="H641" s="227"/>
      <c r="I641" s="227"/>
      <c r="J641" s="227"/>
      <c r="K641" s="227"/>
      <c r="L641" s="227"/>
      <c r="M641" s="227"/>
      <c r="N641" s="227"/>
      <c r="O641" s="227"/>
      <c r="P641" s="227"/>
      <c r="Q641" s="227"/>
      <c r="R641" s="227"/>
      <c r="S641" s="227"/>
      <c r="T641" s="227"/>
      <c r="U641" s="227"/>
      <c r="V641" s="227"/>
      <c r="W641" s="227"/>
      <c r="X641" s="227"/>
      <c r="Y641" s="227"/>
      <c r="Z641" s="227"/>
      <c r="AA641" s="227"/>
      <c r="AB641" s="227"/>
      <c r="AC641" s="227"/>
      <c r="AD641" s="227"/>
      <c r="AE641" s="227"/>
      <c r="AF641" s="227"/>
    </row>
    <row r="642" hidden="1">
      <c r="A642" s="227"/>
      <c r="B642" s="375"/>
      <c r="C642" s="227"/>
      <c r="D642" s="264"/>
      <c r="E642" s="227"/>
      <c r="F642" s="227"/>
      <c r="G642" s="227"/>
      <c r="H642" s="227"/>
      <c r="I642" s="227"/>
      <c r="J642" s="227"/>
      <c r="K642" s="227"/>
      <c r="L642" s="227"/>
      <c r="M642" s="227"/>
      <c r="N642" s="227"/>
      <c r="O642" s="227"/>
      <c r="P642" s="227"/>
      <c r="Q642" s="227"/>
      <c r="R642" s="227"/>
      <c r="S642" s="227"/>
      <c r="T642" s="227"/>
      <c r="U642" s="227"/>
      <c r="V642" s="227"/>
      <c r="W642" s="227"/>
      <c r="X642" s="227"/>
      <c r="Y642" s="227"/>
      <c r="Z642" s="227"/>
      <c r="AA642" s="227"/>
      <c r="AB642" s="227"/>
      <c r="AC642" s="227"/>
      <c r="AD642" s="227"/>
      <c r="AE642" s="227"/>
      <c r="AF642" s="227"/>
    </row>
    <row r="643" hidden="1">
      <c r="A643" s="227"/>
      <c r="B643" s="375"/>
      <c r="C643" s="227"/>
      <c r="D643" s="264"/>
      <c r="E643" s="227"/>
      <c r="F643" s="227"/>
      <c r="G643" s="227"/>
      <c r="H643" s="227"/>
      <c r="I643" s="227"/>
      <c r="J643" s="227"/>
      <c r="K643" s="227"/>
      <c r="L643" s="227"/>
      <c r="M643" s="227"/>
      <c r="N643" s="227"/>
      <c r="O643" s="227"/>
      <c r="P643" s="227"/>
      <c r="Q643" s="227"/>
      <c r="R643" s="227"/>
      <c r="S643" s="227"/>
      <c r="T643" s="227"/>
      <c r="U643" s="227"/>
      <c r="V643" s="227"/>
      <c r="W643" s="227"/>
      <c r="X643" s="227"/>
      <c r="Y643" s="227"/>
      <c r="Z643" s="227"/>
      <c r="AA643" s="227"/>
      <c r="AB643" s="227"/>
      <c r="AC643" s="227"/>
      <c r="AD643" s="227"/>
      <c r="AE643" s="227"/>
      <c r="AF643" s="227"/>
    </row>
    <row r="644" hidden="1">
      <c r="A644" s="227"/>
      <c r="B644" s="375"/>
      <c r="C644" s="227"/>
      <c r="D644" s="264"/>
      <c r="E644" s="227"/>
      <c r="F644" s="227"/>
      <c r="G644" s="227"/>
      <c r="H644" s="227"/>
      <c r="I644" s="227"/>
      <c r="J644" s="227"/>
      <c r="K644" s="227"/>
      <c r="L644" s="227"/>
      <c r="M644" s="227"/>
      <c r="N644" s="227"/>
      <c r="O644" s="227"/>
      <c r="P644" s="227"/>
      <c r="Q644" s="227"/>
      <c r="R644" s="227"/>
      <c r="S644" s="227"/>
      <c r="T644" s="227"/>
      <c r="U644" s="227"/>
      <c r="V644" s="227"/>
      <c r="W644" s="227"/>
      <c r="X644" s="227"/>
      <c r="Y644" s="227"/>
      <c r="Z644" s="227"/>
      <c r="AA644" s="227"/>
      <c r="AB644" s="227"/>
      <c r="AC644" s="227"/>
      <c r="AD644" s="227"/>
      <c r="AE644" s="227"/>
      <c r="AF644" s="227"/>
    </row>
    <row r="645" hidden="1">
      <c r="A645" s="227"/>
      <c r="B645" s="375"/>
      <c r="C645" s="227"/>
      <c r="D645" s="264"/>
      <c r="E645" s="227"/>
      <c r="F645" s="227"/>
      <c r="G645" s="227"/>
      <c r="H645" s="227"/>
      <c r="I645" s="227"/>
      <c r="J645" s="227"/>
      <c r="K645" s="227"/>
      <c r="L645" s="227"/>
      <c r="M645" s="227"/>
      <c r="N645" s="227"/>
      <c r="O645" s="227"/>
      <c r="P645" s="227"/>
      <c r="Q645" s="227"/>
      <c r="R645" s="227"/>
      <c r="S645" s="227"/>
      <c r="T645" s="227"/>
      <c r="U645" s="227"/>
      <c r="V645" s="227"/>
      <c r="W645" s="227"/>
      <c r="X645" s="227"/>
      <c r="Y645" s="227"/>
      <c r="Z645" s="227"/>
      <c r="AA645" s="227"/>
      <c r="AB645" s="227"/>
      <c r="AC645" s="227"/>
      <c r="AD645" s="227"/>
      <c r="AE645" s="227"/>
      <c r="AF645" s="227"/>
    </row>
    <row r="646" hidden="1">
      <c r="A646" s="227"/>
      <c r="B646" s="375"/>
      <c r="C646" s="227"/>
      <c r="D646" s="264"/>
      <c r="E646" s="227"/>
      <c r="F646" s="227"/>
      <c r="G646" s="227"/>
      <c r="H646" s="227"/>
      <c r="I646" s="227"/>
      <c r="J646" s="227"/>
      <c r="K646" s="227"/>
      <c r="L646" s="227"/>
      <c r="M646" s="227"/>
      <c r="N646" s="227"/>
      <c r="O646" s="227"/>
      <c r="P646" s="227"/>
      <c r="Q646" s="227"/>
      <c r="R646" s="227"/>
      <c r="S646" s="227"/>
      <c r="T646" s="227"/>
      <c r="U646" s="227"/>
      <c r="V646" s="227"/>
      <c r="W646" s="227"/>
      <c r="X646" s="227"/>
      <c r="Y646" s="227"/>
      <c r="Z646" s="227"/>
      <c r="AA646" s="227"/>
      <c r="AB646" s="227"/>
      <c r="AC646" s="227"/>
      <c r="AD646" s="227"/>
      <c r="AE646" s="227"/>
      <c r="AF646" s="227"/>
    </row>
    <row r="647" hidden="1">
      <c r="A647" s="227"/>
      <c r="B647" s="375"/>
      <c r="C647" s="227"/>
      <c r="D647" s="264"/>
      <c r="E647" s="227"/>
      <c r="F647" s="227"/>
      <c r="G647" s="227"/>
      <c r="H647" s="227"/>
      <c r="I647" s="227"/>
      <c r="J647" s="227"/>
      <c r="K647" s="227"/>
      <c r="L647" s="227"/>
      <c r="M647" s="227"/>
      <c r="N647" s="227"/>
      <c r="O647" s="227"/>
      <c r="P647" s="227"/>
      <c r="Q647" s="227"/>
      <c r="R647" s="227"/>
      <c r="S647" s="227"/>
      <c r="T647" s="227"/>
      <c r="U647" s="227"/>
      <c r="V647" s="227"/>
      <c r="W647" s="227"/>
      <c r="X647" s="227"/>
      <c r="Y647" s="227"/>
      <c r="Z647" s="227"/>
      <c r="AA647" s="227"/>
      <c r="AB647" s="227"/>
      <c r="AC647" s="227"/>
      <c r="AD647" s="227"/>
      <c r="AE647" s="227"/>
      <c r="AF647" s="227"/>
    </row>
    <row r="648" hidden="1">
      <c r="A648" s="227"/>
      <c r="B648" s="375"/>
      <c r="C648" s="227"/>
      <c r="D648" s="264"/>
      <c r="E648" s="227"/>
      <c r="F648" s="227"/>
      <c r="G648" s="227"/>
      <c r="H648" s="227"/>
      <c r="I648" s="227"/>
      <c r="J648" s="227"/>
      <c r="K648" s="227"/>
      <c r="L648" s="227"/>
      <c r="M648" s="227"/>
      <c r="N648" s="227"/>
      <c r="O648" s="227"/>
      <c r="P648" s="227"/>
      <c r="Q648" s="227"/>
      <c r="R648" s="227"/>
      <c r="S648" s="227"/>
      <c r="T648" s="227"/>
      <c r="U648" s="227"/>
      <c r="V648" s="227"/>
      <c r="W648" s="227"/>
      <c r="X648" s="227"/>
      <c r="Y648" s="227"/>
      <c r="Z648" s="227"/>
      <c r="AA648" s="227"/>
      <c r="AB648" s="227"/>
      <c r="AC648" s="227"/>
      <c r="AD648" s="227"/>
      <c r="AE648" s="227"/>
      <c r="AF648" s="227"/>
    </row>
    <row r="649" hidden="1">
      <c r="A649" s="227"/>
      <c r="B649" s="375"/>
      <c r="C649" s="227"/>
      <c r="D649" s="264"/>
      <c r="E649" s="227"/>
      <c r="F649" s="227"/>
      <c r="G649" s="227"/>
      <c r="H649" s="227"/>
      <c r="I649" s="227"/>
      <c r="J649" s="227"/>
      <c r="K649" s="227"/>
      <c r="L649" s="227"/>
      <c r="M649" s="227"/>
      <c r="N649" s="227"/>
      <c r="O649" s="227"/>
      <c r="P649" s="227"/>
      <c r="Q649" s="227"/>
      <c r="R649" s="227"/>
      <c r="S649" s="227"/>
      <c r="T649" s="227"/>
      <c r="U649" s="227"/>
      <c r="V649" s="227"/>
      <c r="W649" s="227"/>
      <c r="X649" s="227"/>
      <c r="Y649" s="227"/>
      <c r="Z649" s="227"/>
      <c r="AA649" s="227"/>
      <c r="AB649" s="227"/>
      <c r="AC649" s="227"/>
      <c r="AD649" s="227"/>
      <c r="AE649" s="227"/>
      <c r="AF649" s="227"/>
    </row>
    <row r="650" hidden="1">
      <c r="A650" s="227"/>
      <c r="B650" s="375"/>
      <c r="C650" s="227"/>
      <c r="D650" s="264"/>
      <c r="E650" s="227"/>
      <c r="F650" s="227"/>
      <c r="G650" s="227"/>
      <c r="H650" s="227"/>
      <c r="I650" s="227"/>
      <c r="J650" s="227"/>
      <c r="K650" s="227"/>
      <c r="L650" s="227"/>
      <c r="M650" s="227"/>
      <c r="N650" s="227"/>
      <c r="O650" s="227"/>
      <c r="P650" s="227"/>
      <c r="Q650" s="227"/>
      <c r="R650" s="227"/>
      <c r="S650" s="227"/>
      <c r="T650" s="227"/>
      <c r="U650" s="227"/>
      <c r="V650" s="227"/>
      <c r="W650" s="227"/>
      <c r="X650" s="227"/>
      <c r="Y650" s="227"/>
      <c r="Z650" s="227"/>
      <c r="AA650" s="227"/>
      <c r="AB650" s="227"/>
      <c r="AC650" s="227"/>
      <c r="AD650" s="227"/>
      <c r="AE650" s="227"/>
      <c r="AF650" s="227"/>
    </row>
    <row r="651" hidden="1">
      <c r="A651" s="227"/>
      <c r="B651" s="375"/>
      <c r="C651" s="227"/>
      <c r="D651" s="264"/>
      <c r="E651" s="227"/>
      <c r="F651" s="227"/>
      <c r="G651" s="227"/>
      <c r="H651" s="227"/>
      <c r="I651" s="227"/>
      <c r="J651" s="227"/>
      <c r="K651" s="227"/>
      <c r="L651" s="227"/>
      <c r="M651" s="227"/>
      <c r="N651" s="227"/>
      <c r="O651" s="227"/>
      <c r="P651" s="227"/>
      <c r="Q651" s="227"/>
      <c r="R651" s="227"/>
      <c r="S651" s="227"/>
      <c r="T651" s="227"/>
      <c r="U651" s="227"/>
      <c r="V651" s="227"/>
      <c r="W651" s="227"/>
      <c r="X651" s="227"/>
      <c r="Y651" s="227"/>
      <c r="Z651" s="227"/>
      <c r="AA651" s="227"/>
      <c r="AB651" s="227"/>
      <c r="AC651" s="227"/>
      <c r="AD651" s="227"/>
      <c r="AE651" s="227"/>
      <c r="AF651" s="227"/>
    </row>
    <row r="652" hidden="1">
      <c r="A652" s="227"/>
      <c r="B652" s="375"/>
      <c r="C652" s="227"/>
      <c r="D652" s="264"/>
      <c r="E652" s="227"/>
      <c r="F652" s="227"/>
      <c r="G652" s="227"/>
      <c r="H652" s="227"/>
      <c r="I652" s="227"/>
      <c r="J652" s="227"/>
      <c r="K652" s="227"/>
      <c r="L652" s="227"/>
      <c r="M652" s="227"/>
      <c r="N652" s="227"/>
      <c r="O652" s="227"/>
      <c r="P652" s="227"/>
      <c r="Q652" s="227"/>
      <c r="R652" s="227"/>
      <c r="S652" s="227"/>
      <c r="T652" s="227"/>
      <c r="U652" s="227"/>
      <c r="V652" s="227"/>
      <c r="W652" s="227"/>
      <c r="X652" s="227"/>
      <c r="Y652" s="227"/>
      <c r="Z652" s="227"/>
      <c r="AA652" s="227"/>
      <c r="AB652" s="227"/>
      <c r="AC652" s="227"/>
      <c r="AD652" s="227"/>
      <c r="AE652" s="227"/>
      <c r="AF652" s="227"/>
    </row>
    <row r="653" hidden="1">
      <c r="A653" s="227"/>
      <c r="B653" s="375"/>
      <c r="C653" s="227"/>
      <c r="D653" s="264"/>
      <c r="E653" s="227"/>
      <c r="F653" s="227"/>
      <c r="G653" s="227"/>
      <c r="H653" s="227"/>
      <c r="I653" s="227"/>
      <c r="J653" s="227"/>
      <c r="K653" s="227"/>
      <c r="L653" s="227"/>
      <c r="M653" s="227"/>
      <c r="N653" s="227"/>
      <c r="O653" s="227"/>
      <c r="P653" s="227"/>
      <c r="Q653" s="227"/>
      <c r="R653" s="227"/>
      <c r="S653" s="227"/>
      <c r="T653" s="227"/>
      <c r="U653" s="227"/>
      <c r="V653" s="227"/>
      <c r="W653" s="227"/>
      <c r="X653" s="227"/>
      <c r="Y653" s="227"/>
      <c r="Z653" s="227"/>
      <c r="AA653" s="227"/>
      <c r="AB653" s="227"/>
      <c r="AC653" s="227"/>
      <c r="AD653" s="227"/>
      <c r="AE653" s="227"/>
      <c r="AF653" s="227"/>
    </row>
    <row r="654" hidden="1">
      <c r="A654" s="227"/>
      <c r="B654" s="375"/>
      <c r="C654" s="227"/>
      <c r="D654" s="264"/>
      <c r="E654" s="227"/>
      <c r="F654" s="227"/>
      <c r="G654" s="227"/>
      <c r="H654" s="227"/>
      <c r="I654" s="227"/>
      <c r="J654" s="227"/>
      <c r="K654" s="227"/>
      <c r="L654" s="227"/>
      <c r="M654" s="227"/>
      <c r="N654" s="227"/>
      <c r="O654" s="227"/>
      <c r="P654" s="227"/>
      <c r="Q654" s="227"/>
      <c r="R654" s="227"/>
      <c r="S654" s="227"/>
      <c r="T654" s="227"/>
      <c r="U654" s="227"/>
      <c r="V654" s="227"/>
      <c r="W654" s="227"/>
      <c r="X654" s="227"/>
      <c r="Y654" s="227"/>
      <c r="Z654" s="227"/>
      <c r="AA654" s="227"/>
      <c r="AB654" s="227"/>
      <c r="AC654" s="227"/>
      <c r="AD654" s="227"/>
      <c r="AE654" s="227"/>
      <c r="AF654" s="227"/>
    </row>
    <row r="655" hidden="1">
      <c r="A655" s="227"/>
      <c r="B655" s="375"/>
      <c r="C655" s="227"/>
      <c r="D655" s="264"/>
      <c r="E655" s="227"/>
      <c r="F655" s="227"/>
      <c r="G655" s="227"/>
      <c r="H655" s="227"/>
      <c r="I655" s="227"/>
      <c r="J655" s="227"/>
      <c r="K655" s="227"/>
      <c r="L655" s="227"/>
      <c r="M655" s="227"/>
      <c r="N655" s="227"/>
      <c r="O655" s="227"/>
      <c r="P655" s="227"/>
      <c r="Q655" s="227"/>
      <c r="R655" s="227"/>
      <c r="S655" s="227"/>
      <c r="T655" s="227"/>
      <c r="U655" s="227"/>
      <c r="V655" s="227"/>
      <c r="W655" s="227"/>
      <c r="X655" s="227"/>
      <c r="Y655" s="227"/>
      <c r="Z655" s="227"/>
      <c r="AA655" s="227"/>
      <c r="AB655" s="227"/>
      <c r="AC655" s="227"/>
      <c r="AD655" s="227"/>
      <c r="AE655" s="227"/>
      <c r="AF655" s="227"/>
    </row>
    <row r="656" hidden="1">
      <c r="A656" s="227"/>
      <c r="B656" s="375"/>
      <c r="C656" s="227"/>
      <c r="D656" s="264"/>
      <c r="E656" s="227"/>
      <c r="F656" s="227"/>
      <c r="G656" s="227"/>
      <c r="H656" s="227"/>
      <c r="I656" s="227"/>
      <c r="J656" s="227"/>
      <c r="K656" s="227"/>
      <c r="L656" s="227"/>
      <c r="M656" s="227"/>
      <c r="N656" s="227"/>
      <c r="O656" s="227"/>
      <c r="P656" s="227"/>
      <c r="Q656" s="227"/>
      <c r="R656" s="227"/>
      <c r="S656" s="227"/>
      <c r="T656" s="227"/>
      <c r="U656" s="227"/>
      <c r="V656" s="227"/>
      <c r="W656" s="227"/>
      <c r="X656" s="227"/>
      <c r="Y656" s="227"/>
      <c r="Z656" s="227"/>
      <c r="AA656" s="227"/>
      <c r="AB656" s="227"/>
      <c r="AC656" s="227"/>
      <c r="AD656" s="227"/>
      <c r="AE656" s="227"/>
      <c r="AF656" s="227"/>
    </row>
    <row r="657" hidden="1">
      <c r="A657" s="227"/>
      <c r="B657" s="375"/>
      <c r="C657" s="227"/>
      <c r="D657" s="264"/>
      <c r="E657" s="227"/>
      <c r="F657" s="227"/>
      <c r="G657" s="227"/>
      <c r="H657" s="227"/>
      <c r="I657" s="227"/>
      <c r="J657" s="227"/>
      <c r="K657" s="227"/>
      <c r="L657" s="227"/>
      <c r="M657" s="227"/>
      <c r="N657" s="227"/>
      <c r="O657" s="227"/>
      <c r="P657" s="227"/>
      <c r="Q657" s="227"/>
      <c r="R657" s="227"/>
      <c r="S657" s="227"/>
      <c r="T657" s="227"/>
      <c r="U657" s="227"/>
      <c r="V657" s="227"/>
      <c r="W657" s="227"/>
      <c r="X657" s="227"/>
      <c r="Y657" s="227"/>
      <c r="Z657" s="227"/>
      <c r="AA657" s="227"/>
      <c r="AB657" s="227"/>
      <c r="AC657" s="227"/>
      <c r="AD657" s="227"/>
      <c r="AE657" s="227"/>
      <c r="AF657" s="227"/>
    </row>
    <row r="658" hidden="1">
      <c r="A658" s="227"/>
      <c r="B658" s="375"/>
      <c r="C658" s="227"/>
      <c r="D658" s="264"/>
      <c r="E658" s="227"/>
      <c r="F658" s="227"/>
      <c r="G658" s="227"/>
      <c r="H658" s="227"/>
      <c r="I658" s="227"/>
      <c r="J658" s="227"/>
      <c r="K658" s="227"/>
      <c r="L658" s="227"/>
      <c r="M658" s="227"/>
      <c r="N658" s="227"/>
      <c r="O658" s="227"/>
      <c r="P658" s="227"/>
      <c r="Q658" s="227"/>
      <c r="R658" s="227"/>
      <c r="S658" s="227"/>
      <c r="T658" s="227"/>
      <c r="U658" s="227"/>
      <c r="V658" s="227"/>
      <c r="W658" s="227"/>
      <c r="X658" s="227"/>
      <c r="Y658" s="227"/>
      <c r="Z658" s="227"/>
      <c r="AA658" s="227"/>
      <c r="AB658" s="227"/>
      <c r="AC658" s="227"/>
      <c r="AD658" s="227"/>
      <c r="AE658" s="227"/>
      <c r="AF658" s="227"/>
    </row>
    <row r="659" hidden="1">
      <c r="A659" s="227"/>
      <c r="B659" s="375"/>
      <c r="C659" s="227"/>
      <c r="D659" s="264"/>
      <c r="E659" s="227"/>
      <c r="F659" s="227"/>
      <c r="G659" s="227"/>
      <c r="H659" s="227"/>
      <c r="I659" s="227"/>
      <c r="J659" s="227"/>
      <c r="K659" s="227"/>
      <c r="L659" s="227"/>
      <c r="M659" s="227"/>
      <c r="N659" s="227"/>
      <c r="O659" s="227"/>
      <c r="P659" s="227"/>
      <c r="Q659" s="227"/>
      <c r="R659" s="227"/>
      <c r="S659" s="227"/>
      <c r="T659" s="227"/>
      <c r="U659" s="227"/>
      <c r="V659" s="227"/>
      <c r="W659" s="227"/>
      <c r="X659" s="227"/>
      <c r="Y659" s="227"/>
      <c r="Z659" s="227"/>
      <c r="AA659" s="227"/>
      <c r="AB659" s="227"/>
      <c r="AC659" s="227"/>
      <c r="AD659" s="227"/>
      <c r="AE659" s="227"/>
      <c r="AF659" s="227"/>
    </row>
    <row r="660" hidden="1">
      <c r="A660" s="227"/>
      <c r="B660" s="375"/>
      <c r="C660" s="227"/>
      <c r="D660" s="264"/>
      <c r="E660" s="227"/>
      <c r="F660" s="227"/>
      <c r="G660" s="227"/>
      <c r="H660" s="227"/>
      <c r="I660" s="227"/>
      <c r="J660" s="227"/>
      <c r="K660" s="227"/>
      <c r="L660" s="227"/>
      <c r="M660" s="227"/>
      <c r="N660" s="227"/>
      <c r="O660" s="227"/>
      <c r="P660" s="227"/>
      <c r="Q660" s="227"/>
      <c r="R660" s="227"/>
      <c r="S660" s="227"/>
      <c r="T660" s="227"/>
      <c r="U660" s="227"/>
      <c r="V660" s="227"/>
      <c r="W660" s="227"/>
      <c r="X660" s="227"/>
      <c r="Y660" s="227"/>
      <c r="Z660" s="227"/>
      <c r="AA660" s="227"/>
      <c r="AB660" s="227"/>
      <c r="AC660" s="227"/>
      <c r="AD660" s="227"/>
      <c r="AE660" s="227"/>
      <c r="AF660" s="227"/>
    </row>
    <row r="661" hidden="1">
      <c r="A661" s="227"/>
      <c r="B661" s="375"/>
      <c r="C661" s="227"/>
      <c r="D661" s="264"/>
      <c r="E661" s="227"/>
      <c r="F661" s="227"/>
      <c r="G661" s="227"/>
      <c r="H661" s="227"/>
      <c r="I661" s="227"/>
      <c r="J661" s="227"/>
      <c r="K661" s="227"/>
      <c r="L661" s="227"/>
      <c r="M661" s="227"/>
      <c r="N661" s="227"/>
      <c r="O661" s="227"/>
      <c r="P661" s="227"/>
      <c r="Q661" s="227"/>
      <c r="R661" s="227"/>
      <c r="S661" s="227"/>
      <c r="T661" s="227"/>
      <c r="U661" s="227"/>
      <c r="V661" s="227"/>
      <c r="W661" s="227"/>
      <c r="X661" s="227"/>
      <c r="Y661" s="227"/>
      <c r="Z661" s="227"/>
      <c r="AA661" s="227"/>
      <c r="AB661" s="227"/>
      <c r="AC661" s="227"/>
      <c r="AD661" s="227"/>
      <c r="AE661" s="227"/>
      <c r="AF661" s="227"/>
    </row>
    <row r="662" hidden="1">
      <c r="A662" s="227"/>
      <c r="B662" s="375"/>
      <c r="C662" s="227"/>
      <c r="D662" s="264"/>
      <c r="E662" s="227"/>
      <c r="F662" s="227"/>
      <c r="G662" s="227"/>
      <c r="H662" s="227"/>
      <c r="I662" s="227"/>
      <c r="J662" s="227"/>
      <c r="K662" s="227"/>
      <c r="L662" s="227"/>
      <c r="M662" s="227"/>
      <c r="N662" s="227"/>
      <c r="O662" s="227"/>
      <c r="P662" s="227"/>
      <c r="Q662" s="227"/>
      <c r="R662" s="227"/>
      <c r="S662" s="227"/>
      <c r="T662" s="227"/>
      <c r="U662" s="227"/>
      <c r="V662" s="227"/>
      <c r="W662" s="227"/>
      <c r="X662" s="227"/>
      <c r="Y662" s="227"/>
      <c r="Z662" s="227"/>
      <c r="AA662" s="227"/>
      <c r="AB662" s="227"/>
      <c r="AC662" s="227"/>
      <c r="AD662" s="227"/>
      <c r="AE662" s="227"/>
      <c r="AF662" s="227"/>
    </row>
    <row r="663" hidden="1">
      <c r="A663" s="227"/>
      <c r="B663" s="375"/>
      <c r="C663" s="227"/>
      <c r="D663" s="264"/>
      <c r="E663" s="227"/>
      <c r="F663" s="227"/>
      <c r="G663" s="227"/>
      <c r="H663" s="227"/>
      <c r="I663" s="227"/>
      <c r="J663" s="227"/>
      <c r="K663" s="227"/>
      <c r="L663" s="227"/>
      <c r="M663" s="227"/>
      <c r="N663" s="227"/>
      <c r="O663" s="227"/>
      <c r="P663" s="227"/>
      <c r="Q663" s="227"/>
      <c r="R663" s="227"/>
      <c r="S663" s="227"/>
      <c r="T663" s="227"/>
      <c r="U663" s="227"/>
      <c r="V663" s="227"/>
      <c r="W663" s="227"/>
      <c r="X663" s="227"/>
      <c r="Y663" s="227"/>
      <c r="Z663" s="227"/>
      <c r="AA663" s="227"/>
      <c r="AB663" s="227"/>
      <c r="AC663" s="227"/>
      <c r="AD663" s="227"/>
      <c r="AE663" s="227"/>
      <c r="AF663" s="227"/>
    </row>
    <row r="664" hidden="1">
      <c r="A664" s="227"/>
      <c r="B664" s="375"/>
      <c r="C664" s="227"/>
      <c r="D664" s="264"/>
      <c r="E664" s="227"/>
      <c r="F664" s="227"/>
      <c r="G664" s="227"/>
      <c r="H664" s="227"/>
      <c r="I664" s="227"/>
      <c r="J664" s="227"/>
      <c r="K664" s="227"/>
      <c r="L664" s="227"/>
      <c r="M664" s="227"/>
      <c r="N664" s="227"/>
      <c r="O664" s="227"/>
      <c r="P664" s="227"/>
      <c r="Q664" s="227"/>
      <c r="R664" s="227"/>
      <c r="S664" s="227"/>
      <c r="T664" s="227"/>
      <c r="U664" s="227"/>
      <c r="V664" s="227"/>
      <c r="W664" s="227"/>
      <c r="X664" s="227"/>
      <c r="Y664" s="227"/>
      <c r="Z664" s="227"/>
      <c r="AA664" s="227"/>
      <c r="AB664" s="227"/>
      <c r="AC664" s="227"/>
      <c r="AD664" s="227"/>
      <c r="AE664" s="227"/>
      <c r="AF664" s="227"/>
    </row>
    <row r="665" hidden="1">
      <c r="A665" s="227"/>
      <c r="B665" s="375"/>
      <c r="C665" s="227"/>
      <c r="D665" s="264"/>
      <c r="E665" s="227"/>
      <c r="F665" s="227"/>
      <c r="G665" s="227"/>
      <c r="H665" s="227"/>
      <c r="I665" s="227"/>
      <c r="J665" s="227"/>
      <c r="K665" s="227"/>
      <c r="L665" s="227"/>
      <c r="M665" s="227"/>
      <c r="N665" s="227"/>
      <c r="O665" s="227"/>
      <c r="P665" s="227"/>
      <c r="Q665" s="227"/>
      <c r="R665" s="227"/>
      <c r="S665" s="227"/>
      <c r="T665" s="227"/>
      <c r="U665" s="227"/>
      <c r="V665" s="227"/>
      <c r="W665" s="227"/>
      <c r="X665" s="227"/>
      <c r="Y665" s="227"/>
      <c r="Z665" s="227"/>
      <c r="AA665" s="227"/>
      <c r="AB665" s="227"/>
      <c r="AC665" s="227"/>
      <c r="AD665" s="227"/>
      <c r="AE665" s="227"/>
      <c r="AF665" s="227"/>
    </row>
    <row r="666" hidden="1">
      <c r="A666" s="227"/>
      <c r="B666" s="375"/>
      <c r="C666" s="227"/>
      <c r="D666" s="264"/>
      <c r="E666" s="227"/>
      <c r="F666" s="227"/>
      <c r="G666" s="227"/>
      <c r="H666" s="227"/>
      <c r="I666" s="227"/>
      <c r="J666" s="227"/>
      <c r="K666" s="227"/>
      <c r="L666" s="227"/>
      <c r="M666" s="227"/>
      <c r="N666" s="227"/>
      <c r="O666" s="227"/>
      <c r="P666" s="227"/>
      <c r="Q666" s="227"/>
      <c r="R666" s="227"/>
      <c r="S666" s="227"/>
      <c r="T666" s="227"/>
      <c r="U666" s="227"/>
      <c r="V666" s="227"/>
      <c r="W666" s="227"/>
      <c r="X666" s="227"/>
      <c r="Y666" s="227"/>
      <c r="Z666" s="227"/>
      <c r="AA666" s="227"/>
      <c r="AB666" s="227"/>
      <c r="AC666" s="227"/>
      <c r="AD666" s="227"/>
      <c r="AE666" s="227"/>
      <c r="AF666" s="227"/>
    </row>
    <row r="667" hidden="1">
      <c r="A667" s="227"/>
      <c r="B667" s="375"/>
      <c r="C667" s="227"/>
      <c r="D667" s="264"/>
      <c r="E667" s="227"/>
      <c r="F667" s="227"/>
      <c r="G667" s="227"/>
      <c r="H667" s="227"/>
      <c r="I667" s="227"/>
      <c r="J667" s="227"/>
      <c r="K667" s="227"/>
      <c r="L667" s="227"/>
      <c r="M667" s="227"/>
      <c r="N667" s="227"/>
      <c r="O667" s="227"/>
      <c r="P667" s="227"/>
      <c r="Q667" s="227"/>
      <c r="R667" s="227"/>
      <c r="S667" s="227"/>
      <c r="T667" s="227"/>
      <c r="U667" s="227"/>
      <c r="V667" s="227"/>
      <c r="W667" s="227"/>
      <c r="X667" s="227"/>
      <c r="Y667" s="227"/>
      <c r="Z667" s="227"/>
      <c r="AA667" s="227"/>
      <c r="AB667" s="227"/>
      <c r="AC667" s="227"/>
      <c r="AD667" s="227"/>
      <c r="AE667" s="227"/>
      <c r="AF667" s="227"/>
    </row>
    <row r="668" hidden="1">
      <c r="A668" s="227"/>
      <c r="B668" s="375"/>
      <c r="C668" s="227"/>
      <c r="D668" s="264"/>
      <c r="E668" s="227"/>
      <c r="F668" s="227"/>
      <c r="G668" s="227"/>
      <c r="H668" s="227"/>
      <c r="I668" s="227"/>
      <c r="J668" s="227"/>
      <c r="K668" s="227"/>
      <c r="L668" s="227"/>
      <c r="M668" s="227"/>
      <c r="N668" s="227"/>
      <c r="O668" s="227"/>
      <c r="P668" s="227"/>
      <c r="Q668" s="227"/>
      <c r="R668" s="227"/>
      <c r="S668" s="227"/>
      <c r="T668" s="227"/>
      <c r="U668" s="227"/>
      <c r="V668" s="227"/>
      <c r="W668" s="227"/>
      <c r="X668" s="227"/>
      <c r="Y668" s="227"/>
      <c r="Z668" s="227"/>
      <c r="AA668" s="227"/>
      <c r="AB668" s="227"/>
      <c r="AC668" s="227"/>
      <c r="AD668" s="227"/>
      <c r="AE668" s="227"/>
      <c r="AF668" s="227"/>
    </row>
    <row r="669" hidden="1">
      <c r="A669" s="227"/>
      <c r="B669" s="375"/>
      <c r="C669" s="227"/>
      <c r="D669" s="264"/>
      <c r="E669" s="227"/>
      <c r="F669" s="227"/>
      <c r="G669" s="227"/>
      <c r="H669" s="227"/>
      <c r="I669" s="227"/>
      <c r="J669" s="227"/>
      <c r="K669" s="227"/>
      <c r="L669" s="227"/>
      <c r="M669" s="227"/>
      <c r="N669" s="227"/>
      <c r="O669" s="227"/>
      <c r="P669" s="227"/>
      <c r="Q669" s="227"/>
      <c r="R669" s="227"/>
      <c r="S669" s="227"/>
      <c r="T669" s="227"/>
      <c r="U669" s="227"/>
      <c r="V669" s="227"/>
      <c r="W669" s="227"/>
      <c r="X669" s="227"/>
      <c r="Y669" s="227"/>
      <c r="Z669" s="227"/>
      <c r="AA669" s="227"/>
      <c r="AB669" s="227"/>
      <c r="AC669" s="227"/>
      <c r="AD669" s="227"/>
      <c r="AE669" s="227"/>
      <c r="AF669" s="227"/>
    </row>
    <row r="670" hidden="1">
      <c r="A670" s="227"/>
      <c r="B670" s="375"/>
      <c r="C670" s="227"/>
      <c r="D670" s="264"/>
      <c r="E670" s="227"/>
      <c r="F670" s="227"/>
      <c r="G670" s="227"/>
      <c r="H670" s="227"/>
      <c r="I670" s="227"/>
      <c r="J670" s="227"/>
      <c r="K670" s="227"/>
      <c r="L670" s="227"/>
      <c r="M670" s="227"/>
      <c r="N670" s="227"/>
      <c r="O670" s="227"/>
      <c r="P670" s="227"/>
      <c r="Q670" s="227"/>
      <c r="R670" s="227"/>
      <c r="S670" s="227"/>
      <c r="T670" s="227"/>
      <c r="U670" s="227"/>
      <c r="V670" s="227"/>
      <c r="W670" s="227"/>
      <c r="X670" s="227"/>
      <c r="Y670" s="227"/>
      <c r="Z670" s="227"/>
      <c r="AA670" s="227"/>
      <c r="AB670" s="227"/>
      <c r="AC670" s="227"/>
      <c r="AD670" s="227"/>
      <c r="AE670" s="227"/>
      <c r="AF670" s="227"/>
    </row>
    <row r="671" hidden="1">
      <c r="A671" s="227"/>
      <c r="B671" s="375"/>
      <c r="C671" s="227"/>
      <c r="D671" s="264"/>
      <c r="E671" s="227"/>
      <c r="F671" s="227"/>
      <c r="G671" s="227"/>
      <c r="H671" s="227"/>
      <c r="I671" s="227"/>
      <c r="J671" s="227"/>
      <c r="K671" s="227"/>
      <c r="L671" s="227"/>
      <c r="M671" s="227"/>
      <c r="N671" s="227"/>
      <c r="O671" s="227"/>
      <c r="P671" s="227"/>
      <c r="Q671" s="227"/>
      <c r="R671" s="227"/>
      <c r="S671" s="227"/>
      <c r="T671" s="227"/>
      <c r="U671" s="227"/>
      <c r="V671" s="227"/>
      <c r="W671" s="227"/>
      <c r="X671" s="227"/>
      <c r="Y671" s="227"/>
      <c r="Z671" s="227"/>
      <c r="AA671" s="227"/>
      <c r="AB671" s="227"/>
      <c r="AC671" s="227"/>
      <c r="AD671" s="227"/>
      <c r="AE671" s="227"/>
      <c r="AF671" s="227"/>
    </row>
    <row r="672" hidden="1">
      <c r="A672" s="227"/>
      <c r="B672" s="375"/>
      <c r="C672" s="227"/>
      <c r="D672" s="264"/>
      <c r="E672" s="227"/>
      <c r="F672" s="227"/>
      <c r="G672" s="227"/>
      <c r="H672" s="227"/>
      <c r="I672" s="227"/>
      <c r="J672" s="227"/>
      <c r="K672" s="227"/>
      <c r="L672" s="227"/>
      <c r="M672" s="227"/>
      <c r="N672" s="227"/>
      <c r="O672" s="227"/>
      <c r="P672" s="227"/>
      <c r="Q672" s="227"/>
      <c r="R672" s="227"/>
      <c r="S672" s="227"/>
      <c r="T672" s="227"/>
      <c r="U672" s="227"/>
      <c r="V672" s="227"/>
      <c r="W672" s="227"/>
      <c r="X672" s="227"/>
      <c r="Y672" s="227"/>
      <c r="Z672" s="227"/>
      <c r="AA672" s="227"/>
      <c r="AB672" s="227"/>
      <c r="AC672" s="227"/>
      <c r="AD672" s="227"/>
      <c r="AE672" s="227"/>
      <c r="AF672" s="227"/>
    </row>
    <row r="673" hidden="1">
      <c r="A673" s="227"/>
      <c r="B673" s="375"/>
      <c r="C673" s="227"/>
      <c r="D673" s="264"/>
      <c r="E673" s="227"/>
      <c r="F673" s="227"/>
      <c r="G673" s="227"/>
      <c r="H673" s="227"/>
      <c r="I673" s="227"/>
      <c r="J673" s="227"/>
      <c r="K673" s="227"/>
      <c r="L673" s="227"/>
      <c r="M673" s="227"/>
      <c r="N673" s="227"/>
      <c r="O673" s="227"/>
      <c r="P673" s="227"/>
      <c r="Q673" s="227"/>
      <c r="R673" s="227"/>
      <c r="S673" s="227"/>
      <c r="T673" s="227"/>
      <c r="U673" s="227"/>
      <c r="V673" s="227"/>
      <c r="W673" s="227"/>
      <c r="X673" s="227"/>
      <c r="Y673" s="227"/>
      <c r="Z673" s="227"/>
      <c r="AA673" s="227"/>
      <c r="AB673" s="227"/>
      <c r="AC673" s="227"/>
      <c r="AD673" s="227"/>
      <c r="AE673" s="227"/>
      <c r="AF673" s="227"/>
    </row>
    <row r="674" hidden="1">
      <c r="A674" s="227"/>
      <c r="B674" s="375"/>
      <c r="C674" s="227"/>
      <c r="D674" s="264"/>
      <c r="E674" s="227"/>
      <c r="F674" s="227"/>
      <c r="G674" s="227"/>
      <c r="H674" s="227"/>
      <c r="I674" s="227"/>
      <c r="J674" s="227"/>
      <c r="K674" s="227"/>
      <c r="L674" s="227"/>
      <c r="M674" s="227"/>
      <c r="N674" s="227"/>
      <c r="O674" s="227"/>
      <c r="P674" s="227"/>
      <c r="Q674" s="227"/>
      <c r="R674" s="227"/>
      <c r="S674" s="227"/>
      <c r="T674" s="227"/>
      <c r="U674" s="227"/>
      <c r="V674" s="227"/>
      <c r="W674" s="227"/>
      <c r="X674" s="227"/>
      <c r="Y674" s="227"/>
      <c r="Z674" s="227"/>
      <c r="AA674" s="227"/>
      <c r="AB674" s="227"/>
      <c r="AC674" s="227"/>
      <c r="AD674" s="227"/>
      <c r="AE674" s="227"/>
      <c r="AF674" s="227"/>
    </row>
    <row r="675" hidden="1">
      <c r="A675" s="227"/>
      <c r="B675" s="375"/>
      <c r="C675" s="227"/>
      <c r="D675" s="264"/>
      <c r="E675" s="227"/>
      <c r="F675" s="227"/>
      <c r="G675" s="227"/>
      <c r="H675" s="227"/>
      <c r="I675" s="227"/>
      <c r="J675" s="227"/>
      <c r="K675" s="227"/>
      <c r="L675" s="227"/>
      <c r="M675" s="227"/>
      <c r="N675" s="227"/>
      <c r="O675" s="227"/>
      <c r="P675" s="227"/>
      <c r="Q675" s="227"/>
      <c r="R675" s="227"/>
      <c r="S675" s="227"/>
      <c r="T675" s="227"/>
      <c r="U675" s="227"/>
      <c r="V675" s="227"/>
      <c r="W675" s="227"/>
      <c r="X675" s="227"/>
      <c r="Y675" s="227"/>
      <c r="Z675" s="227"/>
      <c r="AA675" s="227"/>
      <c r="AB675" s="227"/>
      <c r="AC675" s="227"/>
      <c r="AD675" s="227"/>
      <c r="AE675" s="227"/>
      <c r="AF675" s="227"/>
    </row>
    <row r="676" hidden="1">
      <c r="A676" s="227"/>
      <c r="B676" s="375"/>
      <c r="C676" s="227"/>
      <c r="D676" s="264"/>
      <c r="E676" s="227"/>
      <c r="F676" s="227"/>
      <c r="G676" s="227"/>
      <c r="H676" s="227"/>
      <c r="I676" s="227"/>
      <c r="J676" s="227"/>
      <c r="K676" s="227"/>
      <c r="L676" s="227"/>
      <c r="M676" s="227"/>
      <c r="N676" s="227"/>
      <c r="O676" s="227"/>
      <c r="P676" s="227"/>
      <c r="Q676" s="227"/>
      <c r="R676" s="227"/>
      <c r="S676" s="227"/>
      <c r="T676" s="227"/>
      <c r="U676" s="227"/>
      <c r="V676" s="227"/>
      <c r="W676" s="227"/>
      <c r="X676" s="227"/>
      <c r="Y676" s="227"/>
      <c r="Z676" s="227"/>
      <c r="AA676" s="227"/>
      <c r="AB676" s="227"/>
      <c r="AC676" s="227"/>
      <c r="AD676" s="227"/>
      <c r="AE676" s="227"/>
      <c r="AF676" s="227"/>
    </row>
    <row r="677" hidden="1">
      <c r="A677" s="227"/>
      <c r="B677" s="375"/>
      <c r="C677" s="227"/>
      <c r="D677" s="264"/>
      <c r="E677" s="227"/>
      <c r="F677" s="227"/>
      <c r="G677" s="227"/>
      <c r="H677" s="227"/>
      <c r="I677" s="227"/>
      <c r="J677" s="227"/>
      <c r="K677" s="227"/>
      <c r="L677" s="227"/>
      <c r="M677" s="227"/>
      <c r="N677" s="227"/>
      <c r="O677" s="227"/>
      <c r="P677" s="227"/>
      <c r="Q677" s="227"/>
      <c r="R677" s="227"/>
      <c r="S677" s="227"/>
      <c r="T677" s="227"/>
      <c r="U677" s="227"/>
      <c r="V677" s="227"/>
      <c r="W677" s="227"/>
      <c r="X677" s="227"/>
      <c r="Y677" s="227"/>
      <c r="Z677" s="227"/>
      <c r="AA677" s="227"/>
      <c r="AB677" s="227"/>
      <c r="AC677" s="227"/>
      <c r="AD677" s="227"/>
      <c r="AE677" s="227"/>
      <c r="AF677" s="227"/>
    </row>
    <row r="678" hidden="1">
      <c r="A678" s="227"/>
      <c r="B678" s="375"/>
      <c r="C678" s="227"/>
      <c r="D678" s="264"/>
      <c r="E678" s="227"/>
      <c r="F678" s="227"/>
      <c r="G678" s="227"/>
      <c r="H678" s="227"/>
      <c r="I678" s="227"/>
      <c r="J678" s="227"/>
      <c r="K678" s="227"/>
      <c r="L678" s="227"/>
      <c r="M678" s="227"/>
      <c r="N678" s="227"/>
      <c r="O678" s="227"/>
      <c r="P678" s="227"/>
      <c r="Q678" s="227"/>
      <c r="R678" s="227"/>
      <c r="S678" s="227"/>
      <c r="T678" s="227"/>
      <c r="U678" s="227"/>
      <c r="V678" s="227"/>
      <c r="W678" s="227"/>
      <c r="X678" s="227"/>
      <c r="Y678" s="227"/>
      <c r="Z678" s="227"/>
      <c r="AA678" s="227"/>
      <c r="AB678" s="227"/>
      <c r="AC678" s="227"/>
      <c r="AD678" s="227"/>
      <c r="AE678" s="227"/>
      <c r="AF678" s="227"/>
    </row>
    <row r="679" hidden="1">
      <c r="A679" s="227"/>
      <c r="B679" s="375"/>
      <c r="C679" s="227"/>
      <c r="D679" s="264"/>
      <c r="E679" s="227"/>
      <c r="F679" s="227"/>
      <c r="G679" s="227"/>
      <c r="H679" s="227"/>
      <c r="I679" s="227"/>
      <c r="J679" s="227"/>
      <c r="K679" s="227"/>
      <c r="L679" s="227"/>
      <c r="M679" s="227"/>
      <c r="N679" s="227"/>
      <c r="O679" s="227"/>
      <c r="P679" s="227"/>
      <c r="Q679" s="227"/>
      <c r="R679" s="227"/>
      <c r="S679" s="227"/>
      <c r="T679" s="227"/>
      <c r="U679" s="227"/>
      <c r="V679" s="227"/>
      <c r="W679" s="227"/>
      <c r="X679" s="227"/>
      <c r="Y679" s="227"/>
      <c r="Z679" s="227"/>
      <c r="AA679" s="227"/>
      <c r="AB679" s="227"/>
      <c r="AC679" s="227"/>
      <c r="AD679" s="227"/>
      <c r="AE679" s="227"/>
      <c r="AF679" s="227"/>
    </row>
    <row r="680" hidden="1">
      <c r="A680" s="227"/>
      <c r="B680" s="375"/>
      <c r="C680" s="227"/>
      <c r="D680" s="264"/>
      <c r="E680" s="227"/>
      <c r="F680" s="227"/>
      <c r="G680" s="227"/>
      <c r="H680" s="227"/>
      <c r="I680" s="227"/>
      <c r="J680" s="227"/>
      <c r="K680" s="227"/>
      <c r="L680" s="227"/>
      <c r="M680" s="227"/>
      <c r="N680" s="227"/>
      <c r="O680" s="227"/>
      <c r="P680" s="227"/>
      <c r="Q680" s="227"/>
      <c r="R680" s="227"/>
      <c r="S680" s="227"/>
      <c r="T680" s="227"/>
      <c r="U680" s="227"/>
      <c r="V680" s="227"/>
      <c r="W680" s="227"/>
      <c r="X680" s="227"/>
      <c r="Y680" s="227"/>
      <c r="Z680" s="227"/>
      <c r="AA680" s="227"/>
      <c r="AB680" s="227"/>
      <c r="AC680" s="227"/>
      <c r="AD680" s="227"/>
      <c r="AE680" s="227"/>
      <c r="AF680" s="227"/>
    </row>
    <row r="681" hidden="1">
      <c r="A681" s="227"/>
      <c r="B681" s="375"/>
      <c r="C681" s="227"/>
      <c r="D681" s="264"/>
      <c r="E681" s="227"/>
      <c r="F681" s="227"/>
      <c r="G681" s="227"/>
      <c r="H681" s="227"/>
      <c r="I681" s="227"/>
      <c r="J681" s="227"/>
      <c r="K681" s="227"/>
      <c r="L681" s="227"/>
      <c r="M681" s="227"/>
      <c r="N681" s="227"/>
      <c r="O681" s="227"/>
      <c r="P681" s="227"/>
      <c r="Q681" s="227"/>
      <c r="R681" s="227"/>
      <c r="S681" s="227"/>
      <c r="T681" s="227"/>
      <c r="U681" s="227"/>
      <c r="V681" s="227"/>
      <c r="W681" s="227"/>
      <c r="X681" s="227"/>
      <c r="Y681" s="227"/>
      <c r="Z681" s="227"/>
      <c r="AA681" s="227"/>
      <c r="AB681" s="227"/>
      <c r="AC681" s="227"/>
      <c r="AD681" s="227"/>
      <c r="AE681" s="227"/>
      <c r="AF681" s="227"/>
    </row>
    <row r="682" hidden="1">
      <c r="A682" s="227"/>
      <c r="B682" s="375"/>
      <c r="C682" s="227"/>
      <c r="D682" s="264"/>
      <c r="E682" s="227"/>
      <c r="F682" s="227"/>
      <c r="G682" s="227"/>
      <c r="H682" s="227"/>
      <c r="I682" s="227"/>
      <c r="J682" s="227"/>
      <c r="K682" s="227"/>
      <c r="L682" s="227"/>
      <c r="M682" s="227"/>
      <c r="N682" s="227"/>
      <c r="O682" s="227"/>
      <c r="P682" s="227"/>
      <c r="Q682" s="227"/>
      <c r="R682" s="227"/>
      <c r="S682" s="227"/>
      <c r="T682" s="227"/>
      <c r="U682" s="227"/>
      <c r="V682" s="227"/>
      <c r="W682" s="227"/>
      <c r="X682" s="227"/>
      <c r="Y682" s="227"/>
      <c r="Z682" s="227"/>
      <c r="AA682" s="227"/>
      <c r="AB682" s="227"/>
      <c r="AC682" s="227"/>
      <c r="AD682" s="227"/>
      <c r="AE682" s="227"/>
      <c r="AF682" s="227"/>
    </row>
    <row r="683" hidden="1">
      <c r="A683" s="227"/>
      <c r="B683" s="375"/>
      <c r="C683" s="227"/>
      <c r="D683" s="264"/>
      <c r="E683" s="227"/>
      <c r="F683" s="227"/>
      <c r="G683" s="227"/>
      <c r="H683" s="227"/>
      <c r="I683" s="227"/>
      <c r="J683" s="227"/>
      <c r="K683" s="227"/>
      <c r="L683" s="227"/>
      <c r="M683" s="227"/>
      <c r="N683" s="227"/>
      <c r="O683" s="227"/>
      <c r="P683" s="227"/>
      <c r="Q683" s="227"/>
      <c r="R683" s="227"/>
      <c r="S683" s="227"/>
      <c r="T683" s="227"/>
      <c r="U683" s="227"/>
      <c r="V683" s="227"/>
      <c r="W683" s="227"/>
      <c r="X683" s="227"/>
      <c r="Y683" s="227"/>
      <c r="Z683" s="227"/>
      <c r="AA683" s="227"/>
      <c r="AB683" s="227"/>
      <c r="AC683" s="227"/>
      <c r="AD683" s="227"/>
      <c r="AE683" s="227"/>
      <c r="AF683" s="227"/>
    </row>
    <row r="684" hidden="1">
      <c r="A684" s="227"/>
      <c r="B684" s="375"/>
      <c r="C684" s="227"/>
      <c r="D684" s="264"/>
      <c r="E684" s="227"/>
      <c r="F684" s="227"/>
      <c r="G684" s="227"/>
      <c r="H684" s="227"/>
      <c r="I684" s="227"/>
      <c r="J684" s="227"/>
      <c r="K684" s="227"/>
      <c r="L684" s="227"/>
      <c r="M684" s="227"/>
      <c r="N684" s="227"/>
      <c r="O684" s="227"/>
      <c r="P684" s="227"/>
      <c r="Q684" s="227"/>
      <c r="R684" s="227"/>
      <c r="S684" s="227"/>
      <c r="T684" s="227"/>
      <c r="U684" s="227"/>
      <c r="V684" s="227"/>
      <c r="W684" s="227"/>
      <c r="X684" s="227"/>
      <c r="Y684" s="227"/>
      <c r="Z684" s="227"/>
      <c r="AA684" s="227"/>
      <c r="AB684" s="227"/>
      <c r="AC684" s="227"/>
      <c r="AD684" s="227"/>
      <c r="AE684" s="227"/>
      <c r="AF684" s="227"/>
    </row>
    <row r="685" hidden="1">
      <c r="A685" s="227"/>
      <c r="B685" s="375"/>
      <c r="C685" s="227"/>
      <c r="D685" s="264"/>
      <c r="E685" s="227"/>
      <c r="F685" s="227"/>
      <c r="G685" s="227"/>
      <c r="H685" s="227"/>
      <c r="I685" s="227"/>
      <c r="J685" s="227"/>
      <c r="K685" s="227"/>
      <c r="L685" s="227"/>
      <c r="M685" s="227"/>
      <c r="N685" s="227"/>
      <c r="O685" s="227"/>
      <c r="P685" s="227"/>
      <c r="Q685" s="227"/>
      <c r="R685" s="227"/>
      <c r="S685" s="227"/>
      <c r="T685" s="227"/>
      <c r="U685" s="227"/>
      <c r="V685" s="227"/>
      <c r="W685" s="227"/>
      <c r="X685" s="227"/>
      <c r="Y685" s="227"/>
      <c r="Z685" s="227"/>
      <c r="AA685" s="227"/>
      <c r="AB685" s="227"/>
      <c r="AC685" s="227"/>
      <c r="AD685" s="227"/>
      <c r="AE685" s="227"/>
      <c r="AF685" s="227"/>
    </row>
    <row r="686" hidden="1">
      <c r="A686" s="227"/>
      <c r="B686" s="375"/>
      <c r="C686" s="227"/>
      <c r="D686" s="264"/>
      <c r="E686" s="227"/>
      <c r="F686" s="227"/>
      <c r="G686" s="227"/>
      <c r="H686" s="227"/>
      <c r="I686" s="227"/>
      <c r="J686" s="227"/>
      <c r="K686" s="227"/>
      <c r="L686" s="227"/>
      <c r="M686" s="227"/>
      <c r="N686" s="227"/>
      <c r="O686" s="227"/>
      <c r="P686" s="227"/>
      <c r="Q686" s="227"/>
      <c r="R686" s="227"/>
      <c r="S686" s="227"/>
      <c r="T686" s="227"/>
      <c r="U686" s="227"/>
      <c r="V686" s="227"/>
      <c r="W686" s="227"/>
      <c r="X686" s="227"/>
      <c r="Y686" s="227"/>
      <c r="Z686" s="227"/>
      <c r="AA686" s="227"/>
      <c r="AB686" s="227"/>
      <c r="AC686" s="227"/>
      <c r="AD686" s="227"/>
      <c r="AE686" s="227"/>
      <c r="AF686" s="227"/>
    </row>
    <row r="687" hidden="1">
      <c r="A687" s="227"/>
      <c r="B687" s="375"/>
      <c r="C687" s="227"/>
      <c r="D687" s="264"/>
      <c r="E687" s="227"/>
      <c r="F687" s="227"/>
      <c r="G687" s="227"/>
      <c r="H687" s="227"/>
      <c r="I687" s="227"/>
      <c r="J687" s="227"/>
      <c r="K687" s="227"/>
      <c r="L687" s="227"/>
      <c r="M687" s="227"/>
      <c r="N687" s="227"/>
      <c r="O687" s="227"/>
      <c r="P687" s="227"/>
      <c r="Q687" s="227"/>
      <c r="R687" s="227"/>
      <c r="S687" s="227"/>
      <c r="T687" s="227"/>
      <c r="U687" s="227"/>
      <c r="V687" s="227"/>
      <c r="W687" s="227"/>
      <c r="X687" s="227"/>
      <c r="Y687" s="227"/>
      <c r="Z687" s="227"/>
      <c r="AA687" s="227"/>
      <c r="AB687" s="227"/>
      <c r="AC687" s="227"/>
      <c r="AD687" s="227"/>
      <c r="AE687" s="227"/>
      <c r="AF687" s="227"/>
    </row>
    <row r="688" hidden="1">
      <c r="A688" s="227"/>
      <c r="B688" s="375"/>
      <c r="C688" s="227"/>
      <c r="D688" s="264"/>
      <c r="E688" s="227"/>
      <c r="F688" s="227"/>
      <c r="G688" s="227"/>
      <c r="H688" s="227"/>
      <c r="I688" s="227"/>
      <c r="J688" s="227"/>
      <c r="K688" s="227"/>
      <c r="L688" s="227"/>
      <c r="M688" s="227"/>
      <c r="N688" s="227"/>
      <c r="O688" s="227"/>
      <c r="P688" s="227"/>
      <c r="Q688" s="227"/>
      <c r="R688" s="227"/>
      <c r="S688" s="227"/>
      <c r="T688" s="227"/>
      <c r="U688" s="227"/>
      <c r="V688" s="227"/>
      <c r="W688" s="227"/>
      <c r="X688" s="227"/>
      <c r="Y688" s="227"/>
      <c r="Z688" s="227"/>
      <c r="AA688" s="227"/>
      <c r="AB688" s="227"/>
      <c r="AC688" s="227"/>
      <c r="AD688" s="227"/>
      <c r="AE688" s="227"/>
      <c r="AF688" s="227"/>
    </row>
    <row r="689" hidden="1">
      <c r="A689" s="227"/>
      <c r="B689" s="375"/>
      <c r="C689" s="227"/>
      <c r="D689" s="264"/>
      <c r="E689" s="227"/>
      <c r="F689" s="227"/>
      <c r="G689" s="227"/>
      <c r="H689" s="227"/>
      <c r="I689" s="227"/>
      <c r="J689" s="227"/>
      <c r="K689" s="227"/>
      <c r="L689" s="227"/>
      <c r="M689" s="227"/>
      <c r="N689" s="227"/>
      <c r="O689" s="227"/>
      <c r="P689" s="227"/>
      <c r="Q689" s="227"/>
      <c r="R689" s="227"/>
      <c r="S689" s="227"/>
      <c r="T689" s="227"/>
      <c r="U689" s="227"/>
      <c r="V689" s="227"/>
      <c r="W689" s="227"/>
      <c r="X689" s="227"/>
      <c r="Y689" s="227"/>
      <c r="Z689" s="227"/>
      <c r="AA689" s="227"/>
      <c r="AB689" s="227"/>
      <c r="AC689" s="227"/>
      <c r="AD689" s="227"/>
      <c r="AE689" s="227"/>
      <c r="AF689" s="227"/>
    </row>
    <row r="690" hidden="1">
      <c r="A690" s="227"/>
      <c r="B690" s="375"/>
      <c r="C690" s="227"/>
      <c r="D690" s="264"/>
      <c r="E690" s="227"/>
      <c r="F690" s="227"/>
      <c r="G690" s="227"/>
      <c r="H690" s="227"/>
      <c r="I690" s="227"/>
      <c r="J690" s="227"/>
      <c r="K690" s="227"/>
      <c r="L690" s="227"/>
      <c r="M690" s="227"/>
      <c r="N690" s="227"/>
      <c r="O690" s="227"/>
      <c r="P690" s="227"/>
      <c r="Q690" s="227"/>
      <c r="R690" s="227"/>
      <c r="S690" s="227"/>
      <c r="T690" s="227"/>
      <c r="U690" s="227"/>
      <c r="V690" s="227"/>
      <c r="W690" s="227"/>
      <c r="X690" s="227"/>
      <c r="Y690" s="227"/>
      <c r="Z690" s="227"/>
      <c r="AA690" s="227"/>
      <c r="AB690" s="227"/>
      <c r="AC690" s="227"/>
      <c r="AD690" s="227"/>
      <c r="AE690" s="227"/>
      <c r="AF690" s="227"/>
    </row>
    <row r="691" hidden="1">
      <c r="A691" s="227"/>
      <c r="B691" s="375"/>
      <c r="C691" s="227"/>
      <c r="D691" s="264"/>
      <c r="E691" s="227"/>
      <c r="F691" s="227"/>
      <c r="G691" s="227"/>
      <c r="H691" s="227"/>
      <c r="I691" s="227"/>
      <c r="J691" s="227"/>
      <c r="K691" s="227"/>
      <c r="L691" s="227"/>
      <c r="M691" s="227"/>
      <c r="N691" s="227"/>
      <c r="O691" s="227"/>
      <c r="P691" s="227"/>
      <c r="Q691" s="227"/>
      <c r="R691" s="227"/>
      <c r="S691" s="227"/>
      <c r="T691" s="227"/>
      <c r="U691" s="227"/>
      <c r="V691" s="227"/>
      <c r="W691" s="227"/>
      <c r="X691" s="227"/>
      <c r="Y691" s="227"/>
      <c r="Z691" s="227"/>
      <c r="AA691" s="227"/>
      <c r="AB691" s="227"/>
      <c r="AC691" s="227"/>
      <c r="AD691" s="227"/>
      <c r="AE691" s="227"/>
      <c r="AF691" s="227"/>
    </row>
    <row r="692" hidden="1">
      <c r="A692" s="227"/>
      <c r="B692" s="375"/>
      <c r="C692" s="227"/>
      <c r="D692" s="264"/>
      <c r="E692" s="227"/>
      <c r="F692" s="227"/>
      <c r="G692" s="227"/>
      <c r="H692" s="227"/>
      <c r="I692" s="227"/>
      <c r="J692" s="227"/>
      <c r="K692" s="227"/>
      <c r="L692" s="227"/>
      <c r="M692" s="227"/>
      <c r="N692" s="227"/>
      <c r="O692" s="227"/>
      <c r="P692" s="227"/>
      <c r="Q692" s="227"/>
      <c r="R692" s="227"/>
      <c r="S692" s="227"/>
      <c r="T692" s="227"/>
      <c r="U692" s="227"/>
      <c r="V692" s="227"/>
      <c r="W692" s="227"/>
      <c r="X692" s="227"/>
      <c r="Y692" s="227"/>
      <c r="Z692" s="227"/>
      <c r="AA692" s="227"/>
      <c r="AB692" s="227"/>
      <c r="AC692" s="227"/>
      <c r="AD692" s="227"/>
      <c r="AE692" s="227"/>
      <c r="AF692" s="227"/>
    </row>
    <row r="693" hidden="1">
      <c r="A693" s="227"/>
      <c r="B693" s="375"/>
      <c r="C693" s="227"/>
      <c r="D693" s="264"/>
      <c r="E693" s="227"/>
      <c r="F693" s="227"/>
      <c r="G693" s="227"/>
      <c r="H693" s="227"/>
      <c r="I693" s="227"/>
      <c r="J693" s="227"/>
      <c r="K693" s="227"/>
      <c r="L693" s="227"/>
      <c r="M693" s="227"/>
      <c r="N693" s="227"/>
      <c r="O693" s="227"/>
      <c r="P693" s="227"/>
      <c r="Q693" s="227"/>
      <c r="R693" s="227"/>
      <c r="S693" s="227"/>
      <c r="T693" s="227"/>
      <c r="U693" s="227"/>
      <c r="V693" s="227"/>
      <c r="W693" s="227"/>
      <c r="X693" s="227"/>
      <c r="Y693" s="227"/>
      <c r="Z693" s="227"/>
      <c r="AA693" s="227"/>
      <c r="AB693" s="227"/>
      <c r="AC693" s="227"/>
      <c r="AD693" s="227"/>
      <c r="AE693" s="227"/>
      <c r="AF693" s="227"/>
    </row>
    <row r="694" hidden="1">
      <c r="A694" s="227"/>
      <c r="B694" s="375"/>
      <c r="C694" s="227"/>
      <c r="D694" s="264"/>
      <c r="E694" s="227"/>
      <c r="F694" s="227"/>
      <c r="G694" s="227"/>
      <c r="H694" s="227"/>
      <c r="I694" s="227"/>
      <c r="J694" s="227"/>
      <c r="K694" s="227"/>
      <c r="L694" s="227"/>
      <c r="M694" s="227"/>
      <c r="N694" s="227"/>
      <c r="O694" s="227"/>
      <c r="P694" s="227"/>
      <c r="Q694" s="227"/>
      <c r="R694" s="227"/>
      <c r="S694" s="227"/>
      <c r="T694" s="227"/>
      <c r="U694" s="227"/>
      <c r="V694" s="227"/>
      <c r="W694" s="227"/>
      <c r="X694" s="227"/>
      <c r="Y694" s="227"/>
      <c r="Z694" s="227"/>
      <c r="AA694" s="227"/>
      <c r="AB694" s="227"/>
      <c r="AC694" s="227"/>
      <c r="AD694" s="227"/>
      <c r="AE694" s="227"/>
      <c r="AF694" s="227"/>
    </row>
    <row r="695" hidden="1">
      <c r="A695" s="227"/>
      <c r="B695" s="375"/>
      <c r="C695" s="227"/>
      <c r="D695" s="264"/>
      <c r="E695" s="227"/>
      <c r="F695" s="227"/>
      <c r="G695" s="227"/>
      <c r="H695" s="227"/>
      <c r="I695" s="227"/>
      <c r="J695" s="227"/>
      <c r="K695" s="227"/>
      <c r="L695" s="227"/>
      <c r="M695" s="227"/>
      <c r="N695" s="227"/>
      <c r="O695" s="227"/>
      <c r="P695" s="227"/>
      <c r="Q695" s="227"/>
      <c r="R695" s="227"/>
      <c r="S695" s="227"/>
      <c r="T695" s="227"/>
      <c r="U695" s="227"/>
      <c r="V695" s="227"/>
      <c r="W695" s="227"/>
      <c r="X695" s="227"/>
      <c r="Y695" s="227"/>
      <c r="Z695" s="227"/>
      <c r="AA695" s="227"/>
      <c r="AB695" s="227"/>
      <c r="AC695" s="227"/>
      <c r="AD695" s="227"/>
      <c r="AE695" s="227"/>
      <c r="AF695" s="227"/>
    </row>
    <row r="696" hidden="1">
      <c r="A696" s="227"/>
      <c r="B696" s="375"/>
      <c r="C696" s="227"/>
      <c r="D696" s="264"/>
      <c r="E696" s="227"/>
      <c r="F696" s="227"/>
      <c r="G696" s="227"/>
      <c r="H696" s="227"/>
      <c r="I696" s="227"/>
      <c r="J696" s="227"/>
      <c r="K696" s="227"/>
      <c r="L696" s="227"/>
      <c r="M696" s="227"/>
      <c r="N696" s="227"/>
      <c r="O696" s="227"/>
      <c r="P696" s="227"/>
      <c r="Q696" s="227"/>
      <c r="R696" s="227"/>
      <c r="S696" s="227"/>
      <c r="T696" s="227"/>
      <c r="U696" s="227"/>
      <c r="V696" s="227"/>
      <c r="W696" s="227"/>
      <c r="X696" s="227"/>
      <c r="Y696" s="227"/>
      <c r="Z696" s="227"/>
      <c r="AA696" s="227"/>
      <c r="AB696" s="227"/>
      <c r="AC696" s="227"/>
      <c r="AD696" s="227"/>
      <c r="AE696" s="227"/>
      <c r="AF696" s="227"/>
    </row>
    <row r="697" hidden="1">
      <c r="A697" s="227"/>
      <c r="B697" s="375"/>
      <c r="C697" s="227"/>
      <c r="D697" s="264"/>
      <c r="E697" s="227"/>
      <c r="F697" s="227"/>
      <c r="G697" s="227"/>
      <c r="H697" s="227"/>
      <c r="I697" s="227"/>
      <c r="J697" s="227"/>
      <c r="K697" s="227"/>
      <c r="L697" s="227"/>
      <c r="M697" s="227"/>
      <c r="N697" s="227"/>
      <c r="O697" s="227"/>
      <c r="P697" s="227"/>
      <c r="Q697" s="227"/>
      <c r="R697" s="227"/>
      <c r="S697" s="227"/>
      <c r="T697" s="227"/>
      <c r="U697" s="227"/>
      <c r="V697" s="227"/>
      <c r="W697" s="227"/>
      <c r="X697" s="227"/>
      <c r="Y697" s="227"/>
      <c r="Z697" s="227"/>
      <c r="AA697" s="227"/>
      <c r="AB697" s="227"/>
      <c r="AC697" s="227"/>
      <c r="AD697" s="227"/>
      <c r="AE697" s="227"/>
      <c r="AF697" s="227"/>
    </row>
    <row r="698" hidden="1">
      <c r="A698" s="227"/>
      <c r="B698" s="375"/>
      <c r="C698" s="227"/>
      <c r="D698" s="264"/>
      <c r="E698" s="227"/>
      <c r="F698" s="227"/>
      <c r="G698" s="227"/>
      <c r="H698" s="227"/>
      <c r="I698" s="227"/>
      <c r="J698" s="227"/>
      <c r="K698" s="227"/>
      <c r="L698" s="227"/>
      <c r="M698" s="227"/>
      <c r="N698" s="227"/>
      <c r="O698" s="227"/>
      <c r="P698" s="227"/>
      <c r="Q698" s="227"/>
      <c r="R698" s="227"/>
      <c r="S698" s="227"/>
      <c r="T698" s="227"/>
      <c r="U698" s="227"/>
      <c r="V698" s="227"/>
      <c r="W698" s="227"/>
      <c r="X698" s="227"/>
      <c r="Y698" s="227"/>
      <c r="Z698" s="227"/>
      <c r="AA698" s="227"/>
      <c r="AB698" s="227"/>
      <c r="AC698" s="227"/>
      <c r="AD698" s="227"/>
      <c r="AE698" s="227"/>
      <c r="AF698" s="227"/>
    </row>
    <row r="699" hidden="1">
      <c r="A699" s="227"/>
      <c r="B699" s="375"/>
      <c r="C699" s="227"/>
      <c r="D699" s="264"/>
      <c r="E699" s="227"/>
      <c r="F699" s="227"/>
      <c r="G699" s="227"/>
      <c r="H699" s="227"/>
      <c r="I699" s="227"/>
      <c r="J699" s="227"/>
      <c r="K699" s="227"/>
      <c r="L699" s="227"/>
      <c r="M699" s="227"/>
      <c r="N699" s="227"/>
      <c r="O699" s="227"/>
      <c r="P699" s="227"/>
      <c r="Q699" s="227"/>
      <c r="R699" s="227"/>
      <c r="S699" s="227"/>
      <c r="T699" s="227"/>
      <c r="U699" s="227"/>
      <c r="V699" s="227"/>
      <c r="W699" s="227"/>
      <c r="X699" s="227"/>
      <c r="Y699" s="227"/>
      <c r="Z699" s="227"/>
      <c r="AA699" s="227"/>
      <c r="AB699" s="227"/>
      <c r="AC699" s="227"/>
      <c r="AD699" s="227"/>
      <c r="AE699" s="227"/>
      <c r="AF699" s="227"/>
    </row>
    <row r="700" hidden="1">
      <c r="A700" s="227"/>
      <c r="B700" s="375"/>
      <c r="C700" s="227"/>
      <c r="D700" s="264"/>
      <c r="E700" s="227"/>
      <c r="F700" s="227"/>
      <c r="G700" s="227"/>
      <c r="H700" s="227"/>
      <c r="I700" s="227"/>
      <c r="J700" s="227"/>
      <c r="K700" s="227"/>
      <c r="L700" s="227"/>
      <c r="M700" s="227"/>
      <c r="N700" s="227"/>
      <c r="O700" s="227"/>
      <c r="P700" s="227"/>
      <c r="Q700" s="227"/>
      <c r="R700" s="227"/>
      <c r="S700" s="227"/>
      <c r="T700" s="227"/>
      <c r="U700" s="227"/>
      <c r="V700" s="227"/>
      <c r="W700" s="227"/>
      <c r="X700" s="227"/>
      <c r="Y700" s="227"/>
      <c r="Z700" s="227"/>
      <c r="AA700" s="227"/>
      <c r="AB700" s="227"/>
      <c r="AC700" s="227"/>
      <c r="AD700" s="227"/>
      <c r="AE700" s="227"/>
      <c r="AF700" s="227"/>
    </row>
    <row r="701" hidden="1">
      <c r="A701" s="227"/>
      <c r="B701" s="375"/>
      <c r="C701" s="227"/>
      <c r="D701" s="264"/>
      <c r="E701" s="227"/>
      <c r="F701" s="227"/>
      <c r="G701" s="227"/>
      <c r="H701" s="227"/>
      <c r="I701" s="227"/>
      <c r="J701" s="227"/>
      <c r="K701" s="227"/>
      <c r="L701" s="227"/>
      <c r="M701" s="227"/>
      <c r="N701" s="227"/>
      <c r="O701" s="227"/>
      <c r="P701" s="227"/>
      <c r="Q701" s="227"/>
      <c r="R701" s="227"/>
      <c r="S701" s="227"/>
      <c r="T701" s="227"/>
      <c r="U701" s="227"/>
      <c r="V701" s="227"/>
      <c r="W701" s="227"/>
      <c r="X701" s="227"/>
      <c r="Y701" s="227"/>
      <c r="Z701" s="227"/>
      <c r="AA701" s="227"/>
      <c r="AB701" s="227"/>
      <c r="AC701" s="227"/>
      <c r="AD701" s="227"/>
      <c r="AE701" s="227"/>
      <c r="AF701" s="227"/>
    </row>
    <row r="702" hidden="1">
      <c r="A702" s="227"/>
      <c r="B702" s="375"/>
      <c r="C702" s="227"/>
      <c r="D702" s="264"/>
      <c r="E702" s="227"/>
      <c r="F702" s="227"/>
      <c r="G702" s="227"/>
      <c r="H702" s="227"/>
      <c r="I702" s="227"/>
      <c r="J702" s="227"/>
      <c r="K702" s="227"/>
      <c r="L702" s="227"/>
      <c r="M702" s="227"/>
      <c r="N702" s="227"/>
      <c r="O702" s="227"/>
      <c r="P702" s="227"/>
      <c r="Q702" s="227"/>
      <c r="R702" s="227"/>
      <c r="S702" s="227"/>
      <c r="T702" s="227"/>
      <c r="U702" s="227"/>
      <c r="V702" s="227"/>
      <c r="W702" s="227"/>
      <c r="X702" s="227"/>
      <c r="Y702" s="227"/>
      <c r="Z702" s="227"/>
      <c r="AA702" s="227"/>
      <c r="AB702" s="227"/>
      <c r="AC702" s="227"/>
      <c r="AD702" s="227"/>
      <c r="AE702" s="227"/>
      <c r="AF702" s="227"/>
    </row>
    <row r="703" hidden="1">
      <c r="A703" s="227"/>
      <c r="B703" s="375"/>
      <c r="C703" s="227"/>
      <c r="D703" s="264"/>
      <c r="E703" s="227"/>
      <c r="F703" s="227"/>
      <c r="G703" s="227"/>
      <c r="H703" s="227"/>
      <c r="I703" s="227"/>
      <c r="J703" s="227"/>
      <c r="K703" s="227"/>
      <c r="L703" s="227"/>
      <c r="M703" s="227"/>
      <c r="N703" s="227"/>
      <c r="O703" s="227"/>
      <c r="P703" s="227"/>
      <c r="Q703" s="227"/>
      <c r="R703" s="227"/>
      <c r="S703" s="227"/>
      <c r="T703" s="227"/>
      <c r="U703" s="227"/>
      <c r="V703" s="227"/>
      <c r="W703" s="227"/>
      <c r="X703" s="227"/>
      <c r="Y703" s="227"/>
      <c r="Z703" s="227"/>
      <c r="AA703" s="227"/>
      <c r="AB703" s="227"/>
      <c r="AC703" s="227"/>
      <c r="AD703" s="227"/>
      <c r="AE703" s="227"/>
      <c r="AF703" s="227"/>
    </row>
    <row r="704" hidden="1">
      <c r="A704" s="227"/>
      <c r="B704" s="375"/>
      <c r="C704" s="227"/>
      <c r="D704" s="264"/>
      <c r="E704" s="227"/>
      <c r="F704" s="227"/>
      <c r="G704" s="227"/>
      <c r="H704" s="227"/>
      <c r="I704" s="227"/>
      <c r="J704" s="227"/>
      <c r="K704" s="227"/>
      <c r="L704" s="227"/>
      <c r="M704" s="227"/>
      <c r="N704" s="227"/>
      <c r="O704" s="227"/>
      <c r="P704" s="227"/>
      <c r="Q704" s="227"/>
      <c r="R704" s="227"/>
      <c r="S704" s="227"/>
      <c r="T704" s="227"/>
      <c r="U704" s="227"/>
      <c r="V704" s="227"/>
      <c r="W704" s="227"/>
      <c r="X704" s="227"/>
      <c r="Y704" s="227"/>
      <c r="Z704" s="227"/>
      <c r="AA704" s="227"/>
      <c r="AB704" s="227"/>
      <c r="AC704" s="227"/>
      <c r="AD704" s="227"/>
      <c r="AE704" s="227"/>
      <c r="AF704" s="227"/>
    </row>
    <row r="705" hidden="1">
      <c r="A705" s="227"/>
      <c r="B705" s="375"/>
      <c r="C705" s="227"/>
      <c r="D705" s="264"/>
      <c r="E705" s="227"/>
      <c r="F705" s="227"/>
      <c r="G705" s="227"/>
      <c r="H705" s="227"/>
      <c r="I705" s="227"/>
      <c r="J705" s="227"/>
      <c r="K705" s="227"/>
      <c r="L705" s="227"/>
      <c r="M705" s="227"/>
      <c r="N705" s="227"/>
      <c r="O705" s="227"/>
      <c r="P705" s="227"/>
      <c r="Q705" s="227"/>
      <c r="R705" s="227"/>
      <c r="S705" s="227"/>
      <c r="T705" s="227"/>
      <c r="U705" s="227"/>
      <c r="V705" s="227"/>
      <c r="W705" s="227"/>
      <c r="X705" s="227"/>
      <c r="Y705" s="227"/>
      <c r="Z705" s="227"/>
      <c r="AA705" s="227"/>
      <c r="AB705" s="227"/>
      <c r="AC705" s="227"/>
      <c r="AD705" s="227"/>
      <c r="AE705" s="227"/>
      <c r="AF705" s="227"/>
    </row>
    <row r="706" hidden="1">
      <c r="A706" s="227"/>
      <c r="B706" s="375"/>
      <c r="C706" s="227"/>
      <c r="D706" s="264"/>
      <c r="E706" s="227"/>
      <c r="F706" s="227"/>
      <c r="G706" s="227"/>
      <c r="H706" s="227"/>
      <c r="I706" s="227"/>
      <c r="J706" s="227"/>
      <c r="K706" s="227"/>
      <c r="L706" s="227"/>
      <c r="M706" s="227"/>
      <c r="N706" s="227"/>
      <c r="O706" s="227"/>
      <c r="P706" s="227"/>
      <c r="Q706" s="227"/>
      <c r="R706" s="227"/>
      <c r="S706" s="227"/>
      <c r="T706" s="227"/>
      <c r="U706" s="227"/>
      <c r="V706" s="227"/>
      <c r="W706" s="227"/>
      <c r="X706" s="227"/>
      <c r="Y706" s="227"/>
      <c r="Z706" s="227"/>
      <c r="AA706" s="227"/>
      <c r="AB706" s="227"/>
      <c r="AC706" s="227"/>
      <c r="AD706" s="227"/>
      <c r="AE706" s="227"/>
      <c r="AF706" s="227"/>
    </row>
    <row r="707" hidden="1">
      <c r="A707" s="227"/>
      <c r="B707" s="375"/>
      <c r="C707" s="227"/>
      <c r="D707" s="264"/>
      <c r="E707" s="227"/>
      <c r="F707" s="227"/>
      <c r="G707" s="227"/>
      <c r="H707" s="227"/>
      <c r="I707" s="227"/>
      <c r="J707" s="227"/>
      <c r="K707" s="227"/>
      <c r="L707" s="227"/>
      <c r="M707" s="227"/>
      <c r="N707" s="227"/>
      <c r="O707" s="227"/>
      <c r="P707" s="227"/>
      <c r="Q707" s="227"/>
      <c r="R707" s="227"/>
      <c r="S707" s="227"/>
      <c r="T707" s="227"/>
      <c r="U707" s="227"/>
      <c r="V707" s="227"/>
      <c r="W707" s="227"/>
      <c r="X707" s="227"/>
      <c r="Y707" s="227"/>
      <c r="Z707" s="227"/>
      <c r="AA707" s="227"/>
      <c r="AB707" s="227"/>
      <c r="AC707" s="227"/>
      <c r="AD707" s="227"/>
      <c r="AE707" s="227"/>
      <c r="AF707" s="227"/>
    </row>
    <row r="708" hidden="1">
      <c r="A708" s="227"/>
      <c r="B708" s="375"/>
      <c r="C708" s="227"/>
      <c r="D708" s="264"/>
      <c r="E708" s="227"/>
      <c r="F708" s="227"/>
      <c r="G708" s="227"/>
      <c r="H708" s="227"/>
      <c r="I708" s="227"/>
      <c r="J708" s="227"/>
      <c r="K708" s="227"/>
      <c r="L708" s="227"/>
      <c r="M708" s="227"/>
      <c r="N708" s="227"/>
      <c r="O708" s="227"/>
      <c r="P708" s="227"/>
      <c r="Q708" s="227"/>
      <c r="R708" s="227"/>
      <c r="S708" s="227"/>
      <c r="T708" s="227"/>
      <c r="U708" s="227"/>
      <c r="V708" s="227"/>
      <c r="W708" s="227"/>
      <c r="X708" s="227"/>
      <c r="Y708" s="227"/>
      <c r="Z708" s="227"/>
      <c r="AA708" s="227"/>
      <c r="AB708" s="227"/>
      <c r="AC708" s="227"/>
      <c r="AD708" s="227"/>
      <c r="AE708" s="227"/>
      <c r="AF708" s="227"/>
    </row>
    <row r="709" hidden="1">
      <c r="A709" s="227"/>
      <c r="B709" s="375"/>
      <c r="C709" s="227"/>
      <c r="D709" s="264"/>
      <c r="E709" s="227"/>
      <c r="F709" s="227"/>
      <c r="G709" s="227"/>
      <c r="H709" s="227"/>
      <c r="I709" s="227"/>
      <c r="J709" s="227"/>
      <c r="K709" s="227"/>
      <c r="L709" s="227"/>
      <c r="M709" s="227"/>
      <c r="N709" s="227"/>
      <c r="O709" s="227"/>
      <c r="P709" s="227"/>
      <c r="Q709" s="227"/>
      <c r="R709" s="227"/>
      <c r="S709" s="227"/>
      <c r="T709" s="227"/>
      <c r="U709" s="227"/>
      <c r="V709" s="227"/>
      <c r="W709" s="227"/>
      <c r="X709" s="227"/>
      <c r="Y709" s="227"/>
      <c r="Z709" s="227"/>
      <c r="AA709" s="227"/>
      <c r="AB709" s="227"/>
      <c r="AC709" s="227"/>
      <c r="AD709" s="227"/>
      <c r="AE709" s="227"/>
      <c r="AF709" s="227"/>
    </row>
    <row r="710" hidden="1">
      <c r="A710" s="227"/>
      <c r="B710" s="375"/>
      <c r="C710" s="227"/>
      <c r="D710" s="264"/>
      <c r="E710" s="227"/>
      <c r="F710" s="227"/>
      <c r="G710" s="227"/>
      <c r="H710" s="227"/>
      <c r="I710" s="227"/>
      <c r="J710" s="227"/>
      <c r="K710" s="227"/>
      <c r="L710" s="227"/>
      <c r="M710" s="227"/>
      <c r="N710" s="227"/>
      <c r="O710" s="227"/>
      <c r="P710" s="227"/>
      <c r="Q710" s="227"/>
      <c r="R710" s="227"/>
      <c r="S710" s="227"/>
      <c r="T710" s="227"/>
      <c r="U710" s="227"/>
      <c r="V710" s="227"/>
      <c r="W710" s="227"/>
      <c r="X710" s="227"/>
      <c r="Y710" s="227"/>
      <c r="Z710" s="227"/>
      <c r="AA710" s="227"/>
      <c r="AB710" s="227"/>
      <c r="AC710" s="227"/>
      <c r="AD710" s="227"/>
      <c r="AE710" s="227"/>
      <c r="AF710" s="227"/>
    </row>
    <row r="711" hidden="1">
      <c r="A711" s="227"/>
      <c r="B711" s="375"/>
      <c r="C711" s="227"/>
      <c r="D711" s="264"/>
      <c r="E711" s="227"/>
      <c r="F711" s="227"/>
      <c r="G711" s="227"/>
      <c r="H711" s="227"/>
      <c r="I711" s="227"/>
      <c r="J711" s="227"/>
      <c r="K711" s="227"/>
      <c r="L711" s="227"/>
      <c r="M711" s="227"/>
      <c r="N711" s="227"/>
      <c r="O711" s="227"/>
      <c r="P711" s="227"/>
      <c r="Q711" s="227"/>
      <c r="R711" s="227"/>
      <c r="S711" s="227"/>
      <c r="T711" s="227"/>
      <c r="U711" s="227"/>
      <c r="V711" s="227"/>
      <c r="W711" s="227"/>
      <c r="X711" s="227"/>
      <c r="Y711" s="227"/>
      <c r="Z711" s="227"/>
      <c r="AA711" s="227"/>
      <c r="AB711" s="227"/>
      <c r="AC711" s="227"/>
      <c r="AD711" s="227"/>
      <c r="AE711" s="227"/>
      <c r="AF711" s="227"/>
    </row>
    <row r="712" hidden="1">
      <c r="A712" s="227"/>
      <c r="B712" s="375"/>
      <c r="C712" s="227"/>
      <c r="D712" s="264"/>
      <c r="E712" s="227"/>
      <c r="F712" s="227"/>
      <c r="G712" s="227"/>
      <c r="H712" s="227"/>
      <c r="I712" s="227"/>
      <c r="J712" s="227"/>
      <c r="K712" s="227"/>
      <c r="L712" s="227"/>
      <c r="M712" s="227"/>
      <c r="N712" s="227"/>
      <c r="O712" s="227"/>
      <c r="P712" s="227"/>
      <c r="Q712" s="227"/>
      <c r="R712" s="227"/>
      <c r="S712" s="227"/>
      <c r="T712" s="227"/>
      <c r="U712" s="227"/>
      <c r="V712" s="227"/>
      <c r="W712" s="227"/>
      <c r="X712" s="227"/>
      <c r="Y712" s="227"/>
      <c r="Z712" s="227"/>
      <c r="AA712" s="227"/>
      <c r="AB712" s="227"/>
      <c r="AC712" s="227"/>
      <c r="AD712" s="227"/>
      <c r="AE712" s="227"/>
      <c r="AF712" s="227"/>
    </row>
    <row r="713" hidden="1">
      <c r="A713" s="227"/>
      <c r="B713" s="375"/>
      <c r="C713" s="227"/>
      <c r="D713" s="264"/>
      <c r="E713" s="227"/>
      <c r="F713" s="227"/>
      <c r="G713" s="227"/>
      <c r="H713" s="227"/>
      <c r="I713" s="227"/>
      <c r="J713" s="227"/>
      <c r="K713" s="227"/>
      <c r="L713" s="227"/>
      <c r="M713" s="227"/>
      <c r="N713" s="227"/>
      <c r="O713" s="227"/>
      <c r="P713" s="227"/>
      <c r="Q713" s="227"/>
      <c r="R713" s="227"/>
      <c r="S713" s="227"/>
      <c r="T713" s="227"/>
      <c r="U713" s="227"/>
      <c r="V713" s="227"/>
      <c r="W713" s="227"/>
      <c r="X713" s="227"/>
      <c r="Y713" s="227"/>
      <c r="Z713" s="227"/>
      <c r="AA713" s="227"/>
      <c r="AB713" s="227"/>
      <c r="AC713" s="227"/>
      <c r="AD713" s="227"/>
      <c r="AE713" s="227"/>
      <c r="AF713" s="227"/>
    </row>
    <row r="714" hidden="1">
      <c r="A714" s="227"/>
      <c r="B714" s="375"/>
      <c r="C714" s="227"/>
      <c r="D714" s="264"/>
      <c r="E714" s="227"/>
      <c r="F714" s="227"/>
      <c r="G714" s="227"/>
      <c r="H714" s="227"/>
      <c r="I714" s="227"/>
      <c r="J714" s="227"/>
      <c r="K714" s="227"/>
      <c r="L714" s="227"/>
      <c r="M714" s="227"/>
      <c r="N714" s="227"/>
      <c r="O714" s="227"/>
      <c r="P714" s="227"/>
      <c r="Q714" s="227"/>
      <c r="R714" s="227"/>
      <c r="S714" s="227"/>
      <c r="T714" s="227"/>
      <c r="U714" s="227"/>
      <c r="V714" s="227"/>
      <c r="W714" s="227"/>
      <c r="X714" s="227"/>
      <c r="Y714" s="227"/>
      <c r="Z714" s="227"/>
      <c r="AA714" s="227"/>
      <c r="AB714" s="227"/>
      <c r="AC714" s="227"/>
      <c r="AD714" s="227"/>
      <c r="AE714" s="227"/>
      <c r="AF714" s="227"/>
    </row>
    <row r="715" hidden="1">
      <c r="A715" s="227"/>
      <c r="B715" s="375"/>
      <c r="C715" s="227"/>
      <c r="D715" s="264"/>
      <c r="E715" s="227"/>
      <c r="F715" s="227"/>
      <c r="G715" s="227"/>
      <c r="H715" s="227"/>
      <c r="I715" s="227"/>
      <c r="J715" s="227"/>
      <c r="K715" s="227"/>
      <c r="L715" s="227"/>
      <c r="M715" s="227"/>
      <c r="N715" s="227"/>
      <c r="O715" s="227"/>
      <c r="P715" s="227"/>
      <c r="Q715" s="227"/>
      <c r="R715" s="227"/>
      <c r="S715" s="227"/>
      <c r="T715" s="227"/>
      <c r="U715" s="227"/>
      <c r="V715" s="227"/>
      <c r="W715" s="227"/>
      <c r="X715" s="227"/>
      <c r="Y715" s="227"/>
      <c r="Z715" s="227"/>
      <c r="AA715" s="227"/>
      <c r="AB715" s="227"/>
      <c r="AC715" s="227"/>
      <c r="AD715" s="227"/>
      <c r="AE715" s="227"/>
      <c r="AF715" s="227"/>
    </row>
    <row r="716" hidden="1">
      <c r="A716" s="227"/>
      <c r="B716" s="375"/>
      <c r="C716" s="227"/>
      <c r="D716" s="264"/>
      <c r="E716" s="227"/>
      <c r="F716" s="227"/>
      <c r="G716" s="227"/>
      <c r="H716" s="227"/>
      <c r="I716" s="227"/>
      <c r="J716" s="227"/>
      <c r="K716" s="227"/>
      <c r="L716" s="227"/>
      <c r="M716" s="227"/>
      <c r="N716" s="227"/>
      <c r="O716" s="227"/>
      <c r="P716" s="227"/>
      <c r="Q716" s="227"/>
      <c r="R716" s="227"/>
      <c r="S716" s="227"/>
      <c r="T716" s="227"/>
      <c r="U716" s="227"/>
      <c r="V716" s="227"/>
      <c r="W716" s="227"/>
      <c r="X716" s="227"/>
      <c r="Y716" s="227"/>
      <c r="Z716" s="227"/>
      <c r="AA716" s="227"/>
      <c r="AB716" s="227"/>
      <c r="AC716" s="227"/>
      <c r="AD716" s="227"/>
      <c r="AE716" s="227"/>
      <c r="AF716" s="227"/>
    </row>
    <row r="717" hidden="1">
      <c r="A717" s="227"/>
      <c r="B717" s="375"/>
      <c r="C717" s="227"/>
      <c r="D717" s="264"/>
      <c r="E717" s="227"/>
      <c r="F717" s="227"/>
      <c r="G717" s="227"/>
      <c r="H717" s="227"/>
      <c r="I717" s="227"/>
      <c r="J717" s="227"/>
      <c r="K717" s="227"/>
      <c r="L717" s="227"/>
      <c r="M717" s="227"/>
      <c r="N717" s="227"/>
      <c r="O717" s="227"/>
      <c r="P717" s="227"/>
      <c r="Q717" s="227"/>
      <c r="R717" s="227"/>
      <c r="S717" s="227"/>
      <c r="T717" s="227"/>
      <c r="U717" s="227"/>
      <c r="V717" s="227"/>
      <c r="W717" s="227"/>
      <c r="X717" s="227"/>
      <c r="Y717" s="227"/>
      <c r="Z717" s="227"/>
      <c r="AA717" s="227"/>
      <c r="AB717" s="227"/>
      <c r="AC717" s="227"/>
      <c r="AD717" s="227"/>
      <c r="AE717" s="227"/>
      <c r="AF717" s="227"/>
    </row>
    <row r="718" hidden="1">
      <c r="A718" s="227"/>
      <c r="B718" s="375"/>
      <c r="C718" s="227"/>
      <c r="D718" s="264"/>
      <c r="E718" s="227"/>
      <c r="F718" s="227"/>
      <c r="G718" s="227"/>
      <c r="H718" s="227"/>
      <c r="I718" s="227"/>
      <c r="J718" s="227"/>
      <c r="K718" s="227"/>
      <c r="L718" s="227"/>
      <c r="M718" s="227"/>
      <c r="N718" s="227"/>
      <c r="O718" s="227"/>
      <c r="P718" s="227"/>
      <c r="Q718" s="227"/>
      <c r="R718" s="227"/>
      <c r="S718" s="227"/>
      <c r="T718" s="227"/>
      <c r="U718" s="227"/>
      <c r="V718" s="227"/>
      <c r="W718" s="227"/>
      <c r="X718" s="227"/>
      <c r="Y718" s="227"/>
      <c r="Z718" s="227"/>
      <c r="AA718" s="227"/>
      <c r="AB718" s="227"/>
      <c r="AC718" s="227"/>
      <c r="AD718" s="227"/>
      <c r="AE718" s="227"/>
      <c r="AF718" s="227"/>
    </row>
    <row r="719" hidden="1">
      <c r="A719" s="227"/>
      <c r="B719" s="375"/>
      <c r="C719" s="227"/>
      <c r="D719" s="264"/>
      <c r="E719" s="227"/>
      <c r="F719" s="227"/>
      <c r="G719" s="227"/>
      <c r="H719" s="227"/>
      <c r="I719" s="227"/>
      <c r="J719" s="227"/>
      <c r="K719" s="227"/>
      <c r="L719" s="227"/>
      <c r="M719" s="227"/>
      <c r="N719" s="227"/>
      <c r="O719" s="227"/>
      <c r="P719" s="227"/>
      <c r="Q719" s="227"/>
      <c r="R719" s="227"/>
      <c r="S719" s="227"/>
      <c r="T719" s="227"/>
      <c r="U719" s="227"/>
      <c r="V719" s="227"/>
      <c r="W719" s="227"/>
      <c r="X719" s="227"/>
      <c r="Y719" s="227"/>
      <c r="Z719" s="227"/>
      <c r="AA719" s="227"/>
      <c r="AB719" s="227"/>
      <c r="AC719" s="227"/>
      <c r="AD719" s="227"/>
      <c r="AE719" s="227"/>
      <c r="AF719" s="227"/>
    </row>
    <row r="720" hidden="1">
      <c r="A720" s="227"/>
      <c r="B720" s="375"/>
      <c r="C720" s="227"/>
      <c r="D720" s="264"/>
      <c r="E720" s="227"/>
      <c r="F720" s="227"/>
      <c r="G720" s="227"/>
      <c r="H720" s="227"/>
      <c r="I720" s="227"/>
      <c r="J720" s="227"/>
      <c r="K720" s="227"/>
      <c r="L720" s="227"/>
      <c r="M720" s="227"/>
      <c r="N720" s="227"/>
      <c r="O720" s="227"/>
      <c r="P720" s="227"/>
      <c r="Q720" s="227"/>
      <c r="R720" s="227"/>
      <c r="S720" s="227"/>
      <c r="T720" s="227"/>
      <c r="U720" s="227"/>
      <c r="V720" s="227"/>
      <c r="W720" s="227"/>
      <c r="X720" s="227"/>
      <c r="Y720" s="227"/>
      <c r="Z720" s="227"/>
      <c r="AA720" s="227"/>
      <c r="AB720" s="227"/>
      <c r="AC720" s="227"/>
      <c r="AD720" s="227"/>
      <c r="AE720" s="227"/>
      <c r="AF720" s="227"/>
    </row>
    <row r="721" hidden="1">
      <c r="A721" s="227"/>
      <c r="B721" s="375"/>
      <c r="C721" s="227"/>
      <c r="D721" s="264"/>
      <c r="E721" s="227"/>
      <c r="F721" s="227"/>
      <c r="G721" s="227"/>
      <c r="H721" s="227"/>
      <c r="I721" s="227"/>
      <c r="J721" s="227"/>
      <c r="K721" s="227"/>
      <c r="L721" s="227"/>
      <c r="M721" s="227"/>
      <c r="N721" s="227"/>
      <c r="O721" s="227"/>
      <c r="P721" s="227"/>
      <c r="Q721" s="227"/>
      <c r="R721" s="227"/>
      <c r="S721" s="227"/>
      <c r="T721" s="227"/>
      <c r="U721" s="227"/>
      <c r="V721" s="227"/>
      <c r="W721" s="227"/>
      <c r="X721" s="227"/>
      <c r="Y721" s="227"/>
      <c r="Z721" s="227"/>
      <c r="AA721" s="227"/>
      <c r="AB721" s="227"/>
      <c r="AC721" s="227"/>
      <c r="AD721" s="227"/>
      <c r="AE721" s="227"/>
      <c r="AF721" s="227"/>
    </row>
    <row r="722" hidden="1">
      <c r="A722" s="227"/>
      <c r="B722" s="375"/>
      <c r="C722" s="227"/>
      <c r="D722" s="264"/>
      <c r="E722" s="227"/>
      <c r="F722" s="227"/>
      <c r="G722" s="227"/>
      <c r="H722" s="227"/>
      <c r="I722" s="227"/>
      <c r="J722" s="227"/>
      <c r="K722" s="227"/>
      <c r="L722" s="227"/>
      <c r="M722" s="227"/>
      <c r="N722" s="227"/>
      <c r="O722" s="227"/>
      <c r="P722" s="227"/>
      <c r="Q722" s="227"/>
      <c r="R722" s="227"/>
      <c r="S722" s="227"/>
      <c r="T722" s="227"/>
      <c r="U722" s="227"/>
      <c r="V722" s="227"/>
      <c r="W722" s="227"/>
      <c r="X722" s="227"/>
      <c r="Y722" s="227"/>
      <c r="Z722" s="227"/>
      <c r="AA722" s="227"/>
      <c r="AB722" s="227"/>
      <c r="AC722" s="227"/>
      <c r="AD722" s="227"/>
      <c r="AE722" s="227"/>
      <c r="AF722" s="227"/>
    </row>
    <row r="723" hidden="1">
      <c r="A723" s="227"/>
      <c r="B723" s="375"/>
      <c r="C723" s="227"/>
      <c r="D723" s="264"/>
      <c r="E723" s="227"/>
      <c r="F723" s="227"/>
      <c r="G723" s="227"/>
      <c r="H723" s="227"/>
      <c r="I723" s="227"/>
      <c r="J723" s="227"/>
      <c r="K723" s="227"/>
      <c r="L723" s="227"/>
      <c r="M723" s="227"/>
      <c r="N723" s="227"/>
      <c r="O723" s="227"/>
      <c r="P723" s="227"/>
      <c r="Q723" s="227"/>
      <c r="R723" s="227"/>
      <c r="S723" s="227"/>
      <c r="T723" s="227"/>
      <c r="U723" s="227"/>
      <c r="V723" s="227"/>
      <c r="W723" s="227"/>
      <c r="X723" s="227"/>
      <c r="Y723" s="227"/>
      <c r="Z723" s="227"/>
      <c r="AA723" s="227"/>
      <c r="AB723" s="227"/>
      <c r="AC723" s="227"/>
      <c r="AD723" s="227"/>
      <c r="AE723" s="227"/>
      <c r="AF723" s="227"/>
    </row>
    <row r="724" hidden="1">
      <c r="A724" s="227"/>
      <c r="B724" s="375"/>
      <c r="C724" s="227"/>
      <c r="D724" s="264"/>
      <c r="E724" s="227"/>
      <c r="F724" s="227"/>
      <c r="G724" s="227"/>
      <c r="H724" s="227"/>
      <c r="I724" s="227"/>
      <c r="J724" s="227"/>
      <c r="K724" s="227"/>
      <c r="L724" s="227"/>
      <c r="M724" s="227"/>
      <c r="N724" s="227"/>
      <c r="O724" s="227"/>
      <c r="P724" s="227"/>
      <c r="Q724" s="227"/>
      <c r="R724" s="227"/>
      <c r="S724" s="227"/>
      <c r="T724" s="227"/>
      <c r="U724" s="227"/>
      <c r="V724" s="227"/>
      <c r="W724" s="227"/>
      <c r="X724" s="227"/>
      <c r="Y724" s="227"/>
      <c r="Z724" s="227"/>
      <c r="AA724" s="227"/>
      <c r="AB724" s="227"/>
      <c r="AC724" s="227"/>
      <c r="AD724" s="227"/>
      <c r="AE724" s="227"/>
      <c r="AF724" s="227"/>
    </row>
    <row r="725" hidden="1">
      <c r="A725" s="227"/>
      <c r="B725" s="375"/>
      <c r="C725" s="227"/>
      <c r="D725" s="264"/>
      <c r="E725" s="227"/>
      <c r="F725" s="227"/>
      <c r="G725" s="227"/>
      <c r="H725" s="227"/>
      <c r="I725" s="227"/>
      <c r="J725" s="227"/>
      <c r="K725" s="227"/>
      <c r="L725" s="227"/>
      <c r="M725" s="227"/>
      <c r="N725" s="227"/>
      <c r="O725" s="227"/>
      <c r="P725" s="227"/>
      <c r="Q725" s="227"/>
      <c r="R725" s="227"/>
      <c r="S725" s="227"/>
      <c r="T725" s="227"/>
      <c r="U725" s="227"/>
      <c r="V725" s="227"/>
      <c r="W725" s="227"/>
      <c r="X725" s="227"/>
      <c r="Y725" s="227"/>
      <c r="Z725" s="227"/>
      <c r="AA725" s="227"/>
      <c r="AB725" s="227"/>
      <c r="AC725" s="227"/>
      <c r="AD725" s="227"/>
      <c r="AE725" s="227"/>
      <c r="AF725" s="227"/>
    </row>
    <row r="726" hidden="1">
      <c r="A726" s="227"/>
      <c r="B726" s="375"/>
      <c r="C726" s="227"/>
      <c r="D726" s="264"/>
      <c r="E726" s="227"/>
      <c r="F726" s="227"/>
      <c r="G726" s="227"/>
      <c r="H726" s="227"/>
      <c r="I726" s="227"/>
      <c r="J726" s="227"/>
      <c r="K726" s="227"/>
      <c r="L726" s="227"/>
      <c r="M726" s="227"/>
      <c r="N726" s="227"/>
      <c r="O726" s="227"/>
      <c r="P726" s="227"/>
      <c r="Q726" s="227"/>
      <c r="R726" s="227"/>
      <c r="S726" s="227"/>
      <c r="T726" s="227"/>
      <c r="U726" s="227"/>
      <c r="V726" s="227"/>
      <c r="W726" s="227"/>
      <c r="X726" s="227"/>
      <c r="Y726" s="227"/>
      <c r="Z726" s="227"/>
      <c r="AA726" s="227"/>
      <c r="AB726" s="227"/>
      <c r="AC726" s="227"/>
      <c r="AD726" s="227"/>
      <c r="AE726" s="227"/>
      <c r="AF726" s="227"/>
    </row>
    <row r="727" hidden="1">
      <c r="A727" s="227"/>
      <c r="B727" s="375"/>
      <c r="C727" s="227"/>
      <c r="D727" s="264"/>
      <c r="E727" s="227"/>
      <c r="F727" s="227"/>
      <c r="G727" s="227"/>
      <c r="H727" s="227"/>
      <c r="I727" s="227"/>
      <c r="J727" s="227"/>
      <c r="K727" s="227"/>
      <c r="L727" s="227"/>
      <c r="M727" s="227"/>
      <c r="N727" s="227"/>
      <c r="O727" s="227"/>
      <c r="P727" s="227"/>
      <c r="Q727" s="227"/>
      <c r="R727" s="227"/>
      <c r="S727" s="227"/>
      <c r="T727" s="227"/>
      <c r="U727" s="227"/>
      <c r="V727" s="227"/>
      <c r="W727" s="227"/>
      <c r="X727" s="227"/>
      <c r="Y727" s="227"/>
      <c r="Z727" s="227"/>
      <c r="AA727" s="227"/>
      <c r="AB727" s="227"/>
      <c r="AC727" s="227"/>
      <c r="AD727" s="227"/>
      <c r="AE727" s="227"/>
      <c r="AF727" s="227"/>
    </row>
    <row r="728" hidden="1">
      <c r="A728" s="227"/>
      <c r="B728" s="375"/>
      <c r="C728" s="227"/>
      <c r="D728" s="264"/>
      <c r="E728" s="227"/>
      <c r="F728" s="227"/>
      <c r="G728" s="227"/>
      <c r="H728" s="227"/>
      <c r="I728" s="227"/>
      <c r="J728" s="227"/>
      <c r="K728" s="227"/>
      <c r="L728" s="227"/>
      <c r="M728" s="227"/>
      <c r="N728" s="227"/>
      <c r="O728" s="227"/>
      <c r="P728" s="227"/>
      <c r="Q728" s="227"/>
      <c r="R728" s="227"/>
      <c r="S728" s="227"/>
      <c r="T728" s="227"/>
      <c r="U728" s="227"/>
      <c r="V728" s="227"/>
      <c r="W728" s="227"/>
      <c r="X728" s="227"/>
      <c r="Y728" s="227"/>
      <c r="Z728" s="227"/>
      <c r="AA728" s="227"/>
      <c r="AB728" s="227"/>
      <c r="AC728" s="227"/>
      <c r="AD728" s="227"/>
      <c r="AE728" s="227"/>
      <c r="AF728" s="227"/>
    </row>
    <row r="729" hidden="1">
      <c r="A729" s="227"/>
      <c r="B729" s="375"/>
      <c r="C729" s="227"/>
      <c r="D729" s="264"/>
      <c r="E729" s="227"/>
      <c r="F729" s="227"/>
      <c r="G729" s="227"/>
      <c r="H729" s="227"/>
      <c r="I729" s="227"/>
      <c r="J729" s="227"/>
      <c r="K729" s="227"/>
      <c r="L729" s="227"/>
      <c r="M729" s="227"/>
      <c r="N729" s="227"/>
      <c r="O729" s="227"/>
      <c r="P729" s="227"/>
      <c r="Q729" s="227"/>
      <c r="R729" s="227"/>
      <c r="S729" s="227"/>
      <c r="T729" s="227"/>
      <c r="U729" s="227"/>
      <c r="V729" s="227"/>
      <c r="W729" s="227"/>
      <c r="X729" s="227"/>
      <c r="Y729" s="227"/>
      <c r="Z729" s="227"/>
      <c r="AA729" s="227"/>
      <c r="AB729" s="227"/>
      <c r="AC729" s="227"/>
      <c r="AD729" s="227"/>
      <c r="AE729" s="227"/>
      <c r="AF729" s="227"/>
    </row>
    <row r="730" hidden="1">
      <c r="A730" s="227"/>
      <c r="B730" s="375"/>
      <c r="C730" s="227"/>
      <c r="D730" s="264"/>
      <c r="E730" s="227"/>
      <c r="F730" s="227"/>
      <c r="G730" s="227"/>
      <c r="H730" s="227"/>
      <c r="I730" s="227"/>
      <c r="J730" s="227"/>
      <c r="K730" s="227"/>
      <c r="L730" s="227"/>
      <c r="M730" s="227"/>
      <c r="N730" s="227"/>
      <c r="O730" s="227"/>
      <c r="P730" s="227"/>
      <c r="Q730" s="227"/>
      <c r="R730" s="227"/>
      <c r="S730" s="227"/>
      <c r="T730" s="227"/>
      <c r="U730" s="227"/>
      <c r="V730" s="227"/>
      <c r="W730" s="227"/>
      <c r="X730" s="227"/>
      <c r="Y730" s="227"/>
      <c r="Z730" s="227"/>
      <c r="AA730" s="227"/>
      <c r="AB730" s="227"/>
      <c r="AC730" s="227"/>
      <c r="AD730" s="227"/>
      <c r="AE730" s="227"/>
      <c r="AF730" s="227"/>
    </row>
    <row r="731" hidden="1">
      <c r="A731" s="227"/>
      <c r="B731" s="375"/>
      <c r="C731" s="227"/>
      <c r="D731" s="264"/>
      <c r="E731" s="227"/>
      <c r="F731" s="227"/>
      <c r="G731" s="227"/>
      <c r="H731" s="227"/>
      <c r="I731" s="227"/>
      <c r="J731" s="227"/>
      <c r="K731" s="227"/>
      <c r="L731" s="227"/>
      <c r="M731" s="227"/>
      <c r="N731" s="227"/>
      <c r="O731" s="227"/>
      <c r="P731" s="227"/>
      <c r="Q731" s="227"/>
      <c r="R731" s="227"/>
      <c r="S731" s="227"/>
      <c r="T731" s="227"/>
      <c r="U731" s="227"/>
      <c r="V731" s="227"/>
      <c r="W731" s="227"/>
      <c r="X731" s="227"/>
      <c r="Y731" s="227"/>
      <c r="Z731" s="227"/>
      <c r="AA731" s="227"/>
      <c r="AB731" s="227"/>
      <c r="AC731" s="227"/>
      <c r="AD731" s="227"/>
      <c r="AE731" s="227"/>
      <c r="AF731" s="227"/>
    </row>
    <row r="732" hidden="1">
      <c r="A732" s="227"/>
      <c r="B732" s="375"/>
      <c r="C732" s="227"/>
      <c r="D732" s="264"/>
      <c r="E732" s="227"/>
      <c r="F732" s="227"/>
      <c r="G732" s="227"/>
      <c r="H732" s="227"/>
      <c r="I732" s="227"/>
      <c r="J732" s="227"/>
      <c r="K732" s="227"/>
      <c r="L732" s="227"/>
      <c r="M732" s="227"/>
      <c r="N732" s="227"/>
      <c r="O732" s="227"/>
      <c r="P732" s="227"/>
      <c r="Q732" s="227"/>
      <c r="R732" s="227"/>
      <c r="S732" s="227"/>
      <c r="T732" s="227"/>
      <c r="U732" s="227"/>
      <c r="V732" s="227"/>
      <c r="W732" s="227"/>
      <c r="X732" s="227"/>
      <c r="Y732" s="227"/>
      <c r="Z732" s="227"/>
      <c r="AA732" s="227"/>
      <c r="AB732" s="227"/>
      <c r="AC732" s="227"/>
      <c r="AD732" s="227"/>
      <c r="AE732" s="227"/>
      <c r="AF732" s="227"/>
    </row>
    <row r="733" hidden="1">
      <c r="A733" s="227"/>
      <c r="B733" s="375"/>
      <c r="C733" s="227"/>
      <c r="D733" s="264"/>
      <c r="E733" s="227"/>
      <c r="F733" s="227"/>
      <c r="G733" s="227"/>
      <c r="H733" s="227"/>
      <c r="I733" s="227"/>
      <c r="J733" s="227"/>
      <c r="K733" s="227"/>
      <c r="L733" s="227"/>
      <c r="M733" s="227"/>
      <c r="N733" s="227"/>
      <c r="O733" s="227"/>
      <c r="P733" s="227"/>
      <c r="Q733" s="227"/>
      <c r="R733" s="227"/>
      <c r="S733" s="227"/>
      <c r="T733" s="227"/>
      <c r="U733" s="227"/>
      <c r="V733" s="227"/>
      <c r="W733" s="227"/>
      <c r="X733" s="227"/>
      <c r="Y733" s="227"/>
      <c r="Z733" s="227"/>
      <c r="AA733" s="227"/>
      <c r="AB733" s="227"/>
      <c r="AC733" s="227"/>
      <c r="AD733" s="227"/>
      <c r="AE733" s="227"/>
      <c r="AF733" s="227"/>
    </row>
    <row r="734" hidden="1">
      <c r="A734" s="227"/>
      <c r="B734" s="375"/>
      <c r="C734" s="227"/>
      <c r="D734" s="264"/>
      <c r="E734" s="227"/>
      <c r="F734" s="227"/>
      <c r="G734" s="227"/>
      <c r="H734" s="227"/>
      <c r="I734" s="227"/>
      <c r="J734" s="227"/>
      <c r="K734" s="227"/>
      <c r="L734" s="227"/>
      <c r="M734" s="227"/>
      <c r="N734" s="227"/>
      <c r="O734" s="227"/>
      <c r="P734" s="227"/>
      <c r="Q734" s="227"/>
      <c r="R734" s="227"/>
      <c r="S734" s="227"/>
      <c r="T734" s="227"/>
      <c r="U734" s="227"/>
      <c r="V734" s="227"/>
      <c r="W734" s="227"/>
      <c r="X734" s="227"/>
      <c r="Y734" s="227"/>
      <c r="Z734" s="227"/>
      <c r="AA734" s="227"/>
      <c r="AB734" s="227"/>
      <c r="AC734" s="227"/>
      <c r="AD734" s="227"/>
      <c r="AE734" s="227"/>
      <c r="AF734" s="227"/>
    </row>
    <row r="735" hidden="1">
      <c r="A735" s="227"/>
      <c r="B735" s="375"/>
      <c r="C735" s="227"/>
      <c r="D735" s="264"/>
      <c r="E735" s="227"/>
      <c r="F735" s="227"/>
      <c r="G735" s="227"/>
      <c r="H735" s="227"/>
      <c r="I735" s="227"/>
      <c r="J735" s="227"/>
      <c r="K735" s="227"/>
      <c r="L735" s="227"/>
      <c r="M735" s="227"/>
      <c r="N735" s="227"/>
      <c r="O735" s="227"/>
      <c r="P735" s="227"/>
      <c r="Q735" s="227"/>
      <c r="R735" s="227"/>
      <c r="S735" s="227"/>
      <c r="T735" s="227"/>
      <c r="U735" s="227"/>
      <c r="V735" s="227"/>
      <c r="W735" s="227"/>
      <c r="X735" s="227"/>
      <c r="Y735" s="227"/>
      <c r="Z735" s="227"/>
      <c r="AA735" s="227"/>
      <c r="AB735" s="227"/>
      <c r="AC735" s="227"/>
      <c r="AD735" s="227"/>
      <c r="AE735" s="227"/>
      <c r="AF735" s="227"/>
    </row>
    <row r="736" hidden="1">
      <c r="A736" s="227"/>
      <c r="B736" s="375"/>
      <c r="C736" s="227"/>
      <c r="D736" s="264"/>
      <c r="E736" s="227"/>
      <c r="F736" s="227"/>
      <c r="G736" s="227"/>
      <c r="H736" s="227"/>
      <c r="I736" s="227"/>
      <c r="J736" s="227"/>
      <c r="K736" s="227"/>
      <c r="L736" s="227"/>
      <c r="M736" s="227"/>
      <c r="N736" s="227"/>
      <c r="O736" s="227"/>
      <c r="P736" s="227"/>
      <c r="Q736" s="227"/>
      <c r="R736" s="227"/>
      <c r="S736" s="227"/>
      <c r="T736" s="227"/>
      <c r="U736" s="227"/>
      <c r="V736" s="227"/>
      <c r="W736" s="227"/>
      <c r="X736" s="227"/>
      <c r="Y736" s="227"/>
      <c r="Z736" s="227"/>
      <c r="AA736" s="227"/>
      <c r="AB736" s="227"/>
      <c r="AC736" s="227"/>
      <c r="AD736" s="227"/>
      <c r="AE736" s="227"/>
      <c r="AF736" s="227"/>
    </row>
    <row r="737" hidden="1">
      <c r="A737" s="227"/>
      <c r="B737" s="375"/>
      <c r="C737" s="227"/>
      <c r="D737" s="264"/>
      <c r="E737" s="227"/>
      <c r="F737" s="227"/>
      <c r="G737" s="227"/>
      <c r="H737" s="227"/>
      <c r="I737" s="227"/>
      <c r="J737" s="227"/>
      <c r="K737" s="227"/>
      <c r="L737" s="227"/>
      <c r="M737" s="227"/>
      <c r="N737" s="227"/>
      <c r="O737" s="227"/>
      <c r="P737" s="227"/>
      <c r="Q737" s="227"/>
      <c r="R737" s="227"/>
      <c r="S737" s="227"/>
      <c r="T737" s="227"/>
      <c r="U737" s="227"/>
      <c r="V737" s="227"/>
      <c r="W737" s="227"/>
      <c r="X737" s="227"/>
      <c r="Y737" s="227"/>
      <c r="Z737" s="227"/>
      <c r="AA737" s="227"/>
      <c r="AB737" s="227"/>
      <c r="AC737" s="227"/>
      <c r="AD737" s="227"/>
      <c r="AE737" s="227"/>
      <c r="AF737" s="227"/>
    </row>
    <row r="738" hidden="1">
      <c r="A738" s="227"/>
      <c r="B738" s="375"/>
      <c r="C738" s="227"/>
      <c r="D738" s="264"/>
      <c r="E738" s="227"/>
      <c r="F738" s="227"/>
      <c r="G738" s="227"/>
      <c r="H738" s="227"/>
      <c r="I738" s="227"/>
      <c r="J738" s="227"/>
      <c r="K738" s="227"/>
      <c r="L738" s="227"/>
      <c r="M738" s="227"/>
      <c r="N738" s="227"/>
      <c r="O738" s="227"/>
      <c r="P738" s="227"/>
      <c r="Q738" s="227"/>
      <c r="R738" s="227"/>
      <c r="S738" s="227"/>
      <c r="T738" s="227"/>
      <c r="U738" s="227"/>
      <c r="V738" s="227"/>
      <c r="W738" s="227"/>
      <c r="X738" s="227"/>
      <c r="Y738" s="227"/>
      <c r="Z738" s="227"/>
      <c r="AA738" s="227"/>
      <c r="AB738" s="227"/>
      <c r="AC738" s="227"/>
      <c r="AD738" s="227"/>
      <c r="AE738" s="227"/>
      <c r="AF738" s="227"/>
    </row>
    <row r="739" hidden="1">
      <c r="A739" s="227"/>
      <c r="B739" s="375"/>
      <c r="C739" s="227"/>
      <c r="D739" s="264"/>
      <c r="E739" s="227"/>
      <c r="F739" s="227"/>
      <c r="G739" s="227"/>
      <c r="H739" s="227"/>
      <c r="I739" s="227"/>
      <c r="J739" s="227"/>
      <c r="K739" s="227"/>
      <c r="L739" s="227"/>
      <c r="M739" s="227"/>
      <c r="N739" s="227"/>
      <c r="O739" s="227"/>
      <c r="P739" s="227"/>
      <c r="Q739" s="227"/>
      <c r="R739" s="227"/>
      <c r="S739" s="227"/>
      <c r="T739" s="227"/>
      <c r="U739" s="227"/>
      <c r="V739" s="227"/>
      <c r="W739" s="227"/>
      <c r="X739" s="227"/>
      <c r="Y739" s="227"/>
      <c r="Z739" s="227"/>
      <c r="AA739" s="227"/>
      <c r="AB739" s="227"/>
      <c r="AC739" s="227"/>
      <c r="AD739" s="227"/>
      <c r="AE739" s="227"/>
      <c r="AF739" s="227"/>
    </row>
    <row r="740" hidden="1">
      <c r="A740" s="227"/>
      <c r="B740" s="375"/>
      <c r="C740" s="227"/>
      <c r="D740" s="264"/>
      <c r="E740" s="227"/>
      <c r="F740" s="227"/>
      <c r="G740" s="227"/>
      <c r="H740" s="227"/>
      <c r="I740" s="227"/>
      <c r="J740" s="227"/>
      <c r="K740" s="227"/>
      <c r="L740" s="227"/>
      <c r="M740" s="227"/>
      <c r="N740" s="227"/>
      <c r="O740" s="227"/>
      <c r="P740" s="227"/>
      <c r="Q740" s="227"/>
      <c r="R740" s="227"/>
      <c r="S740" s="227"/>
      <c r="T740" s="227"/>
      <c r="U740" s="227"/>
      <c r="V740" s="227"/>
      <c r="W740" s="227"/>
      <c r="X740" s="227"/>
      <c r="Y740" s="227"/>
      <c r="Z740" s="227"/>
      <c r="AA740" s="227"/>
      <c r="AB740" s="227"/>
      <c r="AC740" s="227"/>
      <c r="AD740" s="227"/>
      <c r="AE740" s="227"/>
      <c r="AF740" s="227"/>
    </row>
    <row r="741" hidden="1">
      <c r="A741" s="227"/>
      <c r="B741" s="375"/>
      <c r="C741" s="227"/>
      <c r="D741" s="264"/>
      <c r="E741" s="227"/>
      <c r="F741" s="227"/>
      <c r="G741" s="227"/>
      <c r="H741" s="227"/>
      <c r="I741" s="227"/>
      <c r="J741" s="227"/>
      <c r="K741" s="227"/>
      <c r="L741" s="227"/>
      <c r="M741" s="227"/>
      <c r="N741" s="227"/>
      <c r="O741" s="227"/>
      <c r="P741" s="227"/>
      <c r="Q741" s="227"/>
      <c r="R741" s="227"/>
      <c r="S741" s="227"/>
      <c r="T741" s="227"/>
      <c r="U741" s="227"/>
      <c r="V741" s="227"/>
      <c r="W741" s="227"/>
      <c r="X741" s="227"/>
      <c r="Y741" s="227"/>
      <c r="Z741" s="227"/>
      <c r="AA741" s="227"/>
      <c r="AB741" s="227"/>
      <c r="AC741" s="227"/>
      <c r="AD741" s="227"/>
      <c r="AE741" s="227"/>
      <c r="AF741" s="227"/>
    </row>
    <row r="742" hidden="1">
      <c r="A742" s="227"/>
      <c r="B742" s="375"/>
      <c r="C742" s="227"/>
      <c r="D742" s="264"/>
      <c r="E742" s="227"/>
      <c r="F742" s="227"/>
      <c r="G742" s="227"/>
      <c r="H742" s="227"/>
      <c r="I742" s="227"/>
      <c r="J742" s="227"/>
      <c r="K742" s="227"/>
      <c r="L742" s="227"/>
      <c r="M742" s="227"/>
      <c r="N742" s="227"/>
      <c r="O742" s="227"/>
      <c r="P742" s="227"/>
      <c r="Q742" s="227"/>
      <c r="R742" s="227"/>
      <c r="S742" s="227"/>
      <c r="T742" s="227"/>
      <c r="U742" s="227"/>
      <c r="V742" s="227"/>
      <c r="W742" s="227"/>
      <c r="X742" s="227"/>
      <c r="Y742" s="227"/>
      <c r="Z742" s="227"/>
      <c r="AA742" s="227"/>
      <c r="AB742" s="227"/>
      <c r="AC742" s="227"/>
      <c r="AD742" s="227"/>
      <c r="AE742" s="227"/>
      <c r="AF742" s="227"/>
    </row>
    <row r="743" hidden="1">
      <c r="A743" s="227"/>
      <c r="B743" s="375"/>
      <c r="C743" s="227"/>
      <c r="D743" s="264"/>
      <c r="E743" s="227"/>
      <c r="F743" s="227"/>
      <c r="G743" s="227"/>
      <c r="H743" s="227"/>
      <c r="I743" s="227"/>
      <c r="J743" s="227"/>
      <c r="K743" s="227"/>
      <c r="L743" s="227"/>
      <c r="M743" s="227"/>
      <c r="N743" s="227"/>
      <c r="O743" s="227"/>
      <c r="P743" s="227"/>
      <c r="Q743" s="227"/>
      <c r="R743" s="227"/>
      <c r="S743" s="227"/>
      <c r="T743" s="227"/>
      <c r="U743" s="227"/>
      <c r="V743" s="227"/>
      <c r="W743" s="227"/>
      <c r="X743" s="227"/>
      <c r="Y743" s="227"/>
      <c r="Z743" s="227"/>
      <c r="AA743" s="227"/>
      <c r="AB743" s="227"/>
      <c r="AC743" s="227"/>
      <c r="AD743" s="227"/>
      <c r="AE743" s="227"/>
      <c r="AF743" s="227"/>
    </row>
    <row r="744" hidden="1">
      <c r="A744" s="227"/>
      <c r="B744" s="375"/>
      <c r="C744" s="227"/>
      <c r="D744" s="264"/>
      <c r="E744" s="227"/>
      <c r="F744" s="227"/>
      <c r="G744" s="227"/>
      <c r="H744" s="227"/>
      <c r="I744" s="227"/>
      <c r="J744" s="227"/>
      <c r="K744" s="227"/>
      <c r="L744" s="227"/>
      <c r="M744" s="227"/>
      <c r="N744" s="227"/>
      <c r="O744" s="227"/>
      <c r="P744" s="227"/>
      <c r="Q744" s="227"/>
      <c r="R744" s="227"/>
      <c r="S744" s="227"/>
      <c r="T744" s="227"/>
      <c r="U744" s="227"/>
      <c r="V744" s="227"/>
      <c r="W744" s="227"/>
      <c r="X744" s="227"/>
      <c r="Y744" s="227"/>
      <c r="Z744" s="227"/>
      <c r="AA744" s="227"/>
      <c r="AB744" s="227"/>
      <c r="AC744" s="227"/>
      <c r="AD744" s="227"/>
      <c r="AE744" s="227"/>
      <c r="AF744" s="227"/>
    </row>
    <row r="745" hidden="1">
      <c r="A745" s="227"/>
      <c r="B745" s="375"/>
      <c r="C745" s="227"/>
      <c r="D745" s="264"/>
      <c r="E745" s="227"/>
      <c r="F745" s="227"/>
      <c r="G745" s="227"/>
      <c r="H745" s="227"/>
      <c r="I745" s="227"/>
      <c r="J745" s="227"/>
      <c r="K745" s="227"/>
      <c r="L745" s="227"/>
      <c r="M745" s="227"/>
      <c r="N745" s="227"/>
      <c r="O745" s="227"/>
      <c r="P745" s="227"/>
      <c r="Q745" s="227"/>
      <c r="R745" s="227"/>
      <c r="S745" s="227"/>
      <c r="T745" s="227"/>
      <c r="U745" s="227"/>
      <c r="V745" s="227"/>
      <c r="W745" s="227"/>
      <c r="X745" s="227"/>
      <c r="Y745" s="227"/>
      <c r="Z745" s="227"/>
      <c r="AA745" s="227"/>
      <c r="AB745" s="227"/>
      <c r="AC745" s="227"/>
      <c r="AD745" s="227"/>
      <c r="AE745" s="227"/>
      <c r="AF745" s="227"/>
    </row>
    <row r="746" hidden="1">
      <c r="A746" s="227"/>
      <c r="B746" s="375"/>
      <c r="C746" s="227"/>
      <c r="D746" s="264"/>
      <c r="E746" s="227"/>
      <c r="F746" s="227"/>
      <c r="G746" s="227"/>
      <c r="H746" s="227"/>
      <c r="I746" s="227"/>
      <c r="J746" s="227"/>
      <c r="K746" s="227"/>
      <c r="L746" s="227"/>
      <c r="M746" s="227"/>
      <c r="N746" s="227"/>
      <c r="O746" s="227"/>
      <c r="P746" s="227"/>
      <c r="Q746" s="227"/>
      <c r="R746" s="227"/>
      <c r="S746" s="227"/>
      <c r="T746" s="227"/>
      <c r="U746" s="227"/>
      <c r="V746" s="227"/>
      <c r="W746" s="227"/>
      <c r="X746" s="227"/>
      <c r="Y746" s="227"/>
      <c r="Z746" s="227"/>
      <c r="AA746" s="227"/>
      <c r="AB746" s="227"/>
      <c r="AC746" s="227"/>
      <c r="AD746" s="227"/>
      <c r="AE746" s="227"/>
      <c r="AF746" s="227"/>
    </row>
    <row r="747" hidden="1">
      <c r="A747" s="227"/>
      <c r="B747" s="375"/>
      <c r="C747" s="227"/>
      <c r="D747" s="264"/>
      <c r="E747" s="227"/>
      <c r="F747" s="227"/>
      <c r="G747" s="227"/>
      <c r="H747" s="227"/>
      <c r="I747" s="227"/>
      <c r="J747" s="227"/>
      <c r="K747" s="227"/>
      <c r="L747" s="227"/>
      <c r="M747" s="227"/>
      <c r="N747" s="227"/>
      <c r="O747" s="227"/>
      <c r="P747" s="227"/>
      <c r="Q747" s="227"/>
      <c r="R747" s="227"/>
      <c r="S747" s="227"/>
      <c r="T747" s="227"/>
      <c r="U747" s="227"/>
      <c r="V747" s="227"/>
      <c r="W747" s="227"/>
      <c r="X747" s="227"/>
      <c r="Y747" s="227"/>
      <c r="Z747" s="227"/>
      <c r="AA747" s="227"/>
      <c r="AB747" s="227"/>
      <c r="AC747" s="227"/>
      <c r="AD747" s="227"/>
      <c r="AE747" s="227"/>
      <c r="AF747" s="227"/>
    </row>
    <row r="748" hidden="1">
      <c r="A748" s="227"/>
      <c r="B748" s="375"/>
      <c r="C748" s="227"/>
      <c r="D748" s="264"/>
      <c r="E748" s="227"/>
      <c r="F748" s="227"/>
      <c r="G748" s="227"/>
      <c r="H748" s="227"/>
      <c r="I748" s="227"/>
      <c r="J748" s="227"/>
      <c r="K748" s="227"/>
      <c r="L748" s="227"/>
      <c r="M748" s="227"/>
      <c r="N748" s="227"/>
      <c r="O748" s="227"/>
      <c r="P748" s="227"/>
      <c r="Q748" s="227"/>
      <c r="R748" s="227"/>
      <c r="S748" s="227"/>
      <c r="T748" s="227"/>
      <c r="U748" s="227"/>
      <c r="V748" s="227"/>
      <c r="W748" s="227"/>
      <c r="X748" s="227"/>
      <c r="Y748" s="227"/>
      <c r="Z748" s="227"/>
      <c r="AA748" s="227"/>
      <c r="AB748" s="227"/>
      <c r="AC748" s="227"/>
      <c r="AD748" s="227"/>
      <c r="AE748" s="227"/>
      <c r="AF748" s="227"/>
    </row>
    <row r="749" hidden="1">
      <c r="A749" s="227"/>
      <c r="B749" s="375"/>
      <c r="C749" s="227"/>
      <c r="D749" s="264"/>
      <c r="E749" s="227"/>
      <c r="F749" s="227"/>
      <c r="G749" s="227"/>
      <c r="H749" s="227"/>
      <c r="I749" s="227"/>
      <c r="J749" s="227"/>
      <c r="K749" s="227"/>
      <c r="L749" s="227"/>
      <c r="M749" s="227"/>
      <c r="N749" s="227"/>
      <c r="O749" s="227"/>
      <c r="P749" s="227"/>
      <c r="Q749" s="227"/>
      <c r="R749" s="227"/>
      <c r="S749" s="227"/>
      <c r="T749" s="227"/>
      <c r="U749" s="227"/>
      <c r="V749" s="227"/>
      <c r="W749" s="227"/>
      <c r="X749" s="227"/>
      <c r="Y749" s="227"/>
      <c r="Z749" s="227"/>
      <c r="AA749" s="227"/>
      <c r="AB749" s="227"/>
      <c r="AC749" s="227"/>
      <c r="AD749" s="227"/>
      <c r="AE749" s="227"/>
      <c r="AF749" s="227"/>
    </row>
    <row r="750" hidden="1">
      <c r="A750" s="227"/>
      <c r="B750" s="375"/>
      <c r="C750" s="227"/>
      <c r="D750" s="264"/>
      <c r="E750" s="227"/>
      <c r="F750" s="227"/>
      <c r="G750" s="227"/>
      <c r="H750" s="227"/>
      <c r="I750" s="227"/>
      <c r="J750" s="227"/>
      <c r="K750" s="227"/>
      <c r="L750" s="227"/>
      <c r="M750" s="227"/>
      <c r="N750" s="227"/>
      <c r="O750" s="227"/>
      <c r="P750" s="227"/>
      <c r="Q750" s="227"/>
      <c r="R750" s="227"/>
      <c r="S750" s="227"/>
      <c r="T750" s="227"/>
      <c r="U750" s="227"/>
      <c r="V750" s="227"/>
      <c r="W750" s="227"/>
      <c r="X750" s="227"/>
      <c r="Y750" s="227"/>
      <c r="Z750" s="227"/>
      <c r="AA750" s="227"/>
      <c r="AB750" s="227"/>
      <c r="AC750" s="227"/>
      <c r="AD750" s="227"/>
      <c r="AE750" s="227"/>
      <c r="AF750" s="227"/>
    </row>
    <row r="751" hidden="1">
      <c r="A751" s="227"/>
      <c r="B751" s="375"/>
      <c r="C751" s="227"/>
      <c r="D751" s="264"/>
      <c r="E751" s="227"/>
      <c r="F751" s="227"/>
      <c r="G751" s="227"/>
      <c r="H751" s="227"/>
      <c r="I751" s="227"/>
      <c r="J751" s="227"/>
      <c r="K751" s="227"/>
      <c r="L751" s="227"/>
      <c r="M751" s="227"/>
      <c r="N751" s="227"/>
      <c r="O751" s="227"/>
      <c r="P751" s="227"/>
      <c r="Q751" s="227"/>
      <c r="R751" s="227"/>
      <c r="S751" s="227"/>
      <c r="T751" s="227"/>
      <c r="U751" s="227"/>
      <c r="V751" s="227"/>
      <c r="W751" s="227"/>
      <c r="X751" s="227"/>
      <c r="Y751" s="227"/>
      <c r="Z751" s="227"/>
      <c r="AA751" s="227"/>
      <c r="AB751" s="227"/>
      <c r="AC751" s="227"/>
      <c r="AD751" s="227"/>
      <c r="AE751" s="227"/>
      <c r="AF751" s="227"/>
    </row>
    <row r="752" hidden="1">
      <c r="A752" s="227"/>
      <c r="B752" s="375"/>
      <c r="C752" s="227"/>
      <c r="D752" s="264"/>
      <c r="E752" s="227"/>
      <c r="F752" s="227"/>
      <c r="G752" s="227"/>
      <c r="H752" s="227"/>
      <c r="I752" s="227"/>
      <c r="J752" s="227"/>
      <c r="K752" s="227"/>
      <c r="L752" s="227"/>
      <c r="M752" s="227"/>
      <c r="N752" s="227"/>
      <c r="O752" s="227"/>
      <c r="P752" s="227"/>
      <c r="Q752" s="227"/>
      <c r="R752" s="227"/>
      <c r="S752" s="227"/>
      <c r="T752" s="227"/>
      <c r="U752" s="227"/>
      <c r="V752" s="227"/>
      <c r="W752" s="227"/>
      <c r="X752" s="227"/>
      <c r="Y752" s="227"/>
      <c r="Z752" s="227"/>
      <c r="AA752" s="227"/>
      <c r="AB752" s="227"/>
      <c r="AC752" s="227"/>
      <c r="AD752" s="227"/>
      <c r="AE752" s="227"/>
      <c r="AF752" s="227"/>
    </row>
    <row r="753" hidden="1">
      <c r="A753" s="227"/>
      <c r="B753" s="375"/>
      <c r="C753" s="227"/>
      <c r="D753" s="264"/>
      <c r="E753" s="227"/>
      <c r="F753" s="227"/>
      <c r="G753" s="227"/>
      <c r="H753" s="227"/>
      <c r="I753" s="227"/>
      <c r="J753" s="227"/>
      <c r="K753" s="227"/>
      <c r="L753" s="227"/>
      <c r="M753" s="227"/>
      <c r="N753" s="227"/>
      <c r="O753" s="227"/>
      <c r="P753" s="227"/>
      <c r="Q753" s="227"/>
      <c r="R753" s="227"/>
      <c r="S753" s="227"/>
      <c r="T753" s="227"/>
      <c r="U753" s="227"/>
      <c r="V753" s="227"/>
      <c r="W753" s="227"/>
      <c r="X753" s="227"/>
      <c r="Y753" s="227"/>
      <c r="Z753" s="227"/>
      <c r="AA753" s="227"/>
      <c r="AB753" s="227"/>
      <c r="AC753" s="227"/>
      <c r="AD753" s="227"/>
      <c r="AE753" s="227"/>
      <c r="AF753" s="227"/>
    </row>
    <row r="754" hidden="1">
      <c r="A754" s="227"/>
      <c r="B754" s="375"/>
      <c r="C754" s="227"/>
      <c r="D754" s="264"/>
      <c r="E754" s="227"/>
      <c r="F754" s="227"/>
      <c r="G754" s="227"/>
      <c r="H754" s="227"/>
      <c r="I754" s="227"/>
      <c r="J754" s="227"/>
      <c r="K754" s="227"/>
      <c r="L754" s="227"/>
      <c r="M754" s="227"/>
      <c r="N754" s="227"/>
      <c r="O754" s="227"/>
      <c r="P754" s="227"/>
      <c r="Q754" s="227"/>
      <c r="R754" s="227"/>
      <c r="S754" s="227"/>
      <c r="T754" s="227"/>
      <c r="U754" s="227"/>
      <c r="V754" s="227"/>
      <c r="W754" s="227"/>
      <c r="X754" s="227"/>
      <c r="Y754" s="227"/>
      <c r="Z754" s="227"/>
      <c r="AA754" s="227"/>
      <c r="AB754" s="227"/>
      <c r="AC754" s="227"/>
      <c r="AD754" s="227"/>
      <c r="AE754" s="227"/>
      <c r="AF754" s="227"/>
    </row>
    <row r="755" hidden="1">
      <c r="A755" s="227"/>
      <c r="B755" s="375"/>
      <c r="C755" s="227"/>
      <c r="D755" s="264"/>
      <c r="E755" s="227"/>
      <c r="F755" s="227"/>
      <c r="G755" s="227"/>
      <c r="H755" s="227"/>
      <c r="I755" s="227"/>
      <c r="J755" s="227"/>
      <c r="K755" s="227"/>
      <c r="L755" s="227"/>
      <c r="M755" s="227"/>
      <c r="N755" s="227"/>
      <c r="O755" s="227"/>
      <c r="P755" s="227"/>
      <c r="Q755" s="227"/>
      <c r="R755" s="227"/>
      <c r="S755" s="227"/>
      <c r="T755" s="227"/>
      <c r="U755" s="227"/>
      <c r="V755" s="227"/>
      <c r="W755" s="227"/>
      <c r="X755" s="227"/>
      <c r="Y755" s="227"/>
      <c r="Z755" s="227"/>
      <c r="AA755" s="227"/>
      <c r="AB755" s="227"/>
      <c r="AC755" s="227"/>
      <c r="AD755" s="227"/>
      <c r="AE755" s="227"/>
      <c r="AF755" s="227"/>
    </row>
    <row r="756" hidden="1">
      <c r="A756" s="227"/>
      <c r="B756" s="375"/>
      <c r="C756" s="227"/>
      <c r="D756" s="264"/>
      <c r="E756" s="227"/>
      <c r="F756" s="227"/>
      <c r="G756" s="227"/>
      <c r="H756" s="227"/>
      <c r="I756" s="227"/>
      <c r="J756" s="227"/>
      <c r="K756" s="227"/>
      <c r="L756" s="227"/>
      <c r="M756" s="227"/>
      <c r="N756" s="227"/>
      <c r="O756" s="227"/>
      <c r="P756" s="227"/>
      <c r="Q756" s="227"/>
      <c r="R756" s="227"/>
      <c r="S756" s="227"/>
      <c r="T756" s="227"/>
      <c r="U756" s="227"/>
      <c r="V756" s="227"/>
      <c r="W756" s="227"/>
      <c r="X756" s="227"/>
      <c r="Y756" s="227"/>
      <c r="Z756" s="227"/>
      <c r="AA756" s="227"/>
      <c r="AB756" s="227"/>
      <c r="AC756" s="227"/>
      <c r="AD756" s="227"/>
      <c r="AE756" s="227"/>
      <c r="AF756" s="227"/>
    </row>
    <row r="757" hidden="1">
      <c r="A757" s="227"/>
      <c r="B757" s="375"/>
      <c r="C757" s="227"/>
      <c r="D757" s="264"/>
      <c r="E757" s="227"/>
      <c r="F757" s="227"/>
      <c r="G757" s="227"/>
      <c r="H757" s="227"/>
      <c r="I757" s="227"/>
      <c r="J757" s="227"/>
      <c r="K757" s="227"/>
      <c r="L757" s="227"/>
      <c r="M757" s="227"/>
      <c r="N757" s="227"/>
      <c r="O757" s="227"/>
      <c r="P757" s="227"/>
      <c r="Q757" s="227"/>
      <c r="R757" s="227"/>
      <c r="S757" s="227"/>
      <c r="T757" s="227"/>
      <c r="U757" s="227"/>
      <c r="V757" s="227"/>
      <c r="W757" s="227"/>
      <c r="X757" s="227"/>
      <c r="Y757" s="227"/>
      <c r="Z757" s="227"/>
      <c r="AA757" s="227"/>
      <c r="AB757" s="227"/>
      <c r="AC757" s="227"/>
      <c r="AD757" s="227"/>
      <c r="AE757" s="227"/>
      <c r="AF757" s="227"/>
    </row>
    <row r="758" hidden="1">
      <c r="A758" s="227"/>
      <c r="B758" s="375"/>
      <c r="C758" s="227"/>
      <c r="D758" s="264"/>
      <c r="E758" s="227"/>
      <c r="F758" s="227"/>
      <c r="G758" s="227"/>
      <c r="H758" s="227"/>
      <c r="I758" s="227"/>
      <c r="J758" s="227"/>
      <c r="K758" s="227"/>
      <c r="L758" s="227"/>
      <c r="M758" s="227"/>
      <c r="N758" s="227"/>
      <c r="O758" s="227"/>
      <c r="P758" s="227"/>
      <c r="Q758" s="227"/>
      <c r="R758" s="227"/>
      <c r="S758" s="227"/>
      <c r="T758" s="227"/>
      <c r="U758" s="227"/>
      <c r="V758" s="227"/>
      <c r="W758" s="227"/>
      <c r="X758" s="227"/>
      <c r="Y758" s="227"/>
      <c r="Z758" s="227"/>
      <c r="AA758" s="227"/>
      <c r="AB758" s="227"/>
      <c r="AC758" s="227"/>
      <c r="AD758" s="227"/>
      <c r="AE758" s="227"/>
      <c r="AF758" s="227"/>
    </row>
    <row r="759" hidden="1">
      <c r="A759" s="227"/>
      <c r="B759" s="375"/>
      <c r="C759" s="227"/>
      <c r="D759" s="264"/>
      <c r="E759" s="227"/>
      <c r="F759" s="227"/>
      <c r="G759" s="227"/>
      <c r="H759" s="227"/>
      <c r="I759" s="227"/>
      <c r="J759" s="227"/>
      <c r="K759" s="227"/>
      <c r="L759" s="227"/>
      <c r="M759" s="227"/>
      <c r="N759" s="227"/>
      <c r="O759" s="227"/>
      <c r="P759" s="227"/>
      <c r="Q759" s="227"/>
      <c r="R759" s="227"/>
      <c r="S759" s="227"/>
      <c r="T759" s="227"/>
      <c r="U759" s="227"/>
      <c r="V759" s="227"/>
      <c r="W759" s="227"/>
      <c r="X759" s="227"/>
      <c r="Y759" s="227"/>
      <c r="Z759" s="227"/>
      <c r="AA759" s="227"/>
      <c r="AB759" s="227"/>
      <c r="AC759" s="227"/>
      <c r="AD759" s="227"/>
      <c r="AE759" s="227"/>
      <c r="AF759" s="227"/>
    </row>
    <row r="760" hidden="1">
      <c r="A760" s="227"/>
      <c r="B760" s="375"/>
      <c r="C760" s="227"/>
      <c r="D760" s="264"/>
      <c r="E760" s="227"/>
      <c r="F760" s="227"/>
      <c r="G760" s="227"/>
      <c r="H760" s="227"/>
      <c r="I760" s="227"/>
      <c r="J760" s="227"/>
      <c r="K760" s="227"/>
      <c r="L760" s="227"/>
      <c r="M760" s="227"/>
      <c r="N760" s="227"/>
      <c r="O760" s="227"/>
      <c r="P760" s="227"/>
      <c r="Q760" s="227"/>
      <c r="R760" s="227"/>
      <c r="S760" s="227"/>
      <c r="T760" s="227"/>
      <c r="U760" s="227"/>
      <c r="V760" s="227"/>
      <c r="W760" s="227"/>
      <c r="X760" s="227"/>
      <c r="Y760" s="227"/>
      <c r="Z760" s="227"/>
      <c r="AA760" s="227"/>
      <c r="AB760" s="227"/>
      <c r="AC760" s="227"/>
      <c r="AD760" s="227"/>
      <c r="AE760" s="227"/>
      <c r="AF760" s="227"/>
    </row>
    <row r="761" hidden="1">
      <c r="A761" s="227"/>
      <c r="B761" s="375"/>
      <c r="C761" s="227"/>
      <c r="D761" s="264"/>
      <c r="E761" s="227"/>
      <c r="F761" s="227"/>
      <c r="G761" s="227"/>
      <c r="H761" s="227"/>
      <c r="I761" s="227"/>
      <c r="J761" s="227"/>
      <c r="K761" s="227"/>
      <c r="L761" s="227"/>
      <c r="M761" s="227"/>
      <c r="N761" s="227"/>
      <c r="O761" s="227"/>
      <c r="P761" s="227"/>
      <c r="Q761" s="227"/>
      <c r="R761" s="227"/>
      <c r="S761" s="227"/>
      <c r="T761" s="227"/>
      <c r="U761" s="227"/>
      <c r="V761" s="227"/>
      <c r="W761" s="227"/>
      <c r="X761" s="227"/>
      <c r="Y761" s="227"/>
      <c r="Z761" s="227"/>
      <c r="AA761" s="227"/>
      <c r="AB761" s="227"/>
      <c r="AC761" s="227"/>
      <c r="AD761" s="227"/>
      <c r="AE761" s="227"/>
      <c r="AF761" s="227"/>
    </row>
    <row r="762" hidden="1">
      <c r="A762" s="227"/>
      <c r="B762" s="375"/>
      <c r="C762" s="227"/>
      <c r="D762" s="264"/>
      <c r="E762" s="227"/>
      <c r="F762" s="227"/>
      <c r="G762" s="227"/>
      <c r="H762" s="227"/>
      <c r="I762" s="227"/>
      <c r="J762" s="227"/>
      <c r="K762" s="227"/>
      <c r="L762" s="227"/>
      <c r="M762" s="227"/>
      <c r="N762" s="227"/>
      <c r="O762" s="227"/>
      <c r="P762" s="227"/>
      <c r="Q762" s="227"/>
      <c r="R762" s="227"/>
      <c r="S762" s="227"/>
      <c r="T762" s="227"/>
      <c r="U762" s="227"/>
      <c r="V762" s="227"/>
      <c r="W762" s="227"/>
      <c r="X762" s="227"/>
      <c r="Y762" s="227"/>
      <c r="Z762" s="227"/>
      <c r="AA762" s="227"/>
      <c r="AB762" s="227"/>
      <c r="AC762" s="227"/>
      <c r="AD762" s="227"/>
      <c r="AE762" s="227"/>
      <c r="AF762" s="227"/>
    </row>
    <row r="763" hidden="1">
      <c r="A763" s="227"/>
      <c r="B763" s="375"/>
      <c r="C763" s="227"/>
      <c r="D763" s="264"/>
      <c r="E763" s="227"/>
      <c r="F763" s="227"/>
      <c r="G763" s="227"/>
      <c r="H763" s="227"/>
      <c r="I763" s="227"/>
      <c r="J763" s="227"/>
      <c r="K763" s="227"/>
      <c r="L763" s="227"/>
      <c r="M763" s="227"/>
      <c r="N763" s="227"/>
      <c r="O763" s="227"/>
      <c r="P763" s="227"/>
      <c r="Q763" s="227"/>
      <c r="R763" s="227"/>
      <c r="S763" s="227"/>
      <c r="T763" s="227"/>
      <c r="U763" s="227"/>
      <c r="V763" s="227"/>
      <c r="W763" s="227"/>
      <c r="X763" s="227"/>
      <c r="Y763" s="227"/>
      <c r="Z763" s="227"/>
      <c r="AA763" s="227"/>
      <c r="AB763" s="227"/>
      <c r="AC763" s="227"/>
      <c r="AD763" s="227"/>
      <c r="AE763" s="227"/>
      <c r="AF763" s="227"/>
    </row>
    <row r="764" hidden="1">
      <c r="A764" s="227"/>
      <c r="B764" s="375"/>
      <c r="C764" s="227"/>
      <c r="D764" s="264"/>
      <c r="E764" s="227"/>
      <c r="F764" s="227"/>
      <c r="G764" s="227"/>
      <c r="H764" s="227"/>
      <c r="I764" s="227"/>
      <c r="J764" s="227"/>
      <c r="K764" s="227"/>
      <c r="L764" s="227"/>
      <c r="M764" s="227"/>
      <c r="N764" s="227"/>
      <c r="O764" s="227"/>
      <c r="P764" s="227"/>
      <c r="Q764" s="227"/>
      <c r="R764" s="227"/>
      <c r="S764" s="227"/>
      <c r="T764" s="227"/>
      <c r="U764" s="227"/>
      <c r="V764" s="227"/>
      <c r="W764" s="227"/>
      <c r="X764" s="227"/>
      <c r="Y764" s="227"/>
      <c r="Z764" s="227"/>
      <c r="AA764" s="227"/>
      <c r="AB764" s="227"/>
      <c r="AC764" s="227"/>
      <c r="AD764" s="227"/>
      <c r="AE764" s="227"/>
      <c r="AF764" s="227"/>
    </row>
    <row r="765" hidden="1">
      <c r="A765" s="227"/>
      <c r="B765" s="375"/>
      <c r="C765" s="227"/>
      <c r="D765" s="264"/>
      <c r="E765" s="227"/>
      <c r="F765" s="227"/>
      <c r="G765" s="227"/>
      <c r="H765" s="227"/>
      <c r="I765" s="227"/>
      <c r="J765" s="227"/>
      <c r="K765" s="227"/>
      <c r="L765" s="227"/>
      <c r="M765" s="227"/>
      <c r="N765" s="227"/>
      <c r="O765" s="227"/>
      <c r="P765" s="227"/>
      <c r="Q765" s="227"/>
      <c r="R765" s="227"/>
      <c r="S765" s="227"/>
      <c r="T765" s="227"/>
      <c r="U765" s="227"/>
      <c r="V765" s="227"/>
      <c r="W765" s="227"/>
      <c r="X765" s="227"/>
      <c r="Y765" s="227"/>
      <c r="Z765" s="227"/>
      <c r="AA765" s="227"/>
      <c r="AB765" s="227"/>
      <c r="AC765" s="227"/>
      <c r="AD765" s="227"/>
      <c r="AE765" s="227"/>
      <c r="AF765" s="227"/>
    </row>
    <row r="766" hidden="1">
      <c r="A766" s="227"/>
      <c r="B766" s="375"/>
      <c r="C766" s="227"/>
      <c r="D766" s="264"/>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c r="AA766" s="227"/>
      <c r="AB766" s="227"/>
      <c r="AC766" s="227"/>
      <c r="AD766" s="227"/>
      <c r="AE766" s="227"/>
      <c r="AF766" s="227"/>
    </row>
    <row r="767" hidden="1">
      <c r="A767" s="227"/>
      <c r="B767" s="375"/>
      <c r="C767" s="227"/>
      <c r="D767" s="264"/>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c r="AA767" s="227"/>
      <c r="AB767" s="227"/>
      <c r="AC767" s="227"/>
      <c r="AD767" s="227"/>
      <c r="AE767" s="227"/>
      <c r="AF767" s="227"/>
    </row>
    <row r="768" hidden="1">
      <c r="A768" s="227"/>
      <c r="B768" s="375"/>
      <c r="C768" s="227"/>
      <c r="D768" s="264"/>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c r="AA768" s="227"/>
      <c r="AB768" s="227"/>
      <c r="AC768" s="227"/>
      <c r="AD768" s="227"/>
      <c r="AE768" s="227"/>
      <c r="AF768" s="227"/>
    </row>
    <row r="769" hidden="1">
      <c r="A769" s="227"/>
      <c r="B769" s="375"/>
      <c r="C769" s="227"/>
      <c r="D769" s="264"/>
      <c r="E769" s="227"/>
      <c r="F769" s="227"/>
      <c r="G769" s="227"/>
      <c r="H769" s="227"/>
      <c r="I769" s="227"/>
      <c r="J769" s="227"/>
      <c r="K769" s="227"/>
      <c r="L769" s="227"/>
      <c r="M769" s="227"/>
      <c r="N769" s="227"/>
      <c r="O769" s="227"/>
      <c r="P769" s="227"/>
      <c r="Q769" s="227"/>
      <c r="R769" s="227"/>
      <c r="S769" s="227"/>
      <c r="T769" s="227"/>
      <c r="U769" s="227"/>
      <c r="V769" s="227"/>
      <c r="W769" s="227"/>
      <c r="X769" s="227"/>
      <c r="Y769" s="227"/>
      <c r="Z769" s="227"/>
      <c r="AA769" s="227"/>
      <c r="AB769" s="227"/>
      <c r="AC769" s="227"/>
      <c r="AD769" s="227"/>
      <c r="AE769" s="227"/>
      <c r="AF769" s="227"/>
    </row>
    <row r="770" hidden="1">
      <c r="A770" s="227"/>
      <c r="B770" s="375"/>
      <c r="C770" s="227"/>
      <c r="D770" s="264"/>
      <c r="E770" s="227"/>
      <c r="F770" s="227"/>
      <c r="G770" s="227"/>
      <c r="H770" s="227"/>
      <c r="I770" s="227"/>
      <c r="J770" s="227"/>
      <c r="K770" s="227"/>
      <c r="L770" s="227"/>
      <c r="M770" s="227"/>
      <c r="N770" s="227"/>
      <c r="O770" s="227"/>
      <c r="P770" s="227"/>
      <c r="Q770" s="227"/>
      <c r="R770" s="227"/>
      <c r="S770" s="227"/>
      <c r="T770" s="227"/>
      <c r="U770" s="227"/>
      <c r="V770" s="227"/>
      <c r="W770" s="227"/>
      <c r="X770" s="227"/>
      <c r="Y770" s="227"/>
      <c r="Z770" s="227"/>
      <c r="AA770" s="227"/>
      <c r="AB770" s="227"/>
      <c r="AC770" s="227"/>
      <c r="AD770" s="227"/>
      <c r="AE770" s="227"/>
      <c r="AF770" s="227"/>
    </row>
    <row r="771" hidden="1">
      <c r="A771" s="227"/>
      <c r="B771" s="375"/>
      <c r="C771" s="227"/>
      <c r="D771" s="264"/>
      <c r="E771" s="227"/>
      <c r="F771" s="227"/>
      <c r="G771" s="227"/>
      <c r="H771" s="227"/>
      <c r="I771" s="227"/>
      <c r="J771" s="227"/>
      <c r="K771" s="227"/>
      <c r="L771" s="227"/>
      <c r="M771" s="227"/>
      <c r="N771" s="227"/>
      <c r="O771" s="227"/>
      <c r="P771" s="227"/>
      <c r="Q771" s="227"/>
      <c r="R771" s="227"/>
      <c r="S771" s="227"/>
      <c r="T771" s="227"/>
      <c r="U771" s="227"/>
      <c r="V771" s="227"/>
      <c r="W771" s="227"/>
      <c r="X771" s="227"/>
      <c r="Y771" s="227"/>
      <c r="Z771" s="227"/>
      <c r="AA771" s="227"/>
      <c r="AB771" s="227"/>
      <c r="AC771" s="227"/>
      <c r="AD771" s="227"/>
      <c r="AE771" s="227"/>
      <c r="AF771" s="227"/>
    </row>
    <row r="772" hidden="1">
      <c r="A772" s="227"/>
      <c r="B772" s="375"/>
      <c r="C772" s="227"/>
      <c r="D772" s="264"/>
      <c r="E772" s="227"/>
      <c r="F772" s="227"/>
      <c r="G772" s="227"/>
      <c r="H772" s="227"/>
      <c r="I772" s="227"/>
      <c r="J772" s="227"/>
      <c r="K772" s="227"/>
      <c r="L772" s="227"/>
      <c r="M772" s="227"/>
      <c r="N772" s="227"/>
      <c r="O772" s="227"/>
      <c r="P772" s="227"/>
      <c r="Q772" s="227"/>
      <c r="R772" s="227"/>
      <c r="S772" s="227"/>
      <c r="T772" s="227"/>
      <c r="U772" s="227"/>
      <c r="V772" s="227"/>
      <c r="W772" s="227"/>
      <c r="X772" s="227"/>
      <c r="Y772" s="227"/>
      <c r="Z772" s="227"/>
      <c r="AA772" s="227"/>
      <c r="AB772" s="227"/>
      <c r="AC772" s="227"/>
      <c r="AD772" s="227"/>
      <c r="AE772" s="227"/>
      <c r="AF772" s="227"/>
    </row>
    <row r="773" hidden="1">
      <c r="A773" s="227"/>
      <c r="B773" s="375"/>
      <c r="C773" s="227"/>
      <c r="D773" s="264"/>
      <c r="E773" s="227"/>
      <c r="F773" s="227"/>
      <c r="G773" s="227"/>
      <c r="H773" s="227"/>
      <c r="I773" s="227"/>
      <c r="J773" s="227"/>
      <c r="K773" s="227"/>
      <c r="L773" s="227"/>
      <c r="M773" s="227"/>
      <c r="N773" s="227"/>
      <c r="O773" s="227"/>
      <c r="P773" s="227"/>
      <c r="Q773" s="227"/>
      <c r="R773" s="227"/>
      <c r="S773" s="227"/>
      <c r="T773" s="227"/>
      <c r="U773" s="227"/>
      <c r="V773" s="227"/>
      <c r="W773" s="227"/>
      <c r="X773" s="227"/>
      <c r="Y773" s="227"/>
      <c r="Z773" s="227"/>
      <c r="AA773" s="227"/>
      <c r="AB773" s="227"/>
      <c r="AC773" s="227"/>
      <c r="AD773" s="227"/>
      <c r="AE773" s="227"/>
      <c r="AF773" s="227"/>
    </row>
    <row r="774" hidden="1">
      <c r="A774" s="227"/>
      <c r="B774" s="375"/>
      <c r="C774" s="227"/>
      <c r="D774" s="264"/>
      <c r="E774" s="227"/>
      <c r="F774" s="227"/>
      <c r="G774" s="227"/>
      <c r="H774" s="227"/>
      <c r="I774" s="227"/>
      <c r="J774" s="227"/>
      <c r="K774" s="227"/>
      <c r="L774" s="227"/>
      <c r="M774" s="227"/>
      <c r="N774" s="227"/>
      <c r="O774" s="227"/>
      <c r="P774" s="227"/>
      <c r="Q774" s="227"/>
      <c r="R774" s="227"/>
      <c r="S774" s="227"/>
      <c r="T774" s="227"/>
      <c r="U774" s="227"/>
      <c r="V774" s="227"/>
      <c r="W774" s="227"/>
      <c r="X774" s="227"/>
      <c r="Y774" s="227"/>
      <c r="Z774" s="227"/>
      <c r="AA774" s="227"/>
      <c r="AB774" s="227"/>
      <c r="AC774" s="227"/>
      <c r="AD774" s="227"/>
      <c r="AE774" s="227"/>
      <c r="AF774" s="227"/>
    </row>
    <row r="775" hidden="1">
      <c r="A775" s="227"/>
      <c r="B775" s="375"/>
      <c r="C775" s="227"/>
      <c r="D775" s="264"/>
      <c r="E775" s="227"/>
      <c r="F775" s="227"/>
      <c r="G775" s="227"/>
      <c r="H775" s="227"/>
      <c r="I775" s="227"/>
      <c r="J775" s="227"/>
      <c r="K775" s="227"/>
      <c r="L775" s="227"/>
      <c r="M775" s="227"/>
      <c r="N775" s="227"/>
      <c r="O775" s="227"/>
      <c r="P775" s="227"/>
      <c r="Q775" s="227"/>
      <c r="R775" s="227"/>
      <c r="S775" s="227"/>
      <c r="T775" s="227"/>
      <c r="U775" s="227"/>
      <c r="V775" s="227"/>
      <c r="W775" s="227"/>
      <c r="X775" s="227"/>
      <c r="Y775" s="227"/>
      <c r="Z775" s="227"/>
      <c r="AA775" s="227"/>
      <c r="AB775" s="227"/>
      <c r="AC775" s="227"/>
      <c r="AD775" s="227"/>
      <c r="AE775" s="227"/>
      <c r="AF775" s="227"/>
    </row>
    <row r="776" hidden="1">
      <c r="A776" s="227"/>
      <c r="B776" s="375"/>
      <c r="C776" s="227"/>
      <c r="D776" s="264"/>
      <c r="E776" s="227"/>
      <c r="F776" s="227"/>
      <c r="G776" s="227"/>
      <c r="H776" s="227"/>
      <c r="I776" s="227"/>
      <c r="J776" s="227"/>
      <c r="K776" s="227"/>
      <c r="L776" s="227"/>
      <c r="M776" s="227"/>
      <c r="N776" s="227"/>
      <c r="O776" s="227"/>
      <c r="P776" s="227"/>
      <c r="Q776" s="227"/>
      <c r="R776" s="227"/>
      <c r="S776" s="227"/>
      <c r="T776" s="227"/>
      <c r="U776" s="227"/>
      <c r="V776" s="227"/>
      <c r="W776" s="227"/>
      <c r="X776" s="227"/>
      <c r="Y776" s="227"/>
      <c r="Z776" s="227"/>
      <c r="AA776" s="227"/>
      <c r="AB776" s="227"/>
      <c r="AC776" s="227"/>
      <c r="AD776" s="227"/>
      <c r="AE776" s="227"/>
      <c r="AF776" s="227"/>
    </row>
    <row r="777" hidden="1">
      <c r="A777" s="227"/>
      <c r="B777" s="375"/>
      <c r="C777" s="227"/>
      <c r="D777" s="264"/>
      <c r="E777" s="227"/>
      <c r="F777" s="227"/>
      <c r="G777" s="227"/>
      <c r="H777" s="227"/>
      <c r="I777" s="227"/>
      <c r="J777" s="227"/>
      <c r="K777" s="227"/>
      <c r="L777" s="227"/>
      <c r="M777" s="227"/>
      <c r="N777" s="227"/>
      <c r="O777" s="227"/>
      <c r="P777" s="227"/>
      <c r="Q777" s="227"/>
      <c r="R777" s="227"/>
      <c r="S777" s="227"/>
      <c r="T777" s="227"/>
      <c r="U777" s="227"/>
      <c r="V777" s="227"/>
      <c r="W777" s="227"/>
      <c r="X777" s="227"/>
      <c r="Y777" s="227"/>
      <c r="Z777" s="227"/>
      <c r="AA777" s="227"/>
      <c r="AB777" s="227"/>
      <c r="AC777" s="227"/>
      <c r="AD777" s="227"/>
      <c r="AE777" s="227"/>
      <c r="AF777" s="227"/>
    </row>
    <row r="778" hidden="1">
      <c r="A778" s="227"/>
      <c r="B778" s="375"/>
      <c r="C778" s="227"/>
      <c r="D778" s="264"/>
      <c r="E778" s="227"/>
      <c r="F778" s="227"/>
      <c r="G778" s="227"/>
      <c r="H778" s="227"/>
      <c r="I778" s="227"/>
      <c r="J778" s="227"/>
      <c r="K778" s="227"/>
      <c r="L778" s="227"/>
      <c r="M778" s="227"/>
      <c r="N778" s="227"/>
      <c r="O778" s="227"/>
      <c r="P778" s="227"/>
      <c r="Q778" s="227"/>
      <c r="R778" s="227"/>
      <c r="S778" s="227"/>
      <c r="T778" s="227"/>
      <c r="U778" s="227"/>
      <c r="V778" s="227"/>
      <c r="W778" s="227"/>
      <c r="X778" s="227"/>
      <c r="Y778" s="227"/>
      <c r="Z778" s="227"/>
      <c r="AA778" s="227"/>
      <c r="AB778" s="227"/>
      <c r="AC778" s="227"/>
      <c r="AD778" s="227"/>
      <c r="AE778" s="227"/>
      <c r="AF778" s="227"/>
    </row>
    <row r="779" hidden="1">
      <c r="A779" s="227"/>
      <c r="B779" s="375"/>
      <c r="C779" s="227"/>
      <c r="D779" s="264"/>
      <c r="E779" s="227"/>
      <c r="F779" s="227"/>
      <c r="G779" s="227"/>
      <c r="H779" s="227"/>
      <c r="I779" s="227"/>
      <c r="J779" s="227"/>
      <c r="K779" s="227"/>
      <c r="L779" s="227"/>
      <c r="M779" s="227"/>
      <c r="N779" s="227"/>
      <c r="O779" s="227"/>
      <c r="P779" s="227"/>
      <c r="Q779" s="227"/>
      <c r="R779" s="227"/>
      <c r="S779" s="227"/>
      <c r="T779" s="227"/>
      <c r="U779" s="227"/>
      <c r="V779" s="227"/>
      <c r="W779" s="227"/>
      <c r="X779" s="227"/>
      <c r="Y779" s="227"/>
      <c r="Z779" s="227"/>
      <c r="AA779" s="227"/>
      <c r="AB779" s="227"/>
      <c r="AC779" s="227"/>
      <c r="AD779" s="227"/>
      <c r="AE779" s="227"/>
      <c r="AF779" s="227"/>
    </row>
    <row r="780" hidden="1">
      <c r="A780" s="227"/>
      <c r="B780" s="375"/>
      <c r="C780" s="227"/>
      <c r="D780" s="264"/>
      <c r="E780" s="227"/>
      <c r="F780" s="227"/>
      <c r="G780" s="227"/>
      <c r="H780" s="227"/>
      <c r="I780" s="227"/>
      <c r="J780" s="227"/>
      <c r="K780" s="227"/>
      <c r="L780" s="227"/>
      <c r="M780" s="227"/>
      <c r="N780" s="227"/>
      <c r="O780" s="227"/>
      <c r="P780" s="227"/>
      <c r="Q780" s="227"/>
      <c r="R780" s="227"/>
      <c r="S780" s="227"/>
      <c r="T780" s="227"/>
      <c r="U780" s="227"/>
      <c r="V780" s="227"/>
      <c r="W780" s="227"/>
      <c r="X780" s="227"/>
      <c r="Y780" s="227"/>
      <c r="Z780" s="227"/>
      <c r="AA780" s="227"/>
      <c r="AB780" s="227"/>
      <c r="AC780" s="227"/>
      <c r="AD780" s="227"/>
      <c r="AE780" s="227"/>
      <c r="AF780" s="227"/>
    </row>
    <row r="781" hidden="1">
      <c r="A781" s="227"/>
      <c r="B781" s="375"/>
      <c r="C781" s="227"/>
      <c r="D781" s="264"/>
      <c r="E781" s="227"/>
      <c r="F781" s="227"/>
      <c r="G781" s="227"/>
      <c r="H781" s="227"/>
      <c r="I781" s="227"/>
      <c r="J781" s="227"/>
      <c r="K781" s="227"/>
      <c r="L781" s="227"/>
      <c r="M781" s="227"/>
      <c r="N781" s="227"/>
      <c r="O781" s="227"/>
      <c r="P781" s="227"/>
      <c r="Q781" s="227"/>
      <c r="R781" s="227"/>
      <c r="S781" s="227"/>
      <c r="T781" s="227"/>
      <c r="U781" s="227"/>
      <c r="V781" s="227"/>
      <c r="W781" s="227"/>
      <c r="X781" s="227"/>
      <c r="Y781" s="227"/>
      <c r="Z781" s="227"/>
      <c r="AA781" s="227"/>
      <c r="AB781" s="227"/>
      <c r="AC781" s="227"/>
      <c r="AD781" s="227"/>
      <c r="AE781" s="227"/>
      <c r="AF781" s="227"/>
    </row>
    <row r="782" hidden="1">
      <c r="A782" s="227"/>
      <c r="B782" s="375"/>
      <c r="C782" s="227"/>
      <c r="D782" s="264"/>
      <c r="E782" s="227"/>
      <c r="F782" s="227"/>
      <c r="G782" s="227"/>
      <c r="H782" s="227"/>
      <c r="I782" s="227"/>
      <c r="J782" s="227"/>
      <c r="K782" s="227"/>
      <c r="L782" s="227"/>
      <c r="M782" s="227"/>
      <c r="N782" s="227"/>
      <c r="O782" s="227"/>
      <c r="P782" s="227"/>
      <c r="Q782" s="227"/>
      <c r="R782" s="227"/>
      <c r="S782" s="227"/>
      <c r="T782" s="227"/>
      <c r="U782" s="227"/>
      <c r="V782" s="227"/>
      <c r="W782" s="227"/>
      <c r="X782" s="227"/>
      <c r="Y782" s="227"/>
      <c r="Z782" s="227"/>
      <c r="AA782" s="227"/>
      <c r="AB782" s="227"/>
      <c r="AC782" s="227"/>
      <c r="AD782" s="227"/>
      <c r="AE782" s="227"/>
      <c r="AF782" s="227"/>
    </row>
    <row r="783" hidden="1">
      <c r="A783" s="227"/>
      <c r="B783" s="375"/>
      <c r="C783" s="227"/>
      <c r="D783" s="264"/>
      <c r="E783" s="227"/>
      <c r="F783" s="227"/>
      <c r="G783" s="227"/>
      <c r="H783" s="227"/>
      <c r="I783" s="227"/>
      <c r="J783" s="227"/>
      <c r="K783" s="227"/>
      <c r="L783" s="227"/>
      <c r="M783" s="227"/>
      <c r="N783" s="227"/>
      <c r="O783" s="227"/>
      <c r="P783" s="227"/>
      <c r="Q783" s="227"/>
      <c r="R783" s="227"/>
      <c r="S783" s="227"/>
      <c r="T783" s="227"/>
      <c r="U783" s="227"/>
      <c r="V783" s="227"/>
      <c r="W783" s="227"/>
      <c r="X783" s="227"/>
      <c r="Y783" s="227"/>
      <c r="Z783" s="227"/>
      <c r="AA783" s="227"/>
      <c r="AB783" s="227"/>
      <c r="AC783" s="227"/>
      <c r="AD783" s="227"/>
      <c r="AE783" s="227"/>
      <c r="AF783" s="227"/>
    </row>
    <row r="784" hidden="1">
      <c r="A784" s="227"/>
      <c r="B784" s="375"/>
      <c r="C784" s="227"/>
      <c r="D784" s="264"/>
      <c r="E784" s="227"/>
      <c r="F784" s="227"/>
      <c r="G784" s="227"/>
      <c r="H784" s="227"/>
      <c r="I784" s="227"/>
      <c r="J784" s="227"/>
      <c r="K784" s="227"/>
      <c r="L784" s="227"/>
      <c r="M784" s="227"/>
      <c r="N784" s="227"/>
      <c r="O784" s="227"/>
      <c r="P784" s="227"/>
      <c r="Q784" s="227"/>
      <c r="R784" s="227"/>
      <c r="S784" s="227"/>
      <c r="T784" s="227"/>
      <c r="U784" s="227"/>
      <c r="V784" s="227"/>
      <c r="W784" s="227"/>
      <c r="X784" s="227"/>
      <c r="Y784" s="227"/>
      <c r="Z784" s="227"/>
      <c r="AA784" s="227"/>
      <c r="AB784" s="227"/>
      <c r="AC784" s="227"/>
      <c r="AD784" s="227"/>
      <c r="AE784" s="227"/>
      <c r="AF784" s="227"/>
    </row>
    <row r="785" hidden="1">
      <c r="A785" s="227"/>
      <c r="B785" s="375"/>
      <c r="C785" s="227"/>
      <c r="D785" s="264"/>
      <c r="E785" s="227"/>
      <c r="F785" s="227"/>
      <c r="G785" s="227"/>
      <c r="H785" s="227"/>
      <c r="I785" s="227"/>
      <c r="J785" s="227"/>
      <c r="K785" s="227"/>
      <c r="L785" s="227"/>
      <c r="M785" s="227"/>
      <c r="N785" s="227"/>
      <c r="O785" s="227"/>
      <c r="P785" s="227"/>
      <c r="Q785" s="227"/>
      <c r="R785" s="227"/>
      <c r="S785" s="227"/>
      <c r="T785" s="227"/>
      <c r="U785" s="227"/>
      <c r="V785" s="227"/>
      <c r="W785" s="227"/>
      <c r="X785" s="227"/>
      <c r="Y785" s="227"/>
      <c r="Z785" s="227"/>
      <c r="AA785" s="227"/>
      <c r="AB785" s="227"/>
      <c r="AC785" s="227"/>
      <c r="AD785" s="227"/>
      <c r="AE785" s="227"/>
      <c r="AF785" s="227"/>
    </row>
    <row r="786" hidden="1">
      <c r="A786" s="227"/>
      <c r="B786" s="375"/>
      <c r="C786" s="227"/>
      <c r="D786" s="264"/>
      <c r="E786" s="227"/>
      <c r="F786" s="227"/>
      <c r="G786" s="227"/>
      <c r="H786" s="227"/>
      <c r="I786" s="227"/>
      <c r="J786" s="227"/>
      <c r="K786" s="227"/>
      <c r="L786" s="227"/>
      <c r="M786" s="227"/>
      <c r="N786" s="227"/>
      <c r="O786" s="227"/>
      <c r="P786" s="227"/>
      <c r="Q786" s="227"/>
      <c r="R786" s="227"/>
      <c r="S786" s="227"/>
      <c r="T786" s="227"/>
      <c r="U786" s="227"/>
      <c r="V786" s="227"/>
      <c r="W786" s="227"/>
      <c r="X786" s="227"/>
      <c r="Y786" s="227"/>
      <c r="Z786" s="227"/>
      <c r="AA786" s="227"/>
      <c r="AB786" s="227"/>
      <c r="AC786" s="227"/>
      <c r="AD786" s="227"/>
      <c r="AE786" s="227"/>
      <c r="AF786" s="227"/>
    </row>
    <row r="787" hidden="1">
      <c r="A787" s="227"/>
      <c r="B787" s="375"/>
      <c r="C787" s="227"/>
      <c r="D787" s="264"/>
      <c r="E787" s="227"/>
      <c r="F787" s="227"/>
      <c r="G787" s="227"/>
      <c r="H787" s="227"/>
      <c r="I787" s="227"/>
      <c r="J787" s="227"/>
      <c r="K787" s="227"/>
      <c r="L787" s="227"/>
      <c r="M787" s="227"/>
      <c r="N787" s="227"/>
      <c r="O787" s="227"/>
      <c r="P787" s="227"/>
      <c r="Q787" s="227"/>
      <c r="R787" s="227"/>
      <c r="S787" s="227"/>
      <c r="T787" s="227"/>
      <c r="U787" s="227"/>
      <c r="V787" s="227"/>
      <c r="W787" s="227"/>
      <c r="X787" s="227"/>
      <c r="Y787" s="227"/>
      <c r="Z787" s="227"/>
      <c r="AA787" s="227"/>
      <c r="AB787" s="227"/>
      <c r="AC787" s="227"/>
      <c r="AD787" s="227"/>
      <c r="AE787" s="227"/>
      <c r="AF787" s="227"/>
    </row>
    <row r="788" hidden="1">
      <c r="A788" s="227"/>
      <c r="B788" s="375"/>
      <c r="C788" s="227"/>
      <c r="D788" s="264"/>
      <c r="E788" s="227"/>
      <c r="F788" s="227"/>
      <c r="G788" s="227"/>
      <c r="H788" s="227"/>
      <c r="I788" s="227"/>
      <c r="J788" s="227"/>
      <c r="K788" s="227"/>
      <c r="L788" s="227"/>
      <c r="M788" s="227"/>
      <c r="N788" s="227"/>
      <c r="O788" s="227"/>
      <c r="P788" s="227"/>
      <c r="Q788" s="227"/>
      <c r="R788" s="227"/>
      <c r="S788" s="227"/>
      <c r="T788" s="227"/>
      <c r="U788" s="227"/>
      <c r="V788" s="227"/>
      <c r="W788" s="227"/>
      <c r="X788" s="227"/>
      <c r="Y788" s="227"/>
      <c r="Z788" s="227"/>
      <c r="AA788" s="227"/>
      <c r="AB788" s="227"/>
      <c r="AC788" s="227"/>
      <c r="AD788" s="227"/>
      <c r="AE788" s="227"/>
      <c r="AF788" s="227"/>
    </row>
    <row r="789" hidden="1">
      <c r="A789" s="227"/>
      <c r="B789" s="375"/>
      <c r="C789" s="227"/>
      <c r="D789" s="264"/>
      <c r="E789" s="227"/>
      <c r="F789" s="227"/>
      <c r="G789" s="227"/>
      <c r="H789" s="227"/>
      <c r="I789" s="227"/>
      <c r="J789" s="227"/>
      <c r="K789" s="227"/>
      <c r="L789" s="227"/>
      <c r="M789" s="227"/>
      <c r="N789" s="227"/>
      <c r="O789" s="227"/>
      <c r="P789" s="227"/>
      <c r="Q789" s="227"/>
      <c r="R789" s="227"/>
      <c r="S789" s="227"/>
      <c r="T789" s="227"/>
      <c r="U789" s="227"/>
      <c r="V789" s="227"/>
      <c r="W789" s="227"/>
      <c r="X789" s="227"/>
      <c r="Y789" s="227"/>
      <c r="Z789" s="227"/>
      <c r="AA789" s="227"/>
      <c r="AB789" s="227"/>
      <c r="AC789" s="227"/>
      <c r="AD789" s="227"/>
      <c r="AE789" s="227"/>
      <c r="AF789" s="227"/>
    </row>
    <row r="790" hidden="1">
      <c r="A790" s="227"/>
      <c r="B790" s="375"/>
      <c r="C790" s="227"/>
      <c r="D790" s="264"/>
      <c r="E790" s="227"/>
      <c r="F790" s="227"/>
      <c r="G790" s="227"/>
      <c r="H790" s="227"/>
      <c r="I790" s="227"/>
      <c r="J790" s="227"/>
      <c r="K790" s="227"/>
      <c r="L790" s="227"/>
      <c r="M790" s="227"/>
      <c r="N790" s="227"/>
      <c r="O790" s="227"/>
      <c r="P790" s="227"/>
      <c r="Q790" s="227"/>
      <c r="R790" s="227"/>
      <c r="S790" s="227"/>
      <c r="T790" s="227"/>
      <c r="U790" s="227"/>
      <c r="V790" s="227"/>
      <c r="W790" s="227"/>
      <c r="X790" s="227"/>
      <c r="Y790" s="227"/>
      <c r="Z790" s="227"/>
      <c r="AA790" s="227"/>
      <c r="AB790" s="227"/>
      <c r="AC790" s="227"/>
      <c r="AD790" s="227"/>
      <c r="AE790" s="227"/>
      <c r="AF790" s="227"/>
    </row>
    <row r="791" hidden="1">
      <c r="A791" s="227"/>
      <c r="B791" s="375"/>
      <c r="C791" s="227"/>
      <c r="D791" s="264"/>
      <c r="E791" s="227"/>
      <c r="F791" s="227"/>
      <c r="G791" s="227"/>
      <c r="H791" s="227"/>
      <c r="I791" s="227"/>
      <c r="J791" s="227"/>
      <c r="K791" s="227"/>
      <c r="L791" s="227"/>
      <c r="M791" s="227"/>
      <c r="N791" s="227"/>
      <c r="O791" s="227"/>
      <c r="P791" s="227"/>
      <c r="Q791" s="227"/>
      <c r="R791" s="227"/>
      <c r="S791" s="227"/>
      <c r="T791" s="227"/>
      <c r="U791" s="227"/>
      <c r="V791" s="227"/>
      <c r="W791" s="227"/>
      <c r="X791" s="227"/>
      <c r="Y791" s="227"/>
      <c r="Z791" s="227"/>
      <c r="AA791" s="227"/>
      <c r="AB791" s="227"/>
      <c r="AC791" s="227"/>
      <c r="AD791" s="227"/>
      <c r="AE791" s="227"/>
      <c r="AF791" s="227"/>
    </row>
    <row r="792" hidden="1">
      <c r="A792" s="227"/>
      <c r="B792" s="375"/>
      <c r="C792" s="227"/>
      <c r="D792" s="264"/>
      <c r="E792" s="227"/>
      <c r="F792" s="227"/>
      <c r="G792" s="227"/>
      <c r="H792" s="227"/>
      <c r="I792" s="227"/>
      <c r="J792" s="227"/>
      <c r="K792" s="227"/>
      <c r="L792" s="227"/>
      <c r="M792" s="227"/>
      <c r="N792" s="227"/>
      <c r="O792" s="227"/>
      <c r="P792" s="227"/>
      <c r="Q792" s="227"/>
      <c r="R792" s="227"/>
      <c r="S792" s="227"/>
      <c r="T792" s="227"/>
      <c r="U792" s="227"/>
      <c r="V792" s="227"/>
      <c r="W792" s="227"/>
      <c r="X792" s="227"/>
      <c r="Y792" s="227"/>
      <c r="Z792" s="227"/>
      <c r="AA792" s="227"/>
      <c r="AB792" s="227"/>
      <c r="AC792" s="227"/>
      <c r="AD792" s="227"/>
      <c r="AE792" s="227"/>
      <c r="AF792" s="227"/>
    </row>
    <row r="793" hidden="1">
      <c r="A793" s="227"/>
      <c r="B793" s="375"/>
      <c r="C793" s="227"/>
      <c r="D793" s="264"/>
      <c r="E793" s="227"/>
      <c r="F793" s="227"/>
      <c r="G793" s="227"/>
      <c r="H793" s="227"/>
      <c r="I793" s="227"/>
      <c r="J793" s="227"/>
      <c r="K793" s="227"/>
      <c r="L793" s="227"/>
      <c r="M793" s="227"/>
      <c r="N793" s="227"/>
      <c r="O793" s="227"/>
      <c r="P793" s="227"/>
      <c r="Q793" s="227"/>
      <c r="R793" s="227"/>
      <c r="S793" s="227"/>
      <c r="T793" s="227"/>
      <c r="U793" s="227"/>
      <c r="V793" s="227"/>
      <c r="W793" s="227"/>
      <c r="X793" s="227"/>
      <c r="Y793" s="227"/>
      <c r="Z793" s="227"/>
      <c r="AA793" s="227"/>
      <c r="AB793" s="227"/>
      <c r="AC793" s="227"/>
      <c r="AD793" s="227"/>
      <c r="AE793" s="227"/>
      <c r="AF793" s="227"/>
    </row>
    <row r="794" hidden="1">
      <c r="A794" s="227"/>
      <c r="B794" s="375"/>
      <c r="C794" s="227"/>
      <c r="D794" s="264"/>
      <c r="E794" s="227"/>
      <c r="F794" s="227"/>
      <c r="G794" s="227"/>
      <c r="H794" s="227"/>
      <c r="I794" s="227"/>
      <c r="J794" s="227"/>
      <c r="K794" s="227"/>
      <c r="L794" s="227"/>
      <c r="M794" s="227"/>
      <c r="N794" s="227"/>
      <c r="O794" s="227"/>
      <c r="P794" s="227"/>
      <c r="Q794" s="227"/>
      <c r="R794" s="227"/>
      <c r="S794" s="227"/>
      <c r="T794" s="227"/>
      <c r="U794" s="227"/>
      <c r="V794" s="227"/>
      <c r="W794" s="227"/>
      <c r="X794" s="227"/>
      <c r="Y794" s="227"/>
      <c r="Z794" s="227"/>
      <c r="AA794" s="227"/>
      <c r="AB794" s="227"/>
      <c r="AC794" s="227"/>
      <c r="AD794" s="227"/>
      <c r="AE794" s="227"/>
      <c r="AF794" s="227"/>
    </row>
    <row r="795" hidden="1">
      <c r="A795" s="227"/>
      <c r="B795" s="375"/>
      <c r="C795" s="227"/>
      <c r="D795" s="264"/>
      <c r="E795" s="227"/>
      <c r="F795" s="227"/>
      <c r="G795" s="227"/>
      <c r="H795" s="227"/>
      <c r="I795" s="227"/>
      <c r="J795" s="227"/>
      <c r="K795" s="227"/>
      <c r="L795" s="227"/>
      <c r="M795" s="227"/>
      <c r="N795" s="227"/>
      <c r="O795" s="227"/>
      <c r="P795" s="227"/>
      <c r="Q795" s="227"/>
      <c r="R795" s="227"/>
      <c r="S795" s="227"/>
      <c r="T795" s="227"/>
      <c r="U795" s="227"/>
      <c r="V795" s="227"/>
      <c r="W795" s="227"/>
      <c r="X795" s="227"/>
      <c r="Y795" s="227"/>
      <c r="Z795" s="227"/>
      <c r="AA795" s="227"/>
      <c r="AB795" s="227"/>
      <c r="AC795" s="227"/>
      <c r="AD795" s="227"/>
      <c r="AE795" s="227"/>
      <c r="AF795" s="227"/>
    </row>
    <row r="796" hidden="1">
      <c r="A796" s="227"/>
      <c r="B796" s="375"/>
      <c r="C796" s="227"/>
      <c r="D796" s="264"/>
      <c r="E796" s="227"/>
      <c r="F796" s="227"/>
      <c r="G796" s="227"/>
      <c r="H796" s="227"/>
      <c r="I796" s="227"/>
      <c r="J796" s="227"/>
      <c r="K796" s="227"/>
      <c r="L796" s="227"/>
      <c r="M796" s="227"/>
      <c r="N796" s="227"/>
      <c r="O796" s="227"/>
      <c r="P796" s="227"/>
      <c r="Q796" s="227"/>
      <c r="R796" s="227"/>
      <c r="S796" s="227"/>
      <c r="T796" s="227"/>
      <c r="U796" s="227"/>
      <c r="V796" s="227"/>
      <c r="W796" s="227"/>
      <c r="X796" s="227"/>
      <c r="Y796" s="227"/>
      <c r="Z796" s="227"/>
      <c r="AA796" s="227"/>
      <c r="AB796" s="227"/>
      <c r="AC796" s="227"/>
      <c r="AD796" s="227"/>
      <c r="AE796" s="227"/>
      <c r="AF796" s="227"/>
    </row>
    <row r="797" hidden="1">
      <c r="A797" s="227"/>
      <c r="B797" s="375"/>
      <c r="C797" s="227"/>
      <c r="D797" s="264"/>
      <c r="E797" s="227"/>
      <c r="F797" s="227"/>
      <c r="G797" s="227"/>
      <c r="H797" s="227"/>
      <c r="I797" s="227"/>
      <c r="J797" s="227"/>
      <c r="K797" s="227"/>
      <c r="L797" s="227"/>
      <c r="M797" s="227"/>
      <c r="N797" s="227"/>
      <c r="O797" s="227"/>
      <c r="P797" s="227"/>
      <c r="Q797" s="227"/>
      <c r="R797" s="227"/>
      <c r="S797" s="227"/>
      <c r="T797" s="227"/>
      <c r="U797" s="227"/>
      <c r="V797" s="227"/>
      <c r="W797" s="227"/>
      <c r="X797" s="227"/>
      <c r="Y797" s="227"/>
      <c r="Z797" s="227"/>
      <c r="AA797" s="227"/>
      <c r="AB797" s="227"/>
      <c r="AC797" s="227"/>
      <c r="AD797" s="227"/>
      <c r="AE797" s="227"/>
      <c r="AF797" s="227"/>
    </row>
    <row r="798" hidden="1">
      <c r="A798" s="227"/>
      <c r="B798" s="375"/>
      <c r="C798" s="227"/>
      <c r="D798" s="264"/>
      <c r="E798" s="227"/>
      <c r="F798" s="227"/>
      <c r="G798" s="227"/>
      <c r="H798" s="227"/>
      <c r="I798" s="227"/>
      <c r="J798" s="227"/>
      <c r="K798" s="227"/>
      <c r="L798" s="227"/>
      <c r="M798" s="227"/>
      <c r="N798" s="227"/>
      <c r="O798" s="227"/>
      <c r="P798" s="227"/>
      <c r="Q798" s="227"/>
      <c r="R798" s="227"/>
      <c r="S798" s="227"/>
      <c r="T798" s="227"/>
      <c r="U798" s="227"/>
      <c r="V798" s="227"/>
      <c r="W798" s="227"/>
      <c r="X798" s="227"/>
      <c r="Y798" s="227"/>
      <c r="Z798" s="227"/>
      <c r="AA798" s="227"/>
      <c r="AB798" s="227"/>
      <c r="AC798" s="227"/>
      <c r="AD798" s="227"/>
      <c r="AE798" s="227"/>
      <c r="AF798" s="227"/>
    </row>
    <row r="799" hidden="1">
      <c r="A799" s="227"/>
      <c r="B799" s="375"/>
      <c r="C799" s="227"/>
      <c r="D799" s="264"/>
      <c r="E799" s="227"/>
      <c r="F799" s="227"/>
      <c r="G799" s="227"/>
      <c r="H799" s="227"/>
      <c r="I799" s="227"/>
      <c r="J799" s="227"/>
      <c r="K799" s="227"/>
      <c r="L799" s="227"/>
      <c r="M799" s="227"/>
      <c r="N799" s="227"/>
      <c r="O799" s="227"/>
      <c r="P799" s="227"/>
      <c r="Q799" s="227"/>
      <c r="R799" s="227"/>
      <c r="S799" s="227"/>
      <c r="T799" s="227"/>
      <c r="U799" s="227"/>
      <c r="V799" s="227"/>
      <c r="W799" s="227"/>
      <c r="X799" s="227"/>
      <c r="Y799" s="227"/>
      <c r="Z799" s="227"/>
      <c r="AA799" s="227"/>
      <c r="AB799" s="227"/>
      <c r="AC799" s="227"/>
      <c r="AD799" s="227"/>
      <c r="AE799" s="227"/>
      <c r="AF799" s="227"/>
    </row>
    <row r="800" hidden="1">
      <c r="A800" s="227"/>
      <c r="B800" s="375"/>
      <c r="C800" s="227"/>
      <c r="D800" s="264"/>
      <c r="E800" s="227"/>
      <c r="F800" s="227"/>
      <c r="G800" s="227"/>
      <c r="H800" s="227"/>
      <c r="I800" s="227"/>
      <c r="J800" s="227"/>
      <c r="K800" s="227"/>
      <c r="L800" s="227"/>
      <c r="M800" s="227"/>
      <c r="N800" s="227"/>
      <c r="O800" s="227"/>
      <c r="P800" s="227"/>
      <c r="Q800" s="227"/>
      <c r="R800" s="227"/>
      <c r="S800" s="227"/>
      <c r="T800" s="227"/>
      <c r="U800" s="227"/>
      <c r="V800" s="227"/>
      <c r="W800" s="227"/>
      <c r="X800" s="227"/>
      <c r="Y800" s="227"/>
      <c r="Z800" s="227"/>
      <c r="AA800" s="227"/>
      <c r="AB800" s="227"/>
      <c r="AC800" s="227"/>
      <c r="AD800" s="227"/>
      <c r="AE800" s="227"/>
      <c r="AF800" s="227"/>
    </row>
    <row r="801" hidden="1">
      <c r="A801" s="227"/>
      <c r="B801" s="375"/>
      <c r="C801" s="227"/>
      <c r="D801" s="264"/>
      <c r="E801" s="227"/>
      <c r="F801" s="227"/>
      <c r="G801" s="227"/>
      <c r="H801" s="227"/>
      <c r="I801" s="227"/>
      <c r="J801" s="227"/>
      <c r="K801" s="227"/>
      <c r="L801" s="227"/>
      <c r="M801" s="227"/>
      <c r="N801" s="227"/>
      <c r="O801" s="227"/>
      <c r="P801" s="227"/>
      <c r="Q801" s="227"/>
      <c r="R801" s="227"/>
      <c r="S801" s="227"/>
      <c r="T801" s="227"/>
      <c r="U801" s="227"/>
      <c r="V801" s="227"/>
      <c r="W801" s="227"/>
      <c r="X801" s="227"/>
      <c r="Y801" s="227"/>
      <c r="Z801" s="227"/>
      <c r="AA801" s="227"/>
      <c r="AB801" s="227"/>
      <c r="AC801" s="227"/>
      <c r="AD801" s="227"/>
      <c r="AE801" s="227"/>
      <c r="AF801" s="227"/>
    </row>
    <row r="802" hidden="1">
      <c r="A802" s="227"/>
      <c r="B802" s="375"/>
      <c r="C802" s="227"/>
      <c r="D802" s="264"/>
      <c r="E802" s="227"/>
      <c r="F802" s="227"/>
      <c r="G802" s="227"/>
      <c r="H802" s="227"/>
      <c r="I802" s="227"/>
      <c r="J802" s="227"/>
      <c r="K802" s="227"/>
      <c r="L802" s="227"/>
      <c r="M802" s="227"/>
      <c r="N802" s="227"/>
      <c r="O802" s="227"/>
      <c r="P802" s="227"/>
      <c r="Q802" s="227"/>
      <c r="R802" s="227"/>
      <c r="S802" s="227"/>
      <c r="T802" s="227"/>
      <c r="U802" s="227"/>
      <c r="V802" s="227"/>
      <c r="W802" s="227"/>
      <c r="X802" s="227"/>
      <c r="Y802" s="227"/>
      <c r="Z802" s="227"/>
      <c r="AA802" s="227"/>
      <c r="AB802" s="227"/>
      <c r="AC802" s="227"/>
      <c r="AD802" s="227"/>
      <c r="AE802" s="227"/>
      <c r="AF802" s="227"/>
    </row>
    <row r="803" hidden="1">
      <c r="A803" s="227"/>
      <c r="B803" s="375"/>
      <c r="C803" s="227"/>
      <c r="D803" s="264"/>
      <c r="E803" s="227"/>
      <c r="F803" s="227"/>
      <c r="G803" s="227"/>
      <c r="H803" s="227"/>
      <c r="I803" s="227"/>
      <c r="J803" s="227"/>
      <c r="K803" s="227"/>
      <c r="L803" s="227"/>
      <c r="M803" s="227"/>
      <c r="N803" s="227"/>
      <c r="O803" s="227"/>
      <c r="P803" s="227"/>
      <c r="Q803" s="227"/>
      <c r="R803" s="227"/>
      <c r="S803" s="227"/>
      <c r="T803" s="227"/>
      <c r="U803" s="227"/>
      <c r="V803" s="227"/>
      <c r="W803" s="227"/>
      <c r="X803" s="227"/>
      <c r="Y803" s="227"/>
      <c r="Z803" s="227"/>
      <c r="AA803" s="227"/>
      <c r="AB803" s="227"/>
      <c r="AC803" s="227"/>
      <c r="AD803" s="227"/>
      <c r="AE803" s="227"/>
      <c r="AF803" s="227"/>
    </row>
    <row r="804" hidden="1">
      <c r="A804" s="227"/>
      <c r="B804" s="375"/>
      <c r="C804" s="227"/>
      <c r="D804" s="264"/>
      <c r="E804" s="227"/>
      <c r="F804" s="227"/>
      <c r="G804" s="227"/>
      <c r="H804" s="227"/>
      <c r="I804" s="227"/>
      <c r="J804" s="227"/>
      <c r="K804" s="227"/>
      <c r="L804" s="227"/>
      <c r="M804" s="227"/>
      <c r="N804" s="227"/>
      <c r="O804" s="227"/>
      <c r="P804" s="227"/>
      <c r="Q804" s="227"/>
      <c r="R804" s="227"/>
      <c r="S804" s="227"/>
      <c r="T804" s="227"/>
      <c r="U804" s="227"/>
      <c r="V804" s="227"/>
      <c r="W804" s="227"/>
      <c r="X804" s="227"/>
      <c r="Y804" s="227"/>
      <c r="Z804" s="227"/>
      <c r="AA804" s="227"/>
      <c r="AB804" s="227"/>
      <c r="AC804" s="227"/>
      <c r="AD804" s="227"/>
      <c r="AE804" s="227"/>
      <c r="AF804" s="227"/>
    </row>
    <row r="805" hidden="1">
      <c r="A805" s="227"/>
      <c r="B805" s="375"/>
      <c r="C805" s="227"/>
      <c r="D805" s="264"/>
      <c r="E805" s="227"/>
      <c r="F805" s="227"/>
      <c r="G805" s="227"/>
      <c r="H805" s="227"/>
      <c r="I805" s="227"/>
      <c r="J805" s="227"/>
      <c r="K805" s="227"/>
      <c r="L805" s="227"/>
      <c r="M805" s="227"/>
      <c r="N805" s="227"/>
      <c r="O805" s="227"/>
      <c r="P805" s="227"/>
      <c r="Q805" s="227"/>
      <c r="R805" s="227"/>
      <c r="S805" s="227"/>
      <c r="T805" s="227"/>
      <c r="U805" s="227"/>
      <c r="V805" s="227"/>
      <c r="W805" s="227"/>
      <c r="X805" s="227"/>
      <c r="Y805" s="227"/>
      <c r="Z805" s="227"/>
      <c r="AA805" s="227"/>
      <c r="AB805" s="227"/>
      <c r="AC805" s="227"/>
      <c r="AD805" s="227"/>
      <c r="AE805" s="227"/>
      <c r="AF805" s="227"/>
    </row>
    <row r="806" hidden="1">
      <c r="A806" s="227"/>
      <c r="B806" s="375"/>
      <c r="C806" s="227"/>
      <c r="D806" s="264"/>
      <c r="E806" s="227"/>
      <c r="F806" s="227"/>
      <c r="G806" s="227"/>
      <c r="H806" s="227"/>
      <c r="I806" s="227"/>
      <c r="J806" s="227"/>
      <c r="K806" s="227"/>
      <c r="L806" s="227"/>
      <c r="M806" s="227"/>
      <c r="N806" s="227"/>
      <c r="O806" s="227"/>
      <c r="P806" s="227"/>
      <c r="Q806" s="227"/>
      <c r="R806" s="227"/>
      <c r="S806" s="227"/>
      <c r="T806" s="227"/>
      <c r="U806" s="227"/>
      <c r="V806" s="227"/>
      <c r="W806" s="227"/>
      <c r="X806" s="227"/>
      <c r="Y806" s="227"/>
      <c r="Z806" s="227"/>
      <c r="AA806" s="227"/>
      <c r="AB806" s="227"/>
      <c r="AC806" s="227"/>
      <c r="AD806" s="227"/>
      <c r="AE806" s="227"/>
      <c r="AF806" s="227"/>
    </row>
    <row r="807" hidden="1">
      <c r="A807" s="227"/>
      <c r="B807" s="375"/>
      <c r="C807" s="227"/>
      <c r="D807" s="264"/>
      <c r="E807" s="227"/>
      <c r="F807" s="227"/>
      <c r="G807" s="227"/>
      <c r="H807" s="227"/>
      <c r="I807" s="227"/>
      <c r="J807" s="227"/>
      <c r="K807" s="227"/>
      <c r="L807" s="227"/>
      <c r="M807" s="227"/>
      <c r="N807" s="227"/>
      <c r="O807" s="227"/>
      <c r="P807" s="227"/>
      <c r="Q807" s="227"/>
      <c r="R807" s="227"/>
      <c r="S807" s="227"/>
      <c r="T807" s="227"/>
      <c r="U807" s="227"/>
      <c r="V807" s="227"/>
      <c r="W807" s="227"/>
      <c r="X807" s="227"/>
      <c r="Y807" s="227"/>
      <c r="Z807" s="227"/>
      <c r="AA807" s="227"/>
      <c r="AB807" s="227"/>
      <c r="AC807" s="227"/>
      <c r="AD807" s="227"/>
      <c r="AE807" s="227"/>
      <c r="AF807" s="227"/>
    </row>
    <row r="808" hidden="1">
      <c r="A808" s="227"/>
      <c r="B808" s="375"/>
      <c r="C808" s="227"/>
      <c r="D808" s="264"/>
      <c r="E808" s="227"/>
      <c r="F808" s="227"/>
      <c r="G808" s="227"/>
      <c r="H808" s="227"/>
      <c r="I808" s="227"/>
      <c r="J808" s="227"/>
      <c r="K808" s="227"/>
      <c r="L808" s="227"/>
      <c r="M808" s="227"/>
      <c r="N808" s="227"/>
      <c r="O808" s="227"/>
      <c r="P808" s="227"/>
      <c r="Q808" s="227"/>
      <c r="R808" s="227"/>
      <c r="S808" s="227"/>
      <c r="T808" s="227"/>
      <c r="U808" s="227"/>
      <c r="V808" s="227"/>
      <c r="W808" s="227"/>
      <c r="X808" s="227"/>
      <c r="Y808" s="227"/>
      <c r="Z808" s="227"/>
      <c r="AA808" s="227"/>
      <c r="AB808" s="227"/>
      <c r="AC808" s="227"/>
      <c r="AD808" s="227"/>
      <c r="AE808" s="227"/>
      <c r="AF808" s="227"/>
    </row>
    <row r="809" hidden="1">
      <c r="A809" s="227"/>
      <c r="B809" s="375"/>
      <c r="C809" s="227"/>
      <c r="D809" s="264"/>
      <c r="E809" s="227"/>
      <c r="F809" s="227"/>
      <c r="G809" s="227"/>
      <c r="H809" s="227"/>
      <c r="I809" s="227"/>
      <c r="J809" s="227"/>
      <c r="K809" s="227"/>
      <c r="L809" s="227"/>
      <c r="M809" s="227"/>
      <c r="N809" s="227"/>
      <c r="O809" s="227"/>
      <c r="P809" s="227"/>
      <c r="Q809" s="227"/>
      <c r="R809" s="227"/>
      <c r="S809" s="227"/>
      <c r="T809" s="227"/>
      <c r="U809" s="227"/>
      <c r="V809" s="227"/>
      <c r="W809" s="227"/>
      <c r="X809" s="227"/>
      <c r="Y809" s="227"/>
      <c r="Z809" s="227"/>
      <c r="AA809" s="227"/>
      <c r="AB809" s="227"/>
      <c r="AC809" s="227"/>
      <c r="AD809" s="227"/>
      <c r="AE809" s="227"/>
      <c r="AF809" s="227"/>
    </row>
    <row r="810" hidden="1">
      <c r="A810" s="227"/>
      <c r="B810" s="375"/>
      <c r="C810" s="227"/>
      <c r="D810" s="264"/>
      <c r="E810" s="227"/>
      <c r="F810" s="227"/>
      <c r="G810" s="227"/>
      <c r="H810" s="227"/>
      <c r="I810" s="227"/>
      <c r="J810" s="227"/>
      <c r="K810" s="227"/>
      <c r="L810" s="227"/>
      <c r="M810" s="227"/>
      <c r="N810" s="227"/>
      <c r="O810" s="227"/>
      <c r="P810" s="227"/>
      <c r="Q810" s="227"/>
      <c r="R810" s="227"/>
      <c r="S810" s="227"/>
      <c r="T810" s="227"/>
      <c r="U810" s="227"/>
      <c r="V810" s="227"/>
      <c r="W810" s="227"/>
      <c r="X810" s="227"/>
      <c r="Y810" s="227"/>
      <c r="Z810" s="227"/>
      <c r="AA810" s="227"/>
      <c r="AB810" s="227"/>
      <c r="AC810" s="227"/>
      <c r="AD810" s="227"/>
      <c r="AE810" s="227"/>
      <c r="AF810" s="227"/>
    </row>
    <row r="811" hidden="1">
      <c r="A811" s="227"/>
      <c r="B811" s="375"/>
      <c r="C811" s="227"/>
      <c r="D811" s="264"/>
      <c r="E811" s="227"/>
      <c r="F811" s="227"/>
      <c r="G811" s="227"/>
      <c r="H811" s="227"/>
      <c r="I811" s="227"/>
      <c r="J811" s="227"/>
      <c r="K811" s="227"/>
      <c r="L811" s="227"/>
      <c r="M811" s="227"/>
      <c r="N811" s="227"/>
      <c r="O811" s="227"/>
      <c r="P811" s="227"/>
      <c r="Q811" s="227"/>
      <c r="R811" s="227"/>
      <c r="S811" s="227"/>
      <c r="T811" s="227"/>
      <c r="U811" s="227"/>
      <c r="V811" s="227"/>
      <c r="W811" s="227"/>
      <c r="X811" s="227"/>
      <c r="Y811" s="227"/>
      <c r="Z811" s="227"/>
      <c r="AA811" s="227"/>
      <c r="AB811" s="227"/>
      <c r="AC811" s="227"/>
      <c r="AD811" s="227"/>
      <c r="AE811" s="227"/>
      <c r="AF811" s="227"/>
    </row>
    <row r="812" hidden="1">
      <c r="A812" s="227"/>
      <c r="B812" s="375"/>
      <c r="C812" s="227"/>
      <c r="D812" s="264"/>
      <c r="E812" s="227"/>
      <c r="F812" s="227"/>
      <c r="G812" s="227"/>
      <c r="H812" s="227"/>
      <c r="I812" s="227"/>
      <c r="J812" s="227"/>
      <c r="K812" s="227"/>
      <c r="L812" s="227"/>
      <c r="M812" s="227"/>
      <c r="N812" s="227"/>
      <c r="O812" s="227"/>
      <c r="P812" s="227"/>
      <c r="Q812" s="227"/>
      <c r="R812" s="227"/>
      <c r="S812" s="227"/>
      <c r="T812" s="227"/>
      <c r="U812" s="227"/>
      <c r="V812" s="227"/>
      <c r="W812" s="227"/>
      <c r="X812" s="227"/>
      <c r="Y812" s="227"/>
      <c r="Z812" s="227"/>
      <c r="AA812" s="227"/>
      <c r="AB812" s="227"/>
      <c r="AC812" s="227"/>
      <c r="AD812" s="227"/>
      <c r="AE812" s="227"/>
      <c r="AF812" s="227"/>
    </row>
    <row r="813" hidden="1">
      <c r="A813" s="227"/>
      <c r="B813" s="375"/>
      <c r="C813" s="227"/>
      <c r="D813" s="264"/>
      <c r="E813" s="227"/>
      <c r="F813" s="227"/>
      <c r="G813" s="227"/>
      <c r="H813" s="227"/>
      <c r="I813" s="227"/>
      <c r="J813" s="227"/>
      <c r="K813" s="227"/>
      <c r="L813" s="227"/>
      <c r="M813" s="227"/>
      <c r="N813" s="227"/>
      <c r="O813" s="227"/>
      <c r="P813" s="227"/>
      <c r="Q813" s="227"/>
      <c r="R813" s="227"/>
      <c r="S813" s="227"/>
      <c r="T813" s="227"/>
      <c r="U813" s="227"/>
      <c r="V813" s="227"/>
      <c r="W813" s="227"/>
      <c r="X813" s="227"/>
      <c r="Y813" s="227"/>
      <c r="Z813" s="227"/>
      <c r="AA813" s="227"/>
      <c r="AB813" s="227"/>
      <c r="AC813" s="227"/>
      <c r="AD813" s="227"/>
      <c r="AE813" s="227"/>
      <c r="AF813" s="227"/>
    </row>
    <row r="814" hidden="1">
      <c r="A814" s="227"/>
      <c r="B814" s="375"/>
      <c r="C814" s="227"/>
      <c r="D814" s="264"/>
      <c r="E814" s="227"/>
      <c r="F814" s="227"/>
      <c r="G814" s="227"/>
      <c r="H814" s="227"/>
      <c r="I814" s="227"/>
      <c r="J814" s="227"/>
      <c r="K814" s="227"/>
      <c r="L814" s="227"/>
      <c r="M814" s="227"/>
      <c r="N814" s="227"/>
      <c r="O814" s="227"/>
      <c r="P814" s="227"/>
      <c r="Q814" s="227"/>
      <c r="R814" s="227"/>
      <c r="S814" s="227"/>
      <c r="T814" s="227"/>
      <c r="U814" s="227"/>
      <c r="V814" s="227"/>
      <c r="W814" s="227"/>
      <c r="X814" s="227"/>
      <c r="Y814" s="227"/>
      <c r="Z814" s="227"/>
      <c r="AA814" s="227"/>
      <c r="AB814" s="227"/>
      <c r="AC814" s="227"/>
      <c r="AD814" s="227"/>
      <c r="AE814" s="227"/>
      <c r="AF814" s="227"/>
    </row>
    <row r="815" hidden="1">
      <c r="A815" s="227"/>
      <c r="B815" s="375"/>
      <c r="C815" s="227"/>
      <c r="D815" s="264"/>
      <c r="E815" s="227"/>
      <c r="F815" s="227"/>
      <c r="G815" s="227"/>
      <c r="H815" s="227"/>
      <c r="I815" s="227"/>
      <c r="J815" s="227"/>
      <c r="K815" s="227"/>
      <c r="L815" s="227"/>
      <c r="M815" s="227"/>
      <c r="N815" s="227"/>
      <c r="O815" s="227"/>
      <c r="P815" s="227"/>
      <c r="Q815" s="227"/>
      <c r="R815" s="227"/>
      <c r="S815" s="227"/>
      <c r="T815" s="227"/>
      <c r="U815" s="227"/>
      <c r="V815" s="227"/>
      <c r="W815" s="227"/>
      <c r="X815" s="227"/>
      <c r="Y815" s="227"/>
      <c r="Z815" s="227"/>
      <c r="AA815" s="227"/>
      <c r="AB815" s="227"/>
      <c r="AC815" s="227"/>
      <c r="AD815" s="227"/>
      <c r="AE815" s="227"/>
      <c r="AF815" s="227"/>
    </row>
    <row r="816" hidden="1">
      <c r="A816" s="227"/>
      <c r="B816" s="375"/>
      <c r="C816" s="227"/>
      <c r="D816" s="264"/>
      <c r="E816" s="227"/>
      <c r="F816" s="227"/>
      <c r="G816" s="227"/>
      <c r="H816" s="227"/>
      <c r="I816" s="227"/>
      <c r="J816" s="227"/>
      <c r="K816" s="227"/>
      <c r="L816" s="227"/>
      <c r="M816" s="227"/>
      <c r="N816" s="227"/>
      <c r="O816" s="227"/>
      <c r="P816" s="227"/>
      <c r="Q816" s="227"/>
      <c r="R816" s="227"/>
      <c r="S816" s="227"/>
      <c r="T816" s="227"/>
      <c r="U816" s="227"/>
      <c r="V816" s="227"/>
      <c r="W816" s="227"/>
      <c r="X816" s="227"/>
      <c r="Y816" s="227"/>
      <c r="Z816" s="227"/>
      <c r="AA816" s="227"/>
      <c r="AB816" s="227"/>
      <c r="AC816" s="227"/>
      <c r="AD816" s="227"/>
      <c r="AE816" s="227"/>
      <c r="AF816" s="227"/>
    </row>
    <row r="817" hidden="1">
      <c r="A817" s="227"/>
      <c r="B817" s="375"/>
      <c r="C817" s="227"/>
      <c r="D817" s="264"/>
      <c r="E817" s="227"/>
      <c r="F817" s="227"/>
      <c r="G817" s="227"/>
      <c r="H817" s="227"/>
      <c r="I817" s="227"/>
      <c r="J817" s="227"/>
      <c r="K817" s="227"/>
      <c r="L817" s="227"/>
      <c r="M817" s="227"/>
      <c r="N817" s="227"/>
      <c r="O817" s="227"/>
      <c r="P817" s="227"/>
      <c r="Q817" s="227"/>
      <c r="R817" s="227"/>
      <c r="S817" s="227"/>
      <c r="T817" s="227"/>
      <c r="U817" s="227"/>
      <c r="V817" s="227"/>
      <c r="W817" s="227"/>
      <c r="X817" s="227"/>
      <c r="Y817" s="227"/>
      <c r="Z817" s="227"/>
      <c r="AA817" s="227"/>
      <c r="AB817" s="227"/>
      <c r="AC817" s="227"/>
      <c r="AD817" s="227"/>
      <c r="AE817" s="227"/>
      <c r="AF817" s="227"/>
    </row>
    <row r="818" hidden="1">
      <c r="A818" s="227"/>
      <c r="B818" s="375"/>
      <c r="C818" s="227"/>
      <c r="D818" s="264"/>
      <c r="E818" s="227"/>
      <c r="F818" s="227"/>
      <c r="G818" s="227"/>
      <c r="H818" s="227"/>
      <c r="I818" s="227"/>
      <c r="J818" s="227"/>
      <c r="K818" s="227"/>
      <c r="L818" s="227"/>
      <c r="M818" s="227"/>
      <c r="N818" s="227"/>
      <c r="O818" s="227"/>
      <c r="P818" s="227"/>
      <c r="Q818" s="227"/>
      <c r="R818" s="227"/>
      <c r="S818" s="227"/>
      <c r="T818" s="227"/>
      <c r="U818" s="227"/>
      <c r="V818" s="227"/>
      <c r="W818" s="227"/>
      <c r="X818" s="227"/>
      <c r="Y818" s="227"/>
      <c r="Z818" s="227"/>
      <c r="AA818" s="227"/>
      <c r="AB818" s="227"/>
      <c r="AC818" s="227"/>
      <c r="AD818" s="227"/>
      <c r="AE818" s="227"/>
      <c r="AF818" s="227"/>
    </row>
    <row r="819" hidden="1">
      <c r="A819" s="227"/>
      <c r="B819" s="375"/>
      <c r="C819" s="227"/>
      <c r="D819" s="264"/>
      <c r="E819" s="227"/>
      <c r="F819" s="227"/>
      <c r="G819" s="227"/>
      <c r="H819" s="227"/>
      <c r="I819" s="227"/>
      <c r="J819" s="227"/>
      <c r="K819" s="227"/>
      <c r="L819" s="227"/>
      <c r="M819" s="227"/>
      <c r="N819" s="227"/>
      <c r="O819" s="227"/>
      <c r="P819" s="227"/>
      <c r="Q819" s="227"/>
      <c r="R819" s="227"/>
      <c r="S819" s="227"/>
      <c r="T819" s="227"/>
      <c r="U819" s="227"/>
      <c r="V819" s="227"/>
      <c r="W819" s="227"/>
      <c r="X819" s="227"/>
      <c r="Y819" s="227"/>
      <c r="Z819" s="227"/>
      <c r="AA819" s="227"/>
      <c r="AB819" s="227"/>
      <c r="AC819" s="227"/>
      <c r="AD819" s="227"/>
      <c r="AE819" s="227"/>
      <c r="AF819" s="227"/>
    </row>
    <row r="820" hidden="1">
      <c r="A820" s="227"/>
      <c r="B820" s="375"/>
      <c r="C820" s="227"/>
      <c r="D820" s="264"/>
      <c r="E820" s="227"/>
      <c r="F820" s="227"/>
      <c r="G820" s="227"/>
      <c r="H820" s="227"/>
      <c r="I820" s="227"/>
      <c r="J820" s="227"/>
      <c r="K820" s="227"/>
      <c r="L820" s="227"/>
      <c r="M820" s="227"/>
      <c r="N820" s="227"/>
      <c r="O820" s="227"/>
      <c r="P820" s="227"/>
      <c r="Q820" s="227"/>
      <c r="R820" s="227"/>
      <c r="S820" s="227"/>
      <c r="T820" s="227"/>
      <c r="U820" s="227"/>
      <c r="V820" s="227"/>
      <c r="W820" s="227"/>
      <c r="X820" s="227"/>
      <c r="Y820" s="227"/>
      <c r="Z820" s="227"/>
      <c r="AA820" s="227"/>
      <c r="AB820" s="227"/>
      <c r="AC820" s="227"/>
      <c r="AD820" s="227"/>
      <c r="AE820" s="227"/>
      <c r="AF820" s="227"/>
    </row>
    <row r="821" hidden="1">
      <c r="A821" s="227"/>
      <c r="B821" s="375"/>
      <c r="C821" s="227"/>
      <c r="D821" s="264"/>
      <c r="E821" s="227"/>
      <c r="F821" s="227"/>
      <c r="G821" s="227"/>
      <c r="H821" s="227"/>
      <c r="I821" s="227"/>
      <c r="J821" s="227"/>
      <c r="K821" s="227"/>
      <c r="L821" s="227"/>
      <c r="M821" s="227"/>
      <c r="N821" s="227"/>
      <c r="O821" s="227"/>
      <c r="P821" s="227"/>
      <c r="Q821" s="227"/>
      <c r="R821" s="227"/>
      <c r="S821" s="227"/>
      <c r="T821" s="227"/>
      <c r="U821" s="227"/>
      <c r="V821" s="227"/>
      <c r="W821" s="227"/>
      <c r="X821" s="227"/>
      <c r="Y821" s="227"/>
      <c r="Z821" s="227"/>
      <c r="AA821" s="227"/>
      <c r="AB821" s="227"/>
      <c r="AC821" s="227"/>
      <c r="AD821" s="227"/>
      <c r="AE821" s="227"/>
      <c r="AF821" s="227"/>
    </row>
    <row r="822" hidden="1">
      <c r="A822" s="227"/>
      <c r="B822" s="375"/>
      <c r="C822" s="227"/>
      <c r="D822" s="264"/>
      <c r="E822" s="227"/>
      <c r="F822" s="227"/>
      <c r="G822" s="227"/>
      <c r="H822" s="227"/>
      <c r="I822" s="227"/>
      <c r="J822" s="227"/>
      <c r="K822" s="227"/>
      <c r="L822" s="227"/>
      <c r="M822" s="227"/>
      <c r="N822" s="227"/>
      <c r="O822" s="227"/>
      <c r="P822" s="227"/>
      <c r="Q822" s="227"/>
      <c r="R822" s="227"/>
      <c r="S822" s="227"/>
      <c r="T822" s="227"/>
      <c r="U822" s="227"/>
      <c r="V822" s="227"/>
      <c r="W822" s="227"/>
      <c r="X822" s="227"/>
      <c r="Y822" s="227"/>
      <c r="Z822" s="227"/>
      <c r="AA822" s="227"/>
      <c r="AB822" s="227"/>
      <c r="AC822" s="227"/>
      <c r="AD822" s="227"/>
      <c r="AE822" s="227"/>
      <c r="AF822" s="227"/>
    </row>
    <row r="823" hidden="1">
      <c r="A823" s="227"/>
      <c r="B823" s="375"/>
      <c r="C823" s="227"/>
      <c r="D823" s="264"/>
      <c r="E823" s="227"/>
      <c r="F823" s="227"/>
      <c r="G823" s="227"/>
      <c r="H823" s="227"/>
      <c r="I823" s="227"/>
      <c r="J823" s="227"/>
      <c r="K823" s="227"/>
      <c r="L823" s="227"/>
      <c r="M823" s="227"/>
      <c r="N823" s="227"/>
      <c r="O823" s="227"/>
      <c r="P823" s="227"/>
      <c r="Q823" s="227"/>
      <c r="R823" s="227"/>
      <c r="S823" s="227"/>
      <c r="T823" s="227"/>
      <c r="U823" s="227"/>
      <c r="V823" s="227"/>
      <c r="W823" s="227"/>
      <c r="X823" s="227"/>
      <c r="Y823" s="227"/>
      <c r="Z823" s="227"/>
      <c r="AA823" s="227"/>
      <c r="AB823" s="227"/>
      <c r="AC823" s="227"/>
      <c r="AD823" s="227"/>
      <c r="AE823" s="227"/>
      <c r="AF823" s="227"/>
    </row>
    <row r="824" hidden="1">
      <c r="A824" s="227"/>
      <c r="B824" s="375"/>
      <c r="C824" s="227"/>
      <c r="D824" s="264"/>
      <c r="E824" s="227"/>
      <c r="F824" s="227"/>
      <c r="G824" s="227"/>
      <c r="H824" s="227"/>
      <c r="I824" s="227"/>
      <c r="J824" s="227"/>
      <c r="K824" s="227"/>
      <c r="L824" s="227"/>
      <c r="M824" s="227"/>
      <c r="N824" s="227"/>
      <c r="O824" s="227"/>
      <c r="P824" s="227"/>
      <c r="Q824" s="227"/>
      <c r="R824" s="227"/>
      <c r="S824" s="227"/>
      <c r="T824" s="227"/>
      <c r="U824" s="227"/>
      <c r="V824" s="227"/>
      <c r="W824" s="227"/>
      <c r="X824" s="227"/>
      <c r="Y824" s="227"/>
      <c r="Z824" s="227"/>
      <c r="AA824" s="227"/>
      <c r="AB824" s="227"/>
      <c r="AC824" s="227"/>
      <c r="AD824" s="227"/>
      <c r="AE824" s="227"/>
      <c r="AF824" s="227"/>
    </row>
    <row r="825" hidden="1">
      <c r="A825" s="227"/>
      <c r="B825" s="375"/>
      <c r="C825" s="227"/>
      <c r="D825" s="264"/>
      <c r="E825" s="227"/>
      <c r="F825" s="227"/>
      <c r="G825" s="227"/>
      <c r="H825" s="227"/>
      <c r="I825" s="227"/>
      <c r="J825" s="227"/>
      <c r="K825" s="227"/>
      <c r="L825" s="227"/>
      <c r="M825" s="227"/>
      <c r="N825" s="227"/>
      <c r="O825" s="227"/>
      <c r="P825" s="227"/>
      <c r="Q825" s="227"/>
      <c r="R825" s="227"/>
      <c r="S825" s="227"/>
      <c r="T825" s="227"/>
      <c r="U825" s="227"/>
      <c r="V825" s="227"/>
      <c r="W825" s="227"/>
      <c r="X825" s="227"/>
      <c r="Y825" s="227"/>
      <c r="Z825" s="227"/>
      <c r="AA825" s="227"/>
      <c r="AB825" s="227"/>
      <c r="AC825" s="227"/>
      <c r="AD825" s="227"/>
      <c r="AE825" s="227"/>
      <c r="AF825" s="227"/>
    </row>
    <row r="826" hidden="1">
      <c r="A826" s="227"/>
      <c r="B826" s="375"/>
      <c r="C826" s="227"/>
      <c r="D826" s="264"/>
      <c r="E826" s="227"/>
      <c r="F826" s="227"/>
      <c r="G826" s="227"/>
      <c r="H826" s="227"/>
      <c r="I826" s="227"/>
      <c r="J826" s="227"/>
      <c r="K826" s="227"/>
      <c r="L826" s="227"/>
      <c r="M826" s="227"/>
      <c r="N826" s="227"/>
      <c r="O826" s="227"/>
      <c r="P826" s="227"/>
      <c r="Q826" s="227"/>
      <c r="R826" s="227"/>
      <c r="S826" s="227"/>
      <c r="T826" s="227"/>
      <c r="U826" s="227"/>
      <c r="V826" s="227"/>
      <c r="W826" s="227"/>
      <c r="X826" s="227"/>
      <c r="Y826" s="227"/>
      <c r="Z826" s="227"/>
      <c r="AA826" s="227"/>
      <c r="AB826" s="227"/>
      <c r="AC826" s="227"/>
      <c r="AD826" s="227"/>
      <c r="AE826" s="227"/>
      <c r="AF826" s="227"/>
    </row>
    <row r="827" hidden="1">
      <c r="A827" s="227"/>
      <c r="B827" s="375"/>
      <c r="C827" s="227"/>
      <c r="D827" s="264"/>
      <c r="E827" s="227"/>
      <c r="F827" s="227"/>
      <c r="G827" s="227"/>
      <c r="H827" s="227"/>
      <c r="I827" s="227"/>
      <c r="J827" s="227"/>
      <c r="K827" s="227"/>
      <c r="L827" s="227"/>
      <c r="M827" s="227"/>
      <c r="N827" s="227"/>
      <c r="O827" s="227"/>
      <c r="P827" s="227"/>
      <c r="Q827" s="227"/>
      <c r="R827" s="227"/>
      <c r="S827" s="227"/>
      <c r="T827" s="227"/>
      <c r="U827" s="227"/>
      <c r="V827" s="227"/>
      <c r="W827" s="227"/>
      <c r="X827" s="227"/>
      <c r="Y827" s="227"/>
      <c r="Z827" s="227"/>
      <c r="AA827" s="227"/>
      <c r="AB827" s="227"/>
      <c r="AC827" s="227"/>
      <c r="AD827" s="227"/>
      <c r="AE827" s="227"/>
      <c r="AF827" s="227"/>
    </row>
    <row r="828" hidden="1">
      <c r="A828" s="227"/>
      <c r="B828" s="375"/>
      <c r="C828" s="227"/>
      <c r="D828" s="264"/>
      <c r="E828" s="227"/>
      <c r="F828" s="227"/>
      <c r="G828" s="227"/>
      <c r="H828" s="227"/>
      <c r="I828" s="227"/>
      <c r="J828" s="227"/>
      <c r="K828" s="227"/>
      <c r="L828" s="227"/>
      <c r="M828" s="227"/>
      <c r="N828" s="227"/>
      <c r="O828" s="227"/>
      <c r="P828" s="227"/>
      <c r="Q828" s="227"/>
      <c r="R828" s="227"/>
      <c r="S828" s="227"/>
      <c r="T828" s="227"/>
      <c r="U828" s="227"/>
      <c r="V828" s="227"/>
      <c r="W828" s="227"/>
      <c r="X828" s="227"/>
      <c r="Y828" s="227"/>
      <c r="Z828" s="227"/>
      <c r="AA828" s="227"/>
      <c r="AB828" s="227"/>
      <c r="AC828" s="227"/>
      <c r="AD828" s="227"/>
      <c r="AE828" s="227"/>
      <c r="AF828" s="227"/>
    </row>
    <row r="829" hidden="1">
      <c r="A829" s="227"/>
      <c r="B829" s="375"/>
      <c r="C829" s="227"/>
      <c r="D829" s="264"/>
      <c r="E829" s="227"/>
      <c r="F829" s="227"/>
      <c r="G829" s="227"/>
      <c r="H829" s="227"/>
      <c r="I829" s="227"/>
      <c r="J829" s="227"/>
      <c r="K829" s="227"/>
      <c r="L829" s="227"/>
      <c r="M829" s="227"/>
      <c r="N829" s="227"/>
      <c r="O829" s="227"/>
      <c r="P829" s="227"/>
      <c r="Q829" s="227"/>
      <c r="R829" s="227"/>
      <c r="S829" s="227"/>
      <c r="T829" s="227"/>
      <c r="U829" s="227"/>
      <c r="V829" s="227"/>
      <c r="W829" s="227"/>
      <c r="X829" s="227"/>
      <c r="Y829" s="227"/>
      <c r="Z829" s="227"/>
      <c r="AA829" s="227"/>
      <c r="AB829" s="227"/>
      <c r="AC829" s="227"/>
      <c r="AD829" s="227"/>
      <c r="AE829" s="227"/>
      <c r="AF829" s="227"/>
    </row>
    <row r="830" hidden="1">
      <c r="A830" s="227"/>
      <c r="B830" s="375"/>
      <c r="C830" s="227"/>
      <c r="D830" s="264"/>
      <c r="E830" s="227"/>
      <c r="F830" s="227"/>
      <c r="G830" s="227"/>
      <c r="H830" s="227"/>
      <c r="I830" s="227"/>
      <c r="J830" s="227"/>
      <c r="K830" s="227"/>
      <c r="L830" s="227"/>
      <c r="M830" s="227"/>
      <c r="N830" s="227"/>
      <c r="O830" s="227"/>
      <c r="P830" s="227"/>
      <c r="Q830" s="227"/>
      <c r="R830" s="227"/>
      <c r="S830" s="227"/>
      <c r="T830" s="227"/>
      <c r="U830" s="227"/>
      <c r="V830" s="227"/>
      <c r="W830" s="227"/>
      <c r="X830" s="227"/>
      <c r="Y830" s="227"/>
      <c r="Z830" s="227"/>
      <c r="AA830" s="227"/>
      <c r="AB830" s="227"/>
      <c r="AC830" s="227"/>
      <c r="AD830" s="227"/>
      <c r="AE830" s="227"/>
      <c r="AF830" s="227"/>
    </row>
    <row r="831" hidden="1">
      <c r="A831" s="227"/>
      <c r="B831" s="375"/>
      <c r="C831" s="227"/>
      <c r="D831" s="264"/>
      <c r="E831" s="227"/>
      <c r="F831" s="227"/>
      <c r="G831" s="227"/>
      <c r="H831" s="227"/>
      <c r="I831" s="227"/>
      <c r="J831" s="227"/>
      <c r="K831" s="227"/>
      <c r="L831" s="227"/>
      <c r="M831" s="227"/>
      <c r="N831" s="227"/>
      <c r="O831" s="227"/>
      <c r="P831" s="227"/>
      <c r="Q831" s="227"/>
      <c r="R831" s="227"/>
      <c r="S831" s="227"/>
      <c r="T831" s="227"/>
      <c r="U831" s="227"/>
      <c r="V831" s="227"/>
      <c r="W831" s="227"/>
      <c r="X831" s="227"/>
      <c r="Y831" s="227"/>
      <c r="Z831" s="227"/>
      <c r="AA831" s="227"/>
      <c r="AB831" s="227"/>
      <c r="AC831" s="227"/>
      <c r="AD831" s="227"/>
      <c r="AE831" s="227"/>
      <c r="AF831" s="227"/>
    </row>
    <row r="832" hidden="1">
      <c r="A832" s="227"/>
      <c r="B832" s="375"/>
      <c r="C832" s="227"/>
      <c r="D832" s="264"/>
      <c r="E832" s="227"/>
      <c r="F832" s="227"/>
      <c r="G832" s="227"/>
      <c r="H832" s="227"/>
      <c r="I832" s="227"/>
      <c r="J832" s="227"/>
      <c r="K832" s="227"/>
      <c r="L832" s="227"/>
      <c r="M832" s="227"/>
      <c r="N832" s="227"/>
      <c r="O832" s="227"/>
      <c r="P832" s="227"/>
      <c r="Q832" s="227"/>
      <c r="R832" s="227"/>
      <c r="S832" s="227"/>
      <c r="T832" s="227"/>
      <c r="U832" s="227"/>
      <c r="V832" s="227"/>
      <c r="W832" s="227"/>
      <c r="X832" s="227"/>
      <c r="Y832" s="227"/>
      <c r="Z832" s="227"/>
      <c r="AA832" s="227"/>
      <c r="AB832" s="227"/>
      <c r="AC832" s="227"/>
      <c r="AD832" s="227"/>
      <c r="AE832" s="227"/>
      <c r="AF832" s="227"/>
    </row>
    <row r="833" hidden="1">
      <c r="A833" s="227"/>
      <c r="B833" s="375"/>
      <c r="C833" s="227"/>
      <c r="D833" s="264"/>
      <c r="E833" s="227"/>
      <c r="F833" s="227"/>
      <c r="G833" s="227"/>
      <c r="H833" s="227"/>
      <c r="I833" s="227"/>
      <c r="J833" s="227"/>
      <c r="K833" s="227"/>
      <c r="L833" s="227"/>
      <c r="M833" s="227"/>
      <c r="N833" s="227"/>
      <c r="O833" s="227"/>
      <c r="P833" s="227"/>
      <c r="Q833" s="227"/>
      <c r="R833" s="227"/>
      <c r="S833" s="227"/>
      <c r="T833" s="227"/>
      <c r="U833" s="227"/>
      <c r="V833" s="227"/>
      <c r="W833" s="227"/>
      <c r="X833" s="227"/>
      <c r="Y833" s="227"/>
      <c r="Z833" s="227"/>
      <c r="AA833" s="227"/>
      <c r="AB833" s="227"/>
      <c r="AC833" s="227"/>
      <c r="AD833" s="227"/>
      <c r="AE833" s="227"/>
      <c r="AF833" s="227"/>
    </row>
    <row r="834" hidden="1">
      <c r="A834" s="227"/>
      <c r="B834" s="375"/>
      <c r="C834" s="227"/>
      <c r="D834" s="264"/>
      <c r="E834" s="227"/>
      <c r="F834" s="227"/>
      <c r="G834" s="227"/>
      <c r="H834" s="227"/>
      <c r="I834" s="227"/>
      <c r="J834" s="227"/>
      <c r="K834" s="227"/>
      <c r="L834" s="227"/>
      <c r="M834" s="227"/>
      <c r="N834" s="227"/>
      <c r="O834" s="227"/>
      <c r="P834" s="227"/>
      <c r="Q834" s="227"/>
      <c r="R834" s="227"/>
      <c r="S834" s="227"/>
      <c r="T834" s="227"/>
      <c r="U834" s="227"/>
      <c r="V834" s="227"/>
      <c r="W834" s="227"/>
      <c r="X834" s="227"/>
      <c r="Y834" s="227"/>
      <c r="Z834" s="227"/>
      <c r="AA834" s="227"/>
      <c r="AB834" s="227"/>
      <c r="AC834" s="227"/>
      <c r="AD834" s="227"/>
      <c r="AE834" s="227"/>
      <c r="AF834" s="227"/>
    </row>
    <row r="835" hidden="1">
      <c r="A835" s="227"/>
      <c r="B835" s="375"/>
      <c r="C835" s="227"/>
      <c r="D835" s="264"/>
      <c r="E835" s="227"/>
      <c r="F835" s="227"/>
      <c r="G835" s="227"/>
      <c r="H835" s="227"/>
      <c r="I835" s="227"/>
      <c r="J835" s="227"/>
      <c r="K835" s="227"/>
      <c r="L835" s="227"/>
      <c r="M835" s="227"/>
      <c r="N835" s="227"/>
      <c r="O835" s="227"/>
      <c r="P835" s="227"/>
      <c r="Q835" s="227"/>
      <c r="R835" s="227"/>
      <c r="S835" s="227"/>
      <c r="T835" s="227"/>
      <c r="U835" s="227"/>
      <c r="V835" s="227"/>
      <c r="W835" s="227"/>
      <c r="X835" s="227"/>
      <c r="Y835" s="227"/>
      <c r="Z835" s="227"/>
      <c r="AA835" s="227"/>
      <c r="AB835" s="227"/>
      <c r="AC835" s="227"/>
      <c r="AD835" s="227"/>
      <c r="AE835" s="227"/>
      <c r="AF835" s="227"/>
    </row>
    <row r="836" hidden="1">
      <c r="A836" s="227"/>
      <c r="B836" s="375"/>
      <c r="C836" s="227"/>
      <c r="D836" s="264"/>
      <c r="E836" s="227"/>
      <c r="F836" s="227"/>
      <c r="G836" s="227"/>
      <c r="H836" s="227"/>
      <c r="I836" s="227"/>
      <c r="J836" s="227"/>
      <c r="K836" s="227"/>
      <c r="L836" s="227"/>
      <c r="M836" s="227"/>
      <c r="N836" s="227"/>
      <c r="O836" s="227"/>
      <c r="P836" s="227"/>
      <c r="Q836" s="227"/>
      <c r="R836" s="227"/>
      <c r="S836" s="227"/>
      <c r="T836" s="227"/>
      <c r="U836" s="227"/>
      <c r="V836" s="227"/>
      <c r="W836" s="227"/>
      <c r="X836" s="227"/>
      <c r="Y836" s="227"/>
      <c r="Z836" s="227"/>
      <c r="AA836" s="227"/>
      <c r="AB836" s="227"/>
      <c r="AC836" s="227"/>
      <c r="AD836" s="227"/>
      <c r="AE836" s="227"/>
      <c r="AF836" s="227"/>
    </row>
    <row r="837" hidden="1">
      <c r="A837" s="227"/>
      <c r="B837" s="375"/>
      <c r="C837" s="227"/>
      <c r="D837" s="264"/>
      <c r="E837" s="227"/>
      <c r="F837" s="227"/>
      <c r="G837" s="227"/>
      <c r="H837" s="227"/>
      <c r="I837" s="227"/>
      <c r="J837" s="227"/>
      <c r="K837" s="227"/>
      <c r="L837" s="227"/>
      <c r="M837" s="227"/>
      <c r="N837" s="227"/>
      <c r="O837" s="227"/>
      <c r="P837" s="227"/>
      <c r="Q837" s="227"/>
      <c r="R837" s="227"/>
      <c r="S837" s="227"/>
      <c r="T837" s="227"/>
      <c r="U837" s="227"/>
      <c r="V837" s="227"/>
      <c r="W837" s="227"/>
      <c r="X837" s="227"/>
      <c r="Y837" s="227"/>
      <c r="Z837" s="227"/>
      <c r="AA837" s="227"/>
      <c r="AB837" s="227"/>
      <c r="AC837" s="227"/>
      <c r="AD837" s="227"/>
      <c r="AE837" s="227"/>
      <c r="AF837" s="227"/>
    </row>
    <row r="838" hidden="1">
      <c r="A838" s="227"/>
      <c r="B838" s="375"/>
      <c r="C838" s="227"/>
      <c r="D838" s="264"/>
      <c r="E838" s="227"/>
      <c r="F838" s="227"/>
      <c r="G838" s="227"/>
      <c r="H838" s="227"/>
      <c r="I838" s="227"/>
      <c r="J838" s="227"/>
      <c r="K838" s="227"/>
      <c r="L838" s="227"/>
      <c r="M838" s="227"/>
      <c r="N838" s="227"/>
      <c r="O838" s="227"/>
      <c r="P838" s="227"/>
      <c r="Q838" s="227"/>
      <c r="R838" s="227"/>
      <c r="S838" s="227"/>
      <c r="T838" s="227"/>
      <c r="U838" s="227"/>
      <c r="V838" s="227"/>
      <c r="W838" s="227"/>
      <c r="X838" s="227"/>
      <c r="Y838" s="227"/>
      <c r="Z838" s="227"/>
      <c r="AA838" s="227"/>
      <c r="AB838" s="227"/>
      <c r="AC838" s="227"/>
      <c r="AD838" s="227"/>
      <c r="AE838" s="227"/>
      <c r="AF838" s="227"/>
    </row>
    <row r="839" hidden="1">
      <c r="A839" s="227"/>
      <c r="B839" s="375"/>
      <c r="C839" s="227"/>
      <c r="D839" s="264"/>
      <c r="E839" s="227"/>
      <c r="F839" s="227"/>
      <c r="G839" s="227"/>
      <c r="H839" s="227"/>
      <c r="I839" s="227"/>
      <c r="J839" s="227"/>
      <c r="K839" s="227"/>
      <c r="L839" s="227"/>
      <c r="M839" s="227"/>
      <c r="N839" s="227"/>
      <c r="O839" s="227"/>
      <c r="P839" s="227"/>
      <c r="Q839" s="227"/>
      <c r="R839" s="227"/>
      <c r="S839" s="227"/>
      <c r="T839" s="227"/>
      <c r="U839" s="227"/>
      <c r="V839" s="227"/>
      <c r="W839" s="227"/>
      <c r="X839" s="227"/>
      <c r="Y839" s="227"/>
      <c r="Z839" s="227"/>
      <c r="AA839" s="227"/>
      <c r="AB839" s="227"/>
      <c r="AC839" s="227"/>
      <c r="AD839" s="227"/>
      <c r="AE839" s="227"/>
      <c r="AF839" s="227"/>
    </row>
    <row r="840" hidden="1">
      <c r="A840" s="227"/>
      <c r="B840" s="375"/>
      <c r="C840" s="227"/>
      <c r="D840" s="264"/>
      <c r="E840" s="227"/>
      <c r="F840" s="227"/>
      <c r="G840" s="227"/>
      <c r="H840" s="227"/>
      <c r="I840" s="227"/>
      <c r="J840" s="227"/>
      <c r="K840" s="227"/>
      <c r="L840" s="227"/>
      <c r="M840" s="227"/>
      <c r="N840" s="227"/>
      <c r="O840" s="227"/>
      <c r="P840" s="227"/>
      <c r="Q840" s="227"/>
      <c r="R840" s="227"/>
      <c r="S840" s="227"/>
      <c r="T840" s="227"/>
      <c r="U840" s="227"/>
      <c r="V840" s="227"/>
      <c r="W840" s="227"/>
      <c r="X840" s="227"/>
      <c r="Y840" s="227"/>
      <c r="Z840" s="227"/>
      <c r="AA840" s="227"/>
      <c r="AB840" s="227"/>
      <c r="AC840" s="227"/>
      <c r="AD840" s="227"/>
      <c r="AE840" s="227"/>
      <c r="AF840" s="227"/>
    </row>
    <row r="841" hidden="1">
      <c r="A841" s="227"/>
      <c r="B841" s="375"/>
      <c r="C841" s="227"/>
      <c r="D841" s="264"/>
      <c r="E841" s="227"/>
      <c r="F841" s="227"/>
      <c r="G841" s="227"/>
      <c r="H841" s="227"/>
      <c r="I841" s="227"/>
      <c r="J841" s="227"/>
      <c r="K841" s="227"/>
      <c r="L841" s="227"/>
      <c r="M841" s="227"/>
      <c r="N841" s="227"/>
      <c r="O841" s="227"/>
      <c r="P841" s="227"/>
      <c r="Q841" s="227"/>
      <c r="R841" s="227"/>
      <c r="S841" s="227"/>
      <c r="T841" s="227"/>
      <c r="U841" s="227"/>
      <c r="V841" s="227"/>
      <c r="W841" s="227"/>
      <c r="X841" s="227"/>
      <c r="Y841" s="227"/>
      <c r="Z841" s="227"/>
      <c r="AA841" s="227"/>
      <c r="AB841" s="227"/>
      <c r="AC841" s="227"/>
      <c r="AD841" s="227"/>
      <c r="AE841" s="227"/>
      <c r="AF841" s="227"/>
    </row>
    <row r="842" hidden="1">
      <c r="A842" s="227"/>
      <c r="B842" s="375"/>
      <c r="C842" s="227"/>
      <c r="D842" s="264"/>
      <c r="E842" s="227"/>
      <c r="F842" s="227"/>
      <c r="G842" s="227"/>
      <c r="H842" s="227"/>
      <c r="I842" s="227"/>
      <c r="J842" s="227"/>
      <c r="K842" s="227"/>
      <c r="L842" s="227"/>
      <c r="M842" s="227"/>
      <c r="N842" s="227"/>
      <c r="O842" s="227"/>
      <c r="P842" s="227"/>
      <c r="Q842" s="227"/>
      <c r="R842" s="227"/>
      <c r="S842" s="227"/>
      <c r="T842" s="227"/>
      <c r="U842" s="227"/>
      <c r="V842" s="227"/>
      <c r="W842" s="227"/>
      <c r="X842" s="227"/>
      <c r="Y842" s="227"/>
      <c r="Z842" s="227"/>
      <c r="AA842" s="227"/>
      <c r="AB842" s="227"/>
      <c r="AC842" s="227"/>
      <c r="AD842" s="227"/>
      <c r="AE842" s="227"/>
      <c r="AF842" s="227"/>
    </row>
    <row r="843" hidden="1">
      <c r="A843" s="227"/>
      <c r="B843" s="375"/>
      <c r="C843" s="227"/>
      <c r="D843" s="264"/>
      <c r="E843" s="227"/>
      <c r="F843" s="227"/>
      <c r="G843" s="227"/>
      <c r="H843" s="227"/>
      <c r="I843" s="227"/>
      <c r="J843" s="227"/>
      <c r="K843" s="227"/>
      <c r="L843" s="227"/>
      <c r="M843" s="227"/>
      <c r="N843" s="227"/>
      <c r="O843" s="227"/>
      <c r="P843" s="227"/>
      <c r="Q843" s="227"/>
      <c r="R843" s="227"/>
      <c r="S843" s="227"/>
      <c r="T843" s="227"/>
      <c r="U843" s="227"/>
      <c r="V843" s="227"/>
      <c r="W843" s="227"/>
      <c r="X843" s="227"/>
      <c r="Y843" s="227"/>
      <c r="Z843" s="227"/>
      <c r="AA843" s="227"/>
      <c r="AB843" s="227"/>
      <c r="AC843" s="227"/>
      <c r="AD843" s="227"/>
      <c r="AE843" s="227"/>
      <c r="AF843" s="227"/>
    </row>
    <row r="844" hidden="1">
      <c r="A844" s="227"/>
      <c r="B844" s="375"/>
      <c r="C844" s="227"/>
      <c r="D844" s="264"/>
      <c r="E844" s="227"/>
      <c r="F844" s="227"/>
      <c r="G844" s="227"/>
      <c r="H844" s="227"/>
      <c r="I844" s="227"/>
      <c r="J844" s="227"/>
      <c r="K844" s="227"/>
      <c r="L844" s="227"/>
      <c r="M844" s="227"/>
      <c r="N844" s="227"/>
      <c r="O844" s="227"/>
      <c r="P844" s="227"/>
      <c r="Q844" s="227"/>
      <c r="R844" s="227"/>
      <c r="S844" s="227"/>
      <c r="T844" s="227"/>
      <c r="U844" s="227"/>
      <c r="V844" s="227"/>
      <c r="W844" s="227"/>
      <c r="X844" s="227"/>
      <c r="Y844" s="227"/>
      <c r="Z844" s="227"/>
      <c r="AA844" s="227"/>
      <c r="AB844" s="227"/>
      <c r="AC844" s="227"/>
      <c r="AD844" s="227"/>
      <c r="AE844" s="227"/>
      <c r="AF844" s="227"/>
    </row>
    <row r="845" hidden="1">
      <c r="A845" s="227"/>
      <c r="B845" s="375"/>
      <c r="C845" s="227"/>
      <c r="D845" s="264"/>
      <c r="E845" s="227"/>
      <c r="F845" s="227"/>
      <c r="G845" s="227"/>
      <c r="H845" s="227"/>
      <c r="I845" s="227"/>
      <c r="J845" s="227"/>
      <c r="K845" s="227"/>
      <c r="L845" s="227"/>
      <c r="M845" s="227"/>
      <c r="N845" s="227"/>
      <c r="O845" s="227"/>
      <c r="P845" s="227"/>
      <c r="Q845" s="227"/>
      <c r="R845" s="227"/>
      <c r="S845" s="227"/>
      <c r="T845" s="227"/>
      <c r="U845" s="227"/>
      <c r="V845" s="227"/>
      <c r="W845" s="227"/>
      <c r="X845" s="227"/>
      <c r="Y845" s="227"/>
      <c r="Z845" s="227"/>
      <c r="AA845" s="227"/>
      <c r="AB845" s="227"/>
      <c r="AC845" s="227"/>
      <c r="AD845" s="227"/>
      <c r="AE845" s="227"/>
      <c r="AF845" s="227"/>
    </row>
    <row r="846" hidden="1">
      <c r="A846" s="227"/>
      <c r="B846" s="375"/>
      <c r="C846" s="227"/>
      <c r="D846" s="264"/>
      <c r="E846" s="227"/>
      <c r="F846" s="227"/>
      <c r="G846" s="227"/>
      <c r="H846" s="227"/>
      <c r="I846" s="227"/>
      <c r="J846" s="227"/>
      <c r="K846" s="227"/>
      <c r="L846" s="227"/>
      <c r="M846" s="227"/>
      <c r="N846" s="227"/>
      <c r="O846" s="227"/>
      <c r="P846" s="227"/>
      <c r="Q846" s="227"/>
      <c r="R846" s="227"/>
      <c r="S846" s="227"/>
      <c r="T846" s="227"/>
      <c r="U846" s="227"/>
      <c r="V846" s="227"/>
      <c r="W846" s="227"/>
      <c r="X846" s="227"/>
      <c r="Y846" s="227"/>
      <c r="Z846" s="227"/>
      <c r="AA846" s="227"/>
      <c r="AB846" s="227"/>
      <c r="AC846" s="227"/>
      <c r="AD846" s="227"/>
      <c r="AE846" s="227"/>
      <c r="AF846" s="227"/>
    </row>
    <row r="847" hidden="1">
      <c r="A847" s="227"/>
      <c r="B847" s="375"/>
      <c r="C847" s="227"/>
      <c r="D847" s="264"/>
      <c r="E847" s="227"/>
      <c r="F847" s="227"/>
      <c r="G847" s="227"/>
      <c r="H847" s="227"/>
      <c r="I847" s="227"/>
      <c r="J847" s="227"/>
      <c r="K847" s="227"/>
      <c r="L847" s="227"/>
      <c r="M847" s="227"/>
      <c r="N847" s="227"/>
      <c r="O847" s="227"/>
      <c r="P847" s="227"/>
      <c r="Q847" s="227"/>
      <c r="R847" s="227"/>
      <c r="S847" s="227"/>
      <c r="T847" s="227"/>
      <c r="U847" s="227"/>
      <c r="V847" s="227"/>
      <c r="W847" s="227"/>
      <c r="X847" s="227"/>
      <c r="Y847" s="227"/>
      <c r="Z847" s="227"/>
      <c r="AA847" s="227"/>
      <c r="AB847" s="227"/>
      <c r="AC847" s="227"/>
      <c r="AD847" s="227"/>
      <c r="AE847" s="227"/>
      <c r="AF847" s="227"/>
    </row>
    <row r="848" hidden="1">
      <c r="A848" s="227"/>
      <c r="B848" s="375"/>
      <c r="C848" s="227"/>
      <c r="D848" s="264"/>
      <c r="E848" s="227"/>
      <c r="F848" s="227"/>
      <c r="G848" s="227"/>
      <c r="H848" s="227"/>
      <c r="I848" s="227"/>
      <c r="J848" s="227"/>
      <c r="K848" s="227"/>
      <c r="L848" s="227"/>
      <c r="M848" s="227"/>
      <c r="N848" s="227"/>
      <c r="O848" s="227"/>
      <c r="P848" s="227"/>
      <c r="Q848" s="227"/>
      <c r="R848" s="227"/>
      <c r="S848" s="227"/>
      <c r="T848" s="227"/>
      <c r="U848" s="227"/>
      <c r="V848" s="227"/>
      <c r="W848" s="227"/>
      <c r="X848" s="227"/>
      <c r="Y848" s="227"/>
      <c r="Z848" s="227"/>
      <c r="AA848" s="227"/>
      <c r="AB848" s="227"/>
      <c r="AC848" s="227"/>
      <c r="AD848" s="227"/>
      <c r="AE848" s="227"/>
      <c r="AF848" s="227"/>
    </row>
    <row r="849" hidden="1">
      <c r="A849" s="227"/>
      <c r="B849" s="375"/>
      <c r="C849" s="227"/>
      <c r="D849" s="264"/>
      <c r="E849" s="227"/>
      <c r="F849" s="227"/>
      <c r="G849" s="227"/>
      <c r="H849" s="227"/>
      <c r="I849" s="227"/>
      <c r="J849" s="227"/>
      <c r="K849" s="227"/>
      <c r="L849" s="227"/>
      <c r="M849" s="227"/>
      <c r="N849" s="227"/>
      <c r="O849" s="227"/>
      <c r="P849" s="227"/>
      <c r="Q849" s="227"/>
      <c r="R849" s="227"/>
      <c r="S849" s="227"/>
      <c r="T849" s="227"/>
      <c r="U849" s="227"/>
      <c r="V849" s="227"/>
      <c r="W849" s="227"/>
      <c r="X849" s="227"/>
      <c r="Y849" s="227"/>
      <c r="Z849" s="227"/>
      <c r="AA849" s="227"/>
      <c r="AB849" s="227"/>
      <c r="AC849" s="227"/>
      <c r="AD849" s="227"/>
      <c r="AE849" s="227"/>
      <c r="AF849" s="227"/>
    </row>
    <row r="850" hidden="1">
      <c r="A850" s="227"/>
      <c r="B850" s="375"/>
      <c r="C850" s="227"/>
      <c r="D850" s="264"/>
      <c r="E850" s="227"/>
      <c r="F850" s="227"/>
      <c r="G850" s="227"/>
      <c r="H850" s="227"/>
      <c r="I850" s="227"/>
      <c r="J850" s="227"/>
      <c r="K850" s="227"/>
      <c r="L850" s="227"/>
      <c r="M850" s="227"/>
      <c r="N850" s="227"/>
      <c r="O850" s="227"/>
      <c r="P850" s="227"/>
      <c r="Q850" s="227"/>
      <c r="R850" s="227"/>
      <c r="S850" s="227"/>
      <c r="T850" s="227"/>
      <c r="U850" s="227"/>
      <c r="V850" s="227"/>
      <c r="W850" s="227"/>
      <c r="X850" s="227"/>
      <c r="Y850" s="227"/>
      <c r="Z850" s="227"/>
      <c r="AA850" s="227"/>
      <c r="AB850" s="227"/>
      <c r="AC850" s="227"/>
      <c r="AD850" s="227"/>
      <c r="AE850" s="227"/>
      <c r="AF850" s="227"/>
    </row>
    <row r="851" hidden="1">
      <c r="A851" s="227"/>
      <c r="B851" s="375"/>
      <c r="C851" s="227"/>
      <c r="D851" s="264"/>
      <c r="E851" s="227"/>
      <c r="F851" s="227"/>
      <c r="G851" s="227"/>
      <c r="H851" s="227"/>
      <c r="I851" s="227"/>
      <c r="J851" s="227"/>
      <c r="K851" s="227"/>
      <c r="L851" s="227"/>
      <c r="M851" s="227"/>
      <c r="N851" s="227"/>
      <c r="O851" s="227"/>
      <c r="P851" s="227"/>
      <c r="Q851" s="227"/>
      <c r="R851" s="227"/>
      <c r="S851" s="227"/>
      <c r="T851" s="227"/>
      <c r="U851" s="227"/>
      <c r="V851" s="227"/>
      <c r="W851" s="227"/>
      <c r="X851" s="227"/>
      <c r="Y851" s="227"/>
      <c r="Z851" s="227"/>
      <c r="AA851" s="227"/>
      <c r="AB851" s="227"/>
      <c r="AC851" s="227"/>
      <c r="AD851" s="227"/>
      <c r="AE851" s="227"/>
      <c r="AF851" s="227"/>
    </row>
    <row r="852" hidden="1">
      <c r="A852" s="227"/>
      <c r="B852" s="375"/>
      <c r="C852" s="227"/>
      <c r="D852" s="264"/>
      <c r="E852" s="227"/>
      <c r="F852" s="227"/>
      <c r="G852" s="227"/>
      <c r="H852" s="227"/>
      <c r="I852" s="227"/>
      <c r="J852" s="227"/>
      <c r="K852" s="227"/>
      <c r="L852" s="227"/>
      <c r="M852" s="227"/>
      <c r="N852" s="227"/>
      <c r="O852" s="227"/>
      <c r="P852" s="227"/>
      <c r="Q852" s="227"/>
      <c r="R852" s="227"/>
      <c r="S852" s="227"/>
      <c r="T852" s="227"/>
      <c r="U852" s="227"/>
      <c r="V852" s="227"/>
      <c r="W852" s="227"/>
      <c r="X852" s="227"/>
      <c r="Y852" s="227"/>
      <c r="Z852" s="227"/>
      <c r="AA852" s="227"/>
      <c r="AB852" s="227"/>
      <c r="AC852" s="227"/>
      <c r="AD852" s="227"/>
      <c r="AE852" s="227"/>
      <c r="AF852" s="227"/>
    </row>
    <row r="853" hidden="1">
      <c r="A853" s="227"/>
      <c r="B853" s="375"/>
      <c r="C853" s="227"/>
      <c r="D853" s="264"/>
      <c r="E853" s="227"/>
      <c r="F853" s="227"/>
      <c r="G853" s="227"/>
      <c r="H853" s="227"/>
      <c r="I853" s="227"/>
      <c r="J853" s="227"/>
      <c r="K853" s="227"/>
      <c r="L853" s="227"/>
      <c r="M853" s="227"/>
      <c r="N853" s="227"/>
      <c r="O853" s="227"/>
      <c r="P853" s="227"/>
      <c r="Q853" s="227"/>
      <c r="R853" s="227"/>
      <c r="S853" s="227"/>
      <c r="T853" s="227"/>
      <c r="U853" s="227"/>
      <c r="V853" s="227"/>
      <c r="W853" s="227"/>
      <c r="X853" s="227"/>
      <c r="Y853" s="227"/>
      <c r="Z853" s="227"/>
      <c r="AA853" s="227"/>
      <c r="AB853" s="227"/>
      <c r="AC853" s="227"/>
      <c r="AD853" s="227"/>
      <c r="AE853" s="227"/>
      <c r="AF853" s="227"/>
    </row>
    <row r="854" hidden="1">
      <c r="A854" s="227"/>
      <c r="B854" s="375"/>
      <c r="C854" s="227"/>
      <c r="D854" s="264"/>
      <c r="E854" s="227"/>
      <c r="F854" s="227"/>
      <c r="G854" s="227"/>
      <c r="H854" s="227"/>
      <c r="I854" s="227"/>
      <c r="J854" s="227"/>
      <c r="K854" s="227"/>
      <c r="L854" s="227"/>
      <c r="M854" s="227"/>
      <c r="N854" s="227"/>
      <c r="O854" s="227"/>
      <c r="P854" s="227"/>
      <c r="Q854" s="227"/>
      <c r="R854" s="227"/>
      <c r="S854" s="227"/>
      <c r="T854" s="227"/>
      <c r="U854" s="227"/>
      <c r="V854" s="227"/>
      <c r="W854" s="227"/>
      <c r="X854" s="227"/>
      <c r="Y854" s="227"/>
      <c r="Z854" s="227"/>
      <c r="AA854" s="227"/>
      <c r="AB854" s="227"/>
      <c r="AC854" s="227"/>
      <c r="AD854" s="227"/>
      <c r="AE854" s="227"/>
      <c r="AF854" s="227"/>
    </row>
    <row r="855" hidden="1">
      <c r="A855" s="227"/>
      <c r="B855" s="375"/>
      <c r="C855" s="227"/>
      <c r="D855" s="264"/>
      <c r="E855" s="227"/>
      <c r="F855" s="227"/>
      <c r="G855" s="227"/>
      <c r="H855" s="227"/>
      <c r="I855" s="227"/>
      <c r="J855" s="227"/>
      <c r="K855" s="227"/>
      <c r="L855" s="227"/>
      <c r="M855" s="227"/>
      <c r="N855" s="227"/>
      <c r="O855" s="227"/>
      <c r="P855" s="227"/>
      <c r="Q855" s="227"/>
      <c r="R855" s="227"/>
      <c r="S855" s="227"/>
      <c r="T855" s="227"/>
      <c r="U855" s="227"/>
      <c r="V855" s="227"/>
      <c r="W855" s="227"/>
      <c r="X855" s="227"/>
      <c r="Y855" s="227"/>
      <c r="Z855" s="227"/>
      <c r="AA855" s="227"/>
      <c r="AB855" s="227"/>
      <c r="AC855" s="227"/>
      <c r="AD855" s="227"/>
      <c r="AE855" s="227"/>
      <c r="AF855" s="227"/>
    </row>
    <row r="856" hidden="1">
      <c r="A856" s="227"/>
      <c r="B856" s="375"/>
      <c r="C856" s="227"/>
      <c r="D856" s="264"/>
      <c r="E856" s="227"/>
      <c r="F856" s="227"/>
      <c r="G856" s="227"/>
      <c r="H856" s="227"/>
      <c r="I856" s="227"/>
      <c r="J856" s="227"/>
      <c r="K856" s="227"/>
      <c r="L856" s="227"/>
      <c r="M856" s="227"/>
      <c r="N856" s="227"/>
      <c r="O856" s="227"/>
      <c r="P856" s="227"/>
      <c r="Q856" s="227"/>
      <c r="R856" s="227"/>
      <c r="S856" s="227"/>
      <c r="T856" s="227"/>
      <c r="U856" s="227"/>
      <c r="V856" s="227"/>
      <c r="W856" s="227"/>
      <c r="X856" s="227"/>
      <c r="Y856" s="227"/>
      <c r="Z856" s="227"/>
      <c r="AA856" s="227"/>
      <c r="AB856" s="227"/>
      <c r="AC856" s="227"/>
      <c r="AD856" s="227"/>
      <c r="AE856" s="227"/>
      <c r="AF856" s="227"/>
    </row>
    <row r="857" hidden="1">
      <c r="A857" s="227"/>
      <c r="B857" s="375"/>
      <c r="C857" s="227"/>
      <c r="D857" s="264"/>
      <c r="E857" s="227"/>
      <c r="F857" s="227"/>
      <c r="G857" s="227"/>
      <c r="H857" s="227"/>
      <c r="I857" s="227"/>
      <c r="J857" s="227"/>
      <c r="K857" s="227"/>
      <c r="L857" s="227"/>
      <c r="M857" s="227"/>
      <c r="N857" s="227"/>
      <c r="O857" s="227"/>
      <c r="P857" s="227"/>
      <c r="Q857" s="227"/>
      <c r="R857" s="227"/>
      <c r="S857" s="227"/>
      <c r="T857" s="227"/>
      <c r="U857" s="227"/>
      <c r="V857" s="227"/>
      <c r="W857" s="227"/>
      <c r="X857" s="227"/>
      <c r="Y857" s="227"/>
      <c r="Z857" s="227"/>
      <c r="AA857" s="227"/>
      <c r="AB857" s="227"/>
      <c r="AC857" s="227"/>
      <c r="AD857" s="227"/>
      <c r="AE857" s="227"/>
      <c r="AF857" s="227"/>
    </row>
    <row r="858" hidden="1">
      <c r="A858" s="227"/>
      <c r="B858" s="375"/>
      <c r="C858" s="227"/>
      <c r="D858" s="264"/>
      <c r="E858" s="227"/>
      <c r="F858" s="227"/>
      <c r="G858" s="227"/>
      <c r="H858" s="227"/>
      <c r="I858" s="227"/>
      <c r="J858" s="227"/>
      <c r="K858" s="227"/>
      <c r="L858" s="227"/>
      <c r="M858" s="227"/>
      <c r="N858" s="227"/>
      <c r="O858" s="227"/>
      <c r="P858" s="227"/>
      <c r="Q858" s="227"/>
      <c r="R858" s="227"/>
      <c r="S858" s="227"/>
      <c r="T858" s="227"/>
      <c r="U858" s="227"/>
      <c r="V858" s="227"/>
      <c r="W858" s="227"/>
      <c r="X858" s="227"/>
      <c r="Y858" s="227"/>
      <c r="Z858" s="227"/>
      <c r="AA858" s="227"/>
      <c r="AB858" s="227"/>
      <c r="AC858" s="227"/>
      <c r="AD858" s="227"/>
      <c r="AE858" s="227"/>
      <c r="AF858" s="227"/>
    </row>
    <row r="859" hidden="1">
      <c r="A859" s="227"/>
      <c r="B859" s="375"/>
      <c r="C859" s="227"/>
      <c r="D859" s="264"/>
      <c r="E859" s="227"/>
      <c r="F859" s="227"/>
      <c r="G859" s="227"/>
      <c r="H859" s="227"/>
      <c r="I859" s="227"/>
      <c r="J859" s="227"/>
      <c r="K859" s="227"/>
      <c r="L859" s="227"/>
      <c r="M859" s="227"/>
      <c r="N859" s="227"/>
      <c r="O859" s="227"/>
      <c r="P859" s="227"/>
      <c r="Q859" s="227"/>
      <c r="R859" s="227"/>
      <c r="S859" s="227"/>
      <c r="T859" s="227"/>
      <c r="U859" s="227"/>
      <c r="V859" s="227"/>
      <c r="W859" s="227"/>
      <c r="X859" s="227"/>
      <c r="Y859" s="227"/>
      <c r="Z859" s="227"/>
      <c r="AA859" s="227"/>
      <c r="AB859" s="227"/>
      <c r="AC859" s="227"/>
      <c r="AD859" s="227"/>
      <c r="AE859" s="227"/>
      <c r="AF859" s="227"/>
    </row>
    <row r="860" hidden="1">
      <c r="A860" s="227"/>
      <c r="B860" s="375"/>
      <c r="C860" s="227"/>
      <c r="D860" s="264"/>
      <c r="E860" s="227"/>
      <c r="F860" s="227"/>
      <c r="G860" s="227"/>
      <c r="H860" s="227"/>
      <c r="I860" s="227"/>
      <c r="J860" s="227"/>
      <c r="K860" s="227"/>
      <c r="L860" s="227"/>
      <c r="M860" s="227"/>
      <c r="N860" s="227"/>
      <c r="O860" s="227"/>
      <c r="P860" s="227"/>
      <c r="Q860" s="227"/>
      <c r="R860" s="227"/>
      <c r="S860" s="227"/>
      <c r="T860" s="227"/>
      <c r="U860" s="227"/>
      <c r="V860" s="227"/>
      <c r="W860" s="227"/>
      <c r="X860" s="227"/>
      <c r="Y860" s="227"/>
      <c r="Z860" s="227"/>
      <c r="AA860" s="227"/>
      <c r="AB860" s="227"/>
      <c r="AC860" s="227"/>
      <c r="AD860" s="227"/>
      <c r="AE860" s="227"/>
      <c r="AF860" s="227"/>
    </row>
    <row r="861" hidden="1">
      <c r="A861" s="227"/>
      <c r="B861" s="375"/>
      <c r="C861" s="227"/>
      <c r="D861" s="264"/>
      <c r="E861" s="227"/>
      <c r="F861" s="227"/>
      <c r="G861" s="227"/>
      <c r="H861" s="227"/>
      <c r="I861" s="227"/>
      <c r="J861" s="227"/>
      <c r="K861" s="227"/>
      <c r="L861" s="227"/>
      <c r="M861" s="227"/>
      <c r="N861" s="227"/>
      <c r="O861" s="227"/>
      <c r="P861" s="227"/>
      <c r="Q861" s="227"/>
      <c r="R861" s="227"/>
      <c r="S861" s="227"/>
      <c r="T861" s="227"/>
      <c r="U861" s="227"/>
      <c r="V861" s="227"/>
      <c r="W861" s="227"/>
      <c r="X861" s="227"/>
      <c r="Y861" s="227"/>
      <c r="Z861" s="227"/>
      <c r="AA861" s="227"/>
      <c r="AB861" s="227"/>
      <c r="AC861" s="227"/>
      <c r="AD861" s="227"/>
      <c r="AE861" s="227"/>
      <c r="AF861" s="227"/>
    </row>
    <row r="862" hidden="1">
      <c r="A862" s="227"/>
      <c r="B862" s="375"/>
      <c r="C862" s="227"/>
      <c r="D862" s="264"/>
      <c r="E862" s="227"/>
      <c r="F862" s="227"/>
      <c r="G862" s="227"/>
      <c r="H862" s="227"/>
      <c r="I862" s="227"/>
      <c r="J862" s="227"/>
      <c r="K862" s="227"/>
      <c r="L862" s="227"/>
      <c r="M862" s="227"/>
      <c r="N862" s="227"/>
      <c r="O862" s="227"/>
      <c r="P862" s="227"/>
      <c r="Q862" s="227"/>
      <c r="R862" s="227"/>
      <c r="S862" s="227"/>
      <c r="T862" s="227"/>
      <c r="U862" s="227"/>
      <c r="V862" s="227"/>
      <c r="W862" s="227"/>
      <c r="X862" s="227"/>
      <c r="Y862" s="227"/>
      <c r="Z862" s="227"/>
      <c r="AA862" s="227"/>
      <c r="AB862" s="227"/>
      <c r="AC862" s="227"/>
      <c r="AD862" s="227"/>
      <c r="AE862" s="227"/>
      <c r="AF862" s="227"/>
    </row>
    <row r="863" hidden="1">
      <c r="A863" s="227"/>
      <c r="B863" s="375"/>
      <c r="C863" s="227"/>
      <c r="D863" s="264"/>
      <c r="E863" s="227"/>
      <c r="F863" s="227"/>
      <c r="G863" s="227"/>
      <c r="H863" s="227"/>
      <c r="I863" s="227"/>
      <c r="J863" s="227"/>
      <c r="K863" s="227"/>
      <c r="L863" s="227"/>
      <c r="M863" s="227"/>
      <c r="N863" s="227"/>
      <c r="O863" s="227"/>
      <c r="P863" s="227"/>
      <c r="Q863" s="227"/>
      <c r="R863" s="227"/>
      <c r="S863" s="227"/>
      <c r="T863" s="227"/>
      <c r="U863" s="227"/>
      <c r="V863" s="227"/>
      <c r="W863" s="227"/>
      <c r="X863" s="227"/>
      <c r="Y863" s="227"/>
      <c r="Z863" s="227"/>
      <c r="AA863" s="227"/>
      <c r="AB863" s="227"/>
      <c r="AC863" s="227"/>
      <c r="AD863" s="227"/>
      <c r="AE863" s="227"/>
      <c r="AF863" s="227"/>
    </row>
    <row r="864" hidden="1">
      <c r="A864" s="227"/>
      <c r="B864" s="375"/>
      <c r="C864" s="227"/>
      <c r="D864" s="264"/>
      <c r="E864" s="227"/>
      <c r="F864" s="227"/>
      <c r="G864" s="227"/>
      <c r="H864" s="227"/>
      <c r="I864" s="227"/>
      <c r="J864" s="227"/>
      <c r="K864" s="227"/>
      <c r="L864" s="227"/>
      <c r="M864" s="227"/>
      <c r="N864" s="227"/>
      <c r="O864" s="227"/>
      <c r="P864" s="227"/>
      <c r="Q864" s="227"/>
      <c r="R864" s="227"/>
      <c r="S864" s="227"/>
      <c r="T864" s="227"/>
      <c r="U864" s="227"/>
      <c r="V864" s="227"/>
      <c r="W864" s="227"/>
      <c r="X864" s="227"/>
      <c r="Y864" s="227"/>
      <c r="Z864" s="227"/>
      <c r="AA864" s="227"/>
      <c r="AB864" s="227"/>
      <c r="AC864" s="227"/>
      <c r="AD864" s="227"/>
      <c r="AE864" s="227"/>
      <c r="AF864" s="227"/>
    </row>
    <row r="865" hidden="1">
      <c r="A865" s="227"/>
      <c r="B865" s="375"/>
      <c r="C865" s="227"/>
      <c r="D865" s="264"/>
      <c r="E865" s="227"/>
      <c r="F865" s="227"/>
      <c r="G865" s="227"/>
      <c r="H865" s="227"/>
      <c r="I865" s="227"/>
      <c r="J865" s="227"/>
      <c r="K865" s="227"/>
      <c r="L865" s="227"/>
      <c r="M865" s="227"/>
      <c r="N865" s="227"/>
      <c r="O865" s="227"/>
      <c r="P865" s="227"/>
      <c r="Q865" s="227"/>
      <c r="R865" s="227"/>
      <c r="S865" s="227"/>
      <c r="T865" s="227"/>
      <c r="U865" s="227"/>
      <c r="V865" s="227"/>
      <c r="W865" s="227"/>
      <c r="X865" s="227"/>
      <c r="Y865" s="227"/>
      <c r="Z865" s="227"/>
      <c r="AA865" s="227"/>
      <c r="AB865" s="227"/>
      <c r="AC865" s="227"/>
      <c r="AD865" s="227"/>
      <c r="AE865" s="227"/>
      <c r="AF865" s="227"/>
    </row>
    <row r="866" hidden="1">
      <c r="A866" s="227"/>
      <c r="B866" s="375"/>
      <c r="C866" s="227"/>
      <c r="D866" s="264"/>
      <c r="E866" s="227"/>
      <c r="F866" s="227"/>
      <c r="G866" s="227"/>
      <c r="H866" s="227"/>
      <c r="I866" s="227"/>
      <c r="J866" s="227"/>
      <c r="K866" s="227"/>
      <c r="L866" s="227"/>
      <c r="M866" s="227"/>
      <c r="N866" s="227"/>
      <c r="O866" s="227"/>
      <c r="P866" s="227"/>
      <c r="Q866" s="227"/>
      <c r="R866" s="227"/>
      <c r="S866" s="227"/>
      <c r="T866" s="227"/>
      <c r="U866" s="227"/>
      <c r="V866" s="227"/>
      <c r="W866" s="227"/>
      <c r="X866" s="227"/>
      <c r="Y866" s="227"/>
      <c r="Z866" s="227"/>
      <c r="AA866" s="227"/>
      <c r="AB866" s="227"/>
      <c r="AC866" s="227"/>
      <c r="AD866" s="227"/>
      <c r="AE866" s="227"/>
      <c r="AF866" s="227"/>
    </row>
    <row r="867" hidden="1">
      <c r="A867" s="227"/>
      <c r="B867" s="375"/>
      <c r="C867" s="227"/>
      <c r="D867" s="264"/>
      <c r="E867" s="227"/>
      <c r="F867" s="227"/>
      <c r="G867" s="227"/>
      <c r="H867" s="227"/>
      <c r="I867" s="227"/>
      <c r="J867" s="227"/>
      <c r="K867" s="227"/>
      <c r="L867" s="227"/>
      <c r="M867" s="227"/>
      <c r="N867" s="227"/>
      <c r="O867" s="227"/>
      <c r="P867" s="227"/>
      <c r="Q867" s="227"/>
      <c r="R867" s="227"/>
      <c r="S867" s="227"/>
      <c r="T867" s="227"/>
      <c r="U867" s="227"/>
      <c r="V867" s="227"/>
      <c r="W867" s="227"/>
      <c r="X867" s="227"/>
      <c r="Y867" s="227"/>
      <c r="Z867" s="227"/>
      <c r="AA867" s="227"/>
      <c r="AB867" s="227"/>
      <c r="AC867" s="227"/>
      <c r="AD867" s="227"/>
      <c r="AE867" s="227"/>
      <c r="AF867" s="227"/>
    </row>
    <row r="868" hidden="1">
      <c r="A868" s="227"/>
      <c r="B868" s="375"/>
      <c r="C868" s="227"/>
      <c r="D868" s="264"/>
      <c r="E868" s="227"/>
      <c r="F868" s="227"/>
      <c r="G868" s="227"/>
      <c r="H868" s="227"/>
      <c r="I868" s="227"/>
      <c r="J868" s="227"/>
      <c r="K868" s="227"/>
      <c r="L868" s="227"/>
      <c r="M868" s="227"/>
      <c r="N868" s="227"/>
      <c r="O868" s="227"/>
      <c r="P868" s="227"/>
      <c r="Q868" s="227"/>
      <c r="R868" s="227"/>
      <c r="S868" s="227"/>
      <c r="T868" s="227"/>
      <c r="U868" s="227"/>
      <c r="V868" s="227"/>
      <c r="W868" s="227"/>
      <c r="X868" s="227"/>
      <c r="Y868" s="227"/>
      <c r="Z868" s="227"/>
      <c r="AA868" s="227"/>
      <c r="AB868" s="227"/>
      <c r="AC868" s="227"/>
      <c r="AD868" s="227"/>
      <c r="AE868" s="227"/>
      <c r="AF868" s="227"/>
    </row>
    <row r="869" hidden="1">
      <c r="A869" s="227"/>
      <c r="B869" s="375"/>
      <c r="C869" s="227"/>
      <c r="D869" s="264"/>
      <c r="E869" s="227"/>
      <c r="F869" s="227"/>
      <c r="G869" s="227"/>
      <c r="H869" s="227"/>
      <c r="I869" s="227"/>
      <c r="J869" s="227"/>
      <c r="K869" s="227"/>
      <c r="L869" s="227"/>
      <c r="M869" s="227"/>
      <c r="N869" s="227"/>
      <c r="O869" s="227"/>
      <c r="P869" s="227"/>
      <c r="Q869" s="227"/>
      <c r="R869" s="227"/>
      <c r="S869" s="227"/>
      <c r="T869" s="227"/>
      <c r="U869" s="227"/>
      <c r="V869" s="227"/>
      <c r="W869" s="227"/>
      <c r="X869" s="227"/>
      <c r="Y869" s="227"/>
      <c r="Z869" s="227"/>
      <c r="AA869" s="227"/>
      <c r="AB869" s="227"/>
      <c r="AC869" s="227"/>
      <c r="AD869" s="227"/>
      <c r="AE869" s="227"/>
      <c r="AF869" s="227"/>
    </row>
    <row r="870" hidden="1">
      <c r="A870" s="227"/>
      <c r="B870" s="375"/>
      <c r="C870" s="227"/>
      <c r="D870" s="264"/>
      <c r="E870" s="227"/>
      <c r="F870" s="227"/>
      <c r="G870" s="227"/>
      <c r="H870" s="227"/>
      <c r="I870" s="227"/>
      <c r="J870" s="227"/>
      <c r="K870" s="227"/>
      <c r="L870" s="227"/>
      <c r="M870" s="227"/>
      <c r="N870" s="227"/>
      <c r="O870" s="227"/>
      <c r="P870" s="227"/>
      <c r="Q870" s="227"/>
      <c r="R870" s="227"/>
      <c r="S870" s="227"/>
      <c r="T870" s="227"/>
      <c r="U870" s="227"/>
      <c r="V870" s="227"/>
      <c r="W870" s="227"/>
      <c r="X870" s="227"/>
      <c r="Y870" s="227"/>
      <c r="Z870" s="227"/>
      <c r="AA870" s="227"/>
      <c r="AB870" s="227"/>
      <c r="AC870" s="227"/>
      <c r="AD870" s="227"/>
      <c r="AE870" s="227"/>
      <c r="AF870" s="227"/>
    </row>
    <row r="871" hidden="1">
      <c r="A871" s="227"/>
      <c r="B871" s="375"/>
      <c r="C871" s="227"/>
      <c r="D871" s="264"/>
      <c r="E871" s="227"/>
      <c r="F871" s="227"/>
      <c r="G871" s="227"/>
      <c r="H871" s="227"/>
      <c r="I871" s="227"/>
      <c r="J871" s="227"/>
      <c r="K871" s="227"/>
      <c r="L871" s="227"/>
      <c r="M871" s="227"/>
      <c r="N871" s="227"/>
      <c r="O871" s="227"/>
      <c r="P871" s="227"/>
      <c r="Q871" s="227"/>
      <c r="R871" s="227"/>
      <c r="S871" s="227"/>
      <c r="T871" s="227"/>
      <c r="U871" s="227"/>
      <c r="V871" s="227"/>
      <c r="W871" s="227"/>
      <c r="X871" s="227"/>
      <c r="Y871" s="227"/>
      <c r="Z871" s="227"/>
      <c r="AA871" s="227"/>
      <c r="AB871" s="227"/>
      <c r="AC871" s="227"/>
      <c r="AD871" s="227"/>
      <c r="AE871" s="227"/>
      <c r="AF871" s="227"/>
    </row>
    <row r="872" hidden="1">
      <c r="A872" s="227"/>
      <c r="B872" s="375"/>
      <c r="C872" s="227"/>
      <c r="D872" s="264"/>
      <c r="E872" s="227"/>
      <c r="F872" s="227"/>
      <c r="G872" s="227"/>
      <c r="H872" s="227"/>
      <c r="I872" s="227"/>
      <c r="J872" s="227"/>
      <c r="K872" s="227"/>
      <c r="L872" s="227"/>
      <c r="M872" s="227"/>
      <c r="N872" s="227"/>
      <c r="O872" s="227"/>
      <c r="P872" s="227"/>
      <c r="Q872" s="227"/>
      <c r="R872" s="227"/>
      <c r="S872" s="227"/>
      <c r="T872" s="227"/>
      <c r="U872" s="227"/>
      <c r="V872" s="227"/>
      <c r="W872" s="227"/>
      <c r="X872" s="227"/>
      <c r="Y872" s="227"/>
      <c r="Z872" s="227"/>
      <c r="AA872" s="227"/>
      <c r="AB872" s="227"/>
      <c r="AC872" s="227"/>
      <c r="AD872" s="227"/>
      <c r="AE872" s="227"/>
      <c r="AF872" s="227"/>
    </row>
    <row r="873" hidden="1">
      <c r="A873" s="227"/>
      <c r="B873" s="375"/>
      <c r="C873" s="227"/>
      <c r="D873" s="264"/>
      <c r="E873" s="227"/>
      <c r="F873" s="227"/>
      <c r="G873" s="227"/>
      <c r="H873" s="227"/>
      <c r="I873" s="227"/>
      <c r="J873" s="227"/>
      <c r="K873" s="227"/>
      <c r="L873" s="227"/>
      <c r="M873" s="227"/>
      <c r="N873" s="227"/>
      <c r="O873" s="227"/>
      <c r="P873" s="227"/>
      <c r="Q873" s="227"/>
      <c r="R873" s="227"/>
      <c r="S873" s="227"/>
      <c r="T873" s="227"/>
      <c r="U873" s="227"/>
      <c r="V873" s="227"/>
      <c r="W873" s="227"/>
      <c r="X873" s="227"/>
      <c r="Y873" s="227"/>
      <c r="Z873" s="227"/>
      <c r="AA873" s="227"/>
      <c r="AB873" s="227"/>
      <c r="AC873" s="227"/>
      <c r="AD873" s="227"/>
      <c r="AE873" s="227"/>
      <c r="AF873" s="227"/>
    </row>
    <row r="874" hidden="1">
      <c r="A874" s="227"/>
      <c r="B874" s="375"/>
      <c r="C874" s="227"/>
      <c r="D874" s="264"/>
      <c r="E874" s="227"/>
      <c r="F874" s="227"/>
      <c r="G874" s="227"/>
      <c r="H874" s="227"/>
      <c r="I874" s="227"/>
      <c r="J874" s="227"/>
      <c r="K874" s="227"/>
      <c r="L874" s="227"/>
      <c r="M874" s="227"/>
      <c r="N874" s="227"/>
      <c r="O874" s="227"/>
      <c r="P874" s="227"/>
      <c r="Q874" s="227"/>
      <c r="R874" s="227"/>
      <c r="S874" s="227"/>
      <c r="T874" s="227"/>
      <c r="U874" s="227"/>
      <c r="V874" s="227"/>
      <c r="W874" s="227"/>
      <c r="X874" s="227"/>
      <c r="Y874" s="227"/>
      <c r="Z874" s="227"/>
      <c r="AA874" s="227"/>
      <c r="AB874" s="227"/>
      <c r="AC874" s="227"/>
      <c r="AD874" s="227"/>
      <c r="AE874" s="227"/>
      <c r="AF874" s="227"/>
    </row>
    <row r="875" hidden="1">
      <c r="A875" s="227"/>
      <c r="B875" s="375"/>
      <c r="C875" s="227"/>
      <c r="D875" s="264"/>
      <c r="E875" s="227"/>
      <c r="F875" s="227"/>
      <c r="G875" s="227"/>
      <c r="H875" s="227"/>
      <c r="I875" s="227"/>
      <c r="J875" s="227"/>
      <c r="K875" s="227"/>
      <c r="L875" s="227"/>
      <c r="M875" s="227"/>
      <c r="N875" s="227"/>
      <c r="O875" s="227"/>
      <c r="P875" s="227"/>
      <c r="Q875" s="227"/>
      <c r="R875" s="227"/>
      <c r="S875" s="227"/>
      <c r="T875" s="227"/>
      <c r="U875" s="227"/>
      <c r="V875" s="227"/>
      <c r="W875" s="227"/>
      <c r="X875" s="227"/>
      <c r="Y875" s="227"/>
      <c r="Z875" s="227"/>
      <c r="AA875" s="227"/>
      <c r="AB875" s="227"/>
      <c r="AC875" s="227"/>
      <c r="AD875" s="227"/>
      <c r="AE875" s="227"/>
      <c r="AF875" s="227"/>
    </row>
    <row r="876" hidden="1">
      <c r="A876" s="227"/>
      <c r="B876" s="375"/>
      <c r="C876" s="227"/>
      <c r="D876" s="264"/>
      <c r="E876" s="227"/>
      <c r="F876" s="227"/>
      <c r="G876" s="227"/>
      <c r="H876" s="227"/>
      <c r="I876" s="227"/>
      <c r="J876" s="227"/>
      <c r="K876" s="227"/>
      <c r="L876" s="227"/>
      <c r="M876" s="227"/>
      <c r="N876" s="227"/>
      <c r="O876" s="227"/>
      <c r="P876" s="227"/>
      <c r="Q876" s="227"/>
      <c r="R876" s="227"/>
      <c r="S876" s="227"/>
      <c r="T876" s="227"/>
      <c r="U876" s="227"/>
      <c r="V876" s="227"/>
      <c r="W876" s="227"/>
      <c r="X876" s="227"/>
      <c r="Y876" s="227"/>
      <c r="Z876" s="227"/>
      <c r="AA876" s="227"/>
      <c r="AB876" s="227"/>
      <c r="AC876" s="227"/>
      <c r="AD876" s="227"/>
      <c r="AE876" s="227"/>
      <c r="AF876" s="227"/>
    </row>
    <row r="877" hidden="1">
      <c r="A877" s="227"/>
      <c r="B877" s="375"/>
      <c r="C877" s="227"/>
      <c r="D877" s="264"/>
      <c r="E877" s="227"/>
      <c r="F877" s="227"/>
      <c r="G877" s="227"/>
      <c r="H877" s="227"/>
      <c r="I877" s="227"/>
      <c r="J877" s="227"/>
      <c r="K877" s="227"/>
      <c r="L877" s="227"/>
      <c r="M877" s="227"/>
      <c r="N877" s="227"/>
      <c r="O877" s="227"/>
      <c r="P877" s="227"/>
      <c r="Q877" s="227"/>
      <c r="R877" s="227"/>
      <c r="S877" s="227"/>
      <c r="T877" s="227"/>
      <c r="U877" s="227"/>
      <c r="V877" s="227"/>
      <c r="W877" s="227"/>
      <c r="X877" s="227"/>
      <c r="Y877" s="227"/>
      <c r="Z877" s="227"/>
      <c r="AA877" s="227"/>
      <c r="AB877" s="227"/>
      <c r="AC877" s="227"/>
      <c r="AD877" s="227"/>
      <c r="AE877" s="227"/>
      <c r="AF877" s="227"/>
    </row>
    <row r="878" hidden="1">
      <c r="A878" s="227"/>
      <c r="B878" s="375"/>
      <c r="C878" s="227"/>
      <c r="D878" s="264"/>
      <c r="E878" s="227"/>
      <c r="F878" s="227"/>
      <c r="G878" s="227"/>
      <c r="H878" s="227"/>
      <c r="I878" s="227"/>
      <c r="J878" s="227"/>
      <c r="K878" s="227"/>
      <c r="L878" s="227"/>
      <c r="M878" s="227"/>
      <c r="N878" s="227"/>
      <c r="O878" s="227"/>
      <c r="P878" s="227"/>
      <c r="Q878" s="227"/>
      <c r="R878" s="227"/>
      <c r="S878" s="227"/>
      <c r="T878" s="227"/>
      <c r="U878" s="227"/>
      <c r="V878" s="227"/>
      <c r="W878" s="227"/>
      <c r="X878" s="227"/>
      <c r="Y878" s="227"/>
      <c r="Z878" s="227"/>
      <c r="AA878" s="227"/>
      <c r="AB878" s="227"/>
      <c r="AC878" s="227"/>
      <c r="AD878" s="227"/>
      <c r="AE878" s="227"/>
      <c r="AF878" s="227"/>
    </row>
    <row r="879" hidden="1">
      <c r="A879" s="227"/>
      <c r="B879" s="375"/>
      <c r="C879" s="227"/>
      <c r="D879" s="264"/>
      <c r="E879" s="227"/>
      <c r="F879" s="227"/>
      <c r="G879" s="227"/>
      <c r="H879" s="227"/>
      <c r="I879" s="227"/>
      <c r="J879" s="227"/>
      <c r="K879" s="227"/>
      <c r="L879" s="227"/>
      <c r="M879" s="227"/>
      <c r="N879" s="227"/>
      <c r="O879" s="227"/>
      <c r="P879" s="227"/>
      <c r="Q879" s="227"/>
      <c r="R879" s="227"/>
      <c r="S879" s="227"/>
      <c r="T879" s="227"/>
      <c r="U879" s="227"/>
      <c r="V879" s="227"/>
      <c r="W879" s="227"/>
      <c r="X879" s="227"/>
      <c r="Y879" s="227"/>
      <c r="Z879" s="227"/>
      <c r="AA879" s="227"/>
      <c r="AB879" s="227"/>
      <c r="AC879" s="227"/>
      <c r="AD879" s="227"/>
      <c r="AE879" s="227"/>
      <c r="AF879" s="227"/>
    </row>
    <row r="880" hidden="1">
      <c r="A880" s="227"/>
      <c r="B880" s="375"/>
      <c r="C880" s="227"/>
      <c r="D880" s="264"/>
      <c r="E880" s="227"/>
      <c r="F880" s="227"/>
      <c r="G880" s="227"/>
      <c r="H880" s="227"/>
      <c r="I880" s="227"/>
      <c r="J880" s="227"/>
      <c r="K880" s="227"/>
      <c r="L880" s="227"/>
      <c r="M880" s="227"/>
      <c r="N880" s="227"/>
      <c r="O880" s="227"/>
      <c r="P880" s="227"/>
      <c r="Q880" s="227"/>
      <c r="R880" s="227"/>
      <c r="S880" s="227"/>
      <c r="T880" s="227"/>
      <c r="U880" s="227"/>
      <c r="V880" s="227"/>
      <c r="W880" s="227"/>
      <c r="X880" s="227"/>
      <c r="Y880" s="227"/>
      <c r="Z880" s="227"/>
      <c r="AA880" s="227"/>
      <c r="AB880" s="227"/>
      <c r="AC880" s="227"/>
      <c r="AD880" s="227"/>
      <c r="AE880" s="227"/>
      <c r="AF880" s="227"/>
    </row>
    <row r="881" hidden="1">
      <c r="A881" s="227"/>
      <c r="B881" s="375"/>
      <c r="C881" s="227"/>
      <c r="D881" s="264"/>
      <c r="E881" s="227"/>
      <c r="F881" s="227"/>
      <c r="G881" s="227"/>
      <c r="H881" s="227"/>
      <c r="I881" s="227"/>
      <c r="J881" s="227"/>
      <c r="K881" s="227"/>
      <c r="L881" s="227"/>
      <c r="M881" s="227"/>
      <c r="N881" s="227"/>
      <c r="O881" s="227"/>
      <c r="P881" s="227"/>
      <c r="Q881" s="227"/>
      <c r="R881" s="227"/>
      <c r="S881" s="227"/>
      <c r="T881" s="227"/>
      <c r="U881" s="227"/>
      <c r="V881" s="227"/>
      <c r="W881" s="227"/>
      <c r="X881" s="227"/>
      <c r="Y881" s="227"/>
      <c r="Z881" s="227"/>
      <c r="AA881" s="227"/>
      <c r="AB881" s="227"/>
      <c r="AC881" s="227"/>
      <c r="AD881" s="227"/>
      <c r="AE881" s="227"/>
      <c r="AF881" s="227"/>
    </row>
    <row r="882" hidden="1">
      <c r="A882" s="227"/>
      <c r="B882" s="375"/>
      <c r="C882" s="227"/>
      <c r="D882" s="264"/>
      <c r="E882" s="227"/>
      <c r="F882" s="227"/>
      <c r="G882" s="227"/>
      <c r="H882" s="227"/>
      <c r="I882" s="227"/>
      <c r="J882" s="227"/>
      <c r="K882" s="227"/>
      <c r="L882" s="227"/>
      <c r="M882" s="227"/>
      <c r="N882" s="227"/>
      <c r="O882" s="227"/>
      <c r="P882" s="227"/>
      <c r="Q882" s="227"/>
      <c r="R882" s="227"/>
      <c r="S882" s="227"/>
      <c r="T882" s="227"/>
      <c r="U882" s="227"/>
      <c r="V882" s="227"/>
      <c r="W882" s="227"/>
      <c r="X882" s="227"/>
      <c r="Y882" s="227"/>
      <c r="Z882" s="227"/>
      <c r="AA882" s="227"/>
      <c r="AB882" s="227"/>
      <c r="AC882" s="227"/>
      <c r="AD882" s="227"/>
      <c r="AE882" s="227"/>
      <c r="AF882" s="227"/>
    </row>
    <row r="883" hidden="1">
      <c r="A883" s="227"/>
      <c r="B883" s="375"/>
      <c r="C883" s="227"/>
      <c r="D883" s="264"/>
      <c r="E883" s="227"/>
      <c r="F883" s="227"/>
      <c r="G883" s="227"/>
      <c r="H883" s="227"/>
      <c r="I883" s="227"/>
      <c r="J883" s="227"/>
      <c r="K883" s="227"/>
      <c r="L883" s="227"/>
      <c r="M883" s="227"/>
      <c r="N883" s="227"/>
      <c r="O883" s="227"/>
      <c r="P883" s="227"/>
      <c r="Q883" s="227"/>
      <c r="R883" s="227"/>
      <c r="S883" s="227"/>
      <c r="T883" s="227"/>
      <c r="U883" s="227"/>
      <c r="V883" s="227"/>
      <c r="W883" s="227"/>
      <c r="X883" s="227"/>
      <c r="Y883" s="227"/>
      <c r="Z883" s="227"/>
      <c r="AA883" s="227"/>
      <c r="AB883" s="227"/>
      <c r="AC883" s="227"/>
      <c r="AD883" s="227"/>
      <c r="AE883" s="227"/>
      <c r="AF883" s="227"/>
    </row>
    <row r="884" hidden="1">
      <c r="A884" s="227"/>
      <c r="B884" s="375"/>
      <c r="C884" s="227"/>
      <c r="D884" s="264"/>
      <c r="E884" s="227"/>
      <c r="F884" s="227"/>
      <c r="G884" s="227"/>
      <c r="H884" s="227"/>
      <c r="I884" s="227"/>
      <c r="J884" s="227"/>
      <c r="K884" s="227"/>
      <c r="L884" s="227"/>
      <c r="M884" s="227"/>
      <c r="N884" s="227"/>
      <c r="O884" s="227"/>
      <c r="P884" s="227"/>
      <c r="Q884" s="227"/>
      <c r="R884" s="227"/>
      <c r="S884" s="227"/>
      <c r="T884" s="227"/>
      <c r="U884" s="227"/>
      <c r="V884" s="227"/>
      <c r="W884" s="227"/>
      <c r="X884" s="227"/>
      <c r="Y884" s="227"/>
      <c r="Z884" s="227"/>
      <c r="AA884" s="227"/>
      <c r="AB884" s="227"/>
      <c r="AC884" s="227"/>
      <c r="AD884" s="227"/>
      <c r="AE884" s="227"/>
      <c r="AF884" s="227"/>
    </row>
    <row r="885" hidden="1">
      <c r="A885" s="227"/>
      <c r="B885" s="375"/>
      <c r="C885" s="227"/>
      <c r="D885" s="264"/>
      <c r="E885" s="227"/>
      <c r="F885" s="227"/>
      <c r="G885" s="227"/>
      <c r="H885" s="227"/>
      <c r="I885" s="227"/>
      <c r="J885" s="227"/>
      <c r="K885" s="227"/>
      <c r="L885" s="227"/>
      <c r="M885" s="227"/>
      <c r="N885" s="227"/>
      <c r="O885" s="227"/>
      <c r="P885" s="227"/>
      <c r="Q885" s="227"/>
      <c r="R885" s="227"/>
      <c r="S885" s="227"/>
      <c r="T885" s="227"/>
      <c r="U885" s="227"/>
      <c r="V885" s="227"/>
      <c r="W885" s="227"/>
      <c r="X885" s="227"/>
      <c r="Y885" s="227"/>
      <c r="Z885" s="227"/>
      <c r="AA885" s="227"/>
      <c r="AB885" s="227"/>
      <c r="AC885" s="227"/>
      <c r="AD885" s="227"/>
      <c r="AE885" s="227"/>
      <c r="AF885" s="227"/>
    </row>
    <row r="886" hidden="1">
      <c r="A886" s="227"/>
      <c r="B886" s="375"/>
      <c r="C886" s="227"/>
      <c r="D886" s="264"/>
      <c r="E886" s="227"/>
      <c r="F886" s="227"/>
      <c r="G886" s="227"/>
      <c r="H886" s="227"/>
      <c r="I886" s="227"/>
      <c r="J886" s="227"/>
      <c r="K886" s="227"/>
      <c r="L886" s="227"/>
      <c r="M886" s="227"/>
      <c r="N886" s="227"/>
      <c r="O886" s="227"/>
      <c r="P886" s="227"/>
      <c r="Q886" s="227"/>
      <c r="R886" s="227"/>
      <c r="S886" s="227"/>
      <c r="T886" s="227"/>
      <c r="U886" s="227"/>
      <c r="V886" s="227"/>
      <c r="W886" s="227"/>
      <c r="X886" s="227"/>
      <c r="Y886" s="227"/>
      <c r="Z886" s="227"/>
      <c r="AA886" s="227"/>
      <c r="AB886" s="227"/>
      <c r="AC886" s="227"/>
      <c r="AD886" s="227"/>
      <c r="AE886" s="227"/>
      <c r="AF886" s="227"/>
    </row>
    <row r="887" hidden="1">
      <c r="A887" s="227"/>
      <c r="B887" s="375"/>
      <c r="C887" s="227"/>
      <c r="D887" s="264"/>
      <c r="E887" s="227"/>
      <c r="F887" s="227"/>
      <c r="G887" s="227"/>
      <c r="H887" s="227"/>
      <c r="I887" s="227"/>
      <c r="J887" s="227"/>
      <c r="K887" s="227"/>
      <c r="L887" s="227"/>
      <c r="M887" s="227"/>
      <c r="N887" s="227"/>
      <c r="O887" s="227"/>
      <c r="P887" s="227"/>
      <c r="Q887" s="227"/>
      <c r="R887" s="227"/>
      <c r="S887" s="227"/>
      <c r="T887" s="227"/>
      <c r="U887" s="227"/>
      <c r="V887" s="227"/>
      <c r="W887" s="227"/>
      <c r="X887" s="227"/>
      <c r="Y887" s="227"/>
      <c r="Z887" s="227"/>
      <c r="AA887" s="227"/>
      <c r="AB887" s="227"/>
      <c r="AC887" s="227"/>
      <c r="AD887" s="227"/>
      <c r="AE887" s="227"/>
      <c r="AF887" s="227"/>
    </row>
    <row r="888" hidden="1">
      <c r="A888" s="227"/>
      <c r="B888" s="375"/>
      <c r="C888" s="227"/>
      <c r="D888" s="264"/>
      <c r="E888" s="227"/>
      <c r="F888" s="227"/>
      <c r="G888" s="227"/>
      <c r="H888" s="227"/>
      <c r="I888" s="227"/>
      <c r="J888" s="227"/>
      <c r="K888" s="227"/>
      <c r="L888" s="227"/>
      <c r="M888" s="227"/>
      <c r="N888" s="227"/>
      <c r="O888" s="227"/>
      <c r="P888" s="227"/>
      <c r="Q888" s="227"/>
      <c r="R888" s="227"/>
      <c r="S888" s="227"/>
      <c r="T888" s="227"/>
      <c r="U888" s="227"/>
      <c r="V888" s="227"/>
      <c r="W888" s="227"/>
      <c r="X888" s="227"/>
      <c r="Y888" s="227"/>
      <c r="Z888" s="227"/>
      <c r="AA888" s="227"/>
      <c r="AB888" s="227"/>
      <c r="AC888" s="227"/>
      <c r="AD888" s="227"/>
      <c r="AE888" s="227"/>
      <c r="AF888" s="227"/>
    </row>
    <row r="889" hidden="1">
      <c r="A889" s="227"/>
      <c r="B889" s="375"/>
      <c r="C889" s="227"/>
      <c r="D889" s="264"/>
      <c r="E889" s="227"/>
      <c r="F889" s="227"/>
      <c r="G889" s="227"/>
      <c r="H889" s="227"/>
      <c r="I889" s="227"/>
      <c r="J889" s="227"/>
      <c r="K889" s="227"/>
      <c r="L889" s="227"/>
      <c r="M889" s="227"/>
      <c r="N889" s="227"/>
      <c r="O889" s="227"/>
      <c r="P889" s="227"/>
      <c r="Q889" s="227"/>
      <c r="R889" s="227"/>
      <c r="S889" s="227"/>
      <c r="T889" s="227"/>
      <c r="U889" s="227"/>
      <c r="V889" s="227"/>
      <c r="W889" s="227"/>
      <c r="X889" s="227"/>
      <c r="Y889" s="227"/>
      <c r="Z889" s="227"/>
      <c r="AA889" s="227"/>
      <c r="AB889" s="227"/>
      <c r="AC889" s="227"/>
      <c r="AD889" s="227"/>
      <c r="AE889" s="227"/>
      <c r="AF889" s="227"/>
    </row>
    <row r="890" hidden="1">
      <c r="A890" s="227"/>
      <c r="B890" s="375"/>
      <c r="C890" s="227"/>
      <c r="D890" s="264"/>
      <c r="E890" s="227"/>
      <c r="F890" s="227"/>
      <c r="G890" s="227"/>
      <c r="H890" s="227"/>
      <c r="I890" s="227"/>
      <c r="J890" s="227"/>
      <c r="K890" s="227"/>
      <c r="L890" s="227"/>
      <c r="M890" s="227"/>
      <c r="N890" s="227"/>
      <c r="O890" s="227"/>
      <c r="P890" s="227"/>
      <c r="Q890" s="227"/>
      <c r="R890" s="227"/>
      <c r="S890" s="227"/>
      <c r="T890" s="227"/>
      <c r="U890" s="227"/>
      <c r="V890" s="227"/>
      <c r="W890" s="227"/>
      <c r="X890" s="227"/>
      <c r="Y890" s="227"/>
      <c r="Z890" s="227"/>
      <c r="AA890" s="227"/>
      <c r="AB890" s="227"/>
      <c r="AC890" s="227"/>
      <c r="AD890" s="227"/>
      <c r="AE890" s="227"/>
      <c r="AF890" s="227"/>
    </row>
    <row r="891" hidden="1">
      <c r="A891" s="227"/>
      <c r="B891" s="375"/>
      <c r="C891" s="227"/>
      <c r="D891" s="264"/>
      <c r="E891" s="227"/>
      <c r="F891" s="227"/>
      <c r="G891" s="227"/>
      <c r="H891" s="227"/>
      <c r="I891" s="227"/>
      <c r="J891" s="227"/>
      <c r="K891" s="227"/>
      <c r="L891" s="227"/>
      <c r="M891" s="227"/>
      <c r="N891" s="227"/>
      <c r="O891" s="227"/>
      <c r="P891" s="227"/>
      <c r="Q891" s="227"/>
      <c r="R891" s="227"/>
      <c r="S891" s="227"/>
      <c r="T891" s="227"/>
      <c r="U891" s="227"/>
      <c r="V891" s="227"/>
      <c r="W891" s="227"/>
      <c r="X891" s="227"/>
      <c r="Y891" s="227"/>
      <c r="Z891" s="227"/>
      <c r="AA891" s="227"/>
      <c r="AB891" s="227"/>
      <c r="AC891" s="227"/>
      <c r="AD891" s="227"/>
      <c r="AE891" s="227"/>
      <c r="AF891" s="227"/>
    </row>
    <row r="892" hidden="1">
      <c r="A892" s="227"/>
      <c r="B892" s="375"/>
      <c r="C892" s="227"/>
      <c r="D892" s="264"/>
      <c r="E892" s="227"/>
      <c r="F892" s="227"/>
      <c r="G892" s="227"/>
      <c r="H892" s="227"/>
      <c r="I892" s="227"/>
      <c r="J892" s="227"/>
      <c r="K892" s="227"/>
      <c r="L892" s="227"/>
      <c r="M892" s="227"/>
      <c r="N892" s="227"/>
      <c r="O892" s="227"/>
      <c r="P892" s="227"/>
      <c r="Q892" s="227"/>
      <c r="R892" s="227"/>
      <c r="S892" s="227"/>
      <c r="T892" s="227"/>
      <c r="U892" s="227"/>
      <c r="V892" s="227"/>
      <c r="W892" s="227"/>
      <c r="X892" s="227"/>
      <c r="Y892" s="227"/>
      <c r="Z892" s="227"/>
      <c r="AA892" s="227"/>
      <c r="AB892" s="227"/>
      <c r="AC892" s="227"/>
      <c r="AD892" s="227"/>
      <c r="AE892" s="227"/>
      <c r="AF892" s="227"/>
    </row>
    <row r="893" hidden="1">
      <c r="A893" s="227"/>
      <c r="B893" s="375"/>
      <c r="C893" s="227"/>
      <c r="D893" s="264"/>
      <c r="E893" s="227"/>
      <c r="F893" s="227"/>
      <c r="G893" s="227"/>
      <c r="H893" s="227"/>
      <c r="I893" s="227"/>
      <c r="J893" s="227"/>
      <c r="K893" s="227"/>
      <c r="L893" s="227"/>
      <c r="M893" s="227"/>
      <c r="N893" s="227"/>
      <c r="O893" s="227"/>
      <c r="P893" s="227"/>
      <c r="Q893" s="227"/>
      <c r="R893" s="227"/>
      <c r="S893" s="227"/>
      <c r="T893" s="227"/>
      <c r="U893" s="227"/>
      <c r="V893" s="227"/>
      <c r="W893" s="227"/>
      <c r="X893" s="227"/>
      <c r="Y893" s="227"/>
      <c r="Z893" s="227"/>
      <c r="AA893" s="227"/>
      <c r="AB893" s="227"/>
      <c r="AC893" s="227"/>
      <c r="AD893" s="227"/>
      <c r="AE893" s="227"/>
      <c r="AF893" s="227"/>
    </row>
    <row r="894" hidden="1">
      <c r="A894" s="227"/>
      <c r="B894" s="375"/>
      <c r="C894" s="227"/>
      <c r="D894" s="264"/>
      <c r="E894" s="227"/>
      <c r="F894" s="227"/>
      <c r="G894" s="227"/>
      <c r="H894" s="227"/>
      <c r="I894" s="227"/>
      <c r="J894" s="227"/>
      <c r="K894" s="227"/>
      <c r="L894" s="227"/>
      <c r="M894" s="227"/>
      <c r="N894" s="227"/>
      <c r="O894" s="227"/>
      <c r="P894" s="227"/>
      <c r="Q894" s="227"/>
      <c r="R894" s="227"/>
      <c r="S894" s="227"/>
      <c r="T894" s="227"/>
      <c r="U894" s="227"/>
      <c r="V894" s="227"/>
      <c r="W894" s="227"/>
      <c r="X894" s="227"/>
      <c r="Y894" s="227"/>
      <c r="Z894" s="227"/>
      <c r="AA894" s="227"/>
      <c r="AB894" s="227"/>
      <c r="AC894" s="227"/>
      <c r="AD894" s="227"/>
      <c r="AE894" s="227"/>
      <c r="AF894" s="227"/>
    </row>
    <row r="895" hidden="1">
      <c r="A895" s="227"/>
      <c r="B895" s="375"/>
      <c r="C895" s="227"/>
      <c r="D895" s="264"/>
      <c r="E895" s="227"/>
      <c r="F895" s="227"/>
      <c r="G895" s="227"/>
      <c r="H895" s="227"/>
      <c r="I895" s="227"/>
      <c r="J895" s="227"/>
      <c r="K895" s="227"/>
      <c r="L895" s="227"/>
      <c r="M895" s="227"/>
      <c r="N895" s="227"/>
      <c r="O895" s="227"/>
      <c r="P895" s="227"/>
      <c r="Q895" s="227"/>
      <c r="R895" s="227"/>
      <c r="S895" s="227"/>
      <c r="T895" s="227"/>
      <c r="U895" s="227"/>
      <c r="V895" s="227"/>
      <c r="W895" s="227"/>
      <c r="X895" s="227"/>
      <c r="Y895" s="227"/>
      <c r="Z895" s="227"/>
      <c r="AA895" s="227"/>
      <c r="AB895" s="227"/>
      <c r="AC895" s="227"/>
      <c r="AD895" s="227"/>
      <c r="AE895" s="227"/>
      <c r="AF895" s="227"/>
    </row>
    <row r="896" hidden="1">
      <c r="A896" s="227"/>
      <c r="B896" s="375"/>
      <c r="C896" s="227"/>
      <c r="D896" s="264"/>
      <c r="E896" s="227"/>
      <c r="F896" s="227"/>
      <c r="G896" s="227"/>
      <c r="H896" s="227"/>
      <c r="I896" s="227"/>
      <c r="J896" s="227"/>
      <c r="K896" s="227"/>
      <c r="L896" s="227"/>
      <c r="M896" s="227"/>
      <c r="N896" s="227"/>
      <c r="O896" s="227"/>
      <c r="P896" s="227"/>
      <c r="Q896" s="227"/>
      <c r="R896" s="227"/>
      <c r="S896" s="227"/>
      <c r="T896" s="227"/>
      <c r="U896" s="227"/>
      <c r="V896" s="227"/>
      <c r="W896" s="227"/>
      <c r="X896" s="227"/>
      <c r="Y896" s="227"/>
      <c r="Z896" s="227"/>
      <c r="AA896" s="227"/>
      <c r="AB896" s="227"/>
      <c r="AC896" s="227"/>
      <c r="AD896" s="227"/>
      <c r="AE896" s="227"/>
      <c r="AF896" s="227"/>
    </row>
    <row r="897" hidden="1">
      <c r="A897" s="227"/>
      <c r="B897" s="375"/>
      <c r="C897" s="227"/>
      <c r="D897" s="264"/>
      <c r="E897" s="227"/>
      <c r="F897" s="227"/>
      <c r="G897" s="227"/>
      <c r="H897" s="227"/>
      <c r="I897" s="227"/>
      <c r="J897" s="227"/>
      <c r="K897" s="227"/>
      <c r="L897" s="227"/>
      <c r="M897" s="227"/>
      <c r="N897" s="227"/>
      <c r="O897" s="227"/>
      <c r="P897" s="227"/>
      <c r="Q897" s="227"/>
      <c r="R897" s="227"/>
      <c r="S897" s="227"/>
      <c r="T897" s="227"/>
      <c r="U897" s="227"/>
      <c r="V897" s="227"/>
      <c r="W897" s="227"/>
      <c r="X897" s="227"/>
      <c r="Y897" s="227"/>
      <c r="Z897" s="227"/>
      <c r="AA897" s="227"/>
      <c r="AB897" s="227"/>
      <c r="AC897" s="227"/>
      <c r="AD897" s="227"/>
      <c r="AE897" s="227"/>
      <c r="AF897" s="227"/>
    </row>
    <row r="898" hidden="1">
      <c r="A898" s="227"/>
      <c r="B898" s="375"/>
      <c r="C898" s="227"/>
      <c r="D898" s="264"/>
      <c r="E898" s="227"/>
      <c r="F898" s="227"/>
      <c r="G898" s="227"/>
      <c r="H898" s="227"/>
      <c r="I898" s="227"/>
      <c r="J898" s="227"/>
      <c r="K898" s="227"/>
      <c r="L898" s="227"/>
      <c r="M898" s="227"/>
      <c r="N898" s="227"/>
      <c r="O898" s="227"/>
      <c r="P898" s="227"/>
      <c r="Q898" s="227"/>
      <c r="R898" s="227"/>
      <c r="S898" s="227"/>
      <c r="T898" s="227"/>
      <c r="U898" s="227"/>
      <c r="V898" s="227"/>
      <c r="W898" s="227"/>
      <c r="X898" s="227"/>
      <c r="Y898" s="227"/>
      <c r="Z898" s="227"/>
      <c r="AA898" s="227"/>
      <c r="AB898" s="227"/>
      <c r="AC898" s="227"/>
      <c r="AD898" s="227"/>
      <c r="AE898" s="227"/>
      <c r="AF898" s="227"/>
    </row>
    <row r="899" hidden="1">
      <c r="A899" s="227"/>
      <c r="B899" s="375"/>
      <c r="C899" s="227"/>
      <c r="D899" s="264"/>
      <c r="E899" s="227"/>
      <c r="F899" s="227"/>
      <c r="G899" s="227"/>
      <c r="H899" s="227"/>
      <c r="I899" s="227"/>
      <c r="J899" s="227"/>
      <c r="K899" s="227"/>
      <c r="L899" s="227"/>
      <c r="M899" s="227"/>
      <c r="N899" s="227"/>
      <c r="O899" s="227"/>
      <c r="P899" s="227"/>
      <c r="Q899" s="227"/>
      <c r="R899" s="227"/>
      <c r="S899" s="227"/>
      <c r="T899" s="227"/>
      <c r="U899" s="227"/>
      <c r="V899" s="227"/>
      <c r="W899" s="227"/>
      <c r="X899" s="227"/>
      <c r="Y899" s="227"/>
      <c r="Z899" s="227"/>
      <c r="AA899" s="227"/>
      <c r="AB899" s="227"/>
      <c r="AC899" s="227"/>
      <c r="AD899" s="227"/>
      <c r="AE899" s="227"/>
      <c r="AF899" s="227"/>
    </row>
    <row r="900" hidden="1">
      <c r="A900" s="227"/>
      <c r="B900" s="375"/>
      <c r="C900" s="227"/>
      <c r="D900" s="264"/>
      <c r="E900" s="227"/>
      <c r="F900" s="227"/>
      <c r="G900" s="227"/>
      <c r="H900" s="227"/>
      <c r="I900" s="227"/>
      <c r="J900" s="227"/>
      <c r="K900" s="227"/>
      <c r="L900" s="227"/>
      <c r="M900" s="227"/>
      <c r="N900" s="227"/>
      <c r="O900" s="227"/>
      <c r="P900" s="227"/>
      <c r="Q900" s="227"/>
      <c r="R900" s="227"/>
      <c r="S900" s="227"/>
      <c r="T900" s="227"/>
      <c r="U900" s="227"/>
      <c r="V900" s="227"/>
      <c r="W900" s="227"/>
      <c r="X900" s="227"/>
      <c r="Y900" s="227"/>
      <c r="Z900" s="227"/>
      <c r="AA900" s="227"/>
      <c r="AB900" s="227"/>
      <c r="AC900" s="227"/>
      <c r="AD900" s="227"/>
      <c r="AE900" s="227"/>
      <c r="AF900" s="227"/>
    </row>
    <row r="901" hidden="1">
      <c r="A901" s="227"/>
      <c r="B901" s="375"/>
      <c r="C901" s="227"/>
      <c r="D901" s="264"/>
      <c r="E901" s="227"/>
      <c r="F901" s="227"/>
      <c r="G901" s="227"/>
      <c r="H901" s="227"/>
      <c r="I901" s="227"/>
      <c r="J901" s="227"/>
      <c r="K901" s="227"/>
      <c r="L901" s="227"/>
      <c r="M901" s="227"/>
      <c r="N901" s="227"/>
      <c r="O901" s="227"/>
      <c r="P901" s="227"/>
      <c r="Q901" s="227"/>
      <c r="R901" s="227"/>
      <c r="S901" s="227"/>
      <c r="T901" s="227"/>
      <c r="U901" s="227"/>
      <c r="V901" s="227"/>
      <c r="W901" s="227"/>
      <c r="X901" s="227"/>
      <c r="Y901" s="227"/>
      <c r="Z901" s="227"/>
      <c r="AA901" s="227"/>
      <c r="AB901" s="227"/>
      <c r="AC901" s="227"/>
      <c r="AD901" s="227"/>
      <c r="AE901" s="227"/>
      <c r="AF901" s="227"/>
    </row>
    <row r="902" hidden="1">
      <c r="A902" s="227"/>
      <c r="B902" s="375"/>
      <c r="C902" s="227"/>
      <c r="D902" s="264"/>
      <c r="E902" s="227"/>
      <c r="F902" s="227"/>
      <c r="G902" s="227"/>
      <c r="H902" s="227"/>
      <c r="I902" s="227"/>
      <c r="J902" s="227"/>
      <c r="K902" s="227"/>
      <c r="L902" s="227"/>
      <c r="M902" s="227"/>
      <c r="N902" s="227"/>
      <c r="O902" s="227"/>
      <c r="P902" s="227"/>
      <c r="Q902" s="227"/>
      <c r="R902" s="227"/>
      <c r="S902" s="227"/>
      <c r="T902" s="227"/>
      <c r="U902" s="227"/>
      <c r="V902" s="227"/>
      <c r="W902" s="227"/>
      <c r="X902" s="227"/>
      <c r="Y902" s="227"/>
      <c r="Z902" s="227"/>
      <c r="AA902" s="227"/>
      <c r="AB902" s="227"/>
      <c r="AC902" s="227"/>
      <c r="AD902" s="227"/>
      <c r="AE902" s="227"/>
      <c r="AF902" s="227"/>
    </row>
    <row r="903" hidden="1">
      <c r="A903" s="227"/>
      <c r="B903" s="375"/>
      <c r="C903" s="227"/>
      <c r="D903" s="264"/>
      <c r="E903" s="227"/>
      <c r="F903" s="227"/>
      <c r="G903" s="227"/>
      <c r="H903" s="227"/>
      <c r="I903" s="227"/>
      <c r="J903" s="227"/>
      <c r="K903" s="227"/>
      <c r="L903" s="227"/>
      <c r="M903" s="227"/>
      <c r="N903" s="227"/>
      <c r="O903" s="227"/>
      <c r="P903" s="227"/>
      <c r="Q903" s="227"/>
      <c r="R903" s="227"/>
      <c r="S903" s="227"/>
      <c r="T903" s="227"/>
      <c r="U903" s="227"/>
      <c r="V903" s="227"/>
      <c r="W903" s="227"/>
      <c r="X903" s="227"/>
      <c r="Y903" s="227"/>
      <c r="Z903" s="227"/>
      <c r="AA903" s="227"/>
      <c r="AB903" s="227"/>
      <c r="AC903" s="227"/>
      <c r="AD903" s="227"/>
      <c r="AE903" s="227"/>
      <c r="AF903" s="227"/>
    </row>
    <row r="904" hidden="1">
      <c r="A904" s="227"/>
      <c r="B904" s="375"/>
      <c r="C904" s="227"/>
      <c r="D904" s="264"/>
      <c r="E904" s="227"/>
      <c r="F904" s="227"/>
      <c r="G904" s="227"/>
      <c r="H904" s="227"/>
      <c r="I904" s="227"/>
      <c r="J904" s="227"/>
      <c r="K904" s="227"/>
      <c r="L904" s="227"/>
      <c r="M904" s="227"/>
      <c r="N904" s="227"/>
      <c r="O904" s="227"/>
      <c r="P904" s="227"/>
      <c r="Q904" s="227"/>
      <c r="R904" s="227"/>
      <c r="S904" s="227"/>
      <c r="T904" s="227"/>
      <c r="U904" s="227"/>
      <c r="V904" s="227"/>
      <c r="W904" s="227"/>
      <c r="X904" s="227"/>
      <c r="Y904" s="227"/>
      <c r="Z904" s="227"/>
      <c r="AA904" s="227"/>
      <c r="AB904" s="227"/>
      <c r="AC904" s="227"/>
      <c r="AD904" s="227"/>
      <c r="AE904" s="227"/>
      <c r="AF904" s="227"/>
    </row>
    <row r="905" hidden="1">
      <c r="A905" s="227"/>
      <c r="B905" s="375"/>
      <c r="C905" s="227"/>
      <c r="D905" s="264"/>
      <c r="E905" s="227"/>
      <c r="F905" s="227"/>
      <c r="G905" s="227"/>
      <c r="H905" s="227"/>
      <c r="I905" s="227"/>
      <c r="J905" s="227"/>
      <c r="K905" s="227"/>
      <c r="L905" s="227"/>
      <c r="M905" s="227"/>
      <c r="N905" s="227"/>
      <c r="O905" s="227"/>
      <c r="P905" s="227"/>
      <c r="Q905" s="227"/>
      <c r="R905" s="227"/>
      <c r="S905" s="227"/>
      <c r="T905" s="227"/>
      <c r="U905" s="227"/>
      <c r="V905" s="227"/>
      <c r="W905" s="227"/>
      <c r="X905" s="227"/>
      <c r="Y905" s="227"/>
      <c r="Z905" s="227"/>
      <c r="AA905" s="227"/>
      <c r="AB905" s="227"/>
      <c r="AC905" s="227"/>
      <c r="AD905" s="227"/>
      <c r="AE905" s="227"/>
      <c r="AF905" s="227"/>
    </row>
    <row r="906" hidden="1">
      <c r="A906" s="227"/>
      <c r="B906" s="375"/>
      <c r="C906" s="227"/>
      <c r="D906" s="264"/>
      <c r="E906" s="227"/>
      <c r="F906" s="227"/>
      <c r="G906" s="227"/>
      <c r="H906" s="227"/>
      <c r="I906" s="227"/>
      <c r="J906" s="227"/>
      <c r="K906" s="227"/>
      <c r="L906" s="227"/>
      <c r="M906" s="227"/>
      <c r="N906" s="227"/>
      <c r="O906" s="227"/>
      <c r="P906" s="227"/>
      <c r="Q906" s="227"/>
      <c r="R906" s="227"/>
      <c r="S906" s="227"/>
      <c r="T906" s="227"/>
      <c r="U906" s="227"/>
      <c r="V906" s="227"/>
      <c r="W906" s="227"/>
      <c r="X906" s="227"/>
      <c r="Y906" s="227"/>
      <c r="Z906" s="227"/>
      <c r="AA906" s="227"/>
      <c r="AB906" s="227"/>
      <c r="AC906" s="227"/>
      <c r="AD906" s="227"/>
      <c r="AE906" s="227"/>
      <c r="AF906" s="227"/>
    </row>
    <row r="907" hidden="1">
      <c r="A907" s="227"/>
      <c r="B907" s="375"/>
      <c r="C907" s="227"/>
      <c r="D907" s="264"/>
      <c r="E907" s="227"/>
      <c r="F907" s="227"/>
      <c r="G907" s="227"/>
      <c r="H907" s="227"/>
      <c r="I907" s="227"/>
      <c r="J907" s="227"/>
      <c r="K907" s="227"/>
      <c r="L907" s="227"/>
      <c r="M907" s="227"/>
      <c r="N907" s="227"/>
      <c r="O907" s="227"/>
      <c r="P907" s="227"/>
      <c r="Q907" s="227"/>
      <c r="R907" s="227"/>
      <c r="S907" s="227"/>
      <c r="T907" s="227"/>
      <c r="U907" s="227"/>
      <c r="V907" s="227"/>
      <c r="W907" s="227"/>
      <c r="X907" s="227"/>
      <c r="Y907" s="227"/>
      <c r="Z907" s="227"/>
      <c r="AA907" s="227"/>
      <c r="AB907" s="227"/>
      <c r="AC907" s="227"/>
      <c r="AD907" s="227"/>
      <c r="AE907" s="227"/>
      <c r="AF907" s="227"/>
    </row>
    <row r="908" hidden="1">
      <c r="A908" s="227"/>
      <c r="B908" s="375"/>
      <c r="C908" s="227"/>
      <c r="D908" s="264"/>
      <c r="E908" s="227"/>
      <c r="F908" s="227"/>
      <c r="G908" s="227"/>
      <c r="H908" s="227"/>
      <c r="I908" s="227"/>
      <c r="J908" s="227"/>
      <c r="K908" s="227"/>
      <c r="L908" s="227"/>
      <c r="M908" s="227"/>
      <c r="N908" s="227"/>
      <c r="O908" s="227"/>
      <c r="P908" s="227"/>
      <c r="Q908" s="227"/>
      <c r="R908" s="227"/>
      <c r="S908" s="227"/>
      <c r="T908" s="227"/>
      <c r="U908" s="227"/>
      <c r="V908" s="227"/>
      <c r="W908" s="227"/>
      <c r="X908" s="227"/>
      <c r="Y908" s="227"/>
      <c r="Z908" s="227"/>
      <c r="AA908" s="227"/>
      <c r="AB908" s="227"/>
      <c r="AC908" s="227"/>
      <c r="AD908" s="227"/>
      <c r="AE908" s="227"/>
      <c r="AF908" s="227"/>
    </row>
    <row r="909" hidden="1">
      <c r="A909" s="227"/>
      <c r="B909" s="375"/>
      <c r="C909" s="227"/>
      <c r="D909" s="264"/>
      <c r="E909" s="227"/>
      <c r="F909" s="227"/>
      <c r="G909" s="227"/>
      <c r="H909" s="227"/>
      <c r="I909" s="227"/>
      <c r="J909" s="227"/>
      <c r="K909" s="227"/>
      <c r="L909" s="227"/>
      <c r="M909" s="227"/>
      <c r="N909" s="227"/>
      <c r="O909" s="227"/>
      <c r="P909" s="227"/>
      <c r="Q909" s="227"/>
      <c r="R909" s="227"/>
      <c r="S909" s="227"/>
      <c r="T909" s="227"/>
      <c r="U909" s="227"/>
      <c r="V909" s="227"/>
      <c r="W909" s="227"/>
      <c r="X909" s="227"/>
      <c r="Y909" s="227"/>
      <c r="Z909" s="227"/>
      <c r="AA909" s="227"/>
      <c r="AB909" s="227"/>
      <c r="AC909" s="227"/>
      <c r="AD909" s="227"/>
      <c r="AE909" s="227"/>
      <c r="AF909" s="227"/>
    </row>
    <row r="910" hidden="1">
      <c r="A910" s="227"/>
      <c r="B910" s="375"/>
      <c r="C910" s="227"/>
      <c r="D910" s="264"/>
      <c r="E910" s="227"/>
      <c r="F910" s="227"/>
      <c r="G910" s="227"/>
      <c r="H910" s="227"/>
      <c r="I910" s="227"/>
      <c r="J910" s="227"/>
      <c r="K910" s="227"/>
      <c r="L910" s="227"/>
      <c r="M910" s="227"/>
      <c r="N910" s="227"/>
      <c r="O910" s="227"/>
      <c r="P910" s="227"/>
      <c r="Q910" s="227"/>
      <c r="R910" s="227"/>
      <c r="S910" s="227"/>
      <c r="T910" s="227"/>
      <c r="U910" s="227"/>
      <c r="V910" s="227"/>
      <c r="W910" s="227"/>
      <c r="X910" s="227"/>
      <c r="Y910" s="227"/>
      <c r="Z910" s="227"/>
      <c r="AA910" s="227"/>
      <c r="AB910" s="227"/>
      <c r="AC910" s="227"/>
      <c r="AD910" s="227"/>
      <c r="AE910" s="227"/>
      <c r="AF910" s="227"/>
    </row>
    <row r="911" hidden="1">
      <c r="A911" s="227"/>
      <c r="B911" s="375"/>
      <c r="C911" s="227"/>
      <c r="D911" s="264"/>
      <c r="E911" s="227"/>
      <c r="F911" s="227"/>
      <c r="G911" s="227"/>
      <c r="H911" s="227"/>
      <c r="I911" s="227"/>
      <c r="J911" s="227"/>
      <c r="K911" s="227"/>
      <c r="L911" s="227"/>
      <c r="M911" s="227"/>
      <c r="N911" s="227"/>
      <c r="O911" s="227"/>
      <c r="P911" s="227"/>
      <c r="Q911" s="227"/>
      <c r="R911" s="227"/>
      <c r="S911" s="227"/>
      <c r="T911" s="227"/>
      <c r="U911" s="227"/>
      <c r="V911" s="227"/>
      <c r="W911" s="227"/>
      <c r="X911" s="227"/>
      <c r="Y911" s="227"/>
      <c r="Z911" s="227"/>
      <c r="AA911" s="227"/>
      <c r="AB911" s="227"/>
      <c r="AC911" s="227"/>
      <c r="AD911" s="227"/>
      <c r="AE911" s="227"/>
      <c r="AF911" s="227"/>
    </row>
    <row r="912" hidden="1">
      <c r="A912" s="227"/>
      <c r="B912" s="375"/>
      <c r="C912" s="227"/>
      <c r="D912" s="264"/>
      <c r="E912" s="227"/>
      <c r="F912" s="227"/>
      <c r="G912" s="227"/>
      <c r="H912" s="227"/>
      <c r="I912" s="227"/>
      <c r="J912" s="227"/>
      <c r="K912" s="227"/>
      <c r="L912" s="227"/>
      <c r="M912" s="227"/>
      <c r="N912" s="227"/>
      <c r="O912" s="227"/>
      <c r="P912" s="227"/>
      <c r="Q912" s="227"/>
      <c r="R912" s="227"/>
      <c r="S912" s="227"/>
      <c r="T912" s="227"/>
      <c r="U912" s="227"/>
      <c r="V912" s="227"/>
      <c r="W912" s="227"/>
      <c r="X912" s="227"/>
      <c r="Y912" s="227"/>
      <c r="Z912" s="227"/>
      <c r="AA912" s="227"/>
      <c r="AB912" s="227"/>
      <c r="AC912" s="227"/>
      <c r="AD912" s="227"/>
      <c r="AE912" s="227"/>
      <c r="AF912" s="227"/>
    </row>
    <row r="913" hidden="1">
      <c r="A913" s="227"/>
      <c r="B913" s="375"/>
      <c r="C913" s="227"/>
      <c r="D913" s="264"/>
      <c r="E913" s="227"/>
      <c r="F913" s="227"/>
      <c r="G913" s="227"/>
      <c r="H913" s="227"/>
      <c r="I913" s="227"/>
      <c r="J913" s="227"/>
      <c r="K913" s="227"/>
      <c r="L913" s="227"/>
      <c r="M913" s="227"/>
      <c r="N913" s="227"/>
      <c r="O913" s="227"/>
      <c r="P913" s="227"/>
      <c r="Q913" s="227"/>
      <c r="R913" s="227"/>
      <c r="S913" s="227"/>
      <c r="T913" s="227"/>
      <c r="U913" s="227"/>
      <c r="V913" s="227"/>
      <c r="W913" s="227"/>
      <c r="X913" s="227"/>
      <c r="Y913" s="227"/>
      <c r="Z913" s="227"/>
      <c r="AA913" s="227"/>
      <c r="AB913" s="227"/>
      <c r="AC913" s="227"/>
      <c r="AD913" s="227"/>
      <c r="AE913" s="227"/>
      <c r="AF913" s="227"/>
    </row>
    <row r="914" hidden="1">
      <c r="A914" s="227"/>
      <c r="B914" s="375"/>
      <c r="C914" s="227"/>
      <c r="D914" s="264"/>
      <c r="E914" s="227"/>
      <c r="F914" s="227"/>
      <c r="G914" s="227"/>
      <c r="H914" s="227"/>
      <c r="I914" s="227"/>
      <c r="J914" s="227"/>
      <c r="K914" s="227"/>
      <c r="L914" s="227"/>
      <c r="M914" s="227"/>
      <c r="N914" s="227"/>
      <c r="O914" s="227"/>
      <c r="P914" s="227"/>
      <c r="Q914" s="227"/>
      <c r="R914" s="227"/>
      <c r="S914" s="227"/>
      <c r="T914" s="227"/>
      <c r="U914" s="227"/>
      <c r="V914" s="227"/>
      <c r="W914" s="227"/>
      <c r="X914" s="227"/>
      <c r="Y914" s="227"/>
      <c r="Z914" s="227"/>
      <c r="AA914" s="227"/>
      <c r="AB914" s="227"/>
      <c r="AC914" s="227"/>
      <c r="AD914" s="227"/>
      <c r="AE914" s="227"/>
      <c r="AF914" s="227"/>
    </row>
    <row r="915" hidden="1">
      <c r="A915" s="227"/>
      <c r="B915" s="375"/>
      <c r="C915" s="227"/>
      <c r="D915" s="264"/>
      <c r="E915" s="227"/>
      <c r="F915" s="227"/>
      <c r="G915" s="227"/>
      <c r="H915" s="227"/>
      <c r="I915" s="227"/>
      <c r="J915" s="227"/>
      <c r="K915" s="227"/>
      <c r="L915" s="227"/>
      <c r="M915" s="227"/>
      <c r="N915" s="227"/>
      <c r="O915" s="227"/>
      <c r="P915" s="227"/>
      <c r="Q915" s="227"/>
      <c r="R915" s="227"/>
      <c r="S915" s="227"/>
      <c r="T915" s="227"/>
      <c r="U915" s="227"/>
      <c r="V915" s="227"/>
      <c r="W915" s="227"/>
      <c r="X915" s="227"/>
      <c r="Y915" s="227"/>
      <c r="Z915" s="227"/>
      <c r="AA915" s="227"/>
      <c r="AB915" s="227"/>
      <c r="AC915" s="227"/>
      <c r="AD915" s="227"/>
      <c r="AE915" s="227"/>
      <c r="AF915" s="227"/>
    </row>
    <row r="916" hidden="1">
      <c r="A916" s="227"/>
      <c r="B916" s="375"/>
      <c r="C916" s="227"/>
      <c r="D916" s="264"/>
      <c r="E916" s="227"/>
      <c r="F916" s="227"/>
      <c r="G916" s="227"/>
      <c r="H916" s="227"/>
      <c r="I916" s="227"/>
      <c r="J916" s="227"/>
      <c r="K916" s="227"/>
      <c r="L916" s="227"/>
      <c r="M916" s="227"/>
      <c r="N916" s="227"/>
      <c r="O916" s="227"/>
      <c r="P916" s="227"/>
      <c r="Q916" s="227"/>
      <c r="R916" s="227"/>
      <c r="S916" s="227"/>
      <c r="T916" s="227"/>
      <c r="U916" s="227"/>
      <c r="V916" s="227"/>
      <c r="W916" s="227"/>
      <c r="X916" s="227"/>
      <c r="Y916" s="227"/>
      <c r="Z916" s="227"/>
      <c r="AA916" s="227"/>
      <c r="AB916" s="227"/>
      <c r="AC916" s="227"/>
      <c r="AD916" s="227"/>
      <c r="AE916" s="227"/>
      <c r="AF916" s="227"/>
    </row>
    <row r="917" hidden="1">
      <c r="A917" s="227"/>
      <c r="B917" s="375"/>
      <c r="C917" s="227"/>
      <c r="D917" s="264"/>
      <c r="E917" s="227"/>
      <c r="F917" s="227"/>
      <c r="G917" s="227"/>
      <c r="H917" s="227"/>
      <c r="I917" s="227"/>
      <c r="J917" s="227"/>
      <c r="K917" s="227"/>
      <c r="L917" s="227"/>
      <c r="M917" s="227"/>
      <c r="N917" s="227"/>
      <c r="O917" s="227"/>
      <c r="P917" s="227"/>
      <c r="Q917" s="227"/>
      <c r="R917" s="227"/>
      <c r="S917" s="227"/>
      <c r="T917" s="227"/>
      <c r="U917" s="227"/>
      <c r="V917" s="227"/>
      <c r="W917" s="227"/>
      <c r="X917" s="227"/>
      <c r="Y917" s="227"/>
      <c r="Z917" s="227"/>
      <c r="AA917" s="227"/>
      <c r="AB917" s="227"/>
      <c r="AC917" s="227"/>
      <c r="AD917" s="227"/>
      <c r="AE917" s="227"/>
      <c r="AF917" s="227"/>
    </row>
    <row r="918" hidden="1">
      <c r="A918" s="227"/>
      <c r="B918" s="375"/>
      <c r="C918" s="227"/>
      <c r="D918" s="264"/>
      <c r="E918" s="227"/>
      <c r="F918" s="227"/>
      <c r="G918" s="227"/>
      <c r="H918" s="227"/>
      <c r="I918" s="227"/>
      <c r="J918" s="227"/>
      <c r="K918" s="227"/>
      <c r="L918" s="227"/>
      <c r="M918" s="227"/>
      <c r="N918" s="227"/>
      <c r="O918" s="227"/>
      <c r="P918" s="227"/>
      <c r="Q918" s="227"/>
      <c r="R918" s="227"/>
      <c r="S918" s="227"/>
      <c r="T918" s="227"/>
      <c r="U918" s="227"/>
      <c r="V918" s="227"/>
      <c r="W918" s="227"/>
      <c r="X918" s="227"/>
      <c r="Y918" s="227"/>
      <c r="Z918" s="227"/>
      <c r="AA918" s="227"/>
      <c r="AB918" s="227"/>
      <c r="AC918" s="227"/>
      <c r="AD918" s="227"/>
      <c r="AE918" s="227"/>
      <c r="AF918" s="227"/>
    </row>
    <row r="919" hidden="1">
      <c r="A919" s="227"/>
      <c r="B919" s="375"/>
      <c r="C919" s="227"/>
      <c r="D919" s="264"/>
      <c r="E919" s="227"/>
      <c r="F919" s="227"/>
      <c r="G919" s="227"/>
      <c r="H919" s="227"/>
      <c r="I919" s="227"/>
      <c r="J919" s="227"/>
      <c r="K919" s="227"/>
      <c r="L919" s="227"/>
      <c r="M919" s="227"/>
      <c r="N919" s="227"/>
      <c r="O919" s="227"/>
      <c r="P919" s="227"/>
      <c r="Q919" s="227"/>
      <c r="R919" s="227"/>
      <c r="S919" s="227"/>
      <c r="T919" s="227"/>
      <c r="U919" s="227"/>
      <c r="V919" s="227"/>
      <c r="W919" s="227"/>
      <c r="X919" s="227"/>
      <c r="Y919" s="227"/>
      <c r="Z919" s="227"/>
      <c r="AA919" s="227"/>
      <c r="AB919" s="227"/>
      <c r="AC919" s="227"/>
      <c r="AD919" s="227"/>
      <c r="AE919" s="227"/>
      <c r="AF919" s="227"/>
    </row>
    <row r="920" hidden="1">
      <c r="A920" s="227"/>
      <c r="B920" s="375"/>
      <c r="C920" s="227"/>
      <c r="D920" s="264"/>
      <c r="E920" s="227"/>
      <c r="F920" s="227"/>
      <c r="G920" s="227"/>
      <c r="H920" s="227"/>
      <c r="I920" s="227"/>
      <c r="J920" s="227"/>
      <c r="K920" s="227"/>
      <c r="L920" s="227"/>
      <c r="M920" s="227"/>
      <c r="N920" s="227"/>
      <c r="O920" s="227"/>
      <c r="P920" s="227"/>
      <c r="Q920" s="227"/>
      <c r="R920" s="227"/>
      <c r="S920" s="227"/>
      <c r="T920" s="227"/>
      <c r="U920" s="227"/>
      <c r="V920" s="227"/>
      <c r="W920" s="227"/>
      <c r="X920" s="227"/>
      <c r="Y920" s="227"/>
      <c r="Z920" s="227"/>
      <c r="AA920" s="227"/>
      <c r="AB920" s="227"/>
      <c r="AC920" s="227"/>
      <c r="AD920" s="227"/>
      <c r="AE920" s="227"/>
      <c r="AF920" s="227"/>
    </row>
    <row r="921" hidden="1">
      <c r="A921" s="227"/>
      <c r="B921" s="375"/>
      <c r="C921" s="227"/>
      <c r="D921" s="264"/>
      <c r="E921" s="227"/>
      <c r="F921" s="227"/>
      <c r="G921" s="227"/>
      <c r="H921" s="227"/>
      <c r="I921" s="227"/>
      <c r="J921" s="227"/>
      <c r="K921" s="227"/>
      <c r="L921" s="227"/>
      <c r="M921" s="227"/>
      <c r="N921" s="227"/>
      <c r="O921" s="227"/>
      <c r="P921" s="227"/>
      <c r="Q921" s="227"/>
      <c r="R921" s="227"/>
      <c r="S921" s="227"/>
      <c r="T921" s="227"/>
      <c r="U921" s="227"/>
      <c r="V921" s="227"/>
      <c r="W921" s="227"/>
      <c r="X921" s="227"/>
      <c r="Y921" s="227"/>
      <c r="Z921" s="227"/>
      <c r="AA921" s="227"/>
      <c r="AB921" s="227"/>
      <c r="AC921" s="227"/>
      <c r="AD921" s="227"/>
      <c r="AE921" s="227"/>
      <c r="AF921" s="227"/>
    </row>
    <row r="922" hidden="1">
      <c r="A922" s="227"/>
      <c r="B922" s="375"/>
      <c r="C922" s="227"/>
      <c r="D922" s="264"/>
      <c r="E922" s="227"/>
      <c r="F922" s="227"/>
      <c r="G922" s="227"/>
      <c r="H922" s="227"/>
      <c r="I922" s="227"/>
      <c r="J922" s="227"/>
      <c r="K922" s="227"/>
      <c r="L922" s="227"/>
      <c r="M922" s="227"/>
      <c r="N922" s="227"/>
      <c r="O922" s="227"/>
      <c r="P922" s="227"/>
      <c r="Q922" s="227"/>
      <c r="R922" s="227"/>
      <c r="S922" s="227"/>
      <c r="T922" s="227"/>
      <c r="U922" s="227"/>
      <c r="V922" s="227"/>
      <c r="W922" s="227"/>
      <c r="X922" s="227"/>
      <c r="Y922" s="227"/>
      <c r="Z922" s="227"/>
      <c r="AA922" s="227"/>
      <c r="AB922" s="227"/>
      <c r="AC922" s="227"/>
      <c r="AD922" s="227"/>
      <c r="AE922" s="227"/>
      <c r="AF922" s="227"/>
    </row>
    <row r="923" hidden="1">
      <c r="A923" s="227"/>
      <c r="B923" s="375"/>
      <c r="C923" s="227"/>
      <c r="D923" s="264"/>
      <c r="E923" s="227"/>
      <c r="F923" s="227"/>
      <c r="G923" s="227"/>
      <c r="H923" s="227"/>
      <c r="I923" s="227"/>
      <c r="J923" s="227"/>
      <c r="K923" s="227"/>
      <c r="L923" s="227"/>
      <c r="M923" s="227"/>
      <c r="N923" s="227"/>
      <c r="O923" s="227"/>
      <c r="P923" s="227"/>
      <c r="Q923" s="227"/>
      <c r="R923" s="227"/>
      <c r="S923" s="227"/>
      <c r="T923" s="227"/>
      <c r="U923" s="227"/>
      <c r="V923" s="227"/>
      <c r="W923" s="227"/>
      <c r="X923" s="227"/>
      <c r="Y923" s="227"/>
      <c r="Z923" s="227"/>
      <c r="AA923" s="227"/>
      <c r="AB923" s="227"/>
      <c r="AC923" s="227"/>
      <c r="AD923" s="227"/>
      <c r="AE923" s="227"/>
      <c r="AF923" s="227"/>
    </row>
    <row r="924" hidden="1">
      <c r="A924" s="227"/>
      <c r="B924" s="375"/>
      <c r="C924" s="227"/>
      <c r="D924" s="264"/>
      <c r="E924" s="227"/>
      <c r="F924" s="227"/>
      <c r="G924" s="227"/>
      <c r="H924" s="227"/>
      <c r="I924" s="227"/>
      <c r="J924" s="227"/>
      <c r="K924" s="227"/>
      <c r="L924" s="227"/>
      <c r="M924" s="227"/>
      <c r="N924" s="227"/>
      <c r="O924" s="227"/>
      <c r="P924" s="227"/>
      <c r="Q924" s="227"/>
      <c r="R924" s="227"/>
      <c r="S924" s="227"/>
      <c r="T924" s="227"/>
      <c r="U924" s="227"/>
      <c r="V924" s="227"/>
      <c r="W924" s="227"/>
      <c r="X924" s="227"/>
      <c r="Y924" s="227"/>
      <c r="Z924" s="227"/>
      <c r="AA924" s="227"/>
      <c r="AB924" s="227"/>
      <c r="AC924" s="227"/>
      <c r="AD924" s="227"/>
      <c r="AE924" s="227"/>
      <c r="AF924" s="227"/>
    </row>
    <row r="925" hidden="1">
      <c r="A925" s="227"/>
      <c r="B925" s="375"/>
      <c r="C925" s="227"/>
      <c r="D925" s="264"/>
      <c r="E925" s="227"/>
      <c r="F925" s="227"/>
      <c r="G925" s="227"/>
      <c r="H925" s="227"/>
      <c r="I925" s="227"/>
      <c r="J925" s="227"/>
      <c r="K925" s="227"/>
      <c r="L925" s="227"/>
      <c r="M925" s="227"/>
      <c r="N925" s="227"/>
      <c r="O925" s="227"/>
      <c r="P925" s="227"/>
      <c r="Q925" s="227"/>
      <c r="R925" s="227"/>
      <c r="S925" s="227"/>
      <c r="T925" s="227"/>
      <c r="U925" s="227"/>
      <c r="V925" s="227"/>
      <c r="W925" s="227"/>
      <c r="X925" s="227"/>
      <c r="Y925" s="227"/>
      <c r="Z925" s="227"/>
      <c r="AA925" s="227"/>
      <c r="AB925" s="227"/>
      <c r="AC925" s="227"/>
      <c r="AD925" s="227"/>
      <c r="AE925" s="227"/>
      <c r="AF925" s="227"/>
    </row>
    <row r="926" hidden="1">
      <c r="A926" s="227"/>
      <c r="B926" s="375"/>
      <c r="C926" s="227"/>
      <c r="D926" s="264"/>
      <c r="E926" s="227"/>
      <c r="F926" s="227"/>
      <c r="G926" s="227"/>
      <c r="H926" s="227"/>
      <c r="I926" s="227"/>
      <c r="J926" s="227"/>
      <c r="K926" s="227"/>
      <c r="L926" s="227"/>
      <c r="M926" s="227"/>
      <c r="N926" s="227"/>
      <c r="O926" s="227"/>
      <c r="P926" s="227"/>
      <c r="Q926" s="227"/>
      <c r="R926" s="227"/>
      <c r="S926" s="227"/>
      <c r="T926" s="227"/>
      <c r="U926" s="227"/>
      <c r="V926" s="227"/>
      <c r="W926" s="227"/>
      <c r="X926" s="227"/>
      <c r="Y926" s="227"/>
      <c r="Z926" s="227"/>
      <c r="AA926" s="227"/>
      <c r="AB926" s="227"/>
      <c r="AC926" s="227"/>
      <c r="AD926" s="227"/>
      <c r="AE926" s="227"/>
      <c r="AF926" s="227"/>
    </row>
    <row r="927" hidden="1">
      <c r="A927" s="227"/>
      <c r="B927" s="375"/>
      <c r="C927" s="227"/>
      <c r="D927" s="264"/>
      <c r="E927" s="227"/>
      <c r="F927" s="227"/>
      <c r="G927" s="227"/>
      <c r="H927" s="227"/>
      <c r="I927" s="227"/>
      <c r="J927" s="227"/>
      <c r="K927" s="227"/>
      <c r="L927" s="227"/>
      <c r="M927" s="227"/>
      <c r="N927" s="227"/>
      <c r="O927" s="227"/>
      <c r="P927" s="227"/>
      <c r="Q927" s="227"/>
      <c r="R927" s="227"/>
      <c r="S927" s="227"/>
      <c r="T927" s="227"/>
      <c r="U927" s="227"/>
      <c r="V927" s="227"/>
      <c r="W927" s="227"/>
      <c r="X927" s="227"/>
      <c r="Y927" s="227"/>
      <c r="Z927" s="227"/>
      <c r="AA927" s="227"/>
      <c r="AB927" s="227"/>
      <c r="AC927" s="227"/>
      <c r="AD927" s="227"/>
      <c r="AE927" s="227"/>
      <c r="AF927" s="227"/>
    </row>
    <row r="928" hidden="1">
      <c r="A928" s="227"/>
      <c r="B928" s="375"/>
      <c r="C928" s="227"/>
      <c r="D928" s="264"/>
      <c r="E928" s="227"/>
      <c r="F928" s="227"/>
      <c r="G928" s="227"/>
      <c r="H928" s="227"/>
      <c r="I928" s="227"/>
      <c r="J928" s="227"/>
      <c r="K928" s="227"/>
      <c r="L928" s="227"/>
      <c r="M928" s="227"/>
      <c r="N928" s="227"/>
      <c r="O928" s="227"/>
      <c r="P928" s="227"/>
      <c r="Q928" s="227"/>
      <c r="R928" s="227"/>
      <c r="S928" s="227"/>
      <c r="T928" s="227"/>
      <c r="U928" s="227"/>
      <c r="V928" s="227"/>
      <c r="W928" s="227"/>
      <c r="X928" s="227"/>
      <c r="Y928" s="227"/>
      <c r="Z928" s="227"/>
      <c r="AA928" s="227"/>
      <c r="AB928" s="227"/>
      <c r="AC928" s="227"/>
      <c r="AD928" s="227"/>
      <c r="AE928" s="227"/>
      <c r="AF928" s="227"/>
    </row>
    <row r="929" hidden="1">
      <c r="A929" s="227"/>
      <c r="B929" s="375"/>
      <c r="C929" s="227"/>
      <c r="D929" s="264"/>
      <c r="E929" s="227"/>
      <c r="F929" s="227"/>
      <c r="G929" s="227"/>
      <c r="H929" s="227"/>
      <c r="I929" s="227"/>
      <c r="J929" s="227"/>
      <c r="K929" s="227"/>
      <c r="L929" s="227"/>
      <c r="M929" s="227"/>
      <c r="N929" s="227"/>
      <c r="O929" s="227"/>
      <c r="P929" s="227"/>
      <c r="Q929" s="227"/>
      <c r="R929" s="227"/>
      <c r="S929" s="227"/>
      <c r="T929" s="227"/>
      <c r="U929" s="227"/>
      <c r="V929" s="227"/>
      <c r="W929" s="227"/>
      <c r="X929" s="227"/>
      <c r="Y929" s="227"/>
      <c r="Z929" s="227"/>
      <c r="AA929" s="227"/>
      <c r="AB929" s="227"/>
      <c r="AC929" s="227"/>
      <c r="AD929" s="227"/>
      <c r="AE929" s="227"/>
      <c r="AF929" s="227"/>
    </row>
    <row r="930" hidden="1">
      <c r="A930" s="227"/>
      <c r="B930" s="375"/>
      <c r="C930" s="227"/>
      <c r="D930" s="264"/>
      <c r="E930" s="227"/>
      <c r="F930" s="227"/>
      <c r="G930" s="227"/>
      <c r="H930" s="227"/>
      <c r="I930" s="227"/>
      <c r="J930" s="227"/>
      <c r="K930" s="227"/>
      <c r="L930" s="227"/>
      <c r="M930" s="227"/>
      <c r="N930" s="227"/>
      <c r="O930" s="227"/>
      <c r="P930" s="227"/>
      <c r="Q930" s="227"/>
      <c r="R930" s="227"/>
      <c r="S930" s="227"/>
      <c r="T930" s="227"/>
      <c r="U930" s="227"/>
      <c r="V930" s="227"/>
      <c r="W930" s="227"/>
      <c r="X930" s="227"/>
      <c r="Y930" s="227"/>
      <c r="Z930" s="227"/>
      <c r="AA930" s="227"/>
      <c r="AB930" s="227"/>
      <c r="AC930" s="227"/>
      <c r="AD930" s="227"/>
      <c r="AE930" s="227"/>
      <c r="AF930" s="227"/>
    </row>
    <row r="931" hidden="1">
      <c r="A931" s="227"/>
      <c r="B931" s="375"/>
      <c r="C931" s="227"/>
      <c r="D931" s="264"/>
      <c r="E931" s="227"/>
      <c r="F931" s="227"/>
      <c r="G931" s="227"/>
      <c r="H931" s="227"/>
      <c r="I931" s="227"/>
      <c r="J931" s="227"/>
      <c r="K931" s="227"/>
      <c r="L931" s="227"/>
      <c r="M931" s="227"/>
      <c r="N931" s="227"/>
      <c r="O931" s="227"/>
      <c r="P931" s="227"/>
      <c r="Q931" s="227"/>
      <c r="R931" s="227"/>
      <c r="S931" s="227"/>
      <c r="T931" s="227"/>
      <c r="U931" s="227"/>
      <c r="V931" s="227"/>
      <c r="W931" s="227"/>
      <c r="X931" s="227"/>
      <c r="Y931" s="227"/>
      <c r="Z931" s="227"/>
      <c r="AA931" s="227"/>
      <c r="AB931" s="227"/>
      <c r="AC931" s="227"/>
      <c r="AD931" s="227"/>
      <c r="AE931" s="227"/>
      <c r="AF931" s="227"/>
    </row>
    <row r="932" hidden="1">
      <c r="A932" s="227"/>
      <c r="B932" s="375"/>
      <c r="C932" s="227"/>
      <c r="D932" s="264"/>
      <c r="E932" s="227"/>
      <c r="F932" s="227"/>
      <c r="G932" s="227"/>
      <c r="H932" s="227"/>
      <c r="I932" s="227"/>
      <c r="J932" s="227"/>
      <c r="K932" s="227"/>
      <c r="L932" s="227"/>
      <c r="M932" s="227"/>
      <c r="N932" s="227"/>
      <c r="O932" s="227"/>
      <c r="P932" s="227"/>
      <c r="Q932" s="227"/>
      <c r="R932" s="227"/>
      <c r="S932" s="227"/>
      <c r="T932" s="227"/>
      <c r="U932" s="227"/>
      <c r="V932" s="227"/>
      <c r="W932" s="227"/>
      <c r="X932" s="227"/>
      <c r="Y932" s="227"/>
      <c r="Z932" s="227"/>
      <c r="AA932" s="227"/>
      <c r="AB932" s="227"/>
      <c r="AC932" s="227"/>
      <c r="AD932" s="227"/>
      <c r="AE932" s="227"/>
      <c r="AF932" s="227"/>
    </row>
    <row r="933" hidden="1">
      <c r="A933" s="227"/>
      <c r="B933" s="375"/>
      <c r="C933" s="227"/>
      <c r="D933" s="264"/>
      <c r="E933" s="227"/>
      <c r="F933" s="227"/>
      <c r="G933" s="227"/>
      <c r="H933" s="227"/>
      <c r="I933" s="227"/>
      <c r="J933" s="227"/>
      <c r="K933" s="227"/>
      <c r="L933" s="227"/>
      <c r="M933" s="227"/>
      <c r="N933" s="227"/>
      <c r="O933" s="227"/>
      <c r="P933" s="227"/>
      <c r="Q933" s="227"/>
      <c r="R933" s="227"/>
      <c r="S933" s="227"/>
      <c r="T933" s="227"/>
      <c r="U933" s="227"/>
      <c r="V933" s="227"/>
      <c r="W933" s="227"/>
      <c r="X933" s="227"/>
      <c r="Y933" s="227"/>
      <c r="Z933" s="227"/>
      <c r="AA933" s="227"/>
      <c r="AB933" s="227"/>
      <c r="AC933" s="227"/>
      <c r="AD933" s="227"/>
      <c r="AE933" s="227"/>
      <c r="AF933" s="227"/>
    </row>
    <row r="934" hidden="1">
      <c r="A934" s="227"/>
      <c r="B934" s="375"/>
      <c r="C934" s="227"/>
      <c r="D934" s="264"/>
      <c r="E934" s="227"/>
      <c r="F934" s="227"/>
      <c r="G934" s="227"/>
      <c r="H934" s="227"/>
      <c r="I934" s="227"/>
      <c r="J934" s="227"/>
      <c r="K934" s="227"/>
      <c r="L934" s="227"/>
      <c r="M934" s="227"/>
      <c r="N934" s="227"/>
      <c r="O934" s="227"/>
      <c r="P934" s="227"/>
      <c r="Q934" s="227"/>
      <c r="R934" s="227"/>
      <c r="S934" s="227"/>
      <c r="T934" s="227"/>
      <c r="U934" s="227"/>
      <c r="V934" s="227"/>
      <c r="W934" s="227"/>
      <c r="X934" s="227"/>
      <c r="Y934" s="227"/>
      <c r="Z934" s="227"/>
      <c r="AA934" s="227"/>
      <c r="AB934" s="227"/>
      <c r="AC934" s="227"/>
      <c r="AD934" s="227"/>
      <c r="AE934" s="227"/>
      <c r="AF934" s="227"/>
    </row>
    <row r="935" hidden="1">
      <c r="A935" s="227"/>
      <c r="B935" s="375"/>
      <c r="C935" s="227"/>
      <c r="D935" s="264"/>
      <c r="E935" s="227"/>
      <c r="F935" s="227"/>
      <c r="G935" s="227"/>
      <c r="H935" s="227"/>
      <c r="I935" s="227"/>
      <c r="J935" s="227"/>
      <c r="K935" s="227"/>
      <c r="L935" s="227"/>
      <c r="M935" s="227"/>
      <c r="N935" s="227"/>
      <c r="O935" s="227"/>
      <c r="P935" s="227"/>
      <c r="Q935" s="227"/>
      <c r="R935" s="227"/>
      <c r="S935" s="227"/>
      <c r="T935" s="227"/>
      <c r="U935" s="227"/>
      <c r="V935" s="227"/>
      <c r="W935" s="227"/>
      <c r="X935" s="227"/>
      <c r="Y935" s="227"/>
      <c r="Z935" s="227"/>
      <c r="AA935" s="227"/>
      <c r="AB935" s="227"/>
      <c r="AC935" s="227"/>
      <c r="AD935" s="227"/>
      <c r="AE935" s="227"/>
      <c r="AF935" s="227"/>
    </row>
    <row r="936" hidden="1">
      <c r="A936" s="227"/>
      <c r="B936" s="375"/>
      <c r="C936" s="227"/>
      <c r="D936" s="264"/>
      <c r="E936" s="227"/>
      <c r="F936" s="227"/>
      <c r="G936" s="227"/>
      <c r="H936" s="227"/>
      <c r="I936" s="227"/>
      <c r="J936" s="227"/>
      <c r="K936" s="227"/>
      <c r="L936" s="227"/>
      <c r="M936" s="227"/>
      <c r="N936" s="227"/>
      <c r="O936" s="227"/>
      <c r="P936" s="227"/>
      <c r="Q936" s="227"/>
      <c r="R936" s="227"/>
      <c r="S936" s="227"/>
      <c r="T936" s="227"/>
      <c r="U936" s="227"/>
      <c r="V936" s="227"/>
      <c r="W936" s="227"/>
      <c r="X936" s="227"/>
      <c r="Y936" s="227"/>
      <c r="Z936" s="227"/>
      <c r="AA936" s="227"/>
      <c r="AB936" s="227"/>
      <c r="AC936" s="227"/>
      <c r="AD936" s="227"/>
      <c r="AE936" s="227"/>
      <c r="AF936" s="227"/>
    </row>
    <row r="937" hidden="1">
      <c r="A937" s="227"/>
      <c r="B937" s="375"/>
      <c r="C937" s="227"/>
      <c r="D937" s="264"/>
      <c r="E937" s="227"/>
      <c r="F937" s="227"/>
      <c r="G937" s="227"/>
      <c r="H937" s="227"/>
      <c r="I937" s="227"/>
      <c r="J937" s="227"/>
      <c r="K937" s="227"/>
      <c r="L937" s="227"/>
      <c r="M937" s="227"/>
      <c r="N937" s="227"/>
      <c r="O937" s="227"/>
      <c r="P937" s="227"/>
      <c r="Q937" s="227"/>
      <c r="R937" s="227"/>
      <c r="S937" s="227"/>
      <c r="T937" s="227"/>
      <c r="U937" s="227"/>
      <c r="V937" s="227"/>
      <c r="W937" s="227"/>
      <c r="X937" s="227"/>
      <c r="Y937" s="227"/>
      <c r="Z937" s="227"/>
      <c r="AA937" s="227"/>
      <c r="AB937" s="227"/>
      <c r="AC937" s="227"/>
      <c r="AD937" s="227"/>
      <c r="AE937" s="227"/>
      <c r="AF937" s="227"/>
    </row>
    <row r="938" hidden="1">
      <c r="A938" s="227"/>
      <c r="B938" s="375"/>
      <c r="C938" s="227"/>
      <c r="D938" s="264"/>
      <c r="E938" s="227"/>
      <c r="F938" s="227"/>
      <c r="G938" s="227"/>
      <c r="H938" s="227"/>
      <c r="I938" s="227"/>
      <c r="J938" s="227"/>
      <c r="K938" s="227"/>
      <c r="L938" s="227"/>
      <c r="M938" s="227"/>
      <c r="N938" s="227"/>
      <c r="O938" s="227"/>
      <c r="P938" s="227"/>
      <c r="Q938" s="227"/>
      <c r="R938" s="227"/>
      <c r="S938" s="227"/>
      <c r="T938" s="227"/>
      <c r="U938" s="227"/>
      <c r="V938" s="227"/>
      <c r="W938" s="227"/>
      <c r="X938" s="227"/>
      <c r="Y938" s="227"/>
      <c r="Z938" s="227"/>
      <c r="AA938" s="227"/>
      <c r="AB938" s="227"/>
      <c r="AC938" s="227"/>
      <c r="AD938" s="227"/>
      <c r="AE938" s="227"/>
      <c r="AF938" s="227"/>
    </row>
    <row r="939" hidden="1">
      <c r="A939" s="227"/>
      <c r="B939" s="375"/>
      <c r="C939" s="227"/>
      <c r="D939" s="264"/>
      <c r="E939" s="227"/>
      <c r="F939" s="227"/>
      <c r="G939" s="227"/>
      <c r="H939" s="227"/>
      <c r="I939" s="227"/>
      <c r="J939" s="227"/>
      <c r="K939" s="227"/>
      <c r="L939" s="227"/>
      <c r="M939" s="227"/>
      <c r="N939" s="227"/>
      <c r="O939" s="227"/>
      <c r="P939" s="227"/>
      <c r="Q939" s="227"/>
      <c r="R939" s="227"/>
      <c r="S939" s="227"/>
      <c r="T939" s="227"/>
      <c r="U939" s="227"/>
      <c r="V939" s="227"/>
      <c r="W939" s="227"/>
      <c r="X939" s="227"/>
      <c r="Y939" s="227"/>
      <c r="Z939" s="227"/>
      <c r="AA939" s="227"/>
      <c r="AB939" s="227"/>
      <c r="AC939" s="227"/>
      <c r="AD939" s="227"/>
      <c r="AE939" s="227"/>
      <c r="AF939" s="227"/>
    </row>
    <row r="940" hidden="1">
      <c r="A940" s="227"/>
      <c r="B940" s="375"/>
      <c r="C940" s="227"/>
      <c r="D940" s="264"/>
      <c r="E940" s="227"/>
      <c r="F940" s="227"/>
      <c r="G940" s="227"/>
      <c r="H940" s="227"/>
      <c r="I940" s="227"/>
      <c r="J940" s="227"/>
      <c r="K940" s="227"/>
      <c r="L940" s="227"/>
      <c r="M940" s="227"/>
      <c r="N940" s="227"/>
      <c r="O940" s="227"/>
      <c r="P940" s="227"/>
      <c r="Q940" s="227"/>
      <c r="R940" s="227"/>
      <c r="S940" s="227"/>
      <c r="T940" s="227"/>
      <c r="U940" s="227"/>
      <c r="V940" s="227"/>
      <c r="W940" s="227"/>
      <c r="X940" s="227"/>
      <c r="Y940" s="227"/>
      <c r="Z940" s="227"/>
      <c r="AA940" s="227"/>
      <c r="AB940" s="227"/>
      <c r="AC940" s="227"/>
      <c r="AD940" s="227"/>
      <c r="AE940" s="227"/>
      <c r="AF940" s="227"/>
    </row>
    <row r="941" hidden="1">
      <c r="A941" s="227"/>
      <c r="B941" s="375"/>
      <c r="C941" s="227"/>
      <c r="D941" s="264"/>
      <c r="E941" s="227"/>
      <c r="F941" s="227"/>
      <c r="G941" s="227"/>
      <c r="H941" s="227"/>
      <c r="I941" s="227"/>
      <c r="J941" s="227"/>
      <c r="K941" s="227"/>
      <c r="L941" s="227"/>
      <c r="M941" s="227"/>
      <c r="N941" s="227"/>
      <c r="O941" s="227"/>
      <c r="P941" s="227"/>
      <c r="Q941" s="227"/>
      <c r="R941" s="227"/>
      <c r="S941" s="227"/>
      <c r="T941" s="227"/>
      <c r="U941" s="227"/>
      <c r="V941" s="227"/>
      <c r="W941" s="227"/>
      <c r="X941" s="227"/>
      <c r="Y941" s="227"/>
      <c r="Z941" s="227"/>
      <c r="AA941" s="227"/>
      <c r="AB941" s="227"/>
      <c r="AC941" s="227"/>
      <c r="AD941" s="227"/>
      <c r="AE941" s="227"/>
      <c r="AF941" s="227"/>
    </row>
    <row r="942" hidden="1">
      <c r="A942" s="227"/>
      <c r="B942" s="375"/>
      <c r="C942" s="227"/>
      <c r="D942" s="264"/>
      <c r="E942" s="227"/>
      <c r="F942" s="227"/>
      <c r="G942" s="227"/>
      <c r="H942" s="227"/>
      <c r="I942" s="227"/>
      <c r="J942" s="227"/>
      <c r="K942" s="227"/>
      <c r="L942" s="227"/>
      <c r="M942" s="227"/>
      <c r="N942" s="227"/>
      <c r="O942" s="227"/>
      <c r="P942" s="227"/>
      <c r="Q942" s="227"/>
      <c r="R942" s="227"/>
      <c r="S942" s="227"/>
      <c r="T942" s="227"/>
      <c r="U942" s="227"/>
      <c r="V942" s="227"/>
      <c r="W942" s="227"/>
      <c r="X942" s="227"/>
      <c r="Y942" s="227"/>
      <c r="Z942" s="227"/>
      <c r="AA942" s="227"/>
      <c r="AB942" s="227"/>
      <c r="AC942" s="227"/>
      <c r="AD942" s="227"/>
      <c r="AE942" s="227"/>
      <c r="AF942" s="227"/>
    </row>
    <row r="943" hidden="1">
      <c r="A943" s="227"/>
      <c r="B943" s="375"/>
      <c r="C943" s="227"/>
      <c r="D943" s="264"/>
      <c r="E943" s="227"/>
      <c r="F943" s="227"/>
      <c r="G943" s="227"/>
      <c r="H943" s="227"/>
      <c r="I943" s="227"/>
      <c r="J943" s="227"/>
      <c r="K943" s="227"/>
      <c r="L943" s="227"/>
      <c r="M943" s="227"/>
      <c r="N943" s="227"/>
      <c r="O943" s="227"/>
      <c r="P943" s="227"/>
      <c r="Q943" s="227"/>
      <c r="R943" s="227"/>
      <c r="S943" s="227"/>
      <c r="T943" s="227"/>
      <c r="U943" s="227"/>
      <c r="V943" s="227"/>
      <c r="W943" s="227"/>
      <c r="X943" s="227"/>
      <c r="Y943" s="227"/>
      <c r="Z943" s="227"/>
      <c r="AA943" s="227"/>
      <c r="AB943" s="227"/>
      <c r="AC943" s="227"/>
      <c r="AD943" s="227"/>
      <c r="AE943" s="227"/>
      <c r="AF943" s="227"/>
    </row>
    <row r="944" hidden="1">
      <c r="A944" s="227"/>
      <c r="B944" s="375"/>
      <c r="C944" s="227"/>
      <c r="D944" s="264"/>
      <c r="E944" s="227"/>
      <c r="F944" s="227"/>
      <c r="G944" s="227"/>
      <c r="H944" s="227"/>
      <c r="I944" s="227"/>
      <c r="J944" s="227"/>
      <c r="K944" s="227"/>
      <c r="L944" s="227"/>
      <c r="M944" s="227"/>
      <c r="N944" s="227"/>
      <c r="O944" s="227"/>
      <c r="P944" s="227"/>
      <c r="Q944" s="227"/>
      <c r="R944" s="227"/>
      <c r="S944" s="227"/>
      <c r="T944" s="227"/>
      <c r="U944" s="227"/>
      <c r="V944" s="227"/>
      <c r="W944" s="227"/>
      <c r="X944" s="227"/>
      <c r="Y944" s="227"/>
      <c r="Z944" s="227"/>
      <c r="AA944" s="227"/>
      <c r="AB944" s="227"/>
      <c r="AC944" s="227"/>
      <c r="AD944" s="227"/>
      <c r="AE944" s="227"/>
      <c r="AF944" s="227"/>
    </row>
    <row r="945" hidden="1">
      <c r="A945" s="227"/>
      <c r="B945" s="375"/>
      <c r="C945" s="227"/>
      <c r="D945" s="264"/>
      <c r="E945" s="227"/>
      <c r="F945" s="227"/>
      <c r="G945" s="227"/>
      <c r="H945" s="227"/>
      <c r="I945" s="227"/>
      <c r="J945" s="227"/>
      <c r="K945" s="227"/>
      <c r="L945" s="227"/>
      <c r="M945" s="227"/>
      <c r="N945" s="227"/>
      <c r="O945" s="227"/>
      <c r="P945" s="227"/>
      <c r="Q945" s="227"/>
      <c r="R945" s="227"/>
      <c r="S945" s="227"/>
      <c r="T945" s="227"/>
      <c r="U945" s="227"/>
      <c r="V945" s="227"/>
      <c r="W945" s="227"/>
      <c r="X945" s="227"/>
      <c r="Y945" s="227"/>
      <c r="Z945" s="227"/>
      <c r="AA945" s="227"/>
      <c r="AB945" s="227"/>
      <c r="AC945" s="227"/>
      <c r="AD945" s="227"/>
      <c r="AE945" s="227"/>
      <c r="AF945" s="227"/>
    </row>
    <row r="946" hidden="1">
      <c r="A946" s="227"/>
      <c r="B946" s="375"/>
      <c r="C946" s="227"/>
      <c r="D946" s="264"/>
      <c r="E946" s="227"/>
      <c r="F946" s="227"/>
      <c r="G946" s="227"/>
      <c r="H946" s="227"/>
      <c r="I946" s="227"/>
      <c r="J946" s="227"/>
      <c r="K946" s="227"/>
      <c r="L946" s="227"/>
      <c r="M946" s="227"/>
      <c r="N946" s="227"/>
      <c r="O946" s="227"/>
      <c r="P946" s="227"/>
      <c r="Q946" s="227"/>
      <c r="R946" s="227"/>
      <c r="S946" s="227"/>
      <c r="T946" s="227"/>
      <c r="U946" s="227"/>
      <c r="V946" s="227"/>
      <c r="W946" s="227"/>
      <c r="X946" s="227"/>
      <c r="Y946" s="227"/>
      <c r="Z946" s="227"/>
      <c r="AA946" s="227"/>
      <c r="AB946" s="227"/>
      <c r="AC946" s="227"/>
      <c r="AD946" s="227"/>
      <c r="AE946" s="227"/>
      <c r="AF946" s="227"/>
    </row>
    <row r="947" hidden="1">
      <c r="A947" s="227"/>
      <c r="B947" s="375"/>
      <c r="C947" s="227"/>
      <c r="D947" s="264"/>
      <c r="E947" s="227"/>
      <c r="F947" s="227"/>
      <c r="G947" s="227"/>
      <c r="H947" s="227"/>
      <c r="I947" s="227"/>
      <c r="J947" s="227"/>
      <c r="K947" s="227"/>
      <c r="L947" s="227"/>
      <c r="M947" s="227"/>
      <c r="N947" s="227"/>
      <c r="O947" s="227"/>
      <c r="P947" s="227"/>
      <c r="Q947" s="227"/>
      <c r="R947" s="227"/>
      <c r="S947" s="227"/>
      <c r="T947" s="227"/>
      <c r="U947" s="227"/>
      <c r="V947" s="227"/>
      <c r="W947" s="227"/>
      <c r="X947" s="227"/>
      <c r="Y947" s="227"/>
      <c r="Z947" s="227"/>
      <c r="AA947" s="227"/>
      <c r="AB947" s="227"/>
      <c r="AC947" s="227"/>
      <c r="AD947" s="227"/>
      <c r="AE947" s="227"/>
      <c r="AF947" s="227"/>
    </row>
    <row r="948" hidden="1">
      <c r="A948" s="227"/>
      <c r="B948" s="375"/>
      <c r="C948" s="227"/>
      <c r="D948" s="264"/>
      <c r="E948" s="227"/>
      <c r="F948" s="227"/>
      <c r="G948" s="227"/>
      <c r="H948" s="227"/>
      <c r="I948" s="227"/>
      <c r="J948" s="227"/>
      <c r="K948" s="227"/>
      <c r="L948" s="227"/>
      <c r="M948" s="227"/>
      <c r="N948" s="227"/>
      <c r="O948" s="227"/>
      <c r="P948" s="227"/>
      <c r="Q948" s="227"/>
      <c r="R948" s="227"/>
      <c r="S948" s="227"/>
      <c r="T948" s="227"/>
      <c r="U948" s="227"/>
      <c r="V948" s="227"/>
      <c r="W948" s="227"/>
      <c r="X948" s="227"/>
      <c r="Y948" s="227"/>
      <c r="Z948" s="227"/>
      <c r="AA948" s="227"/>
      <c r="AB948" s="227"/>
      <c r="AC948" s="227"/>
      <c r="AD948" s="227"/>
      <c r="AE948" s="227"/>
      <c r="AF948" s="227"/>
    </row>
    <row r="949" hidden="1">
      <c r="A949" s="227"/>
      <c r="B949" s="375"/>
      <c r="C949" s="227"/>
      <c r="D949" s="264"/>
      <c r="E949" s="227"/>
      <c r="F949" s="227"/>
      <c r="G949" s="227"/>
      <c r="H949" s="227"/>
      <c r="I949" s="227"/>
      <c r="J949" s="227"/>
      <c r="K949" s="227"/>
      <c r="L949" s="227"/>
      <c r="M949" s="227"/>
      <c r="N949" s="227"/>
      <c r="O949" s="227"/>
      <c r="P949" s="227"/>
      <c r="Q949" s="227"/>
      <c r="R949" s="227"/>
      <c r="S949" s="227"/>
      <c r="T949" s="227"/>
      <c r="U949" s="227"/>
      <c r="V949" s="227"/>
      <c r="W949" s="227"/>
      <c r="X949" s="227"/>
      <c r="Y949" s="227"/>
      <c r="Z949" s="227"/>
      <c r="AA949" s="227"/>
      <c r="AB949" s="227"/>
      <c r="AC949" s="227"/>
      <c r="AD949" s="227"/>
      <c r="AE949" s="227"/>
      <c r="AF949" s="227"/>
    </row>
    <row r="950" hidden="1">
      <c r="A950" s="227"/>
      <c r="B950" s="375"/>
      <c r="C950" s="227"/>
      <c r="D950" s="264"/>
      <c r="E950" s="227"/>
      <c r="F950" s="227"/>
      <c r="G950" s="227"/>
      <c r="H950" s="227"/>
      <c r="I950" s="227"/>
      <c r="J950" s="227"/>
      <c r="K950" s="227"/>
      <c r="L950" s="227"/>
      <c r="M950" s="227"/>
      <c r="N950" s="227"/>
      <c r="O950" s="227"/>
      <c r="P950" s="227"/>
      <c r="Q950" s="227"/>
      <c r="R950" s="227"/>
      <c r="S950" s="227"/>
      <c r="T950" s="227"/>
      <c r="U950" s="227"/>
      <c r="V950" s="227"/>
      <c r="W950" s="227"/>
      <c r="X950" s="227"/>
      <c r="Y950" s="227"/>
      <c r="Z950" s="227"/>
      <c r="AA950" s="227"/>
      <c r="AB950" s="227"/>
      <c r="AC950" s="227"/>
      <c r="AD950" s="227"/>
      <c r="AE950" s="227"/>
      <c r="AF950" s="227"/>
    </row>
    <row r="951" hidden="1">
      <c r="A951" s="227"/>
      <c r="B951" s="375"/>
      <c r="C951" s="227"/>
      <c r="D951" s="264"/>
      <c r="E951" s="227"/>
      <c r="F951" s="227"/>
      <c r="G951" s="227"/>
      <c r="H951" s="227"/>
      <c r="I951" s="227"/>
      <c r="J951" s="227"/>
      <c r="K951" s="227"/>
      <c r="L951" s="227"/>
      <c r="M951" s="227"/>
      <c r="N951" s="227"/>
      <c r="O951" s="227"/>
      <c r="P951" s="227"/>
      <c r="Q951" s="227"/>
      <c r="R951" s="227"/>
      <c r="S951" s="227"/>
      <c r="T951" s="227"/>
      <c r="U951" s="227"/>
      <c r="V951" s="227"/>
      <c r="W951" s="227"/>
      <c r="X951" s="227"/>
      <c r="Y951" s="227"/>
      <c r="Z951" s="227"/>
      <c r="AA951" s="227"/>
      <c r="AB951" s="227"/>
      <c r="AC951" s="227"/>
      <c r="AD951" s="227"/>
      <c r="AE951" s="227"/>
      <c r="AF951" s="227"/>
    </row>
    <row r="952" hidden="1">
      <c r="A952" s="227"/>
      <c r="B952" s="375"/>
      <c r="C952" s="227"/>
      <c r="D952" s="264"/>
      <c r="E952" s="227"/>
      <c r="F952" s="227"/>
      <c r="G952" s="227"/>
      <c r="H952" s="227"/>
      <c r="I952" s="227"/>
      <c r="J952" s="227"/>
      <c r="K952" s="227"/>
      <c r="L952" s="227"/>
      <c r="M952" s="227"/>
      <c r="N952" s="227"/>
      <c r="O952" s="227"/>
      <c r="P952" s="227"/>
      <c r="Q952" s="227"/>
      <c r="R952" s="227"/>
      <c r="S952" s="227"/>
      <c r="T952" s="227"/>
      <c r="U952" s="227"/>
      <c r="V952" s="227"/>
      <c r="W952" s="227"/>
      <c r="X952" s="227"/>
      <c r="Y952" s="227"/>
      <c r="Z952" s="227"/>
      <c r="AA952" s="227"/>
      <c r="AB952" s="227"/>
      <c r="AC952" s="227"/>
      <c r="AD952" s="227"/>
      <c r="AE952" s="227"/>
      <c r="AF952" s="227"/>
    </row>
    <row r="953" hidden="1">
      <c r="A953" s="227"/>
      <c r="B953" s="375"/>
      <c r="C953" s="227"/>
      <c r="D953" s="264"/>
      <c r="E953" s="227"/>
      <c r="F953" s="227"/>
      <c r="G953" s="227"/>
      <c r="H953" s="227"/>
      <c r="I953" s="227"/>
      <c r="J953" s="227"/>
      <c r="K953" s="227"/>
      <c r="L953" s="227"/>
      <c r="M953" s="227"/>
      <c r="N953" s="227"/>
      <c r="O953" s="227"/>
      <c r="P953" s="227"/>
      <c r="Q953" s="227"/>
      <c r="R953" s="227"/>
      <c r="S953" s="227"/>
      <c r="T953" s="227"/>
      <c r="U953" s="227"/>
      <c r="V953" s="227"/>
      <c r="W953" s="227"/>
      <c r="X953" s="227"/>
      <c r="Y953" s="227"/>
      <c r="Z953" s="227"/>
      <c r="AA953" s="227"/>
      <c r="AB953" s="227"/>
      <c r="AC953" s="227"/>
      <c r="AD953" s="227"/>
      <c r="AE953" s="227"/>
      <c r="AF953" s="227"/>
    </row>
    <row r="954" hidden="1">
      <c r="A954" s="227"/>
      <c r="B954" s="375"/>
      <c r="C954" s="227"/>
      <c r="D954" s="264"/>
      <c r="E954" s="227"/>
      <c r="F954" s="227"/>
      <c r="G954" s="227"/>
      <c r="H954" s="227"/>
      <c r="I954" s="227"/>
      <c r="J954" s="227"/>
      <c r="K954" s="227"/>
      <c r="L954" s="227"/>
      <c r="M954" s="227"/>
      <c r="N954" s="227"/>
      <c r="O954" s="227"/>
      <c r="P954" s="227"/>
      <c r="Q954" s="227"/>
      <c r="R954" s="227"/>
      <c r="S954" s="227"/>
      <c r="T954" s="227"/>
      <c r="U954" s="227"/>
      <c r="V954" s="227"/>
      <c r="W954" s="227"/>
      <c r="X954" s="227"/>
      <c r="Y954" s="227"/>
      <c r="Z954" s="227"/>
      <c r="AA954" s="227"/>
      <c r="AB954" s="227"/>
      <c r="AC954" s="227"/>
      <c r="AD954" s="227"/>
      <c r="AE954" s="227"/>
      <c r="AF954" s="227"/>
    </row>
    <row r="955" hidden="1">
      <c r="A955" s="227"/>
      <c r="B955" s="375"/>
      <c r="C955" s="227"/>
      <c r="D955" s="264"/>
      <c r="E955" s="227"/>
      <c r="F955" s="227"/>
      <c r="G955" s="227"/>
      <c r="H955" s="227"/>
      <c r="I955" s="227"/>
      <c r="J955" s="227"/>
      <c r="K955" s="227"/>
      <c r="L955" s="227"/>
      <c r="M955" s="227"/>
      <c r="N955" s="227"/>
      <c r="O955" s="227"/>
      <c r="P955" s="227"/>
      <c r="Q955" s="227"/>
      <c r="R955" s="227"/>
      <c r="S955" s="227"/>
      <c r="T955" s="227"/>
      <c r="U955" s="227"/>
      <c r="V955" s="227"/>
      <c r="W955" s="227"/>
      <c r="X955" s="227"/>
      <c r="Y955" s="227"/>
      <c r="Z955" s="227"/>
      <c r="AA955" s="227"/>
      <c r="AB955" s="227"/>
      <c r="AC955" s="227"/>
      <c r="AD955" s="227"/>
      <c r="AE955" s="227"/>
      <c r="AF955" s="227"/>
    </row>
    <row r="956" hidden="1">
      <c r="A956" s="227"/>
      <c r="B956" s="375"/>
      <c r="C956" s="227"/>
      <c r="D956" s="264"/>
      <c r="E956" s="227"/>
      <c r="F956" s="227"/>
      <c r="G956" s="227"/>
      <c r="H956" s="227"/>
      <c r="I956" s="227"/>
      <c r="J956" s="227"/>
      <c r="K956" s="227"/>
      <c r="L956" s="227"/>
      <c r="M956" s="227"/>
      <c r="N956" s="227"/>
      <c r="O956" s="227"/>
      <c r="P956" s="227"/>
      <c r="Q956" s="227"/>
      <c r="R956" s="227"/>
      <c r="S956" s="227"/>
      <c r="T956" s="227"/>
      <c r="U956" s="227"/>
      <c r="V956" s="227"/>
      <c r="W956" s="227"/>
      <c r="X956" s="227"/>
      <c r="Y956" s="227"/>
      <c r="Z956" s="227"/>
      <c r="AA956" s="227"/>
      <c r="AB956" s="227"/>
      <c r="AC956" s="227"/>
      <c r="AD956" s="227"/>
      <c r="AE956" s="227"/>
      <c r="AF956" s="227"/>
    </row>
    <row r="957" hidden="1">
      <c r="A957" s="227"/>
      <c r="B957" s="375"/>
      <c r="C957" s="227"/>
      <c r="D957" s="264"/>
      <c r="E957" s="227"/>
      <c r="F957" s="227"/>
      <c r="G957" s="227"/>
      <c r="H957" s="227"/>
      <c r="I957" s="227"/>
      <c r="J957" s="227"/>
      <c r="K957" s="227"/>
      <c r="L957" s="227"/>
      <c r="M957" s="227"/>
      <c r="N957" s="227"/>
      <c r="O957" s="227"/>
      <c r="P957" s="227"/>
      <c r="Q957" s="227"/>
      <c r="R957" s="227"/>
      <c r="S957" s="227"/>
      <c r="T957" s="227"/>
      <c r="U957" s="227"/>
      <c r="V957" s="227"/>
      <c r="W957" s="227"/>
      <c r="X957" s="227"/>
      <c r="Y957" s="227"/>
      <c r="Z957" s="227"/>
      <c r="AA957" s="227"/>
      <c r="AB957" s="227"/>
      <c r="AC957" s="227"/>
      <c r="AD957" s="227"/>
      <c r="AE957" s="227"/>
      <c r="AF957" s="227"/>
    </row>
    <row r="958" hidden="1">
      <c r="A958" s="227"/>
      <c r="B958" s="375"/>
      <c r="C958" s="227"/>
      <c r="D958" s="264"/>
      <c r="E958" s="227"/>
      <c r="F958" s="227"/>
      <c r="G958" s="227"/>
      <c r="H958" s="227"/>
      <c r="I958" s="227"/>
      <c r="J958" s="227"/>
      <c r="K958" s="227"/>
      <c r="L958" s="227"/>
      <c r="M958" s="227"/>
      <c r="N958" s="227"/>
      <c r="O958" s="227"/>
      <c r="P958" s="227"/>
      <c r="Q958" s="227"/>
      <c r="R958" s="227"/>
      <c r="S958" s="227"/>
      <c r="T958" s="227"/>
      <c r="U958" s="227"/>
      <c r="V958" s="227"/>
      <c r="W958" s="227"/>
      <c r="X958" s="227"/>
      <c r="Y958" s="227"/>
      <c r="Z958" s="227"/>
      <c r="AA958" s="227"/>
      <c r="AB958" s="227"/>
      <c r="AC958" s="227"/>
      <c r="AD958" s="227"/>
      <c r="AE958" s="227"/>
      <c r="AF958" s="227"/>
    </row>
    <row r="959" hidden="1">
      <c r="A959" s="227"/>
      <c r="B959" s="375"/>
      <c r="C959" s="227"/>
      <c r="D959" s="264"/>
      <c r="E959" s="227"/>
      <c r="F959" s="227"/>
      <c r="G959" s="227"/>
      <c r="H959" s="227"/>
      <c r="I959" s="227"/>
      <c r="J959" s="227"/>
      <c r="K959" s="227"/>
      <c r="L959" s="227"/>
      <c r="M959" s="227"/>
      <c r="N959" s="227"/>
      <c r="O959" s="227"/>
      <c r="P959" s="227"/>
      <c r="Q959" s="227"/>
      <c r="R959" s="227"/>
      <c r="S959" s="227"/>
      <c r="T959" s="227"/>
      <c r="U959" s="227"/>
      <c r="V959" s="227"/>
      <c r="W959" s="227"/>
      <c r="X959" s="227"/>
      <c r="Y959" s="227"/>
      <c r="Z959" s="227"/>
      <c r="AA959" s="227"/>
      <c r="AB959" s="227"/>
      <c r="AC959" s="227"/>
      <c r="AD959" s="227"/>
      <c r="AE959" s="227"/>
      <c r="AF959" s="227"/>
    </row>
    <row r="960" hidden="1">
      <c r="A960" s="227"/>
      <c r="B960" s="375"/>
      <c r="C960" s="227"/>
      <c r="D960" s="264"/>
      <c r="E960" s="227"/>
      <c r="F960" s="227"/>
      <c r="G960" s="227"/>
      <c r="H960" s="227"/>
      <c r="I960" s="227"/>
      <c r="J960" s="227"/>
      <c r="K960" s="227"/>
      <c r="L960" s="227"/>
      <c r="M960" s="227"/>
      <c r="N960" s="227"/>
      <c r="O960" s="227"/>
      <c r="P960" s="227"/>
      <c r="Q960" s="227"/>
      <c r="R960" s="227"/>
      <c r="S960" s="227"/>
      <c r="T960" s="227"/>
      <c r="U960" s="227"/>
      <c r="V960" s="227"/>
      <c r="W960" s="227"/>
      <c r="X960" s="227"/>
      <c r="Y960" s="227"/>
      <c r="Z960" s="227"/>
      <c r="AA960" s="227"/>
      <c r="AB960" s="227"/>
      <c r="AC960" s="227"/>
      <c r="AD960" s="227"/>
      <c r="AE960" s="227"/>
      <c r="AF960" s="227"/>
    </row>
    <row r="961" hidden="1">
      <c r="A961" s="227"/>
      <c r="B961" s="375"/>
      <c r="C961" s="227"/>
      <c r="D961" s="264"/>
      <c r="E961" s="227"/>
      <c r="F961" s="227"/>
      <c r="G961" s="227"/>
      <c r="H961" s="227"/>
      <c r="I961" s="227"/>
      <c r="J961" s="227"/>
      <c r="K961" s="227"/>
      <c r="L961" s="227"/>
      <c r="M961" s="227"/>
      <c r="N961" s="227"/>
      <c r="O961" s="227"/>
      <c r="P961" s="227"/>
      <c r="Q961" s="227"/>
      <c r="R961" s="227"/>
      <c r="S961" s="227"/>
      <c r="T961" s="227"/>
      <c r="U961" s="227"/>
      <c r="V961" s="227"/>
      <c r="W961" s="227"/>
      <c r="X961" s="227"/>
      <c r="Y961" s="227"/>
      <c r="Z961" s="227"/>
      <c r="AA961" s="227"/>
      <c r="AB961" s="227"/>
      <c r="AC961" s="227"/>
      <c r="AD961" s="227"/>
      <c r="AE961" s="227"/>
      <c r="AF961" s="227"/>
    </row>
    <row r="962" hidden="1">
      <c r="A962" s="227"/>
      <c r="B962" s="375"/>
      <c r="C962" s="227"/>
      <c r="D962" s="264"/>
      <c r="E962" s="227"/>
      <c r="F962" s="227"/>
      <c r="G962" s="227"/>
      <c r="H962" s="227"/>
      <c r="I962" s="227"/>
      <c r="J962" s="227"/>
      <c r="K962" s="227"/>
      <c r="L962" s="227"/>
      <c r="M962" s="227"/>
      <c r="N962" s="227"/>
      <c r="O962" s="227"/>
      <c r="P962" s="227"/>
      <c r="Q962" s="227"/>
      <c r="R962" s="227"/>
      <c r="S962" s="227"/>
      <c r="T962" s="227"/>
      <c r="U962" s="227"/>
      <c r="V962" s="227"/>
      <c r="W962" s="227"/>
      <c r="X962" s="227"/>
      <c r="Y962" s="227"/>
      <c r="Z962" s="227"/>
      <c r="AA962" s="227"/>
      <c r="AB962" s="227"/>
      <c r="AC962" s="227"/>
      <c r="AD962" s="227"/>
      <c r="AE962" s="227"/>
      <c r="AF962" s="227"/>
    </row>
    <row r="963" hidden="1">
      <c r="A963" s="227"/>
      <c r="B963" s="375"/>
      <c r="C963" s="227"/>
      <c r="D963" s="264"/>
      <c r="E963" s="227"/>
      <c r="F963" s="227"/>
      <c r="G963" s="227"/>
      <c r="H963" s="227"/>
      <c r="I963" s="227"/>
      <c r="J963" s="227"/>
      <c r="K963" s="227"/>
      <c r="L963" s="227"/>
      <c r="M963" s="227"/>
      <c r="N963" s="227"/>
      <c r="O963" s="227"/>
      <c r="P963" s="227"/>
      <c r="Q963" s="227"/>
      <c r="R963" s="227"/>
      <c r="S963" s="227"/>
      <c r="T963" s="227"/>
      <c r="U963" s="227"/>
      <c r="V963" s="227"/>
      <c r="W963" s="227"/>
      <c r="X963" s="227"/>
      <c r="Y963" s="227"/>
      <c r="Z963" s="227"/>
      <c r="AA963" s="227"/>
      <c r="AB963" s="227"/>
      <c r="AC963" s="227"/>
      <c r="AD963" s="227"/>
      <c r="AE963" s="227"/>
      <c r="AF963" s="227"/>
    </row>
    <row r="964" hidden="1">
      <c r="A964" s="227"/>
      <c r="B964" s="375"/>
      <c r="C964" s="227"/>
      <c r="D964" s="264"/>
      <c r="E964" s="227"/>
      <c r="F964" s="227"/>
      <c r="G964" s="227"/>
      <c r="H964" s="227"/>
      <c r="I964" s="227"/>
      <c r="J964" s="227"/>
      <c r="K964" s="227"/>
      <c r="L964" s="227"/>
      <c r="M964" s="227"/>
      <c r="N964" s="227"/>
      <c r="O964" s="227"/>
      <c r="P964" s="227"/>
      <c r="Q964" s="227"/>
      <c r="R964" s="227"/>
      <c r="S964" s="227"/>
      <c r="T964" s="227"/>
      <c r="U964" s="227"/>
      <c r="V964" s="227"/>
      <c r="W964" s="227"/>
      <c r="X964" s="227"/>
      <c r="Y964" s="227"/>
      <c r="Z964" s="227"/>
      <c r="AA964" s="227"/>
      <c r="AB964" s="227"/>
      <c r="AC964" s="227"/>
      <c r="AD964" s="227"/>
      <c r="AE964" s="227"/>
      <c r="AF964" s="227"/>
    </row>
    <row r="965" hidden="1">
      <c r="A965" s="227"/>
      <c r="B965" s="375"/>
      <c r="C965" s="227"/>
      <c r="D965" s="264"/>
      <c r="E965" s="227"/>
      <c r="F965" s="227"/>
      <c r="G965" s="227"/>
      <c r="H965" s="227"/>
      <c r="I965" s="227"/>
      <c r="J965" s="227"/>
      <c r="K965" s="227"/>
      <c r="L965" s="227"/>
      <c r="M965" s="227"/>
      <c r="N965" s="227"/>
      <c r="O965" s="227"/>
      <c r="P965" s="227"/>
      <c r="Q965" s="227"/>
      <c r="R965" s="227"/>
      <c r="S965" s="227"/>
      <c r="T965" s="227"/>
      <c r="U965" s="227"/>
      <c r="V965" s="227"/>
      <c r="W965" s="227"/>
      <c r="X965" s="227"/>
      <c r="Y965" s="227"/>
      <c r="Z965" s="227"/>
      <c r="AA965" s="227"/>
      <c r="AB965" s="227"/>
      <c r="AC965" s="227"/>
      <c r="AD965" s="227"/>
      <c r="AE965" s="227"/>
      <c r="AF965" s="227"/>
    </row>
    <row r="966" hidden="1">
      <c r="A966" s="227"/>
      <c r="B966" s="375"/>
      <c r="C966" s="227"/>
      <c r="D966" s="264"/>
      <c r="E966" s="227"/>
      <c r="F966" s="227"/>
      <c r="G966" s="227"/>
      <c r="H966" s="227"/>
      <c r="I966" s="227"/>
      <c r="J966" s="227"/>
      <c r="K966" s="227"/>
      <c r="L966" s="227"/>
      <c r="M966" s="227"/>
      <c r="N966" s="227"/>
      <c r="O966" s="227"/>
      <c r="P966" s="227"/>
      <c r="Q966" s="227"/>
      <c r="R966" s="227"/>
      <c r="S966" s="227"/>
      <c r="T966" s="227"/>
      <c r="U966" s="227"/>
      <c r="V966" s="227"/>
      <c r="W966" s="227"/>
      <c r="X966" s="227"/>
      <c r="Y966" s="227"/>
      <c r="Z966" s="227"/>
      <c r="AA966" s="227"/>
      <c r="AB966" s="227"/>
      <c r="AC966" s="227"/>
      <c r="AD966" s="227"/>
      <c r="AE966" s="227"/>
      <c r="AF966" s="227"/>
    </row>
    <row r="967" hidden="1">
      <c r="A967" s="227"/>
      <c r="B967" s="375"/>
      <c r="C967" s="227"/>
      <c r="D967" s="264"/>
      <c r="E967" s="227"/>
      <c r="F967" s="227"/>
      <c r="G967" s="227"/>
      <c r="H967" s="227"/>
      <c r="I967" s="227"/>
      <c r="J967" s="227"/>
      <c r="K967" s="227"/>
      <c r="L967" s="227"/>
      <c r="M967" s="227"/>
      <c r="N967" s="227"/>
      <c r="O967" s="227"/>
      <c r="P967" s="227"/>
      <c r="Q967" s="227"/>
      <c r="R967" s="227"/>
      <c r="S967" s="227"/>
      <c r="T967" s="227"/>
      <c r="U967" s="227"/>
      <c r="V967" s="227"/>
      <c r="W967" s="227"/>
      <c r="X967" s="227"/>
      <c r="Y967" s="227"/>
      <c r="Z967" s="227"/>
      <c r="AA967" s="227"/>
      <c r="AB967" s="227"/>
      <c r="AC967" s="227"/>
      <c r="AD967" s="227"/>
      <c r="AE967" s="227"/>
      <c r="AF967" s="227"/>
    </row>
    <row r="968" hidden="1">
      <c r="A968" s="227"/>
      <c r="B968" s="375"/>
      <c r="C968" s="227"/>
      <c r="D968" s="264"/>
      <c r="E968" s="227"/>
      <c r="F968" s="227"/>
      <c r="G968" s="227"/>
      <c r="H968" s="227"/>
      <c r="I968" s="227"/>
      <c r="J968" s="227"/>
      <c r="K968" s="227"/>
      <c r="L968" s="227"/>
      <c r="M968" s="227"/>
      <c r="N968" s="227"/>
      <c r="O968" s="227"/>
      <c r="P968" s="227"/>
      <c r="Q968" s="227"/>
      <c r="R968" s="227"/>
      <c r="S968" s="227"/>
      <c r="T968" s="227"/>
      <c r="U968" s="227"/>
      <c r="V968" s="227"/>
      <c r="W968" s="227"/>
      <c r="X968" s="227"/>
      <c r="Y968" s="227"/>
      <c r="Z968" s="227"/>
      <c r="AA968" s="227"/>
      <c r="AB968" s="227"/>
      <c r="AC968" s="227"/>
      <c r="AD968" s="227"/>
      <c r="AE968" s="227"/>
      <c r="AF968" s="227"/>
    </row>
    <row r="969" hidden="1">
      <c r="A969" s="227"/>
      <c r="B969" s="375"/>
      <c r="C969" s="227"/>
      <c r="D969" s="264"/>
      <c r="E969" s="227"/>
      <c r="F969" s="227"/>
      <c r="G969" s="227"/>
      <c r="H969" s="227"/>
      <c r="I969" s="227"/>
      <c r="J969" s="227"/>
      <c r="K969" s="227"/>
      <c r="L969" s="227"/>
      <c r="M969" s="227"/>
      <c r="N969" s="227"/>
      <c r="O969" s="227"/>
      <c r="P969" s="227"/>
      <c r="Q969" s="227"/>
      <c r="R969" s="227"/>
      <c r="S969" s="227"/>
      <c r="T969" s="227"/>
      <c r="U969" s="227"/>
      <c r="V969" s="227"/>
      <c r="W969" s="227"/>
      <c r="X969" s="227"/>
      <c r="Y969" s="227"/>
      <c r="Z969" s="227"/>
      <c r="AA969" s="227"/>
      <c r="AB969" s="227"/>
      <c r="AC969" s="227"/>
      <c r="AD969" s="227"/>
      <c r="AE969" s="227"/>
      <c r="AF969" s="227"/>
    </row>
    <row r="970" hidden="1">
      <c r="A970" s="227"/>
      <c r="B970" s="375"/>
      <c r="C970" s="227"/>
      <c r="D970" s="264"/>
      <c r="E970" s="227"/>
      <c r="F970" s="227"/>
      <c r="G970" s="227"/>
      <c r="H970" s="227"/>
      <c r="I970" s="227"/>
      <c r="J970" s="227"/>
      <c r="K970" s="227"/>
      <c r="L970" s="227"/>
      <c r="M970" s="227"/>
      <c r="N970" s="227"/>
      <c r="O970" s="227"/>
      <c r="P970" s="227"/>
      <c r="Q970" s="227"/>
      <c r="R970" s="227"/>
      <c r="S970" s="227"/>
      <c r="T970" s="227"/>
      <c r="U970" s="227"/>
      <c r="V970" s="227"/>
      <c r="W970" s="227"/>
      <c r="X970" s="227"/>
      <c r="Y970" s="227"/>
      <c r="Z970" s="227"/>
      <c r="AA970" s="227"/>
      <c r="AB970" s="227"/>
      <c r="AC970" s="227"/>
      <c r="AD970" s="227"/>
      <c r="AE970" s="227"/>
      <c r="AF970" s="227"/>
    </row>
    <row r="971" hidden="1">
      <c r="A971" s="227"/>
      <c r="B971" s="375"/>
      <c r="C971" s="227"/>
      <c r="D971" s="264"/>
      <c r="E971" s="227"/>
      <c r="F971" s="227"/>
      <c r="G971" s="227"/>
      <c r="H971" s="227"/>
      <c r="I971" s="227"/>
      <c r="J971" s="227"/>
      <c r="K971" s="227"/>
      <c r="L971" s="227"/>
      <c r="M971" s="227"/>
      <c r="N971" s="227"/>
      <c r="O971" s="227"/>
      <c r="P971" s="227"/>
      <c r="Q971" s="227"/>
      <c r="R971" s="227"/>
      <c r="S971" s="227"/>
      <c r="T971" s="227"/>
      <c r="U971" s="227"/>
      <c r="V971" s="227"/>
      <c r="W971" s="227"/>
      <c r="X971" s="227"/>
      <c r="Y971" s="227"/>
      <c r="Z971" s="227"/>
      <c r="AA971" s="227"/>
      <c r="AB971" s="227"/>
      <c r="AC971" s="227"/>
      <c r="AD971" s="227"/>
      <c r="AE971" s="227"/>
      <c r="AF971" s="227"/>
    </row>
    <row r="972" hidden="1">
      <c r="A972" s="227"/>
      <c r="B972" s="375"/>
      <c r="C972" s="227"/>
      <c r="D972" s="264"/>
      <c r="E972" s="227"/>
      <c r="F972" s="227"/>
      <c r="G972" s="227"/>
      <c r="H972" s="227"/>
      <c r="I972" s="227"/>
      <c r="J972" s="227"/>
      <c r="K972" s="227"/>
      <c r="L972" s="227"/>
      <c r="M972" s="227"/>
      <c r="N972" s="227"/>
      <c r="O972" s="227"/>
      <c r="P972" s="227"/>
      <c r="Q972" s="227"/>
      <c r="R972" s="227"/>
      <c r="S972" s="227"/>
      <c r="T972" s="227"/>
      <c r="U972" s="227"/>
      <c r="V972" s="227"/>
      <c r="W972" s="227"/>
      <c r="X972" s="227"/>
      <c r="Y972" s="227"/>
      <c r="Z972" s="227"/>
      <c r="AA972" s="227"/>
      <c r="AB972" s="227"/>
      <c r="AC972" s="227"/>
      <c r="AD972" s="227"/>
      <c r="AE972" s="227"/>
      <c r="AF972" s="227"/>
    </row>
    <row r="973" hidden="1">
      <c r="A973" s="227"/>
      <c r="B973" s="375"/>
      <c r="C973" s="227"/>
      <c r="D973" s="264"/>
      <c r="E973" s="227"/>
      <c r="F973" s="227"/>
      <c r="G973" s="227"/>
      <c r="H973" s="227"/>
      <c r="I973" s="227"/>
      <c r="J973" s="227"/>
      <c r="K973" s="227"/>
      <c r="L973" s="227"/>
      <c r="M973" s="227"/>
      <c r="N973" s="227"/>
      <c r="O973" s="227"/>
      <c r="P973" s="227"/>
      <c r="Q973" s="227"/>
      <c r="R973" s="227"/>
      <c r="S973" s="227"/>
      <c r="T973" s="227"/>
      <c r="U973" s="227"/>
      <c r="V973" s="227"/>
      <c r="W973" s="227"/>
      <c r="X973" s="227"/>
      <c r="Y973" s="227"/>
      <c r="Z973" s="227"/>
      <c r="AA973" s="227"/>
      <c r="AB973" s="227"/>
      <c r="AC973" s="227"/>
      <c r="AD973" s="227"/>
      <c r="AE973" s="227"/>
      <c r="AF973" s="227"/>
    </row>
    <row r="974" hidden="1">
      <c r="A974" s="227"/>
      <c r="B974" s="375"/>
      <c r="C974" s="227"/>
      <c r="D974" s="264"/>
      <c r="E974" s="227"/>
      <c r="F974" s="227"/>
      <c r="G974" s="227"/>
      <c r="H974" s="227"/>
      <c r="I974" s="227"/>
      <c r="J974" s="227"/>
      <c r="K974" s="227"/>
      <c r="L974" s="227"/>
      <c r="M974" s="227"/>
      <c r="N974" s="227"/>
      <c r="O974" s="227"/>
      <c r="P974" s="227"/>
      <c r="Q974" s="227"/>
      <c r="R974" s="227"/>
      <c r="S974" s="227"/>
      <c r="T974" s="227"/>
      <c r="U974" s="227"/>
      <c r="V974" s="227"/>
      <c r="W974" s="227"/>
      <c r="X974" s="227"/>
      <c r="Y974" s="227"/>
      <c r="Z974" s="227"/>
      <c r="AA974" s="227"/>
      <c r="AB974" s="227"/>
      <c r="AC974" s="227"/>
      <c r="AD974" s="227"/>
      <c r="AE974" s="227"/>
      <c r="AF974" s="227"/>
    </row>
    <row r="975" hidden="1">
      <c r="A975" s="227"/>
      <c r="B975" s="375"/>
      <c r="C975" s="227"/>
      <c r="D975" s="264"/>
      <c r="E975" s="227"/>
      <c r="F975" s="227"/>
      <c r="G975" s="227"/>
      <c r="H975" s="227"/>
      <c r="I975" s="227"/>
      <c r="J975" s="227"/>
      <c r="K975" s="227"/>
      <c r="L975" s="227"/>
      <c r="M975" s="227"/>
      <c r="N975" s="227"/>
      <c r="O975" s="227"/>
      <c r="P975" s="227"/>
      <c r="Q975" s="227"/>
      <c r="R975" s="227"/>
      <c r="S975" s="227"/>
      <c r="T975" s="227"/>
      <c r="U975" s="227"/>
      <c r="V975" s="227"/>
      <c r="W975" s="227"/>
      <c r="X975" s="227"/>
      <c r="Y975" s="227"/>
      <c r="Z975" s="227"/>
      <c r="AA975" s="227"/>
      <c r="AB975" s="227"/>
      <c r="AC975" s="227"/>
      <c r="AD975" s="227"/>
      <c r="AE975" s="227"/>
      <c r="AF975" s="227"/>
    </row>
    <row r="976" hidden="1">
      <c r="A976" s="227"/>
      <c r="B976" s="375"/>
      <c r="C976" s="227"/>
      <c r="D976" s="264"/>
      <c r="E976" s="227"/>
      <c r="F976" s="227"/>
      <c r="G976" s="227"/>
      <c r="H976" s="227"/>
      <c r="I976" s="227"/>
      <c r="J976" s="227"/>
      <c r="K976" s="227"/>
      <c r="L976" s="227"/>
      <c r="M976" s="227"/>
      <c r="N976" s="227"/>
      <c r="O976" s="227"/>
      <c r="P976" s="227"/>
      <c r="Q976" s="227"/>
      <c r="R976" s="227"/>
      <c r="S976" s="227"/>
      <c r="T976" s="227"/>
      <c r="U976" s="227"/>
      <c r="V976" s="227"/>
      <c r="W976" s="227"/>
      <c r="X976" s="227"/>
      <c r="Y976" s="227"/>
      <c r="Z976" s="227"/>
      <c r="AA976" s="227"/>
      <c r="AB976" s="227"/>
      <c r="AC976" s="227"/>
      <c r="AD976" s="227"/>
      <c r="AE976" s="227"/>
      <c r="AF976" s="227"/>
    </row>
    <row r="977" hidden="1">
      <c r="A977" s="227"/>
      <c r="B977" s="375"/>
      <c r="C977" s="227"/>
      <c r="D977" s="264"/>
      <c r="E977" s="227"/>
      <c r="F977" s="227"/>
      <c r="G977" s="227"/>
      <c r="H977" s="227"/>
      <c r="I977" s="227"/>
      <c r="J977" s="227"/>
      <c r="K977" s="227"/>
      <c r="L977" s="227"/>
      <c r="M977" s="227"/>
      <c r="N977" s="227"/>
      <c r="O977" s="227"/>
      <c r="P977" s="227"/>
      <c r="Q977" s="227"/>
      <c r="R977" s="227"/>
      <c r="S977" s="227"/>
      <c r="T977" s="227"/>
      <c r="U977" s="227"/>
      <c r="V977" s="227"/>
      <c r="W977" s="227"/>
      <c r="X977" s="227"/>
      <c r="Y977" s="227"/>
      <c r="Z977" s="227"/>
      <c r="AA977" s="227"/>
      <c r="AB977" s="227"/>
      <c r="AC977" s="227"/>
      <c r="AD977" s="227"/>
      <c r="AE977" s="227"/>
      <c r="AF977" s="227"/>
    </row>
    <row r="978" hidden="1">
      <c r="A978" s="227"/>
      <c r="B978" s="375"/>
      <c r="C978" s="227"/>
      <c r="D978" s="264"/>
      <c r="E978" s="227"/>
      <c r="F978" s="227"/>
      <c r="G978" s="227"/>
      <c r="H978" s="227"/>
      <c r="I978" s="227"/>
      <c r="J978" s="227"/>
      <c r="K978" s="227"/>
      <c r="L978" s="227"/>
      <c r="M978" s="227"/>
      <c r="N978" s="227"/>
      <c r="O978" s="227"/>
      <c r="P978" s="227"/>
      <c r="Q978" s="227"/>
      <c r="R978" s="227"/>
      <c r="S978" s="227"/>
      <c r="T978" s="227"/>
      <c r="U978" s="227"/>
      <c r="V978" s="227"/>
      <c r="W978" s="227"/>
      <c r="X978" s="227"/>
      <c r="Y978" s="227"/>
      <c r="Z978" s="227"/>
      <c r="AA978" s="227"/>
      <c r="AB978" s="227"/>
      <c r="AC978" s="227"/>
      <c r="AD978" s="227"/>
      <c r="AE978" s="227"/>
      <c r="AF978" s="227"/>
    </row>
    <row r="979" hidden="1">
      <c r="A979" s="227"/>
      <c r="B979" s="375"/>
      <c r="C979" s="227"/>
      <c r="D979" s="264"/>
      <c r="E979" s="227"/>
      <c r="F979" s="227"/>
      <c r="G979" s="227"/>
      <c r="H979" s="227"/>
      <c r="I979" s="227"/>
      <c r="J979" s="227"/>
      <c r="K979" s="227"/>
      <c r="L979" s="227"/>
      <c r="M979" s="227"/>
      <c r="N979" s="227"/>
      <c r="O979" s="227"/>
      <c r="P979" s="227"/>
      <c r="Q979" s="227"/>
      <c r="R979" s="227"/>
      <c r="S979" s="227"/>
      <c r="T979" s="227"/>
      <c r="U979" s="227"/>
      <c r="V979" s="227"/>
      <c r="W979" s="227"/>
      <c r="X979" s="227"/>
      <c r="Y979" s="227"/>
      <c r="Z979" s="227"/>
      <c r="AA979" s="227"/>
      <c r="AB979" s="227"/>
      <c r="AC979" s="227"/>
      <c r="AD979" s="227"/>
      <c r="AE979" s="227"/>
      <c r="AF979" s="227"/>
    </row>
    <row r="980" hidden="1">
      <c r="A980" s="227"/>
      <c r="B980" s="375"/>
      <c r="C980" s="227"/>
      <c r="D980" s="264"/>
      <c r="E980" s="227"/>
      <c r="F980" s="227"/>
      <c r="G980" s="227"/>
      <c r="H980" s="227"/>
      <c r="I980" s="227"/>
      <c r="J980" s="227"/>
      <c r="K980" s="227"/>
      <c r="L980" s="227"/>
      <c r="M980" s="227"/>
      <c r="N980" s="227"/>
      <c r="O980" s="227"/>
      <c r="P980" s="227"/>
      <c r="Q980" s="227"/>
      <c r="R980" s="227"/>
      <c r="S980" s="227"/>
      <c r="T980" s="227"/>
      <c r="U980" s="227"/>
      <c r="V980" s="227"/>
      <c r="W980" s="227"/>
      <c r="X980" s="227"/>
      <c r="Y980" s="227"/>
      <c r="Z980" s="227"/>
      <c r="AA980" s="227"/>
      <c r="AB980" s="227"/>
      <c r="AC980" s="227"/>
      <c r="AD980" s="227"/>
      <c r="AE980" s="227"/>
      <c r="AF980" s="227"/>
    </row>
    <row r="981" hidden="1">
      <c r="A981" s="227"/>
      <c r="B981" s="375"/>
      <c r="C981" s="227"/>
      <c r="D981" s="264"/>
      <c r="E981" s="227"/>
      <c r="F981" s="227"/>
      <c r="G981" s="227"/>
      <c r="H981" s="227"/>
      <c r="I981" s="227"/>
      <c r="J981" s="227"/>
      <c r="K981" s="227"/>
      <c r="L981" s="227"/>
      <c r="M981" s="227"/>
      <c r="N981" s="227"/>
      <c r="O981" s="227"/>
      <c r="P981" s="227"/>
      <c r="Q981" s="227"/>
      <c r="R981" s="227"/>
      <c r="S981" s="227"/>
      <c r="T981" s="227"/>
      <c r="U981" s="227"/>
      <c r="V981" s="227"/>
      <c r="W981" s="227"/>
      <c r="X981" s="227"/>
      <c r="Y981" s="227"/>
      <c r="Z981" s="227"/>
      <c r="AA981" s="227"/>
      <c r="AB981" s="227"/>
      <c r="AC981" s="227"/>
      <c r="AD981" s="227"/>
      <c r="AE981" s="227"/>
      <c r="AF981" s="227"/>
    </row>
    <row r="982" hidden="1">
      <c r="A982" s="227"/>
      <c r="B982" s="375"/>
      <c r="C982" s="227"/>
      <c r="D982" s="264"/>
      <c r="E982" s="227"/>
      <c r="F982" s="227"/>
      <c r="G982" s="227"/>
      <c r="H982" s="227"/>
      <c r="I982" s="227"/>
      <c r="J982" s="227"/>
      <c r="K982" s="227"/>
      <c r="L982" s="227"/>
      <c r="M982" s="227"/>
      <c r="N982" s="227"/>
      <c r="O982" s="227"/>
      <c r="P982" s="227"/>
      <c r="Q982" s="227"/>
      <c r="R982" s="227"/>
      <c r="S982" s="227"/>
      <c r="T982" s="227"/>
      <c r="U982" s="227"/>
      <c r="V982" s="227"/>
      <c r="W982" s="227"/>
      <c r="X982" s="227"/>
      <c r="Y982" s="227"/>
      <c r="Z982" s="227"/>
      <c r="AA982" s="227"/>
      <c r="AB982" s="227"/>
      <c r="AC982" s="227"/>
      <c r="AD982" s="227"/>
      <c r="AE982" s="227"/>
      <c r="AF982" s="227"/>
    </row>
    <row r="983" hidden="1">
      <c r="A983" s="227"/>
      <c r="B983" s="375"/>
      <c r="C983" s="227"/>
      <c r="D983" s="264"/>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c r="AF983" s="227"/>
    </row>
    <row r="984" hidden="1">
      <c r="A984" s="227"/>
      <c r="B984" s="375"/>
      <c r="C984" s="227"/>
      <c r="D984" s="264"/>
      <c r="E984" s="227"/>
      <c r="F984" s="227"/>
      <c r="G984" s="227"/>
      <c r="H984" s="227"/>
      <c r="I984" s="227"/>
      <c r="J984" s="227"/>
      <c r="K984" s="227"/>
      <c r="L984" s="227"/>
      <c r="M984" s="227"/>
      <c r="N984" s="227"/>
      <c r="O984" s="227"/>
      <c r="P984" s="227"/>
      <c r="Q984" s="227"/>
      <c r="R984" s="227"/>
      <c r="S984" s="227"/>
      <c r="T984" s="227"/>
      <c r="U984" s="227"/>
      <c r="V984" s="227"/>
      <c r="W984" s="227"/>
      <c r="X984" s="227"/>
      <c r="Y984" s="227"/>
      <c r="Z984" s="227"/>
      <c r="AA984" s="227"/>
      <c r="AB984" s="227"/>
      <c r="AC984" s="227"/>
      <c r="AD984" s="227"/>
      <c r="AE984" s="227"/>
      <c r="AF984" s="227"/>
    </row>
    <row r="985" hidden="1">
      <c r="A985" s="227"/>
      <c r="B985" s="375"/>
      <c r="C985" s="227"/>
      <c r="D985" s="264"/>
      <c r="E985" s="227"/>
      <c r="F985" s="227"/>
      <c r="G985" s="227"/>
      <c r="H985" s="227"/>
      <c r="I985" s="227"/>
      <c r="J985" s="227"/>
      <c r="K985" s="227"/>
      <c r="L985" s="227"/>
      <c r="M985" s="227"/>
      <c r="N985" s="227"/>
      <c r="O985" s="227"/>
      <c r="P985" s="227"/>
      <c r="Q985" s="227"/>
      <c r="R985" s="227"/>
      <c r="S985" s="227"/>
      <c r="T985" s="227"/>
      <c r="U985" s="227"/>
      <c r="V985" s="227"/>
      <c r="W985" s="227"/>
      <c r="X985" s="227"/>
      <c r="Y985" s="227"/>
      <c r="Z985" s="227"/>
      <c r="AA985" s="227"/>
      <c r="AB985" s="227"/>
      <c r="AC985" s="227"/>
      <c r="AD985" s="227"/>
      <c r="AE985" s="227"/>
      <c r="AF985" s="227"/>
    </row>
    <row r="986" hidden="1">
      <c r="A986" s="227"/>
      <c r="B986" s="375"/>
      <c r="C986" s="227"/>
      <c r="D986" s="264"/>
      <c r="E986" s="227"/>
      <c r="F986" s="227"/>
      <c r="G986" s="227"/>
      <c r="H986" s="227"/>
      <c r="I986" s="227"/>
      <c r="J986" s="227"/>
      <c r="K986" s="227"/>
      <c r="L986" s="227"/>
      <c r="M986" s="227"/>
      <c r="N986" s="227"/>
      <c r="O986" s="227"/>
      <c r="P986" s="227"/>
      <c r="Q986" s="227"/>
      <c r="R986" s="227"/>
      <c r="S986" s="227"/>
      <c r="T986" s="227"/>
      <c r="U986" s="227"/>
      <c r="V986" s="227"/>
      <c r="W986" s="227"/>
      <c r="X986" s="227"/>
      <c r="Y986" s="227"/>
      <c r="Z986" s="227"/>
      <c r="AA986" s="227"/>
      <c r="AB986" s="227"/>
      <c r="AC986" s="227"/>
      <c r="AD986" s="227"/>
      <c r="AE986" s="227"/>
      <c r="AF986" s="227"/>
    </row>
    <row r="987" hidden="1">
      <c r="A987" s="227"/>
      <c r="B987" s="375"/>
      <c r="C987" s="227"/>
      <c r="D987" s="264"/>
      <c r="E987" s="227"/>
      <c r="F987" s="227"/>
      <c r="G987" s="227"/>
      <c r="H987" s="227"/>
      <c r="I987" s="227"/>
      <c r="J987" s="227"/>
      <c r="K987" s="227"/>
      <c r="L987" s="227"/>
      <c r="M987" s="227"/>
      <c r="N987" s="227"/>
      <c r="O987" s="227"/>
      <c r="P987" s="227"/>
      <c r="Q987" s="227"/>
      <c r="R987" s="227"/>
      <c r="S987" s="227"/>
      <c r="T987" s="227"/>
      <c r="U987" s="227"/>
      <c r="V987" s="227"/>
      <c r="W987" s="227"/>
      <c r="X987" s="227"/>
      <c r="Y987" s="227"/>
      <c r="Z987" s="227"/>
      <c r="AA987" s="227"/>
      <c r="AB987" s="227"/>
      <c r="AC987" s="227"/>
      <c r="AD987" s="227"/>
      <c r="AE987" s="227"/>
      <c r="AF987" s="227"/>
    </row>
    <row r="988" hidden="1">
      <c r="A988" s="227"/>
      <c r="B988" s="375"/>
      <c r="C988" s="227"/>
      <c r="D988" s="264"/>
      <c r="E988" s="227"/>
      <c r="F988" s="227"/>
      <c r="G988" s="227"/>
      <c r="H988" s="227"/>
      <c r="I988" s="227"/>
      <c r="J988" s="227"/>
      <c r="K988" s="227"/>
      <c r="L988" s="227"/>
      <c r="M988" s="227"/>
      <c r="N988" s="227"/>
      <c r="O988" s="227"/>
      <c r="P988" s="227"/>
      <c r="Q988" s="227"/>
      <c r="R988" s="227"/>
      <c r="S988" s="227"/>
      <c r="T988" s="227"/>
      <c r="U988" s="227"/>
      <c r="V988" s="227"/>
      <c r="W988" s="227"/>
      <c r="X988" s="227"/>
      <c r="Y988" s="227"/>
      <c r="Z988" s="227"/>
      <c r="AA988" s="227"/>
      <c r="AB988" s="227"/>
      <c r="AC988" s="227"/>
      <c r="AD988" s="227"/>
      <c r="AE988" s="227"/>
      <c r="AF988" s="227"/>
    </row>
    <row r="989" hidden="1">
      <c r="A989" s="227"/>
      <c r="B989" s="375"/>
      <c r="C989" s="227"/>
      <c r="D989" s="264"/>
      <c r="E989" s="227"/>
      <c r="F989" s="227"/>
      <c r="G989" s="227"/>
      <c r="H989" s="227"/>
      <c r="I989" s="227"/>
      <c r="J989" s="227"/>
      <c r="K989" s="227"/>
      <c r="L989" s="227"/>
      <c r="M989" s="227"/>
      <c r="N989" s="227"/>
      <c r="O989" s="227"/>
      <c r="P989" s="227"/>
      <c r="Q989" s="227"/>
      <c r="R989" s="227"/>
      <c r="S989" s="227"/>
      <c r="T989" s="227"/>
      <c r="U989" s="227"/>
      <c r="V989" s="227"/>
      <c r="W989" s="227"/>
      <c r="X989" s="227"/>
      <c r="Y989" s="227"/>
      <c r="Z989" s="227"/>
      <c r="AA989" s="227"/>
      <c r="AB989" s="227"/>
      <c r="AC989" s="227"/>
      <c r="AD989" s="227"/>
      <c r="AE989" s="227"/>
      <c r="AF989" s="227"/>
    </row>
    <row r="990" hidden="1">
      <c r="A990" s="227"/>
      <c r="B990" s="375"/>
      <c r="C990" s="227"/>
      <c r="D990" s="264"/>
      <c r="E990" s="227"/>
      <c r="F990" s="227"/>
      <c r="G990" s="227"/>
      <c r="H990" s="227"/>
      <c r="I990" s="227"/>
      <c r="J990" s="227"/>
      <c r="K990" s="227"/>
      <c r="L990" s="227"/>
      <c r="M990" s="227"/>
      <c r="N990" s="227"/>
      <c r="O990" s="227"/>
      <c r="P990" s="227"/>
      <c r="Q990" s="227"/>
      <c r="R990" s="227"/>
      <c r="S990" s="227"/>
      <c r="T990" s="227"/>
      <c r="U990" s="227"/>
      <c r="V990" s="227"/>
      <c r="W990" s="227"/>
      <c r="X990" s="227"/>
      <c r="Y990" s="227"/>
      <c r="Z990" s="227"/>
      <c r="AA990" s="227"/>
      <c r="AB990" s="227"/>
      <c r="AC990" s="227"/>
      <c r="AD990" s="227"/>
      <c r="AE990" s="227"/>
      <c r="AF990" s="227"/>
    </row>
    <row r="991" hidden="1">
      <c r="A991" s="227"/>
      <c r="B991" s="375"/>
      <c r="C991" s="227"/>
      <c r="D991" s="264"/>
      <c r="E991" s="227"/>
      <c r="F991" s="227"/>
      <c r="G991" s="227"/>
      <c r="H991" s="227"/>
      <c r="I991" s="227"/>
      <c r="J991" s="227"/>
      <c r="K991" s="227"/>
      <c r="L991" s="227"/>
      <c r="M991" s="227"/>
      <c r="N991" s="227"/>
      <c r="O991" s="227"/>
      <c r="P991" s="227"/>
      <c r="Q991" s="227"/>
      <c r="R991" s="227"/>
      <c r="S991" s="227"/>
      <c r="T991" s="227"/>
      <c r="U991" s="227"/>
      <c r="V991" s="227"/>
      <c r="W991" s="227"/>
      <c r="X991" s="227"/>
      <c r="Y991" s="227"/>
      <c r="Z991" s="227"/>
      <c r="AA991" s="227"/>
      <c r="AB991" s="227"/>
      <c r="AC991" s="227"/>
      <c r="AD991" s="227"/>
      <c r="AE991" s="227"/>
      <c r="AF991" s="227"/>
    </row>
    <row r="992" hidden="1">
      <c r="A992" s="227"/>
      <c r="B992" s="375"/>
      <c r="C992" s="227"/>
      <c r="D992" s="264"/>
      <c r="E992" s="227"/>
      <c r="F992" s="227"/>
      <c r="G992" s="227"/>
      <c r="H992" s="227"/>
      <c r="I992" s="227"/>
      <c r="J992" s="227"/>
      <c r="K992" s="227"/>
      <c r="L992" s="227"/>
      <c r="M992" s="227"/>
      <c r="N992" s="227"/>
      <c r="O992" s="227"/>
      <c r="P992" s="227"/>
      <c r="Q992" s="227"/>
      <c r="R992" s="227"/>
      <c r="S992" s="227"/>
      <c r="T992" s="227"/>
      <c r="U992" s="227"/>
      <c r="V992" s="227"/>
      <c r="W992" s="227"/>
      <c r="X992" s="227"/>
      <c r="Y992" s="227"/>
      <c r="Z992" s="227"/>
      <c r="AA992" s="227"/>
      <c r="AB992" s="227"/>
      <c r="AC992" s="227"/>
      <c r="AD992" s="227"/>
      <c r="AE992" s="227"/>
      <c r="AF992" s="227"/>
    </row>
    <row r="993" hidden="1">
      <c r="A993" s="227"/>
      <c r="B993" s="375"/>
      <c r="C993" s="227"/>
      <c r="D993" s="264"/>
      <c r="E993" s="227"/>
      <c r="F993" s="227"/>
      <c r="G993" s="227"/>
      <c r="H993" s="227"/>
      <c r="I993" s="227"/>
      <c r="J993" s="227"/>
      <c r="K993" s="227"/>
      <c r="L993" s="227"/>
      <c r="M993" s="227"/>
      <c r="N993" s="227"/>
      <c r="O993" s="227"/>
      <c r="P993" s="227"/>
      <c r="Q993" s="227"/>
      <c r="R993" s="227"/>
      <c r="S993" s="227"/>
      <c r="T993" s="227"/>
      <c r="U993" s="227"/>
      <c r="V993" s="227"/>
      <c r="W993" s="227"/>
      <c r="X993" s="227"/>
      <c r="Y993" s="227"/>
      <c r="Z993" s="227"/>
      <c r="AA993" s="227"/>
      <c r="AB993" s="227"/>
      <c r="AC993" s="227"/>
      <c r="AD993" s="227"/>
      <c r="AE993" s="227"/>
      <c r="AF993" s="227"/>
    </row>
    <row r="994" hidden="1">
      <c r="A994" s="227"/>
      <c r="B994" s="375"/>
      <c r="C994" s="227"/>
      <c r="D994" s="264"/>
      <c r="E994" s="227"/>
      <c r="F994" s="227"/>
      <c r="G994" s="227"/>
      <c r="H994" s="227"/>
      <c r="I994" s="227"/>
      <c r="J994" s="227"/>
      <c r="K994" s="227"/>
      <c r="L994" s="227"/>
      <c r="M994" s="227"/>
      <c r="N994" s="227"/>
      <c r="O994" s="227"/>
      <c r="P994" s="227"/>
      <c r="Q994" s="227"/>
      <c r="R994" s="227"/>
      <c r="S994" s="227"/>
      <c r="T994" s="227"/>
      <c r="U994" s="227"/>
      <c r="V994" s="227"/>
      <c r="W994" s="227"/>
      <c r="X994" s="227"/>
      <c r="Y994" s="227"/>
      <c r="Z994" s="227"/>
      <c r="AA994" s="227"/>
      <c r="AB994" s="227"/>
      <c r="AC994" s="227"/>
      <c r="AD994" s="227"/>
      <c r="AE994" s="227"/>
      <c r="AF994" s="227"/>
    </row>
    <row r="995" hidden="1">
      <c r="A995" s="227"/>
      <c r="B995" s="375"/>
      <c r="C995" s="227"/>
      <c r="D995" s="264"/>
      <c r="E995" s="227"/>
      <c r="F995" s="227"/>
      <c r="G995" s="227"/>
      <c r="H995" s="227"/>
      <c r="I995" s="227"/>
      <c r="J995" s="227"/>
      <c r="K995" s="227"/>
      <c r="L995" s="227"/>
      <c r="M995" s="227"/>
      <c r="N995" s="227"/>
      <c r="O995" s="227"/>
      <c r="P995" s="227"/>
      <c r="Q995" s="227"/>
      <c r="R995" s="227"/>
      <c r="S995" s="227"/>
      <c r="T995" s="227"/>
      <c r="U995" s="227"/>
      <c r="V995" s="227"/>
      <c r="W995" s="227"/>
      <c r="X995" s="227"/>
      <c r="Y995" s="227"/>
      <c r="Z995" s="227"/>
      <c r="AA995" s="227"/>
      <c r="AB995" s="227"/>
      <c r="AC995" s="227"/>
      <c r="AD995" s="227"/>
      <c r="AE995" s="227"/>
      <c r="AF995" s="227"/>
    </row>
    <row r="996" hidden="1">
      <c r="A996" s="227"/>
      <c r="B996" s="375"/>
      <c r="C996" s="227"/>
      <c r="D996" s="264"/>
      <c r="E996" s="227"/>
      <c r="F996" s="227"/>
      <c r="G996" s="227"/>
      <c r="H996" s="227"/>
      <c r="I996" s="227"/>
      <c r="J996" s="227"/>
      <c r="K996" s="227"/>
      <c r="L996" s="227"/>
      <c r="M996" s="227"/>
      <c r="N996" s="227"/>
      <c r="O996" s="227"/>
      <c r="P996" s="227"/>
      <c r="Q996" s="227"/>
      <c r="R996" s="227"/>
      <c r="S996" s="227"/>
      <c r="T996" s="227"/>
      <c r="U996" s="227"/>
      <c r="V996" s="227"/>
      <c r="W996" s="227"/>
      <c r="X996" s="227"/>
      <c r="Y996" s="227"/>
      <c r="Z996" s="227"/>
      <c r="AA996" s="227"/>
      <c r="AB996" s="227"/>
      <c r="AC996" s="227"/>
      <c r="AD996" s="227"/>
      <c r="AE996" s="227"/>
      <c r="AF996" s="227"/>
    </row>
    <row r="997" hidden="1">
      <c r="A997" s="227"/>
      <c r="B997" s="375"/>
      <c r="C997" s="227"/>
      <c r="D997" s="264"/>
      <c r="E997" s="227"/>
      <c r="F997" s="227"/>
      <c r="G997" s="227"/>
      <c r="H997" s="227"/>
      <c r="I997" s="227"/>
      <c r="J997" s="227"/>
      <c r="K997" s="227"/>
      <c r="L997" s="227"/>
      <c r="M997" s="227"/>
      <c r="N997" s="227"/>
      <c r="O997" s="227"/>
      <c r="P997" s="227"/>
      <c r="Q997" s="227"/>
      <c r="R997" s="227"/>
      <c r="S997" s="227"/>
      <c r="T997" s="227"/>
      <c r="U997" s="227"/>
      <c r="V997" s="227"/>
      <c r="W997" s="227"/>
      <c r="X997" s="227"/>
      <c r="Y997" s="227"/>
      <c r="Z997" s="227"/>
      <c r="AA997" s="227"/>
      <c r="AB997" s="227"/>
      <c r="AC997" s="227"/>
      <c r="AD997" s="227"/>
      <c r="AE997" s="227"/>
      <c r="AF997" s="227"/>
    </row>
    <row r="998" hidden="1">
      <c r="A998" s="227"/>
      <c r="B998" s="375"/>
      <c r="C998" s="227"/>
      <c r="D998" s="264"/>
      <c r="E998" s="227"/>
      <c r="F998" s="227"/>
      <c r="G998" s="227"/>
      <c r="H998" s="227"/>
      <c r="I998" s="227"/>
      <c r="J998" s="227"/>
      <c r="K998" s="227"/>
      <c r="L998" s="227"/>
      <c r="M998" s="227"/>
      <c r="N998" s="227"/>
      <c r="O998" s="227"/>
      <c r="P998" s="227"/>
      <c r="Q998" s="227"/>
      <c r="R998" s="227"/>
      <c r="S998" s="227"/>
      <c r="T998" s="227"/>
      <c r="U998" s="227"/>
      <c r="V998" s="227"/>
      <c r="W998" s="227"/>
      <c r="X998" s="227"/>
      <c r="Y998" s="227"/>
      <c r="Z998" s="227"/>
      <c r="AA998" s="227"/>
      <c r="AB998" s="227"/>
      <c r="AC998" s="227"/>
      <c r="AD998" s="227"/>
      <c r="AE998" s="227"/>
      <c r="AF998" s="227"/>
    </row>
    <row r="999" hidden="1">
      <c r="A999" s="227"/>
      <c r="B999" s="375"/>
      <c r="C999" s="227"/>
      <c r="D999" s="264"/>
      <c r="E999" s="227"/>
      <c r="F999" s="227"/>
      <c r="G999" s="227"/>
      <c r="H999" s="227"/>
      <c r="I999" s="227"/>
      <c r="J999" s="227"/>
      <c r="K999" s="227"/>
      <c r="L999" s="227"/>
      <c r="M999" s="227"/>
      <c r="N999" s="227"/>
      <c r="O999" s="227"/>
      <c r="P999" s="227"/>
      <c r="Q999" s="227"/>
      <c r="R999" s="227"/>
      <c r="S999" s="227"/>
      <c r="T999" s="227"/>
      <c r="U999" s="227"/>
      <c r="V999" s="227"/>
      <c r="W999" s="227"/>
      <c r="X999" s="227"/>
      <c r="Y999" s="227"/>
      <c r="Z999" s="227"/>
      <c r="AA999" s="227"/>
      <c r="AB999" s="227"/>
      <c r="AC999" s="227"/>
      <c r="AD999" s="227"/>
      <c r="AE999" s="227"/>
      <c r="AF999" s="227"/>
    </row>
  </sheetData>
  <hyperlinks>
    <hyperlink r:id="rId1" location="gid=0" ref="A1"/>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3"/>
    <hyperlink r:id="rId31" ref="B34"/>
    <hyperlink r:id="rId32" ref="B35"/>
    <hyperlink r:id="rId33" ref="B36"/>
    <hyperlink r:id="rId34" ref="B37"/>
    <hyperlink r:id="rId35" ref="B38"/>
    <hyperlink r:id="rId36" ref="B39"/>
    <hyperlink r:id="rId37" ref="B40"/>
    <hyperlink r:id="rId38" ref="B41"/>
    <hyperlink r:id="rId39" ref="B42"/>
    <hyperlink r:id="rId40" ref="B43"/>
    <hyperlink r:id="rId41" ref="B45"/>
    <hyperlink r:id="rId42" ref="B46"/>
    <hyperlink r:id="rId43" ref="B47"/>
    <hyperlink r:id="rId44" ref="B48"/>
    <hyperlink r:id="rId45" ref="B49"/>
    <hyperlink r:id="rId46" ref="B50"/>
    <hyperlink r:id="rId47" ref="B51"/>
    <hyperlink r:id="rId48" ref="B52"/>
    <hyperlink r:id="rId49" ref="B53"/>
    <hyperlink r:id="rId50" ref="B54"/>
    <hyperlink r:id="rId51" ref="B55"/>
    <hyperlink r:id="rId52" ref="B56"/>
    <hyperlink r:id="rId53" ref="B57"/>
    <hyperlink r:id="rId54" ref="B58"/>
    <hyperlink r:id="rId55" ref="B59"/>
    <hyperlink r:id="rId56" ref="B60"/>
    <hyperlink r:id="rId57" ref="B61"/>
    <hyperlink r:id="rId58" ref="B62"/>
    <hyperlink r:id="rId59" ref="B63"/>
    <hyperlink r:id="rId60" ref="B64"/>
    <hyperlink r:id="rId61" ref="B65"/>
    <hyperlink r:id="rId62" ref="B66"/>
    <hyperlink r:id="rId63" ref="B67"/>
    <hyperlink r:id="rId64" ref="B68"/>
    <hyperlink r:id="rId65" ref="B69"/>
    <hyperlink r:id="rId66" ref="B70"/>
    <hyperlink r:id="rId67" ref="B71"/>
    <hyperlink r:id="rId68" ref="B72"/>
    <hyperlink r:id="rId69" ref="B73"/>
    <hyperlink r:id="rId70" ref="B74"/>
    <hyperlink r:id="rId71" ref="B75"/>
    <hyperlink r:id="rId72" ref="B76"/>
    <hyperlink r:id="rId73" ref="B78"/>
    <hyperlink r:id="rId74" ref="B79"/>
    <hyperlink r:id="rId75" ref="B80"/>
    <hyperlink r:id="rId76" ref="B81"/>
    <hyperlink r:id="rId77" ref="B82"/>
    <hyperlink r:id="rId78" ref="B83"/>
    <hyperlink r:id="rId79" ref="B84"/>
    <hyperlink r:id="rId80" ref="B85"/>
    <hyperlink r:id="rId81" ref="B86"/>
    <hyperlink r:id="rId82" ref="B87"/>
  </hyperlinks>
  <drawing r:id="rId8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21.75"/>
    <col customWidth="1" min="2" max="2" width="22.88"/>
    <col customWidth="1" min="3" max="3" width="17.75"/>
    <col customWidth="1" min="4" max="6" width="21.63"/>
    <col hidden="1" min="10" max="32" width="12.63"/>
  </cols>
  <sheetData>
    <row r="1">
      <c r="A1" s="376" t="s">
        <v>2172</v>
      </c>
      <c r="B1" s="377"/>
      <c r="C1" s="378"/>
      <c r="D1" s="377"/>
      <c r="E1" s="377"/>
      <c r="F1" s="377"/>
      <c r="G1" s="377"/>
      <c r="H1" s="377"/>
      <c r="I1" s="379"/>
      <c r="J1" s="380"/>
      <c r="K1" s="380"/>
      <c r="L1" s="380"/>
      <c r="M1" s="380"/>
      <c r="N1" s="380"/>
      <c r="O1" s="380"/>
      <c r="P1" s="380"/>
      <c r="Q1" s="380"/>
      <c r="R1" s="380"/>
      <c r="S1" s="380"/>
      <c r="T1" s="380"/>
      <c r="U1" s="380"/>
      <c r="V1" s="380"/>
      <c r="W1" s="380"/>
      <c r="X1" s="380"/>
      <c r="Y1" s="380"/>
      <c r="Z1" s="380"/>
      <c r="AA1" s="380"/>
      <c r="AB1" s="380"/>
      <c r="AC1" s="380"/>
      <c r="AD1" s="380"/>
      <c r="AE1" s="380"/>
      <c r="AF1" s="381"/>
    </row>
    <row r="2">
      <c r="A2" s="278"/>
      <c r="B2" s="278"/>
      <c r="C2" s="277"/>
      <c r="D2" s="278"/>
      <c r="E2" s="278"/>
      <c r="F2" s="278"/>
      <c r="G2" s="278"/>
      <c r="H2" s="278"/>
      <c r="I2" s="308"/>
      <c r="J2" s="308"/>
      <c r="K2" s="308"/>
      <c r="L2" s="308"/>
      <c r="M2" s="308"/>
      <c r="N2" s="308"/>
      <c r="O2" s="308"/>
      <c r="P2" s="308"/>
      <c r="Q2" s="308"/>
      <c r="R2" s="308"/>
      <c r="S2" s="308"/>
      <c r="T2" s="308"/>
      <c r="U2" s="308"/>
      <c r="V2" s="308"/>
      <c r="W2" s="308"/>
      <c r="X2" s="308"/>
      <c r="Y2" s="308"/>
      <c r="Z2" s="308"/>
      <c r="AA2" s="308"/>
      <c r="AB2" s="308"/>
      <c r="AC2" s="308"/>
      <c r="AD2" s="308"/>
      <c r="AE2" s="308"/>
      <c r="AF2" s="382"/>
    </row>
    <row r="3">
      <c r="A3" s="383" t="s">
        <v>2148</v>
      </c>
      <c r="B3" s="383" t="s">
        <v>2157</v>
      </c>
      <c r="C3" s="64" t="s">
        <v>2158</v>
      </c>
      <c r="D3" s="383" t="s">
        <v>2159</v>
      </c>
      <c r="E3" s="383" t="s">
        <v>0</v>
      </c>
      <c r="F3" s="383" t="s">
        <v>183</v>
      </c>
      <c r="G3" s="383" t="s">
        <v>1</v>
      </c>
      <c r="H3" s="383" t="s">
        <v>2160</v>
      </c>
      <c r="I3" s="325" t="s">
        <v>2161</v>
      </c>
      <c r="J3" s="308"/>
      <c r="K3" s="308"/>
      <c r="L3" s="308"/>
      <c r="M3" s="308"/>
      <c r="N3" s="308"/>
      <c r="O3" s="308"/>
      <c r="P3" s="308"/>
      <c r="Q3" s="308"/>
      <c r="R3" s="308"/>
      <c r="S3" s="308"/>
      <c r="T3" s="308"/>
      <c r="U3" s="308"/>
      <c r="V3" s="308"/>
      <c r="W3" s="308"/>
      <c r="X3" s="308"/>
      <c r="Y3" s="308"/>
      <c r="Z3" s="308"/>
      <c r="AA3" s="308"/>
      <c r="AB3" s="308"/>
      <c r="AC3" s="308"/>
      <c r="AD3" s="308"/>
      <c r="AE3" s="308"/>
      <c r="AF3" s="382"/>
    </row>
    <row r="4">
      <c r="A4" s="235" t="s">
        <v>901</v>
      </c>
      <c r="B4" s="238" t="s">
        <v>1834</v>
      </c>
      <c r="C4" s="248" t="s">
        <v>1833</v>
      </c>
      <c r="D4" s="235" t="s">
        <v>1636</v>
      </c>
      <c r="E4" s="234" t="s">
        <v>1695</v>
      </c>
      <c r="F4" s="73" t="s">
        <v>2162</v>
      </c>
      <c r="G4" s="235" t="s">
        <v>18</v>
      </c>
      <c r="H4" s="234"/>
      <c r="I4" s="234" t="s">
        <v>1835</v>
      </c>
      <c r="J4" s="236"/>
      <c r="K4" s="236"/>
      <c r="L4" s="236"/>
      <c r="M4" s="236"/>
      <c r="N4" s="236"/>
      <c r="O4" s="236"/>
      <c r="P4" s="236"/>
      <c r="Q4" s="236"/>
      <c r="R4" s="236"/>
      <c r="S4" s="236"/>
      <c r="T4" s="236"/>
      <c r="U4" s="236"/>
      <c r="V4" s="236"/>
      <c r="W4" s="236"/>
      <c r="X4" s="236"/>
      <c r="Y4" s="236"/>
      <c r="Z4" s="236"/>
      <c r="AA4" s="236"/>
      <c r="AB4" s="236"/>
      <c r="AC4" s="236"/>
      <c r="AD4" s="236"/>
      <c r="AE4" s="236"/>
      <c r="AF4" s="236"/>
    </row>
    <row r="5">
      <c r="A5" s="239" t="s">
        <v>885</v>
      </c>
      <c r="B5" s="238" t="s">
        <v>1777</v>
      </c>
      <c r="C5" s="246">
        <v>45292.0</v>
      </c>
      <c r="D5" s="235" t="s">
        <v>1417</v>
      </c>
      <c r="E5" s="239"/>
      <c r="F5" s="235" t="s">
        <v>70</v>
      </c>
      <c r="G5" s="239"/>
      <c r="H5" s="239" t="s">
        <v>1778</v>
      </c>
      <c r="I5" s="239" t="s">
        <v>1779</v>
      </c>
      <c r="J5" s="46"/>
      <c r="K5" s="46"/>
      <c r="L5" s="46"/>
      <c r="M5" s="239"/>
      <c r="N5" s="239"/>
      <c r="O5" s="239"/>
      <c r="P5" s="239"/>
      <c r="Q5" s="239"/>
      <c r="R5" s="239"/>
      <c r="S5" s="239"/>
      <c r="T5" s="239"/>
      <c r="U5" s="239"/>
      <c r="V5" s="239"/>
      <c r="W5" s="239"/>
      <c r="X5" s="239"/>
      <c r="Y5" s="239"/>
      <c r="Z5" s="239"/>
      <c r="AA5" s="239"/>
      <c r="AB5" s="239"/>
      <c r="AC5" s="239"/>
      <c r="AD5" s="239"/>
      <c r="AE5" s="236"/>
      <c r="AF5" s="236"/>
    </row>
    <row r="6">
      <c r="A6" s="235" t="s">
        <v>902</v>
      </c>
      <c r="B6" s="238" t="s">
        <v>2062</v>
      </c>
      <c r="C6" s="248" t="s">
        <v>1689</v>
      </c>
      <c r="D6" s="73" t="s">
        <v>1642</v>
      </c>
      <c r="E6" s="234"/>
      <c r="F6" s="235" t="s">
        <v>2162</v>
      </c>
      <c r="G6" s="234"/>
      <c r="H6" s="234"/>
      <c r="I6" s="236"/>
      <c r="J6" s="236"/>
      <c r="K6" s="236"/>
      <c r="L6" s="236"/>
      <c r="M6" s="236"/>
      <c r="N6" s="236"/>
      <c r="O6" s="236"/>
      <c r="P6" s="236"/>
      <c r="Q6" s="236"/>
      <c r="R6" s="236"/>
      <c r="S6" s="236"/>
      <c r="T6" s="236"/>
      <c r="U6" s="236"/>
      <c r="V6" s="236"/>
      <c r="W6" s="236"/>
      <c r="X6" s="236"/>
      <c r="Y6" s="236"/>
      <c r="Z6" s="236"/>
      <c r="AA6" s="236"/>
      <c r="AB6" s="236"/>
      <c r="AC6" s="236"/>
      <c r="AD6" s="236"/>
      <c r="AE6" s="236"/>
      <c r="AF6" s="236"/>
    </row>
    <row r="7">
      <c r="A7" s="235" t="s">
        <v>903</v>
      </c>
      <c r="B7" s="238" t="s">
        <v>2094</v>
      </c>
      <c r="C7" s="263">
        <v>45411.0</v>
      </c>
      <c r="D7" s="239" t="s">
        <v>1642</v>
      </c>
      <c r="E7" s="236"/>
      <c r="F7" s="235" t="s">
        <v>2162</v>
      </c>
      <c r="G7" s="234"/>
      <c r="H7" s="234"/>
      <c r="I7" s="236"/>
      <c r="J7" s="236"/>
      <c r="K7" s="236"/>
      <c r="L7" s="236"/>
      <c r="M7" s="236"/>
      <c r="N7" s="236"/>
      <c r="O7" s="236"/>
      <c r="P7" s="236"/>
      <c r="Q7" s="236"/>
      <c r="R7" s="236"/>
      <c r="S7" s="236"/>
      <c r="T7" s="236"/>
      <c r="U7" s="236"/>
      <c r="V7" s="236"/>
      <c r="W7" s="236"/>
      <c r="X7" s="236"/>
      <c r="Y7" s="236"/>
      <c r="Z7" s="236"/>
      <c r="AA7" s="236"/>
      <c r="AB7" s="236"/>
      <c r="AC7" s="236"/>
      <c r="AD7" s="236"/>
      <c r="AE7" s="236"/>
      <c r="AF7" s="236"/>
    </row>
    <row r="8">
      <c r="A8" s="239" t="s">
        <v>898</v>
      </c>
      <c r="B8" s="238" t="s">
        <v>2118</v>
      </c>
      <c r="C8" s="248" t="s">
        <v>2117</v>
      </c>
      <c r="D8" s="235" t="s">
        <v>969</v>
      </c>
      <c r="E8" s="234" t="s">
        <v>1847</v>
      </c>
      <c r="F8" s="73" t="s">
        <v>2162</v>
      </c>
      <c r="G8" s="235" t="s">
        <v>18</v>
      </c>
      <c r="H8" s="234"/>
      <c r="I8" s="239" t="s">
        <v>2119</v>
      </c>
      <c r="J8" s="236"/>
      <c r="K8" s="236"/>
      <c r="L8" s="236"/>
      <c r="M8" s="236"/>
      <c r="N8" s="236"/>
      <c r="O8" s="236"/>
      <c r="P8" s="236"/>
      <c r="Q8" s="236"/>
      <c r="R8" s="236"/>
      <c r="S8" s="236"/>
      <c r="T8" s="236"/>
      <c r="U8" s="236"/>
      <c r="V8" s="236"/>
      <c r="W8" s="236"/>
      <c r="X8" s="236"/>
      <c r="Y8" s="236"/>
      <c r="Z8" s="236"/>
      <c r="AA8" s="236"/>
      <c r="AB8" s="236"/>
      <c r="AC8" s="236"/>
      <c r="AD8" s="236"/>
      <c r="AE8" s="236"/>
      <c r="AF8" s="236"/>
    </row>
    <row r="9">
      <c r="A9" s="239" t="s">
        <v>896</v>
      </c>
      <c r="B9" s="238" t="s">
        <v>1674</v>
      </c>
      <c r="C9" s="246">
        <v>45689.0</v>
      </c>
      <c r="D9" s="73" t="s">
        <v>959</v>
      </c>
      <c r="E9" s="234"/>
      <c r="F9" s="73" t="s">
        <v>1397</v>
      </c>
      <c r="G9" s="236"/>
      <c r="H9" s="236"/>
      <c r="I9" s="236"/>
      <c r="J9" s="236"/>
      <c r="K9" s="236"/>
      <c r="L9" s="236"/>
      <c r="M9" s="236"/>
      <c r="N9" s="236"/>
      <c r="O9" s="236"/>
      <c r="P9" s="236"/>
      <c r="Q9" s="236"/>
      <c r="R9" s="236"/>
      <c r="S9" s="236"/>
      <c r="T9" s="236"/>
      <c r="U9" s="236"/>
      <c r="V9" s="236"/>
      <c r="W9" s="236"/>
      <c r="X9" s="236"/>
      <c r="Y9" s="236"/>
      <c r="Z9" s="236"/>
      <c r="AA9" s="236"/>
      <c r="AB9" s="236"/>
      <c r="AC9" s="236"/>
      <c r="AD9" s="236"/>
      <c r="AE9" s="236"/>
      <c r="AF9" s="236"/>
    </row>
    <row r="10">
      <c r="A10" s="235" t="s">
        <v>900</v>
      </c>
      <c r="B10" s="238" t="s">
        <v>1831</v>
      </c>
      <c r="C10" s="246">
        <v>44652.0</v>
      </c>
      <c r="D10" s="235" t="s">
        <v>963</v>
      </c>
      <c r="E10" s="234" t="s">
        <v>1701</v>
      </c>
      <c r="F10" s="73" t="s">
        <v>2162</v>
      </c>
      <c r="G10" s="235" t="s">
        <v>18</v>
      </c>
      <c r="H10" s="234"/>
      <c r="I10" s="234" t="s">
        <v>1832</v>
      </c>
      <c r="J10" s="236"/>
      <c r="K10" s="236"/>
      <c r="L10" s="236"/>
      <c r="M10" s="236"/>
      <c r="N10" s="236"/>
      <c r="O10" s="236"/>
      <c r="P10" s="236"/>
      <c r="Q10" s="236"/>
      <c r="R10" s="236"/>
      <c r="S10" s="236"/>
      <c r="T10" s="236"/>
      <c r="U10" s="236"/>
      <c r="V10" s="236"/>
      <c r="W10" s="236"/>
      <c r="X10" s="236"/>
      <c r="Y10" s="236"/>
      <c r="Z10" s="236"/>
      <c r="AA10" s="236"/>
      <c r="AB10" s="236"/>
      <c r="AC10" s="236"/>
      <c r="AD10" s="236"/>
      <c r="AE10" s="236"/>
      <c r="AF10" s="236"/>
    </row>
    <row r="11">
      <c r="A11" s="235" t="s">
        <v>899</v>
      </c>
      <c r="B11" s="238" t="s">
        <v>2064</v>
      </c>
      <c r="C11" s="248" t="s">
        <v>2063</v>
      </c>
      <c r="D11" s="235" t="s">
        <v>100</v>
      </c>
      <c r="E11" s="234" t="s">
        <v>1791</v>
      </c>
      <c r="F11" s="235" t="s">
        <v>2162</v>
      </c>
      <c r="G11" s="235" t="s">
        <v>18</v>
      </c>
      <c r="H11" s="236"/>
      <c r="I11" s="236"/>
      <c r="J11" s="236"/>
      <c r="K11" s="236"/>
      <c r="L11" s="236"/>
      <c r="M11" s="236"/>
      <c r="N11" s="236"/>
      <c r="O11" s="236"/>
      <c r="P11" s="236"/>
      <c r="Q11" s="236"/>
      <c r="R11" s="236"/>
      <c r="S11" s="236"/>
      <c r="T11" s="236"/>
      <c r="U11" s="236"/>
      <c r="V11" s="236"/>
      <c r="W11" s="236"/>
      <c r="X11" s="236"/>
      <c r="Y11" s="236"/>
      <c r="Z11" s="236"/>
      <c r="AA11" s="236"/>
      <c r="AB11" s="236"/>
      <c r="AC11" s="236"/>
      <c r="AD11" s="236"/>
      <c r="AE11" s="236"/>
      <c r="AF11" s="236"/>
    </row>
    <row r="12">
      <c r="A12" s="239" t="s">
        <v>890</v>
      </c>
      <c r="B12" s="247" t="s">
        <v>1984</v>
      </c>
      <c r="C12" s="262" t="s">
        <v>1804</v>
      </c>
      <c r="D12" s="68" t="s">
        <v>1641</v>
      </c>
      <c r="E12" s="68"/>
      <c r="F12" s="73" t="s">
        <v>88</v>
      </c>
      <c r="G12" s="235" t="s">
        <v>18</v>
      </c>
      <c r="H12" s="73" t="s">
        <v>1985</v>
      </c>
      <c r="I12" s="234"/>
      <c r="J12" s="236"/>
      <c r="K12" s="236"/>
      <c r="L12" s="236"/>
      <c r="M12" s="236"/>
      <c r="N12" s="236"/>
      <c r="O12" s="236"/>
      <c r="P12" s="236"/>
      <c r="Q12" s="236"/>
      <c r="R12" s="236"/>
      <c r="S12" s="236"/>
      <c r="T12" s="236"/>
      <c r="U12" s="236"/>
      <c r="V12" s="236"/>
      <c r="W12" s="236"/>
      <c r="X12" s="236"/>
      <c r="Y12" s="236"/>
      <c r="Z12" s="236"/>
      <c r="AA12" s="236"/>
      <c r="AB12" s="236"/>
      <c r="AC12" s="236"/>
      <c r="AD12" s="236"/>
      <c r="AE12" s="236"/>
      <c r="AF12" s="236"/>
    </row>
    <row r="13">
      <c r="A13" s="239" t="s">
        <v>889</v>
      </c>
      <c r="B13" s="238" t="s">
        <v>1690</v>
      </c>
      <c r="C13" s="248" t="s">
        <v>1689</v>
      </c>
      <c r="D13" s="73" t="s">
        <v>1462</v>
      </c>
      <c r="E13" s="234"/>
      <c r="F13" s="73" t="s">
        <v>80</v>
      </c>
      <c r="G13" s="236"/>
      <c r="H13" s="236"/>
      <c r="I13" s="236"/>
      <c r="J13" s="236"/>
      <c r="K13" s="236"/>
      <c r="L13" s="236"/>
      <c r="M13" s="236"/>
      <c r="N13" s="236"/>
      <c r="O13" s="236"/>
      <c r="P13" s="236"/>
      <c r="Q13" s="236"/>
      <c r="R13" s="236"/>
      <c r="S13" s="236"/>
      <c r="T13" s="236"/>
      <c r="U13" s="236"/>
      <c r="V13" s="236"/>
      <c r="W13" s="236"/>
      <c r="X13" s="236"/>
      <c r="Y13" s="236"/>
      <c r="Z13" s="236"/>
      <c r="AA13" s="236"/>
      <c r="AB13" s="236"/>
      <c r="AC13" s="236"/>
      <c r="AD13" s="236"/>
      <c r="AE13" s="236"/>
      <c r="AF13" s="236"/>
    </row>
    <row r="14">
      <c r="A14" s="234" t="s">
        <v>897</v>
      </c>
      <c r="B14" s="238" t="s">
        <v>2060</v>
      </c>
      <c r="C14" s="246">
        <v>45352.0</v>
      </c>
      <c r="D14" s="234" t="s">
        <v>941</v>
      </c>
      <c r="E14" s="234" t="s">
        <v>2059</v>
      </c>
      <c r="F14" s="234" t="s">
        <v>2162</v>
      </c>
      <c r="G14" s="234" t="s">
        <v>18</v>
      </c>
      <c r="H14" s="234" t="s">
        <v>2061</v>
      </c>
      <c r="I14" s="236"/>
      <c r="J14" s="236"/>
      <c r="K14" s="236"/>
      <c r="L14" s="236"/>
      <c r="M14" s="236"/>
      <c r="N14" s="236"/>
      <c r="O14" s="236"/>
      <c r="P14" s="236"/>
      <c r="Q14" s="236"/>
      <c r="R14" s="236"/>
      <c r="S14" s="236"/>
      <c r="T14" s="236"/>
      <c r="U14" s="236"/>
      <c r="V14" s="236"/>
      <c r="W14" s="236"/>
      <c r="X14" s="236"/>
      <c r="Y14" s="236"/>
      <c r="Z14" s="236"/>
      <c r="AA14" s="236"/>
      <c r="AB14" s="236"/>
      <c r="AC14" s="236"/>
      <c r="AD14" s="236"/>
      <c r="AE14" s="236"/>
      <c r="AF14" s="236"/>
    </row>
    <row r="15">
      <c r="A15" s="239" t="s">
        <v>888</v>
      </c>
      <c r="B15" s="238" t="s">
        <v>2121</v>
      </c>
      <c r="C15" s="246">
        <v>45383.0</v>
      </c>
      <c r="D15" s="73" t="s">
        <v>1504</v>
      </c>
      <c r="E15" s="234"/>
      <c r="F15" s="73" t="s">
        <v>76</v>
      </c>
      <c r="G15" s="234"/>
      <c r="H15" s="234" t="s">
        <v>2049</v>
      </c>
      <c r="I15" s="239" t="s">
        <v>2122</v>
      </c>
      <c r="J15" s="236"/>
      <c r="K15" s="236"/>
      <c r="L15" s="236"/>
      <c r="M15" s="236"/>
      <c r="N15" s="236"/>
      <c r="O15" s="236"/>
      <c r="P15" s="236"/>
      <c r="Q15" s="236"/>
      <c r="R15" s="236"/>
      <c r="S15" s="236"/>
      <c r="T15" s="236"/>
      <c r="U15" s="236"/>
      <c r="V15" s="236"/>
      <c r="W15" s="236"/>
      <c r="X15" s="236"/>
      <c r="Y15" s="236"/>
      <c r="Z15" s="236"/>
      <c r="AA15" s="236"/>
      <c r="AB15" s="236"/>
      <c r="AC15" s="236"/>
      <c r="AD15" s="236"/>
      <c r="AE15" s="236"/>
      <c r="AF15" s="236"/>
    </row>
    <row r="16">
      <c r="A16" s="239" t="s">
        <v>895</v>
      </c>
      <c r="B16" s="254" t="s">
        <v>1788</v>
      </c>
      <c r="C16" s="246">
        <v>45078.0</v>
      </c>
      <c r="D16" s="235" t="s">
        <v>1635</v>
      </c>
      <c r="E16" s="73"/>
      <c r="F16" s="73" t="s">
        <v>136</v>
      </c>
      <c r="G16" s="235" t="s">
        <v>29</v>
      </c>
      <c r="H16" s="73" t="s">
        <v>1789</v>
      </c>
      <c r="I16" s="239" t="s">
        <v>1790</v>
      </c>
      <c r="J16" s="46"/>
      <c r="K16" s="46"/>
      <c r="L16" s="46"/>
      <c r="M16" s="236"/>
      <c r="N16" s="236"/>
      <c r="O16" s="236"/>
      <c r="P16" s="236"/>
      <c r="Q16" s="236"/>
      <c r="R16" s="236"/>
      <c r="S16" s="236"/>
      <c r="T16" s="236"/>
      <c r="U16" s="236"/>
      <c r="V16" s="236"/>
      <c r="W16" s="236"/>
      <c r="X16" s="236"/>
      <c r="Y16" s="236"/>
      <c r="Z16" s="236"/>
      <c r="AA16" s="236"/>
      <c r="AB16" s="236"/>
      <c r="AC16" s="236"/>
      <c r="AD16" s="236"/>
      <c r="AE16" s="236"/>
      <c r="AF16" s="236"/>
    </row>
    <row r="17">
      <c r="A17" s="234" t="s">
        <v>894</v>
      </c>
      <c r="B17" s="238" t="s">
        <v>1896</v>
      </c>
      <c r="C17" s="246">
        <v>44774.0</v>
      </c>
      <c r="D17" s="235" t="s">
        <v>1525</v>
      </c>
      <c r="E17" s="239"/>
      <c r="F17" s="235" t="s">
        <v>134</v>
      </c>
      <c r="G17" s="239"/>
      <c r="H17" s="239" t="s">
        <v>1897</v>
      </c>
      <c r="I17" s="239"/>
      <c r="J17" s="239"/>
      <c r="K17" s="239"/>
      <c r="L17" s="239"/>
      <c r="M17" s="239"/>
      <c r="N17" s="239"/>
      <c r="O17" s="239"/>
      <c r="P17" s="239"/>
      <c r="Q17" s="239"/>
      <c r="R17" s="239"/>
      <c r="S17" s="239"/>
      <c r="T17" s="239"/>
      <c r="U17" s="239"/>
      <c r="V17" s="239"/>
      <c r="W17" s="239"/>
      <c r="X17" s="239"/>
      <c r="Y17" s="239"/>
      <c r="Z17" s="239"/>
      <c r="AA17" s="239"/>
      <c r="AB17" s="239"/>
      <c r="AC17" s="239"/>
      <c r="AD17" s="239"/>
      <c r="AE17" s="239"/>
      <c r="AF17" s="239"/>
    </row>
    <row r="18">
      <c r="A18" s="73" t="s">
        <v>884</v>
      </c>
      <c r="B18" s="247" t="s">
        <v>1893</v>
      </c>
      <c r="C18" s="68" t="s">
        <v>1660</v>
      </c>
      <c r="D18" s="239" t="s">
        <v>1638</v>
      </c>
      <c r="E18" s="46"/>
      <c r="F18" s="73" t="s">
        <v>68</v>
      </c>
      <c r="G18" s="239" t="s">
        <v>16</v>
      </c>
      <c r="H18" s="46"/>
      <c r="I18" s="46"/>
      <c r="J18" s="46"/>
      <c r="K18" s="46"/>
      <c r="L18" s="46"/>
      <c r="M18" s="46"/>
      <c r="N18" s="46"/>
      <c r="O18" s="46"/>
      <c r="P18" s="46"/>
      <c r="Q18" s="46"/>
      <c r="R18" s="46"/>
      <c r="S18" s="46"/>
      <c r="T18" s="46"/>
      <c r="U18" s="46"/>
      <c r="V18" s="46"/>
      <c r="W18" s="46"/>
      <c r="X18" s="46"/>
      <c r="Y18" s="46"/>
      <c r="Z18" s="46"/>
      <c r="AA18" s="46"/>
      <c r="AB18" s="46"/>
      <c r="AC18" s="46"/>
      <c r="AD18" s="46"/>
      <c r="AE18" s="46"/>
      <c r="AF18" s="236"/>
    </row>
    <row r="19">
      <c r="A19" s="234" t="s">
        <v>882</v>
      </c>
      <c r="B19" s="238" t="s">
        <v>1916</v>
      </c>
      <c r="C19" s="246">
        <v>45352.0</v>
      </c>
      <c r="D19" s="234" t="s">
        <v>1639</v>
      </c>
      <c r="E19" s="236"/>
      <c r="F19" s="259" t="s">
        <v>30</v>
      </c>
      <c r="G19" s="236"/>
      <c r="H19" s="238" t="s">
        <v>1917</v>
      </c>
      <c r="I19" s="236"/>
      <c r="J19" s="236"/>
      <c r="K19" s="236"/>
      <c r="L19" s="236"/>
      <c r="M19" s="236"/>
      <c r="N19" s="236"/>
      <c r="O19" s="236"/>
      <c r="P19" s="236"/>
      <c r="Q19" s="236"/>
      <c r="R19" s="236"/>
      <c r="S19" s="236"/>
      <c r="T19" s="236"/>
      <c r="U19" s="236"/>
      <c r="V19" s="236"/>
      <c r="W19" s="236"/>
      <c r="X19" s="236"/>
      <c r="Y19" s="236"/>
      <c r="Z19" s="236"/>
      <c r="AA19" s="236"/>
      <c r="AB19" s="236"/>
      <c r="AC19" s="236"/>
      <c r="AD19" s="236"/>
      <c r="AE19" s="236"/>
      <c r="AF19" s="236"/>
    </row>
    <row r="20">
      <c r="A20" s="235" t="s">
        <v>893</v>
      </c>
      <c r="B20" s="238" t="s">
        <v>1748</v>
      </c>
      <c r="C20" s="252"/>
      <c r="D20" s="234" t="s">
        <v>1548</v>
      </c>
      <c r="E20" s="234"/>
      <c r="F20" s="234" t="s">
        <v>134</v>
      </c>
      <c r="G20" s="234" t="s">
        <v>16</v>
      </c>
      <c r="H20" s="236"/>
      <c r="I20" s="236"/>
      <c r="J20" s="236"/>
      <c r="K20" s="236"/>
      <c r="L20" s="236"/>
      <c r="M20" s="236"/>
      <c r="N20" s="236"/>
      <c r="O20" s="236"/>
      <c r="P20" s="236"/>
      <c r="Q20" s="236"/>
      <c r="R20" s="236"/>
      <c r="S20" s="236"/>
      <c r="T20" s="236"/>
      <c r="U20" s="236"/>
      <c r="V20" s="236"/>
      <c r="W20" s="236"/>
      <c r="X20" s="236"/>
      <c r="Y20" s="236"/>
      <c r="Z20" s="236"/>
      <c r="AA20" s="236"/>
      <c r="AB20" s="236"/>
      <c r="AC20" s="236"/>
      <c r="AD20" s="236"/>
      <c r="AE20" s="236"/>
      <c r="AF20" s="236"/>
    </row>
    <row r="21">
      <c r="A21" s="239" t="s">
        <v>455</v>
      </c>
      <c r="B21" s="238" t="s">
        <v>2053</v>
      </c>
      <c r="C21" s="237">
        <v>44470.0</v>
      </c>
      <c r="D21" s="234" t="s">
        <v>968</v>
      </c>
      <c r="E21" s="234" t="s">
        <v>1695</v>
      </c>
      <c r="F21" s="234" t="s">
        <v>2162</v>
      </c>
      <c r="G21" s="235" t="s">
        <v>18</v>
      </c>
      <c r="H21" s="236"/>
      <c r="I21" s="236"/>
      <c r="J21" s="236"/>
      <c r="K21" s="236"/>
      <c r="L21" s="236"/>
      <c r="M21" s="236"/>
      <c r="N21" s="236"/>
      <c r="O21" s="236"/>
      <c r="P21" s="236"/>
      <c r="Q21" s="236"/>
      <c r="R21" s="236"/>
      <c r="S21" s="236"/>
      <c r="T21" s="236"/>
      <c r="U21" s="236"/>
      <c r="V21" s="236"/>
      <c r="W21" s="236"/>
      <c r="X21" s="236"/>
      <c r="Y21" s="236"/>
      <c r="Z21" s="236"/>
      <c r="AA21" s="236"/>
      <c r="AB21" s="236"/>
      <c r="AC21" s="236"/>
      <c r="AD21" s="236"/>
      <c r="AE21" s="236"/>
      <c r="AF21" s="236"/>
    </row>
    <row r="22">
      <c r="A22" s="234" t="s">
        <v>887</v>
      </c>
      <c r="B22" s="234" t="s">
        <v>1689</v>
      </c>
      <c r="C22" s="248" t="s">
        <v>1689</v>
      </c>
      <c r="D22" s="235" t="s">
        <v>1637</v>
      </c>
      <c r="E22" s="236"/>
      <c r="F22" s="234" t="s">
        <v>74</v>
      </c>
      <c r="G22" s="234" t="s">
        <v>26</v>
      </c>
      <c r="H22" s="234" t="s">
        <v>2049</v>
      </c>
      <c r="I22" s="236"/>
      <c r="J22" s="236"/>
      <c r="K22" s="236"/>
      <c r="L22" s="236"/>
      <c r="M22" s="236"/>
      <c r="N22" s="236"/>
      <c r="O22" s="236"/>
      <c r="P22" s="236"/>
      <c r="Q22" s="236"/>
      <c r="R22" s="236"/>
      <c r="S22" s="236"/>
      <c r="T22" s="236"/>
      <c r="U22" s="236"/>
      <c r="V22" s="236"/>
      <c r="W22" s="236"/>
      <c r="X22" s="236"/>
      <c r="Y22" s="236"/>
      <c r="Z22" s="236"/>
      <c r="AA22" s="236"/>
      <c r="AB22" s="236"/>
      <c r="AC22" s="236"/>
      <c r="AD22" s="236"/>
      <c r="AE22" s="236"/>
      <c r="AF22" s="236"/>
    </row>
    <row r="23">
      <c r="A23" s="234" t="s">
        <v>891</v>
      </c>
      <c r="B23" s="238" t="s">
        <v>1973</v>
      </c>
      <c r="C23" s="261">
        <v>45047.0</v>
      </c>
      <c r="D23" s="234" t="s">
        <v>1640</v>
      </c>
      <c r="E23" s="236"/>
      <c r="F23" s="234" t="s">
        <v>119</v>
      </c>
      <c r="G23" s="236"/>
      <c r="H23" s="236"/>
      <c r="I23" s="236"/>
      <c r="J23" s="227"/>
      <c r="K23" s="227"/>
      <c r="L23" s="227"/>
      <c r="M23" s="227"/>
      <c r="N23" s="227"/>
      <c r="O23" s="227"/>
      <c r="P23" s="227"/>
      <c r="Q23" s="227"/>
      <c r="R23" s="227"/>
      <c r="S23" s="227"/>
      <c r="T23" s="227"/>
      <c r="U23" s="227"/>
      <c r="V23" s="227"/>
      <c r="W23" s="227"/>
      <c r="X23" s="227"/>
      <c r="Y23" s="227"/>
      <c r="Z23" s="227"/>
      <c r="AA23" s="227"/>
      <c r="AB23" s="227"/>
      <c r="AC23" s="227"/>
      <c r="AD23" s="227"/>
      <c r="AE23" s="227"/>
      <c r="AF23" s="227"/>
    </row>
    <row r="24">
      <c r="A24" s="234" t="s">
        <v>883</v>
      </c>
      <c r="B24" s="238" t="s">
        <v>1650</v>
      </c>
      <c r="C24" s="237">
        <v>45566.0</v>
      </c>
      <c r="D24" s="234" t="s">
        <v>1634</v>
      </c>
      <c r="E24" s="236"/>
      <c r="F24" s="234" t="s">
        <v>54</v>
      </c>
      <c r="G24" s="236"/>
      <c r="H24" s="236"/>
      <c r="I24" s="236"/>
      <c r="J24" s="227"/>
      <c r="K24" s="227"/>
      <c r="L24" s="227"/>
      <c r="M24" s="227"/>
      <c r="N24" s="227"/>
      <c r="O24" s="227"/>
      <c r="P24" s="227"/>
      <c r="Q24" s="227"/>
      <c r="R24" s="227"/>
      <c r="S24" s="227"/>
      <c r="T24" s="227"/>
      <c r="U24" s="227"/>
      <c r="V24" s="227"/>
      <c r="W24" s="227"/>
      <c r="X24" s="227"/>
      <c r="Y24" s="227"/>
      <c r="Z24" s="227"/>
      <c r="AA24" s="227"/>
      <c r="AB24" s="227"/>
      <c r="AC24" s="227"/>
      <c r="AD24" s="227"/>
      <c r="AE24" s="227"/>
      <c r="AF24" s="227"/>
    </row>
    <row r="25">
      <c r="A25" s="234" t="s">
        <v>886</v>
      </c>
      <c r="B25" s="238" t="s">
        <v>1892</v>
      </c>
      <c r="C25" s="237">
        <v>44136.0</v>
      </c>
      <c r="D25" s="234" t="s">
        <v>1637</v>
      </c>
      <c r="E25" s="236"/>
      <c r="F25" s="234" t="s">
        <v>74</v>
      </c>
      <c r="G25" s="236"/>
      <c r="H25" s="236"/>
      <c r="I25" s="236"/>
      <c r="J25" s="227"/>
      <c r="K25" s="227"/>
      <c r="L25" s="227"/>
      <c r="M25" s="227"/>
      <c r="N25" s="227"/>
      <c r="O25" s="227"/>
      <c r="P25" s="227"/>
      <c r="Q25" s="227"/>
      <c r="R25" s="227"/>
      <c r="S25" s="227"/>
      <c r="T25" s="227"/>
      <c r="U25" s="227"/>
      <c r="V25" s="227"/>
      <c r="W25" s="227"/>
      <c r="X25" s="227"/>
      <c r="Y25" s="227"/>
      <c r="Z25" s="227"/>
      <c r="AA25" s="227"/>
      <c r="AB25" s="227"/>
      <c r="AC25" s="227"/>
      <c r="AD25" s="227"/>
      <c r="AE25" s="227"/>
      <c r="AF25" s="227"/>
    </row>
    <row r="26">
      <c r="A26" s="234" t="s">
        <v>892</v>
      </c>
      <c r="B26" s="238" t="s">
        <v>2055</v>
      </c>
      <c r="C26" s="261">
        <v>45323.0</v>
      </c>
      <c r="D26" s="234" t="s">
        <v>1441</v>
      </c>
      <c r="E26" s="236"/>
      <c r="F26" s="234" t="s">
        <v>129</v>
      </c>
      <c r="G26" s="236"/>
      <c r="H26" s="234" t="s">
        <v>2056</v>
      </c>
      <c r="I26" s="236"/>
      <c r="J26" s="227"/>
      <c r="K26" s="227"/>
      <c r="L26" s="227"/>
      <c r="M26" s="227"/>
      <c r="N26" s="227"/>
      <c r="O26" s="227"/>
      <c r="P26" s="227"/>
      <c r="Q26" s="227"/>
      <c r="R26" s="227"/>
      <c r="S26" s="227"/>
      <c r="T26" s="227"/>
      <c r="U26" s="227"/>
      <c r="V26" s="227"/>
      <c r="W26" s="227"/>
      <c r="X26" s="227"/>
      <c r="Y26" s="227"/>
      <c r="Z26" s="227"/>
      <c r="AA26" s="227"/>
      <c r="AB26" s="227"/>
      <c r="AC26" s="227"/>
      <c r="AD26" s="227"/>
      <c r="AE26" s="227"/>
      <c r="AF26" s="227"/>
    </row>
    <row r="27">
      <c r="A27" s="227"/>
      <c r="B27" s="227"/>
      <c r="C27" s="264"/>
      <c r="D27" s="227"/>
      <c r="E27" s="227"/>
      <c r="F27" s="227"/>
      <c r="G27" s="227"/>
      <c r="H27" s="227"/>
      <c r="I27" s="227"/>
      <c r="J27" s="227"/>
      <c r="K27" s="227"/>
      <c r="L27" s="227"/>
      <c r="M27" s="227"/>
      <c r="N27" s="227"/>
      <c r="O27" s="227"/>
      <c r="P27" s="227"/>
      <c r="Q27" s="227"/>
      <c r="R27" s="227"/>
      <c r="S27" s="227"/>
      <c r="T27" s="227"/>
      <c r="U27" s="227"/>
      <c r="V27" s="227"/>
      <c r="W27" s="227"/>
      <c r="X27" s="227"/>
      <c r="Y27" s="227"/>
      <c r="Z27" s="227"/>
      <c r="AA27" s="227"/>
      <c r="AB27" s="227"/>
      <c r="AC27" s="227"/>
      <c r="AD27" s="227"/>
      <c r="AE27" s="227"/>
      <c r="AF27" s="227"/>
    </row>
    <row r="28">
      <c r="A28" s="227"/>
      <c r="B28" s="227"/>
      <c r="C28" s="264"/>
      <c r="D28" s="227"/>
      <c r="E28" s="227"/>
      <c r="F28" s="227"/>
      <c r="G28" s="227"/>
      <c r="H28" s="227"/>
      <c r="I28" s="227"/>
      <c r="J28" s="227"/>
      <c r="K28" s="227"/>
      <c r="L28" s="227"/>
      <c r="M28" s="227"/>
      <c r="N28" s="227"/>
      <c r="O28" s="227"/>
      <c r="P28" s="227"/>
      <c r="Q28" s="227"/>
      <c r="R28" s="227"/>
      <c r="S28" s="227"/>
      <c r="T28" s="227"/>
      <c r="U28" s="227"/>
      <c r="V28" s="227"/>
      <c r="W28" s="227"/>
      <c r="X28" s="227"/>
      <c r="Y28" s="227"/>
      <c r="Z28" s="227"/>
      <c r="AA28" s="227"/>
      <c r="AB28" s="227"/>
      <c r="AC28" s="227"/>
      <c r="AD28" s="227"/>
      <c r="AE28" s="227"/>
      <c r="AF28" s="227"/>
    </row>
    <row r="29">
      <c r="A29" s="227"/>
      <c r="B29" s="227"/>
      <c r="C29" s="264"/>
      <c r="D29" s="227"/>
      <c r="E29" s="227"/>
      <c r="F29" s="227"/>
      <c r="G29" s="227"/>
      <c r="H29" s="227"/>
      <c r="I29" s="227"/>
      <c r="J29" s="227"/>
      <c r="K29" s="227"/>
      <c r="L29" s="227"/>
      <c r="M29" s="227"/>
      <c r="N29" s="227"/>
      <c r="O29" s="227"/>
      <c r="P29" s="227"/>
      <c r="Q29" s="227"/>
      <c r="R29" s="227"/>
      <c r="S29" s="227"/>
      <c r="T29" s="227"/>
      <c r="U29" s="227"/>
      <c r="V29" s="227"/>
      <c r="W29" s="227"/>
      <c r="X29" s="227"/>
      <c r="Y29" s="227"/>
      <c r="Z29" s="227"/>
      <c r="AA29" s="227"/>
      <c r="AB29" s="227"/>
      <c r="AC29" s="227"/>
      <c r="AD29" s="227"/>
      <c r="AE29" s="227"/>
      <c r="AF29" s="227"/>
    </row>
    <row r="30">
      <c r="A30" s="227"/>
      <c r="B30" s="227"/>
      <c r="C30" s="264"/>
      <c r="D30" s="227"/>
      <c r="E30" s="227"/>
      <c r="F30" s="227"/>
      <c r="G30" s="227"/>
      <c r="H30" s="227"/>
      <c r="I30" s="227"/>
      <c r="J30" s="227"/>
      <c r="K30" s="227"/>
      <c r="L30" s="227"/>
      <c r="M30" s="227"/>
      <c r="N30" s="227"/>
      <c r="O30" s="227"/>
      <c r="P30" s="227"/>
      <c r="Q30" s="227"/>
      <c r="R30" s="227"/>
      <c r="S30" s="227"/>
      <c r="T30" s="227"/>
      <c r="U30" s="227"/>
      <c r="V30" s="227"/>
      <c r="W30" s="227"/>
      <c r="X30" s="227"/>
      <c r="Y30" s="227"/>
      <c r="Z30" s="227"/>
      <c r="AA30" s="227"/>
      <c r="AB30" s="227"/>
      <c r="AC30" s="227"/>
      <c r="AD30" s="227"/>
      <c r="AE30" s="227"/>
      <c r="AF30" s="227"/>
    </row>
    <row r="31">
      <c r="A31" s="227"/>
      <c r="B31" s="227"/>
      <c r="C31" s="264"/>
      <c r="D31" s="227"/>
      <c r="E31" s="227"/>
      <c r="F31" s="227"/>
      <c r="G31" s="227"/>
      <c r="H31" s="227"/>
      <c r="I31" s="227"/>
      <c r="J31" s="227"/>
      <c r="K31" s="227"/>
      <c r="L31" s="227"/>
      <c r="M31" s="227"/>
      <c r="N31" s="227"/>
      <c r="O31" s="227"/>
      <c r="P31" s="227"/>
      <c r="Q31" s="227"/>
      <c r="R31" s="227"/>
      <c r="S31" s="227"/>
      <c r="T31" s="227"/>
      <c r="U31" s="227"/>
      <c r="V31" s="227"/>
      <c r="W31" s="227"/>
      <c r="X31" s="227"/>
      <c r="Y31" s="227"/>
      <c r="Z31" s="227"/>
      <c r="AA31" s="227"/>
      <c r="AB31" s="227"/>
      <c r="AC31" s="227"/>
      <c r="AD31" s="227"/>
      <c r="AE31" s="227"/>
      <c r="AF31" s="227"/>
    </row>
    <row r="32">
      <c r="A32" s="227"/>
      <c r="B32" s="227"/>
      <c r="C32" s="264"/>
      <c r="D32" s="227"/>
      <c r="E32" s="227"/>
      <c r="F32" s="227"/>
      <c r="G32" s="227"/>
      <c r="H32" s="227"/>
      <c r="I32" s="227"/>
      <c r="J32" s="227"/>
      <c r="K32" s="227"/>
      <c r="L32" s="227"/>
      <c r="M32" s="227"/>
      <c r="N32" s="227"/>
      <c r="O32" s="227"/>
      <c r="P32" s="227"/>
      <c r="Q32" s="227"/>
      <c r="R32" s="227"/>
      <c r="S32" s="227"/>
      <c r="T32" s="227"/>
      <c r="U32" s="227"/>
      <c r="V32" s="227"/>
      <c r="W32" s="227"/>
      <c r="X32" s="227"/>
      <c r="Y32" s="227"/>
      <c r="Z32" s="227"/>
      <c r="AA32" s="227"/>
      <c r="AB32" s="227"/>
      <c r="AC32" s="227"/>
      <c r="AD32" s="227"/>
      <c r="AE32" s="227"/>
      <c r="AF32" s="227"/>
    </row>
    <row r="33">
      <c r="A33" s="227"/>
      <c r="B33" s="227"/>
      <c r="C33" s="264"/>
      <c r="D33" s="227"/>
      <c r="E33" s="227"/>
      <c r="F33" s="227"/>
      <c r="G33" s="227"/>
      <c r="H33" s="227"/>
      <c r="I33" s="227"/>
      <c r="J33" s="227"/>
      <c r="K33" s="227"/>
      <c r="L33" s="227"/>
      <c r="M33" s="227"/>
      <c r="N33" s="227"/>
      <c r="O33" s="227"/>
      <c r="P33" s="227"/>
      <c r="Q33" s="227"/>
      <c r="R33" s="227"/>
      <c r="S33" s="227"/>
      <c r="T33" s="227"/>
      <c r="U33" s="227"/>
      <c r="V33" s="227"/>
      <c r="W33" s="227"/>
      <c r="X33" s="227"/>
      <c r="Y33" s="227"/>
      <c r="Z33" s="227"/>
      <c r="AA33" s="227"/>
      <c r="AB33" s="227"/>
      <c r="AC33" s="227"/>
      <c r="AD33" s="227"/>
      <c r="AE33" s="227"/>
      <c r="AF33" s="227"/>
    </row>
    <row r="34">
      <c r="A34" s="227"/>
      <c r="B34" s="227"/>
      <c r="C34" s="264"/>
      <c r="D34" s="227"/>
      <c r="E34" s="227"/>
      <c r="F34" s="227"/>
      <c r="G34" s="227"/>
      <c r="H34" s="227"/>
      <c r="I34" s="227"/>
      <c r="J34" s="227"/>
      <c r="K34" s="227"/>
      <c r="L34" s="227"/>
      <c r="M34" s="227"/>
      <c r="N34" s="227"/>
      <c r="O34" s="227"/>
      <c r="P34" s="227"/>
      <c r="Q34" s="227"/>
      <c r="R34" s="227"/>
      <c r="S34" s="227"/>
      <c r="T34" s="227"/>
      <c r="U34" s="227"/>
      <c r="V34" s="227"/>
      <c r="W34" s="227"/>
      <c r="X34" s="227"/>
      <c r="Y34" s="227"/>
      <c r="Z34" s="227"/>
      <c r="AA34" s="227"/>
      <c r="AB34" s="227"/>
      <c r="AC34" s="227"/>
      <c r="AD34" s="227"/>
      <c r="AE34" s="227"/>
      <c r="AF34" s="227"/>
    </row>
    <row r="35">
      <c r="A35" s="227"/>
      <c r="B35" s="227"/>
      <c r="C35" s="264"/>
      <c r="D35" s="227"/>
      <c r="E35" s="227"/>
      <c r="F35" s="227"/>
      <c r="G35" s="227"/>
      <c r="H35" s="227"/>
      <c r="I35" s="227"/>
      <c r="J35" s="227"/>
      <c r="K35" s="227"/>
      <c r="L35" s="227"/>
      <c r="M35" s="227"/>
      <c r="N35" s="227"/>
      <c r="O35" s="227"/>
      <c r="P35" s="227"/>
      <c r="Q35" s="227"/>
      <c r="R35" s="227"/>
      <c r="S35" s="227"/>
      <c r="T35" s="227"/>
      <c r="U35" s="227"/>
      <c r="V35" s="227"/>
      <c r="W35" s="227"/>
      <c r="X35" s="227"/>
      <c r="Y35" s="227"/>
      <c r="Z35" s="227"/>
      <c r="AA35" s="227"/>
      <c r="AB35" s="227"/>
      <c r="AC35" s="227"/>
      <c r="AD35" s="227"/>
      <c r="AE35" s="227"/>
      <c r="AF35" s="227"/>
    </row>
    <row r="36">
      <c r="A36" s="227"/>
      <c r="B36" s="227"/>
      <c r="C36" s="264"/>
      <c r="D36" s="227"/>
      <c r="E36" s="227"/>
      <c r="F36" s="227"/>
      <c r="G36" s="227"/>
      <c r="H36" s="227"/>
      <c r="I36" s="227"/>
      <c r="J36" s="227"/>
      <c r="K36" s="227"/>
      <c r="L36" s="227"/>
      <c r="M36" s="227"/>
      <c r="N36" s="227"/>
      <c r="O36" s="227"/>
      <c r="P36" s="227"/>
      <c r="Q36" s="227"/>
      <c r="R36" s="227"/>
      <c r="S36" s="227"/>
      <c r="T36" s="227"/>
      <c r="U36" s="227"/>
      <c r="V36" s="227"/>
      <c r="W36" s="227"/>
      <c r="X36" s="227"/>
      <c r="Y36" s="227"/>
      <c r="Z36" s="227"/>
      <c r="AA36" s="227"/>
      <c r="AB36" s="227"/>
      <c r="AC36" s="227"/>
      <c r="AD36" s="227"/>
      <c r="AE36" s="227"/>
      <c r="AF36" s="227"/>
    </row>
    <row r="37">
      <c r="A37" s="227"/>
      <c r="B37" s="227"/>
      <c r="C37" s="264"/>
      <c r="D37" s="227"/>
      <c r="E37" s="227"/>
      <c r="F37" s="227"/>
      <c r="G37" s="227"/>
      <c r="H37" s="227"/>
      <c r="I37" s="227"/>
      <c r="J37" s="227"/>
      <c r="K37" s="227"/>
      <c r="L37" s="227"/>
      <c r="M37" s="227"/>
      <c r="N37" s="227"/>
      <c r="O37" s="227"/>
      <c r="P37" s="227"/>
      <c r="Q37" s="227"/>
      <c r="R37" s="227"/>
      <c r="S37" s="227"/>
      <c r="T37" s="227"/>
      <c r="U37" s="227"/>
      <c r="V37" s="227"/>
      <c r="W37" s="227"/>
      <c r="X37" s="227"/>
      <c r="Y37" s="227"/>
      <c r="Z37" s="227"/>
      <c r="AA37" s="227"/>
      <c r="AB37" s="227"/>
      <c r="AC37" s="227"/>
      <c r="AD37" s="227"/>
      <c r="AE37" s="227"/>
      <c r="AF37" s="227"/>
    </row>
    <row r="38">
      <c r="A38" s="227"/>
      <c r="B38" s="227"/>
      <c r="C38" s="264"/>
      <c r="D38" s="227"/>
      <c r="E38" s="227"/>
      <c r="F38" s="227"/>
      <c r="G38" s="227"/>
      <c r="H38" s="227"/>
      <c r="I38" s="227"/>
      <c r="J38" s="227"/>
      <c r="K38" s="227"/>
      <c r="L38" s="227"/>
      <c r="M38" s="227"/>
      <c r="N38" s="227"/>
      <c r="O38" s="227"/>
      <c r="P38" s="227"/>
      <c r="Q38" s="227"/>
      <c r="R38" s="227"/>
      <c r="S38" s="227"/>
      <c r="T38" s="227"/>
      <c r="U38" s="227"/>
      <c r="V38" s="227"/>
      <c r="W38" s="227"/>
      <c r="X38" s="227"/>
      <c r="Y38" s="227"/>
      <c r="Z38" s="227"/>
      <c r="AA38" s="227"/>
      <c r="AB38" s="227"/>
      <c r="AC38" s="227"/>
      <c r="AD38" s="227"/>
      <c r="AE38" s="227"/>
      <c r="AF38" s="227"/>
    </row>
    <row r="39">
      <c r="A39" s="227"/>
      <c r="B39" s="227"/>
      <c r="C39" s="264"/>
      <c r="D39" s="227"/>
      <c r="E39" s="227"/>
      <c r="F39" s="227"/>
      <c r="G39" s="227"/>
      <c r="H39" s="227"/>
      <c r="I39" s="227"/>
      <c r="J39" s="227"/>
      <c r="K39" s="227"/>
      <c r="L39" s="227"/>
      <c r="M39" s="227"/>
      <c r="N39" s="227"/>
      <c r="O39" s="227"/>
      <c r="P39" s="227"/>
      <c r="Q39" s="227"/>
      <c r="R39" s="227"/>
      <c r="S39" s="227"/>
      <c r="T39" s="227"/>
      <c r="U39" s="227"/>
      <c r="V39" s="227"/>
      <c r="W39" s="227"/>
      <c r="X39" s="227"/>
      <c r="Y39" s="227"/>
      <c r="Z39" s="227"/>
      <c r="AA39" s="227"/>
      <c r="AB39" s="227"/>
      <c r="AC39" s="227"/>
      <c r="AD39" s="227"/>
      <c r="AE39" s="227"/>
      <c r="AF39" s="227"/>
    </row>
    <row r="40">
      <c r="A40" s="227"/>
      <c r="B40" s="227"/>
      <c r="C40" s="264"/>
      <c r="D40" s="227"/>
      <c r="E40" s="227"/>
      <c r="F40" s="227"/>
      <c r="G40" s="227"/>
      <c r="H40" s="227"/>
      <c r="I40" s="227"/>
      <c r="J40" s="227"/>
      <c r="K40" s="227"/>
      <c r="L40" s="227"/>
      <c r="M40" s="227"/>
      <c r="N40" s="227"/>
      <c r="O40" s="227"/>
      <c r="P40" s="227"/>
      <c r="Q40" s="227"/>
      <c r="R40" s="227"/>
      <c r="S40" s="227"/>
      <c r="T40" s="227"/>
      <c r="U40" s="227"/>
      <c r="V40" s="227"/>
      <c r="W40" s="227"/>
      <c r="X40" s="227"/>
      <c r="Y40" s="227"/>
      <c r="Z40" s="227"/>
      <c r="AA40" s="227"/>
      <c r="AB40" s="227"/>
      <c r="AC40" s="227"/>
      <c r="AD40" s="227"/>
      <c r="AE40" s="227"/>
      <c r="AF40" s="227"/>
    </row>
    <row r="41">
      <c r="A41" s="227"/>
      <c r="B41" s="227"/>
      <c r="C41" s="264"/>
      <c r="D41" s="227"/>
      <c r="E41" s="227"/>
      <c r="F41" s="227"/>
      <c r="G41" s="227"/>
      <c r="H41" s="227"/>
      <c r="I41" s="227"/>
      <c r="J41" s="227"/>
      <c r="K41" s="227"/>
      <c r="L41" s="227"/>
      <c r="M41" s="227"/>
      <c r="N41" s="227"/>
      <c r="O41" s="227"/>
      <c r="P41" s="227"/>
      <c r="Q41" s="227"/>
      <c r="R41" s="227"/>
      <c r="S41" s="227"/>
      <c r="T41" s="227"/>
      <c r="U41" s="227"/>
      <c r="V41" s="227"/>
      <c r="W41" s="227"/>
      <c r="X41" s="227"/>
      <c r="Y41" s="227"/>
      <c r="Z41" s="227"/>
      <c r="AA41" s="227"/>
      <c r="AB41" s="227"/>
      <c r="AC41" s="227"/>
      <c r="AD41" s="227"/>
      <c r="AE41" s="227"/>
      <c r="AF41" s="227"/>
    </row>
    <row r="42">
      <c r="A42" s="227"/>
      <c r="B42" s="227"/>
      <c r="C42" s="264"/>
      <c r="D42" s="227"/>
      <c r="E42" s="227"/>
      <c r="F42" s="227"/>
      <c r="G42" s="227"/>
      <c r="H42" s="227"/>
      <c r="I42" s="227"/>
      <c r="J42" s="227"/>
      <c r="K42" s="227"/>
      <c r="L42" s="227"/>
      <c r="M42" s="227"/>
      <c r="N42" s="227"/>
      <c r="O42" s="227"/>
      <c r="P42" s="227"/>
      <c r="Q42" s="227"/>
      <c r="R42" s="227"/>
      <c r="S42" s="227"/>
      <c r="T42" s="227"/>
      <c r="U42" s="227"/>
      <c r="V42" s="227"/>
      <c r="W42" s="227"/>
      <c r="X42" s="227"/>
      <c r="Y42" s="227"/>
      <c r="Z42" s="227"/>
      <c r="AA42" s="227"/>
      <c r="AB42" s="227"/>
      <c r="AC42" s="227"/>
      <c r="AD42" s="227"/>
      <c r="AE42" s="227"/>
      <c r="AF42" s="227"/>
    </row>
    <row r="43">
      <c r="A43" s="227"/>
      <c r="B43" s="227"/>
      <c r="C43" s="264"/>
      <c r="D43" s="227"/>
      <c r="E43" s="227"/>
      <c r="F43" s="227"/>
      <c r="G43" s="227"/>
      <c r="H43" s="227"/>
      <c r="I43" s="227"/>
      <c r="J43" s="227"/>
      <c r="K43" s="227"/>
      <c r="L43" s="227"/>
      <c r="M43" s="227"/>
      <c r="N43" s="227"/>
      <c r="O43" s="227"/>
      <c r="P43" s="227"/>
      <c r="Q43" s="227"/>
      <c r="R43" s="227"/>
      <c r="S43" s="227"/>
      <c r="T43" s="227"/>
      <c r="U43" s="227"/>
      <c r="V43" s="227"/>
      <c r="W43" s="227"/>
      <c r="X43" s="227"/>
      <c r="Y43" s="227"/>
      <c r="Z43" s="227"/>
      <c r="AA43" s="227"/>
      <c r="AB43" s="227"/>
      <c r="AC43" s="227"/>
      <c r="AD43" s="227"/>
      <c r="AE43" s="227"/>
      <c r="AF43" s="227"/>
    </row>
    <row r="44">
      <c r="A44" s="227"/>
      <c r="B44" s="227"/>
      <c r="C44" s="264"/>
      <c r="D44" s="227"/>
      <c r="E44" s="227"/>
      <c r="F44" s="227"/>
      <c r="G44" s="227"/>
      <c r="H44" s="227"/>
      <c r="I44" s="227"/>
      <c r="J44" s="227"/>
      <c r="K44" s="227"/>
      <c r="L44" s="227"/>
      <c r="M44" s="227"/>
      <c r="N44" s="227"/>
      <c r="O44" s="227"/>
      <c r="P44" s="227"/>
      <c r="Q44" s="227"/>
      <c r="R44" s="227"/>
      <c r="S44" s="227"/>
      <c r="T44" s="227"/>
      <c r="U44" s="227"/>
      <c r="V44" s="227"/>
      <c r="W44" s="227"/>
      <c r="X44" s="227"/>
      <c r="Y44" s="227"/>
      <c r="Z44" s="227"/>
      <c r="AA44" s="227"/>
      <c r="AB44" s="227"/>
      <c r="AC44" s="227"/>
      <c r="AD44" s="227"/>
      <c r="AE44" s="227"/>
      <c r="AF44" s="227"/>
    </row>
    <row r="45">
      <c r="A45" s="227"/>
      <c r="B45" s="227"/>
      <c r="C45" s="264"/>
      <c r="D45" s="227"/>
      <c r="E45" s="227"/>
      <c r="F45" s="227"/>
      <c r="G45" s="227"/>
      <c r="H45" s="227"/>
      <c r="I45" s="227"/>
      <c r="J45" s="227"/>
      <c r="K45" s="227"/>
      <c r="L45" s="227"/>
      <c r="M45" s="227"/>
      <c r="N45" s="227"/>
      <c r="O45" s="227"/>
      <c r="P45" s="227"/>
      <c r="Q45" s="227"/>
      <c r="R45" s="227"/>
      <c r="S45" s="227"/>
      <c r="T45" s="227"/>
      <c r="U45" s="227"/>
      <c r="V45" s="227"/>
      <c r="W45" s="227"/>
      <c r="X45" s="227"/>
      <c r="Y45" s="227"/>
      <c r="Z45" s="227"/>
      <c r="AA45" s="227"/>
      <c r="AB45" s="227"/>
      <c r="AC45" s="227"/>
      <c r="AD45" s="227"/>
      <c r="AE45" s="227"/>
      <c r="AF45" s="227"/>
    </row>
    <row r="46">
      <c r="A46" s="227"/>
      <c r="B46" s="227"/>
      <c r="C46" s="264"/>
      <c r="D46" s="227"/>
      <c r="E46" s="227"/>
      <c r="F46" s="227"/>
      <c r="G46" s="227"/>
      <c r="H46" s="227"/>
      <c r="I46" s="227"/>
      <c r="J46" s="227"/>
      <c r="K46" s="227"/>
      <c r="L46" s="227"/>
      <c r="M46" s="227"/>
      <c r="N46" s="227"/>
      <c r="O46" s="227"/>
      <c r="P46" s="227"/>
      <c r="Q46" s="227"/>
      <c r="R46" s="227"/>
      <c r="S46" s="227"/>
      <c r="T46" s="227"/>
      <c r="U46" s="227"/>
      <c r="V46" s="227"/>
      <c r="W46" s="227"/>
      <c r="X46" s="227"/>
      <c r="Y46" s="227"/>
      <c r="Z46" s="227"/>
      <c r="AA46" s="227"/>
      <c r="AB46" s="227"/>
      <c r="AC46" s="227"/>
      <c r="AD46" s="227"/>
      <c r="AE46" s="227"/>
      <c r="AF46" s="227"/>
    </row>
    <row r="47">
      <c r="A47" s="227"/>
      <c r="B47" s="227"/>
      <c r="C47" s="264"/>
      <c r="D47" s="227"/>
      <c r="E47" s="227"/>
      <c r="F47" s="227"/>
      <c r="G47" s="227"/>
      <c r="H47" s="227"/>
      <c r="I47" s="227"/>
      <c r="J47" s="227"/>
      <c r="K47" s="227"/>
      <c r="L47" s="227"/>
      <c r="M47" s="227"/>
      <c r="N47" s="227"/>
      <c r="O47" s="227"/>
      <c r="P47" s="227"/>
      <c r="Q47" s="227"/>
      <c r="R47" s="227"/>
      <c r="S47" s="227"/>
      <c r="T47" s="227"/>
      <c r="U47" s="227"/>
      <c r="V47" s="227"/>
      <c r="W47" s="227"/>
      <c r="X47" s="227"/>
      <c r="Y47" s="227"/>
      <c r="Z47" s="227"/>
      <c r="AA47" s="227"/>
      <c r="AB47" s="227"/>
      <c r="AC47" s="227"/>
      <c r="AD47" s="227"/>
      <c r="AE47" s="227"/>
      <c r="AF47" s="227"/>
    </row>
    <row r="48">
      <c r="A48" s="227"/>
      <c r="B48" s="227"/>
      <c r="C48" s="264"/>
      <c r="D48" s="227"/>
      <c r="E48" s="227"/>
      <c r="F48" s="227"/>
      <c r="G48" s="227"/>
      <c r="H48" s="227"/>
      <c r="I48" s="227"/>
      <c r="J48" s="227"/>
      <c r="K48" s="227"/>
      <c r="L48" s="227"/>
      <c r="M48" s="227"/>
      <c r="N48" s="227"/>
      <c r="O48" s="227"/>
      <c r="P48" s="227"/>
      <c r="Q48" s="227"/>
      <c r="R48" s="227"/>
      <c r="S48" s="227"/>
      <c r="T48" s="227"/>
      <c r="U48" s="227"/>
      <c r="V48" s="227"/>
      <c r="W48" s="227"/>
      <c r="X48" s="227"/>
      <c r="Y48" s="227"/>
      <c r="Z48" s="227"/>
      <c r="AA48" s="227"/>
      <c r="AB48" s="227"/>
      <c r="AC48" s="227"/>
      <c r="AD48" s="227"/>
      <c r="AE48" s="227"/>
      <c r="AF48" s="227"/>
    </row>
    <row r="49">
      <c r="A49" s="227"/>
      <c r="B49" s="227"/>
      <c r="C49" s="264"/>
      <c r="D49" s="227"/>
      <c r="E49" s="227"/>
      <c r="F49" s="227"/>
      <c r="G49" s="227"/>
      <c r="H49" s="227"/>
      <c r="I49" s="227"/>
      <c r="J49" s="227"/>
      <c r="K49" s="227"/>
      <c r="L49" s="227"/>
      <c r="M49" s="227"/>
      <c r="N49" s="227"/>
      <c r="O49" s="227"/>
      <c r="P49" s="227"/>
      <c r="Q49" s="227"/>
      <c r="R49" s="227"/>
      <c r="S49" s="227"/>
      <c r="T49" s="227"/>
      <c r="U49" s="227"/>
      <c r="V49" s="227"/>
      <c r="W49" s="227"/>
      <c r="X49" s="227"/>
      <c r="Y49" s="227"/>
      <c r="Z49" s="227"/>
      <c r="AA49" s="227"/>
      <c r="AB49" s="227"/>
      <c r="AC49" s="227"/>
      <c r="AD49" s="227"/>
      <c r="AE49" s="227"/>
      <c r="AF49" s="227"/>
    </row>
    <row r="50">
      <c r="A50" s="227"/>
      <c r="B50" s="227"/>
      <c r="C50" s="264"/>
      <c r="D50" s="227"/>
      <c r="E50" s="227"/>
      <c r="F50" s="227"/>
      <c r="G50" s="227"/>
      <c r="H50" s="227"/>
      <c r="I50" s="227"/>
      <c r="J50" s="227"/>
      <c r="K50" s="227"/>
      <c r="L50" s="227"/>
      <c r="M50" s="227"/>
      <c r="N50" s="227"/>
      <c r="O50" s="227"/>
      <c r="P50" s="227"/>
      <c r="Q50" s="227"/>
      <c r="R50" s="227"/>
      <c r="S50" s="227"/>
      <c r="T50" s="227"/>
      <c r="U50" s="227"/>
      <c r="V50" s="227"/>
      <c r="W50" s="227"/>
      <c r="X50" s="227"/>
      <c r="Y50" s="227"/>
      <c r="Z50" s="227"/>
      <c r="AA50" s="227"/>
      <c r="AB50" s="227"/>
      <c r="AC50" s="227"/>
      <c r="AD50" s="227"/>
      <c r="AE50" s="227"/>
      <c r="AF50" s="227"/>
    </row>
    <row r="51">
      <c r="A51" s="227"/>
      <c r="B51" s="227"/>
      <c r="C51" s="264"/>
      <c r="D51" s="227"/>
      <c r="E51" s="227"/>
      <c r="F51" s="227"/>
      <c r="G51" s="227"/>
      <c r="H51" s="227"/>
      <c r="I51" s="227"/>
      <c r="J51" s="227"/>
      <c r="K51" s="227"/>
      <c r="L51" s="227"/>
      <c r="M51" s="227"/>
      <c r="N51" s="227"/>
      <c r="O51" s="227"/>
      <c r="P51" s="227"/>
      <c r="Q51" s="227"/>
      <c r="R51" s="227"/>
      <c r="S51" s="227"/>
      <c r="T51" s="227"/>
      <c r="U51" s="227"/>
      <c r="V51" s="227"/>
      <c r="W51" s="227"/>
      <c r="X51" s="227"/>
      <c r="Y51" s="227"/>
      <c r="Z51" s="227"/>
      <c r="AA51" s="227"/>
      <c r="AB51" s="227"/>
      <c r="AC51" s="227"/>
      <c r="AD51" s="227"/>
      <c r="AE51" s="227"/>
      <c r="AF51" s="227"/>
    </row>
    <row r="52">
      <c r="A52" s="227"/>
      <c r="B52" s="227"/>
      <c r="C52" s="264"/>
      <c r="D52" s="227"/>
      <c r="E52" s="227"/>
      <c r="F52" s="227"/>
      <c r="G52" s="227"/>
      <c r="H52" s="227"/>
      <c r="I52" s="227"/>
      <c r="J52" s="227"/>
      <c r="K52" s="227"/>
      <c r="L52" s="227"/>
      <c r="M52" s="227"/>
      <c r="N52" s="227"/>
      <c r="O52" s="227"/>
      <c r="P52" s="227"/>
      <c r="Q52" s="227"/>
      <c r="R52" s="227"/>
      <c r="S52" s="227"/>
      <c r="T52" s="227"/>
      <c r="U52" s="227"/>
      <c r="V52" s="227"/>
      <c r="W52" s="227"/>
      <c r="X52" s="227"/>
      <c r="Y52" s="227"/>
      <c r="Z52" s="227"/>
      <c r="AA52" s="227"/>
      <c r="AB52" s="227"/>
      <c r="AC52" s="227"/>
      <c r="AD52" s="227"/>
      <c r="AE52" s="227"/>
      <c r="AF52" s="227"/>
    </row>
    <row r="53">
      <c r="A53" s="227"/>
      <c r="B53" s="227"/>
      <c r="C53" s="264"/>
      <c r="D53" s="227"/>
      <c r="E53" s="227"/>
      <c r="F53" s="227"/>
      <c r="G53" s="227"/>
      <c r="H53" s="227"/>
      <c r="I53" s="227"/>
      <c r="J53" s="227"/>
      <c r="K53" s="227"/>
      <c r="L53" s="227"/>
      <c r="M53" s="227"/>
      <c r="N53" s="227"/>
      <c r="O53" s="227"/>
      <c r="P53" s="227"/>
      <c r="Q53" s="227"/>
      <c r="R53" s="227"/>
      <c r="S53" s="227"/>
      <c r="T53" s="227"/>
      <c r="U53" s="227"/>
      <c r="V53" s="227"/>
      <c r="W53" s="227"/>
      <c r="X53" s="227"/>
      <c r="Y53" s="227"/>
      <c r="Z53" s="227"/>
      <c r="AA53" s="227"/>
      <c r="AB53" s="227"/>
      <c r="AC53" s="227"/>
      <c r="AD53" s="227"/>
      <c r="AE53" s="227"/>
      <c r="AF53" s="227"/>
    </row>
    <row r="54">
      <c r="A54" s="227"/>
      <c r="B54" s="227"/>
      <c r="C54" s="264"/>
      <c r="D54" s="227"/>
      <c r="E54" s="227"/>
      <c r="F54" s="227"/>
      <c r="G54" s="227"/>
      <c r="H54" s="227"/>
      <c r="I54" s="227"/>
      <c r="J54" s="227"/>
      <c r="K54" s="227"/>
      <c r="L54" s="227"/>
      <c r="M54" s="227"/>
      <c r="N54" s="227"/>
      <c r="O54" s="227"/>
      <c r="P54" s="227"/>
      <c r="Q54" s="227"/>
      <c r="R54" s="227"/>
      <c r="S54" s="227"/>
      <c r="T54" s="227"/>
      <c r="U54" s="227"/>
      <c r="V54" s="227"/>
      <c r="W54" s="227"/>
      <c r="X54" s="227"/>
      <c r="Y54" s="227"/>
      <c r="Z54" s="227"/>
      <c r="AA54" s="227"/>
      <c r="AB54" s="227"/>
      <c r="AC54" s="227"/>
      <c r="AD54" s="227"/>
      <c r="AE54" s="227"/>
      <c r="AF54" s="227"/>
    </row>
    <row r="55">
      <c r="A55" s="227"/>
      <c r="B55" s="227"/>
      <c r="C55" s="264"/>
      <c r="D55" s="227"/>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c r="AD55" s="227"/>
      <c r="AE55" s="227"/>
      <c r="AF55" s="227"/>
    </row>
    <row r="56">
      <c r="A56" s="227"/>
      <c r="B56" s="227"/>
      <c r="C56" s="264"/>
      <c r="D56" s="227"/>
      <c r="E56" s="227"/>
      <c r="F56" s="227"/>
      <c r="G56" s="227"/>
      <c r="H56" s="227"/>
      <c r="I56" s="227"/>
      <c r="J56" s="227"/>
      <c r="K56" s="227"/>
      <c r="L56" s="227"/>
      <c r="M56" s="227"/>
      <c r="N56" s="227"/>
      <c r="O56" s="227"/>
      <c r="P56" s="227"/>
      <c r="Q56" s="227"/>
      <c r="R56" s="227"/>
      <c r="S56" s="227"/>
      <c r="T56" s="227"/>
      <c r="U56" s="227"/>
      <c r="V56" s="227"/>
      <c r="W56" s="227"/>
      <c r="X56" s="227"/>
      <c r="Y56" s="227"/>
      <c r="Z56" s="227"/>
      <c r="AA56" s="227"/>
      <c r="AB56" s="227"/>
      <c r="AC56" s="227"/>
      <c r="AD56" s="227"/>
      <c r="AE56" s="227"/>
      <c r="AF56" s="227"/>
    </row>
    <row r="57">
      <c r="A57" s="227"/>
      <c r="B57" s="227"/>
      <c r="C57" s="264"/>
      <c r="D57" s="227"/>
      <c r="E57" s="227"/>
      <c r="F57" s="227"/>
      <c r="G57" s="227"/>
      <c r="H57" s="227"/>
      <c r="I57" s="227"/>
      <c r="J57" s="227"/>
      <c r="K57" s="227"/>
      <c r="L57" s="227"/>
      <c r="M57" s="227"/>
      <c r="N57" s="227"/>
      <c r="O57" s="227"/>
      <c r="P57" s="227"/>
      <c r="Q57" s="227"/>
      <c r="R57" s="227"/>
      <c r="S57" s="227"/>
      <c r="T57" s="227"/>
      <c r="U57" s="227"/>
      <c r="V57" s="227"/>
      <c r="W57" s="227"/>
      <c r="X57" s="227"/>
      <c r="Y57" s="227"/>
      <c r="Z57" s="227"/>
      <c r="AA57" s="227"/>
      <c r="AB57" s="227"/>
      <c r="AC57" s="227"/>
      <c r="AD57" s="227"/>
      <c r="AE57" s="227"/>
      <c r="AF57" s="227"/>
    </row>
    <row r="58">
      <c r="A58" s="227"/>
      <c r="B58" s="227"/>
      <c r="C58" s="264"/>
      <c r="D58" s="227"/>
      <c r="E58" s="227"/>
      <c r="F58" s="227"/>
      <c r="G58" s="227"/>
      <c r="H58" s="227"/>
      <c r="I58" s="227"/>
      <c r="J58" s="227"/>
      <c r="K58" s="227"/>
      <c r="L58" s="227"/>
      <c r="M58" s="227"/>
      <c r="N58" s="227"/>
      <c r="O58" s="227"/>
      <c r="P58" s="227"/>
      <c r="Q58" s="227"/>
      <c r="R58" s="227"/>
      <c r="S58" s="227"/>
      <c r="T58" s="227"/>
      <c r="U58" s="227"/>
      <c r="V58" s="227"/>
      <c r="W58" s="227"/>
      <c r="X58" s="227"/>
      <c r="Y58" s="227"/>
      <c r="Z58" s="227"/>
      <c r="AA58" s="227"/>
      <c r="AB58" s="227"/>
      <c r="AC58" s="227"/>
      <c r="AD58" s="227"/>
      <c r="AE58" s="227"/>
      <c r="AF58" s="227"/>
    </row>
    <row r="59">
      <c r="A59" s="227"/>
      <c r="B59" s="227"/>
      <c r="C59" s="264"/>
      <c r="D59" s="227"/>
      <c r="E59" s="227"/>
      <c r="F59" s="227"/>
      <c r="G59" s="227"/>
      <c r="H59" s="227"/>
      <c r="I59" s="227"/>
      <c r="J59" s="227"/>
      <c r="K59" s="227"/>
      <c r="L59" s="227"/>
      <c r="M59" s="227"/>
      <c r="N59" s="227"/>
      <c r="O59" s="227"/>
      <c r="P59" s="227"/>
      <c r="Q59" s="227"/>
      <c r="R59" s="227"/>
      <c r="S59" s="227"/>
      <c r="T59" s="227"/>
      <c r="U59" s="227"/>
      <c r="V59" s="227"/>
      <c r="W59" s="227"/>
      <c r="X59" s="227"/>
      <c r="Y59" s="227"/>
      <c r="Z59" s="227"/>
      <c r="AA59" s="227"/>
      <c r="AB59" s="227"/>
      <c r="AC59" s="227"/>
      <c r="AD59" s="227"/>
      <c r="AE59" s="227"/>
      <c r="AF59" s="227"/>
    </row>
    <row r="60">
      <c r="A60" s="227"/>
      <c r="B60" s="227"/>
      <c r="C60" s="264"/>
      <c r="D60" s="227"/>
      <c r="E60" s="227"/>
      <c r="F60" s="227"/>
      <c r="G60" s="227"/>
      <c r="H60" s="227"/>
      <c r="I60" s="227"/>
      <c r="J60" s="227"/>
      <c r="K60" s="227"/>
      <c r="L60" s="227"/>
      <c r="M60" s="227"/>
      <c r="N60" s="227"/>
      <c r="O60" s="227"/>
      <c r="P60" s="227"/>
      <c r="Q60" s="227"/>
      <c r="R60" s="227"/>
      <c r="S60" s="227"/>
      <c r="T60" s="227"/>
      <c r="U60" s="227"/>
      <c r="V60" s="227"/>
      <c r="W60" s="227"/>
      <c r="X60" s="227"/>
      <c r="Y60" s="227"/>
      <c r="Z60" s="227"/>
      <c r="AA60" s="227"/>
      <c r="AB60" s="227"/>
      <c r="AC60" s="227"/>
      <c r="AD60" s="227"/>
      <c r="AE60" s="227"/>
      <c r="AF60" s="227"/>
    </row>
    <row r="61">
      <c r="A61" s="227"/>
      <c r="B61" s="227"/>
      <c r="C61" s="264"/>
      <c r="D61" s="227"/>
      <c r="E61" s="227"/>
      <c r="F61" s="227"/>
      <c r="G61" s="227"/>
      <c r="H61" s="227"/>
      <c r="I61" s="227"/>
      <c r="J61" s="227"/>
      <c r="K61" s="227"/>
      <c r="L61" s="227"/>
      <c r="M61" s="227"/>
      <c r="N61" s="227"/>
      <c r="O61" s="227"/>
      <c r="P61" s="227"/>
      <c r="Q61" s="227"/>
      <c r="R61" s="227"/>
      <c r="S61" s="227"/>
      <c r="T61" s="227"/>
      <c r="U61" s="227"/>
      <c r="V61" s="227"/>
      <c r="W61" s="227"/>
      <c r="X61" s="227"/>
      <c r="Y61" s="227"/>
      <c r="Z61" s="227"/>
      <c r="AA61" s="227"/>
      <c r="AB61" s="227"/>
      <c r="AC61" s="227"/>
      <c r="AD61" s="227"/>
      <c r="AE61" s="227"/>
      <c r="AF61" s="227"/>
    </row>
    <row r="62">
      <c r="A62" s="227"/>
      <c r="B62" s="227"/>
      <c r="C62" s="264"/>
      <c r="D62" s="227"/>
      <c r="E62" s="227"/>
      <c r="F62" s="227"/>
      <c r="G62" s="227"/>
      <c r="H62" s="227"/>
      <c r="I62" s="227"/>
      <c r="J62" s="227"/>
      <c r="K62" s="227"/>
      <c r="L62" s="227"/>
      <c r="M62" s="227"/>
      <c r="N62" s="227"/>
      <c r="O62" s="227"/>
      <c r="P62" s="227"/>
      <c r="Q62" s="227"/>
      <c r="R62" s="227"/>
      <c r="S62" s="227"/>
      <c r="T62" s="227"/>
      <c r="U62" s="227"/>
      <c r="V62" s="227"/>
      <c r="W62" s="227"/>
      <c r="X62" s="227"/>
      <c r="Y62" s="227"/>
      <c r="Z62" s="227"/>
      <c r="AA62" s="227"/>
      <c r="AB62" s="227"/>
      <c r="AC62" s="227"/>
      <c r="AD62" s="227"/>
      <c r="AE62" s="227"/>
      <c r="AF62" s="227"/>
    </row>
    <row r="63">
      <c r="A63" s="227"/>
      <c r="B63" s="227"/>
      <c r="C63" s="264"/>
      <c r="D63" s="227"/>
      <c r="E63" s="227"/>
      <c r="F63" s="227"/>
      <c r="G63" s="227"/>
      <c r="H63" s="227"/>
      <c r="I63" s="227"/>
      <c r="J63" s="227"/>
      <c r="K63" s="227"/>
      <c r="L63" s="227"/>
      <c r="M63" s="227"/>
      <c r="N63" s="227"/>
      <c r="O63" s="227"/>
      <c r="P63" s="227"/>
      <c r="Q63" s="227"/>
      <c r="R63" s="227"/>
      <c r="S63" s="227"/>
      <c r="T63" s="227"/>
      <c r="U63" s="227"/>
      <c r="V63" s="227"/>
      <c r="W63" s="227"/>
      <c r="X63" s="227"/>
      <c r="Y63" s="227"/>
      <c r="Z63" s="227"/>
      <c r="AA63" s="227"/>
      <c r="AB63" s="227"/>
      <c r="AC63" s="227"/>
      <c r="AD63" s="227"/>
      <c r="AE63" s="227"/>
      <c r="AF63" s="227"/>
    </row>
    <row r="64">
      <c r="A64" s="227"/>
      <c r="B64" s="227"/>
      <c r="C64" s="264"/>
      <c r="D64" s="227"/>
      <c r="E64" s="227"/>
      <c r="F64" s="227"/>
      <c r="G64" s="227"/>
      <c r="H64" s="227"/>
      <c r="I64" s="227"/>
      <c r="J64" s="227"/>
      <c r="K64" s="227"/>
      <c r="L64" s="227"/>
      <c r="M64" s="227"/>
      <c r="N64" s="227"/>
      <c r="O64" s="227"/>
      <c r="P64" s="227"/>
      <c r="Q64" s="227"/>
      <c r="R64" s="227"/>
      <c r="S64" s="227"/>
      <c r="T64" s="227"/>
      <c r="U64" s="227"/>
      <c r="V64" s="227"/>
      <c r="W64" s="227"/>
      <c r="X64" s="227"/>
      <c r="Y64" s="227"/>
      <c r="Z64" s="227"/>
      <c r="AA64" s="227"/>
      <c r="AB64" s="227"/>
      <c r="AC64" s="227"/>
      <c r="AD64" s="227"/>
      <c r="AE64" s="227"/>
      <c r="AF64" s="227"/>
    </row>
    <row r="65">
      <c r="A65" s="227"/>
      <c r="B65" s="227"/>
      <c r="C65" s="264"/>
      <c r="D65" s="227"/>
      <c r="E65" s="227"/>
      <c r="F65" s="227"/>
      <c r="G65" s="227"/>
      <c r="H65" s="227"/>
      <c r="I65" s="227"/>
      <c r="J65" s="227"/>
      <c r="K65" s="227"/>
      <c r="L65" s="227"/>
      <c r="M65" s="227"/>
      <c r="N65" s="227"/>
      <c r="O65" s="227"/>
      <c r="P65" s="227"/>
      <c r="Q65" s="227"/>
      <c r="R65" s="227"/>
      <c r="S65" s="227"/>
      <c r="T65" s="227"/>
      <c r="U65" s="227"/>
      <c r="V65" s="227"/>
      <c r="W65" s="227"/>
      <c r="X65" s="227"/>
      <c r="Y65" s="227"/>
      <c r="Z65" s="227"/>
      <c r="AA65" s="227"/>
      <c r="AB65" s="227"/>
      <c r="AC65" s="227"/>
      <c r="AD65" s="227"/>
      <c r="AE65" s="227"/>
      <c r="AF65" s="227"/>
    </row>
    <row r="66">
      <c r="A66" s="227"/>
      <c r="B66" s="227"/>
      <c r="C66" s="264"/>
      <c r="D66" s="227"/>
      <c r="E66" s="227"/>
      <c r="F66" s="227"/>
      <c r="G66" s="227"/>
      <c r="H66" s="227"/>
      <c r="I66" s="227"/>
      <c r="J66" s="227"/>
      <c r="K66" s="227"/>
      <c r="L66" s="227"/>
      <c r="M66" s="227"/>
      <c r="N66" s="227"/>
      <c r="O66" s="227"/>
      <c r="P66" s="227"/>
      <c r="Q66" s="227"/>
      <c r="R66" s="227"/>
      <c r="S66" s="227"/>
      <c r="T66" s="227"/>
      <c r="U66" s="227"/>
      <c r="V66" s="227"/>
      <c r="W66" s="227"/>
      <c r="X66" s="227"/>
      <c r="Y66" s="227"/>
      <c r="Z66" s="227"/>
      <c r="AA66" s="227"/>
      <c r="AB66" s="227"/>
      <c r="AC66" s="227"/>
      <c r="AD66" s="227"/>
      <c r="AE66" s="227"/>
      <c r="AF66" s="227"/>
    </row>
    <row r="67">
      <c r="A67" s="227"/>
      <c r="B67" s="227"/>
      <c r="C67" s="264"/>
      <c r="D67" s="227"/>
      <c r="E67" s="227"/>
      <c r="F67" s="227"/>
      <c r="G67" s="227"/>
      <c r="H67" s="227"/>
      <c r="I67" s="227"/>
      <c r="J67" s="227"/>
      <c r="K67" s="227"/>
      <c r="L67" s="227"/>
      <c r="M67" s="227"/>
      <c r="N67" s="227"/>
      <c r="O67" s="227"/>
      <c r="P67" s="227"/>
      <c r="Q67" s="227"/>
      <c r="R67" s="227"/>
      <c r="S67" s="227"/>
      <c r="T67" s="227"/>
      <c r="U67" s="227"/>
      <c r="V67" s="227"/>
      <c r="W67" s="227"/>
      <c r="X67" s="227"/>
      <c r="Y67" s="227"/>
      <c r="Z67" s="227"/>
      <c r="AA67" s="227"/>
      <c r="AB67" s="227"/>
      <c r="AC67" s="227"/>
      <c r="AD67" s="227"/>
      <c r="AE67" s="227"/>
      <c r="AF67" s="227"/>
    </row>
    <row r="68">
      <c r="A68" s="227"/>
      <c r="B68" s="227"/>
      <c r="C68" s="264"/>
      <c r="D68" s="227"/>
      <c r="E68" s="227"/>
      <c r="F68" s="227"/>
      <c r="G68" s="227"/>
      <c r="H68" s="227"/>
      <c r="I68" s="227"/>
      <c r="J68" s="227"/>
      <c r="K68" s="227"/>
      <c r="L68" s="227"/>
      <c r="M68" s="227"/>
      <c r="N68" s="227"/>
      <c r="O68" s="227"/>
      <c r="P68" s="227"/>
      <c r="Q68" s="227"/>
      <c r="R68" s="227"/>
      <c r="S68" s="227"/>
      <c r="T68" s="227"/>
      <c r="U68" s="227"/>
      <c r="V68" s="227"/>
      <c r="W68" s="227"/>
      <c r="X68" s="227"/>
      <c r="Y68" s="227"/>
      <c r="Z68" s="227"/>
      <c r="AA68" s="227"/>
      <c r="AB68" s="227"/>
      <c r="AC68" s="227"/>
      <c r="AD68" s="227"/>
      <c r="AE68" s="227"/>
      <c r="AF68" s="227"/>
    </row>
    <row r="69">
      <c r="A69" s="227"/>
      <c r="B69" s="227"/>
      <c r="C69" s="264"/>
      <c r="D69" s="227"/>
      <c r="E69" s="227"/>
      <c r="F69" s="227"/>
      <c r="G69" s="227"/>
      <c r="H69" s="227"/>
      <c r="I69" s="227"/>
      <c r="J69" s="227"/>
      <c r="K69" s="227"/>
      <c r="L69" s="227"/>
      <c r="M69" s="227"/>
      <c r="N69" s="227"/>
      <c r="O69" s="227"/>
      <c r="P69" s="227"/>
      <c r="Q69" s="227"/>
      <c r="R69" s="227"/>
      <c r="S69" s="227"/>
      <c r="T69" s="227"/>
      <c r="U69" s="227"/>
      <c r="V69" s="227"/>
      <c r="W69" s="227"/>
      <c r="X69" s="227"/>
      <c r="Y69" s="227"/>
      <c r="Z69" s="227"/>
      <c r="AA69" s="227"/>
      <c r="AB69" s="227"/>
      <c r="AC69" s="227"/>
      <c r="AD69" s="227"/>
      <c r="AE69" s="227"/>
      <c r="AF69" s="227"/>
    </row>
    <row r="70">
      <c r="A70" s="227"/>
      <c r="B70" s="227"/>
      <c r="C70" s="264"/>
      <c r="D70" s="227"/>
      <c r="E70" s="227"/>
      <c r="F70" s="227"/>
      <c r="G70" s="227"/>
      <c r="H70" s="227"/>
      <c r="I70" s="227"/>
      <c r="J70" s="227"/>
      <c r="K70" s="227"/>
      <c r="L70" s="227"/>
      <c r="M70" s="227"/>
      <c r="N70" s="227"/>
      <c r="O70" s="227"/>
      <c r="P70" s="227"/>
      <c r="Q70" s="227"/>
      <c r="R70" s="227"/>
      <c r="S70" s="227"/>
      <c r="T70" s="227"/>
      <c r="U70" s="227"/>
      <c r="V70" s="227"/>
      <c r="W70" s="227"/>
      <c r="X70" s="227"/>
      <c r="Y70" s="227"/>
      <c r="Z70" s="227"/>
      <c r="AA70" s="227"/>
      <c r="AB70" s="227"/>
      <c r="AC70" s="227"/>
      <c r="AD70" s="227"/>
      <c r="AE70" s="227"/>
      <c r="AF70" s="227"/>
    </row>
    <row r="71">
      <c r="A71" s="227"/>
      <c r="B71" s="227"/>
      <c r="C71" s="264"/>
      <c r="D71" s="227"/>
      <c r="E71" s="227"/>
      <c r="F71" s="227"/>
      <c r="G71" s="227"/>
      <c r="H71" s="227"/>
      <c r="I71" s="227"/>
      <c r="J71" s="227"/>
      <c r="K71" s="227"/>
      <c r="L71" s="227"/>
      <c r="M71" s="227"/>
      <c r="N71" s="227"/>
      <c r="O71" s="227"/>
      <c r="P71" s="227"/>
      <c r="Q71" s="227"/>
      <c r="R71" s="227"/>
      <c r="S71" s="227"/>
      <c r="T71" s="227"/>
      <c r="U71" s="227"/>
      <c r="V71" s="227"/>
      <c r="W71" s="227"/>
      <c r="X71" s="227"/>
      <c r="Y71" s="227"/>
      <c r="Z71" s="227"/>
      <c r="AA71" s="227"/>
      <c r="AB71" s="227"/>
      <c r="AC71" s="227"/>
      <c r="AD71" s="227"/>
      <c r="AE71" s="227"/>
      <c r="AF71" s="227"/>
    </row>
    <row r="72">
      <c r="A72" s="227"/>
      <c r="B72" s="227"/>
      <c r="C72" s="264"/>
      <c r="D72" s="227"/>
      <c r="E72" s="227"/>
      <c r="F72" s="227"/>
      <c r="G72" s="227"/>
      <c r="H72" s="227"/>
      <c r="I72" s="227"/>
      <c r="J72" s="227"/>
      <c r="K72" s="227"/>
      <c r="L72" s="227"/>
      <c r="M72" s="227"/>
      <c r="N72" s="227"/>
      <c r="O72" s="227"/>
      <c r="P72" s="227"/>
      <c r="Q72" s="227"/>
      <c r="R72" s="227"/>
      <c r="S72" s="227"/>
      <c r="T72" s="227"/>
      <c r="U72" s="227"/>
      <c r="V72" s="227"/>
      <c r="W72" s="227"/>
      <c r="X72" s="227"/>
      <c r="Y72" s="227"/>
      <c r="Z72" s="227"/>
      <c r="AA72" s="227"/>
      <c r="AB72" s="227"/>
      <c r="AC72" s="227"/>
      <c r="AD72" s="227"/>
      <c r="AE72" s="227"/>
      <c r="AF72" s="227"/>
    </row>
    <row r="73">
      <c r="A73" s="227"/>
      <c r="B73" s="227"/>
      <c r="C73" s="264"/>
      <c r="D73" s="227"/>
      <c r="E73" s="227"/>
      <c r="F73" s="227"/>
      <c r="G73" s="227"/>
      <c r="H73" s="227"/>
      <c r="I73" s="227"/>
      <c r="J73" s="227"/>
      <c r="K73" s="227"/>
      <c r="L73" s="227"/>
      <c r="M73" s="227"/>
      <c r="N73" s="227"/>
      <c r="O73" s="227"/>
      <c r="P73" s="227"/>
      <c r="Q73" s="227"/>
      <c r="R73" s="227"/>
      <c r="S73" s="227"/>
      <c r="T73" s="227"/>
      <c r="U73" s="227"/>
      <c r="V73" s="227"/>
      <c r="W73" s="227"/>
      <c r="X73" s="227"/>
      <c r="Y73" s="227"/>
      <c r="Z73" s="227"/>
      <c r="AA73" s="227"/>
      <c r="AB73" s="227"/>
      <c r="AC73" s="227"/>
      <c r="AD73" s="227"/>
      <c r="AE73" s="227"/>
      <c r="AF73" s="227"/>
    </row>
    <row r="74">
      <c r="A74" s="227"/>
      <c r="B74" s="227"/>
      <c r="C74" s="264"/>
      <c r="D74" s="227"/>
      <c r="E74" s="227"/>
      <c r="F74" s="227"/>
      <c r="G74" s="227"/>
      <c r="H74" s="227"/>
      <c r="I74" s="227"/>
      <c r="J74" s="227"/>
      <c r="K74" s="227"/>
      <c r="L74" s="227"/>
      <c r="M74" s="227"/>
      <c r="N74" s="227"/>
      <c r="O74" s="227"/>
      <c r="P74" s="227"/>
      <c r="Q74" s="227"/>
      <c r="R74" s="227"/>
      <c r="S74" s="227"/>
      <c r="T74" s="227"/>
      <c r="U74" s="227"/>
      <c r="V74" s="227"/>
      <c r="W74" s="227"/>
      <c r="X74" s="227"/>
      <c r="Y74" s="227"/>
      <c r="Z74" s="227"/>
      <c r="AA74" s="227"/>
      <c r="AB74" s="227"/>
      <c r="AC74" s="227"/>
      <c r="AD74" s="227"/>
      <c r="AE74" s="227"/>
      <c r="AF74" s="227"/>
    </row>
    <row r="75">
      <c r="A75" s="227"/>
      <c r="B75" s="227"/>
      <c r="C75" s="264"/>
      <c r="D75" s="227"/>
      <c r="E75" s="227"/>
      <c r="F75" s="227"/>
      <c r="G75" s="227"/>
      <c r="H75" s="227"/>
      <c r="I75" s="227"/>
      <c r="J75" s="227"/>
      <c r="K75" s="227"/>
      <c r="L75" s="227"/>
      <c r="M75" s="227"/>
      <c r="N75" s="227"/>
      <c r="O75" s="227"/>
      <c r="P75" s="227"/>
      <c r="Q75" s="227"/>
      <c r="R75" s="227"/>
      <c r="S75" s="227"/>
      <c r="T75" s="227"/>
      <c r="U75" s="227"/>
      <c r="V75" s="227"/>
      <c r="W75" s="227"/>
      <c r="X75" s="227"/>
      <c r="Y75" s="227"/>
      <c r="Z75" s="227"/>
      <c r="AA75" s="227"/>
      <c r="AB75" s="227"/>
      <c r="AC75" s="227"/>
      <c r="AD75" s="227"/>
      <c r="AE75" s="227"/>
      <c r="AF75" s="227"/>
    </row>
    <row r="76">
      <c r="A76" s="227"/>
      <c r="B76" s="227"/>
      <c r="C76" s="264"/>
      <c r="D76" s="227"/>
      <c r="E76" s="227"/>
      <c r="F76" s="227"/>
      <c r="G76" s="227"/>
      <c r="H76" s="227"/>
      <c r="I76" s="227"/>
      <c r="J76" s="227"/>
      <c r="K76" s="227"/>
      <c r="L76" s="227"/>
      <c r="M76" s="227"/>
      <c r="N76" s="227"/>
      <c r="O76" s="227"/>
      <c r="P76" s="227"/>
      <c r="Q76" s="227"/>
      <c r="R76" s="227"/>
      <c r="S76" s="227"/>
      <c r="T76" s="227"/>
      <c r="U76" s="227"/>
      <c r="V76" s="227"/>
      <c r="W76" s="227"/>
      <c r="X76" s="227"/>
      <c r="Y76" s="227"/>
      <c r="Z76" s="227"/>
      <c r="AA76" s="227"/>
      <c r="AB76" s="227"/>
      <c r="AC76" s="227"/>
      <c r="AD76" s="227"/>
      <c r="AE76" s="227"/>
      <c r="AF76" s="227"/>
    </row>
    <row r="77">
      <c r="A77" s="227"/>
      <c r="B77" s="227"/>
      <c r="C77" s="264"/>
      <c r="D77" s="227"/>
      <c r="E77" s="227"/>
      <c r="F77" s="227"/>
      <c r="G77" s="227"/>
      <c r="H77" s="227"/>
      <c r="I77" s="227"/>
      <c r="J77" s="227"/>
      <c r="K77" s="227"/>
      <c r="L77" s="227"/>
      <c r="M77" s="227"/>
      <c r="N77" s="227"/>
      <c r="O77" s="227"/>
      <c r="P77" s="227"/>
      <c r="Q77" s="227"/>
      <c r="R77" s="227"/>
      <c r="S77" s="227"/>
      <c r="T77" s="227"/>
      <c r="U77" s="227"/>
      <c r="V77" s="227"/>
      <c r="W77" s="227"/>
      <c r="X77" s="227"/>
      <c r="Y77" s="227"/>
      <c r="Z77" s="227"/>
      <c r="AA77" s="227"/>
      <c r="AB77" s="227"/>
      <c r="AC77" s="227"/>
      <c r="AD77" s="227"/>
      <c r="AE77" s="227"/>
      <c r="AF77" s="227"/>
    </row>
    <row r="78">
      <c r="A78" s="227"/>
      <c r="B78" s="227"/>
      <c r="C78" s="264"/>
      <c r="D78" s="227"/>
      <c r="E78" s="227"/>
      <c r="F78" s="227"/>
      <c r="G78" s="227"/>
      <c r="H78" s="227"/>
      <c r="I78" s="227"/>
      <c r="J78" s="227"/>
      <c r="K78" s="227"/>
      <c r="L78" s="227"/>
      <c r="M78" s="227"/>
      <c r="N78" s="227"/>
      <c r="O78" s="227"/>
      <c r="P78" s="227"/>
      <c r="Q78" s="227"/>
      <c r="R78" s="227"/>
      <c r="S78" s="227"/>
      <c r="T78" s="227"/>
      <c r="U78" s="227"/>
      <c r="V78" s="227"/>
      <c r="W78" s="227"/>
      <c r="X78" s="227"/>
      <c r="Y78" s="227"/>
      <c r="Z78" s="227"/>
      <c r="AA78" s="227"/>
      <c r="AB78" s="227"/>
      <c r="AC78" s="227"/>
      <c r="AD78" s="227"/>
      <c r="AE78" s="227"/>
      <c r="AF78" s="227"/>
    </row>
    <row r="79">
      <c r="A79" s="227"/>
      <c r="B79" s="227"/>
      <c r="C79" s="264"/>
      <c r="D79" s="227"/>
      <c r="E79" s="227"/>
      <c r="F79" s="227"/>
      <c r="G79" s="227"/>
      <c r="H79" s="227"/>
      <c r="I79" s="227"/>
      <c r="J79" s="227"/>
      <c r="K79" s="227"/>
      <c r="L79" s="227"/>
      <c r="M79" s="227"/>
      <c r="N79" s="227"/>
      <c r="O79" s="227"/>
      <c r="P79" s="227"/>
      <c r="Q79" s="227"/>
      <c r="R79" s="227"/>
      <c r="S79" s="227"/>
      <c r="T79" s="227"/>
      <c r="U79" s="227"/>
      <c r="V79" s="227"/>
      <c r="W79" s="227"/>
      <c r="X79" s="227"/>
      <c r="Y79" s="227"/>
      <c r="Z79" s="227"/>
      <c r="AA79" s="227"/>
      <c r="AB79" s="227"/>
      <c r="AC79" s="227"/>
      <c r="AD79" s="227"/>
      <c r="AE79" s="227"/>
      <c r="AF79" s="227"/>
    </row>
    <row r="80">
      <c r="A80" s="227"/>
      <c r="B80" s="227"/>
      <c r="C80" s="264"/>
      <c r="D80" s="227"/>
      <c r="E80" s="227"/>
      <c r="F80" s="227"/>
      <c r="G80" s="227"/>
      <c r="H80" s="227"/>
      <c r="I80" s="227"/>
      <c r="J80" s="227"/>
      <c r="K80" s="227"/>
      <c r="L80" s="227"/>
      <c r="M80" s="227"/>
      <c r="N80" s="227"/>
      <c r="O80" s="227"/>
      <c r="P80" s="227"/>
      <c r="Q80" s="227"/>
      <c r="R80" s="227"/>
      <c r="S80" s="227"/>
      <c r="T80" s="227"/>
      <c r="U80" s="227"/>
      <c r="V80" s="227"/>
      <c r="W80" s="227"/>
      <c r="X80" s="227"/>
      <c r="Y80" s="227"/>
      <c r="Z80" s="227"/>
      <c r="AA80" s="227"/>
      <c r="AB80" s="227"/>
      <c r="AC80" s="227"/>
      <c r="AD80" s="227"/>
      <c r="AE80" s="227"/>
      <c r="AF80" s="227"/>
    </row>
    <row r="81">
      <c r="A81" s="227"/>
      <c r="B81" s="227"/>
      <c r="C81" s="264"/>
      <c r="D81" s="227"/>
      <c r="E81" s="227"/>
      <c r="F81" s="227"/>
      <c r="G81" s="227"/>
      <c r="H81" s="227"/>
      <c r="I81" s="227"/>
      <c r="J81" s="227"/>
      <c r="K81" s="227"/>
      <c r="L81" s="227"/>
      <c r="M81" s="227"/>
      <c r="N81" s="227"/>
      <c r="O81" s="227"/>
      <c r="P81" s="227"/>
      <c r="Q81" s="227"/>
      <c r="R81" s="227"/>
      <c r="S81" s="227"/>
      <c r="T81" s="227"/>
      <c r="U81" s="227"/>
      <c r="V81" s="227"/>
      <c r="W81" s="227"/>
      <c r="X81" s="227"/>
      <c r="Y81" s="227"/>
      <c r="Z81" s="227"/>
      <c r="AA81" s="227"/>
      <c r="AB81" s="227"/>
      <c r="AC81" s="227"/>
      <c r="AD81" s="227"/>
      <c r="AE81" s="227"/>
      <c r="AF81" s="227"/>
    </row>
    <row r="82">
      <c r="A82" s="227"/>
      <c r="B82" s="227"/>
      <c r="C82" s="264"/>
      <c r="D82" s="227"/>
      <c r="E82" s="227"/>
      <c r="F82" s="227"/>
      <c r="G82" s="227"/>
      <c r="H82" s="227"/>
      <c r="I82" s="227"/>
      <c r="J82" s="227"/>
      <c r="K82" s="227"/>
      <c r="L82" s="227"/>
      <c r="M82" s="227"/>
      <c r="N82" s="227"/>
      <c r="O82" s="227"/>
      <c r="P82" s="227"/>
      <c r="Q82" s="227"/>
      <c r="R82" s="227"/>
      <c r="S82" s="227"/>
      <c r="T82" s="227"/>
      <c r="U82" s="227"/>
      <c r="V82" s="227"/>
      <c r="W82" s="227"/>
      <c r="X82" s="227"/>
      <c r="Y82" s="227"/>
      <c r="Z82" s="227"/>
      <c r="AA82" s="227"/>
      <c r="AB82" s="227"/>
      <c r="AC82" s="227"/>
      <c r="AD82" s="227"/>
      <c r="AE82" s="227"/>
      <c r="AF82" s="227"/>
    </row>
    <row r="83">
      <c r="A83" s="227"/>
      <c r="B83" s="227"/>
      <c r="C83" s="264"/>
      <c r="D83" s="227"/>
      <c r="E83" s="227"/>
      <c r="F83" s="227"/>
      <c r="G83" s="227"/>
      <c r="H83" s="227"/>
      <c r="I83" s="227"/>
      <c r="J83" s="227"/>
      <c r="K83" s="227"/>
      <c r="L83" s="227"/>
      <c r="M83" s="227"/>
      <c r="N83" s="227"/>
      <c r="O83" s="227"/>
      <c r="P83" s="227"/>
      <c r="Q83" s="227"/>
      <c r="R83" s="227"/>
      <c r="S83" s="227"/>
      <c r="T83" s="227"/>
      <c r="U83" s="227"/>
      <c r="V83" s="227"/>
      <c r="W83" s="227"/>
      <c r="X83" s="227"/>
      <c r="Y83" s="227"/>
      <c r="Z83" s="227"/>
      <c r="AA83" s="227"/>
      <c r="AB83" s="227"/>
      <c r="AC83" s="227"/>
      <c r="AD83" s="227"/>
      <c r="AE83" s="227"/>
      <c r="AF83" s="227"/>
    </row>
    <row r="84">
      <c r="A84" s="227"/>
      <c r="B84" s="227"/>
      <c r="C84" s="264"/>
      <c r="D84" s="227"/>
      <c r="E84" s="227"/>
      <c r="F84" s="227"/>
      <c r="G84" s="227"/>
      <c r="H84" s="227"/>
      <c r="I84" s="227"/>
      <c r="J84" s="227"/>
      <c r="K84" s="227"/>
      <c r="L84" s="227"/>
      <c r="M84" s="227"/>
      <c r="N84" s="227"/>
      <c r="O84" s="227"/>
      <c r="P84" s="227"/>
      <c r="Q84" s="227"/>
      <c r="R84" s="227"/>
      <c r="S84" s="227"/>
      <c r="T84" s="227"/>
      <c r="U84" s="227"/>
      <c r="V84" s="227"/>
      <c r="W84" s="227"/>
      <c r="X84" s="227"/>
      <c r="Y84" s="227"/>
      <c r="Z84" s="227"/>
      <c r="AA84" s="227"/>
      <c r="AB84" s="227"/>
      <c r="AC84" s="227"/>
      <c r="AD84" s="227"/>
      <c r="AE84" s="227"/>
      <c r="AF84" s="227"/>
    </row>
    <row r="85">
      <c r="A85" s="227"/>
      <c r="B85" s="227"/>
      <c r="C85" s="264"/>
      <c r="D85" s="227"/>
      <c r="E85" s="227"/>
      <c r="F85" s="227"/>
      <c r="G85" s="227"/>
      <c r="H85" s="227"/>
      <c r="I85" s="227"/>
      <c r="J85" s="227"/>
      <c r="K85" s="227"/>
      <c r="L85" s="227"/>
      <c r="M85" s="227"/>
      <c r="N85" s="227"/>
      <c r="O85" s="227"/>
      <c r="P85" s="227"/>
      <c r="Q85" s="227"/>
      <c r="R85" s="227"/>
      <c r="S85" s="227"/>
      <c r="T85" s="227"/>
      <c r="U85" s="227"/>
      <c r="V85" s="227"/>
      <c r="W85" s="227"/>
      <c r="X85" s="227"/>
      <c r="Y85" s="227"/>
      <c r="Z85" s="227"/>
      <c r="AA85" s="227"/>
      <c r="AB85" s="227"/>
      <c r="AC85" s="227"/>
      <c r="AD85" s="227"/>
      <c r="AE85" s="227"/>
      <c r="AF85" s="227"/>
    </row>
    <row r="86">
      <c r="A86" s="227"/>
      <c r="B86" s="227"/>
      <c r="C86" s="264"/>
      <c r="D86" s="227"/>
      <c r="E86" s="227"/>
      <c r="F86" s="227"/>
      <c r="G86" s="227"/>
      <c r="H86" s="227"/>
      <c r="I86" s="227"/>
      <c r="J86" s="227"/>
      <c r="K86" s="227"/>
      <c r="L86" s="227"/>
      <c r="M86" s="227"/>
      <c r="N86" s="227"/>
      <c r="O86" s="227"/>
      <c r="P86" s="227"/>
      <c r="Q86" s="227"/>
      <c r="R86" s="227"/>
      <c r="S86" s="227"/>
      <c r="T86" s="227"/>
      <c r="U86" s="227"/>
      <c r="V86" s="227"/>
      <c r="W86" s="227"/>
      <c r="X86" s="227"/>
      <c r="Y86" s="227"/>
      <c r="Z86" s="227"/>
      <c r="AA86" s="227"/>
      <c r="AB86" s="227"/>
      <c r="AC86" s="227"/>
      <c r="AD86" s="227"/>
      <c r="AE86" s="227"/>
      <c r="AF86" s="227"/>
    </row>
    <row r="87">
      <c r="A87" s="227"/>
      <c r="B87" s="227"/>
      <c r="C87" s="264"/>
      <c r="D87" s="227"/>
      <c r="E87" s="227"/>
      <c r="F87" s="227"/>
      <c r="G87" s="227"/>
      <c r="H87" s="227"/>
      <c r="I87" s="227"/>
      <c r="J87" s="227"/>
      <c r="K87" s="227"/>
      <c r="L87" s="227"/>
      <c r="M87" s="227"/>
      <c r="N87" s="227"/>
      <c r="O87" s="227"/>
      <c r="P87" s="227"/>
      <c r="Q87" s="227"/>
      <c r="R87" s="227"/>
      <c r="S87" s="227"/>
      <c r="T87" s="227"/>
      <c r="U87" s="227"/>
      <c r="V87" s="227"/>
      <c r="W87" s="227"/>
      <c r="X87" s="227"/>
      <c r="Y87" s="227"/>
      <c r="Z87" s="227"/>
      <c r="AA87" s="227"/>
      <c r="AB87" s="227"/>
      <c r="AC87" s="227"/>
      <c r="AD87" s="227"/>
      <c r="AE87" s="227"/>
      <c r="AF87" s="227"/>
    </row>
    <row r="88">
      <c r="A88" s="227"/>
      <c r="B88" s="227"/>
      <c r="C88" s="264"/>
      <c r="D88" s="227"/>
      <c r="E88" s="227"/>
      <c r="F88" s="227"/>
      <c r="G88" s="227"/>
      <c r="H88" s="227"/>
      <c r="I88" s="227"/>
      <c r="J88" s="227"/>
      <c r="K88" s="227"/>
      <c r="L88" s="227"/>
      <c r="M88" s="227"/>
      <c r="N88" s="227"/>
      <c r="O88" s="227"/>
      <c r="P88" s="227"/>
      <c r="Q88" s="227"/>
      <c r="R88" s="227"/>
      <c r="S88" s="227"/>
      <c r="T88" s="227"/>
      <c r="U88" s="227"/>
      <c r="V88" s="227"/>
      <c r="W88" s="227"/>
      <c r="X88" s="227"/>
      <c r="Y88" s="227"/>
      <c r="Z88" s="227"/>
      <c r="AA88" s="227"/>
      <c r="AB88" s="227"/>
      <c r="AC88" s="227"/>
      <c r="AD88" s="227"/>
      <c r="AE88" s="227"/>
      <c r="AF88" s="227"/>
    </row>
    <row r="89">
      <c r="A89" s="227"/>
      <c r="B89" s="227"/>
      <c r="C89" s="264"/>
      <c r="D89" s="227"/>
      <c r="E89" s="227"/>
      <c r="F89" s="227"/>
      <c r="G89" s="227"/>
      <c r="H89" s="227"/>
      <c r="I89" s="227"/>
      <c r="J89" s="227"/>
      <c r="K89" s="227"/>
      <c r="L89" s="227"/>
      <c r="M89" s="227"/>
      <c r="N89" s="227"/>
      <c r="O89" s="227"/>
      <c r="P89" s="227"/>
      <c r="Q89" s="227"/>
      <c r="R89" s="227"/>
      <c r="S89" s="227"/>
      <c r="T89" s="227"/>
      <c r="U89" s="227"/>
      <c r="V89" s="227"/>
      <c r="W89" s="227"/>
      <c r="X89" s="227"/>
      <c r="Y89" s="227"/>
      <c r="Z89" s="227"/>
      <c r="AA89" s="227"/>
      <c r="AB89" s="227"/>
      <c r="AC89" s="227"/>
      <c r="AD89" s="227"/>
      <c r="AE89" s="227"/>
      <c r="AF89" s="227"/>
    </row>
    <row r="90">
      <c r="A90" s="227"/>
      <c r="B90" s="227"/>
      <c r="C90" s="264"/>
      <c r="D90" s="227"/>
      <c r="E90" s="227"/>
      <c r="F90" s="227"/>
      <c r="G90" s="227"/>
      <c r="H90" s="227"/>
      <c r="I90" s="227"/>
      <c r="J90" s="227"/>
      <c r="K90" s="227"/>
      <c r="L90" s="227"/>
      <c r="M90" s="227"/>
      <c r="N90" s="227"/>
      <c r="O90" s="227"/>
      <c r="P90" s="227"/>
      <c r="Q90" s="227"/>
      <c r="R90" s="227"/>
      <c r="S90" s="227"/>
      <c r="T90" s="227"/>
      <c r="U90" s="227"/>
      <c r="V90" s="227"/>
      <c r="W90" s="227"/>
      <c r="X90" s="227"/>
      <c r="Y90" s="227"/>
      <c r="Z90" s="227"/>
      <c r="AA90" s="227"/>
      <c r="AB90" s="227"/>
      <c r="AC90" s="227"/>
      <c r="AD90" s="227"/>
      <c r="AE90" s="227"/>
      <c r="AF90" s="227"/>
    </row>
    <row r="91">
      <c r="A91" s="227"/>
      <c r="B91" s="227"/>
      <c r="C91" s="264"/>
      <c r="D91" s="227"/>
      <c r="E91" s="227"/>
      <c r="F91" s="227"/>
      <c r="G91" s="227"/>
      <c r="H91" s="227"/>
      <c r="I91" s="227"/>
      <c r="J91" s="227"/>
      <c r="K91" s="227"/>
      <c r="L91" s="227"/>
      <c r="M91" s="227"/>
      <c r="N91" s="227"/>
      <c r="O91" s="227"/>
      <c r="P91" s="227"/>
      <c r="Q91" s="227"/>
      <c r="R91" s="227"/>
      <c r="S91" s="227"/>
      <c r="T91" s="227"/>
      <c r="U91" s="227"/>
      <c r="V91" s="227"/>
      <c r="W91" s="227"/>
      <c r="X91" s="227"/>
      <c r="Y91" s="227"/>
      <c r="Z91" s="227"/>
      <c r="AA91" s="227"/>
      <c r="AB91" s="227"/>
      <c r="AC91" s="227"/>
      <c r="AD91" s="227"/>
      <c r="AE91" s="227"/>
      <c r="AF91" s="227"/>
    </row>
    <row r="92">
      <c r="A92" s="227"/>
      <c r="B92" s="227"/>
      <c r="C92" s="264"/>
      <c r="D92" s="227"/>
      <c r="E92" s="227"/>
      <c r="F92" s="227"/>
      <c r="G92" s="227"/>
      <c r="H92" s="227"/>
      <c r="I92" s="227"/>
      <c r="J92" s="227"/>
      <c r="K92" s="227"/>
      <c r="L92" s="227"/>
      <c r="M92" s="227"/>
      <c r="N92" s="227"/>
      <c r="O92" s="227"/>
      <c r="P92" s="227"/>
      <c r="Q92" s="227"/>
      <c r="R92" s="227"/>
      <c r="S92" s="227"/>
      <c r="T92" s="227"/>
      <c r="U92" s="227"/>
      <c r="V92" s="227"/>
      <c r="W92" s="227"/>
      <c r="X92" s="227"/>
      <c r="Y92" s="227"/>
      <c r="Z92" s="227"/>
      <c r="AA92" s="227"/>
      <c r="AB92" s="227"/>
      <c r="AC92" s="227"/>
      <c r="AD92" s="227"/>
      <c r="AE92" s="227"/>
      <c r="AF92" s="227"/>
    </row>
    <row r="93">
      <c r="A93" s="227"/>
      <c r="B93" s="227"/>
      <c r="C93" s="264"/>
      <c r="D93" s="227"/>
      <c r="E93" s="227"/>
      <c r="F93" s="227"/>
      <c r="G93" s="227"/>
      <c r="H93" s="227"/>
      <c r="I93" s="227"/>
      <c r="J93" s="227"/>
      <c r="K93" s="227"/>
      <c r="L93" s="227"/>
      <c r="M93" s="227"/>
      <c r="N93" s="227"/>
      <c r="O93" s="227"/>
      <c r="P93" s="227"/>
      <c r="Q93" s="227"/>
      <c r="R93" s="227"/>
      <c r="S93" s="227"/>
      <c r="T93" s="227"/>
      <c r="U93" s="227"/>
      <c r="V93" s="227"/>
      <c r="W93" s="227"/>
      <c r="X93" s="227"/>
      <c r="Y93" s="227"/>
      <c r="Z93" s="227"/>
      <c r="AA93" s="227"/>
      <c r="AB93" s="227"/>
      <c r="AC93" s="227"/>
      <c r="AD93" s="227"/>
      <c r="AE93" s="227"/>
      <c r="AF93" s="227"/>
    </row>
    <row r="94">
      <c r="A94" s="227"/>
      <c r="B94" s="227"/>
      <c r="C94" s="264"/>
      <c r="D94" s="227"/>
      <c r="E94" s="227"/>
      <c r="F94" s="227"/>
      <c r="G94" s="227"/>
      <c r="H94" s="227"/>
      <c r="I94" s="227"/>
      <c r="J94" s="227"/>
      <c r="K94" s="227"/>
      <c r="L94" s="227"/>
      <c r="M94" s="227"/>
      <c r="N94" s="227"/>
      <c r="O94" s="227"/>
      <c r="P94" s="227"/>
      <c r="Q94" s="227"/>
      <c r="R94" s="227"/>
      <c r="S94" s="227"/>
      <c r="T94" s="227"/>
      <c r="U94" s="227"/>
      <c r="V94" s="227"/>
      <c r="W94" s="227"/>
      <c r="X94" s="227"/>
      <c r="Y94" s="227"/>
      <c r="Z94" s="227"/>
      <c r="AA94" s="227"/>
      <c r="AB94" s="227"/>
      <c r="AC94" s="227"/>
      <c r="AD94" s="227"/>
      <c r="AE94" s="227"/>
      <c r="AF94" s="227"/>
    </row>
    <row r="95">
      <c r="A95" s="227"/>
      <c r="B95" s="227"/>
      <c r="C95" s="264"/>
      <c r="D95" s="227"/>
      <c r="E95" s="227"/>
      <c r="F95" s="227"/>
      <c r="G95" s="227"/>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row>
    <row r="96">
      <c r="A96" s="227"/>
      <c r="B96" s="227"/>
      <c r="C96" s="264"/>
      <c r="D96" s="227"/>
      <c r="E96" s="227"/>
      <c r="F96" s="227"/>
      <c r="G96" s="227"/>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row>
    <row r="97">
      <c r="A97" s="227"/>
      <c r="B97" s="227"/>
      <c r="C97" s="264"/>
      <c r="D97" s="227"/>
      <c r="E97" s="227"/>
      <c r="F97" s="227"/>
      <c r="G97" s="227"/>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row>
    <row r="98">
      <c r="A98" s="227"/>
      <c r="B98" s="227"/>
      <c r="C98" s="264"/>
      <c r="D98" s="227"/>
      <c r="E98" s="227"/>
      <c r="F98" s="227"/>
      <c r="G98" s="227"/>
      <c r="H98" s="227"/>
      <c r="I98" s="227"/>
      <c r="J98" s="227"/>
      <c r="K98" s="227"/>
      <c r="L98" s="227"/>
      <c r="M98" s="227"/>
      <c r="N98" s="227"/>
      <c r="O98" s="227"/>
      <c r="P98" s="227"/>
      <c r="Q98" s="227"/>
      <c r="R98" s="227"/>
      <c r="S98" s="227"/>
      <c r="T98" s="227"/>
      <c r="U98" s="227"/>
      <c r="V98" s="227"/>
      <c r="W98" s="227"/>
      <c r="X98" s="227"/>
      <c r="Y98" s="227"/>
      <c r="Z98" s="227"/>
      <c r="AA98" s="227"/>
      <c r="AB98" s="227"/>
      <c r="AC98" s="227"/>
      <c r="AD98" s="227"/>
      <c r="AE98" s="227"/>
      <c r="AF98" s="227"/>
    </row>
    <row r="99">
      <c r="A99" s="227"/>
      <c r="B99" s="227"/>
      <c r="C99" s="264"/>
      <c r="D99" s="227"/>
      <c r="E99" s="227"/>
      <c r="F99" s="227"/>
      <c r="G99" s="227"/>
      <c r="H99" s="227"/>
      <c r="I99" s="227"/>
      <c r="J99" s="227"/>
      <c r="K99" s="227"/>
      <c r="L99" s="227"/>
      <c r="M99" s="227"/>
      <c r="N99" s="227"/>
      <c r="O99" s="227"/>
      <c r="P99" s="227"/>
      <c r="Q99" s="227"/>
      <c r="R99" s="227"/>
      <c r="S99" s="227"/>
      <c r="T99" s="227"/>
      <c r="U99" s="227"/>
      <c r="V99" s="227"/>
      <c r="W99" s="227"/>
      <c r="X99" s="227"/>
      <c r="Y99" s="227"/>
      <c r="Z99" s="227"/>
      <c r="AA99" s="227"/>
      <c r="AB99" s="227"/>
      <c r="AC99" s="227"/>
      <c r="AD99" s="227"/>
      <c r="AE99" s="227"/>
      <c r="AF99" s="227"/>
    </row>
    <row r="100">
      <c r="A100" s="227"/>
      <c r="B100" s="227"/>
      <c r="C100" s="264"/>
      <c r="D100" s="227"/>
      <c r="E100" s="227"/>
      <c r="F100" s="227"/>
      <c r="G100" s="227"/>
      <c r="H100" s="227"/>
      <c r="I100" s="227"/>
      <c r="J100" s="227"/>
      <c r="K100" s="227"/>
      <c r="L100" s="227"/>
      <c r="M100" s="227"/>
      <c r="N100" s="227"/>
      <c r="O100" s="227"/>
      <c r="P100" s="227"/>
      <c r="Q100" s="227"/>
      <c r="R100" s="227"/>
      <c r="S100" s="227"/>
      <c r="T100" s="227"/>
      <c r="U100" s="227"/>
      <c r="V100" s="227"/>
      <c r="W100" s="227"/>
      <c r="X100" s="227"/>
      <c r="Y100" s="227"/>
      <c r="Z100" s="227"/>
      <c r="AA100" s="227"/>
      <c r="AB100" s="227"/>
      <c r="AC100" s="227"/>
      <c r="AD100" s="227"/>
      <c r="AE100" s="227"/>
      <c r="AF100" s="227"/>
    </row>
    <row r="101">
      <c r="A101" s="227"/>
      <c r="B101" s="227"/>
      <c r="C101" s="264"/>
      <c r="D101" s="227"/>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c r="AC101" s="227"/>
      <c r="AD101" s="227"/>
      <c r="AE101" s="227"/>
      <c r="AF101" s="227"/>
    </row>
    <row r="102">
      <c r="A102" s="227"/>
      <c r="B102" s="227"/>
      <c r="C102" s="264"/>
      <c r="D102" s="227"/>
      <c r="E102" s="227"/>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c r="AC102" s="227"/>
      <c r="AD102" s="227"/>
      <c r="AE102" s="227"/>
      <c r="AF102" s="227"/>
    </row>
    <row r="103">
      <c r="A103" s="227"/>
      <c r="B103" s="227"/>
      <c r="C103" s="264"/>
      <c r="D103" s="227"/>
      <c r="E103" s="227"/>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c r="AC103" s="227"/>
      <c r="AD103" s="227"/>
      <c r="AE103" s="227"/>
      <c r="AF103" s="227"/>
    </row>
    <row r="104">
      <c r="A104" s="227"/>
      <c r="B104" s="227"/>
      <c r="C104" s="264"/>
      <c r="D104" s="227"/>
      <c r="E104" s="227"/>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c r="AC104" s="227"/>
      <c r="AD104" s="227"/>
      <c r="AE104" s="227"/>
      <c r="AF104" s="227"/>
    </row>
    <row r="105">
      <c r="A105" s="227"/>
      <c r="B105" s="227"/>
      <c r="C105" s="264"/>
      <c r="D105" s="227"/>
      <c r="E105" s="227"/>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c r="AC105" s="227"/>
      <c r="AD105" s="227"/>
      <c r="AE105" s="227"/>
      <c r="AF105" s="227"/>
    </row>
    <row r="106">
      <c r="A106" s="227"/>
      <c r="B106" s="227"/>
      <c r="C106" s="264"/>
      <c r="D106" s="227"/>
      <c r="E106" s="227"/>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c r="AC106" s="227"/>
      <c r="AD106" s="227"/>
      <c r="AE106" s="227"/>
      <c r="AF106" s="227"/>
    </row>
    <row r="107">
      <c r="A107" s="227"/>
      <c r="B107" s="227"/>
      <c r="C107" s="264"/>
      <c r="D107" s="227"/>
      <c r="E107" s="227"/>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c r="AC107" s="227"/>
      <c r="AD107" s="227"/>
      <c r="AE107" s="227"/>
      <c r="AF107" s="227"/>
    </row>
    <row r="108">
      <c r="A108" s="227"/>
      <c r="B108" s="227"/>
      <c r="C108" s="264"/>
      <c r="D108" s="227"/>
      <c r="E108" s="227"/>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row>
    <row r="109">
      <c r="A109" s="227"/>
      <c r="B109" s="227"/>
      <c r="C109" s="264"/>
      <c r="D109" s="227"/>
      <c r="E109" s="227"/>
      <c r="F109" s="227"/>
      <c r="G109" s="227"/>
      <c r="H109" s="227"/>
      <c r="I109" s="227"/>
      <c r="J109" s="227"/>
      <c r="K109" s="227"/>
      <c r="L109" s="227"/>
      <c r="M109" s="227"/>
      <c r="N109" s="227"/>
      <c r="O109" s="227"/>
      <c r="P109" s="227"/>
      <c r="Q109" s="227"/>
      <c r="R109" s="227"/>
      <c r="S109" s="227"/>
      <c r="T109" s="227"/>
      <c r="U109" s="227"/>
      <c r="V109" s="227"/>
      <c r="W109" s="227"/>
      <c r="X109" s="227"/>
      <c r="Y109" s="227"/>
      <c r="Z109" s="227"/>
      <c r="AA109" s="227"/>
      <c r="AB109" s="227"/>
      <c r="AC109" s="227"/>
      <c r="AD109" s="227"/>
      <c r="AE109" s="227"/>
      <c r="AF109" s="227"/>
    </row>
    <row r="110">
      <c r="A110" s="227"/>
      <c r="B110" s="227"/>
      <c r="C110" s="264"/>
      <c r="D110" s="227"/>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row>
    <row r="111">
      <c r="A111" s="227"/>
      <c r="B111" s="227"/>
      <c r="C111" s="264"/>
      <c r="D111" s="227"/>
      <c r="E111" s="227"/>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c r="AC111" s="227"/>
      <c r="AD111" s="227"/>
      <c r="AE111" s="227"/>
      <c r="AF111" s="227"/>
    </row>
    <row r="112">
      <c r="A112" s="227"/>
      <c r="B112" s="227"/>
      <c r="C112" s="264"/>
      <c r="D112" s="227"/>
      <c r="E112" s="227"/>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c r="AC112" s="227"/>
      <c r="AD112" s="227"/>
      <c r="AE112" s="227"/>
      <c r="AF112" s="227"/>
    </row>
    <row r="113">
      <c r="A113" s="227"/>
      <c r="B113" s="227"/>
      <c r="C113" s="264"/>
      <c r="D113" s="227"/>
      <c r="E113" s="227"/>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c r="AC113" s="227"/>
      <c r="AD113" s="227"/>
      <c r="AE113" s="227"/>
      <c r="AF113" s="227"/>
    </row>
    <row r="114">
      <c r="A114" s="227"/>
      <c r="B114" s="227"/>
      <c r="C114" s="264"/>
      <c r="D114" s="227"/>
      <c r="E114" s="227"/>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c r="AC114" s="227"/>
      <c r="AD114" s="227"/>
      <c r="AE114" s="227"/>
      <c r="AF114" s="227"/>
    </row>
    <row r="115">
      <c r="A115" s="227"/>
      <c r="B115" s="227"/>
      <c r="C115" s="264"/>
      <c r="D115" s="227"/>
      <c r="E115" s="227"/>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c r="AC115" s="227"/>
      <c r="AD115" s="227"/>
      <c r="AE115" s="227"/>
      <c r="AF115" s="227"/>
    </row>
    <row r="116">
      <c r="A116" s="227"/>
      <c r="B116" s="227"/>
      <c r="C116" s="264"/>
      <c r="D116" s="227"/>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c r="AC116" s="227"/>
      <c r="AD116" s="227"/>
      <c r="AE116" s="227"/>
      <c r="AF116" s="227"/>
    </row>
    <row r="117">
      <c r="A117" s="227"/>
      <c r="B117" s="227"/>
      <c r="C117" s="264"/>
      <c r="D117" s="227"/>
      <c r="E117" s="227"/>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row>
    <row r="118">
      <c r="A118" s="227"/>
      <c r="B118" s="227"/>
      <c r="C118" s="264"/>
      <c r="D118" s="227"/>
      <c r="E118" s="227"/>
      <c r="F118" s="227"/>
      <c r="G118" s="227"/>
      <c r="H118" s="227"/>
      <c r="I118" s="227"/>
      <c r="J118" s="227"/>
      <c r="K118" s="227"/>
      <c r="L118" s="227"/>
      <c r="M118" s="227"/>
      <c r="N118" s="227"/>
      <c r="O118" s="227"/>
      <c r="P118" s="227"/>
      <c r="Q118" s="227"/>
      <c r="R118" s="227"/>
      <c r="S118" s="227"/>
      <c r="T118" s="227"/>
      <c r="U118" s="227"/>
      <c r="V118" s="227"/>
      <c r="W118" s="227"/>
      <c r="X118" s="227"/>
      <c r="Y118" s="227"/>
      <c r="Z118" s="227"/>
      <c r="AA118" s="227"/>
      <c r="AB118" s="227"/>
      <c r="AC118" s="227"/>
      <c r="AD118" s="227"/>
      <c r="AE118" s="227"/>
      <c r="AF118" s="227"/>
    </row>
    <row r="119">
      <c r="A119" s="227"/>
      <c r="B119" s="227"/>
      <c r="C119" s="264"/>
      <c r="D119" s="227"/>
      <c r="E119" s="227"/>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row>
    <row r="120">
      <c r="A120" s="227"/>
      <c r="B120" s="227"/>
      <c r="C120" s="264"/>
      <c r="D120" s="227"/>
      <c r="E120" s="227"/>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row>
    <row r="121">
      <c r="A121" s="227"/>
      <c r="B121" s="227"/>
      <c r="C121" s="264"/>
      <c r="D121" s="227"/>
      <c r="E121" s="227"/>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row>
    <row r="122">
      <c r="A122" s="227"/>
      <c r="B122" s="227"/>
      <c r="C122" s="264"/>
      <c r="D122" s="227"/>
      <c r="E122" s="227"/>
      <c r="F122" s="227"/>
      <c r="G122" s="227"/>
      <c r="H122" s="227"/>
      <c r="I122" s="227"/>
      <c r="J122" s="227"/>
      <c r="K122" s="227"/>
      <c r="L122" s="227"/>
      <c r="M122" s="227"/>
      <c r="N122" s="227"/>
      <c r="O122" s="227"/>
      <c r="P122" s="227"/>
      <c r="Q122" s="227"/>
      <c r="R122" s="227"/>
      <c r="S122" s="227"/>
      <c r="T122" s="227"/>
      <c r="U122" s="227"/>
      <c r="V122" s="227"/>
      <c r="W122" s="227"/>
      <c r="X122" s="227"/>
      <c r="Y122" s="227"/>
      <c r="Z122" s="227"/>
      <c r="AA122" s="227"/>
      <c r="AB122" s="227"/>
      <c r="AC122" s="227"/>
      <c r="AD122" s="227"/>
      <c r="AE122" s="227"/>
      <c r="AF122" s="227"/>
    </row>
    <row r="123">
      <c r="A123" s="227"/>
      <c r="B123" s="227"/>
      <c r="C123" s="264"/>
      <c r="D123" s="227"/>
      <c r="E123" s="227"/>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c r="AF123" s="227"/>
    </row>
    <row r="124">
      <c r="A124" s="227"/>
      <c r="B124" s="227"/>
      <c r="C124" s="264"/>
      <c r="D124" s="227"/>
      <c r="E124" s="227"/>
      <c r="F124" s="227"/>
      <c r="G124" s="227"/>
      <c r="H124" s="227"/>
      <c r="I124" s="227"/>
      <c r="J124" s="227"/>
      <c r="K124" s="227"/>
      <c r="L124" s="227"/>
      <c r="M124" s="227"/>
      <c r="N124" s="227"/>
      <c r="O124" s="227"/>
      <c r="P124" s="227"/>
      <c r="Q124" s="227"/>
      <c r="R124" s="227"/>
      <c r="S124" s="227"/>
      <c r="T124" s="227"/>
      <c r="U124" s="227"/>
      <c r="V124" s="227"/>
      <c r="W124" s="227"/>
      <c r="X124" s="227"/>
      <c r="Y124" s="227"/>
      <c r="Z124" s="227"/>
      <c r="AA124" s="227"/>
      <c r="AB124" s="227"/>
      <c r="AC124" s="227"/>
      <c r="AD124" s="227"/>
      <c r="AE124" s="227"/>
      <c r="AF124" s="227"/>
    </row>
    <row r="125">
      <c r="A125" s="227"/>
      <c r="B125" s="227"/>
      <c r="C125" s="264"/>
      <c r="D125" s="227"/>
      <c r="E125" s="227"/>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c r="AC125" s="227"/>
      <c r="AD125" s="227"/>
      <c r="AE125" s="227"/>
      <c r="AF125" s="227"/>
    </row>
    <row r="126">
      <c r="A126" s="227"/>
      <c r="B126" s="227"/>
      <c r="C126" s="264"/>
      <c r="D126" s="227"/>
      <c r="E126" s="227"/>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c r="AC126" s="227"/>
      <c r="AD126" s="227"/>
      <c r="AE126" s="227"/>
      <c r="AF126" s="227"/>
    </row>
    <row r="127">
      <c r="A127" s="227"/>
      <c r="B127" s="227"/>
      <c r="C127" s="264"/>
      <c r="D127" s="227"/>
      <c r="E127" s="227"/>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c r="AC127" s="227"/>
      <c r="AD127" s="227"/>
      <c r="AE127" s="227"/>
      <c r="AF127" s="227"/>
    </row>
    <row r="128">
      <c r="A128" s="227"/>
      <c r="B128" s="227"/>
      <c r="C128" s="264"/>
      <c r="D128" s="227"/>
      <c r="E128" s="227"/>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c r="AC128" s="227"/>
      <c r="AD128" s="227"/>
      <c r="AE128" s="227"/>
      <c r="AF128" s="227"/>
    </row>
    <row r="129">
      <c r="A129" s="227"/>
      <c r="B129" s="227"/>
      <c r="C129" s="264"/>
      <c r="D129" s="227"/>
      <c r="E129" s="227"/>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c r="AC129" s="227"/>
      <c r="AD129" s="227"/>
      <c r="AE129" s="227"/>
      <c r="AF129" s="227"/>
    </row>
    <row r="130">
      <c r="A130" s="227"/>
      <c r="B130" s="227"/>
      <c r="C130" s="264"/>
      <c r="D130" s="227"/>
      <c r="E130" s="227"/>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c r="AC130" s="227"/>
      <c r="AD130" s="227"/>
      <c r="AE130" s="227"/>
      <c r="AF130" s="227"/>
    </row>
    <row r="131">
      <c r="A131" s="227"/>
      <c r="B131" s="227"/>
      <c r="C131" s="264"/>
      <c r="D131" s="227"/>
      <c r="E131" s="227"/>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c r="AF131" s="227"/>
    </row>
    <row r="132">
      <c r="A132" s="227"/>
      <c r="B132" s="227"/>
      <c r="C132" s="264"/>
      <c r="D132" s="227"/>
      <c r="E132" s="227"/>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row>
    <row r="133">
      <c r="A133" s="227"/>
      <c r="B133" s="227"/>
      <c r="C133" s="264"/>
      <c r="D133" s="227"/>
      <c r="E133" s="227"/>
      <c r="F133" s="227"/>
      <c r="G133" s="227"/>
      <c r="H133" s="227"/>
      <c r="I133" s="227"/>
      <c r="J133" s="227"/>
      <c r="K133" s="227"/>
      <c r="L133" s="227"/>
      <c r="M133" s="227"/>
      <c r="N133" s="227"/>
      <c r="O133" s="227"/>
      <c r="P133" s="227"/>
      <c r="Q133" s="227"/>
      <c r="R133" s="227"/>
      <c r="S133" s="227"/>
      <c r="T133" s="227"/>
      <c r="U133" s="227"/>
      <c r="V133" s="227"/>
      <c r="W133" s="227"/>
      <c r="X133" s="227"/>
      <c r="Y133" s="227"/>
      <c r="Z133" s="227"/>
      <c r="AA133" s="227"/>
      <c r="AB133" s="227"/>
      <c r="AC133" s="227"/>
      <c r="AD133" s="227"/>
      <c r="AE133" s="227"/>
      <c r="AF133" s="227"/>
    </row>
    <row r="134">
      <c r="A134" s="227"/>
      <c r="B134" s="227"/>
      <c r="C134" s="264"/>
      <c r="D134" s="227"/>
      <c r="E134" s="227"/>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c r="AC134" s="227"/>
      <c r="AD134" s="227"/>
      <c r="AE134" s="227"/>
      <c r="AF134" s="227"/>
    </row>
    <row r="135">
      <c r="A135" s="227"/>
      <c r="B135" s="227"/>
      <c r="C135" s="264"/>
      <c r="D135" s="227"/>
      <c r="E135" s="227"/>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c r="AC135" s="227"/>
      <c r="AD135" s="227"/>
      <c r="AE135" s="227"/>
      <c r="AF135" s="227"/>
    </row>
    <row r="136">
      <c r="A136" s="227"/>
      <c r="B136" s="227"/>
      <c r="C136" s="264"/>
      <c r="D136" s="227"/>
      <c r="E136" s="227"/>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c r="AC136" s="227"/>
      <c r="AD136" s="227"/>
      <c r="AE136" s="227"/>
      <c r="AF136" s="227"/>
    </row>
    <row r="137">
      <c r="A137" s="227"/>
      <c r="B137" s="227"/>
      <c r="C137" s="264"/>
      <c r="D137" s="227"/>
      <c r="E137" s="227"/>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c r="AC137" s="227"/>
      <c r="AD137" s="227"/>
      <c r="AE137" s="227"/>
      <c r="AF137" s="227"/>
    </row>
    <row r="138">
      <c r="A138" s="227"/>
      <c r="B138" s="227"/>
      <c r="C138" s="264"/>
      <c r="D138" s="227"/>
      <c r="E138" s="227"/>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c r="AC138" s="227"/>
      <c r="AD138" s="227"/>
      <c r="AE138" s="227"/>
      <c r="AF138" s="227"/>
    </row>
    <row r="139">
      <c r="A139" s="227"/>
      <c r="B139" s="227"/>
      <c r="C139" s="264"/>
      <c r="D139" s="227"/>
      <c r="E139" s="227"/>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c r="AC139" s="227"/>
      <c r="AD139" s="227"/>
      <c r="AE139" s="227"/>
      <c r="AF139" s="227"/>
    </row>
    <row r="140">
      <c r="A140" s="227"/>
      <c r="B140" s="227"/>
      <c r="C140" s="264"/>
      <c r="D140" s="227"/>
      <c r="E140" s="227"/>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c r="AC140" s="227"/>
      <c r="AD140" s="227"/>
      <c r="AE140" s="227"/>
      <c r="AF140" s="227"/>
    </row>
    <row r="141">
      <c r="A141" s="227"/>
      <c r="B141" s="227"/>
      <c r="C141" s="264"/>
      <c r="D141" s="227"/>
      <c r="E141" s="227"/>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row>
    <row r="142">
      <c r="A142" s="227"/>
      <c r="B142" s="227"/>
      <c r="C142" s="264"/>
      <c r="D142" s="227"/>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c r="AA142" s="227"/>
      <c r="AB142" s="227"/>
      <c r="AC142" s="227"/>
      <c r="AD142" s="227"/>
      <c r="AE142" s="227"/>
      <c r="AF142" s="227"/>
    </row>
    <row r="143">
      <c r="A143" s="227"/>
      <c r="B143" s="227"/>
      <c r="C143" s="264"/>
      <c r="D143" s="227"/>
      <c r="E143" s="227"/>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row>
    <row r="144">
      <c r="A144" s="227"/>
      <c r="B144" s="227"/>
      <c r="C144" s="264"/>
      <c r="D144" s="227"/>
      <c r="E144" s="227"/>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row>
    <row r="145">
      <c r="A145" s="227"/>
      <c r="B145" s="227"/>
      <c r="C145" s="264"/>
      <c r="D145" s="227"/>
      <c r="E145" s="227"/>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row>
    <row r="146">
      <c r="A146" s="227"/>
      <c r="B146" s="227"/>
      <c r="C146" s="264"/>
      <c r="D146" s="227"/>
      <c r="E146" s="227"/>
      <c r="F146" s="227"/>
      <c r="G146" s="227"/>
      <c r="H146" s="227"/>
      <c r="I146" s="227"/>
      <c r="J146" s="227"/>
      <c r="K146" s="227"/>
      <c r="L146" s="227"/>
      <c r="M146" s="227"/>
      <c r="N146" s="227"/>
      <c r="O146" s="227"/>
      <c r="P146" s="227"/>
      <c r="Q146" s="227"/>
      <c r="R146" s="227"/>
      <c r="S146" s="227"/>
      <c r="T146" s="227"/>
      <c r="U146" s="227"/>
      <c r="V146" s="227"/>
      <c r="W146" s="227"/>
      <c r="X146" s="227"/>
      <c r="Y146" s="227"/>
      <c r="Z146" s="227"/>
      <c r="AA146" s="227"/>
      <c r="AB146" s="227"/>
      <c r="AC146" s="227"/>
      <c r="AD146" s="227"/>
      <c r="AE146" s="227"/>
      <c r="AF146" s="227"/>
    </row>
    <row r="147">
      <c r="A147" s="227"/>
      <c r="B147" s="227"/>
      <c r="C147" s="264"/>
      <c r="D147" s="227"/>
      <c r="E147" s="227"/>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c r="AF147" s="227"/>
    </row>
    <row r="148">
      <c r="A148" s="227"/>
      <c r="B148" s="227"/>
      <c r="C148" s="264"/>
      <c r="D148" s="227"/>
      <c r="E148" s="227"/>
      <c r="F148" s="227"/>
      <c r="G148" s="227"/>
      <c r="H148" s="227"/>
      <c r="I148" s="227"/>
      <c r="J148" s="227"/>
      <c r="K148" s="227"/>
      <c r="L148" s="227"/>
      <c r="M148" s="227"/>
      <c r="N148" s="227"/>
      <c r="O148" s="227"/>
      <c r="P148" s="227"/>
      <c r="Q148" s="227"/>
      <c r="R148" s="227"/>
      <c r="S148" s="227"/>
      <c r="T148" s="227"/>
      <c r="U148" s="227"/>
      <c r="V148" s="227"/>
      <c r="W148" s="227"/>
      <c r="X148" s="227"/>
      <c r="Y148" s="227"/>
      <c r="Z148" s="227"/>
      <c r="AA148" s="227"/>
      <c r="AB148" s="227"/>
      <c r="AC148" s="227"/>
      <c r="AD148" s="227"/>
      <c r="AE148" s="227"/>
      <c r="AF148" s="227"/>
    </row>
    <row r="149">
      <c r="A149" s="227"/>
      <c r="B149" s="227"/>
      <c r="C149" s="264"/>
      <c r="D149" s="227"/>
      <c r="E149" s="227"/>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c r="AC149" s="227"/>
      <c r="AD149" s="227"/>
      <c r="AE149" s="227"/>
      <c r="AF149" s="227"/>
    </row>
    <row r="150">
      <c r="A150" s="227"/>
      <c r="B150" s="227"/>
      <c r="C150" s="264"/>
      <c r="D150" s="227"/>
      <c r="E150" s="227"/>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c r="AC150" s="227"/>
      <c r="AD150" s="227"/>
      <c r="AE150" s="227"/>
      <c r="AF150" s="227"/>
    </row>
    <row r="151">
      <c r="A151" s="227"/>
      <c r="B151" s="227"/>
      <c r="C151" s="264"/>
      <c r="D151" s="227"/>
      <c r="E151" s="227"/>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c r="AC151" s="227"/>
      <c r="AD151" s="227"/>
      <c r="AE151" s="227"/>
      <c r="AF151" s="227"/>
    </row>
    <row r="152">
      <c r="A152" s="227"/>
      <c r="B152" s="227"/>
      <c r="C152" s="264"/>
      <c r="D152" s="227"/>
      <c r="E152" s="227"/>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c r="AC152" s="227"/>
      <c r="AD152" s="227"/>
      <c r="AE152" s="227"/>
      <c r="AF152" s="227"/>
    </row>
    <row r="153">
      <c r="A153" s="227"/>
      <c r="B153" s="227"/>
      <c r="C153" s="264"/>
      <c r="D153" s="227"/>
      <c r="E153" s="227"/>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c r="AC153" s="227"/>
      <c r="AD153" s="227"/>
      <c r="AE153" s="227"/>
      <c r="AF153" s="227"/>
    </row>
    <row r="154">
      <c r="A154" s="227"/>
      <c r="B154" s="227"/>
      <c r="C154" s="264"/>
      <c r="D154" s="227"/>
      <c r="E154" s="227"/>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c r="AC154" s="227"/>
      <c r="AD154" s="227"/>
      <c r="AE154" s="227"/>
      <c r="AF154" s="227"/>
    </row>
    <row r="155">
      <c r="A155" s="227"/>
      <c r="B155" s="227"/>
      <c r="C155" s="264"/>
      <c r="D155" s="227"/>
      <c r="E155" s="227"/>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c r="AC155" s="227"/>
      <c r="AD155" s="227"/>
      <c r="AE155" s="227"/>
      <c r="AF155" s="227"/>
    </row>
    <row r="156">
      <c r="A156" s="227"/>
      <c r="B156" s="227"/>
      <c r="C156" s="264"/>
      <c r="D156" s="227"/>
      <c r="E156" s="227"/>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row>
    <row r="157">
      <c r="A157" s="227"/>
      <c r="B157" s="227"/>
      <c r="C157" s="264"/>
      <c r="D157" s="227"/>
      <c r="E157" s="227"/>
      <c r="F157" s="227"/>
      <c r="G157" s="227"/>
      <c r="H157" s="227"/>
      <c r="I157" s="227"/>
      <c r="J157" s="227"/>
      <c r="K157" s="227"/>
      <c r="L157" s="227"/>
      <c r="M157" s="227"/>
      <c r="N157" s="227"/>
      <c r="O157" s="227"/>
      <c r="P157" s="227"/>
      <c r="Q157" s="227"/>
      <c r="R157" s="227"/>
      <c r="S157" s="227"/>
      <c r="T157" s="227"/>
      <c r="U157" s="227"/>
      <c r="V157" s="227"/>
      <c r="W157" s="227"/>
      <c r="X157" s="227"/>
      <c r="Y157" s="227"/>
      <c r="Z157" s="227"/>
      <c r="AA157" s="227"/>
      <c r="AB157" s="227"/>
      <c r="AC157" s="227"/>
      <c r="AD157" s="227"/>
      <c r="AE157" s="227"/>
      <c r="AF157" s="227"/>
    </row>
    <row r="158">
      <c r="A158" s="227"/>
      <c r="B158" s="227"/>
      <c r="C158" s="264"/>
      <c r="D158" s="227"/>
      <c r="E158" s="227"/>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c r="AC158" s="227"/>
      <c r="AD158" s="227"/>
      <c r="AE158" s="227"/>
      <c r="AF158" s="227"/>
    </row>
    <row r="159">
      <c r="A159" s="227"/>
      <c r="B159" s="227"/>
      <c r="C159" s="264"/>
      <c r="D159" s="227"/>
      <c r="E159" s="227"/>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c r="AC159" s="227"/>
      <c r="AD159" s="227"/>
      <c r="AE159" s="227"/>
      <c r="AF159" s="227"/>
    </row>
    <row r="160">
      <c r="A160" s="227"/>
      <c r="B160" s="227"/>
      <c r="C160" s="264"/>
      <c r="D160" s="227"/>
      <c r="E160" s="227"/>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c r="AC160" s="227"/>
      <c r="AD160" s="227"/>
      <c r="AE160" s="227"/>
      <c r="AF160" s="227"/>
    </row>
    <row r="161">
      <c r="A161" s="227"/>
      <c r="B161" s="227"/>
      <c r="C161" s="264"/>
      <c r="D161" s="227"/>
      <c r="E161" s="227"/>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c r="AC161" s="227"/>
      <c r="AD161" s="227"/>
      <c r="AE161" s="227"/>
      <c r="AF161" s="227"/>
    </row>
    <row r="162">
      <c r="A162" s="227"/>
      <c r="B162" s="227"/>
      <c r="C162" s="264"/>
      <c r="D162" s="227"/>
      <c r="E162" s="227"/>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c r="AC162" s="227"/>
      <c r="AD162" s="227"/>
      <c r="AE162" s="227"/>
      <c r="AF162" s="227"/>
    </row>
    <row r="163">
      <c r="A163" s="227"/>
      <c r="B163" s="227"/>
      <c r="C163" s="264"/>
      <c r="D163" s="227"/>
      <c r="E163" s="227"/>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c r="AC163" s="227"/>
      <c r="AD163" s="227"/>
      <c r="AE163" s="227"/>
      <c r="AF163" s="227"/>
    </row>
    <row r="164">
      <c r="A164" s="227"/>
      <c r="B164" s="227"/>
      <c r="C164" s="264"/>
      <c r="D164" s="227"/>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c r="AF164" s="227"/>
    </row>
    <row r="165">
      <c r="A165" s="227"/>
      <c r="B165" s="227"/>
      <c r="C165" s="264"/>
      <c r="D165" s="227"/>
      <c r="E165" s="227"/>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row>
    <row r="166">
      <c r="A166" s="227"/>
      <c r="B166" s="227"/>
      <c r="C166" s="264"/>
      <c r="D166" s="227"/>
      <c r="E166" s="227"/>
      <c r="F166" s="227"/>
      <c r="G166" s="227"/>
      <c r="H166" s="227"/>
      <c r="I166" s="227"/>
      <c r="J166" s="227"/>
      <c r="K166" s="227"/>
      <c r="L166" s="227"/>
      <c r="M166" s="227"/>
      <c r="N166" s="227"/>
      <c r="O166" s="227"/>
      <c r="P166" s="227"/>
      <c r="Q166" s="227"/>
      <c r="R166" s="227"/>
      <c r="S166" s="227"/>
      <c r="T166" s="227"/>
      <c r="U166" s="227"/>
      <c r="V166" s="227"/>
      <c r="W166" s="227"/>
      <c r="X166" s="227"/>
      <c r="Y166" s="227"/>
      <c r="Z166" s="227"/>
      <c r="AA166" s="227"/>
      <c r="AB166" s="227"/>
      <c r="AC166" s="227"/>
      <c r="AD166" s="227"/>
      <c r="AE166" s="227"/>
      <c r="AF166" s="227"/>
    </row>
    <row r="167">
      <c r="A167" s="227"/>
      <c r="B167" s="227"/>
      <c r="C167" s="264"/>
      <c r="D167" s="227"/>
      <c r="E167" s="227"/>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row>
    <row r="168">
      <c r="A168" s="227"/>
      <c r="B168" s="227"/>
      <c r="C168" s="264"/>
      <c r="D168" s="227"/>
      <c r="E168" s="227"/>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row>
    <row r="169">
      <c r="A169" s="227"/>
      <c r="B169" s="227"/>
      <c r="C169" s="264"/>
      <c r="D169" s="227"/>
      <c r="E169" s="227"/>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row>
    <row r="170">
      <c r="A170" s="227"/>
      <c r="B170" s="227"/>
      <c r="C170" s="264"/>
      <c r="D170" s="227"/>
      <c r="E170" s="227"/>
      <c r="F170" s="227"/>
      <c r="G170" s="227"/>
      <c r="H170" s="227"/>
      <c r="I170" s="227"/>
      <c r="J170" s="227"/>
      <c r="K170" s="227"/>
      <c r="L170" s="227"/>
      <c r="M170" s="227"/>
      <c r="N170" s="227"/>
      <c r="O170" s="227"/>
      <c r="P170" s="227"/>
      <c r="Q170" s="227"/>
      <c r="R170" s="227"/>
      <c r="S170" s="227"/>
      <c r="T170" s="227"/>
      <c r="U170" s="227"/>
      <c r="V170" s="227"/>
      <c r="W170" s="227"/>
      <c r="X170" s="227"/>
      <c r="Y170" s="227"/>
      <c r="Z170" s="227"/>
      <c r="AA170" s="227"/>
      <c r="AB170" s="227"/>
      <c r="AC170" s="227"/>
      <c r="AD170" s="227"/>
      <c r="AE170" s="227"/>
      <c r="AF170" s="227"/>
    </row>
    <row r="171">
      <c r="A171" s="227"/>
      <c r="B171" s="227"/>
      <c r="C171" s="264"/>
      <c r="D171" s="227"/>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c r="AF171" s="227"/>
    </row>
    <row r="172">
      <c r="A172" s="227"/>
      <c r="B172" s="227"/>
      <c r="C172" s="264"/>
      <c r="D172" s="227"/>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c r="AA172" s="227"/>
      <c r="AB172" s="227"/>
      <c r="AC172" s="227"/>
      <c r="AD172" s="227"/>
      <c r="AE172" s="227"/>
      <c r="AF172" s="227"/>
    </row>
    <row r="173">
      <c r="A173" s="227"/>
      <c r="B173" s="227"/>
      <c r="C173" s="264"/>
      <c r="D173" s="227"/>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c r="AC173" s="227"/>
      <c r="AD173" s="227"/>
      <c r="AE173" s="227"/>
      <c r="AF173" s="227"/>
    </row>
    <row r="174">
      <c r="A174" s="227"/>
      <c r="B174" s="227"/>
      <c r="C174" s="264"/>
      <c r="D174" s="227"/>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c r="AC174" s="227"/>
      <c r="AD174" s="227"/>
      <c r="AE174" s="227"/>
      <c r="AF174" s="227"/>
    </row>
    <row r="175">
      <c r="A175" s="227"/>
      <c r="B175" s="227"/>
      <c r="C175" s="264"/>
      <c r="D175" s="227"/>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c r="AC175" s="227"/>
      <c r="AD175" s="227"/>
      <c r="AE175" s="227"/>
      <c r="AF175" s="227"/>
    </row>
    <row r="176">
      <c r="A176" s="227"/>
      <c r="B176" s="227"/>
      <c r="C176" s="264"/>
      <c r="D176" s="227"/>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c r="AC176" s="227"/>
      <c r="AD176" s="227"/>
      <c r="AE176" s="227"/>
      <c r="AF176" s="227"/>
    </row>
    <row r="177">
      <c r="A177" s="227"/>
      <c r="B177" s="227"/>
      <c r="C177" s="264"/>
      <c r="D177" s="227"/>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c r="AC177" s="227"/>
      <c r="AD177" s="227"/>
      <c r="AE177" s="227"/>
      <c r="AF177" s="227"/>
    </row>
    <row r="178">
      <c r="A178" s="227"/>
      <c r="B178" s="227"/>
      <c r="C178" s="264"/>
      <c r="D178" s="227"/>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c r="AC178" s="227"/>
      <c r="AD178" s="227"/>
      <c r="AE178" s="227"/>
      <c r="AF178" s="227"/>
    </row>
    <row r="179">
      <c r="A179" s="227"/>
      <c r="B179" s="227"/>
      <c r="C179" s="264"/>
      <c r="D179" s="227"/>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c r="AC179" s="227"/>
      <c r="AD179" s="227"/>
      <c r="AE179" s="227"/>
      <c r="AF179" s="227"/>
    </row>
    <row r="180">
      <c r="A180" s="227"/>
      <c r="B180" s="227"/>
      <c r="C180" s="264"/>
      <c r="D180" s="227"/>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row>
    <row r="181">
      <c r="A181" s="227"/>
      <c r="B181" s="227"/>
      <c r="C181" s="264"/>
      <c r="D181" s="227"/>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c r="AA181" s="227"/>
      <c r="AB181" s="227"/>
      <c r="AC181" s="227"/>
      <c r="AD181" s="227"/>
      <c r="AE181" s="227"/>
      <c r="AF181" s="227"/>
    </row>
    <row r="182">
      <c r="A182" s="227"/>
      <c r="B182" s="227"/>
      <c r="C182" s="264"/>
      <c r="D182" s="227"/>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c r="AC182" s="227"/>
      <c r="AD182" s="227"/>
      <c r="AE182" s="227"/>
      <c r="AF182" s="227"/>
    </row>
    <row r="183">
      <c r="A183" s="227"/>
      <c r="B183" s="227"/>
      <c r="C183" s="264"/>
      <c r="D183" s="227"/>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c r="AC183" s="227"/>
      <c r="AD183" s="227"/>
      <c r="AE183" s="227"/>
      <c r="AF183" s="227"/>
    </row>
    <row r="184">
      <c r="A184" s="227"/>
      <c r="B184" s="227"/>
      <c r="C184" s="264"/>
      <c r="D184" s="227"/>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c r="AC184" s="227"/>
      <c r="AD184" s="227"/>
      <c r="AE184" s="227"/>
      <c r="AF184" s="227"/>
    </row>
    <row r="185">
      <c r="A185" s="227"/>
      <c r="B185" s="227"/>
      <c r="C185" s="264"/>
      <c r="D185" s="227"/>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c r="AC185" s="227"/>
      <c r="AD185" s="227"/>
      <c r="AE185" s="227"/>
      <c r="AF185" s="227"/>
    </row>
    <row r="186">
      <c r="A186" s="227"/>
      <c r="B186" s="227"/>
      <c r="C186" s="264"/>
      <c r="D186" s="227"/>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c r="AC186" s="227"/>
      <c r="AD186" s="227"/>
      <c r="AE186" s="227"/>
      <c r="AF186" s="227"/>
    </row>
    <row r="187">
      <c r="A187" s="227"/>
      <c r="B187" s="227"/>
      <c r="C187" s="264"/>
      <c r="D187" s="227"/>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c r="AF187" s="227"/>
    </row>
    <row r="188">
      <c r="A188" s="227"/>
      <c r="B188" s="227"/>
      <c r="C188" s="264"/>
      <c r="D188" s="227"/>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c r="AC188" s="227"/>
      <c r="AD188" s="227"/>
      <c r="AE188" s="227"/>
      <c r="AF188" s="227"/>
    </row>
    <row r="189">
      <c r="A189" s="227"/>
      <c r="B189" s="227"/>
      <c r="C189" s="264"/>
      <c r="D189" s="227"/>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row>
    <row r="190">
      <c r="A190" s="227"/>
      <c r="B190" s="227"/>
      <c r="C190" s="264"/>
      <c r="D190" s="227"/>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c r="AA190" s="227"/>
      <c r="AB190" s="227"/>
      <c r="AC190" s="227"/>
      <c r="AD190" s="227"/>
      <c r="AE190" s="227"/>
      <c r="AF190" s="227"/>
    </row>
    <row r="191">
      <c r="A191" s="227"/>
      <c r="B191" s="227"/>
      <c r="C191" s="264"/>
      <c r="D191" s="227"/>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row>
    <row r="192">
      <c r="A192" s="227"/>
      <c r="B192" s="227"/>
      <c r="C192" s="264"/>
      <c r="D192" s="227"/>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row>
    <row r="193">
      <c r="A193" s="227"/>
      <c r="B193" s="227"/>
      <c r="C193" s="264"/>
      <c r="D193" s="227"/>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row>
    <row r="194">
      <c r="A194" s="227"/>
      <c r="B194" s="227"/>
      <c r="C194" s="264"/>
      <c r="D194" s="227"/>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c r="AC194" s="227"/>
      <c r="AD194" s="227"/>
      <c r="AE194" s="227"/>
      <c r="AF194" s="227"/>
    </row>
    <row r="195">
      <c r="A195" s="227"/>
      <c r="B195" s="227"/>
      <c r="C195" s="264"/>
      <c r="D195" s="227"/>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c r="AF195" s="227"/>
    </row>
    <row r="196">
      <c r="A196" s="227"/>
      <c r="B196" s="227"/>
      <c r="C196" s="264"/>
      <c r="D196" s="227"/>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c r="AA196" s="227"/>
      <c r="AB196" s="227"/>
      <c r="AC196" s="227"/>
      <c r="AD196" s="227"/>
      <c r="AE196" s="227"/>
      <c r="AF196" s="227"/>
    </row>
    <row r="197">
      <c r="A197" s="227"/>
      <c r="B197" s="227"/>
      <c r="C197" s="264"/>
      <c r="D197" s="227"/>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c r="AC197" s="227"/>
      <c r="AD197" s="227"/>
      <c r="AE197" s="227"/>
      <c r="AF197" s="227"/>
    </row>
    <row r="198">
      <c r="A198" s="227"/>
      <c r="B198" s="227"/>
      <c r="C198" s="264"/>
      <c r="D198" s="227"/>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c r="AC198" s="227"/>
      <c r="AD198" s="227"/>
      <c r="AE198" s="227"/>
      <c r="AF198" s="227"/>
    </row>
    <row r="199">
      <c r="A199" s="227"/>
      <c r="B199" s="227"/>
      <c r="C199" s="264"/>
      <c r="D199" s="227"/>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c r="AC199" s="227"/>
      <c r="AD199" s="227"/>
      <c r="AE199" s="227"/>
      <c r="AF199" s="227"/>
    </row>
    <row r="200">
      <c r="A200" s="227"/>
      <c r="B200" s="227"/>
      <c r="C200" s="264"/>
      <c r="D200" s="227"/>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c r="AC200" s="227"/>
      <c r="AD200" s="227"/>
      <c r="AE200" s="227"/>
      <c r="AF200" s="227"/>
    </row>
    <row r="201">
      <c r="A201" s="227"/>
      <c r="B201" s="227"/>
      <c r="C201" s="264"/>
      <c r="D201" s="227"/>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c r="AC201" s="227"/>
      <c r="AD201" s="227"/>
      <c r="AE201" s="227"/>
      <c r="AF201" s="227"/>
    </row>
    <row r="202">
      <c r="A202" s="227"/>
      <c r="B202" s="227"/>
      <c r="C202" s="264"/>
      <c r="D202" s="227"/>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c r="AC202" s="227"/>
      <c r="AD202" s="227"/>
      <c r="AE202" s="227"/>
      <c r="AF202" s="227"/>
    </row>
    <row r="203">
      <c r="A203" s="227"/>
      <c r="B203" s="227"/>
      <c r="C203" s="264"/>
      <c r="D203" s="227"/>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c r="AC203" s="227"/>
      <c r="AD203" s="227"/>
      <c r="AE203" s="227"/>
      <c r="AF203" s="227"/>
    </row>
    <row r="204">
      <c r="A204" s="227"/>
      <c r="B204" s="227"/>
      <c r="C204" s="264"/>
      <c r="D204" s="227"/>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row>
    <row r="205">
      <c r="A205" s="227"/>
      <c r="B205" s="227"/>
      <c r="C205" s="264"/>
      <c r="D205" s="227"/>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c r="AA205" s="227"/>
      <c r="AB205" s="227"/>
      <c r="AC205" s="227"/>
      <c r="AD205" s="227"/>
      <c r="AE205" s="227"/>
      <c r="AF205" s="227"/>
    </row>
    <row r="206">
      <c r="A206" s="227"/>
      <c r="B206" s="227"/>
      <c r="C206" s="264"/>
      <c r="D206" s="227"/>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c r="AC206" s="227"/>
      <c r="AD206" s="227"/>
      <c r="AE206" s="227"/>
      <c r="AF206" s="227"/>
    </row>
    <row r="207">
      <c r="A207" s="227"/>
      <c r="B207" s="227"/>
      <c r="C207" s="264"/>
      <c r="D207" s="227"/>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c r="AC207" s="227"/>
      <c r="AD207" s="227"/>
      <c r="AE207" s="227"/>
      <c r="AF207" s="227"/>
    </row>
    <row r="208">
      <c r="A208" s="227"/>
      <c r="B208" s="227"/>
      <c r="C208" s="264"/>
      <c r="D208" s="227"/>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c r="AC208" s="227"/>
      <c r="AD208" s="227"/>
      <c r="AE208" s="227"/>
      <c r="AF208" s="227"/>
    </row>
    <row r="209">
      <c r="A209" s="227"/>
      <c r="B209" s="227"/>
      <c r="C209" s="264"/>
      <c r="D209" s="227"/>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c r="AC209" s="227"/>
      <c r="AD209" s="227"/>
      <c r="AE209" s="227"/>
      <c r="AF209" s="227"/>
    </row>
    <row r="210">
      <c r="A210" s="227"/>
      <c r="B210" s="227"/>
      <c r="C210" s="264"/>
      <c r="D210" s="227"/>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c r="AC210" s="227"/>
      <c r="AD210" s="227"/>
      <c r="AE210" s="227"/>
      <c r="AF210" s="227"/>
    </row>
    <row r="211">
      <c r="A211" s="227"/>
      <c r="B211" s="227"/>
      <c r="C211" s="264"/>
      <c r="D211" s="227"/>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c r="AF211" s="227"/>
    </row>
    <row r="212">
      <c r="A212" s="227"/>
      <c r="B212" s="227"/>
      <c r="C212" s="264"/>
      <c r="D212" s="227"/>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c r="AC212" s="227"/>
      <c r="AD212" s="227"/>
      <c r="AE212" s="227"/>
      <c r="AF212" s="227"/>
    </row>
    <row r="213">
      <c r="A213" s="227"/>
      <c r="B213" s="227"/>
      <c r="C213" s="264"/>
      <c r="D213" s="227"/>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row>
    <row r="214">
      <c r="A214" s="227"/>
      <c r="B214" s="227"/>
      <c r="C214" s="264"/>
      <c r="D214" s="227"/>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c r="AA214" s="227"/>
      <c r="AB214" s="227"/>
      <c r="AC214" s="227"/>
      <c r="AD214" s="227"/>
      <c r="AE214" s="227"/>
      <c r="AF214" s="227"/>
    </row>
    <row r="215">
      <c r="A215" s="227"/>
      <c r="B215" s="227"/>
      <c r="C215" s="264"/>
      <c r="D215" s="227"/>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row>
    <row r="216">
      <c r="A216" s="227"/>
      <c r="B216" s="227"/>
      <c r="C216" s="264"/>
      <c r="D216" s="227"/>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row>
    <row r="217">
      <c r="A217" s="227"/>
      <c r="B217" s="227"/>
      <c r="C217" s="264"/>
      <c r="D217" s="227"/>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row>
    <row r="218">
      <c r="A218" s="227"/>
      <c r="B218" s="227"/>
      <c r="C218" s="264"/>
      <c r="D218" s="227"/>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c r="AA218" s="227"/>
      <c r="AB218" s="227"/>
      <c r="AC218" s="227"/>
      <c r="AD218" s="227"/>
      <c r="AE218" s="227"/>
      <c r="AF218" s="227"/>
    </row>
    <row r="219">
      <c r="A219" s="227"/>
      <c r="B219" s="227"/>
      <c r="C219" s="264"/>
      <c r="D219" s="227"/>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c r="AF219" s="227"/>
    </row>
    <row r="220">
      <c r="A220" s="227"/>
      <c r="B220" s="227"/>
      <c r="C220" s="264"/>
      <c r="D220" s="227"/>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c r="AA220" s="227"/>
      <c r="AB220" s="227"/>
      <c r="AC220" s="227"/>
      <c r="AD220" s="227"/>
      <c r="AE220" s="227"/>
      <c r="AF220" s="227"/>
    </row>
    <row r="221">
      <c r="A221" s="227"/>
      <c r="B221" s="227"/>
      <c r="C221" s="264"/>
      <c r="D221" s="227"/>
      <c r="E221" s="227"/>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c r="AC221" s="227"/>
      <c r="AD221" s="227"/>
      <c r="AE221" s="227"/>
      <c r="AF221" s="227"/>
    </row>
    <row r="222">
      <c r="A222" s="227"/>
      <c r="B222" s="227"/>
      <c r="C222" s="264"/>
      <c r="D222" s="227"/>
      <c r="E222" s="227"/>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c r="AC222" s="227"/>
      <c r="AD222" s="227"/>
      <c r="AE222" s="227"/>
      <c r="AF222" s="227"/>
    </row>
    <row r="223">
      <c r="A223" s="227"/>
      <c r="B223" s="227"/>
      <c r="C223" s="264"/>
      <c r="D223" s="227"/>
      <c r="E223" s="227"/>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c r="AC223" s="227"/>
      <c r="AD223" s="227"/>
      <c r="AE223" s="227"/>
      <c r="AF223" s="227"/>
    </row>
    <row r="224">
      <c r="A224" s="227"/>
      <c r="B224" s="227"/>
      <c r="C224" s="264"/>
      <c r="D224" s="227"/>
      <c r="E224" s="227"/>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c r="AC224" s="227"/>
      <c r="AD224" s="227"/>
      <c r="AE224" s="227"/>
      <c r="AF224" s="227"/>
    </row>
    <row r="225">
      <c r="A225" s="227"/>
      <c r="B225" s="227"/>
      <c r="C225" s="264"/>
      <c r="D225" s="227"/>
      <c r="E225" s="227"/>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c r="AC225" s="227"/>
      <c r="AD225" s="227"/>
      <c r="AE225" s="227"/>
      <c r="AF225" s="227"/>
    </row>
    <row r="226">
      <c r="A226" s="227"/>
      <c r="B226" s="227"/>
      <c r="C226" s="264"/>
      <c r="D226" s="227"/>
      <c r="E226" s="227"/>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c r="AC226" s="227"/>
      <c r="AD226" s="227"/>
      <c r="AE226" s="227"/>
      <c r="AF226" s="227"/>
    </row>
    <row r="227">
      <c r="A227" s="227"/>
      <c r="B227" s="227"/>
      <c r="C227" s="264"/>
      <c r="D227" s="227"/>
      <c r="E227" s="227"/>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c r="AC227" s="227"/>
      <c r="AD227" s="227"/>
      <c r="AE227" s="227"/>
      <c r="AF227" s="227"/>
    </row>
    <row r="228">
      <c r="A228" s="227"/>
      <c r="B228" s="227"/>
      <c r="C228" s="264"/>
      <c r="D228" s="227"/>
      <c r="E228" s="227"/>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row>
    <row r="229">
      <c r="A229" s="227"/>
      <c r="B229" s="227"/>
      <c r="C229" s="264"/>
      <c r="D229" s="227"/>
      <c r="E229" s="227"/>
      <c r="F229" s="227"/>
      <c r="G229" s="227"/>
      <c r="H229" s="227"/>
      <c r="I229" s="227"/>
      <c r="J229" s="227"/>
      <c r="K229" s="227"/>
      <c r="L229" s="227"/>
      <c r="M229" s="227"/>
      <c r="N229" s="227"/>
      <c r="O229" s="227"/>
      <c r="P229" s="227"/>
      <c r="Q229" s="227"/>
      <c r="R229" s="227"/>
      <c r="S229" s="227"/>
      <c r="T229" s="227"/>
      <c r="U229" s="227"/>
      <c r="V229" s="227"/>
      <c r="W229" s="227"/>
      <c r="X229" s="227"/>
      <c r="Y229" s="227"/>
      <c r="Z229" s="227"/>
      <c r="AA229" s="227"/>
      <c r="AB229" s="227"/>
      <c r="AC229" s="227"/>
      <c r="AD229" s="227"/>
      <c r="AE229" s="227"/>
      <c r="AF229" s="227"/>
    </row>
    <row r="230">
      <c r="A230" s="227"/>
      <c r="B230" s="227"/>
      <c r="C230" s="264"/>
      <c r="D230" s="227"/>
      <c r="E230" s="227"/>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c r="AC230" s="227"/>
      <c r="AD230" s="227"/>
      <c r="AE230" s="227"/>
      <c r="AF230" s="227"/>
    </row>
    <row r="231">
      <c r="A231" s="227"/>
      <c r="B231" s="227"/>
      <c r="C231" s="264"/>
      <c r="D231" s="227"/>
      <c r="E231" s="227"/>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c r="AC231" s="227"/>
      <c r="AD231" s="227"/>
      <c r="AE231" s="227"/>
      <c r="AF231" s="227"/>
    </row>
    <row r="232">
      <c r="A232" s="227"/>
      <c r="B232" s="227"/>
      <c r="C232" s="264"/>
      <c r="D232" s="227"/>
      <c r="E232" s="227"/>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c r="AC232" s="227"/>
      <c r="AD232" s="227"/>
      <c r="AE232" s="227"/>
      <c r="AF232" s="227"/>
    </row>
    <row r="233">
      <c r="A233" s="227"/>
      <c r="B233" s="227"/>
      <c r="C233" s="264"/>
      <c r="D233" s="227"/>
      <c r="E233" s="227"/>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c r="AC233" s="227"/>
      <c r="AD233" s="227"/>
      <c r="AE233" s="227"/>
      <c r="AF233" s="227"/>
    </row>
    <row r="234">
      <c r="A234" s="227"/>
      <c r="B234" s="227"/>
      <c r="C234" s="264"/>
      <c r="D234" s="227"/>
      <c r="E234" s="227"/>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c r="AC234" s="227"/>
      <c r="AD234" s="227"/>
      <c r="AE234" s="227"/>
      <c r="AF234" s="227"/>
    </row>
    <row r="235">
      <c r="A235" s="227"/>
      <c r="B235" s="227"/>
      <c r="C235" s="264"/>
      <c r="D235" s="227"/>
      <c r="E235" s="227"/>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c r="AC235" s="227"/>
      <c r="AD235" s="227"/>
      <c r="AE235" s="227"/>
      <c r="AF235" s="227"/>
    </row>
    <row r="236">
      <c r="A236" s="227"/>
      <c r="B236" s="227"/>
      <c r="C236" s="264"/>
      <c r="D236" s="227"/>
      <c r="E236" s="227"/>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c r="AC236" s="227"/>
      <c r="AD236" s="227"/>
      <c r="AE236" s="227"/>
      <c r="AF236" s="227"/>
    </row>
    <row r="237">
      <c r="A237" s="227"/>
      <c r="B237" s="227"/>
      <c r="C237" s="264"/>
      <c r="D237" s="227"/>
      <c r="E237" s="227"/>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row>
    <row r="238">
      <c r="A238" s="227"/>
      <c r="B238" s="227"/>
      <c r="C238" s="264"/>
      <c r="D238" s="227"/>
      <c r="E238" s="227"/>
      <c r="F238" s="227"/>
      <c r="G238" s="227"/>
      <c r="H238" s="227"/>
      <c r="I238" s="227"/>
      <c r="J238" s="227"/>
      <c r="K238" s="227"/>
      <c r="L238" s="227"/>
      <c r="M238" s="227"/>
      <c r="N238" s="227"/>
      <c r="O238" s="227"/>
      <c r="P238" s="227"/>
      <c r="Q238" s="227"/>
      <c r="R238" s="227"/>
      <c r="S238" s="227"/>
      <c r="T238" s="227"/>
      <c r="U238" s="227"/>
      <c r="V238" s="227"/>
      <c r="W238" s="227"/>
      <c r="X238" s="227"/>
      <c r="Y238" s="227"/>
      <c r="Z238" s="227"/>
      <c r="AA238" s="227"/>
      <c r="AB238" s="227"/>
      <c r="AC238" s="227"/>
      <c r="AD238" s="227"/>
      <c r="AE238" s="227"/>
      <c r="AF238" s="227"/>
    </row>
    <row r="239">
      <c r="A239" s="227"/>
      <c r="B239" s="227"/>
      <c r="C239" s="264"/>
      <c r="D239" s="227"/>
      <c r="E239" s="227"/>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row>
    <row r="240">
      <c r="A240" s="227"/>
      <c r="B240" s="227"/>
      <c r="C240" s="264"/>
      <c r="D240" s="227"/>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row>
    <row r="241">
      <c r="A241" s="227"/>
      <c r="B241" s="227"/>
      <c r="C241" s="264"/>
      <c r="D241" s="227"/>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row>
    <row r="242">
      <c r="A242" s="227"/>
      <c r="B242" s="227"/>
      <c r="C242" s="264"/>
      <c r="D242" s="227"/>
      <c r="E242" s="227"/>
      <c r="F242" s="227"/>
      <c r="G242" s="227"/>
      <c r="H242" s="227"/>
      <c r="I242" s="227"/>
      <c r="J242" s="227"/>
      <c r="K242" s="227"/>
      <c r="L242" s="227"/>
      <c r="M242" s="227"/>
      <c r="N242" s="227"/>
      <c r="O242" s="227"/>
      <c r="P242" s="227"/>
      <c r="Q242" s="227"/>
      <c r="R242" s="227"/>
      <c r="S242" s="227"/>
      <c r="T242" s="227"/>
      <c r="U242" s="227"/>
      <c r="V242" s="227"/>
      <c r="W242" s="227"/>
      <c r="X242" s="227"/>
      <c r="Y242" s="227"/>
      <c r="Z242" s="227"/>
      <c r="AA242" s="227"/>
      <c r="AB242" s="227"/>
      <c r="AC242" s="227"/>
      <c r="AD242" s="227"/>
      <c r="AE242" s="227"/>
      <c r="AF242" s="227"/>
    </row>
    <row r="243">
      <c r="A243" s="227"/>
      <c r="B243" s="227"/>
      <c r="C243" s="264"/>
      <c r="D243" s="227"/>
      <c r="E243" s="227"/>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c r="AF243" s="227"/>
    </row>
    <row r="244">
      <c r="A244" s="227"/>
      <c r="B244" s="227"/>
      <c r="C244" s="264"/>
      <c r="D244" s="227"/>
      <c r="E244" s="227"/>
      <c r="F244" s="227"/>
      <c r="G244" s="227"/>
      <c r="H244" s="227"/>
      <c r="I244" s="227"/>
      <c r="J244" s="227"/>
      <c r="K244" s="227"/>
      <c r="L244" s="227"/>
      <c r="M244" s="227"/>
      <c r="N244" s="227"/>
      <c r="O244" s="227"/>
      <c r="P244" s="227"/>
      <c r="Q244" s="227"/>
      <c r="R244" s="227"/>
      <c r="S244" s="227"/>
      <c r="T244" s="227"/>
      <c r="U244" s="227"/>
      <c r="V244" s="227"/>
      <c r="W244" s="227"/>
      <c r="X244" s="227"/>
      <c r="Y244" s="227"/>
      <c r="Z244" s="227"/>
      <c r="AA244" s="227"/>
      <c r="AB244" s="227"/>
      <c r="AC244" s="227"/>
      <c r="AD244" s="227"/>
      <c r="AE244" s="227"/>
      <c r="AF244" s="227"/>
    </row>
    <row r="245">
      <c r="A245" s="227"/>
      <c r="B245" s="227"/>
      <c r="C245" s="264"/>
      <c r="D245" s="227"/>
      <c r="E245" s="227"/>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c r="AC245" s="227"/>
      <c r="AD245" s="227"/>
      <c r="AE245" s="227"/>
      <c r="AF245" s="227"/>
    </row>
    <row r="246">
      <c r="A246" s="227"/>
      <c r="B246" s="227"/>
      <c r="C246" s="264"/>
      <c r="D246" s="227"/>
      <c r="E246" s="227"/>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c r="AC246" s="227"/>
      <c r="AD246" s="227"/>
      <c r="AE246" s="227"/>
      <c r="AF246" s="227"/>
    </row>
    <row r="247">
      <c r="A247" s="227"/>
      <c r="B247" s="227"/>
      <c r="C247" s="264"/>
      <c r="D247" s="227"/>
      <c r="E247" s="227"/>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c r="AC247" s="227"/>
      <c r="AD247" s="227"/>
      <c r="AE247" s="227"/>
      <c r="AF247" s="227"/>
    </row>
    <row r="248">
      <c r="A248" s="227"/>
      <c r="B248" s="227"/>
      <c r="C248" s="264"/>
      <c r="D248" s="227"/>
      <c r="E248" s="227"/>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c r="AC248" s="227"/>
      <c r="AD248" s="227"/>
      <c r="AE248" s="227"/>
      <c r="AF248" s="227"/>
    </row>
    <row r="249">
      <c r="A249" s="227"/>
      <c r="B249" s="227"/>
      <c r="C249" s="264"/>
      <c r="D249" s="227"/>
      <c r="E249" s="227"/>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c r="AC249" s="227"/>
      <c r="AD249" s="227"/>
      <c r="AE249" s="227"/>
      <c r="AF249" s="227"/>
    </row>
    <row r="250">
      <c r="A250" s="227"/>
      <c r="B250" s="227"/>
      <c r="C250" s="264"/>
      <c r="D250" s="227"/>
      <c r="E250" s="227"/>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c r="AC250" s="227"/>
      <c r="AD250" s="227"/>
      <c r="AE250" s="227"/>
      <c r="AF250" s="227"/>
    </row>
    <row r="251">
      <c r="A251" s="227"/>
      <c r="B251" s="227"/>
      <c r="C251" s="264"/>
      <c r="D251" s="227"/>
      <c r="E251" s="227"/>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c r="AC251" s="227"/>
      <c r="AD251" s="227"/>
      <c r="AE251" s="227"/>
      <c r="AF251" s="227"/>
    </row>
    <row r="252">
      <c r="A252" s="227"/>
      <c r="B252" s="227"/>
      <c r="C252" s="264"/>
      <c r="D252" s="227"/>
      <c r="E252" s="227"/>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row>
    <row r="253">
      <c r="A253" s="227"/>
      <c r="B253" s="227"/>
      <c r="C253" s="264"/>
      <c r="D253" s="227"/>
      <c r="E253" s="227"/>
      <c r="F253" s="227"/>
      <c r="G253" s="227"/>
      <c r="H253" s="227"/>
      <c r="I253" s="227"/>
      <c r="J253" s="227"/>
      <c r="K253" s="227"/>
      <c r="L253" s="227"/>
      <c r="M253" s="227"/>
      <c r="N253" s="227"/>
      <c r="O253" s="227"/>
      <c r="P253" s="227"/>
      <c r="Q253" s="227"/>
      <c r="R253" s="227"/>
      <c r="S253" s="227"/>
      <c r="T253" s="227"/>
      <c r="U253" s="227"/>
      <c r="V253" s="227"/>
      <c r="W253" s="227"/>
      <c r="X253" s="227"/>
      <c r="Y253" s="227"/>
      <c r="Z253" s="227"/>
      <c r="AA253" s="227"/>
      <c r="AB253" s="227"/>
      <c r="AC253" s="227"/>
      <c r="AD253" s="227"/>
      <c r="AE253" s="227"/>
      <c r="AF253" s="227"/>
    </row>
    <row r="254">
      <c r="A254" s="227"/>
      <c r="B254" s="227"/>
      <c r="C254" s="264"/>
      <c r="D254" s="227"/>
      <c r="E254" s="227"/>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c r="AC254" s="227"/>
      <c r="AD254" s="227"/>
      <c r="AE254" s="227"/>
      <c r="AF254" s="227"/>
    </row>
    <row r="255">
      <c r="A255" s="227"/>
      <c r="B255" s="227"/>
      <c r="C255" s="264"/>
      <c r="D255" s="227"/>
      <c r="E255" s="227"/>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c r="AC255" s="227"/>
      <c r="AD255" s="227"/>
      <c r="AE255" s="227"/>
      <c r="AF255" s="227"/>
    </row>
    <row r="256">
      <c r="A256" s="227"/>
      <c r="B256" s="227"/>
      <c r="C256" s="264"/>
      <c r="D256" s="227"/>
      <c r="E256" s="227"/>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c r="AC256" s="227"/>
      <c r="AD256" s="227"/>
      <c r="AE256" s="227"/>
      <c r="AF256" s="227"/>
    </row>
    <row r="257">
      <c r="A257" s="227"/>
      <c r="B257" s="227"/>
      <c r="C257" s="264"/>
      <c r="D257" s="227"/>
      <c r="E257" s="227"/>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c r="AC257" s="227"/>
      <c r="AD257" s="227"/>
      <c r="AE257" s="227"/>
      <c r="AF257" s="227"/>
    </row>
    <row r="258">
      <c r="A258" s="227"/>
      <c r="B258" s="227"/>
      <c r="C258" s="264"/>
      <c r="D258" s="227"/>
      <c r="E258" s="227"/>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c r="AC258" s="227"/>
      <c r="AD258" s="227"/>
      <c r="AE258" s="227"/>
      <c r="AF258" s="227"/>
    </row>
    <row r="259">
      <c r="A259" s="227"/>
      <c r="B259" s="227"/>
      <c r="C259" s="264"/>
      <c r="D259" s="227"/>
      <c r="E259" s="227"/>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c r="AC259" s="227"/>
      <c r="AD259" s="227"/>
      <c r="AE259" s="227"/>
      <c r="AF259" s="227"/>
    </row>
    <row r="260">
      <c r="A260" s="227"/>
      <c r="B260" s="227"/>
      <c r="C260" s="264"/>
      <c r="D260" s="227"/>
      <c r="E260" s="227"/>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c r="AC260" s="227"/>
      <c r="AD260" s="227"/>
      <c r="AE260" s="227"/>
      <c r="AF260" s="227"/>
    </row>
    <row r="261">
      <c r="A261" s="227"/>
      <c r="B261" s="227"/>
      <c r="C261" s="264"/>
      <c r="D261" s="227"/>
      <c r="E261" s="227"/>
      <c r="F261" s="227"/>
      <c r="G261" s="227"/>
      <c r="H261" s="227"/>
      <c r="I261" s="227"/>
      <c r="J261" s="227"/>
      <c r="K261" s="227"/>
      <c r="L261" s="227"/>
      <c r="M261" s="227"/>
      <c r="N261" s="227"/>
      <c r="O261" s="227"/>
      <c r="P261" s="227"/>
      <c r="Q261" s="227"/>
      <c r="R261" s="227"/>
      <c r="S261" s="227"/>
      <c r="T261" s="227"/>
      <c r="U261" s="227"/>
      <c r="V261" s="227"/>
      <c r="W261" s="227"/>
      <c r="X261" s="227"/>
      <c r="Y261" s="227"/>
      <c r="Z261" s="227"/>
      <c r="AA261" s="227"/>
      <c r="AB261" s="227"/>
      <c r="AC261" s="227"/>
      <c r="AD261" s="227"/>
      <c r="AE261" s="227"/>
      <c r="AF261" s="227"/>
    </row>
    <row r="262">
      <c r="A262" s="227"/>
      <c r="B262" s="227"/>
      <c r="C262" s="264"/>
      <c r="D262" s="227"/>
      <c r="E262" s="227"/>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row>
    <row r="263">
      <c r="A263" s="227"/>
      <c r="B263" s="227"/>
      <c r="C263" s="264"/>
      <c r="D263" s="227"/>
      <c r="E263" s="227"/>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row>
    <row r="264">
      <c r="A264" s="227"/>
      <c r="B264" s="227"/>
      <c r="C264" s="264"/>
      <c r="D264" s="227"/>
      <c r="E264" s="227"/>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row>
    <row r="265">
      <c r="A265" s="227"/>
      <c r="B265" s="227"/>
      <c r="C265" s="264"/>
      <c r="D265" s="227"/>
      <c r="E265" s="227"/>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row>
    <row r="266">
      <c r="A266" s="227"/>
      <c r="B266" s="227"/>
      <c r="C266" s="264"/>
      <c r="D266" s="227"/>
      <c r="E266" s="227"/>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row>
    <row r="267">
      <c r="A267" s="227"/>
      <c r="B267" s="227"/>
      <c r="C267" s="264"/>
      <c r="D267" s="227"/>
      <c r="E267" s="227"/>
      <c r="F267" s="227"/>
      <c r="G267" s="227"/>
      <c r="H267" s="227"/>
      <c r="I267" s="227"/>
      <c r="J267" s="227"/>
      <c r="K267" s="227"/>
      <c r="L267" s="227"/>
      <c r="M267" s="227"/>
      <c r="N267" s="227"/>
      <c r="O267" s="227"/>
      <c r="P267" s="227"/>
      <c r="Q267" s="227"/>
      <c r="R267" s="227"/>
      <c r="S267" s="227"/>
      <c r="T267" s="227"/>
      <c r="U267" s="227"/>
      <c r="V267" s="227"/>
      <c r="W267" s="227"/>
      <c r="X267" s="227"/>
      <c r="Y267" s="227"/>
      <c r="Z267" s="227"/>
      <c r="AA267" s="227"/>
      <c r="AB267" s="227"/>
      <c r="AC267" s="227"/>
      <c r="AD267" s="227"/>
      <c r="AE267" s="227"/>
      <c r="AF267" s="227"/>
    </row>
    <row r="268">
      <c r="A268" s="227"/>
      <c r="B268" s="227"/>
      <c r="C268" s="264"/>
      <c r="D268" s="227"/>
      <c r="E268" s="227"/>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row>
    <row r="269">
      <c r="A269" s="227"/>
      <c r="B269" s="227"/>
      <c r="C269" s="264"/>
      <c r="D269" s="227"/>
      <c r="E269" s="227"/>
      <c r="F269" s="227"/>
      <c r="G269" s="227"/>
      <c r="H269" s="227"/>
      <c r="I269" s="227"/>
      <c r="J269" s="227"/>
      <c r="K269" s="227"/>
      <c r="L269" s="227"/>
      <c r="M269" s="227"/>
      <c r="N269" s="227"/>
      <c r="O269" s="227"/>
      <c r="P269" s="227"/>
      <c r="Q269" s="227"/>
      <c r="R269" s="227"/>
      <c r="S269" s="227"/>
      <c r="T269" s="227"/>
      <c r="U269" s="227"/>
      <c r="V269" s="227"/>
      <c r="W269" s="227"/>
      <c r="X269" s="227"/>
      <c r="Y269" s="227"/>
      <c r="Z269" s="227"/>
      <c r="AA269" s="227"/>
      <c r="AB269" s="227"/>
      <c r="AC269" s="227"/>
      <c r="AD269" s="227"/>
      <c r="AE269" s="227"/>
      <c r="AF269" s="227"/>
    </row>
    <row r="270">
      <c r="A270" s="227"/>
      <c r="B270" s="227"/>
      <c r="C270" s="264"/>
      <c r="D270" s="227"/>
      <c r="E270" s="227"/>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row>
    <row r="271">
      <c r="A271" s="227"/>
      <c r="B271" s="227"/>
      <c r="C271" s="264"/>
      <c r="D271" s="227"/>
      <c r="E271" s="227"/>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row>
    <row r="272">
      <c r="A272" s="227"/>
      <c r="B272" s="227"/>
      <c r="C272" s="264"/>
      <c r="D272" s="227"/>
      <c r="E272" s="227"/>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row>
    <row r="273">
      <c r="A273" s="227"/>
      <c r="B273" s="227"/>
      <c r="C273" s="264"/>
      <c r="D273" s="227"/>
      <c r="E273" s="227"/>
      <c r="F273" s="227"/>
      <c r="G273" s="227"/>
      <c r="H273" s="227"/>
      <c r="I273" s="227"/>
      <c r="J273" s="227"/>
      <c r="K273" s="227"/>
      <c r="L273" s="227"/>
      <c r="M273" s="227"/>
      <c r="N273" s="227"/>
      <c r="O273" s="227"/>
      <c r="P273" s="227"/>
      <c r="Q273" s="227"/>
      <c r="R273" s="227"/>
      <c r="S273" s="227"/>
      <c r="T273" s="227"/>
      <c r="U273" s="227"/>
      <c r="V273" s="227"/>
      <c r="W273" s="227"/>
      <c r="X273" s="227"/>
      <c r="Y273" s="227"/>
      <c r="Z273" s="227"/>
      <c r="AA273" s="227"/>
      <c r="AB273" s="227"/>
      <c r="AC273" s="227"/>
      <c r="AD273" s="227"/>
      <c r="AE273" s="227"/>
      <c r="AF273" s="227"/>
    </row>
    <row r="274">
      <c r="A274" s="227"/>
      <c r="B274" s="227"/>
      <c r="C274" s="264"/>
      <c r="D274" s="227"/>
      <c r="E274" s="227"/>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row>
    <row r="275">
      <c r="A275" s="227"/>
      <c r="B275" s="227"/>
      <c r="C275" s="264"/>
      <c r="D275" s="227"/>
      <c r="E275" s="227"/>
      <c r="F275" s="227"/>
      <c r="G275" s="227"/>
      <c r="H275" s="227"/>
      <c r="I275" s="227"/>
      <c r="J275" s="227"/>
      <c r="K275" s="227"/>
      <c r="L275" s="227"/>
      <c r="M275" s="227"/>
      <c r="N275" s="227"/>
      <c r="O275" s="227"/>
      <c r="P275" s="227"/>
      <c r="Q275" s="227"/>
      <c r="R275" s="227"/>
      <c r="S275" s="227"/>
      <c r="T275" s="227"/>
      <c r="U275" s="227"/>
      <c r="V275" s="227"/>
      <c r="W275" s="227"/>
      <c r="X275" s="227"/>
      <c r="Y275" s="227"/>
      <c r="Z275" s="227"/>
      <c r="AA275" s="227"/>
      <c r="AB275" s="227"/>
      <c r="AC275" s="227"/>
      <c r="AD275" s="227"/>
      <c r="AE275" s="227"/>
      <c r="AF275" s="227"/>
    </row>
    <row r="276">
      <c r="A276" s="227"/>
      <c r="B276" s="227"/>
      <c r="C276" s="264"/>
      <c r="D276" s="227"/>
      <c r="E276" s="227"/>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c r="AC276" s="227"/>
      <c r="AD276" s="227"/>
      <c r="AE276" s="227"/>
      <c r="AF276" s="227"/>
    </row>
    <row r="277">
      <c r="A277" s="227"/>
      <c r="B277" s="227"/>
      <c r="C277" s="264"/>
      <c r="D277" s="227"/>
      <c r="E277" s="227"/>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c r="AC277" s="227"/>
      <c r="AD277" s="227"/>
      <c r="AE277" s="227"/>
      <c r="AF277" s="227"/>
    </row>
    <row r="278">
      <c r="A278" s="227"/>
      <c r="B278" s="227"/>
      <c r="C278" s="264"/>
      <c r="D278" s="227"/>
      <c r="E278" s="227"/>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c r="AC278" s="227"/>
      <c r="AD278" s="227"/>
      <c r="AE278" s="227"/>
      <c r="AF278" s="227"/>
    </row>
    <row r="279">
      <c r="A279" s="227"/>
      <c r="B279" s="227"/>
      <c r="C279" s="264"/>
      <c r="D279" s="227"/>
      <c r="E279" s="227"/>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c r="AC279" s="227"/>
      <c r="AD279" s="227"/>
      <c r="AE279" s="227"/>
      <c r="AF279" s="227"/>
    </row>
    <row r="280">
      <c r="A280" s="227"/>
      <c r="B280" s="227"/>
      <c r="C280" s="264"/>
      <c r="D280" s="227"/>
      <c r="E280" s="227"/>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c r="AC280" s="227"/>
      <c r="AD280" s="227"/>
      <c r="AE280" s="227"/>
      <c r="AF280" s="227"/>
    </row>
    <row r="281">
      <c r="A281" s="227"/>
      <c r="B281" s="227"/>
      <c r="C281" s="264"/>
      <c r="D281" s="227"/>
      <c r="E281" s="227"/>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c r="AC281" s="227"/>
      <c r="AD281" s="227"/>
      <c r="AE281" s="227"/>
      <c r="AF281" s="227"/>
    </row>
    <row r="282">
      <c r="A282" s="227"/>
      <c r="B282" s="227"/>
      <c r="C282" s="264"/>
      <c r="D282" s="227"/>
      <c r="E282" s="227"/>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c r="AC282" s="227"/>
      <c r="AD282" s="227"/>
      <c r="AE282" s="227"/>
      <c r="AF282" s="227"/>
    </row>
    <row r="283">
      <c r="A283" s="227"/>
      <c r="B283" s="227"/>
      <c r="C283" s="264"/>
      <c r="D283" s="227"/>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c r="AF283" s="227"/>
    </row>
    <row r="284">
      <c r="A284" s="227"/>
      <c r="B284" s="227"/>
      <c r="C284" s="264"/>
      <c r="D284" s="227"/>
      <c r="E284" s="227"/>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row>
    <row r="285">
      <c r="A285" s="227"/>
      <c r="B285" s="227"/>
      <c r="C285" s="264"/>
      <c r="D285" s="227"/>
      <c r="E285" s="227"/>
      <c r="F285" s="227"/>
      <c r="G285" s="227"/>
      <c r="H285" s="227"/>
      <c r="I285" s="227"/>
      <c r="J285" s="227"/>
      <c r="K285" s="227"/>
      <c r="L285" s="227"/>
      <c r="M285" s="227"/>
      <c r="N285" s="227"/>
      <c r="O285" s="227"/>
      <c r="P285" s="227"/>
      <c r="Q285" s="227"/>
      <c r="R285" s="227"/>
      <c r="S285" s="227"/>
      <c r="T285" s="227"/>
      <c r="U285" s="227"/>
      <c r="V285" s="227"/>
      <c r="W285" s="227"/>
      <c r="X285" s="227"/>
      <c r="Y285" s="227"/>
      <c r="Z285" s="227"/>
      <c r="AA285" s="227"/>
      <c r="AB285" s="227"/>
      <c r="AC285" s="227"/>
      <c r="AD285" s="227"/>
      <c r="AE285" s="227"/>
      <c r="AF285" s="227"/>
    </row>
    <row r="286">
      <c r="A286" s="227"/>
      <c r="B286" s="227"/>
      <c r="C286" s="264"/>
      <c r="D286" s="227"/>
      <c r="E286" s="227"/>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c r="AC286" s="227"/>
      <c r="AD286" s="227"/>
      <c r="AE286" s="227"/>
      <c r="AF286" s="227"/>
    </row>
    <row r="287">
      <c r="A287" s="227"/>
      <c r="B287" s="227"/>
      <c r="C287" s="264"/>
      <c r="D287" s="227"/>
      <c r="E287" s="227"/>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c r="AC287" s="227"/>
      <c r="AD287" s="227"/>
      <c r="AE287" s="227"/>
      <c r="AF287" s="227"/>
    </row>
    <row r="288">
      <c r="A288" s="227"/>
      <c r="B288" s="227"/>
      <c r="C288" s="264"/>
      <c r="D288" s="227"/>
      <c r="E288" s="227"/>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c r="AC288" s="227"/>
      <c r="AD288" s="227"/>
      <c r="AE288" s="227"/>
      <c r="AF288" s="227"/>
    </row>
    <row r="289">
      <c r="A289" s="227"/>
      <c r="B289" s="227"/>
      <c r="C289" s="264"/>
      <c r="D289" s="227"/>
      <c r="E289" s="227"/>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c r="AC289" s="227"/>
      <c r="AD289" s="227"/>
      <c r="AE289" s="227"/>
      <c r="AF289" s="227"/>
    </row>
    <row r="290">
      <c r="A290" s="227"/>
      <c r="B290" s="227"/>
      <c r="C290" s="264"/>
      <c r="D290" s="227"/>
      <c r="E290" s="227"/>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c r="AC290" s="227"/>
      <c r="AD290" s="227"/>
      <c r="AE290" s="227"/>
      <c r="AF290" s="227"/>
    </row>
    <row r="291">
      <c r="A291" s="227"/>
      <c r="B291" s="227"/>
      <c r="C291" s="264"/>
      <c r="D291" s="227"/>
      <c r="E291" s="227"/>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c r="AC291" s="227"/>
      <c r="AD291" s="227"/>
      <c r="AE291" s="227"/>
      <c r="AF291" s="227"/>
    </row>
    <row r="292">
      <c r="A292" s="227"/>
      <c r="B292" s="227"/>
      <c r="C292" s="264"/>
      <c r="D292" s="227"/>
      <c r="E292" s="227"/>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c r="AC292" s="227"/>
      <c r="AD292" s="227"/>
      <c r="AE292" s="227"/>
      <c r="AF292" s="227"/>
    </row>
    <row r="293">
      <c r="A293" s="227"/>
      <c r="B293" s="227"/>
      <c r="C293" s="264"/>
      <c r="D293" s="227"/>
      <c r="E293" s="227"/>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c r="AC293" s="227"/>
      <c r="AD293" s="227"/>
      <c r="AE293" s="227"/>
      <c r="AF293" s="227"/>
    </row>
    <row r="294">
      <c r="A294" s="227"/>
      <c r="B294" s="227"/>
      <c r="C294" s="264"/>
      <c r="D294" s="227"/>
      <c r="E294" s="227"/>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row>
    <row r="295">
      <c r="A295" s="227"/>
      <c r="B295" s="227"/>
      <c r="C295" s="264"/>
      <c r="D295" s="227"/>
      <c r="E295" s="227"/>
      <c r="F295" s="227"/>
      <c r="G295" s="227"/>
      <c r="H295" s="227"/>
      <c r="I295" s="227"/>
      <c r="J295" s="227"/>
      <c r="K295" s="227"/>
      <c r="L295" s="227"/>
      <c r="M295" s="227"/>
      <c r="N295" s="227"/>
      <c r="O295" s="227"/>
      <c r="P295" s="227"/>
      <c r="Q295" s="227"/>
      <c r="R295" s="227"/>
      <c r="S295" s="227"/>
      <c r="T295" s="227"/>
      <c r="U295" s="227"/>
      <c r="V295" s="227"/>
      <c r="W295" s="227"/>
      <c r="X295" s="227"/>
      <c r="Y295" s="227"/>
      <c r="Z295" s="227"/>
      <c r="AA295" s="227"/>
      <c r="AB295" s="227"/>
      <c r="AC295" s="227"/>
      <c r="AD295" s="227"/>
      <c r="AE295" s="227"/>
      <c r="AF295" s="227"/>
    </row>
    <row r="296">
      <c r="A296" s="227"/>
      <c r="B296" s="227"/>
      <c r="C296" s="264"/>
      <c r="D296" s="227"/>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row>
    <row r="297">
      <c r="A297" s="227"/>
      <c r="B297" s="227"/>
      <c r="C297" s="264"/>
      <c r="D297" s="227"/>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row>
    <row r="298">
      <c r="A298" s="227"/>
      <c r="B298" s="227"/>
      <c r="C298" s="264"/>
      <c r="D298" s="227"/>
      <c r="E298" s="227"/>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row>
    <row r="299">
      <c r="A299" s="227"/>
      <c r="B299" s="227"/>
      <c r="C299" s="264"/>
      <c r="D299" s="227"/>
      <c r="E299" s="227"/>
      <c r="F299" s="227"/>
      <c r="G299" s="227"/>
      <c r="H299" s="227"/>
      <c r="I299" s="227"/>
      <c r="J299" s="227"/>
      <c r="K299" s="227"/>
      <c r="L299" s="227"/>
      <c r="M299" s="227"/>
      <c r="N299" s="227"/>
      <c r="O299" s="227"/>
      <c r="P299" s="227"/>
      <c r="Q299" s="227"/>
      <c r="R299" s="227"/>
      <c r="S299" s="227"/>
      <c r="T299" s="227"/>
      <c r="U299" s="227"/>
      <c r="V299" s="227"/>
      <c r="W299" s="227"/>
      <c r="X299" s="227"/>
      <c r="Y299" s="227"/>
      <c r="Z299" s="227"/>
      <c r="AA299" s="227"/>
      <c r="AB299" s="227"/>
      <c r="AC299" s="227"/>
      <c r="AD299" s="227"/>
      <c r="AE299" s="227"/>
      <c r="AF299" s="227"/>
    </row>
    <row r="300">
      <c r="A300" s="227"/>
      <c r="B300" s="227"/>
      <c r="C300" s="264"/>
      <c r="D300" s="227"/>
      <c r="E300" s="227"/>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row>
    <row r="301">
      <c r="A301" s="227"/>
      <c r="B301" s="227"/>
      <c r="C301" s="264"/>
      <c r="D301" s="227"/>
      <c r="E301" s="227"/>
      <c r="F301" s="227"/>
      <c r="G301" s="227"/>
      <c r="H301" s="227"/>
      <c r="I301" s="227"/>
      <c r="J301" s="227"/>
      <c r="K301" s="227"/>
      <c r="L301" s="227"/>
      <c r="M301" s="227"/>
      <c r="N301" s="227"/>
      <c r="O301" s="227"/>
      <c r="P301" s="227"/>
      <c r="Q301" s="227"/>
      <c r="R301" s="227"/>
      <c r="S301" s="227"/>
      <c r="T301" s="227"/>
      <c r="U301" s="227"/>
      <c r="V301" s="227"/>
      <c r="W301" s="227"/>
      <c r="X301" s="227"/>
      <c r="Y301" s="227"/>
      <c r="Z301" s="227"/>
      <c r="AA301" s="227"/>
      <c r="AB301" s="227"/>
      <c r="AC301" s="227"/>
      <c r="AD301" s="227"/>
      <c r="AE301" s="227"/>
      <c r="AF301" s="227"/>
    </row>
    <row r="302">
      <c r="A302" s="227"/>
      <c r="B302" s="227"/>
      <c r="C302" s="264"/>
      <c r="D302" s="227"/>
      <c r="E302" s="227"/>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c r="AC302" s="227"/>
      <c r="AD302" s="227"/>
      <c r="AE302" s="227"/>
      <c r="AF302" s="227"/>
    </row>
    <row r="303">
      <c r="A303" s="227"/>
      <c r="B303" s="227"/>
      <c r="C303" s="264"/>
      <c r="D303" s="227"/>
      <c r="E303" s="227"/>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c r="AC303" s="227"/>
      <c r="AD303" s="227"/>
      <c r="AE303" s="227"/>
      <c r="AF303" s="227"/>
    </row>
    <row r="304">
      <c r="A304" s="227"/>
      <c r="B304" s="227"/>
      <c r="C304" s="264"/>
      <c r="D304" s="227"/>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c r="AF304" s="227"/>
    </row>
    <row r="305">
      <c r="A305" s="227"/>
      <c r="B305" s="227"/>
      <c r="C305" s="264"/>
      <c r="D305" s="227"/>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c r="AF305" s="227"/>
    </row>
    <row r="306">
      <c r="A306" s="227"/>
      <c r="B306" s="227"/>
      <c r="C306" s="264"/>
      <c r="D306" s="227"/>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c r="AF306" s="227"/>
    </row>
    <row r="307">
      <c r="A307" s="227"/>
      <c r="B307" s="227"/>
      <c r="C307" s="264"/>
      <c r="D307" s="227"/>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c r="AF307" s="227"/>
    </row>
    <row r="308">
      <c r="A308" s="227"/>
      <c r="B308" s="227"/>
      <c r="C308" s="264"/>
      <c r="D308" s="227"/>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c r="AF308" s="227"/>
    </row>
    <row r="309">
      <c r="A309" s="227"/>
      <c r="B309" s="227"/>
      <c r="C309" s="264"/>
      <c r="D309" s="227"/>
      <c r="E309" s="227"/>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c r="AC309" s="227"/>
      <c r="AD309" s="227"/>
      <c r="AE309" s="227"/>
      <c r="AF309" s="227"/>
    </row>
    <row r="310">
      <c r="A310" s="227"/>
      <c r="B310" s="227"/>
      <c r="C310" s="264"/>
      <c r="D310" s="227"/>
      <c r="E310" s="227"/>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row>
    <row r="311">
      <c r="A311" s="227"/>
      <c r="B311" s="227"/>
      <c r="C311" s="264"/>
      <c r="D311" s="227"/>
      <c r="E311" s="227"/>
      <c r="F311" s="227"/>
      <c r="G311" s="227"/>
      <c r="H311" s="227"/>
      <c r="I311" s="227"/>
      <c r="J311" s="227"/>
      <c r="K311" s="227"/>
      <c r="L311" s="227"/>
      <c r="M311" s="227"/>
      <c r="N311" s="227"/>
      <c r="O311" s="227"/>
      <c r="P311" s="227"/>
      <c r="Q311" s="227"/>
      <c r="R311" s="227"/>
      <c r="S311" s="227"/>
      <c r="T311" s="227"/>
      <c r="U311" s="227"/>
      <c r="V311" s="227"/>
      <c r="W311" s="227"/>
      <c r="X311" s="227"/>
      <c r="Y311" s="227"/>
      <c r="Z311" s="227"/>
      <c r="AA311" s="227"/>
      <c r="AB311" s="227"/>
      <c r="AC311" s="227"/>
      <c r="AD311" s="227"/>
      <c r="AE311" s="227"/>
      <c r="AF311" s="227"/>
    </row>
    <row r="312">
      <c r="A312" s="227"/>
      <c r="B312" s="227"/>
      <c r="C312" s="264"/>
      <c r="D312" s="227"/>
      <c r="E312" s="227"/>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c r="AC312" s="227"/>
      <c r="AD312" s="227"/>
      <c r="AE312" s="227"/>
      <c r="AF312" s="227"/>
    </row>
    <row r="313">
      <c r="A313" s="227"/>
      <c r="B313" s="227"/>
      <c r="C313" s="264"/>
      <c r="D313" s="227"/>
      <c r="E313" s="227"/>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c r="AC313" s="227"/>
      <c r="AD313" s="227"/>
      <c r="AE313" s="227"/>
      <c r="AF313" s="227"/>
    </row>
    <row r="314">
      <c r="A314" s="227"/>
      <c r="B314" s="227"/>
      <c r="C314" s="264"/>
      <c r="D314" s="227"/>
      <c r="E314" s="227"/>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c r="AC314" s="227"/>
      <c r="AD314" s="227"/>
      <c r="AE314" s="227"/>
      <c r="AF314" s="227"/>
    </row>
    <row r="315">
      <c r="A315" s="227"/>
      <c r="B315" s="227"/>
      <c r="C315" s="264"/>
      <c r="D315" s="227"/>
      <c r="E315" s="227"/>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c r="AC315" s="227"/>
      <c r="AD315" s="227"/>
      <c r="AE315" s="227"/>
      <c r="AF315" s="227"/>
    </row>
    <row r="316">
      <c r="A316" s="227"/>
      <c r="B316" s="227"/>
      <c r="C316" s="264"/>
      <c r="D316" s="227"/>
      <c r="E316" s="227"/>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c r="AC316" s="227"/>
      <c r="AD316" s="227"/>
      <c r="AE316" s="227"/>
      <c r="AF316" s="227"/>
    </row>
    <row r="317">
      <c r="A317" s="227"/>
      <c r="B317" s="227"/>
      <c r="C317" s="264"/>
      <c r="D317" s="227"/>
      <c r="E317" s="227"/>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c r="AC317" s="227"/>
      <c r="AD317" s="227"/>
      <c r="AE317" s="227"/>
      <c r="AF317" s="227"/>
    </row>
    <row r="318">
      <c r="A318" s="227"/>
      <c r="B318" s="227"/>
      <c r="C318" s="264"/>
      <c r="D318" s="227"/>
      <c r="E318" s="227"/>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c r="AC318" s="227"/>
      <c r="AD318" s="227"/>
      <c r="AE318" s="227"/>
      <c r="AF318" s="227"/>
    </row>
    <row r="319">
      <c r="A319" s="227"/>
      <c r="B319" s="227"/>
      <c r="C319" s="264"/>
      <c r="D319" s="227"/>
      <c r="E319" s="227"/>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c r="AC319" s="227"/>
      <c r="AD319" s="227"/>
      <c r="AE319" s="227"/>
      <c r="AF319" s="227"/>
    </row>
    <row r="320">
      <c r="A320" s="227"/>
      <c r="B320" s="227"/>
      <c r="C320" s="264"/>
      <c r="D320" s="227"/>
      <c r="E320" s="227"/>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row>
    <row r="321">
      <c r="A321" s="227"/>
      <c r="B321" s="227"/>
      <c r="C321" s="264"/>
      <c r="D321" s="227"/>
      <c r="E321" s="227"/>
      <c r="F321" s="227"/>
      <c r="G321" s="227"/>
      <c r="H321" s="227"/>
      <c r="I321" s="227"/>
      <c r="J321" s="227"/>
      <c r="K321" s="227"/>
      <c r="L321" s="227"/>
      <c r="M321" s="227"/>
      <c r="N321" s="227"/>
      <c r="O321" s="227"/>
      <c r="P321" s="227"/>
      <c r="Q321" s="227"/>
      <c r="R321" s="227"/>
      <c r="S321" s="227"/>
      <c r="T321" s="227"/>
      <c r="U321" s="227"/>
      <c r="V321" s="227"/>
      <c r="W321" s="227"/>
      <c r="X321" s="227"/>
      <c r="Y321" s="227"/>
      <c r="Z321" s="227"/>
      <c r="AA321" s="227"/>
      <c r="AB321" s="227"/>
      <c r="AC321" s="227"/>
      <c r="AD321" s="227"/>
      <c r="AE321" s="227"/>
      <c r="AF321" s="227"/>
    </row>
    <row r="322">
      <c r="A322" s="227"/>
      <c r="B322" s="227"/>
      <c r="C322" s="264"/>
      <c r="D322" s="227"/>
      <c r="E322" s="227"/>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row>
    <row r="323">
      <c r="A323" s="227"/>
      <c r="B323" s="227"/>
      <c r="C323" s="264"/>
      <c r="D323" s="227"/>
      <c r="E323" s="227"/>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row>
    <row r="324">
      <c r="A324" s="227"/>
      <c r="B324" s="227"/>
      <c r="C324" s="264"/>
      <c r="D324" s="227"/>
      <c r="E324" s="227"/>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row>
    <row r="325">
      <c r="A325" s="227"/>
      <c r="B325" s="227"/>
      <c r="C325" s="264"/>
      <c r="D325" s="227"/>
      <c r="E325" s="227"/>
      <c r="F325" s="227"/>
      <c r="G325" s="227"/>
      <c r="H325" s="227"/>
      <c r="I325" s="227"/>
      <c r="J325" s="227"/>
      <c r="K325" s="227"/>
      <c r="L325" s="227"/>
      <c r="M325" s="227"/>
      <c r="N325" s="227"/>
      <c r="O325" s="227"/>
      <c r="P325" s="227"/>
      <c r="Q325" s="227"/>
      <c r="R325" s="227"/>
      <c r="S325" s="227"/>
      <c r="T325" s="227"/>
      <c r="U325" s="227"/>
      <c r="V325" s="227"/>
      <c r="W325" s="227"/>
      <c r="X325" s="227"/>
      <c r="Y325" s="227"/>
      <c r="Z325" s="227"/>
      <c r="AA325" s="227"/>
      <c r="AB325" s="227"/>
      <c r="AC325" s="227"/>
      <c r="AD325" s="227"/>
      <c r="AE325" s="227"/>
      <c r="AF325" s="227"/>
    </row>
    <row r="326">
      <c r="A326" s="227"/>
      <c r="B326" s="227"/>
      <c r="C326" s="264"/>
      <c r="D326" s="227"/>
      <c r="E326" s="227"/>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row>
    <row r="327">
      <c r="A327" s="227"/>
      <c r="B327" s="227"/>
      <c r="C327" s="264"/>
      <c r="D327" s="227"/>
      <c r="E327" s="227"/>
      <c r="F327" s="227"/>
      <c r="G327" s="227"/>
      <c r="H327" s="227"/>
      <c r="I327" s="227"/>
      <c r="J327" s="227"/>
      <c r="K327" s="227"/>
      <c r="L327" s="227"/>
      <c r="M327" s="227"/>
      <c r="N327" s="227"/>
      <c r="O327" s="227"/>
      <c r="P327" s="227"/>
      <c r="Q327" s="227"/>
      <c r="R327" s="227"/>
      <c r="S327" s="227"/>
      <c r="T327" s="227"/>
      <c r="U327" s="227"/>
      <c r="V327" s="227"/>
      <c r="W327" s="227"/>
      <c r="X327" s="227"/>
      <c r="Y327" s="227"/>
      <c r="Z327" s="227"/>
      <c r="AA327" s="227"/>
      <c r="AB327" s="227"/>
      <c r="AC327" s="227"/>
      <c r="AD327" s="227"/>
      <c r="AE327" s="227"/>
      <c r="AF327" s="227"/>
    </row>
    <row r="328">
      <c r="A328" s="227"/>
      <c r="B328" s="227"/>
      <c r="C328" s="264"/>
      <c r="D328" s="227"/>
      <c r="E328" s="227"/>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c r="AC328" s="227"/>
      <c r="AD328" s="227"/>
      <c r="AE328" s="227"/>
      <c r="AF328" s="227"/>
    </row>
    <row r="329">
      <c r="A329" s="227"/>
      <c r="B329" s="227"/>
      <c r="C329" s="264"/>
      <c r="D329" s="227"/>
      <c r="E329" s="227"/>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c r="AC329" s="227"/>
      <c r="AD329" s="227"/>
      <c r="AE329" s="227"/>
      <c r="AF329" s="227"/>
    </row>
    <row r="330">
      <c r="A330" s="227"/>
      <c r="B330" s="227"/>
      <c r="C330" s="264"/>
      <c r="D330" s="227"/>
      <c r="E330" s="227"/>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c r="AC330" s="227"/>
      <c r="AD330" s="227"/>
      <c r="AE330" s="227"/>
      <c r="AF330" s="227"/>
    </row>
    <row r="331">
      <c r="A331" s="227"/>
      <c r="B331" s="227"/>
      <c r="C331" s="264"/>
      <c r="D331" s="227"/>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c r="AF331" s="227"/>
    </row>
    <row r="332">
      <c r="A332" s="227"/>
      <c r="B332" s="227"/>
      <c r="C332" s="264"/>
      <c r="D332" s="227"/>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c r="AF332" s="227"/>
    </row>
    <row r="333">
      <c r="A333" s="227"/>
      <c r="B333" s="227"/>
      <c r="C333" s="264"/>
      <c r="D333" s="227"/>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row>
    <row r="334">
      <c r="A334" s="227"/>
      <c r="B334" s="227"/>
      <c r="C334" s="264"/>
      <c r="D334" s="227"/>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row>
    <row r="335">
      <c r="A335" s="227"/>
      <c r="B335" s="227"/>
      <c r="C335" s="264"/>
      <c r="D335" s="227"/>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row>
    <row r="336">
      <c r="A336" s="227"/>
      <c r="B336" s="227"/>
      <c r="C336" s="264"/>
      <c r="D336" s="227"/>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row>
    <row r="337">
      <c r="A337" s="227"/>
      <c r="B337" s="227"/>
      <c r="C337" s="264"/>
      <c r="D337" s="227"/>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c r="AC337" s="227"/>
      <c r="AD337" s="227"/>
      <c r="AE337" s="227"/>
      <c r="AF337" s="227"/>
    </row>
    <row r="338">
      <c r="A338" s="227"/>
      <c r="B338" s="227"/>
      <c r="C338" s="264"/>
      <c r="D338" s="227"/>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row>
    <row r="339">
      <c r="A339" s="227"/>
      <c r="B339" s="227"/>
      <c r="C339" s="264"/>
      <c r="D339" s="227"/>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row>
    <row r="340">
      <c r="A340" s="227"/>
      <c r="B340" s="227"/>
      <c r="C340" s="264"/>
      <c r="D340" s="227"/>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row>
    <row r="341">
      <c r="A341" s="227"/>
      <c r="B341" s="227"/>
      <c r="C341" s="264"/>
      <c r="D341" s="227"/>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row>
    <row r="342">
      <c r="A342" s="227"/>
      <c r="B342" s="227"/>
      <c r="C342" s="264"/>
      <c r="D342" s="227"/>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row>
    <row r="343">
      <c r="A343" s="227"/>
      <c r="B343" s="227"/>
      <c r="C343" s="264"/>
      <c r="D343" s="227"/>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row>
    <row r="344">
      <c r="A344" s="227"/>
      <c r="B344" s="227"/>
      <c r="C344" s="264"/>
      <c r="D344" s="227"/>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row>
    <row r="345">
      <c r="A345" s="227"/>
      <c r="B345" s="227"/>
      <c r="C345" s="264"/>
      <c r="D345" s="227"/>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row>
    <row r="346">
      <c r="A346" s="227"/>
      <c r="B346" s="227"/>
      <c r="C346" s="264"/>
      <c r="D346" s="227"/>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row>
    <row r="347">
      <c r="A347" s="227"/>
      <c r="B347" s="227"/>
      <c r="C347" s="264"/>
      <c r="D347" s="227"/>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c r="AC347" s="227"/>
      <c r="AD347" s="227"/>
      <c r="AE347" s="227"/>
      <c r="AF347" s="227"/>
    </row>
    <row r="348">
      <c r="A348" s="227"/>
      <c r="B348" s="227"/>
      <c r="C348" s="264"/>
      <c r="D348" s="227"/>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row>
    <row r="349">
      <c r="A349" s="227"/>
      <c r="B349" s="227"/>
      <c r="C349" s="264"/>
      <c r="D349" s="227"/>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row>
    <row r="350">
      <c r="A350" s="227"/>
      <c r="B350" s="227"/>
      <c r="C350" s="264"/>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row>
    <row r="351">
      <c r="A351" s="227"/>
      <c r="B351" s="227"/>
      <c r="C351" s="264"/>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c r="AC351" s="227"/>
      <c r="AD351" s="227"/>
      <c r="AE351" s="227"/>
      <c r="AF351" s="227"/>
    </row>
    <row r="352">
      <c r="A352" s="227"/>
      <c r="B352" s="227"/>
      <c r="C352" s="264"/>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row>
    <row r="353">
      <c r="A353" s="227"/>
      <c r="B353" s="227"/>
      <c r="C353" s="264"/>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c r="AC353" s="227"/>
      <c r="AD353" s="227"/>
      <c r="AE353" s="227"/>
      <c r="AF353" s="227"/>
    </row>
    <row r="354">
      <c r="A354" s="227"/>
      <c r="B354" s="227"/>
      <c r="C354" s="264"/>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row>
    <row r="355">
      <c r="A355" s="227"/>
      <c r="B355" s="227"/>
      <c r="C355" s="264"/>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row>
    <row r="356">
      <c r="A356" s="227"/>
      <c r="B356" s="227"/>
      <c r="C356" s="264"/>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row>
    <row r="357">
      <c r="A357" s="227"/>
      <c r="B357" s="227"/>
      <c r="C357" s="264"/>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row>
    <row r="358">
      <c r="A358" s="227"/>
      <c r="B358" s="227"/>
      <c r="C358" s="264"/>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row>
    <row r="359">
      <c r="A359" s="227"/>
      <c r="B359" s="227"/>
      <c r="C359" s="264"/>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row>
    <row r="360">
      <c r="A360" s="227"/>
      <c r="B360" s="227"/>
      <c r="C360" s="264"/>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row>
    <row r="361">
      <c r="A361" s="227"/>
      <c r="B361" s="227"/>
      <c r="C361" s="264"/>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row>
    <row r="362">
      <c r="A362" s="227"/>
      <c r="B362" s="227"/>
      <c r="C362" s="264"/>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row>
    <row r="363">
      <c r="A363" s="227"/>
      <c r="B363" s="227"/>
      <c r="C363" s="264"/>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c r="AC363" s="227"/>
      <c r="AD363" s="227"/>
      <c r="AE363" s="227"/>
      <c r="AF363" s="227"/>
    </row>
    <row r="364">
      <c r="A364" s="227"/>
      <c r="B364" s="227"/>
      <c r="C364" s="264"/>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row>
    <row r="365">
      <c r="A365" s="227"/>
      <c r="B365" s="227"/>
      <c r="C365" s="264"/>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row>
    <row r="366">
      <c r="A366" s="227"/>
      <c r="B366" s="227"/>
      <c r="C366" s="264"/>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row>
    <row r="367">
      <c r="A367" s="227"/>
      <c r="B367" s="227"/>
      <c r="C367" s="264"/>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row>
    <row r="368">
      <c r="A368" s="227"/>
      <c r="B368" s="227"/>
      <c r="C368" s="264"/>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row>
    <row r="369">
      <c r="A369" s="227"/>
      <c r="B369" s="227"/>
      <c r="C369" s="264"/>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row>
    <row r="370">
      <c r="A370" s="227"/>
      <c r="B370" s="227"/>
      <c r="C370" s="264"/>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row>
    <row r="371">
      <c r="A371" s="227"/>
      <c r="B371" s="227"/>
      <c r="C371" s="264"/>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row>
    <row r="372">
      <c r="A372" s="227"/>
      <c r="B372" s="227"/>
      <c r="C372" s="264"/>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row>
    <row r="373">
      <c r="A373" s="227"/>
      <c r="B373" s="227"/>
      <c r="C373" s="264"/>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c r="AC373" s="227"/>
      <c r="AD373" s="227"/>
      <c r="AE373" s="227"/>
      <c r="AF373" s="227"/>
    </row>
    <row r="374">
      <c r="A374" s="227"/>
      <c r="B374" s="227"/>
      <c r="C374" s="264"/>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row>
    <row r="375">
      <c r="A375" s="227"/>
      <c r="B375" s="227"/>
      <c r="C375" s="264"/>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row>
    <row r="376">
      <c r="A376" s="227"/>
      <c r="B376" s="227"/>
      <c r="C376" s="264"/>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row>
    <row r="377">
      <c r="A377" s="227"/>
      <c r="B377" s="227"/>
      <c r="C377" s="264"/>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c r="AC377" s="227"/>
      <c r="AD377" s="227"/>
      <c r="AE377" s="227"/>
      <c r="AF377" s="227"/>
    </row>
    <row r="378">
      <c r="A378" s="227"/>
      <c r="B378" s="227"/>
      <c r="C378" s="264"/>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row>
    <row r="379">
      <c r="A379" s="227"/>
      <c r="B379" s="227"/>
      <c r="C379" s="264"/>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c r="AC379" s="227"/>
      <c r="AD379" s="227"/>
      <c r="AE379" s="227"/>
      <c r="AF379" s="227"/>
    </row>
    <row r="380">
      <c r="A380" s="227"/>
      <c r="B380" s="227"/>
      <c r="C380" s="264"/>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row>
    <row r="381">
      <c r="A381" s="227"/>
      <c r="B381" s="227"/>
      <c r="C381" s="264"/>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row>
    <row r="382">
      <c r="A382" s="227"/>
      <c r="B382" s="227"/>
      <c r="C382" s="264"/>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row>
    <row r="383">
      <c r="A383" s="227"/>
      <c r="B383" s="227"/>
      <c r="C383" s="264"/>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row>
    <row r="384">
      <c r="A384" s="227"/>
      <c r="B384" s="227"/>
      <c r="C384" s="264"/>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row>
    <row r="385">
      <c r="A385" s="227"/>
      <c r="B385" s="227"/>
      <c r="C385" s="264"/>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row>
    <row r="386">
      <c r="A386" s="227"/>
      <c r="B386" s="227"/>
      <c r="C386" s="264"/>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row>
    <row r="387">
      <c r="A387" s="227"/>
      <c r="B387" s="227"/>
      <c r="C387" s="264"/>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row>
    <row r="388">
      <c r="A388" s="227"/>
      <c r="B388" s="227"/>
      <c r="C388" s="264"/>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row>
    <row r="389">
      <c r="A389" s="227"/>
      <c r="B389" s="227"/>
      <c r="C389" s="264"/>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c r="AC389" s="227"/>
      <c r="AD389" s="227"/>
      <c r="AE389" s="227"/>
      <c r="AF389" s="227"/>
    </row>
    <row r="390">
      <c r="A390" s="227"/>
      <c r="B390" s="227"/>
      <c r="C390" s="264"/>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row>
    <row r="391">
      <c r="A391" s="227"/>
      <c r="B391" s="227"/>
      <c r="C391" s="264"/>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row>
    <row r="392">
      <c r="A392" s="227"/>
      <c r="B392" s="227"/>
      <c r="C392" s="264"/>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row>
    <row r="393">
      <c r="A393" s="227"/>
      <c r="B393" s="227"/>
      <c r="C393" s="264"/>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row>
    <row r="394">
      <c r="A394" s="227"/>
      <c r="B394" s="227"/>
      <c r="C394" s="264"/>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row>
    <row r="395">
      <c r="A395" s="227"/>
      <c r="B395" s="227"/>
      <c r="C395" s="264"/>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row>
    <row r="396">
      <c r="A396" s="227"/>
      <c r="B396" s="227"/>
      <c r="C396" s="264"/>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row>
    <row r="397">
      <c r="A397" s="227"/>
      <c r="B397" s="227"/>
      <c r="C397" s="264"/>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row>
    <row r="398">
      <c r="A398" s="227"/>
      <c r="B398" s="227"/>
      <c r="C398" s="264"/>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row>
    <row r="399">
      <c r="A399" s="227"/>
      <c r="B399" s="227"/>
      <c r="C399" s="264"/>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c r="AC399" s="227"/>
      <c r="AD399" s="227"/>
      <c r="AE399" s="227"/>
      <c r="AF399" s="227"/>
    </row>
    <row r="400">
      <c r="A400" s="227"/>
      <c r="B400" s="227"/>
      <c r="C400" s="264"/>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row>
    <row r="401">
      <c r="A401" s="227"/>
      <c r="B401" s="227"/>
      <c r="C401" s="264"/>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row>
    <row r="402">
      <c r="A402" s="227"/>
      <c r="B402" s="227"/>
      <c r="C402" s="264"/>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row>
    <row r="403">
      <c r="A403" s="227"/>
      <c r="B403" s="227"/>
      <c r="C403" s="264"/>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c r="AC403" s="227"/>
      <c r="AD403" s="227"/>
      <c r="AE403" s="227"/>
      <c r="AF403" s="227"/>
    </row>
    <row r="404">
      <c r="A404" s="227"/>
      <c r="B404" s="227"/>
      <c r="C404" s="264"/>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row>
    <row r="405">
      <c r="A405" s="227"/>
      <c r="B405" s="227"/>
      <c r="C405" s="264"/>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c r="AC405" s="227"/>
      <c r="AD405" s="227"/>
      <c r="AE405" s="227"/>
      <c r="AF405" s="227"/>
    </row>
    <row r="406">
      <c r="A406" s="227"/>
      <c r="B406" s="227"/>
      <c r="C406" s="264"/>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row>
    <row r="407">
      <c r="A407" s="227"/>
      <c r="B407" s="227"/>
      <c r="C407" s="264"/>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row>
    <row r="408">
      <c r="A408" s="227"/>
      <c r="B408" s="227"/>
      <c r="C408" s="264"/>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row>
    <row r="409">
      <c r="A409" s="227"/>
      <c r="B409" s="227"/>
      <c r="C409" s="264"/>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row>
    <row r="410">
      <c r="A410" s="227"/>
      <c r="B410" s="227"/>
      <c r="C410" s="264"/>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row>
    <row r="411">
      <c r="A411" s="227"/>
      <c r="B411" s="227"/>
      <c r="C411" s="264"/>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row>
    <row r="412">
      <c r="A412" s="227"/>
      <c r="B412" s="227"/>
      <c r="C412" s="264"/>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row>
    <row r="413">
      <c r="A413" s="227"/>
      <c r="B413" s="227"/>
      <c r="C413" s="264"/>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row>
    <row r="414">
      <c r="A414" s="227"/>
      <c r="B414" s="227"/>
      <c r="C414" s="264"/>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row>
    <row r="415">
      <c r="A415" s="227"/>
      <c r="B415" s="227"/>
      <c r="C415" s="264"/>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c r="AC415" s="227"/>
      <c r="AD415" s="227"/>
      <c r="AE415" s="227"/>
      <c r="AF415" s="227"/>
    </row>
    <row r="416">
      <c r="A416" s="227"/>
      <c r="B416" s="227"/>
      <c r="C416" s="264"/>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row>
    <row r="417">
      <c r="A417" s="227"/>
      <c r="B417" s="227"/>
      <c r="C417" s="264"/>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row>
    <row r="418">
      <c r="A418" s="227"/>
      <c r="B418" s="227"/>
      <c r="C418" s="264"/>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row>
    <row r="419">
      <c r="A419" s="227"/>
      <c r="B419" s="227"/>
      <c r="C419" s="264"/>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row>
    <row r="420">
      <c r="A420" s="227"/>
      <c r="B420" s="227"/>
      <c r="C420" s="264"/>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row>
    <row r="421">
      <c r="A421" s="227"/>
      <c r="B421" s="227"/>
      <c r="C421" s="264"/>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row>
    <row r="422">
      <c r="A422" s="227"/>
      <c r="B422" s="227"/>
      <c r="C422" s="264"/>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row>
    <row r="423">
      <c r="A423" s="227"/>
      <c r="B423" s="227"/>
      <c r="C423" s="264"/>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row>
    <row r="424">
      <c r="A424" s="227"/>
      <c r="B424" s="227"/>
      <c r="C424" s="264"/>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row>
    <row r="425">
      <c r="A425" s="227"/>
      <c r="B425" s="227"/>
      <c r="C425" s="264"/>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c r="AC425" s="227"/>
      <c r="AD425" s="227"/>
      <c r="AE425" s="227"/>
      <c r="AF425" s="227"/>
    </row>
    <row r="426">
      <c r="A426" s="227"/>
      <c r="B426" s="227"/>
      <c r="C426" s="264"/>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row>
    <row r="427">
      <c r="A427" s="227"/>
      <c r="B427" s="227"/>
      <c r="C427" s="264"/>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row>
    <row r="428">
      <c r="A428" s="227"/>
      <c r="B428" s="227"/>
      <c r="C428" s="264"/>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row>
    <row r="429">
      <c r="A429" s="227"/>
      <c r="B429" s="227"/>
      <c r="C429" s="264"/>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c r="AC429" s="227"/>
      <c r="AD429" s="227"/>
      <c r="AE429" s="227"/>
      <c r="AF429" s="227"/>
    </row>
    <row r="430">
      <c r="A430" s="227"/>
      <c r="B430" s="227"/>
      <c r="C430" s="264"/>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row>
    <row r="431">
      <c r="A431" s="227"/>
      <c r="B431" s="227"/>
      <c r="C431" s="264"/>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c r="AC431" s="227"/>
      <c r="AD431" s="227"/>
      <c r="AE431" s="227"/>
      <c r="AF431" s="227"/>
    </row>
    <row r="432">
      <c r="A432" s="227"/>
      <c r="B432" s="227"/>
      <c r="C432" s="264"/>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row>
    <row r="433">
      <c r="A433" s="227"/>
      <c r="B433" s="227"/>
      <c r="C433" s="264"/>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row>
    <row r="434">
      <c r="A434" s="227"/>
      <c r="B434" s="227"/>
      <c r="C434" s="264"/>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row>
    <row r="435">
      <c r="A435" s="227"/>
      <c r="B435" s="227"/>
      <c r="C435" s="264"/>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row>
    <row r="436">
      <c r="A436" s="227"/>
      <c r="B436" s="227"/>
      <c r="C436" s="264"/>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row>
    <row r="437">
      <c r="A437" s="227"/>
      <c r="B437" s="227"/>
      <c r="C437" s="264"/>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row>
    <row r="438">
      <c r="A438" s="227"/>
      <c r="B438" s="227"/>
      <c r="C438" s="264"/>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row>
    <row r="439">
      <c r="A439" s="227"/>
      <c r="B439" s="227"/>
      <c r="C439" s="264"/>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row>
    <row r="440">
      <c r="A440" s="227"/>
      <c r="B440" s="227"/>
      <c r="C440" s="264"/>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row>
    <row r="441">
      <c r="A441" s="227"/>
      <c r="B441" s="227"/>
      <c r="C441" s="264"/>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c r="AC441" s="227"/>
      <c r="AD441" s="227"/>
      <c r="AE441" s="227"/>
      <c r="AF441" s="227"/>
    </row>
    <row r="442">
      <c r="A442" s="227"/>
      <c r="B442" s="227"/>
      <c r="C442" s="264"/>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row>
    <row r="443">
      <c r="A443" s="227"/>
      <c r="B443" s="227"/>
      <c r="C443" s="264"/>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row>
    <row r="444">
      <c r="A444" s="227"/>
      <c r="B444" s="227"/>
      <c r="C444" s="264"/>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row>
    <row r="445">
      <c r="A445" s="227"/>
      <c r="B445" s="227"/>
      <c r="C445" s="264"/>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row>
    <row r="446">
      <c r="A446" s="227"/>
      <c r="B446" s="227"/>
      <c r="C446" s="264"/>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row>
    <row r="447">
      <c r="A447" s="227"/>
      <c r="B447" s="227"/>
      <c r="C447" s="264"/>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row>
    <row r="448">
      <c r="A448" s="227"/>
      <c r="B448" s="227"/>
      <c r="C448" s="264"/>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row>
    <row r="449">
      <c r="A449" s="227"/>
      <c r="B449" s="227"/>
      <c r="C449" s="264"/>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row>
    <row r="450">
      <c r="A450" s="227"/>
      <c r="B450" s="227"/>
      <c r="C450" s="264"/>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row>
    <row r="451">
      <c r="A451" s="227"/>
      <c r="B451" s="227"/>
      <c r="C451" s="264"/>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c r="AC451" s="227"/>
      <c r="AD451" s="227"/>
      <c r="AE451" s="227"/>
      <c r="AF451" s="227"/>
    </row>
    <row r="452">
      <c r="A452" s="227"/>
      <c r="B452" s="227"/>
      <c r="C452" s="264"/>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row>
    <row r="453">
      <c r="A453" s="227"/>
      <c r="B453" s="227"/>
      <c r="C453" s="264"/>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row>
    <row r="454">
      <c r="A454" s="227"/>
      <c r="B454" s="227"/>
      <c r="C454" s="264"/>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row>
    <row r="455">
      <c r="A455" s="227"/>
      <c r="B455" s="227"/>
      <c r="C455" s="264"/>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c r="AC455" s="227"/>
      <c r="AD455" s="227"/>
      <c r="AE455" s="227"/>
      <c r="AF455" s="227"/>
    </row>
    <row r="456">
      <c r="A456" s="227"/>
      <c r="B456" s="227"/>
      <c r="C456" s="264"/>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row>
    <row r="457">
      <c r="A457" s="227"/>
      <c r="B457" s="227"/>
      <c r="C457" s="264"/>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c r="AC457" s="227"/>
      <c r="AD457" s="227"/>
      <c r="AE457" s="227"/>
      <c r="AF457" s="227"/>
    </row>
    <row r="458">
      <c r="A458" s="227"/>
      <c r="B458" s="227"/>
      <c r="C458" s="264"/>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row>
    <row r="459">
      <c r="A459" s="227"/>
      <c r="B459" s="227"/>
      <c r="C459" s="264"/>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row>
    <row r="460">
      <c r="A460" s="227"/>
      <c r="B460" s="227"/>
      <c r="C460" s="264"/>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row>
    <row r="461">
      <c r="A461" s="227"/>
      <c r="B461" s="227"/>
      <c r="C461" s="264"/>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row>
    <row r="462">
      <c r="A462" s="227"/>
      <c r="B462" s="227"/>
      <c r="C462" s="264"/>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row>
    <row r="463">
      <c r="A463" s="227"/>
      <c r="B463" s="227"/>
      <c r="C463" s="264"/>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row>
    <row r="464">
      <c r="A464" s="227"/>
      <c r="B464" s="227"/>
      <c r="C464" s="264"/>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row>
    <row r="465">
      <c r="A465" s="227"/>
      <c r="B465" s="227"/>
      <c r="C465" s="264"/>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row>
    <row r="466">
      <c r="A466" s="227"/>
      <c r="B466" s="227"/>
      <c r="C466" s="264"/>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row>
    <row r="467">
      <c r="A467" s="227"/>
      <c r="B467" s="227"/>
      <c r="C467" s="264"/>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c r="AC467" s="227"/>
      <c r="AD467" s="227"/>
      <c r="AE467" s="227"/>
      <c r="AF467" s="227"/>
    </row>
    <row r="468">
      <c r="A468" s="227"/>
      <c r="B468" s="227"/>
      <c r="C468" s="264"/>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row>
    <row r="469">
      <c r="A469" s="227"/>
      <c r="B469" s="227"/>
      <c r="C469" s="264"/>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row>
    <row r="470">
      <c r="A470" s="227"/>
      <c r="B470" s="227"/>
      <c r="C470" s="264"/>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row>
    <row r="471">
      <c r="A471" s="227"/>
      <c r="B471" s="227"/>
      <c r="C471" s="264"/>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row>
    <row r="472">
      <c r="A472" s="227"/>
      <c r="B472" s="227"/>
      <c r="C472" s="264"/>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row>
    <row r="473">
      <c r="A473" s="227"/>
      <c r="B473" s="227"/>
      <c r="C473" s="264"/>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row>
    <row r="474">
      <c r="A474" s="227"/>
      <c r="B474" s="227"/>
      <c r="C474" s="264"/>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row>
    <row r="475">
      <c r="A475" s="227"/>
      <c r="B475" s="227"/>
      <c r="C475" s="264"/>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row>
    <row r="476">
      <c r="A476" s="227"/>
      <c r="B476" s="227"/>
      <c r="C476" s="264"/>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row>
    <row r="477">
      <c r="A477" s="227"/>
      <c r="B477" s="227"/>
      <c r="C477" s="264"/>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c r="AC477" s="227"/>
      <c r="AD477" s="227"/>
      <c r="AE477" s="227"/>
      <c r="AF477" s="227"/>
    </row>
    <row r="478">
      <c r="A478" s="227"/>
      <c r="B478" s="227"/>
      <c r="C478" s="264"/>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row>
    <row r="479">
      <c r="A479" s="227"/>
      <c r="B479" s="227"/>
      <c r="C479" s="264"/>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row>
    <row r="480">
      <c r="A480" s="227"/>
      <c r="B480" s="227"/>
      <c r="C480" s="264"/>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row>
    <row r="481">
      <c r="A481" s="227"/>
      <c r="B481" s="227"/>
      <c r="C481" s="264"/>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c r="AC481" s="227"/>
      <c r="AD481" s="227"/>
      <c r="AE481" s="227"/>
      <c r="AF481" s="227"/>
    </row>
    <row r="482">
      <c r="A482" s="227"/>
      <c r="B482" s="227"/>
      <c r="C482" s="264"/>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row>
    <row r="483">
      <c r="A483" s="227"/>
      <c r="B483" s="227"/>
      <c r="C483" s="264"/>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c r="AC483" s="227"/>
      <c r="AD483" s="227"/>
      <c r="AE483" s="227"/>
      <c r="AF483" s="227"/>
    </row>
    <row r="484">
      <c r="A484" s="227"/>
      <c r="B484" s="227"/>
      <c r="C484" s="264"/>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row>
    <row r="485">
      <c r="A485" s="227"/>
      <c r="B485" s="227"/>
      <c r="C485" s="264"/>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row>
    <row r="486">
      <c r="A486" s="227"/>
      <c r="B486" s="227"/>
      <c r="C486" s="264"/>
      <c r="D486" s="227"/>
      <c r="E486" s="227"/>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row>
    <row r="487">
      <c r="A487" s="227"/>
      <c r="B487" s="227"/>
      <c r="C487" s="264"/>
      <c r="D487" s="227"/>
      <c r="E487" s="227"/>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row>
    <row r="488">
      <c r="A488" s="227"/>
      <c r="B488" s="227"/>
      <c r="C488" s="264"/>
      <c r="D488" s="227"/>
      <c r="E488" s="227"/>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row>
    <row r="489">
      <c r="A489" s="227"/>
      <c r="B489" s="227"/>
      <c r="C489" s="264"/>
      <c r="D489" s="227"/>
      <c r="E489" s="227"/>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row>
    <row r="490">
      <c r="A490" s="227"/>
      <c r="B490" s="227"/>
      <c r="C490" s="264"/>
      <c r="D490" s="227"/>
      <c r="E490" s="227"/>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row>
    <row r="491">
      <c r="A491" s="227"/>
      <c r="B491" s="227"/>
      <c r="C491" s="264"/>
      <c r="D491" s="227"/>
      <c r="E491" s="227"/>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row>
    <row r="492">
      <c r="A492" s="227"/>
      <c r="B492" s="227"/>
      <c r="C492" s="264"/>
      <c r="D492" s="227"/>
      <c r="E492" s="227"/>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row>
    <row r="493">
      <c r="A493" s="227"/>
      <c r="B493" s="227"/>
      <c r="C493" s="264"/>
      <c r="D493" s="227"/>
      <c r="E493" s="227"/>
      <c r="F493" s="227"/>
      <c r="G493" s="227"/>
      <c r="H493" s="227"/>
      <c r="I493" s="227"/>
      <c r="J493" s="227"/>
      <c r="K493" s="227"/>
      <c r="L493" s="227"/>
      <c r="M493" s="227"/>
      <c r="N493" s="227"/>
      <c r="O493" s="227"/>
      <c r="P493" s="227"/>
      <c r="Q493" s="227"/>
      <c r="R493" s="227"/>
      <c r="S493" s="227"/>
      <c r="T493" s="227"/>
      <c r="U493" s="227"/>
      <c r="V493" s="227"/>
      <c r="W493" s="227"/>
      <c r="X493" s="227"/>
      <c r="Y493" s="227"/>
      <c r="Z493" s="227"/>
      <c r="AA493" s="227"/>
      <c r="AB493" s="227"/>
      <c r="AC493" s="227"/>
      <c r="AD493" s="227"/>
      <c r="AE493" s="227"/>
      <c r="AF493" s="227"/>
    </row>
    <row r="494">
      <c r="A494" s="227"/>
      <c r="B494" s="227"/>
      <c r="C494" s="264"/>
      <c r="D494" s="227"/>
      <c r="E494" s="227"/>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row>
    <row r="495">
      <c r="A495" s="227"/>
      <c r="B495" s="227"/>
      <c r="C495" s="264"/>
      <c r="D495" s="227"/>
      <c r="E495" s="227"/>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row>
    <row r="496">
      <c r="A496" s="227"/>
      <c r="B496" s="227"/>
      <c r="C496" s="264"/>
      <c r="D496" s="227"/>
      <c r="E496" s="227"/>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row>
    <row r="497">
      <c r="A497" s="227"/>
      <c r="B497" s="227"/>
      <c r="C497" s="264"/>
      <c r="D497" s="227"/>
      <c r="E497" s="227"/>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row>
    <row r="498">
      <c r="A498" s="227"/>
      <c r="B498" s="227"/>
      <c r="C498" s="264"/>
      <c r="D498" s="227"/>
      <c r="E498" s="227"/>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row>
    <row r="499">
      <c r="A499" s="227"/>
      <c r="B499" s="227"/>
      <c r="C499" s="264"/>
      <c r="D499" s="227"/>
      <c r="E499" s="227"/>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row>
    <row r="500">
      <c r="A500" s="227"/>
      <c r="B500" s="227"/>
      <c r="C500" s="264"/>
      <c r="D500" s="227"/>
      <c r="E500" s="227"/>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row>
    <row r="501">
      <c r="A501" s="227"/>
      <c r="B501" s="227"/>
      <c r="C501" s="264"/>
      <c r="D501" s="227"/>
      <c r="E501" s="227"/>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row>
    <row r="502">
      <c r="A502" s="227"/>
      <c r="B502" s="227"/>
      <c r="C502" s="264"/>
      <c r="D502" s="227"/>
      <c r="E502" s="227"/>
      <c r="F502" s="227"/>
      <c r="G502" s="227"/>
      <c r="H502" s="227"/>
      <c r="I502" s="227"/>
      <c r="J502" s="227"/>
      <c r="K502" s="227"/>
      <c r="L502" s="227"/>
      <c r="M502" s="227"/>
      <c r="N502" s="227"/>
      <c r="O502" s="227"/>
      <c r="P502" s="227"/>
      <c r="Q502" s="227"/>
      <c r="R502" s="227"/>
      <c r="S502" s="227"/>
      <c r="T502" s="227"/>
      <c r="U502" s="227"/>
      <c r="V502" s="227"/>
      <c r="W502" s="227"/>
      <c r="X502" s="227"/>
      <c r="Y502" s="227"/>
      <c r="Z502" s="227"/>
      <c r="AA502" s="227"/>
      <c r="AB502" s="227"/>
      <c r="AC502" s="227"/>
      <c r="AD502" s="227"/>
      <c r="AE502" s="227"/>
      <c r="AF502" s="227"/>
    </row>
    <row r="503">
      <c r="A503" s="227"/>
      <c r="B503" s="227"/>
      <c r="C503" s="264"/>
      <c r="D503" s="227"/>
      <c r="E503" s="227"/>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row>
    <row r="504">
      <c r="A504" s="227"/>
      <c r="B504" s="227"/>
      <c r="C504" s="264"/>
      <c r="D504" s="227"/>
      <c r="E504" s="227"/>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row>
    <row r="505">
      <c r="A505" s="227"/>
      <c r="B505" s="227"/>
      <c r="C505" s="264"/>
      <c r="D505" s="227"/>
      <c r="E505" s="227"/>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row>
    <row r="506">
      <c r="A506" s="227"/>
      <c r="B506" s="227"/>
      <c r="C506" s="264"/>
      <c r="D506" s="227"/>
      <c r="E506" s="227"/>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row>
    <row r="507">
      <c r="A507" s="227"/>
      <c r="B507" s="227"/>
      <c r="C507" s="264"/>
      <c r="D507" s="227"/>
      <c r="E507" s="227"/>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row>
    <row r="508">
      <c r="A508" s="227"/>
      <c r="B508" s="227"/>
      <c r="C508" s="264"/>
      <c r="D508" s="227"/>
      <c r="E508" s="227"/>
      <c r="F508" s="227"/>
      <c r="G508" s="227"/>
      <c r="H508" s="227"/>
      <c r="I508" s="227"/>
      <c r="J508" s="227"/>
      <c r="K508" s="227"/>
      <c r="L508" s="227"/>
      <c r="M508" s="227"/>
      <c r="N508" s="227"/>
      <c r="O508" s="227"/>
      <c r="P508" s="227"/>
      <c r="Q508" s="227"/>
      <c r="R508" s="227"/>
      <c r="S508" s="227"/>
      <c r="T508" s="227"/>
      <c r="U508" s="227"/>
      <c r="V508" s="227"/>
      <c r="W508" s="227"/>
      <c r="X508" s="227"/>
      <c r="Y508" s="227"/>
      <c r="Z508" s="227"/>
      <c r="AA508" s="227"/>
      <c r="AB508" s="227"/>
      <c r="AC508" s="227"/>
      <c r="AD508" s="227"/>
      <c r="AE508" s="227"/>
      <c r="AF508" s="227"/>
    </row>
    <row r="509">
      <c r="A509" s="227"/>
      <c r="B509" s="227"/>
      <c r="C509" s="264"/>
      <c r="D509" s="227"/>
      <c r="E509" s="227"/>
      <c r="F509" s="227"/>
      <c r="G509" s="227"/>
      <c r="H509" s="227"/>
      <c r="I509" s="227"/>
      <c r="J509" s="227"/>
      <c r="K509" s="227"/>
      <c r="L509" s="227"/>
      <c r="M509" s="227"/>
      <c r="N509" s="227"/>
      <c r="O509" s="227"/>
      <c r="P509" s="227"/>
      <c r="Q509" s="227"/>
      <c r="R509" s="227"/>
      <c r="S509" s="227"/>
      <c r="T509" s="227"/>
      <c r="U509" s="227"/>
      <c r="V509" s="227"/>
      <c r="W509" s="227"/>
      <c r="X509" s="227"/>
      <c r="Y509" s="227"/>
      <c r="Z509" s="227"/>
      <c r="AA509" s="227"/>
      <c r="AB509" s="227"/>
      <c r="AC509" s="227"/>
      <c r="AD509" s="227"/>
      <c r="AE509" s="227"/>
      <c r="AF509" s="227"/>
    </row>
    <row r="510">
      <c r="A510" s="227"/>
      <c r="B510" s="227"/>
      <c r="C510" s="264"/>
      <c r="D510" s="227"/>
      <c r="E510" s="227"/>
      <c r="F510" s="227"/>
      <c r="G510" s="227"/>
      <c r="H510" s="227"/>
      <c r="I510" s="227"/>
      <c r="J510" s="227"/>
      <c r="K510" s="227"/>
      <c r="L510" s="227"/>
      <c r="M510" s="227"/>
      <c r="N510" s="227"/>
      <c r="O510" s="227"/>
      <c r="P510" s="227"/>
      <c r="Q510" s="227"/>
      <c r="R510" s="227"/>
      <c r="S510" s="227"/>
      <c r="T510" s="227"/>
      <c r="U510" s="227"/>
      <c r="V510" s="227"/>
      <c r="W510" s="227"/>
      <c r="X510" s="227"/>
      <c r="Y510" s="227"/>
      <c r="Z510" s="227"/>
      <c r="AA510" s="227"/>
      <c r="AB510" s="227"/>
      <c r="AC510" s="227"/>
      <c r="AD510" s="227"/>
      <c r="AE510" s="227"/>
      <c r="AF510" s="227"/>
    </row>
    <row r="511">
      <c r="A511" s="227"/>
      <c r="B511" s="227"/>
      <c r="C511" s="264"/>
      <c r="D511" s="227"/>
      <c r="E511" s="227"/>
      <c r="F511" s="227"/>
      <c r="G511" s="227"/>
      <c r="H511" s="227"/>
      <c r="I511" s="227"/>
      <c r="J511" s="227"/>
      <c r="K511" s="227"/>
      <c r="L511" s="227"/>
      <c r="M511" s="227"/>
      <c r="N511" s="227"/>
      <c r="O511" s="227"/>
      <c r="P511" s="227"/>
      <c r="Q511" s="227"/>
      <c r="R511" s="227"/>
      <c r="S511" s="227"/>
      <c r="T511" s="227"/>
      <c r="U511" s="227"/>
      <c r="V511" s="227"/>
      <c r="W511" s="227"/>
      <c r="X511" s="227"/>
      <c r="Y511" s="227"/>
      <c r="Z511" s="227"/>
      <c r="AA511" s="227"/>
      <c r="AB511" s="227"/>
      <c r="AC511" s="227"/>
      <c r="AD511" s="227"/>
      <c r="AE511" s="227"/>
      <c r="AF511" s="227"/>
    </row>
    <row r="512">
      <c r="A512" s="227"/>
      <c r="B512" s="227"/>
      <c r="C512" s="264"/>
      <c r="D512" s="227"/>
      <c r="E512" s="227"/>
      <c r="F512" s="227"/>
      <c r="G512" s="227"/>
      <c r="H512" s="227"/>
      <c r="I512" s="227"/>
      <c r="J512" s="227"/>
      <c r="K512" s="227"/>
      <c r="L512" s="227"/>
      <c r="M512" s="227"/>
      <c r="N512" s="227"/>
      <c r="O512" s="227"/>
      <c r="P512" s="227"/>
      <c r="Q512" s="227"/>
      <c r="R512" s="227"/>
      <c r="S512" s="227"/>
      <c r="T512" s="227"/>
      <c r="U512" s="227"/>
      <c r="V512" s="227"/>
      <c r="W512" s="227"/>
      <c r="X512" s="227"/>
      <c r="Y512" s="227"/>
      <c r="Z512" s="227"/>
      <c r="AA512" s="227"/>
      <c r="AB512" s="227"/>
      <c r="AC512" s="227"/>
      <c r="AD512" s="227"/>
      <c r="AE512" s="227"/>
      <c r="AF512" s="227"/>
    </row>
    <row r="513">
      <c r="A513" s="227"/>
      <c r="B513" s="227"/>
      <c r="C513" s="264"/>
      <c r="D513" s="227"/>
      <c r="E513" s="227"/>
      <c r="F513" s="227"/>
      <c r="G513" s="227"/>
      <c r="H513" s="227"/>
      <c r="I513" s="227"/>
      <c r="J513" s="227"/>
      <c r="K513" s="227"/>
      <c r="L513" s="227"/>
      <c r="M513" s="227"/>
      <c r="N513" s="227"/>
      <c r="O513" s="227"/>
      <c r="P513" s="227"/>
      <c r="Q513" s="227"/>
      <c r="R513" s="227"/>
      <c r="S513" s="227"/>
      <c r="T513" s="227"/>
      <c r="U513" s="227"/>
      <c r="V513" s="227"/>
      <c r="W513" s="227"/>
      <c r="X513" s="227"/>
      <c r="Y513" s="227"/>
      <c r="Z513" s="227"/>
      <c r="AA513" s="227"/>
      <c r="AB513" s="227"/>
      <c r="AC513" s="227"/>
      <c r="AD513" s="227"/>
      <c r="AE513" s="227"/>
      <c r="AF513" s="227"/>
    </row>
    <row r="514">
      <c r="A514" s="227"/>
      <c r="B514" s="227"/>
      <c r="C514" s="264"/>
      <c r="D514" s="227"/>
      <c r="E514" s="227"/>
      <c r="F514" s="227"/>
      <c r="G514" s="227"/>
      <c r="H514" s="227"/>
      <c r="I514" s="227"/>
      <c r="J514" s="227"/>
      <c r="K514" s="227"/>
      <c r="L514" s="227"/>
      <c r="M514" s="227"/>
      <c r="N514" s="227"/>
      <c r="O514" s="227"/>
      <c r="P514" s="227"/>
      <c r="Q514" s="227"/>
      <c r="R514" s="227"/>
      <c r="S514" s="227"/>
      <c r="T514" s="227"/>
      <c r="U514" s="227"/>
      <c r="V514" s="227"/>
      <c r="W514" s="227"/>
      <c r="X514" s="227"/>
      <c r="Y514" s="227"/>
      <c r="Z514" s="227"/>
      <c r="AA514" s="227"/>
      <c r="AB514" s="227"/>
      <c r="AC514" s="227"/>
      <c r="AD514" s="227"/>
      <c r="AE514" s="227"/>
      <c r="AF514" s="227"/>
    </row>
    <row r="515">
      <c r="A515" s="227"/>
      <c r="B515" s="227"/>
      <c r="C515" s="264"/>
      <c r="D515" s="227"/>
      <c r="E515" s="227"/>
      <c r="F515" s="227"/>
      <c r="G515" s="227"/>
      <c r="H515" s="227"/>
      <c r="I515" s="227"/>
      <c r="J515" s="227"/>
      <c r="K515" s="227"/>
      <c r="L515" s="227"/>
      <c r="M515" s="227"/>
      <c r="N515" s="227"/>
      <c r="O515" s="227"/>
      <c r="P515" s="227"/>
      <c r="Q515" s="227"/>
      <c r="R515" s="227"/>
      <c r="S515" s="227"/>
      <c r="T515" s="227"/>
      <c r="U515" s="227"/>
      <c r="V515" s="227"/>
      <c r="W515" s="227"/>
      <c r="X515" s="227"/>
      <c r="Y515" s="227"/>
      <c r="Z515" s="227"/>
      <c r="AA515" s="227"/>
      <c r="AB515" s="227"/>
      <c r="AC515" s="227"/>
      <c r="AD515" s="227"/>
      <c r="AE515" s="227"/>
      <c r="AF515" s="227"/>
    </row>
    <row r="516">
      <c r="A516" s="227"/>
      <c r="B516" s="227"/>
      <c r="C516" s="264"/>
      <c r="D516" s="227"/>
      <c r="E516" s="227"/>
      <c r="F516" s="227"/>
      <c r="G516" s="227"/>
      <c r="H516" s="227"/>
      <c r="I516" s="227"/>
      <c r="J516" s="227"/>
      <c r="K516" s="227"/>
      <c r="L516" s="227"/>
      <c r="M516" s="227"/>
      <c r="N516" s="227"/>
      <c r="O516" s="227"/>
      <c r="P516" s="227"/>
      <c r="Q516" s="227"/>
      <c r="R516" s="227"/>
      <c r="S516" s="227"/>
      <c r="T516" s="227"/>
      <c r="U516" s="227"/>
      <c r="V516" s="227"/>
      <c r="W516" s="227"/>
      <c r="X516" s="227"/>
      <c r="Y516" s="227"/>
      <c r="Z516" s="227"/>
      <c r="AA516" s="227"/>
      <c r="AB516" s="227"/>
      <c r="AC516" s="227"/>
      <c r="AD516" s="227"/>
      <c r="AE516" s="227"/>
      <c r="AF516" s="227"/>
    </row>
    <row r="517">
      <c r="A517" s="227"/>
      <c r="B517" s="227"/>
      <c r="C517" s="264"/>
      <c r="D517" s="227"/>
      <c r="E517" s="227"/>
      <c r="F517" s="227"/>
      <c r="G517" s="227"/>
      <c r="H517" s="227"/>
      <c r="I517" s="227"/>
      <c r="J517" s="227"/>
      <c r="K517" s="227"/>
      <c r="L517" s="227"/>
      <c r="M517" s="227"/>
      <c r="N517" s="227"/>
      <c r="O517" s="227"/>
      <c r="P517" s="227"/>
      <c r="Q517" s="227"/>
      <c r="R517" s="227"/>
      <c r="S517" s="227"/>
      <c r="T517" s="227"/>
      <c r="U517" s="227"/>
      <c r="V517" s="227"/>
      <c r="W517" s="227"/>
      <c r="X517" s="227"/>
      <c r="Y517" s="227"/>
      <c r="Z517" s="227"/>
      <c r="AA517" s="227"/>
      <c r="AB517" s="227"/>
      <c r="AC517" s="227"/>
      <c r="AD517" s="227"/>
      <c r="AE517" s="227"/>
      <c r="AF517" s="227"/>
    </row>
    <row r="518">
      <c r="A518" s="227"/>
      <c r="B518" s="227"/>
      <c r="C518" s="264"/>
      <c r="D518" s="227"/>
      <c r="E518" s="227"/>
      <c r="F518" s="227"/>
      <c r="G518" s="227"/>
      <c r="H518" s="227"/>
      <c r="I518" s="227"/>
      <c r="J518" s="227"/>
      <c r="K518" s="227"/>
      <c r="L518" s="227"/>
      <c r="M518" s="227"/>
      <c r="N518" s="227"/>
      <c r="O518" s="227"/>
      <c r="P518" s="227"/>
      <c r="Q518" s="227"/>
      <c r="R518" s="227"/>
      <c r="S518" s="227"/>
      <c r="T518" s="227"/>
      <c r="U518" s="227"/>
      <c r="V518" s="227"/>
      <c r="W518" s="227"/>
      <c r="X518" s="227"/>
      <c r="Y518" s="227"/>
      <c r="Z518" s="227"/>
      <c r="AA518" s="227"/>
      <c r="AB518" s="227"/>
      <c r="AC518" s="227"/>
      <c r="AD518" s="227"/>
      <c r="AE518" s="227"/>
      <c r="AF518" s="227"/>
    </row>
    <row r="519">
      <c r="A519" s="227"/>
      <c r="B519" s="227"/>
      <c r="C519" s="264"/>
      <c r="D519" s="227"/>
      <c r="E519" s="227"/>
      <c r="F519" s="227"/>
      <c r="G519" s="227"/>
      <c r="H519" s="227"/>
      <c r="I519" s="227"/>
      <c r="J519" s="227"/>
      <c r="K519" s="227"/>
      <c r="L519" s="227"/>
      <c r="M519" s="227"/>
      <c r="N519" s="227"/>
      <c r="O519" s="227"/>
      <c r="P519" s="227"/>
      <c r="Q519" s="227"/>
      <c r="R519" s="227"/>
      <c r="S519" s="227"/>
      <c r="T519" s="227"/>
      <c r="U519" s="227"/>
      <c r="V519" s="227"/>
      <c r="W519" s="227"/>
      <c r="X519" s="227"/>
      <c r="Y519" s="227"/>
      <c r="Z519" s="227"/>
      <c r="AA519" s="227"/>
      <c r="AB519" s="227"/>
      <c r="AC519" s="227"/>
      <c r="AD519" s="227"/>
      <c r="AE519" s="227"/>
      <c r="AF519" s="227"/>
    </row>
    <row r="520">
      <c r="A520" s="227"/>
      <c r="B520" s="227"/>
      <c r="C520" s="264"/>
      <c r="D520" s="227"/>
      <c r="E520" s="227"/>
      <c r="F520" s="227"/>
      <c r="G520" s="227"/>
      <c r="H520" s="227"/>
      <c r="I520" s="227"/>
      <c r="J520" s="227"/>
      <c r="K520" s="227"/>
      <c r="L520" s="227"/>
      <c r="M520" s="227"/>
      <c r="N520" s="227"/>
      <c r="O520" s="227"/>
      <c r="P520" s="227"/>
      <c r="Q520" s="227"/>
      <c r="R520" s="227"/>
      <c r="S520" s="227"/>
      <c r="T520" s="227"/>
      <c r="U520" s="227"/>
      <c r="V520" s="227"/>
      <c r="W520" s="227"/>
      <c r="X520" s="227"/>
      <c r="Y520" s="227"/>
      <c r="Z520" s="227"/>
      <c r="AA520" s="227"/>
      <c r="AB520" s="227"/>
      <c r="AC520" s="227"/>
      <c r="AD520" s="227"/>
      <c r="AE520" s="227"/>
      <c r="AF520" s="227"/>
    </row>
    <row r="521">
      <c r="A521" s="227"/>
      <c r="B521" s="227"/>
      <c r="C521" s="264"/>
      <c r="D521" s="227"/>
      <c r="E521" s="227"/>
      <c r="F521" s="227"/>
      <c r="G521" s="227"/>
      <c r="H521" s="227"/>
      <c r="I521" s="227"/>
      <c r="J521" s="227"/>
      <c r="K521" s="227"/>
      <c r="L521" s="227"/>
      <c r="M521" s="227"/>
      <c r="N521" s="227"/>
      <c r="O521" s="227"/>
      <c r="P521" s="227"/>
      <c r="Q521" s="227"/>
      <c r="R521" s="227"/>
      <c r="S521" s="227"/>
      <c r="T521" s="227"/>
      <c r="U521" s="227"/>
      <c r="V521" s="227"/>
      <c r="W521" s="227"/>
      <c r="X521" s="227"/>
      <c r="Y521" s="227"/>
      <c r="Z521" s="227"/>
      <c r="AA521" s="227"/>
      <c r="AB521" s="227"/>
      <c r="AC521" s="227"/>
      <c r="AD521" s="227"/>
      <c r="AE521" s="227"/>
      <c r="AF521" s="227"/>
    </row>
    <row r="522">
      <c r="A522" s="227"/>
      <c r="B522" s="227"/>
      <c r="C522" s="264"/>
      <c r="D522" s="227"/>
      <c r="E522" s="227"/>
      <c r="F522" s="227"/>
      <c r="G522" s="227"/>
      <c r="H522" s="227"/>
      <c r="I522" s="227"/>
      <c r="J522" s="227"/>
      <c r="K522" s="227"/>
      <c r="L522" s="227"/>
      <c r="M522" s="227"/>
      <c r="N522" s="227"/>
      <c r="O522" s="227"/>
      <c r="P522" s="227"/>
      <c r="Q522" s="227"/>
      <c r="R522" s="227"/>
      <c r="S522" s="227"/>
      <c r="T522" s="227"/>
      <c r="U522" s="227"/>
      <c r="V522" s="227"/>
      <c r="W522" s="227"/>
      <c r="X522" s="227"/>
      <c r="Y522" s="227"/>
      <c r="Z522" s="227"/>
      <c r="AA522" s="227"/>
      <c r="AB522" s="227"/>
      <c r="AC522" s="227"/>
      <c r="AD522" s="227"/>
      <c r="AE522" s="227"/>
      <c r="AF522" s="227"/>
    </row>
    <row r="523">
      <c r="A523" s="227"/>
      <c r="B523" s="227"/>
      <c r="C523" s="264"/>
      <c r="D523" s="227"/>
      <c r="E523" s="227"/>
      <c r="F523" s="227"/>
      <c r="G523" s="227"/>
      <c r="H523" s="227"/>
      <c r="I523" s="227"/>
      <c r="J523" s="227"/>
      <c r="K523" s="227"/>
      <c r="L523" s="227"/>
      <c r="M523" s="227"/>
      <c r="N523" s="227"/>
      <c r="O523" s="227"/>
      <c r="P523" s="227"/>
      <c r="Q523" s="227"/>
      <c r="R523" s="227"/>
      <c r="S523" s="227"/>
      <c r="T523" s="227"/>
      <c r="U523" s="227"/>
      <c r="V523" s="227"/>
      <c r="W523" s="227"/>
      <c r="X523" s="227"/>
      <c r="Y523" s="227"/>
      <c r="Z523" s="227"/>
      <c r="AA523" s="227"/>
      <c r="AB523" s="227"/>
      <c r="AC523" s="227"/>
      <c r="AD523" s="227"/>
      <c r="AE523" s="227"/>
      <c r="AF523" s="227"/>
    </row>
    <row r="524">
      <c r="A524" s="227"/>
      <c r="B524" s="227"/>
      <c r="C524" s="264"/>
      <c r="D524" s="227"/>
      <c r="E524" s="227"/>
      <c r="F524" s="227"/>
      <c r="G524" s="227"/>
      <c r="H524" s="227"/>
      <c r="I524" s="227"/>
      <c r="J524" s="227"/>
      <c r="K524" s="227"/>
      <c r="L524" s="227"/>
      <c r="M524" s="227"/>
      <c r="N524" s="227"/>
      <c r="O524" s="227"/>
      <c r="P524" s="227"/>
      <c r="Q524" s="227"/>
      <c r="R524" s="227"/>
      <c r="S524" s="227"/>
      <c r="T524" s="227"/>
      <c r="U524" s="227"/>
      <c r="V524" s="227"/>
      <c r="W524" s="227"/>
      <c r="X524" s="227"/>
      <c r="Y524" s="227"/>
      <c r="Z524" s="227"/>
      <c r="AA524" s="227"/>
      <c r="AB524" s="227"/>
      <c r="AC524" s="227"/>
      <c r="AD524" s="227"/>
      <c r="AE524" s="227"/>
      <c r="AF524" s="227"/>
    </row>
    <row r="525">
      <c r="A525" s="227"/>
      <c r="B525" s="227"/>
      <c r="C525" s="264"/>
      <c r="D525" s="227"/>
      <c r="E525" s="227"/>
      <c r="F525" s="227"/>
      <c r="G525" s="227"/>
      <c r="H525" s="227"/>
      <c r="I525" s="227"/>
      <c r="J525" s="227"/>
      <c r="K525" s="227"/>
      <c r="L525" s="227"/>
      <c r="M525" s="227"/>
      <c r="N525" s="227"/>
      <c r="O525" s="227"/>
      <c r="P525" s="227"/>
      <c r="Q525" s="227"/>
      <c r="R525" s="227"/>
      <c r="S525" s="227"/>
      <c r="T525" s="227"/>
      <c r="U525" s="227"/>
      <c r="V525" s="227"/>
      <c r="W525" s="227"/>
      <c r="X525" s="227"/>
      <c r="Y525" s="227"/>
      <c r="Z525" s="227"/>
      <c r="AA525" s="227"/>
      <c r="AB525" s="227"/>
      <c r="AC525" s="227"/>
      <c r="AD525" s="227"/>
      <c r="AE525" s="227"/>
      <c r="AF525" s="227"/>
    </row>
    <row r="526">
      <c r="A526" s="227"/>
      <c r="B526" s="227"/>
      <c r="C526" s="264"/>
      <c r="D526" s="227"/>
      <c r="E526" s="227"/>
      <c r="F526" s="227"/>
      <c r="G526" s="227"/>
      <c r="H526" s="227"/>
      <c r="I526" s="227"/>
      <c r="J526" s="227"/>
      <c r="K526" s="227"/>
      <c r="L526" s="227"/>
      <c r="M526" s="227"/>
      <c r="N526" s="227"/>
      <c r="O526" s="227"/>
      <c r="P526" s="227"/>
      <c r="Q526" s="227"/>
      <c r="R526" s="227"/>
      <c r="S526" s="227"/>
      <c r="T526" s="227"/>
      <c r="U526" s="227"/>
      <c r="V526" s="227"/>
      <c r="W526" s="227"/>
      <c r="X526" s="227"/>
      <c r="Y526" s="227"/>
      <c r="Z526" s="227"/>
      <c r="AA526" s="227"/>
      <c r="AB526" s="227"/>
      <c r="AC526" s="227"/>
      <c r="AD526" s="227"/>
      <c r="AE526" s="227"/>
      <c r="AF526" s="227"/>
    </row>
    <row r="527">
      <c r="A527" s="227"/>
      <c r="B527" s="227"/>
      <c r="C527" s="264"/>
      <c r="D527" s="227"/>
      <c r="E527" s="227"/>
      <c r="F527" s="227"/>
      <c r="G527" s="227"/>
      <c r="H527" s="227"/>
      <c r="I527" s="227"/>
      <c r="J527" s="227"/>
      <c r="K527" s="227"/>
      <c r="L527" s="227"/>
      <c r="M527" s="227"/>
      <c r="N527" s="227"/>
      <c r="O527" s="227"/>
      <c r="P527" s="227"/>
      <c r="Q527" s="227"/>
      <c r="R527" s="227"/>
      <c r="S527" s="227"/>
      <c r="T527" s="227"/>
      <c r="U527" s="227"/>
      <c r="V527" s="227"/>
      <c r="W527" s="227"/>
      <c r="X527" s="227"/>
      <c r="Y527" s="227"/>
      <c r="Z527" s="227"/>
      <c r="AA527" s="227"/>
      <c r="AB527" s="227"/>
      <c r="AC527" s="227"/>
      <c r="AD527" s="227"/>
      <c r="AE527" s="227"/>
      <c r="AF527" s="227"/>
    </row>
    <row r="528">
      <c r="A528" s="227"/>
      <c r="B528" s="227"/>
      <c r="C528" s="264"/>
      <c r="D528" s="227"/>
      <c r="E528" s="227"/>
      <c r="F528" s="227"/>
      <c r="G528" s="227"/>
      <c r="H528" s="227"/>
      <c r="I528" s="227"/>
      <c r="J528" s="227"/>
      <c r="K528" s="227"/>
      <c r="L528" s="227"/>
      <c r="M528" s="227"/>
      <c r="N528" s="227"/>
      <c r="O528" s="227"/>
      <c r="P528" s="227"/>
      <c r="Q528" s="227"/>
      <c r="R528" s="227"/>
      <c r="S528" s="227"/>
      <c r="T528" s="227"/>
      <c r="U528" s="227"/>
      <c r="V528" s="227"/>
      <c r="W528" s="227"/>
      <c r="X528" s="227"/>
      <c r="Y528" s="227"/>
      <c r="Z528" s="227"/>
      <c r="AA528" s="227"/>
      <c r="AB528" s="227"/>
      <c r="AC528" s="227"/>
      <c r="AD528" s="227"/>
      <c r="AE528" s="227"/>
      <c r="AF528" s="227"/>
    </row>
    <row r="529">
      <c r="A529" s="227"/>
      <c r="B529" s="227"/>
      <c r="C529" s="264"/>
      <c r="D529" s="227"/>
      <c r="E529" s="227"/>
      <c r="F529" s="227"/>
      <c r="G529" s="227"/>
      <c r="H529" s="227"/>
      <c r="I529" s="227"/>
      <c r="J529" s="227"/>
      <c r="K529" s="227"/>
      <c r="L529" s="227"/>
      <c r="M529" s="227"/>
      <c r="N529" s="227"/>
      <c r="O529" s="227"/>
      <c r="P529" s="227"/>
      <c r="Q529" s="227"/>
      <c r="R529" s="227"/>
      <c r="S529" s="227"/>
      <c r="T529" s="227"/>
      <c r="U529" s="227"/>
      <c r="V529" s="227"/>
      <c r="W529" s="227"/>
      <c r="X529" s="227"/>
      <c r="Y529" s="227"/>
      <c r="Z529" s="227"/>
      <c r="AA529" s="227"/>
      <c r="AB529" s="227"/>
      <c r="AC529" s="227"/>
      <c r="AD529" s="227"/>
      <c r="AE529" s="227"/>
      <c r="AF529" s="227"/>
    </row>
    <row r="530">
      <c r="A530" s="227"/>
      <c r="B530" s="227"/>
      <c r="C530" s="264"/>
      <c r="D530" s="227"/>
      <c r="E530" s="227"/>
      <c r="F530" s="227"/>
      <c r="G530" s="227"/>
      <c r="H530" s="227"/>
      <c r="I530" s="227"/>
      <c r="J530" s="227"/>
      <c r="K530" s="227"/>
      <c r="L530" s="227"/>
      <c r="M530" s="227"/>
      <c r="N530" s="227"/>
      <c r="O530" s="227"/>
      <c r="P530" s="227"/>
      <c r="Q530" s="227"/>
      <c r="R530" s="227"/>
      <c r="S530" s="227"/>
      <c r="T530" s="227"/>
      <c r="U530" s="227"/>
      <c r="V530" s="227"/>
      <c r="W530" s="227"/>
      <c r="X530" s="227"/>
      <c r="Y530" s="227"/>
      <c r="Z530" s="227"/>
      <c r="AA530" s="227"/>
      <c r="AB530" s="227"/>
      <c r="AC530" s="227"/>
      <c r="AD530" s="227"/>
      <c r="AE530" s="227"/>
      <c r="AF530" s="227"/>
    </row>
    <row r="531">
      <c r="A531" s="227"/>
      <c r="B531" s="227"/>
      <c r="C531" s="264"/>
      <c r="D531" s="227"/>
      <c r="E531" s="227"/>
      <c r="F531" s="227"/>
      <c r="G531" s="227"/>
      <c r="H531" s="227"/>
      <c r="I531" s="227"/>
      <c r="J531" s="227"/>
      <c r="K531" s="227"/>
      <c r="L531" s="227"/>
      <c r="M531" s="227"/>
      <c r="N531" s="227"/>
      <c r="O531" s="227"/>
      <c r="P531" s="227"/>
      <c r="Q531" s="227"/>
      <c r="R531" s="227"/>
      <c r="S531" s="227"/>
      <c r="T531" s="227"/>
      <c r="U531" s="227"/>
      <c r="V531" s="227"/>
      <c r="W531" s="227"/>
      <c r="X531" s="227"/>
      <c r="Y531" s="227"/>
      <c r="Z531" s="227"/>
      <c r="AA531" s="227"/>
      <c r="AB531" s="227"/>
      <c r="AC531" s="227"/>
      <c r="AD531" s="227"/>
      <c r="AE531" s="227"/>
      <c r="AF531" s="227"/>
    </row>
    <row r="532">
      <c r="A532" s="227"/>
      <c r="B532" s="227"/>
      <c r="C532" s="264"/>
      <c r="D532" s="227"/>
      <c r="E532" s="227"/>
      <c r="F532" s="227"/>
      <c r="G532" s="227"/>
      <c r="H532" s="227"/>
      <c r="I532" s="227"/>
      <c r="J532" s="227"/>
      <c r="K532" s="227"/>
      <c r="L532" s="227"/>
      <c r="M532" s="227"/>
      <c r="N532" s="227"/>
      <c r="O532" s="227"/>
      <c r="P532" s="227"/>
      <c r="Q532" s="227"/>
      <c r="R532" s="227"/>
      <c r="S532" s="227"/>
      <c r="T532" s="227"/>
      <c r="U532" s="227"/>
      <c r="V532" s="227"/>
      <c r="W532" s="227"/>
      <c r="X532" s="227"/>
      <c r="Y532" s="227"/>
      <c r="Z532" s="227"/>
      <c r="AA532" s="227"/>
      <c r="AB532" s="227"/>
      <c r="AC532" s="227"/>
      <c r="AD532" s="227"/>
      <c r="AE532" s="227"/>
      <c r="AF532" s="227"/>
    </row>
    <row r="533">
      <c r="A533" s="227"/>
      <c r="B533" s="227"/>
      <c r="C533" s="264"/>
      <c r="D533" s="227"/>
      <c r="E533" s="227"/>
      <c r="F533" s="227"/>
      <c r="G533" s="227"/>
      <c r="H533" s="227"/>
      <c r="I533" s="227"/>
      <c r="J533" s="227"/>
      <c r="K533" s="227"/>
      <c r="L533" s="227"/>
      <c r="M533" s="227"/>
      <c r="N533" s="227"/>
      <c r="O533" s="227"/>
      <c r="P533" s="227"/>
      <c r="Q533" s="227"/>
      <c r="R533" s="227"/>
      <c r="S533" s="227"/>
      <c r="T533" s="227"/>
      <c r="U533" s="227"/>
      <c r="V533" s="227"/>
      <c r="W533" s="227"/>
      <c r="X533" s="227"/>
      <c r="Y533" s="227"/>
      <c r="Z533" s="227"/>
      <c r="AA533" s="227"/>
      <c r="AB533" s="227"/>
      <c r="AC533" s="227"/>
      <c r="AD533" s="227"/>
      <c r="AE533" s="227"/>
      <c r="AF533" s="227"/>
    </row>
    <row r="534">
      <c r="A534" s="227"/>
      <c r="B534" s="227"/>
      <c r="C534" s="264"/>
      <c r="D534" s="227"/>
      <c r="E534" s="227"/>
      <c r="F534" s="227"/>
      <c r="G534" s="227"/>
      <c r="H534" s="227"/>
      <c r="I534" s="227"/>
      <c r="J534" s="227"/>
      <c r="K534" s="227"/>
      <c r="L534" s="227"/>
      <c r="M534" s="227"/>
      <c r="N534" s="227"/>
      <c r="O534" s="227"/>
      <c r="P534" s="227"/>
      <c r="Q534" s="227"/>
      <c r="R534" s="227"/>
      <c r="S534" s="227"/>
      <c r="T534" s="227"/>
      <c r="U534" s="227"/>
      <c r="V534" s="227"/>
      <c r="W534" s="227"/>
      <c r="X534" s="227"/>
      <c r="Y534" s="227"/>
      <c r="Z534" s="227"/>
      <c r="AA534" s="227"/>
      <c r="AB534" s="227"/>
      <c r="AC534" s="227"/>
      <c r="AD534" s="227"/>
      <c r="AE534" s="227"/>
      <c r="AF534" s="227"/>
    </row>
    <row r="535">
      <c r="A535" s="227"/>
      <c r="B535" s="227"/>
      <c r="C535" s="264"/>
      <c r="D535" s="227"/>
      <c r="E535" s="227"/>
      <c r="F535" s="227"/>
      <c r="G535" s="227"/>
      <c r="H535" s="227"/>
      <c r="I535" s="227"/>
      <c r="J535" s="227"/>
      <c r="K535" s="227"/>
      <c r="L535" s="227"/>
      <c r="M535" s="227"/>
      <c r="N535" s="227"/>
      <c r="O535" s="227"/>
      <c r="P535" s="227"/>
      <c r="Q535" s="227"/>
      <c r="R535" s="227"/>
      <c r="S535" s="227"/>
      <c r="T535" s="227"/>
      <c r="U535" s="227"/>
      <c r="V535" s="227"/>
      <c r="W535" s="227"/>
      <c r="X535" s="227"/>
      <c r="Y535" s="227"/>
      <c r="Z535" s="227"/>
      <c r="AA535" s="227"/>
      <c r="AB535" s="227"/>
      <c r="AC535" s="227"/>
      <c r="AD535" s="227"/>
      <c r="AE535" s="227"/>
      <c r="AF535" s="227"/>
    </row>
    <row r="536">
      <c r="A536" s="227"/>
      <c r="B536" s="227"/>
      <c r="C536" s="264"/>
      <c r="D536" s="227"/>
      <c r="E536" s="227"/>
      <c r="F536" s="227"/>
      <c r="G536" s="227"/>
      <c r="H536" s="227"/>
      <c r="I536" s="227"/>
      <c r="J536" s="227"/>
      <c r="K536" s="227"/>
      <c r="L536" s="227"/>
      <c r="M536" s="227"/>
      <c r="N536" s="227"/>
      <c r="O536" s="227"/>
      <c r="P536" s="227"/>
      <c r="Q536" s="227"/>
      <c r="R536" s="227"/>
      <c r="S536" s="227"/>
      <c r="T536" s="227"/>
      <c r="U536" s="227"/>
      <c r="V536" s="227"/>
      <c r="W536" s="227"/>
      <c r="X536" s="227"/>
      <c r="Y536" s="227"/>
      <c r="Z536" s="227"/>
      <c r="AA536" s="227"/>
      <c r="AB536" s="227"/>
      <c r="AC536" s="227"/>
      <c r="AD536" s="227"/>
      <c r="AE536" s="227"/>
      <c r="AF536" s="227"/>
    </row>
    <row r="537">
      <c r="A537" s="227"/>
      <c r="B537" s="227"/>
      <c r="C537" s="264"/>
      <c r="D537" s="227"/>
      <c r="E537" s="227"/>
      <c r="F537" s="227"/>
      <c r="G537" s="227"/>
      <c r="H537" s="227"/>
      <c r="I537" s="227"/>
      <c r="J537" s="227"/>
      <c r="K537" s="227"/>
      <c r="L537" s="227"/>
      <c r="M537" s="227"/>
      <c r="N537" s="227"/>
      <c r="O537" s="227"/>
      <c r="P537" s="227"/>
      <c r="Q537" s="227"/>
      <c r="R537" s="227"/>
      <c r="S537" s="227"/>
      <c r="T537" s="227"/>
      <c r="U537" s="227"/>
      <c r="V537" s="227"/>
      <c r="W537" s="227"/>
      <c r="X537" s="227"/>
      <c r="Y537" s="227"/>
      <c r="Z537" s="227"/>
      <c r="AA537" s="227"/>
      <c r="AB537" s="227"/>
      <c r="AC537" s="227"/>
      <c r="AD537" s="227"/>
      <c r="AE537" s="227"/>
      <c r="AF537" s="227"/>
    </row>
    <row r="538">
      <c r="A538" s="227"/>
      <c r="B538" s="227"/>
      <c r="C538" s="264"/>
      <c r="D538" s="227"/>
      <c r="E538" s="227"/>
      <c r="F538" s="227"/>
      <c r="G538" s="227"/>
      <c r="H538" s="227"/>
      <c r="I538" s="227"/>
      <c r="J538" s="227"/>
      <c r="K538" s="227"/>
      <c r="L538" s="227"/>
      <c r="M538" s="227"/>
      <c r="N538" s="227"/>
      <c r="O538" s="227"/>
      <c r="P538" s="227"/>
      <c r="Q538" s="227"/>
      <c r="R538" s="227"/>
      <c r="S538" s="227"/>
      <c r="T538" s="227"/>
      <c r="U538" s="227"/>
      <c r="V538" s="227"/>
      <c r="W538" s="227"/>
      <c r="X538" s="227"/>
      <c r="Y538" s="227"/>
      <c r="Z538" s="227"/>
      <c r="AA538" s="227"/>
      <c r="AB538" s="227"/>
      <c r="AC538" s="227"/>
      <c r="AD538" s="227"/>
      <c r="AE538" s="227"/>
      <c r="AF538" s="227"/>
    </row>
    <row r="539">
      <c r="A539" s="227"/>
      <c r="B539" s="227"/>
      <c r="C539" s="264"/>
      <c r="D539" s="227"/>
      <c r="E539" s="227"/>
      <c r="F539" s="227"/>
      <c r="G539" s="227"/>
      <c r="H539" s="227"/>
      <c r="I539" s="227"/>
      <c r="J539" s="227"/>
      <c r="K539" s="227"/>
      <c r="L539" s="227"/>
      <c r="M539" s="227"/>
      <c r="N539" s="227"/>
      <c r="O539" s="227"/>
      <c r="P539" s="227"/>
      <c r="Q539" s="227"/>
      <c r="R539" s="227"/>
      <c r="S539" s="227"/>
      <c r="T539" s="227"/>
      <c r="U539" s="227"/>
      <c r="V539" s="227"/>
      <c r="W539" s="227"/>
      <c r="X539" s="227"/>
      <c r="Y539" s="227"/>
      <c r="Z539" s="227"/>
      <c r="AA539" s="227"/>
      <c r="AB539" s="227"/>
      <c r="AC539" s="227"/>
      <c r="AD539" s="227"/>
      <c r="AE539" s="227"/>
      <c r="AF539" s="227"/>
    </row>
    <row r="540">
      <c r="A540" s="227"/>
      <c r="B540" s="227"/>
      <c r="C540" s="264"/>
      <c r="D540" s="227"/>
      <c r="E540" s="227"/>
      <c r="F540" s="227"/>
      <c r="G540" s="227"/>
      <c r="H540" s="227"/>
      <c r="I540" s="227"/>
      <c r="J540" s="227"/>
      <c r="K540" s="227"/>
      <c r="L540" s="227"/>
      <c r="M540" s="227"/>
      <c r="N540" s="227"/>
      <c r="O540" s="227"/>
      <c r="P540" s="227"/>
      <c r="Q540" s="227"/>
      <c r="R540" s="227"/>
      <c r="S540" s="227"/>
      <c r="T540" s="227"/>
      <c r="U540" s="227"/>
      <c r="V540" s="227"/>
      <c r="W540" s="227"/>
      <c r="X540" s="227"/>
      <c r="Y540" s="227"/>
      <c r="Z540" s="227"/>
      <c r="AA540" s="227"/>
      <c r="AB540" s="227"/>
      <c r="AC540" s="227"/>
      <c r="AD540" s="227"/>
      <c r="AE540" s="227"/>
      <c r="AF540" s="227"/>
    </row>
    <row r="541">
      <c r="A541" s="227"/>
      <c r="B541" s="227"/>
      <c r="C541" s="264"/>
      <c r="D541" s="227"/>
      <c r="E541" s="227"/>
      <c r="F541" s="227"/>
      <c r="G541" s="227"/>
      <c r="H541" s="227"/>
      <c r="I541" s="227"/>
      <c r="J541" s="227"/>
      <c r="K541" s="227"/>
      <c r="L541" s="227"/>
      <c r="M541" s="227"/>
      <c r="N541" s="227"/>
      <c r="O541" s="227"/>
      <c r="P541" s="227"/>
      <c r="Q541" s="227"/>
      <c r="R541" s="227"/>
      <c r="S541" s="227"/>
      <c r="T541" s="227"/>
      <c r="U541" s="227"/>
      <c r="V541" s="227"/>
      <c r="W541" s="227"/>
      <c r="X541" s="227"/>
      <c r="Y541" s="227"/>
      <c r="Z541" s="227"/>
      <c r="AA541" s="227"/>
      <c r="AB541" s="227"/>
      <c r="AC541" s="227"/>
      <c r="AD541" s="227"/>
      <c r="AE541" s="227"/>
      <c r="AF541" s="227"/>
    </row>
    <row r="542">
      <c r="A542" s="227"/>
      <c r="B542" s="227"/>
      <c r="C542" s="264"/>
      <c r="D542" s="227"/>
      <c r="E542" s="227"/>
      <c r="F542" s="227"/>
      <c r="G542" s="227"/>
      <c r="H542" s="227"/>
      <c r="I542" s="227"/>
      <c r="J542" s="227"/>
      <c r="K542" s="227"/>
      <c r="L542" s="227"/>
      <c r="M542" s="227"/>
      <c r="N542" s="227"/>
      <c r="O542" s="227"/>
      <c r="P542" s="227"/>
      <c r="Q542" s="227"/>
      <c r="R542" s="227"/>
      <c r="S542" s="227"/>
      <c r="T542" s="227"/>
      <c r="U542" s="227"/>
      <c r="V542" s="227"/>
      <c r="W542" s="227"/>
      <c r="X542" s="227"/>
      <c r="Y542" s="227"/>
      <c r="Z542" s="227"/>
      <c r="AA542" s="227"/>
      <c r="AB542" s="227"/>
      <c r="AC542" s="227"/>
      <c r="AD542" s="227"/>
      <c r="AE542" s="227"/>
      <c r="AF542" s="227"/>
    </row>
    <row r="543">
      <c r="A543" s="227"/>
      <c r="B543" s="227"/>
      <c r="C543" s="264"/>
      <c r="D543" s="227"/>
      <c r="E543" s="227"/>
      <c r="F543" s="227"/>
      <c r="G543" s="227"/>
      <c r="H543" s="227"/>
      <c r="I543" s="227"/>
      <c r="J543" s="227"/>
      <c r="K543" s="227"/>
      <c r="L543" s="227"/>
      <c r="M543" s="227"/>
      <c r="N543" s="227"/>
      <c r="O543" s="227"/>
      <c r="P543" s="227"/>
      <c r="Q543" s="227"/>
      <c r="R543" s="227"/>
      <c r="S543" s="227"/>
      <c r="T543" s="227"/>
      <c r="U543" s="227"/>
      <c r="V543" s="227"/>
      <c r="W543" s="227"/>
      <c r="X543" s="227"/>
      <c r="Y543" s="227"/>
      <c r="Z543" s="227"/>
      <c r="AA543" s="227"/>
      <c r="AB543" s="227"/>
      <c r="AC543" s="227"/>
      <c r="AD543" s="227"/>
      <c r="AE543" s="227"/>
      <c r="AF543" s="227"/>
    </row>
    <row r="544">
      <c r="A544" s="227"/>
      <c r="B544" s="227"/>
      <c r="C544" s="264"/>
      <c r="D544" s="227"/>
      <c r="E544" s="227"/>
      <c r="F544" s="227"/>
      <c r="G544" s="227"/>
      <c r="H544" s="227"/>
      <c r="I544" s="227"/>
      <c r="J544" s="227"/>
      <c r="K544" s="227"/>
      <c r="L544" s="227"/>
      <c r="M544" s="227"/>
      <c r="N544" s="227"/>
      <c r="O544" s="227"/>
      <c r="P544" s="227"/>
      <c r="Q544" s="227"/>
      <c r="R544" s="227"/>
      <c r="S544" s="227"/>
      <c r="T544" s="227"/>
      <c r="U544" s="227"/>
      <c r="V544" s="227"/>
      <c r="W544" s="227"/>
      <c r="X544" s="227"/>
      <c r="Y544" s="227"/>
      <c r="Z544" s="227"/>
      <c r="AA544" s="227"/>
      <c r="AB544" s="227"/>
      <c r="AC544" s="227"/>
      <c r="AD544" s="227"/>
      <c r="AE544" s="227"/>
      <c r="AF544" s="227"/>
    </row>
    <row r="545">
      <c r="A545" s="227"/>
      <c r="B545" s="227"/>
      <c r="C545" s="264"/>
      <c r="D545" s="227"/>
      <c r="E545" s="227"/>
      <c r="F545" s="227"/>
      <c r="G545" s="227"/>
      <c r="H545" s="227"/>
      <c r="I545" s="227"/>
      <c r="J545" s="227"/>
      <c r="K545" s="227"/>
      <c r="L545" s="227"/>
      <c r="M545" s="227"/>
      <c r="N545" s="227"/>
      <c r="O545" s="227"/>
      <c r="P545" s="227"/>
      <c r="Q545" s="227"/>
      <c r="R545" s="227"/>
      <c r="S545" s="227"/>
      <c r="T545" s="227"/>
      <c r="U545" s="227"/>
      <c r="V545" s="227"/>
      <c r="W545" s="227"/>
      <c r="X545" s="227"/>
      <c r="Y545" s="227"/>
      <c r="Z545" s="227"/>
      <c r="AA545" s="227"/>
      <c r="AB545" s="227"/>
      <c r="AC545" s="227"/>
      <c r="AD545" s="227"/>
      <c r="AE545" s="227"/>
      <c r="AF545" s="227"/>
    </row>
    <row r="546">
      <c r="A546" s="227"/>
      <c r="B546" s="227"/>
      <c r="C546" s="264"/>
      <c r="D546" s="227"/>
      <c r="E546" s="227"/>
      <c r="F546" s="227"/>
      <c r="G546" s="227"/>
      <c r="H546" s="227"/>
      <c r="I546" s="227"/>
      <c r="J546" s="227"/>
      <c r="K546" s="227"/>
      <c r="L546" s="227"/>
      <c r="M546" s="227"/>
      <c r="N546" s="227"/>
      <c r="O546" s="227"/>
      <c r="P546" s="227"/>
      <c r="Q546" s="227"/>
      <c r="R546" s="227"/>
      <c r="S546" s="227"/>
      <c r="T546" s="227"/>
      <c r="U546" s="227"/>
      <c r="V546" s="227"/>
      <c r="W546" s="227"/>
      <c r="X546" s="227"/>
      <c r="Y546" s="227"/>
      <c r="Z546" s="227"/>
      <c r="AA546" s="227"/>
      <c r="AB546" s="227"/>
      <c r="AC546" s="227"/>
      <c r="AD546" s="227"/>
      <c r="AE546" s="227"/>
      <c r="AF546" s="227"/>
    </row>
    <row r="547">
      <c r="A547" s="227"/>
      <c r="B547" s="227"/>
      <c r="C547" s="264"/>
      <c r="D547" s="227"/>
      <c r="E547" s="227"/>
      <c r="F547" s="227"/>
      <c r="G547" s="227"/>
      <c r="H547" s="227"/>
      <c r="I547" s="227"/>
      <c r="J547" s="227"/>
      <c r="K547" s="227"/>
      <c r="L547" s="227"/>
      <c r="M547" s="227"/>
      <c r="N547" s="227"/>
      <c r="O547" s="227"/>
      <c r="P547" s="227"/>
      <c r="Q547" s="227"/>
      <c r="R547" s="227"/>
      <c r="S547" s="227"/>
      <c r="T547" s="227"/>
      <c r="U547" s="227"/>
      <c r="V547" s="227"/>
      <c r="W547" s="227"/>
      <c r="X547" s="227"/>
      <c r="Y547" s="227"/>
      <c r="Z547" s="227"/>
      <c r="AA547" s="227"/>
      <c r="AB547" s="227"/>
      <c r="AC547" s="227"/>
      <c r="AD547" s="227"/>
      <c r="AE547" s="227"/>
      <c r="AF547" s="227"/>
    </row>
    <row r="548">
      <c r="A548" s="227"/>
      <c r="B548" s="227"/>
      <c r="C548" s="264"/>
      <c r="D548" s="227"/>
      <c r="E548" s="227"/>
      <c r="F548" s="227"/>
      <c r="G548" s="227"/>
      <c r="H548" s="227"/>
      <c r="I548" s="227"/>
      <c r="J548" s="227"/>
      <c r="K548" s="227"/>
      <c r="L548" s="227"/>
      <c r="M548" s="227"/>
      <c r="N548" s="227"/>
      <c r="O548" s="227"/>
      <c r="P548" s="227"/>
      <c r="Q548" s="227"/>
      <c r="R548" s="227"/>
      <c r="S548" s="227"/>
      <c r="T548" s="227"/>
      <c r="U548" s="227"/>
      <c r="V548" s="227"/>
      <c r="W548" s="227"/>
      <c r="X548" s="227"/>
      <c r="Y548" s="227"/>
      <c r="Z548" s="227"/>
      <c r="AA548" s="227"/>
      <c r="AB548" s="227"/>
      <c r="AC548" s="227"/>
      <c r="AD548" s="227"/>
      <c r="AE548" s="227"/>
      <c r="AF548" s="227"/>
    </row>
    <row r="549">
      <c r="A549" s="227"/>
      <c r="B549" s="227"/>
      <c r="C549" s="264"/>
      <c r="D549" s="227"/>
      <c r="E549" s="227"/>
      <c r="F549" s="227"/>
      <c r="G549" s="227"/>
      <c r="H549" s="227"/>
      <c r="I549" s="227"/>
      <c r="J549" s="227"/>
      <c r="K549" s="227"/>
      <c r="L549" s="227"/>
      <c r="M549" s="227"/>
      <c r="N549" s="227"/>
      <c r="O549" s="227"/>
      <c r="P549" s="227"/>
      <c r="Q549" s="227"/>
      <c r="R549" s="227"/>
      <c r="S549" s="227"/>
      <c r="T549" s="227"/>
      <c r="U549" s="227"/>
      <c r="V549" s="227"/>
      <c r="W549" s="227"/>
      <c r="X549" s="227"/>
      <c r="Y549" s="227"/>
      <c r="Z549" s="227"/>
      <c r="AA549" s="227"/>
      <c r="AB549" s="227"/>
      <c r="AC549" s="227"/>
      <c r="AD549" s="227"/>
      <c r="AE549" s="227"/>
      <c r="AF549" s="227"/>
    </row>
    <row r="550">
      <c r="A550" s="227"/>
      <c r="B550" s="227"/>
      <c r="C550" s="264"/>
      <c r="D550" s="227"/>
      <c r="E550" s="227"/>
      <c r="F550" s="227"/>
      <c r="G550" s="227"/>
      <c r="H550" s="227"/>
      <c r="I550" s="227"/>
      <c r="J550" s="227"/>
      <c r="K550" s="227"/>
      <c r="L550" s="227"/>
      <c r="M550" s="227"/>
      <c r="N550" s="227"/>
      <c r="O550" s="227"/>
      <c r="P550" s="227"/>
      <c r="Q550" s="227"/>
      <c r="R550" s="227"/>
      <c r="S550" s="227"/>
      <c r="T550" s="227"/>
      <c r="U550" s="227"/>
      <c r="V550" s="227"/>
      <c r="W550" s="227"/>
      <c r="X550" s="227"/>
      <c r="Y550" s="227"/>
      <c r="Z550" s="227"/>
      <c r="AA550" s="227"/>
      <c r="AB550" s="227"/>
      <c r="AC550" s="227"/>
      <c r="AD550" s="227"/>
      <c r="AE550" s="227"/>
      <c r="AF550" s="227"/>
    </row>
    <row r="551">
      <c r="A551" s="227"/>
      <c r="B551" s="227"/>
      <c r="C551" s="264"/>
      <c r="D551" s="227"/>
      <c r="E551" s="227"/>
      <c r="F551" s="227"/>
      <c r="G551" s="227"/>
      <c r="H551" s="227"/>
      <c r="I551" s="227"/>
      <c r="J551" s="227"/>
      <c r="K551" s="227"/>
      <c r="L551" s="227"/>
      <c r="M551" s="227"/>
      <c r="N551" s="227"/>
      <c r="O551" s="227"/>
      <c r="P551" s="227"/>
      <c r="Q551" s="227"/>
      <c r="R551" s="227"/>
      <c r="S551" s="227"/>
      <c r="T551" s="227"/>
      <c r="U551" s="227"/>
      <c r="V551" s="227"/>
      <c r="W551" s="227"/>
      <c r="X551" s="227"/>
      <c r="Y551" s="227"/>
      <c r="Z551" s="227"/>
      <c r="AA551" s="227"/>
      <c r="AB551" s="227"/>
      <c r="AC551" s="227"/>
      <c r="AD551" s="227"/>
      <c r="AE551" s="227"/>
      <c r="AF551" s="227"/>
    </row>
    <row r="552">
      <c r="A552" s="227"/>
      <c r="B552" s="227"/>
      <c r="C552" s="264"/>
      <c r="D552" s="227"/>
      <c r="E552" s="227"/>
      <c r="F552" s="227"/>
      <c r="G552" s="227"/>
      <c r="H552" s="227"/>
      <c r="I552" s="227"/>
      <c r="J552" s="227"/>
      <c r="K552" s="227"/>
      <c r="L552" s="227"/>
      <c r="M552" s="227"/>
      <c r="N552" s="227"/>
      <c r="O552" s="227"/>
      <c r="P552" s="227"/>
      <c r="Q552" s="227"/>
      <c r="R552" s="227"/>
      <c r="S552" s="227"/>
      <c r="T552" s="227"/>
      <c r="U552" s="227"/>
      <c r="V552" s="227"/>
      <c r="W552" s="227"/>
      <c r="X552" s="227"/>
      <c r="Y552" s="227"/>
      <c r="Z552" s="227"/>
      <c r="AA552" s="227"/>
      <c r="AB552" s="227"/>
      <c r="AC552" s="227"/>
      <c r="AD552" s="227"/>
      <c r="AE552" s="227"/>
      <c r="AF552" s="227"/>
    </row>
    <row r="553">
      <c r="A553" s="227"/>
      <c r="B553" s="227"/>
      <c r="C553" s="264"/>
      <c r="D553" s="227"/>
      <c r="E553" s="227"/>
      <c r="F553" s="227"/>
      <c r="G553" s="227"/>
      <c r="H553" s="227"/>
      <c r="I553" s="227"/>
      <c r="J553" s="227"/>
      <c r="K553" s="227"/>
      <c r="L553" s="227"/>
      <c r="M553" s="227"/>
      <c r="N553" s="227"/>
      <c r="O553" s="227"/>
      <c r="P553" s="227"/>
      <c r="Q553" s="227"/>
      <c r="R553" s="227"/>
      <c r="S553" s="227"/>
      <c r="T553" s="227"/>
      <c r="U553" s="227"/>
      <c r="V553" s="227"/>
      <c r="W553" s="227"/>
      <c r="X553" s="227"/>
      <c r="Y553" s="227"/>
      <c r="Z553" s="227"/>
      <c r="AA553" s="227"/>
      <c r="AB553" s="227"/>
      <c r="AC553" s="227"/>
      <c r="AD553" s="227"/>
      <c r="AE553" s="227"/>
      <c r="AF553" s="227"/>
    </row>
    <row r="554">
      <c r="A554" s="227"/>
      <c r="B554" s="227"/>
      <c r="C554" s="264"/>
      <c r="D554" s="227"/>
      <c r="E554" s="227"/>
      <c r="F554" s="227"/>
      <c r="G554" s="227"/>
      <c r="H554" s="227"/>
      <c r="I554" s="227"/>
      <c r="J554" s="227"/>
      <c r="K554" s="227"/>
      <c r="L554" s="227"/>
      <c r="M554" s="227"/>
      <c r="N554" s="227"/>
      <c r="O554" s="227"/>
      <c r="P554" s="227"/>
      <c r="Q554" s="227"/>
      <c r="R554" s="227"/>
      <c r="S554" s="227"/>
      <c r="T554" s="227"/>
      <c r="U554" s="227"/>
      <c r="V554" s="227"/>
      <c r="W554" s="227"/>
      <c r="X554" s="227"/>
      <c r="Y554" s="227"/>
      <c r="Z554" s="227"/>
      <c r="AA554" s="227"/>
      <c r="AB554" s="227"/>
      <c r="AC554" s="227"/>
      <c r="AD554" s="227"/>
      <c r="AE554" s="227"/>
      <c r="AF554" s="227"/>
    </row>
    <row r="555">
      <c r="A555" s="227"/>
      <c r="B555" s="227"/>
      <c r="C555" s="264"/>
      <c r="D555" s="227"/>
      <c r="E555" s="227"/>
      <c r="F555" s="227"/>
      <c r="G555" s="227"/>
      <c r="H555" s="227"/>
      <c r="I555" s="227"/>
      <c r="J555" s="227"/>
      <c r="K555" s="227"/>
      <c r="L555" s="227"/>
      <c r="M555" s="227"/>
      <c r="N555" s="227"/>
      <c r="O555" s="227"/>
      <c r="P555" s="227"/>
      <c r="Q555" s="227"/>
      <c r="R555" s="227"/>
      <c r="S555" s="227"/>
      <c r="T555" s="227"/>
      <c r="U555" s="227"/>
      <c r="V555" s="227"/>
      <c r="W555" s="227"/>
      <c r="X555" s="227"/>
      <c r="Y555" s="227"/>
      <c r="Z555" s="227"/>
      <c r="AA555" s="227"/>
      <c r="AB555" s="227"/>
      <c r="AC555" s="227"/>
      <c r="AD555" s="227"/>
      <c r="AE555" s="227"/>
      <c r="AF555" s="227"/>
    </row>
    <row r="556">
      <c r="A556" s="227"/>
      <c r="B556" s="227"/>
      <c r="C556" s="264"/>
      <c r="D556" s="227"/>
      <c r="E556" s="227"/>
      <c r="F556" s="227"/>
      <c r="G556" s="227"/>
      <c r="H556" s="227"/>
      <c r="I556" s="227"/>
      <c r="J556" s="227"/>
      <c r="K556" s="227"/>
      <c r="L556" s="227"/>
      <c r="M556" s="227"/>
      <c r="N556" s="227"/>
      <c r="O556" s="227"/>
      <c r="P556" s="227"/>
      <c r="Q556" s="227"/>
      <c r="R556" s="227"/>
      <c r="S556" s="227"/>
      <c r="T556" s="227"/>
      <c r="U556" s="227"/>
      <c r="V556" s="227"/>
      <c r="W556" s="227"/>
      <c r="X556" s="227"/>
      <c r="Y556" s="227"/>
      <c r="Z556" s="227"/>
      <c r="AA556" s="227"/>
      <c r="AB556" s="227"/>
      <c r="AC556" s="227"/>
      <c r="AD556" s="227"/>
      <c r="AE556" s="227"/>
      <c r="AF556" s="227"/>
    </row>
    <row r="557">
      <c r="A557" s="227"/>
      <c r="B557" s="227"/>
      <c r="C557" s="264"/>
      <c r="D557" s="227"/>
      <c r="E557" s="227"/>
      <c r="F557" s="227"/>
      <c r="G557" s="227"/>
      <c r="H557" s="227"/>
      <c r="I557" s="227"/>
      <c r="J557" s="227"/>
      <c r="K557" s="227"/>
      <c r="L557" s="227"/>
      <c r="M557" s="227"/>
      <c r="N557" s="227"/>
      <c r="O557" s="227"/>
      <c r="P557" s="227"/>
      <c r="Q557" s="227"/>
      <c r="R557" s="227"/>
      <c r="S557" s="227"/>
      <c r="T557" s="227"/>
      <c r="U557" s="227"/>
      <c r="V557" s="227"/>
      <c r="W557" s="227"/>
      <c r="X557" s="227"/>
      <c r="Y557" s="227"/>
      <c r="Z557" s="227"/>
      <c r="AA557" s="227"/>
      <c r="AB557" s="227"/>
      <c r="AC557" s="227"/>
      <c r="AD557" s="227"/>
      <c r="AE557" s="227"/>
      <c r="AF557" s="227"/>
    </row>
    <row r="558">
      <c r="A558" s="227"/>
      <c r="B558" s="227"/>
      <c r="C558" s="264"/>
      <c r="D558" s="227"/>
      <c r="E558" s="227"/>
      <c r="F558" s="227"/>
      <c r="G558" s="227"/>
      <c r="H558" s="227"/>
      <c r="I558" s="227"/>
      <c r="J558" s="227"/>
      <c r="K558" s="227"/>
      <c r="L558" s="227"/>
      <c r="M558" s="227"/>
      <c r="N558" s="227"/>
      <c r="O558" s="227"/>
      <c r="P558" s="227"/>
      <c r="Q558" s="227"/>
      <c r="R558" s="227"/>
      <c r="S558" s="227"/>
      <c r="T558" s="227"/>
      <c r="U558" s="227"/>
      <c r="V558" s="227"/>
      <c r="W558" s="227"/>
      <c r="X558" s="227"/>
      <c r="Y558" s="227"/>
      <c r="Z558" s="227"/>
      <c r="AA558" s="227"/>
      <c r="AB558" s="227"/>
      <c r="AC558" s="227"/>
      <c r="AD558" s="227"/>
      <c r="AE558" s="227"/>
      <c r="AF558" s="227"/>
    </row>
    <row r="559">
      <c r="A559" s="227"/>
      <c r="B559" s="227"/>
      <c r="C559" s="264"/>
      <c r="D559" s="227"/>
      <c r="E559" s="227"/>
      <c r="F559" s="227"/>
      <c r="G559" s="227"/>
      <c r="H559" s="227"/>
      <c r="I559" s="227"/>
      <c r="J559" s="227"/>
      <c r="K559" s="227"/>
      <c r="L559" s="227"/>
      <c r="M559" s="227"/>
      <c r="N559" s="227"/>
      <c r="O559" s="227"/>
      <c r="P559" s="227"/>
      <c r="Q559" s="227"/>
      <c r="R559" s="227"/>
      <c r="S559" s="227"/>
      <c r="T559" s="227"/>
      <c r="U559" s="227"/>
      <c r="V559" s="227"/>
      <c r="W559" s="227"/>
      <c r="X559" s="227"/>
      <c r="Y559" s="227"/>
      <c r="Z559" s="227"/>
      <c r="AA559" s="227"/>
      <c r="AB559" s="227"/>
      <c r="AC559" s="227"/>
      <c r="AD559" s="227"/>
      <c r="AE559" s="227"/>
      <c r="AF559" s="227"/>
    </row>
    <row r="560">
      <c r="A560" s="227"/>
      <c r="B560" s="227"/>
      <c r="C560" s="264"/>
      <c r="D560" s="227"/>
      <c r="E560" s="227"/>
      <c r="F560" s="227"/>
      <c r="G560" s="227"/>
      <c r="H560" s="227"/>
      <c r="I560" s="227"/>
      <c r="J560" s="227"/>
      <c r="K560" s="227"/>
      <c r="L560" s="227"/>
      <c r="M560" s="227"/>
      <c r="N560" s="227"/>
      <c r="O560" s="227"/>
      <c r="P560" s="227"/>
      <c r="Q560" s="227"/>
      <c r="R560" s="227"/>
      <c r="S560" s="227"/>
      <c r="T560" s="227"/>
      <c r="U560" s="227"/>
      <c r="V560" s="227"/>
      <c r="W560" s="227"/>
      <c r="X560" s="227"/>
      <c r="Y560" s="227"/>
      <c r="Z560" s="227"/>
      <c r="AA560" s="227"/>
      <c r="AB560" s="227"/>
      <c r="AC560" s="227"/>
      <c r="AD560" s="227"/>
      <c r="AE560" s="227"/>
      <c r="AF560" s="227"/>
    </row>
    <row r="561">
      <c r="A561" s="227"/>
      <c r="B561" s="227"/>
      <c r="C561" s="264"/>
      <c r="D561" s="227"/>
      <c r="E561" s="227"/>
      <c r="F561" s="227"/>
      <c r="G561" s="227"/>
      <c r="H561" s="227"/>
      <c r="I561" s="227"/>
      <c r="J561" s="227"/>
      <c r="K561" s="227"/>
      <c r="L561" s="227"/>
      <c r="M561" s="227"/>
      <c r="N561" s="227"/>
      <c r="O561" s="227"/>
      <c r="P561" s="227"/>
      <c r="Q561" s="227"/>
      <c r="R561" s="227"/>
      <c r="S561" s="227"/>
      <c r="T561" s="227"/>
      <c r="U561" s="227"/>
      <c r="V561" s="227"/>
      <c r="W561" s="227"/>
      <c r="X561" s="227"/>
      <c r="Y561" s="227"/>
      <c r="Z561" s="227"/>
      <c r="AA561" s="227"/>
      <c r="AB561" s="227"/>
      <c r="AC561" s="227"/>
      <c r="AD561" s="227"/>
      <c r="AE561" s="227"/>
      <c r="AF561" s="227"/>
    </row>
    <row r="562">
      <c r="A562" s="227"/>
      <c r="B562" s="227"/>
      <c r="C562" s="264"/>
      <c r="D562" s="227"/>
      <c r="E562" s="227"/>
      <c r="F562" s="227"/>
      <c r="G562" s="227"/>
      <c r="H562" s="227"/>
      <c r="I562" s="227"/>
      <c r="J562" s="227"/>
      <c r="K562" s="227"/>
      <c r="L562" s="227"/>
      <c r="M562" s="227"/>
      <c r="N562" s="227"/>
      <c r="O562" s="227"/>
      <c r="P562" s="227"/>
      <c r="Q562" s="227"/>
      <c r="R562" s="227"/>
      <c r="S562" s="227"/>
      <c r="T562" s="227"/>
      <c r="U562" s="227"/>
      <c r="V562" s="227"/>
      <c r="W562" s="227"/>
      <c r="X562" s="227"/>
      <c r="Y562" s="227"/>
      <c r="Z562" s="227"/>
      <c r="AA562" s="227"/>
      <c r="AB562" s="227"/>
      <c r="AC562" s="227"/>
      <c r="AD562" s="227"/>
      <c r="AE562" s="227"/>
      <c r="AF562" s="227"/>
    </row>
    <row r="563">
      <c r="A563" s="227"/>
      <c r="B563" s="227"/>
      <c r="C563" s="264"/>
      <c r="D563" s="227"/>
      <c r="E563" s="227"/>
      <c r="F563" s="227"/>
      <c r="G563" s="227"/>
      <c r="H563" s="227"/>
      <c r="I563" s="227"/>
      <c r="J563" s="227"/>
      <c r="K563" s="227"/>
      <c r="L563" s="227"/>
      <c r="M563" s="227"/>
      <c r="N563" s="227"/>
      <c r="O563" s="227"/>
      <c r="P563" s="227"/>
      <c r="Q563" s="227"/>
      <c r="R563" s="227"/>
      <c r="S563" s="227"/>
      <c r="T563" s="227"/>
      <c r="U563" s="227"/>
      <c r="V563" s="227"/>
      <c r="W563" s="227"/>
      <c r="X563" s="227"/>
      <c r="Y563" s="227"/>
      <c r="Z563" s="227"/>
      <c r="AA563" s="227"/>
      <c r="AB563" s="227"/>
      <c r="AC563" s="227"/>
      <c r="AD563" s="227"/>
      <c r="AE563" s="227"/>
      <c r="AF563" s="227"/>
    </row>
    <row r="564">
      <c r="A564" s="227"/>
      <c r="B564" s="227"/>
      <c r="C564" s="264"/>
      <c r="D564" s="227"/>
      <c r="E564" s="227"/>
      <c r="F564" s="227"/>
      <c r="G564" s="227"/>
      <c r="H564" s="227"/>
      <c r="I564" s="227"/>
      <c r="J564" s="227"/>
      <c r="K564" s="227"/>
      <c r="L564" s="227"/>
      <c r="M564" s="227"/>
      <c r="N564" s="227"/>
      <c r="O564" s="227"/>
      <c r="P564" s="227"/>
      <c r="Q564" s="227"/>
      <c r="R564" s="227"/>
      <c r="S564" s="227"/>
      <c r="T564" s="227"/>
      <c r="U564" s="227"/>
      <c r="V564" s="227"/>
      <c r="W564" s="227"/>
      <c r="X564" s="227"/>
      <c r="Y564" s="227"/>
      <c r="Z564" s="227"/>
      <c r="AA564" s="227"/>
      <c r="AB564" s="227"/>
      <c r="AC564" s="227"/>
      <c r="AD564" s="227"/>
      <c r="AE564" s="227"/>
      <c r="AF564" s="227"/>
    </row>
    <row r="565">
      <c r="A565" s="227"/>
      <c r="B565" s="227"/>
      <c r="C565" s="264"/>
      <c r="D565" s="227"/>
      <c r="E565" s="227"/>
      <c r="F565" s="227"/>
      <c r="G565" s="227"/>
      <c r="H565" s="227"/>
      <c r="I565" s="227"/>
      <c r="J565" s="227"/>
      <c r="K565" s="227"/>
      <c r="L565" s="227"/>
      <c r="M565" s="227"/>
      <c r="N565" s="227"/>
      <c r="O565" s="227"/>
      <c r="P565" s="227"/>
      <c r="Q565" s="227"/>
      <c r="R565" s="227"/>
      <c r="S565" s="227"/>
      <c r="T565" s="227"/>
      <c r="U565" s="227"/>
      <c r="V565" s="227"/>
      <c r="W565" s="227"/>
      <c r="X565" s="227"/>
      <c r="Y565" s="227"/>
      <c r="Z565" s="227"/>
      <c r="AA565" s="227"/>
      <c r="AB565" s="227"/>
      <c r="AC565" s="227"/>
      <c r="AD565" s="227"/>
      <c r="AE565" s="227"/>
      <c r="AF565" s="227"/>
    </row>
    <row r="566">
      <c r="A566" s="227"/>
      <c r="B566" s="227"/>
      <c r="C566" s="264"/>
      <c r="D566" s="227"/>
      <c r="E566" s="227"/>
      <c r="F566" s="227"/>
      <c r="G566" s="227"/>
      <c r="H566" s="227"/>
      <c r="I566" s="227"/>
      <c r="J566" s="227"/>
      <c r="K566" s="227"/>
      <c r="L566" s="227"/>
      <c r="M566" s="227"/>
      <c r="N566" s="227"/>
      <c r="O566" s="227"/>
      <c r="P566" s="227"/>
      <c r="Q566" s="227"/>
      <c r="R566" s="227"/>
      <c r="S566" s="227"/>
      <c r="T566" s="227"/>
      <c r="U566" s="227"/>
      <c r="V566" s="227"/>
      <c r="W566" s="227"/>
      <c r="X566" s="227"/>
      <c r="Y566" s="227"/>
      <c r="Z566" s="227"/>
      <c r="AA566" s="227"/>
      <c r="AB566" s="227"/>
      <c r="AC566" s="227"/>
      <c r="AD566" s="227"/>
      <c r="AE566" s="227"/>
      <c r="AF566" s="227"/>
    </row>
    <row r="567">
      <c r="A567" s="227"/>
      <c r="B567" s="227"/>
      <c r="C567" s="264"/>
      <c r="D567" s="227"/>
      <c r="E567" s="227"/>
      <c r="F567" s="227"/>
      <c r="G567" s="227"/>
      <c r="H567" s="227"/>
      <c r="I567" s="227"/>
      <c r="J567" s="227"/>
      <c r="K567" s="227"/>
      <c r="L567" s="227"/>
      <c r="M567" s="227"/>
      <c r="N567" s="227"/>
      <c r="O567" s="227"/>
      <c r="P567" s="227"/>
      <c r="Q567" s="227"/>
      <c r="R567" s="227"/>
      <c r="S567" s="227"/>
      <c r="T567" s="227"/>
      <c r="U567" s="227"/>
      <c r="V567" s="227"/>
      <c r="W567" s="227"/>
      <c r="X567" s="227"/>
      <c r="Y567" s="227"/>
      <c r="Z567" s="227"/>
      <c r="AA567" s="227"/>
      <c r="AB567" s="227"/>
      <c r="AC567" s="227"/>
      <c r="AD567" s="227"/>
      <c r="AE567" s="227"/>
      <c r="AF567" s="227"/>
    </row>
    <row r="568">
      <c r="A568" s="227"/>
      <c r="B568" s="227"/>
      <c r="C568" s="264"/>
      <c r="D568" s="227"/>
      <c r="E568" s="227"/>
      <c r="F568" s="227"/>
      <c r="G568" s="227"/>
      <c r="H568" s="227"/>
      <c r="I568" s="227"/>
      <c r="J568" s="227"/>
      <c r="K568" s="227"/>
      <c r="L568" s="227"/>
      <c r="M568" s="227"/>
      <c r="N568" s="227"/>
      <c r="O568" s="227"/>
      <c r="P568" s="227"/>
      <c r="Q568" s="227"/>
      <c r="R568" s="227"/>
      <c r="S568" s="227"/>
      <c r="T568" s="227"/>
      <c r="U568" s="227"/>
      <c r="V568" s="227"/>
      <c r="W568" s="227"/>
      <c r="X568" s="227"/>
      <c r="Y568" s="227"/>
      <c r="Z568" s="227"/>
      <c r="AA568" s="227"/>
      <c r="AB568" s="227"/>
      <c r="AC568" s="227"/>
      <c r="AD568" s="227"/>
      <c r="AE568" s="227"/>
      <c r="AF568" s="227"/>
    </row>
    <row r="569">
      <c r="A569" s="227"/>
      <c r="B569" s="227"/>
      <c r="C569" s="264"/>
      <c r="D569" s="227"/>
      <c r="E569" s="227"/>
      <c r="F569" s="227"/>
      <c r="G569" s="227"/>
      <c r="H569" s="227"/>
      <c r="I569" s="227"/>
      <c r="J569" s="227"/>
      <c r="K569" s="227"/>
      <c r="L569" s="227"/>
      <c r="M569" s="227"/>
      <c r="N569" s="227"/>
      <c r="O569" s="227"/>
      <c r="P569" s="227"/>
      <c r="Q569" s="227"/>
      <c r="R569" s="227"/>
      <c r="S569" s="227"/>
      <c r="T569" s="227"/>
      <c r="U569" s="227"/>
      <c r="V569" s="227"/>
      <c r="W569" s="227"/>
      <c r="X569" s="227"/>
      <c r="Y569" s="227"/>
      <c r="Z569" s="227"/>
      <c r="AA569" s="227"/>
      <c r="AB569" s="227"/>
      <c r="AC569" s="227"/>
      <c r="AD569" s="227"/>
      <c r="AE569" s="227"/>
      <c r="AF569" s="227"/>
    </row>
    <row r="570">
      <c r="A570" s="227"/>
      <c r="B570" s="227"/>
      <c r="C570" s="264"/>
      <c r="D570" s="227"/>
      <c r="E570" s="227"/>
      <c r="F570" s="227"/>
      <c r="G570" s="227"/>
      <c r="H570" s="227"/>
      <c r="I570" s="227"/>
      <c r="J570" s="227"/>
      <c r="K570" s="227"/>
      <c r="L570" s="227"/>
      <c r="M570" s="227"/>
      <c r="N570" s="227"/>
      <c r="O570" s="227"/>
      <c r="P570" s="227"/>
      <c r="Q570" s="227"/>
      <c r="R570" s="227"/>
      <c r="S570" s="227"/>
      <c r="T570" s="227"/>
      <c r="U570" s="227"/>
      <c r="V570" s="227"/>
      <c r="W570" s="227"/>
      <c r="X570" s="227"/>
      <c r="Y570" s="227"/>
      <c r="Z570" s="227"/>
      <c r="AA570" s="227"/>
      <c r="AB570" s="227"/>
      <c r="AC570" s="227"/>
      <c r="AD570" s="227"/>
      <c r="AE570" s="227"/>
      <c r="AF570" s="227"/>
    </row>
    <row r="571">
      <c r="A571" s="227"/>
      <c r="B571" s="227"/>
      <c r="C571" s="264"/>
      <c r="D571" s="227"/>
      <c r="E571" s="227"/>
      <c r="F571" s="227"/>
      <c r="G571" s="227"/>
      <c r="H571" s="227"/>
      <c r="I571" s="227"/>
      <c r="J571" s="227"/>
      <c r="K571" s="227"/>
      <c r="L571" s="227"/>
      <c r="M571" s="227"/>
      <c r="N571" s="227"/>
      <c r="O571" s="227"/>
      <c r="P571" s="227"/>
      <c r="Q571" s="227"/>
      <c r="R571" s="227"/>
      <c r="S571" s="227"/>
      <c r="T571" s="227"/>
      <c r="U571" s="227"/>
      <c r="V571" s="227"/>
      <c r="W571" s="227"/>
      <c r="X571" s="227"/>
      <c r="Y571" s="227"/>
      <c r="Z571" s="227"/>
      <c r="AA571" s="227"/>
      <c r="AB571" s="227"/>
      <c r="AC571" s="227"/>
      <c r="AD571" s="227"/>
      <c r="AE571" s="227"/>
      <c r="AF571" s="227"/>
    </row>
    <row r="572">
      <c r="A572" s="227"/>
      <c r="B572" s="227"/>
      <c r="C572" s="264"/>
      <c r="D572" s="227"/>
      <c r="E572" s="227"/>
      <c r="F572" s="227"/>
      <c r="G572" s="227"/>
      <c r="H572" s="227"/>
      <c r="I572" s="227"/>
      <c r="J572" s="227"/>
      <c r="K572" s="227"/>
      <c r="L572" s="227"/>
      <c r="M572" s="227"/>
      <c r="N572" s="227"/>
      <c r="O572" s="227"/>
      <c r="P572" s="227"/>
      <c r="Q572" s="227"/>
      <c r="R572" s="227"/>
      <c r="S572" s="227"/>
      <c r="T572" s="227"/>
      <c r="U572" s="227"/>
      <c r="V572" s="227"/>
      <c r="W572" s="227"/>
      <c r="X572" s="227"/>
      <c r="Y572" s="227"/>
      <c r="Z572" s="227"/>
      <c r="AA572" s="227"/>
      <c r="AB572" s="227"/>
      <c r="AC572" s="227"/>
      <c r="AD572" s="227"/>
      <c r="AE572" s="227"/>
      <c r="AF572" s="227"/>
    </row>
    <row r="573">
      <c r="A573" s="227"/>
      <c r="B573" s="227"/>
      <c r="C573" s="264"/>
      <c r="D573" s="227"/>
      <c r="E573" s="227"/>
      <c r="F573" s="227"/>
      <c r="G573" s="227"/>
      <c r="H573" s="227"/>
      <c r="I573" s="227"/>
      <c r="J573" s="227"/>
      <c r="K573" s="227"/>
      <c r="L573" s="227"/>
      <c r="M573" s="227"/>
      <c r="N573" s="227"/>
      <c r="O573" s="227"/>
      <c r="P573" s="227"/>
      <c r="Q573" s="227"/>
      <c r="R573" s="227"/>
      <c r="S573" s="227"/>
      <c r="T573" s="227"/>
      <c r="U573" s="227"/>
      <c r="V573" s="227"/>
      <c r="W573" s="227"/>
      <c r="X573" s="227"/>
      <c r="Y573" s="227"/>
      <c r="Z573" s="227"/>
      <c r="AA573" s="227"/>
      <c r="AB573" s="227"/>
      <c r="AC573" s="227"/>
      <c r="AD573" s="227"/>
      <c r="AE573" s="227"/>
      <c r="AF573" s="227"/>
    </row>
    <row r="574">
      <c r="A574" s="227"/>
      <c r="B574" s="227"/>
      <c r="C574" s="264"/>
      <c r="D574" s="227"/>
      <c r="E574" s="227"/>
      <c r="F574" s="227"/>
      <c r="G574" s="227"/>
      <c r="H574" s="227"/>
      <c r="I574" s="227"/>
      <c r="J574" s="227"/>
      <c r="K574" s="227"/>
      <c r="L574" s="227"/>
      <c r="M574" s="227"/>
      <c r="N574" s="227"/>
      <c r="O574" s="227"/>
      <c r="P574" s="227"/>
      <c r="Q574" s="227"/>
      <c r="R574" s="227"/>
      <c r="S574" s="227"/>
      <c r="T574" s="227"/>
      <c r="U574" s="227"/>
      <c r="V574" s="227"/>
      <c r="W574" s="227"/>
      <c r="X574" s="227"/>
      <c r="Y574" s="227"/>
      <c r="Z574" s="227"/>
      <c r="AA574" s="227"/>
      <c r="AB574" s="227"/>
      <c r="AC574" s="227"/>
      <c r="AD574" s="227"/>
      <c r="AE574" s="227"/>
      <c r="AF574" s="227"/>
    </row>
    <row r="575">
      <c r="A575" s="227"/>
      <c r="B575" s="227"/>
      <c r="C575" s="264"/>
      <c r="D575" s="227"/>
      <c r="E575" s="227"/>
      <c r="F575" s="227"/>
      <c r="G575" s="227"/>
      <c r="H575" s="227"/>
      <c r="I575" s="227"/>
      <c r="J575" s="227"/>
      <c r="K575" s="227"/>
      <c r="L575" s="227"/>
      <c r="M575" s="227"/>
      <c r="N575" s="227"/>
      <c r="O575" s="227"/>
      <c r="P575" s="227"/>
      <c r="Q575" s="227"/>
      <c r="R575" s="227"/>
      <c r="S575" s="227"/>
      <c r="T575" s="227"/>
      <c r="U575" s="227"/>
      <c r="V575" s="227"/>
      <c r="W575" s="227"/>
      <c r="X575" s="227"/>
      <c r="Y575" s="227"/>
      <c r="Z575" s="227"/>
      <c r="AA575" s="227"/>
      <c r="AB575" s="227"/>
      <c r="AC575" s="227"/>
      <c r="AD575" s="227"/>
      <c r="AE575" s="227"/>
      <c r="AF575" s="227"/>
    </row>
    <row r="576">
      <c r="A576" s="227"/>
      <c r="B576" s="227"/>
      <c r="C576" s="264"/>
      <c r="D576" s="227"/>
      <c r="E576" s="227"/>
      <c r="F576" s="227"/>
      <c r="G576" s="227"/>
      <c r="H576" s="227"/>
      <c r="I576" s="227"/>
      <c r="J576" s="227"/>
      <c r="K576" s="227"/>
      <c r="L576" s="227"/>
      <c r="M576" s="227"/>
      <c r="N576" s="227"/>
      <c r="O576" s="227"/>
      <c r="P576" s="227"/>
      <c r="Q576" s="227"/>
      <c r="R576" s="227"/>
      <c r="S576" s="227"/>
      <c r="T576" s="227"/>
      <c r="U576" s="227"/>
      <c r="V576" s="227"/>
      <c r="W576" s="227"/>
      <c r="X576" s="227"/>
      <c r="Y576" s="227"/>
      <c r="Z576" s="227"/>
      <c r="AA576" s="227"/>
      <c r="AB576" s="227"/>
      <c r="AC576" s="227"/>
      <c r="AD576" s="227"/>
      <c r="AE576" s="227"/>
      <c r="AF576" s="227"/>
    </row>
    <row r="577">
      <c r="A577" s="227"/>
      <c r="B577" s="227"/>
      <c r="C577" s="264"/>
      <c r="D577" s="227"/>
      <c r="E577" s="227"/>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c r="AF577" s="227"/>
    </row>
    <row r="578">
      <c r="A578" s="227"/>
      <c r="B578" s="227"/>
      <c r="C578" s="264"/>
      <c r="D578" s="227"/>
      <c r="E578" s="227"/>
      <c r="F578" s="227"/>
      <c r="G578" s="227"/>
      <c r="H578" s="227"/>
      <c r="I578" s="227"/>
      <c r="J578" s="227"/>
      <c r="K578" s="227"/>
      <c r="L578" s="227"/>
      <c r="M578" s="227"/>
      <c r="N578" s="227"/>
      <c r="O578" s="227"/>
      <c r="P578" s="227"/>
      <c r="Q578" s="227"/>
      <c r="R578" s="227"/>
      <c r="S578" s="227"/>
      <c r="T578" s="227"/>
      <c r="U578" s="227"/>
      <c r="V578" s="227"/>
      <c r="W578" s="227"/>
      <c r="X578" s="227"/>
      <c r="Y578" s="227"/>
      <c r="Z578" s="227"/>
      <c r="AA578" s="227"/>
      <c r="AB578" s="227"/>
      <c r="AC578" s="227"/>
      <c r="AD578" s="227"/>
      <c r="AE578" s="227"/>
      <c r="AF578" s="227"/>
    </row>
    <row r="579">
      <c r="A579" s="227"/>
      <c r="B579" s="227"/>
      <c r="C579" s="264"/>
      <c r="D579" s="227"/>
      <c r="E579" s="227"/>
      <c r="F579" s="227"/>
      <c r="G579" s="227"/>
      <c r="H579" s="227"/>
      <c r="I579" s="227"/>
      <c r="J579" s="227"/>
      <c r="K579" s="227"/>
      <c r="L579" s="227"/>
      <c r="M579" s="227"/>
      <c r="N579" s="227"/>
      <c r="O579" s="227"/>
      <c r="P579" s="227"/>
      <c r="Q579" s="227"/>
      <c r="R579" s="227"/>
      <c r="S579" s="227"/>
      <c r="T579" s="227"/>
      <c r="U579" s="227"/>
      <c r="V579" s="227"/>
      <c r="W579" s="227"/>
      <c r="X579" s="227"/>
      <c r="Y579" s="227"/>
      <c r="Z579" s="227"/>
      <c r="AA579" s="227"/>
      <c r="AB579" s="227"/>
      <c r="AC579" s="227"/>
      <c r="AD579" s="227"/>
      <c r="AE579" s="227"/>
      <c r="AF579" s="227"/>
    </row>
    <row r="580">
      <c r="A580" s="227"/>
      <c r="B580" s="227"/>
      <c r="C580" s="264"/>
      <c r="D580" s="227"/>
      <c r="E580" s="227"/>
      <c r="F580" s="227"/>
      <c r="G580" s="227"/>
      <c r="H580" s="227"/>
      <c r="I580" s="227"/>
      <c r="J580" s="227"/>
      <c r="K580" s="227"/>
      <c r="L580" s="227"/>
      <c r="M580" s="227"/>
      <c r="N580" s="227"/>
      <c r="O580" s="227"/>
      <c r="P580" s="227"/>
      <c r="Q580" s="227"/>
      <c r="R580" s="227"/>
      <c r="S580" s="227"/>
      <c r="T580" s="227"/>
      <c r="U580" s="227"/>
      <c r="V580" s="227"/>
      <c r="W580" s="227"/>
      <c r="X580" s="227"/>
      <c r="Y580" s="227"/>
      <c r="Z580" s="227"/>
      <c r="AA580" s="227"/>
      <c r="AB580" s="227"/>
      <c r="AC580" s="227"/>
      <c r="AD580" s="227"/>
      <c r="AE580" s="227"/>
      <c r="AF580" s="227"/>
    </row>
    <row r="581">
      <c r="A581" s="227"/>
      <c r="B581" s="227"/>
      <c r="C581" s="264"/>
      <c r="D581" s="227"/>
      <c r="E581" s="227"/>
      <c r="F581" s="227"/>
      <c r="G581" s="227"/>
      <c r="H581" s="227"/>
      <c r="I581" s="227"/>
      <c r="J581" s="227"/>
      <c r="K581" s="227"/>
      <c r="L581" s="227"/>
      <c r="M581" s="227"/>
      <c r="N581" s="227"/>
      <c r="O581" s="227"/>
      <c r="P581" s="227"/>
      <c r="Q581" s="227"/>
      <c r="R581" s="227"/>
      <c r="S581" s="227"/>
      <c r="T581" s="227"/>
      <c r="U581" s="227"/>
      <c r="V581" s="227"/>
      <c r="W581" s="227"/>
      <c r="X581" s="227"/>
      <c r="Y581" s="227"/>
      <c r="Z581" s="227"/>
      <c r="AA581" s="227"/>
      <c r="AB581" s="227"/>
      <c r="AC581" s="227"/>
      <c r="AD581" s="227"/>
      <c r="AE581" s="227"/>
      <c r="AF581" s="227"/>
    </row>
    <row r="582">
      <c r="A582" s="227"/>
      <c r="B582" s="227"/>
      <c r="C582" s="264"/>
      <c r="D582" s="227"/>
      <c r="E582" s="227"/>
      <c r="F582" s="227"/>
      <c r="G582" s="227"/>
      <c r="H582" s="227"/>
      <c r="I582" s="227"/>
      <c r="J582" s="227"/>
      <c r="K582" s="227"/>
      <c r="L582" s="227"/>
      <c r="M582" s="227"/>
      <c r="N582" s="227"/>
      <c r="O582" s="227"/>
      <c r="P582" s="227"/>
      <c r="Q582" s="227"/>
      <c r="R582" s="227"/>
      <c r="S582" s="227"/>
      <c r="T582" s="227"/>
      <c r="U582" s="227"/>
      <c r="V582" s="227"/>
      <c r="W582" s="227"/>
      <c r="X582" s="227"/>
      <c r="Y582" s="227"/>
      <c r="Z582" s="227"/>
      <c r="AA582" s="227"/>
      <c r="AB582" s="227"/>
      <c r="AC582" s="227"/>
      <c r="AD582" s="227"/>
      <c r="AE582" s="227"/>
      <c r="AF582" s="227"/>
    </row>
    <row r="583">
      <c r="A583" s="227"/>
      <c r="B583" s="227"/>
      <c r="C583" s="264"/>
      <c r="D583" s="227"/>
      <c r="E583" s="227"/>
      <c r="F583" s="227"/>
      <c r="G583" s="227"/>
      <c r="H583" s="227"/>
      <c r="I583" s="227"/>
      <c r="J583" s="227"/>
      <c r="K583" s="227"/>
      <c r="L583" s="227"/>
      <c r="M583" s="227"/>
      <c r="N583" s="227"/>
      <c r="O583" s="227"/>
      <c r="P583" s="227"/>
      <c r="Q583" s="227"/>
      <c r="R583" s="227"/>
      <c r="S583" s="227"/>
      <c r="T583" s="227"/>
      <c r="U583" s="227"/>
      <c r="V583" s="227"/>
      <c r="W583" s="227"/>
      <c r="X583" s="227"/>
      <c r="Y583" s="227"/>
      <c r="Z583" s="227"/>
      <c r="AA583" s="227"/>
      <c r="AB583" s="227"/>
      <c r="AC583" s="227"/>
      <c r="AD583" s="227"/>
      <c r="AE583" s="227"/>
      <c r="AF583" s="227"/>
    </row>
    <row r="584">
      <c r="A584" s="227"/>
      <c r="B584" s="227"/>
      <c r="C584" s="264"/>
      <c r="D584" s="227"/>
      <c r="E584" s="227"/>
      <c r="F584" s="227"/>
      <c r="G584" s="227"/>
      <c r="H584" s="227"/>
      <c r="I584" s="227"/>
      <c r="J584" s="227"/>
      <c r="K584" s="227"/>
      <c r="L584" s="227"/>
      <c r="M584" s="227"/>
      <c r="N584" s="227"/>
      <c r="O584" s="227"/>
      <c r="P584" s="227"/>
      <c r="Q584" s="227"/>
      <c r="R584" s="227"/>
      <c r="S584" s="227"/>
      <c r="T584" s="227"/>
      <c r="U584" s="227"/>
      <c r="V584" s="227"/>
      <c r="W584" s="227"/>
      <c r="X584" s="227"/>
      <c r="Y584" s="227"/>
      <c r="Z584" s="227"/>
      <c r="AA584" s="227"/>
      <c r="AB584" s="227"/>
      <c r="AC584" s="227"/>
      <c r="AD584" s="227"/>
      <c r="AE584" s="227"/>
      <c r="AF584" s="227"/>
    </row>
    <row r="585">
      <c r="A585" s="227"/>
      <c r="B585" s="227"/>
      <c r="C585" s="264"/>
      <c r="D585" s="227"/>
      <c r="E585" s="227"/>
      <c r="F585" s="227"/>
      <c r="G585" s="227"/>
      <c r="H585" s="227"/>
      <c r="I585" s="227"/>
      <c r="J585" s="227"/>
      <c r="K585" s="227"/>
      <c r="L585" s="227"/>
      <c r="M585" s="227"/>
      <c r="N585" s="227"/>
      <c r="O585" s="227"/>
      <c r="P585" s="227"/>
      <c r="Q585" s="227"/>
      <c r="R585" s="227"/>
      <c r="S585" s="227"/>
      <c r="T585" s="227"/>
      <c r="U585" s="227"/>
      <c r="V585" s="227"/>
      <c r="W585" s="227"/>
      <c r="X585" s="227"/>
      <c r="Y585" s="227"/>
      <c r="Z585" s="227"/>
      <c r="AA585" s="227"/>
      <c r="AB585" s="227"/>
      <c r="AC585" s="227"/>
      <c r="AD585" s="227"/>
      <c r="AE585" s="227"/>
      <c r="AF585" s="227"/>
    </row>
    <row r="586">
      <c r="A586" s="227"/>
      <c r="B586" s="227"/>
      <c r="C586" s="264"/>
      <c r="D586" s="227"/>
      <c r="E586" s="227"/>
      <c r="F586" s="227"/>
      <c r="G586" s="227"/>
      <c r="H586" s="227"/>
      <c r="I586" s="227"/>
      <c r="J586" s="227"/>
      <c r="K586" s="227"/>
      <c r="L586" s="227"/>
      <c r="M586" s="227"/>
      <c r="N586" s="227"/>
      <c r="O586" s="227"/>
      <c r="P586" s="227"/>
      <c r="Q586" s="227"/>
      <c r="R586" s="227"/>
      <c r="S586" s="227"/>
      <c r="T586" s="227"/>
      <c r="U586" s="227"/>
      <c r="V586" s="227"/>
      <c r="W586" s="227"/>
      <c r="X586" s="227"/>
      <c r="Y586" s="227"/>
      <c r="Z586" s="227"/>
      <c r="AA586" s="227"/>
      <c r="AB586" s="227"/>
      <c r="AC586" s="227"/>
      <c r="AD586" s="227"/>
      <c r="AE586" s="227"/>
      <c r="AF586" s="227"/>
    </row>
    <row r="587">
      <c r="A587" s="227"/>
      <c r="B587" s="227"/>
      <c r="C587" s="264"/>
      <c r="D587" s="227"/>
      <c r="E587" s="227"/>
      <c r="F587" s="227"/>
      <c r="G587" s="227"/>
      <c r="H587" s="227"/>
      <c r="I587" s="227"/>
      <c r="J587" s="227"/>
      <c r="K587" s="227"/>
      <c r="L587" s="227"/>
      <c r="M587" s="227"/>
      <c r="N587" s="227"/>
      <c r="O587" s="227"/>
      <c r="P587" s="227"/>
      <c r="Q587" s="227"/>
      <c r="R587" s="227"/>
      <c r="S587" s="227"/>
      <c r="T587" s="227"/>
      <c r="U587" s="227"/>
      <c r="V587" s="227"/>
      <c r="W587" s="227"/>
      <c r="X587" s="227"/>
      <c r="Y587" s="227"/>
      <c r="Z587" s="227"/>
      <c r="AA587" s="227"/>
      <c r="AB587" s="227"/>
      <c r="AC587" s="227"/>
      <c r="AD587" s="227"/>
      <c r="AE587" s="227"/>
      <c r="AF587" s="227"/>
    </row>
    <row r="588">
      <c r="A588" s="227"/>
      <c r="B588" s="227"/>
      <c r="C588" s="264"/>
      <c r="D588" s="227"/>
      <c r="E588" s="227"/>
      <c r="F588" s="227"/>
      <c r="G588" s="227"/>
      <c r="H588" s="227"/>
      <c r="I588" s="227"/>
      <c r="J588" s="227"/>
      <c r="K588" s="227"/>
      <c r="L588" s="227"/>
      <c r="M588" s="227"/>
      <c r="N588" s="227"/>
      <c r="O588" s="227"/>
      <c r="P588" s="227"/>
      <c r="Q588" s="227"/>
      <c r="R588" s="227"/>
      <c r="S588" s="227"/>
      <c r="T588" s="227"/>
      <c r="U588" s="227"/>
      <c r="V588" s="227"/>
      <c r="W588" s="227"/>
      <c r="X588" s="227"/>
      <c r="Y588" s="227"/>
      <c r="Z588" s="227"/>
      <c r="AA588" s="227"/>
      <c r="AB588" s="227"/>
      <c r="AC588" s="227"/>
      <c r="AD588" s="227"/>
      <c r="AE588" s="227"/>
      <c r="AF588" s="227"/>
    </row>
    <row r="589">
      <c r="A589" s="227"/>
      <c r="B589" s="227"/>
      <c r="C589" s="264"/>
      <c r="D589" s="227"/>
      <c r="E589" s="227"/>
      <c r="F589" s="227"/>
      <c r="G589" s="227"/>
      <c r="H589" s="227"/>
      <c r="I589" s="227"/>
      <c r="J589" s="227"/>
      <c r="K589" s="227"/>
      <c r="L589" s="227"/>
      <c r="M589" s="227"/>
      <c r="N589" s="227"/>
      <c r="O589" s="227"/>
      <c r="P589" s="227"/>
      <c r="Q589" s="227"/>
      <c r="R589" s="227"/>
      <c r="S589" s="227"/>
      <c r="T589" s="227"/>
      <c r="U589" s="227"/>
      <c r="V589" s="227"/>
      <c r="W589" s="227"/>
      <c r="X589" s="227"/>
      <c r="Y589" s="227"/>
      <c r="Z589" s="227"/>
      <c r="AA589" s="227"/>
      <c r="AB589" s="227"/>
      <c r="AC589" s="227"/>
      <c r="AD589" s="227"/>
      <c r="AE589" s="227"/>
      <c r="AF589" s="227"/>
    </row>
    <row r="590">
      <c r="A590" s="227"/>
      <c r="B590" s="227"/>
      <c r="C590" s="264"/>
      <c r="D590" s="227"/>
      <c r="E590" s="227"/>
      <c r="F590" s="227"/>
      <c r="G590" s="227"/>
      <c r="H590" s="227"/>
      <c r="I590" s="227"/>
      <c r="J590" s="227"/>
      <c r="K590" s="227"/>
      <c r="L590" s="227"/>
      <c r="M590" s="227"/>
      <c r="N590" s="227"/>
      <c r="O590" s="227"/>
      <c r="P590" s="227"/>
      <c r="Q590" s="227"/>
      <c r="R590" s="227"/>
      <c r="S590" s="227"/>
      <c r="T590" s="227"/>
      <c r="U590" s="227"/>
      <c r="V590" s="227"/>
      <c r="W590" s="227"/>
      <c r="X590" s="227"/>
      <c r="Y590" s="227"/>
      <c r="Z590" s="227"/>
      <c r="AA590" s="227"/>
      <c r="AB590" s="227"/>
      <c r="AC590" s="227"/>
      <c r="AD590" s="227"/>
      <c r="AE590" s="227"/>
      <c r="AF590" s="227"/>
    </row>
    <row r="591">
      <c r="A591" s="227"/>
      <c r="B591" s="227"/>
      <c r="C591" s="264"/>
      <c r="D591" s="227"/>
      <c r="E591" s="227"/>
      <c r="F591" s="227"/>
      <c r="G591" s="227"/>
      <c r="H591" s="227"/>
      <c r="I591" s="227"/>
      <c r="J591" s="227"/>
      <c r="K591" s="227"/>
      <c r="L591" s="227"/>
      <c r="M591" s="227"/>
      <c r="N591" s="227"/>
      <c r="O591" s="227"/>
      <c r="P591" s="227"/>
      <c r="Q591" s="227"/>
      <c r="R591" s="227"/>
      <c r="S591" s="227"/>
      <c r="T591" s="227"/>
      <c r="U591" s="227"/>
      <c r="V591" s="227"/>
      <c r="W591" s="227"/>
      <c r="X591" s="227"/>
      <c r="Y591" s="227"/>
      <c r="Z591" s="227"/>
      <c r="AA591" s="227"/>
      <c r="AB591" s="227"/>
      <c r="AC591" s="227"/>
      <c r="AD591" s="227"/>
      <c r="AE591" s="227"/>
      <c r="AF591" s="227"/>
    </row>
    <row r="592">
      <c r="A592" s="227"/>
      <c r="B592" s="227"/>
      <c r="C592" s="264"/>
      <c r="D592" s="227"/>
      <c r="E592" s="227"/>
      <c r="F592" s="227"/>
      <c r="G592" s="227"/>
      <c r="H592" s="227"/>
      <c r="I592" s="227"/>
      <c r="J592" s="227"/>
      <c r="K592" s="227"/>
      <c r="L592" s="227"/>
      <c r="M592" s="227"/>
      <c r="N592" s="227"/>
      <c r="O592" s="227"/>
      <c r="P592" s="227"/>
      <c r="Q592" s="227"/>
      <c r="R592" s="227"/>
      <c r="S592" s="227"/>
      <c r="T592" s="227"/>
      <c r="U592" s="227"/>
      <c r="V592" s="227"/>
      <c r="W592" s="227"/>
      <c r="X592" s="227"/>
      <c r="Y592" s="227"/>
      <c r="Z592" s="227"/>
      <c r="AA592" s="227"/>
      <c r="AB592" s="227"/>
      <c r="AC592" s="227"/>
      <c r="AD592" s="227"/>
      <c r="AE592" s="227"/>
      <c r="AF592" s="227"/>
    </row>
    <row r="593">
      <c r="A593" s="227"/>
      <c r="B593" s="227"/>
      <c r="C593" s="264"/>
      <c r="D593" s="227"/>
      <c r="E593" s="227"/>
      <c r="F593" s="227"/>
      <c r="G593" s="227"/>
      <c r="H593" s="227"/>
      <c r="I593" s="227"/>
      <c r="J593" s="227"/>
      <c r="K593" s="227"/>
      <c r="L593" s="227"/>
      <c r="M593" s="227"/>
      <c r="N593" s="227"/>
      <c r="O593" s="227"/>
      <c r="P593" s="227"/>
      <c r="Q593" s="227"/>
      <c r="R593" s="227"/>
      <c r="S593" s="227"/>
      <c r="T593" s="227"/>
      <c r="U593" s="227"/>
      <c r="V593" s="227"/>
      <c r="W593" s="227"/>
      <c r="X593" s="227"/>
      <c r="Y593" s="227"/>
      <c r="Z593" s="227"/>
      <c r="AA593" s="227"/>
      <c r="AB593" s="227"/>
      <c r="AC593" s="227"/>
      <c r="AD593" s="227"/>
      <c r="AE593" s="227"/>
      <c r="AF593" s="227"/>
    </row>
    <row r="594">
      <c r="A594" s="227"/>
      <c r="B594" s="227"/>
      <c r="C594" s="264"/>
      <c r="D594" s="227"/>
      <c r="E594" s="227"/>
      <c r="F594" s="227"/>
      <c r="G594" s="227"/>
      <c r="H594" s="227"/>
      <c r="I594" s="227"/>
      <c r="J594" s="227"/>
      <c r="K594" s="227"/>
      <c r="L594" s="227"/>
      <c r="M594" s="227"/>
      <c r="N594" s="227"/>
      <c r="O594" s="227"/>
      <c r="P594" s="227"/>
      <c r="Q594" s="227"/>
      <c r="R594" s="227"/>
      <c r="S594" s="227"/>
      <c r="T594" s="227"/>
      <c r="U594" s="227"/>
      <c r="V594" s="227"/>
      <c r="W594" s="227"/>
      <c r="X594" s="227"/>
      <c r="Y594" s="227"/>
      <c r="Z594" s="227"/>
      <c r="AA594" s="227"/>
      <c r="AB594" s="227"/>
      <c r="AC594" s="227"/>
      <c r="AD594" s="227"/>
      <c r="AE594" s="227"/>
      <c r="AF594" s="227"/>
    </row>
    <row r="595">
      <c r="A595" s="227"/>
      <c r="B595" s="227"/>
      <c r="C595" s="264"/>
      <c r="D595" s="227"/>
      <c r="E595" s="227"/>
      <c r="F595" s="227"/>
      <c r="G595" s="227"/>
      <c r="H595" s="227"/>
      <c r="I595" s="227"/>
      <c r="J595" s="227"/>
      <c r="K595" s="227"/>
      <c r="L595" s="227"/>
      <c r="M595" s="227"/>
      <c r="N595" s="227"/>
      <c r="O595" s="227"/>
      <c r="P595" s="227"/>
      <c r="Q595" s="227"/>
      <c r="R595" s="227"/>
      <c r="S595" s="227"/>
      <c r="T595" s="227"/>
      <c r="U595" s="227"/>
      <c r="V595" s="227"/>
      <c r="W595" s="227"/>
      <c r="X595" s="227"/>
      <c r="Y595" s="227"/>
      <c r="Z595" s="227"/>
      <c r="AA595" s="227"/>
      <c r="AB595" s="227"/>
      <c r="AC595" s="227"/>
      <c r="AD595" s="227"/>
      <c r="AE595" s="227"/>
      <c r="AF595" s="227"/>
    </row>
    <row r="596">
      <c r="A596" s="227"/>
      <c r="B596" s="227"/>
      <c r="C596" s="264"/>
      <c r="D596" s="227"/>
      <c r="E596" s="227"/>
      <c r="F596" s="227"/>
      <c r="G596" s="227"/>
      <c r="H596" s="227"/>
      <c r="I596" s="227"/>
      <c r="J596" s="227"/>
      <c r="K596" s="227"/>
      <c r="L596" s="227"/>
      <c r="M596" s="227"/>
      <c r="N596" s="227"/>
      <c r="O596" s="227"/>
      <c r="P596" s="227"/>
      <c r="Q596" s="227"/>
      <c r="R596" s="227"/>
      <c r="S596" s="227"/>
      <c r="T596" s="227"/>
      <c r="U596" s="227"/>
      <c r="V596" s="227"/>
      <c r="W596" s="227"/>
      <c r="X596" s="227"/>
      <c r="Y596" s="227"/>
      <c r="Z596" s="227"/>
      <c r="AA596" s="227"/>
      <c r="AB596" s="227"/>
      <c r="AC596" s="227"/>
      <c r="AD596" s="227"/>
      <c r="AE596" s="227"/>
      <c r="AF596" s="227"/>
    </row>
    <row r="597">
      <c r="A597" s="227"/>
      <c r="B597" s="227"/>
      <c r="C597" s="264"/>
      <c r="D597" s="227"/>
      <c r="E597" s="227"/>
      <c r="F597" s="227"/>
      <c r="G597" s="227"/>
      <c r="H597" s="227"/>
      <c r="I597" s="227"/>
      <c r="J597" s="227"/>
      <c r="K597" s="227"/>
      <c r="L597" s="227"/>
      <c r="M597" s="227"/>
      <c r="N597" s="227"/>
      <c r="O597" s="227"/>
      <c r="P597" s="227"/>
      <c r="Q597" s="227"/>
      <c r="R597" s="227"/>
      <c r="S597" s="227"/>
      <c r="T597" s="227"/>
      <c r="U597" s="227"/>
      <c r="V597" s="227"/>
      <c r="W597" s="227"/>
      <c r="X597" s="227"/>
      <c r="Y597" s="227"/>
      <c r="Z597" s="227"/>
      <c r="AA597" s="227"/>
      <c r="AB597" s="227"/>
      <c r="AC597" s="227"/>
      <c r="AD597" s="227"/>
      <c r="AE597" s="227"/>
      <c r="AF597" s="227"/>
    </row>
    <row r="598">
      <c r="A598" s="227"/>
      <c r="B598" s="227"/>
      <c r="C598" s="264"/>
      <c r="D598" s="227"/>
      <c r="E598" s="227"/>
      <c r="F598" s="227"/>
      <c r="G598" s="227"/>
      <c r="H598" s="227"/>
      <c r="I598" s="227"/>
      <c r="J598" s="227"/>
      <c r="K598" s="227"/>
      <c r="L598" s="227"/>
      <c r="M598" s="227"/>
      <c r="N598" s="227"/>
      <c r="O598" s="227"/>
      <c r="P598" s="227"/>
      <c r="Q598" s="227"/>
      <c r="R598" s="227"/>
      <c r="S598" s="227"/>
      <c r="T598" s="227"/>
      <c r="U598" s="227"/>
      <c r="V598" s="227"/>
      <c r="W598" s="227"/>
      <c r="X598" s="227"/>
      <c r="Y598" s="227"/>
      <c r="Z598" s="227"/>
      <c r="AA598" s="227"/>
      <c r="AB598" s="227"/>
      <c r="AC598" s="227"/>
      <c r="AD598" s="227"/>
      <c r="AE598" s="227"/>
      <c r="AF598" s="227"/>
    </row>
    <row r="599">
      <c r="A599" s="227"/>
      <c r="B599" s="227"/>
      <c r="C599" s="264"/>
      <c r="D599" s="227"/>
      <c r="E599" s="227"/>
      <c r="F599" s="227"/>
      <c r="G599" s="227"/>
      <c r="H599" s="227"/>
      <c r="I599" s="227"/>
      <c r="J599" s="227"/>
      <c r="K599" s="227"/>
      <c r="L599" s="227"/>
      <c r="M599" s="227"/>
      <c r="N599" s="227"/>
      <c r="O599" s="227"/>
      <c r="P599" s="227"/>
      <c r="Q599" s="227"/>
      <c r="R599" s="227"/>
      <c r="S599" s="227"/>
      <c r="T599" s="227"/>
      <c r="U599" s="227"/>
      <c r="V599" s="227"/>
      <c r="W599" s="227"/>
      <c r="X599" s="227"/>
      <c r="Y599" s="227"/>
      <c r="Z599" s="227"/>
      <c r="AA599" s="227"/>
      <c r="AB599" s="227"/>
      <c r="AC599" s="227"/>
      <c r="AD599" s="227"/>
      <c r="AE599" s="227"/>
      <c r="AF599" s="227"/>
    </row>
    <row r="600">
      <c r="A600" s="227"/>
      <c r="B600" s="227"/>
      <c r="C600" s="264"/>
      <c r="D600" s="227"/>
      <c r="E600" s="227"/>
      <c r="F600" s="227"/>
      <c r="G600" s="227"/>
      <c r="H600" s="227"/>
      <c r="I600" s="227"/>
      <c r="J600" s="227"/>
      <c r="K600" s="227"/>
      <c r="L600" s="227"/>
      <c r="M600" s="227"/>
      <c r="N600" s="227"/>
      <c r="O600" s="227"/>
      <c r="P600" s="227"/>
      <c r="Q600" s="227"/>
      <c r="R600" s="227"/>
      <c r="S600" s="227"/>
      <c r="T600" s="227"/>
      <c r="U600" s="227"/>
      <c r="V600" s="227"/>
      <c r="W600" s="227"/>
      <c r="X600" s="227"/>
      <c r="Y600" s="227"/>
      <c r="Z600" s="227"/>
      <c r="AA600" s="227"/>
      <c r="AB600" s="227"/>
      <c r="AC600" s="227"/>
      <c r="AD600" s="227"/>
      <c r="AE600" s="227"/>
      <c r="AF600" s="227"/>
    </row>
    <row r="601">
      <c r="A601" s="227"/>
      <c r="B601" s="227"/>
      <c r="C601" s="264"/>
      <c r="D601" s="227"/>
      <c r="E601" s="227"/>
      <c r="F601" s="227"/>
      <c r="G601" s="227"/>
      <c r="H601" s="227"/>
      <c r="I601" s="227"/>
      <c r="J601" s="227"/>
      <c r="K601" s="227"/>
      <c r="L601" s="227"/>
      <c r="M601" s="227"/>
      <c r="N601" s="227"/>
      <c r="O601" s="227"/>
      <c r="P601" s="227"/>
      <c r="Q601" s="227"/>
      <c r="R601" s="227"/>
      <c r="S601" s="227"/>
      <c r="T601" s="227"/>
      <c r="U601" s="227"/>
      <c r="V601" s="227"/>
      <c r="W601" s="227"/>
      <c r="X601" s="227"/>
      <c r="Y601" s="227"/>
      <c r="Z601" s="227"/>
      <c r="AA601" s="227"/>
      <c r="AB601" s="227"/>
      <c r="AC601" s="227"/>
      <c r="AD601" s="227"/>
      <c r="AE601" s="227"/>
      <c r="AF601" s="227"/>
    </row>
    <row r="602">
      <c r="A602" s="227"/>
      <c r="B602" s="227"/>
      <c r="C602" s="264"/>
      <c r="D602" s="227"/>
      <c r="E602" s="227"/>
      <c r="F602" s="227"/>
      <c r="G602" s="227"/>
      <c r="H602" s="227"/>
      <c r="I602" s="227"/>
      <c r="J602" s="227"/>
      <c r="K602" s="227"/>
      <c r="L602" s="227"/>
      <c r="M602" s="227"/>
      <c r="N602" s="227"/>
      <c r="O602" s="227"/>
      <c r="P602" s="227"/>
      <c r="Q602" s="227"/>
      <c r="R602" s="227"/>
      <c r="S602" s="227"/>
      <c r="T602" s="227"/>
      <c r="U602" s="227"/>
      <c r="V602" s="227"/>
      <c r="W602" s="227"/>
      <c r="X602" s="227"/>
      <c r="Y602" s="227"/>
      <c r="Z602" s="227"/>
      <c r="AA602" s="227"/>
      <c r="AB602" s="227"/>
      <c r="AC602" s="227"/>
      <c r="AD602" s="227"/>
      <c r="AE602" s="227"/>
      <c r="AF602" s="227"/>
    </row>
    <row r="603">
      <c r="A603" s="227"/>
      <c r="B603" s="227"/>
      <c r="C603" s="264"/>
      <c r="D603" s="227"/>
      <c r="E603" s="227"/>
      <c r="F603" s="227"/>
      <c r="G603" s="227"/>
      <c r="H603" s="227"/>
      <c r="I603" s="227"/>
      <c r="J603" s="227"/>
      <c r="K603" s="227"/>
      <c r="L603" s="227"/>
      <c r="M603" s="227"/>
      <c r="N603" s="227"/>
      <c r="O603" s="227"/>
      <c r="P603" s="227"/>
      <c r="Q603" s="227"/>
      <c r="R603" s="227"/>
      <c r="S603" s="227"/>
      <c r="T603" s="227"/>
      <c r="U603" s="227"/>
      <c r="V603" s="227"/>
      <c r="W603" s="227"/>
      <c r="X603" s="227"/>
      <c r="Y603" s="227"/>
      <c r="Z603" s="227"/>
      <c r="AA603" s="227"/>
      <c r="AB603" s="227"/>
      <c r="AC603" s="227"/>
      <c r="AD603" s="227"/>
      <c r="AE603" s="227"/>
      <c r="AF603" s="227"/>
    </row>
    <row r="604">
      <c r="A604" s="227"/>
      <c r="B604" s="227"/>
      <c r="C604" s="264"/>
      <c r="D604" s="227"/>
      <c r="E604" s="227"/>
      <c r="F604" s="227"/>
      <c r="G604" s="227"/>
      <c r="H604" s="227"/>
      <c r="I604" s="227"/>
      <c r="J604" s="227"/>
      <c r="K604" s="227"/>
      <c r="L604" s="227"/>
      <c r="M604" s="227"/>
      <c r="N604" s="227"/>
      <c r="O604" s="227"/>
      <c r="P604" s="227"/>
      <c r="Q604" s="227"/>
      <c r="R604" s="227"/>
      <c r="S604" s="227"/>
      <c r="T604" s="227"/>
      <c r="U604" s="227"/>
      <c r="V604" s="227"/>
      <c r="W604" s="227"/>
      <c r="X604" s="227"/>
      <c r="Y604" s="227"/>
      <c r="Z604" s="227"/>
      <c r="AA604" s="227"/>
      <c r="AB604" s="227"/>
      <c r="AC604" s="227"/>
      <c r="AD604" s="227"/>
      <c r="AE604" s="227"/>
      <c r="AF604" s="227"/>
    </row>
    <row r="605">
      <c r="A605" s="227"/>
      <c r="B605" s="227"/>
      <c r="C605" s="264"/>
      <c r="D605" s="227"/>
      <c r="E605" s="227"/>
      <c r="F605" s="227"/>
      <c r="G605" s="227"/>
      <c r="H605" s="227"/>
      <c r="I605" s="227"/>
      <c r="J605" s="227"/>
      <c r="K605" s="227"/>
      <c r="L605" s="227"/>
      <c r="M605" s="227"/>
      <c r="N605" s="227"/>
      <c r="O605" s="227"/>
      <c r="P605" s="227"/>
      <c r="Q605" s="227"/>
      <c r="R605" s="227"/>
      <c r="S605" s="227"/>
      <c r="T605" s="227"/>
      <c r="U605" s="227"/>
      <c r="V605" s="227"/>
      <c r="W605" s="227"/>
      <c r="X605" s="227"/>
      <c r="Y605" s="227"/>
      <c r="Z605" s="227"/>
      <c r="AA605" s="227"/>
      <c r="AB605" s="227"/>
      <c r="AC605" s="227"/>
      <c r="AD605" s="227"/>
      <c r="AE605" s="227"/>
      <c r="AF605" s="227"/>
    </row>
    <row r="606">
      <c r="A606" s="227"/>
      <c r="B606" s="227"/>
      <c r="C606" s="264"/>
      <c r="D606" s="227"/>
      <c r="E606" s="227"/>
      <c r="F606" s="227"/>
      <c r="G606" s="227"/>
      <c r="H606" s="227"/>
      <c r="I606" s="227"/>
      <c r="J606" s="227"/>
      <c r="K606" s="227"/>
      <c r="L606" s="227"/>
      <c r="M606" s="227"/>
      <c r="N606" s="227"/>
      <c r="O606" s="227"/>
      <c r="P606" s="227"/>
      <c r="Q606" s="227"/>
      <c r="R606" s="227"/>
      <c r="S606" s="227"/>
      <c r="T606" s="227"/>
      <c r="U606" s="227"/>
      <c r="V606" s="227"/>
      <c r="W606" s="227"/>
      <c r="X606" s="227"/>
      <c r="Y606" s="227"/>
      <c r="Z606" s="227"/>
      <c r="AA606" s="227"/>
      <c r="AB606" s="227"/>
      <c r="AC606" s="227"/>
      <c r="AD606" s="227"/>
      <c r="AE606" s="227"/>
      <c r="AF606" s="227"/>
    </row>
    <row r="607">
      <c r="A607" s="227"/>
      <c r="B607" s="227"/>
      <c r="C607" s="264"/>
      <c r="D607" s="227"/>
      <c r="E607" s="227"/>
      <c r="F607" s="227"/>
      <c r="G607" s="227"/>
      <c r="H607" s="227"/>
      <c r="I607" s="227"/>
      <c r="J607" s="227"/>
      <c r="K607" s="227"/>
      <c r="L607" s="227"/>
      <c r="M607" s="227"/>
      <c r="N607" s="227"/>
      <c r="O607" s="227"/>
      <c r="P607" s="227"/>
      <c r="Q607" s="227"/>
      <c r="R607" s="227"/>
      <c r="S607" s="227"/>
      <c r="T607" s="227"/>
      <c r="U607" s="227"/>
      <c r="V607" s="227"/>
      <c r="W607" s="227"/>
      <c r="X607" s="227"/>
      <c r="Y607" s="227"/>
      <c r="Z607" s="227"/>
      <c r="AA607" s="227"/>
      <c r="AB607" s="227"/>
      <c r="AC607" s="227"/>
      <c r="AD607" s="227"/>
      <c r="AE607" s="227"/>
      <c r="AF607" s="227"/>
    </row>
    <row r="608">
      <c r="A608" s="227"/>
      <c r="B608" s="227"/>
      <c r="C608" s="264"/>
      <c r="D608" s="227"/>
      <c r="E608" s="227"/>
      <c r="F608" s="227"/>
      <c r="G608" s="227"/>
      <c r="H608" s="227"/>
      <c r="I608" s="227"/>
      <c r="J608" s="227"/>
      <c r="K608" s="227"/>
      <c r="L608" s="227"/>
      <c r="M608" s="227"/>
      <c r="N608" s="227"/>
      <c r="O608" s="227"/>
      <c r="P608" s="227"/>
      <c r="Q608" s="227"/>
      <c r="R608" s="227"/>
      <c r="S608" s="227"/>
      <c r="T608" s="227"/>
      <c r="U608" s="227"/>
      <c r="V608" s="227"/>
      <c r="W608" s="227"/>
      <c r="X608" s="227"/>
      <c r="Y608" s="227"/>
      <c r="Z608" s="227"/>
      <c r="AA608" s="227"/>
      <c r="AB608" s="227"/>
      <c r="AC608" s="227"/>
      <c r="AD608" s="227"/>
      <c r="AE608" s="227"/>
      <c r="AF608" s="227"/>
    </row>
    <row r="609">
      <c r="A609" s="227"/>
      <c r="B609" s="227"/>
      <c r="C609" s="264"/>
      <c r="D609" s="227"/>
      <c r="E609" s="227"/>
      <c r="F609" s="227"/>
      <c r="G609" s="227"/>
      <c r="H609" s="227"/>
      <c r="I609" s="227"/>
      <c r="J609" s="227"/>
      <c r="K609" s="227"/>
      <c r="L609" s="227"/>
      <c r="M609" s="227"/>
      <c r="N609" s="227"/>
      <c r="O609" s="227"/>
      <c r="P609" s="227"/>
      <c r="Q609" s="227"/>
      <c r="R609" s="227"/>
      <c r="S609" s="227"/>
      <c r="T609" s="227"/>
      <c r="U609" s="227"/>
      <c r="V609" s="227"/>
      <c r="W609" s="227"/>
      <c r="X609" s="227"/>
      <c r="Y609" s="227"/>
      <c r="Z609" s="227"/>
      <c r="AA609" s="227"/>
      <c r="AB609" s="227"/>
      <c r="AC609" s="227"/>
      <c r="AD609" s="227"/>
      <c r="AE609" s="227"/>
      <c r="AF609" s="227"/>
    </row>
    <row r="610">
      <c r="A610" s="227"/>
      <c r="B610" s="227"/>
      <c r="C610" s="264"/>
      <c r="D610" s="227"/>
      <c r="E610" s="227"/>
      <c r="F610" s="227"/>
      <c r="G610" s="227"/>
      <c r="H610" s="227"/>
      <c r="I610" s="227"/>
      <c r="J610" s="227"/>
      <c r="K610" s="227"/>
      <c r="L610" s="227"/>
      <c r="M610" s="227"/>
      <c r="N610" s="227"/>
      <c r="O610" s="227"/>
      <c r="P610" s="227"/>
      <c r="Q610" s="227"/>
      <c r="R610" s="227"/>
      <c r="S610" s="227"/>
      <c r="T610" s="227"/>
      <c r="U610" s="227"/>
      <c r="V610" s="227"/>
      <c r="W610" s="227"/>
      <c r="X610" s="227"/>
      <c r="Y610" s="227"/>
      <c r="Z610" s="227"/>
      <c r="AA610" s="227"/>
      <c r="AB610" s="227"/>
      <c r="AC610" s="227"/>
      <c r="AD610" s="227"/>
      <c r="AE610" s="227"/>
      <c r="AF610" s="227"/>
    </row>
    <row r="611">
      <c r="A611" s="227"/>
      <c r="B611" s="227"/>
      <c r="C611" s="264"/>
      <c r="D611" s="227"/>
      <c r="E611" s="227"/>
      <c r="F611" s="227"/>
      <c r="G611" s="227"/>
      <c r="H611" s="227"/>
      <c r="I611" s="227"/>
      <c r="J611" s="227"/>
      <c r="K611" s="227"/>
      <c r="L611" s="227"/>
      <c r="M611" s="227"/>
      <c r="N611" s="227"/>
      <c r="O611" s="227"/>
      <c r="P611" s="227"/>
      <c r="Q611" s="227"/>
      <c r="R611" s="227"/>
      <c r="S611" s="227"/>
      <c r="T611" s="227"/>
      <c r="U611" s="227"/>
      <c r="V611" s="227"/>
      <c r="W611" s="227"/>
      <c r="X611" s="227"/>
      <c r="Y611" s="227"/>
      <c r="Z611" s="227"/>
      <c r="AA611" s="227"/>
      <c r="AB611" s="227"/>
      <c r="AC611" s="227"/>
      <c r="AD611" s="227"/>
      <c r="AE611" s="227"/>
      <c r="AF611" s="227"/>
    </row>
    <row r="612">
      <c r="A612" s="227"/>
      <c r="B612" s="227"/>
      <c r="C612" s="264"/>
      <c r="D612" s="227"/>
      <c r="E612" s="227"/>
      <c r="F612" s="227"/>
      <c r="G612" s="227"/>
      <c r="H612" s="227"/>
      <c r="I612" s="227"/>
      <c r="J612" s="227"/>
      <c r="K612" s="227"/>
      <c r="L612" s="227"/>
      <c r="M612" s="227"/>
      <c r="N612" s="227"/>
      <c r="O612" s="227"/>
      <c r="P612" s="227"/>
      <c r="Q612" s="227"/>
      <c r="R612" s="227"/>
      <c r="S612" s="227"/>
      <c r="T612" s="227"/>
      <c r="U612" s="227"/>
      <c r="V612" s="227"/>
      <c r="W612" s="227"/>
      <c r="X612" s="227"/>
      <c r="Y612" s="227"/>
      <c r="Z612" s="227"/>
      <c r="AA612" s="227"/>
      <c r="AB612" s="227"/>
      <c r="AC612" s="227"/>
      <c r="AD612" s="227"/>
      <c r="AE612" s="227"/>
      <c r="AF612" s="227"/>
    </row>
    <row r="613">
      <c r="A613" s="227"/>
      <c r="B613" s="227"/>
      <c r="C613" s="264"/>
      <c r="D613" s="227"/>
      <c r="E613" s="227"/>
      <c r="F613" s="227"/>
      <c r="G613" s="227"/>
      <c r="H613" s="227"/>
      <c r="I613" s="227"/>
      <c r="J613" s="227"/>
      <c r="K613" s="227"/>
      <c r="L613" s="227"/>
      <c r="M613" s="227"/>
      <c r="N613" s="227"/>
      <c r="O613" s="227"/>
      <c r="P613" s="227"/>
      <c r="Q613" s="227"/>
      <c r="R613" s="227"/>
      <c r="S613" s="227"/>
      <c r="T613" s="227"/>
      <c r="U613" s="227"/>
      <c r="V613" s="227"/>
      <c r="W613" s="227"/>
      <c r="X613" s="227"/>
      <c r="Y613" s="227"/>
      <c r="Z613" s="227"/>
      <c r="AA613" s="227"/>
      <c r="AB613" s="227"/>
      <c r="AC613" s="227"/>
      <c r="AD613" s="227"/>
      <c r="AE613" s="227"/>
      <c r="AF613" s="227"/>
    </row>
    <row r="614">
      <c r="A614" s="227"/>
      <c r="B614" s="227"/>
      <c r="C614" s="264"/>
      <c r="D614" s="227"/>
      <c r="E614" s="227"/>
      <c r="F614" s="227"/>
      <c r="G614" s="227"/>
      <c r="H614" s="227"/>
      <c r="I614" s="227"/>
      <c r="J614" s="227"/>
      <c r="K614" s="227"/>
      <c r="L614" s="227"/>
      <c r="M614" s="227"/>
      <c r="N614" s="227"/>
      <c r="O614" s="227"/>
      <c r="P614" s="227"/>
      <c r="Q614" s="227"/>
      <c r="R614" s="227"/>
      <c r="S614" s="227"/>
      <c r="T614" s="227"/>
      <c r="U614" s="227"/>
      <c r="V614" s="227"/>
      <c r="W614" s="227"/>
      <c r="X614" s="227"/>
      <c r="Y614" s="227"/>
      <c r="Z614" s="227"/>
      <c r="AA614" s="227"/>
      <c r="AB614" s="227"/>
      <c r="AC614" s="227"/>
      <c r="AD614" s="227"/>
      <c r="AE614" s="227"/>
      <c r="AF614" s="227"/>
    </row>
    <row r="615">
      <c r="A615" s="227"/>
      <c r="B615" s="227"/>
      <c r="C615" s="264"/>
      <c r="D615" s="227"/>
      <c r="E615" s="227"/>
      <c r="F615" s="227"/>
      <c r="G615" s="227"/>
      <c r="H615" s="227"/>
      <c r="I615" s="227"/>
      <c r="J615" s="227"/>
      <c r="K615" s="227"/>
      <c r="L615" s="227"/>
      <c r="M615" s="227"/>
      <c r="N615" s="227"/>
      <c r="O615" s="227"/>
      <c r="P615" s="227"/>
      <c r="Q615" s="227"/>
      <c r="R615" s="227"/>
      <c r="S615" s="227"/>
      <c r="T615" s="227"/>
      <c r="U615" s="227"/>
      <c r="V615" s="227"/>
      <c r="W615" s="227"/>
      <c r="X615" s="227"/>
      <c r="Y615" s="227"/>
      <c r="Z615" s="227"/>
      <c r="AA615" s="227"/>
      <c r="AB615" s="227"/>
      <c r="AC615" s="227"/>
      <c r="AD615" s="227"/>
      <c r="AE615" s="227"/>
      <c r="AF615" s="227"/>
    </row>
    <row r="616">
      <c r="A616" s="227"/>
      <c r="B616" s="227"/>
      <c r="C616" s="264"/>
      <c r="D616" s="227"/>
      <c r="E616" s="227"/>
      <c r="F616" s="227"/>
      <c r="G616" s="227"/>
      <c r="H616" s="227"/>
      <c r="I616" s="227"/>
      <c r="J616" s="227"/>
      <c r="K616" s="227"/>
      <c r="L616" s="227"/>
      <c r="M616" s="227"/>
      <c r="N616" s="227"/>
      <c r="O616" s="227"/>
      <c r="P616" s="227"/>
      <c r="Q616" s="227"/>
      <c r="R616" s="227"/>
      <c r="S616" s="227"/>
      <c r="T616" s="227"/>
      <c r="U616" s="227"/>
      <c r="V616" s="227"/>
      <c r="W616" s="227"/>
      <c r="X616" s="227"/>
      <c r="Y616" s="227"/>
      <c r="Z616" s="227"/>
      <c r="AA616" s="227"/>
      <c r="AB616" s="227"/>
      <c r="AC616" s="227"/>
      <c r="AD616" s="227"/>
      <c r="AE616" s="227"/>
      <c r="AF616" s="227"/>
    </row>
    <row r="617">
      <c r="A617" s="227"/>
      <c r="B617" s="227"/>
      <c r="C617" s="264"/>
      <c r="D617" s="227"/>
      <c r="E617" s="227"/>
      <c r="F617" s="227"/>
      <c r="G617" s="227"/>
      <c r="H617" s="227"/>
      <c r="I617" s="227"/>
      <c r="J617" s="227"/>
      <c r="K617" s="227"/>
      <c r="L617" s="227"/>
      <c r="M617" s="227"/>
      <c r="N617" s="227"/>
      <c r="O617" s="227"/>
      <c r="P617" s="227"/>
      <c r="Q617" s="227"/>
      <c r="R617" s="227"/>
      <c r="S617" s="227"/>
      <c r="T617" s="227"/>
      <c r="U617" s="227"/>
      <c r="V617" s="227"/>
      <c r="W617" s="227"/>
      <c r="X617" s="227"/>
      <c r="Y617" s="227"/>
      <c r="Z617" s="227"/>
      <c r="AA617" s="227"/>
      <c r="AB617" s="227"/>
      <c r="AC617" s="227"/>
      <c r="AD617" s="227"/>
      <c r="AE617" s="227"/>
      <c r="AF617" s="227"/>
    </row>
    <row r="618">
      <c r="A618" s="227"/>
      <c r="B618" s="227"/>
      <c r="C618" s="264"/>
      <c r="D618" s="227"/>
      <c r="E618" s="227"/>
      <c r="F618" s="227"/>
      <c r="G618" s="227"/>
      <c r="H618" s="227"/>
      <c r="I618" s="227"/>
      <c r="J618" s="227"/>
      <c r="K618" s="227"/>
      <c r="L618" s="227"/>
      <c r="M618" s="227"/>
      <c r="N618" s="227"/>
      <c r="O618" s="227"/>
      <c r="P618" s="227"/>
      <c r="Q618" s="227"/>
      <c r="R618" s="227"/>
      <c r="S618" s="227"/>
      <c r="T618" s="227"/>
      <c r="U618" s="227"/>
      <c r="V618" s="227"/>
      <c r="W618" s="227"/>
      <c r="X618" s="227"/>
      <c r="Y618" s="227"/>
      <c r="Z618" s="227"/>
      <c r="AA618" s="227"/>
      <c r="AB618" s="227"/>
      <c r="AC618" s="227"/>
      <c r="AD618" s="227"/>
      <c r="AE618" s="227"/>
      <c r="AF618" s="227"/>
    </row>
    <row r="619">
      <c r="A619" s="227"/>
      <c r="B619" s="227"/>
      <c r="C619" s="264"/>
      <c r="D619" s="227"/>
      <c r="E619" s="227"/>
      <c r="F619" s="227"/>
      <c r="G619" s="227"/>
      <c r="H619" s="227"/>
      <c r="I619" s="227"/>
      <c r="J619" s="227"/>
      <c r="K619" s="227"/>
      <c r="L619" s="227"/>
      <c r="M619" s="227"/>
      <c r="N619" s="227"/>
      <c r="O619" s="227"/>
      <c r="P619" s="227"/>
      <c r="Q619" s="227"/>
      <c r="R619" s="227"/>
      <c r="S619" s="227"/>
      <c r="T619" s="227"/>
      <c r="U619" s="227"/>
      <c r="V619" s="227"/>
      <c r="W619" s="227"/>
      <c r="X619" s="227"/>
      <c r="Y619" s="227"/>
      <c r="Z619" s="227"/>
      <c r="AA619" s="227"/>
      <c r="AB619" s="227"/>
      <c r="AC619" s="227"/>
      <c r="AD619" s="227"/>
      <c r="AE619" s="227"/>
      <c r="AF619" s="227"/>
    </row>
    <row r="620">
      <c r="A620" s="227"/>
      <c r="B620" s="227"/>
      <c r="C620" s="264"/>
      <c r="D620" s="227"/>
      <c r="E620" s="227"/>
      <c r="F620" s="227"/>
      <c r="G620" s="227"/>
      <c r="H620" s="227"/>
      <c r="I620" s="227"/>
      <c r="J620" s="227"/>
      <c r="K620" s="227"/>
      <c r="L620" s="227"/>
      <c r="M620" s="227"/>
      <c r="N620" s="227"/>
      <c r="O620" s="227"/>
      <c r="P620" s="227"/>
      <c r="Q620" s="227"/>
      <c r="R620" s="227"/>
      <c r="S620" s="227"/>
      <c r="T620" s="227"/>
      <c r="U620" s="227"/>
      <c r="V620" s="227"/>
      <c r="W620" s="227"/>
      <c r="X620" s="227"/>
      <c r="Y620" s="227"/>
      <c r="Z620" s="227"/>
      <c r="AA620" s="227"/>
      <c r="AB620" s="227"/>
      <c r="AC620" s="227"/>
      <c r="AD620" s="227"/>
      <c r="AE620" s="227"/>
      <c r="AF620" s="227"/>
    </row>
    <row r="621">
      <c r="A621" s="227"/>
      <c r="B621" s="227"/>
      <c r="C621" s="264"/>
      <c r="D621" s="227"/>
      <c r="E621" s="227"/>
      <c r="F621" s="227"/>
      <c r="G621" s="227"/>
      <c r="H621" s="227"/>
      <c r="I621" s="227"/>
      <c r="J621" s="227"/>
      <c r="K621" s="227"/>
      <c r="L621" s="227"/>
      <c r="M621" s="227"/>
      <c r="N621" s="227"/>
      <c r="O621" s="227"/>
      <c r="P621" s="227"/>
      <c r="Q621" s="227"/>
      <c r="R621" s="227"/>
      <c r="S621" s="227"/>
      <c r="T621" s="227"/>
      <c r="U621" s="227"/>
      <c r="V621" s="227"/>
      <c r="W621" s="227"/>
      <c r="X621" s="227"/>
      <c r="Y621" s="227"/>
      <c r="Z621" s="227"/>
      <c r="AA621" s="227"/>
      <c r="AB621" s="227"/>
      <c r="AC621" s="227"/>
      <c r="AD621" s="227"/>
      <c r="AE621" s="227"/>
      <c r="AF621" s="227"/>
    </row>
    <row r="622">
      <c r="A622" s="227"/>
      <c r="B622" s="227"/>
      <c r="C622" s="264"/>
      <c r="D622" s="227"/>
      <c r="E622" s="227"/>
      <c r="F622" s="227"/>
      <c r="G622" s="227"/>
      <c r="H622" s="227"/>
      <c r="I622" s="227"/>
      <c r="J622" s="227"/>
      <c r="K622" s="227"/>
      <c r="L622" s="227"/>
      <c r="M622" s="227"/>
      <c r="N622" s="227"/>
      <c r="O622" s="227"/>
      <c r="P622" s="227"/>
      <c r="Q622" s="227"/>
      <c r="R622" s="227"/>
      <c r="S622" s="227"/>
      <c r="T622" s="227"/>
      <c r="U622" s="227"/>
      <c r="V622" s="227"/>
      <c r="W622" s="227"/>
      <c r="X622" s="227"/>
      <c r="Y622" s="227"/>
      <c r="Z622" s="227"/>
      <c r="AA622" s="227"/>
      <c r="AB622" s="227"/>
      <c r="AC622" s="227"/>
      <c r="AD622" s="227"/>
      <c r="AE622" s="227"/>
      <c r="AF622" s="227"/>
    </row>
    <row r="623">
      <c r="A623" s="227"/>
      <c r="B623" s="227"/>
      <c r="C623" s="264"/>
      <c r="D623" s="227"/>
      <c r="E623" s="227"/>
      <c r="F623" s="227"/>
      <c r="G623" s="227"/>
      <c r="H623" s="227"/>
      <c r="I623" s="227"/>
      <c r="J623" s="227"/>
      <c r="K623" s="227"/>
      <c r="L623" s="227"/>
      <c r="M623" s="227"/>
      <c r="N623" s="227"/>
      <c r="O623" s="227"/>
      <c r="P623" s="227"/>
      <c r="Q623" s="227"/>
      <c r="R623" s="227"/>
      <c r="S623" s="227"/>
      <c r="T623" s="227"/>
      <c r="U623" s="227"/>
      <c r="V623" s="227"/>
      <c r="W623" s="227"/>
      <c r="X623" s="227"/>
      <c r="Y623" s="227"/>
      <c r="Z623" s="227"/>
      <c r="AA623" s="227"/>
      <c r="AB623" s="227"/>
      <c r="AC623" s="227"/>
      <c r="AD623" s="227"/>
      <c r="AE623" s="227"/>
      <c r="AF623" s="227"/>
    </row>
    <row r="624">
      <c r="A624" s="227"/>
      <c r="B624" s="227"/>
      <c r="C624" s="264"/>
      <c r="D624" s="227"/>
      <c r="E624" s="227"/>
      <c r="F624" s="227"/>
      <c r="G624" s="227"/>
      <c r="H624" s="227"/>
      <c r="I624" s="227"/>
      <c r="J624" s="227"/>
      <c r="K624" s="227"/>
      <c r="L624" s="227"/>
      <c r="M624" s="227"/>
      <c r="N624" s="227"/>
      <c r="O624" s="227"/>
      <c r="P624" s="227"/>
      <c r="Q624" s="227"/>
      <c r="R624" s="227"/>
      <c r="S624" s="227"/>
      <c r="T624" s="227"/>
      <c r="U624" s="227"/>
      <c r="V624" s="227"/>
      <c r="W624" s="227"/>
      <c r="X624" s="227"/>
      <c r="Y624" s="227"/>
      <c r="Z624" s="227"/>
      <c r="AA624" s="227"/>
      <c r="AB624" s="227"/>
      <c r="AC624" s="227"/>
      <c r="AD624" s="227"/>
      <c r="AE624" s="227"/>
      <c r="AF624" s="227"/>
    </row>
    <row r="625">
      <c r="A625" s="227"/>
      <c r="B625" s="227"/>
      <c r="C625" s="264"/>
      <c r="D625" s="227"/>
      <c r="E625" s="227"/>
      <c r="F625" s="227"/>
      <c r="G625" s="227"/>
      <c r="H625" s="227"/>
      <c r="I625" s="227"/>
      <c r="J625" s="227"/>
      <c r="K625" s="227"/>
      <c r="L625" s="227"/>
      <c r="M625" s="227"/>
      <c r="N625" s="227"/>
      <c r="O625" s="227"/>
      <c r="P625" s="227"/>
      <c r="Q625" s="227"/>
      <c r="R625" s="227"/>
      <c r="S625" s="227"/>
      <c r="T625" s="227"/>
      <c r="U625" s="227"/>
      <c r="V625" s="227"/>
      <c r="W625" s="227"/>
      <c r="X625" s="227"/>
      <c r="Y625" s="227"/>
      <c r="Z625" s="227"/>
      <c r="AA625" s="227"/>
      <c r="AB625" s="227"/>
      <c r="AC625" s="227"/>
      <c r="AD625" s="227"/>
      <c r="AE625" s="227"/>
      <c r="AF625" s="227"/>
    </row>
    <row r="626">
      <c r="A626" s="227"/>
      <c r="B626" s="227"/>
      <c r="C626" s="264"/>
      <c r="D626" s="227"/>
      <c r="E626" s="227"/>
      <c r="F626" s="227"/>
      <c r="G626" s="227"/>
      <c r="H626" s="227"/>
      <c r="I626" s="227"/>
      <c r="J626" s="227"/>
      <c r="K626" s="227"/>
      <c r="L626" s="227"/>
      <c r="M626" s="227"/>
      <c r="N626" s="227"/>
      <c r="O626" s="227"/>
      <c r="P626" s="227"/>
      <c r="Q626" s="227"/>
      <c r="R626" s="227"/>
      <c r="S626" s="227"/>
      <c r="T626" s="227"/>
      <c r="U626" s="227"/>
      <c r="V626" s="227"/>
      <c r="W626" s="227"/>
      <c r="X626" s="227"/>
      <c r="Y626" s="227"/>
      <c r="Z626" s="227"/>
      <c r="AA626" s="227"/>
      <c r="AB626" s="227"/>
      <c r="AC626" s="227"/>
      <c r="AD626" s="227"/>
      <c r="AE626" s="227"/>
      <c r="AF626" s="227"/>
    </row>
    <row r="627">
      <c r="A627" s="227"/>
      <c r="B627" s="227"/>
      <c r="C627" s="264"/>
      <c r="D627" s="227"/>
      <c r="E627" s="227"/>
      <c r="F627" s="227"/>
      <c r="G627" s="227"/>
      <c r="H627" s="227"/>
      <c r="I627" s="227"/>
      <c r="J627" s="227"/>
      <c r="K627" s="227"/>
      <c r="L627" s="227"/>
      <c r="M627" s="227"/>
      <c r="N627" s="227"/>
      <c r="O627" s="227"/>
      <c r="P627" s="227"/>
      <c r="Q627" s="227"/>
      <c r="R627" s="227"/>
      <c r="S627" s="227"/>
      <c r="T627" s="227"/>
      <c r="U627" s="227"/>
      <c r="V627" s="227"/>
      <c r="W627" s="227"/>
      <c r="X627" s="227"/>
      <c r="Y627" s="227"/>
      <c r="Z627" s="227"/>
      <c r="AA627" s="227"/>
      <c r="AB627" s="227"/>
      <c r="AC627" s="227"/>
      <c r="AD627" s="227"/>
      <c r="AE627" s="227"/>
      <c r="AF627" s="227"/>
    </row>
    <row r="628">
      <c r="A628" s="227"/>
      <c r="B628" s="227"/>
      <c r="C628" s="264"/>
      <c r="D628" s="227"/>
      <c r="E628" s="227"/>
      <c r="F628" s="227"/>
      <c r="G628" s="227"/>
      <c r="H628" s="227"/>
      <c r="I628" s="227"/>
      <c r="J628" s="227"/>
      <c r="K628" s="227"/>
      <c r="L628" s="227"/>
      <c r="M628" s="227"/>
      <c r="N628" s="227"/>
      <c r="O628" s="227"/>
      <c r="P628" s="227"/>
      <c r="Q628" s="227"/>
      <c r="R628" s="227"/>
      <c r="S628" s="227"/>
      <c r="T628" s="227"/>
      <c r="U628" s="227"/>
      <c r="V628" s="227"/>
      <c r="W628" s="227"/>
      <c r="X628" s="227"/>
      <c r="Y628" s="227"/>
      <c r="Z628" s="227"/>
      <c r="AA628" s="227"/>
      <c r="AB628" s="227"/>
      <c r="AC628" s="227"/>
      <c r="AD628" s="227"/>
      <c r="AE628" s="227"/>
      <c r="AF628" s="227"/>
    </row>
    <row r="629">
      <c r="A629" s="227"/>
      <c r="B629" s="227"/>
      <c r="C629" s="264"/>
      <c r="D629" s="227"/>
      <c r="E629" s="227"/>
      <c r="F629" s="227"/>
      <c r="G629" s="227"/>
      <c r="H629" s="227"/>
      <c r="I629" s="227"/>
      <c r="J629" s="227"/>
      <c r="K629" s="227"/>
      <c r="L629" s="227"/>
      <c r="M629" s="227"/>
      <c r="N629" s="227"/>
      <c r="O629" s="227"/>
      <c r="P629" s="227"/>
      <c r="Q629" s="227"/>
      <c r="R629" s="227"/>
      <c r="S629" s="227"/>
      <c r="T629" s="227"/>
      <c r="U629" s="227"/>
      <c r="V629" s="227"/>
      <c r="W629" s="227"/>
      <c r="X629" s="227"/>
      <c r="Y629" s="227"/>
      <c r="Z629" s="227"/>
      <c r="AA629" s="227"/>
      <c r="AB629" s="227"/>
      <c r="AC629" s="227"/>
      <c r="AD629" s="227"/>
      <c r="AE629" s="227"/>
      <c r="AF629" s="227"/>
    </row>
    <row r="630">
      <c r="A630" s="227"/>
      <c r="B630" s="227"/>
      <c r="C630" s="264"/>
      <c r="D630" s="227"/>
      <c r="E630" s="227"/>
      <c r="F630" s="227"/>
      <c r="G630" s="227"/>
      <c r="H630" s="227"/>
      <c r="I630" s="227"/>
      <c r="J630" s="227"/>
      <c r="K630" s="227"/>
      <c r="L630" s="227"/>
      <c r="M630" s="227"/>
      <c r="N630" s="227"/>
      <c r="O630" s="227"/>
      <c r="P630" s="227"/>
      <c r="Q630" s="227"/>
      <c r="R630" s="227"/>
      <c r="S630" s="227"/>
      <c r="T630" s="227"/>
      <c r="U630" s="227"/>
      <c r="V630" s="227"/>
      <c r="W630" s="227"/>
      <c r="X630" s="227"/>
      <c r="Y630" s="227"/>
      <c r="Z630" s="227"/>
      <c r="AA630" s="227"/>
      <c r="AB630" s="227"/>
      <c r="AC630" s="227"/>
      <c r="AD630" s="227"/>
      <c r="AE630" s="227"/>
      <c r="AF630" s="227"/>
    </row>
    <row r="631">
      <c r="A631" s="227"/>
      <c r="B631" s="227"/>
      <c r="C631" s="264"/>
      <c r="D631" s="227"/>
      <c r="E631" s="227"/>
      <c r="F631" s="227"/>
      <c r="G631" s="227"/>
      <c r="H631" s="227"/>
      <c r="I631" s="227"/>
      <c r="J631" s="227"/>
      <c r="K631" s="227"/>
      <c r="L631" s="227"/>
      <c r="M631" s="227"/>
      <c r="N631" s="227"/>
      <c r="O631" s="227"/>
      <c r="P631" s="227"/>
      <c r="Q631" s="227"/>
      <c r="R631" s="227"/>
      <c r="S631" s="227"/>
      <c r="T631" s="227"/>
      <c r="U631" s="227"/>
      <c r="V631" s="227"/>
      <c r="W631" s="227"/>
      <c r="X631" s="227"/>
      <c r="Y631" s="227"/>
      <c r="Z631" s="227"/>
      <c r="AA631" s="227"/>
      <c r="AB631" s="227"/>
      <c r="AC631" s="227"/>
      <c r="AD631" s="227"/>
      <c r="AE631" s="227"/>
      <c r="AF631" s="227"/>
    </row>
    <row r="632">
      <c r="A632" s="227"/>
      <c r="B632" s="227"/>
      <c r="C632" s="264"/>
      <c r="D632" s="227"/>
      <c r="E632" s="227"/>
      <c r="F632" s="227"/>
      <c r="G632" s="227"/>
      <c r="H632" s="227"/>
      <c r="I632" s="227"/>
      <c r="J632" s="227"/>
      <c r="K632" s="227"/>
      <c r="L632" s="227"/>
      <c r="M632" s="227"/>
      <c r="N632" s="227"/>
      <c r="O632" s="227"/>
      <c r="P632" s="227"/>
      <c r="Q632" s="227"/>
      <c r="R632" s="227"/>
      <c r="S632" s="227"/>
      <c r="T632" s="227"/>
      <c r="U632" s="227"/>
      <c r="V632" s="227"/>
      <c r="W632" s="227"/>
      <c r="X632" s="227"/>
      <c r="Y632" s="227"/>
      <c r="Z632" s="227"/>
      <c r="AA632" s="227"/>
      <c r="AB632" s="227"/>
      <c r="AC632" s="227"/>
      <c r="AD632" s="227"/>
      <c r="AE632" s="227"/>
      <c r="AF632" s="227"/>
    </row>
    <row r="633">
      <c r="A633" s="227"/>
      <c r="B633" s="227"/>
      <c r="C633" s="264"/>
      <c r="D633" s="227"/>
      <c r="E633" s="227"/>
      <c r="F633" s="227"/>
      <c r="G633" s="227"/>
      <c r="H633" s="227"/>
      <c r="I633" s="227"/>
      <c r="J633" s="227"/>
      <c r="K633" s="227"/>
      <c r="L633" s="227"/>
      <c r="M633" s="227"/>
      <c r="N633" s="227"/>
      <c r="O633" s="227"/>
      <c r="P633" s="227"/>
      <c r="Q633" s="227"/>
      <c r="R633" s="227"/>
      <c r="S633" s="227"/>
      <c r="T633" s="227"/>
      <c r="U633" s="227"/>
      <c r="V633" s="227"/>
      <c r="W633" s="227"/>
      <c r="X633" s="227"/>
      <c r="Y633" s="227"/>
      <c r="Z633" s="227"/>
      <c r="AA633" s="227"/>
      <c r="AB633" s="227"/>
      <c r="AC633" s="227"/>
      <c r="AD633" s="227"/>
      <c r="AE633" s="227"/>
      <c r="AF633" s="227"/>
    </row>
    <row r="634">
      <c r="A634" s="227"/>
      <c r="B634" s="227"/>
      <c r="C634" s="264"/>
      <c r="D634" s="227"/>
      <c r="E634" s="227"/>
      <c r="F634" s="227"/>
      <c r="G634" s="227"/>
      <c r="H634" s="227"/>
      <c r="I634" s="227"/>
      <c r="J634" s="227"/>
      <c r="K634" s="227"/>
      <c r="L634" s="227"/>
      <c r="M634" s="227"/>
      <c r="N634" s="227"/>
      <c r="O634" s="227"/>
      <c r="P634" s="227"/>
      <c r="Q634" s="227"/>
      <c r="R634" s="227"/>
      <c r="S634" s="227"/>
      <c r="T634" s="227"/>
      <c r="U634" s="227"/>
      <c r="V634" s="227"/>
      <c r="W634" s="227"/>
      <c r="X634" s="227"/>
      <c r="Y634" s="227"/>
      <c r="Z634" s="227"/>
      <c r="AA634" s="227"/>
      <c r="AB634" s="227"/>
      <c r="AC634" s="227"/>
      <c r="AD634" s="227"/>
      <c r="AE634" s="227"/>
      <c r="AF634" s="227"/>
    </row>
    <row r="635">
      <c r="A635" s="227"/>
      <c r="B635" s="227"/>
      <c r="C635" s="264"/>
      <c r="D635" s="227"/>
      <c r="E635" s="227"/>
      <c r="F635" s="227"/>
      <c r="G635" s="227"/>
      <c r="H635" s="227"/>
      <c r="I635" s="227"/>
      <c r="J635" s="227"/>
      <c r="K635" s="227"/>
      <c r="L635" s="227"/>
      <c r="M635" s="227"/>
      <c r="N635" s="227"/>
      <c r="O635" s="227"/>
      <c r="P635" s="227"/>
      <c r="Q635" s="227"/>
      <c r="R635" s="227"/>
      <c r="S635" s="227"/>
      <c r="T635" s="227"/>
      <c r="U635" s="227"/>
      <c r="V635" s="227"/>
      <c r="W635" s="227"/>
      <c r="X635" s="227"/>
      <c r="Y635" s="227"/>
      <c r="Z635" s="227"/>
      <c r="AA635" s="227"/>
      <c r="AB635" s="227"/>
      <c r="AC635" s="227"/>
      <c r="AD635" s="227"/>
      <c r="AE635" s="227"/>
      <c r="AF635" s="227"/>
    </row>
    <row r="636">
      <c r="A636" s="227"/>
      <c r="B636" s="227"/>
      <c r="C636" s="264"/>
      <c r="D636" s="227"/>
      <c r="E636" s="227"/>
      <c r="F636" s="227"/>
      <c r="G636" s="227"/>
      <c r="H636" s="227"/>
      <c r="I636" s="227"/>
      <c r="J636" s="227"/>
      <c r="K636" s="227"/>
      <c r="L636" s="227"/>
      <c r="M636" s="227"/>
      <c r="N636" s="227"/>
      <c r="O636" s="227"/>
      <c r="P636" s="227"/>
      <c r="Q636" s="227"/>
      <c r="R636" s="227"/>
      <c r="S636" s="227"/>
      <c r="T636" s="227"/>
      <c r="U636" s="227"/>
      <c r="V636" s="227"/>
      <c r="W636" s="227"/>
      <c r="X636" s="227"/>
      <c r="Y636" s="227"/>
      <c r="Z636" s="227"/>
      <c r="AA636" s="227"/>
      <c r="AB636" s="227"/>
      <c r="AC636" s="227"/>
      <c r="AD636" s="227"/>
      <c r="AE636" s="227"/>
      <c r="AF636" s="227"/>
    </row>
    <row r="637">
      <c r="A637" s="227"/>
      <c r="B637" s="227"/>
      <c r="C637" s="264"/>
      <c r="D637" s="227"/>
      <c r="E637" s="227"/>
      <c r="F637" s="227"/>
      <c r="G637" s="227"/>
      <c r="H637" s="227"/>
      <c r="I637" s="227"/>
      <c r="J637" s="227"/>
      <c r="K637" s="227"/>
      <c r="L637" s="227"/>
      <c r="M637" s="227"/>
      <c r="N637" s="227"/>
      <c r="O637" s="227"/>
      <c r="P637" s="227"/>
      <c r="Q637" s="227"/>
      <c r="R637" s="227"/>
      <c r="S637" s="227"/>
      <c r="T637" s="227"/>
      <c r="U637" s="227"/>
      <c r="V637" s="227"/>
      <c r="W637" s="227"/>
      <c r="X637" s="227"/>
      <c r="Y637" s="227"/>
      <c r="Z637" s="227"/>
      <c r="AA637" s="227"/>
      <c r="AB637" s="227"/>
      <c r="AC637" s="227"/>
      <c r="AD637" s="227"/>
      <c r="AE637" s="227"/>
      <c r="AF637" s="227"/>
    </row>
    <row r="638">
      <c r="A638" s="227"/>
      <c r="B638" s="227"/>
      <c r="C638" s="264"/>
      <c r="D638" s="227"/>
      <c r="E638" s="227"/>
      <c r="F638" s="227"/>
      <c r="G638" s="227"/>
      <c r="H638" s="227"/>
      <c r="I638" s="227"/>
      <c r="J638" s="227"/>
      <c r="K638" s="227"/>
      <c r="L638" s="227"/>
      <c r="M638" s="227"/>
      <c r="N638" s="227"/>
      <c r="O638" s="227"/>
      <c r="P638" s="227"/>
      <c r="Q638" s="227"/>
      <c r="R638" s="227"/>
      <c r="S638" s="227"/>
      <c r="T638" s="227"/>
      <c r="U638" s="227"/>
      <c r="V638" s="227"/>
      <c r="W638" s="227"/>
      <c r="X638" s="227"/>
      <c r="Y638" s="227"/>
      <c r="Z638" s="227"/>
      <c r="AA638" s="227"/>
      <c r="AB638" s="227"/>
      <c r="AC638" s="227"/>
      <c r="AD638" s="227"/>
      <c r="AE638" s="227"/>
      <c r="AF638" s="227"/>
    </row>
    <row r="639">
      <c r="A639" s="227"/>
      <c r="B639" s="227"/>
      <c r="C639" s="264"/>
      <c r="D639" s="227"/>
      <c r="E639" s="227"/>
      <c r="F639" s="227"/>
      <c r="G639" s="227"/>
      <c r="H639" s="227"/>
      <c r="I639" s="227"/>
      <c r="J639" s="227"/>
      <c r="K639" s="227"/>
      <c r="L639" s="227"/>
      <c r="M639" s="227"/>
      <c r="N639" s="227"/>
      <c r="O639" s="227"/>
      <c r="P639" s="227"/>
      <c r="Q639" s="227"/>
      <c r="R639" s="227"/>
      <c r="S639" s="227"/>
      <c r="T639" s="227"/>
      <c r="U639" s="227"/>
      <c r="V639" s="227"/>
      <c r="W639" s="227"/>
      <c r="X639" s="227"/>
      <c r="Y639" s="227"/>
      <c r="Z639" s="227"/>
      <c r="AA639" s="227"/>
      <c r="AB639" s="227"/>
      <c r="AC639" s="227"/>
      <c r="AD639" s="227"/>
      <c r="AE639" s="227"/>
      <c r="AF639" s="227"/>
    </row>
    <row r="640">
      <c r="A640" s="227"/>
      <c r="B640" s="227"/>
      <c r="C640" s="264"/>
      <c r="D640" s="227"/>
      <c r="E640" s="227"/>
      <c r="F640" s="227"/>
      <c r="G640" s="227"/>
      <c r="H640" s="227"/>
      <c r="I640" s="227"/>
      <c r="J640" s="227"/>
      <c r="K640" s="227"/>
      <c r="L640" s="227"/>
      <c r="M640" s="227"/>
      <c r="N640" s="227"/>
      <c r="O640" s="227"/>
      <c r="P640" s="227"/>
      <c r="Q640" s="227"/>
      <c r="R640" s="227"/>
      <c r="S640" s="227"/>
      <c r="T640" s="227"/>
      <c r="U640" s="227"/>
      <c r="V640" s="227"/>
      <c r="W640" s="227"/>
      <c r="X640" s="227"/>
      <c r="Y640" s="227"/>
      <c r="Z640" s="227"/>
      <c r="AA640" s="227"/>
      <c r="AB640" s="227"/>
      <c r="AC640" s="227"/>
      <c r="AD640" s="227"/>
      <c r="AE640" s="227"/>
      <c r="AF640" s="227"/>
    </row>
    <row r="641">
      <c r="A641" s="227"/>
      <c r="B641" s="227"/>
      <c r="C641" s="264"/>
      <c r="D641" s="227"/>
      <c r="E641" s="227"/>
      <c r="F641" s="227"/>
      <c r="G641" s="227"/>
      <c r="H641" s="227"/>
      <c r="I641" s="227"/>
      <c r="J641" s="227"/>
      <c r="K641" s="227"/>
      <c r="L641" s="227"/>
      <c r="M641" s="227"/>
      <c r="N641" s="227"/>
      <c r="O641" s="227"/>
      <c r="P641" s="227"/>
      <c r="Q641" s="227"/>
      <c r="R641" s="227"/>
      <c r="S641" s="227"/>
      <c r="T641" s="227"/>
      <c r="U641" s="227"/>
      <c r="V641" s="227"/>
      <c r="W641" s="227"/>
      <c r="X641" s="227"/>
      <c r="Y641" s="227"/>
      <c r="Z641" s="227"/>
      <c r="AA641" s="227"/>
      <c r="AB641" s="227"/>
      <c r="AC641" s="227"/>
      <c r="AD641" s="227"/>
      <c r="AE641" s="227"/>
      <c r="AF641" s="227"/>
    </row>
    <row r="642">
      <c r="A642" s="227"/>
      <c r="B642" s="227"/>
      <c r="C642" s="264"/>
      <c r="D642" s="227"/>
      <c r="E642" s="227"/>
      <c r="F642" s="227"/>
      <c r="G642" s="227"/>
      <c r="H642" s="227"/>
      <c r="I642" s="227"/>
      <c r="J642" s="227"/>
      <c r="K642" s="227"/>
      <c r="L642" s="227"/>
      <c r="M642" s="227"/>
      <c r="N642" s="227"/>
      <c r="O642" s="227"/>
      <c r="P642" s="227"/>
      <c r="Q642" s="227"/>
      <c r="R642" s="227"/>
      <c r="S642" s="227"/>
      <c r="T642" s="227"/>
      <c r="U642" s="227"/>
      <c r="V642" s="227"/>
      <c r="W642" s="227"/>
      <c r="X642" s="227"/>
      <c r="Y642" s="227"/>
      <c r="Z642" s="227"/>
      <c r="AA642" s="227"/>
      <c r="AB642" s="227"/>
      <c r="AC642" s="227"/>
      <c r="AD642" s="227"/>
      <c r="AE642" s="227"/>
      <c r="AF642" s="227"/>
    </row>
    <row r="643">
      <c r="A643" s="227"/>
      <c r="B643" s="227"/>
      <c r="C643" s="264"/>
      <c r="D643" s="227"/>
      <c r="E643" s="227"/>
      <c r="F643" s="227"/>
      <c r="G643" s="227"/>
      <c r="H643" s="227"/>
      <c r="I643" s="227"/>
      <c r="J643" s="227"/>
      <c r="K643" s="227"/>
      <c r="L643" s="227"/>
      <c r="M643" s="227"/>
      <c r="N643" s="227"/>
      <c r="O643" s="227"/>
      <c r="P643" s="227"/>
      <c r="Q643" s="227"/>
      <c r="R643" s="227"/>
      <c r="S643" s="227"/>
      <c r="T643" s="227"/>
      <c r="U643" s="227"/>
      <c r="V643" s="227"/>
      <c r="W643" s="227"/>
      <c r="X643" s="227"/>
      <c r="Y643" s="227"/>
      <c r="Z643" s="227"/>
      <c r="AA643" s="227"/>
      <c r="AB643" s="227"/>
      <c r="AC643" s="227"/>
      <c r="AD643" s="227"/>
      <c r="AE643" s="227"/>
      <c r="AF643" s="227"/>
    </row>
    <row r="644">
      <c r="A644" s="227"/>
      <c r="B644" s="227"/>
      <c r="C644" s="264"/>
      <c r="D644" s="227"/>
      <c r="E644" s="227"/>
      <c r="F644" s="227"/>
      <c r="G644" s="227"/>
      <c r="H644" s="227"/>
      <c r="I644" s="227"/>
      <c r="J644" s="227"/>
      <c r="K644" s="227"/>
      <c r="L644" s="227"/>
      <c r="M644" s="227"/>
      <c r="N644" s="227"/>
      <c r="O644" s="227"/>
      <c r="P644" s="227"/>
      <c r="Q644" s="227"/>
      <c r="R644" s="227"/>
      <c r="S644" s="227"/>
      <c r="T644" s="227"/>
      <c r="U644" s="227"/>
      <c r="V644" s="227"/>
      <c r="W644" s="227"/>
      <c r="X644" s="227"/>
      <c r="Y644" s="227"/>
      <c r="Z644" s="227"/>
      <c r="AA644" s="227"/>
      <c r="AB644" s="227"/>
      <c r="AC644" s="227"/>
      <c r="AD644" s="227"/>
      <c r="AE644" s="227"/>
      <c r="AF644" s="227"/>
    </row>
    <row r="645">
      <c r="A645" s="227"/>
      <c r="B645" s="227"/>
      <c r="C645" s="264"/>
      <c r="D645" s="227"/>
      <c r="E645" s="227"/>
      <c r="F645" s="227"/>
      <c r="G645" s="227"/>
      <c r="H645" s="227"/>
      <c r="I645" s="227"/>
      <c r="J645" s="227"/>
      <c r="K645" s="227"/>
      <c r="L645" s="227"/>
      <c r="M645" s="227"/>
      <c r="N645" s="227"/>
      <c r="O645" s="227"/>
      <c r="P645" s="227"/>
      <c r="Q645" s="227"/>
      <c r="R645" s="227"/>
      <c r="S645" s="227"/>
      <c r="T645" s="227"/>
      <c r="U645" s="227"/>
      <c r="V645" s="227"/>
      <c r="W645" s="227"/>
      <c r="X645" s="227"/>
      <c r="Y645" s="227"/>
      <c r="Z645" s="227"/>
      <c r="AA645" s="227"/>
      <c r="AB645" s="227"/>
      <c r="AC645" s="227"/>
      <c r="AD645" s="227"/>
      <c r="AE645" s="227"/>
      <c r="AF645" s="227"/>
    </row>
    <row r="646">
      <c r="A646" s="227"/>
      <c r="B646" s="227"/>
      <c r="C646" s="264"/>
      <c r="D646" s="227"/>
      <c r="E646" s="227"/>
      <c r="F646" s="227"/>
      <c r="G646" s="227"/>
      <c r="H646" s="227"/>
      <c r="I646" s="227"/>
      <c r="J646" s="227"/>
      <c r="K646" s="227"/>
      <c r="L646" s="227"/>
      <c r="M646" s="227"/>
      <c r="N646" s="227"/>
      <c r="O646" s="227"/>
      <c r="P646" s="227"/>
      <c r="Q646" s="227"/>
      <c r="R646" s="227"/>
      <c r="S646" s="227"/>
      <c r="T646" s="227"/>
      <c r="U646" s="227"/>
      <c r="V646" s="227"/>
      <c r="W646" s="227"/>
      <c r="X646" s="227"/>
      <c r="Y646" s="227"/>
      <c r="Z646" s="227"/>
      <c r="AA646" s="227"/>
      <c r="AB646" s="227"/>
      <c r="AC646" s="227"/>
      <c r="AD646" s="227"/>
      <c r="AE646" s="227"/>
      <c r="AF646" s="227"/>
    </row>
    <row r="647">
      <c r="A647" s="227"/>
      <c r="B647" s="227"/>
      <c r="C647" s="264"/>
      <c r="D647" s="227"/>
      <c r="E647" s="227"/>
      <c r="F647" s="227"/>
      <c r="G647" s="227"/>
      <c r="H647" s="227"/>
      <c r="I647" s="227"/>
      <c r="J647" s="227"/>
      <c r="K647" s="227"/>
      <c r="L647" s="227"/>
      <c r="M647" s="227"/>
      <c r="N647" s="227"/>
      <c r="O647" s="227"/>
      <c r="P647" s="227"/>
      <c r="Q647" s="227"/>
      <c r="R647" s="227"/>
      <c r="S647" s="227"/>
      <c r="T647" s="227"/>
      <c r="U647" s="227"/>
      <c r="V647" s="227"/>
      <c r="W647" s="227"/>
      <c r="X647" s="227"/>
      <c r="Y647" s="227"/>
      <c r="Z647" s="227"/>
      <c r="AA647" s="227"/>
      <c r="AB647" s="227"/>
      <c r="AC647" s="227"/>
      <c r="AD647" s="227"/>
      <c r="AE647" s="227"/>
      <c r="AF647" s="227"/>
    </row>
    <row r="648">
      <c r="A648" s="227"/>
      <c r="B648" s="227"/>
      <c r="C648" s="264"/>
      <c r="D648" s="227"/>
      <c r="E648" s="227"/>
      <c r="F648" s="227"/>
      <c r="G648" s="227"/>
      <c r="H648" s="227"/>
      <c r="I648" s="227"/>
      <c r="J648" s="227"/>
      <c r="K648" s="227"/>
      <c r="L648" s="227"/>
      <c r="M648" s="227"/>
      <c r="N648" s="227"/>
      <c r="O648" s="227"/>
      <c r="P648" s="227"/>
      <c r="Q648" s="227"/>
      <c r="R648" s="227"/>
      <c r="S648" s="227"/>
      <c r="T648" s="227"/>
      <c r="U648" s="227"/>
      <c r="V648" s="227"/>
      <c r="W648" s="227"/>
      <c r="X648" s="227"/>
      <c r="Y648" s="227"/>
      <c r="Z648" s="227"/>
      <c r="AA648" s="227"/>
      <c r="AB648" s="227"/>
      <c r="AC648" s="227"/>
      <c r="AD648" s="227"/>
      <c r="AE648" s="227"/>
      <c r="AF648" s="227"/>
    </row>
    <row r="649">
      <c r="A649" s="227"/>
      <c r="B649" s="227"/>
      <c r="C649" s="264"/>
      <c r="D649" s="227"/>
      <c r="E649" s="227"/>
      <c r="F649" s="227"/>
      <c r="G649" s="227"/>
      <c r="H649" s="227"/>
      <c r="I649" s="227"/>
      <c r="J649" s="227"/>
      <c r="K649" s="227"/>
      <c r="L649" s="227"/>
      <c r="M649" s="227"/>
      <c r="N649" s="227"/>
      <c r="O649" s="227"/>
      <c r="P649" s="227"/>
      <c r="Q649" s="227"/>
      <c r="R649" s="227"/>
      <c r="S649" s="227"/>
      <c r="T649" s="227"/>
      <c r="U649" s="227"/>
      <c r="V649" s="227"/>
      <c r="W649" s="227"/>
      <c r="X649" s="227"/>
      <c r="Y649" s="227"/>
      <c r="Z649" s="227"/>
      <c r="AA649" s="227"/>
      <c r="AB649" s="227"/>
      <c r="AC649" s="227"/>
      <c r="AD649" s="227"/>
      <c r="AE649" s="227"/>
      <c r="AF649" s="227"/>
    </row>
    <row r="650">
      <c r="A650" s="227"/>
      <c r="B650" s="227"/>
      <c r="C650" s="264"/>
      <c r="D650" s="227"/>
      <c r="E650" s="227"/>
      <c r="F650" s="227"/>
      <c r="G650" s="227"/>
      <c r="H650" s="227"/>
      <c r="I650" s="227"/>
      <c r="J650" s="227"/>
      <c r="K650" s="227"/>
      <c r="L650" s="227"/>
      <c r="M650" s="227"/>
      <c r="N650" s="227"/>
      <c r="O650" s="227"/>
      <c r="P650" s="227"/>
      <c r="Q650" s="227"/>
      <c r="R650" s="227"/>
      <c r="S650" s="227"/>
      <c r="T650" s="227"/>
      <c r="U650" s="227"/>
      <c r="V650" s="227"/>
      <c r="W650" s="227"/>
      <c r="X650" s="227"/>
      <c r="Y650" s="227"/>
      <c r="Z650" s="227"/>
      <c r="AA650" s="227"/>
      <c r="AB650" s="227"/>
      <c r="AC650" s="227"/>
      <c r="AD650" s="227"/>
      <c r="AE650" s="227"/>
      <c r="AF650" s="227"/>
    </row>
    <row r="651">
      <c r="A651" s="227"/>
      <c r="B651" s="227"/>
      <c r="C651" s="264"/>
      <c r="D651" s="227"/>
      <c r="E651" s="227"/>
      <c r="F651" s="227"/>
      <c r="G651" s="227"/>
      <c r="H651" s="227"/>
      <c r="I651" s="227"/>
      <c r="J651" s="227"/>
      <c r="K651" s="227"/>
      <c r="L651" s="227"/>
      <c r="M651" s="227"/>
      <c r="N651" s="227"/>
      <c r="O651" s="227"/>
      <c r="P651" s="227"/>
      <c r="Q651" s="227"/>
      <c r="R651" s="227"/>
      <c r="S651" s="227"/>
      <c r="T651" s="227"/>
      <c r="U651" s="227"/>
      <c r="V651" s="227"/>
      <c r="W651" s="227"/>
      <c r="X651" s="227"/>
      <c r="Y651" s="227"/>
      <c r="Z651" s="227"/>
      <c r="AA651" s="227"/>
      <c r="AB651" s="227"/>
      <c r="AC651" s="227"/>
      <c r="AD651" s="227"/>
      <c r="AE651" s="227"/>
      <c r="AF651" s="227"/>
    </row>
    <row r="652">
      <c r="A652" s="227"/>
      <c r="B652" s="227"/>
      <c r="C652" s="264"/>
      <c r="D652" s="227"/>
      <c r="E652" s="227"/>
      <c r="F652" s="227"/>
      <c r="G652" s="227"/>
      <c r="H652" s="227"/>
      <c r="I652" s="227"/>
      <c r="J652" s="227"/>
      <c r="K652" s="227"/>
      <c r="L652" s="227"/>
      <c r="M652" s="227"/>
      <c r="N652" s="227"/>
      <c r="O652" s="227"/>
      <c r="P652" s="227"/>
      <c r="Q652" s="227"/>
      <c r="R652" s="227"/>
      <c r="S652" s="227"/>
      <c r="T652" s="227"/>
      <c r="U652" s="227"/>
      <c r="V652" s="227"/>
      <c r="W652" s="227"/>
      <c r="X652" s="227"/>
      <c r="Y652" s="227"/>
      <c r="Z652" s="227"/>
      <c r="AA652" s="227"/>
      <c r="AB652" s="227"/>
      <c r="AC652" s="227"/>
      <c r="AD652" s="227"/>
      <c r="AE652" s="227"/>
      <c r="AF652" s="227"/>
    </row>
    <row r="653">
      <c r="A653" s="227"/>
      <c r="B653" s="227"/>
      <c r="C653" s="264"/>
      <c r="D653" s="227"/>
      <c r="E653" s="227"/>
      <c r="F653" s="227"/>
      <c r="G653" s="227"/>
      <c r="H653" s="227"/>
      <c r="I653" s="227"/>
      <c r="J653" s="227"/>
      <c r="K653" s="227"/>
      <c r="L653" s="227"/>
      <c r="M653" s="227"/>
      <c r="N653" s="227"/>
      <c r="O653" s="227"/>
      <c r="P653" s="227"/>
      <c r="Q653" s="227"/>
      <c r="R653" s="227"/>
      <c r="S653" s="227"/>
      <c r="T653" s="227"/>
      <c r="U653" s="227"/>
      <c r="V653" s="227"/>
      <c r="W653" s="227"/>
      <c r="X653" s="227"/>
      <c r="Y653" s="227"/>
      <c r="Z653" s="227"/>
      <c r="AA653" s="227"/>
      <c r="AB653" s="227"/>
      <c r="AC653" s="227"/>
      <c r="AD653" s="227"/>
      <c r="AE653" s="227"/>
      <c r="AF653" s="227"/>
    </row>
    <row r="654">
      <c r="A654" s="227"/>
      <c r="B654" s="227"/>
      <c r="C654" s="264"/>
      <c r="D654" s="227"/>
      <c r="E654" s="227"/>
      <c r="F654" s="227"/>
      <c r="G654" s="227"/>
      <c r="H654" s="227"/>
      <c r="I654" s="227"/>
      <c r="J654" s="227"/>
      <c r="K654" s="227"/>
      <c r="L654" s="227"/>
      <c r="M654" s="227"/>
      <c r="N654" s="227"/>
      <c r="O654" s="227"/>
      <c r="P654" s="227"/>
      <c r="Q654" s="227"/>
      <c r="R654" s="227"/>
      <c r="S654" s="227"/>
      <c r="T654" s="227"/>
      <c r="U654" s="227"/>
      <c r="V654" s="227"/>
      <c r="W654" s="227"/>
      <c r="X654" s="227"/>
      <c r="Y654" s="227"/>
      <c r="Z654" s="227"/>
      <c r="AA654" s="227"/>
      <c r="AB654" s="227"/>
      <c r="AC654" s="227"/>
      <c r="AD654" s="227"/>
      <c r="AE654" s="227"/>
      <c r="AF654" s="227"/>
    </row>
    <row r="655">
      <c r="A655" s="227"/>
      <c r="B655" s="227"/>
      <c r="C655" s="264"/>
      <c r="D655" s="227"/>
      <c r="E655" s="227"/>
      <c r="F655" s="227"/>
      <c r="G655" s="227"/>
      <c r="H655" s="227"/>
      <c r="I655" s="227"/>
      <c r="J655" s="227"/>
      <c r="K655" s="227"/>
      <c r="L655" s="227"/>
      <c r="M655" s="227"/>
      <c r="N655" s="227"/>
      <c r="O655" s="227"/>
      <c r="P655" s="227"/>
      <c r="Q655" s="227"/>
      <c r="R655" s="227"/>
      <c r="S655" s="227"/>
      <c r="T655" s="227"/>
      <c r="U655" s="227"/>
      <c r="V655" s="227"/>
      <c r="W655" s="227"/>
      <c r="X655" s="227"/>
      <c r="Y655" s="227"/>
      <c r="Z655" s="227"/>
      <c r="AA655" s="227"/>
      <c r="AB655" s="227"/>
      <c r="AC655" s="227"/>
      <c r="AD655" s="227"/>
      <c r="AE655" s="227"/>
      <c r="AF655" s="227"/>
    </row>
    <row r="656">
      <c r="A656" s="227"/>
      <c r="B656" s="227"/>
      <c r="C656" s="264"/>
      <c r="D656" s="227"/>
      <c r="E656" s="227"/>
      <c r="F656" s="227"/>
      <c r="G656" s="227"/>
      <c r="H656" s="227"/>
      <c r="I656" s="227"/>
      <c r="J656" s="227"/>
      <c r="K656" s="227"/>
      <c r="L656" s="227"/>
      <c r="M656" s="227"/>
      <c r="N656" s="227"/>
      <c r="O656" s="227"/>
      <c r="P656" s="227"/>
      <c r="Q656" s="227"/>
      <c r="R656" s="227"/>
      <c r="S656" s="227"/>
      <c r="T656" s="227"/>
      <c r="U656" s="227"/>
      <c r="V656" s="227"/>
      <c r="W656" s="227"/>
      <c r="X656" s="227"/>
      <c r="Y656" s="227"/>
      <c r="Z656" s="227"/>
      <c r="AA656" s="227"/>
      <c r="AB656" s="227"/>
      <c r="AC656" s="227"/>
      <c r="AD656" s="227"/>
      <c r="AE656" s="227"/>
      <c r="AF656" s="227"/>
    </row>
    <row r="657">
      <c r="A657" s="227"/>
      <c r="B657" s="227"/>
      <c r="C657" s="264"/>
      <c r="D657" s="227"/>
      <c r="E657" s="227"/>
      <c r="F657" s="227"/>
      <c r="G657" s="227"/>
      <c r="H657" s="227"/>
      <c r="I657" s="227"/>
      <c r="J657" s="227"/>
      <c r="K657" s="227"/>
      <c r="L657" s="227"/>
      <c r="M657" s="227"/>
      <c r="N657" s="227"/>
      <c r="O657" s="227"/>
      <c r="P657" s="227"/>
      <c r="Q657" s="227"/>
      <c r="R657" s="227"/>
      <c r="S657" s="227"/>
      <c r="T657" s="227"/>
      <c r="U657" s="227"/>
      <c r="V657" s="227"/>
      <c r="W657" s="227"/>
      <c r="X657" s="227"/>
      <c r="Y657" s="227"/>
      <c r="Z657" s="227"/>
      <c r="AA657" s="227"/>
      <c r="AB657" s="227"/>
      <c r="AC657" s="227"/>
      <c r="AD657" s="227"/>
      <c r="AE657" s="227"/>
      <c r="AF657" s="227"/>
    </row>
    <row r="658">
      <c r="A658" s="227"/>
      <c r="B658" s="227"/>
      <c r="C658" s="264"/>
      <c r="D658" s="227"/>
      <c r="E658" s="227"/>
      <c r="F658" s="227"/>
      <c r="G658" s="227"/>
      <c r="H658" s="227"/>
      <c r="I658" s="227"/>
      <c r="J658" s="227"/>
      <c r="K658" s="227"/>
      <c r="L658" s="227"/>
      <c r="M658" s="227"/>
      <c r="N658" s="227"/>
      <c r="O658" s="227"/>
      <c r="P658" s="227"/>
      <c r="Q658" s="227"/>
      <c r="R658" s="227"/>
      <c r="S658" s="227"/>
      <c r="T658" s="227"/>
      <c r="U658" s="227"/>
      <c r="V658" s="227"/>
      <c r="W658" s="227"/>
      <c r="X658" s="227"/>
      <c r="Y658" s="227"/>
      <c r="Z658" s="227"/>
      <c r="AA658" s="227"/>
      <c r="AB658" s="227"/>
      <c r="AC658" s="227"/>
      <c r="AD658" s="227"/>
      <c r="AE658" s="227"/>
      <c r="AF658" s="227"/>
    </row>
    <row r="659">
      <c r="A659" s="227"/>
      <c r="B659" s="227"/>
      <c r="C659" s="264"/>
      <c r="D659" s="227"/>
      <c r="E659" s="227"/>
      <c r="F659" s="227"/>
      <c r="G659" s="227"/>
      <c r="H659" s="227"/>
      <c r="I659" s="227"/>
      <c r="J659" s="227"/>
      <c r="K659" s="227"/>
      <c r="L659" s="227"/>
      <c r="M659" s="227"/>
      <c r="N659" s="227"/>
      <c r="O659" s="227"/>
      <c r="P659" s="227"/>
      <c r="Q659" s="227"/>
      <c r="R659" s="227"/>
      <c r="S659" s="227"/>
      <c r="T659" s="227"/>
      <c r="U659" s="227"/>
      <c r="V659" s="227"/>
      <c r="W659" s="227"/>
      <c r="X659" s="227"/>
      <c r="Y659" s="227"/>
      <c r="Z659" s="227"/>
      <c r="AA659" s="227"/>
      <c r="AB659" s="227"/>
      <c r="AC659" s="227"/>
      <c r="AD659" s="227"/>
      <c r="AE659" s="227"/>
      <c r="AF659" s="227"/>
    </row>
    <row r="660">
      <c r="A660" s="227"/>
      <c r="B660" s="227"/>
      <c r="C660" s="264"/>
      <c r="D660" s="227"/>
      <c r="E660" s="227"/>
      <c r="F660" s="227"/>
      <c r="G660" s="227"/>
      <c r="H660" s="227"/>
      <c r="I660" s="227"/>
      <c r="J660" s="227"/>
      <c r="K660" s="227"/>
      <c r="L660" s="227"/>
      <c r="M660" s="227"/>
      <c r="N660" s="227"/>
      <c r="O660" s="227"/>
      <c r="P660" s="227"/>
      <c r="Q660" s="227"/>
      <c r="R660" s="227"/>
      <c r="S660" s="227"/>
      <c r="T660" s="227"/>
      <c r="U660" s="227"/>
      <c r="V660" s="227"/>
      <c r="W660" s="227"/>
      <c r="X660" s="227"/>
      <c r="Y660" s="227"/>
      <c r="Z660" s="227"/>
      <c r="AA660" s="227"/>
      <c r="AB660" s="227"/>
      <c r="AC660" s="227"/>
      <c r="AD660" s="227"/>
      <c r="AE660" s="227"/>
      <c r="AF660" s="227"/>
    </row>
    <row r="661">
      <c r="A661" s="227"/>
      <c r="B661" s="227"/>
      <c r="C661" s="264"/>
      <c r="D661" s="227"/>
      <c r="E661" s="227"/>
      <c r="F661" s="227"/>
      <c r="G661" s="227"/>
      <c r="H661" s="227"/>
      <c r="I661" s="227"/>
      <c r="J661" s="227"/>
      <c r="K661" s="227"/>
      <c r="L661" s="227"/>
      <c r="M661" s="227"/>
      <c r="N661" s="227"/>
      <c r="O661" s="227"/>
      <c r="P661" s="227"/>
      <c r="Q661" s="227"/>
      <c r="R661" s="227"/>
      <c r="S661" s="227"/>
      <c r="T661" s="227"/>
      <c r="U661" s="227"/>
      <c r="V661" s="227"/>
      <c r="W661" s="227"/>
      <c r="X661" s="227"/>
      <c r="Y661" s="227"/>
      <c r="Z661" s="227"/>
      <c r="AA661" s="227"/>
      <c r="AB661" s="227"/>
      <c r="AC661" s="227"/>
      <c r="AD661" s="227"/>
      <c r="AE661" s="227"/>
      <c r="AF661" s="227"/>
    </row>
    <row r="662">
      <c r="A662" s="227"/>
      <c r="B662" s="227"/>
      <c r="C662" s="264"/>
      <c r="D662" s="227"/>
      <c r="E662" s="227"/>
      <c r="F662" s="227"/>
      <c r="G662" s="227"/>
      <c r="H662" s="227"/>
      <c r="I662" s="227"/>
      <c r="J662" s="227"/>
      <c r="K662" s="227"/>
      <c r="L662" s="227"/>
      <c r="M662" s="227"/>
      <c r="N662" s="227"/>
      <c r="O662" s="227"/>
      <c r="P662" s="227"/>
      <c r="Q662" s="227"/>
      <c r="R662" s="227"/>
      <c r="S662" s="227"/>
      <c r="T662" s="227"/>
      <c r="U662" s="227"/>
      <c r="V662" s="227"/>
      <c r="W662" s="227"/>
      <c r="X662" s="227"/>
      <c r="Y662" s="227"/>
      <c r="Z662" s="227"/>
      <c r="AA662" s="227"/>
      <c r="AB662" s="227"/>
      <c r="AC662" s="227"/>
      <c r="AD662" s="227"/>
      <c r="AE662" s="227"/>
      <c r="AF662" s="227"/>
    </row>
    <row r="663">
      <c r="A663" s="227"/>
      <c r="B663" s="227"/>
      <c r="C663" s="264"/>
      <c r="D663" s="227"/>
      <c r="E663" s="227"/>
      <c r="F663" s="227"/>
      <c r="G663" s="227"/>
      <c r="H663" s="227"/>
      <c r="I663" s="227"/>
      <c r="J663" s="227"/>
      <c r="K663" s="227"/>
      <c r="L663" s="227"/>
      <c r="M663" s="227"/>
      <c r="N663" s="227"/>
      <c r="O663" s="227"/>
      <c r="P663" s="227"/>
      <c r="Q663" s="227"/>
      <c r="R663" s="227"/>
      <c r="S663" s="227"/>
      <c r="T663" s="227"/>
      <c r="U663" s="227"/>
      <c r="V663" s="227"/>
      <c r="W663" s="227"/>
      <c r="X663" s="227"/>
      <c r="Y663" s="227"/>
      <c r="Z663" s="227"/>
      <c r="AA663" s="227"/>
      <c r="AB663" s="227"/>
      <c r="AC663" s="227"/>
      <c r="AD663" s="227"/>
      <c r="AE663" s="227"/>
      <c r="AF663" s="227"/>
    </row>
    <row r="664">
      <c r="A664" s="227"/>
      <c r="B664" s="227"/>
      <c r="C664" s="264"/>
      <c r="D664" s="227"/>
      <c r="E664" s="227"/>
      <c r="F664" s="227"/>
      <c r="G664" s="227"/>
      <c r="H664" s="227"/>
      <c r="I664" s="227"/>
      <c r="J664" s="227"/>
      <c r="K664" s="227"/>
      <c r="L664" s="227"/>
      <c r="M664" s="227"/>
      <c r="N664" s="227"/>
      <c r="O664" s="227"/>
      <c r="P664" s="227"/>
      <c r="Q664" s="227"/>
      <c r="R664" s="227"/>
      <c r="S664" s="227"/>
      <c r="T664" s="227"/>
      <c r="U664" s="227"/>
      <c r="V664" s="227"/>
      <c r="W664" s="227"/>
      <c r="X664" s="227"/>
      <c r="Y664" s="227"/>
      <c r="Z664" s="227"/>
      <c r="AA664" s="227"/>
      <c r="AB664" s="227"/>
      <c r="AC664" s="227"/>
      <c r="AD664" s="227"/>
      <c r="AE664" s="227"/>
      <c r="AF664" s="227"/>
    </row>
    <row r="665">
      <c r="A665" s="227"/>
      <c r="B665" s="227"/>
      <c r="C665" s="264"/>
      <c r="D665" s="227"/>
      <c r="E665" s="227"/>
      <c r="F665" s="227"/>
      <c r="G665" s="227"/>
      <c r="H665" s="227"/>
      <c r="I665" s="227"/>
      <c r="J665" s="227"/>
      <c r="K665" s="227"/>
      <c r="L665" s="227"/>
      <c r="M665" s="227"/>
      <c r="N665" s="227"/>
      <c r="O665" s="227"/>
      <c r="P665" s="227"/>
      <c r="Q665" s="227"/>
      <c r="R665" s="227"/>
      <c r="S665" s="227"/>
      <c r="T665" s="227"/>
      <c r="U665" s="227"/>
      <c r="V665" s="227"/>
      <c r="W665" s="227"/>
      <c r="X665" s="227"/>
      <c r="Y665" s="227"/>
      <c r="Z665" s="227"/>
      <c r="AA665" s="227"/>
      <c r="AB665" s="227"/>
      <c r="AC665" s="227"/>
      <c r="AD665" s="227"/>
      <c r="AE665" s="227"/>
      <c r="AF665" s="227"/>
    </row>
    <row r="666">
      <c r="A666" s="227"/>
      <c r="B666" s="227"/>
      <c r="C666" s="264"/>
      <c r="D666" s="227"/>
      <c r="E666" s="227"/>
      <c r="F666" s="227"/>
      <c r="G666" s="227"/>
      <c r="H666" s="227"/>
      <c r="I666" s="227"/>
      <c r="J666" s="227"/>
      <c r="K666" s="227"/>
      <c r="L666" s="227"/>
      <c r="M666" s="227"/>
      <c r="N666" s="227"/>
      <c r="O666" s="227"/>
      <c r="P666" s="227"/>
      <c r="Q666" s="227"/>
      <c r="R666" s="227"/>
      <c r="S666" s="227"/>
      <c r="T666" s="227"/>
      <c r="U666" s="227"/>
      <c r="V666" s="227"/>
      <c r="W666" s="227"/>
      <c r="X666" s="227"/>
      <c r="Y666" s="227"/>
      <c r="Z666" s="227"/>
      <c r="AA666" s="227"/>
      <c r="AB666" s="227"/>
      <c r="AC666" s="227"/>
      <c r="AD666" s="227"/>
      <c r="AE666" s="227"/>
      <c r="AF666" s="227"/>
    </row>
    <row r="667">
      <c r="A667" s="227"/>
      <c r="B667" s="227"/>
      <c r="C667" s="264"/>
      <c r="D667" s="227"/>
      <c r="E667" s="227"/>
      <c r="F667" s="227"/>
      <c r="G667" s="227"/>
      <c r="H667" s="227"/>
      <c r="I667" s="227"/>
      <c r="J667" s="227"/>
      <c r="K667" s="227"/>
      <c r="L667" s="227"/>
      <c r="M667" s="227"/>
      <c r="N667" s="227"/>
      <c r="O667" s="227"/>
      <c r="P667" s="227"/>
      <c r="Q667" s="227"/>
      <c r="R667" s="227"/>
      <c r="S667" s="227"/>
      <c r="T667" s="227"/>
      <c r="U667" s="227"/>
      <c r="V667" s="227"/>
      <c r="W667" s="227"/>
      <c r="X667" s="227"/>
      <c r="Y667" s="227"/>
      <c r="Z667" s="227"/>
      <c r="AA667" s="227"/>
      <c r="AB667" s="227"/>
      <c r="AC667" s="227"/>
      <c r="AD667" s="227"/>
      <c r="AE667" s="227"/>
      <c r="AF667" s="227"/>
    </row>
    <row r="668">
      <c r="A668" s="227"/>
      <c r="B668" s="227"/>
      <c r="C668" s="264"/>
      <c r="D668" s="227"/>
      <c r="E668" s="227"/>
      <c r="F668" s="227"/>
      <c r="G668" s="227"/>
      <c r="H668" s="227"/>
      <c r="I668" s="227"/>
      <c r="J668" s="227"/>
      <c r="K668" s="227"/>
      <c r="L668" s="227"/>
      <c r="M668" s="227"/>
      <c r="N668" s="227"/>
      <c r="O668" s="227"/>
      <c r="P668" s="227"/>
      <c r="Q668" s="227"/>
      <c r="R668" s="227"/>
      <c r="S668" s="227"/>
      <c r="T668" s="227"/>
      <c r="U668" s="227"/>
      <c r="V668" s="227"/>
      <c r="W668" s="227"/>
      <c r="X668" s="227"/>
      <c r="Y668" s="227"/>
      <c r="Z668" s="227"/>
      <c r="AA668" s="227"/>
      <c r="AB668" s="227"/>
      <c r="AC668" s="227"/>
      <c r="AD668" s="227"/>
      <c r="AE668" s="227"/>
      <c r="AF668" s="227"/>
    </row>
    <row r="669">
      <c r="A669" s="227"/>
      <c r="B669" s="227"/>
      <c r="C669" s="264"/>
      <c r="D669" s="227"/>
      <c r="E669" s="227"/>
      <c r="F669" s="227"/>
      <c r="G669" s="227"/>
      <c r="H669" s="227"/>
      <c r="I669" s="227"/>
      <c r="J669" s="227"/>
      <c r="K669" s="227"/>
      <c r="L669" s="227"/>
      <c r="M669" s="227"/>
      <c r="N669" s="227"/>
      <c r="O669" s="227"/>
      <c r="P669" s="227"/>
      <c r="Q669" s="227"/>
      <c r="R669" s="227"/>
      <c r="S669" s="227"/>
      <c r="T669" s="227"/>
      <c r="U669" s="227"/>
      <c r="V669" s="227"/>
      <c r="W669" s="227"/>
      <c r="X669" s="227"/>
      <c r="Y669" s="227"/>
      <c r="Z669" s="227"/>
      <c r="AA669" s="227"/>
      <c r="AB669" s="227"/>
      <c r="AC669" s="227"/>
      <c r="AD669" s="227"/>
      <c r="AE669" s="227"/>
      <c r="AF669" s="227"/>
    </row>
    <row r="670">
      <c r="A670" s="227"/>
      <c r="B670" s="227"/>
      <c r="C670" s="264"/>
      <c r="D670" s="227"/>
      <c r="E670" s="227"/>
      <c r="F670" s="227"/>
      <c r="G670" s="227"/>
      <c r="H670" s="227"/>
      <c r="I670" s="227"/>
      <c r="J670" s="227"/>
      <c r="K670" s="227"/>
      <c r="L670" s="227"/>
      <c r="M670" s="227"/>
      <c r="N670" s="227"/>
      <c r="O670" s="227"/>
      <c r="P670" s="227"/>
      <c r="Q670" s="227"/>
      <c r="R670" s="227"/>
      <c r="S670" s="227"/>
      <c r="T670" s="227"/>
      <c r="U670" s="227"/>
      <c r="V670" s="227"/>
      <c r="W670" s="227"/>
      <c r="X670" s="227"/>
      <c r="Y670" s="227"/>
      <c r="Z670" s="227"/>
      <c r="AA670" s="227"/>
      <c r="AB670" s="227"/>
      <c r="AC670" s="227"/>
      <c r="AD670" s="227"/>
      <c r="AE670" s="227"/>
      <c r="AF670" s="227"/>
    </row>
    <row r="671">
      <c r="A671" s="227"/>
      <c r="B671" s="227"/>
      <c r="C671" s="264"/>
      <c r="D671" s="227"/>
      <c r="E671" s="227"/>
      <c r="F671" s="227"/>
      <c r="G671" s="227"/>
      <c r="H671" s="227"/>
      <c r="I671" s="227"/>
      <c r="J671" s="227"/>
      <c r="K671" s="227"/>
      <c r="L671" s="227"/>
      <c r="M671" s="227"/>
      <c r="N671" s="227"/>
      <c r="O671" s="227"/>
      <c r="P671" s="227"/>
      <c r="Q671" s="227"/>
      <c r="R671" s="227"/>
      <c r="S671" s="227"/>
      <c r="T671" s="227"/>
      <c r="U671" s="227"/>
      <c r="V671" s="227"/>
      <c r="W671" s="227"/>
      <c r="X671" s="227"/>
      <c r="Y671" s="227"/>
      <c r="Z671" s="227"/>
      <c r="AA671" s="227"/>
      <c r="AB671" s="227"/>
      <c r="AC671" s="227"/>
      <c r="AD671" s="227"/>
      <c r="AE671" s="227"/>
      <c r="AF671" s="227"/>
    </row>
    <row r="672">
      <c r="A672" s="227"/>
      <c r="B672" s="227"/>
      <c r="C672" s="264"/>
      <c r="D672" s="227"/>
      <c r="E672" s="227"/>
      <c r="F672" s="227"/>
      <c r="G672" s="227"/>
      <c r="H672" s="227"/>
      <c r="I672" s="227"/>
      <c r="J672" s="227"/>
      <c r="K672" s="227"/>
      <c r="L672" s="227"/>
      <c r="M672" s="227"/>
      <c r="N672" s="227"/>
      <c r="O672" s="227"/>
      <c r="P672" s="227"/>
      <c r="Q672" s="227"/>
      <c r="R672" s="227"/>
      <c r="S672" s="227"/>
      <c r="T672" s="227"/>
      <c r="U672" s="227"/>
      <c r="V672" s="227"/>
      <c r="W672" s="227"/>
      <c r="X672" s="227"/>
      <c r="Y672" s="227"/>
      <c r="Z672" s="227"/>
      <c r="AA672" s="227"/>
      <c r="AB672" s="227"/>
      <c r="AC672" s="227"/>
      <c r="AD672" s="227"/>
      <c r="AE672" s="227"/>
      <c r="AF672" s="227"/>
    </row>
    <row r="673">
      <c r="A673" s="227"/>
      <c r="B673" s="227"/>
      <c r="C673" s="264"/>
      <c r="D673" s="227"/>
      <c r="E673" s="227"/>
      <c r="F673" s="227"/>
      <c r="G673" s="227"/>
      <c r="H673" s="227"/>
      <c r="I673" s="227"/>
      <c r="J673" s="227"/>
      <c r="K673" s="227"/>
      <c r="L673" s="227"/>
      <c r="M673" s="227"/>
      <c r="N673" s="227"/>
      <c r="O673" s="227"/>
      <c r="P673" s="227"/>
      <c r="Q673" s="227"/>
      <c r="R673" s="227"/>
      <c r="S673" s="227"/>
      <c r="T673" s="227"/>
      <c r="U673" s="227"/>
      <c r="V673" s="227"/>
      <c r="W673" s="227"/>
      <c r="X673" s="227"/>
      <c r="Y673" s="227"/>
      <c r="Z673" s="227"/>
      <c r="AA673" s="227"/>
      <c r="AB673" s="227"/>
      <c r="AC673" s="227"/>
      <c r="AD673" s="227"/>
      <c r="AE673" s="227"/>
      <c r="AF673" s="227"/>
    </row>
    <row r="674">
      <c r="A674" s="227"/>
      <c r="B674" s="227"/>
      <c r="C674" s="264"/>
      <c r="D674" s="227"/>
      <c r="E674" s="227"/>
      <c r="F674" s="227"/>
      <c r="G674" s="227"/>
      <c r="H674" s="227"/>
      <c r="I674" s="227"/>
      <c r="J674" s="227"/>
      <c r="K674" s="227"/>
      <c r="L674" s="227"/>
      <c r="M674" s="227"/>
      <c r="N674" s="227"/>
      <c r="O674" s="227"/>
      <c r="P674" s="227"/>
      <c r="Q674" s="227"/>
      <c r="R674" s="227"/>
      <c r="S674" s="227"/>
      <c r="T674" s="227"/>
      <c r="U674" s="227"/>
      <c r="V674" s="227"/>
      <c r="W674" s="227"/>
      <c r="X674" s="227"/>
      <c r="Y674" s="227"/>
      <c r="Z674" s="227"/>
      <c r="AA674" s="227"/>
      <c r="AB674" s="227"/>
      <c r="AC674" s="227"/>
      <c r="AD674" s="227"/>
      <c r="AE674" s="227"/>
      <c r="AF674" s="227"/>
    </row>
    <row r="675">
      <c r="A675" s="227"/>
      <c r="B675" s="227"/>
      <c r="C675" s="264"/>
      <c r="D675" s="227"/>
      <c r="E675" s="227"/>
      <c r="F675" s="227"/>
      <c r="G675" s="227"/>
      <c r="H675" s="227"/>
      <c r="I675" s="227"/>
      <c r="J675" s="227"/>
      <c r="K675" s="227"/>
      <c r="L675" s="227"/>
      <c r="M675" s="227"/>
      <c r="N675" s="227"/>
      <c r="O675" s="227"/>
      <c r="P675" s="227"/>
      <c r="Q675" s="227"/>
      <c r="R675" s="227"/>
      <c r="S675" s="227"/>
      <c r="T675" s="227"/>
      <c r="U675" s="227"/>
      <c r="V675" s="227"/>
      <c r="W675" s="227"/>
      <c r="X675" s="227"/>
      <c r="Y675" s="227"/>
      <c r="Z675" s="227"/>
      <c r="AA675" s="227"/>
      <c r="AB675" s="227"/>
      <c r="AC675" s="227"/>
      <c r="AD675" s="227"/>
      <c r="AE675" s="227"/>
      <c r="AF675" s="227"/>
    </row>
    <row r="676">
      <c r="A676" s="227"/>
      <c r="B676" s="227"/>
      <c r="C676" s="264"/>
      <c r="D676" s="227"/>
      <c r="E676" s="227"/>
      <c r="F676" s="227"/>
      <c r="G676" s="227"/>
      <c r="H676" s="227"/>
      <c r="I676" s="227"/>
      <c r="J676" s="227"/>
      <c r="K676" s="227"/>
      <c r="L676" s="227"/>
      <c r="M676" s="227"/>
      <c r="N676" s="227"/>
      <c r="O676" s="227"/>
      <c r="P676" s="227"/>
      <c r="Q676" s="227"/>
      <c r="R676" s="227"/>
      <c r="S676" s="227"/>
      <c r="T676" s="227"/>
      <c r="U676" s="227"/>
      <c r="V676" s="227"/>
      <c r="W676" s="227"/>
      <c r="X676" s="227"/>
      <c r="Y676" s="227"/>
      <c r="Z676" s="227"/>
      <c r="AA676" s="227"/>
      <c r="AB676" s="227"/>
      <c r="AC676" s="227"/>
      <c r="AD676" s="227"/>
      <c r="AE676" s="227"/>
      <c r="AF676" s="227"/>
    </row>
    <row r="677">
      <c r="A677" s="227"/>
      <c r="B677" s="227"/>
      <c r="C677" s="264"/>
      <c r="D677" s="227"/>
      <c r="E677" s="227"/>
      <c r="F677" s="227"/>
      <c r="G677" s="227"/>
      <c r="H677" s="227"/>
      <c r="I677" s="227"/>
      <c r="J677" s="227"/>
      <c r="K677" s="227"/>
      <c r="L677" s="227"/>
      <c r="M677" s="227"/>
      <c r="N677" s="227"/>
      <c r="O677" s="227"/>
      <c r="P677" s="227"/>
      <c r="Q677" s="227"/>
      <c r="R677" s="227"/>
      <c r="S677" s="227"/>
      <c r="T677" s="227"/>
      <c r="U677" s="227"/>
      <c r="V677" s="227"/>
      <c r="W677" s="227"/>
      <c r="X677" s="227"/>
      <c r="Y677" s="227"/>
      <c r="Z677" s="227"/>
      <c r="AA677" s="227"/>
      <c r="AB677" s="227"/>
      <c r="AC677" s="227"/>
      <c r="AD677" s="227"/>
      <c r="AE677" s="227"/>
      <c r="AF677" s="227"/>
    </row>
    <row r="678">
      <c r="A678" s="227"/>
      <c r="B678" s="227"/>
      <c r="C678" s="264"/>
      <c r="D678" s="227"/>
      <c r="E678" s="227"/>
      <c r="F678" s="227"/>
      <c r="G678" s="227"/>
      <c r="H678" s="227"/>
      <c r="I678" s="227"/>
      <c r="J678" s="227"/>
      <c r="K678" s="227"/>
      <c r="L678" s="227"/>
      <c r="M678" s="227"/>
      <c r="N678" s="227"/>
      <c r="O678" s="227"/>
      <c r="P678" s="227"/>
      <c r="Q678" s="227"/>
      <c r="R678" s="227"/>
      <c r="S678" s="227"/>
      <c r="T678" s="227"/>
      <c r="U678" s="227"/>
      <c r="V678" s="227"/>
      <c r="W678" s="227"/>
      <c r="X678" s="227"/>
      <c r="Y678" s="227"/>
      <c r="Z678" s="227"/>
      <c r="AA678" s="227"/>
      <c r="AB678" s="227"/>
      <c r="AC678" s="227"/>
      <c r="AD678" s="227"/>
      <c r="AE678" s="227"/>
      <c r="AF678" s="227"/>
    </row>
    <row r="679">
      <c r="A679" s="227"/>
      <c r="B679" s="227"/>
      <c r="C679" s="264"/>
      <c r="D679" s="227"/>
      <c r="E679" s="227"/>
      <c r="F679" s="227"/>
      <c r="G679" s="227"/>
      <c r="H679" s="227"/>
      <c r="I679" s="227"/>
      <c r="J679" s="227"/>
      <c r="K679" s="227"/>
      <c r="L679" s="227"/>
      <c r="M679" s="227"/>
      <c r="N679" s="227"/>
      <c r="O679" s="227"/>
      <c r="P679" s="227"/>
      <c r="Q679" s="227"/>
      <c r="R679" s="227"/>
      <c r="S679" s="227"/>
      <c r="T679" s="227"/>
      <c r="U679" s="227"/>
      <c r="V679" s="227"/>
      <c r="W679" s="227"/>
      <c r="X679" s="227"/>
      <c r="Y679" s="227"/>
      <c r="Z679" s="227"/>
      <c r="AA679" s="227"/>
      <c r="AB679" s="227"/>
      <c r="AC679" s="227"/>
      <c r="AD679" s="227"/>
      <c r="AE679" s="227"/>
      <c r="AF679" s="227"/>
    </row>
    <row r="680">
      <c r="A680" s="227"/>
      <c r="B680" s="227"/>
      <c r="C680" s="264"/>
      <c r="D680" s="227"/>
      <c r="E680" s="227"/>
      <c r="F680" s="227"/>
      <c r="G680" s="227"/>
      <c r="H680" s="227"/>
      <c r="I680" s="227"/>
      <c r="J680" s="227"/>
      <c r="K680" s="227"/>
      <c r="L680" s="227"/>
      <c r="M680" s="227"/>
      <c r="N680" s="227"/>
      <c r="O680" s="227"/>
      <c r="P680" s="227"/>
      <c r="Q680" s="227"/>
      <c r="R680" s="227"/>
      <c r="S680" s="227"/>
      <c r="T680" s="227"/>
      <c r="U680" s="227"/>
      <c r="V680" s="227"/>
      <c r="W680" s="227"/>
      <c r="X680" s="227"/>
      <c r="Y680" s="227"/>
      <c r="Z680" s="227"/>
      <c r="AA680" s="227"/>
      <c r="AB680" s="227"/>
      <c r="AC680" s="227"/>
      <c r="AD680" s="227"/>
      <c r="AE680" s="227"/>
      <c r="AF680" s="227"/>
    </row>
    <row r="681">
      <c r="A681" s="227"/>
      <c r="B681" s="227"/>
      <c r="C681" s="264"/>
      <c r="D681" s="227"/>
      <c r="E681" s="227"/>
      <c r="F681" s="227"/>
      <c r="G681" s="227"/>
      <c r="H681" s="227"/>
      <c r="I681" s="227"/>
      <c r="J681" s="227"/>
      <c r="K681" s="227"/>
      <c r="L681" s="227"/>
      <c r="M681" s="227"/>
      <c r="N681" s="227"/>
      <c r="O681" s="227"/>
      <c r="P681" s="227"/>
      <c r="Q681" s="227"/>
      <c r="R681" s="227"/>
      <c r="S681" s="227"/>
      <c r="T681" s="227"/>
      <c r="U681" s="227"/>
      <c r="V681" s="227"/>
      <c r="W681" s="227"/>
      <c r="X681" s="227"/>
      <c r="Y681" s="227"/>
      <c r="Z681" s="227"/>
      <c r="AA681" s="227"/>
      <c r="AB681" s="227"/>
      <c r="AC681" s="227"/>
      <c r="AD681" s="227"/>
      <c r="AE681" s="227"/>
      <c r="AF681" s="227"/>
    </row>
    <row r="682">
      <c r="A682" s="227"/>
      <c r="B682" s="227"/>
      <c r="C682" s="264"/>
      <c r="D682" s="227"/>
      <c r="E682" s="227"/>
      <c r="F682" s="227"/>
      <c r="G682" s="227"/>
      <c r="H682" s="227"/>
      <c r="I682" s="227"/>
      <c r="J682" s="227"/>
      <c r="K682" s="227"/>
      <c r="L682" s="227"/>
      <c r="M682" s="227"/>
      <c r="N682" s="227"/>
      <c r="O682" s="227"/>
      <c r="P682" s="227"/>
      <c r="Q682" s="227"/>
      <c r="R682" s="227"/>
      <c r="S682" s="227"/>
      <c r="T682" s="227"/>
      <c r="U682" s="227"/>
      <c r="V682" s="227"/>
      <c r="W682" s="227"/>
      <c r="X682" s="227"/>
      <c r="Y682" s="227"/>
      <c r="Z682" s="227"/>
      <c r="AA682" s="227"/>
      <c r="AB682" s="227"/>
      <c r="AC682" s="227"/>
      <c r="AD682" s="227"/>
      <c r="AE682" s="227"/>
      <c r="AF682" s="227"/>
    </row>
    <row r="683">
      <c r="A683" s="227"/>
      <c r="B683" s="227"/>
      <c r="C683" s="264"/>
      <c r="D683" s="227"/>
      <c r="E683" s="227"/>
      <c r="F683" s="227"/>
      <c r="G683" s="227"/>
      <c r="H683" s="227"/>
      <c r="I683" s="227"/>
      <c r="J683" s="227"/>
      <c r="K683" s="227"/>
      <c r="L683" s="227"/>
      <c r="M683" s="227"/>
      <c r="N683" s="227"/>
      <c r="O683" s="227"/>
      <c r="P683" s="227"/>
      <c r="Q683" s="227"/>
      <c r="R683" s="227"/>
      <c r="S683" s="227"/>
      <c r="T683" s="227"/>
      <c r="U683" s="227"/>
      <c r="V683" s="227"/>
      <c r="W683" s="227"/>
      <c r="X683" s="227"/>
      <c r="Y683" s="227"/>
      <c r="Z683" s="227"/>
      <c r="AA683" s="227"/>
      <c r="AB683" s="227"/>
      <c r="AC683" s="227"/>
      <c r="AD683" s="227"/>
      <c r="AE683" s="227"/>
      <c r="AF683" s="227"/>
    </row>
    <row r="684">
      <c r="A684" s="227"/>
      <c r="B684" s="227"/>
      <c r="C684" s="264"/>
      <c r="D684" s="227"/>
      <c r="E684" s="227"/>
      <c r="F684" s="227"/>
      <c r="G684" s="227"/>
      <c r="H684" s="227"/>
      <c r="I684" s="227"/>
      <c r="J684" s="227"/>
      <c r="K684" s="227"/>
      <c r="L684" s="227"/>
      <c r="M684" s="227"/>
      <c r="N684" s="227"/>
      <c r="O684" s="227"/>
      <c r="P684" s="227"/>
      <c r="Q684" s="227"/>
      <c r="R684" s="227"/>
      <c r="S684" s="227"/>
      <c r="T684" s="227"/>
      <c r="U684" s="227"/>
      <c r="V684" s="227"/>
      <c r="W684" s="227"/>
      <c r="X684" s="227"/>
      <c r="Y684" s="227"/>
      <c r="Z684" s="227"/>
      <c r="AA684" s="227"/>
      <c r="AB684" s="227"/>
      <c r="AC684" s="227"/>
      <c r="AD684" s="227"/>
      <c r="AE684" s="227"/>
      <c r="AF684" s="227"/>
    </row>
    <row r="685">
      <c r="A685" s="227"/>
      <c r="B685" s="227"/>
      <c r="C685" s="264"/>
      <c r="D685" s="227"/>
      <c r="E685" s="227"/>
      <c r="F685" s="227"/>
      <c r="G685" s="227"/>
      <c r="H685" s="227"/>
      <c r="I685" s="227"/>
      <c r="J685" s="227"/>
      <c r="K685" s="227"/>
      <c r="L685" s="227"/>
      <c r="M685" s="227"/>
      <c r="N685" s="227"/>
      <c r="O685" s="227"/>
      <c r="P685" s="227"/>
      <c r="Q685" s="227"/>
      <c r="R685" s="227"/>
      <c r="S685" s="227"/>
      <c r="T685" s="227"/>
      <c r="U685" s="227"/>
      <c r="V685" s="227"/>
      <c r="W685" s="227"/>
      <c r="X685" s="227"/>
      <c r="Y685" s="227"/>
      <c r="Z685" s="227"/>
      <c r="AA685" s="227"/>
      <c r="AB685" s="227"/>
      <c r="AC685" s="227"/>
      <c r="AD685" s="227"/>
      <c r="AE685" s="227"/>
      <c r="AF685" s="227"/>
    </row>
    <row r="686">
      <c r="A686" s="227"/>
      <c r="B686" s="227"/>
      <c r="C686" s="264"/>
      <c r="D686" s="227"/>
      <c r="E686" s="227"/>
      <c r="F686" s="227"/>
      <c r="G686" s="227"/>
      <c r="H686" s="227"/>
      <c r="I686" s="227"/>
      <c r="J686" s="227"/>
      <c r="K686" s="227"/>
      <c r="L686" s="227"/>
      <c r="M686" s="227"/>
      <c r="N686" s="227"/>
      <c r="O686" s="227"/>
      <c r="P686" s="227"/>
      <c r="Q686" s="227"/>
      <c r="R686" s="227"/>
      <c r="S686" s="227"/>
      <c r="T686" s="227"/>
      <c r="U686" s="227"/>
      <c r="V686" s="227"/>
      <c r="W686" s="227"/>
      <c r="X686" s="227"/>
      <c r="Y686" s="227"/>
      <c r="Z686" s="227"/>
      <c r="AA686" s="227"/>
      <c r="AB686" s="227"/>
      <c r="AC686" s="227"/>
      <c r="AD686" s="227"/>
      <c r="AE686" s="227"/>
      <c r="AF686" s="227"/>
    </row>
    <row r="687">
      <c r="A687" s="227"/>
      <c r="B687" s="227"/>
      <c r="C687" s="264"/>
      <c r="D687" s="227"/>
      <c r="E687" s="227"/>
      <c r="F687" s="227"/>
      <c r="G687" s="227"/>
      <c r="H687" s="227"/>
      <c r="I687" s="227"/>
      <c r="J687" s="227"/>
      <c r="K687" s="227"/>
      <c r="L687" s="227"/>
      <c r="M687" s="227"/>
      <c r="N687" s="227"/>
      <c r="O687" s="227"/>
      <c r="P687" s="227"/>
      <c r="Q687" s="227"/>
      <c r="R687" s="227"/>
      <c r="S687" s="227"/>
      <c r="T687" s="227"/>
      <c r="U687" s="227"/>
      <c r="V687" s="227"/>
      <c r="W687" s="227"/>
      <c r="X687" s="227"/>
      <c r="Y687" s="227"/>
      <c r="Z687" s="227"/>
      <c r="AA687" s="227"/>
      <c r="AB687" s="227"/>
      <c r="AC687" s="227"/>
      <c r="AD687" s="227"/>
      <c r="AE687" s="227"/>
      <c r="AF687" s="227"/>
    </row>
    <row r="688">
      <c r="A688" s="227"/>
      <c r="B688" s="227"/>
      <c r="C688" s="264"/>
      <c r="D688" s="227"/>
      <c r="E688" s="227"/>
      <c r="F688" s="227"/>
      <c r="G688" s="227"/>
      <c r="H688" s="227"/>
      <c r="I688" s="227"/>
      <c r="J688" s="227"/>
      <c r="K688" s="227"/>
      <c r="L688" s="227"/>
      <c r="M688" s="227"/>
      <c r="N688" s="227"/>
      <c r="O688" s="227"/>
      <c r="P688" s="227"/>
      <c r="Q688" s="227"/>
      <c r="R688" s="227"/>
      <c r="S688" s="227"/>
      <c r="T688" s="227"/>
      <c r="U688" s="227"/>
      <c r="V688" s="227"/>
      <c r="W688" s="227"/>
      <c r="X688" s="227"/>
      <c r="Y688" s="227"/>
      <c r="Z688" s="227"/>
      <c r="AA688" s="227"/>
      <c r="AB688" s="227"/>
      <c r="AC688" s="227"/>
      <c r="AD688" s="227"/>
      <c r="AE688" s="227"/>
      <c r="AF688" s="227"/>
    </row>
    <row r="689">
      <c r="A689" s="227"/>
      <c r="B689" s="227"/>
      <c r="C689" s="264"/>
      <c r="D689" s="227"/>
      <c r="E689" s="227"/>
      <c r="F689" s="227"/>
      <c r="G689" s="227"/>
      <c r="H689" s="227"/>
      <c r="I689" s="227"/>
      <c r="J689" s="227"/>
      <c r="K689" s="227"/>
      <c r="L689" s="227"/>
      <c r="M689" s="227"/>
      <c r="N689" s="227"/>
      <c r="O689" s="227"/>
      <c r="P689" s="227"/>
      <c r="Q689" s="227"/>
      <c r="R689" s="227"/>
      <c r="S689" s="227"/>
      <c r="T689" s="227"/>
      <c r="U689" s="227"/>
      <c r="V689" s="227"/>
      <c r="W689" s="227"/>
      <c r="X689" s="227"/>
      <c r="Y689" s="227"/>
      <c r="Z689" s="227"/>
      <c r="AA689" s="227"/>
      <c r="AB689" s="227"/>
      <c r="AC689" s="227"/>
      <c r="AD689" s="227"/>
      <c r="AE689" s="227"/>
      <c r="AF689" s="227"/>
    </row>
    <row r="690">
      <c r="A690" s="227"/>
      <c r="B690" s="227"/>
      <c r="C690" s="264"/>
      <c r="D690" s="227"/>
      <c r="E690" s="227"/>
      <c r="F690" s="227"/>
      <c r="G690" s="227"/>
      <c r="H690" s="227"/>
      <c r="I690" s="227"/>
      <c r="J690" s="227"/>
      <c r="K690" s="227"/>
      <c r="L690" s="227"/>
      <c r="M690" s="227"/>
      <c r="N690" s="227"/>
      <c r="O690" s="227"/>
      <c r="P690" s="227"/>
      <c r="Q690" s="227"/>
      <c r="R690" s="227"/>
      <c r="S690" s="227"/>
      <c r="T690" s="227"/>
      <c r="U690" s="227"/>
      <c r="V690" s="227"/>
      <c r="W690" s="227"/>
      <c r="X690" s="227"/>
      <c r="Y690" s="227"/>
      <c r="Z690" s="227"/>
      <c r="AA690" s="227"/>
      <c r="AB690" s="227"/>
      <c r="AC690" s="227"/>
      <c r="AD690" s="227"/>
      <c r="AE690" s="227"/>
      <c r="AF690" s="227"/>
    </row>
    <row r="691">
      <c r="A691" s="227"/>
      <c r="B691" s="227"/>
      <c r="C691" s="264"/>
      <c r="D691" s="227"/>
      <c r="E691" s="227"/>
      <c r="F691" s="227"/>
      <c r="G691" s="227"/>
      <c r="H691" s="227"/>
      <c r="I691" s="227"/>
      <c r="J691" s="227"/>
      <c r="K691" s="227"/>
      <c r="L691" s="227"/>
      <c r="M691" s="227"/>
      <c r="N691" s="227"/>
      <c r="O691" s="227"/>
      <c r="P691" s="227"/>
      <c r="Q691" s="227"/>
      <c r="R691" s="227"/>
      <c r="S691" s="227"/>
      <c r="T691" s="227"/>
      <c r="U691" s="227"/>
      <c r="V691" s="227"/>
      <c r="W691" s="227"/>
      <c r="X691" s="227"/>
      <c r="Y691" s="227"/>
      <c r="Z691" s="227"/>
      <c r="AA691" s="227"/>
      <c r="AB691" s="227"/>
      <c r="AC691" s="227"/>
      <c r="AD691" s="227"/>
      <c r="AE691" s="227"/>
      <c r="AF691" s="227"/>
    </row>
    <row r="692">
      <c r="A692" s="227"/>
      <c r="B692" s="227"/>
      <c r="C692" s="264"/>
      <c r="D692" s="227"/>
      <c r="E692" s="227"/>
      <c r="F692" s="227"/>
      <c r="G692" s="227"/>
      <c r="H692" s="227"/>
      <c r="I692" s="227"/>
      <c r="J692" s="227"/>
      <c r="K692" s="227"/>
      <c r="L692" s="227"/>
      <c r="M692" s="227"/>
      <c r="N692" s="227"/>
      <c r="O692" s="227"/>
      <c r="P692" s="227"/>
      <c r="Q692" s="227"/>
      <c r="R692" s="227"/>
      <c r="S692" s="227"/>
      <c r="T692" s="227"/>
      <c r="U692" s="227"/>
      <c r="V692" s="227"/>
      <c r="W692" s="227"/>
      <c r="X692" s="227"/>
      <c r="Y692" s="227"/>
      <c r="Z692" s="227"/>
      <c r="AA692" s="227"/>
      <c r="AB692" s="227"/>
      <c r="AC692" s="227"/>
      <c r="AD692" s="227"/>
      <c r="AE692" s="227"/>
      <c r="AF692" s="227"/>
    </row>
    <row r="693">
      <c r="A693" s="227"/>
      <c r="B693" s="227"/>
      <c r="C693" s="264"/>
      <c r="D693" s="227"/>
      <c r="E693" s="227"/>
      <c r="F693" s="227"/>
      <c r="G693" s="227"/>
      <c r="H693" s="227"/>
      <c r="I693" s="227"/>
      <c r="J693" s="227"/>
      <c r="K693" s="227"/>
      <c r="L693" s="227"/>
      <c r="M693" s="227"/>
      <c r="N693" s="227"/>
      <c r="O693" s="227"/>
      <c r="P693" s="227"/>
      <c r="Q693" s="227"/>
      <c r="R693" s="227"/>
      <c r="S693" s="227"/>
      <c r="T693" s="227"/>
      <c r="U693" s="227"/>
      <c r="V693" s="227"/>
      <c r="W693" s="227"/>
      <c r="X693" s="227"/>
      <c r="Y693" s="227"/>
      <c r="Z693" s="227"/>
      <c r="AA693" s="227"/>
      <c r="AB693" s="227"/>
      <c r="AC693" s="227"/>
      <c r="AD693" s="227"/>
      <c r="AE693" s="227"/>
      <c r="AF693" s="227"/>
    </row>
    <row r="694">
      <c r="A694" s="227"/>
      <c r="B694" s="227"/>
      <c r="C694" s="264"/>
      <c r="D694" s="227"/>
      <c r="E694" s="227"/>
      <c r="F694" s="227"/>
      <c r="G694" s="227"/>
      <c r="H694" s="227"/>
      <c r="I694" s="227"/>
      <c r="J694" s="227"/>
      <c r="K694" s="227"/>
      <c r="L694" s="227"/>
      <c r="M694" s="227"/>
      <c r="N694" s="227"/>
      <c r="O694" s="227"/>
      <c r="P694" s="227"/>
      <c r="Q694" s="227"/>
      <c r="R694" s="227"/>
      <c r="S694" s="227"/>
      <c r="T694" s="227"/>
      <c r="U694" s="227"/>
      <c r="V694" s="227"/>
      <c r="W694" s="227"/>
      <c r="X694" s="227"/>
      <c r="Y694" s="227"/>
      <c r="Z694" s="227"/>
      <c r="AA694" s="227"/>
      <c r="AB694" s="227"/>
      <c r="AC694" s="227"/>
      <c r="AD694" s="227"/>
      <c r="AE694" s="227"/>
      <c r="AF694" s="227"/>
    </row>
    <row r="695">
      <c r="A695" s="227"/>
      <c r="B695" s="227"/>
      <c r="C695" s="264"/>
      <c r="D695" s="227"/>
      <c r="E695" s="227"/>
      <c r="F695" s="227"/>
      <c r="G695" s="227"/>
      <c r="H695" s="227"/>
      <c r="I695" s="227"/>
      <c r="J695" s="227"/>
      <c r="K695" s="227"/>
      <c r="L695" s="227"/>
      <c r="M695" s="227"/>
      <c r="N695" s="227"/>
      <c r="O695" s="227"/>
      <c r="P695" s="227"/>
      <c r="Q695" s="227"/>
      <c r="R695" s="227"/>
      <c r="S695" s="227"/>
      <c r="T695" s="227"/>
      <c r="U695" s="227"/>
      <c r="V695" s="227"/>
      <c r="W695" s="227"/>
      <c r="X695" s="227"/>
      <c r="Y695" s="227"/>
      <c r="Z695" s="227"/>
      <c r="AA695" s="227"/>
      <c r="AB695" s="227"/>
      <c r="AC695" s="227"/>
      <c r="AD695" s="227"/>
      <c r="AE695" s="227"/>
      <c r="AF695" s="227"/>
    </row>
    <row r="696">
      <c r="A696" s="227"/>
      <c r="B696" s="227"/>
      <c r="C696" s="264"/>
      <c r="D696" s="227"/>
      <c r="E696" s="227"/>
      <c r="F696" s="227"/>
      <c r="G696" s="227"/>
      <c r="H696" s="227"/>
      <c r="I696" s="227"/>
      <c r="J696" s="227"/>
      <c r="K696" s="227"/>
      <c r="L696" s="227"/>
      <c r="M696" s="227"/>
      <c r="N696" s="227"/>
      <c r="O696" s="227"/>
      <c r="P696" s="227"/>
      <c r="Q696" s="227"/>
      <c r="R696" s="227"/>
      <c r="S696" s="227"/>
      <c r="T696" s="227"/>
      <c r="U696" s="227"/>
      <c r="V696" s="227"/>
      <c r="W696" s="227"/>
      <c r="X696" s="227"/>
      <c r="Y696" s="227"/>
      <c r="Z696" s="227"/>
      <c r="AA696" s="227"/>
      <c r="AB696" s="227"/>
      <c r="AC696" s="227"/>
      <c r="AD696" s="227"/>
      <c r="AE696" s="227"/>
      <c r="AF696" s="227"/>
    </row>
    <row r="697">
      <c r="A697" s="227"/>
      <c r="B697" s="227"/>
      <c r="C697" s="264"/>
      <c r="D697" s="227"/>
      <c r="E697" s="227"/>
      <c r="F697" s="227"/>
      <c r="G697" s="227"/>
      <c r="H697" s="227"/>
      <c r="I697" s="227"/>
      <c r="J697" s="227"/>
      <c r="K697" s="227"/>
      <c r="L697" s="227"/>
      <c r="M697" s="227"/>
      <c r="N697" s="227"/>
      <c r="O697" s="227"/>
      <c r="P697" s="227"/>
      <c r="Q697" s="227"/>
      <c r="R697" s="227"/>
      <c r="S697" s="227"/>
      <c r="T697" s="227"/>
      <c r="U697" s="227"/>
      <c r="V697" s="227"/>
      <c r="W697" s="227"/>
      <c r="X697" s="227"/>
      <c r="Y697" s="227"/>
      <c r="Z697" s="227"/>
      <c r="AA697" s="227"/>
      <c r="AB697" s="227"/>
      <c r="AC697" s="227"/>
      <c r="AD697" s="227"/>
      <c r="AE697" s="227"/>
      <c r="AF697" s="227"/>
    </row>
    <row r="698">
      <c r="A698" s="227"/>
      <c r="B698" s="227"/>
      <c r="C698" s="264"/>
      <c r="D698" s="227"/>
      <c r="E698" s="227"/>
      <c r="F698" s="227"/>
      <c r="G698" s="227"/>
      <c r="H698" s="227"/>
      <c r="I698" s="227"/>
      <c r="J698" s="227"/>
      <c r="K698" s="227"/>
      <c r="L698" s="227"/>
      <c r="M698" s="227"/>
      <c r="N698" s="227"/>
      <c r="O698" s="227"/>
      <c r="P698" s="227"/>
      <c r="Q698" s="227"/>
      <c r="R698" s="227"/>
      <c r="S698" s="227"/>
      <c r="T698" s="227"/>
      <c r="U698" s="227"/>
      <c r="V698" s="227"/>
      <c r="W698" s="227"/>
      <c r="X698" s="227"/>
      <c r="Y698" s="227"/>
      <c r="Z698" s="227"/>
      <c r="AA698" s="227"/>
      <c r="AB698" s="227"/>
      <c r="AC698" s="227"/>
      <c r="AD698" s="227"/>
      <c r="AE698" s="227"/>
      <c r="AF698" s="227"/>
    </row>
    <row r="699">
      <c r="A699" s="227"/>
      <c r="B699" s="227"/>
      <c r="C699" s="264"/>
      <c r="D699" s="227"/>
      <c r="E699" s="227"/>
      <c r="F699" s="227"/>
      <c r="G699" s="227"/>
      <c r="H699" s="227"/>
      <c r="I699" s="227"/>
      <c r="J699" s="227"/>
      <c r="K699" s="227"/>
      <c r="L699" s="227"/>
      <c r="M699" s="227"/>
      <c r="N699" s="227"/>
      <c r="O699" s="227"/>
      <c r="P699" s="227"/>
      <c r="Q699" s="227"/>
      <c r="R699" s="227"/>
      <c r="S699" s="227"/>
      <c r="T699" s="227"/>
      <c r="U699" s="227"/>
      <c r="V699" s="227"/>
      <c r="W699" s="227"/>
      <c r="X699" s="227"/>
      <c r="Y699" s="227"/>
      <c r="Z699" s="227"/>
      <c r="AA699" s="227"/>
      <c r="AB699" s="227"/>
      <c r="AC699" s="227"/>
      <c r="AD699" s="227"/>
      <c r="AE699" s="227"/>
      <c r="AF699" s="227"/>
    </row>
    <row r="700">
      <c r="A700" s="227"/>
      <c r="B700" s="227"/>
      <c r="C700" s="264"/>
      <c r="D700" s="227"/>
      <c r="E700" s="227"/>
      <c r="F700" s="227"/>
      <c r="G700" s="227"/>
      <c r="H700" s="227"/>
      <c r="I700" s="227"/>
      <c r="J700" s="227"/>
      <c r="K700" s="227"/>
      <c r="L700" s="227"/>
      <c r="M700" s="227"/>
      <c r="N700" s="227"/>
      <c r="O700" s="227"/>
      <c r="P700" s="227"/>
      <c r="Q700" s="227"/>
      <c r="R700" s="227"/>
      <c r="S700" s="227"/>
      <c r="T700" s="227"/>
      <c r="U700" s="227"/>
      <c r="V700" s="227"/>
      <c r="W700" s="227"/>
      <c r="X700" s="227"/>
      <c r="Y700" s="227"/>
      <c r="Z700" s="227"/>
      <c r="AA700" s="227"/>
      <c r="AB700" s="227"/>
      <c r="AC700" s="227"/>
      <c r="AD700" s="227"/>
      <c r="AE700" s="227"/>
      <c r="AF700" s="227"/>
    </row>
    <row r="701">
      <c r="A701" s="227"/>
      <c r="B701" s="227"/>
      <c r="C701" s="264"/>
      <c r="D701" s="227"/>
      <c r="E701" s="227"/>
      <c r="F701" s="227"/>
      <c r="G701" s="227"/>
      <c r="H701" s="227"/>
      <c r="I701" s="227"/>
      <c r="J701" s="227"/>
      <c r="K701" s="227"/>
      <c r="L701" s="227"/>
      <c r="M701" s="227"/>
      <c r="N701" s="227"/>
      <c r="O701" s="227"/>
      <c r="P701" s="227"/>
      <c r="Q701" s="227"/>
      <c r="R701" s="227"/>
      <c r="S701" s="227"/>
      <c r="T701" s="227"/>
      <c r="U701" s="227"/>
      <c r="V701" s="227"/>
      <c r="W701" s="227"/>
      <c r="X701" s="227"/>
      <c r="Y701" s="227"/>
      <c r="Z701" s="227"/>
      <c r="AA701" s="227"/>
      <c r="AB701" s="227"/>
      <c r="AC701" s="227"/>
      <c r="AD701" s="227"/>
      <c r="AE701" s="227"/>
      <c r="AF701" s="227"/>
    </row>
    <row r="702">
      <c r="A702" s="227"/>
      <c r="B702" s="227"/>
      <c r="C702" s="264"/>
      <c r="D702" s="227"/>
      <c r="E702" s="227"/>
      <c r="F702" s="227"/>
      <c r="G702" s="227"/>
      <c r="H702" s="227"/>
      <c r="I702" s="227"/>
      <c r="J702" s="227"/>
      <c r="K702" s="227"/>
      <c r="L702" s="227"/>
      <c r="M702" s="227"/>
      <c r="N702" s="227"/>
      <c r="O702" s="227"/>
      <c r="P702" s="227"/>
      <c r="Q702" s="227"/>
      <c r="R702" s="227"/>
      <c r="S702" s="227"/>
      <c r="T702" s="227"/>
      <c r="U702" s="227"/>
      <c r="V702" s="227"/>
      <c r="W702" s="227"/>
      <c r="X702" s="227"/>
      <c r="Y702" s="227"/>
      <c r="Z702" s="227"/>
      <c r="AA702" s="227"/>
      <c r="AB702" s="227"/>
      <c r="AC702" s="227"/>
      <c r="AD702" s="227"/>
      <c r="AE702" s="227"/>
      <c r="AF702" s="227"/>
    </row>
    <row r="703">
      <c r="A703" s="227"/>
      <c r="B703" s="227"/>
      <c r="C703" s="264"/>
      <c r="D703" s="227"/>
      <c r="E703" s="227"/>
      <c r="F703" s="227"/>
      <c r="G703" s="227"/>
      <c r="H703" s="227"/>
      <c r="I703" s="227"/>
      <c r="J703" s="227"/>
      <c r="K703" s="227"/>
      <c r="L703" s="227"/>
      <c r="M703" s="227"/>
      <c r="N703" s="227"/>
      <c r="O703" s="227"/>
      <c r="P703" s="227"/>
      <c r="Q703" s="227"/>
      <c r="R703" s="227"/>
      <c r="S703" s="227"/>
      <c r="T703" s="227"/>
      <c r="U703" s="227"/>
      <c r="V703" s="227"/>
      <c r="W703" s="227"/>
      <c r="X703" s="227"/>
      <c r="Y703" s="227"/>
      <c r="Z703" s="227"/>
      <c r="AA703" s="227"/>
      <c r="AB703" s="227"/>
      <c r="AC703" s="227"/>
      <c r="AD703" s="227"/>
      <c r="AE703" s="227"/>
      <c r="AF703" s="227"/>
    </row>
    <row r="704">
      <c r="A704" s="227"/>
      <c r="B704" s="227"/>
      <c r="C704" s="264"/>
      <c r="D704" s="227"/>
      <c r="E704" s="227"/>
      <c r="F704" s="227"/>
      <c r="G704" s="227"/>
      <c r="H704" s="227"/>
      <c r="I704" s="227"/>
      <c r="J704" s="227"/>
      <c r="K704" s="227"/>
      <c r="L704" s="227"/>
      <c r="M704" s="227"/>
      <c r="N704" s="227"/>
      <c r="O704" s="227"/>
      <c r="P704" s="227"/>
      <c r="Q704" s="227"/>
      <c r="R704" s="227"/>
      <c r="S704" s="227"/>
      <c r="T704" s="227"/>
      <c r="U704" s="227"/>
      <c r="V704" s="227"/>
      <c r="W704" s="227"/>
      <c r="X704" s="227"/>
      <c r="Y704" s="227"/>
      <c r="Z704" s="227"/>
      <c r="AA704" s="227"/>
      <c r="AB704" s="227"/>
      <c r="AC704" s="227"/>
      <c r="AD704" s="227"/>
      <c r="AE704" s="227"/>
      <c r="AF704" s="227"/>
    </row>
    <row r="705">
      <c r="A705" s="227"/>
      <c r="B705" s="227"/>
      <c r="C705" s="264"/>
      <c r="D705" s="227"/>
      <c r="E705" s="227"/>
      <c r="F705" s="227"/>
      <c r="G705" s="227"/>
      <c r="H705" s="227"/>
      <c r="I705" s="227"/>
      <c r="J705" s="227"/>
      <c r="K705" s="227"/>
      <c r="L705" s="227"/>
      <c r="M705" s="227"/>
      <c r="N705" s="227"/>
      <c r="O705" s="227"/>
      <c r="P705" s="227"/>
      <c r="Q705" s="227"/>
      <c r="R705" s="227"/>
      <c r="S705" s="227"/>
      <c r="T705" s="227"/>
      <c r="U705" s="227"/>
      <c r="V705" s="227"/>
      <c r="W705" s="227"/>
      <c r="X705" s="227"/>
      <c r="Y705" s="227"/>
      <c r="Z705" s="227"/>
      <c r="AA705" s="227"/>
      <c r="AB705" s="227"/>
      <c r="AC705" s="227"/>
      <c r="AD705" s="227"/>
      <c r="AE705" s="227"/>
      <c r="AF705" s="227"/>
    </row>
    <row r="706">
      <c r="A706" s="227"/>
      <c r="B706" s="227"/>
      <c r="C706" s="264"/>
      <c r="D706" s="227"/>
      <c r="E706" s="227"/>
      <c r="F706" s="227"/>
      <c r="G706" s="227"/>
      <c r="H706" s="227"/>
      <c r="I706" s="227"/>
      <c r="J706" s="227"/>
      <c r="K706" s="227"/>
      <c r="L706" s="227"/>
      <c r="M706" s="227"/>
      <c r="N706" s="227"/>
      <c r="O706" s="227"/>
      <c r="P706" s="227"/>
      <c r="Q706" s="227"/>
      <c r="R706" s="227"/>
      <c r="S706" s="227"/>
      <c r="T706" s="227"/>
      <c r="U706" s="227"/>
      <c r="V706" s="227"/>
      <c r="W706" s="227"/>
      <c r="X706" s="227"/>
      <c r="Y706" s="227"/>
      <c r="Z706" s="227"/>
      <c r="AA706" s="227"/>
      <c r="AB706" s="227"/>
      <c r="AC706" s="227"/>
      <c r="AD706" s="227"/>
      <c r="AE706" s="227"/>
      <c r="AF706" s="227"/>
    </row>
    <row r="707">
      <c r="A707" s="227"/>
      <c r="B707" s="227"/>
      <c r="C707" s="264"/>
      <c r="D707" s="227"/>
      <c r="E707" s="227"/>
      <c r="F707" s="227"/>
      <c r="G707" s="227"/>
      <c r="H707" s="227"/>
      <c r="I707" s="227"/>
      <c r="J707" s="227"/>
      <c r="K707" s="227"/>
      <c r="L707" s="227"/>
      <c r="M707" s="227"/>
      <c r="N707" s="227"/>
      <c r="O707" s="227"/>
      <c r="P707" s="227"/>
      <c r="Q707" s="227"/>
      <c r="R707" s="227"/>
      <c r="S707" s="227"/>
      <c r="T707" s="227"/>
      <c r="U707" s="227"/>
      <c r="V707" s="227"/>
      <c r="W707" s="227"/>
      <c r="X707" s="227"/>
      <c r="Y707" s="227"/>
      <c r="Z707" s="227"/>
      <c r="AA707" s="227"/>
      <c r="AB707" s="227"/>
      <c r="AC707" s="227"/>
      <c r="AD707" s="227"/>
      <c r="AE707" s="227"/>
      <c r="AF707" s="227"/>
    </row>
    <row r="708">
      <c r="A708" s="227"/>
      <c r="B708" s="227"/>
      <c r="C708" s="264"/>
      <c r="D708" s="227"/>
      <c r="E708" s="227"/>
      <c r="F708" s="227"/>
      <c r="G708" s="227"/>
      <c r="H708" s="227"/>
      <c r="I708" s="227"/>
      <c r="J708" s="227"/>
      <c r="K708" s="227"/>
      <c r="L708" s="227"/>
      <c r="M708" s="227"/>
      <c r="N708" s="227"/>
      <c r="O708" s="227"/>
      <c r="P708" s="227"/>
      <c r="Q708" s="227"/>
      <c r="R708" s="227"/>
      <c r="S708" s="227"/>
      <c r="T708" s="227"/>
      <c r="U708" s="227"/>
      <c r="V708" s="227"/>
      <c r="W708" s="227"/>
      <c r="X708" s="227"/>
      <c r="Y708" s="227"/>
      <c r="Z708" s="227"/>
      <c r="AA708" s="227"/>
      <c r="AB708" s="227"/>
      <c r="AC708" s="227"/>
      <c r="AD708" s="227"/>
      <c r="AE708" s="227"/>
      <c r="AF708" s="227"/>
    </row>
    <row r="709">
      <c r="A709" s="227"/>
      <c r="B709" s="227"/>
      <c r="C709" s="264"/>
      <c r="D709" s="227"/>
      <c r="E709" s="227"/>
      <c r="F709" s="227"/>
      <c r="G709" s="227"/>
      <c r="H709" s="227"/>
      <c r="I709" s="227"/>
      <c r="J709" s="227"/>
      <c r="K709" s="227"/>
      <c r="L709" s="227"/>
      <c r="M709" s="227"/>
      <c r="N709" s="227"/>
      <c r="O709" s="227"/>
      <c r="P709" s="227"/>
      <c r="Q709" s="227"/>
      <c r="R709" s="227"/>
      <c r="S709" s="227"/>
      <c r="T709" s="227"/>
      <c r="U709" s="227"/>
      <c r="V709" s="227"/>
      <c r="W709" s="227"/>
      <c r="X709" s="227"/>
      <c r="Y709" s="227"/>
      <c r="Z709" s="227"/>
      <c r="AA709" s="227"/>
      <c r="AB709" s="227"/>
      <c r="AC709" s="227"/>
      <c r="AD709" s="227"/>
      <c r="AE709" s="227"/>
      <c r="AF709" s="227"/>
    </row>
    <row r="710">
      <c r="A710" s="227"/>
      <c r="B710" s="227"/>
      <c r="C710" s="264"/>
      <c r="D710" s="227"/>
      <c r="E710" s="227"/>
      <c r="F710" s="227"/>
      <c r="G710" s="227"/>
      <c r="H710" s="227"/>
      <c r="I710" s="227"/>
      <c r="J710" s="227"/>
      <c r="K710" s="227"/>
      <c r="L710" s="227"/>
      <c r="M710" s="227"/>
      <c r="N710" s="227"/>
      <c r="O710" s="227"/>
      <c r="P710" s="227"/>
      <c r="Q710" s="227"/>
      <c r="R710" s="227"/>
      <c r="S710" s="227"/>
      <c r="T710" s="227"/>
      <c r="U710" s="227"/>
      <c r="V710" s="227"/>
      <c r="W710" s="227"/>
      <c r="X710" s="227"/>
      <c r="Y710" s="227"/>
      <c r="Z710" s="227"/>
      <c r="AA710" s="227"/>
      <c r="AB710" s="227"/>
      <c r="AC710" s="227"/>
      <c r="AD710" s="227"/>
      <c r="AE710" s="227"/>
      <c r="AF710" s="227"/>
    </row>
    <row r="711">
      <c r="A711" s="227"/>
      <c r="B711" s="227"/>
      <c r="C711" s="264"/>
      <c r="D711" s="227"/>
      <c r="E711" s="227"/>
      <c r="F711" s="227"/>
      <c r="G711" s="227"/>
      <c r="H711" s="227"/>
      <c r="I711" s="227"/>
      <c r="J711" s="227"/>
      <c r="K711" s="227"/>
      <c r="L711" s="227"/>
      <c r="M711" s="227"/>
      <c r="N711" s="227"/>
      <c r="O711" s="227"/>
      <c r="P711" s="227"/>
      <c r="Q711" s="227"/>
      <c r="R711" s="227"/>
      <c r="S711" s="227"/>
      <c r="T711" s="227"/>
      <c r="U711" s="227"/>
      <c r="V711" s="227"/>
      <c r="W711" s="227"/>
      <c r="X711" s="227"/>
      <c r="Y711" s="227"/>
      <c r="Z711" s="227"/>
      <c r="AA711" s="227"/>
      <c r="AB711" s="227"/>
      <c r="AC711" s="227"/>
      <c r="AD711" s="227"/>
      <c r="AE711" s="227"/>
      <c r="AF711" s="227"/>
    </row>
    <row r="712">
      <c r="A712" s="227"/>
      <c r="B712" s="227"/>
      <c r="C712" s="264"/>
      <c r="D712" s="227"/>
      <c r="E712" s="227"/>
      <c r="F712" s="227"/>
      <c r="G712" s="227"/>
      <c r="H712" s="227"/>
      <c r="I712" s="227"/>
      <c r="J712" s="227"/>
      <c r="K712" s="227"/>
      <c r="L712" s="227"/>
      <c r="M712" s="227"/>
      <c r="N712" s="227"/>
      <c r="O712" s="227"/>
      <c r="P712" s="227"/>
      <c r="Q712" s="227"/>
      <c r="R712" s="227"/>
      <c r="S712" s="227"/>
      <c r="T712" s="227"/>
      <c r="U712" s="227"/>
      <c r="V712" s="227"/>
      <c r="W712" s="227"/>
      <c r="X712" s="227"/>
      <c r="Y712" s="227"/>
      <c r="Z712" s="227"/>
      <c r="AA712" s="227"/>
      <c r="AB712" s="227"/>
      <c r="AC712" s="227"/>
      <c r="AD712" s="227"/>
      <c r="AE712" s="227"/>
      <c r="AF712" s="227"/>
    </row>
    <row r="713">
      <c r="A713" s="227"/>
      <c r="B713" s="227"/>
      <c r="C713" s="264"/>
      <c r="D713" s="227"/>
      <c r="E713" s="227"/>
      <c r="F713" s="227"/>
      <c r="G713" s="227"/>
      <c r="H713" s="227"/>
      <c r="I713" s="227"/>
      <c r="J713" s="227"/>
      <c r="K713" s="227"/>
      <c r="L713" s="227"/>
      <c r="M713" s="227"/>
      <c r="N713" s="227"/>
      <c r="O713" s="227"/>
      <c r="P713" s="227"/>
      <c r="Q713" s="227"/>
      <c r="R713" s="227"/>
      <c r="S713" s="227"/>
      <c r="T713" s="227"/>
      <c r="U713" s="227"/>
      <c r="V713" s="227"/>
      <c r="W713" s="227"/>
      <c r="X713" s="227"/>
      <c r="Y713" s="227"/>
      <c r="Z713" s="227"/>
      <c r="AA713" s="227"/>
      <c r="AB713" s="227"/>
      <c r="AC713" s="227"/>
      <c r="AD713" s="227"/>
      <c r="AE713" s="227"/>
      <c r="AF713" s="227"/>
    </row>
    <row r="714">
      <c r="A714" s="227"/>
      <c r="B714" s="227"/>
      <c r="C714" s="264"/>
      <c r="D714" s="227"/>
      <c r="E714" s="227"/>
      <c r="F714" s="227"/>
      <c r="G714" s="227"/>
      <c r="H714" s="227"/>
      <c r="I714" s="227"/>
      <c r="J714" s="227"/>
      <c r="K714" s="227"/>
      <c r="L714" s="227"/>
      <c r="M714" s="227"/>
      <c r="N714" s="227"/>
      <c r="O714" s="227"/>
      <c r="P714" s="227"/>
      <c r="Q714" s="227"/>
      <c r="R714" s="227"/>
      <c r="S714" s="227"/>
      <c r="T714" s="227"/>
      <c r="U714" s="227"/>
      <c r="V714" s="227"/>
      <c r="W714" s="227"/>
      <c r="X714" s="227"/>
      <c r="Y714" s="227"/>
      <c r="Z714" s="227"/>
      <c r="AA714" s="227"/>
      <c r="AB714" s="227"/>
      <c r="AC714" s="227"/>
      <c r="AD714" s="227"/>
      <c r="AE714" s="227"/>
      <c r="AF714" s="227"/>
    </row>
    <row r="715">
      <c r="A715" s="227"/>
      <c r="B715" s="227"/>
      <c r="C715" s="264"/>
      <c r="D715" s="227"/>
      <c r="E715" s="227"/>
      <c r="F715" s="227"/>
      <c r="G715" s="227"/>
      <c r="H715" s="227"/>
      <c r="I715" s="227"/>
      <c r="J715" s="227"/>
      <c r="K715" s="227"/>
      <c r="L715" s="227"/>
      <c r="M715" s="227"/>
      <c r="N715" s="227"/>
      <c r="O715" s="227"/>
      <c r="P715" s="227"/>
      <c r="Q715" s="227"/>
      <c r="R715" s="227"/>
      <c r="S715" s="227"/>
      <c r="T715" s="227"/>
      <c r="U715" s="227"/>
      <c r="V715" s="227"/>
      <c r="W715" s="227"/>
      <c r="X715" s="227"/>
      <c r="Y715" s="227"/>
      <c r="Z715" s="227"/>
      <c r="AA715" s="227"/>
      <c r="AB715" s="227"/>
      <c r="AC715" s="227"/>
      <c r="AD715" s="227"/>
      <c r="AE715" s="227"/>
      <c r="AF715" s="227"/>
    </row>
    <row r="716">
      <c r="A716" s="227"/>
      <c r="B716" s="227"/>
      <c r="C716" s="264"/>
      <c r="D716" s="227"/>
      <c r="E716" s="227"/>
      <c r="F716" s="227"/>
      <c r="G716" s="227"/>
      <c r="H716" s="227"/>
      <c r="I716" s="227"/>
      <c r="J716" s="227"/>
      <c r="K716" s="227"/>
      <c r="L716" s="227"/>
      <c r="M716" s="227"/>
      <c r="N716" s="227"/>
      <c r="O716" s="227"/>
      <c r="P716" s="227"/>
      <c r="Q716" s="227"/>
      <c r="R716" s="227"/>
      <c r="S716" s="227"/>
      <c r="T716" s="227"/>
      <c r="U716" s="227"/>
      <c r="V716" s="227"/>
      <c r="W716" s="227"/>
      <c r="X716" s="227"/>
      <c r="Y716" s="227"/>
      <c r="Z716" s="227"/>
      <c r="AA716" s="227"/>
      <c r="AB716" s="227"/>
      <c r="AC716" s="227"/>
      <c r="AD716" s="227"/>
      <c r="AE716" s="227"/>
      <c r="AF716" s="227"/>
    </row>
    <row r="717">
      <c r="A717" s="227"/>
      <c r="B717" s="227"/>
      <c r="C717" s="264"/>
      <c r="D717" s="227"/>
      <c r="E717" s="227"/>
      <c r="F717" s="227"/>
      <c r="G717" s="227"/>
      <c r="H717" s="227"/>
      <c r="I717" s="227"/>
      <c r="J717" s="227"/>
      <c r="K717" s="227"/>
      <c r="L717" s="227"/>
      <c r="M717" s="227"/>
      <c r="N717" s="227"/>
      <c r="O717" s="227"/>
      <c r="P717" s="227"/>
      <c r="Q717" s="227"/>
      <c r="R717" s="227"/>
      <c r="S717" s="227"/>
      <c r="T717" s="227"/>
      <c r="U717" s="227"/>
      <c r="V717" s="227"/>
      <c r="W717" s="227"/>
      <c r="X717" s="227"/>
      <c r="Y717" s="227"/>
      <c r="Z717" s="227"/>
      <c r="AA717" s="227"/>
      <c r="AB717" s="227"/>
      <c r="AC717" s="227"/>
      <c r="AD717" s="227"/>
      <c r="AE717" s="227"/>
      <c r="AF717" s="227"/>
    </row>
    <row r="718">
      <c r="A718" s="227"/>
      <c r="B718" s="227"/>
      <c r="C718" s="264"/>
      <c r="D718" s="227"/>
      <c r="E718" s="227"/>
      <c r="F718" s="227"/>
      <c r="G718" s="227"/>
      <c r="H718" s="227"/>
      <c r="I718" s="227"/>
      <c r="J718" s="227"/>
      <c r="K718" s="227"/>
      <c r="L718" s="227"/>
      <c r="M718" s="227"/>
      <c r="N718" s="227"/>
      <c r="O718" s="227"/>
      <c r="P718" s="227"/>
      <c r="Q718" s="227"/>
      <c r="R718" s="227"/>
      <c r="S718" s="227"/>
      <c r="T718" s="227"/>
      <c r="U718" s="227"/>
      <c r="V718" s="227"/>
      <c r="W718" s="227"/>
      <c r="X718" s="227"/>
      <c r="Y718" s="227"/>
      <c r="Z718" s="227"/>
      <c r="AA718" s="227"/>
      <c r="AB718" s="227"/>
      <c r="AC718" s="227"/>
      <c r="AD718" s="227"/>
      <c r="AE718" s="227"/>
      <c r="AF718" s="227"/>
    </row>
    <row r="719">
      <c r="A719" s="227"/>
      <c r="B719" s="227"/>
      <c r="C719" s="264"/>
      <c r="D719" s="227"/>
      <c r="E719" s="227"/>
      <c r="F719" s="227"/>
      <c r="G719" s="227"/>
      <c r="H719" s="227"/>
      <c r="I719" s="227"/>
      <c r="J719" s="227"/>
      <c r="K719" s="227"/>
      <c r="L719" s="227"/>
      <c r="M719" s="227"/>
      <c r="N719" s="227"/>
      <c r="O719" s="227"/>
      <c r="P719" s="227"/>
      <c r="Q719" s="227"/>
      <c r="R719" s="227"/>
      <c r="S719" s="227"/>
      <c r="T719" s="227"/>
      <c r="U719" s="227"/>
      <c r="V719" s="227"/>
      <c r="W719" s="227"/>
      <c r="X719" s="227"/>
      <c r="Y719" s="227"/>
      <c r="Z719" s="227"/>
      <c r="AA719" s="227"/>
      <c r="AB719" s="227"/>
      <c r="AC719" s="227"/>
      <c r="AD719" s="227"/>
      <c r="AE719" s="227"/>
      <c r="AF719" s="227"/>
    </row>
    <row r="720">
      <c r="A720" s="227"/>
      <c r="B720" s="227"/>
      <c r="C720" s="264"/>
      <c r="D720" s="227"/>
      <c r="E720" s="227"/>
      <c r="F720" s="227"/>
      <c r="G720" s="227"/>
      <c r="H720" s="227"/>
      <c r="I720" s="227"/>
      <c r="J720" s="227"/>
      <c r="K720" s="227"/>
      <c r="L720" s="227"/>
      <c r="M720" s="227"/>
      <c r="N720" s="227"/>
      <c r="O720" s="227"/>
      <c r="P720" s="227"/>
      <c r="Q720" s="227"/>
      <c r="R720" s="227"/>
      <c r="S720" s="227"/>
      <c r="T720" s="227"/>
      <c r="U720" s="227"/>
      <c r="V720" s="227"/>
      <c r="W720" s="227"/>
      <c r="X720" s="227"/>
      <c r="Y720" s="227"/>
      <c r="Z720" s="227"/>
      <c r="AA720" s="227"/>
      <c r="AB720" s="227"/>
      <c r="AC720" s="227"/>
      <c r="AD720" s="227"/>
      <c r="AE720" s="227"/>
      <c r="AF720" s="227"/>
    </row>
    <row r="721">
      <c r="A721" s="227"/>
      <c r="B721" s="227"/>
      <c r="C721" s="264"/>
      <c r="D721" s="227"/>
      <c r="E721" s="227"/>
      <c r="F721" s="227"/>
      <c r="G721" s="227"/>
      <c r="H721" s="227"/>
      <c r="I721" s="227"/>
      <c r="J721" s="227"/>
      <c r="K721" s="227"/>
      <c r="L721" s="227"/>
      <c r="M721" s="227"/>
      <c r="N721" s="227"/>
      <c r="O721" s="227"/>
      <c r="P721" s="227"/>
      <c r="Q721" s="227"/>
      <c r="R721" s="227"/>
      <c r="S721" s="227"/>
      <c r="T721" s="227"/>
      <c r="U721" s="227"/>
      <c r="V721" s="227"/>
      <c r="W721" s="227"/>
      <c r="X721" s="227"/>
      <c r="Y721" s="227"/>
      <c r="Z721" s="227"/>
      <c r="AA721" s="227"/>
      <c r="AB721" s="227"/>
      <c r="AC721" s="227"/>
      <c r="AD721" s="227"/>
      <c r="AE721" s="227"/>
      <c r="AF721" s="227"/>
    </row>
    <row r="722">
      <c r="A722" s="227"/>
      <c r="B722" s="227"/>
      <c r="C722" s="264"/>
      <c r="D722" s="227"/>
      <c r="E722" s="227"/>
      <c r="F722" s="227"/>
      <c r="G722" s="227"/>
      <c r="H722" s="227"/>
      <c r="I722" s="227"/>
      <c r="J722" s="227"/>
      <c r="K722" s="227"/>
      <c r="L722" s="227"/>
      <c r="M722" s="227"/>
      <c r="N722" s="227"/>
      <c r="O722" s="227"/>
      <c r="P722" s="227"/>
      <c r="Q722" s="227"/>
      <c r="R722" s="227"/>
      <c r="S722" s="227"/>
      <c r="T722" s="227"/>
      <c r="U722" s="227"/>
      <c r="V722" s="227"/>
      <c r="W722" s="227"/>
      <c r="X722" s="227"/>
      <c r="Y722" s="227"/>
      <c r="Z722" s="227"/>
      <c r="AA722" s="227"/>
      <c r="AB722" s="227"/>
      <c r="AC722" s="227"/>
      <c r="AD722" s="227"/>
      <c r="AE722" s="227"/>
      <c r="AF722" s="227"/>
    </row>
    <row r="723">
      <c r="A723" s="227"/>
      <c r="B723" s="227"/>
      <c r="C723" s="264"/>
      <c r="D723" s="227"/>
      <c r="E723" s="227"/>
      <c r="F723" s="227"/>
      <c r="G723" s="227"/>
      <c r="H723" s="227"/>
      <c r="I723" s="227"/>
      <c r="J723" s="227"/>
      <c r="K723" s="227"/>
      <c r="L723" s="227"/>
      <c r="M723" s="227"/>
      <c r="N723" s="227"/>
      <c r="O723" s="227"/>
      <c r="P723" s="227"/>
      <c r="Q723" s="227"/>
      <c r="R723" s="227"/>
      <c r="S723" s="227"/>
      <c r="T723" s="227"/>
      <c r="U723" s="227"/>
      <c r="V723" s="227"/>
      <c r="W723" s="227"/>
      <c r="X723" s="227"/>
      <c r="Y723" s="227"/>
      <c r="Z723" s="227"/>
      <c r="AA723" s="227"/>
      <c r="AB723" s="227"/>
      <c r="AC723" s="227"/>
      <c r="AD723" s="227"/>
      <c r="AE723" s="227"/>
      <c r="AF723" s="227"/>
    </row>
    <row r="724">
      <c r="A724" s="227"/>
      <c r="B724" s="227"/>
      <c r="C724" s="264"/>
      <c r="D724" s="227"/>
      <c r="E724" s="227"/>
      <c r="F724" s="227"/>
      <c r="G724" s="227"/>
      <c r="H724" s="227"/>
      <c r="I724" s="227"/>
      <c r="J724" s="227"/>
      <c r="K724" s="227"/>
      <c r="L724" s="227"/>
      <c r="M724" s="227"/>
      <c r="N724" s="227"/>
      <c r="O724" s="227"/>
      <c r="P724" s="227"/>
      <c r="Q724" s="227"/>
      <c r="R724" s="227"/>
      <c r="S724" s="227"/>
      <c r="T724" s="227"/>
      <c r="U724" s="227"/>
      <c r="V724" s="227"/>
      <c r="W724" s="227"/>
      <c r="X724" s="227"/>
      <c r="Y724" s="227"/>
      <c r="Z724" s="227"/>
      <c r="AA724" s="227"/>
      <c r="AB724" s="227"/>
      <c r="AC724" s="227"/>
      <c r="AD724" s="227"/>
      <c r="AE724" s="227"/>
      <c r="AF724" s="227"/>
    </row>
    <row r="725">
      <c r="A725" s="227"/>
      <c r="B725" s="227"/>
      <c r="C725" s="264"/>
      <c r="D725" s="227"/>
      <c r="E725" s="227"/>
      <c r="F725" s="227"/>
      <c r="G725" s="227"/>
      <c r="H725" s="227"/>
      <c r="I725" s="227"/>
      <c r="J725" s="227"/>
      <c r="K725" s="227"/>
      <c r="L725" s="227"/>
      <c r="M725" s="227"/>
      <c r="N725" s="227"/>
      <c r="O725" s="227"/>
      <c r="P725" s="227"/>
      <c r="Q725" s="227"/>
      <c r="R725" s="227"/>
      <c r="S725" s="227"/>
      <c r="T725" s="227"/>
      <c r="U725" s="227"/>
      <c r="V725" s="227"/>
      <c r="W725" s="227"/>
      <c r="X725" s="227"/>
      <c r="Y725" s="227"/>
      <c r="Z725" s="227"/>
      <c r="AA725" s="227"/>
      <c r="AB725" s="227"/>
      <c r="AC725" s="227"/>
      <c r="AD725" s="227"/>
      <c r="AE725" s="227"/>
      <c r="AF725" s="227"/>
    </row>
    <row r="726">
      <c r="A726" s="227"/>
      <c r="B726" s="227"/>
      <c r="C726" s="264"/>
      <c r="D726" s="227"/>
      <c r="E726" s="227"/>
      <c r="F726" s="227"/>
      <c r="G726" s="227"/>
      <c r="H726" s="227"/>
      <c r="I726" s="227"/>
      <c r="J726" s="227"/>
      <c r="K726" s="227"/>
      <c r="L726" s="227"/>
      <c r="M726" s="227"/>
      <c r="N726" s="227"/>
      <c r="O726" s="227"/>
      <c r="P726" s="227"/>
      <c r="Q726" s="227"/>
      <c r="R726" s="227"/>
      <c r="S726" s="227"/>
      <c r="T726" s="227"/>
      <c r="U726" s="227"/>
      <c r="V726" s="227"/>
      <c r="W726" s="227"/>
      <c r="X726" s="227"/>
      <c r="Y726" s="227"/>
      <c r="Z726" s="227"/>
      <c r="AA726" s="227"/>
      <c r="AB726" s="227"/>
      <c r="AC726" s="227"/>
      <c r="AD726" s="227"/>
      <c r="AE726" s="227"/>
      <c r="AF726" s="227"/>
    </row>
    <row r="727">
      <c r="A727" s="227"/>
      <c r="B727" s="227"/>
      <c r="C727" s="264"/>
      <c r="D727" s="227"/>
      <c r="E727" s="227"/>
      <c r="F727" s="227"/>
      <c r="G727" s="227"/>
      <c r="H727" s="227"/>
      <c r="I727" s="227"/>
      <c r="J727" s="227"/>
      <c r="K727" s="227"/>
      <c r="L727" s="227"/>
      <c r="M727" s="227"/>
      <c r="N727" s="227"/>
      <c r="O727" s="227"/>
      <c r="P727" s="227"/>
      <c r="Q727" s="227"/>
      <c r="R727" s="227"/>
      <c r="S727" s="227"/>
      <c r="T727" s="227"/>
      <c r="U727" s="227"/>
      <c r="V727" s="227"/>
      <c r="W727" s="227"/>
      <c r="X727" s="227"/>
      <c r="Y727" s="227"/>
      <c r="Z727" s="227"/>
      <c r="AA727" s="227"/>
      <c r="AB727" s="227"/>
      <c r="AC727" s="227"/>
      <c r="AD727" s="227"/>
      <c r="AE727" s="227"/>
      <c r="AF727" s="227"/>
    </row>
    <row r="728">
      <c r="A728" s="227"/>
      <c r="B728" s="227"/>
      <c r="C728" s="264"/>
      <c r="D728" s="227"/>
      <c r="E728" s="227"/>
      <c r="F728" s="227"/>
      <c r="G728" s="227"/>
      <c r="H728" s="227"/>
      <c r="I728" s="227"/>
      <c r="J728" s="227"/>
      <c r="K728" s="227"/>
      <c r="L728" s="227"/>
      <c r="M728" s="227"/>
      <c r="N728" s="227"/>
      <c r="O728" s="227"/>
      <c r="P728" s="227"/>
      <c r="Q728" s="227"/>
      <c r="R728" s="227"/>
      <c r="S728" s="227"/>
      <c r="T728" s="227"/>
      <c r="U728" s="227"/>
      <c r="V728" s="227"/>
      <c r="W728" s="227"/>
      <c r="X728" s="227"/>
      <c r="Y728" s="227"/>
      <c r="Z728" s="227"/>
      <c r="AA728" s="227"/>
      <c r="AB728" s="227"/>
      <c r="AC728" s="227"/>
      <c r="AD728" s="227"/>
      <c r="AE728" s="227"/>
      <c r="AF728" s="227"/>
    </row>
    <row r="729">
      <c r="A729" s="227"/>
      <c r="B729" s="227"/>
      <c r="C729" s="264"/>
      <c r="D729" s="227"/>
      <c r="E729" s="227"/>
      <c r="F729" s="227"/>
      <c r="G729" s="227"/>
      <c r="H729" s="227"/>
      <c r="I729" s="227"/>
      <c r="J729" s="227"/>
      <c r="K729" s="227"/>
      <c r="L729" s="227"/>
      <c r="M729" s="227"/>
      <c r="N729" s="227"/>
      <c r="O729" s="227"/>
      <c r="P729" s="227"/>
      <c r="Q729" s="227"/>
      <c r="R729" s="227"/>
      <c r="S729" s="227"/>
      <c r="T729" s="227"/>
      <c r="U729" s="227"/>
      <c r="V729" s="227"/>
      <c r="W729" s="227"/>
      <c r="X729" s="227"/>
      <c r="Y729" s="227"/>
      <c r="Z729" s="227"/>
      <c r="AA729" s="227"/>
      <c r="AB729" s="227"/>
      <c r="AC729" s="227"/>
      <c r="AD729" s="227"/>
      <c r="AE729" s="227"/>
      <c r="AF729" s="227"/>
    </row>
    <row r="730">
      <c r="A730" s="227"/>
      <c r="B730" s="227"/>
      <c r="C730" s="264"/>
      <c r="D730" s="227"/>
      <c r="E730" s="227"/>
      <c r="F730" s="227"/>
      <c r="G730" s="227"/>
      <c r="H730" s="227"/>
      <c r="I730" s="227"/>
      <c r="J730" s="227"/>
      <c r="K730" s="227"/>
      <c r="L730" s="227"/>
      <c r="M730" s="227"/>
      <c r="N730" s="227"/>
      <c r="O730" s="227"/>
      <c r="P730" s="227"/>
      <c r="Q730" s="227"/>
      <c r="R730" s="227"/>
      <c r="S730" s="227"/>
      <c r="T730" s="227"/>
      <c r="U730" s="227"/>
      <c r="V730" s="227"/>
      <c r="W730" s="227"/>
      <c r="X730" s="227"/>
      <c r="Y730" s="227"/>
      <c r="Z730" s="227"/>
      <c r="AA730" s="227"/>
      <c r="AB730" s="227"/>
      <c r="AC730" s="227"/>
      <c r="AD730" s="227"/>
      <c r="AE730" s="227"/>
      <c r="AF730" s="227"/>
    </row>
    <row r="731">
      <c r="A731" s="227"/>
      <c r="B731" s="227"/>
      <c r="C731" s="264"/>
      <c r="D731" s="227"/>
      <c r="E731" s="227"/>
      <c r="F731" s="227"/>
      <c r="G731" s="227"/>
      <c r="H731" s="227"/>
      <c r="I731" s="227"/>
      <c r="J731" s="227"/>
      <c r="K731" s="227"/>
      <c r="L731" s="227"/>
      <c r="M731" s="227"/>
      <c r="N731" s="227"/>
      <c r="O731" s="227"/>
      <c r="P731" s="227"/>
      <c r="Q731" s="227"/>
      <c r="R731" s="227"/>
      <c r="S731" s="227"/>
      <c r="T731" s="227"/>
      <c r="U731" s="227"/>
      <c r="V731" s="227"/>
      <c r="W731" s="227"/>
      <c r="X731" s="227"/>
      <c r="Y731" s="227"/>
      <c r="Z731" s="227"/>
      <c r="AA731" s="227"/>
      <c r="AB731" s="227"/>
      <c r="AC731" s="227"/>
      <c r="AD731" s="227"/>
      <c r="AE731" s="227"/>
      <c r="AF731" s="227"/>
    </row>
    <row r="732">
      <c r="A732" s="227"/>
      <c r="B732" s="227"/>
      <c r="C732" s="264"/>
      <c r="D732" s="227"/>
      <c r="E732" s="227"/>
      <c r="F732" s="227"/>
      <c r="G732" s="227"/>
      <c r="H732" s="227"/>
      <c r="I732" s="227"/>
      <c r="J732" s="227"/>
      <c r="K732" s="227"/>
      <c r="L732" s="227"/>
      <c r="M732" s="227"/>
      <c r="N732" s="227"/>
      <c r="O732" s="227"/>
      <c r="P732" s="227"/>
      <c r="Q732" s="227"/>
      <c r="R732" s="227"/>
      <c r="S732" s="227"/>
      <c r="T732" s="227"/>
      <c r="U732" s="227"/>
      <c r="V732" s="227"/>
      <c r="W732" s="227"/>
      <c r="X732" s="227"/>
      <c r="Y732" s="227"/>
      <c r="Z732" s="227"/>
      <c r="AA732" s="227"/>
      <c r="AB732" s="227"/>
      <c r="AC732" s="227"/>
      <c r="AD732" s="227"/>
      <c r="AE732" s="227"/>
      <c r="AF732" s="227"/>
    </row>
    <row r="733">
      <c r="A733" s="227"/>
      <c r="B733" s="227"/>
      <c r="C733" s="264"/>
      <c r="D733" s="227"/>
      <c r="E733" s="227"/>
      <c r="F733" s="227"/>
      <c r="G733" s="227"/>
      <c r="H733" s="227"/>
      <c r="I733" s="227"/>
      <c r="J733" s="227"/>
      <c r="K733" s="227"/>
      <c r="L733" s="227"/>
      <c r="M733" s="227"/>
      <c r="N733" s="227"/>
      <c r="O733" s="227"/>
      <c r="P733" s="227"/>
      <c r="Q733" s="227"/>
      <c r="R733" s="227"/>
      <c r="S733" s="227"/>
      <c r="T733" s="227"/>
      <c r="U733" s="227"/>
      <c r="V733" s="227"/>
      <c r="W733" s="227"/>
      <c r="X733" s="227"/>
      <c r="Y733" s="227"/>
      <c r="Z733" s="227"/>
      <c r="AA733" s="227"/>
      <c r="AB733" s="227"/>
      <c r="AC733" s="227"/>
      <c r="AD733" s="227"/>
      <c r="AE733" s="227"/>
      <c r="AF733" s="227"/>
    </row>
    <row r="734">
      <c r="A734" s="227"/>
      <c r="B734" s="227"/>
      <c r="C734" s="264"/>
      <c r="D734" s="227"/>
      <c r="E734" s="227"/>
      <c r="F734" s="227"/>
      <c r="G734" s="227"/>
      <c r="H734" s="227"/>
      <c r="I734" s="227"/>
      <c r="J734" s="227"/>
      <c r="K734" s="227"/>
      <c r="L734" s="227"/>
      <c r="M734" s="227"/>
      <c r="N734" s="227"/>
      <c r="O734" s="227"/>
      <c r="P734" s="227"/>
      <c r="Q734" s="227"/>
      <c r="R734" s="227"/>
      <c r="S734" s="227"/>
      <c r="T734" s="227"/>
      <c r="U734" s="227"/>
      <c r="V734" s="227"/>
      <c r="W734" s="227"/>
      <c r="X734" s="227"/>
      <c r="Y734" s="227"/>
      <c r="Z734" s="227"/>
      <c r="AA734" s="227"/>
      <c r="AB734" s="227"/>
      <c r="AC734" s="227"/>
      <c r="AD734" s="227"/>
      <c r="AE734" s="227"/>
      <c r="AF734" s="227"/>
    </row>
    <row r="735">
      <c r="A735" s="227"/>
      <c r="B735" s="227"/>
      <c r="C735" s="264"/>
      <c r="D735" s="227"/>
      <c r="E735" s="227"/>
      <c r="F735" s="227"/>
      <c r="G735" s="227"/>
      <c r="H735" s="227"/>
      <c r="I735" s="227"/>
      <c r="J735" s="227"/>
      <c r="K735" s="227"/>
      <c r="L735" s="227"/>
      <c r="M735" s="227"/>
      <c r="N735" s="227"/>
      <c r="O735" s="227"/>
      <c r="P735" s="227"/>
      <c r="Q735" s="227"/>
      <c r="R735" s="227"/>
      <c r="S735" s="227"/>
      <c r="T735" s="227"/>
      <c r="U735" s="227"/>
      <c r="V735" s="227"/>
      <c r="W735" s="227"/>
      <c r="X735" s="227"/>
      <c r="Y735" s="227"/>
      <c r="Z735" s="227"/>
      <c r="AA735" s="227"/>
      <c r="AB735" s="227"/>
      <c r="AC735" s="227"/>
      <c r="AD735" s="227"/>
      <c r="AE735" s="227"/>
      <c r="AF735" s="227"/>
    </row>
    <row r="736">
      <c r="A736" s="227"/>
      <c r="B736" s="227"/>
      <c r="C736" s="264"/>
      <c r="D736" s="227"/>
      <c r="E736" s="227"/>
      <c r="F736" s="227"/>
      <c r="G736" s="227"/>
      <c r="H736" s="227"/>
      <c r="I736" s="227"/>
      <c r="J736" s="227"/>
      <c r="K736" s="227"/>
      <c r="L736" s="227"/>
      <c r="M736" s="227"/>
      <c r="N736" s="227"/>
      <c r="O736" s="227"/>
      <c r="P736" s="227"/>
      <c r="Q736" s="227"/>
      <c r="R736" s="227"/>
      <c r="S736" s="227"/>
      <c r="T736" s="227"/>
      <c r="U736" s="227"/>
      <c r="V736" s="227"/>
      <c r="W736" s="227"/>
      <c r="X736" s="227"/>
      <c r="Y736" s="227"/>
      <c r="Z736" s="227"/>
      <c r="AA736" s="227"/>
      <c r="AB736" s="227"/>
      <c r="AC736" s="227"/>
      <c r="AD736" s="227"/>
      <c r="AE736" s="227"/>
      <c r="AF736" s="227"/>
    </row>
    <row r="737">
      <c r="A737" s="227"/>
      <c r="B737" s="227"/>
      <c r="C737" s="264"/>
      <c r="D737" s="227"/>
      <c r="E737" s="227"/>
      <c r="F737" s="227"/>
      <c r="G737" s="227"/>
      <c r="H737" s="227"/>
      <c r="I737" s="227"/>
      <c r="J737" s="227"/>
      <c r="K737" s="227"/>
      <c r="L737" s="227"/>
      <c r="M737" s="227"/>
      <c r="N737" s="227"/>
      <c r="O737" s="227"/>
      <c r="P737" s="227"/>
      <c r="Q737" s="227"/>
      <c r="R737" s="227"/>
      <c r="S737" s="227"/>
      <c r="T737" s="227"/>
      <c r="U737" s="227"/>
      <c r="V737" s="227"/>
      <c r="W737" s="227"/>
      <c r="X737" s="227"/>
      <c r="Y737" s="227"/>
      <c r="Z737" s="227"/>
      <c r="AA737" s="227"/>
      <c r="AB737" s="227"/>
      <c r="AC737" s="227"/>
      <c r="AD737" s="227"/>
      <c r="AE737" s="227"/>
      <c r="AF737" s="227"/>
    </row>
    <row r="738">
      <c r="A738" s="227"/>
      <c r="B738" s="227"/>
      <c r="C738" s="264"/>
      <c r="D738" s="227"/>
      <c r="E738" s="227"/>
      <c r="F738" s="227"/>
      <c r="G738" s="227"/>
      <c r="H738" s="227"/>
      <c r="I738" s="227"/>
      <c r="J738" s="227"/>
      <c r="K738" s="227"/>
      <c r="L738" s="227"/>
      <c r="M738" s="227"/>
      <c r="N738" s="227"/>
      <c r="O738" s="227"/>
      <c r="P738" s="227"/>
      <c r="Q738" s="227"/>
      <c r="R738" s="227"/>
      <c r="S738" s="227"/>
      <c r="T738" s="227"/>
      <c r="U738" s="227"/>
      <c r="V738" s="227"/>
      <c r="W738" s="227"/>
      <c r="X738" s="227"/>
      <c r="Y738" s="227"/>
      <c r="Z738" s="227"/>
      <c r="AA738" s="227"/>
      <c r="AB738" s="227"/>
      <c r="AC738" s="227"/>
      <c r="AD738" s="227"/>
      <c r="AE738" s="227"/>
      <c r="AF738" s="227"/>
    </row>
    <row r="739">
      <c r="A739" s="227"/>
      <c r="B739" s="227"/>
      <c r="C739" s="264"/>
      <c r="D739" s="227"/>
      <c r="E739" s="227"/>
      <c r="F739" s="227"/>
      <c r="G739" s="227"/>
      <c r="H739" s="227"/>
      <c r="I739" s="227"/>
      <c r="J739" s="227"/>
      <c r="K739" s="227"/>
      <c r="L739" s="227"/>
      <c r="M739" s="227"/>
      <c r="N739" s="227"/>
      <c r="O739" s="227"/>
      <c r="P739" s="227"/>
      <c r="Q739" s="227"/>
      <c r="R739" s="227"/>
      <c r="S739" s="227"/>
      <c r="T739" s="227"/>
      <c r="U739" s="227"/>
      <c r="V739" s="227"/>
      <c r="W739" s="227"/>
      <c r="X739" s="227"/>
      <c r="Y739" s="227"/>
      <c r="Z739" s="227"/>
      <c r="AA739" s="227"/>
      <c r="AB739" s="227"/>
      <c r="AC739" s="227"/>
      <c r="AD739" s="227"/>
      <c r="AE739" s="227"/>
      <c r="AF739" s="227"/>
    </row>
    <row r="740">
      <c r="A740" s="227"/>
      <c r="B740" s="227"/>
      <c r="C740" s="264"/>
      <c r="D740" s="227"/>
      <c r="E740" s="227"/>
      <c r="F740" s="227"/>
      <c r="G740" s="227"/>
      <c r="H740" s="227"/>
      <c r="I740" s="227"/>
      <c r="J740" s="227"/>
      <c r="K740" s="227"/>
      <c r="L740" s="227"/>
      <c r="M740" s="227"/>
      <c r="N740" s="227"/>
      <c r="O740" s="227"/>
      <c r="P740" s="227"/>
      <c r="Q740" s="227"/>
      <c r="R740" s="227"/>
      <c r="S740" s="227"/>
      <c r="T740" s="227"/>
      <c r="U740" s="227"/>
      <c r="V740" s="227"/>
      <c r="W740" s="227"/>
      <c r="X740" s="227"/>
      <c r="Y740" s="227"/>
      <c r="Z740" s="227"/>
      <c r="AA740" s="227"/>
      <c r="AB740" s="227"/>
      <c r="AC740" s="227"/>
      <c r="AD740" s="227"/>
      <c r="AE740" s="227"/>
      <c r="AF740" s="227"/>
    </row>
    <row r="741">
      <c r="A741" s="227"/>
      <c r="B741" s="227"/>
      <c r="C741" s="264"/>
      <c r="D741" s="227"/>
      <c r="E741" s="227"/>
      <c r="F741" s="227"/>
      <c r="G741" s="227"/>
      <c r="H741" s="227"/>
      <c r="I741" s="227"/>
      <c r="J741" s="227"/>
      <c r="K741" s="227"/>
      <c r="L741" s="227"/>
      <c r="M741" s="227"/>
      <c r="N741" s="227"/>
      <c r="O741" s="227"/>
      <c r="P741" s="227"/>
      <c r="Q741" s="227"/>
      <c r="R741" s="227"/>
      <c r="S741" s="227"/>
      <c r="T741" s="227"/>
      <c r="U741" s="227"/>
      <c r="V741" s="227"/>
      <c r="W741" s="227"/>
      <c r="X741" s="227"/>
      <c r="Y741" s="227"/>
      <c r="Z741" s="227"/>
      <c r="AA741" s="227"/>
      <c r="AB741" s="227"/>
      <c r="AC741" s="227"/>
      <c r="AD741" s="227"/>
      <c r="AE741" s="227"/>
      <c r="AF741" s="227"/>
    </row>
    <row r="742">
      <c r="A742" s="227"/>
      <c r="B742" s="227"/>
      <c r="C742" s="264"/>
      <c r="D742" s="227"/>
      <c r="E742" s="227"/>
      <c r="F742" s="227"/>
      <c r="G742" s="227"/>
      <c r="H742" s="227"/>
      <c r="I742" s="227"/>
      <c r="J742" s="227"/>
      <c r="K742" s="227"/>
      <c r="L742" s="227"/>
      <c r="M742" s="227"/>
      <c r="N742" s="227"/>
      <c r="O742" s="227"/>
      <c r="P742" s="227"/>
      <c r="Q742" s="227"/>
      <c r="R742" s="227"/>
      <c r="S742" s="227"/>
      <c r="T742" s="227"/>
      <c r="U742" s="227"/>
      <c r="V742" s="227"/>
      <c r="W742" s="227"/>
      <c r="X742" s="227"/>
      <c r="Y742" s="227"/>
      <c r="Z742" s="227"/>
      <c r="AA742" s="227"/>
      <c r="AB742" s="227"/>
      <c r="AC742" s="227"/>
      <c r="AD742" s="227"/>
      <c r="AE742" s="227"/>
      <c r="AF742" s="227"/>
    </row>
    <row r="743">
      <c r="A743" s="227"/>
      <c r="B743" s="227"/>
      <c r="C743" s="264"/>
      <c r="D743" s="227"/>
      <c r="E743" s="227"/>
      <c r="F743" s="227"/>
      <c r="G743" s="227"/>
      <c r="H743" s="227"/>
      <c r="I743" s="227"/>
      <c r="J743" s="227"/>
      <c r="K743" s="227"/>
      <c r="L743" s="227"/>
      <c r="M743" s="227"/>
      <c r="N743" s="227"/>
      <c r="O743" s="227"/>
      <c r="P743" s="227"/>
      <c r="Q743" s="227"/>
      <c r="R743" s="227"/>
      <c r="S743" s="227"/>
      <c r="T743" s="227"/>
      <c r="U743" s="227"/>
      <c r="V743" s="227"/>
      <c r="W743" s="227"/>
      <c r="X743" s="227"/>
      <c r="Y743" s="227"/>
      <c r="Z743" s="227"/>
      <c r="AA743" s="227"/>
      <c r="AB743" s="227"/>
      <c r="AC743" s="227"/>
      <c r="AD743" s="227"/>
      <c r="AE743" s="227"/>
      <c r="AF743" s="227"/>
    </row>
    <row r="744">
      <c r="A744" s="227"/>
      <c r="B744" s="227"/>
      <c r="C744" s="264"/>
      <c r="D744" s="227"/>
      <c r="E744" s="227"/>
      <c r="F744" s="227"/>
      <c r="G744" s="227"/>
      <c r="H744" s="227"/>
      <c r="I744" s="227"/>
      <c r="J744" s="227"/>
      <c r="K744" s="227"/>
      <c r="L744" s="227"/>
      <c r="M744" s="227"/>
      <c r="N744" s="227"/>
      <c r="O744" s="227"/>
      <c r="P744" s="227"/>
      <c r="Q744" s="227"/>
      <c r="R744" s="227"/>
      <c r="S744" s="227"/>
      <c r="T744" s="227"/>
      <c r="U744" s="227"/>
      <c r="V744" s="227"/>
      <c r="W744" s="227"/>
      <c r="X744" s="227"/>
      <c r="Y744" s="227"/>
      <c r="Z744" s="227"/>
      <c r="AA744" s="227"/>
      <c r="AB744" s="227"/>
      <c r="AC744" s="227"/>
      <c r="AD744" s="227"/>
      <c r="AE744" s="227"/>
      <c r="AF744" s="227"/>
    </row>
    <row r="745">
      <c r="A745" s="227"/>
      <c r="B745" s="227"/>
      <c r="C745" s="264"/>
      <c r="D745" s="227"/>
      <c r="E745" s="227"/>
      <c r="F745" s="227"/>
      <c r="G745" s="227"/>
      <c r="H745" s="227"/>
      <c r="I745" s="227"/>
      <c r="J745" s="227"/>
      <c r="K745" s="227"/>
      <c r="L745" s="227"/>
      <c r="M745" s="227"/>
      <c r="N745" s="227"/>
      <c r="O745" s="227"/>
      <c r="P745" s="227"/>
      <c r="Q745" s="227"/>
      <c r="R745" s="227"/>
      <c r="S745" s="227"/>
      <c r="T745" s="227"/>
      <c r="U745" s="227"/>
      <c r="V745" s="227"/>
      <c r="W745" s="227"/>
      <c r="X745" s="227"/>
      <c r="Y745" s="227"/>
      <c r="Z745" s="227"/>
      <c r="AA745" s="227"/>
      <c r="AB745" s="227"/>
      <c r="AC745" s="227"/>
      <c r="AD745" s="227"/>
      <c r="AE745" s="227"/>
      <c r="AF745" s="227"/>
    </row>
    <row r="746">
      <c r="A746" s="227"/>
      <c r="B746" s="227"/>
      <c r="C746" s="264"/>
      <c r="D746" s="227"/>
      <c r="E746" s="227"/>
      <c r="F746" s="227"/>
      <c r="G746" s="227"/>
      <c r="H746" s="227"/>
      <c r="I746" s="227"/>
      <c r="J746" s="227"/>
      <c r="K746" s="227"/>
      <c r="L746" s="227"/>
      <c r="M746" s="227"/>
      <c r="N746" s="227"/>
      <c r="O746" s="227"/>
      <c r="P746" s="227"/>
      <c r="Q746" s="227"/>
      <c r="R746" s="227"/>
      <c r="S746" s="227"/>
      <c r="T746" s="227"/>
      <c r="U746" s="227"/>
      <c r="V746" s="227"/>
      <c r="W746" s="227"/>
      <c r="X746" s="227"/>
      <c r="Y746" s="227"/>
      <c r="Z746" s="227"/>
      <c r="AA746" s="227"/>
      <c r="AB746" s="227"/>
      <c r="AC746" s="227"/>
      <c r="AD746" s="227"/>
      <c r="AE746" s="227"/>
      <c r="AF746" s="227"/>
    </row>
    <row r="747">
      <c r="A747" s="227"/>
      <c r="B747" s="227"/>
      <c r="C747" s="264"/>
      <c r="D747" s="227"/>
      <c r="E747" s="227"/>
      <c r="F747" s="227"/>
      <c r="G747" s="227"/>
      <c r="H747" s="227"/>
      <c r="I747" s="227"/>
      <c r="J747" s="227"/>
      <c r="K747" s="227"/>
      <c r="L747" s="227"/>
      <c r="M747" s="227"/>
      <c r="N747" s="227"/>
      <c r="O747" s="227"/>
      <c r="P747" s="227"/>
      <c r="Q747" s="227"/>
      <c r="R747" s="227"/>
      <c r="S747" s="227"/>
      <c r="T747" s="227"/>
      <c r="U747" s="227"/>
      <c r="V747" s="227"/>
      <c r="W747" s="227"/>
      <c r="X747" s="227"/>
      <c r="Y747" s="227"/>
      <c r="Z747" s="227"/>
      <c r="AA747" s="227"/>
      <c r="AB747" s="227"/>
      <c r="AC747" s="227"/>
      <c r="AD747" s="227"/>
      <c r="AE747" s="227"/>
      <c r="AF747" s="227"/>
    </row>
    <row r="748">
      <c r="A748" s="227"/>
      <c r="B748" s="227"/>
      <c r="C748" s="264"/>
      <c r="D748" s="227"/>
      <c r="E748" s="227"/>
      <c r="F748" s="227"/>
      <c r="G748" s="227"/>
      <c r="H748" s="227"/>
      <c r="I748" s="227"/>
      <c r="J748" s="227"/>
      <c r="K748" s="227"/>
      <c r="L748" s="227"/>
      <c r="M748" s="227"/>
      <c r="N748" s="227"/>
      <c r="O748" s="227"/>
      <c r="P748" s="227"/>
      <c r="Q748" s="227"/>
      <c r="R748" s="227"/>
      <c r="S748" s="227"/>
      <c r="T748" s="227"/>
      <c r="U748" s="227"/>
      <c r="V748" s="227"/>
      <c r="W748" s="227"/>
      <c r="X748" s="227"/>
      <c r="Y748" s="227"/>
      <c r="Z748" s="227"/>
      <c r="AA748" s="227"/>
      <c r="AB748" s="227"/>
      <c r="AC748" s="227"/>
      <c r="AD748" s="227"/>
      <c r="AE748" s="227"/>
      <c r="AF748" s="227"/>
    </row>
    <row r="749">
      <c r="A749" s="227"/>
      <c r="B749" s="227"/>
      <c r="C749" s="264"/>
      <c r="D749" s="227"/>
      <c r="E749" s="227"/>
      <c r="F749" s="227"/>
      <c r="G749" s="227"/>
      <c r="H749" s="227"/>
      <c r="I749" s="227"/>
      <c r="J749" s="227"/>
      <c r="K749" s="227"/>
      <c r="L749" s="227"/>
      <c r="M749" s="227"/>
      <c r="N749" s="227"/>
      <c r="O749" s="227"/>
      <c r="P749" s="227"/>
      <c r="Q749" s="227"/>
      <c r="R749" s="227"/>
      <c r="S749" s="227"/>
      <c r="T749" s="227"/>
      <c r="U749" s="227"/>
      <c r="V749" s="227"/>
      <c r="W749" s="227"/>
      <c r="X749" s="227"/>
      <c r="Y749" s="227"/>
      <c r="Z749" s="227"/>
      <c r="AA749" s="227"/>
      <c r="AB749" s="227"/>
      <c r="AC749" s="227"/>
      <c r="AD749" s="227"/>
      <c r="AE749" s="227"/>
      <c r="AF749" s="227"/>
    </row>
    <row r="750">
      <c r="A750" s="227"/>
      <c r="B750" s="227"/>
      <c r="C750" s="264"/>
      <c r="D750" s="227"/>
      <c r="E750" s="227"/>
      <c r="F750" s="227"/>
      <c r="G750" s="227"/>
      <c r="H750" s="227"/>
      <c r="I750" s="227"/>
      <c r="J750" s="227"/>
      <c r="K750" s="227"/>
      <c r="L750" s="227"/>
      <c r="M750" s="227"/>
      <c r="N750" s="227"/>
      <c r="O750" s="227"/>
      <c r="P750" s="227"/>
      <c r="Q750" s="227"/>
      <c r="R750" s="227"/>
      <c r="S750" s="227"/>
      <c r="T750" s="227"/>
      <c r="U750" s="227"/>
      <c r="V750" s="227"/>
      <c r="W750" s="227"/>
      <c r="X750" s="227"/>
      <c r="Y750" s="227"/>
      <c r="Z750" s="227"/>
      <c r="AA750" s="227"/>
      <c r="AB750" s="227"/>
      <c r="AC750" s="227"/>
      <c r="AD750" s="227"/>
      <c r="AE750" s="227"/>
      <c r="AF750" s="227"/>
    </row>
    <row r="751">
      <c r="A751" s="227"/>
      <c r="B751" s="227"/>
      <c r="C751" s="264"/>
      <c r="D751" s="227"/>
      <c r="E751" s="227"/>
      <c r="F751" s="227"/>
      <c r="G751" s="227"/>
      <c r="H751" s="227"/>
      <c r="I751" s="227"/>
      <c r="J751" s="227"/>
      <c r="K751" s="227"/>
      <c r="L751" s="227"/>
      <c r="M751" s="227"/>
      <c r="N751" s="227"/>
      <c r="O751" s="227"/>
      <c r="P751" s="227"/>
      <c r="Q751" s="227"/>
      <c r="R751" s="227"/>
      <c r="S751" s="227"/>
      <c r="T751" s="227"/>
      <c r="U751" s="227"/>
      <c r="V751" s="227"/>
      <c r="W751" s="227"/>
      <c r="X751" s="227"/>
      <c r="Y751" s="227"/>
      <c r="Z751" s="227"/>
      <c r="AA751" s="227"/>
      <c r="AB751" s="227"/>
      <c r="AC751" s="227"/>
      <c r="AD751" s="227"/>
      <c r="AE751" s="227"/>
      <c r="AF751" s="227"/>
    </row>
    <row r="752">
      <c r="A752" s="227"/>
      <c r="B752" s="227"/>
      <c r="C752" s="264"/>
      <c r="D752" s="227"/>
      <c r="E752" s="227"/>
      <c r="F752" s="227"/>
      <c r="G752" s="227"/>
      <c r="H752" s="227"/>
      <c r="I752" s="227"/>
      <c r="J752" s="227"/>
      <c r="K752" s="227"/>
      <c r="L752" s="227"/>
      <c r="M752" s="227"/>
      <c r="N752" s="227"/>
      <c r="O752" s="227"/>
      <c r="P752" s="227"/>
      <c r="Q752" s="227"/>
      <c r="R752" s="227"/>
      <c r="S752" s="227"/>
      <c r="T752" s="227"/>
      <c r="U752" s="227"/>
      <c r="V752" s="227"/>
      <c r="W752" s="227"/>
      <c r="X752" s="227"/>
      <c r="Y752" s="227"/>
      <c r="Z752" s="227"/>
      <c r="AA752" s="227"/>
      <c r="AB752" s="227"/>
      <c r="AC752" s="227"/>
      <c r="AD752" s="227"/>
      <c r="AE752" s="227"/>
      <c r="AF752" s="227"/>
    </row>
    <row r="753">
      <c r="A753" s="227"/>
      <c r="B753" s="227"/>
      <c r="C753" s="264"/>
      <c r="D753" s="227"/>
      <c r="E753" s="227"/>
      <c r="F753" s="227"/>
      <c r="G753" s="227"/>
      <c r="H753" s="227"/>
      <c r="I753" s="227"/>
      <c r="J753" s="227"/>
      <c r="K753" s="227"/>
      <c r="L753" s="227"/>
      <c r="M753" s="227"/>
      <c r="N753" s="227"/>
      <c r="O753" s="227"/>
      <c r="P753" s="227"/>
      <c r="Q753" s="227"/>
      <c r="R753" s="227"/>
      <c r="S753" s="227"/>
      <c r="T753" s="227"/>
      <c r="U753" s="227"/>
      <c r="V753" s="227"/>
      <c r="W753" s="227"/>
      <c r="X753" s="227"/>
      <c r="Y753" s="227"/>
      <c r="Z753" s="227"/>
      <c r="AA753" s="227"/>
      <c r="AB753" s="227"/>
      <c r="AC753" s="227"/>
      <c r="AD753" s="227"/>
      <c r="AE753" s="227"/>
      <c r="AF753" s="227"/>
    </row>
    <row r="754">
      <c r="A754" s="227"/>
      <c r="B754" s="227"/>
      <c r="C754" s="264"/>
      <c r="D754" s="227"/>
      <c r="E754" s="227"/>
      <c r="F754" s="227"/>
      <c r="G754" s="227"/>
      <c r="H754" s="227"/>
      <c r="I754" s="227"/>
      <c r="J754" s="227"/>
      <c r="K754" s="227"/>
      <c r="L754" s="227"/>
      <c r="M754" s="227"/>
      <c r="N754" s="227"/>
      <c r="O754" s="227"/>
      <c r="P754" s="227"/>
      <c r="Q754" s="227"/>
      <c r="R754" s="227"/>
      <c r="S754" s="227"/>
      <c r="T754" s="227"/>
      <c r="U754" s="227"/>
      <c r="V754" s="227"/>
      <c r="W754" s="227"/>
      <c r="X754" s="227"/>
      <c r="Y754" s="227"/>
      <c r="Z754" s="227"/>
      <c r="AA754" s="227"/>
      <c r="AB754" s="227"/>
      <c r="AC754" s="227"/>
      <c r="AD754" s="227"/>
      <c r="AE754" s="227"/>
      <c r="AF754" s="227"/>
    </row>
    <row r="755">
      <c r="A755" s="227"/>
      <c r="B755" s="227"/>
      <c r="C755" s="264"/>
      <c r="D755" s="227"/>
      <c r="E755" s="227"/>
      <c r="F755" s="227"/>
      <c r="G755" s="227"/>
      <c r="H755" s="227"/>
      <c r="I755" s="227"/>
      <c r="J755" s="227"/>
      <c r="K755" s="227"/>
      <c r="L755" s="227"/>
      <c r="M755" s="227"/>
      <c r="N755" s="227"/>
      <c r="O755" s="227"/>
      <c r="P755" s="227"/>
      <c r="Q755" s="227"/>
      <c r="R755" s="227"/>
      <c r="S755" s="227"/>
      <c r="T755" s="227"/>
      <c r="U755" s="227"/>
      <c r="V755" s="227"/>
      <c r="W755" s="227"/>
      <c r="X755" s="227"/>
      <c r="Y755" s="227"/>
      <c r="Z755" s="227"/>
      <c r="AA755" s="227"/>
      <c r="AB755" s="227"/>
      <c r="AC755" s="227"/>
      <c r="AD755" s="227"/>
      <c r="AE755" s="227"/>
      <c r="AF755" s="227"/>
    </row>
    <row r="756">
      <c r="A756" s="227"/>
      <c r="B756" s="227"/>
      <c r="C756" s="264"/>
      <c r="D756" s="227"/>
      <c r="E756" s="227"/>
      <c r="F756" s="227"/>
      <c r="G756" s="227"/>
      <c r="H756" s="227"/>
      <c r="I756" s="227"/>
      <c r="J756" s="227"/>
      <c r="K756" s="227"/>
      <c r="L756" s="227"/>
      <c r="M756" s="227"/>
      <c r="N756" s="227"/>
      <c r="O756" s="227"/>
      <c r="P756" s="227"/>
      <c r="Q756" s="227"/>
      <c r="R756" s="227"/>
      <c r="S756" s="227"/>
      <c r="T756" s="227"/>
      <c r="U756" s="227"/>
      <c r="V756" s="227"/>
      <c r="W756" s="227"/>
      <c r="X756" s="227"/>
      <c r="Y756" s="227"/>
      <c r="Z756" s="227"/>
      <c r="AA756" s="227"/>
      <c r="AB756" s="227"/>
      <c r="AC756" s="227"/>
      <c r="AD756" s="227"/>
      <c r="AE756" s="227"/>
      <c r="AF756" s="227"/>
    </row>
    <row r="757">
      <c r="A757" s="227"/>
      <c r="B757" s="227"/>
      <c r="C757" s="264"/>
      <c r="D757" s="227"/>
      <c r="E757" s="227"/>
      <c r="F757" s="227"/>
      <c r="G757" s="227"/>
      <c r="H757" s="227"/>
      <c r="I757" s="227"/>
      <c r="J757" s="227"/>
      <c r="K757" s="227"/>
      <c r="L757" s="227"/>
      <c r="M757" s="227"/>
      <c r="N757" s="227"/>
      <c r="O757" s="227"/>
      <c r="P757" s="227"/>
      <c r="Q757" s="227"/>
      <c r="R757" s="227"/>
      <c r="S757" s="227"/>
      <c r="T757" s="227"/>
      <c r="U757" s="227"/>
      <c r="V757" s="227"/>
      <c r="W757" s="227"/>
      <c r="X757" s="227"/>
      <c r="Y757" s="227"/>
      <c r="Z757" s="227"/>
      <c r="AA757" s="227"/>
      <c r="AB757" s="227"/>
      <c r="AC757" s="227"/>
      <c r="AD757" s="227"/>
      <c r="AE757" s="227"/>
      <c r="AF757" s="227"/>
    </row>
    <row r="758">
      <c r="A758" s="227"/>
      <c r="B758" s="227"/>
      <c r="C758" s="264"/>
      <c r="D758" s="227"/>
      <c r="E758" s="227"/>
      <c r="F758" s="227"/>
      <c r="G758" s="227"/>
      <c r="H758" s="227"/>
      <c r="I758" s="227"/>
      <c r="J758" s="227"/>
      <c r="K758" s="227"/>
      <c r="L758" s="227"/>
      <c r="M758" s="227"/>
      <c r="N758" s="227"/>
      <c r="O758" s="227"/>
      <c r="P758" s="227"/>
      <c r="Q758" s="227"/>
      <c r="R758" s="227"/>
      <c r="S758" s="227"/>
      <c r="T758" s="227"/>
      <c r="U758" s="227"/>
      <c r="V758" s="227"/>
      <c r="W758" s="227"/>
      <c r="X758" s="227"/>
      <c r="Y758" s="227"/>
      <c r="Z758" s="227"/>
      <c r="AA758" s="227"/>
      <c r="AB758" s="227"/>
      <c r="AC758" s="227"/>
      <c r="AD758" s="227"/>
      <c r="AE758" s="227"/>
      <c r="AF758" s="227"/>
    </row>
    <row r="759">
      <c r="A759" s="227"/>
      <c r="B759" s="227"/>
      <c r="C759" s="264"/>
      <c r="D759" s="227"/>
      <c r="E759" s="227"/>
      <c r="F759" s="227"/>
      <c r="G759" s="227"/>
      <c r="H759" s="227"/>
      <c r="I759" s="227"/>
      <c r="J759" s="227"/>
      <c r="K759" s="227"/>
      <c r="L759" s="227"/>
      <c r="M759" s="227"/>
      <c r="N759" s="227"/>
      <c r="O759" s="227"/>
      <c r="P759" s="227"/>
      <c r="Q759" s="227"/>
      <c r="R759" s="227"/>
      <c r="S759" s="227"/>
      <c r="T759" s="227"/>
      <c r="U759" s="227"/>
      <c r="V759" s="227"/>
      <c r="W759" s="227"/>
      <c r="X759" s="227"/>
      <c r="Y759" s="227"/>
      <c r="Z759" s="227"/>
      <c r="AA759" s="227"/>
      <c r="AB759" s="227"/>
      <c r="AC759" s="227"/>
      <c r="AD759" s="227"/>
      <c r="AE759" s="227"/>
      <c r="AF759" s="227"/>
    </row>
    <row r="760">
      <c r="A760" s="227"/>
      <c r="B760" s="227"/>
      <c r="C760" s="264"/>
      <c r="D760" s="227"/>
      <c r="E760" s="227"/>
      <c r="F760" s="227"/>
      <c r="G760" s="227"/>
      <c r="H760" s="227"/>
      <c r="I760" s="227"/>
      <c r="J760" s="227"/>
      <c r="K760" s="227"/>
      <c r="L760" s="227"/>
      <c r="M760" s="227"/>
      <c r="N760" s="227"/>
      <c r="O760" s="227"/>
      <c r="P760" s="227"/>
      <c r="Q760" s="227"/>
      <c r="R760" s="227"/>
      <c r="S760" s="227"/>
      <c r="T760" s="227"/>
      <c r="U760" s="227"/>
      <c r="V760" s="227"/>
      <c r="W760" s="227"/>
      <c r="X760" s="227"/>
      <c r="Y760" s="227"/>
      <c r="Z760" s="227"/>
      <c r="AA760" s="227"/>
      <c r="AB760" s="227"/>
      <c r="AC760" s="227"/>
      <c r="AD760" s="227"/>
      <c r="AE760" s="227"/>
      <c r="AF760" s="227"/>
    </row>
    <row r="761">
      <c r="A761" s="227"/>
      <c r="B761" s="227"/>
      <c r="C761" s="264"/>
      <c r="D761" s="227"/>
      <c r="E761" s="227"/>
      <c r="F761" s="227"/>
      <c r="G761" s="227"/>
      <c r="H761" s="227"/>
      <c r="I761" s="227"/>
      <c r="J761" s="227"/>
      <c r="K761" s="227"/>
      <c r="L761" s="227"/>
      <c r="M761" s="227"/>
      <c r="N761" s="227"/>
      <c r="O761" s="227"/>
      <c r="P761" s="227"/>
      <c r="Q761" s="227"/>
      <c r="R761" s="227"/>
      <c r="S761" s="227"/>
      <c r="T761" s="227"/>
      <c r="U761" s="227"/>
      <c r="V761" s="227"/>
      <c r="W761" s="227"/>
      <c r="X761" s="227"/>
      <c r="Y761" s="227"/>
      <c r="Z761" s="227"/>
      <c r="AA761" s="227"/>
      <c r="AB761" s="227"/>
      <c r="AC761" s="227"/>
      <c r="AD761" s="227"/>
      <c r="AE761" s="227"/>
      <c r="AF761" s="227"/>
    </row>
    <row r="762">
      <c r="A762" s="227"/>
      <c r="B762" s="227"/>
      <c r="C762" s="264"/>
      <c r="D762" s="227"/>
      <c r="E762" s="227"/>
      <c r="F762" s="227"/>
      <c r="G762" s="227"/>
      <c r="H762" s="227"/>
      <c r="I762" s="227"/>
      <c r="J762" s="227"/>
      <c r="K762" s="227"/>
      <c r="L762" s="227"/>
      <c r="M762" s="227"/>
      <c r="N762" s="227"/>
      <c r="O762" s="227"/>
      <c r="P762" s="227"/>
      <c r="Q762" s="227"/>
      <c r="R762" s="227"/>
      <c r="S762" s="227"/>
      <c r="T762" s="227"/>
      <c r="U762" s="227"/>
      <c r="V762" s="227"/>
      <c r="W762" s="227"/>
      <c r="X762" s="227"/>
      <c r="Y762" s="227"/>
      <c r="Z762" s="227"/>
      <c r="AA762" s="227"/>
      <c r="AB762" s="227"/>
      <c r="AC762" s="227"/>
      <c r="AD762" s="227"/>
      <c r="AE762" s="227"/>
      <c r="AF762" s="227"/>
    </row>
    <row r="763">
      <c r="A763" s="227"/>
      <c r="B763" s="227"/>
      <c r="C763" s="264"/>
      <c r="D763" s="227"/>
      <c r="E763" s="227"/>
      <c r="F763" s="227"/>
      <c r="G763" s="227"/>
      <c r="H763" s="227"/>
      <c r="I763" s="227"/>
      <c r="J763" s="227"/>
      <c r="K763" s="227"/>
      <c r="L763" s="227"/>
      <c r="M763" s="227"/>
      <c r="N763" s="227"/>
      <c r="O763" s="227"/>
      <c r="P763" s="227"/>
      <c r="Q763" s="227"/>
      <c r="R763" s="227"/>
      <c r="S763" s="227"/>
      <c r="T763" s="227"/>
      <c r="U763" s="227"/>
      <c r="V763" s="227"/>
      <c r="W763" s="227"/>
      <c r="X763" s="227"/>
      <c r="Y763" s="227"/>
      <c r="Z763" s="227"/>
      <c r="AA763" s="227"/>
      <c r="AB763" s="227"/>
      <c r="AC763" s="227"/>
      <c r="AD763" s="227"/>
      <c r="AE763" s="227"/>
      <c r="AF763" s="227"/>
    </row>
    <row r="764">
      <c r="A764" s="227"/>
      <c r="B764" s="227"/>
      <c r="C764" s="264"/>
      <c r="D764" s="227"/>
      <c r="E764" s="227"/>
      <c r="F764" s="227"/>
      <c r="G764" s="227"/>
      <c r="H764" s="227"/>
      <c r="I764" s="227"/>
      <c r="J764" s="227"/>
      <c r="K764" s="227"/>
      <c r="L764" s="227"/>
      <c r="M764" s="227"/>
      <c r="N764" s="227"/>
      <c r="O764" s="227"/>
      <c r="P764" s="227"/>
      <c r="Q764" s="227"/>
      <c r="R764" s="227"/>
      <c r="S764" s="227"/>
      <c r="T764" s="227"/>
      <c r="U764" s="227"/>
      <c r="V764" s="227"/>
      <c r="W764" s="227"/>
      <c r="X764" s="227"/>
      <c r="Y764" s="227"/>
      <c r="Z764" s="227"/>
      <c r="AA764" s="227"/>
      <c r="AB764" s="227"/>
      <c r="AC764" s="227"/>
      <c r="AD764" s="227"/>
      <c r="AE764" s="227"/>
      <c r="AF764" s="227"/>
    </row>
    <row r="765">
      <c r="A765" s="227"/>
      <c r="B765" s="227"/>
      <c r="C765" s="264"/>
      <c r="D765" s="227"/>
      <c r="E765" s="227"/>
      <c r="F765" s="227"/>
      <c r="G765" s="227"/>
      <c r="H765" s="227"/>
      <c r="I765" s="227"/>
      <c r="J765" s="227"/>
      <c r="K765" s="227"/>
      <c r="L765" s="227"/>
      <c r="M765" s="227"/>
      <c r="N765" s="227"/>
      <c r="O765" s="227"/>
      <c r="P765" s="227"/>
      <c r="Q765" s="227"/>
      <c r="R765" s="227"/>
      <c r="S765" s="227"/>
      <c r="T765" s="227"/>
      <c r="U765" s="227"/>
      <c r="V765" s="227"/>
      <c r="W765" s="227"/>
      <c r="X765" s="227"/>
      <c r="Y765" s="227"/>
      <c r="Z765" s="227"/>
      <c r="AA765" s="227"/>
      <c r="AB765" s="227"/>
      <c r="AC765" s="227"/>
      <c r="AD765" s="227"/>
      <c r="AE765" s="227"/>
      <c r="AF765" s="227"/>
    </row>
    <row r="766">
      <c r="A766" s="227"/>
      <c r="B766" s="227"/>
      <c r="C766" s="264"/>
      <c r="D766" s="227"/>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c r="AA766" s="227"/>
      <c r="AB766" s="227"/>
      <c r="AC766" s="227"/>
      <c r="AD766" s="227"/>
      <c r="AE766" s="227"/>
      <c r="AF766" s="227"/>
    </row>
    <row r="767">
      <c r="A767" s="227"/>
      <c r="B767" s="227"/>
      <c r="C767" s="264"/>
      <c r="D767" s="227"/>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c r="AA767" s="227"/>
      <c r="AB767" s="227"/>
      <c r="AC767" s="227"/>
      <c r="AD767" s="227"/>
      <c r="AE767" s="227"/>
      <c r="AF767" s="227"/>
    </row>
    <row r="768">
      <c r="A768" s="227"/>
      <c r="B768" s="227"/>
      <c r="C768" s="264"/>
      <c r="D768" s="227"/>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c r="AA768" s="227"/>
      <c r="AB768" s="227"/>
      <c r="AC768" s="227"/>
      <c r="AD768" s="227"/>
      <c r="AE768" s="227"/>
      <c r="AF768" s="227"/>
    </row>
    <row r="769">
      <c r="A769" s="227"/>
      <c r="B769" s="227"/>
      <c r="C769" s="264"/>
      <c r="D769" s="227"/>
      <c r="E769" s="227"/>
      <c r="F769" s="227"/>
      <c r="G769" s="227"/>
      <c r="H769" s="227"/>
      <c r="I769" s="227"/>
      <c r="J769" s="227"/>
      <c r="K769" s="227"/>
      <c r="L769" s="227"/>
      <c r="M769" s="227"/>
      <c r="N769" s="227"/>
      <c r="O769" s="227"/>
      <c r="P769" s="227"/>
      <c r="Q769" s="227"/>
      <c r="R769" s="227"/>
      <c r="S769" s="227"/>
      <c r="T769" s="227"/>
      <c r="U769" s="227"/>
      <c r="V769" s="227"/>
      <c r="W769" s="227"/>
      <c r="X769" s="227"/>
      <c r="Y769" s="227"/>
      <c r="Z769" s="227"/>
      <c r="AA769" s="227"/>
      <c r="AB769" s="227"/>
      <c r="AC769" s="227"/>
      <c r="AD769" s="227"/>
      <c r="AE769" s="227"/>
      <c r="AF769" s="227"/>
    </row>
    <row r="770">
      <c r="A770" s="227"/>
      <c r="B770" s="227"/>
      <c r="C770" s="264"/>
      <c r="D770" s="227"/>
      <c r="E770" s="227"/>
      <c r="F770" s="227"/>
      <c r="G770" s="227"/>
      <c r="H770" s="227"/>
      <c r="I770" s="227"/>
      <c r="J770" s="227"/>
      <c r="K770" s="227"/>
      <c r="L770" s="227"/>
      <c r="M770" s="227"/>
      <c r="N770" s="227"/>
      <c r="O770" s="227"/>
      <c r="P770" s="227"/>
      <c r="Q770" s="227"/>
      <c r="R770" s="227"/>
      <c r="S770" s="227"/>
      <c r="T770" s="227"/>
      <c r="U770" s="227"/>
      <c r="V770" s="227"/>
      <c r="W770" s="227"/>
      <c r="X770" s="227"/>
      <c r="Y770" s="227"/>
      <c r="Z770" s="227"/>
      <c r="AA770" s="227"/>
      <c r="AB770" s="227"/>
      <c r="AC770" s="227"/>
      <c r="AD770" s="227"/>
      <c r="AE770" s="227"/>
      <c r="AF770" s="227"/>
    </row>
    <row r="771">
      <c r="A771" s="227"/>
      <c r="B771" s="227"/>
      <c r="C771" s="264"/>
      <c r="D771" s="227"/>
      <c r="E771" s="227"/>
      <c r="F771" s="227"/>
      <c r="G771" s="227"/>
      <c r="H771" s="227"/>
      <c r="I771" s="227"/>
      <c r="J771" s="227"/>
      <c r="K771" s="227"/>
      <c r="L771" s="227"/>
      <c r="M771" s="227"/>
      <c r="N771" s="227"/>
      <c r="O771" s="227"/>
      <c r="P771" s="227"/>
      <c r="Q771" s="227"/>
      <c r="R771" s="227"/>
      <c r="S771" s="227"/>
      <c r="T771" s="227"/>
      <c r="U771" s="227"/>
      <c r="V771" s="227"/>
      <c r="W771" s="227"/>
      <c r="X771" s="227"/>
      <c r="Y771" s="227"/>
      <c r="Z771" s="227"/>
      <c r="AA771" s="227"/>
      <c r="AB771" s="227"/>
      <c r="AC771" s="227"/>
      <c r="AD771" s="227"/>
      <c r="AE771" s="227"/>
      <c r="AF771" s="227"/>
    </row>
    <row r="772">
      <c r="A772" s="227"/>
      <c r="B772" s="227"/>
      <c r="C772" s="264"/>
      <c r="D772" s="227"/>
      <c r="E772" s="227"/>
      <c r="F772" s="227"/>
      <c r="G772" s="227"/>
      <c r="H772" s="227"/>
      <c r="I772" s="227"/>
      <c r="J772" s="227"/>
      <c r="K772" s="227"/>
      <c r="L772" s="227"/>
      <c r="M772" s="227"/>
      <c r="N772" s="227"/>
      <c r="O772" s="227"/>
      <c r="P772" s="227"/>
      <c r="Q772" s="227"/>
      <c r="R772" s="227"/>
      <c r="S772" s="227"/>
      <c r="T772" s="227"/>
      <c r="U772" s="227"/>
      <c r="V772" s="227"/>
      <c r="W772" s="227"/>
      <c r="X772" s="227"/>
      <c r="Y772" s="227"/>
      <c r="Z772" s="227"/>
      <c r="AA772" s="227"/>
      <c r="AB772" s="227"/>
      <c r="AC772" s="227"/>
      <c r="AD772" s="227"/>
      <c r="AE772" s="227"/>
      <c r="AF772" s="227"/>
    </row>
    <row r="773">
      <c r="A773" s="227"/>
      <c r="B773" s="227"/>
      <c r="C773" s="264"/>
      <c r="D773" s="227"/>
      <c r="E773" s="227"/>
      <c r="F773" s="227"/>
      <c r="G773" s="227"/>
      <c r="H773" s="227"/>
      <c r="I773" s="227"/>
      <c r="J773" s="227"/>
      <c r="K773" s="227"/>
      <c r="L773" s="227"/>
      <c r="M773" s="227"/>
      <c r="N773" s="227"/>
      <c r="O773" s="227"/>
      <c r="P773" s="227"/>
      <c r="Q773" s="227"/>
      <c r="R773" s="227"/>
      <c r="S773" s="227"/>
      <c r="T773" s="227"/>
      <c r="U773" s="227"/>
      <c r="V773" s="227"/>
      <c r="W773" s="227"/>
      <c r="X773" s="227"/>
      <c r="Y773" s="227"/>
      <c r="Z773" s="227"/>
      <c r="AA773" s="227"/>
      <c r="AB773" s="227"/>
      <c r="AC773" s="227"/>
      <c r="AD773" s="227"/>
      <c r="AE773" s="227"/>
      <c r="AF773" s="227"/>
    </row>
    <row r="774">
      <c r="A774" s="227"/>
      <c r="B774" s="227"/>
      <c r="C774" s="264"/>
      <c r="D774" s="227"/>
      <c r="E774" s="227"/>
      <c r="F774" s="227"/>
      <c r="G774" s="227"/>
      <c r="H774" s="227"/>
      <c r="I774" s="227"/>
      <c r="J774" s="227"/>
      <c r="K774" s="227"/>
      <c r="L774" s="227"/>
      <c r="M774" s="227"/>
      <c r="N774" s="227"/>
      <c r="O774" s="227"/>
      <c r="P774" s="227"/>
      <c r="Q774" s="227"/>
      <c r="R774" s="227"/>
      <c r="S774" s="227"/>
      <c r="T774" s="227"/>
      <c r="U774" s="227"/>
      <c r="V774" s="227"/>
      <c r="W774" s="227"/>
      <c r="X774" s="227"/>
      <c r="Y774" s="227"/>
      <c r="Z774" s="227"/>
      <c r="AA774" s="227"/>
      <c r="AB774" s="227"/>
      <c r="AC774" s="227"/>
      <c r="AD774" s="227"/>
      <c r="AE774" s="227"/>
      <c r="AF774" s="227"/>
    </row>
    <row r="775">
      <c r="A775" s="227"/>
      <c r="B775" s="227"/>
      <c r="C775" s="264"/>
      <c r="D775" s="227"/>
      <c r="E775" s="227"/>
      <c r="F775" s="227"/>
      <c r="G775" s="227"/>
      <c r="H775" s="227"/>
      <c r="I775" s="227"/>
      <c r="J775" s="227"/>
      <c r="K775" s="227"/>
      <c r="L775" s="227"/>
      <c r="M775" s="227"/>
      <c r="N775" s="227"/>
      <c r="O775" s="227"/>
      <c r="P775" s="227"/>
      <c r="Q775" s="227"/>
      <c r="R775" s="227"/>
      <c r="S775" s="227"/>
      <c r="T775" s="227"/>
      <c r="U775" s="227"/>
      <c r="V775" s="227"/>
      <c r="W775" s="227"/>
      <c r="X775" s="227"/>
      <c r="Y775" s="227"/>
      <c r="Z775" s="227"/>
      <c r="AA775" s="227"/>
      <c r="AB775" s="227"/>
      <c r="AC775" s="227"/>
      <c r="AD775" s="227"/>
      <c r="AE775" s="227"/>
      <c r="AF775" s="227"/>
    </row>
    <row r="776">
      <c r="A776" s="227"/>
      <c r="B776" s="227"/>
      <c r="C776" s="264"/>
      <c r="D776" s="227"/>
      <c r="E776" s="227"/>
      <c r="F776" s="227"/>
      <c r="G776" s="227"/>
      <c r="H776" s="227"/>
      <c r="I776" s="227"/>
      <c r="J776" s="227"/>
      <c r="K776" s="227"/>
      <c r="L776" s="227"/>
      <c r="M776" s="227"/>
      <c r="N776" s="227"/>
      <c r="O776" s="227"/>
      <c r="P776" s="227"/>
      <c r="Q776" s="227"/>
      <c r="R776" s="227"/>
      <c r="S776" s="227"/>
      <c r="T776" s="227"/>
      <c r="U776" s="227"/>
      <c r="V776" s="227"/>
      <c r="W776" s="227"/>
      <c r="X776" s="227"/>
      <c r="Y776" s="227"/>
      <c r="Z776" s="227"/>
      <c r="AA776" s="227"/>
      <c r="AB776" s="227"/>
      <c r="AC776" s="227"/>
      <c r="AD776" s="227"/>
      <c r="AE776" s="227"/>
      <c r="AF776" s="227"/>
    </row>
    <row r="777">
      <c r="A777" s="227"/>
      <c r="B777" s="227"/>
      <c r="C777" s="264"/>
      <c r="D777" s="227"/>
      <c r="E777" s="227"/>
      <c r="F777" s="227"/>
      <c r="G777" s="227"/>
      <c r="H777" s="227"/>
      <c r="I777" s="227"/>
      <c r="J777" s="227"/>
      <c r="K777" s="227"/>
      <c r="L777" s="227"/>
      <c r="M777" s="227"/>
      <c r="N777" s="227"/>
      <c r="O777" s="227"/>
      <c r="P777" s="227"/>
      <c r="Q777" s="227"/>
      <c r="R777" s="227"/>
      <c r="S777" s="227"/>
      <c r="T777" s="227"/>
      <c r="U777" s="227"/>
      <c r="V777" s="227"/>
      <c r="W777" s="227"/>
      <c r="X777" s="227"/>
      <c r="Y777" s="227"/>
      <c r="Z777" s="227"/>
      <c r="AA777" s="227"/>
      <c r="AB777" s="227"/>
      <c r="AC777" s="227"/>
      <c r="AD777" s="227"/>
      <c r="AE777" s="227"/>
      <c r="AF777" s="227"/>
    </row>
    <row r="778">
      <c r="A778" s="227"/>
      <c r="B778" s="227"/>
      <c r="C778" s="264"/>
      <c r="D778" s="227"/>
      <c r="E778" s="227"/>
      <c r="F778" s="227"/>
      <c r="G778" s="227"/>
      <c r="H778" s="227"/>
      <c r="I778" s="227"/>
      <c r="J778" s="227"/>
      <c r="K778" s="227"/>
      <c r="L778" s="227"/>
      <c r="M778" s="227"/>
      <c r="N778" s="227"/>
      <c r="O778" s="227"/>
      <c r="P778" s="227"/>
      <c r="Q778" s="227"/>
      <c r="R778" s="227"/>
      <c r="S778" s="227"/>
      <c r="T778" s="227"/>
      <c r="U778" s="227"/>
      <c r="V778" s="227"/>
      <c r="W778" s="227"/>
      <c r="X778" s="227"/>
      <c r="Y778" s="227"/>
      <c r="Z778" s="227"/>
      <c r="AA778" s="227"/>
      <c r="AB778" s="227"/>
      <c r="AC778" s="227"/>
      <c r="AD778" s="227"/>
      <c r="AE778" s="227"/>
      <c r="AF778" s="227"/>
    </row>
    <row r="779">
      <c r="A779" s="227"/>
      <c r="B779" s="227"/>
      <c r="C779" s="264"/>
      <c r="D779" s="227"/>
      <c r="E779" s="227"/>
      <c r="F779" s="227"/>
      <c r="G779" s="227"/>
      <c r="H779" s="227"/>
      <c r="I779" s="227"/>
      <c r="J779" s="227"/>
      <c r="K779" s="227"/>
      <c r="L779" s="227"/>
      <c r="M779" s="227"/>
      <c r="N779" s="227"/>
      <c r="O779" s="227"/>
      <c r="P779" s="227"/>
      <c r="Q779" s="227"/>
      <c r="R779" s="227"/>
      <c r="S779" s="227"/>
      <c r="T779" s="227"/>
      <c r="U779" s="227"/>
      <c r="V779" s="227"/>
      <c r="W779" s="227"/>
      <c r="X779" s="227"/>
      <c r="Y779" s="227"/>
      <c r="Z779" s="227"/>
      <c r="AA779" s="227"/>
      <c r="AB779" s="227"/>
      <c r="AC779" s="227"/>
      <c r="AD779" s="227"/>
      <c r="AE779" s="227"/>
      <c r="AF779" s="227"/>
    </row>
    <row r="780">
      <c r="A780" s="227"/>
      <c r="B780" s="227"/>
      <c r="C780" s="264"/>
      <c r="D780" s="227"/>
      <c r="E780" s="227"/>
      <c r="F780" s="227"/>
      <c r="G780" s="227"/>
      <c r="H780" s="227"/>
      <c r="I780" s="227"/>
      <c r="J780" s="227"/>
      <c r="K780" s="227"/>
      <c r="L780" s="227"/>
      <c r="M780" s="227"/>
      <c r="N780" s="227"/>
      <c r="O780" s="227"/>
      <c r="P780" s="227"/>
      <c r="Q780" s="227"/>
      <c r="R780" s="227"/>
      <c r="S780" s="227"/>
      <c r="T780" s="227"/>
      <c r="U780" s="227"/>
      <c r="V780" s="227"/>
      <c r="W780" s="227"/>
      <c r="X780" s="227"/>
      <c r="Y780" s="227"/>
      <c r="Z780" s="227"/>
      <c r="AA780" s="227"/>
      <c r="AB780" s="227"/>
      <c r="AC780" s="227"/>
      <c r="AD780" s="227"/>
      <c r="AE780" s="227"/>
      <c r="AF780" s="227"/>
    </row>
    <row r="781">
      <c r="A781" s="227"/>
      <c r="B781" s="227"/>
      <c r="C781" s="264"/>
      <c r="D781" s="227"/>
      <c r="E781" s="227"/>
      <c r="F781" s="227"/>
      <c r="G781" s="227"/>
      <c r="H781" s="227"/>
      <c r="I781" s="227"/>
      <c r="J781" s="227"/>
      <c r="K781" s="227"/>
      <c r="L781" s="227"/>
      <c r="M781" s="227"/>
      <c r="N781" s="227"/>
      <c r="O781" s="227"/>
      <c r="P781" s="227"/>
      <c r="Q781" s="227"/>
      <c r="R781" s="227"/>
      <c r="S781" s="227"/>
      <c r="T781" s="227"/>
      <c r="U781" s="227"/>
      <c r="V781" s="227"/>
      <c r="W781" s="227"/>
      <c r="X781" s="227"/>
      <c r="Y781" s="227"/>
      <c r="Z781" s="227"/>
      <c r="AA781" s="227"/>
      <c r="AB781" s="227"/>
      <c r="AC781" s="227"/>
      <c r="AD781" s="227"/>
      <c r="AE781" s="227"/>
      <c r="AF781" s="227"/>
    </row>
    <row r="782">
      <c r="A782" s="227"/>
      <c r="B782" s="227"/>
      <c r="C782" s="264"/>
      <c r="D782" s="227"/>
      <c r="E782" s="227"/>
      <c r="F782" s="227"/>
      <c r="G782" s="227"/>
      <c r="H782" s="227"/>
      <c r="I782" s="227"/>
      <c r="J782" s="227"/>
      <c r="K782" s="227"/>
      <c r="L782" s="227"/>
      <c r="M782" s="227"/>
      <c r="N782" s="227"/>
      <c r="O782" s="227"/>
      <c r="P782" s="227"/>
      <c r="Q782" s="227"/>
      <c r="R782" s="227"/>
      <c r="S782" s="227"/>
      <c r="T782" s="227"/>
      <c r="U782" s="227"/>
      <c r="V782" s="227"/>
      <c r="W782" s="227"/>
      <c r="X782" s="227"/>
      <c r="Y782" s="227"/>
      <c r="Z782" s="227"/>
      <c r="AA782" s="227"/>
      <c r="AB782" s="227"/>
      <c r="AC782" s="227"/>
      <c r="AD782" s="227"/>
      <c r="AE782" s="227"/>
      <c r="AF782" s="227"/>
    </row>
    <row r="783">
      <c r="A783" s="227"/>
      <c r="B783" s="227"/>
      <c r="C783" s="264"/>
      <c r="D783" s="227"/>
      <c r="E783" s="227"/>
      <c r="F783" s="227"/>
      <c r="G783" s="227"/>
      <c r="H783" s="227"/>
      <c r="I783" s="227"/>
      <c r="J783" s="227"/>
      <c r="K783" s="227"/>
      <c r="L783" s="227"/>
      <c r="M783" s="227"/>
      <c r="N783" s="227"/>
      <c r="O783" s="227"/>
      <c r="P783" s="227"/>
      <c r="Q783" s="227"/>
      <c r="R783" s="227"/>
      <c r="S783" s="227"/>
      <c r="T783" s="227"/>
      <c r="U783" s="227"/>
      <c r="V783" s="227"/>
      <c r="W783" s="227"/>
      <c r="X783" s="227"/>
      <c r="Y783" s="227"/>
      <c r="Z783" s="227"/>
      <c r="AA783" s="227"/>
      <c r="AB783" s="227"/>
      <c r="AC783" s="227"/>
      <c r="AD783" s="227"/>
      <c r="AE783" s="227"/>
      <c r="AF783" s="227"/>
    </row>
    <row r="784">
      <c r="A784" s="227"/>
      <c r="B784" s="227"/>
      <c r="C784" s="264"/>
      <c r="D784" s="227"/>
      <c r="E784" s="227"/>
      <c r="F784" s="227"/>
      <c r="G784" s="227"/>
      <c r="H784" s="227"/>
      <c r="I784" s="227"/>
      <c r="J784" s="227"/>
      <c r="K784" s="227"/>
      <c r="L784" s="227"/>
      <c r="M784" s="227"/>
      <c r="N784" s="227"/>
      <c r="O784" s="227"/>
      <c r="P784" s="227"/>
      <c r="Q784" s="227"/>
      <c r="R784" s="227"/>
      <c r="S784" s="227"/>
      <c r="T784" s="227"/>
      <c r="U784" s="227"/>
      <c r="V784" s="227"/>
      <c r="W784" s="227"/>
      <c r="X784" s="227"/>
      <c r="Y784" s="227"/>
      <c r="Z784" s="227"/>
      <c r="AA784" s="227"/>
      <c r="AB784" s="227"/>
      <c r="AC784" s="227"/>
      <c r="AD784" s="227"/>
      <c r="AE784" s="227"/>
      <c r="AF784" s="227"/>
    </row>
    <row r="785">
      <c r="A785" s="227"/>
      <c r="B785" s="227"/>
      <c r="C785" s="264"/>
      <c r="D785" s="227"/>
      <c r="E785" s="227"/>
      <c r="F785" s="227"/>
      <c r="G785" s="227"/>
      <c r="H785" s="227"/>
      <c r="I785" s="227"/>
      <c r="J785" s="227"/>
      <c r="K785" s="227"/>
      <c r="L785" s="227"/>
      <c r="M785" s="227"/>
      <c r="N785" s="227"/>
      <c r="O785" s="227"/>
      <c r="P785" s="227"/>
      <c r="Q785" s="227"/>
      <c r="R785" s="227"/>
      <c r="S785" s="227"/>
      <c r="T785" s="227"/>
      <c r="U785" s="227"/>
      <c r="V785" s="227"/>
      <c r="W785" s="227"/>
      <c r="X785" s="227"/>
      <c r="Y785" s="227"/>
      <c r="Z785" s="227"/>
      <c r="AA785" s="227"/>
      <c r="AB785" s="227"/>
      <c r="AC785" s="227"/>
      <c r="AD785" s="227"/>
      <c r="AE785" s="227"/>
      <c r="AF785" s="227"/>
    </row>
    <row r="786">
      <c r="A786" s="227"/>
      <c r="B786" s="227"/>
      <c r="C786" s="264"/>
      <c r="D786" s="227"/>
      <c r="E786" s="227"/>
      <c r="F786" s="227"/>
      <c r="G786" s="227"/>
      <c r="H786" s="227"/>
      <c r="I786" s="227"/>
      <c r="J786" s="227"/>
      <c r="K786" s="227"/>
      <c r="L786" s="227"/>
      <c r="M786" s="227"/>
      <c r="N786" s="227"/>
      <c r="O786" s="227"/>
      <c r="P786" s="227"/>
      <c r="Q786" s="227"/>
      <c r="R786" s="227"/>
      <c r="S786" s="227"/>
      <c r="T786" s="227"/>
      <c r="U786" s="227"/>
      <c r="V786" s="227"/>
      <c r="W786" s="227"/>
      <c r="X786" s="227"/>
      <c r="Y786" s="227"/>
      <c r="Z786" s="227"/>
      <c r="AA786" s="227"/>
      <c r="AB786" s="227"/>
      <c r="AC786" s="227"/>
      <c r="AD786" s="227"/>
      <c r="AE786" s="227"/>
      <c r="AF786" s="227"/>
    </row>
    <row r="787">
      <c r="A787" s="227"/>
      <c r="B787" s="227"/>
      <c r="C787" s="264"/>
      <c r="D787" s="227"/>
      <c r="E787" s="227"/>
      <c r="F787" s="227"/>
      <c r="G787" s="227"/>
      <c r="H787" s="227"/>
      <c r="I787" s="227"/>
      <c r="J787" s="227"/>
      <c r="K787" s="227"/>
      <c r="L787" s="227"/>
      <c r="M787" s="227"/>
      <c r="N787" s="227"/>
      <c r="O787" s="227"/>
      <c r="P787" s="227"/>
      <c r="Q787" s="227"/>
      <c r="R787" s="227"/>
      <c r="S787" s="227"/>
      <c r="T787" s="227"/>
      <c r="U787" s="227"/>
      <c r="V787" s="227"/>
      <c r="W787" s="227"/>
      <c r="X787" s="227"/>
      <c r="Y787" s="227"/>
      <c r="Z787" s="227"/>
      <c r="AA787" s="227"/>
      <c r="AB787" s="227"/>
      <c r="AC787" s="227"/>
      <c r="AD787" s="227"/>
      <c r="AE787" s="227"/>
      <c r="AF787" s="227"/>
    </row>
    <row r="788">
      <c r="A788" s="227"/>
      <c r="B788" s="227"/>
      <c r="C788" s="264"/>
      <c r="D788" s="227"/>
      <c r="E788" s="227"/>
      <c r="F788" s="227"/>
      <c r="G788" s="227"/>
      <c r="H788" s="227"/>
      <c r="I788" s="227"/>
      <c r="J788" s="227"/>
      <c r="K788" s="227"/>
      <c r="L788" s="227"/>
      <c r="M788" s="227"/>
      <c r="N788" s="227"/>
      <c r="O788" s="227"/>
      <c r="P788" s="227"/>
      <c r="Q788" s="227"/>
      <c r="R788" s="227"/>
      <c r="S788" s="227"/>
      <c r="T788" s="227"/>
      <c r="U788" s="227"/>
      <c r="V788" s="227"/>
      <c r="W788" s="227"/>
      <c r="X788" s="227"/>
      <c r="Y788" s="227"/>
      <c r="Z788" s="227"/>
      <c r="AA788" s="227"/>
      <c r="AB788" s="227"/>
      <c r="AC788" s="227"/>
      <c r="AD788" s="227"/>
      <c r="AE788" s="227"/>
      <c r="AF788" s="227"/>
    </row>
    <row r="789">
      <c r="A789" s="227"/>
      <c r="B789" s="227"/>
      <c r="C789" s="264"/>
      <c r="D789" s="227"/>
      <c r="E789" s="227"/>
      <c r="F789" s="227"/>
      <c r="G789" s="227"/>
      <c r="H789" s="227"/>
      <c r="I789" s="227"/>
      <c r="J789" s="227"/>
      <c r="K789" s="227"/>
      <c r="L789" s="227"/>
      <c r="M789" s="227"/>
      <c r="N789" s="227"/>
      <c r="O789" s="227"/>
      <c r="P789" s="227"/>
      <c r="Q789" s="227"/>
      <c r="R789" s="227"/>
      <c r="S789" s="227"/>
      <c r="T789" s="227"/>
      <c r="U789" s="227"/>
      <c r="V789" s="227"/>
      <c r="W789" s="227"/>
      <c r="X789" s="227"/>
      <c r="Y789" s="227"/>
      <c r="Z789" s="227"/>
      <c r="AA789" s="227"/>
      <c r="AB789" s="227"/>
      <c r="AC789" s="227"/>
      <c r="AD789" s="227"/>
      <c r="AE789" s="227"/>
      <c r="AF789" s="227"/>
    </row>
    <row r="790">
      <c r="A790" s="227"/>
      <c r="B790" s="227"/>
      <c r="C790" s="264"/>
      <c r="D790" s="227"/>
      <c r="E790" s="227"/>
      <c r="F790" s="227"/>
      <c r="G790" s="227"/>
      <c r="H790" s="227"/>
      <c r="I790" s="227"/>
      <c r="J790" s="227"/>
      <c r="K790" s="227"/>
      <c r="L790" s="227"/>
      <c r="M790" s="227"/>
      <c r="N790" s="227"/>
      <c r="O790" s="227"/>
      <c r="P790" s="227"/>
      <c r="Q790" s="227"/>
      <c r="R790" s="227"/>
      <c r="S790" s="227"/>
      <c r="T790" s="227"/>
      <c r="U790" s="227"/>
      <c r="V790" s="227"/>
      <c r="W790" s="227"/>
      <c r="X790" s="227"/>
      <c r="Y790" s="227"/>
      <c r="Z790" s="227"/>
      <c r="AA790" s="227"/>
      <c r="AB790" s="227"/>
      <c r="AC790" s="227"/>
      <c r="AD790" s="227"/>
      <c r="AE790" s="227"/>
      <c r="AF790" s="227"/>
    </row>
    <row r="791">
      <c r="A791" s="227"/>
      <c r="B791" s="227"/>
      <c r="C791" s="264"/>
      <c r="D791" s="227"/>
      <c r="E791" s="227"/>
      <c r="F791" s="227"/>
      <c r="G791" s="227"/>
      <c r="H791" s="227"/>
      <c r="I791" s="227"/>
      <c r="J791" s="227"/>
      <c r="K791" s="227"/>
      <c r="L791" s="227"/>
      <c r="M791" s="227"/>
      <c r="N791" s="227"/>
      <c r="O791" s="227"/>
      <c r="P791" s="227"/>
      <c r="Q791" s="227"/>
      <c r="R791" s="227"/>
      <c r="S791" s="227"/>
      <c r="T791" s="227"/>
      <c r="U791" s="227"/>
      <c r="V791" s="227"/>
      <c r="W791" s="227"/>
      <c r="X791" s="227"/>
      <c r="Y791" s="227"/>
      <c r="Z791" s="227"/>
      <c r="AA791" s="227"/>
      <c r="AB791" s="227"/>
      <c r="AC791" s="227"/>
      <c r="AD791" s="227"/>
      <c r="AE791" s="227"/>
      <c r="AF791" s="227"/>
    </row>
    <row r="792">
      <c r="A792" s="227"/>
      <c r="B792" s="227"/>
      <c r="C792" s="264"/>
      <c r="D792" s="227"/>
      <c r="E792" s="227"/>
      <c r="F792" s="227"/>
      <c r="G792" s="227"/>
      <c r="H792" s="227"/>
      <c r="I792" s="227"/>
      <c r="J792" s="227"/>
      <c r="K792" s="227"/>
      <c r="L792" s="227"/>
      <c r="M792" s="227"/>
      <c r="N792" s="227"/>
      <c r="O792" s="227"/>
      <c r="P792" s="227"/>
      <c r="Q792" s="227"/>
      <c r="R792" s="227"/>
      <c r="S792" s="227"/>
      <c r="T792" s="227"/>
      <c r="U792" s="227"/>
      <c r="V792" s="227"/>
      <c r="W792" s="227"/>
      <c r="X792" s="227"/>
      <c r="Y792" s="227"/>
      <c r="Z792" s="227"/>
      <c r="AA792" s="227"/>
      <c r="AB792" s="227"/>
      <c r="AC792" s="227"/>
      <c r="AD792" s="227"/>
      <c r="AE792" s="227"/>
      <c r="AF792" s="227"/>
    </row>
    <row r="793">
      <c r="A793" s="227"/>
      <c r="B793" s="227"/>
      <c r="C793" s="264"/>
      <c r="D793" s="227"/>
      <c r="E793" s="227"/>
      <c r="F793" s="227"/>
      <c r="G793" s="227"/>
      <c r="H793" s="227"/>
      <c r="I793" s="227"/>
      <c r="J793" s="227"/>
      <c r="K793" s="227"/>
      <c r="L793" s="227"/>
      <c r="M793" s="227"/>
      <c r="N793" s="227"/>
      <c r="O793" s="227"/>
      <c r="P793" s="227"/>
      <c r="Q793" s="227"/>
      <c r="R793" s="227"/>
      <c r="S793" s="227"/>
      <c r="T793" s="227"/>
      <c r="U793" s="227"/>
      <c r="V793" s="227"/>
      <c r="W793" s="227"/>
      <c r="X793" s="227"/>
      <c r="Y793" s="227"/>
      <c r="Z793" s="227"/>
      <c r="AA793" s="227"/>
      <c r="AB793" s="227"/>
      <c r="AC793" s="227"/>
      <c r="AD793" s="227"/>
      <c r="AE793" s="227"/>
      <c r="AF793" s="227"/>
    </row>
    <row r="794">
      <c r="A794" s="227"/>
      <c r="B794" s="227"/>
      <c r="C794" s="264"/>
      <c r="D794" s="227"/>
      <c r="E794" s="227"/>
      <c r="F794" s="227"/>
      <c r="G794" s="227"/>
      <c r="H794" s="227"/>
      <c r="I794" s="227"/>
      <c r="J794" s="227"/>
      <c r="K794" s="227"/>
      <c r="L794" s="227"/>
      <c r="M794" s="227"/>
      <c r="N794" s="227"/>
      <c r="O794" s="227"/>
      <c r="P794" s="227"/>
      <c r="Q794" s="227"/>
      <c r="R794" s="227"/>
      <c r="S794" s="227"/>
      <c r="T794" s="227"/>
      <c r="U794" s="227"/>
      <c r="V794" s="227"/>
      <c r="W794" s="227"/>
      <c r="X794" s="227"/>
      <c r="Y794" s="227"/>
      <c r="Z794" s="227"/>
      <c r="AA794" s="227"/>
      <c r="AB794" s="227"/>
      <c r="AC794" s="227"/>
      <c r="AD794" s="227"/>
      <c r="AE794" s="227"/>
      <c r="AF794" s="227"/>
    </row>
    <row r="795">
      <c r="A795" s="227"/>
      <c r="B795" s="227"/>
      <c r="C795" s="264"/>
      <c r="D795" s="227"/>
      <c r="E795" s="227"/>
      <c r="F795" s="227"/>
      <c r="G795" s="227"/>
      <c r="H795" s="227"/>
      <c r="I795" s="227"/>
      <c r="J795" s="227"/>
      <c r="K795" s="227"/>
      <c r="L795" s="227"/>
      <c r="M795" s="227"/>
      <c r="N795" s="227"/>
      <c r="O795" s="227"/>
      <c r="P795" s="227"/>
      <c r="Q795" s="227"/>
      <c r="R795" s="227"/>
      <c r="S795" s="227"/>
      <c r="T795" s="227"/>
      <c r="U795" s="227"/>
      <c r="V795" s="227"/>
      <c r="W795" s="227"/>
      <c r="X795" s="227"/>
      <c r="Y795" s="227"/>
      <c r="Z795" s="227"/>
      <c r="AA795" s="227"/>
      <c r="AB795" s="227"/>
      <c r="AC795" s="227"/>
      <c r="AD795" s="227"/>
      <c r="AE795" s="227"/>
      <c r="AF795" s="227"/>
    </row>
    <row r="796">
      <c r="A796" s="227"/>
      <c r="B796" s="227"/>
      <c r="C796" s="264"/>
      <c r="D796" s="227"/>
      <c r="E796" s="227"/>
      <c r="F796" s="227"/>
      <c r="G796" s="227"/>
      <c r="H796" s="227"/>
      <c r="I796" s="227"/>
      <c r="J796" s="227"/>
      <c r="K796" s="227"/>
      <c r="L796" s="227"/>
      <c r="M796" s="227"/>
      <c r="N796" s="227"/>
      <c r="O796" s="227"/>
      <c r="P796" s="227"/>
      <c r="Q796" s="227"/>
      <c r="R796" s="227"/>
      <c r="S796" s="227"/>
      <c r="T796" s="227"/>
      <c r="U796" s="227"/>
      <c r="V796" s="227"/>
      <c r="W796" s="227"/>
      <c r="X796" s="227"/>
      <c r="Y796" s="227"/>
      <c r="Z796" s="227"/>
      <c r="AA796" s="227"/>
      <c r="AB796" s="227"/>
      <c r="AC796" s="227"/>
      <c r="AD796" s="227"/>
      <c r="AE796" s="227"/>
      <c r="AF796" s="227"/>
    </row>
    <row r="797">
      <c r="A797" s="227"/>
      <c r="B797" s="227"/>
      <c r="C797" s="264"/>
      <c r="D797" s="227"/>
      <c r="E797" s="227"/>
      <c r="F797" s="227"/>
      <c r="G797" s="227"/>
      <c r="H797" s="227"/>
      <c r="I797" s="227"/>
      <c r="J797" s="227"/>
      <c r="K797" s="227"/>
      <c r="L797" s="227"/>
      <c r="M797" s="227"/>
      <c r="N797" s="227"/>
      <c r="O797" s="227"/>
      <c r="P797" s="227"/>
      <c r="Q797" s="227"/>
      <c r="R797" s="227"/>
      <c r="S797" s="227"/>
      <c r="T797" s="227"/>
      <c r="U797" s="227"/>
      <c r="V797" s="227"/>
      <c r="W797" s="227"/>
      <c r="X797" s="227"/>
      <c r="Y797" s="227"/>
      <c r="Z797" s="227"/>
      <c r="AA797" s="227"/>
      <c r="AB797" s="227"/>
      <c r="AC797" s="227"/>
      <c r="AD797" s="227"/>
      <c r="AE797" s="227"/>
      <c r="AF797" s="227"/>
    </row>
    <row r="798">
      <c r="A798" s="227"/>
      <c r="B798" s="227"/>
      <c r="C798" s="264"/>
      <c r="D798" s="227"/>
      <c r="E798" s="227"/>
      <c r="F798" s="227"/>
      <c r="G798" s="227"/>
      <c r="H798" s="227"/>
      <c r="I798" s="227"/>
      <c r="J798" s="227"/>
      <c r="K798" s="227"/>
      <c r="L798" s="227"/>
      <c r="M798" s="227"/>
      <c r="N798" s="227"/>
      <c r="O798" s="227"/>
      <c r="P798" s="227"/>
      <c r="Q798" s="227"/>
      <c r="R798" s="227"/>
      <c r="S798" s="227"/>
      <c r="T798" s="227"/>
      <c r="U798" s="227"/>
      <c r="V798" s="227"/>
      <c r="W798" s="227"/>
      <c r="X798" s="227"/>
      <c r="Y798" s="227"/>
      <c r="Z798" s="227"/>
      <c r="AA798" s="227"/>
      <c r="AB798" s="227"/>
      <c r="AC798" s="227"/>
      <c r="AD798" s="227"/>
      <c r="AE798" s="227"/>
      <c r="AF798" s="227"/>
    </row>
    <row r="799">
      <c r="A799" s="227"/>
      <c r="B799" s="227"/>
      <c r="C799" s="264"/>
      <c r="D799" s="227"/>
      <c r="E799" s="227"/>
      <c r="F799" s="227"/>
      <c r="G799" s="227"/>
      <c r="H799" s="227"/>
      <c r="I799" s="227"/>
      <c r="J799" s="227"/>
      <c r="K799" s="227"/>
      <c r="L799" s="227"/>
      <c r="M799" s="227"/>
      <c r="N799" s="227"/>
      <c r="O799" s="227"/>
      <c r="P799" s="227"/>
      <c r="Q799" s="227"/>
      <c r="R799" s="227"/>
      <c r="S799" s="227"/>
      <c r="T799" s="227"/>
      <c r="U799" s="227"/>
      <c r="V799" s="227"/>
      <c r="W799" s="227"/>
      <c r="X799" s="227"/>
      <c r="Y799" s="227"/>
      <c r="Z799" s="227"/>
      <c r="AA799" s="227"/>
      <c r="AB799" s="227"/>
      <c r="AC799" s="227"/>
      <c r="AD799" s="227"/>
      <c r="AE799" s="227"/>
      <c r="AF799" s="227"/>
    </row>
    <row r="800">
      <c r="A800" s="227"/>
      <c r="B800" s="227"/>
      <c r="C800" s="264"/>
      <c r="D800" s="227"/>
      <c r="E800" s="227"/>
      <c r="F800" s="227"/>
      <c r="G800" s="227"/>
      <c r="H800" s="227"/>
      <c r="I800" s="227"/>
      <c r="J800" s="227"/>
      <c r="K800" s="227"/>
      <c r="L800" s="227"/>
      <c r="M800" s="227"/>
      <c r="N800" s="227"/>
      <c r="O800" s="227"/>
      <c r="P800" s="227"/>
      <c r="Q800" s="227"/>
      <c r="R800" s="227"/>
      <c r="S800" s="227"/>
      <c r="T800" s="227"/>
      <c r="U800" s="227"/>
      <c r="V800" s="227"/>
      <c r="W800" s="227"/>
      <c r="X800" s="227"/>
      <c r="Y800" s="227"/>
      <c r="Z800" s="227"/>
      <c r="AA800" s="227"/>
      <c r="AB800" s="227"/>
      <c r="AC800" s="227"/>
      <c r="AD800" s="227"/>
      <c r="AE800" s="227"/>
      <c r="AF800" s="227"/>
    </row>
    <row r="801">
      <c r="A801" s="227"/>
      <c r="B801" s="227"/>
      <c r="C801" s="264"/>
      <c r="D801" s="227"/>
      <c r="E801" s="227"/>
      <c r="F801" s="227"/>
      <c r="G801" s="227"/>
      <c r="H801" s="227"/>
      <c r="I801" s="227"/>
      <c r="J801" s="227"/>
      <c r="K801" s="227"/>
      <c r="L801" s="227"/>
      <c r="M801" s="227"/>
      <c r="N801" s="227"/>
      <c r="O801" s="227"/>
      <c r="P801" s="227"/>
      <c r="Q801" s="227"/>
      <c r="R801" s="227"/>
      <c r="S801" s="227"/>
      <c r="T801" s="227"/>
      <c r="U801" s="227"/>
      <c r="V801" s="227"/>
      <c r="W801" s="227"/>
      <c r="X801" s="227"/>
      <c r="Y801" s="227"/>
      <c r="Z801" s="227"/>
      <c r="AA801" s="227"/>
      <c r="AB801" s="227"/>
      <c r="AC801" s="227"/>
      <c r="AD801" s="227"/>
      <c r="AE801" s="227"/>
      <c r="AF801" s="227"/>
    </row>
    <row r="802">
      <c r="A802" s="227"/>
      <c r="B802" s="227"/>
      <c r="C802" s="264"/>
      <c r="D802" s="227"/>
      <c r="E802" s="227"/>
      <c r="F802" s="227"/>
      <c r="G802" s="227"/>
      <c r="H802" s="227"/>
      <c r="I802" s="227"/>
      <c r="J802" s="227"/>
      <c r="K802" s="227"/>
      <c r="L802" s="227"/>
      <c r="M802" s="227"/>
      <c r="N802" s="227"/>
      <c r="O802" s="227"/>
      <c r="P802" s="227"/>
      <c r="Q802" s="227"/>
      <c r="R802" s="227"/>
      <c r="S802" s="227"/>
      <c r="T802" s="227"/>
      <c r="U802" s="227"/>
      <c r="V802" s="227"/>
      <c r="W802" s="227"/>
      <c r="X802" s="227"/>
      <c r="Y802" s="227"/>
      <c r="Z802" s="227"/>
      <c r="AA802" s="227"/>
      <c r="AB802" s="227"/>
      <c r="AC802" s="227"/>
      <c r="AD802" s="227"/>
      <c r="AE802" s="227"/>
      <c r="AF802" s="227"/>
    </row>
    <row r="803">
      <c r="A803" s="227"/>
      <c r="B803" s="227"/>
      <c r="C803" s="264"/>
      <c r="D803" s="227"/>
      <c r="E803" s="227"/>
      <c r="F803" s="227"/>
      <c r="G803" s="227"/>
      <c r="H803" s="227"/>
      <c r="I803" s="227"/>
      <c r="J803" s="227"/>
      <c r="K803" s="227"/>
      <c r="L803" s="227"/>
      <c r="M803" s="227"/>
      <c r="N803" s="227"/>
      <c r="O803" s="227"/>
      <c r="P803" s="227"/>
      <c r="Q803" s="227"/>
      <c r="R803" s="227"/>
      <c r="S803" s="227"/>
      <c r="T803" s="227"/>
      <c r="U803" s="227"/>
      <c r="V803" s="227"/>
      <c r="W803" s="227"/>
      <c r="X803" s="227"/>
      <c r="Y803" s="227"/>
      <c r="Z803" s="227"/>
      <c r="AA803" s="227"/>
      <c r="AB803" s="227"/>
      <c r="AC803" s="227"/>
      <c r="AD803" s="227"/>
      <c r="AE803" s="227"/>
      <c r="AF803" s="227"/>
    </row>
    <row r="804">
      <c r="A804" s="227"/>
      <c r="B804" s="227"/>
      <c r="C804" s="264"/>
      <c r="D804" s="227"/>
      <c r="E804" s="227"/>
      <c r="F804" s="227"/>
      <c r="G804" s="227"/>
      <c r="H804" s="227"/>
      <c r="I804" s="227"/>
      <c r="J804" s="227"/>
      <c r="K804" s="227"/>
      <c r="L804" s="227"/>
      <c r="M804" s="227"/>
      <c r="N804" s="227"/>
      <c r="O804" s="227"/>
      <c r="P804" s="227"/>
      <c r="Q804" s="227"/>
      <c r="R804" s="227"/>
      <c r="S804" s="227"/>
      <c r="T804" s="227"/>
      <c r="U804" s="227"/>
      <c r="V804" s="227"/>
      <c r="W804" s="227"/>
      <c r="X804" s="227"/>
      <c r="Y804" s="227"/>
      <c r="Z804" s="227"/>
      <c r="AA804" s="227"/>
      <c r="AB804" s="227"/>
      <c r="AC804" s="227"/>
      <c r="AD804" s="227"/>
      <c r="AE804" s="227"/>
      <c r="AF804" s="227"/>
    </row>
    <row r="805">
      <c r="A805" s="227"/>
      <c r="B805" s="227"/>
      <c r="C805" s="264"/>
      <c r="D805" s="227"/>
      <c r="E805" s="227"/>
      <c r="F805" s="227"/>
      <c r="G805" s="227"/>
      <c r="H805" s="227"/>
      <c r="I805" s="227"/>
      <c r="J805" s="227"/>
      <c r="K805" s="227"/>
      <c r="L805" s="227"/>
      <c r="M805" s="227"/>
      <c r="N805" s="227"/>
      <c r="O805" s="227"/>
      <c r="P805" s="227"/>
      <c r="Q805" s="227"/>
      <c r="R805" s="227"/>
      <c r="S805" s="227"/>
      <c r="T805" s="227"/>
      <c r="U805" s="227"/>
      <c r="V805" s="227"/>
      <c r="W805" s="227"/>
      <c r="X805" s="227"/>
      <c r="Y805" s="227"/>
      <c r="Z805" s="227"/>
      <c r="AA805" s="227"/>
      <c r="AB805" s="227"/>
      <c r="AC805" s="227"/>
      <c r="AD805" s="227"/>
      <c r="AE805" s="227"/>
      <c r="AF805" s="227"/>
    </row>
    <row r="806">
      <c r="A806" s="227"/>
      <c r="B806" s="227"/>
      <c r="C806" s="264"/>
      <c r="D806" s="227"/>
      <c r="E806" s="227"/>
      <c r="F806" s="227"/>
      <c r="G806" s="227"/>
      <c r="H806" s="227"/>
      <c r="I806" s="227"/>
      <c r="J806" s="227"/>
      <c r="K806" s="227"/>
      <c r="L806" s="227"/>
      <c r="M806" s="227"/>
      <c r="N806" s="227"/>
      <c r="O806" s="227"/>
      <c r="P806" s="227"/>
      <c r="Q806" s="227"/>
      <c r="R806" s="227"/>
      <c r="S806" s="227"/>
      <c r="T806" s="227"/>
      <c r="U806" s="227"/>
      <c r="V806" s="227"/>
      <c r="W806" s="227"/>
      <c r="X806" s="227"/>
      <c r="Y806" s="227"/>
      <c r="Z806" s="227"/>
      <c r="AA806" s="227"/>
      <c r="AB806" s="227"/>
      <c r="AC806" s="227"/>
      <c r="AD806" s="227"/>
      <c r="AE806" s="227"/>
      <c r="AF806" s="227"/>
    </row>
    <row r="807">
      <c r="A807" s="227"/>
      <c r="B807" s="227"/>
      <c r="C807" s="264"/>
      <c r="D807" s="227"/>
      <c r="E807" s="227"/>
      <c r="F807" s="227"/>
      <c r="G807" s="227"/>
      <c r="H807" s="227"/>
      <c r="I807" s="227"/>
      <c r="J807" s="227"/>
      <c r="K807" s="227"/>
      <c r="L807" s="227"/>
      <c r="M807" s="227"/>
      <c r="N807" s="227"/>
      <c r="O807" s="227"/>
      <c r="P807" s="227"/>
      <c r="Q807" s="227"/>
      <c r="R807" s="227"/>
      <c r="S807" s="227"/>
      <c r="T807" s="227"/>
      <c r="U807" s="227"/>
      <c r="V807" s="227"/>
      <c r="W807" s="227"/>
      <c r="X807" s="227"/>
      <c r="Y807" s="227"/>
      <c r="Z807" s="227"/>
      <c r="AA807" s="227"/>
      <c r="AB807" s="227"/>
      <c r="AC807" s="227"/>
      <c r="AD807" s="227"/>
      <c r="AE807" s="227"/>
      <c r="AF807" s="227"/>
    </row>
    <row r="808">
      <c r="A808" s="227"/>
      <c r="B808" s="227"/>
      <c r="C808" s="264"/>
      <c r="D808" s="227"/>
      <c r="E808" s="227"/>
      <c r="F808" s="227"/>
      <c r="G808" s="227"/>
      <c r="H808" s="227"/>
      <c r="I808" s="227"/>
      <c r="J808" s="227"/>
      <c r="K808" s="227"/>
      <c r="L808" s="227"/>
      <c r="M808" s="227"/>
      <c r="N808" s="227"/>
      <c r="O808" s="227"/>
      <c r="P808" s="227"/>
      <c r="Q808" s="227"/>
      <c r="R808" s="227"/>
      <c r="S808" s="227"/>
      <c r="T808" s="227"/>
      <c r="U808" s="227"/>
      <c r="V808" s="227"/>
      <c r="W808" s="227"/>
      <c r="X808" s="227"/>
      <c r="Y808" s="227"/>
      <c r="Z808" s="227"/>
      <c r="AA808" s="227"/>
      <c r="AB808" s="227"/>
      <c r="AC808" s="227"/>
      <c r="AD808" s="227"/>
      <c r="AE808" s="227"/>
      <c r="AF808" s="227"/>
    </row>
    <row r="809">
      <c r="A809" s="227"/>
      <c r="B809" s="227"/>
      <c r="C809" s="264"/>
      <c r="D809" s="227"/>
      <c r="E809" s="227"/>
      <c r="F809" s="227"/>
      <c r="G809" s="227"/>
      <c r="H809" s="227"/>
      <c r="I809" s="227"/>
      <c r="J809" s="227"/>
      <c r="K809" s="227"/>
      <c r="L809" s="227"/>
      <c r="M809" s="227"/>
      <c r="N809" s="227"/>
      <c r="O809" s="227"/>
      <c r="P809" s="227"/>
      <c r="Q809" s="227"/>
      <c r="R809" s="227"/>
      <c r="S809" s="227"/>
      <c r="T809" s="227"/>
      <c r="U809" s="227"/>
      <c r="V809" s="227"/>
      <c r="W809" s="227"/>
      <c r="X809" s="227"/>
      <c r="Y809" s="227"/>
      <c r="Z809" s="227"/>
      <c r="AA809" s="227"/>
      <c r="AB809" s="227"/>
      <c r="AC809" s="227"/>
      <c r="AD809" s="227"/>
      <c r="AE809" s="227"/>
      <c r="AF809" s="227"/>
    </row>
    <row r="810">
      <c r="A810" s="227"/>
      <c r="B810" s="227"/>
      <c r="C810" s="264"/>
      <c r="D810" s="227"/>
      <c r="E810" s="227"/>
      <c r="F810" s="227"/>
      <c r="G810" s="227"/>
      <c r="H810" s="227"/>
      <c r="I810" s="227"/>
      <c r="J810" s="227"/>
      <c r="K810" s="227"/>
      <c r="L810" s="227"/>
      <c r="M810" s="227"/>
      <c r="N810" s="227"/>
      <c r="O810" s="227"/>
      <c r="P810" s="227"/>
      <c r="Q810" s="227"/>
      <c r="R810" s="227"/>
      <c r="S810" s="227"/>
      <c r="T810" s="227"/>
      <c r="U810" s="227"/>
      <c r="V810" s="227"/>
      <c r="W810" s="227"/>
      <c r="X810" s="227"/>
      <c r="Y810" s="227"/>
      <c r="Z810" s="227"/>
      <c r="AA810" s="227"/>
      <c r="AB810" s="227"/>
      <c r="AC810" s="227"/>
      <c r="AD810" s="227"/>
      <c r="AE810" s="227"/>
      <c r="AF810" s="227"/>
    </row>
    <row r="811">
      <c r="A811" s="227"/>
      <c r="B811" s="227"/>
      <c r="C811" s="264"/>
      <c r="D811" s="227"/>
      <c r="E811" s="227"/>
      <c r="F811" s="227"/>
      <c r="G811" s="227"/>
      <c r="H811" s="227"/>
      <c r="I811" s="227"/>
      <c r="J811" s="227"/>
      <c r="K811" s="227"/>
      <c r="L811" s="227"/>
      <c r="M811" s="227"/>
      <c r="N811" s="227"/>
      <c r="O811" s="227"/>
      <c r="P811" s="227"/>
      <c r="Q811" s="227"/>
      <c r="R811" s="227"/>
      <c r="S811" s="227"/>
      <c r="T811" s="227"/>
      <c r="U811" s="227"/>
      <c r="V811" s="227"/>
      <c r="W811" s="227"/>
      <c r="X811" s="227"/>
      <c r="Y811" s="227"/>
      <c r="Z811" s="227"/>
      <c r="AA811" s="227"/>
      <c r="AB811" s="227"/>
      <c r="AC811" s="227"/>
      <c r="AD811" s="227"/>
      <c r="AE811" s="227"/>
      <c r="AF811" s="227"/>
    </row>
    <row r="812">
      <c r="A812" s="227"/>
      <c r="B812" s="227"/>
      <c r="C812" s="264"/>
      <c r="D812" s="227"/>
      <c r="E812" s="227"/>
      <c r="F812" s="227"/>
      <c r="G812" s="227"/>
      <c r="H812" s="227"/>
      <c r="I812" s="227"/>
      <c r="J812" s="227"/>
      <c r="K812" s="227"/>
      <c r="L812" s="227"/>
      <c r="M812" s="227"/>
      <c r="N812" s="227"/>
      <c r="O812" s="227"/>
      <c r="P812" s="227"/>
      <c r="Q812" s="227"/>
      <c r="R812" s="227"/>
      <c r="S812" s="227"/>
      <c r="T812" s="227"/>
      <c r="U812" s="227"/>
      <c r="V812" s="227"/>
      <c r="W812" s="227"/>
      <c r="X812" s="227"/>
      <c r="Y812" s="227"/>
      <c r="Z812" s="227"/>
      <c r="AA812" s="227"/>
      <c r="AB812" s="227"/>
      <c r="AC812" s="227"/>
      <c r="AD812" s="227"/>
      <c r="AE812" s="227"/>
      <c r="AF812" s="227"/>
    </row>
    <row r="813">
      <c r="A813" s="227"/>
      <c r="B813" s="227"/>
      <c r="C813" s="264"/>
      <c r="D813" s="227"/>
      <c r="E813" s="227"/>
      <c r="F813" s="227"/>
      <c r="G813" s="227"/>
      <c r="H813" s="227"/>
      <c r="I813" s="227"/>
      <c r="J813" s="227"/>
      <c r="K813" s="227"/>
      <c r="L813" s="227"/>
      <c r="M813" s="227"/>
      <c r="N813" s="227"/>
      <c r="O813" s="227"/>
      <c r="P813" s="227"/>
      <c r="Q813" s="227"/>
      <c r="R813" s="227"/>
      <c r="S813" s="227"/>
      <c r="T813" s="227"/>
      <c r="U813" s="227"/>
      <c r="V813" s="227"/>
      <c r="W813" s="227"/>
      <c r="X813" s="227"/>
      <c r="Y813" s="227"/>
      <c r="Z813" s="227"/>
      <c r="AA813" s="227"/>
      <c r="AB813" s="227"/>
      <c r="AC813" s="227"/>
      <c r="AD813" s="227"/>
      <c r="AE813" s="227"/>
      <c r="AF813" s="227"/>
    </row>
    <row r="814">
      <c r="A814" s="227"/>
      <c r="B814" s="227"/>
      <c r="C814" s="264"/>
      <c r="D814" s="227"/>
      <c r="E814" s="227"/>
      <c r="F814" s="227"/>
      <c r="G814" s="227"/>
      <c r="H814" s="227"/>
      <c r="I814" s="227"/>
      <c r="J814" s="227"/>
      <c r="K814" s="227"/>
      <c r="L814" s="227"/>
      <c r="M814" s="227"/>
      <c r="N814" s="227"/>
      <c r="O814" s="227"/>
      <c r="P814" s="227"/>
      <c r="Q814" s="227"/>
      <c r="R814" s="227"/>
      <c r="S814" s="227"/>
      <c r="T814" s="227"/>
      <c r="U814" s="227"/>
      <c r="V814" s="227"/>
      <c r="W814" s="227"/>
      <c r="X814" s="227"/>
      <c r="Y814" s="227"/>
      <c r="Z814" s="227"/>
      <c r="AA814" s="227"/>
      <c r="AB814" s="227"/>
      <c r="AC814" s="227"/>
      <c r="AD814" s="227"/>
      <c r="AE814" s="227"/>
      <c r="AF814" s="227"/>
    </row>
    <row r="815">
      <c r="A815" s="227"/>
      <c r="B815" s="227"/>
      <c r="C815" s="264"/>
      <c r="D815" s="227"/>
      <c r="E815" s="227"/>
      <c r="F815" s="227"/>
      <c r="G815" s="227"/>
      <c r="H815" s="227"/>
      <c r="I815" s="227"/>
      <c r="J815" s="227"/>
      <c r="K815" s="227"/>
      <c r="L815" s="227"/>
      <c r="M815" s="227"/>
      <c r="N815" s="227"/>
      <c r="O815" s="227"/>
      <c r="P815" s="227"/>
      <c r="Q815" s="227"/>
      <c r="R815" s="227"/>
      <c r="S815" s="227"/>
      <c r="T815" s="227"/>
      <c r="U815" s="227"/>
      <c r="V815" s="227"/>
      <c r="W815" s="227"/>
      <c r="X815" s="227"/>
      <c r="Y815" s="227"/>
      <c r="Z815" s="227"/>
      <c r="AA815" s="227"/>
      <c r="AB815" s="227"/>
      <c r="AC815" s="227"/>
      <c r="AD815" s="227"/>
      <c r="AE815" s="227"/>
      <c r="AF815" s="227"/>
    </row>
    <row r="816">
      <c r="A816" s="227"/>
      <c r="B816" s="227"/>
      <c r="C816" s="264"/>
      <c r="D816" s="227"/>
      <c r="E816" s="227"/>
      <c r="F816" s="227"/>
      <c r="G816" s="227"/>
      <c r="H816" s="227"/>
      <c r="I816" s="227"/>
      <c r="J816" s="227"/>
      <c r="K816" s="227"/>
      <c r="L816" s="227"/>
      <c r="M816" s="227"/>
      <c r="N816" s="227"/>
      <c r="O816" s="227"/>
      <c r="P816" s="227"/>
      <c r="Q816" s="227"/>
      <c r="R816" s="227"/>
      <c r="S816" s="227"/>
      <c r="T816" s="227"/>
      <c r="U816" s="227"/>
      <c r="V816" s="227"/>
      <c r="W816" s="227"/>
      <c r="X816" s="227"/>
      <c r="Y816" s="227"/>
      <c r="Z816" s="227"/>
      <c r="AA816" s="227"/>
      <c r="AB816" s="227"/>
      <c r="AC816" s="227"/>
      <c r="AD816" s="227"/>
      <c r="AE816" s="227"/>
      <c r="AF816" s="227"/>
    </row>
    <row r="817">
      <c r="A817" s="227"/>
      <c r="B817" s="227"/>
      <c r="C817" s="264"/>
      <c r="D817" s="227"/>
      <c r="E817" s="227"/>
      <c r="F817" s="227"/>
      <c r="G817" s="227"/>
      <c r="H817" s="227"/>
      <c r="I817" s="227"/>
      <c r="J817" s="227"/>
      <c r="K817" s="227"/>
      <c r="L817" s="227"/>
      <c r="M817" s="227"/>
      <c r="N817" s="227"/>
      <c r="O817" s="227"/>
      <c r="P817" s="227"/>
      <c r="Q817" s="227"/>
      <c r="R817" s="227"/>
      <c r="S817" s="227"/>
      <c r="T817" s="227"/>
      <c r="U817" s="227"/>
      <c r="V817" s="227"/>
      <c r="W817" s="227"/>
      <c r="X817" s="227"/>
      <c r="Y817" s="227"/>
      <c r="Z817" s="227"/>
      <c r="AA817" s="227"/>
      <c r="AB817" s="227"/>
      <c r="AC817" s="227"/>
      <c r="AD817" s="227"/>
      <c r="AE817" s="227"/>
      <c r="AF817" s="227"/>
    </row>
    <row r="818">
      <c r="A818" s="227"/>
      <c r="B818" s="227"/>
      <c r="C818" s="264"/>
      <c r="D818" s="227"/>
      <c r="E818" s="227"/>
      <c r="F818" s="227"/>
      <c r="G818" s="227"/>
      <c r="H818" s="227"/>
      <c r="I818" s="227"/>
      <c r="J818" s="227"/>
      <c r="K818" s="227"/>
      <c r="L818" s="227"/>
      <c r="M818" s="227"/>
      <c r="N818" s="227"/>
      <c r="O818" s="227"/>
      <c r="P818" s="227"/>
      <c r="Q818" s="227"/>
      <c r="R818" s="227"/>
      <c r="S818" s="227"/>
      <c r="T818" s="227"/>
      <c r="U818" s="227"/>
      <c r="V818" s="227"/>
      <c r="W818" s="227"/>
      <c r="X818" s="227"/>
      <c r="Y818" s="227"/>
      <c r="Z818" s="227"/>
      <c r="AA818" s="227"/>
      <c r="AB818" s="227"/>
      <c r="AC818" s="227"/>
      <c r="AD818" s="227"/>
      <c r="AE818" s="227"/>
      <c r="AF818" s="227"/>
    </row>
    <row r="819">
      <c r="A819" s="227"/>
      <c r="B819" s="227"/>
      <c r="C819" s="264"/>
      <c r="D819" s="227"/>
      <c r="E819" s="227"/>
      <c r="F819" s="227"/>
      <c r="G819" s="227"/>
      <c r="H819" s="227"/>
      <c r="I819" s="227"/>
      <c r="J819" s="227"/>
      <c r="K819" s="227"/>
      <c r="L819" s="227"/>
      <c r="M819" s="227"/>
      <c r="N819" s="227"/>
      <c r="O819" s="227"/>
      <c r="P819" s="227"/>
      <c r="Q819" s="227"/>
      <c r="R819" s="227"/>
      <c r="S819" s="227"/>
      <c r="T819" s="227"/>
      <c r="U819" s="227"/>
      <c r="V819" s="227"/>
      <c r="W819" s="227"/>
      <c r="X819" s="227"/>
      <c r="Y819" s="227"/>
      <c r="Z819" s="227"/>
      <c r="AA819" s="227"/>
      <c r="AB819" s="227"/>
      <c r="AC819" s="227"/>
      <c r="AD819" s="227"/>
      <c r="AE819" s="227"/>
      <c r="AF819" s="227"/>
    </row>
    <row r="820">
      <c r="A820" s="227"/>
      <c r="B820" s="227"/>
      <c r="C820" s="264"/>
      <c r="D820" s="227"/>
      <c r="E820" s="227"/>
      <c r="F820" s="227"/>
      <c r="G820" s="227"/>
      <c r="H820" s="227"/>
      <c r="I820" s="227"/>
      <c r="J820" s="227"/>
      <c r="K820" s="227"/>
      <c r="L820" s="227"/>
      <c r="M820" s="227"/>
      <c r="N820" s="227"/>
      <c r="O820" s="227"/>
      <c r="P820" s="227"/>
      <c r="Q820" s="227"/>
      <c r="R820" s="227"/>
      <c r="S820" s="227"/>
      <c r="T820" s="227"/>
      <c r="U820" s="227"/>
      <c r="V820" s="227"/>
      <c r="W820" s="227"/>
      <c r="X820" s="227"/>
      <c r="Y820" s="227"/>
      <c r="Z820" s="227"/>
      <c r="AA820" s="227"/>
      <c r="AB820" s="227"/>
      <c r="AC820" s="227"/>
      <c r="AD820" s="227"/>
      <c r="AE820" s="227"/>
      <c r="AF820" s="227"/>
    </row>
    <row r="821">
      <c r="A821" s="227"/>
      <c r="B821" s="227"/>
      <c r="C821" s="264"/>
      <c r="D821" s="227"/>
      <c r="E821" s="227"/>
      <c r="F821" s="227"/>
      <c r="G821" s="227"/>
      <c r="H821" s="227"/>
      <c r="I821" s="227"/>
      <c r="J821" s="227"/>
      <c r="K821" s="227"/>
      <c r="L821" s="227"/>
      <c r="M821" s="227"/>
      <c r="N821" s="227"/>
      <c r="O821" s="227"/>
      <c r="P821" s="227"/>
      <c r="Q821" s="227"/>
      <c r="R821" s="227"/>
      <c r="S821" s="227"/>
      <c r="T821" s="227"/>
      <c r="U821" s="227"/>
      <c r="V821" s="227"/>
      <c r="W821" s="227"/>
      <c r="X821" s="227"/>
      <c r="Y821" s="227"/>
      <c r="Z821" s="227"/>
      <c r="AA821" s="227"/>
      <c r="AB821" s="227"/>
      <c r="AC821" s="227"/>
      <c r="AD821" s="227"/>
      <c r="AE821" s="227"/>
      <c r="AF821" s="227"/>
    </row>
    <row r="822">
      <c r="A822" s="227"/>
      <c r="B822" s="227"/>
      <c r="C822" s="264"/>
      <c r="D822" s="227"/>
      <c r="E822" s="227"/>
      <c r="F822" s="227"/>
      <c r="G822" s="227"/>
      <c r="H822" s="227"/>
      <c r="I822" s="227"/>
      <c r="J822" s="227"/>
      <c r="K822" s="227"/>
      <c r="L822" s="227"/>
      <c r="M822" s="227"/>
      <c r="N822" s="227"/>
      <c r="O822" s="227"/>
      <c r="P822" s="227"/>
      <c r="Q822" s="227"/>
      <c r="R822" s="227"/>
      <c r="S822" s="227"/>
      <c r="T822" s="227"/>
      <c r="U822" s="227"/>
      <c r="V822" s="227"/>
      <c r="W822" s="227"/>
      <c r="X822" s="227"/>
      <c r="Y822" s="227"/>
      <c r="Z822" s="227"/>
      <c r="AA822" s="227"/>
      <c r="AB822" s="227"/>
      <c r="AC822" s="227"/>
      <c r="AD822" s="227"/>
      <c r="AE822" s="227"/>
      <c r="AF822" s="227"/>
    </row>
    <row r="823">
      <c r="A823" s="227"/>
      <c r="B823" s="227"/>
      <c r="C823" s="264"/>
      <c r="D823" s="227"/>
      <c r="E823" s="227"/>
      <c r="F823" s="227"/>
      <c r="G823" s="227"/>
      <c r="H823" s="227"/>
      <c r="I823" s="227"/>
      <c r="J823" s="227"/>
      <c r="K823" s="227"/>
      <c r="L823" s="227"/>
      <c r="M823" s="227"/>
      <c r="N823" s="227"/>
      <c r="O823" s="227"/>
      <c r="P823" s="227"/>
      <c r="Q823" s="227"/>
      <c r="R823" s="227"/>
      <c r="S823" s="227"/>
      <c r="T823" s="227"/>
      <c r="U823" s="227"/>
      <c r="V823" s="227"/>
      <c r="W823" s="227"/>
      <c r="X823" s="227"/>
      <c r="Y823" s="227"/>
      <c r="Z823" s="227"/>
      <c r="AA823" s="227"/>
      <c r="AB823" s="227"/>
      <c r="AC823" s="227"/>
      <c r="AD823" s="227"/>
      <c r="AE823" s="227"/>
      <c r="AF823" s="227"/>
    </row>
    <row r="824">
      <c r="A824" s="227"/>
      <c r="B824" s="227"/>
      <c r="C824" s="264"/>
      <c r="D824" s="227"/>
      <c r="E824" s="227"/>
      <c r="F824" s="227"/>
      <c r="G824" s="227"/>
      <c r="H824" s="227"/>
      <c r="I824" s="227"/>
      <c r="J824" s="227"/>
      <c r="K824" s="227"/>
      <c r="L824" s="227"/>
      <c r="M824" s="227"/>
      <c r="N824" s="227"/>
      <c r="O824" s="227"/>
      <c r="P824" s="227"/>
      <c r="Q824" s="227"/>
      <c r="R824" s="227"/>
      <c r="S824" s="227"/>
      <c r="T824" s="227"/>
      <c r="U824" s="227"/>
      <c r="V824" s="227"/>
      <c r="W824" s="227"/>
      <c r="X824" s="227"/>
      <c r="Y824" s="227"/>
      <c r="Z824" s="227"/>
      <c r="AA824" s="227"/>
      <c r="AB824" s="227"/>
      <c r="AC824" s="227"/>
      <c r="AD824" s="227"/>
      <c r="AE824" s="227"/>
      <c r="AF824" s="227"/>
    </row>
    <row r="825">
      <c r="A825" s="227"/>
      <c r="B825" s="227"/>
      <c r="C825" s="264"/>
      <c r="D825" s="227"/>
      <c r="E825" s="227"/>
      <c r="F825" s="227"/>
      <c r="G825" s="227"/>
      <c r="H825" s="227"/>
      <c r="I825" s="227"/>
      <c r="J825" s="227"/>
      <c r="K825" s="227"/>
      <c r="L825" s="227"/>
      <c r="M825" s="227"/>
      <c r="N825" s="227"/>
      <c r="O825" s="227"/>
      <c r="P825" s="227"/>
      <c r="Q825" s="227"/>
      <c r="R825" s="227"/>
      <c r="S825" s="227"/>
      <c r="T825" s="227"/>
      <c r="U825" s="227"/>
      <c r="V825" s="227"/>
      <c r="W825" s="227"/>
      <c r="X825" s="227"/>
      <c r="Y825" s="227"/>
      <c r="Z825" s="227"/>
      <c r="AA825" s="227"/>
      <c r="AB825" s="227"/>
      <c r="AC825" s="227"/>
      <c r="AD825" s="227"/>
      <c r="AE825" s="227"/>
      <c r="AF825" s="227"/>
    </row>
    <row r="826">
      <c r="A826" s="227"/>
      <c r="B826" s="227"/>
      <c r="C826" s="264"/>
      <c r="D826" s="227"/>
      <c r="E826" s="227"/>
      <c r="F826" s="227"/>
      <c r="G826" s="227"/>
      <c r="H826" s="227"/>
      <c r="I826" s="227"/>
      <c r="J826" s="227"/>
      <c r="K826" s="227"/>
      <c r="L826" s="227"/>
      <c r="M826" s="227"/>
      <c r="N826" s="227"/>
      <c r="O826" s="227"/>
      <c r="P826" s="227"/>
      <c r="Q826" s="227"/>
      <c r="R826" s="227"/>
      <c r="S826" s="227"/>
      <c r="T826" s="227"/>
      <c r="U826" s="227"/>
      <c r="V826" s="227"/>
      <c r="W826" s="227"/>
      <c r="X826" s="227"/>
      <c r="Y826" s="227"/>
      <c r="Z826" s="227"/>
      <c r="AA826" s="227"/>
      <c r="AB826" s="227"/>
      <c r="AC826" s="227"/>
      <c r="AD826" s="227"/>
      <c r="AE826" s="227"/>
      <c r="AF826" s="227"/>
    </row>
    <row r="827">
      <c r="A827" s="227"/>
      <c r="B827" s="227"/>
      <c r="C827" s="264"/>
      <c r="D827" s="227"/>
      <c r="E827" s="227"/>
      <c r="F827" s="227"/>
      <c r="G827" s="227"/>
      <c r="H827" s="227"/>
      <c r="I827" s="227"/>
      <c r="J827" s="227"/>
      <c r="K827" s="227"/>
      <c r="L827" s="227"/>
      <c r="M827" s="227"/>
      <c r="N827" s="227"/>
      <c r="O827" s="227"/>
      <c r="P827" s="227"/>
      <c r="Q827" s="227"/>
      <c r="R827" s="227"/>
      <c r="S827" s="227"/>
      <c r="T827" s="227"/>
      <c r="U827" s="227"/>
      <c r="V827" s="227"/>
      <c r="W827" s="227"/>
      <c r="X827" s="227"/>
      <c r="Y827" s="227"/>
      <c r="Z827" s="227"/>
      <c r="AA827" s="227"/>
      <c r="AB827" s="227"/>
      <c r="AC827" s="227"/>
      <c r="AD827" s="227"/>
      <c r="AE827" s="227"/>
      <c r="AF827" s="227"/>
    </row>
    <row r="828">
      <c r="A828" s="227"/>
      <c r="B828" s="227"/>
      <c r="C828" s="264"/>
      <c r="D828" s="227"/>
      <c r="E828" s="227"/>
      <c r="F828" s="227"/>
      <c r="G828" s="227"/>
      <c r="H828" s="227"/>
      <c r="I828" s="227"/>
      <c r="J828" s="227"/>
      <c r="K828" s="227"/>
      <c r="L828" s="227"/>
      <c r="M828" s="227"/>
      <c r="N828" s="227"/>
      <c r="O828" s="227"/>
      <c r="P828" s="227"/>
      <c r="Q828" s="227"/>
      <c r="R828" s="227"/>
      <c r="S828" s="227"/>
      <c r="T828" s="227"/>
      <c r="U828" s="227"/>
      <c r="V828" s="227"/>
      <c r="W828" s="227"/>
      <c r="X828" s="227"/>
      <c r="Y828" s="227"/>
      <c r="Z828" s="227"/>
      <c r="AA828" s="227"/>
      <c r="AB828" s="227"/>
      <c r="AC828" s="227"/>
      <c r="AD828" s="227"/>
      <c r="AE828" s="227"/>
      <c r="AF828" s="227"/>
    </row>
    <row r="829">
      <c r="A829" s="227"/>
      <c r="B829" s="227"/>
      <c r="C829" s="264"/>
      <c r="D829" s="227"/>
      <c r="E829" s="227"/>
      <c r="F829" s="227"/>
      <c r="G829" s="227"/>
      <c r="H829" s="227"/>
      <c r="I829" s="227"/>
      <c r="J829" s="227"/>
      <c r="K829" s="227"/>
      <c r="L829" s="227"/>
      <c r="M829" s="227"/>
      <c r="N829" s="227"/>
      <c r="O829" s="227"/>
      <c r="P829" s="227"/>
      <c r="Q829" s="227"/>
      <c r="R829" s="227"/>
      <c r="S829" s="227"/>
      <c r="T829" s="227"/>
      <c r="U829" s="227"/>
      <c r="V829" s="227"/>
      <c r="W829" s="227"/>
      <c r="X829" s="227"/>
      <c r="Y829" s="227"/>
      <c r="Z829" s="227"/>
      <c r="AA829" s="227"/>
      <c r="AB829" s="227"/>
      <c r="AC829" s="227"/>
      <c r="AD829" s="227"/>
      <c r="AE829" s="227"/>
      <c r="AF829" s="227"/>
    </row>
    <row r="830">
      <c r="A830" s="227"/>
      <c r="B830" s="227"/>
      <c r="C830" s="264"/>
      <c r="D830" s="227"/>
      <c r="E830" s="227"/>
      <c r="F830" s="227"/>
      <c r="G830" s="227"/>
      <c r="H830" s="227"/>
      <c r="I830" s="227"/>
      <c r="J830" s="227"/>
      <c r="K830" s="227"/>
      <c r="L830" s="227"/>
      <c r="M830" s="227"/>
      <c r="N830" s="227"/>
      <c r="O830" s="227"/>
      <c r="P830" s="227"/>
      <c r="Q830" s="227"/>
      <c r="R830" s="227"/>
      <c r="S830" s="227"/>
      <c r="T830" s="227"/>
      <c r="U830" s="227"/>
      <c r="V830" s="227"/>
      <c r="W830" s="227"/>
      <c r="X830" s="227"/>
      <c r="Y830" s="227"/>
      <c r="Z830" s="227"/>
      <c r="AA830" s="227"/>
      <c r="AB830" s="227"/>
      <c r="AC830" s="227"/>
      <c r="AD830" s="227"/>
      <c r="AE830" s="227"/>
      <c r="AF830" s="227"/>
    </row>
    <row r="831">
      <c r="A831" s="227"/>
      <c r="B831" s="227"/>
      <c r="C831" s="264"/>
      <c r="D831" s="227"/>
      <c r="E831" s="227"/>
      <c r="F831" s="227"/>
      <c r="G831" s="227"/>
      <c r="H831" s="227"/>
      <c r="I831" s="227"/>
      <c r="J831" s="227"/>
      <c r="K831" s="227"/>
      <c r="L831" s="227"/>
      <c r="M831" s="227"/>
      <c r="N831" s="227"/>
      <c r="O831" s="227"/>
      <c r="P831" s="227"/>
      <c r="Q831" s="227"/>
      <c r="R831" s="227"/>
      <c r="S831" s="227"/>
      <c r="T831" s="227"/>
      <c r="U831" s="227"/>
      <c r="V831" s="227"/>
      <c r="W831" s="227"/>
      <c r="X831" s="227"/>
      <c r="Y831" s="227"/>
      <c r="Z831" s="227"/>
      <c r="AA831" s="227"/>
      <c r="AB831" s="227"/>
      <c r="AC831" s="227"/>
      <c r="AD831" s="227"/>
      <c r="AE831" s="227"/>
      <c r="AF831" s="227"/>
    </row>
    <row r="832">
      <c r="A832" s="227"/>
      <c r="B832" s="227"/>
      <c r="C832" s="264"/>
      <c r="D832" s="227"/>
      <c r="E832" s="227"/>
      <c r="F832" s="227"/>
      <c r="G832" s="227"/>
      <c r="H832" s="227"/>
      <c r="I832" s="227"/>
      <c r="J832" s="227"/>
      <c r="K832" s="227"/>
      <c r="L832" s="227"/>
      <c r="M832" s="227"/>
      <c r="N832" s="227"/>
      <c r="O832" s="227"/>
      <c r="P832" s="227"/>
      <c r="Q832" s="227"/>
      <c r="R832" s="227"/>
      <c r="S832" s="227"/>
      <c r="T832" s="227"/>
      <c r="U832" s="227"/>
      <c r="V832" s="227"/>
      <c r="W832" s="227"/>
      <c r="X832" s="227"/>
      <c r="Y832" s="227"/>
      <c r="Z832" s="227"/>
      <c r="AA832" s="227"/>
      <c r="AB832" s="227"/>
      <c r="AC832" s="227"/>
      <c r="AD832" s="227"/>
      <c r="AE832" s="227"/>
      <c r="AF832" s="227"/>
    </row>
    <row r="833">
      <c r="A833" s="227"/>
      <c r="B833" s="227"/>
      <c r="C833" s="264"/>
      <c r="D833" s="227"/>
      <c r="E833" s="227"/>
      <c r="F833" s="227"/>
      <c r="G833" s="227"/>
      <c r="H833" s="227"/>
      <c r="I833" s="227"/>
      <c r="J833" s="227"/>
      <c r="K833" s="227"/>
      <c r="L833" s="227"/>
      <c r="M833" s="227"/>
      <c r="N833" s="227"/>
      <c r="O833" s="227"/>
      <c r="P833" s="227"/>
      <c r="Q833" s="227"/>
      <c r="R833" s="227"/>
      <c r="S833" s="227"/>
      <c r="T833" s="227"/>
      <c r="U833" s="227"/>
      <c r="V833" s="227"/>
      <c r="W833" s="227"/>
      <c r="X833" s="227"/>
      <c r="Y833" s="227"/>
      <c r="Z833" s="227"/>
      <c r="AA833" s="227"/>
      <c r="AB833" s="227"/>
      <c r="AC833" s="227"/>
      <c r="AD833" s="227"/>
      <c r="AE833" s="227"/>
      <c r="AF833" s="227"/>
    </row>
    <row r="834">
      <c r="A834" s="227"/>
      <c r="B834" s="227"/>
      <c r="C834" s="264"/>
      <c r="D834" s="227"/>
      <c r="E834" s="227"/>
      <c r="F834" s="227"/>
      <c r="G834" s="227"/>
      <c r="H834" s="227"/>
      <c r="I834" s="227"/>
      <c r="J834" s="227"/>
      <c r="K834" s="227"/>
      <c r="L834" s="227"/>
      <c r="M834" s="227"/>
      <c r="N834" s="227"/>
      <c r="O834" s="227"/>
      <c r="P834" s="227"/>
      <c r="Q834" s="227"/>
      <c r="R834" s="227"/>
      <c r="S834" s="227"/>
      <c r="T834" s="227"/>
      <c r="U834" s="227"/>
      <c r="V834" s="227"/>
      <c r="W834" s="227"/>
      <c r="X834" s="227"/>
      <c r="Y834" s="227"/>
      <c r="Z834" s="227"/>
      <c r="AA834" s="227"/>
      <c r="AB834" s="227"/>
      <c r="AC834" s="227"/>
      <c r="AD834" s="227"/>
      <c r="AE834" s="227"/>
      <c r="AF834" s="227"/>
    </row>
    <row r="835">
      <c r="A835" s="227"/>
      <c r="B835" s="227"/>
      <c r="C835" s="264"/>
      <c r="D835" s="227"/>
      <c r="E835" s="227"/>
      <c r="F835" s="227"/>
      <c r="G835" s="227"/>
      <c r="H835" s="227"/>
      <c r="I835" s="227"/>
      <c r="J835" s="227"/>
      <c r="K835" s="227"/>
      <c r="L835" s="227"/>
      <c r="M835" s="227"/>
      <c r="N835" s="227"/>
      <c r="O835" s="227"/>
      <c r="P835" s="227"/>
      <c r="Q835" s="227"/>
      <c r="R835" s="227"/>
      <c r="S835" s="227"/>
      <c r="T835" s="227"/>
      <c r="U835" s="227"/>
      <c r="V835" s="227"/>
      <c r="W835" s="227"/>
      <c r="X835" s="227"/>
      <c r="Y835" s="227"/>
      <c r="Z835" s="227"/>
      <c r="AA835" s="227"/>
      <c r="AB835" s="227"/>
      <c r="AC835" s="227"/>
      <c r="AD835" s="227"/>
      <c r="AE835" s="227"/>
      <c r="AF835" s="227"/>
    </row>
    <row r="836">
      <c r="A836" s="227"/>
      <c r="B836" s="227"/>
      <c r="C836" s="264"/>
      <c r="D836" s="227"/>
      <c r="E836" s="227"/>
      <c r="F836" s="227"/>
      <c r="G836" s="227"/>
      <c r="H836" s="227"/>
      <c r="I836" s="227"/>
      <c r="J836" s="227"/>
      <c r="K836" s="227"/>
      <c r="L836" s="227"/>
      <c r="M836" s="227"/>
      <c r="N836" s="227"/>
      <c r="O836" s="227"/>
      <c r="P836" s="227"/>
      <c r="Q836" s="227"/>
      <c r="R836" s="227"/>
      <c r="S836" s="227"/>
      <c r="T836" s="227"/>
      <c r="U836" s="227"/>
      <c r="V836" s="227"/>
      <c r="W836" s="227"/>
      <c r="X836" s="227"/>
      <c r="Y836" s="227"/>
      <c r="Z836" s="227"/>
      <c r="AA836" s="227"/>
      <c r="AB836" s="227"/>
      <c r="AC836" s="227"/>
      <c r="AD836" s="227"/>
      <c r="AE836" s="227"/>
      <c r="AF836" s="227"/>
    </row>
    <row r="837">
      <c r="A837" s="227"/>
      <c r="B837" s="227"/>
      <c r="C837" s="264"/>
      <c r="D837" s="227"/>
      <c r="E837" s="227"/>
      <c r="F837" s="227"/>
      <c r="G837" s="227"/>
      <c r="H837" s="227"/>
      <c r="I837" s="227"/>
      <c r="J837" s="227"/>
      <c r="K837" s="227"/>
      <c r="L837" s="227"/>
      <c r="M837" s="227"/>
      <c r="N837" s="227"/>
      <c r="O837" s="227"/>
      <c r="P837" s="227"/>
      <c r="Q837" s="227"/>
      <c r="R837" s="227"/>
      <c r="S837" s="227"/>
      <c r="T837" s="227"/>
      <c r="U837" s="227"/>
      <c r="V837" s="227"/>
      <c r="W837" s="227"/>
      <c r="X837" s="227"/>
      <c r="Y837" s="227"/>
      <c r="Z837" s="227"/>
      <c r="AA837" s="227"/>
      <c r="AB837" s="227"/>
      <c r="AC837" s="227"/>
      <c r="AD837" s="227"/>
      <c r="AE837" s="227"/>
      <c r="AF837" s="227"/>
    </row>
    <row r="838">
      <c r="A838" s="227"/>
      <c r="B838" s="227"/>
      <c r="C838" s="264"/>
      <c r="D838" s="227"/>
      <c r="E838" s="227"/>
      <c r="F838" s="227"/>
      <c r="G838" s="227"/>
      <c r="H838" s="227"/>
      <c r="I838" s="227"/>
      <c r="J838" s="227"/>
      <c r="K838" s="227"/>
      <c r="L838" s="227"/>
      <c r="M838" s="227"/>
      <c r="N838" s="227"/>
      <c r="O838" s="227"/>
      <c r="P838" s="227"/>
      <c r="Q838" s="227"/>
      <c r="R838" s="227"/>
      <c r="S838" s="227"/>
      <c r="T838" s="227"/>
      <c r="U838" s="227"/>
      <c r="V838" s="227"/>
      <c r="W838" s="227"/>
      <c r="X838" s="227"/>
      <c r="Y838" s="227"/>
      <c r="Z838" s="227"/>
      <c r="AA838" s="227"/>
      <c r="AB838" s="227"/>
      <c r="AC838" s="227"/>
      <c r="AD838" s="227"/>
      <c r="AE838" s="227"/>
      <c r="AF838" s="227"/>
    </row>
    <row r="839">
      <c r="A839" s="227"/>
      <c r="B839" s="227"/>
      <c r="C839" s="264"/>
      <c r="D839" s="227"/>
      <c r="E839" s="227"/>
      <c r="F839" s="227"/>
      <c r="G839" s="227"/>
      <c r="H839" s="227"/>
      <c r="I839" s="227"/>
      <c r="J839" s="227"/>
      <c r="K839" s="227"/>
      <c r="L839" s="227"/>
      <c r="M839" s="227"/>
      <c r="N839" s="227"/>
      <c r="O839" s="227"/>
      <c r="P839" s="227"/>
      <c r="Q839" s="227"/>
      <c r="R839" s="227"/>
      <c r="S839" s="227"/>
      <c r="T839" s="227"/>
      <c r="U839" s="227"/>
      <c r="V839" s="227"/>
      <c r="W839" s="227"/>
      <c r="X839" s="227"/>
      <c r="Y839" s="227"/>
      <c r="Z839" s="227"/>
      <c r="AA839" s="227"/>
      <c r="AB839" s="227"/>
      <c r="AC839" s="227"/>
      <c r="AD839" s="227"/>
      <c r="AE839" s="227"/>
      <c r="AF839" s="227"/>
    </row>
    <row r="840">
      <c r="A840" s="227"/>
      <c r="B840" s="227"/>
      <c r="C840" s="264"/>
      <c r="D840" s="227"/>
      <c r="E840" s="227"/>
      <c r="F840" s="227"/>
      <c r="G840" s="227"/>
      <c r="H840" s="227"/>
      <c r="I840" s="227"/>
      <c r="J840" s="227"/>
      <c r="K840" s="227"/>
      <c r="L840" s="227"/>
      <c r="M840" s="227"/>
      <c r="N840" s="227"/>
      <c r="O840" s="227"/>
      <c r="P840" s="227"/>
      <c r="Q840" s="227"/>
      <c r="R840" s="227"/>
      <c r="S840" s="227"/>
      <c r="T840" s="227"/>
      <c r="U840" s="227"/>
      <c r="V840" s="227"/>
      <c r="W840" s="227"/>
      <c r="X840" s="227"/>
      <c r="Y840" s="227"/>
      <c r="Z840" s="227"/>
      <c r="AA840" s="227"/>
      <c r="AB840" s="227"/>
      <c r="AC840" s="227"/>
      <c r="AD840" s="227"/>
      <c r="AE840" s="227"/>
      <c r="AF840" s="227"/>
    </row>
    <row r="841">
      <c r="A841" s="227"/>
      <c r="B841" s="227"/>
      <c r="C841" s="264"/>
      <c r="D841" s="227"/>
      <c r="E841" s="227"/>
      <c r="F841" s="227"/>
      <c r="G841" s="227"/>
      <c r="H841" s="227"/>
      <c r="I841" s="227"/>
      <c r="J841" s="227"/>
      <c r="K841" s="227"/>
      <c r="L841" s="227"/>
      <c r="M841" s="227"/>
      <c r="N841" s="227"/>
      <c r="O841" s="227"/>
      <c r="P841" s="227"/>
      <c r="Q841" s="227"/>
      <c r="R841" s="227"/>
      <c r="S841" s="227"/>
      <c r="T841" s="227"/>
      <c r="U841" s="227"/>
      <c r="V841" s="227"/>
      <c r="W841" s="227"/>
      <c r="X841" s="227"/>
      <c r="Y841" s="227"/>
      <c r="Z841" s="227"/>
      <c r="AA841" s="227"/>
      <c r="AB841" s="227"/>
      <c r="AC841" s="227"/>
      <c r="AD841" s="227"/>
      <c r="AE841" s="227"/>
      <c r="AF841" s="227"/>
    </row>
    <row r="842">
      <c r="A842" s="227"/>
      <c r="B842" s="227"/>
      <c r="C842" s="264"/>
      <c r="D842" s="227"/>
      <c r="E842" s="227"/>
      <c r="F842" s="227"/>
      <c r="G842" s="227"/>
      <c r="H842" s="227"/>
      <c r="I842" s="227"/>
      <c r="J842" s="227"/>
      <c r="K842" s="227"/>
      <c r="L842" s="227"/>
      <c r="M842" s="227"/>
      <c r="N842" s="227"/>
      <c r="O842" s="227"/>
      <c r="P842" s="227"/>
      <c r="Q842" s="227"/>
      <c r="R842" s="227"/>
      <c r="S842" s="227"/>
      <c r="T842" s="227"/>
      <c r="U842" s="227"/>
      <c r="V842" s="227"/>
      <c r="W842" s="227"/>
      <c r="X842" s="227"/>
      <c r="Y842" s="227"/>
      <c r="Z842" s="227"/>
      <c r="AA842" s="227"/>
      <c r="AB842" s="227"/>
      <c r="AC842" s="227"/>
      <c r="AD842" s="227"/>
      <c r="AE842" s="227"/>
      <c r="AF842" s="227"/>
    </row>
    <row r="843">
      <c r="A843" s="227"/>
      <c r="B843" s="227"/>
      <c r="C843" s="264"/>
      <c r="D843" s="227"/>
      <c r="E843" s="227"/>
      <c r="F843" s="227"/>
      <c r="G843" s="227"/>
      <c r="H843" s="227"/>
      <c r="I843" s="227"/>
      <c r="J843" s="227"/>
      <c r="K843" s="227"/>
      <c r="L843" s="227"/>
      <c r="M843" s="227"/>
      <c r="N843" s="227"/>
      <c r="O843" s="227"/>
      <c r="P843" s="227"/>
      <c r="Q843" s="227"/>
      <c r="R843" s="227"/>
      <c r="S843" s="227"/>
      <c r="T843" s="227"/>
      <c r="U843" s="227"/>
      <c r="V843" s="227"/>
      <c r="W843" s="227"/>
      <c r="X843" s="227"/>
      <c r="Y843" s="227"/>
      <c r="Z843" s="227"/>
      <c r="AA843" s="227"/>
      <c r="AB843" s="227"/>
      <c r="AC843" s="227"/>
      <c r="AD843" s="227"/>
      <c r="AE843" s="227"/>
      <c r="AF843" s="227"/>
    </row>
    <row r="844">
      <c r="A844" s="227"/>
      <c r="B844" s="227"/>
      <c r="C844" s="264"/>
      <c r="D844" s="227"/>
      <c r="E844" s="227"/>
      <c r="F844" s="227"/>
      <c r="G844" s="227"/>
      <c r="H844" s="227"/>
      <c r="I844" s="227"/>
      <c r="J844" s="227"/>
      <c r="K844" s="227"/>
      <c r="L844" s="227"/>
      <c r="M844" s="227"/>
      <c r="N844" s="227"/>
      <c r="O844" s="227"/>
      <c r="P844" s="227"/>
      <c r="Q844" s="227"/>
      <c r="R844" s="227"/>
      <c r="S844" s="227"/>
      <c r="T844" s="227"/>
      <c r="U844" s="227"/>
      <c r="V844" s="227"/>
      <c r="W844" s="227"/>
      <c r="X844" s="227"/>
      <c r="Y844" s="227"/>
      <c r="Z844" s="227"/>
      <c r="AA844" s="227"/>
      <c r="AB844" s="227"/>
      <c r="AC844" s="227"/>
      <c r="AD844" s="227"/>
      <c r="AE844" s="227"/>
      <c r="AF844" s="227"/>
    </row>
    <row r="845">
      <c r="A845" s="227"/>
      <c r="B845" s="227"/>
      <c r="C845" s="264"/>
      <c r="D845" s="227"/>
      <c r="E845" s="227"/>
      <c r="F845" s="227"/>
      <c r="G845" s="227"/>
      <c r="H845" s="227"/>
      <c r="I845" s="227"/>
      <c r="J845" s="227"/>
      <c r="K845" s="227"/>
      <c r="L845" s="227"/>
      <c r="M845" s="227"/>
      <c r="N845" s="227"/>
      <c r="O845" s="227"/>
      <c r="P845" s="227"/>
      <c r="Q845" s="227"/>
      <c r="R845" s="227"/>
      <c r="S845" s="227"/>
      <c r="T845" s="227"/>
      <c r="U845" s="227"/>
      <c r="V845" s="227"/>
      <c r="W845" s="227"/>
      <c r="X845" s="227"/>
      <c r="Y845" s="227"/>
      <c r="Z845" s="227"/>
      <c r="AA845" s="227"/>
      <c r="AB845" s="227"/>
      <c r="AC845" s="227"/>
      <c r="AD845" s="227"/>
      <c r="AE845" s="227"/>
      <c r="AF845" s="227"/>
    </row>
    <row r="846">
      <c r="A846" s="227"/>
      <c r="B846" s="227"/>
      <c r="C846" s="264"/>
      <c r="D846" s="227"/>
      <c r="E846" s="227"/>
      <c r="F846" s="227"/>
      <c r="G846" s="227"/>
      <c r="H846" s="227"/>
      <c r="I846" s="227"/>
      <c r="J846" s="227"/>
      <c r="K846" s="227"/>
      <c r="L846" s="227"/>
      <c r="M846" s="227"/>
      <c r="N846" s="227"/>
      <c r="O846" s="227"/>
      <c r="P846" s="227"/>
      <c r="Q846" s="227"/>
      <c r="R846" s="227"/>
      <c r="S846" s="227"/>
      <c r="T846" s="227"/>
      <c r="U846" s="227"/>
      <c r="V846" s="227"/>
      <c r="W846" s="227"/>
      <c r="X846" s="227"/>
      <c r="Y846" s="227"/>
      <c r="Z846" s="227"/>
      <c r="AA846" s="227"/>
      <c r="AB846" s="227"/>
      <c r="AC846" s="227"/>
      <c r="AD846" s="227"/>
      <c r="AE846" s="227"/>
      <c r="AF846" s="227"/>
    </row>
    <row r="847">
      <c r="A847" s="227"/>
      <c r="B847" s="227"/>
      <c r="C847" s="264"/>
      <c r="D847" s="227"/>
      <c r="E847" s="227"/>
      <c r="F847" s="227"/>
      <c r="G847" s="227"/>
      <c r="H847" s="227"/>
      <c r="I847" s="227"/>
      <c r="J847" s="227"/>
      <c r="K847" s="227"/>
      <c r="L847" s="227"/>
      <c r="M847" s="227"/>
      <c r="N847" s="227"/>
      <c r="O847" s="227"/>
      <c r="P847" s="227"/>
      <c r="Q847" s="227"/>
      <c r="R847" s="227"/>
      <c r="S847" s="227"/>
      <c r="T847" s="227"/>
      <c r="U847" s="227"/>
      <c r="V847" s="227"/>
      <c r="W847" s="227"/>
      <c r="X847" s="227"/>
      <c r="Y847" s="227"/>
      <c r="Z847" s="227"/>
      <c r="AA847" s="227"/>
      <c r="AB847" s="227"/>
      <c r="AC847" s="227"/>
      <c r="AD847" s="227"/>
      <c r="AE847" s="227"/>
      <c r="AF847" s="227"/>
    </row>
    <row r="848">
      <c r="A848" s="227"/>
      <c r="B848" s="227"/>
      <c r="C848" s="264"/>
      <c r="D848" s="227"/>
      <c r="E848" s="227"/>
      <c r="F848" s="227"/>
      <c r="G848" s="227"/>
      <c r="H848" s="227"/>
      <c r="I848" s="227"/>
      <c r="J848" s="227"/>
      <c r="K848" s="227"/>
      <c r="L848" s="227"/>
      <c r="M848" s="227"/>
      <c r="N848" s="227"/>
      <c r="O848" s="227"/>
      <c r="P848" s="227"/>
      <c r="Q848" s="227"/>
      <c r="R848" s="227"/>
      <c r="S848" s="227"/>
      <c r="T848" s="227"/>
      <c r="U848" s="227"/>
      <c r="V848" s="227"/>
      <c r="W848" s="227"/>
      <c r="X848" s="227"/>
      <c r="Y848" s="227"/>
      <c r="Z848" s="227"/>
      <c r="AA848" s="227"/>
      <c r="AB848" s="227"/>
      <c r="AC848" s="227"/>
      <c r="AD848" s="227"/>
      <c r="AE848" s="227"/>
      <c r="AF848" s="227"/>
    </row>
    <row r="849">
      <c r="A849" s="227"/>
      <c r="B849" s="227"/>
      <c r="C849" s="264"/>
      <c r="D849" s="227"/>
      <c r="E849" s="227"/>
      <c r="F849" s="227"/>
      <c r="G849" s="227"/>
      <c r="H849" s="227"/>
      <c r="I849" s="227"/>
      <c r="J849" s="227"/>
      <c r="K849" s="227"/>
      <c r="L849" s="227"/>
      <c r="M849" s="227"/>
      <c r="N849" s="227"/>
      <c r="O849" s="227"/>
      <c r="P849" s="227"/>
      <c r="Q849" s="227"/>
      <c r="R849" s="227"/>
      <c r="S849" s="227"/>
      <c r="T849" s="227"/>
      <c r="U849" s="227"/>
      <c r="V849" s="227"/>
      <c r="W849" s="227"/>
      <c r="X849" s="227"/>
      <c r="Y849" s="227"/>
      <c r="Z849" s="227"/>
      <c r="AA849" s="227"/>
      <c r="AB849" s="227"/>
      <c r="AC849" s="227"/>
      <c r="AD849" s="227"/>
      <c r="AE849" s="227"/>
      <c r="AF849" s="227"/>
    </row>
    <row r="850">
      <c r="A850" s="227"/>
      <c r="B850" s="227"/>
      <c r="C850" s="264"/>
      <c r="D850" s="227"/>
      <c r="E850" s="227"/>
      <c r="F850" s="227"/>
      <c r="G850" s="227"/>
      <c r="H850" s="227"/>
      <c r="I850" s="227"/>
      <c r="J850" s="227"/>
      <c r="K850" s="227"/>
      <c r="L850" s="227"/>
      <c r="M850" s="227"/>
      <c r="N850" s="227"/>
      <c r="O850" s="227"/>
      <c r="P850" s="227"/>
      <c r="Q850" s="227"/>
      <c r="R850" s="227"/>
      <c r="S850" s="227"/>
      <c r="T850" s="227"/>
      <c r="U850" s="227"/>
      <c r="V850" s="227"/>
      <c r="W850" s="227"/>
      <c r="X850" s="227"/>
      <c r="Y850" s="227"/>
      <c r="Z850" s="227"/>
      <c r="AA850" s="227"/>
      <c r="AB850" s="227"/>
      <c r="AC850" s="227"/>
      <c r="AD850" s="227"/>
      <c r="AE850" s="227"/>
      <c r="AF850" s="227"/>
    </row>
    <row r="851">
      <c r="A851" s="227"/>
      <c r="B851" s="227"/>
      <c r="C851" s="264"/>
      <c r="D851" s="227"/>
      <c r="E851" s="227"/>
      <c r="F851" s="227"/>
      <c r="G851" s="227"/>
      <c r="H851" s="227"/>
      <c r="I851" s="227"/>
      <c r="J851" s="227"/>
      <c r="K851" s="227"/>
      <c r="L851" s="227"/>
      <c r="M851" s="227"/>
      <c r="N851" s="227"/>
      <c r="O851" s="227"/>
      <c r="P851" s="227"/>
      <c r="Q851" s="227"/>
      <c r="R851" s="227"/>
      <c r="S851" s="227"/>
      <c r="T851" s="227"/>
      <c r="U851" s="227"/>
      <c r="V851" s="227"/>
      <c r="W851" s="227"/>
      <c r="X851" s="227"/>
      <c r="Y851" s="227"/>
      <c r="Z851" s="227"/>
      <c r="AA851" s="227"/>
      <c r="AB851" s="227"/>
      <c r="AC851" s="227"/>
      <c r="AD851" s="227"/>
      <c r="AE851" s="227"/>
      <c r="AF851" s="227"/>
    </row>
    <row r="852">
      <c r="A852" s="227"/>
      <c r="B852" s="227"/>
      <c r="C852" s="264"/>
      <c r="D852" s="227"/>
      <c r="E852" s="227"/>
      <c r="F852" s="227"/>
      <c r="G852" s="227"/>
      <c r="H852" s="227"/>
      <c r="I852" s="227"/>
      <c r="J852" s="227"/>
      <c r="K852" s="227"/>
      <c r="L852" s="227"/>
      <c r="M852" s="227"/>
      <c r="N852" s="227"/>
      <c r="O852" s="227"/>
      <c r="P852" s="227"/>
      <c r="Q852" s="227"/>
      <c r="R852" s="227"/>
      <c r="S852" s="227"/>
      <c r="T852" s="227"/>
      <c r="U852" s="227"/>
      <c r="V852" s="227"/>
      <c r="W852" s="227"/>
      <c r="X852" s="227"/>
      <c r="Y852" s="227"/>
      <c r="Z852" s="227"/>
      <c r="AA852" s="227"/>
      <c r="AB852" s="227"/>
      <c r="AC852" s="227"/>
      <c r="AD852" s="227"/>
      <c r="AE852" s="227"/>
      <c r="AF852" s="227"/>
    </row>
    <row r="853">
      <c r="A853" s="227"/>
      <c r="B853" s="227"/>
      <c r="C853" s="264"/>
      <c r="D853" s="227"/>
      <c r="E853" s="227"/>
      <c r="F853" s="227"/>
      <c r="G853" s="227"/>
      <c r="H853" s="227"/>
      <c r="I853" s="227"/>
      <c r="J853" s="227"/>
      <c r="K853" s="227"/>
      <c r="L853" s="227"/>
      <c r="M853" s="227"/>
      <c r="N853" s="227"/>
      <c r="O853" s="227"/>
      <c r="P853" s="227"/>
      <c r="Q853" s="227"/>
      <c r="R853" s="227"/>
      <c r="S853" s="227"/>
      <c r="T853" s="227"/>
      <c r="U853" s="227"/>
      <c r="V853" s="227"/>
      <c r="W853" s="227"/>
      <c r="X853" s="227"/>
      <c r="Y853" s="227"/>
      <c r="Z853" s="227"/>
      <c r="AA853" s="227"/>
      <c r="AB853" s="227"/>
      <c r="AC853" s="227"/>
      <c r="AD853" s="227"/>
      <c r="AE853" s="227"/>
      <c r="AF853" s="227"/>
    </row>
    <row r="854">
      <c r="A854" s="227"/>
      <c r="B854" s="227"/>
      <c r="C854" s="264"/>
      <c r="D854" s="227"/>
      <c r="E854" s="227"/>
      <c r="F854" s="227"/>
      <c r="G854" s="227"/>
      <c r="H854" s="227"/>
      <c r="I854" s="227"/>
      <c r="J854" s="227"/>
      <c r="K854" s="227"/>
      <c r="L854" s="227"/>
      <c r="M854" s="227"/>
      <c r="N854" s="227"/>
      <c r="O854" s="227"/>
      <c r="P854" s="227"/>
      <c r="Q854" s="227"/>
      <c r="R854" s="227"/>
      <c r="S854" s="227"/>
      <c r="T854" s="227"/>
      <c r="U854" s="227"/>
      <c r="V854" s="227"/>
      <c r="W854" s="227"/>
      <c r="X854" s="227"/>
      <c r="Y854" s="227"/>
      <c r="Z854" s="227"/>
      <c r="AA854" s="227"/>
      <c r="AB854" s="227"/>
      <c r="AC854" s="227"/>
      <c r="AD854" s="227"/>
      <c r="AE854" s="227"/>
      <c r="AF854" s="227"/>
    </row>
    <row r="855">
      <c r="A855" s="227"/>
      <c r="B855" s="227"/>
      <c r="C855" s="264"/>
      <c r="D855" s="227"/>
      <c r="E855" s="227"/>
      <c r="F855" s="227"/>
      <c r="G855" s="227"/>
      <c r="H855" s="227"/>
      <c r="I855" s="227"/>
      <c r="J855" s="227"/>
      <c r="K855" s="227"/>
      <c r="L855" s="227"/>
      <c r="M855" s="227"/>
      <c r="N855" s="227"/>
      <c r="O855" s="227"/>
      <c r="P855" s="227"/>
      <c r="Q855" s="227"/>
      <c r="R855" s="227"/>
      <c r="S855" s="227"/>
      <c r="T855" s="227"/>
      <c r="U855" s="227"/>
      <c r="V855" s="227"/>
      <c r="W855" s="227"/>
      <c r="X855" s="227"/>
      <c r="Y855" s="227"/>
      <c r="Z855" s="227"/>
      <c r="AA855" s="227"/>
      <c r="AB855" s="227"/>
      <c r="AC855" s="227"/>
      <c r="AD855" s="227"/>
      <c r="AE855" s="227"/>
      <c r="AF855" s="227"/>
    </row>
    <row r="856">
      <c r="A856" s="227"/>
      <c r="B856" s="227"/>
      <c r="C856" s="264"/>
      <c r="D856" s="227"/>
      <c r="E856" s="227"/>
      <c r="F856" s="227"/>
      <c r="G856" s="227"/>
      <c r="H856" s="227"/>
      <c r="I856" s="227"/>
      <c r="J856" s="227"/>
      <c r="K856" s="227"/>
      <c r="L856" s="227"/>
      <c r="M856" s="227"/>
      <c r="N856" s="227"/>
      <c r="O856" s="227"/>
      <c r="P856" s="227"/>
      <c r="Q856" s="227"/>
      <c r="R856" s="227"/>
      <c r="S856" s="227"/>
      <c r="T856" s="227"/>
      <c r="U856" s="227"/>
      <c r="V856" s="227"/>
      <c r="W856" s="227"/>
      <c r="X856" s="227"/>
      <c r="Y856" s="227"/>
      <c r="Z856" s="227"/>
      <c r="AA856" s="227"/>
      <c r="AB856" s="227"/>
      <c r="AC856" s="227"/>
      <c r="AD856" s="227"/>
      <c r="AE856" s="227"/>
      <c r="AF856" s="227"/>
    </row>
    <row r="857">
      <c r="A857" s="227"/>
      <c r="B857" s="227"/>
      <c r="C857" s="264"/>
      <c r="D857" s="227"/>
      <c r="E857" s="227"/>
      <c r="F857" s="227"/>
      <c r="G857" s="227"/>
      <c r="H857" s="227"/>
      <c r="I857" s="227"/>
      <c r="J857" s="227"/>
      <c r="K857" s="227"/>
      <c r="L857" s="227"/>
      <c r="M857" s="227"/>
      <c r="N857" s="227"/>
      <c r="O857" s="227"/>
      <c r="P857" s="227"/>
      <c r="Q857" s="227"/>
      <c r="R857" s="227"/>
      <c r="S857" s="227"/>
      <c r="T857" s="227"/>
      <c r="U857" s="227"/>
      <c r="V857" s="227"/>
      <c r="W857" s="227"/>
      <c r="X857" s="227"/>
      <c r="Y857" s="227"/>
      <c r="Z857" s="227"/>
      <c r="AA857" s="227"/>
      <c r="AB857" s="227"/>
      <c r="AC857" s="227"/>
      <c r="AD857" s="227"/>
      <c r="AE857" s="227"/>
      <c r="AF857" s="227"/>
    </row>
    <row r="858">
      <c r="A858" s="227"/>
      <c r="B858" s="227"/>
      <c r="C858" s="264"/>
      <c r="D858" s="227"/>
      <c r="E858" s="227"/>
      <c r="F858" s="227"/>
      <c r="G858" s="227"/>
      <c r="H858" s="227"/>
      <c r="I858" s="227"/>
      <c r="J858" s="227"/>
      <c r="K858" s="227"/>
      <c r="L858" s="227"/>
      <c r="M858" s="227"/>
      <c r="N858" s="227"/>
      <c r="O858" s="227"/>
      <c r="P858" s="227"/>
      <c r="Q858" s="227"/>
      <c r="R858" s="227"/>
      <c r="S858" s="227"/>
      <c r="T858" s="227"/>
      <c r="U858" s="227"/>
      <c r="V858" s="227"/>
      <c r="W858" s="227"/>
      <c r="X858" s="227"/>
      <c r="Y858" s="227"/>
      <c r="Z858" s="227"/>
      <c r="AA858" s="227"/>
      <c r="AB858" s="227"/>
      <c r="AC858" s="227"/>
      <c r="AD858" s="227"/>
      <c r="AE858" s="227"/>
      <c r="AF858" s="227"/>
    </row>
    <row r="859">
      <c r="A859" s="227"/>
      <c r="B859" s="227"/>
      <c r="C859" s="264"/>
      <c r="D859" s="227"/>
      <c r="E859" s="227"/>
      <c r="F859" s="227"/>
      <c r="G859" s="227"/>
      <c r="H859" s="227"/>
      <c r="I859" s="227"/>
      <c r="J859" s="227"/>
      <c r="K859" s="227"/>
      <c r="L859" s="227"/>
      <c r="M859" s="227"/>
      <c r="N859" s="227"/>
      <c r="O859" s="227"/>
      <c r="P859" s="227"/>
      <c r="Q859" s="227"/>
      <c r="R859" s="227"/>
      <c r="S859" s="227"/>
      <c r="T859" s="227"/>
      <c r="U859" s="227"/>
      <c r="V859" s="227"/>
      <c r="W859" s="227"/>
      <c r="X859" s="227"/>
      <c r="Y859" s="227"/>
      <c r="Z859" s="227"/>
      <c r="AA859" s="227"/>
      <c r="AB859" s="227"/>
      <c r="AC859" s="227"/>
      <c r="AD859" s="227"/>
      <c r="AE859" s="227"/>
      <c r="AF859" s="227"/>
    </row>
    <row r="860">
      <c r="A860" s="227"/>
      <c r="B860" s="227"/>
      <c r="C860" s="264"/>
      <c r="D860" s="227"/>
      <c r="E860" s="227"/>
      <c r="F860" s="227"/>
      <c r="G860" s="227"/>
      <c r="H860" s="227"/>
      <c r="I860" s="227"/>
      <c r="J860" s="227"/>
      <c r="K860" s="227"/>
      <c r="L860" s="227"/>
      <c r="M860" s="227"/>
      <c r="N860" s="227"/>
      <c r="O860" s="227"/>
      <c r="P860" s="227"/>
      <c r="Q860" s="227"/>
      <c r="R860" s="227"/>
      <c r="S860" s="227"/>
      <c r="T860" s="227"/>
      <c r="U860" s="227"/>
      <c r="V860" s="227"/>
      <c r="W860" s="227"/>
      <c r="X860" s="227"/>
      <c r="Y860" s="227"/>
      <c r="Z860" s="227"/>
      <c r="AA860" s="227"/>
      <c r="AB860" s="227"/>
      <c r="AC860" s="227"/>
      <c r="AD860" s="227"/>
      <c r="AE860" s="227"/>
      <c r="AF860" s="227"/>
    </row>
    <row r="861">
      <c r="A861" s="227"/>
      <c r="B861" s="227"/>
      <c r="C861" s="264"/>
      <c r="D861" s="227"/>
      <c r="E861" s="227"/>
      <c r="F861" s="227"/>
      <c r="G861" s="227"/>
      <c r="H861" s="227"/>
      <c r="I861" s="227"/>
      <c r="J861" s="227"/>
      <c r="K861" s="227"/>
      <c r="L861" s="227"/>
      <c r="M861" s="227"/>
      <c r="N861" s="227"/>
      <c r="O861" s="227"/>
      <c r="P861" s="227"/>
      <c r="Q861" s="227"/>
      <c r="R861" s="227"/>
      <c r="S861" s="227"/>
      <c r="T861" s="227"/>
      <c r="U861" s="227"/>
      <c r="V861" s="227"/>
      <c r="W861" s="227"/>
      <c r="X861" s="227"/>
      <c r="Y861" s="227"/>
      <c r="Z861" s="227"/>
      <c r="AA861" s="227"/>
      <c r="AB861" s="227"/>
      <c r="AC861" s="227"/>
      <c r="AD861" s="227"/>
      <c r="AE861" s="227"/>
      <c r="AF861" s="227"/>
    </row>
    <row r="862">
      <c r="A862" s="227"/>
      <c r="B862" s="227"/>
      <c r="C862" s="264"/>
      <c r="D862" s="227"/>
      <c r="E862" s="227"/>
      <c r="F862" s="227"/>
      <c r="G862" s="227"/>
      <c r="H862" s="227"/>
      <c r="I862" s="227"/>
      <c r="J862" s="227"/>
      <c r="K862" s="227"/>
      <c r="L862" s="227"/>
      <c r="M862" s="227"/>
      <c r="N862" s="227"/>
      <c r="O862" s="227"/>
      <c r="P862" s="227"/>
      <c r="Q862" s="227"/>
      <c r="R862" s="227"/>
      <c r="S862" s="227"/>
      <c r="T862" s="227"/>
      <c r="U862" s="227"/>
      <c r="V862" s="227"/>
      <c r="W862" s="227"/>
      <c r="X862" s="227"/>
      <c r="Y862" s="227"/>
      <c r="Z862" s="227"/>
      <c r="AA862" s="227"/>
      <c r="AB862" s="227"/>
      <c r="AC862" s="227"/>
      <c r="AD862" s="227"/>
      <c r="AE862" s="227"/>
      <c r="AF862" s="227"/>
    </row>
    <row r="863">
      <c r="A863" s="227"/>
      <c r="B863" s="227"/>
      <c r="C863" s="264"/>
      <c r="D863" s="227"/>
      <c r="E863" s="227"/>
      <c r="F863" s="227"/>
      <c r="G863" s="227"/>
      <c r="H863" s="227"/>
      <c r="I863" s="227"/>
      <c r="J863" s="227"/>
      <c r="K863" s="227"/>
      <c r="L863" s="227"/>
      <c r="M863" s="227"/>
      <c r="N863" s="227"/>
      <c r="O863" s="227"/>
      <c r="P863" s="227"/>
      <c r="Q863" s="227"/>
      <c r="R863" s="227"/>
      <c r="S863" s="227"/>
      <c r="T863" s="227"/>
      <c r="U863" s="227"/>
      <c r="V863" s="227"/>
      <c r="W863" s="227"/>
      <c r="X863" s="227"/>
      <c r="Y863" s="227"/>
      <c r="Z863" s="227"/>
      <c r="AA863" s="227"/>
      <c r="AB863" s="227"/>
      <c r="AC863" s="227"/>
      <c r="AD863" s="227"/>
      <c r="AE863" s="227"/>
      <c r="AF863" s="227"/>
    </row>
    <row r="864">
      <c r="A864" s="227"/>
      <c r="B864" s="227"/>
      <c r="C864" s="264"/>
      <c r="D864" s="227"/>
      <c r="E864" s="227"/>
      <c r="F864" s="227"/>
      <c r="G864" s="227"/>
      <c r="H864" s="227"/>
      <c r="I864" s="227"/>
      <c r="J864" s="227"/>
      <c r="K864" s="227"/>
      <c r="L864" s="227"/>
      <c r="M864" s="227"/>
      <c r="N864" s="227"/>
      <c r="O864" s="227"/>
      <c r="P864" s="227"/>
      <c r="Q864" s="227"/>
      <c r="R864" s="227"/>
      <c r="S864" s="227"/>
      <c r="T864" s="227"/>
      <c r="U864" s="227"/>
      <c r="V864" s="227"/>
      <c r="W864" s="227"/>
      <c r="X864" s="227"/>
      <c r="Y864" s="227"/>
      <c r="Z864" s="227"/>
      <c r="AA864" s="227"/>
      <c r="AB864" s="227"/>
      <c r="AC864" s="227"/>
      <c r="AD864" s="227"/>
      <c r="AE864" s="227"/>
      <c r="AF864" s="227"/>
    </row>
    <row r="865">
      <c r="A865" s="227"/>
      <c r="B865" s="227"/>
      <c r="C865" s="264"/>
      <c r="D865" s="227"/>
      <c r="E865" s="227"/>
      <c r="F865" s="227"/>
      <c r="G865" s="227"/>
      <c r="H865" s="227"/>
      <c r="I865" s="227"/>
      <c r="J865" s="227"/>
      <c r="K865" s="227"/>
      <c r="L865" s="227"/>
      <c r="M865" s="227"/>
      <c r="N865" s="227"/>
      <c r="O865" s="227"/>
      <c r="P865" s="227"/>
      <c r="Q865" s="227"/>
      <c r="R865" s="227"/>
      <c r="S865" s="227"/>
      <c r="T865" s="227"/>
      <c r="U865" s="227"/>
      <c r="V865" s="227"/>
      <c r="W865" s="227"/>
      <c r="X865" s="227"/>
      <c r="Y865" s="227"/>
      <c r="Z865" s="227"/>
      <c r="AA865" s="227"/>
      <c r="AB865" s="227"/>
      <c r="AC865" s="227"/>
      <c r="AD865" s="227"/>
      <c r="AE865" s="227"/>
      <c r="AF865" s="227"/>
    </row>
    <row r="866">
      <c r="A866" s="227"/>
      <c r="B866" s="227"/>
      <c r="C866" s="264"/>
      <c r="D866" s="227"/>
      <c r="E866" s="227"/>
      <c r="F866" s="227"/>
      <c r="G866" s="227"/>
      <c r="H866" s="227"/>
      <c r="I866" s="227"/>
      <c r="J866" s="227"/>
      <c r="K866" s="227"/>
      <c r="L866" s="227"/>
      <c r="M866" s="227"/>
      <c r="N866" s="227"/>
      <c r="O866" s="227"/>
      <c r="P866" s="227"/>
      <c r="Q866" s="227"/>
      <c r="R866" s="227"/>
      <c r="S866" s="227"/>
      <c r="T866" s="227"/>
      <c r="U866" s="227"/>
      <c r="V866" s="227"/>
      <c r="W866" s="227"/>
      <c r="X866" s="227"/>
      <c r="Y866" s="227"/>
      <c r="Z866" s="227"/>
      <c r="AA866" s="227"/>
      <c r="AB866" s="227"/>
      <c r="AC866" s="227"/>
      <c r="AD866" s="227"/>
      <c r="AE866" s="227"/>
      <c r="AF866" s="227"/>
    </row>
    <row r="867">
      <c r="A867" s="227"/>
      <c r="B867" s="227"/>
      <c r="C867" s="264"/>
      <c r="D867" s="227"/>
      <c r="E867" s="227"/>
      <c r="F867" s="227"/>
      <c r="G867" s="227"/>
      <c r="H867" s="227"/>
      <c r="I867" s="227"/>
      <c r="J867" s="227"/>
      <c r="K867" s="227"/>
      <c r="L867" s="227"/>
      <c r="M867" s="227"/>
      <c r="N867" s="227"/>
      <c r="O867" s="227"/>
      <c r="P867" s="227"/>
      <c r="Q867" s="227"/>
      <c r="R867" s="227"/>
      <c r="S867" s="227"/>
      <c r="T867" s="227"/>
      <c r="U867" s="227"/>
      <c r="V867" s="227"/>
      <c r="W867" s="227"/>
      <c r="X867" s="227"/>
      <c r="Y867" s="227"/>
      <c r="Z867" s="227"/>
      <c r="AA867" s="227"/>
      <c r="AB867" s="227"/>
      <c r="AC867" s="227"/>
      <c r="AD867" s="227"/>
      <c r="AE867" s="227"/>
      <c r="AF867" s="227"/>
    </row>
    <row r="868">
      <c r="A868" s="227"/>
      <c r="B868" s="227"/>
      <c r="C868" s="264"/>
      <c r="D868" s="227"/>
      <c r="E868" s="227"/>
      <c r="F868" s="227"/>
      <c r="G868" s="227"/>
      <c r="H868" s="227"/>
      <c r="I868" s="227"/>
      <c r="J868" s="227"/>
      <c r="K868" s="227"/>
      <c r="L868" s="227"/>
      <c r="M868" s="227"/>
      <c r="N868" s="227"/>
      <c r="O868" s="227"/>
      <c r="P868" s="227"/>
      <c r="Q868" s="227"/>
      <c r="R868" s="227"/>
      <c r="S868" s="227"/>
      <c r="T868" s="227"/>
      <c r="U868" s="227"/>
      <c r="V868" s="227"/>
      <c r="W868" s="227"/>
      <c r="X868" s="227"/>
      <c r="Y868" s="227"/>
      <c r="Z868" s="227"/>
      <c r="AA868" s="227"/>
      <c r="AB868" s="227"/>
      <c r="AC868" s="227"/>
      <c r="AD868" s="227"/>
      <c r="AE868" s="227"/>
      <c r="AF868" s="227"/>
    </row>
    <row r="869">
      <c r="A869" s="227"/>
      <c r="B869" s="227"/>
      <c r="C869" s="264"/>
      <c r="D869" s="227"/>
      <c r="E869" s="227"/>
      <c r="F869" s="227"/>
      <c r="G869" s="227"/>
      <c r="H869" s="227"/>
      <c r="I869" s="227"/>
      <c r="J869" s="227"/>
      <c r="K869" s="227"/>
      <c r="L869" s="227"/>
      <c r="M869" s="227"/>
      <c r="N869" s="227"/>
      <c r="O869" s="227"/>
      <c r="P869" s="227"/>
      <c r="Q869" s="227"/>
      <c r="R869" s="227"/>
      <c r="S869" s="227"/>
      <c r="T869" s="227"/>
      <c r="U869" s="227"/>
      <c r="V869" s="227"/>
      <c r="W869" s="227"/>
      <c r="X869" s="227"/>
      <c r="Y869" s="227"/>
      <c r="Z869" s="227"/>
      <c r="AA869" s="227"/>
      <c r="AB869" s="227"/>
      <c r="AC869" s="227"/>
      <c r="AD869" s="227"/>
      <c r="AE869" s="227"/>
      <c r="AF869" s="227"/>
    </row>
    <row r="870">
      <c r="A870" s="227"/>
      <c r="B870" s="227"/>
      <c r="C870" s="264"/>
      <c r="D870" s="227"/>
      <c r="E870" s="227"/>
      <c r="F870" s="227"/>
      <c r="G870" s="227"/>
      <c r="H870" s="227"/>
      <c r="I870" s="227"/>
      <c r="J870" s="227"/>
      <c r="K870" s="227"/>
      <c r="L870" s="227"/>
      <c r="M870" s="227"/>
      <c r="N870" s="227"/>
      <c r="O870" s="227"/>
      <c r="P870" s="227"/>
      <c r="Q870" s="227"/>
      <c r="R870" s="227"/>
      <c r="S870" s="227"/>
      <c r="T870" s="227"/>
      <c r="U870" s="227"/>
      <c r="V870" s="227"/>
      <c r="W870" s="227"/>
      <c r="X870" s="227"/>
      <c r="Y870" s="227"/>
      <c r="Z870" s="227"/>
      <c r="AA870" s="227"/>
      <c r="AB870" s="227"/>
      <c r="AC870" s="227"/>
      <c r="AD870" s="227"/>
      <c r="AE870" s="227"/>
      <c r="AF870" s="227"/>
    </row>
    <row r="871">
      <c r="A871" s="227"/>
      <c r="B871" s="227"/>
      <c r="C871" s="264"/>
      <c r="D871" s="227"/>
      <c r="E871" s="227"/>
      <c r="F871" s="227"/>
      <c r="G871" s="227"/>
      <c r="H871" s="227"/>
      <c r="I871" s="227"/>
      <c r="J871" s="227"/>
      <c r="K871" s="227"/>
      <c r="L871" s="227"/>
      <c r="M871" s="227"/>
      <c r="N871" s="227"/>
      <c r="O871" s="227"/>
      <c r="P871" s="227"/>
      <c r="Q871" s="227"/>
      <c r="R871" s="227"/>
      <c r="S871" s="227"/>
      <c r="T871" s="227"/>
      <c r="U871" s="227"/>
      <c r="V871" s="227"/>
      <c r="W871" s="227"/>
      <c r="X871" s="227"/>
      <c r="Y871" s="227"/>
      <c r="Z871" s="227"/>
      <c r="AA871" s="227"/>
      <c r="AB871" s="227"/>
      <c r="AC871" s="227"/>
      <c r="AD871" s="227"/>
      <c r="AE871" s="227"/>
      <c r="AF871" s="227"/>
    </row>
    <row r="872">
      <c r="A872" s="227"/>
      <c r="B872" s="227"/>
      <c r="C872" s="264"/>
      <c r="D872" s="227"/>
      <c r="E872" s="227"/>
      <c r="F872" s="227"/>
      <c r="G872" s="227"/>
      <c r="H872" s="227"/>
      <c r="I872" s="227"/>
      <c r="J872" s="227"/>
      <c r="K872" s="227"/>
      <c r="L872" s="227"/>
      <c r="M872" s="227"/>
      <c r="N872" s="227"/>
      <c r="O872" s="227"/>
      <c r="P872" s="227"/>
      <c r="Q872" s="227"/>
      <c r="R872" s="227"/>
      <c r="S872" s="227"/>
      <c r="T872" s="227"/>
      <c r="U872" s="227"/>
      <c r="V872" s="227"/>
      <c r="W872" s="227"/>
      <c r="X872" s="227"/>
      <c r="Y872" s="227"/>
      <c r="Z872" s="227"/>
      <c r="AA872" s="227"/>
      <c r="AB872" s="227"/>
      <c r="AC872" s="227"/>
      <c r="AD872" s="227"/>
      <c r="AE872" s="227"/>
      <c r="AF872" s="227"/>
    </row>
    <row r="873">
      <c r="A873" s="227"/>
      <c r="B873" s="227"/>
      <c r="C873" s="264"/>
      <c r="D873" s="227"/>
      <c r="E873" s="227"/>
      <c r="F873" s="227"/>
      <c r="G873" s="227"/>
      <c r="H873" s="227"/>
      <c r="I873" s="227"/>
      <c r="J873" s="227"/>
      <c r="K873" s="227"/>
      <c r="L873" s="227"/>
      <c r="M873" s="227"/>
      <c r="N873" s="227"/>
      <c r="O873" s="227"/>
      <c r="P873" s="227"/>
      <c r="Q873" s="227"/>
      <c r="R873" s="227"/>
      <c r="S873" s="227"/>
      <c r="T873" s="227"/>
      <c r="U873" s="227"/>
      <c r="V873" s="227"/>
      <c r="W873" s="227"/>
      <c r="X873" s="227"/>
      <c r="Y873" s="227"/>
      <c r="Z873" s="227"/>
      <c r="AA873" s="227"/>
      <c r="AB873" s="227"/>
      <c r="AC873" s="227"/>
      <c r="AD873" s="227"/>
      <c r="AE873" s="227"/>
      <c r="AF873" s="227"/>
    </row>
    <row r="874">
      <c r="A874" s="227"/>
      <c r="B874" s="227"/>
      <c r="C874" s="264"/>
      <c r="D874" s="227"/>
      <c r="E874" s="227"/>
      <c r="F874" s="227"/>
      <c r="G874" s="227"/>
      <c r="H874" s="227"/>
      <c r="I874" s="227"/>
      <c r="J874" s="227"/>
      <c r="K874" s="227"/>
      <c r="L874" s="227"/>
      <c r="M874" s="227"/>
      <c r="N874" s="227"/>
      <c r="O874" s="227"/>
      <c r="P874" s="227"/>
      <c r="Q874" s="227"/>
      <c r="R874" s="227"/>
      <c r="S874" s="227"/>
      <c r="T874" s="227"/>
      <c r="U874" s="227"/>
      <c r="V874" s="227"/>
      <c r="W874" s="227"/>
      <c r="X874" s="227"/>
      <c r="Y874" s="227"/>
      <c r="Z874" s="227"/>
      <c r="AA874" s="227"/>
      <c r="AB874" s="227"/>
      <c r="AC874" s="227"/>
      <c r="AD874" s="227"/>
      <c r="AE874" s="227"/>
      <c r="AF874" s="227"/>
    </row>
    <row r="875">
      <c r="A875" s="227"/>
      <c r="B875" s="227"/>
      <c r="C875" s="264"/>
      <c r="D875" s="227"/>
      <c r="E875" s="227"/>
      <c r="F875" s="227"/>
      <c r="G875" s="227"/>
      <c r="H875" s="227"/>
      <c r="I875" s="227"/>
      <c r="J875" s="227"/>
      <c r="K875" s="227"/>
      <c r="L875" s="227"/>
      <c r="M875" s="227"/>
      <c r="N875" s="227"/>
      <c r="O875" s="227"/>
      <c r="P875" s="227"/>
      <c r="Q875" s="227"/>
      <c r="R875" s="227"/>
      <c r="S875" s="227"/>
      <c r="T875" s="227"/>
      <c r="U875" s="227"/>
      <c r="V875" s="227"/>
      <c r="W875" s="227"/>
      <c r="X875" s="227"/>
      <c r="Y875" s="227"/>
      <c r="Z875" s="227"/>
      <c r="AA875" s="227"/>
      <c r="AB875" s="227"/>
      <c r="AC875" s="227"/>
      <c r="AD875" s="227"/>
      <c r="AE875" s="227"/>
      <c r="AF875" s="227"/>
    </row>
    <row r="876">
      <c r="A876" s="227"/>
      <c r="B876" s="227"/>
      <c r="C876" s="264"/>
      <c r="D876" s="227"/>
      <c r="E876" s="227"/>
      <c r="F876" s="227"/>
      <c r="G876" s="227"/>
      <c r="H876" s="227"/>
      <c r="I876" s="227"/>
      <c r="J876" s="227"/>
      <c r="K876" s="227"/>
      <c r="L876" s="227"/>
      <c r="M876" s="227"/>
      <c r="N876" s="227"/>
      <c r="O876" s="227"/>
      <c r="P876" s="227"/>
      <c r="Q876" s="227"/>
      <c r="R876" s="227"/>
      <c r="S876" s="227"/>
      <c r="T876" s="227"/>
      <c r="U876" s="227"/>
      <c r="V876" s="227"/>
      <c r="W876" s="227"/>
      <c r="X876" s="227"/>
      <c r="Y876" s="227"/>
      <c r="Z876" s="227"/>
      <c r="AA876" s="227"/>
      <c r="AB876" s="227"/>
      <c r="AC876" s="227"/>
      <c r="AD876" s="227"/>
      <c r="AE876" s="227"/>
      <c r="AF876" s="227"/>
    </row>
    <row r="877">
      <c r="A877" s="227"/>
      <c r="B877" s="227"/>
      <c r="C877" s="264"/>
      <c r="D877" s="227"/>
      <c r="E877" s="227"/>
      <c r="F877" s="227"/>
      <c r="G877" s="227"/>
      <c r="H877" s="227"/>
      <c r="I877" s="227"/>
      <c r="J877" s="227"/>
      <c r="K877" s="227"/>
      <c r="L877" s="227"/>
      <c r="M877" s="227"/>
      <c r="N877" s="227"/>
      <c r="O877" s="227"/>
      <c r="P877" s="227"/>
      <c r="Q877" s="227"/>
      <c r="R877" s="227"/>
      <c r="S877" s="227"/>
      <c r="T877" s="227"/>
      <c r="U877" s="227"/>
      <c r="V877" s="227"/>
      <c r="W877" s="227"/>
      <c r="X877" s="227"/>
      <c r="Y877" s="227"/>
      <c r="Z877" s="227"/>
      <c r="AA877" s="227"/>
      <c r="AB877" s="227"/>
      <c r="AC877" s="227"/>
      <c r="AD877" s="227"/>
      <c r="AE877" s="227"/>
      <c r="AF877" s="227"/>
    </row>
    <row r="878">
      <c r="A878" s="227"/>
      <c r="B878" s="227"/>
      <c r="C878" s="264"/>
      <c r="D878" s="227"/>
      <c r="E878" s="227"/>
      <c r="F878" s="227"/>
      <c r="G878" s="227"/>
      <c r="H878" s="227"/>
      <c r="I878" s="227"/>
      <c r="J878" s="227"/>
      <c r="K878" s="227"/>
      <c r="L878" s="227"/>
      <c r="M878" s="227"/>
      <c r="N878" s="227"/>
      <c r="O878" s="227"/>
      <c r="P878" s="227"/>
      <c r="Q878" s="227"/>
      <c r="R878" s="227"/>
      <c r="S878" s="227"/>
      <c r="T878" s="227"/>
      <c r="U878" s="227"/>
      <c r="V878" s="227"/>
      <c r="W878" s="227"/>
      <c r="X878" s="227"/>
      <c r="Y878" s="227"/>
      <c r="Z878" s="227"/>
      <c r="AA878" s="227"/>
      <c r="AB878" s="227"/>
      <c r="AC878" s="227"/>
      <c r="AD878" s="227"/>
      <c r="AE878" s="227"/>
      <c r="AF878" s="227"/>
    </row>
    <row r="879">
      <c r="A879" s="227"/>
      <c r="B879" s="227"/>
      <c r="C879" s="264"/>
      <c r="D879" s="227"/>
      <c r="E879" s="227"/>
      <c r="F879" s="227"/>
      <c r="G879" s="227"/>
      <c r="H879" s="227"/>
      <c r="I879" s="227"/>
      <c r="J879" s="227"/>
      <c r="K879" s="227"/>
      <c r="L879" s="227"/>
      <c r="M879" s="227"/>
      <c r="N879" s="227"/>
      <c r="O879" s="227"/>
      <c r="P879" s="227"/>
      <c r="Q879" s="227"/>
      <c r="R879" s="227"/>
      <c r="S879" s="227"/>
      <c r="T879" s="227"/>
      <c r="U879" s="227"/>
      <c r="V879" s="227"/>
      <c r="W879" s="227"/>
      <c r="X879" s="227"/>
      <c r="Y879" s="227"/>
      <c r="Z879" s="227"/>
      <c r="AA879" s="227"/>
      <c r="AB879" s="227"/>
      <c r="AC879" s="227"/>
      <c r="AD879" s="227"/>
      <c r="AE879" s="227"/>
      <c r="AF879" s="227"/>
    </row>
    <row r="880">
      <c r="A880" s="227"/>
      <c r="B880" s="227"/>
      <c r="C880" s="264"/>
      <c r="D880" s="227"/>
      <c r="E880" s="227"/>
      <c r="F880" s="227"/>
      <c r="G880" s="227"/>
      <c r="H880" s="227"/>
      <c r="I880" s="227"/>
      <c r="J880" s="227"/>
      <c r="K880" s="227"/>
      <c r="L880" s="227"/>
      <c r="M880" s="227"/>
      <c r="N880" s="227"/>
      <c r="O880" s="227"/>
      <c r="P880" s="227"/>
      <c r="Q880" s="227"/>
      <c r="R880" s="227"/>
      <c r="S880" s="227"/>
      <c r="T880" s="227"/>
      <c r="U880" s="227"/>
      <c r="V880" s="227"/>
      <c r="W880" s="227"/>
      <c r="X880" s="227"/>
      <c r="Y880" s="227"/>
      <c r="Z880" s="227"/>
      <c r="AA880" s="227"/>
      <c r="AB880" s="227"/>
      <c r="AC880" s="227"/>
      <c r="AD880" s="227"/>
      <c r="AE880" s="227"/>
      <c r="AF880" s="227"/>
    </row>
    <row r="881">
      <c r="A881" s="227"/>
      <c r="B881" s="227"/>
      <c r="C881" s="264"/>
      <c r="D881" s="227"/>
      <c r="E881" s="227"/>
      <c r="F881" s="227"/>
      <c r="G881" s="227"/>
      <c r="H881" s="227"/>
      <c r="I881" s="227"/>
      <c r="J881" s="227"/>
      <c r="K881" s="227"/>
      <c r="L881" s="227"/>
      <c r="M881" s="227"/>
      <c r="N881" s="227"/>
      <c r="O881" s="227"/>
      <c r="P881" s="227"/>
      <c r="Q881" s="227"/>
      <c r="R881" s="227"/>
      <c r="S881" s="227"/>
      <c r="T881" s="227"/>
      <c r="U881" s="227"/>
      <c r="V881" s="227"/>
      <c r="W881" s="227"/>
      <c r="X881" s="227"/>
      <c r="Y881" s="227"/>
      <c r="Z881" s="227"/>
      <c r="AA881" s="227"/>
      <c r="AB881" s="227"/>
      <c r="AC881" s="227"/>
      <c r="AD881" s="227"/>
      <c r="AE881" s="227"/>
      <c r="AF881" s="227"/>
    </row>
    <row r="882">
      <c r="A882" s="227"/>
      <c r="B882" s="227"/>
      <c r="C882" s="264"/>
      <c r="D882" s="227"/>
      <c r="E882" s="227"/>
      <c r="F882" s="227"/>
      <c r="G882" s="227"/>
      <c r="H882" s="227"/>
      <c r="I882" s="227"/>
      <c r="J882" s="227"/>
      <c r="K882" s="227"/>
      <c r="L882" s="227"/>
      <c r="M882" s="227"/>
      <c r="N882" s="227"/>
      <c r="O882" s="227"/>
      <c r="P882" s="227"/>
      <c r="Q882" s="227"/>
      <c r="R882" s="227"/>
      <c r="S882" s="227"/>
      <c r="T882" s="227"/>
      <c r="U882" s="227"/>
      <c r="V882" s="227"/>
      <c r="W882" s="227"/>
      <c r="X882" s="227"/>
      <c r="Y882" s="227"/>
      <c r="Z882" s="227"/>
      <c r="AA882" s="227"/>
      <c r="AB882" s="227"/>
      <c r="AC882" s="227"/>
      <c r="AD882" s="227"/>
      <c r="AE882" s="227"/>
      <c r="AF882" s="227"/>
    </row>
    <row r="883">
      <c r="A883" s="227"/>
      <c r="B883" s="227"/>
      <c r="C883" s="264"/>
      <c r="D883" s="227"/>
      <c r="E883" s="227"/>
      <c r="F883" s="227"/>
      <c r="G883" s="227"/>
      <c r="H883" s="227"/>
      <c r="I883" s="227"/>
      <c r="J883" s="227"/>
      <c r="K883" s="227"/>
      <c r="L883" s="227"/>
      <c r="M883" s="227"/>
      <c r="N883" s="227"/>
      <c r="O883" s="227"/>
      <c r="P883" s="227"/>
      <c r="Q883" s="227"/>
      <c r="R883" s="227"/>
      <c r="S883" s="227"/>
      <c r="T883" s="227"/>
      <c r="U883" s="227"/>
      <c r="V883" s="227"/>
      <c r="W883" s="227"/>
      <c r="X883" s="227"/>
      <c r="Y883" s="227"/>
      <c r="Z883" s="227"/>
      <c r="AA883" s="227"/>
      <c r="AB883" s="227"/>
      <c r="AC883" s="227"/>
      <c r="AD883" s="227"/>
      <c r="AE883" s="227"/>
      <c r="AF883" s="227"/>
    </row>
    <row r="884">
      <c r="A884" s="227"/>
      <c r="B884" s="227"/>
      <c r="C884" s="264"/>
      <c r="D884" s="227"/>
      <c r="E884" s="227"/>
      <c r="F884" s="227"/>
      <c r="G884" s="227"/>
      <c r="H884" s="227"/>
      <c r="I884" s="227"/>
      <c r="J884" s="227"/>
      <c r="K884" s="227"/>
      <c r="L884" s="227"/>
      <c r="M884" s="227"/>
      <c r="N884" s="227"/>
      <c r="O884" s="227"/>
      <c r="P884" s="227"/>
      <c r="Q884" s="227"/>
      <c r="R884" s="227"/>
      <c r="S884" s="227"/>
      <c r="T884" s="227"/>
      <c r="U884" s="227"/>
      <c r="V884" s="227"/>
      <c r="W884" s="227"/>
      <c r="X884" s="227"/>
      <c r="Y884" s="227"/>
      <c r="Z884" s="227"/>
      <c r="AA884" s="227"/>
      <c r="AB884" s="227"/>
      <c r="AC884" s="227"/>
      <c r="AD884" s="227"/>
      <c r="AE884" s="227"/>
      <c r="AF884" s="227"/>
    </row>
    <row r="885">
      <c r="A885" s="227"/>
      <c r="B885" s="227"/>
      <c r="C885" s="264"/>
      <c r="D885" s="227"/>
      <c r="E885" s="227"/>
      <c r="F885" s="227"/>
      <c r="G885" s="227"/>
      <c r="H885" s="227"/>
      <c r="I885" s="227"/>
      <c r="J885" s="227"/>
      <c r="K885" s="227"/>
      <c r="L885" s="227"/>
      <c r="M885" s="227"/>
      <c r="N885" s="227"/>
      <c r="O885" s="227"/>
      <c r="P885" s="227"/>
      <c r="Q885" s="227"/>
      <c r="R885" s="227"/>
      <c r="S885" s="227"/>
      <c r="T885" s="227"/>
      <c r="U885" s="227"/>
      <c r="V885" s="227"/>
      <c r="W885" s="227"/>
      <c r="X885" s="227"/>
      <c r="Y885" s="227"/>
      <c r="Z885" s="227"/>
      <c r="AA885" s="227"/>
      <c r="AB885" s="227"/>
      <c r="AC885" s="227"/>
      <c r="AD885" s="227"/>
      <c r="AE885" s="227"/>
      <c r="AF885" s="227"/>
    </row>
    <row r="886">
      <c r="A886" s="227"/>
      <c r="B886" s="227"/>
      <c r="C886" s="264"/>
      <c r="D886" s="227"/>
      <c r="E886" s="227"/>
      <c r="F886" s="227"/>
      <c r="G886" s="227"/>
      <c r="H886" s="227"/>
      <c r="I886" s="227"/>
      <c r="J886" s="227"/>
      <c r="K886" s="227"/>
      <c r="L886" s="227"/>
      <c r="M886" s="227"/>
      <c r="N886" s="227"/>
      <c r="O886" s="227"/>
      <c r="P886" s="227"/>
      <c r="Q886" s="227"/>
      <c r="R886" s="227"/>
      <c r="S886" s="227"/>
      <c r="T886" s="227"/>
      <c r="U886" s="227"/>
      <c r="V886" s="227"/>
      <c r="W886" s="227"/>
      <c r="X886" s="227"/>
      <c r="Y886" s="227"/>
      <c r="Z886" s="227"/>
      <c r="AA886" s="227"/>
      <c r="AB886" s="227"/>
      <c r="AC886" s="227"/>
      <c r="AD886" s="227"/>
      <c r="AE886" s="227"/>
      <c r="AF886" s="227"/>
    </row>
    <row r="887">
      <c r="A887" s="227"/>
      <c r="B887" s="227"/>
      <c r="C887" s="264"/>
      <c r="D887" s="227"/>
      <c r="E887" s="227"/>
      <c r="F887" s="227"/>
      <c r="G887" s="227"/>
      <c r="H887" s="227"/>
      <c r="I887" s="227"/>
      <c r="J887" s="227"/>
      <c r="K887" s="227"/>
      <c r="L887" s="227"/>
      <c r="M887" s="227"/>
      <c r="N887" s="227"/>
      <c r="O887" s="227"/>
      <c r="P887" s="227"/>
      <c r="Q887" s="227"/>
      <c r="R887" s="227"/>
      <c r="S887" s="227"/>
      <c r="T887" s="227"/>
      <c r="U887" s="227"/>
      <c r="V887" s="227"/>
      <c r="W887" s="227"/>
      <c r="X887" s="227"/>
      <c r="Y887" s="227"/>
      <c r="Z887" s="227"/>
      <c r="AA887" s="227"/>
      <c r="AB887" s="227"/>
      <c r="AC887" s="227"/>
      <c r="AD887" s="227"/>
      <c r="AE887" s="227"/>
      <c r="AF887" s="227"/>
    </row>
    <row r="888">
      <c r="A888" s="227"/>
      <c r="B888" s="227"/>
      <c r="C888" s="264"/>
      <c r="D888" s="227"/>
      <c r="E888" s="227"/>
      <c r="F888" s="227"/>
      <c r="G888" s="227"/>
      <c r="H888" s="227"/>
      <c r="I888" s="227"/>
      <c r="J888" s="227"/>
      <c r="K888" s="227"/>
      <c r="L888" s="227"/>
      <c r="M888" s="227"/>
      <c r="N888" s="227"/>
      <c r="O888" s="227"/>
      <c r="P888" s="227"/>
      <c r="Q888" s="227"/>
      <c r="R888" s="227"/>
      <c r="S888" s="227"/>
      <c r="T888" s="227"/>
      <c r="U888" s="227"/>
      <c r="V888" s="227"/>
      <c r="W888" s="227"/>
      <c r="X888" s="227"/>
      <c r="Y888" s="227"/>
      <c r="Z888" s="227"/>
      <c r="AA888" s="227"/>
      <c r="AB888" s="227"/>
      <c r="AC888" s="227"/>
      <c r="AD888" s="227"/>
      <c r="AE888" s="227"/>
      <c r="AF888" s="227"/>
    </row>
    <row r="889">
      <c r="A889" s="227"/>
      <c r="B889" s="227"/>
      <c r="C889" s="264"/>
      <c r="D889" s="227"/>
      <c r="E889" s="227"/>
      <c r="F889" s="227"/>
      <c r="G889" s="227"/>
      <c r="H889" s="227"/>
      <c r="I889" s="227"/>
      <c r="J889" s="227"/>
      <c r="K889" s="227"/>
      <c r="L889" s="227"/>
      <c r="M889" s="227"/>
      <c r="N889" s="227"/>
      <c r="O889" s="227"/>
      <c r="P889" s="227"/>
      <c r="Q889" s="227"/>
      <c r="R889" s="227"/>
      <c r="S889" s="227"/>
      <c r="T889" s="227"/>
      <c r="U889" s="227"/>
      <c r="V889" s="227"/>
      <c r="W889" s="227"/>
      <c r="X889" s="227"/>
      <c r="Y889" s="227"/>
      <c r="Z889" s="227"/>
      <c r="AA889" s="227"/>
      <c r="AB889" s="227"/>
      <c r="AC889" s="227"/>
      <c r="AD889" s="227"/>
      <c r="AE889" s="227"/>
      <c r="AF889" s="227"/>
    </row>
    <row r="890">
      <c r="A890" s="227"/>
      <c r="B890" s="227"/>
      <c r="C890" s="264"/>
      <c r="D890" s="227"/>
      <c r="E890" s="227"/>
      <c r="F890" s="227"/>
      <c r="G890" s="227"/>
      <c r="H890" s="227"/>
      <c r="I890" s="227"/>
      <c r="J890" s="227"/>
      <c r="K890" s="227"/>
      <c r="L890" s="227"/>
      <c r="M890" s="227"/>
      <c r="N890" s="227"/>
      <c r="O890" s="227"/>
      <c r="P890" s="227"/>
      <c r="Q890" s="227"/>
      <c r="R890" s="227"/>
      <c r="S890" s="227"/>
      <c r="T890" s="227"/>
      <c r="U890" s="227"/>
      <c r="V890" s="227"/>
      <c r="W890" s="227"/>
      <c r="X890" s="227"/>
      <c r="Y890" s="227"/>
      <c r="Z890" s="227"/>
      <c r="AA890" s="227"/>
      <c r="AB890" s="227"/>
      <c r="AC890" s="227"/>
      <c r="AD890" s="227"/>
      <c r="AE890" s="227"/>
      <c r="AF890" s="227"/>
    </row>
    <row r="891">
      <c r="A891" s="227"/>
      <c r="B891" s="227"/>
      <c r="C891" s="264"/>
      <c r="D891" s="227"/>
      <c r="E891" s="227"/>
      <c r="F891" s="227"/>
      <c r="G891" s="227"/>
      <c r="H891" s="227"/>
      <c r="I891" s="227"/>
      <c r="J891" s="227"/>
      <c r="K891" s="227"/>
      <c r="L891" s="227"/>
      <c r="M891" s="227"/>
      <c r="N891" s="227"/>
      <c r="O891" s="227"/>
      <c r="P891" s="227"/>
      <c r="Q891" s="227"/>
      <c r="R891" s="227"/>
      <c r="S891" s="227"/>
      <c r="T891" s="227"/>
      <c r="U891" s="227"/>
      <c r="V891" s="227"/>
      <c r="W891" s="227"/>
      <c r="X891" s="227"/>
      <c r="Y891" s="227"/>
      <c r="Z891" s="227"/>
      <c r="AA891" s="227"/>
      <c r="AB891" s="227"/>
      <c r="AC891" s="227"/>
      <c r="AD891" s="227"/>
      <c r="AE891" s="227"/>
      <c r="AF891" s="227"/>
    </row>
    <row r="892">
      <c r="A892" s="227"/>
      <c r="B892" s="227"/>
      <c r="C892" s="264"/>
      <c r="D892" s="227"/>
      <c r="E892" s="227"/>
      <c r="F892" s="227"/>
      <c r="G892" s="227"/>
      <c r="H892" s="227"/>
      <c r="I892" s="227"/>
      <c r="J892" s="227"/>
      <c r="K892" s="227"/>
      <c r="L892" s="227"/>
      <c r="M892" s="227"/>
      <c r="N892" s="227"/>
      <c r="O892" s="227"/>
      <c r="P892" s="227"/>
      <c r="Q892" s="227"/>
      <c r="R892" s="227"/>
      <c r="S892" s="227"/>
      <c r="T892" s="227"/>
      <c r="U892" s="227"/>
      <c r="V892" s="227"/>
      <c r="W892" s="227"/>
      <c r="X892" s="227"/>
      <c r="Y892" s="227"/>
      <c r="Z892" s="227"/>
      <c r="AA892" s="227"/>
      <c r="AB892" s="227"/>
      <c r="AC892" s="227"/>
      <c r="AD892" s="227"/>
      <c r="AE892" s="227"/>
      <c r="AF892" s="227"/>
    </row>
    <row r="893">
      <c r="A893" s="227"/>
      <c r="B893" s="227"/>
      <c r="C893" s="264"/>
      <c r="D893" s="227"/>
      <c r="E893" s="227"/>
      <c r="F893" s="227"/>
      <c r="G893" s="227"/>
      <c r="H893" s="227"/>
      <c r="I893" s="227"/>
      <c r="J893" s="227"/>
      <c r="K893" s="227"/>
      <c r="L893" s="227"/>
      <c r="M893" s="227"/>
      <c r="N893" s="227"/>
      <c r="O893" s="227"/>
      <c r="P893" s="227"/>
      <c r="Q893" s="227"/>
      <c r="R893" s="227"/>
      <c r="S893" s="227"/>
      <c r="T893" s="227"/>
      <c r="U893" s="227"/>
      <c r="V893" s="227"/>
      <c r="W893" s="227"/>
      <c r="X893" s="227"/>
      <c r="Y893" s="227"/>
      <c r="Z893" s="227"/>
      <c r="AA893" s="227"/>
      <c r="AB893" s="227"/>
      <c r="AC893" s="227"/>
      <c r="AD893" s="227"/>
      <c r="AE893" s="227"/>
      <c r="AF893" s="227"/>
    </row>
    <row r="894">
      <c r="A894" s="227"/>
      <c r="B894" s="227"/>
      <c r="C894" s="264"/>
      <c r="D894" s="227"/>
      <c r="E894" s="227"/>
      <c r="F894" s="227"/>
      <c r="G894" s="227"/>
      <c r="H894" s="227"/>
      <c r="I894" s="227"/>
      <c r="J894" s="227"/>
      <c r="K894" s="227"/>
      <c r="L894" s="227"/>
      <c r="M894" s="227"/>
      <c r="N894" s="227"/>
      <c r="O894" s="227"/>
      <c r="P894" s="227"/>
      <c r="Q894" s="227"/>
      <c r="R894" s="227"/>
      <c r="S894" s="227"/>
      <c r="T894" s="227"/>
      <c r="U894" s="227"/>
      <c r="V894" s="227"/>
      <c r="W894" s="227"/>
      <c r="X894" s="227"/>
      <c r="Y894" s="227"/>
      <c r="Z894" s="227"/>
      <c r="AA894" s="227"/>
      <c r="AB894" s="227"/>
      <c r="AC894" s="227"/>
      <c r="AD894" s="227"/>
      <c r="AE894" s="227"/>
      <c r="AF894" s="227"/>
    </row>
    <row r="895">
      <c r="A895" s="227"/>
      <c r="B895" s="227"/>
      <c r="C895" s="264"/>
      <c r="D895" s="227"/>
      <c r="E895" s="227"/>
      <c r="F895" s="227"/>
      <c r="G895" s="227"/>
      <c r="H895" s="227"/>
      <c r="I895" s="227"/>
      <c r="J895" s="227"/>
      <c r="K895" s="227"/>
      <c r="L895" s="227"/>
      <c r="M895" s="227"/>
      <c r="N895" s="227"/>
      <c r="O895" s="227"/>
      <c r="P895" s="227"/>
      <c r="Q895" s="227"/>
      <c r="R895" s="227"/>
      <c r="S895" s="227"/>
      <c r="T895" s="227"/>
      <c r="U895" s="227"/>
      <c r="V895" s="227"/>
      <c r="W895" s="227"/>
      <c r="X895" s="227"/>
      <c r="Y895" s="227"/>
      <c r="Z895" s="227"/>
      <c r="AA895" s="227"/>
      <c r="AB895" s="227"/>
      <c r="AC895" s="227"/>
      <c r="AD895" s="227"/>
      <c r="AE895" s="227"/>
      <c r="AF895" s="227"/>
    </row>
    <row r="896">
      <c r="A896" s="227"/>
      <c r="B896" s="227"/>
      <c r="C896" s="264"/>
      <c r="D896" s="227"/>
      <c r="E896" s="227"/>
      <c r="F896" s="227"/>
      <c r="G896" s="227"/>
      <c r="H896" s="227"/>
      <c r="I896" s="227"/>
      <c r="J896" s="227"/>
      <c r="K896" s="227"/>
      <c r="L896" s="227"/>
      <c r="M896" s="227"/>
      <c r="N896" s="227"/>
      <c r="O896" s="227"/>
      <c r="P896" s="227"/>
      <c r="Q896" s="227"/>
      <c r="R896" s="227"/>
      <c r="S896" s="227"/>
      <c r="T896" s="227"/>
      <c r="U896" s="227"/>
      <c r="V896" s="227"/>
      <c r="W896" s="227"/>
      <c r="X896" s="227"/>
      <c r="Y896" s="227"/>
      <c r="Z896" s="227"/>
      <c r="AA896" s="227"/>
      <c r="AB896" s="227"/>
      <c r="AC896" s="227"/>
      <c r="AD896" s="227"/>
      <c r="AE896" s="227"/>
      <c r="AF896" s="227"/>
    </row>
    <row r="897">
      <c r="A897" s="227"/>
      <c r="B897" s="227"/>
      <c r="C897" s="264"/>
      <c r="D897" s="227"/>
      <c r="E897" s="227"/>
      <c r="F897" s="227"/>
      <c r="G897" s="227"/>
      <c r="H897" s="227"/>
      <c r="I897" s="227"/>
      <c r="J897" s="227"/>
      <c r="K897" s="227"/>
      <c r="L897" s="227"/>
      <c r="M897" s="227"/>
      <c r="N897" s="227"/>
      <c r="O897" s="227"/>
      <c r="P897" s="227"/>
      <c r="Q897" s="227"/>
      <c r="R897" s="227"/>
      <c r="S897" s="227"/>
      <c r="T897" s="227"/>
      <c r="U897" s="227"/>
      <c r="V897" s="227"/>
      <c r="W897" s="227"/>
      <c r="X897" s="227"/>
      <c r="Y897" s="227"/>
      <c r="Z897" s="227"/>
      <c r="AA897" s="227"/>
      <c r="AB897" s="227"/>
      <c r="AC897" s="227"/>
      <c r="AD897" s="227"/>
      <c r="AE897" s="227"/>
      <c r="AF897" s="227"/>
    </row>
    <row r="898">
      <c r="A898" s="227"/>
      <c r="B898" s="227"/>
      <c r="C898" s="264"/>
      <c r="D898" s="227"/>
      <c r="E898" s="227"/>
      <c r="F898" s="227"/>
      <c r="G898" s="227"/>
      <c r="H898" s="227"/>
      <c r="I898" s="227"/>
      <c r="J898" s="227"/>
      <c r="K898" s="227"/>
      <c r="L898" s="227"/>
      <c r="M898" s="227"/>
      <c r="N898" s="227"/>
      <c r="O898" s="227"/>
      <c r="P898" s="227"/>
      <c r="Q898" s="227"/>
      <c r="R898" s="227"/>
      <c r="S898" s="227"/>
      <c r="T898" s="227"/>
      <c r="U898" s="227"/>
      <c r="V898" s="227"/>
      <c r="W898" s="227"/>
      <c r="X898" s="227"/>
      <c r="Y898" s="227"/>
      <c r="Z898" s="227"/>
      <c r="AA898" s="227"/>
      <c r="AB898" s="227"/>
      <c r="AC898" s="227"/>
      <c r="AD898" s="227"/>
      <c r="AE898" s="227"/>
      <c r="AF898" s="227"/>
    </row>
    <row r="899">
      <c r="A899" s="227"/>
      <c r="B899" s="227"/>
      <c r="C899" s="264"/>
      <c r="D899" s="227"/>
      <c r="E899" s="227"/>
      <c r="F899" s="227"/>
      <c r="G899" s="227"/>
      <c r="H899" s="227"/>
      <c r="I899" s="227"/>
      <c r="J899" s="227"/>
      <c r="K899" s="227"/>
      <c r="L899" s="227"/>
      <c r="M899" s="227"/>
      <c r="N899" s="227"/>
      <c r="O899" s="227"/>
      <c r="P899" s="227"/>
      <c r="Q899" s="227"/>
      <c r="R899" s="227"/>
      <c r="S899" s="227"/>
      <c r="T899" s="227"/>
      <c r="U899" s="227"/>
      <c r="V899" s="227"/>
      <c r="W899" s="227"/>
      <c r="X899" s="227"/>
      <c r="Y899" s="227"/>
      <c r="Z899" s="227"/>
      <c r="AA899" s="227"/>
      <c r="AB899" s="227"/>
      <c r="AC899" s="227"/>
      <c r="AD899" s="227"/>
      <c r="AE899" s="227"/>
      <c r="AF899" s="227"/>
    </row>
    <row r="900">
      <c r="A900" s="227"/>
      <c r="B900" s="227"/>
      <c r="C900" s="264"/>
      <c r="D900" s="227"/>
      <c r="E900" s="227"/>
      <c r="F900" s="227"/>
      <c r="G900" s="227"/>
      <c r="H900" s="227"/>
      <c r="I900" s="227"/>
      <c r="J900" s="227"/>
      <c r="K900" s="227"/>
      <c r="L900" s="227"/>
      <c r="M900" s="227"/>
      <c r="N900" s="227"/>
      <c r="O900" s="227"/>
      <c r="P900" s="227"/>
      <c r="Q900" s="227"/>
      <c r="R900" s="227"/>
      <c r="S900" s="227"/>
      <c r="T900" s="227"/>
      <c r="U900" s="227"/>
      <c r="V900" s="227"/>
      <c r="W900" s="227"/>
      <c r="X900" s="227"/>
      <c r="Y900" s="227"/>
      <c r="Z900" s="227"/>
      <c r="AA900" s="227"/>
      <c r="AB900" s="227"/>
      <c r="AC900" s="227"/>
      <c r="AD900" s="227"/>
      <c r="AE900" s="227"/>
      <c r="AF900" s="227"/>
    </row>
    <row r="901">
      <c r="A901" s="227"/>
      <c r="B901" s="227"/>
      <c r="C901" s="264"/>
      <c r="D901" s="227"/>
      <c r="E901" s="227"/>
      <c r="F901" s="227"/>
      <c r="G901" s="227"/>
      <c r="H901" s="227"/>
      <c r="I901" s="227"/>
      <c r="J901" s="227"/>
      <c r="K901" s="227"/>
      <c r="L901" s="227"/>
      <c r="M901" s="227"/>
      <c r="N901" s="227"/>
      <c r="O901" s="227"/>
      <c r="P901" s="227"/>
      <c r="Q901" s="227"/>
      <c r="R901" s="227"/>
      <c r="S901" s="227"/>
      <c r="T901" s="227"/>
      <c r="U901" s="227"/>
      <c r="V901" s="227"/>
      <c r="W901" s="227"/>
      <c r="X901" s="227"/>
      <c r="Y901" s="227"/>
      <c r="Z901" s="227"/>
      <c r="AA901" s="227"/>
      <c r="AB901" s="227"/>
      <c r="AC901" s="227"/>
      <c r="AD901" s="227"/>
      <c r="AE901" s="227"/>
      <c r="AF901" s="227"/>
    </row>
    <row r="902">
      <c r="A902" s="227"/>
      <c r="B902" s="227"/>
      <c r="C902" s="264"/>
      <c r="D902" s="227"/>
      <c r="E902" s="227"/>
      <c r="F902" s="227"/>
      <c r="G902" s="227"/>
      <c r="H902" s="227"/>
      <c r="I902" s="227"/>
      <c r="J902" s="227"/>
      <c r="K902" s="227"/>
      <c r="L902" s="227"/>
      <c r="M902" s="227"/>
      <c r="N902" s="227"/>
      <c r="O902" s="227"/>
      <c r="P902" s="227"/>
      <c r="Q902" s="227"/>
      <c r="R902" s="227"/>
      <c r="S902" s="227"/>
      <c r="T902" s="227"/>
      <c r="U902" s="227"/>
      <c r="V902" s="227"/>
      <c r="W902" s="227"/>
      <c r="X902" s="227"/>
      <c r="Y902" s="227"/>
      <c r="Z902" s="227"/>
      <c r="AA902" s="227"/>
      <c r="AB902" s="227"/>
      <c r="AC902" s="227"/>
      <c r="AD902" s="227"/>
      <c r="AE902" s="227"/>
      <c r="AF902" s="227"/>
    </row>
    <row r="903">
      <c r="A903" s="227"/>
      <c r="B903" s="227"/>
      <c r="C903" s="264"/>
      <c r="D903" s="227"/>
      <c r="E903" s="227"/>
      <c r="F903" s="227"/>
      <c r="G903" s="227"/>
      <c r="H903" s="227"/>
      <c r="I903" s="227"/>
      <c r="J903" s="227"/>
      <c r="K903" s="227"/>
      <c r="L903" s="227"/>
      <c r="M903" s="227"/>
      <c r="N903" s="227"/>
      <c r="O903" s="227"/>
      <c r="P903" s="227"/>
      <c r="Q903" s="227"/>
      <c r="R903" s="227"/>
      <c r="S903" s="227"/>
      <c r="T903" s="227"/>
      <c r="U903" s="227"/>
      <c r="V903" s="227"/>
      <c r="W903" s="227"/>
      <c r="X903" s="227"/>
      <c r="Y903" s="227"/>
      <c r="Z903" s="227"/>
      <c r="AA903" s="227"/>
      <c r="AB903" s="227"/>
      <c r="AC903" s="227"/>
      <c r="AD903" s="227"/>
      <c r="AE903" s="227"/>
      <c r="AF903" s="227"/>
    </row>
    <row r="904">
      <c r="A904" s="227"/>
      <c r="B904" s="227"/>
      <c r="C904" s="264"/>
      <c r="D904" s="227"/>
      <c r="E904" s="227"/>
      <c r="F904" s="227"/>
      <c r="G904" s="227"/>
      <c r="H904" s="227"/>
      <c r="I904" s="227"/>
      <c r="J904" s="227"/>
      <c r="K904" s="227"/>
      <c r="L904" s="227"/>
      <c r="M904" s="227"/>
      <c r="N904" s="227"/>
      <c r="O904" s="227"/>
      <c r="P904" s="227"/>
      <c r="Q904" s="227"/>
      <c r="R904" s="227"/>
      <c r="S904" s="227"/>
      <c r="T904" s="227"/>
      <c r="U904" s="227"/>
      <c r="V904" s="227"/>
      <c r="W904" s="227"/>
      <c r="X904" s="227"/>
      <c r="Y904" s="227"/>
      <c r="Z904" s="227"/>
      <c r="AA904" s="227"/>
      <c r="AB904" s="227"/>
      <c r="AC904" s="227"/>
      <c r="AD904" s="227"/>
      <c r="AE904" s="227"/>
      <c r="AF904" s="227"/>
    </row>
    <row r="905">
      <c r="A905" s="227"/>
      <c r="B905" s="227"/>
      <c r="C905" s="264"/>
      <c r="D905" s="227"/>
      <c r="E905" s="227"/>
      <c r="F905" s="227"/>
      <c r="G905" s="227"/>
      <c r="H905" s="227"/>
      <c r="I905" s="227"/>
      <c r="J905" s="227"/>
      <c r="K905" s="227"/>
      <c r="L905" s="227"/>
      <c r="M905" s="227"/>
      <c r="N905" s="227"/>
      <c r="O905" s="227"/>
      <c r="P905" s="227"/>
      <c r="Q905" s="227"/>
      <c r="R905" s="227"/>
      <c r="S905" s="227"/>
      <c r="T905" s="227"/>
      <c r="U905" s="227"/>
      <c r="V905" s="227"/>
      <c r="W905" s="227"/>
      <c r="X905" s="227"/>
      <c r="Y905" s="227"/>
      <c r="Z905" s="227"/>
      <c r="AA905" s="227"/>
      <c r="AB905" s="227"/>
      <c r="AC905" s="227"/>
      <c r="AD905" s="227"/>
      <c r="AE905" s="227"/>
      <c r="AF905" s="227"/>
    </row>
    <row r="906">
      <c r="A906" s="227"/>
      <c r="B906" s="227"/>
      <c r="C906" s="264"/>
      <c r="D906" s="227"/>
      <c r="E906" s="227"/>
      <c r="F906" s="227"/>
      <c r="G906" s="227"/>
      <c r="H906" s="227"/>
      <c r="I906" s="227"/>
      <c r="J906" s="227"/>
      <c r="K906" s="227"/>
      <c r="L906" s="227"/>
      <c r="M906" s="227"/>
      <c r="N906" s="227"/>
      <c r="O906" s="227"/>
      <c r="P906" s="227"/>
      <c r="Q906" s="227"/>
      <c r="R906" s="227"/>
      <c r="S906" s="227"/>
      <c r="T906" s="227"/>
      <c r="U906" s="227"/>
      <c r="V906" s="227"/>
      <c r="W906" s="227"/>
      <c r="X906" s="227"/>
      <c r="Y906" s="227"/>
      <c r="Z906" s="227"/>
      <c r="AA906" s="227"/>
      <c r="AB906" s="227"/>
      <c r="AC906" s="227"/>
      <c r="AD906" s="227"/>
      <c r="AE906" s="227"/>
      <c r="AF906" s="227"/>
    </row>
    <row r="907">
      <c r="A907" s="227"/>
      <c r="B907" s="227"/>
      <c r="C907" s="264"/>
      <c r="D907" s="227"/>
      <c r="E907" s="227"/>
      <c r="F907" s="227"/>
      <c r="G907" s="227"/>
      <c r="H907" s="227"/>
      <c r="I907" s="227"/>
      <c r="J907" s="227"/>
      <c r="K907" s="227"/>
      <c r="L907" s="227"/>
      <c r="M907" s="227"/>
      <c r="N907" s="227"/>
      <c r="O907" s="227"/>
      <c r="P907" s="227"/>
      <c r="Q907" s="227"/>
      <c r="R907" s="227"/>
      <c r="S907" s="227"/>
      <c r="T907" s="227"/>
      <c r="U907" s="227"/>
      <c r="V907" s="227"/>
      <c r="W907" s="227"/>
      <c r="X907" s="227"/>
      <c r="Y907" s="227"/>
      <c r="Z907" s="227"/>
      <c r="AA907" s="227"/>
      <c r="AB907" s="227"/>
      <c r="AC907" s="227"/>
      <c r="AD907" s="227"/>
      <c r="AE907" s="227"/>
      <c r="AF907" s="227"/>
    </row>
    <row r="908">
      <c r="A908" s="227"/>
      <c r="B908" s="227"/>
      <c r="C908" s="264"/>
      <c r="D908" s="227"/>
      <c r="E908" s="227"/>
      <c r="F908" s="227"/>
      <c r="G908" s="227"/>
      <c r="H908" s="227"/>
      <c r="I908" s="227"/>
      <c r="J908" s="227"/>
      <c r="K908" s="227"/>
      <c r="L908" s="227"/>
      <c r="M908" s="227"/>
      <c r="N908" s="227"/>
      <c r="O908" s="227"/>
      <c r="P908" s="227"/>
      <c r="Q908" s="227"/>
      <c r="R908" s="227"/>
      <c r="S908" s="227"/>
      <c r="T908" s="227"/>
      <c r="U908" s="227"/>
      <c r="V908" s="227"/>
      <c r="W908" s="227"/>
      <c r="X908" s="227"/>
      <c r="Y908" s="227"/>
      <c r="Z908" s="227"/>
      <c r="AA908" s="227"/>
      <c r="AB908" s="227"/>
      <c r="AC908" s="227"/>
      <c r="AD908" s="227"/>
      <c r="AE908" s="227"/>
      <c r="AF908" s="227"/>
    </row>
    <row r="909">
      <c r="A909" s="227"/>
      <c r="B909" s="227"/>
      <c r="C909" s="264"/>
      <c r="D909" s="227"/>
      <c r="E909" s="227"/>
      <c r="F909" s="227"/>
      <c r="G909" s="227"/>
      <c r="H909" s="227"/>
      <c r="I909" s="227"/>
      <c r="J909" s="227"/>
      <c r="K909" s="227"/>
      <c r="L909" s="227"/>
      <c r="M909" s="227"/>
      <c r="N909" s="227"/>
      <c r="O909" s="227"/>
      <c r="P909" s="227"/>
      <c r="Q909" s="227"/>
      <c r="R909" s="227"/>
      <c r="S909" s="227"/>
      <c r="T909" s="227"/>
      <c r="U909" s="227"/>
      <c r="V909" s="227"/>
      <c r="W909" s="227"/>
      <c r="X909" s="227"/>
      <c r="Y909" s="227"/>
      <c r="Z909" s="227"/>
      <c r="AA909" s="227"/>
      <c r="AB909" s="227"/>
      <c r="AC909" s="227"/>
      <c r="AD909" s="227"/>
      <c r="AE909" s="227"/>
      <c r="AF909" s="227"/>
    </row>
    <row r="910">
      <c r="A910" s="227"/>
      <c r="B910" s="227"/>
      <c r="C910" s="264"/>
      <c r="D910" s="227"/>
      <c r="E910" s="227"/>
      <c r="F910" s="227"/>
      <c r="G910" s="227"/>
      <c r="H910" s="227"/>
      <c r="I910" s="227"/>
      <c r="J910" s="227"/>
      <c r="K910" s="227"/>
      <c r="L910" s="227"/>
      <c r="M910" s="227"/>
      <c r="N910" s="227"/>
      <c r="O910" s="227"/>
      <c r="P910" s="227"/>
      <c r="Q910" s="227"/>
      <c r="R910" s="227"/>
      <c r="S910" s="227"/>
      <c r="T910" s="227"/>
      <c r="U910" s="227"/>
      <c r="V910" s="227"/>
      <c r="W910" s="227"/>
      <c r="X910" s="227"/>
      <c r="Y910" s="227"/>
      <c r="Z910" s="227"/>
      <c r="AA910" s="227"/>
      <c r="AB910" s="227"/>
      <c r="AC910" s="227"/>
      <c r="AD910" s="227"/>
      <c r="AE910" s="227"/>
      <c r="AF910" s="227"/>
    </row>
    <row r="911">
      <c r="A911" s="227"/>
      <c r="B911" s="227"/>
      <c r="C911" s="264"/>
      <c r="D911" s="227"/>
      <c r="E911" s="227"/>
      <c r="F911" s="227"/>
      <c r="G911" s="227"/>
      <c r="H911" s="227"/>
      <c r="I911" s="227"/>
      <c r="J911" s="227"/>
      <c r="K911" s="227"/>
      <c r="L911" s="227"/>
      <c r="M911" s="227"/>
      <c r="N911" s="227"/>
      <c r="O911" s="227"/>
      <c r="P911" s="227"/>
      <c r="Q911" s="227"/>
      <c r="R911" s="227"/>
      <c r="S911" s="227"/>
      <c r="T911" s="227"/>
      <c r="U911" s="227"/>
      <c r="V911" s="227"/>
      <c r="W911" s="227"/>
      <c r="X911" s="227"/>
      <c r="Y911" s="227"/>
      <c r="Z911" s="227"/>
      <c r="AA911" s="227"/>
      <c r="AB911" s="227"/>
      <c r="AC911" s="227"/>
      <c r="AD911" s="227"/>
      <c r="AE911" s="227"/>
      <c r="AF911" s="227"/>
    </row>
    <row r="912">
      <c r="A912" s="227"/>
      <c r="B912" s="227"/>
      <c r="C912" s="264"/>
      <c r="D912" s="227"/>
      <c r="E912" s="227"/>
      <c r="F912" s="227"/>
      <c r="G912" s="227"/>
      <c r="H912" s="227"/>
      <c r="I912" s="227"/>
      <c r="J912" s="227"/>
      <c r="K912" s="227"/>
      <c r="L912" s="227"/>
      <c r="M912" s="227"/>
      <c r="N912" s="227"/>
      <c r="O912" s="227"/>
      <c r="P912" s="227"/>
      <c r="Q912" s="227"/>
      <c r="R912" s="227"/>
      <c r="S912" s="227"/>
      <c r="T912" s="227"/>
      <c r="U912" s="227"/>
      <c r="V912" s="227"/>
      <c r="W912" s="227"/>
      <c r="X912" s="227"/>
      <c r="Y912" s="227"/>
      <c r="Z912" s="227"/>
      <c r="AA912" s="227"/>
      <c r="AB912" s="227"/>
      <c r="AC912" s="227"/>
      <c r="AD912" s="227"/>
      <c r="AE912" s="227"/>
      <c r="AF912" s="227"/>
    </row>
    <row r="913">
      <c r="A913" s="227"/>
      <c r="B913" s="227"/>
      <c r="C913" s="264"/>
      <c r="D913" s="227"/>
      <c r="E913" s="227"/>
      <c r="F913" s="227"/>
      <c r="G913" s="227"/>
      <c r="H913" s="227"/>
      <c r="I913" s="227"/>
      <c r="J913" s="227"/>
      <c r="K913" s="227"/>
      <c r="L913" s="227"/>
      <c r="M913" s="227"/>
      <c r="N913" s="227"/>
      <c r="O913" s="227"/>
      <c r="P913" s="227"/>
      <c r="Q913" s="227"/>
      <c r="R913" s="227"/>
      <c r="S913" s="227"/>
      <c r="T913" s="227"/>
      <c r="U913" s="227"/>
      <c r="V913" s="227"/>
      <c r="W913" s="227"/>
      <c r="X913" s="227"/>
      <c r="Y913" s="227"/>
      <c r="Z913" s="227"/>
      <c r="AA913" s="227"/>
      <c r="AB913" s="227"/>
      <c r="AC913" s="227"/>
      <c r="AD913" s="227"/>
      <c r="AE913" s="227"/>
      <c r="AF913" s="227"/>
    </row>
    <row r="914">
      <c r="A914" s="227"/>
      <c r="B914" s="227"/>
      <c r="C914" s="264"/>
      <c r="D914" s="227"/>
      <c r="E914" s="227"/>
      <c r="F914" s="227"/>
      <c r="G914" s="227"/>
      <c r="H914" s="227"/>
      <c r="I914" s="227"/>
      <c r="J914" s="227"/>
      <c r="K914" s="227"/>
      <c r="L914" s="227"/>
      <c r="M914" s="227"/>
      <c r="N914" s="227"/>
      <c r="O914" s="227"/>
      <c r="P914" s="227"/>
      <c r="Q914" s="227"/>
      <c r="R914" s="227"/>
      <c r="S914" s="227"/>
      <c r="T914" s="227"/>
      <c r="U914" s="227"/>
      <c r="V914" s="227"/>
      <c r="W914" s="227"/>
      <c r="X914" s="227"/>
      <c r="Y914" s="227"/>
      <c r="Z914" s="227"/>
      <c r="AA914" s="227"/>
      <c r="AB914" s="227"/>
      <c r="AC914" s="227"/>
      <c r="AD914" s="227"/>
      <c r="AE914" s="227"/>
      <c r="AF914" s="227"/>
    </row>
    <row r="915">
      <c r="A915" s="227"/>
      <c r="B915" s="227"/>
      <c r="C915" s="264"/>
      <c r="D915" s="227"/>
      <c r="E915" s="227"/>
      <c r="F915" s="227"/>
      <c r="G915" s="227"/>
      <c r="H915" s="227"/>
      <c r="I915" s="227"/>
      <c r="J915" s="227"/>
      <c r="K915" s="227"/>
      <c r="L915" s="227"/>
      <c r="M915" s="227"/>
      <c r="N915" s="227"/>
      <c r="O915" s="227"/>
      <c r="P915" s="227"/>
      <c r="Q915" s="227"/>
      <c r="R915" s="227"/>
      <c r="S915" s="227"/>
      <c r="T915" s="227"/>
      <c r="U915" s="227"/>
      <c r="V915" s="227"/>
      <c r="W915" s="227"/>
      <c r="X915" s="227"/>
      <c r="Y915" s="227"/>
      <c r="Z915" s="227"/>
      <c r="AA915" s="227"/>
      <c r="AB915" s="227"/>
      <c r="AC915" s="227"/>
      <c r="AD915" s="227"/>
      <c r="AE915" s="227"/>
      <c r="AF915" s="227"/>
    </row>
    <row r="916">
      <c r="A916" s="227"/>
      <c r="B916" s="227"/>
      <c r="C916" s="264"/>
      <c r="D916" s="227"/>
      <c r="E916" s="227"/>
      <c r="F916" s="227"/>
      <c r="G916" s="227"/>
      <c r="H916" s="227"/>
      <c r="I916" s="227"/>
      <c r="J916" s="227"/>
      <c r="K916" s="227"/>
      <c r="L916" s="227"/>
      <c r="M916" s="227"/>
      <c r="N916" s="227"/>
      <c r="O916" s="227"/>
      <c r="P916" s="227"/>
      <c r="Q916" s="227"/>
      <c r="R916" s="227"/>
      <c r="S916" s="227"/>
      <c r="T916" s="227"/>
      <c r="U916" s="227"/>
      <c r="V916" s="227"/>
      <c r="W916" s="227"/>
      <c r="X916" s="227"/>
      <c r="Y916" s="227"/>
      <c r="Z916" s="227"/>
      <c r="AA916" s="227"/>
      <c r="AB916" s="227"/>
      <c r="AC916" s="227"/>
      <c r="AD916" s="227"/>
      <c r="AE916" s="227"/>
      <c r="AF916" s="227"/>
    </row>
    <row r="917">
      <c r="A917" s="227"/>
      <c r="B917" s="227"/>
      <c r="C917" s="264"/>
      <c r="D917" s="227"/>
      <c r="E917" s="227"/>
      <c r="F917" s="227"/>
      <c r="G917" s="227"/>
      <c r="H917" s="227"/>
      <c r="I917" s="227"/>
      <c r="J917" s="227"/>
      <c r="K917" s="227"/>
      <c r="L917" s="227"/>
      <c r="M917" s="227"/>
      <c r="N917" s="227"/>
      <c r="O917" s="227"/>
      <c r="P917" s="227"/>
      <c r="Q917" s="227"/>
      <c r="R917" s="227"/>
      <c r="S917" s="227"/>
      <c r="T917" s="227"/>
      <c r="U917" s="227"/>
      <c r="V917" s="227"/>
      <c r="W917" s="227"/>
      <c r="X917" s="227"/>
      <c r="Y917" s="227"/>
      <c r="Z917" s="227"/>
      <c r="AA917" s="227"/>
      <c r="AB917" s="227"/>
      <c r="AC917" s="227"/>
      <c r="AD917" s="227"/>
      <c r="AE917" s="227"/>
      <c r="AF917" s="227"/>
    </row>
    <row r="918">
      <c r="A918" s="227"/>
      <c r="B918" s="227"/>
      <c r="C918" s="264"/>
      <c r="D918" s="227"/>
      <c r="E918" s="227"/>
      <c r="F918" s="227"/>
      <c r="G918" s="227"/>
      <c r="H918" s="227"/>
      <c r="I918" s="227"/>
      <c r="J918" s="227"/>
      <c r="K918" s="227"/>
      <c r="L918" s="227"/>
      <c r="M918" s="227"/>
      <c r="N918" s="227"/>
      <c r="O918" s="227"/>
      <c r="P918" s="227"/>
      <c r="Q918" s="227"/>
      <c r="R918" s="227"/>
      <c r="S918" s="227"/>
      <c r="T918" s="227"/>
      <c r="U918" s="227"/>
      <c r="V918" s="227"/>
      <c r="W918" s="227"/>
      <c r="X918" s="227"/>
      <c r="Y918" s="227"/>
      <c r="Z918" s="227"/>
      <c r="AA918" s="227"/>
      <c r="AB918" s="227"/>
      <c r="AC918" s="227"/>
      <c r="AD918" s="227"/>
      <c r="AE918" s="227"/>
      <c r="AF918" s="227"/>
    </row>
    <row r="919">
      <c r="A919" s="227"/>
      <c r="B919" s="227"/>
      <c r="C919" s="264"/>
      <c r="D919" s="227"/>
      <c r="E919" s="227"/>
      <c r="F919" s="227"/>
      <c r="G919" s="227"/>
      <c r="H919" s="227"/>
      <c r="I919" s="227"/>
      <c r="J919" s="227"/>
      <c r="K919" s="227"/>
      <c r="L919" s="227"/>
      <c r="M919" s="227"/>
      <c r="N919" s="227"/>
      <c r="O919" s="227"/>
      <c r="P919" s="227"/>
      <c r="Q919" s="227"/>
      <c r="R919" s="227"/>
      <c r="S919" s="227"/>
      <c r="T919" s="227"/>
      <c r="U919" s="227"/>
      <c r="V919" s="227"/>
      <c r="W919" s="227"/>
      <c r="X919" s="227"/>
      <c r="Y919" s="227"/>
      <c r="Z919" s="227"/>
      <c r="AA919" s="227"/>
      <c r="AB919" s="227"/>
      <c r="AC919" s="227"/>
      <c r="AD919" s="227"/>
      <c r="AE919" s="227"/>
      <c r="AF919" s="227"/>
    </row>
    <row r="920">
      <c r="A920" s="227"/>
      <c r="B920" s="227"/>
      <c r="C920" s="264"/>
      <c r="D920" s="227"/>
      <c r="E920" s="227"/>
      <c r="F920" s="227"/>
      <c r="G920" s="227"/>
      <c r="H920" s="227"/>
      <c r="I920" s="227"/>
      <c r="J920" s="227"/>
      <c r="K920" s="227"/>
      <c r="L920" s="227"/>
      <c r="M920" s="227"/>
      <c r="N920" s="227"/>
      <c r="O920" s="227"/>
      <c r="P920" s="227"/>
      <c r="Q920" s="227"/>
      <c r="R920" s="227"/>
      <c r="S920" s="227"/>
      <c r="T920" s="227"/>
      <c r="U920" s="227"/>
      <c r="V920" s="227"/>
      <c r="W920" s="227"/>
      <c r="X920" s="227"/>
      <c r="Y920" s="227"/>
      <c r="Z920" s="227"/>
      <c r="AA920" s="227"/>
      <c r="AB920" s="227"/>
      <c r="AC920" s="227"/>
      <c r="AD920" s="227"/>
      <c r="AE920" s="227"/>
      <c r="AF920" s="227"/>
    </row>
    <row r="921">
      <c r="A921" s="227"/>
      <c r="B921" s="227"/>
      <c r="C921" s="264"/>
      <c r="D921" s="227"/>
      <c r="E921" s="227"/>
      <c r="F921" s="227"/>
      <c r="G921" s="227"/>
      <c r="H921" s="227"/>
      <c r="I921" s="227"/>
      <c r="J921" s="227"/>
      <c r="K921" s="227"/>
      <c r="L921" s="227"/>
      <c r="M921" s="227"/>
      <c r="N921" s="227"/>
      <c r="O921" s="227"/>
      <c r="P921" s="227"/>
      <c r="Q921" s="227"/>
      <c r="R921" s="227"/>
      <c r="S921" s="227"/>
      <c r="T921" s="227"/>
      <c r="U921" s="227"/>
      <c r="V921" s="227"/>
      <c r="W921" s="227"/>
      <c r="X921" s="227"/>
      <c r="Y921" s="227"/>
      <c r="Z921" s="227"/>
      <c r="AA921" s="227"/>
      <c r="AB921" s="227"/>
      <c r="AC921" s="227"/>
      <c r="AD921" s="227"/>
      <c r="AE921" s="227"/>
      <c r="AF921" s="227"/>
    </row>
    <row r="922">
      <c r="A922" s="227"/>
      <c r="B922" s="227"/>
      <c r="C922" s="264"/>
      <c r="D922" s="227"/>
      <c r="E922" s="227"/>
      <c r="F922" s="227"/>
      <c r="G922" s="227"/>
      <c r="H922" s="227"/>
      <c r="I922" s="227"/>
      <c r="J922" s="227"/>
      <c r="K922" s="227"/>
      <c r="L922" s="227"/>
      <c r="M922" s="227"/>
      <c r="N922" s="227"/>
      <c r="O922" s="227"/>
      <c r="P922" s="227"/>
      <c r="Q922" s="227"/>
      <c r="R922" s="227"/>
      <c r="S922" s="227"/>
      <c r="T922" s="227"/>
      <c r="U922" s="227"/>
      <c r="V922" s="227"/>
      <c r="W922" s="227"/>
      <c r="X922" s="227"/>
      <c r="Y922" s="227"/>
      <c r="Z922" s="227"/>
      <c r="AA922" s="227"/>
      <c r="AB922" s="227"/>
      <c r="AC922" s="227"/>
      <c r="AD922" s="227"/>
      <c r="AE922" s="227"/>
      <c r="AF922" s="227"/>
    </row>
    <row r="923">
      <c r="A923" s="227"/>
      <c r="B923" s="227"/>
      <c r="C923" s="264"/>
      <c r="D923" s="227"/>
      <c r="E923" s="227"/>
      <c r="F923" s="227"/>
      <c r="G923" s="227"/>
      <c r="H923" s="227"/>
      <c r="I923" s="227"/>
      <c r="J923" s="227"/>
      <c r="K923" s="227"/>
      <c r="L923" s="227"/>
      <c r="M923" s="227"/>
      <c r="N923" s="227"/>
      <c r="O923" s="227"/>
      <c r="P923" s="227"/>
      <c r="Q923" s="227"/>
      <c r="R923" s="227"/>
      <c r="S923" s="227"/>
      <c r="T923" s="227"/>
      <c r="U923" s="227"/>
      <c r="V923" s="227"/>
      <c r="W923" s="227"/>
      <c r="X923" s="227"/>
      <c r="Y923" s="227"/>
      <c r="Z923" s="227"/>
      <c r="AA923" s="227"/>
      <c r="AB923" s="227"/>
      <c r="AC923" s="227"/>
      <c r="AD923" s="227"/>
      <c r="AE923" s="227"/>
      <c r="AF923" s="227"/>
    </row>
    <row r="924">
      <c r="A924" s="227"/>
      <c r="B924" s="227"/>
      <c r="C924" s="264"/>
      <c r="D924" s="227"/>
      <c r="E924" s="227"/>
      <c r="F924" s="227"/>
      <c r="G924" s="227"/>
      <c r="H924" s="227"/>
      <c r="I924" s="227"/>
      <c r="J924" s="227"/>
      <c r="K924" s="227"/>
      <c r="L924" s="227"/>
      <c r="M924" s="227"/>
      <c r="N924" s="227"/>
      <c r="O924" s="227"/>
      <c r="P924" s="227"/>
      <c r="Q924" s="227"/>
      <c r="R924" s="227"/>
      <c r="S924" s="227"/>
      <c r="T924" s="227"/>
      <c r="U924" s="227"/>
      <c r="V924" s="227"/>
      <c r="W924" s="227"/>
      <c r="X924" s="227"/>
      <c r="Y924" s="227"/>
      <c r="Z924" s="227"/>
      <c r="AA924" s="227"/>
      <c r="AB924" s="227"/>
      <c r="AC924" s="227"/>
      <c r="AD924" s="227"/>
      <c r="AE924" s="227"/>
      <c r="AF924" s="227"/>
    </row>
    <row r="925">
      <c r="A925" s="227"/>
      <c r="B925" s="227"/>
      <c r="C925" s="264"/>
      <c r="D925" s="227"/>
      <c r="E925" s="227"/>
      <c r="F925" s="227"/>
      <c r="G925" s="227"/>
      <c r="H925" s="227"/>
      <c r="I925" s="227"/>
      <c r="J925" s="227"/>
      <c r="K925" s="227"/>
      <c r="L925" s="227"/>
      <c r="M925" s="227"/>
      <c r="N925" s="227"/>
      <c r="O925" s="227"/>
      <c r="P925" s="227"/>
      <c r="Q925" s="227"/>
      <c r="R925" s="227"/>
      <c r="S925" s="227"/>
      <c r="T925" s="227"/>
      <c r="U925" s="227"/>
      <c r="V925" s="227"/>
      <c r="W925" s="227"/>
      <c r="X925" s="227"/>
      <c r="Y925" s="227"/>
      <c r="Z925" s="227"/>
      <c r="AA925" s="227"/>
      <c r="AB925" s="227"/>
      <c r="AC925" s="227"/>
      <c r="AD925" s="227"/>
      <c r="AE925" s="227"/>
      <c r="AF925" s="227"/>
    </row>
    <row r="926">
      <c r="A926" s="227"/>
      <c r="B926" s="227"/>
      <c r="C926" s="264"/>
      <c r="D926" s="227"/>
      <c r="E926" s="227"/>
      <c r="F926" s="227"/>
      <c r="G926" s="227"/>
      <c r="H926" s="227"/>
      <c r="I926" s="227"/>
      <c r="J926" s="227"/>
      <c r="K926" s="227"/>
      <c r="L926" s="227"/>
      <c r="M926" s="227"/>
      <c r="N926" s="227"/>
      <c r="O926" s="227"/>
      <c r="P926" s="227"/>
      <c r="Q926" s="227"/>
      <c r="R926" s="227"/>
      <c r="S926" s="227"/>
      <c r="T926" s="227"/>
      <c r="U926" s="227"/>
      <c r="V926" s="227"/>
      <c r="W926" s="227"/>
      <c r="X926" s="227"/>
      <c r="Y926" s="227"/>
      <c r="Z926" s="227"/>
      <c r="AA926" s="227"/>
      <c r="AB926" s="227"/>
      <c r="AC926" s="227"/>
      <c r="AD926" s="227"/>
      <c r="AE926" s="227"/>
      <c r="AF926" s="227"/>
    </row>
    <row r="927">
      <c r="A927" s="227"/>
      <c r="B927" s="227"/>
      <c r="C927" s="264"/>
      <c r="D927" s="227"/>
      <c r="E927" s="227"/>
      <c r="F927" s="227"/>
      <c r="G927" s="227"/>
      <c r="H927" s="227"/>
      <c r="I927" s="227"/>
      <c r="J927" s="227"/>
      <c r="K927" s="227"/>
      <c r="L927" s="227"/>
      <c r="M927" s="227"/>
      <c r="N927" s="227"/>
      <c r="O927" s="227"/>
      <c r="P927" s="227"/>
      <c r="Q927" s="227"/>
      <c r="R927" s="227"/>
      <c r="S927" s="227"/>
      <c r="T927" s="227"/>
      <c r="U927" s="227"/>
      <c r="V927" s="227"/>
      <c r="W927" s="227"/>
      <c r="X927" s="227"/>
      <c r="Y927" s="227"/>
      <c r="Z927" s="227"/>
      <c r="AA927" s="227"/>
      <c r="AB927" s="227"/>
      <c r="AC927" s="227"/>
      <c r="AD927" s="227"/>
      <c r="AE927" s="227"/>
      <c r="AF927" s="227"/>
    </row>
    <row r="928">
      <c r="A928" s="227"/>
      <c r="B928" s="227"/>
      <c r="C928" s="264"/>
      <c r="D928" s="227"/>
      <c r="E928" s="227"/>
      <c r="F928" s="227"/>
      <c r="G928" s="227"/>
      <c r="H928" s="227"/>
      <c r="I928" s="227"/>
      <c r="J928" s="227"/>
      <c r="K928" s="227"/>
      <c r="L928" s="227"/>
      <c r="M928" s="227"/>
      <c r="N928" s="227"/>
      <c r="O928" s="227"/>
      <c r="P928" s="227"/>
      <c r="Q928" s="227"/>
      <c r="R928" s="227"/>
      <c r="S928" s="227"/>
      <c r="T928" s="227"/>
      <c r="U928" s="227"/>
      <c r="V928" s="227"/>
      <c r="W928" s="227"/>
      <c r="X928" s="227"/>
      <c r="Y928" s="227"/>
      <c r="Z928" s="227"/>
      <c r="AA928" s="227"/>
      <c r="AB928" s="227"/>
      <c r="AC928" s="227"/>
      <c r="AD928" s="227"/>
      <c r="AE928" s="227"/>
      <c r="AF928" s="227"/>
    </row>
    <row r="929">
      <c r="A929" s="227"/>
      <c r="B929" s="227"/>
      <c r="C929" s="264"/>
      <c r="D929" s="227"/>
      <c r="E929" s="227"/>
      <c r="F929" s="227"/>
      <c r="G929" s="227"/>
      <c r="H929" s="227"/>
      <c r="I929" s="227"/>
      <c r="J929" s="227"/>
      <c r="K929" s="227"/>
      <c r="L929" s="227"/>
      <c r="M929" s="227"/>
      <c r="N929" s="227"/>
      <c r="O929" s="227"/>
      <c r="P929" s="227"/>
      <c r="Q929" s="227"/>
      <c r="R929" s="227"/>
      <c r="S929" s="227"/>
      <c r="T929" s="227"/>
      <c r="U929" s="227"/>
      <c r="V929" s="227"/>
      <c r="W929" s="227"/>
      <c r="X929" s="227"/>
      <c r="Y929" s="227"/>
      <c r="Z929" s="227"/>
      <c r="AA929" s="227"/>
      <c r="AB929" s="227"/>
      <c r="AC929" s="227"/>
      <c r="AD929" s="227"/>
      <c r="AE929" s="227"/>
      <c r="AF929" s="227"/>
    </row>
    <row r="930">
      <c r="A930" s="227"/>
      <c r="B930" s="227"/>
      <c r="C930" s="264"/>
      <c r="D930" s="227"/>
      <c r="E930" s="227"/>
      <c r="F930" s="227"/>
      <c r="G930" s="227"/>
      <c r="H930" s="227"/>
      <c r="I930" s="227"/>
      <c r="J930" s="227"/>
      <c r="K930" s="227"/>
      <c r="L930" s="227"/>
      <c r="M930" s="227"/>
      <c r="N930" s="227"/>
      <c r="O930" s="227"/>
      <c r="P930" s="227"/>
      <c r="Q930" s="227"/>
      <c r="R930" s="227"/>
      <c r="S930" s="227"/>
      <c r="T930" s="227"/>
      <c r="U930" s="227"/>
      <c r="V930" s="227"/>
      <c r="W930" s="227"/>
      <c r="X930" s="227"/>
      <c r="Y930" s="227"/>
      <c r="Z930" s="227"/>
      <c r="AA930" s="227"/>
      <c r="AB930" s="227"/>
      <c r="AC930" s="227"/>
      <c r="AD930" s="227"/>
      <c r="AE930" s="227"/>
      <c r="AF930" s="227"/>
    </row>
    <row r="931">
      <c r="A931" s="227"/>
      <c r="B931" s="227"/>
      <c r="C931" s="264"/>
      <c r="D931" s="227"/>
      <c r="E931" s="227"/>
      <c r="F931" s="227"/>
      <c r="G931" s="227"/>
      <c r="H931" s="227"/>
      <c r="I931" s="227"/>
      <c r="J931" s="227"/>
      <c r="K931" s="227"/>
      <c r="L931" s="227"/>
      <c r="M931" s="227"/>
      <c r="N931" s="227"/>
      <c r="O931" s="227"/>
      <c r="P931" s="227"/>
      <c r="Q931" s="227"/>
      <c r="R931" s="227"/>
      <c r="S931" s="227"/>
      <c r="T931" s="227"/>
      <c r="U931" s="227"/>
      <c r="V931" s="227"/>
      <c r="W931" s="227"/>
      <c r="X931" s="227"/>
      <c r="Y931" s="227"/>
      <c r="Z931" s="227"/>
      <c r="AA931" s="227"/>
      <c r="AB931" s="227"/>
      <c r="AC931" s="227"/>
      <c r="AD931" s="227"/>
      <c r="AE931" s="227"/>
      <c r="AF931" s="227"/>
    </row>
    <row r="932">
      <c r="A932" s="227"/>
      <c r="B932" s="227"/>
      <c r="C932" s="264"/>
      <c r="D932" s="227"/>
      <c r="E932" s="227"/>
      <c r="F932" s="227"/>
      <c r="G932" s="227"/>
      <c r="H932" s="227"/>
      <c r="I932" s="227"/>
      <c r="J932" s="227"/>
      <c r="K932" s="227"/>
      <c r="L932" s="227"/>
      <c r="M932" s="227"/>
      <c r="N932" s="227"/>
      <c r="O932" s="227"/>
      <c r="P932" s="227"/>
      <c r="Q932" s="227"/>
      <c r="R932" s="227"/>
      <c r="S932" s="227"/>
      <c r="T932" s="227"/>
      <c r="U932" s="227"/>
      <c r="V932" s="227"/>
      <c r="W932" s="227"/>
      <c r="X932" s="227"/>
      <c r="Y932" s="227"/>
      <c r="Z932" s="227"/>
      <c r="AA932" s="227"/>
      <c r="AB932" s="227"/>
      <c r="AC932" s="227"/>
      <c r="AD932" s="227"/>
      <c r="AE932" s="227"/>
      <c r="AF932" s="227"/>
    </row>
    <row r="933">
      <c r="A933" s="227"/>
      <c r="B933" s="227"/>
      <c r="C933" s="264"/>
      <c r="D933" s="227"/>
      <c r="E933" s="227"/>
      <c r="F933" s="227"/>
      <c r="G933" s="227"/>
      <c r="H933" s="227"/>
      <c r="I933" s="227"/>
      <c r="J933" s="227"/>
      <c r="K933" s="227"/>
      <c r="L933" s="227"/>
      <c r="M933" s="227"/>
      <c r="N933" s="227"/>
      <c r="O933" s="227"/>
      <c r="P933" s="227"/>
      <c r="Q933" s="227"/>
      <c r="R933" s="227"/>
      <c r="S933" s="227"/>
      <c r="T933" s="227"/>
      <c r="U933" s="227"/>
      <c r="V933" s="227"/>
      <c r="W933" s="227"/>
      <c r="X933" s="227"/>
      <c r="Y933" s="227"/>
      <c r="Z933" s="227"/>
      <c r="AA933" s="227"/>
      <c r="AB933" s="227"/>
      <c r="AC933" s="227"/>
      <c r="AD933" s="227"/>
      <c r="AE933" s="227"/>
      <c r="AF933" s="227"/>
    </row>
    <row r="934">
      <c r="A934" s="227"/>
      <c r="B934" s="227"/>
      <c r="C934" s="264"/>
      <c r="D934" s="227"/>
      <c r="E934" s="227"/>
      <c r="F934" s="227"/>
      <c r="G934" s="227"/>
      <c r="H934" s="227"/>
      <c r="I934" s="227"/>
      <c r="J934" s="227"/>
      <c r="K934" s="227"/>
      <c r="L934" s="227"/>
      <c r="M934" s="227"/>
      <c r="N934" s="227"/>
      <c r="O934" s="227"/>
      <c r="P934" s="227"/>
      <c r="Q934" s="227"/>
      <c r="R934" s="227"/>
      <c r="S934" s="227"/>
      <c r="T934" s="227"/>
      <c r="U934" s="227"/>
      <c r="V934" s="227"/>
      <c r="W934" s="227"/>
      <c r="X934" s="227"/>
      <c r="Y934" s="227"/>
      <c r="Z934" s="227"/>
      <c r="AA934" s="227"/>
      <c r="AB934" s="227"/>
      <c r="AC934" s="227"/>
      <c r="AD934" s="227"/>
      <c r="AE934" s="227"/>
      <c r="AF934" s="227"/>
    </row>
    <row r="935">
      <c r="A935" s="227"/>
      <c r="B935" s="227"/>
      <c r="C935" s="264"/>
      <c r="D935" s="227"/>
      <c r="E935" s="227"/>
      <c r="F935" s="227"/>
      <c r="G935" s="227"/>
      <c r="H935" s="227"/>
      <c r="I935" s="227"/>
      <c r="J935" s="227"/>
      <c r="K935" s="227"/>
      <c r="L935" s="227"/>
      <c r="M935" s="227"/>
      <c r="N935" s="227"/>
      <c r="O935" s="227"/>
      <c r="P935" s="227"/>
      <c r="Q935" s="227"/>
      <c r="R935" s="227"/>
      <c r="S935" s="227"/>
      <c r="T935" s="227"/>
      <c r="U935" s="227"/>
      <c r="V935" s="227"/>
      <c r="W935" s="227"/>
      <c r="X935" s="227"/>
      <c r="Y935" s="227"/>
      <c r="Z935" s="227"/>
      <c r="AA935" s="227"/>
      <c r="AB935" s="227"/>
      <c r="AC935" s="227"/>
      <c r="AD935" s="227"/>
      <c r="AE935" s="227"/>
      <c r="AF935" s="227"/>
    </row>
    <row r="936">
      <c r="A936" s="227"/>
      <c r="B936" s="227"/>
      <c r="C936" s="264"/>
      <c r="D936" s="227"/>
      <c r="E936" s="227"/>
      <c r="F936" s="227"/>
      <c r="G936" s="227"/>
      <c r="H936" s="227"/>
      <c r="I936" s="227"/>
      <c r="J936" s="227"/>
      <c r="K936" s="227"/>
      <c r="L936" s="227"/>
      <c r="M936" s="227"/>
      <c r="N936" s="227"/>
      <c r="O936" s="227"/>
      <c r="P936" s="227"/>
      <c r="Q936" s="227"/>
      <c r="R936" s="227"/>
      <c r="S936" s="227"/>
      <c r="T936" s="227"/>
      <c r="U936" s="227"/>
      <c r="V936" s="227"/>
      <c r="W936" s="227"/>
      <c r="X936" s="227"/>
      <c r="Y936" s="227"/>
      <c r="Z936" s="227"/>
      <c r="AA936" s="227"/>
      <c r="AB936" s="227"/>
      <c r="AC936" s="227"/>
      <c r="AD936" s="227"/>
      <c r="AE936" s="227"/>
      <c r="AF936" s="227"/>
    </row>
    <row r="937">
      <c r="A937" s="227"/>
      <c r="B937" s="227"/>
      <c r="C937" s="264"/>
      <c r="D937" s="227"/>
      <c r="E937" s="227"/>
      <c r="F937" s="227"/>
      <c r="G937" s="227"/>
      <c r="H937" s="227"/>
      <c r="I937" s="227"/>
      <c r="J937" s="227"/>
      <c r="K937" s="227"/>
      <c r="L937" s="227"/>
      <c r="M937" s="227"/>
      <c r="N937" s="227"/>
      <c r="O937" s="227"/>
      <c r="P937" s="227"/>
      <c r="Q937" s="227"/>
      <c r="R937" s="227"/>
      <c r="S937" s="227"/>
      <c r="T937" s="227"/>
      <c r="U937" s="227"/>
      <c r="V937" s="227"/>
      <c r="W937" s="227"/>
      <c r="X937" s="227"/>
      <c r="Y937" s="227"/>
      <c r="Z937" s="227"/>
      <c r="AA937" s="227"/>
      <c r="AB937" s="227"/>
      <c r="AC937" s="227"/>
      <c r="AD937" s="227"/>
      <c r="AE937" s="227"/>
      <c r="AF937" s="227"/>
    </row>
    <row r="938">
      <c r="A938" s="227"/>
      <c r="B938" s="227"/>
      <c r="C938" s="264"/>
      <c r="D938" s="227"/>
      <c r="E938" s="227"/>
      <c r="F938" s="227"/>
      <c r="G938" s="227"/>
      <c r="H938" s="227"/>
      <c r="I938" s="227"/>
      <c r="J938" s="227"/>
      <c r="K938" s="227"/>
      <c r="L938" s="227"/>
      <c r="M938" s="227"/>
      <c r="N938" s="227"/>
      <c r="O938" s="227"/>
      <c r="P938" s="227"/>
      <c r="Q938" s="227"/>
      <c r="R938" s="227"/>
      <c r="S938" s="227"/>
      <c r="T938" s="227"/>
      <c r="U938" s="227"/>
      <c r="V938" s="227"/>
      <c r="W938" s="227"/>
      <c r="X938" s="227"/>
      <c r="Y938" s="227"/>
      <c r="Z938" s="227"/>
      <c r="AA938" s="227"/>
      <c r="AB938" s="227"/>
      <c r="AC938" s="227"/>
      <c r="AD938" s="227"/>
      <c r="AE938" s="227"/>
      <c r="AF938" s="227"/>
    </row>
    <row r="939">
      <c r="A939" s="227"/>
      <c r="B939" s="227"/>
      <c r="C939" s="264"/>
      <c r="D939" s="227"/>
      <c r="E939" s="227"/>
      <c r="F939" s="227"/>
      <c r="G939" s="227"/>
      <c r="H939" s="227"/>
      <c r="I939" s="227"/>
      <c r="J939" s="227"/>
      <c r="K939" s="227"/>
      <c r="L939" s="227"/>
      <c r="M939" s="227"/>
      <c r="N939" s="227"/>
      <c r="O939" s="227"/>
      <c r="P939" s="227"/>
      <c r="Q939" s="227"/>
      <c r="R939" s="227"/>
      <c r="S939" s="227"/>
      <c r="T939" s="227"/>
      <c r="U939" s="227"/>
      <c r="V939" s="227"/>
      <c r="W939" s="227"/>
      <c r="X939" s="227"/>
      <c r="Y939" s="227"/>
      <c r="Z939" s="227"/>
      <c r="AA939" s="227"/>
      <c r="AB939" s="227"/>
      <c r="AC939" s="227"/>
      <c r="AD939" s="227"/>
      <c r="AE939" s="227"/>
      <c r="AF939" s="227"/>
    </row>
    <row r="940">
      <c r="A940" s="227"/>
      <c r="B940" s="227"/>
      <c r="C940" s="264"/>
      <c r="D940" s="227"/>
      <c r="E940" s="227"/>
      <c r="F940" s="227"/>
      <c r="G940" s="227"/>
      <c r="H940" s="227"/>
      <c r="I940" s="227"/>
      <c r="J940" s="227"/>
      <c r="K940" s="227"/>
      <c r="L940" s="227"/>
      <c r="M940" s="227"/>
      <c r="N940" s="227"/>
      <c r="O940" s="227"/>
      <c r="P940" s="227"/>
      <c r="Q940" s="227"/>
      <c r="R940" s="227"/>
      <c r="S940" s="227"/>
      <c r="T940" s="227"/>
      <c r="U940" s="227"/>
      <c r="V940" s="227"/>
      <c r="W940" s="227"/>
      <c r="X940" s="227"/>
      <c r="Y940" s="227"/>
      <c r="Z940" s="227"/>
      <c r="AA940" s="227"/>
      <c r="AB940" s="227"/>
      <c r="AC940" s="227"/>
      <c r="AD940" s="227"/>
      <c r="AE940" s="227"/>
      <c r="AF940" s="227"/>
    </row>
    <row r="941">
      <c r="A941" s="227"/>
      <c r="B941" s="227"/>
      <c r="C941" s="264"/>
      <c r="D941" s="227"/>
      <c r="E941" s="227"/>
      <c r="F941" s="227"/>
      <c r="G941" s="227"/>
      <c r="H941" s="227"/>
      <c r="I941" s="227"/>
      <c r="J941" s="227"/>
      <c r="K941" s="227"/>
      <c r="L941" s="227"/>
      <c r="M941" s="227"/>
      <c r="N941" s="227"/>
      <c r="O941" s="227"/>
      <c r="P941" s="227"/>
      <c r="Q941" s="227"/>
      <c r="R941" s="227"/>
      <c r="S941" s="227"/>
      <c r="T941" s="227"/>
      <c r="U941" s="227"/>
      <c r="V941" s="227"/>
      <c r="W941" s="227"/>
      <c r="X941" s="227"/>
      <c r="Y941" s="227"/>
      <c r="Z941" s="227"/>
      <c r="AA941" s="227"/>
      <c r="AB941" s="227"/>
      <c r="AC941" s="227"/>
      <c r="AD941" s="227"/>
      <c r="AE941" s="227"/>
      <c r="AF941" s="227"/>
    </row>
    <row r="942">
      <c r="A942" s="227"/>
      <c r="B942" s="227"/>
      <c r="C942" s="264"/>
      <c r="D942" s="227"/>
      <c r="E942" s="227"/>
      <c r="F942" s="227"/>
      <c r="G942" s="227"/>
      <c r="H942" s="227"/>
      <c r="I942" s="227"/>
      <c r="J942" s="227"/>
      <c r="K942" s="227"/>
      <c r="L942" s="227"/>
      <c r="M942" s="227"/>
      <c r="N942" s="227"/>
      <c r="O942" s="227"/>
      <c r="P942" s="227"/>
      <c r="Q942" s="227"/>
      <c r="R942" s="227"/>
      <c r="S942" s="227"/>
      <c r="T942" s="227"/>
      <c r="U942" s="227"/>
      <c r="V942" s="227"/>
      <c r="W942" s="227"/>
      <c r="X942" s="227"/>
      <c r="Y942" s="227"/>
      <c r="Z942" s="227"/>
      <c r="AA942" s="227"/>
      <c r="AB942" s="227"/>
      <c r="AC942" s="227"/>
      <c r="AD942" s="227"/>
      <c r="AE942" s="227"/>
      <c r="AF942" s="227"/>
    </row>
    <row r="943">
      <c r="A943" s="227"/>
      <c r="B943" s="227"/>
      <c r="C943" s="264"/>
      <c r="D943" s="227"/>
      <c r="E943" s="227"/>
      <c r="F943" s="227"/>
      <c r="G943" s="227"/>
      <c r="H943" s="227"/>
      <c r="I943" s="227"/>
      <c r="J943" s="227"/>
      <c r="K943" s="227"/>
      <c r="L943" s="227"/>
      <c r="M943" s="227"/>
      <c r="N943" s="227"/>
      <c r="O943" s="227"/>
      <c r="P943" s="227"/>
      <c r="Q943" s="227"/>
      <c r="R943" s="227"/>
      <c r="S943" s="227"/>
      <c r="T943" s="227"/>
      <c r="U943" s="227"/>
      <c r="V943" s="227"/>
      <c r="W943" s="227"/>
      <c r="X943" s="227"/>
      <c r="Y943" s="227"/>
      <c r="Z943" s="227"/>
      <c r="AA943" s="227"/>
      <c r="AB943" s="227"/>
      <c r="AC943" s="227"/>
      <c r="AD943" s="227"/>
      <c r="AE943" s="227"/>
      <c r="AF943" s="227"/>
    </row>
    <row r="944">
      <c r="A944" s="227"/>
      <c r="B944" s="227"/>
      <c r="C944" s="264"/>
      <c r="D944" s="227"/>
      <c r="E944" s="227"/>
      <c r="F944" s="227"/>
      <c r="G944" s="227"/>
      <c r="H944" s="227"/>
      <c r="I944" s="227"/>
      <c r="J944" s="227"/>
      <c r="K944" s="227"/>
      <c r="L944" s="227"/>
      <c r="M944" s="227"/>
      <c r="N944" s="227"/>
      <c r="O944" s="227"/>
      <c r="P944" s="227"/>
      <c r="Q944" s="227"/>
      <c r="R944" s="227"/>
      <c r="S944" s="227"/>
      <c r="T944" s="227"/>
      <c r="U944" s="227"/>
      <c r="V944" s="227"/>
      <c r="W944" s="227"/>
      <c r="X944" s="227"/>
      <c r="Y944" s="227"/>
      <c r="Z944" s="227"/>
      <c r="AA944" s="227"/>
      <c r="AB944" s="227"/>
      <c r="AC944" s="227"/>
      <c r="AD944" s="227"/>
      <c r="AE944" s="227"/>
      <c r="AF944" s="227"/>
    </row>
    <row r="945">
      <c r="A945" s="227"/>
      <c r="B945" s="227"/>
      <c r="C945" s="264"/>
      <c r="D945" s="227"/>
      <c r="E945" s="227"/>
      <c r="F945" s="227"/>
      <c r="G945" s="227"/>
      <c r="H945" s="227"/>
      <c r="I945" s="227"/>
      <c r="J945" s="227"/>
      <c r="K945" s="227"/>
      <c r="L945" s="227"/>
      <c r="M945" s="227"/>
      <c r="N945" s="227"/>
      <c r="O945" s="227"/>
      <c r="P945" s="227"/>
      <c r="Q945" s="227"/>
      <c r="R945" s="227"/>
      <c r="S945" s="227"/>
      <c r="T945" s="227"/>
      <c r="U945" s="227"/>
      <c r="V945" s="227"/>
      <c r="W945" s="227"/>
      <c r="X945" s="227"/>
      <c r="Y945" s="227"/>
      <c r="Z945" s="227"/>
      <c r="AA945" s="227"/>
      <c r="AB945" s="227"/>
      <c r="AC945" s="227"/>
      <c r="AD945" s="227"/>
      <c r="AE945" s="227"/>
      <c r="AF945" s="227"/>
    </row>
    <row r="946">
      <c r="A946" s="227"/>
      <c r="B946" s="227"/>
      <c r="C946" s="264"/>
      <c r="D946" s="227"/>
      <c r="E946" s="227"/>
      <c r="F946" s="227"/>
      <c r="G946" s="227"/>
      <c r="H946" s="227"/>
      <c r="I946" s="227"/>
      <c r="J946" s="227"/>
      <c r="K946" s="227"/>
      <c r="L946" s="227"/>
      <c r="M946" s="227"/>
      <c r="N946" s="227"/>
      <c r="O946" s="227"/>
      <c r="P946" s="227"/>
      <c r="Q946" s="227"/>
      <c r="R946" s="227"/>
      <c r="S946" s="227"/>
      <c r="T946" s="227"/>
      <c r="U946" s="227"/>
      <c r="V946" s="227"/>
      <c r="W946" s="227"/>
      <c r="X946" s="227"/>
      <c r="Y946" s="227"/>
      <c r="Z946" s="227"/>
      <c r="AA946" s="227"/>
      <c r="AB946" s="227"/>
      <c r="AC946" s="227"/>
      <c r="AD946" s="227"/>
      <c r="AE946" s="227"/>
      <c r="AF946" s="227"/>
    </row>
    <row r="947">
      <c r="A947" s="227"/>
      <c r="B947" s="227"/>
      <c r="C947" s="264"/>
      <c r="D947" s="227"/>
      <c r="E947" s="227"/>
      <c r="F947" s="227"/>
      <c r="G947" s="227"/>
      <c r="H947" s="227"/>
      <c r="I947" s="227"/>
      <c r="J947" s="227"/>
      <c r="K947" s="227"/>
      <c r="L947" s="227"/>
      <c r="M947" s="227"/>
      <c r="N947" s="227"/>
      <c r="O947" s="227"/>
      <c r="P947" s="227"/>
      <c r="Q947" s="227"/>
      <c r="R947" s="227"/>
      <c r="S947" s="227"/>
      <c r="T947" s="227"/>
      <c r="U947" s="227"/>
      <c r="V947" s="227"/>
      <c r="W947" s="227"/>
      <c r="X947" s="227"/>
      <c r="Y947" s="227"/>
      <c r="Z947" s="227"/>
      <c r="AA947" s="227"/>
      <c r="AB947" s="227"/>
      <c r="AC947" s="227"/>
      <c r="AD947" s="227"/>
      <c r="AE947" s="227"/>
      <c r="AF947" s="227"/>
    </row>
    <row r="948">
      <c r="A948" s="227"/>
      <c r="B948" s="227"/>
      <c r="C948" s="264"/>
      <c r="D948" s="227"/>
      <c r="E948" s="227"/>
      <c r="F948" s="227"/>
      <c r="G948" s="227"/>
      <c r="H948" s="227"/>
      <c r="I948" s="227"/>
      <c r="J948" s="227"/>
      <c r="K948" s="227"/>
      <c r="L948" s="227"/>
      <c r="M948" s="227"/>
      <c r="N948" s="227"/>
      <c r="O948" s="227"/>
      <c r="P948" s="227"/>
      <c r="Q948" s="227"/>
      <c r="R948" s="227"/>
      <c r="S948" s="227"/>
      <c r="T948" s="227"/>
      <c r="U948" s="227"/>
      <c r="V948" s="227"/>
      <c r="W948" s="227"/>
      <c r="X948" s="227"/>
      <c r="Y948" s="227"/>
      <c r="Z948" s="227"/>
      <c r="AA948" s="227"/>
      <c r="AB948" s="227"/>
      <c r="AC948" s="227"/>
      <c r="AD948" s="227"/>
      <c r="AE948" s="227"/>
      <c r="AF948" s="227"/>
    </row>
    <row r="949">
      <c r="A949" s="227"/>
      <c r="B949" s="227"/>
      <c r="C949" s="264"/>
      <c r="D949" s="227"/>
      <c r="E949" s="227"/>
      <c r="F949" s="227"/>
      <c r="G949" s="227"/>
      <c r="H949" s="227"/>
      <c r="I949" s="227"/>
      <c r="J949" s="227"/>
      <c r="K949" s="227"/>
      <c r="L949" s="227"/>
      <c r="M949" s="227"/>
      <c r="N949" s="227"/>
      <c r="O949" s="227"/>
      <c r="P949" s="227"/>
      <c r="Q949" s="227"/>
      <c r="R949" s="227"/>
      <c r="S949" s="227"/>
      <c r="T949" s="227"/>
      <c r="U949" s="227"/>
      <c r="V949" s="227"/>
      <c r="W949" s="227"/>
      <c r="X949" s="227"/>
      <c r="Y949" s="227"/>
      <c r="Z949" s="227"/>
      <c r="AA949" s="227"/>
      <c r="AB949" s="227"/>
      <c r="AC949" s="227"/>
      <c r="AD949" s="227"/>
      <c r="AE949" s="227"/>
      <c r="AF949" s="227"/>
    </row>
    <row r="950">
      <c r="A950" s="227"/>
      <c r="B950" s="227"/>
      <c r="C950" s="264"/>
      <c r="D950" s="227"/>
      <c r="E950" s="227"/>
      <c r="F950" s="227"/>
      <c r="G950" s="227"/>
      <c r="H950" s="227"/>
      <c r="I950" s="227"/>
      <c r="J950" s="227"/>
      <c r="K950" s="227"/>
      <c r="L950" s="227"/>
      <c r="M950" s="227"/>
      <c r="N950" s="227"/>
      <c r="O950" s="227"/>
      <c r="P950" s="227"/>
      <c r="Q950" s="227"/>
      <c r="R950" s="227"/>
      <c r="S950" s="227"/>
      <c r="T950" s="227"/>
      <c r="U950" s="227"/>
      <c r="V950" s="227"/>
      <c r="W950" s="227"/>
      <c r="X950" s="227"/>
      <c r="Y950" s="227"/>
      <c r="Z950" s="227"/>
      <c r="AA950" s="227"/>
      <c r="AB950" s="227"/>
      <c r="AC950" s="227"/>
      <c r="AD950" s="227"/>
      <c r="AE950" s="227"/>
      <c r="AF950" s="227"/>
    </row>
    <row r="951">
      <c r="A951" s="227"/>
      <c r="B951" s="227"/>
      <c r="C951" s="264"/>
      <c r="D951" s="227"/>
      <c r="E951" s="227"/>
      <c r="F951" s="227"/>
      <c r="G951" s="227"/>
      <c r="H951" s="227"/>
      <c r="I951" s="227"/>
      <c r="J951" s="227"/>
      <c r="K951" s="227"/>
      <c r="L951" s="227"/>
      <c r="M951" s="227"/>
      <c r="N951" s="227"/>
      <c r="O951" s="227"/>
      <c r="P951" s="227"/>
      <c r="Q951" s="227"/>
      <c r="R951" s="227"/>
      <c r="S951" s="227"/>
      <c r="T951" s="227"/>
      <c r="U951" s="227"/>
      <c r="V951" s="227"/>
      <c r="W951" s="227"/>
      <c r="X951" s="227"/>
      <c r="Y951" s="227"/>
      <c r="Z951" s="227"/>
      <c r="AA951" s="227"/>
      <c r="AB951" s="227"/>
      <c r="AC951" s="227"/>
      <c r="AD951" s="227"/>
      <c r="AE951" s="227"/>
      <c r="AF951" s="227"/>
    </row>
    <row r="952">
      <c r="A952" s="227"/>
      <c r="B952" s="227"/>
      <c r="C952" s="264"/>
      <c r="D952" s="227"/>
      <c r="E952" s="227"/>
      <c r="F952" s="227"/>
      <c r="G952" s="227"/>
      <c r="H952" s="227"/>
      <c r="I952" s="227"/>
      <c r="J952" s="227"/>
      <c r="K952" s="227"/>
      <c r="L952" s="227"/>
      <c r="M952" s="227"/>
      <c r="N952" s="227"/>
      <c r="O952" s="227"/>
      <c r="P952" s="227"/>
      <c r="Q952" s="227"/>
      <c r="R952" s="227"/>
      <c r="S952" s="227"/>
      <c r="T952" s="227"/>
      <c r="U952" s="227"/>
      <c r="V952" s="227"/>
      <c r="W952" s="227"/>
      <c r="X952" s="227"/>
      <c r="Y952" s="227"/>
      <c r="Z952" s="227"/>
      <c r="AA952" s="227"/>
      <c r="AB952" s="227"/>
      <c r="AC952" s="227"/>
      <c r="AD952" s="227"/>
      <c r="AE952" s="227"/>
      <c r="AF952" s="227"/>
    </row>
    <row r="953">
      <c r="A953" s="227"/>
      <c r="B953" s="227"/>
      <c r="C953" s="264"/>
      <c r="D953" s="227"/>
      <c r="E953" s="227"/>
      <c r="F953" s="227"/>
      <c r="G953" s="227"/>
      <c r="H953" s="227"/>
      <c r="I953" s="227"/>
      <c r="J953" s="227"/>
      <c r="K953" s="227"/>
      <c r="L953" s="227"/>
      <c r="M953" s="227"/>
      <c r="N953" s="227"/>
      <c r="O953" s="227"/>
      <c r="P953" s="227"/>
      <c r="Q953" s="227"/>
      <c r="R953" s="227"/>
      <c r="S953" s="227"/>
      <c r="T953" s="227"/>
      <c r="U953" s="227"/>
      <c r="V953" s="227"/>
      <c r="W953" s="227"/>
      <c r="X953" s="227"/>
      <c r="Y953" s="227"/>
      <c r="Z953" s="227"/>
      <c r="AA953" s="227"/>
      <c r="AB953" s="227"/>
      <c r="AC953" s="227"/>
      <c r="AD953" s="227"/>
      <c r="AE953" s="227"/>
      <c r="AF953" s="227"/>
    </row>
    <row r="954">
      <c r="A954" s="227"/>
      <c r="B954" s="227"/>
      <c r="C954" s="264"/>
      <c r="D954" s="227"/>
      <c r="E954" s="227"/>
      <c r="F954" s="227"/>
      <c r="G954" s="227"/>
      <c r="H954" s="227"/>
      <c r="I954" s="227"/>
      <c r="J954" s="227"/>
      <c r="K954" s="227"/>
      <c r="L954" s="227"/>
      <c r="M954" s="227"/>
      <c r="N954" s="227"/>
      <c r="O954" s="227"/>
      <c r="P954" s="227"/>
      <c r="Q954" s="227"/>
      <c r="R954" s="227"/>
      <c r="S954" s="227"/>
      <c r="T954" s="227"/>
      <c r="U954" s="227"/>
      <c r="V954" s="227"/>
      <c r="W954" s="227"/>
      <c r="X954" s="227"/>
      <c r="Y954" s="227"/>
      <c r="Z954" s="227"/>
      <c r="AA954" s="227"/>
      <c r="AB954" s="227"/>
      <c r="AC954" s="227"/>
      <c r="AD954" s="227"/>
      <c r="AE954" s="227"/>
      <c r="AF954" s="227"/>
    </row>
    <row r="955">
      <c r="A955" s="227"/>
      <c r="B955" s="227"/>
      <c r="C955" s="264"/>
      <c r="D955" s="227"/>
      <c r="E955" s="227"/>
      <c r="F955" s="227"/>
      <c r="G955" s="227"/>
      <c r="H955" s="227"/>
      <c r="I955" s="227"/>
      <c r="J955" s="227"/>
      <c r="K955" s="227"/>
      <c r="L955" s="227"/>
      <c r="M955" s="227"/>
      <c r="N955" s="227"/>
      <c r="O955" s="227"/>
      <c r="P955" s="227"/>
      <c r="Q955" s="227"/>
      <c r="R955" s="227"/>
      <c r="S955" s="227"/>
      <c r="T955" s="227"/>
      <c r="U955" s="227"/>
      <c r="V955" s="227"/>
      <c r="W955" s="227"/>
      <c r="X955" s="227"/>
      <c r="Y955" s="227"/>
      <c r="Z955" s="227"/>
      <c r="AA955" s="227"/>
      <c r="AB955" s="227"/>
      <c r="AC955" s="227"/>
      <c r="AD955" s="227"/>
      <c r="AE955" s="227"/>
      <c r="AF955" s="227"/>
    </row>
    <row r="956">
      <c r="A956" s="227"/>
      <c r="B956" s="227"/>
      <c r="C956" s="264"/>
      <c r="D956" s="227"/>
      <c r="E956" s="227"/>
      <c r="F956" s="227"/>
      <c r="G956" s="227"/>
      <c r="H956" s="227"/>
      <c r="I956" s="227"/>
      <c r="J956" s="227"/>
      <c r="K956" s="227"/>
      <c r="L956" s="227"/>
      <c r="M956" s="227"/>
      <c r="N956" s="227"/>
      <c r="O956" s="227"/>
      <c r="P956" s="227"/>
      <c r="Q956" s="227"/>
      <c r="R956" s="227"/>
      <c r="S956" s="227"/>
      <c r="T956" s="227"/>
      <c r="U956" s="227"/>
      <c r="V956" s="227"/>
      <c r="W956" s="227"/>
      <c r="X956" s="227"/>
      <c r="Y956" s="227"/>
      <c r="Z956" s="227"/>
      <c r="AA956" s="227"/>
      <c r="AB956" s="227"/>
      <c r="AC956" s="227"/>
      <c r="AD956" s="227"/>
      <c r="AE956" s="227"/>
      <c r="AF956" s="227"/>
    </row>
    <row r="957">
      <c r="A957" s="227"/>
      <c r="B957" s="227"/>
      <c r="C957" s="264"/>
      <c r="D957" s="227"/>
      <c r="E957" s="227"/>
      <c r="F957" s="227"/>
      <c r="G957" s="227"/>
      <c r="H957" s="227"/>
      <c r="I957" s="227"/>
      <c r="J957" s="227"/>
      <c r="K957" s="227"/>
      <c r="L957" s="227"/>
      <c r="M957" s="227"/>
      <c r="N957" s="227"/>
      <c r="O957" s="227"/>
      <c r="P957" s="227"/>
      <c r="Q957" s="227"/>
      <c r="R957" s="227"/>
      <c r="S957" s="227"/>
      <c r="T957" s="227"/>
      <c r="U957" s="227"/>
      <c r="V957" s="227"/>
      <c r="W957" s="227"/>
      <c r="X957" s="227"/>
      <c r="Y957" s="227"/>
      <c r="Z957" s="227"/>
      <c r="AA957" s="227"/>
      <c r="AB957" s="227"/>
      <c r="AC957" s="227"/>
      <c r="AD957" s="227"/>
      <c r="AE957" s="227"/>
      <c r="AF957" s="227"/>
    </row>
    <row r="958">
      <c r="A958" s="227"/>
      <c r="B958" s="227"/>
      <c r="C958" s="264"/>
      <c r="D958" s="227"/>
      <c r="E958" s="227"/>
      <c r="F958" s="227"/>
      <c r="G958" s="227"/>
      <c r="H958" s="227"/>
      <c r="I958" s="227"/>
      <c r="J958" s="227"/>
      <c r="K958" s="227"/>
      <c r="L958" s="227"/>
      <c r="M958" s="227"/>
      <c r="N958" s="227"/>
      <c r="O958" s="227"/>
      <c r="P958" s="227"/>
      <c r="Q958" s="227"/>
      <c r="R958" s="227"/>
      <c r="S958" s="227"/>
      <c r="T958" s="227"/>
      <c r="U958" s="227"/>
      <c r="V958" s="227"/>
      <c r="W958" s="227"/>
      <c r="X958" s="227"/>
      <c r="Y958" s="227"/>
      <c r="Z958" s="227"/>
      <c r="AA958" s="227"/>
      <c r="AB958" s="227"/>
      <c r="AC958" s="227"/>
      <c r="AD958" s="227"/>
      <c r="AE958" s="227"/>
      <c r="AF958" s="227"/>
    </row>
    <row r="959">
      <c r="A959" s="227"/>
      <c r="B959" s="227"/>
      <c r="C959" s="264"/>
      <c r="D959" s="227"/>
      <c r="E959" s="227"/>
      <c r="F959" s="227"/>
      <c r="G959" s="227"/>
      <c r="H959" s="227"/>
      <c r="I959" s="227"/>
      <c r="J959" s="227"/>
      <c r="K959" s="227"/>
      <c r="L959" s="227"/>
      <c r="M959" s="227"/>
      <c r="N959" s="227"/>
      <c r="O959" s="227"/>
      <c r="P959" s="227"/>
      <c r="Q959" s="227"/>
      <c r="R959" s="227"/>
      <c r="S959" s="227"/>
      <c r="T959" s="227"/>
      <c r="U959" s="227"/>
      <c r="V959" s="227"/>
      <c r="W959" s="227"/>
      <c r="X959" s="227"/>
      <c r="Y959" s="227"/>
      <c r="Z959" s="227"/>
      <c r="AA959" s="227"/>
      <c r="AB959" s="227"/>
      <c r="AC959" s="227"/>
      <c r="AD959" s="227"/>
      <c r="AE959" s="227"/>
      <c r="AF959" s="227"/>
    </row>
    <row r="960">
      <c r="A960" s="227"/>
      <c r="B960" s="227"/>
      <c r="C960" s="264"/>
      <c r="D960" s="227"/>
      <c r="E960" s="227"/>
      <c r="F960" s="227"/>
      <c r="G960" s="227"/>
      <c r="H960" s="227"/>
      <c r="I960" s="227"/>
      <c r="J960" s="227"/>
      <c r="K960" s="227"/>
      <c r="L960" s="227"/>
      <c r="M960" s="227"/>
      <c r="N960" s="227"/>
      <c r="O960" s="227"/>
      <c r="P960" s="227"/>
      <c r="Q960" s="227"/>
      <c r="R960" s="227"/>
      <c r="S960" s="227"/>
      <c r="T960" s="227"/>
      <c r="U960" s="227"/>
      <c r="V960" s="227"/>
      <c r="W960" s="227"/>
      <c r="X960" s="227"/>
      <c r="Y960" s="227"/>
      <c r="Z960" s="227"/>
      <c r="AA960" s="227"/>
      <c r="AB960" s="227"/>
      <c r="AC960" s="227"/>
      <c r="AD960" s="227"/>
      <c r="AE960" s="227"/>
      <c r="AF960" s="227"/>
    </row>
    <row r="961">
      <c r="A961" s="227"/>
      <c r="B961" s="227"/>
      <c r="C961" s="264"/>
      <c r="D961" s="227"/>
      <c r="E961" s="227"/>
      <c r="F961" s="227"/>
      <c r="G961" s="227"/>
      <c r="H961" s="227"/>
      <c r="I961" s="227"/>
      <c r="J961" s="227"/>
      <c r="K961" s="227"/>
      <c r="L961" s="227"/>
      <c r="M961" s="227"/>
      <c r="N961" s="227"/>
      <c r="O961" s="227"/>
      <c r="P961" s="227"/>
      <c r="Q961" s="227"/>
      <c r="R961" s="227"/>
      <c r="S961" s="227"/>
      <c r="T961" s="227"/>
      <c r="U961" s="227"/>
      <c r="V961" s="227"/>
      <c r="W961" s="227"/>
      <c r="X961" s="227"/>
      <c r="Y961" s="227"/>
      <c r="Z961" s="227"/>
      <c r="AA961" s="227"/>
      <c r="AB961" s="227"/>
      <c r="AC961" s="227"/>
      <c r="AD961" s="227"/>
      <c r="AE961" s="227"/>
      <c r="AF961" s="227"/>
    </row>
    <row r="962">
      <c r="A962" s="227"/>
      <c r="B962" s="227"/>
      <c r="C962" s="264"/>
      <c r="D962" s="227"/>
      <c r="E962" s="227"/>
      <c r="F962" s="227"/>
      <c r="G962" s="227"/>
      <c r="H962" s="227"/>
      <c r="I962" s="227"/>
      <c r="J962" s="227"/>
      <c r="K962" s="227"/>
      <c r="L962" s="227"/>
      <c r="M962" s="227"/>
      <c r="N962" s="227"/>
      <c r="O962" s="227"/>
      <c r="P962" s="227"/>
      <c r="Q962" s="227"/>
      <c r="R962" s="227"/>
      <c r="S962" s="227"/>
      <c r="T962" s="227"/>
      <c r="U962" s="227"/>
      <c r="V962" s="227"/>
      <c r="W962" s="227"/>
      <c r="X962" s="227"/>
      <c r="Y962" s="227"/>
      <c r="Z962" s="227"/>
      <c r="AA962" s="227"/>
      <c r="AB962" s="227"/>
      <c r="AC962" s="227"/>
      <c r="AD962" s="227"/>
      <c r="AE962" s="227"/>
      <c r="AF962" s="227"/>
    </row>
    <row r="963">
      <c r="A963" s="227"/>
      <c r="B963" s="227"/>
      <c r="C963" s="264"/>
      <c r="D963" s="227"/>
      <c r="E963" s="227"/>
      <c r="F963" s="227"/>
      <c r="G963" s="227"/>
      <c r="H963" s="227"/>
      <c r="I963" s="227"/>
      <c r="J963" s="227"/>
      <c r="K963" s="227"/>
      <c r="L963" s="227"/>
      <c r="M963" s="227"/>
      <c r="N963" s="227"/>
      <c r="O963" s="227"/>
      <c r="P963" s="227"/>
      <c r="Q963" s="227"/>
      <c r="R963" s="227"/>
      <c r="S963" s="227"/>
      <c r="T963" s="227"/>
      <c r="U963" s="227"/>
      <c r="V963" s="227"/>
      <c r="W963" s="227"/>
      <c r="X963" s="227"/>
      <c r="Y963" s="227"/>
      <c r="Z963" s="227"/>
      <c r="AA963" s="227"/>
      <c r="AB963" s="227"/>
      <c r="AC963" s="227"/>
      <c r="AD963" s="227"/>
      <c r="AE963" s="227"/>
      <c r="AF963" s="227"/>
    </row>
    <row r="964">
      <c r="A964" s="227"/>
      <c r="B964" s="227"/>
      <c r="C964" s="264"/>
      <c r="D964" s="227"/>
      <c r="E964" s="227"/>
      <c r="F964" s="227"/>
      <c r="G964" s="227"/>
      <c r="H964" s="227"/>
      <c r="I964" s="227"/>
      <c r="J964" s="227"/>
      <c r="K964" s="227"/>
      <c r="L964" s="227"/>
      <c r="M964" s="227"/>
      <c r="N964" s="227"/>
      <c r="O964" s="227"/>
      <c r="P964" s="227"/>
      <c r="Q964" s="227"/>
      <c r="R964" s="227"/>
      <c r="S964" s="227"/>
      <c r="T964" s="227"/>
      <c r="U964" s="227"/>
      <c r="V964" s="227"/>
      <c r="W964" s="227"/>
      <c r="X964" s="227"/>
      <c r="Y964" s="227"/>
      <c r="Z964" s="227"/>
      <c r="AA964" s="227"/>
      <c r="AB964" s="227"/>
      <c r="AC964" s="227"/>
      <c r="AD964" s="227"/>
      <c r="AE964" s="227"/>
      <c r="AF964" s="227"/>
    </row>
    <row r="965">
      <c r="A965" s="227"/>
      <c r="B965" s="227"/>
      <c r="C965" s="264"/>
      <c r="D965" s="227"/>
      <c r="E965" s="227"/>
      <c r="F965" s="227"/>
      <c r="G965" s="227"/>
      <c r="H965" s="227"/>
      <c r="I965" s="227"/>
      <c r="J965" s="227"/>
      <c r="K965" s="227"/>
      <c r="L965" s="227"/>
      <c r="M965" s="227"/>
      <c r="N965" s="227"/>
      <c r="O965" s="227"/>
      <c r="P965" s="227"/>
      <c r="Q965" s="227"/>
      <c r="R965" s="227"/>
      <c r="S965" s="227"/>
      <c r="T965" s="227"/>
      <c r="U965" s="227"/>
      <c r="V965" s="227"/>
      <c r="W965" s="227"/>
      <c r="X965" s="227"/>
      <c r="Y965" s="227"/>
      <c r="Z965" s="227"/>
      <c r="AA965" s="227"/>
      <c r="AB965" s="227"/>
      <c r="AC965" s="227"/>
      <c r="AD965" s="227"/>
      <c r="AE965" s="227"/>
      <c r="AF965" s="227"/>
    </row>
    <row r="966">
      <c r="A966" s="227"/>
      <c r="B966" s="227"/>
      <c r="C966" s="264"/>
      <c r="D966" s="227"/>
      <c r="E966" s="227"/>
      <c r="F966" s="227"/>
      <c r="G966" s="227"/>
      <c r="H966" s="227"/>
      <c r="I966" s="227"/>
      <c r="J966" s="227"/>
      <c r="K966" s="227"/>
      <c r="L966" s="227"/>
      <c r="M966" s="227"/>
      <c r="N966" s="227"/>
      <c r="O966" s="227"/>
      <c r="P966" s="227"/>
      <c r="Q966" s="227"/>
      <c r="R966" s="227"/>
      <c r="S966" s="227"/>
      <c r="T966" s="227"/>
      <c r="U966" s="227"/>
      <c r="V966" s="227"/>
      <c r="W966" s="227"/>
      <c r="X966" s="227"/>
      <c r="Y966" s="227"/>
      <c r="Z966" s="227"/>
      <c r="AA966" s="227"/>
      <c r="AB966" s="227"/>
      <c r="AC966" s="227"/>
      <c r="AD966" s="227"/>
      <c r="AE966" s="227"/>
      <c r="AF966" s="227"/>
    </row>
    <row r="967">
      <c r="A967" s="227"/>
      <c r="B967" s="227"/>
      <c r="C967" s="264"/>
      <c r="D967" s="227"/>
      <c r="E967" s="227"/>
      <c r="F967" s="227"/>
      <c r="G967" s="227"/>
      <c r="H967" s="227"/>
      <c r="I967" s="227"/>
      <c r="J967" s="227"/>
      <c r="K967" s="227"/>
      <c r="L967" s="227"/>
      <c r="M967" s="227"/>
      <c r="N967" s="227"/>
      <c r="O967" s="227"/>
      <c r="P967" s="227"/>
      <c r="Q967" s="227"/>
      <c r="R967" s="227"/>
      <c r="S967" s="227"/>
      <c r="T967" s="227"/>
      <c r="U967" s="227"/>
      <c r="V967" s="227"/>
      <c r="W967" s="227"/>
      <c r="X967" s="227"/>
      <c r="Y967" s="227"/>
      <c r="Z967" s="227"/>
      <c r="AA967" s="227"/>
      <c r="AB967" s="227"/>
      <c r="AC967" s="227"/>
      <c r="AD967" s="227"/>
      <c r="AE967" s="227"/>
      <c r="AF967" s="227"/>
    </row>
    <row r="968">
      <c r="A968" s="227"/>
      <c r="B968" s="227"/>
      <c r="C968" s="264"/>
      <c r="D968" s="227"/>
      <c r="E968" s="227"/>
      <c r="F968" s="227"/>
      <c r="G968" s="227"/>
      <c r="H968" s="227"/>
      <c r="I968" s="227"/>
      <c r="J968" s="227"/>
      <c r="K968" s="227"/>
      <c r="L968" s="227"/>
      <c r="M968" s="227"/>
      <c r="N968" s="227"/>
      <c r="O968" s="227"/>
      <c r="P968" s="227"/>
      <c r="Q968" s="227"/>
      <c r="R968" s="227"/>
      <c r="S968" s="227"/>
      <c r="T968" s="227"/>
      <c r="U968" s="227"/>
      <c r="V968" s="227"/>
      <c r="W968" s="227"/>
      <c r="X968" s="227"/>
      <c r="Y968" s="227"/>
      <c r="Z968" s="227"/>
      <c r="AA968" s="227"/>
      <c r="AB968" s="227"/>
      <c r="AC968" s="227"/>
      <c r="AD968" s="227"/>
      <c r="AE968" s="227"/>
      <c r="AF968" s="227"/>
    </row>
    <row r="969">
      <c r="A969" s="227"/>
      <c r="B969" s="227"/>
      <c r="C969" s="264"/>
      <c r="D969" s="227"/>
      <c r="E969" s="227"/>
      <c r="F969" s="227"/>
      <c r="G969" s="227"/>
      <c r="H969" s="227"/>
      <c r="I969" s="227"/>
      <c r="J969" s="227"/>
      <c r="K969" s="227"/>
      <c r="L969" s="227"/>
      <c r="M969" s="227"/>
      <c r="N969" s="227"/>
      <c r="O969" s="227"/>
      <c r="P969" s="227"/>
      <c r="Q969" s="227"/>
      <c r="R969" s="227"/>
      <c r="S969" s="227"/>
      <c r="T969" s="227"/>
      <c r="U969" s="227"/>
      <c r="V969" s="227"/>
      <c r="W969" s="227"/>
      <c r="X969" s="227"/>
      <c r="Y969" s="227"/>
      <c r="Z969" s="227"/>
      <c r="AA969" s="227"/>
      <c r="AB969" s="227"/>
      <c r="AC969" s="227"/>
      <c r="AD969" s="227"/>
      <c r="AE969" s="227"/>
      <c r="AF969" s="227"/>
    </row>
    <row r="970">
      <c r="A970" s="227"/>
      <c r="B970" s="227"/>
      <c r="C970" s="264"/>
      <c r="D970" s="227"/>
      <c r="E970" s="227"/>
      <c r="F970" s="227"/>
      <c r="G970" s="227"/>
      <c r="H970" s="227"/>
      <c r="I970" s="227"/>
      <c r="J970" s="227"/>
      <c r="K970" s="227"/>
      <c r="L970" s="227"/>
      <c r="M970" s="227"/>
      <c r="N970" s="227"/>
      <c r="O970" s="227"/>
      <c r="P970" s="227"/>
      <c r="Q970" s="227"/>
      <c r="R970" s="227"/>
      <c r="S970" s="227"/>
      <c r="T970" s="227"/>
      <c r="U970" s="227"/>
      <c r="V970" s="227"/>
      <c r="W970" s="227"/>
      <c r="X970" s="227"/>
      <c r="Y970" s="227"/>
      <c r="Z970" s="227"/>
      <c r="AA970" s="227"/>
      <c r="AB970" s="227"/>
      <c r="AC970" s="227"/>
      <c r="AD970" s="227"/>
      <c r="AE970" s="227"/>
      <c r="AF970" s="227"/>
    </row>
    <row r="971">
      <c r="A971" s="227"/>
      <c r="B971" s="227"/>
      <c r="C971" s="264"/>
      <c r="D971" s="227"/>
      <c r="E971" s="227"/>
      <c r="F971" s="227"/>
      <c r="G971" s="227"/>
      <c r="H971" s="227"/>
      <c r="I971" s="227"/>
      <c r="J971" s="227"/>
      <c r="K971" s="227"/>
      <c r="L971" s="227"/>
      <c r="M971" s="227"/>
      <c r="N971" s="227"/>
      <c r="O971" s="227"/>
      <c r="P971" s="227"/>
      <c r="Q971" s="227"/>
      <c r="R971" s="227"/>
      <c r="S971" s="227"/>
      <c r="T971" s="227"/>
      <c r="U971" s="227"/>
      <c r="V971" s="227"/>
      <c r="W971" s="227"/>
      <c r="X971" s="227"/>
      <c r="Y971" s="227"/>
      <c r="Z971" s="227"/>
      <c r="AA971" s="227"/>
      <c r="AB971" s="227"/>
      <c r="AC971" s="227"/>
      <c r="AD971" s="227"/>
      <c r="AE971" s="227"/>
      <c r="AF971" s="227"/>
    </row>
    <row r="972">
      <c r="A972" s="227"/>
      <c r="B972" s="227"/>
      <c r="C972" s="264"/>
      <c r="D972" s="227"/>
      <c r="E972" s="227"/>
      <c r="F972" s="227"/>
      <c r="G972" s="227"/>
      <c r="H972" s="227"/>
      <c r="I972" s="227"/>
      <c r="J972" s="227"/>
      <c r="K972" s="227"/>
      <c r="L972" s="227"/>
      <c r="M972" s="227"/>
      <c r="N972" s="227"/>
      <c r="O972" s="227"/>
      <c r="P972" s="227"/>
      <c r="Q972" s="227"/>
      <c r="R972" s="227"/>
      <c r="S972" s="227"/>
      <c r="T972" s="227"/>
      <c r="U972" s="227"/>
      <c r="V972" s="227"/>
      <c r="W972" s="227"/>
      <c r="X972" s="227"/>
      <c r="Y972" s="227"/>
      <c r="Z972" s="227"/>
      <c r="AA972" s="227"/>
      <c r="AB972" s="227"/>
      <c r="AC972" s="227"/>
      <c r="AD972" s="227"/>
      <c r="AE972" s="227"/>
      <c r="AF972" s="227"/>
    </row>
    <row r="973">
      <c r="A973" s="227"/>
      <c r="B973" s="227"/>
      <c r="C973" s="264"/>
      <c r="D973" s="227"/>
      <c r="E973" s="227"/>
      <c r="F973" s="227"/>
      <c r="G973" s="227"/>
      <c r="H973" s="227"/>
      <c r="I973" s="227"/>
      <c r="J973" s="227"/>
      <c r="K973" s="227"/>
      <c r="L973" s="227"/>
      <c r="M973" s="227"/>
      <c r="N973" s="227"/>
      <c r="O973" s="227"/>
      <c r="P973" s="227"/>
      <c r="Q973" s="227"/>
      <c r="R973" s="227"/>
      <c r="S973" s="227"/>
      <c r="T973" s="227"/>
      <c r="U973" s="227"/>
      <c r="V973" s="227"/>
      <c r="W973" s="227"/>
      <c r="X973" s="227"/>
      <c r="Y973" s="227"/>
      <c r="Z973" s="227"/>
      <c r="AA973" s="227"/>
      <c r="AB973" s="227"/>
      <c r="AC973" s="227"/>
      <c r="AD973" s="227"/>
      <c r="AE973" s="227"/>
      <c r="AF973" s="227"/>
    </row>
    <row r="974">
      <c r="A974" s="227"/>
      <c r="B974" s="227"/>
      <c r="C974" s="264"/>
      <c r="D974" s="227"/>
      <c r="E974" s="227"/>
      <c r="F974" s="227"/>
      <c r="G974" s="227"/>
      <c r="H974" s="227"/>
      <c r="I974" s="227"/>
      <c r="J974" s="227"/>
      <c r="K974" s="227"/>
      <c r="L974" s="227"/>
      <c r="M974" s="227"/>
      <c r="N974" s="227"/>
      <c r="O974" s="227"/>
      <c r="P974" s="227"/>
      <c r="Q974" s="227"/>
      <c r="R974" s="227"/>
      <c r="S974" s="227"/>
      <c r="T974" s="227"/>
      <c r="U974" s="227"/>
      <c r="V974" s="227"/>
      <c r="W974" s="227"/>
      <c r="X974" s="227"/>
      <c r="Y974" s="227"/>
      <c r="Z974" s="227"/>
      <c r="AA974" s="227"/>
      <c r="AB974" s="227"/>
      <c r="AC974" s="227"/>
      <c r="AD974" s="227"/>
      <c r="AE974" s="227"/>
      <c r="AF974" s="227"/>
    </row>
    <row r="975">
      <c r="A975" s="227"/>
      <c r="B975" s="227"/>
      <c r="C975" s="264"/>
      <c r="D975" s="227"/>
      <c r="E975" s="227"/>
      <c r="F975" s="227"/>
      <c r="G975" s="227"/>
      <c r="H975" s="227"/>
      <c r="I975" s="227"/>
      <c r="J975" s="227"/>
      <c r="K975" s="227"/>
      <c r="L975" s="227"/>
      <c r="M975" s="227"/>
      <c r="N975" s="227"/>
      <c r="O975" s="227"/>
      <c r="P975" s="227"/>
      <c r="Q975" s="227"/>
      <c r="R975" s="227"/>
      <c r="S975" s="227"/>
      <c r="T975" s="227"/>
      <c r="U975" s="227"/>
      <c r="V975" s="227"/>
      <c r="W975" s="227"/>
      <c r="X975" s="227"/>
      <c r="Y975" s="227"/>
      <c r="Z975" s="227"/>
      <c r="AA975" s="227"/>
      <c r="AB975" s="227"/>
      <c r="AC975" s="227"/>
      <c r="AD975" s="227"/>
      <c r="AE975" s="227"/>
      <c r="AF975" s="227"/>
    </row>
    <row r="976">
      <c r="A976" s="227"/>
      <c r="B976" s="227"/>
      <c r="C976" s="264"/>
      <c r="D976" s="227"/>
      <c r="E976" s="227"/>
      <c r="F976" s="227"/>
      <c r="G976" s="227"/>
      <c r="H976" s="227"/>
      <c r="I976" s="227"/>
      <c r="J976" s="227"/>
      <c r="K976" s="227"/>
      <c r="L976" s="227"/>
      <c r="M976" s="227"/>
      <c r="N976" s="227"/>
      <c r="O976" s="227"/>
      <c r="P976" s="227"/>
      <c r="Q976" s="227"/>
      <c r="R976" s="227"/>
      <c r="S976" s="227"/>
      <c r="T976" s="227"/>
      <c r="U976" s="227"/>
      <c r="V976" s="227"/>
      <c r="W976" s="227"/>
      <c r="X976" s="227"/>
      <c r="Y976" s="227"/>
      <c r="Z976" s="227"/>
      <c r="AA976" s="227"/>
      <c r="AB976" s="227"/>
      <c r="AC976" s="227"/>
      <c r="AD976" s="227"/>
      <c r="AE976" s="227"/>
      <c r="AF976" s="227"/>
    </row>
    <row r="977">
      <c r="A977" s="227"/>
      <c r="B977" s="227"/>
      <c r="C977" s="264"/>
      <c r="D977" s="227"/>
      <c r="E977" s="227"/>
      <c r="F977" s="227"/>
      <c r="G977" s="227"/>
      <c r="H977" s="227"/>
      <c r="I977" s="227"/>
      <c r="J977" s="227"/>
      <c r="K977" s="227"/>
      <c r="L977" s="227"/>
      <c r="M977" s="227"/>
      <c r="N977" s="227"/>
      <c r="O977" s="227"/>
      <c r="P977" s="227"/>
      <c r="Q977" s="227"/>
      <c r="R977" s="227"/>
      <c r="S977" s="227"/>
      <c r="T977" s="227"/>
      <c r="U977" s="227"/>
      <c r="V977" s="227"/>
      <c r="W977" s="227"/>
      <c r="X977" s="227"/>
      <c r="Y977" s="227"/>
      <c r="Z977" s="227"/>
      <c r="AA977" s="227"/>
      <c r="AB977" s="227"/>
      <c r="AC977" s="227"/>
      <c r="AD977" s="227"/>
      <c r="AE977" s="227"/>
      <c r="AF977" s="227"/>
    </row>
    <row r="978">
      <c r="A978" s="227"/>
      <c r="B978" s="227"/>
      <c r="C978" s="264"/>
      <c r="D978" s="227"/>
      <c r="E978" s="227"/>
      <c r="F978" s="227"/>
      <c r="G978" s="227"/>
      <c r="H978" s="227"/>
      <c r="I978" s="227"/>
      <c r="J978" s="227"/>
      <c r="K978" s="227"/>
      <c r="L978" s="227"/>
      <c r="M978" s="227"/>
      <c r="N978" s="227"/>
      <c r="O978" s="227"/>
      <c r="P978" s="227"/>
      <c r="Q978" s="227"/>
      <c r="R978" s="227"/>
      <c r="S978" s="227"/>
      <c r="T978" s="227"/>
      <c r="U978" s="227"/>
      <c r="V978" s="227"/>
      <c r="W978" s="227"/>
      <c r="X978" s="227"/>
      <c r="Y978" s="227"/>
      <c r="Z978" s="227"/>
      <c r="AA978" s="227"/>
      <c r="AB978" s="227"/>
      <c r="AC978" s="227"/>
      <c r="AD978" s="227"/>
      <c r="AE978" s="227"/>
      <c r="AF978" s="227"/>
    </row>
    <row r="979">
      <c r="A979" s="227"/>
      <c r="B979" s="227"/>
      <c r="C979" s="264"/>
      <c r="D979" s="227"/>
      <c r="E979" s="227"/>
      <c r="F979" s="227"/>
      <c r="G979" s="227"/>
      <c r="H979" s="227"/>
      <c r="I979" s="227"/>
      <c r="J979" s="227"/>
      <c r="K979" s="227"/>
      <c r="L979" s="227"/>
      <c r="M979" s="227"/>
      <c r="N979" s="227"/>
      <c r="O979" s="227"/>
      <c r="P979" s="227"/>
      <c r="Q979" s="227"/>
      <c r="R979" s="227"/>
      <c r="S979" s="227"/>
      <c r="T979" s="227"/>
      <c r="U979" s="227"/>
      <c r="V979" s="227"/>
      <c r="W979" s="227"/>
      <c r="X979" s="227"/>
      <c r="Y979" s="227"/>
      <c r="Z979" s="227"/>
      <c r="AA979" s="227"/>
      <c r="AB979" s="227"/>
      <c r="AC979" s="227"/>
      <c r="AD979" s="227"/>
      <c r="AE979" s="227"/>
      <c r="AF979" s="227"/>
    </row>
    <row r="980">
      <c r="A980" s="227"/>
      <c r="B980" s="227"/>
      <c r="C980" s="264"/>
      <c r="D980" s="227"/>
      <c r="E980" s="227"/>
      <c r="F980" s="227"/>
      <c r="G980" s="227"/>
      <c r="H980" s="227"/>
      <c r="I980" s="227"/>
      <c r="J980" s="227"/>
      <c r="K980" s="227"/>
      <c r="L980" s="227"/>
      <c r="M980" s="227"/>
      <c r="N980" s="227"/>
      <c r="O980" s="227"/>
      <c r="P980" s="227"/>
      <c r="Q980" s="227"/>
      <c r="R980" s="227"/>
      <c r="S980" s="227"/>
      <c r="T980" s="227"/>
      <c r="U980" s="227"/>
      <c r="V980" s="227"/>
      <c r="W980" s="227"/>
      <c r="X980" s="227"/>
      <c r="Y980" s="227"/>
      <c r="Z980" s="227"/>
      <c r="AA980" s="227"/>
      <c r="AB980" s="227"/>
      <c r="AC980" s="227"/>
      <c r="AD980" s="227"/>
      <c r="AE980" s="227"/>
      <c r="AF980" s="227"/>
    </row>
    <row r="981">
      <c r="A981" s="227"/>
      <c r="B981" s="227"/>
      <c r="C981" s="264"/>
      <c r="D981" s="227"/>
      <c r="E981" s="227"/>
      <c r="F981" s="227"/>
      <c r="G981" s="227"/>
      <c r="H981" s="227"/>
      <c r="I981" s="227"/>
      <c r="J981" s="227"/>
      <c r="K981" s="227"/>
      <c r="L981" s="227"/>
      <c r="M981" s="227"/>
      <c r="N981" s="227"/>
      <c r="O981" s="227"/>
      <c r="P981" s="227"/>
      <c r="Q981" s="227"/>
      <c r="R981" s="227"/>
      <c r="S981" s="227"/>
      <c r="T981" s="227"/>
      <c r="U981" s="227"/>
      <c r="V981" s="227"/>
      <c r="W981" s="227"/>
      <c r="X981" s="227"/>
      <c r="Y981" s="227"/>
      <c r="Z981" s="227"/>
      <c r="AA981" s="227"/>
      <c r="AB981" s="227"/>
      <c r="AC981" s="227"/>
      <c r="AD981" s="227"/>
      <c r="AE981" s="227"/>
      <c r="AF981" s="227"/>
    </row>
    <row r="982">
      <c r="A982" s="227"/>
      <c r="B982" s="227"/>
      <c r="C982" s="264"/>
      <c r="D982" s="227"/>
      <c r="E982" s="227"/>
      <c r="F982" s="227"/>
      <c r="G982" s="227"/>
      <c r="H982" s="227"/>
      <c r="I982" s="227"/>
      <c r="J982" s="227"/>
      <c r="K982" s="227"/>
      <c r="L982" s="227"/>
      <c r="M982" s="227"/>
      <c r="N982" s="227"/>
      <c r="O982" s="227"/>
      <c r="P982" s="227"/>
      <c r="Q982" s="227"/>
      <c r="R982" s="227"/>
      <c r="S982" s="227"/>
      <c r="T982" s="227"/>
      <c r="U982" s="227"/>
      <c r="V982" s="227"/>
      <c r="W982" s="227"/>
      <c r="X982" s="227"/>
      <c r="Y982" s="227"/>
      <c r="Z982" s="227"/>
      <c r="AA982" s="227"/>
      <c r="AB982" s="227"/>
      <c r="AC982" s="227"/>
      <c r="AD982" s="227"/>
      <c r="AE982" s="227"/>
      <c r="AF982" s="227"/>
    </row>
    <row r="983">
      <c r="A983" s="227"/>
      <c r="B983" s="227"/>
      <c r="C983" s="264"/>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c r="AF983" s="227"/>
    </row>
    <row r="984">
      <c r="A984" s="227"/>
      <c r="B984" s="227"/>
      <c r="C984" s="264"/>
      <c r="D984" s="227"/>
      <c r="E984" s="227"/>
      <c r="F984" s="227"/>
      <c r="G984" s="227"/>
      <c r="H984" s="227"/>
      <c r="I984" s="227"/>
      <c r="J984" s="227"/>
      <c r="K984" s="227"/>
      <c r="L984" s="227"/>
      <c r="M984" s="227"/>
      <c r="N984" s="227"/>
      <c r="O984" s="227"/>
      <c r="P984" s="227"/>
      <c r="Q984" s="227"/>
      <c r="R984" s="227"/>
      <c r="S984" s="227"/>
      <c r="T984" s="227"/>
      <c r="U984" s="227"/>
      <c r="V984" s="227"/>
      <c r="W984" s="227"/>
      <c r="X984" s="227"/>
      <c r="Y984" s="227"/>
      <c r="Z984" s="227"/>
      <c r="AA984" s="227"/>
      <c r="AB984" s="227"/>
      <c r="AC984" s="227"/>
      <c r="AD984" s="227"/>
      <c r="AE984" s="227"/>
      <c r="AF984" s="227"/>
    </row>
    <row r="985">
      <c r="A985" s="227"/>
      <c r="B985" s="227"/>
      <c r="C985" s="264"/>
      <c r="D985" s="227"/>
      <c r="E985" s="227"/>
      <c r="F985" s="227"/>
      <c r="G985" s="227"/>
      <c r="H985" s="227"/>
      <c r="I985" s="227"/>
      <c r="J985" s="227"/>
      <c r="K985" s="227"/>
      <c r="L985" s="227"/>
      <c r="M985" s="227"/>
      <c r="N985" s="227"/>
      <c r="O985" s="227"/>
      <c r="P985" s="227"/>
      <c r="Q985" s="227"/>
      <c r="R985" s="227"/>
      <c r="S985" s="227"/>
      <c r="T985" s="227"/>
      <c r="U985" s="227"/>
      <c r="V985" s="227"/>
      <c r="W985" s="227"/>
      <c r="X985" s="227"/>
      <c r="Y985" s="227"/>
      <c r="Z985" s="227"/>
      <c r="AA985" s="227"/>
      <c r="AB985" s="227"/>
      <c r="AC985" s="227"/>
      <c r="AD985" s="227"/>
      <c r="AE985" s="227"/>
      <c r="AF985" s="227"/>
    </row>
    <row r="986">
      <c r="A986" s="227"/>
      <c r="B986" s="227"/>
      <c r="C986" s="264"/>
      <c r="D986" s="227"/>
      <c r="E986" s="227"/>
      <c r="F986" s="227"/>
      <c r="G986" s="227"/>
      <c r="H986" s="227"/>
      <c r="I986" s="227"/>
      <c r="J986" s="227"/>
      <c r="K986" s="227"/>
      <c r="L986" s="227"/>
      <c r="M986" s="227"/>
      <c r="N986" s="227"/>
      <c r="O986" s="227"/>
      <c r="P986" s="227"/>
      <c r="Q986" s="227"/>
      <c r="R986" s="227"/>
      <c r="S986" s="227"/>
      <c r="T986" s="227"/>
      <c r="U986" s="227"/>
      <c r="V986" s="227"/>
      <c r="W986" s="227"/>
      <c r="X986" s="227"/>
      <c r="Y986" s="227"/>
      <c r="Z986" s="227"/>
      <c r="AA986" s="227"/>
      <c r="AB986" s="227"/>
      <c r="AC986" s="227"/>
      <c r="AD986" s="227"/>
      <c r="AE986" s="227"/>
      <c r="AF986" s="227"/>
    </row>
    <row r="987">
      <c r="A987" s="227"/>
      <c r="B987" s="227"/>
      <c r="C987" s="264"/>
      <c r="D987" s="227"/>
      <c r="E987" s="227"/>
      <c r="F987" s="227"/>
      <c r="G987" s="227"/>
      <c r="H987" s="227"/>
      <c r="I987" s="227"/>
      <c r="J987" s="227"/>
      <c r="K987" s="227"/>
      <c r="L987" s="227"/>
      <c r="M987" s="227"/>
      <c r="N987" s="227"/>
      <c r="O987" s="227"/>
      <c r="P987" s="227"/>
      <c r="Q987" s="227"/>
      <c r="R987" s="227"/>
      <c r="S987" s="227"/>
      <c r="T987" s="227"/>
      <c r="U987" s="227"/>
      <c r="V987" s="227"/>
      <c r="W987" s="227"/>
      <c r="X987" s="227"/>
      <c r="Y987" s="227"/>
      <c r="Z987" s="227"/>
      <c r="AA987" s="227"/>
      <c r="AB987" s="227"/>
      <c r="AC987" s="227"/>
      <c r="AD987" s="227"/>
      <c r="AE987" s="227"/>
      <c r="AF987" s="227"/>
    </row>
    <row r="988">
      <c r="A988" s="227"/>
      <c r="B988" s="227"/>
      <c r="C988" s="264"/>
      <c r="D988" s="227"/>
      <c r="E988" s="227"/>
      <c r="F988" s="227"/>
      <c r="G988" s="227"/>
      <c r="H988" s="227"/>
      <c r="I988" s="227"/>
      <c r="J988" s="227"/>
      <c r="K988" s="227"/>
      <c r="L988" s="227"/>
      <c r="M988" s="227"/>
      <c r="N988" s="227"/>
      <c r="O988" s="227"/>
      <c r="P988" s="227"/>
      <c r="Q988" s="227"/>
      <c r="R988" s="227"/>
      <c r="S988" s="227"/>
      <c r="T988" s="227"/>
      <c r="U988" s="227"/>
      <c r="V988" s="227"/>
      <c r="W988" s="227"/>
      <c r="X988" s="227"/>
      <c r="Y988" s="227"/>
      <c r="Z988" s="227"/>
      <c r="AA988" s="227"/>
      <c r="AB988" s="227"/>
      <c r="AC988" s="227"/>
      <c r="AD988" s="227"/>
      <c r="AE988" s="227"/>
      <c r="AF988" s="227"/>
    </row>
    <row r="989">
      <c r="A989" s="227"/>
      <c r="B989" s="227"/>
      <c r="C989" s="264"/>
      <c r="D989" s="227"/>
      <c r="E989" s="227"/>
      <c r="F989" s="227"/>
      <c r="G989" s="227"/>
      <c r="H989" s="227"/>
      <c r="I989" s="227"/>
      <c r="J989" s="227"/>
      <c r="K989" s="227"/>
      <c r="L989" s="227"/>
      <c r="M989" s="227"/>
      <c r="N989" s="227"/>
      <c r="O989" s="227"/>
      <c r="P989" s="227"/>
      <c r="Q989" s="227"/>
      <c r="R989" s="227"/>
      <c r="S989" s="227"/>
      <c r="T989" s="227"/>
      <c r="U989" s="227"/>
      <c r="V989" s="227"/>
      <c r="W989" s="227"/>
      <c r="X989" s="227"/>
      <c r="Y989" s="227"/>
      <c r="Z989" s="227"/>
      <c r="AA989" s="227"/>
      <c r="AB989" s="227"/>
      <c r="AC989" s="227"/>
      <c r="AD989" s="227"/>
      <c r="AE989" s="227"/>
      <c r="AF989" s="227"/>
    </row>
    <row r="990">
      <c r="A990" s="227"/>
      <c r="B990" s="227"/>
      <c r="C990" s="264"/>
      <c r="D990" s="227"/>
      <c r="E990" s="227"/>
      <c r="F990" s="227"/>
      <c r="G990" s="227"/>
      <c r="H990" s="227"/>
      <c r="I990" s="227"/>
      <c r="J990" s="227"/>
      <c r="K990" s="227"/>
      <c r="L990" s="227"/>
      <c r="M990" s="227"/>
      <c r="N990" s="227"/>
      <c r="O990" s="227"/>
      <c r="P990" s="227"/>
      <c r="Q990" s="227"/>
      <c r="R990" s="227"/>
      <c r="S990" s="227"/>
      <c r="T990" s="227"/>
      <c r="U990" s="227"/>
      <c r="V990" s="227"/>
      <c r="W990" s="227"/>
      <c r="X990" s="227"/>
      <c r="Y990" s="227"/>
      <c r="Z990" s="227"/>
      <c r="AA990" s="227"/>
      <c r="AB990" s="227"/>
      <c r="AC990" s="227"/>
      <c r="AD990" s="227"/>
      <c r="AE990" s="227"/>
      <c r="AF990" s="227"/>
    </row>
    <row r="991">
      <c r="A991" s="227"/>
      <c r="B991" s="227"/>
      <c r="C991" s="264"/>
      <c r="D991" s="227"/>
      <c r="E991" s="227"/>
      <c r="F991" s="227"/>
      <c r="G991" s="227"/>
      <c r="H991" s="227"/>
      <c r="I991" s="227"/>
      <c r="J991" s="227"/>
      <c r="K991" s="227"/>
      <c r="L991" s="227"/>
      <c r="M991" s="227"/>
      <c r="N991" s="227"/>
      <c r="O991" s="227"/>
      <c r="P991" s="227"/>
      <c r="Q991" s="227"/>
      <c r="R991" s="227"/>
      <c r="S991" s="227"/>
      <c r="T991" s="227"/>
      <c r="U991" s="227"/>
      <c r="V991" s="227"/>
      <c r="W991" s="227"/>
      <c r="X991" s="227"/>
      <c r="Y991" s="227"/>
      <c r="Z991" s="227"/>
      <c r="AA991" s="227"/>
      <c r="AB991" s="227"/>
      <c r="AC991" s="227"/>
      <c r="AD991" s="227"/>
      <c r="AE991" s="227"/>
      <c r="AF991" s="227"/>
    </row>
  </sheetData>
  <hyperlinks>
    <hyperlink r:id="rId1" ref="B4"/>
    <hyperlink r:id="rId2" ref="B5"/>
    <hyperlink r:id="rId3" ref="B6"/>
    <hyperlink r:id="rId4" ref="B7"/>
    <hyperlink r:id="rId5" ref="B8"/>
    <hyperlink r:id="rId6" ref="B9"/>
    <hyperlink r:id="rId7" ref="B10"/>
    <hyperlink r:id="rId8" ref="B11"/>
    <hyperlink r:id="rId9" ref="B12"/>
    <hyperlink r:id="rId10" ref="B13"/>
    <hyperlink r:id="rId11" ref="B14"/>
    <hyperlink r:id="rId12" ref="B15"/>
    <hyperlink r:id="rId13" ref="B16"/>
    <hyperlink r:id="rId14" ref="B17"/>
    <hyperlink r:id="rId15" ref="B18"/>
    <hyperlink r:id="rId16" ref="B19"/>
    <hyperlink r:id="rId17" ref="H19"/>
    <hyperlink r:id="rId18" ref="B20"/>
    <hyperlink r:id="rId19" ref="B21"/>
    <hyperlink r:id="rId20" ref="B23"/>
    <hyperlink r:id="rId21" ref="B24"/>
    <hyperlink r:id="rId22" ref="B25"/>
    <hyperlink r:id="rId23" ref="B26"/>
  </hyperlinks>
  <drawing r:id="rId24"/>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84" t="s">
        <v>312</v>
      </c>
      <c r="B1" s="384"/>
      <c r="C1" s="384"/>
      <c r="D1" s="384" t="s">
        <v>29</v>
      </c>
      <c r="E1" s="384" t="s">
        <v>79</v>
      </c>
      <c r="F1" s="384" t="s">
        <v>2173</v>
      </c>
      <c r="G1" s="385"/>
      <c r="H1" s="386"/>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row>
    <row r="2">
      <c r="A2" s="385" t="s">
        <v>312</v>
      </c>
      <c r="B2" s="385"/>
      <c r="C2" s="385"/>
      <c r="D2" s="385" t="s">
        <v>29</v>
      </c>
      <c r="E2" s="385" t="s">
        <v>79</v>
      </c>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row>
    <row r="3">
      <c r="A3" s="384" t="s">
        <v>2174</v>
      </c>
      <c r="B3" s="384"/>
      <c r="C3" s="384"/>
      <c r="D3" s="384" t="s">
        <v>29</v>
      </c>
      <c r="E3" s="384" t="s">
        <v>2175</v>
      </c>
      <c r="F3" s="385"/>
      <c r="G3" s="385"/>
      <c r="H3" s="38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row>
    <row r="4">
      <c r="A4" s="385" t="s">
        <v>2176</v>
      </c>
      <c r="B4" s="385"/>
      <c r="C4" s="385"/>
      <c r="D4" s="385" t="s">
        <v>29</v>
      </c>
      <c r="E4" s="385" t="s">
        <v>2175</v>
      </c>
      <c r="F4" s="385"/>
      <c r="G4" s="385"/>
      <c r="H4" s="385"/>
      <c r="I4" s="385"/>
      <c r="J4" s="385"/>
      <c r="K4" s="385"/>
      <c r="L4" s="385"/>
      <c r="M4" s="385"/>
      <c r="N4" s="385"/>
      <c r="O4" s="385"/>
      <c r="P4" s="385"/>
      <c r="Q4" s="385"/>
      <c r="R4" s="385"/>
      <c r="S4" s="385"/>
      <c r="T4" s="385"/>
      <c r="U4" s="385"/>
      <c r="V4" s="385"/>
      <c r="W4" s="385"/>
      <c r="X4" s="385"/>
      <c r="Y4" s="385"/>
      <c r="Z4" s="385"/>
      <c r="AA4" s="385"/>
      <c r="AB4" s="385"/>
      <c r="AC4" s="385"/>
      <c r="AD4" s="385"/>
      <c r="AE4" s="385"/>
      <c r="AF4" s="385"/>
      <c r="AG4" s="385"/>
    </row>
    <row r="5">
      <c r="A5" s="387"/>
      <c r="B5" s="387"/>
      <c r="C5" s="387"/>
      <c r="D5" s="387"/>
      <c r="E5" s="387"/>
      <c r="F5" s="387"/>
      <c r="G5" s="387"/>
      <c r="H5" s="387"/>
      <c r="I5" s="387"/>
      <c r="J5" s="387"/>
      <c r="K5" s="387"/>
      <c r="L5" s="387"/>
      <c r="M5" s="387"/>
      <c r="N5" s="387"/>
      <c r="O5" s="387"/>
      <c r="P5" s="387"/>
      <c r="Q5" s="387"/>
      <c r="R5" s="387"/>
      <c r="S5" s="387"/>
      <c r="T5" s="387"/>
      <c r="U5" s="387"/>
      <c r="V5" s="387"/>
      <c r="W5" s="387"/>
      <c r="X5" s="387"/>
      <c r="Y5" s="387"/>
      <c r="Z5" s="387"/>
      <c r="AA5" s="387"/>
      <c r="AB5" s="387"/>
      <c r="AC5" s="387"/>
      <c r="AD5" s="387"/>
      <c r="AE5" s="387"/>
      <c r="AF5" s="387"/>
      <c r="AG5" s="387"/>
    </row>
    <row r="6">
      <c r="A6" s="385" t="s">
        <v>2177</v>
      </c>
      <c r="B6" s="385"/>
      <c r="C6" s="385"/>
      <c r="D6" s="385" t="s">
        <v>2178</v>
      </c>
      <c r="E6" s="385"/>
      <c r="F6" s="385"/>
      <c r="G6" s="385"/>
      <c r="H6" s="385"/>
      <c r="I6" s="385"/>
      <c r="J6" s="385"/>
      <c r="K6" s="385"/>
      <c r="L6" s="385"/>
      <c r="M6" s="385"/>
      <c r="N6" s="385"/>
      <c r="O6" s="385"/>
      <c r="P6" s="385"/>
      <c r="Q6" s="385"/>
      <c r="R6" s="385"/>
      <c r="S6" s="385"/>
      <c r="T6" s="385"/>
      <c r="U6" s="385"/>
      <c r="V6" s="385"/>
      <c r="W6" s="385"/>
      <c r="X6" s="385"/>
      <c r="Y6" s="385"/>
      <c r="Z6" s="385"/>
      <c r="AA6" s="385"/>
      <c r="AB6" s="385"/>
      <c r="AC6" s="385"/>
      <c r="AD6" s="385"/>
      <c r="AE6" s="385"/>
      <c r="AF6" s="385"/>
      <c r="AG6" s="385"/>
    </row>
    <row r="7">
      <c r="A7" s="384" t="s">
        <v>2179</v>
      </c>
      <c r="B7" s="384" t="s">
        <v>2180</v>
      </c>
      <c r="C7" s="384"/>
      <c r="D7" s="384"/>
      <c r="E7" s="384" t="s">
        <v>88</v>
      </c>
      <c r="F7" s="385"/>
      <c r="G7" s="385"/>
      <c r="H7" s="385"/>
      <c r="I7" s="385"/>
      <c r="J7" s="385"/>
      <c r="K7" s="385"/>
      <c r="L7" s="385"/>
      <c r="M7" s="385"/>
      <c r="N7" s="385"/>
      <c r="O7" s="385"/>
      <c r="P7" s="385"/>
      <c r="Q7" s="385"/>
      <c r="R7" s="385"/>
      <c r="S7" s="385"/>
      <c r="T7" s="385"/>
      <c r="U7" s="385"/>
      <c r="V7" s="385"/>
      <c r="W7" s="385"/>
      <c r="X7" s="385"/>
      <c r="Y7" s="385"/>
      <c r="Z7" s="385"/>
      <c r="AA7" s="385"/>
      <c r="AB7" s="385"/>
      <c r="AC7" s="385"/>
      <c r="AD7" s="385"/>
      <c r="AE7" s="385"/>
      <c r="AF7" s="385"/>
      <c r="AG7" s="385"/>
    </row>
    <row r="8">
      <c r="A8" s="388" t="s">
        <v>2181</v>
      </c>
      <c r="B8" s="387"/>
      <c r="C8" s="387"/>
      <c r="D8" s="387"/>
      <c r="E8" s="387"/>
      <c r="F8" s="387"/>
      <c r="G8" s="387"/>
      <c r="H8" s="387"/>
      <c r="I8" s="387"/>
      <c r="J8" s="387"/>
      <c r="K8" s="387"/>
      <c r="L8" s="387"/>
      <c r="M8" s="387"/>
      <c r="N8" s="387"/>
      <c r="O8" s="387"/>
      <c r="P8" s="387"/>
      <c r="Q8" s="387"/>
      <c r="R8" s="387"/>
      <c r="S8" s="387"/>
      <c r="T8" s="387"/>
      <c r="U8" s="387"/>
      <c r="V8" s="387"/>
      <c r="W8" s="387"/>
      <c r="X8" s="387"/>
      <c r="Y8" s="387"/>
      <c r="Z8" s="387"/>
      <c r="AA8" s="387"/>
      <c r="AB8" s="387"/>
      <c r="AC8" s="387"/>
      <c r="AD8" s="387"/>
      <c r="AE8" s="387"/>
      <c r="AF8" s="387"/>
      <c r="AG8" s="387"/>
    </row>
    <row r="9">
      <c r="A9" s="384" t="s">
        <v>2182</v>
      </c>
      <c r="B9" s="384"/>
      <c r="C9" s="384"/>
      <c r="D9" s="384" t="s">
        <v>2183</v>
      </c>
      <c r="E9" s="384" t="s">
        <v>49</v>
      </c>
      <c r="F9" s="385"/>
      <c r="G9" s="385"/>
      <c r="H9" s="386"/>
      <c r="I9" s="385"/>
      <c r="J9" s="385"/>
      <c r="K9" s="385"/>
      <c r="L9" s="385"/>
      <c r="M9" s="385"/>
      <c r="N9" s="385"/>
      <c r="O9" s="385"/>
      <c r="P9" s="385"/>
      <c r="Q9" s="385"/>
      <c r="R9" s="385"/>
      <c r="S9" s="385"/>
      <c r="T9" s="385"/>
      <c r="U9" s="385"/>
      <c r="V9" s="385"/>
      <c r="W9" s="385"/>
      <c r="X9" s="385"/>
      <c r="Y9" s="385"/>
      <c r="Z9" s="385"/>
      <c r="AA9" s="385"/>
      <c r="AB9" s="385"/>
      <c r="AC9" s="385"/>
      <c r="AD9" s="385"/>
      <c r="AE9" s="385"/>
      <c r="AF9" s="385"/>
      <c r="AG9" s="385"/>
    </row>
    <row r="10">
      <c r="A10" s="385" t="s">
        <v>2184</v>
      </c>
      <c r="B10" s="385"/>
      <c r="C10" s="385"/>
      <c r="D10" s="385" t="s">
        <v>18</v>
      </c>
      <c r="E10" s="385" t="s">
        <v>49</v>
      </c>
      <c r="F10" s="385"/>
      <c r="G10" s="385"/>
      <c r="H10" s="385"/>
      <c r="I10" s="385"/>
      <c r="J10" s="385"/>
      <c r="K10" s="385"/>
      <c r="L10" s="385"/>
      <c r="M10" s="385"/>
      <c r="N10" s="385"/>
      <c r="O10" s="385"/>
      <c r="P10" s="385"/>
      <c r="Q10" s="385"/>
      <c r="R10" s="385"/>
      <c r="S10" s="385"/>
      <c r="T10" s="385"/>
      <c r="U10" s="385"/>
      <c r="V10" s="385"/>
      <c r="W10" s="385"/>
      <c r="X10" s="385"/>
      <c r="Y10" s="385"/>
      <c r="Z10" s="385"/>
      <c r="AA10" s="385"/>
      <c r="AB10" s="385"/>
      <c r="AC10" s="385"/>
      <c r="AD10" s="385"/>
      <c r="AE10" s="385"/>
      <c r="AF10" s="385"/>
      <c r="AG10" s="385"/>
    </row>
    <row r="11">
      <c r="A11" s="387"/>
      <c r="B11" s="387"/>
      <c r="C11" s="387"/>
      <c r="D11" s="387"/>
      <c r="E11" s="387"/>
      <c r="F11" s="387"/>
      <c r="G11" s="387"/>
      <c r="H11" s="387"/>
      <c r="I11" s="387"/>
      <c r="J11" s="387"/>
      <c r="K11" s="387"/>
      <c r="L11" s="387"/>
      <c r="M11" s="387"/>
      <c r="N11" s="387"/>
      <c r="O11" s="387"/>
      <c r="P11" s="387"/>
      <c r="Q11" s="387"/>
      <c r="R11" s="387"/>
      <c r="S11" s="387"/>
      <c r="T11" s="387"/>
      <c r="U11" s="387"/>
      <c r="V11" s="387"/>
      <c r="W11" s="387"/>
      <c r="X11" s="387"/>
      <c r="Y11" s="387"/>
      <c r="Z11" s="387"/>
      <c r="AA11" s="387"/>
      <c r="AB11" s="387"/>
      <c r="AC11" s="387"/>
      <c r="AD11" s="387"/>
      <c r="AE11" s="387"/>
      <c r="AF11" s="387"/>
      <c r="AG11" s="387"/>
    </row>
    <row r="12">
      <c r="A12" s="388" t="s">
        <v>2185</v>
      </c>
      <c r="B12" s="387"/>
      <c r="C12" s="387"/>
      <c r="D12" s="387"/>
      <c r="E12" s="387"/>
      <c r="F12" s="387"/>
      <c r="G12" s="387"/>
      <c r="H12" s="387"/>
      <c r="I12" s="387"/>
      <c r="J12" s="387"/>
      <c r="K12" s="387"/>
      <c r="L12" s="387"/>
      <c r="M12" s="387"/>
      <c r="N12" s="387"/>
      <c r="O12" s="387"/>
      <c r="P12" s="387"/>
      <c r="Q12" s="387"/>
      <c r="R12" s="387"/>
      <c r="S12" s="387"/>
      <c r="T12" s="387"/>
      <c r="U12" s="387"/>
      <c r="V12" s="387"/>
      <c r="W12" s="387"/>
      <c r="X12" s="387"/>
      <c r="Y12" s="387"/>
      <c r="Z12" s="387"/>
      <c r="AA12" s="387"/>
      <c r="AB12" s="387"/>
      <c r="AC12" s="387"/>
      <c r="AD12" s="387"/>
      <c r="AE12" s="387"/>
      <c r="AF12" s="387"/>
      <c r="AG12" s="387"/>
    </row>
    <row r="13">
      <c r="A13" s="388" t="s">
        <v>2186</v>
      </c>
      <c r="B13" s="387"/>
      <c r="C13" s="387"/>
      <c r="D13" s="387"/>
      <c r="E13" s="387"/>
      <c r="F13" s="387"/>
      <c r="G13" s="387"/>
      <c r="H13" s="387"/>
      <c r="I13" s="387"/>
      <c r="J13" s="387"/>
      <c r="K13" s="387"/>
      <c r="L13" s="387"/>
      <c r="M13" s="387"/>
      <c r="N13" s="387"/>
      <c r="O13" s="387"/>
      <c r="P13" s="387"/>
      <c r="Q13" s="387"/>
      <c r="R13" s="387"/>
      <c r="S13" s="387"/>
      <c r="T13" s="387"/>
      <c r="U13" s="387"/>
      <c r="V13" s="387"/>
      <c r="W13" s="387"/>
      <c r="X13" s="387"/>
      <c r="Y13" s="387"/>
      <c r="Z13" s="387"/>
      <c r="AA13" s="387"/>
      <c r="AB13" s="387"/>
      <c r="AC13" s="387"/>
      <c r="AD13" s="387"/>
      <c r="AE13" s="387"/>
      <c r="AF13" s="387"/>
      <c r="AG13" s="387"/>
    </row>
    <row r="14">
      <c r="A14" s="388" t="s">
        <v>2187</v>
      </c>
      <c r="B14" s="387"/>
      <c r="C14" s="387"/>
      <c r="D14" s="387"/>
      <c r="E14" s="387"/>
      <c r="F14" s="387"/>
      <c r="G14" s="387"/>
      <c r="H14" s="387"/>
      <c r="I14" s="387"/>
      <c r="J14" s="387"/>
      <c r="K14" s="387"/>
      <c r="L14" s="387"/>
      <c r="M14" s="387"/>
      <c r="N14" s="387"/>
      <c r="O14" s="387"/>
      <c r="P14" s="387"/>
      <c r="Q14" s="387"/>
      <c r="R14" s="387"/>
      <c r="S14" s="387"/>
      <c r="T14" s="387"/>
      <c r="U14" s="387"/>
      <c r="V14" s="387"/>
      <c r="W14" s="387"/>
      <c r="X14" s="387"/>
      <c r="Y14" s="387"/>
      <c r="Z14" s="387"/>
      <c r="AA14" s="387"/>
      <c r="AB14" s="387"/>
      <c r="AC14" s="387"/>
      <c r="AD14" s="387"/>
      <c r="AE14" s="387"/>
      <c r="AF14" s="387"/>
      <c r="AG14" s="387"/>
    </row>
    <row r="15">
      <c r="A15" s="389" t="s">
        <v>2188</v>
      </c>
      <c r="B15" s="389"/>
      <c r="C15" s="389"/>
      <c r="D15" s="389" t="s">
        <v>29</v>
      </c>
      <c r="E15" s="389" t="s">
        <v>103</v>
      </c>
      <c r="F15" s="389" t="s">
        <v>2189</v>
      </c>
      <c r="G15" s="389" t="s">
        <v>2190</v>
      </c>
      <c r="H15" s="389"/>
      <c r="I15" s="389"/>
      <c r="J15" s="389"/>
      <c r="K15" s="389"/>
      <c r="L15" s="389"/>
      <c r="M15" s="389"/>
      <c r="N15" s="389"/>
      <c r="O15" s="389"/>
      <c r="P15" s="389"/>
      <c r="Q15" s="389"/>
      <c r="R15" s="389"/>
      <c r="S15" s="389"/>
      <c r="T15" s="389"/>
      <c r="U15" s="389"/>
      <c r="V15" s="389"/>
      <c r="W15" s="389"/>
      <c r="X15" s="389"/>
      <c r="Y15" s="389"/>
      <c r="Z15" s="389"/>
      <c r="AA15" s="389"/>
      <c r="AB15" s="389"/>
      <c r="AC15" s="389"/>
      <c r="AD15" s="389"/>
      <c r="AE15" s="389"/>
      <c r="AF15" s="389"/>
      <c r="AG15" s="389"/>
    </row>
    <row r="16">
      <c r="A16" s="387"/>
      <c r="B16" s="387"/>
      <c r="C16" s="387"/>
      <c r="D16" s="387"/>
      <c r="E16" s="387"/>
      <c r="F16" s="387"/>
      <c r="G16" s="387"/>
      <c r="H16" s="387"/>
      <c r="I16" s="387"/>
      <c r="J16" s="387"/>
      <c r="K16" s="387"/>
      <c r="L16" s="387"/>
      <c r="M16" s="387"/>
      <c r="N16" s="387"/>
      <c r="O16" s="387"/>
      <c r="P16" s="387"/>
      <c r="Q16" s="387"/>
      <c r="R16" s="387"/>
      <c r="S16" s="387"/>
      <c r="T16" s="387"/>
      <c r="U16" s="387"/>
      <c r="V16" s="387"/>
      <c r="W16" s="387"/>
      <c r="X16" s="387"/>
      <c r="Y16" s="387"/>
      <c r="Z16" s="387"/>
      <c r="AA16" s="387"/>
      <c r="AB16" s="387"/>
      <c r="AC16" s="387"/>
      <c r="AD16" s="387"/>
      <c r="AE16" s="387"/>
      <c r="AF16" s="387"/>
      <c r="AG16" s="387"/>
    </row>
    <row r="17">
      <c r="A17" s="384"/>
      <c r="B17" s="384" t="s">
        <v>2191</v>
      </c>
      <c r="C17" s="385"/>
      <c r="D17" s="385"/>
      <c r="E17" s="384" t="s">
        <v>103</v>
      </c>
      <c r="F17" s="390" t="s">
        <v>2192</v>
      </c>
      <c r="G17" s="385"/>
      <c r="H17" s="385"/>
      <c r="I17" s="385"/>
      <c r="J17" s="385"/>
      <c r="K17" s="385"/>
      <c r="L17" s="385"/>
      <c r="M17" s="385"/>
      <c r="N17" s="385"/>
      <c r="O17" s="385"/>
      <c r="P17" s="385"/>
      <c r="Q17" s="385"/>
      <c r="R17" s="385"/>
      <c r="S17" s="385"/>
      <c r="T17" s="385"/>
      <c r="U17" s="385"/>
      <c r="V17" s="385"/>
      <c r="W17" s="385"/>
      <c r="X17" s="385"/>
      <c r="Y17" s="385"/>
      <c r="Z17" s="385"/>
      <c r="AA17" s="385"/>
      <c r="AB17" s="385"/>
      <c r="AC17" s="385"/>
      <c r="AD17" s="385"/>
      <c r="AE17" s="385"/>
      <c r="AF17" s="385"/>
      <c r="AG17" s="385"/>
    </row>
    <row r="18">
      <c r="A18" s="387"/>
      <c r="B18" s="387"/>
      <c r="C18" s="387"/>
      <c r="D18" s="387"/>
      <c r="E18" s="387"/>
      <c r="F18" s="387"/>
      <c r="G18" s="387"/>
      <c r="H18" s="387"/>
      <c r="I18" s="387"/>
      <c r="J18" s="387"/>
      <c r="K18" s="387"/>
      <c r="L18" s="387"/>
      <c r="M18" s="387"/>
      <c r="N18" s="387"/>
      <c r="O18" s="387"/>
      <c r="P18" s="387"/>
      <c r="Q18" s="387"/>
      <c r="R18" s="387"/>
      <c r="S18" s="387"/>
      <c r="T18" s="387"/>
      <c r="U18" s="387"/>
      <c r="V18" s="387"/>
      <c r="W18" s="387"/>
      <c r="X18" s="387"/>
      <c r="Y18" s="387"/>
      <c r="Z18" s="387"/>
      <c r="AA18" s="387"/>
      <c r="AB18" s="387"/>
      <c r="AC18" s="387"/>
      <c r="AD18" s="387"/>
      <c r="AE18" s="387"/>
      <c r="AF18" s="387"/>
      <c r="AG18" s="387"/>
    </row>
    <row r="19">
      <c r="A19" s="384"/>
      <c r="B19" s="384" t="s">
        <v>2193</v>
      </c>
      <c r="C19" s="385"/>
      <c r="D19" s="385"/>
      <c r="E19" s="384" t="s">
        <v>35</v>
      </c>
      <c r="F19" s="385"/>
      <c r="G19" s="385"/>
      <c r="H19" s="391"/>
      <c r="I19" s="385"/>
      <c r="J19" s="385"/>
      <c r="K19" s="385"/>
      <c r="L19" s="385"/>
      <c r="M19" s="385"/>
      <c r="N19" s="385"/>
      <c r="O19" s="385"/>
      <c r="P19" s="385"/>
      <c r="Q19" s="385"/>
      <c r="R19" s="385"/>
      <c r="S19" s="385"/>
      <c r="T19" s="385"/>
      <c r="U19" s="385"/>
      <c r="V19" s="385"/>
      <c r="W19" s="385"/>
      <c r="X19" s="385"/>
      <c r="Y19" s="385"/>
      <c r="Z19" s="385"/>
      <c r="AA19" s="385"/>
      <c r="AB19" s="385"/>
      <c r="AC19" s="385"/>
      <c r="AD19" s="385"/>
      <c r="AE19" s="385"/>
      <c r="AF19" s="385"/>
      <c r="AG19" s="385"/>
    </row>
    <row r="20">
      <c r="A20" s="387"/>
      <c r="B20" s="387"/>
      <c r="C20" s="387"/>
      <c r="D20" s="387"/>
      <c r="E20" s="387"/>
      <c r="F20" s="387"/>
      <c r="G20" s="387"/>
      <c r="H20" s="387"/>
      <c r="I20" s="387"/>
      <c r="J20" s="387"/>
      <c r="K20" s="387"/>
      <c r="L20" s="387"/>
      <c r="M20" s="387"/>
      <c r="N20" s="387"/>
      <c r="O20" s="387"/>
      <c r="P20" s="387"/>
      <c r="Q20" s="387"/>
      <c r="R20" s="387"/>
      <c r="S20" s="387"/>
      <c r="T20" s="387"/>
      <c r="U20" s="387"/>
      <c r="V20" s="387"/>
      <c r="W20" s="387"/>
      <c r="X20" s="387"/>
      <c r="Y20" s="387"/>
      <c r="Z20" s="387"/>
      <c r="AA20" s="387"/>
      <c r="AB20" s="387"/>
      <c r="AC20" s="387"/>
      <c r="AD20" s="387"/>
      <c r="AE20" s="387"/>
      <c r="AF20" s="387"/>
      <c r="AG20" s="387"/>
    </row>
    <row r="21">
      <c r="A21" s="387"/>
      <c r="B21" s="387"/>
      <c r="C21" s="387"/>
      <c r="D21" s="387"/>
      <c r="E21" s="387"/>
      <c r="F21" s="387"/>
      <c r="G21" s="387"/>
      <c r="H21" s="387"/>
      <c r="I21" s="387"/>
      <c r="J21" s="387"/>
      <c r="K21" s="387"/>
      <c r="L21" s="387"/>
      <c r="M21" s="387"/>
      <c r="N21" s="387"/>
      <c r="O21" s="387"/>
      <c r="P21" s="387"/>
      <c r="Q21" s="387"/>
      <c r="R21" s="387"/>
      <c r="S21" s="387"/>
      <c r="T21" s="387"/>
      <c r="U21" s="387"/>
      <c r="V21" s="387"/>
      <c r="W21" s="387"/>
      <c r="X21" s="387"/>
      <c r="Y21" s="387"/>
      <c r="Z21" s="387"/>
      <c r="AA21" s="387"/>
      <c r="AB21" s="387"/>
      <c r="AC21" s="387"/>
      <c r="AD21" s="387"/>
      <c r="AE21" s="387"/>
      <c r="AF21" s="387"/>
      <c r="AG21" s="387"/>
    </row>
    <row r="22">
      <c r="A22" s="387"/>
      <c r="B22" s="387"/>
      <c r="C22" s="387"/>
      <c r="D22" s="387"/>
      <c r="E22" s="387"/>
      <c r="F22" s="387"/>
      <c r="G22" s="387"/>
      <c r="H22" s="387"/>
      <c r="I22" s="387"/>
      <c r="J22" s="387"/>
      <c r="K22" s="387"/>
      <c r="L22" s="387"/>
      <c r="M22" s="387"/>
      <c r="N22" s="387"/>
      <c r="O22" s="387"/>
      <c r="P22" s="387"/>
      <c r="Q22" s="387"/>
      <c r="R22" s="387"/>
      <c r="S22" s="387"/>
      <c r="T22" s="387"/>
      <c r="U22" s="387"/>
      <c r="V22" s="387"/>
      <c r="W22" s="387"/>
      <c r="X22" s="387"/>
      <c r="Y22" s="387"/>
      <c r="Z22" s="387"/>
      <c r="AA22" s="387"/>
      <c r="AB22" s="387"/>
      <c r="AC22" s="387"/>
      <c r="AD22" s="387"/>
      <c r="AE22" s="387"/>
      <c r="AF22" s="387"/>
      <c r="AG22" s="387"/>
    </row>
    <row r="23">
      <c r="A23" s="384" t="s">
        <v>2194</v>
      </c>
      <c r="B23" s="384"/>
      <c r="C23" s="392"/>
      <c r="D23" s="384" t="s">
        <v>29</v>
      </c>
      <c r="E23" s="384"/>
      <c r="F23" s="384" t="s">
        <v>79</v>
      </c>
      <c r="G23" s="384" t="s">
        <v>2195</v>
      </c>
      <c r="H23" s="385" t="s">
        <v>2196</v>
      </c>
      <c r="I23" s="393"/>
      <c r="J23" s="385"/>
      <c r="K23" s="385"/>
      <c r="L23" s="385"/>
      <c r="M23" s="385"/>
      <c r="N23" s="385"/>
      <c r="O23" s="385"/>
      <c r="P23" s="385"/>
      <c r="Q23" s="385"/>
      <c r="R23" s="385"/>
      <c r="S23" s="385"/>
      <c r="T23" s="385"/>
      <c r="U23" s="385"/>
      <c r="V23" s="385"/>
      <c r="W23" s="385"/>
      <c r="X23" s="385"/>
      <c r="Y23" s="385"/>
      <c r="Z23" s="385"/>
      <c r="AA23" s="385"/>
      <c r="AB23" s="385"/>
      <c r="AC23" s="385"/>
      <c r="AD23" s="385"/>
      <c r="AE23" s="385"/>
      <c r="AF23" s="385"/>
      <c r="AG23" s="385"/>
    </row>
    <row r="24">
      <c r="A24" s="389" t="s">
        <v>2197</v>
      </c>
      <c r="B24" s="389"/>
      <c r="C24" s="394"/>
      <c r="D24" s="389" t="s">
        <v>29</v>
      </c>
      <c r="E24" s="389"/>
      <c r="F24" s="389" t="s">
        <v>79</v>
      </c>
      <c r="G24" s="389" t="s">
        <v>2198</v>
      </c>
      <c r="H24" s="389"/>
      <c r="I24" s="389"/>
      <c r="J24" s="389"/>
      <c r="K24" s="389"/>
      <c r="L24" s="389"/>
      <c r="M24" s="389"/>
      <c r="N24" s="389"/>
      <c r="O24" s="389"/>
      <c r="P24" s="389"/>
      <c r="Q24" s="389"/>
      <c r="R24" s="389"/>
      <c r="S24" s="389"/>
      <c r="T24" s="389"/>
      <c r="U24" s="389"/>
      <c r="V24" s="389"/>
      <c r="W24" s="389"/>
      <c r="X24" s="389"/>
      <c r="Y24" s="389"/>
      <c r="Z24" s="389"/>
      <c r="AA24" s="389"/>
      <c r="AB24" s="389"/>
      <c r="AC24" s="389"/>
      <c r="AD24" s="389"/>
      <c r="AE24" s="389"/>
      <c r="AF24" s="389"/>
      <c r="AG24" s="389"/>
    </row>
    <row r="25">
      <c r="A25" s="388" t="s">
        <v>2199</v>
      </c>
      <c r="B25" s="387"/>
      <c r="C25" s="395" t="s">
        <v>2200</v>
      </c>
      <c r="D25" s="387"/>
      <c r="E25" s="387"/>
      <c r="F25" s="387"/>
      <c r="G25" s="387"/>
      <c r="H25" s="387"/>
      <c r="I25" s="387"/>
      <c r="J25" s="387"/>
      <c r="K25" s="387"/>
      <c r="L25" s="387"/>
      <c r="M25" s="387"/>
      <c r="N25" s="387"/>
      <c r="O25" s="387"/>
      <c r="P25" s="387"/>
      <c r="Q25" s="387"/>
      <c r="R25" s="387"/>
      <c r="S25" s="387"/>
      <c r="T25" s="387"/>
      <c r="U25" s="387"/>
      <c r="V25" s="387"/>
      <c r="W25" s="387"/>
      <c r="X25" s="387"/>
      <c r="Y25" s="387"/>
      <c r="Z25" s="387"/>
      <c r="AA25" s="387"/>
      <c r="AB25" s="387"/>
      <c r="AC25" s="387"/>
      <c r="AD25" s="387"/>
      <c r="AE25" s="387"/>
      <c r="AF25" s="387"/>
      <c r="AG25" s="387"/>
    </row>
    <row r="26">
      <c r="A26" s="389"/>
      <c r="B26" s="389" t="s">
        <v>2201</v>
      </c>
      <c r="C26" s="394"/>
      <c r="D26" s="389" t="s">
        <v>29</v>
      </c>
      <c r="E26" s="389"/>
      <c r="F26" s="389" t="s">
        <v>2202</v>
      </c>
      <c r="G26" s="389"/>
      <c r="H26" s="389"/>
      <c r="I26" s="389"/>
      <c r="J26" s="389"/>
      <c r="K26" s="389"/>
      <c r="L26" s="389"/>
      <c r="M26" s="389"/>
      <c r="N26" s="389"/>
      <c r="O26" s="389"/>
      <c r="P26" s="389"/>
      <c r="Q26" s="389"/>
      <c r="R26" s="389"/>
      <c r="S26" s="389"/>
      <c r="T26" s="389"/>
      <c r="U26" s="389"/>
      <c r="V26" s="389"/>
      <c r="W26" s="389"/>
      <c r="X26" s="389"/>
      <c r="Y26" s="389"/>
      <c r="Z26" s="389"/>
      <c r="AA26" s="389"/>
      <c r="AB26" s="389"/>
      <c r="AC26" s="389"/>
      <c r="AD26" s="389"/>
      <c r="AE26" s="389"/>
      <c r="AF26" s="389"/>
      <c r="AG26" s="389"/>
    </row>
    <row r="27">
      <c r="A27" s="384" t="s">
        <v>2203</v>
      </c>
      <c r="B27" s="384"/>
      <c r="C27" s="392"/>
      <c r="D27" s="384" t="s">
        <v>29</v>
      </c>
      <c r="E27" s="384"/>
      <c r="F27" s="384" t="s">
        <v>2204</v>
      </c>
      <c r="G27" s="384" t="s">
        <v>2205</v>
      </c>
      <c r="H27" s="385" t="s">
        <v>2206</v>
      </c>
      <c r="I27" s="393"/>
      <c r="J27" s="385"/>
      <c r="K27" s="385"/>
      <c r="L27" s="385"/>
      <c r="M27" s="385"/>
      <c r="N27" s="385"/>
      <c r="O27" s="385"/>
      <c r="P27" s="385"/>
      <c r="Q27" s="385"/>
      <c r="R27" s="385"/>
      <c r="S27" s="385"/>
      <c r="T27" s="385"/>
      <c r="U27" s="385"/>
      <c r="V27" s="385"/>
      <c r="W27" s="385"/>
      <c r="X27" s="385"/>
      <c r="Y27" s="385"/>
      <c r="Z27" s="385"/>
      <c r="AA27" s="385"/>
      <c r="AB27" s="385"/>
      <c r="AC27" s="385"/>
      <c r="AD27" s="385"/>
      <c r="AE27" s="385"/>
      <c r="AF27" s="385"/>
      <c r="AG27" s="385"/>
    </row>
    <row r="28">
      <c r="A28" s="384" t="s">
        <v>2207</v>
      </c>
      <c r="B28" s="396" t="s">
        <v>2208</v>
      </c>
      <c r="C28" s="397" t="s">
        <v>2209</v>
      </c>
      <c r="D28" s="384" t="s">
        <v>29</v>
      </c>
      <c r="E28" s="384"/>
      <c r="F28" s="384" t="s">
        <v>148</v>
      </c>
      <c r="G28" s="396" t="s">
        <v>2210</v>
      </c>
      <c r="H28" s="385"/>
      <c r="I28" s="386"/>
      <c r="J28" s="385"/>
      <c r="K28" s="385"/>
      <c r="L28" s="385"/>
      <c r="M28" s="385"/>
      <c r="N28" s="385"/>
      <c r="O28" s="385"/>
      <c r="P28" s="385"/>
      <c r="Q28" s="385"/>
      <c r="R28" s="385"/>
      <c r="S28" s="385"/>
      <c r="T28" s="385"/>
      <c r="U28" s="385"/>
      <c r="V28" s="385"/>
      <c r="W28" s="385"/>
      <c r="X28" s="385"/>
      <c r="Y28" s="385"/>
      <c r="Z28" s="385"/>
      <c r="AA28" s="385"/>
      <c r="AB28" s="385"/>
      <c r="AC28" s="385"/>
      <c r="AD28" s="385"/>
      <c r="AE28" s="385"/>
      <c r="AF28" s="385"/>
      <c r="AG28" s="385"/>
    </row>
    <row r="29">
      <c r="A29" s="387"/>
      <c r="B29" s="387"/>
      <c r="C29" s="387"/>
      <c r="D29" s="387"/>
      <c r="E29" s="387"/>
      <c r="F29" s="387"/>
      <c r="G29" s="387"/>
      <c r="H29" s="387"/>
      <c r="I29" s="387"/>
      <c r="J29" s="387"/>
      <c r="K29" s="387"/>
      <c r="L29" s="387"/>
      <c r="M29" s="387"/>
      <c r="N29" s="387"/>
      <c r="O29" s="387"/>
      <c r="P29" s="387"/>
      <c r="Q29" s="387"/>
      <c r="R29" s="387"/>
      <c r="S29" s="387"/>
      <c r="T29" s="387"/>
      <c r="U29" s="387"/>
      <c r="V29" s="387"/>
      <c r="W29" s="387"/>
      <c r="X29" s="387"/>
      <c r="Y29" s="387"/>
      <c r="Z29" s="387"/>
      <c r="AA29" s="387"/>
      <c r="AB29" s="387"/>
      <c r="AC29" s="387"/>
      <c r="AD29" s="387"/>
      <c r="AE29" s="387"/>
      <c r="AF29" s="387"/>
      <c r="AG29" s="387"/>
    </row>
    <row r="30">
      <c r="A30" s="389"/>
      <c r="B30" s="389" t="s">
        <v>2211</v>
      </c>
      <c r="C30" s="394"/>
      <c r="D30" s="389" t="s">
        <v>29</v>
      </c>
      <c r="E30" s="389"/>
      <c r="F30" s="389" t="s">
        <v>148</v>
      </c>
      <c r="G30" s="389"/>
      <c r="H30" s="389"/>
      <c r="I30" s="389"/>
      <c r="J30" s="389"/>
      <c r="K30" s="389"/>
      <c r="L30" s="389"/>
      <c r="M30" s="389"/>
      <c r="N30" s="389"/>
      <c r="O30" s="389"/>
      <c r="P30" s="389"/>
      <c r="Q30" s="389"/>
      <c r="R30" s="389"/>
      <c r="S30" s="389"/>
      <c r="T30" s="389"/>
      <c r="U30" s="389"/>
      <c r="V30" s="389"/>
      <c r="W30" s="389"/>
      <c r="X30" s="389"/>
      <c r="Y30" s="389"/>
      <c r="Z30" s="389"/>
      <c r="AA30" s="389"/>
      <c r="AB30" s="389"/>
      <c r="AC30" s="389"/>
      <c r="AD30" s="389"/>
      <c r="AE30" s="389"/>
      <c r="AF30" s="389"/>
      <c r="AG30" s="389"/>
    </row>
    <row r="31">
      <c r="A31" s="387"/>
      <c r="B31" s="389"/>
      <c r="C31" s="398" t="s">
        <v>2212</v>
      </c>
      <c r="D31" s="394"/>
      <c r="E31" s="389" t="s">
        <v>16</v>
      </c>
      <c r="F31" s="389"/>
      <c r="G31" s="389" t="s">
        <v>125</v>
      </c>
      <c r="H31" s="389"/>
      <c r="I31" s="389"/>
      <c r="J31" s="389"/>
      <c r="K31" s="389"/>
      <c r="L31" s="389"/>
      <c r="M31" s="389"/>
      <c r="N31" s="389"/>
      <c r="O31" s="389"/>
      <c r="P31" s="389"/>
      <c r="Q31" s="389"/>
      <c r="R31" s="389"/>
      <c r="S31" s="389"/>
      <c r="T31" s="389"/>
      <c r="U31" s="389"/>
      <c r="V31" s="389"/>
      <c r="W31" s="389"/>
      <c r="X31" s="389"/>
      <c r="Y31" s="389"/>
      <c r="Z31" s="389"/>
      <c r="AA31" s="389"/>
      <c r="AB31" s="389"/>
      <c r="AC31" s="389"/>
      <c r="AD31" s="389"/>
      <c r="AE31" s="389"/>
      <c r="AF31" s="389"/>
      <c r="AG31" s="389"/>
    </row>
    <row r="32">
      <c r="A32" s="390" t="s">
        <v>2213</v>
      </c>
      <c r="B32" s="396" t="s">
        <v>2214</v>
      </c>
      <c r="C32" s="397" t="s">
        <v>1836</v>
      </c>
      <c r="D32" s="390" t="s">
        <v>16</v>
      </c>
      <c r="E32" s="396" t="s">
        <v>2214</v>
      </c>
      <c r="F32" s="384" t="s">
        <v>134</v>
      </c>
      <c r="G32" s="385"/>
      <c r="H32" s="385"/>
      <c r="I32" s="385"/>
      <c r="J32" s="385"/>
      <c r="K32" s="385"/>
      <c r="L32" s="385"/>
      <c r="M32" s="385"/>
      <c r="N32" s="385"/>
      <c r="O32" s="385"/>
      <c r="P32" s="385"/>
      <c r="Q32" s="385"/>
      <c r="R32" s="385"/>
      <c r="S32" s="385"/>
      <c r="T32" s="385"/>
      <c r="U32" s="385"/>
      <c r="V32" s="385"/>
      <c r="W32" s="385"/>
      <c r="X32" s="385"/>
      <c r="Y32" s="385"/>
      <c r="Z32" s="385"/>
      <c r="AA32" s="385"/>
      <c r="AB32" s="385"/>
      <c r="AC32" s="385"/>
      <c r="AD32" s="385"/>
      <c r="AE32" s="387"/>
      <c r="AF32" s="387"/>
      <c r="AG32" s="387"/>
    </row>
    <row r="33">
      <c r="A33" s="384"/>
      <c r="B33" s="396" t="s">
        <v>2215</v>
      </c>
      <c r="C33" s="392"/>
      <c r="D33" s="390" t="s">
        <v>26</v>
      </c>
      <c r="E33" s="384"/>
      <c r="F33" s="384" t="s">
        <v>44</v>
      </c>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7"/>
      <c r="AF33" s="387"/>
      <c r="AG33" s="387"/>
    </row>
    <row r="34">
      <c r="A34" s="387"/>
      <c r="B34" s="387"/>
      <c r="C34" s="387"/>
      <c r="D34" s="387"/>
      <c r="E34" s="387"/>
      <c r="F34" s="387"/>
      <c r="G34" s="387"/>
      <c r="H34" s="387"/>
      <c r="I34" s="387"/>
      <c r="J34" s="387"/>
      <c r="K34" s="387"/>
      <c r="L34" s="387"/>
      <c r="M34" s="387"/>
      <c r="N34" s="387"/>
      <c r="O34" s="387"/>
      <c r="P34" s="387"/>
      <c r="Q34" s="387"/>
      <c r="R34" s="387"/>
      <c r="S34" s="387"/>
      <c r="T34" s="387"/>
      <c r="U34" s="387"/>
      <c r="V34" s="387"/>
      <c r="W34" s="387"/>
      <c r="X34" s="387"/>
      <c r="Y34" s="387"/>
      <c r="Z34" s="387"/>
      <c r="AA34" s="387"/>
      <c r="AB34" s="387"/>
      <c r="AC34" s="387"/>
      <c r="AD34" s="387"/>
      <c r="AE34" s="387"/>
      <c r="AF34" s="387"/>
      <c r="AG34" s="387"/>
    </row>
    <row r="35">
      <c r="A35" s="384" t="s">
        <v>2216</v>
      </c>
      <c r="B35" s="399" t="s">
        <v>2217</v>
      </c>
      <c r="C35" s="397" t="s">
        <v>1903</v>
      </c>
      <c r="D35" s="390" t="s">
        <v>20</v>
      </c>
      <c r="E35" s="390" t="s">
        <v>1512</v>
      </c>
      <c r="F35" s="384" t="s">
        <v>127</v>
      </c>
      <c r="G35" s="385"/>
      <c r="H35" s="385"/>
      <c r="I35" s="391"/>
      <c r="J35" s="385"/>
      <c r="K35" s="385"/>
      <c r="L35" s="385"/>
      <c r="M35" s="385"/>
      <c r="N35" s="385"/>
      <c r="O35" s="385"/>
      <c r="P35" s="385"/>
      <c r="Q35" s="385"/>
      <c r="R35" s="385"/>
      <c r="S35" s="385"/>
      <c r="T35" s="385"/>
      <c r="U35" s="385"/>
      <c r="V35" s="385"/>
      <c r="W35" s="385"/>
      <c r="X35" s="385"/>
      <c r="Y35" s="385"/>
      <c r="Z35" s="385"/>
      <c r="AA35" s="385"/>
      <c r="AB35" s="385"/>
      <c r="AC35" s="385"/>
      <c r="AD35" s="385"/>
      <c r="AE35" s="387"/>
      <c r="AF35" s="387"/>
      <c r="AG35" s="387"/>
    </row>
    <row r="36">
      <c r="A36" s="388" t="s">
        <v>2218</v>
      </c>
      <c r="B36" s="387"/>
      <c r="C36" s="387"/>
      <c r="D36" s="387"/>
      <c r="E36" s="387"/>
      <c r="F36" s="387"/>
      <c r="G36" s="387"/>
      <c r="H36" s="387"/>
      <c r="I36" s="387"/>
      <c r="J36" s="387"/>
      <c r="K36" s="387"/>
      <c r="L36" s="387"/>
      <c r="M36" s="387"/>
      <c r="N36" s="387"/>
      <c r="O36" s="387"/>
      <c r="P36" s="387"/>
      <c r="Q36" s="387"/>
      <c r="R36" s="387"/>
      <c r="S36" s="387"/>
      <c r="T36" s="387"/>
      <c r="U36" s="387"/>
      <c r="V36" s="387"/>
      <c r="W36" s="387"/>
      <c r="X36" s="387"/>
      <c r="Y36" s="387"/>
      <c r="Z36" s="387"/>
      <c r="AA36" s="387"/>
      <c r="AB36" s="387"/>
      <c r="AC36" s="387"/>
      <c r="AD36" s="387"/>
      <c r="AE36" s="387"/>
      <c r="AF36" s="387"/>
      <c r="AG36" s="387"/>
    </row>
    <row r="37">
      <c r="A37" s="384" t="s">
        <v>2219</v>
      </c>
      <c r="B37" s="399" t="s">
        <v>2220</v>
      </c>
      <c r="C37" s="397" t="s">
        <v>2221</v>
      </c>
      <c r="D37" s="390" t="s">
        <v>18</v>
      </c>
      <c r="E37" s="384"/>
      <c r="F37" s="384" t="s">
        <v>35</v>
      </c>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7"/>
      <c r="AF37" s="387"/>
      <c r="AG37" s="387"/>
    </row>
    <row r="38">
      <c r="A38" s="387"/>
      <c r="B38" s="388" t="s">
        <v>2222</v>
      </c>
      <c r="C38" s="387"/>
      <c r="D38" s="387"/>
      <c r="E38" s="387"/>
      <c r="F38" s="387"/>
      <c r="G38" s="387"/>
      <c r="H38" s="387"/>
      <c r="I38" s="387"/>
      <c r="J38" s="387"/>
      <c r="K38" s="387"/>
      <c r="L38" s="387"/>
      <c r="M38" s="387"/>
      <c r="N38" s="387"/>
      <c r="O38" s="387"/>
      <c r="P38" s="387"/>
      <c r="Q38" s="387"/>
      <c r="R38" s="387"/>
      <c r="S38" s="387"/>
      <c r="T38" s="387"/>
      <c r="U38" s="387"/>
      <c r="V38" s="387"/>
      <c r="W38" s="387"/>
      <c r="X38" s="387"/>
      <c r="Y38" s="387"/>
      <c r="Z38" s="387"/>
      <c r="AA38" s="387"/>
      <c r="AB38" s="387"/>
      <c r="AC38" s="387"/>
      <c r="AD38" s="387"/>
      <c r="AE38" s="387"/>
      <c r="AF38" s="387"/>
      <c r="AG38" s="387"/>
    </row>
    <row r="39">
      <c r="A39" s="387"/>
      <c r="B39" s="388" t="s">
        <v>2223</v>
      </c>
      <c r="C39" s="387"/>
      <c r="D39" s="387"/>
      <c r="E39" s="387"/>
      <c r="F39" s="387"/>
      <c r="G39" s="387"/>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row>
    <row r="40">
      <c r="A40" s="387"/>
      <c r="B40" s="395" t="s">
        <v>2224</v>
      </c>
      <c r="C40" s="387"/>
      <c r="D40" s="387"/>
      <c r="E40" s="387"/>
      <c r="F40" s="387"/>
      <c r="G40" s="387"/>
      <c r="H40" s="387"/>
      <c r="I40" s="387"/>
      <c r="J40" s="387"/>
      <c r="K40" s="387"/>
      <c r="L40" s="387"/>
      <c r="M40" s="387"/>
      <c r="N40" s="387"/>
      <c r="O40" s="387"/>
      <c r="P40" s="387"/>
      <c r="Q40" s="387"/>
      <c r="R40" s="387"/>
      <c r="S40" s="387"/>
      <c r="T40" s="387"/>
      <c r="U40" s="387"/>
      <c r="V40" s="387"/>
      <c r="W40" s="387"/>
      <c r="X40" s="387"/>
      <c r="Y40" s="387"/>
      <c r="Z40" s="387"/>
      <c r="AA40" s="387"/>
      <c r="AB40" s="387"/>
      <c r="AC40" s="387"/>
      <c r="AD40" s="387"/>
      <c r="AE40" s="387"/>
      <c r="AF40" s="387"/>
      <c r="AG40" s="387"/>
    </row>
    <row r="41">
      <c r="A41" s="387"/>
      <c r="B41" s="395" t="s">
        <v>2225</v>
      </c>
      <c r="C41" s="387"/>
      <c r="D41" s="387"/>
      <c r="E41" s="387"/>
      <c r="F41" s="387"/>
      <c r="G41" s="387"/>
      <c r="H41" s="387"/>
      <c r="I41" s="387"/>
      <c r="J41" s="387"/>
      <c r="K41" s="387"/>
      <c r="L41" s="387"/>
      <c r="M41" s="387"/>
      <c r="N41" s="387"/>
      <c r="O41" s="387"/>
      <c r="P41" s="387"/>
      <c r="Q41" s="387"/>
      <c r="R41" s="387"/>
      <c r="S41" s="387"/>
      <c r="T41" s="387"/>
      <c r="U41" s="387"/>
      <c r="V41" s="387"/>
      <c r="W41" s="387"/>
      <c r="X41" s="387"/>
      <c r="Y41" s="387"/>
      <c r="Z41" s="387"/>
      <c r="AA41" s="387"/>
      <c r="AB41" s="387"/>
      <c r="AC41" s="387"/>
      <c r="AD41" s="387"/>
      <c r="AE41" s="387"/>
      <c r="AF41" s="387"/>
      <c r="AG41" s="387"/>
    </row>
    <row r="42">
      <c r="A42" s="387"/>
      <c r="B42" s="387"/>
      <c r="C42" s="387"/>
      <c r="D42" s="387"/>
      <c r="E42" s="387"/>
      <c r="F42" s="387"/>
      <c r="G42" s="387"/>
      <c r="H42" s="387"/>
      <c r="I42" s="387"/>
      <c r="J42" s="387"/>
      <c r="K42" s="387"/>
      <c r="L42" s="387"/>
      <c r="M42" s="387"/>
      <c r="N42" s="387"/>
      <c r="O42" s="387"/>
      <c r="P42" s="387"/>
      <c r="Q42" s="387"/>
      <c r="R42" s="387"/>
      <c r="S42" s="387"/>
      <c r="T42" s="387"/>
      <c r="U42" s="387"/>
      <c r="V42" s="387"/>
      <c r="W42" s="387"/>
      <c r="X42" s="387"/>
      <c r="Y42" s="387"/>
      <c r="Z42" s="387"/>
      <c r="AA42" s="387"/>
      <c r="AB42" s="387"/>
      <c r="AC42" s="387"/>
      <c r="AD42" s="387"/>
      <c r="AE42" s="387"/>
      <c r="AF42" s="387"/>
      <c r="AG42" s="387"/>
    </row>
    <row r="43">
      <c r="A43" s="387"/>
      <c r="B43" s="400" t="s">
        <v>2226</v>
      </c>
      <c r="C43" s="385"/>
      <c r="D43" s="385"/>
      <c r="E43" s="385"/>
      <c r="F43" s="385"/>
      <c r="G43" s="385"/>
      <c r="H43" s="385"/>
      <c r="I43" s="385"/>
      <c r="J43" s="390" t="s">
        <v>2227</v>
      </c>
      <c r="K43" s="387"/>
      <c r="L43" s="387"/>
      <c r="M43" s="387"/>
      <c r="N43" s="387"/>
      <c r="O43" s="387"/>
      <c r="P43" s="387"/>
      <c r="Q43" s="387"/>
      <c r="R43" s="387"/>
      <c r="S43" s="387"/>
      <c r="T43" s="387"/>
      <c r="U43" s="387"/>
      <c r="V43" s="387"/>
      <c r="W43" s="387"/>
      <c r="X43" s="387"/>
      <c r="Y43" s="387"/>
      <c r="Z43" s="387"/>
      <c r="AA43" s="387"/>
      <c r="AB43" s="387"/>
      <c r="AC43" s="387"/>
      <c r="AD43" s="387"/>
      <c r="AE43" s="387"/>
      <c r="AF43" s="387"/>
      <c r="AG43" s="387"/>
    </row>
    <row r="44">
      <c r="A44" s="387"/>
      <c r="B44" s="401" t="s">
        <v>2228</v>
      </c>
      <c r="C44" s="385"/>
      <c r="D44" s="385"/>
      <c r="E44" s="385"/>
      <c r="F44" s="385"/>
      <c r="G44" s="390" t="s">
        <v>2229</v>
      </c>
      <c r="H44" s="385"/>
      <c r="I44" s="385"/>
      <c r="J44" s="385"/>
      <c r="K44" s="387"/>
      <c r="L44" s="387"/>
      <c r="M44" s="387"/>
      <c r="N44" s="387"/>
      <c r="O44" s="387"/>
      <c r="P44" s="387"/>
      <c r="Q44" s="387"/>
      <c r="R44" s="387"/>
      <c r="S44" s="387"/>
      <c r="T44" s="387"/>
      <c r="U44" s="387"/>
      <c r="V44" s="387"/>
      <c r="W44" s="387"/>
      <c r="X44" s="387"/>
      <c r="Y44" s="387"/>
      <c r="Z44" s="387"/>
      <c r="AA44" s="387"/>
      <c r="AB44" s="387"/>
      <c r="AC44" s="387"/>
      <c r="AD44" s="387"/>
      <c r="AE44" s="387"/>
      <c r="AF44" s="387"/>
      <c r="AG44" s="387"/>
    </row>
    <row r="45">
      <c r="A45" s="387"/>
      <c r="B45" s="388" t="s">
        <v>2230</v>
      </c>
      <c r="C45" s="387"/>
      <c r="D45" s="387"/>
      <c r="E45" s="387"/>
      <c r="F45" s="387"/>
      <c r="G45" s="387"/>
      <c r="H45" s="387"/>
      <c r="I45" s="387"/>
      <c r="J45" s="387"/>
      <c r="K45" s="387"/>
      <c r="L45" s="387"/>
      <c r="M45" s="387"/>
      <c r="N45" s="387"/>
      <c r="O45" s="387"/>
      <c r="P45" s="387"/>
      <c r="Q45" s="387"/>
      <c r="R45" s="387"/>
      <c r="S45" s="387"/>
      <c r="T45" s="387"/>
      <c r="U45" s="387"/>
      <c r="V45" s="387"/>
      <c r="W45" s="387"/>
      <c r="X45" s="387"/>
      <c r="Y45" s="387"/>
      <c r="Z45" s="387"/>
      <c r="AA45" s="387"/>
      <c r="AB45" s="387"/>
      <c r="AC45" s="387"/>
      <c r="AD45" s="387"/>
      <c r="AE45" s="387"/>
      <c r="AF45" s="387"/>
      <c r="AG45" s="387"/>
    </row>
    <row r="46">
      <c r="A46" s="387"/>
      <c r="B46" s="387"/>
      <c r="C46" s="387"/>
      <c r="D46" s="387"/>
      <c r="E46" s="387"/>
      <c r="F46" s="387"/>
      <c r="G46" s="387"/>
      <c r="H46" s="387"/>
      <c r="I46" s="387"/>
      <c r="J46" s="387"/>
      <c r="K46" s="387"/>
      <c r="L46" s="387"/>
      <c r="M46" s="387"/>
      <c r="N46" s="387"/>
      <c r="O46" s="387"/>
      <c r="P46" s="387"/>
      <c r="Q46" s="387"/>
      <c r="R46" s="387"/>
      <c r="S46" s="387"/>
      <c r="T46" s="387"/>
      <c r="U46" s="387"/>
      <c r="V46" s="387"/>
      <c r="W46" s="387"/>
      <c r="X46" s="387"/>
      <c r="Y46" s="387"/>
      <c r="Z46" s="387"/>
      <c r="AA46" s="387"/>
      <c r="AB46" s="387"/>
      <c r="AC46" s="387"/>
      <c r="AD46" s="387"/>
      <c r="AE46" s="387"/>
      <c r="AF46" s="387"/>
      <c r="AG46" s="387"/>
    </row>
    <row r="47">
      <c r="A47" s="387"/>
      <c r="B47" s="387"/>
      <c r="C47" s="387"/>
      <c r="D47" s="387"/>
      <c r="E47" s="387"/>
      <c r="F47" s="387"/>
      <c r="G47" s="387"/>
      <c r="H47" s="387"/>
      <c r="I47" s="387"/>
      <c r="J47" s="387"/>
      <c r="K47" s="387"/>
      <c r="L47" s="387"/>
      <c r="M47" s="387"/>
      <c r="N47" s="387"/>
      <c r="O47" s="387"/>
      <c r="P47" s="387"/>
      <c r="Q47" s="387"/>
      <c r="R47" s="387"/>
      <c r="S47" s="387"/>
      <c r="T47" s="387"/>
      <c r="U47" s="387"/>
      <c r="V47" s="387"/>
      <c r="W47" s="387"/>
      <c r="X47" s="387"/>
      <c r="Y47" s="387"/>
      <c r="Z47" s="387"/>
      <c r="AA47" s="387"/>
      <c r="AB47" s="387"/>
      <c r="AC47" s="387"/>
      <c r="AD47" s="387"/>
      <c r="AE47" s="387"/>
      <c r="AF47" s="387"/>
      <c r="AG47" s="387"/>
    </row>
    <row r="48">
      <c r="A48" s="387"/>
      <c r="B48" s="395" t="s">
        <v>2231</v>
      </c>
      <c r="C48" s="387"/>
      <c r="D48" s="387"/>
      <c r="E48" s="387"/>
      <c r="F48" s="387"/>
      <c r="G48" s="387"/>
      <c r="H48" s="387"/>
      <c r="I48" s="387"/>
      <c r="J48" s="387"/>
      <c r="K48" s="387"/>
      <c r="L48" s="387"/>
      <c r="M48" s="387"/>
      <c r="N48" s="387"/>
      <c r="O48" s="387"/>
      <c r="P48" s="387"/>
      <c r="Q48" s="387"/>
      <c r="R48" s="387"/>
      <c r="S48" s="387"/>
      <c r="T48" s="387"/>
      <c r="U48" s="387"/>
      <c r="V48" s="387"/>
      <c r="W48" s="387"/>
      <c r="X48" s="387"/>
      <c r="Y48" s="387"/>
      <c r="Z48" s="387"/>
      <c r="AA48" s="387"/>
      <c r="AB48" s="387"/>
      <c r="AC48" s="387"/>
      <c r="AD48" s="387"/>
      <c r="AE48" s="387"/>
      <c r="AF48" s="387"/>
      <c r="AG48" s="387"/>
    </row>
    <row r="49">
      <c r="A49" s="387"/>
      <c r="B49" s="387"/>
      <c r="C49" s="387"/>
      <c r="D49" s="387"/>
      <c r="E49" s="387"/>
      <c r="F49" s="387"/>
      <c r="G49" s="387"/>
      <c r="H49" s="387"/>
      <c r="I49" s="387"/>
      <c r="J49" s="387"/>
      <c r="K49" s="387"/>
      <c r="L49" s="387"/>
      <c r="M49" s="387"/>
      <c r="N49" s="387"/>
      <c r="O49" s="387"/>
      <c r="P49" s="387"/>
      <c r="Q49" s="387"/>
      <c r="R49" s="387"/>
      <c r="S49" s="387"/>
      <c r="T49" s="387"/>
      <c r="U49" s="387"/>
      <c r="V49" s="387"/>
      <c r="W49" s="387"/>
      <c r="X49" s="387"/>
      <c r="Y49" s="387"/>
      <c r="Z49" s="387"/>
      <c r="AA49" s="387"/>
      <c r="AB49" s="387"/>
      <c r="AC49" s="387"/>
      <c r="AD49" s="387"/>
      <c r="AE49" s="387"/>
      <c r="AF49" s="387"/>
      <c r="AG49" s="387"/>
    </row>
    <row r="50">
      <c r="A50" s="387"/>
      <c r="B50" s="387"/>
      <c r="C50" s="387"/>
      <c r="D50" s="387"/>
      <c r="E50" s="387"/>
      <c r="F50" s="387"/>
      <c r="G50" s="387"/>
      <c r="H50" s="387"/>
      <c r="I50" s="387"/>
      <c r="J50" s="387"/>
      <c r="K50" s="387"/>
      <c r="L50" s="387"/>
      <c r="M50" s="387"/>
      <c r="N50" s="387"/>
      <c r="O50" s="387"/>
      <c r="P50" s="387"/>
      <c r="Q50" s="387"/>
      <c r="R50" s="387"/>
      <c r="S50" s="387"/>
      <c r="T50" s="387"/>
      <c r="U50" s="387"/>
      <c r="V50" s="387"/>
      <c r="W50" s="387"/>
      <c r="X50" s="387"/>
      <c r="Y50" s="387"/>
      <c r="Z50" s="387"/>
      <c r="AA50" s="387"/>
      <c r="AB50" s="387"/>
      <c r="AC50" s="387"/>
      <c r="AD50" s="387"/>
      <c r="AE50" s="387"/>
      <c r="AF50" s="387"/>
      <c r="AG50" s="387"/>
    </row>
    <row r="51">
      <c r="A51" s="395" t="s">
        <v>2232</v>
      </c>
      <c r="B51" s="387"/>
      <c r="C51" s="387"/>
      <c r="D51" s="387"/>
      <c r="E51" s="387"/>
      <c r="F51" s="387"/>
      <c r="G51" s="387"/>
      <c r="H51" s="387"/>
      <c r="I51" s="387"/>
      <c r="J51" s="387"/>
      <c r="K51" s="387"/>
      <c r="L51" s="387"/>
      <c r="M51" s="387"/>
      <c r="N51" s="387"/>
      <c r="O51" s="387"/>
      <c r="P51" s="387"/>
      <c r="Q51" s="387"/>
      <c r="R51" s="387"/>
      <c r="S51" s="387"/>
      <c r="T51" s="387"/>
      <c r="U51" s="387"/>
      <c r="V51" s="387"/>
      <c r="W51" s="387"/>
      <c r="X51" s="387"/>
      <c r="Y51" s="387"/>
      <c r="Z51" s="387"/>
      <c r="AA51" s="387"/>
      <c r="AB51" s="387"/>
      <c r="AC51" s="387"/>
      <c r="AD51" s="387"/>
      <c r="AE51" s="387"/>
      <c r="AF51" s="387"/>
      <c r="AG51" s="387"/>
    </row>
    <row r="52">
      <c r="A52" s="387"/>
      <c r="B52" s="387"/>
      <c r="C52" s="387"/>
      <c r="D52" s="387"/>
      <c r="E52" s="387"/>
      <c r="F52" s="387"/>
      <c r="G52" s="387"/>
      <c r="H52" s="387"/>
      <c r="I52" s="387"/>
      <c r="J52" s="387"/>
      <c r="K52" s="387"/>
      <c r="L52" s="387"/>
      <c r="M52" s="387"/>
      <c r="N52" s="387"/>
      <c r="O52" s="387"/>
      <c r="P52" s="387"/>
      <c r="Q52" s="387"/>
      <c r="R52" s="387"/>
      <c r="S52" s="387"/>
      <c r="T52" s="387"/>
      <c r="U52" s="387"/>
      <c r="V52" s="387"/>
      <c r="W52" s="387"/>
      <c r="X52" s="387"/>
      <c r="Y52" s="387"/>
      <c r="Z52" s="387"/>
      <c r="AA52" s="387"/>
      <c r="AB52" s="387"/>
      <c r="AC52" s="387"/>
      <c r="AD52" s="387"/>
      <c r="AE52" s="387"/>
      <c r="AF52" s="387"/>
      <c r="AG52" s="387"/>
    </row>
    <row r="53">
      <c r="A53" s="387"/>
      <c r="B53" s="387"/>
      <c r="C53" s="387"/>
      <c r="D53" s="387"/>
      <c r="E53" s="387"/>
      <c r="F53" s="387"/>
      <c r="G53" s="387"/>
      <c r="H53" s="387"/>
      <c r="I53" s="387"/>
      <c r="J53" s="387"/>
      <c r="K53" s="387"/>
      <c r="L53" s="387"/>
      <c r="M53" s="387"/>
      <c r="N53" s="387"/>
      <c r="O53" s="387"/>
      <c r="P53" s="387"/>
      <c r="Q53" s="387"/>
      <c r="R53" s="387"/>
      <c r="S53" s="387"/>
      <c r="T53" s="387"/>
      <c r="U53" s="387"/>
      <c r="V53" s="387"/>
      <c r="W53" s="387"/>
      <c r="X53" s="387"/>
      <c r="Y53" s="387"/>
      <c r="Z53" s="387"/>
      <c r="AA53" s="387"/>
      <c r="AB53" s="387"/>
      <c r="AC53" s="387"/>
      <c r="AD53" s="387"/>
      <c r="AE53" s="387"/>
      <c r="AF53" s="387"/>
      <c r="AG53" s="387"/>
    </row>
    <row r="54">
      <c r="A54" s="387"/>
      <c r="B54" s="387"/>
      <c r="C54" s="387"/>
      <c r="D54" s="387"/>
      <c r="E54" s="387"/>
      <c r="F54" s="387"/>
      <c r="G54" s="387"/>
      <c r="H54" s="387"/>
      <c r="I54" s="387"/>
      <c r="J54" s="387"/>
      <c r="K54" s="387"/>
      <c r="L54" s="387"/>
      <c r="M54" s="387"/>
      <c r="N54" s="387"/>
      <c r="O54" s="387"/>
      <c r="P54" s="387"/>
      <c r="Q54" s="387"/>
      <c r="R54" s="387"/>
      <c r="S54" s="387"/>
      <c r="T54" s="387"/>
      <c r="U54" s="387"/>
      <c r="V54" s="387"/>
      <c r="W54" s="387"/>
      <c r="X54" s="387"/>
      <c r="Y54" s="387"/>
      <c r="Z54" s="387"/>
      <c r="AA54" s="387"/>
      <c r="AB54" s="387"/>
      <c r="AC54" s="387"/>
      <c r="AD54" s="387"/>
      <c r="AE54" s="387"/>
      <c r="AF54" s="387"/>
      <c r="AG54" s="387"/>
    </row>
    <row r="55">
      <c r="A55" s="387"/>
      <c r="B55" s="387"/>
      <c r="C55" s="387"/>
      <c r="D55" s="387"/>
      <c r="E55" s="387"/>
      <c r="F55" s="387"/>
      <c r="G55" s="387"/>
      <c r="H55" s="387"/>
      <c r="I55" s="387"/>
      <c r="J55" s="387"/>
      <c r="K55" s="387"/>
      <c r="L55" s="387"/>
      <c r="M55" s="387"/>
      <c r="N55" s="387"/>
      <c r="O55" s="387"/>
      <c r="P55" s="387"/>
      <c r="Q55" s="387"/>
      <c r="R55" s="387"/>
      <c r="S55" s="387"/>
      <c r="T55" s="387"/>
      <c r="U55" s="387"/>
      <c r="V55" s="387"/>
      <c r="W55" s="387"/>
      <c r="X55" s="387"/>
      <c r="Y55" s="387"/>
      <c r="Z55" s="387"/>
      <c r="AA55" s="387"/>
      <c r="AB55" s="387"/>
      <c r="AC55" s="387"/>
      <c r="AD55" s="387"/>
      <c r="AE55" s="387"/>
      <c r="AF55" s="387"/>
      <c r="AG55" s="387"/>
    </row>
    <row r="56">
      <c r="A56" s="387"/>
      <c r="B56" s="387"/>
      <c r="C56" s="387"/>
      <c r="D56" s="387"/>
      <c r="E56" s="387"/>
      <c r="F56" s="387"/>
      <c r="G56" s="387"/>
      <c r="H56" s="387"/>
      <c r="I56" s="387"/>
      <c r="J56" s="387"/>
      <c r="K56" s="387"/>
      <c r="L56" s="387"/>
      <c r="M56" s="387"/>
      <c r="N56" s="387"/>
      <c r="O56" s="387"/>
      <c r="P56" s="387"/>
      <c r="Q56" s="387"/>
      <c r="R56" s="387"/>
      <c r="S56" s="387"/>
      <c r="T56" s="387"/>
      <c r="U56" s="387"/>
      <c r="V56" s="387"/>
      <c r="W56" s="387"/>
      <c r="X56" s="387"/>
      <c r="Y56" s="387"/>
      <c r="Z56" s="387"/>
      <c r="AA56" s="387"/>
      <c r="AB56" s="387"/>
      <c r="AC56" s="387"/>
      <c r="AD56" s="387"/>
      <c r="AE56" s="387"/>
      <c r="AF56" s="387"/>
      <c r="AG56" s="387"/>
    </row>
    <row r="57">
      <c r="A57" s="387"/>
      <c r="B57" s="387"/>
      <c r="C57" s="387"/>
      <c r="D57" s="387"/>
      <c r="E57" s="387"/>
      <c r="F57" s="387"/>
      <c r="G57" s="387"/>
      <c r="H57" s="387"/>
      <c r="I57" s="387"/>
      <c r="J57" s="387"/>
      <c r="K57" s="387"/>
      <c r="L57" s="387"/>
      <c r="M57" s="387"/>
      <c r="N57" s="387"/>
      <c r="O57" s="387"/>
      <c r="P57" s="387"/>
      <c r="Q57" s="387"/>
      <c r="R57" s="387"/>
      <c r="S57" s="387"/>
      <c r="T57" s="387"/>
      <c r="U57" s="387"/>
      <c r="V57" s="387"/>
      <c r="W57" s="387"/>
      <c r="X57" s="387"/>
      <c r="Y57" s="387"/>
      <c r="Z57" s="387"/>
      <c r="AA57" s="387"/>
      <c r="AB57" s="387"/>
      <c r="AC57" s="387"/>
      <c r="AD57" s="387"/>
      <c r="AE57" s="387"/>
      <c r="AF57" s="387"/>
      <c r="AG57" s="387"/>
    </row>
    <row r="58">
      <c r="A58" s="387"/>
      <c r="B58" s="387"/>
      <c r="C58" s="387"/>
      <c r="D58" s="387"/>
      <c r="E58" s="387"/>
      <c r="F58" s="387"/>
      <c r="G58" s="387"/>
      <c r="H58" s="387"/>
      <c r="I58" s="387"/>
      <c r="J58" s="387"/>
      <c r="K58" s="387"/>
      <c r="L58" s="387"/>
      <c r="M58" s="387"/>
      <c r="N58" s="387"/>
      <c r="O58" s="387"/>
      <c r="P58" s="387"/>
      <c r="Q58" s="387"/>
      <c r="R58" s="387"/>
      <c r="S58" s="387"/>
      <c r="T58" s="387"/>
      <c r="U58" s="387"/>
      <c r="V58" s="387"/>
      <c r="W58" s="387"/>
      <c r="X58" s="387"/>
      <c r="Y58" s="387"/>
      <c r="Z58" s="387"/>
      <c r="AA58" s="387"/>
      <c r="AB58" s="387"/>
      <c r="AC58" s="387"/>
      <c r="AD58" s="387"/>
      <c r="AE58" s="387"/>
      <c r="AF58" s="387"/>
      <c r="AG58" s="387"/>
    </row>
    <row r="59">
      <c r="A59" s="387"/>
      <c r="B59" s="387"/>
      <c r="C59" s="387"/>
      <c r="D59" s="387"/>
      <c r="E59" s="387"/>
      <c r="F59" s="387"/>
      <c r="G59" s="387"/>
      <c r="H59" s="387"/>
      <c r="I59" s="387"/>
      <c r="J59" s="387"/>
      <c r="K59" s="387"/>
      <c r="L59" s="387"/>
      <c r="M59" s="387"/>
      <c r="N59" s="387"/>
      <c r="O59" s="387"/>
      <c r="P59" s="387"/>
      <c r="Q59" s="387"/>
      <c r="R59" s="387"/>
      <c r="S59" s="387"/>
      <c r="T59" s="387"/>
      <c r="U59" s="387"/>
      <c r="V59" s="387"/>
      <c r="W59" s="387"/>
      <c r="X59" s="387"/>
      <c r="Y59" s="387"/>
      <c r="Z59" s="387"/>
      <c r="AA59" s="387"/>
      <c r="AB59" s="387"/>
      <c r="AC59" s="387"/>
      <c r="AD59" s="387"/>
      <c r="AE59" s="387"/>
      <c r="AF59" s="387"/>
      <c r="AG59" s="387"/>
    </row>
    <row r="60">
      <c r="A60" s="387"/>
      <c r="B60" s="387"/>
      <c r="C60" s="387"/>
      <c r="D60" s="387"/>
      <c r="E60" s="387"/>
      <c r="F60" s="387"/>
      <c r="G60" s="387"/>
      <c r="H60" s="387"/>
      <c r="I60" s="387"/>
      <c r="J60" s="387"/>
      <c r="K60" s="387"/>
      <c r="L60" s="387"/>
      <c r="M60" s="387"/>
      <c r="N60" s="387"/>
      <c r="O60" s="387"/>
      <c r="P60" s="387"/>
      <c r="Q60" s="387"/>
      <c r="R60" s="387"/>
      <c r="S60" s="387"/>
      <c r="T60" s="387"/>
      <c r="U60" s="387"/>
      <c r="V60" s="387"/>
      <c r="W60" s="387"/>
      <c r="X60" s="387"/>
      <c r="Y60" s="387"/>
      <c r="Z60" s="387"/>
      <c r="AA60" s="387"/>
      <c r="AB60" s="387"/>
      <c r="AC60" s="387"/>
      <c r="AD60" s="387"/>
      <c r="AE60" s="387"/>
      <c r="AF60" s="387"/>
      <c r="AG60" s="387"/>
    </row>
    <row r="61">
      <c r="A61" s="387"/>
      <c r="B61" s="387"/>
      <c r="C61" s="387"/>
      <c r="D61" s="387"/>
      <c r="E61" s="387"/>
      <c r="F61" s="387"/>
      <c r="G61" s="387"/>
      <c r="H61" s="387"/>
      <c r="I61" s="387"/>
      <c r="J61" s="387"/>
      <c r="K61" s="387"/>
      <c r="L61" s="387"/>
      <c r="M61" s="387"/>
      <c r="N61" s="387"/>
      <c r="O61" s="387"/>
      <c r="P61" s="387"/>
      <c r="Q61" s="387"/>
      <c r="R61" s="387"/>
      <c r="S61" s="387"/>
      <c r="T61" s="387"/>
      <c r="U61" s="387"/>
      <c r="V61" s="387"/>
      <c r="W61" s="387"/>
      <c r="X61" s="387"/>
      <c r="Y61" s="387"/>
      <c r="Z61" s="387"/>
      <c r="AA61" s="387"/>
      <c r="AB61" s="387"/>
      <c r="AC61" s="387"/>
      <c r="AD61" s="387"/>
      <c r="AE61" s="387"/>
      <c r="AF61" s="387"/>
      <c r="AG61" s="387"/>
    </row>
    <row r="62">
      <c r="A62" s="387"/>
      <c r="B62" s="387"/>
      <c r="C62" s="387"/>
      <c r="D62" s="387"/>
      <c r="E62" s="387"/>
      <c r="F62" s="387"/>
      <c r="G62" s="387"/>
      <c r="H62" s="387"/>
      <c r="I62" s="387"/>
      <c r="J62" s="387"/>
      <c r="K62" s="387"/>
      <c r="L62" s="387"/>
      <c r="M62" s="387"/>
      <c r="N62" s="387"/>
      <c r="O62" s="387"/>
      <c r="P62" s="387"/>
      <c r="Q62" s="387"/>
      <c r="R62" s="387"/>
      <c r="S62" s="387"/>
      <c r="T62" s="387"/>
      <c r="U62" s="387"/>
      <c r="V62" s="387"/>
      <c r="W62" s="387"/>
      <c r="X62" s="387"/>
      <c r="Y62" s="387"/>
      <c r="Z62" s="387"/>
      <c r="AA62" s="387"/>
      <c r="AB62" s="387"/>
      <c r="AC62" s="387"/>
      <c r="AD62" s="387"/>
      <c r="AE62" s="387"/>
      <c r="AF62" s="387"/>
      <c r="AG62" s="387"/>
    </row>
    <row r="63">
      <c r="A63" s="387"/>
      <c r="B63" s="387"/>
      <c r="C63" s="387"/>
      <c r="D63" s="387"/>
      <c r="E63" s="387"/>
      <c r="F63" s="387"/>
      <c r="G63" s="387"/>
      <c r="H63" s="387"/>
      <c r="I63" s="387"/>
      <c r="J63" s="387"/>
      <c r="K63" s="387"/>
      <c r="L63" s="387"/>
      <c r="M63" s="387"/>
      <c r="N63" s="387"/>
      <c r="O63" s="387"/>
      <c r="P63" s="387"/>
      <c r="Q63" s="387"/>
      <c r="R63" s="387"/>
      <c r="S63" s="387"/>
      <c r="T63" s="387"/>
      <c r="U63" s="387"/>
      <c r="V63" s="387"/>
      <c r="W63" s="387"/>
      <c r="X63" s="387"/>
      <c r="Y63" s="387"/>
      <c r="Z63" s="387"/>
      <c r="AA63" s="387"/>
      <c r="AB63" s="387"/>
      <c r="AC63" s="387"/>
      <c r="AD63" s="387"/>
      <c r="AE63" s="387"/>
      <c r="AF63" s="387"/>
      <c r="AG63" s="387"/>
    </row>
    <row r="64">
      <c r="A64" s="387"/>
      <c r="B64" s="387"/>
      <c r="C64" s="387"/>
      <c r="D64" s="387"/>
      <c r="E64" s="387"/>
      <c r="F64" s="387"/>
      <c r="G64" s="387"/>
      <c r="H64" s="387"/>
      <c r="I64" s="387"/>
      <c r="J64" s="387"/>
      <c r="K64" s="387"/>
      <c r="L64" s="387"/>
      <c r="M64" s="387"/>
      <c r="N64" s="387"/>
      <c r="O64" s="387"/>
      <c r="P64" s="387"/>
      <c r="Q64" s="387"/>
      <c r="R64" s="387"/>
      <c r="S64" s="387"/>
      <c r="T64" s="387"/>
      <c r="U64" s="387"/>
      <c r="V64" s="387"/>
      <c r="W64" s="387"/>
      <c r="X64" s="387"/>
      <c r="Y64" s="387"/>
      <c r="Z64" s="387"/>
      <c r="AA64" s="387"/>
      <c r="AB64" s="387"/>
      <c r="AC64" s="387"/>
      <c r="AD64" s="387"/>
      <c r="AE64" s="387"/>
      <c r="AF64" s="387"/>
      <c r="AG64" s="387"/>
    </row>
    <row r="65">
      <c r="A65" s="387"/>
      <c r="B65" s="387"/>
      <c r="C65" s="387"/>
      <c r="D65" s="387"/>
      <c r="E65" s="387"/>
      <c r="F65" s="387"/>
      <c r="G65" s="387"/>
      <c r="H65" s="387"/>
      <c r="I65" s="387"/>
      <c r="J65" s="387"/>
      <c r="K65" s="387"/>
      <c r="L65" s="387"/>
      <c r="M65" s="387"/>
      <c r="N65" s="387"/>
      <c r="O65" s="387"/>
      <c r="P65" s="387"/>
      <c r="Q65" s="387"/>
      <c r="R65" s="387"/>
      <c r="S65" s="387"/>
      <c r="T65" s="387"/>
      <c r="U65" s="387"/>
      <c r="V65" s="387"/>
      <c r="W65" s="387"/>
      <c r="X65" s="387"/>
      <c r="Y65" s="387"/>
      <c r="Z65" s="387"/>
      <c r="AA65" s="387"/>
      <c r="AB65" s="387"/>
      <c r="AC65" s="387"/>
      <c r="AD65" s="387"/>
      <c r="AE65" s="387"/>
      <c r="AF65" s="387"/>
      <c r="AG65" s="387"/>
    </row>
    <row r="66">
      <c r="A66" s="387"/>
      <c r="B66" s="387"/>
      <c r="C66" s="387"/>
      <c r="D66" s="387"/>
      <c r="E66" s="387"/>
      <c r="F66" s="387"/>
      <c r="G66" s="387"/>
      <c r="H66" s="387"/>
      <c r="I66" s="387"/>
      <c r="J66" s="387"/>
      <c r="K66" s="387"/>
      <c r="L66" s="387"/>
      <c r="M66" s="387"/>
      <c r="N66" s="387"/>
      <c r="O66" s="387"/>
      <c r="P66" s="387"/>
      <c r="Q66" s="387"/>
      <c r="R66" s="387"/>
      <c r="S66" s="387"/>
      <c r="T66" s="387"/>
      <c r="U66" s="387"/>
      <c r="V66" s="387"/>
      <c r="W66" s="387"/>
      <c r="X66" s="387"/>
      <c r="Y66" s="387"/>
      <c r="Z66" s="387"/>
      <c r="AA66" s="387"/>
      <c r="AB66" s="387"/>
      <c r="AC66" s="387"/>
      <c r="AD66" s="387"/>
      <c r="AE66" s="387"/>
      <c r="AF66" s="387"/>
      <c r="AG66" s="387"/>
    </row>
    <row r="67">
      <c r="A67" s="387"/>
      <c r="B67" s="387"/>
      <c r="C67" s="387"/>
      <c r="D67" s="387"/>
      <c r="E67" s="387"/>
      <c r="F67" s="387"/>
      <c r="G67" s="387"/>
      <c r="H67" s="387"/>
      <c r="I67" s="387"/>
      <c r="J67" s="387"/>
      <c r="K67" s="387"/>
      <c r="L67" s="387"/>
      <c r="M67" s="387"/>
      <c r="N67" s="387"/>
      <c r="O67" s="387"/>
      <c r="P67" s="387"/>
      <c r="Q67" s="387"/>
      <c r="R67" s="387"/>
      <c r="S67" s="387"/>
      <c r="T67" s="387"/>
      <c r="U67" s="387"/>
      <c r="V67" s="387"/>
      <c r="W67" s="387"/>
      <c r="X67" s="387"/>
      <c r="Y67" s="387"/>
      <c r="Z67" s="387"/>
      <c r="AA67" s="387"/>
      <c r="AB67" s="387"/>
      <c r="AC67" s="387"/>
      <c r="AD67" s="387"/>
      <c r="AE67" s="387"/>
      <c r="AF67" s="387"/>
      <c r="AG67" s="387"/>
    </row>
    <row r="68">
      <c r="A68" s="387"/>
      <c r="B68" s="387"/>
      <c r="C68" s="387"/>
      <c r="D68" s="387"/>
      <c r="E68" s="387"/>
      <c r="F68" s="387"/>
      <c r="G68" s="387"/>
      <c r="H68" s="387"/>
      <c r="I68" s="387"/>
      <c r="J68" s="387"/>
      <c r="K68" s="387"/>
      <c r="L68" s="387"/>
      <c r="M68" s="387"/>
      <c r="N68" s="387"/>
      <c r="O68" s="387"/>
      <c r="P68" s="387"/>
      <c r="Q68" s="387"/>
      <c r="R68" s="387"/>
      <c r="S68" s="387"/>
      <c r="T68" s="387"/>
      <c r="U68" s="387"/>
      <c r="V68" s="387"/>
      <c r="W68" s="387"/>
      <c r="X68" s="387"/>
      <c r="Y68" s="387"/>
      <c r="Z68" s="387"/>
      <c r="AA68" s="387"/>
      <c r="AB68" s="387"/>
      <c r="AC68" s="387"/>
      <c r="AD68" s="387"/>
      <c r="AE68" s="387"/>
      <c r="AF68" s="387"/>
      <c r="AG68" s="387"/>
    </row>
    <row r="69">
      <c r="A69" s="387"/>
      <c r="B69" s="387"/>
      <c r="C69" s="387"/>
      <c r="D69" s="387"/>
      <c r="E69" s="387"/>
      <c r="F69" s="387"/>
      <c r="G69" s="387"/>
      <c r="H69" s="387"/>
      <c r="I69" s="387"/>
      <c r="J69" s="387"/>
      <c r="K69" s="387"/>
      <c r="L69" s="387"/>
      <c r="M69" s="387"/>
      <c r="N69" s="387"/>
      <c r="O69" s="387"/>
      <c r="P69" s="387"/>
      <c r="Q69" s="387"/>
      <c r="R69" s="387"/>
      <c r="S69" s="387"/>
      <c r="T69" s="387"/>
      <c r="U69" s="387"/>
      <c r="V69" s="387"/>
      <c r="W69" s="387"/>
      <c r="X69" s="387"/>
      <c r="Y69" s="387"/>
      <c r="Z69" s="387"/>
      <c r="AA69" s="387"/>
      <c r="AB69" s="387"/>
      <c r="AC69" s="387"/>
      <c r="AD69" s="387"/>
      <c r="AE69" s="387"/>
      <c r="AF69" s="387"/>
      <c r="AG69" s="387"/>
    </row>
    <row r="70">
      <c r="A70" s="387"/>
      <c r="B70" s="387"/>
      <c r="C70" s="387"/>
      <c r="D70" s="387"/>
      <c r="E70" s="387"/>
      <c r="F70" s="387"/>
      <c r="G70" s="387"/>
      <c r="H70" s="387"/>
      <c r="I70" s="387"/>
      <c r="J70" s="387"/>
      <c r="K70" s="387"/>
      <c r="L70" s="387"/>
      <c r="M70" s="387"/>
      <c r="N70" s="387"/>
      <c r="O70" s="387"/>
      <c r="P70" s="387"/>
      <c r="Q70" s="387"/>
      <c r="R70" s="387"/>
      <c r="S70" s="387"/>
      <c r="T70" s="387"/>
      <c r="U70" s="387"/>
      <c r="V70" s="387"/>
      <c r="W70" s="387"/>
      <c r="X70" s="387"/>
      <c r="Y70" s="387"/>
      <c r="Z70" s="387"/>
      <c r="AA70" s="387"/>
      <c r="AB70" s="387"/>
      <c r="AC70" s="387"/>
      <c r="AD70" s="387"/>
      <c r="AE70" s="387"/>
      <c r="AF70" s="387"/>
      <c r="AG70" s="387"/>
    </row>
    <row r="71">
      <c r="A71" s="387"/>
      <c r="B71" s="387"/>
      <c r="C71" s="387"/>
      <c r="D71" s="387"/>
      <c r="E71" s="387"/>
      <c r="F71" s="387"/>
      <c r="G71" s="387"/>
      <c r="H71" s="387"/>
      <c r="I71" s="387"/>
      <c r="J71" s="387"/>
      <c r="K71" s="387"/>
      <c r="L71" s="387"/>
      <c r="M71" s="387"/>
      <c r="N71" s="387"/>
      <c r="O71" s="387"/>
      <c r="P71" s="387"/>
      <c r="Q71" s="387"/>
      <c r="R71" s="387"/>
      <c r="S71" s="387"/>
      <c r="T71" s="387"/>
      <c r="U71" s="387"/>
      <c r="V71" s="387"/>
      <c r="W71" s="387"/>
      <c r="X71" s="387"/>
      <c r="Y71" s="387"/>
      <c r="Z71" s="387"/>
      <c r="AA71" s="387"/>
      <c r="AB71" s="387"/>
      <c r="AC71" s="387"/>
      <c r="AD71" s="387"/>
      <c r="AE71" s="387"/>
      <c r="AF71" s="387"/>
      <c r="AG71" s="387"/>
    </row>
    <row r="72">
      <c r="A72" s="387"/>
      <c r="B72" s="387"/>
      <c r="C72" s="387"/>
      <c r="D72" s="387"/>
      <c r="E72" s="387"/>
      <c r="F72" s="387"/>
      <c r="G72" s="387"/>
      <c r="H72" s="387"/>
      <c r="I72" s="387"/>
      <c r="J72" s="387"/>
      <c r="K72" s="387"/>
      <c r="L72" s="387"/>
      <c r="M72" s="387"/>
      <c r="N72" s="387"/>
      <c r="O72" s="387"/>
      <c r="P72" s="387"/>
      <c r="Q72" s="387"/>
      <c r="R72" s="387"/>
      <c r="S72" s="387"/>
      <c r="T72" s="387"/>
      <c r="U72" s="387"/>
      <c r="V72" s="387"/>
      <c r="W72" s="387"/>
      <c r="X72" s="387"/>
      <c r="Y72" s="387"/>
      <c r="Z72" s="387"/>
      <c r="AA72" s="387"/>
      <c r="AB72" s="387"/>
      <c r="AC72" s="387"/>
      <c r="AD72" s="387"/>
      <c r="AE72" s="387"/>
      <c r="AF72" s="387"/>
      <c r="AG72" s="387"/>
    </row>
    <row r="73">
      <c r="A73" s="387"/>
      <c r="B73" s="387"/>
      <c r="C73" s="387"/>
      <c r="D73" s="387"/>
      <c r="E73" s="387"/>
      <c r="F73" s="387"/>
      <c r="G73" s="387"/>
      <c r="H73" s="387"/>
      <c r="I73" s="387"/>
      <c r="J73" s="387"/>
      <c r="K73" s="387"/>
      <c r="L73" s="387"/>
      <c r="M73" s="387"/>
      <c r="N73" s="387"/>
      <c r="O73" s="387"/>
      <c r="P73" s="387"/>
      <c r="Q73" s="387"/>
      <c r="R73" s="387"/>
      <c r="S73" s="387"/>
      <c r="T73" s="387"/>
      <c r="U73" s="387"/>
      <c r="V73" s="387"/>
      <c r="W73" s="387"/>
      <c r="X73" s="387"/>
      <c r="Y73" s="387"/>
      <c r="Z73" s="387"/>
      <c r="AA73" s="387"/>
      <c r="AB73" s="387"/>
      <c r="AC73" s="387"/>
      <c r="AD73" s="387"/>
      <c r="AE73" s="387"/>
      <c r="AF73" s="387"/>
      <c r="AG73" s="387"/>
    </row>
    <row r="74">
      <c r="A74" s="387"/>
      <c r="B74" s="387"/>
      <c r="C74" s="387"/>
      <c r="D74" s="387"/>
      <c r="E74" s="387"/>
      <c r="F74" s="387"/>
      <c r="G74" s="387"/>
      <c r="H74" s="387"/>
      <c r="I74" s="387"/>
      <c r="J74" s="387"/>
      <c r="K74" s="387"/>
      <c r="L74" s="387"/>
      <c r="M74" s="387"/>
      <c r="N74" s="387"/>
      <c r="O74" s="387"/>
      <c r="P74" s="387"/>
      <c r="Q74" s="387"/>
      <c r="R74" s="387"/>
      <c r="S74" s="387"/>
      <c r="T74" s="387"/>
      <c r="U74" s="387"/>
      <c r="V74" s="387"/>
      <c r="W74" s="387"/>
      <c r="X74" s="387"/>
      <c r="Y74" s="387"/>
      <c r="Z74" s="387"/>
      <c r="AA74" s="387"/>
      <c r="AB74" s="387"/>
      <c r="AC74" s="387"/>
      <c r="AD74" s="387"/>
      <c r="AE74" s="387"/>
      <c r="AF74" s="387"/>
      <c r="AG74" s="387"/>
    </row>
    <row r="75">
      <c r="A75" s="387"/>
      <c r="B75" s="387"/>
      <c r="C75" s="387"/>
      <c r="D75" s="387"/>
      <c r="E75" s="387"/>
      <c r="F75" s="387"/>
      <c r="G75" s="387"/>
      <c r="H75" s="387"/>
      <c r="I75" s="387"/>
      <c r="J75" s="387"/>
      <c r="K75" s="387"/>
      <c r="L75" s="387"/>
      <c r="M75" s="387"/>
      <c r="N75" s="387"/>
      <c r="O75" s="387"/>
      <c r="P75" s="387"/>
      <c r="Q75" s="387"/>
      <c r="R75" s="387"/>
      <c r="S75" s="387"/>
      <c r="T75" s="387"/>
      <c r="U75" s="387"/>
      <c r="V75" s="387"/>
      <c r="W75" s="387"/>
      <c r="X75" s="387"/>
      <c r="Y75" s="387"/>
      <c r="Z75" s="387"/>
      <c r="AA75" s="387"/>
      <c r="AB75" s="387"/>
      <c r="AC75" s="387"/>
      <c r="AD75" s="387"/>
      <c r="AE75" s="387"/>
      <c r="AF75" s="387"/>
      <c r="AG75" s="387"/>
    </row>
    <row r="76">
      <c r="A76" s="387"/>
      <c r="B76" s="387"/>
      <c r="C76" s="387"/>
      <c r="D76" s="387"/>
      <c r="E76" s="387"/>
      <c r="F76" s="387"/>
      <c r="G76" s="387"/>
      <c r="H76" s="387"/>
      <c r="I76" s="387"/>
      <c r="J76" s="387"/>
      <c r="K76" s="387"/>
      <c r="L76" s="387"/>
      <c r="M76" s="387"/>
      <c r="N76" s="387"/>
      <c r="O76" s="387"/>
      <c r="P76" s="387"/>
      <c r="Q76" s="387"/>
      <c r="R76" s="387"/>
      <c r="S76" s="387"/>
      <c r="T76" s="387"/>
      <c r="U76" s="387"/>
      <c r="V76" s="387"/>
      <c r="W76" s="387"/>
      <c r="X76" s="387"/>
      <c r="Y76" s="387"/>
      <c r="Z76" s="387"/>
      <c r="AA76" s="387"/>
      <c r="AB76" s="387"/>
      <c r="AC76" s="387"/>
      <c r="AD76" s="387"/>
      <c r="AE76" s="387"/>
      <c r="AF76" s="387"/>
      <c r="AG76" s="387"/>
    </row>
    <row r="77">
      <c r="A77" s="387"/>
      <c r="B77" s="387"/>
      <c r="C77" s="387"/>
      <c r="D77" s="387"/>
      <c r="E77" s="387"/>
      <c r="F77" s="387"/>
      <c r="G77" s="387"/>
      <c r="H77" s="387"/>
      <c r="I77" s="387"/>
      <c r="J77" s="387"/>
      <c r="K77" s="387"/>
      <c r="L77" s="387"/>
      <c r="M77" s="387"/>
      <c r="N77" s="387"/>
      <c r="O77" s="387"/>
      <c r="P77" s="387"/>
      <c r="Q77" s="387"/>
      <c r="R77" s="387"/>
      <c r="S77" s="387"/>
      <c r="T77" s="387"/>
      <c r="U77" s="387"/>
      <c r="V77" s="387"/>
      <c r="W77" s="387"/>
      <c r="X77" s="387"/>
      <c r="Y77" s="387"/>
      <c r="Z77" s="387"/>
      <c r="AA77" s="387"/>
      <c r="AB77" s="387"/>
      <c r="AC77" s="387"/>
      <c r="AD77" s="387"/>
      <c r="AE77" s="387"/>
      <c r="AF77" s="387"/>
      <c r="AG77" s="387"/>
    </row>
    <row r="78">
      <c r="A78" s="387"/>
      <c r="B78" s="387"/>
      <c r="C78" s="387"/>
      <c r="D78" s="387"/>
      <c r="E78" s="387"/>
      <c r="F78" s="387"/>
      <c r="G78" s="387"/>
      <c r="H78" s="387"/>
      <c r="I78" s="387"/>
      <c r="J78" s="387"/>
      <c r="K78" s="387"/>
      <c r="L78" s="387"/>
      <c r="M78" s="387"/>
      <c r="N78" s="387"/>
      <c r="O78" s="387"/>
      <c r="P78" s="387"/>
      <c r="Q78" s="387"/>
      <c r="R78" s="387"/>
      <c r="S78" s="387"/>
      <c r="T78" s="387"/>
      <c r="U78" s="387"/>
      <c r="V78" s="387"/>
      <c r="W78" s="387"/>
      <c r="X78" s="387"/>
      <c r="Y78" s="387"/>
      <c r="Z78" s="387"/>
      <c r="AA78" s="387"/>
      <c r="AB78" s="387"/>
      <c r="AC78" s="387"/>
      <c r="AD78" s="387"/>
      <c r="AE78" s="387"/>
      <c r="AF78" s="387"/>
      <c r="AG78" s="387"/>
    </row>
    <row r="79">
      <c r="A79" s="387"/>
      <c r="B79" s="387"/>
      <c r="C79" s="387"/>
      <c r="D79" s="387"/>
      <c r="E79" s="387"/>
      <c r="F79" s="387"/>
      <c r="G79" s="387"/>
      <c r="H79" s="387"/>
      <c r="I79" s="387"/>
      <c r="J79" s="387"/>
      <c r="K79" s="387"/>
      <c r="L79" s="387"/>
      <c r="M79" s="387"/>
      <c r="N79" s="387"/>
      <c r="O79" s="387"/>
      <c r="P79" s="387"/>
      <c r="Q79" s="387"/>
      <c r="R79" s="387"/>
      <c r="S79" s="387"/>
      <c r="T79" s="387"/>
      <c r="U79" s="387"/>
      <c r="V79" s="387"/>
      <c r="W79" s="387"/>
      <c r="X79" s="387"/>
      <c r="Y79" s="387"/>
      <c r="Z79" s="387"/>
      <c r="AA79" s="387"/>
      <c r="AB79" s="387"/>
      <c r="AC79" s="387"/>
      <c r="AD79" s="387"/>
      <c r="AE79" s="387"/>
      <c r="AF79" s="387"/>
      <c r="AG79" s="387"/>
    </row>
    <row r="80">
      <c r="A80" s="387"/>
      <c r="B80" s="387"/>
      <c r="C80" s="387"/>
      <c r="D80" s="387"/>
      <c r="E80" s="387"/>
      <c r="F80" s="387"/>
      <c r="G80" s="387"/>
      <c r="H80" s="387"/>
      <c r="I80" s="387"/>
      <c r="J80" s="387"/>
      <c r="K80" s="387"/>
      <c r="L80" s="387"/>
      <c r="M80" s="387"/>
      <c r="N80" s="387"/>
      <c r="O80" s="387"/>
      <c r="P80" s="387"/>
      <c r="Q80" s="387"/>
      <c r="R80" s="387"/>
      <c r="S80" s="387"/>
      <c r="T80" s="387"/>
      <c r="U80" s="387"/>
      <c r="V80" s="387"/>
      <c r="W80" s="387"/>
      <c r="X80" s="387"/>
      <c r="Y80" s="387"/>
      <c r="Z80" s="387"/>
      <c r="AA80" s="387"/>
      <c r="AB80" s="387"/>
      <c r="AC80" s="387"/>
      <c r="AD80" s="387"/>
      <c r="AE80" s="387"/>
      <c r="AF80" s="387"/>
      <c r="AG80" s="387"/>
    </row>
    <row r="81">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387"/>
      <c r="Y81" s="387"/>
      <c r="Z81" s="387"/>
      <c r="AA81" s="387"/>
      <c r="AB81" s="387"/>
      <c r="AC81" s="387"/>
      <c r="AD81" s="387"/>
      <c r="AE81" s="387"/>
      <c r="AF81" s="387"/>
      <c r="AG81" s="387"/>
    </row>
    <row r="82">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387"/>
      <c r="Y82" s="387"/>
      <c r="Z82" s="387"/>
      <c r="AA82" s="387"/>
      <c r="AB82" s="387"/>
      <c r="AC82" s="387"/>
      <c r="AD82" s="387"/>
      <c r="AE82" s="387"/>
      <c r="AF82" s="387"/>
      <c r="AG82" s="387"/>
    </row>
    <row r="83">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387"/>
      <c r="Y83" s="387"/>
      <c r="Z83" s="387"/>
      <c r="AA83" s="387"/>
      <c r="AB83" s="387"/>
      <c r="AC83" s="387"/>
      <c r="AD83" s="387"/>
      <c r="AE83" s="387"/>
      <c r="AF83" s="387"/>
      <c r="AG83" s="387"/>
    </row>
    <row r="84">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387"/>
      <c r="Y84" s="387"/>
      <c r="Z84" s="387"/>
      <c r="AA84" s="387"/>
      <c r="AB84" s="387"/>
      <c r="AC84" s="387"/>
      <c r="AD84" s="387"/>
      <c r="AE84" s="387"/>
      <c r="AF84" s="387"/>
      <c r="AG84" s="387"/>
    </row>
    <row r="85">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387"/>
      <c r="Y85" s="387"/>
      <c r="Z85" s="387"/>
      <c r="AA85" s="387"/>
      <c r="AB85" s="387"/>
      <c r="AC85" s="387"/>
      <c r="AD85" s="387"/>
      <c r="AE85" s="387"/>
      <c r="AF85" s="387"/>
      <c r="AG85" s="387"/>
    </row>
    <row r="86">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387"/>
      <c r="Y86" s="387"/>
      <c r="Z86" s="387"/>
      <c r="AA86" s="387"/>
      <c r="AB86" s="387"/>
      <c r="AC86" s="387"/>
      <c r="AD86" s="387"/>
      <c r="AE86" s="387"/>
      <c r="AF86" s="387"/>
      <c r="AG86" s="387"/>
    </row>
    <row r="87">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387"/>
      <c r="Y87" s="387"/>
      <c r="Z87" s="387"/>
      <c r="AA87" s="387"/>
      <c r="AB87" s="387"/>
      <c r="AC87" s="387"/>
      <c r="AD87" s="387"/>
      <c r="AE87" s="387"/>
      <c r="AF87" s="387"/>
      <c r="AG87" s="387"/>
    </row>
    <row r="88">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387"/>
      <c r="Y88" s="387"/>
      <c r="Z88" s="387"/>
      <c r="AA88" s="387"/>
      <c r="AB88" s="387"/>
      <c r="AC88" s="387"/>
      <c r="AD88" s="387"/>
      <c r="AE88" s="387"/>
      <c r="AF88" s="387"/>
      <c r="AG88" s="387"/>
    </row>
    <row r="89">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387"/>
      <c r="Y89" s="387"/>
      <c r="Z89" s="387"/>
      <c r="AA89" s="387"/>
      <c r="AB89" s="387"/>
      <c r="AC89" s="387"/>
      <c r="AD89" s="387"/>
      <c r="AE89" s="387"/>
      <c r="AF89" s="387"/>
      <c r="AG89" s="387"/>
    </row>
    <row r="90">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387"/>
      <c r="Y90" s="387"/>
      <c r="Z90" s="387"/>
      <c r="AA90" s="387"/>
      <c r="AB90" s="387"/>
      <c r="AC90" s="387"/>
      <c r="AD90" s="387"/>
      <c r="AE90" s="387"/>
      <c r="AF90" s="387"/>
      <c r="AG90" s="387"/>
    </row>
    <row r="91">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387"/>
      <c r="Y91" s="387"/>
      <c r="Z91" s="387"/>
      <c r="AA91" s="387"/>
      <c r="AB91" s="387"/>
      <c r="AC91" s="387"/>
      <c r="AD91" s="387"/>
      <c r="AE91" s="387"/>
      <c r="AF91" s="387"/>
      <c r="AG91" s="387"/>
    </row>
    <row r="92">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387"/>
      <c r="Y92" s="387"/>
      <c r="Z92" s="387"/>
      <c r="AA92" s="387"/>
      <c r="AB92" s="387"/>
      <c r="AC92" s="387"/>
      <c r="AD92" s="387"/>
      <c r="AE92" s="387"/>
      <c r="AF92" s="387"/>
      <c r="AG92" s="387"/>
    </row>
    <row r="93">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387"/>
      <c r="Y93" s="387"/>
      <c r="Z93" s="387"/>
      <c r="AA93" s="387"/>
      <c r="AB93" s="387"/>
      <c r="AC93" s="387"/>
      <c r="AD93" s="387"/>
      <c r="AE93" s="387"/>
      <c r="AF93" s="387"/>
      <c r="AG93" s="387"/>
    </row>
    <row r="94">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387"/>
      <c r="Y94" s="387"/>
      <c r="Z94" s="387"/>
      <c r="AA94" s="387"/>
      <c r="AB94" s="387"/>
      <c r="AC94" s="387"/>
      <c r="AD94" s="387"/>
      <c r="AE94" s="387"/>
      <c r="AF94" s="387"/>
      <c r="AG94" s="387"/>
    </row>
    <row r="95">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387"/>
      <c r="Y95" s="387"/>
      <c r="Z95" s="387"/>
      <c r="AA95" s="387"/>
      <c r="AB95" s="387"/>
      <c r="AC95" s="387"/>
      <c r="AD95" s="387"/>
      <c r="AE95" s="387"/>
      <c r="AF95" s="387"/>
      <c r="AG95" s="387"/>
    </row>
    <row r="96">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387"/>
      <c r="Y96" s="387"/>
      <c r="Z96" s="387"/>
      <c r="AA96" s="387"/>
      <c r="AB96" s="387"/>
      <c r="AC96" s="387"/>
      <c r="AD96" s="387"/>
      <c r="AE96" s="387"/>
      <c r="AF96" s="387"/>
      <c r="AG96" s="387"/>
    </row>
    <row r="97">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387"/>
      <c r="Y97" s="387"/>
      <c r="Z97" s="387"/>
      <c r="AA97" s="387"/>
      <c r="AB97" s="387"/>
      <c r="AC97" s="387"/>
      <c r="AD97" s="387"/>
      <c r="AE97" s="387"/>
      <c r="AF97" s="387"/>
      <c r="AG97" s="387"/>
    </row>
    <row r="98">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387"/>
      <c r="Y98" s="387"/>
      <c r="Z98" s="387"/>
      <c r="AA98" s="387"/>
      <c r="AB98" s="387"/>
      <c r="AC98" s="387"/>
      <c r="AD98" s="387"/>
      <c r="AE98" s="387"/>
      <c r="AF98" s="387"/>
      <c r="AG98" s="387"/>
    </row>
    <row r="99">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387"/>
      <c r="Y99" s="387"/>
      <c r="Z99" s="387"/>
      <c r="AA99" s="387"/>
      <c r="AB99" s="387"/>
      <c r="AC99" s="387"/>
      <c r="AD99" s="387"/>
      <c r="AE99" s="387"/>
      <c r="AF99" s="387"/>
      <c r="AG99" s="387"/>
    </row>
    <row r="100">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387"/>
      <c r="Y100" s="387"/>
      <c r="Z100" s="387"/>
      <c r="AA100" s="387"/>
      <c r="AB100" s="387"/>
      <c r="AC100" s="387"/>
      <c r="AD100" s="387"/>
      <c r="AE100" s="387"/>
      <c r="AF100" s="387"/>
      <c r="AG100" s="387"/>
    </row>
    <row r="101">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387"/>
      <c r="Y101" s="387"/>
      <c r="Z101" s="387"/>
      <c r="AA101" s="387"/>
      <c r="AB101" s="387"/>
      <c r="AC101" s="387"/>
      <c r="AD101" s="387"/>
      <c r="AE101" s="387"/>
      <c r="AF101" s="387"/>
      <c r="AG101" s="387"/>
    </row>
    <row r="102">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387"/>
      <c r="Y102" s="387"/>
      <c r="Z102" s="387"/>
      <c r="AA102" s="387"/>
      <c r="AB102" s="387"/>
      <c r="AC102" s="387"/>
      <c r="AD102" s="387"/>
      <c r="AE102" s="387"/>
      <c r="AF102" s="387"/>
      <c r="AG102" s="387"/>
    </row>
    <row r="103">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387"/>
      <c r="Y103" s="387"/>
      <c r="Z103" s="387"/>
      <c r="AA103" s="387"/>
      <c r="AB103" s="387"/>
      <c r="AC103" s="387"/>
      <c r="AD103" s="387"/>
      <c r="AE103" s="387"/>
      <c r="AF103" s="387"/>
      <c r="AG103" s="387"/>
    </row>
    <row r="104">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387"/>
      <c r="Y104" s="387"/>
      <c r="Z104" s="387"/>
      <c r="AA104" s="387"/>
      <c r="AB104" s="387"/>
      <c r="AC104" s="387"/>
      <c r="AD104" s="387"/>
      <c r="AE104" s="387"/>
      <c r="AF104" s="387"/>
      <c r="AG104" s="387"/>
    </row>
    <row r="105">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387"/>
      <c r="Y105" s="387"/>
      <c r="Z105" s="387"/>
      <c r="AA105" s="387"/>
      <c r="AB105" s="387"/>
      <c r="AC105" s="387"/>
      <c r="AD105" s="387"/>
      <c r="AE105" s="387"/>
      <c r="AF105" s="387"/>
      <c r="AG105" s="387"/>
    </row>
    <row r="106">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387"/>
      <c r="Y106" s="387"/>
      <c r="Z106" s="387"/>
      <c r="AA106" s="387"/>
      <c r="AB106" s="387"/>
      <c r="AC106" s="387"/>
      <c r="AD106" s="387"/>
      <c r="AE106" s="387"/>
      <c r="AF106" s="387"/>
      <c r="AG106" s="387"/>
    </row>
    <row r="107">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387"/>
      <c r="Y107" s="387"/>
      <c r="Z107" s="387"/>
      <c r="AA107" s="387"/>
      <c r="AB107" s="387"/>
      <c r="AC107" s="387"/>
      <c r="AD107" s="387"/>
      <c r="AE107" s="387"/>
      <c r="AF107" s="387"/>
      <c r="AG107" s="387"/>
    </row>
    <row r="108">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387"/>
      <c r="Y108" s="387"/>
      <c r="Z108" s="387"/>
      <c r="AA108" s="387"/>
      <c r="AB108" s="387"/>
      <c r="AC108" s="387"/>
      <c r="AD108" s="387"/>
      <c r="AE108" s="387"/>
      <c r="AF108" s="387"/>
      <c r="AG108" s="387"/>
    </row>
    <row r="109">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387"/>
      <c r="Y109" s="387"/>
      <c r="Z109" s="387"/>
      <c r="AA109" s="387"/>
      <c r="AB109" s="387"/>
      <c r="AC109" s="387"/>
      <c r="AD109" s="387"/>
      <c r="AE109" s="387"/>
      <c r="AF109" s="387"/>
      <c r="AG109" s="387"/>
    </row>
    <row r="110">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387"/>
      <c r="Y110" s="387"/>
      <c r="Z110" s="387"/>
      <c r="AA110" s="387"/>
      <c r="AB110" s="387"/>
      <c r="AC110" s="387"/>
      <c r="AD110" s="387"/>
      <c r="AE110" s="387"/>
      <c r="AF110" s="387"/>
      <c r="AG110" s="387"/>
    </row>
    <row r="111">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387"/>
      <c r="Y111" s="387"/>
      <c r="Z111" s="387"/>
      <c r="AA111" s="387"/>
      <c r="AB111" s="387"/>
      <c r="AC111" s="387"/>
      <c r="AD111" s="387"/>
      <c r="AE111" s="387"/>
      <c r="AF111" s="387"/>
      <c r="AG111" s="387"/>
    </row>
    <row r="112">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387"/>
      <c r="Y112" s="387"/>
      <c r="Z112" s="387"/>
      <c r="AA112" s="387"/>
      <c r="AB112" s="387"/>
      <c r="AC112" s="387"/>
      <c r="AD112" s="387"/>
      <c r="AE112" s="387"/>
      <c r="AF112" s="387"/>
      <c r="AG112" s="387"/>
    </row>
    <row r="113">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387"/>
      <c r="Y113" s="387"/>
      <c r="Z113" s="387"/>
      <c r="AA113" s="387"/>
      <c r="AB113" s="387"/>
      <c r="AC113" s="387"/>
      <c r="AD113" s="387"/>
      <c r="AE113" s="387"/>
      <c r="AF113" s="387"/>
      <c r="AG113" s="387"/>
    </row>
    <row r="114">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387"/>
      <c r="Y114" s="387"/>
      <c r="Z114" s="387"/>
      <c r="AA114" s="387"/>
      <c r="AB114" s="387"/>
      <c r="AC114" s="387"/>
      <c r="AD114" s="387"/>
      <c r="AE114" s="387"/>
      <c r="AF114" s="387"/>
      <c r="AG114" s="387"/>
    </row>
    <row r="115">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387"/>
      <c r="Y115" s="387"/>
      <c r="Z115" s="387"/>
      <c r="AA115" s="387"/>
      <c r="AB115" s="387"/>
      <c r="AC115" s="387"/>
      <c r="AD115" s="387"/>
      <c r="AE115" s="387"/>
      <c r="AF115" s="387"/>
      <c r="AG115" s="387"/>
    </row>
    <row r="116">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387"/>
      <c r="Y116" s="387"/>
      <c r="Z116" s="387"/>
      <c r="AA116" s="387"/>
      <c r="AB116" s="387"/>
      <c r="AC116" s="387"/>
      <c r="AD116" s="387"/>
      <c r="AE116" s="387"/>
      <c r="AF116" s="387"/>
      <c r="AG116" s="387"/>
    </row>
    <row r="117">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387"/>
      <c r="Y117" s="387"/>
      <c r="Z117" s="387"/>
      <c r="AA117" s="387"/>
      <c r="AB117" s="387"/>
      <c r="AC117" s="387"/>
      <c r="AD117" s="387"/>
      <c r="AE117" s="387"/>
      <c r="AF117" s="387"/>
      <c r="AG117" s="387"/>
    </row>
    <row r="118">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387"/>
      <c r="Y118" s="387"/>
      <c r="Z118" s="387"/>
      <c r="AA118" s="387"/>
      <c r="AB118" s="387"/>
      <c r="AC118" s="387"/>
      <c r="AD118" s="387"/>
      <c r="AE118" s="387"/>
      <c r="AF118" s="387"/>
      <c r="AG118" s="387"/>
    </row>
    <row r="119">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387"/>
      <c r="Y119" s="387"/>
      <c r="Z119" s="387"/>
      <c r="AA119" s="387"/>
      <c r="AB119" s="387"/>
      <c r="AC119" s="387"/>
      <c r="AD119" s="387"/>
      <c r="AE119" s="387"/>
      <c r="AF119" s="387"/>
      <c r="AG119" s="387"/>
    </row>
    <row r="120">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row>
    <row r="121">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387"/>
      <c r="Y121" s="387"/>
      <c r="Z121" s="387"/>
      <c r="AA121" s="387"/>
      <c r="AB121" s="387"/>
      <c r="AC121" s="387"/>
      <c r="AD121" s="387"/>
      <c r="AE121" s="387"/>
      <c r="AF121" s="387"/>
      <c r="AG121" s="387"/>
    </row>
    <row r="122">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387"/>
      <c r="Y122" s="387"/>
      <c r="Z122" s="387"/>
      <c r="AA122" s="387"/>
      <c r="AB122" s="387"/>
      <c r="AC122" s="387"/>
      <c r="AD122" s="387"/>
      <c r="AE122" s="387"/>
      <c r="AF122" s="387"/>
      <c r="AG122" s="387"/>
    </row>
    <row r="123">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387"/>
      <c r="Y123" s="387"/>
      <c r="Z123" s="387"/>
      <c r="AA123" s="387"/>
      <c r="AB123" s="387"/>
      <c r="AC123" s="387"/>
      <c r="AD123" s="387"/>
      <c r="AE123" s="387"/>
      <c r="AF123" s="387"/>
      <c r="AG123" s="387"/>
    </row>
    <row r="124">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387"/>
      <c r="Y124" s="387"/>
      <c r="Z124" s="387"/>
      <c r="AA124" s="387"/>
      <c r="AB124" s="387"/>
      <c r="AC124" s="387"/>
      <c r="AD124" s="387"/>
      <c r="AE124" s="387"/>
      <c r="AF124" s="387"/>
      <c r="AG124" s="387"/>
    </row>
    <row r="125">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387"/>
      <c r="Y125" s="387"/>
      <c r="Z125" s="387"/>
      <c r="AA125" s="387"/>
      <c r="AB125" s="387"/>
      <c r="AC125" s="387"/>
      <c r="AD125" s="387"/>
      <c r="AE125" s="387"/>
      <c r="AF125" s="387"/>
      <c r="AG125" s="387"/>
    </row>
    <row r="126">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387"/>
      <c r="Y126" s="387"/>
      <c r="Z126" s="387"/>
      <c r="AA126" s="387"/>
      <c r="AB126" s="387"/>
      <c r="AC126" s="387"/>
      <c r="AD126" s="387"/>
      <c r="AE126" s="387"/>
      <c r="AF126" s="387"/>
      <c r="AG126" s="387"/>
    </row>
    <row r="127">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387"/>
      <c r="Y127" s="387"/>
      <c r="Z127" s="387"/>
      <c r="AA127" s="387"/>
      <c r="AB127" s="387"/>
      <c r="AC127" s="387"/>
      <c r="AD127" s="387"/>
      <c r="AE127" s="387"/>
      <c r="AF127" s="387"/>
      <c r="AG127" s="387"/>
    </row>
    <row r="128">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387"/>
      <c r="Y128" s="387"/>
      <c r="Z128" s="387"/>
      <c r="AA128" s="387"/>
      <c r="AB128" s="387"/>
      <c r="AC128" s="387"/>
      <c r="AD128" s="387"/>
      <c r="AE128" s="387"/>
      <c r="AF128" s="387"/>
      <c r="AG128" s="387"/>
    </row>
    <row r="129">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387"/>
      <c r="Y129" s="387"/>
      <c r="Z129" s="387"/>
      <c r="AA129" s="387"/>
      <c r="AB129" s="387"/>
      <c r="AC129" s="387"/>
      <c r="AD129" s="387"/>
      <c r="AE129" s="387"/>
      <c r="AF129" s="387"/>
      <c r="AG129" s="387"/>
    </row>
    <row r="130">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387"/>
      <c r="Y130" s="387"/>
      <c r="Z130" s="387"/>
      <c r="AA130" s="387"/>
      <c r="AB130" s="387"/>
      <c r="AC130" s="387"/>
      <c r="AD130" s="387"/>
      <c r="AE130" s="387"/>
      <c r="AF130" s="387"/>
      <c r="AG130" s="387"/>
    </row>
    <row r="131">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387"/>
      <c r="Y131" s="387"/>
      <c r="Z131" s="387"/>
      <c r="AA131" s="387"/>
      <c r="AB131" s="387"/>
      <c r="AC131" s="387"/>
      <c r="AD131" s="387"/>
      <c r="AE131" s="387"/>
      <c r="AF131" s="387"/>
      <c r="AG131" s="387"/>
    </row>
    <row r="132">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387"/>
      <c r="Y132" s="387"/>
      <c r="Z132" s="387"/>
      <c r="AA132" s="387"/>
      <c r="AB132" s="387"/>
      <c r="AC132" s="387"/>
      <c r="AD132" s="387"/>
      <c r="AE132" s="387"/>
      <c r="AF132" s="387"/>
      <c r="AG132" s="387"/>
    </row>
    <row r="133">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387"/>
      <c r="Y133" s="387"/>
      <c r="Z133" s="387"/>
      <c r="AA133" s="387"/>
      <c r="AB133" s="387"/>
      <c r="AC133" s="387"/>
      <c r="AD133" s="387"/>
      <c r="AE133" s="387"/>
      <c r="AF133" s="387"/>
      <c r="AG133" s="387"/>
    </row>
    <row r="134">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387"/>
      <c r="Y134" s="387"/>
      <c r="Z134" s="387"/>
      <c r="AA134" s="387"/>
      <c r="AB134" s="387"/>
      <c r="AC134" s="387"/>
      <c r="AD134" s="387"/>
      <c r="AE134" s="387"/>
      <c r="AF134" s="387"/>
      <c r="AG134" s="387"/>
    </row>
    <row r="135">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387"/>
      <c r="Y135" s="387"/>
      <c r="Z135" s="387"/>
      <c r="AA135" s="387"/>
      <c r="AB135" s="387"/>
      <c r="AC135" s="387"/>
      <c r="AD135" s="387"/>
      <c r="AE135" s="387"/>
      <c r="AF135" s="387"/>
      <c r="AG135" s="387"/>
    </row>
    <row r="136">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387"/>
      <c r="Y136" s="387"/>
      <c r="Z136" s="387"/>
      <c r="AA136" s="387"/>
      <c r="AB136" s="387"/>
      <c r="AC136" s="387"/>
      <c r="AD136" s="387"/>
      <c r="AE136" s="387"/>
      <c r="AF136" s="387"/>
      <c r="AG136" s="387"/>
    </row>
    <row r="137">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387"/>
      <c r="Y137" s="387"/>
      <c r="Z137" s="387"/>
      <c r="AA137" s="387"/>
      <c r="AB137" s="387"/>
      <c r="AC137" s="387"/>
      <c r="AD137" s="387"/>
      <c r="AE137" s="387"/>
      <c r="AF137" s="387"/>
      <c r="AG137" s="387"/>
    </row>
    <row r="138">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387"/>
      <c r="Y138" s="387"/>
      <c r="Z138" s="387"/>
      <c r="AA138" s="387"/>
      <c r="AB138" s="387"/>
      <c r="AC138" s="387"/>
      <c r="AD138" s="387"/>
      <c r="AE138" s="387"/>
      <c r="AF138" s="387"/>
      <c r="AG138" s="387"/>
    </row>
    <row r="139">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387"/>
      <c r="Y139" s="387"/>
      <c r="Z139" s="387"/>
      <c r="AA139" s="387"/>
      <c r="AB139" s="387"/>
      <c r="AC139" s="387"/>
      <c r="AD139" s="387"/>
      <c r="AE139" s="387"/>
      <c r="AF139" s="387"/>
      <c r="AG139" s="387"/>
    </row>
    <row r="140">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387"/>
      <c r="Y140" s="387"/>
      <c r="Z140" s="387"/>
      <c r="AA140" s="387"/>
      <c r="AB140" s="387"/>
      <c r="AC140" s="387"/>
      <c r="AD140" s="387"/>
      <c r="AE140" s="387"/>
      <c r="AF140" s="387"/>
      <c r="AG140" s="387"/>
    </row>
    <row r="141">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387"/>
      <c r="Y141" s="387"/>
      <c r="Z141" s="387"/>
      <c r="AA141" s="387"/>
      <c r="AB141" s="387"/>
      <c r="AC141" s="387"/>
      <c r="AD141" s="387"/>
      <c r="AE141" s="387"/>
      <c r="AF141" s="387"/>
      <c r="AG141" s="387"/>
    </row>
    <row r="142">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387"/>
      <c r="Y142" s="387"/>
      <c r="Z142" s="387"/>
      <c r="AA142" s="387"/>
      <c r="AB142" s="387"/>
      <c r="AC142" s="387"/>
      <c r="AD142" s="387"/>
      <c r="AE142" s="387"/>
      <c r="AF142" s="387"/>
      <c r="AG142" s="387"/>
    </row>
    <row r="143">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387"/>
      <c r="Y143" s="387"/>
      <c r="Z143" s="387"/>
      <c r="AA143" s="387"/>
      <c r="AB143" s="387"/>
      <c r="AC143" s="387"/>
      <c r="AD143" s="387"/>
      <c r="AE143" s="387"/>
      <c r="AF143" s="387"/>
      <c r="AG143" s="387"/>
    </row>
    <row r="144">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387"/>
      <c r="Y144" s="387"/>
      <c r="Z144" s="387"/>
      <c r="AA144" s="387"/>
      <c r="AB144" s="387"/>
      <c r="AC144" s="387"/>
      <c r="AD144" s="387"/>
      <c r="AE144" s="387"/>
      <c r="AF144" s="387"/>
      <c r="AG144" s="387"/>
    </row>
    <row r="145">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387"/>
      <c r="Y145" s="387"/>
      <c r="Z145" s="387"/>
      <c r="AA145" s="387"/>
      <c r="AB145" s="387"/>
      <c r="AC145" s="387"/>
      <c r="AD145" s="387"/>
      <c r="AE145" s="387"/>
      <c r="AF145" s="387"/>
      <c r="AG145" s="387"/>
    </row>
    <row r="146">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387"/>
      <c r="Y146" s="387"/>
      <c r="Z146" s="387"/>
      <c r="AA146" s="387"/>
      <c r="AB146" s="387"/>
      <c r="AC146" s="387"/>
      <c r="AD146" s="387"/>
      <c r="AE146" s="387"/>
      <c r="AF146" s="387"/>
      <c r="AG146" s="387"/>
    </row>
    <row r="147">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387"/>
      <c r="Y147" s="387"/>
      <c r="Z147" s="387"/>
      <c r="AA147" s="387"/>
      <c r="AB147" s="387"/>
      <c r="AC147" s="387"/>
      <c r="AD147" s="387"/>
      <c r="AE147" s="387"/>
      <c r="AF147" s="387"/>
      <c r="AG147" s="387"/>
    </row>
    <row r="148">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387"/>
      <c r="Y148" s="387"/>
      <c r="Z148" s="387"/>
      <c r="AA148" s="387"/>
      <c r="AB148" s="387"/>
      <c r="AC148" s="387"/>
      <c r="AD148" s="387"/>
      <c r="AE148" s="387"/>
      <c r="AF148" s="387"/>
      <c r="AG148" s="387"/>
    </row>
    <row r="149">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387"/>
      <c r="Y149" s="387"/>
      <c r="Z149" s="387"/>
      <c r="AA149" s="387"/>
      <c r="AB149" s="387"/>
      <c r="AC149" s="387"/>
      <c r="AD149" s="387"/>
      <c r="AE149" s="387"/>
      <c r="AF149" s="387"/>
      <c r="AG149" s="387"/>
    </row>
    <row r="150">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387"/>
      <c r="Y150" s="387"/>
      <c r="Z150" s="387"/>
      <c r="AA150" s="387"/>
      <c r="AB150" s="387"/>
      <c r="AC150" s="387"/>
      <c r="AD150" s="387"/>
      <c r="AE150" s="387"/>
      <c r="AF150" s="387"/>
      <c r="AG150" s="387"/>
    </row>
    <row r="151">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387"/>
      <c r="Y151" s="387"/>
      <c r="Z151" s="387"/>
      <c r="AA151" s="387"/>
      <c r="AB151" s="387"/>
      <c r="AC151" s="387"/>
      <c r="AD151" s="387"/>
      <c r="AE151" s="387"/>
      <c r="AF151" s="387"/>
      <c r="AG151" s="387"/>
    </row>
    <row r="152">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387"/>
      <c r="Y152" s="387"/>
      <c r="Z152" s="387"/>
      <c r="AA152" s="387"/>
      <c r="AB152" s="387"/>
      <c r="AC152" s="387"/>
      <c r="AD152" s="387"/>
      <c r="AE152" s="387"/>
      <c r="AF152" s="387"/>
      <c r="AG152" s="387"/>
    </row>
    <row r="153">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387"/>
      <c r="Y153" s="387"/>
      <c r="Z153" s="387"/>
      <c r="AA153" s="387"/>
      <c r="AB153" s="387"/>
      <c r="AC153" s="387"/>
      <c r="AD153" s="387"/>
      <c r="AE153" s="387"/>
      <c r="AF153" s="387"/>
      <c r="AG153" s="387"/>
    </row>
    <row r="154">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387"/>
      <c r="Y154" s="387"/>
      <c r="Z154" s="387"/>
      <c r="AA154" s="387"/>
      <c r="AB154" s="387"/>
      <c r="AC154" s="387"/>
      <c r="AD154" s="387"/>
      <c r="AE154" s="387"/>
      <c r="AF154" s="387"/>
      <c r="AG154" s="387"/>
    </row>
    <row r="155">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387"/>
      <c r="Y155" s="387"/>
      <c r="Z155" s="387"/>
      <c r="AA155" s="387"/>
      <c r="AB155" s="387"/>
      <c r="AC155" s="387"/>
      <c r="AD155" s="387"/>
      <c r="AE155" s="387"/>
      <c r="AF155" s="387"/>
      <c r="AG155" s="387"/>
    </row>
    <row r="156">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387"/>
      <c r="Y156" s="387"/>
      <c r="Z156" s="387"/>
      <c r="AA156" s="387"/>
      <c r="AB156" s="387"/>
      <c r="AC156" s="387"/>
      <c r="AD156" s="387"/>
      <c r="AE156" s="387"/>
      <c r="AF156" s="387"/>
      <c r="AG156" s="387"/>
    </row>
    <row r="157">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387"/>
      <c r="Y157" s="387"/>
      <c r="Z157" s="387"/>
      <c r="AA157" s="387"/>
      <c r="AB157" s="387"/>
      <c r="AC157" s="387"/>
      <c r="AD157" s="387"/>
      <c r="AE157" s="387"/>
      <c r="AF157" s="387"/>
      <c r="AG157" s="387"/>
    </row>
    <row r="158">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387"/>
      <c r="Y158" s="387"/>
      <c r="Z158" s="387"/>
      <c r="AA158" s="387"/>
      <c r="AB158" s="387"/>
      <c r="AC158" s="387"/>
      <c r="AD158" s="387"/>
      <c r="AE158" s="387"/>
      <c r="AF158" s="387"/>
      <c r="AG158" s="387"/>
    </row>
    <row r="159">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387"/>
      <c r="Y159" s="387"/>
      <c r="Z159" s="387"/>
      <c r="AA159" s="387"/>
      <c r="AB159" s="387"/>
      <c r="AC159" s="387"/>
      <c r="AD159" s="387"/>
      <c r="AE159" s="387"/>
      <c r="AF159" s="387"/>
      <c r="AG159" s="387"/>
    </row>
    <row r="160">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387"/>
      <c r="Y160" s="387"/>
      <c r="Z160" s="387"/>
      <c r="AA160" s="387"/>
      <c r="AB160" s="387"/>
      <c r="AC160" s="387"/>
      <c r="AD160" s="387"/>
      <c r="AE160" s="387"/>
      <c r="AF160" s="387"/>
      <c r="AG160" s="387"/>
    </row>
    <row r="161">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387"/>
      <c r="Y161" s="387"/>
      <c r="Z161" s="387"/>
      <c r="AA161" s="387"/>
      <c r="AB161" s="387"/>
      <c r="AC161" s="387"/>
      <c r="AD161" s="387"/>
      <c r="AE161" s="387"/>
      <c r="AF161" s="387"/>
      <c r="AG161" s="387"/>
    </row>
    <row r="162">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387"/>
      <c r="Y162" s="387"/>
      <c r="Z162" s="387"/>
      <c r="AA162" s="387"/>
      <c r="AB162" s="387"/>
      <c r="AC162" s="387"/>
      <c r="AD162" s="387"/>
      <c r="AE162" s="387"/>
      <c r="AF162" s="387"/>
      <c r="AG162" s="387"/>
    </row>
    <row r="163">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387"/>
      <c r="Y163" s="387"/>
      <c r="Z163" s="387"/>
      <c r="AA163" s="387"/>
      <c r="AB163" s="387"/>
      <c r="AC163" s="387"/>
      <c r="AD163" s="387"/>
      <c r="AE163" s="387"/>
      <c r="AF163" s="387"/>
      <c r="AG163" s="387"/>
    </row>
    <row r="164">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387"/>
      <c r="Y164" s="387"/>
      <c r="Z164" s="387"/>
      <c r="AA164" s="387"/>
      <c r="AB164" s="387"/>
      <c r="AC164" s="387"/>
      <c r="AD164" s="387"/>
      <c r="AE164" s="387"/>
      <c r="AF164" s="387"/>
      <c r="AG164" s="387"/>
    </row>
    <row r="165">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387"/>
      <c r="Y165" s="387"/>
      <c r="Z165" s="387"/>
      <c r="AA165" s="387"/>
      <c r="AB165" s="387"/>
      <c r="AC165" s="387"/>
      <c r="AD165" s="387"/>
      <c r="AE165" s="387"/>
      <c r="AF165" s="387"/>
      <c r="AG165" s="387"/>
    </row>
    <row r="166">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387"/>
      <c r="Y166" s="387"/>
      <c r="Z166" s="387"/>
      <c r="AA166" s="387"/>
      <c r="AB166" s="387"/>
      <c r="AC166" s="387"/>
      <c r="AD166" s="387"/>
      <c r="AE166" s="387"/>
      <c r="AF166" s="387"/>
      <c r="AG166" s="387"/>
    </row>
    <row r="167">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387"/>
      <c r="Y167" s="387"/>
      <c r="Z167" s="387"/>
      <c r="AA167" s="387"/>
      <c r="AB167" s="387"/>
      <c r="AC167" s="387"/>
      <c r="AD167" s="387"/>
      <c r="AE167" s="387"/>
      <c r="AF167" s="387"/>
      <c r="AG167" s="387"/>
    </row>
    <row r="168">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387"/>
      <c r="Y168" s="387"/>
      <c r="Z168" s="387"/>
      <c r="AA168" s="387"/>
      <c r="AB168" s="387"/>
      <c r="AC168" s="387"/>
      <c r="AD168" s="387"/>
      <c r="AE168" s="387"/>
      <c r="AF168" s="387"/>
      <c r="AG168" s="387"/>
    </row>
    <row r="169">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387"/>
      <c r="Y169" s="387"/>
      <c r="Z169" s="387"/>
      <c r="AA169" s="387"/>
      <c r="AB169" s="387"/>
      <c r="AC169" s="387"/>
      <c r="AD169" s="387"/>
      <c r="AE169" s="387"/>
      <c r="AF169" s="387"/>
      <c r="AG169" s="387"/>
    </row>
    <row r="170">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387"/>
      <c r="Y170" s="387"/>
      <c r="Z170" s="387"/>
      <c r="AA170" s="387"/>
      <c r="AB170" s="387"/>
      <c r="AC170" s="387"/>
      <c r="AD170" s="387"/>
      <c r="AE170" s="387"/>
      <c r="AF170" s="387"/>
      <c r="AG170" s="387"/>
    </row>
    <row r="171">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387"/>
      <c r="Y171" s="387"/>
      <c r="Z171" s="387"/>
      <c r="AA171" s="387"/>
      <c r="AB171" s="387"/>
      <c r="AC171" s="387"/>
      <c r="AD171" s="387"/>
      <c r="AE171" s="387"/>
      <c r="AF171" s="387"/>
      <c r="AG171" s="387"/>
    </row>
    <row r="172">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387"/>
      <c r="Y172" s="387"/>
      <c r="Z172" s="387"/>
      <c r="AA172" s="387"/>
      <c r="AB172" s="387"/>
      <c r="AC172" s="387"/>
      <c r="AD172" s="387"/>
      <c r="AE172" s="387"/>
      <c r="AF172" s="387"/>
      <c r="AG172" s="387"/>
    </row>
    <row r="173">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387"/>
      <c r="Y173" s="387"/>
      <c r="Z173" s="387"/>
      <c r="AA173" s="387"/>
      <c r="AB173" s="387"/>
      <c r="AC173" s="387"/>
      <c r="AD173" s="387"/>
      <c r="AE173" s="387"/>
      <c r="AF173" s="387"/>
      <c r="AG173" s="387"/>
    </row>
    <row r="174">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387"/>
      <c r="Y174" s="387"/>
      <c r="Z174" s="387"/>
      <c r="AA174" s="387"/>
      <c r="AB174" s="387"/>
      <c r="AC174" s="387"/>
      <c r="AD174" s="387"/>
      <c r="AE174" s="387"/>
      <c r="AF174" s="387"/>
      <c r="AG174" s="387"/>
    </row>
    <row r="175">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387"/>
      <c r="Y175" s="387"/>
      <c r="Z175" s="387"/>
      <c r="AA175" s="387"/>
      <c r="AB175" s="387"/>
      <c r="AC175" s="387"/>
      <c r="AD175" s="387"/>
      <c r="AE175" s="387"/>
      <c r="AF175" s="387"/>
      <c r="AG175" s="387"/>
    </row>
    <row r="176">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387"/>
      <c r="Y176" s="387"/>
      <c r="Z176" s="387"/>
      <c r="AA176" s="387"/>
      <c r="AB176" s="387"/>
      <c r="AC176" s="387"/>
      <c r="AD176" s="387"/>
      <c r="AE176" s="387"/>
      <c r="AF176" s="387"/>
      <c r="AG176" s="387"/>
    </row>
    <row r="177">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387"/>
      <c r="Y177" s="387"/>
      <c r="Z177" s="387"/>
      <c r="AA177" s="387"/>
      <c r="AB177" s="387"/>
      <c r="AC177" s="387"/>
      <c r="AD177" s="387"/>
      <c r="AE177" s="387"/>
      <c r="AF177" s="387"/>
      <c r="AG177" s="387"/>
    </row>
    <row r="178">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387"/>
      <c r="Y178" s="387"/>
      <c r="Z178" s="387"/>
      <c r="AA178" s="387"/>
      <c r="AB178" s="387"/>
      <c r="AC178" s="387"/>
      <c r="AD178" s="387"/>
      <c r="AE178" s="387"/>
      <c r="AF178" s="387"/>
      <c r="AG178" s="387"/>
    </row>
    <row r="179">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387"/>
      <c r="Y179" s="387"/>
      <c r="Z179" s="387"/>
      <c r="AA179" s="387"/>
      <c r="AB179" s="387"/>
      <c r="AC179" s="387"/>
      <c r="AD179" s="387"/>
      <c r="AE179" s="387"/>
      <c r="AF179" s="387"/>
      <c r="AG179" s="387"/>
    </row>
    <row r="180">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387"/>
      <c r="Y180" s="387"/>
      <c r="Z180" s="387"/>
      <c r="AA180" s="387"/>
      <c r="AB180" s="387"/>
      <c r="AC180" s="387"/>
      <c r="AD180" s="387"/>
      <c r="AE180" s="387"/>
      <c r="AF180" s="387"/>
      <c r="AG180" s="387"/>
    </row>
    <row r="181">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387"/>
      <c r="Y181" s="387"/>
      <c r="Z181" s="387"/>
      <c r="AA181" s="387"/>
      <c r="AB181" s="387"/>
      <c r="AC181" s="387"/>
      <c r="AD181" s="387"/>
      <c r="AE181" s="387"/>
      <c r="AF181" s="387"/>
      <c r="AG181" s="387"/>
    </row>
    <row r="182">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387"/>
      <c r="Y182" s="387"/>
      <c r="Z182" s="387"/>
      <c r="AA182" s="387"/>
      <c r="AB182" s="387"/>
      <c r="AC182" s="387"/>
      <c r="AD182" s="387"/>
      <c r="AE182" s="387"/>
      <c r="AF182" s="387"/>
      <c r="AG182" s="387"/>
    </row>
    <row r="183">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387"/>
      <c r="Y183" s="387"/>
      <c r="Z183" s="387"/>
      <c r="AA183" s="387"/>
      <c r="AB183" s="387"/>
      <c r="AC183" s="387"/>
      <c r="AD183" s="387"/>
      <c r="AE183" s="387"/>
      <c r="AF183" s="387"/>
      <c r="AG183" s="387"/>
    </row>
    <row r="184">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387"/>
      <c r="Y184" s="387"/>
      <c r="Z184" s="387"/>
      <c r="AA184" s="387"/>
      <c r="AB184" s="387"/>
      <c r="AC184" s="387"/>
      <c r="AD184" s="387"/>
      <c r="AE184" s="387"/>
      <c r="AF184" s="387"/>
      <c r="AG184" s="387"/>
    </row>
    <row r="185">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387"/>
      <c r="Y185" s="387"/>
      <c r="Z185" s="387"/>
      <c r="AA185" s="387"/>
      <c r="AB185" s="387"/>
      <c r="AC185" s="387"/>
      <c r="AD185" s="387"/>
      <c r="AE185" s="387"/>
      <c r="AF185" s="387"/>
      <c r="AG185" s="387"/>
    </row>
    <row r="186">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387"/>
      <c r="Y186" s="387"/>
      <c r="Z186" s="387"/>
      <c r="AA186" s="387"/>
      <c r="AB186" s="387"/>
      <c r="AC186" s="387"/>
      <c r="AD186" s="387"/>
      <c r="AE186" s="387"/>
      <c r="AF186" s="387"/>
      <c r="AG186" s="387"/>
    </row>
    <row r="187">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387"/>
      <c r="Y187" s="387"/>
      <c r="Z187" s="387"/>
      <c r="AA187" s="387"/>
      <c r="AB187" s="387"/>
      <c r="AC187" s="387"/>
      <c r="AD187" s="387"/>
      <c r="AE187" s="387"/>
      <c r="AF187" s="387"/>
      <c r="AG187" s="387"/>
    </row>
    <row r="188">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387"/>
      <c r="Y188" s="387"/>
      <c r="Z188" s="387"/>
      <c r="AA188" s="387"/>
      <c r="AB188" s="387"/>
      <c r="AC188" s="387"/>
      <c r="AD188" s="387"/>
      <c r="AE188" s="387"/>
      <c r="AF188" s="387"/>
      <c r="AG188" s="387"/>
    </row>
    <row r="189">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387"/>
      <c r="Y189" s="387"/>
      <c r="Z189" s="387"/>
      <c r="AA189" s="387"/>
      <c r="AB189" s="387"/>
      <c r="AC189" s="387"/>
      <c r="AD189" s="387"/>
      <c r="AE189" s="387"/>
      <c r="AF189" s="387"/>
      <c r="AG189" s="387"/>
    </row>
    <row r="190">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387"/>
      <c r="Y190" s="387"/>
      <c r="Z190" s="387"/>
      <c r="AA190" s="387"/>
      <c r="AB190" s="387"/>
      <c r="AC190" s="387"/>
      <c r="AD190" s="387"/>
      <c r="AE190" s="387"/>
      <c r="AF190" s="387"/>
      <c r="AG190" s="387"/>
    </row>
    <row r="191">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387"/>
      <c r="Y191" s="387"/>
      <c r="Z191" s="387"/>
      <c r="AA191" s="387"/>
      <c r="AB191" s="387"/>
      <c r="AC191" s="387"/>
      <c r="AD191" s="387"/>
      <c r="AE191" s="387"/>
      <c r="AF191" s="387"/>
      <c r="AG191" s="387"/>
    </row>
    <row r="192">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387"/>
      <c r="Y192" s="387"/>
      <c r="Z192" s="387"/>
      <c r="AA192" s="387"/>
      <c r="AB192" s="387"/>
      <c r="AC192" s="387"/>
      <c r="AD192" s="387"/>
      <c r="AE192" s="387"/>
      <c r="AF192" s="387"/>
      <c r="AG192" s="387"/>
    </row>
    <row r="193">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387"/>
      <c r="Y193" s="387"/>
      <c r="Z193" s="387"/>
      <c r="AA193" s="387"/>
      <c r="AB193" s="387"/>
      <c r="AC193" s="387"/>
      <c r="AD193" s="387"/>
      <c r="AE193" s="387"/>
      <c r="AF193" s="387"/>
      <c r="AG193" s="387"/>
    </row>
    <row r="194">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387"/>
      <c r="Y194" s="387"/>
      <c r="Z194" s="387"/>
      <c r="AA194" s="387"/>
      <c r="AB194" s="387"/>
      <c r="AC194" s="387"/>
      <c r="AD194" s="387"/>
      <c r="AE194" s="387"/>
      <c r="AF194" s="387"/>
      <c r="AG194" s="387"/>
    </row>
    <row r="195">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387"/>
      <c r="Y195" s="387"/>
      <c r="Z195" s="387"/>
      <c r="AA195" s="387"/>
      <c r="AB195" s="387"/>
      <c r="AC195" s="387"/>
      <c r="AD195" s="387"/>
      <c r="AE195" s="387"/>
      <c r="AF195" s="387"/>
      <c r="AG195" s="387"/>
    </row>
    <row r="196">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387"/>
      <c r="Y196" s="387"/>
      <c r="Z196" s="387"/>
      <c r="AA196" s="387"/>
      <c r="AB196" s="387"/>
      <c r="AC196" s="387"/>
      <c r="AD196" s="387"/>
      <c r="AE196" s="387"/>
      <c r="AF196" s="387"/>
      <c r="AG196" s="387"/>
    </row>
    <row r="197">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387"/>
      <c r="Y197" s="387"/>
      <c r="Z197" s="387"/>
      <c r="AA197" s="387"/>
      <c r="AB197" s="387"/>
      <c r="AC197" s="387"/>
      <c r="AD197" s="387"/>
      <c r="AE197" s="387"/>
      <c r="AF197" s="387"/>
      <c r="AG197" s="387"/>
    </row>
    <row r="198">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387"/>
      <c r="Y198" s="387"/>
      <c r="Z198" s="387"/>
      <c r="AA198" s="387"/>
      <c r="AB198" s="387"/>
      <c r="AC198" s="387"/>
      <c r="AD198" s="387"/>
      <c r="AE198" s="387"/>
      <c r="AF198" s="387"/>
      <c r="AG198" s="387"/>
    </row>
    <row r="199">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387"/>
      <c r="Y199" s="387"/>
      <c r="Z199" s="387"/>
      <c r="AA199" s="387"/>
      <c r="AB199" s="387"/>
      <c r="AC199" s="387"/>
      <c r="AD199" s="387"/>
      <c r="AE199" s="387"/>
      <c r="AF199" s="387"/>
      <c r="AG199" s="387"/>
    </row>
    <row r="200">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387"/>
      <c r="Y200" s="387"/>
      <c r="Z200" s="387"/>
      <c r="AA200" s="387"/>
      <c r="AB200" s="387"/>
      <c r="AC200" s="387"/>
      <c r="AD200" s="387"/>
      <c r="AE200" s="387"/>
      <c r="AF200" s="387"/>
      <c r="AG200" s="387"/>
    </row>
    <row r="201">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387"/>
      <c r="Y201" s="387"/>
      <c r="Z201" s="387"/>
      <c r="AA201" s="387"/>
      <c r="AB201" s="387"/>
      <c r="AC201" s="387"/>
      <c r="AD201" s="387"/>
      <c r="AE201" s="387"/>
      <c r="AF201" s="387"/>
      <c r="AG201" s="387"/>
    </row>
    <row r="202">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387"/>
      <c r="Y202" s="387"/>
      <c r="Z202" s="387"/>
      <c r="AA202" s="387"/>
      <c r="AB202" s="387"/>
      <c r="AC202" s="387"/>
      <c r="AD202" s="387"/>
      <c r="AE202" s="387"/>
      <c r="AF202" s="387"/>
      <c r="AG202" s="387"/>
    </row>
    <row r="203">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387"/>
      <c r="Y203" s="387"/>
      <c r="Z203" s="387"/>
      <c r="AA203" s="387"/>
      <c r="AB203" s="387"/>
      <c r="AC203" s="387"/>
      <c r="AD203" s="387"/>
      <c r="AE203" s="387"/>
      <c r="AF203" s="387"/>
      <c r="AG203" s="387"/>
    </row>
    <row r="204">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387"/>
      <c r="Y204" s="387"/>
      <c r="Z204" s="387"/>
      <c r="AA204" s="387"/>
      <c r="AB204" s="387"/>
      <c r="AC204" s="387"/>
      <c r="AD204" s="387"/>
      <c r="AE204" s="387"/>
      <c r="AF204" s="387"/>
      <c r="AG204" s="387"/>
    </row>
    <row r="205">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387"/>
      <c r="Y205" s="387"/>
      <c r="Z205" s="387"/>
      <c r="AA205" s="387"/>
      <c r="AB205" s="387"/>
      <c r="AC205" s="387"/>
      <c r="AD205" s="387"/>
      <c r="AE205" s="387"/>
      <c r="AF205" s="387"/>
      <c r="AG205" s="387"/>
    </row>
    <row r="206">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387"/>
      <c r="Y206" s="387"/>
      <c r="Z206" s="387"/>
      <c r="AA206" s="387"/>
      <c r="AB206" s="387"/>
      <c r="AC206" s="387"/>
      <c r="AD206" s="387"/>
      <c r="AE206" s="387"/>
      <c r="AF206" s="387"/>
      <c r="AG206" s="387"/>
    </row>
    <row r="207">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387"/>
      <c r="Y207" s="387"/>
      <c r="Z207" s="387"/>
      <c r="AA207" s="387"/>
      <c r="AB207" s="387"/>
      <c r="AC207" s="387"/>
      <c r="AD207" s="387"/>
      <c r="AE207" s="387"/>
      <c r="AF207" s="387"/>
      <c r="AG207" s="387"/>
    </row>
    <row r="208">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387"/>
      <c r="Y208" s="387"/>
      <c r="Z208" s="387"/>
      <c r="AA208" s="387"/>
      <c r="AB208" s="387"/>
      <c r="AC208" s="387"/>
      <c r="AD208" s="387"/>
      <c r="AE208" s="387"/>
      <c r="AF208" s="387"/>
      <c r="AG208" s="387"/>
    </row>
    <row r="209">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387"/>
      <c r="Y209" s="387"/>
      <c r="Z209" s="387"/>
      <c r="AA209" s="387"/>
      <c r="AB209" s="387"/>
      <c r="AC209" s="387"/>
      <c r="AD209" s="387"/>
      <c r="AE209" s="387"/>
      <c r="AF209" s="387"/>
      <c r="AG209" s="387"/>
    </row>
    <row r="210">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387"/>
      <c r="Y210" s="387"/>
      <c r="Z210" s="387"/>
      <c r="AA210" s="387"/>
      <c r="AB210" s="387"/>
      <c r="AC210" s="387"/>
      <c r="AD210" s="387"/>
      <c r="AE210" s="387"/>
      <c r="AF210" s="387"/>
      <c r="AG210" s="387"/>
    </row>
    <row r="211">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387"/>
      <c r="Y211" s="387"/>
      <c r="Z211" s="387"/>
      <c r="AA211" s="387"/>
      <c r="AB211" s="387"/>
      <c r="AC211" s="387"/>
      <c r="AD211" s="387"/>
      <c r="AE211" s="387"/>
      <c r="AF211" s="387"/>
      <c r="AG211" s="387"/>
    </row>
    <row r="212">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387"/>
      <c r="Y212" s="387"/>
      <c r="Z212" s="387"/>
      <c r="AA212" s="387"/>
      <c r="AB212" s="387"/>
      <c r="AC212" s="387"/>
      <c r="AD212" s="387"/>
      <c r="AE212" s="387"/>
      <c r="AF212" s="387"/>
      <c r="AG212" s="387"/>
    </row>
    <row r="213">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387"/>
      <c r="Y213" s="387"/>
      <c r="Z213" s="387"/>
      <c r="AA213" s="387"/>
      <c r="AB213" s="387"/>
      <c r="AC213" s="387"/>
      <c r="AD213" s="387"/>
      <c r="AE213" s="387"/>
      <c r="AF213" s="387"/>
      <c r="AG213" s="387"/>
    </row>
    <row r="214">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387"/>
      <c r="Y214" s="387"/>
      <c r="Z214" s="387"/>
      <c r="AA214" s="387"/>
      <c r="AB214" s="387"/>
      <c r="AC214" s="387"/>
      <c r="AD214" s="387"/>
      <c r="AE214" s="387"/>
      <c r="AF214" s="387"/>
      <c r="AG214" s="387"/>
    </row>
    <row r="215">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387"/>
      <c r="Y215" s="387"/>
      <c r="Z215" s="387"/>
      <c r="AA215" s="387"/>
      <c r="AB215" s="387"/>
      <c r="AC215" s="387"/>
      <c r="AD215" s="387"/>
      <c r="AE215" s="387"/>
      <c r="AF215" s="387"/>
      <c r="AG215" s="387"/>
    </row>
    <row r="216">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387"/>
      <c r="Y216" s="387"/>
      <c r="Z216" s="387"/>
      <c r="AA216" s="387"/>
      <c r="AB216" s="387"/>
      <c r="AC216" s="387"/>
      <c r="AD216" s="387"/>
      <c r="AE216" s="387"/>
      <c r="AF216" s="387"/>
      <c r="AG216" s="387"/>
    </row>
    <row r="217">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387"/>
      <c r="Y217" s="387"/>
      <c r="Z217" s="387"/>
      <c r="AA217" s="387"/>
      <c r="AB217" s="387"/>
      <c r="AC217" s="387"/>
      <c r="AD217" s="387"/>
      <c r="AE217" s="387"/>
      <c r="AF217" s="387"/>
      <c r="AG217" s="387"/>
    </row>
    <row r="218">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387"/>
      <c r="Y218" s="387"/>
      <c r="Z218" s="387"/>
      <c r="AA218" s="387"/>
      <c r="AB218" s="387"/>
      <c r="AC218" s="387"/>
      <c r="AD218" s="387"/>
      <c r="AE218" s="387"/>
      <c r="AF218" s="387"/>
      <c r="AG218" s="387"/>
    </row>
    <row r="219">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387"/>
      <c r="Y219" s="387"/>
      <c r="Z219" s="387"/>
      <c r="AA219" s="387"/>
      <c r="AB219" s="387"/>
      <c r="AC219" s="387"/>
      <c r="AD219" s="387"/>
      <c r="AE219" s="387"/>
      <c r="AF219" s="387"/>
      <c r="AG219" s="387"/>
    </row>
    <row r="220">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387"/>
      <c r="Y220" s="387"/>
      <c r="Z220" s="387"/>
      <c r="AA220" s="387"/>
      <c r="AB220" s="387"/>
      <c r="AC220" s="387"/>
      <c r="AD220" s="387"/>
      <c r="AE220" s="387"/>
      <c r="AF220" s="387"/>
      <c r="AG220" s="387"/>
    </row>
    <row r="221">
      <c r="A221" s="387"/>
      <c r="B221" s="387"/>
      <c r="C221" s="387"/>
      <c r="D221" s="387"/>
      <c r="E221" s="387"/>
      <c r="F221" s="387"/>
      <c r="G221" s="387"/>
      <c r="H221" s="387"/>
      <c r="I221" s="387"/>
      <c r="J221" s="387"/>
      <c r="K221" s="387"/>
      <c r="L221" s="387"/>
      <c r="M221" s="387"/>
      <c r="N221" s="387"/>
      <c r="O221" s="387"/>
      <c r="P221" s="387"/>
      <c r="Q221" s="387"/>
      <c r="R221" s="387"/>
      <c r="S221" s="387"/>
      <c r="T221" s="387"/>
      <c r="U221" s="387"/>
      <c r="V221" s="387"/>
      <c r="W221" s="387"/>
      <c r="X221" s="387"/>
      <c r="Y221" s="387"/>
      <c r="Z221" s="387"/>
      <c r="AA221" s="387"/>
      <c r="AB221" s="387"/>
      <c r="AC221" s="387"/>
      <c r="AD221" s="387"/>
      <c r="AE221" s="387"/>
      <c r="AF221" s="387"/>
      <c r="AG221" s="387"/>
    </row>
    <row r="222">
      <c r="A222" s="387"/>
      <c r="B222" s="387"/>
      <c r="C222" s="387"/>
      <c r="D222" s="387"/>
      <c r="E222" s="387"/>
      <c r="F222" s="387"/>
      <c r="G222" s="387"/>
      <c r="H222" s="387"/>
      <c r="I222" s="387"/>
      <c r="J222" s="387"/>
      <c r="K222" s="387"/>
      <c r="L222" s="387"/>
      <c r="M222" s="387"/>
      <c r="N222" s="387"/>
      <c r="O222" s="387"/>
      <c r="P222" s="387"/>
      <c r="Q222" s="387"/>
      <c r="R222" s="387"/>
      <c r="S222" s="387"/>
      <c r="T222" s="387"/>
      <c r="U222" s="387"/>
      <c r="V222" s="387"/>
      <c r="W222" s="387"/>
      <c r="X222" s="387"/>
      <c r="Y222" s="387"/>
      <c r="Z222" s="387"/>
      <c r="AA222" s="387"/>
      <c r="AB222" s="387"/>
      <c r="AC222" s="387"/>
      <c r="AD222" s="387"/>
      <c r="AE222" s="387"/>
      <c r="AF222" s="387"/>
      <c r="AG222" s="387"/>
    </row>
    <row r="223">
      <c r="A223" s="387"/>
      <c r="B223" s="387"/>
      <c r="C223" s="387"/>
      <c r="D223" s="387"/>
      <c r="E223" s="387"/>
      <c r="F223" s="387"/>
      <c r="G223" s="387"/>
      <c r="H223" s="387"/>
      <c r="I223" s="387"/>
      <c r="J223" s="387"/>
      <c r="K223" s="387"/>
      <c r="L223" s="387"/>
      <c r="M223" s="387"/>
      <c r="N223" s="387"/>
      <c r="O223" s="387"/>
      <c r="P223" s="387"/>
      <c r="Q223" s="387"/>
      <c r="R223" s="387"/>
      <c r="S223" s="387"/>
      <c r="T223" s="387"/>
      <c r="U223" s="387"/>
      <c r="V223" s="387"/>
      <c r="W223" s="387"/>
      <c r="X223" s="387"/>
      <c r="Y223" s="387"/>
      <c r="Z223" s="387"/>
      <c r="AA223" s="387"/>
      <c r="AB223" s="387"/>
      <c r="AC223" s="387"/>
      <c r="AD223" s="387"/>
      <c r="AE223" s="387"/>
      <c r="AF223" s="387"/>
      <c r="AG223" s="387"/>
    </row>
    <row r="224">
      <c r="A224" s="387"/>
      <c r="B224" s="387"/>
      <c r="C224" s="387"/>
      <c r="D224" s="387"/>
      <c r="E224" s="387"/>
      <c r="F224" s="387"/>
      <c r="G224" s="387"/>
      <c r="H224" s="387"/>
      <c r="I224" s="387"/>
      <c r="J224" s="387"/>
      <c r="K224" s="387"/>
      <c r="L224" s="387"/>
      <c r="M224" s="387"/>
      <c r="N224" s="387"/>
      <c r="O224" s="387"/>
      <c r="P224" s="387"/>
      <c r="Q224" s="387"/>
      <c r="R224" s="387"/>
      <c r="S224" s="387"/>
      <c r="T224" s="387"/>
      <c r="U224" s="387"/>
      <c r="V224" s="387"/>
      <c r="W224" s="387"/>
      <c r="X224" s="387"/>
      <c r="Y224" s="387"/>
      <c r="Z224" s="387"/>
      <c r="AA224" s="387"/>
      <c r="AB224" s="387"/>
      <c r="AC224" s="387"/>
      <c r="AD224" s="387"/>
      <c r="AE224" s="387"/>
      <c r="AF224" s="387"/>
      <c r="AG224" s="387"/>
    </row>
    <row r="225">
      <c r="A225" s="387"/>
      <c r="B225" s="387"/>
      <c r="C225" s="387"/>
      <c r="D225" s="387"/>
      <c r="E225" s="387"/>
      <c r="F225" s="387"/>
      <c r="G225" s="387"/>
      <c r="H225" s="387"/>
      <c r="I225" s="387"/>
      <c r="J225" s="387"/>
      <c r="K225" s="387"/>
      <c r="L225" s="387"/>
      <c r="M225" s="387"/>
      <c r="N225" s="387"/>
      <c r="O225" s="387"/>
      <c r="P225" s="387"/>
      <c r="Q225" s="387"/>
      <c r="R225" s="387"/>
      <c r="S225" s="387"/>
      <c r="T225" s="387"/>
      <c r="U225" s="387"/>
      <c r="V225" s="387"/>
      <c r="W225" s="387"/>
      <c r="X225" s="387"/>
      <c r="Y225" s="387"/>
      <c r="Z225" s="387"/>
      <c r="AA225" s="387"/>
      <c r="AB225" s="387"/>
      <c r="AC225" s="387"/>
      <c r="AD225" s="387"/>
      <c r="AE225" s="387"/>
      <c r="AF225" s="387"/>
      <c r="AG225" s="387"/>
    </row>
    <row r="226">
      <c r="A226" s="387"/>
      <c r="B226" s="387"/>
      <c r="C226" s="387"/>
      <c r="D226" s="387"/>
      <c r="E226" s="387"/>
      <c r="F226" s="387"/>
      <c r="G226" s="387"/>
      <c r="H226" s="387"/>
      <c r="I226" s="387"/>
      <c r="J226" s="387"/>
      <c r="K226" s="387"/>
      <c r="L226" s="387"/>
      <c r="M226" s="387"/>
      <c r="N226" s="387"/>
      <c r="O226" s="387"/>
      <c r="P226" s="387"/>
      <c r="Q226" s="387"/>
      <c r="R226" s="387"/>
      <c r="S226" s="387"/>
      <c r="T226" s="387"/>
      <c r="U226" s="387"/>
      <c r="V226" s="387"/>
      <c r="W226" s="387"/>
      <c r="X226" s="387"/>
      <c r="Y226" s="387"/>
      <c r="Z226" s="387"/>
      <c r="AA226" s="387"/>
      <c r="AB226" s="387"/>
      <c r="AC226" s="387"/>
      <c r="AD226" s="387"/>
      <c r="AE226" s="387"/>
      <c r="AF226" s="387"/>
      <c r="AG226" s="387"/>
    </row>
    <row r="227">
      <c r="A227" s="387"/>
      <c r="B227" s="387"/>
      <c r="C227" s="387"/>
      <c r="D227" s="387"/>
      <c r="E227" s="387"/>
      <c r="F227" s="387"/>
      <c r="G227" s="387"/>
      <c r="H227" s="387"/>
      <c r="I227" s="387"/>
      <c r="J227" s="387"/>
      <c r="K227" s="387"/>
      <c r="L227" s="387"/>
      <c r="M227" s="387"/>
      <c r="N227" s="387"/>
      <c r="O227" s="387"/>
      <c r="P227" s="387"/>
      <c r="Q227" s="387"/>
      <c r="R227" s="387"/>
      <c r="S227" s="387"/>
      <c r="T227" s="387"/>
      <c r="U227" s="387"/>
      <c r="V227" s="387"/>
      <c r="W227" s="387"/>
      <c r="X227" s="387"/>
      <c r="Y227" s="387"/>
      <c r="Z227" s="387"/>
      <c r="AA227" s="387"/>
      <c r="AB227" s="387"/>
      <c r="AC227" s="387"/>
      <c r="AD227" s="387"/>
      <c r="AE227" s="387"/>
      <c r="AF227" s="387"/>
      <c r="AG227" s="387"/>
    </row>
    <row r="228">
      <c r="A228" s="387"/>
      <c r="B228" s="387"/>
      <c r="C228" s="387"/>
      <c r="D228" s="387"/>
      <c r="E228" s="387"/>
      <c r="F228" s="387"/>
      <c r="G228" s="387"/>
      <c r="H228" s="387"/>
      <c r="I228" s="387"/>
      <c r="J228" s="387"/>
      <c r="K228" s="387"/>
      <c r="L228" s="387"/>
      <c r="M228" s="387"/>
      <c r="N228" s="387"/>
      <c r="O228" s="387"/>
      <c r="P228" s="387"/>
      <c r="Q228" s="387"/>
      <c r="R228" s="387"/>
      <c r="S228" s="387"/>
      <c r="T228" s="387"/>
      <c r="U228" s="387"/>
      <c r="V228" s="387"/>
      <c r="W228" s="387"/>
      <c r="X228" s="387"/>
      <c r="Y228" s="387"/>
      <c r="Z228" s="387"/>
      <c r="AA228" s="387"/>
      <c r="AB228" s="387"/>
      <c r="AC228" s="387"/>
      <c r="AD228" s="387"/>
      <c r="AE228" s="387"/>
      <c r="AF228" s="387"/>
      <c r="AG228" s="387"/>
    </row>
    <row r="229">
      <c r="A229" s="387"/>
      <c r="B229" s="387"/>
      <c r="C229" s="387"/>
      <c r="D229" s="387"/>
      <c r="E229" s="387"/>
      <c r="F229" s="387"/>
      <c r="G229" s="387"/>
      <c r="H229" s="387"/>
      <c r="I229" s="387"/>
      <c r="J229" s="387"/>
      <c r="K229" s="387"/>
      <c r="L229" s="387"/>
      <c r="M229" s="387"/>
      <c r="N229" s="387"/>
      <c r="O229" s="387"/>
      <c r="P229" s="387"/>
      <c r="Q229" s="387"/>
      <c r="R229" s="387"/>
      <c r="S229" s="387"/>
      <c r="T229" s="387"/>
      <c r="U229" s="387"/>
      <c r="V229" s="387"/>
      <c r="W229" s="387"/>
      <c r="X229" s="387"/>
      <c r="Y229" s="387"/>
      <c r="Z229" s="387"/>
      <c r="AA229" s="387"/>
      <c r="AB229" s="387"/>
      <c r="AC229" s="387"/>
      <c r="AD229" s="387"/>
      <c r="AE229" s="387"/>
      <c r="AF229" s="387"/>
      <c r="AG229" s="387"/>
    </row>
    <row r="230">
      <c r="A230" s="387"/>
      <c r="B230" s="387"/>
      <c r="C230" s="387"/>
      <c r="D230" s="387"/>
      <c r="E230" s="387"/>
      <c r="F230" s="387"/>
      <c r="G230" s="387"/>
      <c r="H230" s="387"/>
      <c r="I230" s="387"/>
      <c r="J230" s="387"/>
      <c r="K230" s="387"/>
      <c r="L230" s="387"/>
      <c r="M230" s="387"/>
      <c r="N230" s="387"/>
      <c r="O230" s="387"/>
      <c r="P230" s="387"/>
      <c r="Q230" s="387"/>
      <c r="R230" s="387"/>
      <c r="S230" s="387"/>
      <c r="T230" s="387"/>
      <c r="U230" s="387"/>
      <c r="V230" s="387"/>
      <c r="W230" s="387"/>
      <c r="X230" s="387"/>
      <c r="Y230" s="387"/>
      <c r="Z230" s="387"/>
      <c r="AA230" s="387"/>
      <c r="AB230" s="387"/>
      <c r="AC230" s="387"/>
      <c r="AD230" s="387"/>
      <c r="AE230" s="387"/>
      <c r="AF230" s="387"/>
      <c r="AG230" s="387"/>
    </row>
    <row r="231">
      <c r="A231" s="387"/>
      <c r="B231" s="387"/>
      <c r="C231" s="387"/>
      <c r="D231" s="387"/>
      <c r="E231" s="387"/>
      <c r="F231" s="387"/>
      <c r="G231" s="387"/>
      <c r="H231" s="387"/>
      <c r="I231" s="387"/>
      <c r="J231" s="387"/>
      <c r="K231" s="387"/>
      <c r="L231" s="387"/>
      <c r="M231" s="387"/>
      <c r="N231" s="387"/>
      <c r="O231" s="387"/>
      <c r="P231" s="387"/>
      <c r="Q231" s="387"/>
      <c r="R231" s="387"/>
      <c r="S231" s="387"/>
      <c r="T231" s="387"/>
      <c r="U231" s="387"/>
      <c r="V231" s="387"/>
      <c r="W231" s="387"/>
      <c r="X231" s="387"/>
      <c r="Y231" s="387"/>
      <c r="Z231" s="387"/>
      <c r="AA231" s="387"/>
      <c r="AB231" s="387"/>
      <c r="AC231" s="387"/>
      <c r="AD231" s="387"/>
      <c r="AE231" s="387"/>
      <c r="AF231" s="387"/>
      <c r="AG231" s="387"/>
    </row>
    <row r="232">
      <c r="A232" s="387"/>
      <c r="B232" s="387"/>
      <c r="C232" s="387"/>
      <c r="D232" s="387"/>
      <c r="E232" s="387"/>
      <c r="F232" s="387"/>
      <c r="G232" s="387"/>
      <c r="H232" s="387"/>
      <c r="I232" s="387"/>
      <c r="J232" s="387"/>
      <c r="K232" s="387"/>
      <c r="L232" s="387"/>
      <c r="M232" s="387"/>
      <c r="N232" s="387"/>
      <c r="O232" s="387"/>
      <c r="P232" s="387"/>
      <c r="Q232" s="387"/>
      <c r="R232" s="387"/>
      <c r="S232" s="387"/>
      <c r="T232" s="387"/>
      <c r="U232" s="387"/>
      <c r="V232" s="387"/>
      <c r="W232" s="387"/>
      <c r="X232" s="387"/>
      <c r="Y232" s="387"/>
      <c r="Z232" s="387"/>
      <c r="AA232" s="387"/>
      <c r="AB232" s="387"/>
      <c r="AC232" s="387"/>
      <c r="AD232" s="387"/>
      <c r="AE232" s="387"/>
      <c r="AF232" s="387"/>
      <c r="AG232" s="387"/>
    </row>
    <row r="233">
      <c r="A233" s="387"/>
      <c r="B233" s="387"/>
      <c r="C233" s="387"/>
      <c r="D233" s="387"/>
      <c r="E233" s="387"/>
      <c r="F233" s="387"/>
      <c r="G233" s="387"/>
      <c r="H233" s="387"/>
      <c r="I233" s="387"/>
      <c r="J233" s="387"/>
      <c r="K233" s="387"/>
      <c r="L233" s="387"/>
      <c r="M233" s="387"/>
      <c r="N233" s="387"/>
      <c r="O233" s="387"/>
      <c r="P233" s="387"/>
      <c r="Q233" s="387"/>
      <c r="R233" s="387"/>
      <c r="S233" s="387"/>
      <c r="T233" s="387"/>
      <c r="U233" s="387"/>
      <c r="V233" s="387"/>
      <c r="W233" s="387"/>
      <c r="X233" s="387"/>
      <c r="Y233" s="387"/>
      <c r="Z233" s="387"/>
      <c r="AA233" s="387"/>
      <c r="AB233" s="387"/>
      <c r="AC233" s="387"/>
      <c r="AD233" s="387"/>
      <c r="AE233" s="387"/>
      <c r="AF233" s="387"/>
      <c r="AG233" s="387"/>
    </row>
    <row r="234">
      <c r="A234" s="387"/>
      <c r="B234" s="387"/>
      <c r="C234" s="387"/>
      <c r="D234" s="387"/>
      <c r="E234" s="387"/>
      <c r="F234" s="387"/>
      <c r="G234" s="387"/>
      <c r="H234" s="387"/>
      <c r="I234" s="387"/>
      <c r="J234" s="387"/>
      <c r="K234" s="387"/>
      <c r="L234" s="387"/>
      <c r="M234" s="387"/>
      <c r="N234" s="387"/>
      <c r="O234" s="387"/>
      <c r="P234" s="387"/>
      <c r="Q234" s="387"/>
      <c r="R234" s="387"/>
      <c r="S234" s="387"/>
      <c r="T234" s="387"/>
      <c r="U234" s="387"/>
      <c r="V234" s="387"/>
      <c r="W234" s="387"/>
      <c r="X234" s="387"/>
      <c r="Y234" s="387"/>
      <c r="Z234" s="387"/>
      <c r="AA234" s="387"/>
      <c r="AB234" s="387"/>
      <c r="AC234" s="387"/>
      <c r="AD234" s="387"/>
      <c r="AE234" s="387"/>
      <c r="AF234" s="387"/>
      <c r="AG234" s="387"/>
    </row>
    <row r="235">
      <c r="A235" s="387"/>
      <c r="B235" s="387"/>
      <c r="C235" s="387"/>
      <c r="D235" s="387"/>
      <c r="E235" s="387"/>
      <c r="F235" s="387"/>
      <c r="G235" s="387"/>
      <c r="H235" s="387"/>
      <c r="I235" s="387"/>
      <c r="J235" s="387"/>
      <c r="K235" s="387"/>
      <c r="L235" s="387"/>
      <c r="M235" s="387"/>
      <c r="N235" s="387"/>
      <c r="O235" s="387"/>
      <c r="P235" s="387"/>
      <c r="Q235" s="387"/>
      <c r="R235" s="387"/>
      <c r="S235" s="387"/>
      <c r="T235" s="387"/>
      <c r="U235" s="387"/>
      <c r="V235" s="387"/>
      <c r="W235" s="387"/>
      <c r="X235" s="387"/>
      <c r="Y235" s="387"/>
      <c r="Z235" s="387"/>
      <c r="AA235" s="387"/>
      <c r="AB235" s="387"/>
      <c r="AC235" s="387"/>
      <c r="AD235" s="387"/>
      <c r="AE235" s="387"/>
      <c r="AF235" s="387"/>
      <c r="AG235" s="387"/>
    </row>
    <row r="236">
      <c r="A236" s="387"/>
      <c r="B236" s="387"/>
      <c r="C236" s="387"/>
      <c r="D236" s="387"/>
      <c r="E236" s="387"/>
      <c r="F236" s="387"/>
      <c r="G236" s="387"/>
      <c r="H236" s="387"/>
      <c r="I236" s="387"/>
      <c r="J236" s="387"/>
      <c r="K236" s="387"/>
      <c r="L236" s="387"/>
      <c r="M236" s="387"/>
      <c r="N236" s="387"/>
      <c r="O236" s="387"/>
      <c r="P236" s="387"/>
      <c r="Q236" s="387"/>
      <c r="R236" s="387"/>
      <c r="S236" s="387"/>
      <c r="T236" s="387"/>
      <c r="U236" s="387"/>
      <c r="V236" s="387"/>
      <c r="W236" s="387"/>
      <c r="X236" s="387"/>
      <c r="Y236" s="387"/>
      <c r="Z236" s="387"/>
      <c r="AA236" s="387"/>
      <c r="AB236" s="387"/>
      <c r="AC236" s="387"/>
      <c r="AD236" s="387"/>
      <c r="AE236" s="387"/>
      <c r="AF236" s="387"/>
      <c r="AG236" s="387"/>
    </row>
    <row r="237">
      <c r="A237" s="387"/>
      <c r="B237" s="387"/>
      <c r="C237" s="387"/>
      <c r="D237" s="387"/>
      <c r="E237" s="387"/>
      <c r="F237" s="387"/>
      <c r="G237" s="387"/>
      <c r="H237" s="387"/>
      <c r="I237" s="387"/>
      <c r="J237" s="387"/>
      <c r="K237" s="387"/>
      <c r="L237" s="387"/>
      <c r="M237" s="387"/>
      <c r="N237" s="387"/>
      <c r="O237" s="387"/>
      <c r="P237" s="387"/>
      <c r="Q237" s="387"/>
      <c r="R237" s="387"/>
      <c r="S237" s="387"/>
      <c r="T237" s="387"/>
      <c r="U237" s="387"/>
      <c r="V237" s="387"/>
      <c r="W237" s="387"/>
      <c r="X237" s="387"/>
      <c r="Y237" s="387"/>
      <c r="Z237" s="387"/>
      <c r="AA237" s="387"/>
      <c r="AB237" s="387"/>
      <c r="AC237" s="387"/>
      <c r="AD237" s="387"/>
      <c r="AE237" s="387"/>
      <c r="AF237" s="387"/>
      <c r="AG237" s="387"/>
    </row>
    <row r="238">
      <c r="A238" s="387"/>
      <c r="B238" s="387"/>
      <c r="C238" s="387"/>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c r="AA238" s="387"/>
      <c r="AB238" s="387"/>
      <c r="AC238" s="387"/>
      <c r="AD238" s="387"/>
      <c r="AE238" s="387"/>
      <c r="AF238" s="387"/>
      <c r="AG238" s="387"/>
    </row>
    <row r="239">
      <c r="A239" s="387"/>
      <c r="B239" s="387"/>
      <c r="C239" s="387"/>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c r="AA239" s="387"/>
      <c r="AB239" s="387"/>
      <c r="AC239" s="387"/>
      <c r="AD239" s="387"/>
      <c r="AE239" s="387"/>
      <c r="AF239" s="387"/>
      <c r="AG239" s="387"/>
    </row>
    <row r="240">
      <c r="A240" s="387"/>
      <c r="B240" s="387"/>
      <c r="C240" s="387"/>
      <c r="D240" s="387"/>
      <c r="E240" s="387"/>
      <c r="F240" s="387"/>
      <c r="G240" s="387"/>
      <c r="H240" s="387"/>
      <c r="I240" s="387"/>
      <c r="J240" s="387"/>
      <c r="K240" s="387"/>
      <c r="L240" s="387"/>
      <c r="M240" s="387"/>
      <c r="N240" s="387"/>
      <c r="O240" s="387"/>
      <c r="P240" s="387"/>
      <c r="Q240" s="387"/>
      <c r="R240" s="387"/>
      <c r="S240" s="387"/>
      <c r="T240" s="387"/>
      <c r="U240" s="387"/>
      <c r="V240" s="387"/>
      <c r="W240" s="387"/>
      <c r="X240" s="387"/>
      <c r="Y240" s="387"/>
      <c r="Z240" s="387"/>
      <c r="AA240" s="387"/>
      <c r="AB240" s="387"/>
      <c r="AC240" s="387"/>
      <c r="AD240" s="387"/>
      <c r="AE240" s="387"/>
      <c r="AF240" s="387"/>
      <c r="AG240" s="387"/>
    </row>
    <row r="241">
      <c r="A241" s="387"/>
      <c r="B241" s="387"/>
      <c r="C241" s="387"/>
      <c r="D241" s="387"/>
      <c r="E241" s="387"/>
      <c r="F241" s="387"/>
      <c r="G241" s="387"/>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row>
    <row r="242">
      <c r="A242" s="387"/>
      <c r="B242" s="387"/>
      <c r="C242" s="387"/>
      <c r="D242" s="387"/>
      <c r="E242" s="387"/>
      <c r="F242" s="387"/>
      <c r="G242" s="387"/>
      <c r="H242" s="387"/>
      <c r="I242" s="387"/>
      <c r="J242" s="387"/>
      <c r="K242" s="387"/>
      <c r="L242" s="387"/>
      <c r="M242" s="387"/>
      <c r="N242" s="387"/>
      <c r="O242" s="387"/>
      <c r="P242" s="387"/>
      <c r="Q242" s="387"/>
      <c r="R242" s="387"/>
      <c r="S242" s="387"/>
      <c r="T242" s="387"/>
      <c r="U242" s="387"/>
      <c r="V242" s="387"/>
      <c r="W242" s="387"/>
      <c r="X242" s="387"/>
      <c r="Y242" s="387"/>
      <c r="Z242" s="387"/>
      <c r="AA242" s="387"/>
      <c r="AB242" s="387"/>
      <c r="AC242" s="387"/>
      <c r="AD242" s="387"/>
      <c r="AE242" s="387"/>
      <c r="AF242" s="387"/>
      <c r="AG242" s="387"/>
    </row>
    <row r="243">
      <c r="A243" s="387"/>
      <c r="B243" s="387"/>
      <c r="C243" s="387"/>
      <c r="D243" s="387"/>
      <c r="E243" s="387"/>
      <c r="F243" s="387"/>
      <c r="G243" s="387"/>
      <c r="H243" s="387"/>
      <c r="I243" s="387"/>
      <c r="J243" s="387"/>
      <c r="K243" s="387"/>
      <c r="L243" s="387"/>
      <c r="M243" s="387"/>
      <c r="N243" s="387"/>
      <c r="O243" s="387"/>
      <c r="P243" s="387"/>
      <c r="Q243" s="387"/>
      <c r="R243" s="387"/>
      <c r="S243" s="387"/>
      <c r="T243" s="387"/>
      <c r="U243" s="387"/>
      <c r="V243" s="387"/>
      <c r="W243" s="387"/>
      <c r="X243" s="387"/>
      <c r="Y243" s="387"/>
      <c r="Z243" s="387"/>
      <c r="AA243" s="387"/>
      <c r="AB243" s="387"/>
      <c r="AC243" s="387"/>
      <c r="AD243" s="387"/>
      <c r="AE243" s="387"/>
      <c r="AF243" s="387"/>
      <c r="AG243" s="387"/>
    </row>
    <row r="244">
      <c r="A244" s="387"/>
      <c r="B244" s="387"/>
      <c r="C244" s="387"/>
      <c r="D244" s="387"/>
      <c r="E244" s="387"/>
      <c r="F244" s="387"/>
      <c r="G244" s="387"/>
      <c r="H244" s="387"/>
      <c r="I244" s="387"/>
      <c r="J244" s="387"/>
      <c r="K244" s="387"/>
      <c r="L244" s="387"/>
      <c r="M244" s="387"/>
      <c r="N244" s="387"/>
      <c r="O244" s="387"/>
      <c r="P244" s="387"/>
      <c r="Q244" s="387"/>
      <c r="R244" s="387"/>
      <c r="S244" s="387"/>
      <c r="T244" s="387"/>
      <c r="U244" s="387"/>
      <c r="V244" s="387"/>
      <c r="W244" s="387"/>
      <c r="X244" s="387"/>
      <c r="Y244" s="387"/>
      <c r="Z244" s="387"/>
      <c r="AA244" s="387"/>
      <c r="AB244" s="387"/>
      <c r="AC244" s="387"/>
      <c r="AD244" s="387"/>
      <c r="AE244" s="387"/>
      <c r="AF244" s="387"/>
      <c r="AG244" s="387"/>
    </row>
    <row r="245">
      <c r="A245" s="387"/>
      <c r="B245" s="387"/>
      <c r="C245" s="387"/>
      <c r="D245" s="387"/>
      <c r="E245" s="387"/>
      <c r="F245" s="387"/>
      <c r="G245" s="387"/>
      <c r="H245" s="387"/>
      <c r="I245" s="387"/>
      <c r="J245" s="387"/>
      <c r="K245" s="387"/>
      <c r="L245" s="387"/>
      <c r="M245" s="387"/>
      <c r="N245" s="387"/>
      <c r="O245" s="387"/>
      <c r="P245" s="387"/>
      <c r="Q245" s="387"/>
      <c r="R245" s="387"/>
      <c r="S245" s="387"/>
      <c r="T245" s="387"/>
      <c r="U245" s="387"/>
      <c r="V245" s="387"/>
      <c r="W245" s="387"/>
      <c r="X245" s="387"/>
      <c r="Y245" s="387"/>
      <c r="Z245" s="387"/>
      <c r="AA245" s="387"/>
      <c r="AB245" s="387"/>
      <c r="AC245" s="387"/>
      <c r="AD245" s="387"/>
      <c r="AE245" s="387"/>
      <c r="AF245" s="387"/>
      <c r="AG245" s="387"/>
    </row>
    <row r="246">
      <c r="A246" s="387"/>
      <c r="B246" s="387"/>
      <c r="C246" s="387"/>
      <c r="D246" s="387"/>
      <c r="E246" s="387"/>
      <c r="F246" s="387"/>
      <c r="G246" s="387"/>
      <c r="H246" s="387"/>
      <c r="I246" s="387"/>
      <c r="J246" s="387"/>
      <c r="K246" s="387"/>
      <c r="L246" s="387"/>
      <c r="M246" s="387"/>
      <c r="N246" s="387"/>
      <c r="O246" s="387"/>
      <c r="P246" s="387"/>
      <c r="Q246" s="387"/>
      <c r="R246" s="387"/>
      <c r="S246" s="387"/>
      <c r="T246" s="387"/>
      <c r="U246" s="387"/>
      <c r="V246" s="387"/>
      <c r="W246" s="387"/>
      <c r="X246" s="387"/>
      <c r="Y246" s="387"/>
      <c r="Z246" s="387"/>
      <c r="AA246" s="387"/>
      <c r="AB246" s="387"/>
      <c r="AC246" s="387"/>
      <c r="AD246" s="387"/>
      <c r="AE246" s="387"/>
      <c r="AF246" s="387"/>
      <c r="AG246" s="387"/>
    </row>
    <row r="247">
      <c r="A247" s="387"/>
      <c r="B247" s="387"/>
      <c r="C247" s="387"/>
      <c r="D247" s="387"/>
      <c r="E247" s="387"/>
      <c r="F247" s="387"/>
      <c r="G247" s="387"/>
      <c r="H247" s="387"/>
      <c r="I247" s="387"/>
      <c r="J247" s="387"/>
      <c r="K247" s="387"/>
      <c r="L247" s="387"/>
      <c r="M247" s="387"/>
      <c r="N247" s="387"/>
      <c r="O247" s="387"/>
      <c r="P247" s="387"/>
      <c r="Q247" s="387"/>
      <c r="R247" s="387"/>
      <c r="S247" s="387"/>
      <c r="T247" s="387"/>
      <c r="U247" s="387"/>
      <c r="V247" s="387"/>
      <c r="W247" s="387"/>
      <c r="X247" s="387"/>
      <c r="Y247" s="387"/>
      <c r="Z247" s="387"/>
      <c r="AA247" s="387"/>
      <c r="AB247" s="387"/>
      <c r="AC247" s="387"/>
      <c r="AD247" s="387"/>
      <c r="AE247" s="387"/>
      <c r="AF247" s="387"/>
      <c r="AG247" s="387"/>
    </row>
    <row r="248">
      <c r="A248" s="387"/>
      <c r="B248" s="387"/>
      <c r="C248" s="387"/>
      <c r="D248" s="387"/>
      <c r="E248" s="387"/>
      <c r="F248" s="387"/>
      <c r="G248" s="387"/>
      <c r="H248" s="387"/>
      <c r="I248" s="387"/>
      <c r="J248" s="387"/>
      <c r="K248" s="387"/>
      <c r="L248" s="387"/>
      <c r="M248" s="387"/>
      <c r="N248" s="387"/>
      <c r="O248" s="387"/>
      <c r="P248" s="387"/>
      <c r="Q248" s="387"/>
      <c r="R248" s="387"/>
      <c r="S248" s="387"/>
      <c r="T248" s="387"/>
      <c r="U248" s="387"/>
      <c r="V248" s="387"/>
      <c r="W248" s="387"/>
      <c r="X248" s="387"/>
      <c r="Y248" s="387"/>
      <c r="Z248" s="387"/>
      <c r="AA248" s="387"/>
      <c r="AB248" s="387"/>
      <c r="AC248" s="387"/>
      <c r="AD248" s="387"/>
      <c r="AE248" s="387"/>
      <c r="AF248" s="387"/>
      <c r="AG248" s="387"/>
    </row>
    <row r="249">
      <c r="A249" s="387"/>
      <c r="B249" s="387"/>
      <c r="C249" s="387"/>
      <c r="D249" s="387"/>
      <c r="E249" s="387"/>
      <c r="F249" s="387"/>
      <c r="G249" s="387"/>
      <c r="H249" s="387"/>
      <c r="I249" s="387"/>
      <c r="J249" s="387"/>
      <c r="K249" s="387"/>
      <c r="L249" s="387"/>
      <c r="M249" s="387"/>
      <c r="N249" s="387"/>
      <c r="O249" s="387"/>
      <c r="P249" s="387"/>
      <c r="Q249" s="387"/>
      <c r="R249" s="387"/>
      <c r="S249" s="387"/>
      <c r="T249" s="387"/>
      <c r="U249" s="387"/>
      <c r="V249" s="387"/>
      <c r="W249" s="387"/>
      <c r="X249" s="387"/>
      <c r="Y249" s="387"/>
      <c r="Z249" s="387"/>
      <c r="AA249" s="387"/>
      <c r="AB249" s="387"/>
      <c r="AC249" s="387"/>
      <c r="AD249" s="387"/>
      <c r="AE249" s="387"/>
      <c r="AF249" s="387"/>
      <c r="AG249" s="387"/>
    </row>
    <row r="250">
      <c r="A250" s="387"/>
      <c r="B250" s="387"/>
      <c r="C250" s="387"/>
      <c r="D250" s="387"/>
      <c r="E250" s="387"/>
      <c r="F250" s="387"/>
      <c r="G250" s="387"/>
      <c r="H250" s="387"/>
      <c r="I250" s="387"/>
      <c r="J250" s="387"/>
      <c r="K250" s="387"/>
      <c r="L250" s="387"/>
      <c r="M250" s="387"/>
      <c r="N250" s="387"/>
      <c r="O250" s="387"/>
      <c r="P250" s="387"/>
      <c r="Q250" s="387"/>
      <c r="R250" s="387"/>
      <c r="S250" s="387"/>
      <c r="T250" s="387"/>
      <c r="U250" s="387"/>
      <c r="V250" s="387"/>
      <c r="W250" s="387"/>
      <c r="X250" s="387"/>
      <c r="Y250" s="387"/>
      <c r="Z250" s="387"/>
      <c r="AA250" s="387"/>
      <c r="AB250" s="387"/>
      <c r="AC250" s="387"/>
      <c r="AD250" s="387"/>
      <c r="AE250" s="387"/>
      <c r="AF250" s="387"/>
      <c r="AG250" s="387"/>
    </row>
    <row r="251">
      <c r="A251" s="387"/>
      <c r="B251" s="387"/>
      <c r="C251" s="387"/>
      <c r="D251" s="387"/>
      <c r="E251" s="387"/>
      <c r="F251" s="387"/>
      <c r="G251" s="387"/>
      <c r="H251" s="387"/>
      <c r="I251" s="387"/>
      <c r="J251" s="387"/>
      <c r="K251" s="387"/>
      <c r="L251" s="387"/>
      <c r="M251" s="387"/>
      <c r="N251" s="387"/>
      <c r="O251" s="387"/>
      <c r="P251" s="387"/>
      <c r="Q251" s="387"/>
      <c r="R251" s="387"/>
      <c r="S251" s="387"/>
      <c r="T251" s="387"/>
      <c r="U251" s="387"/>
      <c r="V251" s="387"/>
      <c r="W251" s="387"/>
      <c r="X251" s="387"/>
      <c r="Y251" s="387"/>
      <c r="Z251" s="387"/>
      <c r="AA251" s="387"/>
      <c r="AB251" s="387"/>
      <c r="AC251" s="387"/>
      <c r="AD251" s="387"/>
      <c r="AE251" s="387"/>
      <c r="AF251" s="387"/>
      <c r="AG251" s="387"/>
    </row>
    <row r="252">
      <c r="A252" s="387"/>
      <c r="B252" s="387"/>
      <c r="C252" s="387"/>
      <c r="D252" s="387"/>
      <c r="E252" s="387"/>
      <c r="F252" s="387"/>
      <c r="G252" s="387"/>
      <c r="H252" s="387"/>
      <c r="I252" s="387"/>
      <c r="J252" s="387"/>
      <c r="K252" s="387"/>
      <c r="L252" s="387"/>
      <c r="M252" s="387"/>
      <c r="N252" s="387"/>
      <c r="O252" s="387"/>
      <c r="P252" s="387"/>
      <c r="Q252" s="387"/>
      <c r="R252" s="387"/>
      <c r="S252" s="387"/>
      <c r="T252" s="387"/>
      <c r="U252" s="387"/>
      <c r="V252" s="387"/>
      <c r="W252" s="387"/>
      <c r="X252" s="387"/>
      <c r="Y252" s="387"/>
      <c r="Z252" s="387"/>
      <c r="AA252" s="387"/>
      <c r="AB252" s="387"/>
      <c r="AC252" s="387"/>
      <c r="AD252" s="387"/>
      <c r="AE252" s="387"/>
      <c r="AF252" s="387"/>
      <c r="AG252" s="387"/>
    </row>
    <row r="253">
      <c r="A253" s="387"/>
      <c r="B253" s="387"/>
      <c r="C253" s="387"/>
      <c r="D253" s="387"/>
      <c r="E253" s="387"/>
      <c r="F253" s="387"/>
      <c r="G253" s="387"/>
      <c r="H253" s="387"/>
      <c r="I253" s="387"/>
      <c r="J253" s="387"/>
      <c r="K253" s="387"/>
      <c r="L253" s="387"/>
      <c r="M253" s="387"/>
      <c r="N253" s="387"/>
      <c r="O253" s="387"/>
      <c r="P253" s="387"/>
      <c r="Q253" s="387"/>
      <c r="R253" s="387"/>
      <c r="S253" s="387"/>
      <c r="T253" s="387"/>
      <c r="U253" s="387"/>
      <c r="V253" s="387"/>
      <c r="W253" s="387"/>
      <c r="X253" s="387"/>
      <c r="Y253" s="387"/>
      <c r="Z253" s="387"/>
      <c r="AA253" s="387"/>
      <c r="AB253" s="387"/>
      <c r="AC253" s="387"/>
      <c r="AD253" s="387"/>
      <c r="AE253" s="387"/>
      <c r="AF253" s="387"/>
      <c r="AG253" s="387"/>
    </row>
    <row r="254">
      <c r="A254" s="387"/>
      <c r="B254" s="387"/>
      <c r="C254" s="387"/>
      <c r="D254" s="387"/>
      <c r="E254" s="387"/>
      <c r="F254" s="387"/>
      <c r="G254" s="387"/>
      <c r="H254" s="387"/>
      <c r="I254" s="387"/>
      <c r="J254" s="387"/>
      <c r="K254" s="387"/>
      <c r="L254" s="387"/>
      <c r="M254" s="387"/>
      <c r="N254" s="387"/>
      <c r="O254" s="387"/>
      <c r="P254" s="387"/>
      <c r="Q254" s="387"/>
      <c r="R254" s="387"/>
      <c r="S254" s="387"/>
      <c r="T254" s="387"/>
      <c r="U254" s="387"/>
      <c r="V254" s="387"/>
      <c r="W254" s="387"/>
      <c r="X254" s="387"/>
      <c r="Y254" s="387"/>
      <c r="Z254" s="387"/>
      <c r="AA254" s="387"/>
      <c r="AB254" s="387"/>
      <c r="AC254" s="387"/>
      <c r="AD254" s="387"/>
      <c r="AE254" s="387"/>
      <c r="AF254" s="387"/>
      <c r="AG254" s="387"/>
    </row>
    <row r="255">
      <c r="A255" s="387"/>
      <c r="B255" s="387"/>
      <c r="C255" s="387"/>
      <c r="D255" s="387"/>
      <c r="E255" s="387"/>
      <c r="F255" s="387"/>
      <c r="G255" s="387"/>
      <c r="H255" s="387"/>
      <c r="I255" s="387"/>
      <c r="J255" s="387"/>
      <c r="K255" s="387"/>
      <c r="L255" s="387"/>
      <c r="M255" s="387"/>
      <c r="N255" s="387"/>
      <c r="O255" s="387"/>
      <c r="P255" s="387"/>
      <c r="Q255" s="387"/>
      <c r="R255" s="387"/>
      <c r="S255" s="387"/>
      <c r="T255" s="387"/>
      <c r="U255" s="387"/>
      <c r="V255" s="387"/>
      <c r="W255" s="387"/>
      <c r="X255" s="387"/>
      <c r="Y255" s="387"/>
      <c r="Z255" s="387"/>
      <c r="AA255" s="387"/>
      <c r="AB255" s="387"/>
      <c r="AC255" s="387"/>
      <c r="AD255" s="387"/>
      <c r="AE255" s="387"/>
      <c r="AF255" s="387"/>
      <c r="AG255" s="387"/>
    </row>
    <row r="256">
      <c r="A256" s="387"/>
      <c r="B256" s="387"/>
      <c r="C256" s="387"/>
      <c r="D256" s="387"/>
      <c r="E256" s="387"/>
      <c r="F256" s="387"/>
      <c r="G256" s="387"/>
      <c r="H256" s="387"/>
      <c r="I256" s="387"/>
      <c r="J256" s="387"/>
      <c r="K256" s="387"/>
      <c r="L256" s="387"/>
      <c r="M256" s="387"/>
      <c r="N256" s="387"/>
      <c r="O256" s="387"/>
      <c r="P256" s="387"/>
      <c r="Q256" s="387"/>
      <c r="R256" s="387"/>
      <c r="S256" s="387"/>
      <c r="T256" s="387"/>
      <c r="U256" s="387"/>
      <c r="V256" s="387"/>
      <c r="W256" s="387"/>
      <c r="X256" s="387"/>
      <c r="Y256" s="387"/>
      <c r="Z256" s="387"/>
      <c r="AA256" s="387"/>
      <c r="AB256" s="387"/>
      <c r="AC256" s="387"/>
      <c r="AD256" s="387"/>
      <c r="AE256" s="387"/>
      <c r="AF256" s="387"/>
      <c r="AG256" s="387"/>
    </row>
    <row r="257">
      <c r="A257" s="387"/>
      <c r="B257" s="387"/>
      <c r="C257" s="387"/>
      <c r="D257" s="387"/>
      <c r="E257" s="387"/>
      <c r="F257" s="387"/>
      <c r="G257" s="387"/>
      <c r="H257" s="387"/>
      <c r="I257" s="387"/>
      <c r="J257" s="387"/>
      <c r="K257" s="387"/>
      <c r="L257" s="387"/>
      <c r="M257" s="387"/>
      <c r="N257" s="387"/>
      <c r="O257" s="387"/>
      <c r="P257" s="387"/>
      <c r="Q257" s="387"/>
      <c r="R257" s="387"/>
      <c r="S257" s="387"/>
      <c r="T257" s="387"/>
      <c r="U257" s="387"/>
      <c r="V257" s="387"/>
      <c r="W257" s="387"/>
      <c r="X257" s="387"/>
      <c r="Y257" s="387"/>
      <c r="Z257" s="387"/>
      <c r="AA257" s="387"/>
      <c r="AB257" s="387"/>
      <c r="AC257" s="387"/>
      <c r="AD257" s="387"/>
      <c r="AE257" s="387"/>
      <c r="AF257" s="387"/>
      <c r="AG257" s="387"/>
    </row>
    <row r="258">
      <c r="A258" s="387"/>
      <c r="B258" s="387"/>
      <c r="C258" s="387"/>
      <c r="D258" s="387"/>
      <c r="E258" s="387"/>
      <c r="F258" s="387"/>
      <c r="G258" s="387"/>
      <c r="H258" s="387"/>
      <c r="I258" s="387"/>
      <c r="J258" s="387"/>
      <c r="K258" s="387"/>
      <c r="L258" s="387"/>
      <c r="M258" s="387"/>
      <c r="N258" s="387"/>
      <c r="O258" s="387"/>
      <c r="P258" s="387"/>
      <c r="Q258" s="387"/>
      <c r="R258" s="387"/>
      <c r="S258" s="387"/>
      <c r="T258" s="387"/>
      <c r="U258" s="387"/>
      <c r="V258" s="387"/>
      <c r="W258" s="387"/>
      <c r="X258" s="387"/>
      <c r="Y258" s="387"/>
      <c r="Z258" s="387"/>
      <c r="AA258" s="387"/>
      <c r="AB258" s="387"/>
      <c r="AC258" s="387"/>
      <c r="AD258" s="387"/>
      <c r="AE258" s="387"/>
      <c r="AF258" s="387"/>
      <c r="AG258" s="387"/>
    </row>
    <row r="259">
      <c r="A259" s="387"/>
      <c r="B259" s="387"/>
      <c r="C259" s="387"/>
      <c r="D259" s="387"/>
      <c r="E259" s="387"/>
      <c r="F259" s="387"/>
      <c r="G259" s="387"/>
      <c r="H259" s="387"/>
      <c r="I259" s="387"/>
      <c r="J259" s="387"/>
      <c r="K259" s="387"/>
      <c r="L259" s="387"/>
      <c r="M259" s="387"/>
      <c r="N259" s="387"/>
      <c r="O259" s="387"/>
      <c r="P259" s="387"/>
      <c r="Q259" s="387"/>
      <c r="R259" s="387"/>
      <c r="S259" s="387"/>
      <c r="T259" s="387"/>
      <c r="U259" s="387"/>
      <c r="V259" s="387"/>
      <c r="W259" s="387"/>
      <c r="X259" s="387"/>
      <c r="Y259" s="387"/>
      <c r="Z259" s="387"/>
      <c r="AA259" s="387"/>
      <c r="AB259" s="387"/>
      <c r="AC259" s="387"/>
      <c r="AD259" s="387"/>
      <c r="AE259" s="387"/>
      <c r="AF259" s="387"/>
      <c r="AG259" s="387"/>
    </row>
    <row r="260">
      <c r="A260" s="387"/>
      <c r="B260" s="387"/>
      <c r="C260" s="387"/>
      <c r="D260" s="387"/>
      <c r="E260" s="387"/>
      <c r="F260" s="387"/>
      <c r="G260" s="387"/>
      <c r="H260" s="387"/>
      <c r="I260" s="387"/>
      <c r="J260" s="387"/>
      <c r="K260" s="387"/>
      <c r="L260" s="387"/>
      <c r="M260" s="387"/>
      <c r="N260" s="387"/>
      <c r="O260" s="387"/>
      <c r="P260" s="387"/>
      <c r="Q260" s="387"/>
      <c r="R260" s="387"/>
      <c r="S260" s="387"/>
      <c r="T260" s="387"/>
      <c r="U260" s="387"/>
      <c r="V260" s="387"/>
      <c r="W260" s="387"/>
      <c r="X260" s="387"/>
      <c r="Y260" s="387"/>
      <c r="Z260" s="387"/>
      <c r="AA260" s="387"/>
      <c r="AB260" s="387"/>
      <c r="AC260" s="387"/>
      <c r="AD260" s="387"/>
      <c r="AE260" s="387"/>
      <c r="AF260" s="387"/>
      <c r="AG260" s="387"/>
    </row>
    <row r="261">
      <c r="A261" s="387"/>
      <c r="B261" s="387"/>
      <c r="C261" s="387"/>
      <c r="D261" s="387"/>
      <c r="E261" s="387"/>
      <c r="F261" s="387"/>
      <c r="G261" s="387"/>
      <c r="H261" s="387"/>
      <c r="I261" s="387"/>
      <c r="J261" s="387"/>
      <c r="K261" s="387"/>
      <c r="L261" s="387"/>
      <c r="M261" s="387"/>
      <c r="N261" s="387"/>
      <c r="O261" s="387"/>
      <c r="P261" s="387"/>
      <c r="Q261" s="387"/>
      <c r="R261" s="387"/>
      <c r="S261" s="387"/>
      <c r="T261" s="387"/>
      <c r="U261" s="387"/>
      <c r="V261" s="387"/>
      <c r="W261" s="387"/>
      <c r="X261" s="387"/>
      <c r="Y261" s="387"/>
      <c r="Z261" s="387"/>
      <c r="AA261" s="387"/>
      <c r="AB261" s="387"/>
      <c r="AC261" s="387"/>
      <c r="AD261" s="387"/>
      <c r="AE261" s="387"/>
      <c r="AF261" s="387"/>
      <c r="AG261" s="387"/>
    </row>
    <row r="262">
      <c r="A262" s="387"/>
      <c r="B262" s="387"/>
      <c r="C262" s="387"/>
      <c r="D262" s="387"/>
      <c r="E262" s="387"/>
      <c r="F262" s="387"/>
      <c r="G262" s="387"/>
      <c r="H262" s="387"/>
      <c r="I262" s="387"/>
      <c r="J262" s="387"/>
      <c r="K262" s="387"/>
      <c r="L262" s="387"/>
      <c r="M262" s="387"/>
      <c r="N262" s="387"/>
      <c r="O262" s="387"/>
      <c r="P262" s="387"/>
      <c r="Q262" s="387"/>
      <c r="R262" s="387"/>
      <c r="S262" s="387"/>
      <c r="T262" s="387"/>
      <c r="U262" s="387"/>
      <c r="V262" s="387"/>
      <c r="W262" s="387"/>
      <c r="X262" s="387"/>
      <c r="Y262" s="387"/>
      <c r="Z262" s="387"/>
      <c r="AA262" s="387"/>
      <c r="AB262" s="387"/>
      <c r="AC262" s="387"/>
      <c r="AD262" s="387"/>
      <c r="AE262" s="387"/>
      <c r="AF262" s="387"/>
      <c r="AG262" s="387"/>
    </row>
    <row r="263">
      <c r="A263" s="387"/>
      <c r="B263" s="387"/>
      <c r="C263" s="387"/>
      <c r="D263" s="387"/>
      <c r="E263" s="387"/>
      <c r="F263" s="387"/>
      <c r="G263" s="387"/>
      <c r="H263" s="387"/>
      <c r="I263" s="387"/>
      <c r="J263" s="387"/>
      <c r="K263" s="387"/>
      <c r="L263" s="387"/>
      <c r="M263" s="387"/>
      <c r="N263" s="387"/>
      <c r="O263" s="387"/>
      <c r="P263" s="387"/>
      <c r="Q263" s="387"/>
      <c r="R263" s="387"/>
      <c r="S263" s="387"/>
      <c r="T263" s="387"/>
      <c r="U263" s="387"/>
      <c r="V263" s="387"/>
      <c r="W263" s="387"/>
      <c r="X263" s="387"/>
      <c r="Y263" s="387"/>
      <c r="Z263" s="387"/>
      <c r="AA263" s="387"/>
      <c r="AB263" s="387"/>
      <c r="AC263" s="387"/>
      <c r="AD263" s="387"/>
      <c r="AE263" s="387"/>
      <c r="AF263" s="387"/>
      <c r="AG263" s="387"/>
    </row>
    <row r="264">
      <c r="A264" s="387"/>
      <c r="B264" s="387"/>
      <c r="C264" s="387"/>
      <c r="D264" s="387"/>
      <c r="E264" s="387"/>
      <c r="F264" s="387"/>
      <c r="G264" s="387"/>
      <c r="H264" s="387"/>
      <c r="I264" s="387"/>
      <c r="J264" s="387"/>
      <c r="K264" s="387"/>
      <c r="L264" s="387"/>
      <c r="M264" s="387"/>
      <c r="N264" s="387"/>
      <c r="O264" s="387"/>
      <c r="P264" s="387"/>
      <c r="Q264" s="387"/>
      <c r="R264" s="387"/>
      <c r="S264" s="387"/>
      <c r="T264" s="387"/>
      <c r="U264" s="387"/>
      <c r="V264" s="387"/>
      <c r="W264" s="387"/>
      <c r="X264" s="387"/>
      <c r="Y264" s="387"/>
      <c r="Z264" s="387"/>
      <c r="AA264" s="387"/>
      <c r="AB264" s="387"/>
      <c r="AC264" s="387"/>
      <c r="AD264" s="387"/>
      <c r="AE264" s="387"/>
      <c r="AF264" s="387"/>
      <c r="AG264" s="387"/>
    </row>
    <row r="265">
      <c r="A265" s="387"/>
      <c r="B265" s="387"/>
      <c r="C265" s="387"/>
      <c r="D265" s="387"/>
      <c r="E265" s="387"/>
      <c r="F265" s="387"/>
      <c r="G265" s="387"/>
      <c r="H265" s="387"/>
      <c r="I265" s="387"/>
      <c r="J265" s="387"/>
      <c r="K265" s="387"/>
      <c r="L265" s="387"/>
      <c r="M265" s="387"/>
      <c r="N265" s="387"/>
      <c r="O265" s="387"/>
      <c r="P265" s="387"/>
      <c r="Q265" s="387"/>
      <c r="R265" s="387"/>
      <c r="S265" s="387"/>
      <c r="T265" s="387"/>
      <c r="U265" s="387"/>
      <c r="V265" s="387"/>
      <c r="W265" s="387"/>
      <c r="X265" s="387"/>
      <c r="Y265" s="387"/>
      <c r="Z265" s="387"/>
      <c r="AA265" s="387"/>
      <c r="AB265" s="387"/>
      <c r="AC265" s="387"/>
      <c r="AD265" s="387"/>
      <c r="AE265" s="387"/>
      <c r="AF265" s="387"/>
      <c r="AG265" s="387"/>
    </row>
    <row r="266">
      <c r="A266" s="387"/>
      <c r="B266" s="387"/>
      <c r="C266" s="387"/>
      <c r="D266" s="387"/>
      <c r="E266" s="387"/>
      <c r="F266" s="387"/>
      <c r="G266" s="387"/>
      <c r="H266" s="387"/>
      <c r="I266" s="387"/>
      <c r="J266" s="387"/>
      <c r="K266" s="387"/>
      <c r="L266" s="387"/>
      <c r="M266" s="387"/>
      <c r="N266" s="387"/>
      <c r="O266" s="387"/>
      <c r="P266" s="387"/>
      <c r="Q266" s="387"/>
      <c r="R266" s="387"/>
      <c r="S266" s="387"/>
      <c r="T266" s="387"/>
      <c r="U266" s="387"/>
      <c r="V266" s="387"/>
      <c r="W266" s="387"/>
      <c r="X266" s="387"/>
      <c r="Y266" s="387"/>
      <c r="Z266" s="387"/>
      <c r="AA266" s="387"/>
      <c r="AB266" s="387"/>
      <c r="AC266" s="387"/>
      <c r="AD266" s="387"/>
      <c r="AE266" s="387"/>
      <c r="AF266" s="387"/>
      <c r="AG266" s="387"/>
    </row>
    <row r="267">
      <c r="A267" s="387"/>
      <c r="B267" s="387"/>
      <c r="C267" s="387"/>
      <c r="D267" s="387"/>
      <c r="E267" s="387"/>
      <c r="F267" s="387"/>
      <c r="G267" s="387"/>
      <c r="H267" s="387"/>
      <c r="I267" s="387"/>
      <c r="J267" s="387"/>
      <c r="K267" s="387"/>
      <c r="L267" s="387"/>
      <c r="M267" s="387"/>
      <c r="N267" s="387"/>
      <c r="O267" s="387"/>
      <c r="P267" s="387"/>
      <c r="Q267" s="387"/>
      <c r="R267" s="387"/>
      <c r="S267" s="387"/>
      <c r="T267" s="387"/>
      <c r="U267" s="387"/>
      <c r="V267" s="387"/>
      <c r="W267" s="387"/>
      <c r="X267" s="387"/>
      <c r="Y267" s="387"/>
      <c r="Z267" s="387"/>
      <c r="AA267" s="387"/>
      <c r="AB267" s="387"/>
      <c r="AC267" s="387"/>
      <c r="AD267" s="387"/>
      <c r="AE267" s="387"/>
      <c r="AF267" s="387"/>
      <c r="AG267" s="387"/>
    </row>
    <row r="268">
      <c r="A268" s="387"/>
      <c r="B268" s="387"/>
      <c r="C268" s="387"/>
      <c r="D268" s="387"/>
      <c r="E268" s="387"/>
      <c r="F268" s="387"/>
      <c r="G268" s="387"/>
      <c r="H268" s="387"/>
      <c r="I268" s="387"/>
      <c r="J268" s="387"/>
      <c r="K268" s="387"/>
      <c r="L268" s="387"/>
      <c r="M268" s="387"/>
      <c r="N268" s="387"/>
      <c r="O268" s="387"/>
      <c r="P268" s="387"/>
      <c r="Q268" s="387"/>
      <c r="R268" s="387"/>
      <c r="S268" s="387"/>
      <c r="T268" s="387"/>
      <c r="U268" s="387"/>
      <c r="V268" s="387"/>
      <c r="W268" s="387"/>
      <c r="X268" s="387"/>
      <c r="Y268" s="387"/>
      <c r="Z268" s="387"/>
      <c r="AA268" s="387"/>
      <c r="AB268" s="387"/>
      <c r="AC268" s="387"/>
      <c r="AD268" s="387"/>
      <c r="AE268" s="387"/>
      <c r="AF268" s="387"/>
      <c r="AG268" s="387"/>
    </row>
    <row r="269">
      <c r="A269" s="387"/>
      <c r="B269" s="387"/>
      <c r="C269" s="387"/>
      <c r="D269" s="387"/>
      <c r="E269" s="387"/>
      <c r="F269" s="387"/>
      <c r="G269" s="387"/>
      <c r="H269" s="387"/>
      <c r="I269" s="387"/>
      <c r="J269" s="387"/>
      <c r="K269" s="387"/>
      <c r="L269" s="387"/>
      <c r="M269" s="387"/>
      <c r="N269" s="387"/>
      <c r="O269" s="387"/>
      <c r="P269" s="387"/>
      <c r="Q269" s="387"/>
      <c r="R269" s="387"/>
      <c r="S269" s="387"/>
      <c r="T269" s="387"/>
      <c r="U269" s="387"/>
      <c r="V269" s="387"/>
      <c r="W269" s="387"/>
      <c r="X269" s="387"/>
      <c r="Y269" s="387"/>
      <c r="Z269" s="387"/>
      <c r="AA269" s="387"/>
      <c r="AB269" s="387"/>
      <c r="AC269" s="387"/>
      <c r="AD269" s="387"/>
      <c r="AE269" s="387"/>
      <c r="AF269" s="387"/>
      <c r="AG269" s="387"/>
    </row>
    <row r="270">
      <c r="A270" s="387"/>
      <c r="B270" s="387"/>
      <c r="C270" s="387"/>
      <c r="D270" s="387"/>
      <c r="E270" s="387"/>
      <c r="F270" s="387"/>
      <c r="G270" s="387"/>
      <c r="H270" s="387"/>
      <c r="I270" s="387"/>
      <c r="J270" s="387"/>
      <c r="K270" s="387"/>
      <c r="L270" s="387"/>
      <c r="M270" s="387"/>
      <c r="N270" s="387"/>
      <c r="O270" s="387"/>
      <c r="P270" s="387"/>
      <c r="Q270" s="387"/>
      <c r="R270" s="387"/>
      <c r="S270" s="387"/>
      <c r="T270" s="387"/>
      <c r="U270" s="387"/>
      <c r="V270" s="387"/>
      <c r="W270" s="387"/>
      <c r="X270" s="387"/>
      <c r="Y270" s="387"/>
      <c r="Z270" s="387"/>
      <c r="AA270" s="387"/>
      <c r="AB270" s="387"/>
      <c r="AC270" s="387"/>
      <c r="AD270" s="387"/>
      <c r="AE270" s="387"/>
      <c r="AF270" s="387"/>
      <c r="AG270" s="387"/>
    </row>
    <row r="271">
      <c r="A271" s="387"/>
      <c r="B271" s="387"/>
      <c r="C271" s="387"/>
      <c r="D271" s="387"/>
      <c r="E271" s="387"/>
      <c r="F271" s="387"/>
      <c r="G271" s="387"/>
      <c r="H271" s="387"/>
      <c r="I271" s="387"/>
      <c r="J271" s="387"/>
      <c r="K271" s="387"/>
      <c r="L271" s="387"/>
      <c r="M271" s="387"/>
      <c r="N271" s="387"/>
      <c r="O271" s="387"/>
      <c r="P271" s="387"/>
      <c r="Q271" s="387"/>
      <c r="R271" s="387"/>
      <c r="S271" s="387"/>
      <c r="T271" s="387"/>
      <c r="U271" s="387"/>
      <c r="V271" s="387"/>
      <c r="W271" s="387"/>
      <c r="X271" s="387"/>
      <c r="Y271" s="387"/>
      <c r="Z271" s="387"/>
      <c r="AA271" s="387"/>
      <c r="AB271" s="387"/>
      <c r="AC271" s="387"/>
      <c r="AD271" s="387"/>
      <c r="AE271" s="387"/>
      <c r="AF271" s="387"/>
      <c r="AG271" s="387"/>
    </row>
    <row r="272">
      <c r="A272" s="387"/>
      <c r="B272" s="387"/>
      <c r="C272" s="387"/>
      <c r="D272" s="387"/>
      <c r="E272" s="387"/>
      <c r="F272" s="387"/>
      <c r="G272" s="387"/>
      <c r="H272" s="387"/>
      <c r="I272" s="387"/>
      <c r="J272" s="387"/>
      <c r="K272" s="387"/>
      <c r="L272" s="387"/>
      <c r="M272" s="387"/>
      <c r="N272" s="387"/>
      <c r="O272" s="387"/>
      <c r="P272" s="387"/>
      <c r="Q272" s="387"/>
      <c r="R272" s="387"/>
      <c r="S272" s="387"/>
      <c r="T272" s="387"/>
      <c r="U272" s="387"/>
      <c r="V272" s="387"/>
      <c r="W272" s="387"/>
      <c r="X272" s="387"/>
      <c r="Y272" s="387"/>
      <c r="Z272" s="387"/>
      <c r="AA272" s="387"/>
      <c r="AB272" s="387"/>
      <c r="AC272" s="387"/>
      <c r="AD272" s="387"/>
      <c r="AE272" s="387"/>
      <c r="AF272" s="387"/>
      <c r="AG272" s="387"/>
    </row>
    <row r="273">
      <c r="A273" s="387"/>
      <c r="B273" s="387"/>
      <c r="C273" s="387"/>
      <c r="D273" s="387"/>
      <c r="E273" s="387"/>
      <c r="F273" s="387"/>
      <c r="G273" s="387"/>
      <c r="H273" s="387"/>
      <c r="I273" s="387"/>
      <c r="J273" s="387"/>
      <c r="K273" s="387"/>
      <c r="L273" s="387"/>
      <c r="M273" s="387"/>
      <c r="N273" s="387"/>
      <c r="O273" s="387"/>
      <c r="P273" s="387"/>
      <c r="Q273" s="387"/>
      <c r="R273" s="387"/>
      <c r="S273" s="387"/>
      <c r="T273" s="387"/>
      <c r="U273" s="387"/>
      <c r="V273" s="387"/>
      <c r="W273" s="387"/>
      <c r="X273" s="387"/>
      <c r="Y273" s="387"/>
      <c r="Z273" s="387"/>
      <c r="AA273" s="387"/>
      <c r="AB273" s="387"/>
      <c r="AC273" s="387"/>
      <c r="AD273" s="387"/>
      <c r="AE273" s="387"/>
      <c r="AF273" s="387"/>
      <c r="AG273" s="387"/>
    </row>
    <row r="274">
      <c r="A274" s="387"/>
      <c r="B274" s="387"/>
      <c r="C274" s="387"/>
      <c r="D274" s="387"/>
      <c r="E274" s="387"/>
      <c r="F274" s="387"/>
      <c r="G274" s="387"/>
      <c r="H274" s="387"/>
      <c r="I274" s="387"/>
      <c r="J274" s="387"/>
      <c r="K274" s="387"/>
      <c r="L274" s="387"/>
      <c r="M274" s="387"/>
      <c r="N274" s="387"/>
      <c r="O274" s="387"/>
      <c r="P274" s="387"/>
      <c r="Q274" s="387"/>
      <c r="R274" s="387"/>
      <c r="S274" s="387"/>
      <c r="T274" s="387"/>
      <c r="U274" s="387"/>
      <c r="V274" s="387"/>
      <c r="W274" s="387"/>
      <c r="X274" s="387"/>
      <c r="Y274" s="387"/>
      <c r="Z274" s="387"/>
      <c r="AA274" s="387"/>
      <c r="AB274" s="387"/>
      <c r="AC274" s="387"/>
      <c r="AD274" s="387"/>
      <c r="AE274" s="387"/>
      <c r="AF274" s="387"/>
      <c r="AG274" s="387"/>
    </row>
    <row r="275">
      <c r="A275" s="387"/>
      <c r="B275" s="387"/>
      <c r="C275" s="387"/>
      <c r="D275" s="387"/>
      <c r="E275" s="387"/>
      <c r="F275" s="387"/>
      <c r="G275" s="387"/>
      <c r="H275" s="387"/>
      <c r="I275" s="387"/>
      <c r="J275" s="387"/>
      <c r="K275" s="387"/>
      <c r="L275" s="387"/>
      <c r="M275" s="387"/>
      <c r="N275" s="387"/>
      <c r="O275" s="387"/>
      <c r="P275" s="387"/>
      <c r="Q275" s="387"/>
      <c r="R275" s="387"/>
      <c r="S275" s="387"/>
      <c r="T275" s="387"/>
      <c r="U275" s="387"/>
      <c r="V275" s="387"/>
      <c r="W275" s="387"/>
      <c r="X275" s="387"/>
      <c r="Y275" s="387"/>
      <c r="Z275" s="387"/>
      <c r="AA275" s="387"/>
      <c r="AB275" s="387"/>
      <c r="AC275" s="387"/>
      <c r="AD275" s="387"/>
      <c r="AE275" s="387"/>
      <c r="AF275" s="387"/>
      <c r="AG275" s="387"/>
    </row>
    <row r="276">
      <c r="A276" s="387"/>
      <c r="B276" s="387"/>
      <c r="C276" s="387"/>
      <c r="D276" s="387"/>
      <c r="E276" s="387"/>
      <c r="F276" s="387"/>
      <c r="G276" s="387"/>
      <c r="H276" s="387"/>
      <c r="I276" s="387"/>
      <c r="J276" s="387"/>
      <c r="K276" s="387"/>
      <c r="L276" s="387"/>
      <c r="M276" s="387"/>
      <c r="N276" s="387"/>
      <c r="O276" s="387"/>
      <c r="P276" s="387"/>
      <c r="Q276" s="387"/>
      <c r="R276" s="387"/>
      <c r="S276" s="387"/>
      <c r="T276" s="387"/>
      <c r="U276" s="387"/>
      <c r="V276" s="387"/>
      <c r="W276" s="387"/>
      <c r="X276" s="387"/>
      <c r="Y276" s="387"/>
      <c r="Z276" s="387"/>
      <c r="AA276" s="387"/>
      <c r="AB276" s="387"/>
      <c r="AC276" s="387"/>
      <c r="AD276" s="387"/>
      <c r="AE276" s="387"/>
      <c r="AF276" s="387"/>
      <c r="AG276" s="387"/>
    </row>
    <row r="277">
      <c r="A277" s="387"/>
      <c r="B277" s="387"/>
      <c r="C277" s="387"/>
      <c r="D277" s="387"/>
      <c r="E277" s="387"/>
      <c r="F277" s="387"/>
      <c r="G277" s="387"/>
      <c r="H277" s="387"/>
      <c r="I277" s="387"/>
      <c r="J277" s="387"/>
      <c r="K277" s="387"/>
      <c r="L277" s="387"/>
      <c r="M277" s="387"/>
      <c r="N277" s="387"/>
      <c r="O277" s="387"/>
      <c r="P277" s="387"/>
      <c r="Q277" s="387"/>
      <c r="R277" s="387"/>
      <c r="S277" s="387"/>
      <c r="T277" s="387"/>
      <c r="U277" s="387"/>
      <c r="V277" s="387"/>
      <c r="W277" s="387"/>
      <c r="X277" s="387"/>
      <c r="Y277" s="387"/>
      <c r="Z277" s="387"/>
      <c r="AA277" s="387"/>
      <c r="AB277" s="387"/>
      <c r="AC277" s="387"/>
      <c r="AD277" s="387"/>
      <c r="AE277" s="387"/>
      <c r="AF277" s="387"/>
      <c r="AG277" s="387"/>
    </row>
    <row r="278">
      <c r="A278" s="387"/>
      <c r="B278" s="387"/>
      <c r="C278" s="387"/>
      <c r="D278" s="387"/>
      <c r="E278" s="387"/>
      <c r="F278" s="387"/>
      <c r="G278" s="387"/>
      <c r="H278" s="387"/>
      <c r="I278" s="387"/>
      <c r="J278" s="387"/>
      <c r="K278" s="387"/>
      <c r="L278" s="387"/>
      <c r="M278" s="387"/>
      <c r="N278" s="387"/>
      <c r="O278" s="387"/>
      <c r="P278" s="387"/>
      <c r="Q278" s="387"/>
      <c r="R278" s="387"/>
      <c r="S278" s="387"/>
      <c r="T278" s="387"/>
      <c r="U278" s="387"/>
      <c r="V278" s="387"/>
      <c r="W278" s="387"/>
      <c r="X278" s="387"/>
      <c r="Y278" s="387"/>
      <c r="Z278" s="387"/>
      <c r="AA278" s="387"/>
      <c r="AB278" s="387"/>
      <c r="AC278" s="387"/>
      <c r="AD278" s="387"/>
      <c r="AE278" s="387"/>
      <c r="AF278" s="387"/>
      <c r="AG278" s="387"/>
    </row>
    <row r="279">
      <c r="A279" s="387"/>
      <c r="B279" s="387"/>
      <c r="C279" s="387"/>
      <c r="D279" s="387"/>
      <c r="E279" s="387"/>
      <c r="F279" s="387"/>
      <c r="G279" s="387"/>
      <c r="H279" s="387"/>
      <c r="I279" s="387"/>
      <c r="J279" s="387"/>
      <c r="K279" s="387"/>
      <c r="L279" s="387"/>
      <c r="M279" s="387"/>
      <c r="N279" s="387"/>
      <c r="O279" s="387"/>
      <c r="P279" s="387"/>
      <c r="Q279" s="387"/>
      <c r="R279" s="387"/>
      <c r="S279" s="387"/>
      <c r="T279" s="387"/>
      <c r="U279" s="387"/>
      <c r="V279" s="387"/>
      <c r="W279" s="387"/>
      <c r="X279" s="387"/>
      <c r="Y279" s="387"/>
      <c r="Z279" s="387"/>
      <c r="AA279" s="387"/>
      <c r="AB279" s="387"/>
      <c r="AC279" s="387"/>
      <c r="AD279" s="387"/>
      <c r="AE279" s="387"/>
      <c r="AF279" s="387"/>
      <c r="AG279" s="387"/>
    </row>
    <row r="280">
      <c r="A280" s="387"/>
      <c r="B280" s="387"/>
      <c r="C280" s="387"/>
      <c r="D280" s="387"/>
      <c r="E280" s="387"/>
      <c r="F280" s="387"/>
      <c r="G280" s="387"/>
      <c r="H280" s="387"/>
      <c r="I280" s="387"/>
      <c r="J280" s="387"/>
      <c r="K280" s="387"/>
      <c r="L280" s="387"/>
      <c r="M280" s="387"/>
      <c r="N280" s="387"/>
      <c r="O280" s="387"/>
      <c r="P280" s="387"/>
      <c r="Q280" s="387"/>
      <c r="R280" s="387"/>
      <c r="S280" s="387"/>
      <c r="T280" s="387"/>
      <c r="U280" s="387"/>
      <c r="V280" s="387"/>
      <c r="W280" s="387"/>
      <c r="X280" s="387"/>
      <c r="Y280" s="387"/>
      <c r="Z280" s="387"/>
      <c r="AA280" s="387"/>
      <c r="AB280" s="387"/>
      <c r="AC280" s="387"/>
      <c r="AD280" s="387"/>
      <c r="AE280" s="387"/>
      <c r="AF280" s="387"/>
      <c r="AG280" s="387"/>
    </row>
    <row r="281">
      <c r="A281" s="387"/>
      <c r="B281" s="387"/>
      <c r="C281" s="387"/>
      <c r="D281" s="387"/>
      <c r="E281" s="387"/>
      <c r="F281" s="387"/>
      <c r="G281" s="387"/>
      <c r="H281" s="387"/>
      <c r="I281" s="387"/>
      <c r="J281" s="387"/>
      <c r="K281" s="387"/>
      <c r="L281" s="387"/>
      <c r="M281" s="387"/>
      <c r="N281" s="387"/>
      <c r="O281" s="387"/>
      <c r="P281" s="387"/>
      <c r="Q281" s="387"/>
      <c r="R281" s="387"/>
      <c r="S281" s="387"/>
      <c r="T281" s="387"/>
      <c r="U281" s="387"/>
      <c r="V281" s="387"/>
      <c r="W281" s="387"/>
      <c r="X281" s="387"/>
      <c r="Y281" s="387"/>
      <c r="Z281" s="387"/>
      <c r="AA281" s="387"/>
      <c r="AB281" s="387"/>
      <c r="AC281" s="387"/>
      <c r="AD281" s="387"/>
      <c r="AE281" s="387"/>
      <c r="AF281" s="387"/>
      <c r="AG281" s="387"/>
    </row>
    <row r="282">
      <c r="A282" s="387"/>
      <c r="B282" s="387"/>
      <c r="C282" s="387"/>
      <c r="D282" s="387"/>
      <c r="E282" s="387"/>
      <c r="F282" s="387"/>
      <c r="G282" s="387"/>
      <c r="H282" s="387"/>
      <c r="I282" s="387"/>
      <c r="J282" s="387"/>
      <c r="K282" s="387"/>
      <c r="L282" s="387"/>
      <c r="M282" s="387"/>
      <c r="N282" s="387"/>
      <c r="O282" s="387"/>
      <c r="P282" s="387"/>
      <c r="Q282" s="387"/>
      <c r="R282" s="387"/>
      <c r="S282" s="387"/>
      <c r="T282" s="387"/>
      <c r="U282" s="387"/>
      <c r="V282" s="387"/>
      <c r="W282" s="387"/>
      <c r="X282" s="387"/>
      <c r="Y282" s="387"/>
      <c r="Z282" s="387"/>
      <c r="AA282" s="387"/>
      <c r="AB282" s="387"/>
      <c r="AC282" s="387"/>
      <c r="AD282" s="387"/>
      <c r="AE282" s="387"/>
      <c r="AF282" s="387"/>
      <c r="AG282" s="387"/>
    </row>
    <row r="283">
      <c r="A283" s="387"/>
      <c r="B283" s="387"/>
      <c r="C283" s="387"/>
      <c r="D283" s="387"/>
      <c r="E283" s="387"/>
      <c r="F283" s="387"/>
      <c r="G283" s="387"/>
      <c r="H283" s="387"/>
      <c r="I283" s="387"/>
      <c r="J283" s="387"/>
      <c r="K283" s="387"/>
      <c r="L283" s="387"/>
      <c r="M283" s="387"/>
      <c r="N283" s="387"/>
      <c r="O283" s="387"/>
      <c r="P283" s="387"/>
      <c r="Q283" s="387"/>
      <c r="R283" s="387"/>
      <c r="S283" s="387"/>
      <c r="T283" s="387"/>
      <c r="U283" s="387"/>
      <c r="V283" s="387"/>
      <c r="W283" s="387"/>
      <c r="X283" s="387"/>
      <c r="Y283" s="387"/>
      <c r="Z283" s="387"/>
      <c r="AA283" s="387"/>
      <c r="AB283" s="387"/>
      <c r="AC283" s="387"/>
      <c r="AD283" s="387"/>
      <c r="AE283" s="387"/>
      <c r="AF283" s="387"/>
      <c r="AG283" s="387"/>
    </row>
    <row r="284">
      <c r="A284" s="387"/>
      <c r="B284" s="387"/>
      <c r="C284" s="387"/>
      <c r="D284" s="387"/>
      <c r="E284" s="387"/>
      <c r="F284" s="387"/>
      <c r="G284" s="387"/>
      <c r="H284" s="387"/>
      <c r="I284" s="387"/>
      <c r="J284" s="387"/>
      <c r="K284" s="387"/>
      <c r="L284" s="387"/>
      <c r="M284" s="387"/>
      <c r="N284" s="387"/>
      <c r="O284" s="387"/>
      <c r="P284" s="387"/>
      <c r="Q284" s="387"/>
      <c r="R284" s="387"/>
      <c r="S284" s="387"/>
      <c r="T284" s="387"/>
      <c r="U284" s="387"/>
      <c r="V284" s="387"/>
      <c r="W284" s="387"/>
      <c r="X284" s="387"/>
      <c r="Y284" s="387"/>
      <c r="Z284" s="387"/>
      <c r="AA284" s="387"/>
      <c r="AB284" s="387"/>
      <c r="AC284" s="387"/>
      <c r="AD284" s="387"/>
      <c r="AE284" s="387"/>
      <c r="AF284" s="387"/>
      <c r="AG284" s="387"/>
    </row>
    <row r="285">
      <c r="A285" s="387"/>
      <c r="B285" s="387"/>
      <c r="C285" s="387"/>
      <c r="D285" s="387"/>
      <c r="E285" s="387"/>
      <c r="F285" s="387"/>
      <c r="G285" s="387"/>
      <c r="H285" s="387"/>
      <c r="I285" s="387"/>
      <c r="J285" s="387"/>
      <c r="K285" s="387"/>
      <c r="L285" s="387"/>
      <c r="M285" s="387"/>
      <c r="N285" s="387"/>
      <c r="O285" s="387"/>
      <c r="P285" s="387"/>
      <c r="Q285" s="387"/>
      <c r="R285" s="387"/>
      <c r="S285" s="387"/>
      <c r="T285" s="387"/>
      <c r="U285" s="387"/>
      <c r="V285" s="387"/>
      <c r="W285" s="387"/>
      <c r="X285" s="387"/>
      <c r="Y285" s="387"/>
      <c r="Z285" s="387"/>
      <c r="AA285" s="387"/>
      <c r="AB285" s="387"/>
      <c r="AC285" s="387"/>
      <c r="AD285" s="387"/>
      <c r="AE285" s="387"/>
      <c r="AF285" s="387"/>
      <c r="AG285" s="387"/>
    </row>
    <row r="286">
      <c r="A286" s="387"/>
      <c r="B286" s="387"/>
      <c r="C286" s="387"/>
      <c r="D286" s="387"/>
      <c r="E286" s="387"/>
      <c r="F286" s="387"/>
      <c r="G286" s="387"/>
      <c r="H286" s="387"/>
      <c r="I286" s="387"/>
      <c r="J286" s="387"/>
      <c r="K286" s="387"/>
      <c r="L286" s="387"/>
      <c r="M286" s="387"/>
      <c r="N286" s="387"/>
      <c r="O286" s="387"/>
      <c r="P286" s="387"/>
      <c r="Q286" s="387"/>
      <c r="R286" s="387"/>
      <c r="S286" s="387"/>
      <c r="T286" s="387"/>
      <c r="U286" s="387"/>
      <c r="V286" s="387"/>
      <c r="W286" s="387"/>
      <c r="X286" s="387"/>
      <c r="Y286" s="387"/>
      <c r="Z286" s="387"/>
      <c r="AA286" s="387"/>
      <c r="AB286" s="387"/>
      <c r="AC286" s="387"/>
      <c r="AD286" s="387"/>
      <c r="AE286" s="387"/>
      <c r="AF286" s="387"/>
      <c r="AG286" s="387"/>
    </row>
    <row r="287">
      <c r="A287" s="387"/>
      <c r="B287" s="387"/>
      <c r="C287" s="387"/>
      <c r="D287" s="387"/>
      <c r="E287" s="387"/>
      <c r="F287" s="387"/>
      <c r="G287" s="387"/>
      <c r="H287" s="387"/>
      <c r="I287" s="387"/>
      <c r="J287" s="387"/>
      <c r="K287" s="387"/>
      <c r="L287" s="387"/>
      <c r="M287" s="387"/>
      <c r="N287" s="387"/>
      <c r="O287" s="387"/>
      <c r="P287" s="387"/>
      <c r="Q287" s="387"/>
      <c r="R287" s="387"/>
      <c r="S287" s="387"/>
      <c r="T287" s="387"/>
      <c r="U287" s="387"/>
      <c r="V287" s="387"/>
      <c r="W287" s="387"/>
      <c r="X287" s="387"/>
      <c r="Y287" s="387"/>
      <c r="Z287" s="387"/>
      <c r="AA287" s="387"/>
      <c r="AB287" s="387"/>
      <c r="AC287" s="387"/>
      <c r="AD287" s="387"/>
      <c r="AE287" s="387"/>
      <c r="AF287" s="387"/>
      <c r="AG287" s="387"/>
    </row>
    <row r="288">
      <c r="A288" s="387"/>
      <c r="B288" s="387"/>
      <c r="C288" s="387"/>
      <c r="D288" s="387"/>
      <c r="E288" s="387"/>
      <c r="F288" s="387"/>
      <c r="G288" s="387"/>
      <c r="H288" s="387"/>
      <c r="I288" s="387"/>
      <c r="J288" s="387"/>
      <c r="K288" s="387"/>
      <c r="L288" s="387"/>
      <c r="M288" s="387"/>
      <c r="N288" s="387"/>
      <c r="O288" s="387"/>
      <c r="P288" s="387"/>
      <c r="Q288" s="387"/>
      <c r="R288" s="387"/>
      <c r="S288" s="387"/>
      <c r="T288" s="387"/>
      <c r="U288" s="387"/>
      <c r="V288" s="387"/>
      <c r="W288" s="387"/>
      <c r="X288" s="387"/>
      <c r="Y288" s="387"/>
      <c r="Z288" s="387"/>
      <c r="AA288" s="387"/>
      <c r="AB288" s="387"/>
      <c r="AC288" s="387"/>
      <c r="AD288" s="387"/>
      <c r="AE288" s="387"/>
      <c r="AF288" s="387"/>
      <c r="AG288" s="387"/>
    </row>
    <row r="289">
      <c r="A289" s="387"/>
      <c r="B289" s="387"/>
      <c r="C289" s="387"/>
      <c r="D289" s="387"/>
      <c r="E289" s="387"/>
      <c r="F289" s="387"/>
      <c r="G289" s="387"/>
      <c r="H289" s="387"/>
      <c r="I289" s="387"/>
      <c r="J289" s="387"/>
      <c r="K289" s="387"/>
      <c r="L289" s="387"/>
      <c r="M289" s="387"/>
      <c r="N289" s="387"/>
      <c r="O289" s="387"/>
      <c r="P289" s="387"/>
      <c r="Q289" s="387"/>
      <c r="R289" s="387"/>
      <c r="S289" s="387"/>
      <c r="T289" s="387"/>
      <c r="U289" s="387"/>
      <c r="V289" s="387"/>
      <c r="W289" s="387"/>
      <c r="X289" s="387"/>
      <c r="Y289" s="387"/>
      <c r="Z289" s="387"/>
      <c r="AA289" s="387"/>
      <c r="AB289" s="387"/>
      <c r="AC289" s="387"/>
      <c r="AD289" s="387"/>
      <c r="AE289" s="387"/>
      <c r="AF289" s="387"/>
      <c r="AG289" s="387"/>
    </row>
    <row r="290">
      <c r="A290" s="387"/>
      <c r="B290" s="387"/>
      <c r="C290" s="387"/>
      <c r="D290" s="387"/>
      <c r="E290" s="387"/>
      <c r="F290" s="387"/>
      <c r="G290" s="387"/>
      <c r="H290" s="387"/>
      <c r="I290" s="387"/>
      <c r="J290" s="387"/>
      <c r="K290" s="387"/>
      <c r="L290" s="387"/>
      <c r="M290" s="387"/>
      <c r="N290" s="387"/>
      <c r="O290" s="387"/>
      <c r="P290" s="387"/>
      <c r="Q290" s="387"/>
      <c r="R290" s="387"/>
      <c r="S290" s="387"/>
      <c r="T290" s="387"/>
      <c r="U290" s="387"/>
      <c r="V290" s="387"/>
      <c r="W290" s="387"/>
      <c r="X290" s="387"/>
      <c r="Y290" s="387"/>
      <c r="Z290" s="387"/>
      <c r="AA290" s="387"/>
      <c r="AB290" s="387"/>
      <c r="AC290" s="387"/>
      <c r="AD290" s="387"/>
      <c r="AE290" s="387"/>
      <c r="AF290" s="387"/>
      <c r="AG290" s="387"/>
    </row>
    <row r="291">
      <c r="A291" s="387"/>
      <c r="B291" s="387"/>
      <c r="C291" s="387"/>
      <c r="D291" s="387"/>
      <c r="E291" s="387"/>
      <c r="F291" s="387"/>
      <c r="G291" s="387"/>
      <c r="H291" s="387"/>
      <c r="I291" s="387"/>
      <c r="J291" s="387"/>
      <c r="K291" s="387"/>
      <c r="L291" s="387"/>
      <c r="M291" s="387"/>
      <c r="N291" s="387"/>
      <c r="O291" s="387"/>
      <c r="P291" s="387"/>
      <c r="Q291" s="387"/>
      <c r="R291" s="387"/>
      <c r="S291" s="387"/>
      <c r="T291" s="387"/>
      <c r="U291" s="387"/>
      <c r="V291" s="387"/>
      <c r="W291" s="387"/>
      <c r="X291" s="387"/>
      <c r="Y291" s="387"/>
      <c r="Z291" s="387"/>
      <c r="AA291" s="387"/>
      <c r="AB291" s="387"/>
      <c r="AC291" s="387"/>
      <c r="AD291" s="387"/>
      <c r="AE291" s="387"/>
      <c r="AF291" s="387"/>
      <c r="AG291" s="387"/>
    </row>
    <row r="292">
      <c r="A292" s="387"/>
      <c r="B292" s="387"/>
      <c r="C292" s="387"/>
      <c r="D292" s="387"/>
      <c r="E292" s="387"/>
      <c r="F292" s="387"/>
      <c r="G292" s="387"/>
      <c r="H292" s="387"/>
      <c r="I292" s="387"/>
      <c r="J292" s="387"/>
      <c r="K292" s="387"/>
      <c r="L292" s="387"/>
      <c r="M292" s="387"/>
      <c r="N292" s="387"/>
      <c r="O292" s="387"/>
      <c r="P292" s="387"/>
      <c r="Q292" s="387"/>
      <c r="R292" s="387"/>
      <c r="S292" s="387"/>
      <c r="T292" s="387"/>
      <c r="U292" s="387"/>
      <c r="V292" s="387"/>
      <c r="W292" s="387"/>
      <c r="X292" s="387"/>
      <c r="Y292" s="387"/>
      <c r="Z292" s="387"/>
      <c r="AA292" s="387"/>
      <c r="AB292" s="387"/>
      <c r="AC292" s="387"/>
      <c r="AD292" s="387"/>
      <c r="AE292" s="387"/>
      <c r="AF292" s="387"/>
      <c r="AG292" s="387"/>
    </row>
    <row r="293">
      <c r="A293" s="387"/>
      <c r="B293" s="387"/>
      <c r="C293" s="387"/>
      <c r="D293" s="387"/>
      <c r="E293" s="387"/>
      <c r="F293" s="387"/>
      <c r="G293" s="387"/>
      <c r="H293" s="387"/>
      <c r="I293" s="387"/>
      <c r="J293" s="387"/>
      <c r="K293" s="387"/>
      <c r="L293" s="387"/>
      <c r="M293" s="387"/>
      <c r="N293" s="387"/>
      <c r="O293" s="387"/>
      <c r="P293" s="387"/>
      <c r="Q293" s="387"/>
      <c r="R293" s="387"/>
      <c r="S293" s="387"/>
      <c r="T293" s="387"/>
      <c r="U293" s="387"/>
      <c r="V293" s="387"/>
      <c r="W293" s="387"/>
      <c r="X293" s="387"/>
      <c r="Y293" s="387"/>
      <c r="Z293" s="387"/>
      <c r="AA293" s="387"/>
      <c r="AB293" s="387"/>
      <c r="AC293" s="387"/>
      <c r="AD293" s="387"/>
      <c r="AE293" s="387"/>
      <c r="AF293" s="387"/>
      <c r="AG293" s="387"/>
    </row>
    <row r="294">
      <c r="A294" s="387"/>
      <c r="B294" s="387"/>
      <c r="C294" s="387"/>
      <c r="D294" s="387"/>
      <c r="E294" s="387"/>
      <c r="F294" s="387"/>
      <c r="G294" s="387"/>
      <c r="H294" s="387"/>
      <c r="I294" s="387"/>
      <c r="J294" s="387"/>
      <c r="K294" s="387"/>
      <c r="L294" s="387"/>
      <c r="M294" s="387"/>
      <c r="N294" s="387"/>
      <c r="O294" s="387"/>
      <c r="P294" s="387"/>
      <c r="Q294" s="387"/>
      <c r="R294" s="387"/>
      <c r="S294" s="387"/>
      <c r="T294" s="387"/>
      <c r="U294" s="387"/>
      <c r="V294" s="387"/>
      <c r="W294" s="387"/>
      <c r="X294" s="387"/>
      <c r="Y294" s="387"/>
      <c r="Z294" s="387"/>
      <c r="AA294" s="387"/>
      <c r="AB294" s="387"/>
      <c r="AC294" s="387"/>
      <c r="AD294" s="387"/>
      <c r="AE294" s="387"/>
      <c r="AF294" s="387"/>
      <c r="AG294" s="387"/>
    </row>
    <row r="295">
      <c r="A295" s="387"/>
      <c r="B295" s="387"/>
      <c r="C295" s="387"/>
      <c r="D295" s="387"/>
      <c r="E295" s="387"/>
      <c r="F295" s="387"/>
      <c r="G295" s="387"/>
      <c r="H295" s="387"/>
      <c r="I295" s="387"/>
      <c r="J295" s="387"/>
      <c r="K295" s="387"/>
      <c r="L295" s="387"/>
      <c r="M295" s="387"/>
      <c r="N295" s="387"/>
      <c r="O295" s="387"/>
      <c r="P295" s="387"/>
      <c r="Q295" s="387"/>
      <c r="R295" s="387"/>
      <c r="S295" s="387"/>
      <c r="T295" s="387"/>
      <c r="U295" s="387"/>
      <c r="V295" s="387"/>
      <c r="W295" s="387"/>
      <c r="X295" s="387"/>
      <c r="Y295" s="387"/>
      <c r="Z295" s="387"/>
      <c r="AA295" s="387"/>
      <c r="AB295" s="387"/>
      <c r="AC295" s="387"/>
      <c r="AD295" s="387"/>
      <c r="AE295" s="387"/>
      <c r="AF295" s="387"/>
      <c r="AG295" s="387"/>
    </row>
    <row r="296">
      <c r="A296" s="387"/>
      <c r="B296" s="387"/>
      <c r="C296" s="387"/>
      <c r="D296" s="387"/>
      <c r="E296" s="387"/>
      <c r="F296" s="387"/>
      <c r="G296" s="387"/>
      <c r="H296" s="387"/>
      <c r="I296" s="387"/>
      <c r="J296" s="387"/>
      <c r="K296" s="387"/>
      <c r="L296" s="387"/>
      <c r="M296" s="387"/>
      <c r="N296" s="387"/>
      <c r="O296" s="387"/>
      <c r="P296" s="387"/>
      <c r="Q296" s="387"/>
      <c r="R296" s="387"/>
      <c r="S296" s="387"/>
      <c r="T296" s="387"/>
      <c r="U296" s="387"/>
      <c r="V296" s="387"/>
      <c r="W296" s="387"/>
      <c r="X296" s="387"/>
      <c r="Y296" s="387"/>
      <c r="Z296" s="387"/>
      <c r="AA296" s="387"/>
      <c r="AB296" s="387"/>
      <c r="AC296" s="387"/>
      <c r="AD296" s="387"/>
      <c r="AE296" s="387"/>
      <c r="AF296" s="387"/>
      <c r="AG296" s="387"/>
    </row>
    <row r="297">
      <c r="A297" s="387"/>
      <c r="B297" s="387"/>
      <c r="C297" s="387"/>
      <c r="D297" s="387"/>
      <c r="E297" s="387"/>
      <c r="F297" s="387"/>
      <c r="G297" s="387"/>
      <c r="H297" s="387"/>
      <c r="I297" s="387"/>
      <c r="J297" s="387"/>
      <c r="K297" s="387"/>
      <c r="L297" s="387"/>
      <c r="M297" s="387"/>
      <c r="N297" s="387"/>
      <c r="O297" s="387"/>
      <c r="P297" s="387"/>
      <c r="Q297" s="387"/>
      <c r="R297" s="387"/>
      <c r="S297" s="387"/>
      <c r="T297" s="387"/>
      <c r="U297" s="387"/>
      <c r="V297" s="387"/>
      <c r="W297" s="387"/>
      <c r="X297" s="387"/>
      <c r="Y297" s="387"/>
      <c r="Z297" s="387"/>
      <c r="AA297" s="387"/>
      <c r="AB297" s="387"/>
      <c r="AC297" s="387"/>
      <c r="AD297" s="387"/>
      <c r="AE297" s="387"/>
      <c r="AF297" s="387"/>
      <c r="AG297" s="387"/>
    </row>
    <row r="298">
      <c r="A298" s="387"/>
      <c r="B298" s="387"/>
      <c r="C298" s="387"/>
      <c r="D298" s="387"/>
      <c r="E298" s="387"/>
      <c r="F298" s="387"/>
      <c r="G298" s="387"/>
      <c r="H298" s="387"/>
      <c r="I298" s="387"/>
      <c r="J298" s="387"/>
      <c r="K298" s="387"/>
      <c r="L298" s="387"/>
      <c r="M298" s="387"/>
      <c r="N298" s="387"/>
      <c r="O298" s="387"/>
      <c r="P298" s="387"/>
      <c r="Q298" s="387"/>
      <c r="R298" s="387"/>
      <c r="S298" s="387"/>
      <c r="T298" s="387"/>
      <c r="U298" s="387"/>
      <c r="V298" s="387"/>
      <c r="W298" s="387"/>
      <c r="X298" s="387"/>
      <c r="Y298" s="387"/>
      <c r="Z298" s="387"/>
      <c r="AA298" s="387"/>
      <c r="AB298" s="387"/>
      <c r="AC298" s="387"/>
      <c r="AD298" s="387"/>
      <c r="AE298" s="387"/>
      <c r="AF298" s="387"/>
      <c r="AG298" s="387"/>
    </row>
    <row r="299">
      <c r="A299" s="387"/>
      <c r="B299" s="387"/>
      <c r="C299" s="387"/>
      <c r="D299" s="387"/>
      <c r="E299" s="387"/>
      <c r="F299" s="387"/>
      <c r="G299" s="387"/>
      <c r="H299" s="387"/>
      <c r="I299" s="387"/>
      <c r="J299" s="387"/>
      <c r="K299" s="387"/>
      <c r="L299" s="387"/>
      <c r="M299" s="387"/>
      <c r="N299" s="387"/>
      <c r="O299" s="387"/>
      <c r="P299" s="387"/>
      <c r="Q299" s="387"/>
      <c r="R299" s="387"/>
      <c r="S299" s="387"/>
      <c r="T299" s="387"/>
      <c r="U299" s="387"/>
      <c r="V299" s="387"/>
      <c r="W299" s="387"/>
      <c r="X299" s="387"/>
      <c r="Y299" s="387"/>
      <c r="Z299" s="387"/>
      <c r="AA299" s="387"/>
      <c r="AB299" s="387"/>
      <c r="AC299" s="387"/>
      <c r="AD299" s="387"/>
      <c r="AE299" s="387"/>
      <c r="AF299" s="387"/>
      <c r="AG299" s="387"/>
    </row>
    <row r="300">
      <c r="A300" s="387"/>
      <c r="B300" s="387"/>
      <c r="C300" s="387"/>
      <c r="D300" s="387"/>
      <c r="E300" s="387"/>
      <c r="F300" s="387"/>
      <c r="G300" s="387"/>
      <c r="H300" s="387"/>
      <c r="I300" s="387"/>
      <c r="J300" s="387"/>
      <c r="K300" s="387"/>
      <c r="L300" s="387"/>
      <c r="M300" s="387"/>
      <c r="N300" s="387"/>
      <c r="O300" s="387"/>
      <c r="P300" s="387"/>
      <c r="Q300" s="387"/>
      <c r="R300" s="387"/>
      <c r="S300" s="387"/>
      <c r="T300" s="387"/>
      <c r="U300" s="387"/>
      <c r="V300" s="387"/>
      <c r="W300" s="387"/>
      <c r="X300" s="387"/>
      <c r="Y300" s="387"/>
      <c r="Z300" s="387"/>
      <c r="AA300" s="387"/>
      <c r="AB300" s="387"/>
      <c r="AC300" s="387"/>
      <c r="AD300" s="387"/>
      <c r="AE300" s="387"/>
      <c r="AF300" s="387"/>
      <c r="AG300" s="387"/>
    </row>
    <row r="301">
      <c r="A301" s="387"/>
      <c r="B301" s="387"/>
      <c r="C301" s="387"/>
      <c r="D301" s="387"/>
      <c r="E301" s="387"/>
      <c r="F301" s="387"/>
      <c r="G301" s="387"/>
      <c r="H301" s="387"/>
      <c r="I301" s="387"/>
      <c r="J301" s="387"/>
      <c r="K301" s="387"/>
      <c r="L301" s="387"/>
      <c r="M301" s="387"/>
      <c r="N301" s="387"/>
      <c r="O301" s="387"/>
      <c r="P301" s="387"/>
      <c r="Q301" s="387"/>
      <c r="R301" s="387"/>
      <c r="S301" s="387"/>
      <c r="T301" s="387"/>
      <c r="U301" s="387"/>
      <c r="V301" s="387"/>
      <c r="W301" s="387"/>
      <c r="X301" s="387"/>
      <c r="Y301" s="387"/>
      <c r="Z301" s="387"/>
      <c r="AA301" s="387"/>
      <c r="AB301" s="387"/>
      <c r="AC301" s="387"/>
      <c r="AD301" s="387"/>
      <c r="AE301" s="387"/>
      <c r="AF301" s="387"/>
      <c r="AG301" s="387"/>
    </row>
    <row r="302">
      <c r="A302" s="387"/>
      <c r="B302" s="387"/>
      <c r="C302" s="387"/>
      <c r="D302" s="387"/>
      <c r="E302" s="387"/>
      <c r="F302" s="387"/>
      <c r="G302" s="387"/>
      <c r="H302" s="387"/>
      <c r="I302" s="387"/>
      <c r="J302" s="387"/>
      <c r="K302" s="387"/>
      <c r="L302" s="387"/>
      <c r="M302" s="387"/>
      <c r="N302" s="387"/>
      <c r="O302" s="387"/>
      <c r="P302" s="387"/>
      <c r="Q302" s="387"/>
      <c r="R302" s="387"/>
      <c r="S302" s="387"/>
      <c r="T302" s="387"/>
      <c r="U302" s="387"/>
      <c r="V302" s="387"/>
      <c r="W302" s="387"/>
      <c r="X302" s="387"/>
      <c r="Y302" s="387"/>
      <c r="Z302" s="387"/>
      <c r="AA302" s="387"/>
      <c r="AB302" s="387"/>
      <c r="AC302" s="387"/>
      <c r="AD302" s="387"/>
      <c r="AE302" s="387"/>
      <c r="AF302" s="387"/>
      <c r="AG302" s="387"/>
    </row>
    <row r="303">
      <c r="A303" s="387"/>
      <c r="B303" s="387"/>
      <c r="C303" s="387"/>
      <c r="D303" s="387"/>
      <c r="E303" s="387"/>
      <c r="F303" s="387"/>
      <c r="G303" s="387"/>
      <c r="H303" s="387"/>
      <c r="I303" s="387"/>
      <c r="J303" s="387"/>
      <c r="K303" s="387"/>
      <c r="L303" s="387"/>
      <c r="M303" s="387"/>
      <c r="N303" s="387"/>
      <c r="O303" s="387"/>
      <c r="P303" s="387"/>
      <c r="Q303" s="387"/>
      <c r="R303" s="387"/>
      <c r="S303" s="387"/>
      <c r="T303" s="387"/>
      <c r="U303" s="387"/>
      <c r="V303" s="387"/>
      <c r="W303" s="387"/>
      <c r="X303" s="387"/>
      <c r="Y303" s="387"/>
      <c r="Z303" s="387"/>
      <c r="AA303" s="387"/>
      <c r="AB303" s="387"/>
      <c r="AC303" s="387"/>
      <c r="AD303" s="387"/>
      <c r="AE303" s="387"/>
      <c r="AF303" s="387"/>
      <c r="AG303" s="387"/>
    </row>
    <row r="304">
      <c r="A304" s="387"/>
      <c r="B304" s="387"/>
      <c r="C304" s="387"/>
      <c r="D304" s="387"/>
      <c r="E304" s="387"/>
      <c r="F304" s="387"/>
      <c r="G304" s="387"/>
      <c r="H304" s="387"/>
      <c r="I304" s="387"/>
      <c r="J304" s="387"/>
      <c r="K304" s="387"/>
      <c r="L304" s="387"/>
      <c r="M304" s="387"/>
      <c r="N304" s="387"/>
      <c r="O304" s="387"/>
      <c r="P304" s="387"/>
      <c r="Q304" s="387"/>
      <c r="R304" s="387"/>
      <c r="S304" s="387"/>
      <c r="T304" s="387"/>
      <c r="U304" s="387"/>
      <c r="V304" s="387"/>
      <c r="W304" s="387"/>
      <c r="X304" s="387"/>
      <c r="Y304" s="387"/>
      <c r="Z304" s="387"/>
      <c r="AA304" s="387"/>
      <c r="AB304" s="387"/>
      <c r="AC304" s="387"/>
      <c r="AD304" s="387"/>
      <c r="AE304" s="387"/>
      <c r="AF304" s="387"/>
      <c r="AG304" s="387"/>
    </row>
    <row r="305">
      <c r="A305" s="387"/>
      <c r="B305" s="387"/>
      <c r="C305" s="387"/>
      <c r="D305" s="387"/>
      <c r="E305" s="387"/>
      <c r="F305" s="387"/>
      <c r="G305" s="387"/>
      <c r="H305" s="387"/>
      <c r="I305" s="387"/>
      <c r="J305" s="387"/>
      <c r="K305" s="387"/>
      <c r="L305" s="387"/>
      <c r="M305" s="387"/>
      <c r="N305" s="387"/>
      <c r="O305" s="387"/>
      <c r="P305" s="387"/>
      <c r="Q305" s="387"/>
      <c r="R305" s="387"/>
      <c r="S305" s="387"/>
      <c r="T305" s="387"/>
      <c r="U305" s="387"/>
      <c r="V305" s="387"/>
      <c r="W305" s="387"/>
      <c r="X305" s="387"/>
      <c r="Y305" s="387"/>
      <c r="Z305" s="387"/>
      <c r="AA305" s="387"/>
      <c r="AB305" s="387"/>
      <c r="AC305" s="387"/>
      <c r="AD305" s="387"/>
      <c r="AE305" s="387"/>
      <c r="AF305" s="387"/>
      <c r="AG305" s="387"/>
    </row>
    <row r="306">
      <c r="A306" s="387"/>
      <c r="B306" s="387"/>
      <c r="C306" s="387"/>
      <c r="D306" s="387"/>
      <c r="E306" s="387"/>
      <c r="F306" s="387"/>
      <c r="G306" s="387"/>
      <c r="H306" s="387"/>
      <c r="I306" s="387"/>
      <c r="J306" s="387"/>
      <c r="K306" s="387"/>
      <c r="L306" s="387"/>
      <c r="M306" s="387"/>
      <c r="N306" s="387"/>
      <c r="O306" s="387"/>
      <c r="P306" s="387"/>
      <c r="Q306" s="387"/>
      <c r="R306" s="387"/>
      <c r="S306" s="387"/>
      <c r="T306" s="387"/>
      <c r="U306" s="387"/>
      <c r="V306" s="387"/>
      <c r="W306" s="387"/>
      <c r="X306" s="387"/>
      <c r="Y306" s="387"/>
      <c r="Z306" s="387"/>
      <c r="AA306" s="387"/>
      <c r="AB306" s="387"/>
      <c r="AC306" s="387"/>
      <c r="AD306" s="387"/>
      <c r="AE306" s="387"/>
      <c r="AF306" s="387"/>
      <c r="AG306" s="387"/>
    </row>
    <row r="307">
      <c r="A307" s="387"/>
      <c r="B307" s="387"/>
      <c r="C307" s="387"/>
      <c r="D307" s="387"/>
      <c r="E307" s="387"/>
      <c r="F307" s="387"/>
      <c r="G307" s="387"/>
      <c r="H307" s="387"/>
      <c r="I307" s="387"/>
      <c r="J307" s="387"/>
      <c r="K307" s="387"/>
      <c r="L307" s="387"/>
      <c r="M307" s="387"/>
      <c r="N307" s="387"/>
      <c r="O307" s="387"/>
      <c r="P307" s="387"/>
      <c r="Q307" s="387"/>
      <c r="R307" s="387"/>
      <c r="S307" s="387"/>
      <c r="T307" s="387"/>
      <c r="U307" s="387"/>
      <c r="V307" s="387"/>
      <c r="W307" s="387"/>
      <c r="X307" s="387"/>
      <c r="Y307" s="387"/>
      <c r="Z307" s="387"/>
      <c r="AA307" s="387"/>
      <c r="AB307" s="387"/>
      <c r="AC307" s="387"/>
      <c r="AD307" s="387"/>
      <c r="AE307" s="387"/>
      <c r="AF307" s="387"/>
      <c r="AG307" s="387"/>
    </row>
    <row r="308">
      <c r="A308" s="387"/>
      <c r="B308" s="387"/>
      <c r="C308" s="387"/>
      <c r="D308" s="387"/>
      <c r="E308" s="387"/>
      <c r="F308" s="387"/>
      <c r="G308" s="387"/>
      <c r="H308" s="387"/>
      <c r="I308" s="387"/>
      <c r="J308" s="387"/>
      <c r="K308" s="387"/>
      <c r="L308" s="387"/>
      <c r="M308" s="387"/>
      <c r="N308" s="387"/>
      <c r="O308" s="387"/>
      <c r="P308" s="387"/>
      <c r="Q308" s="387"/>
      <c r="R308" s="387"/>
      <c r="S308" s="387"/>
      <c r="T308" s="387"/>
      <c r="U308" s="387"/>
      <c r="V308" s="387"/>
      <c r="W308" s="387"/>
      <c r="X308" s="387"/>
      <c r="Y308" s="387"/>
      <c r="Z308" s="387"/>
      <c r="AA308" s="387"/>
      <c r="AB308" s="387"/>
      <c r="AC308" s="387"/>
      <c r="AD308" s="387"/>
      <c r="AE308" s="387"/>
      <c r="AF308" s="387"/>
      <c r="AG308" s="387"/>
    </row>
    <row r="309">
      <c r="A309" s="387"/>
      <c r="B309" s="387"/>
      <c r="C309" s="387"/>
      <c r="D309" s="387"/>
      <c r="E309" s="387"/>
      <c r="F309" s="387"/>
      <c r="G309" s="387"/>
      <c r="H309" s="387"/>
      <c r="I309" s="387"/>
      <c r="J309" s="387"/>
      <c r="K309" s="387"/>
      <c r="L309" s="387"/>
      <c r="M309" s="387"/>
      <c r="N309" s="387"/>
      <c r="O309" s="387"/>
      <c r="P309" s="387"/>
      <c r="Q309" s="387"/>
      <c r="R309" s="387"/>
      <c r="S309" s="387"/>
      <c r="T309" s="387"/>
      <c r="U309" s="387"/>
      <c r="V309" s="387"/>
      <c r="W309" s="387"/>
      <c r="X309" s="387"/>
      <c r="Y309" s="387"/>
      <c r="Z309" s="387"/>
      <c r="AA309" s="387"/>
      <c r="AB309" s="387"/>
      <c r="AC309" s="387"/>
      <c r="AD309" s="387"/>
      <c r="AE309" s="387"/>
      <c r="AF309" s="387"/>
      <c r="AG309" s="387"/>
    </row>
    <row r="310">
      <c r="A310" s="387"/>
      <c r="B310" s="387"/>
      <c r="C310" s="387"/>
      <c r="D310" s="387"/>
      <c r="E310" s="387"/>
      <c r="F310" s="387"/>
      <c r="G310" s="387"/>
      <c r="H310" s="387"/>
      <c r="I310" s="387"/>
      <c r="J310" s="387"/>
      <c r="K310" s="387"/>
      <c r="L310" s="387"/>
      <c r="M310" s="387"/>
      <c r="N310" s="387"/>
      <c r="O310" s="387"/>
      <c r="P310" s="387"/>
      <c r="Q310" s="387"/>
      <c r="R310" s="387"/>
      <c r="S310" s="387"/>
      <c r="T310" s="387"/>
      <c r="U310" s="387"/>
      <c r="V310" s="387"/>
      <c r="W310" s="387"/>
      <c r="X310" s="387"/>
      <c r="Y310" s="387"/>
      <c r="Z310" s="387"/>
      <c r="AA310" s="387"/>
      <c r="AB310" s="387"/>
      <c r="AC310" s="387"/>
      <c r="AD310" s="387"/>
      <c r="AE310" s="387"/>
      <c r="AF310" s="387"/>
      <c r="AG310" s="387"/>
    </row>
    <row r="311">
      <c r="A311" s="387"/>
      <c r="B311" s="387"/>
      <c r="C311" s="387"/>
      <c r="D311" s="387"/>
      <c r="E311" s="387"/>
      <c r="F311" s="387"/>
      <c r="G311" s="387"/>
      <c r="H311" s="387"/>
      <c r="I311" s="387"/>
      <c r="J311" s="387"/>
      <c r="K311" s="387"/>
      <c r="L311" s="387"/>
      <c r="M311" s="387"/>
      <c r="N311" s="387"/>
      <c r="O311" s="387"/>
      <c r="P311" s="387"/>
      <c r="Q311" s="387"/>
      <c r="R311" s="387"/>
      <c r="S311" s="387"/>
      <c r="T311" s="387"/>
      <c r="U311" s="387"/>
      <c r="V311" s="387"/>
      <c r="W311" s="387"/>
      <c r="X311" s="387"/>
      <c r="Y311" s="387"/>
      <c r="Z311" s="387"/>
      <c r="AA311" s="387"/>
      <c r="AB311" s="387"/>
      <c r="AC311" s="387"/>
      <c r="AD311" s="387"/>
      <c r="AE311" s="387"/>
      <c r="AF311" s="387"/>
      <c r="AG311" s="387"/>
    </row>
    <row r="312">
      <c r="A312" s="387"/>
      <c r="B312" s="387"/>
      <c r="C312" s="387"/>
      <c r="D312" s="387"/>
      <c r="E312" s="387"/>
      <c r="F312" s="387"/>
      <c r="G312" s="387"/>
      <c r="H312" s="387"/>
      <c r="I312" s="387"/>
      <c r="J312" s="387"/>
      <c r="K312" s="387"/>
      <c r="L312" s="387"/>
      <c r="M312" s="387"/>
      <c r="N312" s="387"/>
      <c r="O312" s="387"/>
      <c r="P312" s="387"/>
      <c r="Q312" s="387"/>
      <c r="R312" s="387"/>
      <c r="S312" s="387"/>
      <c r="T312" s="387"/>
      <c r="U312" s="387"/>
      <c r="V312" s="387"/>
      <c r="W312" s="387"/>
      <c r="X312" s="387"/>
      <c r="Y312" s="387"/>
      <c r="Z312" s="387"/>
      <c r="AA312" s="387"/>
      <c r="AB312" s="387"/>
      <c r="AC312" s="387"/>
      <c r="AD312" s="387"/>
      <c r="AE312" s="387"/>
      <c r="AF312" s="387"/>
      <c r="AG312" s="387"/>
    </row>
    <row r="313">
      <c r="A313" s="387"/>
      <c r="B313" s="387"/>
      <c r="C313" s="387"/>
      <c r="D313" s="387"/>
      <c r="E313" s="387"/>
      <c r="F313" s="387"/>
      <c r="G313" s="387"/>
      <c r="H313" s="387"/>
      <c r="I313" s="387"/>
      <c r="J313" s="387"/>
      <c r="K313" s="387"/>
      <c r="L313" s="387"/>
      <c r="M313" s="387"/>
      <c r="N313" s="387"/>
      <c r="O313" s="387"/>
      <c r="P313" s="387"/>
      <c r="Q313" s="387"/>
      <c r="R313" s="387"/>
      <c r="S313" s="387"/>
      <c r="T313" s="387"/>
      <c r="U313" s="387"/>
      <c r="V313" s="387"/>
      <c r="W313" s="387"/>
      <c r="X313" s="387"/>
      <c r="Y313" s="387"/>
      <c r="Z313" s="387"/>
      <c r="AA313" s="387"/>
      <c r="AB313" s="387"/>
      <c r="AC313" s="387"/>
      <c r="AD313" s="387"/>
      <c r="AE313" s="387"/>
      <c r="AF313" s="387"/>
      <c r="AG313" s="387"/>
    </row>
    <row r="314">
      <c r="A314" s="387"/>
      <c r="B314" s="387"/>
      <c r="C314" s="387"/>
      <c r="D314" s="387"/>
      <c r="E314" s="387"/>
      <c r="F314" s="387"/>
      <c r="G314" s="387"/>
      <c r="H314" s="387"/>
      <c r="I314" s="387"/>
      <c r="J314" s="387"/>
      <c r="K314" s="387"/>
      <c r="L314" s="387"/>
      <c r="M314" s="387"/>
      <c r="N314" s="387"/>
      <c r="O314" s="387"/>
      <c r="P314" s="387"/>
      <c r="Q314" s="387"/>
      <c r="R314" s="387"/>
      <c r="S314" s="387"/>
      <c r="T314" s="387"/>
      <c r="U314" s="387"/>
      <c r="V314" s="387"/>
      <c r="W314" s="387"/>
      <c r="X314" s="387"/>
      <c r="Y314" s="387"/>
      <c r="Z314" s="387"/>
      <c r="AA314" s="387"/>
      <c r="AB314" s="387"/>
      <c r="AC314" s="387"/>
      <c r="AD314" s="387"/>
      <c r="AE314" s="387"/>
      <c r="AF314" s="387"/>
      <c r="AG314" s="387"/>
    </row>
    <row r="315">
      <c r="A315" s="387"/>
      <c r="B315" s="387"/>
      <c r="C315" s="387"/>
      <c r="D315" s="387"/>
      <c r="E315" s="387"/>
      <c r="F315" s="387"/>
      <c r="G315" s="387"/>
      <c r="H315" s="387"/>
      <c r="I315" s="387"/>
      <c r="J315" s="387"/>
      <c r="K315" s="387"/>
      <c r="L315" s="387"/>
      <c r="M315" s="387"/>
      <c r="N315" s="387"/>
      <c r="O315" s="387"/>
      <c r="P315" s="387"/>
      <c r="Q315" s="387"/>
      <c r="R315" s="387"/>
      <c r="S315" s="387"/>
      <c r="T315" s="387"/>
      <c r="U315" s="387"/>
      <c r="V315" s="387"/>
      <c r="W315" s="387"/>
      <c r="X315" s="387"/>
      <c r="Y315" s="387"/>
      <c r="Z315" s="387"/>
      <c r="AA315" s="387"/>
      <c r="AB315" s="387"/>
      <c r="AC315" s="387"/>
      <c r="AD315" s="387"/>
      <c r="AE315" s="387"/>
      <c r="AF315" s="387"/>
      <c r="AG315" s="387"/>
    </row>
    <row r="316">
      <c r="A316" s="387"/>
      <c r="B316" s="387"/>
      <c r="C316" s="387"/>
      <c r="D316" s="387"/>
      <c r="E316" s="387"/>
      <c r="F316" s="387"/>
      <c r="G316" s="387"/>
      <c r="H316" s="387"/>
      <c r="I316" s="387"/>
      <c r="J316" s="387"/>
      <c r="K316" s="387"/>
      <c r="L316" s="387"/>
      <c r="M316" s="387"/>
      <c r="N316" s="387"/>
      <c r="O316" s="387"/>
      <c r="P316" s="387"/>
      <c r="Q316" s="387"/>
      <c r="R316" s="387"/>
      <c r="S316" s="387"/>
      <c r="T316" s="387"/>
      <c r="U316" s="387"/>
      <c r="V316" s="387"/>
      <c r="W316" s="387"/>
      <c r="X316" s="387"/>
      <c r="Y316" s="387"/>
      <c r="Z316" s="387"/>
      <c r="AA316" s="387"/>
      <c r="AB316" s="387"/>
      <c r="AC316" s="387"/>
      <c r="AD316" s="387"/>
      <c r="AE316" s="387"/>
      <c r="AF316" s="387"/>
      <c r="AG316" s="387"/>
    </row>
    <row r="317">
      <c r="A317" s="387"/>
      <c r="B317" s="387"/>
      <c r="C317" s="387"/>
      <c r="D317" s="387"/>
      <c r="E317" s="387"/>
      <c r="F317" s="387"/>
      <c r="G317" s="387"/>
      <c r="H317" s="387"/>
      <c r="I317" s="387"/>
      <c r="J317" s="387"/>
      <c r="K317" s="387"/>
      <c r="L317" s="387"/>
      <c r="M317" s="387"/>
      <c r="N317" s="387"/>
      <c r="O317" s="387"/>
      <c r="P317" s="387"/>
      <c r="Q317" s="387"/>
      <c r="R317" s="387"/>
      <c r="S317" s="387"/>
      <c r="T317" s="387"/>
      <c r="U317" s="387"/>
      <c r="V317" s="387"/>
      <c r="W317" s="387"/>
      <c r="X317" s="387"/>
      <c r="Y317" s="387"/>
      <c r="Z317" s="387"/>
      <c r="AA317" s="387"/>
      <c r="AB317" s="387"/>
      <c r="AC317" s="387"/>
      <c r="AD317" s="387"/>
      <c r="AE317" s="387"/>
      <c r="AF317" s="387"/>
      <c r="AG317" s="387"/>
    </row>
    <row r="318">
      <c r="A318" s="387"/>
      <c r="B318" s="387"/>
      <c r="C318" s="387"/>
      <c r="D318" s="387"/>
      <c r="E318" s="387"/>
      <c r="F318" s="387"/>
      <c r="G318" s="387"/>
      <c r="H318" s="387"/>
      <c r="I318" s="387"/>
      <c r="J318" s="387"/>
      <c r="K318" s="387"/>
      <c r="L318" s="387"/>
      <c r="M318" s="387"/>
      <c r="N318" s="387"/>
      <c r="O318" s="387"/>
      <c r="P318" s="387"/>
      <c r="Q318" s="387"/>
      <c r="R318" s="387"/>
      <c r="S318" s="387"/>
      <c r="T318" s="387"/>
      <c r="U318" s="387"/>
      <c r="V318" s="387"/>
      <c r="W318" s="387"/>
      <c r="X318" s="387"/>
      <c r="Y318" s="387"/>
      <c r="Z318" s="387"/>
      <c r="AA318" s="387"/>
      <c r="AB318" s="387"/>
      <c r="AC318" s="387"/>
      <c r="AD318" s="387"/>
      <c r="AE318" s="387"/>
      <c r="AF318" s="387"/>
      <c r="AG318" s="387"/>
    </row>
    <row r="319">
      <c r="A319" s="387"/>
      <c r="B319" s="387"/>
      <c r="C319" s="387"/>
      <c r="D319" s="387"/>
      <c r="E319" s="387"/>
      <c r="F319" s="387"/>
      <c r="G319" s="387"/>
      <c r="H319" s="387"/>
      <c r="I319" s="387"/>
      <c r="J319" s="387"/>
      <c r="K319" s="387"/>
      <c r="L319" s="387"/>
      <c r="M319" s="387"/>
      <c r="N319" s="387"/>
      <c r="O319" s="387"/>
      <c r="P319" s="387"/>
      <c r="Q319" s="387"/>
      <c r="R319" s="387"/>
      <c r="S319" s="387"/>
      <c r="T319" s="387"/>
      <c r="U319" s="387"/>
      <c r="V319" s="387"/>
      <c r="W319" s="387"/>
      <c r="X319" s="387"/>
      <c r="Y319" s="387"/>
      <c r="Z319" s="387"/>
      <c r="AA319" s="387"/>
      <c r="AB319" s="387"/>
      <c r="AC319" s="387"/>
      <c r="AD319" s="387"/>
      <c r="AE319" s="387"/>
      <c r="AF319" s="387"/>
      <c r="AG319" s="387"/>
    </row>
    <row r="320">
      <c r="A320" s="387"/>
      <c r="B320" s="387"/>
      <c r="C320" s="387"/>
      <c r="D320" s="387"/>
      <c r="E320" s="387"/>
      <c r="F320" s="387"/>
      <c r="G320" s="387"/>
      <c r="H320" s="387"/>
      <c r="I320" s="387"/>
      <c r="J320" s="387"/>
      <c r="K320" s="387"/>
      <c r="L320" s="387"/>
      <c r="M320" s="387"/>
      <c r="N320" s="387"/>
      <c r="O320" s="387"/>
      <c r="P320" s="387"/>
      <c r="Q320" s="387"/>
      <c r="R320" s="387"/>
      <c r="S320" s="387"/>
      <c r="T320" s="387"/>
      <c r="U320" s="387"/>
      <c r="V320" s="387"/>
      <c r="W320" s="387"/>
      <c r="X320" s="387"/>
      <c r="Y320" s="387"/>
      <c r="Z320" s="387"/>
      <c r="AA320" s="387"/>
      <c r="AB320" s="387"/>
      <c r="AC320" s="387"/>
      <c r="AD320" s="387"/>
      <c r="AE320" s="387"/>
      <c r="AF320" s="387"/>
      <c r="AG320" s="387"/>
    </row>
    <row r="321">
      <c r="A321" s="387"/>
      <c r="B321" s="387"/>
      <c r="C321" s="387"/>
      <c r="D321" s="387"/>
      <c r="E321" s="387"/>
      <c r="F321" s="387"/>
      <c r="G321" s="387"/>
      <c r="H321" s="387"/>
      <c r="I321" s="387"/>
      <c r="J321" s="387"/>
      <c r="K321" s="387"/>
      <c r="L321" s="387"/>
      <c r="M321" s="387"/>
      <c r="N321" s="387"/>
      <c r="O321" s="387"/>
      <c r="P321" s="387"/>
      <c r="Q321" s="387"/>
      <c r="R321" s="387"/>
      <c r="S321" s="387"/>
      <c r="T321" s="387"/>
      <c r="U321" s="387"/>
      <c r="V321" s="387"/>
      <c r="W321" s="387"/>
      <c r="X321" s="387"/>
      <c r="Y321" s="387"/>
      <c r="Z321" s="387"/>
      <c r="AA321" s="387"/>
      <c r="AB321" s="387"/>
      <c r="AC321" s="387"/>
      <c r="AD321" s="387"/>
      <c r="AE321" s="387"/>
      <c r="AF321" s="387"/>
      <c r="AG321" s="387"/>
    </row>
    <row r="322">
      <c r="A322" s="387"/>
      <c r="B322" s="387"/>
      <c r="C322" s="387"/>
      <c r="D322" s="387"/>
      <c r="E322" s="387"/>
      <c r="F322" s="387"/>
      <c r="G322" s="387"/>
      <c r="H322" s="387"/>
      <c r="I322" s="387"/>
      <c r="J322" s="387"/>
      <c r="K322" s="387"/>
      <c r="L322" s="387"/>
      <c r="M322" s="387"/>
      <c r="N322" s="387"/>
      <c r="O322" s="387"/>
      <c r="P322" s="387"/>
      <c r="Q322" s="387"/>
      <c r="R322" s="387"/>
      <c r="S322" s="387"/>
      <c r="T322" s="387"/>
      <c r="U322" s="387"/>
      <c r="V322" s="387"/>
      <c r="W322" s="387"/>
      <c r="X322" s="387"/>
      <c r="Y322" s="387"/>
      <c r="Z322" s="387"/>
      <c r="AA322" s="387"/>
      <c r="AB322" s="387"/>
      <c r="AC322" s="387"/>
      <c r="AD322" s="387"/>
      <c r="AE322" s="387"/>
      <c r="AF322" s="387"/>
      <c r="AG322" s="387"/>
    </row>
    <row r="323">
      <c r="A323" s="387"/>
      <c r="B323" s="387"/>
      <c r="C323" s="387"/>
      <c r="D323" s="387"/>
      <c r="E323" s="387"/>
      <c r="F323" s="387"/>
      <c r="G323" s="387"/>
      <c r="H323" s="387"/>
      <c r="I323" s="387"/>
      <c r="J323" s="387"/>
      <c r="K323" s="387"/>
      <c r="L323" s="387"/>
      <c r="M323" s="387"/>
      <c r="N323" s="387"/>
      <c r="O323" s="387"/>
      <c r="P323" s="387"/>
      <c r="Q323" s="387"/>
      <c r="R323" s="387"/>
      <c r="S323" s="387"/>
      <c r="T323" s="387"/>
      <c r="U323" s="387"/>
      <c r="V323" s="387"/>
      <c r="W323" s="387"/>
      <c r="X323" s="387"/>
      <c r="Y323" s="387"/>
      <c r="Z323" s="387"/>
      <c r="AA323" s="387"/>
      <c r="AB323" s="387"/>
      <c r="AC323" s="387"/>
      <c r="AD323" s="387"/>
      <c r="AE323" s="387"/>
      <c r="AF323" s="387"/>
      <c r="AG323" s="387"/>
    </row>
    <row r="324">
      <c r="A324" s="387"/>
      <c r="B324" s="387"/>
      <c r="C324" s="387"/>
      <c r="D324" s="387"/>
      <c r="E324" s="387"/>
      <c r="F324" s="387"/>
      <c r="G324" s="387"/>
      <c r="H324" s="387"/>
      <c r="I324" s="387"/>
      <c r="J324" s="387"/>
      <c r="K324" s="387"/>
      <c r="L324" s="387"/>
      <c r="M324" s="387"/>
      <c r="N324" s="387"/>
      <c r="O324" s="387"/>
      <c r="P324" s="387"/>
      <c r="Q324" s="387"/>
      <c r="R324" s="387"/>
      <c r="S324" s="387"/>
      <c r="T324" s="387"/>
      <c r="U324" s="387"/>
      <c r="V324" s="387"/>
      <c r="W324" s="387"/>
      <c r="X324" s="387"/>
      <c r="Y324" s="387"/>
      <c r="Z324" s="387"/>
      <c r="AA324" s="387"/>
      <c r="AB324" s="387"/>
      <c r="AC324" s="387"/>
      <c r="AD324" s="387"/>
      <c r="AE324" s="387"/>
      <c r="AF324" s="387"/>
      <c r="AG324" s="387"/>
    </row>
    <row r="325">
      <c r="A325" s="387"/>
      <c r="B325" s="387"/>
      <c r="C325" s="387"/>
      <c r="D325" s="387"/>
      <c r="E325" s="387"/>
      <c r="F325" s="387"/>
      <c r="G325" s="387"/>
      <c r="H325" s="387"/>
      <c r="I325" s="387"/>
      <c r="J325" s="387"/>
      <c r="K325" s="387"/>
      <c r="L325" s="387"/>
      <c r="M325" s="387"/>
      <c r="N325" s="387"/>
      <c r="O325" s="387"/>
      <c r="P325" s="387"/>
      <c r="Q325" s="387"/>
      <c r="R325" s="387"/>
      <c r="S325" s="387"/>
      <c r="T325" s="387"/>
      <c r="U325" s="387"/>
      <c r="V325" s="387"/>
      <c r="W325" s="387"/>
      <c r="X325" s="387"/>
      <c r="Y325" s="387"/>
      <c r="Z325" s="387"/>
      <c r="AA325" s="387"/>
      <c r="AB325" s="387"/>
      <c r="AC325" s="387"/>
      <c r="AD325" s="387"/>
      <c r="AE325" s="387"/>
      <c r="AF325" s="387"/>
      <c r="AG325" s="387"/>
    </row>
    <row r="326">
      <c r="A326" s="387"/>
      <c r="B326" s="387"/>
      <c r="C326" s="387"/>
      <c r="D326" s="387"/>
      <c r="E326" s="387"/>
      <c r="F326" s="387"/>
      <c r="G326" s="387"/>
      <c r="H326" s="387"/>
      <c r="I326" s="387"/>
      <c r="J326" s="387"/>
      <c r="K326" s="387"/>
      <c r="L326" s="387"/>
      <c r="M326" s="387"/>
      <c r="N326" s="387"/>
      <c r="O326" s="387"/>
      <c r="P326" s="387"/>
      <c r="Q326" s="387"/>
      <c r="R326" s="387"/>
      <c r="S326" s="387"/>
      <c r="T326" s="387"/>
      <c r="U326" s="387"/>
      <c r="V326" s="387"/>
      <c r="W326" s="387"/>
      <c r="X326" s="387"/>
      <c r="Y326" s="387"/>
      <c r="Z326" s="387"/>
      <c r="AA326" s="387"/>
      <c r="AB326" s="387"/>
      <c r="AC326" s="387"/>
      <c r="AD326" s="387"/>
      <c r="AE326" s="387"/>
      <c r="AF326" s="387"/>
      <c r="AG326" s="387"/>
    </row>
    <row r="327">
      <c r="A327" s="387"/>
      <c r="B327" s="387"/>
      <c r="C327" s="387"/>
      <c r="D327" s="387"/>
      <c r="E327" s="387"/>
      <c r="F327" s="387"/>
      <c r="G327" s="387"/>
      <c r="H327" s="387"/>
      <c r="I327" s="387"/>
      <c r="J327" s="387"/>
      <c r="K327" s="387"/>
      <c r="L327" s="387"/>
      <c r="M327" s="387"/>
      <c r="N327" s="387"/>
      <c r="O327" s="387"/>
      <c r="P327" s="387"/>
      <c r="Q327" s="387"/>
      <c r="R327" s="387"/>
      <c r="S327" s="387"/>
      <c r="T327" s="387"/>
      <c r="U327" s="387"/>
      <c r="V327" s="387"/>
      <c r="W327" s="387"/>
      <c r="X327" s="387"/>
      <c r="Y327" s="387"/>
      <c r="Z327" s="387"/>
      <c r="AA327" s="387"/>
      <c r="AB327" s="387"/>
      <c r="AC327" s="387"/>
      <c r="AD327" s="387"/>
      <c r="AE327" s="387"/>
      <c r="AF327" s="387"/>
      <c r="AG327" s="387"/>
    </row>
    <row r="328">
      <c r="A328" s="387"/>
      <c r="B328" s="387"/>
      <c r="C328" s="387"/>
      <c r="D328" s="387"/>
      <c r="E328" s="387"/>
      <c r="F328" s="387"/>
      <c r="G328" s="387"/>
      <c r="H328" s="387"/>
      <c r="I328" s="387"/>
      <c r="J328" s="387"/>
      <c r="K328" s="387"/>
      <c r="L328" s="387"/>
      <c r="M328" s="387"/>
      <c r="N328" s="387"/>
      <c r="O328" s="387"/>
      <c r="P328" s="387"/>
      <c r="Q328" s="387"/>
      <c r="R328" s="387"/>
      <c r="S328" s="387"/>
      <c r="T328" s="387"/>
      <c r="U328" s="387"/>
      <c r="V328" s="387"/>
      <c r="W328" s="387"/>
      <c r="X328" s="387"/>
      <c r="Y328" s="387"/>
      <c r="Z328" s="387"/>
      <c r="AA328" s="387"/>
      <c r="AB328" s="387"/>
      <c r="AC328" s="387"/>
      <c r="AD328" s="387"/>
      <c r="AE328" s="387"/>
      <c r="AF328" s="387"/>
      <c r="AG328" s="387"/>
    </row>
    <row r="329">
      <c r="A329" s="387"/>
      <c r="B329" s="387"/>
      <c r="C329" s="387"/>
      <c r="D329" s="387"/>
      <c r="E329" s="387"/>
      <c r="F329" s="387"/>
      <c r="G329" s="387"/>
      <c r="H329" s="387"/>
      <c r="I329" s="387"/>
      <c r="J329" s="387"/>
      <c r="K329" s="387"/>
      <c r="L329" s="387"/>
      <c r="M329" s="387"/>
      <c r="N329" s="387"/>
      <c r="O329" s="387"/>
      <c r="P329" s="387"/>
      <c r="Q329" s="387"/>
      <c r="R329" s="387"/>
      <c r="S329" s="387"/>
      <c r="T329" s="387"/>
      <c r="U329" s="387"/>
      <c r="V329" s="387"/>
      <c r="W329" s="387"/>
      <c r="X329" s="387"/>
      <c r="Y329" s="387"/>
      <c r="Z329" s="387"/>
      <c r="AA329" s="387"/>
      <c r="AB329" s="387"/>
      <c r="AC329" s="387"/>
      <c r="AD329" s="387"/>
      <c r="AE329" s="387"/>
      <c r="AF329" s="387"/>
      <c r="AG329" s="387"/>
    </row>
    <row r="330">
      <c r="A330" s="387"/>
      <c r="B330" s="387"/>
      <c r="C330" s="387"/>
      <c r="D330" s="387"/>
      <c r="E330" s="387"/>
      <c r="F330" s="387"/>
      <c r="G330" s="387"/>
      <c r="H330" s="387"/>
      <c r="I330" s="387"/>
      <c r="J330" s="387"/>
      <c r="K330" s="387"/>
      <c r="L330" s="387"/>
      <c r="M330" s="387"/>
      <c r="N330" s="387"/>
      <c r="O330" s="387"/>
      <c r="P330" s="387"/>
      <c r="Q330" s="387"/>
      <c r="R330" s="387"/>
      <c r="S330" s="387"/>
      <c r="T330" s="387"/>
      <c r="U330" s="387"/>
      <c r="V330" s="387"/>
      <c r="W330" s="387"/>
      <c r="X330" s="387"/>
      <c r="Y330" s="387"/>
      <c r="Z330" s="387"/>
      <c r="AA330" s="387"/>
      <c r="AB330" s="387"/>
      <c r="AC330" s="387"/>
      <c r="AD330" s="387"/>
      <c r="AE330" s="387"/>
      <c r="AF330" s="387"/>
      <c r="AG330" s="387"/>
    </row>
    <row r="331">
      <c r="A331" s="387"/>
      <c r="B331" s="387"/>
      <c r="C331" s="387"/>
      <c r="D331" s="387"/>
      <c r="E331" s="387"/>
      <c r="F331" s="387"/>
      <c r="G331" s="387"/>
      <c r="H331" s="387"/>
      <c r="I331" s="387"/>
      <c r="J331" s="387"/>
      <c r="K331" s="387"/>
      <c r="L331" s="387"/>
      <c r="M331" s="387"/>
      <c r="N331" s="387"/>
      <c r="O331" s="387"/>
      <c r="P331" s="387"/>
      <c r="Q331" s="387"/>
      <c r="R331" s="387"/>
      <c r="S331" s="387"/>
      <c r="T331" s="387"/>
      <c r="U331" s="387"/>
      <c r="V331" s="387"/>
      <c r="W331" s="387"/>
      <c r="X331" s="387"/>
      <c r="Y331" s="387"/>
      <c r="Z331" s="387"/>
      <c r="AA331" s="387"/>
      <c r="AB331" s="387"/>
      <c r="AC331" s="387"/>
      <c r="AD331" s="387"/>
      <c r="AE331" s="387"/>
      <c r="AF331" s="387"/>
      <c r="AG331" s="387"/>
    </row>
    <row r="332">
      <c r="A332" s="387"/>
      <c r="B332" s="387"/>
      <c r="C332" s="387"/>
      <c r="D332" s="387"/>
      <c r="E332" s="387"/>
      <c r="F332" s="387"/>
      <c r="G332" s="387"/>
      <c r="H332" s="387"/>
      <c r="I332" s="387"/>
      <c r="J332" s="387"/>
      <c r="K332" s="387"/>
      <c r="L332" s="387"/>
      <c r="M332" s="387"/>
      <c r="N332" s="387"/>
      <c r="O332" s="387"/>
      <c r="P332" s="387"/>
      <c r="Q332" s="387"/>
      <c r="R332" s="387"/>
      <c r="S332" s="387"/>
      <c r="T332" s="387"/>
      <c r="U332" s="387"/>
      <c r="V332" s="387"/>
      <c r="W332" s="387"/>
      <c r="X332" s="387"/>
      <c r="Y332" s="387"/>
      <c r="Z332" s="387"/>
      <c r="AA332" s="387"/>
      <c r="AB332" s="387"/>
      <c r="AC332" s="387"/>
      <c r="AD332" s="387"/>
      <c r="AE332" s="387"/>
      <c r="AF332" s="387"/>
      <c r="AG332" s="387"/>
    </row>
    <row r="333">
      <c r="A333" s="387"/>
      <c r="B333" s="387"/>
      <c r="C333" s="387"/>
      <c r="D333" s="387"/>
      <c r="E333" s="387"/>
      <c r="F333" s="387"/>
      <c r="G333" s="387"/>
      <c r="H333" s="387"/>
      <c r="I333" s="387"/>
      <c r="J333" s="387"/>
      <c r="K333" s="387"/>
      <c r="L333" s="387"/>
      <c r="M333" s="387"/>
      <c r="N333" s="387"/>
      <c r="O333" s="387"/>
      <c r="P333" s="387"/>
      <c r="Q333" s="387"/>
      <c r="R333" s="387"/>
      <c r="S333" s="387"/>
      <c r="T333" s="387"/>
      <c r="U333" s="387"/>
      <c r="V333" s="387"/>
      <c r="W333" s="387"/>
      <c r="X333" s="387"/>
      <c r="Y333" s="387"/>
      <c r="Z333" s="387"/>
      <c r="AA333" s="387"/>
      <c r="AB333" s="387"/>
      <c r="AC333" s="387"/>
      <c r="AD333" s="387"/>
      <c r="AE333" s="387"/>
      <c r="AF333" s="387"/>
      <c r="AG333" s="387"/>
    </row>
    <row r="334">
      <c r="A334" s="387"/>
      <c r="B334" s="387"/>
      <c r="C334" s="387"/>
      <c r="D334" s="387"/>
      <c r="E334" s="387"/>
      <c r="F334" s="387"/>
      <c r="G334" s="387"/>
      <c r="H334" s="387"/>
      <c r="I334" s="387"/>
      <c r="J334" s="387"/>
      <c r="K334" s="387"/>
      <c r="L334" s="387"/>
      <c r="M334" s="387"/>
      <c r="N334" s="387"/>
      <c r="O334" s="387"/>
      <c r="P334" s="387"/>
      <c r="Q334" s="387"/>
      <c r="R334" s="387"/>
      <c r="S334" s="387"/>
      <c r="T334" s="387"/>
      <c r="U334" s="387"/>
      <c r="V334" s="387"/>
      <c r="W334" s="387"/>
      <c r="X334" s="387"/>
      <c r="Y334" s="387"/>
      <c r="Z334" s="387"/>
      <c r="AA334" s="387"/>
      <c r="AB334" s="387"/>
      <c r="AC334" s="387"/>
      <c r="AD334" s="387"/>
      <c r="AE334" s="387"/>
      <c r="AF334" s="387"/>
      <c r="AG334" s="387"/>
    </row>
    <row r="335">
      <c r="A335" s="387"/>
      <c r="B335" s="387"/>
      <c r="C335" s="387"/>
      <c r="D335" s="387"/>
      <c r="E335" s="387"/>
      <c r="F335" s="387"/>
      <c r="G335" s="387"/>
      <c r="H335" s="387"/>
      <c r="I335" s="387"/>
      <c r="J335" s="387"/>
      <c r="K335" s="387"/>
      <c r="L335" s="387"/>
      <c r="M335" s="387"/>
      <c r="N335" s="387"/>
      <c r="O335" s="387"/>
      <c r="P335" s="387"/>
      <c r="Q335" s="387"/>
      <c r="R335" s="387"/>
      <c r="S335" s="387"/>
      <c r="T335" s="387"/>
      <c r="U335" s="387"/>
      <c r="V335" s="387"/>
      <c r="W335" s="387"/>
      <c r="X335" s="387"/>
      <c r="Y335" s="387"/>
      <c r="Z335" s="387"/>
      <c r="AA335" s="387"/>
      <c r="AB335" s="387"/>
      <c r="AC335" s="387"/>
      <c r="AD335" s="387"/>
      <c r="AE335" s="387"/>
      <c r="AF335" s="387"/>
      <c r="AG335" s="387"/>
    </row>
    <row r="336">
      <c r="A336" s="387"/>
      <c r="B336" s="387"/>
      <c r="C336" s="387"/>
      <c r="D336" s="387"/>
      <c r="E336" s="387"/>
      <c r="F336" s="387"/>
      <c r="G336" s="387"/>
      <c r="H336" s="387"/>
      <c r="I336" s="387"/>
      <c r="J336" s="387"/>
      <c r="K336" s="387"/>
      <c r="L336" s="387"/>
      <c r="M336" s="387"/>
      <c r="N336" s="387"/>
      <c r="O336" s="387"/>
      <c r="P336" s="387"/>
      <c r="Q336" s="387"/>
      <c r="R336" s="387"/>
      <c r="S336" s="387"/>
      <c r="T336" s="387"/>
      <c r="U336" s="387"/>
      <c r="V336" s="387"/>
      <c r="W336" s="387"/>
      <c r="X336" s="387"/>
      <c r="Y336" s="387"/>
      <c r="Z336" s="387"/>
      <c r="AA336" s="387"/>
      <c r="AB336" s="387"/>
      <c r="AC336" s="387"/>
      <c r="AD336" s="387"/>
      <c r="AE336" s="387"/>
      <c r="AF336" s="387"/>
      <c r="AG336" s="387"/>
    </row>
    <row r="337">
      <c r="A337" s="387"/>
      <c r="B337" s="387"/>
      <c r="C337" s="387"/>
      <c r="D337" s="387"/>
      <c r="E337" s="387"/>
      <c r="F337" s="387"/>
      <c r="G337" s="387"/>
      <c r="H337" s="387"/>
      <c r="I337" s="387"/>
      <c r="J337" s="387"/>
      <c r="K337" s="387"/>
      <c r="L337" s="387"/>
      <c r="M337" s="387"/>
      <c r="N337" s="387"/>
      <c r="O337" s="387"/>
      <c r="P337" s="387"/>
      <c r="Q337" s="387"/>
      <c r="R337" s="387"/>
      <c r="S337" s="387"/>
      <c r="T337" s="387"/>
      <c r="U337" s="387"/>
      <c r="V337" s="387"/>
      <c r="W337" s="387"/>
      <c r="X337" s="387"/>
      <c r="Y337" s="387"/>
      <c r="Z337" s="387"/>
      <c r="AA337" s="387"/>
      <c r="AB337" s="387"/>
      <c r="AC337" s="387"/>
      <c r="AD337" s="387"/>
      <c r="AE337" s="387"/>
      <c r="AF337" s="387"/>
      <c r="AG337" s="387"/>
    </row>
    <row r="338">
      <c r="A338" s="387"/>
      <c r="B338" s="387"/>
      <c r="C338" s="387"/>
      <c r="D338" s="387"/>
      <c r="E338" s="387"/>
      <c r="F338" s="387"/>
      <c r="G338" s="387"/>
      <c r="H338" s="387"/>
      <c r="I338" s="387"/>
      <c r="J338" s="387"/>
      <c r="K338" s="387"/>
      <c r="L338" s="387"/>
      <c r="M338" s="387"/>
      <c r="N338" s="387"/>
      <c r="O338" s="387"/>
      <c r="P338" s="387"/>
      <c r="Q338" s="387"/>
      <c r="R338" s="387"/>
      <c r="S338" s="387"/>
      <c r="T338" s="387"/>
      <c r="U338" s="387"/>
      <c r="V338" s="387"/>
      <c r="W338" s="387"/>
      <c r="X338" s="387"/>
      <c r="Y338" s="387"/>
      <c r="Z338" s="387"/>
      <c r="AA338" s="387"/>
      <c r="AB338" s="387"/>
      <c r="AC338" s="387"/>
      <c r="AD338" s="387"/>
      <c r="AE338" s="387"/>
      <c r="AF338" s="387"/>
      <c r="AG338" s="387"/>
    </row>
    <row r="339">
      <c r="A339" s="387"/>
      <c r="B339" s="387"/>
      <c r="C339" s="387"/>
      <c r="D339" s="387"/>
      <c r="E339" s="387"/>
      <c r="F339" s="387"/>
      <c r="G339" s="387"/>
      <c r="H339" s="387"/>
      <c r="I339" s="387"/>
      <c r="J339" s="387"/>
      <c r="K339" s="387"/>
      <c r="L339" s="387"/>
      <c r="M339" s="387"/>
      <c r="N339" s="387"/>
      <c r="O339" s="387"/>
      <c r="P339" s="387"/>
      <c r="Q339" s="387"/>
      <c r="R339" s="387"/>
      <c r="S339" s="387"/>
      <c r="T339" s="387"/>
      <c r="U339" s="387"/>
      <c r="V339" s="387"/>
      <c r="W339" s="387"/>
      <c r="X339" s="387"/>
      <c r="Y339" s="387"/>
      <c r="Z339" s="387"/>
      <c r="AA339" s="387"/>
      <c r="AB339" s="387"/>
      <c r="AC339" s="387"/>
      <c r="AD339" s="387"/>
      <c r="AE339" s="387"/>
      <c r="AF339" s="387"/>
      <c r="AG339" s="387"/>
    </row>
    <row r="340">
      <c r="A340" s="387"/>
      <c r="B340" s="387"/>
      <c r="C340" s="387"/>
      <c r="D340" s="387"/>
      <c r="E340" s="387"/>
      <c r="F340" s="387"/>
      <c r="G340" s="387"/>
      <c r="H340" s="387"/>
      <c r="I340" s="387"/>
      <c r="J340" s="387"/>
      <c r="K340" s="387"/>
      <c r="L340" s="387"/>
      <c r="M340" s="387"/>
      <c r="N340" s="387"/>
      <c r="O340" s="387"/>
      <c r="P340" s="387"/>
      <c r="Q340" s="387"/>
      <c r="R340" s="387"/>
      <c r="S340" s="387"/>
      <c r="T340" s="387"/>
      <c r="U340" s="387"/>
      <c r="V340" s="387"/>
      <c r="W340" s="387"/>
      <c r="X340" s="387"/>
      <c r="Y340" s="387"/>
      <c r="Z340" s="387"/>
      <c r="AA340" s="387"/>
      <c r="AB340" s="387"/>
      <c r="AC340" s="387"/>
      <c r="AD340" s="387"/>
      <c r="AE340" s="387"/>
      <c r="AF340" s="387"/>
      <c r="AG340" s="387"/>
    </row>
    <row r="341">
      <c r="A341" s="387"/>
      <c r="B341" s="387"/>
      <c r="C341" s="387"/>
      <c r="D341" s="387"/>
      <c r="E341" s="387"/>
      <c r="F341" s="387"/>
      <c r="G341" s="387"/>
      <c r="H341" s="387"/>
      <c r="I341" s="387"/>
      <c r="J341" s="387"/>
      <c r="K341" s="387"/>
      <c r="L341" s="387"/>
      <c r="M341" s="387"/>
      <c r="N341" s="387"/>
      <c r="O341" s="387"/>
      <c r="P341" s="387"/>
      <c r="Q341" s="387"/>
      <c r="R341" s="387"/>
      <c r="S341" s="387"/>
      <c r="T341" s="387"/>
      <c r="U341" s="387"/>
      <c r="V341" s="387"/>
      <c r="W341" s="387"/>
      <c r="X341" s="387"/>
      <c r="Y341" s="387"/>
      <c r="Z341" s="387"/>
      <c r="AA341" s="387"/>
      <c r="AB341" s="387"/>
      <c r="AC341" s="387"/>
      <c r="AD341" s="387"/>
      <c r="AE341" s="387"/>
      <c r="AF341" s="387"/>
      <c r="AG341" s="387"/>
    </row>
    <row r="342">
      <c r="A342" s="387"/>
      <c r="B342" s="387"/>
      <c r="C342" s="387"/>
      <c r="D342" s="387"/>
      <c r="E342" s="387"/>
      <c r="F342" s="387"/>
      <c r="G342" s="387"/>
      <c r="H342" s="387"/>
      <c r="I342" s="387"/>
      <c r="J342" s="387"/>
      <c r="K342" s="387"/>
      <c r="L342" s="387"/>
      <c r="M342" s="387"/>
      <c r="N342" s="387"/>
      <c r="O342" s="387"/>
      <c r="P342" s="387"/>
      <c r="Q342" s="387"/>
      <c r="R342" s="387"/>
      <c r="S342" s="387"/>
      <c r="T342" s="387"/>
      <c r="U342" s="387"/>
      <c r="V342" s="387"/>
      <c r="W342" s="387"/>
      <c r="X342" s="387"/>
      <c r="Y342" s="387"/>
      <c r="Z342" s="387"/>
      <c r="AA342" s="387"/>
      <c r="AB342" s="387"/>
      <c r="AC342" s="387"/>
      <c r="AD342" s="387"/>
      <c r="AE342" s="387"/>
      <c r="AF342" s="387"/>
      <c r="AG342" s="387"/>
    </row>
    <row r="343">
      <c r="A343" s="387"/>
      <c r="B343" s="387"/>
      <c r="C343" s="387"/>
      <c r="D343" s="387"/>
      <c r="E343" s="387"/>
      <c r="F343" s="387"/>
      <c r="G343" s="387"/>
      <c r="H343" s="387"/>
      <c r="I343" s="387"/>
      <c r="J343" s="387"/>
      <c r="K343" s="387"/>
      <c r="L343" s="387"/>
      <c r="M343" s="387"/>
      <c r="N343" s="387"/>
      <c r="O343" s="387"/>
      <c r="P343" s="387"/>
      <c r="Q343" s="387"/>
      <c r="R343" s="387"/>
      <c r="S343" s="387"/>
      <c r="T343" s="387"/>
      <c r="U343" s="387"/>
      <c r="V343" s="387"/>
      <c r="W343" s="387"/>
      <c r="X343" s="387"/>
      <c r="Y343" s="387"/>
      <c r="Z343" s="387"/>
      <c r="AA343" s="387"/>
      <c r="AB343" s="387"/>
      <c r="AC343" s="387"/>
      <c r="AD343" s="387"/>
      <c r="AE343" s="387"/>
      <c r="AF343" s="387"/>
      <c r="AG343" s="387"/>
    </row>
    <row r="344">
      <c r="A344" s="387"/>
      <c r="B344" s="387"/>
      <c r="C344" s="387"/>
      <c r="D344" s="387"/>
      <c r="E344" s="387"/>
      <c r="F344" s="387"/>
      <c r="G344" s="387"/>
      <c r="H344" s="387"/>
      <c r="I344" s="387"/>
      <c r="J344" s="387"/>
      <c r="K344" s="387"/>
      <c r="L344" s="387"/>
      <c r="M344" s="387"/>
      <c r="N344" s="387"/>
      <c r="O344" s="387"/>
      <c r="P344" s="387"/>
      <c r="Q344" s="387"/>
      <c r="R344" s="387"/>
      <c r="S344" s="387"/>
      <c r="T344" s="387"/>
      <c r="U344" s="387"/>
      <c r="V344" s="387"/>
      <c r="W344" s="387"/>
      <c r="X344" s="387"/>
      <c r="Y344" s="387"/>
      <c r="Z344" s="387"/>
      <c r="AA344" s="387"/>
      <c r="AB344" s="387"/>
      <c r="AC344" s="387"/>
      <c r="AD344" s="387"/>
      <c r="AE344" s="387"/>
      <c r="AF344" s="387"/>
      <c r="AG344" s="387"/>
    </row>
    <row r="345">
      <c r="A345" s="387"/>
      <c r="B345" s="387"/>
      <c r="C345" s="387"/>
      <c r="D345" s="387"/>
      <c r="E345" s="387"/>
      <c r="F345" s="387"/>
      <c r="G345" s="387"/>
      <c r="H345" s="387"/>
      <c r="I345" s="387"/>
      <c r="J345" s="387"/>
      <c r="K345" s="387"/>
      <c r="L345" s="387"/>
      <c r="M345" s="387"/>
      <c r="N345" s="387"/>
      <c r="O345" s="387"/>
      <c r="P345" s="387"/>
      <c r="Q345" s="387"/>
      <c r="R345" s="387"/>
      <c r="S345" s="387"/>
      <c r="T345" s="387"/>
      <c r="U345" s="387"/>
      <c r="V345" s="387"/>
      <c r="W345" s="387"/>
      <c r="X345" s="387"/>
      <c r="Y345" s="387"/>
      <c r="Z345" s="387"/>
      <c r="AA345" s="387"/>
      <c r="AB345" s="387"/>
      <c r="AC345" s="387"/>
      <c r="AD345" s="387"/>
      <c r="AE345" s="387"/>
      <c r="AF345" s="387"/>
      <c r="AG345" s="387"/>
    </row>
    <row r="346">
      <c r="A346" s="387"/>
      <c r="B346" s="387"/>
      <c r="C346" s="387"/>
      <c r="D346" s="387"/>
      <c r="E346" s="387"/>
      <c r="F346" s="387"/>
      <c r="G346" s="387"/>
      <c r="H346" s="387"/>
      <c r="I346" s="387"/>
      <c r="J346" s="387"/>
      <c r="K346" s="387"/>
      <c r="L346" s="387"/>
      <c r="M346" s="387"/>
      <c r="N346" s="387"/>
      <c r="O346" s="387"/>
      <c r="P346" s="387"/>
      <c r="Q346" s="387"/>
      <c r="R346" s="387"/>
      <c r="S346" s="387"/>
      <c r="T346" s="387"/>
      <c r="U346" s="387"/>
      <c r="V346" s="387"/>
      <c r="W346" s="387"/>
      <c r="X346" s="387"/>
      <c r="Y346" s="387"/>
      <c r="Z346" s="387"/>
      <c r="AA346" s="387"/>
      <c r="AB346" s="387"/>
      <c r="AC346" s="387"/>
      <c r="AD346" s="387"/>
      <c r="AE346" s="387"/>
      <c r="AF346" s="387"/>
      <c r="AG346" s="387"/>
    </row>
    <row r="347">
      <c r="A347" s="387"/>
      <c r="B347" s="387"/>
      <c r="C347" s="387"/>
      <c r="D347" s="387"/>
      <c r="E347" s="387"/>
      <c r="F347" s="387"/>
      <c r="G347" s="387"/>
      <c r="H347" s="387"/>
      <c r="I347" s="387"/>
      <c r="J347" s="387"/>
      <c r="K347" s="387"/>
      <c r="L347" s="387"/>
      <c r="M347" s="387"/>
      <c r="N347" s="387"/>
      <c r="O347" s="387"/>
      <c r="P347" s="387"/>
      <c r="Q347" s="387"/>
      <c r="R347" s="387"/>
      <c r="S347" s="387"/>
      <c r="T347" s="387"/>
      <c r="U347" s="387"/>
      <c r="V347" s="387"/>
      <c r="W347" s="387"/>
      <c r="X347" s="387"/>
      <c r="Y347" s="387"/>
      <c r="Z347" s="387"/>
      <c r="AA347" s="387"/>
      <c r="AB347" s="387"/>
      <c r="AC347" s="387"/>
      <c r="AD347" s="387"/>
      <c r="AE347" s="387"/>
      <c r="AF347" s="387"/>
      <c r="AG347" s="387"/>
    </row>
    <row r="348">
      <c r="A348" s="387"/>
      <c r="B348" s="387"/>
      <c r="C348" s="387"/>
      <c r="D348" s="387"/>
      <c r="E348" s="387"/>
      <c r="F348" s="387"/>
      <c r="G348" s="387"/>
      <c r="H348" s="387"/>
      <c r="I348" s="387"/>
      <c r="J348" s="387"/>
      <c r="K348" s="387"/>
      <c r="L348" s="387"/>
      <c r="M348" s="387"/>
      <c r="N348" s="387"/>
      <c r="O348" s="387"/>
      <c r="P348" s="387"/>
      <c r="Q348" s="387"/>
      <c r="R348" s="387"/>
      <c r="S348" s="387"/>
      <c r="T348" s="387"/>
      <c r="U348" s="387"/>
      <c r="V348" s="387"/>
      <c r="W348" s="387"/>
      <c r="X348" s="387"/>
      <c r="Y348" s="387"/>
      <c r="Z348" s="387"/>
      <c r="AA348" s="387"/>
      <c r="AB348" s="387"/>
      <c r="AC348" s="387"/>
      <c r="AD348" s="387"/>
      <c r="AE348" s="387"/>
      <c r="AF348" s="387"/>
      <c r="AG348" s="387"/>
    </row>
    <row r="349">
      <c r="A349" s="387"/>
      <c r="B349" s="387"/>
      <c r="C349" s="387"/>
      <c r="D349" s="387"/>
      <c r="E349" s="387"/>
      <c r="F349" s="387"/>
      <c r="G349" s="387"/>
      <c r="H349" s="387"/>
      <c r="I349" s="387"/>
      <c r="J349" s="387"/>
      <c r="K349" s="387"/>
      <c r="L349" s="387"/>
      <c r="M349" s="387"/>
      <c r="N349" s="387"/>
      <c r="O349" s="387"/>
      <c r="P349" s="387"/>
      <c r="Q349" s="387"/>
      <c r="R349" s="387"/>
      <c r="S349" s="387"/>
      <c r="T349" s="387"/>
      <c r="U349" s="387"/>
      <c r="V349" s="387"/>
      <c r="W349" s="387"/>
      <c r="X349" s="387"/>
      <c r="Y349" s="387"/>
      <c r="Z349" s="387"/>
      <c r="AA349" s="387"/>
      <c r="AB349" s="387"/>
      <c r="AC349" s="387"/>
      <c r="AD349" s="387"/>
      <c r="AE349" s="387"/>
      <c r="AF349" s="387"/>
      <c r="AG349" s="387"/>
    </row>
    <row r="350">
      <c r="A350" s="387"/>
      <c r="B350" s="387"/>
      <c r="C350" s="387"/>
      <c r="D350" s="387"/>
      <c r="E350" s="387"/>
      <c r="F350" s="387"/>
      <c r="G350" s="387"/>
      <c r="H350" s="387"/>
      <c r="I350" s="387"/>
      <c r="J350" s="387"/>
      <c r="K350" s="387"/>
      <c r="L350" s="387"/>
      <c r="M350" s="387"/>
      <c r="N350" s="387"/>
      <c r="O350" s="387"/>
      <c r="P350" s="387"/>
      <c r="Q350" s="387"/>
      <c r="R350" s="387"/>
      <c r="S350" s="387"/>
      <c r="T350" s="387"/>
      <c r="U350" s="387"/>
      <c r="V350" s="387"/>
      <c r="W350" s="387"/>
      <c r="X350" s="387"/>
      <c r="Y350" s="387"/>
      <c r="Z350" s="387"/>
      <c r="AA350" s="387"/>
      <c r="AB350" s="387"/>
      <c r="AC350" s="387"/>
      <c r="AD350" s="387"/>
      <c r="AE350" s="387"/>
      <c r="AF350" s="387"/>
      <c r="AG350" s="387"/>
    </row>
    <row r="351">
      <c r="A351" s="387"/>
      <c r="B351" s="387"/>
      <c r="C351" s="387"/>
      <c r="D351" s="387"/>
      <c r="E351" s="387"/>
      <c r="F351" s="387"/>
      <c r="G351" s="387"/>
      <c r="H351" s="387"/>
      <c r="I351" s="387"/>
      <c r="J351" s="387"/>
      <c r="K351" s="387"/>
      <c r="L351" s="387"/>
      <c r="M351" s="387"/>
      <c r="N351" s="387"/>
      <c r="O351" s="387"/>
      <c r="P351" s="387"/>
      <c r="Q351" s="387"/>
      <c r="R351" s="387"/>
      <c r="S351" s="387"/>
      <c r="T351" s="387"/>
      <c r="U351" s="387"/>
      <c r="V351" s="387"/>
      <c r="W351" s="387"/>
      <c r="X351" s="387"/>
      <c r="Y351" s="387"/>
      <c r="Z351" s="387"/>
      <c r="AA351" s="387"/>
      <c r="AB351" s="387"/>
      <c r="AC351" s="387"/>
      <c r="AD351" s="387"/>
      <c r="AE351" s="387"/>
      <c r="AF351" s="387"/>
      <c r="AG351" s="387"/>
    </row>
    <row r="352">
      <c r="A352" s="387"/>
      <c r="B352" s="387"/>
      <c r="C352" s="387"/>
      <c r="D352" s="387"/>
      <c r="E352" s="387"/>
      <c r="F352" s="387"/>
      <c r="G352" s="387"/>
      <c r="H352" s="387"/>
      <c r="I352" s="387"/>
      <c r="J352" s="387"/>
      <c r="K352" s="387"/>
      <c r="L352" s="387"/>
      <c r="M352" s="387"/>
      <c r="N352" s="387"/>
      <c r="O352" s="387"/>
      <c r="P352" s="387"/>
      <c r="Q352" s="387"/>
      <c r="R352" s="387"/>
      <c r="S352" s="387"/>
      <c r="T352" s="387"/>
      <c r="U352" s="387"/>
      <c r="V352" s="387"/>
      <c r="W352" s="387"/>
      <c r="X352" s="387"/>
      <c r="Y352" s="387"/>
      <c r="Z352" s="387"/>
      <c r="AA352" s="387"/>
      <c r="AB352" s="387"/>
      <c r="AC352" s="387"/>
      <c r="AD352" s="387"/>
      <c r="AE352" s="387"/>
      <c r="AF352" s="387"/>
      <c r="AG352" s="387"/>
    </row>
    <row r="353">
      <c r="A353" s="387"/>
      <c r="B353" s="387"/>
      <c r="C353" s="387"/>
      <c r="D353" s="387"/>
      <c r="E353" s="387"/>
      <c r="F353" s="387"/>
      <c r="G353" s="387"/>
      <c r="H353" s="387"/>
      <c r="I353" s="387"/>
      <c r="J353" s="387"/>
      <c r="K353" s="387"/>
      <c r="L353" s="387"/>
      <c r="M353" s="387"/>
      <c r="N353" s="387"/>
      <c r="O353" s="387"/>
      <c r="P353" s="387"/>
      <c r="Q353" s="387"/>
      <c r="R353" s="387"/>
      <c r="S353" s="387"/>
      <c r="T353" s="387"/>
      <c r="U353" s="387"/>
      <c r="V353" s="387"/>
      <c r="W353" s="387"/>
      <c r="X353" s="387"/>
      <c r="Y353" s="387"/>
      <c r="Z353" s="387"/>
      <c r="AA353" s="387"/>
      <c r="AB353" s="387"/>
      <c r="AC353" s="387"/>
      <c r="AD353" s="387"/>
      <c r="AE353" s="387"/>
      <c r="AF353" s="387"/>
      <c r="AG353" s="387"/>
    </row>
    <row r="354">
      <c r="A354" s="387"/>
      <c r="B354" s="387"/>
      <c r="C354" s="387"/>
      <c r="D354" s="387"/>
      <c r="E354" s="387"/>
      <c r="F354" s="387"/>
      <c r="G354" s="387"/>
      <c r="H354" s="387"/>
      <c r="I354" s="387"/>
      <c r="J354" s="387"/>
      <c r="K354" s="387"/>
      <c r="L354" s="387"/>
      <c r="M354" s="387"/>
      <c r="N354" s="387"/>
      <c r="O354" s="387"/>
      <c r="P354" s="387"/>
      <c r="Q354" s="387"/>
      <c r="R354" s="387"/>
      <c r="S354" s="387"/>
      <c r="T354" s="387"/>
      <c r="U354" s="387"/>
      <c r="V354" s="387"/>
      <c r="W354" s="387"/>
      <c r="X354" s="387"/>
      <c r="Y354" s="387"/>
      <c r="Z354" s="387"/>
      <c r="AA354" s="387"/>
      <c r="AB354" s="387"/>
      <c r="AC354" s="387"/>
      <c r="AD354" s="387"/>
      <c r="AE354" s="387"/>
      <c r="AF354" s="387"/>
      <c r="AG354" s="387"/>
    </row>
    <row r="355">
      <c r="A355" s="387"/>
      <c r="B355" s="387"/>
      <c r="C355" s="387"/>
      <c r="D355" s="387"/>
      <c r="E355" s="387"/>
      <c r="F355" s="387"/>
      <c r="G355" s="387"/>
      <c r="H355" s="387"/>
      <c r="I355" s="387"/>
      <c r="J355" s="387"/>
      <c r="K355" s="387"/>
      <c r="L355" s="387"/>
      <c r="M355" s="387"/>
      <c r="N355" s="387"/>
      <c r="O355" s="387"/>
      <c r="P355" s="387"/>
      <c r="Q355" s="387"/>
      <c r="R355" s="387"/>
      <c r="S355" s="387"/>
      <c r="T355" s="387"/>
      <c r="U355" s="387"/>
      <c r="V355" s="387"/>
      <c r="W355" s="387"/>
      <c r="X355" s="387"/>
      <c r="Y355" s="387"/>
      <c r="Z355" s="387"/>
      <c r="AA355" s="387"/>
      <c r="AB355" s="387"/>
      <c r="AC355" s="387"/>
      <c r="AD355" s="387"/>
      <c r="AE355" s="387"/>
      <c r="AF355" s="387"/>
      <c r="AG355" s="387"/>
    </row>
    <row r="356">
      <c r="A356" s="387"/>
      <c r="B356" s="387"/>
      <c r="C356" s="387"/>
      <c r="D356" s="387"/>
      <c r="E356" s="387"/>
      <c r="F356" s="387"/>
      <c r="G356" s="387"/>
      <c r="H356" s="387"/>
      <c r="I356" s="387"/>
      <c r="J356" s="387"/>
      <c r="K356" s="387"/>
      <c r="L356" s="387"/>
      <c r="M356" s="387"/>
      <c r="N356" s="387"/>
      <c r="O356" s="387"/>
      <c r="P356" s="387"/>
      <c r="Q356" s="387"/>
      <c r="R356" s="387"/>
      <c r="S356" s="387"/>
      <c r="T356" s="387"/>
      <c r="U356" s="387"/>
      <c r="V356" s="387"/>
      <c r="W356" s="387"/>
      <c r="X356" s="387"/>
      <c r="Y356" s="387"/>
      <c r="Z356" s="387"/>
      <c r="AA356" s="387"/>
      <c r="AB356" s="387"/>
      <c r="AC356" s="387"/>
      <c r="AD356" s="387"/>
      <c r="AE356" s="387"/>
      <c r="AF356" s="387"/>
      <c r="AG356" s="387"/>
    </row>
    <row r="357">
      <c r="A357" s="387"/>
      <c r="B357" s="387"/>
      <c r="C357" s="387"/>
      <c r="D357" s="387"/>
      <c r="E357" s="387"/>
      <c r="F357" s="387"/>
      <c r="G357" s="387"/>
      <c r="H357" s="387"/>
      <c r="I357" s="387"/>
      <c r="J357" s="387"/>
      <c r="K357" s="387"/>
      <c r="L357" s="387"/>
      <c r="M357" s="387"/>
      <c r="N357" s="387"/>
      <c r="O357" s="387"/>
      <c r="P357" s="387"/>
      <c r="Q357" s="387"/>
      <c r="R357" s="387"/>
      <c r="S357" s="387"/>
      <c r="T357" s="387"/>
      <c r="U357" s="387"/>
      <c r="V357" s="387"/>
      <c r="W357" s="387"/>
      <c r="X357" s="387"/>
      <c r="Y357" s="387"/>
      <c r="Z357" s="387"/>
      <c r="AA357" s="387"/>
      <c r="AB357" s="387"/>
      <c r="AC357" s="387"/>
      <c r="AD357" s="387"/>
      <c r="AE357" s="387"/>
      <c r="AF357" s="387"/>
      <c r="AG357" s="387"/>
    </row>
    <row r="358">
      <c r="A358" s="387"/>
      <c r="B358" s="387"/>
      <c r="C358" s="387"/>
      <c r="D358" s="387"/>
      <c r="E358" s="387"/>
      <c r="F358" s="387"/>
      <c r="G358" s="387"/>
      <c r="H358" s="387"/>
      <c r="I358" s="387"/>
      <c r="J358" s="387"/>
      <c r="K358" s="387"/>
      <c r="L358" s="387"/>
      <c r="M358" s="387"/>
      <c r="N358" s="387"/>
      <c r="O358" s="387"/>
      <c r="P358" s="387"/>
      <c r="Q358" s="387"/>
      <c r="R358" s="387"/>
      <c r="S358" s="387"/>
      <c r="T358" s="387"/>
      <c r="U358" s="387"/>
      <c r="V358" s="387"/>
      <c r="W358" s="387"/>
      <c r="X358" s="387"/>
      <c r="Y358" s="387"/>
      <c r="Z358" s="387"/>
      <c r="AA358" s="387"/>
      <c r="AB358" s="387"/>
      <c r="AC358" s="387"/>
      <c r="AD358" s="387"/>
      <c r="AE358" s="387"/>
      <c r="AF358" s="387"/>
      <c r="AG358" s="387"/>
    </row>
    <row r="359">
      <c r="A359" s="387"/>
      <c r="B359" s="387"/>
      <c r="C359" s="387"/>
      <c r="D359" s="387"/>
      <c r="E359" s="387"/>
      <c r="F359" s="387"/>
      <c r="G359" s="387"/>
      <c r="H359" s="387"/>
      <c r="I359" s="387"/>
      <c r="J359" s="387"/>
      <c r="K359" s="387"/>
      <c r="L359" s="387"/>
      <c r="M359" s="387"/>
      <c r="N359" s="387"/>
      <c r="O359" s="387"/>
      <c r="P359" s="387"/>
      <c r="Q359" s="387"/>
      <c r="R359" s="387"/>
      <c r="S359" s="387"/>
      <c r="T359" s="387"/>
      <c r="U359" s="387"/>
      <c r="V359" s="387"/>
      <c r="W359" s="387"/>
      <c r="X359" s="387"/>
      <c r="Y359" s="387"/>
      <c r="Z359" s="387"/>
      <c r="AA359" s="387"/>
      <c r="AB359" s="387"/>
      <c r="AC359" s="387"/>
      <c r="AD359" s="387"/>
      <c r="AE359" s="387"/>
      <c r="AF359" s="387"/>
      <c r="AG359" s="387"/>
    </row>
    <row r="360">
      <c r="A360" s="387"/>
      <c r="B360" s="387"/>
      <c r="C360" s="387"/>
      <c r="D360" s="387"/>
      <c r="E360" s="387"/>
      <c r="F360" s="387"/>
      <c r="G360" s="387"/>
      <c r="H360" s="387"/>
      <c r="I360" s="387"/>
      <c r="J360" s="387"/>
      <c r="K360" s="387"/>
      <c r="L360" s="387"/>
      <c r="M360" s="387"/>
      <c r="N360" s="387"/>
      <c r="O360" s="387"/>
      <c r="P360" s="387"/>
      <c r="Q360" s="387"/>
      <c r="R360" s="387"/>
      <c r="S360" s="387"/>
      <c r="T360" s="387"/>
      <c r="U360" s="387"/>
      <c r="V360" s="387"/>
      <c r="W360" s="387"/>
      <c r="X360" s="387"/>
      <c r="Y360" s="387"/>
      <c r="Z360" s="387"/>
      <c r="AA360" s="387"/>
      <c r="AB360" s="387"/>
      <c r="AC360" s="387"/>
      <c r="AD360" s="387"/>
      <c r="AE360" s="387"/>
      <c r="AF360" s="387"/>
      <c r="AG360" s="387"/>
    </row>
    <row r="361">
      <c r="A361" s="387"/>
      <c r="B361" s="387"/>
      <c r="C361" s="387"/>
      <c r="D361" s="387"/>
      <c r="E361" s="387"/>
      <c r="F361" s="387"/>
      <c r="G361" s="387"/>
      <c r="H361" s="387"/>
      <c r="I361" s="387"/>
      <c r="J361" s="387"/>
      <c r="K361" s="387"/>
      <c r="L361" s="387"/>
      <c r="M361" s="387"/>
      <c r="N361" s="387"/>
      <c r="O361" s="387"/>
      <c r="P361" s="387"/>
      <c r="Q361" s="387"/>
      <c r="R361" s="387"/>
      <c r="S361" s="387"/>
      <c r="T361" s="387"/>
      <c r="U361" s="387"/>
      <c r="V361" s="387"/>
      <c r="W361" s="387"/>
      <c r="X361" s="387"/>
      <c r="Y361" s="387"/>
      <c r="Z361" s="387"/>
      <c r="AA361" s="387"/>
      <c r="AB361" s="387"/>
      <c r="AC361" s="387"/>
      <c r="AD361" s="387"/>
      <c r="AE361" s="387"/>
      <c r="AF361" s="387"/>
      <c r="AG361" s="387"/>
    </row>
    <row r="362">
      <c r="A362" s="387"/>
      <c r="B362" s="387"/>
      <c r="C362" s="387"/>
      <c r="D362" s="387"/>
      <c r="E362" s="387"/>
      <c r="F362" s="387"/>
      <c r="G362" s="387"/>
      <c r="H362" s="387"/>
      <c r="I362" s="387"/>
      <c r="J362" s="387"/>
      <c r="K362" s="387"/>
      <c r="L362" s="387"/>
      <c r="M362" s="387"/>
      <c r="N362" s="387"/>
      <c r="O362" s="387"/>
      <c r="P362" s="387"/>
      <c r="Q362" s="387"/>
      <c r="R362" s="387"/>
      <c r="S362" s="387"/>
      <c r="T362" s="387"/>
      <c r="U362" s="387"/>
      <c r="V362" s="387"/>
      <c r="W362" s="387"/>
      <c r="X362" s="387"/>
      <c r="Y362" s="387"/>
      <c r="Z362" s="387"/>
      <c r="AA362" s="387"/>
      <c r="AB362" s="387"/>
      <c r="AC362" s="387"/>
      <c r="AD362" s="387"/>
      <c r="AE362" s="387"/>
      <c r="AF362" s="387"/>
      <c r="AG362" s="387"/>
    </row>
    <row r="363">
      <c r="A363" s="387"/>
      <c r="B363" s="387"/>
      <c r="C363" s="387"/>
      <c r="D363" s="387"/>
      <c r="E363" s="387"/>
      <c r="F363" s="387"/>
      <c r="G363" s="387"/>
      <c r="H363" s="387"/>
      <c r="I363" s="387"/>
      <c r="J363" s="387"/>
      <c r="K363" s="387"/>
      <c r="L363" s="387"/>
      <c r="M363" s="387"/>
      <c r="N363" s="387"/>
      <c r="O363" s="387"/>
      <c r="P363" s="387"/>
      <c r="Q363" s="387"/>
      <c r="R363" s="387"/>
      <c r="S363" s="387"/>
      <c r="T363" s="387"/>
      <c r="U363" s="387"/>
      <c r="V363" s="387"/>
      <c r="W363" s="387"/>
      <c r="X363" s="387"/>
      <c r="Y363" s="387"/>
      <c r="Z363" s="387"/>
      <c r="AA363" s="387"/>
      <c r="AB363" s="387"/>
      <c r="AC363" s="387"/>
      <c r="AD363" s="387"/>
      <c r="AE363" s="387"/>
      <c r="AF363" s="387"/>
      <c r="AG363" s="387"/>
    </row>
    <row r="364">
      <c r="A364" s="387"/>
      <c r="B364" s="387"/>
      <c r="C364" s="387"/>
      <c r="D364" s="387"/>
      <c r="E364" s="387"/>
      <c r="F364" s="387"/>
      <c r="G364" s="387"/>
      <c r="H364" s="387"/>
      <c r="I364" s="387"/>
      <c r="J364" s="387"/>
      <c r="K364" s="387"/>
      <c r="L364" s="387"/>
      <c r="M364" s="387"/>
      <c r="N364" s="387"/>
      <c r="O364" s="387"/>
      <c r="P364" s="387"/>
      <c r="Q364" s="387"/>
      <c r="R364" s="387"/>
      <c r="S364" s="387"/>
      <c r="T364" s="387"/>
      <c r="U364" s="387"/>
      <c r="V364" s="387"/>
      <c r="W364" s="387"/>
      <c r="X364" s="387"/>
      <c r="Y364" s="387"/>
      <c r="Z364" s="387"/>
      <c r="AA364" s="387"/>
      <c r="AB364" s="387"/>
      <c r="AC364" s="387"/>
      <c r="AD364" s="387"/>
      <c r="AE364" s="387"/>
      <c r="AF364" s="387"/>
      <c r="AG364" s="387"/>
    </row>
    <row r="365">
      <c r="A365" s="387"/>
      <c r="B365" s="387"/>
      <c r="C365" s="387"/>
      <c r="D365" s="387"/>
      <c r="E365" s="387"/>
      <c r="F365" s="387"/>
      <c r="G365" s="387"/>
      <c r="H365" s="387"/>
      <c r="I365" s="387"/>
      <c r="J365" s="387"/>
      <c r="K365" s="387"/>
      <c r="L365" s="387"/>
      <c r="M365" s="387"/>
      <c r="N365" s="387"/>
      <c r="O365" s="387"/>
      <c r="P365" s="387"/>
      <c r="Q365" s="387"/>
      <c r="R365" s="387"/>
      <c r="S365" s="387"/>
      <c r="T365" s="387"/>
      <c r="U365" s="387"/>
      <c r="V365" s="387"/>
      <c r="W365" s="387"/>
      <c r="X365" s="387"/>
      <c r="Y365" s="387"/>
      <c r="Z365" s="387"/>
      <c r="AA365" s="387"/>
      <c r="AB365" s="387"/>
      <c r="AC365" s="387"/>
      <c r="AD365" s="387"/>
      <c r="AE365" s="387"/>
      <c r="AF365" s="387"/>
      <c r="AG365" s="387"/>
    </row>
    <row r="366">
      <c r="A366" s="387"/>
      <c r="B366" s="387"/>
      <c r="C366" s="387"/>
      <c r="D366" s="387"/>
      <c r="E366" s="387"/>
      <c r="F366" s="387"/>
      <c r="G366" s="387"/>
      <c r="H366" s="387"/>
      <c r="I366" s="387"/>
      <c r="J366" s="387"/>
      <c r="K366" s="387"/>
      <c r="L366" s="387"/>
      <c r="M366" s="387"/>
      <c r="N366" s="387"/>
      <c r="O366" s="387"/>
      <c r="P366" s="387"/>
      <c r="Q366" s="387"/>
      <c r="R366" s="387"/>
      <c r="S366" s="387"/>
      <c r="T366" s="387"/>
      <c r="U366" s="387"/>
      <c r="V366" s="387"/>
      <c r="W366" s="387"/>
      <c r="X366" s="387"/>
      <c r="Y366" s="387"/>
      <c r="Z366" s="387"/>
      <c r="AA366" s="387"/>
      <c r="AB366" s="387"/>
      <c r="AC366" s="387"/>
      <c r="AD366" s="387"/>
      <c r="AE366" s="387"/>
      <c r="AF366" s="387"/>
      <c r="AG366" s="387"/>
    </row>
    <row r="367">
      <c r="A367" s="387"/>
      <c r="B367" s="387"/>
      <c r="C367" s="387"/>
      <c r="D367" s="387"/>
      <c r="E367" s="387"/>
      <c r="F367" s="387"/>
      <c r="G367" s="387"/>
      <c r="H367" s="387"/>
      <c r="I367" s="387"/>
      <c r="J367" s="387"/>
      <c r="K367" s="387"/>
      <c r="L367" s="387"/>
      <c r="M367" s="387"/>
      <c r="N367" s="387"/>
      <c r="O367" s="387"/>
      <c r="P367" s="387"/>
      <c r="Q367" s="387"/>
      <c r="R367" s="387"/>
      <c r="S367" s="387"/>
      <c r="T367" s="387"/>
      <c r="U367" s="387"/>
      <c r="V367" s="387"/>
      <c r="W367" s="387"/>
      <c r="X367" s="387"/>
      <c r="Y367" s="387"/>
      <c r="Z367" s="387"/>
      <c r="AA367" s="387"/>
      <c r="AB367" s="387"/>
      <c r="AC367" s="387"/>
      <c r="AD367" s="387"/>
      <c r="AE367" s="387"/>
      <c r="AF367" s="387"/>
      <c r="AG367" s="387"/>
    </row>
    <row r="368">
      <c r="A368" s="387"/>
      <c r="B368" s="387"/>
      <c r="C368" s="387"/>
      <c r="D368" s="387"/>
      <c r="E368" s="387"/>
      <c r="F368" s="387"/>
      <c r="G368" s="387"/>
      <c r="H368" s="387"/>
      <c r="I368" s="387"/>
      <c r="J368" s="387"/>
      <c r="K368" s="387"/>
      <c r="L368" s="387"/>
      <c r="M368" s="387"/>
      <c r="N368" s="387"/>
      <c r="O368" s="387"/>
      <c r="P368" s="387"/>
      <c r="Q368" s="387"/>
      <c r="R368" s="387"/>
      <c r="S368" s="387"/>
      <c r="T368" s="387"/>
      <c r="U368" s="387"/>
      <c r="V368" s="387"/>
      <c r="W368" s="387"/>
      <c r="X368" s="387"/>
      <c r="Y368" s="387"/>
      <c r="Z368" s="387"/>
      <c r="AA368" s="387"/>
      <c r="AB368" s="387"/>
      <c r="AC368" s="387"/>
      <c r="AD368" s="387"/>
      <c r="AE368" s="387"/>
      <c r="AF368" s="387"/>
      <c r="AG368" s="387"/>
    </row>
    <row r="369">
      <c r="A369" s="387"/>
      <c r="B369" s="387"/>
      <c r="C369" s="387"/>
      <c r="D369" s="387"/>
      <c r="E369" s="387"/>
      <c r="F369" s="387"/>
      <c r="G369" s="387"/>
      <c r="H369" s="387"/>
      <c r="I369" s="387"/>
      <c r="J369" s="387"/>
      <c r="K369" s="387"/>
      <c r="L369" s="387"/>
      <c r="M369" s="387"/>
      <c r="N369" s="387"/>
      <c r="O369" s="387"/>
      <c r="P369" s="387"/>
      <c r="Q369" s="387"/>
      <c r="R369" s="387"/>
      <c r="S369" s="387"/>
      <c r="T369" s="387"/>
      <c r="U369" s="387"/>
      <c r="V369" s="387"/>
      <c r="W369" s="387"/>
      <c r="X369" s="387"/>
      <c r="Y369" s="387"/>
      <c r="Z369" s="387"/>
      <c r="AA369" s="387"/>
      <c r="AB369" s="387"/>
      <c r="AC369" s="387"/>
      <c r="AD369" s="387"/>
      <c r="AE369" s="387"/>
      <c r="AF369" s="387"/>
      <c r="AG369" s="387"/>
    </row>
    <row r="370">
      <c r="A370" s="387"/>
      <c r="B370" s="387"/>
      <c r="C370" s="387"/>
      <c r="D370" s="387"/>
      <c r="E370" s="387"/>
      <c r="F370" s="387"/>
      <c r="G370" s="387"/>
      <c r="H370" s="387"/>
      <c r="I370" s="387"/>
      <c r="J370" s="387"/>
      <c r="K370" s="387"/>
      <c r="L370" s="387"/>
      <c r="M370" s="387"/>
      <c r="N370" s="387"/>
      <c r="O370" s="387"/>
      <c r="P370" s="387"/>
      <c r="Q370" s="387"/>
      <c r="R370" s="387"/>
      <c r="S370" s="387"/>
      <c r="T370" s="387"/>
      <c r="U370" s="387"/>
      <c r="V370" s="387"/>
      <c r="W370" s="387"/>
      <c r="X370" s="387"/>
      <c r="Y370" s="387"/>
      <c r="Z370" s="387"/>
      <c r="AA370" s="387"/>
      <c r="AB370" s="387"/>
      <c r="AC370" s="387"/>
      <c r="AD370" s="387"/>
      <c r="AE370" s="387"/>
      <c r="AF370" s="387"/>
      <c r="AG370" s="387"/>
    </row>
    <row r="371">
      <c r="A371" s="387"/>
      <c r="B371" s="387"/>
      <c r="C371" s="387"/>
      <c r="D371" s="387"/>
      <c r="E371" s="387"/>
      <c r="F371" s="387"/>
      <c r="G371" s="387"/>
      <c r="H371" s="387"/>
      <c r="I371" s="387"/>
      <c r="J371" s="387"/>
      <c r="K371" s="387"/>
      <c r="L371" s="387"/>
      <c r="M371" s="387"/>
      <c r="N371" s="387"/>
      <c r="O371" s="387"/>
      <c r="P371" s="387"/>
      <c r="Q371" s="387"/>
      <c r="R371" s="387"/>
      <c r="S371" s="387"/>
      <c r="T371" s="387"/>
      <c r="U371" s="387"/>
      <c r="V371" s="387"/>
      <c r="W371" s="387"/>
      <c r="X371" s="387"/>
      <c r="Y371" s="387"/>
      <c r="Z371" s="387"/>
      <c r="AA371" s="387"/>
      <c r="AB371" s="387"/>
      <c r="AC371" s="387"/>
      <c r="AD371" s="387"/>
      <c r="AE371" s="387"/>
      <c r="AF371" s="387"/>
      <c r="AG371" s="387"/>
    </row>
    <row r="372">
      <c r="A372" s="387"/>
      <c r="B372" s="387"/>
      <c r="C372" s="387"/>
      <c r="D372" s="387"/>
      <c r="E372" s="387"/>
      <c r="F372" s="387"/>
      <c r="G372" s="387"/>
      <c r="H372" s="387"/>
      <c r="I372" s="387"/>
      <c r="J372" s="387"/>
      <c r="K372" s="387"/>
      <c r="L372" s="387"/>
      <c r="M372" s="387"/>
      <c r="N372" s="387"/>
      <c r="O372" s="387"/>
      <c r="P372" s="387"/>
      <c r="Q372" s="387"/>
      <c r="R372" s="387"/>
      <c r="S372" s="387"/>
      <c r="T372" s="387"/>
      <c r="U372" s="387"/>
      <c r="V372" s="387"/>
      <c r="W372" s="387"/>
      <c r="X372" s="387"/>
      <c r="Y372" s="387"/>
      <c r="Z372" s="387"/>
      <c r="AA372" s="387"/>
      <c r="AB372" s="387"/>
      <c r="AC372" s="387"/>
      <c r="AD372" s="387"/>
      <c r="AE372" s="387"/>
      <c r="AF372" s="387"/>
      <c r="AG372" s="387"/>
    </row>
    <row r="373">
      <c r="A373" s="387"/>
      <c r="B373" s="387"/>
      <c r="C373" s="387"/>
      <c r="D373" s="387"/>
      <c r="E373" s="387"/>
      <c r="F373" s="387"/>
      <c r="G373" s="387"/>
      <c r="H373" s="387"/>
      <c r="I373" s="387"/>
      <c r="J373" s="387"/>
      <c r="K373" s="387"/>
      <c r="L373" s="387"/>
      <c r="M373" s="387"/>
      <c r="N373" s="387"/>
      <c r="O373" s="387"/>
      <c r="P373" s="387"/>
      <c r="Q373" s="387"/>
      <c r="R373" s="387"/>
      <c r="S373" s="387"/>
      <c r="T373" s="387"/>
      <c r="U373" s="387"/>
      <c r="V373" s="387"/>
      <c r="W373" s="387"/>
      <c r="X373" s="387"/>
      <c r="Y373" s="387"/>
      <c r="Z373" s="387"/>
      <c r="AA373" s="387"/>
      <c r="AB373" s="387"/>
      <c r="AC373" s="387"/>
      <c r="AD373" s="387"/>
      <c r="AE373" s="387"/>
      <c r="AF373" s="387"/>
      <c r="AG373" s="387"/>
    </row>
    <row r="374">
      <c r="A374" s="387"/>
      <c r="B374" s="387"/>
      <c r="C374" s="387"/>
      <c r="D374" s="387"/>
      <c r="E374" s="387"/>
      <c r="F374" s="387"/>
      <c r="G374" s="387"/>
      <c r="H374" s="387"/>
      <c r="I374" s="387"/>
      <c r="J374" s="387"/>
      <c r="K374" s="387"/>
      <c r="L374" s="387"/>
      <c r="M374" s="387"/>
      <c r="N374" s="387"/>
      <c r="O374" s="387"/>
      <c r="P374" s="387"/>
      <c r="Q374" s="387"/>
      <c r="R374" s="387"/>
      <c r="S374" s="387"/>
      <c r="T374" s="387"/>
      <c r="U374" s="387"/>
      <c r="V374" s="387"/>
      <c r="W374" s="387"/>
      <c r="X374" s="387"/>
      <c r="Y374" s="387"/>
      <c r="Z374" s="387"/>
      <c r="AA374" s="387"/>
      <c r="AB374" s="387"/>
      <c r="AC374" s="387"/>
      <c r="AD374" s="387"/>
      <c r="AE374" s="387"/>
      <c r="AF374" s="387"/>
      <c r="AG374" s="387"/>
    </row>
    <row r="375">
      <c r="A375" s="387"/>
      <c r="B375" s="387"/>
      <c r="C375" s="387"/>
      <c r="D375" s="387"/>
      <c r="E375" s="387"/>
      <c r="F375" s="387"/>
      <c r="G375" s="387"/>
      <c r="H375" s="387"/>
      <c r="I375" s="387"/>
      <c r="J375" s="387"/>
      <c r="K375" s="387"/>
      <c r="L375" s="387"/>
      <c r="M375" s="387"/>
      <c r="N375" s="387"/>
      <c r="O375" s="387"/>
      <c r="P375" s="387"/>
      <c r="Q375" s="387"/>
      <c r="R375" s="387"/>
      <c r="S375" s="387"/>
      <c r="T375" s="387"/>
      <c r="U375" s="387"/>
      <c r="V375" s="387"/>
      <c r="W375" s="387"/>
      <c r="X375" s="387"/>
      <c r="Y375" s="387"/>
      <c r="Z375" s="387"/>
      <c r="AA375" s="387"/>
      <c r="AB375" s="387"/>
      <c r="AC375" s="387"/>
      <c r="AD375" s="387"/>
      <c r="AE375" s="387"/>
      <c r="AF375" s="387"/>
      <c r="AG375" s="387"/>
    </row>
    <row r="376">
      <c r="A376" s="387"/>
      <c r="B376" s="387"/>
      <c r="C376" s="387"/>
      <c r="D376" s="387"/>
      <c r="E376" s="387"/>
      <c r="F376" s="387"/>
      <c r="G376" s="387"/>
      <c r="H376" s="387"/>
      <c r="I376" s="387"/>
      <c r="J376" s="387"/>
      <c r="K376" s="387"/>
      <c r="L376" s="387"/>
      <c r="M376" s="387"/>
      <c r="N376" s="387"/>
      <c r="O376" s="387"/>
      <c r="P376" s="387"/>
      <c r="Q376" s="387"/>
      <c r="R376" s="387"/>
      <c r="S376" s="387"/>
      <c r="T376" s="387"/>
      <c r="U376" s="387"/>
      <c r="V376" s="387"/>
      <c r="W376" s="387"/>
      <c r="X376" s="387"/>
      <c r="Y376" s="387"/>
      <c r="Z376" s="387"/>
      <c r="AA376" s="387"/>
      <c r="AB376" s="387"/>
      <c r="AC376" s="387"/>
      <c r="AD376" s="387"/>
      <c r="AE376" s="387"/>
      <c r="AF376" s="387"/>
      <c r="AG376" s="387"/>
    </row>
    <row r="377">
      <c r="A377" s="387"/>
      <c r="B377" s="387"/>
      <c r="C377" s="387"/>
      <c r="D377" s="387"/>
      <c r="E377" s="387"/>
      <c r="F377" s="387"/>
      <c r="G377" s="387"/>
      <c r="H377" s="387"/>
      <c r="I377" s="387"/>
      <c r="J377" s="387"/>
      <c r="K377" s="387"/>
      <c r="L377" s="387"/>
      <c r="M377" s="387"/>
      <c r="N377" s="387"/>
      <c r="O377" s="387"/>
      <c r="P377" s="387"/>
      <c r="Q377" s="387"/>
      <c r="R377" s="387"/>
      <c r="S377" s="387"/>
      <c r="T377" s="387"/>
      <c r="U377" s="387"/>
      <c r="V377" s="387"/>
      <c r="W377" s="387"/>
      <c r="X377" s="387"/>
      <c r="Y377" s="387"/>
      <c r="Z377" s="387"/>
      <c r="AA377" s="387"/>
      <c r="AB377" s="387"/>
      <c r="AC377" s="387"/>
      <c r="AD377" s="387"/>
      <c r="AE377" s="387"/>
      <c r="AF377" s="387"/>
      <c r="AG377" s="387"/>
    </row>
    <row r="378">
      <c r="A378" s="387"/>
      <c r="B378" s="387"/>
      <c r="C378" s="387"/>
      <c r="D378" s="387"/>
      <c r="E378" s="387"/>
      <c r="F378" s="387"/>
      <c r="G378" s="387"/>
      <c r="H378" s="387"/>
      <c r="I378" s="387"/>
      <c r="J378" s="387"/>
      <c r="K378" s="387"/>
      <c r="L378" s="387"/>
      <c r="M378" s="387"/>
      <c r="N378" s="387"/>
      <c r="O378" s="387"/>
      <c r="P378" s="387"/>
      <c r="Q378" s="387"/>
      <c r="R378" s="387"/>
      <c r="S378" s="387"/>
      <c r="T378" s="387"/>
      <c r="U378" s="387"/>
      <c r="V378" s="387"/>
      <c r="W378" s="387"/>
      <c r="X378" s="387"/>
      <c r="Y378" s="387"/>
      <c r="Z378" s="387"/>
      <c r="AA378" s="387"/>
      <c r="AB378" s="387"/>
      <c r="AC378" s="387"/>
      <c r="AD378" s="387"/>
      <c r="AE378" s="387"/>
      <c r="AF378" s="387"/>
      <c r="AG378" s="387"/>
    </row>
    <row r="379">
      <c r="A379" s="387"/>
      <c r="B379" s="387"/>
      <c r="C379" s="387"/>
      <c r="D379" s="387"/>
      <c r="E379" s="387"/>
      <c r="F379" s="387"/>
      <c r="G379" s="387"/>
      <c r="H379" s="387"/>
      <c r="I379" s="387"/>
      <c r="J379" s="387"/>
      <c r="K379" s="387"/>
      <c r="L379" s="387"/>
      <c r="M379" s="387"/>
      <c r="N379" s="387"/>
      <c r="O379" s="387"/>
      <c r="P379" s="387"/>
      <c r="Q379" s="387"/>
      <c r="R379" s="387"/>
      <c r="S379" s="387"/>
      <c r="T379" s="387"/>
      <c r="U379" s="387"/>
      <c r="V379" s="387"/>
      <c r="W379" s="387"/>
      <c r="X379" s="387"/>
      <c r="Y379" s="387"/>
      <c r="Z379" s="387"/>
      <c r="AA379" s="387"/>
      <c r="AB379" s="387"/>
      <c r="AC379" s="387"/>
      <c r="AD379" s="387"/>
      <c r="AE379" s="387"/>
      <c r="AF379" s="387"/>
      <c r="AG379" s="387"/>
    </row>
    <row r="380">
      <c r="A380" s="387"/>
      <c r="B380" s="387"/>
      <c r="C380" s="387"/>
      <c r="D380" s="387"/>
      <c r="E380" s="387"/>
      <c r="F380" s="387"/>
      <c r="G380" s="387"/>
      <c r="H380" s="387"/>
      <c r="I380" s="387"/>
      <c r="J380" s="387"/>
      <c r="K380" s="387"/>
      <c r="L380" s="387"/>
      <c r="M380" s="387"/>
      <c r="N380" s="387"/>
      <c r="O380" s="387"/>
      <c r="P380" s="387"/>
      <c r="Q380" s="387"/>
      <c r="R380" s="387"/>
      <c r="S380" s="387"/>
      <c r="T380" s="387"/>
      <c r="U380" s="387"/>
      <c r="V380" s="387"/>
      <c r="W380" s="387"/>
      <c r="X380" s="387"/>
      <c r="Y380" s="387"/>
      <c r="Z380" s="387"/>
      <c r="AA380" s="387"/>
      <c r="AB380" s="387"/>
      <c r="AC380" s="387"/>
      <c r="AD380" s="387"/>
      <c r="AE380" s="387"/>
      <c r="AF380" s="387"/>
      <c r="AG380" s="387"/>
    </row>
    <row r="381">
      <c r="A381" s="387"/>
      <c r="B381" s="387"/>
      <c r="C381" s="387"/>
      <c r="D381" s="387"/>
      <c r="E381" s="387"/>
      <c r="F381" s="387"/>
      <c r="G381" s="387"/>
      <c r="H381" s="387"/>
      <c r="I381" s="387"/>
      <c r="J381" s="387"/>
      <c r="K381" s="387"/>
      <c r="L381" s="387"/>
      <c r="M381" s="387"/>
      <c r="N381" s="387"/>
      <c r="O381" s="387"/>
      <c r="P381" s="387"/>
      <c r="Q381" s="387"/>
      <c r="R381" s="387"/>
      <c r="S381" s="387"/>
      <c r="T381" s="387"/>
      <c r="U381" s="387"/>
      <c r="V381" s="387"/>
      <c r="W381" s="387"/>
      <c r="X381" s="387"/>
      <c r="Y381" s="387"/>
      <c r="Z381" s="387"/>
      <c r="AA381" s="387"/>
      <c r="AB381" s="387"/>
      <c r="AC381" s="387"/>
      <c r="AD381" s="387"/>
      <c r="AE381" s="387"/>
      <c r="AF381" s="387"/>
      <c r="AG381" s="387"/>
    </row>
    <row r="382">
      <c r="A382" s="387"/>
      <c r="B382" s="387"/>
      <c r="C382" s="387"/>
      <c r="D382" s="387"/>
      <c r="E382" s="387"/>
      <c r="F382" s="387"/>
      <c r="G382" s="387"/>
      <c r="H382" s="387"/>
      <c r="I382" s="387"/>
      <c r="J382" s="387"/>
      <c r="K382" s="387"/>
      <c r="L382" s="387"/>
      <c r="M382" s="387"/>
      <c r="N382" s="387"/>
      <c r="O382" s="387"/>
      <c r="P382" s="387"/>
      <c r="Q382" s="387"/>
      <c r="R382" s="387"/>
      <c r="S382" s="387"/>
      <c r="T382" s="387"/>
      <c r="U382" s="387"/>
      <c r="V382" s="387"/>
      <c r="W382" s="387"/>
      <c r="X382" s="387"/>
      <c r="Y382" s="387"/>
      <c r="Z382" s="387"/>
      <c r="AA382" s="387"/>
      <c r="AB382" s="387"/>
      <c r="AC382" s="387"/>
      <c r="AD382" s="387"/>
      <c r="AE382" s="387"/>
      <c r="AF382" s="387"/>
      <c r="AG382" s="387"/>
    </row>
    <row r="383">
      <c r="A383" s="387"/>
      <c r="B383" s="387"/>
      <c r="C383" s="387"/>
      <c r="D383" s="387"/>
      <c r="E383" s="387"/>
      <c r="F383" s="387"/>
      <c r="G383" s="387"/>
      <c r="H383" s="387"/>
      <c r="I383" s="387"/>
      <c r="J383" s="387"/>
      <c r="K383" s="387"/>
      <c r="L383" s="387"/>
      <c r="M383" s="387"/>
      <c r="N383" s="387"/>
      <c r="O383" s="387"/>
      <c r="P383" s="387"/>
      <c r="Q383" s="387"/>
      <c r="R383" s="387"/>
      <c r="S383" s="387"/>
      <c r="T383" s="387"/>
      <c r="U383" s="387"/>
      <c r="V383" s="387"/>
      <c r="W383" s="387"/>
      <c r="X383" s="387"/>
      <c r="Y383" s="387"/>
      <c r="Z383" s="387"/>
      <c r="AA383" s="387"/>
      <c r="AB383" s="387"/>
      <c r="AC383" s="387"/>
      <c r="AD383" s="387"/>
      <c r="AE383" s="387"/>
      <c r="AF383" s="387"/>
      <c r="AG383" s="387"/>
    </row>
    <row r="384">
      <c r="A384" s="387"/>
      <c r="B384" s="387"/>
      <c r="C384" s="387"/>
      <c r="D384" s="387"/>
      <c r="E384" s="387"/>
      <c r="F384" s="387"/>
      <c r="G384" s="387"/>
      <c r="H384" s="387"/>
      <c r="I384" s="387"/>
      <c r="J384" s="387"/>
      <c r="K384" s="387"/>
      <c r="L384" s="387"/>
      <c r="M384" s="387"/>
      <c r="N384" s="387"/>
      <c r="O384" s="387"/>
      <c r="P384" s="387"/>
      <c r="Q384" s="387"/>
      <c r="R384" s="387"/>
      <c r="S384" s="387"/>
      <c r="T384" s="387"/>
      <c r="U384" s="387"/>
      <c r="V384" s="387"/>
      <c r="W384" s="387"/>
      <c r="X384" s="387"/>
      <c r="Y384" s="387"/>
      <c r="Z384" s="387"/>
      <c r="AA384" s="387"/>
      <c r="AB384" s="387"/>
      <c r="AC384" s="387"/>
      <c r="AD384" s="387"/>
      <c r="AE384" s="387"/>
      <c r="AF384" s="387"/>
      <c r="AG384" s="387"/>
    </row>
    <row r="385">
      <c r="A385" s="387"/>
      <c r="B385" s="387"/>
      <c r="C385" s="387"/>
      <c r="D385" s="387"/>
      <c r="E385" s="387"/>
      <c r="F385" s="387"/>
      <c r="G385" s="387"/>
      <c r="H385" s="387"/>
      <c r="I385" s="387"/>
      <c r="J385" s="387"/>
      <c r="K385" s="387"/>
      <c r="L385" s="387"/>
      <c r="M385" s="387"/>
      <c r="N385" s="387"/>
      <c r="O385" s="387"/>
      <c r="P385" s="387"/>
      <c r="Q385" s="387"/>
      <c r="R385" s="387"/>
      <c r="S385" s="387"/>
      <c r="T385" s="387"/>
      <c r="U385" s="387"/>
      <c r="V385" s="387"/>
      <c r="W385" s="387"/>
      <c r="X385" s="387"/>
      <c r="Y385" s="387"/>
      <c r="Z385" s="387"/>
      <c r="AA385" s="387"/>
      <c r="AB385" s="387"/>
      <c r="AC385" s="387"/>
      <c r="AD385" s="387"/>
      <c r="AE385" s="387"/>
      <c r="AF385" s="387"/>
      <c r="AG385" s="387"/>
    </row>
    <row r="386">
      <c r="A386" s="387"/>
      <c r="B386" s="387"/>
      <c r="C386" s="387"/>
      <c r="D386" s="387"/>
      <c r="E386" s="387"/>
      <c r="F386" s="387"/>
      <c r="G386" s="387"/>
      <c r="H386" s="387"/>
      <c r="I386" s="387"/>
      <c r="J386" s="387"/>
      <c r="K386" s="387"/>
      <c r="L386" s="387"/>
      <c r="M386" s="387"/>
      <c r="N386" s="387"/>
      <c r="O386" s="387"/>
      <c r="P386" s="387"/>
      <c r="Q386" s="387"/>
      <c r="R386" s="387"/>
      <c r="S386" s="387"/>
      <c r="T386" s="387"/>
      <c r="U386" s="387"/>
      <c r="V386" s="387"/>
      <c r="W386" s="387"/>
      <c r="X386" s="387"/>
      <c r="Y386" s="387"/>
      <c r="Z386" s="387"/>
      <c r="AA386" s="387"/>
      <c r="AB386" s="387"/>
      <c r="AC386" s="387"/>
      <c r="AD386" s="387"/>
      <c r="AE386" s="387"/>
      <c r="AF386" s="387"/>
      <c r="AG386" s="387"/>
    </row>
    <row r="387">
      <c r="A387" s="387"/>
      <c r="B387" s="387"/>
      <c r="C387" s="387"/>
      <c r="D387" s="387"/>
      <c r="E387" s="387"/>
      <c r="F387" s="387"/>
      <c r="G387" s="387"/>
      <c r="H387" s="387"/>
      <c r="I387" s="387"/>
      <c r="J387" s="387"/>
      <c r="K387" s="387"/>
      <c r="L387" s="387"/>
      <c r="M387" s="387"/>
      <c r="N387" s="387"/>
      <c r="O387" s="387"/>
      <c r="P387" s="387"/>
      <c r="Q387" s="387"/>
      <c r="R387" s="387"/>
      <c r="S387" s="387"/>
      <c r="T387" s="387"/>
      <c r="U387" s="387"/>
      <c r="V387" s="387"/>
      <c r="W387" s="387"/>
      <c r="X387" s="387"/>
      <c r="Y387" s="387"/>
      <c r="Z387" s="387"/>
      <c r="AA387" s="387"/>
      <c r="AB387" s="387"/>
      <c r="AC387" s="387"/>
      <c r="AD387" s="387"/>
      <c r="AE387" s="387"/>
      <c r="AF387" s="387"/>
      <c r="AG387" s="387"/>
    </row>
    <row r="388">
      <c r="A388" s="387"/>
      <c r="B388" s="387"/>
      <c r="C388" s="387"/>
      <c r="D388" s="387"/>
      <c r="E388" s="387"/>
      <c r="F388" s="387"/>
      <c r="G388" s="387"/>
      <c r="H388" s="387"/>
      <c r="I388" s="387"/>
      <c r="J388" s="387"/>
      <c r="K388" s="387"/>
      <c r="L388" s="387"/>
      <c r="M388" s="387"/>
      <c r="N388" s="387"/>
      <c r="O388" s="387"/>
      <c r="P388" s="387"/>
      <c r="Q388" s="387"/>
      <c r="R388" s="387"/>
      <c r="S388" s="387"/>
      <c r="T388" s="387"/>
      <c r="U388" s="387"/>
      <c r="V388" s="387"/>
      <c r="W388" s="387"/>
      <c r="X388" s="387"/>
      <c r="Y388" s="387"/>
      <c r="Z388" s="387"/>
      <c r="AA388" s="387"/>
      <c r="AB388" s="387"/>
      <c r="AC388" s="387"/>
      <c r="AD388" s="387"/>
      <c r="AE388" s="387"/>
      <c r="AF388" s="387"/>
      <c r="AG388" s="387"/>
    </row>
    <row r="389">
      <c r="A389" s="387"/>
      <c r="B389" s="387"/>
      <c r="C389" s="387"/>
      <c r="D389" s="387"/>
      <c r="E389" s="387"/>
      <c r="F389" s="387"/>
      <c r="G389" s="387"/>
      <c r="H389" s="387"/>
      <c r="I389" s="387"/>
      <c r="J389" s="387"/>
      <c r="K389" s="387"/>
      <c r="L389" s="387"/>
      <c r="M389" s="387"/>
      <c r="N389" s="387"/>
      <c r="O389" s="387"/>
      <c r="P389" s="387"/>
      <c r="Q389" s="387"/>
      <c r="R389" s="387"/>
      <c r="S389" s="387"/>
      <c r="T389" s="387"/>
      <c r="U389" s="387"/>
      <c r="V389" s="387"/>
      <c r="W389" s="387"/>
      <c r="X389" s="387"/>
      <c r="Y389" s="387"/>
      <c r="Z389" s="387"/>
      <c r="AA389" s="387"/>
      <c r="AB389" s="387"/>
      <c r="AC389" s="387"/>
      <c r="AD389" s="387"/>
      <c r="AE389" s="387"/>
      <c r="AF389" s="387"/>
      <c r="AG389" s="387"/>
    </row>
    <row r="390">
      <c r="A390" s="387"/>
      <c r="B390" s="387"/>
      <c r="C390" s="387"/>
      <c r="D390" s="387"/>
      <c r="E390" s="387"/>
      <c r="F390" s="387"/>
      <c r="G390" s="387"/>
      <c r="H390" s="387"/>
      <c r="I390" s="387"/>
      <c r="J390" s="387"/>
      <c r="K390" s="387"/>
      <c r="L390" s="387"/>
      <c r="M390" s="387"/>
      <c r="N390" s="387"/>
      <c r="O390" s="387"/>
      <c r="P390" s="387"/>
      <c r="Q390" s="387"/>
      <c r="R390" s="387"/>
      <c r="S390" s="387"/>
      <c r="T390" s="387"/>
      <c r="U390" s="387"/>
      <c r="V390" s="387"/>
      <c r="W390" s="387"/>
      <c r="X390" s="387"/>
      <c r="Y390" s="387"/>
      <c r="Z390" s="387"/>
      <c r="AA390" s="387"/>
      <c r="AB390" s="387"/>
      <c r="AC390" s="387"/>
      <c r="AD390" s="387"/>
      <c r="AE390" s="387"/>
      <c r="AF390" s="387"/>
      <c r="AG390" s="387"/>
    </row>
    <row r="391">
      <c r="A391" s="387"/>
      <c r="B391" s="387"/>
      <c r="C391" s="387"/>
      <c r="D391" s="387"/>
      <c r="E391" s="387"/>
      <c r="F391" s="387"/>
      <c r="G391" s="387"/>
      <c r="H391" s="387"/>
      <c r="I391" s="387"/>
      <c r="J391" s="387"/>
      <c r="K391" s="387"/>
      <c r="L391" s="387"/>
      <c r="M391" s="387"/>
      <c r="N391" s="387"/>
      <c r="O391" s="387"/>
      <c r="P391" s="387"/>
      <c r="Q391" s="387"/>
      <c r="R391" s="387"/>
      <c r="S391" s="387"/>
      <c r="T391" s="387"/>
      <c r="U391" s="387"/>
      <c r="V391" s="387"/>
      <c r="W391" s="387"/>
      <c r="X391" s="387"/>
      <c r="Y391" s="387"/>
      <c r="Z391" s="387"/>
      <c r="AA391" s="387"/>
      <c r="AB391" s="387"/>
      <c r="AC391" s="387"/>
      <c r="AD391" s="387"/>
      <c r="AE391" s="387"/>
      <c r="AF391" s="387"/>
      <c r="AG391" s="387"/>
    </row>
    <row r="392">
      <c r="A392" s="387"/>
      <c r="B392" s="387"/>
      <c r="C392" s="387"/>
      <c r="D392" s="387"/>
      <c r="E392" s="387"/>
      <c r="F392" s="387"/>
      <c r="G392" s="387"/>
      <c r="H392" s="387"/>
      <c r="I392" s="387"/>
      <c r="J392" s="387"/>
      <c r="K392" s="387"/>
      <c r="L392" s="387"/>
      <c r="M392" s="387"/>
      <c r="N392" s="387"/>
      <c r="O392" s="387"/>
      <c r="P392" s="387"/>
      <c r="Q392" s="387"/>
      <c r="R392" s="387"/>
      <c r="S392" s="387"/>
      <c r="T392" s="387"/>
      <c r="U392" s="387"/>
      <c r="V392" s="387"/>
      <c r="W392" s="387"/>
      <c r="X392" s="387"/>
      <c r="Y392" s="387"/>
      <c r="Z392" s="387"/>
      <c r="AA392" s="387"/>
      <c r="AB392" s="387"/>
      <c r="AC392" s="387"/>
      <c r="AD392" s="387"/>
      <c r="AE392" s="387"/>
      <c r="AF392" s="387"/>
      <c r="AG392" s="387"/>
    </row>
    <row r="393">
      <c r="A393" s="387"/>
      <c r="B393" s="387"/>
      <c r="C393" s="387"/>
      <c r="D393" s="387"/>
      <c r="E393" s="387"/>
      <c r="F393" s="387"/>
      <c r="G393" s="387"/>
      <c r="H393" s="387"/>
      <c r="I393" s="387"/>
      <c r="J393" s="387"/>
      <c r="K393" s="387"/>
      <c r="L393" s="387"/>
      <c r="M393" s="387"/>
      <c r="N393" s="387"/>
      <c r="O393" s="387"/>
      <c r="P393" s="387"/>
      <c r="Q393" s="387"/>
      <c r="R393" s="387"/>
      <c r="S393" s="387"/>
      <c r="T393" s="387"/>
      <c r="U393" s="387"/>
      <c r="V393" s="387"/>
      <c r="W393" s="387"/>
      <c r="X393" s="387"/>
      <c r="Y393" s="387"/>
      <c r="Z393" s="387"/>
      <c r="AA393" s="387"/>
      <c r="AB393" s="387"/>
      <c r="AC393" s="387"/>
      <c r="AD393" s="387"/>
      <c r="AE393" s="387"/>
      <c r="AF393" s="387"/>
      <c r="AG393" s="387"/>
    </row>
    <row r="394">
      <c r="A394" s="387"/>
      <c r="B394" s="387"/>
      <c r="C394" s="387"/>
      <c r="D394" s="387"/>
      <c r="E394" s="387"/>
      <c r="F394" s="387"/>
      <c r="G394" s="387"/>
      <c r="H394" s="387"/>
      <c r="I394" s="387"/>
      <c r="J394" s="387"/>
      <c r="K394" s="387"/>
      <c r="L394" s="387"/>
      <c r="M394" s="387"/>
      <c r="N394" s="387"/>
      <c r="O394" s="387"/>
      <c r="P394" s="387"/>
      <c r="Q394" s="387"/>
      <c r="R394" s="387"/>
      <c r="S394" s="387"/>
      <c r="T394" s="387"/>
      <c r="U394" s="387"/>
      <c r="V394" s="387"/>
      <c r="W394" s="387"/>
      <c r="X394" s="387"/>
      <c r="Y394" s="387"/>
      <c r="Z394" s="387"/>
      <c r="AA394" s="387"/>
      <c r="AB394" s="387"/>
      <c r="AC394" s="387"/>
      <c r="AD394" s="387"/>
      <c r="AE394" s="387"/>
      <c r="AF394" s="387"/>
      <c r="AG394" s="387"/>
    </row>
    <row r="395">
      <c r="A395" s="387"/>
      <c r="B395" s="387"/>
      <c r="C395" s="387"/>
      <c r="D395" s="387"/>
      <c r="E395" s="387"/>
      <c r="F395" s="387"/>
      <c r="G395" s="387"/>
      <c r="H395" s="387"/>
      <c r="I395" s="387"/>
      <c r="J395" s="387"/>
      <c r="K395" s="387"/>
      <c r="L395" s="387"/>
      <c r="M395" s="387"/>
      <c r="N395" s="387"/>
      <c r="O395" s="387"/>
      <c r="P395" s="387"/>
      <c r="Q395" s="387"/>
      <c r="R395" s="387"/>
      <c r="S395" s="387"/>
      <c r="T395" s="387"/>
      <c r="U395" s="387"/>
      <c r="V395" s="387"/>
      <c r="W395" s="387"/>
      <c r="X395" s="387"/>
      <c r="Y395" s="387"/>
      <c r="Z395" s="387"/>
      <c r="AA395" s="387"/>
      <c r="AB395" s="387"/>
      <c r="AC395" s="387"/>
      <c r="AD395" s="387"/>
      <c r="AE395" s="387"/>
      <c r="AF395" s="387"/>
      <c r="AG395" s="387"/>
    </row>
    <row r="396">
      <c r="A396" s="387"/>
      <c r="B396" s="387"/>
      <c r="C396" s="387"/>
      <c r="D396" s="387"/>
      <c r="E396" s="387"/>
      <c r="F396" s="387"/>
      <c r="G396" s="387"/>
      <c r="H396" s="387"/>
      <c r="I396" s="387"/>
      <c r="J396" s="387"/>
      <c r="K396" s="387"/>
      <c r="L396" s="387"/>
      <c r="M396" s="387"/>
      <c r="N396" s="387"/>
      <c r="O396" s="387"/>
      <c r="P396" s="387"/>
      <c r="Q396" s="387"/>
      <c r="R396" s="387"/>
      <c r="S396" s="387"/>
      <c r="T396" s="387"/>
      <c r="U396" s="387"/>
      <c r="V396" s="387"/>
      <c r="W396" s="387"/>
      <c r="X396" s="387"/>
      <c r="Y396" s="387"/>
      <c r="Z396" s="387"/>
      <c r="AA396" s="387"/>
      <c r="AB396" s="387"/>
      <c r="AC396" s="387"/>
      <c r="AD396" s="387"/>
      <c r="AE396" s="387"/>
      <c r="AF396" s="387"/>
      <c r="AG396" s="387"/>
    </row>
    <row r="397">
      <c r="A397" s="387"/>
      <c r="B397" s="387"/>
      <c r="C397" s="387"/>
      <c r="D397" s="387"/>
      <c r="E397" s="387"/>
      <c r="F397" s="387"/>
      <c r="G397" s="387"/>
      <c r="H397" s="387"/>
      <c r="I397" s="387"/>
      <c r="J397" s="387"/>
      <c r="K397" s="387"/>
      <c r="L397" s="387"/>
      <c r="M397" s="387"/>
      <c r="N397" s="387"/>
      <c r="O397" s="387"/>
      <c r="P397" s="387"/>
      <c r="Q397" s="387"/>
      <c r="R397" s="387"/>
      <c r="S397" s="387"/>
      <c r="T397" s="387"/>
      <c r="U397" s="387"/>
      <c r="V397" s="387"/>
      <c r="W397" s="387"/>
      <c r="X397" s="387"/>
      <c r="Y397" s="387"/>
      <c r="Z397" s="387"/>
      <c r="AA397" s="387"/>
      <c r="AB397" s="387"/>
      <c r="AC397" s="387"/>
      <c r="AD397" s="387"/>
      <c r="AE397" s="387"/>
      <c r="AF397" s="387"/>
      <c r="AG397" s="387"/>
    </row>
    <row r="398">
      <c r="A398" s="387"/>
      <c r="B398" s="387"/>
      <c r="C398" s="387"/>
      <c r="D398" s="387"/>
      <c r="E398" s="387"/>
      <c r="F398" s="387"/>
      <c r="G398" s="387"/>
      <c r="H398" s="387"/>
      <c r="I398" s="387"/>
      <c r="J398" s="387"/>
      <c r="K398" s="387"/>
      <c r="L398" s="387"/>
      <c r="M398" s="387"/>
      <c r="N398" s="387"/>
      <c r="O398" s="387"/>
      <c r="P398" s="387"/>
      <c r="Q398" s="387"/>
      <c r="R398" s="387"/>
      <c r="S398" s="387"/>
      <c r="T398" s="387"/>
      <c r="U398" s="387"/>
      <c r="V398" s="387"/>
      <c r="W398" s="387"/>
      <c r="X398" s="387"/>
      <c r="Y398" s="387"/>
      <c r="Z398" s="387"/>
      <c r="AA398" s="387"/>
      <c r="AB398" s="387"/>
      <c r="AC398" s="387"/>
      <c r="AD398" s="387"/>
      <c r="AE398" s="387"/>
      <c r="AF398" s="387"/>
      <c r="AG398" s="387"/>
    </row>
    <row r="399">
      <c r="A399" s="387"/>
      <c r="B399" s="387"/>
      <c r="C399" s="387"/>
      <c r="D399" s="387"/>
      <c r="E399" s="387"/>
      <c r="F399" s="387"/>
      <c r="G399" s="387"/>
      <c r="H399" s="387"/>
      <c r="I399" s="387"/>
      <c r="J399" s="387"/>
      <c r="K399" s="387"/>
      <c r="L399" s="387"/>
      <c r="M399" s="387"/>
      <c r="N399" s="387"/>
      <c r="O399" s="387"/>
      <c r="P399" s="387"/>
      <c r="Q399" s="387"/>
      <c r="R399" s="387"/>
      <c r="S399" s="387"/>
      <c r="T399" s="387"/>
      <c r="U399" s="387"/>
      <c r="V399" s="387"/>
      <c r="W399" s="387"/>
      <c r="X399" s="387"/>
      <c r="Y399" s="387"/>
      <c r="Z399" s="387"/>
      <c r="AA399" s="387"/>
      <c r="AB399" s="387"/>
      <c r="AC399" s="387"/>
      <c r="AD399" s="387"/>
      <c r="AE399" s="387"/>
      <c r="AF399" s="387"/>
      <c r="AG399" s="387"/>
    </row>
    <row r="400">
      <c r="A400" s="387"/>
      <c r="B400" s="387"/>
      <c r="C400" s="387"/>
      <c r="D400" s="387"/>
      <c r="E400" s="387"/>
      <c r="F400" s="387"/>
      <c r="G400" s="387"/>
      <c r="H400" s="387"/>
      <c r="I400" s="387"/>
      <c r="J400" s="387"/>
      <c r="K400" s="387"/>
      <c r="L400" s="387"/>
      <c r="M400" s="387"/>
      <c r="N400" s="387"/>
      <c r="O400" s="387"/>
      <c r="P400" s="387"/>
      <c r="Q400" s="387"/>
      <c r="R400" s="387"/>
      <c r="S400" s="387"/>
      <c r="T400" s="387"/>
      <c r="U400" s="387"/>
      <c r="V400" s="387"/>
      <c r="W400" s="387"/>
      <c r="X400" s="387"/>
      <c r="Y400" s="387"/>
      <c r="Z400" s="387"/>
      <c r="AA400" s="387"/>
      <c r="AB400" s="387"/>
      <c r="AC400" s="387"/>
      <c r="AD400" s="387"/>
      <c r="AE400" s="387"/>
      <c r="AF400" s="387"/>
      <c r="AG400" s="387"/>
    </row>
    <row r="401">
      <c r="A401" s="387"/>
      <c r="B401" s="387"/>
      <c r="C401" s="387"/>
      <c r="D401" s="387"/>
      <c r="E401" s="387"/>
      <c r="F401" s="387"/>
      <c r="G401" s="387"/>
      <c r="H401" s="387"/>
      <c r="I401" s="387"/>
      <c r="J401" s="387"/>
      <c r="K401" s="387"/>
      <c r="L401" s="387"/>
      <c r="M401" s="387"/>
      <c r="N401" s="387"/>
      <c r="O401" s="387"/>
      <c r="P401" s="387"/>
      <c r="Q401" s="387"/>
      <c r="R401" s="387"/>
      <c r="S401" s="387"/>
      <c r="T401" s="387"/>
      <c r="U401" s="387"/>
      <c r="V401" s="387"/>
      <c r="W401" s="387"/>
      <c r="X401" s="387"/>
      <c r="Y401" s="387"/>
      <c r="Z401" s="387"/>
      <c r="AA401" s="387"/>
      <c r="AB401" s="387"/>
      <c r="AC401" s="387"/>
      <c r="AD401" s="387"/>
      <c r="AE401" s="387"/>
      <c r="AF401" s="387"/>
      <c r="AG401" s="387"/>
    </row>
    <row r="402">
      <c r="A402" s="387"/>
      <c r="B402" s="387"/>
      <c r="C402" s="387"/>
      <c r="D402" s="387"/>
      <c r="E402" s="387"/>
      <c r="F402" s="387"/>
      <c r="G402" s="387"/>
      <c r="H402" s="387"/>
      <c r="I402" s="387"/>
      <c r="J402" s="387"/>
      <c r="K402" s="387"/>
      <c r="L402" s="387"/>
      <c r="M402" s="387"/>
      <c r="N402" s="387"/>
      <c r="O402" s="387"/>
      <c r="P402" s="387"/>
      <c r="Q402" s="387"/>
      <c r="R402" s="387"/>
      <c r="S402" s="387"/>
      <c r="T402" s="387"/>
      <c r="U402" s="387"/>
      <c r="V402" s="387"/>
      <c r="W402" s="387"/>
      <c r="X402" s="387"/>
      <c r="Y402" s="387"/>
      <c r="Z402" s="387"/>
      <c r="AA402" s="387"/>
      <c r="AB402" s="387"/>
      <c r="AC402" s="387"/>
      <c r="AD402" s="387"/>
      <c r="AE402" s="387"/>
      <c r="AF402" s="387"/>
      <c r="AG402" s="387"/>
    </row>
    <row r="403">
      <c r="A403" s="387"/>
      <c r="B403" s="387"/>
      <c r="C403" s="387"/>
      <c r="D403" s="387"/>
      <c r="E403" s="387"/>
      <c r="F403" s="387"/>
      <c r="G403" s="387"/>
      <c r="H403" s="387"/>
      <c r="I403" s="387"/>
      <c r="J403" s="387"/>
      <c r="K403" s="387"/>
      <c r="L403" s="387"/>
      <c r="M403" s="387"/>
      <c r="N403" s="387"/>
      <c r="O403" s="387"/>
      <c r="P403" s="387"/>
      <c r="Q403" s="387"/>
      <c r="R403" s="387"/>
      <c r="S403" s="387"/>
      <c r="T403" s="387"/>
      <c r="U403" s="387"/>
      <c r="V403" s="387"/>
      <c r="W403" s="387"/>
      <c r="X403" s="387"/>
      <c r="Y403" s="387"/>
      <c r="Z403" s="387"/>
      <c r="AA403" s="387"/>
      <c r="AB403" s="387"/>
      <c r="AC403" s="387"/>
      <c r="AD403" s="387"/>
      <c r="AE403" s="387"/>
      <c r="AF403" s="387"/>
      <c r="AG403" s="387"/>
    </row>
    <row r="404">
      <c r="A404" s="387"/>
      <c r="B404" s="387"/>
      <c r="C404" s="387"/>
      <c r="D404" s="387"/>
      <c r="E404" s="387"/>
      <c r="F404" s="387"/>
      <c r="G404" s="387"/>
      <c r="H404" s="387"/>
      <c r="I404" s="387"/>
      <c r="J404" s="387"/>
      <c r="K404" s="387"/>
      <c r="L404" s="387"/>
      <c r="M404" s="387"/>
      <c r="N404" s="387"/>
      <c r="O404" s="387"/>
      <c r="P404" s="387"/>
      <c r="Q404" s="387"/>
      <c r="R404" s="387"/>
      <c r="S404" s="387"/>
      <c r="T404" s="387"/>
      <c r="U404" s="387"/>
      <c r="V404" s="387"/>
      <c r="W404" s="387"/>
      <c r="X404" s="387"/>
      <c r="Y404" s="387"/>
      <c r="Z404" s="387"/>
      <c r="AA404" s="387"/>
      <c r="AB404" s="387"/>
      <c r="AC404" s="387"/>
      <c r="AD404" s="387"/>
      <c r="AE404" s="387"/>
      <c r="AF404" s="387"/>
      <c r="AG404" s="387"/>
    </row>
    <row r="405">
      <c r="A405" s="387"/>
      <c r="B405" s="387"/>
      <c r="C405" s="387"/>
      <c r="D405" s="387"/>
      <c r="E405" s="387"/>
      <c r="F405" s="387"/>
      <c r="G405" s="387"/>
      <c r="H405" s="387"/>
      <c r="I405" s="387"/>
      <c r="J405" s="387"/>
      <c r="K405" s="387"/>
      <c r="L405" s="387"/>
      <c r="M405" s="387"/>
      <c r="N405" s="387"/>
      <c r="O405" s="387"/>
      <c r="P405" s="387"/>
      <c r="Q405" s="387"/>
      <c r="R405" s="387"/>
      <c r="S405" s="387"/>
      <c r="T405" s="387"/>
      <c r="U405" s="387"/>
      <c r="V405" s="387"/>
      <c r="W405" s="387"/>
      <c r="X405" s="387"/>
      <c r="Y405" s="387"/>
      <c r="Z405" s="387"/>
      <c r="AA405" s="387"/>
      <c r="AB405" s="387"/>
      <c r="AC405" s="387"/>
      <c r="AD405" s="387"/>
      <c r="AE405" s="387"/>
      <c r="AF405" s="387"/>
      <c r="AG405" s="387"/>
    </row>
    <row r="406">
      <c r="A406" s="387"/>
      <c r="B406" s="387"/>
      <c r="C406" s="387"/>
      <c r="D406" s="387"/>
      <c r="E406" s="387"/>
      <c r="F406" s="387"/>
      <c r="G406" s="387"/>
      <c r="H406" s="387"/>
      <c r="I406" s="387"/>
      <c r="J406" s="387"/>
      <c r="K406" s="387"/>
      <c r="L406" s="387"/>
      <c r="M406" s="387"/>
      <c r="N406" s="387"/>
      <c r="O406" s="387"/>
      <c r="P406" s="387"/>
      <c r="Q406" s="387"/>
      <c r="R406" s="387"/>
      <c r="S406" s="387"/>
      <c r="T406" s="387"/>
      <c r="U406" s="387"/>
      <c r="V406" s="387"/>
      <c r="W406" s="387"/>
      <c r="X406" s="387"/>
      <c r="Y406" s="387"/>
      <c r="Z406" s="387"/>
      <c r="AA406" s="387"/>
      <c r="AB406" s="387"/>
      <c r="AC406" s="387"/>
      <c r="AD406" s="387"/>
      <c r="AE406" s="387"/>
      <c r="AF406" s="387"/>
      <c r="AG406" s="387"/>
    </row>
    <row r="407">
      <c r="A407" s="387"/>
      <c r="B407" s="387"/>
      <c r="C407" s="387"/>
      <c r="D407" s="387"/>
      <c r="E407" s="387"/>
      <c r="F407" s="387"/>
      <c r="G407" s="387"/>
      <c r="H407" s="387"/>
      <c r="I407" s="387"/>
      <c r="J407" s="387"/>
      <c r="K407" s="387"/>
      <c r="L407" s="387"/>
      <c r="M407" s="387"/>
      <c r="N407" s="387"/>
      <c r="O407" s="387"/>
      <c r="P407" s="387"/>
      <c r="Q407" s="387"/>
      <c r="R407" s="387"/>
      <c r="S407" s="387"/>
      <c r="T407" s="387"/>
      <c r="U407" s="387"/>
      <c r="V407" s="387"/>
      <c r="W407" s="387"/>
      <c r="X407" s="387"/>
      <c r="Y407" s="387"/>
      <c r="Z407" s="387"/>
      <c r="AA407" s="387"/>
      <c r="AB407" s="387"/>
      <c r="AC407" s="387"/>
      <c r="AD407" s="387"/>
      <c r="AE407" s="387"/>
      <c r="AF407" s="387"/>
      <c r="AG407" s="387"/>
    </row>
    <row r="408">
      <c r="A408" s="387"/>
      <c r="B408" s="387"/>
      <c r="C408" s="387"/>
      <c r="D408" s="387"/>
      <c r="E408" s="387"/>
      <c r="F408" s="387"/>
      <c r="G408" s="387"/>
      <c r="H408" s="387"/>
      <c r="I408" s="387"/>
      <c r="J408" s="387"/>
      <c r="K408" s="387"/>
      <c r="L408" s="387"/>
      <c r="M408" s="387"/>
      <c r="N408" s="387"/>
      <c r="O408" s="387"/>
      <c r="P408" s="387"/>
      <c r="Q408" s="387"/>
      <c r="R408" s="387"/>
      <c r="S408" s="387"/>
      <c r="T408" s="387"/>
      <c r="U408" s="387"/>
      <c r="V408" s="387"/>
      <c r="W408" s="387"/>
      <c r="X408" s="387"/>
      <c r="Y408" s="387"/>
      <c r="Z408" s="387"/>
      <c r="AA408" s="387"/>
      <c r="AB408" s="387"/>
      <c r="AC408" s="387"/>
      <c r="AD408" s="387"/>
      <c r="AE408" s="387"/>
      <c r="AF408" s="387"/>
      <c r="AG408" s="387"/>
    </row>
    <row r="409">
      <c r="A409" s="387"/>
      <c r="B409" s="387"/>
      <c r="C409" s="387"/>
      <c r="D409" s="387"/>
      <c r="E409" s="387"/>
      <c r="F409" s="387"/>
      <c r="G409" s="387"/>
      <c r="H409" s="387"/>
      <c r="I409" s="387"/>
      <c r="J409" s="387"/>
      <c r="K409" s="387"/>
      <c r="L409" s="387"/>
      <c r="M409" s="387"/>
      <c r="N409" s="387"/>
      <c r="O409" s="387"/>
      <c r="P409" s="387"/>
      <c r="Q409" s="387"/>
      <c r="R409" s="387"/>
      <c r="S409" s="387"/>
      <c r="T409" s="387"/>
      <c r="U409" s="387"/>
      <c r="V409" s="387"/>
      <c r="W409" s="387"/>
      <c r="X409" s="387"/>
      <c r="Y409" s="387"/>
      <c r="Z409" s="387"/>
      <c r="AA409" s="387"/>
      <c r="AB409" s="387"/>
      <c r="AC409" s="387"/>
      <c r="AD409" s="387"/>
      <c r="AE409" s="387"/>
      <c r="AF409" s="387"/>
      <c r="AG409" s="387"/>
    </row>
    <row r="410">
      <c r="A410" s="387"/>
      <c r="B410" s="387"/>
      <c r="C410" s="387"/>
      <c r="D410" s="387"/>
      <c r="E410" s="387"/>
      <c r="F410" s="387"/>
      <c r="G410" s="387"/>
      <c r="H410" s="387"/>
      <c r="I410" s="387"/>
      <c r="J410" s="387"/>
      <c r="K410" s="387"/>
      <c r="L410" s="387"/>
      <c r="M410" s="387"/>
      <c r="N410" s="387"/>
      <c r="O410" s="387"/>
      <c r="P410" s="387"/>
      <c r="Q410" s="387"/>
      <c r="R410" s="387"/>
      <c r="S410" s="387"/>
      <c r="T410" s="387"/>
      <c r="U410" s="387"/>
      <c r="V410" s="387"/>
      <c r="W410" s="387"/>
      <c r="X410" s="387"/>
      <c r="Y410" s="387"/>
      <c r="Z410" s="387"/>
      <c r="AA410" s="387"/>
      <c r="AB410" s="387"/>
      <c r="AC410" s="387"/>
      <c r="AD410" s="387"/>
      <c r="AE410" s="387"/>
      <c r="AF410" s="387"/>
      <c r="AG410" s="387"/>
    </row>
    <row r="411">
      <c r="A411" s="387"/>
      <c r="B411" s="387"/>
      <c r="C411" s="387"/>
      <c r="D411" s="387"/>
      <c r="E411" s="387"/>
      <c r="F411" s="387"/>
      <c r="G411" s="387"/>
      <c r="H411" s="387"/>
      <c r="I411" s="387"/>
      <c r="J411" s="387"/>
      <c r="K411" s="387"/>
      <c r="L411" s="387"/>
      <c r="M411" s="387"/>
      <c r="N411" s="387"/>
      <c r="O411" s="387"/>
      <c r="P411" s="387"/>
      <c r="Q411" s="387"/>
      <c r="R411" s="387"/>
      <c r="S411" s="387"/>
      <c r="T411" s="387"/>
      <c r="U411" s="387"/>
      <c r="V411" s="387"/>
      <c r="W411" s="387"/>
      <c r="X411" s="387"/>
      <c r="Y411" s="387"/>
      <c r="Z411" s="387"/>
      <c r="AA411" s="387"/>
      <c r="AB411" s="387"/>
      <c r="AC411" s="387"/>
      <c r="AD411" s="387"/>
      <c r="AE411" s="387"/>
      <c r="AF411" s="387"/>
      <c r="AG411" s="387"/>
    </row>
    <row r="412">
      <c r="A412" s="387"/>
      <c r="B412" s="387"/>
      <c r="C412" s="387"/>
      <c r="D412" s="387"/>
      <c r="E412" s="387"/>
      <c r="F412" s="387"/>
      <c r="G412" s="387"/>
      <c r="H412" s="387"/>
      <c r="I412" s="387"/>
      <c r="J412" s="387"/>
      <c r="K412" s="387"/>
      <c r="L412" s="387"/>
      <c r="M412" s="387"/>
      <c r="N412" s="387"/>
      <c r="O412" s="387"/>
      <c r="P412" s="387"/>
      <c r="Q412" s="387"/>
      <c r="R412" s="387"/>
      <c r="S412" s="387"/>
      <c r="T412" s="387"/>
      <c r="U412" s="387"/>
      <c r="V412" s="387"/>
      <c r="W412" s="387"/>
      <c r="X412" s="387"/>
      <c r="Y412" s="387"/>
      <c r="Z412" s="387"/>
      <c r="AA412" s="387"/>
      <c r="AB412" s="387"/>
      <c r="AC412" s="387"/>
      <c r="AD412" s="387"/>
      <c r="AE412" s="387"/>
      <c r="AF412" s="387"/>
      <c r="AG412" s="387"/>
    </row>
    <row r="413">
      <c r="A413" s="387"/>
      <c r="B413" s="387"/>
      <c r="C413" s="387"/>
      <c r="D413" s="387"/>
      <c r="E413" s="387"/>
      <c r="F413" s="387"/>
      <c r="G413" s="387"/>
      <c r="H413" s="387"/>
      <c r="I413" s="387"/>
      <c r="J413" s="387"/>
      <c r="K413" s="387"/>
      <c r="L413" s="387"/>
      <c r="M413" s="387"/>
      <c r="N413" s="387"/>
      <c r="O413" s="387"/>
      <c r="P413" s="387"/>
      <c r="Q413" s="387"/>
      <c r="R413" s="387"/>
      <c r="S413" s="387"/>
      <c r="T413" s="387"/>
      <c r="U413" s="387"/>
      <c r="V413" s="387"/>
      <c r="W413" s="387"/>
      <c r="X413" s="387"/>
      <c r="Y413" s="387"/>
      <c r="Z413" s="387"/>
      <c r="AA413" s="387"/>
      <c r="AB413" s="387"/>
      <c r="AC413" s="387"/>
      <c r="AD413" s="387"/>
      <c r="AE413" s="387"/>
      <c r="AF413" s="387"/>
      <c r="AG413" s="387"/>
    </row>
    <row r="414">
      <c r="A414" s="387"/>
      <c r="B414" s="387"/>
      <c r="C414" s="387"/>
      <c r="D414" s="387"/>
      <c r="E414" s="387"/>
      <c r="F414" s="387"/>
      <c r="G414" s="387"/>
      <c r="H414" s="387"/>
      <c r="I414" s="387"/>
      <c r="J414" s="387"/>
      <c r="K414" s="387"/>
      <c r="L414" s="387"/>
      <c r="M414" s="387"/>
      <c r="N414" s="387"/>
      <c r="O414" s="387"/>
      <c r="P414" s="387"/>
      <c r="Q414" s="387"/>
      <c r="R414" s="387"/>
      <c r="S414" s="387"/>
      <c r="T414" s="387"/>
      <c r="U414" s="387"/>
      <c r="V414" s="387"/>
      <c r="W414" s="387"/>
      <c r="X414" s="387"/>
      <c r="Y414" s="387"/>
      <c r="Z414" s="387"/>
      <c r="AA414" s="387"/>
      <c r="AB414" s="387"/>
      <c r="AC414" s="387"/>
      <c r="AD414" s="387"/>
      <c r="AE414" s="387"/>
      <c r="AF414" s="387"/>
      <c r="AG414" s="387"/>
    </row>
    <row r="415">
      <c r="A415" s="387"/>
      <c r="B415" s="387"/>
      <c r="C415" s="387"/>
      <c r="D415" s="387"/>
      <c r="E415" s="387"/>
      <c r="F415" s="387"/>
      <c r="G415" s="387"/>
      <c r="H415" s="387"/>
      <c r="I415" s="387"/>
      <c r="J415" s="387"/>
      <c r="K415" s="387"/>
      <c r="L415" s="387"/>
      <c r="M415" s="387"/>
      <c r="N415" s="387"/>
      <c r="O415" s="387"/>
      <c r="P415" s="387"/>
      <c r="Q415" s="387"/>
      <c r="R415" s="387"/>
      <c r="S415" s="387"/>
      <c r="T415" s="387"/>
      <c r="U415" s="387"/>
      <c r="V415" s="387"/>
      <c r="W415" s="387"/>
      <c r="X415" s="387"/>
      <c r="Y415" s="387"/>
      <c r="Z415" s="387"/>
      <c r="AA415" s="387"/>
      <c r="AB415" s="387"/>
      <c r="AC415" s="387"/>
      <c r="AD415" s="387"/>
      <c r="AE415" s="387"/>
      <c r="AF415" s="387"/>
      <c r="AG415" s="387"/>
    </row>
    <row r="416">
      <c r="A416" s="387"/>
      <c r="B416" s="387"/>
      <c r="C416" s="387"/>
      <c r="D416" s="387"/>
      <c r="E416" s="387"/>
      <c r="F416" s="387"/>
      <c r="G416" s="387"/>
      <c r="H416" s="387"/>
      <c r="I416" s="387"/>
      <c r="J416" s="387"/>
      <c r="K416" s="387"/>
      <c r="L416" s="387"/>
      <c r="M416" s="387"/>
      <c r="N416" s="387"/>
      <c r="O416" s="387"/>
      <c r="P416" s="387"/>
      <c r="Q416" s="387"/>
      <c r="R416" s="387"/>
      <c r="S416" s="387"/>
      <c r="T416" s="387"/>
      <c r="U416" s="387"/>
      <c r="V416" s="387"/>
      <c r="W416" s="387"/>
      <c r="X416" s="387"/>
      <c r="Y416" s="387"/>
      <c r="Z416" s="387"/>
      <c r="AA416" s="387"/>
      <c r="AB416" s="387"/>
      <c r="AC416" s="387"/>
      <c r="AD416" s="387"/>
      <c r="AE416" s="387"/>
      <c r="AF416" s="387"/>
      <c r="AG416" s="387"/>
    </row>
    <row r="417">
      <c r="A417" s="387"/>
      <c r="B417" s="387"/>
      <c r="C417" s="387"/>
      <c r="D417" s="387"/>
      <c r="E417" s="387"/>
      <c r="F417" s="387"/>
      <c r="G417" s="387"/>
      <c r="H417" s="387"/>
      <c r="I417" s="387"/>
      <c r="J417" s="387"/>
      <c r="K417" s="387"/>
      <c r="L417" s="387"/>
      <c r="M417" s="387"/>
      <c r="N417" s="387"/>
      <c r="O417" s="387"/>
      <c r="P417" s="387"/>
      <c r="Q417" s="387"/>
      <c r="R417" s="387"/>
      <c r="S417" s="387"/>
      <c r="T417" s="387"/>
      <c r="U417" s="387"/>
      <c r="V417" s="387"/>
      <c r="W417" s="387"/>
      <c r="X417" s="387"/>
      <c r="Y417" s="387"/>
      <c r="Z417" s="387"/>
      <c r="AA417" s="387"/>
      <c r="AB417" s="387"/>
      <c r="AC417" s="387"/>
      <c r="AD417" s="387"/>
      <c r="AE417" s="387"/>
      <c r="AF417" s="387"/>
      <c r="AG417" s="387"/>
    </row>
    <row r="418">
      <c r="A418" s="387"/>
      <c r="B418" s="387"/>
      <c r="C418" s="387"/>
      <c r="D418" s="387"/>
      <c r="E418" s="387"/>
      <c r="F418" s="387"/>
      <c r="G418" s="387"/>
      <c r="H418" s="387"/>
      <c r="I418" s="387"/>
      <c r="J418" s="387"/>
      <c r="K418" s="387"/>
      <c r="L418" s="387"/>
      <c r="M418" s="387"/>
      <c r="N418" s="387"/>
      <c r="O418" s="387"/>
      <c r="P418" s="387"/>
      <c r="Q418" s="387"/>
      <c r="R418" s="387"/>
      <c r="S418" s="387"/>
      <c r="T418" s="387"/>
      <c r="U418" s="387"/>
      <c r="V418" s="387"/>
      <c r="W418" s="387"/>
      <c r="X418" s="387"/>
      <c r="Y418" s="387"/>
      <c r="Z418" s="387"/>
      <c r="AA418" s="387"/>
      <c r="AB418" s="387"/>
      <c r="AC418" s="387"/>
      <c r="AD418" s="387"/>
      <c r="AE418" s="387"/>
      <c r="AF418" s="387"/>
      <c r="AG418" s="387"/>
    </row>
    <row r="419">
      <c r="A419" s="387"/>
      <c r="B419" s="387"/>
      <c r="C419" s="387"/>
      <c r="D419" s="387"/>
      <c r="E419" s="387"/>
      <c r="F419" s="387"/>
      <c r="G419" s="387"/>
      <c r="H419" s="387"/>
      <c r="I419" s="387"/>
      <c r="J419" s="387"/>
      <c r="K419" s="387"/>
      <c r="L419" s="387"/>
      <c r="M419" s="387"/>
      <c r="N419" s="387"/>
      <c r="O419" s="387"/>
      <c r="P419" s="387"/>
      <c r="Q419" s="387"/>
      <c r="R419" s="387"/>
      <c r="S419" s="387"/>
      <c r="T419" s="387"/>
      <c r="U419" s="387"/>
      <c r="V419" s="387"/>
      <c r="W419" s="387"/>
      <c r="X419" s="387"/>
      <c r="Y419" s="387"/>
      <c r="Z419" s="387"/>
      <c r="AA419" s="387"/>
      <c r="AB419" s="387"/>
      <c r="AC419" s="387"/>
      <c r="AD419" s="387"/>
      <c r="AE419" s="387"/>
      <c r="AF419" s="387"/>
      <c r="AG419" s="387"/>
    </row>
    <row r="420">
      <c r="A420" s="387"/>
      <c r="B420" s="387"/>
      <c r="C420" s="387"/>
      <c r="D420" s="387"/>
      <c r="E420" s="387"/>
      <c r="F420" s="387"/>
      <c r="G420" s="387"/>
      <c r="H420" s="387"/>
      <c r="I420" s="387"/>
      <c r="J420" s="387"/>
      <c r="K420" s="387"/>
      <c r="L420" s="387"/>
      <c r="M420" s="387"/>
      <c r="N420" s="387"/>
      <c r="O420" s="387"/>
      <c r="P420" s="387"/>
      <c r="Q420" s="387"/>
      <c r="R420" s="387"/>
      <c r="S420" s="387"/>
      <c r="T420" s="387"/>
      <c r="U420" s="387"/>
      <c r="V420" s="387"/>
      <c r="W420" s="387"/>
      <c r="X420" s="387"/>
      <c r="Y420" s="387"/>
      <c r="Z420" s="387"/>
      <c r="AA420" s="387"/>
      <c r="AB420" s="387"/>
      <c r="AC420" s="387"/>
      <c r="AD420" s="387"/>
      <c r="AE420" s="387"/>
      <c r="AF420" s="387"/>
      <c r="AG420" s="387"/>
    </row>
    <row r="421">
      <c r="A421" s="387"/>
      <c r="B421" s="387"/>
      <c r="C421" s="387"/>
      <c r="D421" s="387"/>
      <c r="E421" s="387"/>
      <c r="F421" s="387"/>
      <c r="G421" s="387"/>
      <c r="H421" s="387"/>
      <c r="I421" s="387"/>
      <c r="J421" s="387"/>
      <c r="K421" s="387"/>
      <c r="L421" s="387"/>
      <c r="M421" s="387"/>
      <c r="N421" s="387"/>
      <c r="O421" s="387"/>
      <c r="P421" s="387"/>
      <c r="Q421" s="387"/>
      <c r="R421" s="387"/>
      <c r="S421" s="387"/>
      <c r="T421" s="387"/>
      <c r="U421" s="387"/>
      <c r="V421" s="387"/>
      <c r="W421" s="387"/>
      <c r="X421" s="387"/>
      <c r="Y421" s="387"/>
      <c r="Z421" s="387"/>
      <c r="AA421" s="387"/>
      <c r="AB421" s="387"/>
      <c r="AC421" s="387"/>
      <c r="AD421" s="387"/>
      <c r="AE421" s="387"/>
      <c r="AF421" s="387"/>
      <c r="AG421" s="387"/>
    </row>
    <row r="422">
      <c r="A422" s="387"/>
      <c r="B422" s="387"/>
      <c r="C422" s="387"/>
      <c r="D422" s="387"/>
      <c r="E422" s="387"/>
      <c r="F422" s="387"/>
      <c r="G422" s="387"/>
      <c r="H422" s="387"/>
      <c r="I422" s="387"/>
      <c r="J422" s="387"/>
      <c r="K422" s="387"/>
      <c r="L422" s="387"/>
      <c r="M422" s="387"/>
      <c r="N422" s="387"/>
      <c r="O422" s="387"/>
      <c r="P422" s="387"/>
      <c r="Q422" s="387"/>
      <c r="R422" s="387"/>
      <c r="S422" s="387"/>
      <c r="T422" s="387"/>
      <c r="U422" s="387"/>
      <c r="V422" s="387"/>
      <c r="W422" s="387"/>
      <c r="X422" s="387"/>
      <c r="Y422" s="387"/>
      <c r="Z422" s="387"/>
      <c r="AA422" s="387"/>
      <c r="AB422" s="387"/>
      <c r="AC422" s="387"/>
      <c r="AD422" s="387"/>
      <c r="AE422" s="387"/>
      <c r="AF422" s="387"/>
      <c r="AG422" s="387"/>
    </row>
    <row r="423">
      <c r="A423" s="387"/>
      <c r="B423" s="387"/>
      <c r="C423" s="387"/>
      <c r="D423" s="387"/>
      <c r="E423" s="387"/>
      <c r="F423" s="387"/>
      <c r="G423" s="387"/>
      <c r="H423" s="387"/>
      <c r="I423" s="387"/>
      <c r="J423" s="387"/>
      <c r="K423" s="387"/>
      <c r="L423" s="387"/>
      <c r="M423" s="387"/>
      <c r="N423" s="387"/>
      <c r="O423" s="387"/>
      <c r="P423" s="387"/>
      <c r="Q423" s="387"/>
      <c r="R423" s="387"/>
      <c r="S423" s="387"/>
      <c r="T423" s="387"/>
      <c r="U423" s="387"/>
      <c r="V423" s="387"/>
      <c r="W423" s="387"/>
      <c r="X423" s="387"/>
      <c r="Y423" s="387"/>
      <c r="Z423" s="387"/>
      <c r="AA423" s="387"/>
      <c r="AB423" s="387"/>
      <c r="AC423" s="387"/>
      <c r="AD423" s="387"/>
      <c r="AE423" s="387"/>
      <c r="AF423" s="387"/>
      <c r="AG423" s="387"/>
    </row>
    <row r="424">
      <c r="A424" s="387"/>
      <c r="B424" s="387"/>
      <c r="C424" s="387"/>
      <c r="D424" s="387"/>
      <c r="E424" s="387"/>
      <c r="F424" s="387"/>
      <c r="G424" s="387"/>
      <c r="H424" s="387"/>
      <c r="I424" s="387"/>
      <c r="J424" s="387"/>
      <c r="K424" s="387"/>
      <c r="L424" s="387"/>
      <c r="M424" s="387"/>
      <c r="N424" s="387"/>
      <c r="O424" s="387"/>
      <c r="P424" s="387"/>
      <c r="Q424" s="387"/>
      <c r="R424" s="387"/>
      <c r="S424" s="387"/>
      <c r="T424" s="387"/>
      <c r="U424" s="387"/>
      <c r="V424" s="387"/>
      <c r="W424" s="387"/>
      <c r="X424" s="387"/>
      <c r="Y424" s="387"/>
      <c r="Z424" s="387"/>
      <c r="AA424" s="387"/>
      <c r="AB424" s="387"/>
      <c r="AC424" s="387"/>
      <c r="AD424" s="387"/>
      <c r="AE424" s="387"/>
      <c r="AF424" s="387"/>
      <c r="AG424" s="387"/>
    </row>
    <row r="425">
      <c r="A425" s="387"/>
      <c r="B425" s="387"/>
      <c r="C425" s="387"/>
      <c r="D425" s="387"/>
      <c r="E425" s="387"/>
      <c r="F425" s="387"/>
      <c r="G425" s="387"/>
      <c r="H425" s="387"/>
      <c r="I425" s="387"/>
      <c r="J425" s="387"/>
      <c r="K425" s="387"/>
      <c r="L425" s="387"/>
      <c r="M425" s="387"/>
      <c r="N425" s="387"/>
      <c r="O425" s="387"/>
      <c r="P425" s="387"/>
      <c r="Q425" s="387"/>
      <c r="R425" s="387"/>
      <c r="S425" s="387"/>
      <c r="T425" s="387"/>
      <c r="U425" s="387"/>
      <c r="V425" s="387"/>
      <c r="W425" s="387"/>
      <c r="X425" s="387"/>
      <c r="Y425" s="387"/>
      <c r="Z425" s="387"/>
      <c r="AA425" s="387"/>
      <c r="AB425" s="387"/>
      <c r="AC425" s="387"/>
      <c r="AD425" s="387"/>
      <c r="AE425" s="387"/>
      <c r="AF425" s="387"/>
      <c r="AG425" s="387"/>
    </row>
    <row r="426">
      <c r="A426" s="387"/>
      <c r="B426" s="387"/>
      <c r="C426" s="387"/>
      <c r="D426" s="387"/>
      <c r="E426" s="387"/>
      <c r="F426" s="387"/>
      <c r="G426" s="387"/>
      <c r="H426" s="387"/>
      <c r="I426" s="387"/>
      <c r="J426" s="387"/>
      <c r="K426" s="387"/>
      <c r="L426" s="387"/>
      <c r="M426" s="387"/>
      <c r="N426" s="387"/>
      <c r="O426" s="387"/>
      <c r="P426" s="387"/>
      <c r="Q426" s="387"/>
      <c r="R426" s="387"/>
      <c r="S426" s="387"/>
      <c r="T426" s="387"/>
      <c r="U426" s="387"/>
      <c r="V426" s="387"/>
      <c r="W426" s="387"/>
      <c r="X426" s="387"/>
      <c r="Y426" s="387"/>
      <c r="Z426" s="387"/>
      <c r="AA426" s="387"/>
      <c r="AB426" s="387"/>
      <c r="AC426" s="387"/>
      <c r="AD426" s="387"/>
      <c r="AE426" s="387"/>
      <c r="AF426" s="387"/>
      <c r="AG426" s="387"/>
    </row>
    <row r="427">
      <c r="A427" s="387"/>
      <c r="B427" s="387"/>
      <c r="C427" s="387"/>
      <c r="D427" s="387"/>
      <c r="E427" s="387"/>
      <c r="F427" s="387"/>
      <c r="G427" s="387"/>
      <c r="H427" s="387"/>
      <c r="I427" s="387"/>
      <c r="J427" s="387"/>
      <c r="K427" s="387"/>
      <c r="L427" s="387"/>
      <c r="M427" s="387"/>
      <c r="N427" s="387"/>
      <c r="O427" s="387"/>
      <c r="P427" s="387"/>
      <c r="Q427" s="387"/>
      <c r="R427" s="387"/>
      <c r="S427" s="387"/>
      <c r="T427" s="387"/>
      <c r="U427" s="387"/>
      <c r="V427" s="387"/>
      <c r="W427" s="387"/>
      <c r="X427" s="387"/>
      <c r="Y427" s="387"/>
      <c r="Z427" s="387"/>
      <c r="AA427" s="387"/>
      <c r="AB427" s="387"/>
      <c r="AC427" s="387"/>
      <c r="AD427" s="387"/>
      <c r="AE427" s="387"/>
      <c r="AF427" s="387"/>
      <c r="AG427" s="387"/>
    </row>
    <row r="428">
      <c r="A428" s="387"/>
      <c r="B428" s="387"/>
      <c r="C428" s="387"/>
      <c r="D428" s="387"/>
      <c r="E428" s="387"/>
      <c r="F428" s="387"/>
      <c r="G428" s="387"/>
      <c r="H428" s="387"/>
      <c r="I428" s="387"/>
      <c r="J428" s="387"/>
      <c r="K428" s="387"/>
      <c r="L428" s="387"/>
      <c r="M428" s="387"/>
      <c r="N428" s="387"/>
      <c r="O428" s="387"/>
      <c r="P428" s="387"/>
      <c r="Q428" s="387"/>
      <c r="R428" s="387"/>
      <c r="S428" s="387"/>
      <c r="T428" s="387"/>
      <c r="U428" s="387"/>
      <c r="V428" s="387"/>
      <c r="W428" s="387"/>
      <c r="X428" s="387"/>
      <c r="Y428" s="387"/>
      <c r="Z428" s="387"/>
      <c r="AA428" s="387"/>
      <c r="AB428" s="387"/>
      <c r="AC428" s="387"/>
      <c r="AD428" s="387"/>
      <c r="AE428" s="387"/>
      <c r="AF428" s="387"/>
      <c r="AG428" s="387"/>
    </row>
    <row r="429">
      <c r="A429" s="387"/>
      <c r="B429" s="387"/>
      <c r="C429" s="387"/>
      <c r="D429" s="387"/>
      <c r="E429" s="387"/>
      <c r="F429" s="387"/>
      <c r="G429" s="387"/>
      <c r="H429" s="387"/>
      <c r="I429" s="387"/>
      <c r="J429" s="387"/>
      <c r="K429" s="387"/>
      <c r="L429" s="387"/>
      <c r="M429" s="387"/>
      <c r="N429" s="387"/>
      <c r="O429" s="387"/>
      <c r="P429" s="387"/>
      <c r="Q429" s="387"/>
      <c r="R429" s="387"/>
      <c r="S429" s="387"/>
      <c r="T429" s="387"/>
      <c r="U429" s="387"/>
      <c r="V429" s="387"/>
      <c r="W429" s="387"/>
      <c r="X429" s="387"/>
      <c r="Y429" s="387"/>
      <c r="Z429" s="387"/>
      <c r="AA429" s="387"/>
      <c r="AB429" s="387"/>
      <c r="AC429" s="387"/>
      <c r="AD429" s="387"/>
      <c r="AE429" s="387"/>
      <c r="AF429" s="387"/>
      <c r="AG429" s="387"/>
    </row>
    <row r="430">
      <c r="A430" s="387"/>
      <c r="B430" s="387"/>
      <c r="C430" s="387"/>
      <c r="D430" s="387"/>
      <c r="E430" s="387"/>
      <c r="F430" s="387"/>
      <c r="G430" s="387"/>
      <c r="H430" s="387"/>
      <c r="I430" s="387"/>
      <c r="J430" s="387"/>
      <c r="K430" s="387"/>
      <c r="L430" s="387"/>
      <c r="M430" s="387"/>
      <c r="N430" s="387"/>
      <c r="O430" s="387"/>
      <c r="P430" s="387"/>
      <c r="Q430" s="387"/>
      <c r="R430" s="387"/>
      <c r="S430" s="387"/>
      <c r="T430" s="387"/>
      <c r="U430" s="387"/>
      <c r="V430" s="387"/>
      <c r="W430" s="387"/>
      <c r="X430" s="387"/>
      <c r="Y430" s="387"/>
      <c r="Z430" s="387"/>
      <c r="AA430" s="387"/>
      <c r="AB430" s="387"/>
      <c r="AC430" s="387"/>
      <c r="AD430" s="387"/>
      <c r="AE430" s="387"/>
      <c r="AF430" s="387"/>
      <c r="AG430" s="387"/>
    </row>
    <row r="431">
      <c r="A431" s="387"/>
      <c r="B431" s="387"/>
      <c r="C431" s="387"/>
      <c r="D431" s="387"/>
      <c r="E431" s="387"/>
      <c r="F431" s="387"/>
      <c r="G431" s="387"/>
      <c r="H431" s="387"/>
      <c r="I431" s="387"/>
      <c r="J431" s="387"/>
      <c r="K431" s="387"/>
      <c r="L431" s="387"/>
      <c r="M431" s="387"/>
      <c r="N431" s="387"/>
      <c r="O431" s="387"/>
      <c r="P431" s="387"/>
      <c r="Q431" s="387"/>
      <c r="R431" s="387"/>
      <c r="S431" s="387"/>
      <c r="T431" s="387"/>
      <c r="U431" s="387"/>
      <c r="V431" s="387"/>
      <c r="W431" s="387"/>
      <c r="X431" s="387"/>
      <c r="Y431" s="387"/>
      <c r="Z431" s="387"/>
      <c r="AA431" s="387"/>
      <c r="AB431" s="387"/>
      <c r="AC431" s="387"/>
      <c r="AD431" s="387"/>
      <c r="AE431" s="387"/>
      <c r="AF431" s="387"/>
      <c r="AG431" s="387"/>
    </row>
    <row r="432">
      <c r="A432" s="387"/>
      <c r="B432" s="387"/>
      <c r="C432" s="387"/>
      <c r="D432" s="387"/>
      <c r="E432" s="387"/>
      <c r="F432" s="387"/>
      <c r="G432" s="387"/>
      <c r="H432" s="387"/>
      <c r="I432" s="387"/>
      <c r="J432" s="387"/>
      <c r="K432" s="387"/>
      <c r="L432" s="387"/>
      <c r="M432" s="387"/>
      <c r="N432" s="387"/>
      <c r="O432" s="387"/>
      <c r="P432" s="387"/>
      <c r="Q432" s="387"/>
      <c r="R432" s="387"/>
      <c r="S432" s="387"/>
      <c r="T432" s="387"/>
      <c r="U432" s="387"/>
      <c r="V432" s="387"/>
      <c r="W432" s="387"/>
      <c r="X432" s="387"/>
      <c r="Y432" s="387"/>
      <c r="Z432" s="387"/>
      <c r="AA432" s="387"/>
      <c r="AB432" s="387"/>
      <c r="AC432" s="387"/>
      <c r="AD432" s="387"/>
      <c r="AE432" s="387"/>
      <c r="AF432" s="387"/>
      <c r="AG432" s="387"/>
    </row>
    <row r="433">
      <c r="A433" s="387"/>
      <c r="B433" s="387"/>
      <c r="C433" s="387"/>
      <c r="D433" s="387"/>
      <c r="E433" s="387"/>
      <c r="F433" s="387"/>
      <c r="G433" s="387"/>
      <c r="H433" s="387"/>
      <c r="I433" s="387"/>
      <c r="J433" s="387"/>
      <c r="K433" s="387"/>
      <c r="L433" s="387"/>
      <c r="M433" s="387"/>
      <c r="N433" s="387"/>
      <c r="O433" s="387"/>
      <c r="P433" s="387"/>
      <c r="Q433" s="387"/>
      <c r="R433" s="387"/>
      <c r="S433" s="387"/>
      <c r="T433" s="387"/>
      <c r="U433" s="387"/>
      <c r="V433" s="387"/>
      <c r="W433" s="387"/>
      <c r="X433" s="387"/>
      <c r="Y433" s="387"/>
      <c r="Z433" s="387"/>
      <c r="AA433" s="387"/>
      <c r="AB433" s="387"/>
      <c r="AC433" s="387"/>
      <c r="AD433" s="387"/>
      <c r="AE433" s="387"/>
      <c r="AF433" s="387"/>
      <c r="AG433" s="387"/>
    </row>
    <row r="434">
      <c r="A434" s="387"/>
      <c r="B434" s="387"/>
      <c r="C434" s="387"/>
      <c r="D434" s="387"/>
      <c r="E434" s="387"/>
      <c r="F434" s="387"/>
      <c r="G434" s="387"/>
      <c r="H434" s="387"/>
      <c r="I434" s="387"/>
      <c r="J434" s="387"/>
      <c r="K434" s="387"/>
      <c r="L434" s="387"/>
      <c r="M434" s="387"/>
      <c r="N434" s="387"/>
      <c r="O434" s="387"/>
      <c r="P434" s="387"/>
      <c r="Q434" s="387"/>
      <c r="R434" s="387"/>
      <c r="S434" s="387"/>
      <c r="T434" s="387"/>
      <c r="U434" s="387"/>
      <c r="V434" s="387"/>
      <c r="W434" s="387"/>
      <c r="X434" s="387"/>
      <c r="Y434" s="387"/>
      <c r="Z434" s="387"/>
      <c r="AA434" s="387"/>
      <c r="AB434" s="387"/>
      <c r="AC434" s="387"/>
      <c r="AD434" s="387"/>
      <c r="AE434" s="387"/>
      <c r="AF434" s="387"/>
      <c r="AG434" s="387"/>
    </row>
    <row r="435">
      <c r="A435" s="387"/>
      <c r="B435" s="387"/>
      <c r="C435" s="387"/>
      <c r="D435" s="387"/>
      <c r="E435" s="387"/>
      <c r="F435" s="387"/>
      <c r="G435" s="387"/>
      <c r="H435" s="387"/>
      <c r="I435" s="387"/>
      <c r="J435" s="387"/>
      <c r="K435" s="387"/>
      <c r="L435" s="387"/>
      <c r="M435" s="387"/>
      <c r="N435" s="387"/>
      <c r="O435" s="387"/>
      <c r="P435" s="387"/>
      <c r="Q435" s="387"/>
      <c r="R435" s="387"/>
      <c r="S435" s="387"/>
      <c r="T435" s="387"/>
      <c r="U435" s="387"/>
      <c r="V435" s="387"/>
      <c r="W435" s="387"/>
      <c r="X435" s="387"/>
      <c r="Y435" s="387"/>
      <c r="Z435" s="387"/>
      <c r="AA435" s="387"/>
      <c r="AB435" s="387"/>
      <c r="AC435" s="387"/>
      <c r="AD435" s="387"/>
      <c r="AE435" s="387"/>
      <c r="AF435" s="387"/>
      <c r="AG435" s="387"/>
    </row>
    <row r="436">
      <c r="A436" s="387"/>
      <c r="B436" s="387"/>
      <c r="C436" s="387"/>
      <c r="D436" s="387"/>
      <c r="E436" s="387"/>
      <c r="F436" s="387"/>
      <c r="G436" s="387"/>
      <c r="H436" s="387"/>
      <c r="I436" s="387"/>
      <c r="J436" s="387"/>
      <c r="K436" s="387"/>
      <c r="L436" s="387"/>
      <c r="M436" s="387"/>
      <c r="N436" s="387"/>
      <c r="O436" s="387"/>
      <c r="P436" s="387"/>
      <c r="Q436" s="387"/>
      <c r="R436" s="387"/>
      <c r="S436" s="387"/>
      <c r="T436" s="387"/>
      <c r="U436" s="387"/>
      <c r="V436" s="387"/>
      <c r="W436" s="387"/>
      <c r="X436" s="387"/>
      <c r="Y436" s="387"/>
      <c r="Z436" s="387"/>
      <c r="AA436" s="387"/>
      <c r="AB436" s="387"/>
      <c r="AC436" s="387"/>
      <c r="AD436" s="387"/>
      <c r="AE436" s="387"/>
      <c r="AF436" s="387"/>
      <c r="AG436" s="387"/>
    </row>
    <row r="437">
      <c r="A437" s="387"/>
      <c r="B437" s="387"/>
      <c r="C437" s="387"/>
      <c r="D437" s="387"/>
      <c r="E437" s="387"/>
      <c r="F437" s="387"/>
      <c r="G437" s="387"/>
      <c r="H437" s="387"/>
      <c r="I437" s="387"/>
      <c r="J437" s="387"/>
      <c r="K437" s="387"/>
      <c r="L437" s="387"/>
      <c r="M437" s="387"/>
      <c r="N437" s="387"/>
      <c r="O437" s="387"/>
      <c r="P437" s="387"/>
      <c r="Q437" s="387"/>
      <c r="R437" s="387"/>
      <c r="S437" s="387"/>
      <c r="T437" s="387"/>
      <c r="U437" s="387"/>
      <c r="V437" s="387"/>
      <c r="W437" s="387"/>
      <c r="X437" s="387"/>
      <c r="Y437" s="387"/>
      <c r="Z437" s="387"/>
      <c r="AA437" s="387"/>
      <c r="AB437" s="387"/>
      <c r="AC437" s="387"/>
      <c r="AD437" s="387"/>
      <c r="AE437" s="387"/>
      <c r="AF437" s="387"/>
      <c r="AG437" s="387"/>
    </row>
    <row r="438">
      <c r="A438" s="387"/>
      <c r="B438" s="387"/>
      <c r="C438" s="387"/>
      <c r="D438" s="387"/>
      <c r="E438" s="387"/>
      <c r="F438" s="387"/>
      <c r="G438" s="387"/>
      <c r="H438" s="387"/>
      <c r="I438" s="387"/>
      <c r="J438" s="387"/>
      <c r="K438" s="387"/>
      <c r="L438" s="387"/>
      <c r="M438" s="387"/>
      <c r="N438" s="387"/>
      <c r="O438" s="387"/>
      <c r="P438" s="387"/>
      <c r="Q438" s="387"/>
      <c r="R438" s="387"/>
      <c r="S438" s="387"/>
      <c r="T438" s="387"/>
      <c r="U438" s="387"/>
      <c r="V438" s="387"/>
      <c r="W438" s="387"/>
      <c r="X438" s="387"/>
      <c r="Y438" s="387"/>
      <c r="Z438" s="387"/>
      <c r="AA438" s="387"/>
      <c r="AB438" s="387"/>
      <c r="AC438" s="387"/>
      <c r="AD438" s="387"/>
      <c r="AE438" s="387"/>
      <c r="AF438" s="387"/>
      <c r="AG438" s="387"/>
    </row>
    <row r="439">
      <c r="A439" s="387"/>
      <c r="B439" s="387"/>
      <c r="C439" s="387"/>
      <c r="D439" s="387"/>
      <c r="E439" s="387"/>
      <c r="F439" s="387"/>
      <c r="G439" s="387"/>
      <c r="H439" s="387"/>
      <c r="I439" s="387"/>
      <c r="J439" s="387"/>
      <c r="K439" s="387"/>
      <c r="L439" s="387"/>
      <c r="M439" s="387"/>
      <c r="N439" s="387"/>
      <c r="O439" s="387"/>
      <c r="P439" s="387"/>
      <c r="Q439" s="387"/>
      <c r="R439" s="387"/>
      <c r="S439" s="387"/>
      <c r="T439" s="387"/>
      <c r="U439" s="387"/>
      <c r="V439" s="387"/>
      <c r="W439" s="387"/>
      <c r="X439" s="387"/>
      <c r="Y439" s="387"/>
      <c r="Z439" s="387"/>
      <c r="AA439" s="387"/>
      <c r="AB439" s="387"/>
      <c r="AC439" s="387"/>
      <c r="AD439" s="387"/>
      <c r="AE439" s="387"/>
      <c r="AF439" s="387"/>
      <c r="AG439" s="387"/>
    </row>
    <row r="440">
      <c r="A440" s="387"/>
      <c r="B440" s="387"/>
      <c r="C440" s="387"/>
      <c r="D440" s="387"/>
      <c r="E440" s="387"/>
      <c r="F440" s="387"/>
      <c r="G440" s="387"/>
      <c r="H440" s="387"/>
      <c r="I440" s="387"/>
      <c r="J440" s="387"/>
      <c r="K440" s="387"/>
      <c r="L440" s="387"/>
      <c r="M440" s="387"/>
      <c r="N440" s="387"/>
      <c r="O440" s="387"/>
      <c r="P440" s="387"/>
      <c r="Q440" s="387"/>
      <c r="R440" s="387"/>
      <c r="S440" s="387"/>
      <c r="T440" s="387"/>
      <c r="U440" s="387"/>
      <c r="V440" s="387"/>
      <c r="W440" s="387"/>
      <c r="X440" s="387"/>
      <c r="Y440" s="387"/>
      <c r="Z440" s="387"/>
      <c r="AA440" s="387"/>
      <c r="AB440" s="387"/>
      <c r="AC440" s="387"/>
      <c r="AD440" s="387"/>
      <c r="AE440" s="387"/>
      <c r="AF440" s="387"/>
      <c r="AG440" s="387"/>
    </row>
    <row r="441">
      <c r="A441" s="387"/>
      <c r="B441" s="387"/>
      <c r="C441" s="387"/>
      <c r="D441" s="387"/>
      <c r="E441" s="387"/>
      <c r="F441" s="387"/>
      <c r="G441" s="387"/>
      <c r="H441" s="387"/>
      <c r="I441" s="387"/>
      <c r="J441" s="387"/>
      <c r="K441" s="387"/>
      <c r="L441" s="387"/>
      <c r="M441" s="387"/>
      <c r="N441" s="387"/>
      <c r="O441" s="387"/>
      <c r="P441" s="387"/>
      <c r="Q441" s="387"/>
      <c r="R441" s="387"/>
      <c r="S441" s="387"/>
      <c r="T441" s="387"/>
      <c r="U441" s="387"/>
      <c r="V441" s="387"/>
      <c r="W441" s="387"/>
      <c r="X441" s="387"/>
      <c r="Y441" s="387"/>
      <c r="Z441" s="387"/>
      <c r="AA441" s="387"/>
      <c r="AB441" s="387"/>
      <c r="AC441" s="387"/>
      <c r="AD441" s="387"/>
      <c r="AE441" s="387"/>
      <c r="AF441" s="387"/>
      <c r="AG441" s="387"/>
    </row>
    <row r="442">
      <c r="A442" s="387"/>
      <c r="B442" s="387"/>
      <c r="C442" s="387"/>
      <c r="D442" s="387"/>
      <c r="E442" s="387"/>
      <c r="F442" s="387"/>
      <c r="G442" s="387"/>
      <c r="H442" s="387"/>
      <c r="I442" s="387"/>
      <c r="J442" s="387"/>
      <c r="K442" s="387"/>
      <c r="L442" s="387"/>
      <c r="M442" s="387"/>
      <c r="N442" s="387"/>
      <c r="O442" s="387"/>
      <c r="P442" s="387"/>
      <c r="Q442" s="387"/>
      <c r="R442" s="387"/>
      <c r="S442" s="387"/>
      <c r="T442" s="387"/>
      <c r="U442" s="387"/>
      <c r="V442" s="387"/>
      <c r="W442" s="387"/>
      <c r="X442" s="387"/>
      <c r="Y442" s="387"/>
      <c r="Z442" s="387"/>
      <c r="AA442" s="387"/>
      <c r="AB442" s="387"/>
      <c r="AC442" s="387"/>
      <c r="AD442" s="387"/>
      <c r="AE442" s="387"/>
      <c r="AF442" s="387"/>
      <c r="AG442" s="387"/>
    </row>
    <row r="443">
      <c r="A443" s="387"/>
      <c r="B443" s="387"/>
      <c r="C443" s="387"/>
      <c r="D443" s="387"/>
      <c r="E443" s="387"/>
      <c r="F443" s="387"/>
      <c r="G443" s="387"/>
      <c r="H443" s="387"/>
      <c r="I443" s="387"/>
      <c r="J443" s="387"/>
      <c r="K443" s="387"/>
      <c r="L443" s="387"/>
      <c r="M443" s="387"/>
      <c r="N443" s="387"/>
      <c r="O443" s="387"/>
      <c r="P443" s="387"/>
      <c r="Q443" s="387"/>
      <c r="R443" s="387"/>
      <c r="S443" s="387"/>
      <c r="T443" s="387"/>
      <c r="U443" s="387"/>
      <c r="V443" s="387"/>
      <c r="W443" s="387"/>
      <c r="X443" s="387"/>
      <c r="Y443" s="387"/>
      <c r="Z443" s="387"/>
      <c r="AA443" s="387"/>
      <c r="AB443" s="387"/>
      <c r="AC443" s="387"/>
      <c r="AD443" s="387"/>
      <c r="AE443" s="387"/>
      <c r="AF443" s="387"/>
      <c r="AG443" s="387"/>
    </row>
    <row r="444">
      <c r="A444" s="387"/>
      <c r="B444" s="387"/>
      <c r="C444" s="387"/>
      <c r="D444" s="387"/>
      <c r="E444" s="387"/>
      <c r="F444" s="387"/>
      <c r="G444" s="387"/>
      <c r="H444" s="387"/>
      <c r="I444" s="387"/>
      <c r="J444" s="387"/>
      <c r="K444" s="387"/>
      <c r="L444" s="387"/>
      <c r="M444" s="387"/>
      <c r="N444" s="387"/>
      <c r="O444" s="387"/>
      <c r="P444" s="387"/>
      <c r="Q444" s="387"/>
      <c r="R444" s="387"/>
      <c r="S444" s="387"/>
      <c r="T444" s="387"/>
      <c r="U444" s="387"/>
      <c r="V444" s="387"/>
      <c r="W444" s="387"/>
      <c r="X444" s="387"/>
      <c r="Y444" s="387"/>
      <c r="Z444" s="387"/>
      <c r="AA444" s="387"/>
      <c r="AB444" s="387"/>
      <c r="AC444" s="387"/>
      <c r="AD444" s="387"/>
      <c r="AE444" s="387"/>
      <c r="AF444" s="387"/>
      <c r="AG444" s="387"/>
    </row>
    <row r="445">
      <c r="A445" s="387"/>
      <c r="B445" s="387"/>
      <c r="C445" s="387"/>
      <c r="D445" s="387"/>
      <c r="E445" s="387"/>
      <c r="F445" s="387"/>
      <c r="G445" s="387"/>
      <c r="H445" s="387"/>
      <c r="I445" s="387"/>
      <c r="J445" s="387"/>
      <c r="K445" s="387"/>
      <c r="L445" s="387"/>
      <c r="M445" s="387"/>
      <c r="N445" s="387"/>
      <c r="O445" s="387"/>
      <c r="P445" s="387"/>
      <c r="Q445" s="387"/>
      <c r="R445" s="387"/>
      <c r="S445" s="387"/>
      <c r="T445" s="387"/>
      <c r="U445" s="387"/>
      <c r="V445" s="387"/>
      <c r="W445" s="387"/>
      <c r="X445" s="387"/>
      <c r="Y445" s="387"/>
      <c r="Z445" s="387"/>
      <c r="AA445" s="387"/>
      <c r="AB445" s="387"/>
      <c r="AC445" s="387"/>
      <c r="AD445" s="387"/>
      <c r="AE445" s="387"/>
      <c r="AF445" s="387"/>
      <c r="AG445" s="387"/>
    </row>
    <row r="446">
      <c r="A446" s="387"/>
      <c r="B446" s="387"/>
      <c r="C446" s="387"/>
      <c r="D446" s="387"/>
      <c r="E446" s="387"/>
      <c r="F446" s="387"/>
      <c r="G446" s="387"/>
      <c r="H446" s="387"/>
      <c r="I446" s="387"/>
      <c r="J446" s="387"/>
      <c r="K446" s="387"/>
      <c r="L446" s="387"/>
      <c r="M446" s="387"/>
      <c r="N446" s="387"/>
      <c r="O446" s="387"/>
      <c r="P446" s="387"/>
      <c r="Q446" s="387"/>
      <c r="R446" s="387"/>
      <c r="S446" s="387"/>
      <c r="T446" s="387"/>
      <c r="U446" s="387"/>
      <c r="V446" s="387"/>
      <c r="W446" s="387"/>
      <c r="X446" s="387"/>
      <c r="Y446" s="387"/>
      <c r="Z446" s="387"/>
      <c r="AA446" s="387"/>
      <c r="AB446" s="387"/>
      <c r="AC446" s="387"/>
      <c r="AD446" s="387"/>
      <c r="AE446" s="387"/>
      <c r="AF446" s="387"/>
      <c r="AG446" s="387"/>
    </row>
    <row r="447">
      <c r="A447" s="387"/>
      <c r="B447" s="387"/>
      <c r="C447" s="387"/>
      <c r="D447" s="387"/>
      <c r="E447" s="387"/>
      <c r="F447" s="387"/>
      <c r="G447" s="387"/>
      <c r="H447" s="387"/>
      <c r="I447" s="387"/>
      <c r="J447" s="387"/>
      <c r="K447" s="387"/>
      <c r="L447" s="387"/>
      <c r="M447" s="387"/>
      <c r="N447" s="387"/>
      <c r="O447" s="387"/>
      <c r="P447" s="387"/>
      <c r="Q447" s="387"/>
      <c r="R447" s="387"/>
      <c r="S447" s="387"/>
      <c r="T447" s="387"/>
      <c r="U447" s="387"/>
      <c r="V447" s="387"/>
      <c r="W447" s="387"/>
      <c r="X447" s="387"/>
      <c r="Y447" s="387"/>
      <c r="Z447" s="387"/>
      <c r="AA447" s="387"/>
      <c r="AB447" s="387"/>
      <c r="AC447" s="387"/>
      <c r="AD447" s="387"/>
      <c r="AE447" s="387"/>
      <c r="AF447" s="387"/>
      <c r="AG447" s="387"/>
    </row>
    <row r="448">
      <c r="A448" s="387"/>
      <c r="B448" s="387"/>
      <c r="C448" s="387"/>
      <c r="D448" s="387"/>
      <c r="E448" s="387"/>
      <c r="F448" s="387"/>
      <c r="G448" s="387"/>
      <c r="H448" s="387"/>
      <c r="I448" s="387"/>
      <c r="J448" s="387"/>
      <c r="K448" s="387"/>
      <c r="L448" s="387"/>
      <c r="M448" s="387"/>
      <c r="N448" s="387"/>
      <c r="O448" s="387"/>
      <c r="P448" s="387"/>
      <c r="Q448" s="387"/>
      <c r="R448" s="387"/>
      <c r="S448" s="387"/>
      <c r="T448" s="387"/>
      <c r="U448" s="387"/>
      <c r="V448" s="387"/>
      <c r="W448" s="387"/>
      <c r="X448" s="387"/>
      <c r="Y448" s="387"/>
      <c r="Z448" s="387"/>
      <c r="AA448" s="387"/>
      <c r="AB448" s="387"/>
      <c r="AC448" s="387"/>
      <c r="AD448" s="387"/>
      <c r="AE448" s="387"/>
      <c r="AF448" s="387"/>
      <c r="AG448" s="387"/>
    </row>
    <row r="449">
      <c r="A449" s="387"/>
      <c r="B449" s="387"/>
      <c r="C449" s="387"/>
      <c r="D449" s="387"/>
      <c r="E449" s="387"/>
      <c r="F449" s="387"/>
      <c r="G449" s="387"/>
      <c r="H449" s="387"/>
      <c r="I449" s="387"/>
      <c r="J449" s="387"/>
      <c r="K449" s="387"/>
      <c r="L449" s="387"/>
      <c r="M449" s="387"/>
      <c r="N449" s="387"/>
      <c r="O449" s="387"/>
      <c r="P449" s="387"/>
      <c r="Q449" s="387"/>
      <c r="R449" s="387"/>
      <c r="S449" s="387"/>
      <c r="T449" s="387"/>
      <c r="U449" s="387"/>
      <c r="V449" s="387"/>
      <c r="W449" s="387"/>
      <c r="X449" s="387"/>
      <c r="Y449" s="387"/>
      <c r="Z449" s="387"/>
      <c r="AA449" s="387"/>
      <c r="AB449" s="387"/>
      <c r="AC449" s="387"/>
      <c r="AD449" s="387"/>
      <c r="AE449" s="387"/>
      <c r="AF449" s="387"/>
      <c r="AG449" s="387"/>
    </row>
    <row r="450">
      <c r="A450" s="387"/>
      <c r="B450" s="387"/>
      <c r="C450" s="387"/>
      <c r="D450" s="387"/>
      <c r="E450" s="387"/>
      <c r="F450" s="387"/>
      <c r="G450" s="387"/>
      <c r="H450" s="387"/>
      <c r="I450" s="387"/>
      <c r="J450" s="387"/>
      <c r="K450" s="387"/>
      <c r="L450" s="387"/>
      <c r="M450" s="387"/>
      <c r="N450" s="387"/>
      <c r="O450" s="387"/>
      <c r="P450" s="387"/>
      <c r="Q450" s="387"/>
      <c r="R450" s="387"/>
      <c r="S450" s="387"/>
      <c r="T450" s="387"/>
      <c r="U450" s="387"/>
      <c r="V450" s="387"/>
      <c r="W450" s="387"/>
      <c r="X450" s="387"/>
      <c r="Y450" s="387"/>
      <c r="Z450" s="387"/>
      <c r="AA450" s="387"/>
      <c r="AB450" s="387"/>
      <c r="AC450" s="387"/>
      <c r="AD450" s="387"/>
      <c r="AE450" s="387"/>
      <c r="AF450" s="387"/>
      <c r="AG450" s="387"/>
    </row>
    <row r="451">
      <c r="A451" s="387"/>
      <c r="B451" s="387"/>
      <c r="C451" s="387"/>
      <c r="D451" s="387"/>
      <c r="E451" s="387"/>
      <c r="F451" s="387"/>
      <c r="G451" s="387"/>
      <c r="H451" s="387"/>
      <c r="I451" s="387"/>
      <c r="J451" s="387"/>
      <c r="K451" s="387"/>
      <c r="L451" s="387"/>
      <c r="M451" s="387"/>
      <c r="N451" s="387"/>
      <c r="O451" s="387"/>
      <c r="P451" s="387"/>
      <c r="Q451" s="387"/>
      <c r="R451" s="387"/>
      <c r="S451" s="387"/>
      <c r="T451" s="387"/>
      <c r="U451" s="387"/>
      <c r="V451" s="387"/>
      <c r="W451" s="387"/>
      <c r="X451" s="387"/>
      <c r="Y451" s="387"/>
      <c r="Z451" s="387"/>
      <c r="AA451" s="387"/>
      <c r="AB451" s="387"/>
      <c r="AC451" s="387"/>
      <c r="AD451" s="387"/>
      <c r="AE451" s="387"/>
      <c r="AF451" s="387"/>
      <c r="AG451" s="387"/>
    </row>
    <row r="452">
      <c r="A452" s="387"/>
      <c r="B452" s="387"/>
      <c r="C452" s="387"/>
      <c r="D452" s="387"/>
      <c r="E452" s="387"/>
      <c r="F452" s="387"/>
      <c r="G452" s="387"/>
      <c r="H452" s="387"/>
      <c r="I452" s="387"/>
      <c r="J452" s="387"/>
      <c r="K452" s="387"/>
      <c r="L452" s="387"/>
      <c r="M452" s="387"/>
      <c r="N452" s="387"/>
      <c r="O452" s="387"/>
      <c r="P452" s="387"/>
      <c r="Q452" s="387"/>
      <c r="R452" s="387"/>
      <c r="S452" s="387"/>
      <c r="T452" s="387"/>
      <c r="U452" s="387"/>
      <c r="V452" s="387"/>
      <c r="W452" s="387"/>
      <c r="X452" s="387"/>
      <c r="Y452" s="387"/>
      <c r="Z452" s="387"/>
      <c r="AA452" s="387"/>
      <c r="AB452" s="387"/>
      <c r="AC452" s="387"/>
      <c r="AD452" s="387"/>
      <c r="AE452" s="387"/>
      <c r="AF452" s="387"/>
      <c r="AG452" s="387"/>
    </row>
    <row r="453">
      <c r="A453" s="387"/>
      <c r="B453" s="387"/>
      <c r="C453" s="387"/>
      <c r="D453" s="387"/>
      <c r="E453" s="387"/>
      <c r="F453" s="387"/>
      <c r="G453" s="387"/>
      <c r="H453" s="387"/>
      <c r="I453" s="387"/>
      <c r="J453" s="387"/>
      <c r="K453" s="387"/>
      <c r="L453" s="387"/>
      <c r="M453" s="387"/>
      <c r="N453" s="387"/>
      <c r="O453" s="387"/>
      <c r="P453" s="387"/>
      <c r="Q453" s="387"/>
      <c r="R453" s="387"/>
      <c r="S453" s="387"/>
      <c r="T453" s="387"/>
      <c r="U453" s="387"/>
      <c r="V453" s="387"/>
      <c r="W453" s="387"/>
      <c r="X453" s="387"/>
      <c r="Y453" s="387"/>
      <c r="Z453" s="387"/>
      <c r="AA453" s="387"/>
      <c r="AB453" s="387"/>
      <c r="AC453" s="387"/>
      <c r="AD453" s="387"/>
      <c r="AE453" s="387"/>
      <c r="AF453" s="387"/>
      <c r="AG453" s="387"/>
    </row>
    <row r="454">
      <c r="A454" s="387"/>
      <c r="B454" s="387"/>
      <c r="C454" s="387"/>
      <c r="D454" s="387"/>
      <c r="E454" s="387"/>
      <c r="F454" s="387"/>
      <c r="G454" s="387"/>
      <c r="H454" s="387"/>
      <c r="I454" s="387"/>
      <c r="J454" s="387"/>
      <c r="K454" s="387"/>
      <c r="L454" s="387"/>
      <c r="M454" s="387"/>
      <c r="N454" s="387"/>
      <c r="O454" s="387"/>
      <c r="P454" s="387"/>
      <c r="Q454" s="387"/>
      <c r="R454" s="387"/>
      <c r="S454" s="387"/>
      <c r="T454" s="387"/>
      <c r="U454" s="387"/>
      <c r="V454" s="387"/>
      <c r="W454" s="387"/>
      <c r="X454" s="387"/>
      <c r="Y454" s="387"/>
      <c r="Z454" s="387"/>
      <c r="AA454" s="387"/>
      <c r="AB454" s="387"/>
      <c r="AC454" s="387"/>
      <c r="AD454" s="387"/>
      <c r="AE454" s="387"/>
      <c r="AF454" s="387"/>
      <c r="AG454" s="387"/>
    </row>
    <row r="455">
      <c r="A455" s="387"/>
      <c r="B455" s="387"/>
      <c r="C455" s="387"/>
      <c r="D455" s="387"/>
      <c r="E455" s="387"/>
      <c r="F455" s="387"/>
      <c r="G455" s="387"/>
      <c r="H455" s="387"/>
      <c r="I455" s="387"/>
      <c r="J455" s="387"/>
      <c r="K455" s="387"/>
      <c r="L455" s="387"/>
      <c r="M455" s="387"/>
      <c r="N455" s="387"/>
      <c r="O455" s="387"/>
      <c r="P455" s="387"/>
      <c r="Q455" s="387"/>
      <c r="R455" s="387"/>
      <c r="S455" s="387"/>
      <c r="T455" s="387"/>
      <c r="U455" s="387"/>
      <c r="V455" s="387"/>
      <c r="W455" s="387"/>
      <c r="X455" s="387"/>
      <c r="Y455" s="387"/>
      <c r="Z455" s="387"/>
      <c r="AA455" s="387"/>
      <c r="AB455" s="387"/>
      <c r="AC455" s="387"/>
      <c r="AD455" s="387"/>
      <c r="AE455" s="387"/>
      <c r="AF455" s="387"/>
      <c r="AG455" s="387"/>
    </row>
    <row r="456">
      <c r="A456" s="387"/>
      <c r="B456" s="387"/>
      <c r="C456" s="387"/>
      <c r="D456" s="387"/>
      <c r="E456" s="387"/>
      <c r="F456" s="387"/>
      <c r="G456" s="387"/>
      <c r="H456" s="387"/>
      <c r="I456" s="387"/>
      <c r="J456" s="387"/>
      <c r="K456" s="387"/>
      <c r="L456" s="387"/>
      <c r="M456" s="387"/>
      <c r="N456" s="387"/>
      <c r="O456" s="387"/>
      <c r="P456" s="387"/>
      <c r="Q456" s="387"/>
      <c r="R456" s="387"/>
      <c r="S456" s="387"/>
      <c r="T456" s="387"/>
      <c r="U456" s="387"/>
      <c r="V456" s="387"/>
      <c r="W456" s="387"/>
      <c r="X456" s="387"/>
      <c r="Y456" s="387"/>
      <c r="Z456" s="387"/>
      <c r="AA456" s="387"/>
      <c r="AB456" s="387"/>
      <c r="AC456" s="387"/>
      <c r="AD456" s="387"/>
      <c r="AE456" s="387"/>
      <c r="AF456" s="387"/>
      <c r="AG456" s="387"/>
    </row>
    <row r="457">
      <c r="A457" s="387"/>
      <c r="B457" s="387"/>
      <c r="C457" s="387"/>
      <c r="D457" s="387"/>
      <c r="E457" s="387"/>
      <c r="F457" s="387"/>
      <c r="G457" s="387"/>
      <c r="H457" s="387"/>
      <c r="I457" s="387"/>
      <c r="J457" s="387"/>
      <c r="K457" s="387"/>
      <c r="L457" s="387"/>
      <c r="M457" s="387"/>
      <c r="N457" s="387"/>
      <c r="O457" s="387"/>
      <c r="P457" s="387"/>
      <c r="Q457" s="387"/>
      <c r="R457" s="387"/>
      <c r="S457" s="387"/>
      <c r="T457" s="387"/>
      <c r="U457" s="387"/>
      <c r="V457" s="387"/>
      <c r="W457" s="387"/>
      <c r="X457" s="387"/>
      <c r="Y457" s="387"/>
      <c r="Z457" s="387"/>
      <c r="AA457" s="387"/>
      <c r="AB457" s="387"/>
      <c r="AC457" s="387"/>
      <c r="AD457" s="387"/>
      <c r="AE457" s="387"/>
      <c r="AF457" s="387"/>
      <c r="AG457" s="387"/>
    </row>
    <row r="458">
      <c r="A458" s="387"/>
      <c r="B458" s="387"/>
      <c r="C458" s="387"/>
      <c r="D458" s="387"/>
      <c r="E458" s="387"/>
      <c r="F458" s="387"/>
      <c r="G458" s="387"/>
      <c r="H458" s="387"/>
      <c r="I458" s="387"/>
      <c r="J458" s="387"/>
      <c r="K458" s="387"/>
      <c r="L458" s="387"/>
      <c r="M458" s="387"/>
      <c r="N458" s="387"/>
      <c r="O458" s="387"/>
      <c r="P458" s="387"/>
      <c r="Q458" s="387"/>
      <c r="R458" s="387"/>
      <c r="S458" s="387"/>
      <c r="T458" s="387"/>
      <c r="U458" s="387"/>
      <c r="V458" s="387"/>
      <c r="W458" s="387"/>
      <c r="X458" s="387"/>
      <c r="Y458" s="387"/>
      <c r="Z458" s="387"/>
      <c r="AA458" s="387"/>
      <c r="AB458" s="387"/>
      <c r="AC458" s="387"/>
      <c r="AD458" s="387"/>
      <c r="AE458" s="387"/>
      <c r="AF458" s="387"/>
      <c r="AG458" s="387"/>
    </row>
    <row r="459">
      <c r="A459" s="387"/>
      <c r="B459" s="387"/>
      <c r="C459" s="387"/>
      <c r="D459" s="387"/>
      <c r="E459" s="387"/>
      <c r="F459" s="387"/>
      <c r="G459" s="387"/>
      <c r="H459" s="387"/>
      <c r="I459" s="387"/>
      <c r="J459" s="387"/>
      <c r="K459" s="387"/>
      <c r="L459" s="387"/>
      <c r="M459" s="387"/>
      <c r="N459" s="387"/>
      <c r="O459" s="387"/>
      <c r="P459" s="387"/>
      <c r="Q459" s="387"/>
      <c r="R459" s="387"/>
      <c r="S459" s="387"/>
      <c r="T459" s="387"/>
      <c r="U459" s="387"/>
      <c r="V459" s="387"/>
      <c r="W459" s="387"/>
      <c r="X459" s="387"/>
      <c r="Y459" s="387"/>
      <c r="Z459" s="387"/>
      <c r="AA459" s="387"/>
      <c r="AB459" s="387"/>
      <c r="AC459" s="387"/>
      <c r="AD459" s="387"/>
      <c r="AE459" s="387"/>
      <c r="AF459" s="387"/>
      <c r="AG459" s="387"/>
    </row>
    <row r="460">
      <c r="A460" s="387"/>
      <c r="B460" s="387"/>
      <c r="C460" s="387"/>
      <c r="D460" s="387"/>
      <c r="E460" s="387"/>
      <c r="F460" s="387"/>
      <c r="G460" s="387"/>
      <c r="H460" s="387"/>
      <c r="I460" s="387"/>
      <c r="J460" s="387"/>
      <c r="K460" s="387"/>
      <c r="L460" s="387"/>
      <c r="M460" s="387"/>
      <c r="N460" s="387"/>
      <c r="O460" s="387"/>
      <c r="P460" s="387"/>
      <c r="Q460" s="387"/>
      <c r="R460" s="387"/>
      <c r="S460" s="387"/>
      <c r="T460" s="387"/>
      <c r="U460" s="387"/>
      <c r="V460" s="387"/>
      <c r="W460" s="387"/>
      <c r="X460" s="387"/>
      <c r="Y460" s="387"/>
      <c r="Z460" s="387"/>
      <c r="AA460" s="387"/>
      <c r="AB460" s="387"/>
      <c r="AC460" s="387"/>
      <c r="AD460" s="387"/>
      <c r="AE460" s="387"/>
      <c r="AF460" s="387"/>
      <c r="AG460" s="387"/>
    </row>
    <row r="461">
      <c r="A461" s="387"/>
      <c r="B461" s="387"/>
      <c r="C461" s="387"/>
      <c r="D461" s="387"/>
      <c r="E461" s="387"/>
      <c r="F461" s="387"/>
      <c r="G461" s="387"/>
      <c r="H461" s="387"/>
      <c r="I461" s="387"/>
      <c r="J461" s="387"/>
      <c r="K461" s="387"/>
      <c r="L461" s="387"/>
      <c r="M461" s="387"/>
      <c r="N461" s="387"/>
      <c r="O461" s="387"/>
      <c r="P461" s="387"/>
      <c r="Q461" s="387"/>
      <c r="R461" s="387"/>
      <c r="S461" s="387"/>
      <c r="T461" s="387"/>
      <c r="U461" s="387"/>
      <c r="V461" s="387"/>
      <c r="W461" s="387"/>
      <c r="X461" s="387"/>
      <c r="Y461" s="387"/>
      <c r="Z461" s="387"/>
      <c r="AA461" s="387"/>
      <c r="AB461" s="387"/>
      <c r="AC461" s="387"/>
      <c r="AD461" s="387"/>
      <c r="AE461" s="387"/>
      <c r="AF461" s="387"/>
      <c r="AG461" s="387"/>
    </row>
    <row r="462">
      <c r="A462" s="387"/>
      <c r="B462" s="387"/>
      <c r="C462" s="387"/>
      <c r="D462" s="387"/>
      <c r="E462" s="387"/>
      <c r="F462" s="387"/>
      <c r="G462" s="387"/>
      <c r="H462" s="387"/>
      <c r="I462" s="387"/>
      <c r="J462" s="387"/>
      <c r="K462" s="387"/>
      <c r="L462" s="387"/>
      <c r="M462" s="387"/>
      <c r="N462" s="387"/>
      <c r="O462" s="387"/>
      <c r="P462" s="387"/>
      <c r="Q462" s="387"/>
      <c r="R462" s="387"/>
      <c r="S462" s="387"/>
      <c r="T462" s="387"/>
      <c r="U462" s="387"/>
      <c r="V462" s="387"/>
      <c r="W462" s="387"/>
      <c r="X462" s="387"/>
      <c r="Y462" s="387"/>
      <c r="Z462" s="387"/>
      <c r="AA462" s="387"/>
      <c r="AB462" s="387"/>
      <c r="AC462" s="387"/>
      <c r="AD462" s="387"/>
      <c r="AE462" s="387"/>
      <c r="AF462" s="387"/>
      <c r="AG462" s="387"/>
    </row>
    <row r="463">
      <c r="A463" s="387"/>
      <c r="B463" s="387"/>
      <c r="C463" s="387"/>
      <c r="D463" s="387"/>
      <c r="E463" s="387"/>
      <c r="F463" s="387"/>
      <c r="G463" s="387"/>
      <c r="H463" s="387"/>
      <c r="I463" s="387"/>
      <c r="J463" s="387"/>
      <c r="K463" s="387"/>
      <c r="L463" s="387"/>
      <c r="M463" s="387"/>
      <c r="N463" s="387"/>
      <c r="O463" s="387"/>
      <c r="P463" s="387"/>
      <c r="Q463" s="387"/>
      <c r="R463" s="387"/>
      <c r="S463" s="387"/>
      <c r="T463" s="387"/>
      <c r="U463" s="387"/>
      <c r="V463" s="387"/>
      <c r="W463" s="387"/>
      <c r="X463" s="387"/>
      <c r="Y463" s="387"/>
      <c r="Z463" s="387"/>
      <c r="AA463" s="387"/>
      <c r="AB463" s="387"/>
      <c r="AC463" s="387"/>
      <c r="AD463" s="387"/>
      <c r="AE463" s="387"/>
      <c r="AF463" s="387"/>
      <c r="AG463" s="387"/>
    </row>
    <row r="464">
      <c r="A464" s="387"/>
      <c r="B464" s="387"/>
      <c r="C464" s="387"/>
      <c r="D464" s="387"/>
      <c r="E464" s="387"/>
      <c r="F464" s="387"/>
      <c r="G464" s="387"/>
      <c r="H464" s="387"/>
      <c r="I464" s="387"/>
      <c r="J464" s="387"/>
      <c r="K464" s="387"/>
      <c r="L464" s="387"/>
      <c r="M464" s="387"/>
      <c r="N464" s="387"/>
      <c r="O464" s="387"/>
      <c r="P464" s="387"/>
      <c r="Q464" s="387"/>
      <c r="R464" s="387"/>
      <c r="S464" s="387"/>
      <c r="T464" s="387"/>
      <c r="U464" s="387"/>
      <c r="V464" s="387"/>
      <c r="W464" s="387"/>
      <c r="X464" s="387"/>
      <c r="Y464" s="387"/>
      <c r="Z464" s="387"/>
      <c r="AA464" s="387"/>
      <c r="AB464" s="387"/>
      <c r="AC464" s="387"/>
      <c r="AD464" s="387"/>
      <c r="AE464" s="387"/>
      <c r="AF464" s="387"/>
      <c r="AG464" s="387"/>
    </row>
    <row r="465">
      <c r="A465" s="387"/>
      <c r="B465" s="387"/>
      <c r="C465" s="387"/>
      <c r="D465" s="387"/>
      <c r="E465" s="387"/>
      <c r="F465" s="387"/>
      <c r="G465" s="387"/>
      <c r="H465" s="387"/>
      <c r="I465" s="387"/>
      <c r="J465" s="387"/>
      <c r="K465" s="387"/>
      <c r="L465" s="387"/>
      <c r="M465" s="387"/>
      <c r="N465" s="387"/>
      <c r="O465" s="387"/>
      <c r="P465" s="387"/>
      <c r="Q465" s="387"/>
      <c r="R465" s="387"/>
      <c r="S465" s="387"/>
      <c r="T465" s="387"/>
      <c r="U465" s="387"/>
      <c r="V465" s="387"/>
      <c r="W465" s="387"/>
      <c r="X465" s="387"/>
      <c r="Y465" s="387"/>
      <c r="Z465" s="387"/>
      <c r="AA465" s="387"/>
      <c r="AB465" s="387"/>
      <c r="AC465" s="387"/>
      <c r="AD465" s="387"/>
      <c r="AE465" s="387"/>
      <c r="AF465" s="387"/>
      <c r="AG465" s="387"/>
    </row>
    <row r="466">
      <c r="A466" s="387"/>
      <c r="B466" s="387"/>
      <c r="C466" s="387"/>
      <c r="D466" s="387"/>
      <c r="E466" s="387"/>
      <c r="F466" s="387"/>
      <c r="G466" s="387"/>
      <c r="H466" s="387"/>
      <c r="I466" s="387"/>
      <c r="J466" s="387"/>
      <c r="K466" s="387"/>
      <c r="L466" s="387"/>
      <c r="M466" s="387"/>
      <c r="N466" s="387"/>
      <c r="O466" s="387"/>
      <c r="P466" s="387"/>
      <c r="Q466" s="387"/>
      <c r="R466" s="387"/>
      <c r="S466" s="387"/>
      <c r="T466" s="387"/>
      <c r="U466" s="387"/>
      <c r="V466" s="387"/>
      <c r="W466" s="387"/>
      <c r="X466" s="387"/>
      <c r="Y466" s="387"/>
      <c r="Z466" s="387"/>
      <c r="AA466" s="387"/>
      <c r="AB466" s="387"/>
      <c r="AC466" s="387"/>
      <c r="AD466" s="387"/>
      <c r="AE466" s="387"/>
      <c r="AF466" s="387"/>
      <c r="AG466" s="387"/>
    </row>
    <row r="467">
      <c r="A467" s="387"/>
      <c r="B467" s="387"/>
      <c r="C467" s="387"/>
      <c r="D467" s="387"/>
      <c r="E467" s="387"/>
      <c r="F467" s="387"/>
      <c r="G467" s="387"/>
      <c r="H467" s="387"/>
      <c r="I467" s="387"/>
      <c r="J467" s="387"/>
      <c r="K467" s="387"/>
      <c r="L467" s="387"/>
      <c r="M467" s="387"/>
      <c r="N467" s="387"/>
      <c r="O467" s="387"/>
      <c r="P467" s="387"/>
      <c r="Q467" s="387"/>
      <c r="R467" s="387"/>
      <c r="S467" s="387"/>
      <c r="T467" s="387"/>
      <c r="U467" s="387"/>
      <c r="V467" s="387"/>
      <c r="W467" s="387"/>
      <c r="X467" s="387"/>
      <c r="Y467" s="387"/>
      <c r="Z467" s="387"/>
      <c r="AA467" s="387"/>
      <c r="AB467" s="387"/>
      <c r="AC467" s="387"/>
      <c r="AD467" s="387"/>
      <c r="AE467" s="387"/>
      <c r="AF467" s="387"/>
      <c r="AG467" s="387"/>
    </row>
    <row r="468">
      <c r="A468" s="387"/>
      <c r="B468" s="387"/>
      <c r="C468" s="387"/>
      <c r="D468" s="387"/>
      <c r="E468" s="387"/>
      <c r="F468" s="387"/>
      <c r="G468" s="387"/>
      <c r="H468" s="387"/>
      <c r="I468" s="387"/>
      <c r="J468" s="387"/>
      <c r="K468" s="387"/>
      <c r="L468" s="387"/>
      <c r="M468" s="387"/>
      <c r="N468" s="387"/>
      <c r="O468" s="387"/>
      <c r="P468" s="387"/>
      <c r="Q468" s="387"/>
      <c r="R468" s="387"/>
      <c r="S468" s="387"/>
      <c r="T468" s="387"/>
      <c r="U468" s="387"/>
      <c r="V468" s="387"/>
      <c r="W468" s="387"/>
      <c r="X468" s="387"/>
      <c r="Y468" s="387"/>
      <c r="Z468" s="387"/>
      <c r="AA468" s="387"/>
      <c r="AB468" s="387"/>
      <c r="AC468" s="387"/>
      <c r="AD468" s="387"/>
      <c r="AE468" s="387"/>
      <c r="AF468" s="387"/>
      <c r="AG468" s="387"/>
    </row>
    <row r="469">
      <c r="A469" s="387"/>
      <c r="B469" s="387"/>
      <c r="C469" s="387"/>
      <c r="D469" s="387"/>
      <c r="E469" s="387"/>
      <c r="F469" s="387"/>
      <c r="G469" s="387"/>
      <c r="H469" s="387"/>
      <c r="I469" s="387"/>
      <c r="J469" s="387"/>
      <c r="K469" s="387"/>
      <c r="L469" s="387"/>
      <c r="M469" s="387"/>
      <c r="N469" s="387"/>
      <c r="O469" s="387"/>
      <c r="P469" s="387"/>
      <c r="Q469" s="387"/>
      <c r="R469" s="387"/>
      <c r="S469" s="387"/>
      <c r="T469" s="387"/>
      <c r="U469" s="387"/>
      <c r="V469" s="387"/>
      <c r="W469" s="387"/>
      <c r="X469" s="387"/>
      <c r="Y469" s="387"/>
      <c r="Z469" s="387"/>
      <c r="AA469" s="387"/>
      <c r="AB469" s="387"/>
      <c r="AC469" s="387"/>
      <c r="AD469" s="387"/>
      <c r="AE469" s="387"/>
      <c r="AF469" s="387"/>
      <c r="AG469" s="387"/>
    </row>
    <row r="470">
      <c r="A470" s="387"/>
      <c r="B470" s="387"/>
      <c r="C470" s="387"/>
      <c r="D470" s="387"/>
      <c r="E470" s="387"/>
      <c r="F470" s="387"/>
      <c r="G470" s="387"/>
      <c r="H470" s="387"/>
      <c r="I470" s="387"/>
      <c r="J470" s="387"/>
      <c r="K470" s="387"/>
      <c r="L470" s="387"/>
      <c r="M470" s="387"/>
      <c r="N470" s="387"/>
      <c r="O470" s="387"/>
      <c r="P470" s="387"/>
      <c r="Q470" s="387"/>
      <c r="R470" s="387"/>
      <c r="S470" s="387"/>
      <c r="T470" s="387"/>
      <c r="U470" s="387"/>
      <c r="V470" s="387"/>
      <c r="W470" s="387"/>
      <c r="X470" s="387"/>
      <c r="Y470" s="387"/>
      <c r="Z470" s="387"/>
      <c r="AA470" s="387"/>
      <c r="AB470" s="387"/>
      <c r="AC470" s="387"/>
      <c r="AD470" s="387"/>
      <c r="AE470" s="387"/>
      <c r="AF470" s="387"/>
      <c r="AG470" s="387"/>
    </row>
    <row r="471">
      <c r="A471" s="387"/>
      <c r="B471" s="387"/>
      <c r="C471" s="387"/>
      <c r="D471" s="387"/>
      <c r="E471" s="387"/>
      <c r="F471" s="387"/>
      <c r="G471" s="387"/>
      <c r="H471" s="387"/>
      <c r="I471" s="387"/>
      <c r="J471" s="387"/>
      <c r="K471" s="387"/>
      <c r="L471" s="387"/>
      <c r="M471" s="387"/>
      <c r="N471" s="387"/>
      <c r="O471" s="387"/>
      <c r="P471" s="387"/>
      <c r="Q471" s="387"/>
      <c r="R471" s="387"/>
      <c r="S471" s="387"/>
      <c r="T471" s="387"/>
      <c r="U471" s="387"/>
      <c r="V471" s="387"/>
      <c r="W471" s="387"/>
      <c r="X471" s="387"/>
      <c r="Y471" s="387"/>
      <c r="Z471" s="387"/>
      <c r="AA471" s="387"/>
      <c r="AB471" s="387"/>
      <c r="AC471" s="387"/>
      <c r="AD471" s="387"/>
      <c r="AE471" s="387"/>
      <c r="AF471" s="387"/>
      <c r="AG471" s="387"/>
    </row>
    <row r="472">
      <c r="A472" s="387"/>
      <c r="B472" s="387"/>
      <c r="C472" s="387"/>
      <c r="D472" s="387"/>
      <c r="E472" s="387"/>
      <c r="F472" s="387"/>
      <c r="G472" s="387"/>
      <c r="H472" s="387"/>
      <c r="I472" s="387"/>
      <c r="J472" s="387"/>
      <c r="K472" s="387"/>
      <c r="L472" s="387"/>
      <c r="M472" s="387"/>
      <c r="N472" s="387"/>
      <c r="O472" s="387"/>
      <c r="P472" s="387"/>
      <c r="Q472" s="387"/>
      <c r="R472" s="387"/>
      <c r="S472" s="387"/>
      <c r="T472" s="387"/>
      <c r="U472" s="387"/>
      <c r="V472" s="387"/>
      <c r="W472" s="387"/>
      <c r="X472" s="387"/>
      <c r="Y472" s="387"/>
      <c r="Z472" s="387"/>
      <c r="AA472" s="387"/>
      <c r="AB472" s="387"/>
      <c r="AC472" s="387"/>
      <c r="AD472" s="387"/>
      <c r="AE472" s="387"/>
      <c r="AF472" s="387"/>
      <c r="AG472" s="387"/>
    </row>
    <row r="473">
      <c r="A473" s="387"/>
      <c r="B473" s="387"/>
      <c r="C473" s="387"/>
      <c r="D473" s="387"/>
      <c r="E473" s="387"/>
      <c r="F473" s="387"/>
      <c r="G473" s="387"/>
      <c r="H473" s="387"/>
      <c r="I473" s="387"/>
      <c r="J473" s="387"/>
      <c r="K473" s="387"/>
      <c r="L473" s="387"/>
      <c r="M473" s="387"/>
      <c r="N473" s="387"/>
      <c r="O473" s="387"/>
      <c r="P473" s="387"/>
      <c r="Q473" s="387"/>
      <c r="R473" s="387"/>
      <c r="S473" s="387"/>
      <c r="T473" s="387"/>
      <c r="U473" s="387"/>
      <c r="V473" s="387"/>
      <c r="W473" s="387"/>
      <c r="X473" s="387"/>
      <c r="Y473" s="387"/>
      <c r="Z473" s="387"/>
      <c r="AA473" s="387"/>
      <c r="AB473" s="387"/>
      <c r="AC473" s="387"/>
      <c r="AD473" s="387"/>
      <c r="AE473" s="387"/>
      <c r="AF473" s="387"/>
      <c r="AG473" s="387"/>
    </row>
    <row r="474">
      <c r="A474" s="387"/>
      <c r="B474" s="387"/>
      <c r="C474" s="387"/>
      <c r="D474" s="387"/>
      <c r="E474" s="387"/>
      <c r="F474" s="387"/>
      <c r="G474" s="387"/>
      <c r="H474" s="387"/>
      <c r="I474" s="387"/>
      <c r="J474" s="387"/>
      <c r="K474" s="387"/>
      <c r="L474" s="387"/>
      <c r="M474" s="387"/>
      <c r="N474" s="387"/>
      <c r="O474" s="387"/>
      <c r="P474" s="387"/>
      <c r="Q474" s="387"/>
      <c r="R474" s="387"/>
      <c r="S474" s="387"/>
      <c r="T474" s="387"/>
      <c r="U474" s="387"/>
      <c r="V474" s="387"/>
      <c r="W474" s="387"/>
      <c r="X474" s="387"/>
      <c r="Y474" s="387"/>
      <c r="Z474" s="387"/>
      <c r="AA474" s="387"/>
      <c r="AB474" s="387"/>
      <c r="AC474" s="387"/>
      <c r="AD474" s="387"/>
      <c r="AE474" s="387"/>
      <c r="AF474" s="387"/>
      <c r="AG474" s="387"/>
    </row>
    <row r="475">
      <c r="A475" s="387"/>
      <c r="B475" s="387"/>
      <c r="C475" s="387"/>
      <c r="D475" s="387"/>
      <c r="E475" s="387"/>
      <c r="F475" s="387"/>
      <c r="G475" s="387"/>
      <c r="H475" s="387"/>
      <c r="I475" s="387"/>
      <c r="J475" s="387"/>
      <c r="K475" s="387"/>
      <c r="L475" s="387"/>
      <c r="M475" s="387"/>
      <c r="N475" s="387"/>
      <c r="O475" s="387"/>
      <c r="P475" s="387"/>
      <c r="Q475" s="387"/>
      <c r="R475" s="387"/>
      <c r="S475" s="387"/>
      <c r="T475" s="387"/>
      <c r="U475" s="387"/>
      <c r="V475" s="387"/>
      <c r="W475" s="387"/>
      <c r="X475" s="387"/>
      <c r="Y475" s="387"/>
      <c r="Z475" s="387"/>
      <c r="AA475" s="387"/>
      <c r="AB475" s="387"/>
      <c r="AC475" s="387"/>
      <c r="AD475" s="387"/>
      <c r="AE475" s="387"/>
      <c r="AF475" s="387"/>
      <c r="AG475" s="387"/>
    </row>
    <row r="476">
      <c r="A476" s="387"/>
      <c r="B476" s="387"/>
      <c r="C476" s="387"/>
      <c r="D476" s="387"/>
      <c r="E476" s="387"/>
      <c r="F476" s="387"/>
      <c r="G476" s="387"/>
      <c r="H476" s="387"/>
      <c r="I476" s="387"/>
      <c r="J476" s="387"/>
      <c r="K476" s="387"/>
      <c r="L476" s="387"/>
      <c r="M476" s="387"/>
      <c r="N476" s="387"/>
      <c r="O476" s="387"/>
      <c r="P476" s="387"/>
      <c r="Q476" s="387"/>
      <c r="R476" s="387"/>
      <c r="S476" s="387"/>
      <c r="T476" s="387"/>
      <c r="U476" s="387"/>
      <c r="V476" s="387"/>
      <c r="W476" s="387"/>
      <c r="X476" s="387"/>
      <c r="Y476" s="387"/>
      <c r="Z476" s="387"/>
      <c r="AA476" s="387"/>
      <c r="AB476" s="387"/>
      <c r="AC476" s="387"/>
      <c r="AD476" s="387"/>
      <c r="AE476" s="387"/>
      <c r="AF476" s="387"/>
      <c r="AG476" s="387"/>
    </row>
    <row r="477">
      <c r="A477" s="387"/>
      <c r="B477" s="387"/>
      <c r="C477" s="387"/>
      <c r="D477" s="387"/>
      <c r="E477" s="387"/>
      <c r="F477" s="387"/>
      <c r="G477" s="387"/>
      <c r="H477" s="387"/>
      <c r="I477" s="387"/>
      <c r="J477" s="387"/>
      <c r="K477" s="387"/>
      <c r="L477" s="387"/>
      <c r="M477" s="387"/>
      <c r="N477" s="387"/>
      <c r="O477" s="387"/>
      <c r="P477" s="387"/>
      <c r="Q477" s="387"/>
      <c r="R477" s="387"/>
      <c r="S477" s="387"/>
      <c r="T477" s="387"/>
      <c r="U477" s="387"/>
      <c r="V477" s="387"/>
      <c r="W477" s="387"/>
      <c r="X477" s="387"/>
      <c r="Y477" s="387"/>
      <c r="Z477" s="387"/>
      <c r="AA477" s="387"/>
      <c r="AB477" s="387"/>
      <c r="AC477" s="387"/>
      <c r="AD477" s="387"/>
      <c r="AE477" s="387"/>
      <c r="AF477" s="387"/>
      <c r="AG477" s="387"/>
    </row>
    <row r="478">
      <c r="A478" s="387"/>
      <c r="B478" s="387"/>
      <c r="C478" s="387"/>
      <c r="D478" s="387"/>
      <c r="E478" s="387"/>
      <c r="F478" s="387"/>
      <c r="G478" s="387"/>
      <c r="H478" s="387"/>
      <c r="I478" s="387"/>
      <c r="J478" s="387"/>
      <c r="K478" s="387"/>
      <c r="L478" s="387"/>
      <c r="M478" s="387"/>
      <c r="N478" s="387"/>
      <c r="O478" s="387"/>
      <c r="P478" s="387"/>
      <c r="Q478" s="387"/>
      <c r="R478" s="387"/>
      <c r="S478" s="387"/>
      <c r="T478" s="387"/>
      <c r="U478" s="387"/>
      <c r="V478" s="387"/>
      <c r="W478" s="387"/>
      <c r="X478" s="387"/>
      <c r="Y478" s="387"/>
      <c r="Z478" s="387"/>
      <c r="AA478" s="387"/>
      <c r="AB478" s="387"/>
      <c r="AC478" s="387"/>
      <c r="AD478" s="387"/>
      <c r="AE478" s="387"/>
      <c r="AF478" s="387"/>
      <c r="AG478" s="387"/>
    </row>
    <row r="479">
      <c r="A479" s="387"/>
      <c r="B479" s="387"/>
      <c r="C479" s="387"/>
      <c r="D479" s="387"/>
      <c r="E479" s="387"/>
      <c r="F479" s="387"/>
      <c r="G479" s="387"/>
      <c r="H479" s="387"/>
      <c r="I479" s="387"/>
      <c r="J479" s="387"/>
      <c r="K479" s="387"/>
      <c r="L479" s="387"/>
      <c r="M479" s="387"/>
      <c r="N479" s="387"/>
      <c r="O479" s="387"/>
      <c r="P479" s="387"/>
      <c r="Q479" s="387"/>
      <c r="R479" s="387"/>
      <c r="S479" s="387"/>
      <c r="T479" s="387"/>
      <c r="U479" s="387"/>
      <c r="V479" s="387"/>
      <c r="W479" s="387"/>
      <c r="X479" s="387"/>
      <c r="Y479" s="387"/>
      <c r="Z479" s="387"/>
      <c r="AA479" s="387"/>
      <c r="AB479" s="387"/>
      <c r="AC479" s="387"/>
      <c r="AD479" s="387"/>
      <c r="AE479" s="387"/>
      <c r="AF479" s="387"/>
      <c r="AG479" s="387"/>
    </row>
    <row r="480">
      <c r="A480" s="387"/>
      <c r="B480" s="387"/>
      <c r="C480" s="387"/>
      <c r="D480" s="387"/>
      <c r="E480" s="387"/>
      <c r="F480" s="387"/>
      <c r="G480" s="387"/>
      <c r="H480" s="387"/>
      <c r="I480" s="387"/>
      <c r="J480" s="387"/>
      <c r="K480" s="387"/>
      <c r="L480" s="387"/>
      <c r="M480" s="387"/>
      <c r="N480" s="387"/>
      <c r="O480" s="387"/>
      <c r="P480" s="387"/>
      <c r="Q480" s="387"/>
      <c r="R480" s="387"/>
      <c r="S480" s="387"/>
      <c r="T480" s="387"/>
      <c r="U480" s="387"/>
      <c r="V480" s="387"/>
      <c r="W480" s="387"/>
      <c r="X480" s="387"/>
      <c r="Y480" s="387"/>
      <c r="Z480" s="387"/>
      <c r="AA480" s="387"/>
      <c r="AB480" s="387"/>
      <c r="AC480" s="387"/>
      <c r="AD480" s="387"/>
      <c r="AE480" s="387"/>
      <c r="AF480" s="387"/>
      <c r="AG480" s="387"/>
    </row>
    <row r="481">
      <c r="A481" s="387"/>
      <c r="B481" s="387"/>
      <c r="C481" s="387"/>
      <c r="D481" s="387"/>
      <c r="E481" s="387"/>
      <c r="F481" s="387"/>
      <c r="G481" s="387"/>
      <c r="H481" s="387"/>
      <c r="I481" s="387"/>
      <c r="J481" s="387"/>
      <c r="K481" s="387"/>
      <c r="L481" s="387"/>
      <c r="M481" s="387"/>
      <c r="N481" s="387"/>
      <c r="O481" s="387"/>
      <c r="P481" s="387"/>
      <c r="Q481" s="387"/>
      <c r="R481" s="387"/>
      <c r="S481" s="387"/>
      <c r="T481" s="387"/>
      <c r="U481" s="387"/>
      <c r="V481" s="387"/>
      <c r="W481" s="387"/>
      <c r="X481" s="387"/>
      <c r="Y481" s="387"/>
      <c r="Z481" s="387"/>
      <c r="AA481" s="387"/>
      <c r="AB481" s="387"/>
      <c r="AC481" s="387"/>
      <c r="AD481" s="387"/>
      <c r="AE481" s="387"/>
      <c r="AF481" s="387"/>
      <c r="AG481" s="387"/>
    </row>
    <row r="482">
      <c r="A482" s="387"/>
      <c r="B482" s="387"/>
      <c r="C482" s="387"/>
      <c r="D482" s="387"/>
      <c r="E482" s="387"/>
      <c r="F482" s="387"/>
      <c r="G482" s="387"/>
      <c r="H482" s="387"/>
      <c r="I482" s="387"/>
      <c r="J482" s="387"/>
      <c r="K482" s="387"/>
      <c r="L482" s="387"/>
      <c r="M482" s="387"/>
      <c r="N482" s="387"/>
      <c r="O482" s="387"/>
      <c r="P482" s="387"/>
      <c r="Q482" s="387"/>
      <c r="R482" s="387"/>
      <c r="S482" s="387"/>
      <c r="T482" s="387"/>
      <c r="U482" s="387"/>
      <c r="V482" s="387"/>
      <c r="W482" s="387"/>
      <c r="X482" s="387"/>
      <c r="Y482" s="387"/>
      <c r="Z482" s="387"/>
      <c r="AA482" s="387"/>
      <c r="AB482" s="387"/>
      <c r="AC482" s="387"/>
      <c r="AD482" s="387"/>
      <c r="AE482" s="387"/>
      <c r="AF482" s="387"/>
      <c r="AG482" s="387"/>
    </row>
    <row r="483">
      <c r="A483" s="387"/>
      <c r="B483" s="387"/>
      <c r="C483" s="387"/>
      <c r="D483" s="387"/>
      <c r="E483" s="387"/>
      <c r="F483" s="387"/>
      <c r="G483" s="387"/>
      <c r="H483" s="387"/>
      <c r="I483" s="387"/>
      <c r="J483" s="387"/>
      <c r="K483" s="387"/>
      <c r="L483" s="387"/>
      <c r="M483" s="387"/>
      <c r="N483" s="387"/>
      <c r="O483" s="387"/>
      <c r="P483" s="387"/>
      <c r="Q483" s="387"/>
      <c r="R483" s="387"/>
      <c r="S483" s="387"/>
      <c r="T483" s="387"/>
      <c r="U483" s="387"/>
      <c r="V483" s="387"/>
      <c r="W483" s="387"/>
      <c r="X483" s="387"/>
      <c r="Y483" s="387"/>
      <c r="Z483" s="387"/>
      <c r="AA483" s="387"/>
      <c r="AB483" s="387"/>
      <c r="AC483" s="387"/>
      <c r="AD483" s="387"/>
      <c r="AE483" s="387"/>
      <c r="AF483" s="387"/>
      <c r="AG483" s="387"/>
    </row>
    <row r="484">
      <c r="A484" s="387"/>
      <c r="B484" s="387"/>
      <c r="C484" s="387"/>
      <c r="D484" s="387"/>
      <c r="E484" s="387"/>
      <c r="F484" s="387"/>
      <c r="G484" s="387"/>
      <c r="H484" s="387"/>
      <c r="I484" s="387"/>
      <c r="J484" s="387"/>
      <c r="K484" s="387"/>
      <c r="L484" s="387"/>
      <c r="M484" s="387"/>
      <c r="N484" s="387"/>
      <c r="O484" s="387"/>
      <c r="P484" s="387"/>
      <c r="Q484" s="387"/>
      <c r="R484" s="387"/>
      <c r="S484" s="387"/>
      <c r="T484" s="387"/>
      <c r="U484" s="387"/>
      <c r="V484" s="387"/>
      <c r="W484" s="387"/>
      <c r="X484" s="387"/>
      <c r="Y484" s="387"/>
      <c r="Z484" s="387"/>
      <c r="AA484" s="387"/>
      <c r="AB484" s="387"/>
      <c r="AC484" s="387"/>
      <c r="AD484" s="387"/>
      <c r="AE484" s="387"/>
      <c r="AF484" s="387"/>
      <c r="AG484" s="387"/>
    </row>
    <row r="485">
      <c r="A485" s="387"/>
      <c r="B485" s="387"/>
      <c r="C485" s="387"/>
      <c r="D485" s="387"/>
      <c r="E485" s="387"/>
      <c r="F485" s="387"/>
      <c r="G485" s="387"/>
      <c r="H485" s="387"/>
      <c r="I485" s="387"/>
      <c r="J485" s="387"/>
      <c r="K485" s="387"/>
      <c r="L485" s="387"/>
      <c r="M485" s="387"/>
      <c r="N485" s="387"/>
      <c r="O485" s="387"/>
      <c r="P485" s="387"/>
      <c r="Q485" s="387"/>
      <c r="R485" s="387"/>
      <c r="S485" s="387"/>
      <c r="T485" s="387"/>
      <c r="U485" s="387"/>
      <c r="V485" s="387"/>
      <c r="W485" s="387"/>
      <c r="X485" s="387"/>
      <c r="Y485" s="387"/>
      <c r="Z485" s="387"/>
      <c r="AA485" s="387"/>
      <c r="AB485" s="387"/>
      <c r="AC485" s="387"/>
      <c r="AD485" s="387"/>
      <c r="AE485" s="387"/>
      <c r="AF485" s="387"/>
      <c r="AG485" s="387"/>
    </row>
    <row r="486">
      <c r="A486" s="387"/>
      <c r="B486" s="387"/>
      <c r="C486" s="387"/>
      <c r="D486" s="387"/>
      <c r="E486" s="387"/>
      <c r="F486" s="387"/>
      <c r="G486" s="387"/>
      <c r="H486" s="387"/>
      <c r="I486" s="387"/>
      <c r="J486" s="387"/>
      <c r="K486" s="387"/>
      <c r="L486" s="387"/>
      <c r="M486" s="387"/>
      <c r="N486" s="387"/>
      <c r="O486" s="387"/>
      <c r="P486" s="387"/>
      <c r="Q486" s="387"/>
      <c r="R486" s="387"/>
      <c r="S486" s="387"/>
      <c r="T486" s="387"/>
      <c r="U486" s="387"/>
      <c r="V486" s="387"/>
      <c r="W486" s="387"/>
      <c r="X486" s="387"/>
      <c r="Y486" s="387"/>
      <c r="Z486" s="387"/>
      <c r="AA486" s="387"/>
      <c r="AB486" s="387"/>
      <c r="AC486" s="387"/>
      <c r="AD486" s="387"/>
      <c r="AE486" s="387"/>
      <c r="AF486" s="387"/>
      <c r="AG486" s="387"/>
    </row>
    <row r="487">
      <c r="A487" s="387"/>
      <c r="B487" s="387"/>
      <c r="C487" s="387"/>
      <c r="D487" s="387"/>
      <c r="E487" s="387"/>
      <c r="F487" s="387"/>
      <c r="G487" s="387"/>
      <c r="H487" s="387"/>
      <c r="I487" s="387"/>
      <c r="J487" s="387"/>
      <c r="K487" s="387"/>
      <c r="L487" s="387"/>
      <c r="M487" s="387"/>
      <c r="N487" s="387"/>
      <c r="O487" s="387"/>
      <c r="P487" s="387"/>
      <c r="Q487" s="387"/>
      <c r="R487" s="387"/>
      <c r="S487" s="387"/>
      <c r="T487" s="387"/>
      <c r="U487" s="387"/>
      <c r="V487" s="387"/>
      <c r="W487" s="387"/>
      <c r="X487" s="387"/>
      <c r="Y487" s="387"/>
      <c r="Z487" s="387"/>
      <c r="AA487" s="387"/>
      <c r="AB487" s="387"/>
      <c r="AC487" s="387"/>
      <c r="AD487" s="387"/>
      <c r="AE487" s="387"/>
      <c r="AF487" s="387"/>
      <c r="AG487" s="387"/>
    </row>
    <row r="488">
      <c r="A488" s="387"/>
      <c r="B488" s="387"/>
      <c r="C488" s="387"/>
      <c r="D488" s="387"/>
      <c r="E488" s="387"/>
      <c r="F488" s="387"/>
      <c r="G488" s="387"/>
      <c r="H488" s="387"/>
      <c r="I488" s="387"/>
      <c r="J488" s="387"/>
      <c r="K488" s="387"/>
      <c r="L488" s="387"/>
      <c r="M488" s="387"/>
      <c r="N488" s="387"/>
      <c r="O488" s="387"/>
      <c r="P488" s="387"/>
      <c r="Q488" s="387"/>
      <c r="R488" s="387"/>
      <c r="S488" s="387"/>
      <c r="T488" s="387"/>
      <c r="U488" s="387"/>
      <c r="V488" s="387"/>
      <c r="W488" s="387"/>
      <c r="X488" s="387"/>
      <c r="Y488" s="387"/>
      <c r="Z488" s="387"/>
      <c r="AA488" s="387"/>
      <c r="AB488" s="387"/>
      <c r="AC488" s="387"/>
      <c r="AD488" s="387"/>
      <c r="AE488" s="387"/>
      <c r="AF488" s="387"/>
      <c r="AG488" s="387"/>
    </row>
    <row r="489">
      <c r="A489" s="387"/>
      <c r="B489" s="387"/>
      <c r="C489" s="387"/>
      <c r="D489" s="387"/>
      <c r="E489" s="387"/>
      <c r="F489" s="387"/>
      <c r="G489" s="387"/>
      <c r="H489" s="387"/>
      <c r="I489" s="387"/>
      <c r="J489" s="387"/>
      <c r="K489" s="387"/>
      <c r="L489" s="387"/>
      <c r="M489" s="387"/>
      <c r="N489" s="387"/>
      <c r="O489" s="387"/>
      <c r="P489" s="387"/>
      <c r="Q489" s="387"/>
      <c r="R489" s="387"/>
      <c r="S489" s="387"/>
      <c r="T489" s="387"/>
      <c r="U489" s="387"/>
      <c r="V489" s="387"/>
      <c r="W489" s="387"/>
      <c r="X489" s="387"/>
      <c r="Y489" s="387"/>
      <c r="Z489" s="387"/>
      <c r="AA489" s="387"/>
      <c r="AB489" s="387"/>
      <c r="AC489" s="387"/>
      <c r="AD489" s="387"/>
      <c r="AE489" s="387"/>
      <c r="AF489" s="387"/>
      <c r="AG489" s="387"/>
    </row>
    <row r="490">
      <c r="A490" s="387"/>
      <c r="B490" s="387"/>
      <c r="C490" s="387"/>
      <c r="D490" s="387"/>
      <c r="E490" s="387"/>
      <c r="F490" s="387"/>
      <c r="G490" s="387"/>
      <c r="H490" s="387"/>
      <c r="I490" s="387"/>
      <c r="J490" s="387"/>
      <c r="K490" s="387"/>
      <c r="L490" s="387"/>
      <c r="M490" s="387"/>
      <c r="N490" s="387"/>
      <c r="O490" s="387"/>
      <c r="P490" s="387"/>
      <c r="Q490" s="387"/>
      <c r="R490" s="387"/>
      <c r="S490" s="387"/>
      <c r="T490" s="387"/>
      <c r="U490" s="387"/>
      <c r="V490" s="387"/>
      <c r="W490" s="387"/>
      <c r="X490" s="387"/>
      <c r="Y490" s="387"/>
      <c r="Z490" s="387"/>
      <c r="AA490" s="387"/>
      <c r="AB490" s="387"/>
      <c r="AC490" s="387"/>
      <c r="AD490" s="387"/>
      <c r="AE490" s="387"/>
      <c r="AF490" s="387"/>
      <c r="AG490" s="387"/>
    </row>
    <row r="491">
      <c r="A491" s="387"/>
      <c r="B491" s="387"/>
      <c r="C491" s="387"/>
      <c r="D491" s="387"/>
      <c r="E491" s="387"/>
      <c r="F491" s="387"/>
      <c r="G491" s="387"/>
      <c r="H491" s="387"/>
      <c r="I491" s="387"/>
      <c r="J491" s="387"/>
      <c r="K491" s="387"/>
      <c r="L491" s="387"/>
      <c r="M491" s="387"/>
      <c r="N491" s="387"/>
      <c r="O491" s="387"/>
      <c r="P491" s="387"/>
      <c r="Q491" s="387"/>
      <c r="R491" s="387"/>
      <c r="S491" s="387"/>
      <c r="T491" s="387"/>
      <c r="U491" s="387"/>
      <c r="V491" s="387"/>
      <c r="W491" s="387"/>
      <c r="X491" s="387"/>
      <c r="Y491" s="387"/>
      <c r="Z491" s="387"/>
      <c r="AA491" s="387"/>
      <c r="AB491" s="387"/>
      <c r="AC491" s="387"/>
      <c r="AD491" s="387"/>
      <c r="AE491" s="387"/>
      <c r="AF491" s="387"/>
      <c r="AG491" s="387"/>
    </row>
    <row r="492">
      <c r="A492" s="387"/>
      <c r="B492" s="387"/>
      <c r="C492" s="387"/>
      <c r="D492" s="387"/>
      <c r="E492" s="387"/>
      <c r="F492" s="387"/>
      <c r="G492" s="387"/>
      <c r="H492" s="387"/>
      <c r="I492" s="387"/>
      <c r="J492" s="387"/>
      <c r="K492" s="387"/>
      <c r="L492" s="387"/>
      <c r="M492" s="387"/>
      <c r="N492" s="387"/>
      <c r="O492" s="387"/>
      <c r="P492" s="387"/>
      <c r="Q492" s="387"/>
      <c r="R492" s="387"/>
      <c r="S492" s="387"/>
      <c r="T492" s="387"/>
      <c r="U492" s="387"/>
      <c r="V492" s="387"/>
      <c r="W492" s="387"/>
      <c r="X492" s="387"/>
      <c r="Y492" s="387"/>
      <c r="Z492" s="387"/>
      <c r="AA492" s="387"/>
      <c r="AB492" s="387"/>
      <c r="AC492" s="387"/>
      <c r="AD492" s="387"/>
      <c r="AE492" s="387"/>
      <c r="AF492" s="387"/>
      <c r="AG492" s="387"/>
    </row>
    <row r="493">
      <c r="A493" s="387"/>
      <c r="B493" s="387"/>
      <c r="C493" s="387"/>
      <c r="D493" s="387"/>
      <c r="E493" s="387"/>
      <c r="F493" s="387"/>
      <c r="G493" s="387"/>
      <c r="H493" s="387"/>
      <c r="I493" s="387"/>
      <c r="J493" s="387"/>
      <c r="K493" s="387"/>
      <c r="L493" s="387"/>
      <c r="M493" s="387"/>
      <c r="N493" s="387"/>
      <c r="O493" s="387"/>
      <c r="P493" s="387"/>
      <c r="Q493" s="387"/>
      <c r="R493" s="387"/>
      <c r="S493" s="387"/>
      <c r="T493" s="387"/>
      <c r="U493" s="387"/>
      <c r="V493" s="387"/>
      <c r="W493" s="387"/>
      <c r="X493" s="387"/>
      <c r="Y493" s="387"/>
      <c r="Z493" s="387"/>
      <c r="AA493" s="387"/>
      <c r="AB493" s="387"/>
      <c r="AC493" s="387"/>
      <c r="AD493" s="387"/>
      <c r="AE493" s="387"/>
      <c r="AF493" s="387"/>
      <c r="AG493" s="387"/>
    </row>
    <row r="494">
      <c r="A494" s="387"/>
      <c r="B494" s="387"/>
      <c r="C494" s="387"/>
      <c r="D494" s="387"/>
      <c r="E494" s="387"/>
      <c r="F494" s="387"/>
      <c r="G494" s="387"/>
      <c r="H494" s="387"/>
      <c r="I494" s="387"/>
      <c r="J494" s="387"/>
      <c r="K494" s="387"/>
      <c r="L494" s="387"/>
      <c r="M494" s="387"/>
      <c r="N494" s="387"/>
      <c r="O494" s="387"/>
      <c r="P494" s="387"/>
      <c r="Q494" s="387"/>
      <c r="R494" s="387"/>
      <c r="S494" s="387"/>
      <c r="T494" s="387"/>
      <c r="U494" s="387"/>
      <c r="V494" s="387"/>
      <c r="W494" s="387"/>
      <c r="X494" s="387"/>
      <c r="Y494" s="387"/>
      <c r="Z494" s="387"/>
      <c r="AA494" s="387"/>
      <c r="AB494" s="387"/>
      <c r="AC494" s="387"/>
      <c r="AD494" s="387"/>
      <c r="AE494" s="387"/>
      <c r="AF494" s="387"/>
      <c r="AG494" s="387"/>
    </row>
    <row r="495">
      <c r="A495" s="387"/>
      <c r="B495" s="387"/>
      <c r="C495" s="387"/>
      <c r="D495" s="387"/>
      <c r="E495" s="387"/>
      <c r="F495" s="387"/>
      <c r="G495" s="387"/>
      <c r="H495" s="387"/>
      <c r="I495" s="387"/>
      <c r="J495" s="387"/>
      <c r="K495" s="387"/>
      <c r="L495" s="387"/>
      <c r="M495" s="387"/>
      <c r="N495" s="387"/>
      <c r="O495" s="387"/>
      <c r="P495" s="387"/>
      <c r="Q495" s="387"/>
      <c r="R495" s="387"/>
      <c r="S495" s="387"/>
      <c r="T495" s="387"/>
      <c r="U495" s="387"/>
      <c r="V495" s="387"/>
      <c r="W495" s="387"/>
      <c r="X495" s="387"/>
      <c r="Y495" s="387"/>
      <c r="Z495" s="387"/>
      <c r="AA495" s="387"/>
      <c r="AB495" s="387"/>
      <c r="AC495" s="387"/>
      <c r="AD495" s="387"/>
      <c r="AE495" s="387"/>
      <c r="AF495" s="387"/>
      <c r="AG495" s="387"/>
    </row>
    <row r="496">
      <c r="A496" s="387"/>
      <c r="B496" s="387"/>
      <c r="C496" s="387"/>
      <c r="D496" s="387"/>
      <c r="E496" s="387"/>
      <c r="F496" s="387"/>
      <c r="G496" s="387"/>
      <c r="H496" s="387"/>
      <c r="I496" s="387"/>
      <c r="J496" s="387"/>
      <c r="K496" s="387"/>
      <c r="L496" s="387"/>
      <c r="M496" s="387"/>
      <c r="N496" s="387"/>
      <c r="O496" s="387"/>
      <c r="P496" s="387"/>
      <c r="Q496" s="387"/>
      <c r="R496" s="387"/>
      <c r="S496" s="387"/>
      <c r="T496" s="387"/>
      <c r="U496" s="387"/>
      <c r="V496" s="387"/>
      <c r="W496" s="387"/>
      <c r="X496" s="387"/>
      <c r="Y496" s="387"/>
      <c r="Z496" s="387"/>
      <c r="AA496" s="387"/>
      <c r="AB496" s="387"/>
      <c r="AC496" s="387"/>
      <c r="AD496" s="387"/>
      <c r="AE496" s="387"/>
      <c r="AF496" s="387"/>
      <c r="AG496" s="387"/>
    </row>
    <row r="497">
      <c r="A497" s="387"/>
      <c r="B497" s="387"/>
      <c r="C497" s="387"/>
      <c r="D497" s="387"/>
      <c r="E497" s="387"/>
      <c r="F497" s="387"/>
      <c r="G497" s="387"/>
      <c r="H497" s="387"/>
      <c r="I497" s="387"/>
      <c r="J497" s="387"/>
      <c r="K497" s="387"/>
      <c r="L497" s="387"/>
      <c r="M497" s="387"/>
      <c r="N497" s="387"/>
      <c r="O497" s="387"/>
      <c r="P497" s="387"/>
      <c r="Q497" s="387"/>
      <c r="R497" s="387"/>
      <c r="S497" s="387"/>
      <c r="T497" s="387"/>
      <c r="U497" s="387"/>
      <c r="V497" s="387"/>
      <c r="W497" s="387"/>
      <c r="X497" s="387"/>
      <c r="Y497" s="387"/>
      <c r="Z497" s="387"/>
      <c r="AA497" s="387"/>
      <c r="AB497" s="387"/>
      <c r="AC497" s="387"/>
      <c r="AD497" s="387"/>
      <c r="AE497" s="387"/>
      <c r="AF497" s="387"/>
      <c r="AG497" s="387"/>
    </row>
    <row r="498">
      <c r="A498" s="387"/>
      <c r="B498" s="387"/>
      <c r="C498" s="387"/>
      <c r="D498" s="387"/>
      <c r="E498" s="387"/>
      <c r="F498" s="387"/>
      <c r="G498" s="387"/>
      <c r="H498" s="387"/>
      <c r="I498" s="387"/>
      <c r="J498" s="387"/>
      <c r="K498" s="387"/>
      <c r="L498" s="387"/>
      <c r="M498" s="387"/>
      <c r="N498" s="387"/>
      <c r="O498" s="387"/>
      <c r="P498" s="387"/>
      <c r="Q498" s="387"/>
      <c r="R498" s="387"/>
      <c r="S498" s="387"/>
      <c r="T498" s="387"/>
      <c r="U498" s="387"/>
      <c r="V498" s="387"/>
      <c r="W498" s="387"/>
      <c r="X498" s="387"/>
      <c r="Y498" s="387"/>
      <c r="Z498" s="387"/>
      <c r="AA498" s="387"/>
      <c r="AB498" s="387"/>
      <c r="AC498" s="387"/>
      <c r="AD498" s="387"/>
      <c r="AE498" s="387"/>
      <c r="AF498" s="387"/>
      <c r="AG498" s="387"/>
    </row>
    <row r="499">
      <c r="A499" s="387"/>
      <c r="B499" s="387"/>
      <c r="C499" s="387"/>
      <c r="D499" s="387"/>
      <c r="E499" s="387"/>
      <c r="F499" s="387"/>
      <c r="G499" s="387"/>
      <c r="H499" s="387"/>
      <c r="I499" s="387"/>
      <c r="J499" s="387"/>
      <c r="K499" s="387"/>
      <c r="L499" s="387"/>
      <c r="M499" s="387"/>
      <c r="N499" s="387"/>
      <c r="O499" s="387"/>
      <c r="P499" s="387"/>
      <c r="Q499" s="387"/>
      <c r="R499" s="387"/>
      <c r="S499" s="387"/>
      <c r="T499" s="387"/>
      <c r="U499" s="387"/>
      <c r="V499" s="387"/>
      <c r="W499" s="387"/>
      <c r="X499" s="387"/>
      <c r="Y499" s="387"/>
      <c r="Z499" s="387"/>
      <c r="AA499" s="387"/>
      <c r="AB499" s="387"/>
      <c r="AC499" s="387"/>
      <c r="AD499" s="387"/>
      <c r="AE499" s="387"/>
      <c r="AF499" s="387"/>
      <c r="AG499" s="387"/>
    </row>
    <row r="500">
      <c r="A500" s="387"/>
      <c r="B500" s="387"/>
      <c r="C500" s="387"/>
      <c r="D500" s="387"/>
      <c r="E500" s="387"/>
      <c r="F500" s="387"/>
      <c r="G500" s="387"/>
      <c r="H500" s="387"/>
      <c r="I500" s="387"/>
      <c r="J500" s="387"/>
      <c r="K500" s="387"/>
      <c r="L500" s="387"/>
      <c r="M500" s="387"/>
      <c r="N500" s="387"/>
      <c r="O500" s="387"/>
      <c r="P500" s="387"/>
      <c r="Q500" s="387"/>
      <c r="R500" s="387"/>
      <c r="S500" s="387"/>
      <c r="T500" s="387"/>
      <c r="U500" s="387"/>
      <c r="V500" s="387"/>
      <c r="W500" s="387"/>
      <c r="X500" s="387"/>
      <c r="Y500" s="387"/>
      <c r="Z500" s="387"/>
      <c r="AA500" s="387"/>
      <c r="AB500" s="387"/>
      <c r="AC500" s="387"/>
      <c r="AD500" s="387"/>
      <c r="AE500" s="387"/>
      <c r="AF500" s="387"/>
      <c r="AG500" s="387"/>
    </row>
    <row r="501">
      <c r="A501" s="387"/>
      <c r="B501" s="387"/>
      <c r="C501" s="387"/>
      <c r="D501" s="387"/>
      <c r="E501" s="387"/>
      <c r="F501" s="387"/>
      <c r="G501" s="387"/>
      <c r="H501" s="387"/>
      <c r="I501" s="387"/>
      <c r="J501" s="387"/>
      <c r="K501" s="387"/>
      <c r="L501" s="387"/>
      <c r="M501" s="387"/>
      <c r="N501" s="387"/>
      <c r="O501" s="387"/>
      <c r="P501" s="387"/>
      <c r="Q501" s="387"/>
      <c r="R501" s="387"/>
      <c r="S501" s="387"/>
      <c r="T501" s="387"/>
      <c r="U501" s="387"/>
      <c r="V501" s="387"/>
      <c r="W501" s="387"/>
      <c r="X501" s="387"/>
      <c r="Y501" s="387"/>
      <c r="Z501" s="387"/>
      <c r="AA501" s="387"/>
      <c r="AB501" s="387"/>
      <c r="AC501" s="387"/>
      <c r="AD501" s="387"/>
      <c r="AE501" s="387"/>
      <c r="AF501" s="387"/>
      <c r="AG501" s="387"/>
    </row>
    <row r="502">
      <c r="A502" s="387"/>
      <c r="B502" s="387"/>
      <c r="C502" s="387"/>
      <c r="D502" s="387"/>
      <c r="E502" s="387"/>
      <c r="F502" s="387"/>
      <c r="G502" s="387"/>
      <c r="H502" s="387"/>
      <c r="I502" s="387"/>
      <c r="J502" s="387"/>
      <c r="K502" s="387"/>
      <c r="L502" s="387"/>
      <c r="M502" s="387"/>
      <c r="N502" s="387"/>
      <c r="O502" s="387"/>
      <c r="P502" s="387"/>
      <c r="Q502" s="387"/>
      <c r="R502" s="387"/>
      <c r="S502" s="387"/>
      <c r="T502" s="387"/>
      <c r="U502" s="387"/>
      <c r="V502" s="387"/>
      <c r="W502" s="387"/>
      <c r="X502" s="387"/>
      <c r="Y502" s="387"/>
      <c r="Z502" s="387"/>
      <c r="AA502" s="387"/>
      <c r="AB502" s="387"/>
      <c r="AC502" s="387"/>
      <c r="AD502" s="387"/>
      <c r="AE502" s="387"/>
      <c r="AF502" s="387"/>
      <c r="AG502" s="387"/>
    </row>
    <row r="503">
      <c r="A503" s="387"/>
      <c r="B503" s="387"/>
      <c r="C503" s="387"/>
      <c r="D503" s="387"/>
      <c r="E503" s="387"/>
      <c r="F503" s="387"/>
      <c r="G503" s="387"/>
      <c r="H503" s="387"/>
      <c r="I503" s="387"/>
      <c r="J503" s="387"/>
      <c r="K503" s="387"/>
      <c r="L503" s="387"/>
      <c r="M503" s="387"/>
      <c r="N503" s="387"/>
      <c r="O503" s="387"/>
      <c r="P503" s="387"/>
      <c r="Q503" s="387"/>
      <c r="R503" s="387"/>
      <c r="S503" s="387"/>
      <c r="T503" s="387"/>
      <c r="U503" s="387"/>
      <c r="V503" s="387"/>
      <c r="W503" s="387"/>
      <c r="X503" s="387"/>
      <c r="Y503" s="387"/>
      <c r="Z503" s="387"/>
      <c r="AA503" s="387"/>
      <c r="AB503" s="387"/>
      <c r="AC503" s="387"/>
      <c r="AD503" s="387"/>
      <c r="AE503" s="387"/>
      <c r="AF503" s="387"/>
      <c r="AG503" s="387"/>
    </row>
    <row r="504">
      <c r="A504" s="387"/>
      <c r="B504" s="387"/>
      <c r="C504" s="387"/>
      <c r="D504" s="387"/>
      <c r="E504" s="387"/>
      <c r="F504" s="387"/>
      <c r="G504" s="387"/>
      <c r="H504" s="387"/>
      <c r="I504" s="387"/>
      <c r="J504" s="387"/>
      <c r="K504" s="387"/>
      <c r="L504" s="387"/>
      <c r="M504" s="387"/>
      <c r="N504" s="387"/>
      <c r="O504" s="387"/>
      <c r="P504" s="387"/>
      <c r="Q504" s="387"/>
      <c r="R504" s="387"/>
      <c r="S504" s="387"/>
      <c r="T504" s="387"/>
      <c r="U504" s="387"/>
      <c r="V504" s="387"/>
      <c r="W504" s="387"/>
      <c r="X504" s="387"/>
      <c r="Y504" s="387"/>
      <c r="Z504" s="387"/>
      <c r="AA504" s="387"/>
      <c r="AB504" s="387"/>
      <c r="AC504" s="387"/>
      <c r="AD504" s="387"/>
      <c r="AE504" s="387"/>
      <c r="AF504" s="387"/>
      <c r="AG504" s="387"/>
    </row>
    <row r="505">
      <c r="A505" s="387"/>
      <c r="B505" s="387"/>
      <c r="C505" s="387"/>
      <c r="D505" s="387"/>
      <c r="E505" s="387"/>
      <c r="F505" s="387"/>
      <c r="G505" s="387"/>
      <c r="H505" s="387"/>
      <c r="I505" s="387"/>
      <c r="J505" s="387"/>
      <c r="K505" s="387"/>
      <c r="L505" s="387"/>
      <c r="M505" s="387"/>
      <c r="N505" s="387"/>
      <c r="O505" s="387"/>
      <c r="P505" s="387"/>
      <c r="Q505" s="387"/>
      <c r="R505" s="387"/>
      <c r="S505" s="387"/>
      <c r="T505" s="387"/>
      <c r="U505" s="387"/>
      <c r="V505" s="387"/>
      <c r="W505" s="387"/>
      <c r="X505" s="387"/>
      <c r="Y505" s="387"/>
      <c r="Z505" s="387"/>
      <c r="AA505" s="387"/>
      <c r="AB505" s="387"/>
      <c r="AC505" s="387"/>
      <c r="AD505" s="387"/>
      <c r="AE505" s="387"/>
      <c r="AF505" s="387"/>
      <c r="AG505" s="387"/>
    </row>
    <row r="506">
      <c r="A506" s="387"/>
      <c r="B506" s="387"/>
      <c r="C506" s="387"/>
      <c r="D506" s="387"/>
      <c r="E506" s="387"/>
      <c r="F506" s="387"/>
      <c r="G506" s="387"/>
      <c r="H506" s="387"/>
      <c r="I506" s="387"/>
      <c r="J506" s="387"/>
      <c r="K506" s="387"/>
      <c r="L506" s="387"/>
      <c r="M506" s="387"/>
      <c r="N506" s="387"/>
      <c r="O506" s="387"/>
      <c r="P506" s="387"/>
      <c r="Q506" s="387"/>
      <c r="R506" s="387"/>
      <c r="S506" s="387"/>
      <c r="T506" s="387"/>
      <c r="U506" s="387"/>
      <c r="V506" s="387"/>
      <c r="W506" s="387"/>
      <c r="X506" s="387"/>
      <c r="Y506" s="387"/>
      <c r="Z506" s="387"/>
      <c r="AA506" s="387"/>
      <c r="AB506" s="387"/>
      <c r="AC506" s="387"/>
      <c r="AD506" s="387"/>
      <c r="AE506" s="387"/>
      <c r="AF506" s="387"/>
      <c r="AG506" s="387"/>
    </row>
    <row r="507">
      <c r="A507" s="387"/>
      <c r="B507" s="387"/>
      <c r="C507" s="387"/>
      <c r="D507" s="387"/>
      <c r="E507" s="387"/>
      <c r="F507" s="387"/>
      <c r="G507" s="387"/>
      <c r="H507" s="387"/>
      <c r="I507" s="387"/>
      <c r="J507" s="387"/>
      <c r="K507" s="387"/>
      <c r="L507" s="387"/>
      <c r="M507" s="387"/>
      <c r="N507" s="387"/>
      <c r="O507" s="387"/>
      <c r="P507" s="387"/>
      <c r="Q507" s="387"/>
      <c r="R507" s="387"/>
      <c r="S507" s="387"/>
      <c r="T507" s="387"/>
      <c r="U507" s="387"/>
      <c r="V507" s="387"/>
      <c r="W507" s="387"/>
      <c r="X507" s="387"/>
      <c r="Y507" s="387"/>
      <c r="Z507" s="387"/>
      <c r="AA507" s="387"/>
      <c r="AB507" s="387"/>
      <c r="AC507" s="387"/>
      <c r="AD507" s="387"/>
      <c r="AE507" s="387"/>
      <c r="AF507" s="387"/>
      <c r="AG507" s="387"/>
    </row>
    <row r="508">
      <c r="A508" s="387"/>
      <c r="B508" s="387"/>
      <c r="C508" s="387"/>
      <c r="D508" s="387"/>
      <c r="E508" s="387"/>
      <c r="F508" s="387"/>
      <c r="G508" s="387"/>
      <c r="H508" s="387"/>
      <c r="I508" s="387"/>
      <c r="J508" s="387"/>
      <c r="K508" s="387"/>
      <c r="L508" s="387"/>
      <c r="M508" s="387"/>
      <c r="N508" s="387"/>
      <c r="O508" s="387"/>
      <c r="P508" s="387"/>
      <c r="Q508" s="387"/>
      <c r="R508" s="387"/>
      <c r="S508" s="387"/>
      <c r="T508" s="387"/>
      <c r="U508" s="387"/>
      <c r="V508" s="387"/>
      <c r="W508" s="387"/>
      <c r="X508" s="387"/>
      <c r="Y508" s="387"/>
      <c r="Z508" s="387"/>
      <c r="AA508" s="387"/>
      <c r="AB508" s="387"/>
      <c r="AC508" s="387"/>
      <c r="AD508" s="387"/>
      <c r="AE508" s="387"/>
      <c r="AF508" s="387"/>
      <c r="AG508" s="387"/>
    </row>
    <row r="509">
      <c r="A509" s="387"/>
      <c r="B509" s="387"/>
      <c r="C509" s="387"/>
      <c r="D509" s="387"/>
      <c r="E509" s="387"/>
      <c r="F509" s="387"/>
      <c r="G509" s="387"/>
      <c r="H509" s="387"/>
      <c r="I509" s="387"/>
      <c r="J509" s="387"/>
      <c r="K509" s="387"/>
      <c r="L509" s="387"/>
      <c r="M509" s="387"/>
      <c r="N509" s="387"/>
      <c r="O509" s="387"/>
      <c r="P509" s="387"/>
      <c r="Q509" s="387"/>
      <c r="R509" s="387"/>
      <c r="S509" s="387"/>
      <c r="T509" s="387"/>
      <c r="U509" s="387"/>
      <c r="V509" s="387"/>
      <c r="W509" s="387"/>
      <c r="X509" s="387"/>
      <c r="Y509" s="387"/>
      <c r="Z509" s="387"/>
      <c r="AA509" s="387"/>
      <c r="AB509" s="387"/>
      <c r="AC509" s="387"/>
      <c r="AD509" s="387"/>
      <c r="AE509" s="387"/>
      <c r="AF509" s="387"/>
      <c r="AG509" s="387"/>
    </row>
    <row r="510">
      <c r="A510" s="387"/>
      <c r="B510" s="387"/>
      <c r="C510" s="387"/>
      <c r="D510" s="387"/>
      <c r="E510" s="387"/>
      <c r="F510" s="387"/>
      <c r="G510" s="387"/>
      <c r="H510" s="387"/>
      <c r="I510" s="387"/>
      <c r="J510" s="387"/>
      <c r="K510" s="387"/>
      <c r="L510" s="387"/>
      <c r="M510" s="387"/>
      <c r="N510" s="387"/>
      <c r="O510" s="387"/>
      <c r="P510" s="387"/>
      <c r="Q510" s="387"/>
      <c r="R510" s="387"/>
      <c r="S510" s="387"/>
      <c r="T510" s="387"/>
      <c r="U510" s="387"/>
      <c r="V510" s="387"/>
      <c r="W510" s="387"/>
      <c r="X510" s="387"/>
      <c r="Y510" s="387"/>
      <c r="Z510" s="387"/>
      <c r="AA510" s="387"/>
      <c r="AB510" s="387"/>
      <c r="AC510" s="387"/>
      <c r="AD510" s="387"/>
      <c r="AE510" s="387"/>
      <c r="AF510" s="387"/>
      <c r="AG510" s="387"/>
    </row>
    <row r="511">
      <c r="A511" s="387"/>
      <c r="B511" s="387"/>
      <c r="C511" s="387"/>
      <c r="D511" s="387"/>
      <c r="E511" s="387"/>
      <c r="F511" s="387"/>
      <c r="G511" s="387"/>
      <c r="H511" s="387"/>
      <c r="I511" s="387"/>
      <c r="J511" s="387"/>
      <c r="K511" s="387"/>
      <c r="L511" s="387"/>
      <c r="M511" s="387"/>
      <c r="N511" s="387"/>
      <c r="O511" s="387"/>
      <c r="P511" s="387"/>
      <c r="Q511" s="387"/>
      <c r="R511" s="387"/>
      <c r="S511" s="387"/>
      <c r="T511" s="387"/>
      <c r="U511" s="387"/>
      <c r="V511" s="387"/>
      <c r="W511" s="387"/>
      <c r="X511" s="387"/>
      <c r="Y511" s="387"/>
      <c r="Z511" s="387"/>
      <c r="AA511" s="387"/>
      <c r="AB511" s="387"/>
      <c r="AC511" s="387"/>
      <c r="AD511" s="387"/>
      <c r="AE511" s="387"/>
      <c r="AF511" s="387"/>
      <c r="AG511" s="387"/>
    </row>
    <row r="512">
      <c r="A512" s="387"/>
      <c r="B512" s="387"/>
      <c r="C512" s="387"/>
      <c r="D512" s="387"/>
      <c r="E512" s="387"/>
      <c r="F512" s="387"/>
      <c r="G512" s="387"/>
      <c r="H512" s="387"/>
      <c r="I512" s="387"/>
      <c r="J512" s="387"/>
      <c r="K512" s="387"/>
      <c r="L512" s="387"/>
      <c r="M512" s="387"/>
      <c r="N512" s="387"/>
      <c r="O512" s="387"/>
      <c r="P512" s="387"/>
      <c r="Q512" s="387"/>
      <c r="R512" s="387"/>
      <c r="S512" s="387"/>
      <c r="T512" s="387"/>
      <c r="U512" s="387"/>
      <c r="V512" s="387"/>
      <c r="W512" s="387"/>
      <c r="X512" s="387"/>
      <c r="Y512" s="387"/>
      <c r="Z512" s="387"/>
      <c r="AA512" s="387"/>
      <c r="AB512" s="387"/>
      <c r="AC512" s="387"/>
      <c r="AD512" s="387"/>
      <c r="AE512" s="387"/>
      <c r="AF512" s="387"/>
      <c r="AG512" s="387"/>
    </row>
    <row r="513">
      <c r="A513" s="387"/>
      <c r="B513" s="387"/>
      <c r="C513" s="387"/>
      <c r="D513" s="387"/>
      <c r="E513" s="387"/>
      <c r="F513" s="387"/>
      <c r="G513" s="387"/>
      <c r="H513" s="387"/>
      <c r="I513" s="387"/>
      <c r="J513" s="387"/>
      <c r="K513" s="387"/>
      <c r="L513" s="387"/>
      <c r="M513" s="387"/>
      <c r="N513" s="387"/>
      <c r="O513" s="387"/>
      <c r="P513" s="387"/>
      <c r="Q513" s="387"/>
      <c r="R513" s="387"/>
      <c r="S513" s="387"/>
      <c r="T513" s="387"/>
      <c r="U513" s="387"/>
      <c r="V513" s="387"/>
      <c r="W513" s="387"/>
      <c r="X513" s="387"/>
      <c r="Y513" s="387"/>
      <c r="Z513" s="387"/>
      <c r="AA513" s="387"/>
      <c r="AB513" s="387"/>
      <c r="AC513" s="387"/>
      <c r="AD513" s="387"/>
      <c r="AE513" s="387"/>
      <c r="AF513" s="387"/>
      <c r="AG513" s="387"/>
    </row>
    <row r="514">
      <c r="A514" s="387"/>
      <c r="B514" s="387"/>
      <c r="C514" s="387"/>
      <c r="D514" s="387"/>
      <c r="E514" s="387"/>
      <c r="F514" s="387"/>
      <c r="G514" s="387"/>
      <c r="H514" s="387"/>
      <c r="I514" s="387"/>
      <c r="J514" s="387"/>
      <c r="K514" s="387"/>
      <c r="L514" s="387"/>
      <c r="M514" s="387"/>
      <c r="N514" s="387"/>
      <c r="O514" s="387"/>
      <c r="P514" s="387"/>
      <c r="Q514" s="387"/>
      <c r="R514" s="387"/>
      <c r="S514" s="387"/>
      <c r="T514" s="387"/>
      <c r="U514" s="387"/>
      <c r="V514" s="387"/>
      <c r="W514" s="387"/>
      <c r="X514" s="387"/>
      <c r="Y514" s="387"/>
      <c r="Z514" s="387"/>
      <c r="AA514" s="387"/>
      <c r="AB514" s="387"/>
      <c r="AC514" s="387"/>
      <c r="AD514" s="387"/>
      <c r="AE514" s="387"/>
      <c r="AF514" s="387"/>
      <c r="AG514" s="387"/>
    </row>
    <row r="515">
      <c r="A515" s="387"/>
      <c r="B515" s="387"/>
      <c r="C515" s="387"/>
      <c r="D515" s="387"/>
      <c r="E515" s="387"/>
      <c r="F515" s="387"/>
      <c r="G515" s="387"/>
      <c r="H515" s="387"/>
      <c r="I515" s="387"/>
      <c r="J515" s="387"/>
      <c r="K515" s="387"/>
      <c r="L515" s="387"/>
      <c r="M515" s="387"/>
      <c r="N515" s="387"/>
      <c r="O515" s="387"/>
      <c r="P515" s="387"/>
      <c r="Q515" s="387"/>
      <c r="R515" s="387"/>
      <c r="S515" s="387"/>
      <c r="T515" s="387"/>
      <c r="U515" s="387"/>
      <c r="V515" s="387"/>
      <c r="W515" s="387"/>
      <c r="X515" s="387"/>
      <c r="Y515" s="387"/>
      <c r="Z515" s="387"/>
      <c r="AA515" s="387"/>
      <c r="AB515" s="387"/>
      <c r="AC515" s="387"/>
      <c r="AD515" s="387"/>
      <c r="AE515" s="387"/>
      <c r="AF515" s="387"/>
      <c r="AG515" s="387"/>
    </row>
    <row r="516">
      <c r="A516" s="387"/>
      <c r="B516" s="387"/>
      <c r="C516" s="387"/>
      <c r="D516" s="387"/>
      <c r="E516" s="387"/>
      <c r="F516" s="387"/>
      <c r="G516" s="387"/>
      <c r="H516" s="387"/>
      <c r="I516" s="387"/>
      <c r="J516" s="387"/>
      <c r="K516" s="387"/>
      <c r="L516" s="387"/>
      <c r="M516" s="387"/>
      <c r="N516" s="387"/>
      <c r="O516" s="387"/>
      <c r="P516" s="387"/>
      <c r="Q516" s="387"/>
      <c r="R516" s="387"/>
      <c r="S516" s="387"/>
      <c r="T516" s="387"/>
      <c r="U516" s="387"/>
      <c r="V516" s="387"/>
      <c r="W516" s="387"/>
      <c r="X516" s="387"/>
      <c r="Y516" s="387"/>
      <c r="Z516" s="387"/>
      <c r="AA516" s="387"/>
      <c r="AB516" s="387"/>
      <c r="AC516" s="387"/>
      <c r="AD516" s="387"/>
      <c r="AE516" s="387"/>
      <c r="AF516" s="387"/>
      <c r="AG516" s="387"/>
    </row>
    <row r="517">
      <c r="A517" s="387"/>
      <c r="B517" s="387"/>
      <c r="C517" s="387"/>
      <c r="D517" s="387"/>
      <c r="E517" s="387"/>
      <c r="F517" s="387"/>
      <c r="G517" s="387"/>
      <c r="H517" s="387"/>
      <c r="I517" s="387"/>
      <c r="J517" s="387"/>
      <c r="K517" s="387"/>
      <c r="L517" s="387"/>
      <c r="M517" s="387"/>
      <c r="N517" s="387"/>
      <c r="O517" s="387"/>
      <c r="P517" s="387"/>
      <c r="Q517" s="387"/>
      <c r="R517" s="387"/>
      <c r="S517" s="387"/>
      <c r="T517" s="387"/>
      <c r="U517" s="387"/>
      <c r="V517" s="387"/>
      <c r="W517" s="387"/>
      <c r="X517" s="387"/>
      <c r="Y517" s="387"/>
      <c r="Z517" s="387"/>
      <c r="AA517" s="387"/>
      <c r="AB517" s="387"/>
      <c r="AC517" s="387"/>
      <c r="AD517" s="387"/>
      <c r="AE517" s="387"/>
      <c r="AF517" s="387"/>
      <c r="AG517" s="387"/>
    </row>
    <row r="518">
      <c r="A518" s="387"/>
      <c r="B518" s="387"/>
      <c r="C518" s="387"/>
      <c r="D518" s="387"/>
      <c r="E518" s="387"/>
      <c r="F518" s="387"/>
      <c r="G518" s="387"/>
      <c r="H518" s="387"/>
      <c r="I518" s="387"/>
      <c r="J518" s="387"/>
      <c r="K518" s="387"/>
      <c r="L518" s="387"/>
      <c r="M518" s="387"/>
      <c r="N518" s="387"/>
      <c r="O518" s="387"/>
      <c r="P518" s="387"/>
      <c r="Q518" s="387"/>
      <c r="R518" s="387"/>
      <c r="S518" s="387"/>
      <c r="T518" s="387"/>
      <c r="U518" s="387"/>
      <c r="V518" s="387"/>
      <c r="W518" s="387"/>
      <c r="X518" s="387"/>
      <c r="Y518" s="387"/>
      <c r="Z518" s="387"/>
      <c r="AA518" s="387"/>
      <c r="AB518" s="387"/>
      <c r="AC518" s="387"/>
      <c r="AD518" s="387"/>
      <c r="AE518" s="387"/>
      <c r="AF518" s="387"/>
      <c r="AG518" s="387"/>
    </row>
    <row r="519">
      <c r="A519" s="387"/>
      <c r="B519" s="387"/>
      <c r="C519" s="387"/>
      <c r="D519" s="387"/>
      <c r="E519" s="387"/>
      <c r="F519" s="387"/>
      <c r="G519" s="387"/>
      <c r="H519" s="387"/>
      <c r="I519" s="387"/>
      <c r="J519" s="387"/>
      <c r="K519" s="387"/>
      <c r="L519" s="387"/>
      <c r="M519" s="387"/>
      <c r="N519" s="387"/>
      <c r="O519" s="387"/>
      <c r="P519" s="387"/>
      <c r="Q519" s="387"/>
      <c r="R519" s="387"/>
      <c r="S519" s="387"/>
      <c r="T519" s="387"/>
      <c r="U519" s="387"/>
      <c r="V519" s="387"/>
      <c r="W519" s="387"/>
      <c r="X519" s="387"/>
      <c r="Y519" s="387"/>
      <c r="Z519" s="387"/>
      <c r="AA519" s="387"/>
      <c r="AB519" s="387"/>
      <c r="AC519" s="387"/>
      <c r="AD519" s="387"/>
      <c r="AE519" s="387"/>
      <c r="AF519" s="387"/>
      <c r="AG519" s="387"/>
    </row>
    <row r="520">
      <c r="A520" s="387"/>
      <c r="B520" s="387"/>
      <c r="C520" s="387"/>
      <c r="D520" s="387"/>
      <c r="E520" s="387"/>
      <c r="F520" s="387"/>
      <c r="G520" s="387"/>
      <c r="H520" s="387"/>
      <c r="I520" s="387"/>
      <c r="J520" s="387"/>
      <c r="K520" s="387"/>
      <c r="L520" s="387"/>
      <c r="M520" s="387"/>
      <c r="N520" s="387"/>
      <c r="O520" s="387"/>
      <c r="P520" s="387"/>
      <c r="Q520" s="387"/>
      <c r="R520" s="387"/>
      <c r="S520" s="387"/>
      <c r="T520" s="387"/>
      <c r="U520" s="387"/>
      <c r="V520" s="387"/>
      <c r="W520" s="387"/>
      <c r="X520" s="387"/>
      <c r="Y520" s="387"/>
      <c r="Z520" s="387"/>
      <c r="AA520" s="387"/>
      <c r="AB520" s="387"/>
      <c r="AC520" s="387"/>
      <c r="AD520" s="387"/>
      <c r="AE520" s="387"/>
      <c r="AF520" s="387"/>
      <c r="AG520" s="387"/>
    </row>
    <row r="521">
      <c r="A521" s="387"/>
      <c r="B521" s="387"/>
      <c r="C521" s="387"/>
      <c r="D521" s="387"/>
      <c r="E521" s="387"/>
      <c r="F521" s="387"/>
      <c r="G521" s="387"/>
      <c r="H521" s="387"/>
      <c r="I521" s="387"/>
      <c r="J521" s="387"/>
      <c r="K521" s="387"/>
      <c r="L521" s="387"/>
      <c r="M521" s="387"/>
      <c r="N521" s="387"/>
      <c r="O521" s="387"/>
      <c r="P521" s="387"/>
      <c r="Q521" s="387"/>
      <c r="R521" s="387"/>
      <c r="S521" s="387"/>
      <c r="T521" s="387"/>
      <c r="U521" s="387"/>
      <c r="V521" s="387"/>
      <c r="W521" s="387"/>
      <c r="X521" s="387"/>
      <c r="Y521" s="387"/>
      <c r="Z521" s="387"/>
      <c r="AA521" s="387"/>
      <c r="AB521" s="387"/>
      <c r="AC521" s="387"/>
      <c r="AD521" s="387"/>
      <c r="AE521" s="387"/>
      <c r="AF521" s="387"/>
      <c r="AG521" s="387"/>
    </row>
    <row r="522">
      <c r="A522" s="387"/>
      <c r="B522" s="387"/>
      <c r="C522" s="387"/>
      <c r="D522" s="387"/>
      <c r="E522" s="387"/>
      <c r="F522" s="387"/>
      <c r="G522" s="387"/>
      <c r="H522" s="387"/>
      <c r="I522" s="387"/>
      <c r="J522" s="387"/>
      <c r="K522" s="387"/>
      <c r="L522" s="387"/>
      <c r="M522" s="387"/>
      <c r="N522" s="387"/>
      <c r="O522" s="387"/>
      <c r="P522" s="387"/>
      <c r="Q522" s="387"/>
      <c r="R522" s="387"/>
      <c r="S522" s="387"/>
      <c r="T522" s="387"/>
      <c r="U522" s="387"/>
      <c r="V522" s="387"/>
      <c r="W522" s="387"/>
      <c r="X522" s="387"/>
      <c r="Y522" s="387"/>
      <c r="Z522" s="387"/>
      <c r="AA522" s="387"/>
      <c r="AB522" s="387"/>
      <c r="AC522" s="387"/>
      <c r="AD522" s="387"/>
      <c r="AE522" s="387"/>
      <c r="AF522" s="387"/>
      <c r="AG522" s="387"/>
    </row>
    <row r="523">
      <c r="A523" s="387"/>
      <c r="B523" s="387"/>
      <c r="C523" s="387"/>
      <c r="D523" s="387"/>
      <c r="E523" s="387"/>
      <c r="F523" s="387"/>
      <c r="G523" s="387"/>
      <c r="H523" s="387"/>
      <c r="I523" s="387"/>
      <c r="J523" s="387"/>
      <c r="K523" s="387"/>
      <c r="L523" s="387"/>
      <c r="M523" s="387"/>
      <c r="N523" s="387"/>
      <c r="O523" s="387"/>
      <c r="P523" s="387"/>
      <c r="Q523" s="387"/>
      <c r="R523" s="387"/>
      <c r="S523" s="387"/>
      <c r="T523" s="387"/>
      <c r="U523" s="387"/>
      <c r="V523" s="387"/>
      <c r="W523" s="387"/>
      <c r="X523" s="387"/>
      <c r="Y523" s="387"/>
      <c r="Z523" s="387"/>
      <c r="AA523" s="387"/>
      <c r="AB523" s="387"/>
      <c r="AC523" s="387"/>
      <c r="AD523" s="387"/>
      <c r="AE523" s="387"/>
      <c r="AF523" s="387"/>
      <c r="AG523" s="387"/>
    </row>
    <row r="524">
      <c r="A524" s="387"/>
      <c r="B524" s="387"/>
      <c r="C524" s="387"/>
      <c r="D524" s="387"/>
      <c r="E524" s="387"/>
      <c r="F524" s="387"/>
      <c r="G524" s="387"/>
      <c r="H524" s="387"/>
      <c r="I524" s="387"/>
      <c r="J524" s="387"/>
      <c r="K524" s="387"/>
      <c r="L524" s="387"/>
      <c r="M524" s="387"/>
      <c r="N524" s="387"/>
      <c r="O524" s="387"/>
      <c r="P524" s="387"/>
      <c r="Q524" s="387"/>
      <c r="R524" s="387"/>
      <c r="S524" s="387"/>
      <c r="T524" s="387"/>
      <c r="U524" s="387"/>
      <c r="V524" s="387"/>
      <c r="W524" s="387"/>
      <c r="X524" s="387"/>
      <c r="Y524" s="387"/>
      <c r="Z524" s="387"/>
      <c r="AA524" s="387"/>
      <c r="AB524" s="387"/>
      <c r="AC524" s="387"/>
      <c r="AD524" s="387"/>
      <c r="AE524" s="387"/>
      <c r="AF524" s="387"/>
      <c r="AG524" s="387"/>
    </row>
    <row r="525">
      <c r="A525" s="387"/>
      <c r="B525" s="387"/>
      <c r="C525" s="387"/>
      <c r="D525" s="387"/>
      <c r="E525" s="387"/>
      <c r="F525" s="387"/>
      <c r="G525" s="387"/>
      <c r="H525" s="387"/>
      <c r="I525" s="387"/>
      <c r="J525" s="387"/>
      <c r="K525" s="387"/>
      <c r="L525" s="387"/>
      <c r="M525" s="387"/>
      <c r="N525" s="387"/>
      <c r="O525" s="387"/>
      <c r="P525" s="387"/>
      <c r="Q525" s="387"/>
      <c r="R525" s="387"/>
      <c r="S525" s="387"/>
      <c r="T525" s="387"/>
      <c r="U525" s="387"/>
      <c r="V525" s="387"/>
      <c r="W525" s="387"/>
      <c r="X525" s="387"/>
      <c r="Y525" s="387"/>
      <c r="Z525" s="387"/>
      <c r="AA525" s="387"/>
      <c r="AB525" s="387"/>
      <c r="AC525" s="387"/>
      <c r="AD525" s="387"/>
      <c r="AE525" s="387"/>
      <c r="AF525" s="387"/>
      <c r="AG525" s="387"/>
    </row>
    <row r="526">
      <c r="A526" s="387"/>
      <c r="B526" s="387"/>
      <c r="C526" s="387"/>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c r="AA526" s="387"/>
      <c r="AB526" s="387"/>
      <c r="AC526" s="387"/>
      <c r="AD526" s="387"/>
      <c r="AE526" s="387"/>
      <c r="AF526" s="387"/>
      <c r="AG526" s="387"/>
    </row>
    <row r="527">
      <c r="A527" s="387"/>
      <c r="B527" s="387"/>
      <c r="C527" s="387"/>
      <c r="D527" s="387"/>
      <c r="E527" s="387"/>
      <c r="F527" s="387"/>
      <c r="G527" s="387"/>
      <c r="H527" s="387"/>
      <c r="I527" s="387"/>
      <c r="J527" s="387"/>
      <c r="K527" s="387"/>
      <c r="L527" s="387"/>
      <c r="M527" s="387"/>
      <c r="N527" s="387"/>
      <c r="O527" s="387"/>
      <c r="P527" s="387"/>
      <c r="Q527" s="387"/>
      <c r="R527" s="387"/>
      <c r="S527" s="387"/>
      <c r="T527" s="387"/>
      <c r="U527" s="387"/>
      <c r="V527" s="387"/>
      <c r="W527" s="387"/>
      <c r="X527" s="387"/>
      <c r="Y527" s="387"/>
      <c r="Z527" s="387"/>
      <c r="AA527" s="387"/>
      <c r="AB527" s="387"/>
      <c r="AC527" s="387"/>
      <c r="AD527" s="387"/>
      <c r="AE527" s="387"/>
      <c r="AF527" s="387"/>
      <c r="AG527" s="387"/>
    </row>
    <row r="528">
      <c r="A528" s="387"/>
      <c r="B528" s="387"/>
      <c r="C528" s="387"/>
      <c r="D528" s="387"/>
      <c r="E528" s="387"/>
      <c r="F528" s="387"/>
      <c r="G528" s="387"/>
      <c r="H528" s="387"/>
      <c r="I528" s="387"/>
      <c r="J528" s="387"/>
      <c r="K528" s="387"/>
      <c r="L528" s="387"/>
      <c r="M528" s="387"/>
      <c r="N528" s="387"/>
      <c r="O528" s="387"/>
      <c r="P528" s="387"/>
      <c r="Q528" s="387"/>
      <c r="R528" s="387"/>
      <c r="S528" s="387"/>
      <c r="T528" s="387"/>
      <c r="U528" s="387"/>
      <c r="V528" s="387"/>
      <c r="W528" s="387"/>
      <c r="X528" s="387"/>
      <c r="Y528" s="387"/>
      <c r="Z528" s="387"/>
      <c r="AA528" s="387"/>
      <c r="AB528" s="387"/>
      <c r="AC528" s="387"/>
      <c r="AD528" s="387"/>
      <c r="AE528" s="387"/>
      <c r="AF528" s="387"/>
      <c r="AG528" s="387"/>
    </row>
    <row r="529">
      <c r="A529" s="387"/>
      <c r="B529" s="387"/>
      <c r="C529" s="387"/>
      <c r="D529" s="387"/>
      <c r="E529" s="387"/>
      <c r="F529" s="387"/>
      <c r="G529" s="387"/>
      <c r="H529" s="387"/>
      <c r="I529" s="387"/>
      <c r="J529" s="387"/>
      <c r="K529" s="387"/>
      <c r="L529" s="387"/>
      <c r="M529" s="387"/>
      <c r="N529" s="387"/>
      <c r="O529" s="387"/>
      <c r="P529" s="387"/>
      <c r="Q529" s="387"/>
      <c r="R529" s="387"/>
      <c r="S529" s="387"/>
      <c r="T529" s="387"/>
      <c r="U529" s="387"/>
      <c r="V529" s="387"/>
      <c r="W529" s="387"/>
      <c r="X529" s="387"/>
      <c r="Y529" s="387"/>
      <c r="Z529" s="387"/>
      <c r="AA529" s="387"/>
      <c r="AB529" s="387"/>
      <c r="AC529" s="387"/>
      <c r="AD529" s="387"/>
      <c r="AE529" s="387"/>
      <c r="AF529" s="387"/>
      <c r="AG529" s="387"/>
    </row>
    <row r="530">
      <c r="A530" s="387"/>
      <c r="B530" s="387"/>
      <c r="C530" s="387"/>
      <c r="D530" s="387"/>
      <c r="E530" s="387"/>
      <c r="F530" s="387"/>
      <c r="G530" s="387"/>
      <c r="H530" s="387"/>
      <c r="I530" s="387"/>
      <c r="J530" s="387"/>
      <c r="K530" s="387"/>
      <c r="L530" s="387"/>
      <c r="M530" s="387"/>
      <c r="N530" s="387"/>
      <c r="O530" s="387"/>
      <c r="P530" s="387"/>
      <c r="Q530" s="387"/>
      <c r="R530" s="387"/>
      <c r="S530" s="387"/>
      <c r="T530" s="387"/>
      <c r="U530" s="387"/>
      <c r="V530" s="387"/>
      <c r="W530" s="387"/>
      <c r="X530" s="387"/>
      <c r="Y530" s="387"/>
      <c r="Z530" s="387"/>
      <c r="AA530" s="387"/>
      <c r="AB530" s="387"/>
      <c r="AC530" s="387"/>
      <c r="AD530" s="387"/>
      <c r="AE530" s="387"/>
      <c r="AF530" s="387"/>
      <c r="AG530" s="387"/>
    </row>
    <row r="531">
      <c r="A531" s="387"/>
      <c r="B531" s="387"/>
      <c r="C531" s="387"/>
      <c r="D531" s="387"/>
      <c r="E531" s="387"/>
      <c r="F531" s="387"/>
      <c r="G531" s="387"/>
      <c r="H531" s="387"/>
      <c r="I531" s="387"/>
      <c r="J531" s="387"/>
      <c r="K531" s="387"/>
      <c r="L531" s="387"/>
      <c r="M531" s="387"/>
      <c r="N531" s="387"/>
      <c r="O531" s="387"/>
      <c r="P531" s="387"/>
      <c r="Q531" s="387"/>
      <c r="R531" s="387"/>
      <c r="S531" s="387"/>
      <c r="T531" s="387"/>
      <c r="U531" s="387"/>
      <c r="V531" s="387"/>
      <c r="W531" s="387"/>
      <c r="X531" s="387"/>
      <c r="Y531" s="387"/>
      <c r="Z531" s="387"/>
      <c r="AA531" s="387"/>
      <c r="AB531" s="387"/>
      <c r="AC531" s="387"/>
      <c r="AD531" s="387"/>
      <c r="AE531" s="387"/>
      <c r="AF531" s="387"/>
      <c r="AG531" s="387"/>
    </row>
    <row r="532">
      <c r="A532" s="387"/>
      <c r="B532" s="387"/>
      <c r="C532" s="387"/>
      <c r="D532" s="387"/>
      <c r="E532" s="387"/>
      <c r="F532" s="387"/>
      <c r="G532" s="387"/>
      <c r="H532" s="387"/>
      <c r="I532" s="387"/>
      <c r="J532" s="387"/>
      <c r="K532" s="387"/>
      <c r="L532" s="387"/>
      <c r="M532" s="387"/>
      <c r="N532" s="387"/>
      <c r="O532" s="387"/>
      <c r="P532" s="387"/>
      <c r="Q532" s="387"/>
      <c r="R532" s="387"/>
      <c r="S532" s="387"/>
      <c r="T532" s="387"/>
      <c r="U532" s="387"/>
      <c r="V532" s="387"/>
      <c r="W532" s="387"/>
      <c r="X532" s="387"/>
      <c r="Y532" s="387"/>
      <c r="Z532" s="387"/>
      <c r="AA532" s="387"/>
      <c r="AB532" s="387"/>
      <c r="AC532" s="387"/>
      <c r="AD532" s="387"/>
      <c r="AE532" s="387"/>
      <c r="AF532" s="387"/>
      <c r="AG532" s="387"/>
    </row>
    <row r="533">
      <c r="A533" s="387"/>
      <c r="B533" s="387"/>
      <c r="C533" s="387"/>
      <c r="D533" s="387"/>
      <c r="E533" s="387"/>
      <c r="F533" s="387"/>
      <c r="G533" s="387"/>
      <c r="H533" s="387"/>
      <c r="I533" s="387"/>
      <c r="J533" s="387"/>
      <c r="K533" s="387"/>
      <c r="L533" s="387"/>
      <c r="M533" s="387"/>
      <c r="N533" s="387"/>
      <c r="O533" s="387"/>
      <c r="P533" s="387"/>
      <c r="Q533" s="387"/>
      <c r="R533" s="387"/>
      <c r="S533" s="387"/>
      <c r="T533" s="387"/>
      <c r="U533" s="387"/>
      <c r="V533" s="387"/>
      <c r="W533" s="387"/>
      <c r="X533" s="387"/>
      <c r="Y533" s="387"/>
      <c r="Z533" s="387"/>
      <c r="AA533" s="387"/>
      <c r="AB533" s="387"/>
      <c r="AC533" s="387"/>
      <c r="AD533" s="387"/>
      <c r="AE533" s="387"/>
      <c r="AF533" s="387"/>
      <c r="AG533" s="387"/>
    </row>
    <row r="534">
      <c r="A534" s="387"/>
      <c r="B534" s="387"/>
      <c r="C534" s="387"/>
      <c r="D534" s="387"/>
      <c r="E534" s="387"/>
      <c r="F534" s="387"/>
      <c r="G534" s="387"/>
      <c r="H534" s="387"/>
      <c r="I534" s="387"/>
      <c r="J534" s="387"/>
      <c r="K534" s="387"/>
      <c r="L534" s="387"/>
      <c r="M534" s="387"/>
      <c r="N534" s="387"/>
      <c r="O534" s="387"/>
      <c r="P534" s="387"/>
      <c r="Q534" s="387"/>
      <c r="R534" s="387"/>
      <c r="S534" s="387"/>
      <c r="T534" s="387"/>
      <c r="U534" s="387"/>
      <c r="V534" s="387"/>
      <c r="W534" s="387"/>
      <c r="X534" s="387"/>
      <c r="Y534" s="387"/>
      <c r="Z534" s="387"/>
      <c r="AA534" s="387"/>
      <c r="AB534" s="387"/>
      <c r="AC534" s="387"/>
      <c r="AD534" s="387"/>
      <c r="AE534" s="387"/>
      <c r="AF534" s="387"/>
      <c r="AG534" s="387"/>
    </row>
    <row r="535">
      <c r="A535" s="387"/>
      <c r="B535" s="387"/>
      <c r="C535" s="387"/>
      <c r="D535" s="387"/>
      <c r="E535" s="387"/>
      <c r="F535" s="387"/>
      <c r="G535" s="387"/>
      <c r="H535" s="387"/>
      <c r="I535" s="387"/>
      <c r="J535" s="387"/>
      <c r="K535" s="387"/>
      <c r="L535" s="387"/>
      <c r="M535" s="387"/>
      <c r="N535" s="387"/>
      <c r="O535" s="387"/>
      <c r="P535" s="387"/>
      <c r="Q535" s="387"/>
      <c r="R535" s="387"/>
      <c r="S535" s="387"/>
      <c r="T535" s="387"/>
      <c r="U535" s="387"/>
      <c r="V535" s="387"/>
      <c r="W535" s="387"/>
      <c r="X535" s="387"/>
      <c r="Y535" s="387"/>
      <c r="Z535" s="387"/>
      <c r="AA535" s="387"/>
      <c r="AB535" s="387"/>
      <c r="AC535" s="387"/>
      <c r="AD535" s="387"/>
      <c r="AE535" s="387"/>
      <c r="AF535" s="387"/>
      <c r="AG535" s="387"/>
    </row>
    <row r="536">
      <c r="A536" s="387"/>
      <c r="B536" s="387"/>
      <c r="C536" s="387"/>
      <c r="D536" s="387"/>
      <c r="E536" s="387"/>
      <c r="F536" s="387"/>
      <c r="G536" s="387"/>
      <c r="H536" s="387"/>
      <c r="I536" s="387"/>
      <c r="J536" s="387"/>
      <c r="K536" s="387"/>
      <c r="L536" s="387"/>
      <c r="M536" s="387"/>
      <c r="N536" s="387"/>
      <c r="O536" s="387"/>
      <c r="P536" s="387"/>
      <c r="Q536" s="387"/>
      <c r="R536" s="387"/>
      <c r="S536" s="387"/>
      <c r="T536" s="387"/>
      <c r="U536" s="387"/>
      <c r="V536" s="387"/>
      <c r="W536" s="387"/>
      <c r="X536" s="387"/>
      <c r="Y536" s="387"/>
      <c r="Z536" s="387"/>
      <c r="AA536" s="387"/>
      <c r="AB536" s="387"/>
      <c r="AC536" s="387"/>
      <c r="AD536" s="387"/>
      <c r="AE536" s="387"/>
      <c r="AF536" s="387"/>
      <c r="AG536" s="387"/>
    </row>
    <row r="537">
      <c r="A537" s="387"/>
      <c r="B537" s="387"/>
      <c r="C537" s="387"/>
      <c r="D537" s="387"/>
      <c r="E537" s="387"/>
      <c r="F537" s="387"/>
      <c r="G537" s="387"/>
      <c r="H537" s="387"/>
      <c r="I537" s="387"/>
      <c r="J537" s="387"/>
      <c r="K537" s="387"/>
      <c r="L537" s="387"/>
      <c r="M537" s="387"/>
      <c r="N537" s="387"/>
      <c r="O537" s="387"/>
      <c r="P537" s="387"/>
      <c r="Q537" s="387"/>
      <c r="R537" s="387"/>
      <c r="S537" s="387"/>
      <c r="T537" s="387"/>
      <c r="U537" s="387"/>
      <c r="V537" s="387"/>
      <c r="W537" s="387"/>
      <c r="X537" s="387"/>
      <c r="Y537" s="387"/>
      <c r="Z537" s="387"/>
      <c r="AA537" s="387"/>
      <c r="AB537" s="387"/>
      <c r="AC537" s="387"/>
      <c r="AD537" s="387"/>
      <c r="AE537" s="387"/>
      <c r="AF537" s="387"/>
      <c r="AG537" s="387"/>
    </row>
    <row r="538">
      <c r="A538" s="387"/>
      <c r="B538" s="387"/>
      <c r="C538" s="387"/>
      <c r="D538" s="387"/>
      <c r="E538" s="387"/>
      <c r="F538" s="387"/>
      <c r="G538" s="387"/>
      <c r="H538" s="387"/>
      <c r="I538" s="387"/>
      <c r="J538" s="387"/>
      <c r="K538" s="387"/>
      <c r="L538" s="387"/>
      <c r="M538" s="387"/>
      <c r="N538" s="387"/>
      <c r="O538" s="387"/>
      <c r="P538" s="387"/>
      <c r="Q538" s="387"/>
      <c r="R538" s="387"/>
      <c r="S538" s="387"/>
      <c r="T538" s="387"/>
      <c r="U538" s="387"/>
      <c r="V538" s="387"/>
      <c r="W538" s="387"/>
      <c r="X538" s="387"/>
      <c r="Y538" s="387"/>
      <c r="Z538" s="387"/>
      <c r="AA538" s="387"/>
      <c r="AB538" s="387"/>
      <c r="AC538" s="387"/>
      <c r="AD538" s="387"/>
      <c r="AE538" s="387"/>
      <c r="AF538" s="387"/>
      <c r="AG538" s="387"/>
    </row>
    <row r="539">
      <c r="A539" s="387"/>
      <c r="B539" s="387"/>
      <c r="C539" s="387"/>
      <c r="D539" s="387"/>
      <c r="E539" s="387"/>
      <c r="F539" s="387"/>
      <c r="G539" s="387"/>
      <c r="H539" s="387"/>
      <c r="I539" s="387"/>
      <c r="J539" s="387"/>
      <c r="K539" s="387"/>
      <c r="L539" s="387"/>
      <c r="M539" s="387"/>
      <c r="N539" s="387"/>
      <c r="O539" s="387"/>
      <c r="P539" s="387"/>
      <c r="Q539" s="387"/>
      <c r="R539" s="387"/>
      <c r="S539" s="387"/>
      <c r="T539" s="387"/>
      <c r="U539" s="387"/>
      <c r="V539" s="387"/>
      <c r="W539" s="387"/>
      <c r="X539" s="387"/>
      <c r="Y539" s="387"/>
      <c r="Z539" s="387"/>
      <c r="AA539" s="387"/>
      <c r="AB539" s="387"/>
      <c r="AC539" s="387"/>
      <c r="AD539" s="387"/>
      <c r="AE539" s="387"/>
      <c r="AF539" s="387"/>
      <c r="AG539" s="387"/>
    </row>
    <row r="540">
      <c r="A540" s="387"/>
      <c r="B540" s="387"/>
      <c r="C540" s="387"/>
      <c r="D540" s="387"/>
      <c r="E540" s="387"/>
      <c r="F540" s="387"/>
      <c r="G540" s="387"/>
      <c r="H540" s="387"/>
      <c r="I540" s="387"/>
      <c r="J540" s="387"/>
      <c r="K540" s="387"/>
      <c r="L540" s="387"/>
      <c r="M540" s="387"/>
      <c r="N540" s="387"/>
      <c r="O540" s="387"/>
      <c r="P540" s="387"/>
      <c r="Q540" s="387"/>
      <c r="R540" s="387"/>
      <c r="S540" s="387"/>
      <c r="T540" s="387"/>
      <c r="U540" s="387"/>
      <c r="V540" s="387"/>
      <c r="W540" s="387"/>
      <c r="X540" s="387"/>
      <c r="Y540" s="387"/>
      <c r="Z540" s="387"/>
      <c r="AA540" s="387"/>
      <c r="AB540" s="387"/>
      <c r="AC540" s="387"/>
      <c r="AD540" s="387"/>
      <c r="AE540" s="387"/>
      <c r="AF540" s="387"/>
      <c r="AG540" s="387"/>
    </row>
    <row r="541">
      <c r="A541" s="387"/>
      <c r="B541" s="387"/>
      <c r="C541" s="387"/>
      <c r="D541" s="387"/>
      <c r="E541" s="387"/>
      <c r="F541" s="387"/>
      <c r="G541" s="387"/>
      <c r="H541" s="387"/>
      <c r="I541" s="387"/>
      <c r="J541" s="387"/>
      <c r="K541" s="387"/>
      <c r="L541" s="387"/>
      <c r="M541" s="387"/>
      <c r="N541" s="387"/>
      <c r="O541" s="387"/>
      <c r="P541" s="387"/>
      <c r="Q541" s="387"/>
      <c r="R541" s="387"/>
      <c r="S541" s="387"/>
      <c r="T541" s="387"/>
      <c r="U541" s="387"/>
      <c r="V541" s="387"/>
      <c r="W541" s="387"/>
      <c r="X541" s="387"/>
      <c r="Y541" s="387"/>
      <c r="Z541" s="387"/>
      <c r="AA541" s="387"/>
      <c r="AB541" s="387"/>
      <c r="AC541" s="387"/>
      <c r="AD541" s="387"/>
      <c r="AE541" s="387"/>
      <c r="AF541" s="387"/>
      <c r="AG541" s="387"/>
    </row>
    <row r="542">
      <c r="A542" s="387"/>
      <c r="B542" s="387"/>
      <c r="C542" s="387"/>
      <c r="D542" s="387"/>
      <c r="E542" s="387"/>
      <c r="F542" s="387"/>
      <c r="G542" s="387"/>
      <c r="H542" s="387"/>
      <c r="I542" s="387"/>
      <c r="J542" s="387"/>
      <c r="K542" s="387"/>
      <c r="L542" s="387"/>
      <c r="M542" s="387"/>
      <c r="N542" s="387"/>
      <c r="O542" s="387"/>
      <c r="P542" s="387"/>
      <c r="Q542" s="387"/>
      <c r="R542" s="387"/>
      <c r="S542" s="387"/>
      <c r="T542" s="387"/>
      <c r="U542" s="387"/>
      <c r="V542" s="387"/>
      <c r="W542" s="387"/>
      <c r="X542" s="387"/>
      <c r="Y542" s="387"/>
      <c r="Z542" s="387"/>
      <c r="AA542" s="387"/>
      <c r="AB542" s="387"/>
      <c r="AC542" s="387"/>
      <c r="AD542" s="387"/>
      <c r="AE542" s="387"/>
      <c r="AF542" s="387"/>
      <c r="AG542" s="387"/>
    </row>
    <row r="543">
      <c r="A543" s="387"/>
      <c r="B543" s="387"/>
      <c r="C543" s="387"/>
      <c r="D543" s="387"/>
      <c r="E543" s="387"/>
      <c r="F543" s="387"/>
      <c r="G543" s="387"/>
      <c r="H543" s="387"/>
      <c r="I543" s="387"/>
      <c r="J543" s="387"/>
      <c r="K543" s="387"/>
      <c r="L543" s="387"/>
      <c r="M543" s="387"/>
      <c r="N543" s="387"/>
      <c r="O543" s="387"/>
      <c r="P543" s="387"/>
      <c r="Q543" s="387"/>
      <c r="R543" s="387"/>
      <c r="S543" s="387"/>
      <c r="T543" s="387"/>
      <c r="U543" s="387"/>
      <c r="V543" s="387"/>
      <c r="W543" s="387"/>
      <c r="X543" s="387"/>
      <c r="Y543" s="387"/>
      <c r="Z543" s="387"/>
      <c r="AA543" s="387"/>
      <c r="AB543" s="387"/>
      <c r="AC543" s="387"/>
      <c r="AD543" s="387"/>
      <c r="AE543" s="387"/>
      <c r="AF543" s="387"/>
      <c r="AG543" s="387"/>
    </row>
    <row r="544">
      <c r="A544" s="387"/>
      <c r="B544" s="387"/>
      <c r="C544" s="387"/>
      <c r="D544" s="387"/>
      <c r="E544" s="387"/>
      <c r="F544" s="387"/>
      <c r="G544" s="387"/>
      <c r="H544" s="387"/>
      <c r="I544" s="387"/>
      <c r="J544" s="387"/>
      <c r="K544" s="387"/>
      <c r="L544" s="387"/>
      <c r="M544" s="387"/>
      <c r="N544" s="387"/>
      <c r="O544" s="387"/>
      <c r="P544" s="387"/>
      <c r="Q544" s="387"/>
      <c r="R544" s="387"/>
      <c r="S544" s="387"/>
      <c r="T544" s="387"/>
      <c r="U544" s="387"/>
      <c r="V544" s="387"/>
      <c r="W544" s="387"/>
      <c r="X544" s="387"/>
      <c r="Y544" s="387"/>
      <c r="Z544" s="387"/>
      <c r="AA544" s="387"/>
      <c r="AB544" s="387"/>
      <c r="AC544" s="387"/>
      <c r="AD544" s="387"/>
      <c r="AE544" s="387"/>
      <c r="AF544" s="387"/>
      <c r="AG544" s="387"/>
    </row>
    <row r="545">
      <c r="A545" s="387"/>
      <c r="B545" s="387"/>
      <c r="C545" s="387"/>
      <c r="D545" s="387"/>
      <c r="E545" s="387"/>
      <c r="F545" s="387"/>
      <c r="G545" s="387"/>
      <c r="H545" s="387"/>
      <c r="I545" s="387"/>
      <c r="J545" s="387"/>
      <c r="K545" s="387"/>
      <c r="L545" s="387"/>
      <c r="M545" s="387"/>
      <c r="N545" s="387"/>
      <c r="O545" s="387"/>
      <c r="P545" s="387"/>
      <c r="Q545" s="387"/>
      <c r="R545" s="387"/>
      <c r="S545" s="387"/>
      <c r="T545" s="387"/>
      <c r="U545" s="387"/>
      <c r="V545" s="387"/>
      <c r="W545" s="387"/>
      <c r="X545" s="387"/>
      <c r="Y545" s="387"/>
      <c r="Z545" s="387"/>
      <c r="AA545" s="387"/>
      <c r="AB545" s="387"/>
      <c r="AC545" s="387"/>
      <c r="AD545" s="387"/>
      <c r="AE545" s="387"/>
      <c r="AF545" s="387"/>
      <c r="AG545" s="387"/>
    </row>
    <row r="546">
      <c r="A546" s="387"/>
      <c r="B546" s="387"/>
      <c r="C546" s="387"/>
      <c r="D546" s="387"/>
      <c r="E546" s="387"/>
      <c r="F546" s="387"/>
      <c r="G546" s="387"/>
      <c r="H546" s="387"/>
      <c r="I546" s="387"/>
      <c r="J546" s="387"/>
      <c r="K546" s="387"/>
      <c r="L546" s="387"/>
      <c r="M546" s="387"/>
      <c r="N546" s="387"/>
      <c r="O546" s="387"/>
      <c r="P546" s="387"/>
      <c r="Q546" s="387"/>
      <c r="R546" s="387"/>
      <c r="S546" s="387"/>
      <c r="T546" s="387"/>
      <c r="U546" s="387"/>
      <c r="V546" s="387"/>
      <c r="W546" s="387"/>
      <c r="X546" s="387"/>
      <c r="Y546" s="387"/>
      <c r="Z546" s="387"/>
      <c r="AA546" s="387"/>
      <c r="AB546" s="387"/>
      <c r="AC546" s="387"/>
      <c r="AD546" s="387"/>
      <c r="AE546" s="387"/>
      <c r="AF546" s="387"/>
      <c r="AG546" s="387"/>
    </row>
    <row r="547">
      <c r="A547" s="387"/>
      <c r="B547" s="387"/>
      <c r="C547" s="387"/>
      <c r="D547" s="387"/>
      <c r="E547" s="387"/>
      <c r="F547" s="387"/>
      <c r="G547" s="387"/>
      <c r="H547" s="387"/>
      <c r="I547" s="387"/>
      <c r="J547" s="387"/>
      <c r="K547" s="387"/>
      <c r="L547" s="387"/>
      <c r="M547" s="387"/>
      <c r="N547" s="387"/>
      <c r="O547" s="387"/>
      <c r="P547" s="387"/>
      <c r="Q547" s="387"/>
      <c r="R547" s="387"/>
      <c r="S547" s="387"/>
      <c r="T547" s="387"/>
      <c r="U547" s="387"/>
      <c r="V547" s="387"/>
      <c r="W547" s="387"/>
      <c r="X547" s="387"/>
      <c r="Y547" s="387"/>
      <c r="Z547" s="387"/>
      <c r="AA547" s="387"/>
      <c r="AB547" s="387"/>
      <c r="AC547" s="387"/>
      <c r="AD547" s="387"/>
      <c r="AE547" s="387"/>
      <c r="AF547" s="387"/>
      <c r="AG547" s="387"/>
    </row>
    <row r="548">
      <c r="A548" s="387"/>
      <c r="B548" s="387"/>
      <c r="C548" s="387"/>
      <c r="D548" s="387"/>
      <c r="E548" s="387"/>
      <c r="F548" s="387"/>
      <c r="G548" s="387"/>
      <c r="H548" s="387"/>
      <c r="I548" s="387"/>
      <c r="J548" s="387"/>
      <c r="K548" s="387"/>
      <c r="L548" s="387"/>
      <c r="M548" s="387"/>
      <c r="N548" s="387"/>
      <c r="O548" s="387"/>
      <c r="P548" s="387"/>
      <c r="Q548" s="387"/>
      <c r="R548" s="387"/>
      <c r="S548" s="387"/>
      <c r="T548" s="387"/>
      <c r="U548" s="387"/>
      <c r="V548" s="387"/>
      <c r="W548" s="387"/>
      <c r="X548" s="387"/>
      <c r="Y548" s="387"/>
      <c r="Z548" s="387"/>
      <c r="AA548" s="387"/>
      <c r="AB548" s="387"/>
      <c r="AC548" s="387"/>
      <c r="AD548" s="387"/>
      <c r="AE548" s="387"/>
      <c r="AF548" s="387"/>
      <c r="AG548" s="387"/>
    </row>
    <row r="549">
      <c r="A549" s="387"/>
      <c r="B549" s="387"/>
      <c r="C549" s="387"/>
      <c r="D549" s="387"/>
      <c r="E549" s="387"/>
      <c r="F549" s="387"/>
      <c r="G549" s="387"/>
      <c r="H549" s="387"/>
      <c r="I549" s="387"/>
      <c r="J549" s="387"/>
      <c r="K549" s="387"/>
      <c r="L549" s="387"/>
      <c r="M549" s="387"/>
      <c r="N549" s="387"/>
      <c r="O549" s="387"/>
      <c r="P549" s="387"/>
      <c r="Q549" s="387"/>
      <c r="R549" s="387"/>
      <c r="S549" s="387"/>
      <c r="T549" s="387"/>
      <c r="U549" s="387"/>
      <c r="V549" s="387"/>
      <c r="W549" s="387"/>
      <c r="X549" s="387"/>
      <c r="Y549" s="387"/>
      <c r="Z549" s="387"/>
      <c r="AA549" s="387"/>
      <c r="AB549" s="387"/>
      <c r="AC549" s="387"/>
      <c r="AD549" s="387"/>
      <c r="AE549" s="387"/>
      <c r="AF549" s="387"/>
      <c r="AG549" s="387"/>
    </row>
    <row r="550">
      <c r="A550" s="387"/>
      <c r="B550" s="387"/>
      <c r="C550" s="387"/>
      <c r="D550" s="387"/>
      <c r="E550" s="387"/>
      <c r="F550" s="387"/>
      <c r="G550" s="387"/>
      <c r="H550" s="387"/>
      <c r="I550" s="387"/>
      <c r="J550" s="387"/>
      <c r="K550" s="387"/>
      <c r="L550" s="387"/>
      <c r="M550" s="387"/>
      <c r="N550" s="387"/>
      <c r="O550" s="387"/>
      <c r="P550" s="387"/>
      <c r="Q550" s="387"/>
      <c r="R550" s="387"/>
      <c r="S550" s="387"/>
      <c r="T550" s="387"/>
      <c r="U550" s="387"/>
      <c r="V550" s="387"/>
      <c r="W550" s="387"/>
      <c r="X550" s="387"/>
      <c r="Y550" s="387"/>
      <c r="Z550" s="387"/>
      <c r="AA550" s="387"/>
      <c r="AB550" s="387"/>
      <c r="AC550" s="387"/>
      <c r="AD550" s="387"/>
      <c r="AE550" s="387"/>
      <c r="AF550" s="387"/>
      <c r="AG550" s="387"/>
    </row>
    <row r="551">
      <c r="A551" s="387"/>
      <c r="B551" s="387"/>
      <c r="C551" s="387"/>
      <c r="D551" s="387"/>
      <c r="E551" s="387"/>
      <c r="F551" s="387"/>
      <c r="G551" s="387"/>
      <c r="H551" s="387"/>
      <c r="I551" s="387"/>
      <c r="J551" s="387"/>
      <c r="K551" s="387"/>
      <c r="L551" s="387"/>
      <c r="M551" s="387"/>
      <c r="N551" s="387"/>
      <c r="O551" s="387"/>
      <c r="P551" s="387"/>
      <c r="Q551" s="387"/>
      <c r="R551" s="387"/>
      <c r="S551" s="387"/>
      <c r="T551" s="387"/>
      <c r="U551" s="387"/>
      <c r="V551" s="387"/>
      <c r="W551" s="387"/>
      <c r="X551" s="387"/>
      <c r="Y551" s="387"/>
      <c r="Z551" s="387"/>
      <c r="AA551" s="387"/>
      <c r="AB551" s="387"/>
      <c r="AC551" s="387"/>
      <c r="AD551" s="387"/>
      <c r="AE551" s="387"/>
      <c r="AF551" s="387"/>
      <c r="AG551" s="387"/>
    </row>
    <row r="552">
      <c r="A552" s="387"/>
      <c r="B552" s="387"/>
      <c r="C552" s="387"/>
      <c r="D552" s="387"/>
      <c r="E552" s="387"/>
      <c r="F552" s="387"/>
      <c r="G552" s="387"/>
      <c r="H552" s="387"/>
      <c r="I552" s="387"/>
      <c r="J552" s="387"/>
      <c r="K552" s="387"/>
      <c r="L552" s="387"/>
      <c r="M552" s="387"/>
      <c r="N552" s="387"/>
      <c r="O552" s="387"/>
      <c r="P552" s="387"/>
      <c r="Q552" s="387"/>
      <c r="R552" s="387"/>
      <c r="S552" s="387"/>
      <c r="T552" s="387"/>
      <c r="U552" s="387"/>
      <c r="V552" s="387"/>
      <c r="W552" s="387"/>
      <c r="X552" s="387"/>
      <c r="Y552" s="387"/>
      <c r="Z552" s="387"/>
      <c r="AA552" s="387"/>
      <c r="AB552" s="387"/>
      <c r="AC552" s="387"/>
      <c r="AD552" s="387"/>
      <c r="AE552" s="387"/>
      <c r="AF552" s="387"/>
      <c r="AG552" s="387"/>
    </row>
    <row r="553">
      <c r="A553" s="387"/>
      <c r="B553" s="387"/>
      <c r="C553" s="387"/>
      <c r="D553" s="387"/>
      <c r="E553" s="387"/>
      <c r="F553" s="387"/>
      <c r="G553" s="387"/>
      <c r="H553" s="387"/>
      <c r="I553" s="387"/>
      <c r="J553" s="387"/>
      <c r="K553" s="387"/>
      <c r="L553" s="387"/>
      <c r="M553" s="387"/>
      <c r="N553" s="387"/>
      <c r="O553" s="387"/>
      <c r="P553" s="387"/>
      <c r="Q553" s="387"/>
      <c r="R553" s="387"/>
      <c r="S553" s="387"/>
      <c r="T553" s="387"/>
      <c r="U553" s="387"/>
      <c r="V553" s="387"/>
      <c r="W553" s="387"/>
      <c r="X553" s="387"/>
      <c r="Y553" s="387"/>
      <c r="Z553" s="387"/>
      <c r="AA553" s="387"/>
      <c r="AB553" s="387"/>
      <c r="AC553" s="387"/>
      <c r="AD553" s="387"/>
      <c r="AE553" s="387"/>
      <c r="AF553" s="387"/>
      <c r="AG553" s="387"/>
    </row>
    <row r="554">
      <c r="A554" s="387"/>
      <c r="B554" s="387"/>
      <c r="C554" s="387"/>
      <c r="D554" s="387"/>
      <c r="E554" s="387"/>
      <c r="F554" s="387"/>
      <c r="G554" s="387"/>
      <c r="H554" s="387"/>
      <c r="I554" s="387"/>
      <c r="J554" s="387"/>
      <c r="K554" s="387"/>
      <c r="L554" s="387"/>
      <c r="M554" s="387"/>
      <c r="N554" s="387"/>
      <c r="O554" s="387"/>
      <c r="P554" s="387"/>
      <c r="Q554" s="387"/>
      <c r="R554" s="387"/>
      <c r="S554" s="387"/>
      <c r="T554" s="387"/>
      <c r="U554" s="387"/>
      <c r="V554" s="387"/>
      <c r="W554" s="387"/>
      <c r="X554" s="387"/>
      <c r="Y554" s="387"/>
      <c r="Z554" s="387"/>
      <c r="AA554" s="387"/>
      <c r="AB554" s="387"/>
      <c r="AC554" s="387"/>
      <c r="AD554" s="387"/>
      <c r="AE554" s="387"/>
      <c r="AF554" s="387"/>
      <c r="AG554" s="387"/>
    </row>
    <row r="555">
      <c r="A555" s="387"/>
      <c r="B555" s="387"/>
      <c r="C555" s="387"/>
      <c r="D555" s="387"/>
      <c r="E555" s="387"/>
      <c r="F555" s="387"/>
      <c r="G555" s="387"/>
      <c r="H555" s="387"/>
      <c r="I555" s="387"/>
      <c r="J555" s="387"/>
      <c r="K555" s="387"/>
      <c r="L555" s="387"/>
      <c r="M555" s="387"/>
      <c r="N555" s="387"/>
      <c r="O555" s="387"/>
      <c r="P555" s="387"/>
      <c r="Q555" s="387"/>
      <c r="R555" s="387"/>
      <c r="S555" s="387"/>
      <c r="T555" s="387"/>
      <c r="U555" s="387"/>
      <c r="V555" s="387"/>
      <c r="W555" s="387"/>
      <c r="X555" s="387"/>
      <c r="Y555" s="387"/>
      <c r="Z555" s="387"/>
      <c r="AA555" s="387"/>
      <c r="AB555" s="387"/>
      <c r="AC555" s="387"/>
      <c r="AD555" s="387"/>
      <c r="AE555" s="387"/>
      <c r="AF555" s="387"/>
      <c r="AG555" s="387"/>
    </row>
    <row r="556">
      <c r="A556" s="387"/>
      <c r="B556" s="387"/>
      <c r="C556" s="387"/>
      <c r="D556" s="387"/>
      <c r="E556" s="387"/>
      <c r="F556" s="387"/>
      <c r="G556" s="387"/>
      <c r="H556" s="387"/>
      <c r="I556" s="387"/>
      <c r="J556" s="387"/>
      <c r="K556" s="387"/>
      <c r="L556" s="387"/>
      <c r="M556" s="387"/>
      <c r="N556" s="387"/>
      <c r="O556" s="387"/>
      <c r="P556" s="387"/>
      <c r="Q556" s="387"/>
      <c r="R556" s="387"/>
      <c r="S556" s="387"/>
      <c r="T556" s="387"/>
      <c r="U556" s="387"/>
      <c r="V556" s="387"/>
      <c r="W556" s="387"/>
      <c r="X556" s="387"/>
      <c r="Y556" s="387"/>
      <c r="Z556" s="387"/>
      <c r="AA556" s="387"/>
      <c r="AB556" s="387"/>
      <c r="AC556" s="387"/>
      <c r="AD556" s="387"/>
      <c r="AE556" s="387"/>
      <c r="AF556" s="387"/>
      <c r="AG556" s="387"/>
    </row>
    <row r="557">
      <c r="A557" s="387"/>
      <c r="B557" s="387"/>
      <c r="C557" s="387"/>
      <c r="D557" s="387"/>
      <c r="E557" s="387"/>
      <c r="F557" s="387"/>
      <c r="G557" s="387"/>
      <c r="H557" s="387"/>
      <c r="I557" s="387"/>
      <c r="J557" s="387"/>
      <c r="K557" s="387"/>
      <c r="L557" s="387"/>
      <c r="M557" s="387"/>
      <c r="N557" s="387"/>
      <c r="O557" s="387"/>
      <c r="P557" s="387"/>
      <c r="Q557" s="387"/>
      <c r="R557" s="387"/>
      <c r="S557" s="387"/>
      <c r="T557" s="387"/>
      <c r="U557" s="387"/>
      <c r="V557" s="387"/>
      <c r="W557" s="387"/>
      <c r="X557" s="387"/>
      <c r="Y557" s="387"/>
      <c r="Z557" s="387"/>
      <c r="AA557" s="387"/>
      <c r="AB557" s="387"/>
      <c r="AC557" s="387"/>
      <c r="AD557" s="387"/>
      <c r="AE557" s="387"/>
      <c r="AF557" s="387"/>
      <c r="AG557" s="387"/>
    </row>
    <row r="558">
      <c r="A558" s="387"/>
      <c r="B558" s="387"/>
      <c r="C558" s="387"/>
      <c r="D558" s="387"/>
      <c r="E558" s="387"/>
      <c r="F558" s="387"/>
      <c r="G558" s="387"/>
      <c r="H558" s="387"/>
      <c r="I558" s="387"/>
      <c r="J558" s="387"/>
      <c r="K558" s="387"/>
      <c r="L558" s="387"/>
      <c r="M558" s="387"/>
      <c r="N558" s="387"/>
      <c r="O558" s="387"/>
      <c r="P558" s="387"/>
      <c r="Q558" s="387"/>
      <c r="R558" s="387"/>
      <c r="S558" s="387"/>
      <c r="T558" s="387"/>
      <c r="U558" s="387"/>
      <c r="V558" s="387"/>
      <c r="W558" s="387"/>
      <c r="X558" s="387"/>
      <c r="Y558" s="387"/>
      <c r="Z558" s="387"/>
      <c r="AA558" s="387"/>
      <c r="AB558" s="387"/>
      <c r="AC558" s="387"/>
      <c r="AD558" s="387"/>
      <c r="AE558" s="387"/>
      <c r="AF558" s="387"/>
      <c r="AG558" s="387"/>
    </row>
    <row r="559">
      <c r="A559" s="387"/>
      <c r="B559" s="387"/>
      <c r="C559" s="387"/>
      <c r="D559" s="387"/>
      <c r="E559" s="387"/>
      <c r="F559" s="387"/>
      <c r="G559" s="387"/>
      <c r="H559" s="387"/>
      <c r="I559" s="387"/>
      <c r="J559" s="387"/>
      <c r="K559" s="387"/>
      <c r="L559" s="387"/>
      <c r="M559" s="387"/>
      <c r="N559" s="387"/>
      <c r="O559" s="387"/>
      <c r="P559" s="387"/>
      <c r="Q559" s="387"/>
      <c r="R559" s="387"/>
      <c r="S559" s="387"/>
      <c r="T559" s="387"/>
      <c r="U559" s="387"/>
      <c r="V559" s="387"/>
      <c r="W559" s="387"/>
      <c r="X559" s="387"/>
      <c r="Y559" s="387"/>
      <c r="Z559" s="387"/>
      <c r="AA559" s="387"/>
      <c r="AB559" s="387"/>
      <c r="AC559" s="387"/>
      <c r="AD559" s="387"/>
      <c r="AE559" s="387"/>
      <c r="AF559" s="387"/>
      <c r="AG559" s="387"/>
    </row>
    <row r="560">
      <c r="A560" s="387"/>
      <c r="B560" s="387"/>
      <c r="C560" s="387"/>
      <c r="D560" s="387"/>
      <c r="E560" s="387"/>
      <c r="F560" s="387"/>
      <c r="G560" s="387"/>
      <c r="H560" s="387"/>
      <c r="I560" s="387"/>
      <c r="J560" s="387"/>
      <c r="K560" s="387"/>
      <c r="L560" s="387"/>
      <c r="M560" s="387"/>
      <c r="N560" s="387"/>
      <c r="O560" s="387"/>
      <c r="P560" s="387"/>
      <c r="Q560" s="387"/>
      <c r="R560" s="387"/>
      <c r="S560" s="387"/>
      <c r="T560" s="387"/>
      <c r="U560" s="387"/>
      <c r="V560" s="387"/>
      <c r="W560" s="387"/>
      <c r="X560" s="387"/>
      <c r="Y560" s="387"/>
      <c r="Z560" s="387"/>
      <c r="AA560" s="387"/>
      <c r="AB560" s="387"/>
      <c r="AC560" s="387"/>
      <c r="AD560" s="387"/>
      <c r="AE560" s="387"/>
      <c r="AF560" s="387"/>
      <c r="AG560" s="387"/>
    </row>
    <row r="561">
      <c r="A561" s="387"/>
      <c r="B561" s="387"/>
      <c r="C561" s="387"/>
      <c r="D561" s="387"/>
      <c r="E561" s="387"/>
      <c r="F561" s="387"/>
      <c r="G561" s="387"/>
      <c r="H561" s="387"/>
      <c r="I561" s="387"/>
      <c r="J561" s="387"/>
      <c r="K561" s="387"/>
      <c r="L561" s="387"/>
      <c r="M561" s="387"/>
      <c r="N561" s="387"/>
      <c r="O561" s="387"/>
      <c r="P561" s="387"/>
      <c r="Q561" s="387"/>
      <c r="R561" s="387"/>
      <c r="S561" s="387"/>
      <c r="T561" s="387"/>
      <c r="U561" s="387"/>
      <c r="V561" s="387"/>
      <c r="W561" s="387"/>
      <c r="X561" s="387"/>
      <c r="Y561" s="387"/>
      <c r="Z561" s="387"/>
      <c r="AA561" s="387"/>
      <c r="AB561" s="387"/>
      <c r="AC561" s="387"/>
      <c r="AD561" s="387"/>
      <c r="AE561" s="387"/>
      <c r="AF561" s="387"/>
      <c r="AG561" s="387"/>
    </row>
    <row r="562">
      <c r="A562" s="387"/>
      <c r="B562" s="387"/>
      <c r="C562" s="387"/>
      <c r="D562" s="387"/>
      <c r="E562" s="387"/>
      <c r="F562" s="387"/>
      <c r="G562" s="387"/>
      <c r="H562" s="387"/>
      <c r="I562" s="387"/>
      <c r="J562" s="387"/>
      <c r="K562" s="387"/>
      <c r="L562" s="387"/>
      <c r="M562" s="387"/>
      <c r="N562" s="387"/>
      <c r="O562" s="387"/>
      <c r="P562" s="387"/>
      <c r="Q562" s="387"/>
      <c r="R562" s="387"/>
      <c r="S562" s="387"/>
      <c r="T562" s="387"/>
      <c r="U562" s="387"/>
      <c r="V562" s="387"/>
      <c r="W562" s="387"/>
      <c r="X562" s="387"/>
      <c r="Y562" s="387"/>
      <c r="Z562" s="387"/>
      <c r="AA562" s="387"/>
      <c r="AB562" s="387"/>
      <c r="AC562" s="387"/>
      <c r="AD562" s="387"/>
      <c r="AE562" s="387"/>
      <c r="AF562" s="387"/>
      <c r="AG562" s="387"/>
    </row>
    <row r="563">
      <c r="A563" s="387"/>
      <c r="B563" s="387"/>
      <c r="C563" s="387"/>
      <c r="D563" s="387"/>
      <c r="E563" s="387"/>
      <c r="F563" s="387"/>
      <c r="G563" s="387"/>
      <c r="H563" s="387"/>
      <c r="I563" s="387"/>
      <c r="J563" s="387"/>
      <c r="K563" s="387"/>
      <c r="L563" s="387"/>
      <c r="M563" s="387"/>
      <c r="N563" s="387"/>
      <c r="O563" s="387"/>
      <c r="P563" s="387"/>
      <c r="Q563" s="387"/>
      <c r="R563" s="387"/>
      <c r="S563" s="387"/>
      <c r="T563" s="387"/>
      <c r="U563" s="387"/>
      <c r="V563" s="387"/>
      <c r="W563" s="387"/>
      <c r="X563" s="387"/>
      <c r="Y563" s="387"/>
      <c r="Z563" s="387"/>
      <c r="AA563" s="387"/>
      <c r="AB563" s="387"/>
      <c r="AC563" s="387"/>
      <c r="AD563" s="387"/>
      <c r="AE563" s="387"/>
      <c r="AF563" s="387"/>
      <c r="AG563" s="387"/>
    </row>
    <row r="564">
      <c r="A564" s="387"/>
      <c r="B564" s="387"/>
      <c r="C564" s="387"/>
      <c r="D564" s="387"/>
      <c r="E564" s="387"/>
      <c r="F564" s="387"/>
      <c r="G564" s="387"/>
      <c r="H564" s="387"/>
      <c r="I564" s="387"/>
      <c r="J564" s="387"/>
      <c r="K564" s="387"/>
      <c r="L564" s="387"/>
      <c r="M564" s="387"/>
      <c r="N564" s="387"/>
      <c r="O564" s="387"/>
      <c r="P564" s="387"/>
      <c r="Q564" s="387"/>
      <c r="R564" s="387"/>
      <c r="S564" s="387"/>
      <c r="T564" s="387"/>
      <c r="U564" s="387"/>
      <c r="V564" s="387"/>
      <c r="W564" s="387"/>
      <c r="X564" s="387"/>
      <c r="Y564" s="387"/>
      <c r="Z564" s="387"/>
      <c r="AA564" s="387"/>
      <c r="AB564" s="387"/>
      <c r="AC564" s="387"/>
      <c r="AD564" s="387"/>
      <c r="AE564" s="387"/>
      <c r="AF564" s="387"/>
      <c r="AG564" s="387"/>
    </row>
    <row r="565">
      <c r="A565" s="387"/>
      <c r="B565" s="387"/>
      <c r="C565" s="387"/>
      <c r="D565" s="387"/>
      <c r="E565" s="387"/>
      <c r="F565" s="387"/>
      <c r="G565" s="387"/>
      <c r="H565" s="387"/>
      <c r="I565" s="387"/>
      <c r="J565" s="387"/>
      <c r="K565" s="387"/>
      <c r="L565" s="387"/>
      <c r="M565" s="387"/>
      <c r="N565" s="387"/>
      <c r="O565" s="387"/>
      <c r="P565" s="387"/>
      <c r="Q565" s="387"/>
      <c r="R565" s="387"/>
      <c r="S565" s="387"/>
      <c r="T565" s="387"/>
      <c r="U565" s="387"/>
      <c r="V565" s="387"/>
      <c r="W565" s="387"/>
      <c r="X565" s="387"/>
      <c r="Y565" s="387"/>
      <c r="Z565" s="387"/>
      <c r="AA565" s="387"/>
      <c r="AB565" s="387"/>
      <c r="AC565" s="387"/>
      <c r="AD565" s="387"/>
      <c r="AE565" s="387"/>
      <c r="AF565" s="387"/>
      <c r="AG565" s="387"/>
    </row>
    <row r="566">
      <c r="A566" s="387"/>
      <c r="B566" s="387"/>
      <c r="C566" s="387"/>
      <c r="D566" s="387"/>
      <c r="E566" s="387"/>
      <c r="F566" s="387"/>
      <c r="G566" s="387"/>
      <c r="H566" s="387"/>
      <c r="I566" s="387"/>
      <c r="J566" s="387"/>
      <c r="K566" s="387"/>
      <c r="L566" s="387"/>
      <c r="M566" s="387"/>
      <c r="N566" s="387"/>
      <c r="O566" s="387"/>
      <c r="P566" s="387"/>
      <c r="Q566" s="387"/>
      <c r="R566" s="387"/>
      <c r="S566" s="387"/>
      <c r="T566" s="387"/>
      <c r="U566" s="387"/>
      <c r="V566" s="387"/>
      <c r="W566" s="387"/>
      <c r="X566" s="387"/>
      <c r="Y566" s="387"/>
      <c r="Z566" s="387"/>
      <c r="AA566" s="387"/>
      <c r="AB566" s="387"/>
      <c r="AC566" s="387"/>
      <c r="AD566" s="387"/>
      <c r="AE566" s="387"/>
      <c r="AF566" s="387"/>
      <c r="AG566" s="387"/>
    </row>
    <row r="567">
      <c r="A567" s="387"/>
      <c r="B567" s="387"/>
      <c r="C567" s="387"/>
      <c r="D567" s="387"/>
      <c r="E567" s="387"/>
      <c r="F567" s="387"/>
      <c r="G567" s="387"/>
      <c r="H567" s="387"/>
      <c r="I567" s="387"/>
      <c r="J567" s="387"/>
      <c r="K567" s="387"/>
      <c r="L567" s="387"/>
      <c r="M567" s="387"/>
      <c r="N567" s="387"/>
      <c r="O567" s="387"/>
      <c r="P567" s="387"/>
      <c r="Q567" s="387"/>
      <c r="R567" s="387"/>
      <c r="S567" s="387"/>
      <c r="T567" s="387"/>
      <c r="U567" s="387"/>
      <c r="V567" s="387"/>
      <c r="W567" s="387"/>
      <c r="X567" s="387"/>
      <c r="Y567" s="387"/>
      <c r="Z567" s="387"/>
      <c r="AA567" s="387"/>
      <c r="AB567" s="387"/>
      <c r="AC567" s="387"/>
      <c r="AD567" s="387"/>
      <c r="AE567" s="387"/>
      <c r="AF567" s="387"/>
      <c r="AG567" s="387"/>
    </row>
    <row r="568">
      <c r="A568" s="387"/>
      <c r="B568" s="387"/>
      <c r="C568" s="387"/>
      <c r="D568" s="387"/>
      <c r="E568" s="387"/>
      <c r="F568" s="387"/>
      <c r="G568" s="387"/>
      <c r="H568" s="387"/>
      <c r="I568" s="387"/>
      <c r="J568" s="387"/>
      <c r="K568" s="387"/>
      <c r="L568" s="387"/>
      <c r="M568" s="387"/>
      <c r="N568" s="387"/>
      <c r="O568" s="387"/>
      <c r="P568" s="387"/>
      <c r="Q568" s="387"/>
      <c r="R568" s="387"/>
      <c r="S568" s="387"/>
      <c r="T568" s="387"/>
      <c r="U568" s="387"/>
      <c r="V568" s="387"/>
      <c r="W568" s="387"/>
      <c r="X568" s="387"/>
      <c r="Y568" s="387"/>
      <c r="Z568" s="387"/>
      <c r="AA568" s="387"/>
      <c r="AB568" s="387"/>
      <c r="AC568" s="387"/>
      <c r="AD568" s="387"/>
      <c r="AE568" s="387"/>
      <c r="AF568" s="387"/>
      <c r="AG568" s="387"/>
    </row>
    <row r="569">
      <c r="A569" s="387"/>
      <c r="B569" s="387"/>
      <c r="C569" s="387"/>
      <c r="D569" s="387"/>
      <c r="E569" s="387"/>
      <c r="F569" s="387"/>
      <c r="G569" s="387"/>
      <c r="H569" s="387"/>
      <c r="I569" s="387"/>
      <c r="J569" s="387"/>
      <c r="K569" s="387"/>
      <c r="L569" s="387"/>
      <c r="M569" s="387"/>
      <c r="N569" s="387"/>
      <c r="O569" s="387"/>
      <c r="P569" s="387"/>
      <c r="Q569" s="387"/>
      <c r="R569" s="387"/>
      <c r="S569" s="387"/>
      <c r="T569" s="387"/>
      <c r="U569" s="387"/>
      <c r="V569" s="387"/>
      <c r="W569" s="387"/>
      <c r="X569" s="387"/>
      <c r="Y569" s="387"/>
      <c r="Z569" s="387"/>
      <c r="AA569" s="387"/>
      <c r="AB569" s="387"/>
      <c r="AC569" s="387"/>
      <c r="AD569" s="387"/>
      <c r="AE569" s="387"/>
      <c r="AF569" s="387"/>
      <c r="AG569" s="387"/>
    </row>
    <row r="570">
      <c r="A570" s="387"/>
      <c r="B570" s="387"/>
      <c r="C570" s="387"/>
      <c r="D570" s="387"/>
      <c r="E570" s="387"/>
      <c r="F570" s="387"/>
      <c r="G570" s="387"/>
      <c r="H570" s="387"/>
      <c r="I570" s="387"/>
      <c r="J570" s="387"/>
      <c r="K570" s="387"/>
      <c r="L570" s="387"/>
      <c r="M570" s="387"/>
      <c r="N570" s="387"/>
      <c r="O570" s="387"/>
      <c r="P570" s="387"/>
      <c r="Q570" s="387"/>
      <c r="R570" s="387"/>
      <c r="S570" s="387"/>
      <c r="T570" s="387"/>
      <c r="U570" s="387"/>
      <c r="V570" s="387"/>
      <c r="W570" s="387"/>
      <c r="X570" s="387"/>
      <c r="Y570" s="387"/>
      <c r="Z570" s="387"/>
      <c r="AA570" s="387"/>
      <c r="AB570" s="387"/>
      <c r="AC570" s="387"/>
      <c r="AD570" s="387"/>
      <c r="AE570" s="387"/>
      <c r="AF570" s="387"/>
      <c r="AG570" s="387"/>
    </row>
    <row r="571">
      <c r="A571" s="387"/>
      <c r="B571" s="387"/>
      <c r="C571" s="387"/>
      <c r="D571" s="387"/>
      <c r="E571" s="387"/>
      <c r="F571" s="387"/>
      <c r="G571" s="387"/>
      <c r="H571" s="387"/>
      <c r="I571" s="387"/>
      <c r="J571" s="387"/>
      <c r="K571" s="387"/>
      <c r="L571" s="387"/>
      <c r="M571" s="387"/>
      <c r="N571" s="387"/>
      <c r="O571" s="387"/>
      <c r="P571" s="387"/>
      <c r="Q571" s="387"/>
      <c r="R571" s="387"/>
      <c r="S571" s="387"/>
      <c r="T571" s="387"/>
      <c r="U571" s="387"/>
      <c r="V571" s="387"/>
      <c r="W571" s="387"/>
      <c r="X571" s="387"/>
      <c r="Y571" s="387"/>
      <c r="Z571" s="387"/>
      <c r="AA571" s="387"/>
      <c r="AB571" s="387"/>
      <c r="AC571" s="387"/>
      <c r="AD571" s="387"/>
      <c r="AE571" s="387"/>
      <c r="AF571" s="387"/>
      <c r="AG571" s="387"/>
    </row>
    <row r="572">
      <c r="A572" s="387"/>
      <c r="B572" s="387"/>
      <c r="C572" s="387"/>
      <c r="D572" s="387"/>
      <c r="E572" s="387"/>
      <c r="F572" s="387"/>
      <c r="G572" s="387"/>
      <c r="H572" s="387"/>
      <c r="I572" s="387"/>
      <c r="J572" s="387"/>
      <c r="K572" s="387"/>
      <c r="L572" s="387"/>
      <c r="M572" s="387"/>
      <c r="N572" s="387"/>
      <c r="O572" s="387"/>
      <c r="P572" s="387"/>
      <c r="Q572" s="387"/>
      <c r="R572" s="387"/>
      <c r="S572" s="387"/>
      <c r="T572" s="387"/>
      <c r="U572" s="387"/>
      <c r="V572" s="387"/>
      <c r="W572" s="387"/>
      <c r="X572" s="387"/>
      <c r="Y572" s="387"/>
      <c r="Z572" s="387"/>
      <c r="AA572" s="387"/>
      <c r="AB572" s="387"/>
      <c r="AC572" s="387"/>
      <c r="AD572" s="387"/>
      <c r="AE572" s="387"/>
      <c r="AF572" s="387"/>
      <c r="AG572" s="387"/>
    </row>
    <row r="573">
      <c r="A573" s="387"/>
      <c r="B573" s="387"/>
      <c r="C573" s="387"/>
      <c r="D573" s="387"/>
      <c r="E573" s="387"/>
      <c r="F573" s="387"/>
      <c r="G573" s="387"/>
      <c r="H573" s="387"/>
      <c r="I573" s="387"/>
      <c r="J573" s="387"/>
      <c r="K573" s="387"/>
      <c r="L573" s="387"/>
      <c r="M573" s="387"/>
      <c r="N573" s="387"/>
      <c r="O573" s="387"/>
      <c r="P573" s="387"/>
      <c r="Q573" s="387"/>
      <c r="R573" s="387"/>
      <c r="S573" s="387"/>
      <c r="T573" s="387"/>
      <c r="U573" s="387"/>
      <c r="V573" s="387"/>
      <c r="W573" s="387"/>
      <c r="X573" s="387"/>
      <c r="Y573" s="387"/>
      <c r="Z573" s="387"/>
      <c r="AA573" s="387"/>
      <c r="AB573" s="387"/>
      <c r="AC573" s="387"/>
      <c r="AD573" s="387"/>
      <c r="AE573" s="387"/>
      <c r="AF573" s="387"/>
      <c r="AG573" s="387"/>
    </row>
    <row r="574">
      <c r="A574" s="387"/>
      <c r="B574" s="387"/>
      <c r="C574" s="387"/>
      <c r="D574" s="387"/>
      <c r="E574" s="387"/>
      <c r="F574" s="387"/>
      <c r="G574" s="387"/>
      <c r="H574" s="387"/>
      <c r="I574" s="387"/>
      <c r="J574" s="387"/>
      <c r="K574" s="387"/>
      <c r="L574" s="387"/>
      <c r="M574" s="387"/>
      <c r="N574" s="387"/>
      <c r="O574" s="387"/>
      <c r="P574" s="387"/>
      <c r="Q574" s="387"/>
      <c r="R574" s="387"/>
      <c r="S574" s="387"/>
      <c r="T574" s="387"/>
      <c r="U574" s="387"/>
      <c r="V574" s="387"/>
      <c r="W574" s="387"/>
      <c r="X574" s="387"/>
      <c r="Y574" s="387"/>
      <c r="Z574" s="387"/>
      <c r="AA574" s="387"/>
      <c r="AB574" s="387"/>
      <c r="AC574" s="387"/>
      <c r="AD574" s="387"/>
      <c r="AE574" s="387"/>
      <c r="AF574" s="387"/>
      <c r="AG574" s="387"/>
    </row>
    <row r="575">
      <c r="A575" s="387"/>
      <c r="B575" s="387"/>
      <c r="C575" s="387"/>
      <c r="D575" s="387"/>
      <c r="E575" s="387"/>
      <c r="F575" s="387"/>
      <c r="G575" s="387"/>
      <c r="H575" s="387"/>
      <c r="I575" s="387"/>
      <c r="J575" s="387"/>
      <c r="K575" s="387"/>
      <c r="L575" s="387"/>
      <c r="M575" s="387"/>
      <c r="N575" s="387"/>
      <c r="O575" s="387"/>
      <c r="P575" s="387"/>
      <c r="Q575" s="387"/>
      <c r="R575" s="387"/>
      <c r="S575" s="387"/>
      <c r="T575" s="387"/>
      <c r="U575" s="387"/>
      <c r="V575" s="387"/>
      <c r="W575" s="387"/>
      <c r="X575" s="387"/>
      <c r="Y575" s="387"/>
      <c r="Z575" s="387"/>
      <c r="AA575" s="387"/>
      <c r="AB575" s="387"/>
      <c r="AC575" s="387"/>
      <c r="AD575" s="387"/>
      <c r="AE575" s="387"/>
      <c r="AF575" s="387"/>
      <c r="AG575" s="387"/>
    </row>
    <row r="576">
      <c r="A576" s="387"/>
      <c r="B576" s="387"/>
      <c r="C576" s="387"/>
      <c r="D576" s="387"/>
      <c r="E576" s="387"/>
      <c r="F576" s="387"/>
      <c r="G576" s="387"/>
      <c r="H576" s="387"/>
      <c r="I576" s="387"/>
      <c r="J576" s="387"/>
      <c r="K576" s="387"/>
      <c r="L576" s="387"/>
      <c r="M576" s="387"/>
      <c r="N576" s="387"/>
      <c r="O576" s="387"/>
      <c r="P576" s="387"/>
      <c r="Q576" s="387"/>
      <c r="R576" s="387"/>
      <c r="S576" s="387"/>
      <c r="T576" s="387"/>
      <c r="U576" s="387"/>
      <c r="V576" s="387"/>
      <c r="W576" s="387"/>
      <c r="X576" s="387"/>
      <c r="Y576" s="387"/>
      <c r="Z576" s="387"/>
      <c r="AA576" s="387"/>
      <c r="AB576" s="387"/>
      <c r="AC576" s="387"/>
      <c r="AD576" s="387"/>
      <c r="AE576" s="387"/>
      <c r="AF576" s="387"/>
      <c r="AG576" s="387"/>
    </row>
    <row r="577">
      <c r="A577" s="387"/>
      <c r="B577" s="387"/>
      <c r="C577" s="387"/>
      <c r="D577" s="387"/>
      <c r="E577" s="387"/>
      <c r="F577" s="387"/>
      <c r="G577" s="387"/>
      <c r="H577" s="387"/>
      <c r="I577" s="387"/>
      <c r="J577" s="387"/>
      <c r="K577" s="387"/>
      <c r="L577" s="387"/>
      <c r="M577" s="387"/>
      <c r="N577" s="387"/>
      <c r="O577" s="387"/>
      <c r="P577" s="387"/>
      <c r="Q577" s="387"/>
      <c r="R577" s="387"/>
      <c r="S577" s="387"/>
      <c r="T577" s="387"/>
      <c r="U577" s="387"/>
      <c r="V577" s="387"/>
      <c r="W577" s="387"/>
      <c r="X577" s="387"/>
      <c r="Y577" s="387"/>
      <c r="Z577" s="387"/>
      <c r="AA577" s="387"/>
      <c r="AB577" s="387"/>
      <c r="AC577" s="387"/>
      <c r="AD577" s="387"/>
      <c r="AE577" s="387"/>
      <c r="AF577" s="387"/>
      <c r="AG577" s="387"/>
    </row>
    <row r="578">
      <c r="A578" s="387"/>
      <c r="B578" s="387"/>
      <c r="C578" s="387"/>
      <c r="D578" s="387"/>
      <c r="E578" s="387"/>
      <c r="F578" s="387"/>
      <c r="G578" s="387"/>
      <c r="H578" s="387"/>
      <c r="I578" s="387"/>
      <c r="J578" s="387"/>
      <c r="K578" s="387"/>
      <c r="L578" s="387"/>
      <c r="M578" s="387"/>
      <c r="N578" s="387"/>
      <c r="O578" s="387"/>
      <c r="P578" s="387"/>
      <c r="Q578" s="387"/>
      <c r="R578" s="387"/>
      <c r="S578" s="387"/>
      <c r="T578" s="387"/>
      <c r="U578" s="387"/>
      <c r="V578" s="387"/>
      <c r="W578" s="387"/>
      <c r="X578" s="387"/>
      <c r="Y578" s="387"/>
      <c r="Z578" s="387"/>
      <c r="AA578" s="387"/>
      <c r="AB578" s="387"/>
      <c r="AC578" s="387"/>
      <c r="AD578" s="387"/>
      <c r="AE578" s="387"/>
      <c r="AF578" s="387"/>
      <c r="AG578" s="387"/>
    </row>
    <row r="579">
      <c r="A579" s="387"/>
      <c r="B579" s="387"/>
      <c r="C579" s="387"/>
      <c r="D579" s="387"/>
      <c r="E579" s="387"/>
      <c r="F579" s="387"/>
      <c r="G579" s="387"/>
      <c r="H579" s="387"/>
      <c r="I579" s="387"/>
      <c r="J579" s="387"/>
      <c r="K579" s="387"/>
      <c r="L579" s="387"/>
      <c r="M579" s="387"/>
      <c r="N579" s="387"/>
      <c r="O579" s="387"/>
      <c r="P579" s="387"/>
      <c r="Q579" s="387"/>
      <c r="R579" s="387"/>
      <c r="S579" s="387"/>
      <c r="T579" s="387"/>
      <c r="U579" s="387"/>
      <c r="V579" s="387"/>
      <c r="W579" s="387"/>
      <c r="X579" s="387"/>
      <c r="Y579" s="387"/>
      <c r="Z579" s="387"/>
      <c r="AA579" s="387"/>
      <c r="AB579" s="387"/>
      <c r="AC579" s="387"/>
      <c r="AD579" s="387"/>
      <c r="AE579" s="387"/>
      <c r="AF579" s="387"/>
      <c r="AG579" s="387"/>
    </row>
    <row r="580">
      <c r="A580" s="387"/>
      <c r="B580" s="387"/>
      <c r="C580" s="387"/>
      <c r="D580" s="387"/>
      <c r="E580" s="387"/>
      <c r="F580" s="387"/>
      <c r="G580" s="387"/>
      <c r="H580" s="387"/>
      <c r="I580" s="387"/>
      <c r="J580" s="387"/>
      <c r="K580" s="387"/>
      <c r="L580" s="387"/>
      <c r="M580" s="387"/>
      <c r="N580" s="387"/>
      <c r="O580" s="387"/>
      <c r="P580" s="387"/>
      <c r="Q580" s="387"/>
      <c r="R580" s="387"/>
      <c r="S580" s="387"/>
      <c r="T580" s="387"/>
      <c r="U580" s="387"/>
      <c r="V580" s="387"/>
      <c r="W580" s="387"/>
      <c r="X580" s="387"/>
      <c r="Y580" s="387"/>
      <c r="Z580" s="387"/>
      <c r="AA580" s="387"/>
      <c r="AB580" s="387"/>
      <c r="AC580" s="387"/>
      <c r="AD580" s="387"/>
      <c r="AE580" s="387"/>
      <c r="AF580" s="387"/>
      <c r="AG580" s="387"/>
    </row>
    <row r="581">
      <c r="A581" s="387"/>
      <c r="B581" s="387"/>
      <c r="C581" s="387"/>
      <c r="D581" s="387"/>
      <c r="E581" s="387"/>
      <c r="F581" s="387"/>
      <c r="G581" s="387"/>
      <c r="H581" s="387"/>
      <c r="I581" s="387"/>
      <c r="J581" s="387"/>
      <c r="K581" s="387"/>
      <c r="L581" s="387"/>
      <c r="M581" s="387"/>
      <c r="N581" s="387"/>
      <c r="O581" s="387"/>
      <c r="P581" s="387"/>
      <c r="Q581" s="387"/>
      <c r="R581" s="387"/>
      <c r="S581" s="387"/>
      <c r="T581" s="387"/>
      <c r="U581" s="387"/>
      <c r="V581" s="387"/>
      <c r="W581" s="387"/>
      <c r="X581" s="387"/>
      <c r="Y581" s="387"/>
      <c r="Z581" s="387"/>
      <c r="AA581" s="387"/>
      <c r="AB581" s="387"/>
      <c r="AC581" s="387"/>
      <c r="AD581" s="387"/>
      <c r="AE581" s="387"/>
      <c r="AF581" s="387"/>
      <c r="AG581" s="387"/>
    </row>
    <row r="582">
      <c r="A582" s="387"/>
      <c r="B582" s="387"/>
      <c r="C582" s="387"/>
      <c r="D582" s="387"/>
      <c r="E582" s="387"/>
      <c r="F582" s="387"/>
      <c r="G582" s="387"/>
      <c r="H582" s="387"/>
      <c r="I582" s="387"/>
      <c r="J582" s="387"/>
      <c r="K582" s="387"/>
      <c r="L582" s="387"/>
      <c r="M582" s="387"/>
      <c r="N582" s="387"/>
      <c r="O582" s="387"/>
      <c r="P582" s="387"/>
      <c r="Q582" s="387"/>
      <c r="R582" s="387"/>
      <c r="S582" s="387"/>
      <c r="T582" s="387"/>
      <c r="U582" s="387"/>
      <c r="V582" s="387"/>
      <c r="W582" s="387"/>
      <c r="X582" s="387"/>
      <c r="Y582" s="387"/>
      <c r="Z582" s="387"/>
      <c r="AA582" s="387"/>
      <c r="AB582" s="387"/>
      <c r="AC582" s="387"/>
      <c r="AD582" s="387"/>
      <c r="AE582" s="387"/>
      <c r="AF582" s="387"/>
      <c r="AG582" s="387"/>
    </row>
    <row r="583">
      <c r="A583" s="387"/>
      <c r="B583" s="387"/>
      <c r="C583" s="387"/>
      <c r="D583" s="387"/>
      <c r="E583" s="387"/>
      <c r="F583" s="387"/>
      <c r="G583" s="387"/>
      <c r="H583" s="387"/>
      <c r="I583" s="387"/>
      <c r="J583" s="387"/>
      <c r="K583" s="387"/>
      <c r="L583" s="387"/>
      <c r="M583" s="387"/>
      <c r="N583" s="387"/>
      <c r="O583" s="387"/>
      <c r="P583" s="387"/>
      <c r="Q583" s="387"/>
      <c r="R583" s="387"/>
      <c r="S583" s="387"/>
      <c r="T583" s="387"/>
      <c r="U583" s="387"/>
      <c r="V583" s="387"/>
      <c r="W583" s="387"/>
      <c r="X583" s="387"/>
      <c r="Y583" s="387"/>
      <c r="Z583" s="387"/>
      <c r="AA583" s="387"/>
      <c r="AB583" s="387"/>
      <c r="AC583" s="387"/>
      <c r="AD583" s="387"/>
      <c r="AE583" s="387"/>
      <c r="AF583" s="387"/>
      <c r="AG583" s="387"/>
    </row>
    <row r="584">
      <c r="A584" s="387"/>
      <c r="B584" s="387"/>
      <c r="C584" s="387"/>
      <c r="D584" s="387"/>
      <c r="E584" s="387"/>
      <c r="F584" s="387"/>
      <c r="G584" s="387"/>
      <c r="H584" s="387"/>
      <c r="I584" s="387"/>
      <c r="J584" s="387"/>
      <c r="K584" s="387"/>
      <c r="L584" s="387"/>
      <c r="M584" s="387"/>
      <c r="N584" s="387"/>
      <c r="O584" s="387"/>
      <c r="P584" s="387"/>
      <c r="Q584" s="387"/>
      <c r="R584" s="387"/>
      <c r="S584" s="387"/>
      <c r="T584" s="387"/>
      <c r="U584" s="387"/>
      <c r="V584" s="387"/>
      <c r="W584" s="387"/>
      <c r="X584" s="387"/>
      <c r="Y584" s="387"/>
      <c r="Z584" s="387"/>
      <c r="AA584" s="387"/>
      <c r="AB584" s="387"/>
      <c r="AC584" s="387"/>
      <c r="AD584" s="387"/>
      <c r="AE584" s="387"/>
      <c r="AF584" s="387"/>
      <c r="AG584" s="387"/>
    </row>
    <row r="585">
      <c r="A585" s="387"/>
      <c r="B585" s="387"/>
      <c r="C585" s="387"/>
      <c r="D585" s="387"/>
      <c r="E585" s="387"/>
      <c r="F585" s="387"/>
      <c r="G585" s="387"/>
      <c r="H585" s="387"/>
      <c r="I585" s="387"/>
      <c r="J585" s="387"/>
      <c r="K585" s="387"/>
      <c r="L585" s="387"/>
      <c r="M585" s="387"/>
      <c r="N585" s="387"/>
      <c r="O585" s="387"/>
      <c r="P585" s="387"/>
      <c r="Q585" s="387"/>
      <c r="R585" s="387"/>
      <c r="S585" s="387"/>
      <c r="T585" s="387"/>
      <c r="U585" s="387"/>
      <c r="V585" s="387"/>
      <c r="W585" s="387"/>
      <c r="X585" s="387"/>
      <c r="Y585" s="387"/>
      <c r="Z585" s="387"/>
      <c r="AA585" s="387"/>
      <c r="AB585" s="387"/>
      <c r="AC585" s="387"/>
      <c r="AD585" s="387"/>
      <c r="AE585" s="387"/>
      <c r="AF585" s="387"/>
      <c r="AG585" s="387"/>
    </row>
    <row r="586">
      <c r="A586" s="387"/>
      <c r="B586" s="387"/>
      <c r="C586" s="387"/>
      <c r="D586" s="387"/>
      <c r="E586" s="387"/>
      <c r="F586" s="387"/>
      <c r="G586" s="387"/>
      <c r="H586" s="387"/>
      <c r="I586" s="387"/>
      <c r="J586" s="387"/>
      <c r="K586" s="387"/>
      <c r="L586" s="387"/>
      <c r="M586" s="387"/>
      <c r="N586" s="387"/>
      <c r="O586" s="387"/>
      <c r="P586" s="387"/>
      <c r="Q586" s="387"/>
      <c r="R586" s="387"/>
      <c r="S586" s="387"/>
      <c r="T586" s="387"/>
      <c r="U586" s="387"/>
      <c r="V586" s="387"/>
      <c r="W586" s="387"/>
      <c r="X586" s="387"/>
      <c r="Y586" s="387"/>
      <c r="Z586" s="387"/>
      <c r="AA586" s="387"/>
      <c r="AB586" s="387"/>
      <c r="AC586" s="387"/>
      <c r="AD586" s="387"/>
      <c r="AE586" s="387"/>
      <c r="AF586" s="387"/>
      <c r="AG586" s="387"/>
    </row>
    <row r="587">
      <c r="A587" s="387"/>
      <c r="B587" s="387"/>
      <c r="C587" s="387"/>
      <c r="D587" s="387"/>
      <c r="E587" s="387"/>
      <c r="F587" s="387"/>
      <c r="G587" s="387"/>
      <c r="H587" s="387"/>
      <c r="I587" s="387"/>
      <c r="J587" s="387"/>
      <c r="K587" s="387"/>
      <c r="L587" s="387"/>
      <c r="M587" s="387"/>
      <c r="N587" s="387"/>
      <c r="O587" s="387"/>
      <c r="P587" s="387"/>
      <c r="Q587" s="387"/>
      <c r="R587" s="387"/>
      <c r="S587" s="387"/>
      <c r="T587" s="387"/>
      <c r="U587" s="387"/>
      <c r="V587" s="387"/>
      <c r="W587" s="387"/>
      <c r="X587" s="387"/>
      <c r="Y587" s="387"/>
      <c r="Z587" s="387"/>
      <c r="AA587" s="387"/>
      <c r="AB587" s="387"/>
      <c r="AC587" s="387"/>
      <c r="AD587" s="387"/>
      <c r="AE587" s="387"/>
      <c r="AF587" s="387"/>
      <c r="AG587" s="387"/>
    </row>
    <row r="588">
      <c r="A588" s="387"/>
      <c r="B588" s="387"/>
      <c r="C588" s="387"/>
      <c r="D588" s="387"/>
      <c r="E588" s="387"/>
      <c r="F588" s="387"/>
      <c r="G588" s="387"/>
      <c r="H588" s="387"/>
      <c r="I588" s="387"/>
      <c r="J588" s="387"/>
      <c r="K588" s="387"/>
      <c r="L588" s="387"/>
      <c r="M588" s="387"/>
      <c r="N588" s="387"/>
      <c r="O588" s="387"/>
      <c r="P588" s="387"/>
      <c r="Q588" s="387"/>
      <c r="R588" s="387"/>
      <c r="S588" s="387"/>
      <c r="T588" s="387"/>
      <c r="U588" s="387"/>
      <c r="V588" s="387"/>
      <c r="W588" s="387"/>
      <c r="X588" s="387"/>
      <c r="Y588" s="387"/>
      <c r="Z588" s="387"/>
      <c r="AA588" s="387"/>
      <c r="AB588" s="387"/>
      <c r="AC588" s="387"/>
      <c r="AD588" s="387"/>
      <c r="AE588" s="387"/>
      <c r="AF588" s="387"/>
      <c r="AG588" s="387"/>
    </row>
    <row r="589">
      <c r="A589" s="387"/>
      <c r="B589" s="387"/>
      <c r="C589" s="387"/>
      <c r="D589" s="387"/>
      <c r="E589" s="387"/>
      <c r="F589" s="387"/>
      <c r="G589" s="387"/>
      <c r="H589" s="387"/>
      <c r="I589" s="387"/>
      <c r="J589" s="387"/>
      <c r="K589" s="387"/>
      <c r="L589" s="387"/>
      <c r="M589" s="387"/>
      <c r="N589" s="387"/>
      <c r="O589" s="387"/>
      <c r="P589" s="387"/>
      <c r="Q589" s="387"/>
      <c r="R589" s="387"/>
      <c r="S589" s="387"/>
      <c r="T589" s="387"/>
      <c r="U589" s="387"/>
      <c r="V589" s="387"/>
      <c r="W589" s="387"/>
      <c r="X589" s="387"/>
      <c r="Y589" s="387"/>
      <c r="Z589" s="387"/>
      <c r="AA589" s="387"/>
      <c r="AB589" s="387"/>
      <c r="AC589" s="387"/>
      <c r="AD589" s="387"/>
      <c r="AE589" s="387"/>
      <c r="AF589" s="387"/>
      <c r="AG589" s="387"/>
    </row>
    <row r="590">
      <c r="A590" s="387"/>
      <c r="B590" s="387"/>
      <c r="C590" s="387"/>
      <c r="D590" s="387"/>
      <c r="E590" s="387"/>
      <c r="F590" s="387"/>
      <c r="G590" s="387"/>
      <c r="H590" s="387"/>
      <c r="I590" s="387"/>
      <c r="J590" s="387"/>
      <c r="K590" s="387"/>
      <c r="L590" s="387"/>
      <c r="M590" s="387"/>
      <c r="N590" s="387"/>
      <c r="O590" s="387"/>
      <c r="P590" s="387"/>
      <c r="Q590" s="387"/>
      <c r="R590" s="387"/>
      <c r="S590" s="387"/>
      <c r="T590" s="387"/>
      <c r="U590" s="387"/>
      <c r="V590" s="387"/>
      <c r="W590" s="387"/>
      <c r="X590" s="387"/>
      <c r="Y590" s="387"/>
      <c r="Z590" s="387"/>
      <c r="AA590" s="387"/>
      <c r="AB590" s="387"/>
      <c r="AC590" s="387"/>
      <c r="AD590" s="387"/>
      <c r="AE590" s="387"/>
      <c r="AF590" s="387"/>
      <c r="AG590" s="387"/>
    </row>
    <row r="591">
      <c r="A591" s="387"/>
      <c r="B591" s="387"/>
      <c r="C591" s="387"/>
      <c r="D591" s="387"/>
      <c r="E591" s="387"/>
      <c r="F591" s="387"/>
      <c r="G591" s="387"/>
      <c r="H591" s="387"/>
      <c r="I591" s="387"/>
      <c r="J591" s="387"/>
      <c r="K591" s="387"/>
      <c r="L591" s="387"/>
      <c r="M591" s="387"/>
      <c r="N591" s="387"/>
      <c r="O591" s="387"/>
      <c r="P591" s="387"/>
      <c r="Q591" s="387"/>
      <c r="R591" s="387"/>
      <c r="S591" s="387"/>
      <c r="T591" s="387"/>
      <c r="U591" s="387"/>
      <c r="V591" s="387"/>
      <c r="W591" s="387"/>
      <c r="X591" s="387"/>
      <c r="Y591" s="387"/>
      <c r="Z591" s="387"/>
      <c r="AA591" s="387"/>
      <c r="AB591" s="387"/>
      <c r="AC591" s="387"/>
      <c r="AD591" s="387"/>
      <c r="AE591" s="387"/>
      <c r="AF591" s="387"/>
      <c r="AG591" s="387"/>
    </row>
    <row r="592">
      <c r="A592" s="387"/>
      <c r="B592" s="387"/>
      <c r="C592" s="387"/>
      <c r="D592" s="387"/>
      <c r="E592" s="387"/>
      <c r="F592" s="387"/>
      <c r="G592" s="387"/>
      <c r="H592" s="387"/>
      <c r="I592" s="387"/>
      <c r="J592" s="387"/>
      <c r="K592" s="387"/>
      <c r="L592" s="387"/>
      <c r="M592" s="387"/>
      <c r="N592" s="387"/>
      <c r="O592" s="387"/>
      <c r="P592" s="387"/>
      <c r="Q592" s="387"/>
      <c r="R592" s="387"/>
      <c r="S592" s="387"/>
      <c r="T592" s="387"/>
      <c r="U592" s="387"/>
      <c r="V592" s="387"/>
      <c r="W592" s="387"/>
      <c r="X592" s="387"/>
      <c r="Y592" s="387"/>
      <c r="Z592" s="387"/>
      <c r="AA592" s="387"/>
      <c r="AB592" s="387"/>
      <c r="AC592" s="387"/>
      <c r="AD592" s="387"/>
      <c r="AE592" s="387"/>
      <c r="AF592" s="387"/>
      <c r="AG592" s="387"/>
    </row>
    <row r="593">
      <c r="A593" s="387"/>
      <c r="B593" s="387"/>
      <c r="C593" s="387"/>
      <c r="D593" s="387"/>
      <c r="E593" s="387"/>
      <c r="F593" s="387"/>
      <c r="G593" s="387"/>
      <c r="H593" s="387"/>
      <c r="I593" s="387"/>
      <c r="J593" s="387"/>
      <c r="K593" s="387"/>
      <c r="L593" s="387"/>
      <c r="M593" s="387"/>
      <c r="N593" s="387"/>
      <c r="O593" s="387"/>
      <c r="P593" s="387"/>
      <c r="Q593" s="387"/>
      <c r="R593" s="387"/>
      <c r="S593" s="387"/>
      <c r="T593" s="387"/>
      <c r="U593" s="387"/>
      <c r="V593" s="387"/>
      <c r="W593" s="387"/>
      <c r="X593" s="387"/>
      <c r="Y593" s="387"/>
      <c r="Z593" s="387"/>
      <c r="AA593" s="387"/>
      <c r="AB593" s="387"/>
      <c r="AC593" s="387"/>
      <c r="AD593" s="387"/>
      <c r="AE593" s="387"/>
      <c r="AF593" s="387"/>
      <c r="AG593" s="387"/>
    </row>
    <row r="594">
      <c r="A594" s="387"/>
      <c r="B594" s="387"/>
      <c r="C594" s="387"/>
      <c r="D594" s="387"/>
      <c r="E594" s="387"/>
      <c r="F594" s="387"/>
      <c r="G594" s="387"/>
      <c r="H594" s="387"/>
      <c r="I594" s="387"/>
      <c r="J594" s="387"/>
      <c r="K594" s="387"/>
      <c r="L594" s="387"/>
      <c r="M594" s="387"/>
      <c r="N594" s="387"/>
      <c r="O594" s="387"/>
      <c r="P594" s="387"/>
      <c r="Q594" s="387"/>
      <c r="R594" s="387"/>
      <c r="S594" s="387"/>
      <c r="T594" s="387"/>
      <c r="U594" s="387"/>
      <c r="V594" s="387"/>
      <c r="W594" s="387"/>
      <c r="X594" s="387"/>
      <c r="Y594" s="387"/>
      <c r="Z594" s="387"/>
      <c r="AA594" s="387"/>
      <c r="AB594" s="387"/>
      <c r="AC594" s="387"/>
      <c r="AD594" s="387"/>
      <c r="AE594" s="387"/>
      <c r="AF594" s="387"/>
      <c r="AG594" s="387"/>
    </row>
    <row r="595">
      <c r="A595" s="387"/>
      <c r="B595" s="387"/>
      <c r="C595" s="387"/>
      <c r="D595" s="387"/>
      <c r="E595" s="387"/>
      <c r="F595" s="387"/>
      <c r="G595" s="387"/>
      <c r="H595" s="387"/>
      <c r="I595" s="387"/>
      <c r="J595" s="387"/>
      <c r="K595" s="387"/>
      <c r="L595" s="387"/>
      <c r="M595" s="387"/>
      <c r="N595" s="387"/>
      <c r="O595" s="387"/>
      <c r="P595" s="387"/>
      <c r="Q595" s="387"/>
      <c r="R595" s="387"/>
      <c r="S595" s="387"/>
      <c r="T595" s="387"/>
      <c r="U595" s="387"/>
      <c r="V595" s="387"/>
      <c r="W595" s="387"/>
      <c r="X595" s="387"/>
      <c r="Y595" s="387"/>
      <c r="Z595" s="387"/>
      <c r="AA595" s="387"/>
      <c r="AB595" s="387"/>
      <c r="AC595" s="387"/>
      <c r="AD595" s="387"/>
      <c r="AE595" s="387"/>
      <c r="AF595" s="387"/>
      <c r="AG595" s="387"/>
    </row>
    <row r="596">
      <c r="A596" s="387"/>
      <c r="B596" s="387"/>
      <c r="C596" s="387"/>
      <c r="D596" s="387"/>
      <c r="E596" s="387"/>
      <c r="F596" s="387"/>
      <c r="G596" s="387"/>
      <c r="H596" s="387"/>
      <c r="I596" s="387"/>
      <c r="J596" s="387"/>
      <c r="K596" s="387"/>
      <c r="L596" s="387"/>
      <c r="M596" s="387"/>
      <c r="N596" s="387"/>
      <c r="O596" s="387"/>
      <c r="P596" s="387"/>
      <c r="Q596" s="387"/>
      <c r="R596" s="387"/>
      <c r="S596" s="387"/>
      <c r="T596" s="387"/>
      <c r="U596" s="387"/>
      <c r="V596" s="387"/>
      <c r="W596" s="387"/>
      <c r="X596" s="387"/>
      <c r="Y596" s="387"/>
      <c r="Z596" s="387"/>
      <c r="AA596" s="387"/>
      <c r="AB596" s="387"/>
      <c r="AC596" s="387"/>
      <c r="AD596" s="387"/>
      <c r="AE596" s="387"/>
      <c r="AF596" s="387"/>
      <c r="AG596" s="387"/>
    </row>
    <row r="597">
      <c r="A597" s="387"/>
      <c r="B597" s="387"/>
      <c r="C597" s="387"/>
      <c r="D597" s="387"/>
      <c r="E597" s="387"/>
      <c r="F597" s="387"/>
      <c r="G597" s="387"/>
      <c r="H597" s="387"/>
      <c r="I597" s="387"/>
      <c r="J597" s="387"/>
      <c r="K597" s="387"/>
      <c r="L597" s="387"/>
      <c r="M597" s="387"/>
      <c r="N597" s="387"/>
      <c r="O597" s="387"/>
      <c r="P597" s="387"/>
      <c r="Q597" s="387"/>
      <c r="R597" s="387"/>
      <c r="S597" s="387"/>
      <c r="T597" s="387"/>
      <c r="U597" s="387"/>
      <c r="V597" s="387"/>
      <c r="W597" s="387"/>
      <c r="X597" s="387"/>
      <c r="Y597" s="387"/>
      <c r="Z597" s="387"/>
      <c r="AA597" s="387"/>
      <c r="AB597" s="387"/>
      <c r="AC597" s="387"/>
      <c r="AD597" s="387"/>
      <c r="AE597" s="387"/>
      <c r="AF597" s="387"/>
      <c r="AG597" s="387"/>
    </row>
    <row r="598">
      <c r="A598" s="387"/>
      <c r="B598" s="387"/>
      <c r="C598" s="387"/>
      <c r="D598" s="387"/>
      <c r="E598" s="387"/>
      <c r="F598" s="387"/>
      <c r="G598" s="387"/>
      <c r="H598" s="387"/>
      <c r="I598" s="387"/>
      <c r="J598" s="387"/>
      <c r="K598" s="387"/>
      <c r="L598" s="387"/>
      <c r="M598" s="387"/>
      <c r="N598" s="387"/>
      <c r="O598" s="387"/>
      <c r="P598" s="387"/>
      <c r="Q598" s="387"/>
      <c r="R598" s="387"/>
      <c r="S598" s="387"/>
      <c r="T598" s="387"/>
      <c r="U598" s="387"/>
      <c r="V598" s="387"/>
      <c r="W598" s="387"/>
      <c r="X598" s="387"/>
      <c r="Y598" s="387"/>
      <c r="Z598" s="387"/>
      <c r="AA598" s="387"/>
      <c r="AB598" s="387"/>
      <c r="AC598" s="387"/>
      <c r="AD598" s="387"/>
      <c r="AE598" s="387"/>
      <c r="AF598" s="387"/>
      <c r="AG598" s="387"/>
    </row>
    <row r="599">
      <c r="A599" s="387"/>
      <c r="B599" s="387"/>
      <c r="C599" s="387"/>
      <c r="D599" s="387"/>
      <c r="E599" s="387"/>
      <c r="F599" s="387"/>
      <c r="G599" s="387"/>
      <c r="H599" s="387"/>
      <c r="I599" s="387"/>
      <c r="J599" s="387"/>
      <c r="K599" s="387"/>
      <c r="L599" s="387"/>
      <c r="M599" s="387"/>
      <c r="N599" s="387"/>
      <c r="O599" s="387"/>
      <c r="P599" s="387"/>
      <c r="Q599" s="387"/>
      <c r="R599" s="387"/>
      <c r="S599" s="387"/>
      <c r="T599" s="387"/>
      <c r="U599" s="387"/>
      <c r="V599" s="387"/>
      <c r="W599" s="387"/>
      <c r="X599" s="387"/>
      <c r="Y599" s="387"/>
      <c r="Z599" s="387"/>
      <c r="AA599" s="387"/>
      <c r="AB599" s="387"/>
      <c r="AC599" s="387"/>
      <c r="AD599" s="387"/>
      <c r="AE599" s="387"/>
      <c r="AF599" s="387"/>
      <c r="AG599" s="387"/>
    </row>
    <row r="600">
      <c r="A600" s="387"/>
      <c r="B600" s="387"/>
      <c r="C600" s="387"/>
      <c r="D600" s="387"/>
      <c r="E600" s="387"/>
      <c r="F600" s="387"/>
      <c r="G600" s="387"/>
      <c r="H600" s="387"/>
      <c r="I600" s="387"/>
      <c r="J600" s="387"/>
      <c r="K600" s="387"/>
      <c r="L600" s="387"/>
      <c r="M600" s="387"/>
      <c r="N600" s="387"/>
      <c r="O600" s="387"/>
      <c r="P600" s="387"/>
      <c r="Q600" s="387"/>
      <c r="R600" s="387"/>
      <c r="S600" s="387"/>
      <c r="T600" s="387"/>
      <c r="U600" s="387"/>
      <c r="V600" s="387"/>
      <c r="W600" s="387"/>
      <c r="X600" s="387"/>
      <c r="Y600" s="387"/>
      <c r="Z600" s="387"/>
      <c r="AA600" s="387"/>
      <c r="AB600" s="387"/>
      <c r="AC600" s="387"/>
      <c r="AD600" s="387"/>
      <c r="AE600" s="387"/>
      <c r="AF600" s="387"/>
      <c r="AG600" s="387"/>
    </row>
    <row r="601">
      <c r="A601" s="387"/>
      <c r="B601" s="387"/>
      <c r="C601" s="387"/>
      <c r="D601" s="387"/>
      <c r="E601" s="387"/>
      <c r="F601" s="387"/>
      <c r="G601" s="387"/>
      <c r="H601" s="387"/>
      <c r="I601" s="387"/>
      <c r="J601" s="387"/>
      <c r="K601" s="387"/>
      <c r="L601" s="387"/>
      <c r="M601" s="387"/>
      <c r="N601" s="387"/>
      <c r="O601" s="387"/>
      <c r="P601" s="387"/>
      <c r="Q601" s="387"/>
      <c r="R601" s="387"/>
      <c r="S601" s="387"/>
      <c r="T601" s="387"/>
      <c r="U601" s="387"/>
      <c r="V601" s="387"/>
      <c r="W601" s="387"/>
      <c r="X601" s="387"/>
      <c r="Y601" s="387"/>
      <c r="Z601" s="387"/>
      <c r="AA601" s="387"/>
      <c r="AB601" s="387"/>
      <c r="AC601" s="387"/>
      <c r="AD601" s="387"/>
      <c r="AE601" s="387"/>
      <c r="AF601" s="387"/>
      <c r="AG601" s="387"/>
    </row>
    <row r="602">
      <c r="A602" s="387"/>
      <c r="B602" s="387"/>
      <c r="C602" s="387"/>
      <c r="D602" s="387"/>
      <c r="E602" s="387"/>
      <c r="F602" s="387"/>
      <c r="G602" s="387"/>
      <c r="H602" s="387"/>
      <c r="I602" s="387"/>
      <c r="J602" s="387"/>
      <c r="K602" s="387"/>
      <c r="L602" s="387"/>
      <c r="M602" s="387"/>
      <c r="N602" s="387"/>
      <c r="O602" s="387"/>
      <c r="P602" s="387"/>
      <c r="Q602" s="387"/>
      <c r="R602" s="387"/>
      <c r="S602" s="387"/>
      <c r="T602" s="387"/>
      <c r="U602" s="387"/>
      <c r="V602" s="387"/>
      <c r="W602" s="387"/>
      <c r="X602" s="387"/>
      <c r="Y602" s="387"/>
      <c r="Z602" s="387"/>
      <c r="AA602" s="387"/>
      <c r="AB602" s="387"/>
      <c r="AC602" s="387"/>
      <c r="AD602" s="387"/>
      <c r="AE602" s="387"/>
      <c r="AF602" s="387"/>
      <c r="AG602" s="387"/>
    </row>
    <row r="603">
      <c r="A603" s="387"/>
      <c r="B603" s="387"/>
      <c r="C603" s="387"/>
      <c r="D603" s="387"/>
      <c r="E603" s="387"/>
      <c r="F603" s="387"/>
      <c r="G603" s="387"/>
      <c r="H603" s="387"/>
      <c r="I603" s="387"/>
      <c r="J603" s="387"/>
      <c r="K603" s="387"/>
      <c r="L603" s="387"/>
      <c r="M603" s="387"/>
      <c r="N603" s="387"/>
      <c r="O603" s="387"/>
      <c r="P603" s="387"/>
      <c r="Q603" s="387"/>
      <c r="R603" s="387"/>
      <c r="S603" s="387"/>
      <c r="T603" s="387"/>
      <c r="U603" s="387"/>
      <c r="V603" s="387"/>
      <c r="W603" s="387"/>
      <c r="X603" s="387"/>
      <c r="Y603" s="387"/>
      <c r="Z603" s="387"/>
      <c r="AA603" s="387"/>
      <c r="AB603" s="387"/>
      <c r="AC603" s="387"/>
      <c r="AD603" s="387"/>
      <c r="AE603" s="387"/>
      <c r="AF603" s="387"/>
      <c r="AG603" s="387"/>
    </row>
    <row r="604">
      <c r="A604" s="387"/>
      <c r="B604" s="387"/>
      <c r="C604" s="387"/>
      <c r="D604" s="387"/>
      <c r="E604" s="387"/>
      <c r="F604" s="387"/>
      <c r="G604" s="387"/>
      <c r="H604" s="387"/>
      <c r="I604" s="387"/>
      <c r="J604" s="387"/>
      <c r="K604" s="387"/>
      <c r="L604" s="387"/>
      <c r="M604" s="387"/>
      <c r="N604" s="387"/>
      <c r="O604" s="387"/>
      <c r="P604" s="387"/>
      <c r="Q604" s="387"/>
      <c r="R604" s="387"/>
      <c r="S604" s="387"/>
      <c r="T604" s="387"/>
      <c r="U604" s="387"/>
      <c r="V604" s="387"/>
      <c r="W604" s="387"/>
      <c r="X604" s="387"/>
      <c r="Y604" s="387"/>
      <c r="Z604" s="387"/>
      <c r="AA604" s="387"/>
      <c r="AB604" s="387"/>
      <c r="AC604" s="387"/>
      <c r="AD604" s="387"/>
      <c r="AE604" s="387"/>
      <c r="AF604" s="387"/>
      <c r="AG604" s="387"/>
    </row>
    <row r="605">
      <c r="A605" s="387"/>
      <c r="B605" s="387"/>
      <c r="C605" s="387"/>
      <c r="D605" s="387"/>
      <c r="E605" s="387"/>
      <c r="F605" s="387"/>
      <c r="G605" s="387"/>
      <c r="H605" s="387"/>
      <c r="I605" s="387"/>
      <c r="J605" s="387"/>
      <c r="K605" s="387"/>
      <c r="L605" s="387"/>
      <c r="M605" s="387"/>
      <c r="N605" s="387"/>
      <c r="O605" s="387"/>
      <c r="P605" s="387"/>
      <c r="Q605" s="387"/>
      <c r="R605" s="387"/>
      <c r="S605" s="387"/>
      <c r="T605" s="387"/>
      <c r="U605" s="387"/>
      <c r="V605" s="387"/>
      <c r="W605" s="387"/>
      <c r="X605" s="387"/>
      <c r="Y605" s="387"/>
      <c r="Z605" s="387"/>
      <c r="AA605" s="387"/>
      <c r="AB605" s="387"/>
      <c r="AC605" s="387"/>
      <c r="AD605" s="387"/>
      <c r="AE605" s="387"/>
      <c r="AF605" s="387"/>
      <c r="AG605" s="387"/>
    </row>
    <row r="606">
      <c r="A606" s="387"/>
      <c r="B606" s="387"/>
      <c r="C606" s="387"/>
      <c r="D606" s="387"/>
      <c r="E606" s="387"/>
      <c r="F606" s="387"/>
      <c r="G606" s="387"/>
      <c r="H606" s="387"/>
      <c r="I606" s="387"/>
      <c r="J606" s="387"/>
      <c r="K606" s="387"/>
      <c r="L606" s="387"/>
      <c r="M606" s="387"/>
      <c r="N606" s="387"/>
      <c r="O606" s="387"/>
      <c r="P606" s="387"/>
      <c r="Q606" s="387"/>
      <c r="R606" s="387"/>
      <c r="S606" s="387"/>
      <c r="T606" s="387"/>
      <c r="U606" s="387"/>
      <c r="V606" s="387"/>
      <c r="W606" s="387"/>
      <c r="X606" s="387"/>
      <c r="Y606" s="387"/>
      <c r="Z606" s="387"/>
      <c r="AA606" s="387"/>
      <c r="AB606" s="387"/>
      <c r="AC606" s="387"/>
      <c r="AD606" s="387"/>
      <c r="AE606" s="387"/>
      <c r="AF606" s="387"/>
      <c r="AG606" s="387"/>
    </row>
    <row r="607">
      <c r="A607" s="387"/>
      <c r="B607" s="387"/>
      <c r="C607" s="387"/>
      <c r="D607" s="387"/>
      <c r="E607" s="387"/>
      <c r="F607" s="387"/>
      <c r="G607" s="387"/>
      <c r="H607" s="387"/>
      <c r="I607" s="387"/>
      <c r="J607" s="387"/>
      <c r="K607" s="387"/>
      <c r="L607" s="387"/>
      <c r="M607" s="387"/>
      <c r="N607" s="387"/>
      <c r="O607" s="387"/>
      <c r="P607" s="387"/>
      <c r="Q607" s="387"/>
      <c r="R607" s="387"/>
      <c r="S607" s="387"/>
      <c r="T607" s="387"/>
      <c r="U607" s="387"/>
      <c r="V607" s="387"/>
      <c r="W607" s="387"/>
      <c r="X607" s="387"/>
      <c r="Y607" s="387"/>
      <c r="Z607" s="387"/>
      <c r="AA607" s="387"/>
      <c r="AB607" s="387"/>
      <c r="AC607" s="387"/>
      <c r="AD607" s="387"/>
      <c r="AE607" s="387"/>
      <c r="AF607" s="387"/>
      <c r="AG607" s="387"/>
    </row>
    <row r="608">
      <c r="A608" s="387"/>
      <c r="B608" s="387"/>
      <c r="C608" s="387"/>
      <c r="D608" s="387"/>
      <c r="E608" s="387"/>
      <c r="F608" s="387"/>
      <c r="G608" s="387"/>
      <c r="H608" s="387"/>
      <c r="I608" s="387"/>
      <c r="J608" s="387"/>
      <c r="K608" s="387"/>
      <c r="L608" s="387"/>
      <c r="M608" s="387"/>
      <c r="N608" s="387"/>
      <c r="O608" s="387"/>
      <c r="P608" s="387"/>
      <c r="Q608" s="387"/>
      <c r="R608" s="387"/>
      <c r="S608" s="387"/>
      <c r="T608" s="387"/>
      <c r="U608" s="387"/>
      <c r="V608" s="387"/>
      <c r="W608" s="387"/>
      <c r="X608" s="387"/>
      <c r="Y608" s="387"/>
      <c r="Z608" s="387"/>
      <c r="AA608" s="387"/>
      <c r="AB608" s="387"/>
      <c r="AC608" s="387"/>
      <c r="AD608" s="387"/>
      <c r="AE608" s="387"/>
      <c r="AF608" s="387"/>
      <c r="AG608" s="387"/>
    </row>
    <row r="609">
      <c r="A609" s="387"/>
      <c r="B609" s="387"/>
      <c r="C609" s="387"/>
      <c r="D609" s="387"/>
      <c r="E609" s="387"/>
      <c r="F609" s="387"/>
      <c r="G609" s="387"/>
      <c r="H609" s="387"/>
      <c r="I609" s="387"/>
      <c r="J609" s="387"/>
      <c r="K609" s="387"/>
      <c r="L609" s="387"/>
      <c r="M609" s="387"/>
      <c r="N609" s="387"/>
      <c r="O609" s="387"/>
      <c r="P609" s="387"/>
      <c r="Q609" s="387"/>
      <c r="R609" s="387"/>
      <c r="S609" s="387"/>
      <c r="T609" s="387"/>
      <c r="U609" s="387"/>
      <c r="V609" s="387"/>
      <c r="W609" s="387"/>
      <c r="X609" s="387"/>
      <c r="Y609" s="387"/>
      <c r="Z609" s="387"/>
      <c r="AA609" s="387"/>
      <c r="AB609" s="387"/>
      <c r="AC609" s="387"/>
      <c r="AD609" s="387"/>
      <c r="AE609" s="387"/>
      <c r="AF609" s="387"/>
      <c r="AG609" s="387"/>
    </row>
    <row r="610">
      <c r="A610" s="387"/>
      <c r="B610" s="387"/>
      <c r="C610" s="387"/>
      <c r="D610" s="387"/>
      <c r="E610" s="387"/>
      <c r="F610" s="387"/>
      <c r="G610" s="387"/>
      <c r="H610" s="387"/>
      <c r="I610" s="387"/>
      <c r="J610" s="387"/>
      <c r="K610" s="387"/>
      <c r="L610" s="387"/>
      <c r="M610" s="387"/>
      <c r="N610" s="387"/>
      <c r="O610" s="387"/>
      <c r="P610" s="387"/>
      <c r="Q610" s="387"/>
      <c r="R610" s="387"/>
      <c r="S610" s="387"/>
      <c r="T610" s="387"/>
      <c r="U610" s="387"/>
      <c r="V610" s="387"/>
      <c r="W610" s="387"/>
      <c r="X610" s="387"/>
      <c r="Y610" s="387"/>
      <c r="Z610" s="387"/>
      <c r="AA610" s="387"/>
      <c r="AB610" s="387"/>
      <c r="AC610" s="387"/>
      <c r="AD610" s="387"/>
      <c r="AE610" s="387"/>
      <c r="AF610" s="387"/>
      <c r="AG610" s="387"/>
    </row>
    <row r="611">
      <c r="A611" s="387"/>
      <c r="B611" s="387"/>
      <c r="C611" s="387"/>
      <c r="D611" s="387"/>
      <c r="E611" s="387"/>
      <c r="F611" s="387"/>
      <c r="G611" s="387"/>
      <c r="H611" s="387"/>
      <c r="I611" s="387"/>
      <c r="J611" s="387"/>
      <c r="K611" s="387"/>
      <c r="L611" s="387"/>
      <c r="M611" s="387"/>
      <c r="N611" s="387"/>
      <c r="O611" s="387"/>
      <c r="P611" s="387"/>
      <c r="Q611" s="387"/>
      <c r="R611" s="387"/>
      <c r="S611" s="387"/>
      <c r="T611" s="387"/>
      <c r="U611" s="387"/>
      <c r="V611" s="387"/>
      <c r="W611" s="387"/>
      <c r="X611" s="387"/>
      <c r="Y611" s="387"/>
      <c r="Z611" s="387"/>
      <c r="AA611" s="387"/>
      <c r="AB611" s="387"/>
      <c r="AC611" s="387"/>
      <c r="AD611" s="387"/>
      <c r="AE611" s="387"/>
      <c r="AF611" s="387"/>
      <c r="AG611" s="387"/>
    </row>
    <row r="612">
      <c r="A612" s="387"/>
      <c r="B612" s="387"/>
      <c r="C612" s="387"/>
      <c r="D612" s="387"/>
      <c r="E612" s="387"/>
      <c r="F612" s="387"/>
      <c r="G612" s="387"/>
      <c r="H612" s="387"/>
      <c r="I612" s="387"/>
      <c r="J612" s="387"/>
      <c r="K612" s="387"/>
      <c r="L612" s="387"/>
      <c r="M612" s="387"/>
      <c r="N612" s="387"/>
      <c r="O612" s="387"/>
      <c r="P612" s="387"/>
      <c r="Q612" s="387"/>
      <c r="R612" s="387"/>
      <c r="S612" s="387"/>
      <c r="T612" s="387"/>
      <c r="U612" s="387"/>
      <c r="V612" s="387"/>
      <c r="W612" s="387"/>
      <c r="X612" s="387"/>
      <c r="Y612" s="387"/>
      <c r="Z612" s="387"/>
      <c r="AA612" s="387"/>
      <c r="AB612" s="387"/>
      <c r="AC612" s="387"/>
      <c r="AD612" s="387"/>
      <c r="AE612" s="387"/>
      <c r="AF612" s="387"/>
      <c r="AG612" s="387"/>
    </row>
    <row r="613">
      <c r="A613" s="387"/>
      <c r="B613" s="387"/>
      <c r="C613" s="387"/>
      <c r="D613" s="387"/>
      <c r="E613" s="387"/>
      <c r="F613" s="387"/>
      <c r="G613" s="387"/>
      <c r="H613" s="387"/>
      <c r="I613" s="387"/>
      <c r="J613" s="387"/>
      <c r="K613" s="387"/>
      <c r="L613" s="387"/>
      <c r="M613" s="387"/>
      <c r="N613" s="387"/>
      <c r="O613" s="387"/>
      <c r="P613" s="387"/>
      <c r="Q613" s="387"/>
      <c r="R613" s="387"/>
      <c r="S613" s="387"/>
      <c r="T613" s="387"/>
      <c r="U613" s="387"/>
      <c r="V613" s="387"/>
      <c r="W613" s="387"/>
      <c r="X613" s="387"/>
      <c r="Y613" s="387"/>
      <c r="Z613" s="387"/>
      <c r="AA613" s="387"/>
      <c r="AB613" s="387"/>
      <c r="AC613" s="387"/>
      <c r="AD613" s="387"/>
      <c r="AE613" s="387"/>
      <c r="AF613" s="387"/>
      <c r="AG613" s="387"/>
    </row>
    <row r="614">
      <c r="A614" s="387"/>
      <c r="B614" s="387"/>
      <c r="C614" s="387"/>
      <c r="D614" s="387"/>
      <c r="E614" s="387"/>
      <c r="F614" s="387"/>
      <c r="G614" s="387"/>
      <c r="H614" s="387"/>
      <c r="I614" s="387"/>
      <c r="J614" s="387"/>
      <c r="K614" s="387"/>
      <c r="L614" s="387"/>
      <c r="M614" s="387"/>
      <c r="N614" s="387"/>
      <c r="O614" s="387"/>
      <c r="P614" s="387"/>
      <c r="Q614" s="387"/>
      <c r="R614" s="387"/>
      <c r="S614" s="387"/>
      <c r="T614" s="387"/>
      <c r="U614" s="387"/>
      <c r="V614" s="387"/>
      <c r="W614" s="387"/>
      <c r="X614" s="387"/>
      <c r="Y614" s="387"/>
      <c r="Z614" s="387"/>
      <c r="AA614" s="387"/>
      <c r="AB614" s="387"/>
      <c r="AC614" s="387"/>
      <c r="AD614" s="387"/>
      <c r="AE614" s="387"/>
      <c r="AF614" s="387"/>
      <c r="AG614" s="387"/>
    </row>
    <row r="615">
      <c r="A615" s="387"/>
      <c r="B615" s="387"/>
      <c r="C615" s="387"/>
      <c r="D615" s="387"/>
      <c r="E615" s="387"/>
      <c r="F615" s="387"/>
      <c r="G615" s="387"/>
      <c r="H615" s="387"/>
      <c r="I615" s="387"/>
      <c r="J615" s="387"/>
      <c r="K615" s="387"/>
      <c r="L615" s="387"/>
      <c r="M615" s="387"/>
      <c r="N615" s="387"/>
      <c r="O615" s="387"/>
      <c r="P615" s="387"/>
      <c r="Q615" s="387"/>
      <c r="R615" s="387"/>
      <c r="S615" s="387"/>
      <c r="T615" s="387"/>
      <c r="U615" s="387"/>
      <c r="V615" s="387"/>
      <c r="W615" s="387"/>
      <c r="X615" s="387"/>
      <c r="Y615" s="387"/>
      <c r="Z615" s="387"/>
      <c r="AA615" s="387"/>
      <c r="AB615" s="387"/>
      <c r="AC615" s="387"/>
      <c r="AD615" s="387"/>
      <c r="AE615" s="387"/>
      <c r="AF615" s="387"/>
      <c r="AG615" s="387"/>
    </row>
    <row r="616">
      <c r="A616" s="387"/>
      <c r="B616" s="387"/>
      <c r="C616" s="387"/>
      <c r="D616" s="387"/>
      <c r="E616" s="387"/>
      <c r="F616" s="387"/>
      <c r="G616" s="387"/>
      <c r="H616" s="387"/>
      <c r="I616" s="387"/>
      <c r="J616" s="387"/>
      <c r="K616" s="387"/>
      <c r="L616" s="387"/>
      <c r="M616" s="387"/>
      <c r="N616" s="387"/>
      <c r="O616" s="387"/>
      <c r="P616" s="387"/>
      <c r="Q616" s="387"/>
      <c r="R616" s="387"/>
      <c r="S616" s="387"/>
      <c r="T616" s="387"/>
      <c r="U616" s="387"/>
      <c r="V616" s="387"/>
      <c r="W616" s="387"/>
      <c r="X616" s="387"/>
      <c r="Y616" s="387"/>
      <c r="Z616" s="387"/>
      <c r="AA616" s="387"/>
      <c r="AB616" s="387"/>
      <c r="AC616" s="387"/>
      <c r="AD616" s="387"/>
      <c r="AE616" s="387"/>
      <c r="AF616" s="387"/>
      <c r="AG616" s="387"/>
    </row>
    <row r="617">
      <c r="A617" s="387"/>
      <c r="B617" s="387"/>
      <c r="C617" s="387"/>
      <c r="D617" s="387"/>
      <c r="E617" s="387"/>
      <c r="F617" s="387"/>
      <c r="G617" s="387"/>
      <c r="H617" s="387"/>
      <c r="I617" s="387"/>
      <c r="J617" s="387"/>
      <c r="K617" s="387"/>
      <c r="L617" s="387"/>
      <c r="M617" s="387"/>
      <c r="N617" s="387"/>
      <c r="O617" s="387"/>
      <c r="P617" s="387"/>
      <c r="Q617" s="387"/>
      <c r="R617" s="387"/>
      <c r="S617" s="387"/>
      <c r="T617" s="387"/>
      <c r="U617" s="387"/>
      <c r="V617" s="387"/>
      <c r="W617" s="387"/>
      <c r="X617" s="387"/>
      <c r="Y617" s="387"/>
      <c r="Z617" s="387"/>
      <c r="AA617" s="387"/>
      <c r="AB617" s="387"/>
      <c r="AC617" s="387"/>
      <c r="AD617" s="387"/>
      <c r="AE617" s="387"/>
      <c r="AF617" s="387"/>
      <c r="AG617" s="387"/>
    </row>
    <row r="618">
      <c r="A618" s="387"/>
      <c r="B618" s="387"/>
      <c r="C618" s="387"/>
      <c r="D618" s="387"/>
      <c r="E618" s="387"/>
      <c r="F618" s="387"/>
      <c r="G618" s="387"/>
      <c r="H618" s="387"/>
      <c r="I618" s="387"/>
      <c r="J618" s="387"/>
      <c r="K618" s="387"/>
      <c r="L618" s="387"/>
      <c r="M618" s="387"/>
      <c r="N618" s="387"/>
      <c r="O618" s="387"/>
      <c r="P618" s="387"/>
      <c r="Q618" s="387"/>
      <c r="R618" s="387"/>
      <c r="S618" s="387"/>
      <c r="T618" s="387"/>
      <c r="U618" s="387"/>
      <c r="V618" s="387"/>
      <c r="W618" s="387"/>
      <c r="X618" s="387"/>
      <c r="Y618" s="387"/>
      <c r="Z618" s="387"/>
      <c r="AA618" s="387"/>
      <c r="AB618" s="387"/>
      <c r="AC618" s="387"/>
      <c r="AD618" s="387"/>
      <c r="AE618" s="387"/>
      <c r="AF618" s="387"/>
      <c r="AG618" s="387"/>
    </row>
    <row r="619">
      <c r="A619" s="387"/>
      <c r="B619" s="387"/>
      <c r="C619" s="387"/>
      <c r="D619" s="387"/>
      <c r="E619" s="387"/>
      <c r="F619" s="387"/>
      <c r="G619" s="387"/>
      <c r="H619" s="387"/>
      <c r="I619" s="387"/>
      <c r="J619" s="387"/>
      <c r="K619" s="387"/>
      <c r="L619" s="387"/>
      <c r="M619" s="387"/>
      <c r="N619" s="387"/>
      <c r="O619" s="387"/>
      <c r="P619" s="387"/>
      <c r="Q619" s="387"/>
      <c r="R619" s="387"/>
      <c r="S619" s="387"/>
      <c r="T619" s="387"/>
      <c r="U619" s="387"/>
      <c r="V619" s="387"/>
      <c r="W619" s="387"/>
      <c r="X619" s="387"/>
      <c r="Y619" s="387"/>
      <c r="Z619" s="387"/>
      <c r="AA619" s="387"/>
      <c r="AB619" s="387"/>
      <c r="AC619" s="387"/>
      <c r="AD619" s="387"/>
      <c r="AE619" s="387"/>
      <c r="AF619" s="387"/>
      <c r="AG619" s="387"/>
    </row>
    <row r="620">
      <c r="A620" s="387"/>
      <c r="B620" s="387"/>
      <c r="C620" s="387"/>
      <c r="D620" s="387"/>
      <c r="E620" s="387"/>
      <c r="F620" s="387"/>
      <c r="G620" s="387"/>
      <c r="H620" s="387"/>
      <c r="I620" s="387"/>
      <c r="J620" s="387"/>
      <c r="K620" s="387"/>
      <c r="L620" s="387"/>
      <c r="M620" s="387"/>
      <c r="N620" s="387"/>
      <c r="O620" s="387"/>
      <c r="P620" s="387"/>
      <c r="Q620" s="387"/>
      <c r="R620" s="387"/>
      <c r="S620" s="387"/>
      <c r="T620" s="387"/>
      <c r="U620" s="387"/>
      <c r="V620" s="387"/>
      <c r="W620" s="387"/>
      <c r="X620" s="387"/>
      <c r="Y620" s="387"/>
      <c r="Z620" s="387"/>
      <c r="AA620" s="387"/>
      <c r="AB620" s="387"/>
      <c r="AC620" s="387"/>
      <c r="AD620" s="387"/>
      <c r="AE620" s="387"/>
      <c r="AF620" s="387"/>
      <c r="AG620" s="387"/>
    </row>
    <row r="621">
      <c r="A621" s="387"/>
      <c r="B621" s="387"/>
      <c r="C621" s="387"/>
      <c r="D621" s="387"/>
      <c r="E621" s="387"/>
      <c r="F621" s="387"/>
      <c r="G621" s="387"/>
      <c r="H621" s="387"/>
      <c r="I621" s="387"/>
      <c r="J621" s="387"/>
      <c r="K621" s="387"/>
      <c r="L621" s="387"/>
      <c r="M621" s="387"/>
      <c r="N621" s="387"/>
      <c r="O621" s="387"/>
      <c r="P621" s="387"/>
      <c r="Q621" s="387"/>
      <c r="R621" s="387"/>
      <c r="S621" s="387"/>
      <c r="T621" s="387"/>
      <c r="U621" s="387"/>
      <c r="V621" s="387"/>
      <c r="W621" s="387"/>
      <c r="X621" s="387"/>
      <c r="Y621" s="387"/>
      <c r="Z621" s="387"/>
      <c r="AA621" s="387"/>
      <c r="AB621" s="387"/>
      <c r="AC621" s="387"/>
      <c r="AD621" s="387"/>
      <c r="AE621" s="387"/>
      <c r="AF621" s="387"/>
      <c r="AG621" s="387"/>
    </row>
    <row r="622">
      <c r="A622" s="387"/>
      <c r="B622" s="387"/>
      <c r="C622" s="387"/>
      <c r="D622" s="387"/>
      <c r="E622" s="387"/>
      <c r="F622" s="387"/>
      <c r="G622" s="387"/>
      <c r="H622" s="387"/>
      <c r="I622" s="387"/>
      <c r="J622" s="387"/>
      <c r="K622" s="387"/>
      <c r="L622" s="387"/>
      <c r="M622" s="387"/>
      <c r="N622" s="387"/>
      <c r="O622" s="387"/>
      <c r="P622" s="387"/>
      <c r="Q622" s="387"/>
      <c r="R622" s="387"/>
      <c r="S622" s="387"/>
      <c r="T622" s="387"/>
      <c r="U622" s="387"/>
      <c r="V622" s="387"/>
      <c r="W622" s="387"/>
      <c r="X622" s="387"/>
      <c r="Y622" s="387"/>
      <c r="Z622" s="387"/>
      <c r="AA622" s="387"/>
      <c r="AB622" s="387"/>
      <c r="AC622" s="387"/>
      <c r="AD622" s="387"/>
      <c r="AE622" s="387"/>
      <c r="AF622" s="387"/>
      <c r="AG622" s="387"/>
    </row>
    <row r="623">
      <c r="A623" s="387"/>
      <c r="B623" s="387"/>
      <c r="C623" s="387"/>
      <c r="D623" s="387"/>
      <c r="E623" s="387"/>
      <c r="F623" s="387"/>
      <c r="G623" s="387"/>
      <c r="H623" s="387"/>
      <c r="I623" s="387"/>
      <c r="J623" s="387"/>
      <c r="K623" s="387"/>
      <c r="L623" s="387"/>
      <c r="M623" s="387"/>
      <c r="N623" s="387"/>
      <c r="O623" s="387"/>
      <c r="P623" s="387"/>
      <c r="Q623" s="387"/>
      <c r="R623" s="387"/>
      <c r="S623" s="387"/>
      <c r="T623" s="387"/>
      <c r="U623" s="387"/>
      <c r="V623" s="387"/>
      <c r="W623" s="387"/>
      <c r="X623" s="387"/>
      <c r="Y623" s="387"/>
      <c r="Z623" s="387"/>
      <c r="AA623" s="387"/>
      <c r="AB623" s="387"/>
      <c r="AC623" s="387"/>
      <c r="AD623" s="387"/>
      <c r="AE623" s="387"/>
      <c r="AF623" s="387"/>
      <c r="AG623" s="387"/>
    </row>
    <row r="624">
      <c r="A624" s="387"/>
      <c r="B624" s="387"/>
      <c r="C624" s="387"/>
      <c r="D624" s="387"/>
      <c r="E624" s="387"/>
      <c r="F624" s="387"/>
      <c r="G624" s="387"/>
      <c r="H624" s="387"/>
      <c r="I624" s="387"/>
      <c r="J624" s="387"/>
      <c r="K624" s="387"/>
      <c r="L624" s="387"/>
      <c r="M624" s="387"/>
      <c r="N624" s="387"/>
      <c r="O624" s="387"/>
      <c r="P624" s="387"/>
      <c r="Q624" s="387"/>
      <c r="R624" s="387"/>
      <c r="S624" s="387"/>
      <c r="T624" s="387"/>
      <c r="U624" s="387"/>
      <c r="V624" s="387"/>
      <c r="W624" s="387"/>
      <c r="X624" s="387"/>
      <c r="Y624" s="387"/>
      <c r="Z624" s="387"/>
      <c r="AA624" s="387"/>
      <c r="AB624" s="387"/>
      <c r="AC624" s="387"/>
      <c r="AD624" s="387"/>
      <c r="AE624" s="387"/>
      <c r="AF624" s="387"/>
      <c r="AG624" s="387"/>
    </row>
    <row r="625">
      <c r="A625" s="387"/>
      <c r="B625" s="387"/>
      <c r="C625" s="387"/>
      <c r="D625" s="387"/>
      <c r="E625" s="387"/>
      <c r="F625" s="387"/>
      <c r="G625" s="387"/>
      <c r="H625" s="387"/>
      <c r="I625" s="387"/>
      <c r="J625" s="387"/>
      <c r="K625" s="387"/>
      <c r="L625" s="387"/>
      <c r="M625" s="387"/>
      <c r="N625" s="387"/>
      <c r="O625" s="387"/>
      <c r="P625" s="387"/>
      <c r="Q625" s="387"/>
      <c r="R625" s="387"/>
      <c r="S625" s="387"/>
      <c r="T625" s="387"/>
      <c r="U625" s="387"/>
      <c r="V625" s="387"/>
      <c r="W625" s="387"/>
      <c r="X625" s="387"/>
      <c r="Y625" s="387"/>
      <c r="Z625" s="387"/>
      <c r="AA625" s="387"/>
      <c r="AB625" s="387"/>
      <c r="AC625" s="387"/>
      <c r="AD625" s="387"/>
      <c r="AE625" s="387"/>
      <c r="AF625" s="387"/>
      <c r="AG625" s="387"/>
    </row>
    <row r="626">
      <c r="A626" s="387"/>
      <c r="B626" s="387"/>
      <c r="C626" s="387"/>
      <c r="D626" s="387"/>
      <c r="E626" s="387"/>
      <c r="F626" s="387"/>
      <c r="G626" s="387"/>
      <c r="H626" s="387"/>
      <c r="I626" s="387"/>
      <c r="J626" s="387"/>
      <c r="K626" s="387"/>
      <c r="L626" s="387"/>
      <c r="M626" s="387"/>
      <c r="N626" s="387"/>
      <c r="O626" s="387"/>
      <c r="P626" s="387"/>
      <c r="Q626" s="387"/>
      <c r="R626" s="387"/>
      <c r="S626" s="387"/>
      <c r="T626" s="387"/>
      <c r="U626" s="387"/>
      <c r="V626" s="387"/>
      <c r="W626" s="387"/>
      <c r="X626" s="387"/>
      <c r="Y626" s="387"/>
      <c r="Z626" s="387"/>
      <c r="AA626" s="387"/>
      <c r="AB626" s="387"/>
      <c r="AC626" s="387"/>
      <c r="AD626" s="387"/>
      <c r="AE626" s="387"/>
      <c r="AF626" s="387"/>
      <c r="AG626" s="387"/>
    </row>
    <row r="627">
      <c r="A627" s="387"/>
      <c r="B627" s="387"/>
      <c r="C627" s="387"/>
      <c r="D627" s="387"/>
      <c r="E627" s="387"/>
      <c r="F627" s="387"/>
      <c r="G627" s="387"/>
      <c r="H627" s="387"/>
      <c r="I627" s="387"/>
      <c r="J627" s="387"/>
      <c r="K627" s="387"/>
      <c r="L627" s="387"/>
      <c r="M627" s="387"/>
      <c r="N627" s="387"/>
      <c r="O627" s="387"/>
      <c r="P627" s="387"/>
      <c r="Q627" s="387"/>
      <c r="R627" s="387"/>
      <c r="S627" s="387"/>
      <c r="T627" s="387"/>
      <c r="U627" s="387"/>
      <c r="V627" s="387"/>
      <c r="W627" s="387"/>
      <c r="X627" s="387"/>
      <c r="Y627" s="387"/>
      <c r="Z627" s="387"/>
      <c r="AA627" s="387"/>
      <c r="AB627" s="387"/>
      <c r="AC627" s="387"/>
      <c r="AD627" s="387"/>
      <c r="AE627" s="387"/>
      <c r="AF627" s="387"/>
      <c r="AG627" s="387"/>
    </row>
    <row r="628">
      <c r="A628" s="387"/>
      <c r="B628" s="387"/>
      <c r="C628" s="387"/>
      <c r="D628" s="387"/>
      <c r="E628" s="387"/>
      <c r="F628" s="387"/>
      <c r="G628" s="387"/>
      <c r="H628" s="387"/>
      <c r="I628" s="387"/>
      <c r="J628" s="387"/>
      <c r="K628" s="387"/>
      <c r="L628" s="387"/>
      <c r="M628" s="387"/>
      <c r="N628" s="387"/>
      <c r="O628" s="387"/>
      <c r="P628" s="387"/>
      <c r="Q628" s="387"/>
      <c r="R628" s="387"/>
      <c r="S628" s="387"/>
      <c r="T628" s="387"/>
      <c r="U628" s="387"/>
      <c r="V628" s="387"/>
      <c r="W628" s="387"/>
      <c r="X628" s="387"/>
      <c r="Y628" s="387"/>
      <c r="Z628" s="387"/>
      <c r="AA628" s="387"/>
      <c r="AB628" s="387"/>
      <c r="AC628" s="387"/>
      <c r="AD628" s="387"/>
      <c r="AE628" s="387"/>
      <c r="AF628" s="387"/>
      <c r="AG628" s="387"/>
    </row>
    <row r="629">
      <c r="A629" s="387"/>
      <c r="B629" s="387"/>
      <c r="C629" s="387"/>
      <c r="D629" s="387"/>
      <c r="E629" s="387"/>
      <c r="F629" s="387"/>
      <c r="G629" s="387"/>
      <c r="H629" s="387"/>
      <c r="I629" s="387"/>
      <c r="J629" s="387"/>
      <c r="K629" s="387"/>
      <c r="L629" s="387"/>
      <c r="M629" s="387"/>
      <c r="N629" s="387"/>
      <c r="O629" s="387"/>
      <c r="P629" s="387"/>
      <c r="Q629" s="387"/>
      <c r="R629" s="387"/>
      <c r="S629" s="387"/>
      <c r="T629" s="387"/>
      <c r="U629" s="387"/>
      <c r="V629" s="387"/>
      <c r="W629" s="387"/>
      <c r="X629" s="387"/>
      <c r="Y629" s="387"/>
      <c r="Z629" s="387"/>
      <c r="AA629" s="387"/>
      <c r="AB629" s="387"/>
      <c r="AC629" s="387"/>
      <c r="AD629" s="387"/>
      <c r="AE629" s="387"/>
      <c r="AF629" s="387"/>
      <c r="AG629" s="387"/>
    </row>
    <row r="630">
      <c r="A630" s="387"/>
      <c r="B630" s="387"/>
      <c r="C630" s="387"/>
      <c r="D630" s="387"/>
      <c r="E630" s="387"/>
      <c r="F630" s="387"/>
      <c r="G630" s="387"/>
      <c r="H630" s="387"/>
      <c r="I630" s="387"/>
      <c r="J630" s="387"/>
      <c r="K630" s="387"/>
      <c r="L630" s="387"/>
      <c r="M630" s="387"/>
      <c r="N630" s="387"/>
      <c r="O630" s="387"/>
      <c r="P630" s="387"/>
      <c r="Q630" s="387"/>
      <c r="R630" s="387"/>
      <c r="S630" s="387"/>
      <c r="T630" s="387"/>
      <c r="U630" s="387"/>
      <c r="V630" s="387"/>
      <c r="W630" s="387"/>
      <c r="X630" s="387"/>
      <c r="Y630" s="387"/>
      <c r="Z630" s="387"/>
      <c r="AA630" s="387"/>
      <c r="AB630" s="387"/>
      <c r="AC630" s="387"/>
      <c r="AD630" s="387"/>
      <c r="AE630" s="387"/>
      <c r="AF630" s="387"/>
      <c r="AG630" s="387"/>
    </row>
    <row r="631">
      <c r="A631" s="387"/>
      <c r="B631" s="387"/>
      <c r="C631" s="387"/>
      <c r="D631" s="387"/>
      <c r="E631" s="387"/>
      <c r="F631" s="387"/>
      <c r="G631" s="387"/>
      <c r="H631" s="387"/>
      <c r="I631" s="387"/>
      <c r="J631" s="387"/>
      <c r="K631" s="387"/>
      <c r="L631" s="387"/>
      <c r="M631" s="387"/>
      <c r="N631" s="387"/>
      <c r="O631" s="387"/>
      <c r="P631" s="387"/>
      <c r="Q631" s="387"/>
      <c r="R631" s="387"/>
      <c r="S631" s="387"/>
      <c r="T631" s="387"/>
      <c r="U631" s="387"/>
      <c r="V631" s="387"/>
      <c r="W631" s="387"/>
      <c r="X631" s="387"/>
      <c r="Y631" s="387"/>
      <c r="Z631" s="387"/>
      <c r="AA631" s="387"/>
      <c r="AB631" s="387"/>
      <c r="AC631" s="387"/>
      <c r="AD631" s="387"/>
      <c r="AE631" s="387"/>
      <c r="AF631" s="387"/>
      <c r="AG631" s="387"/>
    </row>
    <row r="632">
      <c r="A632" s="387"/>
      <c r="B632" s="387"/>
      <c r="C632" s="387"/>
      <c r="D632" s="387"/>
      <c r="E632" s="387"/>
      <c r="F632" s="387"/>
      <c r="G632" s="387"/>
      <c r="H632" s="387"/>
      <c r="I632" s="387"/>
      <c r="J632" s="387"/>
      <c r="K632" s="387"/>
      <c r="L632" s="387"/>
      <c r="M632" s="387"/>
      <c r="N632" s="387"/>
      <c r="O632" s="387"/>
      <c r="P632" s="387"/>
      <c r="Q632" s="387"/>
      <c r="R632" s="387"/>
      <c r="S632" s="387"/>
      <c r="T632" s="387"/>
      <c r="U632" s="387"/>
      <c r="V632" s="387"/>
      <c r="W632" s="387"/>
      <c r="X632" s="387"/>
      <c r="Y632" s="387"/>
      <c r="Z632" s="387"/>
      <c r="AA632" s="387"/>
      <c r="AB632" s="387"/>
      <c r="AC632" s="387"/>
      <c r="AD632" s="387"/>
      <c r="AE632" s="387"/>
      <c r="AF632" s="387"/>
      <c r="AG632" s="387"/>
    </row>
    <row r="633">
      <c r="A633" s="387"/>
      <c r="B633" s="387"/>
      <c r="C633" s="387"/>
      <c r="D633" s="387"/>
      <c r="E633" s="387"/>
      <c r="F633" s="387"/>
      <c r="G633" s="387"/>
      <c r="H633" s="387"/>
      <c r="I633" s="387"/>
      <c r="J633" s="387"/>
      <c r="K633" s="387"/>
      <c r="L633" s="387"/>
      <c r="M633" s="387"/>
      <c r="N633" s="387"/>
      <c r="O633" s="387"/>
      <c r="P633" s="387"/>
      <c r="Q633" s="387"/>
      <c r="R633" s="387"/>
      <c r="S633" s="387"/>
      <c r="T633" s="387"/>
      <c r="U633" s="387"/>
      <c r="V633" s="387"/>
      <c r="W633" s="387"/>
      <c r="X633" s="387"/>
      <c r="Y633" s="387"/>
      <c r="Z633" s="387"/>
      <c r="AA633" s="387"/>
      <c r="AB633" s="387"/>
      <c r="AC633" s="387"/>
      <c r="AD633" s="387"/>
      <c r="AE633" s="387"/>
      <c r="AF633" s="387"/>
      <c r="AG633" s="387"/>
    </row>
    <row r="634">
      <c r="A634" s="387"/>
      <c r="B634" s="387"/>
      <c r="C634" s="387"/>
      <c r="D634" s="387"/>
      <c r="E634" s="387"/>
      <c r="F634" s="387"/>
      <c r="G634" s="387"/>
      <c r="H634" s="387"/>
      <c r="I634" s="387"/>
      <c r="J634" s="387"/>
      <c r="K634" s="387"/>
      <c r="L634" s="387"/>
      <c r="M634" s="387"/>
      <c r="N634" s="387"/>
      <c r="O634" s="387"/>
      <c r="P634" s="387"/>
      <c r="Q634" s="387"/>
      <c r="R634" s="387"/>
      <c r="S634" s="387"/>
      <c r="T634" s="387"/>
      <c r="U634" s="387"/>
      <c r="V634" s="387"/>
      <c r="W634" s="387"/>
      <c r="X634" s="387"/>
      <c r="Y634" s="387"/>
      <c r="Z634" s="387"/>
      <c r="AA634" s="387"/>
      <c r="AB634" s="387"/>
      <c r="AC634" s="387"/>
      <c r="AD634" s="387"/>
      <c r="AE634" s="387"/>
      <c r="AF634" s="387"/>
      <c r="AG634" s="387"/>
    </row>
    <row r="635">
      <c r="A635" s="387"/>
      <c r="B635" s="387"/>
      <c r="C635" s="387"/>
      <c r="D635" s="387"/>
      <c r="E635" s="387"/>
      <c r="F635" s="387"/>
      <c r="G635" s="387"/>
      <c r="H635" s="387"/>
      <c r="I635" s="387"/>
      <c r="J635" s="387"/>
      <c r="K635" s="387"/>
      <c r="L635" s="387"/>
      <c r="M635" s="387"/>
      <c r="N635" s="387"/>
      <c r="O635" s="387"/>
      <c r="P635" s="387"/>
      <c r="Q635" s="387"/>
      <c r="R635" s="387"/>
      <c r="S635" s="387"/>
      <c r="T635" s="387"/>
      <c r="U635" s="387"/>
      <c r="V635" s="387"/>
      <c r="W635" s="387"/>
      <c r="X635" s="387"/>
      <c r="Y635" s="387"/>
      <c r="Z635" s="387"/>
      <c r="AA635" s="387"/>
      <c r="AB635" s="387"/>
      <c r="AC635" s="387"/>
      <c r="AD635" s="387"/>
      <c r="AE635" s="387"/>
      <c r="AF635" s="387"/>
      <c r="AG635" s="387"/>
    </row>
    <row r="636">
      <c r="A636" s="387"/>
      <c r="B636" s="387"/>
      <c r="C636" s="387"/>
      <c r="D636" s="387"/>
      <c r="E636" s="387"/>
      <c r="F636" s="387"/>
      <c r="G636" s="387"/>
      <c r="H636" s="387"/>
      <c r="I636" s="387"/>
      <c r="J636" s="387"/>
      <c r="K636" s="387"/>
      <c r="L636" s="387"/>
      <c r="M636" s="387"/>
      <c r="N636" s="387"/>
      <c r="O636" s="387"/>
      <c r="P636" s="387"/>
      <c r="Q636" s="387"/>
      <c r="R636" s="387"/>
      <c r="S636" s="387"/>
      <c r="T636" s="387"/>
      <c r="U636" s="387"/>
      <c r="V636" s="387"/>
      <c r="W636" s="387"/>
      <c r="X636" s="387"/>
      <c r="Y636" s="387"/>
      <c r="Z636" s="387"/>
      <c r="AA636" s="387"/>
      <c r="AB636" s="387"/>
      <c r="AC636" s="387"/>
      <c r="AD636" s="387"/>
      <c r="AE636" s="387"/>
      <c r="AF636" s="387"/>
      <c r="AG636" s="387"/>
    </row>
    <row r="637">
      <c r="A637" s="387"/>
      <c r="B637" s="387"/>
      <c r="C637" s="387"/>
      <c r="D637" s="387"/>
      <c r="E637" s="387"/>
      <c r="F637" s="387"/>
      <c r="G637" s="387"/>
      <c r="H637" s="387"/>
      <c r="I637" s="387"/>
      <c r="J637" s="387"/>
      <c r="K637" s="387"/>
      <c r="L637" s="387"/>
      <c r="M637" s="387"/>
      <c r="N637" s="387"/>
      <c r="O637" s="387"/>
      <c r="P637" s="387"/>
      <c r="Q637" s="387"/>
      <c r="R637" s="387"/>
      <c r="S637" s="387"/>
      <c r="T637" s="387"/>
      <c r="U637" s="387"/>
      <c r="V637" s="387"/>
      <c r="W637" s="387"/>
      <c r="X637" s="387"/>
      <c r="Y637" s="387"/>
      <c r="Z637" s="387"/>
      <c r="AA637" s="387"/>
      <c r="AB637" s="387"/>
      <c r="AC637" s="387"/>
      <c r="AD637" s="387"/>
      <c r="AE637" s="387"/>
      <c r="AF637" s="387"/>
      <c r="AG637" s="387"/>
    </row>
    <row r="638">
      <c r="A638" s="387"/>
      <c r="B638" s="387"/>
      <c r="C638" s="387"/>
      <c r="D638" s="387"/>
      <c r="E638" s="387"/>
      <c r="F638" s="387"/>
      <c r="G638" s="387"/>
      <c r="H638" s="387"/>
      <c r="I638" s="387"/>
      <c r="J638" s="387"/>
      <c r="K638" s="387"/>
      <c r="L638" s="387"/>
      <c r="M638" s="387"/>
      <c r="N638" s="387"/>
      <c r="O638" s="387"/>
      <c r="P638" s="387"/>
      <c r="Q638" s="387"/>
      <c r="R638" s="387"/>
      <c r="S638" s="387"/>
      <c r="T638" s="387"/>
      <c r="U638" s="387"/>
      <c r="V638" s="387"/>
      <c r="W638" s="387"/>
      <c r="X638" s="387"/>
      <c r="Y638" s="387"/>
      <c r="Z638" s="387"/>
      <c r="AA638" s="387"/>
      <c r="AB638" s="387"/>
      <c r="AC638" s="387"/>
      <c r="AD638" s="387"/>
      <c r="AE638" s="387"/>
      <c r="AF638" s="387"/>
      <c r="AG638" s="387"/>
    </row>
    <row r="639">
      <c r="A639" s="387"/>
      <c r="B639" s="387"/>
      <c r="C639" s="387"/>
      <c r="D639" s="387"/>
      <c r="E639" s="387"/>
      <c r="F639" s="387"/>
      <c r="G639" s="387"/>
      <c r="H639" s="387"/>
      <c r="I639" s="387"/>
      <c r="J639" s="387"/>
      <c r="K639" s="387"/>
      <c r="L639" s="387"/>
      <c r="M639" s="387"/>
      <c r="N639" s="387"/>
      <c r="O639" s="387"/>
      <c r="P639" s="387"/>
      <c r="Q639" s="387"/>
      <c r="R639" s="387"/>
      <c r="S639" s="387"/>
      <c r="T639" s="387"/>
      <c r="U639" s="387"/>
      <c r="V639" s="387"/>
      <c r="W639" s="387"/>
      <c r="X639" s="387"/>
      <c r="Y639" s="387"/>
      <c r="Z639" s="387"/>
      <c r="AA639" s="387"/>
      <c r="AB639" s="387"/>
      <c r="AC639" s="387"/>
      <c r="AD639" s="387"/>
      <c r="AE639" s="387"/>
      <c r="AF639" s="387"/>
      <c r="AG639" s="387"/>
    </row>
    <row r="640">
      <c r="A640" s="387"/>
      <c r="B640" s="387"/>
      <c r="C640" s="387"/>
      <c r="D640" s="387"/>
      <c r="E640" s="387"/>
      <c r="F640" s="387"/>
      <c r="G640" s="387"/>
      <c r="H640" s="387"/>
      <c r="I640" s="387"/>
      <c r="J640" s="387"/>
      <c r="K640" s="387"/>
      <c r="L640" s="387"/>
      <c r="M640" s="387"/>
      <c r="N640" s="387"/>
      <c r="O640" s="387"/>
      <c r="P640" s="387"/>
      <c r="Q640" s="387"/>
      <c r="R640" s="387"/>
      <c r="S640" s="387"/>
      <c r="T640" s="387"/>
      <c r="U640" s="387"/>
      <c r="V640" s="387"/>
      <c r="W640" s="387"/>
      <c r="X640" s="387"/>
      <c r="Y640" s="387"/>
      <c r="Z640" s="387"/>
      <c r="AA640" s="387"/>
      <c r="AB640" s="387"/>
      <c r="AC640" s="387"/>
      <c r="AD640" s="387"/>
      <c r="AE640" s="387"/>
      <c r="AF640" s="387"/>
      <c r="AG640" s="387"/>
    </row>
    <row r="641">
      <c r="A641" s="387"/>
      <c r="B641" s="387"/>
      <c r="C641" s="387"/>
      <c r="D641" s="387"/>
      <c r="E641" s="387"/>
      <c r="F641" s="387"/>
      <c r="G641" s="387"/>
      <c r="H641" s="387"/>
      <c r="I641" s="387"/>
      <c r="J641" s="387"/>
      <c r="K641" s="387"/>
      <c r="L641" s="387"/>
      <c r="M641" s="387"/>
      <c r="N641" s="387"/>
      <c r="O641" s="387"/>
      <c r="P641" s="387"/>
      <c r="Q641" s="387"/>
      <c r="R641" s="387"/>
      <c r="S641" s="387"/>
      <c r="T641" s="387"/>
      <c r="U641" s="387"/>
      <c r="V641" s="387"/>
      <c r="W641" s="387"/>
      <c r="X641" s="387"/>
      <c r="Y641" s="387"/>
      <c r="Z641" s="387"/>
      <c r="AA641" s="387"/>
      <c r="AB641" s="387"/>
      <c r="AC641" s="387"/>
      <c r="AD641" s="387"/>
      <c r="AE641" s="387"/>
      <c r="AF641" s="387"/>
      <c r="AG641" s="387"/>
    </row>
    <row r="642">
      <c r="A642" s="387"/>
      <c r="B642" s="387"/>
      <c r="C642" s="387"/>
      <c r="D642" s="387"/>
      <c r="E642" s="387"/>
      <c r="F642" s="387"/>
      <c r="G642" s="387"/>
      <c r="H642" s="387"/>
      <c r="I642" s="387"/>
      <c r="J642" s="387"/>
      <c r="K642" s="387"/>
      <c r="L642" s="387"/>
      <c r="M642" s="387"/>
      <c r="N642" s="387"/>
      <c r="O642" s="387"/>
      <c r="P642" s="387"/>
      <c r="Q642" s="387"/>
      <c r="R642" s="387"/>
      <c r="S642" s="387"/>
      <c r="T642" s="387"/>
      <c r="U642" s="387"/>
      <c r="V642" s="387"/>
      <c r="W642" s="387"/>
      <c r="X642" s="387"/>
      <c r="Y642" s="387"/>
      <c r="Z642" s="387"/>
      <c r="AA642" s="387"/>
      <c r="AB642" s="387"/>
      <c r="AC642" s="387"/>
      <c r="AD642" s="387"/>
      <c r="AE642" s="387"/>
      <c r="AF642" s="387"/>
      <c r="AG642" s="387"/>
    </row>
    <row r="643">
      <c r="A643" s="387"/>
      <c r="B643" s="387"/>
      <c r="C643" s="387"/>
      <c r="D643" s="387"/>
      <c r="E643" s="387"/>
      <c r="F643" s="387"/>
      <c r="G643" s="387"/>
      <c r="H643" s="387"/>
      <c r="I643" s="387"/>
      <c r="J643" s="387"/>
      <c r="K643" s="387"/>
      <c r="L643" s="387"/>
      <c r="M643" s="387"/>
      <c r="N643" s="387"/>
      <c r="O643" s="387"/>
      <c r="P643" s="387"/>
      <c r="Q643" s="387"/>
      <c r="R643" s="387"/>
      <c r="S643" s="387"/>
      <c r="T643" s="387"/>
      <c r="U643" s="387"/>
      <c r="V643" s="387"/>
      <c r="W643" s="387"/>
      <c r="X643" s="387"/>
      <c r="Y643" s="387"/>
      <c r="Z643" s="387"/>
      <c r="AA643" s="387"/>
      <c r="AB643" s="387"/>
      <c r="AC643" s="387"/>
      <c r="AD643" s="387"/>
      <c r="AE643" s="387"/>
      <c r="AF643" s="387"/>
      <c r="AG643" s="387"/>
    </row>
    <row r="644">
      <c r="A644" s="387"/>
      <c r="B644" s="387"/>
      <c r="C644" s="387"/>
      <c r="D644" s="387"/>
      <c r="E644" s="387"/>
      <c r="F644" s="387"/>
      <c r="G644" s="387"/>
      <c r="H644" s="387"/>
      <c r="I644" s="387"/>
      <c r="J644" s="387"/>
      <c r="K644" s="387"/>
      <c r="L644" s="387"/>
      <c r="M644" s="387"/>
      <c r="N644" s="387"/>
      <c r="O644" s="387"/>
      <c r="P644" s="387"/>
      <c r="Q644" s="387"/>
      <c r="R644" s="387"/>
      <c r="S644" s="387"/>
      <c r="T644" s="387"/>
      <c r="U644" s="387"/>
      <c r="V644" s="387"/>
      <c r="W644" s="387"/>
      <c r="X644" s="387"/>
      <c r="Y644" s="387"/>
      <c r="Z644" s="387"/>
      <c r="AA644" s="387"/>
      <c r="AB644" s="387"/>
      <c r="AC644" s="387"/>
      <c r="AD644" s="387"/>
      <c r="AE644" s="387"/>
      <c r="AF644" s="387"/>
      <c r="AG644" s="387"/>
    </row>
    <row r="645">
      <c r="A645" s="387"/>
      <c r="B645" s="387"/>
      <c r="C645" s="387"/>
      <c r="D645" s="387"/>
      <c r="E645" s="387"/>
      <c r="F645" s="387"/>
      <c r="G645" s="387"/>
      <c r="H645" s="387"/>
      <c r="I645" s="387"/>
      <c r="J645" s="387"/>
      <c r="K645" s="387"/>
      <c r="L645" s="387"/>
      <c r="M645" s="387"/>
      <c r="N645" s="387"/>
      <c r="O645" s="387"/>
      <c r="P645" s="387"/>
      <c r="Q645" s="387"/>
      <c r="R645" s="387"/>
      <c r="S645" s="387"/>
      <c r="T645" s="387"/>
      <c r="U645" s="387"/>
      <c r="V645" s="387"/>
      <c r="W645" s="387"/>
      <c r="X645" s="387"/>
      <c r="Y645" s="387"/>
      <c r="Z645" s="387"/>
      <c r="AA645" s="387"/>
      <c r="AB645" s="387"/>
      <c r="AC645" s="387"/>
      <c r="AD645" s="387"/>
      <c r="AE645" s="387"/>
      <c r="AF645" s="387"/>
      <c r="AG645" s="387"/>
    </row>
    <row r="646">
      <c r="A646" s="387"/>
      <c r="B646" s="387"/>
      <c r="C646" s="387"/>
      <c r="D646" s="387"/>
      <c r="E646" s="387"/>
      <c r="F646" s="387"/>
      <c r="G646" s="387"/>
      <c r="H646" s="387"/>
      <c r="I646" s="387"/>
      <c r="J646" s="387"/>
      <c r="K646" s="387"/>
      <c r="L646" s="387"/>
      <c r="M646" s="387"/>
      <c r="N646" s="387"/>
      <c r="O646" s="387"/>
      <c r="P646" s="387"/>
      <c r="Q646" s="387"/>
      <c r="R646" s="387"/>
      <c r="S646" s="387"/>
      <c r="T646" s="387"/>
      <c r="U646" s="387"/>
      <c r="V646" s="387"/>
      <c r="W646" s="387"/>
      <c r="X646" s="387"/>
      <c r="Y646" s="387"/>
      <c r="Z646" s="387"/>
      <c r="AA646" s="387"/>
      <c r="AB646" s="387"/>
      <c r="AC646" s="387"/>
      <c r="AD646" s="387"/>
      <c r="AE646" s="387"/>
      <c r="AF646" s="387"/>
      <c r="AG646" s="387"/>
    </row>
    <row r="647">
      <c r="A647" s="387"/>
      <c r="B647" s="387"/>
      <c r="C647" s="387"/>
      <c r="D647" s="387"/>
      <c r="E647" s="387"/>
      <c r="F647" s="387"/>
      <c r="G647" s="387"/>
      <c r="H647" s="387"/>
      <c r="I647" s="387"/>
      <c r="J647" s="387"/>
      <c r="K647" s="387"/>
      <c r="L647" s="387"/>
      <c r="M647" s="387"/>
      <c r="N647" s="387"/>
      <c r="O647" s="387"/>
      <c r="P647" s="387"/>
      <c r="Q647" s="387"/>
      <c r="R647" s="387"/>
      <c r="S647" s="387"/>
      <c r="T647" s="387"/>
      <c r="U647" s="387"/>
      <c r="V647" s="387"/>
      <c r="W647" s="387"/>
      <c r="X647" s="387"/>
      <c r="Y647" s="387"/>
      <c r="Z647" s="387"/>
      <c r="AA647" s="387"/>
      <c r="AB647" s="387"/>
      <c r="AC647" s="387"/>
      <c r="AD647" s="387"/>
      <c r="AE647" s="387"/>
      <c r="AF647" s="387"/>
      <c r="AG647" s="387"/>
    </row>
    <row r="648">
      <c r="A648" s="387"/>
      <c r="B648" s="387"/>
      <c r="C648" s="387"/>
      <c r="D648" s="387"/>
      <c r="E648" s="387"/>
      <c r="F648" s="387"/>
      <c r="G648" s="387"/>
      <c r="H648" s="387"/>
      <c r="I648" s="387"/>
      <c r="J648" s="387"/>
      <c r="K648" s="387"/>
      <c r="L648" s="387"/>
      <c r="M648" s="387"/>
      <c r="N648" s="387"/>
      <c r="O648" s="387"/>
      <c r="P648" s="387"/>
      <c r="Q648" s="387"/>
      <c r="R648" s="387"/>
      <c r="S648" s="387"/>
      <c r="T648" s="387"/>
      <c r="U648" s="387"/>
      <c r="V648" s="387"/>
      <c r="W648" s="387"/>
      <c r="X648" s="387"/>
      <c r="Y648" s="387"/>
      <c r="Z648" s="387"/>
      <c r="AA648" s="387"/>
      <c r="AB648" s="387"/>
      <c r="AC648" s="387"/>
      <c r="AD648" s="387"/>
      <c r="AE648" s="387"/>
      <c r="AF648" s="387"/>
      <c r="AG648" s="387"/>
    </row>
    <row r="649">
      <c r="A649" s="387"/>
      <c r="B649" s="387"/>
      <c r="C649" s="387"/>
      <c r="D649" s="387"/>
      <c r="E649" s="387"/>
      <c r="F649" s="387"/>
      <c r="G649" s="387"/>
      <c r="H649" s="387"/>
      <c r="I649" s="387"/>
      <c r="J649" s="387"/>
      <c r="K649" s="387"/>
      <c r="L649" s="387"/>
      <c r="M649" s="387"/>
      <c r="N649" s="387"/>
      <c r="O649" s="387"/>
      <c r="P649" s="387"/>
      <c r="Q649" s="387"/>
      <c r="R649" s="387"/>
      <c r="S649" s="387"/>
      <c r="T649" s="387"/>
      <c r="U649" s="387"/>
      <c r="V649" s="387"/>
      <c r="W649" s="387"/>
      <c r="X649" s="387"/>
      <c r="Y649" s="387"/>
      <c r="Z649" s="387"/>
      <c r="AA649" s="387"/>
      <c r="AB649" s="387"/>
      <c r="AC649" s="387"/>
      <c r="AD649" s="387"/>
      <c r="AE649" s="387"/>
      <c r="AF649" s="387"/>
      <c r="AG649" s="387"/>
    </row>
    <row r="650">
      <c r="A650" s="387"/>
      <c r="B650" s="387"/>
      <c r="C650" s="387"/>
      <c r="D650" s="387"/>
      <c r="E650" s="387"/>
      <c r="F650" s="387"/>
      <c r="G650" s="387"/>
      <c r="H650" s="387"/>
      <c r="I650" s="387"/>
      <c r="J650" s="387"/>
      <c r="K650" s="387"/>
      <c r="L650" s="387"/>
      <c r="M650" s="387"/>
      <c r="N650" s="387"/>
      <c r="O650" s="387"/>
      <c r="P650" s="387"/>
      <c r="Q650" s="387"/>
      <c r="R650" s="387"/>
      <c r="S650" s="387"/>
      <c r="T650" s="387"/>
      <c r="U650" s="387"/>
      <c r="V650" s="387"/>
      <c r="W650" s="387"/>
      <c r="X650" s="387"/>
      <c r="Y650" s="387"/>
      <c r="Z650" s="387"/>
      <c r="AA650" s="387"/>
      <c r="AB650" s="387"/>
      <c r="AC650" s="387"/>
      <c r="AD650" s="387"/>
      <c r="AE650" s="387"/>
      <c r="AF650" s="387"/>
      <c r="AG650" s="387"/>
    </row>
    <row r="651">
      <c r="A651" s="387"/>
      <c r="B651" s="387"/>
      <c r="C651" s="387"/>
      <c r="D651" s="387"/>
      <c r="E651" s="387"/>
      <c r="F651" s="387"/>
      <c r="G651" s="387"/>
      <c r="H651" s="387"/>
      <c r="I651" s="387"/>
      <c r="J651" s="387"/>
      <c r="K651" s="387"/>
      <c r="L651" s="387"/>
      <c r="M651" s="387"/>
      <c r="N651" s="387"/>
      <c r="O651" s="387"/>
      <c r="P651" s="387"/>
      <c r="Q651" s="387"/>
      <c r="R651" s="387"/>
      <c r="S651" s="387"/>
      <c r="T651" s="387"/>
      <c r="U651" s="387"/>
      <c r="V651" s="387"/>
      <c r="W651" s="387"/>
      <c r="X651" s="387"/>
      <c r="Y651" s="387"/>
      <c r="Z651" s="387"/>
      <c r="AA651" s="387"/>
      <c r="AB651" s="387"/>
      <c r="AC651" s="387"/>
      <c r="AD651" s="387"/>
      <c r="AE651" s="387"/>
      <c r="AF651" s="387"/>
      <c r="AG651" s="387"/>
    </row>
    <row r="652">
      <c r="A652" s="387"/>
      <c r="B652" s="387"/>
      <c r="C652" s="387"/>
      <c r="D652" s="387"/>
      <c r="E652" s="387"/>
      <c r="F652" s="387"/>
      <c r="G652" s="387"/>
      <c r="H652" s="387"/>
      <c r="I652" s="387"/>
      <c r="J652" s="387"/>
      <c r="K652" s="387"/>
      <c r="L652" s="387"/>
      <c r="M652" s="387"/>
      <c r="N652" s="387"/>
      <c r="O652" s="387"/>
      <c r="P652" s="387"/>
      <c r="Q652" s="387"/>
      <c r="R652" s="387"/>
      <c r="S652" s="387"/>
      <c r="T652" s="387"/>
      <c r="U652" s="387"/>
      <c r="V652" s="387"/>
      <c r="W652" s="387"/>
      <c r="X652" s="387"/>
      <c r="Y652" s="387"/>
      <c r="Z652" s="387"/>
      <c r="AA652" s="387"/>
      <c r="AB652" s="387"/>
      <c r="AC652" s="387"/>
      <c r="AD652" s="387"/>
      <c r="AE652" s="387"/>
      <c r="AF652" s="387"/>
      <c r="AG652" s="387"/>
    </row>
    <row r="653">
      <c r="A653" s="387"/>
      <c r="B653" s="387"/>
      <c r="C653" s="387"/>
      <c r="D653" s="387"/>
      <c r="E653" s="387"/>
      <c r="F653" s="387"/>
      <c r="G653" s="387"/>
      <c r="H653" s="387"/>
      <c r="I653" s="387"/>
      <c r="J653" s="387"/>
      <c r="K653" s="387"/>
      <c r="L653" s="387"/>
      <c r="M653" s="387"/>
      <c r="N653" s="387"/>
      <c r="O653" s="387"/>
      <c r="P653" s="387"/>
      <c r="Q653" s="387"/>
      <c r="R653" s="387"/>
      <c r="S653" s="387"/>
      <c r="T653" s="387"/>
      <c r="U653" s="387"/>
      <c r="V653" s="387"/>
      <c r="W653" s="387"/>
      <c r="X653" s="387"/>
      <c r="Y653" s="387"/>
      <c r="Z653" s="387"/>
      <c r="AA653" s="387"/>
      <c r="AB653" s="387"/>
      <c r="AC653" s="387"/>
      <c r="AD653" s="387"/>
      <c r="AE653" s="387"/>
      <c r="AF653" s="387"/>
      <c r="AG653" s="387"/>
    </row>
    <row r="654">
      <c r="A654" s="387"/>
      <c r="B654" s="387"/>
      <c r="C654" s="387"/>
      <c r="D654" s="387"/>
      <c r="E654" s="387"/>
      <c r="F654" s="387"/>
      <c r="G654" s="387"/>
      <c r="H654" s="387"/>
      <c r="I654" s="387"/>
      <c r="J654" s="387"/>
      <c r="K654" s="387"/>
      <c r="L654" s="387"/>
      <c r="M654" s="387"/>
      <c r="N654" s="387"/>
      <c r="O654" s="387"/>
      <c r="P654" s="387"/>
      <c r="Q654" s="387"/>
      <c r="R654" s="387"/>
      <c r="S654" s="387"/>
      <c r="T654" s="387"/>
      <c r="U654" s="387"/>
      <c r="V654" s="387"/>
      <c r="W654" s="387"/>
      <c r="X654" s="387"/>
      <c r="Y654" s="387"/>
      <c r="Z654" s="387"/>
      <c r="AA654" s="387"/>
      <c r="AB654" s="387"/>
      <c r="AC654" s="387"/>
      <c r="AD654" s="387"/>
      <c r="AE654" s="387"/>
      <c r="AF654" s="387"/>
      <c r="AG654" s="387"/>
    </row>
    <row r="655">
      <c r="A655" s="387"/>
      <c r="B655" s="387"/>
      <c r="C655" s="387"/>
      <c r="D655" s="387"/>
      <c r="E655" s="387"/>
      <c r="F655" s="387"/>
      <c r="G655" s="387"/>
      <c r="H655" s="387"/>
      <c r="I655" s="387"/>
      <c r="J655" s="387"/>
      <c r="K655" s="387"/>
      <c r="L655" s="387"/>
      <c r="M655" s="387"/>
      <c r="N655" s="387"/>
      <c r="O655" s="387"/>
      <c r="P655" s="387"/>
      <c r="Q655" s="387"/>
      <c r="R655" s="387"/>
      <c r="S655" s="387"/>
      <c r="T655" s="387"/>
      <c r="U655" s="387"/>
      <c r="V655" s="387"/>
      <c r="W655" s="387"/>
      <c r="X655" s="387"/>
      <c r="Y655" s="387"/>
      <c r="Z655" s="387"/>
      <c r="AA655" s="387"/>
      <c r="AB655" s="387"/>
      <c r="AC655" s="387"/>
      <c r="AD655" s="387"/>
      <c r="AE655" s="387"/>
      <c r="AF655" s="387"/>
      <c r="AG655" s="387"/>
    </row>
    <row r="656">
      <c r="A656" s="387"/>
      <c r="B656" s="387"/>
      <c r="C656" s="387"/>
      <c r="D656" s="387"/>
      <c r="E656" s="387"/>
      <c r="F656" s="387"/>
      <c r="G656" s="387"/>
      <c r="H656" s="387"/>
      <c r="I656" s="387"/>
      <c r="J656" s="387"/>
      <c r="K656" s="387"/>
      <c r="L656" s="387"/>
      <c r="M656" s="387"/>
      <c r="N656" s="387"/>
      <c r="O656" s="387"/>
      <c r="P656" s="387"/>
      <c r="Q656" s="387"/>
      <c r="R656" s="387"/>
      <c r="S656" s="387"/>
      <c r="T656" s="387"/>
      <c r="U656" s="387"/>
      <c r="V656" s="387"/>
      <c r="W656" s="387"/>
      <c r="X656" s="387"/>
      <c r="Y656" s="387"/>
      <c r="Z656" s="387"/>
      <c r="AA656" s="387"/>
      <c r="AB656" s="387"/>
      <c r="AC656" s="387"/>
      <c r="AD656" s="387"/>
      <c r="AE656" s="387"/>
      <c r="AF656" s="387"/>
      <c r="AG656" s="387"/>
    </row>
    <row r="657">
      <c r="A657" s="387"/>
      <c r="B657" s="387"/>
      <c r="C657" s="387"/>
      <c r="D657" s="387"/>
      <c r="E657" s="387"/>
      <c r="F657" s="387"/>
      <c r="G657" s="387"/>
      <c r="H657" s="387"/>
      <c r="I657" s="387"/>
      <c r="J657" s="387"/>
      <c r="K657" s="387"/>
      <c r="L657" s="387"/>
      <c r="M657" s="387"/>
      <c r="N657" s="387"/>
      <c r="O657" s="387"/>
      <c r="P657" s="387"/>
      <c r="Q657" s="387"/>
      <c r="R657" s="387"/>
      <c r="S657" s="387"/>
      <c r="T657" s="387"/>
      <c r="U657" s="387"/>
      <c r="V657" s="387"/>
      <c r="W657" s="387"/>
      <c r="X657" s="387"/>
      <c r="Y657" s="387"/>
      <c r="Z657" s="387"/>
      <c r="AA657" s="387"/>
      <c r="AB657" s="387"/>
      <c r="AC657" s="387"/>
      <c r="AD657" s="387"/>
      <c r="AE657" s="387"/>
      <c r="AF657" s="387"/>
      <c r="AG657" s="387"/>
    </row>
    <row r="658">
      <c r="A658" s="387"/>
      <c r="B658" s="387"/>
      <c r="C658" s="387"/>
      <c r="D658" s="387"/>
      <c r="E658" s="387"/>
      <c r="F658" s="387"/>
      <c r="G658" s="387"/>
      <c r="H658" s="387"/>
      <c r="I658" s="387"/>
      <c r="J658" s="387"/>
      <c r="K658" s="387"/>
      <c r="L658" s="387"/>
      <c r="M658" s="387"/>
      <c r="N658" s="387"/>
      <c r="O658" s="387"/>
      <c r="P658" s="387"/>
      <c r="Q658" s="387"/>
      <c r="R658" s="387"/>
      <c r="S658" s="387"/>
      <c r="T658" s="387"/>
      <c r="U658" s="387"/>
      <c r="V658" s="387"/>
      <c r="W658" s="387"/>
      <c r="X658" s="387"/>
      <c r="Y658" s="387"/>
      <c r="Z658" s="387"/>
      <c r="AA658" s="387"/>
      <c r="AB658" s="387"/>
      <c r="AC658" s="387"/>
      <c r="AD658" s="387"/>
      <c r="AE658" s="387"/>
      <c r="AF658" s="387"/>
      <c r="AG658" s="387"/>
    </row>
    <row r="659">
      <c r="A659" s="387"/>
      <c r="B659" s="387"/>
      <c r="C659" s="387"/>
      <c r="D659" s="387"/>
      <c r="E659" s="387"/>
      <c r="F659" s="387"/>
      <c r="G659" s="387"/>
      <c r="H659" s="387"/>
      <c r="I659" s="387"/>
      <c r="J659" s="387"/>
      <c r="K659" s="387"/>
      <c r="L659" s="387"/>
      <c r="M659" s="387"/>
      <c r="N659" s="387"/>
      <c r="O659" s="387"/>
      <c r="P659" s="387"/>
      <c r="Q659" s="387"/>
      <c r="R659" s="387"/>
      <c r="S659" s="387"/>
      <c r="T659" s="387"/>
      <c r="U659" s="387"/>
      <c r="V659" s="387"/>
      <c r="W659" s="387"/>
      <c r="X659" s="387"/>
      <c r="Y659" s="387"/>
      <c r="Z659" s="387"/>
      <c r="AA659" s="387"/>
      <c r="AB659" s="387"/>
      <c r="AC659" s="387"/>
      <c r="AD659" s="387"/>
      <c r="AE659" s="387"/>
      <c r="AF659" s="387"/>
      <c r="AG659" s="387"/>
    </row>
    <row r="660">
      <c r="A660" s="387"/>
      <c r="B660" s="387"/>
      <c r="C660" s="387"/>
      <c r="D660" s="387"/>
      <c r="E660" s="387"/>
      <c r="F660" s="387"/>
      <c r="G660" s="387"/>
      <c r="H660" s="387"/>
      <c r="I660" s="387"/>
      <c r="J660" s="387"/>
      <c r="K660" s="387"/>
      <c r="L660" s="387"/>
      <c r="M660" s="387"/>
      <c r="N660" s="387"/>
      <c r="O660" s="387"/>
      <c r="P660" s="387"/>
      <c r="Q660" s="387"/>
      <c r="R660" s="387"/>
      <c r="S660" s="387"/>
      <c r="T660" s="387"/>
      <c r="U660" s="387"/>
      <c r="V660" s="387"/>
      <c r="W660" s="387"/>
      <c r="X660" s="387"/>
      <c r="Y660" s="387"/>
      <c r="Z660" s="387"/>
      <c r="AA660" s="387"/>
      <c r="AB660" s="387"/>
      <c r="AC660" s="387"/>
      <c r="AD660" s="387"/>
      <c r="AE660" s="387"/>
      <c r="AF660" s="387"/>
      <c r="AG660" s="387"/>
    </row>
    <row r="661">
      <c r="A661" s="387"/>
      <c r="B661" s="387"/>
      <c r="C661" s="387"/>
      <c r="D661" s="387"/>
      <c r="E661" s="387"/>
      <c r="F661" s="387"/>
      <c r="G661" s="387"/>
      <c r="H661" s="387"/>
      <c r="I661" s="387"/>
      <c r="J661" s="387"/>
      <c r="K661" s="387"/>
      <c r="L661" s="387"/>
      <c r="M661" s="387"/>
      <c r="N661" s="387"/>
      <c r="O661" s="387"/>
      <c r="P661" s="387"/>
      <c r="Q661" s="387"/>
      <c r="R661" s="387"/>
      <c r="S661" s="387"/>
      <c r="T661" s="387"/>
      <c r="U661" s="387"/>
      <c r="V661" s="387"/>
      <c r="W661" s="387"/>
      <c r="X661" s="387"/>
      <c r="Y661" s="387"/>
      <c r="Z661" s="387"/>
      <c r="AA661" s="387"/>
      <c r="AB661" s="387"/>
      <c r="AC661" s="387"/>
      <c r="AD661" s="387"/>
      <c r="AE661" s="387"/>
      <c r="AF661" s="387"/>
      <c r="AG661" s="387"/>
    </row>
    <row r="662">
      <c r="A662" s="387"/>
      <c r="B662" s="387"/>
      <c r="C662" s="387"/>
      <c r="D662" s="387"/>
      <c r="E662" s="387"/>
      <c r="F662" s="387"/>
      <c r="G662" s="387"/>
      <c r="H662" s="387"/>
      <c r="I662" s="387"/>
      <c r="J662" s="387"/>
      <c r="K662" s="387"/>
      <c r="L662" s="387"/>
      <c r="M662" s="387"/>
      <c r="N662" s="387"/>
      <c r="O662" s="387"/>
      <c r="P662" s="387"/>
      <c r="Q662" s="387"/>
      <c r="R662" s="387"/>
      <c r="S662" s="387"/>
      <c r="T662" s="387"/>
      <c r="U662" s="387"/>
      <c r="V662" s="387"/>
      <c r="W662" s="387"/>
      <c r="X662" s="387"/>
      <c r="Y662" s="387"/>
      <c r="Z662" s="387"/>
      <c r="AA662" s="387"/>
      <c r="AB662" s="387"/>
      <c r="AC662" s="387"/>
      <c r="AD662" s="387"/>
      <c r="AE662" s="387"/>
      <c r="AF662" s="387"/>
      <c r="AG662" s="387"/>
    </row>
    <row r="663">
      <c r="A663" s="387"/>
      <c r="B663" s="387"/>
      <c r="C663" s="387"/>
      <c r="D663" s="387"/>
      <c r="E663" s="387"/>
      <c r="F663" s="387"/>
      <c r="G663" s="387"/>
      <c r="H663" s="387"/>
      <c r="I663" s="387"/>
      <c r="J663" s="387"/>
      <c r="K663" s="387"/>
      <c r="L663" s="387"/>
      <c r="M663" s="387"/>
      <c r="N663" s="387"/>
      <c r="O663" s="387"/>
      <c r="P663" s="387"/>
      <c r="Q663" s="387"/>
      <c r="R663" s="387"/>
      <c r="S663" s="387"/>
      <c r="T663" s="387"/>
      <c r="U663" s="387"/>
      <c r="V663" s="387"/>
      <c r="W663" s="387"/>
      <c r="X663" s="387"/>
      <c r="Y663" s="387"/>
      <c r="Z663" s="387"/>
      <c r="AA663" s="387"/>
      <c r="AB663" s="387"/>
      <c r="AC663" s="387"/>
      <c r="AD663" s="387"/>
      <c r="AE663" s="387"/>
      <c r="AF663" s="387"/>
      <c r="AG663" s="387"/>
    </row>
    <row r="664">
      <c r="A664" s="387"/>
      <c r="B664" s="387"/>
      <c r="C664" s="387"/>
      <c r="D664" s="387"/>
      <c r="E664" s="387"/>
      <c r="F664" s="387"/>
      <c r="G664" s="387"/>
      <c r="H664" s="387"/>
      <c r="I664" s="387"/>
      <c r="J664" s="387"/>
      <c r="K664" s="387"/>
      <c r="L664" s="387"/>
      <c r="M664" s="387"/>
      <c r="N664" s="387"/>
      <c r="O664" s="387"/>
      <c r="P664" s="387"/>
      <c r="Q664" s="387"/>
      <c r="R664" s="387"/>
      <c r="S664" s="387"/>
      <c r="T664" s="387"/>
      <c r="U664" s="387"/>
      <c r="V664" s="387"/>
      <c r="W664" s="387"/>
      <c r="X664" s="387"/>
      <c r="Y664" s="387"/>
      <c r="Z664" s="387"/>
      <c r="AA664" s="387"/>
      <c r="AB664" s="387"/>
      <c r="AC664" s="387"/>
      <c r="AD664" s="387"/>
      <c r="AE664" s="387"/>
      <c r="AF664" s="387"/>
      <c r="AG664" s="387"/>
    </row>
    <row r="665">
      <c r="A665" s="387"/>
      <c r="B665" s="387"/>
      <c r="C665" s="387"/>
      <c r="D665" s="387"/>
      <c r="E665" s="387"/>
      <c r="F665" s="387"/>
      <c r="G665" s="387"/>
      <c r="H665" s="387"/>
      <c r="I665" s="387"/>
      <c r="J665" s="387"/>
      <c r="K665" s="387"/>
      <c r="L665" s="387"/>
      <c r="M665" s="387"/>
      <c r="N665" s="387"/>
      <c r="O665" s="387"/>
      <c r="P665" s="387"/>
      <c r="Q665" s="387"/>
      <c r="R665" s="387"/>
      <c r="S665" s="387"/>
      <c r="T665" s="387"/>
      <c r="U665" s="387"/>
      <c r="V665" s="387"/>
      <c r="W665" s="387"/>
      <c r="X665" s="387"/>
      <c r="Y665" s="387"/>
      <c r="Z665" s="387"/>
      <c r="AA665" s="387"/>
      <c r="AB665" s="387"/>
      <c r="AC665" s="387"/>
      <c r="AD665" s="387"/>
      <c r="AE665" s="387"/>
      <c r="AF665" s="387"/>
      <c r="AG665" s="387"/>
    </row>
    <row r="666">
      <c r="A666" s="387"/>
      <c r="B666" s="387"/>
      <c r="C666" s="387"/>
      <c r="D666" s="387"/>
      <c r="E666" s="387"/>
      <c r="F666" s="387"/>
      <c r="G666" s="387"/>
      <c r="H666" s="387"/>
      <c r="I666" s="387"/>
      <c r="J666" s="387"/>
      <c r="K666" s="387"/>
      <c r="L666" s="387"/>
      <c r="M666" s="387"/>
      <c r="N666" s="387"/>
      <c r="O666" s="387"/>
      <c r="P666" s="387"/>
      <c r="Q666" s="387"/>
      <c r="R666" s="387"/>
      <c r="S666" s="387"/>
      <c r="T666" s="387"/>
      <c r="U666" s="387"/>
      <c r="V666" s="387"/>
      <c r="W666" s="387"/>
      <c r="X666" s="387"/>
      <c r="Y666" s="387"/>
      <c r="Z666" s="387"/>
      <c r="AA666" s="387"/>
      <c r="AB666" s="387"/>
      <c r="AC666" s="387"/>
      <c r="AD666" s="387"/>
      <c r="AE666" s="387"/>
      <c r="AF666" s="387"/>
      <c r="AG666" s="387"/>
    </row>
    <row r="667">
      <c r="A667" s="387"/>
      <c r="B667" s="387"/>
      <c r="C667" s="387"/>
      <c r="D667" s="387"/>
      <c r="E667" s="387"/>
      <c r="F667" s="387"/>
      <c r="G667" s="387"/>
      <c r="H667" s="387"/>
      <c r="I667" s="387"/>
      <c r="J667" s="387"/>
      <c r="K667" s="387"/>
      <c r="L667" s="387"/>
      <c r="M667" s="387"/>
      <c r="N667" s="387"/>
      <c r="O667" s="387"/>
      <c r="P667" s="387"/>
      <c r="Q667" s="387"/>
      <c r="R667" s="387"/>
      <c r="S667" s="387"/>
      <c r="T667" s="387"/>
      <c r="U667" s="387"/>
      <c r="V667" s="387"/>
      <c r="W667" s="387"/>
      <c r="X667" s="387"/>
      <c r="Y667" s="387"/>
      <c r="Z667" s="387"/>
      <c r="AA667" s="387"/>
      <c r="AB667" s="387"/>
      <c r="AC667" s="387"/>
      <c r="AD667" s="387"/>
      <c r="AE667" s="387"/>
      <c r="AF667" s="387"/>
      <c r="AG667" s="387"/>
    </row>
    <row r="668">
      <c r="A668" s="387"/>
      <c r="B668" s="387"/>
      <c r="C668" s="387"/>
      <c r="D668" s="387"/>
      <c r="E668" s="387"/>
      <c r="F668" s="387"/>
      <c r="G668" s="387"/>
      <c r="H668" s="387"/>
      <c r="I668" s="387"/>
      <c r="J668" s="387"/>
      <c r="K668" s="387"/>
      <c r="L668" s="387"/>
      <c r="M668" s="387"/>
      <c r="N668" s="387"/>
      <c r="O668" s="387"/>
      <c r="P668" s="387"/>
      <c r="Q668" s="387"/>
      <c r="R668" s="387"/>
      <c r="S668" s="387"/>
      <c r="T668" s="387"/>
      <c r="U668" s="387"/>
      <c r="V668" s="387"/>
      <c r="W668" s="387"/>
      <c r="X668" s="387"/>
      <c r="Y668" s="387"/>
      <c r="Z668" s="387"/>
      <c r="AA668" s="387"/>
      <c r="AB668" s="387"/>
      <c r="AC668" s="387"/>
      <c r="AD668" s="387"/>
      <c r="AE668" s="387"/>
      <c r="AF668" s="387"/>
      <c r="AG668" s="387"/>
    </row>
    <row r="669">
      <c r="A669" s="387"/>
      <c r="B669" s="387"/>
      <c r="C669" s="387"/>
      <c r="D669" s="387"/>
      <c r="E669" s="387"/>
      <c r="F669" s="387"/>
      <c r="G669" s="387"/>
      <c r="H669" s="387"/>
      <c r="I669" s="387"/>
      <c r="J669" s="387"/>
      <c r="K669" s="387"/>
      <c r="L669" s="387"/>
      <c r="M669" s="387"/>
      <c r="N669" s="387"/>
      <c r="O669" s="387"/>
      <c r="P669" s="387"/>
      <c r="Q669" s="387"/>
      <c r="R669" s="387"/>
      <c r="S669" s="387"/>
      <c r="T669" s="387"/>
      <c r="U669" s="387"/>
      <c r="V669" s="387"/>
      <c r="W669" s="387"/>
      <c r="X669" s="387"/>
      <c r="Y669" s="387"/>
      <c r="Z669" s="387"/>
      <c r="AA669" s="387"/>
      <c r="AB669" s="387"/>
      <c r="AC669" s="387"/>
      <c r="AD669" s="387"/>
      <c r="AE669" s="387"/>
      <c r="AF669" s="387"/>
      <c r="AG669" s="387"/>
    </row>
    <row r="670">
      <c r="A670" s="387"/>
      <c r="B670" s="387"/>
      <c r="C670" s="387"/>
      <c r="D670" s="387"/>
      <c r="E670" s="387"/>
      <c r="F670" s="387"/>
      <c r="G670" s="387"/>
      <c r="H670" s="387"/>
      <c r="I670" s="387"/>
      <c r="J670" s="387"/>
      <c r="K670" s="387"/>
      <c r="L670" s="387"/>
      <c r="M670" s="387"/>
      <c r="N670" s="387"/>
      <c r="O670" s="387"/>
      <c r="P670" s="387"/>
      <c r="Q670" s="387"/>
      <c r="R670" s="387"/>
      <c r="S670" s="387"/>
      <c r="T670" s="387"/>
      <c r="U670" s="387"/>
      <c r="V670" s="387"/>
      <c r="W670" s="387"/>
      <c r="X670" s="387"/>
      <c r="Y670" s="387"/>
      <c r="Z670" s="387"/>
      <c r="AA670" s="387"/>
      <c r="AB670" s="387"/>
      <c r="AC670" s="387"/>
      <c r="AD670" s="387"/>
      <c r="AE670" s="387"/>
      <c r="AF670" s="387"/>
      <c r="AG670" s="387"/>
    </row>
    <row r="671">
      <c r="A671" s="387"/>
      <c r="B671" s="387"/>
      <c r="C671" s="387"/>
      <c r="D671" s="387"/>
      <c r="E671" s="387"/>
      <c r="F671" s="387"/>
      <c r="G671" s="387"/>
      <c r="H671" s="387"/>
      <c r="I671" s="387"/>
      <c r="J671" s="387"/>
      <c r="K671" s="387"/>
      <c r="L671" s="387"/>
      <c r="M671" s="387"/>
      <c r="N671" s="387"/>
      <c r="O671" s="387"/>
      <c r="P671" s="387"/>
      <c r="Q671" s="387"/>
      <c r="R671" s="387"/>
      <c r="S671" s="387"/>
      <c r="T671" s="387"/>
      <c r="U671" s="387"/>
      <c r="V671" s="387"/>
      <c r="W671" s="387"/>
      <c r="X671" s="387"/>
      <c r="Y671" s="387"/>
      <c r="Z671" s="387"/>
      <c r="AA671" s="387"/>
      <c r="AB671" s="387"/>
      <c r="AC671" s="387"/>
      <c r="AD671" s="387"/>
      <c r="AE671" s="387"/>
      <c r="AF671" s="387"/>
      <c r="AG671" s="387"/>
    </row>
    <row r="672">
      <c r="A672" s="387"/>
      <c r="B672" s="387"/>
      <c r="C672" s="387"/>
      <c r="D672" s="387"/>
      <c r="E672" s="387"/>
      <c r="F672" s="387"/>
      <c r="G672" s="387"/>
      <c r="H672" s="387"/>
      <c r="I672" s="387"/>
      <c r="J672" s="387"/>
      <c r="K672" s="387"/>
      <c r="L672" s="387"/>
      <c r="M672" s="387"/>
      <c r="N672" s="387"/>
      <c r="O672" s="387"/>
      <c r="P672" s="387"/>
      <c r="Q672" s="387"/>
      <c r="R672" s="387"/>
      <c r="S672" s="387"/>
      <c r="T672" s="387"/>
      <c r="U672" s="387"/>
      <c r="V672" s="387"/>
      <c r="W672" s="387"/>
      <c r="X672" s="387"/>
      <c r="Y672" s="387"/>
      <c r="Z672" s="387"/>
      <c r="AA672" s="387"/>
      <c r="AB672" s="387"/>
      <c r="AC672" s="387"/>
      <c r="AD672" s="387"/>
      <c r="AE672" s="387"/>
      <c r="AF672" s="387"/>
      <c r="AG672" s="387"/>
    </row>
    <row r="673">
      <c r="A673" s="387"/>
      <c r="B673" s="387"/>
      <c r="C673" s="387"/>
      <c r="D673" s="387"/>
      <c r="E673" s="387"/>
      <c r="F673" s="387"/>
      <c r="G673" s="387"/>
      <c r="H673" s="387"/>
      <c r="I673" s="387"/>
      <c r="J673" s="387"/>
      <c r="K673" s="387"/>
      <c r="L673" s="387"/>
      <c r="M673" s="387"/>
      <c r="N673" s="387"/>
      <c r="O673" s="387"/>
      <c r="P673" s="387"/>
      <c r="Q673" s="387"/>
      <c r="R673" s="387"/>
      <c r="S673" s="387"/>
      <c r="T673" s="387"/>
      <c r="U673" s="387"/>
      <c r="V673" s="387"/>
      <c r="W673" s="387"/>
      <c r="X673" s="387"/>
      <c r="Y673" s="387"/>
      <c r="Z673" s="387"/>
      <c r="AA673" s="387"/>
      <c r="AB673" s="387"/>
      <c r="AC673" s="387"/>
      <c r="AD673" s="387"/>
      <c r="AE673" s="387"/>
      <c r="AF673" s="387"/>
      <c r="AG673" s="387"/>
    </row>
    <row r="674">
      <c r="A674" s="387"/>
      <c r="B674" s="387"/>
      <c r="C674" s="387"/>
      <c r="D674" s="387"/>
      <c r="E674" s="387"/>
      <c r="F674" s="387"/>
      <c r="G674" s="387"/>
      <c r="H674" s="387"/>
      <c r="I674" s="387"/>
      <c r="J674" s="387"/>
      <c r="K674" s="387"/>
      <c r="L674" s="387"/>
      <c r="M674" s="387"/>
      <c r="N674" s="387"/>
      <c r="O674" s="387"/>
      <c r="P674" s="387"/>
      <c r="Q674" s="387"/>
      <c r="R674" s="387"/>
      <c r="S674" s="387"/>
      <c r="T674" s="387"/>
      <c r="U674" s="387"/>
      <c r="V674" s="387"/>
      <c r="W674" s="387"/>
      <c r="X674" s="387"/>
      <c r="Y674" s="387"/>
      <c r="Z674" s="387"/>
      <c r="AA674" s="387"/>
      <c r="AB674" s="387"/>
      <c r="AC674" s="387"/>
      <c r="AD674" s="387"/>
      <c r="AE674" s="387"/>
      <c r="AF674" s="387"/>
      <c r="AG674" s="387"/>
    </row>
    <row r="675">
      <c r="A675" s="387"/>
      <c r="B675" s="387"/>
      <c r="C675" s="387"/>
      <c r="D675" s="387"/>
      <c r="E675" s="387"/>
      <c r="F675" s="387"/>
      <c r="G675" s="387"/>
      <c r="H675" s="387"/>
      <c r="I675" s="387"/>
      <c r="J675" s="387"/>
      <c r="K675" s="387"/>
      <c r="L675" s="387"/>
      <c r="M675" s="387"/>
      <c r="N675" s="387"/>
      <c r="O675" s="387"/>
      <c r="P675" s="387"/>
      <c r="Q675" s="387"/>
      <c r="R675" s="387"/>
      <c r="S675" s="387"/>
      <c r="T675" s="387"/>
      <c r="U675" s="387"/>
      <c r="V675" s="387"/>
      <c r="W675" s="387"/>
      <c r="X675" s="387"/>
      <c r="Y675" s="387"/>
      <c r="Z675" s="387"/>
      <c r="AA675" s="387"/>
      <c r="AB675" s="387"/>
      <c r="AC675" s="387"/>
      <c r="AD675" s="387"/>
      <c r="AE675" s="387"/>
      <c r="AF675" s="387"/>
      <c r="AG675" s="387"/>
    </row>
    <row r="676">
      <c r="A676" s="387"/>
      <c r="B676" s="387"/>
      <c r="C676" s="387"/>
      <c r="D676" s="387"/>
      <c r="E676" s="387"/>
      <c r="F676" s="387"/>
      <c r="G676" s="387"/>
      <c r="H676" s="387"/>
      <c r="I676" s="387"/>
      <c r="J676" s="387"/>
      <c r="K676" s="387"/>
      <c r="L676" s="387"/>
      <c r="M676" s="387"/>
      <c r="N676" s="387"/>
      <c r="O676" s="387"/>
      <c r="P676" s="387"/>
      <c r="Q676" s="387"/>
      <c r="R676" s="387"/>
      <c r="S676" s="387"/>
      <c r="T676" s="387"/>
      <c r="U676" s="387"/>
      <c r="V676" s="387"/>
      <c r="W676" s="387"/>
      <c r="X676" s="387"/>
      <c r="Y676" s="387"/>
      <c r="Z676" s="387"/>
      <c r="AA676" s="387"/>
      <c r="AB676" s="387"/>
      <c r="AC676" s="387"/>
      <c r="AD676" s="387"/>
      <c r="AE676" s="387"/>
      <c r="AF676" s="387"/>
      <c r="AG676" s="387"/>
    </row>
    <row r="677">
      <c r="A677" s="387"/>
      <c r="B677" s="387"/>
      <c r="C677" s="387"/>
      <c r="D677" s="387"/>
      <c r="E677" s="387"/>
      <c r="F677" s="387"/>
      <c r="G677" s="387"/>
      <c r="H677" s="387"/>
      <c r="I677" s="387"/>
      <c r="J677" s="387"/>
      <c r="K677" s="387"/>
      <c r="L677" s="387"/>
      <c r="M677" s="387"/>
      <c r="N677" s="387"/>
      <c r="O677" s="387"/>
      <c r="P677" s="387"/>
      <c r="Q677" s="387"/>
      <c r="R677" s="387"/>
      <c r="S677" s="387"/>
      <c r="T677" s="387"/>
      <c r="U677" s="387"/>
      <c r="V677" s="387"/>
      <c r="W677" s="387"/>
      <c r="X677" s="387"/>
      <c r="Y677" s="387"/>
      <c r="Z677" s="387"/>
      <c r="AA677" s="387"/>
      <c r="AB677" s="387"/>
      <c r="AC677" s="387"/>
      <c r="AD677" s="387"/>
      <c r="AE677" s="387"/>
      <c r="AF677" s="387"/>
      <c r="AG677" s="387"/>
    </row>
    <row r="678">
      <c r="A678" s="387"/>
      <c r="B678" s="387"/>
      <c r="C678" s="387"/>
      <c r="D678" s="387"/>
      <c r="E678" s="387"/>
      <c r="F678" s="387"/>
      <c r="G678" s="387"/>
      <c r="H678" s="387"/>
      <c r="I678" s="387"/>
      <c r="J678" s="387"/>
      <c r="K678" s="387"/>
      <c r="L678" s="387"/>
      <c r="M678" s="387"/>
      <c r="N678" s="387"/>
      <c r="O678" s="387"/>
      <c r="P678" s="387"/>
      <c r="Q678" s="387"/>
      <c r="R678" s="387"/>
      <c r="S678" s="387"/>
      <c r="T678" s="387"/>
      <c r="U678" s="387"/>
      <c r="V678" s="387"/>
      <c r="W678" s="387"/>
      <c r="X678" s="387"/>
      <c r="Y678" s="387"/>
      <c r="Z678" s="387"/>
      <c r="AA678" s="387"/>
      <c r="AB678" s="387"/>
      <c r="AC678" s="387"/>
      <c r="AD678" s="387"/>
      <c r="AE678" s="387"/>
      <c r="AF678" s="387"/>
      <c r="AG678" s="387"/>
    </row>
    <row r="679">
      <c r="A679" s="387"/>
      <c r="B679" s="387"/>
      <c r="C679" s="387"/>
      <c r="D679" s="387"/>
      <c r="E679" s="387"/>
      <c r="F679" s="387"/>
      <c r="G679" s="387"/>
      <c r="H679" s="387"/>
      <c r="I679" s="387"/>
      <c r="J679" s="387"/>
      <c r="K679" s="387"/>
      <c r="L679" s="387"/>
      <c r="M679" s="387"/>
      <c r="N679" s="387"/>
      <c r="O679" s="387"/>
      <c r="P679" s="387"/>
      <c r="Q679" s="387"/>
      <c r="R679" s="387"/>
      <c r="S679" s="387"/>
      <c r="T679" s="387"/>
      <c r="U679" s="387"/>
      <c r="V679" s="387"/>
      <c r="W679" s="387"/>
      <c r="X679" s="387"/>
      <c r="Y679" s="387"/>
      <c r="Z679" s="387"/>
      <c r="AA679" s="387"/>
      <c r="AB679" s="387"/>
      <c r="AC679" s="387"/>
      <c r="AD679" s="387"/>
      <c r="AE679" s="387"/>
      <c r="AF679" s="387"/>
      <c r="AG679" s="387"/>
    </row>
    <row r="680">
      <c r="A680" s="387"/>
      <c r="B680" s="387"/>
      <c r="C680" s="387"/>
      <c r="D680" s="387"/>
      <c r="E680" s="387"/>
      <c r="F680" s="387"/>
      <c r="G680" s="387"/>
      <c r="H680" s="387"/>
      <c r="I680" s="387"/>
      <c r="J680" s="387"/>
      <c r="K680" s="387"/>
      <c r="L680" s="387"/>
      <c r="M680" s="387"/>
      <c r="N680" s="387"/>
      <c r="O680" s="387"/>
      <c r="P680" s="387"/>
      <c r="Q680" s="387"/>
      <c r="R680" s="387"/>
      <c r="S680" s="387"/>
      <c r="T680" s="387"/>
      <c r="U680" s="387"/>
      <c r="V680" s="387"/>
      <c r="W680" s="387"/>
      <c r="X680" s="387"/>
      <c r="Y680" s="387"/>
      <c r="Z680" s="387"/>
      <c r="AA680" s="387"/>
      <c r="AB680" s="387"/>
      <c r="AC680" s="387"/>
      <c r="AD680" s="387"/>
      <c r="AE680" s="387"/>
      <c r="AF680" s="387"/>
      <c r="AG680" s="387"/>
    </row>
    <row r="681">
      <c r="A681" s="387"/>
      <c r="B681" s="387"/>
      <c r="C681" s="387"/>
      <c r="D681" s="387"/>
      <c r="E681" s="387"/>
      <c r="F681" s="387"/>
      <c r="G681" s="387"/>
      <c r="H681" s="387"/>
      <c r="I681" s="387"/>
      <c r="J681" s="387"/>
      <c r="K681" s="387"/>
      <c r="L681" s="387"/>
      <c r="M681" s="387"/>
      <c r="N681" s="387"/>
      <c r="O681" s="387"/>
      <c r="P681" s="387"/>
      <c r="Q681" s="387"/>
      <c r="R681" s="387"/>
      <c r="S681" s="387"/>
      <c r="T681" s="387"/>
      <c r="U681" s="387"/>
      <c r="V681" s="387"/>
      <c r="W681" s="387"/>
      <c r="X681" s="387"/>
      <c r="Y681" s="387"/>
      <c r="Z681" s="387"/>
      <c r="AA681" s="387"/>
      <c r="AB681" s="387"/>
      <c r="AC681" s="387"/>
      <c r="AD681" s="387"/>
      <c r="AE681" s="387"/>
      <c r="AF681" s="387"/>
      <c r="AG681" s="387"/>
    </row>
    <row r="682">
      <c r="A682" s="387"/>
      <c r="B682" s="387"/>
      <c r="C682" s="387"/>
      <c r="D682" s="387"/>
      <c r="E682" s="387"/>
      <c r="F682" s="387"/>
      <c r="G682" s="387"/>
      <c r="H682" s="387"/>
      <c r="I682" s="387"/>
      <c r="J682" s="387"/>
      <c r="K682" s="387"/>
      <c r="L682" s="387"/>
      <c r="M682" s="387"/>
      <c r="N682" s="387"/>
      <c r="O682" s="387"/>
      <c r="P682" s="387"/>
      <c r="Q682" s="387"/>
      <c r="R682" s="387"/>
      <c r="S682" s="387"/>
      <c r="T682" s="387"/>
      <c r="U682" s="387"/>
      <c r="V682" s="387"/>
      <c r="W682" s="387"/>
      <c r="X682" s="387"/>
      <c r="Y682" s="387"/>
      <c r="Z682" s="387"/>
      <c r="AA682" s="387"/>
      <c r="AB682" s="387"/>
      <c r="AC682" s="387"/>
      <c r="AD682" s="387"/>
      <c r="AE682" s="387"/>
      <c r="AF682" s="387"/>
      <c r="AG682" s="387"/>
    </row>
    <row r="683">
      <c r="A683" s="387"/>
      <c r="B683" s="387"/>
      <c r="C683" s="387"/>
      <c r="D683" s="387"/>
      <c r="E683" s="387"/>
      <c r="F683" s="387"/>
      <c r="G683" s="387"/>
      <c r="H683" s="387"/>
      <c r="I683" s="387"/>
      <c r="J683" s="387"/>
      <c r="K683" s="387"/>
      <c r="L683" s="387"/>
      <c r="M683" s="387"/>
      <c r="N683" s="387"/>
      <c r="O683" s="387"/>
      <c r="P683" s="387"/>
      <c r="Q683" s="387"/>
      <c r="R683" s="387"/>
      <c r="S683" s="387"/>
      <c r="T683" s="387"/>
      <c r="U683" s="387"/>
      <c r="V683" s="387"/>
      <c r="W683" s="387"/>
      <c r="X683" s="387"/>
      <c r="Y683" s="387"/>
      <c r="Z683" s="387"/>
      <c r="AA683" s="387"/>
      <c r="AB683" s="387"/>
      <c r="AC683" s="387"/>
      <c r="AD683" s="387"/>
      <c r="AE683" s="387"/>
      <c r="AF683" s="387"/>
      <c r="AG683" s="387"/>
    </row>
    <row r="684">
      <c r="A684" s="387"/>
      <c r="B684" s="387"/>
      <c r="C684" s="387"/>
      <c r="D684" s="387"/>
      <c r="E684" s="387"/>
      <c r="F684" s="387"/>
      <c r="G684" s="387"/>
      <c r="H684" s="387"/>
      <c r="I684" s="387"/>
      <c r="J684" s="387"/>
      <c r="K684" s="387"/>
      <c r="L684" s="387"/>
      <c r="M684" s="387"/>
      <c r="N684" s="387"/>
      <c r="O684" s="387"/>
      <c r="P684" s="387"/>
      <c r="Q684" s="387"/>
      <c r="R684" s="387"/>
      <c r="S684" s="387"/>
      <c r="T684" s="387"/>
      <c r="U684" s="387"/>
      <c r="V684" s="387"/>
      <c r="W684" s="387"/>
      <c r="X684" s="387"/>
      <c r="Y684" s="387"/>
      <c r="Z684" s="387"/>
      <c r="AA684" s="387"/>
      <c r="AB684" s="387"/>
      <c r="AC684" s="387"/>
      <c r="AD684" s="387"/>
      <c r="AE684" s="387"/>
      <c r="AF684" s="387"/>
      <c r="AG684" s="387"/>
    </row>
    <row r="685">
      <c r="A685" s="387"/>
      <c r="B685" s="387"/>
      <c r="C685" s="387"/>
      <c r="D685" s="387"/>
      <c r="E685" s="387"/>
      <c r="F685" s="387"/>
      <c r="G685" s="387"/>
      <c r="H685" s="387"/>
      <c r="I685" s="387"/>
      <c r="J685" s="387"/>
      <c r="K685" s="387"/>
      <c r="L685" s="387"/>
      <c r="M685" s="387"/>
      <c r="N685" s="387"/>
      <c r="O685" s="387"/>
      <c r="P685" s="387"/>
      <c r="Q685" s="387"/>
      <c r="R685" s="387"/>
      <c r="S685" s="387"/>
      <c r="T685" s="387"/>
      <c r="U685" s="387"/>
      <c r="V685" s="387"/>
      <c r="W685" s="387"/>
      <c r="X685" s="387"/>
      <c r="Y685" s="387"/>
      <c r="Z685" s="387"/>
      <c r="AA685" s="387"/>
      <c r="AB685" s="387"/>
      <c r="AC685" s="387"/>
      <c r="AD685" s="387"/>
      <c r="AE685" s="387"/>
      <c r="AF685" s="387"/>
      <c r="AG685" s="387"/>
    </row>
    <row r="686">
      <c r="A686" s="387"/>
      <c r="B686" s="387"/>
      <c r="C686" s="387"/>
      <c r="D686" s="387"/>
      <c r="E686" s="387"/>
      <c r="F686" s="387"/>
      <c r="G686" s="387"/>
      <c r="H686" s="387"/>
      <c r="I686" s="387"/>
      <c r="J686" s="387"/>
      <c r="K686" s="387"/>
      <c r="L686" s="387"/>
      <c r="M686" s="387"/>
      <c r="N686" s="387"/>
      <c r="O686" s="387"/>
      <c r="P686" s="387"/>
      <c r="Q686" s="387"/>
      <c r="R686" s="387"/>
      <c r="S686" s="387"/>
      <c r="T686" s="387"/>
      <c r="U686" s="387"/>
      <c r="V686" s="387"/>
      <c r="W686" s="387"/>
      <c r="X686" s="387"/>
      <c r="Y686" s="387"/>
      <c r="Z686" s="387"/>
      <c r="AA686" s="387"/>
      <c r="AB686" s="387"/>
      <c r="AC686" s="387"/>
      <c r="AD686" s="387"/>
      <c r="AE686" s="387"/>
      <c r="AF686" s="387"/>
      <c r="AG686" s="387"/>
    </row>
    <row r="687">
      <c r="A687" s="387"/>
      <c r="B687" s="387"/>
      <c r="C687" s="387"/>
      <c r="D687" s="387"/>
      <c r="E687" s="387"/>
      <c r="F687" s="387"/>
      <c r="G687" s="387"/>
      <c r="H687" s="387"/>
      <c r="I687" s="387"/>
      <c r="J687" s="387"/>
      <c r="K687" s="387"/>
      <c r="L687" s="387"/>
      <c r="M687" s="387"/>
      <c r="N687" s="387"/>
      <c r="O687" s="387"/>
      <c r="P687" s="387"/>
      <c r="Q687" s="387"/>
      <c r="R687" s="387"/>
      <c r="S687" s="387"/>
      <c r="T687" s="387"/>
      <c r="U687" s="387"/>
      <c r="V687" s="387"/>
      <c r="W687" s="387"/>
      <c r="X687" s="387"/>
      <c r="Y687" s="387"/>
      <c r="Z687" s="387"/>
      <c r="AA687" s="387"/>
      <c r="AB687" s="387"/>
      <c r="AC687" s="387"/>
      <c r="AD687" s="387"/>
      <c r="AE687" s="387"/>
      <c r="AF687" s="387"/>
      <c r="AG687" s="387"/>
    </row>
    <row r="688">
      <c r="A688" s="387"/>
      <c r="B688" s="387"/>
      <c r="C688" s="387"/>
      <c r="D688" s="387"/>
      <c r="E688" s="387"/>
      <c r="F688" s="387"/>
      <c r="G688" s="387"/>
      <c r="H688" s="387"/>
      <c r="I688" s="387"/>
      <c r="J688" s="387"/>
      <c r="K688" s="387"/>
      <c r="L688" s="387"/>
      <c r="M688" s="387"/>
      <c r="N688" s="387"/>
      <c r="O688" s="387"/>
      <c r="P688" s="387"/>
      <c r="Q688" s="387"/>
      <c r="R688" s="387"/>
      <c r="S688" s="387"/>
      <c r="T688" s="387"/>
      <c r="U688" s="387"/>
      <c r="V688" s="387"/>
      <c r="W688" s="387"/>
      <c r="X688" s="387"/>
      <c r="Y688" s="387"/>
      <c r="Z688" s="387"/>
      <c r="AA688" s="387"/>
      <c r="AB688" s="387"/>
      <c r="AC688" s="387"/>
      <c r="AD688" s="387"/>
      <c r="AE688" s="387"/>
      <c r="AF688" s="387"/>
      <c r="AG688" s="387"/>
    </row>
    <row r="689">
      <c r="A689" s="387"/>
      <c r="B689" s="387"/>
      <c r="C689" s="387"/>
      <c r="D689" s="387"/>
      <c r="E689" s="387"/>
      <c r="F689" s="387"/>
      <c r="G689" s="387"/>
      <c r="H689" s="387"/>
      <c r="I689" s="387"/>
      <c r="J689" s="387"/>
      <c r="K689" s="387"/>
      <c r="L689" s="387"/>
      <c r="M689" s="387"/>
      <c r="N689" s="387"/>
      <c r="O689" s="387"/>
      <c r="P689" s="387"/>
      <c r="Q689" s="387"/>
      <c r="R689" s="387"/>
      <c r="S689" s="387"/>
      <c r="T689" s="387"/>
      <c r="U689" s="387"/>
      <c r="V689" s="387"/>
      <c r="W689" s="387"/>
      <c r="X689" s="387"/>
      <c r="Y689" s="387"/>
      <c r="Z689" s="387"/>
      <c r="AA689" s="387"/>
      <c r="AB689" s="387"/>
      <c r="AC689" s="387"/>
      <c r="AD689" s="387"/>
      <c r="AE689" s="387"/>
      <c r="AF689" s="387"/>
      <c r="AG689" s="387"/>
    </row>
    <row r="690">
      <c r="A690" s="387"/>
      <c r="B690" s="387"/>
      <c r="C690" s="387"/>
      <c r="D690" s="387"/>
      <c r="E690" s="387"/>
      <c r="F690" s="387"/>
      <c r="G690" s="387"/>
      <c r="H690" s="387"/>
      <c r="I690" s="387"/>
      <c r="J690" s="387"/>
      <c r="K690" s="387"/>
      <c r="L690" s="387"/>
      <c r="M690" s="387"/>
      <c r="N690" s="387"/>
      <c r="O690" s="387"/>
      <c r="P690" s="387"/>
      <c r="Q690" s="387"/>
      <c r="R690" s="387"/>
      <c r="S690" s="387"/>
      <c r="T690" s="387"/>
      <c r="U690" s="387"/>
      <c r="V690" s="387"/>
      <c r="W690" s="387"/>
      <c r="X690" s="387"/>
      <c r="Y690" s="387"/>
      <c r="Z690" s="387"/>
      <c r="AA690" s="387"/>
      <c r="AB690" s="387"/>
      <c r="AC690" s="387"/>
      <c r="AD690" s="387"/>
      <c r="AE690" s="387"/>
      <c r="AF690" s="387"/>
      <c r="AG690" s="387"/>
    </row>
    <row r="691">
      <c r="A691" s="387"/>
      <c r="B691" s="387"/>
      <c r="C691" s="387"/>
      <c r="D691" s="387"/>
      <c r="E691" s="387"/>
      <c r="F691" s="387"/>
      <c r="G691" s="387"/>
      <c r="H691" s="387"/>
      <c r="I691" s="387"/>
      <c r="J691" s="387"/>
      <c r="K691" s="387"/>
      <c r="L691" s="387"/>
      <c r="M691" s="387"/>
      <c r="N691" s="387"/>
      <c r="O691" s="387"/>
      <c r="P691" s="387"/>
      <c r="Q691" s="387"/>
      <c r="R691" s="387"/>
      <c r="S691" s="387"/>
      <c r="T691" s="387"/>
      <c r="U691" s="387"/>
      <c r="V691" s="387"/>
      <c r="W691" s="387"/>
      <c r="X691" s="387"/>
      <c r="Y691" s="387"/>
      <c r="Z691" s="387"/>
      <c r="AA691" s="387"/>
      <c r="AB691" s="387"/>
      <c r="AC691" s="387"/>
      <c r="AD691" s="387"/>
      <c r="AE691" s="387"/>
      <c r="AF691" s="387"/>
      <c r="AG691" s="387"/>
    </row>
    <row r="692">
      <c r="A692" s="387"/>
      <c r="B692" s="387"/>
      <c r="C692" s="387"/>
      <c r="D692" s="387"/>
      <c r="E692" s="387"/>
      <c r="F692" s="387"/>
      <c r="G692" s="387"/>
      <c r="H692" s="387"/>
      <c r="I692" s="387"/>
      <c r="J692" s="387"/>
      <c r="K692" s="387"/>
      <c r="L692" s="387"/>
      <c r="M692" s="387"/>
      <c r="N692" s="387"/>
      <c r="O692" s="387"/>
      <c r="P692" s="387"/>
      <c r="Q692" s="387"/>
      <c r="R692" s="387"/>
      <c r="S692" s="387"/>
      <c r="T692" s="387"/>
      <c r="U692" s="387"/>
      <c r="V692" s="387"/>
      <c r="W692" s="387"/>
      <c r="X692" s="387"/>
      <c r="Y692" s="387"/>
      <c r="Z692" s="387"/>
      <c r="AA692" s="387"/>
      <c r="AB692" s="387"/>
      <c r="AC692" s="387"/>
      <c r="AD692" s="387"/>
      <c r="AE692" s="387"/>
      <c r="AF692" s="387"/>
      <c r="AG692" s="387"/>
    </row>
    <row r="693">
      <c r="A693" s="387"/>
      <c r="B693" s="387"/>
      <c r="C693" s="387"/>
      <c r="D693" s="387"/>
      <c r="E693" s="387"/>
      <c r="F693" s="387"/>
      <c r="G693" s="387"/>
      <c r="H693" s="387"/>
      <c r="I693" s="387"/>
      <c r="J693" s="387"/>
      <c r="K693" s="387"/>
      <c r="L693" s="387"/>
      <c r="M693" s="387"/>
      <c r="N693" s="387"/>
      <c r="O693" s="387"/>
      <c r="P693" s="387"/>
      <c r="Q693" s="387"/>
      <c r="R693" s="387"/>
      <c r="S693" s="387"/>
      <c r="T693" s="387"/>
      <c r="U693" s="387"/>
      <c r="V693" s="387"/>
      <c r="W693" s="387"/>
      <c r="X693" s="387"/>
      <c r="Y693" s="387"/>
      <c r="Z693" s="387"/>
      <c r="AA693" s="387"/>
      <c r="AB693" s="387"/>
      <c r="AC693" s="387"/>
      <c r="AD693" s="387"/>
      <c r="AE693" s="387"/>
      <c r="AF693" s="387"/>
      <c r="AG693" s="387"/>
    </row>
    <row r="694">
      <c r="A694" s="387"/>
      <c r="B694" s="387"/>
      <c r="C694" s="387"/>
      <c r="D694" s="387"/>
      <c r="E694" s="387"/>
      <c r="F694" s="387"/>
      <c r="G694" s="387"/>
      <c r="H694" s="387"/>
      <c r="I694" s="387"/>
      <c r="J694" s="387"/>
      <c r="K694" s="387"/>
      <c r="L694" s="387"/>
      <c r="M694" s="387"/>
      <c r="N694" s="387"/>
      <c r="O694" s="387"/>
      <c r="P694" s="387"/>
      <c r="Q694" s="387"/>
      <c r="R694" s="387"/>
      <c r="S694" s="387"/>
      <c r="T694" s="387"/>
      <c r="U694" s="387"/>
      <c r="V694" s="387"/>
      <c r="W694" s="387"/>
      <c r="X694" s="387"/>
      <c r="Y694" s="387"/>
      <c r="Z694" s="387"/>
      <c r="AA694" s="387"/>
      <c r="AB694" s="387"/>
      <c r="AC694" s="387"/>
      <c r="AD694" s="387"/>
      <c r="AE694" s="387"/>
      <c r="AF694" s="387"/>
      <c r="AG694" s="387"/>
    </row>
    <row r="695">
      <c r="A695" s="387"/>
      <c r="B695" s="387"/>
      <c r="C695" s="387"/>
      <c r="D695" s="387"/>
      <c r="E695" s="387"/>
      <c r="F695" s="387"/>
      <c r="G695" s="387"/>
      <c r="H695" s="387"/>
      <c r="I695" s="387"/>
      <c r="J695" s="387"/>
      <c r="K695" s="387"/>
      <c r="L695" s="387"/>
      <c r="M695" s="387"/>
      <c r="N695" s="387"/>
      <c r="O695" s="387"/>
      <c r="P695" s="387"/>
      <c r="Q695" s="387"/>
      <c r="R695" s="387"/>
      <c r="S695" s="387"/>
      <c r="T695" s="387"/>
      <c r="U695" s="387"/>
      <c r="V695" s="387"/>
      <c r="W695" s="387"/>
      <c r="X695" s="387"/>
      <c r="Y695" s="387"/>
      <c r="Z695" s="387"/>
      <c r="AA695" s="387"/>
      <c r="AB695" s="387"/>
      <c r="AC695" s="387"/>
      <c r="AD695" s="387"/>
      <c r="AE695" s="387"/>
      <c r="AF695" s="387"/>
      <c r="AG695" s="387"/>
    </row>
    <row r="696">
      <c r="A696" s="387"/>
      <c r="B696" s="387"/>
      <c r="C696" s="387"/>
      <c r="D696" s="387"/>
      <c r="E696" s="387"/>
      <c r="F696" s="387"/>
      <c r="G696" s="387"/>
      <c r="H696" s="387"/>
      <c r="I696" s="387"/>
      <c r="J696" s="387"/>
      <c r="K696" s="387"/>
      <c r="L696" s="387"/>
      <c r="M696" s="387"/>
      <c r="N696" s="387"/>
      <c r="O696" s="387"/>
      <c r="P696" s="387"/>
      <c r="Q696" s="387"/>
      <c r="R696" s="387"/>
      <c r="S696" s="387"/>
      <c r="T696" s="387"/>
      <c r="U696" s="387"/>
      <c r="V696" s="387"/>
      <c r="W696" s="387"/>
      <c r="X696" s="387"/>
      <c r="Y696" s="387"/>
      <c r="Z696" s="387"/>
      <c r="AA696" s="387"/>
      <c r="AB696" s="387"/>
      <c r="AC696" s="387"/>
      <c r="AD696" s="387"/>
      <c r="AE696" s="387"/>
      <c r="AF696" s="387"/>
      <c r="AG696" s="387"/>
    </row>
    <row r="697">
      <c r="A697" s="387"/>
      <c r="B697" s="387"/>
      <c r="C697" s="387"/>
      <c r="D697" s="387"/>
      <c r="E697" s="387"/>
      <c r="F697" s="387"/>
      <c r="G697" s="387"/>
      <c r="H697" s="387"/>
      <c r="I697" s="387"/>
      <c r="J697" s="387"/>
      <c r="K697" s="387"/>
      <c r="L697" s="387"/>
      <c r="M697" s="387"/>
      <c r="N697" s="387"/>
      <c r="O697" s="387"/>
      <c r="P697" s="387"/>
      <c r="Q697" s="387"/>
      <c r="R697" s="387"/>
      <c r="S697" s="387"/>
      <c r="T697" s="387"/>
      <c r="U697" s="387"/>
      <c r="V697" s="387"/>
      <c r="W697" s="387"/>
      <c r="X697" s="387"/>
      <c r="Y697" s="387"/>
      <c r="Z697" s="387"/>
      <c r="AA697" s="387"/>
      <c r="AB697" s="387"/>
      <c r="AC697" s="387"/>
      <c r="AD697" s="387"/>
      <c r="AE697" s="387"/>
      <c r="AF697" s="387"/>
      <c r="AG697" s="387"/>
    </row>
    <row r="698">
      <c r="A698" s="387"/>
      <c r="B698" s="387"/>
      <c r="C698" s="387"/>
      <c r="D698" s="387"/>
      <c r="E698" s="387"/>
      <c r="F698" s="387"/>
      <c r="G698" s="387"/>
      <c r="H698" s="387"/>
      <c r="I698" s="387"/>
      <c r="J698" s="387"/>
      <c r="K698" s="387"/>
      <c r="L698" s="387"/>
      <c r="M698" s="387"/>
      <c r="N698" s="387"/>
      <c r="O698" s="387"/>
      <c r="P698" s="387"/>
      <c r="Q698" s="387"/>
      <c r="R698" s="387"/>
      <c r="S698" s="387"/>
      <c r="T698" s="387"/>
      <c r="U698" s="387"/>
      <c r="V698" s="387"/>
      <c r="W698" s="387"/>
      <c r="X698" s="387"/>
      <c r="Y698" s="387"/>
      <c r="Z698" s="387"/>
      <c r="AA698" s="387"/>
      <c r="AB698" s="387"/>
      <c r="AC698" s="387"/>
      <c r="AD698" s="387"/>
      <c r="AE698" s="387"/>
      <c r="AF698" s="387"/>
      <c r="AG698" s="387"/>
    </row>
    <row r="699">
      <c r="A699" s="387"/>
      <c r="B699" s="387"/>
      <c r="C699" s="387"/>
      <c r="D699" s="387"/>
      <c r="E699" s="387"/>
      <c r="F699" s="387"/>
      <c r="G699" s="387"/>
      <c r="H699" s="387"/>
      <c r="I699" s="387"/>
      <c r="J699" s="387"/>
      <c r="K699" s="387"/>
      <c r="L699" s="387"/>
      <c r="M699" s="387"/>
      <c r="N699" s="387"/>
      <c r="O699" s="387"/>
      <c r="P699" s="387"/>
      <c r="Q699" s="387"/>
      <c r="R699" s="387"/>
      <c r="S699" s="387"/>
      <c r="T699" s="387"/>
      <c r="U699" s="387"/>
      <c r="V699" s="387"/>
      <c r="W699" s="387"/>
      <c r="X699" s="387"/>
      <c r="Y699" s="387"/>
      <c r="Z699" s="387"/>
      <c r="AA699" s="387"/>
      <c r="AB699" s="387"/>
      <c r="AC699" s="387"/>
      <c r="AD699" s="387"/>
      <c r="AE699" s="387"/>
      <c r="AF699" s="387"/>
      <c r="AG699" s="387"/>
    </row>
    <row r="700">
      <c r="A700" s="387"/>
      <c r="B700" s="387"/>
      <c r="C700" s="387"/>
      <c r="D700" s="387"/>
      <c r="E700" s="387"/>
      <c r="F700" s="387"/>
      <c r="G700" s="387"/>
      <c r="H700" s="387"/>
      <c r="I700" s="387"/>
      <c r="J700" s="387"/>
      <c r="K700" s="387"/>
      <c r="L700" s="387"/>
      <c r="M700" s="387"/>
      <c r="N700" s="387"/>
      <c r="O700" s="387"/>
      <c r="P700" s="387"/>
      <c r="Q700" s="387"/>
      <c r="R700" s="387"/>
      <c r="S700" s="387"/>
      <c r="T700" s="387"/>
      <c r="U700" s="387"/>
      <c r="V700" s="387"/>
      <c r="W700" s="387"/>
      <c r="X700" s="387"/>
      <c r="Y700" s="387"/>
      <c r="Z700" s="387"/>
      <c r="AA700" s="387"/>
      <c r="AB700" s="387"/>
      <c r="AC700" s="387"/>
      <c r="AD700" s="387"/>
      <c r="AE700" s="387"/>
      <c r="AF700" s="387"/>
      <c r="AG700" s="387"/>
    </row>
    <row r="701">
      <c r="A701" s="387"/>
      <c r="B701" s="387"/>
      <c r="C701" s="387"/>
      <c r="D701" s="387"/>
      <c r="E701" s="387"/>
      <c r="F701" s="387"/>
      <c r="G701" s="387"/>
      <c r="H701" s="387"/>
      <c r="I701" s="387"/>
      <c r="J701" s="387"/>
      <c r="K701" s="387"/>
      <c r="L701" s="387"/>
      <c r="M701" s="387"/>
      <c r="N701" s="387"/>
      <c r="O701" s="387"/>
      <c r="P701" s="387"/>
      <c r="Q701" s="387"/>
      <c r="R701" s="387"/>
      <c r="S701" s="387"/>
      <c r="T701" s="387"/>
      <c r="U701" s="387"/>
      <c r="V701" s="387"/>
      <c r="W701" s="387"/>
      <c r="X701" s="387"/>
      <c r="Y701" s="387"/>
      <c r="Z701" s="387"/>
      <c r="AA701" s="387"/>
      <c r="AB701" s="387"/>
      <c r="AC701" s="387"/>
      <c r="AD701" s="387"/>
      <c r="AE701" s="387"/>
      <c r="AF701" s="387"/>
      <c r="AG701" s="387"/>
    </row>
    <row r="702">
      <c r="A702" s="387"/>
      <c r="B702" s="387"/>
      <c r="C702" s="387"/>
      <c r="D702" s="387"/>
      <c r="E702" s="387"/>
      <c r="F702" s="387"/>
      <c r="G702" s="387"/>
      <c r="H702" s="387"/>
      <c r="I702" s="387"/>
      <c r="J702" s="387"/>
      <c r="K702" s="387"/>
      <c r="L702" s="387"/>
      <c r="M702" s="387"/>
      <c r="N702" s="387"/>
      <c r="O702" s="387"/>
      <c r="P702" s="387"/>
      <c r="Q702" s="387"/>
      <c r="R702" s="387"/>
      <c r="S702" s="387"/>
      <c r="T702" s="387"/>
      <c r="U702" s="387"/>
      <c r="V702" s="387"/>
      <c r="W702" s="387"/>
      <c r="X702" s="387"/>
      <c r="Y702" s="387"/>
      <c r="Z702" s="387"/>
      <c r="AA702" s="387"/>
      <c r="AB702" s="387"/>
      <c r="AC702" s="387"/>
      <c r="AD702" s="387"/>
      <c r="AE702" s="387"/>
      <c r="AF702" s="387"/>
      <c r="AG702" s="387"/>
    </row>
    <row r="703">
      <c r="A703" s="387"/>
      <c r="B703" s="387"/>
      <c r="C703" s="387"/>
      <c r="D703" s="387"/>
      <c r="E703" s="387"/>
      <c r="F703" s="387"/>
      <c r="G703" s="387"/>
      <c r="H703" s="387"/>
      <c r="I703" s="387"/>
      <c r="J703" s="387"/>
      <c r="K703" s="387"/>
      <c r="L703" s="387"/>
      <c r="M703" s="387"/>
      <c r="N703" s="387"/>
      <c r="O703" s="387"/>
      <c r="P703" s="387"/>
      <c r="Q703" s="387"/>
      <c r="R703" s="387"/>
      <c r="S703" s="387"/>
      <c r="T703" s="387"/>
      <c r="U703" s="387"/>
      <c r="V703" s="387"/>
      <c r="W703" s="387"/>
      <c r="X703" s="387"/>
      <c r="Y703" s="387"/>
      <c r="Z703" s="387"/>
      <c r="AA703" s="387"/>
      <c r="AB703" s="387"/>
      <c r="AC703" s="387"/>
      <c r="AD703" s="387"/>
      <c r="AE703" s="387"/>
      <c r="AF703" s="387"/>
      <c r="AG703" s="387"/>
    </row>
    <row r="704">
      <c r="A704" s="387"/>
      <c r="B704" s="387"/>
      <c r="C704" s="387"/>
      <c r="D704" s="387"/>
      <c r="E704" s="387"/>
      <c r="F704" s="387"/>
      <c r="G704" s="387"/>
      <c r="H704" s="387"/>
      <c r="I704" s="387"/>
      <c r="J704" s="387"/>
      <c r="K704" s="387"/>
      <c r="L704" s="387"/>
      <c r="M704" s="387"/>
      <c r="N704" s="387"/>
      <c r="O704" s="387"/>
      <c r="P704" s="387"/>
      <c r="Q704" s="387"/>
      <c r="R704" s="387"/>
      <c r="S704" s="387"/>
      <c r="T704" s="387"/>
      <c r="U704" s="387"/>
      <c r="V704" s="387"/>
      <c r="W704" s="387"/>
      <c r="X704" s="387"/>
      <c r="Y704" s="387"/>
      <c r="Z704" s="387"/>
      <c r="AA704" s="387"/>
      <c r="AB704" s="387"/>
      <c r="AC704" s="387"/>
      <c r="AD704" s="387"/>
      <c r="AE704" s="387"/>
      <c r="AF704" s="387"/>
      <c r="AG704" s="387"/>
    </row>
    <row r="705">
      <c r="A705" s="387"/>
      <c r="B705" s="387"/>
      <c r="C705" s="387"/>
      <c r="D705" s="387"/>
      <c r="E705" s="387"/>
      <c r="F705" s="387"/>
      <c r="G705" s="387"/>
      <c r="H705" s="387"/>
      <c r="I705" s="387"/>
      <c r="J705" s="387"/>
      <c r="K705" s="387"/>
      <c r="L705" s="387"/>
      <c r="M705" s="387"/>
      <c r="N705" s="387"/>
      <c r="O705" s="387"/>
      <c r="P705" s="387"/>
      <c r="Q705" s="387"/>
      <c r="R705" s="387"/>
      <c r="S705" s="387"/>
      <c r="T705" s="387"/>
      <c r="U705" s="387"/>
      <c r="V705" s="387"/>
      <c r="W705" s="387"/>
      <c r="X705" s="387"/>
      <c r="Y705" s="387"/>
      <c r="Z705" s="387"/>
      <c r="AA705" s="387"/>
      <c r="AB705" s="387"/>
      <c r="AC705" s="387"/>
      <c r="AD705" s="387"/>
      <c r="AE705" s="387"/>
      <c r="AF705" s="387"/>
      <c r="AG705" s="387"/>
    </row>
    <row r="706">
      <c r="A706" s="387"/>
      <c r="B706" s="387"/>
      <c r="C706" s="387"/>
      <c r="D706" s="387"/>
      <c r="E706" s="387"/>
      <c r="F706" s="387"/>
      <c r="G706" s="387"/>
      <c r="H706" s="387"/>
      <c r="I706" s="387"/>
      <c r="J706" s="387"/>
      <c r="K706" s="387"/>
      <c r="L706" s="387"/>
      <c r="M706" s="387"/>
      <c r="N706" s="387"/>
      <c r="O706" s="387"/>
      <c r="P706" s="387"/>
      <c r="Q706" s="387"/>
      <c r="R706" s="387"/>
      <c r="S706" s="387"/>
      <c r="T706" s="387"/>
      <c r="U706" s="387"/>
      <c r="V706" s="387"/>
      <c r="W706" s="387"/>
      <c r="X706" s="387"/>
      <c r="Y706" s="387"/>
      <c r="Z706" s="387"/>
      <c r="AA706" s="387"/>
      <c r="AB706" s="387"/>
      <c r="AC706" s="387"/>
      <c r="AD706" s="387"/>
      <c r="AE706" s="387"/>
      <c r="AF706" s="387"/>
      <c r="AG706" s="387"/>
    </row>
    <row r="707">
      <c r="A707" s="387"/>
      <c r="B707" s="387"/>
      <c r="C707" s="387"/>
      <c r="D707" s="387"/>
      <c r="E707" s="387"/>
      <c r="F707" s="387"/>
      <c r="G707" s="387"/>
      <c r="H707" s="387"/>
      <c r="I707" s="387"/>
      <c r="J707" s="387"/>
      <c r="K707" s="387"/>
      <c r="L707" s="387"/>
      <c r="M707" s="387"/>
      <c r="N707" s="387"/>
      <c r="O707" s="387"/>
      <c r="P707" s="387"/>
      <c r="Q707" s="387"/>
      <c r="R707" s="387"/>
      <c r="S707" s="387"/>
      <c r="T707" s="387"/>
      <c r="U707" s="387"/>
      <c r="V707" s="387"/>
      <c r="W707" s="387"/>
      <c r="X707" s="387"/>
      <c r="Y707" s="387"/>
      <c r="Z707" s="387"/>
      <c r="AA707" s="387"/>
      <c r="AB707" s="387"/>
      <c r="AC707" s="387"/>
      <c r="AD707" s="387"/>
      <c r="AE707" s="387"/>
      <c r="AF707" s="387"/>
      <c r="AG707" s="387"/>
    </row>
    <row r="708">
      <c r="A708" s="387"/>
      <c r="B708" s="387"/>
      <c r="C708" s="387"/>
      <c r="D708" s="387"/>
      <c r="E708" s="387"/>
      <c r="F708" s="387"/>
      <c r="G708" s="387"/>
      <c r="H708" s="387"/>
      <c r="I708" s="387"/>
      <c r="J708" s="387"/>
      <c r="K708" s="387"/>
      <c r="L708" s="387"/>
      <c r="M708" s="387"/>
      <c r="N708" s="387"/>
      <c r="O708" s="387"/>
      <c r="P708" s="387"/>
      <c r="Q708" s="387"/>
      <c r="R708" s="387"/>
      <c r="S708" s="387"/>
      <c r="T708" s="387"/>
      <c r="U708" s="387"/>
      <c r="V708" s="387"/>
      <c r="W708" s="387"/>
      <c r="X708" s="387"/>
      <c r="Y708" s="387"/>
      <c r="Z708" s="387"/>
      <c r="AA708" s="387"/>
      <c r="AB708" s="387"/>
      <c r="AC708" s="387"/>
      <c r="AD708" s="387"/>
      <c r="AE708" s="387"/>
      <c r="AF708" s="387"/>
      <c r="AG708" s="387"/>
    </row>
    <row r="709">
      <c r="A709" s="387"/>
      <c r="B709" s="387"/>
      <c r="C709" s="387"/>
      <c r="D709" s="387"/>
      <c r="E709" s="387"/>
      <c r="F709" s="387"/>
      <c r="G709" s="387"/>
      <c r="H709" s="387"/>
      <c r="I709" s="387"/>
      <c r="J709" s="387"/>
      <c r="K709" s="387"/>
      <c r="L709" s="387"/>
      <c r="M709" s="387"/>
      <c r="N709" s="387"/>
      <c r="O709" s="387"/>
      <c r="P709" s="387"/>
      <c r="Q709" s="387"/>
      <c r="R709" s="387"/>
      <c r="S709" s="387"/>
      <c r="T709" s="387"/>
      <c r="U709" s="387"/>
      <c r="V709" s="387"/>
      <c r="W709" s="387"/>
      <c r="X709" s="387"/>
      <c r="Y709" s="387"/>
      <c r="Z709" s="387"/>
      <c r="AA709" s="387"/>
      <c r="AB709" s="387"/>
      <c r="AC709" s="387"/>
      <c r="AD709" s="387"/>
      <c r="AE709" s="387"/>
      <c r="AF709" s="387"/>
      <c r="AG709" s="387"/>
    </row>
    <row r="710">
      <c r="A710" s="387"/>
      <c r="B710" s="387"/>
      <c r="C710" s="387"/>
      <c r="D710" s="387"/>
      <c r="E710" s="387"/>
      <c r="F710" s="387"/>
      <c r="G710" s="387"/>
      <c r="H710" s="387"/>
      <c r="I710" s="387"/>
      <c r="J710" s="387"/>
      <c r="K710" s="387"/>
      <c r="L710" s="387"/>
      <c r="M710" s="387"/>
      <c r="N710" s="387"/>
      <c r="O710" s="387"/>
      <c r="P710" s="387"/>
      <c r="Q710" s="387"/>
      <c r="R710" s="387"/>
      <c r="S710" s="387"/>
      <c r="T710" s="387"/>
      <c r="U710" s="387"/>
      <c r="V710" s="387"/>
      <c r="W710" s="387"/>
      <c r="X710" s="387"/>
      <c r="Y710" s="387"/>
      <c r="Z710" s="387"/>
      <c r="AA710" s="387"/>
      <c r="AB710" s="387"/>
      <c r="AC710" s="387"/>
      <c r="AD710" s="387"/>
      <c r="AE710" s="387"/>
      <c r="AF710" s="387"/>
      <c r="AG710" s="387"/>
    </row>
    <row r="711">
      <c r="A711" s="387"/>
      <c r="B711" s="387"/>
      <c r="C711" s="387"/>
      <c r="D711" s="387"/>
      <c r="E711" s="387"/>
      <c r="F711" s="387"/>
      <c r="G711" s="387"/>
      <c r="H711" s="387"/>
      <c r="I711" s="387"/>
      <c r="J711" s="387"/>
      <c r="K711" s="387"/>
      <c r="L711" s="387"/>
      <c r="M711" s="387"/>
      <c r="N711" s="387"/>
      <c r="O711" s="387"/>
      <c r="P711" s="387"/>
      <c r="Q711" s="387"/>
      <c r="R711" s="387"/>
      <c r="S711" s="387"/>
      <c r="T711" s="387"/>
      <c r="U711" s="387"/>
      <c r="V711" s="387"/>
      <c r="W711" s="387"/>
      <c r="X711" s="387"/>
      <c r="Y711" s="387"/>
      <c r="Z711" s="387"/>
      <c r="AA711" s="387"/>
      <c r="AB711" s="387"/>
      <c r="AC711" s="387"/>
      <c r="AD711" s="387"/>
      <c r="AE711" s="387"/>
      <c r="AF711" s="387"/>
      <c r="AG711" s="387"/>
    </row>
    <row r="712">
      <c r="A712" s="387"/>
      <c r="B712" s="387"/>
      <c r="C712" s="387"/>
      <c r="D712" s="387"/>
      <c r="E712" s="387"/>
      <c r="F712" s="387"/>
      <c r="G712" s="387"/>
      <c r="H712" s="387"/>
      <c r="I712" s="387"/>
      <c r="J712" s="387"/>
      <c r="K712" s="387"/>
      <c r="L712" s="387"/>
      <c r="M712" s="387"/>
      <c r="N712" s="387"/>
      <c r="O712" s="387"/>
      <c r="P712" s="387"/>
      <c r="Q712" s="387"/>
      <c r="R712" s="387"/>
      <c r="S712" s="387"/>
      <c r="T712" s="387"/>
      <c r="U712" s="387"/>
      <c r="V712" s="387"/>
      <c r="W712" s="387"/>
      <c r="X712" s="387"/>
      <c r="Y712" s="387"/>
      <c r="Z712" s="387"/>
      <c r="AA712" s="387"/>
      <c r="AB712" s="387"/>
      <c r="AC712" s="387"/>
      <c r="AD712" s="387"/>
      <c r="AE712" s="387"/>
      <c r="AF712" s="387"/>
      <c r="AG712" s="387"/>
    </row>
    <row r="713">
      <c r="A713" s="387"/>
      <c r="B713" s="387"/>
      <c r="C713" s="387"/>
      <c r="D713" s="387"/>
      <c r="E713" s="387"/>
      <c r="F713" s="387"/>
      <c r="G713" s="387"/>
      <c r="H713" s="387"/>
      <c r="I713" s="387"/>
      <c r="J713" s="387"/>
      <c r="K713" s="387"/>
      <c r="L713" s="387"/>
      <c r="M713" s="387"/>
      <c r="N713" s="387"/>
      <c r="O713" s="387"/>
      <c r="P713" s="387"/>
      <c r="Q713" s="387"/>
      <c r="R713" s="387"/>
      <c r="S713" s="387"/>
      <c r="T713" s="387"/>
      <c r="U713" s="387"/>
      <c r="V713" s="387"/>
      <c r="W713" s="387"/>
      <c r="X713" s="387"/>
      <c r="Y713" s="387"/>
      <c r="Z713" s="387"/>
      <c r="AA713" s="387"/>
      <c r="AB713" s="387"/>
      <c r="AC713" s="387"/>
      <c r="AD713" s="387"/>
      <c r="AE713" s="387"/>
      <c r="AF713" s="387"/>
      <c r="AG713" s="387"/>
    </row>
    <row r="714">
      <c r="A714" s="387"/>
      <c r="B714" s="387"/>
      <c r="C714" s="387"/>
      <c r="D714" s="387"/>
      <c r="E714" s="387"/>
      <c r="F714" s="387"/>
      <c r="G714" s="387"/>
      <c r="H714" s="387"/>
      <c r="I714" s="387"/>
      <c r="J714" s="387"/>
      <c r="K714" s="387"/>
      <c r="L714" s="387"/>
      <c r="M714" s="387"/>
      <c r="N714" s="387"/>
      <c r="O714" s="387"/>
      <c r="P714" s="387"/>
      <c r="Q714" s="387"/>
      <c r="R714" s="387"/>
      <c r="S714" s="387"/>
      <c r="T714" s="387"/>
      <c r="U714" s="387"/>
      <c r="V714" s="387"/>
      <c r="W714" s="387"/>
      <c r="X714" s="387"/>
      <c r="Y714" s="387"/>
      <c r="Z714" s="387"/>
      <c r="AA714" s="387"/>
      <c r="AB714" s="387"/>
      <c r="AC714" s="387"/>
      <c r="AD714" s="387"/>
      <c r="AE714" s="387"/>
      <c r="AF714" s="387"/>
      <c r="AG714" s="387"/>
    </row>
    <row r="715">
      <c r="A715" s="387"/>
      <c r="B715" s="387"/>
      <c r="C715" s="387"/>
      <c r="D715" s="387"/>
      <c r="E715" s="387"/>
      <c r="F715" s="387"/>
      <c r="G715" s="387"/>
      <c r="H715" s="387"/>
      <c r="I715" s="387"/>
      <c r="J715" s="387"/>
      <c r="K715" s="387"/>
      <c r="L715" s="387"/>
      <c r="M715" s="387"/>
      <c r="N715" s="387"/>
      <c r="O715" s="387"/>
      <c r="P715" s="387"/>
      <c r="Q715" s="387"/>
      <c r="R715" s="387"/>
      <c r="S715" s="387"/>
      <c r="T715" s="387"/>
      <c r="U715" s="387"/>
      <c r="V715" s="387"/>
      <c r="W715" s="387"/>
      <c r="X715" s="387"/>
      <c r="Y715" s="387"/>
      <c r="Z715" s="387"/>
      <c r="AA715" s="387"/>
      <c r="AB715" s="387"/>
      <c r="AC715" s="387"/>
      <c r="AD715" s="387"/>
      <c r="AE715" s="387"/>
      <c r="AF715" s="387"/>
      <c r="AG715" s="387"/>
    </row>
    <row r="716">
      <c r="A716" s="387"/>
      <c r="B716" s="387"/>
      <c r="C716" s="387"/>
      <c r="D716" s="387"/>
      <c r="E716" s="387"/>
      <c r="F716" s="387"/>
      <c r="G716" s="387"/>
      <c r="H716" s="387"/>
      <c r="I716" s="387"/>
      <c r="J716" s="387"/>
      <c r="K716" s="387"/>
      <c r="L716" s="387"/>
      <c r="M716" s="387"/>
      <c r="N716" s="387"/>
      <c r="O716" s="387"/>
      <c r="P716" s="387"/>
      <c r="Q716" s="387"/>
      <c r="R716" s="387"/>
      <c r="S716" s="387"/>
      <c r="T716" s="387"/>
      <c r="U716" s="387"/>
      <c r="V716" s="387"/>
      <c r="W716" s="387"/>
      <c r="X716" s="387"/>
      <c r="Y716" s="387"/>
      <c r="Z716" s="387"/>
      <c r="AA716" s="387"/>
      <c r="AB716" s="387"/>
      <c r="AC716" s="387"/>
      <c r="AD716" s="387"/>
      <c r="AE716" s="387"/>
      <c r="AF716" s="387"/>
      <c r="AG716" s="387"/>
    </row>
    <row r="717">
      <c r="A717" s="387"/>
      <c r="B717" s="387"/>
      <c r="C717" s="387"/>
      <c r="D717" s="387"/>
      <c r="E717" s="387"/>
      <c r="F717" s="387"/>
      <c r="G717" s="387"/>
      <c r="H717" s="387"/>
      <c r="I717" s="387"/>
      <c r="J717" s="387"/>
      <c r="K717" s="387"/>
      <c r="L717" s="387"/>
      <c r="M717" s="387"/>
      <c r="N717" s="387"/>
      <c r="O717" s="387"/>
      <c r="P717" s="387"/>
      <c r="Q717" s="387"/>
      <c r="R717" s="387"/>
      <c r="S717" s="387"/>
      <c r="T717" s="387"/>
      <c r="U717" s="387"/>
      <c r="V717" s="387"/>
      <c r="W717" s="387"/>
      <c r="X717" s="387"/>
      <c r="Y717" s="387"/>
      <c r="Z717" s="387"/>
      <c r="AA717" s="387"/>
      <c r="AB717" s="387"/>
      <c r="AC717" s="387"/>
      <c r="AD717" s="387"/>
      <c r="AE717" s="387"/>
      <c r="AF717" s="387"/>
      <c r="AG717" s="387"/>
    </row>
    <row r="718">
      <c r="A718" s="387"/>
      <c r="B718" s="387"/>
      <c r="C718" s="387"/>
      <c r="D718" s="387"/>
      <c r="E718" s="387"/>
      <c r="F718" s="387"/>
      <c r="G718" s="387"/>
      <c r="H718" s="387"/>
      <c r="I718" s="387"/>
      <c r="J718" s="387"/>
      <c r="K718" s="387"/>
      <c r="L718" s="387"/>
      <c r="M718" s="387"/>
      <c r="N718" s="387"/>
      <c r="O718" s="387"/>
      <c r="P718" s="387"/>
      <c r="Q718" s="387"/>
      <c r="R718" s="387"/>
      <c r="S718" s="387"/>
      <c r="T718" s="387"/>
      <c r="U718" s="387"/>
      <c r="V718" s="387"/>
      <c r="W718" s="387"/>
      <c r="X718" s="387"/>
      <c r="Y718" s="387"/>
      <c r="Z718" s="387"/>
      <c r="AA718" s="387"/>
      <c r="AB718" s="387"/>
      <c r="AC718" s="387"/>
      <c r="AD718" s="387"/>
      <c r="AE718" s="387"/>
      <c r="AF718" s="387"/>
      <c r="AG718" s="387"/>
    </row>
    <row r="719">
      <c r="A719" s="387"/>
      <c r="B719" s="387"/>
      <c r="C719" s="387"/>
      <c r="D719" s="387"/>
      <c r="E719" s="387"/>
      <c r="F719" s="387"/>
      <c r="G719" s="387"/>
      <c r="H719" s="387"/>
      <c r="I719" s="387"/>
      <c r="J719" s="387"/>
      <c r="K719" s="387"/>
      <c r="L719" s="387"/>
      <c r="M719" s="387"/>
      <c r="N719" s="387"/>
      <c r="O719" s="387"/>
      <c r="P719" s="387"/>
      <c r="Q719" s="387"/>
      <c r="R719" s="387"/>
      <c r="S719" s="387"/>
      <c r="T719" s="387"/>
      <c r="U719" s="387"/>
      <c r="V719" s="387"/>
      <c r="W719" s="387"/>
      <c r="X719" s="387"/>
      <c r="Y719" s="387"/>
      <c r="Z719" s="387"/>
      <c r="AA719" s="387"/>
      <c r="AB719" s="387"/>
      <c r="AC719" s="387"/>
      <c r="AD719" s="387"/>
      <c r="AE719" s="387"/>
      <c r="AF719" s="387"/>
      <c r="AG719" s="387"/>
    </row>
    <row r="720">
      <c r="A720" s="387"/>
      <c r="B720" s="387"/>
      <c r="C720" s="387"/>
      <c r="D720" s="387"/>
      <c r="E720" s="387"/>
      <c r="F720" s="387"/>
      <c r="G720" s="387"/>
      <c r="H720" s="387"/>
      <c r="I720" s="387"/>
      <c r="J720" s="387"/>
      <c r="K720" s="387"/>
      <c r="L720" s="387"/>
      <c r="M720" s="387"/>
      <c r="N720" s="387"/>
      <c r="O720" s="387"/>
      <c r="P720" s="387"/>
      <c r="Q720" s="387"/>
      <c r="R720" s="387"/>
      <c r="S720" s="387"/>
      <c r="T720" s="387"/>
      <c r="U720" s="387"/>
      <c r="V720" s="387"/>
      <c r="W720" s="387"/>
      <c r="X720" s="387"/>
      <c r="Y720" s="387"/>
      <c r="Z720" s="387"/>
      <c r="AA720" s="387"/>
      <c r="AB720" s="387"/>
      <c r="AC720" s="387"/>
      <c r="AD720" s="387"/>
      <c r="AE720" s="387"/>
      <c r="AF720" s="387"/>
      <c r="AG720" s="387"/>
    </row>
    <row r="721">
      <c r="A721" s="387"/>
      <c r="B721" s="387"/>
      <c r="C721" s="387"/>
      <c r="D721" s="387"/>
      <c r="E721" s="387"/>
      <c r="F721" s="387"/>
      <c r="G721" s="387"/>
      <c r="H721" s="387"/>
      <c r="I721" s="387"/>
      <c r="J721" s="387"/>
      <c r="K721" s="387"/>
      <c r="L721" s="387"/>
      <c r="M721" s="387"/>
      <c r="N721" s="387"/>
      <c r="O721" s="387"/>
      <c r="P721" s="387"/>
      <c r="Q721" s="387"/>
      <c r="R721" s="387"/>
      <c r="S721" s="387"/>
      <c r="T721" s="387"/>
      <c r="U721" s="387"/>
      <c r="V721" s="387"/>
      <c r="W721" s="387"/>
      <c r="X721" s="387"/>
      <c r="Y721" s="387"/>
      <c r="Z721" s="387"/>
      <c r="AA721" s="387"/>
      <c r="AB721" s="387"/>
      <c r="AC721" s="387"/>
      <c r="AD721" s="387"/>
      <c r="AE721" s="387"/>
      <c r="AF721" s="387"/>
      <c r="AG721" s="387"/>
    </row>
    <row r="722">
      <c r="A722" s="387"/>
      <c r="B722" s="387"/>
      <c r="C722" s="387"/>
      <c r="D722" s="387"/>
      <c r="E722" s="387"/>
      <c r="F722" s="387"/>
      <c r="G722" s="387"/>
      <c r="H722" s="387"/>
      <c r="I722" s="387"/>
      <c r="J722" s="387"/>
      <c r="K722" s="387"/>
      <c r="L722" s="387"/>
      <c r="M722" s="387"/>
      <c r="N722" s="387"/>
      <c r="O722" s="387"/>
      <c r="P722" s="387"/>
      <c r="Q722" s="387"/>
      <c r="R722" s="387"/>
      <c r="S722" s="387"/>
      <c r="T722" s="387"/>
      <c r="U722" s="387"/>
      <c r="V722" s="387"/>
      <c r="W722" s="387"/>
      <c r="X722" s="387"/>
      <c r="Y722" s="387"/>
      <c r="Z722" s="387"/>
      <c r="AA722" s="387"/>
      <c r="AB722" s="387"/>
      <c r="AC722" s="387"/>
      <c r="AD722" s="387"/>
      <c r="AE722" s="387"/>
      <c r="AF722" s="387"/>
      <c r="AG722" s="387"/>
    </row>
    <row r="723">
      <c r="A723" s="387"/>
      <c r="B723" s="387"/>
      <c r="C723" s="387"/>
      <c r="D723" s="387"/>
      <c r="E723" s="387"/>
      <c r="F723" s="387"/>
      <c r="G723" s="387"/>
      <c r="H723" s="387"/>
      <c r="I723" s="387"/>
      <c r="J723" s="387"/>
      <c r="K723" s="387"/>
      <c r="L723" s="387"/>
      <c r="M723" s="387"/>
      <c r="N723" s="387"/>
      <c r="O723" s="387"/>
      <c r="P723" s="387"/>
      <c r="Q723" s="387"/>
      <c r="R723" s="387"/>
      <c r="S723" s="387"/>
      <c r="T723" s="387"/>
      <c r="U723" s="387"/>
      <c r="V723" s="387"/>
      <c r="W723" s="387"/>
      <c r="X723" s="387"/>
      <c r="Y723" s="387"/>
      <c r="Z723" s="387"/>
      <c r="AA723" s="387"/>
      <c r="AB723" s="387"/>
      <c r="AC723" s="387"/>
      <c r="AD723" s="387"/>
      <c r="AE723" s="387"/>
      <c r="AF723" s="387"/>
      <c r="AG723" s="387"/>
    </row>
    <row r="724">
      <c r="A724" s="387"/>
      <c r="B724" s="387"/>
      <c r="C724" s="387"/>
      <c r="D724" s="387"/>
      <c r="E724" s="387"/>
      <c r="F724" s="387"/>
      <c r="G724" s="387"/>
      <c r="H724" s="387"/>
      <c r="I724" s="387"/>
      <c r="J724" s="387"/>
      <c r="K724" s="387"/>
      <c r="L724" s="387"/>
      <c r="M724" s="387"/>
      <c r="N724" s="387"/>
      <c r="O724" s="387"/>
      <c r="P724" s="387"/>
      <c r="Q724" s="387"/>
      <c r="R724" s="387"/>
      <c r="S724" s="387"/>
      <c r="T724" s="387"/>
      <c r="U724" s="387"/>
      <c r="V724" s="387"/>
      <c r="W724" s="387"/>
      <c r="X724" s="387"/>
      <c r="Y724" s="387"/>
      <c r="Z724" s="387"/>
      <c r="AA724" s="387"/>
      <c r="AB724" s="387"/>
      <c r="AC724" s="387"/>
      <c r="AD724" s="387"/>
      <c r="AE724" s="387"/>
      <c r="AF724" s="387"/>
      <c r="AG724" s="387"/>
    </row>
    <row r="725">
      <c r="A725" s="387"/>
      <c r="B725" s="387"/>
      <c r="C725" s="387"/>
      <c r="D725" s="387"/>
      <c r="E725" s="387"/>
      <c r="F725" s="387"/>
      <c r="G725" s="387"/>
      <c r="H725" s="387"/>
      <c r="I725" s="387"/>
      <c r="J725" s="387"/>
      <c r="K725" s="387"/>
      <c r="L725" s="387"/>
      <c r="M725" s="387"/>
      <c r="N725" s="387"/>
      <c r="O725" s="387"/>
      <c r="P725" s="387"/>
      <c r="Q725" s="387"/>
      <c r="R725" s="387"/>
      <c r="S725" s="387"/>
      <c r="T725" s="387"/>
      <c r="U725" s="387"/>
      <c r="V725" s="387"/>
      <c r="W725" s="387"/>
      <c r="X725" s="387"/>
      <c r="Y725" s="387"/>
      <c r="Z725" s="387"/>
      <c r="AA725" s="387"/>
      <c r="AB725" s="387"/>
      <c r="AC725" s="387"/>
      <c r="AD725" s="387"/>
      <c r="AE725" s="387"/>
      <c r="AF725" s="387"/>
      <c r="AG725" s="387"/>
    </row>
    <row r="726">
      <c r="A726" s="387"/>
      <c r="B726" s="387"/>
      <c r="C726" s="387"/>
      <c r="D726" s="387"/>
      <c r="E726" s="387"/>
      <c r="F726" s="387"/>
      <c r="G726" s="387"/>
      <c r="H726" s="387"/>
      <c r="I726" s="387"/>
      <c r="J726" s="387"/>
      <c r="K726" s="387"/>
      <c r="L726" s="387"/>
      <c r="M726" s="387"/>
      <c r="N726" s="387"/>
      <c r="O726" s="387"/>
      <c r="P726" s="387"/>
      <c r="Q726" s="387"/>
      <c r="R726" s="387"/>
      <c r="S726" s="387"/>
      <c r="T726" s="387"/>
      <c r="U726" s="387"/>
      <c r="V726" s="387"/>
      <c r="W726" s="387"/>
      <c r="X726" s="387"/>
      <c r="Y726" s="387"/>
      <c r="Z726" s="387"/>
      <c r="AA726" s="387"/>
      <c r="AB726" s="387"/>
      <c r="AC726" s="387"/>
      <c r="AD726" s="387"/>
      <c r="AE726" s="387"/>
      <c r="AF726" s="387"/>
      <c r="AG726" s="387"/>
    </row>
    <row r="727">
      <c r="A727" s="387"/>
      <c r="B727" s="387"/>
      <c r="C727" s="387"/>
      <c r="D727" s="387"/>
      <c r="E727" s="387"/>
      <c r="F727" s="387"/>
      <c r="G727" s="387"/>
      <c r="H727" s="387"/>
      <c r="I727" s="387"/>
      <c r="J727" s="387"/>
      <c r="K727" s="387"/>
      <c r="L727" s="387"/>
      <c r="M727" s="387"/>
      <c r="N727" s="387"/>
      <c r="O727" s="387"/>
      <c r="P727" s="387"/>
      <c r="Q727" s="387"/>
      <c r="R727" s="387"/>
      <c r="S727" s="387"/>
      <c r="T727" s="387"/>
      <c r="U727" s="387"/>
      <c r="V727" s="387"/>
      <c r="W727" s="387"/>
      <c r="X727" s="387"/>
      <c r="Y727" s="387"/>
      <c r="Z727" s="387"/>
      <c r="AA727" s="387"/>
      <c r="AB727" s="387"/>
      <c r="AC727" s="387"/>
      <c r="AD727" s="387"/>
      <c r="AE727" s="387"/>
      <c r="AF727" s="387"/>
      <c r="AG727" s="387"/>
    </row>
    <row r="728">
      <c r="A728" s="387"/>
      <c r="B728" s="387"/>
      <c r="C728" s="387"/>
      <c r="D728" s="387"/>
      <c r="E728" s="387"/>
      <c r="F728" s="387"/>
      <c r="G728" s="387"/>
      <c r="H728" s="387"/>
      <c r="I728" s="387"/>
      <c r="J728" s="387"/>
      <c r="K728" s="387"/>
      <c r="L728" s="387"/>
      <c r="M728" s="387"/>
      <c r="N728" s="387"/>
      <c r="O728" s="387"/>
      <c r="P728" s="387"/>
      <c r="Q728" s="387"/>
      <c r="R728" s="387"/>
      <c r="S728" s="387"/>
      <c r="T728" s="387"/>
      <c r="U728" s="387"/>
      <c r="V728" s="387"/>
      <c r="W728" s="387"/>
      <c r="X728" s="387"/>
      <c r="Y728" s="387"/>
      <c r="Z728" s="387"/>
      <c r="AA728" s="387"/>
      <c r="AB728" s="387"/>
      <c r="AC728" s="387"/>
      <c r="AD728" s="387"/>
      <c r="AE728" s="387"/>
      <c r="AF728" s="387"/>
      <c r="AG728" s="387"/>
    </row>
    <row r="729">
      <c r="A729" s="387"/>
      <c r="B729" s="387"/>
      <c r="C729" s="387"/>
      <c r="D729" s="387"/>
      <c r="E729" s="387"/>
      <c r="F729" s="387"/>
      <c r="G729" s="387"/>
      <c r="H729" s="387"/>
      <c r="I729" s="387"/>
      <c r="J729" s="387"/>
      <c r="K729" s="387"/>
      <c r="L729" s="387"/>
      <c r="M729" s="387"/>
      <c r="N729" s="387"/>
      <c r="O729" s="387"/>
      <c r="P729" s="387"/>
      <c r="Q729" s="387"/>
      <c r="R729" s="387"/>
      <c r="S729" s="387"/>
      <c r="T729" s="387"/>
      <c r="U729" s="387"/>
      <c r="V729" s="387"/>
      <c r="W729" s="387"/>
      <c r="X729" s="387"/>
      <c r="Y729" s="387"/>
      <c r="Z729" s="387"/>
      <c r="AA729" s="387"/>
      <c r="AB729" s="387"/>
      <c r="AC729" s="387"/>
      <c r="AD729" s="387"/>
      <c r="AE729" s="387"/>
      <c r="AF729" s="387"/>
      <c r="AG729" s="387"/>
    </row>
    <row r="730">
      <c r="A730" s="387"/>
      <c r="B730" s="387"/>
      <c r="C730" s="387"/>
      <c r="D730" s="387"/>
      <c r="E730" s="387"/>
      <c r="F730" s="387"/>
      <c r="G730" s="387"/>
      <c r="H730" s="387"/>
      <c r="I730" s="387"/>
      <c r="J730" s="387"/>
      <c r="K730" s="387"/>
      <c r="L730" s="387"/>
      <c r="M730" s="387"/>
      <c r="N730" s="387"/>
      <c r="O730" s="387"/>
      <c r="P730" s="387"/>
      <c r="Q730" s="387"/>
      <c r="R730" s="387"/>
      <c r="S730" s="387"/>
      <c r="T730" s="387"/>
      <c r="U730" s="387"/>
      <c r="V730" s="387"/>
      <c r="W730" s="387"/>
      <c r="X730" s="387"/>
      <c r="Y730" s="387"/>
      <c r="Z730" s="387"/>
      <c r="AA730" s="387"/>
      <c r="AB730" s="387"/>
      <c r="AC730" s="387"/>
      <c r="AD730" s="387"/>
      <c r="AE730" s="387"/>
      <c r="AF730" s="387"/>
      <c r="AG730" s="387"/>
    </row>
    <row r="731">
      <c r="A731" s="387"/>
      <c r="B731" s="387"/>
      <c r="C731" s="387"/>
      <c r="D731" s="387"/>
      <c r="E731" s="387"/>
      <c r="F731" s="387"/>
      <c r="G731" s="387"/>
      <c r="H731" s="387"/>
      <c r="I731" s="387"/>
      <c r="J731" s="387"/>
      <c r="K731" s="387"/>
      <c r="L731" s="387"/>
      <c r="M731" s="387"/>
      <c r="N731" s="387"/>
      <c r="O731" s="387"/>
      <c r="P731" s="387"/>
      <c r="Q731" s="387"/>
      <c r="R731" s="387"/>
      <c r="S731" s="387"/>
      <c r="T731" s="387"/>
      <c r="U731" s="387"/>
      <c r="V731" s="387"/>
      <c r="W731" s="387"/>
      <c r="X731" s="387"/>
      <c r="Y731" s="387"/>
      <c r="Z731" s="387"/>
      <c r="AA731" s="387"/>
      <c r="AB731" s="387"/>
      <c r="AC731" s="387"/>
      <c r="AD731" s="387"/>
      <c r="AE731" s="387"/>
      <c r="AF731" s="387"/>
      <c r="AG731" s="387"/>
    </row>
    <row r="732">
      <c r="A732" s="387"/>
      <c r="B732" s="387"/>
      <c r="C732" s="387"/>
      <c r="D732" s="387"/>
      <c r="E732" s="387"/>
      <c r="F732" s="387"/>
      <c r="G732" s="387"/>
      <c r="H732" s="387"/>
      <c r="I732" s="387"/>
      <c r="J732" s="387"/>
      <c r="K732" s="387"/>
      <c r="L732" s="387"/>
      <c r="M732" s="387"/>
      <c r="N732" s="387"/>
      <c r="O732" s="387"/>
      <c r="P732" s="387"/>
      <c r="Q732" s="387"/>
      <c r="R732" s="387"/>
      <c r="S732" s="387"/>
      <c r="T732" s="387"/>
      <c r="U732" s="387"/>
      <c r="V732" s="387"/>
      <c r="W732" s="387"/>
      <c r="X732" s="387"/>
      <c r="Y732" s="387"/>
      <c r="Z732" s="387"/>
      <c r="AA732" s="387"/>
      <c r="AB732" s="387"/>
      <c r="AC732" s="387"/>
      <c r="AD732" s="387"/>
      <c r="AE732" s="387"/>
      <c r="AF732" s="387"/>
      <c r="AG732" s="387"/>
    </row>
    <row r="733">
      <c r="A733" s="387"/>
      <c r="B733" s="387"/>
      <c r="C733" s="387"/>
      <c r="D733" s="387"/>
      <c r="E733" s="387"/>
      <c r="F733" s="387"/>
      <c r="G733" s="387"/>
      <c r="H733" s="387"/>
      <c r="I733" s="387"/>
      <c r="J733" s="387"/>
      <c r="K733" s="387"/>
      <c r="L733" s="387"/>
      <c r="M733" s="387"/>
      <c r="N733" s="387"/>
      <c r="O733" s="387"/>
      <c r="P733" s="387"/>
      <c r="Q733" s="387"/>
      <c r="R733" s="387"/>
      <c r="S733" s="387"/>
      <c r="T733" s="387"/>
      <c r="U733" s="387"/>
      <c r="V733" s="387"/>
      <c r="W733" s="387"/>
      <c r="X733" s="387"/>
      <c r="Y733" s="387"/>
      <c r="Z733" s="387"/>
      <c r="AA733" s="387"/>
      <c r="AB733" s="387"/>
      <c r="AC733" s="387"/>
      <c r="AD733" s="387"/>
      <c r="AE733" s="387"/>
      <c r="AF733" s="387"/>
      <c r="AG733" s="387"/>
    </row>
    <row r="734">
      <c r="A734" s="387"/>
      <c r="B734" s="387"/>
      <c r="C734" s="387"/>
      <c r="D734" s="387"/>
      <c r="E734" s="387"/>
      <c r="F734" s="387"/>
      <c r="G734" s="387"/>
      <c r="H734" s="387"/>
      <c r="I734" s="387"/>
      <c r="J734" s="387"/>
      <c r="K734" s="387"/>
      <c r="L734" s="387"/>
      <c r="M734" s="387"/>
      <c r="N734" s="387"/>
      <c r="O734" s="387"/>
      <c r="P734" s="387"/>
      <c r="Q734" s="387"/>
      <c r="R734" s="387"/>
      <c r="S734" s="387"/>
      <c r="T734" s="387"/>
      <c r="U734" s="387"/>
      <c r="V734" s="387"/>
      <c r="W734" s="387"/>
      <c r="X734" s="387"/>
      <c r="Y734" s="387"/>
      <c r="Z734" s="387"/>
      <c r="AA734" s="387"/>
      <c r="AB734" s="387"/>
      <c r="AC734" s="387"/>
      <c r="AD734" s="387"/>
      <c r="AE734" s="387"/>
      <c r="AF734" s="387"/>
      <c r="AG734" s="387"/>
    </row>
    <row r="735">
      <c r="A735" s="387"/>
      <c r="B735" s="387"/>
      <c r="C735" s="387"/>
      <c r="D735" s="387"/>
      <c r="E735" s="387"/>
      <c r="F735" s="387"/>
      <c r="G735" s="387"/>
      <c r="H735" s="387"/>
      <c r="I735" s="387"/>
      <c r="J735" s="387"/>
      <c r="K735" s="387"/>
      <c r="L735" s="387"/>
      <c r="M735" s="387"/>
      <c r="N735" s="387"/>
      <c r="O735" s="387"/>
      <c r="P735" s="387"/>
      <c r="Q735" s="387"/>
      <c r="R735" s="387"/>
      <c r="S735" s="387"/>
      <c r="T735" s="387"/>
      <c r="U735" s="387"/>
      <c r="V735" s="387"/>
      <c r="W735" s="387"/>
      <c r="X735" s="387"/>
      <c r="Y735" s="387"/>
      <c r="Z735" s="387"/>
      <c r="AA735" s="387"/>
      <c r="AB735" s="387"/>
      <c r="AC735" s="387"/>
      <c r="AD735" s="387"/>
      <c r="AE735" s="387"/>
      <c r="AF735" s="387"/>
      <c r="AG735" s="387"/>
    </row>
    <row r="736">
      <c r="A736" s="387"/>
      <c r="B736" s="387"/>
      <c r="C736" s="387"/>
      <c r="D736" s="387"/>
      <c r="E736" s="387"/>
      <c r="F736" s="387"/>
      <c r="G736" s="387"/>
      <c r="H736" s="387"/>
      <c r="I736" s="387"/>
      <c r="J736" s="387"/>
      <c r="K736" s="387"/>
      <c r="L736" s="387"/>
      <c r="M736" s="387"/>
      <c r="N736" s="387"/>
      <c r="O736" s="387"/>
      <c r="P736" s="387"/>
      <c r="Q736" s="387"/>
      <c r="R736" s="387"/>
      <c r="S736" s="387"/>
      <c r="T736" s="387"/>
      <c r="U736" s="387"/>
      <c r="V736" s="387"/>
      <c r="W736" s="387"/>
      <c r="X736" s="387"/>
      <c r="Y736" s="387"/>
      <c r="Z736" s="387"/>
      <c r="AA736" s="387"/>
      <c r="AB736" s="387"/>
      <c r="AC736" s="387"/>
      <c r="AD736" s="387"/>
      <c r="AE736" s="387"/>
      <c r="AF736" s="387"/>
      <c r="AG736" s="387"/>
    </row>
    <row r="737">
      <c r="A737" s="387"/>
      <c r="B737" s="387"/>
      <c r="C737" s="387"/>
      <c r="D737" s="387"/>
      <c r="E737" s="387"/>
      <c r="F737" s="387"/>
      <c r="G737" s="387"/>
      <c r="H737" s="387"/>
      <c r="I737" s="387"/>
      <c r="J737" s="387"/>
      <c r="K737" s="387"/>
      <c r="L737" s="387"/>
      <c r="M737" s="387"/>
      <c r="N737" s="387"/>
      <c r="O737" s="387"/>
      <c r="P737" s="387"/>
      <c r="Q737" s="387"/>
      <c r="R737" s="387"/>
      <c r="S737" s="387"/>
      <c r="T737" s="387"/>
      <c r="U737" s="387"/>
      <c r="V737" s="387"/>
      <c r="W737" s="387"/>
      <c r="X737" s="387"/>
      <c r="Y737" s="387"/>
      <c r="Z737" s="387"/>
      <c r="AA737" s="387"/>
      <c r="AB737" s="387"/>
      <c r="AC737" s="387"/>
      <c r="AD737" s="387"/>
      <c r="AE737" s="387"/>
      <c r="AF737" s="387"/>
      <c r="AG737" s="387"/>
    </row>
    <row r="738">
      <c r="A738" s="387"/>
      <c r="B738" s="387"/>
      <c r="C738" s="387"/>
      <c r="D738" s="387"/>
      <c r="E738" s="387"/>
      <c r="F738" s="387"/>
      <c r="G738" s="387"/>
      <c r="H738" s="387"/>
      <c r="I738" s="387"/>
      <c r="J738" s="387"/>
      <c r="K738" s="387"/>
      <c r="L738" s="387"/>
      <c r="M738" s="387"/>
      <c r="N738" s="387"/>
      <c r="O738" s="387"/>
      <c r="P738" s="387"/>
      <c r="Q738" s="387"/>
      <c r="R738" s="387"/>
      <c r="S738" s="387"/>
      <c r="T738" s="387"/>
      <c r="U738" s="387"/>
      <c r="V738" s="387"/>
      <c r="W738" s="387"/>
      <c r="X738" s="387"/>
      <c r="Y738" s="387"/>
      <c r="Z738" s="387"/>
      <c r="AA738" s="387"/>
      <c r="AB738" s="387"/>
      <c r="AC738" s="387"/>
      <c r="AD738" s="387"/>
      <c r="AE738" s="387"/>
      <c r="AF738" s="387"/>
      <c r="AG738" s="387"/>
    </row>
    <row r="739">
      <c r="A739" s="387"/>
      <c r="B739" s="387"/>
      <c r="C739" s="387"/>
      <c r="D739" s="387"/>
      <c r="E739" s="387"/>
      <c r="F739" s="387"/>
      <c r="G739" s="387"/>
      <c r="H739" s="387"/>
      <c r="I739" s="387"/>
      <c r="J739" s="387"/>
      <c r="K739" s="387"/>
      <c r="L739" s="387"/>
      <c r="M739" s="387"/>
      <c r="N739" s="387"/>
      <c r="O739" s="387"/>
      <c r="P739" s="387"/>
      <c r="Q739" s="387"/>
      <c r="R739" s="387"/>
      <c r="S739" s="387"/>
      <c r="T739" s="387"/>
      <c r="U739" s="387"/>
      <c r="V739" s="387"/>
      <c r="W739" s="387"/>
      <c r="X739" s="387"/>
      <c r="Y739" s="387"/>
      <c r="Z739" s="387"/>
      <c r="AA739" s="387"/>
      <c r="AB739" s="387"/>
      <c r="AC739" s="387"/>
      <c r="AD739" s="387"/>
      <c r="AE739" s="387"/>
      <c r="AF739" s="387"/>
      <c r="AG739" s="387"/>
    </row>
    <row r="740">
      <c r="A740" s="387"/>
      <c r="B740" s="387"/>
      <c r="C740" s="387"/>
      <c r="D740" s="387"/>
      <c r="E740" s="387"/>
      <c r="F740" s="387"/>
      <c r="G740" s="387"/>
      <c r="H740" s="387"/>
      <c r="I740" s="387"/>
      <c r="J740" s="387"/>
      <c r="K740" s="387"/>
      <c r="L740" s="387"/>
      <c r="M740" s="387"/>
      <c r="N740" s="387"/>
      <c r="O740" s="387"/>
      <c r="P740" s="387"/>
      <c r="Q740" s="387"/>
      <c r="R740" s="387"/>
      <c r="S740" s="387"/>
      <c r="T740" s="387"/>
      <c r="U740" s="387"/>
      <c r="V740" s="387"/>
      <c r="W740" s="387"/>
      <c r="X740" s="387"/>
      <c r="Y740" s="387"/>
      <c r="Z740" s="387"/>
      <c r="AA740" s="387"/>
      <c r="AB740" s="387"/>
      <c r="AC740" s="387"/>
      <c r="AD740" s="387"/>
      <c r="AE740" s="387"/>
      <c r="AF740" s="387"/>
      <c r="AG740" s="387"/>
    </row>
    <row r="741">
      <c r="A741" s="387"/>
      <c r="B741" s="387"/>
      <c r="C741" s="387"/>
      <c r="D741" s="387"/>
      <c r="E741" s="387"/>
      <c r="F741" s="387"/>
      <c r="G741" s="387"/>
      <c r="H741" s="387"/>
      <c r="I741" s="387"/>
      <c r="J741" s="387"/>
      <c r="K741" s="387"/>
      <c r="L741" s="387"/>
      <c r="M741" s="387"/>
      <c r="N741" s="387"/>
      <c r="O741" s="387"/>
      <c r="P741" s="387"/>
      <c r="Q741" s="387"/>
      <c r="R741" s="387"/>
      <c r="S741" s="387"/>
      <c r="T741" s="387"/>
      <c r="U741" s="387"/>
      <c r="V741" s="387"/>
      <c r="W741" s="387"/>
      <c r="X741" s="387"/>
      <c r="Y741" s="387"/>
      <c r="Z741" s="387"/>
      <c r="AA741" s="387"/>
      <c r="AB741" s="387"/>
      <c r="AC741" s="387"/>
      <c r="AD741" s="387"/>
      <c r="AE741" s="387"/>
      <c r="AF741" s="387"/>
      <c r="AG741" s="387"/>
    </row>
    <row r="742">
      <c r="A742" s="387"/>
      <c r="B742" s="387"/>
      <c r="C742" s="387"/>
      <c r="D742" s="387"/>
      <c r="E742" s="387"/>
      <c r="F742" s="387"/>
      <c r="G742" s="387"/>
      <c r="H742" s="387"/>
      <c r="I742" s="387"/>
      <c r="J742" s="387"/>
      <c r="K742" s="387"/>
      <c r="L742" s="387"/>
      <c r="M742" s="387"/>
      <c r="N742" s="387"/>
      <c r="O742" s="387"/>
      <c r="P742" s="387"/>
      <c r="Q742" s="387"/>
      <c r="R742" s="387"/>
      <c r="S742" s="387"/>
      <c r="T742" s="387"/>
      <c r="U742" s="387"/>
      <c r="V742" s="387"/>
      <c r="W742" s="387"/>
      <c r="X742" s="387"/>
      <c r="Y742" s="387"/>
      <c r="Z742" s="387"/>
      <c r="AA742" s="387"/>
      <c r="AB742" s="387"/>
      <c r="AC742" s="387"/>
      <c r="AD742" s="387"/>
      <c r="AE742" s="387"/>
      <c r="AF742" s="387"/>
      <c r="AG742" s="387"/>
    </row>
    <row r="743">
      <c r="A743" s="387"/>
      <c r="B743" s="387"/>
      <c r="C743" s="387"/>
      <c r="D743" s="387"/>
      <c r="E743" s="387"/>
      <c r="F743" s="387"/>
      <c r="G743" s="387"/>
      <c r="H743" s="387"/>
      <c r="I743" s="387"/>
      <c r="J743" s="387"/>
      <c r="K743" s="387"/>
      <c r="L743" s="387"/>
      <c r="M743" s="387"/>
      <c r="N743" s="387"/>
      <c r="O743" s="387"/>
      <c r="P743" s="387"/>
      <c r="Q743" s="387"/>
      <c r="R743" s="387"/>
      <c r="S743" s="387"/>
      <c r="T743" s="387"/>
      <c r="U743" s="387"/>
      <c r="V743" s="387"/>
      <c r="W743" s="387"/>
      <c r="X743" s="387"/>
      <c r="Y743" s="387"/>
      <c r="Z743" s="387"/>
      <c r="AA743" s="387"/>
      <c r="AB743" s="387"/>
      <c r="AC743" s="387"/>
      <c r="AD743" s="387"/>
      <c r="AE743" s="387"/>
      <c r="AF743" s="387"/>
      <c r="AG743" s="387"/>
    </row>
    <row r="744">
      <c r="A744" s="387"/>
      <c r="B744" s="387"/>
      <c r="C744" s="387"/>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c r="AA744" s="387"/>
      <c r="AB744" s="387"/>
      <c r="AC744" s="387"/>
      <c r="AD744" s="387"/>
      <c r="AE744" s="387"/>
      <c r="AF744" s="387"/>
      <c r="AG744" s="387"/>
    </row>
    <row r="745">
      <c r="A745" s="387"/>
      <c r="B745" s="387"/>
      <c r="C745" s="387"/>
      <c r="D745" s="387"/>
      <c r="E745" s="387"/>
      <c r="F745" s="387"/>
      <c r="G745" s="387"/>
      <c r="H745" s="387"/>
      <c r="I745" s="387"/>
      <c r="J745" s="387"/>
      <c r="K745" s="387"/>
      <c r="L745" s="387"/>
      <c r="M745" s="387"/>
      <c r="N745" s="387"/>
      <c r="O745" s="387"/>
      <c r="P745" s="387"/>
      <c r="Q745" s="387"/>
      <c r="R745" s="387"/>
      <c r="S745" s="387"/>
      <c r="T745" s="387"/>
      <c r="U745" s="387"/>
      <c r="V745" s="387"/>
      <c r="W745" s="387"/>
      <c r="X745" s="387"/>
      <c r="Y745" s="387"/>
      <c r="Z745" s="387"/>
      <c r="AA745" s="387"/>
      <c r="AB745" s="387"/>
      <c r="AC745" s="387"/>
      <c r="AD745" s="387"/>
      <c r="AE745" s="387"/>
      <c r="AF745" s="387"/>
      <c r="AG745" s="387"/>
    </row>
    <row r="746">
      <c r="A746" s="387"/>
      <c r="B746" s="387"/>
      <c r="C746" s="387"/>
      <c r="D746" s="387"/>
      <c r="E746" s="387"/>
      <c r="F746" s="387"/>
      <c r="G746" s="387"/>
      <c r="H746" s="387"/>
      <c r="I746" s="387"/>
      <c r="J746" s="387"/>
      <c r="K746" s="387"/>
      <c r="L746" s="387"/>
      <c r="M746" s="387"/>
      <c r="N746" s="387"/>
      <c r="O746" s="387"/>
      <c r="P746" s="387"/>
      <c r="Q746" s="387"/>
      <c r="R746" s="387"/>
      <c r="S746" s="387"/>
      <c r="T746" s="387"/>
      <c r="U746" s="387"/>
      <c r="V746" s="387"/>
      <c r="W746" s="387"/>
      <c r="X746" s="387"/>
      <c r="Y746" s="387"/>
      <c r="Z746" s="387"/>
      <c r="AA746" s="387"/>
      <c r="AB746" s="387"/>
      <c r="AC746" s="387"/>
      <c r="AD746" s="387"/>
      <c r="AE746" s="387"/>
      <c r="AF746" s="387"/>
      <c r="AG746" s="387"/>
    </row>
    <row r="747">
      <c r="A747" s="387"/>
      <c r="B747" s="387"/>
      <c r="C747" s="387"/>
      <c r="D747" s="387"/>
      <c r="E747" s="387"/>
      <c r="F747" s="387"/>
      <c r="G747" s="387"/>
      <c r="H747" s="387"/>
      <c r="I747" s="387"/>
      <c r="J747" s="387"/>
      <c r="K747" s="387"/>
      <c r="L747" s="387"/>
      <c r="M747" s="387"/>
      <c r="N747" s="387"/>
      <c r="O747" s="387"/>
      <c r="P747" s="387"/>
      <c r="Q747" s="387"/>
      <c r="R747" s="387"/>
      <c r="S747" s="387"/>
      <c r="T747" s="387"/>
      <c r="U747" s="387"/>
      <c r="V747" s="387"/>
      <c r="W747" s="387"/>
      <c r="X747" s="387"/>
      <c r="Y747" s="387"/>
      <c r="Z747" s="387"/>
      <c r="AA747" s="387"/>
      <c r="AB747" s="387"/>
      <c r="AC747" s="387"/>
      <c r="AD747" s="387"/>
      <c r="AE747" s="387"/>
      <c r="AF747" s="387"/>
      <c r="AG747" s="387"/>
    </row>
    <row r="748">
      <c r="A748" s="387"/>
      <c r="B748" s="387"/>
      <c r="C748" s="387"/>
      <c r="D748" s="387"/>
      <c r="E748" s="387"/>
      <c r="F748" s="387"/>
      <c r="G748" s="387"/>
      <c r="H748" s="387"/>
      <c r="I748" s="387"/>
      <c r="J748" s="387"/>
      <c r="K748" s="387"/>
      <c r="L748" s="387"/>
      <c r="M748" s="387"/>
      <c r="N748" s="387"/>
      <c r="O748" s="387"/>
      <c r="P748" s="387"/>
      <c r="Q748" s="387"/>
      <c r="R748" s="387"/>
      <c r="S748" s="387"/>
      <c r="T748" s="387"/>
      <c r="U748" s="387"/>
      <c r="V748" s="387"/>
      <c r="W748" s="387"/>
      <c r="X748" s="387"/>
      <c r="Y748" s="387"/>
      <c r="Z748" s="387"/>
      <c r="AA748" s="387"/>
      <c r="AB748" s="387"/>
      <c r="AC748" s="387"/>
      <c r="AD748" s="387"/>
      <c r="AE748" s="387"/>
      <c r="AF748" s="387"/>
      <c r="AG748" s="387"/>
    </row>
    <row r="749">
      <c r="A749" s="387"/>
      <c r="B749" s="387"/>
      <c r="C749" s="387"/>
      <c r="D749" s="387"/>
      <c r="E749" s="387"/>
      <c r="F749" s="387"/>
      <c r="G749" s="387"/>
      <c r="H749" s="387"/>
      <c r="I749" s="387"/>
      <c r="J749" s="387"/>
      <c r="K749" s="387"/>
      <c r="L749" s="387"/>
      <c r="M749" s="387"/>
      <c r="N749" s="387"/>
      <c r="O749" s="387"/>
      <c r="P749" s="387"/>
      <c r="Q749" s="387"/>
      <c r="R749" s="387"/>
      <c r="S749" s="387"/>
      <c r="T749" s="387"/>
      <c r="U749" s="387"/>
      <c r="V749" s="387"/>
      <c r="W749" s="387"/>
      <c r="X749" s="387"/>
      <c r="Y749" s="387"/>
      <c r="Z749" s="387"/>
      <c r="AA749" s="387"/>
      <c r="AB749" s="387"/>
      <c r="AC749" s="387"/>
      <c r="AD749" s="387"/>
      <c r="AE749" s="387"/>
      <c r="AF749" s="387"/>
      <c r="AG749" s="387"/>
    </row>
    <row r="750">
      <c r="A750" s="387"/>
      <c r="B750" s="387"/>
      <c r="C750" s="387"/>
      <c r="D750" s="387"/>
      <c r="E750" s="387"/>
      <c r="F750" s="387"/>
      <c r="G750" s="387"/>
      <c r="H750" s="387"/>
      <c r="I750" s="387"/>
      <c r="J750" s="387"/>
      <c r="K750" s="387"/>
      <c r="L750" s="387"/>
      <c r="M750" s="387"/>
      <c r="N750" s="387"/>
      <c r="O750" s="387"/>
      <c r="P750" s="387"/>
      <c r="Q750" s="387"/>
      <c r="R750" s="387"/>
      <c r="S750" s="387"/>
      <c r="T750" s="387"/>
      <c r="U750" s="387"/>
      <c r="V750" s="387"/>
      <c r="W750" s="387"/>
      <c r="X750" s="387"/>
      <c r="Y750" s="387"/>
      <c r="Z750" s="387"/>
      <c r="AA750" s="387"/>
      <c r="AB750" s="387"/>
      <c r="AC750" s="387"/>
      <c r="AD750" s="387"/>
      <c r="AE750" s="387"/>
      <c r="AF750" s="387"/>
      <c r="AG750" s="387"/>
    </row>
    <row r="751">
      <c r="A751" s="387"/>
      <c r="B751" s="387"/>
      <c r="C751" s="387"/>
      <c r="D751" s="387"/>
      <c r="E751" s="387"/>
      <c r="F751" s="387"/>
      <c r="G751" s="387"/>
      <c r="H751" s="387"/>
      <c r="I751" s="387"/>
      <c r="J751" s="387"/>
      <c r="K751" s="387"/>
      <c r="L751" s="387"/>
      <c r="M751" s="387"/>
      <c r="N751" s="387"/>
      <c r="O751" s="387"/>
      <c r="P751" s="387"/>
      <c r="Q751" s="387"/>
      <c r="R751" s="387"/>
      <c r="S751" s="387"/>
      <c r="T751" s="387"/>
      <c r="U751" s="387"/>
      <c r="V751" s="387"/>
      <c r="W751" s="387"/>
      <c r="X751" s="387"/>
      <c r="Y751" s="387"/>
      <c r="Z751" s="387"/>
      <c r="AA751" s="387"/>
      <c r="AB751" s="387"/>
      <c r="AC751" s="387"/>
      <c r="AD751" s="387"/>
      <c r="AE751" s="387"/>
      <c r="AF751" s="387"/>
      <c r="AG751" s="387"/>
    </row>
    <row r="752">
      <c r="A752" s="387"/>
      <c r="B752" s="387"/>
      <c r="C752" s="387"/>
      <c r="D752" s="387"/>
      <c r="E752" s="387"/>
      <c r="F752" s="387"/>
      <c r="G752" s="387"/>
      <c r="H752" s="387"/>
      <c r="I752" s="387"/>
      <c r="J752" s="387"/>
      <c r="K752" s="387"/>
      <c r="L752" s="387"/>
      <c r="M752" s="387"/>
      <c r="N752" s="387"/>
      <c r="O752" s="387"/>
      <c r="P752" s="387"/>
      <c r="Q752" s="387"/>
      <c r="R752" s="387"/>
      <c r="S752" s="387"/>
      <c r="T752" s="387"/>
      <c r="U752" s="387"/>
      <c r="V752" s="387"/>
      <c r="W752" s="387"/>
      <c r="X752" s="387"/>
      <c r="Y752" s="387"/>
      <c r="Z752" s="387"/>
      <c r="AA752" s="387"/>
      <c r="AB752" s="387"/>
      <c r="AC752" s="387"/>
      <c r="AD752" s="387"/>
      <c r="AE752" s="387"/>
      <c r="AF752" s="387"/>
      <c r="AG752" s="387"/>
    </row>
    <row r="753">
      <c r="A753" s="387"/>
      <c r="B753" s="387"/>
      <c r="C753" s="387"/>
      <c r="D753" s="387"/>
      <c r="E753" s="387"/>
      <c r="F753" s="387"/>
      <c r="G753" s="387"/>
      <c r="H753" s="387"/>
      <c r="I753" s="387"/>
      <c r="J753" s="387"/>
      <c r="K753" s="387"/>
      <c r="L753" s="387"/>
      <c r="M753" s="387"/>
      <c r="N753" s="387"/>
      <c r="O753" s="387"/>
      <c r="P753" s="387"/>
      <c r="Q753" s="387"/>
      <c r="R753" s="387"/>
      <c r="S753" s="387"/>
      <c r="T753" s="387"/>
      <c r="U753" s="387"/>
      <c r="V753" s="387"/>
      <c r="W753" s="387"/>
      <c r="X753" s="387"/>
      <c r="Y753" s="387"/>
      <c r="Z753" s="387"/>
      <c r="AA753" s="387"/>
      <c r="AB753" s="387"/>
      <c r="AC753" s="387"/>
      <c r="AD753" s="387"/>
      <c r="AE753" s="387"/>
      <c r="AF753" s="387"/>
      <c r="AG753" s="387"/>
    </row>
    <row r="754">
      <c r="A754" s="387"/>
      <c r="B754" s="387"/>
      <c r="C754" s="387"/>
      <c r="D754" s="387"/>
      <c r="E754" s="387"/>
      <c r="F754" s="387"/>
      <c r="G754" s="387"/>
      <c r="H754" s="387"/>
      <c r="I754" s="387"/>
      <c r="J754" s="387"/>
      <c r="K754" s="387"/>
      <c r="L754" s="387"/>
      <c r="M754" s="387"/>
      <c r="N754" s="387"/>
      <c r="O754" s="387"/>
      <c r="P754" s="387"/>
      <c r="Q754" s="387"/>
      <c r="R754" s="387"/>
      <c r="S754" s="387"/>
      <c r="T754" s="387"/>
      <c r="U754" s="387"/>
      <c r="V754" s="387"/>
      <c r="W754" s="387"/>
      <c r="X754" s="387"/>
      <c r="Y754" s="387"/>
      <c r="Z754" s="387"/>
      <c r="AA754" s="387"/>
      <c r="AB754" s="387"/>
      <c r="AC754" s="387"/>
      <c r="AD754" s="387"/>
      <c r="AE754" s="387"/>
      <c r="AF754" s="387"/>
      <c r="AG754" s="387"/>
    </row>
    <row r="755">
      <c r="A755" s="387"/>
      <c r="B755" s="387"/>
      <c r="C755" s="387"/>
      <c r="D755" s="387"/>
      <c r="E755" s="387"/>
      <c r="F755" s="387"/>
      <c r="G755" s="387"/>
      <c r="H755" s="387"/>
      <c r="I755" s="387"/>
      <c r="J755" s="387"/>
      <c r="K755" s="387"/>
      <c r="L755" s="387"/>
      <c r="M755" s="387"/>
      <c r="N755" s="387"/>
      <c r="O755" s="387"/>
      <c r="P755" s="387"/>
      <c r="Q755" s="387"/>
      <c r="R755" s="387"/>
      <c r="S755" s="387"/>
      <c r="T755" s="387"/>
      <c r="U755" s="387"/>
      <c r="V755" s="387"/>
      <c r="W755" s="387"/>
      <c r="X755" s="387"/>
      <c r="Y755" s="387"/>
      <c r="Z755" s="387"/>
      <c r="AA755" s="387"/>
      <c r="AB755" s="387"/>
      <c r="AC755" s="387"/>
      <c r="AD755" s="387"/>
      <c r="AE755" s="387"/>
      <c r="AF755" s="387"/>
      <c r="AG755" s="387"/>
    </row>
    <row r="756">
      <c r="A756" s="387"/>
      <c r="B756" s="387"/>
      <c r="C756" s="387"/>
      <c r="D756" s="387"/>
      <c r="E756" s="387"/>
      <c r="F756" s="387"/>
      <c r="G756" s="387"/>
      <c r="H756" s="387"/>
      <c r="I756" s="387"/>
      <c r="J756" s="387"/>
      <c r="K756" s="387"/>
      <c r="L756" s="387"/>
      <c r="M756" s="387"/>
      <c r="N756" s="387"/>
      <c r="O756" s="387"/>
      <c r="P756" s="387"/>
      <c r="Q756" s="387"/>
      <c r="R756" s="387"/>
      <c r="S756" s="387"/>
      <c r="T756" s="387"/>
      <c r="U756" s="387"/>
      <c r="V756" s="387"/>
      <c r="W756" s="387"/>
      <c r="X756" s="387"/>
      <c r="Y756" s="387"/>
      <c r="Z756" s="387"/>
      <c r="AA756" s="387"/>
      <c r="AB756" s="387"/>
      <c r="AC756" s="387"/>
      <c r="AD756" s="387"/>
      <c r="AE756" s="387"/>
      <c r="AF756" s="387"/>
      <c r="AG756" s="387"/>
    </row>
    <row r="757">
      <c r="A757" s="387"/>
      <c r="B757" s="387"/>
      <c r="C757" s="387"/>
      <c r="D757" s="387"/>
      <c r="E757" s="387"/>
      <c r="F757" s="387"/>
      <c r="G757" s="387"/>
      <c r="H757" s="387"/>
      <c r="I757" s="387"/>
      <c r="J757" s="387"/>
      <c r="K757" s="387"/>
      <c r="L757" s="387"/>
      <c r="M757" s="387"/>
      <c r="N757" s="387"/>
      <c r="O757" s="387"/>
      <c r="P757" s="387"/>
      <c r="Q757" s="387"/>
      <c r="R757" s="387"/>
      <c r="S757" s="387"/>
      <c r="T757" s="387"/>
      <c r="U757" s="387"/>
      <c r="V757" s="387"/>
      <c r="W757" s="387"/>
      <c r="X757" s="387"/>
      <c r="Y757" s="387"/>
      <c r="Z757" s="387"/>
      <c r="AA757" s="387"/>
      <c r="AB757" s="387"/>
      <c r="AC757" s="387"/>
      <c r="AD757" s="387"/>
      <c r="AE757" s="387"/>
      <c r="AF757" s="387"/>
      <c r="AG757" s="387"/>
    </row>
    <row r="758">
      <c r="A758" s="387"/>
      <c r="B758" s="387"/>
      <c r="C758" s="387"/>
      <c r="D758" s="387"/>
      <c r="E758" s="387"/>
      <c r="F758" s="387"/>
      <c r="G758" s="387"/>
      <c r="H758" s="387"/>
      <c r="I758" s="387"/>
      <c r="J758" s="387"/>
      <c r="K758" s="387"/>
      <c r="L758" s="387"/>
      <c r="M758" s="387"/>
      <c r="N758" s="387"/>
      <c r="O758" s="387"/>
      <c r="P758" s="387"/>
      <c r="Q758" s="387"/>
      <c r="R758" s="387"/>
      <c r="S758" s="387"/>
      <c r="T758" s="387"/>
      <c r="U758" s="387"/>
      <c r="V758" s="387"/>
      <c r="W758" s="387"/>
      <c r="X758" s="387"/>
      <c r="Y758" s="387"/>
      <c r="Z758" s="387"/>
      <c r="AA758" s="387"/>
      <c r="AB758" s="387"/>
      <c r="AC758" s="387"/>
      <c r="AD758" s="387"/>
      <c r="AE758" s="387"/>
      <c r="AF758" s="387"/>
      <c r="AG758" s="387"/>
    </row>
    <row r="759">
      <c r="A759" s="387"/>
      <c r="B759" s="387"/>
      <c r="C759" s="387"/>
      <c r="D759" s="387"/>
      <c r="E759" s="387"/>
      <c r="F759" s="387"/>
      <c r="G759" s="387"/>
      <c r="H759" s="387"/>
      <c r="I759" s="387"/>
      <c r="J759" s="387"/>
      <c r="K759" s="387"/>
      <c r="L759" s="387"/>
      <c r="M759" s="387"/>
      <c r="N759" s="387"/>
      <c r="O759" s="387"/>
      <c r="P759" s="387"/>
      <c r="Q759" s="387"/>
      <c r="R759" s="387"/>
      <c r="S759" s="387"/>
      <c r="T759" s="387"/>
      <c r="U759" s="387"/>
      <c r="V759" s="387"/>
      <c r="W759" s="387"/>
      <c r="X759" s="387"/>
      <c r="Y759" s="387"/>
      <c r="Z759" s="387"/>
      <c r="AA759" s="387"/>
      <c r="AB759" s="387"/>
      <c r="AC759" s="387"/>
      <c r="AD759" s="387"/>
      <c r="AE759" s="387"/>
      <c r="AF759" s="387"/>
      <c r="AG759" s="387"/>
    </row>
    <row r="760">
      <c r="A760" s="387"/>
      <c r="B760" s="387"/>
      <c r="C760" s="387"/>
      <c r="D760" s="387"/>
      <c r="E760" s="387"/>
      <c r="F760" s="387"/>
      <c r="G760" s="387"/>
      <c r="H760" s="387"/>
      <c r="I760" s="387"/>
      <c r="J760" s="387"/>
      <c r="K760" s="387"/>
      <c r="L760" s="387"/>
      <c r="M760" s="387"/>
      <c r="N760" s="387"/>
      <c r="O760" s="387"/>
      <c r="P760" s="387"/>
      <c r="Q760" s="387"/>
      <c r="R760" s="387"/>
      <c r="S760" s="387"/>
      <c r="T760" s="387"/>
      <c r="U760" s="387"/>
      <c r="V760" s="387"/>
      <c r="W760" s="387"/>
      <c r="X760" s="387"/>
      <c r="Y760" s="387"/>
      <c r="Z760" s="387"/>
      <c r="AA760" s="387"/>
      <c r="AB760" s="387"/>
      <c r="AC760" s="387"/>
      <c r="AD760" s="387"/>
      <c r="AE760" s="387"/>
      <c r="AF760" s="387"/>
      <c r="AG760" s="387"/>
    </row>
    <row r="761">
      <c r="A761" s="387"/>
      <c r="B761" s="387"/>
      <c r="C761" s="387"/>
      <c r="D761" s="387"/>
      <c r="E761" s="387"/>
      <c r="F761" s="387"/>
      <c r="G761" s="387"/>
      <c r="H761" s="387"/>
      <c r="I761" s="387"/>
      <c r="J761" s="387"/>
      <c r="K761" s="387"/>
      <c r="L761" s="387"/>
      <c r="M761" s="387"/>
      <c r="N761" s="387"/>
      <c r="O761" s="387"/>
      <c r="P761" s="387"/>
      <c r="Q761" s="387"/>
      <c r="R761" s="387"/>
      <c r="S761" s="387"/>
      <c r="T761" s="387"/>
      <c r="U761" s="387"/>
      <c r="V761" s="387"/>
      <c r="W761" s="387"/>
      <c r="X761" s="387"/>
      <c r="Y761" s="387"/>
      <c r="Z761" s="387"/>
      <c r="AA761" s="387"/>
      <c r="AB761" s="387"/>
      <c r="AC761" s="387"/>
      <c r="AD761" s="387"/>
      <c r="AE761" s="387"/>
      <c r="AF761" s="387"/>
      <c r="AG761" s="387"/>
    </row>
    <row r="762">
      <c r="A762" s="387"/>
      <c r="B762" s="387"/>
      <c r="C762" s="387"/>
      <c r="D762" s="387"/>
      <c r="E762" s="387"/>
      <c r="F762" s="387"/>
      <c r="G762" s="387"/>
      <c r="H762" s="387"/>
      <c r="I762" s="387"/>
      <c r="J762" s="387"/>
      <c r="K762" s="387"/>
      <c r="L762" s="387"/>
      <c r="M762" s="387"/>
      <c r="N762" s="387"/>
      <c r="O762" s="387"/>
      <c r="P762" s="387"/>
      <c r="Q762" s="387"/>
      <c r="R762" s="387"/>
      <c r="S762" s="387"/>
      <c r="T762" s="387"/>
      <c r="U762" s="387"/>
      <c r="V762" s="387"/>
      <c r="W762" s="387"/>
      <c r="X762" s="387"/>
      <c r="Y762" s="387"/>
      <c r="Z762" s="387"/>
      <c r="AA762" s="387"/>
      <c r="AB762" s="387"/>
      <c r="AC762" s="387"/>
      <c r="AD762" s="387"/>
      <c r="AE762" s="387"/>
      <c r="AF762" s="387"/>
      <c r="AG762" s="387"/>
    </row>
    <row r="763">
      <c r="A763" s="387"/>
      <c r="B763" s="387"/>
      <c r="C763" s="387"/>
      <c r="D763" s="387"/>
      <c r="E763" s="387"/>
      <c r="F763" s="387"/>
      <c r="G763" s="387"/>
      <c r="H763" s="387"/>
      <c r="I763" s="387"/>
      <c r="J763" s="387"/>
      <c r="K763" s="387"/>
      <c r="L763" s="387"/>
      <c r="M763" s="387"/>
      <c r="N763" s="387"/>
      <c r="O763" s="387"/>
      <c r="P763" s="387"/>
      <c r="Q763" s="387"/>
      <c r="R763" s="387"/>
      <c r="S763" s="387"/>
      <c r="T763" s="387"/>
      <c r="U763" s="387"/>
      <c r="V763" s="387"/>
      <c r="W763" s="387"/>
      <c r="X763" s="387"/>
      <c r="Y763" s="387"/>
      <c r="Z763" s="387"/>
      <c r="AA763" s="387"/>
      <c r="AB763" s="387"/>
      <c r="AC763" s="387"/>
      <c r="AD763" s="387"/>
      <c r="AE763" s="387"/>
      <c r="AF763" s="387"/>
      <c r="AG763" s="387"/>
    </row>
    <row r="764">
      <c r="A764" s="387"/>
      <c r="B764" s="387"/>
      <c r="C764" s="387"/>
      <c r="D764" s="387"/>
      <c r="E764" s="387"/>
      <c r="F764" s="387"/>
      <c r="G764" s="387"/>
      <c r="H764" s="387"/>
      <c r="I764" s="387"/>
      <c r="J764" s="387"/>
      <c r="K764" s="387"/>
      <c r="L764" s="387"/>
      <c r="M764" s="387"/>
      <c r="N764" s="387"/>
      <c r="O764" s="387"/>
      <c r="P764" s="387"/>
      <c r="Q764" s="387"/>
      <c r="R764" s="387"/>
      <c r="S764" s="387"/>
      <c r="T764" s="387"/>
      <c r="U764" s="387"/>
      <c r="V764" s="387"/>
      <c r="W764" s="387"/>
      <c r="X764" s="387"/>
      <c r="Y764" s="387"/>
      <c r="Z764" s="387"/>
      <c r="AA764" s="387"/>
      <c r="AB764" s="387"/>
      <c r="AC764" s="387"/>
      <c r="AD764" s="387"/>
      <c r="AE764" s="387"/>
      <c r="AF764" s="387"/>
      <c r="AG764" s="387"/>
    </row>
    <row r="765">
      <c r="A765" s="387"/>
      <c r="B765" s="387"/>
      <c r="C765" s="387"/>
      <c r="D765" s="387"/>
      <c r="E765" s="387"/>
      <c r="F765" s="387"/>
      <c r="G765" s="387"/>
      <c r="H765" s="387"/>
      <c r="I765" s="387"/>
      <c r="J765" s="387"/>
      <c r="K765" s="387"/>
      <c r="L765" s="387"/>
      <c r="M765" s="387"/>
      <c r="N765" s="387"/>
      <c r="O765" s="387"/>
      <c r="P765" s="387"/>
      <c r="Q765" s="387"/>
      <c r="R765" s="387"/>
      <c r="S765" s="387"/>
      <c r="T765" s="387"/>
      <c r="U765" s="387"/>
      <c r="V765" s="387"/>
      <c r="W765" s="387"/>
      <c r="X765" s="387"/>
      <c r="Y765" s="387"/>
      <c r="Z765" s="387"/>
      <c r="AA765" s="387"/>
      <c r="AB765" s="387"/>
      <c r="AC765" s="387"/>
      <c r="AD765" s="387"/>
      <c r="AE765" s="387"/>
      <c r="AF765" s="387"/>
      <c r="AG765" s="387"/>
    </row>
    <row r="766">
      <c r="A766" s="387"/>
      <c r="B766" s="387"/>
      <c r="C766" s="387"/>
      <c r="D766" s="387"/>
      <c r="E766" s="387"/>
      <c r="F766" s="387"/>
      <c r="G766" s="387"/>
      <c r="H766" s="387"/>
      <c r="I766" s="387"/>
      <c r="J766" s="387"/>
      <c r="K766" s="387"/>
      <c r="L766" s="387"/>
      <c r="M766" s="387"/>
      <c r="N766" s="387"/>
      <c r="O766" s="387"/>
      <c r="P766" s="387"/>
      <c r="Q766" s="387"/>
      <c r="R766" s="387"/>
      <c r="S766" s="387"/>
      <c r="T766" s="387"/>
      <c r="U766" s="387"/>
      <c r="V766" s="387"/>
      <c r="W766" s="387"/>
      <c r="X766" s="387"/>
      <c r="Y766" s="387"/>
      <c r="Z766" s="387"/>
      <c r="AA766" s="387"/>
      <c r="AB766" s="387"/>
      <c r="AC766" s="387"/>
      <c r="AD766" s="387"/>
      <c r="AE766" s="387"/>
      <c r="AF766" s="387"/>
      <c r="AG766" s="387"/>
    </row>
    <row r="767">
      <c r="A767" s="387"/>
      <c r="B767" s="387"/>
      <c r="C767" s="387"/>
      <c r="D767" s="387"/>
      <c r="E767" s="387"/>
      <c r="F767" s="387"/>
      <c r="G767" s="387"/>
      <c r="H767" s="387"/>
      <c r="I767" s="387"/>
      <c r="J767" s="387"/>
      <c r="K767" s="387"/>
      <c r="L767" s="387"/>
      <c r="M767" s="387"/>
      <c r="N767" s="387"/>
      <c r="O767" s="387"/>
      <c r="P767" s="387"/>
      <c r="Q767" s="387"/>
      <c r="R767" s="387"/>
      <c r="S767" s="387"/>
      <c r="T767" s="387"/>
      <c r="U767" s="387"/>
      <c r="V767" s="387"/>
      <c r="W767" s="387"/>
      <c r="X767" s="387"/>
      <c r="Y767" s="387"/>
      <c r="Z767" s="387"/>
      <c r="AA767" s="387"/>
      <c r="AB767" s="387"/>
      <c r="AC767" s="387"/>
      <c r="AD767" s="387"/>
      <c r="AE767" s="387"/>
      <c r="AF767" s="387"/>
      <c r="AG767" s="387"/>
    </row>
    <row r="768">
      <c r="A768" s="387"/>
      <c r="B768" s="387"/>
      <c r="C768" s="387"/>
      <c r="D768" s="387"/>
      <c r="E768" s="387"/>
      <c r="F768" s="387"/>
      <c r="G768" s="387"/>
      <c r="H768" s="387"/>
      <c r="I768" s="387"/>
      <c r="J768" s="387"/>
      <c r="K768" s="387"/>
      <c r="L768" s="387"/>
      <c r="M768" s="387"/>
      <c r="N768" s="387"/>
      <c r="O768" s="387"/>
      <c r="P768" s="387"/>
      <c r="Q768" s="387"/>
      <c r="R768" s="387"/>
      <c r="S768" s="387"/>
      <c r="T768" s="387"/>
      <c r="U768" s="387"/>
      <c r="V768" s="387"/>
      <c r="W768" s="387"/>
      <c r="X768" s="387"/>
      <c r="Y768" s="387"/>
      <c r="Z768" s="387"/>
      <c r="AA768" s="387"/>
      <c r="AB768" s="387"/>
      <c r="AC768" s="387"/>
      <c r="AD768" s="387"/>
      <c r="AE768" s="387"/>
      <c r="AF768" s="387"/>
      <c r="AG768" s="387"/>
    </row>
    <row r="769">
      <c r="A769" s="387"/>
      <c r="B769" s="387"/>
      <c r="C769" s="387"/>
      <c r="D769" s="387"/>
      <c r="E769" s="387"/>
      <c r="F769" s="387"/>
      <c r="G769" s="387"/>
      <c r="H769" s="387"/>
      <c r="I769" s="387"/>
      <c r="J769" s="387"/>
      <c r="K769" s="387"/>
      <c r="L769" s="387"/>
      <c r="M769" s="387"/>
      <c r="N769" s="387"/>
      <c r="O769" s="387"/>
      <c r="P769" s="387"/>
      <c r="Q769" s="387"/>
      <c r="R769" s="387"/>
      <c r="S769" s="387"/>
      <c r="T769" s="387"/>
      <c r="U769" s="387"/>
      <c r="V769" s="387"/>
      <c r="W769" s="387"/>
      <c r="X769" s="387"/>
      <c r="Y769" s="387"/>
      <c r="Z769" s="387"/>
      <c r="AA769" s="387"/>
      <c r="AB769" s="387"/>
      <c r="AC769" s="387"/>
      <c r="AD769" s="387"/>
      <c r="AE769" s="387"/>
      <c r="AF769" s="387"/>
      <c r="AG769" s="387"/>
    </row>
    <row r="770">
      <c r="A770" s="387"/>
      <c r="B770" s="387"/>
      <c r="C770" s="387"/>
      <c r="D770" s="387"/>
      <c r="E770" s="387"/>
      <c r="F770" s="387"/>
      <c r="G770" s="387"/>
      <c r="H770" s="387"/>
      <c r="I770" s="387"/>
      <c r="J770" s="387"/>
      <c r="K770" s="387"/>
      <c r="L770" s="387"/>
      <c r="M770" s="387"/>
      <c r="N770" s="387"/>
      <c r="O770" s="387"/>
      <c r="P770" s="387"/>
      <c r="Q770" s="387"/>
      <c r="R770" s="387"/>
      <c r="S770" s="387"/>
      <c r="T770" s="387"/>
      <c r="U770" s="387"/>
      <c r="V770" s="387"/>
      <c r="W770" s="387"/>
      <c r="X770" s="387"/>
      <c r="Y770" s="387"/>
      <c r="Z770" s="387"/>
      <c r="AA770" s="387"/>
      <c r="AB770" s="387"/>
      <c r="AC770" s="387"/>
      <c r="AD770" s="387"/>
      <c r="AE770" s="387"/>
      <c r="AF770" s="387"/>
      <c r="AG770" s="387"/>
    </row>
    <row r="771">
      <c r="A771" s="387"/>
      <c r="B771" s="387"/>
      <c r="C771" s="387"/>
      <c r="D771" s="387"/>
      <c r="E771" s="387"/>
      <c r="F771" s="387"/>
      <c r="G771" s="387"/>
      <c r="H771" s="387"/>
      <c r="I771" s="387"/>
      <c r="J771" s="387"/>
      <c r="K771" s="387"/>
      <c r="L771" s="387"/>
      <c r="M771" s="387"/>
      <c r="N771" s="387"/>
      <c r="O771" s="387"/>
      <c r="P771" s="387"/>
      <c r="Q771" s="387"/>
      <c r="R771" s="387"/>
      <c r="S771" s="387"/>
      <c r="T771" s="387"/>
      <c r="U771" s="387"/>
      <c r="V771" s="387"/>
      <c r="W771" s="387"/>
      <c r="X771" s="387"/>
      <c r="Y771" s="387"/>
      <c r="Z771" s="387"/>
      <c r="AA771" s="387"/>
      <c r="AB771" s="387"/>
      <c r="AC771" s="387"/>
      <c r="AD771" s="387"/>
      <c r="AE771" s="387"/>
      <c r="AF771" s="387"/>
      <c r="AG771" s="387"/>
    </row>
    <row r="772">
      <c r="A772" s="387"/>
      <c r="B772" s="387"/>
      <c r="C772" s="387"/>
      <c r="D772" s="387"/>
      <c r="E772" s="387"/>
      <c r="F772" s="387"/>
      <c r="G772" s="387"/>
      <c r="H772" s="387"/>
      <c r="I772" s="387"/>
      <c r="J772" s="387"/>
      <c r="K772" s="387"/>
      <c r="L772" s="387"/>
      <c r="M772" s="387"/>
      <c r="N772" s="387"/>
      <c r="O772" s="387"/>
      <c r="P772" s="387"/>
      <c r="Q772" s="387"/>
      <c r="R772" s="387"/>
      <c r="S772" s="387"/>
      <c r="T772" s="387"/>
      <c r="U772" s="387"/>
      <c r="V772" s="387"/>
      <c r="W772" s="387"/>
      <c r="X772" s="387"/>
      <c r="Y772" s="387"/>
      <c r="Z772" s="387"/>
      <c r="AA772" s="387"/>
      <c r="AB772" s="387"/>
      <c r="AC772" s="387"/>
      <c r="AD772" s="387"/>
      <c r="AE772" s="387"/>
      <c r="AF772" s="387"/>
      <c r="AG772" s="387"/>
    </row>
    <row r="773">
      <c r="A773" s="387"/>
      <c r="B773" s="387"/>
      <c r="C773" s="387"/>
      <c r="D773" s="387"/>
      <c r="E773" s="387"/>
      <c r="F773" s="387"/>
      <c r="G773" s="387"/>
      <c r="H773" s="387"/>
      <c r="I773" s="387"/>
      <c r="J773" s="387"/>
      <c r="K773" s="387"/>
      <c r="L773" s="387"/>
      <c r="M773" s="387"/>
      <c r="N773" s="387"/>
      <c r="O773" s="387"/>
      <c r="P773" s="387"/>
      <c r="Q773" s="387"/>
      <c r="R773" s="387"/>
      <c r="S773" s="387"/>
      <c r="T773" s="387"/>
      <c r="U773" s="387"/>
      <c r="V773" s="387"/>
      <c r="W773" s="387"/>
      <c r="X773" s="387"/>
      <c r="Y773" s="387"/>
      <c r="Z773" s="387"/>
      <c r="AA773" s="387"/>
      <c r="AB773" s="387"/>
      <c r="AC773" s="387"/>
      <c r="AD773" s="387"/>
      <c r="AE773" s="387"/>
      <c r="AF773" s="387"/>
      <c r="AG773" s="387"/>
    </row>
    <row r="774">
      <c r="A774" s="387"/>
      <c r="B774" s="387"/>
      <c r="C774" s="387"/>
      <c r="D774" s="387"/>
      <c r="E774" s="387"/>
      <c r="F774" s="387"/>
      <c r="G774" s="387"/>
      <c r="H774" s="387"/>
      <c r="I774" s="387"/>
      <c r="J774" s="387"/>
      <c r="K774" s="387"/>
      <c r="L774" s="387"/>
      <c r="M774" s="387"/>
      <c r="N774" s="387"/>
      <c r="O774" s="387"/>
      <c r="P774" s="387"/>
      <c r="Q774" s="387"/>
      <c r="R774" s="387"/>
      <c r="S774" s="387"/>
      <c r="T774" s="387"/>
      <c r="U774" s="387"/>
      <c r="V774" s="387"/>
      <c r="W774" s="387"/>
      <c r="X774" s="387"/>
      <c r="Y774" s="387"/>
      <c r="Z774" s="387"/>
      <c r="AA774" s="387"/>
      <c r="AB774" s="387"/>
      <c r="AC774" s="387"/>
      <c r="AD774" s="387"/>
      <c r="AE774" s="387"/>
      <c r="AF774" s="387"/>
      <c r="AG774" s="387"/>
    </row>
    <row r="775">
      <c r="A775" s="387"/>
      <c r="B775" s="387"/>
      <c r="C775" s="387"/>
      <c r="D775" s="387"/>
      <c r="E775" s="387"/>
      <c r="F775" s="387"/>
      <c r="G775" s="387"/>
      <c r="H775" s="387"/>
      <c r="I775" s="387"/>
      <c r="J775" s="387"/>
      <c r="K775" s="387"/>
      <c r="L775" s="387"/>
      <c r="M775" s="387"/>
      <c r="N775" s="387"/>
      <c r="O775" s="387"/>
      <c r="P775" s="387"/>
      <c r="Q775" s="387"/>
      <c r="R775" s="387"/>
      <c r="S775" s="387"/>
      <c r="T775" s="387"/>
      <c r="U775" s="387"/>
      <c r="V775" s="387"/>
      <c r="W775" s="387"/>
      <c r="X775" s="387"/>
      <c r="Y775" s="387"/>
      <c r="Z775" s="387"/>
      <c r="AA775" s="387"/>
      <c r="AB775" s="387"/>
      <c r="AC775" s="387"/>
      <c r="AD775" s="387"/>
      <c r="AE775" s="387"/>
      <c r="AF775" s="387"/>
      <c r="AG775" s="387"/>
    </row>
    <row r="776">
      <c r="A776" s="387"/>
      <c r="B776" s="387"/>
      <c r="C776" s="387"/>
      <c r="D776" s="387"/>
      <c r="E776" s="387"/>
      <c r="F776" s="387"/>
      <c r="G776" s="387"/>
      <c r="H776" s="387"/>
      <c r="I776" s="387"/>
      <c r="J776" s="387"/>
      <c r="K776" s="387"/>
      <c r="L776" s="387"/>
      <c r="M776" s="387"/>
      <c r="N776" s="387"/>
      <c r="O776" s="387"/>
      <c r="P776" s="387"/>
      <c r="Q776" s="387"/>
      <c r="R776" s="387"/>
      <c r="S776" s="387"/>
      <c r="T776" s="387"/>
      <c r="U776" s="387"/>
      <c r="V776" s="387"/>
      <c r="W776" s="387"/>
      <c r="X776" s="387"/>
      <c r="Y776" s="387"/>
      <c r="Z776" s="387"/>
      <c r="AA776" s="387"/>
      <c r="AB776" s="387"/>
      <c r="AC776" s="387"/>
      <c r="AD776" s="387"/>
      <c r="AE776" s="387"/>
      <c r="AF776" s="387"/>
      <c r="AG776" s="387"/>
    </row>
    <row r="777">
      <c r="A777" s="387"/>
      <c r="B777" s="387"/>
      <c r="C777" s="387"/>
      <c r="D777" s="387"/>
      <c r="E777" s="387"/>
      <c r="F777" s="387"/>
      <c r="G777" s="387"/>
      <c r="H777" s="387"/>
      <c r="I777" s="387"/>
      <c r="J777" s="387"/>
      <c r="K777" s="387"/>
      <c r="L777" s="387"/>
      <c r="M777" s="387"/>
      <c r="N777" s="387"/>
      <c r="O777" s="387"/>
      <c r="P777" s="387"/>
      <c r="Q777" s="387"/>
      <c r="R777" s="387"/>
      <c r="S777" s="387"/>
      <c r="T777" s="387"/>
      <c r="U777" s="387"/>
      <c r="V777" s="387"/>
      <c r="W777" s="387"/>
      <c r="X777" s="387"/>
      <c r="Y777" s="387"/>
      <c r="Z777" s="387"/>
      <c r="AA777" s="387"/>
      <c r="AB777" s="387"/>
      <c r="AC777" s="387"/>
      <c r="AD777" s="387"/>
      <c r="AE777" s="387"/>
      <c r="AF777" s="387"/>
      <c r="AG777" s="387"/>
    </row>
    <row r="778">
      <c r="A778" s="387"/>
      <c r="B778" s="387"/>
      <c r="C778" s="387"/>
      <c r="D778" s="387"/>
      <c r="E778" s="387"/>
      <c r="F778" s="387"/>
      <c r="G778" s="387"/>
      <c r="H778" s="387"/>
      <c r="I778" s="387"/>
      <c r="J778" s="387"/>
      <c r="K778" s="387"/>
      <c r="L778" s="387"/>
      <c r="M778" s="387"/>
      <c r="N778" s="387"/>
      <c r="O778" s="387"/>
      <c r="P778" s="387"/>
      <c r="Q778" s="387"/>
      <c r="R778" s="387"/>
      <c r="S778" s="387"/>
      <c r="T778" s="387"/>
      <c r="U778" s="387"/>
      <c r="V778" s="387"/>
      <c r="W778" s="387"/>
      <c r="X778" s="387"/>
      <c r="Y778" s="387"/>
      <c r="Z778" s="387"/>
      <c r="AA778" s="387"/>
      <c r="AB778" s="387"/>
      <c r="AC778" s="387"/>
      <c r="AD778" s="387"/>
      <c r="AE778" s="387"/>
      <c r="AF778" s="387"/>
      <c r="AG778" s="387"/>
    </row>
    <row r="779">
      <c r="A779" s="387"/>
      <c r="B779" s="387"/>
      <c r="C779" s="387"/>
      <c r="D779" s="387"/>
      <c r="E779" s="387"/>
      <c r="F779" s="387"/>
      <c r="G779" s="387"/>
      <c r="H779" s="387"/>
      <c r="I779" s="387"/>
      <c r="J779" s="387"/>
      <c r="K779" s="387"/>
      <c r="L779" s="387"/>
      <c r="M779" s="387"/>
      <c r="N779" s="387"/>
      <c r="O779" s="387"/>
      <c r="P779" s="387"/>
      <c r="Q779" s="387"/>
      <c r="R779" s="387"/>
      <c r="S779" s="387"/>
      <c r="T779" s="387"/>
      <c r="U779" s="387"/>
      <c r="V779" s="387"/>
      <c r="W779" s="387"/>
      <c r="X779" s="387"/>
      <c r="Y779" s="387"/>
      <c r="Z779" s="387"/>
      <c r="AA779" s="387"/>
      <c r="AB779" s="387"/>
      <c r="AC779" s="387"/>
      <c r="AD779" s="387"/>
      <c r="AE779" s="387"/>
      <c r="AF779" s="387"/>
      <c r="AG779" s="387"/>
    </row>
    <row r="780">
      <c r="A780" s="387"/>
      <c r="B780" s="387"/>
      <c r="C780" s="387"/>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c r="AA780" s="387"/>
      <c r="AB780" s="387"/>
      <c r="AC780" s="387"/>
      <c r="AD780" s="387"/>
      <c r="AE780" s="387"/>
      <c r="AF780" s="387"/>
      <c r="AG780" s="387"/>
    </row>
    <row r="781">
      <c r="A781" s="387"/>
      <c r="B781" s="387"/>
      <c r="C781" s="387"/>
      <c r="D781" s="387"/>
      <c r="E781" s="387"/>
      <c r="F781" s="387"/>
      <c r="G781" s="387"/>
      <c r="H781" s="387"/>
      <c r="I781" s="387"/>
      <c r="J781" s="387"/>
      <c r="K781" s="387"/>
      <c r="L781" s="387"/>
      <c r="M781" s="387"/>
      <c r="N781" s="387"/>
      <c r="O781" s="387"/>
      <c r="P781" s="387"/>
      <c r="Q781" s="387"/>
      <c r="R781" s="387"/>
      <c r="S781" s="387"/>
      <c r="T781" s="387"/>
      <c r="U781" s="387"/>
      <c r="V781" s="387"/>
      <c r="W781" s="387"/>
      <c r="X781" s="387"/>
      <c r="Y781" s="387"/>
      <c r="Z781" s="387"/>
      <c r="AA781" s="387"/>
      <c r="AB781" s="387"/>
      <c r="AC781" s="387"/>
      <c r="AD781" s="387"/>
      <c r="AE781" s="387"/>
      <c r="AF781" s="387"/>
      <c r="AG781" s="387"/>
    </row>
    <row r="782">
      <c r="A782" s="387"/>
      <c r="B782" s="387"/>
      <c r="C782" s="387"/>
      <c r="D782" s="387"/>
      <c r="E782" s="387"/>
      <c r="F782" s="387"/>
      <c r="G782" s="387"/>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row>
    <row r="783">
      <c r="A783" s="387"/>
      <c r="B783" s="387"/>
      <c r="C783" s="387"/>
      <c r="D783" s="387"/>
      <c r="E783" s="387"/>
      <c r="F783" s="387"/>
      <c r="G783" s="387"/>
      <c r="H783" s="387"/>
      <c r="I783" s="387"/>
      <c r="J783" s="387"/>
      <c r="K783" s="387"/>
      <c r="L783" s="387"/>
      <c r="M783" s="387"/>
      <c r="N783" s="387"/>
      <c r="O783" s="387"/>
      <c r="P783" s="387"/>
      <c r="Q783" s="387"/>
      <c r="R783" s="387"/>
      <c r="S783" s="387"/>
      <c r="T783" s="387"/>
      <c r="U783" s="387"/>
      <c r="V783" s="387"/>
      <c r="W783" s="387"/>
      <c r="X783" s="387"/>
      <c r="Y783" s="387"/>
      <c r="Z783" s="387"/>
      <c r="AA783" s="387"/>
      <c r="AB783" s="387"/>
      <c r="AC783" s="387"/>
      <c r="AD783" s="387"/>
      <c r="AE783" s="387"/>
      <c r="AF783" s="387"/>
      <c r="AG783" s="387"/>
    </row>
    <row r="784">
      <c r="A784" s="387"/>
      <c r="B784" s="387"/>
      <c r="C784" s="387"/>
      <c r="D784" s="387"/>
      <c r="E784" s="387"/>
      <c r="F784" s="387"/>
      <c r="G784" s="387"/>
      <c r="H784" s="387"/>
      <c r="I784" s="387"/>
      <c r="J784" s="387"/>
      <c r="K784" s="387"/>
      <c r="L784" s="387"/>
      <c r="M784" s="387"/>
      <c r="N784" s="387"/>
      <c r="O784" s="387"/>
      <c r="P784" s="387"/>
      <c r="Q784" s="387"/>
      <c r="R784" s="387"/>
      <c r="S784" s="387"/>
      <c r="T784" s="387"/>
      <c r="U784" s="387"/>
      <c r="V784" s="387"/>
      <c r="W784" s="387"/>
      <c r="X784" s="387"/>
      <c r="Y784" s="387"/>
      <c r="Z784" s="387"/>
      <c r="AA784" s="387"/>
      <c r="AB784" s="387"/>
      <c r="AC784" s="387"/>
      <c r="AD784" s="387"/>
      <c r="AE784" s="387"/>
      <c r="AF784" s="387"/>
      <c r="AG784" s="387"/>
    </row>
    <row r="785">
      <c r="A785" s="387"/>
      <c r="B785" s="387"/>
      <c r="C785" s="387"/>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c r="AA785" s="387"/>
      <c r="AB785" s="387"/>
      <c r="AC785" s="387"/>
      <c r="AD785" s="387"/>
      <c r="AE785" s="387"/>
      <c r="AF785" s="387"/>
      <c r="AG785" s="387"/>
    </row>
    <row r="786">
      <c r="A786" s="387"/>
      <c r="B786" s="387"/>
      <c r="C786" s="387"/>
      <c r="D786" s="387"/>
      <c r="E786" s="387"/>
      <c r="F786" s="387"/>
      <c r="G786" s="387"/>
      <c r="H786" s="387"/>
      <c r="I786" s="387"/>
      <c r="J786" s="387"/>
      <c r="K786" s="387"/>
      <c r="L786" s="387"/>
      <c r="M786" s="387"/>
      <c r="N786" s="387"/>
      <c r="O786" s="387"/>
      <c r="P786" s="387"/>
      <c r="Q786" s="387"/>
      <c r="R786" s="387"/>
      <c r="S786" s="387"/>
      <c r="T786" s="387"/>
      <c r="U786" s="387"/>
      <c r="V786" s="387"/>
      <c r="W786" s="387"/>
      <c r="X786" s="387"/>
      <c r="Y786" s="387"/>
      <c r="Z786" s="387"/>
      <c r="AA786" s="387"/>
      <c r="AB786" s="387"/>
      <c r="AC786" s="387"/>
      <c r="AD786" s="387"/>
      <c r="AE786" s="387"/>
      <c r="AF786" s="387"/>
      <c r="AG786" s="387"/>
    </row>
    <row r="787">
      <c r="A787" s="387"/>
      <c r="B787" s="387"/>
      <c r="C787" s="387"/>
      <c r="D787" s="387"/>
      <c r="E787" s="387"/>
      <c r="F787" s="387"/>
      <c r="G787" s="387"/>
      <c r="H787" s="387"/>
      <c r="I787" s="387"/>
      <c r="J787" s="387"/>
      <c r="K787" s="387"/>
      <c r="L787" s="387"/>
      <c r="M787" s="387"/>
      <c r="N787" s="387"/>
      <c r="O787" s="387"/>
      <c r="P787" s="387"/>
      <c r="Q787" s="387"/>
      <c r="R787" s="387"/>
      <c r="S787" s="387"/>
      <c r="T787" s="387"/>
      <c r="U787" s="387"/>
      <c r="V787" s="387"/>
      <c r="W787" s="387"/>
      <c r="X787" s="387"/>
      <c r="Y787" s="387"/>
      <c r="Z787" s="387"/>
      <c r="AA787" s="387"/>
      <c r="AB787" s="387"/>
      <c r="AC787" s="387"/>
      <c r="AD787" s="387"/>
      <c r="AE787" s="387"/>
      <c r="AF787" s="387"/>
      <c r="AG787" s="387"/>
    </row>
    <row r="788">
      <c r="A788" s="387"/>
      <c r="B788" s="387"/>
      <c r="C788" s="387"/>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c r="AA788" s="387"/>
      <c r="AB788" s="387"/>
      <c r="AC788" s="387"/>
      <c r="AD788" s="387"/>
      <c r="AE788" s="387"/>
      <c r="AF788" s="387"/>
      <c r="AG788" s="387"/>
    </row>
    <row r="789">
      <c r="A789" s="387"/>
      <c r="B789" s="387"/>
      <c r="C789" s="387"/>
      <c r="D789" s="387"/>
      <c r="E789" s="387"/>
      <c r="F789" s="387"/>
      <c r="G789" s="387"/>
      <c r="H789" s="387"/>
      <c r="I789" s="387"/>
      <c r="J789" s="387"/>
      <c r="K789" s="387"/>
      <c r="L789" s="387"/>
      <c r="M789" s="387"/>
      <c r="N789" s="387"/>
      <c r="O789" s="387"/>
      <c r="P789" s="387"/>
      <c r="Q789" s="387"/>
      <c r="R789" s="387"/>
      <c r="S789" s="387"/>
      <c r="T789" s="387"/>
      <c r="U789" s="387"/>
      <c r="V789" s="387"/>
      <c r="W789" s="387"/>
      <c r="X789" s="387"/>
      <c r="Y789" s="387"/>
      <c r="Z789" s="387"/>
      <c r="AA789" s="387"/>
      <c r="AB789" s="387"/>
      <c r="AC789" s="387"/>
      <c r="AD789" s="387"/>
      <c r="AE789" s="387"/>
      <c r="AF789" s="387"/>
      <c r="AG789" s="387"/>
    </row>
    <row r="790">
      <c r="A790" s="387"/>
      <c r="B790" s="387"/>
      <c r="C790" s="387"/>
      <c r="D790" s="387"/>
      <c r="E790" s="387"/>
      <c r="F790" s="387"/>
      <c r="G790" s="387"/>
      <c r="H790" s="387"/>
      <c r="I790" s="387"/>
      <c r="J790" s="387"/>
      <c r="K790" s="387"/>
      <c r="L790" s="387"/>
      <c r="M790" s="387"/>
      <c r="N790" s="387"/>
      <c r="O790" s="387"/>
      <c r="P790" s="387"/>
      <c r="Q790" s="387"/>
      <c r="R790" s="387"/>
      <c r="S790" s="387"/>
      <c r="T790" s="387"/>
      <c r="U790" s="387"/>
      <c r="V790" s="387"/>
      <c r="W790" s="387"/>
      <c r="X790" s="387"/>
      <c r="Y790" s="387"/>
      <c r="Z790" s="387"/>
      <c r="AA790" s="387"/>
      <c r="AB790" s="387"/>
      <c r="AC790" s="387"/>
      <c r="AD790" s="387"/>
      <c r="AE790" s="387"/>
      <c r="AF790" s="387"/>
      <c r="AG790" s="387"/>
    </row>
    <row r="791">
      <c r="A791" s="387"/>
      <c r="B791" s="387"/>
      <c r="C791" s="387"/>
      <c r="D791" s="387"/>
      <c r="E791" s="387"/>
      <c r="F791" s="387"/>
      <c r="G791" s="387"/>
      <c r="H791" s="387"/>
      <c r="I791" s="387"/>
      <c r="J791" s="387"/>
      <c r="K791" s="387"/>
      <c r="L791" s="387"/>
      <c r="M791" s="387"/>
      <c r="N791" s="387"/>
      <c r="O791" s="387"/>
      <c r="P791" s="387"/>
      <c r="Q791" s="387"/>
      <c r="R791" s="387"/>
      <c r="S791" s="387"/>
      <c r="T791" s="387"/>
      <c r="U791" s="387"/>
      <c r="V791" s="387"/>
      <c r="W791" s="387"/>
      <c r="X791" s="387"/>
      <c r="Y791" s="387"/>
      <c r="Z791" s="387"/>
      <c r="AA791" s="387"/>
      <c r="AB791" s="387"/>
      <c r="AC791" s="387"/>
      <c r="AD791" s="387"/>
      <c r="AE791" s="387"/>
      <c r="AF791" s="387"/>
      <c r="AG791" s="387"/>
    </row>
    <row r="792">
      <c r="A792" s="387"/>
      <c r="B792" s="387"/>
      <c r="C792" s="387"/>
      <c r="D792" s="387"/>
      <c r="E792" s="387"/>
      <c r="F792" s="387"/>
      <c r="G792" s="387"/>
      <c r="H792" s="387"/>
      <c r="I792" s="387"/>
      <c r="J792" s="387"/>
      <c r="K792" s="387"/>
      <c r="L792" s="387"/>
      <c r="M792" s="387"/>
      <c r="N792" s="387"/>
      <c r="O792" s="387"/>
      <c r="P792" s="387"/>
      <c r="Q792" s="387"/>
      <c r="R792" s="387"/>
      <c r="S792" s="387"/>
      <c r="T792" s="387"/>
      <c r="U792" s="387"/>
      <c r="V792" s="387"/>
      <c r="W792" s="387"/>
      <c r="X792" s="387"/>
      <c r="Y792" s="387"/>
      <c r="Z792" s="387"/>
      <c r="AA792" s="387"/>
      <c r="AB792" s="387"/>
      <c r="AC792" s="387"/>
      <c r="AD792" s="387"/>
      <c r="AE792" s="387"/>
      <c r="AF792" s="387"/>
      <c r="AG792" s="387"/>
    </row>
    <row r="793">
      <c r="A793" s="387"/>
      <c r="B793" s="387"/>
      <c r="C793" s="387"/>
      <c r="D793" s="387"/>
      <c r="E793" s="387"/>
      <c r="F793" s="387"/>
      <c r="G793" s="387"/>
      <c r="H793" s="387"/>
      <c r="I793" s="387"/>
      <c r="J793" s="387"/>
      <c r="K793" s="387"/>
      <c r="L793" s="387"/>
      <c r="M793" s="387"/>
      <c r="N793" s="387"/>
      <c r="O793" s="387"/>
      <c r="P793" s="387"/>
      <c r="Q793" s="387"/>
      <c r="R793" s="387"/>
      <c r="S793" s="387"/>
      <c r="T793" s="387"/>
      <c r="U793" s="387"/>
      <c r="V793" s="387"/>
      <c r="W793" s="387"/>
      <c r="X793" s="387"/>
      <c r="Y793" s="387"/>
      <c r="Z793" s="387"/>
      <c r="AA793" s="387"/>
      <c r="AB793" s="387"/>
      <c r="AC793" s="387"/>
      <c r="AD793" s="387"/>
      <c r="AE793" s="387"/>
      <c r="AF793" s="387"/>
      <c r="AG793" s="387"/>
    </row>
    <row r="794">
      <c r="A794" s="387"/>
      <c r="B794" s="387"/>
      <c r="C794" s="387"/>
      <c r="D794" s="387"/>
      <c r="E794" s="387"/>
      <c r="F794" s="387"/>
      <c r="G794" s="387"/>
      <c r="H794" s="387"/>
      <c r="I794" s="387"/>
      <c r="J794" s="387"/>
      <c r="K794" s="387"/>
      <c r="L794" s="387"/>
      <c r="M794" s="387"/>
      <c r="N794" s="387"/>
      <c r="O794" s="387"/>
      <c r="P794" s="387"/>
      <c r="Q794" s="387"/>
      <c r="R794" s="387"/>
      <c r="S794" s="387"/>
      <c r="T794" s="387"/>
      <c r="U794" s="387"/>
      <c r="V794" s="387"/>
      <c r="W794" s="387"/>
      <c r="X794" s="387"/>
      <c r="Y794" s="387"/>
      <c r="Z794" s="387"/>
      <c r="AA794" s="387"/>
      <c r="AB794" s="387"/>
      <c r="AC794" s="387"/>
      <c r="AD794" s="387"/>
      <c r="AE794" s="387"/>
      <c r="AF794" s="387"/>
      <c r="AG794" s="387"/>
    </row>
    <row r="795">
      <c r="A795" s="387"/>
      <c r="B795" s="387"/>
      <c r="C795" s="387"/>
      <c r="D795" s="387"/>
      <c r="E795" s="387"/>
      <c r="F795" s="387"/>
      <c r="G795" s="387"/>
      <c r="H795" s="387"/>
      <c r="I795" s="387"/>
      <c r="J795" s="387"/>
      <c r="K795" s="387"/>
      <c r="L795" s="387"/>
      <c r="M795" s="387"/>
      <c r="N795" s="387"/>
      <c r="O795" s="387"/>
      <c r="P795" s="387"/>
      <c r="Q795" s="387"/>
      <c r="R795" s="387"/>
      <c r="S795" s="387"/>
      <c r="T795" s="387"/>
      <c r="U795" s="387"/>
      <c r="V795" s="387"/>
      <c r="W795" s="387"/>
      <c r="X795" s="387"/>
      <c r="Y795" s="387"/>
      <c r="Z795" s="387"/>
      <c r="AA795" s="387"/>
      <c r="AB795" s="387"/>
      <c r="AC795" s="387"/>
      <c r="AD795" s="387"/>
      <c r="AE795" s="387"/>
      <c r="AF795" s="387"/>
      <c r="AG795" s="387"/>
    </row>
    <row r="796">
      <c r="A796" s="387"/>
      <c r="B796" s="387"/>
      <c r="C796" s="387"/>
      <c r="D796" s="387"/>
      <c r="E796" s="387"/>
      <c r="F796" s="387"/>
      <c r="G796" s="387"/>
      <c r="H796" s="387"/>
      <c r="I796" s="387"/>
      <c r="J796" s="387"/>
      <c r="K796" s="387"/>
      <c r="L796" s="387"/>
      <c r="M796" s="387"/>
      <c r="N796" s="387"/>
      <c r="O796" s="387"/>
      <c r="P796" s="387"/>
      <c r="Q796" s="387"/>
      <c r="R796" s="387"/>
      <c r="S796" s="387"/>
      <c r="T796" s="387"/>
      <c r="U796" s="387"/>
      <c r="V796" s="387"/>
      <c r="W796" s="387"/>
      <c r="X796" s="387"/>
      <c r="Y796" s="387"/>
      <c r="Z796" s="387"/>
      <c r="AA796" s="387"/>
      <c r="AB796" s="387"/>
      <c r="AC796" s="387"/>
      <c r="AD796" s="387"/>
      <c r="AE796" s="387"/>
      <c r="AF796" s="387"/>
      <c r="AG796" s="387"/>
    </row>
    <row r="797">
      <c r="A797" s="387"/>
      <c r="B797" s="387"/>
      <c r="C797" s="387"/>
      <c r="D797" s="387"/>
      <c r="E797" s="387"/>
      <c r="F797" s="387"/>
      <c r="G797" s="387"/>
      <c r="H797" s="387"/>
      <c r="I797" s="387"/>
      <c r="J797" s="387"/>
      <c r="K797" s="387"/>
      <c r="L797" s="387"/>
      <c r="M797" s="387"/>
      <c r="N797" s="387"/>
      <c r="O797" s="387"/>
      <c r="P797" s="387"/>
      <c r="Q797" s="387"/>
      <c r="R797" s="387"/>
      <c r="S797" s="387"/>
      <c r="T797" s="387"/>
      <c r="U797" s="387"/>
      <c r="V797" s="387"/>
      <c r="W797" s="387"/>
      <c r="X797" s="387"/>
      <c r="Y797" s="387"/>
      <c r="Z797" s="387"/>
      <c r="AA797" s="387"/>
      <c r="AB797" s="387"/>
      <c r="AC797" s="387"/>
      <c r="AD797" s="387"/>
      <c r="AE797" s="387"/>
      <c r="AF797" s="387"/>
      <c r="AG797" s="387"/>
    </row>
    <row r="798">
      <c r="A798" s="387"/>
      <c r="B798" s="387"/>
      <c r="C798" s="387"/>
      <c r="D798" s="387"/>
      <c r="E798" s="387"/>
      <c r="F798" s="387"/>
      <c r="G798" s="387"/>
      <c r="H798" s="387"/>
      <c r="I798" s="387"/>
      <c r="J798" s="387"/>
      <c r="K798" s="387"/>
      <c r="L798" s="387"/>
      <c r="M798" s="387"/>
      <c r="N798" s="387"/>
      <c r="O798" s="387"/>
      <c r="P798" s="387"/>
      <c r="Q798" s="387"/>
      <c r="R798" s="387"/>
      <c r="S798" s="387"/>
      <c r="T798" s="387"/>
      <c r="U798" s="387"/>
      <c r="V798" s="387"/>
      <c r="W798" s="387"/>
      <c r="X798" s="387"/>
      <c r="Y798" s="387"/>
      <c r="Z798" s="387"/>
      <c r="AA798" s="387"/>
      <c r="AB798" s="387"/>
      <c r="AC798" s="387"/>
      <c r="AD798" s="387"/>
      <c r="AE798" s="387"/>
      <c r="AF798" s="387"/>
      <c r="AG798" s="387"/>
    </row>
    <row r="799">
      <c r="A799" s="387"/>
      <c r="B799" s="387"/>
      <c r="C799" s="387"/>
      <c r="D799" s="387"/>
      <c r="E799" s="387"/>
      <c r="F799" s="387"/>
      <c r="G799" s="387"/>
      <c r="H799" s="387"/>
      <c r="I799" s="387"/>
      <c r="J799" s="387"/>
      <c r="K799" s="387"/>
      <c r="L799" s="387"/>
      <c r="M799" s="387"/>
      <c r="N799" s="387"/>
      <c r="O799" s="387"/>
      <c r="P799" s="387"/>
      <c r="Q799" s="387"/>
      <c r="R799" s="387"/>
      <c r="S799" s="387"/>
      <c r="T799" s="387"/>
      <c r="U799" s="387"/>
      <c r="V799" s="387"/>
      <c r="W799" s="387"/>
      <c r="X799" s="387"/>
      <c r="Y799" s="387"/>
      <c r="Z799" s="387"/>
      <c r="AA799" s="387"/>
      <c r="AB799" s="387"/>
      <c r="AC799" s="387"/>
      <c r="AD799" s="387"/>
      <c r="AE799" s="387"/>
      <c r="AF799" s="387"/>
      <c r="AG799" s="387"/>
    </row>
    <row r="800">
      <c r="A800" s="387"/>
      <c r="B800" s="387"/>
      <c r="C800" s="387"/>
      <c r="D800" s="387"/>
      <c r="E800" s="387"/>
      <c r="F800" s="387"/>
      <c r="G800" s="387"/>
      <c r="H800" s="387"/>
      <c r="I800" s="387"/>
      <c r="J800" s="387"/>
      <c r="K800" s="387"/>
      <c r="L800" s="387"/>
      <c r="M800" s="387"/>
      <c r="N800" s="387"/>
      <c r="O800" s="387"/>
      <c r="P800" s="387"/>
      <c r="Q800" s="387"/>
      <c r="R800" s="387"/>
      <c r="S800" s="387"/>
      <c r="T800" s="387"/>
      <c r="U800" s="387"/>
      <c r="V800" s="387"/>
      <c r="W800" s="387"/>
      <c r="X800" s="387"/>
      <c r="Y800" s="387"/>
      <c r="Z800" s="387"/>
      <c r="AA800" s="387"/>
      <c r="AB800" s="387"/>
      <c r="AC800" s="387"/>
      <c r="AD800" s="387"/>
      <c r="AE800" s="387"/>
      <c r="AF800" s="387"/>
      <c r="AG800" s="387"/>
    </row>
    <row r="801">
      <c r="A801" s="387"/>
      <c r="B801" s="387"/>
      <c r="C801" s="387"/>
      <c r="D801" s="387"/>
      <c r="E801" s="387"/>
      <c r="F801" s="387"/>
      <c r="G801" s="387"/>
      <c r="H801" s="387"/>
      <c r="I801" s="387"/>
      <c r="J801" s="387"/>
      <c r="K801" s="387"/>
      <c r="L801" s="387"/>
      <c r="M801" s="387"/>
      <c r="N801" s="387"/>
      <c r="O801" s="387"/>
      <c r="P801" s="387"/>
      <c r="Q801" s="387"/>
      <c r="R801" s="387"/>
      <c r="S801" s="387"/>
      <c r="T801" s="387"/>
      <c r="U801" s="387"/>
      <c r="V801" s="387"/>
      <c r="W801" s="387"/>
      <c r="X801" s="387"/>
      <c r="Y801" s="387"/>
      <c r="Z801" s="387"/>
      <c r="AA801" s="387"/>
      <c r="AB801" s="387"/>
      <c r="AC801" s="387"/>
      <c r="AD801" s="387"/>
      <c r="AE801" s="387"/>
      <c r="AF801" s="387"/>
      <c r="AG801" s="387"/>
    </row>
    <row r="802">
      <c r="A802" s="387"/>
      <c r="B802" s="387"/>
      <c r="C802" s="387"/>
      <c r="D802" s="387"/>
      <c r="E802" s="387"/>
      <c r="F802" s="387"/>
      <c r="G802" s="387"/>
      <c r="H802" s="387"/>
      <c r="I802" s="387"/>
      <c r="J802" s="387"/>
      <c r="K802" s="387"/>
      <c r="L802" s="387"/>
      <c r="M802" s="387"/>
      <c r="N802" s="387"/>
      <c r="O802" s="387"/>
      <c r="P802" s="387"/>
      <c r="Q802" s="387"/>
      <c r="R802" s="387"/>
      <c r="S802" s="387"/>
      <c r="T802" s="387"/>
      <c r="U802" s="387"/>
      <c r="V802" s="387"/>
      <c r="W802" s="387"/>
      <c r="X802" s="387"/>
      <c r="Y802" s="387"/>
      <c r="Z802" s="387"/>
      <c r="AA802" s="387"/>
      <c r="AB802" s="387"/>
      <c r="AC802" s="387"/>
      <c r="AD802" s="387"/>
      <c r="AE802" s="387"/>
      <c r="AF802" s="387"/>
      <c r="AG802" s="387"/>
    </row>
    <row r="803">
      <c r="A803" s="387"/>
      <c r="B803" s="387"/>
      <c r="C803" s="387"/>
      <c r="D803" s="387"/>
      <c r="E803" s="387"/>
      <c r="F803" s="387"/>
      <c r="G803" s="387"/>
      <c r="H803" s="387"/>
      <c r="I803" s="387"/>
      <c r="J803" s="387"/>
      <c r="K803" s="387"/>
      <c r="L803" s="387"/>
      <c r="M803" s="387"/>
      <c r="N803" s="387"/>
      <c r="O803" s="387"/>
      <c r="P803" s="387"/>
      <c r="Q803" s="387"/>
      <c r="R803" s="387"/>
      <c r="S803" s="387"/>
      <c r="T803" s="387"/>
      <c r="U803" s="387"/>
      <c r="V803" s="387"/>
      <c r="W803" s="387"/>
      <c r="X803" s="387"/>
      <c r="Y803" s="387"/>
      <c r="Z803" s="387"/>
      <c r="AA803" s="387"/>
      <c r="AB803" s="387"/>
      <c r="AC803" s="387"/>
      <c r="AD803" s="387"/>
      <c r="AE803" s="387"/>
      <c r="AF803" s="387"/>
      <c r="AG803" s="387"/>
    </row>
    <row r="804">
      <c r="A804" s="387"/>
      <c r="B804" s="387"/>
      <c r="C804" s="387"/>
      <c r="D804" s="387"/>
      <c r="E804" s="387"/>
      <c r="F804" s="387"/>
      <c r="G804" s="387"/>
      <c r="H804" s="387"/>
      <c r="I804" s="387"/>
      <c r="J804" s="387"/>
      <c r="K804" s="387"/>
      <c r="L804" s="387"/>
      <c r="M804" s="387"/>
      <c r="N804" s="387"/>
      <c r="O804" s="387"/>
      <c r="P804" s="387"/>
      <c r="Q804" s="387"/>
      <c r="R804" s="387"/>
      <c r="S804" s="387"/>
      <c r="T804" s="387"/>
      <c r="U804" s="387"/>
      <c r="V804" s="387"/>
      <c r="W804" s="387"/>
      <c r="X804" s="387"/>
      <c r="Y804" s="387"/>
      <c r="Z804" s="387"/>
      <c r="AA804" s="387"/>
      <c r="AB804" s="387"/>
      <c r="AC804" s="387"/>
      <c r="AD804" s="387"/>
      <c r="AE804" s="387"/>
      <c r="AF804" s="387"/>
      <c r="AG804" s="387"/>
    </row>
    <row r="805">
      <c r="A805" s="387"/>
      <c r="B805" s="387"/>
      <c r="C805" s="387"/>
      <c r="D805" s="387"/>
      <c r="E805" s="387"/>
      <c r="F805" s="387"/>
      <c r="G805" s="387"/>
      <c r="H805" s="387"/>
      <c r="I805" s="387"/>
      <c r="J805" s="387"/>
      <c r="K805" s="387"/>
      <c r="L805" s="387"/>
      <c r="M805" s="387"/>
      <c r="N805" s="387"/>
      <c r="O805" s="387"/>
      <c r="P805" s="387"/>
      <c r="Q805" s="387"/>
      <c r="R805" s="387"/>
      <c r="S805" s="387"/>
      <c r="T805" s="387"/>
      <c r="U805" s="387"/>
      <c r="V805" s="387"/>
      <c r="W805" s="387"/>
      <c r="X805" s="387"/>
      <c r="Y805" s="387"/>
      <c r="Z805" s="387"/>
      <c r="AA805" s="387"/>
      <c r="AB805" s="387"/>
      <c r="AC805" s="387"/>
      <c r="AD805" s="387"/>
      <c r="AE805" s="387"/>
      <c r="AF805" s="387"/>
      <c r="AG805" s="387"/>
    </row>
    <row r="806">
      <c r="A806" s="387"/>
      <c r="B806" s="387"/>
      <c r="C806" s="387"/>
      <c r="D806" s="387"/>
      <c r="E806" s="387"/>
      <c r="F806" s="387"/>
      <c r="G806" s="387"/>
      <c r="H806" s="387"/>
      <c r="I806" s="387"/>
      <c r="J806" s="387"/>
      <c r="K806" s="387"/>
      <c r="L806" s="387"/>
      <c r="M806" s="387"/>
      <c r="N806" s="387"/>
      <c r="O806" s="387"/>
      <c r="P806" s="387"/>
      <c r="Q806" s="387"/>
      <c r="R806" s="387"/>
      <c r="S806" s="387"/>
      <c r="T806" s="387"/>
      <c r="U806" s="387"/>
      <c r="V806" s="387"/>
      <c r="W806" s="387"/>
      <c r="X806" s="387"/>
      <c r="Y806" s="387"/>
      <c r="Z806" s="387"/>
      <c r="AA806" s="387"/>
      <c r="AB806" s="387"/>
      <c r="AC806" s="387"/>
      <c r="AD806" s="387"/>
      <c r="AE806" s="387"/>
      <c r="AF806" s="387"/>
      <c r="AG806" s="387"/>
    </row>
    <row r="807">
      <c r="A807" s="387"/>
      <c r="B807" s="387"/>
      <c r="C807" s="387"/>
      <c r="D807" s="387"/>
      <c r="E807" s="387"/>
      <c r="F807" s="387"/>
      <c r="G807" s="387"/>
      <c r="H807" s="387"/>
      <c r="I807" s="387"/>
      <c r="J807" s="387"/>
      <c r="K807" s="387"/>
      <c r="L807" s="387"/>
      <c r="M807" s="387"/>
      <c r="N807" s="387"/>
      <c r="O807" s="387"/>
      <c r="P807" s="387"/>
      <c r="Q807" s="387"/>
      <c r="R807" s="387"/>
      <c r="S807" s="387"/>
      <c r="T807" s="387"/>
      <c r="U807" s="387"/>
      <c r="V807" s="387"/>
      <c r="W807" s="387"/>
      <c r="X807" s="387"/>
      <c r="Y807" s="387"/>
      <c r="Z807" s="387"/>
      <c r="AA807" s="387"/>
      <c r="AB807" s="387"/>
      <c r="AC807" s="387"/>
      <c r="AD807" s="387"/>
      <c r="AE807" s="387"/>
      <c r="AF807" s="387"/>
      <c r="AG807" s="387"/>
    </row>
    <row r="808">
      <c r="A808" s="387"/>
      <c r="B808" s="387"/>
      <c r="C808" s="387"/>
      <c r="D808" s="387"/>
      <c r="E808" s="387"/>
      <c r="F808" s="387"/>
      <c r="G808" s="387"/>
      <c r="H808" s="387"/>
      <c r="I808" s="387"/>
      <c r="J808" s="387"/>
      <c r="K808" s="387"/>
      <c r="L808" s="387"/>
      <c r="M808" s="387"/>
      <c r="N808" s="387"/>
      <c r="O808" s="387"/>
      <c r="P808" s="387"/>
      <c r="Q808" s="387"/>
      <c r="R808" s="387"/>
      <c r="S808" s="387"/>
      <c r="T808" s="387"/>
      <c r="U808" s="387"/>
      <c r="V808" s="387"/>
      <c r="W808" s="387"/>
      <c r="X808" s="387"/>
      <c r="Y808" s="387"/>
      <c r="Z808" s="387"/>
      <c r="AA808" s="387"/>
      <c r="AB808" s="387"/>
      <c r="AC808" s="387"/>
      <c r="AD808" s="387"/>
      <c r="AE808" s="387"/>
      <c r="AF808" s="387"/>
      <c r="AG808" s="387"/>
    </row>
    <row r="809">
      <c r="A809" s="387"/>
      <c r="B809" s="387"/>
      <c r="C809" s="387"/>
      <c r="D809" s="387"/>
      <c r="E809" s="387"/>
      <c r="F809" s="387"/>
      <c r="G809" s="387"/>
      <c r="H809" s="387"/>
      <c r="I809" s="387"/>
      <c r="J809" s="387"/>
      <c r="K809" s="387"/>
      <c r="L809" s="387"/>
      <c r="M809" s="387"/>
      <c r="N809" s="387"/>
      <c r="O809" s="387"/>
      <c r="P809" s="387"/>
      <c r="Q809" s="387"/>
      <c r="R809" s="387"/>
      <c r="S809" s="387"/>
      <c r="T809" s="387"/>
      <c r="U809" s="387"/>
      <c r="V809" s="387"/>
      <c r="W809" s="387"/>
      <c r="X809" s="387"/>
      <c r="Y809" s="387"/>
      <c r="Z809" s="387"/>
      <c r="AA809" s="387"/>
      <c r="AB809" s="387"/>
      <c r="AC809" s="387"/>
      <c r="AD809" s="387"/>
      <c r="AE809" s="387"/>
      <c r="AF809" s="387"/>
      <c r="AG809" s="387"/>
    </row>
    <row r="810">
      <c r="A810" s="387"/>
      <c r="B810" s="387"/>
      <c r="C810" s="387"/>
      <c r="D810" s="387"/>
      <c r="E810" s="387"/>
      <c r="F810" s="387"/>
      <c r="G810" s="387"/>
      <c r="H810" s="387"/>
      <c r="I810" s="387"/>
      <c r="J810" s="387"/>
      <c r="K810" s="387"/>
      <c r="L810" s="387"/>
      <c r="M810" s="387"/>
      <c r="N810" s="387"/>
      <c r="O810" s="387"/>
      <c r="P810" s="387"/>
      <c r="Q810" s="387"/>
      <c r="R810" s="387"/>
      <c r="S810" s="387"/>
      <c r="T810" s="387"/>
      <c r="U810" s="387"/>
      <c r="V810" s="387"/>
      <c r="W810" s="387"/>
      <c r="X810" s="387"/>
      <c r="Y810" s="387"/>
      <c r="Z810" s="387"/>
      <c r="AA810" s="387"/>
      <c r="AB810" s="387"/>
      <c r="AC810" s="387"/>
      <c r="AD810" s="387"/>
      <c r="AE810" s="387"/>
      <c r="AF810" s="387"/>
      <c r="AG810" s="387"/>
    </row>
    <row r="811">
      <c r="A811" s="387"/>
      <c r="B811" s="387"/>
      <c r="C811" s="387"/>
      <c r="D811" s="387"/>
      <c r="E811" s="387"/>
      <c r="F811" s="387"/>
      <c r="G811" s="387"/>
      <c r="H811" s="387"/>
      <c r="I811" s="387"/>
      <c r="J811" s="387"/>
      <c r="K811" s="387"/>
      <c r="L811" s="387"/>
      <c r="M811" s="387"/>
      <c r="N811" s="387"/>
      <c r="O811" s="387"/>
      <c r="P811" s="387"/>
      <c r="Q811" s="387"/>
      <c r="R811" s="387"/>
      <c r="S811" s="387"/>
      <c r="T811" s="387"/>
      <c r="U811" s="387"/>
      <c r="V811" s="387"/>
      <c r="W811" s="387"/>
      <c r="X811" s="387"/>
      <c r="Y811" s="387"/>
      <c r="Z811" s="387"/>
      <c r="AA811" s="387"/>
      <c r="AB811" s="387"/>
      <c r="AC811" s="387"/>
      <c r="AD811" s="387"/>
      <c r="AE811" s="387"/>
      <c r="AF811" s="387"/>
      <c r="AG811" s="387"/>
    </row>
    <row r="812">
      <c r="A812" s="387"/>
      <c r="B812" s="387"/>
      <c r="C812" s="387"/>
      <c r="D812" s="387"/>
      <c r="E812" s="387"/>
      <c r="F812" s="387"/>
      <c r="G812" s="387"/>
      <c r="H812" s="387"/>
      <c r="I812" s="387"/>
      <c r="J812" s="387"/>
      <c r="K812" s="387"/>
      <c r="L812" s="387"/>
      <c r="M812" s="387"/>
      <c r="N812" s="387"/>
      <c r="O812" s="387"/>
      <c r="P812" s="387"/>
      <c r="Q812" s="387"/>
      <c r="R812" s="387"/>
      <c r="S812" s="387"/>
      <c r="T812" s="387"/>
      <c r="U812" s="387"/>
      <c r="V812" s="387"/>
      <c r="W812" s="387"/>
      <c r="X812" s="387"/>
      <c r="Y812" s="387"/>
      <c r="Z812" s="387"/>
      <c r="AA812" s="387"/>
      <c r="AB812" s="387"/>
      <c r="AC812" s="387"/>
      <c r="AD812" s="387"/>
      <c r="AE812" s="387"/>
      <c r="AF812" s="387"/>
      <c r="AG812" s="387"/>
    </row>
    <row r="813">
      <c r="A813" s="387"/>
      <c r="B813" s="387"/>
      <c r="C813" s="387"/>
      <c r="D813" s="387"/>
      <c r="E813" s="387"/>
      <c r="F813" s="387"/>
      <c r="G813" s="387"/>
      <c r="H813" s="387"/>
      <c r="I813" s="387"/>
      <c r="J813" s="387"/>
      <c r="K813" s="387"/>
      <c r="L813" s="387"/>
      <c r="M813" s="387"/>
      <c r="N813" s="387"/>
      <c r="O813" s="387"/>
      <c r="P813" s="387"/>
      <c r="Q813" s="387"/>
      <c r="R813" s="387"/>
      <c r="S813" s="387"/>
      <c r="T813" s="387"/>
      <c r="U813" s="387"/>
      <c r="V813" s="387"/>
      <c r="W813" s="387"/>
      <c r="X813" s="387"/>
      <c r="Y813" s="387"/>
      <c r="Z813" s="387"/>
      <c r="AA813" s="387"/>
      <c r="AB813" s="387"/>
      <c r="AC813" s="387"/>
      <c r="AD813" s="387"/>
      <c r="AE813" s="387"/>
      <c r="AF813" s="387"/>
      <c r="AG813" s="387"/>
    </row>
    <row r="814">
      <c r="A814" s="387"/>
      <c r="B814" s="387"/>
      <c r="C814" s="387"/>
      <c r="D814" s="387"/>
      <c r="E814" s="387"/>
      <c r="F814" s="387"/>
      <c r="G814" s="387"/>
      <c r="H814" s="387"/>
      <c r="I814" s="387"/>
      <c r="J814" s="387"/>
      <c r="K814" s="387"/>
      <c r="L814" s="387"/>
      <c r="M814" s="387"/>
      <c r="N814" s="387"/>
      <c r="O814" s="387"/>
      <c r="P814" s="387"/>
      <c r="Q814" s="387"/>
      <c r="R814" s="387"/>
      <c r="S814" s="387"/>
      <c r="T814" s="387"/>
      <c r="U814" s="387"/>
      <c r="V814" s="387"/>
      <c r="W814" s="387"/>
      <c r="X814" s="387"/>
      <c r="Y814" s="387"/>
      <c r="Z814" s="387"/>
      <c r="AA814" s="387"/>
      <c r="AB814" s="387"/>
      <c r="AC814" s="387"/>
      <c r="AD814" s="387"/>
      <c r="AE814" s="387"/>
      <c r="AF814" s="387"/>
      <c r="AG814" s="387"/>
    </row>
    <row r="815">
      <c r="A815" s="387"/>
      <c r="B815" s="387"/>
      <c r="C815" s="387"/>
      <c r="D815" s="387"/>
      <c r="E815" s="387"/>
      <c r="F815" s="387"/>
      <c r="G815" s="387"/>
      <c r="H815" s="387"/>
      <c r="I815" s="387"/>
      <c r="J815" s="387"/>
      <c r="K815" s="387"/>
      <c r="L815" s="387"/>
      <c r="M815" s="387"/>
      <c r="N815" s="387"/>
      <c r="O815" s="387"/>
      <c r="P815" s="387"/>
      <c r="Q815" s="387"/>
      <c r="R815" s="387"/>
      <c r="S815" s="387"/>
      <c r="T815" s="387"/>
      <c r="U815" s="387"/>
      <c r="V815" s="387"/>
      <c r="W815" s="387"/>
      <c r="X815" s="387"/>
      <c r="Y815" s="387"/>
      <c r="Z815" s="387"/>
      <c r="AA815" s="387"/>
      <c r="AB815" s="387"/>
      <c r="AC815" s="387"/>
      <c r="AD815" s="387"/>
      <c r="AE815" s="387"/>
      <c r="AF815" s="387"/>
      <c r="AG815" s="387"/>
    </row>
    <row r="816">
      <c r="A816" s="387"/>
      <c r="B816" s="387"/>
      <c r="C816" s="387"/>
      <c r="D816" s="387"/>
      <c r="E816" s="387"/>
      <c r="F816" s="387"/>
      <c r="G816" s="387"/>
      <c r="H816" s="387"/>
      <c r="I816" s="387"/>
      <c r="J816" s="387"/>
      <c r="K816" s="387"/>
      <c r="L816" s="387"/>
      <c r="M816" s="387"/>
      <c r="N816" s="387"/>
      <c r="O816" s="387"/>
      <c r="P816" s="387"/>
      <c r="Q816" s="387"/>
      <c r="R816" s="387"/>
      <c r="S816" s="387"/>
      <c r="T816" s="387"/>
      <c r="U816" s="387"/>
      <c r="V816" s="387"/>
      <c r="W816" s="387"/>
      <c r="X816" s="387"/>
      <c r="Y816" s="387"/>
      <c r="Z816" s="387"/>
      <c r="AA816" s="387"/>
      <c r="AB816" s="387"/>
      <c r="AC816" s="387"/>
      <c r="AD816" s="387"/>
      <c r="AE816" s="387"/>
      <c r="AF816" s="387"/>
      <c r="AG816" s="387"/>
    </row>
    <row r="817">
      <c r="A817" s="387"/>
      <c r="B817" s="387"/>
      <c r="C817" s="387"/>
      <c r="D817" s="387"/>
      <c r="E817" s="387"/>
      <c r="F817" s="387"/>
      <c r="G817" s="387"/>
      <c r="H817" s="387"/>
      <c r="I817" s="387"/>
      <c r="J817" s="387"/>
      <c r="K817" s="387"/>
      <c r="L817" s="387"/>
      <c r="M817" s="387"/>
      <c r="N817" s="387"/>
      <c r="O817" s="387"/>
      <c r="P817" s="387"/>
      <c r="Q817" s="387"/>
      <c r="R817" s="387"/>
      <c r="S817" s="387"/>
      <c r="T817" s="387"/>
      <c r="U817" s="387"/>
      <c r="V817" s="387"/>
      <c r="W817" s="387"/>
      <c r="X817" s="387"/>
      <c r="Y817" s="387"/>
      <c r="Z817" s="387"/>
      <c r="AA817" s="387"/>
      <c r="AB817" s="387"/>
      <c r="AC817" s="387"/>
      <c r="AD817" s="387"/>
      <c r="AE817" s="387"/>
      <c r="AF817" s="387"/>
      <c r="AG817" s="387"/>
    </row>
    <row r="818">
      <c r="A818" s="387"/>
      <c r="B818" s="387"/>
      <c r="C818" s="387"/>
      <c r="D818" s="387"/>
      <c r="E818" s="387"/>
      <c r="F818" s="387"/>
      <c r="G818" s="387"/>
      <c r="H818" s="387"/>
      <c r="I818" s="387"/>
      <c r="J818" s="387"/>
      <c r="K818" s="387"/>
      <c r="L818" s="387"/>
      <c r="M818" s="387"/>
      <c r="N818" s="387"/>
      <c r="O818" s="387"/>
      <c r="P818" s="387"/>
      <c r="Q818" s="387"/>
      <c r="R818" s="387"/>
      <c r="S818" s="387"/>
      <c r="T818" s="387"/>
      <c r="U818" s="387"/>
      <c r="V818" s="387"/>
      <c r="W818" s="387"/>
      <c r="X818" s="387"/>
      <c r="Y818" s="387"/>
      <c r="Z818" s="387"/>
      <c r="AA818" s="387"/>
      <c r="AB818" s="387"/>
      <c r="AC818" s="387"/>
      <c r="AD818" s="387"/>
      <c r="AE818" s="387"/>
      <c r="AF818" s="387"/>
      <c r="AG818" s="387"/>
    </row>
    <row r="819">
      <c r="A819" s="387"/>
      <c r="B819" s="387"/>
      <c r="C819" s="387"/>
      <c r="D819" s="387"/>
      <c r="E819" s="387"/>
      <c r="F819" s="387"/>
      <c r="G819" s="387"/>
      <c r="H819" s="387"/>
      <c r="I819" s="387"/>
      <c r="J819" s="387"/>
      <c r="K819" s="387"/>
      <c r="L819" s="387"/>
      <c r="M819" s="387"/>
      <c r="N819" s="387"/>
      <c r="O819" s="387"/>
      <c r="P819" s="387"/>
      <c r="Q819" s="387"/>
      <c r="R819" s="387"/>
      <c r="S819" s="387"/>
      <c r="T819" s="387"/>
      <c r="U819" s="387"/>
      <c r="V819" s="387"/>
      <c r="W819" s="387"/>
      <c r="X819" s="387"/>
      <c r="Y819" s="387"/>
      <c r="Z819" s="387"/>
      <c r="AA819" s="387"/>
      <c r="AB819" s="387"/>
      <c r="AC819" s="387"/>
      <c r="AD819" s="387"/>
      <c r="AE819" s="387"/>
      <c r="AF819" s="387"/>
      <c r="AG819" s="387"/>
    </row>
    <row r="820">
      <c r="A820" s="387"/>
      <c r="B820" s="387"/>
      <c r="C820" s="387"/>
      <c r="D820" s="387"/>
      <c r="E820" s="387"/>
      <c r="F820" s="387"/>
      <c r="G820" s="387"/>
      <c r="H820" s="387"/>
      <c r="I820" s="387"/>
      <c r="J820" s="387"/>
      <c r="K820" s="387"/>
      <c r="L820" s="387"/>
      <c r="M820" s="387"/>
      <c r="N820" s="387"/>
      <c r="O820" s="387"/>
      <c r="P820" s="387"/>
      <c r="Q820" s="387"/>
      <c r="R820" s="387"/>
      <c r="S820" s="387"/>
      <c r="T820" s="387"/>
      <c r="U820" s="387"/>
      <c r="V820" s="387"/>
      <c r="W820" s="387"/>
      <c r="X820" s="387"/>
      <c r="Y820" s="387"/>
      <c r="Z820" s="387"/>
      <c r="AA820" s="387"/>
      <c r="AB820" s="387"/>
      <c r="AC820" s="387"/>
      <c r="AD820" s="387"/>
      <c r="AE820" s="387"/>
      <c r="AF820" s="387"/>
      <c r="AG820" s="387"/>
    </row>
    <row r="821">
      <c r="A821" s="387"/>
      <c r="B821" s="387"/>
      <c r="C821" s="387"/>
      <c r="D821" s="387"/>
      <c r="E821" s="387"/>
      <c r="F821" s="387"/>
      <c r="G821" s="387"/>
      <c r="H821" s="387"/>
      <c r="I821" s="387"/>
      <c r="J821" s="387"/>
      <c r="K821" s="387"/>
      <c r="L821" s="387"/>
      <c r="M821" s="387"/>
      <c r="N821" s="387"/>
      <c r="O821" s="387"/>
      <c r="P821" s="387"/>
      <c r="Q821" s="387"/>
      <c r="R821" s="387"/>
      <c r="S821" s="387"/>
      <c r="T821" s="387"/>
      <c r="U821" s="387"/>
      <c r="V821" s="387"/>
      <c r="W821" s="387"/>
      <c r="X821" s="387"/>
      <c r="Y821" s="387"/>
      <c r="Z821" s="387"/>
      <c r="AA821" s="387"/>
      <c r="AB821" s="387"/>
      <c r="AC821" s="387"/>
      <c r="AD821" s="387"/>
      <c r="AE821" s="387"/>
      <c r="AF821" s="387"/>
      <c r="AG821" s="387"/>
    </row>
    <row r="822">
      <c r="A822" s="387"/>
      <c r="B822" s="387"/>
      <c r="C822" s="387"/>
      <c r="D822" s="387"/>
      <c r="E822" s="387"/>
      <c r="F822" s="387"/>
      <c r="G822" s="387"/>
      <c r="H822" s="387"/>
      <c r="I822" s="387"/>
      <c r="J822" s="387"/>
      <c r="K822" s="387"/>
      <c r="L822" s="387"/>
      <c r="M822" s="387"/>
      <c r="N822" s="387"/>
      <c r="O822" s="387"/>
      <c r="P822" s="387"/>
      <c r="Q822" s="387"/>
      <c r="R822" s="387"/>
      <c r="S822" s="387"/>
      <c r="T822" s="387"/>
      <c r="U822" s="387"/>
      <c r="V822" s="387"/>
      <c r="W822" s="387"/>
      <c r="X822" s="387"/>
      <c r="Y822" s="387"/>
      <c r="Z822" s="387"/>
      <c r="AA822" s="387"/>
      <c r="AB822" s="387"/>
      <c r="AC822" s="387"/>
      <c r="AD822" s="387"/>
      <c r="AE822" s="387"/>
      <c r="AF822" s="387"/>
      <c r="AG822" s="387"/>
    </row>
    <row r="823">
      <c r="A823" s="387"/>
      <c r="B823" s="387"/>
      <c r="C823" s="387"/>
      <c r="D823" s="387"/>
      <c r="E823" s="387"/>
      <c r="F823" s="387"/>
      <c r="G823" s="387"/>
      <c r="H823" s="387"/>
      <c r="I823" s="387"/>
      <c r="J823" s="387"/>
      <c r="K823" s="387"/>
      <c r="L823" s="387"/>
      <c r="M823" s="387"/>
      <c r="N823" s="387"/>
      <c r="O823" s="387"/>
      <c r="P823" s="387"/>
      <c r="Q823" s="387"/>
      <c r="R823" s="387"/>
      <c r="S823" s="387"/>
      <c r="T823" s="387"/>
      <c r="U823" s="387"/>
      <c r="V823" s="387"/>
      <c r="W823" s="387"/>
      <c r="X823" s="387"/>
      <c r="Y823" s="387"/>
      <c r="Z823" s="387"/>
      <c r="AA823" s="387"/>
      <c r="AB823" s="387"/>
      <c r="AC823" s="387"/>
      <c r="AD823" s="387"/>
      <c r="AE823" s="387"/>
      <c r="AF823" s="387"/>
      <c r="AG823" s="387"/>
    </row>
    <row r="824">
      <c r="A824" s="387"/>
      <c r="B824" s="387"/>
      <c r="C824" s="387"/>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c r="AA824" s="387"/>
      <c r="AB824" s="387"/>
      <c r="AC824" s="387"/>
      <c r="AD824" s="387"/>
      <c r="AE824" s="387"/>
      <c r="AF824" s="387"/>
      <c r="AG824" s="387"/>
    </row>
    <row r="825">
      <c r="A825" s="387"/>
      <c r="B825" s="387"/>
      <c r="C825" s="387"/>
      <c r="D825" s="387"/>
      <c r="E825" s="387"/>
      <c r="F825" s="387"/>
      <c r="G825" s="387"/>
      <c r="H825" s="387"/>
      <c r="I825" s="387"/>
      <c r="J825" s="387"/>
      <c r="K825" s="387"/>
      <c r="L825" s="387"/>
      <c r="M825" s="387"/>
      <c r="N825" s="387"/>
      <c r="O825" s="387"/>
      <c r="P825" s="387"/>
      <c r="Q825" s="387"/>
      <c r="R825" s="387"/>
      <c r="S825" s="387"/>
      <c r="T825" s="387"/>
      <c r="U825" s="387"/>
      <c r="V825" s="387"/>
      <c r="W825" s="387"/>
      <c r="X825" s="387"/>
      <c r="Y825" s="387"/>
      <c r="Z825" s="387"/>
      <c r="AA825" s="387"/>
      <c r="AB825" s="387"/>
      <c r="AC825" s="387"/>
      <c r="AD825" s="387"/>
      <c r="AE825" s="387"/>
      <c r="AF825" s="387"/>
      <c r="AG825" s="387"/>
    </row>
    <row r="826">
      <c r="A826" s="387"/>
      <c r="B826" s="387"/>
      <c r="C826" s="387"/>
      <c r="D826" s="387"/>
      <c r="E826" s="387"/>
      <c r="F826" s="387"/>
      <c r="G826" s="387"/>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row>
    <row r="827">
      <c r="A827" s="387"/>
      <c r="B827" s="387"/>
      <c r="C827" s="387"/>
      <c r="D827" s="387"/>
      <c r="E827" s="387"/>
      <c r="F827" s="387"/>
      <c r="G827" s="387"/>
      <c r="H827" s="387"/>
      <c r="I827" s="387"/>
      <c r="J827" s="387"/>
      <c r="K827" s="387"/>
      <c r="L827" s="387"/>
      <c r="M827" s="387"/>
      <c r="N827" s="387"/>
      <c r="O827" s="387"/>
      <c r="P827" s="387"/>
      <c r="Q827" s="387"/>
      <c r="R827" s="387"/>
      <c r="S827" s="387"/>
      <c r="T827" s="387"/>
      <c r="U827" s="387"/>
      <c r="V827" s="387"/>
      <c r="W827" s="387"/>
      <c r="X827" s="387"/>
      <c r="Y827" s="387"/>
      <c r="Z827" s="387"/>
      <c r="AA827" s="387"/>
      <c r="AB827" s="387"/>
      <c r="AC827" s="387"/>
      <c r="AD827" s="387"/>
      <c r="AE827" s="387"/>
      <c r="AF827" s="387"/>
      <c r="AG827" s="387"/>
    </row>
    <row r="828">
      <c r="A828" s="387"/>
      <c r="B828" s="387"/>
      <c r="C828" s="387"/>
      <c r="D828" s="387"/>
      <c r="E828" s="387"/>
      <c r="F828" s="387"/>
      <c r="G828" s="387"/>
      <c r="H828" s="387"/>
      <c r="I828" s="387"/>
      <c r="J828" s="387"/>
      <c r="K828" s="387"/>
      <c r="L828" s="387"/>
      <c r="M828" s="387"/>
      <c r="N828" s="387"/>
      <c r="O828" s="387"/>
      <c r="P828" s="387"/>
      <c r="Q828" s="387"/>
      <c r="R828" s="387"/>
      <c r="S828" s="387"/>
      <c r="T828" s="387"/>
      <c r="U828" s="387"/>
      <c r="V828" s="387"/>
      <c r="W828" s="387"/>
      <c r="X828" s="387"/>
      <c r="Y828" s="387"/>
      <c r="Z828" s="387"/>
      <c r="AA828" s="387"/>
      <c r="AB828" s="387"/>
      <c r="AC828" s="387"/>
      <c r="AD828" s="387"/>
      <c r="AE828" s="387"/>
      <c r="AF828" s="387"/>
      <c r="AG828" s="387"/>
    </row>
    <row r="829">
      <c r="A829" s="387"/>
      <c r="B829" s="387"/>
      <c r="C829" s="387"/>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c r="AA829" s="387"/>
      <c r="AB829" s="387"/>
      <c r="AC829" s="387"/>
      <c r="AD829" s="387"/>
      <c r="AE829" s="387"/>
      <c r="AF829" s="387"/>
      <c r="AG829" s="387"/>
    </row>
    <row r="830">
      <c r="A830" s="387"/>
      <c r="B830" s="387"/>
      <c r="C830" s="387"/>
      <c r="D830" s="387"/>
      <c r="E830" s="387"/>
      <c r="F830" s="387"/>
      <c r="G830" s="387"/>
      <c r="H830" s="387"/>
      <c r="I830" s="387"/>
      <c r="J830" s="387"/>
      <c r="K830" s="387"/>
      <c r="L830" s="387"/>
      <c r="M830" s="387"/>
      <c r="N830" s="387"/>
      <c r="O830" s="387"/>
      <c r="P830" s="387"/>
      <c r="Q830" s="387"/>
      <c r="R830" s="387"/>
      <c r="S830" s="387"/>
      <c r="T830" s="387"/>
      <c r="U830" s="387"/>
      <c r="V830" s="387"/>
      <c r="W830" s="387"/>
      <c r="X830" s="387"/>
      <c r="Y830" s="387"/>
      <c r="Z830" s="387"/>
      <c r="AA830" s="387"/>
      <c r="AB830" s="387"/>
      <c r="AC830" s="387"/>
      <c r="AD830" s="387"/>
      <c r="AE830" s="387"/>
      <c r="AF830" s="387"/>
      <c r="AG830" s="387"/>
    </row>
    <row r="831">
      <c r="A831" s="387"/>
      <c r="B831" s="387"/>
      <c r="C831" s="387"/>
      <c r="D831" s="387"/>
      <c r="E831" s="387"/>
      <c r="F831" s="387"/>
      <c r="G831" s="387"/>
      <c r="H831" s="387"/>
      <c r="I831" s="387"/>
      <c r="J831" s="387"/>
      <c r="K831" s="387"/>
      <c r="L831" s="387"/>
      <c r="M831" s="387"/>
      <c r="N831" s="387"/>
      <c r="O831" s="387"/>
      <c r="P831" s="387"/>
      <c r="Q831" s="387"/>
      <c r="R831" s="387"/>
      <c r="S831" s="387"/>
      <c r="T831" s="387"/>
      <c r="U831" s="387"/>
      <c r="V831" s="387"/>
      <c r="W831" s="387"/>
      <c r="X831" s="387"/>
      <c r="Y831" s="387"/>
      <c r="Z831" s="387"/>
      <c r="AA831" s="387"/>
      <c r="AB831" s="387"/>
      <c r="AC831" s="387"/>
      <c r="AD831" s="387"/>
      <c r="AE831" s="387"/>
      <c r="AF831" s="387"/>
      <c r="AG831" s="387"/>
    </row>
    <row r="832">
      <c r="A832" s="387"/>
      <c r="B832" s="387"/>
      <c r="C832" s="387"/>
      <c r="D832" s="387"/>
      <c r="E832" s="387"/>
      <c r="F832" s="387"/>
      <c r="G832" s="387"/>
      <c r="H832" s="387"/>
      <c r="I832" s="387"/>
      <c r="J832" s="387"/>
      <c r="K832" s="387"/>
      <c r="L832" s="387"/>
      <c r="M832" s="387"/>
      <c r="N832" s="387"/>
      <c r="O832" s="387"/>
      <c r="P832" s="387"/>
      <c r="Q832" s="387"/>
      <c r="R832" s="387"/>
      <c r="S832" s="387"/>
      <c r="T832" s="387"/>
      <c r="U832" s="387"/>
      <c r="V832" s="387"/>
      <c r="W832" s="387"/>
      <c r="X832" s="387"/>
      <c r="Y832" s="387"/>
      <c r="Z832" s="387"/>
      <c r="AA832" s="387"/>
      <c r="AB832" s="387"/>
      <c r="AC832" s="387"/>
      <c r="AD832" s="387"/>
      <c r="AE832" s="387"/>
      <c r="AF832" s="387"/>
      <c r="AG832" s="387"/>
    </row>
    <row r="833">
      <c r="A833" s="387"/>
      <c r="B833" s="387"/>
      <c r="C833" s="387"/>
      <c r="D833" s="387"/>
      <c r="E833" s="387"/>
      <c r="F833" s="387"/>
      <c r="G833" s="387"/>
      <c r="H833" s="387"/>
      <c r="I833" s="387"/>
      <c r="J833" s="387"/>
      <c r="K833" s="387"/>
      <c r="L833" s="387"/>
      <c r="M833" s="387"/>
      <c r="N833" s="387"/>
      <c r="O833" s="387"/>
      <c r="P833" s="387"/>
      <c r="Q833" s="387"/>
      <c r="R833" s="387"/>
      <c r="S833" s="387"/>
      <c r="T833" s="387"/>
      <c r="U833" s="387"/>
      <c r="V833" s="387"/>
      <c r="W833" s="387"/>
      <c r="X833" s="387"/>
      <c r="Y833" s="387"/>
      <c r="Z833" s="387"/>
      <c r="AA833" s="387"/>
      <c r="AB833" s="387"/>
      <c r="AC833" s="387"/>
      <c r="AD833" s="387"/>
      <c r="AE833" s="387"/>
      <c r="AF833" s="387"/>
      <c r="AG833" s="387"/>
    </row>
    <row r="834">
      <c r="A834" s="387"/>
      <c r="B834" s="387"/>
      <c r="C834" s="387"/>
      <c r="D834" s="387"/>
      <c r="E834" s="387"/>
      <c r="F834" s="387"/>
      <c r="G834" s="387"/>
      <c r="H834" s="387"/>
      <c r="I834" s="387"/>
      <c r="J834" s="387"/>
      <c r="K834" s="387"/>
      <c r="L834" s="387"/>
      <c r="M834" s="387"/>
      <c r="N834" s="387"/>
      <c r="O834" s="387"/>
      <c r="P834" s="387"/>
      <c r="Q834" s="387"/>
      <c r="R834" s="387"/>
      <c r="S834" s="387"/>
      <c r="T834" s="387"/>
      <c r="U834" s="387"/>
      <c r="V834" s="387"/>
      <c r="W834" s="387"/>
      <c r="X834" s="387"/>
      <c r="Y834" s="387"/>
      <c r="Z834" s="387"/>
      <c r="AA834" s="387"/>
      <c r="AB834" s="387"/>
      <c r="AC834" s="387"/>
      <c r="AD834" s="387"/>
      <c r="AE834" s="387"/>
      <c r="AF834" s="387"/>
      <c r="AG834" s="387"/>
    </row>
    <row r="835">
      <c r="A835" s="387"/>
      <c r="B835" s="387"/>
      <c r="C835" s="387"/>
      <c r="D835" s="387"/>
      <c r="E835" s="387"/>
      <c r="F835" s="387"/>
      <c r="G835" s="387"/>
      <c r="H835" s="387"/>
      <c r="I835" s="387"/>
      <c r="J835" s="387"/>
      <c r="K835" s="387"/>
      <c r="L835" s="387"/>
      <c r="M835" s="387"/>
      <c r="N835" s="387"/>
      <c r="O835" s="387"/>
      <c r="P835" s="387"/>
      <c r="Q835" s="387"/>
      <c r="R835" s="387"/>
      <c r="S835" s="387"/>
      <c r="T835" s="387"/>
      <c r="U835" s="387"/>
      <c r="V835" s="387"/>
      <c r="W835" s="387"/>
      <c r="X835" s="387"/>
      <c r="Y835" s="387"/>
      <c r="Z835" s="387"/>
      <c r="AA835" s="387"/>
      <c r="AB835" s="387"/>
      <c r="AC835" s="387"/>
      <c r="AD835" s="387"/>
      <c r="AE835" s="387"/>
      <c r="AF835" s="387"/>
      <c r="AG835" s="387"/>
    </row>
    <row r="836">
      <c r="A836" s="387"/>
      <c r="B836" s="387"/>
      <c r="C836" s="387"/>
      <c r="D836" s="387"/>
      <c r="E836" s="387"/>
      <c r="F836" s="387"/>
      <c r="G836" s="387"/>
      <c r="H836" s="387"/>
      <c r="I836" s="387"/>
      <c r="J836" s="387"/>
      <c r="K836" s="387"/>
      <c r="L836" s="387"/>
      <c r="M836" s="387"/>
      <c r="N836" s="387"/>
      <c r="O836" s="387"/>
      <c r="P836" s="387"/>
      <c r="Q836" s="387"/>
      <c r="R836" s="387"/>
      <c r="S836" s="387"/>
      <c r="T836" s="387"/>
      <c r="U836" s="387"/>
      <c r="V836" s="387"/>
      <c r="W836" s="387"/>
      <c r="X836" s="387"/>
      <c r="Y836" s="387"/>
      <c r="Z836" s="387"/>
      <c r="AA836" s="387"/>
      <c r="AB836" s="387"/>
      <c r="AC836" s="387"/>
      <c r="AD836" s="387"/>
      <c r="AE836" s="387"/>
      <c r="AF836" s="387"/>
      <c r="AG836" s="387"/>
    </row>
    <row r="837">
      <c r="A837" s="387"/>
      <c r="B837" s="387"/>
      <c r="C837" s="387"/>
      <c r="D837" s="387"/>
      <c r="E837" s="387"/>
      <c r="F837" s="387"/>
      <c r="G837" s="387"/>
      <c r="H837" s="387"/>
      <c r="I837" s="387"/>
      <c r="J837" s="387"/>
      <c r="K837" s="387"/>
      <c r="L837" s="387"/>
      <c r="M837" s="387"/>
      <c r="N837" s="387"/>
      <c r="O837" s="387"/>
      <c r="P837" s="387"/>
      <c r="Q837" s="387"/>
      <c r="R837" s="387"/>
      <c r="S837" s="387"/>
      <c r="T837" s="387"/>
      <c r="U837" s="387"/>
      <c r="V837" s="387"/>
      <c r="W837" s="387"/>
      <c r="X837" s="387"/>
      <c r="Y837" s="387"/>
      <c r="Z837" s="387"/>
      <c r="AA837" s="387"/>
      <c r="AB837" s="387"/>
      <c r="AC837" s="387"/>
      <c r="AD837" s="387"/>
      <c r="AE837" s="387"/>
      <c r="AF837" s="387"/>
      <c r="AG837" s="387"/>
    </row>
    <row r="838">
      <c r="A838" s="387"/>
      <c r="B838" s="387"/>
      <c r="C838" s="387"/>
      <c r="D838" s="387"/>
      <c r="E838" s="387"/>
      <c r="F838" s="387"/>
      <c r="G838" s="387"/>
      <c r="H838" s="387"/>
      <c r="I838" s="387"/>
      <c r="J838" s="387"/>
      <c r="K838" s="387"/>
      <c r="L838" s="387"/>
      <c r="M838" s="387"/>
      <c r="N838" s="387"/>
      <c r="O838" s="387"/>
      <c r="P838" s="387"/>
      <c r="Q838" s="387"/>
      <c r="R838" s="387"/>
      <c r="S838" s="387"/>
      <c r="T838" s="387"/>
      <c r="U838" s="387"/>
      <c r="V838" s="387"/>
      <c r="W838" s="387"/>
      <c r="X838" s="387"/>
      <c r="Y838" s="387"/>
      <c r="Z838" s="387"/>
      <c r="AA838" s="387"/>
      <c r="AB838" s="387"/>
      <c r="AC838" s="387"/>
      <c r="AD838" s="387"/>
      <c r="AE838" s="387"/>
      <c r="AF838" s="387"/>
      <c r="AG838" s="387"/>
    </row>
    <row r="839">
      <c r="A839" s="387"/>
      <c r="B839" s="387"/>
      <c r="C839" s="387"/>
      <c r="D839" s="387"/>
      <c r="E839" s="387"/>
      <c r="F839" s="387"/>
      <c r="G839" s="387"/>
      <c r="H839" s="387"/>
      <c r="I839" s="387"/>
      <c r="J839" s="387"/>
      <c r="K839" s="387"/>
      <c r="L839" s="387"/>
      <c r="M839" s="387"/>
      <c r="N839" s="387"/>
      <c r="O839" s="387"/>
      <c r="P839" s="387"/>
      <c r="Q839" s="387"/>
      <c r="R839" s="387"/>
      <c r="S839" s="387"/>
      <c r="T839" s="387"/>
      <c r="U839" s="387"/>
      <c r="V839" s="387"/>
      <c r="W839" s="387"/>
      <c r="X839" s="387"/>
      <c r="Y839" s="387"/>
      <c r="Z839" s="387"/>
      <c r="AA839" s="387"/>
      <c r="AB839" s="387"/>
      <c r="AC839" s="387"/>
      <c r="AD839" s="387"/>
      <c r="AE839" s="387"/>
      <c r="AF839" s="387"/>
      <c r="AG839" s="387"/>
    </row>
    <row r="840">
      <c r="A840" s="387"/>
      <c r="B840" s="387"/>
      <c r="C840" s="387"/>
      <c r="D840" s="387"/>
      <c r="E840" s="387"/>
      <c r="F840" s="387"/>
      <c r="G840" s="387"/>
      <c r="H840" s="387"/>
      <c r="I840" s="387"/>
      <c r="J840" s="387"/>
      <c r="K840" s="387"/>
      <c r="L840" s="387"/>
      <c r="M840" s="387"/>
      <c r="N840" s="387"/>
      <c r="O840" s="387"/>
      <c r="P840" s="387"/>
      <c r="Q840" s="387"/>
      <c r="R840" s="387"/>
      <c r="S840" s="387"/>
      <c r="T840" s="387"/>
      <c r="U840" s="387"/>
      <c r="V840" s="387"/>
      <c r="W840" s="387"/>
      <c r="X840" s="387"/>
      <c r="Y840" s="387"/>
      <c r="Z840" s="387"/>
      <c r="AA840" s="387"/>
      <c r="AB840" s="387"/>
      <c r="AC840" s="387"/>
      <c r="AD840" s="387"/>
      <c r="AE840" s="387"/>
      <c r="AF840" s="387"/>
      <c r="AG840" s="387"/>
    </row>
    <row r="841">
      <c r="A841" s="387"/>
      <c r="B841" s="387"/>
      <c r="C841" s="387"/>
      <c r="D841" s="387"/>
      <c r="E841" s="387"/>
      <c r="F841" s="387"/>
      <c r="G841" s="387"/>
      <c r="H841" s="387"/>
      <c r="I841" s="387"/>
      <c r="J841" s="387"/>
      <c r="K841" s="387"/>
      <c r="L841" s="387"/>
      <c r="M841" s="387"/>
      <c r="N841" s="387"/>
      <c r="O841" s="387"/>
      <c r="P841" s="387"/>
      <c r="Q841" s="387"/>
      <c r="R841" s="387"/>
      <c r="S841" s="387"/>
      <c r="T841" s="387"/>
      <c r="U841" s="387"/>
      <c r="V841" s="387"/>
      <c r="W841" s="387"/>
      <c r="X841" s="387"/>
      <c r="Y841" s="387"/>
      <c r="Z841" s="387"/>
      <c r="AA841" s="387"/>
      <c r="AB841" s="387"/>
      <c r="AC841" s="387"/>
      <c r="AD841" s="387"/>
      <c r="AE841" s="387"/>
      <c r="AF841" s="387"/>
      <c r="AG841" s="387"/>
    </row>
    <row r="842">
      <c r="A842" s="387"/>
      <c r="B842" s="387"/>
      <c r="C842" s="387"/>
      <c r="D842" s="387"/>
      <c r="E842" s="387"/>
      <c r="F842" s="387"/>
      <c r="G842" s="387"/>
      <c r="H842" s="387"/>
      <c r="I842" s="387"/>
      <c r="J842" s="387"/>
      <c r="K842" s="387"/>
      <c r="L842" s="387"/>
      <c r="M842" s="387"/>
      <c r="N842" s="387"/>
      <c r="O842" s="387"/>
      <c r="P842" s="387"/>
      <c r="Q842" s="387"/>
      <c r="R842" s="387"/>
      <c r="S842" s="387"/>
      <c r="T842" s="387"/>
      <c r="U842" s="387"/>
      <c r="V842" s="387"/>
      <c r="W842" s="387"/>
      <c r="X842" s="387"/>
      <c r="Y842" s="387"/>
      <c r="Z842" s="387"/>
      <c r="AA842" s="387"/>
      <c r="AB842" s="387"/>
      <c r="AC842" s="387"/>
      <c r="AD842" s="387"/>
      <c r="AE842" s="387"/>
      <c r="AF842" s="387"/>
      <c r="AG842" s="387"/>
    </row>
    <row r="843">
      <c r="A843" s="387"/>
      <c r="B843" s="387"/>
      <c r="C843" s="387"/>
      <c r="D843" s="387"/>
      <c r="E843" s="387"/>
      <c r="F843" s="387"/>
      <c r="G843" s="387"/>
      <c r="H843" s="387"/>
      <c r="I843" s="387"/>
      <c r="J843" s="387"/>
      <c r="K843" s="387"/>
      <c r="L843" s="387"/>
      <c r="M843" s="387"/>
      <c r="N843" s="387"/>
      <c r="O843" s="387"/>
      <c r="P843" s="387"/>
      <c r="Q843" s="387"/>
      <c r="R843" s="387"/>
      <c r="S843" s="387"/>
      <c r="T843" s="387"/>
      <c r="U843" s="387"/>
      <c r="V843" s="387"/>
      <c r="W843" s="387"/>
      <c r="X843" s="387"/>
      <c r="Y843" s="387"/>
      <c r="Z843" s="387"/>
      <c r="AA843" s="387"/>
      <c r="AB843" s="387"/>
      <c r="AC843" s="387"/>
      <c r="AD843" s="387"/>
      <c r="AE843" s="387"/>
      <c r="AF843" s="387"/>
      <c r="AG843" s="387"/>
    </row>
    <row r="844">
      <c r="A844" s="387"/>
      <c r="B844" s="387"/>
      <c r="C844" s="387"/>
      <c r="D844" s="387"/>
      <c r="E844" s="387"/>
      <c r="F844" s="387"/>
      <c r="G844" s="387"/>
      <c r="H844" s="387"/>
      <c r="I844" s="387"/>
      <c r="J844" s="387"/>
      <c r="K844" s="387"/>
      <c r="L844" s="387"/>
      <c r="M844" s="387"/>
      <c r="N844" s="387"/>
      <c r="O844" s="387"/>
      <c r="P844" s="387"/>
      <c r="Q844" s="387"/>
      <c r="R844" s="387"/>
      <c r="S844" s="387"/>
      <c r="T844" s="387"/>
      <c r="U844" s="387"/>
      <c r="V844" s="387"/>
      <c r="W844" s="387"/>
      <c r="X844" s="387"/>
      <c r="Y844" s="387"/>
      <c r="Z844" s="387"/>
      <c r="AA844" s="387"/>
      <c r="AB844" s="387"/>
      <c r="AC844" s="387"/>
      <c r="AD844" s="387"/>
      <c r="AE844" s="387"/>
      <c r="AF844" s="387"/>
      <c r="AG844" s="387"/>
    </row>
    <row r="845">
      <c r="A845" s="387"/>
      <c r="B845" s="387"/>
      <c r="C845" s="387"/>
      <c r="D845" s="387"/>
      <c r="E845" s="387"/>
      <c r="F845" s="387"/>
      <c r="G845" s="387"/>
      <c r="H845" s="387"/>
      <c r="I845" s="387"/>
      <c r="J845" s="387"/>
      <c r="K845" s="387"/>
      <c r="L845" s="387"/>
      <c r="M845" s="387"/>
      <c r="N845" s="387"/>
      <c r="O845" s="387"/>
      <c r="P845" s="387"/>
      <c r="Q845" s="387"/>
      <c r="R845" s="387"/>
      <c r="S845" s="387"/>
      <c r="T845" s="387"/>
      <c r="U845" s="387"/>
      <c r="V845" s="387"/>
      <c r="W845" s="387"/>
      <c r="X845" s="387"/>
      <c r="Y845" s="387"/>
      <c r="Z845" s="387"/>
      <c r="AA845" s="387"/>
      <c r="AB845" s="387"/>
      <c r="AC845" s="387"/>
      <c r="AD845" s="387"/>
      <c r="AE845" s="387"/>
      <c r="AF845" s="387"/>
      <c r="AG845" s="387"/>
    </row>
    <row r="846">
      <c r="A846" s="387"/>
      <c r="B846" s="387"/>
      <c r="C846" s="387"/>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c r="AA846" s="387"/>
      <c r="AB846" s="387"/>
      <c r="AC846" s="387"/>
      <c r="AD846" s="387"/>
      <c r="AE846" s="387"/>
      <c r="AF846" s="387"/>
      <c r="AG846" s="387"/>
    </row>
    <row r="847">
      <c r="A847" s="387"/>
      <c r="B847" s="387"/>
      <c r="C847" s="387"/>
      <c r="D847" s="387"/>
      <c r="E847" s="387"/>
      <c r="F847" s="387"/>
      <c r="G847" s="387"/>
      <c r="H847" s="387"/>
      <c r="I847" s="387"/>
      <c r="J847" s="387"/>
      <c r="K847" s="387"/>
      <c r="L847" s="387"/>
      <c r="M847" s="387"/>
      <c r="N847" s="387"/>
      <c r="O847" s="387"/>
      <c r="P847" s="387"/>
      <c r="Q847" s="387"/>
      <c r="R847" s="387"/>
      <c r="S847" s="387"/>
      <c r="T847" s="387"/>
      <c r="U847" s="387"/>
      <c r="V847" s="387"/>
      <c r="W847" s="387"/>
      <c r="X847" s="387"/>
      <c r="Y847" s="387"/>
      <c r="Z847" s="387"/>
      <c r="AA847" s="387"/>
      <c r="AB847" s="387"/>
      <c r="AC847" s="387"/>
      <c r="AD847" s="387"/>
      <c r="AE847" s="387"/>
      <c r="AF847" s="387"/>
      <c r="AG847" s="387"/>
    </row>
    <row r="848">
      <c r="A848" s="387"/>
      <c r="B848" s="387"/>
      <c r="C848" s="387"/>
      <c r="D848" s="387"/>
      <c r="E848" s="387"/>
      <c r="F848" s="387"/>
      <c r="G848" s="387"/>
      <c r="H848" s="387"/>
      <c r="I848" s="387"/>
      <c r="J848" s="387"/>
      <c r="K848" s="387"/>
      <c r="L848" s="387"/>
      <c r="M848" s="387"/>
      <c r="N848" s="387"/>
      <c r="O848" s="387"/>
      <c r="P848" s="387"/>
      <c r="Q848" s="387"/>
      <c r="R848" s="387"/>
      <c r="S848" s="387"/>
      <c r="T848" s="387"/>
      <c r="U848" s="387"/>
      <c r="V848" s="387"/>
      <c r="W848" s="387"/>
      <c r="X848" s="387"/>
      <c r="Y848" s="387"/>
      <c r="Z848" s="387"/>
      <c r="AA848" s="387"/>
      <c r="AB848" s="387"/>
      <c r="AC848" s="387"/>
      <c r="AD848" s="387"/>
      <c r="AE848" s="387"/>
      <c r="AF848" s="387"/>
      <c r="AG848" s="387"/>
    </row>
    <row r="849">
      <c r="A849" s="387"/>
      <c r="B849" s="387"/>
      <c r="C849" s="387"/>
      <c r="D849" s="387"/>
      <c r="E849" s="387"/>
      <c r="F849" s="387"/>
      <c r="G849" s="387"/>
      <c r="H849" s="387"/>
      <c r="I849" s="387"/>
      <c r="J849" s="387"/>
      <c r="K849" s="387"/>
      <c r="L849" s="387"/>
      <c r="M849" s="387"/>
      <c r="N849" s="387"/>
      <c r="O849" s="387"/>
      <c r="P849" s="387"/>
      <c r="Q849" s="387"/>
      <c r="R849" s="387"/>
      <c r="S849" s="387"/>
      <c r="T849" s="387"/>
      <c r="U849" s="387"/>
      <c r="V849" s="387"/>
      <c r="W849" s="387"/>
      <c r="X849" s="387"/>
      <c r="Y849" s="387"/>
      <c r="Z849" s="387"/>
      <c r="AA849" s="387"/>
      <c r="AB849" s="387"/>
      <c r="AC849" s="387"/>
      <c r="AD849" s="387"/>
      <c r="AE849" s="387"/>
      <c r="AF849" s="387"/>
      <c r="AG849" s="387"/>
    </row>
    <row r="850">
      <c r="A850" s="387"/>
      <c r="B850" s="387"/>
      <c r="C850" s="387"/>
      <c r="D850" s="387"/>
      <c r="E850" s="387"/>
      <c r="F850" s="387"/>
      <c r="G850" s="387"/>
      <c r="H850" s="387"/>
      <c r="I850" s="387"/>
      <c r="J850" s="387"/>
      <c r="K850" s="387"/>
      <c r="L850" s="387"/>
      <c r="M850" s="387"/>
      <c r="N850" s="387"/>
      <c r="O850" s="387"/>
      <c r="P850" s="387"/>
      <c r="Q850" s="387"/>
      <c r="R850" s="387"/>
      <c r="S850" s="387"/>
      <c r="T850" s="387"/>
      <c r="U850" s="387"/>
      <c r="V850" s="387"/>
      <c r="W850" s="387"/>
      <c r="X850" s="387"/>
      <c r="Y850" s="387"/>
      <c r="Z850" s="387"/>
      <c r="AA850" s="387"/>
      <c r="AB850" s="387"/>
      <c r="AC850" s="387"/>
      <c r="AD850" s="387"/>
      <c r="AE850" s="387"/>
      <c r="AF850" s="387"/>
      <c r="AG850" s="387"/>
    </row>
    <row r="851">
      <c r="A851" s="387"/>
      <c r="B851" s="387"/>
      <c r="C851" s="387"/>
      <c r="D851" s="387"/>
      <c r="E851" s="387"/>
      <c r="F851" s="387"/>
      <c r="G851" s="387"/>
      <c r="H851" s="387"/>
      <c r="I851" s="387"/>
      <c r="J851" s="387"/>
      <c r="K851" s="387"/>
      <c r="L851" s="387"/>
      <c r="M851" s="387"/>
      <c r="N851" s="387"/>
      <c r="O851" s="387"/>
      <c r="P851" s="387"/>
      <c r="Q851" s="387"/>
      <c r="R851" s="387"/>
      <c r="S851" s="387"/>
      <c r="T851" s="387"/>
      <c r="U851" s="387"/>
      <c r="V851" s="387"/>
      <c r="W851" s="387"/>
      <c r="X851" s="387"/>
      <c r="Y851" s="387"/>
      <c r="Z851" s="387"/>
      <c r="AA851" s="387"/>
      <c r="AB851" s="387"/>
      <c r="AC851" s="387"/>
      <c r="AD851" s="387"/>
      <c r="AE851" s="387"/>
      <c r="AF851" s="387"/>
      <c r="AG851" s="387"/>
    </row>
    <row r="852">
      <c r="A852" s="387"/>
      <c r="B852" s="387"/>
      <c r="C852" s="387"/>
      <c r="D852" s="387"/>
      <c r="E852" s="387"/>
      <c r="F852" s="387"/>
      <c r="G852" s="387"/>
      <c r="H852" s="387"/>
      <c r="I852" s="387"/>
      <c r="J852" s="387"/>
      <c r="K852" s="387"/>
      <c r="L852" s="387"/>
      <c r="M852" s="387"/>
      <c r="N852" s="387"/>
      <c r="O852" s="387"/>
      <c r="P852" s="387"/>
      <c r="Q852" s="387"/>
      <c r="R852" s="387"/>
      <c r="S852" s="387"/>
      <c r="T852" s="387"/>
      <c r="U852" s="387"/>
      <c r="V852" s="387"/>
      <c r="W852" s="387"/>
      <c r="X852" s="387"/>
      <c r="Y852" s="387"/>
      <c r="Z852" s="387"/>
      <c r="AA852" s="387"/>
      <c r="AB852" s="387"/>
      <c r="AC852" s="387"/>
      <c r="AD852" s="387"/>
      <c r="AE852" s="387"/>
      <c r="AF852" s="387"/>
      <c r="AG852" s="387"/>
    </row>
    <row r="853">
      <c r="A853" s="387"/>
      <c r="B853" s="387"/>
      <c r="C853" s="387"/>
      <c r="D853" s="387"/>
      <c r="E853" s="387"/>
      <c r="F853" s="387"/>
      <c r="G853" s="387"/>
      <c r="H853" s="387"/>
      <c r="I853" s="387"/>
      <c r="J853" s="387"/>
      <c r="K853" s="387"/>
      <c r="L853" s="387"/>
      <c r="M853" s="387"/>
      <c r="N853" s="387"/>
      <c r="O853" s="387"/>
      <c r="P853" s="387"/>
      <c r="Q853" s="387"/>
      <c r="R853" s="387"/>
      <c r="S853" s="387"/>
      <c r="T853" s="387"/>
      <c r="U853" s="387"/>
      <c r="V853" s="387"/>
      <c r="W853" s="387"/>
      <c r="X853" s="387"/>
      <c r="Y853" s="387"/>
      <c r="Z853" s="387"/>
      <c r="AA853" s="387"/>
      <c r="AB853" s="387"/>
      <c r="AC853" s="387"/>
      <c r="AD853" s="387"/>
      <c r="AE853" s="387"/>
      <c r="AF853" s="387"/>
      <c r="AG853" s="387"/>
    </row>
    <row r="854">
      <c r="A854" s="387"/>
      <c r="B854" s="387"/>
      <c r="C854" s="387"/>
      <c r="D854" s="387"/>
      <c r="E854" s="387"/>
      <c r="F854" s="387"/>
      <c r="G854" s="387"/>
      <c r="H854" s="387"/>
      <c r="I854" s="387"/>
      <c r="J854" s="387"/>
      <c r="K854" s="387"/>
      <c r="L854" s="387"/>
      <c r="M854" s="387"/>
      <c r="N854" s="387"/>
      <c r="O854" s="387"/>
      <c r="P854" s="387"/>
      <c r="Q854" s="387"/>
      <c r="R854" s="387"/>
      <c r="S854" s="387"/>
      <c r="T854" s="387"/>
      <c r="U854" s="387"/>
      <c r="V854" s="387"/>
      <c r="W854" s="387"/>
      <c r="X854" s="387"/>
      <c r="Y854" s="387"/>
      <c r="Z854" s="387"/>
      <c r="AA854" s="387"/>
      <c r="AB854" s="387"/>
      <c r="AC854" s="387"/>
      <c r="AD854" s="387"/>
      <c r="AE854" s="387"/>
      <c r="AF854" s="387"/>
      <c r="AG854" s="387"/>
    </row>
    <row r="855">
      <c r="A855" s="387"/>
      <c r="B855" s="387"/>
      <c r="C855" s="387"/>
      <c r="D855" s="387"/>
      <c r="E855" s="387"/>
      <c r="F855" s="387"/>
      <c r="G855" s="387"/>
      <c r="H855" s="387"/>
      <c r="I855" s="387"/>
      <c r="J855" s="387"/>
      <c r="K855" s="387"/>
      <c r="L855" s="387"/>
      <c r="M855" s="387"/>
      <c r="N855" s="387"/>
      <c r="O855" s="387"/>
      <c r="P855" s="387"/>
      <c r="Q855" s="387"/>
      <c r="R855" s="387"/>
      <c r="S855" s="387"/>
      <c r="T855" s="387"/>
      <c r="U855" s="387"/>
      <c r="V855" s="387"/>
      <c r="W855" s="387"/>
      <c r="X855" s="387"/>
      <c r="Y855" s="387"/>
      <c r="Z855" s="387"/>
      <c r="AA855" s="387"/>
      <c r="AB855" s="387"/>
      <c r="AC855" s="387"/>
      <c r="AD855" s="387"/>
      <c r="AE855" s="387"/>
      <c r="AF855" s="387"/>
      <c r="AG855" s="387"/>
    </row>
    <row r="856">
      <c r="A856" s="387"/>
      <c r="B856" s="387"/>
      <c r="C856" s="387"/>
      <c r="D856" s="387"/>
      <c r="E856" s="387"/>
      <c r="F856" s="387"/>
      <c r="G856" s="387"/>
      <c r="H856" s="387"/>
      <c r="I856" s="387"/>
      <c r="J856" s="387"/>
      <c r="K856" s="387"/>
      <c r="L856" s="387"/>
      <c r="M856" s="387"/>
      <c r="N856" s="387"/>
      <c r="O856" s="387"/>
      <c r="P856" s="387"/>
      <c r="Q856" s="387"/>
      <c r="R856" s="387"/>
      <c r="S856" s="387"/>
      <c r="T856" s="387"/>
      <c r="U856" s="387"/>
      <c r="V856" s="387"/>
      <c r="W856" s="387"/>
      <c r="X856" s="387"/>
      <c r="Y856" s="387"/>
      <c r="Z856" s="387"/>
      <c r="AA856" s="387"/>
      <c r="AB856" s="387"/>
      <c r="AC856" s="387"/>
      <c r="AD856" s="387"/>
      <c r="AE856" s="387"/>
      <c r="AF856" s="387"/>
      <c r="AG856" s="387"/>
    </row>
    <row r="857">
      <c r="A857" s="387"/>
      <c r="B857" s="387"/>
      <c r="C857" s="387"/>
      <c r="D857" s="387"/>
      <c r="E857" s="387"/>
      <c r="F857" s="387"/>
      <c r="G857" s="387"/>
      <c r="H857" s="387"/>
      <c r="I857" s="387"/>
      <c r="J857" s="387"/>
      <c r="K857" s="387"/>
      <c r="L857" s="387"/>
      <c r="M857" s="387"/>
      <c r="N857" s="387"/>
      <c r="O857" s="387"/>
      <c r="P857" s="387"/>
      <c r="Q857" s="387"/>
      <c r="R857" s="387"/>
      <c r="S857" s="387"/>
      <c r="T857" s="387"/>
      <c r="U857" s="387"/>
      <c r="V857" s="387"/>
      <c r="W857" s="387"/>
      <c r="X857" s="387"/>
      <c r="Y857" s="387"/>
      <c r="Z857" s="387"/>
      <c r="AA857" s="387"/>
      <c r="AB857" s="387"/>
      <c r="AC857" s="387"/>
      <c r="AD857" s="387"/>
      <c r="AE857" s="387"/>
      <c r="AF857" s="387"/>
      <c r="AG857" s="387"/>
    </row>
    <row r="858">
      <c r="A858" s="387"/>
      <c r="B858" s="387"/>
      <c r="C858" s="387"/>
      <c r="D858" s="387"/>
      <c r="E858" s="387"/>
      <c r="F858" s="387"/>
      <c r="G858" s="387"/>
      <c r="H858" s="387"/>
      <c r="I858" s="387"/>
      <c r="J858" s="387"/>
      <c r="K858" s="387"/>
      <c r="L858" s="387"/>
      <c r="M858" s="387"/>
      <c r="N858" s="387"/>
      <c r="O858" s="387"/>
      <c r="P858" s="387"/>
      <c r="Q858" s="387"/>
      <c r="R858" s="387"/>
      <c r="S858" s="387"/>
      <c r="T858" s="387"/>
      <c r="U858" s="387"/>
      <c r="V858" s="387"/>
      <c r="W858" s="387"/>
      <c r="X858" s="387"/>
      <c r="Y858" s="387"/>
      <c r="Z858" s="387"/>
      <c r="AA858" s="387"/>
      <c r="AB858" s="387"/>
      <c r="AC858" s="387"/>
      <c r="AD858" s="387"/>
      <c r="AE858" s="387"/>
      <c r="AF858" s="387"/>
      <c r="AG858" s="387"/>
    </row>
    <row r="859">
      <c r="A859" s="387"/>
      <c r="B859" s="387"/>
      <c r="C859" s="387"/>
      <c r="D859" s="387"/>
      <c r="E859" s="387"/>
      <c r="F859" s="387"/>
      <c r="G859" s="387"/>
      <c r="H859" s="387"/>
      <c r="I859" s="387"/>
      <c r="J859" s="387"/>
      <c r="K859" s="387"/>
      <c r="L859" s="387"/>
      <c r="M859" s="387"/>
      <c r="N859" s="387"/>
      <c r="O859" s="387"/>
      <c r="P859" s="387"/>
      <c r="Q859" s="387"/>
      <c r="R859" s="387"/>
      <c r="S859" s="387"/>
      <c r="T859" s="387"/>
      <c r="U859" s="387"/>
      <c r="V859" s="387"/>
      <c r="W859" s="387"/>
      <c r="X859" s="387"/>
      <c r="Y859" s="387"/>
      <c r="Z859" s="387"/>
      <c r="AA859" s="387"/>
      <c r="AB859" s="387"/>
      <c r="AC859" s="387"/>
      <c r="AD859" s="387"/>
      <c r="AE859" s="387"/>
      <c r="AF859" s="387"/>
      <c r="AG859" s="387"/>
    </row>
    <row r="860">
      <c r="A860" s="387"/>
      <c r="B860" s="387"/>
      <c r="C860" s="387"/>
      <c r="D860" s="387"/>
      <c r="E860" s="387"/>
      <c r="F860" s="387"/>
      <c r="G860" s="387"/>
      <c r="H860" s="387"/>
      <c r="I860" s="387"/>
      <c r="J860" s="387"/>
      <c r="K860" s="387"/>
      <c r="L860" s="387"/>
      <c r="M860" s="387"/>
      <c r="N860" s="387"/>
      <c r="O860" s="387"/>
      <c r="P860" s="387"/>
      <c r="Q860" s="387"/>
      <c r="R860" s="387"/>
      <c r="S860" s="387"/>
      <c r="T860" s="387"/>
      <c r="U860" s="387"/>
      <c r="V860" s="387"/>
      <c r="W860" s="387"/>
      <c r="X860" s="387"/>
      <c r="Y860" s="387"/>
      <c r="Z860" s="387"/>
      <c r="AA860" s="387"/>
      <c r="AB860" s="387"/>
      <c r="AC860" s="387"/>
      <c r="AD860" s="387"/>
      <c r="AE860" s="387"/>
      <c r="AF860" s="387"/>
      <c r="AG860" s="387"/>
    </row>
    <row r="861">
      <c r="A861" s="387"/>
      <c r="B861" s="387"/>
      <c r="C861" s="387"/>
      <c r="D861" s="387"/>
      <c r="E861" s="387"/>
      <c r="F861" s="387"/>
      <c r="G861" s="387"/>
      <c r="H861" s="387"/>
      <c r="I861" s="387"/>
      <c r="J861" s="387"/>
      <c r="K861" s="387"/>
      <c r="L861" s="387"/>
      <c r="M861" s="387"/>
      <c r="N861" s="387"/>
      <c r="O861" s="387"/>
      <c r="P861" s="387"/>
      <c r="Q861" s="387"/>
      <c r="R861" s="387"/>
      <c r="S861" s="387"/>
      <c r="T861" s="387"/>
      <c r="U861" s="387"/>
      <c r="V861" s="387"/>
      <c r="W861" s="387"/>
      <c r="X861" s="387"/>
      <c r="Y861" s="387"/>
      <c r="Z861" s="387"/>
      <c r="AA861" s="387"/>
      <c r="AB861" s="387"/>
      <c r="AC861" s="387"/>
      <c r="AD861" s="387"/>
      <c r="AE861" s="387"/>
      <c r="AF861" s="387"/>
      <c r="AG861" s="387"/>
    </row>
    <row r="862">
      <c r="A862" s="387"/>
      <c r="B862" s="387"/>
      <c r="C862" s="387"/>
      <c r="D862" s="387"/>
      <c r="E862" s="387"/>
      <c r="F862" s="387"/>
      <c r="G862" s="387"/>
      <c r="H862" s="387"/>
      <c r="I862" s="387"/>
      <c r="J862" s="387"/>
      <c r="K862" s="387"/>
      <c r="L862" s="387"/>
      <c r="M862" s="387"/>
      <c r="N862" s="387"/>
      <c r="O862" s="387"/>
      <c r="P862" s="387"/>
      <c r="Q862" s="387"/>
      <c r="R862" s="387"/>
      <c r="S862" s="387"/>
      <c r="T862" s="387"/>
      <c r="U862" s="387"/>
      <c r="V862" s="387"/>
      <c r="W862" s="387"/>
      <c r="X862" s="387"/>
      <c r="Y862" s="387"/>
      <c r="Z862" s="387"/>
      <c r="AA862" s="387"/>
      <c r="AB862" s="387"/>
      <c r="AC862" s="387"/>
      <c r="AD862" s="387"/>
      <c r="AE862" s="387"/>
      <c r="AF862" s="387"/>
      <c r="AG862" s="387"/>
    </row>
    <row r="863">
      <c r="A863" s="387"/>
      <c r="B863" s="387"/>
      <c r="C863" s="387"/>
      <c r="D863" s="387"/>
      <c r="E863" s="387"/>
      <c r="F863" s="387"/>
      <c r="G863" s="387"/>
      <c r="H863" s="387"/>
      <c r="I863" s="387"/>
      <c r="J863" s="387"/>
      <c r="K863" s="387"/>
      <c r="L863" s="387"/>
      <c r="M863" s="387"/>
      <c r="N863" s="387"/>
      <c r="O863" s="387"/>
      <c r="P863" s="387"/>
      <c r="Q863" s="387"/>
      <c r="R863" s="387"/>
      <c r="S863" s="387"/>
      <c r="T863" s="387"/>
      <c r="U863" s="387"/>
      <c r="V863" s="387"/>
      <c r="W863" s="387"/>
      <c r="X863" s="387"/>
      <c r="Y863" s="387"/>
      <c r="Z863" s="387"/>
      <c r="AA863" s="387"/>
      <c r="AB863" s="387"/>
      <c r="AC863" s="387"/>
      <c r="AD863" s="387"/>
      <c r="AE863" s="387"/>
      <c r="AF863" s="387"/>
      <c r="AG863" s="387"/>
    </row>
    <row r="864">
      <c r="A864" s="387"/>
      <c r="B864" s="387"/>
      <c r="C864" s="387"/>
      <c r="D864" s="387"/>
      <c r="E864" s="387"/>
      <c r="F864" s="387"/>
      <c r="G864" s="387"/>
      <c r="H864" s="387"/>
      <c r="I864" s="387"/>
      <c r="J864" s="387"/>
      <c r="K864" s="387"/>
      <c r="L864" s="387"/>
      <c r="M864" s="387"/>
      <c r="N864" s="387"/>
      <c r="O864" s="387"/>
      <c r="P864" s="387"/>
      <c r="Q864" s="387"/>
      <c r="R864" s="387"/>
      <c r="S864" s="387"/>
      <c r="T864" s="387"/>
      <c r="U864" s="387"/>
      <c r="V864" s="387"/>
      <c r="W864" s="387"/>
      <c r="X864" s="387"/>
      <c r="Y864" s="387"/>
      <c r="Z864" s="387"/>
      <c r="AA864" s="387"/>
      <c r="AB864" s="387"/>
      <c r="AC864" s="387"/>
      <c r="AD864" s="387"/>
      <c r="AE864" s="387"/>
      <c r="AF864" s="387"/>
      <c r="AG864" s="387"/>
    </row>
    <row r="865">
      <c r="A865" s="387"/>
      <c r="B865" s="387"/>
      <c r="C865" s="387"/>
      <c r="D865" s="387"/>
      <c r="E865" s="387"/>
      <c r="F865" s="387"/>
      <c r="G865" s="387"/>
      <c r="H865" s="387"/>
      <c r="I865" s="387"/>
      <c r="J865" s="387"/>
      <c r="K865" s="387"/>
      <c r="L865" s="387"/>
      <c r="M865" s="387"/>
      <c r="N865" s="387"/>
      <c r="O865" s="387"/>
      <c r="P865" s="387"/>
      <c r="Q865" s="387"/>
      <c r="R865" s="387"/>
      <c r="S865" s="387"/>
      <c r="T865" s="387"/>
      <c r="U865" s="387"/>
      <c r="V865" s="387"/>
      <c r="W865" s="387"/>
      <c r="X865" s="387"/>
      <c r="Y865" s="387"/>
      <c r="Z865" s="387"/>
      <c r="AA865" s="387"/>
      <c r="AB865" s="387"/>
      <c r="AC865" s="387"/>
      <c r="AD865" s="387"/>
      <c r="AE865" s="387"/>
      <c r="AF865" s="387"/>
      <c r="AG865" s="387"/>
    </row>
    <row r="866">
      <c r="A866" s="387"/>
      <c r="B866" s="387"/>
      <c r="C866" s="387"/>
      <c r="D866" s="387"/>
      <c r="E866" s="387"/>
      <c r="F866" s="387"/>
      <c r="G866" s="387"/>
      <c r="H866" s="387"/>
      <c r="I866" s="387"/>
      <c r="J866" s="387"/>
      <c r="K866" s="387"/>
      <c r="L866" s="387"/>
      <c r="M866" s="387"/>
      <c r="N866" s="387"/>
      <c r="O866" s="387"/>
      <c r="P866" s="387"/>
      <c r="Q866" s="387"/>
      <c r="R866" s="387"/>
      <c r="S866" s="387"/>
      <c r="T866" s="387"/>
      <c r="U866" s="387"/>
      <c r="V866" s="387"/>
      <c r="W866" s="387"/>
      <c r="X866" s="387"/>
      <c r="Y866" s="387"/>
      <c r="Z866" s="387"/>
      <c r="AA866" s="387"/>
      <c r="AB866" s="387"/>
      <c r="AC866" s="387"/>
      <c r="AD866" s="387"/>
      <c r="AE866" s="387"/>
      <c r="AF866" s="387"/>
      <c r="AG866" s="387"/>
    </row>
    <row r="867">
      <c r="A867" s="387"/>
      <c r="B867" s="387"/>
      <c r="C867" s="387"/>
      <c r="D867" s="387"/>
      <c r="E867" s="387"/>
      <c r="F867" s="387"/>
      <c r="G867" s="387"/>
      <c r="H867" s="387"/>
      <c r="I867" s="387"/>
      <c r="J867" s="387"/>
      <c r="K867" s="387"/>
      <c r="L867" s="387"/>
      <c r="M867" s="387"/>
      <c r="N867" s="387"/>
      <c r="O867" s="387"/>
      <c r="P867" s="387"/>
      <c r="Q867" s="387"/>
      <c r="R867" s="387"/>
      <c r="S867" s="387"/>
      <c r="T867" s="387"/>
      <c r="U867" s="387"/>
      <c r="V867" s="387"/>
      <c r="W867" s="387"/>
      <c r="X867" s="387"/>
      <c r="Y867" s="387"/>
      <c r="Z867" s="387"/>
      <c r="AA867" s="387"/>
      <c r="AB867" s="387"/>
      <c r="AC867" s="387"/>
      <c r="AD867" s="387"/>
      <c r="AE867" s="387"/>
      <c r="AF867" s="387"/>
      <c r="AG867" s="387"/>
    </row>
    <row r="868">
      <c r="A868" s="387"/>
      <c r="B868" s="387"/>
      <c r="C868" s="387"/>
      <c r="D868" s="387"/>
      <c r="E868" s="387"/>
      <c r="F868" s="387"/>
      <c r="G868" s="387"/>
      <c r="H868" s="387"/>
      <c r="I868" s="387"/>
      <c r="J868" s="387"/>
      <c r="K868" s="387"/>
      <c r="L868" s="387"/>
      <c r="M868" s="387"/>
      <c r="N868" s="387"/>
      <c r="O868" s="387"/>
      <c r="P868" s="387"/>
      <c r="Q868" s="387"/>
      <c r="R868" s="387"/>
      <c r="S868" s="387"/>
      <c r="T868" s="387"/>
      <c r="U868" s="387"/>
      <c r="V868" s="387"/>
      <c r="W868" s="387"/>
      <c r="X868" s="387"/>
      <c r="Y868" s="387"/>
      <c r="Z868" s="387"/>
      <c r="AA868" s="387"/>
      <c r="AB868" s="387"/>
      <c r="AC868" s="387"/>
      <c r="AD868" s="387"/>
      <c r="AE868" s="387"/>
      <c r="AF868" s="387"/>
      <c r="AG868" s="387"/>
    </row>
    <row r="869">
      <c r="A869" s="387"/>
      <c r="B869" s="387"/>
      <c r="C869" s="387"/>
      <c r="D869" s="387"/>
      <c r="E869" s="387"/>
      <c r="F869" s="387"/>
      <c r="G869" s="387"/>
      <c r="H869" s="387"/>
      <c r="I869" s="387"/>
      <c r="J869" s="387"/>
      <c r="K869" s="387"/>
      <c r="L869" s="387"/>
      <c r="M869" s="387"/>
      <c r="N869" s="387"/>
      <c r="O869" s="387"/>
      <c r="P869" s="387"/>
      <c r="Q869" s="387"/>
      <c r="R869" s="387"/>
      <c r="S869" s="387"/>
      <c r="T869" s="387"/>
      <c r="U869" s="387"/>
      <c r="V869" s="387"/>
      <c r="W869" s="387"/>
      <c r="X869" s="387"/>
      <c r="Y869" s="387"/>
      <c r="Z869" s="387"/>
      <c r="AA869" s="387"/>
      <c r="AB869" s="387"/>
      <c r="AC869" s="387"/>
      <c r="AD869" s="387"/>
      <c r="AE869" s="387"/>
      <c r="AF869" s="387"/>
      <c r="AG869" s="387"/>
    </row>
    <row r="870">
      <c r="A870" s="387"/>
      <c r="B870" s="387"/>
      <c r="C870" s="387"/>
      <c r="D870" s="387"/>
      <c r="E870" s="387"/>
      <c r="F870" s="387"/>
      <c r="G870" s="387"/>
      <c r="H870" s="387"/>
      <c r="I870" s="387"/>
      <c r="J870" s="387"/>
      <c r="K870" s="387"/>
      <c r="L870" s="387"/>
      <c r="M870" s="387"/>
      <c r="N870" s="387"/>
      <c r="O870" s="387"/>
      <c r="P870" s="387"/>
      <c r="Q870" s="387"/>
      <c r="R870" s="387"/>
      <c r="S870" s="387"/>
      <c r="T870" s="387"/>
      <c r="U870" s="387"/>
      <c r="V870" s="387"/>
      <c r="W870" s="387"/>
      <c r="X870" s="387"/>
      <c r="Y870" s="387"/>
      <c r="Z870" s="387"/>
      <c r="AA870" s="387"/>
      <c r="AB870" s="387"/>
      <c r="AC870" s="387"/>
      <c r="AD870" s="387"/>
      <c r="AE870" s="387"/>
      <c r="AF870" s="387"/>
      <c r="AG870" s="387"/>
    </row>
    <row r="871">
      <c r="A871" s="387"/>
      <c r="B871" s="387"/>
      <c r="C871" s="387"/>
      <c r="D871" s="387"/>
      <c r="E871" s="387"/>
      <c r="F871" s="387"/>
      <c r="G871" s="387"/>
      <c r="H871" s="387"/>
      <c r="I871" s="387"/>
      <c r="J871" s="387"/>
      <c r="K871" s="387"/>
      <c r="L871" s="387"/>
      <c r="M871" s="387"/>
      <c r="N871" s="387"/>
      <c r="O871" s="387"/>
      <c r="P871" s="387"/>
      <c r="Q871" s="387"/>
      <c r="R871" s="387"/>
      <c r="S871" s="387"/>
      <c r="T871" s="387"/>
      <c r="U871" s="387"/>
      <c r="V871" s="387"/>
      <c r="W871" s="387"/>
      <c r="X871" s="387"/>
      <c r="Y871" s="387"/>
      <c r="Z871" s="387"/>
      <c r="AA871" s="387"/>
      <c r="AB871" s="387"/>
      <c r="AC871" s="387"/>
      <c r="AD871" s="387"/>
      <c r="AE871" s="387"/>
      <c r="AF871" s="387"/>
      <c r="AG871" s="387"/>
    </row>
    <row r="872">
      <c r="A872" s="387"/>
      <c r="B872" s="387"/>
      <c r="C872" s="387"/>
      <c r="D872" s="387"/>
      <c r="E872" s="387"/>
      <c r="F872" s="387"/>
      <c r="G872" s="387"/>
      <c r="H872" s="387"/>
      <c r="I872" s="387"/>
      <c r="J872" s="387"/>
      <c r="K872" s="387"/>
      <c r="L872" s="387"/>
      <c r="M872" s="387"/>
      <c r="N872" s="387"/>
      <c r="O872" s="387"/>
      <c r="P872" s="387"/>
      <c r="Q872" s="387"/>
      <c r="R872" s="387"/>
      <c r="S872" s="387"/>
      <c r="T872" s="387"/>
      <c r="U872" s="387"/>
      <c r="V872" s="387"/>
      <c r="W872" s="387"/>
      <c r="X872" s="387"/>
      <c r="Y872" s="387"/>
      <c r="Z872" s="387"/>
      <c r="AA872" s="387"/>
      <c r="AB872" s="387"/>
      <c r="AC872" s="387"/>
      <c r="AD872" s="387"/>
      <c r="AE872" s="387"/>
      <c r="AF872" s="387"/>
      <c r="AG872" s="387"/>
    </row>
    <row r="873">
      <c r="A873" s="387"/>
      <c r="B873" s="387"/>
      <c r="C873" s="387"/>
      <c r="D873" s="387"/>
      <c r="E873" s="387"/>
      <c r="F873" s="387"/>
      <c r="G873" s="387"/>
      <c r="H873" s="387"/>
      <c r="I873" s="387"/>
      <c r="J873" s="387"/>
      <c r="K873" s="387"/>
      <c r="L873" s="387"/>
      <c r="M873" s="387"/>
      <c r="N873" s="387"/>
      <c r="O873" s="387"/>
      <c r="P873" s="387"/>
      <c r="Q873" s="387"/>
      <c r="R873" s="387"/>
      <c r="S873" s="387"/>
      <c r="T873" s="387"/>
      <c r="U873" s="387"/>
      <c r="V873" s="387"/>
      <c r="W873" s="387"/>
      <c r="X873" s="387"/>
      <c r="Y873" s="387"/>
      <c r="Z873" s="387"/>
      <c r="AA873" s="387"/>
      <c r="AB873" s="387"/>
      <c r="AC873" s="387"/>
      <c r="AD873" s="387"/>
      <c r="AE873" s="387"/>
      <c r="AF873" s="387"/>
      <c r="AG873" s="387"/>
    </row>
    <row r="874">
      <c r="A874" s="387"/>
      <c r="B874" s="387"/>
      <c r="C874" s="387"/>
      <c r="D874" s="387"/>
      <c r="E874" s="387"/>
      <c r="F874" s="387"/>
      <c r="G874" s="387"/>
      <c r="H874" s="387"/>
      <c r="I874" s="387"/>
      <c r="J874" s="387"/>
      <c r="K874" s="387"/>
      <c r="L874" s="387"/>
      <c r="M874" s="387"/>
      <c r="N874" s="387"/>
      <c r="O874" s="387"/>
      <c r="P874" s="387"/>
      <c r="Q874" s="387"/>
      <c r="R874" s="387"/>
      <c r="S874" s="387"/>
      <c r="T874" s="387"/>
      <c r="U874" s="387"/>
      <c r="V874" s="387"/>
      <c r="W874" s="387"/>
      <c r="X874" s="387"/>
      <c r="Y874" s="387"/>
      <c r="Z874" s="387"/>
      <c r="AA874" s="387"/>
      <c r="AB874" s="387"/>
      <c r="AC874" s="387"/>
      <c r="AD874" s="387"/>
      <c r="AE874" s="387"/>
      <c r="AF874" s="387"/>
      <c r="AG874" s="387"/>
    </row>
    <row r="875">
      <c r="A875" s="387"/>
      <c r="B875" s="387"/>
      <c r="C875" s="387"/>
      <c r="D875" s="387"/>
      <c r="E875" s="387"/>
      <c r="F875" s="387"/>
      <c r="G875" s="387"/>
      <c r="H875" s="387"/>
      <c r="I875" s="387"/>
      <c r="J875" s="387"/>
      <c r="K875" s="387"/>
      <c r="L875" s="387"/>
      <c r="M875" s="387"/>
      <c r="N875" s="387"/>
      <c r="O875" s="387"/>
      <c r="P875" s="387"/>
      <c r="Q875" s="387"/>
      <c r="R875" s="387"/>
      <c r="S875" s="387"/>
      <c r="T875" s="387"/>
      <c r="U875" s="387"/>
      <c r="V875" s="387"/>
      <c r="W875" s="387"/>
      <c r="X875" s="387"/>
      <c r="Y875" s="387"/>
      <c r="Z875" s="387"/>
      <c r="AA875" s="387"/>
      <c r="AB875" s="387"/>
      <c r="AC875" s="387"/>
      <c r="AD875" s="387"/>
      <c r="AE875" s="387"/>
      <c r="AF875" s="387"/>
      <c r="AG875" s="387"/>
    </row>
    <row r="876">
      <c r="A876" s="387"/>
      <c r="B876" s="387"/>
      <c r="C876" s="387"/>
      <c r="D876" s="387"/>
      <c r="E876" s="387"/>
      <c r="F876" s="387"/>
      <c r="G876" s="387"/>
      <c r="H876" s="387"/>
      <c r="I876" s="387"/>
      <c r="J876" s="387"/>
      <c r="K876" s="387"/>
      <c r="L876" s="387"/>
      <c r="M876" s="387"/>
      <c r="N876" s="387"/>
      <c r="O876" s="387"/>
      <c r="P876" s="387"/>
      <c r="Q876" s="387"/>
      <c r="R876" s="387"/>
      <c r="S876" s="387"/>
      <c r="T876" s="387"/>
      <c r="U876" s="387"/>
      <c r="V876" s="387"/>
      <c r="W876" s="387"/>
      <c r="X876" s="387"/>
      <c r="Y876" s="387"/>
      <c r="Z876" s="387"/>
      <c r="AA876" s="387"/>
      <c r="AB876" s="387"/>
      <c r="AC876" s="387"/>
      <c r="AD876" s="387"/>
      <c r="AE876" s="387"/>
      <c r="AF876" s="387"/>
      <c r="AG876" s="387"/>
    </row>
    <row r="877">
      <c r="A877" s="387"/>
      <c r="B877" s="387"/>
      <c r="C877" s="387"/>
      <c r="D877" s="387"/>
      <c r="E877" s="387"/>
      <c r="F877" s="387"/>
      <c r="G877" s="387"/>
      <c r="H877" s="387"/>
      <c r="I877" s="387"/>
      <c r="J877" s="387"/>
      <c r="K877" s="387"/>
      <c r="L877" s="387"/>
      <c r="M877" s="387"/>
      <c r="N877" s="387"/>
      <c r="O877" s="387"/>
      <c r="P877" s="387"/>
      <c r="Q877" s="387"/>
      <c r="R877" s="387"/>
      <c r="S877" s="387"/>
      <c r="T877" s="387"/>
      <c r="U877" s="387"/>
      <c r="V877" s="387"/>
      <c r="W877" s="387"/>
      <c r="X877" s="387"/>
      <c r="Y877" s="387"/>
      <c r="Z877" s="387"/>
      <c r="AA877" s="387"/>
      <c r="AB877" s="387"/>
      <c r="AC877" s="387"/>
      <c r="AD877" s="387"/>
      <c r="AE877" s="387"/>
      <c r="AF877" s="387"/>
      <c r="AG877" s="387"/>
    </row>
    <row r="878">
      <c r="A878" s="387"/>
      <c r="B878" s="387"/>
      <c r="C878" s="387"/>
      <c r="D878" s="387"/>
      <c r="E878" s="387"/>
      <c r="F878" s="387"/>
      <c r="G878" s="387"/>
      <c r="H878" s="387"/>
      <c r="I878" s="387"/>
      <c r="J878" s="387"/>
      <c r="K878" s="387"/>
      <c r="L878" s="387"/>
      <c r="M878" s="387"/>
      <c r="N878" s="387"/>
      <c r="O878" s="387"/>
      <c r="P878" s="387"/>
      <c r="Q878" s="387"/>
      <c r="R878" s="387"/>
      <c r="S878" s="387"/>
      <c r="T878" s="387"/>
      <c r="U878" s="387"/>
      <c r="V878" s="387"/>
      <c r="W878" s="387"/>
      <c r="X878" s="387"/>
      <c r="Y878" s="387"/>
      <c r="Z878" s="387"/>
      <c r="AA878" s="387"/>
      <c r="AB878" s="387"/>
      <c r="AC878" s="387"/>
      <c r="AD878" s="387"/>
      <c r="AE878" s="387"/>
      <c r="AF878" s="387"/>
      <c r="AG878" s="387"/>
    </row>
    <row r="879">
      <c r="A879" s="387"/>
      <c r="B879" s="387"/>
      <c r="C879" s="387"/>
      <c r="D879" s="387"/>
      <c r="E879" s="387"/>
      <c r="F879" s="387"/>
      <c r="G879" s="387"/>
      <c r="H879" s="387"/>
      <c r="I879" s="387"/>
      <c r="J879" s="387"/>
      <c r="K879" s="387"/>
      <c r="L879" s="387"/>
      <c r="M879" s="387"/>
      <c r="N879" s="387"/>
      <c r="O879" s="387"/>
      <c r="P879" s="387"/>
      <c r="Q879" s="387"/>
      <c r="R879" s="387"/>
      <c r="S879" s="387"/>
      <c r="T879" s="387"/>
      <c r="U879" s="387"/>
      <c r="V879" s="387"/>
      <c r="W879" s="387"/>
      <c r="X879" s="387"/>
      <c r="Y879" s="387"/>
      <c r="Z879" s="387"/>
      <c r="AA879" s="387"/>
      <c r="AB879" s="387"/>
      <c r="AC879" s="387"/>
      <c r="AD879" s="387"/>
      <c r="AE879" s="387"/>
      <c r="AF879" s="387"/>
      <c r="AG879" s="387"/>
    </row>
    <row r="880">
      <c r="A880" s="387"/>
      <c r="B880" s="387"/>
      <c r="C880" s="387"/>
      <c r="D880" s="387"/>
      <c r="E880" s="387"/>
      <c r="F880" s="387"/>
      <c r="G880" s="387"/>
      <c r="H880" s="387"/>
      <c r="I880" s="387"/>
      <c r="J880" s="387"/>
      <c r="K880" s="387"/>
      <c r="L880" s="387"/>
      <c r="M880" s="387"/>
      <c r="N880" s="387"/>
      <c r="O880" s="387"/>
      <c r="P880" s="387"/>
      <c r="Q880" s="387"/>
      <c r="R880" s="387"/>
      <c r="S880" s="387"/>
      <c r="T880" s="387"/>
      <c r="U880" s="387"/>
      <c r="V880" s="387"/>
      <c r="W880" s="387"/>
      <c r="X880" s="387"/>
      <c r="Y880" s="387"/>
      <c r="Z880" s="387"/>
      <c r="AA880" s="387"/>
      <c r="AB880" s="387"/>
      <c r="AC880" s="387"/>
      <c r="AD880" s="387"/>
      <c r="AE880" s="387"/>
      <c r="AF880" s="387"/>
      <c r="AG880" s="387"/>
    </row>
    <row r="881">
      <c r="A881" s="387"/>
      <c r="B881" s="387"/>
      <c r="C881" s="387"/>
      <c r="D881" s="387"/>
      <c r="E881" s="387"/>
      <c r="F881" s="387"/>
      <c r="G881" s="387"/>
      <c r="H881" s="387"/>
      <c r="I881" s="387"/>
      <c r="J881" s="387"/>
      <c r="K881" s="387"/>
      <c r="L881" s="387"/>
      <c r="M881" s="387"/>
      <c r="N881" s="387"/>
      <c r="O881" s="387"/>
      <c r="P881" s="387"/>
      <c r="Q881" s="387"/>
      <c r="R881" s="387"/>
      <c r="S881" s="387"/>
      <c r="T881" s="387"/>
      <c r="U881" s="387"/>
      <c r="V881" s="387"/>
      <c r="W881" s="387"/>
      <c r="X881" s="387"/>
      <c r="Y881" s="387"/>
      <c r="Z881" s="387"/>
      <c r="AA881" s="387"/>
      <c r="AB881" s="387"/>
      <c r="AC881" s="387"/>
      <c r="AD881" s="387"/>
      <c r="AE881" s="387"/>
      <c r="AF881" s="387"/>
      <c r="AG881" s="387"/>
    </row>
    <row r="882">
      <c r="A882" s="387"/>
      <c r="B882" s="387"/>
      <c r="C882" s="387"/>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c r="AA882" s="387"/>
      <c r="AB882" s="387"/>
      <c r="AC882" s="387"/>
      <c r="AD882" s="387"/>
      <c r="AE882" s="387"/>
      <c r="AF882" s="387"/>
      <c r="AG882" s="387"/>
    </row>
    <row r="883">
      <c r="A883" s="387"/>
      <c r="B883" s="387"/>
      <c r="C883" s="387"/>
      <c r="D883" s="387"/>
      <c r="E883" s="387"/>
      <c r="F883" s="387"/>
      <c r="G883" s="387"/>
      <c r="H883" s="387"/>
      <c r="I883" s="387"/>
      <c r="J883" s="387"/>
      <c r="K883" s="387"/>
      <c r="L883" s="387"/>
      <c r="M883" s="387"/>
      <c r="N883" s="387"/>
      <c r="O883" s="387"/>
      <c r="P883" s="387"/>
      <c r="Q883" s="387"/>
      <c r="R883" s="387"/>
      <c r="S883" s="387"/>
      <c r="T883" s="387"/>
      <c r="U883" s="387"/>
      <c r="V883" s="387"/>
      <c r="W883" s="387"/>
      <c r="X883" s="387"/>
      <c r="Y883" s="387"/>
      <c r="Z883" s="387"/>
      <c r="AA883" s="387"/>
      <c r="AB883" s="387"/>
      <c r="AC883" s="387"/>
      <c r="AD883" s="387"/>
      <c r="AE883" s="387"/>
      <c r="AF883" s="387"/>
      <c r="AG883" s="387"/>
    </row>
    <row r="884">
      <c r="A884" s="387"/>
      <c r="B884" s="387"/>
      <c r="C884" s="387"/>
      <c r="D884" s="387"/>
      <c r="E884" s="387"/>
      <c r="F884" s="387"/>
      <c r="G884" s="387"/>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row>
    <row r="885">
      <c r="A885" s="387"/>
      <c r="B885" s="387"/>
      <c r="C885" s="387"/>
      <c r="D885" s="387"/>
      <c r="E885" s="387"/>
      <c r="F885" s="387"/>
      <c r="G885" s="387"/>
      <c r="H885" s="387"/>
      <c r="I885" s="387"/>
      <c r="J885" s="387"/>
      <c r="K885" s="387"/>
      <c r="L885" s="387"/>
      <c r="M885" s="387"/>
      <c r="N885" s="387"/>
      <c r="O885" s="387"/>
      <c r="P885" s="387"/>
      <c r="Q885" s="387"/>
      <c r="R885" s="387"/>
      <c r="S885" s="387"/>
      <c r="T885" s="387"/>
      <c r="U885" s="387"/>
      <c r="V885" s="387"/>
      <c r="W885" s="387"/>
      <c r="X885" s="387"/>
      <c r="Y885" s="387"/>
      <c r="Z885" s="387"/>
      <c r="AA885" s="387"/>
      <c r="AB885" s="387"/>
      <c r="AC885" s="387"/>
      <c r="AD885" s="387"/>
      <c r="AE885" s="387"/>
      <c r="AF885" s="387"/>
      <c r="AG885" s="387"/>
    </row>
    <row r="886">
      <c r="A886" s="387"/>
      <c r="B886" s="387"/>
      <c r="C886" s="387"/>
      <c r="D886" s="387"/>
      <c r="E886" s="387"/>
      <c r="F886" s="387"/>
      <c r="G886" s="387"/>
      <c r="H886" s="387"/>
      <c r="I886" s="387"/>
      <c r="J886" s="387"/>
      <c r="K886" s="387"/>
      <c r="L886" s="387"/>
      <c r="M886" s="387"/>
      <c r="N886" s="387"/>
      <c r="O886" s="387"/>
      <c r="P886" s="387"/>
      <c r="Q886" s="387"/>
      <c r="R886" s="387"/>
      <c r="S886" s="387"/>
      <c r="T886" s="387"/>
      <c r="U886" s="387"/>
      <c r="V886" s="387"/>
      <c r="W886" s="387"/>
      <c r="X886" s="387"/>
      <c r="Y886" s="387"/>
      <c r="Z886" s="387"/>
      <c r="AA886" s="387"/>
      <c r="AB886" s="387"/>
      <c r="AC886" s="387"/>
      <c r="AD886" s="387"/>
      <c r="AE886" s="387"/>
      <c r="AF886" s="387"/>
      <c r="AG886" s="387"/>
    </row>
    <row r="887">
      <c r="A887" s="387"/>
      <c r="B887" s="387"/>
      <c r="C887" s="387"/>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c r="AA887" s="387"/>
      <c r="AB887" s="387"/>
      <c r="AC887" s="387"/>
      <c r="AD887" s="387"/>
      <c r="AE887" s="387"/>
      <c r="AF887" s="387"/>
      <c r="AG887" s="387"/>
    </row>
    <row r="888">
      <c r="A888" s="387"/>
      <c r="B888" s="387"/>
      <c r="C888" s="387"/>
      <c r="D888" s="387"/>
      <c r="E888" s="387"/>
      <c r="F888" s="387"/>
      <c r="G888" s="387"/>
      <c r="H888" s="387"/>
      <c r="I888" s="387"/>
      <c r="J888" s="387"/>
      <c r="K888" s="387"/>
      <c r="L888" s="387"/>
      <c r="M888" s="387"/>
      <c r="N888" s="387"/>
      <c r="O888" s="387"/>
      <c r="P888" s="387"/>
      <c r="Q888" s="387"/>
      <c r="R888" s="387"/>
      <c r="S888" s="387"/>
      <c r="T888" s="387"/>
      <c r="U888" s="387"/>
      <c r="V888" s="387"/>
      <c r="W888" s="387"/>
      <c r="X888" s="387"/>
      <c r="Y888" s="387"/>
      <c r="Z888" s="387"/>
      <c r="AA888" s="387"/>
      <c r="AB888" s="387"/>
      <c r="AC888" s="387"/>
      <c r="AD888" s="387"/>
      <c r="AE888" s="387"/>
      <c r="AF888" s="387"/>
      <c r="AG888" s="387"/>
    </row>
    <row r="889">
      <c r="A889" s="387"/>
      <c r="B889" s="387"/>
      <c r="C889" s="387"/>
      <c r="D889" s="387"/>
      <c r="E889" s="387"/>
      <c r="F889" s="387"/>
      <c r="G889" s="387"/>
      <c r="H889" s="387"/>
      <c r="I889" s="387"/>
      <c r="J889" s="387"/>
      <c r="K889" s="387"/>
      <c r="L889" s="387"/>
      <c r="M889" s="387"/>
      <c r="N889" s="387"/>
      <c r="O889" s="387"/>
      <c r="P889" s="387"/>
      <c r="Q889" s="387"/>
      <c r="R889" s="387"/>
      <c r="S889" s="387"/>
      <c r="T889" s="387"/>
      <c r="U889" s="387"/>
      <c r="V889" s="387"/>
      <c r="W889" s="387"/>
      <c r="X889" s="387"/>
      <c r="Y889" s="387"/>
      <c r="Z889" s="387"/>
      <c r="AA889" s="387"/>
      <c r="AB889" s="387"/>
      <c r="AC889" s="387"/>
      <c r="AD889" s="387"/>
      <c r="AE889" s="387"/>
      <c r="AF889" s="387"/>
      <c r="AG889" s="387"/>
    </row>
    <row r="890">
      <c r="A890" s="387"/>
      <c r="B890" s="387"/>
      <c r="C890" s="387"/>
      <c r="D890" s="387"/>
      <c r="E890" s="387"/>
      <c r="F890" s="387"/>
      <c r="G890" s="387"/>
      <c r="H890" s="387"/>
      <c r="I890" s="387"/>
      <c r="J890" s="387"/>
      <c r="K890" s="387"/>
      <c r="L890" s="387"/>
      <c r="M890" s="387"/>
      <c r="N890" s="387"/>
      <c r="O890" s="387"/>
      <c r="P890" s="387"/>
      <c r="Q890" s="387"/>
      <c r="R890" s="387"/>
      <c r="S890" s="387"/>
      <c r="T890" s="387"/>
      <c r="U890" s="387"/>
      <c r="V890" s="387"/>
      <c r="W890" s="387"/>
      <c r="X890" s="387"/>
      <c r="Y890" s="387"/>
      <c r="Z890" s="387"/>
      <c r="AA890" s="387"/>
      <c r="AB890" s="387"/>
      <c r="AC890" s="387"/>
      <c r="AD890" s="387"/>
      <c r="AE890" s="387"/>
      <c r="AF890" s="387"/>
      <c r="AG890" s="387"/>
    </row>
    <row r="891">
      <c r="A891" s="387"/>
      <c r="B891" s="387"/>
      <c r="C891" s="387"/>
      <c r="D891" s="387"/>
      <c r="E891" s="387"/>
      <c r="F891" s="387"/>
      <c r="G891" s="387"/>
      <c r="H891" s="387"/>
      <c r="I891" s="387"/>
      <c r="J891" s="387"/>
      <c r="K891" s="387"/>
      <c r="L891" s="387"/>
      <c r="M891" s="387"/>
      <c r="N891" s="387"/>
      <c r="O891" s="387"/>
      <c r="P891" s="387"/>
      <c r="Q891" s="387"/>
      <c r="R891" s="387"/>
      <c r="S891" s="387"/>
      <c r="T891" s="387"/>
      <c r="U891" s="387"/>
      <c r="V891" s="387"/>
      <c r="W891" s="387"/>
      <c r="X891" s="387"/>
      <c r="Y891" s="387"/>
      <c r="Z891" s="387"/>
      <c r="AA891" s="387"/>
      <c r="AB891" s="387"/>
      <c r="AC891" s="387"/>
      <c r="AD891" s="387"/>
      <c r="AE891" s="387"/>
      <c r="AF891" s="387"/>
      <c r="AG891" s="387"/>
    </row>
    <row r="892">
      <c r="A892" s="387"/>
      <c r="B892" s="387"/>
      <c r="C892" s="387"/>
      <c r="D892" s="387"/>
      <c r="E892" s="387"/>
      <c r="F892" s="387"/>
      <c r="G892" s="387"/>
      <c r="H892" s="387"/>
      <c r="I892" s="387"/>
      <c r="J892" s="387"/>
      <c r="K892" s="387"/>
      <c r="L892" s="387"/>
      <c r="M892" s="387"/>
      <c r="N892" s="387"/>
      <c r="O892" s="387"/>
      <c r="P892" s="387"/>
      <c r="Q892" s="387"/>
      <c r="R892" s="387"/>
      <c r="S892" s="387"/>
      <c r="T892" s="387"/>
      <c r="U892" s="387"/>
      <c r="V892" s="387"/>
      <c r="W892" s="387"/>
      <c r="X892" s="387"/>
      <c r="Y892" s="387"/>
      <c r="Z892" s="387"/>
      <c r="AA892" s="387"/>
      <c r="AB892" s="387"/>
      <c r="AC892" s="387"/>
      <c r="AD892" s="387"/>
      <c r="AE892" s="387"/>
      <c r="AF892" s="387"/>
      <c r="AG892" s="387"/>
    </row>
    <row r="893">
      <c r="A893" s="387"/>
      <c r="B893" s="387"/>
      <c r="C893" s="387"/>
      <c r="D893" s="387"/>
      <c r="E893" s="387"/>
      <c r="F893" s="387"/>
      <c r="G893" s="387"/>
      <c r="H893" s="387"/>
      <c r="I893" s="387"/>
      <c r="J893" s="387"/>
      <c r="K893" s="387"/>
      <c r="L893" s="387"/>
      <c r="M893" s="387"/>
      <c r="N893" s="387"/>
      <c r="O893" s="387"/>
      <c r="P893" s="387"/>
      <c r="Q893" s="387"/>
      <c r="R893" s="387"/>
      <c r="S893" s="387"/>
      <c r="T893" s="387"/>
      <c r="U893" s="387"/>
      <c r="V893" s="387"/>
      <c r="W893" s="387"/>
      <c r="X893" s="387"/>
      <c r="Y893" s="387"/>
      <c r="Z893" s="387"/>
      <c r="AA893" s="387"/>
      <c r="AB893" s="387"/>
      <c r="AC893" s="387"/>
      <c r="AD893" s="387"/>
      <c r="AE893" s="387"/>
      <c r="AF893" s="387"/>
      <c r="AG893" s="387"/>
    </row>
    <row r="894">
      <c r="A894" s="387"/>
      <c r="B894" s="387"/>
      <c r="C894" s="387"/>
      <c r="D894" s="387"/>
      <c r="E894" s="387"/>
      <c r="F894" s="387"/>
      <c r="G894" s="387"/>
      <c r="H894" s="387"/>
      <c r="I894" s="387"/>
      <c r="J894" s="387"/>
      <c r="K894" s="387"/>
      <c r="L894" s="387"/>
      <c r="M894" s="387"/>
      <c r="N894" s="387"/>
      <c r="O894" s="387"/>
      <c r="P894" s="387"/>
      <c r="Q894" s="387"/>
      <c r="R894" s="387"/>
      <c r="S894" s="387"/>
      <c r="T894" s="387"/>
      <c r="U894" s="387"/>
      <c r="V894" s="387"/>
      <c r="W894" s="387"/>
      <c r="X894" s="387"/>
      <c r="Y894" s="387"/>
      <c r="Z894" s="387"/>
      <c r="AA894" s="387"/>
      <c r="AB894" s="387"/>
      <c r="AC894" s="387"/>
      <c r="AD894" s="387"/>
      <c r="AE894" s="387"/>
      <c r="AF894" s="387"/>
      <c r="AG894" s="387"/>
    </row>
    <row r="895">
      <c r="A895" s="387"/>
      <c r="B895" s="387"/>
      <c r="C895" s="387"/>
      <c r="D895" s="387"/>
      <c r="E895" s="387"/>
      <c r="F895" s="387"/>
      <c r="G895" s="387"/>
      <c r="H895" s="387"/>
      <c r="I895" s="387"/>
      <c r="J895" s="387"/>
      <c r="K895" s="387"/>
      <c r="L895" s="387"/>
      <c r="M895" s="387"/>
      <c r="N895" s="387"/>
      <c r="O895" s="387"/>
      <c r="P895" s="387"/>
      <c r="Q895" s="387"/>
      <c r="R895" s="387"/>
      <c r="S895" s="387"/>
      <c r="T895" s="387"/>
      <c r="U895" s="387"/>
      <c r="V895" s="387"/>
      <c r="W895" s="387"/>
      <c r="X895" s="387"/>
      <c r="Y895" s="387"/>
      <c r="Z895" s="387"/>
      <c r="AA895" s="387"/>
      <c r="AB895" s="387"/>
      <c r="AC895" s="387"/>
      <c r="AD895" s="387"/>
      <c r="AE895" s="387"/>
      <c r="AF895" s="387"/>
      <c r="AG895" s="387"/>
    </row>
    <row r="896">
      <c r="A896" s="387"/>
      <c r="B896" s="387"/>
      <c r="C896" s="387"/>
      <c r="D896" s="387"/>
      <c r="E896" s="387"/>
      <c r="F896" s="387"/>
      <c r="G896" s="387"/>
      <c r="H896" s="387"/>
      <c r="I896" s="387"/>
      <c r="J896" s="387"/>
      <c r="K896" s="387"/>
      <c r="L896" s="387"/>
      <c r="M896" s="387"/>
      <c r="N896" s="387"/>
      <c r="O896" s="387"/>
      <c r="P896" s="387"/>
      <c r="Q896" s="387"/>
      <c r="R896" s="387"/>
      <c r="S896" s="387"/>
      <c r="T896" s="387"/>
      <c r="U896" s="387"/>
      <c r="V896" s="387"/>
      <c r="W896" s="387"/>
      <c r="X896" s="387"/>
      <c r="Y896" s="387"/>
      <c r="Z896" s="387"/>
      <c r="AA896" s="387"/>
      <c r="AB896" s="387"/>
      <c r="AC896" s="387"/>
      <c r="AD896" s="387"/>
      <c r="AE896" s="387"/>
      <c r="AF896" s="387"/>
      <c r="AG896" s="387"/>
    </row>
    <row r="897">
      <c r="A897" s="387"/>
      <c r="B897" s="387"/>
      <c r="C897" s="387"/>
      <c r="D897" s="387"/>
      <c r="E897" s="387"/>
      <c r="F897" s="387"/>
      <c r="G897" s="387"/>
      <c r="H897" s="387"/>
      <c r="I897" s="387"/>
      <c r="J897" s="387"/>
      <c r="K897" s="387"/>
      <c r="L897" s="387"/>
      <c r="M897" s="387"/>
      <c r="N897" s="387"/>
      <c r="O897" s="387"/>
      <c r="P897" s="387"/>
      <c r="Q897" s="387"/>
      <c r="R897" s="387"/>
      <c r="S897" s="387"/>
      <c r="T897" s="387"/>
      <c r="U897" s="387"/>
      <c r="V897" s="387"/>
      <c r="W897" s="387"/>
      <c r="X897" s="387"/>
      <c r="Y897" s="387"/>
      <c r="Z897" s="387"/>
      <c r="AA897" s="387"/>
      <c r="AB897" s="387"/>
      <c r="AC897" s="387"/>
      <c r="AD897" s="387"/>
      <c r="AE897" s="387"/>
      <c r="AF897" s="387"/>
      <c r="AG897" s="387"/>
    </row>
    <row r="898">
      <c r="A898" s="387"/>
      <c r="B898" s="387"/>
      <c r="C898" s="387"/>
      <c r="D898" s="387"/>
      <c r="E898" s="387"/>
      <c r="F898" s="387"/>
      <c r="G898" s="387"/>
      <c r="H898" s="387"/>
      <c r="I898" s="387"/>
      <c r="J898" s="387"/>
      <c r="K898" s="387"/>
      <c r="L898" s="387"/>
      <c r="M898" s="387"/>
      <c r="N898" s="387"/>
      <c r="O898" s="387"/>
      <c r="P898" s="387"/>
      <c r="Q898" s="387"/>
      <c r="R898" s="387"/>
      <c r="S898" s="387"/>
      <c r="T898" s="387"/>
      <c r="U898" s="387"/>
      <c r="V898" s="387"/>
      <c r="W898" s="387"/>
      <c r="X898" s="387"/>
      <c r="Y898" s="387"/>
      <c r="Z898" s="387"/>
      <c r="AA898" s="387"/>
      <c r="AB898" s="387"/>
      <c r="AC898" s="387"/>
      <c r="AD898" s="387"/>
      <c r="AE898" s="387"/>
      <c r="AF898" s="387"/>
      <c r="AG898" s="387"/>
    </row>
    <row r="899">
      <c r="A899" s="387"/>
      <c r="B899" s="387"/>
      <c r="C899" s="387"/>
      <c r="D899" s="387"/>
      <c r="E899" s="387"/>
      <c r="F899" s="387"/>
      <c r="G899" s="387"/>
      <c r="H899" s="387"/>
      <c r="I899" s="387"/>
      <c r="J899" s="387"/>
      <c r="K899" s="387"/>
      <c r="L899" s="387"/>
      <c r="M899" s="387"/>
      <c r="N899" s="387"/>
      <c r="O899" s="387"/>
      <c r="P899" s="387"/>
      <c r="Q899" s="387"/>
      <c r="R899" s="387"/>
      <c r="S899" s="387"/>
      <c r="T899" s="387"/>
      <c r="U899" s="387"/>
      <c r="V899" s="387"/>
      <c r="W899" s="387"/>
      <c r="X899" s="387"/>
      <c r="Y899" s="387"/>
      <c r="Z899" s="387"/>
      <c r="AA899" s="387"/>
      <c r="AB899" s="387"/>
      <c r="AC899" s="387"/>
      <c r="AD899" s="387"/>
      <c r="AE899" s="387"/>
      <c r="AF899" s="387"/>
      <c r="AG899" s="387"/>
    </row>
    <row r="900">
      <c r="A900" s="387"/>
      <c r="B900" s="387"/>
      <c r="C900" s="387"/>
      <c r="D900" s="387"/>
      <c r="E900" s="387"/>
      <c r="F900" s="387"/>
      <c r="G900" s="387"/>
      <c r="H900" s="387"/>
      <c r="I900" s="387"/>
      <c r="J900" s="387"/>
      <c r="K900" s="387"/>
      <c r="L900" s="387"/>
      <c r="M900" s="387"/>
      <c r="N900" s="387"/>
      <c r="O900" s="387"/>
      <c r="P900" s="387"/>
      <c r="Q900" s="387"/>
      <c r="R900" s="387"/>
      <c r="S900" s="387"/>
      <c r="T900" s="387"/>
      <c r="U900" s="387"/>
      <c r="V900" s="387"/>
      <c r="W900" s="387"/>
      <c r="X900" s="387"/>
      <c r="Y900" s="387"/>
      <c r="Z900" s="387"/>
      <c r="AA900" s="387"/>
      <c r="AB900" s="387"/>
      <c r="AC900" s="387"/>
      <c r="AD900" s="387"/>
      <c r="AE900" s="387"/>
      <c r="AF900" s="387"/>
      <c r="AG900" s="387"/>
    </row>
    <row r="901">
      <c r="A901" s="387"/>
      <c r="B901" s="387"/>
      <c r="C901" s="387"/>
      <c r="D901" s="387"/>
      <c r="E901" s="387"/>
      <c r="F901" s="387"/>
      <c r="G901" s="387"/>
      <c r="H901" s="387"/>
      <c r="I901" s="387"/>
      <c r="J901" s="387"/>
      <c r="K901" s="387"/>
      <c r="L901" s="387"/>
      <c r="M901" s="387"/>
      <c r="N901" s="387"/>
      <c r="O901" s="387"/>
      <c r="P901" s="387"/>
      <c r="Q901" s="387"/>
      <c r="R901" s="387"/>
      <c r="S901" s="387"/>
      <c r="T901" s="387"/>
      <c r="U901" s="387"/>
      <c r="V901" s="387"/>
      <c r="W901" s="387"/>
      <c r="X901" s="387"/>
      <c r="Y901" s="387"/>
      <c r="Z901" s="387"/>
      <c r="AA901" s="387"/>
      <c r="AB901" s="387"/>
      <c r="AC901" s="387"/>
      <c r="AD901" s="387"/>
      <c r="AE901" s="387"/>
      <c r="AF901" s="387"/>
      <c r="AG901" s="387"/>
    </row>
    <row r="902">
      <c r="A902" s="387"/>
      <c r="B902" s="387"/>
      <c r="C902" s="387"/>
      <c r="D902" s="387"/>
      <c r="E902" s="387"/>
      <c r="F902" s="387"/>
      <c r="G902" s="387"/>
      <c r="H902" s="387"/>
      <c r="I902" s="387"/>
      <c r="J902" s="387"/>
      <c r="K902" s="387"/>
      <c r="L902" s="387"/>
      <c r="M902" s="387"/>
      <c r="N902" s="387"/>
      <c r="O902" s="387"/>
      <c r="P902" s="387"/>
      <c r="Q902" s="387"/>
      <c r="R902" s="387"/>
      <c r="S902" s="387"/>
      <c r="T902" s="387"/>
      <c r="U902" s="387"/>
      <c r="V902" s="387"/>
      <c r="W902" s="387"/>
      <c r="X902" s="387"/>
      <c r="Y902" s="387"/>
      <c r="Z902" s="387"/>
      <c r="AA902" s="387"/>
      <c r="AB902" s="387"/>
      <c r="AC902" s="387"/>
      <c r="AD902" s="387"/>
      <c r="AE902" s="387"/>
      <c r="AF902" s="387"/>
      <c r="AG902" s="387"/>
    </row>
    <row r="903">
      <c r="A903" s="387"/>
      <c r="B903" s="387"/>
      <c r="C903" s="387"/>
      <c r="D903" s="387"/>
      <c r="E903" s="387"/>
      <c r="F903" s="387"/>
      <c r="G903" s="387"/>
      <c r="H903" s="387"/>
      <c r="I903" s="387"/>
      <c r="J903" s="387"/>
      <c r="K903" s="387"/>
      <c r="L903" s="387"/>
      <c r="M903" s="387"/>
      <c r="N903" s="387"/>
      <c r="O903" s="387"/>
      <c r="P903" s="387"/>
      <c r="Q903" s="387"/>
      <c r="R903" s="387"/>
      <c r="S903" s="387"/>
      <c r="T903" s="387"/>
      <c r="U903" s="387"/>
      <c r="V903" s="387"/>
      <c r="W903" s="387"/>
      <c r="X903" s="387"/>
      <c r="Y903" s="387"/>
      <c r="Z903" s="387"/>
      <c r="AA903" s="387"/>
      <c r="AB903" s="387"/>
      <c r="AC903" s="387"/>
      <c r="AD903" s="387"/>
      <c r="AE903" s="387"/>
      <c r="AF903" s="387"/>
      <c r="AG903" s="387"/>
    </row>
    <row r="904">
      <c r="A904" s="387"/>
      <c r="B904" s="387"/>
      <c r="C904" s="387"/>
      <c r="D904" s="387"/>
      <c r="E904" s="387"/>
      <c r="F904" s="387"/>
      <c r="G904" s="387"/>
      <c r="H904" s="387"/>
      <c r="I904" s="387"/>
      <c r="J904" s="387"/>
      <c r="K904" s="387"/>
      <c r="L904" s="387"/>
      <c r="M904" s="387"/>
      <c r="N904" s="387"/>
      <c r="O904" s="387"/>
      <c r="P904" s="387"/>
      <c r="Q904" s="387"/>
      <c r="R904" s="387"/>
      <c r="S904" s="387"/>
      <c r="T904" s="387"/>
      <c r="U904" s="387"/>
      <c r="V904" s="387"/>
      <c r="W904" s="387"/>
      <c r="X904" s="387"/>
      <c r="Y904" s="387"/>
      <c r="Z904" s="387"/>
      <c r="AA904" s="387"/>
      <c r="AB904" s="387"/>
      <c r="AC904" s="387"/>
      <c r="AD904" s="387"/>
      <c r="AE904" s="387"/>
      <c r="AF904" s="387"/>
      <c r="AG904" s="387"/>
    </row>
    <row r="905">
      <c r="A905" s="387"/>
      <c r="B905" s="387"/>
      <c r="C905" s="387"/>
      <c r="D905" s="387"/>
      <c r="E905" s="387"/>
      <c r="F905" s="387"/>
      <c r="G905" s="387"/>
      <c r="H905" s="387"/>
      <c r="I905" s="387"/>
      <c r="J905" s="387"/>
      <c r="K905" s="387"/>
      <c r="L905" s="387"/>
      <c r="M905" s="387"/>
      <c r="N905" s="387"/>
      <c r="O905" s="387"/>
      <c r="P905" s="387"/>
      <c r="Q905" s="387"/>
      <c r="R905" s="387"/>
      <c r="S905" s="387"/>
      <c r="T905" s="387"/>
      <c r="U905" s="387"/>
      <c r="V905" s="387"/>
      <c r="W905" s="387"/>
      <c r="X905" s="387"/>
      <c r="Y905" s="387"/>
      <c r="Z905" s="387"/>
      <c r="AA905" s="387"/>
      <c r="AB905" s="387"/>
      <c r="AC905" s="387"/>
      <c r="AD905" s="387"/>
      <c r="AE905" s="387"/>
      <c r="AF905" s="387"/>
      <c r="AG905" s="387"/>
    </row>
    <row r="906">
      <c r="A906" s="387"/>
      <c r="B906" s="387"/>
      <c r="C906" s="387"/>
      <c r="D906" s="387"/>
      <c r="E906" s="387"/>
      <c r="F906" s="387"/>
      <c r="G906" s="387"/>
      <c r="H906" s="387"/>
      <c r="I906" s="387"/>
      <c r="J906" s="387"/>
      <c r="K906" s="387"/>
      <c r="L906" s="387"/>
      <c r="M906" s="387"/>
      <c r="N906" s="387"/>
      <c r="O906" s="387"/>
      <c r="P906" s="387"/>
      <c r="Q906" s="387"/>
      <c r="R906" s="387"/>
      <c r="S906" s="387"/>
      <c r="T906" s="387"/>
      <c r="U906" s="387"/>
      <c r="V906" s="387"/>
      <c r="W906" s="387"/>
      <c r="X906" s="387"/>
      <c r="Y906" s="387"/>
      <c r="Z906" s="387"/>
      <c r="AA906" s="387"/>
      <c r="AB906" s="387"/>
      <c r="AC906" s="387"/>
      <c r="AD906" s="387"/>
      <c r="AE906" s="387"/>
      <c r="AF906" s="387"/>
      <c r="AG906" s="387"/>
    </row>
    <row r="907">
      <c r="A907" s="387"/>
      <c r="B907" s="387"/>
      <c r="C907" s="387"/>
      <c r="D907" s="387"/>
      <c r="E907" s="387"/>
      <c r="F907" s="387"/>
      <c r="G907" s="387"/>
      <c r="H907" s="387"/>
      <c r="I907" s="387"/>
      <c r="J907" s="387"/>
      <c r="K907" s="387"/>
      <c r="L907" s="387"/>
      <c r="M907" s="387"/>
      <c r="N907" s="387"/>
      <c r="O907" s="387"/>
      <c r="P907" s="387"/>
      <c r="Q907" s="387"/>
      <c r="R907" s="387"/>
      <c r="S907" s="387"/>
      <c r="T907" s="387"/>
      <c r="U907" s="387"/>
      <c r="V907" s="387"/>
      <c r="W907" s="387"/>
      <c r="X907" s="387"/>
      <c r="Y907" s="387"/>
      <c r="Z907" s="387"/>
      <c r="AA907" s="387"/>
      <c r="AB907" s="387"/>
      <c r="AC907" s="387"/>
      <c r="AD907" s="387"/>
      <c r="AE907" s="387"/>
      <c r="AF907" s="387"/>
      <c r="AG907" s="387"/>
    </row>
    <row r="908">
      <c r="A908" s="387"/>
      <c r="B908" s="387"/>
      <c r="C908" s="387"/>
      <c r="D908" s="387"/>
      <c r="E908" s="387"/>
      <c r="F908" s="387"/>
      <c r="G908" s="387"/>
      <c r="H908" s="387"/>
      <c r="I908" s="387"/>
      <c r="J908" s="387"/>
      <c r="K908" s="387"/>
      <c r="L908" s="387"/>
      <c r="M908" s="387"/>
      <c r="N908" s="387"/>
      <c r="O908" s="387"/>
      <c r="P908" s="387"/>
      <c r="Q908" s="387"/>
      <c r="R908" s="387"/>
      <c r="S908" s="387"/>
      <c r="T908" s="387"/>
      <c r="U908" s="387"/>
      <c r="V908" s="387"/>
      <c r="W908" s="387"/>
      <c r="X908" s="387"/>
      <c r="Y908" s="387"/>
      <c r="Z908" s="387"/>
      <c r="AA908" s="387"/>
      <c r="AB908" s="387"/>
      <c r="AC908" s="387"/>
      <c r="AD908" s="387"/>
      <c r="AE908" s="387"/>
      <c r="AF908" s="387"/>
      <c r="AG908" s="387"/>
    </row>
    <row r="909">
      <c r="A909" s="387"/>
      <c r="B909" s="387"/>
      <c r="C909" s="387"/>
      <c r="D909" s="387"/>
      <c r="E909" s="387"/>
      <c r="F909" s="387"/>
      <c r="G909" s="387"/>
      <c r="H909" s="387"/>
      <c r="I909" s="387"/>
      <c r="J909" s="387"/>
      <c r="K909" s="387"/>
      <c r="L909" s="387"/>
      <c r="M909" s="387"/>
      <c r="N909" s="387"/>
      <c r="O909" s="387"/>
      <c r="P909" s="387"/>
      <c r="Q909" s="387"/>
      <c r="R909" s="387"/>
      <c r="S909" s="387"/>
      <c r="T909" s="387"/>
      <c r="U909" s="387"/>
      <c r="V909" s="387"/>
      <c r="W909" s="387"/>
      <c r="X909" s="387"/>
      <c r="Y909" s="387"/>
      <c r="Z909" s="387"/>
      <c r="AA909" s="387"/>
      <c r="AB909" s="387"/>
      <c r="AC909" s="387"/>
      <c r="AD909" s="387"/>
      <c r="AE909" s="387"/>
      <c r="AF909" s="387"/>
      <c r="AG909" s="387"/>
    </row>
    <row r="910">
      <c r="A910" s="387"/>
      <c r="B910" s="387"/>
      <c r="C910" s="387"/>
      <c r="D910" s="387"/>
      <c r="E910" s="387"/>
      <c r="F910" s="387"/>
      <c r="G910" s="387"/>
      <c r="H910" s="387"/>
      <c r="I910" s="387"/>
      <c r="J910" s="387"/>
      <c r="K910" s="387"/>
      <c r="L910" s="387"/>
      <c r="M910" s="387"/>
      <c r="N910" s="387"/>
      <c r="O910" s="387"/>
      <c r="P910" s="387"/>
      <c r="Q910" s="387"/>
      <c r="R910" s="387"/>
      <c r="S910" s="387"/>
      <c r="T910" s="387"/>
      <c r="U910" s="387"/>
      <c r="V910" s="387"/>
      <c r="W910" s="387"/>
      <c r="X910" s="387"/>
      <c r="Y910" s="387"/>
      <c r="Z910" s="387"/>
      <c r="AA910" s="387"/>
      <c r="AB910" s="387"/>
      <c r="AC910" s="387"/>
      <c r="AD910" s="387"/>
      <c r="AE910" s="387"/>
      <c r="AF910" s="387"/>
      <c r="AG910" s="387"/>
    </row>
    <row r="911">
      <c r="A911" s="387"/>
      <c r="B911" s="387"/>
      <c r="C911" s="387"/>
      <c r="D911" s="387"/>
      <c r="E911" s="387"/>
      <c r="F911" s="387"/>
      <c r="G911" s="387"/>
      <c r="H911" s="387"/>
      <c r="I911" s="387"/>
      <c r="J911" s="387"/>
      <c r="K911" s="387"/>
      <c r="L911" s="387"/>
      <c r="M911" s="387"/>
      <c r="N911" s="387"/>
      <c r="O911" s="387"/>
      <c r="P911" s="387"/>
      <c r="Q911" s="387"/>
      <c r="R911" s="387"/>
      <c r="S911" s="387"/>
      <c r="T911" s="387"/>
      <c r="U911" s="387"/>
      <c r="V911" s="387"/>
      <c r="W911" s="387"/>
      <c r="X911" s="387"/>
      <c r="Y911" s="387"/>
      <c r="Z911" s="387"/>
      <c r="AA911" s="387"/>
      <c r="AB911" s="387"/>
      <c r="AC911" s="387"/>
      <c r="AD911" s="387"/>
      <c r="AE911" s="387"/>
      <c r="AF911" s="387"/>
      <c r="AG911" s="387"/>
    </row>
    <row r="912">
      <c r="A912" s="387"/>
      <c r="B912" s="387"/>
      <c r="C912" s="387"/>
      <c r="D912" s="387"/>
      <c r="E912" s="387"/>
      <c r="F912" s="387"/>
      <c r="G912" s="387"/>
      <c r="H912" s="387"/>
      <c r="I912" s="387"/>
      <c r="J912" s="387"/>
      <c r="K912" s="387"/>
      <c r="L912" s="387"/>
      <c r="M912" s="387"/>
      <c r="N912" s="387"/>
      <c r="O912" s="387"/>
      <c r="P912" s="387"/>
      <c r="Q912" s="387"/>
      <c r="R912" s="387"/>
      <c r="S912" s="387"/>
      <c r="T912" s="387"/>
      <c r="U912" s="387"/>
      <c r="V912" s="387"/>
      <c r="W912" s="387"/>
      <c r="X912" s="387"/>
      <c r="Y912" s="387"/>
      <c r="Z912" s="387"/>
      <c r="AA912" s="387"/>
      <c r="AB912" s="387"/>
      <c r="AC912" s="387"/>
      <c r="AD912" s="387"/>
      <c r="AE912" s="387"/>
      <c r="AF912" s="387"/>
      <c r="AG912" s="387"/>
    </row>
    <row r="913">
      <c r="A913" s="387"/>
      <c r="B913" s="387"/>
      <c r="C913" s="387"/>
      <c r="D913" s="387"/>
      <c r="E913" s="387"/>
      <c r="F913" s="387"/>
      <c r="G913" s="387"/>
      <c r="H913" s="387"/>
      <c r="I913" s="387"/>
      <c r="J913" s="387"/>
      <c r="K913" s="387"/>
      <c r="L913" s="387"/>
      <c r="M913" s="387"/>
      <c r="N913" s="387"/>
      <c r="O913" s="387"/>
      <c r="P913" s="387"/>
      <c r="Q913" s="387"/>
      <c r="R913" s="387"/>
      <c r="S913" s="387"/>
      <c r="T913" s="387"/>
      <c r="U913" s="387"/>
      <c r="V913" s="387"/>
      <c r="W913" s="387"/>
      <c r="X913" s="387"/>
      <c r="Y913" s="387"/>
      <c r="Z913" s="387"/>
      <c r="AA913" s="387"/>
      <c r="AB913" s="387"/>
      <c r="AC913" s="387"/>
      <c r="AD913" s="387"/>
      <c r="AE913" s="387"/>
      <c r="AF913" s="387"/>
      <c r="AG913" s="387"/>
    </row>
    <row r="914">
      <c r="A914" s="387"/>
      <c r="B914" s="387"/>
      <c r="C914" s="387"/>
      <c r="D914" s="387"/>
      <c r="E914" s="387"/>
      <c r="F914" s="387"/>
      <c r="G914" s="387"/>
      <c r="H914" s="387"/>
      <c r="I914" s="387"/>
      <c r="J914" s="387"/>
      <c r="K914" s="387"/>
      <c r="L914" s="387"/>
      <c r="M914" s="387"/>
      <c r="N914" s="387"/>
      <c r="O914" s="387"/>
      <c r="P914" s="387"/>
      <c r="Q914" s="387"/>
      <c r="R914" s="387"/>
      <c r="S914" s="387"/>
      <c r="T914" s="387"/>
      <c r="U914" s="387"/>
      <c r="V914" s="387"/>
      <c r="W914" s="387"/>
      <c r="X914" s="387"/>
      <c r="Y914" s="387"/>
      <c r="Z914" s="387"/>
      <c r="AA914" s="387"/>
      <c r="AB914" s="387"/>
      <c r="AC914" s="387"/>
      <c r="AD914" s="387"/>
      <c r="AE914" s="387"/>
      <c r="AF914" s="387"/>
      <c r="AG914" s="387"/>
    </row>
    <row r="915">
      <c r="A915" s="387"/>
      <c r="B915" s="387"/>
      <c r="C915" s="387"/>
      <c r="D915" s="387"/>
      <c r="E915" s="387"/>
      <c r="F915" s="387"/>
      <c r="G915" s="387"/>
      <c r="H915" s="387"/>
      <c r="I915" s="387"/>
      <c r="J915" s="387"/>
      <c r="K915" s="387"/>
      <c r="L915" s="387"/>
      <c r="M915" s="387"/>
      <c r="N915" s="387"/>
      <c r="O915" s="387"/>
      <c r="P915" s="387"/>
      <c r="Q915" s="387"/>
      <c r="R915" s="387"/>
      <c r="S915" s="387"/>
      <c r="T915" s="387"/>
      <c r="U915" s="387"/>
      <c r="V915" s="387"/>
      <c r="W915" s="387"/>
      <c r="X915" s="387"/>
      <c r="Y915" s="387"/>
      <c r="Z915" s="387"/>
      <c r="AA915" s="387"/>
      <c r="AB915" s="387"/>
      <c r="AC915" s="387"/>
      <c r="AD915" s="387"/>
      <c r="AE915" s="387"/>
      <c r="AF915" s="387"/>
      <c r="AG915" s="387"/>
    </row>
    <row r="916">
      <c r="A916" s="387"/>
      <c r="B916" s="387"/>
      <c r="C916" s="387"/>
      <c r="D916" s="387"/>
      <c r="E916" s="387"/>
      <c r="F916" s="387"/>
      <c r="G916" s="387"/>
      <c r="H916" s="387"/>
      <c r="I916" s="387"/>
      <c r="J916" s="387"/>
      <c r="K916" s="387"/>
      <c r="L916" s="387"/>
      <c r="M916" s="387"/>
      <c r="N916" s="387"/>
      <c r="O916" s="387"/>
      <c r="P916" s="387"/>
      <c r="Q916" s="387"/>
      <c r="R916" s="387"/>
      <c r="S916" s="387"/>
      <c r="T916" s="387"/>
      <c r="U916" s="387"/>
      <c r="V916" s="387"/>
      <c r="W916" s="387"/>
      <c r="X916" s="387"/>
      <c r="Y916" s="387"/>
      <c r="Z916" s="387"/>
      <c r="AA916" s="387"/>
      <c r="AB916" s="387"/>
      <c r="AC916" s="387"/>
      <c r="AD916" s="387"/>
      <c r="AE916" s="387"/>
      <c r="AF916" s="387"/>
      <c r="AG916" s="387"/>
    </row>
    <row r="917">
      <c r="A917" s="387"/>
      <c r="B917" s="387"/>
      <c r="C917" s="387"/>
      <c r="D917" s="387"/>
      <c r="E917" s="387"/>
      <c r="F917" s="387"/>
      <c r="G917" s="387"/>
      <c r="H917" s="387"/>
      <c r="I917" s="387"/>
      <c r="J917" s="387"/>
      <c r="K917" s="387"/>
      <c r="L917" s="387"/>
      <c r="M917" s="387"/>
      <c r="N917" s="387"/>
      <c r="O917" s="387"/>
      <c r="P917" s="387"/>
      <c r="Q917" s="387"/>
      <c r="R917" s="387"/>
      <c r="S917" s="387"/>
      <c r="T917" s="387"/>
      <c r="U917" s="387"/>
      <c r="V917" s="387"/>
      <c r="W917" s="387"/>
      <c r="X917" s="387"/>
      <c r="Y917" s="387"/>
      <c r="Z917" s="387"/>
      <c r="AA917" s="387"/>
      <c r="AB917" s="387"/>
      <c r="AC917" s="387"/>
      <c r="AD917" s="387"/>
      <c r="AE917" s="387"/>
      <c r="AF917" s="387"/>
      <c r="AG917" s="387"/>
    </row>
    <row r="918">
      <c r="A918" s="387"/>
      <c r="B918" s="387"/>
      <c r="C918" s="387"/>
      <c r="D918" s="387"/>
      <c r="E918" s="387"/>
      <c r="F918" s="387"/>
      <c r="G918" s="387"/>
      <c r="H918" s="387"/>
      <c r="I918" s="387"/>
      <c r="J918" s="387"/>
      <c r="K918" s="387"/>
      <c r="L918" s="387"/>
      <c r="M918" s="387"/>
      <c r="N918" s="387"/>
      <c r="O918" s="387"/>
      <c r="P918" s="387"/>
      <c r="Q918" s="387"/>
      <c r="R918" s="387"/>
      <c r="S918" s="387"/>
      <c r="T918" s="387"/>
      <c r="U918" s="387"/>
      <c r="V918" s="387"/>
      <c r="W918" s="387"/>
      <c r="X918" s="387"/>
      <c r="Y918" s="387"/>
      <c r="Z918" s="387"/>
      <c r="AA918" s="387"/>
      <c r="AB918" s="387"/>
      <c r="AC918" s="387"/>
      <c r="AD918" s="387"/>
      <c r="AE918" s="387"/>
      <c r="AF918" s="387"/>
      <c r="AG918" s="387"/>
    </row>
    <row r="919">
      <c r="A919" s="387"/>
      <c r="B919" s="387"/>
      <c r="C919" s="387"/>
      <c r="D919" s="387"/>
      <c r="E919" s="387"/>
      <c r="F919" s="387"/>
      <c r="G919" s="387"/>
      <c r="H919" s="387"/>
      <c r="I919" s="387"/>
      <c r="J919" s="387"/>
      <c r="K919" s="387"/>
      <c r="L919" s="387"/>
      <c r="M919" s="387"/>
      <c r="N919" s="387"/>
      <c r="O919" s="387"/>
      <c r="P919" s="387"/>
      <c r="Q919" s="387"/>
      <c r="R919" s="387"/>
      <c r="S919" s="387"/>
      <c r="T919" s="387"/>
      <c r="U919" s="387"/>
      <c r="V919" s="387"/>
      <c r="W919" s="387"/>
      <c r="X919" s="387"/>
      <c r="Y919" s="387"/>
      <c r="Z919" s="387"/>
      <c r="AA919" s="387"/>
      <c r="AB919" s="387"/>
      <c r="AC919" s="387"/>
      <c r="AD919" s="387"/>
      <c r="AE919" s="387"/>
      <c r="AF919" s="387"/>
      <c r="AG919" s="387"/>
    </row>
    <row r="920">
      <c r="A920" s="387"/>
      <c r="B920" s="387"/>
      <c r="C920" s="387"/>
      <c r="D920" s="387"/>
      <c r="E920" s="387"/>
      <c r="F920" s="387"/>
      <c r="G920" s="387"/>
      <c r="H920" s="387"/>
      <c r="I920" s="387"/>
      <c r="J920" s="387"/>
      <c r="K920" s="387"/>
      <c r="L920" s="387"/>
      <c r="M920" s="387"/>
      <c r="N920" s="387"/>
      <c r="O920" s="387"/>
      <c r="P920" s="387"/>
      <c r="Q920" s="387"/>
      <c r="R920" s="387"/>
      <c r="S920" s="387"/>
      <c r="T920" s="387"/>
      <c r="U920" s="387"/>
      <c r="V920" s="387"/>
      <c r="W920" s="387"/>
      <c r="X920" s="387"/>
      <c r="Y920" s="387"/>
      <c r="Z920" s="387"/>
      <c r="AA920" s="387"/>
      <c r="AB920" s="387"/>
      <c r="AC920" s="387"/>
      <c r="AD920" s="387"/>
      <c r="AE920" s="387"/>
      <c r="AF920" s="387"/>
      <c r="AG920" s="387"/>
    </row>
    <row r="921">
      <c r="A921" s="387"/>
      <c r="B921" s="387"/>
      <c r="C921" s="387"/>
      <c r="D921" s="387"/>
      <c r="E921" s="387"/>
      <c r="F921" s="387"/>
      <c r="G921" s="387"/>
      <c r="H921" s="387"/>
      <c r="I921" s="387"/>
      <c r="J921" s="387"/>
      <c r="K921" s="387"/>
      <c r="L921" s="387"/>
      <c r="M921" s="387"/>
      <c r="N921" s="387"/>
      <c r="O921" s="387"/>
      <c r="P921" s="387"/>
      <c r="Q921" s="387"/>
      <c r="R921" s="387"/>
      <c r="S921" s="387"/>
      <c r="T921" s="387"/>
      <c r="U921" s="387"/>
      <c r="V921" s="387"/>
      <c r="W921" s="387"/>
      <c r="X921" s="387"/>
      <c r="Y921" s="387"/>
      <c r="Z921" s="387"/>
      <c r="AA921" s="387"/>
      <c r="AB921" s="387"/>
      <c r="AC921" s="387"/>
      <c r="AD921" s="387"/>
      <c r="AE921" s="387"/>
      <c r="AF921" s="387"/>
      <c r="AG921" s="387"/>
    </row>
    <row r="922">
      <c r="A922" s="387"/>
      <c r="B922" s="387"/>
      <c r="C922" s="387"/>
      <c r="D922" s="387"/>
      <c r="E922" s="387"/>
      <c r="F922" s="387"/>
      <c r="G922" s="387"/>
      <c r="H922" s="387"/>
      <c r="I922" s="387"/>
      <c r="J922" s="387"/>
      <c r="K922" s="387"/>
      <c r="L922" s="387"/>
      <c r="M922" s="387"/>
      <c r="N922" s="387"/>
      <c r="O922" s="387"/>
      <c r="P922" s="387"/>
      <c r="Q922" s="387"/>
      <c r="R922" s="387"/>
      <c r="S922" s="387"/>
      <c r="T922" s="387"/>
      <c r="U922" s="387"/>
      <c r="V922" s="387"/>
      <c r="W922" s="387"/>
      <c r="X922" s="387"/>
      <c r="Y922" s="387"/>
      <c r="Z922" s="387"/>
      <c r="AA922" s="387"/>
      <c r="AB922" s="387"/>
      <c r="AC922" s="387"/>
      <c r="AD922" s="387"/>
      <c r="AE922" s="387"/>
      <c r="AF922" s="387"/>
      <c r="AG922" s="387"/>
    </row>
    <row r="923">
      <c r="A923" s="387"/>
      <c r="B923" s="387"/>
      <c r="C923" s="387"/>
      <c r="D923" s="387"/>
      <c r="E923" s="387"/>
      <c r="F923" s="387"/>
      <c r="G923" s="387"/>
      <c r="H923" s="387"/>
      <c r="I923" s="387"/>
      <c r="J923" s="387"/>
      <c r="K923" s="387"/>
      <c r="L923" s="387"/>
      <c r="M923" s="387"/>
      <c r="N923" s="387"/>
      <c r="O923" s="387"/>
      <c r="P923" s="387"/>
      <c r="Q923" s="387"/>
      <c r="R923" s="387"/>
      <c r="S923" s="387"/>
      <c r="T923" s="387"/>
      <c r="U923" s="387"/>
      <c r="V923" s="387"/>
      <c r="W923" s="387"/>
      <c r="X923" s="387"/>
      <c r="Y923" s="387"/>
      <c r="Z923" s="387"/>
      <c r="AA923" s="387"/>
      <c r="AB923" s="387"/>
      <c r="AC923" s="387"/>
      <c r="AD923" s="387"/>
      <c r="AE923" s="387"/>
      <c r="AF923" s="387"/>
      <c r="AG923" s="387"/>
    </row>
    <row r="924">
      <c r="A924" s="387"/>
      <c r="B924" s="387"/>
      <c r="C924" s="387"/>
      <c r="D924" s="387"/>
      <c r="E924" s="387"/>
      <c r="F924" s="387"/>
      <c r="G924" s="387"/>
      <c r="H924" s="387"/>
      <c r="I924" s="387"/>
      <c r="J924" s="387"/>
      <c r="K924" s="387"/>
      <c r="L924" s="387"/>
      <c r="M924" s="387"/>
      <c r="N924" s="387"/>
      <c r="O924" s="387"/>
      <c r="P924" s="387"/>
      <c r="Q924" s="387"/>
      <c r="R924" s="387"/>
      <c r="S924" s="387"/>
      <c r="T924" s="387"/>
      <c r="U924" s="387"/>
      <c r="V924" s="387"/>
      <c r="W924" s="387"/>
      <c r="X924" s="387"/>
      <c r="Y924" s="387"/>
      <c r="Z924" s="387"/>
      <c r="AA924" s="387"/>
      <c r="AB924" s="387"/>
      <c r="AC924" s="387"/>
      <c r="AD924" s="387"/>
      <c r="AE924" s="387"/>
      <c r="AF924" s="387"/>
      <c r="AG924" s="387"/>
    </row>
    <row r="925">
      <c r="A925" s="387"/>
      <c r="B925" s="387"/>
      <c r="C925" s="387"/>
      <c r="D925" s="387"/>
      <c r="E925" s="387"/>
      <c r="F925" s="387"/>
      <c r="G925" s="387"/>
      <c r="H925" s="387"/>
      <c r="I925" s="387"/>
      <c r="J925" s="387"/>
      <c r="K925" s="387"/>
      <c r="L925" s="387"/>
      <c r="M925" s="387"/>
      <c r="N925" s="387"/>
      <c r="O925" s="387"/>
      <c r="P925" s="387"/>
      <c r="Q925" s="387"/>
      <c r="R925" s="387"/>
      <c r="S925" s="387"/>
      <c r="T925" s="387"/>
      <c r="U925" s="387"/>
      <c r="V925" s="387"/>
      <c r="W925" s="387"/>
      <c r="X925" s="387"/>
      <c r="Y925" s="387"/>
      <c r="Z925" s="387"/>
      <c r="AA925" s="387"/>
      <c r="AB925" s="387"/>
      <c r="AC925" s="387"/>
      <c r="AD925" s="387"/>
      <c r="AE925" s="387"/>
      <c r="AF925" s="387"/>
      <c r="AG925" s="387"/>
    </row>
    <row r="926">
      <c r="A926" s="387"/>
      <c r="B926" s="387"/>
      <c r="C926" s="387"/>
      <c r="D926" s="387"/>
      <c r="E926" s="387"/>
      <c r="F926" s="387"/>
      <c r="G926" s="387"/>
      <c r="H926" s="387"/>
      <c r="I926" s="387"/>
      <c r="J926" s="387"/>
      <c r="K926" s="387"/>
      <c r="L926" s="387"/>
      <c r="M926" s="387"/>
      <c r="N926" s="387"/>
      <c r="O926" s="387"/>
      <c r="P926" s="387"/>
      <c r="Q926" s="387"/>
      <c r="R926" s="387"/>
      <c r="S926" s="387"/>
      <c r="T926" s="387"/>
      <c r="U926" s="387"/>
      <c r="V926" s="387"/>
      <c r="W926" s="387"/>
      <c r="X926" s="387"/>
      <c r="Y926" s="387"/>
      <c r="Z926" s="387"/>
      <c r="AA926" s="387"/>
      <c r="AB926" s="387"/>
      <c r="AC926" s="387"/>
      <c r="AD926" s="387"/>
      <c r="AE926" s="387"/>
      <c r="AF926" s="387"/>
      <c r="AG926" s="387"/>
    </row>
    <row r="927">
      <c r="A927" s="387"/>
      <c r="B927" s="387"/>
      <c r="C927" s="387"/>
      <c r="D927" s="387"/>
      <c r="E927" s="387"/>
      <c r="F927" s="387"/>
      <c r="G927" s="387"/>
      <c r="H927" s="387"/>
      <c r="I927" s="387"/>
      <c r="J927" s="387"/>
      <c r="K927" s="387"/>
      <c r="L927" s="387"/>
      <c r="M927" s="387"/>
      <c r="N927" s="387"/>
      <c r="O927" s="387"/>
      <c r="P927" s="387"/>
      <c r="Q927" s="387"/>
      <c r="R927" s="387"/>
      <c r="S927" s="387"/>
      <c r="T927" s="387"/>
      <c r="U927" s="387"/>
      <c r="V927" s="387"/>
      <c r="W927" s="387"/>
      <c r="X927" s="387"/>
      <c r="Y927" s="387"/>
      <c r="Z927" s="387"/>
      <c r="AA927" s="387"/>
      <c r="AB927" s="387"/>
      <c r="AC927" s="387"/>
      <c r="AD927" s="387"/>
      <c r="AE927" s="387"/>
      <c r="AF927" s="387"/>
      <c r="AG927" s="387"/>
    </row>
    <row r="928">
      <c r="A928" s="387"/>
      <c r="B928" s="387"/>
      <c r="C928" s="387"/>
      <c r="D928" s="387"/>
      <c r="E928" s="387"/>
      <c r="F928" s="387"/>
      <c r="G928" s="387"/>
      <c r="H928" s="387"/>
      <c r="I928" s="387"/>
      <c r="J928" s="387"/>
      <c r="K928" s="387"/>
      <c r="L928" s="387"/>
      <c r="M928" s="387"/>
      <c r="N928" s="387"/>
      <c r="O928" s="387"/>
      <c r="P928" s="387"/>
      <c r="Q928" s="387"/>
      <c r="R928" s="387"/>
      <c r="S928" s="387"/>
      <c r="T928" s="387"/>
      <c r="U928" s="387"/>
      <c r="V928" s="387"/>
      <c r="W928" s="387"/>
      <c r="X928" s="387"/>
      <c r="Y928" s="387"/>
      <c r="Z928" s="387"/>
      <c r="AA928" s="387"/>
      <c r="AB928" s="387"/>
      <c r="AC928" s="387"/>
      <c r="AD928" s="387"/>
      <c r="AE928" s="387"/>
      <c r="AF928" s="387"/>
      <c r="AG928" s="387"/>
    </row>
    <row r="929">
      <c r="A929" s="387"/>
      <c r="B929" s="387"/>
      <c r="C929" s="387"/>
      <c r="D929" s="387"/>
      <c r="E929" s="387"/>
      <c r="F929" s="387"/>
      <c r="G929" s="387"/>
      <c r="H929" s="387"/>
      <c r="I929" s="387"/>
      <c r="J929" s="387"/>
      <c r="K929" s="387"/>
      <c r="L929" s="387"/>
      <c r="M929" s="387"/>
      <c r="N929" s="387"/>
      <c r="O929" s="387"/>
      <c r="P929" s="387"/>
      <c r="Q929" s="387"/>
      <c r="R929" s="387"/>
      <c r="S929" s="387"/>
      <c r="T929" s="387"/>
      <c r="U929" s="387"/>
      <c r="V929" s="387"/>
      <c r="W929" s="387"/>
      <c r="X929" s="387"/>
      <c r="Y929" s="387"/>
      <c r="Z929" s="387"/>
      <c r="AA929" s="387"/>
      <c r="AB929" s="387"/>
      <c r="AC929" s="387"/>
      <c r="AD929" s="387"/>
      <c r="AE929" s="387"/>
      <c r="AF929" s="387"/>
      <c r="AG929" s="387"/>
    </row>
    <row r="930">
      <c r="A930" s="387"/>
      <c r="B930" s="387"/>
      <c r="C930" s="387"/>
      <c r="D930" s="387"/>
      <c r="E930" s="387"/>
      <c r="F930" s="387"/>
      <c r="G930" s="387"/>
      <c r="H930" s="387"/>
      <c r="I930" s="387"/>
      <c r="J930" s="387"/>
      <c r="K930" s="387"/>
      <c r="L930" s="387"/>
      <c r="M930" s="387"/>
      <c r="N930" s="387"/>
      <c r="O930" s="387"/>
      <c r="P930" s="387"/>
      <c r="Q930" s="387"/>
      <c r="R930" s="387"/>
      <c r="S930" s="387"/>
      <c r="T930" s="387"/>
      <c r="U930" s="387"/>
      <c r="V930" s="387"/>
      <c r="W930" s="387"/>
      <c r="X930" s="387"/>
      <c r="Y930" s="387"/>
      <c r="Z930" s="387"/>
      <c r="AA930" s="387"/>
      <c r="AB930" s="387"/>
      <c r="AC930" s="387"/>
      <c r="AD930" s="387"/>
      <c r="AE930" s="387"/>
      <c r="AF930" s="387"/>
      <c r="AG930" s="387"/>
    </row>
    <row r="931">
      <c r="A931" s="387"/>
      <c r="B931" s="387"/>
      <c r="C931" s="387"/>
      <c r="D931" s="387"/>
      <c r="E931" s="387"/>
      <c r="F931" s="387"/>
      <c r="G931" s="387"/>
      <c r="H931" s="387"/>
      <c r="I931" s="387"/>
      <c r="J931" s="387"/>
      <c r="K931" s="387"/>
      <c r="L931" s="387"/>
      <c r="M931" s="387"/>
      <c r="N931" s="387"/>
      <c r="O931" s="387"/>
      <c r="P931" s="387"/>
      <c r="Q931" s="387"/>
      <c r="R931" s="387"/>
      <c r="S931" s="387"/>
      <c r="T931" s="387"/>
      <c r="U931" s="387"/>
      <c r="V931" s="387"/>
      <c r="W931" s="387"/>
      <c r="X931" s="387"/>
      <c r="Y931" s="387"/>
      <c r="Z931" s="387"/>
      <c r="AA931" s="387"/>
      <c r="AB931" s="387"/>
      <c r="AC931" s="387"/>
      <c r="AD931" s="387"/>
      <c r="AE931" s="387"/>
      <c r="AF931" s="387"/>
      <c r="AG931" s="387"/>
    </row>
    <row r="932">
      <c r="A932" s="387"/>
      <c r="B932" s="387"/>
      <c r="C932" s="387"/>
      <c r="D932" s="387"/>
      <c r="E932" s="387"/>
      <c r="F932" s="387"/>
      <c r="G932" s="387"/>
      <c r="H932" s="387"/>
      <c r="I932" s="387"/>
      <c r="J932" s="387"/>
      <c r="K932" s="387"/>
      <c r="L932" s="387"/>
      <c r="M932" s="387"/>
      <c r="N932" s="387"/>
      <c r="O932" s="387"/>
      <c r="P932" s="387"/>
      <c r="Q932" s="387"/>
      <c r="R932" s="387"/>
      <c r="S932" s="387"/>
      <c r="T932" s="387"/>
      <c r="U932" s="387"/>
      <c r="V932" s="387"/>
      <c r="W932" s="387"/>
      <c r="X932" s="387"/>
      <c r="Y932" s="387"/>
      <c r="Z932" s="387"/>
      <c r="AA932" s="387"/>
      <c r="AB932" s="387"/>
      <c r="AC932" s="387"/>
      <c r="AD932" s="387"/>
      <c r="AE932" s="387"/>
      <c r="AF932" s="387"/>
      <c r="AG932" s="387"/>
    </row>
    <row r="933">
      <c r="A933" s="387"/>
      <c r="B933" s="387"/>
      <c r="C933" s="387"/>
      <c r="D933" s="387"/>
      <c r="E933" s="387"/>
      <c r="F933" s="387"/>
      <c r="G933" s="387"/>
      <c r="H933" s="387"/>
      <c r="I933" s="387"/>
      <c r="J933" s="387"/>
      <c r="K933" s="387"/>
      <c r="L933" s="387"/>
      <c r="M933" s="387"/>
      <c r="N933" s="387"/>
      <c r="O933" s="387"/>
      <c r="P933" s="387"/>
      <c r="Q933" s="387"/>
      <c r="R933" s="387"/>
      <c r="S933" s="387"/>
      <c r="T933" s="387"/>
      <c r="U933" s="387"/>
      <c r="V933" s="387"/>
      <c r="W933" s="387"/>
      <c r="X933" s="387"/>
      <c r="Y933" s="387"/>
      <c r="Z933" s="387"/>
      <c r="AA933" s="387"/>
      <c r="AB933" s="387"/>
      <c r="AC933" s="387"/>
      <c r="AD933" s="387"/>
      <c r="AE933" s="387"/>
      <c r="AF933" s="387"/>
      <c r="AG933" s="387"/>
    </row>
    <row r="934">
      <c r="A934" s="387"/>
      <c r="B934" s="387"/>
      <c r="C934" s="387"/>
      <c r="D934" s="387"/>
      <c r="E934" s="387"/>
      <c r="F934" s="387"/>
      <c r="G934" s="387"/>
      <c r="H934" s="387"/>
      <c r="I934" s="387"/>
      <c r="J934" s="387"/>
      <c r="K934" s="387"/>
      <c r="L934" s="387"/>
      <c r="M934" s="387"/>
      <c r="N934" s="387"/>
      <c r="O934" s="387"/>
      <c r="P934" s="387"/>
      <c r="Q934" s="387"/>
      <c r="R934" s="387"/>
      <c r="S934" s="387"/>
      <c r="T934" s="387"/>
      <c r="U934" s="387"/>
      <c r="V934" s="387"/>
      <c r="W934" s="387"/>
      <c r="X934" s="387"/>
      <c r="Y934" s="387"/>
      <c r="Z934" s="387"/>
      <c r="AA934" s="387"/>
      <c r="AB934" s="387"/>
      <c r="AC934" s="387"/>
      <c r="AD934" s="387"/>
      <c r="AE934" s="387"/>
      <c r="AF934" s="387"/>
      <c r="AG934" s="387"/>
    </row>
    <row r="935">
      <c r="A935" s="387"/>
      <c r="B935" s="387"/>
      <c r="C935" s="387"/>
      <c r="D935" s="387"/>
      <c r="E935" s="387"/>
      <c r="F935" s="387"/>
      <c r="G935" s="387"/>
      <c r="H935" s="387"/>
      <c r="I935" s="387"/>
      <c r="J935" s="387"/>
      <c r="K935" s="387"/>
      <c r="L935" s="387"/>
      <c r="M935" s="387"/>
      <c r="N935" s="387"/>
      <c r="O935" s="387"/>
      <c r="P935" s="387"/>
      <c r="Q935" s="387"/>
      <c r="R935" s="387"/>
      <c r="S935" s="387"/>
      <c r="T935" s="387"/>
      <c r="U935" s="387"/>
      <c r="V935" s="387"/>
      <c r="W935" s="387"/>
      <c r="X935" s="387"/>
      <c r="Y935" s="387"/>
      <c r="Z935" s="387"/>
      <c r="AA935" s="387"/>
      <c r="AB935" s="387"/>
      <c r="AC935" s="387"/>
      <c r="AD935" s="387"/>
      <c r="AE935" s="387"/>
      <c r="AF935" s="387"/>
      <c r="AG935" s="387"/>
    </row>
    <row r="936">
      <c r="A936" s="387"/>
      <c r="B936" s="387"/>
      <c r="C936" s="387"/>
      <c r="D936" s="387"/>
      <c r="E936" s="387"/>
      <c r="F936" s="387"/>
      <c r="G936" s="387"/>
      <c r="H936" s="387"/>
      <c r="I936" s="387"/>
      <c r="J936" s="387"/>
      <c r="K936" s="387"/>
      <c r="L936" s="387"/>
      <c r="M936" s="387"/>
      <c r="N936" s="387"/>
      <c r="O936" s="387"/>
      <c r="P936" s="387"/>
      <c r="Q936" s="387"/>
      <c r="R936" s="387"/>
      <c r="S936" s="387"/>
      <c r="T936" s="387"/>
      <c r="U936" s="387"/>
      <c r="V936" s="387"/>
      <c r="W936" s="387"/>
      <c r="X936" s="387"/>
      <c r="Y936" s="387"/>
      <c r="Z936" s="387"/>
      <c r="AA936" s="387"/>
      <c r="AB936" s="387"/>
      <c r="AC936" s="387"/>
      <c r="AD936" s="387"/>
      <c r="AE936" s="387"/>
      <c r="AF936" s="387"/>
      <c r="AG936" s="387"/>
    </row>
    <row r="937">
      <c r="A937" s="387"/>
      <c r="B937" s="387"/>
      <c r="C937" s="387"/>
      <c r="D937" s="387"/>
      <c r="E937" s="387"/>
      <c r="F937" s="387"/>
      <c r="G937" s="387"/>
      <c r="H937" s="387"/>
      <c r="I937" s="387"/>
      <c r="J937" s="387"/>
      <c r="K937" s="387"/>
      <c r="L937" s="387"/>
      <c r="M937" s="387"/>
      <c r="N937" s="387"/>
      <c r="O937" s="387"/>
      <c r="P937" s="387"/>
      <c r="Q937" s="387"/>
      <c r="R937" s="387"/>
      <c r="S937" s="387"/>
      <c r="T937" s="387"/>
      <c r="U937" s="387"/>
      <c r="V937" s="387"/>
      <c r="W937" s="387"/>
      <c r="X937" s="387"/>
      <c r="Y937" s="387"/>
      <c r="Z937" s="387"/>
      <c r="AA937" s="387"/>
      <c r="AB937" s="387"/>
      <c r="AC937" s="387"/>
      <c r="AD937" s="387"/>
      <c r="AE937" s="387"/>
      <c r="AF937" s="387"/>
      <c r="AG937" s="387"/>
    </row>
    <row r="938">
      <c r="A938" s="387"/>
      <c r="B938" s="387"/>
      <c r="C938" s="387"/>
      <c r="D938" s="387"/>
      <c r="E938" s="387"/>
      <c r="F938" s="387"/>
      <c r="G938" s="387"/>
      <c r="H938" s="387"/>
      <c r="I938" s="387"/>
      <c r="J938" s="387"/>
      <c r="K938" s="387"/>
      <c r="L938" s="387"/>
      <c r="M938" s="387"/>
      <c r="N938" s="387"/>
      <c r="O938" s="387"/>
      <c r="P938" s="387"/>
      <c r="Q938" s="387"/>
      <c r="R938" s="387"/>
      <c r="S938" s="387"/>
      <c r="T938" s="387"/>
      <c r="U938" s="387"/>
      <c r="V938" s="387"/>
      <c r="W938" s="387"/>
      <c r="X938" s="387"/>
      <c r="Y938" s="387"/>
      <c r="Z938" s="387"/>
      <c r="AA938" s="387"/>
      <c r="AB938" s="387"/>
      <c r="AC938" s="387"/>
      <c r="AD938" s="387"/>
      <c r="AE938" s="387"/>
      <c r="AF938" s="387"/>
      <c r="AG938" s="387"/>
    </row>
    <row r="939">
      <c r="A939" s="387"/>
      <c r="B939" s="387"/>
      <c r="C939" s="387"/>
      <c r="D939" s="387"/>
      <c r="E939" s="387"/>
      <c r="F939" s="387"/>
      <c r="G939" s="387"/>
      <c r="H939" s="387"/>
      <c r="I939" s="387"/>
      <c r="J939" s="387"/>
      <c r="K939" s="387"/>
      <c r="L939" s="387"/>
      <c r="M939" s="387"/>
      <c r="N939" s="387"/>
      <c r="O939" s="387"/>
      <c r="P939" s="387"/>
      <c r="Q939" s="387"/>
      <c r="R939" s="387"/>
      <c r="S939" s="387"/>
      <c r="T939" s="387"/>
      <c r="U939" s="387"/>
      <c r="V939" s="387"/>
      <c r="W939" s="387"/>
      <c r="X939" s="387"/>
      <c r="Y939" s="387"/>
      <c r="Z939" s="387"/>
      <c r="AA939" s="387"/>
      <c r="AB939" s="387"/>
      <c r="AC939" s="387"/>
      <c r="AD939" s="387"/>
      <c r="AE939" s="387"/>
      <c r="AF939" s="387"/>
      <c r="AG939" s="387"/>
    </row>
    <row r="940">
      <c r="A940" s="387"/>
      <c r="B940" s="387"/>
      <c r="C940" s="387"/>
      <c r="D940" s="387"/>
      <c r="E940" s="387"/>
      <c r="F940" s="387"/>
      <c r="G940" s="387"/>
      <c r="H940" s="387"/>
      <c r="I940" s="387"/>
      <c r="J940" s="387"/>
      <c r="K940" s="387"/>
      <c r="L940" s="387"/>
      <c r="M940" s="387"/>
      <c r="N940" s="387"/>
      <c r="O940" s="387"/>
      <c r="P940" s="387"/>
      <c r="Q940" s="387"/>
      <c r="R940" s="387"/>
      <c r="S940" s="387"/>
      <c r="T940" s="387"/>
      <c r="U940" s="387"/>
      <c r="V940" s="387"/>
      <c r="W940" s="387"/>
      <c r="X940" s="387"/>
      <c r="Y940" s="387"/>
      <c r="Z940" s="387"/>
      <c r="AA940" s="387"/>
      <c r="AB940" s="387"/>
      <c r="AC940" s="387"/>
      <c r="AD940" s="387"/>
      <c r="AE940" s="387"/>
      <c r="AF940" s="387"/>
      <c r="AG940" s="387"/>
    </row>
    <row r="941">
      <c r="A941" s="387"/>
      <c r="B941" s="387"/>
      <c r="C941" s="387"/>
      <c r="D941" s="387"/>
      <c r="E941" s="387"/>
      <c r="F941" s="387"/>
      <c r="G941" s="387"/>
      <c r="H941" s="387"/>
      <c r="I941" s="387"/>
      <c r="J941" s="387"/>
      <c r="K941" s="387"/>
      <c r="L941" s="387"/>
      <c r="M941" s="387"/>
      <c r="N941" s="387"/>
      <c r="O941" s="387"/>
      <c r="P941" s="387"/>
      <c r="Q941" s="387"/>
      <c r="R941" s="387"/>
      <c r="S941" s="387"/>
      <c r="T941" s="387"/>
      <c r="U941" s="387"/>
      <c r="V941" s="387"/>
      <c r="W941" s="387"/>
      <c r="X941" s="387"/>
      <c r="Y941" s="387"/>
      <c r="Z941" s="387"/>
      <c r="AA941" s="387"/>
      <c r="AB941" s="387"/>
      <c r="AC941" s="387"/>
      <c r="AD941" s="387"/>
      <c r="AE941" s="387"/>
      <c r="AF941" s="387"/>
      <c r="AG941" s="387"/>
    </row>
    <row r="942">
      <c r="A942" s="387"/>
      <c r="B942" s="387"/>
      <c r="C942" s="387"/>
      <c r="D942" s="387"/>
      <c r="E942" s="387"/>
      <c r="F942" s="387"/>
      <c r="G942" s="387"/>
      <c r="H942" s="387"/>
      <c r="I942" s="387"/>
      <c r="J942" s="387"/>
      <c r="K942" s="387"/>
      <c r="L942" s="387"/>
      <c r="M942" s="387"/>
      <c r="N942" s="387"/>
      <c r="O942" s="387"/>
      <c r="P942" s="387"/>
      <c r="Q942" s="387"/>
      <c r="R942" s="387"/>
      <c r="S942" s="387"/>
      <c r="T942" s="387"/>
      <c r="U942" s="387"/>
      <c r="V942" s="387"/>
      <c r="W942" s="387"/>
      <c r="X942" s="387"/>
      <c r="Y942" s="387"/>
      <c r="Z942" s="387"/>
      <c r="AA942" s="387"/>
      <c r="AB942" s="387"/>
      <c r="AC942" s="387"/>
      <c r="AD942" s="387"/>
      <c r="AE942" s="387"/>
      <c r="AF942" s="387"/>
      <c r="AG942" s="387"/>
    </row>
    <row r="943">
      <c r="A943" s="387"/>
      <c r="B943" s="387"/>
      <c r="C943" s="387"/>
      <c r="D943" s="387"/>
      <c r="E943" s="387"/>
      <c r="F943" s="387"/>
      <c r="G943" s="387"/>
      <c r="H943" s="387"/>
      <c r="I943" s="387"/>
      <c r="J943" s="387"/>
      <c r="K943" s="387"/>
      <c r="L943" s="387"/>
      <c r="M943" s="387"/>
      <c r="N943" s="387"/>
      <c r="O943" s="387"/>
      <c r="P943" s="387"/>
      <c r="Q943" s="387"/>
      <c r="R943" s="387"/>
      <c r="S943" s="387"/>
      <c r="T943" s="387"/>
      <c r="U943" s="387"/>
      <c r="V943" s="387"/>
      <c r="W943" s="387"/>
      <c r="X943" s="387"/>
      <c r="Y943" s="387"/>
      <c r="Z943" s="387"/>
      <c r="AA943" s="387"/>
      <c r="AB943" s="387"/>
      <c r="AC943" s="387"/>
      <c r="AD943" s="387"/>
      <c r="AE943" s="387"/>
      <c r="AF943" s="387"/>
      <c r="AG943" s="387"/>
    </row>
    <row r="944">
      <c r="A944" s="387"/>
      <c r="B944" s="387"/>
      <c r="C944" s="387"/>
      <c r="D944" s="387"/>
      <c r="E944" s="387"/>
      <c r="F944" s="387"/>
      <c r="G944" s="387"/>
      <c r="H944" s="387"/>
      <c r="I944" s="387"/>
      <c r="J944" s="387"/>
      <c r="K944" s="387"/>
      <c r="L944" s="387"/>
      <c r="M944" s="387"/>
      <c r="N944" s="387"/>
      <c r="O944" s="387"/>
      <c r="P944" s="387"/>
      <c r="Q944" s="387"/>
      <c r="R944" s="387"/>
      <c r="S944" s="387"/>
      <c r="T944" s="387"/>
      <c r="U944" s="387"/>
      <c r="V944" s="387"/>
      <c r="W944" s="387"/>
      <c r="X944" s="387"/>
      <c r="Y944" s="387"/>
      <c r="Z944" s="387"/>
      <c r="AA944" s="387"/>
      <c r="AB944" s="387"/>
      <c r="AC944" s="387"/>
      <c r="AD944" s="387"/>
      <c r="AE944" s="387"/>
      <c r="AF944" s="387"/>
      <c r="AG944" s="387"/>
    </row>
    <row r="945">
      <c r="A945" s="387"/>
      <c r="B945" s="387"/>
      <c r="C945" s="387"/>
      <c r="D945" s="387"/>
      <c r="E945" s="387"/>
      <c r="F945" s="387"/>
      <c r="G945" s="387"/>
      <c r="H945" s="387"/>
      <c r="I945" s="387"/>
      <c r="J945" s="387"/>
      <c r="K945" s="387"/>
      <c r="L945" s="387"/>
      <c r="M945" s="387"/>
      <c r="N945" s="387"/>
      <c r="O945" s="387"/>
      <c r="P945" s="387"/>
      <c r="Q945" s="387"/>
      <c r="R945" s="387"/>
      <c r="S945" s="387"/>
      <c r="T945" s="387"/>
      <c r="U945" s="387"/>
      <c r="V945" s="387"/>
      <c r="W945" s="387"/>
      <c r="X945" s="387"/>
      <c r="Y945" s="387"/>
      <c r="Z945" s="387"/>
      <c r="AA945" s="387"/>
      <c r="AB945" s="387"/>
      <c r="AC945" s="387"/>
      <c r="AD945" s="387"/>
      <c r="AE945" s="387"/>
      <c r="AF945" s="387"/>
      <c r="AG945" s="387"/>
    </row>
    <row r="946">
      <c r="A946" s="387"/>
      <c r="B946" s="387"/>
      <c r="C946" s="387"/>
      <c r="D946" s="387"/>
      <c r="E946" s="387"/>
      <c r="F946" s="387"/>
      <c r="G946" s="387"/>
      <c r="H946" s="387"/>
      <c r="I946" s="387"/>
      <c r="J946" s="387"/>
      <c r="K946" s="387"/>
      <c r="L946" s="387"/>
      <c r="M946" s="387"/>
      <c r="N946" s="387"/>
      <c r="O946" s="387"/>
      <c r="P946" s="387"/>
      <c r="Q946" s="387"/>
      <c r="R946" s="387"/>
      <c r="S946" s="387"/>
      <c r="T946" s="387"/>
      <c r="U946" s="387"/>
      <c r="V946" s="387"/>
      <c r="W946" s="387"/>
      <c r="X946" s="387"/>
      <c r="Y946" s="387"/>
      <c r="Z946" s="387"/>
      <c r="AA946" s="387"/>
      <c r="AB946" s="387"/>
      <c r="AC946" s="387"/>
      <c r="AD946" s="387"/>
      <c r="AE946" s="387"/>
      <c r="AF946" s="387"/>
      <c r="AG946" s="387"/>
    </row>
    <row r="947">
      <c r="A947" s="387"/>
      <c r="B947" s="387"/>
      <c r="C947" s="387"/>
      <c r="D947" s="387"/>
      <c r="E947" s="387"/>
      <c r="F947" s="387"/>
      <c r="G947" s="387"/>
      <c r="H947" s="387"/>
      <c r="I947" s="387"/>
      <c r="J947" s="387"/>
      <c r="K947" s="387"/>
      <c r="L947" s="387"/>
      <c r="M947" s="387"/>
      <c r="N947" s="387"/>
      <c r="O947" s="387"/>
      <c r="P947" s="387"/>
      <c r="Q947" s="387"/>
      <c r="R947" s="387"/>
      <c r="S947" s="387"/>
      <c r="T947" s="387"/>
      <c r="U947" s="387"/>
      <c r="V947" s="387"/>
      <c r="W947" s="387"/>
      <c r="X947" s="387"/>
      <c r="Y947" s="387"/>
      <c r="Z947" s="387"/>
      <c r="AA947" s="387"/>
      <c r="AB947" s="387"/>
      <c r="AC947" s="387"/>
      <c r="AD947" s="387"/>
      <c r="AE947" s="387"/>
      <c r="AF947" s="387"/>
      <c r="AG947" s="387"/>
    </row>
    <row r="948">
      <c r="A948" s="387"/>
      <c r="B948" s="387"/>
      <c r="C948" s="387"/>
      <c r="D948" s="387"/>
      <c r="E948" s="387"/>
      <c r="F948" s="387"/>
      <c r="G948" s="387"/>
      <c r="H948" s="387"/>
      <c r="I948" s="387"/>
      <c r="J948" s="387"/>
      <c r="K948" s="387"/>
      <c r="L948" s="387"/>
      <c r="M948" s="387"/>
      <c r="N948" s="387"/>
      <c r="O948" s="387"/>
      <c r="P948" s="387"/>
      <c r="Q948" s="387"/>
      <c r="R948" s="387"/>
      <c r="S948" s="387"/>
      <c r="T948" s="387"/>
      <c r="U948" s="387"/>
      <c r="V948" s="387"/>
      <c r="W948" s="387"/>
      <c r="X948" s="387"/>
      <c r="Y948" s="387"/>
      <c r="Z948" s="387"/>
      <c r="AA948" s="387"/>
      <c r="AB948" s="387"/>
      <c r="AC948" s="387"/>
      <c r="AD948" s="387"/>
      <c r="AE948" s="387"/>
      <c r="AF948" s="387"/>
      <c r="AG948" s="387"/>
    </row>
    <row r="949">
      <c r="A949" s="387"/>
      <c r="B949" s="387"/>
      <c r="C949" s="387"/>
      <c r="D949" s="387"/>
      <c r="E949" s="387"/>
      <c r="F949" s="387"/>
      <c r="G949" s="387"/>
      <c r="H949" s="387"/>
      <c r="I949" s="387"/>
      <c r="J949" s="387"/>
      <c r="K949" s="387"/>
      <c r="L949" s="387"/>
      <c r="M949" s="387"/>
      <c r="N949" s="387"/>
      <c r="O949" s="387"/>
      <c r="P949" s="387"/>
      <c r="Q949" s="387"/>
      <c r="R949" s="387"/>
      <c r="S949" s="387"/>
      <c r="T949" s="387"/>
      <c r="U949" s="387"/>
      <c r="V949" s="387"/>
      <c r="W949" s="387"/>
      <c r="X949" s="387"/>
      <c r="Y949" s="387"/>
      <c r="Z949" s="387"/>
      <c r="AA949" s="387"/>
      <c r="AB949" s="387"/>
      <c r="AC949" s="387"/>
      <c r="AD949" s="387"/>
      <c r="AE949" s="387"/>
      <c r="AF949" s="387"/>
      <c r="AG949" s="387"/>
    </row>
    <row r="950">
      <c r="A950" s="387"/>
      <c r="B950" s="387"/>
      <c r="C950" s="387"/>
      <c r="D950" s="387"/>
      <c r="E950" s="387"/>
      <c r="F950" s="387"/>
      <c r="G950" s="387"/>
      <c r="H950" s="387"/>
      <c r="I950" s="387"/>
      <c r="J950" s="387"/>
      <c r="K950" s="387"/>
      <c r="L950" s="387"/>
      <c r="M950" s="387"/>
      <c r="N950" s="387"/>
      <c r="O950" s="387"/>
      <c r="P950" s="387"/>
      <c r="Q950" s="387"/>
      <c r="R950" s="387"/>
      <c r="S950" s="387"/>
      <c r="T950" s="387"/>
      <c r="U950" s="387"/>
      <c r="V950" s="387"/>
      <c r="W950" s="387"/>
      <c r="X950" s="387"/>
      <c r="Y950" s="387"/>
      <c r="Z950" s="387"/>
      <c r="AA950" s="387"/>
      <c r="AB950" s="387"/>
      <c r="AC950" s="387"/>
      <c r="AD950" s="387"/>
      <c r="AE950" s="387"/>
      <c r="AF950" s="387"/>
      <c r="AG950" s="387"/>
    </row>
    <row r="951">
      <c r="A951" s="387"/>
      <c r="B951" s="387"/>
      <c r="C951" s="387"/>
      <c r="D951" s="387"/>
      <c r="E951" s="387"/>
      <c r="F951" s="387"/>
      <c r="G951" s="387"/>
      <c r="H951" s="387"/>
      <c r="I951" s="387"/>
      <c r="J951" s="387"/>
      <c r="K951" s="387"/>
      <c r="L951" s="387"/>
      <c r="M951" s="387"/>
      <c r="N951" s="387"/>
      <c r="O951" s="387"/>
      <c r="P951" s="387"/>
      <c r="Q951" s="387"/>
      <c r="R951" s="387"/>
      <c r="S951" s="387"/>
      <c r="T951" s="387"/>
      <c r="U951" s="387"/>
      <c r="V951" s="387"/>
      <c r="W951" s="387"/>
      <c r="X951" s="387"/>
      <c r="Y951" s="387"/>
      <c r="Z951" s="387"/>
      <c r="AA951" s="387"/>
      <c r="AB951" s="387"/>
      <c r="AC951" s="387"/>
      <c r="AD951" s="387"/>
      <c r="AE951" s="387"/>
      <c r="AF951" s="387"/>
      <c r="AG951" s="387"/>
    </row>
    <row r="952">
      <c r="A952" s="387"/>
      <c r="B952" s="387"/>
      <c r="C952" s="387"/>
      <c r="D952" s="387"/>
      <c r="E952" s="387"/>
      <c r="F952" s="387"/>
      <c r="G952" s="387"/>
      <c r="H952" s="387"/>
      <c r="I952" s="387"/>
      <c r="J952" s="387"/>
      <c r="K952" s="387"/>
      <c r="L952" s="387"/>
      <c r="M952" s="387"/>
      <c r="N952" s="387"/>
      <c r="O952" s="387"/>
      <c r="P952" s="387"/>
      <c r="Q952" s="387"/>
      <c r="R952" s="387"/>
      <c r="S952" s="387"/>
      <c r="T952" s="387"/>
      <c r="U952" s="387"/>
      <c r="V952" s="387"/>
      <c r="W952" s="387"/>
      <c r="X952" s="387"/>
      <c r="Y952" s="387"/>
      <c r="Z952" s="387"/>
      <c r="AA952" s="387"/>
      <c r="AB952" s="387"/>
      <c r="AC952" s="387"/>
      <c r="AD952" s="387"/>
      <c r="AE952" s="387"/>
      <c r="AF952" s="387"/>
      <c r="AG952" s="387"/>
    </row>
    <row r="953">
      <c r="A953" s="387"/>
      <c r="B953" s="387"/>
      <c r="C953" s="387"/>
      <c r="D953" s="387"/>
      <c r="E953" s="387"/>
      <c r="F953" s="387"/>
      <c r="G953" s="387"/>
      <c r="H953" s="387"/>
      <c r="I953" s="387"/>
      <c r="J953" s="387"/>
      <c r="K953" s="387"/>
      <c r="L953" s="387"/>
      <c r="M953" s="387"/>
      <c r="N953" s="387"/>
      <c r="O953" s="387"/>
      <c r="P953" s="387"/>
      <c r="Q953" s="387"/>
      <c r="R953" s="387"/>
      <c r="S953" s="387"/>
      <c r="T953" s="387"/>
      <c r="U953" s="387"/>
      <c r="V953" s="387"/>
      <c r="W953" s="387"/>
      <c r="X953" s="387"/>
      <c r="Y953" s="387"/>
      <c r="Z953" s="387"/>
      <c r="AA953" s="387"/>
      <c r="AB953" s="387"/>
      <c r="AC953" s="387"/>
      <c r="AD953" s="387"/>
      <c r="AE953" s="387"/>
      <c r="AF953" s="387"/>
      <c r="AG953" s="387"/>
    </row>
    <row r="954">
      <c r="A954" s="387"/>
      <c r="B954" s="387"/>
      <c r="C954" s="387"/>
      <c r="D954" s="387"/>
      <c r="E954" s="387"/>
      <c r="F954" s="387"/>
      <c r="G954" s="387"/>
      <c r="H954" s="387"/>
      <c r="I954" s="387"/>
      <c r="J954" s="387"/>
      <c r="K954" s="387"/>
      <c r="L954" s="387"/>
      <c r="M954" s="387"/>
      <c r="N954" s="387"/>
      <c r="O954" s="387"/>
      <c r="P954" s="387"/>
      <c r="Q954" s="387"/>
      <c r="R954" s="387"/>
      <c r="S954" s="387"/>
      <c r="T954" s="387"/>
      <c r="U954" s="387"/>
      <c r="V954" s="387"/>
      <c r="W954" s="387"/>
      <c r="X954" s="387"/>
      <c r="Y954" s="387"/>
      <c r="Z954" s="387"/>
      <c r="AA954" s="387"/>
      <c r="AB954" s="387"/>
      <c r="AC954" s="387"/>
      <c r="AD954" s="387"/>
      <c r="AE954" s="387"/>
      <c r="AF954" s="387"/>
      <c r="AG954" s="387"/>
    </row>
    <row r="955">
      <c r="A955" s="387"/>
      <c r="B955" s="387"/>
      <c r="C955" s="387"/>
      <c r="D955" s="387"/>
      <c r="E955" s="387"/>
      <c r="F955" s="387"/>
      <c r="G955" s="387"/>
      <c r="H955" s="387"/>
      <c r="I955" s="387"/>
      <c r="J955" s="387"/>
      <c r="K955" s="387"/>
      <c r="L955" s="387"/>
      <c r="M955" s="387"/>
      <c r="N955" s="387"/>
      <c r="O955" s="387"/>
      <c r="P955" s="387"/>
      <c r="Q955" s="387"/>
      <c r="R955" s="387"/>
      <c r="S955" s="387"/>
      <c r="T955" s="387"/>
      <c r="U955" s="387"/>
      <c r="V955" s="387"/>
      <c r="W955" s="387"/>
      <c r="X955" s="387"/>
      <c r="Y955" s="387"/>
      <c r="Z955" s="387"/>
      <c r="AA955" s="387"/>
      <c r="AB955" s="387"/>
      <c r="AC955" s="387"/>
      <c r="AD955" s="387"/>
      <c r="AE955" s="387"/>
      <c r="AF955" s="387"/>
      <c r="AG955" s="387"/>
    </row>
    <row r="956">
      <c r="A956" s="387"/>
      <c r="B956" s="387"/>
      <c r="C956" s="387"/>
      <c r="D956" s="387"/>
      <c r="E956" s="387"/>
      <c r="F956" s="387"/>
      <c r="G956" s="387"/>
      <c r="H956" s="387"/>
      <c r="I956" s="387"/>
      <c r="J956" s="387"/>
      <c r="K956" s="387"/>
      <c r="L956" s="387"/>
      <c r="M956" s="387"/>
      <c r="N956" s="387"/>
      <c r="O956" s="387"/>
      <c r="P956" s="387"/>
      <c r="Q956" s="387"/>
      <c r="R956" s="387"/>
      <c r="S956" s="387"/>
      <c r="T956" s="387"/>
      <c r="U956" s="387"/>
      <c r="V956" s="387"/>
      <c r="W956" s="387"/>
      <c r="X956" s="387"/>
      <c r="Y956" s="387"/>
      <c r="Z956" s="387"/>
      <c r="AA956" s="387"/>
      <c r="AB956" s="387"/>
      <c r="AC956" s="387"/>
      <c r="AD956" s="387"/>
      <c r="AE956" s="387"/>
      <c r="AF956" s="387"/>
      <c r="AG956" s="387"/>
    </row>
    <row r="957">
      <c r="A957" s="387"/>
      <c r="B957" s="387"/>
      <c r="C957" s="387"/>
      <c r="D957" s="387"/>
      <c r="E957" s="387"/>
      <c r="F957" s="387"/>
      <c r="G957" s="387"/>
      <c r="H957" s="387"/>
      <c r="I957" s="387"/>
      <c r="J957" s="387"/>
      <c r="K957" s="387"/>
      <c r="L957" s="387"/>
      <c r="M957" s="387"/>
      <c r="N957" s="387"/>
      <c r="O957" s="387"/>
      <c r="P957" s="387"/>
      <c r="Q957" s="387"/>
      <c r="R957" s="387"/>
      <c r="S957" s="387"/>
      <c r="T957" s="387"/>
      <c r="U957" s="387"/>
      <c r="V957" s="387"/>
      <c r="W957" s="387"/>
      <c r="X957" s="387"/>
      <c r="Y957" s="387"/>
      <c r="Z957" s="387"/>
      <c r="AA957" s="387"/>
      <c r="AB957" s="387"/>
      <c r="AC957" s="387"/>
      <c r="AD957" s="387"/>
      <c r="AE957" s="387"/>
      <c r="AF957" s="387"/>
      <c r="AG957" s="387"/>
    </row>
    <row r="958">
      <c r="A958" s="387"/>
      <c r="B958" s="387"/>
      <c r="C958" s="387"/>
      <c r="D958" s="387"/>
      <c r="E958" s="387"/>
      <c r="F958" s="387"/>
      <c r="G958" s="387"/>
      <c r="H958" s="387"/>
      <c r="I958" s="387"/>
      <c r="J958" s="387"/>
      <c r="K958" s="387"/>
      <c r="L958" s="387"/>
      <c r="M958" s="387"/>
      <c r="N958" s="387"/>
      <c r="O958" s="387"/>
      <c r="P958" s="387"/>
      <c r="Q958" s="387"/>
      <c r="R958" s="387"/>
      <c r="S958" s="387"/>
      <c r="T958" s="387"/>
      <c r="U958" s="387"/>
      <c r="V958" s="387"/>
      <c r="W958" s="387"/>
      <c r="X958" s="387"/>
      <c r="Y958" s="387"/>
      <c r="Z958" s="387"/>
      <c r="AA958" s="387"/>
      <c r="AB958" s="387"/>
      <c r="AC958" s="387"/>
      <c r="AD958" s="387"/>
      <c r="AE958" s="387"/>
      <c r="AF958" s="387"/>
      <c r="AG958" s="387"/>
    </row>
    <row r="959">
      <c r="A959" s="387"/>
      <c r="B959" s="387"/>
      <c r="C959" s="387"/>
      <c r="D959" s="387"/>
      <c r="E959" s="387"/>
      <c r="F959" s="387"/>
      <c r="G959" s="387"/>
      <c r="H959" s="387"/>
      <c r="I959" s="387"/>
      <c r="J959" s="387"/>
      <c r="K959" s="387"/>
      <c r="L959" s="387"/>
      <c r="M959" s="387"/>
      <c r="N959" s="387"/>
      <c r="O959" s="387"/>
      <c r="P959" s="387"/>
      <c r="Q959" s="387"/>
      <c r="R959" s="387"/>
      <c r="S959" s="387"/>
      <c r="T959" s="387"/>
      <c r="U959" s="387"/>
      <c r="V959" s="387"/>
      <c r="W959" s="387"/>
      <c r="X959" s="387"/>
      <c r="Y959" s="387"/>
      <c r="Z959" s="387"/>
      <c r="AA959" s="387"/>
      <c r="AB959" s="387"/>
      <c r="AC959" s="387"/>
      <c r="AD959" s="387"/>
      <c r="AE959" s="387"/>
      <c r="AF959" s="387"/>
      <c r="AG959" s="387"/>
    </row>
    <row r="960">
      <c r="A960" s="387"/>
      <c r="B960" s="387"/>
      <c r="C960" s="387"/>
      <c r="D960" s="387"/>
      <c r="E960" s="387"/>
      <c r="F960" s="387"/>
      <c r="G960" s="387"/>
      <c r="H960" s="387"/>
      <c r="I960" s="387"/>
      <c r="J960" s="387"/>
      <c r="K960" s="387"/>
      <c r="L960" s="387"/>
      <c r="M960" s="387"/>
      <c r="N960" s="387"/>
      <c r="O960" s="387"/>
      <c r="P960" s="387"/>
      <c r="Q960" s="387"/>
      <c r="R960" s="387"/>
      <c r="S960" s="387"/>
      <c r="T960" s="387"/>
      <c r="U960" s="387"/>
      <c r="V960" s="387"/>
      <c r="W960" s="387"/>
      <c r="X960" s="387"/>
      <c r="Y960" s="387"/>
      <c r="Z960" s="387"/>
      <c r="AA960" s="387"/>
      <c r="AB960" s="387"/>
      <c r="AC960" s="387"/>
      <c r="AD960" s="387"/>
      <c r="AE960" s="387"/>
      <c r="AF960" s="387"/>
      <c r="AG960" s="387"/>
    </row>
    <row r="961">
      <c r="A961" s="387"/>
      <c r="B961" s="387"/>
      <c r="C961" s="387"/>
      <c r="D961" s="387"/>
      <c r="E961" s="387"/>
      <c r="F961" s="387"/>
      <c r="G961" s="387"/>
      <c r="H961" s="387"/>
      <c r="I961" s="387"/>
      <c r="J961" s="387"/>
      <c r="K961" s="387"/>
      <c r="L961" s="387"/>
      <c r="M961" s="387"/>
      <c r="N961" s="387"/>
      <c r="O961" s="387"/>
      <c r="P961" s="387"/>
      <c r="Q961" s="387"/>
      <c r="R961" s="387"/>
      <c r="S961" s="387"/>
      <c r="T961" s="387"/>
      <c r="U961" s="387"/>
      <c r="V961" s="387"/>
      <c r="W961" s="387"/>
      <c r="X961" s="387"/>
      <c r="Y961" s="387"/>
      <c r="Z961" s="387"/>
      <c r="AA961" s="387"/>
      <c r="AB961" s="387"/>
      <c r="AC961" s="387"/>
      <c r="AD961" s="387"/>
      <c r="AE961" s="387"/>
      <c r="AF961" s="387"/>
      <c r="AG961" s="387"/>
    </row>
    <row r="962">
      <c r="A962" s="387"/>
      <c r="B962" s="387"/>
      <c r="C962" s="387"/>
      <c r="D962" s="387"/>
      <c r="E962" s="387"/>
      <c r="F962" s="387"/>
      <c r="G962" s="387"/>
      <c r="H962" s="387"/>
      <c r="I962" s="387"/>
      <c r="J962" s="387"/>
      <c r="K962" s="387"/>
      <c r="L962" s="387"/>
      <c r="M962" s="387"/>
      <c r="N962" s="387"/>
      <c r="O962" s="387"/>
      <c r="P962" s="387"/>
      <c r="Q962" s="387"/>
      <c r="R962" s="387"/>
      <c r="S962" s="387"/>
      <c r="T962" s="387"/>
      <c r="U962" s="387"/>
      <c r="V962" s="387"/>
      <c r="W962" s="387"/>
      <c r="X962" s="387"/>
      <c r="Y962" s="387"/>
      <c r="Z962" s="387"/>
      <c r="AA962" s="387"/>
      <c r="AB962" s="387"/>
      <c r="AC962" s="387"/>
      <c r="AD962" s="387"/>
      <c r="AE962" s="387"/>
      <c r="AF962" s="387"/>
      <c r="AG962" s="387"/>
    </row>
    <row r="963">
      <c r="A963" s="387"/>
      <c r="B963" s="387"/>
      <c r="C963" s="387"/>
      <c r="D963" s="387"/>
      <c r="E963" s="387"/>
      <c r="F963" s="387"/>
      <c r="G963" s="387"/>
      <c r="H963" s="387"/>
      <c r="I963" s="387"/>
      <c r="J963" s="387"/>
      <c r="K963" s="387"/>
      <c r="L963" s="387"/>
      <c r="M963" s="387"/>
      <c r="N963" s="387"/>
      <c r="O963" s="387"/>
      <c r="P963" s="387"/>
      <c r="Q963" s="387"/>
      <c r="R963" s="387"/>
      <c r="S963" s="387"/>
      <c r="T963" s="387"/>
      <c r="U963" s="387"/>
      <c r="V963" s="387"/>
      <c r="W963" s="387"/>
      <c r="X963" s="387"/>
      <c r="Y963" s="387"/>
      <c r="Z963" s="387"/>
      <c r="AA963" s="387"/>
      <c r="AB963" s="387"/>
      <c r="AC963" s="387"/>
      <c r="AD963" s="387"/>
      <c r="AE963" s="387"/>
      <c r="AF963" s="387"/>
      <c r="AG963" s="387"/>
    </row>
    <row r="964">
      <c r="A964" s="387"/>
      <c r="B964" s="387"/>
      <c r="C964" s="387"/>
      <c r="D964" s="387"/>
      <c r="E964" s="387"/>
      <c r="F964" s="387"/>
      <c r="G964" s="387"/>
      <c r="H964" s="387"/>
      <c r="I964" s="387"/>
      <c r="J964" s="387"/>
      <c r="K964" s="387"/>
      <c r="L964" s="387"/>
      <c r="M964" s="387"/>
      <c r="N964" s="387"/>
      <c r="O964" s="387"/>
      <c r="P964" s="387"/>
      <c r="Q964" s="387"/>
      <c r="R964" s="387"/>
      <c r="S964" s="387"/>
      <c r="T964" s="387"/>
      <c r="U964" s="387"/>
      <c r="V964" s="387"/>
      <c r="W964" s="387"/>
      <c r="X964" s="387"/>
      <c r="Y964" s="387"/>
      <c r="Z964" s="387"/>
      <c r="AA964" s="387"/>
      <c r="AB964" s="387"/>
      <c r="AC964" s="387"/>
      <c r="AD964" s="387"/>
      <c r="AE964" s="387"/>
      <c r="AF964" s="387"/>
      <c r="AG964" s="387"/>
    </row>
    <row r="965">
      <c r="A965" s="387"/>
      <c r="B965" s="387"/>
      <c r="C965" s="387"/>
      <c r="D965" s="387"/>
      <c r="E965" s="387"/>
      <c r="F965" s="387"/>
      <c r="G965" s="387"/>
      <c r="H965" s="387"/>
      <c r="I965" s="387"/>
      <c r="J965" s="387"/>
      <c r="K965" s="387"/>
      <c r="L965" s="387"/>
      <c r="M965" s="387"/>
      <c r="N965" s="387"/>
      <c r="O965" s="387"/>
      <c r="P965" s="387"/>
      <c r="Q965" s="387"/>
      <c r="R965" s="387"/>
      <c r="S965" s="387"/>
      <c r="T965" s="387"/>
      <c r="U965" s="387"/>
      <c r="V965" s="387"/>
      <c r="W965" s="387"/>
      <c r="X965" s="387"/>
      <c r="Y965" s="387"/>
      <c r="Z965" s="387"/>
      <c r="AA965" s="387"/>
      <c r="AB965" s="387"/>
      <c r="AC965" s="387"/>
      <c r="AD965" s="387"/>
      <c r="AE965" s="387"/>
      <c r="AF965" s="387"/>
      <c r="AG965" s="387"/>
    </row>
    <row r="966">
      <c r="A966" s="387"/>
      <c r="B966" s="387"/>
      <c r="C966" s="387"/>
      <c r="D966" s="387"/>
      <c r="E966" s="387"/>
      <c r="F966" s="387"/>
      <c r="G966" s="387"/>
      <c r="H966" s="387"/>
      <c r="I966" s="387"/>
      <c r="J966" s="387"/>
      <c r="K966" s="387"/>
      <c r="L966" s="387"/>
      <c r="M966" s="387"/>
      <c r="N966" s="387"/>
      <c r="O966" s="387"/>
      <c r="P966" s="387"/>
      <c r="Q966" s="387"/>
      <c r="R966" s="387"/>
      <c r="S966" s="387"/>
      <c r="T966" s="387"/>
      <c r="U966" s="387"/>
      <c r="V966" s="387"/>
      <c r="W966" s="387"/>
      <c r="X966" s="387"/>
      <c r="Y966" s="387"/>
      <c r="Z966" s="387"/>
      <c r="AA966" s="387"/>
      <c r="AB966" s="387"/>
      <c r="AC966" s="387"/>
      <c r="AD966" s="387"/>
      <c r="AE966" s="387"/>
      <c r="AF966" s="387"/>
      <c r="AG966" s="387"/>
    </row>
    <row r="967">
      <c r="A967" s="387"/>
      <c r="B967" s="387"/>
      <c r="C967" s="387"/>
      <c r="D967" s="387"/>
      <c r="E967" s="387"/>
      <c r="F967" s="387"/>
      <c r="G967" s="387"/>
      <c r="H967" s="387"/>
      <c r="I967" s="387"/>
      <c r="J967" s="387"/>
      <c r="K967" s="387"/>
      <c r="L967" s="387"/>
      <c r="M967" s="387"/>
      <c r="N967" s="387"/>
      <c r="O967" s="387"/>
      <c r="P967" s="387"/>
      <c r="Q967" s="387"/>
      <c r="R967" s="387"/>
      <c r="S967" s="387"/>
      <c r="T967" s="387"/>
      <c r="U967" s="387"/>
      <c r="V967" s="387"/>
      <c r="W967" s="387"/>
      <c r="X967" s="387"/>
      <c r="Y967" s="387"/>
      <c r="Z967" s="387"/>
      <c r="AA967" s="387"/>
      <c r="AB967" s="387"/>
      <c r="AC967" s="387"/>
      <c r="AD967" s="387"/>
      <c r="AE967" s="387"/>
      <c r="AF967" s="387"/>
      <c r="AG967" s="387"/>
    </row>
    <row r="968">
      <c r="A968" s="387"/>
      <c r="B968" s="387"/>
      <c r="C968" s="387"/>
      <c r="D968" s="387"/>
      <c r="E968" s="387"/>
      <c r="F968" s="387"/>
      <c r="G968" s="387"/>
      <c r="H968" s="387"/>
      <c r="I968" s="387"/>
      <c r="J968" s="387"/>
      <c r="K968" s="387"/>
      <c r="L968" s="387"/>
      <c r="M968" s="387"/>
      <c r="N968" s="387"/>
      <c r="O968" s="387"/>
      <c r="P968" s="387"/>
      <c r="Q968" s="387"/>
      <c r="R968" s="387"/>
      <c r="S968" s="387"/>
      <c r="T968" s="387"/>
      <c r="U968" s="387"/>
      <c r="V968" s="387"/>
      <c r="W968" s="387"/>
      <c r="X968" s="387"/>
      <c r="Y968" s="387"/>
      <c r="Z968" s="387"/>
      <c r="AA968" s="387"/>
      <c r="AB968" s="387"/>
      <c r="AC968" s="387"/>
      <c r="AD968" s="387"/>
      <c r="AE968" s="387"/>
      <c r="AF968" s="387"/>
      <c r="AG968" s="387"/>
    </row>
    <row r="969">
      <c r="A969" s="387"/>
      <c r="B969" s="387"/>
      <c r="C969" s="387"/>
      <c r="D969" s="387"/>
      <c r="E969" s="387"/>
      <c r="F969" s="387"/>
      <c r="G969" s="387"/>
      <c r="H969" s="387"/>
      <c r="I969" s="387"/>
      <c r="J969" s="387"/>
      <c r="K969" s="387"/>
      <c r="L969" s="387"/>
      <c r="M969" s="387"/>
      <c r="N969" s="387"/>
      <c r="O969" s="387"/>
      <c r="P969" s="387"/>
      <c r="Q969" s="387"/>
      <c r="R969" s="387"/>
      <c r="S969" s="387"/>
      <c r="T969" s="387"/>
      <c r="U969" s="387"/>
      <c r="V969" s="387"/>
      <c r="W969" s="387"/>
      <c r="X969" s="387"/>
      <c r="Y969" s="387"/>
      <c r="Z969" s="387"/>
      <c r="AA969" s="387"/>
      <c r="AB969" s="387"/>
      <c r="AC969" s="387"/>
      <c r="AD969" s="387"/>
      <c r="AE969" s="387"/>
      <c r="AF969" s="387"/>
      <c r="AG969" s="387"/>
    </row>
    <row r="970">
      <c r="A970" s="387"/>
      <c r="B970" s="387"/>
      <c r="C970" s="387"/>
      <c r="D970" s="387"/>
      <c r="E970" s="387"/>
      <c r="F970" s="387"/>
      <c r="G970" s="387"/>
      <c r="H970" s="387"/>
      <c r="I970" s="387"/>
      <c r="J970" s="387"/>
      <c r="K970" s="387"/>
      <c r="L970" s="387"/>
      <c r="M970" s="387"/>
      <c r="N970" s="387"/>
      <c r="O970" s="387"/>
      <c r="P970" s="387"/>
      <c r="Q970" s="387"/>
      <c r="R970" s="387"/>
      <c r="S970" s="387"/>
      <c r="T970" s="387"/>
      <c r="U970" s="387"/>
      <c r="V970" s="387"/>
      <c r="W970" s="387"/>
      <c r="X970" s="387"/>
      <c r="Y970" s="387"/>
      <c r="Z970" s="387"/>
      <c r="AA970" s="387"/>
      <c r="AB970" s="387"/>
      <c r="AC970" s="387"/>
      <c r="AD970" s="387"/>
      <c r="AE970" s="387"/>
      <c r="AF970" s="387"/>
      <c r="AG970" s="387"/>
    </row>
    <row r="971">
      <c r="A971" s="387"/>
      <c r="B971" s="387"/>
      <c r="C971" s="387"/>
      <c r="D971" s="387"/>
      <c r="E971" s="387"/>
      <c r="F971" s="387"/>
      <c r="G971" s="387"/>
      <c r="H971" s="387"/>
      <c r="I971" s="387"/>
      <c r="J971" s="387"/>
      <c r="K971" s="387"/>
      <c r="L971" s="387"/>
      <c r="M971" s="387"/>
      <c r="N971" s="387"/>
      <c r="O971" s="387"/>
      <c r="P971" s="387"/>
      <c r="Q971" s="387"/>
      <c r="R971" s="387"/>
      <c r="S971" s="387"/>
      <c r="T971" s="387"/>
      <c r="U971" s="387"/>
      <c r="V971" s="387"/>
      <c r="W971" s="387"/>
      <c r="X971" s="387"/>
      <c r="Y971" s="387"/>
      <c r="Z971" s="387"/>
      <c r="AA971" s="387"/>
      <c r="AB971" s="387"/>
      <c r="AC971" s="387"/>
      <c r="AD971" s="387"/>
      <c r="AE971" s="387"/>
      <c r="AF971" s="387"/>
      <c r="AG971" s="387"/>
    </row>
    <row r="972">
      <c r="A972" s="387"/>
      <c r="B972" s="387"/>
      <c r="C972" s="387"/>
      <c r="D972" s="387"/>
      <c r="E972" s="387"/>
      <c r="F972" s="387"/>
      <c r="G972" s="387"/>
      <c r="H972" s="387"/>
      <c r="I972" s="387"/>
      <c r="J972" s="387"/>
      <c r="K972" s="387"/>
      <c r="L972" s="387"/>
      <c r="M972" s="387"/>
      <c r="N972" s="387"/>
      <c r="O972" s="387"/>
      <c r="P972" s="387"/>
      <c r="Q972" s="387"/>
      <c r="R972" s="387"/>
      <c r="S972" s="387"/>
      <c r="T972" s="387"/>
      <c r="U972" s="387"/>
      <c r="V972" s="387"/>
      <c r="W972" s="387"/>
      <c r="X972" s="387"/>
      <c r="Y972" s="387"/>
      <c r="Z972" s="387"/>
      <c r="AA972" s="387"/>
      <c r="AB972" s="387"/>
      <c r="AC972" s="387"/>
      <c r="AD972" s="387"/>
      <c r="AE972" s="387"/>
      <c r="AF972" s="387"/>
      <c r="AG972" s="387"/>
    </row>
    <row r="973">
      <c r="A973" s="387"/>
      <c r="B973" s="387"/>
      <c r="C973" s="387"/>
      <c r="D973" s="387"/>
      <c r="E973" s="387"/>
      <c r="F973" s="387"/>
      <c r="G973" s="387"/>
      <c r="H973" s="387"/>
      <c r="I973" s="387"/>
      <c r="J973" s="387"/>
      <c r="K973" s="387"/>
      <c r="L973" s="387"/>
      <c r="M973" s="387"/>
      <c r="N973" s="387"/>
      <c r="O973" s="387"/>
      <c r="P973" s="387"/>
      <c r="Q973" s="387"/>
      <c r="R973" s="387"/>
      <c r="S973" s="387"/>
      <c r="T973" s="387"/>
      <c r="U973" s="387"/>
      <c r="V973" s="387"/>
      <c r="W973" s="387"/>
      <c r="X973" s="387"/>
      <c r="Y973" s="387"/>
      <c r="Z973" s="387"/>
      <c r="AA973" s="387"/>
      <c r="AB973" s="387"/>
      <c r="AC973" s="387"/>
      <c r="AD973" s="387"/>
      <c r="AE973" s="387"/>
      <c r="AF973" s="387"/>
      <c r="AG973" s="387"/>
    </row>
    <row r="974">
      <c r="A974" s="387"/>
      <c r="B974" s="387"/>
      <c r="C974" s="387"/>
      <c r="D974" s="387"/>
      <c r="E974" s="387"/>
      <c r="F974" s="387"/>
      <c r="G974" s="387"/>
      <c r="H974" s="387"/>
      <c r="I974" s="387"/>
      <c r="J974" s="387"/>
      <c r="K974" s="387"/>
      <c r="L974" s="387"/>
      <c r="M974" s="387"/>
      <c r="N974" s="387"/>
      <c r="O974" s="387"/>
      <c r="P974" s="387"/>
      <c r="Q974" s="387"/>
      <c r="R974" s="387"/>
      <c r="S974" s="387"/>
      <c r="T974" s="387"/>
      <c r="U974" s="387"/>
      <c r="V974" s="387"/>
      <c r="W974" s="387"/>
      <c r="X974" s="387"/>
      <c r="Y974" s="387"/>
      <c r="Z974" s="387"/>
      <c r="AA974" s="387"/>
      <c r="AB974" s="387"/>
      <c r="AC974" s="387"/>
      <c r="AD974" s="387"/>
      <c r="AE974" s="387"/>
      <c r="AF974" s="387"/>
      <c r="AG974" s="387"/>
    </row>
    <row r="975">
      <c r="A975" s="387"/>
      <c r="B975" s="387"/>
      <c r="C975" s="387"/>
      <c r="D975" s="387"/>
      <c r="E975" s="387"/>
      <c r="F975" s="387"/>
      <c r="G975" s="387"/>
      <c r="H975" s="387"/>
      <c r="I975" s="387"/>
      <c r="J975" s="387"/>
      <c r="K975" s="387"/>
      <c r="L975" s="387"/>
      <c r="M975" s="387"/>
      <c r="N975" s="387"/>
      <c r="O975" s="387"/>
      <c r="P975" s="387"/>
      <c r="Q975" s="387"/>
      <c r="R975" s="387"/>
      <c r="S975" s="387"/>
      <c r="T975" s="387"/>
      <c r="U975" s="387"/>
      <c r="V975" s="387"/>
      <c r="W975" s="387"/>
      <c r="X975" s="387"/>
      <c r="Y975" s="387"/>
      <c r="Z975" s="387"/>
      <c r="AA975" s="387"/>
      <c r="AB975" s="387"/>
      <c r="AC975" s="387"/>
      <c r="AD975" s="387"/>
      <c r="AE975" s="387"/>
      <c r="AF975" s="387"/>
      <c r="AG975" s="387"/>
    </row>
    <row r="976">
      <c r="A976" s="387"/>
      <c r="B976" s="387"/>
      <c r="C976" s="387"/>
      <c r="D976" s="387"/>
      <c r="E976" s="387"/>
      <c r="F976" s="387"/>
      <c r="G976" s="387"/>
      <c r="H976" s="387"/>
      <c r="I976" s="387"/>
      <c r="J976" s="387"/>
      <c r="K976" s="387"/>
      <c r="L976" s="387"/>
      <c r="M976" s="387"/>
      <c r="N976" s="387"/>
      <c r="O976" s="387"/>
      <c r="P976" s="387"/>
      <c r="Q976" s="387"/>
      <c r="R976" s="387"/>
      <c r="S976" s="387"/>
      <c r="T976" s="387"/>
      <c r="U976" s="387"/>
      <c r="V976" s="387"/>
      <c r="W976" s="387"/>
      <c r="X976" s="387"/>
      <c r="Y976" s="387"/>
      <c r="Z976" s="387"/>
      <c r="AA976" s="387"/>
      <c r="AB976" s="387"/>
      <c r="AC976" s="387"/>
      <c r="AD976" s="387"/>
      <c r="AE976" s="387"/>
      <c r="AF976" s="387"/>
      <c r="AG976" s="387"/>
    </row>
    <row r="977">
      <c r="A977" s="387"/>
      <c r="B977" s="387"/>
      <c r="C977" s="387"/>
      <c r="D977" s="387"/>
      <c r="E977" s="387"/>
      <c r="F977" s="387"/>
      <c r="G977" s="387"/>
      <c r="H977" s="387"/>
      <c r="I977" s="387"/>
      <c r="J977" s="387"/>
      <c r="K977" s="387"/>
      <c r="L977" s="387"/>
      <c r="M977" s="387"/>
      <c r="N977" s="387"/>
      <c r="O977" s="387"/>
      <c r="P977" s="387"/>
      <c r="Q977" s="387"/>
      <c r="R977" s="387"/>
      <c r="S977" s="387"/>
      <c r="T977" s="387"/>
      <c r="U977" s="387"/>
      <c r="V977" s="387"/>
      <c r="W977" s="387"/>
      <c r="X977" s="387"/>
      <c r="Y977" s="387"/>
      <c r="Z977" s="387"/>
      <c r="AA977" s="387"/>
      <c r="AB977" s="387"/>
      <c r="AC977" s="387"/>
      <c r="AD977" s="387"/>
      <c r="AE977" s="387"/>
      <c r="AF977" s="387"/>
      <c r="AG977" s="387"/>
    </row>
    <row r="978">
      <c r="A978" s="387"/>
      <c r="B978" s="387"/>
      <c r="C978" s="387"/>
      <c r="D978" s="387"/>
      <c r="E978" s="387"/>
      <c r="F978" s="387"/>
      <c r="G978" s="387"/>
      <c r="H978" s="387"/>
      <c r="I978" s="387"/>
      <c r="J978" s="387"/>
      <c r="K978" s="387"/>
      <c r="L978" s="387"/>
      <c r="M978" s="387"/>
      <c r="N978" s="387"/>
      <c r="O978" s="387"/>
      <c r="P978" s="387"/>
      <c r="Q978" s="387"/>
      <c r="R978" s="387"/>
      <c r="S978" s="387"/>
      <c r="T978" s="387"/>
      <c r="U978" s="387"/>
      <c r="V978" s="387"/>
      <c r="W978" s="387"/>
      <c r="X978" s="387"/>
      <c r="Y978" s="387"/>
      <c r="Z978" s="387"/>
      <c r="AA978" s="387"/>
      <c r="AB978" s="387"/>
      <c r="AC978" s="387"/>
      <c r="AD978" s="387"/>
      <c r="AE978" s="387"/>
      <c r="AF978" s="387"/>
      <c r="AG978" s="387"/>
    </row>
    <row r="979">
      <c r="A979" s="387"/>
      <c r="B979" s="387"/>
      <c r="C979" s="387"/>
      <c r="D979" s="387"/>
      <c r="E979" s="387"/>
      <c r="F979" s="387"/>
      <c r="G979" s="387"/>
      <c r="H979" s="387"/>
      <c r="I979" s="387"/>
      <c r="J979" s="387"/>
      <c r="K979" s="387"/>
      <c r="L979" s="387"/>
      <c r="M979" s="387"/>
      <c r="N979" s="387"/>
      <c r="O979" s="387"/>
      <c r="P979" s="387"/>
      <c r="Q979" s="387"/>
      <c r="R979" s="387"/>
      <c r="S979" s="387"/>
      <c r="T979" s="387"/>
      <c r="U979" s="387"/>
      <c r="V979" s="387"/>
      <c r="W979" s="387"/>
      <c r="X979" s="387"/>
      <c r="Y979" s="387"/>
      <c r="Z979" s="387"/>
      <c r="AA979" s="387"/>
      <c r="AB979" s="387"/>
      <c r="AC979" s="387"/>
      <c r="AD979" s="387"/>
      <c r="AE979" s="387"/>
      <c r="AF979" s="387"/>
      <c r="AG979" s="387"/>
    </row>
    <row r="980">
      <c r="A980" s="387"/>
      <c r="B980" s="387"/>
      <c r="C980" s="387"/>
      <c r="D980" s="387"/>
      <c r="E980" s="387"/>
      <c r="F980" s="387"/>
      <c r="G980" s="387"/>
      <c r="H980" s="387"/>
      <c r="I980" s="387"/>
      <c r="J980" s="387"/>
      <c r="K980" s="387"/>
      <c r="L980" s="387"/>
      <c r="M980" s="387"/>
      <c r="N980" s="387"/>
      <c r="O980" s="387"/>
      <c r="P980" s="387"/>
      <c r="Q980" s="387"/>
      <c r="R980" s="387"/>
      <c r="S980" s="387"/>
      <c r="T980" s="387"/>
      <c r="U980" s="387"/>
      <c r="V980" s="387"/>
      <c r="W980" s="387"/>
      <c r="X980" s="387"/>
      <c r="Y980" s="387"/>
      <c r="Z980" s="387"/>
      <c r="AA980" s="387"/>
      <c r="AB980" s="387"/>
      <c r="AC980" s="387"/>
      <c r="AD980" s="387"/>
      <c r="AE980" s="387"/>
      <c r="AF980" s="387"/>
      <c r="AG980" s="387"/>
    </row>
    <row r="981">
      <c r="A981" s="387"/>
      <c r="B981" s="387"/>
      <c r="C981" s="387"/>
      <c r="D981" s="387"/>
      <c r="E981" s="387"/>
      <c r="F981" s="387"/>
      <c r="G981" s="387"/>
      <c r="H981" s="387"/>
      <c r="I981" s="387"/>
      <c r="J981" s="387"/>
      <c r="K981" s="387"/>
      <c r="L981" s="387"/>
      <c r="M981" s="387"/>
      <c r="N981" s="387"/>
      <c r="O981" s="387"/>
      <c r="P981" s="387"/>
      <c r="Q981" s="387"/>
      <c r="R981" s="387"/>
      <c r="S981" s="387"/>
      <c r="T981" s="387"/>
      <c r="U981" s="387"/>
      <c r="V981" s="387"/>
      <c r="W981" s="387"/>
      <c r="X981" s="387"/>
      <c r="Y981" s="387"/>
      <c r="Z981" s="387"/>
      <c r="AA981" s="387"/>
      <c r="AB981" s="387"/>
      <c r="AC981" s="387"/>
      <c r="AD981" s="387"/>
      <c r="AE981" s="387"/>
      <c r="AF981" s="387"/>
      <c r="AG981" s="387"/>
    </row>
    <row r="982">
      <c r="A982" s="387"/>
      <c r="B982" s="387"/>
      <c r="C982" s="387"/>
      <c r="D982" s="387"/>
      <c r="E982" s="387"/>
      <c r="F982" s="387"/>
      <c r="G982" s="387"/>
      <c r="H982" s="387"/>
      <c r="I982" s="387"/>
      <c r="J982" s="387"/>
      <c r="K982" s="387"/>
      <c r="L982" s="387"/>
      <c r="M982" s="387"/>
      <c r="N982" s="387"/>
      <c r="O982" s="387"/>
      <c r="P982" s="387"/>
      <c r="Q982" s="387"/>
      <c r="R982" s="387"/>
      <c r="S982" s="387"/>
      <c r="T982" s="387"/>
      <c r="U982" s="387"/>
      <c r="V982" s="387"/>
      <c r="W982" s="387"/>
      <c r="X982" s="387"/>
      <c r="Y982" s="387"/>
      <c r="Z982" s="387"/>
      <c r="AA982" s="387"/>
      <c r="AB982" s="387"/>
      <c r="AC982" s="387"/>
      <c r="AD982" s="387"/>
      <c r="AE982" s="387"/>
      <c r="AF982" s="387"/>
      <c r="AG982" s="387"/>
    </row>
    <row r="983">
      <c r="A983" s="387"/>
      <c r="B983" s="387"/>
      <c r="C983" s="387"/>
      <c r="D983" s="387"/>
      <c r="E983" s="387"/>
      <c r="F983" s="387"/>
      <c r="G983" s="387"/>
      <c r="H983" s="387"/>
      <c r="I983" s="387"/>
      <c r="J983" s="387"/>
      <c r="K983" s="387"/>
      <c r="L983" s="387"/>
      <c r="M983" s="387"/>
      <c r="N983" s="387"/>
      <c r="O983" s="387"/>
      <c r="P983" s="387"/>
      <c r="Q983" s="387"/>
      <c r="R983" s="387"/>
      <c r="S983" s="387"/>
      <c r="T983" s="387"/>
      <c r="U983" s="387"/>
      <c r="V983" s="387"/>
      <c r="W983" s="387"/>
      <c r="X983" s="387"/>
      <c r="Y983" s="387"/>
      <c r="Z983" s="387"/>
      <c r="AA983" s="387"/>
      <c r="AB983" s="387"/>
      <c r="AC983" s="387"/>
      <c r="AD983" s="387"/>
      <c r="AE983" s="387"/>
      <c r="AF983" s="387"/>
      <c r="AG983" s="387"/>
    </row>
    <row r="984">
      <c r="A984" s="387"/>
      <c r="B984" s="387"/>
      <c r="C984" s="387"/>
      <c r="D984" s="387"/>
      <c r="E984" s="387"/>
      <c r="F984" s="387"/>
      <c r="G984" s="387"/>
      <c r="H984" s="387"/>
      <c r="I984" s="387"/>
      <c r="J984" s="387"/>
      <c r="K984" s="387"/>
      <c r="L984" s="387"/>
      <c r="M984" s="387"/>
      <c r="N984" s="387"/>
      <c r="O984" s="387"/>
      <c r="P984" s="387"/>
      <c r="Q984" s="387"/>
      <c r="R984" s="387"/>
      <c r="S984" s="387"/>
      <c r="T984" s="387"/>
      <c r="U984" s="387"/>
      <c r="V984" s="387"/>
      <c r="W984" s="387"/>
      <c r="X984" s="387"/>
      <c r="Y984" s="387"/>
      <c r="Z984" s="387"/>
      <c r="AA984" s="387"/>
      <c r="AB984" s="387"/>
      <c r="AC984" s="387"/>
      <c r="AD984" s="387"/>
      <c r="AE984" s="387"/>
      <c r="AF984" s="387"/>
      <c r="AG984" s="387"/>
    </row>
    <row r="985">
      <c r="A985" s="387"/>
      <c r="B985" s="387"/>
      <c r="C985" s="387"/>
      <c r="D985" s="387"/>
      <c r="E985" s="387"/>
      <c r="F985" s="387"/>
      <c r="G985" s="387"/>
      <c r="H985" s="387"/>
      <c r="I985" s="387"/>
      <c r="J985" s="387"/>
      <c r="K985" s="387"/>
      <c r="L985" s="387"/>
      <c r="M985" s="387"/>
      <c r="N985" s="387"/>
      <c r="O985" s="387"/>
      <c r="P985" s="387"/>
      <c r="Q985" s="387"/>
      <c r="R985" s="387"/>
      <c r="S985" s="387"/>
      <c r="T985" s="387"/>
      <c r="U985" s="387"/>
      <c r="V985" s="387"/>
      <c r="W985" s="387"/>
      <c r="X985" s="387"/>
      <c r="Y985" s="387"/>
      <c r="Z985" s="387"/>
      <c r="AA985" s="387"/>
      <c r="AB985" s="387"/>
      <c r="AC985" s="387"/>
      <c r="AD985" s="387"/>
      <c r="AE985" s="387"/>
      <c r="AF985" s="387"/>
      <c r="AG985" s="387"/>
    </row>
    <row r="986">
      <c r="A986" s="387"/>
      <c r="B986" s="387"/>
      <c r="C986" s="387"/>
      <c r="D986" s="387"/>
      <c r="E986" s="387"/>
      <c r="F986" s="387"/>
      <c r="G986" s="387"/>
      <c r="H986" s="387"/>
      <c r="I986" s="387"/>
      <c r="J986" s="387"/>
      <c r="K986" s="387"/>
      <c r="L986" s="387"/>
      <c r="M986" s="387"/>
      <c r="N986" s="387"/>
      <c r="O986" s="387"/>
      <c r="P986" s="387"/>
      <c r="Q986" s="387"/>
      <c r="R986" s="387"/>
      <c r="S986" s="387"/>
      <c r="T986" s="387"/>
      <c r="U986" s="387"/>
      <c r="V986" s="387"/>
      <c r="W986" s="387"/>
      <c r="X986" s="387"/>
      <c r="Y986" s="387"/>
      <c r="Z986" s="387"/>
      <c r="AA986" s="387"/>
      <c r="AB986" s="387"/>
      <c r="AC986" s="387"/>
      <c r="AD986" s="387"/>
      <c r="AE986" s="387"/>
      <c r="AF986" s="387"/>
      <c r="AG986" s="387"/>
    </row>
    <row r="987">
      <c r="A987" s="387"/>
      <c r="B987" s="387"/>
      <c r="C987" s="387"/>
      <c r="D987" s="387"/>
      <c r="E987" s="387"/>
      <c r="F987" s="387"/>
      <c r="G987" s="387"/>
      <c r="H987" s="387"/>
      <c r="I987" s="387"/>
      <c r="J987" s="387"/>
      <c r="K987" s="387"/>
      <c r="L987" s="387"/>
      <c r="M987" s="387"/>
      <c r="N987" s="387"/>
      <c r="O987" s="387"/>
      <c r="P987" s="387"/>
      <c r="Q987" s="387"/>
      <c r="R987" s="387"/>
      <c r="S987" s="387"/>
      <c r="T987" s="387"/>
      <c r="U987" s="387"/>
      <c r="V987" s="387"/>
      <c r="W987" s="387"/>
      <c r="X987" s="387"/>
      <c r="Y987" s="387"/>
      <c r="Z987" s="387"/>
      <c r="AA987" s="387"/>
      <c r="AB987" s="387"/>
      <c r="AC987" s="387"/>
      <c r="AD987" s="387"/>
      <c r="AE987" s="387"/>
      <c r="AF987" s="387"/>
      <c r="AG987" s="387"/>
    </row>
    <row r="988">
      <c r="A988" s="387"/>
      <c r="B988" s="387"/>
      <c r="C988" s="387"/>
      <c r="D988" s="387"/>
      <c r="E988" s="387"/>
      <c r="F988" s="387"/>
      <c r="G988" s="387"/>
      <c r="H988" s="387"/>
      <c r="I988" s="387"/>
      <c r="J988" s="387"/>
      <c r="K988" s="387"/>
      <c r="L988" s="387"/>
      <c r="M988" s="387"/>
      <c r="N988" s="387"/>
      <c r="O988" s="387"/>
      <c r="P988" s="387"/>
      <c r="Q988" s="387"/>
      <c r="R988" s="387"/>
      <c r="S988" s="387"/>
      <c r="T988" s="387"/>
      <c r="U988" s="387"/>
      <c r="V988" s="387"/>
      <c r="W988" s="387"/>
      <c r="X988" s="387"/>
      <c r="Y988" s="387"/>
      <c r="Z988" s="387"/>
      <c r="AA988" s="387"/>
      <c r="AB988" s="387"/>
      <c r="AC988" s="387"/>
      <c r="AD988" s="387"/>
      <c r="AE988" s="387"/>
      <c r="AF988" s="387"/>
      <c r="AG988" s="387"/>
    </row>
    <row r="989">
      <c r="A989" s="387"/>
      <c r="B989" s="387"/>
      <c r="C989" s="387"/>
      <c r="D989" s="387"/>
      <c r="E989" s="387"/>
      <c r="F989" s="387"/>
      <c r="G989" s="387"/>
      <c r="H989" s="387"/>
      <c r="I989" s="387"/>
      <c r="J989" s="387"/>
      <c r="K989" s="387"/>
      <c r="L989" s="387"/>
      <c r="M989" s="387"/>
      <c r="N989" s="387"/>
      <c r="O989" s="387"/>
      <c r="P989" s="387"/>
      <c r="Q989" s="387"/>
      <c r="R989" s="387"/>
      <c r="S989" s="387"/>
      <c r="T989" s="387"/>
      <c r="U989" s="387"/>
      <c r="V989" s="387"/>
      <c r="W989" s="387"/>
      <c r="X989" s="387"/>
      <c r="Y989" s="387"/>
      <c r="Z989" s="387"/>
      <c r="AA989" s="387"/>
      <c r="AB989" s="387"/>
      <c r="AC989" s="387"/>
      <c r="AD989" s="387"/>
      <c r="AE989" s="387"/>
      <c r="AF989" s="387"/>
      <c r="AG989" s="387"/>
    </row>
    <row r="990">
      <c r="A990" s="387"/>
      <c r="B990" s="387"/>
      <c r="C990" s="387"/>
      <c r="D990" s="387"/>
      <c r="E990" s="387"/>
      <c r="F990" s="387"/>
      <c r="G990" s="387"/>
      <c r="H990" s="387"/>
      <c r="I990" s="387"/>
      <c r="J990" s="387"/>
      <c r="K990" s="387"/>
      <c r="L990" s="387"/>
      <c r="M990" s="387"/>
      <c r="N990" s="387"/>
      <c r="O990" s="387"/>
      <c r="P990" s="387"/>
      <c r="Q990" s="387"/>
      <c r="R990" s="387"/>
      <c r="S990" s="387"/>
      <c r="T990" s="387"/>
      <c r="U990" s="387"/>
      <c r="V990" s="387"/>
      <c r="W990" s="387"/>
      <c r="X990" s="387"/>
      <c r="Y990" s="387"/>
      <c r="Z990" s="387"/>
      <c r="AA990" s="387"/>
      <c r="AB990" s="387"/>
      <c r="AC990" s="387"/>
      <c r="AD990" s="387"/>
      <c r="AE990" s="387"/>
      <c r="AF990" s="387"/>
      <c r="AG990" s="387"/>
    </row>
    <row r="991">
      <c r="A991" s="387"/>
      <c r="B991" s="387"/>
      <c r="C991" s="387"/>
      <c r="D991" s="387"/>
      <c r="E991" s="387"/>
      <c r="F991" s="387"/>
      <c r="G991" s="387"/>
      <c r="H991" s="387"/>
      <c r="I991" s="387"/>
      <c r="J991" s="387"/>
      <c r="K991" s="387"/>
      <c r="L991" s="387"/>
      <c r="M991" s="387"/>
      <c r="N991" s="387"/>
      <c r="O991" s="387"/>
      <c r="P991" s="387"/>
      <c r="Q991" s="387"/>
      <c r="R991" s="387"/>
      <c r="S991" s="387"/>
      <c r="T991" s="387"/>
      <c r="U991" s="387"/>
      <c r="V991" s="387"/>
      <c r="W991" s="387"/>
      <c r="X991" s="387"/>
      <c r="Y991" s="387"/>
      <c r="Z991" s="387"/>
      <c r="AA991" s="387"/>
      <c r="AB991" s="387"/>
      <c r="AC991" s="387"/>
      <c r="AD991" s="387"/>
      <c r="AE991" s="387"/>
      <c r="AF991" s="387"/>
      <c r="AG991" s="387"/>
    </row>
    <row r="992">
      <c r="A992" s="387"/>
      <c r="B992" s="387"/>
      <c r="C992" s="387"/>
      <c r="D992" s="387"/>
      <c r="E992" s="387"/>
      <c r="F992" s="387"/>
      <c r="G992" s="387"/>
      <c r="H992" s="387"/>
      <c r="I992" s="387"/>
      <c r="J992" s="387"/>
      <c r="K992" s="387"/>
      <c r="L992" s="387"/>
      <c r="M992" s="387"/>
      <c r="N992" s="387"/>
      <c r="O992" s="387"/>
      <c r="P992" s="387"/>
      <c r="Q992" s="387"/>
      <c r="R992" s="387"/>
      <c r="S992" s="387"/>
      <c r="T992" s="387"/>
      <c r="U992" s="387"/>
      <c r="V992" s="387"/>
      <c r="W992" s="387"/>
      <c r="X992" s="387"/>
      <c r="Y992" s="387"/>
      <c r="Z992" s="387"/>
      <c r="AA992" s="387"/>
      <c r="AB992" s="387"/>
      <c r="AC992" s="387"/>
      <c r="AD992" s="387"/>
      <c r="AE992" s="387"/>
      <c r="AF992" s="387"/>
      <c r="AG992" s="387"/>
    </row>
    <row r="993">
      <c r="A993" s="387"/>
      <c r="B993" s="387"/>
      <c r="C993" s="387"/>
      <c r="D993" s="387"/>
      <c r="E993" s="387"/>
      <c r="F993" s="387"/>
      <c r="G993" s="387"/>
      <c r="H993" s="387"/>
      <c r="I993" s="387"/>
      <c r="J993" s="387"/>
      <c r="K993" s="387"/>
      <c r="L993" s="387"/>
      <c r="M993" s="387"/>
      <c r="N993" s="387"/>
      <c r="O993" s="387"/>
      <c r="P993" s="387"/>
      <c r="Q993" s="387"/>
      <c r="R993" s="387"/>
      <c r="S993" s="387"/>
      <c r="T993" s="387"/>
      <c r="U993" s="387"/>
      <c r="V993" s="387"/>
      <c r="W993" s="387"/>
      <c r="X993" s="387"/>
      <c r="Y993" s="387"/>
      <c r="Z993" s="387"/>
      <c r="AA993" s="387"/>
      <c r="AB993" s="387"/>
      <c r="AC993" s="387"/>
      <c r="AD993" s="387"/>
      <c r="AE993" s="387"/>
      <c r="AF993" s="387"/>
      <c r="AG993" s="387"/>
    </row>
    <row r="994">
      <c r="A994" s="387"/>
      <c r="B994" s="387"/>
      <c r="C994" s="387"/>
      <c r="D994" s="387"/>
      <c r="E994" s="387"/>
      <c r="F994" s="387"/>
      <c r="G994" s="387"/>
      <c r="H994" s="387"/>
      <c r="I994" s="387"/>
      <c r="J994" s="387"/>
      <c r="K994" s="387"/>
      <c r="L994" s="387"/>
      <c r="M994" s="387"/>
      <c r="N994" s="387"/>
      <c r="O994" s="387"/>
      <c r="P994" s="387"/>
      <c r="Q994" s="387"/>
      <c r="R994" s="387"/>
      <c r="S994" s="387"/>
      <c r="T994" s="387"/>
      <c r="U994" s="387"/>
      <c r="V994" s="387"/>
      <c r="W994" s="387"/>
      <c r="X994" s="387"/>
      <c r="Y994" s="387"/>
      <c r="Z994" s="387"/>
      <c r="AA994" s="387"/>
      <c r="AB994" s="387"/>
      <c r="AC994" s="387"/>
      <c r="AD994" s="387"/>
      <c r="AE994" s="387"/>
      <c r="AF994" s="387"/>
      <c r="AG994" s="387"/>
    </row>
    <row r="995">
      <c r="A995" s="387"/>
      <c r="B995" s="387"/>
      <c r="C995" s="387"/>
      <c r="D995" s="387"/>
      <c r="E995" s="387"/>
      <c r="F995" s="387"/>
      <c r="G995" s="387"/>
      <c r="H995" s="387"/>
      <c r="I995" s="387"/>
      <c r="J995" s="387"/>
      <c r="K995" s="387"/>
      <c r="L995" s="387"/>
      <c r="M995" s="387"/>
      <c r="N995" s="387"/>
      <c r="O995" s="387"/>
      <c r="P995" s="387"/>
      <c r="Q995" s="387"/>
      <c r="R995" s="387"/>
      <c r="S995" s="387"/>
      <c r="T995" s="387"/>
      <c r="U995" s="387"/>
      <c r="V995" s="387"/>
      <c r="W995" s="387"/>
      <c r="X995" s="387"/>
      <c r="Y995" s="387"/>
      <c r="Z995" s="387"/>
      <c r="AA995" s="387"/>
      <c r="AB995" s="387"/>
      <c r="AC995" s="387"/>
      <c r="AD995" s="387"/>
      <c r="AE995" s="387"/>
      <c r="AF995" s="387"/>
      <c r="AG995" s="387"/>
    </row>
    <row r="996">
      <c r="A996" s="387"/>
      <c r="B996" s="387"/>
      <c r="C996" s="387"/>
      <c r="D996" s="387"/>
      <c r="E996" s="387"/>
      <c r="F996" s="387"/>
      <c r="G996" s="387"/>
      <c r="H996" s="387"/>
      <c r="I996" s="387"/>
      <c r="J996" s="387"/>
      <c r="K996" s="387"/>
      <c r="L996" s="387"/>
      <c r="M996" s="387"/>
      <c r="N996" s="387"/>
      <c r="O996" s="387"/>
      <c r="P996" s="387"/>
      <c r="Q996" s="387"/>
      <c r="R996" s="387"/>
      <c r="S996" s="387"/>
      <c r="T996" s="387"/>
      <c r="U996" s="387"/>
      <c r="V996" s="387"/>
      <c r="W996" s="387"/>
      <c r="X996" s="387"/>
      <c r="Y996" s="387"/>
      <c r="Z996" s="387"/>
      <c r="AA996" s="387"/>
      <c r="AB996" s="387"/>
      <c r="AC996" s="387"/>
      <c r="AD996" s="387"/>
      <c r="AE996" s="387"/>
      <c r="AF996" s="387"/>
      <c r="AG996" s="387"/>
    </row>
    <row r="997">
      <c r="A997" s="387"/>
      <c r="B997" s="387"/>
      <c r="C997" s="387"/>
      <c r="D997" s="387"/>
      <c r="E997" s="387"/>
      <c r="F997" s="387"/>
      <c r="G997" s="387"/>
      <c r="H997" s="387"/>
      <c r="I997" s="387"/>
      <c r="J997" s="387"/>
      <c r="K997" s="387"/>
      <c r="L997" s="387"/>
      <c r="M997" s="387"/>
      <c r="N997" s="387"/>
      <c r="O997" s="387"/>
      <c r="P997" s="387"/>
      <c r="Q997" s="387"/>
      <c r="R997" s="387"/>
      <c r="S997" s="387"/>
      <c r="T997" s="387"/>
      <c r="U997" s="387"/>
      <c r="V997" s="387"/>
      <c r="W997" s="387"/>
      <c r="X997" s="387"/>
      <c r="Y997" s="387"/>
      <c r="Z997" s="387"/>
      <c r="AA997" s="387"/>
      <c r="AB997" s="387"/>
      <c r="AC997" s="387"/>
      <c r="AD997" s="387"/>
      <c r="AE997" s="387"/>
      <c r="AF997" s="387"/>
      <c r="AG997" s="387"/>
    </row>
    <row r="998">
      <c r="A998" s="387"/>
      <c r="B998" s="387"/>
      <c r="C998" s="387"/>
      <c r="D998" s="387"/>
      <c r="E998" s="387"/>
      <c r="F998" s="387"/>
      <c r="G998" s="387"/>
      <c r="H998" s="387"/>
      <c r="I998" s="387"/>
      <c r="J998" s="387"/>
      <c r="K998" s="387"/>
      <c r="L998" s="387"/>
      <c r="M998" s="387"/>
      <c r="N998" s="387"/>
      <c r="O998" s="387"/>
      <c r="P998" s="387"/>
      <c r="Q998" s="387"/>
      <c r="R998" s="387"/>
      <c r="S998" s="387"/>
      <c r="T998" s="387"/>
      <c r="U998" s="387"/>
      <c r="V998" s="387"/>
      <c r="W998" s="387"/>
      <c r="X998" s="387"/>
      <c r="Y998" s="387"/>
      <c r="Z998" s="387"/>
      <c r="AA998" s="387"/>
      <c r="AB998" s="387"/>
      <c r="AC998" s="387"/>
      <c r="AD998" s="387"/>
      <c r="AE998" s="387"/>
      <c r="AF998" s="387"/>
      <c r="AG998" s="387"/>
    </row>
    <row r="999">
      <c r="A999" s="387"/>
      <c r="B999" s="387"/>
      <c r="C999" s="387"/>
      <c r="D999" s="387"/>
      <c r="E999" s="387"/>
      <c r="F999" s="387"/>
      <c r="G999" s="387"/>
      <c r="H999" s="387"/>
      <c r="I999" s="387"/>
      <c r="J999" s="387"/>
      <c r="K999" s="387"/>
      <c r="L999" s="387"/>
      <c r="M999" s="387"/>
      <c r="N999" s="387"/>
      <c r="O999" s="387"/>
      <c r="P999" s="387"/>
      <c r="Q999" s="387"/>
      <c r="R999" s="387"/>
      <c r="S999" s="387"/>
      <c r="T999" s="387"/>
      <c r="U999" s="387"/>
      <c r="V999" s="387"/>
      <c r="W999" s="387"/>
      <c r="X999" s="387"/>
      <c r="Y999" s="387"/>
      <c r="Z999" s="387"/>
      <c r="AA999" s="387"/>
      <c r="AB999" s="387"/>
      <c r="AC999" s="387"/>
      <c r="AD999" s="387"/>
      <c r="AE999" s="387"/>
      <c r="AF999" s="387"/>
      <c r="AG999" s="387"/>
    </row>
    <row r="1000">
      <c r="A1000" s="387"/>
      <c r="B1000" s="387"/>
      <c r="C1000" s="387"/>
      <c r="D1000" s="387"/>
      <c r="E1000" s="387"/>
      <c r="F1000" s="387"/>
      <c r="G1000" s="387"/>
      <c r="H1000" s="387"/>
      <c r="I1000" s="387"/>
      <c r="J1000" s="387"/>
      <c r="K1000" s="387"/>
      <c r="L1000" s="387"/>
      <c r="M1000" s="387"/>
      <c r="N1000" s="387"/>
      <c r="O1000" s="387"/>
      <c r="P1000" s="387"/>
      <c r="Q1000" s="387"/>
      <c r="R1000" s="387"/>
      <c r="S1000" s="387"/>
      <c r="T1000" s="387"/>
      <c r="U1000" s="387"/>
      <c r="V1000" s="387"/>
      <c r="W1000" s="387"/>
      <c r="X1000" s="387"/>
      <c r="Y1000" s="387"/>
      <c r="Z1000" s="387"/>
      <c r="AA1000" s="387"/>
      <c r="AB1000" s="387"/>
      <c r="AC1000" s="387"/>
      <c r="AD1000" s="387"/>
      <c r="AE1000" s="387"/>
      <c r="AF1000" s="387"/>
      <c r="AG1000" s="387"/>
    </row>
  </sheetData>
  <dataValidations>
    <dataValidation type="list" allowBlank="1" showErrorMessage="1" sqref="D2 D4 D6 D10">
      <formula1>"Africa,Asia,Latin America ,North America,Europe,Oceania"</formula1>
    </dataValidation>
  </dataValidations>
  <hyperlinks>
    <hyperlink r:id="rId1" ref="C25"/>
    <hyperlink r:id="rId2" ref="B28"/>
    <hyperlink r:id="rId3" ref="G28"/>
    <hyperlink r:id="rId4" ref="C31"/>
    <hyperlink r:id="rId5" ref="B32"/>
    <hyperlink r:id="rId6" ref="E32"/>
    <hyperlink r:id="rId7" ref="B33"/>
    <hyperlink r:id="rId8" ref="B35"/>
    <hyperlink r:id="rId9" ref="B37"/>
    <hyperlink r:id="rId10" ref="B40"/>
    <hyperlink r:id="rId11" ref="B41"/>
    <hyperlink r:id="rId12" ref="B44"/>
    <hyperlink r:id="rId13" ref="B48"/>
    <hyperlink r:id="rId14" ref="A51"/>
  </hyperlinks>
  <drawing r:id="rId1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63"/>
    <col customWidth="1" min="2" max="2" width="24.13"/>
    <col customWidth="1" min="4" max="4" width="19.38"/>
    <col customWidth="1" min="5" max="6" width="54.75"/>
  </cols>
  <sheetData>
    <row r="1">
      <c r="A1" s="59"/>
      <c r="B1" s="19" t="s">
        <v>2233</v>
      </c>
      <c r="C1" s="19" t="s">
        <v>2234</v>
      </c>
      <c r="D1" s="19" t="s">
        <v>2235</v>
      </c>
      <c r="E1" s="19" t="s">
        <v>2236</v>
      </c>
      <c r="F1" s="19" t="s">
        <v>2237</v>
      </c>
      <c r="G1" s="19" t="s">
        <v>2238</v>
      </c>
    </row>
    <row r="2">
      <c r="A2" s="402" t="s">
        <v>281</v>
      </c>
      <c r="B2" s="19" t="s">
        <v>2239</v>
      </c>
      <c r="C2" s="19">
        <v>2014.0</v>
      </c>
      <c r="D2" s="19" t="s">
        <v>2240</v>
      </c>
      <c r="E2" s="19" t="s">
        <v>2162</v>
      </c>
      <c r="F2" s="19" t="s">
        <v>596</v>
      </c>
    </row>
    <row r="3">
      <c r="A3" s="59" t="s">
        <v>604</v>
      </c>
      <c r="B3" s="19" t="s">
        <v>2239</v>
      </c>
      <c r="C3" s="19">
        <v>2020.0</v>
      </c>
      <c r="D3" s="19" t="s">
        <v>959</v>
      </c>
      <c r="E3" s="19" t="s">
        <v>2241</v>
      </c>
      <c r="F3" s="19" t="s">
        <v>2242</v>
      </c>
      <c r="G3" s="19" t="s">
        <v>2243</v>
      </c>
    </row>
    <row r="4">
      <c r="A4" s="59" t="s">
        <v>601</v>
      </c>
      <c r="B4" s="19" t="s">
        <v>2239</v>
      </c>
      <c r="C4" s="19">
        <v>2021.0</v>
      </c>
      <c r="D4" s="19" t="s">
        <v>936</v>
      </c>
      <c r="E4" s="19" t="s">
        <v>29</v>
      </c>
      <c r="F4" s="19" t="s">
        <v>602</v>
      </c>
    </row>
    <row r="5">
      <c r="A5" s="59" t="s">
        <v>610</v>
      </c>
      <c r="B5" s="19" t="s">
        <v>2239</v>
      </c>
      <c r="C5" s="19">
        <v>2014.0</v>
      </c>
      <c r="D5" s="19" t="s">
        <v>958</v>
      </c>
      <c r="E5" s="19" t="s">
        <v>2162</v>
      </c>
      <c r="F5" s="19" t="s">
        <v>611</v>
      </c>
      <c r="G5" s="19" t="s">
        <v>2243</v>
      </c>
    </row>
    <row r="6">
      <c r="A6" s="59" t="s">
        <v>608</v>
      </c>
      <c r="B6" s="19" t="s">
        <v>2239</v>
      </c>
      <c r="C6" s="19">
        <v>2015.0</v>
      </c>
      <c r="D6" s="19" t="s">
        <v>609</v>
      </c>
      <c r="E6" s="19" t="s">
        <v>2162</v>
      </c>
    </row>
    <row r="7">
      <c r="A7" s="59" t="s">
        <v>612</v>
      </c>
      <c r="B7" s="19" t="s">
        <v>2239</v>
      </c>
      <c r="C7" s="19">
        <v>2020.0</v>
      </c>
      <c r="D7" s="19" t="s">
        <v>958</v>
      </c>
      <c r="E7" s="19" t="s">
        <v>2241</v>
      </c>
      <c r="F7" s="19" t="s">
        <v>613</v>
      </c>
      <c r="G7" s="19" t="s">
        <v>2243</v>
      </c>
    </row>
    <row r="8">
      <c r="A8" s="59" t="s">
        <v>603</v>
      </c>
      <c r="B8" s="19" t="s">
        <v>2239</v>
      </c>
      <c r="C8" s="19">
        <v>2019.0</v>
      </c>
      <c r="D8" s="19" t="s">
        <v>120</v>
      </c>
      <c r="E8" s="19" t="s">
        <v>120</v>
      </c>
      <c r="F8" s="19" t="s">
        <v>1689</v>
      </c>
      <c r="G8" s="19" t="s">
        <v>2243</v>
      </c>
    </row>
    <row r="9">
      <c r="A9" s="59" t="s">
        <v>614</v>
      </c>
      <c r="B9" s="19" t="s">
        <v>2239</v>
      </c>
      <c r="C9" s="19">
        <v>2021.0</v>
      </c>
      <c r="E9" s="19" t="s">
        <v>2162</v>
      </c>
      <c r="F9" s="19" t="s">
        <v>1689</v>
      </c>
      <c r="G9" s="19" t="s">
        <v>2243</v>
      </c>
    </row>
    <row r="10">
      <c r="A10" s="59" t="s">
        <v>606</v>
      </c>
      <c r="B10" s="19" t="s">
        <v>2239</v>
      </c>
      <c r="C10" s="19">
        <v>2019.0</v>
      </c>
      <c r="D10" s="19" t="s">
        <v>937</v>
      </c>
      <c r="E10" s="19" t="s">
        <v>2241</v>
      </c>
      <c r="F10" s="19" t="s">
        <v>1689</v>
      </c>
    </row>
    <row r="11">
      <c r="A11" s="59" t="s">
        <v>595</v>
      </c>
      <c r="B11" s="19" t="s">
        <v>2239</v>
      </c>
      <c r="C11" s="19">
        <v>2022.0</v>
      </c>
      <c r="D11" s="19" t="s">
        <v>31</v>
      </c>
      <c r="E11" s="19" t="s">
        <v>30</v>
      </c>
      <c r="F11" s="19" t="s">
        <v>30</v>
      </c>
    </row>
    <row r="12">
      <c r="A12" s="59">
        <v>2140.0</v>
      </c>
      <c r="B12" s="19" t="s">
        <v>2239</v>
      </c>
      <c r="C12" s="19">
        <v>2024.0</v>
      </c>
      <c r="D12" s="19" t="s">
        <v>934</v>
      </c>
      <c r="E12" s="19" t="s">
        <v>26</v>
      </c>
    </row>
    <row r="13">
      <c r="A13" s="59" t="s">
        <v>598</v>
      </c>
      <c r="B13" s="19" t="s">
        <v>2239</v>
      </c>
      <c r="C13" s="19">
        <v>2024.0</v>
      </c>
      <c r="E13" s="19" t="s">
        <v>2244</v>
      </c>
    </row>
    <row r="14">
      <c r="A14" s="59" t="s">
        <v>597</v>
      </c>
      <c r="B14" s="19" t="s">
        <v>2239</v>
      </c>
      <c r="C14" s="19">
        <v>2024.0</v>
      </c>
      <c r="D14" s="19" t="s">
        <v>31</v>
      </c>
      <c r="E14" s="19" t="s">
        <v>2245</v>
      </c>
      <c r="F14" s="19" t="s">
        <v>1689</v>
      </c>
    </row>
    <row r="15">
      <c r="A15" s="59" t="s">
        <v>2246</v>
      </c>
    </row>
    <row r="16">
      <c r="A16" s="402" t="s">
        <v>615</v>
      </c>
      <c r="B16" s="13"/>
      <c r="C16" s="13"/>
      <c r="D16" s="12"/>
      <c r="E16" s="12" t="s">
        <v>2162</v>
      </c>
      <c r="F16" s="13"/>
      <c r="G16" s="13"/>
      <c r="H16" s="13"/>
      <c r="I16" s="13"/>
      <c r="J16" s="13"/>
      <c r="K16" s="13"/>
      <c r="L16" s="13"/>
      <c r="M16" s="13"/>
      <c r="N16" s="13"/>
      <c r="O16" s="13"/>
      <c r="P16" s="13"/>
      <c r="Q16" s="13"/>
      <c r="R16" s="13"/>
      <c r="S16" s="13"/>
      <c r="T16" s="13"/>
      <c r="U16" s="13"/>
      <c r="V16" s="13"/>
      <c r="W16" s="13"/>
      <c r="X16" s="13"/>
      <c r="Y16" s="13"/>
      <c r="Z16" s="13"/>
      <c r="AA16" s="13"/>
    </row>
    <row r="17">
      <c r="A17" s="59"/>
    </row>
    <row r="18">
      <c r="A18" s="59" t="s">
        <v>2247</v>
      </c>
    </row>
    <row r="19">
      <c r="A19" s="403" t="s">
        <v>2248</v>
      </c>
    </row>
    <row r="20">
      <c r="A20" s="403" t="s">
        <v>2249</v>
      </c>
    </row>
    <row r="21">
      <c r="A21" s="58"/>
    </row>
    <row r="22">
      <c r="A22" s="59" t="s">
        <v>2250</v>
      </c>
    </row>
    <row r="23">
      <c r="A23" s="59" t="s">
        <v>2251</v>
      </c>
    </row>
    <row r="24">
      <c r="A24" s="59" t="s">
        <v>351</v>
      </c>
    </row>
    <row r="25">
      <c r="A25" s="59" t="s">
        <v>2252</v>
      </c>
    </row>
    <row r="26">
      <c r="A26" s="59" t="s">
        <v>2253</v>
      </c>
    </row>
    <row r="27">
      <c r="A27" s="59" t="s">
        <v>591</v>
      </c>
    </row>
    <row r="28">
      <c r="A28" s="59" t="s">
        <v>2254</v>
      </c>
    </row>
    <row r="29">
      <c r="A29" s="59" t="s">
        <v>593</v>
      </c>
    </row>
    <row r="30">
      <c r="A30" s="59" t="s">
        <v>2255</v>
      </c>
    </row>
    <row r="31">
      <c r="A31" s="59" t="s">
        <v>2256</v>
      </c>
    </row>
    <row r="32">
      <c r="A32" s="59" t="s">
        <v>2257</v>
      </c>
    </row>
    <row r="33">
      <c r="A33" s="404" t="s">
        <v>2258</v>
      </c>
    </row>
    <row r="34">
      <c r="A34" s="59" t="s">
        <v>2259</v>
      </c>
    </row>
    <row r="35">
      <c r="A35" s="59" t="s">
        <v>2260</v>
      </c>
    </row>
    <row r="36">
      <c r="A36" s="59" t="s">
        <v>2261</v>
      </c>
    </row>
    <row r="37">
      <c r="A37" s="59" t="s">
        <v>349</v>
      </c>
    </row>
    <row r="38">
      <c r="A38" s="59" t="s">
        <v>2262</v>
      </c>
    </row>
    <row r="39">
      <c r="A39" s="58"/>
    </row>
    <row r="40">
      <c r="A40" s="58"/>
    </row>
    <row r="41">
      <c r="A41" s="405" t="s">
        <v>2263</v>
      </c>
    </row>
    <row r="42">
      <c r="A42" s="59" t="s">
        <v>2264</v>
      </c>
      <c r="B42" s="59">
        <v>11.0</v>
      </c>
    </row>
    <row r="43">
      <c r="A43" s="59" t="s">
        <v>1397</v>
      </c>
      <c r="B43" s="59">
        <v>7.0</v>
      </c>
    </row>
    <row r="44">
      <c r="A44" s="59" t="s">
        <v>2265</v>
      </c>
      <c r="B44" s="59">
        <v>2.0</v>
      </c>
    </row>
    <row r="45">
      <c r="A45" s="59" t="s">
        <v>2266</v>
      </c>
      <c r="B45" s="59">
        <v>2.0</v>
      </c>
    </row>
    <row r="46">
      <c r="A46" s="59" t="s">
        <v>19</v>
      </c>
      <c r="B46" s="59">
        <v>1.0</v>
      </c>
    </row>
    <row r="47">
      <c r="A47" s="59" t="s">
        <v>2267</v>
      </c>
      <c r="B47" s="59">
        <v>1.0</v>
      </c>
    </row>
    <row r="48">
      <c r="A48" s="59" t="s">
        <v>25</v>
      </c>
      <c r="B48" s="59">
        <v>1.0</v>
      </c>
    </row>
    <row r="49">
      <c r="A49" s="59" t="s">
        <v>1764</v>
      </c>
      <c r="B49" s="59">
        <v>1.0</v>
      </c>
    </row>
    <row r="50">
      <c r="A50" s="59" t="s">
        <v>32</v>
      </c>
      <c r="B50" s="59">
        <v>1.0</v>
      </c>
    </row>
    <row r="51">
      <c r="A51" s="59" t="s">
        <v>2268</v>
      </c>
      <c r="B51" s="59">
        <v>1.0</v>
      </c>
    </row>
    <row r="52">
      <c r="A52" s="59" t="s">
        <v>49</v>
      </c>
      <c r="B52" s="59">
        <v>1.0</v>
      </c>
    </row>
    <row r="53">
      <c r="A53" s="59" t="s">
        <v>2269</v>
      </c>
      <c r="B53" s="59">
        <v>1.0</v>
      </c>
    </row>
    <row r="54">
      <c r="A54" s="59" t="s">
        <v>2270</v>
      </c>
      <c r="B54" s="59">
        <v>1.0</v>
      </c>
    </row>
    <row r="55">
      <c r="A55" s="59" t="s">
        <v>2271</v>
      </c>
      <c r="B55" s="59">
        <v>1.0</v>
      </c>
    </row>
    <row r="56">
      <c r="A56" s="59" t="s">
        <v>2272</v>
      </c>
      <c r="B56" s="59">
        <v>1.0</v>
      </c>
    </row>
    <row r="57">
      <c r="A57" s="58"/>
    </row>
    <row r="58">
      <c r="A58" s="58"/>
    </row>
    <row r="59">
      <c r="A59" s="58"/>
    </row>
    <row r="60">
      <c r="A60" s="405" t="s">
        <v>2273</v>
      </c>
    </row>
    <row r="61">
      <c r="A61" s="59" t="s">
        <v>2274</v>
      </c>
    </row>
    <row r="62">
      <c r="A62" s="59" t="s">
        <v>863</v>
      </c>
    </row>
    <row r="63">
      <c r="A63" s="59" t="s">
        <v>2275</v>
      </c>
    </row>
    <row r="64">
      <c r="A64" s="59" t="s">
        <v>2276</v>
      </c>
    </row>
    <row r="65">
      <c r="A65" s="58"/>
    </row>
    <row r="66">
      <c r="A66" s="58"/>
    </row>
    <row r="67">
      <c r="A67" s="58"/>
    </row>
    <row r="68">
      <c r="A68" s="58"/>
    </row>
    <row r="69">
      <c r="A69" s="58"/>
    </row>
    <row r="70">
      <c r="A70" s="58"/>
    </row>
    <row r="71">
      <c r="A71" s="58"/>
    </row>
    <row r="72">
      <c r="A72" s="58"/>
    </row>
    <row r="73">
      <c r="A73" s="58"/>
    </row>
    <row r="74">
      <c r="A74" s="58"/>
    </row>
    <row r="75">
      <c r="A75" s="58"/>
    </row>
    <row r="76">
      <c r="A76" s="58"/>
    </row>
    <row r="77">
      <c r="A77" s="58"/>
    </row>
    <row r="78">
      <c r="A78" s="58"/>
    </row>
    <row r="79">
      <c r="A79" s="58"/>
    </row>
    <row r="80">
      <c r="A80" s="58"/>
    </row>
    <row r="81">
      <c r="A81" s="58"/>
    </row>
    <row r="82">
      <c r="A82" s="58"/>
    </row>
    <row r="83">
      <c r="A83" s="58"/>
    </row>
    <row r="84">
      <c r="A84" s="58"/>
    </row>
    <row r="85">
      <c r="A85" s="58"/>
    </row>
    <row r="86">
      <c r="A86" s="58"/>
    </row>
    <row r="87">
      <c r="A87" s="58"/>
    </row>
    <row r="88">
      <c r="A88" s="58"/>
    </row>
    <row r="89">
      <c r="A89" s="58"/>
    </row>
    <row r="90">
      <c r="A90" s="58"/>
    </row>
    <row r="91">
      <c r="A91" s="58"/>
    </row>
    <row r="92">
      <c r="A92" s="58"/>
    </row>
    <row r="93">
      <c r="A93" s="58"/>
    </row>
    <row r="94">
      <c r="A94" s="58"/>
    </row>
    <row r="95">
      <c r="A95" s="58"/>
    </row>
    <row r="96">
      <c r="A96" s="58"/>
    </row>
    <row r="97">
      <c r="A97" s="58"/>
    </row>
    <row r="98">
      <c r="A98" s="58"/>
    </row>
    <row r="99">
      <c r="A99" s="58"/>
    </row>
    <row r="100">
      <c r="A100" s="58"/>
    </row>
    <row r="101">
      <c r="A101" s="58"/>
    </row>
    <row r="102">
      <c r="A102" s="58"/>
    </row>
    <row r="103">
      <c r="A103" s="58"/>
    </row>
    <row r="104">
      <c r="A104" s="58"/>
    </row>
    <row r="105">
      <c r="A105" s="58"/>
    </row>
    <row r="106">
      <c r="A106" s="58"/>
    </row>
    <row r="107">
      <c r="A107" s="58"/>
    </row>
    <row r="108">
      <c r="A108" s="58"/>
    </row>
    <row r="109">
      <c r="A109" s="58"/>
    </row>
    <row r="110">
      <c r="A110" s="58"/>
    </row>
    <row r="111">
      <c r="A111" s="58"/>
    </row>
    <row r="112">
      <c r="A112" s="58"/>
    </row>
    <row r="113">
      <c r="A113" s="58"/>
    </row>
    <row r="114">
      <c r="A114" s="58"/>
    </row>
    <row r="115">
      <c r="A115" s="58"/>
    </row>
    <row r="116">
      <c r="A116" s="58"/>
    </row>
    <row r="117">
      <c r="A117" s="58"/>
    </row>
    <row r="118">
      <c r="A118" s="58"/>
    </row>
    <row r="119">
      <c r="A119" s="58"/>
    </row>
    <row r="120">
      <c r="A120" s="58"/>
    </row>
    <row r="121">
      <c r="A121" s="58"/>
    </row>
    <row r="122">
      <c r="A122" s="58"/>
    </row>
    <row r="123">
      <c r="A123" s="58"/>
    </row>
    <row r="124">
      <c r="A124" s="58"/>
    </row>
    <row r="125">
      <c r="A125" s="58"/>
    </row>
    <row r="126">
      <c r="A126" s="58"/>
    </row>
    <row r="127">
      <c r="A127" s="58"/>
    </row>
    <row r="128">
      <c r="A128" s="58"/>
    </row>
    <row r="129">
      <c r="A129" s="58"/>
    </row>
    <row r="130">
      <c r="A130" s="58"/>
    </row>
    <row r="131">
      <c r="A131" s="58"/>
    </row>
    <row r="132">
      <c r="A132" s="58"/>
    </row>
    <row r="133">
      <c r="A133" s="58"/>
    </row>
    <row r="134">
      <c r="A134" s="58"/>
    </row>
    <row r="135">
      <c r="A135" s="58"/>
    </row>
    <row r="136">
      <c r="A136" s="58"/>
    </row>
    <row r="137">
      <c r="A137" s="58"/>
    </row>
    <row r="138">
      <c r="A138" s="58"/>
    </row>
    <row r="139">
      <c r="A139" s="58"/>
    </row>
    <row r="140">
      <c r="A140" s="58"/>
    </row>
    <row r="141">
      <c r="A141" s="58"/>
    </row>
    <row r="142">
      <c r="A142" s="58"/>
    </row>
    <row r="143">
      <c r="A143" s="58"/>
    </row>
    <row r="144">
      <c r="A144" s="58"/>
    </row>
    <row r="145">
      <c r="A145" s="58"/>
    </row>
    <row r="146">
      <c r="A146" s="58"/>
    </row>
    <row r="147">
      <c r="A147" s="58"/>
    </row>
    <row r="148">
      <c r="A148" s="58"/>
    </row>
    <row r="149">
      <c r="A149" s="58"/>
    </row>
    <row r="150">
      <c r="A150" s="58"/>
    </row>
    <row r="151">
      <c r="A151" s="58"/>
    </row>
    <row r="152">
      <c r="A152" s="58"/>
    </row>
    <row r="153">
      <c r="A153" s="58"/>
    </row>
    <row r="154">
      <c r="A154" s="58"/>
    </row>
    <row r="155">
      <c r="A155" s="58"/>
    </row>
    <row r="156">
      <c r="A156" s="58"/>
    </row>
    <row r="157">
      <c r="A157" s="58"/>
    </row>
    <row r="158">
      <c r="A158" s="58"/>
    </row>
    <row r="159">
      <c r="A159" s="58"/>
    </row>
    <row r="160">
      <c r="A160" s="58"/>
    </row>
    <row r="161">
      <c r="A161" s="58"/>
    </row>
    <row r="162">
      <c r="A162" s="58"/>
    </row>
    <row r="163">
      <c r="A163" s="58"/>
    </row>
    <row r="164">
      <c r="A164" s="58"/>
    </row>
    <row r="165">
      <c r="A165" s="58"/>
    </row>
    <row r="166">
      <c r="A166" s="58"/>
    </row>
    <row r="167">
      <c r="A167" s="58"/>
    </row>
    <row r="168">
      <c r="A168" s="58"/>
    </row>
    <row r="169">
      <c r="A169" s="58"/>
    </row>
    <row r="170">
      <c r="A170" s="58"/>
    </row>
    <row r="171">
      <c r="A171" s="58"/>
    </row>
    <row r="172">
      <c r="A172" s="58"/>
    </row>
    <row r="173">
      <c r="A173" s="58"/>
    </row>
    <row r="174">
      <c r="A174" s="58"/>
    </row>
    <row r="175">
      <c r="A175" s="58"/>
    </row>
    <row r="176">
      <c r="A176" s="58"/>
    </row>
    <row r="177">
      <c r="A177" s="58"/>
    </row>
    <row r="178">
      <c r="A178" s="58"/>
    </row>
    <row r="179">
      <c r="A179" s="58"/>
    </row>
    <row r="180">
      <c r="A180" s="58"/>
    </row>
    <row r="181">
      <c r="A181" s="58"/>
    </row>
    <row r="182">
      <c r="A182" s="58"/>
    </row>
    <row r="183">
      <c r="A183" s="58"/>
    </row>
    <row r="184">
      <c r="A184" s="58"/>
    </row>
    <row r="185">
      <c r="A185" s="58"/>
    </row>
    <row r="186">
      <c r="A186" s="58"/>
    </row>
    <row r="187">
      <c r="A187" s="58"/>
    </row>
    <row r="188">
      <c r="A188" s="58"/>
    </row>
    <row r="189">
      <c r="A189" s="58"/>
    </row>
    <row r="190">
      <c r="A190" s="58"/>
    </row>
    <row r="191">
      <c r="A191" s="58"/>
    </row>
    <row r="192">
      <c r="A192" s="58"/>
    </row>
    <row r="193">
      <c r="A193" s="58"/>
    </row>
    <row r="194">
      <c r="A194" s="58"/>
    </row>
    <row r="195">
      <c r="A195" s="58"/>
    </row>
    <row r="196">
      <c r="A196" s="58"/>
    </row>
    <row r="197">
      <c r="A197" s="58"/>
    </row>
    <row r="198">
      <c r="A198" s="58"/>
    </row>
    <row r="199">
      <c r="A199" s="58"/>
    </row>
    <row r="200">
      <c r="A200" s="58"/>
    </row>
    <row r="201">
      <c r="A201" s="58"/>
    </row>
    <row r="202">
      <c r="A202" s="58"/>
    </row>
    <row r="203">
      <c r="A203" s="58"/>
    </row>
    <row r="204">
      <c r="A204" s="58"/>
    </row>
    <row r="205">
      <c r="A205" s="58"/>
    </row>
    <row r="206">
      <c r="A206" s="58"/>
    </row>
    <row r="207">
      <c r="A207" s="58"/>
    </row>
    <row r="208">
      <c r="A208" s="58"/>
    </row>
    <row r="209">
      <c r="A209" s="58"/>
    </row>
    <row r="210">
      <c r="A210" s="58"/>
    </row>
    <row r="211">
      <c r="A211" s="58"/>
    </row>
    <row r="212">
      <c r="A212" s="58"/>
    </row>
    <row r="213">
      <c r="A213" s="58"/>
    </row>
    <row r="214">
      <c r="A214" s="58"/>
    </row>
    <row r="215">
      <c r="A215" s="58"/>
    </row>
    <row r="216">
      <c r="A216" s="58"/>
    </row>
    <row r="217">
      <c r="A217" s="58"/>
    </row>
    <row r="218">
      <c r="A218" s="58"/>
    </row>
    <row r="219">
      <c r="A219" s="58"/>
    </row>
    <row r="220">
      <c r="A220" s="58"/>
    </row>
    <row r="221">
      <c r="A221" s="58"/>
    </row>
    <row r="222">
      <c r="A222" s="58"/>
    </row>
    <row r="223">
      <c r="A223" s="58"/>
    </row>
    <row r="224">
      <c r="A224" s="58"/>
    </row>
    <row r="225">
      <c r="A225" s="58"/>
    </row>
    <row r="226">
      <c r="A226" s="58"/>
    </row>
    <row r="227">
      <c r="A227" s="58"/>
    </row>
    <row r="228">
      <c r="A228" s="58"/>
    </row>
    <row r="229">
      <c r="A229" s="58"/>
    </row>
    <row r="230">
      <c r="A230" s="58"/>
    </row>
    <row r="231">
      <c r="A231" s="58"/>
    </row>
    <row r="232">
      <c r="A232" s="58"/>
    </row>
    <row r="233">
      <c r="A233" s="58"/>
    </row>
    <row r="234">
      <c r="A234" s="58"/>
    </row>
    <row r="235">
      <c r="A235" s="58"/>
    </row>
    <row r="236">
      <c r="A236" s="58"/>
    </row>
    <row r="237">
      <c r="A237" s="58"/>
    </row>
    <row r="238">
      <c r="A238" s="58"/>
    </row>
    <row r="239">
      <c r="A239" s="58"/>
    </row>
    <row r="240">
      <c r="A240" s="58"/>
    </row>
    <row r="241">
      <c r="A241" s="58"/>
    </row>
    <row r="242">
      <c r="A242" s="58"/>
    </row>
    <row r="243">
      <c r="A243" s="58"/>
    </row>
    <row r="244">
      <c r="A244" s="58"/>
    </row>
    <row r="245">
      <c r="A245" s="58"/>
    </row>
    <row r="246">
      <c r="A246" s="58"/>
    </row>
    <row r="247">
      <c r="A247" s="58"/>
    </row>
    <row r="248">
      <c r="A248" s="58"/>
    </row>
    <row r="249">
      <c r="A249" s="58"/>
    </row>
    <row r="250">
      <c r="A250" s="58"/>
    </row>
    <row r="251">
      <c r="A251" s="58"/>
    </row>
    <row r="252">
      <c r="A252" s="58"/>
    </row>
    <row r="253">
      <c r="A253" s="58"/>
    </row>
    <row r="254">
      <c r="A254" s="58"/>
    </row>
    <row r="255">
      <c r="A255" s="58"/>
    </row>
    <row r="256">
      <c r="A256" s="58"/>
    </row>
    <row r="257">
      <c r="A257" s="58"/>
    </row>
    <row r="258">
      <c r="A258" s="58"/>
    </row>
    <row r="259">
      <c r="A259" s="58"/>
    </row>
    <row r="260">
      <c r="A260" s="58"/>
    </row>
    <row r="261">
      <c r="A261" s="58"/>
    </row>
    <row r="262">
      <c r="A262" s="58"/>
    </row>
    <row r="263">
      <c r="A263" s="58"/>
    </row>
    <row r="264">
      <c r="A264" s="58"/>
    </row>
    <row r="265">
      <c r="A265" s="58"/>
    </row>
    <row r="266">
      <c r="A266" s="58"/>
    </row>
    <row r="267">
      <c r="A267" s="58"/>
    </row>
    <row r="268">
      <c r="A268" s="58"/>
    </row>
    <row r="269">
      <c r="A269" s="58"/>
    </row>
    <row r="270">
      <c r="A270" s="58"/>
    </row>
    <row r="271">
      <c r="A271" s="58"/>
    </row>
    <row r="272">
      <c r="A272" s="58"/>
    </row>
    <row r="273">
      <c r="A273" s="58"/>
    </row>
    <row r="274">
      <c r="A274" s="58"/>
    </row>
    <row r="275">
      <c r="A275" s="58"/>
    </row>
    <row r="276">
      <c r="A276" s="58"/>
    </row>
    <row r="277">
      <c r="A277" s="58"/>
    </row>
    <row r="278">
      <c r="A278" s="58"/>
    </row>
    <row r="279">
      <c r="A279" s="58"/>
    </row>
    <row r="280">
      <c r="A280" s="58"/>
    </row>
    <row r="281">
      <c r="A281" s="58"/>
    </row>
    <row r="282">
      <c r="A282" s="58"/>
    </row>
    <row r="283">
      <c r="A283" s="58"/>
    </row>
    <row r="284">
      <c r="A284" s="58"/>
    </row>
    <row r="285">
      <c r="A285" s="58"/>
    </row>
    <row r="286">
      <c r="A286" s="58"/>
    </row>
    <row r="287">
      <c r="A287" s="58"/>
    </row>
    <row r="288">
      <c r="A288" s="58"/>
    </row>
    <row r="289">
      <c r="A289" s="58"/>
    </row>
    <row r="290">
      <c r="A290" s="58"/>
    </row>
    <row r="291">
      <c r="A291" s="58"/>
    </row>
    <row r="292">
      <c r="A292" s="58"/>
    </row>
    <row r="293">
      <c r="A293" s="58"/>
    </row>
    <row r="294">
      <c r="A294" s="58"/>
    </row>
    <row r="295">
      <c r="A295" s="58"/>
    </row>
    <row r="296">
      <c r="A296" s="58"/>
    </row>
    <row r="297">
      <c r="A297" s="58"/>
    </row>
    <row r="298">
      <c r="A298" s="58"/>
    </row>
    <row r="299">
      <c r="A299" s="58"/>
    </row>
    <row r="300">
      <c r="A300" s="58"/>
    </row>
    <row r="301">
      <c r="A301" s="58"/>
    </row>
    <row r="302">
      <c r="A302" s="58"/>
    </row>
    <row r="303">
      <c r="A303" s="58"/>
    </row>
    <row r="304">
      <c r="A304" s="58"/>
    </row>
    <row r="305">
      <c r="A305" s="58"/>
    </row>
    <row r="306">
      <c r="A306" s="58"/>
    </row>
    <row r="307">
      <c r="A307" s="58"/>
    </row>
    <row r="308">
      <c r="A308" s="58"/>
    </row>
    <row r="309">
      <c r="A309" s="58"/>
    </row>
    <row r="310">
      <c r="A310" s="58"/>
    </row>
    <row r="311">
      <c r="A311" s="58"/>
    </row>
    <row r="312">
      <c r="A312" s="58"/>
    </row>
    <row r="313">
      <c r="A313" s="58"/>
    </row>
    <row r="314">
      <c r="A314" s="58"/>
    </row>
    <row r="315">
      <c r="A315" s="58"/>
    </row>
    <row r="316">
      <c r="A316" s="58"/>
    </row>
    <row r="317">
      <c r="A317" s="58"/>
    </row>
    <row r="318">
      <c r="A318" s="58"/>
    </row>
    <row r="319">
      <c r="A319" s="58"/>
    </row>
    <row r="320">
      <c r="A320" s="58"/>
    </row>
    <row r="321">
      <c r="A321" s="58"/>
    </row>
    <row r="322">
      <c r="A322" s="58"/>
    </row>
    <row r="323">
      <c r="A323" s="58"/>
    </row>
    <row r="324">
      <c r="A324" s="58"/>
    </row>
    <row r="325">
      <c r="A325" s="58"/>
    </row>
    <row r="326">
      <c r="A326" s="58"/>
    </row>
    <row r="327">
      <c r="A327" s="58"/>
    </row>
    <row r="328">
      <c r="A328" s="58"/>
    </row>
    <row r="329">
      <c r="A329" s="58"/>
    </row>
    <row r="330">
      <c r="A330" s="58"/>
    </row>
    <row r="331">
      <c r="A331" s="58"/>
    </row>
    <row r="332">
      <c r="A332" s="58"/>
    </row>
    <row r="333">
      <c r="A333" s="58"/>
    </row>
    <row r="334">
      <c r="A334" s="58"/>
    </row>
    <row r="335">
      <c r="A335" s="58"/>
    </row>
    <row r="336">
      <c r="A336" s="58"/>
    </row>
    <row r="337">
      <c r="A337" s="58"/>
    </row>
    <row r="338">
      <c r="A338" s="58"/>
    </row>
    <row r="339">
      <c r="A339" s="58"/>
    </row>
    <row r="340">
      <c r="A340" s="58"/>
    </row>
    <row r="341">
      <c r="A341" s="58"/>
    </row>
    <row r="342">
      <c r="A342" s="58"/>
    </row>
    <row r="343">
      <c r="A343" s="58"/>
    </row>
    <row r="344">
      <c r="A344" s="58"/>
    </row>
    <row r="345">
      <c r="A345" s="58"/>
    </row>
    <row r="346">
      <c r="A346" s="58"/>
    </row>
    <row r="347">
      <c r="A347" s="58"/>
    </row>
    <row r="348">
      <c r="A348" s="58"/>
    </row>
    <row r="349">
      <c r="A349" s="58"/>
    </row>
    <row r="350">
      <c r="A350" s="58"/>
    </row>
    <row r="351">
      <c r="A351" s="58"/>
    </row>
    <row r="352">
      <c r="A352" s="58"/>
    </row>
    <row r="353">
      <c r="A353" s="58"/>
    </row>
    <row r="354">
      <c r="A354" s="58"/>
    </row>
    <row r="355">
      <c r="A355" s="58"/>
    </row>
    <row r="356">
      <c r="A356" s="58"/>
    </row>
    <row r="357">
      <c r="A357" s="58"/>
    </row>
    <row r="358">
      <c r="A358" s="58"/>
    </row>
    <row r="359">
      <c r="A359" s="58"/>
    </row>
    <row r="360">
      <c r="A360" s="58"/>
    </row>
    <row r="361">
      <c r="A361" s="58"/>
    </row>
    <row r="362">
      <c r="A362" s="58"/>
    </row>
    <row r="363">
      <c r="A363" s="58"/>
    </row>
    <row r="364">
      <c r="A364" s="58"/>
    </row>
    <row r="365">
      <c r="A365" s="58"/>
    </row>
    <row r="366">
      <c r="A366" s="58"/>
    </row>
    <row r="367">
      <c r="A367" s="58"/>
    </row>
    <row r="368">
      <c r="A368" s="58"/>
    </row>
    <row r="369">
      <c r="A369" s="58"/>
    </row>
    <row r="370">
      <c r="A370" s="58"/>
    </row>
    <row r="371">
      <c r="A371" s="58"/>
    </row>
    <row r="372">
      <c r="A372" s="58"/>
    </row>
    <row r="373">
      <c r="A373" s="58"/>
    </row>
    <row r="374">
      <c r="A374" s="58"/>
    </row>
    <row r="375">
      <c r="A375" s="58"/>
    </row>
    <row r="376">
      <c r="A376" s="58"/>
    </row>
    <row r="377">
      <c r="A377" s="58"/>
    </row>
    <row r="378">
      <c r="A378" s="58"/>
    </row>
    <row r="379">
      <c r="A379" s="58"/>
    </row>
    <row r="380">
      <c r="A380" s="58"/>
    </row>
    <row r="381">
      <c r="A381" s="58"/>
    </row>
    <row r="382">
      <c r="A382" s="58"/>
    </row>
    <row r="383">
      <c r="A383" s="58"/>
    </row>
    <row r="384">
      <c r="A384" s="58"/>
    </row>
    <row r="385">
      <c r="A385" s="58"/>
    </row>
    <row r="386">
      <c r="A386" s="58"/>
    </row>
    <row r="387">
      <c r="A387" s="58"/>
    </row>
    <row r="388">
      <c r="A388" s="58"/>
    </row>
    <row r="389">
      <c r="A389" s="58"/>
    </row>
    <row r="390">
      <c r="A390" s="58"/>
    </row>
    <row r="391">
      <c r="A391" s="58"/>
    </row>
    <row r="392">
      <c r="A392" s="58"/>
    </row>
    <row r="393">
      <c r="A393" s="58"/>
    </row>
    <row r="394">
      <c r="A394" s="58"/>
    </row>
    <row r="395">
      <c r="A395" s="58"/>
    </row>
    <row r="396">
      <c r="A396" s="58"/>
    </row>
    <row r="397">
      <c r="A397" s="58"/>
    </row>
    <row r="398">
      <c r="A398" s="58"/>
    </row>
    <row r="399">
      <c r="A399" s="58"/>
    </row>
    <row r="400">
      <c r="A400" s="58"/>
    </row>
    <row r="401">
      <c r="A401" s="58"/>
    </row>
    <row r="402">
      <c r="A402" s="58"/>
    </row>
    <row r="403">
      <c r="A403" s="58"/>
    </row>
    <row r="404">
      <c r="A404" s="58"/>
    </row>
    <row r="405">
      <c r="A405" s="58"/>
    </row>
    <row r="406">
      <c r="A406" s="58"/>
    </row>
    <row r="407">
      <c r="A407" s="58"/>
    </row>
    <row r="408">
      <c r="A408" s="58"/>
    </row>
    <row r="409">
      <c r="A409" s="58"/>
    </row>
    <row r="410">
      <c r="A410" s="58"/>
    </row>
    <row r="411">
      <c r="A411" s="58"/>
    </row>
    <row r="412">
      <c r="A412" s="58"/>
    </row>
    <row r="413">
      <c r="A413" s="58"/>
    </row>
    <row r="414">
      <c r="A414" s="58"/>
    </row>
    <row r="415">
      <c r="A415" s="58"/>
    </row>
    <row r="416">
      <c r="A416" s="58"/>
    </row>
    <row r="417">
      <c r="A417" s="58"/>
    </row>
    <row r="418">
      <c r="A418" s="58"/>
    </row>
    <row r="419">
      <c r="A419" s="58"/>
    </row>
    <row r="420">
      <c r="A420" s="58"/>
    </row>
    <row r="421">
      <c r="A421" s="58"/>
    </row>
    <row r="422">
      <c r="A422" s="58"/>
    </row>
    <row r="423">
      <c r="A423" s="58"/>
    </row>
    <row r="424">
      <c r="A424" s="58"/>
    </row>
    <row r="425">
      <c r="A425" s="58"/>
    </row>
    <row r="426">
      <c r="A426" s="58"/>
    </row>
    <row r="427">
      <c r="A427" s="58"/>
    </row>
    <row r="428">
      <c r="A428" s="58"/>
    </row>
    <row r="429">
      <c r="A429" s="58"/>
    </row>
    <row r="430">
      <c r="A430" s="58"/>
    </row>
    <row r="431">
      <c r="A431" s="58"/>
    </row>
    <row r="432">
      <c r="A432" s="58"/>
    </row>
    <row r="433">
      <c r="A433" s="58"/>
    </row>
    <row r="434">
      <c r="A434" s="58"/>
    </row>
    <row r="435">
      <c r="A435" s="58"/>
    </row>
    <row r="436">
      <c r="A436" s="58"/>
    </row>
    <row r="437">
      <c r="A437" s="58"/>
    </row>
    <row r="438">
      <c r="A438" s="58"/>
    </row>
    <row r="439">
      <c r="A439" s="58"/>
    </row>
    <row r="440">
      <c r="A440" s="58"/>
    </row>
    <row r="441">
      <c r="A441" s="58"/>
    </row>
    <row r="442">
      <c r="A442" s="58"/>
    </row>
    <row r="443">
      <c r="A443" s="58"/>
    </row>
    <row r="444">
      <c r="A444" s="58"/>
    </row>
    <row r="445">
      <c r="A445" s="58"/>
    </row>
    <row r="446">
      <c r="A446" s="58"/>
    </row>
    <row r="447">
      <c r="A447" s="58"/>
    </row>
    <row r="448">
      <c r="A448" s="58"/>
    </row>
    <row r="449">
      <c r="A449" s="58"/>
    </row>
    <row r="450">
      <c r="A450" s="58"/>
    </row>
    <row r="451">
      <c r="A451" s="58"/>
    </row>
    <row r="452">
      <c r="A452" s="58"/>
    </row>
    <row r="453">
      <c r="A453" s="58"/>
    </row>
    <row r="454">
      <c r="A454" s="58"/>
    </row>
    <row r="455">
      <c r="A455" s="58"/>
    </row>
    <row r="456">
      <c r="A456" s="58"/>
    </row>
    <row r="457">
      <c r="A457" s="58"/>
    </row>
    <row r="458">
      <c r="A458" s="58"/>
    </row>
    <row r="459">
      <c r="A459" s="58"/>
    </row>
    <row r="460">
      <c r="A460" s="58"/>
    </row>
    <row r="461">
      <c r="A461" s="58"/>
    </row>
    <row r="462">
      <c r="A462" s="58"/>
    </row>
    <row r="463">
      <c r="A463" s="58"/>
    </row>
    <row r="464">
      <c r="A464" s="58"/>
    </row>
    <row r="465">
      <c r="A465" s="58"/>
    </row>
    <row r="466">
      <c r="A466" s="58"/>
    </row>
    <row r="467">
      <c r="A467" s="58"/>
    </row>
    <row r="468">
      <c r="A468" s="58"/>
    </row>
    <row r="469">
      <c r="A469" s="58"/>
    </row>
    <row r="470">
      <c r="A470" s="58"/>
    </row>
    <row r="471">
      <c r="A471" s="58"/>
    </row>
    <row r="472">
      <c r="A472" s="58"/>
    </row>
    <row r="473">
      <c r="A473" s="58"/>
    </row>
    <row r="474">
      <c r="A474" s="58"/>
    </row>
    <row r="475">
      <c r="A475" s="58"/>
    </row>
    <row r="476">
      <c r="A476" s="58"/>
    </row>
    <row r="477">
      <c r="A477" s="58"/>
    </row>
    <row r="478">
      <c r="A478" s="58"/>
    </row>
    <row r="479">
      <c r="A479" s="58"/>
    </row>
    <row r="480">
      <c r="A480" s="58"/>
    </row>
    <row r="481">
      <c r="A481" s="58"/>
    </row>
    <row r="482">
      <c r="A482" s="58"/>
    </row>
    <row r="483">
      <c r="A483" s="58"/>
    </row>
    <row r="484">
      <c r="A484" s="58"/>
    </row>
    <row r="485">
      <c r="A485" s="58"/>
    </row>
    <row r="486">
      <c r="A486" s="58"/>
    </row>
    <row r="487">
      <c r="A487" s="58"/>
    </row>
    <row r="488">
      <c r="A488" s="58"/>
    </row>
    <row r="489">
      <c r="A489" s="58"/>
    </row>
    <row r="490">
      <c r="A490" s="58"/>
    </row>
    <row r="491">
      <c r="A491" s="58"/>
    </row>
    <row r="492">
      <c r="A492" s="58"/>
    </row>
    <row r="493">
      <c r="A493" s="58"/>
    </row>
    <row r="494">
      <c r="A494" s="58"/>
    </row>
    <row r="495">
      <c r="A495" s="58"/>
    </row>
    <row r="496">
      <c r="A496" s="58"/>
    </row>
    <row r="497">
      <c r="A497" s="58"/>
    </row>
    <row r="498">
      <c r="A498" s="58"/>
    </row>
    <row r="499">
      <c r="A499" s="58"/>
    </row>
    <row r="500">
      <c r="A500" s="58"/>
    </row>
    <row r="501">
      <c r="A501" s="58"/>
    </row>
    <row r="502">
      <c r="A502" s="58"/>
    </row>
    <row r="503">
      <c r="A503" s="58"/>
    </row>
    <row r="504">
      <c r="A504" s="58"/>
    </row>
    <row r="505">
      <c r="A505" s="58"/>
    </row>
    <row r="506">
      <c r="A506" s="58"/>
    </row>
    <row r="507">
      <c r="A507" s="58"/>
    </row>
    <row r="508">
      <c r="A508" s="58"/>
    </row>
    <row r="509">
      <c r="A509" s="58"/>
    </row>
    <row r="510">
      <c r="A510" s="58"/>
    </row>
    <row r="511">
      <c r="A511" s="58"/>
    </row>
    <row r="512">
      <c r="A512" s="58"/>
    </row>
    <row r="513">
      <c r="A513" s="58"/>
    </row>
    <row r="514">
      <c r="A514" s="58"/>
    </row>
    <row r="515">
      <c r="A515" s="58"/>
    </row>
    <row r="516">
      <c r="A516" s="58"/>
    </row>
    <row r="517">
      <c r="A517" s="58"/>
    </row>
    <row r="518">
      <c r="A518" s="58"/>
    </row>
    <row r="519">
      <c r="A519" s="58"/>
    </row>
    <row r="520">
      <c r="A520" s="58"/>
    </row>
    <row r="521">
      <c r="A521" s="58"/>
    </row>
    <row r="522">
      <c r="A522" s="58"/>
    </row>
    <row r="523">
      <c r="A523" s="58"/>
    </row>
    <row r="524">
      <c r="A524" s="58"/>
    </row>
    <row r="525">
      <c r="A525" s="58"/>
    </row>
    <row r="526">
      <c r="A526" s="58"/>
    </row>
    <row r="527">
      <c r="A527" s="58"/>
    </row>
    <row r="528">
      <c r="A528" s="58"/>
    </row>
    <row r="529">
      <c r="A529" s="58"/>
    </row>
    <row r="530">
      <c r="A530" s="58"/>
    </row>
    <row r="531">
      <c r="A531" s="58"/>
    </row>
    <row r="532">
      <c r="A532" s="58"/>
    </row>
    <row r="533">
      <c r="A533" s="58"/>
    </row>
    <row r="534">
      <c r="A534" s="58"/>
    </row>
    <row r="535">
      <c r="A535" s="58"/>
    </row>
    <row r="536">
      <c r="A536" s="58"/>
    </row>
    <row r="537">
      <c r="A537" s="58"/>
    </row>
    <row r="538">
      <c r="A538" s="58"/>
    </row>
    <row r="539">
      <c r="A539" s="58"/>
    </row>
    <row r="540">
      <c r="A540" s="58"/>
    </row>
    <row r="541">
      <c r="A541" s="58"/>
    </row>
    <row r="542">
      <c r="A542" s="58"/>
    </row>
    <row r="543">
      <c r="A543" s="58"/>
    </row>
    <row r="544">
      <c r="A544" s="58"/>
    </row>
    <row r="545">
      <c r="A545" s="58"/>
    </row>
    <row r="546">
      <c r="A546" s="58"/>
    </row>
    <row r="547">
      <c r="A547" s="58"/>
    </row>
    <row r="548">
      <c r="A548" s="58"/>
    </row>
    <row r="549">
      <c r="A549" s="58"/>
    </row>
    <row r="550">
      <c r="A550" s="58"/>
    </row>
    <row r="551">
      <c r="A551" s="58"/>
    </row>
    <row r="552">
      <c r="A552" s="58"/>
    </row>
    <row r="553">
      <c r="A553" s="58"/>
    </row>
    <row r="554">
      <c r="A554" s="58"/>
    </row>
    <row r="555">
      <c r="A555" s="58"/>
    </row>
    <row r="556">
      <c r="A556" s="58"/>
    </row>
    <row r="557">
      <c r="A557" s="58"/>
    </row>
    <row r="558">
      <c r="A558" s="58"/>
    </row>
    <row r="559">
      <c r="A559" s="58"/>
    </row>
    <row r="560">
      <c r="A560" s="58"/>
    </row>
    <row r="561">
      <c r="A561" s="58"/>
    </row>
    <row r="562">
      <c r="A562" s="58"/>
    </row>
    <row r="563">
      <c r="A563" s="58"/>
    </row>
    <row r="564">
      <c r="A564" s="58"/>
    </row>
    <row r="565">
      <c r="A565" s="58"/>
    </row>
    <row r="566">
      <c r="A566" s="58"/>
    </row>
    <row r="567">
      <c r="A567" s="58"/>
    </row>
    <row r="568">
      <c r="A568" s="58"/>
    </row>
    <row r="569">
      <c r="A569" s="58"/>
    </row>
    <row r="570">
      <c r="A570" s="58"/>
    </row>
    <row r="571">
      <c r="A571" s="58"/>
    </row>
    <row r="572">
      <c r="A572" s="58"/>
    </row>
    <row r="573">
      <c r="A573" s="58"/>
    </row>
    <row r="574">
      <c r="A574" s="58"/>
    </row>
    <row r="575">
      <c r="A575" s="58"/>
    </row>
    <row r="576">
      <c r="A576" s="58"/>
    </row>
    <row r="577">
      <c r="A577" s="58"/>
    </row>
    <row r="578">
      <c r="A578" s="58"/>
    </row>
    <row r="579">
      <c r="A579" s="58"/>
    </row>
    <row r="580">
      <c r="A580" s="58"/>
    </row>
    <row r="581">
      <c r="A581" s="58"/>
    </row>
    <row r="582">
      <c r="A582" s="58"/>
    </row>
    <row r="583">
      <c r="A583" s="58"/>
    </row>
    <row r="584">
      <c r="A584" s="58"/>
    </row>
    <row r="585">
      <c r="A585" s="58"/>
    </row>
    <row r="586">
      <c r="A586" s="58"/>
    </row>
    <row r="587">
      <c r="A587" s="58"/>
    </row>
    <row r="588">
      <c r="A588" s="58"/>
    </row>
    <row r="589">
      <c r="A589" s="58"/>
    </row>
    <row r="590">
      <c r="A590" s="58"/>
    </row>
    <row r="591">
      <c r="A591" s="58"/>
    </row>
    <row r="592">
      <c r="A592" s="58"/>
    </row>
    <row r="593">
      <c r="A593" s="58"/>
    </row>
    <row r="594">
      <c r="A594" s="58"/>
    </row>
    <row r="595">
      <c r="A595" s="58"/>
    </row>
    <row r="596">
      <c r="A596" s="58"/>
    </row>
    <row r="597">
      <c r="A597" s="58"/>
    </row>
    <row r="598">
      <c r="A598" s="58"/>
    </row>
    <row r="599">
      <c r="A599" s="58"/>
    </row>
    <row r="600">
      <c r="A600" s="58"/>
    </row>
    <row r="601">
      <c r="A601" s="58"/>
    </row>
    <row r="602">
      <c r="A602" s="58"/>
    </row>
    <row r="603">
      <c r="A603" s="58"/>
    </row>
    <row r="604">
      <c r="A604" s="58"/>
    </row>
    <row r="605">
      <c r="A605" s="58"/>
    </row>
    <row r="606">
      <c r="A606" s="58"/>
    </row>
    <row r="607">
      <c r="A607" s="58"/>
    </row>
    <row r="608">
      <c r="A608" s="58"/>
    </row>
    <row r="609">
      <c r="A609" s="58"/>
    </row>
    <row r="610">
      <c r="A610" s="58"/>
    </row>
    <row r="611">
      <c r="A611" s="58"/>
    </row>
    <row r="612">
      <c r="A612" s="58"/>
    </row>
    <row r="613">
      <c r="A613" s="58"/>
    </row>
    <row r="614">
      <c r="A614" s="58"/>
    </row>
    <row r="615">
      <c r="A615" s="58"/>
    </row>
    <row r="616">
      <c r="A616" s="58"/>
    </row>
    <row r="617">
      <c r="A617" s="58"/>
    </row>
    <row r="618">
      <c r="A618" s="58"/>
    </row>
    <row r="619">
      <c r="A619" s="58"/>
    </row>
    <row r="620">
      <c r="A620" s="58"/>
    </row>
    <row r="621">
      <c r="A621" s="58"/>
    </row>
    <row r="622">
      <c r="A622" s="58"/>
    </row>
    <row r="623">
      <c r="A623" s="58"/>
    </row>
    <row r="624">
      <c r="A624" s="58"/>
    </row>
    <row r="625">
      <c r="A625" s="58"/>
    </row>
    <row r="626">
      <c r="A626" s="58"/>
    </row>
    <row r="627">
      <c r="A627" s="58"/>
    </row>
    <row r="628">
      <c r="A628" s="58"/>
    </row>
    <row r="629">
      <c r="A629" s="58"/>
    </row>
    <row r="630">
      <c r="A630" s="58"/>
    </row>
    <row r="631">
      <c r="A631" s="58"/>
    </row>
    <row r="632">
      <c r="A632" s="58"/>
    </row>
    <row r="633">
      <c r="A633" s="58"/>
    </row>
    <row r="634">
      <c r="A634" s="58"/>
    </row>
    <row r="635">
      <c r="A635" s="58"/>
    </row>
    <row r="636">
      <c r="A636" s="58"/>
    </row>
    <row r="637">
      <c r="A637" s="58"/>
    </row>
    <row r="638">
      <c r="A638" s="58"/>
    </row>
    <row r="639">
      <c r="A639" s="58"/>
    </row>
    <row r="640">
      <c r="A640" s="58"/>
    </row>
    <row r="641">
      <c r="A641" s="58"/>
    </row>
    <row r="642">
      <c r="A642" s="58"/>
    </row>
    <row r="643">
      <c r="A643" s="58"/>
    </row>
    <row r="644">
      <c r="A644" s="58"/>
    </row>
    <row r="645">
      <c r="A645" s="58"/>
    </row>
    <row r="646">
      <c r="A646" s="58"/>
    </row>
    <row r="647">
      <c r="A647" s="58"/>
    </row>
    <row r="648">
      <c r="A648" s="58"/>
    </row>
    <row r="649">
      <c r="A649" s="58"/>
    </row>
    <row r="650">
      <c r="A650" s="58"/>
    </row>
    <row r="651">
      <c r="A651" s="58"/>
    </row>
    <row r="652">
      <c r="A652" s="58"/>
    </row>
    <row r="653">
      <c r="A653" s="58"/>
    </row>
    <row r="654">
      <c r="A654" s="58"/>
    </row>
    <row r="655">
      <c r="A655" s="58"/>
    </row>
    <row r="656">
      <c r="A656" s="58"/>
    </row>
    <row r="657">
      <c r="A657" s="58"/>
    </row>
    <row r="658">
      <c r="A658" s="58"/>
    </row>
    <row r="659">
      <c r="A659" s="58"/>
    </row>
    <row r="660">
      <c r="A660" s="58"/>
    </row>
    <row r="661">
      <c r="A661" s="58"/>
    </row>
    <row r="662">
      <c r="A662" s="58"/>
    </row>
    <row r="663">
      <c r="A663" s="58"/>
    </row>
    <row r="664">
      <c r="A664" s="58"/>
    </row>
    <row r="665">
      <c r="A665" s="58"/>
    </row>
    <row r="666">
      <c r="A666" s="58"/>
    </row>
    <row r="667">
      <c r="A667" s="58"/>
    </row>
    <row r="668">
      <c r="A668" s="58"/>
    </row>
    <row r="669">
      <c r="A669" s="58"/>
    </row>
    <row r="670">
      <c r="A670" s="58"/>
    </row>
    <row r="671">
      <c r="A671" s="58"/>
    </row>
    <row r="672">
      <c r="A672" s="58"/>
    </row>
    <row r="673">
      <c r="A673" s="58"/>
    </row>
    <row r="674">
      <c r="A674" s="58"/>
    </row>
    <row r="675">
      <c r="A675" s="58"/>
    </row>
    <row r="676">
      <c r="A676" s="58"/>
    </row>
    <row r="677">
      <c r="A677" s="58"/>
    </row>
    <row r="678">
      <c r="A678" s="58"/>
    </row>
    <row r="679">
      <c r="A679" s="58"/>
    </row>
    <row r="680">
      <c r="A680" s="58"/>
    </row>
    <row r="681">
      <c r="A681" s="58"/>
    </row>
    <row r="682">
      <c r="A682" s="58"/>
    </row>
    <row r="683">
      <c r="A683" s="58"/>
    </row>
    <row r="684">
      <c r="A684" s="58"/>
    </row>
    <row r="685">
      <c r="A685" s="58"/>
    </row>
    <row r="686">
      <c r="A686" s="58"/>
    </row>
    <row r="687">
      <c r="A687" s="58"/>
    </row>
    <row r="688">
      <c r="A688" s="58"/>
    </row>
    <row r="689">
      <c r="A689" s="58"/>
    </row>
    <row r="690">
      <c r="A690" s="58"/>
    </row>
    <row r="691">
      <c r="A691" s="58"/>
    </row>
    <row r="692">
      <c r="A692" s="58"/>
    </row>
    <row r="693">
      <c r="A693" s="58"/>
    </row>
    <row r="694">
      <c r="A694" s="58"/>
    </row>
    <row r="695">
      <c r="A695" s="58"/>
    </row>
    <row r="696">
      <c r="A696" s="58"/>
    </row>
    <row r="697">
      <c r="A697" s="58"/>
    </row>
    <row r="698">
      <c r="A698" s="58"/>
    </row>
    <row r="699">
      <c r="A699" s="58"/>
    </row>
    <row r="700">
      <c r="A700" s="58"/>
    </row>
    <row r="701">
      <c r="A701" s="58"/>
    </row>
    <row r="702">
      <c r="A702" s="58"/>
    </row>
    <row r="703">
      <c r="A703" s="58"/>
    </row>
    <row r="704">
      <c r="A704" s="58"/>
    </row>
    <row r="705">
      <c r="A705" s="58"/>
    </row>
    <row r="706">
      <c r="A706" s="58"/>
    </row>
    <row r="707">
      <c r="A707" s="58"/>
    </row>
    <row r="708">
      <c r="A708" s="58"/>
    </row>
    <row r="709">
      <c r="A709" s="58"/>
    </row>
    <row r="710">
      <c r="A710" s="58"/>
    </row>
    <row r="711">
      <c r="A711" s="58"/>
    </row>
    <row r="712">
      <c r="A712" s="58"/>
    </row>
    <row r="713">
      <c r="A713" s="58"/>
    </row>
    <row r="714">
      <c r="A714" s="58"/>
    </row>
    <row r="715">
      <c r="A715" s="58"/>
    </row>
    <row r="716">
      <c r="A716" s="58"/>
    </row>
    <row r="717">
      <c r="A717" s="58"/>
    </row>
    <row r="718">
      <c r="A718" s="58"/>
    </row>
    <row r="719">
      <c r="A719" s="58"/>
    </row>
    <row r="720">
      <c r="A720" s="58"/>
    </row>
    <row r="721">
      <c r="A721" s="58"/>
    </row>
    <row r="722">
      <c r="A722" s="58"/>
    </row>
    <row r="723">
      <c r="A723" s="58"/>
    </row>
    <row r="724">
      <c r="A724" s="58"/>
    </row>
    <row r="725">
      <c r="A725" s="58"/>
    </row>
    <row r="726">
      <c r="A726" s="58"/>
    </row>
    <row r="727">
      <c r="A727" s="58"/>
    </row>
    <row r="728">
      <c r="A728" s="58"/>
    </row>
    <row r="729">
      <c r="A729" s="58"/>
    </row>
    <row r="730">
      <c r="A730" s="58"/>
    </row>
    <row r="731">
      <c r="A731" s="58"/>
    </row>
    <row r="732">
      <c r="A732" s="58"/>
    </row>
    <row r="733">
      <c r="A733" s="58"/>
    </row>
    <row r="734">
      <c r="A734" s="58"/>
    </row>
    <row r="735">
      <c r="A735" s="58"/>
    </row>
    <row r="736">
      <c r="A736" s="58"/>
    </row>
    <row r="737">
      <c r="A737" s="58"/>
    </row>
    <row r="738">
      <c r="A738" s="58"/>
    </row>
    <row r="739">
      <c r="A739" s="58"/>
    </row>
    <row r="740">
      <c r="A740" s="58"/>
    </row>
    <row r="741">
      <c r="A741" s="58"/>
    </row>
    <row r="742">
      <c r="A742" s="58"/>
    </row>
    <row r="743">
      <c r="A743" s="58"/>
    </row>
    <row r="744">
      <c r="A744" s="58"/>
    </row>
    <row r="745">
      <c r="A745" s="58"/>
    </row>
    <row r="746">
      <c r="A746" s="58"/>
    </row>
    <row r="747">
      <c r="A747" s="58"/>
    </row>
    <row r="748">
      <c r="A748" s="58"/>
    </row>
    <row r="749">
      <c r="A749" s="58"/>
    </row>
    <row r="750">
      <c r="A750" s="58"/>
    </row>
    <row r="751">
      <c r="A751" s="58"/>
    </row>
    <row r="752">
      <c r="A752" s="58"/>
    </row>
    <row r="753">
      <c r="A753" s="58"/>
    </row>
    <row r="754">
      <c r="A754" s="58"/>
    </row>
    <row r="755">
      <c r="A755" s="58"/>
    </row>
    <row r="756">
      <c r="A756" s="58"/>
    </row>
    <row r="757">
      <c r="A757" s="58"/>
    </row>
    <row r="758">
      <c r="A758" s="58"/>
    </row>
    <row r="759">
      <c r="A759" s="58"/>
    </row>
    <row r="760">
      <c r="A760" s="58"/>
    </row>
    <row r="761">
      <c r="A761" s="58"/>
    </row>
    <row r="762">
      <c r="A762" s="58"/>
    </row>
    <row r="763">
      <c r="A763" s="58"/>
    </row>
    <row r="764">
      <c r="A764" s="58"/>
    </row>
    <row r="765">
      <c r="A765" s="58"/>
    </row>
    <row r="766">
      <c r="A766" s="58"/>
    </row>
    <row r="767">
      <c r="A767" s="58"/>
    </row>
    <row r="768">
      <c r="A768" s="58"/>
    </row>
    <row r="769">
      <c r="A769" s="58"/>
    </row>
    <row r="770">
      <c r="A770" s="58"/>
    </row>
    <row r="771">
      <c r="A771" s="58"/>
    </row>
    <row r="772">
      <c r="A772" s="58"/>
    </row>
    <row r="773">
      <c r="A773" s="58"/>
    </row>
    <row r="774">
      <c r="A774" s="58"/>
    </row>
    <row r="775">
      <c r="A775" s="58"/>
    </row>
    <row r="776">
      <c r="A776" s="58"/>
    </row>
    <row r="777">
      <c r="A777" s="58"/>
    </row>
    <row r="778">
      <c r="A778" s="58"/>
    </row>
    <row r="779">
      <c r="A779" s="58"/>
    </row>
    <row r="780">
      <c r="A780" s="58"/>
    </row>
    <row r="781">
      <c r="A781" s="58"/>
    </row>
    <row r="782">
      <c r="A782" s="58"/>
    </row>
    <row r="783">
      <c r="A783" s="58"/>
    </row>
    <row r="784">
      <c r="A784" s="58"/>
    </row>
    <row r="785">
      <c r="A785" s="58"/>
    </row>
    <row r="786">
      <c r="A786" s="58"/>
    </row>
    <row r="787">
      <c r="A787" s="58"/>
    </row>
    <row r="788">
      <c r="A788" s="58"/>
    </row>
    <row r="789">
      <c r="A789" s="58"/>
    </row>
    <row r="790">
      <c r="A790" s="58"/>
    </row>
    <row r="791">
      <c r="A791" s="58"/>
    </row>
    <row r="792">
      <c r="A792" s="58"/>
    </row>
    <row r="793">
      <c r="A793" s="58"/>
    </row>
    <row r="794">
      <c r="A794" s="58"/>
    </row>
    <row r="795">
      <c r="A795" s="58"/>
    </row>
    <row r="796">
      <c r="A796" s="58"/>
    </row>
    <row r="797">
      <c r="A797" s="58"/>
    </row>
    <row r="798">
      <c r="A798" s="58"/>
    </row>
    <row r="799">
      <c r="A799" s="58"/>
    </row>
    <row r="800">
      <c r="A800" s="58"/>
    </row>
    <row r="801">
      <c r="A801" s="58"/>
    </row>
    <row r="802">
      <c r="A802" s="58"/>
    </row>
    <row r="803">
      <c r="A803" s="58"/>
    </row>
    <row r="804">
      <c r="A804" s="58"/>
    </row>
    <row r="805">
      <c r="A805" s="58"/>
    </row>
    <row r="806">
      <c r="A806" s="58"/>
    </row>
    <row r="807">
      <c r="A807" s="58"/>
    </row>
    <row r="808">
      <c r="A808" s="58"/>
    </row>
    <row r="809">
      <c r="A809" s="58"/>
    </row>
    <row r="810">
      <c r="A810" s="58"/>
    </row>
    <row r="811">
      <c r="A811" s="58"/>
    </row>
    <row r="812">
      <c r="A812" s="58"/>
    </row>
    <row r="813">
      <c r="A813" s="58"/>
    </row>
    <row r="814">
      <c r="A814" s="58"/>
    </row>
    <row r="815">
      <c r="A815" s="58"/>
    </row>
    <row r="816">
      <c r="A816" s="58"/>
    </row>
    <row r="817">
      <c r="A817" s="58"/>
    </row>
    <row r="818">
      <c r="A818" s="58"/>
    </row>
    <row r="819">
      <c r="A819" s="58"/>
    </row>
    <row r="820">
      <c r="A820" s="58"/>
    </row>
    <row r="821">
      <c r="A821" s="58"/>
    </row>
    <row r="822">
      <c r="A822" s="58"/>
    </row>
    <row r="823">
      <c r="A823" s="58"/>
    </row>
    <row r="824">
      <c r="A824" s="58"/>
    </row>
    <row r="825">
      <c r="A825" s="58"/>
    </row>
    <row r="826">
      <c r="A826" s="58"/>
    </row>
    <row r="827">
      <c r="A827" s="58"/>
    </row>
    <row r="828">
      <c r="A828" s="58"/>
    </row>
    <row r="829">
      <c r="A829" s="58"/>
    </row>
    <row r="830">
      <c r="A830" s="58"/>
    </row>
    <row r="831">
      <c r="A831" s="58"/>
    </row>
    <row r="832">
      <c r="A832" s="58"/>
    </row>
    <row r="833">
      <c r="A833" s="58"/>
    </row>
    <row r="834">
      <c r="A834" s="58"/>
    </row>
    <row r="835">
      <c r="A835" s="58"/>
    </row>
    <row r="836">
      <c r="A836" s="58"/>
    </row>
    <row r="837">
      <c r="A837" s="58"/>
    </row>
    <row r="838">
      <c r="A838" s="58"/>
    </row>
    <row r="839">
      <c r="A839" s="58"/>
    </row>
    <row r="840">
      <c r="A840" s="58"/>
    </row>
    <row r="841">
      <c r="A841" s="58"/>
    </row>
    <row r="842">
      <c r="A842" s="58"/>
    </row>
    <row r="843">
      <c r="A843" s="58"/>
    </row>
    <row r="844">
      <c r="A844" s="58"/>
    </row>
    <row r="845">
      <c r="A845" s="58"/>
    </row>
    <row r="846">
      <c r="A846" s="58"/>
    </row>
    <row r="847">
      <c r="A847" s="58"/>
    </row>
    <row r="848">
      <c r="A848" s="58"/>
    </row>
    <row r="849">
      <c r="A849" s="58"/>
    </row>
    <row r="850">
      <c r="A850" s="58"/>
    </row>
    <row r="851">
      <c r="A851" s="58"/>
    </row>
    <row r="852">
      <c r="A852" s="58"/>
    </row>
    <row r="853">
      <c r="A853" s="58"/>
    </row>
    <row r="854">
      <c r="A854" s="58"/>
    </row>
    <row r="855">
      <c r="A855" s="58"/>
    </row>
    <row r="856">
      <c r="A856" s="58"/>
    </row>
    <row r="857">
      <c r="A857" s="58"/>
    </row>
    <row r="858">
      <c r="A858" s="58"/>
    </row>
    <row r="859">
      <c r="A859" s="58"/>
    </row>
    <row r="860">
      <c r="A860" s="58"/>
    </row>
    <row r="861">
      <c r="A861" s="58"/>
    </row>
    <row r="862">
      <c r="A862" s="58"/>
    </row>
    <row r="863">
      <c r="A863" s="58"/>
    </row>
    <row r="864">
      <c r="A864" s="58"/>
    </row>
    <row r="865">
      <c r="A865" s="58"/>
    </row>
    <row r="866">
      <c r="A866" s="58"/>
    </row>
    <row r="867">
      <c r="A867" s="58"/>
    </row>
    <row r="868">
      <c r="A868" s="58"/>
    </row>
    <row r="869">
      <c r="A869" s="58"/>
    </row>
    <row r="870">
      <c r="A870" s="58"/>
    </row>
    <row r="871">
      <c r="A871" s="58"/>
    </row>
    <row r="872">
      <c r="A872" s="58"/>
    </row>
    <row r="873">
      <c r="A873" s="58"/>
    </row>
    <row r="874">
      <c r="A874" s="58"/>
    </row>
    <row r="875">
      <c r="A875" s="58"/>
    </row>
    <row r="876">
      <c r="A876" s="58"/>
    </row>
    <row r="877">
      <c r="A877" s="58"/>
    </row>
    <row r="878">
      <c r="A878" s="58"/>
    </row>
    <row r="879">
      <c r="A879" s="58"/>
    </row>
    <row r="880">
      <c r="A880" s="58"/>
    </row>
    <row r="881">
      <c r="A881" s="58"/>
    </row>
    <row r="882">
      <c r="A882" s="58"/>
    </row>
    <row r="883">
      <c r="A883" s="58"/>
    </row>
    <row r="884">
      <c r="A884" s="58"/>
    </row>
    <row r="885">
      <c r="A885" s="58"/>
    </row>
    <row r="886">
      <c r="A886" s="58"/>
    </row>
    <row r="887">
      <c r="A887" s="58"/>
    </row>
    <row r="888">
      <c r="A888" s="58"/>
    </row>
    <row r="889">
      <c r="A889" s="58"/>
    </row>
    <row r="890">
      <c r="A890" s="58"/>
    </row>
    <row r="891">
      <c r="A891" s="58"/>
    </row>
    <row r="892">
      <c r="A892" s="58"/>
    </row>
    <row r="893">
      <c r="A893" s="58"/>
    </row>
    <row r="894">
      <c r="A894" s="58"/>
    </row>
    <row r="895">
      <c r="A895" s="58"/>
    </row>
    <row r="896">
      <c r="A896" s="58"/>
    </row>
    <row r="897">
      <c r="A897" s="58"/>
    </row>
    <row r="898">
      <c r="A898" s="58"/>
    </row>
    <row r="899">
      <c r="A899" s="58"/>
    </row>
    <row r="900">
      <c r="A900" s="58"/>
    </row>
    <row r="901">
      <c r="A901" s="58"/>
    </row>
    <row r="902">
      <c r="A902" s="58"/>
    </row>
    <row r="903">
      <c r="A903" s="58"/>
    </row>
    <row r="904">
      <c r="A904" s="58"/>
    </row>
    <row r="905">
      <c r="A905" s="58"/>
    </row>
    <row r="906">
      <c r="A906" s="58"/>
    </row>
    <row r="907">
      <c r="A907" s="58"/>
    </row>
    <row r="908">
      <c r="A908" s="58"/>
    </row>
    <row r="909">
      <c r="A909" s="58"/>
    </row>
    <row r="910">
      <c r="A910" s="58"/>
    </row>
    <row r="911">
      <c r="A911" s="58"/>
    </row>
    <row r="912">
      <c r="A912" s="58"/>
    </row>
    <row r="913">
      <c r="A913" s="58"/>
    </row>
    <row r="914">
      <c r="A914" s="58"/>
    </row>
    <row r="915">
      <c r="A915" s="58"/>
    </row>
    <row r="916">
      <c r="A916" s="58"/>
    </row>
    <row r="917">
      <c r="A917" s="58"/>
    </row>
    <row r="918">
      <c r="A918" s="58"/>
    </row>
    <row r="919">
      <c r="A919" s="58"/>
    </row>
    <row r="920">
      <c r="A920" s="58"/>
    </row>
    <row r="921">
      <c r="A921" s="58"/>
    </row>
    <row r="922">
      <c r="A922" s="58"/>
    </row>
    <row r="923">
      <c r="A923" s="58"/>
    </row>
    <row r="924">
      <c r="A924" s="58"/>
    </row>
    <row r="925">
      <c r="A925" s="58"/>
    </row>
    <row r="926">
      <c r="A926" s="58"/>
    </row>
    <row r="927">
      <c r="A927" s="58"/>
    </row>
    <row r="928">
      <c r="A928" s="58"/>
    </row>
    <row r="929">
      <c r="A929" s="58"/>
    </row>
    <row r="930">
      <c r="A930" s="58"/>
    </row>
    <row r="931">
      <c r="A931" s="58"/>
    </row>
    <row r="932">
      <c r="A932" s="58"/>
    </row>
    <row r="933">
      <c r="A933" s="58"/>
    </row>
    <row r="934">
      <c r="A934" s="58"/>
    </row>
    <row r="935">
      <c r="A935" s="58"/>
    </row>
    <row r="936">
      <c r="A936" s="58"/>
    </row>
    <row r="937">
      <c r="A937" s="58"/>
    </row>
    <row r="938">
      <c r="A938" s="58"/>
    </row>
    <row r="939">
      <c r="A939" s="58"/>
    </row>
    <row r="940">
      <c r="A940" s="58"/>
    </row>
    <row r="941">
      <c r="A941" s="58"/>
    </row>
    <row r="942">
      <c r="A942" s="58"/>
    </row>
    <row r="943">
      <c r="A943" s="58"/>
    </row>
    <row r="944">
      <c r="A944" s="58"/>
    </row>
    <row r="945">
      <c r="A945" s="58"/>
    </row>
    <row r="946">
      <c r="A946" s="58"/>
    </row>
    <row r="947">
      <c r="A947" s="58"/>
    </row>
    <row r="948">
      <c r="A948" s="58"/>
    </row>
    <row r="949">
      <c r="A949" s="58"/>
    </row>
    <row r="950">
      <c r="A950" s="58"/>
    </row>
    <row r="951">
      <c r="A951" s="58"/>
    </row>
    <row r="952">
      <c r="A952" s="58"/>
    </row>
    <row r="953">
      <c r="A953" s="58"/>
    </row>
    <row r="954">
      <c r="A954" s="58"/>
    </row>
    <row r="955">
      <c r="A955" s="58"/>
    </row>
    <row r="956">
      <c r="A956" s="58"/>
    </row>
    <row r="957">
      <c r="A957" s="58"/>
    </row>
    <row r="958">
      <c r="A958" s="58"/>
    </row>
    <row r="959">
      <c r="A959" s="58"/>
    </row>
    <row r="960">
      <c r="A960" s="58"/>
    </row>
    <row r="961">
      <c r="A961" s="58"/>
    </row>
    <row r="962">
      <c r="A962" s="58"/>
    </row>
    <row r="963">
      <c r="A963" s="58"/>
    </row>
    <row r="964">
      <c r="A964" s="58"/>
    </row>
    <row r="965">
      <c r="A965" s="58"/>
    </row>
    <row r="966">
      <c r="A966" s="58"/>
    </row>
    <row r="967">
      <c r="A967" s="58"/>
    </row>
    <row r="968">
      <c r="A968" s="58"/>
    </row>
    <row r="969">
      <c r="A969" s="58"/>
    </row>
    <row r="970">
      <c r="A970" s="58"/>
    </row>
    <row r="971">
      <c r="A971" s="58"/>
    </row>
    <row r="972">
      <c r="A972" s="58"/>
    </row>
    <row r="973">
      <c r="A973" s="58"/>
    </row>
    <row r="974">
      <c r="A974" s="58"/>
    </row>
    <row r="975">
      <c r="A975" s="58"/>
    </row>
    <row r="976">
      <c r="A976" s="58"/>
    </row>
    <row r="977">
      <c r="A977" s="58"/>
    </row>
    <row r="978">
      <c r="A978" s="58"/>
    </row>
    <row r="979">
      <c r="A979" s="58"/>
    </row>
    <row r="980">
      <c r="A980" s="58"/>
    </row>
    <row r="981">
      <c r="A981" s="58"/>
    </row>
    <row r="982">
      <c r="A982" s="58"/>
    </row>
    <row r="983">
      <c r="A983" s="58"/>
    </row>
    <row r="984">
      <c r="A984" s="58"/>
    </row>
    <row r="985">
      <c r="A985" s="58"/>
    </row>
    <row r="986">
      <c r="A986" s="58"/>
    </row>
    <row r="987">
      <c r="A987" s="58"/>
    </row>
    <row r="988">
      <c r="A988" s="58"/>
    </row>
    <row r="989">
      <c r="A989" s="58"/>
    </row>
    <row r="990">
      <c r="A990" s="58"/>
    </row>
    <row r="991">
      <c r="A991" s="58"/>
    </row>
    <row r="992">
      <c r="A992" s="58"/>
    </row>
    <row r="993">
      <c r="A993" s="58"/>
    </row>
    <row r="994">
      <c r="A994" s="58"/>
    </row>
    <row r="995">
      <c r="A995" s="58"/>
    </row>
    <row r="996">
      <c r="A996" s="58"/>
    </row>
    <row r="997">
      <c r="A997" s="58"/>
    </row>
    <row r="998">
      <c r="A998" s="58"/>
    </row>
    <row r="999">
      <c r="A999" s="58"/>
    </row>
    <row r="1000">
      <c r="A1000" s="58"/>
    </row>
    <row r="1001">
      <c r="A1001" s="58"/>
    </row>
    <row r="1002">
      <c r="A1002" s="58"/>
    </row>
    <row r="1003">
      <c r="A1003" s="58"/>
    </row>
  </sheetData>
  <hyperlinks>
    <hyperlink r:id="rId1" ref="A19"/>
    <hyperlink r:id="rId2" ref="A20"/>
    <hyperlink r:id="rId3" ref="A33"/>
  </hyperlinks>
  <drawing r:id="rId4"/>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9.38"/>
    <col customWidth="1" min="3" max="3" width="17.25"/>
    <col customWidth="1" min="4" max="4" width="25.5"/>
    <col customWidth="1" min="5" max="5" width="19.38"/>
    <col customWidth="1" min="6" max="6" width="29.38"/>
    <col customWidth="1" min="9" max="9" width="18.38"/>
    <col customWidth="1" min="13" max="13" width="17.63"/>
    <col customWidth="1" min="18" max="18" width="29.0"/>
  </cols>
  <sheetData>
    <row r="8">
      <c r="A8" s="19" t="s">
        <v>2277</v>
      </c>
    </row>
    <row r="10">
      <c r="A10" s="19" t="s">
        <v>2278</v>
      </c>
    </row>
    <row r="11">
      <c r="A11" s="19" t="s">
        <v>2279</v>
      </c>
    </row>
    <row r="12">
      <c r="A12" s="19" t="s">
        <v>2280</v>
      </c>
    </row>
    <row r="13">
      <c r="A13" s="19" t="s">
        <v>2281</v>
      </c>
    </row>
    <row r="14">
      <c r="A14" s="19" t="s">
        <v>777</v>
      </c>
    </row>
    <row r="19">
      <c r="A19" s="189" t="s">
        <v>907</v>
      </c>
      <c r="B19" s="406" t="s">
        <v>2282</v>
      </c>
      <c r="C19" s="189" t="s">
        <v>915</v>
      </c>
      <c r="D19" s="407" t="s">
        <v>2283</v>
      </c>
      <c r="E19" s="189" t="s">
        <v>906</v>
      </c>
      <c r="F19" s="408" t="s">
        <v>2284</v>
      </c>
      <c r="G19" s="189" t="s">
        <v>912</v>
      </c>
      <c r="H19" s="408" t="s">
        <v>2285</v>
      </c>
      <c r="I19" s="189" t="s">
        <v>909</v>
      </c>
      <c r="J19" s="408" t="s">
        <v>2286</v>
      </c>
      <c r="K19" s="189" t="s">
        <v>2287</v>
      </c>
      <c r="L19" s="406" t="s">
        <v>2288</v>
      </c>
      <c r="M19" s="189" t="s">
        <v>910</v>
      </c>
      <c r="N19" s="406" t="s">
        <v>2289</v>
      </c>
      <c r="O19" s="189" t="s">
        <v>908</v>
      </c>
      <c r="P19" s="406" t="s">
        <v>2290</v>
      </c>
      <c r="Q19" s="189" t="s">
        <v>905</v>
      </c>
      <c r="R19" s="406" t="s">
        <v>2291</v>
      </c>
      <c r="S19" s="189" t="s">
        <v>904</v>
      </c>
      <c r="T19" s="406" t="s">
        <v>2292</v>
      </c>
      <c r="U19" s="189" t="s">
        <v>2293</v>
      </c>
      <c r="V19" s="406" t="s">
        <v>2294</v>
      </c>
      <c r="W19" s="5"/>
      <c r="X19" s="189" t="s">
        <v>913</v>
      </c>
      <c r="Y19" s="189" t="s">
        <v>914</v>
      </c>
      <c r="Z19" s="189" t="s">
        <v>911</v>
      </c>
    </row>
    <row r="20">
      <c r="A20" s="19" t="s">
        <v>2295</v>
      </c>
      <c r="C20" s="19" t="s">
        <v>336</v>
      </c>
      <c r="E20" s="19" t="s">
        <v>351</v>
      </c>
      <c r="G20" s="184" t="s">
        <v>2296</v>
      </c>
      <c r="I20" s="19" t="s">
        <v>372</v>
      </c>
      <c r="K20" s="19" t="s">
        <v>368</v>
      </c>
      <c r="M20" s="19" t="s">
        <v>368</v>
      </c>
      <c r="O20" s="19" t="s">
        <v>294</v>
      </c>
      <c r="Q20" s="19" t="s">
        <v>376</v>
      </c>
      <c r="S20" s="19" t="s">
        <v>309</v>
      </c>
    </row>
    <row r="21">
      <c r="A21" s="19" t="s">
        <v>2297</v>
      </c>
      <c r="C21" s="19" t="s">
        <v>389</v>
      </c>
      <c r="E21" s="19" t="s">
        <v>352</v>
      </c>
      <c r="G21" s="184" t="s">
        <v>392</v>
      </c>
      <c r="I21" s="19" t="s">
        <v>399</v>
      </c>
      <c r="K21" s="19" t="s">
        <v>349</v>
      </c>
      <c r="M21" s="19" t="s">
        <v>2298</v>
      </c>
      <c r="O21" s="19" t="s">
        <v>462</v>
      </c>
      <c r="Q21" s="19" t="s">
        <v>465</v>
      </c>
      <c r="S21" s="19" t="s">
        <v>279</v>
      </c>
    </row>
    <row r="22">
      <c r="A22" s="19" t="s">
        <v>280</v>
      </c>
      <c r="C22" s="19" t="s">
        <v>309</v>
      </c>
      <c r="E22" s="19" t="s">
        <v>388</v>
      </c>
      <c r="G22" s="184" t="s">
        <v>318</v>
      </c>
      <c r="I22" s="19" t="s">
        <v>314</v>
      </c>
      <c r="K22" s="19" t="s">
        <v>461</v>
      </c>
      <c r="M22" s="19" t="s">
        <v>2299</v>
      </c>
      <c r="O22" s="19" t="s">
        <v>362</v>
      </c>
      <c r="Q22" s="19" t="s">
        <v>309</v>
      </c>
      <c r="S22" s="19" t="s">
        <v>2300</v>
      </c>
    </row>
    <row r="23">
      <c r="A23" s="19" t="s">
        <v>2301</v>
      </c>
      <c r="C23" s="19" t="s">
        <v>332</v>
      </c>
      <c r="E23" s="19" t="s">
        <v>300</v>
      </c>
      <c r="G23" s="184" t="s">
        <v>361</v>
      </c>
      <c r="I23" s="19" t="s">
        <v>410</v>
      </c>
      <c r="K23" s="19" t="s">
        <v>386</v>
      </c>
      <c r="M23" s="19" t="s">
        <v>365</v>
      </c>
      <c r="O23" s="19" t="s">
        <v>2302</v>
      </c>
      <c r="Q23" s="19" t="s">
        <v>327</v>
      </c>
      <c r="S23" s="19" t="s">
        <v>466</v>
      </c>
    </row>
    <row r="24">
      <c r="A24" s="19" t="s">
        <v>2303</v>
      </c>
      <c r="C24" s="19" t="s">
        <v>279</v>
      </c>
      <c r="E24" s="19" t="s">
        <v>457</v>
      </c>
      <c r="G24" s="184" t="s">
        <v>282</v>
      </c>
      <c r="I24" s="19" t="s">
        <v>412</v>
      </c>
      <c r="K24" s="19" t="s">
        <v>462</v>
      </c>
      <c r="M24" s="19" t="s">
        <v>467</v>
      </c>
      <c r="O24" s="19" t="s">
        <v>360</v>
      </c>
      <c r="Q24" s="19" t="s">
        <v>299</v>
      </c>
      <c r="S24" s="19" t="s">
        <v>444</v>
      </c>
    </row>
    <row r="25">
      <c r="A25" s="19" t="s">
        <v>2304</v>
      </c>
      <c r="C25" s="19" t="s">
        <v>385</v>
      </c>
      <c r="E25" s="19" t="s">
        <v>446</v>
      </c>
      <c r="G25" s="184" t="s">
        <v>283</v>
      </c>
      <c r="I25" s="19" t="s">
        <v>343</v>
      </c>
      <c r="K25" s="19" t="s">
        <v>336</v>
      </c>
      <c r="M25" s="19" t="s">
        <v>311</v>
      </c>
      <c r="O25" s="19" t="s">
        <v>2305</v>
      </c>
      <c r="Q25" s="19" t="s">
        <v>365</v>
      </c>
      <c r="S25" s="19" t="s">
        <v>385</v>
      </c>
    </row>
    <row r="26">
      <c r="A26" s="19" t="s">
        <v>328</v>
      </c>
      <c r="C26" s="19" t="s">
        <v>2306</v>
      </c>
      <c r="E26" s="19" t="s">
        <v>407</v>
      </c>
      <c r="G26" s="184" t="s">
        <v>2307</v>
      </c>
      <c r="K26" s="19" t="s">
        <v>446</v>
      </c>
      <c r="M26" s="19" t="s">
        <v>2308</v>
      </c>
      <c r="O26" s="19" t="s">
        <v>2309</v>
      </c>
      <c r="Q26" s="19" t="s">
        <v>2310</v>
      </c>
      <c r="S26" s="19" t="s">
        <v>431</v>
      </c>
    </row>
    <row r="27">
      <c r="A27" s="19" t="s">
        <v>2311</v>
      </c>
      <c r="C27" s="19" t="s">
        <v>297</v>
      </c>
      <c r="E27" s="19" t="s">
        <v>290</v>
      </c>
      <c r="G27" s="184" t="s">
        <v>336</v>
      </c>
      <c r="K27" s="19" t="s">
        <v>463</v>
      </c>
      <c r="M27" s="19" t="s">
        <v>287</v>
      </c>
      <c r="O27" s="19" t="s">
        <v>279</v>
      </c>
      <c r="S27" s="19" t="s">
        <v>462</v>
      </c>
    </row>
    <row r="28">
      <c r="A28" s="19" t="s">
        <v>2312</v>
      </c>
      <c r="E28" s="19" t="s">
        <v>337</v>
      </c>
      <c r="G28" s="184" t="s">
        <v>344</v>
      </c>
      <c r="K28" s="19" t="s">
        <v>389</v>
      </c>
      <c r="M28" s="19" t="s">
        <v>302</v>
      </c>
      <c r="O28" s="19" t="s">
        <v>450</v>
      </c>
      <c r="S28" s="19" t="s">
        <v>335</v>
      </c>
    </row>
    <row r="29">
      <c r="A29" s="19" t="s">
        <v>398</v>
      </c>
      <c r="E29" s="19" t="s">
        <v>339</v>
      </c>
      <c r="G29" s="184" t="s">
        <v>448</v>
      </c>
      <c r="K29" s="19" t="s">
        <v>365</v>
      </c>
      <c r="M29" s="19" t="s">
        <v>315</v>
      </c>
      <c r="O29" s="19" t="s">
        <v>377</v>
      </c>
      <c r="S29" s="19" t="s">
        <v>332</v>
      </c>
    </row>
    <row r="30">
      <c r="A30" s="19" t="s">
        <v>308</v>
      </c>
      <c r="E30" s="19" t="s">
        <v>309</v>
      </c>
      <c r="G30" s="184" t="s">
        <v>387</v>
      </c>
      <c r="K30" s="19" t="s">
        <v>376</v>
      </c>
      <c r="M30" s="19" t="s">
        <v>292</v>
      </c>
      <c r="O30" s="19" t="s">
        <v>375</v>
      </c>
      <c r="S30" s="19" t="s">
        <v>389</v>
      </c>
    </row>
    <row r="31">
      <c r="A31" s="19" t="s">
        <v>445</v>
      </c>
      <c r="E31" s="19" t="s">
        <v>404</v>
      </c>
      <c r="G31" s="184" t="s">
        <v>2313</v>
      </c>
      <c r="K31" s="19" t="s">
        <v>381</v>
      </c>
      <c r="M31" s="19" t="s">
        <v>297</v>
      </c>
      <c r="O31" s="19" t="s">
        <v>312</v>
      </c>
      <c r="S31" s="19" t="s">
        <v>2307</v>
      </c>
    </row>
    <row r="32">
      <c r="A32" s="19" t="s">
        <v>364</v>
      </c>
      <c r="E32" s="19" t="s">
        <v>405</v>
      </c>
      <c r="G32" s="184" t="s">
        <v>2314</v>
      </c>
      <c r="K32" s="19" t="s">
        <v>359</v>
      </c>
      <c r="M32" s="19" t="s">
        <v>464</v>
      </c>
      <c r="O32" s="19" t="s">
        <v>373</v>
      </c>
      <c r="S32" s="19" t="s">
        <v>417</v>
      </c>
    </row>
    <row r="33">
      <c r="A33" s="19" t="s">
        <v>2315</v>
      </c>
      <c r="E33" s="19" t="s">
        <v>419</v>
      </c>
      <c r="G33" s="184" t="s">
        <v>2316</v>
      </c>
      <c r="K33" s="19" t="s">
        <v>449</v>
      </c>
      <c r="M33" s="19" t="s">
        <v>350</v>
      </c>
      <c r="O33" s="19" t="s">
        <v>424</v>
      </c>
      <c r="S33" s="19" t="s">
        <v>2317</v>
      </c>
    </row>
    <row r="34">
      <c r="A34" s="19" t="s">
        <v>2318</v>
      </c>
      <c r="E34" s="19" t="s">
        <v>456</v>
      </c>
      <c r="G34" s="184" t="s">
        <v>376</v>
      </c>
      <c r="K34" s="19" t="s">
        <v>451</v>
      </c>
      <c r="M34" s="195">
        <v>45660.0</v>
      </c>
      <c r="O34" s="19" t="s">
        <v>351</v>
      </c>
      <c r="S34" s="19" t="s">
        <v>365</v>
      </c>
    </row>
    <row r="35">
      <c r="A35" s="19" t="s">
        <v>2319</v>
      </c>
      <c r="E35" s="19" t="s">
        <v>365</v>
      </c>
      <c r="G35" s="184" t="s">
        <v>330</v>
      </c>
      <c r="K35" s="19" t="s">
        <v>400</v>
      </c>
      <c r="M35" s="19" t="s">
        <v>402</v>
      </c>
      <c r="O35" s="19" t="s">
        <v>2320</v>
      </c>
      <c r="S35" s="19" t="s">
        <v>396</v>
      </c>
    </row>
    <row r="36">
      <c r="A36" s="19" t="s">
        <v>2321</v>
      </c>
      <c r="E36" s="19" t="s">
        <v>279</v>
      </c>
      <c r="G36" s="184" t="s">
        <v>452</v>
      </c>
      <c r="M36" s="19" t="s">
        <v>2322</v>
      </c>
      <c r="O36" s="19" t="s">
        <v>443</v>
      </c>
      <c r="S36" s="19" t="s">
        <v>440</v>
      </c>
    </row>
    <row r="37">
      <c r="A37" s="19" t="s">
        <v>406</v>
      </c>
      <c r="E37" s="19" t="s">
        <v>320</v>
      </c>
      <c r="G37" s="184" t="s">
        <v>298</v>
      </c>
      <c r="M37" s="19" t="s">
        <v>316</v>
      </c>
      <c r="O37" s="19" t="s">
        <v>293</v>
      </c>
    </row>
    <row r="38">
      <c r="A38" s="19" t="s">
        <v>2323</v>
      </c>
      <c r="E38" s="19" t="s">
        <v>467</v>
      </c>
      <c r="G38" s="184" t="s">
        <v>454</v>
      </c>
      <c r="M38" s="19" t="s">
        <v>416</v>
      </c>
      <c r="O38" s="19" t="s">
        <v>380</v>
      </c>
    </row>
    <row r="39">
      <c r="A39" s="19" t="s">
        <v>2324</v>
      </c>
      <c r="E39" s="19" t="s">
        <v>441</v>
      </c>
      <c r="G39" s="184" t="s">
        <v>331</v>
      </c>
      <c r="M39" s="19" t="s">
        <v>389</v>
      </c>
      <c r="O39" s="19" t="s">
        <v>2325</v>
      </c>
    </row>
    <row r="40">
      <c r="A40" s="19" t="s">
        <v>2326</v>
      </c>
      <c r="E40" s="19" t="s">
        <v>318</v>
      </c>
      <c r="G40" s="184" t="s">
        <v>290</v>
      </c>
      <c r="M40" s="19" t="s">
        <v>342</v>
      </c>
    </row>
    <row r="41">
      <c r="A41" s="195">
        <v>45660.0</v>
      </c>
      <c r="E41" s="19" t="s">
        <v>422</v>
      </c>
      <c r="G41" s="184" t="s">
        <v>388</v>
      </c>
      <c r="M41" s="19" t="s">
        <v>2327</v>
      </c>
    </row>
    <row r="42">
      <c r="A42" s="19" t="s">
        <v>2328</v>
      </c>
      <c r="E42" s="19" t="s">
        <v>324</v>
      </c>
      <c r="G42" s="184" t="s">
        <v>341</v>
      </c>
      <c r="M42" s="19" t="s">
        <v>424</v>
      </c>
    </row>
    <row r="43">
      <c r="A43" s="19" t="s">
        <v>2329</v>
      </c>
      <c r="E43" s="186" t="s">
        <v>389</v>
      </c>
      <c r="G43" s="184" t="s">
        <v>456</v>
      </c>
      <c r="M43" s="19" t="s">
        <v>337</v>
      </c>
    </row>
    <row r="44">
      <c r="A44" s="19" t="s">
        <v>2330</v>
      </c>
      <c r="E44" s="186" t="s">
        <v>418</v>
      </c>
      <c r="G44" s="184" t="s">
        <v>326</v>
      </c>
      <c r="M44" s="19" t="s">
        <v>379</v>
      </c>
    </row>
    <row r="45">
      <c r="A45" s="19" t="s">
        <v>2331</v>
      </c>
      <c r="E45" s="186" t="s">
        <v>367</v>
      </c>
      <c r="G45" s="186" t="s">
        <v>2332</v>
      </c>
      <c r="M45" s="19" t="s">
        <v>435</v>
      </c>
    </row>
    <row r="46">
      <c r="A46" s="19" t="s">
        <v>2333</v>
      </c>
      <c r="E46" s="186" t="s">
        <v>369</v>
      </c>
      <c r="G46" s="184" t="s">
        <v>458</v>
      </c>
      <c r="M46" s="19" t="s">
        <v>414</v>
      </c>
    </row>
    <row r="47">
      <c r="A47" s="19" t="s">
        <v>2334</v>
      </c>
      <c r="E47" s="186" t="s">
        <v>334</v>
      </c>
      <c r="G47" s="184" t="s">
        <v>459</v>
      </c>
      <c r="M47" s="19" t="s">
        <v>395</v>
      </c>
    </row>
    <row r="48">
      <c r="A48" s="19" t="s">
        <v>2335</v>
      </c>
      <c r="E48" s="186" t="s">
        <v>336</v>
      </c>
      <c r="G48" s="184" t="s">
        <v>363</v>
      </c>
      <c r="M48" s="19" t="s">
        <v>403</v>
      </c>
    </row>
    <row r="49">
      <c r="A49" s="19" t="s">
        <v>2336</v>
      </c>
      <c r="E49" s="186" t="s">
        <v>408</v>
      </c>
      <c r="G49" s="184" t="s">
        <v>357</v>
      </c>
      <c r="M49" s="19" t="s">
        <v>319</v>
      </c>
    </row>
    <row r="50">
      <c r="A50" s="19" t="s">
        <v>2337</v>
      </c>
      <c r="E50" s="186" t="s">
        <v>303</v>
      </c>
      <c r="G50" s="184" t="s">
        <v>367</v>
      </c>
      <c r="M50" s="19" t="s">
        <v>348</v>
      </c>
    </row>
    <row r="51">
      <c r="A51" s="19" t="s">
        <v>2338</v>
      </c>
      <c r="E51" s="186" t="s">
        <v>463</v>
      </c>
      <c r="G51" s="184" t="s">
        <v>358</v>
      </c>
      <c r="M51" s="19" t="s">
        <v>356</v>
      </c>
    </row>
    <row r="52">
      <c r="A52" s="19" t="s">
        <v>436</v>
      </c>
      <c r="E52" s="186" t="s">
        <v>338</v>
      </c>
      <c r="G52" s="184" t="s">
        <v>461</v>
      </c>
      <c r="M52" s="19" t="s">
        <v>304</v>
      </c>
    </row>
    <row r="53">
      <c r="A53" s="19" t="s">
        <v>2339</v>
      </c>
      <c r="E53" s="184"/>
      <c r="G53" s="184" t="s">
        <v>288</v>
      </c>
      <c r="M53" s="19" t="s">
        <v>401</v>
      </c>
    </row>
    <row r="54">
      <c r="A54" s="19" t="s">
        <v>2340</v>
      </c>
      <c r="E54" s="184"/>
      <c r="G54" s="184" t="s">
        <v>462</v>
      </c>
      <c r="M54" s="19" t="s">
        <v>327</v>
      </c>
    </row>
    <row r="55">
      <c r="A55" s="19" t="s">
        <v>2341</v>
      </c>
      <c r="E55" s="184"/>
      <c r="G55" s="184" t="s">
        <v>2342</v>
      </c>
      <c r="M55" s="19" t="s">
        <v>344</v>
      </c>
    </row>
    <row r="56">
      <c r="A56" s="19" t="s">
        <v>2343</v>
      </c>
      <c r="E56" s="184"/>
      <c r="M56" s="19" t="s">
        <v>309</v>
      </c>
    </row>
    <row r="57">
      <c r="A57" s="19" t="s">
        <v>2344</v>
      </c>
      <c r="E57" s="184"/>
      <c r="M57" s="19" t="s">
        <v>325</v>
      </c>
    </row>
    <row r="58">
      <c r="A58" s="19" t="s">
        <v>2345</v>
      </c>
      <c r="E58" s="184"/>
      <c r="M58" s="19" t="s">
        <v>317</v>
      </c>
    </row>
    <row r="59">
      <c r="A59" s="19" t="s">
        <v>2346</v>
      </c>
      <c r="E59" s="184"/>
      <c r="M59" s="19" t="s">
        <v>332</v>
      </c>
    </row>
    <row r="60">
      <c r="A60" s="19" t="s">
        <v>2347</v>
      </c>
      <c r="E60" s="184"/>
      <c r="M60" s="19" t="s">
        <v>306</v>
      </c>
    </row>
    <row r="61">
      <c r="A61" s="19" t="s">
        <v>2348</v>
      </c>
      <c r="E61" s="184"/>
      <c r="M61" s="19" t="s">
        <v>371</v>
      </c>
    </row>
    <row r="62">
      <c r="A62" s="19" t="s">
        <v>2349</v>
      </c>
      <c r="E62" s="184"/>
      <c r="M62" s="19" t="s">
        <v>278</v>
      </c>
    </row>
    <row r="63">
      <c r="E63" s="184"/>
      <c r="M63" s="19" t="s">
        <v>307</v>
      </c>
    </row>
    <row r="64">
      <c r="E64" s="184"/>
      <c r="M64" s="19" t="s">
        <v>378</v>
      </c>
    </row>
    <row r="65">
      <c r="E65" s="184"/>
      <c r="M65" s="19" t="s">
        <v>284</v>
      </c>
    </row>
    <row r="66">
      <c r="E66" s="184"/>
      <c r="M66" s="19" t="s">
        <v>460</v>
      </c>
    </row>
    <row r="67">
      <c r="E67" s="184"/>
      <c r="M67" s="19" t="s">
        <v>346</v>
      </c>
    </row>
    <row r="68">
      <c r="E68" s="184"/>
      <c r="M68" s="19" t="s">
        <v>300</v>
      </c>
    </row>
    <row r="69">
      <c r="E69" s="184"/>
      <c r="M69" s="19" t="s">
        <v>422</v>
      </c>
    </row>
    <row r="70">
      <c r="E70" s="184"/>
      <c r="M70" s="19" t="s">
        <v>291</v>
      </c>
    </row>
    <row r="71">
      <c r="M71" s="19" t="s">
        <v>362</v>
      </c>
    </row>
    <row r="72">
      <c r="M72" s="19" t="s">
        <v>447</v>
      </c>
    </row>
    <row r="73">
      <c r="M73" s="19" t="s">
        <v>296</v>
      </c>
    </row>
    <row r="74">
      <c r="M74" s="19" t="s">
        <v>437</v>
      </c>
    </row>
  </sheetData>
  <hyperlinks>
    <hyperlink r:id="rId2" ref="B19"/>
    <hyperlink r:id="rId3" ref="D19"/>
    <hyperlink r:id="rId4" ref="F19"/>
    <hyperlink r:id="rId5" location="portfolio" ref="H19"/>
    <hyperlink r:id="rId6" ref="J19"/>
    <hyperlink r:id="rId7" ref="L19"/>
    <hyperlink r:id="rId8" ref="N19"/>
    <hyperlink r:id="rId9" ref="P19"/>
    <hyperlink r:id="rId10" ref="R19"/>
    <hyperlink r:id="rId11" ref="T19"/>
    <hyperlink r:id="rId12" ref="V19"/>
  </hyperlinks>
  <drawing r:id="rId13"/>
  <legacyDrawing r:id="rId14"/>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